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6"/>
  <workbookPr/>
  <bookViews>
    <workbookView xWindow="-105" yWindow="-105" windowWidth="16215" windowHeight="8625"/>
  </bookViews>
  <sheets>
    <sheet name="Прайс" sheetId="1" r:id="rId1"/>
    <sheet name="ФАКУЛЬТЕТЫ" sheetId="2" r:id="rId2"/>
    <sheet name="Анонсы (тех)" sheetId="3" r:id="rId3"/>
    <sheet name="Эл учебники (полный)" sheetId="4" r:id="rId4"/>
    <sheet name="Анонсы (мед)" sheetId="5" r:id="rId5"/>
  </sheets>
  <definedNames>
    <definedName name="_xlnm._FilterDatabase" localSheetId="0" hidden="1">Прайс!$B$1:$J$6910</definedName>
    <definedName name="Z_34B82C5F_7EE8_4DB1_919C_F5498919C282_.wvu.FilterData" localSheetId="0" hidden="1">Прайс!$B$1:$J$6731</definedName>
    <definedName name="Z_39C1AF7B_8D9E_4D20_8E9A_2A0E44E66FC5_.wvu.FilterData" localSheetId="0" hidden="1">Прайс!$B$1:$J$6731</definedName>
    <definedName name="Z_3A451B6F_A3B6_41DE_830D_9E7D1D9679DB_.wvu.FilterData" localSheetId="0" hidden="1">Прайс!$B$1:$J$6731</definedName>
    <definedName name="Z_48FD8D05_423C_4C1B_B93C_CF0B7D61756E_.wvu.FilterData" localSheetId="0" hidden="1">Прайс!$B$1:$J$6731</definedName>
    <definedName name="Z_4A795195_D17F_47D1_BA9A_B7F78B99D611_.wvu.FilterData" localSheetId="0" hidden="1">Прайс!$B$1:$J$6731</definedName>
    <definedName name="Z_EE63F955_F818_4FD1_A6D1_2D4D264070B4_.wvu.FilterData" localSheetId="0" hidden="1">Прайс!$B$1:$J$6731</definedName>
  </definedNames>
  <calcPr calcId="125725"/>
  <customWorkbookViews>
    <customWorkbookView name="Фильтр 6" guid="{4A795195-D17F-47D1-BA9A-B7F78B99D611}" maximized="1" windowWidth="0" windowHeight="0" activeSheetId="0"/>
    <customWorkbookView name="Фильтр 5" guid="{48FD8D05-423C-4C1B-B93C-CF0B7D61756E}" maximized="1" windowWidth="0" windowHeight="0" activeSheetId="0"/>
    <customWorkbookView name="Фильтр 4" guid="{34B82C5F-7EE8-4DB1-919C-F5498919C282}" maximized="1" windowWidth="0" windowHeight="0" activeSheetId="0"/>
    <customWorkbookView name="Фильтр 3" guid="{3A451B6F-A3B6-41DE-830D-9E7D1D9679DB}" maximized="1" windowWidth="0" windowHeight="0" activeSheetId="0"/>
    <customWorkbookView name="Фильтр 2" guid="{39C1AF7B-8D9E-4D20-8E9A-2A0E44E66FC5}" maximized="1" windowWidth="0" windowHeight="0" activeSheetId="0"/>
    <customWorkbookView name="Фильтр 1" guid="{EE63F955-F818-4FD1-A6D1-2D4D264070B4}" maximized="1" windowWidth="0" windowHeight="0" activeSheetId="0"/>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805" i="1"/>
  <c r="E6804"/>
  <c r="E6769"/>
  <c r="E6768"/>
  <c r="E6675"/>
  <c r="E6674"/>
  <c r="E6673"/>
  <c r="E6665"/>
  <c r="E6664"/>
  <c r="E6663"/>
  <c r="E6662"/>
  <c r="E6655"/>
  <c r="E6622"/>
  <c r="E6494"/>
  <c r="E79"/>
  <c r="E6475"/>
  <c r="E6469"/>
  <c r="E6066"/>
  <c r="E6065"/>
  <c r="E6052"/>
  <c r="E6048"/>
  <c r="E6016"/>
  <c r="E6015"/>
  <c r="E5997"/>
  <c r="E5994"/>
  <c r="E5992"/>
  <c r="E5991"/>
  <c r="E5954"/>
  <c r="E5953"/>
  <c r="E5947"/>
  <c r="E5928"/>
  <c r="E5927"/>
  <c r="E5926"/>
  <c r="E5925"/>
  <c r="E5924"/>
  <c r="E5898"/>
  <c r="E5865"/>
  <c r="E5846"/>
  <c r="E5839"/>
  <c r="E5831"/>
  <c r="E5821"/>
  <c r="E5817"/>
  <c r="E5816"/>
  <c r="E5813"/>
  <c r="E5806"/>
  <c r="E5786"/>
  <c r="E5756"/>
  <c r="E5755"/>
  <c r="E5739"/>
  <c r="E5735"/>
  <c r="E5727"/>
  <c r="E5725"/>
  <c r="E5722"/>
  <c r="E5718"/>
  <c r="E5717"/>
  <c r="E5701"/>
  <c r="E5668"/>
  <c r="E5385"/>
  <c r="E5383"/>
  <c r="E5378"/>
  <c r="E5354"/>
  <c r="E5353"/>
  <c r="E5346"/>
  <c r="E5312"/>
  <c r="E5311"/>
  <c r="E5307"/>
  <c r="E5135"/>
  <c r="E5111"/>
  <c r="E5105"/>
  <c r="E69"/>
  <c r="E4957"/>
  <c r="E4942"/>
  <c r="E4913"/>
  <c r="E4819"/>
  <c r="E4737"/>
  <c r="E4152"/>
  <c r="E4151"/>
  <c r="E4076"/>
  <c r="E4061"/>
  <c r="E4013"/>
  <c r="E3918"/>
  <c r="E3865"/>
  <c r="E3820"/>
  <c r="E3796"/>
  <c r="E3755"/>
  <c r="E3572"/>
  <c r="E3540"/>
  <c r="E3526"/>
  <c r="E3515"/>
  <c r="E3502"/>
  <c r="E3494"/>
  <c r="E3493"/>
  <c r="E3475"/>
  <c r="E3456"/>
  <c r="E3367"/>
  <c r="E3279"/>
  <c r="E2798"/>
  <c r="E2790"/>
  <c r="E2753"/>
  <c r="E2752"/>
  <c r="E2748"/>
  <c r="E2736"/>
  <c r="E2727"/>
  <c r="E2663"/>
  <c r="E2661"/>
  <c r="E2649"/>
  <c r="E2636"/>
  <c r="E2613"/>
  <c r="E2589"/>
  <c r="E2580"/>
  <c r="E2565"/>
  <c r="E2562"/>
  <c r="E2557"/>
  <c r="E2555"/>
  <c r="E2543"/>
  <c r="E2542"/>
  <c r="E2539"/>
  <c r="E2538"/>
  <c r="E2527"/>
  <c r="E2526"/>
  <c r="E2510"/>
  <c r="E2492"/>
  <c r="E2484"/>
  <c r="E2424"/>
  <c r="E2415"/>
  <c r="E2412"/>
  <c r="E1887"/>
  <c r="E1886"/>
  <c r="E1872"/>
  <c r="E1871"/>
  <c r="E1863"/>
  <c r="E1860"/>
  <c r="E1858"/>
  <c r="E1855"/>
  <c r="E1854"/>
  <c r="E1846"/>
  <c r="E1783"/>
  <c r="E1782"/>
  <c r="E1719"/>
  <c r="E1713"/>
  <c r="E1712"/>
  <c r="E1623"/>
  <c r="E1622"/>
  <c r="E1589"/>
  <c r="E1540"/>
  <c r="E1538"/>
  <c r="E1534"/>
  <c r="E1528"/>
  <c r="E6812"/>
  <c r="E6810"/>
  <c r="G6807"/>
  <c r="E6803"/>
  <c r="E6801"/>
  <c r="E6799"/>
  <c r="E6797"/>
  <c r="E6795"/>
  <c r="E6793"/>
  <c r="E6791"/>
  <c r="E6789"/>
  <c r="E6787"/>
  <c r="E6786"/>
  <c r="E6784"/>
  <c r="E6782"/>
  <c r="E6780"/>
  <c r="E6778"/>
  <c r="E6776"/>
  <c r="E6774"/>
  <c r="E6772"/>
  <c r="E6770"/>
  <c r="G6766"/>
  <c r="G6764"/>
  <c r="G6763"/>
  <c r="G6762"/>
  <c r="G6760"/>
  <c r="G6758"/>
  <c r="G6756"/>
  <c r="G6754"/>
  <c r="G6752"/>
  <c r="G6750"/>
  <c r="G6748"/>
  <c r="G6746"/>
  <c r="G6744"/>
  <c r="E6742"/>
  <c r="E6740"/>
  <c r="E6738"/>
  <c r="E6736"/>
  <c r="G6733"/>
  <c r="G6731"/>
  <c r="G84"/>
  <c r="G6728"/>
  <c r="G6726"/>
  <c r="G6724"/>
  <c r="G6722"/>
  <c r="E6720"/>
  <c r="E6718"/>
  <c r="E6716"/>
  <c r="G6713"/>
  <c r="G6711"/>
  <c r="G6709"/>
  <c r="G6707"/>
  <c r="G6705"/>
  <c r="G6703"/>
  <c r="G6701"/>
  <c r="G6699"/>
  <c r="G6697"/>
  <c r="E6695"/>
  <c r="E6694"/>
  <c r="E6692"/>
  <c r="E6690"/>
  <c r="E6688"/>
  <c r="E6686"/>
  <c r="E6684"/>
  <c r="E6682"/>
  <c r="E6680"/>
  <c r="E6678"/>
  <c r="E6676"/>
  <c r="E6672"/>
  <c r="E6670"/>
  <c r="E6668"/>
  <c r="E6666"/>
  <c r="E6660"/>
  <c r="E6658"/>
  <c r="E6656"/>
  <c r="E6654"/>
  <c r="E6652"/>
  <c r="G6649"/>
  <c r="E6647"/>
  <c r="E6645"/>
  <c r="E6643"/>
  <c r="E6641"/>
  <c r="E6639"/>
  <c r="E6637"/>
  <c r="E6635"/>
  <c r="E6633"/>
  <c r="E6631"/>
  <c r="E6629"/>
  <c r="E6627"/>
  <c r="E6625"/>
  <c r="E6623"/>
  <c r="E6621"/>
  <c r="E6619"/>
  <c r="G6616"/>
  <c r="G6614"/>
  <c r="G6612"/>
  <c r="G6610"/>
  <c r="G6609"/>
  <c r="G6607"/>
  <c r="G6606"/>
  <c r="G6604"/>
  <c r="G6602"/>
  <c r="G6600"/>
  <c r="G6598"/>
  <c r="G6596"/>
  <c r="G6594"/>
  <c r="G6592"/>
  <c r="G6590"/>
  <c r="G6588"/>
  <c r="G6586"/>
  <c r="G6584"/>
  <c r="G6582"/>
  <c r="G6580"/>
  <c r="G6578"/>
  <c r="G6577"/>
  <c r="G6575"/>
  <c r="G6573"/>
  <c r="G6571"/>
  <c r="G6569"/>
  <c r="G6567"/>
  <c r="G6565"/>
  <c r="G6563"/>
  <c r="G6561"/>
  <c r="E6559"/>
  <c r="E6557"/>
  <c r="E6555"/>
  <c r="E6553"/>
  <c r="E6551"/>
  <c r="E6549"/>
  <c r="E6547"/>
  <c r="E6545"/>
  <c r="E6543"/>
  <c r="E6541"/>
  <c r="E6539"/>
  <c r="E6537"/>
  <c r="E6535"/>
  <c r="E6533"/>
  <c r="E6531"/>
  <c r="E6529"/>
  <c r="E6527"/>
  <c r="E6525"/>
  <c r="E6523"/>
  <c r="E6521"/>
  <c r="E6519"/>
  <c r="E6517"/>
  <c r="E6515"/>
  <c r="E6513"/>
  <c r="E6511"/>
  <c r="E6509"/>
  <c r="E6507"/>
  <c r="E6505"/>
  <c r="E6503"/>
  <c r="E6501"/>
  <c r="G6498"/>
  <c r="G6496"/>
  <c r="G6494"/>
  <c r="G6492"/>
  <c r="G6490"/>
  <c r="G6488"/>
  <c r="G79"/>
  <c r="G6485"/>
  <c r="G6483"/>
  <c r="G6481"/>
  <c r="G6479"/>
  <c r="G6477"/>
  <c r="G6475"/>
  <c r="G6473"/>
  <c r="G6471"/>
  <c r="G6469"/>
  <c r="G6467"/>
  <c r="G6465"/>
  <c r="G6463"/>
  <c r="G6461"/>
  <c r="G6459"/>
  <c r="G6457"/>
  <c r="G6455"/>
  <c r="G6453"/>
  <c r="G6451"/>
  <c r="G6449"/>
  <c r="G6447"/>
  <c r="G6445"/>
  <c r="G6443"/>
  <c r="G6441"/>
  <c r="G6439"/>
  <c r="G6437"/>
  <c r="G6435"/>
  <c r="G6433"/>
  <c r="G6431"/>
  <c r="G6429"/>
  <c r="G6427"/>
  <c r="G6425"/>
  <c r="G6423"/>
  <c r="G6421"/>
  <c r="G6419"/>
  <c r="G6417"/>
  <c r="G6415"/>
  <c r="G6413"/>
  <c r="G6411"/>
  <c r="G6409"/>
  <c r="G6407"/>
  <c r="G6405"/>
  <c r="G6403"/>
  <c r="G6401"/>
  <c r="G6399"/>
  <c r="G6397"/>
  <c r="G6395"/>
  <c r="G6393"/>
  <c r="G6391"/>
  <c r="G6389"/>
  <c r="G6387"/>
  <c r="G6385"/>
  <c r="G6383"/>
  <c r="G6381"/>
  <c r="G6379"/>
  <c r="G6377"/>
  <c r="G6375"/>
  <c r="G6373"/>
  <c r="G6371"/>
  <c r="G6369"/>
  <c r="G6367"/>
  <c r="G6365"/>
  <c r="G6363"/>
  <c r="G6361"/>
  <c r="G6359"/>
  <c r="G6357"/>
  <c r="G6355"/>
  <c r="G6353"/>
  <c r="G6351"/>
  <c r="G6349"/>
  <c r="G6347"/>
  <c r="G6345"/>
  <c r="G6343"/>
  <c r="G6341"/>
  <c r="G6339"/>
  <c r="G6337"/>
  <c r="G6335"/>
  <c r="G6333"/>
  <c r="G6331"/>
  <c r="G6329"/>
  <c r="G6327"/>
  <c r="G6325"/>
  <c r="G6323"/>
  <c r="G6321"/>
  <c r="G6319"/>
  <c r="G6317"/>
  <c r="G6315"/>
  <c r="G6313"/>
  <c r="G6311"/>
  <c r="G6309"/>
  <c r="G6307"/>
  <c r="G6305"/>
  <c r="G6303"/>
  <c r="G6812"/>
  <c r="G6810"/>
  <c r="G6808"/>
  <c r="G6805"/>
  <c r="G6803"/>
  <c r="G6801"/>
  <c r="G6799"/>
  <c r="G6797"/>
  <c r="G6795"/>
  <c r="G6793"/>
  <c r="G6791"/>
  <c r="G6789"/>
  <c r="G6787"/>
  <c r="G6786"/>
  <c r="G6784"/>
  <c r="G6782"/>
  <c r="G6780"/>
  <c r="G6778"/>
  <c r="G6776"/>
  <c r="G6774"/>
  <c r="G6772"/>
  <c r="G6770"/>
  <c r="G6768"/>
  <c r="E87"/>
  <c r="E6765"/>
  <c r="E86"/>
  <c r="E85"/>
  <c r="E6761"/>
  <c r="E6759"/>
  <c r="E6757"/>
  <c r="E6755"/>
  <c r="E6753"/>
  <c r="E6751"/>
  <c r="E6749"/>
  <c r="E6747"/>
  <c r="E6745"/>
  <c r="G6742"/>
  <c r="G6740"/>
  <c r="G6738"/>
  <c r="G6736"/>
  <c r="E6734"/>
  <c r="E6732"/>
  <c r="E6730"/>
  <c r="E6729"/>
  <c r="E6727"/>
  <c r="E6725"/>
  <c r="E6723"/>
  <c r="G6720"/>
  <c r="G6718"/>
  <c r="G6716"/>
  <c r="G6714"/>
  <c r="E6712"/>
  <c r="E6710"/>
  <c r="E6708"/>
  <c r="E6706"/>
  <c r="E6704"/>
  <c r="E6702"/>
  <c r="E6700"/>
  <c r="E6698"/>
  <c r="G6695"/>
  <c r="G6694"/>
  <c r="G6692"/>
  <c r="G6690"/>
  <c r="G6688"/>
  <c r="G6686"/>
  <c r="G6684"/>
  <c r="G6682"/>
  <c r="G6680"/>
  <c r="G6678"/>
  <c r="G6676"/>
  <c r="G6674"/>
  <c r="G6672"/>
  <c r="G6670"/>
  <c r="G6668"/>
  <c r="G6666"/>
  <c r="G6664"/>
  <c r="G6662"/>
  <c r="G6660"/>
  <c r="G6658"/>
  <c r="G6656"/>
  <c r="G6654"/>
  <c r="G6652"/>
  <c r="G6650"/>
  <c r="G6647"/>
  <c r="G6645"/>
  <c r="G6643"/>
  <c r="G6641"/>
  <c r="G6639"/>
  <c r="G6637"/>
  <c r="G6635"/>
  <c r="G6633"/>
  <c r="G6631"/>
  <c r="G6629"/>
  <c r="G6627"/>
  <c r="G6625"/>
  <c r="G6623"/>
  <c r="G6621"/>
  <c r="G6619"/>
  <c r="G6617"/>
  <c r="E6615"/>
  <c r="E6613"/>
  <c r="E6611"/>
  <c r="E82"/>
  <c r="E6608"/>
  <c r="E81"/>
  <c r="E6605"/>
  <c r="E6603"/>
  <c r="E6601"/>
  <c r="E6599"/>
  <c r="E6597"/>
  <c r="E6595"/>
  <c r="E6593"/>
  <c r="E6591"/>
  <c r="E6589"/>
  <c r="E6587"/>
  <c r="E6585"/>
  <c r="E6583"/>
  <c r="E6581"/>
  <c r="E6579"/>
  <c r="E80"/>
  <c r="E6576"/>
  <c r="E6574"/>
  <c r="E6572"/>
  <c r="E6570"/>
  <c r="E6568"/>
  <c r="E6566"/>
  <c r="E6564"/>
  <c r="E6562"/>
  <c r="G6559"/>
  <c r="G6557"/>
  <c r="G6555"/>
  <c r="G6553"/>
  <c r="G6551"/>
  <c r="G6549"/>
  <c r="G6547"/>
  <c r="G6545"/>
  <c r="G6543"/>
  <c r="G6541"/>
  <c r="G6539"/>
  <c r="G6537"/>
  <c r="G6535"/>
  <c r="G6533"/>
  <c r="G6531"/>
  <c r="G6529"/>
  <c r="G6527"/>
  <c r="G6525"/>
  <c r="G6523"/>
  <c r="G6521"/>
  <c r="G6519"/>
  <c r="G6517"/>
  <c r="G6515"/>
  <c r="G6513"/>
  <c r="G6511"/>
  <c r="G6509"/>
  <c r="G6507"/>
  <c r="G6505"/>
  <c r="G6503"/>
  <c r="G6501"/>
  <c r="G6499"/>
  <c r="E6497"/>
  <c r="E6495"/>
  <c r="E6493"/>
  <c r="E6491"/>
  <c r="E6489"/>
  <c r="E6487"/>
  <c r="E6486"/>
  <c r="E6484"/>
  <c r="E6482"/>
  <c r="E6480"/>
  <c r="E6478"/>
  <c r="E6476"/>
  <c r="E6474"/>
  <c r="E6472"/>
  <c r="E6470"/>
  <c r="E6468"/>
  <c r="E6466"/>
  <c r="E6464"/>
  <c r="E6462"/>
  <c r="E6460"/>
  <c r="E6458"/>
  <c r="E6456"/>
  <c r="E6454"/>
  <c r="E6452"/>
  <c r="E6450"/>
  <c r="E6448"/>
  <c r="E6446"/>
  <c r="E6444"/>
  <c r="E6442"/>
  <c r="E6440"/>
  <c r="E6438"/>
  <c r="E6436"/>
  <c r="E6434"/>
  <c r="E6432"/>
  <c r="E6430"/>
  <c r="E6428"/>
  <c r="E6426"/>
  <c r="E6424"/>
  <c r="E6422"/>
  <c r="E6420"/>
  <c r="E6418"/>
  <c r="E6416"/>
  <c r="E6414"/>
  <c r="E6412"/>
  <c r="E6410"/>
  <c r="E6408"/>
  <c r="E6406"/>
  <c r="E6404"/>
  <c r="E6402"/>
  <c r="E6400"/>
  <c r="E6398"/>
  <c r="E6396"/>
  <c r="E6394"/>
  <c r="E6392"/>
  <c r="E6390"/>
  <c r="E6388"/>
  <c r="E6386"/>
  <c r="E6384"/>
  <c r="E6382"/>
  <c r="E6380"/>
  <c r="E6378"/>
  <c r="E6376"/>
  <c r="E6374"/>
  <c r="E6372"/>
  <c r="E6370"/>
  <c r="E6368"/>
  <c r="E6366"/>
  <c r="E6364"/>
  <c r="E6362"/>
  <c r="E6360"/>
  <c r="E6358"/>
  <c r="E6356"/>
  <c r="E6354"/>
  <c r="E6352"/>
  <c r="E6350"/>
  <c r="E6348"/>
  <c r="E6346"/>
  <c r="E6344"/>
  <c r="E6342"/>
  <c r="E6340"/>
  <c r="E6338"/>
  <c r="E6336"/>
  <c r="E6334"/>
  <c r="E6332"/>
  <c r="E6330"/>
  <c r="E6328"/>
  <c r="E6326"/>
  <c r="E6324"/>
  <c r="E6322"/>
  <c r="E6320"/>
  <c r="E6318"/>
  <c r="E6316"/>
  <c r="E6314"/>
  <c r="E6312"/>
  <c r="E6310"/>
  <c r="E6308"/>
  <c r="E6306"/>
  <c r="E6813"/>
  <c r="E6811"/>
  <c r="E6809"/>
  <c r="G6806"/>
  <c r="E6802"/>
  <c r="E6800"/>
  <c r="E6798"/>
  <c r="E6796"/>
  <c r="E6794"/>
  <c r="E6792"/>
  <c r="E6790"/>
  <c r="E6788"/>
  <c r="E88"/>
  <c r="E6785"/>
  <c r="E6783"/>
  <c r="E6781"/>
  <c r="E6779"/>
  <c r="E6777"/>
  <c r="E6775"/>
  <c r="E6773"/>
  <c r="E6771"/>
  <c r="G87"/>
  <c r="G6765"/>
  <c r="G86"/>
  <c r="G85"/>
  <c r="G6761"/>
  <c r="G6759"/>
  <c r="G6757"/>
  <c r="G6755"/>
  <c r="G6753"/>
  <c r="G6751"/>
  <c r="G6749"/>
  <c r="G6747"/>
  <c r="G6745"/>
  <c r="G6743"/>
  <c r="E6741"/>
  <c r="E6739"/>
  <c r="E6737"/>
  <c r="G6734"/>
  <c r="G6732"/>
  <c r="G6730"/>
  <c r="G6729"/>
  <c r="G6727"/>
  <c r="G6725"/>
  <c r="G6723"/>
  <c r="G6721"/>
  <c r="E6719"/>
  <c r="E6717"/>
  <c r="E6715"/>
  <c r="G6712"/>
  <c r="G6710"/>
  <c r="G6708"/>
  <c r="G6706"/>
  <c r="G6704"/>
  <c r="G6702"/>
  <c r="G6700"/>
  <c r="G6698"/>
  <c r="E6696"/>
  <c r="E83"/>
  <c r="E6693"/>
  <c r="E6691"/>
  <c r="E6689"/>
  <c r="E6687"/>
  <c r="E6685"/>
  <c r="E6683"/>
  <c r="E6681"/>
  <c r="E6679"/>
  <c r="E6677"/>
  <c r="E6671"/>
  <c r="E6669"/>
  <c r="G6813"/>
  <c r="G6811"/>
  <c r="G6809"/>
  <c r="E6807"/>
  <c r="G6804"/>
  <c r="G6802"/>
  <c r="G6800"/>
  <c r="G6798"/>
  <c r="G6796"/>
  <c r="G6794"/>
  <c r="G6792"/>
  <c r="G6790"/>
  <c r="G6788"/>
  <c r="G88"/>
  <c r="G6785"/>
  <c r="G6783"/>
  <c r="G6781"/>
  <c r="G6779"/>
  <c r="G6777"/>
  <c r="G6775"/>
  <c r="G6773"/>
  <c r="G6771"/>
  <c r="G6769"/>
  <c r="G6767"/>
  <c r="E6766"/>
  <c r="E6764"/>
  <c r="E6763"/>
  <c r="E6762"/>
  <c r="E6760"/>
  <c r="E6758"/>
  <c r="E6756"/>
  <c r="E6754"/>
  <c r="E6752"/>
  <c r="E6750"/>
  <c r="E6748"/>
  <c r="E6746"/>
  <c r="E6744"/>
  <c r="G6741"/>
  <c r="G6739"/>
  <c r="G6737"/>
  <c r="G6735"/>
  <c r="E6733"/>
  <c r="E6731"/>
  <c r="E84"/>
  <c r="E6728"/>
  <c r="E6726"/>
  <c r="E6724"/>
  <c r="E6722"/>
  <c r="G6719"/>
  <c r="G6717"/>
  <c r="G6715"/>
  <c r="E6713"/>
  <c r="E6711"/>
  <c r="E6709"/>
  <c r="E6707"/>
  <c r="E6705"/>
  <c r="E6703"/>
  <c r="E6701"/>
  <c r="E6699"/>
  <c r="G6696"/>
  <c r="G83"/>
  <c r="G6693"/>
  <c r="G6691"/>
  <c r="G6689"/>
  <c r="G6687"/>
  <c r="G6685"/>
  <c r="G6683"/>
  <c r="G6681"/>
  <c r="G6679"/>
  <c r="G6677"/>
  <c r="G6675"/>
  <c r="G6673"/>
  <c r="G6671"/>
  <c r="G6669"/>
  <c r="G6667"/>
  <c r="G6665"/>
  <c r="G6663"/>
  <c r="G6661"/>
  <c r="G6659"/>
  <c r="G6657"/>
  <c r="G6655"/>
  <c r="G6653"/>
  <c r="G6651"/>
  <c r="G6648"/>
  <c r="G6646"/>
  <c r="G6644"/>
  <c r="G6642"/>
  <c r="G6640"/>
  <c r="G6638"/>
  <c r="G6636"/>
  <c r="G6634"/>
  <c r="G6632"/>
  <c r="G6630"/>
  <c r="G6628"/>
  <c r="G6626"/>
  <c r="G6624"/>
  <c r="G6622"/>
  <c r="G6620"/>
  <c r="G6618"/>
  <c r="E6616"/>
  <c r="E6614"/>
  <c r="E6612"/>
  <c r="E6610"/>
  <c r="E6609"/>
  <c r="E6607"/>
  <c r="E6606"/>
  <c r="E6604"/>
  <c r="E6602"/>
  <c r="E6600"/>
  <c r="E6598"/>
  <c r="E6596"/>
  <c r="E6594"/>
  <c r="E6592"/>
  <c r="E6590"/>
  <c r="E6588"/>
  <c r="E6586"/>
  <c r="E6584"/>
  <c r="E6582"/>
  <c r="E6580"/>
  <c r="E6578"/>
  <c r="E6577"/>
  <c r="E6575"/>
  <c r="E6573"/>
  <c r="E6571"/>
  <c r="E6569"/>
  <c r="E6567"/>
  <c r="E6565"/>
  <c r="E6563"/>
  <c r="G6560"/>
  <c r="G6558"/>
  <c r="G6556"/>
  <c r="G6554"/>
  <c r="G6552"/>
  <c r="G6550"/>
  <c r="G6548"/>
  <c r="G6546"/>
  <c r="G6544"/>
  <c r="G6542"/>
  <c r="G6540"/>
  <c r="G6538"/>
  <c r="G6536"/>
  <c r="G6534"/>
  <c r="G6532"/>
  <c r="G6530"/>
  <c r="G6528"/>
  <c r="G6526"/>
  <c r="G6524"/>
  <c r="G6522"/>
  <c r="G6520"/>
  <c r="G6518"/>
  <c r="G6516"/>
  <c r="G6514"/>
  <c r="G6512"/>
  <c r="G6510"/>
  <c r="G6508"/>
  <c r="G6506"/>
  <c r="G6504"/>
  <c r="G6502"/>
  <c r="G6500"/>
  <c r="E6498"/>
  <c r="E6496"/>
  <c r="E6492"/>
  <c r="E6490"/>
  <c r="E6488"/>
  <c r="E6485"/>
  <c r="E6483"/>
  <c r="E6481"/>
  <c r="E6479"/>
  <c r="E6477"/>
  <c r="E6473"/>
  <c r="E6471"/>
  <c r="E6467"/>
  <c r="E6465"/>
  <c r="E6463"/>
  <c r="E6461"/>
  <c r="E6459"/>
  <c r="E6457"/>
  <c r="E6455"/>
  <c r="E6453"/>
  <c r="E6451"/>
  <c r="E6449"/>
  <c r="E6447"/>
  <c r="E6445"/>
  <c r="E6443"/>
  <c r="E6441"/>
  <c r="E6439"/>
  <c r="E6437"/>
  <c r="E6435"/>
  <c r="E6433"/>
  <c r="E6431"/>
  <c r="E6429"/>
  <c r="E6427"/>
  <c r="E6425"/>
  <c r="E6423"/>
  <c r="E6421"/>
  <c r="E6419"/>
  <c r="E6417"/>
  <c r="E6415"/>
  <c r="E6413"/>
  <c r="E6411"/>
  <c r="E6409"/>
  <c r="E6407"/>
  <c r="E6405"/>
  <c r="E6403"/>
  <c r="E6401"/>
  <c r="E6399"/>
  <c r="E6397"/>
  <c r="E6395"/>
  <c r="E6393"/>
  <c r="E6391"/>
  <c r="E6389"/>
  <c r="E6387"/>
  <c r="E6385"/>
  <c r="E6383"/>
  <c r="E6381"/>
  <c r="E6379"/>
  <c r="E6377"/>
  <c r="E6375"/>
  <c r="E6373"/>
  <c r="E6371"/>
  <c r="E6369"/>
  <c r="E6367"/>
  <c r="E6365"/>
  <c r="E6363"/>
  <c r="E6361"/>
  <c r="E6359"/>
  <c r="E6357"/>
  <c r="E6355"/>
  <c r="E6353"/>
  <c r="E6351"/>
  <c r="E6349"/>
  <c r="E6347"/>
  <c r="E6345"/>
  <c r="E6343"/>
  <c r="E6341"/>
  <c r="E6339"/>
  <c r="E6337"/>
  <c r="E6335"/>
  <c r="E6333"/>
  <c r="E6331"/>
  <c r="E6329"/>
  <c r="E6327"/>
  <c r="E6325"/>
  <c r="E6323"/>
  <c r="E6321"/>
  <c r="E6319"/>
  <c r="E6317"/>
  <c r="E6315"/>
  <c r="E6313"/>
  <c r="E6311"/>
  <c r="E6309"/>
  <c r="E6307"/>
  <c r="E6305"/>
  <c r="E6303"/>
  <c r="E6657"/>
  <c r="E6648"/>
  <c r="E6640"/>
  <c r="E6632"/>
  <c r="E6624"/>
  <c r="G6615"/>
  <c r="G6608"/>
  <c r="G6601"/>
  <c r="G6593"/>
  <c r="G6585"/>
  <c r="G80"/>
  <c r="G6570"/>
  <c r="G6562"/>
  <c r="E6554"/>
  <c r="E6546"/>
  <c r="E6538"/>
  <c r="E6530"/>
  <c r="E6522"/>
  <c r="E6514"/>
  <c r="E6506"/>
  <c r="G6497"/>
  <c r="G6491"/>
  <c r="G6486"/>
  <c r="G6478"/>
  <c r="G6472"/>
  <c r="G6466"/>
  <c r="G6458"/>
  <c r="G6450"/>
  <c r="G6442"/>
  <c r="G6434"/>
  <c r="G6426"/>
  <c r="G6418"/>
  <c r="G6410"/>
  <c r="G6402"/>
  <c r="G6394"/>
  <c r="G6386"/>
  <c r="G6378"/>
  <c r="G6370"/>
  <c r="G6362"/>
  <c r="G6354"/>
  <c r="G6346"/>
  <c r="G6338"/>
  <c r="G6330"/>
  <c r="G6322"/>
  <c r="G6314"/>
  <c r="G6306"/>
  <c r="E6302"/>
  <c r="E6300"/>
  <c r="E6298"/>
  <c r="E6296"/>
  <c r="E6294"/>
  <c r="E6292"/>
  <c r="E6290"/>
  <c r="E6288"/>
  <c r="E6286"/>
  <c r="E6284"/>
  <c r="E6282"/>
  <c r="E6280"/>
  <c r="E6278"/>
  <c r="E6276"/>
  <c r="E6274"/>
  <c r="E6272"/>
  <c r="E6270"/>
  <c r="E6268"/>
  <c r="E6266"/>
  <c r="E6264"/>
  <c r="E6262"/>
  <c r="E6260"/>
  <c r="E6258"/>
  <c r="E6256"/>
  <c r="E6254"/>
  <c r="E6252"/>
  <c r="E6250"/>
  <c r="E6248"/>
  <c r="E6246"/>
  <c r="E6244"/>
  <c r="E6242"/>
  <c r="E6240"/>
  <c r="E6238"/>
  <c r="E6236"/>
  <c r="E6234"/>
  <c r="E6232"/>
  <c r="E6230"/>
  <c r="E6228"/>
  <c r="E6226"/>
  <c r="E6224"/>
  <c r="E6222"/>
  <c r="E6220"/>
  <c r="E6218"/>
  <c r="E6216"/>
  <c r="E6214"/>
  <c r="E6212"/>
  <c r="E6210"/>
  <c r="E6208"/>
  <c r="E6206"/>
  <c r="E6204"/>
  <c r="E6202"/>
  <c r="E6200"/>
  <c r="E6198"/>
  <c r="E6196"/>
  <c r="E6194"/>
  <c r="E6192"/>
  <c r="E6190"/>
  <c r="E6188"/>
  <c r="E6186"/>
  <c r="E6184"/>
  <c r="E6182"/>
  <c r="E6180"/>
  <c r="E6178"/>
  <c r="E6176"/>
  <c r="E6174"/>
  <c r="E6172"/>
  <c r="E6170"/>
  <c r="E6168"/>
  <c r="E6166"/>
  <c r="E6164"/>
  <c r="E6162"/>
  <c r="E6160"/>
  <c r="E6158"/>
  <c r="E6156"/>
  <c r="E6154"/>
  <c r="E6152"/>
  <c r="E6150"/>
  <c r="E6148"/>
  <c r="E6146"/>
  <c r="E6144"/>
  <c r="E6142"/>
  <c r="E6140"/>
  <c r="E6138"/>
  <c r="E6136"/>
  <c r="E6134"/>
  <c r="E6132"/>
  <c r="E6130"/>
  <c r="E6128"/>
  <c r="E6126"/>
  <c r="E6124"/>
  <c r="E6122"/>
  <c r="E6120"/>
  <c r="E6118"/>
  <c r="E6116"/>
  <c r="E6114"/>
  <c r="E6112"/>
  <c r="E6110"/>
  <c r="E6108"/>
  <c r="E6106"/>
  <c r="E6104"/>
  <c r="E6102"/>
  <c r="E6100"/>
  <c r="E6098"/>
  <c r="E6096"/>
  <c r="E6094"/>
  <c r="E6092"/>
  <c r="E6090"/>
  <c r="E6088"/>
  <c r="E6086"/>
  <c r="E6084"/>
  <c r="E6082"/>
  <c r="E6080"/>
  <c r="E6078"/>
  <c r="E6076"/>
  <c r="E6074"/>
  <c r="E6072"/>
  <c r="E6070"/>
  <c r="E6068"/>
  <c r="E6064"/>
  <c r="E6062"/>
  <c r="E6060"/>
  <c r="E6058"/>
  <c r="E6056"/>
  <c r="E6054"/>
  <c r="E6050"/>
  <c r="E6046"/>
  <c r="E6044"/>
  <c r="E6042"/>
  <c r="E6040"/>
  <c r="E6038"/>
  <c r="E6036"/>
  <c r="E6034"/>
  <c r="E6032"/>
  <c r="E6030"/>
  <c r="E6028"/>
  <c r="E6026"/>
  <c r="E6024"/>
  <c r="E6022"/>
  <c r="E6020"/>
  <c r="E6018"/>
  <c r="E6659"/>
  <c r="E6651"/>
  <c r="E6642"/>
  <c r="E6634"/>
  <c r="E6626"/>
  <c r="E6618"/>
  <c r="G82"/>
  <c r="G6603"/>
  <c r="G6595"/>
  <c r="G6587"/>
  <c r="G6579"/>
  <c r="G6572"/>
  <c r="G6564"/>
  <c r="E6556"/>
  <c r="E6548"/>
  <c r="E6540"/>
  <c r="E6532"/>
  <c r="E6524"/>
  <c r="E6516"/>
  <c r="E6508"/>
  <c r="E6500"/>
  <c r="G6493"/>
  <c r="G6480"/>
  <c r="G6474"/>
  <c r="G6468"/>
  <c r="G6460"/>
  <c r="G6452"/>
  <c r="G6444"/>
  <c r="G6436"/>
  <c r="G6428"/>
  <c r="G6420"/>
  <c r="G6412"/>
  <c r="G6404"/>
  <c r="G6396"/>
  <c r="G6388"/>
  <c r="G6380"/>
  <c r="G6372"/>
  <c r="G6364"/>
  <c r="G6356"/>
  <c r="G6348"/>
  <c r="G6340"/>
  <c r="G6332"/>
  <c r="G6324"/>
  <c r="G6316"/>
  <c r="G6308"/>
  <c r="G6302"/>
  <c r="G6300"/>
  <c r="G6298"/>
  <c r="G6296"/>
  <c r="G6294"/>
  <c r="G6292"/>
  <c r="G6290"/>
  <c r="G6288"/>
  <c r="G6286"/>
  <c r="G6284"/>
  <c r="G6282"/>
  <c r="G6280"/>
  <c r="G6278"/>
  <c r="G6276"/>
  <c r="G6274"/>
  <c r="G6272"/>
  <c r="G6270"/>
  <c r="G6268"/>
  <c r="G6266"/>
  <c r="G6264"/>
  <c r="G6262"/>
  <c r="G6260"/>
  <c r="G6258"/>
  <c r="G6256"/>
  <c r="G6254"/>
  <c r="G6252"/>
  <c r="G6250"/>
  <c r="G6248"/>
  <c r="G6246"/>
  <c r="G6244"/>
  <c r="G6242"/>
  <c r="G6240"/>
  <c r="G6238"/>
  <c r="G6236"/>
  <c r="G6234"/>
  <c r="G6232"/>
  <c r="G6230"/>
  <c r="G6228"/>
  <c r="G6226"/>
  <c r="G6224"/>
  <c r="G6222"/>
  <c r="G6220"/>
  <c r="G6218"/>
  <c r="G6216"/>
  <c r="G6214"/>
  <c r="G6212"/>
  <c r="G6210"/>
  <c r="G6208"/>
  <c r="G6206"/>
  <c r="G6204"/>
  <c r="G6202"/>
  <c r="G6200"/>
  <c r="G6198"/>
  <c r="G6196"/>
  <c r="G6194"/>
  <c r="G6192"/>
  <c r="G6190"/>
  <c r="G6188"/>
  <c r="G6186"/>
  <c r="G6184"/>
  <c r="G6182"/>
  <c r="G6180"/>
  <c r="G6178"/>
  <c r="G6176"/>
  <c r="G6174"/>
  <c r="G6172"/>
  <c r="G6170"/>
  <c r="G6168"/>
  <c r="G6166"/>
  <c r="G6164"/>
  <c r="G6162"/>
  <c r="G6160"/>
  <c r="G6158"/>
  <c r="G6156"/>
  <c r="G6154"/>
  <c r="G6152"/>
  <c r="G6150"/>
  <c r="G6148"/>
  <c r="G6146"/>
  <c r="G6144"/>
  <c r="G6142"/>
  <c r="G6140"/>
  <c r="G6138"/>
  <c r="G6136"/>
  <c r="G6134"/>
  <c r="G6132"/>
  <c r="G6130"/>
  <c r="G6128"/>
  <c r="G6126"/>
  <c r="G6124"/>
  <c r="G6122"/>
  <c r="G6120"/>
  <c r="G6118"/>
  <c r="G6116"/>
  <c r="G6114"/>
  <c r="G6112"/>
  <c r="G6110"/>
  <c r="G6108"/>
  <c r="G6106"/>
  <c r="G6104"/>
  <c r="G6102"/>
  <c r="G6100"/>
  <c r="G6098"/>
  <c r="G6096"/>
  <c r="G6094"/>
  <c r="G6092"/>
  <c r="G6090"/>
  <c r="G6088"/>
  <c r="G6086"/>
  <c r="G6084"/>
  <c r="G6082"/>
  <c r="G6080"/>
  <c r="G6078"/>
  <c r="G6076"/>
  <c r="G6074"/>
  <c r="G6072"/>
  <c r="G6070"/>
  <c r="G6068"/>
  <c r="G6066"/>
  <c r="G6064"/>
  <c r="G6062"/>
  <c r="G6060"/>
  <c r="G6058"/>
  <c r="G6056"/>
  <c r="G6054"/>
  <c r="G6052"/>
  <c r="G6050"/>
  <c r="G6048"/>
  <c r="G6046"/>
  <c r="G6044"/>
  <c r="G6042"/>
  <c r="G6040"/>
  <c r="G6038"/>
  <c r="G6036"/>
  <c r="G6034"/>
  <c r="G6032"/>
  <c r="G6030"/>
  <c r="G6028"/>
  <c r="G6026"/>
  <c r="G6024"/>
  <c r="G6022"/>
  <c r="G6020"/>
  <c r="G6018"/>
  <c r="G6016"/>
  <c r="G6014"/>
  <c r="G6012"/>
  <c r="G6010"/>
  <c r="G6008"/>
  <c r="G6006"/>
  <c r="G6004"/>
  <c r="G6002"/>
  <c r="G6000"/>
  <c r="G5998"/>
  <c r="G5996"/>
  <c r="G5994"/>
  <c r="G5992"/>
  <c r="G5990"/>
  <c r="G5988"/>
  <c r="G5986"/>
  <c r="G5984"/>
  <c r="G5982"/>
  <c r="G5980"/>
  <c r="G5978"/>
  <c r="G5976"/>
  <c r="G5974"/>
  <c r="G5972"/>
  <c r="G5970"/>
  <c r="G5968"/>
  <c r="G5966"/>
  <c r="G5964"/>
  <c r="G5962"/>
  <c r="G5960"/>
  <c r="G5958"/>
  <c r="G5956"/>
  <c r="G5954"/>
  <c r="G5952"/>
  <c r="G5950"/>
  <c r="G5948"/>
  <c r="G5946"/>
  <c r="G5944"/>
  <c r="G5942"/>
  <c r="G5940"/>
  <c r="G5938"/>
  <c r="G5936"/>
  <c r="G5934"/>
  <c r="G5932"/>
  <c r="G5930"/>
  <c r="G5928"/>
  <c r="G5926"/>
  <c r="G5924"/>
  <c r="G5922"/>
  <c r="G5920"/>
  <c r="G5918"/>
  <c r="G5916"/>
  <c r="G5914"/>
  <c r="G5912"/>
  <c r="G5910"/>
  <c r="G5908"/>
  <c r="G5906"/>
  <c r="G5904"/>
  <c r="G5902"/>
  <c r="G5900"/>
  <c r="G5898"/>
  <c r="G5896"/>
  <c r="G5894"/>
  <c r="G5892"/>
  <c r="G5890"/>
  <c r="G5888"/>
  <c r="G5886"/>
  <c r="G5884"/>
  <c r="G5882"/>
  <c r="G5880"/>
  <c r="G5878"/>
  <c r="E6661"/>
  <c r="E6653"/>
  <c r="E6644"/>
  <c r="E6636"/>
  <c r="E6628"/>
  <c r="E6620"/>
  <c r="G6611"/>
  <c r="G6605"/>
  <c r="G6597"/>
  <c r="G6589"/>
  <c r="G6581"/>
  <c r="G6574"/>
  <c r="G6566"/>
  <c r="E6558"/>
  <c r="E6550"/>
  <c r="E6542"/>
  <c r="E6534"/>
  <c r="E6526"/>
  <c r="E6518"/>
  <c r="E6510"/>
  <c r="E6502"/>
  <c r="G6487"/>
  <c r="G6482"/>
  <c r="G6462"/>
  <c r="G6454"/>
  <c r="G6446"/>
  <c r="G6438"/>
  <c r="G6430"/>
  <c r="G6422"/>
  <c r="G6414"/>
  <c r="G6406"/>
  <c r="G6398"/>
  <c r="G6390"/>
  <c r="G6382"/>
  <c r="G6374"/>
  <c r="G6366"/>
  <c r="G6358"/>
  <c r="G6350"/>
  <c r="G6342"/>
  <c r="G6334"/>
  <c r="G6326"/>
  <c r="G6318"/>
  <c r="G6310"/>
  <c r="E6304"/>
  <c r="E6301"/>
  <c r="E6299"/>
  <c r="E6297"/>
  <c r="E6295"/>
  <c r="E6293"/>
  <c r="E6291"/>
  <c r="E6289"/>
  <c r="E6287"/>
  <c r="E6285"/>
  <c r="E6283"/>
  <c r="E6281"/>
  <c r="E6279"/>
  <c r="E6277"/>
  <c r="E6275"/>
  <c r="E6273"/>
  <c r="E6271"/>
  <c r="E6269"/>
  <c r="E6267"/>
  <c r="E6265"/>
  <c r="E6263"/>
  <c r="E6261"/>
  <c r="E6259"/>
  <c r="E6257"/>
  <c r="E6255"/>
  <c r="E6253"/>
  <c r="E6251"/>
  <c r="E6249"/>
  <c r="E6247"/>
  <c r="E6245"/>
  <c r="E6243"/>
  <c r="E6241"/>
  <c r="E6239"/>
  <c r="E6237"/>
  <c r="E6235"/>
  <c r="E6233"/>
  <c r="E6231"/>
  <c r="E6229"/>
  <c r="E6227"/>
  <c r="E6225"/>
  <c r="E6223"/>
  <c r="E6221"/>
  <c r="E6219"/>
  <c r="E6217"/>
  <c r="E6215"/>
  <c r="E6213"/>
  <c r="E6211"/>
  <c r="E6209"/>
  <c r="E6207"/>
  <c r="E6205"/>
  <c r="E6203"/>
  <c r="E6201"/>
  <c r="E6199"/>
  <c r="E6197"/>
  <c r="E6195"/>
  <c r="E6193"/>
  <c r="E6191"/>
  <c r="E6189"/>
  <c r="E6187"/>
  <c r="E6185"/>
  <c r="E6183"/>
  <c r="E6181"/>
  <c r="E6179"/>
  <c r="E6177"/>
  <c r="E6175"/>
  <c r="E6173"/>
  <c r="E6171"/>
  <c r="E6169"/>
  <c r="E6167"/>
  <c r="E6165"/>
  <c r="E6163"/>
  <c r="E6161"/>
  <c r="E6159"/>
  <c r="E6157"/>
  <c r="E6155"/>
  <c r="E6153"/>
  <c r="E6151"/>
  <c r="E6149"/>
  <c r="E6147"/>
  <c r="E6145"/>
  <c r="E6143"/>
  <c r="E6141"/>
  <c r="E6139"/>
  <c r="E6137"/>
  <c r="E6135"/>
  <c r="E6133"/>
  <c r="E6131"/>
  <c r="E6129"/>
  <c r="E6127"/>
  <c r="E6125"/>
  <c r="E6123"/>
  <c r="E6121"/>
  <c r="E6119"/>
  <c r="E6117"/>
  <c r="E6115"/>
  <c r="E6113"/>
  <c r="E6111"/>
  <c r="E6109"/>
  <c r="E6107"/>
  <c r="E6105"/>
  <c r="E6103"/>
  <c r="E6101"/>
  <c r="E6099"/>
  <c r="E6097"/>
  <c r="E6095"/>
  <c r="E6093"/>
  <c r="E6091"/>
  <c r="E6089"/>
  <c r="E6087"/>
  <c r="E6085"/>
  <c r="E6083"/>
  <c r="E6081"/>
  <c r="E6079"/>
  <c r="E6077"/>
  <c r="E6075"/>
  <c r="E6073"/>
  <c r="E6071"/>
  <c r="E6069"/>
  <c r="E6067"/>
  <c r="E6063"/>
  <c r="E6061"/>
  <c r="E6059"/>
  <c r="E6057"/>
  <c r="E6055"/>
  <c r="E6053"/>
  <c r="E6051"/>
  <c r="E6049"/>
  <c r="E6047"/>
  <c r="E6045"/>
  <c r="E6043"/>
  <c r="E6041"/>
  <c r="E6039"/>
  <c r="E6037"/>
  <c r="E6035"/>
  <c r="E6033"/>
  <c r="E6031"/>
  <c r="E6029"/>
  <c r="E6027"/>
  <c r="E6025"/>
  <c r="E6023"/>
  <c r="E6021"/>
  <c r="E6019"/>
  <c r="E6017"/>
  <c r="E6667"/>
  <c r="E6646"/>
  <c r="E6638"/>
  <c r="E6630"/>
  <c r="G6613"/>
  <c r="G81"/>
  <c r="G6599"/>
  <c r="G6591"/>
  <c r="G6583"/>
  <c r="G6576"/>
  <c r="G6568"/>
  <c r="E6560"/>
  <c r="E6552"/>
  <c r="E6544"/>
  <c r="E6536"/>
  <c r="E6528"/>
  <c r="E6520"/>
  <c r="E6512"/>
  <c r="E6504"/>
  <c r="G6495"/>
  <c r="G6489"/>
  <c r="G6484"/>
  <c r="G6476"/>
  <c r="G6470"/>
  <c r="G6464"/>
  <c r="G6456"/>
  <c r="G6448"/>
  <c r="G6440"/>
  <c r="G6432"/>
  <c r="G6424"/>
  <c r="G6416"/>
  <c r="G6408"/>
  <c r="G6400"/>
  <c r="G6392"/>
  <c r="G6384"/>
  <c r="G6376"/>
  <c r="G6368"/>
  <c r="G6360"/>
  <c r="G6352"/>
  <c r="G6344"/>
  <c r="G6336"/>
  <c r="G6328"/>
  <c r="G6320"/>
  <c r="G6312"/>
  <c r="G6304"/>
  <c r="G6301"/>
  <c r="G6299"/>
  <c r="G6297"/>
  <c r="G6295"/>
  <c r="G6293"/>
  <c r="G6291"/>
  <c r="G6289"/>
  <c r="G6287"/>
  <c r="G6285"/>
  <c r="G6283"/>
  <c r="G6281"/>
  <c r="G6279"/>
  <c r="G6277"/>
  <c r="G6275"/>
  <c r="G6273"/>
  <c r="G6271"/>
  <c r="G6269"/>
  <c r="G6267"/>
  <c r="G6265"/>
  <c r="G6263"/>
  <c r="G6261"/>
  <c r="G6259"/>
  <c r="G6257"/>
  <c r="G6255"/>
  <c r="G6253"/>
  <c r="G6251"/>
  <c r="G6249"/>
  <c r="G6247"/>
  <c r="G6245"/>
  <c r="G6243"/>
  <c r="G6241"/>
  <c r="G6239"/>
  <c r="G6237"/>
  <c r="G6235"/>
  <c r="G6233"/>
  <c r="G6231"/>
  <c r="G6229"/>
  <c r="G6227"/>
  <c r="G6225"/>
  <c r="G6223"/>
  <c r="G6221"/>
  <c r="G6219"/>
  <c r="G6217"/>
  <c r="G6215"/>
  <c r="G6213"/>
  <c r="G6211"/>
  <c r="G6209"/>
  <c r="G6207"/>
  <c r="G6205"/>
  <c r="G6203"/>
  <c r="G6201"/>
  <c r="G6199"/>
  <c r="G6197"/>
  <c r="G6195"/>
  <c r="G6193"/>
  <c r="G6191"/>
  <c r="G6189"/>
  <c r="G6187"/>
  <c r="G6185"/>
  <c r="G6183"/>
  <c r="G6181"/>
  <c r="G6179"/>
  <c r="G6177"/>
  <c r="G6175"/>
  <c r="G6173"/>
  <c r="G6171"/>
  <c r="G6169"/>
  <c r="G6167"/>
  <c r="G6165"/>
  <c r="G6163"/>
  <c r="G6161"/>
  <c r="G6159"/>
  <c r="G6157"/>
  <c r="G6155"/>
  <c r="G6153"/>
  <c r="G6151"/>
  <c r="G6149"/>
  <c r="G6147"/>
  <c r="G6145"/>
  <c r="G6143"/>
  <c r="G6141"/>
  <c r="G6139"/>
  <c r="G6137"/>
  <c r="G6135"/>
  <c r="G6133"/>
  <c r="G6131"/>
  <c r="G6129"/>
  <c r="G6127"/>
  <c r="G6125"/>
  <c r="G6123"/>
  <c r="G6121"/>
  <c r="G6119"/>
  <c r="G6117"/>
  <c r="G6115"/>
  <c r="G6113"/>
  <c r="G6111"/>
  <c r="G6109"/>
  <c r="G6107"/>
  <c r="G6105"/>
  <c r="G6103"/>
  <c r="G6101"/>
  <c r="G6099"/>
  <c r="G6097"/>
  <c r="G6095"/>
  <c r="G6093"/>
  <c r="G6091"/>
  <c r="G6089"/>
  <c r="G6087"/>
  <c r="G6085"/>
  <c r="G6083"/>
  <c r="G6081"/>
  <c r="G6079"/>
  <c r="G6077"/>
  <c r="G6075"/>
  <c r="G6073"/>
  <c r="G6071"/>
  <c r="G6069"/>
  <c r="G6067"/>
  <c r="G6065"/>
  <c r="G6063"/>
  <c r="G6061"/>
  <c r="G6059"/>
  <c r="G6057"/>
  <c r="G6055"/>
  <c r="G6053"/>
  <c r="G6051"/>
  <c r="G6049"/>
  <c r="G6047"/>
  <c r="G6045"/>
  <c r="G6043"/>
  <c r="G6041"/>
  <c r="G6039"/>
  <c r="G6037"/>
  <c r="G6035"/>
  <c r="G6033"/>
  <c r="G6031"/>
  <c r="G6029"/>
  <c r="G6027"/>
  <c r="G6025"/>
  <c r="G6023"/>
  <c r="G6021"/>
  <c r="G6019"/>
  <c r="G6017"/>
  <c r="G6015"/>
  <c r="G6013"/>
  <c r="G6011"/>
  <c r="G6009"/>
  <c r="G6007"/>
  <c r="G6005"/>
  <c r="G6003"/>
  <c r="G6001"/>
  <c r="G5999"/>
  <c r="G5997"/>
  <c r="G5995"/>
  <c r="G5993"/>
  <c r="G5991"/>
  <c r="G5989"/>
  <c r="G5987"/>
  <c r="G5985"/>
  <c r="G5983"/>
  <c r="G5981"/>
  <c r="G5979"/>
  <c r="G5977"/>
  <c r="G5975"/>
  <c r="G5973"/>
  <c r="G5971"/>
  <c r="G5969"/>
  <c r="G5967"/>
  <c r="G5965"/>
  <c r="G5963"/>
  <c r="G5961"/>
  <c r="G5959"/>
  <c r="G5957"/>
  <c r="G5955"/>
  <c r="G5953"/>
  <c r="G5951"/>
  <c r="G5949"/>
  <c r="G5947"/>
  <c r="G5945"/>
  <c r="G5943"/>
  <c r="G5941"/>
  <c r="G5939"/>
  <c r="G5937"/>
  <c r="G5935"/>
  <c r="G5933"/>
  <c r="G5931"/>
  <c r="G5929"/>
  <c r="G5927"/>
  <c r="G5925"/>
  <c r="G5923"/>
  <c r="G5921"/>
  <c r="G5919"/>
  <c r="G5917"/>
  <c r="G5915"/>
  <c r="G5913"/>
  <c r="G5911"/>
  <c r="G5909"/>
  <c r="G5907"/>
  <c r="G5905"/>
  <c r="G5903"/>
  <c r="G5901"/>
  <c r="G5899"/>
  <c r="G5897"/>
  <c r="G5895"/>
  <c r="G5893"/>
  <c r="G5891"/>
  <c r="G5889"/>
  <c r="G5887"/>
  <c r="G5885"/>
  <c r="G5883"/>
  <c r="G5881"/>
  <c r="E6013"/>
  <c r="E6009"/>
  <c r="E6005"/>
  <c r="E6001"/>
  <c r="E5993"/>
  <c r="E5989"/>
  <c r="E5985"/>
  <c r="E5981"/>
  <c r="E5977"/>
  <c r="E5973"/>
  <c r="E5969"/>
  <c r="E5965"/>
  <c r="E5961"/>
  <c r="E5957"/>
  <c r="E5949"/>
  <c r="E5945"/>
  <c r="E5941"/>
  <c r="E5937"/>
  <c r="E5933"/>
  <c r="E5929"/>
  <c r="E5921"/>
  <c r="E5917"/>
  <c r="E5913"/>
  <c r="E5909"/>
  <c r="E5905"/>
  <c r="E5901"/>
  <c r="E5897"/>
  <c r="E5893"/>
  <c r="E5889"/>
  <c r="E5885"/>
  <c r="E5881"/>
  <c r="E5878"/>
  <c r="E5876"/>
  <c r="E5874"/>
  <c r="E5872"/>
  <c r="E5870"/>
  <c r="E5868"/>
  <c r="E5866"/>
  <c r="E5864"/>
  <c r="E5862"/>
  <c r="E5860"/>
  <c r="E5858"/>
  <c r="E5856"/>
  <c r="E5854"/>
  <c r="E5852"/>
  <c r="E5850"/>
  <c r="E5848"/>
  <c r="E5844"/>
  <c r="E5842"/>
  <c r="E5840"/>
  <c r="E5838"/>
  <c r="E5836"/>
  <c r="E5834"/>
  <c r="E5832"/>
  <c r="E5830"/>
  <c r="E5828"/>
  <c r="E5826"/>
  <c r="E5824"/>
  <c r="E5822"/>
  <c r="E5820"/>
  <c r="E5818"/>
  <c r="E5814"/>
  <c r="E5812"/>
  <c r="E5810"/>
  <c r="E5808"/>
  <c r="E5804"/>
  <c r="E5802"/>
  <c r="E5800"/>
  <c r="E5798"/>
  <c r="E5796"/>
  <c r="E5794"/>
  <c r="E5792"/>
  <c r="E5790"/>
  <c r="E5788"/>
  <c r="E5784"/>
  <c r="E5782"/>
  <c r="E5780"/>
  <c r="E5778"/>
  <c r="E5776"/>
  <c r="E5774"/>
  <c r="E5772"/>
  <c r="E5770"/>
  <c r="E5768"/>
  <c r="E5766"/>
  <c r="E5764"/>
  <c r="E5762"/>
  <c r="E5760"/>
  <c r="E5758"/>
  <c r="E5754"/>
  <c r="E5752"/>
  <c r="E5750"/>
  <c r="E5748"/>
  <c r="E5746"/>
  <c r="E5744"/>
  <c r="E5742"/>
  <c r="E5740"/>
  <c r="E5738"/>
  <c r="G5735"/>
  <c r="G5733"/>
  <c r="G5731"/>
  <c r="G5729"/>
  <c r="G5727"/>
  <c r="G5725"/>
  <c r="G5723"/>
  <c r="G5721"/>
  <c r="G5719"/>
  <c r="G5717"/>
  <c r="G5715"/>
  <c r="G5713"/>
  <c r="G5711"/>
  <c r="G5709"/>
  <c r="G5707"/>
  <c r="G5705"/>
  <c r="G5703"/>
  <c r="G5701"/>
  <c r="G5699"/>
  <c r="G5697"/>
  <c r="G5695"/>
  <c r="G5693"/>
  <c r="G5691"/>
  <c r="G5689"/>
  <c r="G5687"/>
  <c r="G5685"/>
  <c r="G5683"/>
  <c r="G5681"/>
  <c r="G5679"/>
  <c r="G5677"/>
  <c r="G5675"/>
  <c r="G5673"/>
  <c r="G5671"/>
  <c r="G5669"/>
  <c r="G5667"/>
  <c r="G5665"/>
  <c r="G5663"/>
  <c r="G5661"/>
  <c r="G5659"/>
  <c r="G5657"/>
  <c r="G5655"/>
  <c r="G5653"/>
  <c r="G5651"/>
  <c r="G5649"/>
  <c r="G5647"/>
  <c r="G5645"/>
  <c r="G5643"/>
  <c r="G5641"/>
  <c r="G5639"/>
  <c r="G5637"/>
  <c r="G5635"/>
  <c r="G5633"/>
  <c r="G5631"/>
  <c r="G5629"/>
  <c r="G5627"/>
  <c r="G5625"/>
  <c r="G5623"/>
  <c r="G5621"/>
  <c r="G5619"/>
  <c r="G5617"/>
  <c r="G5615"/>
  <c r="G5613"/>
  <c r="G5611"/>
  <c r="G5609"/>
  <c r="G5607"/>
  <c r="G5605"/>
  <c r="G5603"/>
  <c r="G5601"/>
  <c r="G5599"/>
  <c r="G5597"/>
  <c r="G5595"/>
  <c r="G5593"/>
  <c r="G5591"/>
  <c r="G5589"/>
  <c r="G5587"/>
  <c r="G5585"/>
  <c r="G5583"/>
  <c r="G5581"/>
  <c r="G5579"/>
  <c r="G5577"/>
  <c r="G5575"/>
  <c r="G5573"/>
  <c r="G5571"/>
  <c r="G5569"/>
  <c r="G5567"/>
  <c r="G5565"/>
  <c r="G5563"/>
  <c r="G5561"/>
  <c r="G5559"/>
  <c r="G5557"/>
  <c r="G5555"/>
  <c r="G5553"/>
  <c r="G5551"/>
  <c r="G5549"/>
  <c r="G5547"/>
  <c r="G5545"/>
  <c r="G5543"/>
  <c r="G5541"/>
  <c r="G5539"/>
  <c r="G5537"/>
  <c r="G5535"/>
  <c r="G5533"/>
  <c r="G5531"/>
  <c r="G5529"/>
  <c r="G5527"/>
  <c r="G5525"/>
  <c r="G5523"/>
  <c r="G5521"/>
  <c r="G5519"/>
  <c r="G5517"/>
  <c r="G5515"/>
  <c r="G5513"/>
  <c r="E5511"/>
  <c r="E5509"/>
  <c r="E5507"/>
  <c r="E5505"/>
  <c r="E5503"/>
  <c r="E5501"/>
  <c r="E5499"/>
  <c r="E5497"/>
  <c r="E5495"/>
  <c r="E5493"/>
  <c r="E5491"/>
  <c r="E5489"/>
  <c r="E5487"/>
  <c r="E5485"/>
  <c r="E5483"/>
  <c r="E5481"/>
  <c r="E5479"/>
  <c r="E5477"/>
  <c r="E5475"/>
  <c r="E5473"/>
  <c r="E5471"/>
  <c r="E5469"/>
  <c r="E5467"/>
  <c r="E5465"/>
  <c r="E5463"/>
  <c r="E5461"/>
  <c r="E5459"/>
  <c r="E5457"/>
  <c r="E5455"/>
  <c r="E5453"/>
  <c r="E5451"/>
  <c r="E5449"/>
  <c r="E5447"/>
  <c r="E5445"/>
  <c r="E5443"/>
  <c r="E5441"/>
  <c r="E5439"/>
  <c r="E5437"/>
  <c r="E5435"/>
  <c r="E5433"/>
  <c r="E5431"/>
  <c r="E5429"/>
  <c r="E5427"/>
  <c r="E5425"/>
  <c r="E5423"/>
  <c r="E5421"/>
  <c r="E5419"/>
  <c r="E6014"/>
  <c r="E6010"/>
  <c r="E6006"/>
  <c r="E6002"/>
  <c r="E5998"/>
  <c r="E5990"/>
  <c r="E5986"/>
  <c r="E5982"/>
  <c r="E5978"/>
  <c r="E5974"/>
  <c r="E5970"/>
  <c r="E5966"/>
  <c r="E5962"/>
  <c r="E5958"/>
  <c r="E5950"/>
  <c r="E5946"/>
  <c r="E5942"/>
  <c r="E5938"/>
  <c r="E5934"/>
  <c r="E5930"/>
  <c r="E5922"/>
  <c r="E5918"/>
  <c r="E5914"/>
  <c r="E5910"/>
  <c r="E5906"/>
  <c r="E5902"/>
  <c r="E5894"/>
  <c r="E5890"/>
  <c r="E5886"/>
  <c r="E5882"/>
  <c r="E5879"/>
  <c r="G5876"/>
  <c r="G5874"/>
  <c r="G5872"/>
  <c r="G5870"/>
  <c r="G5868"/>
  <c r="G5866"/>
  <c r="G5864"/>
  <c r="G5862"/>
  <c r="G5860"/>
  <c r="G5858"/>
  <c r="G5856"/>
  <c r="G5854"/>
  <c r="G5852"/>
  <c r="G5850"/>
  <c r="G5848"/>
  <c r="G5846"/>
  <c r="G5844"/>
  <c r="G5842"/>
  <c r="G5840"/>
  <c r="G5838"/>
  <c r="G5836"/>
  <c r="G5834"/>
  <c r="G5832"/>
  <c r="G5830"/>
  <c r="G5828"/>
  <c r="G5826"/>
  <c r="G5824"/>
  <c r="G5822"/>
  <c r="G5820"/>
  <c r="G5818"/>
  <c r="G5816"/>
  <c r="G5814"/>
  <c r="G5812"/>
  <c r="G5810"/>
  <c r="G5808"/>
  <c r="G5806"/>
  <c r="G5804"/>
  <c r="G5802"/>
  <c r="G5800"/>
  <c r="G5798"/>
  <c r="G5796"/>
  <c r="G5794"/>
  <c r="G5792"/>
  <c r="G5790"/>
  <c r="G5788"/>
  <c r="G5786"/>
  <c r="G5784"/>
  <c r="G5782"/>
  <c r="G5780"/>
  <c r="G5778"/>
  <c r="G5776"/>
  <c r="G5774"/>
  <c r="G5772"/>
  <c r="G5770"/>
  <c r="G5768"/>
  <c r="G5766"/>
  <c r="G5764"/>
  <c r="G5762"/>
  <c r="G5760"/>
  <c r="G5758"/>
  <c r="G5756"/>
  <c r="G5754"/>
  <c r="G5752"/>
  <c r="G5750"/>
  <c r="G5748"/>
  <c r="G5746"/>
  <c r="G5744"/>
  <c r="G5742"/>
  <c r="G5740"/>
  <c r="G5738"/>
  <c r="G5736"/>
  <c r="E5734"/>
  <c r="E5732"/>
  <c r="E5730"/>
  <c r="E5728"/>
  <c r="E5726"/>
  <c r="E5724"/>
  <c r="E5720"/>
  <c r="E5716"/>
  <c r="E5714"/>
  <c r="E5712"/>
  <c r="E5710"/>
  <c r="E5708"/>
  <c r="E5706"/>
  <c r="E5704"/>
  <c r="E5702"/>
  <c r="E5700"/>
  <c r="E5698"/>
  <c r="E5696"/>
  <c r="E5694"/>
  <c r="E5692"/>
  <c r="E5690"/>
  <c r="E5688"/>
  <c r="E5686"/>
  <c r="E5684"/>
  <c r="E5682"/>
  <c r="E5680"/>
  <c r="E5678"/>
  <c r="E5676"/>
  <c r="E5674"/>
  <c r="E5672"/>
  <c r="E5670"/>
  <c r="E5666"/>
  <c r="E5664"/>
  <c r="E5662"/>
  <c r="E5660"/>
  <c r="E5658"/>
  <c r="E5656"/>
  <c r="E5654"/>
  <c r="E5652"/>
  <c r="E5650"/>
  <c r="E5648"/>
  <c r="E5646"/>
  <c r="E5644"/>
  <c r="E5642"/>
  <c r="E5640"/>
  <c r="E5638"/>
  <c r="E5636"/>
  <c r="E5634"/>
  <c r="E5632"/>
  <c r="E5630"/>
  <c r="E5628"/>
  <c r="E5626"/>
  <c r="E5624"/>
  <c r="E5622"/>
  <c r="E5620"/>
  <c r="E5618"/>
  <c r="E5616"/>
  <c r="E5614"/>
  <c r="E5612"/>
  <c r="E5610"/>
  <c r="E5608"/>
  <c r="E5606"/>
  <c r="E5604"/>
  <c r="E5602"/>
  <c r="E5600"/>
  <c r="E5598"/>
  <c r="E5596"/>
  <c r="E5594"/>
  <c r="E5592"/>
  <c r="E5590"/>
  <c r="E5588"/>
  <c r="E5586"/>
  <c r="E5584"/>
  <c r="E5582"/>
  <c r="E5580"/>
  <c r="E5578"/>
  <c r="E5576"/>
  <c r="E5574"/>
  <c r="E5572"/>
  <c r="E5570"/>
  <c r="E5568"/>
  <c r="E5566"/>
  <c r="E5564"/>
  <c r="E5562"/>
  <c r="E5560"/>
  <c r="E5558"/>
  <c r="E5556"/>
  <c r="E5554"/>
  <c r="E5552"/>
  <c r="E5550"/>
  <c r="E5548"/>
  <c r="E5546"/>
  <c r="E5544"/>
  <c r="E5542"/>
  <c r="E5540"/>
  <c r="E5538"/>
  <c r="E5536"/>
  <c r="E5534"/>
  <c r="E5532"/>
  <c r="E5530"/>
  <c r="E5528"/>
  <c r="E5526"/>
  <c r="E5524"/>
  <c r="E5522"/>
  <c r="E5520"/>
  <c r="E5518"/>
  <c r="E5516"/>
  <c r="E5514"/>
  <c r="G5511"/>
  <c r="G5509"/>
  <c r="G5507"/>
  <c r="G5505"/>
  <c r="G5503"/>
  <c r="G5501"/>
  <c r="G5499"/>
  <c r="G5497"/>
  <c r="G5495"/>
  <c r="G5493"/>
  <c r="G5491"/>
  <c r="G5489"/>
  <c r="G5487"/>
  <c r="G5485"/>
  <c r="G5483"/>
  <c r="G5481"/>
  <c r="G5479"/>
  <c r="G5477"/>
  <c r="G5475"/>
  <c r="G5473"/>
  <c r="G5471"/>
  <c r="G5469"/>
  <c r="G5467"/>
  <c r="G5465"/>
  <c r="G5463"/>
  <c r="G5461"/>
  <c r="G5459"/>
  <c r="G5457"/>
  <c r="G5455"/>
  <c r="G5453"/>
  <c r="G5451"/>
  <c r="G5449"/>
  <c r="G5447"/>
  <c r="G5445"/>
  <c r="G5443"/>
  <c r="G5441"/>
  <c r="G5439"/>
  <c r="G5437"/>
  <c r="G5435"/>
  <c r="G5433"/>
  <c r="G5431"/>
  <c r="G5429"/>
  <c r="G5427"/>
  <c r="G5425"/>
  <c r="G5423"/>
  <c r="G5421"/>
  <c r="G5419"/>
  <c r="G5417"/>
  <c r="G5415"/>
  <c r="G5413"/>
  <c r="G5411"/>
  <c r="G5409"/>
  <c r="G5407"/>
  <c r="G5405"/>
  <c r="G5403"/>
  <c r="G5401"/>
  <c r="G5399"/>
  <c r="G5397"/>
  <c r="G5395"/>
  <c r="G5393"/>
  <c r="E5391"/>
  <c r="E5389"/>
  <c r="E5387"/>
  <c r="E5381"/>
  <c r="E5379"/>
  <c r="E5377"/>
  <c r="E78"/>
  <c r="E76"/>
  <c r="E5375"/>
  <c r="E5373"/>
  <c r="E5372"/>
  <c r="E5370"/>
  <c r="E5368"/>
  <c r="E5366"/>
  <c r="E5364"/>
  <c r="E5362"/>
  <c r="E5360"/>
  <c r="E5358"/>
  <c r="E5356"/>
  <c r="E5352"/>
  <c r="E5350"/>
  <c r="E5348"/>
  <c r="E5344"/>
  <c r="E5342"/>
  <c r="E5340"/>
  <c r="E5338"/>
  <c r="E6011"/>
  <c r="E6007"/>
  <c r="E6003"/>
  <c r="E5999"/>
  <c r="E5995"/>
  <c r="E5987"/>
  <c r="E5983"/>
  <c r="E5979"/>
  <c r="E5975"/>
  <c r="E5971"/>
  <c r="E5967"/>
  <c r="E5963"/>
  <c r="E5959"/>
  <c r="E5955"/>
  <c r="E5951"/>
  <c r="E5943"/>
  <c r="E5939"/>
  <c r="E5935"/>
  <c r="E5931"/>
  <c r="E5923"/>
  <c r="E5919"/>
  <c r="E5915"/>
  <c r="E5911"/>
  <c r="E5907"/>
  <c r="E5903"/>
  <c r="E5899"/>
  <c r="E5895"/>
  <c r="E5891"/>
  <c r="E5887"/>
  <c r="E5883"/>
  <c r="G5879"/>
  <c r="E5877"/>
  <c r="E5875"/>
  <c r="E5873"/>
  <c r="E5871"/>
  <c r="E5869"/>
  <c r="E5867"/>
  <c r="E5863"/>
  <c r="E5861"/>
  <c r="E5859"/>
  <c r="E5857"/>
  <c r="E5855"/>
  <c r="E5853"/>
  <c r="E5851"/>
  <c r="E5849"/>
  <c r="E5847"/>
  <c r="E5845"/>
  <c r="E5843"/>
  <c r="E5841"/>
  <c r="E5837"/>
  <c r="E5835"/>
  <c r="E5833"/>
  <c r="E5829"/>
  <c r="E5827"/>
  <c r="E5825"/>
  <c r="E5823"/>
  <c r="E5819"/>
  <c r="E5815"/>
  <c r="E5811"/>
  <c r="E5809"/>
  <c r="E5807"/>
  <c r="E5805"/>
  <c r="E5803"/>
  <c r="E5801"/>
  <c r="E5799"/>
  <c r="E5797"/>
  <c r="E5795"/>
  <c r="E5793"/>
  <c r="E5791"/>
  <c r="E5789"/>
  <c r="E5787"/>
  <c r="E5785"/>
  <c r="E5783"/>
  <c r="E5781"/>
  <c r="E5779"/>
  <c r="E5777"/>
  <c r="E5775"/>
  <c r="E5773"/>
  <c r="E5771"/>
  <c r="E5769"/>
  <c r="E5767"/>
  <c r="E5765"/>
  <c r="E5763"/>
  <c r="E5761"/>
  <c r="E5759"/>
  <c r="E5757"/>
  <c r="E5753"/>
  <c r="E5751"/>
  <c r="E5749"/>
  <c r="E5747"/>
  <c r="E5745"/>
  <c r="E5743"/>
  <c r="E5741"/>
  <c r="E5737"/>
  <c r="G5734"/>
  <c r="G5732"/>
  <c r="G5730"/>
  <c r="G5728"/>
  <c r="G5726"/>
  <c r="G5724"/>
  <c r="G5722"/>
  <c r="G5720"/>
  <c r="G5718"/>
  <c r="G5716"/>
  <c r="G5714"/>
  <c r="G5712"/>
  <c r="G5710"/>
  <c r="G5708"/>
  <c r="G5706"/>
  <c r="G5704"/>
  <c r="G5702"/>
  <c r="G5700"/>
  <c r="G5698"/>
  <c r="G5696"/>
  <c r="G5694"/>
  <c r="G5692"/>
  <c r="G5690"/>
  <c r="G5688"/>
  <c r="G5686"/>
  <c r="G5684"/>
  <c r="G5682"/>
  <c r="G5680"/>
  <c r="G5678"/>
  <c r="G5676"/>
  <c r="G5674"/>
  <c r="G5672"/>
  <c r="G5670"/>
  <c r="G5668"/>
  <c r="G5666"/>
  <c r="G5664"/>
  <c r="G5662"/>
  <c r="G5660"/>
  <c r="G5658"/>
  <c r="G5656"/>
  <c r="G5654"/>
  <c r="G5652"/>
  <c r="G5650"/>
  <c r="G5648"/>
  <c r="G5646"/>
  <c r="G5644"/>
  <c r="G5642"/>
  <c r="G5640"/>
  <c r="G5638"/>
  <c r="G5636"/>
  <c r="G5634"/>
  <c r="G5632"/>
  <c r="G5630"/>
  <c r="G5628"/>
  <c r="G5626"/>
  <c r="G5624"/>
  <c r="G5622"/>
  <c r="G5620"/>
  <c r="G5618"/>
  <c r="G5616"/>
  <c r="G5614"/>
  <c r="G5612"/>
  <c r="G5610"/>
  <c r="G5608"/>
  <c r="G5606"/>
  <c r="G5604"/>
  <c r="G5602"/>
  <c r="G5600"/>
  <c r="G5598"/>
  <c r="G5596"/>
  <c r="G5594"/>
  <c r="G5592"/>
  <c r="G5590"/>
  <c r="G5588"/>
  <c r="G5586"/>
  <c r="G5584"/>
  <c r="G5582"/>
  <c r="G5580"/>
  <c r="G5578"/>
  <c r="G5576"/>
  <c r="G5574"/>
  <c r="G5572"/>
  <c r="G5570"/>
  <c r="G5568"/>
  <c r="G5566"/>
  <c r="G5564"/>
  <c r="G5562"/>
  <c r="G5560"/>
  <c r="G5558"/>
  <c r="G5556"/>
  <c r="G5554"/>
  <c r="G5552"/>
  <c r="G5550"/>
  <c r="G5548"/>
  <c r="G5546"/>
  <c r="G5544"/>
  <c r="G5542"/>
  <c r="G5540"/>
  <c r="G5538"/>
  <c r="G5536"/>
  <c r="G5534"/>
  <c r="G5532"/>
  <c r="G5530"/>
  <c r="G5528"/>
  <c r="G5526"/>
  <c r="G5524"/>
  <c r="G5522"/>
  <c r="G5520"/>
  <c r="G5518"/>
  <c r="G5516"/>
  <c r="G5514"/>
  <c r="E5512"/>
  <c r="E5510"/>
  <c r="E5508"/>
  <c r="E5506"/>
  <c r="E5504"/>
  <c r="E5502"/>
  <c r="E5500"/>
  <c r="E5498"/>
  <c r="E5496"/>
  <c r="E5494"/>
  <c r="E5492"/>
  <c r="E5490"/>
  <c r="E5488"/>
  <c r="E5486"/>
  <c r="E5484"/>
  <c r="E5482"/>
  <c r="E5480"/>
  <c r="E5478"/>
  <c r="E5476"/>
  <c r="E5474"/>
  <c r="E5472"/>
  <c r="E5470"/>
  <c r="E5468"/>
  <c r="E5466"/>
  <c r="E5464"/>
  <c r="E5462"/>
  <c r="E5460"/>
  <c r="E5458"/>
  <c r="E5456"/>
  <c r="E5454"/>
  <c r="E5452"/>
  <c r="E5450"/>
  <c r="E5448"/>
  <c r="E5446"/>
  <c r="E5444"/>
  <c r="E5442"/>
  <c r="E5440"/>
  <c r="E5438"/>
  <c r="E5436"/>
  <c r="E5434"/>
  <c r="E5432"/>
  <c r="E5430"/>
  <c r="E5428"/>
  <c r="E5426"/>
  <c r="E5424"/>
  <c r="E5422"/>
  <c r="E6012"/>
  <c r="E6008"/>
  <c r="E6004"/>
  <c r="E6000"/>
  <c r="E5996"/>
  <c r="E5988"/>
  <c r="E5984"/>
  <c r="E5980"/>
  <c r="E5976"/>
  <c r="E5972"/>
  <c r="E5968"/>
  <c r="E5964"/>
  <c r="E5960"/>
  <c r="E5956"/>
  <c r="E5952"/>
  <c r="E5948"/>
  <c r="E5944"/>
  <c r="E5940"/>
  <c r="E5936"/>
  <c r="E5932"/>
  <c r="E5920"/>
  <c r="E5916"/>
  <c r="E5912"/>
  <c r="E5908"/>
  <c r="E5904"/>
  <c r="E5900"/>
  <c r="E5896"/>
  <c r="E5892"/>
  <c r="E5888"/>
  <c r="E5884"/>
  <c r="E5880"/>
  <c r="G5877"/>
  <c r="G5875"/>
  <c r="G5873"/>
  <c r="G5871"/>
  <c r="G5869"/>
  <c r="G5867"/>
  <c r="G5865"/>
  <c r="G5863"/>
  <c r="G5861"/>
  <c r="G5859"/>
  <c r="G5857"/>
  <c r="G5855"/>
  <c r="G5853"/>
  <c r="G5851"/>
  <c r="G5849"/>
  <c r="G5847"/>
  <c r="G5845"/>
  <c r="G5843"/>
  <c r="G5841"/>
  <c r="G5839"/>
  <c r="G5837"/>
  <c r="G5835"/>
  <c r="G5833"/>
  <c r="G5831"/>
  <c r="G5829"/>
  <c r="G5827"/>
  <c r="G5825"/>
  <c r="G5823"/>
  <c r="G5821"/>
  <c r="G5819"/>
  <c r="G5817"/>
  <c r="G5815"/>
  <c r="G5813"/>
  <c r="G5811"/>
  <c r="G5809"/>
  <c r="G5807"/>
  <c r="G5805"/>
  <c r="G5803"/>
  <c r="G5801"/>
  <c r="G5799"/>
  <c r="G5797"/>
  <c r="G5795"/>
  <c r="G5793"/>
  <c r="G5791"/>
  <c r="G5789"/>
  <c r="G5787"/>
  <c r="G5785"/>
  <c r="G5783"/>
  <c r="G5781"/>
  <c r="G5779"/>
  <c r="G5777"/>
  <c r="G5775"/>
  <c r="G5773"/>
  <c r="G5771"/>
  <c r="G5769"/>
  <c r="G5767"/>
  <c r="G5765"/>
  <c r="G5763"/>
  <c r="G5761"/>
  <c r="G5759"/>
  <c r="G5757"/>
  <c r="G5755"/>
  <c r="G5753"/>
  <c r="G5751"/>
  <c r="G5749"/>
  <c r="G5747"/>
  <c r="G5745"/>
  <c r="G5743"/>
  <c r="G5741"/>
  <c r="G5739"/>
  <c r="G5737"/>
  <c r="E5733"/>
  <c r="E5731"/>
  <c r="E5729"/>
  <c r="E5723"/>
  <c r="E5721"/>
  <c r="E5719"/>
  <c r="E5715"/>
  <c r="E5713"/>
  <c r="E5711"/>
  <c r="E5709"/>
  <c r="E5707"/>
  <c r="E5705"/>
  <c r="E5703"/>
  <c r="E5699"/>
  <c r="E5697"/>
  <c r="E5695"/>
  <c r="E5693"/>
  <c r="E5691"/>
  <c r="E5689"/>
  <c r="E5687"/>
  <c r="E5685"/>
  <c r="E5683"/>
  <c r="E5681"/>
  <c r="E5679"/>
  <c r="E5677"/>
  <c r="E5675"/>
  <c r="E5673"/>
  <c r="E5671"/>
  <c r="E5669"/>
  <c r="E5667"/>
  <c r="E5665"/>
  <c r="E5663"/>
  <c r="E5661"/>
  <c r="E5659"/>
  <c r="E5657"/>
  <c r="E5655"/>
  <c r="E5653"/>
  <c r="E5651"/>
  <c r="E5649"/>
  <c r="E5647"/>
  <c r="E5645"/>
  <c r="E5643"/>
  <c r="E5641"/>
  <c r="E5639"/>
  <c r="E5637"/>
  <c r="E5635"/>
  <c r="E5633"/>
  <c r="E5631"/>
  <c r="E5629"/>
  <c r="E5627"/>
  <c r="E5625"/>
  <c r="E5623"/>
  <c r="E5621"/>
  <c r="E5619"/>
  <c r="E5617"/>
  <c r="E5615"/>
  <c r="E5613"/>
  <c r="E5611"/>
  <c r="E5609"/>
  <c r="E5607"/>
  <c r="E5605"/>
  <c r="E5603"/>
  <c r="E5601"/>
  <c r="E5599"/>
  <c r="E5597"/>
  <c r="E5595"/>
  <c r="E5593"/>
  <c r="E5591"/>
  <c r="E5589"/>
  <c r="E5587"/>
  <c r="E5585"/>
  <c r="E5583"/>
  <c r="E5581"/>
  <c r="E5579"/>
  <c r="E5577"/>
  <c r="E5575"/>
  <c r="E5573"/>
  <c r="E5571"/>
  <c r="E5569"/>
  <c r="E5567"/>
  <c r="E5565"/>
  <c r="E5563"/>
  <c r="E5561"/>
  <c r="E5559"/>
  <c r="E5557"/>
  <c r="E5555"/>
  <c r="E5553"/>
  <c r="E5551"/>
  <c r="E5549"/>
  <c r="E5547"/>
  <c r="E5545"/>
  <c r="E5543"/>
  <c r="E5541"/>
  <c r="E5539"/>
  <c r="E5537"/>
  <c r="E5535"/>
  <c r="E5533"/>
  <c r="E5531"/>
  <c r="E5529"/>
  <c r="E5527"/>
  <c r="E5525"/>
  <c r="E5523"/>
  <c r="E5521"/>
  <c r="E5519"/>
  <c r="E5517"/>
  <c r="E5515"/>
  <c r="G5512"/>
  <c r="G5510"/>
  <c r="G5508"/>
  <c r="G5506"/>
  <c r="G5504"/>
  <c r="G5502"/>
  <c r="G5500"/>
  <c r="G5498"/>
  <c r="G5496"/>
  <c r="G5494"/>
  <c r="G5492"/>
  <c r="G5490"/>
  <c r="G5488"/>
  <c r="G5486"/>
  <c r="G5484"/>
  <c r="G5482"/>
  <c r="G5480"/>
  <c r="G5478"/>
  <c r="G5476"/>
  <c r="G5474"/>
  <c r="G5472"/>
  <c r="G5470"/>
  <c r="G5468"/>
  <c r="G5466"/>
  <c r="G5464"/>
  <c r="G5462"/>
  <c r="G5460"/>
  <c r="G5458"/>
  <c r="G5456"/>
  <c r="G5454"/>
  <c r="G5452"/>
  <c r="G5450"/>
  <c r="G5448"/>
  <c r="G5446"/>
  <c r="G5444"/>
  <c r="G5442"/>
  <c r="G5440"/>
  <c r="G5438"/>
  <c r="G5436"/>
  <c r="G5434"/>
  <c r="G5432"/>
  <c r="G5430"/>
  <c r="G5428"/>
  <c r="G5426"/>
  <c r="G5424"/>
  <c r="G5422"/>
  <c r="G5420"/>
  <c r="G5418"/>
  <c r="G5416"/>
  <c r="G5414"/>
  <c r="G5412"/>
  <c r="G5410"/>
  <c r="G5408"/>
  <c r="G5406"/>
  <c r="G5404"/>
  <c r="G5402"/>
  <c r="G5400"/>
  <c r="G5398"/>
  <c r="G5396"/>
  <c r="G5394"/>
  <c r="G5392"/>
  <c r="E5390"/>
  <c r="E5388"/>
  <c r="E5386"/>
  <c r="E5384"/>
  <c r="E5382"/>
  <c r="E5380"/>
  <c r="E5376"/>
  <c r="E77"/>
  <c r="E75"/>
  <c r="E5374"/>
  <c r="E74"/>
  <c r="E5371"/>
  <c r="E5369"/>
  <c r="E5367"/>
  <c r="E5365"/>
  <c r="E5363"/>
  <c r="E5361"/>
  <c r="E5359"/>
  <c r="E5357"/>
  <c r="E5355"/>
  <c r="E5351"/>
  <c r="E5349"/>
  <c r="E5347"/>
  <c r="E5345"/>
  <c r="E5343"/>
  <c r="E5341"/>
  <c r="E5339"/>
  <c r="E5416"/>
  <c r="E5412"/>
  <c r="E5408"/>
  <c r="E5404"/>
  <c r="E5400"/>
  <c r="E5396"/>
  <c r="G5391"/>
  <c r="G5387"/>
  <c r="G5384"/>
  <c r="G5381"/>
  <c r="G77"/>
  <c r="G5374"/>
  <c r="G5371"/>
  <c r="G5367"/>
  <c r="G5363"/>
  <c r="G5359"/>
  <c r="G5355"/>
  <c r="G5349"/>
  <c r="G5342"/>
  <c r="G5338"/>
  <c r="E5336"/>
  <c r="E5334"/>
  <c r="E5332"/>
  <c r="E5330"/>
  <c r="E5328"/>
  <c r="E5326"/>
  <c r="E5324"/>
  <c r="E5322"/>
  <c r="E5320"/>
  <c r="E5318"/>
  <c r="E5316"/>
  <c r="E5314"/>
  <c r="E5310"/>
  <c r="E5308"/>
  <c r="E5306"/>
  <c r="E5304"/>
  <c r="E5302"/>
  <c r="E5300"/>
  <c r="E5298"/>
  <c r="E5296"/>
  <c r="E5294"/>
  <c r="E5292"/>
  <c r="E5290"/>
  <c r="E5288"/>
  <c r="E5286"/>
  <c r="E5284"/>
  <c r="E5282"/>
  <c r="E5280"/>
  <c r="E5278"/>
  <c r="E5276"/>
  <c r="E5274"/>
  <c r="E5272"/>
  <c r="E5270"/>
  <c r="E5268"/>
  <c r="E5266"/>
  <c r="E5264"/>
  <c r="E5262"/>
  <c r="E5260"/>
  <c r="E5258"/>
  <c r="E5256"/>
  <c r="E5254"/>
  <c r="E5252"/>
  <c r="E5250"/>
  <c r="E5248"/>
  <c r="E5246"/>
  <c r="E5244"/>
  <c r="E5242"/>
  <c r="E5240"/>
  <c r="E5238"/>
  <c r="E5236"/>
  <c r="E5234"/>
  <c r="E5232"/>
  <c r="E5230"/>
  <c r="E5228"/>
  <c r="E5226"/>
  <c r="E5224"/>
  <c r="E5222"/>
  <c r="E5220"/>
  <c r="E5218"/>
  <c r="E5216"/>
  <c r="E5214"/>
  <c r="E5212"/>
  <c r="E5210"/>
  <c r="E5208"/>
  <c r="E5206"/>
  <c r="E5204"/>
  <c r="E5202"/>
  <c r="E5200"/>
  <c r="E5198"/>
  <c r="E5196"/>
  <c r="E5194"/>
  <c r="E5192"/>
  <c r="E5190"/>
  <c r="E73"/>
  <c r="E5187"/>
  <c r="E5185"/>
  <c r="E5183"/>
  <c r="E71"/>
  <c r="E5182"/>
  <c r="E5180"/>
  <c r="E5178"/>
  <c r="E5176"/>
  <c r="E5174"/>
  <c r="E5172"/>
  <c r="E5170"/>
  <c r="E5168"/>
  <c r="E5166"/>
  <c r="E5164"/>
  <c r="E5162"/>
  <c r="E5160"/>
  <c r="E5158"/>
  <c r="E5156"/>
  <c r="E5154"/>
  <c r="E5152"/>
  <c r="E5150"/>
  <c r="E5148"/>
  <c r="E5146"/>
  <c r="E5144"/>
  <c r="E5142"/>
  <c r="E5140"/>
  <c r="E5138"/>
  <c r="E5136"/>
  <c r="E5134"/>
  <c r="E5132"/>
  <c r="E5130"/>
  <c r="E5128"/>
  <c r="E5126"/>
  <c r="E5124"/>
  <c r="E5122"/>
  <c r="E5120"/>
  <c r="E5118"/>
  <c r="E5116"/>
  <c r="E5114"/>
  <c r="E5112"/>
  <c r="E5110"/>
  <c r="E5108"/>
  <c r="E5106"/>
  <c r="E5104"/>
  <c r="E5102"/>
  <c r="E5100"/>
  <c r="E5098"/>
  <c r="E5096"/>
  <c r="E5094"/>
  <c r="E5092"/>
  <c r="E5090"/>
  <c r="E5088"/>
  <c r="E5086"/>
  <c r="E5084"/>
  <c r="E5082"/>
  <c r="E5080"/>
  <c r="E5078"/>
  <c r="E5076"/>
  <c r="E5074"/>
  <c r="E5072"/>
  <c r="E5070"/>
  <c r="E5068"/>
  <c r="E5066"/>
  <c r="E5064"/>
  <c r="E5062"/>
  <c r="E5060"/>
  <c r="E5058"/>
  <c r="E5056"/>
  <c r="E5054"/>
  <c r="E5052"/>
  <c r="E5050"/>
  <c r="E5048"/>
  <c r="E5046"/>
  <c r="E5044"/>
  <c r="E5042"/>
  <c r="E5040"/>
  <c r="E5038"/>
  <c r="E5036"/>
  <c r="E5034"/>
  <c r="E5032"/>
  <c r="E5030"/>
  <c r="E5028"/>
  <c r="E5026"/>
  <c r="E5024"/>
  <c r="E5022"/>
  <c r="E5020"/>
  <c r="E5018"/>
  <c r="E5016"/>
  <c r="E5014"/>
  <c r="E5012"/>
  <c r="E5010"/>
  <c r="E5008"/>
  <c r="E5006"/>
  <c r="E5004"/>
  <c r="E5003"/>
  <c r="E5001"/>
  <c r="E4999"/>
  <c r="E4997"/>
  <c r="E4995"/>
  <c r="E4993"/>
  <c r="E4991"/>
  <c r="E4989"/>
  <c r="E4987"/>
  <c r="E4985"/>
  <c r="E4983"/>
  <c r="E4981"/>
  <c r="E4979"/>
  <c r="E4977"/>
  <c r="E4975"/>
  <c r="E4973"/>
  <c r="E4971"/>
  <c r="E4969"/>
  <c r="E4967"/>
  <c r="E4965"/>
  <c r="E4963"/>
  <c r="E4961"/>
  <c r="E4959"/>
  <c r="E4955"/>
  <c r="E4953"/>
  <c r="E4951"/>
  <c r="E4949"/>
  <c r="E4947"/>
  <c r="E4945"/>
  <c r="E4943"/>
  <c r="E4941"/>
  <c r="E4939"/>
  <c r="E4937"/>
  <c r="E4935"/>
  <c r="E4933"/>
  <c r="E4931"/>
  <c r="E4929"/>
  <c r="E4927"/>
  <c r="E4925"/>
  <c r="E4923"/>
  <c r="E4921"/>
  <c r="E4919"/>
  <c r="E4917"/>
  <c r="E4915"/>
  <c r="E4911"/>
  <c r="E4909"/>
  <c r="E4907"/>
  <c r="E4905"/>
  <c r="E4903"/>
  <c r="E4901"/>
  <c r="E4899"/>
  <c r="E4897"/>
  <c r="E4895"/>
  <c r="E4893"/>
  <c r="E4891"/>
  <c r="E4889"/>
  <c r="E4887"/>
  <c r="E4885"/>
  <c r="E4883"/>
  <c r="E4881"/>
  <c r="E4879"/>
  <c r="E4877"/>
  <c r="E4875"/>
  <c r="E4873"/>
  <c r="E4871"/>
  <c r="E4869"/>
  <c r="E4867"/>
  <c r="E4865"/>
  <c r="E4863"/>
  <c r="E4861"/>
  <c r="E4859"/>
  <c r="E4857"/>
  <c r="E4855"/>
  <c r="E4853"/>
  <c r="E4851"/>
  <c r="E5417"/>
  <c r="E5413"/>
  <c r="E5409"/>
  <c r="E5405"/>
  <c r="E5401"/>
  <c r="E5397"/>
  <c r="E5393"/>
  <c r="G5388"/>
  <c r="G5382"/>
  <c r="G5378"/>
  <c r="G78"/>
  <c r="G5375"/>
  <c r="G5372"/>
  <c r="G5368"/>
  <c r="G5364"/>
  <c r="G5360"/>
  <c r="G5356"/>
  <c r="G5353"/>
  <c r="G5350"/>
  <c r="G5346"/>
  <c r="G5343"/>
  <c r="G5339"/>
  <c r="G5336"/>
  <c r="G5334"/>
  <c r="G5332"/>
  <c r="G5330"/>
  <c r="G5328"/>
  <c r="G5326"/>
  <c r="G5324"/>
  <c r="G5322"/>
  <c r="G5320"/>
  <c r="G5318"/>
  <c r="G5316"/>
  <c r="G5314"/>
  <c r="G5312"/>
  <c r="G5310"/>
  <c r="G5308"/>
  <c r="G5306"/>
  <c r="G5304"/>
  <c r="G5302"/>
  <c r="G5300"/>
  <c r="G5298"/>
  <c r="G5296"/>
  <c r="G5294"/>
  <c r="G5292"/>
  <c r="G5290"/>
  <c r="G5288"/>
  <c r="G5286"/>
  <c r="G5284"/>
  <c r="G5282"/>
  <c r="G5280"/>
  <c r="G5278"/>
  <c r="G5276"/>
  <c r="G5274"/>
  <c r="G5272"/>
  <c r="G5270"/>
  <c r="G5268"/>
  <c r="G5266"/>
  <c r="G5264"/>
  <c r="G5262"/>
  <c r="G5260"/>
  <c r="G5258"/>
  <c r="G5256"/>
  <c r="G5254"/>
  <c r="G5252"/>
  <c r="G5250"/>
  <c r="G5248"/>
  <c r="G5246"/>
  <c r="G5244"/>
  <c r="G5242"/>
  <c r="G5240"/>
  <c r="G5238"/>
  <c r="G5236"/>
  <c r="G5234"/>
  <c r="G5232"/>
  <c r="G5230"/>
  <c r="G5228"/>
  <c r="G5226"/>
  <c r="G5224"/>
  <c r="G5222"/>
  <c r="G5220"/>
  <c r="G5218"/>
  <c r="G5216"/>
  <c r="G5214"/>
  <c r="G5212"/>
  <c r="G5210"/>
  <c r="G5208"/>
  <c r="G5206"/>
  <c r="G5204"/>
  <c r="G5202"/>
  <c r="G5200"/>
  <c r="G5198"/>
  <c r="G5196"/>
  <c r="G5194"/>
  <c r="G5192"/>
  <c r="G5190"/>
  <c r="G73"/>
  <c r="G5187"/>
  <c r="G5185"/>
  <c r="G5183"/>
  <c r="G71"/>
  <c r="G5182"/>
  <c r="G5180"/>
  <c r="G5178"/>
  <c r="G5176"/>
  <c r="G5174"/>
  <c r="G5172"/>
  <c r="G5170"/>
  <c r="G5168"/>
  <c r="G5166"/>
  <c r="G5164"/>
  <c r="G5162"/>
  <c r="G5160"/>
  <c r="G5158"/>
  <c r="G5156"/>
  <c r="G5154"/>
  <c r="G5152"/>
  <c r="G5150"/>
  <c r="G5148"/>
  <c r="G5146"/>
  <c r="G5144"/>
  <c r="G5142"/>
  <c r="G5140"/>
  <c r="G5138"/>
  <c r="G5136"/>
  <c r="G5134"/>
  <c r="G5132"/>
  <c r="G5130"/>
  <c r="G5128"/>
  <c r="G5126"/>
  <c r="G5124"/>
  <c r="G5122"/>
  <c r="G5120"/>
  <c r="G5118"/>
  <c r="G5116"/>
  <c r="G5114"/>
  <c r="G5112"/>
  <c r="G5110"/>
  <c r="G5108"/>
  <c r="G5106"/>
  <c r="G5104"/>
  <c r="G5102"/>
  <c r="G5100"/>
  <c r="G5098"/>
  <c r="G5096"/>
  <c r="G5094"/>
  <c r="G5092"/>
  <c r="G5090"/>
  <c r="G5088"/>
  <c r="G5086"/>
  <c r="G5084"/>
  <c r="G5082"/>
  <c r="G5080"/>
  <c r="G5078"/>
  <c r="G5076"/>
  <c r="G5074"/>
  <c r="G5072"/>
  <c r="G5070"/>
  <c r="G5068"/>
  <c r="G5066"/>
  <c r="G5064"/>
  <c r="G5062"/>
  <c r="G5060"/>
  <c r="G5058"/>
  <c r="G5056"/>
  <c r="G5054"/>
  <c r="G5052"/>
  <c r="G5050"/>
  <c r="G5048"/>
  <c r="G5046"/>
  <c r="G5044"/>
  <c r="G5042"/>
  <c r="G5040"/>
  <c r="G5038"/>
  <c r="G5036"/>
  <c r="G5034"/>
  <c r="G5032"/>
  <c r="G5030"/>
  <c r="G5028"/>
  <c r="G5026"/>
  <c r="G5024"/>
  <c r="G5022"/>
  <c r="G5020"/>
  <c r="G5018"/>
  <c r="G5016"/>
  <c r="G5014"/>
  <c r="G5012"/>
  <c r="G5010"/>
  <c r="G5008"/>
  <c r="G5006"/>
  <c r="G5004"/>
  <c r="G5003"/>
  <c r="G5001"/>
  <c r="G4999"/>
  <c r="G4997"/>
  <c r="G4995"/>
  <c r="G4993"/>
  <c r="G4991"/>
  <c r="G4989"/>
  <c r="G4987"/>
  <c r="G4985"/>
  <c r="G4983"/>
  <c r="G4981"/>
  <c r="G4979"/>
  <c r="G4977"/>
  <c r="G4975"/>
  <c r="G4973"/>
  <c r="G4971"/>
  <c r="G4969"/>
  <c r="G4967"/>
  <c r="G4965"/>
  <c r="G4963"/>
  <c r="G4961"/>
  <c r="G4959"/>
  <c r="G4957"/>
  <c r="G4955"/>
  <c r="G4953"/>
  <c r="G4951"/>
  <c r="G4949"/>
  <c r="G4947"/>
  <c r="G4945"/>
  <c r="G4943"/>
  <c r="G4941"/>
  <c r="G4939"/>
  <c r="G4937"/>
  <c r="G4935"/>
  <c r="G4933"/>
  <c r="G4931"/>
  <c r="G4929"/>
  <c r="G4927"/>
  <c r="G4925"/>
  <c r="G4923"/>
  <c r="G4921"/>
  <c r="G4919"/>
  <c r="G4917"/>
  <c r="G4915"/>
  <c r="G4913"/>
  <c r="G4911"/>
  <c r="G4909"/>
  <c r="G4907"/>
  <c r="G4905"/>
  <c r="G4903"/>
  <c r="G4901"/>
  <c r="G4899"/>
  <c r="G4897"/>
  <c r="G4895"/>
  <c r="G4893"/>
  <c r="G4891"/>
  <c r="G4889"/>
  <c r="G4887"/>
  <c r="G4885"/>
  <c r="G4883"/>
  <c r="G4881"/>
  <c r="G4879"/>
  <c r="G4877"/>
  <c r="G4875"/>
  <c r="G4873"/>
  <c r="G4871"/>
  <c r="G4869"/>
  <c r="G4867"/>
  <c r="G4865"/>
  <c r="G4863"/>
  <c r="G4861"/>
  <c r="G4859"/>
  <c r="G4857"/>
  <c r="G4855"/>
  <c r="G4853"/>
  <c r="G4851"/>
  <c r="G4849"/>
  <c r="G4847"/>
  <c r="G4845"/>
  <c r="G4843"/>
  <c r="G4841"/>
  <c r="G4839"/>
  <c r="G4837"/>
  <c r="G4835"/>
  <c r="G4833"/>
  <c r="G4831"/>
  <c r="G4829"/>
  <c r="G4827"/>
  <c r="G4825"/>
  <c r="G4823"/>
  <c r="G4821"/>
  <c r="G4819"/>
  <c r="G4817"/>
  <c r="G4815"/>
  <c r="G4813"/>
  <c r="G4811"/>
  <c r="G4809"/>
  <c r="G4807"/>
  <c r="G4805"/>
  <c r="G4803"/>
  <c r="G4801"/>
  <c r="G4799"/>
  <c r="G4797"/>
  <c r="G4795"/>
  <c r="G4793"/>
  <c r="G4791"/>
  <c r="G4789"/>
  <c r="G4787"/>
  <c r="G4785"/>
  <c r="G4783"/>
  <c r="G4781"/>
  <c r="G4779"/>
  <c r="G4777"/>
  <c r="G4775"/>
  <c r="G4773"/>
  <c r="G4771"/>
  <c r="G4769"/>
  <c r="G4767"/>
  <c r="G4765"/>
  <c r="G4763"/>
  <c r="G4761"/>
  <c r="G4759"/>
  <c r="G4757"/>
  <c r="G4755"/>
  <c r="G4753"/>
  <c r="G67"/>
  <c r="G4752"/>
  <c r="E5418"/>
  <c r="E5414"/>
  <c r="E5410"/>
  <c r="E5406"/>
  <c r="E5402"/>
  <c r="E5398"/>
  <c r="E5394"/>
  <c r="G5389"/>
  <c r="G5385"/>
  <c r="G5379"/>
  <c r="G5376"/>
  <c r="G75"/>
  <c r="G74"/>
  <c r="G5369"/>
  <c r="G5365"/>
  <c r="G5361"/>
  <c r="G5357"/>
  <c r="G5351"/>
  <c r="G5347"/>
  <c r="G5344"/>
  <c r="G5340"/>
  <c r="E5337"/>
  <c r="E5335"/>
  <c r="E5333"/>
  <c r="E5331"/>
  <c r="E5329"/>
  <c r="E5327"/>
  <c r="E5325"/>
  <c r="E5323"/>
  <c r="E5321"/>
  <c r="E5319"/>
  <c r="E5317"/>
  <c r="E5315"/>
  <c r="E5313"/>
  <c r="E5309"/>
  <c r="E5305"/>
  <c r="E5303"/>
  <c r="E5301"/>
  <c r="E5299"/>
  <c r="E5297"/>
  <c r="E5295"/>
  <c r="E5293"/>
  <c r="E5291"/>
  <c r="E5289"/>
  <c r="E5287"/>
  <c r="E5285"/>
  <c r="E5283"/>
  <c r="E5281"/>
  <c r="E5279"/>
  <c r="E5277"/>
  <c r="E5275"/>
  <c r="E5273"/>
  <c r="E5271"/>
  <c r="E5269"/>
  <c r="E5267"/>
  <c r="E5265"/>
  <c r="E5263"/>
  <c r="E5261"/>
  <c r="E5259"/>
  <c r="E5257"/>
  <c r="E5255"/>
  <c r="E5253"/>
  <c r="E5251"/>
  <c r="E5249"/>
  <c r="E5247"/>
  <c r="E5245"/>
  <c r="E5243"/>
  <c r="E5241"/>
  <c r="E5239"/>
  <c r="E5237"/>
  <c r="E5235"/>
  <c r="E5233"/>
  <c r="E5231"/>
  <c r="E5229"/>
  <c r="E5227"/>
  <c r="E5225"/>
  <c r="E5223"/>
  <c r="E5221"/>
  <c r="E5219"/>
  <c r="E5217"/>
  <c r="E5215"/>
  <c r="E5213"/>
  <c r="E5211"/>
  <c r="E5209"/>
  <c r="E5207"/>
  <c r="E5205"/>
  <c r="E5203"/>
  <c r="E5201"/>
  <c r="E5199"/>
  <c r="E5197"/>
  <c r="E5195"/>
  <c r="E5193"/>
  <c r="E5191"/>
  <c r="E5189"/>
  <c r="E5188"/>
  <c r="E5186"/>
  <c r="E5184"/>
  <c r="E72"/>
  <c r="E70"/>
  <c r="E5181"/>
  <c r="E5179"/>
  <c r="E5177"/>
  <c r="E5175"/>
  <c r="E5173"/>
  <c r="E5171"/>
  <c r="E5169"/>
  <c r="E5167"/>
  <c r="E5165"/>
  <c r="E5163"/>
  <c r="E5161"/>
  <c r="E5159"/>
  <c r="E5157"/>
  <c r="E5155"/>
  <c r="E5153"/>
  <c r="E5151"/>
  <c r="E5149"/>
  <c r="E5147"/>
  <c r="E5145"/>
  <c r="E5143"/>
  <c r="E5141"/>
  <c r="E5139"/>
  <c r="E5137"/>
  <c r="E5133"/>
  <c r="E5131"/>
  <c r="E5129"/>
  <c r="E5127"/>
  <c r="E5125"/>
  <c r="E5123"/>
  <c r="E5121"/>
  <c r="E5119"/>
  <c r="E5117"/>
  <c r="E5115"/>
  <c r="E5113"/>
  <c r="E5109"/>
  <c r="E5107"/>
  <c r="E5103"/>
  <c r="E5101"/>
  <c r="E5099"/>
  <c r="E5097"/>
  <c r="E5095"/>
  <c r="E5093"/>
  <c r="E5091"/>
  <c r="E5089"/>
  <c r="E5087"/>
  <c r="E5085"/>
  <c r="E5083"/>
  <c r="E5081"/>
  <c r="E5079"/>
  <c r="E5077"/>
  <c r="E5075"/>
  <c r="E5073"/>
  <c r="E5071"/>
  <c r="E5069"/>
  <c r="E5067"/>
  <c r="E5065"/>
  <c r="E5063"/>
  <c r="E5061"/>
  <c r="E5059"/>
  <c r="E5057"/>
  <c r="E5055"/>
  <c r="E5053"/>
  <c r="E5051"/>
  <c r="E5049"/>
  <c r="E5047"/>
  <c r="E5045"/>
  <c r="E5043"/>
  <c r="E5041"/>
  <c r="E5039"/>
  <c r="E5037"/>
  <c r="E5035"/>
  <c r="E5033"/>
  <c r="E5031"/>
  <c r="E5029"/>
  <c r="E5027"/>
  <c r="E5025"/>
  <c r="E5023"/>
  <c r="E5021"/>
  <c r="E5019"/>
  <c r="E5017"/>
  <c r="E5015"/>
  <c r="E5013"/>
  <c r="E5011"/>
  <c r="E5009"/>
  <c r="E5007"/>
  <c r="E5005"/>
  <c r="E5002"/>
  <c r="E5000"/>
  <c r="E4998"/>
  <c r="E4996"/>
  <c r="E4994"/>
  <c r="E4992"/>
  <c r="E4990"/>
  <c r="E4988"/>
  <c r="E4986"/>
  <c r="E4984"/>
  <c r="E4982"/>
  <c r="E4980"/>
  <c r="E4978"/>
  <c r="E4976"/>
  <c r="E4974"/>
  <c r="E4972"/>
  <c r="E4970"/>
  <c r="E4968"/>
  <c r="E4966"/>
  <c r="E4964"/>
  <c r="E4962"/>
  <c r="E4960"/>
  <c r="E4958"/>
  <c r="E4956"/>
  <c r="E4954"/>
  <c r="E4952"/>
  <c r="E4950"/>
  <c r="E4948"/>
  <c r="E4946"/>
  <c r="E4944"/>
  <c r="E4940"/>
  <c r="E4938"/>
  <c r="E4936"/>
  <c r="E4934"/>
  <c r="E4932"/>
  <c r="E4930"/>
  <c r="E4928"/>
  <c r="E4926"/>
  <c r="E4924"/>
  <c r="E4922"/>
  <c r="E4920"/>
  <c r="E4918"/>
  <c r="E4916"/>
  <c r="E4914"/>
  <c r="E4912"/>
  <c r="E4910"/>
  <c r="E4908"/>
  <c r="E4906"/>
  <c r="E4904"/>
  <c r="E4902"/>
  <c r="E4900"/>
  <c r="E4898"/>
  <c r="E4896"/>
  <c r="E4894"/>
  <c r="E4892"/>
  <c r="E4890"/>
  <c r="E4888"/>
  <c r="E4886"/>
  <c r="E4884"/>
  <c r="E4882"/>
  <c r="E4880"/>
  <c r="E4878"/>
  <c r="E4876"/>
  <c r="E4874"/>
  <c r="E4872"/>
  <c r="E4870"/>
  <c r="E4868"/>
  <c r="E4866"/>
  <c r="E4864"/>
  <c r="E4862"/>
  <c r="E4860"/>
  <c r="E5420"/>
  <c r="E5415"/>
  <c r="E5411"/>
  <c r="E5407"/>
  <c r="E5403"/>
  <c r="E5399"/>
  <c r="E5395"/>
  <c r="G5390"/>
  <c r="G5386"/>
  <c r="G5383"/>
  <c r="G5380"/>
  <c r="G5377"/>
  <c r="G76"/>
  <c r="G5373"/>
  <c r="G5370"/>
  <c r="G5366"/>
  <c r="G5362"/>
  <c r="G5358"/>
  <c r="G5354"/>
  <c r="G5352"/>
  <c r="G5348"/>
  <c r="G5345"/>
  <c r="G5341"/>
  <c r="G5337"/>
  <c r="G5335"/>
  <c r="G5333"/>
  <c r="G5331"/>
  <c r="G5329"/>
  <c r="G5327"/>
  <c r="G5325"/>
  <c r="G5323"/>
  <c r="G5321"/>
  <c r="G5319"/>
  <c r="G5317"/>
  <c r="G5315"/>
  <c r="G5313"/>
  <c r="G5311"/>
  <c r="G5309"/>
  <c r="G5307"/>
  <c r="G5305"/>
  <c r="G5303"/>
  <c r="G5301"/>
  <c r="G5299"/>
  <c r="G5297"/>
  <c r="G5295"/>
  <c r="G5293"/>
  <c r="G5291"/>
  <c r="G5289"/>
  <c r="G5287"/>
  <c r="G5285"/>
  <c r="G5283"/>
  <c r="G5281"/>
  <c r="G5279"/>
  <c r="G5277"/>
  <c r="G5275"/>
  <c r="G5273"/>
  <c r="G5271"/>
  <c r="G5269"/>
  <c r="G5267"/>
  <c r="G5265"/>
  <c r="G5263"/>
  <c r="G5261"/>
  <c r="G5259"/>
  <c r="G5257"/>
  <c r="G5255"/>
  <c r="G5253"/>
  <c r="G5251"/>
  <c r="G5249"/>
  <c r="G5247"/>
  <c r="G5245"/>
  <c r="G5243"/>
  <c r="G5241"/>
  <c r="G5239"/>
  <c r="G5237"/>
  <c r="G5235"/>
  <c r="G5233"/>
  <c r="G5231"/>
  <c r="G5229"/>
  <c r="G5227"/>
  <c r="G5225"/>
  <c r="G5223"/>
  <c r="G5221"/>
  <c r="G5219"/>
  <c r="G5217"/>
  <c r="G5215"/>
  <c r="G5213"/>
  <c r="G5211"/>
  <c r="G5209"/>
  <c r="G5207"/>
  <c r="G5205"/>
  <c r="G5203"/>
  <c r="G5201"/>
  <c r="G5199"/>
  <c r="G5197"/>
  <c r="G5195"/>
  <c r="G5193"/>
  <c r="G5191"/>
  <c r="G5189"/>
  <c r="G5188"/>
  <c r="G5186"/>
  <c r="G5184"/>
  <c r="G72"/>
  <c r="G70"/>
  <c r="G5181"/>
  <c r="G5179"/>
  <c r="G5177"/>
  <c r="G5175"/>
  <c r="G5173"/>
  <c r="G5171"/>
  <c r="G5169"/>
  <c r="G5167"/>
  <c r="G5165"/>
  <c r="G5163"/>
  <c r="G5161"/>
  <c r="G5159"/>
  <c r="G5157"/>
  <c r="G5155"/>
  <c r="G5153"/>
  <c r="G5151"/>
  <c r="G5149"/>
  <c r="G5147"/>
  <c r="G5145"/>
  <c r="G5143"/>
  <c r="G5141"/>
  <c r="G5139"/>
  <c r="G5137"/>
  <c r="G5135"/>
  <c r="G5133"/>
  <c r="G5131"/>
  <c r="G5129"/>
  <c r="G5127"/>
  <c r="G5125"/>
  <c r="G5123"/>
  <c r="G5121"/>
  <c r="G5119"/>
  <c r="G5117"/>
  <c r="G5115"/>
  <c r="G5113"/>
  <c r="G5111"/>
  <c r="G5109"/>
  <c r="G5107"/>
  <c r="G5105"/>
  <c r="G5103"/>
  <c r="G5101"/>
  <c r="G5099"/>
  <c r="G5097"/>
  <c r="G5095"/>
  <c r="G5093"/>
  <c r="G5091"/>
  <c r="G5089"/>
  <c r="G5087"/>
  <c r="G5085"/>
  <c r="G5083"/>
  <c r="G5081"/>
  <c r="G5079"/>
  <c r="G5077"/>
  <c r="G5075"/>
  <c r="G5073"/>
  <c r="G5071"/>
  <c r="G5069"/>
  <c r="G5067"/>
  <c r="G5065"/>
  <c r="G5063"/>
  <c r="G5061"/>
  <c r="G5059"/>
  <c r="G5057"/>
  <c r="G5055"/>
  <c r="G5053"/>
  <c r="G5051"/>
  <c r="G5049"/>
  <c r="G5047"/>
  <c r="G5045"/>
  <c r="G5043"/>
  <c r="G5041"/>
  <c r="G5039"/>
  <c r="G5037"/>
  <c r="G5035"/>
  <c r="G5033"/>
  <c r="G5031"/>
  <c r="G5029"/>
  <c r="G5027"/>
  <c r="G5025"/>
  <c r="G5023"/>
  <c r="G5021"/>
  <c r="G5019"/>
  <c r="G5017"/>
  <c r="G5015"/>
  <c r="G5013"/>
  <c r="G5011"/>
  <c r="G5009"/>
  <c r="G5007"/>
  <c r="G5005"/>
  <c r="G69"/>
  <c r="G5002"/>
  <c r="G5000"/>
  <c r="G4998"/>
  <c r="G4996"/>
  <c r="G4994"/>
  <c r="G4992"/>
  <c r="G4990"/>
  <c r="G4988"/>
  <c r="G4986"/>
  <c r="G4984"/>
  <c r="G4982"/>
  <c r="G4980"/>
  <c r="G4978"/>
  <c r="G4976"/>
  <c r="G4974"/>
  <c r="G4972"/>
  <c r="G4970"/>
  <c r="G4968"/>
  <c r="G4966"/>
  <c r="G4964"/>
  <c r="G4962"/>
  <c r="G4960"/>
  <c r="G4958"/>
  <c r="G4956"/>
  <c r="G4954"/>
  <c r="G4952"/>
  <c r="G4950"/>
  <c r="G4948"/>
  <c r="G4946"/>
  <c r="G4944"/>
  <c r="G4942"/>
  <c r="G4940"/>
  <c r="G4938"/>
  <c r="G4936"/>
  <c r="G4934"/>
  <c r="G4932"/>
  <c r="G4930"/>
  <c r="G4928"/>
  <c r="G4926"/>
  <c r="G4924"/>
  <c r="G4922"/>
  <c r="G4920"/>
  <c r="G4918"/>
  <c r="G4916"/>
  <c r="G4914"/>
  <c r="G4912"/>
  <c r="G4910"/>
  <c r="G4908"/>
  <c r="G4906"/>
  <c r="G4904"/>
  <c r="G4902"/>
  <c r="G4900"/>
  <c r="G4898"/>
  <c r="G4896"/>
  <c r="G4894"/>
  <c r="G4892"/>
  <c r="G4890"/>
  <c r="G4888"/>
  <c r="G4886"/>
  <c r="G4884"/>
  <c r="G4882"/>
  <c r="G4880"/>
  <c r="G4878"/>
  <c r="G4876"/>
  <c r="G4874"/>
  <c r="G4872"/>
  <c r="G4870"/>
  <c r="G4868"/>
  <c r="G4866"/>
  <c r="G4864"/>
  <c r="G4862"/>
  <c r="G4860"/>
  <c r="G4858"/>
  <c r="G4856"/>
  <c r="G4854"/>
  <c r="G4852"/>
  <c r="G4850"/>
  <c r="G4848"/>
  <c r="G4846"/>
  <c r="G4844"/>
  <c r="G4842"/>
  <c r="G4840"/>
  <c r="G4838"/>
  <c r="G4836"/>
  <c r="G4834"/>
  <c r="G4832"/>
  <c r="G4830"/>
  <c r="G4828"/>
  <c r="G4826"/>
  <c r="G4824"/>
  <c r="G4822"/>
  <c r="G4820"/>
  <c r="G4818"/>
  <c r="G4816"/>
  <c r="G4814"/>
  <c r="G4812"/>
  <c r="G4810"/>
  <c r="G4808"/>
  <c r="G4806"/>
  <c r="G4804"/>
  <c r="G4802"/>
  <c r="G4800"/>
  <c r="G4798"/>
  <c r="G4796"/>
  <c r="G4794"/>
  <c r="G4792"/>
  <c r="G4790"/>
  <c r="G4788"/>
  <c r="G4786"/>
  <c r="G4784"/>
  <c r="G4782"/>
  <c r="G4780"/>
  <c r="G4778"/>
  <c r="G4776"/>
  <c r="G4774"/>
  <c r="G4772"/>
  <c r="G4770"/>
  <c r="G4768"/>
  <c r="G4766"/>
  <c r="G4764"/>
  <c r="G4762"/>
  <c r="G4760"/>
  <c r="G4758"/>
  <c r="G4756"/>
  <c r="G4754"/>
  <c r="G68"/>
  <c r="G66"/>
  <c r="E4852"/>
  <c r="E4847"/>
  <c r="E4843"/>
  <c r="E4839"/>
  <c r="E4835"/>
  <c r="E4831"/>
  <c r="E4827"/>
  <c r="E4823"/>
  <c r="E4815"/>
  <c r="E4811"/>
  <c r="E4807"/>
  <c r="E4803"/>
  <c r="E4799"/>
  <c r="E4795"/>
  <c r="E4791"/>
  <c r="E4787"/>
  <c r="E4783"/>
  <c r="E4779"/>
  <c r="E4775"/>
  <c r="E4771"/>
  <c r="E4767"/>
  <c r="E4763"/>
  <c r="E4759"/>
  <c r="E4755"/>
  <c r="E67"/>
  <c r="E4751"/>
  <c r="E4749"/>
  <c r="E4747"/>
  <c r="E4745"/>
  <c r="E4743"/>
  <c r="E4741"/>
  <c r="E4739"/>
  <c r="E4735"/>
  <c r="E4733"/>
  <c r="E4731"/>
  <c r="E4729"/>
  <c r="E4727"/>
  <c r="E4725"/>
  <c r="E4723"/>
  <c r="E4721"/>
  <c r="E4719"/>
  <c r="E4717"/>
  <c r="E4715"/>
  <c r="E4713"/>
  <c r="E4711"/>
  <c r="E65"/>
  <c r="E4708"/>
  <c r="E4706"/>
  <c r="E4704"/>
  <c r="E4702"/>
  <c r="E4700"/>
  <c r="E4698"/>
  <c r="E4696"/>
  <c r="E4694"/>
  <c r="E4692"/>
  <c r="E4690"/>
  <c r="E4688"/>
  <c r="E4686"/>
  <c r="E4684"/>
  <c r="E4682"/>
  <c r="E4680"/>
  <c r="E4678"/>
  <c r="E4676"/>
  <c r="E4674"/>
  <c r="E4672"/>
  <c r="E4670"/>
  <c r="E4668"/>
  <c r="E4666"/>
  <c r="E4664"/>
  <c r="E4662"/>
  <c r="E4660"/>
  <c r="E4658"/>
  <c r="E4656"/>
  <c r="E4654"/>
  <c r="E4652"/>
  <c r="E4650"/>
  <c r="E4648"/>
  <c r="E4646"/>
  <c r="E4644"/>
  <c r="E4642"/>
  <c r="E4640"/>
  <c r="E4638"/>
  <c r="E4636"/>
  <c r="E4634"/>
  <c r="E4632"/>
  <c r="E4630"/>
  <c r="E4628"/>
  <c r="E4626"/>
  <c r="E4624"/>
  <c r="E4622"/>
  <c r="E4620"/>
  <c r="E4618"/>
  <c r="E4616"/>
  <c r="E4614"/>
  <c r="E4612"/>
  <c r="E4610"/>
  <c r="E4608"/>
  <c r="E4606"/>
  <c r="E4604"/>
  <c r="E4602"/>
  <c r="E4600"/>
  <c r="E4598"/>
  <c r="E4596"/>
  <c r="E4594"/>
  <c r="E4592"/>
  <c r="E4590"/>
  <c r="E4588"/>
  <c r="E4586"/>
  <c r="E4584"/>
  <c r="E4582"/>
  <c r="E4580"/>
  <c r="E4578"/>
  <c r="E4576"/>
  <c r="E4574"/>
  <c r="E4572"/>
  <c r="E4570"/>
  <c r="E4568"/>
  <c r="E4566"/>
  <c r="G4563"/>
  <c r="G4561"/>
  <c r="G4559"/>
  <c r="G4557"/>
  <c r="G4555"/>
  <c r="G4553"/>
  <c r="G4551"/>
  <c r="G4549"/>
  <c r="G4547"/>
  <c r="G4545"/>
  <c r="G4543"/>
  <c r="G4541"/>
  <c r="G4539"/>
  <c r="G4537"/>
  <c r="G4535"/>
  <c r="G4533"/>
  <c r="G4531"/>
  <c r="G4529"/>
  <c r="G4527"/>
  <c r="G4525"/>
  <c r="G4523"/>
  <c r="G4521"/>
  <c r="G4519"/>
  <c r="G4517"/>
  <c r="G4515"/>
  <c r="G4513"/>
  <c r="G4511"/>
  <c r="G4509"/>
  <c r="G4507"/>
  <c r="G4505"/>
  <c r="G4503"/>
  <c r="G4501"/>
  <c r="G4499"/>
  <c r="G64"/>
  <c r="G4497"/>
  <c r="G4495"/>
  <c r="G4493"/>
  <c r="G4491"/>
  <c r="G4489"/>
  <c r="G4487"/>
  <c r="G4485"/>
  <c r="G4483"/>
  <c r="G4481"/>
  <c r="G4479"/>
  <c r="G4477"/>
  <c r="G4475"/>
  <c r="G4473"/>
  <c r="G4471"/>
  <c r="G4469"/>
  <c r="G4467"/>
  <c r="G4465"/>
  <c r="G4463"/>
  <c r="G4461"/>
  <c r="G4459"/>
  <c r="G4457"/>
  <c r="G4455"/>
  <c r="G4453"/>
  <c r="G4451"/>
  <c r="G4449"/>
  <c r="G4447"/>
  <c r="G4445"/>
  <c r="G4443"/>
  <c r="G4441"/>
  <c r="G4439"/>
  <c r="G4437"/>
  <c r="G4435"/>
  <c r="G4433"/>
  <c r="G4431"/>
  <c r="G4429"/>
  <c r="G4427"/>
  <c r="G4425"/>
  <c r="G4423"/>
  <c r="G4421"/>
  <c r="G4419"/>
  <c r="G4417"/>
  <c r="G4415"/>
  <c r="G4413"/>
  <c r="G4411"/>
  <c r="G4409"/>
  <c r="G4407"/>
  <c r="G4405"/>
  <c r="G4403"/>
  <c r="G4401"/>
  <c r="G4399"/>
  <c r="G4397"/>
  <c r="G4395"/>
  <c r="G4393"/>
  <c r="G4391"/>
  <c r="G4389"/>
  <c r="G4387"/>
  <c r="G4385"/>
  <c r="G4383"/>
  <c r="G4381"/>
  <c r="G4379"/>
  <c r="G4377"/>
  <c r="G4375"/>
  <c r="G4373"/>
  <c r="G4372"/>
  <c r="G4370"/>
  <c r="G4368"/>
  <c r="G4366"/>
  <c r="G4364"/>
  <c r="G4362"/>
  <c r="G4360"/>
  <c r="G4358"/>
  <c r="G4356"/>
  <c r="G4354"/>
  <c r="G4352"/>
  <c r="G4350"/>
  <c r="G4348"/>
  <c r="G4346"/>
  <c r="G4345"/>
  <c r="G4343"/>
  <c r="G4341"/>
  <c r="G4339"/>
  <c r="G4337"/>
  <c r="G4335"/>
  <c r="G59"/>
  <c r="G57"/>
  <c r="G55"/>
  <c r="G4333"/>
  <c r="G4331"/>
  <c r="G4329"/>
  <c r="G4327"/>
  <c r="G4325"/>
  <c r="G4323"/>
  <c r="G4321"/>
  <c r="G4319"/>
  <c r="G4317"/>
  <c r="G4315"/>
  <c r="G4313"/>
  <c r="G4311"/>
  <c r="G4309"/>
  <c r="G4307"/>
  <c r="G4305"/>
  <c r="G4303"/>
  <c r="G4301"/>
  <c r="G4299"/>
  <c r="G4297"/>
  <c r="G4295"/>
  <c r="G4293"/>
  <c r="G4291"/>
  <c r="G4289"/>
  <c r="G4287"/>
  <c r="G4285"/>
  <c r="G4283"/>
  <c r="G4281"/>
  <c r="G4279"/>
  <c r="G4277"/>
  <c r="G4275"/>
  <c r="G4273"/>
  <c r="G4271"/>
  <c r="G4269"/>
  <c r="G4267"/>
  <c r="G4265"/>
  <c r="G4263"/>
  <c r="G4261"/>
  <c r="G4259"/>
  <c r="G4257"/>
  <c r="G4255"/>
  <c r="G4253"/>
  <c r="G4251"/>
  <c r="G4249"/>
  <c r="G4247"/>
  <c r="G4245"/>
  <c r="G4243"/>
  <c r="G54"/>
  <c r="G4240"/>
  <c r="G4238"/>
  <c r="G4236"/>
  <c r="G4234"/>
  <c r="G4232"/>
  <c r="G4230"/>
  <c r="G4228"/>
  <c r="G4226"/>
  <c r="G4224"/>
  <c r="G4222"/>
  <c r="G4220"/>
  <c r="G4218"/>
  <c r="G4216"/>
  <c r="G4214"/>
  <c r="G4212"/>
  <c r="G4210"/>
  <c r="G4208"/>
  <c r="G4206"/>
  <c r="G4204"/>
  <c r="G4202"/>
  <c r="G4200"/>
  <c r="G4198"/>
  <c r="G4196"/>
  <c r="G4194"/>
  <c r="G4192"/>
  <c r="G4190"/>
  <c r="G4188"/>
  <c r="G4186"/>
  <c r="G4184"/>
  <c r="G4182"/>
  <c r="G4180"/>
  <c r="G4178"/>
  <c r="G4176"/>
  <c r="G4174"/>
  <c r="G4172"/>
  <c r="G4170"/>
  <c r="G4168"/>
  <c r="G4166"/>
  <c r="G4164"/>
  <c r="G4162"/>
  <c r="G53"/>
  <c r="G4159"/>
  <c r="G4157"/>
  <c r="G4155"/>
  <c r="G4153"/>
  <c r="G4151"/>
  <c r="G4149"/>
  <c r="G4147"/>
  <c r="G4145"/>
  <c r="G4143"/>
  <c r="G4141"/>
  <c r="G4139"/>
  <c r="G4137"/>
  <c r="G4135"/>
  <c r="G4133"/>
  <c r="G4131"/>
  <c r="G4129"/>
  <c r="G4127"/>
  <c r="G4125"/>
  <c r="G4123"/>
  <c r="G4121"/>
  <c r="G4119"/>
  <c r="G4117"/>
  <c r="G4115"/>
  <c r="G4113"/>
  <c r="G4111"/>
  <c r="G4109"/>
  <c r="G4107"/>
  <c r="G4105"/>
  <c r="G4103"/>
  <c r="G4101"/>
  <c r="G4099"/>
  <c r="G4097"/>
  <c r="G4095"/>
  <c r="G4093"/>
  <c r="G4091"/>
  <c r="G4089"/>
  <c r="G4087"/>
  <c r="G4085"/>
  <c r="G4083"/>
  <c r="G4081"/>
  <c r="G4079"/>
  <c r="G4077"/>
  <c r="G4075"/>
  <c r="G4073"/>
  <c r="G4071"/>
  <c r="G4069"/>
  <c r="G4067"/>
  <c r="G4065"/>
  <c r="G4063"/>
  <c r="G52"/>
  <c r="G50"/>
  <c r="G4061"/>
  <c r="G4059"/>
  <c r="G4057"/>
  <c r="G4055"/>
  <c r="G4053"/>
  <c r="G48"/>
  <c r="G4050"/>
  <c r="G4048"/>
  <c r="G4046"/>
  <c r="G4044"/>
  <c r="G4042"/>
  <c r="G4040"/>
  <c r="G4038"/>
  <c r="G4036"/>
  <c r="G4034"/>
  <c r="G4032"/>
  <c r="G4030"/>
  <c r="G4028"/>
  <c r="G4026"/>
  <c r="G4024"/>
  <c r="G4022"/>
  <c r="G4020"/>
  <c r="G4018"/>
  <c r="G4016"/>
  <c r="G4014"/>
  <c r="G4012"/>
  <c r="G4010"/>
  <c r="G4008"/>
  <c r="G4006"/>
  <c r="G4004"/>
  <c r="G4002"/>
  <c r="G4000"/>
  <c r="G3998"/>
  <c r="G3996"/>
  <c r="G3994"/>
  <c r="G3992"/>
  <c r="G3990"/>
  <c r="G3988"/>
  <c r="G3986"/>
  <c r="G3984"/>
  <c r="G3982"/>
  <c r="G3980"/>
  <c r="G3978"/>
  <c r="G3976"/>
  <c r="G3974"/>
  <c r="G3972"/>
  <c r="G3970"/>
  <c r="G3968"/>
  <c r="G3966"/>
  <c r="G3964"/>
  <c r="G3962"/>
  <c r="G3960"/>
  <c r="G3958"/>
  <c r="G3956"/>
  <c r="G3954"/>
  <c r="G3952"/>
  <c r="G3950"/>
  <c r="G3948"/>
  <c r="G3946"/>
  <c r="G3944"/>
  <c r="G3942"/>
  <c r="G3940"/>
  <c r="G3938"/>
  <c r="G3936"/>
  <c r="G3934"/>
  <c r="G3932"/>
  <c r="G3930"/>
  <c r="G3928"/>
  <c r="G3926"/>
  <c r="G3924"/>
  <c r="G3922"/>
  <c r="G3920"/>
  <c r="G3918"/>
  <c r="G3916"/>
  <c r="G3914"/>
  <c r="G3912"/>
  <c r="G3910"/>
  <c r="G3908"/>
  <c r="G3906"/>
  <c r="G3904"/>
  <c r="G3902"/>
  <c r="G3900"/>
  <c r="G3898"/>
  <c r="G3896"/>
  <c r="G3894"/>
  <c r="G3892"/>
  <c r="G3890"/>
  <c r="G3888"/>
  <c r="G3886"/>
  <c r="G3884"/>
  <c r="G3882"/>
  <c r="G3880"/>
  <c r="G3878"/>
  <c r="G3876"/>
  <c r="G3874"/>
  <c r="G3872"/>
  <c r="G3870"/>
  <c r="G3868"/>
  <c r="G3866"/>
  <c r="G3864"/>
  <c r="G3862"/>
  <c r="G3860"/>
  <c r="G3858"/>
  <c r="G3856"/>
  <c r="G3854"/>
  <c r="G3852"/>
  <c r="G3850"/>
  <c r="G3848"/>
  <c r="G3846"/>
  <c r="G3844"/>
  <c r="G3842"/>
  <c r="G3840"/>
  <c r="G3838"/>
  <c r="G3836"/>
  <c r="G3834"/>
  <c r="G3832"/>
  <c r="G3830"/>
  <c r="G3828"/>
  <c r="G3826"/>
  <c r="G3824"/>
  <c r="G3822"/>
  <c r="G3820"/>
  <c r="G3818"/>
  <c r="G3816"/>
  <c r="G3814"/>
  <c r="G3812"/>
  <c r="G3810"/>
  <c r="G3808"/>
  <c r="G3806"/>
  <c r="G3804"/>
  <c r="G3802"/>
  <c r="G3800"/>
  <c r="G3798"/>
  <c r="G3796"/>
  <c r="E4854"/>
  <c r="E4848"/>
  <c r="E4844"/>
  <c r="E4840"/>
  <c r="E4836"/>
  <c r="E4832"/>
  <c r="E4828"/>
  <c r="E4824"/>
  <c r="E4820"/>
  <c r="E4816"/>
  <c r="E4812"/>
  <c r="E4808"/>
  <c r="E4804"/>
  <c r="E4800"/>
  <c r="E4796"/>
  <c r="E4792"/>
  <c r="E4788"/>
  <c r="E4784"/>
  <c r="E4780"/>
  <c r="E4776"/>
  <c r="E4772"/>
  <c r="E4768"/>
  <c r="E4764"/>
  <c r="E4760"/>
  <c r="E4756"/>
  <c r="E68"/>
  <c r="G4751"/>
  <c r="G4749"/>
  <c r="G4747"/>
  <c r="G4745"/>
  <c r="G4743"/>
  <c r="G4741"/>
  <c r="G4739"/>
  <c r="G4737"/>
  <c r="G4735"/>
  <c r="G4733"/>
  <c r="G4731"/>
  <c r="G4729"/>
  <c r="G4727"/>
  <c r="G4725"/>
  <c r="G4723"/>
  <c r="G4721"/>
  <c r="G4719"/>
  <c r="G4717"/>
  <c r="G4715"/>
  <c r="G4713"/>
  <c r="G4711"/>
  <c r="G65"/>
  <c r="G4708"/>
  <c r="G4706"/>
  <c r="G4704"/>
  <c r="G4702"/>
  <c r="G4700"/>
  <c r="G4698"/>
  <c r="G4696"/>
  <c r="G4694"/>
  <c r="G4692"/>
  <c r="G4690"/>
  <c r="G4688"/>
  <c r="G4686"/>
  <c r="G4684"/>
  <c r="G4682"/>
  <c r="G4680"/>
  <c r="G4678"/>
  <c r="G4676"/>
  <c r="G4674"/>
  <c r="G4672"/>
  <c r="G4670"/>
  <c r="G4668"/>
  <c r="G4666"/>
  <c r="G4664"/>
  <c r="G4662"/>
  <c r="G4660"/>
  <c r="G4658"/>
  <c r="G4656"/>
  <c r="G4654"/>
  <c r="G4652"/>
  <c r="G4650"/>
  <c r="G4648"/>
  <c r="G4646"/>
  <c r="G4644"/>
  <c r="G4642"/>
  <c r="G4640"/>
  <c r="G4638"/>
  <c r="G4636"/>
  <c r="G4634"/>
  <c r="G4632"/>
  <c r="G4630"/>
  <c r="G4628"/>
  <c r="G4626"/>
  <c r="G4624"/>
  <c r="G4622"/>
  <c r="G4620"/>
  <c r="G4618"/>
  <c r="G4616"/>
  <c r="G4614"/>
  <c r="G4612"/>
  <c r="G4610"/>
  <c r="G4608"/>
  <c r="G4606"/>
  <c r="G4604"/>
  <c r="G4602"/>
  <c r="G4600"/>
  <c r="G4598"/>
  <c r="G4596"/>
  <c r="G4594"/>
  <c r="G4592"/>
  <c r="G4590"/>
  <c r="G4588"/>
  <c r="G4586"/>
  <c r="G4584"/>
  <c r="G4582"/>
  <c r="G4580"/>
  <c r="G4578"/>
  <c r="G4576"/>
  <c r="G4574"/>
  <c r="G4572"/>
  <c r="G4570"/>
  <c r="G4568"/>
  <c r="G4566"/>
  <c r="E4564"/>
  <c r="E4562"/>
  <c r="E4560"/>
  <c r="E4558"/>
  <c r="E4556"/>
  <c r="E4554"/>
  <c r="E4552"/>
  <c r="E4550"/>
  <c r="E4548"/>
  <c r="E4546"/>
  <c r="E4544"/>
  <c r="E4542"/>
  <c r="E4540"/>
  <c r="E4538"/>
  <c r="E4536"/>
  <c r="E4534"/>
  <c r="E4532"/>
  <c r="E4530"/>
  <c r="E4528"/>
  <c r="E4526"/>
  <c r="E4524"/>
  <c r="E4522"/>
  <c r="E4520"/>
  <c r="E4518"/>
  <c r="E4516"/>
  <c r="E4514"/>
  <c r="E4512"/>
  <c r="E4510"/>
  <c r="E4508"/>
  <c r="E4506"/>
  <c r="E4504"/>
  <c r="E4502"/>
  <c r="E4500"/>
  <c r="E4498"/>
  <c r="E63"/>
  <c r="E4496"/>
  <c r="E4494"/>
  <c r="E4492"/>
  <c r="E4490"/>
  <c r="E4488"/>
  <c r="E4486"/>
  <c r="E4484"/>
  <c r="E4482"/>
  <c r="E4480"/>
  <c r="E4478"/>
  <c r="E4476"/>
  <c r="E4474"/>
  <c r="E4472"/>
  <c r="E4470"/>
  <c r="E4468"/>
  <c r="E4466"/>
  <c r="E4464"/>
  <c r="E4462"/>
  <c r="E4460"/>
  <c r="E4458"/>
  <c r="E4456"/>
  <c r="E4454"/>
  <c r="E4452"/>
  <c r="E4450"/>
  <c r="E4448"/>
  <c r="E4446"/>
  <c r="E4444"/>
  <c r="E4442"/>
  <c r="E4440"/>
  <c r="E4438"/>
  <c r="E4436"/>
  <c r="E4434"/>
  <c r="E4432"/>
  <c r="E4430"/>
  <c r="E4428"/>
  <c r="E4426"/>
  <c r="E4424"/>
  <c r="E4422"/>
  <c r="E4420"/>
  <c r="E4418"/>
  <c r="E4416"/>
  <c r="E4414"/>
  <c r="E4412"/>
  <c r="E4410"/>
  <c r="E4408"/>
  <c r="E4406"/>
  <c r="E4404"/>
  <c r="E4402"/>
  <c r="E4400"/>
  <c r="E4398"/>
  <c r="E4396"/>
  <c r="E4394"/>
  <c r="E4392"/>
  <c r="E4390"/>
  <c r="E4388"/>
  <c r="E4386"/>
  <c r="E4384"/>
  <c r="E4382"/>
  <c r="E4380"/>
  <c r="E4378"/>
  <c r="E4376"/>
  <c r="E4374"/>
  <c r="E62"/>
  <c r="E4371"/>
  <c r="E4369"/>
  <c r="E4367"/>
  <c r="E4365"/>
  <c r="E4363"/>
  <c r="E4361"/>
  <c r="E4359"/>
  <c r="E4357"/>
  <c r="E4355"/>
  <c r="E4353"/>
  <c r="E4351"/>
  <c r="E4349"/>
  <c r="E4347"/>
  <c r="E61"/>
  <c r="E4344"/>
  <c r="E4342"/>
  <c r="E4340"/>
  <c r="E4338"/>
  <c r="E4336"/>
  <c r="E60"/>
  <c r="E58"/>
  <c r="E56"/>
  <c r="E4334"/>
  <c r="E4332"/>
  <c r="E4330"/>
  <c r="E4328"/>
  <c r="E4326"/>
  <c r="E4324"/>
  <c r="E4322"/>
  <c r="E4320"/>
  <c r="E4318"/>
  <c r="E4316"/>
  <c r="E4314"/>
  <c r="E4312"/>
  <c r="E4310"/>
  <c r="E4308"/>
  <c r="E4306"/>
  <c r="E4304"/>
  <c r="E4302"/>
  <c r="E4300"/>
  <c r="E4298"/>
  <c r="E4296"/>
  <c r="E4294"/>
  <c r="E4292"/>
  <c r="E4290"/>
  <c r="E4288"/>
  <c r="E4286"/>
  <c r="E4284"/>
  <c r="E4282"/>
  <c r="E4280"/>
  <c r="E4278"/>
  <c r="E4276"/>
  <c r="E4274"/>
  <c r="E4272"/>
  <c r="E4270"/>
  <c r="E4268"/>
  <c r="E4266"/>
  <c r="E4264"/>
  <c r="E4262"/>
  <c r="E4260"/>
  <c r="E4258"/>
  <c r="E4256"/>
  <c r="E4254"/>
  <c r="E4252"/>
  <c r="E4250"/>
  <c r="E4248"/>
  <c r="E4246"/>
  <c r="E4244"/>
  <c r="E4242"/>
  <c r="E4241"/>
  <c r="E4239"/>
  <c r="E4237"/>
  <c r="E4235"/>
  <c r="E4233"/>
  <c r="E4231"/>
  <c r="E4229"/>
  <c r="E4227"/>
  <c r="E4225"/>
  <c r="E4223"/>
  <c r="E4221"/>
  <c r="E4219"/>
  <c r="E4217"/>
  <c r="E4215"/>
  <c r="E4213"/>
  <c r="E4211"/>
  <c r="E4209"/>
  <c r="E4207"/>
  <c r="E4205"/>
  <c r="E4203"/>
  <c r="E4201"/>
  <c r="E4199"/>
  <c r="E4197"/>
  <c r="E4195"/>
  <c r="E4193"/>
  <c r="E4191"/>
  <c r="E4189"/>
  <c r="E4187"/>
  <c r="E4185"/>
  <c r="E4183"/>
  <c r="E4181"/>
  <c r="E4179"/>
  <c r="E4177"/>
  <c r="E4175"/>
  <c r="E4173"/>
  <c r="E4171"/>
  <c r="E4169"/>
  <c r="E4167"/>
  <c r="E4165"/>
  <c r="E4163"/>
  <c r="E4161"/>
  <c r="E4160"/>
  <c r="E4158"/>
  <c r="E4156"/>
  <c r="E4154"/>
  <c r="E4150"/>
  <c r="E4148"/>
  <c r="E4146"/>
  <c r="E4144"/>
  <c r="E4142"/>
  <c r="E4140"/>
  <c r="E4138"/>
  <c r="E4136"/>
  <c r="E4134"/>
  <c r="E4132"/>
  <c r="E4130"/>
  <c r="E4128"/>
  <c r="E4126"/>
  <c r="E4124"/>
  <c r="E4122"/>
  <c r="E4120"/>
  <c r="E4118"/>
  <c r="E4116"/>
  <c r="E4114"/>
  <c r="E4112"/>
  <c r="E4110"/>
  <c r="E4108"/>
  <c r="E4106"/>
  <c r="E4104"/>
  <c r="E4102"/>
  <c r="E4100"/>
  <c r="E4098"/>
  <c r="E4096"/>
  <c r="E4094"/>
  <c r="E4092"/>
  <c r="E4090"/>
  <c r="E4088"/>
  <c r="E4086"/>
  <c r="E4084"/>
  <c r="E4082"/>
  <c r="E4080"/>
  <c r="E4078"/>
  <c r="E4074"/>
  <c r="E4072"/>
  <c r="E4070"/>
  <c r="E4068"/>
  <c r="E4066"/>
  <c r="E4064"/>
  <c r="E4062"/>
  <c r="E51"/>
  <c r="E49"/>
  <c r="E4060"/>
  <c r="E4058"/>
  <c r="E4056"/>
  <c r="E4054"/>
  <c r="E4052"/>
  <c r="E4051"/>
  <c r="E4049"/>
  <c r="E4047"/>
  <c r="E4045"/>
  <c r="E4043"/>
  <c r="E4041"/>
  <c r="E4039"/>
  <c r="E4037"/>
  <c r="E4035"/>
  <c r="E4033"/>
  <c r="E4031"/>
  <c r="E4029"/>
  <c r="E4027"/>
  <c r="E4025"/>
  <c r="E4023"/>
  <c r="E4021"/>
  <c r="E4019"/>
  <c r="E4017"/>
  <c r="E4015"/>
  <c r="E4011"/>
  <c r="E4009"/>
  <c r="E4007"/>
  <c r="E4005"/>
  <c r="E4003"/>
  <c r="E4001"/>
  <c r="E3999"/>
  <c r="E3997"/>
  <c r="E3995"/>
  <c r="E3993"/>
  <c r="E3991"/>
  <c r="E3989"/>
  <c r="E3987"/>
  <c r="E3985"/>
  <c r="E3983"/>
  <c r="E3981"/>
  <c r="E3979"/>
  <c r="E3977"/>
  <c r="E3975"/>
  <c r="E3973"/>
  <c r="E3971"/>
  <c r="E3969"/>
  <c r="E3967"/>
  <c r="E3965"/>
  <c r="E3963"/>
  <c r="E3961"/>
  <c r="E3959"/>
  <c r="E3957"/>
  <c r="E3955"/>
  <c r="E3953"/>
  <c r="E3951"/>
  <c r="E3949"/>
  <c r="E3947"/>
  <c r="E3945"/>
  <c r="E3943"/>
  <c r="E3941"/>
  <c r="E3939"/>
  <c r="E3937"/>
  <c r="E3935"/>
  <c r="E3933"/>
  <c r="E3931"/>
  <c r="E3929"/>
  <c r="E3927"/>
  <c r="E3925"/>
  <c r="E3923"/>
  <c r="E3921"/>
  <c r="E3919"/>
  <c r="E3917"/>
  <c r="E3915"/>
  <c r="E3913"/>
  <c r="E3911"/>
  <c r="E3909"/>
  <c r="E3907"/>
  <c r="E3905"/>
  <c r="E3903"/>
  <c r="E3901"/>
  <c r="E3899"/>
  <c r="E3897"/>
  <c r="E3895"/>
  <c r="E3893"/>
  <c r="E3891"/>
  <c r="E3889"/>
  <c r="E3887"/>
  <c r="E3885"/>
  <c r="E3883"/>
  <c r="E3881"/>
  <c r="E3879"/>
  <c r="E3877"/>
  <c r="E3875"/>
  <c r="E3873"/>
  <c r="E3871"/>
  <c r="E3869"/>
  <c r="E3867"/>
  <c r="E3863"/>
  <c r="E3861"/>
  <c r="E3859"/>
  <c r="E3857"/>
  <c r="E3855"/>
  <c r="E3853"/>
  <c r="E3851"/>
  <c r="E3849"/>
  <c r="E3847"/>
  <c r="E3845"/>
  <c r="E3843"/>
  <c r="E3841"/>
  <c r="E3839"/>
  <c r="E3837"/>
  <c r="E3835"/>
  <c r="E3833"/>
  <c r="E3831"/>
  <c r="E3829"/>
  <c r="E3827"/>
  <c r="E3825"/>
  <c r="E3823"/>
  <c r="E3821"/>
  <c r="E3819"/>
  <c r="E3817"/>
  <c r="E3815"/>
  <c r="E3813"/>
  <c r="E3811"/>
  <c r="E3809"/>
  <c r="E3807"/>
  <c r="E3805"/>
  <c r="E3803"/>
  <c r="E3801"/>
  <c r="E3799"/>
  <c r="E3797"/>
  <c r="E4856"/>
  <c r="E4849"/>
  <c r="E4845"/>
  <c r="E4841"/>
  <c r="E4837"/>
  <c r="E4833"/>
  <c r="E4829"/>
  <c r="E4825"/>
  <c r="E4821"/>
  <c r="E4817"/>
  <c r="E4813"/>
  <c r="E4809"/>
  <c r="E4805"/>
  <c r="E4801"/>
  <c r="E4797"/>
  <c r="E4793"/>
  <c r="E4789"/>
  <c r="E4785"/>
  <c r="E4781"/>
  <c r="E4777"/>
  <c r="E4773"/>
  <c r="E4769"/>
  <c r="E4765"/>
  <c r="E4761"/>
  <c r="E4757"/>
  <c r="E4753"/>
  <c r="E4752"/>
  <c r="E4750"/>
  <c r="E4748"/>
  <c r="E4746"/>
  <c r="E4744"/>
  <c r="E4742"/>
  <c r="E4740"/>
  <c r="E4738"/>
  <c r="E4736"/>
  <c r="E4734"/>
  <c r="E4732"/>
  <c r="E4730"/>
  <c r="E4728"/>
  <c r="E4726"/>
  <c r="E4724"/>
  <c r="E4722"/>
  <c r="E4720"/>
  <c r="E4718"/>
  <c r="E4716"/>
  <c r="E4714"/>
  <c r="E4712"/>
  <c r="E4710"/>
  <c r="E4709"/>
  <c r="E4707"/>
  <c r="E4705"/>
  <c r="E4703"/>
  <c r="E4701"/>
  <c r="E4699"/>
  <c r="E4697"/>
  <c r="E4695"/>
  <c r="E4693"/>
  <c r="E4691"/>
  <c r="E4689"/>
  <c r="E4687"/>
  <c r="E4685"/>
  <c r="E4683"/>
  <c r="E4681"/>
  <c r="E4679"/>
  <c r="E4677"/>
  <c r="E4675"/>
  <c r="E4673"/>
  <c r="E4671"/>
  <c r="E4669"/>
  <c r="E4667"/>
  <c r="E4665"/>
  <c r="E4663"/>
  <c r="E4661"/>
  <c r="E4659"/>
  <c r="E4657"/>
  <c r="E4655"/>
  <c r="E4653"/>
  <c r="E4651"/>
  <c r="E4649"/>
  <c r="E4647"/>
  <c r="E4645"/>
  <c r="E4643"/>
  <c r="E4641"/>
  <c r="E4639"/>
  <c r="E4637"/>
  <c r="E4635"/>
  <c r="E4633"/>
  <c r="E4631"/>
  <c r="E4629"/>
  <c r="E4627"/>
  <c r="E4625"/>
  <c r="E4623"/>
  <c r="E4621"/>
  <c r="E4619"/>
  <c r="E4617"/>
  <c r="E4615"/>
  <c r="E4613"/>
  <c r="E4611"/>
  <c r="E4609"/>
  <c r="E4607"/>
  <c r="E4605"/>
  <c r="E4603"/>
  <c r="E4601"/>
  <c r="E4599"/>
  <c r="E4597"/>
  <c r="E4595"/>
  <c r="E4593"/>
  <c r="E4591"/>
  <c r="E4589"/>
  <c r="E4587"/>
  <c r="E4585"/>
  <c r="E4583"/>
  <c r="E4581"/>
  <c r="E4579"/>
  <c r="E4577"/>
  <c r="E4575"/>
  <c r="E4573"/>
  <c r="E4571"/>
  <c r="E4569"/>
  <c r="E4567"/>
  <c r="G4564"/>
  <c r="G4562"/>
  <c r="G4560"/>
  <c r="G4558"/>
  <c r="G4556"/>
  <c r="G4554"/>
  <c r="G4552"/>
  <c r="G4550"/>
  <c r="G4548"/>
  <c r="G4546"/>
  <c r="G4544"/>
  <c r="G4542"/>
  <c r="G4540"/>
  <c r="G4538"/>
  <c r="G4536"/>
  <c r="G4534"/>
  <c r="G4532"/>
  <c r="G4530"/>
  <c r="G4528"/>
  <c r="G4526"/>
  <c r="G4524"/>
  <c r="G4522"/>
  <c r="G4520"/>
  <c r="G4518"/>
  <c r="G4516"/>
  <c r="G4514"/>
  <c r="G4512"/>
  <c r="G4510"/>
  <c r="G4508"/>
  <c r="G4506"/>
  <c r="G4504"/>
  <c r="G4502"/>
  <c r="G4500"/>
  <c r="G4498"/>
  <c r="G63"/>
  <c r="G4496"/>
  <c r="G4494"/>
  <c r="G4492"/>
  <c r="G4490"/>
  <c r="G4488"/>
  <c r="G4486"/>
  <c r="G4484"/>
  <c r="G4482"/>
  <c r="G4480"/>
  <c r="G4478"/>
  <c r="G4476"/>
  <c r="G4474"/>
  <c r="G4472"/>
  <c r="G4470"/>
  <c r="G4468"/>
  <c r="G4466"/>
  <c r="G4464"/>
  <c r="G4462"/>
  <c r="G4460"/>
  <c r="G4458"/>
  <c r="G4456"/>
  <c r="G4454"/>
  <c r="G4452"/>
  <c r="G4450"/>
  <c r="G4448"/>
  <c r="G4446"/>
  <c r="G4444"/>
  <c r="G4442"/>
  <c r="G4440"/>
  <c r="G4438"/>
  <c r="G4436"/>
  <c r="G4434"/>
  <c r="G4432"/>
  <c r="G4430"/>
  <c r="G4428"/>
  <c r="G4426"/>
  <c r="G4424"/>
  <c r="G4422"/>
  <c r="G4420"/>
  <c r="G4418"/>
  <c r="G4416"/>
  <c r="G4414"/>
  <c r="G4412"/>
  <c r="G4410"/>
  <c r="G4408"/>
  <c r="G4406"/>
  <c r="G4404"/>
  <c r="G4402"/>
  <c r="G4400"/>
  <c r="G4398"/>
  <c r="G4396"/>
  <c r="G4394"/>
  <c r="G4392"/>
  <c r="G4390"/>
  <c r="G4388"/>
  <c r="G4386"/>
  <c r="G4384"/>
  <c r="G4382"/>
  <c r="G4380"/>
  <c r="G4378"/>
  <c r="G4376"/>
  <c r="G4374"/>
  <c r="G62"/>
  <c r="G4371"/>
  <c r="G4369"/>
  <c r="G4367"/>
  <c r="G4365"/>
  <c r="G4363"/>
  <c r="G4361"/>
  <c r="G4359"/>
  <c r="G4357"/>
  <c r="G4355"/>
  <c r="G4353"/>
  <c r="G4351"/>
  <c r="G4349"/>
  <c r="G4347"/>
  <c r="G61"/>
  <c r="G4344"/>
  <c r="G4342"/>
  <c r="G4340"/>
  <c r="G4338"/>
  <c r="G4336"/>
  <c r="G60"/>
  <c r="G58"/>
  <c r="G56"/>
  <c r="G4334"/>
  <c r="G4332"/>
  <c r="G4330"/>
  <c r="G4328"/>
  <c r="G4326"/>
  <c r="G4324"/>
  <c r="G4322"/>
  <c r="G4320"/>
  <c r="G4318"/>
  <c r="G4316"/>
  <c r="G4314"/>
  <c r="G4312"/>
  <c r="G4310"/>
  <c r="G4308"/>
  <c r="G4306"/>
  <c r="G4304"/>
  <c r="G4302"/>
  <c r="G4300"/>
  <c r="G4298"/>
  <c r="G4296"/>
  <c r="G4294"/>
  <c r="G4292"/>
  <c r="G4290"/>
  <c r="G4288"/>
  <c r="G4286"/>
  <c r="G4284"/>
  <c r="G4282"/>
  <c r="G4280"/>
  <c r="G4278"/>
  <c r="G4276"/>
  <c r="G4274"/>
  <c r="G4272"/>
  <c r="G4270"/>
  <c r="G4268"/>
  <c r="G4266"/>
  <c r="G4264"/>
  <c r="G4262"/>
  <c r="G4260"/>
  <c r="G4258"/>
  <c r="G4256"/>
  <c r="G4254"/>
  <c r="G4252"/>
  <c r="G4250"/>
  <c r="G4248"/>
  <c r="G4246"/>
  <c r="G4244"/>
  <c r="G4242"/>
  <c r="G4241"/>
  <c r="G4239"/>
  <c r="G4237"/>
  <c r="G4235"/>
  <c r="G4233"/>
  <c r="G4231"/>
  <c r="G4229"/>
  <c r="G4227"/>
  <c r="G4225"/>
  <c r="G4223"/>
  <c r="G4221"/>
  <c r="G4219"/>
  <c r="G4217"/>
  <c r="G4215"/>
  <c r="G4213"/>
  <c r="G4211"/>
  <c r="G4209"/>
  <c r="G4207"/>
  <c r="G4205"/>
  <c r="G4203"/>
  <c r="G4201"/>
  <c r="G4199"/>
  <c r="G4197"/>
  <c r="G4195"/>
  <c r="G4193"/>
  <c r="G4191"/>
  <c r="G4189"/>
  <c r="G4187"/>
  <c r="G4185"/>
  <c r="G4183"/>
  <c r="G4181"/>
  <c r="G4179"/>
  <c r="G4177"/>
  <c r="G4175"/>
  <c r="G4173"/>
  <c r="G4171"/>
  <c r="G4169"/>
  <c r="G4167"/>
  <c r="G4165"/>
  <c r="G4163"/>
  <c r="G4161"/>
  <c r="G4160"/>
  <c r="G4158"/>
  <c r="G4156"/>
  <c r="G4154"/>
  <c r="G4152"/>
  <c r="G4150"/>
  <c r="G4148"/>
  <c r="G4146"/>
  <c r="G4144"/>
  <c r="G4142"/>
  <c r="G4140"/>
  <c r="G4138"/>
  <c r="G4136"/>
  <c r="G4134"/>
  <c r="G4132"/>
  <c r="G4130"/>
  <c r="G4128"/>
  <c r="G4126"/>
  <c r="G4124"/>
  <c r="G4122"/>
  <c r="G4120"/>
  <c r="G4118"/>
  <c r="G4116"/>
  <c r="G4114"/>
  <c r="G4112"/>
  <c r="G4110"/>
  <c r="G4108"/>
  <c r="G4106"/>
  <c r="G4104"/>
  <c r="G4102"/>
  <c r="G4100"/>
  <c r="G4098"/>
  <c r="G4096"/>
  <c r="G4094"/>
  <c r="G4092"/>
  <c r="G4090"/>
  <c r="G4088"/>
  <c r="G4086"/>
  <c r="G4084"/>
  <c r="G4082"/>
  <c r="G4080"/>
  <c r="G4078"/>
  <c r="G4076"/>
  <c r="G4074"/>
  <c r="G4072"/>
  <c r="G4070"/>
  <c r="G4068"/>
  <c r="G4066"/>
  <c r="G4064"/>
  <c r="G4062"/>
  <c r="G51"/>
  <c r="G49"/>
  <c r="G4060"/>
  <c r="G4058"/>
  <c r="G4056"/>
  <c r="G4054"/>
  <c r="G4052"/>
  <c r="G4051"/>
  <c r="G4049"/>
  <c r="G4047"/>
  <c r="G4045"/>
  <c r="G4043"/>
  <c r="G4041"/>
  <c r="G4039"/>
  <c r="G4037"/>
  <c r="G4035"/>
  <c r="G4033"/>
  <c r="G4031"/>
  <c r="G4029"/>
  <c r="G4027"/>
  <c r="G4025"/>
  <c r="G4023"/>
  <c r="G4021"/>
  <c r="G4019"/>
  <c r="G4017"/>
  <c r="G4015"/>
  <c r="G4013"/>
  <c r="G4011"/>
  <c r="G4009"/>
  <c r="G4007"/>
  <c r="G4005"/>
  <c r="G4003"/>
  <c r="G4001"/>
  <c r="G3999"/>
  <c r="G3997"/>
  <c r="G3995"/>
  <c r="G3993"/>
  <c r="G3991"/>
  <c r="G3989"/>
  <c r="G3987"/>
  <c r="G3985"/>
  <c r="G3983"/>
  <c r="G3981"/>
  <c r="G3979"/>
  <c r="G3977"/>
  <c r="G3975"/>
  <c r="G3973"/>
  <c r="G3971"/>
  <c r="G3969"/>
  <c r="G3967"/>
  <c r="G3965"/>
  <c r="G3963"/>
  <c r="G3961"/>
  <c r="G3959"/>
  <c r="G3957"/>
  <c r="G3955"/>
  <c r="G3953"/>
  <c r="G3951"/>
  <c r="G3949"/>
  <c r="G3947"/>
  <c r="G3945"/>
  <c r="G3943"/>
  <c r="G3941"/>
  <c r="G3939"/>
  <c r="G3937"/>
  <c r="G3935"/>
  <c r="G3933"/>
  <c r="G3931"/>
  <c r="G3929"/>
  <c r="G3927"/>
  <c r="G3925"/>
  <c r="G3923"/>
  <c r="G3921"/>
  <c r="G3919"/>
  <c r="G3917"/>
  <c r="G3915"/>
  <c r="G3913"/>
  <c r="G3911"/>
  <c r="G3909"/>
  <c r="G3907"/>
  <c r="G3905"/>
  <c r="G3903"/>
  <c r="G3901"/>
  <c r="G3899"/>
  <c r="G3897"/>
  <c r="G3895"/>
  <c r="G3893"/>
  <c r="G3891"/>
  <c r="G3889"/>
  <c r="G3887"/>
  <c r="G3885"/>
  <c r="G3883"/>
  <c r="G3881"/>
  <c r="G3879"/>
  <c r="G3877"/>
  <c r="G3875"/>
  <c r="G3873"/>
  <c r="G3871"/>
  <c r="G3869"/>
  <c r="G3867"/>
  <c r="G3865"/>
  <c r="G3863"/>
  <c r="G3861"/>
  <c r="G3859"/>
  <c r="G3857"/>
  <c r="G3855"/>
  <c r="G3853"/>
  <c r="G3851"/>
  <c r="G3849"/>
  <c r="G3847"/>
  <c r="G3845"/>
  <c r="G3843"/>
  <c r="G3841"/>
  <c r="G3839"/>
  <c r="G3837"/>
  <c r="G3835"/>
  <c r="G3833"/>
  <c r="G3831"/>
  <c r="G3829"/>
  <c r="G3827"/>
  <c r="G3825"/>
  <c r="G3823"/>
  <c r="G3821"/>
  <c r="G3819"/>
  <c r="G3817"/>
  <c r="G3815"/>
  <c r="G3813"/>
  <c r="G3811"/>
  <c r="G3809"/>
  <c r="G3807"/>
  <c r="G3805"/>
  <c r="G3803"/>
  <c r="G3801"/>
  <c r="G3799"/>
  <c r="E4858"/>
  <c r="E4850"/>
  <c r="E4846"/>
  <c r="E4842"/>
  <c r="E4838"/>
  <c r="E4834"/>
  <c r="E4830"/>
  <c r="E4826"/>
  <c r="E4822"/>
  <c r="E4818"/>
  <c r="E4814"/>
  <c r="E4810"/>
  <c r="E4806"/>
  <c r="E4802"/>
  <c r="E4798"/>
  <c r="E4794"/>
  <c r="E4790"/>
  <c r="E4786"/>
  <c r="E4782"/>
  <c r="E4778"/>
  <c r="E4774"/>
  <c r="E4770"/>
  <c r="E4766"/>
  <c r="E4762"/>
  <c r="E4758"/>
  <c r="E4754"/>
  <c r="E66"/>
  <c r="G4750"/>
  <c r="G4748"/>
  <c r="G4746"/>
  <c r="G4744"/>
  <c r="G4742"/>
  <c r="G4740"/>
  <c r="G4738"/>
  <c r="G4736"/>
  <c r="G4734"/>
  <c r="G4732"/>
  <c r="G4730"/>
  <c r="G4728"/>
  <c r="G4726"/>
  <c r="G4724"/>
  <c r="G4722"/>
  <c r="G4720"/>
  <c r="G4718"/>
  <c r="G4716"/>
  <c r="G4714"/>
  <c r="G4712"/>
  <c r="G4710"/>
  <c r="G4709"/>
  <c r="G4707"/>
  <c r="G4705"/>
  <c r="G4703"/>
  <c r="G4701"/>
  <c r="G4699"/>
  <c r="G4697"/>
  <c r="G4695"/>
  <c r="G4693"/>
  <c r="G4691"/>
  <c r="G4689"/>
  <c r="G4687"/>
  <c r="G4685"/>
  <c r="G4683"/>
  <c r="G4681"/>
  <c r="G4679"/>
  <c r="G4677"/>
  <c r="G4675"/>
  <c r="G4673"/>
  <c r="G4671"/>
  <c r="G4669"/>
  <c r="G4667"/>
  <c r="G4665"/>
  <c r="G4663"/>
  <c r="G4661"/>
  <c r="G4659"/>
  <c r="G4657"/>
  <c r="G4655"/>
  <c r="G4653"/>
  <c r="G4651"/>
  <c r="G4649"/>
  <c r="G4647"/>
  <c r="G4645"/>
  <c r="G4643"/>
  <c r="G4641"/>
  <c r="G4639"/>
  <c r="G4637"/>
  <c r="G4635"/>
  <c r="G4633"/>
  <c r="G4631"/>
  <c r="G4629"/>
  <c r="G4627"/>
  <c r="G4625"/>
  <c r="G4623"/>
  <c r="G4621"/>
  <c r="G4619"/>
  <c r="G4617"/>
  <c r="G4615"/>
  <c r="G4613"/>
  <c r="G4611"/>
  <c r="G4609"/>
  <c r="G4607"/>
  <c r="G4605"/>
  <c r="G4603"/>
  <c r="G4601"/>
  <c r="G4599"/>
  <c r="G4597"/>
  <c r="G4595"/>
  <c r="G4593"/>
  <c r="G4591"/>
  <c r="G4589"/>
  <c r="G4587"/>
  <c r="G4585"/>
  <c r="G4583"/>
  <c r="G4581"/>
  <c r="G4579"/>
  <c r="G4577"/>
  <c r="G4575"/>
  <c r="G4573"/>
  <c r="G4571"/>
  <c r="G4569"/>
  <c r="G4567"/>
  <c r="G4565"/>
  <c r="E4563"/>
  <c r="E4561"/>
  <c r="E4559"/>
  <c r="E4557"/>
  <c r="E4555"/>
  <c r="E4553"/>
  <c r="E4551"/>
  <c r="E4549"/>
  <c r="E4547"/>
  <c r="E4545"/>
  <c r="E4543"/>
  <c r="E4541"/>
  <c r="E4539"/>
  <c r="E4537"/>
  <c r="E4535"/>
  <c r="E4533"/>
  <c r="E4531"/>
  <c r="E4529"/>
  <c r="E4527"/>
  <c r="E4525"/>
  <c r="E4523"/>
  <c r="E4521"/>
  <c r="E4519"/>
  <c r="E4517"/>
  <c r="E4515"/>
  <c r="E4513"/>
  <c r="E4511"/>
  <c r="E4509"/>
  <c r="E4507"/>
  <c r="E4505"/>
  <c r="E4503"/>
  <c r="E4501"/>
  <c r="E4499"/>
  <c r="E64"/>
  <c r="E4497"/>
  <c r="E4495"/>
  <c r="E4493"/>
  <c r="E4491"/>
  <c r="E4489"/>
  <c r="E4487"/>
  <c r="E4485"/>
  <c r="E4483"/>
  <c r="E4481"/>
  <c r="E4479"/>
  <c r="E4477"/>
  <c r="E4475"/>
  <c r="E4473"/>
  <c r="E4471"/>
  <c r="E4469"/>
  <c r="E4467"/>
  <c r="E4465"/>
  <c r="E4463"/>
  <c r="E4461"/>
  <c r="E4459"/>
  <c r="E4457"/>
  <c r="E4455"/>
  <c r="E4453"/>
  <c r="E4451"/>
  <c r="E4449"/>
  <c r="E4447"/>
  <c r="E4445"/>
  <c r="E4443"/>
  <c r="E4441"/>
  <c r="E4439"/>
  <c r="E4437"/>
  <c r="E4435"/>
  <c r="E4433"/>
  <c r="E4431"/>
  <c r="E4429"/>
  <c r="E4427"/>
  <c r="E4425"/>
  <c r="E4423"/>
  <c r="E4421"/>
  <c r="E4419"/>
  <c r="E4417"/>
  <c r="E4415"/>
  <c r="E4413"/>
  <c r="E4411"/>
  <c r="E4409"/>
  <c r="E4407"/>
  <c r="E4405"/>
  <c r="E4403"/>
  <c r="E4401"/>
  <c r="E4399"/>
  <c r="E4397"/>
  <c r="E4395"/>
  <c r="E4393"/>
  <c r="E4391"/>
  <c r="E4389"/>
  <c r="E4387"/>
  <c r="E4385"/>
  <c r="E4383"/>
  <c r="E4381"/>
  <c r="E4379"/>
  <c r="E4377"/>
  <c r="E4375"/>
  <c r="E4373"/>
  <c r="E4372"/>
  <c r="E4370"/>
  <c r="E4368"/>
  <c r="E4366"/>
  <c r="E4364"/>
  <c r="E4362"/>
  <c r="E4360"/>
  <c r="E4358"/>
  <c r="E4356"/>
  <c r="E4354"/>
  <c r="E4352"/>
  <c r="E4350"/>
  <c r="E4348"/>
  <c r="E4346"/>
  <c r="E4345"/>
  <c r="E4343"/>
  <c r="E4341"/>
  <c r="E4339"/>
  <c r="E4337"/>
  <c r="E4335"/>
  <c r="E59"/>
  <c r="E57"/>
  <c r="E55"/>
  <c r="E4333"/>
  <c r="E4331"/>
  <c r="E4329"/>
  <c r="E4327"/>
  <c r="E4325"/>
  <c r="E4323"/>
  <c r="E4321"/>
  <c r="E4319"/>
  <c r="E4317"/>
  <c r="E4315"/>
  <c r="E4313"/>
  <c r="E4311"/>
  <c r="E4309"/>
  <c r="E4307"/>
  <c r="E4305"/>
  <c r="E4303"/>
  <c r="E4301"/>
  <c r="E4299"/>
  <c r="E4297"/>
  <c r="E4295"/>
  <c r="E4293"/>
  <c r="E4291"/>
  <c r="E4289"/>
  <c r="E4287"/>
  <c r="E4285"/>
  <c r="E4283"/>
  <c r="E4281"/>
  <c r="E4279"/>
  <c r="E4277"/>
  <c r="E4275"/>
  <c r="E4273"/>
  <c r="E4271"/>
  <c r="E4269"/>
  <c r="E4267"/>
  <c r="E4265"/>
  <c r="E4263"/>
  <c r="E4261"/>
  <c r="E4259"/>
  <c r="E4257"/>
  <c r="E4255"/>
  <c r="E4253"/>
  <c r="E4251"/>
  <c r="E4249"/>
  <c r="E4247"/>
  <c r="E4245"/>
  <c r="E4243"/>
  <c r="E54"/>
  <c r="E4240"/>
  <c r="E4238"/>
  <c r="E4236"/>
  <c r="E4234"/>
  <c r="E4232"/>
  <c r="E4230"/>
  <c r="E4228"/>
  <c r="E4226"/>
  <c r="E4224"/>
  <c r="E4222"/>
  <c r="E4220"/>
  <c r="E4218"/>
  <c r="E4216"/>
  <c r="E4214"/>
  <c r="E4212"/>
  <c r="E4210"/>
  <c r="E4208"/>
  <c r="E4206"/>
  <c r="E4204"/>
  <c r="E4202"/>
  <c r="E4200"/>
  <c r="E4198"/>
  <c r="E4196"/>
  <c r="E4194"/>
  <c r="E4192"/>
  <c r="E4190"/>
  <c r="E4188"/>
  <c r="E4186"/>
  <c r="E4184"/>
  <c r="E4182"/>
  <c r="E4180"/>
  <c r="E4178"/>
  <c r="E4176"/>
  <c r="E4174"/>
  <c r="E4172"/>
  <c r="E4170"/>
  <c r="E4168"/>
  <c r="E4166"/>
  <c r="E4164"/>
  <c r="E4162"/>
  <c r="E53"/>
  <c r="E4159"/>
  <c r="E4157"/>
  <c r="E4155"/>
  <c r="E4153"/>
  <c r="E4149"/>
  <c r="E4147"/>
  <c r="E4145"/>
  <c r="E4143"/>
  <c r="E4141"/>
  <c r="E4139"/>
  <c r="E4137"/>
  <c r="E4135"/>
  <c r="E4133"/>
  <c r="E4131"/>
  <c r="E4129"/>
  <c r="E4127"/>
  <c r="E4125"/>
  <c r="E4123"/>
  <c r="E4121"/>
  <c r="E4119"/>
  <c r="E4117"/>
  <c r="E4115"/>
  <c r="E4113"/>
  <c r="E4111"/>
  <c r="E4109"/>
  <c r="E4107"/>
  <c r="E4105"/>
  <c r="E4103"/>
  <c r="E4101"/>
  <c r="E4099"/>
  <c r="E4097"/>
  <c r="E4095"/>
  <c r="E4093"/>
  <c r="E4091"/>
  <c r="E4089"/>
  <c r="E4087"/>
  <c r="E4085"/>
  <c r="E4083"/>
  <c r="E4081"/>
  <c r="E4079"/>
  <c r="E4077"/>
  <c r="E4075"/>
  <c r="E4073"/>
  <c r="E4071"/>
  <c r="E4069"/>
  <c r="E4067"/>
  <c r="E4065"/>
  <c r="E4063"/>
  <c r="E52"/>
  <c r="E50"/>
  <c r="E4059"/>
  <c r="E4057"/>
  <c r="E4055"/>
  <c r="E4053"/>
  <c r="E48"/>
  <c r="E4050"/>
  <c r="E4048"/>
  <c r="E4046"/>
  <c r="E4044"/>
  <c r="E4042"/>
  <c r="E4040"/>
  <c r="E4038"/>
  <c r="E4036"/>
  <c r="E4034"/>
  <c r="E4032"/>
  <c r="E4030"/>
  <c r="E4028"/>
  <c r="E4026"/>
  <c r="E4024"/>
  <c r="E4022"/>
  <c r="E4020"/>
  <c r="E4018"/>
  <c r="E4016"/>
  <c r="E4014"/>
  <c r="E4012"/>
  <c r="E4010"/>
  <c r="E4008"/>
  <c r="E4006"/>
  <c r="E4004"/>
  <c r="E4002"/>
  <c r="E4000"/>
  <c r="E3998"/>
  <c r="E3996"/>
  <c r="E3994"/>
  <c r="E3992"/>
  <c r="E3990"/>
  <c r="E3988"/>
  <c r="E3986"/>
  <c r="E3984"/>
  <c r="E3982"/>
  <c r="E3980"/>
  <c r="E3978"/>
  <c r="E3976"/>
  <c r="E3974"/>
  <c r="E3972"/>
  <c r="E3970"/>
  <c r="E3968"/>
  <c r="E3966"/>
  <c r="E3964"/>
  <c r="E3962"/>
  <c r="E3960"/>
  <c r="E3958"/>
  <c r="E3956"/>
  <c r="E3954"/>
  <c r="E3952"/>
  <c r="E3950"/>
  <c r="E3948"/>
  <c r="E3946"/>
  <c r="E3944"/>
  <c r="E3942"/>
  <c r="E3940"/>
  <c r="E3938"/>
  <c r="E3936"/>
  <c r="E3934"/>
  <c r="E3932"/>
  <c r="E3930"/>
  <c r="E3928"/>
  <c r="E3926"/>
  <c r="E3924"/>
  <c r="E3922"/>
  <c r="E3920"/>
  <c r="E3916"/>
  <c r="E3914"/>
  <c r="E3912"/>
  <c r="E3910"/>
  <c r="E3908"/>
  <c r="E3906"/>
  <c r="E3904"/>
  <c r="E3902"/>
  <c r="E3900"/>
  <c r="E3898"/>
  <c r="E3896"/>
  <c r="E3894"/>
  <c r="E3892"/>
  <c r="E3890"/>
  <c r="E3888"/>
  <c r="E3886"/>
  <c r="E3884"/>
  <c r="E3882"/>
  <c r="E3880"/>
  <c r="E3878"/>
  <c r="E3876"/>
  <c r="E3874"/>
  <c r="E3872"/>
  <c r="E3870"/>
  <c r="E3868"/>
  <c r="E3866"/>
  <c r="E3864"/>
  <c r="E3862"/>
  <c r="E3860"/>
  <c r="E3858"/>
  <c r="E3856"/>
  <c r="E3854"/>
  <c r="E3852"/>
  <c r="E3850"/>
  <c r="E3848"/>
  <c r="E3846"/>
  <c r="E3844"/>
  <c r="E3842"/>
  <c r="E3840"/>
  <c r="E3838"/>
  <c r="E3836"/>
  <c r="E3834"/>
  <c r="E3832"/>
  <c r="E3830"/>
  <c r="E3828"/>
  <c r="E3826"/>
  <c r="E3824"/>
  <c r="E3822"/>
  <c r="E3818"/>
  <c r="E3816"/>
  <c r="E3814"/>
  <c r="E3812"/>
  <c r="E3810"/>
  <c r="E3808"/>
  <c r="E3806"/>
  <c r="E3804"/>
  <c r="E3802"/>
  <c r="E3800"/>
  <c r="E3798"/>
  <c r="E3795"/>
  <c r="E3793"/>
  <c r="E3791"/>
  <c r="E3790"/>
  <c r="E3788"/>
  <c r="E3786"/>
  <c r="E3784"/>
  <c r="E3782"/>
  <c r="E3780"/>
  <c r="E3778"/>
  <c r="E3776"/>
  <c r="E3774"/>
  <c r="E3772"/>
  <c r="E3770"/>
  <c r="E3768"/>
  <c r="E3766"/>
  <c r="E3764"/>
  <c r="E3762"/>
  <c r="E3760"/>
  <c r="E3758"/>
  <c r="E3756"/>
  <c r="E3754"/>
  <c r="E3752"/>
  <c r="E3750"/>
  <c r="E3748"/>
  <c r="E3746"/>
  <c r="E3744"/>
  <c r="E3742"/>
  <c r="E3740"/>
  <c r="E3738"/>
  <c r="E3736"/>
  <c r="E3734"/>
  <c r="E3732"/>
  <c r="E3730"/>
  <c r="E3728"/>
  <c r="E3726"/>
  <c r="E3724"/>
  <c r="E3722"/>
  <c r="E3720"/>
  <c r="E3718"/>
  <c r="E3716"/>
  <c r="E3714"/>
  <c r="E3712"/>
  <c r="E3710"/>
  <c r="E3708"/>
  <c r="E3706"/>
  <c r="E3704"/>
  <c r="E3702"/>
  <c r="E3700"/>
  <c r="E3698"/>
  <c r="E3696"/>
  <c r="E3694"/>
  <c r="E3692"/>
  <c r="E3690"/>
  <c r="E3688"/>
  <c r="E3686"/>
  <c r="E3684"/>
  <c r="E3682"/>
  <c r="E3680"/>
  <c r="E3678"/>
  <c r="E3676"/>
  <c r="E3674"/>
  <c r="E3672"/>
  <c r="E3670"/>
  <c r="E3668"/>
  <c r="E3666"/>
  <c r="E3664"/>
  <c r="E3662"/>
  <c r="E3660"/>
  <c r="E3658"/>
  <c r="E3656"/>
  <c r="E3654"/>
  <c r="E3652"/>
  <c r="E3650"/>
  <c r="E3648"/>
  <c r="E3646"/>
  <c r="E3644"/>
  <c r="E3642"/>
  <c r="E3640"/>
  <c r="E3638"/>
  <c r="E3636"/>
  <c r="E3634"/>
  <c r="E3632"/>
  <c r="E3630"/>
  <c r="E3628"/>
  <c r="E3626"/>
  <c r="E46"/>
  <c r="E3623"/>
  <c r="E3621"/>
  <c r="E3619"/>
  <c r="E3617"/>
  <c r="G3614"/>
  <c r="G3612"/>
  <c r="G3610"/>
  <c r="G3608"/>
  <c r="G3606"/>
  <c r="G3604"/>
  <c r="G3602"/>
  <c r="G3600"/>
  <c r="G3598"/>
  <c r="G3596"/>
  <c r="G3594"/>
  <c r="G3592"/>
  <c r="G3590"/>
  <c r="G3588"/>
  <c r="G3586"/>
  <c r="G3584"/>
  <c r="G3582"/>
  <c r="G3580"/>
  <c r="G3578"/>
  <c r="G3576"/>
  <c r="G3574"/>
  <c r="G3572"/>
  <c r="G3570"/>
  <c r="G3568"/>
  <c r="G3566"/>
  <c r="G3564"/>
  <c r="G3562"/>
  <c r="G3560"/>
  <c r="G3558"/>
  <c r="G3556"/>
  <c r="G3554"/>
  <c r="G3552"/>
  <c r="G3550"/>
  <c r="G3548"/>
  <c r="G3546"/>
  <c r="G3544"/>
  <c r="G3542"/>
  <c r="G3540"/>
  <c r="G3538"/>
  <c r="G3536"/>
  <c r="G3534"/>
  <c r="G3532"/>
  <c r="G3530"/>
  <c r="G3528"/>
  <c r="G3526"/>
  <c r="G3524"/>
  <c r="G3522"/>
  <c r="G3520"/>
  <c r="G3518"/>
  <c r="G3516"/>
  <c r="G3514"/>
  <c r="G3512"/>
  <c r="G3510"/>
  <c r="G3508"/>
  <c r="G3506"/>
  <c r="G3504"/>
  <c r="G3502"/>
  <c r="G3500"/>
  <c r="G3498"/>
  <c r="G3496"/>
  <c r="G45"/>
  <c r="G43"/>
  <c r="G3494"/>
  <c r="G3492"/>
  <c r="G3490"/>
  <c r="G3488"/>
  <c r="G3486"/>
  <c r="G3484"/>
  <c r="G3482"/>
  <c r="G3480"/>
  <c r="G3478"/>
  <c r="G3476"/>
  <c r="G3474"/>
  <c r="G3472"/>
  <c r="G3470"/>
  <c r="G3468"/>
  <c r="G3466"/>
  <c r="G3464"/>
  <c r="G3462"/>
  <c r="G3460"/>
  <c r="G3458"/>
  <c r="G3456"/>
  <c r="G3454"/>
  <c r="G3452"/>
  <c r="G3450"/>
  <c r="G3448"/>
  <c r="G3446"/>
  <c r="G3444"/>
  <c r="G3442"/>
  <c r="G3440"/>
  <c r="G3438"/>
  <c r="G3436"/>
  <c r="G3434"/>
  <c r="G3432"/>
  <c r="G3430"/>
  <c r="G3428"/>
  <c r="G3426"/>
  <c r="G3424"/>
  <c r="G3422"/>
  <c r="G3421"/>
  <c r="G3419"/>
  <c r="G3417"/>
  <c r="G3415"/>
  <c r="G3413"/>
  <c r="G3411"/>
  <c r="G3409"/>
  <c r="G3407"/>
  <c r="G3405"/>
  <c r="G3403"/>
  <c r="G3401"/>
  <c r="G3399"/>
  <c r="G3397"/>
  <c r="G3395"/>
  <c r="G3393"/>
  <c r="G3391"/>
  <c r="G3389"/>
  <c r="G3387"/>
  <c r="G3385"/>
  <c r="G3383"/>
  <c r="G3381"/>
  <c r="G3379"/>
  <c r="G3377"/>
  <c r="G3375"/>
  <c r="G3373"/>
  <c r="G3371"/>
  <c r="G3369"/>
  <c r="G3367"/>
  <c r="G3365"/>
  <c r="G3363"/>
  <c r="G3361"/>
  <c r="G3359"/>
  <c r="G3357"/>
  <c r="G3355"/>
  <c r="G3353"/>
  <c r="G3351"/>
  <c r="G3349"/>
  <c r="G3347"/>
  <c r="G3345"/>
  <c r="G3343"/>
  <c r="G3341"/>
  <c r="G3339"/>
  <c r="G3337"/>
  <c r="G3335"/>
  <c r="G3333"/>
  <c r="G3331"/>
  <c r="G3329"/>
  <c r="G3327"/>
  <c r="G3325"/>
  <c r="G3323"/>
  <c r="G3321"/>
  <c r="G3319"/>
  <c r="G3317"/>
  <c r="G3315"/>
  <c r="G3313"/>
  <c r="G3311"/>
  <c r="G3309"/>
  <c r="G3307"/>
  <c r="G3305"/>
  <c r="G3303"/>
  <c r="G3301"/>
  <c r="G3299"/>
  <c r="G3297"/>
  <c r="G3295"/>
  <c r="G3293"/>
  <c r="G3291"/>
  <c r="G3289"/>
  <c r="G3287"/>
  <c r="G3285"/>
  <c r="G3283"/>
  <c r="G3281"/>
  <c r="G3279"/>
  <c r="G3277"/>
  <c r="G3275"/>
  <c r="G3273"/>
  <c r="G3271"/>
  <c r="G3269"/>
  <c r="G3267"/>
  <c r="G3265"/>
  <c r="G3263"/>
  <c r="G3261"/>
  <c r="G3259"/>
  <c r="G3257"/>
  <c r="G3255"/>
  <c r="G3253"/>
  <c r="G3251"/>
  <c r="G3249"/>
  <c r="G3247"/>
  <c r="G3245"/>
  <c r="G3243"/>
  <c r="G3241"/>
  <c r="G3239"/>
  <c r="G3237"/>
  <c r="G3235"/>
  <c r="E3233"/>
  <c r="E3231"/>
  <c r="E39"/>
  <c r="E3229"/>
  <c r="E3227"/>
  <c r="E3225"/>
  <c r="E3223"/>
  <c r="E3221"/>
  <c r="E3219"/>
  <c r="E3217"/>
  <c r="E3215"/>
  <c r="E3213"/>
  <c r="E3211"/>
  <c r="E3209"/>
  <c r="E3207"/>
  <c r="E3205"/>
  <c r="E3203"/>
  <c r="E3201"/>
  <c r="E3199"/>
  <c r="E3197"/>
  <c r="E3195"/>
  <c r="E3193"/>
  <c r="E3191"/>
  <c r="E3189"/>
  <c r="E3187"/>
  <c r="E3185"/>
  <c r="E3183"/>
  <c r="E3181"/>
  <c r="E3179"/>
  <c r="E3177"/>
  <c r="E3175"/>
  <c r="E3173"/>
  <c r="E3171"/>
  <c r="E3169"/>
  <c r="E3167"/>
  <c r="E3165"/>
  <c r="E3163"/>
  <c r="E3161"/>
  <c r="E3159"/>
  <c r="E3157"/>
  <c r="E3155"/>
  <c r="E3153"/>
  <c r="E3151"/>
  <c r="E3149"/>
  <c r="E37"/>
  <c r="E35"/>
  <c r="E3147"/>
  <c r="E3145"/>
  <c r="E3143"/>
  <c r="E3141"/>
  <c r="E3139"/>
  <c r="E3137"/>
  <c r="E3135"/>
  <c r="E3133"/>
  <c r="E3131"/>
  <c r="E3129"/>
  <c r="E3127"/>
  <c r="E3125"/>
  <c r="E3123"/>
  <c r="E3122"/>
  <c r="E3120"/>
  <c r="E3118"/>
  <c r="E3116"/>
  <c r="E3114"/>
  <c r="E3112"/>
  <c r="E3110"/>
  <c r="E3108"/>
  <c r="E3106"/>
  <c r="E3104"/>
  <c r="E3102"/>
  <c r="E3100"/>
  <c r="E3098"/>
  <c r="E3096"/>
  <c r="E3094"/>
  <c r="E3092"/>
  <c r="E3090"/>
  <c r="E3088"/>
  <c r="E3086"/>
  <c r="E3084"/>
  <c r="E3082"/>
  <c r="E3080"/>
  <c r="E3078"/>
  <c r="E3076"/>
  <c r="E3074"/>
  <c r="E3072"/>
  <c r="E3070"/>
  <c r="E3068"/>
  <c r="E3066"/>
  <c r="E3064"/>
  <c r="E3062"/>
  <c r="E3060"/>
  <c r="E3058"/>
  <c r="E3056"/>
  <c r="E3054"/>
  <c r="E3053"/>
  <c r="E3051"/>
  <c r="E3049"/>
  <c r="E3047"/>
  <c r="E3045"/>
  <c r="E3043"/>
  <c r="E3041"/>
  <c r="E3040"/>
  <c r="E3038"/>
  <c r="E30"/>
  <c r="E3037"/>
  <c r="E28"/>
  <c r="E26"/>
  <c r="E3034"/>
  <c r="E3032"/>
  <c r="E3030"/>
  <c r="E3028"/>
  <c r="E3026"/>
  <c r="E3024"/>
  <c r="E3022"/>
  <c r="E3020"/>
  <c r="E3018"/>
  <c r="E3016"/>
  <c r="E3014"/>
  <c r="E3012"/>
  <c r="E3010"/>
  <c r="E3008"/>
  <c r="E3006"/>
  <c r="E3004"/>
  <c r="E3002"/>
  <c r="E3000"/>
  <c r="E2998"/>
  <c r="E2996"/>
  <c r="E2994"/>
  <c r="E2992"/>
  <c r="E2990"/>
  <c r="E2988"/>
  <c r="E2986"/>
  <c r="E2984"/>
  <c r="E2982"/>
  <c r="E2980"/>
  <c r="E2978"/>
  <c r="E2976"/>
  <c r="E2974"/>
  <c r="E2972"/>
  <c r="E2970"/>
  <c r="E2968"/>
  <c r="E2966"/>
  <c r="E2964"/>
  <c r="E2962"/>
  <c r="E2960"/>
  <c r="E2958"/>
  <c r="E2956"/>
  <c r="E2954"/>
  <c r="E2952"/>
  <c r="E2950"/>
  <c r="E2948"/>
  <c r="E2946"/>
  <c r="E2944"/>
  <c r="E2942"/>
  <c r="E2940"/>
  <c r="E2938"/>
  <c r="E2936"/>
  <c r="E2934"/>
  <c r="E2932"/>
  <c r="E2930"/>
  <c r="E2928"/>
  <c r="E2926"/>
  <c r="E2924"/>
  <c r="E2922"/>
  <c r="E2920"/>
  <c r="E24"/>
  <c r="E2918"/>
  <c r="E2916"/>
  <c r="E2914"/>
  <c r="E2912"/>
  <c r="E2910"/>
  <c r="E2908"/>
  <c r="E2906"/>
  <c r="E2904"/>
  <c r="E2902"/>
  <c r="E2900"/>
  <c r="E2898"/>
  <c r="E2896"/>
  <c r="E2894"/>
  <c r="E2892"/>
  <c r="E2890"/>
  <c r="E2888"/>
  <c r="E2886"/>
  <c r="E2884"/>
  <c r="E2882"/>
  <c r="E2880"/>
  <c r="E2878"/>
  <c r="E2876"/>
  <c r="E2874"/>
  <c r="E2872"/>
  <c r="E2870"/>
  <c r="E2868"/>
  <c r="E2866"/>
  <c r="E2864"/>
  <c r="E2862"/>
  <c r="E2860"/>
  <c r="E2858"/>
  <c r="E2856"/>
  <c r="E2854"/>
  <c r="E2852"/>
  <c r="E2850"/>
  <c r="E2848"/>
  <c r="E2846"/>
  <c r="E2844"/>
  <c r="E2842"/>
  <c r="E2840"/>
  <c r="E2838"/>
  <c r="E2836"/>
  <c r="E2834"/>
  <c r="E2832"/>
  <c r="E2830"/>
  <c r="E2828"/>
  <c r="E2826"/>
  <c r="E2824"/>
  <c r="E2822"/>
  <c r="E2820"/>
  <c r="E2818"/>
  <c r="E2816"/>
  <c r="E2814"/>
  <c r="E2812"/>
  <c r="E2810"/>
  <c r="E2808"/>
  <c r="E2806"/>
  <c r="E2804"/>
  <c r="E2802"/>
  <c r="E2800"/>
  <c r="E2796"/>
  <c r="E2794"/>
  <c r="G3795"/>
  <c r="G3793"/>
  <c r="G3791"/>
  <c r="G3790"/>
  <c r="G3788"/>
  <c r="G3786"/>
  <c r="G3784"/>
  <c r="G3782"/>
  <c r="G3780"/>
  <c r="G3778"/>
  <c r="G3776"/>
  <c r="G3774"/>
  <c r="G3772"/>
  <c r="G3770"/>
  <c r="G3768"/>
  <c r="G3766"/>
  <c r="G3764"/>
  <c r="G3762"/>
  <c r="G3760"/>
  <c r="G3758"/>
  <c r="G3756"/>
  <c r="G3754"/>
  <c r="G3752"/>
  <c r="G3750"/>
  <c r="G3748"/>
  <c r="G3746"/>
  <c r="G3744"/>
  <c r="G3742"/>
  <c r="G3740"/>
  <c r="G3738"/>
  <c r="G3736"/>
  <c r="G3734"/>
  <c r="G3732"/>
  <c r="G3730"/>
  <c r="G3728"/>
  <c r="G3726"/>
  <c r="G3724"/>
  <c r="G3722"/>
  <c r="G3720"/>
  <c r="G3718"/>
  <c r="G3716"/>
  <c r="G3714"/>
  <c r="G3712"/>
  <c r="G3710"/>
  <c r="G3708"/>
  <c r="G3706"/>
  <c r="G3704"/>
  <c r="G3702"/>
  <c r="G3700"/>
  <c r="G3698"/>
  <c r="G3696"/>
  <c r="G3694"/>
  <c r="G3692"/>
  <c r="G3690"/>
  <c r="G3688"/>
  <c r="G3686"/>
  <c r="G3684"/>
  <c r="G3682"/>
  <c r="G3680"/>
  <c r="G3678"/>
  <c r="G3676"/>
  <c r="G3674"/>
  <c r="G3672"/>
  <c r="G3670"/>
  <c r="G3668"/>
  <c r="G3666"/>
  <c r="G3664"/>
  <c r="G3662"/>
  <c r="G3660"/>
  <c r="G3658"/>
  <c r="G3656"/>
  <c r="G3654"/>
  <c r="G3652"/>
  <c r="G3650"/>
  <c r="G3648"/>
  <c r="G3646"/>
  <c r="G3644"/>
  <c r="G3642"/>
  <c r="G3640"/>
  <c r="G3638"/>
  <c r="G3636"/>
  <c r="G3634"/>
  <c r="G3632"/>
  <c r="G3630"/>
  <c r="G3628"/>
  <c r="G3626"/>
  <c r="G46"/>
  <c r="G3623"/>
  <c r="G3621"/>
  <c r="G3619"/>
  <c r="G3617"/>
  <c r="E3615"/>
  <c r="E3613"/>
  <c r="E3611"/>
  <c r="E3609"/>
  <c r="E3607"/>
  <c r="E3605"/>
  <c r="E3603"/>
  <c r="E3601"/>
  <c r="E3599"/>
  <c r="E3597"/>
  <c r="E3595"/>
  <c r="E3593"/>
  <c r="E3591"/>
  <c r="E3589"/>
  <c r="E3587"/>
  <c r="E3585"/>
  <c r="E3583"/>
  <c r="E3581"/>
  <c r="E3579"/>
  <c r="E3577"/>
  <c r="E3575"/>
  <c r="E3573"/>
  <c r="E3571"/>
  <c r="E3569"/>
  <c r="E3567"/>
  <c r="E3565"/>
  <c r="E3563"/>
  <c r="E3561"/>
  <c r="E3559"/>
  <c r="E3557"/>
  <c r="E3555"/>
  <c r="E3553"/>
  <c r="E3551"/>
  <c r="E3549"/>
  <c r="E3547"/>
  <c r="E3545"/>
  <c r="E3543"/>
  <c r="E3541"/>
  <c r="E3539"/>
  <c r="E3537"/>
  <c r="E3535"/>
  <c r="E3533"/>
  <c r="E3531"/>
  <c r="E3529"/>
  <c r="E3527"/>
  <c r="E3525"/>
  <c r="E3523"/>
  <c r="E3521"/>
  <c r="E3519"/>
  <c r="E3517"/>
  <c r="E3513"/>
  <c r="E3511"/>
  <c r="E3509"/>
  <c r="E3507"/>
  <c r="E3505"/>
  <c r="E3503"/>
  <c r="E3501"/>
  <c r="E3499"/>
  <c r="E3497"/>
  <c r="E3495"/>
  <c r="E44"/>
  <c r="E42"/>
  <c r="E3491"/>
  <c r="E3489"/>
  <c r="E3487"/>
  <c r="E3485"/>
  <c r="E3483"/>
  <c r="E3481"/>
  <c r="E3479"/>
  <c r="E3477"/>
  <c r="E3473"/>
  <c r="E3471"/>
  <c r="E3469"/>
  <c r="E3467"/>
  <c r="E3465"/>
  <c r="E3463"/>
  <c r="E3461"/>
  <c r="E3459"/>
  <c r="E3457"/>
  <c r="E3455"/>
  <c r="E3453"/>
  <c r="E3451"/>
  <c r="E3449"/>
  <c r="E3447"/>
  <c r="E3445"/>
  <c r="E3443"/>
  <c r="E3441"/>
  <c r="E3439"/>
  <c r="E3437"/>
  <c r="E3435"/>
  <c r="E3433"/>
  <c r="E3431"/>
  <c r="E3429"/>
  <c r="E3427"/>
  <c r="E3425"/>
  <c r="E3423"/>
  <c r="E41"/>
  <c r="E3420"/>
  <c r="E3418"/>
  <c r="E3416"/>
  <c r="E3414"/>
  <c r="E3412"/>
  <c r="E3410"/>
  <c r="E3408"/>
  <c r="E3406"/>
  <c r="E3404"/>
  <c r="E3402"/>
  <c r="E3400"/>
  <c r="E3398"/>
  <c r="E3396"/>
  <c r="E3394"/>
  <c r="E3392"/>
  <c r="E3390"/>
  <c r="E3388"/>
  <c r="E3386"/>
  <c r="E3384"/>
  <c r="E3382"/>
  <c r="E3380"/>
  <c r="E3378"/>
  <c r="E3376"/>
  <c r="E3374"/>
  <c r="E3372"/>
  <c r="E3370"/>
  <c r="E3368"/>
  <c r="E3366"/>
  <c r="E3364"/>
  <c r="E3362"/>
  <c r="E3360"/>
  <c r="E3358"/>
  <c r="E3356"/>
  <c r="E3354"/>
  <c r="E3352"/>
  <c r="E3350"/>
  <c r="E3348"/>
  <c r="E3346"/>
  <c r="E3344"/>
  <c r="E3342"/>
  <c r="E3340"/>
  <c r="E3338"/>
  <c r="E3336"/>
  <c r="E3334"/>
  <c r="E3332"/>
  <c r="E3330"/>
  <c r="E3328"/>
  <c r="E3326"/>
  <c r="E3324"/>
  <c r="E3322"/>
  <c r="E3320"/>
  <c r="E3318"/>
  <c r="E3316"/>
  <c r="E3314"/>
  <c r="E3312"/>
  <c r="E3310"/>
  <c r="E3308"/>
  <c r="E3306"/>
  <c r="E3304"/>
  <c r="E3302"/>
  <c r="E3300"/>
  <c r="E3298"/>
  <c r="E3296"/>
  <c r="E3294"/>
  <c r="E3292"/>
  <c r="E3290"/>
  <c r="E3288"/>
  <c r="E3286"/>
  <c r="E3284"/>
  <c r="E3282"/>
  <c r="E3280"/>
  <c r="E3278"/>
  <c r="E3276"/>
  <c r="E3274"/>
  <c r="E3272"/>
  <c r="E3270"/>
  <c r="E3268"/>
  <c r="E3266"/>
  <c r="E3264"/>
  <c r="E3262"/>
  <c r="E3260"/>
  <c r="E3258"/>
  <c r="E3256"/>
  <c r="E3254"/>
  <c r="E3252"/>
  <c r="E3250"/>
  <c r="E3248"/>
  <c r="E3246"/>
  <c r="E3244"/>
  <c r="E3242"/>
  <c r="E3240"/>
  <c r="E3238"/>
  <c r="E3236"/>
  <c r="G3233"/>
  <c r="G3231"/>
  <c r="G39"/>
  <c r="G3229"/>
  <c r="G3227"/>
  <c r="G3225"/>
  <c r="G3223"/>
  <c r="G3221"/>
  <c r="G3219"/>
  <c r="G3217"/>
  <c r="G3215"/>
  <c r="G3213"/>
  <c r="G3211"/>
  <c r="G3209"/>
  <c r="G3207"/>
  <c r="G3205"/>
  <c r="G3203"/>
  <c r="G3201"/>
  <c r="G3199"/>
  <c r="G3197"/>
  <c r="G3195"/>
  <c r="G3193"/>
  <c r="G3191"/>
  <c r="G3189"/>
  <c r="G3187"/>
  <c r="G3185"/>
  <c r="G3183"/>
  <c r="G3181"/>
  <c r="G3179"/>
  <c r="G3177"/>
  <c r="G3175"/>
  <c r="G3173"/>
  <c r="G3171"/>
  <c r="G3169"/>
  <c r="G3167"/>
  <c r="G3165"/>
  <c r="G3163"/>
  <c r="G3161"/>
  <c r="G3159"/>
  <c r="G3157"/>
  <c r="G3155"/>
  <c r="G3153"/>
  <c r="G3151"/>
  <c r="G3149"/>
  <c r="G37"/>
  <c r="G35"/>
  <c r="G3147"/>
  <c r="G3145"/>
  <c r="G3143"/>
  <c r="G3141"/>
  <c r="G3139"/>
  <c r="G3137"/>
  <c r="G3135"/>
  <c r="G3133"/>
  <c r="G3131"/>
  <c r="G3129"/>
  <c r="G3127"/>
  <c r="G3125"/>
  <c r="G3123"/>
  <c r="G3122"/>
  <c r="G3120"/>
  <c r="G3118"/>
  <c r="G3116"/>
  <c r="G3114"/>
  <c r="G3112"/>
  <c r="G3110"/>
  <c r="G3108"/>
  <c r="G3106"/>
  <c r="G3104"/>
  <c r="G3102"/>
  <c r="G3100"/>
  <c r="G3098"/>
  <c r="G3096"/>
  <c r="G3094"/>
  <c r="G3092"/>
  <c r="G3090"/>
  <c r="G3088"/>
  <c r="G3086"/>
  <c r="G3084"/>
  <c r="G3082"/>
  <c r="G3080"/>
  <c r="G3078"/>
  <c r="G3076"/>
  <c r="G3074"/>
  <c r="G3072"/>
  <c r="G3070"/>
  <c r="G3068"/>
  <c r="G3066"/>
  <c r="G3064"/>
  <c r="G3062"/>
  <c r="G3060"/>
  <c r="G3058"/>
  <c r="G3056"/>
  <c r="G3054"/>
  <c r="G3053"/>
  <c r="G3051"/>
  <c r="G3049"/>
  <c r="G3047"/>
  <c r="G3045"/>
  <c r="G3043"/>
  <c r="G3041"/>
  <c r="G3040"/>
  <c r="G3038"/>
  <c r="G30"/>
  <c r="G3037"/>
  <c r="G28"/>
  <c r="G26"/>
  <c r="G3034"/>
  <c r="G3032"/>
  <c r="G3030"/>
  <c r="G3028"/>
  <c r="G3026"/>
  <c r="G3024"/>
  <c r="G3022"/>
  <c r="G3020"/>
  <c r="G3018"/>
  <c r="G3016"/>
  <c r="G3014"/>
  <c r="G3012"/>
  <c r="G3010"/>
  <c r="G3008"/>
  <c r="G3006"/>
  <c r="G3004"/>
  <c r="G3002"/>
  <c r="G3000"/>
  <c r="G2998"/>
  <c r="G2996"/>
  <c r="G2994"/>
  <c r="G2992"/>
  <c r="G2990"/>
  <c r="G2988"/>
  <c r="G2986"/>
  <c r="G2984"/>
  <c r="G2982"/>
  <c r="G2980"/>
  <c r="G2978"/>
  <c r="G2976"/>
  <c r="G2974"/>
  <c r="G2972"/>
  <c r="G2970"/>
  <c r="G2968"/>
  <c r="G2966"/>
  <c r="G2964"/>
  <c r="G2962"/>
  <c r="G2960"/>
  <c r="G2958"/>
  <c r="G2956"/>
  <c r="G2954"/>
  <c r="G2952"/>
  <c r="G2950"/>
  <c r="G2948"/>
  <c r="G2946"/>
  <c r="G2944"/>
  <c r="G2942"/>
  <c r="G2940"/>
  <c r="G2938"/>
  <c r="G2936"/>
  <c r="G2934"/>
  <c r="G2932"/>
  <c r="G2930"/>
  <c r="G2928"/>
  <c r="G2926"/>
  <c r="G2924"/>
  <c r="G2922"/>
  <c r="G2920"/>
  <c r="G24"/>
  <c r="G2918"/>
  <c r="G2916"/>
  <c r="G2914"/>
  <c r="G2912"/>
  <c r="G2910"/>
  <c r="G2908"/>
  <c r="G2906"/>
  <c r="G2904"/>
  <c r="G2902"/>
  <c r="G2900"/>
  <c r="G2898"/>
  <c r="G2896"/>
  <c r="G2894"/>
  <c r="G2892"/>
  <c r="G2890"/>
  <c r="G2888"/>
  <c r="G2886"/>
  <c r="G2884"/>
  <c r="G2882"/>
  <c r="G2880"/>
  <c r="G2878"/>
  <c r="G2876"/>
  <c r="G2874"/>
  <c r="G2872"/>
  <c r="G2870"/>
  <c r="G2868"/>
  <c r="G2866"/>
  <c r="G2864"/>
  <c r="G2862"/>
  <c r="G2860"/>
  <c r="G2858"/>
  <c r="G2856"/>
  <c r="G2854"/>
  <c r="G2852"/>
  <c r="G2850"/>
  <c r="G2848"/>
  <c r="G2846"/>
  <c r="G2844"/>
  <c r="G2842"/>
  <c r="G2840"/>
  <c r="G2838"/>
  <c r="G2836"/>
  <c r="G2834"/>
  <c r="G2832"/>
  <c r="G2830"/>
  <c r="G2828"/>
  <c r="G2826"/>
  <c r="G2824"/>
  <c r="G2822"/>
  <c r="G2820"/>
  <c r="G2818"/>
  <c r="G2816"/>
  <c r="G2814"/>
  <c r="G2812"/>
  <c r="G2810"/>
  <c r="G2808"/>
  <c r="G2806"/>
  <c r="G2804"/>
  <c r="G2802"/>
  <c r="G2800"/>
  <c r="G2798"/>
  <c r="G2796"/>
  <c r="G2794"/>
  <c r="G2792"/>
  <c r="E3794"/>
  <c r="E3792"/>
  <c r="E47"/>
  <c r="E3789"/>
  <c r="E3787"/>
  <c r="E3785"/>
  <c r="E3783"/>
  <c r="E3781"/>
  <c r="E3779"/>
  <c r="E3777"/>
  <c r="E3775"/>
  <c r="E3773"/>
  <c r="E3771"/>
  <c r="E3769"/>
  <c r="E3767"/>
  <c r="E3765"/>
  <c r="E3763"/>
  <c r="E3761"/>
  <c r="E3759"/>
  <c r="E3757"/>
  <c r="E3753"/>
  <c r="E3751"/>
  <c r="E3749"/>
  <c r="E3747"/>
  <c r="E3745"/>
  <c r="E3743"/>
  <c r="E3741"/>
  <c r="E3739"/>
  <c r="E3737"/>
  <c r="E3735"/>
  <c r="E3733"/>
  <c r="E3731"/>
  <c r="E3729"/>
  <c r="E3727"/>
  <c r="E3725"/>
  <c r="E3723"/>
  <c r="E3721"/>
  <c r="E3719"/>
  <c r="E3717"/>
  <c r="E3715"/>
  <c r="E3713"/>
  <c r="E3711"/>
  <c r="E3709"/>
  <c r="E3707"/>
  <c r="E3705"/>
  <c r="E3703"/>
  <c r="E3701"/>
  <c r="E3699"/>
  <c r="E3697"/>
  <c r="E3695"/>
  <c r="E3693"/>
  <c r="E3691"/>
  <c r="E3689"/>
  <c r="E3687"/>
  <c r="E3685"/>
  <c r="E3683"/>
  <c r="E3681"/>
  <c r="E3679"/>
  <c r="E3677"/>
  <c r="E3675"/>
  <c r="E3673"/>
  <c r="E3671"/>
  <c r="E3669"/>
  <c r="E3667"/>
  <c r="E3665"/>
  <c r="E3663"/>
  <c r="E3661"/>
  <c r="E3659"/>
  <c r="E3657"/>
  <c r="E3655"/>
  <c r="E3653"/>
  <c r="E3651"/>
  <c r="E3649"/>
  <c r="E3647"/>
  <c r="E3645"/>
  <c r="E3643"/>
  <c r="E3641"/>
  <c r="E3639"/>
  <c r="E3637"/>
  <c r="E3635"/>
  <c r="E3633"/>
  <c r="E3631"/>
  <c r="E3629"/>
  <c r="E3627"/>
  <c r="E3625"/>
  <c r="E3624"/>
  <c r="E3622"/>
  <c r="E3620"/>
  <c r="E3618"/>
  <c r="G3615"/>
  <c r="G3613"/>
  <c r="G3611"/>
  <c r="G3609"/>
  <c r="G3607"/>
  <c r="G3605"/>
  <c r="G3603"/>
  <c r="G3601"/>
  <c r="G3599"/>
  <c r="G3597"/>
  <c r="G3595"/>
  <c r="G3593"/>
  <c r="G3591"/>
  <c r="G3589"/>
  <c r="G3587"/>
  <c r="G3585"/>
  <c r="G3583"/>
  <c r="G3581"/>
  <c r="G3579"/>
  <c r="G3577"/>
  <c r="G3575"/>
  <c r="G3573"/>
  <c r="G3571"/>
  <c r="G3569"/>
  <c r="G3567"/>
  <c r="G3565"/>
  <c r="G3563"/>
  <c r="G3561"/>
  <c r="G3559"/>
  <c r="G3557"/>
  <c r="G3555"/>
  <c r="G3553"/>
  <c r="G3551"/>
  <c r="G3549"/>
  <c r="G3547"/>
  <c r="G3545"/>
  <c r="G3543"/>
  <c r="G3541"/>
  <c r="G3539"/>
  <c r="G3537"/>
  <c r="G3535"/>
  <c r="G3533"/>
  <c r="G3531"/>
  <c r="G3529"/>
  <c r="G3527"/>
  <c r="G3525"/>
  <c r="G3523"/>
  <c r="G3521"/>
  <c r="G3519"/>
  <c r="G3517"/>
  <c r="G3515"/>
  <c r="G3513"/>
  <c r="G3511"/>
  <c r="G3509"/>
  <c r="G3507"/>
  <c r="G3505"/>
  <c r="G3503"/>
  <c r="G3501"/>
  <c r="G3499"/>
  <c r="G3497"/>
  <c r="G3495"/>
  <c r="G44"/>
  <c r="G42"/>
  <c r="G3493"/>
  <c r="G3491"/>
  <c r="G3489"/>
  <c r="G3487"/>
  <c r="G3485"/>
  <c r="G3483"/>
  <c r="G3481"/>
  <c r="G3479"/>
  <c r="G3477"/>
  <c r="G3475"/>
  <c r="G3473"/>
  <c r="G3471"/>
  <c r="G3469"/>
  <c r="G3467"/>
  <c r="G3465"/>
  <c r="G3463"/>
  <c r="G3461"/>
  <c r="G3459"/>
  <c r="G3457"/>
  <c r="G3455"/>
  <c r="G3453"/>
  <c r="G3451"/>
  <c r="G3449"/>
  <c r="G3447"/>
  <c r="G3445"/>
  <c r="G3443"/>
  <c r="G3441"/>
  <c r="G3439"/>
  <c r="G3437"/>
  <c r="G3435"/>
  <c r="G3433"/>
  <c r="G3431"/>
  <c r="G3429"/>
  <c r="G3427"/>
  <c r="G3425"/>
  <c r="G3423"/>
  <c r="G41"/>
  <c r="G3420"/>
  <c r="G3418"/>
  <c r="G3416"/>
  <c r="G3414"/>
  <c r="G3412"/>
  <c r="G3410"/>
  <c r="G3408"/>
  <c r="G3406"/>
  <c r="G3404"/>
  <c r="G3402"/>
  <c r="G3400"/>
  <c r="G3398"/>
  <c r="G3396"/>
  <c r="G3394"/>
  <c r="G3392"/>
  <c r="G3390"/>
  <c r="G3388"/>
  <c r="G3386"/>
  <c r="G3384"/>
  <c r="G3382"/>
  <c r="G3380"/>
  <c r="G3378"/>
  <c r="G3376"/>
  <c r="G3374"/>
  <c r="G3372"/>
  <c r="G3370"/>
  <c r="G3368"/>
  <c r="G3366"/>
  <c r="G3364"/>
  <c r="G3362"/>
  <c r="G3360"/>
  <c r="G3358"/>
  <c r="G3356"/>
  <c r="G3354"/>
  <c r="G3352"/>
  <c r="G3350"/>
  <c r="G3348"/>
  <c r="G3346"/>
  <c r="G3344"/>
  <c r="G3342"/>
  <c r="G3340"/>
  <c r="G3338"/>
  <c r="G3336"/>
  <c r="G3334"/>
  <c r="G3332"/>
  <c r="G3330"/>
  <c r="G3328"/>
  <c r="G3326"/>
  <c r="G3324"/>
  <c r="G3322"/>
  <c r="G3320"/>
  <c r="G3318"/>
  <c r="G3316"/>
  <c r="G3314"/>
  <c r="G3312"/>
  <c r="G3310"/>
  <c r="G3308"/>
  <c r="G3306"/>
  <c r="G3304"/>
  <c r="G3302"/>
  <c r="G3300"/>
  <c r="G3298"/>
  <c r="G3296"/>
  <c r="G3294"/>
  <c r="G3292"/>
  <c r="G3290"/>
  <c r="G3288"/>
  <c r="G3286"/>
  <c r="G3284"/>
  <c r="G3282"/>
  <c r="G3280"/>
  <c r="G3278"/>
  <c r="G3276"/>
  <c r="G3274"/>
  <c r="G3272"/>
  <c r="G3270"/>
  <c r="G3268"/>
  <c r="G3266"/>
  <c r="G3264"/>
  <c r="G3262"/>
  <c r="G3260"/>
  <c r="G3258"/>
  <c r="G3256"/>
  <c r="G3254"/>
  <c r="G3252"/>
  <c r="G3250"/>
  <c r="G3248"/>
  <c r="G3246"/>
  <c r="G3244"/>
  <c r="G3242"/>
  <c r="G3240"/>
  <c r="G3238"/>
  <c r="G3236"/>
  <c r="E3234"/>
  <c r="E3232"/>
  <c r="E40"/>
  <c r="E3230"/>
  <c r="E3228"/>
  <c r="E3226"/>
  <c r="E3224"/>
  <c r="E3222"/>
  <c r="E3220"/>
  <c r="E3218"/>
  <c r="E3216"/>
  <c r="E3214"/>
  <c r="E3212"/>
  <c r="E3210"/>
  <c r="E3208"/>
  <c r="E3206"/>
  <c r="E3204"/>
  <c r="E3202"/>
  <c r="E3200"/>
  <c r="E3198"/>
  <c r="E3196"/>
  <c r="E3194"/>
  <c r="E3192"/>
  <c r="E3190"/>
  <c r="E3188"/>
  <c r="E3186"/>
  <c r="E3184"/>
  <c r="E3182"/>
  <c r="E3180"/>
  <c r="E3178"/>
  <c r="E3176"/>
  <c r="E3174"/>
  <c r="E3172"/>
  <c r="E3170"/>
  <c r="E3168"/>
  <c r="E3166"/>
  <c r="E3164"/>
  <c r="E3162"/>
  <c r="E3160"/>
  <c r="E3158"/>
  <c r="E3156"/>
  <c r="E3154"/>
  <c r="E3152"/>
  <c r="E3150"/>
  <c r="E38"/>
  <c r="E36"/>
  <c r="E3148"/>
  <c r="E3146"/>
  <c r="E3144"/>
  <c r="E3142"/>
  <c r="E3140"/>
  <c r="E3138"/>
  <c r="E3136"/>
  <c r="E3134"/>
  <c r="E3132"/>
  <c r="E3130"/>
  <c r="E3128"/>
  <c r="E3126"/>
  <c r="E3124"/>
  <c r="E34"/>
  <c r="E3121"/>
  <c r="E3119"/>
  <c r="E3117"/>
  <c r="E3115"/>
  <c r="E3113"/>
  <c r="E3111"/>
  <c r="E3109"/>
  <c r="E3107"/>
  <c r="E3105"/>
  <c r="E3103"/>
  <c r="E3101"/>
  <c r="E3099"/>
  <c r="E3097"/>
  <c r="E3095"/>
  <c r="E3093"/>
  <c r="E3091"/>
  <c r="E3089"/>
  <c r="E3087"/>
  <c r="E3085"/>
  <c r="E3083"/>
  <c r="E3081"/>
  <c r="E3079"/>
  <c r="E3077"/>
  <c r="E3075"/>
  <c r="E3073"/>
  <c r="E3071"/>
  <c r="E3069"/>
  <c r="E3067"/>
  <c r="E3065"/>
  <c r="E3063"/>
  <c r="E3061"/>
  <c r="E3059"/>
  <c r="E3057"/>
  <c r="E3055"/>
  <c r="E33"/>
  <c r="E3052"/>
  <c r="E3050"/>
  <c r="E3048"/>
  <c r="E3046"/>
  <c r="E3044"/>
  <c r="E3042"/>
  <c r="E32"/>
  <c r="E3039"/>
  <c r="E31"/>
  <c r="E29"/>
  <c r="E3036"/>
  <c r="E27"/>
  <c r="E3035"/>
  <c r="E3033"/>
  <c r="E3031"/>
  <c r="E3029"/>
  <c r="E3027"/>
  <c r="E3025"/>
  <c r="E3023"/>
  <c r="E3021"/>
  <c r="E3019"/>
  <c r="E3017"/>
  <c r="E3015"/>
  <c r="E3013"/>
  <c r="E3011"/>
  <c r="E3009"/>
  <c r="E3007"/>
  <c r="E3005"/>
  <c r="E3003"/>
  <c r="E3001"/>
  <c r="E2999"/>
  <c r="E2997"/>
  <c r="E2995"/>
  <c r="E2993"/>
  <c r="E2991"/>
  <c r="E2989"/>
  <c r="E2987"/>
  <c r="E2985"/>
  <c r="E2983"/>
  <c r="E2981"/>
  <c r="E2979"/>
  <c r="E2977"/>
  <c r="E2975"/>
  <c r="E2973"/>
  <c r="E2971"/>
  <c r="E2969"/>
  <c r="E2967"/>
  <c r="E2965"/>
  <c r="E2963"/>
  <c r="E2961"/>
  <c r="E2959"/>
  <c r="E2957"/>
  <c r="E2955"/>
  <c r="E2953"/>
  <c r="E2951"/>
  <c r="E2949"/>
  <c r="E2947"/>
  <c r="E2945"/>
  <c r="E2943"/>
  <c r="E2941"/>
  <c r="E2939"/>
  <c r="E2937"/>
  <c r="E2935"/>
  <c r="E2933"/>
  <c r="E2931"/>
  <c r="E2929"/>
  <c r="E2927"/>
  <c r="E2925"/>
  <c r="E2923"/>
  <c r="E2921"/>
  <c r="E25"/>
  <c r="E2919"/>
  <c r="E2917"/>
  <c r="E2915"/>
  <c r="E2913"/>
  <c r="E2911"/>
  <c r="E2909"/>
  <c r="E2907"/>
  <c r="E2905"/>
  <c r="E2903"/>
  <c r="E2901"/>
  <c r="E2899"/>
  <c r="E2897"/>
  <c r="E2895"/>
  <c r="E2893"/>
  <c r="E2891"/>
  <c r="E2889"/>
  <c r="E2887"/>
  <c r="E2885"/>
  <c r="E2883"/>
  <c r="E2881"/>
  <c r="E2879"/>
  <c r="E2877"/>
  <c r="E2875"/>
  <c r="E2873"/>
  <c r="E2871"/>
  <c r="E2869"/>
  <c r="E2867"/>
  <c r="E2865"/>
  <c r="E2863"/>
  <c r="E2861"/>
  <c r="E2859"/>
  <c r="E2857"/>
  <c r="E2855"/>
  <c r="E2853"/>
  <c r="E2851"/>
  <c r="E2849"/>
  <c r="E2847"/>
  <c r="E2845"/>
  <c r="E2843"/>
  <c r="E2841"/>
  <c r="E2839"/>
  <c r="E2837"/>
  <c r="E2835"/>
  <c r="E2833"/>
  <c r="E2831"/>
  <c r="E2829"/>
  <c r="E2827"/>
  <c r="E2825"/>
  <c r="E2823"/>
  <c r="E2821"/>
  <c r="E2819"/>
  <c r="E2817"/>
  <c r="E2815"/>
  <c r="E2813"/>
  <c r="E2811"/>
  <c r="E2809"/>
  <c r="E2807"/>
  <c r="E2805"/>
  <c r="E2803"/>
  <c r="E2801"/>
  <c r="E2799"/>
  <c r="E2797"/>
  <c r="E2795"/>
  <c r="E2793"/>
  <c r="G3797"/>
  <c r="G3794"/>
  <c r="G3792"/>
  <c r="G47"/>
  <c r="G3789"/>
  <c r="G3787"/>
  <c r="G3785"/>
  <c r="G3783"/>
  <c r="G3781"/>
  <c r="G3779"/>
  <c r="G3777"/>
  <c r="G3775"/>
  <c r="G3773"/>
  <c r="G3771"/>
  <c r="G3769"/>
  <c r="G3767"/>
  <c r="G3765"/>
  <c r="G3763"/>
  <c r="G3761"/>
  <c r="G3759"/>
  <c r="G3757"/>
  <c r="G3755"/>
  <c r="G3753"/>
  <c r="G3751"/>
  <c r="G3749"/>
  <c r="G3747"/>
  <c r="G3745"/>
  <c r="G3743"/>
  <c r="G3741"/>
  <c r="G3739"/>
  <c r="G3737"/>
  <c r="G3735"/>
  <c r="G3733"/>
  <c r="G3731"/>
  <c r="G3729"/>
  <c r="G3727"/>
  <c r="G3725"/>
  <c r="G3723"/>
  <c r="G3721"/>
  <c r="G3719"/>
  <c r="G3717"/>
  <c r="G3715"/>
  <c r="G3713"/>
  <c r="G3711"/>
  <c r="G3709"/>
  <c r="G3707"/>
  <c r="G3705"/>
  <c r="G3703"/>
  <c r="G3701"/>
  <c r="G3699"/>
  <c r="G3697"/>
  <c r="G3695"/>
  <c r="G3693"/>
  <c r="G3691"/>
  <c r="G3689"/>
  <c r="G3687"/>
  <c r="G3685"/>
  <c r="G3683"/>
  <c r="G3681"/>
  <c r="G3679"/>
  <c r="G3677"/>
  <c r="G3675"/>
  <c r="G3673"/>
  <c r="G3671"/>
  <c r="G3669"/>
  <c r="G3667"/>
  <c r="G3665"/>
  <c r="G3663"/>
  <c r="G3661"/>
  <c r="G3659"/>
  <c r="G3657"/>
  <c r="G3655"/>
  <c r="G3653"/>
  <c r="G3651"/>
  <c r="G3649"/>
  <c r="G3647"/>
  <c r="G3645"/>
  <c r="G3643"/>
  <c r="G3641"/>
  <c r="G3639"/>
  <c r="G3637"/>
  <c r="G3635"/>
  <c r="G3633"/>
  <c r="G3631"/>
  <c r="G3629"/>
  <c r="G3627"/>
  <c r="G3625"/>
  <c r="G3624"/>
  <c r="G3622"/>
  <c r="G3620"/>
  <c r="G3618"/>
  <c r="G3616"/>
  <c r="E3614"/>
  <c r="E3612"/>
  <c r="E3610"/>
  <c r="E3608"/>
  <c r="E3606"/>
  <c r="E3604"/>
  <c r="E3602"/>
  <c r="E3600"/>
  <c r="E3598"/>
  <c r="E3596"/>
  <c r="E3594"/>
  <c r="E3592"/>
  <c r="E3590"/>
  <c r="E3588"/>
  <c r="E3586"/>
  <c r="E3584"/>
  <c r="E3582"/>
  <c r="E3580"/>
  <c r="E3578"/>
  <c r="E3576"/>
  <c r="E3574"/>
  <c r="E3570"/>
  <c r="E3568"/>
  <c r="E3566"/>
  <c r="E3564"/>
  <c r="E3562"/>
  <c r="E3560"/>
  <c r="E3558"/>
  <c r="E3556"/>
  <c r="E3554"/>
  <c r="E3552"/>
  <c r="E3550"/>
  <c r="E3548"/>
  <c r="E3546"/>
  <c r="E3544"/>
  <c r="E3542"/>
  <c r="E3538"/>
  <c r="E3536"/>
  <c r="E3534"/>
  <c r="E3532"/>
  <c r="E3530"/>
  <c r="E3528"/>
  <c r="E3524"/>
  <c r="E3522"/>
  <c r="E3520"/>
  <c r="E3518"/>
  <c r="E3516"/>
  <c r="E3514"/>
  <c r="E3512"/>
  <c r="E3510"/>
  <c r="E3508"/>
  <c r="E3506"/>
  <c r="E3504"/>
  <c r="E3500"/>
  <c r="E3498"/>
  <c r="E3496"/>
  <c r="E45"/>
  <c r="E43"/>
  <c r="E3492"/>
  <c r="E3490"/>
  <c r="E3488"/>
  <c r="E3486"/>
  <c r="E3484"/>
  <c r="E3482"/>
  <c r="E3480"/>
  <c r="E3478"/>
  <c r="E3476"/>
  <c r="E3474"/>
  <c r="E3472"/>
  <c r="E3470"/>
  <c r="E3468"/>
  <c r="E3466"/>
  <c r="E3464"/>
  <c r="E3462"/>
  <c r="E3460"/>
  <c r="E3458"/>
  <c r="E3454"/>
  <c r="E3452"/>
  <c r="E3450"/>
  <c r="E3448"/>
  <c r="E3446"/>
  <c r="E3444"/>
  <c r="E3442"/>
  <c r="E3440"/>
  <c r="E3438"/>
  <c r="E3436"/>
  <c r="E3434"/>
  <c r="E3432"/>
  <c r="E3430"/>
  <c r="E3428"/>
  <c r="E3426"/>
  <c r="E3424"/>
  <c r="E3422"/>
  <c r="E3421"/>
  <c r="E3419"/>
  <c r="E3417"/>
  <c r="E3415"/>
  <c r="E3413"/>
  <c r="E3411"/>
  <c r="E3409"/>
  <c r="E3407"/>
  <c r="E3405"/>
  <c r="E3403"/>
  <c r="E3401"/>
  <c r="E3399"/>
  <c r="E3397"/>
  <c r="E3395"/>
  <c r="E3393"/>
  <c r="E3391"/>
  <c r="E3389"/>
  <c r="E3387"/>
  <c r="E3385"/>
  <c r="E3383"/>
  <c r="E3381"/>
  <c r="E3379"/>
  <c r="E3377"/>
  <c r="E3375"/>
  <c r="E3373"/>
  <c r="E3371"/>
  <c r="E3369"/>
  <c r="E3365"/>
  <c r="E3363"/>
  <c r="E3361"/>
  <c r="E3359"/>
  <c r="E3357"/>
  <c r="E3355"/>
  <c r="E3353"/>
  <c r="E3351"/>
  <c r="E3349"/>
  <c r="E3347"/>
  <c r="E3345"/>
  <c r="E3343"/>
  <c r="E3341"/>
  <c r="E3339"/>
  <c r="E3337"/>
  <c r="E3335"/>
  <c r="E3333"/>
  <c r="E3331"/>
  <c r="E3329"/>
  <c r="E3327"/>
  <c r="E3325"/>
  <c r="E3323"/>
  <c r="E3321"/>
  <c r="E3319"/>
  <c r="E3317"/>
  <c r="E3315"/>
  <c r="E3313"/>
  <c r="E3311"/>
  <c r="E3309"/>
  <c r="E3307"/>
  <c r="E3305"/>
  <c r="E3303"/>
  <c r="E3301"/>
  <c r="E3299"/>
  <c r="E3297"/>
  <c r="E3295"/>
  <c r="E3293"/>
  <c r="E3291"/>
  <c r="E3289"/>
  <c r="E3287"/>
  <c r="E3285"/>
  <c r="E3283"/>
  <c r="E3281"/>
  <c r="E3277"/>
  <c r="E3275"/>
  <c r="E3273"/>
  <c r="E3271"/>
  <c r="E3269"/>
  <c r="E3267"/>
  <c r="E3265"/>
  <c r="E3263"/>
  <c r="E3261"/>
  <c r="E3259"/>
  <c r="E3257"/>
  <c r="E3255"/>
  <c r="E3253"/>
  <c r="E3251"/>
  <c r="E3249"/>
  <c r="E3247"/>
  <c r="E3245"/>
  <c r="E3243"/>
  <c r="E3241"/>
  <c r="E3239"/>
  <c r="E3237"/>
  <c r="G3234"/>
  <c r="G3232"/>
  <c r="G40"/>
  <c r="G3230"/>
  <c r="G3228"/>
  <c r="G3226"/>
  <c r="G3224"/>
  <c r="G3222"/>
  <c r="G3220"/>
  <c r="G3218"/>
  <c r="G3216"/>
  <c r="G3214"/>
  <c r="G3212"/>
  <c r="G3210"/>
  <c r="G3208"/>
  <c r="G3206"/>
  <c r="G3204"/>
  <c r="G3202"/>
  <c r="G3200"/>
  <c r="G3198"/>
  <c r="G3196"/>
  <c r="G3194"/>
  <c r="G3192"/>
  <c r="G3190"/>
  <c r="G3188"/>
  <c r="G3186"/>
  <c r="G3184"/>
  <c r="G3182"/>
  <c r="G3180"/>
  <c r="G3178"/>
  <c r="G3176"/>
  <c r="G3174"/>
  <c r="G3172"/>
  <c r="G3170"/>
  <c r="G3168"/>
  <c r="G3166"/>
  <c r="G3164"/>
  <c r="G3162"/>
  <c r="G3160"/>
  <c r="G3158"/>
  <c r="G3156"/>
  <c r="G3154"/>
  <c r="G3152"/>
  <c r="G3150"/>
  <c r="G38"/>
  <c r="G36"/>
  <c r="G3148"/>
  <c r="G3146"/>
  <c r="G3144"/>
  <c r="G3142"/>
  <c r="G3140"/>
  <c r="G3138"/>
  <c r="G3136"/>
  <c r="G3134"/>
  <c r="G3132"/>
  <c r="G3130"/>
  <c r="G3128"/>
  <c r="G3126"/>
  <c r="G3124"/>
  <c r="G34"/>
  <c r="G3121"/>
  <c r="G3119"/>
  <c r="G3117"/>
  <c r="G3115"/>
  <c r="G3113"/>
  <c r="G3111"/>
  <c r="G3109"/>
  <c r="G3107"/>
  <c r="G3105"/>
  <c r="G3103"/>
  <c r="G3101"/>
  <c r="G3099"/>
  <c r="G3097"/>
  <c r="G3095"/>
  <c r="G3093"/>
  <c r="G3091"/>
  <c r="G3089"/>
  <c r="G3087"/>
  <c r="G3085"/>
  <c r="G3083"/>
  <c r="G3081"/>
  <c r="G3079"/>
  <c r="G3077"/>
  <c r="G3075"/>
  <c r="G3073"/>
  <c r="G3071"/>
  <c r="G3069"/>
  <c r="G3067"/>
  <c r="G3065"/>
  <c r="G3063"/>
  <c r="G3061"/>
  <c r="G3059"/>
  <c r="G3057"/>
  <c r="G3055"/>
  <c r="G33"/>
  <c r="G3052"/>
  <c r="G3050"/>
  <c r="G3048"/>
  <c r="G3046"/>
  <c r="G3044"/>
  <c r="G3042"/>
  <c r="G32"/>
  <c r="G3039"/>
  <c r="G31"/>
  <c r="G29"/>
  <c r="G3036"/>
  <c r="G27"/>
  <c r="G3035"/>
  <c r="G3033"/>
  <c r="G3031"/>
  <c r="G3029"/>
  <c r="G3027"/>
  <c r="G3025"/>
  <c r="G3023"/>
  <c r="G3021"/>
  <c r="G3019"/>
  <c r="G3017"/>
  <c r="G3015"/>
  <c r="G3013"/>
  <c r="G3011"/>
  <c r="G3009"/>
  <c r="G3007"/>
  <c r="G3005"/>
  <c r="G3003"/>
  <c r="G3001"/>
  <c r="G2999"/>
  <c r="G2997"/>
  <c r="G2995"/>
  <c r="G2993"/>
  <c r="G2991"/>
  <c r="G2989"/>
  <c r="G2987"/>
  <c r="G2985"/>
  <c r="G2983"/>
  <c r="G2981"/>
  <c r="G2979"/>
  <c r="G2977"/>
  <c r="G2975"/>
  <c r="G2973"/>
  <c r="G2971"/>
  <c r="G2969"/>
  <c r="G2967"/>
  <c r="G2965"/>
  <c r="G2963"/>
  <c r="G2961"/>
  <c r="G2959"/>
  <c r="G2957"/>
  <c r="G2955"/>
  <c r="G2953"/>
  <c r="G2951"/>
  <c r="G2949"/>
  <c r="G2947"/>
  <c r="G2945"/>
  <c r="G2943"/>
  <c r="G2941"/>
  <c r="G2939"/>
  <c r="G2937"/>
  <c r="G2935"/>
  <c r="G2933"/>
  <c r="G2931"/>
  <c r="G2929"/>
  <c r="G2927"/>
  <c r="G2925"/>
  <c r="G2923"/>
  <c r="G2921"/>
  <c r="G25"/>
  <c r="G2919"/>
  <c r="G2917"/>
  <c r="G2915"/>
  <c r="G2913"/>
  <c r="G2911"/>
  <c r="G2909"/>
  <c r="G2907"/>
  <c r="G2905"/>
  <c r="G2903"/>
  <c r="G2901"/>
  <c r="G2899"/>
  <c r="G2897"/>
  <c r="G2895"/>
  <c r="G2893"/>
  <c r="G2891"/>
  <c r="G2889"/>
  <c r="G2887"/>
  <c r="G2885"/>
  <c r="G2883"/>
  <c r="G2881"/>
  <c r="G2879"/>
  <c r="G2877"/>
  <c r="G2875"/>
  <c r="G2873"/>
  <c r="G2871"/>
  <c r="G2869"/>
  <c r="G2867"/>
  <c r="G2865"/>
  <c r="G2863"/>
  <c r="G2861"/>
  <c r="G2859"/>
  <c r="G2857"/>
  <c r="G2855"/>
  <c r="G2853"/>
  <c r="G2851"/>
  <c r="G2849"/>
  <c r="G2847"/>
  <c r="G2845"/>
  <c r="G2843"/>
  <c r="G2841"/>
  <c r="G2839"/>
  <c r="G2837"/>
  <c r="G2835"/>
  <c r="G2833"/>
  <c r="G2831"/>
  <c r="G2829"/>
  <c r="G2827"/>
  <c r="G2825"/>
  <c r="G2823"/>
  <c r="G2821"/>
  <c r="G2819"/>
  <c r="G2817"/>
  <c r="G2815"/>
  <c r="G2813"/>
  <c r="G2811"/>
  <c r="G2809"/>
  <c r="G2807"/>
  <c r="G2805"/>
  <c r="G2803"/>
  <c r="G2801"/>
  <c r="G2799"/>
  <c r="G2797"/>
  <c r="G2795"/>
  <c r="G2793"/>
  <c r="G2790"/>
  <c r="G2788"/>
  <c r="G2786"/>
  <c r="G2784"/>
  <c r="G2782"/>
  <c r="G2780"/>
  <c r="G23"/>
  <c r="G2777"/>
  <c r="G2775"/>
  <c r="G2773"/>
  <c r="G2771"/>
  <c r="G2769"/>
  <c r="G2767"/>
  <c r="G2765"/>
  <c r="G2763"/>
  <c r="G2761"/>
  <c r="G2759"/>
  <c r="G2757"/>
  <c r="G2755"/>
  <c r="G2753"/>
  <c r="G2751"/>
  <c r="G2749"/>
  <c r="G2747"/>
  <c r="G2745"/>
  <c r="G2743"/>
  <c r="G2741"/>
  <c r="G2739"/>
  <c r="G2737"/>
  <c r="G2735"/>
  <c r="G2733"/>
  <c r="G2731"/>
  <c r="G2729"/>
  <c r="G2727"/>
  <c r="G2725"/>
  <c r="G2723"/>
  <c r="G2721"/>
  <c r="G2719"/>
  <c r="G2717"/>
  <c r="G2715"/>
  <c r="G2713"/>
  <c r="G2711"/>
  <c r="G2710"/>
  <c r="G2708"/>
  <c r="G2706"/>
  <c r="G2704"/>
  <c r="G2702"/>
  <c r="G2700"/>
  <c r="G2698"/>
  <c r="G2696"/>
  <c r="G2694"/>
  <c r="G2692"/>
  <c r="G2690"/>
  <c r="G2688"/>
  <c r="G2686"/>
  <c r="G2684"/>
  <c r="G2682"/>
  <c r="G2680"/>
  <c r="G2678"/>
  <c r="G2676"/>
  <c r="G2674"/>
  <c r="G2672"/>
  <c r="G2670"/>
  <c r="G2668"/>
  <c r="G2666"/>
  <c r="G2664"/>
  <c r="G2662"/>
  <c r="G2660"/>
  <c r="G2658"/>
  <c r="E2656"/>
  <c r="E2654"/>
  <c r="E2652"/>
  <c r="E2650"/>
  <c r="E21"/>
  <c r="E2647"/>
  <c r="E2645"/>
  <c r="E2643"/>
  <c r="E2641"/>
  <c r="E2639"/>
  <c r="E2637"/>
  <c r="E2635"/>
  <c r="E2633"/>
  <c r="E2631"/>
  <c r="E20"/>
  <c r="E2628"/>
  <c r="E2626"/>
  <c r="E2624"/>
  <c r="E2622"/>
  <c r="E2620"/>
  <c r="E2618"/>
  <c r="E2616"/>
  <c r="E2614"/>
  <c r="E2612"/>
  <c r="E2610"/>
  <c r="E19"/>
  <c r="E2607"/>
  <c r="E2605"/>
  <c r="E2603"/>
  <c r="E2601"/>
  <c r="E2599"/>
  <c r="E2597"/>
  <c r="E2595"/>
  <c r="E2593"/>
  <c r="E2591"/>
  <c r="E2587"/>
  <c r="E2585"/>
  <c r="E18"/>
  <c r="E2582"/>
  <c r="E2578"/>
  <c r="E2576"/>
  <c r="E2574"/>
  <c r="E2572"/>
  <c r="E2570"/>
  <c r="E2568"/>
  <c r="E2566"/>
  <c r="E2564"/>
  <c r="E2560"/>
  <c r="E2558"/>
  <c r="E2556"/>
  <c r="E2554"/>
  <c r="E2552"/>
  <c r="E2550"/>
  <c r="E2548"/>
  <c r="E2546"/>
  <c r="E16"/>
  <c r="E2544"/>
  <c r="E2540"/>
  <c r="G2535"/>
  <c r="G2533"/>
  <c r="G2531"/>
  <c r="G2529"/>
  <c r="G2527"/>
  <c r="G2525"/>
  <c r="G2523"/>
  <c r="G2521"/>
  <c r="G2519"/>
  <c r="G2517"/>
  <c r="G2515"/>
  <c r="G2513"/>
  <c r="G2511"/>
  <c r="G2509"/>
  <c r="G2507"/>
  <c r="G2505"/>
  <c r="G2503"/>
  <c r="G2501"/>
  <c r="G2499"/>
  <c r="G2497"/>
  <c r="G2495"/>
  <c r="G2493"/>
  <c r="G2491"/>
  <c r="G2489"/>
  <c r="G2487"/>
  <c r="G2485"/>
  <c r="G2483"/>
  <c r="G2481"/>
  <c r="G2479"/>
  <c r="G2477"/>
  <c r="G2475"/>
  <c r="G2473"/>
  <c r="G2471"/>
  <c r="G2469"/>
  <c r="G2467"/>
  <c r="G2465"/>
  <c r="G2463"/>
  <c r="G2461"/>
  <c r="G2459"/>
  <c r="G2457"/>
  <c r="G2455"/>
  <c r="G2453"/>
  <c r="G2451"/>
  <c r="G2449"/>
  <c r="G2447"/>
  <c r="G2445"/>
  <c r="G2443"/>
  <c r="G2441"/>
  <c r="G2439"/>
  <c r="G2437"/>
  <c r="G2435"/>
  <c r="G2433"/>
  <c r="G2431"/>
  <c r="G2429"/>
  <c r="G2427"/>
  <c r="G2425"/>
  <c r="G2423"/>
  <c r="G2421"/>
  <c r="G2419"/>
  <c r="G2417"/>
  <c r="G2415"/>
  <c r="G2413"/>
  <c r="G2411"/>
  <c r="G2409"/>
  <c r="G2407"/>
  <c r="G2405"/>
  <c r="G2402"/>
  <c r="G2400"/>
  <c r="G2398"/>
  <c r="G2396"/>
  <c r="G2394"/>
  <c r="E2392"/>
  <c r="E2390"/>
  <c r="E2387"/>
  <c r="G2384"/>
  <c r="G2382"/>
  <c r="G2380"/>
  <c r="G2378"/>
  <c r="G2376"/>
  <c r="G2374"/>
  <c r="E2372"/>
  <c r="E2370"/>
  <c r="E2368"/>
  <c r="E2366"/>
  <c r="E2364"/>
  <c r="E2362"/>
  <c r="E2360"/>
  <c r="E2358"/>
  <c r="E2356"/>
  <c r="E2354"/>
  <c r="E2352"/>
  <c r="E2350"/>
  <c r="E2348"/>
  <c r="E2346"/>
  <c r="E2344"/>
  <c r="E2342"/>
  <c r="E2340"/>
  <c r="E2338"/>
  <c r="E2336"/>
  <c r="E2334"/>
  <c r="E2332"/>
  <c r="E2330"/>
  <c r="E2328"/>
  <c r="E2326"/>
  <c r="E2324"/>
  <c r="E2322"/>
  <c r="E2320"/>
  <c r="E2319"/>
  <c r="E14"/>
  <c r="E2316"/>
  <c r="E2314"/>
  <c r="E2312"/>
  <c r="E2310"/>
  <c r="E2308"/>
  <c r="E2307"/>
  <c r="E2305"/>
  <c r="E2303"/>
  <c r="E2301"/>
  <c r="E2299"/>
  <c r="E2297"/>
  <c r="E2295"/>
  <c r="E2293"/>
  <c r="E2291"/>
  <c r="E2289"/>
  <c r="E2287"/>
  <c r="E2285"/>
  <c r="E2283"/>
  <c r="E2281"/>
  <c r="E2279"/>
  <c r="E2277"/>
  <c r="E2275"/>
  <c r="E2273"/>
  <c r="E2271"/>
  <c r="E2269"/>
  <c r="E2267"/>
  <c r="E2265"/>
  <c r="E2263"/>
  <c r="G2260"/>
  <c r="G2258"/>
  <c r="G2256"/>
  <c r="E2254"/>
  <c r="E2252"/>
  <c r="E2250"/>
  <c r="E2248"/>
  <c r="E2246"/>
  <c r="E2244"/>
  <c r="E2242"/>
  <c r="E2240"/>
  <c r="E2238"/>
  <c r="E2235"/>
  <c r="E2233"/>
  <c r="E2231"/>
  <c r="E2229"/>
  <c r="G2226"/>
  <c r="G2224"/>
  <c r="G2222"/>
  <c r="G2220"/>
  <c r="G2218"/>
  <c r="G2216"/>
  <c r="G2214"/>
  <c r="G2212"/>
  <c r="G2210"/>
  <c r="G2208"/>
  <c r="G2206"/>
  <c r="G2204"/>
  <c r="G2202"/>
  <c r="G2200"/>
  <c r="E2198"/>
  <c r="E2196"/>
  <c r="E2194"/>
  <c r="E2192"/>
  <c r="E2190"/>
  <c r="G2187"/>
  <c r="G2185"/>
  <c r="E2183"/>
  <c r="E2181"/>
  <c r="E2179"/>
  <c r="E2177"/>
  <c r="E2175"/>
  <c r="E2173"/>
  <c r="E2171"/>
  <c r="E2169"/>
  <c r="E2167"/>
  <c r="E2165"/>
  <c r="G2162"/>
  <c r="E2160"/>
  <c r="E2158"/>
  <c r="E2156"/>
  <c r="E2154"/>
  <c r="E2152"/>
  <c r="E2150"/>
  <c r="E2148"/>
  <c r="E2146"/>
  <c r="E2144"/>
  <c r="E2142"/>
  <c r="E2140"/>
  <c r="E2138"/>
  <c r="E2136"/>
  <c r="G2133"/>
  <c r="G2130"/>
  <c r="G2128"/>
  <c r="G2126"/>
  <c r="G2124"/>
  <c r="G2122"/>
  <c r="G2120"/>
  <c r="G2118"/>
  <c r="G2116"/>
  <c r="G2114"/>
  <c r="G11"/>
  <c r="G2112"/>
  <c r="G2110"/>
  <c r="G2108"/>
  <c r="G2106"/>
  <c r="G2104"/>
  <c r="G2102"/>
  <c r="G2100"/>
  <c r="G2098"/>
  <c r="G2096"/>
  <c r="G2094"/>
  <c r="G2092"/>
  <c r="G2090"/>
  <c r="G2088"/>
  <c r="G2086"/>
  <c r="G2084"/>
  <c r="G2082"/>
  <c r="G2080"/>
  <c r="G2078"/>
  <c r="G2076"/>
  <c r="G2074"/>
  <c r="G2072"/>
  <c r="G2070"/>
  <c r="G2068"/>
  <c r="E2066"/>
  <c r="E2063"/>
  <c r="E2061"/>
  <c r="E2059"/>
  <c r="E2057"/>
  <c r="E2055"/>
  <c r="E2053"/>
  <c r="E2051"/>
  <c r="E2049"/>
  <c r="G2046"/>
  <c r="G2044"/>
  <c r="E2042"/>
  <c r="E2040"/>
  <c r="E2038"/>
  <c r="E2036"/>
  <c r="E2034"/>
  <c r="E2032"/>
  <c r="E2030"/>
  <c r="E2028"/>
  <c r="E2026"/>
  <c r="E2024"/>
  <c r="E2022"/>
  <c r="E2020"/>
  <c r="E2018"/>
  <c r="E2016"/>
  <c r="E2014"/>
  <c r="E2012"/>
  <c r="E2010"/>
  <c r="E2008"/>
  <c r="E2006"/>
  <c r="E2004"/>
  <c r="G2000"/>
  <c r="E1998"/>
  <c r="G1995"/>
  <c r="G1993"/>
  <c r="G1991"/>
  <c r="E1989"/>
  <c r="E1987"/>
  <c r="E1985"/>
  <c r="E1983"/>
  <c r="E1980"/>
  <c r="E1978"/>
  <c r="E1976"/>
  <c r="E1974"/>
  <c r="E1972"/>
  <c r="E1970"/>
  <c r="E1968"/>
  <c r="E1966"/>
  <c r="E1964"/>
  <c r="E1962"/>
  <c r="E1960"/>
  <c r="G1957"/>
  <c r="E1955"/>
  <c r="E1953"/>
  <c r="E1951"/>
  <c r="E1949"/>
  <c r="G1946"/>
  <c r="G1944"/>
  <c r="G1941"/>
  <c r="G1939"/>
  <c r="G1937"/>
  <c r="G1935"/>
  <c r="G1932"/>
  <c r="E1930"/>
  <c r="E1928"/>
  <c r="E1926"/>
  <c r="E1924"/>
  <c r="E1922"/>
  <c r="E1920"/>
  <c r="E1918"/>
  <c r="E1916"/>
  <c r="E1914"/>
  <c r="E1912"/>
  <c r="E1910"/>
  <c r="E1908"/>
  <c r="E1906"/>
  <c r="E1904"/>
  <c r="E1902"/>
  <c r="E1900"/>
  <c r="E1898"/>
  <c r="G1895"/>
  <c r="G1893"/>
  <c r="G1891"/>
  <c r="G1889"/>
  <c r="G1887"/>
  <c r="G1885"/>
  <c r="G1883"/>
  <c r="G1881"/>
  <c r="G1879"/>
  <c r="G1877"/>
  <c r="G1875"/>
  <c r="G1873"/>
  <c r="G1871"/>
  <c r="G1869"/>
  <c r="G1867"/>
  <c r="G1865"/>
  <c r="G1863"/>
  <c r="G1861"/>
  <c r="G1859"/>
  <c r="G1857"/>
  <c r="G1855"/>
  <c r="G1853"/>
  <c r="G1851"/>
  <c r="G1849"/>
  <c r="G1847"/>
  <c r="G1845"/>
  <c r="G1843"/>
  <c r="G1841"/>
  <c r="G1839"/>
  <c r="G1837"/>
  <c r="G1835"/>
  <c r="G1833"/>
  <c r="G1831"/>
  <c r="G1829"/>
  <c r="E1827"/>
  <c r="E1825"/>
  <c r="E1823"/>
  <c r="E1821"/>
  <c r="E1819"/>
  <c r="E1817"/>
  <c r="E1815"/>
  <c r="E1813"/>
  <c r="E1811"/>
  <c r="E1809"/>
  <c r="E1807"/>
  <c r="E1805"/>
  <c r="E1803"/>
  <c r="E1801"/>
  <c r="E1799"/>
  <c r="E1797"/>
  <c r="E1795"/>
  <c r="E1793"/>
  <c r="E1791"/>
  <c r="E1789"/>
  <c r="E1787"/>
  <c r="E1785"/>
  <c r="E1781"/>
  <c r="E1779"/>
  <c r="E1777"/>
  <c r="E1775"/>
  <c r="E1773"/>
  <c r="E1771"/>
  <c r="E1769"/>
  <c r="E1767"/>
  <c r="E1765"/>
  <c r="E1763"/>
  <c r="E1761"/>
  <c r="E1759"/>
  <c r="E1757"/>
  <c r="E1755"/>
  <c r="E1753"/>
  <c r="E1751"/>
  <c r="E1749"/>
  <c r="E1747"/>
  <c r="E1745"/>
  <c r="E1743"/>
  <c r="E1741"/>
  <c r="E2791"/>
  <c r="E2789"/>
  <c r="E2787"/>
  <c r="E2785"/>
  <c r="E2783"/>
  <c r="E2781"/>
  <c r="E2779"/>
  <c r="E2778"/>
  <c r="E2776"/>
  <c r="E2774"/>
  <c r="E2772"/>
  <c r="E2770"/>
  <c r="E2768"/>
  <c r="E2766"/>
  <c r="E2764"/>
  <c r="E2762"/>
  <c r="E2760"/>
  <c r="E2758"/>
  <c r="E2756"/>
  <c r="E2754"/>
  <c r="E2750"/>
  <c r="E2746"/>
  <c r="E2744"/>
  <c r="E2742"/>
  <c r="E2740"/>
  <c r="E2738"/>
  <c r="E2734"/>
  <c r="E2732"/>
  <c r="E2730"/>
  <c r="E2728"/>
  <c r="E2726"/>
  <c r="E2724"/>
  <c r="E2722"/>
  <c r="E2720"/>
  <c r="E2718"/>
  <c r="E2716"/>
  <c r="E2714"/>
  <c r="E2712"/>
  <c r="E22"/>
  <c r="E2709"/>
  <c r="E2707"/>
  <c r="E2705"/>
  <c r="E2703"/>
  <c r="E2701"/>
  <c r="E2699"/>
  <c r="E2697"/>
  <c r="E2695"/>
  <c r="E2693"/>
  <c r="E2691"/>
  <c r="E2689"/>
  <c r="E2687"/>
  <c r="E2685"/>
  <c r="E2683"/>
  <c r="E2681"/>
  <c r="E2679"/>
  <c r="E2677"/>
  <c r="E2675"/>
  <c r="E2673"/>
  <c r="E2671"/>
  <c r="E2669"/>
  <c r="E2667"/>
  <c r="E2665"/>
  <c r="E2659"/>
  <c r="G2656"/>
  <c r="G2654"/>
  <c r="G2652"/>
  <c r="G2650"/>
  <c r="G21"/>
  <c r="G2647"/>
  <c r="G2645"/>
  <c r="G2643"/>
  <c r="G2641"/>
  <c r="G2639"/>
  <c r="G2637"/>
  <c r="G2635"/>
  <c r="G2633"/>
  <c r="G2631"/>
  <c r="G20"/>
  <c r="G2628"/>
  <c r="G2626"/>
  <c r="G2624"/>
  <c r="G2622"/>
  <c r="G2620"/>
  <c r="G2618"/>
  <c r="G2616"/>
  <c r="G2614"/>
  <c r="G2612"/>
  <c r="G2610"/>
  <c r="G19"/>
  <c r="G2607"/>
  <c r="G2605"/>
  <c r="G2603"/>
  <c r="G2601"/>
  <c r="G2599"/>
  <c r="G2597"/>
  <c r="G2595"/>
  <c r="G2593"/>
  <c r="G2591"/>
  <c r="G2589"/>
  <c r="G2587"/>
  <c r="G2585"/>
  <c r="G18"/>
  <c r="G2582"/>
  <c r="G2580"/>
  <c r="G2578"/>
  <c r="G2576"/>
  <c r="G2574"/>
  <c r="G2572"/>
  <c r="G2570"/>
  <c r="G2568"/>
  <c r="G2566"/>
  <c r="G2564"/>
  <c r="G2562"/>
  <c r="G2560"/>
  <c r="G2558"/>
  <c r="G2556"/>
  <c r="G2554"/>
  <c r="G2552"/>
  <c r="G2550"/>
  <c r="G2548"/>
  <c r="G2546"/>
  <c r="G16"/>
  <c r="G2544"/>
  <c r="G2542"/>
  <c r="G2540"/>
  <c r="G2538"/>
  <c r="E2536"/>
  <c r="E2534"/>
  <c r="E2532"/>
  <c r="E2530"/>
  <c r="E2528"/>
  <c r="E2524"/>
  <c r="E2522"/>
  <c r="E2520"/>
  <c r="E2518"/>
  <c r="E2516"/>
  <c r="E2514"/>
  <c r="E2512"/>
  <c r="E2508"/>
  <c r="E2506"/>
  <c r="E2504"/>
  <c r="E2502"/>
  <c r="E2500"/>
  <c r="E2498"/>
  <c r="E2496"/>
  <c r="E2494"/>
  <c r="E2490"/>
  <c r="E2488"/>
  <c r="E2486"/>
  <c r="E2482"/>
  <c r="E2480"/>
  <c r="E2478"/>
  <c r="E2476"/>
  <c r="E2474"/>
  <c r="E2472"/>
  <c r="E2470"/>
  <c r="E2468"/>
  <c r="E2466"/>
  <c r="E2464"/>
  <c r="E2462"/>
  <c r="E2460"/>
  <c r="E2458"/>
  <c r="E2456"/>
  <c r="E2454"/>
  <c r="E2452"/>
  <c r="E2450"/>
  <c r="E2448"/>
  <c r="E2446"/>
  <c r="E2444"/>
  <c r="E2442"/>
  <c r="E2440"/>
  <c r="E2438"/>
  <c r="E2436"/>
  <c r="E2434"/>
  <c r="E2432"/>
  <c r="E2430"/>
  <c r="E2428"/>
  <c r="E2426"/>
  <c r="E2422"/>
  <c r="E2420"/>
  <c r="E2418"/>
  <c r="E2416"/>
  <c r="E2414"/>
  <c r="E2410"/>
  <c r="E2408"/>
  <c r="E2406"/>
  <c r="G2403"/>
  <c r="E2401"/>
  <c r="E2399"/>
  <c r="E2397"/>
  <c r="E2395"/>
  <c r="G2392"/>
  <c r="G2390"/>
  <c r="G2387"/>
  <c r="E2385"/>
  <c r="E2383"/>
  <c r="E2381"/>
  <c r="E2379"/>
  <c r="E2377"/>
  <c r="E2375"/>
  <c r="G2372"/>
  <c r="G2370"/>
  <c r="G2368"/>
  <c r="G2366"/>
  <c r="G2364"/>
  <c r="G2362"/>
  <c r="G2360"/>
  <c r="G2358"/>
  <c r="G2356"/>
  <c r="G2354"/>
  <c r="G2352"/>
  <c r="G2350"/>
  <c r="G2348"/>
  <c r="G2346"/>
  <c r="G2344"/>
  <c r="G2342"/>
  <c r="G2340"/>
  <c r="G2338"/>
  <c r="G2336"/>
  <c r="G2334"/>
  <c r="G2332"/>
  <c r="G2330"/>
  <c r="G2328"/>
  <c r="G2326"/>
  <c r="G2324"/>
  <c r="G2322"/>
  <c r="G2320"/>
  <c r="G2319"/>
  <c r="G14"/>
  <c r="G2316"/>
  <c r="G2314"/>
  <c r="G2312"/>
  <c r="G2310"/>
  <c r="G2308"/>
  <c r="G2307"/>
  <c r="G2305"/>
  <c r="G2303"/>
  <c r="G2301"/>
  <c r="G2299"/>
  <c r="G2297"/>
  <c r="G2295"/>
  <c r="G2293"/>
  <c r="G2291"/>
  <c r="G2289"/>
  <c r="G2287"/>
  <c r="G2285"/>
  <c r="G2283"/>
  <c r="G2281"/>
  <c r="G2279"/>
  <c r="G2277"/>
  <c r="G2275"/>
  <c r="G2273"/>
  <c r="G2271"/>
  <c r="G2269"/>
  <c r="G2267"/>
  <c r="G2265"/>
  <c r="G2263"/>
  <c r="G2261"/>
  <c r="E2259"/>
  <c r="E2257"/>
  <c r="G2254"/>
  <c r="G2252"/>
  <c r="G2250"/>
  <c r="G2248"/>
  <c r="G2246"/>
  <c r="G2244"/>
  <c r="G2242"/>
  <c r="G2240"/>
  <c r="G2238"/>
  <c r="G2235"/>
  <c r="G2233"/>
  <c r="G2231"/>
  <c r="G2229"/>
  <c r="E2227"/>
  <c r="E2225"/>
  <c r="E2223"/>
  <c r="E2221"/>
  <c r="E2219"/>
  <c r="E2217"/>
  <c r="E2215"/>
  <c r="E2213"/>
  <c r="E2211"/>
  <c r="E2209"/>
  <c r="E2207"/>
  <c r="E2205"/>
  <c r="E2203"/>
  <c r="E2201"/>
  <c r="G2198"/>
  <c r="G2196"/>
  <c r="G2194"/>
  <c r="G2192"/>
  <c r="G2190"/>
  <c r="E2188"/>
  <c r="E2186"/>
  <c r="G2183"/>
  <c r="G2181"/>
  <c r="G2179"/>
  <c r="G2177"/>
  <c r="G2175"/>
  <c r="G2173"/>
  <c r="G2171"/>
  <c r="G2169"/>
  <c r="G2167"/>
  <c r="G2165"/>
  <c r="G2163"/>
  <c r="G2160"/>
  <c r="G2158"/>
  <c r="G2156"/>
  <c r="G2154"/>
  <c r="G2152"/>
  <c r="G2150"/>
  <c r="G2148"/>
  <c r="G2146"/>
  <c r="G2144"/>
  <c r="G2142"/>
  <c r="G2140"/>
  <c r="G2138"/>
  <c r="G2136"/>
  <c r="E2134"/>
  <c r="G2131"/>
  <c r="E2129"/>
  <c r="E2127"/>
  <c r="E2125"/>
  <c r="E2123"/>
  <c r="E2121"/>
  <c r="E2119"/>
  <c r="E2117"/>
  <c r="E2115"/>
  <c r="E12"/>
  <c r="E2113"/>
  <c r="E2111"/>
  <c r="E2109"/>
  <c r="E2107"/>
  <c r="E2105"/>
  <c r="E2103"/>
  <c r="E2101"/>
  <c r="E2099"/>
  <c r="E2097"/>
  <c r="E2095"/>
  <c r="E2093"/>
  <c r="E2091"/>
  <c r="E2089"/>
  <c r="E2087"/>
  <c r="E2085"/>
  <c r="E2083"/>
  <c r="E2081"/>
  <c r="E2079"/>
  <c r="E2077"/>
  <c r="E2075"/>
  <c r="E2073"/>
  <c r="E2071"/>
  <c r="E2069"/>
  <c r="G2066"/>
  <c r="G2063"/>
  <c r="G2061"/>
  <c r="G2059"/>
  <c r="G2057"/>
  <c r="G2055"/>
  <c r="G2053"/>
  <c r="G2051"/>
  <c r="G2049"/>
  <c r="G2047"/>
  <c r="E2045"/>
  <c r="G2042"/>
  <c r="G2040"/>
  <c r="G2038"/>
  <c r="G2036"/>
  <c r="G2034"/>
  <c r="G2032"/>
  <c r="G2030"/>
  <c r="G2028"/>
  <c r="G2026"/>
  <c r="G2024"/>
  <c r="G2022"/>
  <c r="G2020"/>
  <c r="G2018"/>
  <c r="G2016"/>
  <c r="G2014"/>
  <c r="G2012"/>
  <c r="G2010"/>
  <c r="G2008"/>
  <c r="G2006"/>
  <c r="G2004"/>
  <c r="G2001"/>
  <c r="G1998"/>
  <c r="E1996"/>
  <c r="E1994"/>
  <c r="E1992"/>
  <c r="G1989"/>
  <c r="G1987"/>
  <c r="G1985"/>
  <c r="G1983"/>
  <c r="G1980"/>
  <c r="G1978"/>
  <c r="G1976"/>
  <c r="G1974"/>
  <c r="G1972"/>
  <c r="G1970"/>
  <c r="G1968"/>
  <c r="G1966"/>
  <c r="G1964"/>
  <c r="G1962"/>
  <c r="G1960"/>
  <c r="G1958"/>
  <c r="G1955"/>
  <c r="G1953"/>
  <c r="G1951"/>
  <c r="G1949"/>
  <c r="E1947"/>
  <c r="E1945"/>
  <c r="G1942"/>
  <c r="E1940"/>
  <c r="E1938"/>
  <c r="E1936"/>
  <c r="G1933"/>
  <c r="G1930"/>
  <c r="G1928"/>
  <c r="G1926"/>
  <c r="G1924"/>
  <c r="G1922"/>
  <c r="G1920"/>
  <c r="G1918"/>
  <c r="G1916"/>
  <c r="G1914"/>
  <c r="G1912"/>
  <c r="G1910"/>
  <c r="G1908"/>
  <c r="G1906"/>
  <c r="G1904"/>
  <c r="G1902"/>
  <c r="G1900"/>
  <c r="G1898"/>
  <c r="G1896"/>
  <c r="E1894"/>
  <c r="E1892"/>
  <c r="E1890"/>
  <c r="E1888"/>
  <c r="E1884"/>
  <c r="E1882"/>
  <c r="E1880"/>
  <c r="E1878"/>
  <c r="E1876"/>
  <c r="E1874"/>
  <c r="E1870"/>
  <c r="E1868"/>
  <c r="E1866"/>
  <c r="E1864"/>
  <c r="E1862"/>
  <c r="E1856"/>
  <c r="E1852"/>
  <c r="E1850"/>
  <c r="E1848"/>
  <c r="E1844"/>
  <c r="E1842"/>
  <c r="E1840"/>
  <c r="E1838"/>
  <c r="E1836"/>
  <c r="E1834"/>
  <c r="E1832"/>
  <c r="E1830"/>
  <c r="G1827"/>
  <c r="G1825"/>
  <c r="G1823"/>
  <c r="G1821"/>
  <c r="G1819"/>
  <c r="G1817"/>
  <c r="G1815"/>
  <c r="G1813"/>
  <c r="G1811"/>
  <c r="G1809"/>
  <c r="G1807"/>
  <c r="G1805"/>
  <c r="G1803"/>
  <c r="G1801"/>
  <c r="G1799"/>
  <c r="G1797"/>
  <c r="G1795"/>
  <c r="G1793"/>
  <c r="G1791"/>
  <c r="G1789"/>
  <c r="G1787"/>
  <c r="G1785"/>
  <c r="G1783"/>
  <c r="G1781"/>
  <c r="G1779"/>
  <c r="G1777"/>
  <c r="G1775"/>
  <c r="G1773"/>
  <c r="G1771"/>
  <c r="G1769"/>
  <c r="G1767"/>
  <c r="G1765"/>
  <c r="G1763"/>
  <c r="G1761"/>
  <c r="G1759"/>
  <c r="G1757"/>
  <c r="G1755"/>
  <c r="G1753"/>
  <c r="G1751"/>
  <c r="G1749"/>
  <c r="G1747"/>
  <c r="G1745"/>
  <c r="G1743"/>
  <c r="G1741"/>
  <c r="G2791"/>
  <c r="G2789"/>
  <c r="G2787"/>
  <c r="G2785"/>
  <c r="G2783"/>
  <c r="G2781"/>
  <c r="G2779"/>
  <c r="G2778"/>
  <c r="G2776"/>
  <c r="G2774"/>
  <c r="G2772"/>
  <c r="G2770"/>
  <c r="G2768"/>
  <c r="G2766"/>
  <c r="G2764"/>
  <c r="G2762"/>
  <c r="G2760"/>
  <c r="G2758"/>
  <c r="G2756"/>
  <c r="G2754"/>
  <c r="G2752"/>
  <c r="G2750"/>
  <c r="G2748"/>
  <c r="G2746"/>
  <c r="G2744"/>
  <c r="G2742"/>
  <c r="G2740"/>
  <c r="G2738"/>
  <c r="G2736"/>
  <c r="G2734"/>
  <c r="G2732"/>
  <c r="G2730"/>
  <c r="G2728"/>
  <c r="G2726"/>
  <c r="G2724"/>
  <c r="G2722"/>
  <c r="G2720"/>
  <c r="G2718"/>
  <c r="G2716"/>
  <c r="G2714"/>
  <c r="G2712"/>
  <c r="G22"/>
  <c r="G2709"/>
  <c r="G2707"/>
  <c r="G2705"/>
  <c r="G2703"/>
  <c r="G2701"/>
  <c r="G2699"/>
  <c r="G2697"/>
  <c r="G2695"/>
  <c r="G2693"/>
  <c r="G2691"/>
  <c r="G2689"/>
  <c r="G2687"/>
  <c r="G2685"/>
  <c r="G2683"/>
  <c r="G2681"/>
  <c r="G2679"/>
  <c r="G2677"/>
  <c r="G2675"/>
  <c r="G2673"/>
  <c r="G2671"/>
  <c r="G2669"/>
  <c r="G2667"/>
  <c r="G2665"/>
  <c r="G2663"/>
  <c r="G2661"/>
  <c r="G2659"/>
  <c r="E2657"/>
  <c r="E2655"/>
  <c r="E2653"/>
  <c r="E2651"/>
  <c r="E2648"/>
  <c r="E2646"/>
  <c r="E2644"/>
  <c r="E2642"/>
  <c r="E2640"/>
  <c r="E2638"/>
  <c r="E2634"/>
  <c r="E2632"/>
  <c r="E2630"/>
  <c r="E2629"/>
  <c r="E2627"/>
  <c r="E2625"/>
  <c r="E2623"/>
  <c r="E2621"/>
  <c r="E2619"/>
  <c r="E2617"/>
  <c r="E2615"/>
  <c r="E2611"/>
  <c r="E2609"/>
  <c r="E2608"/>
  <c r="E2606"/>
  <c r="E2604"/>
  <c r="E2602"/>
  <c r="E2600"/>
  <c r="E2598"/>
  <c r="E2596"/>
  <c r="E2594"/>
  <c r="E2592"/>
  <c r="E2590"/>
  <c r="E2588"/>
  <c r="E2586"/>
  <c r="E2584"/>
  <c r="E2583"/>
  <c r="E2581"/>
  <c r="E2579"/>
  <c r="E2577"/>
  <c r="E2575"/>
  <c r="E2573"/>
  <c r="E2571"/>
  <c r="E2569"/>
  <c r="E2567"/>
  <c r="E2563"/>
  <c r="E2561"/>
  <c r="E2559"/>
  <c r="E2553"/>
  <c r="E2551"/>
  <c r="E2549"/>
  <c r="E2547"/>
  <c r="E17"/>
  <c r="E2545"/>
  <c r="E2541"/>
  <c r="G2536"/>
  <c r="G2534"/>
  <c r="G2532"/>
  <c r="G2530"/>
  <c r="G2528"/>
  <c r="G2526"/>
  <c r="G2524"/>
  <c r="G2522"/>
  <c r="G2520"/>
  <c r="G2518"/>
  <c r="G2516"/>
  <c r="G2514"/>
  <c r="G2512"/>
  <c r="G2510"/>
  <c r="G2508"/>
  <c r="G2506"/>
  <c r="G2504"/>
  <c r="G2502"/>
  <c r="G2500"/>
  <c r="G2498"/>
  <c r="G2496"/>
  <c r="G2494"/>
  <c r="G2492"/>
  <c r="G2490"/>
  <c r="G2488"/>
  <c r="G2486"/>
  <c r="G2484"/>
  <c r="G2482"/>
  <c r="G2480"/>
  <c r="G2478"/>
  <c r="G2476"/>
  <c r="G2474"/>
  <c r="G2472"/>
  <c r="G2470"/>
  <c r="G2468"/>
  <c r="G2466"/>
  <c r="G2464"/>
  <c r="G2462"/>
  <c r="G2460"/>
  <c r="G2458"/>
  <c r="G2456"/>
  <c r="G2454"/>
  <c r="G2452"/>
  <c r="G2450"/>
  <c r="G2448"/>
  <c r="G2446"/>
  <c r="G2444"/>
  <c r="G2442"/>
  <c r="G2440"/>
  <c r="G2438"/>
  <c r="G2436"/>
  <c r="G2434"/>
  <c r="G2432"/>
  <c r="G2430"/>
  <c r="G2428"/>
  <c r="G2426"/>
  <c r="G2424"/>
  <c r="G2422"/>
  <c r="G2420"/>
  <c r="G2418"/>
  <c r="G2416"/>
  <c r="G2414"/>
  <c r="G2412"/>
  <c r="G2410"/>
  <c r="G2408"/>
  <c r="G2406"/>
  <c r="G2404"/>
  <c r="G2401"/>
  <c r="G2399"/>
  <c r="G2397"/>
  <c r="G2395"/>
  <c r="G2393"/>
  <c r="E2391"/>
  <c r="G2388"/>
  <c r="G2385"/>
  <c r="G2383"/>
  <c r="G2381"/>
  <c r="G2379"/>
  <c r="G2377"/>
  <c r="G2375"/>
  <c r="E2373"/>
  <c r="E2371"/>
  <c r="E2369"/>
  <c r="E2367"/>
  <c r="E2365"/>
  <c r="E2363"/>
  <c r="E2361"/>
  <c r="E2359"/>
  <c r="E2357"/>
  <c r="E2355"/>
  <c r="E2353"/>
  <c r="E2351"/>
  <c r="E2349"/>
  <c r="E2347"/>
  <c r="E2345"/>
  <c r="E2343"/>
  <c r="E2341"/>
  <c r="E2339"/>
  <c r="E2337"/>
  <c r="E2335"/>
  <c r="E2333"/>
  <c r="E2331"/>
  <c r="E2329"/>
  <c r="E2327"/>
  <c r="E2325"/>
  <c r="E2323"/>
  <c r="E2321"/>
  <c r="E15"/>
  <c r="E2318"/>
  <c r="E2317"/>
  <c r="E2315"/>
  <c r="E2313"/>
  <c r="E2311"/>
  <c r="E2309"/>
  <c r="E13"/>
  <c r="E2306"/>
  <c r="E2304"/>
  <c r="E2302"/>
  <c r="E2300"/>
  <c r="E2298"/>
  <c r="E2296"/>
  <c r="E2294"/>
  <c r="E2292"/>
  <c r="E2290"/>
  <c r="E2288"/>
  <c r="E2286"/>
  <c r="E2284"/>
  <c r="E2282"/>
  <c r="E2280"/>
  <c r="E2278"/>
  <c r="E2276"/>
  <c r="E2274"/>
  <c r="E2272"/>
  <c r="E2270"/>
  <c r="E2268"/>
  <c r="E2266"/>
  <c r="E2264"/>
  <c r="E2262"/>
  <c r="G2259"/>
  <c r="G2257"/>
  <c r="E2255"/>
  <c r="E2253"/>
  <c r="E2251"/>
  <c r="E2249"/>
  <c r="E2247"/>
  <c r="E2245"/>
  <c r="E2243"/>
  <c r="E2241"/>
  <c r="E2239"/>
  <c r="G2236"/>
  <c r="E2234"/>
  <c r="E2232"/>
  <c r="E2230"/>
  <c r="G2227"/>
  <c r="G2225"/>
  <c r="G2223"/>
  <c r="G2221"/>
  <c r="G2219"/>
  <c r="G2217"/>
  <c r="G2215"/>
  <c r="G2213"/>
  <c r="G2211"/>
  <c r="G2209"/>
  <c r="G2207"/>
  <c r="G2205"/>
  <c r="G2203"/>
  <c r="G2201"/>
  <c r="G2199"/>
  <c r="E2197"/>
  <c r="E2195"/>
  <c r="E2193"/>
  <c r="E2191"/>
  <c r="G2188"/>
  <c r="G2186"/>
  <c r="E2184"/>
  <c r="E2182"/>
  <c r="E2180"/>
  <c r="E2178"/>
  <c r="E2176"/>
  <c r="E2174"/>
  <c r="E2172"/>
  <c r="E2170"/>
  <c r="E2168"/>
  <c r="E2166"/>
  <c r="E2164"/>
  <c r="G2161"/>
  <c r="E2159"/>
  <c r="E2157"/>
  <c r="E2155"/>
  <c r="E2153"/>
  <c r="E2151"/>
  <c r="E2149"/>
  <c r="E2147"/>
  <c r="E2145"/>
  <c r="E2143"/>
  <c r="E2141"/>
  <c r="E2139"/>
  <c r="E2137"/>
  <c r="G2134"/>
  <c r="E2132"/>
  <c r="G2129"/>
  <c r="G2127"/>
  <c r="G2125"/>
  <c r="G2123"/>
  <c r="G2121"/>
  <c r="G2119"/>
  <c r="G2117"/>
  <c r="G2115"/>
  <c r="G12"/>
  <c r="G2113"/>
  <c r="G2111"/>
  <c r="G2109"/>
  <c r="G2107"/>
  <c r="G2105"/>
  <c r="G2103"/>
  <c r="G2101"/>
  <c r="G2099"/>
  <c r="G2097"/>
  <c r="G2095"/>
  <c r="G2093"/>
  <c r="G2091"/>
  <c r="G2089"/>
  <c r="G2087"/>
  <c r="G2085"/>
  <c r="G2083"/>
  <c r="G2081"/>
  <c r="G2079"/>
  <c r="G2077"/>
  <c r="G2075"/>
  <c r="G2073"/>
  <c r="G2071"/>
  <c r="G2069"/>
  <c r="E2067"/>
  <c r="G2064"/>
  <c r="E2062"/>
  <c r="E2060"/>
  <c r="E2058"/>
  <c r="E2056"/>
  <c r="E2054"/>
  <c r="E2052"/>
  <c r="E2050"/>
  <c r="E2048"/>
  <c r="G2045"/>
  <c r="E2043"/>
  <c r="E2041"/>
  <c r="E2039"/>
  <c r="E2037"/>
  <c r="E2035"/>
  <c r="E2033"/>
  <c r="E2031"/>
  <c r="E2029"/>
  <c r="E2027"/>
  <c r="E2025"/>
  <c r="E2023"/>
  <c r="E2021"/>
  <c r="E2019"/>
  <c r="E2017"/>
  <c r="E2015"/>
  <c r="E2013"/>
  <c r="E2011"/>
  <c r="E2009"/>
  <c r="E2007"/>
  <c r="E2005"/>
  <c r="G2002"/>
  <c r="E1999"/>
  <c r="G1996"/>
  <c r="G1994"/>
  <c r="G1992"/>
  <c r="E1990"/>
  <c r="E1988"/>
  <c r="E1986"/>
  <c r="E1984"/>
  <c r="G1981"/>
  <c r="E1979"/>
  <c r="E1977"/>
  <c r="E1975"/>
  <c r="E1973"/>
  <c r="E1971"/>
  <c r="E1969"/>
  <c r="E1967"/>
  <c r="E1965"/>
  <c r="E1963"/>
  <c r="E1961"/>
  <c r="E1959"/>
  <c r="E1956"/>
  <c r="E1954"/>
  <c r="E1952"/>
  <c r="E1950"/>
  <c r="G1947"/>
  <c r="G1945"/>
  <c r="G1943"/>
  <c r="G1940"/>
  <c r="G1938"/>
  <c r="G1936"/>
  <c r="G1934"/>
  <c r="E1931"/>
  <c r="E1929"/>
  <c r="E1927"/>
  <c r="E1925"/>
  <c r="E1923"/>
  <c r="E1921"/>
  <c r="E1919"/>
  <c r="E1917"/>
  <c r="E1915"/>
  <c r="E1913"/>
  <c r="E1911"/>
  <c r="E1909"/>
  <c r="E1907"/>
  <c r="E1905"/>
  <c r="E1903"/>
  <c r="E1901"/>
  <c r="E1899"/>
  <c r="E1897"/>
  <c r="G1894"/>
  <c r="G1892"/>
  <c r="G1890"/>
  <c r="G1888"/>
  <c r="G1886"/>
  <c r="G1884"/>
  <c r="G1882"/>
  <c r="G1880"/>
  <c r="G1878"/>
  <c r="G1876"/>
  <c r="G1874"/>
  <c r="G1872"/>
  <c r="G1870"/>
  <c r="G1868"/>
  <c r="G1866"/>
  <c r="G1864"/>
  <c r="G1862"/>
  <c r="G1860"/>
  <c r="G1858"/>
  <c r="G1856"/>
  <c r="G1854"/>
  <c r="G1852"/>
  <c r="G1850"/>
  <c r="G1848"/>
  <c r="G1846"/>
  <c r="G1844"/>
  <c r="G1842"/>
  <c r="G1840"/>
  <c r="G1838"/>
  <c r="G1836"/>
  <c r="G1834"/>
  <c r="G1832"/>
  <c r="G1830"/>
  <c r="E1828"/>
  <c r="E1826"/>
  <c r="E1824"/>
  <c r="E1822"/>
  <c r="E1820"/>
  <c r="E1818"/>
  <c r="E1816"/>
  <c r="E1814"/>
  <c r="E1812"/>
  <c r="E1810"/>
  <c r="E1808"/>
  <c r="E1806"/>
  <c r="E1804"/>
  <c r="E1802"/>
  <c r="E1800"/>
  <c r="E1798"/>
  <c r="E1796"/>
  <c r="E1794"/>
  <c r="E1792"/>
  <c r="E1790"/>
  <c r="E1788"/>
  <c r="E1786"/>
  <c r="E1784"/>
  <c r="E1780"/>
  <c r="E1778"/>
  <c r="E1776"/>
  <c r="E1774"/>
  <c r="E1772"/>
  <c r="E1770"/>
  <c r="E1768"/>
  <c r="E1766"/>
  <c r="E1764"/>
  <c r="E1762"/>
  <c r="E1760"/>
  <c r="E1758"/>
  <c r="E1756"/>
  <c r="E1754"/>
  <c r="E1752"/>
  <c r="E1750"/>
  <c r="E1748"/>
  <c r="E1746"/>
  <c r="E1744"/>
  <c r="E1742"/>
  <c r="E1740"/>
  <c r="E2792"/>
  <c r="E2788"/>
  <c r="E2786"/>
  <c r="E2784"/>
  <c r="E2782"/>
  <c r="E2780"/>
  <c r="E23"/>
  <c r="E2777"/>
  <c r="E2775"/>
  <c r="E2773"/>
  <c r="E2771"/>
  <c r="E2769"/>
  <c r="E2767"/>
  <c r="E2765"/>
  <c r="E2763"/>
  <c r="E2761"/>
  <c r="E2759"/>
  <c r="E2757"/>
  <c r="E2755"/>
  <c r="E2751"/>
  <c r="E2749"/>
  <c r="E2747"/>
  <c r="E2745"/>
  <c r="E2743"/>
  <c r="E2741"/>
  <c r="E2739"/>
  <c r="E2737"/>
  <c r="E2735"/>
  <c r="E2733"/>
  <c r="E2731"/>
  <c r="E2729"/>
  <c r="E2725"/>
  <c r="E2723"/>
  <c r="E2721"/>
  <c r="E2719"/>
  <c r="E2717"/>
  <c r="E2715"/>
  <c r="E2713"/>
  <c r="E2711"/>
  <c r="E2710"/>
  <c r="E2708"/>
  <c r="E2706"/>
  <c r="E2704"/>
  <c r="E2702"/>
  <c r="E2700"/>
  <c r="E2698"/>
  <c r="E2696"/>
  <c r="E2694"/>
  <c r="E2692"/>
  <c r="E2690"/>
  <c r="E2688"/>
  <c r="E2686"/>
  <c r="E2684"/>
  <c r="E2682"/>
  <c r="E2680"/>
  <c r="E2678"/>
  <c r="E2676"/>
  <c r="E2674"/>
  <c r="E2672"/>
  <c r="E2670"/>
  <c r="E2668"/>
  <c r="E2666"/>
  <c r="E2664"/>
  <c r="E2662"/>
  <c r="E2660"/>
  <c r="G2657"/>
  <c r="G2655"/>
  <c r="G2653"/>
  <c r="G2651"/>
  <c r="G2649"/>
  <c r="G2648"/>
  <c r="G2646"/>
  <c r="G2644"/>
  <c r="G2642"/>
  <c r="G2640"/>
  <c r="G2638"/>
  <c r="G2636"/>
  <c r="G2634"/>
  <c r="G2632"/>
  <c r="G2630"/>
  <c r="G2629"/>
  <c r="G2627"/>
  <c r="G2625"/>
  <c r="G2623"/>
  <c r="G2621"/>
  <c r="G2619"/>
  <c r="G2617"/>
  <c r="G2615"/>
  <c r="G2613"/>
  <c r="G2611"/>
  <c r="G2609"/>
  <c r="G2608"/>
  <c r="G2606"/>
  <c r="G2604"/>
  <c r="G2602"/>
  <c r="G2600"/>
  <c r="G2598"/>
  <c r="G2596"/>
  <c r="G2594"/>
  <c r="G2592"/>
  <c r="G2590"/>
  <c r="G2588"/>
  <c r="G2586"/>
  <c r="G2584"/>
  <c r="G2583"/>
  <c r="G2581"/>
  <c r="G2579"/>
  <c r="G2577"/>
  <c r="G2575"/>
  <c r="G2573"/>
  <c r="G2571"/>
  <c r="G2569"/>
  <c r="G2567"/>
  <c r="G2565"/>
  <c r="G2563"/>
  <c r="G2561"/>
  <c r="G2559"/>
  <c r="G2557"/>
  <c r="G2555"/>
  <c r="G2553"/>
  <c r="G2551"/>
  <c r="G2549"/>
  <c r="G2547"/>
  <c r="G17"/>
  <c r="G2545"/>
  <c r="G2543"/>
  <c r="G2541"/>
  <c r="G2539"/>
  <c r="G2537"/>
  <c r="E2535"/>
  <c r="E2533"/>
  <c r="E2531"/>
  <c r="E2529"/>
  <c r="E2525"/>
  <c r="E2523"/>
  <c r="E2521"/>
  <c r="E2519"/>
  <c r="E2517"/>
  <c r="E2515"/>
  <c r="E2513"/>
  <c r="E2511"/>
  <c r="E2509"/>
  <c r="E2507"/>
  <c r="E2505"/>
  <c r="E2503"/>
  <c r="E2501"/>
  <c r="E2499"/>
  <c r="E2497"/>
  <c r="E2495"/>
  <c r="E2493"/>
  <c r="E2491"/>
  <c r="E2489"/>
  <c r="E2487"/>
  <c r="E2485"/>
  <c r="E2483"/>
  <c r="E2481"/>
  <c r="E2479"/>
  <c r="E2477"/>
  <c r="E2475"/>
  <c r="E2473"/>
  <c r="E2471"/>
  <c r="E2469"/>
  <c r="E2467"/>
  <c r="E2465"/>
  <c r="E2463"/>
  <c r="E2461"/>
  <c r="E2459"/>
  <c r="E2457"/>
  <c r="E2455"/>
  <c r="E2453"/>
  <c r="E2451"/>
  <c r="E2449"/>
  <c r="E2447"/>
  <c r="E2445"/>
  <c r="E2443"/>
  <c r="E2441"/>
  <c r="E2439"/>
  <c r="E2437"/>
  <c r="E2435"/>
  <c r="E2433"/>
  <c r="E2431"/>
  <c r="E2429"/>
  <c r="E2427"/>
  <c r="E2425"/>
  <c r="E2423"/>
  <c r="E2421"/>
  <c r="E2419"/>
  <c r="E2417"/>
  <c r="E2413"/>
  <c r="E2411"/>
  <c r="E2409"/>
  <c r="E2407"/>
  <c r="E2405"/>
  <c r="E2402"/>
  <c r="E2400"/>
  <c r="E2398"/>
  <c r="E2396"/>
  <c r="E2394"/>
  <c r="G2391"/>
  <c r="G2389"/>
  <c r="G2386"/>
  <c r="E2384"/>
  <c r="E2382"/>
  <c r="E2380"/>
  <c r="E2378"/>
  <c r="E2376"/>
  <c r="G2373"/>
  <c r="G2371"/>
  <c r="G2369"/>
  <c r="G2367"/>
  <c r="G2365"/>
  <c r="G2363"/>
  <c r="G2361"/>
  <c r="G2359"/>
  <c r="G2357"/>
  <c r="G2355"/>
  <c r="G2353"/>
  <c r="G2351"/>
  <c r="G2349"/>
  <c r="G2347"/>
  <c r="G2345"/>
  <c r="G2343"/>
  <c r="G2341"/>
  <c r="G2339"/>
  <c r="G2337"/>
  <c r="G2335"/>
  <c r="G2333"/>
  <c r="G2331"/>
  <c r="G2329"/>
  <c r="G2327"/>
  <c r="G2325"/>
  <c r="G2323"/>
  <c r="G2321"/>
  <c r="G15"/>
  <c r="G2318"/>
  <c r="G2317"/>
  <c r="G2315"/>
  <c r="G2313"/>
  <c r="G2311"/>
  <c r="G2309"/>
  <c r="G13"/>
  <c r="G2306"/>
  <c r="G2304"/>
  <c r="G2302"/>
  <c r="G2300"/>
  <c r="G2298"/>
  <c r="G2296"/>
  <c r="G2294"/>
  <c r="G2292"/>
  <c r="G2290"/>
  <c r="G2288"/>
  <c r="G2286"/>
  <c r="G2284"/>
  <c r="G2282"/>
  <c r="G2280"/>
  <c r="G2278"/>
  <c r="G2276"/>
  <c r="G2274"/>
  <c r="G2272"/>
  <c r="G2270"/>
  <c r="G2268"/>
  <c r="G2266"/>
  <c r="G2264"/>
  <c r="G2262"/>
  <c r="E2260"/>
  <c r="E2258"/>
  <c r="G2255"/>
  <c r="G2253"/>
  <c r="G2251"/>
  <c r="G2249"/>
  <c r="G2247"/>
  <c r="G2245"/>
  <c r="G2243"/>
  <c r="G2241"/>
  <c r="G2239"/>
  <c r="G2237"/>
  <c r="G2234"/>
  <c r="G2232"/>
  <c r="G2230"/>
  <c r="G2228"/>
  <c r="E2226"/>
  <c r="E2224"/>
  <c r="E2222"/>
  <c r="E2220"/>
  <c r="E2218"/>
  <c r="E2216"/>
  <c r="E2214"/>
  <c r="E2212"/>
  <c r="E2210"/>
  <c r="E2208"/>
  <c r="E2206"/>
  <c r="E2204"/>
  <c r="E2202"/>
  <c r="E2200"/>
  <c r="G2197"/>
  <c r="G2195"/>
  <c r="G2193"/>
  <c r="G2191"/>
  <c r="G2189"/>
  <c r="E2187"/>
  <c r="G2184"/>
  <c r="G2182"/>
  <c r="G2180"/>
  <c r="G2178"/>
  <c r="G2176"/>
  <c r="G2174"/>
  <c r="G2172"/>
  <c r="G2170"/>
  <c r="G2168"/>
  <c r="G2166"/>
  <c r="G2164"/>
  <c r="E2162"/>
  <c r="G2159"/>
  <c r="G2157"/>
  <c r="G2155"/>
  <c r="G2153"/>
  <c r="G2151"/>
  <c r="G2149"/>
  <c r="G2147"/>
  <c r="G2145"/>
  <c r="G2143"/>
  <c r="G2141"/>
  <c r="G2139"/>
  <c r="G2137"/>
  <c r="G2135"/>
  <c r="G2132"/>
  <c r="E2130"/>
  <c r="E2128"/>
  <c r="E2126"/>
  <c r="E2124"/>
  <c r="E2122"/>
  <c r="E2120"/>
  <c r="E2118"/>
  <c r="E2116"/>
  <c r="E2114"/>
  <c r="E11"/>
  <c r="E2112"/>
  <c r="E2110"/>
  <c r="E2108"/>
  <c r="E2106"/>
  <c r="E2104"/>
  <c r="E2102"/>
  <c r="E2100"/>
  <c r="E2098"/>
  <c r="E2096"/>
  <c r="E2094"/>
  <c r="E2092"/>
  <c r="E2090"/>
  <c r="E2088"/>
  <c r="E2086"/>
  <c r="E2084"/>
  <c r="E2082"/>
  <c r="E2080"/>
  <c r="E2078"/>
  <c r="E2076"/>
  <c r="E2074"/>
  <c r="E2072"/>
  <c r="E2070"/>
  <c r="G2067"/>
  <c r="G2065"/>
  <c r="G2062"/>
  <c r="G2060"/>
  <c r="G2058"/>
  <c r="G2056"/>
  <c r="G2054"/>
  <c r="G2052"/>
  <c r="G2050"/>
  <c r="G2048"/>
  <c r="E2046"/>
  <c r="G2043"/>
  <c r="G2041"/>
  <c r="G2039"/>
  <c r="G2037"/>
  <c r="G2035"/>
  <c r="G2033"/>
  <c r="G2031"/>
  <c r="G2029"/>
  <c r="G2027"/>
  <c r="G2025"/>
  <c r="G2023"/>
  <c r="G2021"/>
  <c r="G2019"/>
  <c r="G2017"/>
  <c r="G2015"/>
  <c r="G2013"/>
  <c r="G2011"/>
  <c r="G2009"/>
  <c r="G2007"/>
  <c r="G2005"/>
  <c r="G2003"/>
  <c r="G1999"/>
  <c r="G1997"/>
  <c r="E1995"/>
  <c r="E1993"/>
  <c r="G1990"/>
  <c r="G1988"/>
  <c r="G1986"/>
  <c r="G1984"/>
  <c r="G1982"/>
  <c r="G1979"/>
  <c r="G1977"/>
  <c r="G1975"/>
  <c r="G1973"/>
  <c r="G1971"/>
  <c r="G1969"/>
  <c r="G1967"/>
  <c r="G1965"/>
  <c r="G1963"/>
  <c r="G1961"/>
  <c r="G1959"/>
  <c r="G1956"/>
  <c r="G1954"/>
  <c r="G1952"/>
  <c r="G1950"/>
  <c r="G1948"/>
  <c r="E1946"/>
  <c r="E1944"/>
  <c r="E1941"/>
  <c r="E1939"/>
  <c r="E1937"/>
  <c r="E1935"/>
  <c r="G1931"/>
  <c r="G1929"/>
  <c r="G1927"/>
  <c r="G1925"/>
  <c r="G1923"/>
  <c r="G1921"/>
  <c r="G1919"/>
  <c r="G1917"/>
  <c r="G1915"/>
  <c r="G1913"/>
  <c r="G1911"/>
  <c r="G1909"/>
  <c r="G1907"/>
  <c r="G1905"/>
  <c r="G1903"/>
  <c r="G1901"/>
  <c r="G1899"/>
  <c r="G1897"/>
  <c r="E1895"/>
  <c r="E1893"/>
  <c r="E1891"/>
  <c r="E1889"/>
  <c r="E1885"/>
  <c r="E1883"/>
  <c r="E1881"/>
  <c r="E1879"/>
  <c r="E1877"/>
  <c r="E1875"/>
  <c r="E1873"/>
  <c r="E1869"/>
  <c r="E1867"/>
  <c r="E1865"/>
  <c r="E1861"/>
  <c r="E1859"/>
  <c r="E1857"/>
  <c r="E1853"/>
  <c r="E1851"/>
  <c r="E1849"/>
  <c r="E1847"/>
  <c r="E1845"/>
  <c r="E1843"/>
  <c r="E1841"/>
  <c r="E1839"/>
  <c r="E1837"/>
  <c r="E1835"/>
  <c r="E1833"/>
  <c r="E1831"/>
  <c r="G1828"/>
  <c r="G1826"/>
  <c r="G1824"/>
  <c r="G1822"/>
  <c r="G1820"/>
  <c r="G1818"/>
  <c r="G1816"/>
  <c r="G1814"/>
  <c r="G1812"/>
  <c r="G1810"/>
  <c r="G1808"/>
  <c r="G1806"/>
  <c r="G1804"/>
  <c r="G1802"/>
  <c r="G1800"/>
  <c r="G1798"/>
  <c r="G1796"/>
  <c r="G1794"/>
  <c r="G1792"/>
  <c r="G1790"/>
  <c r="G1788"/>
  <c r="G1786"/>
  <c r="G1784"/>
  <c r="G1782"/>
  <c r="G1780"/>
  <c r="G1778"/>
  <c r="G1776"/>
  <c r="G1774"/>
  <c r="G1772"/>
  <c r="G1770"/>
  <c r="G1768"/>
  <c r="G1766"/>
  <c r="G1764"/>
  <c r="G1762"/>
  <c r="G1760"/>
  <c r="G1758"/>
  <c r="G1756"/>
  <c r="G1754"/>
  <c r="G1752"/>
  <c r="G1750"/>
  <c r="G1748"/>
  <c r="G1746"/>
  <c r="G1744"/>
  <c r="G1742"/>
  <c r="E1739"/>
  <c r="E1737"/>
  <c r="E1735"/>
  <c r="E1733"/>
  <c r="E1731"/>
  <c r="E1729"/>
  <c r="E1727"/>
  <c r="E1725"/>
  <c r="E1723"/>
  <c r="E1721"/>
  <c r="E1717"/>
  <c r="E1715"/>
  <c r="E1711"/>
  <c r="E1709"/>
  <c r="E1707"/>
  <c r="E1705"/>
  <c r="E1703"/>
  <c r="E1701"/>
  <c r="E1699"/>
  <c r="E1697"/>
  <c r="E1695"/>
  <c r="E1693"/>
  <c r="E1691"/>
  <c r="E1689"/>
  <c r="E1687"/>
  <c r="E1685"/>
  <c r="E1683"/>
  <c r="E1681"/>
  <c r="E1679"/>
  <c r="E1677"/>
  <c r="E1675"/>
  <c r="E1673"/>
  <c r="E1671"/>
  <c r="E1669"/>
  <c r="E1667"/>
  <c r="E1665"/>
  <c r="E1663"/>
  <c r="E1661"/>
  <c r="E1659"/>
  <c r="E1657"/>
  <c r="E1655"/>
  <c r="E1653"/>
  <c r="E1651"/>
  <c r="E1649"/>
  <c r="E1647"/>
  <c r="E1645"/>
  <c r="E1643"/>
  <c r="E1641"/>
  <c r="E1639"/>
  <c r="E1637"/>
  <c r="E1635"/>
  <c r="E1633"/>
  <c r="E1631"/>
  <c r="E1629"/>
  <c r="E1627"/>
  <c r="E1625"/>
  <c r="E1621"/>
  <c r="E1619"/>
  <c r="E1617"/>
  <c r="E1615"/>
  <c r="E1613"/>
  <c r="E1611"/>
  <c r="E1609"/>
  <c r="E1607"/>
  <c r="E1605"/>
  <c r="E1603"/>
  <c r="E1601"/>
  <c r="E1599"/>
  <c r="E1597"/>
  <c r="E1595"/>
  <c r="E1593"/>
  <c r="E1591"/>
  <c r="E1587"/>
  <c r="E1585"/>
  <c r="E1583"/>
  <c r="E1581"/>
  <c r="E1579"/>
  <c r="E1577"/>
  <c r="E1575"/>
  <c r="E1573"/>
  <c r="E1571"/>
  <c r="E1569"/>
  <c r="E1567"/>
  <c r="E1565"/>
  <c r="E1563"/>
  <c r="E1561"/>
  <c r="E1559"/>
  <c r="E1557"/>
  <c r="E1555"/>
  <c r="E1553"/>
  <c r="E1551"/>
  <c r="E1549"/>
  <c r="E1547"/>
  <c r="E1545"/>
  <c r="E1543"/>
  <c r="E1541"/>
  <c r="E1539"/>
  <c r="E1537"/>
  <c r="E1535"/>
  <c r="E1533"/>
  <c r="E1531"/>
  <c r="E1529"/>
  <c r="E1527"/>
  <c r="E1525"/>
  <c r="E1523"/>
  <c r="E1521"/>
  <c r="E1519"/>
  <c r="E1517"/>
  <c r="E1515"/>
  <c r="E1513"/>
  <c r="E1511"/>
  <c r="E1509"/>
  <c r="E1507"/>
  <c r="E1505"/>
  <c r="E1503"/>
  <c r="E1501"/>
  <c r="E1499"/>
  <c r="E1497"/>
  <c r="E1495"/>
  <c r="E1493"/>
  <c r="E1491"/>
  <c r="E1489"/>
  <c r="E1487"/>
  <c r="E1485"/>
  <c r="E1483"/>
  <c r="E1481"/>
  <c r="E1479"/>
  <c r="E1477"/>
  <c r="E1475"/>
  <c r="E1473"/>
  <c r="E1471"/>
  <c r="E1469"/>
  <c r="E1467"/>
  <c r="E1465"/>
  <c r="E1463"/>
  <c r="E1461"/>
  <c r="E1459"/>
  <c r="E1457"/>
  <c r="E1455"/>
  <c r="E1453"/>
  <c r="E1451"/>
  <c r="E1449"/>
  <c r="E1447"/>
  <c r="E1445"/>
  <c r="E1443"/>
  <c r="E1441"/>
  <c r="E1439"/>
  <c r="E1437"/>
  <c r="E1435"/>
  <c r="E1433"/>
  <c r="E1431"/>
  <c r="E1429"/>
  <c r="E1427"/>
  <c r="E1425"/>
  <c r="E1423"/>
  <c r="E1421"/>
  <c r="E1419"/>
  <c r="E1417"/>
  <c r="E1415"/>
  <c r="E1413"/>
  <c r="E1411"/>
  <c r="E1409"/>
  <c r="E1407"/>
  <c r="E1405"/>
  <c r="E1403"/>
  <c r="E1401"/>
  <c r="E1399"/>
  <c r="E1397"/>
  <c r="E1395"/>
  <c r="E1393"/>
  <c r="E1391"/>
  <c r="E1389"/>
  <c r="E1387"/>
  <c r="E1385"/>
  <c r="E1383"/>
  <c r="E1381"/>
  <c r="E1379"/>
  <c r="E1377"/>
  <c r="E1375"/>
  <c r="E1373"/>
  <c r="E1371"/>
  <c r="E1369"/>
  <c r="E1367"/>
  <c r="E1365"/>
  <c r="E1363"/>
  <c r="E1361"/>
  <c r="E1359"/>
  <c r="E1357"/>
  <c r="E1355"/>
  <c r="E1353"/>
  <c r="E1352"/>
  <c r="E1350"/>
  <c r="E1348"/>
  <c r="E1346"/>
  <c r="E1344"/>
  <c r="E1342"/>
  <c r="E1340"/>
  <c r="E1338"/>
  <c r="E1336"/>
  <c r="E1334"/>
  <c r="E1332"/>
  <c r="G1330"/>
  <c r="G1328"/>
  <c r="G1326"/>
  <c r="G1324"/>
  <c r="G1322"/>
  <c r="G1320"/>
  <c r="G1318"/>
  <c r="G1316"/>
  <c r="G1314"/>
  <c r="G1312"/>
  <c r="G1310"/>
  <c r="G1308"/>
  <c r="G1306"/>
  <c r="G1305"/>
  <c r="G1303"/>
  <c r="G1301"/>
  <c r="G1299"/>
  <c r="G1297"/>
  <c r="G1296"/>
  <c r="G1294"/>
  <c r="G1292"/>
  <c r="G1290"/>
  <c r="G1288"/>
  <c r="G1286"/>
  <c r="G1284"/>
  <c r="G1282"/>
  <c r="G1280"/>
  <c r="G1278"/>
  <c r="G1276"/>
  <c r="G1274"/>
  <c r="G1272"/>
  <c r="G1270"/>
  <c r="G1268"/>
  <c r="G1266"/>
  <c r="G1264"/>
  <c r="G1262"/>
  <c r="G1260"/>
  <c r="E1258"/>
  <c r="E1256"/>
  <c r="E1254"/>
  <c r="E1252"/>
  <c r="E1250"/>
  <c r="E1248"/>
  <c r="E6"/>
  <c r="E1245"/>
  <c r="E1243"/>
  <c r="E1241"/>
  <c r="E1239"/>
  <c r="E1237"/>
  <c r="E1235"/>
  <c r="E1233"/>
  <c r="E1231"/>
  <c r="E1229"/>
  <c r="E1227"/>
  <c r="E1225"/>
  <c r="E1223"/>
  <c r="E1221"/>
  <c r="E1219"/>
  <c r="E1217"/>
  <c r="E1215"/>
  <c r="E1213"/>
  <c r="G1210"/>
  <c r="G1208"/>
  <c r="G1206"/>
  <c r="G1204"/>
  <c r="G1202"/>
  <c r="E1200"/>
  <c r="E1198"/>
  <c r="E1196"/>
  <c r="E1194"/>
  <c r="E1192"/>
  <c r="E1190"/>
  <c r="E1188"/>
  <c r="E1186"/>
  <c r="E1184"/>
  <c r="E1182"/>
  <c r="E1180"/>
  <c r="E1178"/>
  <c r="E1176"/>
  <c r="E1174"/>
  <c r="E1172"/>
  <c r="E1170"/>
  <c r="E1168"/>
  <c r="E1166"/>
  <c r="E1164"/>
  <c r="E1162"/>
  <c r="E1160"/>
  <c r="E1158"/>
  <c r="E1156"/>
  <c r="E1154"/>
  <c r="E1152"/>
  <c r="E1150"/>
  <c r="E1148"/>
  <c r="E1146"/>
  <c r="E1144"/>
  <c r="E1142"/>
  <c r="E1140"/>
  <c r="E1138"/>
  <c r="E1136"/>
  <c r="E1134"/>
  <c r="E1132"/>
  <c r="E1130"/>
  <c r="E1128"/>
  <c r="E1126"/>
  <c r="E1124"/>
  <c r="E1122"/>
  <c r="E1120"/>
  <c r="E1118"/>
  <c r="E1116"/>
  <c r="E1114"/>
  <c r="E1112"/>
  <c r="G1109"/>
  <c r="G1107"/>
  <c r="G1105"/>
  <c r="G1103"/>
  <c r="G1101"/>
  <c r="G1099"/>
  <c r="G1097"/>
  <c r="G1095"/>
  <c r="G1093"/>
  <c r="G1091"/>
  <c r="G1089"/>
  <c r="G1087"/>
  <c r="G1085"/>
  <c r="G1083"/>
  <c r="G1081"/>
  <c r="G1079"/>
  <c r="G1077"/>
  <c r="G1075"/>
  <c r="G1073"/>
  <c r="G1071"/>
  <c r="G1069"/>
  <c r="G1067"/>
  <c r="G1065"/>
  <c r="G1063"/>
  <c r="G1061"/>
  <c r="G1059"/>
  <c r="G1057"/>
  <c r="G1055"/>
  <c r="G1053"/>
  <c r="G1051"/>
  <c r="G1049"/>
  <c r="G1047"/>
  <c r="G1045"/>
  <c r="G1043"/>
  <c r="G1041"/>
  <c r="G1039"/>
  <c r="G1037"/>
  <c r="G1035"/>
  <c r="G1033"/>
  <c r="G1031"/>
  <c r="G1029"/>
  <c r="G1027"/>
  <c r="G1025"/>
  <c r="G1023"/>
  <c r="G1021"/>
  <c r="G1019"/>
  <c r="G1017"/>
  <c r="G1015"/>
  <c r="G1013"/>
  <c r="G1011"/>
  <c r="G1009"/>
  <c r="G1007"/>
  <c r="G1005"/>
  <c r="G1003"/>
  <c r="G1001"/>
  <c r="G999"/>
  <c r="G997"/>
  <c r="G995"/>
  <c r="G993"/>
  <c r="G991"/>
  <c r="G989"/>
  <c r="G987"/>
  <c r="G985"/>
  <c r="G983"/>
  <c r="G981"/>
  <c r="G979"/>
  <c r="G977"/>
  <c r="G975"/>
  <c r="G973"/>
  <c r="G971"/>
  <c r="G969"/>
  <c r="G967"/>
  <c r="G965"/>
  <c r="G963"/>
  <c r="G961"/>
  <c r="G959"/>
  <c r="G957"/>
  <c r="G955"/>
  <c r="G953"/>
  <c r="G951"/>
  <c r="G949"/>
  <c r="G947"/>
  <c r="G945"/>
  <c r="G943"/>
  <c r="G941"/>
  <c r="G939"/>
  <c r="G937"/>
  <c r="G935"/>
  <c r="G933"/>
  <c r="G931"/>
  <c r="G929"/>
  <c r="G927"/>
  <c r="G925"/>
  <c r="G923"/>
  <c r="G921"/>
  <c r="G919"/>
  <c r="G917"/>
  <c r="G915"/>
  <c r="G913"/>
  <c r="G911"/>
  <c r="G909"/>
  <c r="G907"/>
  <c r="G905"/>
  <c r="G903"/>
  <c r="G901"/>
  <c r="G899"/>
  <c r="G897"/>
  <c r="G895"/>
  <c r="G893"/>
  <c r="G891"/>
  <c r="G889"/>
  <c r="G887"/>
  <c r="G885"/>
  <c r="G883"/>
  <c r="G881"/>
  <c r="G879"/>
  <c r="G877"/>
  <c r="G875"/>
  <c r="G873"/>
  <c r="G871"/>
  <c r="G869"/>
  <c r="G867"/>
  <c r="G865"/>
  <c r="G863"/>
  <c r="G861"/>
  <c r="G859"/>
  <c r="G857"/>
  <c r="G855"/>
  <c r="G853"/>
  <c r="G851"/>
  <c r="G849"/>
  <c r="G847"/>
  <c r="G845"/>
  <c r="G843"/>
  <c r="G841"/>
  <c r="G839"/>
  <c r="G837"/>
  <c r="G835"/>
  <c r="G833"/>
  <c r="G831"/>
  <c r="G829"/>
  <c r="G827"/>
  <c r="G825"/>
  <c r="G823"/>
  <c r="G821"/>
  <c r="G819"/>
  <c r="G817"/>
  <c r="G815"/>
  <c r="G813"/>
  <c r="G811"/>
  <c r="G809"/>
  <c r="G807"/>
  <c r="G805"/>
  <c r="G803"/>
  <c r="G801"/>
  <c r="G799"/>
  <c r="G797"/>
  <c r="G795"/>
  <c r="G793"/>
  <c r="G791"/>
  <c r="G789"/>
  <c r="G787"/>
  <c r="G785"/>
  <c r="G783"/>
  <c r="G781"/>
  <c r="G779"/>
  <c r="G777"/>
  <c r="G775"/>
  <c r="G773"/>
  <c r="G771"/>
  <c r="G769"/>
  <c r="G767"/>
  <c r="G765"/>
  <c r="G763"/>
  <c r="G761"/>
  <c r="G759"/>
  <c r="G757"/>
  <c r="G755"/>
  <c r="G753"/>
  <c r="G751"/>
  <c r="G749"/>
  <c r="G747"/>
  <c r="G745"/>
  <c r="G743"/>
  <c r="G741"/>
  <c r="G739"/>
  <c r="G737"/>
  <c r="G735"/>
  <c r="G733"/>
  <c r="G731"/>
  <c r="G729"/>
  <c r="G727"/>
  <c r="G725"/>
  <c r="G723"/>
  <c r="G721"/>
  <c r="G719"/>
  <c r="G717"/>
  <c r="G715"/>
  <c r="G713"/>
  <c r="G711"/>
  <c r="G1739"/>
  <c r="G1737"/>
  <c r="G1735"/>
  <c r="G1733"/>
  <c r="G1731"/>
  <c r="G1729"/>
  <c r="G1727"/>
  <c r="G1725"/>
  <c r="G1723"/>
  <c r="G1721"/>
  <c r="G1719"/>
  <c r="G1717"/>
  <c r="G1715"/>
  <c r="G1713"/>
  <c r="G1711"/>
  <c r="G1709"/>
  <c r="G1707"/>
  <c r="G1705"/>
  <c r="G1703"/>
  <c r="G1701"/>
  <c r="G1699"/>
  <c r="G1697"/>
  <c r="G1695"/>
  <c r="G1693"/>
  <c r="G1691"/>
  <c r="G1689"/>
  <c r="G1687"/>
  <c r="G1685"/>
  <c r="G1683"/>
  <c r="G1681"/>
  <c r="G1679"/>
  <c r="G1677"/>
  <c r="G1675"/>
  <c r="G1673"/>
  <c r="G1671"/>
  <c r="G1669"/>
  <c r="G1667"/>
  <c r="G1665"/>
  <c r="G1663"/>
  <c r="G1661"/>
  <c r="G1659"/>
  <c r="G1657"/>
  <c r="G1655"/>
  <c r="G1653"/>
  <c r="G1651"/>
  <c r="G1649"/>
  <c r="G1647"/>
  <c r="G1645"/>
  <c r="G1643"/>
  <c r="G1641"/>
  <c r="G1639"/>
  <c r="G1637"/>
  <c r="G1635"/>
  <c r="G1633"/>
  <c r="G1631"/>
  <c r="G1629"/>
  <c r="G1627"/>
  <c r="G1625"/>
  <c r="G1623"/>
  <c r="G1621"/>
  <c r="G1619"/>
  <c r="G1617"/>
  <c r="G1615"/>
  <c r="G1613"/>
  <c r="G1611"/>
  <c r="G1609"/>
  <c r="G1607"/>
  <c r="G1605"/>
  <c r="G1603"/>
  <c r="G1601"/>
  <c r="G1599"/>
  <c r="G1597"/>
  <c r="G1595"/>
  <c r="G1593"/>
  <c r="G1591"/>
  <c r="G1589"/>
  <c r="G1587"/>
  <c r="G1585"/>
  <c r="G1583"/>
  <c r="G1581"/>
  <c r="G1579"/>
  <c r="G1577"/>
  <c r="G1575"/>
  <c r="G1573"/>
  <c r="G1571"/>
  <c r="G1569"/>
  <c r="G1567"/>
  <c r="G1565"/>
  <c r="G1563"/>
  <c r="G1561"/>
  <c r="G1559"/>
  <c r="G1557"/>
  <c r="G1555"/>
  <c r="G1553"/>
  <c r="G1551"/>
  <c r="G1549"/>
  <c r="G1547"/>
  <c r="G1545"/>
  <c r="G1543"/>
  <c r="G1541"/>
  <c r="G1539"/>
  <c r="G1537"/>
  <c r="G1535"/>
  <c r="G1533"/>
  <c r="G1531"/>
  <c r="G1529"/>
  <c r="G1527"/>
  <c r="G1525"/>
  <c r="G1523"/>
  <c r="G1521"/>
  <c r="G1519"/>
  <c r="G1517"/>
  <c r="G1515"/>
  <c r="G1513"/>
  <c r="G1511"/>
  <c r="G1509"/>
  <c r="G1507"/>
  <c r="G1505"/>
  <c r="G1503"/>
  <c r="G1501"/>
  <c r="G1499"/>
  <c r="G1497"/>
  <c r="G1495"/>
  <c r="G1493"/>
  <c r="G1491"/>
  <c r="G1489"/>
  <c r="G1487"/>
  <c r="G1485"/>
  <c r="G1483"/>
  <c r="G1481"/>
  <c r="G1479"/>
  <c r="G1477"/>
  <c r="G1475"/>
  <c r="G1473"/>
  <c r="G1471"/>
  <c r="G1469"/>
  <c r="G1467"/>
  <c r="G1465"/>
  <c r="G1463"/>
  <c r="G1461"/>
  <c r="G1459"/>
  <c r="G1457"/>
  <c r="G1455"/>
  <c r="G1453"/>
  <c r="G1451"/>
  <c r="G1449"/>
  <c r="G1447"/>
  <c r="G1445"/>
  <c r="G1443"/>
  <c r="G1441"/>
  <c r="G1439"/>
  <c r="G1437"/>
  <c r="G1435"/>
  <c r="G1433"/>
  <c r="G1431"/>
  <c r="G1429"/>
  <c r="G1427"/>
  <c r="G1425"/>
  <c r="G1423"/>
  <c r="G1421"/>
  <c r="G1419"/>
  <c r="G1417"/>
  <c r="G1415"/>
  <c r="G1413"/>
  <c r="G1411"/>
  <c r="G1409"/>
  <c r="G1407"/>
  <c r="G1405"/>
  <c r="G1403"/>
  <c r="G1401"/>
  <c r="G1399"/>
  <c r="G1397"/>
  <c r="G1395"/>
  <c r="G1393"/>
  <c r="G1391"/>
  <c r="G1389"/>
  <c r="G1387"/>
  <c r="G1385"/>
  <c r="G1383"/>
  <c r="G1381"/>
  <c r="G1379"/>
  <c r="G1377"/>
  <c r="G1375"/>
  <c r="G1373"/>
  <c r="G1371"/>
  <c r="G1369"/>
  <c r="G1367"/>
  <c r="G1365"/>
  <c r="G1363"/>
  <c r="G1361"/>
  <c r="G1359"/>
  <c r="G1357"/>
  <c r="G1355"/>
  <c r="G1353"/>
  <c r="G1352"/>
  <c r="G1350"/>
  <c r="G1348"/>
  <c r="G1346"/>
  <c r="G1344"/>
  <c r="G1342"/>
  <c r="G1340"/>
  <c r="G1338"/>
  <c r="G1336"/>
  <c r="G1334"/>
  <c r="G1332"/>
  <c r="E1331"/>
  <c r="E1329"/>
  <c r="E1327"/>
  <c r="E1325"/>
  <c r="E1323"/>
  <c r="E1321"/>
  <c r="E1319"/>
  <c r="E1317"/>
  <c r="E1315"/>
  <c r="E1313"/>
  <c r="E1311"/>
  <c r="E1309"/>
  <c r="E1307"/>
  <c r="E8"/>
  <c r="E1304"/>
  <c r="E1302"/>
  <c r="E1300"/>
  <c r="E1298"/>
  <c r="E7"/>
  <c r="E1295"/>
  <c r="E1293"/>
  <c r="E1291"/>
  <c r="E1289"/>
  <c r="E1287"/>
  <c r="E1285"/>
  <c r="E1283"/>
  <c r="E1281"/>
  <c r="E1279"/>
  <c r="E1277"/>
  <c r="E1275"/>
  <c r="E1273"/>
  <c r="E1271"/>
  <c r="E1269"/>
  <c r="E1267"/>
  <c r="E1265"/>
  <c r="E1263"/>
  <c r="E1261"/>
  <c r="G1258"/>
  <c r="G1256"/>
  <c r="G1254"/>
  <c r="G1252"/>
  <c r="G1250"/>
  <c r="G1248"/>
  <c r="G6"/>
  <c r="G1245"/>
  <c r="G1243"/>
  <c r="G1241"/>
  <c r="G1239"/>
  <c r="G1237"/>
  <c r="G1235"/>
  <c r="G1233"/>
  <c r="G1231"/>
  <c r="G1229"/>
  <c r="G1227"/>
  <c r="G1225"/>
  <c r="G1223"/>
  <c r="G1221"/>
  <c r="G1219"/>
  <c r="G1217"/>
  <c r="G1215"/>
  <c r="G1213"/>
  <c r="E1211"/>
  <c r="E1209"/>
  <c r="E1207"/>
  <c r="E1205"/>
  <c r="E1203"/>
  <c r="G1200"/>
  <c r="G1198"/>
  <c r="G1196"/>
  <c r="G1194"/>
  <c r="G1192"/>
  <c r="G1190"/>
  <c r="G1188"/>
  <c r="G1186"/>
  <c r="G1184"/>
  <c r="G1182"/>
  <c r="G1180"/>
  <c r="G1178"/>
  <c r="G1176"/>
  <c r="G1174"/>
  <c r="G1172"/>
  <c r="G1170"/>
  <c r="G1168"/>
  <c r="G1166"/>
  <c r="G1164"/>
  <c r="G1162"/>
  <c r="G1160"/>
  <c r="G1158"/>
  <c r="G1156"/>
  <c r="G1154"/>
  <c r="G1152"/>
  <c r="G1150"/>
  <c r="G1148"/>
  <c r="G1146"/>
  <c r="G1144"/>
  <c r="G1142"/>
  <c r="G1140"/>
  <c r="G1138"/>
  <c r="G1136"/>
  <c r="G1134"/>
  <c r="G1132"/>
  <c r="G1130"/>
  <c r="G1128"/>
  <c r="G1126"/>
  <c r="G1124"/>
  <c r="G1122"/>
  <c r="G1120"/>
  <c r="G1118"/>
  <c r="G1116"/>
  <c r="G1114"/>
  <c r="G1112"/>
  <c r="G1110"/>
  <c r="E1108"/>
  <c r="E1106"/>
  <c r="E1104"/>
  <c r="E1102"/>
  <c r="E1100"/>
  <c r="E1098"/>
  <c r="E1096"/>
  <c r="E1094"/>
  <c r="E1092"/>
  <c r="E1090"/>
  <c r="E1088"/>
  <c r="E1086"/>
  <c r="E1084"/>
  <c r="E1082"/>
  <c r="E1080"/>
  <c r="E1078"/>
  <c r="E1076"/>
  <c r="E1074"/>
  <c r="E1072"/>
  <c r="E1070"/>
  <c r="E1068"/>
  <c r="E1066"/>
  <c r="E1064"/>
  <c r="E1062"/>
  <c r="E1060"/>
  <c r="E1058"/>
  <c r="E1056"/>
  <c r="E1054"/>
  <c r="E1052"/>
  <c r="E1050"/>
  <c r="E1048"/>
  <c r="E1046"/>
  <c r="E1044"/>
  <c r="E1042"/>
  <c r="E1040"/>
  <c r="E1038"/>
  <c r="E1036"/>
  <c r="E1034"/>
  <c r="E1032"/>
  <c r="E1030"/>
  <c r="E1028"/>
  <c r="E1026"/>
  <c r="E1024"/>
  <c r="E1022"/>
  <c r="E1020"/>
  <c r="E1018"/>
  <c r="E1016"/>
  <c r="E1014"/>
  <c r="E1012"/>
  <c r="E1010"/>
  <c r="E1008"/>
  <c r="E1006"/>
  <c r="E1004"/>
  <c r="E1002"/>
  <c r="E1000"/>
  <c r="E998"/>
  <c r="E996"/>
  <c r="E994"/>
  <c r="E992"/>
  <c r="E990"/>
  <c r="E988"/>
  <c r="E986"/>
  <c r="E984"/>
  <c r="E982"/>
  <c r="E980"/>
  <c r="E978"/>
  <c r="E976"/>
  <c r="E974"/>
  <c r="E972"/>
  <c r="E970"/>
  <c r="E968"/>
  <c r="E966"/>
  <c r="E964"/>
  <c r="E962"/>
  <c r="E960"/>
  <c r="E958"/>
  <c r="E956"/>
  <c r="E954"/>
  <c r="E952"/>
  <c r="E950"/>
  <c r="E948"/>
  <c r="E946"/>
  <c r="E944"/>
  <c r="E942"/>
  <c r="E940"/>
  <c r="E938"/>
  <c r="E936"/>
  <c r="E934"/>
  <c r="E932"/>
  <c r="E930"/>
  <c r="E928"/>
  <c r="E926"/>
  <c r="E924"/>
  <c r="E922"/>
  <c r="E920"/>
  <c r="E918"/>
  <c r="E916"/>
  <c r="E914"/>
  <c r="E912"/>
  <c r="E910"/>
  <c r="E908"/>
  <c r="E906"/>
  <c r="E904"/>
  <c r="E902"/>
  <c r="E900"/>
  <c r="E898"/>
  <c r="E896"/>
  <c r="E894"/>
  <c r="E892"/>
  <c r="E890"/>
  <c r="E888"/>
  <c r="E886"/>
  <c r="E884"/>
  <c r="E882"/>
  <c r="E880"/>
  <c r="E878"/>
  <c r="E876"/>
  <c r="E874"/>
  <c r="E872"/>
  <c r="E870"/>
  <c r="E868"/>
  <c r="E866"/>
  <c r="E864"/>
  <c r="E862"/>
  <c r="E860"/>
  <c r="E858"/>
  <c r="E856"/>
  <c r="E854"/>
  <c r="E852"/>
  <c r="E850"/>
  <c r="E848"/>
  <c r="E846"/>
  <c r="E844"/>
  <c r="E842"/>
  <c r="E840"/>
  <c r="E838"/>
  <c r="E836"/>
  <c r="E834"/>
  <c r="E832"/>
  <c r="E830"/>
  <c r="E828"/>
  <c r="E826"/>
  <c r="E824"/>
  <c r="E822"/>
  <c r="E820"/>
  <c r="E818"/>
  <c r="E816"/>
  <c r="E814"/>
  <c r="E812"/>
  <c r="E810"/>
  <c r="E808"/>
  <c r="E806"/>
  <c r="E804"/>
  <c r="E802"/>
  <c r="E800"/>
  <c r="E798"/>
  <c r="E796"/>
  <c r="E794"/>
  <c r="E792"/>
  <c r="E790"/>
  <c r="E788"/>
  <c r="E786"/>
  <c r="E784"/>
  <c r="E782"/>
  <c r="E780"/>
  <c r="E778"/>
  <c r="E776"/>
  <c r="E774"/>
  <c r="E772"/>
  <c r="E770"/>
  <c r="E768"/>
  <c r="E766"/>
  <c r="E764"/>
  <c r="E762"/>
  <c r="E760"/>
  <c r="E758"/>
  <c r="E756"/>
  <c r="E754"/>
  <c r="E752"/>
  <c r="E750"/>
  <c r="E748"/>
  <c r="E746"/>
  <c r="E744"/>
  <c r="E742"/>
  <c r="E740"/>
  <c r="E738"/>
  <c r="E736"/>
  <c r="E734"/>
  <c r="E732"/>
  <c r="E730"/>
  <c r="E728"/>
  <c r="E726"/>
  <c r="E724"/>
  <c r="E722"/>
  <c r="E720"/>
  <c r="E718"/>
  <c r="E716"/>
  <c r="E714"/>
  <c r="E712"/>
  <c r="G1740"/>
  <c r="E1738"/>
  <c r="E1736"/>
  <c r="E1734"/>
  <c r="E1732"/>
  <c r="E1730"/>
  <c r="E1728"/>
  <c r="E1726"/>
  <c r="E1724"/>
  <c r="E1722"/>
  <c r="E1720"/>
  <c r="E1718"/>
  <c r="E1716"/>
  <c r="E1714"/>
  <c r="E1710"/>
  <c r="E1708"/>
  <c r="E1706"/>
  <c r="E1704"/>
  <c r="E1702"/>
  <c r="E1700"/>
  <c r="E1698"/>
  <c r="E1696"/>
  <c r="E1694"/>
  <c r="E1692"/>
  <c r="E1690"/>
  <c r="E1688"/>
  <c r="E1686"/>
  <c r="E1684"/>
  <c r="E1682"/>
  <c r="E1680"/>
  <c r="E1678"/>
  <c r="E1676"/>
  <c r="E1674"/>
  <c r="E1672"/>
  <c r="E1670"/>
  <c r="E1668"/>
  <c r="E1666"/>
  <c r="E1664"/>
  <c r="E1662"/>
  <c r="E1660"/>
  <c r="E1658"/>
  <c r="E1656"/>
  <c r="E1654"/>
  <c r="E1652"/>
  <c r="E1650"/>
  <c r="E1648"/>
  <c r="E1646"/>
  <c r="E1644"/>
  <c r="E1642"/>
  <c r="E1640"/>
  <c r="E1638"/>
  <c r="E1636"/>
  <c r="E1634"/>
  <c r="E1632"/>
  <c r="E1630"/>
  <c r="E1628"/>
  <c r="E1626"/>
  <c r="E1624"/>
  <c r="E1620"/>
  <c r="E1618"/>
  <c r="E1616"/>
  <c r="E1614"/>
  <c r="E1612"/>
  <c r="E1610"/>
  <c r="E1608"/>
  <c r="E1606"/>
  <c r="E1604"/>
  <c r="E1602"/>
  <c r="E1600"/>
  <c r="E1598"/>
  <c r="E1596"/>
  <c r="E1594"/>
  <c r="E1592"/>
  <c r="E1590"/>
  <c r="E1588"/>
  <c r="E1586"/>
  <c r="E1584"/>
  <c r="E1582"/>
  <c r="E1580"/>
  <c r="E1578"/>
  <c r="E1576"/>
  <c r="E1574"/>
  <c r="E1572"/>
  <c r="E1570"/>
  <c r="E1568"/>
  <c r="E1566"/>
  <c r="E1564"/>
  <c r="E1562"/>
  <c r="E1560"/>
  <c r="E1558"/>
  <c r="E1556"/>
  <c r="E1554"/>
  <c r="E1552"/>
  <c r="E1550"/>
  <c r="E1548"/>
  <c r="E1546"/>
  <c r="E1544"/>
  <c r="E1542"/>
  <c r="E1536"/>
  <c r="E1532"/>
  <c r="E1530"/>
  <c r="E1526"/>
  <c r="E1524"/>
  <c r="E1522"/>
  <c r="E1520"/>
  <c r="E1518"/>
  <c r="E1516"/>
  <c r="E1514"/>
  <c r="E1512"/>
  <c r="E1510"/>
  <c r="E1508"/>
  <c r="E1506"/>
  <c r="E1504"/>
  <c r="E1502"/>
  <c r="E1500"/>
  <c r="E1498"/>
  <c r="E1496"/>
  <c r="E1494"/>
  <c r="E1492"/>
  <c r="E1490"/>
  <c r="E1488"/>
  <c r="E1486"/>
  <c r="E1484"/>
  <c r="E1482"/>
  <c r="E1480"/>
  <c r="E1478"/>
  <c r="E1476"/>
  <c r="E1474"/>
  <c r="E1472"/>
  <c r="E1470"/>
  <c r="E1468"/>
  <c r="E1466"/>
  <c r="E1464"/>
  <c r="E1462"/>
  <c r="E1460"/>
  <c r="E1458"/>
  <c r="E1456"/>
  <c r="E1454"/>
  <c r="E1452"/>
  <c r="E1450"/>
  <c r="E1448"/>
  <c r="E1446"/>
  <c r="E1444"/>
  <c r="E1442"/>
  <c r="E1440"/>
  <c r="E1438"/>
  <c r="E1436"/>
  <c r="E1434"/>
  <c r="E1432"/>
  <c r="E1430"/>
  <c r="E1428"/>
  <c r="E1426"/>
  <c r="E1424"/>
  <c r="E1422"/>
  <c r="E1420"/>
  <c r="E1418"/>
  <c r="E1416"/>
  <c r="E1414"/>
  <c r="E1412"/>
  <c r="E1410"/>
  <c r="E1408"/>
  <c r="E1406"/>
  <c r="E1404"/>
  <c r="E1402"/>
  <c r="E1400"/>
  <c r="E1398"/>
  <c r="E1396"/>
  <c r="E1394"/>
  <c r="E1392"/>
  <c r="E1390"/>
  <c r="E1388"/>
  <c r="E1386"/>
  <c r="E1384"/>
  <c r="E1382"/>
  <c r="E1380"/>
  <c r="E1378"/>
  <c r="E1376"/>
  <c r="E1374"/>
  <c r="E1372"/>
  <c r="E1370"/>
  <c r="E1368"/>
  <c r="E1366"/>
  <c r="E1364"/>
  <c r="E1362"/>
  <c r="E1360"/>
  <c r="E1358"/>
  <c r="E1356"/>
  <c r="E1354"/>
  <c r="E10"/>
  <c r="E1351"/>
  <c r="E1349"/>
  <c r="E1347"/>
  <c r="E1345"/>
  <c r="E1343"/>
  <c r="E1341"/>
  <c r="E1339"/>
  <c r="E1337"/>
  <c r="E1335"/>
  <c r="E1333"/>
  <c r="G1331"/>
  <c r="G1329"/>
  <c r="G1327"/>
  <c r="G1325"/>
  <c r="G1323"/>
  <c r="G1321"/>
  <c r="G1319"/>
  <c r="G1317"/>
  <c r="G1315"/>
  <c r="G1313"/>
  <c r="G1311"/>
  <c r="G1309"/>
  <c r="G1307"/>
  <c r="G8"/>
  <c r="G1304"/>
  <c r="G1302"/>
  <c r="G1300"/>
  <c r="G1298"/>
  <c r="G7"/>
  <c r="G1295"/>
  <c r="G1293"/>
  <c r="G1291"/>
  <c r="G1289"/>
  <c r="G1287"/>
  <c r="G1285"/>
  <c r="G1283"/>
  <c r="G1281"/>
  <c r="G1279"/>
  <c r="G1277"/>
  <c r="G1275"/>
  <c r="G1273"/>
  <c r="G1271"/>
  <c r="G1269"/>
  <c r="G1267"/>
  <c r="G1265"/>
  <c r="G1263"/>
  <c r="G1261"/>
  <c r="E1259"/>
  <c r="E1257"/>
  <c r="E1255"/>
  <c r="E1253"/>
  <c r="E1251"/>
  <c r="E1249"/>
  <c r="E1247"/>
  <c r="E1246"/>
  <c r="E1244"/>
  <c r="E1242"/>
  <c r="E1240"/>
  <c r="E1238"/>
  <c r="E1236"/>
  <c r="E1234"/>
  <c r="E1232"/>
  <c r="E1230"/>
  <c r="E1228"/>
  <c r="E1226"/>
  <c r="E1224"/>
  <c r="E1222"/>
  <c r="E1220"/>
  <c r="E1218"/>
  <c r="E1216"/>
  <c r="E1214"/>
  <c r="G1211"/>
  <c r="G1209"/>
  <c r="G1207"/>
  <c r="G1205"/>
  <c r="G1203"/>
  <c r="E1201"/>
  <c r="E1199"/>
  <c r="E1197"/>
  <c r="E1195"/>
  <c r="E1193"/>
  <c r="E1191"/>
  <c r="E1189"/>
  <c r="E1187"/>
  <c r="E1185"/>
  <c r="E1183"/>
  <c r="E1181"/>
  <c r="E1179"/>
  <c r="E1177"/>
  <c r="E1175"/>
  <c r="E1173"/>
  <c r="E1171"/>
  <c r="E1169"/>
  <c r="E1167"/>
  <c r="E1165"/>
  <c r="E1163"/>
  <c r="E1161"/>
  <c r="E1159"/>
  <c r="E1157"/>
  <c r="E1155"/>
  <c r="E1153"/>
  <c r="E1151"/>
  <c r="E1149"/>
  <c r="E1147"/>
  <c r="E1145"/>
  <c r="E1143"/>
  <c r="E1141"/>
  <c r="E1139"/>
  <c r="E1137"/>
  <c r="E1135"/>
  <c r="E1133"/>
  <c r="E1131"/>
  <c r="E1129"/>
  <c r="E1127"/>
  <c r="E1125"/>
  <c r="E1123"/>
  <c r="E1121"/>
  <c r="E1119"/>
  <c r="E1117"/>
  <c r="E1115"/>
  <c r="E1113"/>
  <c r="E1111"/>
  <c r="G1108"/>
  <c r="G1106"/>
  <c r="G1104"/>
  <c r="G1102"/>
  <c r="G1100"/>
  <c r="G1098"/>
  <c r="G1096"/>
  <c r="G1094"/>
  <c r="G1092"/>
  <c r="G1090"/>
  <c r="G1088"/>
  <c r="G1086"/>
  <c r="G1084"/>
  <c r="G1082"/>
  <c r="G1080"/>
  <c r="G1078"/>
  <c r="G1076"/>
  <c r="G1074"/>
  <c r="G1072"/>
  <c r="G1070"/>
  <c r="G1068"/>
  <c r="G1066"/>
  <c r="G1064"/>
  <c r="G1062"/>
  <c r="G1060"/>
  <c r="G1058"/>
  <c r="G1056"/>
  <c r="G1054"/>
  <c r="G1052"/>
  <c r="G1050"/>
  <c r="G1048"/>
  <c r="G1046"/>
  <c r="G1044"/>
  <c r="G1042"/>
  <c r="G1040"/>
  <c r="G1038"/>
  <c r="G1036"/>
  <c r="G1034"/>
  <c r="G1032"/>
  <c r="G1030"/>
  <c r="G1028"/>
  <c r="G1026"/>
  <c r="G1024"/>
  <c r="G1022"/>
  <c r="G1020"/>
  <c r="G1018"/>
  <c r="G1016"/>
  <c r="G1014"/>
  <c r="G1012"/>
  <c r="G1010"/>
  <c r="G1008"/>
  <c r="G1006"/>
  <c r="G1004"/>
  <c r="G1002"/>
  <c r="G1000"/>
  <c r="G998"/>
  <c r="G996"/>
  <c r="G994"/>
  <c r="G992"/>
  <c r="G990"/>
  <c r="G988"/>
  <c r="G986"/>
  <c r="G984"/>
  <c r="G982"/>
  <c r="G980"/>
  <c r="G978"/>
  <c r="G976"/>
  <c r="G974"/>
  <c r="G972"/>
  <c r="G970"/>
  <c r="G968"/>
  <c r="G966"/>
  <c r="G964"/>
  <c r="G962"/>
  <c r="G960"/>
  <c r="G958"/>
  <c r="G956"/>
  <c r="G954"/>
  <c r="G952"/>
  <c r="G950"/>
  <c r="G948"/>
  <c r="G946"/>
  <c r="G944"/>
  <c r="G942"/>
  <c r="G940"/>
  <c r="G938"/>
  <c r="G936"/>
  <c r="G934"/>
  <c r="G932"/>
  <c r="G930"/>
  <c r="G928"/>
  <c r="G926"/>
  <c r="G924"/>
  <c r="G922"/>
  <c r="G920"/>
  <c r="G918"/>
  <c r="G916"/>
  <c r="G914"/>
  <c r="G912"/>
  <c r="G910"/>
  <c r="G908"/>
  <c r="G906"/>
  <c r="G904"/>
  <c r="G902"/>
  <c r="G900"/>
  <c r="G898"/>
  <c r="G896"/>
  <c r="G894"/>
  <c r="G892"/>
  <c r="G890"/>
  <c r="G888"/>
  <c r="G886"/>
  <c r="G884"/>
  <c r="G882"/>
  <c r="G880"/>
  <c r="G878"/>
  <c r="G876"/>
  <c r="G874"/>
  <c r="G872"/>
  <c r="G870"/>
  <c r="G868"/>
  <c r="G866"/>
  <c r="G864"/>
  <c r="G862"/>
  <c r="G860"/>
  <c r="G858"/>
  <c r="G856"/>
  <c r="G854"/>
  <c r="G852"/>
  <c r="G850"/>
  <c r="G848"/>
  <c r="G846"/>
  <c r="G844"/>
  <c r="G842"/>
  <c r="G840"/>
  <c r="G838"/>
  <c r="G836"/>
  <c r="G834"/>
  <c r="G832"/>
  <c r="G830"/>
  <c r="G828"/>
  <c r="G826"/>
  <c r="G824"/>
  <c r="G822"/>
  <c r="G820"/>
  <c r="G818"/>
  <c r="G816"/>
  <c r="G814"/>
  <c r="G812"/>
  <c r="G810"/>
  <c r="G808"/>
  <c r="G806"/>
  <c r="G804"/>
  <c r="G802"/>
  <c r="G800"/>
  <c r="G798"/>
  <c r="G796"/>
  <c r="G794"/>
  <c r="G792"/>
  <c r="G790"/>
  <c r="G788"/>
  <c r="G786"/>
  <c r="G784"/>
  <c r="G782"/>
  <c r="G780"/>
  <c r="G778"/>
  <c r="G776"/>
  <c r="G774"/>
  <c r="G772"/>
  <c r="G770"/>
  <c r="G768"/>
  <c r="G766"/>
  <c r="G764"/>
  <c r="G762"/>
  <c r="G760"/>
  <c r="G758"/>
  <c r="G756"/>
  <c r="G754"/>
  <c r="G752"/>
  <c r="G750"/>
  <c r="G748"/>
  <c r="G746"/>
  <c r="G744"/>
  <c r="G742"/>
  <c r="G740"/>
  <c r="G738"/>
  <c r="G736"/>
  <c r="G734"/>
  <c r="G732"/>
  <c r="G730"/>
  <c r="G728"/>
  <c r="G726"/>
  <c r="G724"/>
  <c r="G722"/>
  <c r="G720"/>
  <c r="G718"/>
  <c r="G716"/>
  <c r="G714"/>
  <c r="G712"/>
  <c r="G710"/>
  <c r="G1732"/>
  <c r="G1724"/>
  <c r="G1718"/>
  <c r="G1712"/>
  <c r="G1706"/>
  <c r="G1698"/>
  <c r="G1690"/>
  <c r="G1682"/>
  <c r="G1674"/>
  <c r="G1666"/>
  <c r="G1658"/>
  <c r="G1650"/>
  <c r="G1642"/>
  <c r="G1634"/>
  <c r="G1626"/>
  <c r="G1614"/>
  <c r="G1606"/>
  <c r="G1598"/>
  <c r="G1590"/>
  <c r="G1584"/>
  <c r="G1576"/>
  <c r="G1568"/>
  <c r="G1560"/>
  <c r="G1552"/>
  <c r="G1544"/>
  <c r="G1538"/>
  <c r="G1520"/>
  <c r="G1512"/>
  <c r="G1504"/>
  <c r="G1496"/>
  <c r="G1488"/>
  <c r="G1480"/>
  <c r="G1472"/>
  <c r="G1464"/>
  <c r="G1456"/>
  <c r="G1448"/>
  <c r="G1440"/>
  <c r="G1432"/>
  <c r="G1424"/>
  <c r="G1416"/>
  <c r="G1408"/>
  <c r="G1400"/>
  <c r="G1392"/>
  <c r="G1384"/>
  <c r="G1376"/>
  <c r="G1368"/>
  <c r="G1360"/>
  <c r="G10"/>
  <c r="G1345"/>
  <c r="G1337"/>
  <c r="E1330"/>
  <c r="E1322"/>
  <c r="E1314"/>
  <c r="E1306"/>
  <c r="E1299"/>
  <c r="E1292"/>
  <c r="E1284"/>
  <c r="E1276"/>
  <c r="E1268"/>
  <c r="G1259"/>
  <c r="G1251"/>
  <c r="G1244"/>
  <c r="G1236"/>
  <c r="G1228"/>
  <c r="G1220"/>
  <c r="G1212"/>
  <c r="E1204"/>
  <c r="G1195"/>
  <c r="G1187"/>
  <c r="G1179"/>
  <c r="G1171"/>
  <c r="G1163"/>
  <c r="G1155"/>
  <c r="G1147"/>
  <c r="G1139"/>
  <c r="G1131"/>
  <c r="G1123"/>
  <c r="G1115"/>
  <c r="E1107"/>
  <c r="E1099"/>
  <c r="E1091"/>
  <c r="E1083"/>
  <c r="E1075"/>
  <c r="E1067"/>
  <c r="E1059"/>
  <c r="E1051"/>
  <c r="E1043"/>
  <c r="E1035"/>
  <c r="E1027"/>
  <c r="E1019"/>
  <c r="E1011"/>
  <c r="E1003"/>
  <c r="E995"/>
  <c r="E987"/>
  <c r="E979"/>
  <c r="E971"/>
  <c r="E963"/>
  <c r="E955"/>
  <c r="E947"/>
  <c r="E939"/>
  <c r="E931"/>
  <c r="E923"/>
  <c r="E915"/>
  <c r="E907"/>
  <c r="E899"/>
  <c r="E891"/>
  <c r="E883"/>
  <c r="E875"/>
  <c r="E867"/>
  <c r="E859"/>
  <c r="E851"/>
  <c r="E843"/>
  <c r="E835"/>
  <c r="E827"/>
  <c r="E819"/>
  <c r="E811"/>
  <c r="E803"/>
  <c r="E795"/>
  <c r="E787"/>
  <c r="E779"/>
  <c r="E771"/>
  <c r="E763"/>
  <c r="E755"/>
  <c r="E747"/>
  <c r="E739"/>
  <c r="E731"/>
  <c r="E723"/>
  <c r="E715"/>
  <c r="G709"/>
  <c r="G707"/>
  <c r="G705"/>
  <c r="G703"/>
  <c r="G701"/>
  <c r="G699"/>
  <c r="E697"/>
  <c r="E695"/>
  <c r="E693"/>
  <c r="E691"/>
  <c r="E689"/>
  <c r="E687"/>
  <c r="E685"/>
  <c r="E683"/>
  <c r="E681"/>
  <c r="E679"/>
  <c r="E677"/>
  <c r="E675"/>
  <c r="E673"/>
  <c r="E671"/>
  <c r="E669"/>
  <c r="E667"/>
  <c r="E665"/>
  <c r="E663"/>
  <c r="E661"/>
  <c r="E659"/>
  <c r="E657"/>
  <c r="E655"/>
  <c r="E653"/>
  <c r="E651"/>
  <c r="E649"/>
  <c r="E647"/>
  <c r="E645"/>
  <c r="E643"/>
  <c r="E641"/>
  <c r="E639"/>
  <c r="E637"/>
  <c r="E635"/>
  <c r="E633"/>
  <c r="E631"/>
  <c r="E629"/>
  <c r="E627"/>
  <c r="E625"/>
  <c r="E623"/>
  <c r="E621"/>
  <c r="E619"/>
  <c r="E617"/>
  <c r="E615"/>
  <c r="E613"/>
  <c r="E611"/>
  <c r="E609"/>
  <c r="E607"/>
  <c r="E605"/>
  <c r="E603"/>
  <c r="E601"/>
  <c r="E599"/>
  <c r="E597"/>
  <c r="E595"/>
  <c r="E593"/>
  <c r="E591"/>
  <c r="E589"/>
  <c r="E587"/>
  <c r="E585"/>
  <c r="E583"/>
  <c r="E581"/>
  <c r="E579"/>
  <c r="E577"/>
  <c r="E575"/>
  <c r="E573"/>
  <c r="E571"/>
  <c r="E569"/>
  <c r="E567"/>
  <c r="E565"/>
  <c r="E563"/>
  <c r="E561"/>
  <c r="E559"/>
  <c r="E557"/>
  <c r="E555"/>
  <c r="E553"/>
  <c r="E551"/>
  <c r="E549"/>
  <c r="E547"/>
  <c r="E545"/>
  <c r="E543"/>
  <c r="E541"/>
  <c r="E5"/>
  <c r="E538"/>
  <c r="E536"/>
  <c r="E534"/>
  <c r="E532"/>
  <c r="E530"/>
  <c r="E89"/>
  <c r="E527"/>
  <c r="E525"/>
  <c r="E523"/>
  <c r="E521"/>
  <c r="E519"/>
  <c r="E517"/>
  <c r="E515"/>
  <c r="E513"/>
  <c r="E511"/>
  <c r="E509"/>
  <c r="E507"/>
  <c r="E505"/>
  <c r="E503"/>
  <c r="E501"/>
  <c r="E499"/>
  <c r="E497"/>
  <c r="E495"/>
  <c r="E493"/>
  <c r="E491"/>
  <c r="E489"/>
  <c r="E487"/>
  <c r="E485"/>
  <c r="E483"/>
  <c r="E481"/>
  <c r="E479"/>
  <c r="E477"/>
  <c r="E475"/>
  <c r="E473"/>
  <c r="E471"/>
  <c r="E469"/>
  <c r="E467"/>
  <c r="E465"/>
  <c r="E463"/>
  <c r="E461"/>
  <c r="E459"/>
  <c r="E457"/>
  <c r="E455"/>
  <c r="E453"/>
  <c r="E451"/>
  <c r="E449"/>
  <c r="E447"/>
  <c r="E445"/>
  <c r="E443"/>
  <c r="E441"/>
  <c r="E439"/>
  <c r="E437"/>
  <c r="E435"/>
  <c r="E433"/>
  <c r="E431"/>
  <c r="E429"/>
  <c r="E427"/>
  <c r="E425"/>
  <c r="E423"/>
  <c r="E421"/>
  <c r="E419"/>
  <c r="E417"/>
  <c r="E415"/>
  <c r="E413"/>
  <c r="E411"/>
  <c r="E409"/>
  <c r="E407"/>
  <c r="E405"/>
  <c r="E403"/>
  <c r="E401"/>
  <c r="E399"/>
  <c r="E397"/>
  <c r="E395"/>
  <c r="E393"/>
  <c r="E391"/>
  <c r="E389"/>
  <c r="E387"/>
  <c r="E385"/>
  <c r="E383"/>
  <c r="E381"/>
  <c r="E379"/>
  <c r="E377"/>
  <c r="E375"/>
  <c r="E373"/>
  <c r="E371"/>
  <c r="E369"/>
  <c r="E367"/>
  <c r="E365"/>
  <c r="E363"/>
  <c r="E361"/>
  <c r="E359"/>
  <c r="E357"/>
  <c r="E355"/>
  <c r="E353"/>
  <c r="E351"/>
  <c r="E349"/>
  <c r="E347"/>
  <c r="E345"/>
  <c r="E343"/>
  <c r="E341"/>
  <c r="E339"/>
  <c r="E337"/>
  <c r="E335"/>
  <c r="E333"/>
  <c r="E331"/>
  <c r="E329"/>
  <c r="E328"/>
  <c r="E326"/>
  <c r="E324"/>
  <c r="E322"/>
  <c r="E320"/>
  <c r="E318"/>
  <c r="E316"/>
  <c r="E314"/>
  <c r="E312"/>
  <c r="E310"/>
  <c r="E308"/>
  <c r="E306"/>
  <c r="E304"/>
  <c r="E302"/>
  <c r="E300"/>
  <c r="E298"/>
  <c r="E296"/>
  <c r="E294"/>
  <c r="E292"/>
  <c r="E290"/>
  <c r="E288"/>
  <c r="E286"/>
  <c r="E284"/>
  <c r="E282"/>
  <c r="E280"/>
  <c r="E278"/>
  <c r="E276"/>
  <c r="E274"/>
  <c r="E272"/>
  <c r="E270"/>
  <c r="E268"/>
  <c r="E266"/>
  <c r="E264"/>
  <c r="E262"/>
  <c r="E260"/>
  <c r="E258"/>
  <c r="E256"/>
  <c r="E254"/>
  <c r="E252"/>
  <c r="E250"/>
  <c r="E248"/>
  <c r="E246"/>
  <c r="E244"/>
  <c r="E242"/>
  <c r="E240"/>
  <c r="E238"/>
  <c r="E236"/>
  <c r="E234"/>
  <c r="E232"/>
  <c r="E230"/>
  <c r="E228"/>
  <c r="E226"/>
  <c r="E224"/>
  <c r="E222"/>
  <c r="E220"/>
  <c r="E218"/>
  <c r="E216"/>
  <c r="E214"/>
  <c r="G211"/>
  <c r="G209"/>
  <c r="G207"/>
  <c r="G205"/>
  <c r="G203"/>
  <c r="G201"/>
  <c r="G199"/>
  <c r="G197"/>
  <c r="G195"/>
  <c r="G193"/>
  <c r="G191"/>
  <c r="G189"/>
  <c r="G187"/>
  <c r="G185"/>
  <c r="G183"/>
  <c r="G181"/>
  <c r="G179"/>
  <c r="G177"/>
  <c r="G175"/>
  <c r="G173"/>
  <c r="G171"/>
  <c r="G169"/>
  <c r="G167"/>
  <c r="G165"/>
  <c r="G163"/>
  <c r="G161"/>
  <c r="G159"/>
  <c r="G157"/>
  <c r="G155"/>
  <c r="G3"/>
  <c r="G152"/>
  <c r="G150"/>
  <c r="G148"/>
  <c r="G146"/>
  <c r="G144"/>
  <c r="G142"/>
  <c r="G2"/>
  <c r="G139"/>
  <c r="G137"/>
  <c r="G135"/>
  <c r="G133"/>
  <c r="G131"/>
  <c r="G129"/>
  <c r="G127"/>
  <c r="G125"/>
  <c r="G123"/>
  <c r="G121"/>
  <c r="G119"/>
  <c r="G117"/>
  <c r="G115"/>
  <c r="G113"/>
  <c r="G111"/>
  <c r="G109"/>
  <c r="G107"/>
  <c r="G105"/>
  <c r="G103"/>
  <c r="G101"/>
  <c r="G99"/>
  <c r="G97"/>
  <c r="G95"/>
  <c r="G93"/>
  <c r="G91"/>
  <c r="G591"/>
  <c r="G534"/>
  <c r="G525"/>
  <c r="G521"/>
  <c r="G517"/>
  <c r="G513"/>
  <c r="G511"/>
  <c r="G507"/>
  <c r="G505"/>
  <c r="G501"/>
  <c r="G499"/>
  <c r="G495"/>
  <c r="G493"/>
  <c r="G489"/>
  <c r="G487"/>
  <c r="G483"/>
  <c r="G479"/>
  <c r="G475"/>
  <c r="G471"/>
  <c r="G467"/>
  <c r="G463"/>
  <c r="G461"/>
  <c r="G457"/>
  <c r="G453"/>
  <c r="G451"/>
  <c r="G447"/>
  <c r="G445"/>
  <c r="G441"/>
  <c r="G439"/>
  <c r="G435"/>
  <c r="G431"/>
  <c r="G427"/>
  <c r="G423"/>
  <c r="G421"/>
  <c r="G417"/>
  <c r="G413"/>
  <c r="G411"/>
  <c r="G407"/>
  <c r="G403"/>
  <c r="G401"/>
  <c r="G397"/>
  <c r="G393"/>
  <c r="G389"/>
  <c r="G387"/>
  <c r="G383"/>
  <c r="G379"/>
  <c r="G377"/>
  <c r="G373"/>
  <c r="G371"/>
  <c r="G367"/>
  <c r="G363"/>
  <c r="G361"/>
  <c r="G357"/>
  <c r="G353"/>
  <c r="G349"/>
  <c r="G345"/>
  <c r="G343"/>
  <c r="G339"/>
  <c r="G335"/>
  <c r="G331"/>
  <c r="G329"/>
  <c r="G326"/>
  <c r="G324"/>
  <c r="G320"/>
  <c r="G318"/>
  <c r="G314"/>
  <c r="G310"/>
  <c r="G308"/>
  <c r="G304"/>
  <c r="G300"/>
  <c r="G296"/>
  <c r="G294"/>
  <c r="G290"/>
  <c r="G288"/>
  <c r="G284"/>
  <c r="G280"/>
  <c r="G276"/>
  <c r="G272"/>
  <c r="G268"/>
  <c r="G264"/>
  <c r="G260"/>
  <c r="G256"/>
  <c r="G252"/>
  <c r="G250"/>
  <c r="G246"/>
  <c r="G244"/>
  <c r="G242"/>
  <c r="G240"/>
  <c r="G238"/>
  <c r="G236"/>
  <c r="G234"/>
  <c r="G232"/>
  <c r="G230"/>
  <c r="G228"/>
  <c r="G226"/>
  <c r="G224"/>
  <c r="G222"/>
  <c r="G220"/>
  <c r="G218"/>
  <c r="G216"/>
  <c r="G214"/>
  <c r="G212"/>
  <c r="E210"/>
  <c r="E208"/>
  <c r="E206"/>
  <c r="E204"/>
  <c r="E202"/>
  <c r="E200"/>
  <c r="E198"/>
  <c r="E196"/>
  <c r="E194"/>
  <c r="E192"/>
  <c r="E190"/>
  <c r="E188"/>
  <c r="E186"/>
  <c r="E184"/>
  <c r="E182"/>
  <c r="E180"/>
  <c r="E178"/>
  <c r="E176"/>
  <c r="E174"/>
  <c r="E172"/>
  <c r="E170"/>
  <c r="E168"/>
  <c r="E166"/>
  <c r="E164"/>
  <c r="E162"/>
  <c r="E160"/>
  <c r="E158"/>
  <c r="E156"/>
  <c r="E154"/>
  <c r="E153"/>
  <c r="E151"/>
  <c r="E149"/>
  <c r="E147"/>
  <c r="E145"/>
  <c r="E143"/>
  <c r="E141"/>
  <c r="E140"/>
  <c r="E138"/>
  <c r="E136"/>
  <c r="E134"/>
  <c r="E132"/>
  <c r="E130"/>
  <c r="E128"/>
  <c r="E126"/>
  <c r="E124"/>
  <c r="E122"/>
  <c r="E120"/>
  <c r="E118"/>
  <c r="E116"/>
  <c r="E114"/>
  <c r="E112"/>
  <c r="E110"/>
  <c r="E108"/>
  <c r="E106"/>
  <c r="E104"/>
  <c r="E102"/>
  <c r="E100"/>
  <c r="E98"/>
  <c r="E96"/>
  <c r="E94"/>
  <c r="E92"/>
  <c r="E90"/>
  <c r="G1736"/>
  <c r="G1728"/>
  <c r="G1720"/>
  <c r="G1714"/>
  <c r="G1710"/>
  <c r="G1702"/>
  <c r="G1694"/>
  <c r="G1686"/>
  <c r="G1678"/>
  <c r="G1670"/>
  <c r="G1662"/>
  <c r="G1654"/>
  <c r="G1646"/>
  <c r="G1638"/>
  <c r="G1630"/>
  <c r="G1618"/>
  <c r="G1610"/>
  <c r="G1602"/>
  <c r="G1594"/>
  <c r="G1588"/>
  <c r="G1580"/>
  <c r="G1572"/>
  <c r="G1564"/>
  <c r="G1556"/>
  <c r="G1548"/>
  <c r="G1540"/>
  <c r="G1536"/>
  <c r="G1530"/>
  <c r="G1524"/>
  <c r="G1516"/>
  <c r="G1508"/>
  <c r="G1500"/>
  <c r="G1492"/>
  <c r="G1484"/>
  <c r="G1476"/>
  <c r="G1468"/>
  <c r="G1460"/>
  <c r="G1452"/>
  <c r="G1444"/>
  <c r="G1436"/>
  <c r="G1428"/>
  <c r="G1420"/>
  <c r="G1412"/>
  <c r="G1404"/>
  <c r="G1396"/>
  <c r="G1388"/>
  <c r="G1380"/>
  <c r="G1372"/>
  <c r="G1364"/>
  <c r="G1356"/>
  <c r="G1349"/>
  <c r="G1341"/>
  <c r="G1333"/>
  <c r="E1326"/>
  <c r="E1318"/>
  <c r="E1310"/>
  <c r="E1303"/>
  <c r="E1296"/>
  <c r="E1288"/>
  <c r="E1280"/>
  <c r="E1272"/>
  <c r="E1264"/>
  <c r="G1255"/>
  <c r="G1247"/>
  <c r="G1240"/>
  <c r="G1232"/>
  <c r="G1224"/>
  <c r="G1216"/>
  <c r="E1208"/>
  <c r="G1199"/>
  <c r="G1191"/>
  <c r="G1183"/>
  <c r="G1175"/>
  <c r="G1167"/>
  <c r="G1159"/>
  <c r="G1151"/>
  <c r="G1143"/>
  <c r="G1135"/>
  <c r="G1127"/>
  <c r="G1119"/>
  <c r="G1111"/>
  <c r="E1103"/>
  <c r="E1095"/>
  <c r="E1087"/>
  <c r="E1079"/>
  <c r="E1071"/>
  <c r="E1063"/>
  <c r="E1055"/>
  <c r="E1047"/>
  <c r="E1039"/>
  <c r="E1031"/>
  <c r="E1023"/>
  <c r="E1015"/>
  <c r="E1007"/>
  <c r="E999"/>
  <c r="E991"/>
  <c r="E983"/>
  <c r="E975"/>
  <c r="E967"/>
  <c r="E959"/>
  <c r="E951"/>
  <c r="E943"/>
  <c r="E935"/>
  <c r="E927"/>
  <c r="E919"/>
  <c r="E911"/>
  <c r="E903"/>
  <c r="E895"/>
  <c r="E887"/>
  <c r="E879"/>
  <c r="E871"/>
  <c r="E863"/>
  <c r="E855"/>
  <c r="E847"/>
  <c r="E839"/>
  <c r="E831"/>
  <c r="E823"/>
  <c r="E815"/>
  <c r="E807"/>
  <c r="E799"/>
  <c r="E791"/>
  <c r="E783"/>
  <c r="E775"/>
  <c r="E767"/>
  <c r="E759"/>
  <c r="E751"/>
  <c r="E743"/>
  <c r="E735"/>
  <c r="E727"/>
  <c r="E719"/>
  <c r="E711"/>
  <c r="G708"/>
  <c r="G706"/>
  <c r="G704"/>
  <c r="G702"/>
  <c r="G700"/>
  <c r="G698"/>
  <c r="E696"/>
  <c r="E694"/>
  <c r="E692"/>
  <c r="E690"/>
  <c r="E688"/>
  <c r="E686"/>
  <c r="E684"/>
  <c r="E682"/>
  <c r="E680"/>
  <c r="E678"/>
  <c r="E676"/>
  <c r="E674"/>
  <c r="E672"/>
  <c r="E670"/>
  <c r="E668"/>
  <c r="E666"/>
  <c r="E664"/>
  <c r="E662"/>
  <c r="E660"/>
  <c r="E658"/>
  <c r="E656"/>
  <c r="E654"/>
  <c r="E652"/>
  <c r="E650"/>
  <c r="E648"/>
  <c r="E646"/>
  <c r="E644"/>
  <c r="E642"/>
  <c r="E640"/>
  <c r="E638"/>
  <c r="E636"/>
  <c r="E634"/>
  <c r="E632"/>
  <c r="E630"/>
  <c r="E628"/>
  <c r="E626"/>
  <c r="E624"/>
  <c r="E622"/>
  <c r="E620"/>
  <c r="E618"/>
  <c r="E616"/>
  <c r="E614"/>
  <c r="E612"/>
  <c r="E610"/>
  <c r="E608"/>
  <c r="E606"/>
  <c r="E604"/>
  <c r="E602"/>
  <c r="E600"/>
  <c r="E598"/>
  <c r="E596"/>
  <c r="E594"/>
  <c r="E592"/>
  <c r="E590"/>
  <c r="E588"/>
  <c r="E586"/>
  <c r="E584"/>
  <c r="E582"/>
  <c r="E580"/>
  <c r="E578"/>
  <c r="E576"/>
  <c r="E574"/>
  <c r="E572"/>
  <c r="E570"/>
  <c r="E568"/>
  <c r="E566"/>
  <c r="E564"/>
  <c r="E562"/>
  <c r="E560"/>
  <c r="E558"/>
  <c r="E556"/>
  <c r="E554"/>
  <c r="E552"/>
  <c r="E550"/>
  <c r="E548"/>
  <c r="E546"/>
  <c r="E544"/>
  <c r="E542"/>
  <c r="E540"/>
  <c r="E539"/>
  <c r="E537"/>
  <c r="E535"/>
  <c r="E533"/>
  <c r="E531"/>
  <c r="E529"/>
  <c r="E528"/>
  <c r="E526"/>
  <c r="E524"/>
  <c r="E522"/>
  <c r="E520"/>
  <c r="E518"/>
  <c r="E516"/>
  <c r="E514"/>
  <c r="E512"/>
  <c r="E510"/>
  <c r="E508"/>
  <c r="E506"/>
  <c r="E504"/>
  <c r="E502"/>
  <c r="E500"/>
  <c r="E498"/>
  <c r="E496"/>
  <c r="E494"/>
  <c r="E492"/>
  <c r="E490"/>
  <c r="E488"/>
  <c r="E486"/>
  <c r="E484"/>
  <c r="E482"/>
  <c r="E480"/>
  <c r="E478"/>
  <c r="E476"/>
  <c r="E474"/>
  <c r="E472"/>
  <c r="E470"/>
  <c r="E468"/>
  <c r="E466"/>
  <c r="E464"/>
  <c r="E462"/>
  <c r="E460"/>
  <c r="E458"/>
  <c r="E456"/>
  <c r="E454"/>
  <c r="E452"/>
  <c r="E450"/>
  <c r="E448"/>
  <c r="E446"/>
  <c r="E444"/>
  <c r="E442"/>
  <c r="E440"/>
  <c r="E438"/>
  <c r="E436"/>
  <c r="E434"/>
  <c r="E432"/>
  <c r="E430"/>
  <c r="E428"/>
  <c r="E426"/>
  <c r="E424"/>
  <c r="E422"/>
  <c r="E420"/>
  <c r="E418"/>
  <c r="E416"/>
  <c r="E414"/>
  <c r="E412"/>
  <c r="E410"/>
  <c r="E408"/>
  <c r="E406"/>
  <c r="E404"/>
  <c r="E402"/>
  <c r="E400"/>
  <c r="E398"/>
  <c r="E396"/>
  <c r="E394"/>
  <c r="E392"/>
  <c r="E390"/>
  <c r="E388"/>
  <c r="E386"/>
  <c r="E384"/>
  <c r="E382"/>
  <c r="E380"/>
  <c r="E378"/>
  <c r="E376"/>
  <c r="E374"/>
  <c r="E372"/>
  <c r="E370"/>
  <c r="E368"/>
  <c r="E366"/>
  <c r="E364"/>
  <c r="E362"/>
  <c r="E360"/>
  <c r="E358"/>
  <c r="E356"/>
  <c r="E354"/>
  <c r="E352"/>
  <c r="E350"/>
  <c r="E348"/>
  <c r="E346"/>
  <c r="E344"/>
  <c r="E342"/>
  <c r="E340"/>
  <c r="E338"/>
  <c r="E336"/>
  <c r="E334"/>
  <c r="E332"/>
  <c r="E330"/>
  <c r="E4"/>
  <c r="E327"/>
  <c r="E325"/>
  <c r="E323"/>
  <c r="E321"/>
  <c r="E319"/>
  <c r="E317"/>
  <c r="E315"/>
  <c r="E313"/>
  <c r="E311"/>
  <c r="E309"/>
  <c r="E307"/>
  <c r="E305"/>
  <c r="E303"/>
  <c r="E301"/>
  <c r="E299"/>
  <c r="E297"/>
  <c r="E295"/>
  <c r="E293"/>
  <c r="E291"/>
  <c r="E289"/>
  <c r="E287"/>
  <c r="E285"/>
  <c r="E283"/>
  <c r="E281"/>
  <c r="E279"/>
  <c r="E277"/>
  <c r="E275"/>
  <c r="E273"/>
  <c r="E271"/>
  <c r="E269"/>
  <c r="E267"/>
  <c r="E265"/>
  <c r="E263"/>
  <c r="E261"/>
  <c r="E259"/>
  <c r="E257"/>
  <c r="E253"/>
  <c r="E251"/>
  <c r="E249"/>
  <c r="E247"/>
  <c r="E245"/>
  <c r="E243"/>
  <c r="E241"/>
  <c r="E239"/>
  <c r="E237"/>
  <c r="E235"/>
  <c r="E231"/>
  <c r="E229"/>
  <c r="E227"/>
  <c r="E223"/>
  <c r="E219"/>
  <c r="E215"/>
  <c r="G208"/>
  <c r="G204"/>
  <c r="G200"/>
  <c r="G196"/>
  <c r="G192"/>
  <c r="G186"/>
  <c r="G180"/>
  <c r="G174"/>
  <c r="G168"/>
  <c r="G162"/>
  <c r="G154"/>
  <c r="G147"/>
  <c r="G140"/>
  <c r="G134"/>
  <c r="G128"/>
  <c r="G118"/>
  <c r="G110"/>
  <c r="G102"/>
  <c r="G94"/>
  <c r="G1730"/>
  <c r="G1722"/>
  <c r="G1716"/>
  <c r="G1704"/>
  <c r="G1688"/>
  <c r="G1672"/>
  <c r="G1656"/>
  <c r="G1640"/>
  <c r="G1632"/>
  <c r="G1620"/>
  <c r="G1604"/>
  <c r="G1582"/>
  <c r="G1566"/>
  <c r="G1532"/>
  <c r="G1518"/>
  <c r="G1502"/>
  <c r="G1486"/>
  <c r="G1470"/>
  <c r="G1454"/>
  <c r="G1438"/>
  <c r="G1422"/>
  <c r="G1406"/>
  <c r="G1398"/>
  <c r="G1382"/>
  <c r="G1366"/>
  <c r="G1351"/>
  <c r="G1734"/>
  <c r="G1726"/>
  <c r="G1708"/>
  <c r="G1700"/>
  <c r="G1692"/>
  <c r="G1684"/>
  <c r="G1676"/>
  <c r="G1668"/>
  <c r="G1660"/>
  <c r="G1652"/>
  <c r="G1644"/>
  <c r="G1636"/>
  <c r="G1628"/>
  <c r="G1622"/>
  <c r="G1616"/>
  <c r="G1608"/>
  <c r="G1600"/>
  <c r="G1592"/>
  <c r="G1586"/>
  <c r="G1578"/>
  <c r="G1570"/>
  <c r="G1562"/>
  <c r="G1554"/>
  <c r="G1546"/>
  <c r="G1534"/>
  <c r="G1528"/>
  <c r="G1522"/>
  <c r="G1514"/>
  <c r="G1506"/>
  <c r="G1498"/>
  <c r="G1490"/>
  <c r="G1482"/>
  <c r="G1474"/>
  <c r="G1466"/>
  <c r="G1458"/>
  <c r="G1450"/>
  <c r="G1442"/>
  <c r="G1434"/>
  <c r="G1426"/>
  <c r="G1418"/>
  <c r="G1410"/>
  <c r="G1402"/>
  <c r="G1394"/>
  <c r="G1386"/>
  <c r="G1378"/>
  <c r="G1370"/>
  <c r="G1362"/>
  <c r="G1354"/>
  <c r="G1347"/>
  <c r="G1339"/>
  <c r="G9"/>
  <c r="E1324"/>
  <c r="E1316"/>
  <c r="E1308"/>
  <c r="E1301"/>
  <c r="E1294"/>
  <c r="E1286"/>
  <c r="E1278"/>
  <c r="E1270"/>
  <c r="E1262"/>
  <c r="G1253"/>
  <c r="G1246"/>
  <c r="G1238"/>
  <c r="G1230"/>
  <c r="G1222"/>
  <c r="G1214"/>
  <c r="E1206"/>
  <c r="G1197"/>
  <c r="G1189"/>
  <c r="G1181"/>
  <c r="G1173"/>
  <c r="G1165"/>
  <c r="G1157"/>
  <c r="G1149"/>
  <c r="G1141"/>
  <c r="G1133"/>
  <c r="G1125"/>
  <c r="G1117"/>
  <c r="E1109"/>
  <c r="E1101"/>
  <c r="E1093"/>
  <c r="E1085"/>
  <c r="E1077"/>
  <c r="E1069"/>
  <c r="E1061"/>
  <c r="E1053"/>
  <c r="E1045"/>
  <c r="E1037"/>
  <c r="E1029"/>
  <c r="E1021"/>
  <c r="E1013"/>
  <c r="E1005"/>
  <c r="E997"/>
  <c r="E989"/>
  <c r="E981"/>
  <c r="E973"/>
  <c r="E965"/>
  <c r="E957"/>
  <c r="E949"/>
  <c r="E941"/>
  <c r="E933"/>
  <c r="E925"/>
  <c r="E917"/>
  <c r="E909"/>
  <c r="E901"/>
  <c r="E893"/>
  <c r="E885"/>
  <c r="E877"/>
  <c r="E869"/>
  <c r="E861"/>
  <c r="E853"/>
  <c r="E845"/>
  <c r="E837"/>
  <c r="E829"/>
  <c r="E821"/>
  <c r="E813"/>
  <c r="E805"/>
  <c r="E797"/>
  <c r="E789"/>
  <c r="E781"/>
  <c r="E773"/>
  <c r="E765"/>
  <c r="E757"/>
  <c r="E749"/>
  <c r="E741"/>
  <c r="E733"/>
  <c r="E725"/>
  <c r="E717"/>
  <c r="E710"/>
  <c r="E708"/>
  <c r="E706"/>
  <c r="E704"/>
  <c r="E702"/>
  <c r="E700"/>
  <c r="E698"/>
  <c r="G695"/>
  <c r="G693"/>
  <c r="G691"/>
  <c r="G689"/>
  <c r="G687"/>
  <c r="G685"/>
  <c r="G683"/>
  <c r="G681"/>
  <c r="G679"/>
  <c r="G677"/>
  <c r="G675"/>
  <c r="G673"/>
  <c r="G671"/>
  <c r="G669"/>
  <c r="G667"/>
  <c r="G665"/>
  <c r="G663"/>
  <c r="G661"/>
  <c r="G659"/>
  <c r="G657"/>
  <c r="G655"/>
  <c r="G653"/>
  <c r="G651"/>
  <c r="G649"/>
  <c r="G647"/>
  <c r="G645"/>
  <c r="G643"/>
  <c r="G641"/>
  <c r="G639"/>
  <c r="G637"/>
  <c r="G635"/>
  <c r="G633"/>
  <c r="G631"/>
  <c r="G629"/>
  <c r="G627"/>
  <c r="G625"/>
  <c r="G623"/>
  <c r="G621"/>
  <c r="G619"/>
  <c r="G617"/>
  <c r="G615"/>
  <c r="G613"/>
  <c r="G611"/>
  <c r="G609"/>
  <c r="G607"/>
  <c r="G605"/>
  <c r="G603"/>
  <c r="G601"/>
  <c r="G599"/>
  <c r="G597"/>
  <c r="G595"/>
  <c r="G593"/>
  <c r="G589"/>
  <c r="G587"/>
  <c r="G585"/>
  <c r="G583"/>
  <c r="G581"/>
  <c r="G579"/>
  <c r="G577"/>
  <c r="G575"/>
  <c r="G573"/>
  <c r="G571"/>
  <c r="G569"/>
  <c r="G567"/>
  <c r="G565"/>
  <c r="G563"/>
  <c r="G561"/>
  <c r="G559"/>
  <c r="G557"/>
  <c r="G555"/>
  <c r="G553"/>
  <c r="G551"/>
  <c r="G549"/>
  <c r="G547"/>
  <c r="G545"/>
  <c r="G543"/>
  <c r="G541"/>
  <c r="G5"/>
  <c r="G538"/>
  <c r="G536"/>
  <c r="G532"/>
  <c r="G530"/>
  <c r="G89"/>
  <c r="G527"/>
  <c r="G523"/>
  <c r="G519"/>
  <c r="G515"/>
  <c r="G509"/>
  <c r="G503"/>
  <c r="G497"/>
  <c r="G491"/>
  <c r="G485"/>
  <c r="G481"/>
  <c r="G477"/>
  <c r="G473"/>
  <c r="G469"/>
  <c r="G465"/>
  <c r="G459"/>
  <c r="G455"/>
  <c r="G449"/>
  <c r="G443"/>
  <c r="G437"/>
  <c r="G433"/>
  <c r="G429"/>
  <c r="G425"/>
  <c r="G419"/>
  <c r="G415"/>
  <c r="G409"/>
  <c r="G405"/>
  <c r="G399"/>
  <c r="G395"/>
  <c r="G391"/>
  <c r="G385"/>
  <c r="G381"/>
  <c r="G375"/>
  <c r="G369"/>
  <c r="G365"/>
  <c r="G359"/>
  <c r="G355"/>
  <c r="G351"/>
  <c r="G347"/>
  <c r="G341"/>
  <c r="G337"/>
  <c r="G333"/>
  <c r="G328"/>
  <c r="G322"/>
  <c r="G316"/>
  <c r="G312"/>
  <c r="G306"/>
  <c r="G302"/>
  <c r="G298"/>
  <c r="G292"/>
  <c r="G286"/>
  <c r="G282"/>
  <c r="G278"/>
  <c r="G274"/>
  <c r="G270"/>
  <c r="G266"/>
  <c r="G262"/>
  <c r="G258"/>
  <c r="G254"/>
  <c r="G248"/>
  <c r="E255"/>
  <c r="E233"/>
  <c r="E225"/>
  <c r="E221"/>
  <c r="E217"/>
  <c r="E213"/>
  <c r="G210"/>
  <c r="G206"/>
  <c r="G202"/>
  <c r="G198"/>
  <c r="G194"/>
  <c r="G190"/>
  <c r="G188"/>
  <c r="G184"/>
  <c r="G182"/>
  <c r="G178"/>
  <c r="G176"/>
  <c r="G172"/>
  <c r="G170"/>
  <c r="G166"/>
  <c r="G164"/>
  <c r="G160"/>
  <c r="G158"/>
  <c r="G156"/>
  <c r="G153"/>
  <c r="G151"/>
  <c r="G149"/>
  <c r="G145"/>
  <c r="G143"/>
  <c r="G141"/>
  <c r="G138"/>
  <c r="G136"/>
  <c r="G132"/>
  <c r="G130"/>
  <c r="G126"/>
  <c r="G124"/>
  <c r="G122"/>
  <c r="G120"/>
  <c r="G116"/>
  <c r="G114"/>
  <c r="G112"/>
  <c r="G108"/>
  <c r="G106"/>
  <c r="G104"/>
  <c r="G100"/>
  <c r="G98"/>
  <c r="G96"/>
  <c r="G92"/>
  <c r="G90"/>
  <c r="G1738"/>
  <c r="G1696"/>
  <c r="G1680"/>
  <c r="G1664"/>
  <c r="G1648"/>
  <c r="G1624"/>
  <c r="G1612"/>
  <c r="G1596"/>
  <c r="G1574"/>
  <c r="G1558"/>
  <c r="G1550"/>
  <c r="G1542"/>
  <c r="G1526"/>
  <c r="G1510"/>
  <c r="G1494"/>
  <c r="G1478"/>
  <c r="G1462"/>
  <c r="G1446"/>
  <c r="G1430"/>
  <c r="G1414"/>
  <c r="G1390"/>
  <c r="G1374"/>
  <c r="G1358"/>
  <c r="G1343"/>
  <c r="E1312"/>
  <c r="E1282"/>
  <c r="G1249"/>
  <c r="G1218"/>
  <c r="G1185"/>
  <c r="G1153"/>
  <c r="G1121"/>
  <c r="E1089"/>
  <c r="E1057"/>
  <c r="E1025"/>
  <c r="E993"/>
  <c r="E961"/>
  <c r="E929"/>
  <c r="E897"/>
  <c r="E865"/>
  <c r="E833"/>
  <c r="E801"/>
  <c r="E769"/>
  <c r="E737"/>
  <c r="E709"/>
  <c r="E701"/>
  <c r="G692"/>
  <c r="G684"/>
  <c r="G676"/>
  <c r="G668"/>
  <c r="G660"/>
  <c r="G652"/>
  <c r="G644"/>
  <c r="G636"/>
  <c r="G628"/>
  <c r="G620"/>
  <c r="G612"/>
  <c r="G604"/>
  <c r="G596"/>
  <c r="G588"/>
  <c r="G580"/>
  <c r="G572"/>
  <c r="G564"/>
  <c r="G556"/>
  <c r="G548"/>
  <c r="G540"/>
  <c r="G533"/>
  <c r="G526"/>
  <c r="G518"/>
  <c r="G510"/>
  <c r="G502"/>
  <c r="G494"/>
  <c r="G486"/>
  <c r="G478"/>
  <c r="G470"/>
  <c r="G462"/>
  <c r="G454"/>
  <c r="G446"/>
  <c r="G438"/>
  <c r="G430"/>
  <c r="G422"/>
  <c r="G414"/>
  <c r="G406"/>
  <c r="G398"/>
  <c r="G390"/>
  <c r="G382"/>
  <c r="G374"/>
  <c r="G366"/>
  <c r="G358"/>
  <c r="G350"/>
  <c r="G342"/>
  <c r="G334"/>
  <c r="G327"/>
  <c r="G319"/>
  <c r="G311"/>
  <c r="G303"/>
  <c r="G295"/>
  <c r="G287"/>
  <c r="G279"/>
  <c r="G271"/>
  <c r="G263"/>
  <c r="G255"/>
  <c r="G247"/>
  <c r="G239"/>
  <c r="G231"/>
  <c r="G223"/>
  <c r="G215"/>
  <c r="E207"/>
  <c r="E199"/>
  <c r="E191"/>
  <c r="E183"/>
  <c r="E175"/>
  <c r="E167"/>
  <c r="E159"/>
  <c r="E152"/>
  <c r="E144"/>
  <c r="E137"/>
  <c r="E129"/>
  <c r="E121"/>
  <c r="E113"/>
  <c r="E105"/>
  <c r="E97"/>
  <c r="G257"/>
  <c r="G233"/>
  <c r="G217"/>
  <c r="E209"/>
  <c r="E193"/>
  <c r="E185"/>
  <c r="E177"/>
  <c r="E161"/>
  <c r="E3"/>
  <c r="E146"/>
  <c r="E131"/>
  <c r="E123"/>
  <c r="E115"/>
  <c r="E99"/>
  <c r="E91"/>
  <c r="E1328"/>
  <c r="E1073"/>
  <c r="E977"/>
  <c r="E881"/>
  <c r="E817"/>
  <c r="E753"/>
  <c r="E705"/>
  <c r="G688"/>
  <c r="G672"/>
  <c r="G640"/>
  <c r="G624"/>
  <c r="G608"/>
  <c r="G592"/>
  <c r="G576"/>
  <c r="G560"/>
  <c r="G544"/>
  <c r="G529"/>
  <c r="G514"/>
  <c r="G498"/>
  <c r="G474"/>
  <c r="G458"/>
  <c r="G450"/>
  <c r="G434"/>
  <c r="G418"/>
  <c r="G402"/>
  <c r="G386"/>
  <c r="G370"/>
  <c r="G354"/>
  <c r="G338"/>
  <c r="G323"/>
  <c r="G307"/>
  <c r="G283"/>
  <c r="G267"/>
  <c r="G251"/>
  <c r="G227"/>
  <c r="E211"/>
  <c r="E195"/>
  <c r="E179"/>
  <c r="E163"/>
  <c r="E148"/>
  <c r="E133"/>
  <c r="E117"/>
  <c r="E101"/>
  <c r="E1305"/>
  <c r="E1274"/>
  <c r="G1242"/>
  <c r="E1210"/>
  <c r="G1177"/>
  <c r="G1113"/>
  <c r="E1049"/>
  <c r="E985"/>
  <c r="E921"/>
  <c r="E857"/>
  <c r="E793"/>
  <c r="E729"/>
  <c r="E699"/>
  <c r="E1320"/>
  <c r="E1290"/>
  <c r="G1257"/>
  <c r="G1226"/>
  <c r="G1193"/>
  <c r="G1161"/>
  <c r="G1129"/>
  <c r="E1097"/>
  <c r="E1065"/>
  <c r="E1033"/>
  <c r="E1001"/>
  <c r="E969"/>
  <c r="E937"/>
  <c r="E905"/>
  <c r="E873"/>
  <c r="E841"/>
  <c r="E809"/>
  <c r="E777"/>
  <c r="E745"/>
  <c r="E713"/>
  <c r="E703"/>
  <c r="G694"/>
  <c r="G686"/>
  <c r="G678"/>
  <c r="G670"/>
  <c r="G662"/>
  <c r="G654"/>
  <c r="G646"/>
  <c r="G638"/>
  <c r="G630"/>
  <c r="G622"/>
  <c r="G614"/>
  <c r="G606"/>
  <c r="G598"/>
  <c r="G590"/>
  <c r="G582"/>
  <c r="G574"/>
  <c r="G566"/>
  <c r="G558"/>
  <c r="G550"/>
  <c r="G542"/>
  <c r="G535"/>
  <c r="G528"/>
  <c r="G520"/>
  <c r="G512"/>
  <c r="G504"/>
  <c r="G496"/>
  <c r="G488"/>
  <c r="G480"/>
  <c r="G472"/>
  <c r="G464"/>
  <c r="G456"/>
  <c r="G448"/>
  <c r="G440"/>
  <c r="G432"/>
  <c r="G424"/>
  <c r="G416"/>
  <c r="G408"/>
  <c r="G400"/>
  <c r="G392"/>
  <c r="G384"/>
  <c r="G376"/>
  <c r="G368"/>
  <c r="G360"/>
  <c r="G352"/>
  <c r="G344"/>
  <c r="G336"/>
  <c r="G4"/>
  <c r="G321"/>
  <c r="G313"/>
  <c r="G305"/>
  <c r="G297"/>
  <c r="G289"/>
  <c r="G281"/>
  <c r="G273"/>
  <c r="G265"/>
  <c r="G249"/>
  <c r="G241"/>
  <c r="G225"/>
  <c r="E201"/>
  <c r="E169"/>
  <c r="E139"/>
  <c r="E107"/>
  <c r="E1297"/>
  <c r="E1266"/>
  <c r="G1234"/>
  <c r="G1201"/>
  <c r="G1169"/>
  <c r="G1137"/>
  <c r="E1105"/>
  <c r="E1041"/>
  <c r="E1009"/>
  <c r="E945"/>
  <c r="E913"/>
  <c r="E849"/>
  <c r="E785"/>
  <c r="E721"/>
  <c r="G696"/>
  <c r="G680"/>
  <c r="G664"/>
  <c r="G656"/>
  <c r="G648"/>
  <c r="G632"/>
  <c r="G616"/>
  <c r="G600"/>
  <c r="G584"/>
  <c r="G568"/>
  <c r="G552"/>
  <c r="G537"/>
  <c r="G522"/>
  <c r="G506"/>
  <c r="G490"/>
  <c r="G482"/>
  <c r="G466"/>
  <c r="G442"/>
  <c r="G426"/>
  <c r="G410"/>
  <c r="G394"/>
  <c r="G378"/>
  <c r="G362"/>
  <c r="G346"/>
  <c r="G330"/>
  <c r="G315"/>
  <c r="G299"/>
  <c r="G291"/>
  <c r="G275"/>
  <c r="G259"/>
  <c r="G243"/>
  <c r="G235"/>
  <c r="G219"/>
  <c r="E203"/>
  <c r="E187"/>
  <c r="E171"/>
  <c r="E155"/>
  <c r="E2"/>
  <c r="E125"/>
  <c r="E109"/>
  <c r="E93"/>
  <c r="G1335"/>
  <c r="G1145"/>
  <c r="E1081"/>
  <c r="E1017"/>
  <c r="E953"/>
  <c r="E889"/>
  <c r="E825"/>
  <c r="E761"/>
  <c r="E707"/>
  <c r="G690"/>
  <c r="G682"/>
  <c r="G674"/>
  <c r="G666"/>
  <c r="G658"/>
  <c r="G650"/>
  <c r="G642"/>
  <c r="G634"/>
  <c r="G626"/>
  <c r="G618"/>
  <c r="G610"/>
  <c r="G602"/>
  <c r="G594"/>
  <c r="G586"/>
  <c r="G578"/>
  <c r="G570"/>
  <c r="G562"/>
  <c r="G554"/>
  <c r="G546"/>
  <c r="G539"/>
  <c r="G531"/>
  <c r="G524"/>
  <c r="G516"/>
  <c r="G508"/>
  <c r="G500"/>
  <c r="G492"/>
  <c r="G484"/>
  <c r="G476"/>
  <c r="G468"/>
  <c r="G460"/>
  <c r="G452"/>
  <c r="G444"/>
  <c r="G436"/>
  <c r="G428"/>
  <c r="G420"/>
  <c r="G412"/>
  <c r="G404"/>
  <c r="G396"/>
  <c r="G388"/>
  <c r="G380"/>
  <c r="G372"/>
  <c r="G364"/>
  <c r="G356"/>
  <c r="G348"/>
  <c r="G340"/>
  <c r="G332"/>
  <c r="G325"/>
  <c r="G317"/>
  <c r="G309"/>
  <c r="G301"/>
  <c r="G293"/>
  <c r="G285"/>
  <c r="G277"/>
  <c r="G269"/>
  <c r="G261"/>
  <c r="G253"/>
  <c r="G245"/>
  <c r="G237"/>
  <c r="G229"/>
  <c r="G221"/>
  <c r="G213"/>
  <c r="E205"/>
  <c r="E197"/>
  <c r="E189"/>
  <c r="E181"/>
  <c r="E173"/>
  <c r="E165"/>
  <c r="E157"/>
  <c r="E150"/>
  <c r="E142"/>
  <c r="E135"/>
  <c r="E127"/>
  <c r="E119"/>
  <c r="E111"/>
  <c r="E103"/>
  <c r="E95"/>
</calcChain>
</file>

<file path=xl/sharedStrings.xml><?xml version="1.0" encoding="utf-8"?>
<sst xmlns="http://schemas.openxmlformats.org/spreadsheetml/2006/main" count="75649" uniqueCount="25426">
  <si>
    <t>6 Наименование</t>
  </si>
  <si>
    <t>Год издания</t>
  </si>
  <si>
    <t>Менеджер</t>
  </si>
  <si>
    <t>Договор Дата Срок</t>
  </si>
  <si>
    <t>Факультет</t>
  </si>
  <si>
    <t>Для МЕДИЦ. ВУЗов</t>
  </si>
  <si>
    <t>Город</t>
  </si>
  <si>
    <t>ВУЗ/ город контакты автора</t>
  </si>
  <si>
    <t>Аннотация</t>
  </si>
  <si>
    <t>Макет утвержден/не утвержден</t>
  </si>
  <si>
    <t>Дизайнер</t>
  </si>
  <si>
    <t>цена</t>
  </si>
  <si>
    <t>МОН РК РУМС УМО</t>
  </si>
  <si>
    <t>англ</t>
  </si>
  <si>
    <t>(Жаркевич) Zharkevich O.M.</t>
  </si>
  <si>
    <t>Quality management methods and databases</t>
  </si>
  <si>
    <t>Tutorial</t>
  </si>
  <si>
    <t>Лидия</t>
  </si>
  <si>
    <t>Стандарт.метрол., сертиф.</t>
  </si>
  <si>
    <t>Машиностроение</t>
  </si>
  <si>
    <t>Караганда</t>
  </si>
  <si>
    <t>КарГТУ</t>
  </si>
  <si>
    <t>Учебное пособие предназначено для студентов специальности 5В073200 «Стандартизация и сертификация (по отраслям)», 5В071200 «Машиностроение». В учебном пособии подробно рассматриваются принципы управления качеством, использование инструментов контроля качества. Дается анализ возможностей процесса и технологии, расчета индексов стабильности процесса. Типы баз данных, элементы систем баз данных, аспекты проектирования базы данных описаны автором. Представлены проблемы баз данных в компьютерном интегрированном производстве. Рассмотрены объекты базы данных Microsoft Access.</t>
  </si>
  <si>
    <t>анг</t>
  </si>
  <si>
    <t>(Жусупова Р.Ф.) R.F. Zhussupova, K.M. Nabiyeva</t>
  </si>
  <si>
    <t>Successful strategies to teaching English for gifted students</t>
  </si>
  <si>
    <t>монография</t>
  </si>
  <si>
    <t>Язык английский</t>
  </si>
  <si>
    <t>Педагогика</t>
  </si>
  <si>
    <t>Астана</t>
  </si>
  <si>
    <t>ЕНУ</t>
  </si>
  <si>
    <t>(Успешные стратегии преподавания английского языка для одаренных студентов). В монографии «Успешные стратегии преподавания английского языка для одаренных студентов» представлены теоретические и практические подходы к обучению одаренных студентов. В частности, в учебнике демонстрируются «Модель стратегической языковой одаренности» и «Учебная программа по лингвистической одаренности», которые были разработаны авторами и проверены для их одаренных учеников. навыки и улучшить свои академические и личные показатели.</t>
  </si>
  <si>
    <t>(Тулекбаева) Tulekbayeva A. K., Sabirhanov D. S., Eshankulov A. A., Kaldybaeva B. M., Myrkhalykov B. S.</t>
  </si>
  <si>
    <t>Theoretical and practical bases of estimation of measurement uncertainty</t>
  </si>
  <si>
    <t>Monograph /монография</t>
  </si>
  <si>
    <t>Света</t>
  </si>
  <si>
    <t>Шымкент</t>
  </si>
  <si>
    <t>ЮКГУ</t>
  </si>
  <si>
    <t>В данной монографии представлены теоретические и практические основы оценки неопределенности результатов измерений для контроля качества различных видов испытаний продукции, современный подход к оценке неопределенности измерений, а также ключевые элементы документа «Руководство по выражению неопределенность в измерении », разработанная ведущими международными метрологическими организациями, информация об организации экспериментальных исследований в соответствии со стандартом ISO 5725 для оценки точности измерений, использование метрик точности на практике и методические подходы к оценке неопределенности измерений, требования СТ РК ИСО / МЭК 17025. Монография предназначена для студентов, магистрантов, аспирантов, докторантов (PhD), научных и инженерно-технических работников, специализирующихся в области организационного и технологического тестирования, гармонизации национальных нормативных документов с международными инструментами. , в том числе в фи поле метрологии.</t>
  </si>
  <si>
    <t>(Шалабаева Б.С.) B.S.Shalabayeva, D.S Rakisheva., Z.A Kutpanova</t>
  </si>
  <si>
    <t>Mathematical modeling of continuum mechanics</t>
  </si>
  <si>
    <t>tutorial</t>
  </si>
  <si>
    <t>математика</t>
  </si>
  <si>
    <t>Основы механики сплошных сред изложены кратко и доступно в этом уроке. Помимо лекционного материала, подготовленного в соответствии с учебным планом Государственного общеобязательного образовательного стандарта Республики Казахстан 3.08.321, приведены также вопросы (тесты), примеры и методика решения проблем. Представлены основные принципы, используемые при построении наиболее распространенных моделей механики сплошных сред. Учебное пособие предназначено для студентов и аспирантов математических и естественно-технических областей, зачисленных в кредитную систему.</t>
  </si>
  <si>
    <t>(Эттель В.А.) V.А. Ettel</t>
  </si>
  <si>
    <t>Machine parts</t>
  </si>
  <si>
    <t>Textbook</t>
  </si>
  <si>
    <t>The textbook is designed in accordance to the requirements of the curriculum and program of “Machine parts” course and includes information of theoretical course. In the textbook there are considered fundamentals of theory and calculations, structures and technologies of parts production and units of general application; friction and gearing transmissions; permanent and separable joints; shafts and axis; rolling bearings and couplings. Textbook is for students of 5В071300 – “Transport, transport equipment and technology” specialty. The textbook is appropriate for graduates, participants of professional development courses and re-training programs, teachers and college students, engineering staff and members of SRI.</t>
  </si>
  <si>
    <t>A.A. Mussina, V.N. Kazagachev/А.А.Мусина, В.Н.Казагачев</t>
  </si>
  <si>
    <t>СOMPUTER NETWORKS</t>
  </si>
  <si>
    <t>Учебное пособие</t>
  </si>
  <si>
    <t>Информационные технологии</t>
  </si>
  <si>
    <t>Актобе</t>
  </si>
  <si>
    <t>АРГУ</t>
  </si>
  <si>
    <t>A.A. Mussina, V.N. Kazagachev/Мусина А.А., Казагачев В.Н.</t>
  </si>
  <si>
    <t>Python programming language</t>
  </si>
  <si>
    <t>Python является простым и, в то же время, мощным интерпретируемым объектно-ориентированным языком программирования. Он предоставляет структуры данных высокого уровня, имеет изящный синтаксис и использует динамический контроль типов, что делает его идеальным языком для быстрого написания различных приложений, работающих на большинстве распространенных платформ. Учебное пособие предназначено для студентов и преподавателям инженерных и естественно-научных специальностей вузов, школьникам старших классов и учителям информатики.</t>
  </si>
  <si>
    <t>Abdizhapparova B.T. /Абдижаппарова Б.Т.</t>
  </si>
  <si>
    <t>Thermal processing of plant and animal raw material / Термическая обработка пищевых продуктов растительного и животного происхождения</t>
  </si>
  <si>
    <t>учебник</t>
  </si>
  <si>
    <t>2019, ноябрь</t>
  </si>
  <si>
    <t>Жулдыз</t>
  </si>
  <si>
    <t>Пищевая промышленность</t>
  </si>
  <si>
    <t>The textbook “Thermal processing of food products” highlights basic theoretical and practical aspects in the field of thermal processing of products of plant and animal origin. Advanced world research materials in food engineering have been used at composing the textbook./В учебнике” термическая обработка пищевых продуктов " освещены основные теоретические и практические аспекты в области термической обработки продуктов растительного и животного происхождения. При составлении учебника использованы передовые мировые исследовательские материалы в области пищевой инженерии.</t>
  </si>
  <si>
    <t>Abduova A., Sataeva L.M. ,Iztleuov G.M./ Абдуова А, Сатаева Л.М., Изтлеуов Г.М.</t>
  </si>
  <si>
    <t>The development of clean technology cleaning grease wastewater LLP "POSH- Taraz" the purpose of their further use for irrigation of tree plantations</t>
  </si>
  <si>
    <t>monograph</t>
  </si>
  <si>
    <t>экология</t>
  </si>
  <si>
    <t>The monograph is composed according to requirements of the curriculum and the program of the discipline « Removal of oil from wastewater »and includes all necessary collection of lectures./ Монография составлена в соответствии с требованиями учебного плана и программы дисциплины "удаление нефти из сточных вод" и включает в себя весь необходимый сборник лекций.</t>
  </si>
  <si>
    <t>анг.</t>
  </si>
  <si>
    <t>Abduova A.A/ Абдуова А.А.</t>
  </si>
  <si>
    <t>Actual problems of geoecology and landscape ecology</t>
  </si>
  <si>
    <t>Экология</t>
  </si>
  <si>
    <t>Textbook is made according to requirements of the curriculum and the program of discipline « Actual problems of geoecology and landscape ecology » and includes all necessary data on performance of laboratory work. Educational-methodical manual are intended for teachers andundergradueitsof all technical and technological specialities. Methodical instructions include: introduction, theoretical part, equipment and reagents, procedure, calculation and results, quiz questions and the list of the recommended literature./ Учебное пособие составлено в соответствии с требованиями учебного плана и программы дисциплины "актуальные проблемы геоэкологии и ландшафтной экологии" и включает в себя все необходимые данные по выполнению лабораторных работ. Учебно-методическое пособие предназначено для преподавателей и магистрантов всех технических и технологических специальностей. Методические указания включают: введение, теоретическую часть, оборудование и реагенты, методику, расчет и результаты, вопросы викторины и список рекомендуемой литературы.</t>
  </si>
  <si>
    <t>Ecology and sustainable development</t>
  </si>
  <si>
    <t>The maintenance of this training manual corresponds to the training program of discipline «Ecology and sustainable development», provided for students of all specialties.
 In the training manual questions of ecology are considered taking into account biology, and from a position of technogenic influence of the person on habitat. The global problems which have arisen now can be solved on the basis of provisions of the Declaration on environment and development of the World summit in Rio de Janeiro (1992)./ Содержание данного учебного пособия соответствует учебной программе дисциплины "Экология и устойчивое развитие", предусмотренной для студентов всех специальностей.
 В учебном пособии вопросы экологии рассматриваются с учетом биологии, а также с позиции техногенного воздействия человека на среду обитания. Возникшие в настоящее время глобальные проблемы могут быть решены на основе положений декларации по окружающей среде и развитию Всемирной встречи на высшем уровне в Рио-де-Жанейро (1992 год).</t>
  </si>
  <si>
    <t>Abimuldina S. /Абимульдина С.Т./</t>
  </si>
  <si>
    <t>Ecobiotechnology in food industry</t>
  </si>
  <si>
    <t>Teaching manual</t>
  </si>
  <si>
    <t>Биотехнология</t>
  </si>
  <si>
    <t>Павлодар</t>
  </si>
  <si>
    <t>The manual drawn up in accordance with the program of discipline “Environmental Biotechnology” and “Food Biotechnology” is designed for students full-time and correspondence forms of training of specialty 5B 070100 – “Biotechnology”, 5В 072700 “Technology of food products”, and it can be used by students majoring 5B060800 “Ecology”. It describes the basic terms and concepts in the field of biotechnology, describes processes for the production of useful substances using microorganisms cells. In more detail considered the issues relating to the most promising and growing industries of this science - the food and environmental biotechnology</t>
  </si>
  <si>
    <t>Adyrbayeva T. (Адырбаева ), Yessimov B., Suleimenov Zh., Dubinina Yelena</t>
  </si>
  <si>
    <t>Concepts of silicate materials’scientific research (manual)</t>
  </si>
  <si>
    <t>Manual</t>
  </si>
  <si>
    <t>химия</t>
  </si>
  <si>
    <t>The manual is designed for the students majoring in the course: 5В075300 - Chemical technology of infusible non-metallic and silicate materials. The manual is dedicated to the issues of scientific researches basis in the sphere of development and synthesis of silicate materials as well as to the patenting branch. It reviews general methodology of the scientific researches on cements, ceramics and glass; it represents goals and tasks to using the most important advanced methods in physical-chemical analysis of silicate materials, concept schemes and specifications of the equipment and tools being used by scientific research and central workshop laboratories. There are X-ray, thermal and optical microcopies, industrial stone petrography – industrial petrography, infrared spectroscopy, electron microscopy and so on. It states the materials on patenting branch and patent researches in the science dealing with silicates, in the modern directions of scientific researches as well as the up-to-date settings and requirements to organizing and conducting scientific researches</t>
  </si>
  <si>
    <t>Akhayeva Zh.B. (Ахаева Ж.Б.), Zakirova А.B., Nurpeissova A.Kh.</t>
  </si>
  <si>
    <t>Educational-methodical complex on robotic programming in Lego Mindstorms EV3 framework</t>
  </si>
  <si>
    <t>The educational and methodical manual</t>
  </si>
  <si>
    <t>Гульназ</t>
  </si>
  <si>
    <t>Информационные системы,Робототехника</t>
  </si>
  <si>
    <t>Учебно-методический комплекс по робототехническому программированию в рамках Lego Mindstorms EV3 framework посвящен программированию робота Lego Mindstorms EV3, который был представлен компанией LEGO в 2013 году. Работа является результатом многолетнего опыта авторов в педагогической деятельности, направленной на подготовку учителей школ, преподавателей вузов и инструкторов по данному предмету. Учебно-методический комплекс по робототехническому программированию в рамках Lego Mindstorms EV3 будет полезен учителям начального, среднего, высшего и дополнительного образования, студентам и всем, кто интересуется робототехникой</t>
  </si>
  <si>
    <t>Alipbayeva A.A. (Алипбаева А.А.), N.N. Khanina</t>
  </si>
  <si>
    <t>Professional English for preschool teachers</t>
  </si>
  <si>
    <t>Тeaching manual</t>
  </si>
  <si>
    <t>Ирина</t>
  </si>
  <si>
    <t>Психология</t>
  </si>
  <si>
    <t>Дошкольное обучение и воспитание</t>
  </si>
  <si>
    <t>Алматы</t>
  </si>
  <si>
    <t>Профессионально-ориентированный иностранный язык для педагогов дошкольных учреждений The teaching manual is based on the State Educational Standard of the Republic of Kazakhstan and model curriculum for specialty 5B010100 “Preschool education”. This teaching manual presents a practical course of professional English language for students majoring in preschool education. The main aim of the course is to develop and form foreign language and intercultural communicative competences and skills, necessary for professional dialogue in the future area of specialization. This practical course will help future professionals to acquire basic conceptual and categorical apparatus in certain spheres of their activity and corresponding systems of terms, features of text structural organization will form basic skills for successful professional communication in a foreign language. 
 Учебное пособие основано на Государственном образовательном стандарте Республики Казахстан и типовой учебной программе по специальности 5В010100 «Дошкольное образование». В этом учебном пособии представлен практический курс профессионального английского языка для студентов, изучающих основы дошкольного обучения и воспитания. Основная цель курса - развить и сформировать компетенции и навыки иноязычного и межкультурный коммуникации общения, которые необходимы для профессионального общения по специальности в будущем. Этот практический курс поможет будущим специалистам овладеть базовым понятийно-категориальным аппаратом в определенных сферах их деятельности, а соответствующая система терминов, особенности структурной организации текста сформируют базовые навыки успешного профессионального общения на иностранном языке. Основная цель курса - развить и сформировать компетенции и навыки иноязычной и межкультурной коммуникации, которые необходимы для профессионального общения по специальности в будущем.</t>
  </si>
  <si>
    <t>Altayev Zh., Kasabek A., Masalimova A./ Алтаев Ж., Касабек А., Масалимова А.</t>
  </si>
  <si>
    <t>Kazakh Philosophy</t>
  </si>
  <si>
    <t>Философия</t>
  </si>
  <si>
    <t>Казахская философия</t>
  </si>
  <si>
    <t>This textbook deals with the historical and philosophical, as well as theoretical and methodological, aspects of the formation and development of Kazakh philosophy. It mainly focuses in on the personal vision of the philosophical foundations of life in their historical and theoretical perspectives.
 This textbook is aimed at undergraduate and postgraduate students as well as at non specialist readers interested in current issues of Kazakh philosophy.</t>
  </si>
  <si>
    <t>Alzhanov E. A.\Алжанов Е.А.</t>
  </si>
  <si>
    <t>«WHAT IS THE SOIL»</t>
  </si>
  <si>
    <t>Монография</t>
  </si>
  <si>
    <t>Агро. Почвоведение</t>
  </si>
  <si>
    <t>Methodical instruction for Agricultural Faculty is developed in accordance with the requirements of State Educational Standards for specialties and curriculum of the given discipline. This Methodical instruction comprises all necessary data on performance of the course. It is intended for students of soil and agro-chemistry specialty</t>
  </si>
  <si>
    <t>Anasheva D.K. , Ibragimova K.E. /Анашева Д.К.</t>
  </si>
  <si>
    <t>Steps to academic speech and writing</t>
  </si>
  <si>
    <t>Название на русском: "Пути усовершенствования академической речи и письма". Учебное пособие предназначено для студентов 3-4 курсов языковой специальности 5В011900 «Иностранный язык: два иностранных языка» высших учебных заведений, магистрантов, а также для широкого круга лиц, изучающих английский язык на продвинутом этапе обучения и желающих сдать международный экзамен IELTS. В учебном пособии представлены тематический толковый словарь, академический словарь синонимов, употребление слов и фраз в различных ситуациях, идиомы, упражнения на развитие академической письменной речи, описание часто встречаемых ошибок, ключевые фразы академического письма, тексты с заданиями, тесты и многое другое.</t>
  </si>
  <si>
    <t>Assanbayev T. Sh. , Kassymbekova L. N. 
 Bauzhanova L. M. / Асанбаев Т.Ш.</t>
  </si>
  <si>
    <t>Pedigree zoning 
 and breed testing 
 in livestock production</t>
  </si>
  <si>
    <t>Агро. Зоотехния</t>
  </si>
  <si>
    <t>The study guide «Pedigree zoning and animal breed testing» views not only such questions as pedigree zoning but also issues of organization and conduct of breed testing of newly bred domestic breeds, breed groups, factory types, lines and families as well as a number of animal breeds of foreign selection who are transported in a big mass nowadays, which gives interest for the breeders in the questions of productive and adaptive qualities improvement of raised animals.The textbook is recommended to students of agricultural specialties.</t>
  </si>
  <si>
    <t>Aubakirova F. (Аубакирова Ф.Х.)</t>
  </si>
  <si>
    <t>Abstract of lectures «Engineering systems of buildings and constructions</t>
  </si>
  <si>
    <t>Abstract of Lectures/ Конспект лекций</t>
  </si>
  <si>
    <t>Строительство и транспорт</t>
  </si>
  <si>
    <t>Строительство</t>
  </si>
  <si>
    <t>Конспект лекций «Инженерные системы зданий и сооружений»  Abstract of Lectures are compiled in accordance with the requirements of the curriculum and the program of the discipline "Engineering systems of buildings and constructions" and includes all the necessary information on the course.
 Abstract of Lectures are intended for students of specialty 5B072900 - "Civil Engineering".
 Конспект лекций составляется в соответствии с требованиями учебной программы и программы дисциплины «Инженерные системы зданий и сооружений» и включает в себя всю необходимую информацию по курсу.
 Конспект лекций предназначен для студентов специальности 5В072900 - «Строительство».</t>
  </si>
  <si>
    <t>Aubakirova Zh. (Аубакирова Ж.С.)</t>
  </si>
  <si>
    <t>Demographic regionalization of Kazakhstan</t>
  </si>
  <si>
    <t>история</t>
  </si>
  <si>
    <t>ВКГУ</t>
  </si>
  <si>
    <t>The monograph presents the results of demographic regionalization of the territory of Kazakhstan in terms of fertility and mortality, ethnic composition, migration mobility of the population. Theoretical and methodological justification of regionalization is given, ethnodemographic zones are described. All important demographic processes in Kazakhstan were studied using various methods, including the method of cluster analysis, with the use of computer technology. Attached are maps of demographic zoning.
 The monograph is intended for historians, demographers, sociologists, as well as for a wide range of readers interested in the problems of historical demography of Kazakhstan, in particular zoning.</t>
  </si>
  <si>
    <t>Baganov N.A./Баганов Н. А.</t>
  </si>
  <si>
    <t>CARGO HANDLING</t>
  </si>
  <si>
    <t>study guide</t>
  </si>
  <si>
    <t>2017, июнь</t>
  </si>
  <si>
    <t>Механика. Транспорт</t>
  </si>
  <si>
    <t>In the study guide considered the issues of classification, vehicle condition and transport characteristics of cargo, receiving cargo for transportation, a choice of terms of transportation and storage of goods. The method of calculation for the solution of some applied problems associated with the transportation and storage of goods.The study guide is intended for students in 5B090100 "The organization of transportations, movements and transport operation" and 5В090900 "logistics". It can be used in practical lessons ,during independent work of the students, as well as in diploma projects</t>
  </si>
  <si>
    <t>Baigulova N.Z./Байгулова Н.З.</t>
  </si>
  <si>
    <t>LECTURES on the discipline “Mathematics II” for students of specialty - 5B073300</t>
  </si>
  <si>
    <t>Конспект лекций</t>
  </si>
  <si>
    <t>Математика</t>
  </si>
  <si>
    <t>Конспект лекций составлен в соответствии с требованиями учебного плана и программы дисциплины «Математика II» и включает в себя всю необходимую информацию. В конспекте лекций содержатся сведения теоретического характера, собраны и проиллюстрированы методы решения примеров, приводится большой дополнительный материал, помогающий лучше изучать этот раздел математического анализа.Конспект лекций предназначен для студентов специальности - 5B073300.</t>
  </si>
  <si>
    <t>LECTURES on the discipline “Mathematics III” for students of specialty - 5B070800</t>
  </si>
  <si>
    <t>Конспект лекций составлен в соответствии с требованиями учебного плана и программы дисциплины «Математика III» и охватывает все темы курса.В конспекте лекций содержатся сведения теоретического характера, собраны и проиллюстрированы методы решения примеров, приводится большой дополнительный материал, помогающий лучше изучать этот раздел математического анализа.Конспект лекций предназначен для студентов специальности - 5В070800.</t>
  </si>
  <si>
    <t>Beksultanova R.T., Saktaganova I.S., Yessirkepova M.M. /Бексултанова Р.Т., Сактаганова И.С., Есиркепова М.М./</t>
  </si>
  <si>
    <t>Enforcement proceeding of the Republic of Kazakhstan (in 2 volumes)</t>
  </si>
  <si>
    <t>Training and practical guide</t>
  </si>
  <si>
    <t>2019, март</t>
  </si>
  <si>
    <t>Юридический</t>
  </si>
  <si>
    <t>Исполнительное производство Республики Казахстан./ Практическое учебное пособие подготовлено в соответствии с программой дисциплины «Гражданское процессуальное право Республики Казахстан» и выполнено в соответствии с технологией, разработанной в ЕНУ. Пособие включает в себя правовую ситуацию (казусы) и тесты по всем темам учебного курса, а также теоретический (академический) материал по исполнительному производству. Предназначен для студентов, магистрантов и преподавателей юридических факультетов</t>
  </si>
  <si>
    <t>Botagariyev T.A., Kubiyeva S.S., Suleimenova Z.E., Turmagambetova G.N. /Ботагариев Т.А.</t>
  </si>
  <si>
    <t>General foundations of the theory and methodology of physical culture and sports</t>
  </si>
  <si>
    <t>пособие</t>
  </si>
  <si>
    <t>Физическая культура</t>
  </si>
  <si>
    <t>Пособие раскрывает сущность физического воспитания, излагает принципы, средства, методы физического воспитания, дает описание воспитания физических способностей, обучения двигательным действиям, построения уроков физкультуры. Пособие может быть полезным для учащихся средних специальных учебных заведений физического воспитания, магистрантов, докторантов, преподавателей вузов и преподавателей физического воспитания.</t>
  </si>
  <si>
    <t>рус</t>
  </si>
  <si>
    <t>Cлoнoва М.Б., Жукова А.В., Нуржанова О.А.</t>
  </si>
  <si>
    <t>Исследование, совершенствование и обоснование конструктивных па-раметров головки инерционной хонинговальной</t>
  </si>
  <si>
    <t>машиностроение, Стандарт., метрол., сертиф.</t>
  </si>
  <si>
    <t>Монография будет полезна для студентов специальностей 6В07104 «Машиностроение», 6В07501 «Стандартизация и сертификация»(по отраслям) , 6В07111 «Технологические машины и оборудование» (по отраслям). 
 В монографии разрабoтаны рeкoмeндации для выбoра кoнcтруктивных парамeтрoв инeрциoнных хoнингoвальных гoлoвoк и рeжимoв oбрабoтки глубoких oтвeрcтий инeрциoнным хoнингoваниeм. Даны рeкoмeндации пo выбoру рeжимoв oбрабoтки глубoких oтвeрcтий инeрциoнным хoнингoваниeм, а также разрабoтаны кoнcтрукции уcтрoйcтв и инcтрумeнтoв для oбрабoтки глубoких oтвeрcтий. Приведены теоретические основы технологии производства, вопросы точности и качества обрабатываемых поверхностей, назначение припусков на заготовки, расчет режимов резания при разработки технологии изготовления деталей машин. Изложены методы обработки типовых поверхностей, перспективных направлений в технологии производства</t>
  </si>
  <si>
    <t>Dovbenko M.V., Yu.I. Ossik (Осик Ю.И.)</t>
  </si>
  <si>
    <t>Modern economic theories of Nobel Prize Laureates</t>
  </si>
  <si>
    <t>Course book</t>
  </si>
  <si>
    <t>Экономика</t>
  </si>
  <si>
    <t>In the course book the essence of theories, concepts, ideas of the famous modern economists — the Nobel Prize winners, which represent the recent stage of development of the economic theory is revealed. Their theoretical discoveries served as powerful stimulus of progress of economic science, modernisation of economic policy and practice, transfor-mation of knowledge of economics into knowledge economy in the globalizing world. Тhe course book is addressed to undergraduates and postgraduates of higher educa-tional institutions of economic specialities.</t>
  </si>
  <si>
    <t>Dzhakipbekova N.O ,Sakibaeva S.A , Iztleuov G.M./ Джакипбекова Н. О., Сакибаева С. А, Изтлеуов Г. М.</t>
  </si>
  <si>
    <t>Water soluble polymers</t>
  </si>
  <si>
    <t>учебное пособие</t>
  </si>
  <si>
    <t>2020, май</t>
  </si>
  <si>
    <t>Химич. Технология</t>
  </si>
  <si>
    <t>The training manual is composed according to requirements of the curriculum and the program of the discipline «Water soluble polymers »and includes all necessary training manual.Training manual for undergraduates of a speciality 5В072100 – chemical technology of organic substances"Учебное пособие составлено в соответствии с требованиями учебного плана и программой дисциплины "водорастворимые полимеры" и включает в себя все необходимые учебные пособия.
 Учебное пособие для магистрантов специальности 5Х072100-Химическая технология органических веществ
 "</t>
  </si>
  <si>
    <t>Dаurеnbеkovа Sh.Zh., Jarvelaid М., Oksikbаеv B.K., Kuat M. /Дауренбекова Ш.Ж., Мари Ярвелайд., Оксикбаев Б. К., Куат М.</t>
  </si>
  <si>
    <t>Embryology for studеnts of Biologу spеciаlitу</t>
  </si>
  <si>
    <t>Биология</t>
  </si>
  <si>
    <t>Талдыкорган</t>
  </si>
  <si>
    <t>ЖГУ</t>
  </si>
  <si>
    <t>/Учебное пособие по эмбриологии на английском языке 
 Настоящее учебное пособие по эмбриологии на английском языке составлено в соответствии с рабочей программой для студентов полиязычных групп естественно-технического факультета университета. Оно предназначено для экономии времени студентов и оптимизации их практической работы.</t>
  </si>
  <si>
    <t>Мурсалимова / E.Mursalimova, Y.Borisova, G.Akhmetkerimova (Ахметкеримова Г.Е.), T.Mukatova</t>
  </si>
  <si>
    <t>Monitoring and cadastre of the land resources Train aid "Moni toring and cadastre of the land resources" is worked out within the framework of project (ECAP) № 561590-EPP-1-2015-SK-EPPKA2-CBHE-JP «Enhancing competencies of central asian universities in agricultural policy focused on environmental protection &amp; land management»</t>
  </si>
  <si>
    <t>textbook</t>
  </si>
  <si>
    <t>Земельные ресурсы и кадастр</t>
  </si>
  <si>
    <t>КазНАУ</t>
  </si>
  <si>
    <t>The textbook "Monitoring and cadastre of land resources" is recommended for students of land management and cadastral specialties with an emphasis on monitoring and environmental protection. The manual was developed within the framework of the Erasmus+ ECAP project "development of competencies of Central Asian universities in the field of agricultural policy on environmental protection and land management" No. 561590-EPP-1-2015-SK-EPPKA2-CBHE-JP. 
 The course "Monitoring and cadastre of land resources" will help students with practical skills in monitoring and cadastre of land resources, which, we hope, will become indispensable for developing plans and finding solutions for a sustainable future.
 The project is based on the need to strengthen and strengthen awareness in the field of environmental protection and land management.
  Land management, rational use of land, and environmental protection are an integral part of the agricultural policy that has been implemented in Uzbekistan and the Republic of Kazakhstan through innovative curricula. The issue of rational land use under various forms of ownership and management on land includes a wide range of measures to further strengthen land use, protect the environment, and increase soil fertility based on large-scale deployment of scientific achievements and best practices.</t>
  </si>
  <si>
    <t>Gluchshenko Т.I./ Глущенко Т.И.</t>
  </si>
  <si>
    <t>Energy-saving automatic control system, control and regulation of vehicles</t>
  </si>
  <si>
    <t>Учебное пособие / Study guide</t>
  </si>
  <si>
    <t>Технологические машины и оборудование</t>
  </si>
  <si>
    <t>Костанай</t>
  </si>
  <si>
    <t>КГУ имени А.Байтурсынова</t>
  </si>
  <si>
    <t>(Энергосберегающие системы автоматического контроля, управления и регулирование транспортных средств). В данной работе обобщен опыт и достижения ученых разных стран мира в области автоматических систем транспортной техники. Учебное пособие содержит теоретический материал по дисциплине, задания для самостоятельной работы. Транспортные средства оснащены большим количеством датчиков, преобразователей, исполнительных механизмов и блоков управления, задачей которых является координация взаимодействия всех электронных и мехатронных компонентов транспортного средства и улучшение связи между другими участниками дорожного движения. Эти системы обеспечивают улучшенное управление транспортным средством в различных ситуациях вождения, повышают безопасность и комфорт пассажиров, а также облегчают связь и контроль ситуации на дороге. Учебное пособие знакомит студентов с основами теории автоматического управления, принципом действия и конструктивными особенностями автоматических систем транспортной техники для применения на практике. Учебное пособие охватывает системы: зажигания, управления электронным впрыском топлива, активной и пассивной безопасности, контроль тяги (TCS), круиз-контроль, антиблокировка тормозов (ABS), измерение дистанции, электронный усилитель руля, автоматическая коробка передач.</t>
  </si>
  <si>
    <t>Gulmira K.Issayeva, Altyn M.Yessirkepova, Zhazira Sh.Kucherbayeva/ Исаева Г. K, Есиркепова А. М, Кучербаева Ж.Ш.</t>
  </si>
  <si>
    <t>Stimulate of entrepreneurs as a form of public-private partnership in the dual system learning in the higher education: theory and methodology</t>
  </si>
  <si>
    <t>Агро. Семеноведение</t>
  </si>
  <si>
    <t>Стимулирование предпринимателей как форма государственно-частного партнерства в дуальной системе обучения в высшей школе: теория и методология Исследования в этой книге посвящены изучению преимуществ и недостатков государственно-частного партнерства в системе дуального обучения в высшей школе, поиску адекватных современных механизмов взаимодействия бизнес-организаций, университетов и правительства, подготовке рекомендаций о тенденциях и перспективы развития этого сотрудничества.Монография имеет теоретическое и практическое значение. Он предназначен для сотрудников высших учебных заведений, студентов, магистрантов, аспирантов, бизнесменов, государственных служащих, исследователей, а также широкого круга читателей.</t>
  </si>
  <si>
    <t>Gulmira K.Issayeva, Altyn M.Yessirkepova/ Есиркепова А. М,</t>
  </si>
  <si>
    <t>Public-private partnerships in higher education of Kazakhstan: current state
 and development priorities</t>
  </si>
  <si>
    <t>Государственно-частные партнерства в высшем образовании Казахстана: современное состояние
 и приоритеты развития
 Исследование, изложенное в этой монографии, сфокусировано на изучении текущего состояния и проблем развития высшего образования в Казахстане, анализе зарубежного опыта государственно-частного партнерства, основанного на дуальном образовании, а также на выявлении возможностей использования зарубежные модели такого партнерства в условиях Казахстана.Исследования проводились по теме «Развитие механизма стимулирования предпринимательства как формы государственно-частного партнерства в дуальном обучении на базе высшего образования» и финансировались Научным комитетом Республики Казахстан.</t>
  </si>
  <si>
    <t>Gulzhan Shokym/Шоқым Гүлжан Тыныштықбайқызы</t>
  </si>
  <si>
    <t>Gender linguistics</t>
  </si>
  <si>
    <t>Филология</t>
  </si>
  <si>
    <t>The tutorial focuses on the new course of linguistics, the ways of formation and development directions of gender linguistics and theoretical issues. The gender classification of the language is characterized by its peculiarities in the social linguistic, cognitive linguistic and linguistic levels.
 On May 24, 2019 on the basis of the decision of the educational-methodical commission on specialties of philology and linguistics from protocol No. 2 of the meeting of educational-methodical association of the Republican educational-methodical council at Al-Farabi Kazakh National University proposed to submit a stamp of the educational and methodological association of the Republican Educational and Methodological Council at Al-Farabi Kazakh National University (protocol No. 34, 14 December 2019).</t>
  </si>
  <si>
    <t>анг.,рус.,каз.</t>
  </si>
  <si>
    <t>Ibragimov U.M., Sarsenova G.M./ Ибрагимов У. М., Сарсенова Г. М.</t>
  </si>
  <si>
    <t>Terminological dictionary on the discipline “Programming language Pascal”for students of specialties 5B011100 – Computer Science and 5B060200 – Computer Science.</t>
  </si>
  <si>
    <t>словарь</t>
  </si>
  <si>
    <t>Информатика.</t>
  </si>
  <si>
    <t>Terminological dictionary has been developed according to the requirements of the curriculum and discipline program “Programming language Pascal” and contains terms in English, Russian, and Kazakh, necessary for learning the discipline “Programming language Pascal”./ Терминологический словарь разработан в соответствии с требованиями учебного плана и программы дисциплины "язык программирования Паскаль “и содержит термины на английском, русском и казахском языках, необходимые для изучения дисциплины”язык программирования Паскаль".</t>
  </si>
  <si>
    <t>Iskakova А. /Искакова А.С./</t>
  </si>
  <si>
    <t>Solving problems on probability theory in the MATLAB system</t>
  </si>
  <si>
    <t>The tutorial contains the main sections of the course of probability theory with a wide application of the applied package Matlab. It is intended for students, undergraduates, doctoral candidates, applicants and teachers of mathematical, technical and economic faculties of higher educational institutions and research centers using in their activity applied problems of probability theory and the Matlab programming system.</t>
  </si>
  <si>
    <t>Jakupova Zh.E. /Джакупова Ж.Е./</t>
  </si>
  <si>
    <t>Investigation compounds of oil and gas</t>
  </si>
  <si>
    <t>Химия</t>
  </si>
  <si>
    <t>В учебнике "Исследование соединений нефти и газа" описаны физико-химические свойства основных классов нефтяных углеводородов, характеристики сырой нефти , процессы первичной подготовки нефти, а также принципы термических и каталитических процессов нефтепереработки.Содержание учебника содержит теоретические основы нефтехимии и предназначено для бакалавров и магистрантов</t>
  </si>
  <si>
    <t>Jumabayeva G.M. (Джумабаева Г.М.)</t>
  </si>
  <si>
    <t>Lecture notes of discipline «Biochemistry» for students of specialty 5В075300 - ChTINandSM</t>
  </si>
  <si>
    <t>Abstract of Lectures</t>
  </si>
  <si>
    <t>Конспект лекций по дисциплине «Биохимия силикатов» для студентов специальности 5В075300 - ХТТНиСМ  Lecture notes are developed according to the curriculum and standard program of the discipline «Biochemistry of silicates» and include all information. The Lecture notes are intended for students of the speciality 5B075300 - Chemical technology of infusible nonmetallic and silicate materials The methodical instructions contain introduction, name of laboratory works, aim of the work, theoretical information, technique of experiment performance, processing of results, reagents and devices, control questions and bibliography. The total volume of the work comprises 1,5 print sheet. Конспект лекций разработан соответственно типовой программе дисциплины «Биохимия силикатов» 
 Конспект лекций предназначен для студентов специальности 5B075300 «Химическая технология тугоплавких не металлических и селикатных материалов» Методические инструкции содержат введение, название лабораторных работ, цель работы, теоретическую информацию, технику выполнения эксперимента, обработку результатов, реактивы и приборы, контрольные вопросы и список исользованной литературы. Общий объем работы составляет 1,5 листа.</t>
  </si>
  <si>
    <t>Kaldiyarov D.A. /Калдияров/, Ilimzhanova Z.A., Nurmukhankyzy D., Burnasheva V.R.</t>
  </si>
  <si>
    <t>Taxation in the Republic of Kazakhstan at the present stage</t>
  </si>
  <si>
    <t>training manual</t>
  </si>
  <si>
    <t>Аня</t>
  </si>
  <si>
    <t>Students and postgraduates of economic specialties and teachers of financial and economic faculty can use the training manual in the course of studying the course “Taxes and taxation”.</t>
  </si>
  <si>
    <t>рус.каз. Англ.</t>
  </si>
  <si>
    <t>Kaldybayev R.T., Kim I.S., Mirzamuratova R.Sh. Sabyrkhanova S.Sh.,/ Сабырханова</t>
  </si>
  <si>
    <t>РУССКО – АНГЛО – КАЗАХСКИЙ ТЕХНИЧЕСКИЙ СЛОВАРЬ
  1 том</t>
  </si>
  <si>
    <t>для всех тех спец</t>
  </si>
  <si>
    <t>The dictionary is common for the technical specialties of textile and light industry, covering the terminology of all its major industries, as well as partially in contact with the terminology of theoretical disciplines. In accordance with the limited volume of the publication, the most common terms are given for each of the branches of technology. The dictionary is the embodiment of a large-scale idea of the team of authors and includes a qualitative attempt to enrich the trilingual lexicography.
 Trilingual dictionary includes the basic concepts and definitions, the study of lecture materials and the implementation of practical, laboratory work in this specialty. You will learn the basic skills of decoration of clothes, the theoretical foundations of design, costume modeling, elements, tools and patterns of artistic and graphic composition, the stages of creative, design and technological process, the use of creative sources in modeling, as well as modern trends and fashion trends.
  In the modern dictionary industry, which is characterized by an abundance and variety of genres of products, trilingual dictionaries are more traditional type of lexicographical publications than innovative: they are addressed to a wide range of users, have an applied purpose and contain operational data for a variety of tasks. Словарь является общим для технических специальностей текстильной и легкой промышленности, охватывая терминологию всех ее основных отраслей, а также частично соприкасаясь с терминологией теоретических дисциплин. В соответствии с ограниченным объемом издания, наиболее общие термины приведены для каждой из отраслей техники. Словарь является воплощением масштабной идеи коллектива авторов и включает в себя качественную попытку обогатить трехъязычную лексикографию.
 Трехъязычный словарь включает в себя Основные понятия и определения, изучение лекционных материалов и выполнение практических, лабораторных работ по данной специальности. Вы узнаете основные навыки декорирования одежды, теоретические основы дизайна, моделирования костюма, элементы, инструменты и узоры художественно-графической композиции, этапы творческого, конструкторского и технологического процесса, использование творческих источников в моделировании, а также современные тенденции и тенденции моды.</t>
  </si>
  <si>
    <t>РУССКО – АНГЛО – КАЗАХСКИЙ ТЕХНИЧЕСКИЙ СЛОВАРЬ 2 том</t>
  </si>
  <si>
    <t>РУССКО – АНГЛО – КАЗАХСКИЙ ТЕХНИЧЕСКИЙ СЛОВАРЬ
  3 том</t>
  </si>
  <si>
    <t>Kamenova M., Turekulova D./Турекулова/, Omarova A.</t>
  </si>
  <si>
    <t>Marketing</t>
  </si>
  <si>
    <t>Transition of economy of Kazakhstan to the market relations demands the experts of new thinking, who are adapted to work in the competitive environment.In this textbook, the complex of questions concerning system of modern marketing is taken up, the functions, which are carried out by marketing specialists, are considered: complex market research, studying and forecasting of a market demand, formation of the commodity range, establishment of goods and services prices, organization of sales, advertising activity, ways and methods of implementation of public relations and etc. The textbook contains material on program questions and tasks for independent work for students on each section.</t>
  </si>
  <si>
    <t>Kantureyeva G.O.</t>
  </si>
  <si>
    <t>COMPLETE LECTURES
 On discipline «Safety of processing productions»</t>
  </si>
  <si>
    <t>Лекции</t>
  </si>
  <si>
    <t>Пищевая инженерия</t>
  </si>
  <si>
    <t>Полные лекции по дисциплине «Безопасность перерабатывающих производств» предназначены для студентов специальности 5В072800 «Технология перерабатывающих производств». -Authors: Kantureyeva G.O.
 Complete lectures on discipline «Safety of processing productions » are intended for the students of specialty 5B072800 "Technology of processing productions ". - 
 Complete lectures are composed according to standard program and working syllabus of discipline «Safety of processing productions» and include results of training in the University Padova (Italy), department DAFNAE.
 Complete lectures are developed for the students of specialty 5B072800 "Technology of processing productions".</t>
  </si>
  <si>
    <t>Kenzhebai R.N., Amanbaeva M.A / Кенжебай Р.Н.</t>
  </si>
  <si>
    <t>Research methods in geography</t>
  </si>
  <si>
    <t>География</t>
  </si>
  <si>
    <t>"Research methods in geography" is one of the elective subjects taught in the preparation of undergraduates. The training manual is designed according to the program of postgraduate education on the basis of the state general education standard. The textbook provides a brief overview of lectures, plans, questions of approval of a master's degree, terms and literature. This course is an important subject for geographical education, especially for undergraduates in the field of scientific and pedagogical sciences. The aim of the discipline is to provide graduate students with a deeper understanding of the traditional and modern methods of studying physical and socio-economic geography. /"Методы исследования в географии" является одним из факультативных предметов, преподаваемых при подготовке магистрантов. Учебное пособие разработано в соответствии с программой послевузовского образования на основе государственного общего образовательного стандарта. В учебнике дается краткий обзор лекций, планов, вопросов утверждения магистерской степени, терминов и литературы. Этот курс является важным предметом для географического образования, особенно для магистрантов в области научных и педагогических наук. Цель дисциплины-дать аспирантам более глубокое понимание традиционных и современных методов изучения физической и социально-экономической географии.</t>
  </si>
  <si>
    <t>Khasanov M. Sh./ Хасанов /, Petrova V.F., Shaidulina D.R.</t>
  </si>
  <si>
    <t>Philosophy of Kazakh Civilization (History, Theory, Practice)</t>
  </si>
  <si>
    <t>КазГУ</t>
  </si>
  <si>
    <t>The book considers the problems of Kazakh civilization formation. Creation myths, yurt and animals symbolism, numerical harmony of the world, customs and traditions of the Kazakh people are analyzed. Al-Farabi’s (the Second teacher of mankind) creative legacy and his influence on the development of medieval philosophy of East and West are revealed. The authors disclose philosophical aspects of improvised singers’ creativity, the classics of the Kazakh Enlightenment, socio-philosophical, socio-political and ethic-humanistic views of Kazakh writers and poets of the late XIX - first half of the twentieth century. Special attention is paid to social and cultural changes of Kazakh civilization, which occurred during the years of gaining independence. It is shown that the definition of civil, national identity, consolidating values, that unite Kazakh society play an important role in development strategy elaboration. The publication is designed for bachelors, undergraduates, doctoral students, teachers of educational institutions and a wide range of readers</t>
  </si>
  <si>
    <t>Khasanov M.Sh. /Хасанов М.Ш./ , Petrova V.F.</t>
  </si>
  <si>
    <t>History and Philosophy of Science</t>
  </si>
  <si>
    <t>История</t>
  </si>
  <si>
    <t>The textbook History and Philosophy of Science introduces the reader to the history and philosophy of science; it traces their development, discusses their acute problems as well as the principles and methods of scientific inquiry. Additionally, the textbook deals with such topics as the structure and models of development of science within culture, the scientific revolutions, empirical and theoretical levels of science. The textbook is based on the writings of philosophers of science from Kazakhstan and abroad. The material of the textbook is designed as the aid during the preparation for lectures and seminars, or completing the assignments for the “Student’s Independent Work” and revision prior the mid-term and end-term evaluations as well as the final examinations</t>
  </si>
  <si>
    <t>Khasanov M.Sh./Хасанов М.Ш./ , V.F. Petrova</t>
  </si>
  <si>
    <t>Philosophy</t>
  </si>
  <si>
    <t>This Philosophy textbook is based on the model syllabus for all Bachelor’s degree specialisations in accordance with the model curriculum approved by Order No. 343 dated 16 August 2013 issued by the Ministry of Education and Science of the Republic of Kazakhstan (the “RK MES”). The syllabus was reviewed and approved by the meeting of the Republic’s Education and Training Methodology Board of 17 January 2014, Minutes No. 1. The textbook introduces the reader to the history of the development of the non-material culture of mankind and world’s philosophical thought on understanding of universal problems of human existence and society, history and politics, culture and education, the theory of dialectics and epistemology, technology and global problems of our time. The textbook material is aimed at helping the reader to prepare for lectures and seminars, to complete individual student assignments and to prepare for mid-term tests and examinations and answers to test questions</t>
  </si>
  <si>
    <t>Kintonova A. Zh./ Кинтонова А.Ж</t>
  </si>
  <si>
    <t>Optimization of business process</t>
  </si>
  <si>
    <t>информационные технологий</t>
  </si>
  <si>
    <t>The monograph is dedicated to the problem of optimization of business process. This monograph reviews and gives examples of criteria and indicators of business process efficiency, overlook of methodology for business process optimization, short description of modeling tools, brief review of XML-based languages for business process modeling.
 This monograph gives an example of practical implementation of improvement of the business process of accounting department based on implementation of target model of the mining enterprise.</t>
  </si>
  <si>
    <t>Kopbalina K.B., Smirnov Yu.M., Mazhenovв N.A.,/ Копбалина К.Б., Смирнов Ю.М., Маженов Н.А.</t>
  </si>
  <si>
    <t>The Basics of Classical Mechanics</t>
  </si>
  <si>
    <t>Физика</t>
  </si>
  <si>
    <t>The manual is intended for undergraduate students of all technical specialties. The material of the manual can be used by students in the study of a theoretical course in physics and in preparation for practical and laboratory studies. It can be used for independent study of the subject by native English students studying in technical universities of the Republic of Kazakhstan.Пособие предназначено для студентов бакалавриата всех технических специальностей. Материал пособия может быть использован студентами при изучении теоретического курса физики и при подготовке к практическим и лабораторным занятиям. Он может быть использован для самостоятельного изучения предмета студентами-носителями английского языка, обучающимися в технических вузах Республики Казахстан.</t>
  </si>
  <si>
    <t>KukeyevA.K./ Кукеев А.К.</t>
  </si>
  <si>
    <t>Fundamentals of law practicum</t>
  </si>
  <si>
    <t>Educational- metodical manual</t>
  </si>
  <si>
    <t>Н/Д</t>
  </si>
  <si>
    <t>The educational-methodical manual presents the most important theoretical propositions on the basic branches of the legal system of the Republic of Kazakhstan, as well as: materials for practical exercises, questions and tests to check the knowledge of students, lists of the necessary literature, including regulations, comments, textbooks and manuals, links to Internet sites that contain relevant information. The manual also includes a reference for practical lessons, essays topics, reports and essays. It includes tasks (the situation), the solution of which will contribute to the development of students as part of the course the basic legal knowledge is required not only to pass exams, but in any field.
 The educational-methodical manual is intended for students of non-legal professions.</t>
  </si>
  <si>
    <t>Kunanbayeva Yairakhan (Кунанбаева Яйрахан Бекайдаровна)</t>
  </si>
  <si>
    <t>Lecture notes on discipline «Construction machines and equipment»</t>
  </si>
  <si>
    <t>Учебно-методическое пособие</t>
  </si>
  <si>
    <t>Конспект лекций «Строительные машины и оборудование» Lecture notes are compiled in accordance with the requirements of the curriculum and the program of the discipline "Construction machines and equipment" and includes all the necessary information on the course.
 Information is provided for solving problems in machines and equipment used in the construction of underground, aboveground parts of buildings, as well as questions on the choice of vehicles.
 Конспект лекций составляется в соответствии с требованиями учебной программы и программы дисциплины «Строительные машины и оборудование» и включает в себя всю необходимую информацию о курсе.
 Информация предоставляется для решения задач по машинам и оборудованию, применяемым при возведении подземных, надземных частей зданий, а также вопросов по выбору транспортных средств</t>
  </si>
  <si>
    <t>Kuzmin O.E., I.V. Lytvyn Yu.I. Ossik\ О.Е. Кузьмин, И.В. Литвин, Ю.И.Осик</t>
  </si>
  <si>
    <t>Venturing: Teaching manual (in 2 volumes)</t>
  </si>
  <si>
    <t>This book is the first teaching manual on “Venture business" in Kazakhstan. In an accessible form it deals with the history of emergence, main principles and mechanisms of functioning of venture business, basic kinds of venture entrepreneurship subjects (venture investors, venture enterprises, organizations of venture infrastructure etc.), the role and importance of public authorities in formation of systems of venture business support. The special attention is paid to consideration of venture management as one of the kinds thereof directed on development of young innovative firms by means of attracted venture capital and venture financing of projects.
 For students of economic and technical specialities of higher education establishments, instructors, as well as for all those who are interested in issues of development and control of venture entrepreneurship.</t>
  </si>
  <si>
    <t>Levitsky Zh. G., Nurgaliyeva А.D., Khalikova E.R. /Халикова Э.Р./</t>
  </si>
  <si>
    <t>Ventilation networks analysis synthesis control</t>
  </si>
  <si>
    <t>2017, май</t>
  </si>
  <si>
    <t>БЖД</t>
  </si>
  <si>
    <t>КарГУ</t>
  </si>
  <si>
    <t>The monograph examines the issues of force interaction of air flows in ventilation systems and gives general characteristics of aerodynamic resistance of ventilation ducts of various shape and purpose. We considered the friction pressure loss and local resistance pressure loss and gave necessary information about the sources of draught and its joint work in ventilation networks. Particular attention is paid to the problem of building analogues simulating ventilation systems with disrupted aerodynamic ties, analyzing interconnectivity of air flows in complex ventilation networks and assessing the impact of regulators on ventilation airflows.The book is intended for employees of industrial safety departments, engineering technicians of mining companies, researchers and doctoral students specializing in ventilation and university students taking courses of industrial ventilation and mining aerology</t>
  </si>
  <si>
    <t>Madenova A.A., Bekmoldayeva R.B.</t>
  </si>
  <si>
    <t>Mathematical logic and Discrete Math</t>
  </si>
  <si>
    <t>This book in intended for students of mathematics and mathematics teachers. The book contains theoretical materials of discrete math and mathematical logic. Also, given tasks with decisions and tasts for independent work.</t>
  </si>
  <si>
    <t>Mamekova S., Kurbanbayeva S./ Мамекова С.</t>
  </si>
  <si>
    <t>Radio engineering, electronics and telecommunications specialty</t>
  </si>
  <si>
    <t>Механика. Радио-, робототехника</t>
  </si>
  <si>
    <t>The Training aid was developed in accordance with the requirements of State Educational Standards for specialties and curriculum of the given discipline. This instruction comprises all necessary information on themes performance for practical lessons of the course. 
 The Training aid is intended for students of the 2nd course of 5В071900- Radio engineering, electronics and telecommunications speciality studying English language. All lessons include short texts, exercises for consolidation material and lexics.
 The Training aid is intended for the 2nd course students of the technical specialties. / Учебное пособие разработано в соответствии с требованиями государственных образовательных стандартов по специальностям и учебным планом данной дисциплины. Данная инструкция содержит всю необходимую информацию по выполнению тем для практических занятий курса. 
 Учебное пособие предназначено для студентов 2 курса специальности 5.071900-Радиотехника, электроника и телекоммуникации, изучающих английский язык. Все занятия включают в себя короткие тексты, упражнения на закрепление материала и лексику.
 Учебное пособие предназначено для студентов 2 курса технических специальностей.</t>
  </si>
  <si>
    <t>Mamekova S.K., Omarov B.A., Yesimkhanova N.A/ Мамекова С.К., Омаров Б.А., Есимханова Н.А.,</t>
  </si>
  <si>
    <t>Methodical instructions on professionally oriented foreign language</t>
  </si>
  <si>
    <t>методические указания</t>
  </si>
  <si>
    <t>A methodical instruction for the practical lessons of the 5В090100- «Transportation and traffic organization and transport operation» specialty is developed in accordance with the requirements of State Educational Standards for specialties and curriculum of the given discipline. This Methodical instruction comprises all necessary information on performance of the course themes. / Методическое пособие к практическим занятиям по специальности 5Д090100- «Организация перевозок и эксплуатации транспорта» разработано в соответствии с требованиями государственных образовательных стандартов по специальностям и учебным планом данной дисциплины. Данная методическая инструкция содержит всю необходимую информацию по выполнению тем курса.</t>
  </si>
  <si>
    <t>Meiramova S.A. /Мейрамова С. А./, Farok bin Zakaria, Akylbayeva A.G., Kozhakhmetova G.A., Matthew Bennett Scott, Maxyutova A.F., Alshinbayeva Zh.K., Mussagozhina K.K., Shaibakova D.D.</t>
  </si>
  <si>
    <t>Profession-oriented English for Agriculture, Science and Technology: Workbook</t>
  </si>
  <si>
    <t>Workbook</t>
  </si>
  <si>
    <t>Земельные ресурсы, кадастр</t>
  </si>
  <si>
    <t>Workbook of the textbook “Profession-oriented English for Agriculture, Science and Technology” is specially designed for students of multilingual education at the intermediate/upper-intermediate level who want to use their English for international communication in professional contexts. The Purpose of Workbook is to empower students with the language and life skills they need to carry out their career goals. To this end, it provides ample opportunities for students to build awareness and practice the language in real-life situations using the TBLT approach.</t>
  </si>
  <si>
    <t>Profession-oriented English for Agriculture, Science and Technology: Teachers’ book</t>
  </si>
  <si>
    <t>Teachers’ book</t>
  </si>
  <si>
    <t>The Purpose of Teachers’ Book of the textbook “Profession-oriented English for Agriculture, Science and Technology” is to provide teachers with the instructions and advice of how to work with the collected authentic materials and designed tasks and assignments in the context of TBLT approach given in Student’s book and Workbook to motivate and engage students into the meaningful interaction and communication within academic professional environment</t>
  </si>
  <si>
    <t>Profession-oriented English for Agriculture, Science and Technology: Students’ book</t>
  </si>
  <si>
    <t>Students’ book</t>
  </si>
  <si>
    <t>Students’ Book of the textbook “Profession-oriented English for Agriculture, Science and Technology” is specially designed for students of multilingual education at the intermediate/upper-intermediate level who want to use their English for international communication in professional contexts. The Purpose of Students’ Book is to empower students with the language and life skills they need to carry out their career goals. To this end, it provides ample opportunities for students to build awareness and practice the language in real-life situations using the TBLT approach.</t>
  </si>
  <si>
    <t>Minayeva Ye.V/Минаева Е. В.</t>
  </si>
  <si>
    <t>Organic Chemistry</t>
  </si>
  <si>
    <t>This textbook is designed for students and master students of chemical and biological specialties. The textbook covers such topics as hydrocarbons and their functional derivatives, proteins, lipids, carbohydrates, and heterocycles, stereochemistry, addition, substitution and elimination reactions, radical reactions, as well as the synthesis and chemical transformation of organic molecules. This textbook will provide students and master students with a strong foundation in organic chemistry and exposure to cutting-edge research</t>
  </si>
  <si>
    <t>Musayev J.S., Makhmetova N.M./Мусаев Ж.С.</t>
  </si>
  <si>
    <t>Effect of nonlinear effects on the stressed-deformed state of the earthweight railway train</t>
  </si>
  <si>
    <t>Monograph</t>
  </si>
  <si>
    <t>2020, март</t>
  </si>
  <si>
    <t>транспорт/ЖД</t>
  </si>
  <si>
    <t>The monograph discusses the solution of an actual scientific problem on the development of mechanical and mathematical design models of a soil massif on the basis of a variational formulation of nonlinear finite element analysis. On the basis of physical and mathematical discretization, a computational model of a layered inhomogeneous soil massif, which adequately reflects the specifics of its real deformation while simultaneously taking into account physical and geometric nonlinearities, is proposed and proposed. An efficient computational algorithm has been developed for solving static elastic and elastic-plastic problems as applied to the earth bed-foundation system, based on the equations of Hooke’s generalized law for anisotropic soil mass and flow theory subject to von Mises flowing, taking into account geometric nonlinearity. Based on the iteration method in the subspace, an efficient algorithm has been developed using the stiffness matrix of the system with geometric nonlinearity, which allows determining the amplitude-frequency characteristics of free vibrations of the earthing base system with high accuracy and ensuring fast convergence of the iterative process. The idea of the method is based on the Jacobi algorithm scheme and properties of Sturm sequences.
 The monograph is intended for undergraduates and doctoral students of the following specialties: “Transport Construction”, “Transport, Transportation Equipment and Technologies” and “Organization of Transportation, Traffic and Transport Operation”, as well as for employees of research and design organizations./
 В монографии обсуждается решение актуальной научной задачи по разработке моделей механического и математического проектирования почвенного массива на основе вариационной постановки нелинейного анализа методом конечных элементов. На основе физико-математической дискретизации предложена и предложена вычислительная модель слоисто-неоднородного почвенного массива, которая адекватно отражает особенности его реальной деформации при одновременном учете физических и геометрических нелинейностей. Разработан эффективный вычислительный алгоритм для решения статических упругих и упруго-пластических задач применительно к системе фундамента грунтового основания, основанный на уравнениях обобщенного закона Гука для анизотропной массы грунта и теории потока с учетом потока Мизеса с учетом геометрическая нелинейность. На основе итерационного метода в подпространстве разработан эффективный алгоритм с использованием матрицы жесткости системы с геометрической нелинейностью, который позволяет с высокой точностью определять амплитудно-частотные характеристики свободных колебаний базовой системы заземления и обеспечивать быструю сходимость итерационный процесс. Идея метода основана на схеме алгоритма Якоби и свойствах последовательностей Штурма.
 Монография предназначена для студентов и докторантов следующих специальностей: «Транспортное строительство», «Транспорт, транспортное оборудование и технологии» и «Организация перевозок, движения и эксплуатации транспорта», а также для сотрудников научно-исследовательских и проектных организаций</t>
  </si>
  <si>
    <t>Mussina A.A., V.N. Kazagachev/Мусина А.А., Казагачев В.Н.</t>
  </si>
  <si>
    <t>Numerical methods</t>
  </si>
  <si>
    <t>В курсе «Numerical Methods» изучаются основные сведения о численных методах. Студенты знакомятся с положениями теории погрешностей, изучают численные методы решения нелинейных уравнений, систем линейных уравнений, понятия об аппроксимации функций, методы численного дифференцирования и интегрирования, а также методы решения дифференциальных уравнений.
 Дисциплина «Numerical Methods» призвана подготовить студентов к реализации с помощью ЭВМ вычислительных алгоритмов решения математических задач, возникающих в процессе познания и использования в практической деятельности законов реального мира, посредством математического моделирования.
  Основной задачей преподавания дисциплины является выработка навыков выбора вычислительных алгоритмов, умения эффективной реализации его на ЭВМ, качественного и количественного анализа полученных результатов. Специфика преподавания дисциплины «Numerical Methods» для студентов специальности 5В011100 «Информатика» заключается в тесной взаимосвязи вопросов численной реализации алгоритмов на ЭВМ со специальными дисциплинами по информатике, в рамках которых студенты изучают современное математическое обеспечение ЭВМ, основы программирования и методы разработки, тестирования, отладки и анализа программ.</t>
  </si>
  <si>
    <t>англ.</t>
  </si>
  <si>
    <t>Muzdybayeva T.K. (Муздыбаева Т. К.)</t>
  </si>
  <si>
    <t>Geosynthetic Reinforcement of the Agrregate Base</t>
  </si>
  <si>
    <t>Архитект.-строит. Транспортно-дорожн.</t>
  </si>
  <si>
    <t>The monographie «Geosynthetic Reinforcement of the Agrregate Base » write about in road construction, geosynthetic materials are used for slopes of increased steepness, retaining walls, reinforcement of the bases of road embankments, separation of structural layers of pavement, etc. When constructing slopes of increased steepness and when reinforcing a road base or other reinforced soil structures, high-strength geogrids, geo-fabrics, and also voluminous geogrids are used as reinforcing materials. The technology of using these materials provides significant economic benefits in comparison with traditional methods, such as the construction of concrete retaining walls, sheet piling, soil replacement (during construction on weak bases). They are also used as construction tools to reduce construction time and costs.</t>
  </si>
  <si>
    <t>Nurmanbetova J., Nysanbayev A.</t>
  </si>
  <si>
    <t>Thinkers of the great steppe: spiritual sources of the kazakh philosophy</t>
  </si>
  <si>
    <t>The book considers historical precondition of modern intercultural dialogue, reveals the role of philosophy in the dialogue of cultures of the East and West, analyzes features of Islamic philosophy in the countries of Central Asia. Special attention is given to the problem of spiritual development of the person under the conditions of globalization. The paper analyzes various interpretations of the concept “civilization”, correlation of the world system and civilization approaches, gives critical analysis of S. Huntigton’s theory of civilization clash, discusses social philosophical, political, spiritual and cultural problems of the constructive dialogue of civilization in the modern word. The book is intended for high schools students and teachers and also for a wide range of readers.</t>
  </si>
  <si>
    <t>Nurmukhankyzy D., Alipbayeva A.A., Metiyeva O.S.</t>
  </si>
  <si>
    <t>Professional English for lawyers</t>
  </si>
  <si>
    <t>This textbook presents a practical course of professional English language for students of legal professions. The main goal of the course is to develop and form foreign language and intercultural communicative competence necessary for professional dialogue in the future field of activity. This practical course will help future professionals to acquire basic conceptual and categorical apparatus in certain spheres of their activity and corresponding systems of terms, features of text structural organization will form basic skills for successful business communication in a foreign language</t>
  </si>
  <si>
    <t>Olеsуа Kosulinа
 Sholpаn Dаurеnbеkovа
 Bеrikzhаn Oksikbауеv</t>
  </si>
  <si>
    <t>Plant physiology</t>
  </si>
  <si>
    <t>Настоящее учебное пособие по физиологии растений на английском языке составлено в соответствии с типовой рабочей программой для студентов полиязычных групп естественно-технического факультета университета. Оно предназначено для экономии времени студентов и оптимизации их практической работы.</t>
  </si>
  <si>
    <t>англ. Рус.</t>
  </si>
  <si>
    <t>Orymbetova G., D. Sabyrhanov, Zh. Serikuly, S. Кumisbekov</t>
  </si>
  <si>
    <t>Food and biologically active additives of processing production/ Пищевые и биологически активные добавки перерабатывающего производства</t>
  </si>
  <si>
    <t>Study guide</t>
  </si>
  <si>
    <t>Application of food additives in the production of various food products. Attention is paid to the safety aspects of the establishment of the procedure of food additives, the characteristic of their different functional classes. Presented information concerning the legal and regulatory framework, as well as the classification of dietary supplements. Present material on the value of the latter in the power correction and human health. Consider the state control over the production and sale of dietary supplements, given the requirements for their implementation. The materials of these guide are interest to university students enrolled in the respective specialties, and also well as for professionals, sales staff.
 Study guide is intended for the students of speciality 5В072800 - Technology of food processing./Применение пищевых добавок в производстве различных пищевых продуктов. Особое внимание уделено аспектам безопасности процесса установления пищевых добавок, характеристике их различных функциональных классов. Представлена информация, касающаяся нормативно-правовой базы, а также классификации БАДов. Представлен материал о значении последних в силовой коррекции и здоровье человека. Рассмотрим государственный контроль за производством и реализацией БАДов, учитывая требования к их реализации. Материалы данного руководства представляют интерес для студентов вузов, обучающихся по соответствующим специальностям,а также для специалистов, торгового персонала.
 Учебное пособие предназначено для студентов специальности 5В072800 - технология обработки пищевых продуктов.</t>
  </si>
  <si>
    <t>Ospanov К. N./ Оспанов К. Н.</t>
  </si>
  <si>
    <t>Singular differential and difference equations</t>
  </si>
  <si>
    <t>математика, физика,педагогика</t>
  </si>
  <si>
    <t>The book is devoted to the differential equations given on the real-axis and infinite difference systems, which are their discrete analogues. Methods for obtaining the solvability conditions and coercive estimates of solutions are given. One of the features of the considered equations and systems is that their intermediate coefficients grow rapidly.
 The book is intended for researchers, senior students, undergraduates and doctoral students of mathematical and physical specialties of universities.
 It is published by the decision of the Academic Council of L.N. Gumilyov Eurasian national university. Prot. No. 9, January 30, 2020.</t>
  </si>
  <si>
    <t>Rskeldiyev B A, Shingissov A.U., Khamitova B.M., Erkebayeva S.U., Tastemirova U.U. /Рскельдиев Б.А., Шингисов А.У., Хамитова Б.М., Еркебаева С.У., Тастемирова У.У.</t>
  </si>
  <si>
    <t>The production technology of functional food products from raw materials of plant and animal origin</t>
  </si>
  <si>
    <t>Пищеваяинженерия</t>
  </si>
  <si>
    <t>Study guide provides general information about the composition of plant and animal products. Physical and chemical properties, methods of quality assessment and classification of production of plant and animal products are considered. The well-known technologies of production of products of vegetable and animal raw materials are given: bakery products, gra
 pe wines, juice, milk, ice cream and cheese. The training manual also sets out the technology of production of new products of plant and animal raw materials: sand and jigging cookies, ice cream from mare's milk and meat and meat products for functional purposes.
  Studyguide is intended for students of specialty 5B072700 – Technology of food products and 5B072800-Technology of processing production, and may be useful for teachers and practitioners./Учебное пособие содержит общую информацию о составе растительных и животных продуктов. Рассмотрены физико-химические свойства, методы оценки качества и классификации продукции растениеводства и животноводства. Приведены известные технологии производства изделий из растительного и животного сырья: хлебобулочных изделий, Гра гороховые вина, сок, молоко, мороженое и сыр. В учебном пособии также изложена технология производства новых продуктов из растительного и животного сырья: песочного и отсадочного печенья, мороженого из кобыльего молока и мяса и мясопродуктов функционального назначения. Учебное пособие предназначено для студентов специальности 5В072700-Технология пищевых продуктов и 5В072800-технология перерабатывающего производства,и может быть полезно преподавателям и практикам.</t>
  </si>
  <si>
    <t>SabyrkhanovaS.Sh./Сабырханова С. Ш.</t>
  </si>
  <si>
    <t>Lecture notes to the study of discipline "History of suit and fashion" for specialty on 5B072600 – “Technology and construction of light industry products”</t>
  </si>
  <si>
    <t>Текстиль</t>
  </si>
  <si>
    <t>КОНСПЕКТ ЛЕКЦИЙ по дисциплине «История костюма и моды» Конспект лекций написан в соответствии с учебной программой и предназначен для студентов высших учебных заведений, обучающихся по специальности 5В072600 - «Технология и конструирование изделий легкой промышленности». Он призван закрепить и углубить теоретические знания, полученные студентами, а также получить практические навыки в развитии творческого мышления, участвующего в создании одежды, которая должна быть хорошо ориентирована в вопросах моды и стиля. Содержание обучения взаимосвязано Итак, конечная цель - формирование качеств специалиста, обуславливающих интеграцию профессиональных и социальных знаний в швейную отрасль и выбор оптимальных методов и средств обучения.
 по специальности - 5В072600 «Технология и конструирование изделий легкой промышленности».</t>
  </si>
  <si>
    <t>апг</t>
  </si>
  <si>
    <t>History of suit and fashion</t>
  </si>
  <si>
    <t>Educational and methodical manual</t>
  </si>
  <si>
    <t>The educational and methodical manual is written in accordance with the curriculum and is intended for students of higher educational institutions trained on a speciality 5B072600 –"Technology and construction of light industry products". In the educational and methodical manual set out the purpose, objectives, content, practical and independent work, as well as control questions to test the knowledge of students and requirements to execute the work.Учебно-методическое пособие написано в соответствии с учебной программой и предназначено для студентов высших учебных заведений, обучающихся по специальности 5В072600 - «Технология и конструирование изделий легкой промышленности». В учебно-методическом пособии изложены цель, задачи, содержание практической и самостоятельной работы, а также контрольные вопросы для проверки знаний учащихся и требования к выполнению работы.</t>
  </si>
  <si>
    <t>Engineering science of sewing production</t>
  </si>
  <si>
    <t>The educational and methodical manual for executing practical classes on the discipline "Engineering science of sewing production", for the specialty – 5B072600 "Technology and construction of light industry products" A practical workshop designed in accordance with the requirements of the curriculum and program of the discipline "Engineering of sewing production" and includes all the necessary information for the implementation of the practical classes that allow a deep and detailed study of the most difficult sections of the course, and to instill in students the skills of independent scientific work.Practical workshop consists of 15 practical topics, designed for training 2 hours on each topic.Учебно-методическое пособие для проведения практических занятий по дисциплине «Технические науки швейного производства», по специальности - 5В072600 «Технология и конструкция изделий легкой промышленности». Практическое занятие, разработанное в соответствии с требованиями учебной программы и программы По дисциплине «Техника швейного производства» и включает в себя всю необходимую информацию для реализации практических занятий, которые позволяют глубоко и детально изучить самые сложные разделы курса, а также привить студентам навыки самостоятельной научной работы. Практическая мастерская состоит из 15 практических тем, рассчитанных на 2 часа занятий по каждой теме.</t>
  </si>
  <si>
    <t>Content and language integrated learning</t>
  </si>
  <si>
    <t>The educational and methodical manual on discipline "Content and language integrated learning" is written in accordance with the curriculum and is intended for students of higher educational institutions trained on a speciality 5B072600 –"Technology and construction of light industry products". It designed to consolidate and deepen the theoretical knowledge gained by students, as well as to obtain practical skills in the development of creative thinking. Educational and methodical manual on discipline "Content and language integrated learning" should prepare the student for the exam and create his fundamental basis for further study of special courses. include various forms of carrying out of independent work of students, which allow a deep and detailed study of the most difficult sections of the course, and to instill in students the skills of independent, creative work.The content of training is interconnected, so the ultimate goal-the formation of the qualities of a specialist, causes the integration of professional and social knowledge in the garment industry and the choice of optimal methods and means of training.
 Учебно-методическое пособие по дисциплине «Содержание и языковое интегрированное обучение» написано в соответствии с учебной программой и предназначено для студентов высших учебных заведений, обучающихся по специальности 5В072600 - «Технология и конструирование изделий легкой промышленности». Он призван закрепить и углубить теоретические знания, полученные студентами, а также получить практические навыки в развитии творческого мышления. Учебно-методическое пособие по дисциплине «Содержание и языковое интегрированное обучение» должно подготовить студента к экзамену и создать его фундаментальную основу для дальнейшего изучения специальных курсов. включают в себя различные формы проведения самостоятельной работы студентов, которые позволяют глубоко и детально изучить самые сложные разделы курса, а также привить студентам навыки самостоятельной, творческой работы. Содержание обучения взаимосвязано, поэтому Конечная цель - формирование качеств специалиста, обусловливает интеграцию профессиональных и социальных знаний в швейную отрасль и выбор оптимальных методов и средств обучения.</t>
  </si>
  <si>
    <t>Saktaganova I.S. (Сактаганова И.С.)</t>
  </si>
  <si>
    <t>Legal basis of budget control of the Republic of Kazakhstan</t>
  </si>
  <si>
    <t>/ Правовые основы бюджетного контроля Республики Казахстан/ В данной монографии рассматриваются основы теоретического и правового планирования государственного бюджета и разъясняются понятие института бюджетного планирования, его принципы и экономическое содержание, а также правовой статус органов, осуществляющих бюджетное планирование Республики Казахстан, а также особенности бюджетного планирования в зарубежных странах. Монография предназначена для студентов высших юридических учебных заведений и факультетов, магистрантов и преподавателей, а также сотрудников финансовых органов, органов государственной власти, юристов-практиков, экономистов и предпринимателей заинтересованных в изучении правовых основ бюджетного планирования Республики Казахстан.</t>
  </si>
  <si>
    <t>Saktaganova I.S. / Сактаганова И.С.</t>
  </si>
  <si>
    <t>State and legal views M.Kh. Dulati</t>
  </si>
  <si>
    <t>В монографии "Государственно-правовые взгляды М.Х. Дулати" рассматриваются основы государственно-правовых взглядов М.Х. Дулати с научной точки зрения, что позволяет восполнить пробелы в вопросах теории и истории государства и права, по которым не проводились углубленные исследования, и предлагается качественное решение сложных вопросов, касающихся функционирования государства и эффективности системы управления, а также места и роли права в них. Проведен анализ методологии исследования с научно-теоретической точки зрения, места и значения темы исследования в структуре учений о государстве и праве, теоретические и практические аспекты реализации содержания и результатов исследования, а также сформированы предложения, направленные на удовлетворение соответствующего практического спроса. Научное исследование предлагается вниманию уполномоченных государственных органов в области высшего и послевузовского образования, а также педагогических и научных работников, проводящих изыскания в данной области.</t>
  </si>
  <si>
    <t>Saktaganova I.S. /Сактаганова И.С.</t>
  </si>
  <si>
    <t>Legal foundations of budget planning of the Republic of Kazakhstan</t>
  </si>
  <si>
    <t>/ Правовое регулирование бюджетного планирования Республики Казахстан/. В учебном пособии рассматриваются правовые основы государственного бюджетного контроля, разъясняются понятие, история и принципы института бюджетного контроля, дается правовой статус органов, осуществляющих бюджетный контроль в Республике Казахстан, и особенности бюджетного контроля в зарубежных странах. Учебное пособие посвящена читателям, заинтересованным в получении информации по правовому регулированию бюджетного контроля в Республике Казахстан. Предназначен для студентов, магистрантов и преподавателей, а также сотрудников финансовых органов, органов государственной власти, практикующих юристов, экономистов и предпринимателей</t>
  </si>
  <si>
    <t>Sembiyeva L.M., Beisenova L.Z., Shakharova A.E., Nazhmidenov B.T., Temirkhanov Zh.T./ Сембиева Л. М., Бейсенова Л. З., Шахарова А. Е., Нажмиденов Б. Т., Темирханов Ж.Т.,</t>
  </si>
  <si>
    <t>Internal State Audit</t>
  </si>
  <si>
    <t>The textbook contains a systematic presentation of the discipline “Internal State Audit” in the educational program “State Audit”, taking into account the latest changes in this field.
 The presented textbook gives the basics of internal state audit as an important component of the entire state audit..
 All chapters of the manual are accompanied by review questions and self-review tests, allowing students to control the learning process.Recommended for university students, students of the continuing education and retraining system for filling positions in the public service system, as well as financial workers./ Учебное пособие содержит систематизированное изложение дисциплины "внутренний государственный аудит “в образовательной программе” Государственный аудит" с учетом последних изменений в этой области. В представленном учебнике даны основы внутреннего государственного аудита как важной составляющей всего государственного аудита. Все главы пособия сопровождаются обзорными вопросами и тестами самооценки, что позволяет студентам контролировать процесс обучения. Рекомендуется для студентов вузов, слушателей системы непрерывного образования и переподготовки кадров для замещения должностей в системе государственной службы, а также финансовых работников.</t>
  </si>
  <si>
    <t>Sembiyeva L.M., Makysh S.B., Zhagyparova A.O., Zhussupova A.K./Сембиева Л.М., Макыш С. Б., Жагыпарова А. О., Жусупова А.К.,</t>
  </si>
  <si>
    <t>Textbook"Introduction to Finance" for students of economics specialties 1 часть</t>
  </si>
  <si>
    <t>This textbook consists of lecture materials on 15 topics, which cover the main theoretical issues of the topics presented and the actual problems of developing financial relations in Kazakhstan and foreign countries, a separate section presents tasks for self work of students and self-examination of knowledge.
 Recommended for students and master’s students of universities, audience of the system of advanced training and retraining for filling positions in the public service system, as well as financial workers. 
 Данное учебное пособие состоит из лекционных материалов по 15 темам, которые охватывают основные теоретические вопросы представленных тем и актуальные проблемы развития финансовых отношений в Казахстане и зарубежных странах, в отдельном разделе представлены задания для самостоятельной работы студентов и самостоятельной проверки знаний. Рекомендуется для студентов и магистрантов вузов, слушателей системы повышения квалификации и переподготовки кадров для замещения должностей в системе государственной службы, а также финансовых работников.</t>
  </si>
  <si>
    <t>Textbook"Introduction to Finance" for students of economics specialties 2 часть</t>
  </si>
  <si>
    <t>This textbook consists of lecture materials on 15 topics, which cover the main theoretical issues of the topics presented and the actual problems of developing financial relations in Kazakhstan and foreign countries, a separate section presents tasks for self work of students and self-examination of knowledge.
 Recommended for students and master’s students of universities, audience of the system of advanced training and retraining for filling positions in the public service system, as well as financial workers.
 Данное учебное пособие состоит из лекционных материалов по 15 темам, которые охватывают основные теоретические вопросы представленных тем и актуальные проблемы развития финансовых отношений в Казахстане и зарубежных странах, в отдельном разделе представлены задания для самостоятельной работы студентов и самостоятельной проверки знаний.
 Рекомендуется для студентов и магистрантов вузов, слушателей системы повышения квалификации и переподготовки кадров для замещения должностей в системе государственной службы, а также финансовых работников.</t>
  </si>
  <si>
    <t>Shaikhanova A.K., Shangytbayeva G.A., Elubayeva D.D. / Шайханова А.К.</t>
  </si>
  <si>
    <t>Service and Upgrade of the Personal Computer</t>
  </si>
  <si>
    <t>Educational manual</t>
  </si>
  <si>
    <t>Информац. Технологии</t>
  </si>
  <si>
    <t>Семей</t>
  </si>
  <si>
    <t>СГУ</t>
  </si>
  <si>
    <t>This educational manual «Service and upgrade of the personal computer» is developed on the basis of curricula in this discipline and includes a description of lectures, practical and laboratory work, quizzes, test items, a glossary and a list of references. Practical and laboratory work using the software of the Windows operating system.
 The purpose of the discipline is the general knowledge of students of architecture of the computer, application software, operating system, networks and telecommunications, computer memory, basic input / output system etc.
 Учебное пособие «Обслуживание и модернизация ПК» разработано на основе учебных планов по данной дисциплине и включает в себя описание лекций, практических и лабораторных работ, тестов, контрольных заданий, глоссарий и список литературы. Практические и лабораторные работы с использованием программного обеспечения операционной системы Windows.
 Целью дисциплины является общее знание студентами архитектуры компьютера, прикладного программного обеспечения, операционной системы, сетей и телекоммуникаций, компьютерной памяти, базовой системы ввода / вывода и т. д.</t>
  </si>
  <si>
    <t>Shalbolova U.Zh., Bajzholova R.A., Egemberdieva S.M., Ryspekova M.O., Rakhmetulina Z.H.(Рахметулина Ж.Б.), Nurmagambetova A.I.</t>
  </si>
  <si>
    <t>Fundamentals of entrepreneurship</t>
  </si>
  <si>
    <t>The textbook gives the main aspects of entrepreneurial activity. The theoretical foundations of entrepreneurship, the ways of organizing their own business, the issues of financing and pricing, the analysis of economic indicators, the stages of preparing a business plan for implementing an entrepreneurial idea are considered. The manual is intended for students of all specialties, as well as for beginning entrepreneurs, as a technique for developing primary financial documents to search for investors in order to implement innovative solutions.</t>
  </si>
  <si>
    <t>Shalgynbayevа K.K., Botabayeva A.E., Мutalieva A.S./ Шалгынбаева К. К., Ботабаева А. Е., Муталиева А. Ш.</t>
  </si>
  <si>
    <t>Ethnopedagogy</t>
  </si>
  <si>
    <t>Тextbook</t>
  </si>
  <si>
    <t>В настоящее время учебное пособие «Этнопедагогика» является актуальным. Пособие предназначено для бакалавров, обучающихся по педагогическим специальностям и подготовлено на основе профессионального стандарта «Педагог» и типовой программе Министерства образования и науки Республики Казахстан. В учебном пособии даны лекционные тексты, контрольные вопросы, задания в форме СРС, глоссарий и тестовые вопросы. Пособие ценно своей направленностью на основе национального воспитания. Учебное пособие может быть использовано преподавателями и студентами, магистрантами высших учебных заведений и читательской аудиторией</t>
  </si>
  <si>
    <t>Shingissov A.U., Alibekov R.S.,Utebayeva A.A., Tastemirova U.U./ Шингисов А.У., Алибеков Р.С., Тастемирова У.У.</t>
  </si>
  <si>
    <t>Low temperature processing of food products</t>
  </si>
  <si>
    <t>In the textbook literary, reference and regulatory-technical data of low-temperature processing of food products are summarized. The composition of food products, their cooling technology processes, freezing and physico-chemical change properties during the cold processing are considered. The textbook contains information about the purpose and design of refrigeration equipment, the physical principles of obtaining low temperatures, the types and cycles of refrigerating machines. The main and auxiliary elements of refrigerating machines and issues of methods for obtaining low temperatures, the basics of calculating the cycles of a refrigerating machine and the selection of refrigeration equipment used in the food industry are given. The materials of the textbook will allow students to become more intelligent and erudite, develop their skills and engineering thinking in the field of low-temperature processing of food products, calculation, design and operation of refrigerating machines for food production, regulation and optimization of their modes of operation during refrigeration processing and food storage. The textbook is designed for Bachelor and Master Students enrolled in the specialties: "Technology of food products" and "Technology of processing productions/ В учебнике обобщены литературные, справочные и нормативно-технические данные низкотемпературной обработки пищевых продуктов. Рассмотрены состав пищевых продуктов, технологические процессы их охлаждения, замораживания и физико-химические изменения свойств при холодной обработке. Учебное пособие содержит сведения о назначении и конструкции холодильного оборудования, физических принципах получения низких температур, типах и циклах работы холодильных машин. Приведены основные и вспомогательные элементы холодильных машин и вопросы методов получения низких температур, основы расчета циклов холодильной машины и выбора холодильного оборудования, используемого в пищевой промышленности.</t>
  </si>
  <si>
    <t>Sholpаn Dаurеnbеkovа Olеsуа Kosulinа 
 Bеrikzhаn Oksikbауеv
 Abdildauly Alem
 Kabdygalieva Sagdana</t>
  </si>
  <si>
    <t>Biochеmistrу</t>
  </si>
  <si>
    <t>Биохимия</t>
  </si>
  <si>
    <t>Настоящее учебно-методическое пособие по биохимии на английском языке составлено в соответствии с типовой рабочей программой для студентов полиязычных групп естественно-технического факультета университета. Оно предназначено для экономии времени студентов и оптимизации их практической работы.</t>
  </si>
  <si>
    <t>Shoraev B.A.,Saparaliev T.Zh., Kulbay B.S./Шораев Б.А., Сапаралиев Т.Д., Кулбай Б.С.</t>
  </si>
  <si>
    <t>Lecture notes on the discipline "Accounting and reporting in financial organizations" in English for students of economic specialties</t>
  </si>
  <si>
    <t>финансы</t>
  </si>
  <si>
    <t>The manual is made in accordance with the requirements of the curriculum and the program of discipline "Finance" and includes all the necessary information for the lectures.
 The manual is intended for students in "Finance".</t>
  </si>
  <si>
    <t>Shoraev B.A/Шораев Б.А.</t>
  </si>
  <si>
    <t>Finances of foreign countries</t>
  </si>
  <si>
    <t>лекция</t>
  </si>
  <si>
    <t>Lectures drawn up in accordance with the requirements of the curriculum and program of discipline " Finances of foreign countries " and include all necessary information for studying the subject.
  Lectures are intended for students of specialties: 5B050900 "Finance"
  The lectures presented findings and recommendations to the self independent work of students, taking into account the features of the course " Finances of foreign countries " for full-time students. 
 Лекции составляются в соответствии с требованиями учебной программы и программы дисциплины «Финансы зарубежных стран» и включают в себя всю необходимую информацию для изучения предмета.
  Лекции предназначены для студентов специальностей: 5В050900 «Финансы»
  В лекциях были представлены выводы и рекомендации для самостоятельной работы студентов с учетом особенностей курса «Финансы зарубежных стран» для студентов дневной формы обучения.Эти лекции помогают закрепить теоретический материал курса путем овладения современными знаниями в области государственного регулирования различных сфер и секторов социально-экономической жизни тех рыночных условий, которые принципиально необходимы для устойчивого экономического развития Казахстана</t>
  </si>
  <si>
    <t>T. Sh. Assanbayev/Асанбаев Т.Ш.</t>
  </si>
  <si>
    <t>Use of the global gene pool of livestock</t>
  </si>
  <si>
    <t>Ветеринария, Животноводство</t>
  </si>
  <si>
    <t>The problem of preserving the gene pool of flora and fauna occupies a special place among the global problems of human progress. Kazakhstan has the richest genetic resources of various forms of flora and fauna. The vast expanse of pastures and grazing of the republic (187 million hectares) represents a huge potential for breeding a significant number of species and breeds of farm animals with a global gene pool.The study of this discipline gives an idea of ​​the role and significance of the global genetic potential for the qualitative transformation of domestic breeds of agricultural animals, the role of domestic and foreign scientists and specialists in the correct choice and application of the global gene pool in specific economic and regional animal breeding areas.The textbook "Use of the global gene pool of animal" addresses issues related to the conservation of the gene pool of the animal world, both regional and world scale, describes animal breeds bred in Kazakhstan and foreign countries that are of interest to breeders in raising the breeding, productive and adaptive qualities of animals.</t>
  </si>
  <si>
    <t>каз</t>
  </si>
  <si>
    <t>Taубaлдиeвa Ж., Aкхoжин C.A.</t>
  </si>
  <si>
    <t>Хормен жұмыс жүргізу әдістемесінің негіздері</t>
  </si>
  <si>
    <t>оқу құралы</t>
  </si>
  <si>
    <t>Искусство</t>
  </si>
  <si>
    <t>Хopмeн жұмыс жүргізу әдістемесінің негіздері тaқыpыбы бoйыншa жaзылғaн oқу құpaлы ғылымның coңғы жaңaлықтapынa cүйeнe oтыpып бaяндaлып, нeгiзгi хopмeн жұмыс жүргізу әдістемесінің негіздерінің әдic-тәciлдepi жaн-жaқты қaмтылғaн. Oқу құpaлы (мaмaндық 5B010600- « Mузыкaлық бiлiм бepу» cтудeнттepiнe apнaлғaн oқу құpaлы).
 Coнымeн қaтap,cтудeнттepдiң, хopмeн ән aйту apқылы тұлғaлық icкepлiгiн, шығapмaшылығын, кәciби ғылыми құзыpлығын қaмтaмacыз eтугe жaғдaй жacaй oтыpып бoлaшaқ музыкa мұғaлiмдepiн дaяpлaудa iлiмдiк жәнe тәжipибeлiк бipлiгiн қaмтaмacыз eтeдi Ocы oқу құpaлы музыкa мaмндығының cтудeнттepiнe, ғылыми жeтeкшiлepiнe,әдicкep oқытушылapынa, пeдaгoгикaлық oқу-тәpбиe жұмыcтapын өкiзу кeзeңiндe көмeгi тиepi cөзciз.</t>
  </si>
  <si>
    <t>Tungushbayeva D.I., Yesmakhanova K.R., Burgumbayeva S.K. (Тунгушбаева Д.И., Езмаханова К.Р., Бургумбаева С.К.)</t>
  </si>
  <si>
    <t>Test tasks on the higher mathematics.</t>
  </si>
  <si>
    <t>methodical recommendations /методические указания</t>
  </si>
  <si>
    <t>(Тестовые задания по высшей математике). In methodical recommendations the program of a study of 1 course of mathematics for students of economic, technical and natural-science specialties is explained. This program envelops the following sections of mathematics: algebra, geometry, limits, derivative, functions of many variables, integral, differential equations, etc. In methodical recommendations short theoretical material, methodical recommendations, test jobs and also responses to test jobs are explained</t>
  </si>
  <si>
    <t>Turekulova D./Турекулова/, Muhambetova L., Omarova A., Zhumanova B., Baibasheva G., Satkanova R.</t>
  </si>
  <si>
    <t>PERSONNEL MANAGEMENT OF THE ORGANIZATION (in 2 volumes)</t>
  </si>
  <si>
    <t>The training manual addresses issues of importance for HR specialists: the theory of human resource management, the basis for the formation of the personnel management system of the enterprise, the organization and planning of personnel work, labor management technologies, the development of personnel and evaluation of the performance of its activities, as well as issues management of motivational structure and career of employees. In addition, a set of practical tasks is presented.The textbook is intended for students, undergraduates and doctoral students of economic specialties, as well as for specialists of organizations involved in the formation of a personnel management system and enterprise management systems in general</t>
  </si>
  <si>
    <t>Tәжібaй C.Д., Қасымбек Ж.Н.</t>
  </si>
  <si>
    <t>Аспаптар бөлшектері және құрылымы (2 томда)</t>
  </si>
  <si>
    <t>Оқу құралы</t>
  </si>
  <si>
    <t>инженерно- технический</t>
  </si>
  <si>
    <t>Ұcынылып oтыpғaн оқу құралында аспаптар бөлшектері және құpылымы, кинематикасы мен динамикасы, құрылымдарды әр түpлі cыpтқы күш әcep еткенде бepіктіккe, қaтaңдыққa, дәлдікке есептеу жолдары, аспап бөлшeктepінің өлшeмдepін aнықтaп, құрылымын құpу жолдары қapacтыpылғaн. Kітan стандарттардың (ИСО, МЕСТ) талаптарына cәйкecтeліп жaзылғaн.
 0қу құралы жoғapы oқу орындары cтудeнттepінe apнaлғaн, сонымен қaтар тexникaлық және кәсіптік оқу орындары cтудeнттepіне, өндіpіcтe қызмет aтқapып жүpгeн инженерлер мен технологтар жәнe техника мамандарына да пайдалануына болады.</t>
  </si>
  <si>
    <t>Ya.M.Uzakov, V.V.Pryanishnikov, A.V.Iltyakov, Zh.I.Satayeva /Узаков Я.М.</t>
  </si>
  <si>
    <t>Proteins and food fibers in meat technologies</t>
  </si>
  <si>
    <t>технология пищевых продуктов</t>
  </si>
  <si>
    <t>АТУ</t>
  </si>
  <si>
    <t>The term «dietary fiber» was first introduced to the academic community in the late 80s of XX century, «dietary fiber - are the remnants of plant cells capable of resisting to hydrolysis, to carry out human digestive enzymes.» In 2000, the American Association of chemists’ grain producers gave a broader definition: “Dietary fiber is edible parts of plants or similar carbohydrates that are resistant to digestion and absorption in the human small intestine, fully or partially fermented in the large intestine. Dietary fiber includes polysaccharides, oligosaccharides, lignin, and associated plant substances. On the recommendation of the World Health Organization, the human need for dietary fiber is about 40 grams per day.
 In developed countries, the daily deficiency of ballast substances in the human diet is approximately 15 g. This often leads to the spread of diseases such as obesity, cancer, diseases of the gastrointestinal tract. In order to make food more balanced, it is necessary to add dietary fiber to meat, bakery, confectionery products.
 In this regard, the problem of creating a complex of dietary fibers and proteins, with a set of functional and technological properties that regulate the quality and level the deficiencies of raw meat to create functional products, is highly relevant.
 This book is dedicated to professionals working in the meat industry, as well as for scientists, lecturers, doctoral, masters and bachelors students of technological specialties universities, majoring in «Technology of food products» and «Biotechnology.»/Эта книга посвящена специалистам, работающим в мясной промышленности, а также ученым, преподавателям, докторантам, магистрантам и бакалаврам студентам технологических специальностей университетов по специальностям «Технология пищевых продуктов» и «Биотехнология».</t>
  </si>
  <si>
    <t>Yavorskiy V.V., Chvanova A.O., Klyueva E.G./Яворский В.В.</t>
  </si>
  <si>
    <t>Information and communication technologies</t>
  </si>
  <si>
    <t>Tutorial/учебное пособие</t>
  </si>
  <si>
    <t>The discipline «Information and Communication Technologies» is intended for the training of highly qualified specialists who are proficient in the usage of modern information technologies in the field of professional activity. The tutorial contains the history of development and the principles of the functioning of ICT, as well as the basic concepts of architecture and the structure of computer systems. The general information about the properties of information, the systems of calculation and representation of data in computers, human-computer interaction, as well as general information about operating systems, computer networks, databases, multimedia, Internet, SMART and E-technologies are presented.The manual is intended for studying the discipline «Information and Communication Technologies» by students of full-time and distance learning courses of all specialties./Дисциплина «Информационно-коммуникационные технологии» предназначена для подготовки высококвалифицированных специалистов, владеющих современными информационными технологиями в сфере профессиональной деятельности.
 Учебное пособие содержит историю развития и принципы функционирования ИКТ, а также основные понятия архитектуры и структуры компьютерных систем. Представлена ​​общая информация о свойствах информации, системах расчета и представления данных в компьютерах, взаимодействиях человека с компьютером, а также общая информация об операционных системах, компьютерных сетях, базах данных, мультимедиа, Интернете, SMART и E-технологиях. , Пособие предназначено для изучения дисциплины «Информационные и коммуникационные технологии» студентами очных и дистанционных курсов обучения всех специальностей</t>
  </si>
  <si>
    <t>Ye.Utegenov (Утегенов Е.К.), M. Рrokofyeva, D. Nurmukhanbetova</t>
  </si>
  <si>
    <t>Psychological and pedagogical support of the educational program Physical Education and Sport</t>
  </si>
  <si>
    <t>Спорт. Психология</t>
  </si>
  <si>
    <t>Психолого-педагогическое сопровождение образовательной программы «Физическое воспитание и спорт» The monograph is devoted to topical issues of psychological and pedagogical support of the educational process in general, and, in particular, to the educational program “Physical education and sport”. The authors of the monograph disclosed the basis of psychological and pedagogical support of the educational process in the conditions of introduction the professional standard “Teacher” in the Republic of Kazakhstan in an interesting and accessible form; substantiated the psychological and pedagogical conditions of the educational program for professional and personal development of students; opened individualization of the educational route in terms of credit technology of study and modular construction of the educational program and developed conceptual routes for formation physical and mental health of students in higher educational institutions.
 The proposed monograph is intended for undergraduates, master’s and doctoral students, and teachers of higher school. The materials of the monograph can be used to give lectures in the discipline “Pedagogy of physical education and sport”, “Psychology of physical education and sport” (Bachelor studies), “Pedagogy”, “Psychology” (MA course). Монография посвящена актуальным вопросам психолого-педагогического сопровождения образовательного процесса в целом, и образовательной программы «Физическая культура и спорт» в частности. Авторы монографии в интересной и доступной форме раскрыли основы психолого-педагогического сопровождения образовательного процесса в условиях введения профессионального стандарта «Педагог» в Республике Казахстан; обосновалипсихолого-педагогические условия ОП для профессионального и личностного развития обучающихся; раскрыли индивидуализацию образовательного маршрута в условиях кредитной технологии обучения и модульного построения образовательной программы и разработали концептуальные маршруты формирования физического и психического здоровья обучающихся в вузе.
 Предлагаемая монография предназначена для студентов, магистрантов, докторантов и преподавателей высшей школы. Материалы монографии могут быть использованы для чтения лекций по дисциплине «Педагогика физической культуры и спорта», «Психология физической культуры и спорта» (бакалавриат), «Педагогика», «Психология» (магистратура).</t>
  </si>
  <si>
    <t>Ye.Utegenov (Утегенов Е.К.), R.Sautov, Ye.Nurdauletov,Ye.Danabekov</t>
  </si>
  <si>
    <t>SKI SPORT</t>
  </si>
  <si>
    <t>Тeaching aid</t>
  </si>
  <si>
    <t>Лыжный спорт This teaching aid considers teaching methods and techniques of skiing, methodic bases of ski training process and organization. 
 Teaching aid is intended to use in higher educational institutions, colleges and sports schools. 
 В данном учебном пособии рассматриваются методы и приемы обучения катанию на лыжах, методические основы процесса и организации тренировок на лыжах.
 Учебное пособие предназначено для использования в высших учебных заведениях, колледжах и спортивных школах.</t>
  </si>
  <si>
    <t>Yeldiyar G.K./ Елдияр Г. К.</t>
  </si>
  <si>
    <t>Lecture notes
 On the discipline «Raw silk production technology»</t>
  </si>
  <si>
    <t>Конспект лекций По дисциплине «Технология производства сырого шелка» Конспект лекций составляется в соответствии с требованиями учебной программы и программы дисциплины «Технология производства сырого шелка» и включает в себя всю необходимую информацию о проведении лекционных курсов курса. Краткая аннотация. Аннотация лекции составлены для лекций по этой дисциплине с целью более глубокого изучения технологии производства сырого шелка. Лекции предназначены для студентов специальности 5В073300 - Технология и дизайн текстильных материалов.</t>
  </si>
  <si>
    <t>Lecture notes
 On the discipline «Textile auxiliary materials»</t>
  </si>
  <si>
    <t>Конспект лекций По дисциплине «Текстильные вспомогательные материалы»
 "Конспект лекций составляется в соответствии с требованиями учебной программы и программы дисциплины «Текстильные вспомогательные материалы». и включать всю необходимую информацию о проведении лекционных курсов по курсу. Краткая аннотация. Аннотация лекции составлены для лекций по этой дисциплине с целью более глубокого изучения текстильных вспомогательных материалов.
  Лекции предназначены для студентов специальности 5В073300 - Технология и дизайн текстильных материалов.</t>
  </si>
  <si>
    <t>Yeldiyar Gulzinat Kairbekkizi/ Елдияр Гулзинат Каирбеккызы</t>
  </si>
  <si>
    <t>Textile materials science</t>
  </si>
  <si>
    <t>The textbook «Textile materials science» provides detailed knowledge about textile materials, production of textile materials and their properties. The textbook has been compiled in accordance with the requirements of the curriculum and program of the module "Textile materials science» and for the benefit and to prove an asset and a reference guide for the students on the specilality 6B073300- «Technology and designing of textile materials»Учебник «Текстильное материаловедение» дает подробные знания о текстильных материалах, производстве текстильных материалов и их свойствах. Учебник был составлен в соответствии с требованиями учебной программы и программы модуля «Текстильные материалы науки» и в интересах, а также для доказательства актива и справочное пособие для студентов по специальности 6B073300- «Технология и проектирование текстиля материалы</t>
  </si>
  <si>
    <t>Zakirova А.B. /Закирова А.Б./, Akhayeva Zh.B., Abilova P.</t>
  </si>
  <si>
    <t>Web application design technique on ASP.NET</t>
  </si>
  <si>
    <t>информационные технологии</t>
  </si>
  <si>
    <t>Учебное пособие "Методика проектирования веб-приложений на ASP.NET" предназначено для студентов, магистрантов педагогических и технических специальностей, обучающихся в многоязычных группах. ASP.NET (Active Server Pages for NET) - это платформа для разработки веб-приложений, которая включает в себя: веб-службы, программную инфраструктуру, модель программирования от Microsoft ASP.NET является частью платформы .NET Framework и является развитием более старой технологии Microsoft ASP</t>
  </si>
  <si>
    <t>Zhomartova G.Z., Kadirbayeva D. A./Кадирбаева/</t>
  </si>
  <si>
    <t>Modern World Geography. CIS countries (in 2 volumes)</t>
  </si>
  <si>
    <t>Textbook "Modern World Geography. CIS countries" includes educational material on the geography in the English language, as well as a system of practical activities and questions for a coherent and integrated learning the fundamental geographical knowledge, formation of language and communicative competence as well as for development of functional literacy in this field. The textbook is designed for students of specialties 5B011600 "Geography" and 5B060900 "Geography" of universities and 10 grade students of schools with multilingual education program</t>
  </si>
  <si>
    <t>Zhunisbekova D.A./ Жунисбекова Д А</t>
  </si>
  <si>
    <t>METHODICAL GUIDE for practicum on the discipline “Mathematics 3»</t>
  </si>
  <si>
    <t>Methodical guide/ методическое пособие</t>
  </si>
  <si>
    <t>Методическое пособие составлено в соответствии с требованиями учебной программы и программы дисциплины «Математика 3» для студентов 2 курса специальностей 5B071800 - Электроэлектроника, 5В071900 - Радиотехника, электроника и связь. Методическое пособие предназначено для студентов, изучающих курс «Математика 3» на английском языке. Методическое пособие может быть использовано для подготовки к практикуму, а также для самостоятельной работы студентов.</t>
  </si>
  <si>
    <t>Zhunisbekova D.A./ Жунисбекова Д. А.</t>
  </si>
  <si>
    <t>HIGHER MATHEMATICS
 PART II 
 of specialty 5В072000 - The chemical technology of inorganic substances</t>
  </si>
  <si>
    <t>Учебник</t>
  </si>
  <si>
    <t>ВЫСШАЯ МАТЕМАТИКА
 ЧАСТЬ II
 специальности 5В072000 - Химическая технология неорганических веществ Эта книга написана в соответствии с требованиями учебного плана и программы дисциплины «Высшая математика 2» для студентов 1 курса специальности 5В072000 - Химическая технология неорганических веществ.
 Эта книга предназначена для студентов, изучающих курс «Высшая математика 2» на английском языке. Его можно использовать для подготовки к лекциям, а также для самостоятельной работы и практики</t>
  </si>
  <si>
    <t>Probability theory and mathematical statistics
  of specialties 5В070300 – Informational systems, 
 5B070400 – Calculating technique and software</t>
  </si>
  <si>
    <t>Учебнк</t>
  </si>
  <si>
    <t>"Теория вероятностей и математическая статистика"Эта книга написана в соответствии с требованиями учебного плана и программы дисциплины «Теория вероятностей и математическая статистика» для студентов 2 курса специальностей 5В070300 - Информационные системы, 5В070400 - Вычислительная техника и программное обеспечение.
 Эта книга предназначена для студентов, изучающих курс «Теория вероятностей и математическая статистика» на английском языке. Его можно использовать для подготовки к лекциям, а также для самостоятельной работы и практики.</t>
  </si>
  <si>
    <t>CONSPECTUS OF LECTURES 
 on the discipline 
 «Mathematics 2» of specialties 5B072100 – The chemical technology of organic substances,
 5В075300 – Processing of mineral and technogenic raw materials</t>
  </si>
  <si>
    <t>Коспект лекций</t>
  </si>
  <si>
    <t>Конспект лекций составлен в соответствии с требованиями учебной программы и программы дисциплины «Математика 2» для студентов 1-го курса специальностей 5B072100 - Химическая технология органических веществ, 5В075300 - Переработка минерального и техногенного сырья.
 Конспект лекций предназначен для студентов, изучающих курс «Математика 2» на английском языке. Его можно использовать для подготовки к лекциям, а также для самостоятельной работы и практики.</t>
  </si>
  <si>
    <t>Абаева Ғ.Ә. , ТөребаеваК.Ж. , Г.С.Оразаева , Ж.Ж.Қартбаева</t>
  </si>
  <si>
    <t>Арнайы педагогика</t>
  </si>
  <si>
    <t>Оқулық</t>
  </si>
  <si>
    <t>Оқулықта арнайы педагогика ғылымының теориялық-әдіснамалық негіздері, арнаулы білім беру жүйесінің мазмұны баяндалған. Оқулық «Білім беру» мамандығы бойынша білім алатын студенттерге, магистранттарға, оқытушыларға, әдіскерлерге және көпшілік оқырманға арналған.</t>
  </si>
  <si>
    <t>Абдалимова Ж.С., Д.М. Мергалиев, Т.М. Степанская</t>
  </si>
  <si>
    <t>Современные модели библиотечного обслуживания: результаты внедрения и перспективы развития (на региональном материале)</t>
  </si>
  <si>
    <t>библиотечное дело</t>
  </si>
  <si>
    <t>Монография посвящена исследованию процессов модернизации библиотечного обслуживания и результатов внедрения современных моделей предоставления информации на примере библиотек Павлодарского региона, а именно Областной объединенной универсальной научной библиотеки имени С. Торайгырова, Научной библиотеки им. С. Бейсембаева Павлодарского государственного университета им. С. Торайгырова и Алтайской краевой универсальной научной библиотеки им. В.Я. Шишкова. Издание адресовано студентам, магистрантам, аспирантам, преподавателям и всем читателям.
 The monograph is devoted to the study of modernization of library services and the results of the introduction and prospects for the development of modern models of providing information using the example of the libraries of the Pavlodar region, namely the S. Toraigyrov Regional Universal Scientific Library and the S.Beysembayev Scientific Library of Pavlodar State University named after S. Toraigyrov. The publication is addressed to students, undergraduates, graduate students, teachers and all readers.</t>
  </si>
  <si>
    <t>Абденов А.Ж., Абденова А.А.</t>
  </si>
  <si>
    <t>Интеллектуальные сервисы по управлению информацией и событиями безопасности в компьютерных системах и сетях</t>
  </si>
  <si>
    <t>Данное учебное пособие составлено на основе материалов статей научно-методического характера относительно важных исследований в области информационной безопасности компьютерных инфраструктур. Значимым элементом, выполняющим реорганизации межкомпонентного взаимодействия относительно технологий управления информацией и событиями безопасности (Security Information and Event Managment, SIEM), является репозиторий. При этом репозиторий является существенным узлом в SIEM-системе, влияющим на эффективность подхода к построению, изменению модели данных, к организации хранилища данных, а также к их обработке в режиме почти реального времени. Материал основан на новых результатах в области информационной безопасности. Для специалистов в области информационной безопасности компьютерных инфраструктур, а также студентов и аспирантов соответствующих специальностей.</t>
  </si>
  <si>
    <t>Абденова Г.А.</t>
  </si>
  <si>
    <t>Идентификация объектов, описываемых линейными кусочно-дифференциальными моделями в форме Коши</t>
  </si>
  <si>
    <t>В монографии изложена методика идентификации объектов, описываемых линейными кусочно-дифференциальными моделями в форме Коши. Основой методики является качественный подход к анализу построения линейной стохастической кусочно-дифференциальной модели в пространстве состояний для оценивания состояния динамической системы, наблюдаемая нестационарными вход-выходными данными. Приведены методика построения стохастической кусочно-дифференциальной модели на основе нестационарного временного ряда; алгоритмы преобразований линейной и нелинейной статических моделей в стохастическую модель в пространстве состояний. Включены алгоритм преобразований модели с распределенными параметрами в стохастическую модель в форме ПС во временной области и алгоритм рекуррентного оценивания дисперсий шумов динамики, начального состояния исследуемого объекта и шумов измерительной системы. Монография рассчитана на магистрантов, докторантов и специалистов в области прикладной математики и математического моделирования систем.</t>
  </si>
  <si>
    <t>Абдигапбарова У.М. Ибраева М.К.</t>
  </si>
  <si>
    <t>Балалардың танымдық белсенділігін ерте жастан дамыту</t>
  </si>
  <si>
    <t>2019, май</t>
  </si>
  <si>
    <t>КазНПУ им. Абая</t>
  </si>
  <si>
    <t>Монографияда Қазақстан Республикасының мектепке дейінгі тәрбие мен оқытудың мемлекеттік жалпыға міндетті стандартына сәйкес балалардың танымдық белсенділігін ерте жастан дамытудың мәселесі қарастырылған. Балалардың танымдық белсенділігін ерте жастан дамытудың ғылыми-әдістемелік негіздері беріліп, оларды практикада жүзеге асырудың нақты жолдары көрсетілген. Монография педагогикалық жоғары оқу орындарының студенттеріне, магистранттарына, докторанттарына, оқытушыларына, және мектепке дейінгі ұйымдардың педагогтары мен ата-аналарға арналған</t>
  </si>
  <si>
    <t>Абдижаппарова Б.Т.</t>
  </si>
  <si>
    <t>Термическая обработка пищевых продуктов</t>
  </si>
  <si>
    <t>Учебник предназначен для магистрантов специальности 6М072800 – Технология перерабатывающих производств.
 Учебник «Термическая обработка пищевых продуктов» освещает основные теоретические и практические аспекты в сфере термической обработки. При его составлении использованы материалы передовой зарубежной литературы в области пищевой инженерии.</t>
  </si>
  <si>
    <t>каз.</t>
  </si>
  <si>
    <t>Абдикарим Н.</t>
  </si>
  <si>
    <t>Қазақ тілі (техникалық мамандықтарға арналған оқу құралы)</t>
  </si>
  <si>
    <t>Язык казахский, лит-ра</t>
  </si>
  <si>
    <t>Темиртау</t>
  </si>
  <si>
    <t>Оқу құралының мазмұны мен құрылымы жоғары оқу орындарында орыстілді топтарда бакалавриат бойынша оқытылатын қазақ тілі пәнінің Үлгілік оқу бағдарламасына сәйкес келеді. Лексикалық аяда техника саласына қатысты мәтіндер мен ақпараттар, негізгі ұғымдар мен термин сөздер арнайы іріктеліп алынған және оларды болашақ кәсіптік ортасындағы жағдаяттарға сәйкес қолдана білу дағдысын қалыптастыруды көздеген материалдар енгізілген. Грамматикалық сұрақтар бойынша сөйлемнің ұйытқысы болып табылатын етістік категориясының лексика-грамматикалық қызметі жан-жақты меңгерілгеннен кейін синаксистік категорияларды меңгерту иерархиясы сақталған. Және де берілген материалдарды машықтандыруға бағытталған әр түрлі жаттығулар мен тапсырмалар, семестр бойы алған білімдерін тексеруге арналған өзіндік бақылау жұмыстары топтастырылған. 
 Бұл оқу құралы жоғары оқу орындарда орыстілді топтарда техникалық бағытта оқитын студенттерге және мемлекеттік тілді өз бетімен үйренуге ниеттенген көпшілік қауымға арналады.</t>
  </si>
  <si>
    <t>Абдикасова А.</t>
  </si>
  <si>
    <t>Жалпы физика курсының семестрлік тапсырмалары.</t>
  </si>
  <si>
    <t>Лена</t>
  </si>
  <si>
    <t>Абдикасова Г.</t>
  </si>
  <si>
    <t>Ақпараттық технология (2 томда)</t>
  </si>
  <si>
    <t>Информ. Технологии</t>
  </si>
  <si>
    <t>Бұл оқулықта гипермәтіндік HTML құжаттарының тілін және гипермәтінді тасымалдаудың НТТР хаттамасын қолдана отырып World Wide Web – тегі (WWW) жариялаулар туралы және Web парақтарын жасауға көп пайдалы мағлұматтар берілген.
 Оқулық 13 тараудан және қосымшадан тұрады.
 Бұл оқулықта қарастырылған жаңа бағдарламалаудың технология-лары, біздің ғалымдардың дүниежүзілік ғылым және білім кеңістігіне енуіне себепші болары сөзсіз, және студент-терге Web — сайт жасауға, үйретуге бағытталған.
 Ақпараттық технология оқулығы, ақпараттану және есеп-теу техника факультетінің арнайы техникалық орта, жоғарғы білім беретін оқу орындарының студенттеріне, магистранттар мен аспиранттарға және жоғары оқу орындарында сабақ беретін оқытушыларға арналған.</t>
  </si>
  <si>
    <t>Абдильдаев В.С. (Әбділдаев В.С.)</t>
  </si>
  <si>
    <t>Картоп тұқым шаруашылығы</t>
  </si>
  <si>
    <t>Агро. Растениеводство</t>
  </si>
  <si>
    <t>Ауыл шаруашылығының алдында тұрған басты міндеттер халықты жеткілікті мөлшерде сапалы азық-түлікпен, өнеркәсіпті шикізат қорымен қамтамасыз ету болып табылады. Азық-түлік ретінде халықтың көп қолданатын дақылдарының бірі картоп дақылы,ол өнеркәсіпте маңызды шикізат қоры да болып есептеледі.
  Казіргі кезеңдегі ауыл шаруашылығындағы өзгерістер, атап айтқанда жерді жалға берудің нәтижесінде жеке шаруашылықтардың көбеюі мамандардың алдына жаңа талаптар қоюда. Шаруа қожалықтары техниканы меңгерумен қатар, ауыл шаруашылығы дақылдарын өндірудің технологиясын жетік білу керек.
  Автордың 8 тараудан, 196 парақтан тұратын картоп тұқым шаруашылығы атты кітабында, картопты көктемгі егіске дайндаудан бастап, күтіп-баптауына және жинап-сақтауына байланысты барлық агротехникалық шаралары қамтылған, сонымен қатар, картоп өсімдігінің биологиялық ерекшеліктеріне сай келетін, алдыңғы қатарлы елдердің озық технологиясынан мәліметтер бар. 
  Кітапта автор өзінің көпжылдық ғылыми-зертеу еңбектерінің нәтижесіне сүйеніп, картоптың тұқым шаруашылығын жүргізудің әр түрлі әдістемелеріне кеңінен тоқталған. Кітапың көлемді тарауының бірі, картоптың әр түрлі ауруларына, зияанкестеріне және арам шөптеріне қарсы күрес туралы. Бұл тарауда агротехникалық күрес шараларымен қатар, соңғы кезде пайдаланып жүрген пестицидтерді қолдану әдісі, мерзімі және әр гектарға керекті мөлшері кесте түрінде берілген. 
  Кітаптың басылым құрылымнда алғы сөзі, мазмұны, каріптік бөлектенулер орын алған, сонымен қатар басылымның негізгі мәтінінің тараулары, параграфтарды ұйымдастыру, тақырыптық аяқтаулар, сюжеттік тұтастықпен ұласады.
  Қарапайым түрде түсінікті болу үшін суреттерін келтіре отырып жазылған бұл кітап, ауыл шаруашылығы мамандарына және жеке шаруа қожалықтарына қажетті құрал ретінде, ашық баспға жарыйалауға болады.</t>
  </si>
  <si>
    <t>Абдильдаев В.С., Бабаев С.А., Ахметова Ф.С.</t>
  </si>
  <si>
    <t>Картоп дақылы</t>
  </si>
  <si>
    <t>Абдильдин Н.К., Хазимов М.Ж.</t>
  </si>
  <si>
    <t>Автомобильдерде пайдаланатын материалдар пәні бойынша лабораториялық жұмыстар мен практикалық сабақтарға арналған ПРАКТИКУМ</t>
  </si>
  <si>
    <t>Практикум</t>
  </si>
  <si>
    <t>Алматы, КазНАУ</t>
  </si>
  <si>
    <t>Практикум үш бөліктен тұрады, мұнда пәннің әрбір тақырыбы қысқаша түрде және «Автомобильде пайдаланылатын материалдар» курсын оқу бойынша 17 зертханалық жұмыстың орындалу әдістемесі берілген. Практикумның соңғы бөлімінде осы қурс бойынша өзіндік жұмысты орындауға арналған тапсырмалар берілген. Практикум материалдары пәнді бакалавриат деңгейінде оқитын студенттерге есептелінген.</t>
  </si>
  <si>
    <t>Абдиманова Б.У.</t>
  </si>
  <si>
    <t>Кәсіби қазақ тілі</t>
  </si>
  <si>
    <t>Оқу құралында лексика мен грамматикалық материалдар кәсіби бағдардағы ауызша тіл дамытумен қатар жүргізіледі және «Тігін өндірісі және киімді үлгілеу» мамандығы бойынша ҚР-ның мемлекеттік білім беру стандартына сәйкес құрастырылған. Мәтіндерден, лексикалық тақырыптардан грамматикалық формаларды табу, грамматикалық талдау жасату жұмыстары студенттердің логикалық ойлауын жетілдірудің, грамматиканы қайталаудың, дұрыс сөйлеу дәрежесін меңгерудің негізгі құралы болып табылады. Студенттердің жазбаша кәсіби тілін дамыту мақсатында түрлі жазбаша жұмыстар жүргізіледі. Осыған сай оқу құралында жазба жұмыстарына жататын тапсырмалар көптеп берілген. 
  Оқу құралы кәсіптік оқу орындарының техникалық тігін мамандығы студенттері мен техникалық лицей оқушыларына арналған.</t>
  </si>
  <si>
    <t>Абдраимова Г.К., С.Т.Абеуова, Б.Ш. Сарсембаев, Б. У. Сейтхожин, А.Х. Феткулов, Г. У. Талимова, Г.М.Байгожина</t>
  </si>
  <si>
    <t>Проблемы и перспективы развития внешнеэкономической деятельности
 Республики Казахстан</t>
  </si>
  <si>
    <t>Монография: «Проблемы и перспективы развития внешнеэкономической деятельности Республики Казахстан». Авторы монографии рассматривают теоретическую и практическую основу перспективного развития внешнеэкономической деятельности Республики Казахстан характеризующих внешнеэкономическое развитие нашей страны на современном этапе, которое составляют важную задачу экономической науки. Проведен анализ процессов, которое предполагает широкий и комплексный подход к оценке многих явлений современности, возникающих как в мировом хозяйстве и международных отношениях, так и внутри страны, связанных с изменениями в состоянии отечественной экономики и перспективами ее развития. Анализируются проблемы модернизации правовой системы РК в области внешней торговли товарами и услугами с учетом взятых РК при вступлении в ВТО, а также юридические аспекты контракта внешнеторговой купли-продажи как соглашения, играющего основную роль в международном торговом обороте.
 Монография предназначена для студентов, магистров, докторантов и преподавателей, экономических и юридических вузов, а также управленческих специальностей</t>
  </si>
  <si>
    <t>Абдраков Б.К. /Әбдірақов/</t>
  </si>
  <si>
    <t>Жалпы гигиенаның мектептегі дене шынықтыру және спорт негіздері</t>
  </si>
  <si>
    <t>Спорт</t>
  </si>
  <si>
    <t>Тараз</t>
  </si>
  <si>
    <t>Жалпы гигиенаның мектептегі дене шынықтыру және спорт негіздері оқу құралы – 5В010800 «Дене шынықтыру және спорт» білімгерлеріне арналған, типтік бағдарламаларына сай</t>
  </si>
  <si>
    <t>Абдрахманова А.</t>
  </si>
  <si>
    <t>Жануарлар психологиясы</t>
  </si>
  <si>
    <t>Заң психологиясы</t>
  </si>
  <si>
    <t>Конфликтология каз.</t>
  </si>
  <si>
    <t>Абдрахманова А.Т.</t>
  </si>
  <si>
    <t>Патопсихология</t>
  </si>
  <si>
    <t>2016,июнь</t>
  </si>
  <si>
    <t>Психокоррекция</t>
  </si>
  <si>
    <t>Абдрахманова Г. Х., Айтбаева Б.М.</t>
  </si>
  <si>
    <t>Қазақ тілі</t>
  </si>
  <si>
    <t>Оқу құралында барлық мамандықтарға арналған оқыту сабақтарының жоспары, лексикалық тақырыптарды оқыту үлгілері, сұхбаттар, құжат үлгілері, тесттік сұрақтар, мәтіндер, қосымша материалдар мен грамматикалық сызбанұсқалар берілген. Берілген мәтіндер тәрбиелік мәні зор, студенттердің тілін дамытуы үшін өте қажетті. Оқу құралы барлық тіл үйренушілерге арналған.</t>
  </si>
  <si>
    <t>Абдрахманова Г.С.</t>
  </si>
  <si>
    <t>Межгосударственные модели интеграции Евразии</t>
  </si>
  <si>
    <t>Международные отношения</t>
  </si>
  <si>
    <t>Абдрахманова Т.М.</t>
  </si>
  <si>
    <t>Профессионально-ориентированный анаглийский язык (для специальности 5в051000)</t>
  </si>
  <si>
    <t>Госуправление</t>
  </si>
  <si>
    <t>Представленное учебно-методическое пособие состоит из аутентичных текстов и заданий к ним. Оно основано на практических занятиях.</t>
  </si>
  <si>
    <t>Профессионально-ориентированный иностранный язык для специальности Бух учет и аудит</t>
  </si>
  <si>
    <t>Представленное учебно-методическое пособие состоит из аутентичных текстов и заданий к ним. Оно основано на практических занятиях. Предназначено для студентов специальности «Бух учет и аудит»</t>
  </si>
  <si>
    <t>Научное исследование: язык и методология</t>
  </si>
  <si>
    <t>Представленное учебно-методическое основано на лекционных материалах и учебных пособиях ученых, методистов, занимающихся написанием научных текстов. Наряду с теоретическим материалом в пособии имеются практические задания для написания результатов научного исследования.</t>
  </si>
  <si>
    <t>Абдула Ж.</t>
  </si>
  <si>
    <t>Жалпы физиканың таңдамалы есептер мен есеп шығару әдістері</t>
  </si>
  <si>
    <t>АссВУЗ</t>
  </si>
  <si>
    <t>Модельные оценки загрязнения атмосферы горно-химических производств</t>
  </si>
  <si>
    <t>Абдулина А.Т.</t>
  </si>
  <si>
    <t>К истории архивного строительства в Казахстане (1918–1945)</t>
  </si>
  <si>
    <t>В книге изложена история архивного дела в Казахстане в наиболее сложный период его становления и реорганизации (1918–1945 гг.). На основе источников проанализирован процесс возникновения правовых и организационных основ государственных архивов в Казахстане от издания первых декретов советского государства, регламентировавших образование Единого государственного архивного фонда, до создания Главного архивного управления при Наркомпросе Казахской АССР. 
 Книга имеет научно-информационный, научно-популярный характер и адресована широкому кругу читателей.</t>
  </si>
  <si>
    <t>Абдуллаев С.С.</t>
  </si>
  <si>
    <t>"Локомотив құрастыру зауыты" АҚ жасалған ТЭ33А тепловозы. Құрылғысы, түйіндері мен агрегаттарының тағайындалуы</t>
  </si>
  <si>
    <t>Механика. ж/д</t>
  </si>
  <si>
    <t>Электр жылжымалы құрамының электржабдықтары</t>
  </si>
  <si>
    <t>Механика. Электро-, энерго-</t>
  </si>
  <si>
    <t>Электрлендірілген жылжымалы құрам және жөндеу технологиясы</t>
  </si>
  <si>
    <t>Абдуллина Л.И.</t>
  </si>
  <si>
    <t>Говорить как Назарбаев. Учебник по основам ораторского мастерства и технологии публичного выступления</t>
  </si>
  <si>
    <t>Язык русский, лит-ра</t>
  </si>
  <si>
    <t>Оскемен</t>
  </si>
  <si>
    <t>Литературное краеведение: территориальное самосознание и персональная идентичность</t>
  </si>
  <si>
    <t>Автор учебника вводит в научный оборот и систематизирует категории литературного краеведения: «литературный ландшафт», «территориальное самосознание», «персональная идентичность». На анализе конкретных художественных текстов демонстрируется, как пространственная и историко-темпоральная специфика территории оказывает влияние на художественный мир писателя. Факты литературного быта и анализ литературной среды помогают понять феномен культурной территории и определить типологические доминанты литературного текста: территориальное самоосознание, евразийское мировосприятие и автобиографическая память. На примере Восточно-Казахстанского литературного текста показан алгоритм дешифровки произведения как модели авторского поведения. Территориальная уникальность и неповторимая индивидуальность художника отражают безграничность текста как единого поля мировой культуры.
 Издание адресовано широкому кругу читателей: землякам и многочисленным гостям нашего благодатного края, а также в помощь студентам-филологам и учителям-словесникам.</t>
  </si>
  <si>
    <t>Абдуова А.А., Байбатырова Б.У., Изтлеуов Г.М., Исабекова Н.А.</t>
  </si>
  <si>
    <t>Происхождение и эволюция биосферы.</t>
  </si>
  <si>
    <t>Учебное пособие составлено в соответствии с требованиями учебного плана и программой дисциплины «Происхождение и эволюция биосферы» и включает все необходимые сведения по выполнению тем занятий курса. 
  Учебное пособие предназначено для преподавателей и студентов специальности: 5B060800- Экология.</t>
  </si>
  <si>
    <t>Абдурахманов М. А.</t>
  </si>
  <si>
    <t>Статистика: СӨЖ орындауға арналған әдістемелік құрал</t>
  </si>
  <si>
    <t>әдістемелік құрал</t>
  </si>
  <si>
    <t>Ұсынылып отырған Статистика пәні бойынша СӨЖ орындауға арналған әдістемелік құрал кредиттік оқу жүйесінің негізгі талабы бойынша экономикалық бағытындағы мамандықтарда оқитын бакалаврларға арналған. Әрбір тақырыптарға қысқаша әдістемелік нұсқаулар және оған сайкес есептердің шығарылу жолдары көрсетілген. Тақырыпты терең игеруге арналған әдебиеттер тізімі қосылған. Оқу құралын басқа мамандықтар даярлайтын университет студенттеріне және қашықтықтан оқыту технологиясымен оқып жүрген студенттерге де пайдалануға болады.</t>
  </si>
  <si>
    <t>Абенов Д. Қ.</t>
  </si>
  <si>
    <t>Қазақ жерін отарлау тарихы (ХІХ ғасырдың соңы-ХХ ғасырдың басы). (2 томда)</t>
  </si>
  <si>
    <t>Монографияда Орал, Торғай облыстарына орыс мұжықтарының “өз бетімен қоныстануының” және патша өкіметінің оларды осы аймаққа ресми қоныстандыру саясатының негізінде жүзеге асқан шаруалар отарлауы, сонымен қатар, оның қазақ қоғамына тигізген саяси, әлеуметтік-экономикалық және рухани зардаптары ғылыми айналымға түспеген жаңа құжаттар мен деректердің негізінде, жаңаша көзқараспен зерделеніп, ұлттық мүддеге сай, жан-жақты әрі шынайы ашып көрсетілді. Монографияны жазу барысында қолданылған архив құжаттарын, тарихи деректерді және жасалған ғылыми тұжырымдар мен қорытындыларды Қазақстан тарихының ХІХ ғасырдың соңы – ХХ ғасырдың басындағы әлеуметтік-экономикалық өміріне арналған еңбектерде, оқулықтарда, оқу-әдістемелік құралдар мен нұсқауларда, арнаулы курстар және семинар сабақтарында пайдалануға болады деп ойлаймыз. Сонымен қатар, еңбек туған халқының тарихын сүйетін және оған жаны ашитын барша қауымға арналады.</t>
  </si>
  <si>
    <t>Абенова Б.С., Абенов Д.Қ.</t>
  </si>
  <si>
    <t>Қазақстандағы әкімшілік реформалар (ХІХ ғасыр).</t>
  </si>
  <si>
    <t>Оқу құралы ХІХ ғасырда қазақ өлкесінде жүргізілген және қазақ қоғамының әлеуметтік, саяси, құқықтық өмірінде үлкен өзгерістер туындатқан саяси-әкімшілік реформалар тарихын зерделеуге арналды. ХІХ ғасыр - қазақ халқының тарихындағы маңызды кезеңдердің бірі. Саяси дамудың осы кезеңінде қазақ мемлекеттілігі күшпен жойылды және Қазақстанның Ресей империясының отары ретіндегі саяси-құқықтық статусы ұзақ уақытқа анықталып болды. Бұл өзгерістер саяси-реформалар арқылы жүзеге асырылды. Оқу құралы «Тарих» білім бағдарламасы студенттері мен магистранттарына реформалар тарихын жан-жақты оқып-зерттеуге мүмкіндік береді деп сенеміз.</t>
  </si>
  <si>
    <t>Абеуова И.А.</t>
  </si>
  <si>
    <t>Білім беру саласындағы психологиялық қызмет: әдіснама, технология, практика (2 томда)</t>
  </si>
  <si>
    <t>Абжалелова Ш.Р., Ерназарова У.С.</t>
  </si>
  <si>
    <t>Стратегиялық жоспарлау</t>
  </si>
  <si>
    <t>Академии «Кайнар»</t>
  </si>
  <si>
    <t>Бұл оқу құралы осы пәнді оқу үшін жоғары оқу орны ішінде пайдалану форматында дайындалған, сондай-ақ экономикалық субъектілердің өндірістік-шаруашылық қызметін жоспарлау мәселелерімен айналысатын барлық адамдарға пайдалы болуы мүмкін.</t>
  </si>
  <si>
    <t>Абжанова Ш.А., Хакимова Р.Ш., Диханбаева Ф.Т., Таева А.М.</t>
  </si>
  <si>
    <t>Ет өндірісі кәсіпорындарындағы есеп және есеп беру</t>
  </si>
  <si>
    <t>Оқулықта өндірісті есепке алу әдістері, тұжырымдамалары, кәсіпорын өндірісін есепке алудың маңызы, есеп түрлері және нарықтық экономикалық жағдайда есеп жүргізудің әдіс-тәсілдері қарастырылған. Оқулық технологиялық мамандықта оқитын студенттерге және магистрантарға арналған.</t>
  </si>
  <si>
    <t>Абжаппарова Б.Ж.</t>
  </si>
  <si>
    <t>Корея тарихы: ежелгі және орта ғасырларда</t>
  </si>
  <si>
    <t>Востоковедение</t>
  </si>
  <si>
    <t>Ұсынылып отырған оқу құралы - автордың ұзақ жылдан бергі ғылыми-әдістемелік жұмыстарының нәтижесі. Оқу құралы шығыстану мамандығының корей бөлімінде оқитын білім алушыларына арналған басылым болып табылады. Кореяның ежелгі және орта ғасырлар кезеңіндегі жалпы даму заңдылықтарына талдау жасалып, тарихына ерекше мән берілген. Оқу құралы жоғары оқу орындарының бағдарламасына сәйкес келеді. Тақырыптар бір-бірімен сабақтас, құрылымы жүйелі және оқу құралының мазмұны оқу пәнін оқыту мақсаттары мен міндеттеріне сәйкес келеді. Оқу құралы Қазақстандағы жоғары оқу орындарының шығыстану мамандығы студенттері, магистранттары, докторанттары, оқытушыларына арналған.</t>
  </si>
  <si>
    <t>Абжаппарова Б.Ж., Кайыркен Т.З., Төлеубаева С.А., Ильясова З.С., Азмұханова А.М., Абишева М.М., Өтеулиева Г.Қ., Тахтанова А.Қ. , Қалиева Қ.С. , Нуридденова А.Қ.</t>
  </si>
  <si>
    <t>Шығыс елдерінің жаңа заман тарихы. 1-том</t>
  </si>
  <si>
    <t>Ұсынылып отырған оқулық авторлардың ұзақ жылдан бергі ғылыми-әдістемелік жұмыстарының нәтижесі. Аталған оқулық Шығыс елдерінің жаңа замандағы тарихының ұлы географиялық ашулардан бастап бірінші дүниежүзілік соғысқа дейінгі кезеңдегі оқиғаларын қамтиды. Оқулық отандық және шетел тарихнамасы мен тарих ғылымының қазіргі методологиялық жетістіктерін ескере отырып жүйелі түрде талдауға арналған. Оқулықтың әрбір бөлімдерін оқитын елдің тарихы мамандары әзірлеген. Оқулық мамандықтың мемлекеттік стандарты мен типтік бағдарламасына сәйкес жасалған. Тақырыптар бір-бірімен сабақтас, құрылымы жүйелі және оқулықтың мазмұны оқу пәнін оқыту мақсаттары мен міндеттеріне, типтік оқу бағдарламасының негізгі мазмұндық желісіне сәйкес келеді. Оқулық Қазақстандағы жоғары оқу орындарының тарих, шығыстану мамандықтары студенттері, магистранттары, докторанттары, оқытушыларына, Шығыс елдерінің жаңа заман тарихына қызығатын жалпы оқырман қауымға арналған</t>
  </si>
  <si>
    <t>Шығыс елдерінің жаңа заман тарихы. 2-том</t>
  </si>
  <si>
    <t>Абжаппарова Б.Ж., Тулегенова А.Ж.</t>
  </si>
  <si>
    <t>Ежелгі Шығыс тарихы</t>
  </si>
  <si>
    <t>Абзалова Р.А.</t>
  </si>
  <si>
    <t>Словарь-справочник социального работника</t>
  </si>
  <si>
    <t>Социология</t>
  </si>
  <si>
    <t>Абиев С.А.</t>
  </si>
  <si>
    <t>Заманауи микология</t>
  </si>
  <si>
    <t>оқулық</t>
  </si>
  <si>
    <t>Оқулық микология пәнінің университеттерге (биологиялық, ауылшаруашылық, өсімдік қорғау, жаратылыстану факультеттеріне) арналған типтік бағдарламаларына сәйкес жазылып, студенттерге, магистранттарға, докторанттарға, оқытушыларға және сонымен бірге саңырауқұлақтар әлеміне қызығушылық танытушы жалпы қауымға арналған.Саңырауқұлақтар әлемін зерделеу және жүйелеу заманауи жетістіктер мен соңғы кездері қалыптасып, әлемдік жетекші микологтар қабылдаған көзқарастар негізінде қарастырылған. Осыған орай: 1) саңырауқұлақтардың статусы бөлімнен патшалық деңгейіне көтерілуіне байланысты бұрын класс ретінде саналып келген таксондар «бөлім» статусында қарастырылды; 2) қалташалы саңырауқұлақтардың жыныстық споратүзу қасиетін жоғалтқан топтарынан құралған «жетілмеген саңырауқұлақтар класы» (Deuteromycetes), филогениялық тұрғыда полифилетті (әртүрлі тектерден пайда болған) болуына байланысты жеке класс ретінде жойылғанымен, алуантүрлілігіне, табиғаттағы және шаруашылықтық маңыздылығына (пайдалы, зиянды) байланысты, жеке, дербес топ ретінде қарастырылды. Соңғы кездері қабылданған жүйелерде оомицеттер және оларға туыс топтардың (кілегейлілер, балдырлардың кейбір топтары) «псевдосаңырауқұлақтар», немесе «саңырауқұлақ тәрізді организмдер» деген атаумен Stramenopila патшалығына кіргізілуіне байанысты бұл организмдер оқулықта қарастырылмайды. Пайдаланылған көптеген терминдердің, саңырауқұлақ атауларының, олар қоздыратын аурулардың атауларының қазақша нұсқасы соңғы кездері ғана қолданысқа ене бастауына байланысты, оқырманға түсінікті болу үшін, олардың орысша баламалары, оқулық соңында, шағын сөздік ретінде берілген</t>
  </si>
  <si>
    <t>Абиев Сардарбек</t>
  </si>
  <si>
    <t>Фитопатология. І бөлім</t>
  </si>
  <si>
    <t>Оқулық фитопатология пәнінің универстеттерге (биологиялық, ауылшаруашылық, өсімдік қорғау факультеттеріне) арналған типтік бағдарламаларына сәйкес жазылып, студенттер, магистранттар және оқытушылар қауымына арналған. 
 Оқу құралы екі бөлімнен тұрады: 
 Жалпы бөлім фитопатологияның қалыптасу тарихына, инфекциялық емес және инфекциялық аурулардың сипаттамаларына, қоршаған орта жағдайларының өсімдікке аурудың жұғуы және даму үдерісіне әсерлерін көрсетуге және өсімдікті аурудан қорғау әдіс тәсілдеріне арналған.</t>
  </si>
  <si>
    <t>Фитопатология. ІІ бөлім</t>
  </si>
  <si>
    <t>Арнайы бөлімде ауылшаруашылық дақылдары мен жеміс жидектердің вирустық, бактериялық, саңырауқұлақтық және гүлді паразит өсімдіктер туындататын аурулары, олардың зияндылығы, таралу аймағы, даму ерекшеліктері және олармен күресу шаралары туралы нақты мәліметтер берілген. Ауруға шалдыққан өсімдік органдарының өзгерістерін көрсететін суреттер келтірілген.
 Оқулықта келтірілген көптеген өсімдіктердің, олардың ауруларының және ауру қоздырғыштарын таратушы жәндіктердің, сондай ақ бірқатар биологиялық терминдердің қазақша атаулары (аудармалары) соңғы кездері ғана қолданысқа ене бастауына байланысты, оқырманға түсінікті болу үшін, олардың орысша атаулары жеке шағын сөздік ретінде берілді.</t>
  </si>
  <si>
    <t>Абилдаева Г.Д., Тасыбаева Ш.Б., Абубакирова А.</t>
  </si>
  <si>
    <t>Тағам биотехнологиясына кіріспе пәні бойынша практикалық және семинар сабақтарын орындауға арн.әдіс.нұсқау</t>
  </si>
  <si>
    <t>Абилдаева Р.А., Оспанова А.А., Примкулова Ж.Ж.</t>
  </si>
  <si>
    <t>"Жалпы және молекулалық генетика" пәнінен лабораториялық практикум</t>
  </si>
  <si>
    <t>Зертханалық практикум</t>
  </si>
  <si>
    <t>Зертханалық практикум «Жалпы және молекулалық генетика» пәні бойынша оқу жоспары мен бағдарламасының талаптарына сай құрастырылған, Гибридтік ұрпақтың белгілерінің ыдырауы доминанттылығы, «Менделизм» заңдарымен, сонымен қатар «Тұқымқуалаушылық және сыртқы орта», «Жынысты анықтаудың хромосомалық теориясы», «Тұқымқуалаушылықтың химиялық негіздері» тақырыптары, әдістері мен артықшылықтары, сондай – ақ есептер жинағын қолдану мәні жөнінде толық мәліметтер келтірілген. Зетханалық практикум 5В070100 – Биотехнология мамандығының күндізгі бөлімдегі студенттеріне арналған.</t>
  </si>
  <si>
    <t>Абильгазин Б.И., Сиқымбаев С.Р.</t>
  </si>
  <si>
    <t>Сызба геометрия бойынша қысқаша дәрістік курс</t>
  </si>
  <si>
    <t>Архитект.-строит.</t>
  </si>
  <si>
    <t>Қысқаша дәрістік курс жоғары мектептің оқу процесін қарқындату бойынша талаптарға сәйкес құрастырған, оған материалды оқу бағдарламасына сәйкес мұқият таңдау, кескіндерді салудың дидактиталық пішінін баяндаудың қарапайымдылығы және қарастырылатын графикалық объектілердің көрнекті және эпюрлік кескіндерін салыстыру мүмкіндігі есебінен қол жеткізіледі. Сызба геометрия пәні бойынша барлық мамандықтар мен оқу түрлерінің студеттеріне арналған.</t>
  </si>
  <si>
    <t>Абильгазин Б.И., Синчуков А.Н., Цой С.М., Сихимбаев С.Р.,</t>
  </si>
  <si>
    <t>Краткий лекционный курс по Начертательной геометрии</t>
  </si>
  <si>
    <t>Тематика пособия в сущности охватывает 8-10 лекций по основам начертательной геометрии. Материал подобран тщательно, изложение четкое, доступное. Последовательность изложения – логичная. Информационная сущность графических материалов – максимальна, их качество нареканий не вызывает. Для рисунков средней сложности и насыщенности применен метод поэтапного построения изображений, позволяющий акцентировать внимание студентов на каждом конкретном элементе построения.
 Вызывает сожаление, что тематика пособия ограничена слишком узкими рамками часовой сетки (16 – 18 часов), которые практически не позволяют разместить в нем другие материалы курса.
 В целом методическое пособие рекомендуется к опубликованию в виде печатного издания и в Интернете, что будет полезно для студентов и дневной, и заочной формы обучения.</t>
  </si>
  <si>
    <t>Абильдина С.К., Жекибаева Б.А., Асетова Ж.Б.</t>
  </si>
  <si>
    <t>Педагогикалық мамандыққа кіріспе</t>
  </si>
  <si>
    <t>Оқулықта кәсіби педагогикалық іс-әрекеттің мазмұны, прнициптері мен заңдылықтары және оның даму тарихымен байланысты бірқатар мәселелер қарастырылады, сондай оқулық мазмұнында болашақ мұғалім тұлғасының адамгершілік қасиетіне, педагогикалық іс-әрекеттің стильдеріне, педагогикалық қарым-қатынасқа, кәсіби-педагогикалық іс-әрекеттің ерекшеліктеріне, мұғалімнің кәсіби құзыреттілігіне баса назар аударылады.
 Оқулық жоғарғы оқу орындарының «Білім» тобындағы мамандықтар студенттеріне, магистранттарға, оқытушыларға арналған.</t>
  </si>
  <si>
    <t>Абильдинова Г.М.</t>
  </si>
  <si>
    <t>Information communication technologies</t>
  </si>
  <si>
    <t>The proposed educational and methodological manual offers perspective and relevant topics for study in the discipline "Information and Communication Technologies". Topical issues of human-computer interaction, data analysis, data management are considered. The manual is offered as an additional didactic teaching aid, as well as for self-study</t>
  </si>
  <si>
    <t>Абильмажинова А.К., Мәдібаева Қ.Қ. (Мадибаева К.К.),</t>
  </si>
  <si>
    <t>Абайтану</t>
  </si>
  <si>
    <t>Оқу құралы абайтанудың ғылыми бағыттары негізінде, қазіргі кезеңдегі зерттеу міндеттері ауқымында «Абайтанудағы жаңа бағыттар» таңдауы бойынша пәніне арналып жазылды.
 Студенттер мен магистранттарға, әдебиет зерттеуші мамандарға арналған.</t>
  </si>
  <si>
    <t>Абильмажинова Б.Ж.</t>
  </si>
  <si>
    <t>Іс қағаздар стилінің синтаксисі</t>
  </si>
  <si>
    <t>Қазіргі өркениетті елдерде ақпарат жүйесі өте маңызды роль атқарады. Кімде кім ақпараттан хабары мол болса, онда ол өндірісте, ғылымда, оқуда және т.б. салаларда үлкен табыстарға жетеді. Ал ақпарат қорының көзі құжат болып саналады. Соған орай, құжат мәтінінде өнiмдi қолданылатын синтаксистiк құрылымдар: бұйрықты және хабарлы сөйлемдер, -у тұлғалы қимыл есiмнiң, -у тұлғалы қимыл eciмгe барыс септiгiнiң жалғауы қосылуы арқылы (-уға, -уге) баяндауыш түрiнде жұмсалу үpдici, -у тұлғалы қимыл ecімінің модаль сөздермен тіркесі арқылы, модальдық құрылым -уы, -yi керек, -уы мүмкін, -уі мүмкін құрылымдарының, қабыса байланысқан үшiн шылауының қимыл eciммeн тіркесуі, қимыл eciмнің туралы шылауымен тipкeci, есімшелі және көсемшелі оралымдардың іс қағаздар стилінде қолданылу ерекшеліктері анықталған.</t>
  </si>
  <si>
    <t>Абимульдина С. Т.</t>
  </si>
  <si>
    <t>Азық-түлік өнеркәсібіндегі экобиотехнология</t>
  </si>
  <si>
    <t>Оқулық «Экологиялық биотехнология» және «Азық-түлік өнімдерінің биотехнологиясы» пән бағдарламаларына сәйкес ресімделген және 5В010700 «Биотехнология», 5В072700 - «Азық-түлік өнімдерінің технологиясы» мамандықтарының күндізгі және сырттай нысандарында оқитын студенттері үшін арналған, сондай-ақ 5В060800 «Экология» мамандығының студенттері қолдана алады. Оқулық құрамында экологиялық биотехнологияның негізгі мәселелерінің теориялық және графикалық материалдары бар, қоршаған ортаны қорғау және азық-түлік өнеркәсібі саласындағы процестер үшін микроорганизмдерді пайдалану мәселелері қарастырылады. Студенттерде биотехнологиялық процестердің негізгі заңдылықтарын қолдана отырып, азық-түлік өнеркәсібі саласындағы экологиялық және биотехнологиялық процестерді шешу үшін осы білімді қолдану туралы студенттердің білімін дамытуға бағытталған</t>
  </si>
  <si>
    <t>Абимульдина С.Т.</t>
  </si>
  <si>
    <t>Использование биотехнологических подходов при создании продуктов на мясной и молочной основе</t>
  </si>
  <si>
    <t>В монографии на основе нового биотехнологического подхода разработана пищевая добавка – натуральный биологический корректор (НБК), обладающий лечебно-профилактическим действием. В дальнейшем экспериментальным путем научно-обосновано описаны формы введения данной НБК в продукты питания на мясной и молочной основе. Книга представляет интерес для преподавателей и обучающихся по специальности технические науки и технологии. 
 In the monograph, a food supplement, natural biological checker (NSC) with a therapeutic and preventive action, is developed on the base of a new technological approach. Later, forms of the introduction of the NSC to dairy and meat-based foods are scientifically reasonably described in the form of the experiment.
 The book is of interest to teachers and students majoring in engineering science and technology.</t>
  </si>
  <si>
    <t>Общая экология</t>
  </si>
  <si>
    <t>Учебное пособие предназначено для изучения курса «Экология» при подготовке специалистов – экологов. Оно может быть использовано также студентами – биологами и магистрами соответствующего профиля.</t>
  </si>
  <si>
    <t>Абимульдина С.Т. , Поух М.М. , Н.К.Ахметова, Л.М.Сарлыбаева</t>
  </si>
  <si>
    <t>Экобиотехнологии 
 в пищевой промышленности</t>
  </si>
  <si>
    <t>Учебное пособие составлено в соответствии с программами дисциплин «Экологическая биотехнология» и «Пищевая биотехнология» предназначено для студентов специальности 5В 070100 - «Биотехнология», 5В 07..00 «Технология продуктов питания» дневной и заочной форм обучения, а также может использоваться студентами специальности 5В060800 «Экология». В нем даны основные термины и понятия в области биотехнологии, описаны процессы получения полезных веществ с помощью клеток микроорганизмов. Более подробно рассмотрены вопросы, касающиеся наиболее перспективных и развивающихся отраслей данной науки – пищевой и экологической биотехнологий</t>
  </si>
  <si>
    <t>Абишев К. Б.</t>
  </si>
  <si>
    <t>Философия ІІІ-изд (каз.)</t>
  </si>
  <si>
    <t>Абишева /Abisheva M.B., Kylyshbaeva G.B.</t>
  </si>
  <si>
    <t>Plant anatomy and morphology</t>
  </si>
  <si>
    <t>manual book</t>
  </si>
  <si>
    <t>This manual book is made on the basis of all information that are necessary for executing the students’ self works and according to the standards of type studying programmers in discipline ««Plant anatomy and morphology». It is dedicated for the students of the specialty, 5V011300 - Biology».</t>
  </si>
  <si>
    <t>Абишева В.Т.</t>
  </si>
  <si>
    <t>Ответственность журналиста (С позиции журналистской деонтологии)</t>
  </si>
  <si>
    <t>Журналистика</t>
  </si>
  <si>
    <t>Электронные СМИ: язык и стиль</t>
  </si>
  <si>
    <t>Абишева К.М.</t>
  </si>
  <si>
    <t>Интеграция знаний в теории и практике гуманистического воспитания</t>
  </si>
  <si>
    <t>Абишева Т.О.</t>
  </si>
  <si>
    <t>Биогеография негіздері</t>
  </si>
  <si>
    <t>2016,май</t>
  </si>
  <si>
    <t>ЖенПУ</t>
  </si>
  <si>
    <t>Экологиялық білім мен салауатты өмір салтын қалыптастыру</t>
  </si>
  <si>
    <t>Абсатиров Г.Г., Кушалиев К.Ж., Сидорчук А.А., Таубаев У.Б.</t>
  </si>
  <si>
    <t>Причины и факторы влияющие на популяцию сайгаков в Западном Казахстана</t>
  </si>
  <si>
    <t>В монографии обобщены некоторые результаты научных исследований проведенных в 2011-2014 гг., по выяснению ричин массового падежа сайгаков в Западно-Казахстанской области. На основании комплексных эпизоотологических, микробиологических, патоморфологических, клинических, геоботанических, токсикологических инструментальных исследований, было дано эколого-эпизоотологическое обоснование массового падежа животных, в результате возникновения и развития ассоциации клостридиозной и пастереллезной инфекции. Также определены биотические, биотические и антропогенные факторы оказывающие влияние на популяцию сайгаков в регионе. Издание ориентировано на ветеринарных специалистов, биологов, экологов научных работников, преподавателей узов и школ, студентов, магистрантов, докторантов обучающихся по этим специальностям, а также может быть полезна специалистам в сфере природопользования и охраны природы</t>
  </si>
  <si>
    <t>Абсаттарова К.С.</t>
  </si>
  <si>
    <t>ПЭЕМ жүмыс істеу кезіндегі енбек гигиенасы.</t>
  </si>
  <si>
    <t>Абубакирова А., Тасыбаева Ш.Б., Оспанова А.</t>
  </si>
  <si>
    <t>Биотехнологиялық өндірісті қалдықсыз технологиясын құру пәні бойынша практикалық сабақтарға арналған әдіс.нұсқау</t>
  </si>
  <si>
    <t>Абықанова Б.Т. , А.М. Абзалханова, Н.Н. Будищева, Е.Н. Васильева, Е.В. Васильеваның, Г.М. Құсаиновтың редакциялық басшылығымен</t>
  </si>
  <si>
    <t>2030 жылға дейінгі Қазақстан Республикасындағы білім беру және ғылымды дамыту тұжырымдамасы</t>
  </si>
  <si>
    <t>Психология, педагогика</t>
  </si>
  <si>
    <t>Құжатта академик В. К. Дьяченко әзірлеген оқыту мен білім беруді ғылым ретінде жаңа дидактиканың теориялық-әдіснамалық және базалық ережелері, Қазақстан мен Ресейдің жалпы білім беретін мектептері мен жоғары оқу орындарының инновациялық тәжірибесі негізінде Қазақстандағы және әлемдегі білім беру дағдарысының басты себебі анықталады және білім мен ғылымды дамытудың ғылыми негізделген негізгі бағыты ұсынылады. 
 Гуманитарлық колледждердің, педагогикалық жоғары оқу орындары мен университеттердің білім алушыларына, қосымша кәсіптік білім беру жүйесінің тыңдаушылары мен жаттықтырушыларына, педагогикалық және ғылыми қызметкерлерге, білім беру және ғылым ұйымдарының басшыларына арналған.
 Барлық ескертулер мен ұсыныстарды www.ksodidactic.kz сайтына немесе Ksovaron@gmail.com электронды поштасына жіберулеріңізге болады.</t>
  </si>
  <si>
    <t>Концепция развития образования и науки Республики Казахстан до 2030 года</t>
  </si>
  <si>
    <t>В документе на основе теоретико-методологических и базовых положений новой дидактики как науки об обучении и образовании, разработанной академиком В.К.Дьяченко, инновационного опыта общеобразовательных школ и вузов Казахстана и России, определяется главная причина кризиса образования в Казахстане и в мире и предлагается научно обоснованный основной вектор развития (не совершенствования) образования и науки.
 Адресуется обучающимся гуманитарных колледжей, педагогических вузов и университетов, слушателям и тренерам системы дополнительного профессионального образования, педагогическим и научным работникам, руководителям организаций образования и науки.
 Все замечания и предложения направляйте на сайт www.ksodidactic.kz или электронную почту e-mail: Ksovaron@gmail.com.</t>
  </si>
  <si>
    <t>Абылкалыкова Р. Б.</t>
  </si>
  <si>
    <t>Курс лекций по физике. Часть первая (Механика. Молекулярная физика. Термодинамика. Электричество. Магнетизм)</t>
  </si>
  <si>
    <t>Настоящее учебное пособие является первой частью учебного пособия «Курса лекций по физике» для студентов инженерно-технических и строительных специальностей ВКГТУ им. Д. Серикбаева.
 Оно включает теоретический материал по основным главам дисциплины, охватывающее разделы физики от механики до магнетизма включительно. 
 Учебное пособие предназначено для студентов очной и заочной форм обучения при кредитной системе образования.</t>
  </si>
  <si>
    <t>Абылкалыкова Р. Б., Қуанышбеков Т.Қ., Казбеков Т.М.,</t>
  </si>
  <si>
    <t>Материалдар кедергісі 5В080600 – «Аграрлық техника және технология», 5В012000 – «Кәсіптік оқыту», 5В072800 – «Өңдеу өндірістерінің технологиясы»</t>
  </si>
  <si>
    <t>Оқу-әдістемелік құрал</t>
  </si>
  <si>
    <t>Әдістемелік құралда теориялық материалдар және пәннің негізгі бөлімдерінің есептері берілген. Әдістемелік құрал көмегімен студенттер практикалық және дәрістік сабақтарға дайындала алады. 
 Құралда деформация түрлері, механикалық элементтердің және машинажасаудың сызбалары, қаттылыққа және төзімділікке арналған есептер берілген.</t>
  </si>
  <si>
    <t>Абылкасимова Ж.А., Алибаева М.М.</t>
  </si>
  <si>
    <t>Практикум по курсу «Ценообразование»</t>
  </si>
  <si>
    <t>В условиях рыночной экономики цена и ценообразование имеют ключевое значение для всех участников рынка. Цена опосредствует все товарно-денежные отношения. Практикум по курсу «Ценообразование» содержит типовые задачи с примерами их решения, тестовые задания, а также условия задач для самостоятельного решения, формулы, используемые при решении задач.</t>
  </si>
  <si>
    <t>Абылкасимова Ж.А., Орынбекова Г.А., Алибаева М.М.</t>
  </si>
  <si>
    <t>Экономика предприятия</t>
  </si>
  <si>
    <t>Учебное пособие написано в соответствии с программой курса и в нем рассматриваются основные теоретические и практические вопросы экономики предприятия.
  Пособие предназначено для студентов кредитной технологии обучения и начинающих преподавателей, а также всем, кто самостоятельно желает освоить данный курс</t>
  </si>
  <si>
    <t>Ценообразование</t>
  </si>
  <si>
    <t>В современных условиях развития экономики цена и ценообразование имеют ключевое значение для всех участников рынка. Цена опосредствует все товарно-денежные отношения. В силу этого, теоретические и практические вопросы цены и рыночного ценообразования, которые рассматриваются в данном курсе, будут представлять практический интерес для всех хозяйствующих субъектов. Учебное пособие также рекомендовано студентам, магистрантам экономических специальностей.</t>
  </si>
  <si>
    <t>Практикум по дисциплине «Экономика предприятия»</t>
  </si>
  <si>
    <t>Предлагаемые в пособии задания составлены таким образом, чтобы повысить эффективность обучения, помочь студентам углубить свои знания по изучаемому предмету.
 В сборник включены задачи, упражнения и тесты по основным темам. Количество заданий по каждой теме курса дифференцированно в зависимости от ее важности, сложности и возможностей использования приобретенных знаний и навыков в практике работы экономиста.
 Для студентов экономических специальностей</t>
  </si>
  <si>
    <t>Абылкасова Г.Е.</t>
  </si>
  <si>
    <t>Теоретические основы органической химии</t>
  </si>
  <si>
    <t>Учебное пособие разработано в соответствии с ГОСО и типовой программой специальности 5В060600 «Химия». В нем освещаются теоретические основы строения предельных, непредельных, ароматических углеводородов и научные подходы к изучению механизмов химических реакций, характерных для этих соединений. В данное пособие также включены упражнения и задачи, вопросы самоконтроля по рассматриваемым разделам. Пособие предназначено для студентов химических, биологических и экологических специальностей, а также для преподавателей и магистрантов.</t>
  </si>
  <si>
    <t>Химия функциональных производных органических молекул</t>
  </si>
  <si>
    <t>Учебное пособие разработано в соответствии с ГОСО и типовой программой специальности 5В060600 «Химия». В нем освещаются теоретические основы строения функциональных производных предельных, непредельных, ароматических углеводородов и научные подходы к изучению механизмов химических реакций, характерных для этих соединений. В данное пособие также включены упражнения, задачи, тестовые вопросы самоконтроля по рассматриваемым разделам. Пособие предназначено для студентов химических, биологических и экологических специальностей, а также для преподавателей и магистрантов.</t>
  </si>
  <si>
    <t>Авдонин В.В., Пак И.В</t>
  </si>
  <si>
    <t>Современный русский литературный процесс (в 2-х т.)</t>
  </si>
  <si>
    <t>филология</t>
  </si>
  <si>
    <t>Настоящий учебник предназначен для студентов филологических специальностей высших учебных заведений и содержит обширный материал, отражающий процесс развития русской литературы конца XX – начала XXI века. Рассматриваются произведения реалистических и нереалистических направлений, взаимодействие которых составляет специфику современного литературного процесса. Особое внимание уделяется творчеству ведущих писателей и анализу их произведений, которые наиболее ярко воплощают приметы нового времени.</t>
  </si>
  <si>
    <t>Авизова А.Қ.</t>
  </si>
  <si>
    <t>Археология. (каз.яз.)</t>
  </si>
  <si>
    <t>Дүниежүзілік өркениеттер тарихы</t>
  </si>
  <si>
    <t>Ежелгі заманнан XXI ғасырдың басына дейінгі дәуірдегі ең ірі өркениеттер тарихы бойынша материалдардың негізінде оқу құралы дүниежүзілік өркениеттік процестің негізгі заңдылықтары мен беталыстары туралы ұғым береді. Схемалар мен кестелер студенттерге осы пәнді терең игеру үшін бағыт береді.</t>
  </si>
  <si>
    <t>Қазақстанның тас ғасыры</t>
  </si>
  <si>
    <t>Ағабекова С.С.</t>
  </si>
  <si>
    <t>Музыкалық тәрбие теориясы мен әдістемесі</t>
  </si>
  <si>
    <t>2015март</t>
  </si>
  <si>
    <t>Оқу құралы 5В010100 - «Мектепке дейінгі оқыту мен тәрбиелеу» мамандығының студенттеріне арналған.
 Оқу құралы Музыкалық тәрбие теориясы мен әдістемесі пәннің оқу жоспары мен бағдарламасының талаптарына сәйкес құрастырылған және курстың тапсырмаларын орындауға қажетті барлық мәліметтерді қамтиды.
 Оқу құралының негізгі міндеттері – студенттерге пәннің мазмұны туралы мағлұмат беру, мектепке дейінгі балалармен музыкалық жұмыстың әдістемесін меңгерту, музыкалық қызметке қажетті кәсіби педагогикалық сапасын қалыптастыру, музыкалық қызметке қызығушылығын туғызу және студенттердің музыкалық кәсіби шеберлігін дамыту.
 Оқу құралы 5В010100 - «Мектепке дейінгі оқыту мен тәрбиелеу» мамандығының студенттеріне арналған.
 Оқу құралы Музыкалық тәрбие теориясы мен әдістемесі пәннің оқу жоспары мен бағдарламасының талаптарына сәйкес құрастырылған және курстың тапсырмаларын орындауға қажетті барлық мәліметтерді қамтиды.
 Оқу құралының негізгі міндеттері – студенттерге пәннің мазмұны туралы мағлұмат беру, мектепке дейінгі балалармен музыкалық жұмыстың әдістемесін меңгерту, музыкалық қызметке қажетті кәсіби педагогикалық сапасын қалыптастыру, музыкалық қызметке қызығушылығын туғызу және студенттердің музыкалық кәсіби шеберлігін дамыту.</t>
  </si>
  <si>
    <t>Агадилова Ж.М., Кунжигитова Г.Б.</t>
  </si>
  <si>
    <t>Основы дизайна</t>
  </si>
  <si>
    <t>Учебное пособие посвящено научно-теоретическому обоснованию содержания дисциплины «ОСНОВЫ ДИЗАЙНА». Главное внимания уделяется основным принципам гармонизации Дизайна, выделены основные закономерности восприятия Дизайна, выявлена его специфика и определена взаимосвязь с практическим применением колористических знаний. 
 Учебное пособие предназначено для студентов специальности 5В042100-Дизайн.</t>
  </si>
  <si>
    <t>Агибаев А.Ж., С.Ысқақ, Р.Д.Карбозова</t>
  </si>
  <si>
    <t>Зиянды нематодалар, кенелер және кеміргіштер</t>
  </si>
  <si>
    <t>Защита растений</t>
  </si>
  <si>
    <t>Оқу құралы ауыл шаруашылық оқу орындарына арналған бағдарлама бойынша жазылды. Кітап жазу барысында республика ерекшеліктеріескеріліп, негізіненҚазақстан жағдайында кездесетін мәдени өсімдіктердің зиянды нематодолары, кенелері және кеміргіштері қаралды. оқу құралы өсімдік қорғау мамндарын және мамандануын дайындауда студенттерге, сол сияқты арнаулы оқу орныдарының өсімдік қорғау агрономдарын дайындайтын бөлімдердің оқушыларына арналған. Кітап ана тілінде тұңғыш рет жарық көріп отыр.</t>
  </si>
  <si>
    <t>Агибаев А.Ж., Тулеева А.К., Сулейменова З.Ш.</t>
  </si>
  <si>
    <t>Ауылшаруашылық дақылдарын зиянкестер мен аурулардан қорғау</t>
  </si>
  <si>
    <t>Оқу құралында ауылшаруашылық дақылдарына зиян келтіретін зиянкестердің морфологиясы, биологиясы, зияндылығы; негізгі ауруларының түр құрамы, олардың сыртқы белгілері, қоздырғыштардың биологиялық ерекшеліктері, дамуына қолайлы жағдайлар; зиянкестер мен аурулардың алдын алу және күресу шаралары туралы мәліметтер берілген. Зертханалық – практикалық сабақтарды орындау үшін тапсырмалар мен сұрақтар дайындалған. Оқу құралы жоғары оқу орындарының өсімдік қорғау және карантин, агрономиялық саладағы басқа да мамандықтар бойынша дайындалатын студенттерге және ауылшаруашылық өндірісі мамандарына арналған.</t>
  </si>
  <si>
    <t>Агманова А.Е</t>
  </si>
  <si>
    <t>Усвоение второго языка: проблемы теории и методологии исследования</t>
  </si>
  <si>
    <t>В учебном пособии освещаются основные аспекты теории усвоения второго языка, дается представление о существующих гипотезах и моделях овладения вторым языком, рассматриваются различные исследовательские подходы, использование которых позволяет всесторонне изучить закономерности формирования вторичной языковой личности. Пособие направлено на формирование у обучающихся знаний современных методов изучения механизмов усвоения второго языка, выработку навыков их практического применения в зависимости от аспекта исследования. 
  Пособие предназначено для студентов, магистрантов и преподавателей филологических факультетов вузов.</t>
  </si>
  <si>
    <t>Агыбаев А.Н.</t>
  </si>
  <si>
    <t>Ответственность за отдельные виды коррупционных правонарушений по новому уголовному кодексу Республики Казахстан</t>
  </si>
  <si>
    <t>В настоящей работе дан юридический анализ составам отдельных видов коррупционных преступлений нового Уголовного Кодекса РК, который действует с 1 января 2016 года. Адресуется бакалаврам, докторантам, работникам правоохранительных органов и судебных систем, а так же всем, кто интересуется вопросами борьбы с коррупцией в Республике 
 Казахстан.</t>
  </si>
  <si>
    <t>Қазақстан Республикасының мемлекет және құқық негіздері. Том-1</t>
  </si>
  <si>
    <t>Оку куралы әл-Фараби атындағы Қазақ ұлттык университеті заң факультеті Ғылыми Кеңесінің шешімі бойынша жарық көрген. Еңбекте мемлекет және құкық пәнінің әртүрлі салалары мемлекеттік тілде тусінікті әрі нақты мысалдар келтіріле отырып жан-жақты талданған, тусініктер мен мәліметтер толық берілген, сондай-ақ кұқықтық актілер ұсынылған.</t>
  </si>
  <si>
    <t>Қазақстан Республикасының мемлекет және құқық негіздері. Том-2</t>
  </si>
  <si>
    <t>Сот құжаттарының үлгілері</t>
  </si>
  <si>
    <t>Азаматтық және қылмыстық істер бойынша дайыңдалатын сот құжаттары үлгілерінің жинағы қазак тілінде түңғыш рет шығарылып отыр.
 Кітап сот, прокуратура, адвокаттар апқасының, соңдай-ақ ішкі істер, әділет органдарының қызметкерлері мен заң оқу орыңдары студенттеріне арналған.</t>
  </si>
  <si>
    <t>Ағыбаев А.Н. (Агыбаев), Қожаниязов А.Т.</t>
  </si>
  <si>
    <t>Парақорлық үшін қылмыстық жауаптылық</t>
  </si>
  <si>
    <t>Оку кұралында парақорлық қүрамына қылмыстық қүқыктық және криминологиялық талдау жасалған. Осыған орай сыбайлас жемқорлықтың ұғымы, оның қылмыстық-кұқықтық көрінісі, паракорлық пен сыбайлас жемқорлықтың өзара байланысы, парақорлық қүрамының объективтік және субъективтік белгілері, парақорлыктың жекелеген түрлері — пара алу, парақорлыққа делдалдық, пара беру үшін қылмыстық жауаптылық мәселелері, парақорлық қылмыстылығының криминологиялык сипаттамасына анықтамалар берілген. Бүл жұмыста сондай-ақ парақорлыққа қарсы бағытталған заңдарды жетілдіру жөніндегі ғылыми ұсыныстар да бар.</t>
  </si>
  <si>
    <t>Ағыбаев Қ., Молдабеков Ә.</t>
  </si>
  <si>
    <t>Біздің сайт:« Dashty Kypchak» 1кітап (2 томда)</t>
  </si>
  <si>
    <t>«Дешті қыпшақ» интернет-сайты әл-Фараби атындағы Қазақ Ұлттық Университеті мен журналистика факультетінің білім беру мен ағарту саласында атқарып жатқан еңбектерін, сондай-ақ, қазақстандық белгілі ғалымдардың, зерттеушілердің, жазушылар мен журналистердің, студенттердің материалдары мен ғылыми мақалаларын жариялап тұрады. Қазақ елінің өткен тарихы мен бүгінгі өмірі, университет туралы имидждік фотолар, аудиовизуалды материалдар электронды формат түрінде сайттан орын алған. «Дешті қыпшақ» интернет-сайты еліміздегі көрнекті тұлғалар мен қазақстан ғалымдары, ағартушылары туралы мол деректер мен мәліметтер жинап, олардың еңбектерін насихаттауда ақпараттық-танымдық қызмет көрсетеді. Сонымен қатар, сайт - әл-Фараби атындағы Қазақ Ұлттық Университеті мен ондағы журналистика факультетінің оқу-білім беру үдерісін, үздік оқу- әдістемеліктерді де оқырмандарға таныстырып отырады.</t>
  </si>
  <si>
    <t>Біздің сайт:« Dashty Kypchak» 2кітап</t>
  </si>
  <si>
    <t>Адамкулов Н. М., Кәкейқызы Кырғауыл</t>
  </si>
  <si>
    <t>Қолөнерде терме бау өнерін үйрету әдістері</t>
  </si>
  <si>
    <t>«Қолөнерде терме бау өнерін үйрету әдістері» атты оқулық І.Жансүгіров атындағы Жетісу мемлекеттік университетінің "Бейнелеу өнері және дизаин" кафедрасының ғылыми кеңесінде кеңінен талқыланып мақұлданды.
 «Термебау», қазақ халқының қолөнері саласындағы сөніп бара жатқан өнерінің бірі. Өйткені еліміздің кейбір іріктеліп алынған салалары болмаса көбіне қолданылмай, еленбей, жоғалып бара жатқан өнері деп айтуға болады. Қазіргі кезде Қызылорда өңірінде бірең–сараң қолданыста болғанымен көбіне Қытай, Монғолия қазақтары өндірісте басым қолданып келеді. Қазіргі кезде бұл оқулық термебау өнерінің түрін қайта жаңғырту үшін ұсынылып отыр. Оқулық жалпы білім беретін мектептердегі «Технология» мамандығына арналады.</t>
  </si>
  <si>
    <t>Мектептегі термебау өнері</t>
  </si>
  <si>
    <t>«Термебау», қазақ халқының қолөнері саласындағы сөніп бара жатқан өнерінің бірі. Өйткені еліміздің кейбір іріктеліп алынған салалары болмаса көбіне қолданылмай, еленбей, жоғалып бара жатқан өнері деп айтуға болады. Қазіргі кезде Қызылорда өңірінде бірең–сараң қолданыста болғанымен көбіне Қытай, Монғолия қазақтары өндірісте басым қолданып келеді. Қазіргі кезде бұл оқулық термебау өнерінің түрін қайта жаңғырту үшін ұсынылып отыр. Оқулық жалпы білім беретін мектептердегі «Технология» мамандығына арналады.
 «Мектептегі термебау өнері» атты оқулық Қазақ мемлекеттік қыздар педагогика университеті «Кәсіптік білім» кафедрасының және облыстық мұғалімдер білімін дамыту институты ғылыми кеңесінде кеңінен талқыланып мақұлданды.</t>
  </si>
  <si>
    <t>Адамкулов Н.М., Жаскиленова А.Е., Хасенова Э.К.</t>
  </si>
  <si>
    <t>Дизайндағы жарнама және баспа графикасы</t>
  </si>
  <si>
    <t>Окулық</t>
  </si>
  <si>
    <t>ИЗО, живопись, дизайн</t>
  </si>
  <si>
    <t>Бұл оқулық дизайн мамандығы білім жүйесіндегі «Жарнама және баспа графикасы» пәніне, жоғары оқу орындарының дизайн мамандығы білімгерлеріне арналып ұсынылып отыр. Оқулықта жарнама мамандығы сондай-ақ заманауй дизайн материалдары, оқытушы профессорлар құрамының іс-тәжірибелері, әдістемелік басқару жұмыстарының педагогикалық өзектілігі қамтылады.</t>
  </si>
  <si>
    <t>Адамкулов Н.М., Жаскиленова А.Е., Қыстаубаева Б.Қ.</t>
  </si>
  <si>
    <t>Замануи дизайн. (5В042100-Дизайн мамандығының студенттеріне арналған)</t>
  </si>
  <si>
    <t>Дизайн</t>
  </si>
  <si>
    <t>Оқу-әдістемелік құралда 5В042100 – Дизайн мамандығына арналған Заманауи дизайн пәні бойынша аталған оқу-әдістемелік құралында дизайнның тарихы және даму жолдары, дизайн түрлері, Виктория сәулеті, Қазақстандағы сәулет өнері, дизайндағы жобалау әдістері, компьютерлік графика, компьютерлік бағдарламаларды қолдана отырып білімгерлердің шығармашылық қабілеттерін арттыру мүмкіндіктері, мәселелері қарастырылған. Оқу-әдістемелік құрал 5В042100 – Дизайн мамандығының білімгерлеріне және дизайн саласы пәндері бойынша оқытушыларына арналған.</t>
  </si>
  <si>
    <t>Адамкулов Н.М., Түрікпенова С.Ж.</t>
  </si>
  <si>
    <t>Көркем еңбек</t>
  </si>
  <si>
    <t>Бұл оқу-әдістемелік құралы бейнелеу өнерінің негізі саналатын сурет өнеріне оқу және қоршаған ортаның болмысын бейнелеу арқылы зерттеу мен меңгеру жолдарын білуді көздейді. Теориялық білімді оқып - үйрену тәжірибелерімен ұштастыра білуге және сурет өнерінің түрлері мен әдістерін меңгеруге жол сілтейді. Оқу-әдістемелік құрал өнер саласындағы мамандықтарының білімгерлеріне және өнер саласы пәндері бойынша оқытушыларына арналған.</t>
  </si>
  <si>
    <t>Адамқұлов Н.М. (Адамкулов)</t>
  </si>
  <si>
    <t>Кәсіптік оқыту әдістемесі</t>
  </si>
  <si>
    <t>Бұл еңбек кәсіптік білім жүйесіне, жалпы білім беретін мектептердегі «Технология» пәні мұғалімдеріне және жоғары оқу орындарының білімгерлеріне арналып ұсынылып отыр. Оқулықта мұғалімдердің іс-тәжірибелері, оқытушылардың әдістемелік басқару жұмыстарының педагогикалық өзектілігін қамтиды. Оқу – әдістемелік құрал “Кәсіптік білім” мамандығы бойынша мектептерде, арнаулы оқу орындарында, колледждерде оқитын білімгерлерге, технология пәнінің қазіргі таңдағы сабақтардың оқытудың формалары мен дидактикалық принциптері, әдіс-тәсілдері, курстық, диплом және де педагогикалық іс-тәжірибені өту әдістемесі туралы материалдар қамтылған.</t>
  </si>
  <si>
    <t>Технология пәнін оқыту әдістемесі</t>
  </si>
  <si>
    <t>Бұл еңбек Абай атындағы Қазақ ¥ПУ, «Этнокөркеммэдениет» оку ғылыми-шығармашылық орталығында жазьшып, жоғары оқу орындарындағы «Кәсіптік білім» жүйесіне жэне «Технология» пәні мұғалімдеріне арналып ұсынылып отыр. Оқулықта технология пәнін оқыту жұмыстарының педагогикалық өзектілігі қамтьшады. Оқу - әдістемелік құрал “Кәсіптік білім” мамандығы бойынша арнаулы оқу орындарында, колледждерде оқитын білімгерлерге, технология пәнінің қазіргі тандағы сабақтарды оқытудың формалары мен дидактикалық принциптері, әдіс-тэсілдері, жэне де педагогикалық іс-тэжірибені өту әдістемесі туралы материалдар қамтьшған.</t>
  </si>
  <si>
    <t>Жүн бұйымдарының технологиясы</t>
  </si>
  <si>
    <t>Бұл еңбек жүннен жасалатын қазақ ұлттық бұйымдарыньң күнделікті қолданыста болатын түрлерін үйретуге талпынады. Мұндағы этнопедагогикадағы жүн өндеу, бояу, басу т.б. әдіс-тәсілдерін, киіз басу, өрнектер қолданысын береді, сондай-ақ өнер сүйгіш қалың оқырман қауымға арналады. Бұл оқулық анықтаманың қызметін де атқара алады. Оқулықта авторлар тоқылмаған материалды киіздің беріктік қасиетін ұлғайту мақсатында жібек қиындыларын қосуды кеңінен карастырған, жүн бұйымдарының технологиясын барынша түбегейлі көрсетуге, түсіндіруге тырысқан.</t>
  </si>
  <si>
    <t>Мектептегі технология</t>
  </si>
  <si>
    <t>Бұл еңбек жалпы білім беретін мектептерге арналған «Технология» пәніне және кәсіптік білім жүйесіне, сондай-ақ жоғары оқу орындарының студенттеріне арналған кең көлемді оқулық ретінде ұсынылып отыр. Оқулықтың құндылығы авторлардың көп жылдық ғылыми-теориялық және әдістемелік тәжірибесінің нәтижесінде «Технология» пәнін оқыту үрділерін, сарамандық әдістерін түсіндіруге талпынғандығы</t>
  </si>
  <si>
    <t>қаз</t>
  </si>
  <si>
    <t>Оқушыларды қолөнерге үйрету әдістемесі</t>
  </si>
  <si>
    <t>Бұл еңбек жалпы білім беретін мектептерге арналған «Технология» пәніне және кәсіптік білім жүйесіне, сондай-ақ жоғары оқу орындарының студенттеріне арналған кең көлемді оқулық ретінде ұсынылып отыр. Оқулықтың құндылығы авторлардың көп жылдық ғылыми-теориялық және әдістемелік тәжірибесінің нәтижесінде «Технология» пәнін оқыту үрділерін, сарамандық әдістерін түсіндіруге талпынғандығы.</t>
  </si>
  <si>
    <t>Әдістемелік басқару</t>
  </si>
  <si>
    <t>Бұл еңбек Абай атындағы Қазақ ҰПУ, «Этнокөркеммәдениет» оқу ғылыми-шығармашылық орталығында жазылып, кәсіптік білім жүйесіне және жоғары оқу орындарына, сондай-ақ өнер сүйгіш қалың оқырман қауымдарға арналып ұсынылып отыр. Оқулықта оқытушылардың әдістемелік басқару жұмыстарының педагогикалық өзектілігін қамтиды. Оқу – әдістемелік құрал “Кәсіптік білім” мамандығы бойынша арнаулы оқу орындарында, колледждерде оқитын білімгерлерге, технология пәнінің қазіргі таңдағы сабақтардың оқытудың формалары мен дидактикалық принциптері, әдіс-тәсілдері , курстық, диплом және де педагогикалық іс-тәжірибені өту әдістемесі туралы материалдар қамтылған.Жоғары оқу орнына арналған оқулық</t>
  </si>
  <si>
    <t>Қазақ ұлттық киімі мен қолөнер тарихы</t>
  </si>
  <si>
    <t>Аталған оқулықта жалпы білім беретін мектептердегі «Технология» пәнінің және жалпы «Қазақстанның мәдениет тарихы» мәселелері жан-жақты қаралған. Тақырыптық мәселелер қазақ киімі және қолөнер тарихын даму үрдісін түсіну және зерттеу жұмыстарының тың материалдары ұсынылған және дизайнның қазыргі замандағы өрбу жағдайларын талдауда оқушы-жастардың эстетикалық ой-өрісінің қалыптасуы қамтылған.
 Оқу құралы Технология пәні мұғалімдеріне, жоғары оқу орнының студенттеріне, магистранттарға, окытушыларға және өнертанушылар мен өнер саласындағы мамандарға арналған.</t>
  </si>
  <si>
    <t>Бейнелеу өнерін оқыту әдістемесі. Академиялық сурет салу үрдісінің теориялық - әдістемелік нұсқаулары</t>
  </si>
  <si>
    <t>Бұл оқулық бейнелеу өнері мамандығынын академиялық сурет, кескіндеме, жобалау, әдістемелік және т.б. пәндерге қатысты мектеп мұғалімдеріне, жалпы орта білімге, кәсіптік білім жүйесіндегі колледждерге, лицейлерге және жоғары оқу орындарының сурет және графика факултеті студенттеріне, сондай-ак өнер сүйгіш қалың оқырман қауымдарға арналған. Окулықта академиялық суреттің нактылы бейнесін қарап салу процесіндегі үйлесімділігі, перспективаның құрылымы, жарық және көлеңкенің сипатгары және кейбір теориялық және әдістемелік нұсқаулары мен талаптары қамтыпады.</t>
  </si>
  <si>
    <t>Адамқұлов Н.М. (Адамкулов)
 Құлжабаев Е.У.</t>
  </si>
  <si>
    <t>Тері өңдеу өнері</t>
  </si>
  <si>
    <t>Оқу-әдістемелік құралы тері өңдеу шеберлігіне, одан бұйымдар жасауға, оның ішіндегі өрім өнерін ұлттық нақышта игеруге бағытталған. Оқушылар және білімгерлер теріні өңдеуден мағлұмат ала отырып үш өрімнен бастап таспа өрімдердің күрделі түрлерін арнаулы сызбалардың көмегімен еркін игеріп кетуіне барынша мүмкіндік жасалынған. Оқушылар өрімнің сызбасы арқылы қамшы, айыл, тартпа, жүген, құйысқан, өмілдірік және т.б. бұйымдарды өріп дайындай алады. Сондай-ақ аталған әдістемелік құрал өнер сүйгіш көпшілік қауымға арналған.</t>
  </si>
  <si>
    <t>Адамқұлов Н. М.</t>
  </si>
  <si>
    <t>Қазақтың қолөнері арқылы студенттердің кәсіптік іс – әрекетін қалыптастырудың теориялық және тәжірибелік негіздері 1 Том</t>
  </si>
  <si>
    <t>ҚР президенті Н.А. Назарбаевтың, «Мемлекетіміздің әлемдегі бәсекелестікке қабілетті елу елдер қатарына қосылу» - бағдарламасына сәйкес білім мен ғылым және т.б. жаңалық-өзгерістерімен бірге, «Отандық өнер мәдениетінің де өсуіне ықпал ету, еліміздің ғалымдарының, сондай-ақ әрбір ізденушілердің, оқытушы, мұғалімдердің басты міндеті» [1,43] екендігін атап өткен. Сондай-ақ Н.А. Назарбаев Қазақстан халқына жолдауында «білім беру реформасы табысының басты өлшемі – тиісті білім мен білік алған еліміздің кез - келген азаматы әлемнің кез – келген елінде қажетке жарайтын маман болатындай деңгейге көтерілу болып табылады» - делінген. Жоспарлы экономиканың нарықтық қатынастар бағытына көшуіне байланысты өндіріс көлемі қайта көтерілді, мәдениет мекемелердің, халыққа білім беру мен ғылымды, материалды техникалық жабдықтау және ақша қаржымен қамтамасыз ету ісіндегі елеулі қиындықтар біршама артта қалды. Қазіргі таңда дамыған елдерде ақпараттық және телекоммукациялық технологияның кеңінен қолданылуына байланысты жаңа технологиялық революция басталды. Сондықтан адамдардың алдында жаңа функционалдық талаптар қойыла бастады, жұмыскер тек қана өндірістік міндеттерді жақсы атқарып қана қоймай, оған қосымша жобалауды, шешім қабылдауды және шығармашылық жұмыстарды орындай білуі керек. Осы қабілеттер мен біліктер баланың жас кезінен қалыптасып, оқу және еңбек әрекеттерін орындау кезеңдерінде әрі қарай дамуы керек. Тарих көші сан рет қазақтың алға ұмтылған талабының туын бір адым ілгері басса, екі адым кері шегеріп отырды. Міне сондықтан да біз XXІ ғасырдың кіре берісінде өзіміздің ұлттық мектебіміздің ірге тасын бекітіп, бағдарын айқындау ісімен айланыстырып жатырмыз.</t>
  </si>
  <si>
    <t>Қазақтың қолөнері арқылы студенттердің кәсіптік іс – әрекетін қалыптастырудың теориялық және тәжірибелік негіздері 2 Том</t>
  </si>
  <si>
    <t>Жиһаз өндеу технологиясы</t>
  </si>
  <si>
    <t>Бұл еңбек кәсіптік білім саласында кең көлемді оқулық ретінде ұсынып отыр. Оқулық жиһаз саласындағы анықтаманың кызметін де атқара алады. Оқулықтың құндылығы автордың көп жылдық әдістемелік тәжіриьесің нәтіжесінде жаңа технологиядағы жазбалардыңғ сызбалардың көмегімен жиһаз бұйымдарының жасалу үлгісін барынша кеңінен, түбегейлі көрсетуге, түсіндіруге талпынғандығы.</t>
  </si>
  <si>
    <t>Адамқұлов Н.М.(Адамкулов), Адамқұлов Е.М.</t>
  </si>
  <si>
    <t>Қыш бұйымдарының технологиясы</t>
  </si>
  <si>
    <t>Бұл окулық жалпы орта білім жүйесіндегі технология пәні мұғалімдерге, арнаулы кәсіптік білім жүйесіндегі өндірістік еңбек комбинаттарына, лицей- колледжеріне, сондай-ақ жоғары оқу орындарының студенттеріне, өнер саласыңдағы ізденушілеге және өнер сүйгіш қалың қаумға арналады. Толықтырылған, өнделген үшінші басылым.</t>
  </si>
  <si>
    <t>Қолөнер бұйымдарын жобалау негіздері</t>
  </si>
  <si>
    <t>Бұл окулық қолөнер және еңбек,сурет пәндеріне қатысты мектеп мұғалімдеріне, жалпы орта білімге, кәсіптік білім жүйесіндегі колледждерге, лицейлерге және жоғары оқу орындарының қолөнер, сурет және графика факультеті студенттеріне, сондай-ақ өнер сүйгіш қалың оқырмак қаумдарға арналған.</t>
  </si>
  <si>
    <t>Музыкалық аспаптар жасау технологиясы</t>
  </si>
  <si>
    <t>Музыка</t>
  </si>
  <si>
    <t>Бұл еңбек Қазақтың ұлттық музыкалық аспаптарын жасау шеберлігінде мектептердегі жалпы орта білімге.Мұғалімдерге, кәсіптік білім жүйесін, және жоғары оқү орындарына, сондай-ақ өнер сүйгіш қалың оқырман қаумға арналған кең көлемді окулық ретінде ұсынылып отыр. Бұл окулық анықтаманың қызметін де атқара алады. Оқулықтың құндылығы авторрдың он төрт жылдық әдістемелік тәжірибесінің нәтіжесінде жаңа технологиядағы жазбалардың, сызбалардың көмегімен Қазақтың ұлттық музыкалық аспаптарының жасалу үлгісің барынша кеңінен, түбегейлі көрсетуге түсіндіруге талпынғандығы.</t>
  </si>
  <si>
    <t>Саз аспаптар тарихы</t>
  </si>
  <si>
    <t>Бұл еңбек музыкалық аспаптар жасаушы шеберлерге, болашақ еңбек пәні мұғалімдерге, жалпы білім береиін мектептерге, кәсіптік білім берудегі арнаулы орта-кәсіптік және жоғары оқу орындарына, ізденушілерге, сондай-ақ өнер сүйгіш қалың оқырман қаумға арналған. Оқулықтың мақсаты кәзіргі кезде өте сирек кездесетін Әбу Насыр Әль-Фараби,Шоқан Уалиханов,Болат сарыбаев, Ахмет Жүбановжәне т.б. аспаптар зерттеуші ғалымдарының құнды еңбектерін білім жүйесіне ұсыну. Әсіресе Б. Сарыбаевтың салысырмалы еңбектері,кейінгі музакалық аспаптардың тың зерттеулері, салыстырмалы қамтылады.</t>
  </si>
  <si>
    <t>Күнделікті қолданылатын қолөнер бұйымдарының технологиясы</t>
  </si>
  <si>
    <t>Бұл еңбек жалпы білім беретін мектептерге арналған "Технология" пәніне және кәсіптік білім жүйесіне, сондай-ақ жоғары оку орындырының студенттеріне арналған кең көлемді окулық ретінде ұсынылып отыр. Окулықтың құндылығы авторлардың көп жылдық ғылыми-теориялық және әдістемелік тәжірибесінің нәтижесінде "Технология" пәнін оқыту үрділерін, сарамандық әдістерін түсіндіруге талпынғандығы.</t>
  </si>
  <si>
    <t>Адамова А.Д., Омарханова Д.Ж.</t>
  </si>
  <si>
    <t>Есептеу жүйелері мен желілерін ұйымдастыру</t>
  </si>
  <si>
    <t>Ұсынылып тұрған оқу құралында заманауи ЭЕМ және жүйелерінің ұйымдастыру принциптері, классификациясы, қолдану облыстары берілген. ЭЕМ жадысын, процессорларын және енгізу-шығару құрылғыларының жұмысының ұйымдастырылуы және олардың логикалық және арифметикалық негіздері қарастырылған. Оқу құралы жоғары оқу орындарындағы «Есептеу техникасы және бағдарламалық қамтамасыздандыру», «Ақпараттық жүйелер», «Информатика» мамандықтарының білім алушыларына арналған.</t>
  </si>
  <si>
    <t>Адилова А. С.</t>
  </si>
  <si>
    <t>Көркем мәтіндердегі цитация құбылысы</t>
  </si>
  <si>
    <t>Монографияда цитация құбылысы арқылы көрінетін мәтінаралық байланыстар теориясы, олардың түрлері және қазақ көркем мәтіндеріндегі берілуі, қызметі қарастырылған.
 Қазақ көркем мәтіндерінде ұшырасатын әр типтегі келтірінді құрылымдар прозалық және поэзиялық шығармаларды мазмұндық жағынан толықтырып, дискурсқа түсушілерге ассоциациялар негізінде оларды әр қилы басқа мәтіндермен, өзге таңбалық жүйе мәтіндерімен, экстралингвистикалық деректермен байланыстыруға мүмкіндік жасайды. Басқа мәтін мәнмәтінін есте жаңғыртатын келтірінді құрылымдарды аңғарып, тану адресаттың (оқырманның) аялық біліміне, тілдік құзіретіне тікелей тәуелді болатыны да ақиқат. Мәтінаралық байланыстарға тірек болатын прецедентті құбылыстар вербалдану түріне қарай топтастырылып қарастырылған. 
 Монография тілші-ғалымдарға, магистранттар мен жоғары оқу орындарының студенттеріне арналған.</t>
  </si>
  <si>
    <t>Қабылдау стилистикасы</t>
  </si>
  <si>
    <t>Адильбаева Т.Е., Газалиев А.М., Кабиева С.К.</t>
  </si>
  <si>
    <t>Минералогия техногенных образований</t>
  </si>
  <si>
    <t>В пособии изложены основные закономерности процессов минералообразования в техногенных условиях и минералогические подходы в оценке экологической ситуации урбанизированных территорий.Предназначено для студентов, магистрантов, докторантов обучающихся по специальностям «Экология», «Геология», «Безопасность жизнедеятельности и окружающей среды», «Биотехнология», слушателей ФПК и специалистов практиков</t>
  </si>
  <si>
    <t>Адиходжаева К.Б.</t>
  </si>
  <si>
    <t>Аналитическая химия. Лабораторный практикум</t>
  </si>
  <si>
    <t>Лабораторный практикум по аналитической химии предназначен для студентов химико-технологических, технических и др.специальностей, изучающих дисциплины «Аналитическая химия», «Методы обнаружения элементов», «Химический анализ». Он содержит 24 лабораторные работы, относящиеся к различным разделам курса аналитической химии. В начале каждого раздела излагаются основные понятия и теоретические основы методов, приведены контрольные вопросы и примерное решение типовых расчетных задач. В конце приведены тестовые задания, примеры решения типовых задач и задания по СРСП, даны вопросы к СРС, список рекомендуемой литературы и приложения</t>
  </si>
  <si>
    <t>Адиходжаева К.Б., Рустамбекова Р.А.</t>
  </si>
  <si>
    <t>Аналитическая химия</t>
  </si>
  <si>
    <t>Учебное пособие но аналитической химия предназначено для студентов заочного обучения, изучающие дисциплины «Аналити-ческая химия», «Химический анализ». Излагаются основные понятия и теоретические основы методов анализа, приведены решения типовых задач, тестовые задании по каждой темеи даны задания для выполнения контрольной работы.</t>
  </si>
  <si>
    <t>Адманова Г.Б., Саримбаева Б.Б.</t>
  </si>
  <si>
    <t>"Цитология және гистология" пәнінен практикалық сабақтарды және студенттердің өзіндік жұмыстарын орындауға биология мамандығы студенттеріне арналған</t>
  </si>
  <si>
    <t>практикум</t>
  </si>
  <si>
    <t>Оқу бағдарламасының барлық бөлімдері бойынша 15 практикалық және студенттердің өзіндік жұмыстары қаралған (Цитология және гистология негіздері; Клетканың құрылысы және функциясы; Клетканың структуралық компоненттері: мембраналы және мембранасыз органоидтары; Ядро құрылысы және қызметі; Митоз; Мейоз; Эмбриология негіздері; Ұрықтану; Эмбриогенез; Ұлпаларға жалпы сипаттама; Дәнекер ұлпасы: ішкі ортаның ұлпалары, қан, қанның жасалуы (гемопоэз; Эпителий ұлпасы; Бұлшықет ұлпасы, Жүйке ұлпасы.) 
 Цитологияның және гистологияның негізгі мәселелері ғылымның соңғы жаңалықтарына сүйене отырып баяндалып, жан-жақты талқыланған. Әр сабаққа жеке орындалатын тапсырмалар беріліп, соңында микроскоп арқылы зерттелетін препараттар толық сипатталған.</t>
  </si>
  <si>
    <t>Адырбаева Т.А., Есимов Б.О.</t>
  </si>
  <si>
    <t>Оптимизация технологических процессов строительной керамики (в 2-х т.)</t>
  </si>
  <si>
    <t>Учебник предназначен для магистрантов специальности 6М075300 - Химическая технология тугоплавких неметаллических и силикатных материалов. Учебник посвящен вопросам производства строительных материалов в рамках Государственной программы индустриально-инновационного развития Республики Казахстан на 2015-2019 годы. Рассматриваются вопросы оптимизации технологических процессов приоритетных видов строительной керамики: кирпич и камни керамические; черепица глиняная; дренажные трубы; канализационные трубы; химически стойкие (кислотоупорные) изделия; плитки керамические для полов; фасадные плитки; облицовочные глазурованные плитки; плитки керамогранитные; изделия санитарные керамические; электротехнический фарфор</t>
  </si>
  <si>
    <t>Адырбаева Т.А., Есимов Б.О., Сулейменов Ж.Т., Дубинина Е.С.</t>
  </si>
  <si>
    <t>Основы научных исследований силикатных материалов</t>
  </si>
  <si>
    <t>Учебник предназначен для студентов специальности 5В075300 - Химическая технология тугоплавких неметаллических и силикатных материалов Учебник посвящен вопросам основ научных исследований в области разработки и синтеза силикатных материалов, а также вопросам патентоведения. Рассматриваются общая методология научных исследований о цементе, керамике и стекле, изложены цели и задачи использования важнейших современных методов физико-химического анализа силикатных материалов, принципиальные схемы и характеристики видов аппаратур, используемых в настоящее время в научных исследовательских и центральных заводских лабораториях. Среди них рентгенографические, термические, оптическая микроскопия, петрография технического камня - техническая петрография, инфракрасная спектроскопия, электронная микроскопия и др. Изложены материалы по патентоведению и патентным исследованиям в области науки о силикатах, инновационного направления научного исследования, а также современные установки и требования к организации и выполнению научно-исследовательских работ</t>
  </si>
  <si>
    <t>Адырбеков М. А.</t>
  </si>
  <si>
    <t>Теориялық механика</t>
  </si>
  <si>
    <t>Механика</t>
  </si>
  <si>
    <t>Адырбекова А.Д., Давлетова А. Х., Айтжан Е.А., Каленова Э.Т.</t>
  </si>
  <si>
    <t>Бастауыш мектепте ақпараттық коммуникациялық технологияларды қолданудың әдістемесі</t>
  </si>
  <si>
    <t>Оқулықта ақпараттық коммуникациялық технологияларды бастауыш мектепте қолданудың әдістемесі сипатталады. Бастауыш мектептің оқушыларының жас ерекшеліктерін ескере отырып логикалық тапсырмалар мен дидактикалық материалдар ұсынылған. Оқулық бастауыш мектептің білім беру ұйымдарының мұғалімдеріне арналған.</t>
  </si>
  <si>
    <t>Ажарбекова Э. Н.</t>
  </si>
  <si>
    <t>Орфография және пунктуация мәселелері</t>
  </si>
  <si>
    <t>Ұсынылып отырған практикумда орфография мен пунктуа-цияның қиын мәселелері курсы бойынша семинар сабақтарының тапсырмалары, жаттығу жұмыстары, өздік жұмысының тақырып-тары, тест тапсырмалары беріліп отыр.
 Практикум филология факультетінің 5В011700 – Қазақ тілі мен әдебиеті, 5В012100 – Қазақ тілінде оқытпайтын мектептердегі қазақ тілі мен әдебиеті, 5В020500 – Филология мамандықтарында оқитын күндізгі және сыртқы оқу бөлім студенттеріне арналған.</t>
  </si>
  <si>
    <t>Ажмухамедова А.А., Машрапова А.Ж.</t>
  </si>
  <si>
    <t>Кәсіпорын экономикасы</t>
  </si>
  <si>
    <t>Кәсіпорын экономикасы» пәні бойынша экономикалық мамандықтарға арналған лекциялар жинағы типтік бағдарламасына сай құрастырылған. Мұнда кәсіпорынның негізгі сипаттамасы, функциялары мен ұйымдық-құқықтық формалары, кәсіпкерліктің субъектілері мен түрлері, оның инвестициялық, қаржылық, маркетингтік іс-әрекеті және фирма мен кәсіпорынның әс-әрекеттеріне қатысты басқа да сұрақтар қарастырылды. Тест сұрақтары бар.</t>
  </si>
  <si>
    <t>Азатбек Т.А., Есмагулова Н.Д.</t>
  </si>
  <si>
    <t>Конкуренция и конкурентоспособность</t>
  </si>
  <si>
    <t>В учебном пособии изложены теоретические и методологические основы конкуренции, конкурентной борьбы, конкурентоспособности на макро-, мезо-, микроуровне. Книга дает возможность ввести в учебный процесс специальный курс «Конкуренция и конкурентоспособность» на принципах кредитной технологии обучения. В конце каждой темы читатель найдет вопросы для повторения материала, тесты и кейсы, список литературы, включая нормативные и законодательные акты. Книга рассчитана на студентов, магистрантов вузов, ученых-экономистов, работников органов государственного управления, сферы социального и культурного сервиса, менеджеров, бизнесменов, а также адресуется широкому кругу читателей, интересующихся проблемой конкуренции и конкурентоспособности субъектов на рынке</t>
  </si>
  <si>
    <t>Азылканова С.А.</t>
  </si>
  <si>
    <t>Бюджетное управление в экономике</t>
  </si>
  <si>
    <t>В учебном пособии изложены теоретико-методические и проблемные вопросы бюджетного управления и воздействия бюджетного инструментария на экономические процессы на макро- и микроуровнях в условиях рыночной экономики, даны основные понятия и раскрыто содержание категорий бюджета, бюджетной системы и ее устройства, функционирования бюджетного механизма государства и предпринимательских структур в соответствии с происходящими экономическими процессами, оценки эффективности бюджетных программ.
  Предназначено для обучающихся экономических специальностей вузов.</t>
  </si>
  <si>
    <t>Айдарбаев Р.С.</t>
  </si>
  <si>
    <t>Вагондар шаруашылығы</t>
  </si>
  <si>
    <t>Айдосов А.</t>
  </si>
  <si>
    <t>Қазақ авангарды (на 3-х языках)</t>
  </si>
  <si>
    <t>Бұл кітапта еліміздің белгілі танымал суретшілердің авангард бағытындағы шығармашылық туындылары енгізіліп, әрбір шығармашылыққа талдау жасалынды. 
 Кітап жоғары оқу орындарының кескіндеме, бейнелеу өнері және сызу, дизайн мамандықтарының студенттеріне және колледж оқушыларына, оқытуышалар мен мұғалімдерге және жалпы өнер сүйер қауымға арналған.
 В книге вошли репродукции картин ивестных мастеров авангардистов Республики Казахстан а также все картины сопровождены анализом и кратким описанием автора. 
 Книга предназначена для студентов по специальности живопись, изобразительное искуство и черчение, дизайн высшего учебного заведения и ученикам колледжа, преподавателям и учителям, а также для всех любителей изобразительного искусства.
 The book includes reproductions of paintings by masters ivestnyh garde Republic of Kazakhstan as well as all the pictures are accompanied by a brief description and analysis of the author.
 The book is intended for students majoring in art, fine art of drawing and design institution of higher education and college students, teachers and teachers, and also for all art lovers.</t>
  </si>
  <si>
    <t>Айдосов А.Н., Джартыбаева Ж.Д</t>
  </si>
  <si>
    <t>Кескіндеме сыры</t>
  </si>
  <si>
    <t>Айдынбеков Э., Насухаев М.</t>
  </si>
  <si>
    <t>Арнайы технология. 1 кітап</t>
  </si>
  <si>
    <t>Механика. Арнайы технология</t>
  </si>
  <si>
    <t>Айжамбаева С.Ж.</t>
  </si>
  <si>
    <t>Автокөлікпен жүктерді тасымалдау</t>
  </si>
  <si>
    <t>Оқу құралында Қазақстан Республикасының көліктік жүйесіндегі автокөлікпен жүк тасымалдаулардың орны мен маңызы, жүк тасымалдауларды ұйымдастыру жолдары мен әдістері қарастырылған. Жүк тасымалдауларды тиімді ұйымдастыру мақсатында қолданылатын жүк тасымалдауларын жоспарлау және басқару әдістеріне баса назар аударылған. Оқу құралын 5В090100 – «Тасымалдауды, қозғалысты ұйымдастыру және көлікті пайдалану» мамандықтарының студенттері «Автомобиль тасымалдарын ұйымдастыру» пәні үшін пайдалана алады</t>
  </si>
  <si>
    <t>Квалиметрия және өзара алмасымдылық негіздері</t>
  </si>
  <si>
    <t>Оқу құралында квалиметрия негіздері мен тегіс цилиндрлік және басқа типтік қосылыстардың өзара алмасымдылығы қарастырылған, типтік қосылыстардың дәлдік шектері бойынша анықтамалық мәліметтер келтірілген. Оқу құралы жоғарғы оқу орындарының студенттеріне арналған.</t>
  </si>
  <si>
    <t>Айкеева А.А., Исмаилов Ж.Т., Кубаева У.С.</t>
  </si>
  <si>
    <t>Электр тізбектер</t>
  </si>
  <si>
    <t>Оқу құралы электр техниканың негізгі заңдарын оқып үйренуге және электр құрылғылармен жұмыс жасау тәжірибесін арттыруға, электр құбылыстарды эксперименталді түрде зерттеуге мүмкіндік береді. Оқу құралында электр тізбектер теориясы бойынша негізгі тақырыптар қарастырылған және зертханалық жұмыстарды орындау реті мен тапсырмалары келтірілген.Ұсынылып отырған оқу құралы «Электр тізбектер теориясы» және «Электр техника» пәндері бойынша инженер-техникалық мамандықтар үшін зертханалық жұмыстарды орындауға мүмкіндік береді. Электр және радиотехника салаларындағы мамандықтарының студенттеріне арналған</t>
  </si>
  <si>
    <t>Электрические цепи</t>
  </si>
  <si>
    <t>В пособии приводится теоретический материал по основам теории электрических цепей и описание лабораторных работ, в которых даются задания и рекомендации по их практическому выполнению. Учебное пособие предназначено для студентов физико-технического факультета специальности 5В071900 - «Радиотехника, электроника и телекоммуникации» и позволяет теоретически и экспериментально изучить фундаментальные законы электротехники и укрепить навыки при работе с приборами. Данное учебное пособие может быть также использовано для проведения лабораторных занятий для инженерно-технических специальностей по дисциплинам «Теория электрических цепей», «Электрические цепи» и «Теоретические основы электротехники»</t>
  </si>
  <si>
    <t>Айкеева А.А., Кубаева У.С.</t>
  </si>
  <si>
    <t>Сызықтық электр тізбектеріндегі өтпелі процестерді есептеу</t>
  </si>
  <si>
    <t>Оқу-әдістемелік құралы</t>
  </si>
  <si>
    <t>Oқу-әдістемелік құралында электр тізбектер теориясы бойынша электр тізбектеріндегі өтпелі процесті есептеу әдістерінің сұрақтары қарастырылған.Сызықтық электр тізбектердегі өтпелі процестердің негізгі түсініктері, есептеу әдістері және тізбек элементтерінің қосу сұлбасына байланысты өтпелі процестердің ерекшеліктері қарастырған. Әр тараудың соңында мысалдар келтіріліп, өзіндік жұмысқа арналған тапсырмалар берілді.Оқу- әдістемелік құралы инженерлік, техникалық физика саласында жұмыс істейтін мамандарға, жоғары оқу орындарының техникалық мамандықтары бойынша күндізгі және сырттай оқитын студенттерге арналған</t>
  </si>
  <si>
    <t>Погрешности измерений физических величин</t>
  </si>
  <si>
    <t>Учебно- методическое пособие</t>
  </si>
  <si>
    <t>В пособии приводится теоретический материал по основам метрологии и методам измерений физических величин, так же примеры решения задач по определению ошибки измерения параметров электрических цепей и задания для самостоятельной работы.Учебно- методическое пособие предназначено для студентов физико-технического факультета специальностей 5В071900-«Радиотехника, электроника и телекоммуникации», 5В073100-«Безопасность жизнедеятельности и защита окружающей среды», 5В072300 –«Техническая физика» и 5В071600 –«Приборостроение», оно позволяет укрепить навыки определения ошибки измерения при работе с приборами. Данное учебно- методическое пособие может быть использовано при проведении лабораторных занятий по всем дисциплинам, связанных с измерениями физических величин, не тольно для инженерно-технических, но и других специальностей</t>
  </si>
  <si>
    <t>Физикалық шамаларды өлшеу қателіктері</t>
  </si>
  <si>
    <t>оқу-әдістемелік құралы</t>
  </si>
  <si>
    <t>«Физикалық шамаларды өлшеу қателіктері» оқу-әдістемелік құралында метрологияның негізгі түсініктері, кездейсоқ шаманың таралуының негізгі заңдылықтары, өлшеу құралдардың метрологиялық сипаттамалары, сонымен қатар әр тақырып бойынша көптеген мысалдар келтірілген және студенттердің өздік жұмысына арналған тапсырмалар берілген. «Метрология, стандарттау және сертификаттау» пәні бойынша 5В071900-«Радиотехника, электроника және телекоммуникация», 5В072300-«Техникалық физика», 5В073100-«Қоршаған ортаны қорғау және өмір тіршілігінің қауіпсіздігі», 5В071600 - «Аспап жасау»  және басқа техникалық мамандықтарының студенттеріне арналған оқу-әдістемелік құрал</t>
  </si>
  <si>
    <t>Айкинбаева Г.К.</t>
  </si>
  <si>
    <t>Жоғары мектеп психологиясы</t>
  </si>
  <si>
    <t>Аймагамбетов Е.Б., Таубаев А.А., Айнабек К.С., Кайгородцев А.А. Варавин Е.В. Пестунова Г.Б Талимов Л.А. Сихимбаева Д.Р Сихимбаев М.Р. Борбасова З.Н. Акенов С.Ш. Феткулов А.Х. Сейтхожин Б.У.</t>
  </si>
  <si>
    <t>Индустриально-инновационное развитие экономики Казахстана: теория и практика том 2</t>
  </si>
  <si>
    <t>Оқулықта портландцемент өндірісінің химия-технологиялық негіздері, қасиеті, құрамы, негізгі шикізат материалдарын таңдау, шикізат қоспаның, клинкердің, цементтің құрамын оңтайландыру, цемент өндіру технологиялық процестерін оңтайландырып жүргізу жолдары көрсетілген. Шикізат компонентерін сақтау және біртектілеу, дайындау тәсілдері көрсетілген. Өндірістің құрғақ тәсіліндегі шикізатты ұнтақтау процесстері, тік орналасқан диірмендер, роллер-пресстер, көмірді кептірудің және ұнтақтаудың заманауи жүйелері, отынды жағудың оңтайландыру процесстері, цемент өндірісінің энергия үнемдеуді жоғарылату және оңтайландыру жолдары туралы жазылған. Құрғақ тәсілдегі пеш жүйесіндегі физика-химиялық процестер, декорбонизаторлы пеш жүйесінің жұмыс істеу ерекшеліктері, футеровканың ұзақ сақталуын жоғарылату тәсілдері келтірілген. Клинкерді күйдіру процесінің технологиялық ақаулықтарын жою жолдары, олардың белсенділігін жоғарылату, күйдіру процесін оңтайландыру, отынды үнемдеу тәсілдері мен әдістері көрсетілген. Цементтердің және тұтастырғыштардың құрамы мен қасиеттері және су қажеттілігі, олардың құрылымдарының түзілуі мен механизмдері көрсетілген. Оқулық 6М075300 – Балқуы қиын бейметалл және силикатты материалдардың химиялық технологиясы мамандығының индустриалды-иннавациялық дамытудың Мемлекеттік бағдарламасы -2 бойынша білім алатын магистранттарына арналған (ИИДМБ-2)</t>
  </si>
  <si>
    <t>Аймагамбетов Е.Б., Таубаев А.А., Айнабек К.С., Кайгородцев А.А. Варавин Е.В. Пестунова Г.Б Талимов Л.А. Сихимбаева Д.Р, Сихимбаев М.Р. Борбасова З.Н. Акенов С.Ш. Феткулов А.Х. Сейтхожин Б.У.</t>
  </si>
  <si>
    <t>Индустриально-инновационное развитие экономики Казахстана: теория и практика том 1</t>
  </si>
  <si>
    <t>Оқулықта портландцемент өндірісінің химия-технологиялық негіздері, қасиеті, құрамы, негізгі шикізат материалдарын таңдау, шикізат қоспаның, клинкердің, цементтің құрамын оңтайландыру, цемент өндіру технологиялық процестерін оңтайландырып жүргізу жолдары көрсетілген. Шикізат компонентерін сақтау және біртектілеу, дайындау тәсілдері көрсетілген. 
 Өндірістің құрғақ тәсіліндегі шикізатты ұнтақтау процесстері, тік орналасқан диірмендер, роллер-пресстер, көмірді кептірудің және ұнтақтаудың заманауи жүйелері, отынды жағудың оңтайландыру процесстері, цемент өндірісінің энергия үнемдеуді жоғарылату және оңтайландыру жолдары туралы жазылған. Құрғақ тәсілдегі пеш жүйесіндегі физика-химиялық процестер, декорбонизаторлы пеш жүйесінің жұмыс істеу ерекшеліктері, футеровканың ұзақ сақталуын жоғарылату тәсілдері келтірілген.
 Клинкерді күйдіру процесінің технологиялық ақаулықтарын жою жолдары, олардың белсенділігін жоғарылату, күйдіру процесін оңтайландыру, отынды үнемдеу тәсілдері мен әдістері көрсетілген. Цементтердің және тұтастырғыштардың құрамы мен қасиеттері және су қажеттілігі, олардың құрылымдарының түзілуі мен механизмдері көрсетілген. Оқулық 6М075300 – Балқуы қиын бейметалл және силикатты материалдардың химиялық технологиясы мамандығының индустриалды-иннавациялық дамытудың Мемлекеттік бағдарламасы -2 бойынша білім алатын магистранттарына арналған (ИИДМБ-2)</t>
  </si>
  <si>
    <t>Аймуханов А.К.</t>
  </si>
  <si>
    <t>Молекулалық жүйелердің люминесценциясы</t>
  </si>
  <si>
    <t>«Молекулалық жүйелердің люминесценциясы» оқу құралы теориялық бөлімнен және зертханалық жұмыстарды жасау және орындау тәртібінің сипаттамасынан тұрады. Оптикалық сәулеленудің затпен әсерлесу нәтижесінде байқалатын маңызды физикалық құбылыстарға ерекше көңіл бөлінген. «Молекулалық жүйелердің люминесценциясы» арнайы курсын өзіндік оқуға қажетті әдебиеттер тізімі келтірілген. Жоғары оқу орындарының студенттеріне арналған</t>
  </si>
  <si>
    <t>Аймұхамбет Ж. Ә.</t>
  </si>
  <si>
    <t>Миф. Мифология. Мифопоэтика. (2 томда)</t>
  </si>
  <si>
    <t>Монография мифтік таным, мифология, мифопоэтика туралы әдеби бағыттағы зерттеулерді қамтиды. Мифтік таным табиғаты, мифологиялық ойлаудың көркемдік ойлау жүйесіндегі маңызды орны, мифологиялық мектеп ұстанымдары мен мифопоэтикалық талдау әдісі туралы автордың пайымдаулары ғылыми талдаулар, салыстырулар арқылы көрінеді.Сондай-ақ азіргі қазақ поэзиясындағы мифтік танымның көркемдік қызметі жан-жақты сараланған. Өлеңдер мен поэмалардағы көркем бейнелер мен бейнелеулер жүйесінің түзілуі, мифтік ұғымдардың тарихи-генетикалық құбылуы мен олардың поэтикалық ойлауға ұласуы жекелеген көркемдік элементтерді талдау арқылы зерделенеді. Жаңашыл бағыттағы көркемдік ізденістердің мифтік таныммен сабақтастығы, мифопоэтикалық құрылымның гуманистік, эстетикалық нысандардағы маңызды орны талданып, ғылыми тұжырымдар жасалады.Кітап филологтарға, әдебиеттанушыларға, жоғары оқу орнының студенттеріне арналған</t>
  </si>
  <si>
    <t>Аймұхамбет Ж.Ә.</t>
  </si>
  <si>
    <t>Мифопоэтика</t>
  </si>
  <si>
    <t>Қазақ тілі мен әдебиеті, қазақ филологиясы мамандықтарының магистранттарына арналған бұл оқу құралында әдебиет пен мифтің өзара сабақтастығы, мифтік танымның көркемдік ойлау жүйесіндегі маңызды қызметі зерделенеді. Мифопоэтика – білім беру модулінің таңдау компоненті ретінде миф пен әдебиет байланысын, поэтика мәселелерін болашақ филолог мамандарға таныту бағытында жүргізілетін пән.</t>
  </si>
  <si>
    <t>Аймұхамбет Ж.Ә., Байтанасова Қ.М.</t>
  </si>
  <si>
    <t>ХІХ ғасырдағы қазақ әдебиеті</t>
  </si>
  <si>
    <t>Жоғары оқу орнының 050117-қазақ тілі мен әдебиеті, 050205-қазақ филологиясы мамандықтарының студенттеріне арналған бұл оқулықта ХІХ ғасырдағы әдеби даму қоғамдық-саяси өзгерістермен тығыз байланыстағы қарастырылады. Сол кезеңде ғұмыр кешкен көрнекті тұлғалардың шығармашылығы қамтылған.</t>
  </si>
  <si>
    <t>Айнабек К. /Kuandyk Ainabek</t>
  </si>
  <si>
    <t>Macromodels of Economy</t>
  </si>
  <si>
    <t>The monograph sets out the contemporary factors and vehicles of social-market relationships and transactions formation and development, characterizes the models of global, national and regional public business and the process of their reproduction. It displays the ways of the global business development: the methods and models of its forecasting, the vehicle of formation and functioning of the global currency. The work considers the peculiarities and regularities of the national economy development based on determining the general criterion of business activity assessment. The monograph is meant for professors and lecturers, researchers-econo¬mists, candidates for a doctor’s and a master’s degree, higher school students.</t>
  </si>
  <si>
    <t>The Philosophy of Life and Business</t>
  </si>
  <si>
    <t>Монография /Monograph</t>
  </si>
  <si>
    <t>The monograph attempts at revealing the essence of human life, basic spiritual laws of the community and business, evolutionary ways of harmonizing the development and socialization of economy.
 The special feature of the work is the fact that it displays the interconnection of spiritual and business activity in reaching humanization of the mankind and economy. The monograph is meant for professors and lecturers, researchers, candidates for a doctor’s and a master’s degree, higher school students. / В монографии предпринята попытка раскрыть сущность человеческой жизни, основные духовные законы общества и бизнеса, эволюционные пути гармонизации развития и социализации экономики.
 Особенностью работы является то, что она показывает взаимосвязь духовной и хозяйственной деятельности в достижении гуманизации человечества и экономики.Монография предназначена для профессоров и преподавателей, научных работников, кандидатов докторских и магистерских наук, студентов высших учебных заведений.</t>
  </si>
  <si>
    <t>Айнабек К.С.</t>
  </si>
  <si>
    <t>Қоғамдық шаруашылық жүргізу теориясы том I</t>
  </si>
  <si>
    <t>Оқулықта қоғамдық шаруашылық жүргізудің негіздері, әлеуметтік-нарықтық қатынастар және трансакцияларды қалыптастыру мен дамытудың қазіргі факторлары баяндалады, ұлттық, дүниежүзілік экономиканың субъектілері және олардың ұдайы өндіріс үдерісі сипатталады. Аталған еңбектің ерекшелігі мынада: ол іргелі (фундаменталды) экономикалық ғылым және шетел оқулықтарына балама ретінде ұсынылады. Профессороқытушылар құрамына, ғылыми зерттеуші-экономистерге, докторанттар мен магистранттарға, жоғары мектеп студенттеріне арналған.
 Магистранттар мен докторанттар таңдайтын арнайы кур</t>
  </si>
  <si>
    <t>Қоғамдық шаруашылық жүргізу теориясы том II</t>
  </si>
  <si>
    <t>Қоғамдық шаруашылық жүргізу теориясы том III</t>
  </si>
  <si>
    <t>Теория общественного хозяйствования/Альтернатива экономической теории и экономикса. Том І.</t>
  </si>
  <si>
    <t>В учебнике излагаются основы общественного хозяйствования, современные факторы формирования и развития социально - рыночных, сдаточно-раздаточных отношений и трансакций, характеризуются субъекты национальной, мировой экономики и процесс их воспроизводства. Особенность данной работы заключается в том, что она представляется в качестве фундаментальной экономической науки и альтернативы зарубежным учебникам.
  Учебник рассчитан на профессорско-преподавательский состав, научных ис-следователей-экономистов, докторантов, магистрантов, студентов высшей школы. Специальный курс по выбору для магистрантов и докторантов. 
  Специальность — 08.00.01. Экономическая теория.</t>
  </si>
  <si>
    <t>Теория общественного хозяйствования/Альтернатива экономической теории и экономикса. Том ІІ.</t>
  </si>
  <si>
    <t>Теория общественного хозяйствования/Альтернатива экономической теории и экономикса. Том ІІІ.</t>
  </si>
  <si>
    <t>Айтбаева Б.М., Абдрахманова Г.Х., Медеубаева К.М.</t>
  </si>
  <si>
    <t>Кәсіби қазақ тілі. Дене шынықтыру мәдениеті және спорт мамандығының студенттеріне арналған</t>
  </si>
  <si>
    <t>спорт</t>
  </si>
  <si>
    <t>Оқу құралында дене шынықтыру мәдениеті және спорт» мамандығының студенттеріне арналған оқыту сабақтарының жоспары, лексикалық тақырыптарды оқыту үлгілері, сұхбаттар, құжат үлгілері, мәтіндер, қосымша материалдар мен суретпен жұмыс түрлері берілген. Берілген мәтіндер тәрбиелік мәні зор, студенттердің тілін дамытуы үшін өте қажетті. Оқу құралы барлық тіл үйренушілерге арналған</t>
  </si>
  <si>
    <t>Айтбаева Б.М., Балапанова Қ.Ж.</t>
  </si>
  <si>
    <t>Қазақ тілі(жаттығулар жинағы).</t>
  </si>
  <si>
    <t>КАРГУ</t>
  </si>
  <si>
    <t>Бұл оқу құралы жоғары оқу орнының студенттеріне арналған. Жаттығулар жинағы 1 курстың тақырыптық жоспарына сай құрастырылып, берілген тапсырмалар жүйелі түрде берілген. Авторлар грамматикалық жаттығулардың тілін жеңіл, әрі жалпы ауызекі тілде күнделікті қолданыста болатын қазақ тілінің лексика қорын ескеріп құрастырған. Жаттығулар қызықты әрі грамматикалық тақырыптың есте қалуын жеңілдету мақсаты да көзделгені байқалады. Оқу құралы студенттердің сабақта немесе өз бетінше оқуына, әрі оқытушылардың күнделікті сабақта пайдалануына арналған.</t>
  </si>
  <si>
    <t>Айтбаева Б.М., Мәуленова Б.М., Кәрібаева С.Е.</t>
  </si>
  <si>
    <t>Қазақ тілі жұмыс дәптері</t>
  </si>
  <si>
    <t>жұмыс дәптері</t>
  </si>
  <si>
    <t>«Қазақ тілі» оқу құралы экономика саласының болашақ мамандары мен кәсіби қазақ тілін меңгергісі келетін тіл үйренушілерге арналған.Оқу құралы 4 модульден тұрады. Әр модуль лексикалық және грамматикалық материалдарды қамтиды. Оқулықтың құрылымы функционалды-коммуникативтік негізге құрылған. Оқу құралының басты мақсаты: қазақ тілін жалғастырып, тереңдетіп оқитын топтарда – сөйлеу тілі қалыптасқан тіл үйренушілердің қазақша сөйлеуін, жазуын, баяндауын мамандыққа қатысты жетілдіру</t>
  </si>
  <si>
    <t>Айтжанова Д.А., Абжалелова Ш.Р.</t>
  </si>
  <si>
    <t>Предпринимательство</t>
  </si>
  <si>
    <t>В учебнике внутривузовского пользования рассматриваются теоретические и методические основы становления предпринимательства; бизнес-планирования, анализа и оценки ее эффективности, использование государственных механизмов регулирования и поддержки его развития в Казахстане, формирования и защиты коммерческйо тайны и т. д.</t>
  </si>
  <si>
    <t>Айтжанова Д.А., Абжалелова Ш.Р.,</t>
  </si>
  <si>
    <t>Стратегическое планирование</t>
  </si>
  <si>
    <t>Данное пособие подготовлено для изучения данной дисциплины в формате внутривузовского пользования, а также может быть полезно всем, кто занимается вопросами планирования производственно-хозяйственной деятельности экономических субъектов.</t>
  </si>
  <si>
    <t>Экономическая теория (в 2-х т.)</t>
  </si>
  <si>
    <t>Учебное пособие «Экономическая теория» предназначено для студентов специальности «Финансы» всех форм обучения, содержит все вопросы Рабочей программы дисциплины «Экономическая теория», разработанной в соответствии с требованиями Государственного образовательного стандарта. Основой пособия является изложение основных тем и вопросов по экономической теории в корректно структирированном виде, с приведением ключевых слов и основных понятий, контрольных вопросов, схем и таблиц, тестов, т.е. всего необходимого информативного материала, необходимого студентам в процессе самоподготовки к занятиям по данному предмету. Иллюстративный материал выстроен методически правильно, отражает существо текстового содержания и способствует усвоению изложенного материала. Структура пособия включает основную (материал для лекций), пояснительную (раскрытие терминов, понятий), методическую (вопросы по теме, рекомендованные нормативные правовые акты и литературу, тесты и т.д.) части, что позволит студентам глубже усвоить содержание курса, аргументированно отвечать на вопросы, понимать и оценивать экономические процессы и явления, а также освоить навыки логического мышления, применять теоретические знания на практике.</t>
  </si>
  <si>
    <t>Айтқұлова Р.</t>
  </si>
  <si>
    <t>Өндірістік ағын сулар мен топырақтың биотехнологиялық тазартылуы</t>
  </si>
  <si>
    <t>Оқу құралы жоғары оқу орнында 5В070100- Биотехнология мамандығы бойынша білім алатын студенттерге «Экологиялық биотехнология» пәнінен оқу бағдарламасы мен жоспарының барлық талаптарына сай жасалынып, Қазақстан Республикасының мемле-кеттік жалпы білім беру стандартына сәйкес бағдарлама мен оқу жоспарының талабына сай барлық қажетті мәліметтерді қамтиды. 
 Ұсынылған оқу құралы экологиялық биотехнологияның, жеке алғанда, антропогендік және техногендік әсер етулерден табиғи экожүйелерді қорғаудың биологиялық әдістерімен, олардың ең негізгілеріне-биологиялық қалпына келу мен биологиялық қайта өңдеудің негізгі мақсаттары мен міндеттерімен студенттерді таныстыруға арналған.</t>
  </si>
  <si>
    <t>Айтқұлова Р., Есимова А.</t>
  </si>
  <si>
    <t>Экологиялық биотехнология. Практикум</t>
  </si>
  <si>
    <t>Айтмагамбетова М. Б.</t>
  </si>
  <si>
    <t>Нагнетатели и тепловые двигатели</t>
  </si>
  <si>
    <t>Теплоэнергетика</t>
  </si>
  <si>
    <t>Учебное пособие "Нагнетатели и тепловые двигатели" предназначено для студентов не только энергетических специальностей, такой как специальность 5В071700 "Теплоэнергетика", но может быть полезна и актуальна для всех технических специальностей. В учебном пособии рассматриваются конструкции, характеристики, принцип действия и области применения нагнетателей и тепловых двигателей.Учебное пособие включает в себя 10 глав, посвященные конструкциям, характеристикам, описанию работы как основных видов нагнетателей и тепловых двигателей, применяемых на ТЭС, но и других различных типов, используемых в различных отраслях промышленности</t>
  </si>
  <si>
    <t>Айтуреев М.</t>
  </si>
  <si>
    <t>"Процесстер мен аппараттар -2" пәні бойынша практикум</t>
  </si>
  <si>
    <t>Практикум мамандықтың оқу жоспары және «Процесстер мен аппараттар – 2» пәнінің оқу бағдарламасы талаптарына сәйкес жасалған және пән бойынша практикалық орындау кезіндегі барлық қажетті әдістемелік мәліметтерді құрайды.
 Практикумда «Процесстер мен аппараттар – 2» пәні бойынша орындалатын әрбір практикалық жұмыстардың жоспары, теориялық бөлімі, есептеу әдістемелері, есептеу мысалдары, бақылау сұрақтары және ұсынылатын әдебиеттер тізімі келтірілген. Практикум 5В073000 – «Құрылыс материалдары, бұйымдары және конструкцияларын өндіру» мамандығы студенттеріне арналған</t>
  </si>
  <si>
    <t>Айтхожина А.С</t>
  </si>
  <si>
    <t>Организация и технология погрузочно-разгрузочных работ на транспорте. 1 том</t>
  </si>
  <si>
    <t>В учебнике «Организация и технология погрузочно–разгрузочных работ на транспорте» описаны основы организации погрузочно-разгрузочных работ на транспорте, применение современных погрузочно-разгрузочных машин, оборудования, пневматического, гидравлического и подвесного транспорта, автомобиле- и вагоноопрокидывателей, приведена теория их расчета, основные показатели для выбора типов технологий при проектировании комплексной механизации и автоматизации погрузочно-разгрузочных работ и складских операций. 
 Описаны высокоэффективные технологические процессы с основными грузами, перевозимыми по железным и авто дорогам, а также способы перевалки этих грузов с узкой колеи на стандартную колею железных дорог Казахстана и стран СНГ, с железной дороги на водный и автомобильный транспорт и обратно.</t>
  </si>
  <si>
    <t>Организация и технология погрузочно-разгрузочных работ на транспорте. 2 том</t>
  </si>
  <si>
    <t>Учебник предназначен для студентов технических специальностей. Также он может быть использован на факультетах повышения квалификации специалистов транспорта, магистрантов, докторантов PhD. Особый интерес представляют разделы, посвященные вопросам современных проблем транспорта, транспортно-экспедиционного обслуживания и складских работ, управления запасами, технологии и исследования транспортных систем. Преметом изучения дисциплины являются основы организации погрузочно-разгрузочных работ на транспорте. Изучение современных по-грузочно-разгрузочных работ на транспорте. Изучение современных погрузочно-разгрузочных машин, оборудования, пневматического, гидравлического и подвесного транспорта, автомобиле - и вагоноопрокидывателей, теории их расчета, определения основных показателей для выбора типов технологий при проектировании комплексной механизации и автоматизации погрузочно-разгрузочных работ и складских операций. Изучаются высокоэффективные технологические процессы с основными грузами, перевозимыми по железным дорогам, а также способы перевалки этих грузов с узкой колеи на широкую стандартную колею железных дорог Казахстана и стран СНГ, с железной дороги на водный и автомобильный транспорт и обратно.</t>
  </si>
  <si>
    <t>Айтхожина А.С., Долгов М.В.</t>
  </si>
  <si>
    <t>Организация перевозок и управление движением</t>
  </si>
  <si>
    <t>Тасымалдауды ұйымдастыру және қозғалысты басқару</t>
  </si>
  <si>
    <t>Оқулық техникалық жоғары оқу орындары және колледждер үшін математикадан ҚР Білім және ғылым министрлігі бекіткен бағдарламалар мен стандарттарда көрсетілген барлық бөлімдер мен тарауларды қамтиды.Әр оқу орны оқулықты өз оқу жоспарларына сай қолдана алады. Математикадан оқу процесін теориялық тұрғыдан қамтамасыз етумен қатар оқулық студенттердің өз бетімен орындайтын жұмыстарына жөн сілтеуді де мақсат етеді. Оқулықта шығарылған есептер мен мысалдар студентке теориялық материалды тереңірек түсінумен қатар ұқсас тапсырмаларды өз бетімен орындауға көмектеседі. Оқулықтың соңында ықтималдықтар теориясы мен математикалық статистика әдістерін қолануды жеңілдету мақсатында қосымша кестелер келтірілген. 5В090100 «Көлікті пайдалану және жүк қозғалысы мен тасымалдауды ұйымдастыру» мамандығының студенттері үшін «Тасымалдауды ұйымдастыру және қозғалысты басқару» пәні бойынша зертханалық жұмыстарды орындауға арналған оқу - әдістемелік кешен Оқу - әдістемелік кешен «Көлікті пайдалану және жүк қозғалысы мен тасымалдауды ұйымдастыру» мамандығының оқу жоспарына және мемлекеттік стандартының талаптарына сәйкестендіріліп құрастырылған.</t>
  </si>
  <si>
    <t>Айтымбетова А.Н. /A.N.Aitymbetova</t>
  </si>
  <si>
    <t>Introduction to finance</t>
  </si>
  <si>
    <t>Brief annotation. The textbook "Introduction to Finance" reflects the basic principles and structure of the country's financial system, the book explains in detail the theoretical foundations of finance, financial and credit relations, money circulation. Contains detailed visual material. Each subject and object of financial relationships has its own characteristics. They are considered by the author in the context of modern market relations in the state and in the international arena. The textbook will be especially useful for students of the specialty 5B0900 "Finance", as well as for students in other specialties of the group "Social Sciences, Economics and Business".</t>
  </si>
  <si>
    <t>Financial analysis in commercial banks</t>
  </si>
  <si>
    <t>Teaching aid</t>
  </si>
  <si>
    <t>Brief annotation. “Financial analysis in commercial banks” teaching aid includes main directions of analysis of day-to-day activity of commercial banks. The teaching aid presents questions, tests and practical situations for more profound mastering of each theme. Special attention is given students’ to understanding of financial reporting, as ability to read and analyze financial statements of a bank is paramount objective for a specialist of this sphere. The teaching aid can be useful for students of specialty 5B050900 – «Finance», and for students of economic specialties in general, candidates for a master’s degree, young teachers, teachers, as well as practical employees of the banking sphere.</t>
  </si>
  <si>
    <t>Акашев А.З., Рожков А.В, Балабаев О.Т.</t>
  </si>
  <si>
    <t>Основы проектирования транспортных устройств и сооружений на железнодорожном транспорте</t>
  </si>
  <si>
    <t>Учебное пособие составлено в соответствии с требованиями учебного плана и программы дисциплины «Основы проектирования транспортных устройств и сооружений». В пособии рассмотрены вопросы проектирования транспортных сооружений на железнодорожном транспорте.В учебном пособии даны определения раздельных пунктов, представлены схемы и технология их работы в соответствии с Правилами и техническими нормами проектирования станций и узлов на железных дорогах колеи 1520 мм. Также рассмотрены вопросы проектирования и конструирования пересечения и примыкания дорог между собой и с железными дорогами, в том числе с использованием автоблокировки и светофоров.В учебном пособии рассматриваются основы разработки проектов, связанных со строительством новых и переустройством существующих железнодорожных линий. Предназначено для студентов специальности 5В090100 - «Организация перевозок, движения и эксплуатация транспорта»</t>
  </si>
  <si>
    <t>Акбаева Г. Н., Есказинова Ж.А,. Дениварова Н.В., Бабушкина Е.О.</t>
  </si>
  <si>
    <t>Иностранный язык для академических целей. (на англ.яз)</t>
  </si>
  <si>
    <t>Данное учебно-методическое пособие способствует обогащению знаний, расширению научного кругозора, направлено на совершенствование глубокого познания процессов общения. Представленный материал способствует приобретению практических навыков, необходимых в учебной и научной деятельностях. К учебно-методическому пособию прилагается DVD диск с дополнительным видео материалом, способствующим развитию навыков академического общения.
 Пособие предназначено для студентов, магистрантов и преподавателей языковых специальностей высших учеб¬ных заведений, изучающих дисциплину «Язык для академических целей».</t>
  </si>
  <si>
    <t>Акбаева Г.Н., Смагулова Г.Т., Болатбекова А.К.</t>
  </si>
  <si>
    <t>Профессионально-ориентированный английский язык для педагогических специальностей</t>
  </si>
  <si>
    <t>Учебно-методическое пособие «Профессионально-ориенти-рованный английский язык для педагогических специальностей» способствует развитию у студентов профессионально-ориентиро-ванной коммуникативной компетенции.
 В пособии широко представлена работа над профессиональной терминологической лексикой, составляющей основу подъязыка педагогических специальностей. Учебное пособие предназначено для студентов педагогических специальностей, а также для специалистов, осуществляющих профессиональную подготовку по направлению «Образование».</t>
  </si>
  <si>
    <t>Акжанов А. А.</t>
  </si>
  <si>
    <t>Су және ауыл шаруашылығы экономикасы. Практикум</t>
  </si>
  <si>
    <t>Агро. Водные ресурсы</t>
  </si>
  <si>
    <t>Акжанов А. А., Әймен Ә.Т.</t>
  </si>
  <si>
    <t>Су және ауыл шаруашылығы экономикасы</t>
  </si>
  <si>
    <t>Акилбеков А.Т. Даулетбекова А.К.</t>
  </si>
  <si>
    <t>Кондинсерленген күй физикасы</t>
  </si>
  <si>
    <t>Акилбеков А.Т. Даулетбекова А.К., Здоровец М.В</t>
  </si>
  <si>
    <t>Физика кондинсированного состояния</t>
  </si>
  <si>
    <t>Учебное пособие «Физика конденсированного состояния» разработан в соответствии с ГОСО РК, квалификационной характеристикой, типовой и рабочим учебным планами специальностей «Техническая физика», «Физика» и и дает основное содержание преподаваемой дисциплины. В учебном пособии изложены геометрия идеальных кристаллов, дефекты в кристаллах, классификация твердых тел по типу связей, механические, тепловые, электрические и оптические свойства твердых тел, жидкие кристаллы и наноматериалы.</t>
  </si>
  <si>
    <t>Акимбекова Г.Ш., Тұрарова Қ.Қ., Иманбердиева, Әбутәліп О.М.</t>
  </si>
  <si>
    <t>Қазақ тілі және ұлттық құндылықтар. Жоғары деңгей (4 кітап)</t>
  </si>
  <si>
    <t>Бұл оқу құралы қазақ тілін үйренушелерге арналған. Ұлттық салт-дәстүрлерді үйрету арқылы қазақ тілін меңгерту оқу құралының негізгі ерекшелігі болып табылады.</t>
  </si>
  <si>
    <t>Акмуллаева А.С.</t>
  </si>
  <si>
    <t>Қолданбалы биология</t>
  </si>
  <si>
    <t>Қолданбалы биология кешенді ғылым, себебі топырақтануды, жер шаруашылығын, агрохимияны, өсімдік шаруашылығын, көкөніс және жеміс-жидек шаруашылықтарын қамтиды, сондықтан бұл пән күрделі, ол табиғат компонентінің көп саласын қамтиды. Сондай-ақ, қолданбалы биология ғылым ретінде даму тарихы мен олардың классификациясы, негізгі түсініктер, ұғымдар мен биологиялық мәселелер қарастырылған. 
 Оқу құралы жаратылыстану ғылымдары мамандықтарының студенттеріне, магистранттар мен оқытушыларға, сонымен қатар қолданбалы биология жағдайларға қызығушылық танытатын оқырманға арналады.</t>
  </si>
  <si>
    <t>Өсімдіктер мен жануарлар экологиясы</t>
  </si>
  <si>
    <t>Өсімдіктер және жануарлар экологиясына арналған оқу құралында әлемде кездесетін алуан түрлі өсімдіктер, жануарлар мен жәндіктердің (фитоценоз, популяция, биогеоценоз) құрылым деңгейін, орта жағдайларына бейімделу заңдылықтары туралы мәліметтер жазылған. Сондай-ақ, өсімдіктер, жануарлар экологиясының ғылым ретінде даму тарихы мен экологиялық факторлары, олардың классификациясы, негізгі түсініктер, ұғымдар мен экологиялық мәселелер қарастырылған. Оқу құралы жаратылыстану ғылымдары мамандықтарының студенттеріне, магистранттар мен оқытушыларға, сонымен қатар экологиялық жағдайларға қызығушылық танытатын оқырманға арналады.</t>
  </si>
  <si>
    <t>Актаева /Al.Aktayewa , David L.Fuschi, l. Dauletkereeva, N.Zaurbekov, K. Assanova, B. Urmashev, R.Niyazova</t>
  </si>
  <si>
    <t>PROJECT MANAGEMENT: SOFTWARE AND TECHNOLOIES EXERCISES. 3Tom</t>
  </si>
  <si>
    <t>textbook for High School</t>
  </si>
  <si>
    <t>This textbook addresses the challenges posed by various levels of project complexity by introducing an approach to profiling projects and discussing the implications to project management. The textbooks provide an overview of project management and uses the industry standard definitions of the divisions of project management knowledge as described by the Project Management Institute (PMI) to provide grounding in traditional project management concepts. 
 Additionally, students learn an IT developed by the authors to assess the complexity level of a project. This overview and complexity profile provides a cognitive map to which the student can refer when they proceed to the second part of the book and learn more about the specific areas of project management knowledge. Students learn more about specific topics in chapters devoted to scope, planning, budgeting, cost management, quality, risk management, procurement, and closeout. They learn about the knowledge, skills, and tools used in each of these areas. They learn that different subsets of this knowledge, skills, and tools are needed depending on the complexity of the project and how to make the appropriate selection based on a project’s complexity profile. It provides a practical, case-enriched learning experience that will help students go from learners to competent project managers. This textbook is addressed not only to those undergraduate and graduate students who wish to improve upon their project management skills but also to those functional managers and upper-level executives who serve as project sponsors and must provide continuous support for projects.</t>
  </si>
  <si>
    <t>Актаева /Al.Aktayewa, D. L.Fuschi, l.Dauletkereeva, N.Zaurbekov, B. Urmashev</t>
  </si>
  <si>
    <t>FUNDAMENTALS PROJECT MANAGEMENT: INFORMATION TECHNOLOGIES. 1Tom (in 2 volumes)</t>
  </si>
  <si>
    <t>This textbook addresses the challenges posed by various levels of project complexity by introducing an approach to profiling projects and discussing the implications to project management. The textbooks provide an overview of project management and uses the industry standard definitions of the divisions of project management knowledge as described by the Project Management Institute (PMI) to provide grounding in traditional project management concepts. 
 Additionally, students learn an IT developed by the authors to assess the complexity level of a project. This overview and complexity profile provides a cognitive map to which the student can refer when they proceed to the second part of the book and learn more about the specific areas of project management knowledge.
 Students learn more about specific topics in chapters devoted to scope, planning, budgeting, cost management, quality, risk management, procurement, and closeout. They learn about the knowledge, skills, and tools used in each of these areas. They learn that different subsets of this knowledge, skills, and tools are needed depending on the complexity of the project and how to make the appropriate selection based on a project’s complexity profile. It provides a practical, case-enriched learning experience that will help students go from learners to competent project managers.</t>
  </si>
  <si>
    <t>Актаева /Al.Aktayewa, David L.Fuschi, l. Dauletkereeva, N.Zaurbekov, K. Assanova, B. Urmashev, R.Niyazova</t>
  </si>
  <si>
    <t>FUNDAMENTALS PROJECT MANAGEMENT: INFORMATION TECHNOLOGIES. 2Tom</t>
  </si>
  <si>
    <t>This textbook addresses the challenges posed by various levels of project complexity by introducing an approach to profiling projects and discussing the implications to project management. The textbooks provide an overview of project management and uses the industry standard definitions of the divisions of project management knowledge as described by the Project Management Institute (PMI) to provide grounding in traditional project management concepts. 
 Additionally, students learn an IT developed by the authors to assess the complexity level of a project. This overview and complexity profile provides a cognitive map to which the student can refer when they proceed to the second part of the book and learn more about the specific areas of project management knowledge.
 Students learn more about specific topics in Charters devoted to scope, planning, budgeting, cost management, quality, risk management, procurement, and closeout. They learn about the knowledge, skills, and tools used in each of these areas. They learn that different subsets of this knowledge, skills, and tools are needed depending on the complexity of the project and how to make the appropriate selection based on a project’s complexity profile. It provides a practical, case-enriched learning experience that will help students go from learners to competent project managers.</t>
  </si>
  <si>
    <t>Актаева А., Давлеткереева Л., Гагарина Н., Ниязова Р.</t>
  </si>
  <si>
    <t>НАДЕЖНОСТЬ СИСТЕМ: тестирование и защита информации 2-часть (в 2-х т.)</t>
  </si>
  <si>
    <t>Учебник является частью учебно-методического комплекса дисциплины «Основы теории надежности систем», включающего тематические лекции, методические указания к лабораторным и практическим занятиям, контрольно-тестовые материалы и глоссарий, в котором дается определение ключевых понятий, а также список литературы. В учебнике приведены основные положения методологии теории надёжности систем, а также рассмотрены основные понятия теории надёжности, показатели надёжности и аналитические зависимости между ними, вопросы надёжности программного и аппаратного обеспечения, понятия теории восстановления, надёжность восстанавливаемых и невосстанавливаемых технических устройств, структурные схемы надёжности, вопросы оценки надёжности аппаратно-программных комплексов с учётом характеристик программного и информационного обеспечения, практические методы статистической оценки надёжности.Излагаются подходы и методы тестирования, начиная с проблемы определения термина «тестирование» и общих принципов и заканчивая описанием методов и стратегий тестирования. В частности, рассмотрены методы белого и черного ящика, а также вопросы анализа, планирования, проведения тестовых испытаний и диагностика и оценки качества программного обеспечения на всех стадиях его жизненного цикла ПО и ИС. Широко использованы методологические приемы, обеспечивающие эффективное усвоение читателями материалов: контрольные вопросы для проведения текущего контроля, практические задания для самостоятельной работы, кейс-заданий для коллективного обсуждения и описываются методики выполнения лабораторных и практических работ. Наиболее важные моменты иллюстрируются с помощью рисунков, диаграмма, таблиц и примеров. Учебник для студентов вузов, бакалавров, магистров, обучающихся по специальностям «Информационные системы, Вычислительные системы и программное обеспечение, Управление проектами, АиУ, СИБ» и состоит из двух частей</t>
  </si>
  <si>
    <t>Актаева А., Давлеткереева Л., Муканова А.</t>
  </si>
  <si>
    <t>НАДЕЖНОСТЬ СИСТЕМ: тестирование и защита информации 1-часть</t>
  </si>
  <si>
    <t>Актаева А.А., Ниязова Р.С., Шарипбай А.А.</t>
  </si>
  <si>
    <t>Ақпараттық қауіпсіздік және қорғау: техникалық құрылғылар. 3бөлім.</t>
  </si>
  <si>
    <t>Оқулықта техникалық құрылғылармен ақпаратты қорғау теориясымен қатар практика сұрақтары қарастырылған. Ақпарат ағынының негізгі техникалық каналдарының сипаттамалары және классификациясы келтірілген. Ақпараттандыру нысандарын қорғаудың техникалық құрылғыларына жеке бөлім арналған. Ақпаратты қорғау өлшемі тиімділігінің техникалық бақылау және ақпараттандыру нысандарын аттестациялау сұрақтары және ақпарат ағын каналдарын қорғаудың техникалық әдicтерi қарастырылған. Жеке бөлімде ақпарат ағын каналдарын қорғаудағы техникалық құрылғыларына арналған зертханалық жұмыстар келтірілген.
 Оқулық жоғарғы оқу орындарындағы «Ақпараттық қауіпсіздік және қорғау», «Ақпараттық жүйелер», «Информатика», «Есептеу техникасы және бағдарламалық жабдықтау» мамандықтары бойынша оқитын студенттерге арналған.</t>
  </si>
  <si>
    <t>Актаева А.У., Галиева Н.Г., Байман Г.Б.</t>
  </si>
  <si>
    <t>Управление проектами: информационные технологии. 1 часть</t>
  </si>
  <si>
    <t>Управление проектами: информационные технологии. 2 часть (в 2-х т.)</t>
  </si>
  <si>
    <t>Актаева А.У., Ниязова Р.С., Шарипбай А.А.</t>
  </si>
  <si>
    <t>Ақпараттық қауіпсіздік және қорғау: техникалық құрылғылар. 1бөлім.</t>
  </si>
  <si>
    <t>Ақпараттық қауіпсіздік және қорғау: техникалық құрылғылар. 2бөлім.</t>
  </si>
  <si>
    <t>Акулова В.Ю, Скворцова А.В.</t>
  </si>
  <si>
    <t>Основы правил соревнований пляжного классического волейбола</t>
  </si>
  <si>
    <t>Акчурин А.Г.</t>
  </si>
  <si>
    <t>Көлік техникасының техникалық пайдалану негіздері (2 томда)</t>
  </si>
  <si>
    <t>Оқулықта отандық оқу және ғылыми-техникалық әдебиеттерде алғаш рет жүйелі негізде көлік мақсатындағы түрлі машиналарды техникалық пайдаланудың ережелері мен әдістері қарастырылады. Көлік техникасын түрлі жағдайларда пайдаланудың теориялық негіздері, үлгілері, нысандандырылған сипаттамалары, ережелері мен ерекшеліктері ұсынылады.
 Қазақстан Республикасында инновациялық зерттемелерді ұйымдастырудың ережелері мен ерекшеліктері, машиналарды спутниктік навигациялық жүйелермен бірге пайдаланудың стратегиялық бағыттары сипатталады. Бұл оқулықта студенттер мен оқырмандар машина жасау мен оны көлік ретінде ұтымды пайдалану туралы бірдей жалпы жүйелі түсінік алады. Оқулық ЖОО студенттеріне, магистранттарына, докторларына және көлік саласында жұмыс істейтін өндіріс саласында жұмыс істейтін өндіріс мамандарына арналған.</t>
  </si>
  <si>
    <t>Основы технической эксплуатации транспортной техники (в 2-х т.)</t>
  </si>
  <si>
    <t>Акылбаева И.М.</t>
  </si>
  <si>
    <t>Учебно-методические разработки для проведения занятий по истории Казахстана</t>
  </si>
  <si>
    <t>В учебно - методическом пособии содержится материал по истории Казахстана с древнейших времен до наших дней. При его составлении был учтен и обобщен накопленный опыт преподавания данной дисциплины базируемой на кредитной технологии обучения и модульной системе обучения для студентов первого курса, обучающихся по программе вводного курса (University foundation year). Данное пособие содержит фактологический учебный тезис - лекционный материал по основным темам курса, сопровождающийся практическими заданиями с использованием интерактивных технологий: кейс – стади, ассоциативные методы, метод – портфолио и другие. Предназначается для преподавателей и студентов вузов.</t>
  </si>
  <si>
    <t>Акынбеков Е. /E. Akynbekov, G. Karbozova.</t>
  </si>
  <si>
    <t>Physical-chemical principles of slurrying in the production of yellow phosphorus</t>
  </si>
  <si>
    <t>Представлены результаты исследования факторов, влияющих на процесс суспензии и стабилизацию эмульсии суспензии, образующейся при конденсации фосфора, и разработка способов подавления суспензии на основе изменения поверхностных свойств составляющих систем: фосфор – вода – стабилизаторы.
 Акцент в статье на презентации результатов исследований по изучению условий образования конденсата и подачи воды, соль композиции в фосфорной растений, исследования накопления печи газа растворимых примесей в циркулирующей воде при конденсации системы; исследование процесса кристаллизации при конденсации решений на их перенасыщенность; определение влияния солевого состава вод фосфора конденсатора на slurrying процесс; разработка способов подавления суспензий, основанных на потере прочности, действующих на границе фазовой связи фосфор – вода.</t>
  </si>
  <si>
    <t>PRINCIPLES OF THERMODYNAMICS
 AND THERMOTECHNICS (in 2 volumes)</t>
  </si>
  <si>
    <t>The tutorial presents the fundamentals of thermodynamics and heat engineering.Designed for students. Textbook recommended for publication by session of RDMC MES of RK (Minutes № 15.05.13 g.),SKSU M.Auezov, Shymkent.</t>
  </si>
  <si>
    <t>Акынбеков Е. К., Колесников А.С., Кутжанова А.Н.</t>
  </si>
  <si>
    <t>Физико-химические основы шламообразования в производстве фосфора</t>
  </si>
  <si>
    <t>Акынбеков Е.К.</t>
  </si>
  <si>
    <t>Жылу техникасы негіздері</t>
  </si>
  <si>
    <t>Оқу құралында жылу техникасының негіздері баяндалған. Оқу құралы жоғары оқу орындарының студенттеріне арналған. Республикалық оқу-әдістемелік кеңесінің көшпелі мәжілісі баспаға ұсынған (хаттама 1, Шымкент, М,Әуезов атындағы ОҚМУ). 8-9 сәуір 2010 ж.</t>
  </si>
  <si>
    <t>Техникалық термодинамика және жылу беріліс</t>
  </si>
  <si>
    <t>Основы термодинамики и теплотехники</t>
  </si>
  <si>
    <t>Акынбеков Е.К., Акынбеков А.Е., Надиров К.С.</t>
  </si>
  <si>
    <t>Современные методы увеличения нефтеотдачи пластов</t>
  </si>
  <si>
    <t>Нефть</t>
  </si>
  <si>
    <t>При снижении объемов добычи-явлении, ха­рактерном для разработки месторождений на поздней стадии добычи, а также при необходимо­сти ограничения движения вод в промытых зонах продуктивной толщи и в призабойных зонах плаc­та с трудноизвлекаемыми запасами-для увели­чения коэффициента извлечения нефти использу­ется комплекс методов по увеличению нефтеотда­чи (МУН). Применение этих методов позволяет повысить степень извлечения нефти, снизить темпы падения добычи и продлить сроки эксплуата­ции месторождений. В настоящее время в промысловой практике, в зависимости от конкретных геолого-технических условий, используются различные методы. В зависимости от свойств закачиваемого химического реагента в продуктивный пласт выделяются две группы:методы, основанные на закачивании нефтеотмывающих реагентов; методы, основанные на повышении охвата пласта заводнением. Учебное пособие предназначено для студентов высших учебных заведений, магистрантам и докторантам, оно полезно также инженерно-техническом работникам и научным работникам нефтегазовой сферы</t>
  </si>
  <si>
    <t>Акынбеков Е.К., Голубев В.Г.</t>
  </si>
  <si>
    <t>Инновационные методы в производстве фосфора</t>
  </si>
  <si>
    <t>Акынбеков Е.К., Жаппарова А.К., Онлабекова А.Т., Туралина М., султанов С.Д.</t>
  </si>
  <si>
    <t>Сапаны басқару және бақылау</t>
  </si>
  <si>
    <t>Акынбеков Е.К., Колесников А.С., Орынбаева Ж.Р.</t>
  </si>
  <si>
    <t>Жер және мұнай қабатының физикасы</t>
  </si>
  <si>
    <t>Акынбеков Е.К., Кутжанова А.Н., Садырбаева А.С.</t>
  </si>
  <si>
    <t>Ұңғыманың қисаюы және бағыттап бұрғылау. 1бөлім (2 томда)</t>
  </si>
  <si>
    <t>Оқу құралында «Ұңғыманы қисайту және бағыттап бұрғылау» ұңғы-маның табиғи және жасанды қисаюы туралы тарихи мәліметтер келтірілген. Бұрғылау ұңғымаларының қисаю механизмі қарастырылған. Қисаю себептері қарастырылған, ұңғымалардың табиғи қисаюының заңдылықтары баяндалған. Ұңғымалардың қисаюын алдын ала ескеру туралы ұсыныстар берілген. Жасанды қисаю сұрақтары толық қарастырылған; қисайған ұңғыманы жобалау, қисайған ұңғыманы жобалау, бұрғылау компановкасының іштей сызылуын зерттеу, әртүрлі факторлардың жасанды қисаюға әсері, ауытқы-татын және тұрақтандыратын компоновкалардың бұрғылау табанынына әсерін зерттеу, ұңғымалардың қисаюының қарқынын реттеу, бейімбелу тәсілдері, ұңғымаларрды қатаң берілген бағытта жүргізу тәсілдері. бақылау тәсілдері баяндалған және ұңғыма оқпанының кеңістіктегі орнын анықтауға арналған аспаптар баяндалған. Оқу құралы жоғары оқу орындарының студенттеріне, магистрант-тарына арналған, мұнай және газ өнеркәсібінің иженерлік-техникалық және ғылыми жұмысшыларына және геологиялық қызметкерлеріне пайдалы. Жұмыстың мазмұны мамандықтың 5В070800-мұнайгазісі типтік оқу бағдарламасына толық сәйкес келеді</t>
  </si>
  <si>
    <t>Ұңғыманың қисаюы және бағыттап бұрғылау. 2бөлім</t>
  </si>
  <si>
    <t>Акынбеков Е.К., Нусипали Р., Койайдаров Б.А.</t>
  </si>
  <si>
    <t>Биогаз өндірудің негіздері</t>
  </si>
  <si>
    <t>«Биогаз өндірудің негіздері» оқу құралы. Экспо-17 бағдарламасына сәйкес құрастырылған. 
 Дәстүрлі емес жаңартылатын энергия көздерінің қазіргі замандағы күйі. Ауыл шаруашылық қалдықтарын (мал шаруашылығы, құс шаруашылығы) биомасса өндіруде қолдану қарастырылған. Мал шаруашылығының жыл сайынғы қалдықтары 220 млн. Тоннаны құрайды. Ал бұл 50-60 млрд. м3 тауарлы метанның және 100 млн. тонна минералды тыңайтқыштардың эквиваленті болып табылады. 
 Оқу құралы мамандықтары «энергетика және жылутехникасы» студенттеріне және инженер-техник жұмысшыларға арналған.</t>
  </si>
  <si>
    <t>Ақылбекова А.У., Қалшабекова Э.Н.</t>
  </si>
  <si>
    <t>"Құрылыс материалдары мен бұйымдарының ұзаққа төзімділігін жоғарылату"пәні бойынша іскерлік ойын жинағы</t>
  </si>
  <si>
    <t>Іскерлік ойындар жинағы «Құрылыс материалдары мен бұйымдарының ұзаққа төзімділігін жоғарылату» пәні бойынша пәннің бағдарламасы мен оқу жоспарына сай құрастырылған. Жинақта құрылыс материалдары мен бұйымдарының құрылысы мен өндіру технологиясының ұзаққа төзімділікке әсері жайлы және олардың эксплуатациялық қасиеттерін жоғарылату жолдары туралы толық мәліметтер келтірілген. Іскерлік ойындар жинағы 5В073000-«Құрылыс материалдарын, бұйымдарын және конструкцияларын өндіру» мамандығында оқитын студенттер үшін</t>
  </si>
  <si>
    <t>Алагозова С.С., Маханова Ұ.М.</t>
  </si>
  <si>
    <t>Жидек шаруашылығы</t>
  </si>
  <si>
    <t>Оқу құралында жидек шаруашылығының елімізде аса бағалы жидек өсімдіктерінен аурулардан сауыққан экологиялық таза көшеттер алып өндіріске қажет шикізат қорын кеңейту өзекті мәселенің бірі болып саналады. 
  Бұл оқу құралында Қазақстан жағдайында жеке меншік бау-бақшаларда жеміс-жидек өсіретін әуесқойларға арнап, жергілікті табиғи жағдайларды ескере отырып, жеміс-жидек ағаштарының селекциялық сорттарын таңдап алып, өсірудің агротехникасы жөнінде анықтамалық материалдар беріліп отыр. Сонымен бірге алынған өнімдерді өңдеу және сақтау мәселелері де сөз болады.
 Жеміс-жидек ағаштарының көптеген түрлері бар. Бұларды өсірушілер, жеміс ағаштарына не жатады, жидектің қандай түрлері бар және жергілікті жағдайда олардың қандай түрлерін өсіру тиімді екенін ажыратпастан еге береді, көпшілік жағдайда олардың тұқымдық ерекшеліктерін ескере бермейді. Сондықтан да, оларға қысқаша түсінік бере кеткен артық болмас.</t>
  </si>
  <si>
    <t>Албытова Н.П., Шалғынбаева Қ.Қ., Сламбекова Т.С.</t>
  </si>
  <si>
    <t>Жоғары мектеп педагогикасы</t>
  </si>
  <si>
    <t>Оқу құралында жоғары мектеп педагогикасының жалпытеориялық-әдіснамалық негіздері, жоғары мектептегі оқыту теориясы және тәрбие жұмысы қарастырылады. Еңбекте отандық және шет елдік педагогикалық білімдер көзі кеңінен пайдаланылған, педагогика саласында тарихи тұрғыдан қалыптасқан зерттеушілік позициялар бүгінгі күнгі көзқарастар тұрғысынан қарастырылған.
 Оқу құралы мемлекеттік білім беру стандартына сәйкес жазылған. Оқу құралы педагогикалық және педагогикалық емес мамандықтар бойынша білім алатын магистранттарға және кәсіби оқу орындарының оқытушыларына арналады</t>
  </si>
  <si>
    <t>Алдабергенов К.М.</t>
  </si>
  <si>
    <t>Қазақстанның облыстық және аймақтық баспасөзінің тарихы</t>
  </si>
  <si>
    <t>Алдабергенов Қ.М.</t>
  </si>
  <si>
    <t>Қазақтың отарлану тарихы</t>
  </si>
  <si>
    <t>Алдабергенова А.О.</t>
  </si>
  <si>
    <t>Delphi-де деректер қорымен жұмыс (2-ші басылым)</t>
  </si>
  <si>
    <t>Оқу-әдістемелік құралда жалпы деректер қорының негізгі түсініктері және Delphi жүйесінің құралдары мен визуалды программалау технологиясының көмегі арқылы деректер қорымен жұмысқа арналған қолданбалар жасау жолдары қарастарылған. Нақтылы деректер қорымен жұмысқа арналған қолданбалар болып табылатын көптеген мысалдар келтірілген. Оқырман Delphi жүйесінің негізімен және Object Pascal тілімен таныс деп есептеледі.
 Оқу-әдістемелік құрал «Ақпараттық жүйелер», «Деректер қоры», «Деректер қорын басқару жүйелері», «Визуалды программалау құралдары» және т.б. деректер қорын оқытумен байланысты пәндер оқылатын жоғары оқу орындарының студенттері мен магистранттарына, сондай-ақ орта арнаулы оқу орындарының студенттеріне арналған.</t>
  </si>
  <si>
    <t>Негізгі мектепте алгебраны оқытуда компьютерлік технологияны қолданудың әдістемесі</t>
  </si>
  <si>
    <t>Бұл монографияда компьютерлік технологияны қолданудың теориясы мен тәжірибесі талданып, оқытуда қолданылатын компьютерлік бағдарламалардың жүйелері және олардың негізгі компоненттері айқындалып, ол бағдарламаларды жасаудың дидактикалық негіздері мен ашық интерактивті тапсырмаларды жасауға қойылатын талаптар анықталған. Сонымен қатар, компьютерлік оқыту бағдарламаларының кейбір типтерінің ерекшеліктері және оларды қолданудың жолдары айқындалып, негізгі мектепте компьютерлік бағдарламаларды қолданып алгебраны оқытудың әдістемесі баяндалған. Монография орта мектептің математика пәнінің мұғалімдеріне, педагогикалық мамандықтар даярлайтын жоғары оқу орындарының студенттері мен оқытушыларына арналған.</t>
  </si>
  <si>
    <t>Алдабергенова А.О., Елепбергенова А.У.</t>
  </si>
  <si>
    <t>Интернетте программалау</t>
  </si>
  <si>
    <t>Оқу әдістемелік құрал</t>
  </si>
  <si>
    <t>Ұсынылып отырған оқу-әдістемелік құрал JavaScript тілінде программалауды оқып-үйретуге арналған. Оқу-әдістемелік құралда теориялық материалдармен қатар көптеген мысалдар, тапсырмалар және білімді тексеруге арналған тест тапсырмалары берілген. Сондай-ақ, веб-сайттарға арналған сценарийлерді құру сұрақтары да қарастырылған.
 Оқу-әдістемелік құрал жоғары оқу орындарының информатика, ақпараттық жүйелер мамандықтарының студенттеріне, магистранттарына, сол сияқты оқытушылар мен мектеп мұғалімдеріне арналады.</t>
  </si>
  <si>
    <t>Алдай М., Ибатов А.И., Алдиярова Ж.С.</t>
  </si>
  <si>
    <t>Математикалық физика теңдеулерінің негізгі есептерін шешу әдістері</t>
  </si>
  <si>
    <t>оқу-әдістемелік құрал</t>
  </si>
  <si>
    <t>математика,механика</t>
  </si>
  <si>
    <t>Оқу-әдістемелік құрал жоғарғы оқу орындарында математика, математикалық және компьютерлік моделдеу және механика мамандықтарында оқитын білім алушыларға математикалық физика теңдеулерінің негізгі есептерін шешу әдістері және де қысқаша теориялық мәліметтер мен типтік есептерге көп мысалдар келтірілген.</t>
  </si>
  <si>
    <t>Алдай М., Мырзатаева Қ.Р.</t>
  </si>
  <si>
    <t>Жәй дифференциалдық теңдеулерге кіріспе</t>
  </si>
  <si>
    <t>Бұл оқу-әдістемелік құрал жоғарғы оқу орындарындағы математика, математикалық және компьютерлік моделдеу және механика мамандықтарының студенттеріне арналған.</t>
  </si>
  <si>
    <t>Алдамбергенова Г.Т.</t>
  </si>
  <si>
    <t>Моралдық-этикалық тәрбие беру негіздері (2 томда)</t>
  </si>
  <si>
    <t>Бұл оқу құралында ғылыми зерттеулер мен әдебиеттерге талдау жасалып, бүгінгі заман қыздарына қазақ халқының моральдық- этикалық тәрбие беру мәселесі мен жолдары қарастырылады. Жыраулар мен жыршылардың шығармаларындағы жастарды өнерге тәрбиелеудегі өзіндік орны айқындалады. Еңбек оқытушылар мен ізденушілерге арналады.</t>
  </si>
  <si>
    <t>Өнердегі қазақ тілі</t>
  </si>
  <si>
    <t>«Өнердегі қазақ тілі» атты оқу құралы өнер саласында оқитын мемлекеттік тілді меңгерген, тілді білетін, әрі талаптанып жүрген басқа ұлт өкілдерінің студенттері мен магистранттарына, сондай-ақ тіл сүйер жалпы көпшілік қауымға арналған. Өнер саласында жұмыс істейтін оқытушылар мен мұғалімдерге, тіл үйретушілерге пайдалануға мүмкіндігі мол.</t>
  </si>
  <si>
    <t>Алдамжарова М.Г.</t>
  </si>
  <si>
    <t>Профессиональный русский язык для технических ВУЗов. (в 2-х т.)</t>
  </si>
  <si>
    <t>Учебное пособие по русскому языку для технических ВУЗов, для казахских групп. (для студентов специальности "Авиационная техника и технологии")</t>
  </si>
  <si>
    <t>Алдешов C.Е.</t>
  </si>
  <si>
    <t>Дербес ЭЕМ-де аппараттық және бағдарламалық қамтамасыздандыру</t>
  </si>
  <si>
    <t>Студенттерге жүргізілетін сабақтар - өтілген тақырып бойынша жеке тапсырманы орындауға, игерген теориялық білімдерін практикалық тұрғыда жетілдіруге, кәсіби іскерлігі мен дағдыларын қалыптастыруға ықпал жасайды. 
 Оқу құралында “ Дербес ЭЕМ-де аппараттық және бағдарламалық қамтамасыздандыру ” пәнінен студенттердің лекциялық, практикалық сабақ барысында орындалатын тапсырмалар пәннің оқу бағдарламасындағы теориялық материалдардың мазмұнына сәйкес берілген және тапсырмаларды орындау үлгісі мысалдар арқылы көрсетіліп, тапсырмалар жеке нұсқалар бойынша берілген. 
  Оқу құралы жоғары оқу орындарының 5В011100 - информатика мамандықтары бойынша күндізгі оқу және қашықтан оқыту бөлімдерінің студенттеріне арналған.</t>
  </si>
  <si>
    <t>Заманауи мультимедиялық технологиялар негіздері</t>
  </si>
  <si>
    <t>Мультимедиялық технологиялар негіздері пәнін оқытудың негізгі мақсаты студенттердің оқу процесінде заманауи мультимедиялық технологиялар арқылы өз бетінше тиімді білім алуды және өзін – өзі анықтауы үшін мүмкіндік туғызуы болып табылады. Оқыту мазмұны информатиканың дүниетанымдық және пайдаланушылық аспектілерін қалыптастыруға бағытталған. Оқу құралы студенттердің жеке тұлғаны жан-жақты дамытуды қалыптастыруда – кестелер, графиктер, сызбалар, мәтіндік, графикалық, дыбыстық, анимациялық, бейнелік ақпараттар т.б. оқу материалдарын ұсыну құралдары: теледидар, бейнемагнитофон, мультимедиалық, бейнелік, проекторлар, компьютер, интерактивті сенсорлық тақталар т.б. оқу материалдары жайлы мәлімдеме жасалған. Оқу материалдарын ұсынушы мұндай құрылғыларды мультимедиалық құралдар деп айтуға болады. Мультимедиялық технологиялар негіздері пәнінен оқу құралы 5В011100 – «Информатика» мамандықтары бойынша күндізгі оқу бөлімдерінде және қашықтан оқитын студенттерге арналған.</t>
  </si>
  <si>
    <t>Компьютерлік желілер, интернет және мультимедиа - технологиялар</t>
  </si>
  <si>
    <t>Магистранттарға жүргізілетін сабақтар - өтілген тақырып бойынша жеке тапсырманы орындауға, игерген теориялық білімдерін практикалық тұрғыда жетілдіруге, кәсіби іскерлігі мен дағдыларын қалыптастыруға ықпал жасайды. Оқу құралында “ Компьютерлік желілер, интернет және мультимедиа - технологиялар” пәнінен магистранттардың лекциялық, практикалық сабақ барысында орындалатын тапсырмалар пәннің оқу бағдарламасындағы теориялық материалдардың мазмұнына сәйкес берілген және тапсырмаларды орындау үлгісі мысалдар арқылы көрсетіліп, тапсырмалар жеке нұсқалар бойынша берілген. Оқу құралы жоғары оқу орындарының 6М011100 - информатика мамандықтары бойынша жоғарғы оқу орнынан кейінгі білім беру орталығының магистранттарына арналған.</t>
  </si>
  <si>
    <t>Алдешов С.Е. , Бүркіт Ә.Қ.</t>
  </si>
  <si>
    <t>Информатиканы оқытудың теориясы мен әдістемесі пәнінен лекциялар жинағы</t>
  </si>
  <si>
    <t>лекциялар жинағы</t>
  </si>
  <si>
    <t>информатика</t>
  </si>
  <si>
    <t>Информатиканы оқытудың теориясы мен әдістемесі пәнінен лекциялар жинағы - студенттерге оқытудың негізгі мақсаты оқушылардың оқу процесінде компьютерлік технология арқылы өз бетінше тиімді білім алуы үшін мүмкіндік туғызуы болып табылады. Оқыту мазмұны информатиканың дүниетанымдық және пайдаланушылық аспектілерін қалыптастыруға бағытталған.
 Лекциялар жинағы студенттердің жеке тұлғаны жан-жақты дамытуды қалыптастыруда информатика курсының орны мен мәнін түсінуі; әр түрлі деңгейлерде мектеп информатикасын оқытудың мазмұндық және әдістемелік әдістерін білуі; мүғалімнің информатика сабағын ұйымдастыру, жоспарлау және қамтамасыз ету жұмыстарының мазмұнын білуі; әртүрлі жас топтарындағы оқушыларда пәнге деген қызығушылықты дамыта отырып, информатикадан сабақты ұйымдастыра білуі тиіс. 
 Информатиканы оқытудың теориясы мен әдістемесі пәнінен лекциялар жинағы 5В011100 - информатика мамандықтары бойынша күндізгі оқу бөлімдерінде және қашықтан оқитын студенттерге арналған.</t>
  </si>
  <si>
    <t>Алдешов С.Е., Л.Қ.Жайдақбаева</t>
  </si>
  <si>
    <t>Информатиканы оқытудың теориясы мен әдістемесі</t>
  </si>
  <si>
    <t>Оқу құралында информатиканы оқытудың теориялық негіздері, информатиканы оқытудың әдістемесі педагогикалық ғылым ретінде, мектептегі информатиканың педагогикалық қызметі, оқытуды ұйымдастыру түрлері мен әдістерін жүзеге асыру, олимпада жүргізу, информатика кабинетін жабдықтау көрсетілген. 
  Кітап университтер мен педагогикалық институттардың 5В011100 - информатика мамандықтары бойынша күндізгі оқу және қашықтан оқыту бөлімдерінің студенттеріне, информатика пәнінің оқытушыларына арналған.</t>
  </si>
  <si>
    <t>Алдияров Ж.А., Мейірбеков Е.Д., Есімов Е.Қ.</t>
  </si>
  <si>
    <t>Жерге орналастыруда және кадастрдағы геодезиялық жұмыстары бойынша лабораториялық практикум</t>
  </si>
  <si>
    <t>Бұл оқу құралында геодезиялық жұмыстар туралы негізі мәліметтер және оларды орындау бойынша жалпы нұсқау берілген. Бұл оқулықта топографиялық карталыр мен пландар және олармен жұмыс істеу, бұрыштың, сызықтың, биікайырымдарды өлшеу, қарастырылған, сонымен қатар топографиялық түсірістің планын құру және құрылыс негізінде шығарылатын есептер туралы мысалдар келтірілген. Практикум жерге орналастыру, кадастр және құрылыс мамандықтары студенттеріне арналған, сонымен қатар геодезияны оқып-үйренетін басқа да мамндықтар үшін де пайдалы бола алады.</t>
  </si>
  <si>
    <t>Алексеева Н.В., Серикулы Ж.</t>
  </si>
  <si>
    <t>Технологическое оборудование макаронных, хлебопекарных и кондитерских предприятий</t>
  </si>
  <si>
    <t>Технология перерабатывающих производств</t>
  </si>
  <si>
    <t>Учебник составлен в соответствии с программой дисциплины «Технологи-ческие машины и аппараты хлебобулочных, макаронных и кондитерских про-изводств». 
 В учебнике приведены теоретические сведения и варианты расчетных за-даний, а также примеры расчета некоторых видов технологического и вспомо-гательного оборудования для производства хлебобулочных, макаронных и кон-дитерских изделий. Учебник предназначен для студентов вузов специальности 5В072800-Технология перерабатывающих производств всех форм обучения.</t>
  </si>
  <si>
    <t>Алексеенко А.Н., Аубакирова Ж.С.</t>
  </si>
  <si>
    <t>Этнодемографические процессы в Казахстане.</t>
  </si>
  <si>
    <t>В учебном пособии освещаются тенденции этнодемографического развития Казахстана в середине ХХ – начале ХХI вв., поднимаются актуальные и дискуссионные проблемы этнодемографических явлений в ретроспективе, даются основы демографических знаний, необходимых для научного анализа как проблем народонаселения, так и современного социального контекста. К каждому разделу учебного пособия прилагаются проблемные вопросы, с помощью которых демонстрируется алгоритм исследования представленных научных сюжетов. 
 Учебное пособие предназначено для магистрантов специальности «История» и направлено на реализацию в учебном процессе технологии развития рационального критического мышления</t>
  </si>
  <si>
    <t>Аленов Ж.Н., Исмаилова А.А., Сыздыкова Л.Т.</t>
  </si>
  <si>
    <t>Лабораторное оборудование и приборы по определению качественных и количественных признаков семян в семеноводстве</t>
  </si>
  <si>
    <t>Кокшетау</t>
  </si>
  <si>
    <t>В учебном пособии для студентов средних и высших учебных заведений по агрономическим и инженерно-техническим специальностям показаны: техническая характеристика оборудования, приборов и методика использования их в лабораторных условиях, а также методика определения посевных показателей и качеств семян сельскохозяйственных культур</t>
  </si>
  <si>
    <t>Тұқым шаруашылығында қолданылатын зертханалық жабдықтар және тұқым сапасын анықтау үшін қолданылатын құрал-жабдықтар</t>
  </si>
  <si>
    <t>Оқулықта жоғары және орта білімді оқу орындарында агроном мамандығы бойынша оқитын студенттерге ауыл шаруашылығы дақылдарының тұқым шаруашылығы үшін керекті зертханалық жабдықтарды пайдалану әдістемелері көрсетілген. 
  Оқулық үш бөлімнен тұрады. Бірінші бөлімде «Тұқымның сапалық және сандылық нышандарын анықтағыш зертханалық жабдықтардың техникалық сипаттамасы», екінші бөлімінде «Ауыл шаруашылық дақылдары тұқымдарының сорттық және егістік сапасын анықтау әдістемелері», үшінші бөлімі «Апробациялық бауларды алу, оны талдау және құжаттарды толтыру» «Ауылшаруашылығы дақылдарының апробациялық бауларын талдау» деген тақырыптар қарастырылады.</t>
  </si>
  <si>
    <t>Алефиренко Н.Ф., Жарқынбекова Ш.К.</t>
  </si>
  <si>
    <t>Сопоставительная лингвокогнитивистика: тенденции, проблемы и перспективыразвития</t>
  </si>
  <si>
    <t>В монографии разработаны общетеоретические основания и определены тенденции развития сопоставительной лингвокогнитивистики, дан аналитический обзор исследований российских и казахстанских языковедов, создавших предпосылки для становления сопоставительной когнитивной лингвистики, показано этнокультурное своеобразие концептосфер разноструктурных языков. Адресуется широкому кругу лингвистов, всем, кто интересуется проблемами лингвокультуры, лингвокогнитивистики и сопоставительного языкознания.</t>
  </si>
  <si>
    <t>Алибекова Б.А., Бейсенова Л.З.</t>
  </si>
  <si>
    <t>Государственный аудит: теория, методология и практика</t>
  </si>
  <si>
    <t>экономический</t>
  </si>
  <si>
    <t>В монографии изучены теоретико-методологические основы государственного аудита, проведен анализ и дана оценка деятельности органов внешнего и внутреннего государственного аудита. Выявлены проблемы организации и проведения государственного аудита, разработаны предложения по совершенствованию системы государственного аудита Республики Казахстан.
 Монография рассчитана на научных работников, преподавателей и обучающихся по экономическому направлению.</t>
  </si>
  <si>
    <t>Алибекова Б.А.,Таштанова Н.Н.</t>
  </si>
  <si>
    <t>Основы бухгалтерского учета</t>
  </si>
  <si>
    <t>Учебное пособие «Основы бухгалтерского учета» подготовлено на основании последних законодательных и нормативно-правовых актов Республики Казахстан в области бухгалтерского учета и финансовой отчетности. В логической последовательности и взаимной связи излагаются базовые понятия, принципы и элементы метода бухгалтерского учета с иллюстрацией примерами, таблицами, рисунками.</t>
  </si>
  <si>
    <t>Алибекова Ж. Д., Дуйсебаева П. С.,</t>
  </si>
  <si>
    <t>Геометриялық есептерді шығару практикумы (Геометриялық дәлелдеу есептері)</t>
  </si>
  <si>
    <t>Оқу құралында геометрияның планиметрия, стереометрия курсының негізгі бөлімдерінің дәлелдеуге берілген есептерін шығарудың әртүрлі тәсілдеріне есептер шығарудың үлгілері беріліп, студенттердің өз бетінше орындайтын жұмыстарына арналған есептері де түзілген.</t>
  </si>
  <si>
    <t>анг/рус/каз</t>
  </si>
  <si>
    <t>Алибиев Д.Б., Нестерик Э.В., Жумашева А.Т., Махметова А.Т., Алимкулова С.Ж., Жетписбаева Б.А.</t>
  </si>
  <si>
    <t>Англо-русско-казахский словарь компьютерных и Интернет- терминов</t>
  </si>
  <si>
    <t>Англо-русско-казахский словарь компьютерных и Интернет-терминов создан на основе уже существующих словарей по данной тематике, содержит около 4500 терминов, cоставлен по алфавитному принципу, включает все основные термины, словосочетания и выражения, используемые в компьютерной и Интернет-индустрии, приводит толкования для целого ряда понятий и содержит большое количество аббревиатур.Словарь предназначен для студентов, магистрантов и преподавателей средних специальных и высших учебных заведений, переводчиков текстов технической тематики, работников компьютерной и Интернет-индустрии, а также для широкого круга пользователей персональных компьютеров</t>
  </si>
  <si>
    <t>Алиев Б.</t>
  </si>
  <si>
    <t>Автомобиль двигательдері</t>
  </si>
  <si>
    <t>Алиев Б. А</t>
  </si>
  <si>
    <t>Тракторлар, автомобильдер «теориясы»</t>
  </si>
  <si>
    <t>Аликенова К. Н.</t>
  </si>
  <si>
    <t>Вестернизация және қазақ мәдени феномені</t>
  </si>
  <si>
    <t>Культурология</t>
  </si>
  <si>
    <t>Все специальности</t>
  </si>
  <si>
    <t>Философия ғылымдарының кандидаты, доцент К.Н.Аликенованың монографиясында қазіргі кездегі қазақ мәдениетінің даму үрдісінде белең алып келе жатқан ғылыми және практикалық мәселенің бірі батыстандыру (вестернизация) мол көрініс табуда. Бұның ерекшеліктері мен басым бағыттары мәдениет философиясында кеңінен байқалады. 
 Осы мәселенің мән-жайын, негізгі мазмұнын, даму бағыттарын және қазіргі ұлттық мәдениеттің өрістерін дәл мағынада көрсету осы аталған монографияның негізгі мақсаты екені жақсы баяндалған. 
 Қазақ мәдениетінің өткендегі тарихымен қазіргі кезеңдегі сабақтастығы ғылыми жоғары деңгейде пайымдалған. Көптеген мысалдармен және қазіргі тәжірибелік ойлармен көркемделген баяндаулар кітаптың ой-өрістерін кеңейте түскен.</t>
  </si>
  <si>
    <t>Алимбаев Б. А.</t>
  </si>
  <si>
    <t>Металл конструкциялары</t>
  </si>
  <si>
    <t>Кітап жоғары оқу орындарының кескіндеме, бейнелеу өнері және сызу, дизайн мамандықтарының студенттеріне және колледж оқушыларына, оқытуышалар мен мұғалімдерге және жалпы өнер сүйер қауымға арналған.</t>
  </si>
  <si>
    <t>Алимбаева Р. Т.</t>
  </si>
  <si>
    <t>АНТРОПОЛОГИЯ</t>
  </si>
  <si>
    <t>Обширность антропологической проблематики на различных этапах становления данной науки заставляет выделить «узловые», «переломные» моменты в эволюционной антропологии, этнической антропологии, морфологии человека и обратить внимание на характеристику основополагающих понятий. Умение определить главную мысль, основное содержание того или иного учения будет составлять ведущую задачу для студентов-психологов в процессе изучения естественной истории человечества. Пособие предназначено для студентов, магистрантов и преподавателей учебных заведений психологических, биологических, исторических и других гуманитарных специальностей</t>
  </si>
  <si>
    <t>Алимбаева Р.Т., Сланбекова Г.К., Нургалиева С.М.</t>
  </si>
  <si>
    <t>Экзистенциалды психология</t>
  </si>
  <si>
    <t>психология</t>
  </si>
  <si>
    <t>Оқу құралы адам өмірінің ең күрделі, іргелі міндеттеріне бағытталған психологиялық ғылымның жаңа бағыты бойынша экзистенциалды психология бойынша қазақ тіліндегі алғашқы оқу құрал. Онда экзистенциалды психологияның пайда болу негіздері, оның зерттеу пәні сипатталады, адамның өмір сүру мәнімен, болмыстың аяқталуымен, бостандығымен және жауапкершілігімен, дағдарыстық жағдайларды жеңумен байланысты болатын түбірлік, экзистенциалды мәселелерін шешуге деген психологиялық көзқарас дәйекті түрде берілген. 
 Оқу құралы экзистенциалды психология, тұлға психологиясы, даму психологиясы бағдарламалары бойынша оқитын бакалавриат және магистратура бағдарламаларының жоғары курс студенттеріне арналған. Сондай-ақ психолог мамандарға да, қазіргі заманғы психологияның барлық жаңа бағыттарына қызығатындарға да пайдалы болады.</t>
  </si>
  <si>
    <t>Алимгазин А.Ш., Айтмагамбетова М.Б., Салихова Т.С.</t>
  </si>
  <si>
    <t>Энергосбережение в теплоэнергетике и теплотехнологии</t>
  </si>
  <si>
    <t>Учебное пособие "Энергосбережение в теплоэнергетике и теплотехнологии" предназначено для студентов специальности 5В071700 "Теплоэнергетика". Учебное пособие охватывает основные проблемы энергосбережения и может быть рекомендовано для студентов неэнергетических специальностей. Учебное пособие включает в себя три главы, посвященные вопросам актуальности энергосбережения в Казахстане, стратегии перехода на энергосберегающий путь развития отечественной энергетики до 2050 года, организации теплоэнергоаудита и энергосбережение</t>
  </si>
  <si>
    <t>Алимжанов М.Д., Дузельбаев С.Т., Туякбаев Ш.Т.</t>
  </si>
  <si>
    <t>Теоретическая механика</t>
  </si>
  <si>
    <t>механика</t>
  </si>
  <si>
    <t>Учебник написан в соответствии с государственными общеобязательными стандартами образования для технических специальностей ВУЗов в условиях кредитной системы обучения и содержит: статику, кинематику, динамику и элементы аналитической механики. Методика изложения материала позволяет при относительно небольшом объеме учебнике охватить довольно обширный круг вопросов разделов теоретической механики, необходимых для овладения техникой используемой в современном производстве.
  Приведены примеры решения некоторых задач, иллюстрирующие теоретический материал. Учебник предназначен для обучающихся по программе бакалавриата. Он может быть полезен и для обучающихся по программе послевузовского образования – магистратура.</t>
  </si>
  <si>
    <t>Алимжанова Л.В. /Әлімжанова Л.В./</t>
  </si>
  <si>
    <t>Сүт өнімі</t>
  </si>
  <si>
    <t>Оқулық "Мал шаруашылығы өнімдерін өндіру технологиясы" мамандығы бойынша оқитын студенттерге арналған. Онда сүттің физикалық, биохимиялық, технологиялық қасиеттері сипатталған. Жоғары сапалы сүт, май, ірімшік, ашыған сүт өнімдерін, ұлттық тағамдар дайындау технологиясы қаралған. Қазақстандағы сүт өндірісінің даму тарихы, сонымен бірге осы саладағы әр түрлі ұйымдастыру мәселелері жайлы сөз қозғалады.</t>
  </si>
  <si>
    <t>Алиханов О., Тулеметова С.</t>
  </si>
  <si>
    <t>Практикум по внутренним незаразным болезням сельскохозяйственных животных</t>
  </si>
  <si>
    <t>Ветеринария</t>
  </si>
  <si>
    <t>Практикум по внутренним незаразным болезням сельскохозяйственных животных с основами диагно¬стики написан в соответствии с требованиями дейст¬вующей программы для сельскохозяйственных высших учебных заведении по специальности «Ветеринарная медицина»—5В1200100.
 Основная цель руководства - оказать помощь учащимся в самостоятельном закреплении теоретиче¬ских знаний, в приобретении практических навыков по проведению клинических и лабораторных исследо¬ваний животных, лечебных и профилактических ме¬роприятий.</t>
  </si>
  <si>
    <t>Алмагамбетов К. Х., Мухаметжанов К.М., Махамбетов К.О.,Досмагамбетов М.У.</t>
  </si>
  <si>
    <t>Биотехнология (на каз.яз)</t>
  </si>
  <si>
    <t>Медициналық практикада қолданатын жаңа биотехнологиялар туралы мəліметтер көрсетілген. ДНҚ технологиялар нотерапия, ДНҚ-диагностика, ДНҚ-вакциналар) клеткалық терапия, биопрепараттарды алу технологиялары, био-
 тех нологиялық қондырғылар, биоэтика мен биоқауіпсіздік тақырыптары студенттермен жас мамандар үшін қажетті.
 Оқу құралы оқырмандардың түсінігін арттыруға мүмкіндік береді.</t>
  </si>
  <si>
    <t>Алметов Н.Ш., Арымбаева К.М.</t>
  </si>
  <si>
    <t>Оқу құралы «Қазақстан Республикасының Білім және ғылым министрлігінің ережелері» талаптарына сәйкес құрастырылған және магистратураның 6М090600 – Мәдени тынығу қызметі мамандығы үшін «Педагогика» пәнінен дәріс мәтіндерін, магистранттардың өзіндік жұмыстарын ұйымдастыру, жетекшілік ету және бақылау бойынша барлық қажетті мәліметтерді кірістірген.Магистранттарға арналған осы оқу құралы мазмұны «Педагогика» пәні бойынша магистранттардың өзіндік жұмыстарын ұйымдастыру, жетекшілік ету мен бақылау, оқытушының жетекшілігімен студенттердің өзіндік жұмыстарын өткізу және олардың оқу жетістіктерін бақылаудың құралдарын пайдалану үшін қажетті теориялық және әдістемелік материалдардың кешенін қамтиды</t>
  </si>
  <si>
    <t>Алметов Н.Ш.</t>
  </si>
  <si>
    <t>Педагогикалық менеджмент</t>
  </si>
  <si>
    <t>Оқу құралы мазмұны «Педагогикалық менеджмент» пәні бойынша дәрістер мәтіндері, студенттердің өзіндік жұмыстарын ұйымдастыру, жетекшілік ету мен бақылау, оқытушының жетекшілігімен студенттердің өзіндік жұмыстарын өткізу және олардың оқу жетістіктерін бақылаудың құралдарын пайдалану үшін қажетті теориялық және әдістемелік мәліметтерді кірістірген. Оқу құралы 5В010000 – «Білім» тобымамандықтары студенттеріне арналған.</t>
  </si>
  <si>
    <t>Алмұхамбетов С.С., Альмұханбетова С.С.</t>
  </si>
  <si>
    <t>Кәсіптік оқытуда ақпараттық қауіпсіздік және ақпаратты қорғау технологиясы</t>
  </si>
  <si>
    <t>профессиональное обучение</t>
  </si>
  <si>
    <t>Ұсынылып отырған оқу құралының негізгі мақсаты-университетте Кәсіптік оқыту мамандығында, шифр-5В012000 оқитын студенттерге ақпаратқа төнетін қауіп қатерлерге, олардан ақпаратты қорғау әдістері туралы мағлұматтар беру, оларды іс жүзінде пайдалана білу негізделінген. Оқу құралы жоғарғы оқу орындарының шифр-5В012000 Кәсіптік оқыту мамандығында оқитын студенттеріне, магистарнтарға және оқытушыларға арналған оқу құралы</t>
  </si>
  <si>
    <t>Алпысбаев Қ.Қ.</t>
  </si>
  <si>
    <t>Көркем мәтінді әдеби талдау</t>
  </si>
  <si>
    <t>Оқу құралында көркем мәтінді талдаудың әдіс-тәсілдері көрсетіліп, үлгілері ұсынылады. Магистранттардың әдеби шығарманы оқып түсіну жолдары, көркем шығарма авторының шеберлік қырларын айқындау, стильдік ерекшеліктерін ашу тәсілдері баяндалады. Оқулық оқыту жүйесінің кредиттік технологиясына негізделген. Қазақ тілі мен әдебиеті, филология мамандарын даярлайтын жоғары оқу орнының магистранттарына, студенттеріне, оқытушыларға, сондай-ақ әдебиетті сүйіп, өз бетінше оқитын қауымға арналады.</t>
  </si>
  <si>
    <t>Алпысбес М.А.</t>
  </si>
  <si>
    <t>Қазақ шежіресі (тарихнамалық-деректанулық зерттеу)</t>
  </si>
  <si>
    <t>Кітаптың негізгі мәселесі – шежіре тарихнамасы мен деректері. Қазақ шежірелері генеалогиялық ақпарат жүйесін, дәстүрлі тарихи сана мен тарихи таным кешенін құрайды. Еңбектің теориялық және методо­логиялық іргелі негізі ретінде тарихнамалық зерттеулер, деректану саласы бойынша жасалған отандық және шетелдік ғалымдардың салмақты тұжырымдары, ғылымда қалыптасқан тарихи-деректік сыныптау жүйесі алынған, талдаулар жасалынған. Шежірелерде көне аңыздар, жер-су аты туралы, халықтың шығу тегі, рулардың қалыптасу тарихы туралы мәліметтер бар. Халықтың әйгілі тұлғалары – билер, хан, сұлтандар, мырзалар, батырлар, атақты ақындар туралы деректі де тек шежіре арқылы табуға болады. Халық шежірелері, ескі сөзі мен тарихи жырлары - қазақ қауымының рухани өмірі мен тұрмыс-тіршілігі туралы шындықты айтатын маңызды дерек көзі.Кітап тарихшыларға және жалпы оқырман қауымға арналады</t>
  </si>
  <si>
    <t>Шежире казахов: источники и традиции</t>
  </si>
  <si>
    <t>Задача данной книги – донести до читателя отдельные итоги изучения шежире казахов, исследуемое автором в качестве генеалогической памяти и исторического источника, как культурной традиции и самобытной формы историознания казахского народа. Материалы шежире содержат в себе сведения о генеалогии в виде рассказов, списков, схем, которые дают информацию о характере системы родства и свойства народа, родоплеменных и субэтнических группах, а также известных исторических личностях, вкупе с родословными элитарной части казахского общества – торе, ходжей. В трудах дореволюционных авторов шежире представлена как совокупность историко-генеалогических материалов и использовалась в целях изучения обычного права, родового быта и этнического состава населения степи. Книга рассчитана на преподавателей, научных работников, историков, филологов, этнографов, краеведов, а также на всех интересующихся проблемами развития устных знаний, исторической традиции и вопросами генеалогии</t>
  </si>
  <si>
    <t>Алтаев Ж</t>
  </si>
  <si>
    <t>Философия тарихы 1 том</t>
  </si>
  <si>
    <t>Оқулықтa философия тaрихының aнтикaлық дәуірінен бaстaп, одaн кейінгі негізгі дaму кезендері қaрaстырылaды. Шығыс философиясының бір бұтaғы болғaн қaзaқ философиясы- ның тaрихи дaму белестеріне ерекше мән беріледі. Оқулық жоғaры оқу орындaрының бaғдaрлaмaлaрынa сәйкес жaзылғaн.
 Жоғaры оқу орындaры студенттеріне, мaгистрaнттaрғa, философ мaмaндaрғa және фило- софия тaрихы мәселелеріне қызығушы зиялы қaуымғa aрнaлaды.</t>
  </si>
  <si>
    <t>Философия тарихы 2 том</t>
  </si>
  <si>
    <t>Алтаев Ж. А.</t>
  </si>
  <si>
    <t>Философия және мәдениеттану</t>
  </si>
  <si>
    <t>Алтаев Ж., Касабек А., Масалимова А.</t>
  </si>
  <si>
    <t>В учебнике рассматриваются вопросы формирования и развития казахской философии в историко-философском и теоретико-методологическом аспектах. Основное внимание уделено личностному видению философских основ жизнедеятельности в их исторической и теоретической ретроспективе. 
 Учебник рассчитан на студентов бакалавриата и магистратуры, а также на интересующихся актуальными проблемами казахской философии.</t>
  </si>
  <si>
    <t>Алтаев Ж., Фролов А.</t>
  </si>
  <si>
    <t>Исламская философия (для студентов ВУЗов, магистрантов, докторантов, также для студентов, интересующихся философией и религией) 1 том</t>
  </si>
  <si>
    <t>Книга посвящена философскому анализу классической и современной ис-ламской философии в рамках новаторского подхода к исследованию Ислама как совокупности текстов не только религиозно-иррационального, но и философско-рационального содержания. Осуществляется попытка показать существование в лоне обширной исламской цивилизации оригинального коранического мировоззрения, в теоретическом плане отразившегося в совокупном учении трех центральных исламских наук, онтологические корни которых располагаются в текстах Корана и пророческой сунны – «Каляма», «Фикха» и «Тасаууфа». Сквозь призму этих трех крупнейших исламских наук, книга призвана дать отечественным читателям общее представ-ление об оригинальном исламском мировоззрении, происходящем не из античных источников, но из глубокого анализа строк Священного Корана. Кроме того, книга отличается оригинальным подходом в классификации различных исламских куль-тур, получивших развитие в ойкумене исламской цивилизации. Авторы пытаются продемонстрировать красоту культурного многообразия этой цивилизации на фоне ее философско-мировоззренческого единства. Из этого единства исходили в своих рассуждениях такие выдающиеся личности исламского интеллектуального мира, как аль-Кинди, аль-Фараби, ибн Сина и аль-Газзали, представители персидской философской мысли, а также тюркско-казахские представители исламской философии. 
 Книга предназначена специалистам в области исламоведения и истории исламской философии, PhD докторантам, магистрантам, студентам и для всех тех, кто интересуется вопросами философии и духовной культуры в мусульманской философии.</t>
  </si>
  <si>
    <t>Исламская философия (для студентов ВУЗов, магистрантов, докторантов, также для студентов, интересующихся философией и религией) 2 том</t>
  </si>
  <si>
    <t>Алтаев Ж.А., Габитов Т.</t>
  </si>
  <si>
    <t>Ғылым тарихы мен философиясы. Толықтырылып, өңделген. 2011. (2 томда)</t>
  </si>
  <si>
    <t>Алтаев Ж.А.,Фролов А.</t>
  </si>
  <si>
    <t>Ислам философиясы 1 том</t>
  </si>
  <si>
    <t>Еңбекте классикалық және заманауи ислам философиясы философиялық сараптама тұрғысынан тек діни-ирроцианалистік сипатта ғана емес, философиялық-рационалистік сарында да зерттелген.
 Ислам өркениеті аясындағы құранидтік дүниетаным және онда көріністер тапқан үш ортаңғы ислам ғылымы, онтологиялық тамыры Құран мен сүннет мәтіндерінен нәрленген «Калам», «Фиқһ» және «Тасаууф» мәселелері қарастырылған. Үш ислам ғылымының негізінде кітап отандық оқушыларға ислам дүниетанымының көне антика дүниесінен, сонымен қатар Қасиетті Құран мәтіндерінің терең мән-мағыналарынан да нәр алғаны нақты көрсетілген. Сондай-ақ ислам өркениетінде белең алған түрлі ислам мәдениеттері де жүйеленген. Аталмыш өркениеттің түбі бір болып табылатын көпқырлы философиялық-дүниетанымдық мәдени әсемдігі талданған. Бұл бірліктен ислам интеллектуалды әлемінің тұлғалары әл-Кинди, әл-Фараби, ибн Сина, әл-Ғазали, парсы философиялық ойлау мәдениетінің өкілдері мен ислам философиясының түркі-қазақ өкілдері шыққаны баяндалған.
 Кітап исламтану және ислам философиясының тарихын зерттеуші мамандарға, PhD докторанттарға, магистранттар мен студенттерге және мұсылман философиясы мен рухани дүниесін қызықтайтын оқырмандарға арналған.</t>
  </si>
  <si>
    <t>Ислам философиясы 2 том</t>
  </si>
  <si>
    <t>Алтаева А. Ш., Мухамадиев Х.С.</t>
  </si>
  <si>
    <t>Научный стиль русского языка по горному делу и металлургии</t>
  </si>
  <si>
    <t>Горное дело</t>
  </si>
  <si>
    <t>Металлургия</t>
  </si>
  <si>
    <t>Книга является частью комплекса учебных пособий по научному стилю в сфере преподавания русского языка студентам, обучающимся на государственном языке. В пособии содержится систематическое изложение дисциплины: теоретический материал и методические рекомендации, представленные в пособии, помогут студентам понять исходные принципы и особенности научного стиля речи, активизировать навыки логического научного мышления и развить умения по написанию текстов основных видов студенческих научно-учебных работ.В содержание пособия тематически включены терминологические словарные статьи по горному делу и металлургии, служащие основой самостоятельного освоения норм и принципов научной текстовой презентации по специальности.Учебное пособие предназначено для студентов вузов технических специальностей</t>
  </si>
  <si>
    <t>Альжанов А.К., Абильдинова Г.М.</t>
  </si>
  <si>
    <t>Мультимедиа технологии в образовании</t>
  </si>
  <si>
    <t>Альжанова А.Н., Райханова К.К.</t>
  </si>
  <si>
    <t>Основы права</t>
  </si>
  <si>
    <t>В условиях построения правового государства важное значение приобре-тает формирование у всех граждан правового сознания путем пропаганды пра-вовых знаний и разъяснения смысла законов. В учебном пособии рассматрива-ются понятия о праве, правовых явлениях и государстве, основные правовые нормы и принципы ведущих отраслей права.
 Пособие предназначено для студентов не юридических специальностей высших, технических и профессиональных учебных заведений, учащихся гим-назий, лицеев и школ, а также широкому кругу читателей, интересующихся правовой системой суверенного Казахстана.</t>
  </si>
  <si>
    <t>Альжанова Р.С.</t>
  </si>
  <si>
    <t>История Казахстана (военный аспект)</t>
  </si>
  <si>
    <t>В учебном пособии представлен военный аспект истории Казахстана: история войн, военное и политическое устройство Древнего и Средневекового Казахстана, военное строительство в годы Гражданской войны и боевой путь национальных соединений в годы Великой Отечественной войны 1941-1945 гг. Особое место в работе занимает история создания и развития Внутренних войск МВД Республики Казахстан.
 Учебное пособие предназначено для использования в учебном процессе высших военных учебных заведений и военных кафедр Республики Казахстан, студентов неисторических специальностей по дисциплинам История Казахстана, Военная история, История военного искусства. Материалы учебного пособия могут быть также использованы профессорско-преподавательским составом в учебно-воспитательном процессе вузов Республики Казахстан.</t>
  </si>
  <si>
    <t>Альжаппарова Б.К.</t>
  </si>
  <si>
    <t>Аграрная история Центрального Казахстана в первой трети 20 века</t>
  </si>
  <si>
    <t>Данное научное исследование посвящено аграрной истории Центрального Казахстана в первой трети 20 века. Книга адресована историкам. Монография предназначена для студентов специальности 5В 020300 - История</t>
  </si>
  <si>
    <t>Историография и источниковедение истории Казахстана (XVIII-XX века)</t>
  </si>
  <si>
    <t>Учебное пособие рассматривает ключевые проблемы историографии и источниковедения истории Казахстана (18-20 века). Учебное пособие изложено в виде глав и параграфов, в которых изучены основные темы историографии истории Казахстана в новое и новейшее время, фрагментарно исследованы исторические источники 18-начала 20 в., прослежена историография аграрной истории Казахстана, рассмотрены современные концепции отечественной историографии.</t>
  </si>
  <si>
    <t>Альмишев У.Х., Уахитов Ж.Ж., Альмишева Т.У.</t>
  </si>
  <si>
    <t>Атлас основных болезней сельскохозяйственных растений Казахстана. Қазақстанның ауылшаруашылығы өсімдіктерінің негізгі ауруларының атласы.</t>
  </si>
  <si>
    <t>Настоящий атлас является наглядным пособием по вопросам защиты растений, расчитанным для студентов по специальности "Агрономия", "Биология", "Экология", а также руководителям агроформирований</t>
  </si>
  <si>
    <t>Атлас основных вредителей сельскохозяйственных растений Казахстана. Қазақстанның ауылшаруашылығы өсімдіктерінің негізгі зиянкестерінің атласы.</t>
  </si>
  <si>
    <t>Растениеводство</t>
  </si>
  <si>
    <t>Настоящее пособие имеет целью осветить наиболее актуальные вопросы методики преподавания дисциплины «Растениеводство» - од-ного из основных предметов подготовке агронома. Пособие предназна-чается для преподавателей сельскохозяйственных специальностей (спе-циальность 5В0800701 «Агрономия», 6М080100«Агрономия») и слуша-телей педагогических факультетов сельскохозяйственных вузов и кол-леджей. Кроме того, оно может быть использовано преподавателями сельскохозяйственных колледжей других специальностей, а также сель-скохозяйственных школ, школ повышения квалификации</t>
  </si>
  <si>
    <t>Альмусин Г.Т., Нешина Е.Г.</t>
  </si>
  <si>
    <t>Өнеркәсіптік кәсіпорынның ауасын кондиционерлеу жүйесін жобалау</t>
  </si>
  <si>
    <t>Механика. Тепло-, газо-</t>
  </si>
  <si>
    <t>Оқу құралында нақты технологиялар үшін үлгі режиміне себепші ғимараттарды (үй-жайлар) есептеу үшін кондиционерлеу жүйелерін, әдістерін әзірлеу – жобалаудың өзекті мәселелері; ауа өңдеу әдістері мен технологиялық схемаларды таңдау; технологиялық жүйелеу элементтерінің жүктемелерін есептеу; АБЖ жабдықтарын есептеу және таңдау; ауаны кондиционерлеу жүйелерін құрастыру; АБЖ жұмыс режимдерін талдау қарастырылады. Оқу құралы оқу жоспарының талаптарына сәйкес жасалған және пәнді оқып үйренуде 5В071700 «Жылуэнергетика» мамандығының студенттеріне «Ауа баптау жүйесі және суықпен жабдықтау» пәніне арналған.</t>
  </si>
  <si>
    <t>Проектирование системы кондиционирования воздуха промышленного предприятия</t>
  </si>
  <si>
    <t>В пособии рассмотрены актуальные вопросы проектирования систем кондиционирования воздуха, освоение методик расчета типового режима кондиционируемого здания (помещения) для конкретной технологии; выбор методов и технологической схемы обработки воздуха; расчет нагрузок на элементы технологической схемы; расчет и подбор оборудования СКВ; конструирование системы кондиционирования воздуха; анализ режимов работы СКВ.
 Учебное пособие составлено в соответствии с требованиями учебного плана и предназначено для студентов специальности 5В071700 «Теплоэнергетика» при изучении дисциплины «Кондиционирование воздуха и холодоснабжение».</t>
  </si>
  <si>
    <t>Альмухаметов А.Р., Хамзеева Б.</t>
  </si>
  <si>
    <t>Құран Антологиясы (2 томда)</t>
  </si>
  <si>
    <t>Сіздерге ұсынылып отырған «Құран антологиясы» жинағы оқырман қауымға Құранның мазмұны жайында негізгі түсінік беру үшін және оларды Құран мен Исламның құндылығымен таныстыру үшін жазылды және арнайы таңдалып алынған тақырыптар бойынша классификацияланған (жүйеленген) Құраннан үзінділерді қамтиды. Бұл жинақты жазудағы мақсатымыз көпшілікті иманға, адамгершілік ізгі қасиеттерге шақыру және ғылымсүйер қауымды Құранмен таныстыру, Құранның босағасына жетелеп алып бару, онымен рухани жақынырақ араласуға себепкер болу.</t>
  </si>
  <si>
    <t>Амалбекова М. Б.</t>
  </si>
  <si>
    <t>Публицистический дискурс казахстанских билингвов</t>
  </si>
  <si>
    <t>языки, филология</t>
  </si>
  <si>
    <t>В монографии репрезентируется процесс интерпретации и отражения окружающей действительности казахстанскими билингвами, способы описания образов родной (для Г. Бельгера приобретенной) культуры (казахской) языковыми средствами приобретенной (для Г. Бельгера второй приобретенной) культуры (русской). Анализ представлен на материале публицистических текстов талантливых писателей, переводчиков А. Кекильбаева и Г. Бельгера, публициста и общественного деятеля М. Кул-Мухаммеда.Книга адресована лингвистам и всем, интересующимся проблемами билингвизма</t>
  </si>
  <si>
    <t>Амангелді А.А.</t>
  </si>
  <si>
    <t>Құралда кәсіби мәтіндер іріктеліп, екшеліп берілген. Оқулық кредиттік білім беру технологиясына негізделген. Тақырып бойынша практикалық сабақтар, студенттердің оқытушы басшылығымен атқаратын жұмыстары және тіл үйренуші өз бетімен орындауға тиісті тапсырмалар рет-ретімен беріліп отырады. Әр сабақтан соң тіл үйренушінің тақырып бойынша алған білімін өзі тексеруіне мүмкіндік беретін тест тапсырмалары бар. Аралық бақылау жұмысын да студент өз бетінше орындап, білімін тексере алады. Ауызша және жазбаша жаттығу жұмыстары болашақ маманның өз мамандығы саласындағы терминдерді меңгеруге, болашақта еңбекке тілдік кедергісіз араласуға көмектеседі. Оқулық жоғары оқу орындарының халықаралық қатынастар мамандығының студенттеріне арналған.</t>
  </si>
  <si>
    <t>Кәсіби қазақ тілі (Тарих факультетінің мамандықтарына арналған)</t>
  </si>
  <si>
    <t>Кәсіби қазақ тілі (Филология факультетінің мамандықтарына арналған)</t>
  </si>
  <si>
    <t>Қысқаша грамматикалық анықтағыш</t>
  </si>
  <si>
    <t>Аманжол І.А.</t>
  </si>
  <si>
    <t>Кен байыту өндірісі кешенінде кәсіби қауіп деңгейін және жұмысшылардың денсаулығын басқарудың гигиеналық принциптері</t>
  </si>
  <si>
    <t>Монографияда автордың кен байыту өндірісі кешенінде жұмыс орындары жағдайын бағалауға ұзақ жылдар бойы жүргізген кешенді гигиеналық, физиологиялық, психофизиологиялық, эксперименттік және еңбекке уақытша жарамсыздықпен қоса сырқаттанушылықты бағалау бойынша ғылыми зерттеулері нәтижелері талданған.
 Алғаш рет полиметалл кенін ашық әдіспен өндіру өнеркәсібінде кешенді гигиеналық, физиологиялық, емханалық, әлеуметтік, эксперименттік және статистикалық зерттеулер негізінде еңбек жағдайлары және олардың жұмысшылар денсаулығына әсері бойынша ғылыми және гигиеналық баға берілген.
 Бұл басылым медициналық-профилактикалық сала мамандары – гигиенистер, физиологтар, профпатологтармен қоса экологтарға және өндірісті басқару бойынша шешім қабылдайтын әкімшілік-басқару персоналы мен инженерлік-техникалық қызметкерлерге қызығушылық тудырады. Сонымен қатар, медициналық жоғарғы оқу орындарының студенттері мен еңбек медицинасы саласындағы жас мамандар, ізденушілер пайдалана алады.</t>
  </si>
  <si>
    <t>Аманжол І.А., Шарипов Н.Х. Жолмағамбетов Н.Р.</t>
  </si>
  <si>
    <t>Өндірістік санитария</t>
  </si>
  <si>
    <t>«Өндірістік санитария» оқулығында өндіріс салаларының жұмыс орындарында еңбекті ұйымдастырудың құқықтық-ұйымдастырушылық негіздері, өндірістік жағдайлардың туындау факторлары мен механизмдері, өндірістік зиянды және қауіпті факторлардың жіктелуі, бұл факторлар орын алған жағдайлардың алдын алу және салдарын жою әдістері, физикалық, химиялық, биологиялық, экологиялық және өндіріс орындарындағы жұмыс жағдайлары мен олардың зиянды және қауіпті факторлары туралы мәліметтермен қатар олардың әсеріндегі жұмысшыларға арналған профилактикалық - медициналық көмек көрсету әдістері мен білім алушылардың өзін-өзі тексеруге арналған бақылау сұрақтары қарастырылған.
 Оқулық жоғарғы оқу орындарының «Тіршілік қауіпсіздігі және қоршаған ортаны қорғау» мамандығы бойынша оқитын студенттерге, магистранттарға, докторанттарға, жалпы білім беру ұйымдарының оқытушыларына, өндірістік қауіпсіздік саласындағы қызметкерлерге және де қауіпсіздік мәселелері қызықтыратын оқырмандарға арналған.</t>
  </si>
  <si>
    <t>Аманжол Қасабек, Жақып Алтай</t>
  </si>
  <si>
    <t>Қазақ философиясы</t>
  </si>
  <si>
    <t>Аманжолов Ж.К.</t>
  </si>
  <si>
    <t>Основы пожарно-технической экспертизы</t>
  </si>
  <si>
    <t>В учебном пособии изложены основы пожарно-технической экспертизы: процессуальное положение эксперта, специалиста, обязанности, права и ответственность;порядок дознания при расследовании пожаров; вещественные доказательства; порядок проведения пожарно-технической экспертизы;исследование очага пожара; построение и проверка версий причин возникновения пожара. Значительное внимание уделено вопросам построения версий о причинах пожара.Пособие предназначено для студентов, бакалавров, магистрантови докторантов высших учебных заведений.</t>
  </si>
  <si>
    <t>Өрт техникалық сараптамасының негіздері</t>
  </si>
  <si>
    <t>Оқу құралында өрт-техникалық сараптама негіздері баяндалған: сарапшының, маманның іс жүргізу жағдайы, міндеттері, құқықтары мен жауапкершілігі; өрттерді тергеу кезіндегі анықтау тәртібі; заттай дәлелдемелер; өрт-техникалық сараптама жүргізу тәртібі; өрт ошағын зерттеу; өрттің шығу себептерінің нұсқаларын құру және тексеру. Өрт себептері туралы нұсқаларды құру мәселелеріне ерекше көңіл бөлінді. Оқу құралы жоғары оқу орындарының студенттеріне, бакалаврларына, магистранттары мен докторанттарына арналған. 1 иллюстрация, қолданылған әдебиеттер тізімі – 16.</t>
  </si>
  <si>
    <t>Охрана труда на нефтебазах и азс</t>
  </si>
  <si>
    <t>В учебнике изложены основы нормативно-правового обеспечения безопасности и охраны труда, системы управления охраной труда на предприятиях, производственной санитарии, электробезопасности, пожарной безопасности. Более подробно рассмотрены методы анализа производственного травматизма и профессиональной заболеваемости. Большое внимание уделено безопасности производственных процессов на нефтебазах и АЗС. Пособие предназначено для студентов, магистрантов и докторантов высших учебных заведений.</t>
  </si>
  <si>
    <t>Охрана труда (в 2-х т.)</t>
  </si>
  <si>
    <t>В учебном пособии изложены основы нормативно-правового обеспечения безопасности и охраны труда, системы управления охраной труда на предприятиях, производственной санитарии, электробезопасности, пожарной безопасности и методы анализа производственного травматизма и профессиональной заболеваемости. Значительное внимание уделено общим вопросам безопасности производственных процессов в строительстве. Пособие предназначено для студентов высших учебных заведений строи­тельных специальностей. Таблиц 5, иллюстраций 1, список использованных источников – 38 назв.</t>
  </si>
  <si>
    <t>Аманжолов Ж.К. , Э.Р. Халикова, Д.С. Сыздыкбаева</t>
  </si>
  <si>
    <t>Еңбек қорғау және азаматтық қорғаныс</t>
  </si>
  <si>
    <t>Оқулықта Қазақстан Республикасыда өрт және өндірістік қауіпсіздік, еңбек қорғауды қамтамассыз ететін нормативті-құқықтық негізідер қарастырылған, кәсіби аураулар мен өндірістік жарақаттардың себептері мен саралау тәсілдері келтірілген. Өндірісте еңбекті қорғау жағдайын бақылау сұрақтарына елеулі назар бөлінеді, өндірістік процесстердің қауіпсіздігі, өндірістік санитария, электр қауіпсіздігі. Мекемеде және кәсіпорында қауіпсіздікте және еңбекті қорғауда қолданылатын басқару жүйесіне сараптама берілді. Оқулық жоғарғы оқу орнының оқытушылары және студенттері үшін, сонымен қатар мекемелер мен кәсіпорындардағы инженерлік-техникалық жұмыскерлеріне, өндірістік қауіпсіздік және еңбек қорғаумен айналысатындарға арналғ</t>
  </si>
  <si>
    <t>Рус</t>
  </si>
  <si>
    <t>Аманжолов Ж.К., Баландин В.С.</t>
  </si>
  <si>
    <t>Охрана труда в электроэнергетике 1 том</t>
  </si>
  <si>
    <t>В учебном пособии изложены основы нормативно-правового обеспечения безопасности и охраны труда, системы управления охраной труда на предприятиях, производственной санитарии, электробезопасности, пожарной безопасности и методы анализа производственного травматизма и профессиональной заболеваемости. Значительное внимание уделено общим вопросам техники безопасности в электроэнергетике.Пособие предназначено для студентов высших и средних специальных учебных заведений электроэнергетических специальностей.</t>
  </si>
  <si>
    <t>Охрана труда в электроэнергетике 2 том</t>
  </si>
  <si>
    <t>Аманжолов Ж.К., Жолмагамбетов Н.Р., Сыздыкбаева Д.С.</t>
  </si>
  <si>
    <t>Құрылыстағы еңбекті қорғау 1 том</t>
  </si>
  <si>
    <t>Оқулықта кәсіби аурулар мен өндірістік жарақаттарды саралау тәсілдері және өрт қауіпсіздігі, электр қауіпсіздігі, өндірістік санитария, еңбек қорғауды қамтамасыз ететін нормативті-құқықтық негіздер қарастырылған. Құрылыстағы техника қауіпсіздігіне жалпы сұрақ бойынша басты назар аударылған. Оқулық жоғарғы оқу орнының құрылыс мамандығындағы студенттерге арналған.8 кесте, 5 иллюстрация, қолданылған әдебиеттер тізімі – 52.</t>
  </si>
  <si>
    <t>Құрылыстағы еңбекті қорғау 2 том</t>
  </si>
  <si>
    <t>Аманжолов Ж.К., Сыздыкбаева Д.С., Матаев Ж. Ш.</t>
  </si>
  <si>
    <t>Еңбекті қорғау және азаматтық қорғаныс 1 том</t>
  </si>
  <si>
    <t>Оқулықта Қазақстан Республикасыда өрт және өндірістік қауіпсіздік, еңбек қорғауды қамтамассыз ететін нормативті-құқықтық негізідер қарастырылған, кәсіби аураулар мен өндірістік жарақаттардың себептері мен саралау тәсілдері келтірілген. Өндірісте еңбекті қорғау жағдайын бақылау сұрақтарына елеулі назар бөлінеді, өндірістік процесстердің қауіпсіздігі, өндірістік санитария, электр қауіпсіздігі. Мекемеде және кәсіпорында қауіпсіздікте және еңбекті қорғауда қолданылатын басқару жүйесіне сараптама берілді. 
 Оқулық жоғарғы оқу орнының оқытушылары және студенттері үшін, сонымен қатар мекемелер мен кәсіпорындардағы инженерлік-техникалық жұмыскерлеріне, өндірістік қауіпсіздік және еңбек қорғаумен айналысатындарға арналған. 
 Кесте 7, сурет 24, колданылған әдебиеттер тізімі -44.</t>
  </si>
  <si>
    <t>Еңбекті қорғау және азаматтық қорғаныс 2 том</t>
  </si>
  <si>
    <t>Аманжолов Ж.К., Шарипов Н.Х., Халикова Э.Р.</t>
  </si>
  <si>
    <t>В учебнике рассмотрены основы нормативно-правового обеспечения охраны труда, пожарной и промышленной безопасности в Республике Казахстан, приведены методы анализа производственного травматизма и профессиональной заболеваемости. Значительное внимание уделено вопросам контроля за состоянием охраны труда на предприятиях, безопасности производственных процессов, производственной санитарии, электробезопасности. Дан анализ применяемых систем управления охраной труда и промышленной безопасностью на предприятиях и в организациях. Учебник предназначен для студентов и преподавателей высших учебных заведений, а также инженерно-технических работников предприятий и организаций, занимающихся охраной труда и промышленной безопасностью</t>
  </si>
  <si>
    <t>Аманжолов Ж.К., Хусан Болатхан, Аманжолова Ж.Ж.</t>
  </si>
  <si>
    <t>Охрана труда в строительстве. 1-том</t>
  </si>
  <si>
    <t>В учебном пособии изложены основы нормативно-правового обеспечения безопасности и охраны труда, системы управления охраной труда на предприятиях, производственной санитарии, электробезопасности, пожарной безопасности и методы анализа производственного травматизма и профессиональной заболеваемости. Значительное внимание уделено общим вопросам техники безопасности в строительстве.Пособие предназначено для студентов высших учебных заведений строи­тельных специальностей.</t>
  </si>
  <si>
    <t>Охрана труда в строительстве. 2-том</t>
  </si>
  <si>
    <t>Аманжолов С.А., Ануарбекова А.С., Байтакова А.К.</t>
  </si>
  <si>
    <t>Тағам өнімдерін консервілеу технологиясы</t>
  </si>
  <si>
    <t>Оқу құралында тағамдық шикізаттың жіктелуі және консервілеу технологиясында қолданылатын әдістер келтіріледі. Өсімдік және жануар текті шикізатты консервілеудің түрлі тәсілдері қарастырылады. Тағам өнімдерін тоңазытқышты өңдеу процестерінің және тағамдық өнімдерді сақтау процесіндегі биологиялық өзгерістердің теориялық негіздемелері беріледі. Тағам өнімдерін термиялық консервілеу мен сусыздандыру принциптері туралы мәліметтер келтіріледі. 
 Оқу құралы «Өндіріс технологиясы» пәнін оқу кезінде жоғары білім берудегі бакалавриаттағы келесі дайындық бағыттарына арналған: 6B051 Биологиялық және аралас ғылымдар, 6B072 Өндірістік және өңдеу салалары, 6B075 Стандарттау, сертификаттау және метрология (салалар бойынша).</t>
  </si>
  <si>
    <t>Аманова Г.Д.</t>
  </si>
  <si>
    <t>Перспективный анализ на предприятиях промышленности строительных материалов</t>
  </si>
  <si>
    <t>Важное значение в условиях рыночной экономики приобретает перспективный анализ как вид экономического анализа, который необходим для обоснования управленческих решений и плановых заданий, а также для прогнозирования будущего и оценки ожидаемого выполнения плана. В ходе перспективного анализа выявляются факторы, которые будут оказывать существенное влияние. Без перспективного анализа невозможно представить себе ни оперативное, ни тактическое, ни стратегическое исследование предприятия. В работе использованы законодательные, нормативные и методические документы, относящиеся к деятельности предприятий и, в частности, к отрасли по производству строительных материалов, данные Агентства Республики Казахстан по статистике, публикации периодической печати. При проведении исследования изучен опыт практической работы предприятий по производству строительных материалов.</t>
  </si>
  <si>
    <t>Экономический анализ</t>
  </si>
  <si>
    <t>Учебное пособие охватывает все основные разделы курса «Экономический анализ». Комплекс включает содержание лекций, задания СРОП, глоссарий, список рекомендуемой литературы и контрольные вопросы и тесты. Данное учебное пособие предназначено для студентов высших учебных заведений экономических специальностей.</t>
  </si>
  <si>
    <t>Аманова Г.Д., Садуақасова К.Ж.</t>
  </si>
  <si>
    <t>Экономикалық талдау</t>
  </si>
  <si>
    <t>Оқу құралы.</t>
  </si>
  <si>
    <t>Оқу құралы "Экономикалық талдау" пәні бойынша МЖМБС мен типтік бағдарламасы негізінде дайындалды. Оқу құралы 5В050800 - "Есеп және аудит" мамандығы үшін "Экономикалық талдау" курсының негізгі бөлімдерінің барлығын қамтиды. Оқу құралына дәрістер, СОӨЖ тапсырмалары, глоссарий, ұсынылатын әдебиеттер тізімі, бақылау сұрақтары мен тесттер енді. Берілген оқу құралы жоғары оқу орындарында экономикалық мамандықтар бойынша білім алатын студенттерге арналған.</t>
  </si>
  <si>
    <t>Амерханова Ш.К.</t>
  </si>
  <si>
    <t>Профессионально- ориентированный иностранный язык (английский)</t>
  </si>
  <si>
    <t>Для студентов специальностей 5В060600-Химия, 5В011200-Химия, а также 5В072100-Химическая технология органических веществ, 5В072000-Химическая технология неорганических веществ, 5В074800- Технология фармацевтического производства</t>
  </si>
  <si>
    <t>рус/ каз/ англ</t>
  </si>
  <si>
    <t>Физика-химиялық анализ әдістері/ Физико-химические методы анализа/ Рhysical-chemical methods of analysis</t>
  </si>
  <si>
    <t>Методические указания</t>
  </si>
  <si>
    <t>Амерханова Ш.К., Шляпов Р.М.</t>
  </si>
  <si>
    <t>Новые аспекты теории и практики обогащения полиметаллических руд</t>
  </si>
  <si>
    <t>Амидов Асет Ибрагимович</t>
  </si>
  <si>
    <t>Саптық дайындык</t>
  </si>
  <si>
    <t>оқу- құралы</t>
  </si>
  <si>
    <t>Оқу құралында саптық дайындықты оқыту әдістемесі әдіс-тәсілдері көрсетілген. Жоғары оқу орындарының студенттерін саптық дайындықтың тапсырмаларын ойдағыдай орындау, сонымен қатар жоғары білікті маман болып қана қоймай, жақсы саптық деңгейде білімі бар азамат болып шығуына және мектеп мұғалімдерінің оқушыларды саптық дайындықта даярлауға мол септігін тигізеді.</t>
  </si>
  <si>
    <t>Бокс спортының негіздері</t>
  </si>
  <si>
    <t>Оқу құралы Бокс спортының негіздерімен және осы спорттың түрімен шұғылданудың барысында туатын аурулар мен жарақаттардың алдын алу шараларымен таныстырады. Және де жоғары оқу орындарында оқитын студенттерге, болашақ мамандарға ғылыми - әдістемелік жұмыс жасауына негізделген жол көрсетіп, ынталандырып ықпал жасайды.</t>
  </si>
  <si>
    <t>Тактикалық дайындық</t>
  </si>
  <si>
    <t>Оқу құралында «Тактикалық дайындық» пәні бойынша оқыту әдіс-тәсілдері көрсетілген. Жоғары оқу орындарының студенттерін «Тактикалық дайындық» -тың тапсырмаларын ойдағыдай орындау, сонымен қатар жоғары білікті маман болып қана қоймай, жақсы тактикалық деңгейде білімі бар азамат болып шығуына және мектеп мұғалімдерінің оқушыларды «Бастапқы әскери дайындық» пәні бойынша даярлауға мол септігін тигізеді.</t>
  </si>
  <si>
    <t>Спорт психологиясы</t>
  </si>
  <si>
    <t>Берілген Оқу құралында спорт психологиясын оқыту әдіс-тәсілдері көрсетілген. Жоғары оқу орындарының студенттерін спорттық психология және педагогика тапсырмаларын ойдағыдай орындау, сонымен қатар жоғары білікті маман болуына, спорттық психология саласы бойынша білімі бар азамат болып шығуына және мектеп мұғалімдерінің оқушыларды даярлауға мол септігін тигізеді және де жоғары оқу орындарында оқитын студенттерге, болашақ мамандарға ғылыми - әдістемелік жұмыс жасауына негізделген жол көрсетіп, ынталандырып ықпал жасайды.</t>
  </si>
  <si>
    <t>Амидов Асет Ибрагимұлы</t>
  </si>
  <si>
    <t>Таңдап алған спорт түрлерінің теориясы мен әдістемесі. (2 томда)</t>
  </si>
  <si>
    <t>Физическая культура и спорт</t>
  </si>
  <si>
    <t>Бұл оқу құралы Қазақстан Республикасының Білім және Ғылым министрлігінің қолдауымен, Шымкент қалалық № 11 шығыс жекпе-жек спорт түрлерінен балалар мен жасөспірімдер мамандандырылған спорт мектебінің сұранысымен, SILKWAY Халықаралық университетінің оқу - әдістемелік кеңесінде талқыланып, Ғылыми кеңесінде мақұлданып баспаға ұсынылған. Арнайы және жоғарғы оқу орындарындағы «Дене тәрбиесі және спорт» мамандықтарының оқытушыларына, Балалар мен жасөспірімдер спорт мектептеріндегі жаттықтырушы – бапкерлеріне ұсынылған қазақ тіліндегі оқу құралы.</t>
  </si>
  <si>
    <t>Спорт өнерінің тарихы, түрлері және терминдері 1 бөлім (2 томда)</t>
  </si>
  <si>
    <t>Монографияның алдына койған негізгі мақсаты - спорт пен дене тәрбиесі мәдениетіне қатынасты терминдерді саралап, спорт түрлеріне талдау жасау, дене тәрбиесі мамандары үшін тиімділігін арттыру, спорттың ең көп тараған түрлеріндегі жиі пайдаланылатын сөз тіркестерін оқырмандарға, оқушы-студенттерге қарапайым тілмен жеткізу. Оқырмандар мен оқушы-студенттердің назарына ұсынылып отырған бұл еңбектегі мәліметтер тек қана дене тәрбиесінің теориясы мен әдістемелерінен ғана түсініктер берумен шектелмей, спорт түрлерінің тарихы, биомеханика, психология, педагогика, гигиена, спорттық медицина ілімдерінде кеңінен пайдаланып жүрген сөздерге, сөз тіркестеріне түсініктеме береді және спорттың ең шыңы, әлемдік мәртебеге иелі спортшылар мен олимпиада ойындарының өткен жылдары, қай қала және қандай мемлекетте өткені туралы толық мәліметтер де қамтылды.</t>
  </si>
  <si>
    <t>Спорт өнерінің тарихы, түрлері және терминдер 2 бөлім (2 томда)</t>
  </si>
  <si>
    <t>Монографияда спорттық ұғымдар дәл, нақты берілумен қатар, спорт жабдықтары мен спортшылар пайдаланатын құрал-саймандар түрінен де мәліметтер бар. Спорттық терминдерді дұрыс пайдалану жаттықтырушы мен спортшы арасындағы өзapa түсінушілікке жағдай жасайды. Монографиядағы негізгі тарихи деректер спорт мамандары мен спортшыларға, спорт жанкүйерлеріне, спорт әлеміне жаңа қадам басқандарға, сол сияқты дене тәрбиесі мәдениетінен мамандар даярлайтын орта және жоғары оқу орындарының оқушы-студенттеріне де арналған.</t>
  </si>
  <si>
    <t>Амирбекова А.С.</t>
  </si>
  <si>
    <t>Стратегия развития экспортного потенциала Республики Казахстан в условиях ВТО</t>
  </si>
  <si>
    <t>Монография посвящена исследованию теории экспортного потенциала, формированию методологии ее оценки и выработке механизма реализации эффективной экспортной стратегии Казахстана в условиях ВТО. В монографии изучена природа категории «экспортный потенциал», выявлены характеризующие его параметры, а также дано авторское определение данного понятия. Использованные методы определения количественных и качественных параметров экспорта позволили определить его основные факторы и характер их влияния на экономические показатели страны. Проведенный анализ влияния государственных субсидий, предоставленных в 2009–2017 гг. на экономику Казахстана, впервые позволил дать оценку соответствию нормам ВТО мер государственной поддержки казахстанской промышленности. В работе доказано, что расширение ассортимента продуктами, подтвердившими свою конкурентоспособность на некоторых экспортных рынках, будет способствовать дальнейшему росту и усовершенствованию ассортимента экспорта</t>
  </si>
  <si>
    <t>Амирханов К.Ж., Асенова Б.К., Смольникова Ф.Х., Нургазезова А.Н., Нурымхан Г.Н., Касымов С.К., Игенбаев А.К., Конганбаев Е.К.</t>
  </si>
  <si>
    <t>Совершенствование технологии зерновых продуктов с использованием зародыша зерна пшеницы</t>
  </si>
  <si>
    <t>пищевая инженерия</t>
  </si>
  <si>
    <t>В данной монографии рассмотрены вопросы технологии зерновых продуктов с зародышем зерна пшеницы. В монографии рассматриваются сырье и основные компоненты пищевых производств, технологические режимы и процессы.</t>
  </si>
  <si>
    <t>Амирханов К.Ж., Асенова Б.К., Смольникова Ф.Х., Ребезов М.Б., Нургазезова А.Н., Нурымхан Г.Н., Касымов С.К., Игенбаев А.К., Конганбаев Е.К.</t>
  </si>
  <si>
    <t>Технология сухих зерновых
 продуктов и пищеконцентратов</t>
  </si>
  <si>
    <t>В данном учебном пособии рассмотрены вопросы технологии сухих зерновых продуктов: технология кукурузных палочек, технология воздушного риса, технология пищеконцентратов, технология каш быстрого приготовления. В учебном пособии рассматриваются сырье и основные компоненты пищевых производств, технологические режимы и процессы.</t>
  </si>
  <si>
    <t>Амирханов Қ.Ж.</t>
  </si>
  <si>
    <t>Ет өнімдерінің технологиясы</t>
  </si>
  <si>
    <t>Оқу құралында ет өнеркәсібінде ауыл шаруашылық малдарын сою, ұшаларды бөлшектеу, субөнімдер, ішек, май, тері, т.б. алынған шикізаттарды өңдеу үрдістері қарастырылған. Сонымен қатар шұжық, ет консервілері өндірістері, жұмыртқа өңдеу, қазақтың ұлттық ет өнімдерінің түрлері мен технологиялары, ет өнімдерін өңдеудің заманауи электрофизикалық тәсілдері сипатталады. Балаларға арналған ет өнімдерінің ассортименті мен технологиялары толықтай жазылған. Технологиялық үрдістерді сипаттау кезінде қолданылатын құрал-жабдықтардың түрлері көрсетілді. Технологиялық үрдістердің температуралық, ылғалдылық параметрлері және ұзақтығы, өнімдердің рецептуралары мен шикізаттарды дайындау тәртіптері толықтай келтірілді. Оқу құралы 0727000-«Азық-түлік өнімдерінің технологиясы» мамандығының бакалавр, магистр және PhD-докторанттарына, колледж студенттеріне оқу құралы ретінде және ет өнімдерін өңдейтін кәсіпорындардағы мамандарға көмекші құрал ретінде ұсынылады.</t>
  </si>
  <si>
    <t>Анафин М.Ш.</t>
  </si>
  <si>
    <t>Топырақтану және егіншілік» пәнінен зертх.қ және тәжірибелік сабақтарға арналған</t>
  </si>
  <si>
    <t>Оқу құралы топырақтану және егіншілік жүйесі бойынша, топырақтың құрылымы, пайда болу жолдарына қарай, жергілікті табиғи жағдайды есептей келе, топырақтың құнарлығын арттыру, оны пайдалану жолдарымен бірге, бұл саланың негізгі жұмыс орны жер болғандықтан, келешек адам өмірінің дамуы осыған байланысты екендігіне және мелиорациялау, оны жан-жақты қарап пайдалану негіздері қарастырылып, тәжірибелік және зертханалық сабақтарда білімгерлерді топырақ қасиеттері мен егіншілік негізгі технологиялық жүйесімен таныстыру үшін арналған. Оқу құралы жоғарғы оқу орындарында дайындалатын су және ауыл шаруашылығы мамандарына арналған.</t>
  </si>
  <si>
    <t>Андасова Б.З., Ташатов Н.Н., Сатыбалдина Д.Ж.</t>
  </si>
  <si>
    <t>Ақпаратты кодтау</t>
  </si>
  <si>
    <t>Оқу құралында кодтау теориясының негізгі ұғымдары мен жіктелуі, сондай-ақ ақпараттың шығу көздерін кодтау, деректерді сығу үшін қолданылатын кодтау әдістері мен алгоритмдері қарастырылады. Әр бөлім тақырыбы бойынша мысалдар, бақылау сұрақтары, өздік жұмыс тапсырмалары беріледі.
 Оқу құралы ақпараттық технологиялар мамандықтарының білім алушыларына және оқытушыларға арналған.</t>
  </si>
  <si>
    <t>Анисимов Б.Ф.</t>
  </si>
  <si>
    <t>Краткий курс теоретической механики</t>
  </si>
  <si>
    <t>Лекции по теоретической механике</t>
  </si>
  <si>
    <t>Аңламасова /Анламасова/ Г.А.</t>
  </si>
  <si>
    <t>Топырақ биологиясы (2 томда)</t>
  </si>
  <si>
    <t>Топырақ биологиясы кешенді ғылыми пән, ол топырақтағы тірі организмдер тіршілігін, олардың өзара жоғары өсімдіктермен қарым-қатынасын зерттеу, тірі организмдердің топырақ құнарлылығының деңгейін арттырудағы және төмендетудегі ролін білдіреді. Топырақ биологиясы негіздерін білу-болашақ биология мамандарының дүниетанымын қалыптастырады. 050113 «Биология» мамандағының студенттеріне арналған</t>
  </si>
  <si>
    <t>Апеева Г.С.</t>
  </si>
  <si>
    <t>"Кәсіби қазақ тілі" пәні арқылы іскери дағдыларды дамыту (оқыту орыс тілінде жүргізілетін топ студенттеріне арналған оқу құралы)</t>
  </si>
  <si>
    <t>Оқу құралы студенттерге, мемлекеттік қызметкерлерге, іскери қарым-қатынасты қазақ тілінде жүргізуге ниет еткен барлық оқырманға арналған.</t>
  </si>
  <si>
    <t>Арипбаева Л.Ш., Мурзабаева М.А.</t>
  </si>
  <si>
    <t>Бiз - бақытты балдырғандар. Балабақша әндері</t>
  </si>
  <si>
    <t>Хрестоматия</t>
  </si>
  <si>
    <t>Ұсынып отырған хрестоматия жоғары оқу орындарының музыкалық білім беру бойынша 5В010100-«Мектепке дейінгі оқыту және тәрбиелеу» мамандығының, күндізгі, қашықтықтан оқыту студенттеріне және балабақша тәрбиешілеріне арналған.</t>
  </si>
  <si>
    <t>Арпабеков М.И., Қуанышбаев Ж.М.</t>
  </si>
  <si>
    <t>Лицензиялаудың және сертификациялаудың негіздері</t>
  </si>
  <si>
    <t>Оку құралында ҚР көлік түрлері бойынша сертификаттау және лицензиялаудың құрылымының жалпы жағдайы, патенттеу туралы түсінік, өнімді таратудағы лицензиялау мен сертификациялау аймағындағы білімнің керекті дәрежесі және де тауар мен көліктік өнімнің бәсеке қабілеттілігінің салмақтық жасау сапасының лицензиялау мен сертификациялаудың артықшылығымен мүмкіншілігі, республикадағы сыртқы экономикалық іс-әрекеттің дамуымен нарықтық экономиканың қалыптасуы осы бағыттың қажеттілігі қарастырылған</t>
  </si>
  <si>
    <t>Арпабеков М.И., Қуанышбаев Ж.М., Тлепиева Г.М.</t>
  </si>
  <si>
    <t>Көлік және қойма логистикасы</t>
  </si>
  <si>
    <t>Ұсынылған оқу құралыжоғары оқу орындарының техникалық мамандықтары студенттеріне «Көлік және қойма логистикасы» курсын оқып үйренуде мемлекеттік білім беру стандартына сәйкес бекітілген 5В090900, 6М090900-«Логистика», 5В090100, 6М090100 -«Тасымалдау, жол қозғалысын ұйымдастыру және көлікті пайдалану» манадықтарында арнайы пәндер курсын таңдау оқу бағдарламасына сәйкес дайындалған. Жеке маман тұлғасын қалыптастыруда, оның қөзқарасын қалыптастыруда, болашақ маман ұстанымына негіз болатын материалдар кеңінен талқыланып, нақты және толық етіп жазылған. Аталған оқу құралындаматериалдардың бөлімі, тарауы, тақырып бойынша бөлінуі және олардың арасындағы байланысы дұрыс көрсетіліп, оқу материалының ашылу логикасы көлік-қойма логистикасын оңтайландыру мәселелері өзара байланыста жазылған. Сонымен қатар мамандардың біліктілігін арттыру факультеттеріне, PhD докторанттарға арналған</t>
  </si>
  <si>
    <t>Арпабеков М.И., Баубек А.А., Сүлейменов Т.Б., Қуанышбаев Ж.М., Арпабекова А.М.</t>
  </si>
  <si>
    <t>Жол қозғалысын басқару</t>
  </si>
  <si>
    <t>Оқу құрал</t>
  </si>
  <si>
    <t>транспорт, логистика</t>
  </si>
  <si>
    <t>Ұсынылған оқулық техникалық және кәсіптік білім беру ұйымдарына және жоғары оқу орындарының техникалық мамандықтары студенттеріне «Жол қозғалысын басқару» курсын оқып үйренуде 6В11301- «Көлікті пайдалану, жүк қозғалысымен тасмыалдауды ұйымдастыру» 6В11302 - «Логистика (сала бойынша)» оқу бағдарламаларына сәйкес дайындалған. Жеке маманның тұлғасын, оның қөзқарасын қалыптастыруда, болашақ маман ұстанымына негіз болатын материалдар кеңінен талқыланып талқыланып нақты сұрақтары қарастырылған. Сонымен қатар мамандардың біліктілігін арттыру факультеттеріне, магистранттарға, PhD докторанттарға, арналған</t>
  </si>
  <si>
    <t>Пайдалану материалдары</t>
  </si>
  <si>
    <t>Ұсынылған оқулық техникалық және кәсіптік білім беру ұйымдарына және жоғары оқу орындарының техникалық мамандықтары студенттеріне «Пайдалану материалдары» курсын оқып үйренуде 6В11301- «Көлікті пайдалану, жүк қозғалысымен тасмыалдауды ұйымдастыру» 6В11302 - «Логистика (сала бойынша)», 6В095- «Автокөлік құралдары», 5В071300 «Көлік, көлік техникасы және технологиялары» оқу бағдарламаларына сәйкес дайындалған. Жеке маманның тұлғасын, оның қөзқарасын қалыптастыруда, болашақ маман ұстанымына негіз болатын материалдар кеңінен талқыланып талқыланып нақты сұрақтары қарастырылған.Сонымен қатар мамандардың біліктілігін арттыру факультеттеріне, магистранттарға, PhD докторанттарға, арналған</t>
  </si>
  <si>
    <t>Арпабеков М.И., Гривезирский Ю.В., Қуанышбаев Ж.М.</t>
  </si>
  <si>
    <t>"Материалдар кедергісі" пәнінен жаттығулар және есептер жинағы</t>
  </si>
  <si>
    <t>Арпабеков М.И., Давыдов А.А., Макенов А.А.</t>
  </si>
  <si>
    <t>Автомобиль. Основы проектирования 1том</t>
  </si>
  <si>
    <t>Рассматриваются основные положения проектирования автомобиля. Проанализированы конструкции узлов, агрегатов и систем, изложены тен­денции их развития, представлены методы определения нагрузок на детали автомобиля и их расчет. Учебник предназначен для студентов и магист­рантов вузов, обучаю­щихся по специальности «Транспорт, транспортная техника и технологии»</t>
  </si>
  <si>
    <t>Автомобиль. Основы проектирования 2 том</t>
  </si>
  <si>
    <t>Арпабеков М.И., Сулейменов Т.Б., Қуанышбаев Ж.М.</t>
  </si>
  <si>
    <t>Көлік логистикасы I бөлім</t>
  </si>
  <si>
    <t>Ұсынылған оқулық жоғары оқу орындарының техникалық мамандықтары студенттеріне «Көлік логистикасы» курсын оқып үйренуде мемлекеттік білім беру стандартына сәйкес бекітілген 5В090900- «Логистика», 5В090100-«Тасымалдау, жол қозғалысын ұйымдастыру және көлікті пайдалану» манадықтарында арнайы пәндер курсын таңдау оқу бағдарламасына сәйкес дайындалған. Жеке маман тұлғасын қалыптастыруда, оның қөзқарасын қалыптастыруда, болашақ маман ұстанымына негіз болатын материалдар кеңінен талқыланып нақты, толық етіп жазылған. Аталған оқулықта материалдардың бөлімі, тарауы, тақырып бойынша бөлінуі және олардың арасындағы байланысы дұрыс көрсетіліп, оқу материалының ашылу логикасы келісті байланыста жазылған. Сонымен қатар мамандардың біліктілігін арттыру факультеттеріне, магистранттарға, PhD докторанттарға, арналған</t>
  </si>
  <si>
    <t>Көлік логистикасы IІ бөлім</t>
  </si>
  <si>
    <t>Артыкбаев Ж.О.</t>
  </si>
  <si>
    <t>Лекции по философии истории. 1 часть</t>
  </si>
  <si>
    <t>В учебник вошли концептуальные разработки по ключевым проблемам философии истории и отечественной исторической науки. В части осмысления и толкования исторических процессов на территории Великой степи с древнейших времен до наших дней автор опирается на труды выдающихся специалистов в области философии и методологии истории. В качестве источников для книги использованы тексты устной традиции казахов, труды восточных историков, сочинения западных исследователей. Книга предназначена для преподавателей и студентов гуманитарных специальностей, а также для всех тех кто любит и интересуется теорией исторических знаний.</t>
  </si>
  <si>
    <t>Тарих философиясынан лекциялар. Бірінші бөлім</t>
  </si>
  <si>
    <t>Философия,история</t>
  </si>
  <si>
    <t>Оқулыққа тарих философиясы мен отандық тарихи ғылымның негізгі мәселелері жөніндегі тұжырымдамалық пікірлер кірді. Ежелгі заманнан бастап бүгінгі күнге дейін Ұлы даланың аумағындағы тарихи үрдістерді ұғыну және түсіндіру тұрғысынан автор көрнекті мамандардың тарих философиясы мен методологиясы саласындағы еңбектеріне сүйенеді. Кітапты жазу барысында қазақтың ауызша дәстүрінің мәтіндері, шығыс тарихшыларының еңбектері, батыс зерттеушілерінің шығармалары дерек көздері ретінде пайдаланылды. Кітап гуманитарлық ғылымдар саласындағы оқытушылар мен студенттерге, сондай-ақ тарихи білімдердің теориясына қызығатын әрі әуестенетін оқырмандарға арналған.</t>
  </si>
  <si>
    <t>Арынгазин К.Ш., Изтаев А.И.</t>
  </si>
  <si>
    <t>АЖЖ-элементтерімен астық элеваторларын жобалау</t>
  </si>
  <si>
    <t>Оқулық «Азық - түлік өнімдерінің технологиясы» жэне «Өңдеу ендірісінің технологиясы» мамандықтарының студенттері мен магистранттарына арналған.
  Оқулықта жобалаудың жалпы сұрақтары, бас жоспарға қойылатын талаптары, астық сақтау орнының құрылыс және технологиялық жобалаудың негізгі ережелері қарастырылған.
 Жобалаудың автоматизациялау жүйесін құрастыру қағидалары, астық элеватордың және қайта өңдеу өндірісінің технологиялық жобалаудың автоматизациялау әдістемесі баяндап жазылған.
 Оқулық «Қайта өңдеу өндірістердің технологиясы» мамандығы бойынша мамандарды дайындайтын жоғарғы оқу орындарына арналған.</t>
  </si>
  <si>
    <t>Научно-практические основы технологического проектирования зерновых элеваторов с элементами САПР</t>
  </si>
  <si>
    <t>Агро. Элеватор</t>
  </si>
  <si>
    <t>Проектирование зерновых элеваторов с элементами САПР</t>
  </si>
  <si>
    <t>Арынов К.К.</t>
  </si>
  <si>
    <t>Бұйымның пішінін көлемді модельдеу</t>
  </si>
  <si>
    <t>Арынов К.К., Сұранқулов Ш.Ж.</t>
  </si>
  <si>
    <t>Сәулет-1</t>
  </si>
  <si>
    <t>В книге вошли репродукции картин ивестных мастеров авангардистов Республики Казахстан а также все картины сопровождены анализом и кратким описанием автора.</t>
  </si>
  <si>
    <t>Арынова Р.А.</t>
  </si>
  <si>
    <t>Организмнің физиологиялық механизмдері</t>
  </si>
  <si>
    <t>Физиология пәнінен зертханалақ сабақтарына арналған оқу құралын биологиялық, медициналық, малдәрігерлік, дене шынықтыру және спорт мамандықтарының студенттері мен оқытушыларға арналған оқу құрал.</t>
  </si>
  <si>
    <t>Тыныс алу, жүрек және бейімделу физиологиясы</t>
  </si>
  <si>
    <t>Адам мен жануарлар физиологиясының практикумы</t>
  </si>
  <si>
    <t>Физиология сердца, дыхания и адаптация организма</t>
  </si>
  <si>
    <t>адаптационные механизмы сердечной и дыхательной деятельности животных. Книга предназначена для биологов, физиологов, радиобиологов, экологов, валеологов</t>
  </si>
  <si>
    <t>Арынова Р.А., Сагнаева Ж.Б.</t>
  </si>
  <si>
    <t>Физиологические механизмы адаптации организма</t>
  </si>
  <si>
    <t>Арынова Р.А., Шепило Т.М., Сагнаева Ж.Б.</t>
  </si>
  <si>
    <t>Управление инновационным процессом: Опыт ТОО «Yu Kids Island» 
 Детский сад «Zhuldiz-Ardak» (в 2-х т.)</t>
  </si>
  <si>
    <t>Арыстан И.Д., Исабек Т.К.</t>
  </si>
  <si>
    <t>Тақталы кенорындарын қазу жүйелері</t>
  </si>
  <si>
    <t>Горные машины. Руды</t>
  </si>
  <si>
    <t>Бүгінгі уақытта тау–кен саласы үшін мамандарды қазақ тілінде дайындау мәселесіне баса көңіл бөлініп жатыр. Осыған байланысты қазіргі заман талабына сәйкес осы сала бойынша оқулықтар құрастырып, оқушылар мен мамандар сұрамын қанағаттандырудың маңызы өте зор. Оқу құралы жерасты кен қазу ғылыми – зерттеу мамандарына және осы саладағы жоғары оқу орындары студенттеріне, магистранттарына, докторанттарына арналады</t>
  </si>
  <si>
    <t>Арыстанбаев К.Е., Жумабекова А.Б., Умаров А.А.</t>
  </si>
  <si>
    <t>Системы управления химико-технологическими процессами</t>
  </si>
  <si>
    <t>Дисциплина «Система управления химико-технологическими процессами» является одной из общеобразовательных дисциплин и направлена на формирование специалиста фармацевтического производства со специальной технологической подготовкой. Автоматизация химико- технологических процессов, выбор и обоснование средств автоматизации, выбор и обоснование параметров контроля, сигнализации и регулирования. Все это необходимо знать инженеру технологу фармацевтического производства</t>
  </si>
  <si>
    <t>Арыстанбаев Қ.Е., Амирбекова А.И., Култас А.К.</t>
  </si>
  <si>
    <t>Электрондық және өлшеу техникасының негіздері</t>
  </si>
  <si>
    <t>физико-технический</t>
  </si>
  <si>
    <t>Оқу құралы оқу жоспары мен “ Электрондық және өлшеу техникасының негіздері ” пәнінің типтік бағдарламасының талаптарына сәйкес құрылған және курстың зертханалық жұмыстарының тақырыптарын орындау үшін қажетті барлық мәліметтерді қамтиды. 
 Оқу құралы 5В071900 «Радиотехника, электроника және телекоммуникация» мамандығы студенттеріне арналған</t>
  </si>
  <si>
    <t>Арыстанбаев Қ.Е., Серкебаев Е.С., Есенбек А.С.</t>
  </si>
  <si>
    <t>Радиотехника және телекоммуникация негіздері</t>
  </si>
  <si>
    <t>Оқу құралы радиотехника және телекоммуникация негіздері пәнінің оқу жоспарына және бағдарламасының талабына сәйкес, студенттердің пәнді толық қамтуға барлық қажетті мәліметтерді қамтиды.
 Оқу құралы 5В071900 - «Радиотехника, электроника және телекоммуникациялар» мамандығының студенттері үшін арналған</t>
  </si>
  <si>
    <t>Арыстанбекова У. А.</t>
  </si>
  <si>
    <t>Ғаламдық география</t>
  </si>
  <si>
    <t>Оқу әдістемелік құралы</t>
  </si>
  <si>
    <t>Ұсынылған оқу- әдістемелік құрал оқушылардың географиялық дағдыларын дамытуға мүмкіндік беріп, жаңартылған оқу бағдарламасына негізделіп жасалынған, оқушылардың оқуына барынша қолдау көрсетуге бағытталып, географияны оқытудың талаптарына сай келеді. Бұл оқу- әдістемелік құрал оқушылардың географиялық көзқарастарын тереңдете оқыту арқылы оларды табиғат ресурстарын тиімді пайдалануға, қоршаған ортаны қорғауға, экологиялық проблемаларды шешуге және алған білімдерін өмірде қолдана білуге үйретеді. Ғаламдық география курсы бойынша оқушыларға табиғат заңдылықтарын түсіну, географиялық білімдерін шынайы өмірде қолдана алу, шығармашылық жұмыспен өз көзқарасын дәлелдейтін жеке тұлға қалыптастырады.</t>
  </si>
  <si>
    <t>Арыстанова Ш.Е., Тұрпанова Р.М.</t>
  </si>
  <si>
    <t>Өсімдіктер биотехнологиясының әдістері</t>
  </si>
  <si>
    <t>Оқу құралы 5В070100-биотехнология мамандығында оқитын студенттерге және магистранттарға ұсынылады. Оқу құралында өсімдіктер биотехнологиясының негізгі әдістері берілген. Ол өз ішіне ұлпалармен, жасушалармен, протопласттармен және in vitro жағдайындағы бүтін өсімдіктермен, протопластары бар генетикалық анипуляциямен (соматикалық гибридизация және генетикалық трансформация) жұмыстарды қамтиды. онымен қатар, әртүрлі экспланттар мен өсімдіктердің мүшелерінің регенерациясының әдістері берілген. Оқу құралы өсімдіктердің жасушалық және генетикалық инженериясы саласында зерттеу жұмысын жүргізіп жүрген студенттер, магистранттар және мамандарға ұсынылады.</t>
  </si>
  <si>
    <t>Асамбаев А. Ж.</t>
  </si>
  <si>
    <t>Жасанды интеллект негіздері</t>
  </si>
  <si>
    <t>Оқулықта жасанды интеллект туралы негізгі бастапқы мәліметтер берілген, білімдерді ұсыну және есептерді шешу әдістер туралы негізгі мағлұматтар келтірілген. Білімдерді тауып алу әдістер туралы қысқа деректер, сараптамалық жүйенің құрылымы, жасау кезеңдері туралы жеткілікті мәліметтер берілген, оларды жасау үшін құрал-жабдықтардың жіктеуі көрсетілген. 
 Оқулық – жоғары оқу орындарының ақпараттық технологиялар, информатика, физика-математика мамандықтарының студенттері мен ұстаздар қауымына және жасанды интеллект әдістерін өз жұмыстарында қолданатын үшін инженерлерге арналған.</t>
  </si>
  <si>
    <t>Асанбаев Т. Ш.</t>
  </si>
  <si>
    <t>Породное районирование и породоиспытание в животноводстве</t>
  </si>
  <si>
    <t>В селекционно-племенной работе животноводства республики следует иметь в виду, что высокопродуктивные породы скота максимально проявляют свой генетический и географический потенциал только при определенных природно-климатических, экономико-социальных факторах и соответствующих условий кормления и содержания. В ином случае, любая порода теряет свои ценные качества в течение 1-2 поколений и окажется на уровне аборигенных пород, или исчезнет как порода. С этой целью в нашей стране разработан план породного районирования, который предусматривает плановое распределение пород с\х животных по регионам, и направленного их совершенствования в зависимости от естественно-исторических и экономических условий региона. Наряду с этим, породное районирование животных, являясь одним из основных элементов разведения и совершенствования пород скота, не является раз и навсегда установленным действием. Оно может изменяться в связи с интенсификацией зон разведения, выведением новых пород и др. факторов создаваемых человеком. Изучение данной дисциплины дает представление о роли и значении породного районирования на качественное преобразование отечественных пород сельскохозяйственных животных, роли отечественных ученых и специалистов в правильном выборе и разведении пород в конкретных экономических и региональных зонах разведения животноводства. В учебном пособии «Породное районирование и породоиспытание животных» затрагиваются вопросы не только касающиеся районирования пород, но и не менее маловажные вопросы организации и проведения породного испытания вновь выводимых отечественных пород, породных групп, заводских типов, линий и семейств, а также завозимых в настоящее время в массовом количестве пород животных зарубежной селекции, представляющих интерес для селекционеров в вопросах повышения племенных, продуктивных и приспособительно-адаптационных качеств разводимых животных</t>
  </si>
  <si>
    <t>Асанбаев Т. Ш. , Бексеитов Т.К.</t>
  </si>
  <si>
    <t>Жануарлардың әлемдік генофондын қолдану</t>
  </si>
  <si>
    <t>Ұсынылған «Жануарлардың әлемдік генофонын қолдану» оқулығы ауыл шаруашылық малдарының оқу пәндері бойынша құрастырылған оқу құралы болып табылады. Барлық әлемде таралған жануарлардың түрлері, олардың өнімдік сипаттамасы, әлем елдерінде таралуы осы оқулықта толық келтірілген. Халықаралық деңгейде әрбір асыл тұқымды жанурлардың қай елде шығарылғаны, олардың өнім беру қабілеттілігі, тұқымдық стандарттары, сонымен бірге қазіргі кезде қандай елдерде өсірілетінің оқып білуге болады.  «Жануарлардың әлемдік генофондын қолдану» оқулығын әзірлеуде пәннің теориялық-әдістемелік және әдіснамалық негіздерін, міндеттерін, дамыту мәселелерін зерттеген шетелдік, отандық ғалымдардың еңбектері басшылыққа алынған. Дүние жүзінде жануарлардың әлемдік генофонды  жайындағы ғылыми, әдіснамалық еңбектерді талдау нәтижесінде осы мәселеге арналған елеулі зерттеу жұмыстарының бар екендігі көрінді. Оқулықтың теориялық-әдіснамалық бөлімінде халықаралық жануарлар селекциясына қатысты күрделі мәселелерді зерттеп, ғылыми-теориялық тұжырым жасауға үлес қосқан отандық және ТМД елдерінің белгілі ғалымдарының қосқан үлесі көрсетілген.Ауыл шаруашылығы жануарларының генетикалық қорын қолдану оқулығында жануарлар әлемінің генетикалық қорын әлемдік, сондай-ақ аймақтық көлемде сақтау мәселесі қозғалады, өсірілетін жануарлардың асыл тұқымдық, өнімділік және бейімделгіштік қасиеттерін жоғарлату мәселесінде селекционерлер үшін қызығушылық тудыратын Қазақстанда және шет елдерде өсірілетін жануарлардың тұқымдары сипатталған. Оқулық магистрат және бакалавриат мамандықтарының студенттеріне арналған. Бұл оқулықты баспаға шығаруға ұсынамын</t>
  </si>
  <si>
    <t>Асанбаев Т.Ш, Омашев К.К.</t>
  </si>
  <si>
    <t>Использование мирового генофонда сельскохозяйственных животных</t>
  </si>
  <si>
    <t>Задача сохранения генофонда растительного и животного мира занимает особое место среди глобальных проблем развития человечества. Казахстан обладает богатейшими генетическими ресурсами различных форм растительного и животного мира. Огромное пространство пастбищ и выпасов республики (187 млн. га), представляет собой огромный потенциал для разведения на данной территории значительного количества видов и пород сельскохозяйственных животных обладающих мировым генофондом.
 Изучение данной дисциплины дает представление о роли и значении мирового генетического потенциала на качественное преобразование отечественных пород сельскохозяйственных животных, роли отечественных и зарубежных ученых и специалистов в правильном выборе и применении мирового генофонда в конкретных экономических и региональных зонах разведения животноводства. В учебном пособии «Использование мирового генофонда сельскохозяйственных животных» затрагиваются вопросы по проблемам сохранения генофонда животного мира как регионального так и мирового масштаба, описываются породы животных разводимые в Казахстане и странах зарубежья представляющие интерес для селекционеров в вопросах повышения племенных, продуктивных и приспособительно-адаптационных качеств разводимых животных.</t>
  </si>
  <si>
    <t>Асанбаев Т.Ш.</t>
  </si>
  <si>
    <t>Улучшение продуктивности казахской породы лошадей путем скрещивания с жеребцами новоалтайской породы в условиях северо-востока Казахстана</t>
  </si>
  <si>
    <t>Обобщение результатов исследований данной монографии позволяет сделать выводы о целесообразности скрещивания местных лошадей с жеребцами новоалтайской породы. Помеси обладают повышенной энергией роста, значительными мясными качествами и высокими приспособительными качествами к природно-климатическим и кормовым факторам Северо-востока Казахстана. Монография предназначена для магистрантов и студентов сельскохозяйственных учебных вузов, имеет своей целью освоение методики исследований и технологических расчетов в области продуктивного коневодства.</t>
  </si>
  <si>
    <t>Коневодство</t>
  </si>
  <si>
    <t>В «Практикуме по коневодству» приводятся рекомендации по проведению практических занятий по дисциплине «Коневодство, технология производство кумыса и конины», показана методика ведения практических работ, варианты тем курсовых проектов. Дается определение основных технологических показателей работы в коневодстве, уделяется внимание самостоятельной работе студентов. Кроме того, приведены разные истории о лошадях, для привития интереса к предмету и более интеллектуального развития студентов.</t>
  </si>
  <si>
    <t>Асанбаев Т.Ш., Бексеитов Т.К., Уахитов Ж.Ж</t>
  </si>
  <si>
    <t>Основы кинологии</t>
  </si>
  <si>
    <t>Учебник предназначен для студентов агротехнологических факультетов по специальности «Технология производства продуктов животноводства». В книге в доходчивой форме, с практическим уклоном, изложены вопросы анатомии, физиологии и экстерьера собак. Авторами излагается история приручения собак человеком, их роль в развитии человечества. Основные разделы посвящены описанию отдельных пород собак играющие определенную роль в повседневной и производственной деятельности человека, в частности о роли собаки как активного помощника чабанов, табунщиков и скотоводов в отгонном животноводстве. Изложены принципы общей дрессировки, и основы техники специальной дрессировки служебных собак (пастушьих, караульных, сторожевых, защитно-караульных и др.), вопросы кормления собак, а также дано описание некоторых болезней собак, их профилактика и лечение. Освещены вопросы разведения и племенного дела в собаководстве. Многовековая селекция позволила довести представителей рода Canis до необходимого человеку уровня, которые отразились в современных породах собак. Работа собаковода – заводчика, требует знаний в области анатомии, физиологии, строения и роли нервной системы в психологии поведения собак, основ генетики и разведения, изучения пород животных, умения выбора последних по их природным и приобретенным рабочим качествам. Учебник рекомендован студентам специальности «Технология производства продуктов животноводства».</t>
  </si>
  <si>
    <t>Асанбеков Б.А.</t>
  </si>
  <si>
    <t>Гидравлика және гидрожетектер</t>
  </si>
  <si>
    <t>Гидравликаның негізгі салалары: гидростатика, кинематика және гидродинамика, сондай-ақ гидрожетектер бойынша негізгі түсініктер берілген. Агроинженерлік мамандық студенттеріне өзіндік жұмыс жасауы үшін тапсырмалар беріліп, ол тапсырманы орындауға қажетті әдеби көздерге сілтемелер көрсетілген. Олардың алған білімдерін бекіту үшін гидравлика бөлімі бойынша тест сұрақтары берілген. 
 5В080600-«Аграрлық техника және технология» мамандығы студенттеріне арналған.</t>
  </si>
  <si>
    <t>Асанов К. Д.</t>
  </si>
  <si>
    <t>Сөз өнері және журналистика</t>
  </si>
  <si>
    <t>Асанова М.К., Жартай Ж.М., Газизова М.Р.</t>
  </si>
  <si>
    <t>Ресурстық нарықтар</t>
  </si>
  <si>
    <t>Ресурстық нарықтар - нарықтық қатынастар дамуының негізгі шарты болып табылады, ал оның жекелеген элементтері қалыптасуы мен дамуы бәсекелестікті және нарықты ерекшелейді. Сондықтан ұсынылып отырған оқу құралы ресурстық нарықтар, олардың арасындағы өзара байланысты сипаттайтын теориялық қағидалардан, маңызды нәтижелерден және заңдылықтардан тұрады. Қарастырылып отырған оқу құралы ресурстық нарықтардың микроэкономикалық негіздері, еңбек нарығы мен оның факторлы табысы еңбекақының, жер нарығы мен оның табысы рентаның, капитал нарығы мен оның табысы проценттің микроэкономикалық ерекшеліктеріне тоқталып өтеді. Оқу құралы экономика факультетінің студенттеріне, магистранттарына, докторанттарына, оқытушыларға және ресурстық нарықтар мәселелерімен қызығатын тұлғаларға арналған.</t>
  </si>
  <si>
    <t>Асанова У.О.</t>
  </si>
  <si>
    <t>Кәсіби қазақ тілі (Құқықтану мамандығында оқитын орыс тілді топтарға арналған)</t>
  </si>
  <si>
    <t>Язык казахский, Юридический</t>
  </si>
  <si>
    <t>Ұсынылып отырған оқу-әдістемелік құрал заң факультеттерінің студенттеріне арналады. Мамандық тілін меңгерту қазақ тілінің грамматикалық құрылысының негіздерін, орфография және орфоэпия нормаларын басшылыққа ала отырып, қазақ тілінің ерекшеліктерін жүйелі түрде үйрету бағытында жүргізіледі. 
 Кітапта кәсіби бағыттағы лексика-грамматикалық тақырыптармен бірге, танымдық дағдыларды қалыптастыратын, сондай-ақ тілдік құзіреттілікті дамытуға қатысты мәтіндер таңдалып алынған. Еңбекте сөйлеу әрекетінің түрлері: тыңдалым, оқылым, айтылым және жазылым арқылы білім алушылардың сөйлеу дағдыларын қалыптастыру мiндеттерi де ескерілген. 
 Бұл оқу-әдістемелік құралда тілді меңгерудің С1, С2 деңгейлеріне сәйкес келетін тапсырмалар қамтылған. Мәтіндер типтік оқу бағдарламасына сәйкес алынды.</t>
  </si>
  <si>
    <t>Асенова Б.К., Ребезов М.Б., Амирханов К.Ж., Нургазезова А.Н., Бакирова Л.С.</t>
  </si>
  <si>
    <t>Ет өнімдерін өндірудің физика-химиялық және биохимиялық негіздері</t>
  </si>
  <si>
    <t>Оқу құралында ет және ет өнімдерін өндірудің физика-химиялық және биохимиялық негіздері бойынша дәріс курстары қамтылған. Технологиялық факторлар мен микроорганизмдердің, ферменттердің әсерінен ет пен ет өнімдерінің қасиеттерінің өзгеруі және етті тұздау, кептіру техникасы мен технологиясы жан-жақты қарастырылған.
 Оқу құралында ет өнімдерінің технологиясы саласындағы ғылыми қызметкерлерге, өндіріс мамандарына, сонымен қатар студенттерге, ғылыми қызметкерлер мен оқытушыларға арналған.</t>
  </si>
  <si>
    <t>Асенова Б.К., Ребезов М.Б., Нургазезова А.Н., Бакирова Л.С., Нурымхан Г.Н., Бауыржанова А.З., Игенбаев А.К.</t>
  </si>
  <si>
    <t>Ет және ет өнімдері өндірісіндегі технохимиялық бақылау және сапаны басқару</t>
  </si>
  <si>
    <t>Асенова Б.К., Ребезов М.Б., Топурия Г.М.,Топурия Л.Ю., Смольникова Ф.Х.</t>
  </si>
  <si>
    <t>Контроль качества молока и молочных продуктов</t>
  </si>
  <si>
    <t>В учебном пособии приводятся сведения о контроле качества молока и молочных продуктов. Главными задачами ехнохимического контроля являются следующие: предотвращение выработки и выпуска предприятием продукции, не соответствующей требованиям нормативной документации; укрепление технологической дисциплины и повышение ответственности всех звеньев производства за качество выпускаемой продукции; осуществление мер по рациональному использованию материальных ресурсов. Данное учебное пособие предназначено для студентов и магистрантов дневной и заочной форм обучения по направлениям: технология продовольственных продуктов; технология перерабатывающих производств; продукты питания животного происхождения, агроинженерия; пищевая безопасность.</t>
  </si>
  <si>
    <t>Асильбеков А.Т.</t>
  </si>
  <si>
    <t>Основы проектирования транспортных устройств и сооружений. 1 часть</t>
  </si>
  <si>
    <t>Основы проектирования транспортных устройств и сооружений. 2 часть</t>
  </si>
  <si>
    <t>Аскарова Ш.К.</t>
  </si>
  <si>
    <t>Биотехнология микроорганизмов</t>
  </si>
  <si>
    <t>Данное учебно-методическое пособие по дисциплине «Биотехнология микроорганизмов» предназначено для бакалавров и магистрантов биотехнологических специальностей для изучения теоретических основ и практического применения микробиологических методов в лабораторных исследованиях. В данном пособии учебный материал изложен с учетом требований подготовки бакалавров и магистрантов технологических ВУЗов пищевого профиля и государственного образовательного стандарта.</t>
  </si>
  <si>
    <t>Асқар Л.Ә.</t>
  </si>
  <si>
    <t>Логика как феномен культуры мышления в контексте истории философии</t>
  </si>
  <si>
    <t>Монография посвящена историко-философскому анализу логики как науки. В работе рассматриваются в историко-культурной репрезентации проблемы становления логической науки, ее место в качестве науки о правильном мышлении в системе научного знания. В монографии уделяется внимание вопросу определения теоретического потенциала логики в обосновании модели правильного мышления. В монографии автор рассматривает историю формирования логики в античной и средневековой культуре. Автором определяется вклад Аристотеля, аль-Фараби, ибн-Сина и других философов в разработке архитектоники логической науки.</t>
  </si>
  <si>
    <t>Асылбеков Б. Ж.</t>
  </si>
  <si>
    <t>Сертификаттау</t>
  </si>
  <si>
    <t>Бұл негізінен ауыл шаруашылығы мамандықтары бойынша білім алатын студенттерге «Мал шаруашылығы өнімдерін стандарттау және сертификаттау» пәнінің оқу бағдарламасына арнайы сәйкестендіріп жазылған ұлттық, тілдегі алғашқы оқу кұралы болып табылады. Оқу құралы: 5В070100 – «Биотехнология», 5В072700 – «Азық - түлік тағамдары технологиясы», 5В080200- «Мал шаруашылығы өнімдерін өндіру технологиясы», 5В080300 – «Аң және балық шаруашылығы», 5В120100 – «Ветеринариялық медицина», 5В120200 - «Ветеринариялық санитария», 5В080100 – «Агрономия», т.б. бірқатар аграрлық бағыттағы мамандықтарға оқу бағдарламасына сай өңделіп, баспаға қайта ұсынылды.</t>
  </si>
  <si>
    <t>Мал өсіру негіздері</t>
  </si>
  <si>
    <t>Оқу құралы 5В080200, (050802)- «Мал өнімдерін өндіру технологиясы», 5В120100 (5В120200) - «Ветеринария» және тағы басқа бірқатар ауыл шаруашылығы мамандықтары бойынша білім алатын студенттерге «Мал өсіру», «Генетика және селекция», «Ветеринарлық генетика», «Мал шаруашылығы негіздері» т.с.с. кәсіби пәндерінің оқу бағдарламасына сәйкестендіріліп және алғашқы нұсқасы қайта өңделіп жазылды. Оқу құралында студенттердің теориялық тұрғыда және материалдарды өз бетімен оқып үйренуіне де көп мүмкіндіктер берілген. Оның үстіне, мұнда мал шаруашылығының жекелеген салалары бойынша арнайы оқу-тәжірибелік сабақтарға арналған тапсырмалар мен олардың дұрыс орындалу жолдары көрсетілген.</t>
  </si>
  <si>
    <t>Качества производства продуктов животноводства</t>
  </si>
  <si>
    <t>В учебном пособии рассматриваются основные вопросы качества производимой мясной и молочной продукции, их требования при заготовка и реализации, лабораторные методы оценки их качества, отделные показатели технологических и физико-химических свойств продукции. Учебное пособие предназначена для студентов обучающихся по специальности 5В080200-«Технология производства продуктов животновдства», 5В120200-«Ветеринарная санитария» и 5В120100-«Ветеринарная мидицина», а так же для учащихся агроколледжей.</t>
  </si>
  <si>
    <t>Асылбекова М.П.</t>
  </si>
  <si>
    <t>Балалар психологиясы</t>
  </si>
  <si>
    <t>Бұл оқу құралы «Балалар психологиясы» курсынан оқылған дәрістер мен тәжірибелік жұмыстардың жемісі болып табылады. Оқу құралында балалар психологиясының жалпы мәселелері, баланың психикалық даму ерекшеліктері, баланың психикалық процестерінің дамуы, негізгі іс-әрекеті және мектептегі оқуға психологиялық дайындығы туралы мәселелер қарастырылған. Оқу құралы педагогикалық жоғары оқу орындарының оқытушыларына, тәрбиешілерге, психологтарға, магистранттарға, студенттерге арналған</t>
  </si>
  <si>
    <t>Атабай Б.Ж., Мустахишев К.М.</t>
  </si>
  <si>
    <t>Математика ( Общий и специальный курс). 1часть</t>
  </si>
  <si>
    <t>Учебник охватывает все разделы и главы математики, указанные в программах и стандартах образования для технических вузов и колледжей, утвержденных Министерством образования и науки РК. Учебные заведения могут пользоваться учебником в объемах, предусмотренных их учебными планами. Учебник ставит целью не только теоретически обеспечить учебный
 процесс по математике во втузах, но и оказать методическую помощь студентам в выполнении их самостоятельных работ. В качестве приложений приведены таблицы, обеспечивающие применение методов теории вероятностей и математической статистики при решении задач.</t>
  </si>
  <si>
    <t>Математика ( Общий и специальный курс). 2часть</t>
  </si>
  <si>
    <t>Атабай Б.Ж., Мұстахишев К.М.</t>
  </si>
  <si>
    <t>Математика (Жалпы жене арнаулы курс) 1 бөлім</t>
  </si>
  <si>
    <t>Оқулық техникалық жоғары оқу орындары және колледждер үшін математикадан ҚР Білім және ғылым министрлігі бекіткен бағдарламалар мен стандарттарда көрсетілген барлық бөлімдер мен тарауларды қамтиды.Әр оқу орны оқулықты өз оқу жоспарларына сай қолдана алады. Математикадан оқу процесін теориялық тұрғыдан қамтамасыз етумен қатар оқулық студенттердің өз бетімен орындайтын жұмыстарына жөн сілтеуді де мақсат етеді. Оқулықта шығарылған есептер мен мысалдар студентке теориялық материалды тереңірек түсінумен қатар ұқсас тапсырмаларды өз бетімен орындауға көмектеседі. Оқулықтың соңында ықтималдықтар теориясы мен математикалық статистика әдістерін қолануды жеңілдету мақсатында қосымша кестелер келтірілген.</t>
  </si>
  <si>
    <t>Математика (Жалпы жене арнаулы курс) 2 бөлім</t>
  </si>
  <si>
    <t>Атақұлов Т.А., Ержанова К.М., Жоламанов Қ.К. /Атакулов Т.</t>
  </si>
  <si>
    <t>Егіншіліктің инновациялық технологиялары</t>
  </si>
  <si>
    <t>Казнау</t>
  </si>
  <si>
    <t>Оқу құралында егіншіліктің инновациялық технологиялары жөнiнде түсiнiк, оның ауылшаруашылығына тигiзетiн әсерi берiлген. Егіншіліктің инновациялық технологиялары оқу құралында ауылшаруашылық мамандары үшін технологиялардың түрлері, айырмашылықтары және аграрлық өнеркәсіп кешенінде инновациялық технологияларды енгізудің маңыздылығы қарастырылған. Келешек ауыл шаруашылық жоғары оқу орындарының докторанттары мен магистранттарына, ауылшаруашылығы мамандықтары студенттеріне және фермерлер мен шаруа қожалығы қызметкерлерiне арналған.</t>
  </si>
  <si>
    <t>Атақұлов Т.А., Оспанбаев Ж.О., Ержанова К.М. /Атакулов Т.</t>
  </si>
  <si>
    <t>Суғармалы егіншілк</t>
  </si>
  <si>
    <t>Оқулықта суғармалы егіншіліктің Қазақстанда даму жағдайы, келешегі, оны жақсарту шаралары, тиімді пайдалану жолдары жөнiнде түсiнiк, және ауыл шаруашылық дақылдарын өніп-өсуіне және өнімділігіне тигiзетiн әсерi берiлген.</t>
  </si>
  <si>
    <t>Атақұлов Т. А. /Атакулов /, Ержанова К.М.</t>
  </si>
  <si>
    <t>Агрометеорология практикумы</t>
  </si>
  <si>
    <t>Оқу құралында агрометеорология жөнiнде түсiнiк, оның ауыл шаруашылығына тигiзетiн әсерi берiлген.
 Агрометеорология оқу құралында ауыл шаруашылық мамандарына метеорологиялық элементтерге бақылау жүргiзу, олардың өзгеруiне байланысты дұрыс агротехникалық шаралар ұйымдастыру, зиянды метеорологиялық құбылыстардың алдын алып, олардың әсерiн азайту мәселелерi қарастырылған.
 Келешек ауыл шаруашылық 5В080100 – Агрономия, 5В080800 – Топырақтану және агрохимия, 5В080900 – Жеміс, көкөніс шаруашылығы мамандарына және фермерлер мен шаруа қожалығы қызметкерлерiне арналған.</t>
  </si>
  <si>
    <t>Атақұлов Т.А. /Атакулов /, Ержанова К.М.</t>
  </si>
  <si>
    <t>Агрометеорология</t>
  </si>
  <si>
    <t>Оқулықта агрометеорология жөнiнде түсiнiк, оның ауылша-руашылығына тигiзетiн әсерi берiлген.
 Агрометеорология оқулығында ауылшаруашылық мамандары үшін метеорологиялық элементтерге бақылау жүргiзу, олардың өзгеруiне байланысты дұрыс агротехникалық шаралар ұйымдас-тыру, зиянды метеорологиялық құбылыстардың алдын алып, олардың әсерiн азайту мәселелерi қарастырылған.
 Келешек ауыл шаруашылық жоғары және арнаулы орта оқу орындарының ауылшаруашылығы мен орман шаруашылығы мамандықтары студенттеріне және фермерлер мен шаруа қожалығы қызметкерлерiне арналған.</t>
  </si>
  <si>
    <t>Аубакиров Х.А.</t>
  </si>
  <si>
    <t>Ауыл шаруашылық биотехнологиясы (2 томда)</t>
  </si>
  <si>
    <t>Оқулық өсімдік шаруашылығы биотехнологиясы, өсімдік шаруашылығында жасушалық және ұлпалық биотехнологияның қолданылуы, биотехнология жетістіктерін өсімдіктер өнімділігін арттыруда қолдану, мал шаруашылығы биотехнологиясы, ветеринария саласында биотехнологияның қолданылуы, мал азығы мен мал азықтық қоспалар дайындау биотехнологиясы, сүт өнімдерін өңдеу биотехнологиясы, биоконверсия атты тараулардан құралған. Кітап материалдарында жоғарыда аталған салалардың өзекті мәселелері қамтылған.
 Сонымен бірге білімгерлерге арналған пысықтау сұрақтары, СӨЖ тақырыптары мен тест сұрақтары, термин сөздерге түсініктеме беріліп, әдебиеттер тізімдерімен аяқталады.
 Ұсынылып отырған оқулық Қазақстан Республикасы Білім және ғылым министрлігінің тапсырысы бойынша типтік оқу бағдарламасына сәйкес мемлекеттік тілде даярланған. Жоғары және орта оқу орындарының ауыл шаруашылық биотехнологиясы, биотехнолог, биолог, микробиолог, биохимия, тағам өнімдері технологиясы, өсімдік шаруашылығы, зооинженерия, мал дәрігерлік медицина мамандықтары бойынша оқитын білімгерлерге, жас ғалымдарға, ауыл шаруашылығы және биотехнология өндірісі саласында жұмыс істейтін кәсіпкерлердің пайдаланылуына арналады.</t>
  </si>
  <si>
    <t>Жануарлар биотехнологиясы (2 томда)</t>
  </si>
  <si>
    <t>Оқу құралы гендік инженерия негіздері, жасушалық инженерия негіздері, молекулалық биотехнология негіздері, жануарлардың көбею биотехнологиясы, медициналық және ветеринарлық биотехнология, мал азығы мен мал азықтық қоспалар дайындау биотехнологиясы атты тараулардан құралған. Кітап материалдарында жоғарыда аталған салалардың өзекті мәселелері қамтылған.
 Сонымен бірге әр тарау бойынша зертханалық жұмыстар, пысықтау сұрақтары, қысқартылған сөздер анықтамасы берілген.
 Ұсынылып отырған оқу құралы жоғары және орта оқу орындарының ауыл шаруашылық биотехнологиясы, биотехнолог, биолог, микробиолог, зооинженерия, ветеринарлық медицина мамандықтары бойынша оқитын білімгерлерге, жас ғалымдарға, мал шаруашылығымен айналысатын фермерлер және биотехнология өндірісі саласында жұмыс істейтін кәсіпкерлердің пайдаланылуына арналады.</t>
  </si>
  <si>
    <t>Аубакиров Я. А.</t>
  </si>
  <si>
    <t>Экономикалық теория негіздері (2 томда)</t>
  </si>
  <si>
    <t>Аубакирова Б. К.
 Жанпейісова Ж. М.
 Мұсайбеков Р. К.
 Абылқасов Ғ. Ж.</t>
  </si>
  <si>
    <t>Кәсіби қазақ тілі
 (Математика мамандығына арналған ОӘК)</t>
  </si>
  <si>
    <t>Оқу-әдістемелік кешен Типтік оқу бағдарламасы 5В010900-Математика мамандығы бойынша мемлекетгік жалпыға міндетті білім беру стандартына сәйкес құрастырылған.
  Оқу-әдістемелік кешен ҚР БжҒМ бекіткен типтік бағдарлама (15.05.2012 №18 бұйрығы бойынша) негізінде жасалды 
  Оқу-әдістемелік кешен жаратылыстану факультетінің 5В010900 - Математика мамандықтары студенттеріне арналған.Кәсіби қазақ тілінің оқу-әдістемелік құралы математика мамандығында оқитын студенттерге арналған.Қазақ тілі арқылы мамандыққа бейімдеу ,математика мамандарының кәсіби тілін қалыптастыру мақсаты көзделді.Оқу-әдістемелік кешкнде жүйеленген материалдар аталған сала бойынша ортақ мәселені арқау еткен. Осы мамандықтарға ортақ лексикалық бірлік , кәсіби сөздер, терминдер мен сөйлем құрылымдарын нысанаға алған ОӘК міндеті –қазақша ой түюге бағыттау.ОӘК белгілі бір дәрежеде мамандыққа сәйкес кәсіби лексиканы игеріп, қазақ тілін сөйлеу құралы ретінде меңгеруге , ауызша, жазбаша әдет-дағдыларын қалыптастыруға арналады.</t>
  </si>
  <si>
    <t>Аубакирова Б. К., Искакова Г. Ж.</t>
  </si>
  <si>
    <t>Кәсіби қазақ тілі (5В050300 – Психология мамандығы студенттеріне арналған)</t>
  </si>
  <si>
    <t>Оқу – әдістемелік кешен</t>
  </si>
  <si>
    <t>Язык казахский, психология</t>
  </si>
  <si>
    <t>Оқу –әдістемелік кешен филология және педагогика факультетінің 5В050300 – Психология мамандығы студенттеріне арналған.</t>
  </si>
  <si>
    <t>Аубакирова Б. К., Касенова Б. Р.</t>
  </si>
  <si>
    <t>Кәсіби қазақ тілі (Информатика мамандығына арналған ОӘК)</t>
  </si>
  <si>
    <t>Оқу-әдістемелік кешен жаратылыстану факультетінің 5В011100 - Информатика мамандықтары студенттеріне арналған. Кәсіби қазақ тілінің оқу-әдістемелік құралы информатика мамандығының студенттеріне арналған.Қазақ тілі арқылы мамандыққа бейімдеу , информатика мамандарының кәсіби тілін қалыптастыру мақсаты көзделді.Оқу-әдістемелік кешенде жүйеленген материалдар аталған сала бойынша ортақ мәселені арқау еткен. Осы мамандықтарға ортақ лексикалық бірлік , кәсіби сөздер, терминдер мен сөйлем құрылымдарын нысанаға алған ОӘК міндеті –қазақша ой түюге бағыттау.ОӘК белгілі бір дәрежеде мамандыққа сәйкес кәсіби лексиканы игеріп, қазақ тілін сөйлеу құралы ретінде меңгеруге , ауызша, жазбаша әдет-дағдыларын қалыптастыруға арналады.</t>
  </si>
  <si>
    <t>Аубакирова Б. К., Хамитова Г. Ж</t>
  </si>
  <si>
    <t>Кәсіби қазақ тілі (5В060700 – Биология мамандығына арналған)</t>
  </si>
  <si>
    <t>Язык казахский, биология</t>
  </si>
  <si>
    <t>5В060700 – Биология мамандығына арналған «Кәсіби қазақ тілі» пәніне кіріспе. Кәсіби қазақ тілінің мамандық пәндерімен байланысы</t>
  </si>
  <si>
    <t>Аубакирова Ж.С.</t>
  </si>
  <si>
    <t>Историческое регионоведение.</t>
  </si>
  <si>
    <t>В учебном пособии последовательно раскрывается структура современных регионов мира, затем региона Центральной Азии и отдельно Казахстана как региона, дается сравнительный анализ регионов Казахстана. Представлена авторская классификация регионов Казахстана в виде районирования по различным критериям: демографическим характеристикам, этническому составу населения. Учебное пособие предназначено для магистрантов, обучающихся по направлению "Гуманитарные науки" и направлено на реализацию в учебном процессе технологии развития критического мышления.</t>
  </si>
  <si>
    <t>Аубакирова Р.А., Оразова С.С.</t>
  </si>
  <si>
    <t>Глоссарий</t>
  </si>
  <si>
    <t>Словарь</t>
  </si>
  <si>
    <t>Учебное пособие Аубакировой Р.А. и Оразовой С.С. посвящено раскрытию основных понятий, определений химической технологии. Учебное пособие выполнено в виде глоссария, в котором содержатся все необходимые составляющие для понимания сложных технологических процессов, затрагивающих механизмы их проведения, основных параметров, характеризующих те или иные стороны технологических процессов. 
  В соответствии с программой полиязычия, внедряемой в вузе, глоссарий составлен на трех языках, что окажет несомненную помощь в изучении не только химической технологии, но и в языковой подготовке.
  Все основные понятия химической технологии, основные процессы, лежащие в основе получения технологических продуктов нашли отражение в этом учебном пособии.
  Учебное пособие предназначено для студентов и магистрантов химических и нехимических специальностей высших учебных заведений, а также учителей средних, средних специальных заведений и учащихся старших классов.</t>
  </si>
  <si>
    <t>рус/каз/англ</t>
  </si>
  <si>
    <t>Аубакирова Р.А., Оразова С.С..</t>
  </si>
  <si>
    <t>Физико-химические методы анализа. Талдаудың физика-химиялық әдістері. Physico-chemical methods of analysis</t>
  </si>
  <si>
    <t>Учебное пособие составлено в соответствии с учебной программой. Пособие состоит из нескольких тем, включающих теоретические положения, формулы расчетов, которые способствуют, чтобы студенты могли самостоятельно изучить материал. Пособие предназначено для дополнительного изучения обучающимися образовательных программ 6В01504, 7М01504, 6В05302, 7М05302 – Химия, 6В01507 – Химия-биология, 6В07201 – Технология перерабатыающих производств для углубленного изучения дисциплины «Физико-химические методы анализа».</t>
  </si>
  <si>
    <t>Аубакирова Ф.Х.</t>
  </si>
  <si>
    <t>Инженерные системы зданий и сооружений</t>
  </si>
  <si>
    <t>В учебном пособии рассмотрены вопросы выбора и устройства систем водоснабжения, канализации, теплоснабжения населенных мест, сооружений очистки природной и сточной воды, приведены основы проектирования и расчета внутреннего водопровода, канализации, отопления, вентиляции и кондиционирования зданий. Учебное пособие предназначено для студентов специальностей 5В072900 - «Строительство» и 5В042000 - «Архитектура».</t>
  </si>
  <si>
    <t>Проектирование и расчет устройств нижнего бьефа гидротехнических сооружений</t>
  </si>
  <si>
    <t>В учебном пособии рассмотрены элементы крепления нижнего бьефа при различных гидравлических режимах сопряжения бьефов, освещены вопросы гидродинамических нагрузок на плиты водобоев и рисберм, приведены методы борьбы со сбойными течениями, сведения о русловых переформированиях в зоне нижнего бьефа, основы проектирования и расчета устройств нижнего бьефа. Учебное пособие предназначено для студентов специальности 5В080500 - «Водные ресурсы и водопользование».</t>
  </si>
  <si>
    <t>Аубекеров Н.А.</t>
  </si>
  <si>
    <t>Теория движения автомобиля</t>
  </si>
  <si>
    <t>механика-транспорт</t>
  </si>
  <si>
    <t>Изложены особенности определения оценочных критериев, методов теоретического анализа эксплуатационных свойств автомобиля, проявляющихся в процессе движения и формирующих его закономерности, таких как динамичность, топливная экономичность, проходимость, управляемость, устойчивость, плавность хода автомобиля. Приведены основы анализа влияния на эти эксплуатационные свойства конструктивных и эксплуатационных факторов. Значительное внимание уделено тягово-скоростным свойствам и топливной экономичности, во многом определяющим производительность и себестоимость автомобильных перевозок. 
  Учебное пособие для студентов высших технических учебных заведений, может быть использован инженерно-техническими работниками автомобильного транспорта и автомобильной промышленности.</t>
  </si>
  <si>
    <t>Аукажиева Ж. М. Чултуков А.С., Доненбаева Н.С.</t>
  </si>
  <si>
    <t>Геодезиялық өлшемдерді математикалық өндеу теориясы</t>
  </si>
  <si>
    <t>Геодезия</t>
  </si>
  <si>
    <t>Өлшемдер жер бетінің картографиялық – геодезиялық бағытта зерттеу үшін жүргізілетін барлық жұмыстардың негізгі мазмұнын құрайды. Жерді зерттеуге байланысты өлшем әдістері мен құрылғылары геодезияда, астрономияда, гравиметрияда, фотограмметрияда және т.б. өңделеді. Кез келген шаманы өлшегенде екі тұрғыдан қарастырады: сандық – өлшенетін бірліктің сандық мәнін көрсетеді және сапалық – өлшем дәлдігін сипаттайды. Ғылым мен техниканың, әсіресе геодезияның дамуымен бірге өлшемдердің дәлдігі артып, оларды математикалық өңдеу тәсілдері жетілдірілуде. Оқу құралында негізгі көңіл бөлінетін тақырыптар қателіктер теориясы бөлімін оқуға бөлінген, ал математикалық статистика, ықтималдылықтар теориясы мен ең кіші квадраттар теориясы қысқаша ғана беріліп, негізгі ұғымдары мен ережелері көрсетілген. Сондай-ақ, оқу құралы мысалдармен, лабораториялық жұмыстардың реті келтірілген. Өлшем жұмыстарында аса жоғары дәлдік те, жеткіліксіз дәлдік сияқты көп жағымды бола бермейді. Сондықтан да мақсатқа лайықты, яғни қажетті және жеткілікті өлшем алу мен оларды нәтижелерін өңдеу жолдарын алу жұмысы туындайды. Геодезиялық өлшемдердің сапасын зерттеу, шарасыз қателіктердің пайда болуы мен әрекеттерін, өлшемнің қажетті дәлдігін бағалау ережелері мен есептеулерін, сондай ақ есептеулердің әдістері мен тәсілдердің оқумен геодезиялық өлшемдерді математикалық өңдеу теориясы айналысады</t>
  </si>
  <si>
    <t>Аукажиева Ж. М., Е. Ж. Маусымбеков, Д. А. Джорашов</t>
  </si>
  <si>
    <t>Высшая геодезия</t>
  </si>
  <si>
    <t>Целью преподавания дисциплины «Высшая геодезия» является обучение будущих специалистов основам теоретических и практических знаний:
 - о средствах и методах постановки высокоточных геодезических измерений на местности при создании, развитии и реконструкции государственных геодезических сетей и геодезических сетей специального назначения;
 - о методах и способах математической обработки результатов полевых геодезических измерений в гравитационном поле Земли с целью определения планово-высотного положения точек в различных системах координат и высот;
 - о геометрии земного эллипсоида;
 - о форме, размерах и гравитационном поле Земли,
 - о редукционной проблеме,
 - об организации геодезического мониторинга геодинамических процессов,
 - о задании геоцентрической и референцной систем координат.</t>
  </si>
  <si>
    <t>Аукажиева Ж. М., Муратова А. М., Мусагалиева Б. Е.</t>
  </si>
  <si>
    <t>Картография</t>
  </si>
  <si>
    <t>В пособии рассмотрены основные методы и процессы всего комплекса проектирования и составления карт. Освещены вопросы современной классификации и свойств карт, их математическая основа. Представлены наиболее используемые картографические проекции и их свойства. Подробно разобраны элементы содержания карт и особенности их составления и генерализации на картах разных масштабов. Пособие предназначено для студентов спеиальности 5В071100 – «Геодезия и картография».</t>
  </si>
  <si>
    <t>Аукажиева Ж. М., Мустафина Н. К., Доненбаева Н. С.</t>
  </si>
  <si>
    <t>Основы дешифрирования</t>
  </si>
  <si>
    <t>Тема дешифрирования снимков является одной из актуальных тем на сегодняшний день, т.к. эффективность использования материалов, полученных из космоса, не имеет себе равных, сейчас, и на перспективу. Содержание учебного пособия направлено на расширенное и углубленное изучение предмета «Дешифрирование снимков» через применение на практических занятиях теоретических знаний, приобретенных во время лекционных занятий</t>
  </si>
  <si>
    <t>Аукажиева Ж.М., Кожанбекова Н. К., Мусағалиева Ж. Е.</t>
  </si>
  <si>
    <t>Оку кұралы</t>
  </si>
  <si>
    <t>Карта құрастырудың бүкіл кешенінің негізгі әдістері мен процестері оқу құралында қарастырылады. Карталардың қазіргі классификациясы мен қасиеттері, олардың математикалық негіздері. Ең көп қолданылатын картографиялық болжамдар мен олардың қасиеттері көрсетілген. Карталардың мазмұнын және әртүрлі масштабтағы карталарда жинақтау ерекшеліктерін, элементтерін жинақтауды қарастырады. Оқу құралы 5В071100 – «Геодезия және картография» мамандығының студенттеріне арналған</t>
  </si>
  <si>
    <t>Аукажиева Ж.М., Қалыбеков Т., Әбен А.С., Муратова А.М.</t>
  </si>
  <si>
    <t>геодезия и картография</t>
  </si>
  <si>
    <t>Оқулықта геодезия және картография туралы жалпы мәліметтер, халық шаруашылығының әртүрлі саласында жүргізілетін геодезиялық жұмыстар мен қолданылатын аспаптар толығынан келтірілген. Геодезиялық өлшеулерді орындаудың теориясы мен әдістері, тіректік және түсірулік тораптарды дамыту тәсілдері, дәстүрлі және автоматтандырылған әдістерді пайдаланумен топографиялық түсірістерді жүргізу баяндалған. Геодезиялық өлшеулер қателіктерінің теориясынан мәліметтер келтірілген. Геодезиялық тірек тораптарының сипаттамалары және қосымша тірек пункттерінің орындарын анықтаудың тәсілдері жан-жақты түрде ұсынылған. Геодезиялық өлшеулерді қауіп-қатерсіз жүргізуді ұйымдастырудың және дала жұмыстары кезінде табиғатты қорғаудың негізгі ережелері келтірілген.Оқулық жоғары оқу орындарының геодезия және картография мамандығы студенттеріне арналған, сонымен қатар геодезияны оқып-үйренетін басқа да студенттер, магистранттар және докторанттар үшін де пайдалы бола алады</t>
  </si>
  <si>
    <t>Афанасьева А.И., Асанбаев Т.Ш., Бексеитов Т.К., Бурамбаева Н.Б.</t>
  </si>
  <si>
    <t>Биолого – физиологические особенности лошадей</t>
  </si>
  <si>
    <t>В данном учебном пособии приведены сведения об анатомических, физиологических и биологических показателях лошадей. Отражены все системы организма лошадей, их функциональные, биологические характеристики и особенности. Предназначено для магистров и студентов высших учебных заведений по направлениям подготовки: 36.03.02 и 36.04.02 «Зоотехния»; 5В080200 «Технология производства продуктов животноводства»; 36.03.07 «Технология производства и переработки сельскохозяйственной продукции»; по специальности 36.05.01 «Ветеринария».</t>
  </si>
  <si>
    <t>Ахаева Ж.Б., Закирова А.Б., Толегенова Г.Б.</t>
  </si>
  <si>
    <t>Учебно-методический комплекс по программированию роботов Lego Mindstorms EV3</t>
  </si>
  <si>
    <t>учебно-методический комплекс</t>
  </si>
  <si>
    <t>робототехника</t>
  </si>
  <si>
    <t>Учебно-методический комплекс по программированию роботов Lego Mindstorms EV3 будет полезен преподавателям базового, среднего, высшего и дополнительного образования, учащимся, студентам и всем, интересующимся вопросами робототехники</t>
  </si>
  <si>
    <t>Lego Mindstorms EV3 роботтарын бағдарламалауға арналған оқу-әдістемелік кешен</t>
  </si>
  <si>
    <t>оқу-әдістемелік кешен</t>
  </si>
  <si>
    <t>Lego Mindstorms EV3 роботтарын бағдарламалауға арналған оқу-әдістемелік кешен, орта, жоғары және қосымша білім беру мұғалімдеріне, оқушыларға, студенттерге және робототехникамен айналысатындарға пайдалы болады</t>
  </si>
  <si>
    <t>Ахажанов К.К.</t>
  </si>
  <si>
    <t>Зооанализ кормов</t>
  </si>
  <si>
    <t>Химический состав и питательность кормов в безопасной зоне Семипалатинского ядерного полигона</t>
  </si>
  <si>
    <t>Ахажанов К.К., Асанбаев Т.Ш., Коккозова С.А.</t>
  </si>
  <si>
    <t>Опытное дело в животноводстве</t>
  </si>
  <si>
    <t>В книге исследуются химический состав и питательность кор¬мов в зоне Семипалатинского ядерного полигона. Рассматриваются во¬просы улучшения химического состава и питательности кормов. Влияние сроков скашивания кормовых трав на качество кормов. Рекомендуется научным работникам, студентам сельскохозяйствен¬ных специальностей вузов.</t>
  </si>
  <si>
    <t>Аханов Б.Ф., Кунжигитова Г.Б.</t>
  </si>
  <si>
    <t>Жарнама дизайн</t>
  </si>
  <si>
    <t>050107 – Бейнелеу өнері және сызу мамандығының студенттеріне арналған. Оқу құралы «Жарнама дизайн» пәннің оқу жоспары мен бағдарламасының талаптарына сәйкес құрастырылған және курстың теориялық мәліметтерді қамтиды. Оқу құралы бакалаврларға жарнама дизайн негіздерін меңгеруге, негізгі ұғымдарын, оның түрлері мен жанрларын, өнердің арнайы ерекшеліктерін, әдістерін, оның тұтынушыға психологиялық әсері және оны қажетті ақпарат көзіне тез және қызықты пішінде қарата (икемдете) алуға мүмкіндік береді.</t>
  </si>
  <si>
    <t>Көркем кесте</t>
  </si>
  <si>
    <t>Оқу құралы 5В010700 – «Бейнелеу өнері және сызу» мамандығы студенттеріне арналған. Оқу құралы «Қол өнер негіздері» пәннің оқу жоспары мен бағдарламасының талаптарына сәйкес құрастырылған және курстың практикалық сабақтарының тақырыптарын орындауға қажетті барлық мәліметтерді қамтиды.</t>
  </si>
  <si>
    <t>Аханов У.К.</t>
  </si>
  <si>
    <t>"Адам және жануарлар физиологиясы" зертханалық практикум</t>
  </si>
  <si>
    <t>Физиология человека и животных</t>
  </si>
  <si>
    <t>Лабораторный практкум по дисциплине "Физиология человека"</t>
  </si>
  <si>
    <t>Лабораторный практикум</t>
  </si>
  <si>
    <t>Лабораторный практикум составлен в соответствии с требованиями учебно го плана и программой дисциплины «Физиология человека и животных» и вклю чает все необходимые сведения по выполнению лабораторных работ курса. Лабораторный практикум предназначены для студентов специальности 5В070100- «Биотехнология».</t>
  </si>
  <si>
    <t>Ахмеджанова Б., Тажибекова К.Б.</t>
  </si>
  <si>
    <t>Методика преподавания экономических дисциплин</t>
  </si>
  <si>
    <t>Учебное пособие содержит 6 тем, в которых системно отражены дидактические аспекты педагогического процесса, дан анализ конкретных форм учебного процесса: лекций, семинарских и практических занятий, самостоятельной работы студента, организация контроля знаний студентов, к каждой части приведена специальная учебная литература, предложены вопросы для организации самостоятельной работы студентов. Авторы стремились привлечь внимание к новым методикам в преподавании экономических дисциплин, дать ориентиры к творческому поиску в педагогической деятельности специалистам, избравшим профессию педагога-экономиста. Учебное пособие предназначено магистрантам специальности 6М050600 «Экономика», молодым преподавателям, а также всем читателям, имеющим отношение к преподаванию экономических дисциплин</t>
  </si>
  <si>
    <t>Ахмедиярова Ә.Ж.</t>
  </si>
  <si>
    <t>Электр машиналары</t>
  </si>
  <si>
    <t>Электротехника. Лабораториялық жұмыстар</t>
  </si>
  <si>
    <t>Ахмедьяров К.К., Жаркынбекова Ш.К.</t>
  </si>
  <si>
    <t>Русский язык. Четвертое издание</t>
  </si>
  <si>
    <t>Учебное пособие создано на основе Государственного образовательного стандарта с учетом требований подготовки специалистов в условиях кредитной системы обучения. Оно состоит из шести разделов: в первом даны сведения об основных функциях языка, видах и формах речи, тексте как ведущей единицы общения; во втором предложен материал о функционально-смысловых типах речи; в третьем речь идет о функциональных стилях речи; в четвертом представлена информация о структурно-смысловом членении текста; в пятом содержится материал об основах компрессии научных текстов; шестой посвящен актуальным проблемам культуры речи и практической стилистики. Каждый раздел имеет достаточное количество заданий и упражнений, рассчитанных на активное обучение студентов русскому языку.</t>
  </si>
  <si>
    <t>Ахметжанов Б.А., Шаметова А.А., Тажибекова К.Б.</t>
  </si>
  <si>
    <t>Экономика и менеджмент горного предприятия</t>
  </si>
  <si>
    <t>Учебник.</t>
  </si>
  <si>
    <t>В книге подробно освещены вопросы экономики горной промышленности, раскрыты современные методы и схемы управления отраслями и производственными объединениями. Большое внимание уделено повышению эффективности использования производственных фондов, росту производительности труда, формированию себестоимости, ценообразованию и рентабельности горных предприятий. Рассмотрены вопросы экономической эффективности капитальных вложений и новой техники, экономического обоснования размещения предприятий горной промышленности, а также вопросы экономической безопасности и реструктуризации горной промышленности. Показаны формы организации общественного производства, стратегическая и тактическая основа управления предприятием. Представлены современные данные, характеризующие состояние, проблемы и перспективы развития горной промышленности Казахстана.Учебник предназначен для студентов, магистрантов, докторантов, преподавателей вузов экономических специальностей вузов, а также для инженерно-технических работников горной промышленности</t>
  </si>
  <si>
    <t>Ахметов Г.Б.</t>
  </si>
  <si>
    <t>Мұсылман құқығы</t>
  </si>
  <si>
    <t>Ахметов Е. С.</t>
  </si>
  <si>
    <t>Жер мен жылжымайтын мүлікке баға беру</t>
  </si>
  <si>
    <t>Жерге орналастырудағы геодезиялық жұмыстар</t>
  </si>
  <si>
    <t>Оқу құралы жерге орналастыру жобаларын жасау кезінде жүргізілетін геодезиялық жұмыстар жөніндегі мәліметтер, сонымен қатар жобалау және жобаны натураға көшіру әдістері, тәсілдері баяндалған. Оқу құралы 5В090300 –«Жерге орналастыру» 5В090700 – «Кадастр» мамандықтарының білімгерлері үшін арналған.</t>
  </si>
  <si>
    <t>Оценка земли и недвижимости</t>
  </si>
  <si>
    <t>В учебном пособии изложены теоретические и методические основы массовой и индивидуальной оценки земельных участков. Рассмотрены особенности земли как объекта оценки, виды стоимости и их взаимосвязь с назначением оценочных работ. Приведены основные подходы и методы оценки земельного участка на практических примерах. Освещены вопросы оценки имущественных прав на земельные участки. Для контроля знания студентов подготовлены тестовые вопросы.
 Пособие предназначено для студентов обучающихся по специальности 050903 «Землеустройство»; 050907 «Кадастр» и 050908 «Оценка».</t>
  </si>
  <si>
    <t>Ахметов Е.С., Қырықбаев Ж.Қ., Жұпархан Б.Ж</t>
  </si>
  <si>
    <t>Қазіргі жерге орналастырудың және кадастрдың теориясы мен тәжірибесі</t>
  </si>
  <si>
    <t>Жерге орналастырудың ғылыми негiздерi бiр қатар жалпы ғылыми пәндер - Қазақстан тарихы, геодезия, топырақтану және т.б. арқылы алынған бiлiмдерге сүйенедi. Солардың арасында жерге орналастырудың ғылыми негiздерiнiң - алдында оқылатын жер қатынастары мен жерге орналастыру тарихы. Бұндағы материалды ұғу барысында аса маңызды: жер қатынастарының негiзгi заңдылықтары, олардың өндiргiш күштерiн үнемi арттырып отырудағы ролi, жерге орналастырудың әр түрлi тарихи кезеңдерде, әсiресе iрi жер реформаларын (1861, 1906-1913 ж.ж.) жүзеге асырғандағы және 1917 ж. кейiн жер қатынастарын қайта құрғандағы мемлекет құралы ретiндегi ролi, жерге орналастыру iс-қимылдарының (қазiргi, Ресейге қосылғанға дейiнгi Қазақстан территориясында, Ресей империясы мен КСРО аумағында және тәуелсiздiк кезеңінде) соңғы ғасырлар iшiнде жерді пайдалануды және жер ресурстарын ұтымды пайдалануын ұйымдастыру жөнiндегi маңызы мен мазмұны.</t>
  </si>
  <si>
    <t>Ахметов Н.М.</t>
  </si>
  <si>
    <t>Методы испытаний определения прочностных свойств</t>
  </si>
  <si>
    <t>Атырау</t>
  </si>
  <si>
    <t>Ахметова А.К</t>
  </si>
  <si>
    <t>Психология тарихы</t>
  </si>
  <si>
    <t>Ахметова Б.С., Нусупов А.М.</t>
  </si>
  <si>
    <t>Мал шаруашылығы негіздері</t>
  </si>
  <si>
    <t>Нусупов. А.М., Ахметова Б.С. «Мал шаруашылығы негіздері» пәнінің оқу - құралы Семей қаласының Шәкәрім атындағы мемлекеттік университетінің « Мал шаруашылығы өнімдерін өндіру технологиясы» және «Ветеринариялық санитария» мамандықтарының бакалавриаттарына арналған.</t>
  </si>
  <si>
    <t>Ахметова К.А.</t>
  </si>
  <si>
    <t>Антилогизм мәнді синтаксистік конструкциялар</t>
  </si>
  <si>
    <t>Ахметова Қ.А., Ә.Құрмашқызы</t>
  </si>
  <si>
    <t>Кәсіби қазақ тілі
 (Техникалық физика мамандығында оқитын студенттерге арналған)</t>
  </si>
  <si>
    <t>Язык казахский</t>
  </si>
  <si>
    <t>Бұл оқу құралы оқу жұмыс бағдарламасына сай физика-техникалық факультетінің техникалық физика мамандығының студенттеріне арнап жазылған. Студенттердің мамандықтарына қатысты мәтіндермен жүйелі түрде жұмыс істеу мақсатында түрлі тапсырмалар легі жан-жақты құрастырылған. Жоғары оқу орындарының орыс тілді аудиториясында білім алып жатқан студенттерге және өздігінен білім-біліктілігін жетілдіруші қауымға арналады.</t>
  </si>
  <si>
    <t>Ахметова М.К.</t>
  </si>
  <si>
    <t>Бизнес саласындағы мамандарға арналған практикалық қазақ тілі</t>
  </si>
  <si>
    <t>Қазақ тілінің практикалық курсы бойынша дайындалған оқу құралы ресми-іскери қарым-қатынас аясындағы сауаттылықты арттыруға септігін тигізеді. Құжат түрлеріне байланысты ұсынылған ресми мәтіндер, құжаттардың толтырылу үлгілеріне қатысты берілген тапсырмалар жазба тілдің нормаларын тәжірибе арқылы меңгертуге мүмкіндік береді. Оқу құралына ресми ісқағаздарында жиі жұмсалатын тілдік бірліктер мен қысқарған атаулардың енгізілуі кәсіпкерлердің ресми аядағы коммуникативтік құзыреттіліктерін қалыптастырып, жазбаша, ауызша сөйлеу дағдыларын жетілдіруге ықпалын тигізеді. Кітап мемлекеттік тілде ресми ісқағаздарының құрылымын, тілдік ұйымдасуын меңгергісі келетін кәсіпкерлерге арналады.</t>
  </si>
  <si>
    <t>Ахметова С.Т., Шаймерденова Л.Е.</t>
  </si>
  <si>
    <t>IT-технологияларды жобалау</t>
  </si>
  <si>
    <t>Дәрістер жинағы</t>
  </si>
  <si>
    <t>Дәрістер жинағы «IT-технологияларды жобалау» пәні бойынша оқу бағдарламаға сәйкес құрастырылып, пән бойынша барлық мәліметтерді қамтиды. Дәрістер жинағы 6М070400 – «Есептеу техникасы және бағдарламамен қамтамасыз ету» магистранттарына арналған. Дәрістер жинағында келесі тақырыптар қамтылған: инструменталды құралдарды жіктеу, программаларды құрастырудың тәсілдері мен құрал-саймандары, программаны құрастырудың өмірлік циклі мен жобалау тәсілдері, моделдеудің біріздендірілген тілі (UML).</t>
  </si>
  <si>
    <t>Ашенова С.В.</t>
  </si>
  <si>
    <t>Журналистика во взаимодействии с политикой</t>
  </si>
  <si>
    <t>Ашимбаева Н.М.</t>
  </si>
  <si>
    <t>Дәстүрлі қазақ қоғамындағы атақ-лауазымдар жүйесі</t>
  </si>
  <si>
    <t>Бұл монографияда атақ-лауазымдарға қатысты атаулардың қалыптасуы мен ел басқару ісінің түрлері және оған қатысты атақ-лауазым атаулары дәуірлік кезеңдестіру негізінде тарихи тұрғыдан қарастырылып, атақ-лауазымға қатысты атаулардың мақал-мәтелдердегі тілдік репрезентациясы (көрінісі) және уәжділігі мәселелері зерделенді. Монография студенттерге, магистранттарға және осы тақырыпқа қызығушы көпшілік қауымға арналады.</t>
  </si>
  <si>
    <t>Ашимова А. К., Заяц Т. В., Исмагулова А. Е.</t>
  </si>
  <si>
    <t>Межкультурная коммуникация: теория и практика</t>
  </si>
  <si>
    <t>Пособие предназначено для студентов высших учебных заведений предодавателей курса межкультурной коммуникации а так же всех тех кто совершенствует свои лингвокультурологические и культуроведческие знания с целью повышения эффективности межкультурного общения</t>
  </si>
  <si>
    <t>Аширбаев Н. Қ.</t>
  </si>
  <si>
    <t>Жоғары математика курсының негіздері.</t>
  </si>
  <si>
    <t>Оқу құралы аналитикалық геометрия мен сызықтық алгебра элементтері; дифференциалдық есептеулер мен оның кейбір қолданулары; интегралдар; көп айнымалы функциялар; жай дифференциалдық теңдеулер; қатарлар; еселі, қисық сызықты және беттік интегралдар және ықтималдықтық теориясының элементтерінен тұрады.
 Бұл еңбек инженерлік және экономикалық мамандықтарды оқитын студенттерге арналған. Оқу құралын өз бетінше оқып-үйренушілер де пайдалануға болады./Учебное пособие содержит элементы аналитической геометрии и линейной алгебры; дифференциальные вычисления и некоторые его применения; интегралы; функции многих переменных; простые дифференциальные уравнения; ряды; кратные, криволинейные и поверхностные интегралы и элементы теории вероятности. Этот труд предназначен для студентов, обучающихся по инженерным и экономическим специальностям. Учебное пособие можно использовать и те, кто обучается самостоятельно.</t>
  </si>
  <si>
    <t>Аширбаев Н.К., Қаратаев Ж.</t>
  </si>
  <si>
    <t>Жай дифференциалдық теңдеулер</t>
  </si>
  <si>
    <t>Оқу құралы жоғары оқу орындарында оқытылатын «Дифференциалдық теңдеулер» пәнінің бағдарламасына сәйкес жазылған. Оқу құралы екі тараудан тұрады: бірінші ретті дифференциалдық теңдеулер және жоғары ретті дифференциалдық теңдеулер. Оқу құралының әрбір тарауында қысқаша теориялық қағидалар және оны меңгеруге жәрдемдесу үшін мысалдар толық түсіндірмесімен келтірілген. Әрбір параграфтың соңында есептер мен жаттығулар келтірілген. Оқу құралының соңында өзіндік жұмыстарға арналған есептер мен тест тапсырмалары берілген. 
  Оқу құралы жоғары оқу орындарының студенттеріне және арнаулы орта оқу орындарының оқушыларына арналған.</t>
  </si>
  <si>
    <t>Аширбекова Г.Ш. Джанпаизова В.М., Серікбаев Б.Е.</t>
  </si>
  <si>
    <t>Мақтаны алғашқы өңдеу</t>
  </si>
  <si>
    <t>Оқу құралы оқу жоспары және 5В073300 -«Тоқыма материалдарының технологиясы және жобалануы» мамандығының күндізгі оқитын студенттеріне «Мақтаны алғашқы өңдеу» пәнінің оқу бағдарламасы талаптарына сәйкес құрастырылған және пәнге қатысты барлық қажетті мәліметтерді қамтиды
  Бұл оқу құралында табиғи талшықтың ең бір негізгі түрі мақта талшығы туралы толық мәліметтер, мақтадан алынатын тоқыма материалдары мен олардың қасиеттері, толық технологиясы және қолданылу аймағы жайлы жазылған. Мақта талшығы мен оның өнімдерінің сапасын көрсететін негізгі көрсеткіштер қарастырылған.</t>
  </si>
  <si>
    <t>Ашкеев Ж.А.</t>
  </si>
  <si>
    <t>Пластикалық теория</t>
  </si>
  <si>
    <t>Оқулық құрал «металдарды қысыммен өндеу» (МҚӨ) мамандығы бойынша оқитын студенттеріне «Пластикалық теория» пәнi бойынша өзiндiк, практикалық және курстық жұмыстарды орындауға арналған.
 Жұмыста металдарды қысыммен өндеу процестерi есептерін шешудiң жалпы негiздері берiлген. Оқулық құралдын негізгі бағыты – инженерлiк есептердi шығару арқылы студенттердiң теориялық бiлiмдерiн нығайтуына мүмкiндiк беру.
 Оқулық құралда пластикалық теориясының бес бөлiмi бойынша: «Векторлық және тензорлық санаулар», «Кернеулi күй теориясы», «Деформациялық күйiнiң теориясы», «Пластикалық шарты», «Сырғанау сызықтары әдiсi» есептер жинағы және оларды шешуге нұсқау берілген.</t>
  </si>
  <si>
    <t>Аязбаев Т. Л.</t>
  </si>
  <si>
    <t>Жалпы физика курсынан тестік тапсырмалар</t>
  </si>
  <si>
    <t>Тестовые задания по курсу общей физики</t>
  </si>
  <si>
    <t>физика</t>
  </si>
  <si>
    <t>Учебное пособие представляет собой сборник тестовых заданий, охватывающих своим содержанием программу курса общей физики для технических и технологических специальностей ВУЗов. Предназначено для самостоятельной работы студентов по контролю усвоения как отдельных разделов, так и всего курса физики в целом. Представляет также интерес для преподавателей физики ВУЗов и средних учебных заведений при составлении тестов в самых различных дидактических целях.</t>
  </si>
  <si>
    <t>Аяпов К.Д., Кампитова Г.А., Мажитова Р.С. Мұсақұлова А.С.</t>
  </si>
  <si>
    <t>Жүзім шаруашылыгы</t>
  </si>
  <si>
    <t>Жүзім шаруашылығы кешенді биологиялық ерекшеліктерімен негізделеді. Өзінің өсу қасиетіне қарай, өсімдік шаруашылығының бір саласы ретінде жоғары маңызға ие және халықшаруашылығы өнді-рісімен тығыз байланысты. Жүзім шаруашылығы өнімдерімен респуб-лика халқын жыл бойы қамтамасыз ету үшін жүзім өсіру техноло-гияларының жаңа бағыттарын дамыту қажет. Оқу құралы жеміс, көкөніс-жүзім шаруашылығы мамандығына және ауыл шаруашылығы салалары бойынша оқитын студенттерге, магистранттар мен оқытушыларға арналған.</t>
  </si>
  <si>
    <t>Аяпов К.Д., Матаганов Б.Г.</t>
  </si>
  <si>
    <t>Плодоводство (в 2-х т.)</t>
  </si>
  <si>
    <t>Рассмотрены основы классификации и биологические особен-ности плодовых растений, включая способы размножения и техно-логии выращивания посадочного материала,рассматривается зако-номерности их роста. Изложены вопросы закладки интенсивного сада, формирования крон, ухода за деревьями и почвой в саду, технология уборки урожая. Данны характиристика основных сортов плодово-ягодных культур. Учебник предназначено для бакалавров, магистров, PRD доктарантов обучающихся по направлениям подготовки «Плодоовощеводство», «Агрономия», « Защита и карантин растений». Также будет полезно для специалистов, фермеров, садоводов- любителей, а также преподавателям вузов связанных с этими направлениями.</t>
  </si>
  <si>
    <t>Бабаев С.Б.</t>
  </si>
  <si>
    <t>Жалпы педагогика</t>
  </si>
  <si>
    <t>Туркестан</t>
  </si>
  <si>
    <t>Оқулық жоғары оқу орындарының «Педагогика» пəні бойынша мемлекеттік оқу стандартына сай жазылып, «Педагогика жəне психология» мамандығын игеруші студенттерге арналады. Бұл еңбектің ерекшелігі – педагогика курсының мазмұны ықшамдалып, жалпыланған күйде ғылым əдіснамасы тұрғысынан берілді; аксеологиялық теория, инновациялық бағыт-бағдарлар мен оқу технологиялары жөніндегі білімдік мəліметтер алғаш енгізіліп отыр. Көп көңіл тұлғалық тəлім-тəрбие мəселелеріне бөлінді. «Қысқа да нұсқа оқу технологиясы» айдарымен ұсынылған бұл оқулық жаңадан еніп жатқан кредиттік оқу жүйесінде өз тиімділігімен көрінеріне сенеміз</t>
  </si>
  <si>
    <t>Бабкина С.С., Елфимов В.И., Мясоедов Е.М.</t>
  </si>
  <si>
    <t>Лабораторный практикум по общей химии</t>
  </si>
  <si>
    <t>Лабораторный практикум соответствует программе по общей и неорганической химии и предназначен для обучения по этой дисциплине бакалавров и специалистов химико-технологических направлений, а также избирательно мо-
 жет быть использован для обучения по дисциплине «Химия» бакалавров и специалистов инженерно-технических направлений.</t>
  </si>
  <si>
    <t>Бабкина С.С., Улахович Н.А.</t>
  </si>
  <si>
    <t>Бионеорганическая химия: биометаллы в организмах</t>
  </si>
  <si>
    <t>Метрология и обеспечение качества химического анализа</t>
  </si>
  <si>
    <t>Химическая безопасность техногенных систем</t>
  </si>
  <si>
    <t>Русс</t>
  </si>
  <si>
    <t>Метрология в аналитическом контроле</t>
  </si>
  <si>
    <t>Учебное пособие предназначено для студентов ВУЗов, исследователей и сотрудников аналитических лабораторий, использующих метрологию в аналитическом контроле. Изложены основы математической статистики.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Даются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t>
  </si>
  <si>
    <t>Бабкина С.С., Улахович Н.А., Бабкин Ю.А.</t>
  </si>
  <si>
    <t>ДНК в аналитической химии: биоаффинные методы на основе сенсорных систем и наноматериалов.</t>
  </si>
  <si>
    <t>В монографии обобщен опыт по разработке биоаффинных методов ана-лиза на основе ДНК и электрохимических ДНК-сенсоров и по их примене-нию в биохимическом анализе, а анализе структуры ДНК и ее повреждений, в комониторинге и т.д. Большой опыт авторов монографии дополнен сведе-ниями о достижениях в этой области исследований в России и за рубежом за длительный период времени, включая подробный обзор информации за по-следние 5 лет. Особое внимание уделено способам иммобилизации биомолекул и со-зданию на их основе ДНК-сенсоров; предложен алгоритм их создания и ис-пользования. Рассмотрен широкий круг вопросов, связанных с механизмом взаимодействия ДНК с ее эффекторами, с аналитическим применением элек-трохимических биоаффинных методов для определения низко- и высокомо-лекулярных биологически активных веществ, среди которых тяжелые метал-лы и их комплексы, экотоксиканты, противоопухолевые и другие лекар-ственные препараты, белки, антитела, ДНК и ее фрагменты. Представлены последние достижения в области применения нанотехнологии и наноматери-алов при разработке биоаффинных методов анализа на основе ДНК и ДНК-сенсоров. Монография предназначена для научных и инженерно-технических ра-ботников в области аналитической химии, биохимии, биоинженерии, меди-цины и экологии, а также для преподавателей и студентов соответствующих специальностей.</t>
  </si>
  <si>
    <t>Бабкина С.С., Улахович Н.А., Медянцева Э.П.</t>
  </si>
  <si>
    <t>Основы химической экотоксикологии.</t>
  </si>
  <si>
    <t>Учебное пособие предназначено для студентов ВУЗов, специализирующихся в области химии, экологии, фундаментальной медицины и биологии. Особое внимание уделено наиболее опасным токсикантам (тяжелым металлам, хлорорганическим и фосфорорганическим соединениям). Рассмотрены особенности аэрозольной составляющей атмосферы, а также проблемы тропосферного и атмосферного озона. Описаны свойства наиболее распространенных химических загрязнителей окружающей среды, экологическое значение их метаболизма и трансформации в биосфере.</t>
  </si>
  <si>
    <t>Баганов Н.А.</t>
  </si>
  <si>
    <t>Грузоведение</t>
  </si>
  <si>
    <t>В учебном пособии рассмотрены вопросы классификации, транспортного состояния и транспортных характеристик грузов, приема груза к перевозке, выбора условий перевозки и хранения грузов. Приведены методики расчета для решения некоторых прикладных задач, связанных с перевозкой и хранением грузов. Пособие предназначено для студентов специальности 5В090100 «Ор¬ганизация перевозок, движения и эксплуатация транспорта» и 5В090900 «Логистика». Оно может быть использовано на практических аудиторных занятиях, при самостоятельной работе студентов, а также при дипломном проектировании.</t>
  </si>
  <si>
    <t>Баганов Н.А., Черкасов Ю.Б.</t>
  </si>
  <si>
    <t>Грузовые перевозки</t>
  </si>
  <si>
    <t>В учебном пособии рассмотрены вопросы классификации, транспортного состояния и транспортных характеристик грузов, приема груза к перевозке, выбора условий перевозки и хранения грузов. Приведены методики расчета для решения некоторых прикладных задач, связанных с перевозкой и хранением грузов.
  Пособие предназначено для студентов специальности 5В090100 «Ор-ганизация перевозок, движения и эксплуатация транспорта» и 5В090900 «Логистика». Оно может быть использовано на практических аудиторных занятиях, при организации самостоятельной работы студентов, а также при дипломном проектировании.</t>
  </si>
  <si>
    <t>Багитова С.Ж., Цыгулев Д.В.</t>
  </si>
  <si>
    <t>Металлические подкрановые конструкции</t>
  </si>
  <si>
    <t>Учебное пособие является руководством по выполнению раздела "Подкрановые конструкции" курсового проекта "Расчет поперечной рамы одноэтажного промышленного здания" по металлическим конструкциям для специальности 5В072900 – Строительство. Пособие содержит теоретический курс по металлическим подкрановым балкам, основы расчета, определение усилий, подбор сечения, проверка жесткости и местной устойчивости балок. Приложение - справочный материал, необходимый для практического расчета; примеры расчета. Учебное пособие разработано в соответствии с требованиями СНиП РК 5.04-23-2002 и СНиП 2.01.07-85*</t>
  </si>
  <si>
    <t>Бағытова С.Ж. / Багитова /</t>
  </si>
  <si>
    <t>Құрылыс конструкциялары</t>
  </si>
  <si>
    <t>Оқулықта темiрбетон және металл құрылыс конструкцияларын есептеудiң негiзгi әдістерi мен жобалаудың негiздерi қарастырылған. Аталған конструкциялар элементтерінің беріктік, деформация, темірбетон элементтердің жарыққа төзімділік есептері және оларды құрылымдау бойынша негізгі тәсілдер келтірілген. Дайындалу әдістері түрліше жазық жабын тақталарын есептеу және құрылымдау қарастырылған. Оқулық өнеркәсіптік және азаматтық құрылыс мамандығы бойынша оқитын жоғарғы оқу орындары студенттерiне арналған</t>
  </si>
  <si>
    <t>Баданбекқызы Зәуре</t>
  </si>
  <si>
    <t>Ағылшын тілі фонетикасы</t>
  </si>
  <si>
    <t>Баданов К.И.</t>
  </si>
  <si>
    <t>Маталарды өңдеу</t>
  </si>
  <si>
    <t>Оқу құралында маталарды өңдеу процесстерінің теориялық негіздері, технологиялық мәліметтер, рецептуралары мен режимдері, қолданылатын құрал-жабдықтар келтірілген., бақылау сұрақтары берілген. «Маталарды өңдеу» оқу құралы 5В073300, 6М073300 – «То-қыма материалдарының технологиясы және жобалануы», 5В072600, 6М072600 - «Жеңіл өнеркәсіп бұйымдарының технологиясы және құрастырылуы» мамандығы бойынша оқитын жоғарғы оқу орында-рының білімгерлеріне, магистранттарына арналған.</t>
  </si>
  <si>
    <t>Текстиль өнеркәсібіндегі пайдаланылатын полимерлердің қасиеттері</t>
  </si>
  <si>
    <t>Оқу құралында текстиль өнеркәсібінде пайданылатын полимер-лер тұралы және олардан алынатын талшықтардың физика-химиялық негіздері, полимерлер ерітінділерінің қасиеттері, оларды зерттейтін әдістері мен пайдаланатын аспаптар келтірілген. Жұмыстарды орын-дау үшін әдістемелік нұсқаулар, бақылау сұрақтары мен жаттығулар берілген. Барлық мазмұнын қамтитын тест сұрақтары берілген. «Текстиль өнеркәсібінде пайдаланылатын полимерлердің қаси-еттері» оқу құралы 050733 – «Тоқыма материалдарының техноло-гиясы және жобалануы», 050726- «Тоқыма және жеңіл өнеркәсіп бұйымдары мен тауарлар технологиясы» мамандығы бойынша оқи-тын жоғарғы оқу орындарының білімгерлеріне, магистранттарына арналған.</t>
  </si>
  <si>
    <t>Базарбаев А.Т.</t>
  </si>
  <si>
    <t>Гидротехникалық құрылымдар</t>
  </si>
  <si>
    <t>Базарбаева Г.С., Баймадиева Ғ.Ә., Райхан М.</t>
  </si>
  <si>
    <t>Жоғары математика. 1том</t>
  </si>
  <si>
    <t>Ұсынылып отырған «Жоғары математика. І бөлім» оқу құралы жоғары оқу орындарының жаратылыстану, техникалық мамандықтары бағыттары бойынша дайындайтын студенттеріне және оқытушыларына арналған</t>
  </si>
  <si>
    <t>Жоғары математика. Қысқаша курс</t>
  </si>
  <si>
    <t>Ұсынылып отырған оқу құралы жоғары оқу орындарының жаратылыстану, инженер-техникалық, экономика мамандықтары бағыттары бойынша дайындайтын студенттеріне арналған.</t>
  </si>
  <si>
    <t>Базарбаева К.Қ.</t>
  </si>
  <si>
    <t>Студенттік жастағы тұлғаның базалық қабілеттерін қалыптастыру және дамыту</t>
  </si>
  <si>
    <t>Монографияда «қабілеттілік» түсінігінің мәні зерттеледі, оның түрлері, әлеуметтік мәдени, танымдық және жеке тұлғалық әрекеттерде психикалық әлеуеті ретінде даму жағдайлары нақтыланады, жастардың студенттік шақта әлеуметтік үйренулері, әлеуметтенуі, дамып жетілуі кезінде когнитивті, интеллектуалды, кәсіби, тұлғалық базалық қабілеттерінің және сонымен қоса қоғамда қалыптасуы, «Мен - концепциясының», эго - бірегейліліктің, өзінінің өзектілігін және өзін-өзі билеудің іске асуы барысында базалық қабілеттердің даму ерекшеліктері сипатталады; стратегиялар анықталады және бейнеленеді, жеке тұлғаның базалық қабілеттерін белсенді етуге және дамытуға бағытталған әлеуметтік – психологиялық тренингтер сипатталады.</t>
  </si>
  <si>
    <t>Базарбекова А.А. , Базарбеков А.Б.</t>
  </si>
  <si>
    <t>Жоғары математика (есептер жинағы)</t>
  </si>
  <si>
    <t>Педагогикалық және психологиялық мамандықтар бойынша білім алатын студенттер мен магистранттарға арналады, сонымен қатар басқа мамандықтар бойынша білім алушы суденттермен магистранттарға қызығушылық тудыруы мүмкін, қабілеттер психологиясы проблемаларына қызығушылық тудырушы мамандарға пайдалы болуы мүмкін</t>
  </si>
  <si>
    <t>Базарбекова А.А. , А.Б. Базарбеков.</t>
  </si>
  <si>
    <t>Жоғары математика (2 томда)</t>
  </si>
  <si>
    <t>Бұл оқулық жоғарғы оқу орындарында оқылатын «Жоғары математика» пәнінің оқу бағдарламасына сәйкес жазылған. Дәріс, практика және өздік жұмыс материалдары осы оқулықта бір жерде топтастырылған. Көптеген типтік есептердің шешулері келтірілген. Ұсынылып отырған оқулық жоғарғы оқу орындарында «Жоғары математика» пәні бойынша білім алып жүрген барлық мамандықтардың студенттеріне, сонымен қатар, жоғары және орта мектеп мұғалімдеріне арналған.</t>
  </si>
  <si>
    <t>Базаров Б.А., Сайфуллина А.Р., Унайбаев Б.Б., Конакбаева А.Н., 
 Филатов Д.А.</t>
  </si>
  <si>
    <t>Планировка строительной площадки с учетом разновидностей уклонов с применением МКЭ</t>
  </si>
  <si>
    <t>строительство</t>
  </si>
  <si>
    <t>При проведении геодезических работ, связанных с планировкой строительной площадки, возникает трудоемкий процесс обработки данных для вычисления объемов работ перемещения земляных масс, а также расчета оптимальных уклонов для отвода осадочных вод. Данная монография посвящена изучению автоматических методов расчета планировки строительной площадки с учетом применения различных видов уклона МКЭ.
 Монография рассчитана на инженерно – технический состав научно – исследовательских и строительных организаций, а также студентов и магистрантов ВУЗов для выполнения НИР.</t>
  </si>
  <si>
    <t>Базаров Б.А., Унайбаев Б.Б., Конакбаева А.Н.</t>
  </si>
  <si>
    <t>Моделирование фундаментных конструкций на подрабатываемых территориях угольных месторождений</t>
  </si>
  <si>
    <t>Данная монография разработана для студентов, магистрантов, исследователей, занимающихся изготовлением и испытанием моделей. В монографии представлены в сравнительно сжатой форме большинство данных, относящихся к теории проведения исследований моделей фундаментных конструкций, а также содержится достаточно информации, чтобы выявить преимущества и недостатки модельного анализа, что поможет студентам, магистрантам в планировании и проведении модельных лабораторных исследований. Подробно рассматриваются выбор подходящих для моделирования фундаментных конструкций, техника испытаний и анализпроведенных экспериментальных испытаний</t>
  </si>
  <si>
    <t>Байбатшанов /Baybatshanov М.K., Otegen N.,</t>
  </si>
  <si>
    <t>Quail Production</t>
  </si>
  <si>
    <t>book</t>
  </si>
  <si>
    <t>Ветеринария, птицеводство</t>
  </si>
  <si>
    <t>(Перепеловодство). In this book there are the features of the reproductive function of quail, it disclosed the effect of complex biological factors - crossing, nutrition, physiological stimulation of generative and endocrine systems of the body, light and thermal performance on productivity. It also studied the practical conversion of quail’s local population with regard to the specific climatic conditions of Kazakhstan. The book is designed for a wide range of industry experts and students of agricultural poultry profile. It will be of great assistance to many novice quail producers.</t>
  </si>
  <si>
    <t>Байбатшанов М.К.</t>
  </si>
  <si>
    <t>Бөдене шаруашылығы</t>
  </si>
  <si>
    <t>Оқулық еліміздегі ауыл шаруашылығының жаңа саласы бөдене шаруашылығын жан-жақты қарастырып, оның анатомиялық және физиологиялық ерекшеліктерін, сондай-ақ бөдене құсын өсіріп бағу кезінде қамтылатын міндеттерді қамтиды. 
 Оқу құралы зоотехния, аңшылықтану және аң шаруашылығы мамандықтарында оқитын студенттерге және көпшілік оқырымандарға арналған.</t>
  </si>
  <si>
    <t>Жалпы аң шаруашылығы</t>
  </si>
  <si>
    <t>Оқулықта аң шаруашылығы саласының даму тарихы мен бүгінгі күнге дейінгі аралығы баяндалған. Сондай-ақ аңдармен құстардың биологиялық ерекшеліктері, сан мөлшерін көбейту, жерсіндіру, алынатын өнімді арттыру және сапасын жақсарту, жетілдіру жолдары қарастырылады.
 Кітап студенттерге, магистрантарға, PhD-докторантарға және көпшілік оқырмандарға арналған.</t>
  </si>
  <si>
    <t>Байбатшанов М.К., Божбанов А.Ж.</t>
  </si>
  <si>
    <t>Экологиялық зоогеография негіздері (2 томда)</t>
  </si>
  <si>
    <t>Оқулықта біздің Планетамыздағы өткен және қазіргі кезеңдегі жануарлардың таксономиялық және экологиялық топтарының географиялық қоныстануы мен таралуы, сол сияқты топтардың орналасуының экологиялық, заманауи және тарихи себептері, заңдылықтары қарастырылып талқыланған. Сонымен қатар, бұл оқулықта организмдердің эволюциялық процесін түсіндіруге қатысты сұрақтар, жануарлардың экологиялық құрамы мен олардың санын реттеу, қорғау және оларды тұтыну мәселелері де баяндалған.
 Жоғары оқу орындарының география, экология, биология мен аңшылықтану және аң шаруашылығы мамандықтары студенттеріне, магистранттарына, оқытушыларына, ғылыми қызметкерлеріне арналған.</t>
  </si>
  <si>
    <t>Байбатырова Б.У., Абдуова А.А., Еримбетова А.А., Таубаева А.С</t>
  </si>
  <si>
    <t>Табиғат қорларын тиімді пайдалану</t>
  </si>
  <si>
    <t>Оқу құралы оқу жоспары талаптары сәйкес және «Табиғат қорларын тиімді пайдалану» пәнінің бағдарламасы бойынша құрастырылған.
 Оқу құралында табиғат қорларының тиімді пайдалану мәселесі мен олардың табиғатта таралуының негізгі заңдылықтарымен қатар табиғат қорларының жіктелуі, ерекшеліктері, қалпына келетін, қалпына келмейтін қасиеттері, Қазақстанның табиғат ресурстарына жалпы сипаттама берілген.</t>
  </si>
  <si>
    <t>Байболат Л.Б.</t>
  </si>
  <si>
    <t>Кәсіби қазақ тілі. (Журналистика, Қоғамдық байланыс)</t>
  </si>
  <si>
    <t>Бұл оқу құралы тілді үйретудің халықаралық стандарттарына сай белгіленген С1 деңгейі бойынша «Журналистика», «Қоғамдық байланыс» мамандықтары студенттеріне кәсіби қазақ тілін жете меңгертуге бағытталған.</t>
  </si>
  <si>
    <t>Байбосынова А.Т., Кабдрахманова С.К., Оразова С.С.,</t>
  </si>
  <si>
    <t>Жалпы және анорганикалық химия практикумы</t>
  </si>
  <si>
    <t>Оқулық оқу бағдарламасына сай құрастырылған. Оқулықта химияның негізгі ұғымдары, атап айтқанда атом-молекулалық ілім, атом құрылысы, Д.И.Менделеевтің периодтық заңы мен элементтердің периодтық жүйесі, химиялық байланыс түрлері мен реакция жылдамдығы және анорганикалық қосылыстардың негізгі кластарының теориясы қарастырылып, зертханада жұмыс істеу техникасының ережелері, әрбір тақырып бойынша зертханалық жұмыс, бекітуге арналған сұрақтар мен жаттығулар берілген.
 Ұсынылып отырған оқу құралы «География», «Экология», «Биология» мамандығы студенттері үшін «Химия», «Географиялық орта химиясы» пәндерін оқытуға көмек құралы ретінде қоршаған орта химиясын, анорганикалық химияның теориялық курсында өтілген материалдарды практика жүзінде терең меңгеруге арналған. Кітаптың бірінші басылымына едәуір өзгерістер енгізіліп, қоршаған орта химиясы мен экологиясы, атмосфера, гидросфера және литосфера компоненттерін талдау бойынша материалдар жаңа деректермн толықтырылды.</t>
  </si>
  <si>
    <t>Тұрысбеков Б.Т. / Турысбеков</t>
  </si>
  <si>
    <t>Ауылшаруашылығындағы механикаландырылған жұмыстардың технологиясы 1 том</t>
  </si>
  <si>
    <t>транспорт, сельхоз</t>
  </si>
  <si>
    <t>Қолданыстағы бағдарламаға сәйкес дайындалған нұсқаулықта дақылдарды өсіру мен жинаудың прогрессивті технологияларын негіздеу және қолдану, қажетті технологиялық операцияларды таңдау бойынша ұсыныстар берілген, машинно-трактор агрегаттарын қалай пайдалану туралы негізгі ақпараттар айтылған, олардың жұмыс режимдері сипатталған және т. б. Бұл оқу құралының тұжырымдамасы Қазақстан Білім беру стандартының кәсіби сипаттамаларына сәйкес білікті маман даярлау, сондай-ақ өзін-өзі жүзеге асыруға қабілетті тұлғаны дамыту және қалыптастыру идеясы болып табылады. Әзірленген "ауылшаруашылығындағы механикаландырылған жұмыстардың технологиялары" оқу құралының мақсаты оқушыларға Қазақстан аумағында өсірілетін ауыл шаруашылығы дақылдарын өсірудің заманауи топырақ үнемдеуші және ресурс үнемдеуші технологияларын зерделеуге көмектесу. Оқушыларға біздің аймақта өсірілетін дақылдарды өсіру үшін заманауи ауылшаруашылық техникаларын үйренуге көмектесу. Нақты өндірістік жағдайларда ауыл шаруашылығындағы еңбек қауіпсіздігінің негізгі ережелері мен нормаларын түсінуге және қолдануға қол жеткізу. Ауылшаруашылығын кешенді механикаландыру туралы ғылым ретінде "ауыл шаруашылығындағы механикаландырылған жұмыс технологиялары" пәнаралық курсын оқу мәселелерінде еңбекқорлыққа, тәртіпке, түсіністікке тәрбиелеу.Орта және ауылшаруашылығы оқу орындарының оқушыларына арналған</t>
  </si>
  <si>
    <t>Ауылшаруашылығындағы механикаландырылған жұмыстардың технологиясы 2 том</t>
  </si>
  <si>
    <t>Кереев Я. М.</t>
  </si>
  <si>
    <t>Инвазионные болезни рыб и пчел</t>
  </si>
  <si>
    <t>ветеринария</t>
  </si>
  <si>
    <t>В учебном пособии представлены наиболеечасто встречающиеся инвазионные болезни рыб и пчел, а также методы исследования при этих болезнях и санитарная оценка. Учебное пособие может быть использовано студентами по специальности 5В120200 - "Ветеринарная санитария"</t>
  </si>
  <si>
    <t>Инвазионные болезни птиц</t>
  </si>
  <si>
    <t>Преведены сведения об основных гельминтозах, эймериозах, арахноэнтомозах и смешанных инвазий сельскохозяйственных птиц. При описании отдельных заболеваний рассмотрены виды возбудителей. Их морфология, биология, данные по экстенсивности и интенсивности инвазии. В основном описаны лечение, эпизоотологические данные, диагностика, новые методылечения и профилактики инваазионныхт болезней. Для студентов, магистрантов, аспирантов высших учебных заведений ветеринарных специальностей, а также для преподавателей ВУЗов, колледжей, научных сотрудников, практических ветеринарных специалистов.</t>
  </si>
  <si>
    <t>Гельминты, гельминтозы собак и кошек</t>
  </si>
  <si>
    <t>В учебнике представлены общие сведения паразитозов собак и кошек, распространненые в Казахстане и сопредельных государствах СНГ. С учетом научных достижений и практического опыта, перечислены новейшие препараты и средства применяемые при лечении и профилактике паразитарных болезней собак и кошек, в том числе и результаты собственных исследований автора.</t>
  </si>
  <si>
    <t>Паразитология и инвазионные болезни животных 1 часть (в 2-х т.)</t>
  </si>
  <si>
    <t>В учебнике представлены сведения по общей паразитологии, включающие разделы: "Общая паразитология", "Ветеринарная гельминтология", "Ветеринарная протозоология", "Ветеринарная арахноэнтомология". Описаны инвазионные болезни овец, крупного рогатого скота, лошадей, верблюдов, свиней, собак, пушных зверей, кроликов, птиц, пчел и рыб, распространенные в основном в Казахстане и сопредельных государствах СНГ. Некоторые разделы дополнены сведениями по гельминтологии и протозоологии с учетом научных достижений и практического опыта, перечислены новейшие препараты для лечения и профилактики паразитарных болезней животных, в том числе и результаты собственных исследований авторов.</t>
  </si>
  <si>
    <t>Иманбаева З.О., Токтарова М.А.</t>
  </si>
  <si>
    <t>Салалардағы бухгалтерлік есеп (2 томда)</t>
  </si>
  <si>
    <t>Оқу құралы «Салалардағы бухгалтерлік есеп» пәні бойынша экономика мамандықтарының кәсіби құзыреттілігіне қойылатын талаптарды ескере отырып әзірленген және он екі тараудан тұрады: құрылыс өндірісіндегі бухгалтерлік есеп ерекшелігі, мұнай-газ кәсіпорындарындағы бухгалтерлік есеп ерекшелігі, ауыл шаруашылық кешеніндегі бухгалтерлік есеп, баспа қызметіндегі есепті ұйымдастыру, туристік компаниялардағы бухгалтерлік есептің ерекшеліктері, ломбардтағы операциялардың бухгалтерлік есебі, саудадағы есептің ерекшелігі, үй-жай меншіктеуші кооперативтің ерекшеліктері, сыртқы жарнама есебінің ерекшеліктері, автокөлік кәсіпорындарындағы есептің ерекшеліктері, агенттік келісім-шарт:есеп және салық салу, қоғамдық тамақтандыру кәсіпорындарындағы бухгалтерлік есеп тақырыптарына сай, салалық есеп ерекшеліктеріне қатысты қаржылық есептілікті жүргізу тәртібі қарастырылған. Оқу құралы материалдарын дипломдық жұмыстар, магистрлік диссертацияларды жазуда құнды ақпарат көзі болып табылады және курстың теориялық сұрақтарын үздіксіз және терең зерттеуге мүмкіндік беретін бақылау сұрақтары, есептер тізімі мен тест сұрақтары ұсынылды. Оқу құралы «Есеп және аудит» білім бағдарламасымен білім алатын экономикалық жоғары оқу орындарының студенттеріне, бухгалтерлік есеп қызметкерлеріне арналған.</t>
  </si>
  <si>
    <t>Иманбаева З.О., Молдашбаева Л.П.</t>
  </si>
  <si>
    <t>Агроөнеркәсіп кешеніндегі бухгалтерлік есеп</t>
  </si>
  <si>
    <t>Оқу құралы «Агроөнеркәсіп кешеніндегі бухгалтерлік есеп» пәні бойынша экономика мамандықтарының кәсіби құзыреттілігіне қойылатын талаптарды ескере отырып әзірленген және жеті негізгі бөлімнен тұрады: ауыл шаруашылық өндірісінің ерекшеліктері, тұқым, жем-шөп және басқа материалдарды есепке алу, малдарды өсіру мен бордақыдағы малдың есебі, ауыл шаруашылығы кәсіпорындары мүлкін міндетті сақтандыру есебін жүргізу, өсімдік шаруашылығында өнімнің өзіндік құнын калькуляциялау, мал шаруашылығында өнімнің өзіндік құнын калькуляциялау, ауыл шаруашылығы өнімін қайта өңдеу бойынша шығын есебі. Оқу құралы материалдары дипломдық жұмыстар, магистрлік диссертацияларды жазуда құнды ақпарат көзі болып табылады және курстың теориялық сұрақтарын үздіксіз және терең зерттеуге мүмкіндік беретін бақылау сұрақтары, есептер тізімі мен тест сұрақтары ұсынылды. Оқу құралы «Есеп және аудит» білім бағдарламасымен білім алатын экономикалық жоғары оқу орындарының студенттеріне, бухгалтерлік есеп қызметкерлеріне арналған.</t>
  </si>
  <si>
    <t>Каипова А.Д., Казагачев В.Н..</t>
  </si>
  <si>
    <t>Программирование на PYTHON</t>
  </si>
  <si>
    <t>Информатика</t>
  </si>
  <si>
    <t>Python является простым и, в то же время, мощным интерпретируемым объектно-ориентированным языком программирования. Пособие предназначено для изучение основных конструкций языка Python, которые пригодятся при решении широкого круга задач – от анализа данных до разработки новых программных продуктов. В результате освоения – научатся обрабатывать и хранить числа, тексты и их наборы, освоят стандартную библиотеку языка Python и смогут автоматизировать задания по сбору и обработке данных. Учебное пособие предназначено для студентов и преподавателей инженерных и естественно-научных специальностей вузов, школьников старших классов и учителям информатики.</t>
  </si>
  <si>
    <t>Бухарбаев М.А., Казагачев В.Н.</t>
  </si>
  <si>
    <t>Социальная педагогика (в 2-х т.)</t>
  </si>
  <si>
    <t>Учебно-методическое пособие представляет собой курс лекций, в которых рассматриваются культурно-исторические традиции возникновения социальной педагогики, ее категории и принципы, методы социально-педагогических исследований и особенности работы социального педагога с различными категориями детей. В комплекс включены семинарские и практические занятия по курсу «Социальная педагогика». Учебно-методический комплекс адресован студентам, осваивающим социально-педагогические профессии, преподавателям, а также всем, кого интересуют проблемы социальной педагогики.</t>
  </si>
  <si>
    <t>Каймбаева Л.А., Узаков Я.М., Буралхиев Б.А.</t>
  </si>
  <si>
    <t>Использование нетрадиционных источников мясного сырья для производства продуктов лечебно-профилактического питания. Том-1</t>
  </si>
  <si>
    <t>В монографии исследован рынок мясного сырья в Казахстане. Изучены процессы, происходящие при автолизе мяса маралов и верблюжатины, для улучшения качества мясного сырья использован механический способ массирования.Проведены научные эксперименты и исследования мясного нетрадиционного сырья: изучен морфологический состав туш маралов и верблюдов, пищевая и биологическая ценность мяса и продуктов переработки маралов (субпродуктов, крови, коллагенсодержащего сырья) и верблюдов.Изучены закономерности физико-химических и функционально-технологических характеристик мясного сырья при автолизе, химических и биохимических реакций в процессе технологической обработки мясного сырья в условиях мясоперерабатывающего предприятия. На основе изученных закономерностей созданы научно-практические аспекты переработки мяса маралов и верблюжатины, дана оценка качества нетрадиционных видов мясного сырья и готовых поликомпонентных продуктов.Монография предназначена для специалистов, работающих в мясоперерабатывающей и пищевой промышленности, а также для ученых, преподователей, докторантов, магистрантов и бакалавров технологических специальностей ВУЗов, обучающихся по специальностям «Технология продовольственных продуктов</t>
  </si>
  <si>
    <t>Использование нетрадиционных источников мясного сырья для производства продуктов лечебно-профилактического питания. Том-2</t>
  </si>
  <si>
    <t>Рскелдиев Б.А., Абжанова Ш.А., Абильмажинова Н.К.</t>
  </si>
  <si>
    <t>Ет өнеркәсібі саласындағы жобалау негіздері</t>
  </si>
  <si>
    <t>Оқу құралында ет саласы объектілерін жобалауды, салуды және инженерлік жабдықтауды ұйымдастыру туралы мәліметтер келтірілген, технологиялық есептеулердің әдістемелері, жекелеген өндірістердің технологиялық процестерін ұйымдастыру жөніндегі ұсынымдар, нормативтік және анықтамалық деректер, технологиялық жабдықтың стильдендірілген бейнесі мен негізгі параметрлері бар негізгі тізбесі, сондай-ақ шығарылатын өнім мен рецептураның ассортименті, шикізат пен материалдарды жұмсау нормалары, өндірістің технологиялық схемалары берілген.
 «Ет және ет өнімдері саласын жобалау негіздері» оқу-әдістемелік құралы В068 – «Азық түлік өнімдерінің өндірісі» білім беру бағдарламасының «Ет және балық өнімдері» мамандық тобы бойынша бакалаврлардың оқу процессінде қолдануға болатын көрнекті теориялық материал болып табылады.</t>
  </si>
  <si>
    <t>Берікханова Г.Е. / Берикханова Г.Е.</t>
  </si>
  <si>
    <t>Математикалық анализдің есептік практикумы IІ бөлім</t>
  </si>
  <si>
    <t>«Математикалық анализдің есептік практикумы» I бөлім оқу құралы мазмұны мен құрылымы 5В060100 «Математика», 5В060200 «Информатика», 5В060400 «Физика» мамандықтары бойынша «Математикалық анализ» пәнінің типтік бағдарламасына сай келеді.Сонымен қатар бұл оқу құрал 5В010900 «Математика», 5B011000 – Физика, 5В011100 – Информатика және жаратылыстану бағытындағы мамандықтар мен техникалық мамандықтың студенттері үшін «Жоғары математика» курсын меңгеруде өте тиімді.Мұнда қатарлар теориясына, көп айнымалының функциясының дифференциалдық және интегралдық есептеулері тақырыбына арналған қиындық деңгейі жоғары, әр типті, есептеуге уақытты көп талап ететін есептердің шығарылуы түсіндіріліп, толық көрсетілген. Әр тақырыптың алдында анықтамалар, теоремалар, формулалар, қысқаша теориялық мәліметтер берілген. Студенттерге өздігінен орындайтын жаттығулар берілген.</t>
  </si>
  <si>
    <t>Байгазиева Г.И.</t>
  </si>
  <si>
    <t>Спирт және спирттік өнімдер технологиясы</t>
  </si>
  <si>
    <t>This tutorial is designed to explore the theoretical material of laboratory and independent work on the course "Technology of alcohol" for the specialty "Technology of Fermentation and Winemaking". The data on the chemical composition and properties of the main raw materials, intermediates and products of alcohol production, discussed methods of analysis and processing of the results.</t>
  </si>
  <si>
    <t>Окусханова Э.К., Асенова Б.К., Ребезов М.Б., Смольникова Ф.Х.</t>
  </si>
  <si>
    <t>Совершенствование технологии мясных продуктов на основе комбинирования сырья животного и растительного происхождения</t>
  </si>
  <si>
    <t>В монографии приведены результаты научных исследований по разработке рецептуры и технологий мясных продуктов на основе комбинирования животного и растительного сырья. Описаны качественные характеристики растительного сырья (фасоль, морковь, пророщенная пшеница, нутовая мука, свекла), которые используются как дополнительные ингредиенты в составе мясных продуктов. Приведен научный обзор технологии мясных продуктов с добавлением белковых обогатителей, белково-жировой эмульсии, растительного сырья. Разработаны и исследованы на пищевую и биологическую ценность технологии мясных продуктов (мясной паштет из мяса марала, паштет из мясной обрези с добавлением пророщенных ростков пшеницы, вареная колбаса с добавлением морковного порошка, мясные котлеты с добавлением говяжьего рубца и столовой свеклы).</t>
  </si>
  <si>
    <t>Асенова Б.К., Окусханова Э.К., Ребезов М.Б., Смольникова Ф.Х.</t>
  </si>
  <si>
    <t>Физико-химические и биохимические основы переработки мяса сельскохозяйственных и диких животных</t>
  </si>
  <si>
    <t>В учебном пособии рассматриваются физико-химические и биохимические основы переработки мяса сельскохозяйственных и диких животных. Предназначено для студентов вузов, обучающихся по специальности «Технология продовольственных продуктов».</t>
  </si>
  <si>
    <t>Куанышбаева М.Г., Хромов В.А.</t>
  </si>
  <si>
    <t>Иллюстрированный атлас-определитель жесткокрылых ВКО</t>
  </si>
  <si>
    <t>учебно-методическое пособие</t>
  </si>
  <si>
    <t>биология</t>
  </si>
  <si>
    <t>Учебно-методическое пособие может быть использовано в качестве полевого определителя студентами биологических специальностей, а также учениками и учителями-биологами школ.</t>
  </si>
  <si>
    <t>Давильбекова Ж.Қ.</t>
  </si>
  <si>
    <t>Гелогиялық барлау жұмыстарын ұйымдастыру және жоспарлау</t>
  </si>
  <si>
    <t>Экономика, геология</t>
  </si>
  <si>
    <t>АФСПБГУП</t>
  </si>
  <si>
    <t>Оқу құралында өндірісті ұйымдастырудың теориялық негіздері көрсетілген. Ғылыми негіздерге, заңдарға, жүйелік тұжырымдамаларға және барлау өндірісін ұйымдастыру процесіне көп көңіл бөлінген. Кәсіпорынның дербес шаруашылық субъектісі және нарықтық қатынастардың негізгі тасымалдаушысы ретіндегі ролі, сонымен қатар кәсіпорындағы өндірістік процесті ұйымдастырудың мәні көрсетілген. Өндірісте геологиялық барлаудың негізгі түрлерін ұйымдастырудың ерекшеліктері мен көмекші өндірістік қондырғылар мен геологиялық барлау кәсіпорнының қызмет көрсету объектілерін ұйымдастырудың ерекшеліктері қарастырылғаң, сонымен қатар өндірісті ұйымдастыруды жетілдірудің экономикалық тиімділігін бағалаудың әдістемелік ережелері көрсетілген. Еңбекті ұйымдастырудың, еңбекақының, кәсіпкерлікті ұйымдастырудың және геологиялық ұйымдарды жоспарлаудың ғылыми -әдістемелік негіздеріне көп көңіл бөлінген.</t>
  </si>
  <si>
    <t>Ульева Г.А., Ахметова Г.Е., Туысхан К.</t>
  </si>
  <si>
    <t>Металтану және термиялық өңдеу</t>
  </si>
  <si>
    <t>металлургия</t>
  </si>
  <si>
    <t>Әдістемелік нұсқаулық металтану және термиялық өңдеудің маңызды бөлімдері бойынша әзірленген. Бұл нұсқаулық материалтану, термиялық өңдеу, металл материалдарын легірлеу негіздері бойынша дәйекті мәліметтер болып табылады.
 Оқу құралы жоғары оқу орындарының студенттеріне «Металтану мен термиялық өңдеу» пәнін оқу кезінде, «Материалдарды қысыммен өңдеу технологиясы», «Материалтану», «Физикалық материалтану», «Материалтану және конструкциялық материалдар технологиясы», «Конструкциялық материалдар және термиялық өңдеу» пәндерінде тірек материалдар ретінде және «Материалтану және жаңа материалдар технологиясы», «Көлік, көліктік техника және технология». «Жылу энергетикасы», «Машинажасау», «Технологиялық машиналар және жабдықтар» мамандықтары бойынша білім алушыларға, сондай-ақ ұқсас пәндерді оқитын орта-арнайы оқу орындарының оқушыларына ұсынылады.</t>
  </si>
  <si>
    <t>Burmistrova V. / Бурмистрова В.</t>
  </si>
  <si>
    <t>Quantized educational texts with items in a test form for master’s program medical students</t>
  </si>
  <si>
    <t>КАРГМА</t>
  </si>
  <si>
    <t>The workbook on the professional-oriented English language is intended both for master’s program medical students. It includes quantized educational texts, items in a test form, and tasks contributing to the development of the skills of oral and written communication.</t>
  </si>
  <si>
    <t>Шабалин Л. И.</t>
  </si>
  <si>
    <t>Практическое пособие по камнерезному делу и камнеграфии</t>
  </si>
  <si>
    <t>Практическое пособие</t>
  </si>
  <si>
    <t>искуство, дизайн</t>
  </si>
  <si>
    <t>В первой части книги изложен практический опыт автора по технологии изготовления различных изделий из камня – мозаичных декоративных столиков, шкатулок, ваз из камня, письменных приборов, подсвечников, мозаичных картин – панно, книжечек с обложкой из камня, абажуров, пепельниц, тарелок конфетниц, настенных и настольных часов, коллекционно-подарочных образцов камней и мелких ювелирных изделий. Во второй части книги представлено разработанное автором новое направление в художественном искусстве, названное камнеграфия, сущность которого заключается в том, что в основу мозаичного рисунка берутся не мелкие пластинки цветного камня, как это используется в русской, римской или флорентийской мозаике, а более крупные по размерам их участки, текстура и цвет которых отражают какие либо целые участки природы – неба, леса, реки, озера, дерева, части художественного текстурного узора и т.д., так что в создании картины принимает участии сама природа вместе с созданным ею текстурным узором в камне. Это уникальный вид искусства, произведения которого невозможно подделать или сделать копию также, как невозможно повторить текстурный узор из разных срезов даже из одного и того же камня. Книга предназначена как для начинающих любителей камнерезного дела, так и для опытных специалистов, которых могут заинтересовать некоторые отработанные автором технологические приемы изготовления изделий из камня. Новое направление в искусстве – камнеграфия может быть интересно людям, которым нравится красота природного камня и они хотят создавать картины как из натуральных камней, так и рисовать их в компьютере с использованием фотографий их полированных образцов.</t>
  </si>
  <si>
    <t>Сабитова А.Н.</t>
  </si>
  <si>
    <t>Мұнайхимия курсынан есептер шыгаруға арналған оқу құралы</t>
  </si>
  <si>
    <t>Нефтехимия</t>
  </si>
  <si>
    <t>Оқу құралында мұнай химиядағы мұнай мен мұнай өнімдерінің, көмірсутекті газдардың физикалық-химиялық қасиеттері мен құрамын есептеу, мұнайды бастапқы өңдеу қондырғыларының ректификациялық бағаналарын, жылу процестерінің реакциялық құрылғыларын және каталитикалық процестердің реакциялық құрылғыларын есептеу мысалдары мен есептер келтірілген. Әр тарау теориялық материалдарды түсіндіруден басталады, сол тақырыпқа байланысты есептер мен жаттығулардың шығару жолдары көрсетіледі, сонымен бірге, білім алушы өздігінен шығаруға арналған әр түрлі деңгейдегі есептер мен жаттығулар берілген. Оқу құралы химия және химиялық технология мамандықтарын дайындайтын жоғары оқу орындарының студенттері мен магистранттарына арналған.</t>
  </si>
  <si>
    <t>Силаева О.В.</t>
  </si>
  <si>
    <t>Операционный менеджмент</t>
  </si>
  <si>
    <t>экономика, менеджмент</t>
  </si>
  <si>
    <t>Пособие содержит теоретические основы, практические задания, конкретные управленческие ситуации, задачи и упражнения по дисциплине «Операционный менеджмент», а также методические рекомендации по их выполнению.Предназначено для студентов экономических специальностей всех форм обучения. Пособие может использоваться при проведении практических занятий по дисциплине «Операционный менеджмент», а также для самообразования руководителей всех уровней управления и заинтересованных лиц.</t>
  </si>
  <si>
    <t>Спирт технологиясы. Зертханалық практикум</t>
  </si>
  <si>
    <t>Зертханалық практикум «Ашыту және шарап жасау технологиясы» мамандығының «Спирт технологиясы» курсы бойынша теориялық материалды меңгеру, зертханалық және өзіндік жұмыстарды жасау үшін арналған. Спирт өндірісінде шикізаттың және дайын өнімнің технохимиялық бақылау негіздері туралы мағлұмат берілген.</t>
  </si>
  <si>
    <t>Козыкенова Ж. У.</t>
  </si>
  <si>
    <t>Ассоциация между p53-связывающим белком 1 и геномной нестабильностью при онкоцитарной фолликулярной аденоме щитовидной железы</t>
  </si>
  <si>
    <t>СГМА</t>
  </si>
  <si>
    <t>Монография на тему: «Ассоциация между p53-связывающим белком 1 и 
 геномной нестабильностью при онкоцитарной фолликулярной аденоме щитовидной железы» посвящена для совершенствования прогнозирования онкоцитарных фолликулярных аденом щитовидной железы, наряду с традиционными методами необходимо включить в исследования пациентов методы молекулярной генетики, так как, они дают возможность более ранней диагностики на уровне изменённой структуры ДНК, позволяя выявить локализацию наследственных нарушений. Молекулярно-генетические методы дают возможность выявить мутации, связанные с заменой даже единичного основания.Молекулярно-генетические исследования рекомендуется к применению в практической медицине для прогнозирования малигнизации аденом щитовидной железы и дальнейшего прогрессирования новообразований.Материалы монографии могут быть рекомендованы к применению методов измерения баланса про/антиоксидантных составляющих в плазме крови для оценки степени тяжести заболевания у больных с онкоцитарной фолликулярной аденомы щитовидной железы.</t>
  </si>
  <si>
    <t>Омбаев А.М., Мирзакулов С.М.,Бупебаева Л.К.</t>
  </si>
  <si>
    <t>Технология производства продукции сельскохозяйственных животных, птиц, рыб и пчёл.</t>
  </si>
  <si>
    <t>ветеринария,животноводство, птицеводство,пищеваяи перерабатывающая промышленность</t>
  </si>
  <si>
    <t>Учебное пособие включает общие и частные методики проведения лабораторно-практических занятий и содержит материалы для теоретической подготовки бакалавров по специальности «Технология производства продукции животноводства». В издании представлены материалы по оценке племенных и продуктивных качеств по видам сельскохозяйственных животных, птиц, рыб и пчел. Издания содержит указания и задания для лабораторно-практических занятий и самостоятельной работы студентов</t>
  </si>
  <si>
    <t>под редакцией Усенбекова Е. С.</t>
  </si>
  <si>
    <t>Молекулярно-генетические методы диагностики в ветеринарии.</t>
  </si>
  <si>
    <t>Ветеринарная медицина</t>
  </si>
  <si>
    <t>В учебном пособии подробно описаны структура и строение молекулы ДНК, молекулярно-генетические основы и принципы метода полимеразной цепной реакции, дана характеристика этапам амплификации, компонентам реакционной смеси, приводятся методики выделения ДНК из различного биологического материала. Имеется информация о генетической природе наследственных аномалий и распространенности генетических дефектов: BLAD, CVM, DUMPS, BC, Brachyspina, FXID у крупного рогатого скота, указаны методы ПЦР-диагностики точечной мутации, инсерции и делеции в кодирующей части соответствующих генов. В работе описаны молекулярно-генетические методы определения ДНК полиморфизма по локусам фактора некроза опухоли (TNFα), лактоферрина (LTF) и гена GDF9 у племенных коров. В учебном пособии представлены детали проведения генотипирования коров по гаплотипам фертильности, определения оплодотворяющей способности спермиев быков-производителей методами ДНК фрагментации, содержание протамина и гистона в спермиях, ПЦР-диагностика половых инфекций на примере микоплазмоза и кампилобактериоза, авторами указано преимущество метода Реал-Тайм ПЦР детекции генетических дефектов у племенных животных по сравнению с классической ПЦР-диагностикой. Пособие иллюстрировано фотографиями, электрофореграммами, рисунками, таблицами, графическими изображениями результатов Реал Тайм ПЦР-диагностики. Указаны все этапы работы по выделению ДНК, проведению горизонтального электрофореза, постановки ПЦР.</t>
  </si>
  <si>
    <t>Ветеринариядағы молекулярлық-генетикалық балау әдістері.</t>
  </si>
  <si>
    <t>Оқу құралында ДНҚ молекуласының құрылымы мен құрылысы, молекулярлық-генетикалық негіздері және полимераздық тізбек реакциясы әдісінің қағидалары толық сипатталған, амплификация сатыларына, реакциялық қоспа компоненттеріне жеткілікті түсініктеме берілген, түрлі биологиялық материалдардан ДНҚ бөліп алу әдістері келтірілген. Тұқым қуалаушылық аномалиялардың генетикалық табиғаты жөнінде және ірі қара малының генетикалық кемтарлықтарының: BLAD, CVM, DUMPS, BC, Brachyspina, FXID таралуы туралы мәліметтер берілген, сәйкес гендердің кодтаушы бөліктерінің нүктелік мутациясын, инсерциясын және делециясын ПТР әдісімен балау туралы жазылған. Жұмыста ісік некрозы (TNFα) факторларының, лактоферриннің (LTF) және асыл тұқымды сиырлардың GDF9 генінің локустары бойынша ДНҚ полиморфизмін молекулярлық-генетикалық анықтау әдістері сипатталған. Оқу құралында сиырларды фертильдік гаплотиптері бойынша генотиптеуді жүргізу техникасы, ДНҚ фрагментациясы әдісімен аталық бұқалардың спермийлерінің ұрықтандыру қабілетін анықтау, спермийлердегі протамин және гистон мөлшерін, микоплазмоз, кампилобактериоз сияқты жыныстық инфекцияларды ПТР-балау әдістері келтірілген, авторлар асыл тұқымды жануарлардың генетикалық кемтарлықтарын балау барысында классикалық ПТР қолдануға қарағанда Реал-Тайм ПТР әдісінің артықшылық жақтарын көрсеткен. Оқу құралы суреттермен, электрофореграммалармен, кестелермен, Реал Тайм ПТР-балау нәтижелерінің графиктік кескіндерімен безендірілген. ДНҚ бөліп алу, горизонталдық электрофорез жүргізу, ПТР қою жұмыстарының барлық сатылары көрсетілген. Оқу құралы «Ветеринариядағы молекулярлық-генетикалық балау әдістері» элективтік пәні бойынша 5В120100-«Ветеринарлық медицина» мамандығының студенттеріне арналған.</t>
  </si>
  <si>
    <t>Жандарбек Б.А.</t>
  </si>
  <si>
    <t>Қазақстан Республикасының мұрагерлік құқығы</t>
  </si>
  <si>
    <t>юридический</t>
  </si>
  <si>
    <t>Оқулықта жоғарғы оқу орындарының заң факультеттерінде зерттелетін мұрагерлік құқығының мәселелері егжей-тегжейлі қарастырылған және заңнамаға енгізілген жаңа толықтырулар мен сот тәжірибесінің материалдары есепке алынған. Студенттерге, магистранттарға, докторанттарға және жоғарғы заңи оқу орындары мен факультеттерінің оқытушыларына, құқық қорғау жүйесінің өкілдеріне, сонымен қатар мұрагерлік құқығына қызығушылық танытатындардың барлығына арналған. Қазақстанда тұңғыш рет жарық көріп отыр.</t>
  </si>
  <si>
    <t>Қазақстан Республикасының отбасы құқығы</t>
  </si>
  <si>
    <t>Оқулықта жоғарғы оқу орындарының заң факультеттерінде зерттелетін отбасы құқығының мәселелері егжей-тегжейлі қарастырылған және заңнамаға енгізілген жаңа толықтырулар мен сот тәжірибесінің материалдары есепке алынған.Студенттерге, магистранттарға, докторанттарға және жоғарғы заңи оқу орындары мен факультеттерінің оқытушыларына, құқық қорғау жүйесінің өкілдеріне, сонымен қатар отбасы құқығына қызығушылық танытатындардың барлығына арналған. Қазақстанда тұңғыш рет жарық көріп отыр.</t>
  </si>
  <si>
    <t>Джандарбек Б.А.</t>
  </si>
  <si>
    <t>Семейное право Республики Казахстан</t>
  </si>
  <si>
    <t>Настоящий практикум по семейному праву предназначен для проведения практических занятий по семейному праву. Он позволит обучающимся полнее и глубже усвоить теорию данной подотрасли гражданского права, приобрести навыки анализа возникающих в жизни ситуаций, связанных с применением семейного законодательства. В практикум включены задачи, сгруппированные по соответствующим темам семейного права. Для каждой темы подобран перечень рекомендуемой к изучению литературы, а также отдельные подзаконные акты для решения задач. Данный практикум представляет собой учебно-методическое пособие и в силу этого предназначено для преподавателей, магистрантов и студентов юридических вузов и факультетов, а также интересующихся семейно-правовыми вопросами.</t>
  </si>
  <si>
    <t>Есимов Б.О., Руснак В.В., Адырбаева Т.А., Егоров Ю.В., Анашкин А.В., Адырбаев Б.О.</t>
  </si>
  <si>
    <t>Минерально-сырьевые ресурсы туркестанской области для цементных, керамических и стекольных производств</t>
  </si>
  <si>
    <t>геология,строительство, горнорудное, полезные ископаемые</t>
  </si>
  <si>
    <t>В монографии рассматриваются особенности геологического строения территории Туркестанской области и условия формирования важнейших нерудных полезных ископаемых – минеральных сырьевых ресурсов для производств вяжущих материалов, керамики и стекла. Даны геологические, минералого-петрографические, химические и технологические характеристики более чем 30 видов горнорудного сырья региона - граниты, тефрито-базальты, полевой шпат, волластонит, вермикулит, цеолиты, хризотил-асбест, тальковый камень, барит, гипс и ангидрит, глино-гипс, известняки, известняки-ракушечники, доломиты и доломитизированные известняки, суглинки и лессовидные суглинки, бентониты, тугоплавкие и огнеупорные глины, опоки и опоковидные глины, кварцевые пески, кварциты, травертины, мраморы, маршаллиты, песчаники, минеральные пигменты и др. Особое внимание уделено экспериментальным исследованиям и технологическим разработкам по созданию высокоэффективных силикатных и строительных материалов на их основе и перспективам комплексного использования сырья. Монография предназначена научным работникам, бакалаврам, магистрантам и докторантом, работникам отраслевых департаментов промышленности, строительства и недропользования, а также предпринимателям и бизнесменам-промышленникам.</t>
  </si>
  <si>
    <t>Уалиева Р.М.</t>
  </si>
  <si>
    <t>Микроморфология, ультраструктура и функции желточников и тельца Мелиса трематод с недифференцированным и дифференцированным телом</t>
  </si>
  <si>
    <t>биология,ветеринария, ветеринарная медицина</t>
  </si>
  <si>
    <t>Монография посвящена исследованию микроморфологии, ультраструктуры и функций желточников и тельца Мелиса трематод с недифференцированным и дифференцированным телом.Монография представляет интерес для специалистов – паразитологов, преподавателей, студентов, магистрантов и докторантов биологических, сельскохозяйственных, медицинских специальностей ВУЗов и колледжей.</t>
  </si>
  <si>
    <t>Байгазиева Г.И. /Baigaziyeva G.I., Bayazitova M.M.</t>
  </si>
  <si>
    <t>"Industry оf alcoholic beverage" laboratory workshop</t>
  </si>
  <si>
    <t>laboratory workshop</t>
  </si>
  <si>
    <t>Данное учебное пособие предназначено для изучения теоретического материала лабораторных и самостоятельных работ по курсу "технология спирта" по специальности "Технология брожения и виноделие". Приведены данные о химическом составе и свойствах основных видов сырья, полупродуктов и продуктов спиртового производства, рассмотрены методы анализа и обработки полученных результатов.</t>
  </si>
  <si>
    <t>Умаров Б.Д.</t>
  </si>
  <si>
    <t>Технология получения моторных масел и улучшение эксплуатационных показателей ДВС.</t>
  </si>
  <si>
    <t>инженерный, механика, транспортный, машиностроение, нефте-газовый</t>
  </si>
  <si>
    <t>Учебное пособие для студентов высших технических учебных заведений. Учебное пособие написано в соответствии с программой Министерства образования и науки Республики Казахстан. В нем отражены новейшие достижения науки и передового опыта по подбору, рациональному использованию смазочных материалов, применяемых при эксплуатации ДВС. Вопросы, освещаемые в учебнике, соответствуют типовой программе ГОСО.</t>
  </si>
  <si>
    <t>Жолдасов С.А., Өтегенова Д.Н.</t>
  </si>
  <si>
    <t>Аналитикалық геометрия</t>
  </si>
  <si>
    <t>оқу әдістемелік</t>
  </si>
  <si>
    <t>математика, физика</t>
  </si>
  <si>
    <t>Оқу әдiстемелiк құрал педагогикалық жоғары оқу орындарының студенттеріне арналған. Аналитикалық геометрия курсының тараулары: матрицалар, анықтауыштар, сызықтық теңдеулер жүйесi және векторлық алгебра және аналитиқалық геометрияның негiзгi ұғымдары берiлген. Материал бакалавриаттың педагогикалық мамандықтары бойынша стандарттар талаптарына сәйкес жазылған. Әрбір тарауда типтік есептер және өзіндік жұмысқа арналган жаттығу есептері берілген Оқу құралы кредиттік жүйе бойынша оқытуға, білім алушылардың өзіндік жұмысын жүргізү үшін және қашықтықта оқыту үшін пайдалануға арналған. Оқу құралы электрондық түрде толық берілген және электрондық кітапханаға орналастырылған.</t>
  </si>
  <si>
    <t>Жолдасов С.А.</t>
  </si>
  <si>
    <t>Ықтималдықтар теориясы және математикалық статистикаға арналған есептер жинағы</t>
  </si>
  <si>
    <t>математика, физика, информатика</t>
  </si>
  <si>
    <t>Оқу – әдістемелік құралы математика, физика және информатика мамандықтарының студенттері үшін «Ықтималдықтар теориясы және математикалық статистика» пәнінінің практикалық сабақтары бойынша ұсынылған типтік бағдарламасына сәйкес жасалынған. Оқу құралында ықтималдықтар теориясы және математикалық статистиканың қысқаша мазмұндағы тақырыптары, ықтималдықтар теориясының кейбір тақырыптарына қосымша зерттеулер және тақырыпқа сай тесттер, мысалдар, тапсырмалар берілген. Оқу құралы жоғары оқу орнының студенттеріне арналған.</t>
  </si>
  <si>
    <t>матрематика, физика, информатика, механика</t>
  </si>
  <si>
    <t>Оқу әдiстемелiк құрал жоғары оқу орындарының студенттеріне арналған.Ұсынылатын оқу құралы университеттердің математика, физика, механика, информатика жəне оларға жақын мамандарды дайындайтын факультеттердің студенттеріне арналып жазылған. Заттар қозғалыстарын зерттейтін ғылымдар жаратылыстану деп аталатыны белгілі десек, теориялық механиканы жаратылыстану ғылымдарының саласына жатқызуға болады. Өйткені, теориялық механиканың негізгі мақсаты – күштер әсерлерінен туындайтын денелердің механикалық қозғалыстарының ең жалпы заңдылықтарын анықтау, олардың іс жүзінде қолдану жолдарын көрсету болып табылады. ары және әсерлесулМеханикалық қозғалыс деп дененің өзге денелерге қарағандағы кеңістіктегі орнының уақыт өтуіне байланысты өзгеріп отыруын айтамыз. Механикада денені қозғалысқа келтіруші немесе оның қозғалысын өзгертуші физикалық себепті күш деп атайды. Күш – материялық денелердің өзара механикалық әсерлесулерінің өлшемі ретінде алынады. Қысқаша айтқанда, механика – материялық денелердің қозғалыстері туралы ғылым. Механикалық қозғалыстың табиғатта да, техникада да өте жиі кездесетінін ескерсек, қазіргі жаратылыстану мен техника үшін теориялық механиканың мәні қандай зор екені өзінен өзі түсінікті болады. Бұдан теориялық механиканы қазіргі техниканың ғылыми негізі деп айта аламыз. Теориялық механика үш бөлімнен тұрады: статика, кинематика, динамика.Оқу құралы соңғы жылдары университеттерде қалыптасқан бағдарламаға жəне жаңа оқу технологиясына сай жазылған.</t>
  </si>
  <si>
    <t>Елибаева Р.Д., Бейбитова У.А.</t>
  </si>
  <si>
    <t>Учебно-методическое пособие «Профессиональный русский язык» для студентов всех специальностей</t>
  </si>
  <si>
    <t>филология, русский язык</t>
  </si>
  <si>
    <t>В УМП приводятся краткие теоретические сведения, примеры выполнения практических заданий и упражнений, задания для самостоятельной работы студентов с преподавателем, задания для самостоятельной работы студентов, тесты для закрепления по каждой теме и список рекомендуемой литературы. УМП составлено в соответствии с учебным планом и учебной программой и включают все сведения, необходимые для дисциплины и выполнения всех видов работы студентов. Учебно-методическое пособие «Профессиональный русский язык» предназначено для студентов всех специальностей и составлено с учетом постепенного овладения лексики, грамматики и пунктуации, и призвано дать профессионально-ориентированные зна­ния, необходимые специалистам</t>
  </si>
  <si>
    <t>Елибаева Р.Д., Ахметова Д.М., Бейбитова У.А.</t>
  </si>
  <si>
    <t>Лексикология современного русского языка</t>
  </si>
  <si>
    <t>Учебное пособие «Лексикология современного русского языка» содержит необходимые сведения о лексических единицах, на которых базируется формирование единиц других уровней языка, а также дает последовательное описание лексической системы русского языка, формирует представление о системных и функциональных свойствах лексических единиц, необходимых будущим специалистам-филологам в соответствии с образовательными стандартами Республики Казахстан для выпуска бакалавров по направлению - 6В01702 «Подготовка учителей русского языка и литературы», в том числе с применением дистанционных образовательных технологий. Пособие составлено в соответствии с Учебным планом и программой и включает все сведения, необходимые для дисциплины «Лексикология современного русского языка» и выполнения всех видов работы студентов.Учебное пособие рекомендуется как студентам, так и магистрантам, преподавателям-филологам, а также всем тем, кто интересуется вопросами лексикологии современного русского языка.</t>
  </si>
  <si>
    <t>Елибаева Р.Д., Ахметова Д.М.,Бейбитова У.А.,Джумадиллаева Г.Б.</t>
  </si>
  <si>
    <t>Учебное пособие по практической стилистике русского языка</t>
  </si>
  <si>
    <t>Данное учебное пособие предназначено для бакалавров, обучающихся по кредитной технологии. Основная цель пособия – научить студентов русскому языку. Задачей курса при обучении русскому языку является достижение соответствующего уровня коммуникативной компетенции в период обучения в вузе; подготовка студентов к проведению эффективной самообразовательной работы над языком специальности. Пособие содержит теоретический и практический материал в объеме, углубляющем программу и позволяющем закрепить умения и навыки по практической стилистике русского языка, а также вопросы для самопроверки, тестовые задания и коды правильных ответов к ним.Рекомендуется студентам очной, дистанционной форм обучения.</t>
  </si>
  <si>
    <t>русс</t>
  </si>
  <si>
    <t>Асфендиярова</t>
  </si>
  <si>
    <t>Sabdenov K., Sirgebayeva S., Kulataev B. / Кулатаев Б.</t>
  </si>
  <si>
    <t>Innovative technology of goat breeding production 1 Volume</t>
  </si>
  <si>
    <t>Ветеринария, Технология производства продуктов животноводства</t>
  </si>
  <si>
    <t>Учебник "Инновационная технология племенного производства коз" написан в соответствии с учебным планом университета по специальности "Технология производства продуктов животноводства", утвержденным МОН РК. В учебнике освящены положение и перспективы отрасли. Дана характеристика биологических особенностей и продуктивных качеств коз различной продуктивной направленности. Подробное описание технологии кормления, содержания и развития, темы практических и лабораторных занятий со студентами, а также тестовые вопросы для проверки закрепления знаний студентов.Книга также полезна для практикующих скотоводов. / Textbook "Innovative technology of goat breeding production" is written according to the curriculum of the university on specialty "Zootechnyia" and "Technology of breeding production " approved by MES PK. The textbook sanctified position and prospects of the industry. The characteristic of the biological characteristics and productive qualities of goats of different productive direction. Detailed description of the technology feeding, housing and development, topics of practical and laboratory classes with students, as well as test questions to test students' knowledge consolidation.The book is also useful for practitioners of cattle-breeder.</t>
  </si>
  <si>
    <t>Innovative technology of goat breeding production 2 Volume</t>
  </si>
  <si>
    <t>Байгазиева Г.И., Аскарбеков Э.Б., Баязитова М.М.</t>
  </si>
  <si>
    <t>Технология спирта. Лабораторный практикум</t>
  </si>
  <si>
    <t>Данное учебное пособие предназначено для изучения теоретического материала, выполнения лабораторных и самостоятельных работ по курсу «Технология спирта» для специальности «Технология бродильных производств и виноделие». Приведены сведения о химическом составе и свойствах основного сырья, полупродуктов и продуктов спиртового производства, рассмотрены методики анализа и обработка результатов.</t>
  </si>
  <si>
    <t>Рамазанова Н. Е.</t>
  </si>
  <si>
    <t>Жайық өзені алабындағы су эрозиясы үрдісін бағалау мәселелері</t>
  </si>
  <si>
    <t>география</t>
  </si>
  <si>
    <t>«Жайық өзені алабындағы су эрозиясы үрдісін бағалау мәселелері» aтты монографиясы гeoгpaфия, гидрология, экология мaмaндығындa oқитын жoғapы oқу opындapының cтудeнттepі, мaгиcтpaнттapы мен докторанттарына елімізде болып жатқан су эрозиясы мәселелерін үлгілеу, болжау туралы теориялық және практикалық білімге қызығушылығы бар oқыpмaн қaуымғa ұcынылып oтыp.</t>
  </si>
  <si>
    <t>Қазақстанның физикалық географиясы бойынша практикалық жұмыстар</t>
  </si>
  <si>
    <t>«Қазақстанның физикалық географиясы бойынша практикалық жұмыстар» aтты oқу құpaлы гeoгpaфия мaмaндығындa oқитын жoғapы oқу opындapының cтудeнттepі мeн мaгиcтpaнттapынa, еліміздің географиясына қызығушылығы бар oқыpмaн қaуымғa ұcынылып oтыp. Оқулықта Қазақстанның физикалық географиясы курсын зерттеу барысында оқытудың классикалық және инновациялық әдістері, заманауи картографиялық әдістер, ГАЖ технологиялары қолданылады</t>
  </si>
  <si>
    <t>Практические занятия по физической географии Казахстана</t>
  </si>
  <si>
    <t>Учебнoe пocoбиe «Прaктичecкиe зaнятия пo физичecкoй гeoгрaфии Кaзaхcтaнa» для преподавателей географии, cтудeнтoв, мaгиcтрaнтoв cпeциaльнocти гeoгрaфия. В учебном пособии в процессе изучения курса физическая география Казахстана применяются классические методы, инновационные методы обучения и современные картографические методы, ГИС технологии.</t>
  </si>
  <si>
    <t>Сарсембаева Г.Б.</t>
  </si>
  <si>
    <t>Сборник тестов с множественным выбором по дисциплине «Основы бухгалтерского учета»</t>
  </si>
  <si>
    <t>Тесты</t>
  </si>
  <si>
    <t>В данном сборнике представлены тестовые вопросы и методические рекомендации для подготовки к тестированию по дисциплине «Основы бухгалтерского учета» по образовательной программе «Учет и аудит». Сборник тестов с множественным выбором рекомендуется для подготовки обучающихся к промежуточной и итоговой аттестации.</t>
  </si>
  <si>
    <t>Учебное пособие подготовлено для удобства пользования и лучшего усвоения теоретического материала курса «Основы бухгалтерского учета». Используя данное пособие при подготовке к сдаче промежуточной и итоговой аттестации, обучающиеся смогут в сжатые сроки систематизировать и конкретизировать знания, приобретенные в процессе изучения дисциплины; сформулировать примерный план ответов на возможные экзаменационные вопросы.</t>
  </si>
  <si>
    <t>Практикум для проведения практических занятий по дисциплине «Основы бухгалтерского учета»»</t>
  </si>
  <si>
    <t>Целью практикума является формирование у студентов теоретических знаний и практических навыков по использованию методов и принципов бухгалтерского учета. Основными задачами практикума являются: систематизация, закрепление и расширение теоретических и практических навыков по отдельной дисциплине; развитие навыков ведения самостоятельной работы; выяснение подготовленности студентов для самостоятельной работы при подготовке к написанию курсовых и дипломных работ. Практикум состоит из введения, практических заданий по тематике учебного пособия «Основы бухгалтерского учета» и приложения. В целях закрепления теоретических знаний в практикуме по каждой теме представлен тестовый материал. Студент должен уметь творчески мыслить и излагать собственную точку зрения по проблемным вопросам, использовать положения по бухгалтерскому учету в своей практической работе. Практикум соответствует предъявленным требованиям и может быть внедрен в учебный процесс обучающихся по направлению «Бизнес и управление».  Практикум составлен на основании современной литературы и периодических изданий по направлению и профилю подготовки.</t>
  </si>
  <si>
    <t>Алибекова Б.А.</t>
  </si>
  <si>
    <t>Государственный аудит (продвинутый)</t>
  </si>
  <si>
    <t>В учебном пособии рассматриваются теоретические и организационные аспекты развития государственного аудита в современных условиях, раскрываются вопросы методологии и техники реализации инновационных видов государственного аудита, методики осуществления аудиторской проверки в отношении отдельных субъектов государственного и квазигосударственного секторов. Учебное пособие предназначено для подготовки обучающихся образовательных программ по направлению «бизнес и управление» (аудит и налогообложение). Может быть полезен для преподавателей и практических работников сферы государственного аудита.</t>
  </si>
  <si>
    <t>Алибекова Б.А., Бейсенова Л.З., Ракаева А.Н.</t>
  </si>
  <si>
    <t>Экологический аудит</t>
  </si>
  <si>
    <t>В учебном пособии раскрываются понятия, мировой опыт, порядок организации и регулирования государственного и производственного экологического аудитов. Анализируется роль и место органов государственного аудита в реализации Целей и задач устойчивого развития. Рассматриваются вопросы методологии и техники экологического аудита через изучение последовательного выполнения этапов аудиторского цикла. Учебное пособие предназначено для подготовки обучающихся образовательных программ по направлению «Бизнес и управление» (Аудит и налогообложение). Может быть полезен для преподавателей и практических работников сферы государственного аудита.</t>
  </si>
  <si>
    <t>Жакишев Б.А., Айтмагамбетова М.Б., Салихова Т.С.</t>
  </si>
  <si>
    <t>Өнеркәсіптік кәсіпорындарда энерготасығыштарды өндіру және үлестіру жүйесі</t>
  </si>
  <si>
    <t>теплоэнергетика</t>
  </si>
  <si>
    <t>Нур-Султан</t>
  </si>
  <si>
    <t>«Өнеркәсіптік кәсіпорындарда энерготасығыштарды өндіру және үлестіру жүйесі» оқулығы «Жылуэнергетикасы» мамандығының студенттеріне арналған. Оқулықта ауамен жабдықтау жүйелері, отынмен қамтамасыз ету, салқындату өндірісі және оны тарату, өндірістік суды өндіру және бөлу туралы айтылған, сонымен қатар барлық мамандықтардың студенттеріне ұсынуға болады.</t>
  </si>
  <si>
    <t>Койшибаева К.Ж., Шыныбай Ж.С., Есенгабылова Н.Ж.</t>
  </si>
  <si>
    <t>Электр энергетикасы</t>
  </si>
  <si>
    <t>Электроэнергетика</t>
  </si>
  <si>
    <t>Бұл оқу құралы 6В071 – «Инженерия және инженерлік іс» дайындау бағыты бойынша «Электр энергетикасы», «Электротехникалық инжиниринг» білім беру бағдарламаларының студенттеріне арналған және оның мазмұны пәннің жұмыстық оқу бағдарламасына сәйкес жасалынған. Авторлар кітапты жазу барысында «Электр энергетикасы» курсына қатысты көптеген оқу әдебиеттерімен танысып, оларды сараптап және ой елегінен өткізіп еңбектенді. Оқу құралы техникалық жоғары оқу орындарының студенттеріне арналған.</t>
  </si>
  <si>
    <t>Байгазиева Г.И., Баязитова М.М.</t>
  </si>
  <si>
    <t>Ликер-арақ өнімдерінің технологиясы. Зертханалық практикум</t>
  </si>
  <si>
    <t>Зертханалық практикум «Ашыту және шарап жасау технологиясы» мамандығының «Ликер-арақ өнімдерінің технологиясы» курсы бойынша теориялық материалды меңгеру, зертханалық және өзіндік жұмыстарды жасау үшін арналған. Ликер-арақ өндірісінде шикізаттың және дайын өнімнің технохимиялық бақылау негіздері туралы мағлұмат берілген.</t>
  </si>
  <si>
    <t>Глущенко Т.И., Бедыч Т.В., Хабдуллина Г.А.</t>
  </si>
  <si>
    <t>Дәстүрлі емес және жаңартылатын энергетиканың теориялық негіздері</t>
  </si>
  <si>
    <t>Оқу құралында электр және жылу энергиясын алу үшін күн, жел, су және биомасса энергиясын түрлендіру туралы теориялық материал бар. Әр түрлі энергия сақтау құрылғылары келтірілген. 7В07101 - Электр энергетикасы білім беру бағдарламасына арналған; ол жоғары оқу орындарының оқытушыларына жаңартылатын энергия көздері бойынша оқу сабақтарын өткізу кезінде ұсынылуы мүмкін.</t>
  </si>
  <si>
    <t>Кадырова Г.Т.</t>
  </si>
  <si>
    <t>Сквозное учебное пособие по профессиональным практикам для студентов специальностиУчет и аудит</t>
  </si>
  <si>
    <t>экономичексий</t>
  </si>
  <si>
    <t>В данном сборнике представлен учебный пример сквозной задачи для прождения учебной практики студентов специальности «Учет и аудит» - знакомство с организацией и ведением учетного процесса хозяйствующего субъекта. Учебная практика проводится в учебной лаборатории «Бухгалтер фирмы + 1С» в объеме, предусмотренном учебным планом специальности.</t>
  </si>
  <si>
    <t>Сквозное учебное пособие по профессиональным практикам для студентов специальности Финансы</t>
  </si>
  <si>
    <t>В данном сборнике представлен учебный пример сквозной задачи для прохождения учебной практики студентов специальности «Финансы» - знакомство с организацией и анализом финансово-экономической деятельности хозяйствующего субъекта. Учебная практика проводится в учебной лаборатории «Бухгалтер фирмы + 1С» в объеме, предусмотренном учебным планом специальности.</t>
  </si>
  <si>
    <t>Сборник тестов с множественным выбором для проведения текущего и итогового контроля по дисциплине «Педагогика»</t>
  </si>
  <si>
    <t>педагогика</t>
  </si>
  <si>
    <t>В данном сборнике представлены тестовые вопросы и методические рекомендации для подготовки к тестированию по дисциплине «Педагогика» специальности 5В012000 «Профессиональное обучение» направления «Социальные науки, экономика и бизнес». Сборник тестов с множественным выбором рекомендуется для подготовки студентов выпускного курса к участию в комплексном тестировании при внутренней оценке учебных достижений.</t>
  </si>
  <si>
    <t>Нұрғалиева А.А. (Нургалиева)</t>
  </si>
  <si>
    <t>Маркетинг</t>
  </si>
  <si>
    <t>Нарық жағдайында шаруашылық субъектілерінің табысты жұмыс істеу үшін осы заманғы ғылыми теория мен практиканың әдіс-амалдарын қолдана білудің маңызы зор, сондықтан нарықтық экономика пәндерінің ішінде маркетинг елеулі орын алады.Маркетинг - қазіргі бизнес философиясы, ойлау стилі және тұтынушылардың мүқтаждықтары мен тілектерін қа-нағаттандыруға бағытталған мақсат. Мұндай көзқарасты ұстанатын авторлар маркетингті әлеуметтік-экономикалық жағынан қарастырады, бірақ мүнда оның мақсаттары тым мінсіздендірілген (идеализированы). Бұл көзқарас нарықтық экономикасы дамыған елдердегі фирмалардың маркетингтік қызметіне сәйкес келеді.Маркетингті адамдардың мұқтаждықтары мен қажеттіліктерін зерттеуге және қанағаттандыруға бағытталған әлеуметгік үдеріс ретінде қарастырылатын анықтамалар.«Маркетинг» оқу құралын құрастыра отырып, автор жоғарыда аталған бағыттарды іске асыру бойынша университеттің оқу-әдістемелік базасының дамуына ықалын тигізеді деп ойлайды.Қорыта келе, өндіруші өз тауарларын сатқысы келетін тұтынушыларды өзі іздеуі керек, олардың тұтыныстарын анықтап, сол тұтынысты толғырақ қанағаттандыратын тауар шығаруы керек. Адамдар өз мұқтаждықтарын, мүдделерін алмастыру арқылы қанағаттандырған жағдайда ғана маркетинг түсінігі орынды болады.Сол себепті халық шаруашылығы кешенінің барлық элементтерінің өзара қатынаста қалыпты жұмыс істеулерін қамтамасыз ету олардың құрылым түзеуші әр элементінің орны мен рөлін анықтаудың жаңаша, сапалық тұрғыдан келуді қажет етеді.</t>
  </si>
  <si>
    <t>Ауылдық туризмді дамытудың стратегиялық басымдылықтары</t>
  </si>
  <si>
    <t>Монографияда кәсіпорын экономикасындағы меншіктің барлық формасы баяндалған. Материал мысалдар мен тапсырмалардың үлкен көлемімен түсіндіріліп, сипатталған. Монография экономика мамандықтарының студенттеріне арналған.</t>
  </si>
  <si>
    <t>Нурмагамбетова Л.И.</t>
  </si>
  <si>
    <t>Аудит</t>
  </si>
  <si>
    <t>Учебное пособие представляет собой основы теории и практики аудита, рассматривает общепринятые международные принципы, методы и приемы аудиторской деятельности в условиях рыночной экономики, позволяет специалистам приобрести навыки составления программы аудита и умение анализировать, владеть современными методами и средствами информации. В учебном пособии изложены основополагающие принципы аудита в условиях рынка, пособие способствует приобретению теоретических и практических навыков организации аудиторской деятельности в компаниях; знакомит с технологией обработки учетной информации, учетными регистрами и видами аудита. Пособие содержит практические и тестовые задания. Учебное пособие предназначено для студентов специальности 6B04104 - «Учет и аудит » изучающих аудиторскую деятельность субъектов.</t>
  </si>
  <si>
    <t>Общая медицина</t>
  </si>
  <si>
    <t>МУА</t>
  </si>
  <si>
    <t>Азимхан А., Кенжетаева Г.К.</t>
  </si>
  <si>
    <t>Кәсіпкерлік іс-әрекет негіздері пәніне арналған түсіндірме сөздік</t>
  </si>
  <si>
    <t>Сөздік</t>
  </si>
  <si>
    <t>Барлық мамандықтарға арналған пәнің оқу құралы оқу курсын жақсы меңгеру үшін негізгі түсіндірме сөздік материалдары жиналған. Оқу құралын студенттер мен оқытушылар пайдалана алады.</t>
  </si>
  <si>
    <t>Кенжетаева Г.К., Азимхан А., Кенжин Ж.Б.</t>
  </si>
  <si>
    <t>Мемлекеттік қызмет және басқару</t>
  </si>
  <si>
    <t>экономичексий,Государственное и местноеуправление</t>
  </si>
  <si>
    <t>«Мемлекеттік және жергілікті басқару» мамандығының білім алушыларына арналған оқу құралы. Оқу курсын жақсы меңгеру үшін негізгі оқу-әдістемелік материалдар жиналған. Оқу құралын студенттер мен оқытушылар пайдалана алады.</t>
  </si>
  <si>
    <t>Байгазиева Г.И., Кекибаева А.К.</t>
  </si>
  <si>
    <t>Технология ликероводочного производства. Лабораторный практикум</t>
  </si>
  <si>
    <t>Данное учебное пособие предназначено для изучения теоретического материала, выполнения лабораторных и самостоятельных работ по курсу «Технология ликероводочного производства» для специальности «Технология бродильных производств и виноделия».Приведенаинформация об этапах технохимическогоконтроля сырья и продуктов вликероводочном производстве.</t>
  </si>
  <si>
    <t>Автомобильдер құрылысы 1 том</t>
  </si>
  <si>
    <t>механика, транспорт</t>
  </si>
  <si>
    <t>Оқу құралы қазіргі кезде Қазақстан аумағында қолданыстағы және біздің елімізде шығарылатын (құрастырылатын) автомобильдер негізіне бейімделіп жазылған. Оқулықта кейінгі кезде автомобиль құрылысына енгізілген жаңа құрылғылардың жұмысына көп көңіл бөлінген. Оқулық осы мамандық бойынша мамандар дайындалатын стандартқа сәйкестендіріліп, қазіргі кезде қолданылып жүрген машиналардың қондырғыларына көп көңіл бөлінген. Бұл оқулықтың ерекшелігі қондырғылардың жұмысы мен құрылысын түсіндіруде суреттер мен сызбалар ерекше көп қолданылған, ондағы мақсат оқыған тақырыпты оқушылардың жеңіл меңгеруін қамтамасыз ету. Оқу құралы қайта өңделіп толықтырылып жазылған. Оқу құралы кәсіптік білім алушыларға және жоғарғы оқу орны студенттеріне арналған.</t>
  </si>
  <si>
    <t>Автомобильдер құрылысы 2 том</t>
  </si>
  <si>
    <t>Абдигапбарова У.М., Жиенбаева Н.Б., Кириллова Г.Р.</t>
  </si>
  <si>
    <t>Организация научно-исследовательской работы в области инклюзивного образования</t>
  </si>
  <si>
    <t>Учебное пособие «Организация научно-исследовательской работы в области инклюзивного образования» предназначено для магистрантов, обучающихся по образовательной программе 7М01906 – Специальная педагогика: инклюзивное образование. В пособии излагаются вопросы, связанные с предметной областью исследований, типами исследований, ориентированных на выработку систематизированного знания в форме проблем, гипотез, концепций, а также методы конкретных эмпирических исследований в специальной педагогике и инклюзивном образовании. Пособие подготовлено в целях удовлетворения потребности в учебно-методическом обеспечении для системы подготовки кадрового потенциала педагогов с магистерской степенью в инклюзивном образовании.</t>
  </si>
  <si>
    <t>Бошкаева А.К.</t>
  </si>
  <si>
    <t>Фармация</t>
  </si>
  <si>
    <t>Текжанов К.М. , Жумабаева З.Е., Бахралинова А.Ж.</t>
  </si>
  <si>
    <t>Профессиональный русский язык(2-ое издание)</t>
  </si>
  <si>
    <t>Русский язык</t>
  </si>
  <si>
    <t>Основная цель учебного пособия – обучение студентов неязыковых групп образовательной программы «Дошкольное обучение и воспитание» предмету «Профессиональный русский язык». Пособие создано в соответствии с новыми образовательными нормативными требованиями русского языка как профессионального.Учебное пособие предназначено для студентов неязыковых групп образовательной программы «Дошкольное обучение и воспитание», может быть использовано при проведении практических занятий, самостоятельной работы студентов и будет полезно читателям, интересующимся вопросами профессионального русского языка по направлению «Дошкольное обучение и воспитание».</t>
  </si>
  <si>
    <t>Аманжолов Ж.К., Сыздыкбаева Д.С., Халикова Э.Р.</t>
  </si>
  <si>
    <t>Еңбекті қорғау жөніндегі іс-шаралар мен төтенше жағдайлар салдарын экономикалық бағалау</t>
  </si>
  <si>
    <t>Охрана труда</t>
  </si>
  <si>
    <t>Нұсқаулықта табиғи және техногендік төтенше жағдайлардан келтірілген залалға, сондай-ақ еңбек жағдайларын жақсартуға, өндірістік жарақаттану мен кәсіптік аурулар жағдайларын азайтуға бағытталған еңбек қауіпсіздігі және еңбекті қорғау жөніндегі іс-шараларды енгізу нәтижелеріне экономикалық баға беріледі. Өндірістікжәне кәсіби ауруларданжазатайым оқиғалардан қызметкерлерді сақтандыру, қызметі үшінші тұлғаларға зиян келтіру қаупімен байланысты объектілер иелерінің азаматтық-құқықтық жауапкершілігі мәселелері қаралды. Оқу құралы 6В11201 «Қоршаған ортаны қорғау және өмір тіршілігінің қауіпсіздігі» мамандығының докторанттары, магистранттары және студенттерініңбарлық оқу түрлеріне арналған.</t>
  </si>
  <si>
    <t>Альмишев У. Х.,. Уахитов Ж. Ж, Альмишева Т. У.</t>
  </si>
  <si>
    <t>Жидектану</t>
  </si>
  <si>
    <t>Ұсынылып отырған оқу құралы «Жидектану» еңбегі Қазақстанда кеңінен таралған қара, қызыл қарақат, таңқурай, тұшала, құлпынай, бүлдірген сияқты жидек тұқымдастардан басқа әлі де елімізде ауқымын арттыра алмай отырған, оқырмандарға көп танымды емес актинидия, көк жидек, мүк жидек, княженика және т.б. жидек дақылдарымен таныстырады. Оқу құралы «Агрономия», «Биология» мамандықтары магистранттарына, студенттеріне, сонымен қатар болашақта жидек дақылдарымен айналысуға ниеті бар агроқұрылым жетекшілеріне, мамандарына арналған көрнекті құрал болып табылады.</t>
  </si>
  <si>
    <t>Уахитов Ж.Ж., Бурамбаева Н.Б., Апсеева Ы.А.</t>
  </si>
  <si>
    <t>Технология производства и переработки птицеводческой продукции и сырья</t>
  </si>
  <si>
    <t>В настоящем издании практически полностью охвачены темы курса лабораторно – практических занятий дисциплины «Инкубация сельскохозяйственной птицы» для студентов специальности «Технология производства продуктов животноводства». Пособие имеет целью закрепить и углубить знания, полученные на лекциях, привить обучающемуся практические навыки, освоить методики исследований и технологических расчетов в области инкубации сельскохозяйственной птицы.</t>
  </si>
  <si>
    <t>Кайракбаев А. К, Айткалиев Г.С, Казагачев В.Н, Лекеров Е.Д.</t>
  </si>
  <si>
    <t>Финансовая математика 2 издание</t>
  </si>
  <si>
    <t>В рамках дисциплины «Финансовая математика» включена в состав цикла общих математических и естественнонаучных дисциплин. Целью изучения дисциплины является освоение студентами современных методов количественного финансового анализа и методик финансово-экономических расчетов, позволяющих анализировать, сравнивать и измерять эффективности различных финансово-кредитных и коммерческих операций. Пособие содержит теоретические сведения, примеры практического выполнения. Приводится пример выполнения и варианты контрольной работы. Предназначено для студентов младших курсов, обучающихся по специальностям «Учет и аудит», «Финансы», «Менеджмент», «Маркетинг», а также для самостоятельной подготовке по финансовой математике.</t>
  </si>
  <si>
    <t>Шангытбаева Г.А., Жумагулова А.А., Казагачев В.Н.</t>
  </si>
  <si>
    <t>Білім берудегі цифрлық технологиялар</t>
  </si>
  <si>
    <t>Байгулова Н.З. /Baigulova N.Z.</t>
  </si>
  <si>
    <t>Mathematics II</t>
  </si>
  <si>
    <t>Lectures /Лекции</t>
  </si>
  <si>
    <t>Lectures prepared in accordance with the requirements of the curriculum and program of the discipline “Mathematics II” and include all the necessary information. In lectures provides information of a theoretical nature, collected and illustrated by examples of methods for the solution, given a large additional material helps to better study this section of mathematical analysis.
 Lectures designated for students of specialty - 5B072600</t>
  </si>
  <si>
    <t>рус.</t>
  </si>
  <si>
    <t>Карбаев Н.К</t>
  </si>
  <si>
    <t>Проектирования оборудования для испытания материалов в машиностроении</t>
  </si>
  <si>
    <t>машиностроение</t>
  </si>
  <si>
    <t>Книга посвящена обсуждению роли и областей эффективного применения титановых сплавов в машиностроении, которая определяется экономическими и техническими соображениями. подробно анализируются структуры современных тита новых сплавов с высокой удельной прочностью, формируемые в ходе термомеханической обработки и металловедческие идеи, заложенные в их основу. описываются и анализируются современные стали, в первую очередь для самолетостроения и производства авиационных двигателей и технологии производства титановых сплавов с точки зрения формирования структуры и свойств. большое внимание уделено стадиям разработки материалов и технологий, методам исследования структуры, реализации идей и вопросам практического применения и освоения технологий. книга рассчитана на научных работников, специалистов и инженерно-технических работников металлургических предприятий, преподавателей вузов, может быть полезна инженерам-конструкторам и проектировщикам, а также студентам и магистрантам.</t>
  </si>
  <si>
    <t>Ахметов К.А., Дильмағанбетова Б.М.</t>
  </si>
  <si>
    <t>Мәліметтерді талдау технологиясы</t>
  </si>
  <si>
    <t>Оқулықта іс жүзінде мәліметтерді талдауда жиі пайдалынатын қолданбалы математикалық статистикалық әдістер және оларды Excel электронды кестесінде қарапайым орындау тәсілдері, сонымен қатар аалынған нәтижелер арқылы өндірістік шешімдар қабылдау технологиялары қарастырылған. Мәліметтердіt статистикалық өңдеудің экономикалық, математикалық және компьютерлік қыр-сырлары сипатталған. Әрбір тақырып мәтіні мұқият талданған мысалдармен, сәйкес графиктермен толықтырылған. Қарастырып отырған мәліметтерді талдау әдістерін Excel көмегімен шешудің толық нұсқаулары келтірілген.Оқулық халық шаруашылығы салаларының барлық, оның ішінде техникалық, инженерлік, аграрлық, экономикалық бағыттағы мамандықтардың бакалаварларына, магистранттарына, PhD докторанттарына, жоғарғы оқу орындарының оқытушыларына және ғылыми жұмыспен айналысатын ізденушілерге арналған</t>
  </si>
  <si>
    <t>Технология анализа данных (в 2-х т.)</t>
  </si>
  <si>
    <t>Целями дисциплины «Технология анализа данных» являются формирование мате-матической культуры магистрантов, знаний и навыков применения статистических мето-дов и алгоритмов в социально экономическом анализе для принятия эффективных управ-ленческих решений на основе использования современных информационных технологий и программных средств. Несмотря на разнообразие статистического программного обеспечения в народном хозяйстве в ведущих странах СНГ чаще всего используется программный комплекс (при-ложение) Microsoft. Это объясняется широким распространением русскоязычной версии данного ПО для персональных компьютеров. В программной среде Msoffice приложение MS Excel выполняет функции электронной таблицы с достаточно мощной математической поддержкой решения задач, в которой определенные статистические процедуры являются дополнительными встроенными формулами. В связи с этим в данном учебнике описаны технология использования методов прикладной статистики, которые на практике сравнительно просто реализуются в электронной таблице Excel. Предприниматель в результате такого анализа извлекает из данных смысл: структурирует их, формулирует и проверяет гипотезы, находит закономерности и делает выводы. Такая работа помогает принимать решения в бизнесе, управлении и науке. Учебник предназначен для магистрантов и студентов высших учебных заведений инженерного, экономического и аграрного направлений.</t>
  </si>
  <si>
    <t>Капышева Г.К.</t>
  </si>
  <si>
    <t>Изучение идиом разноструктурных языков</t>
  </si>
  <si>
    <t>филологиия</t>
  </si>
  <si>
    <t>Монография посвящена одной из наиболее репрезентативных регулярностей как внутри фразеологической системы одного языка, так и разных языков, а именно соотнесенности, соответствий фразеологических единиц, в частности, изучению национально-культурных особенностей фразеологических единиц в разноструктурных языках. Представлены теоретические методы анализа предполагающий сопоставительное изучение фразеологических систем с целью выявления сходства и различий.</t>
  </si>
  <si>
    <t>Kapysheva G.K. (Капышева Г.К)</t>
  </si>
  <si>
    <t>Interlanguage equivalents of unrelated languages</t>
  </si>
  <si>
    <t>The monograph deals with issues related to the development of cognitive linguistics, comparative linguistics and the teaching of theoretical disciplines in a foreign language, which are necessary for future teachers in their professional activities. This monograph provides students with a scientific view of linguistics. The monograph is intended for students of the studying programs "Translation studies " and "Foreign language: two foreign languages" of the faculties of foreign languages./В монографии рассматриваются вопросы, связанные с развитием когнитивной лингвистики, сравнительного языкознания и преподаванием теоретических дисциплин на иностранном языке, которые необходимы будущим учителям в их профессиональной деятельности. Эта монография знакомит студентов с научным взглядом на лингвистику. Монография предназначена для студентов учебных программ "Переводоведение" и "Иностранный язык: два иностранных языка" факультетов иностранных языков.</t>
  </si>
  <si>
    <t>Мажинов Б.М.</t>
  </si>
  <si>
    <t>Қазіргі кезде жоғары оқу орындарында мүгедек студенттерге білім берудің ұйымдастырушылық-педагогикалық шарттары</t>
  </si>
  <si>
    <t>Монографияда қазіргі кезде жоғары оқу орындарында мүгедек студенттерге білім берудің ұйымдастырушылық-педагогикалық шарттары қарастырылған. Сонымен қатар мүгедек студенттерді оқыту теориясы мен тәжірибесінің қазіргі жағдайы мен ЖОО-дағы оқу үдерісінде қолдау көрсету түрлері талданған. Монография мазмұнында жоғары оқу орындарында инклюзивті білім беруді ұйымдастырудың теориялық негіздері туралы құнды деректер берілген. Монография студенттерге, магистранттар мен докторанттарға, педагог ғалымдарға арналған.</t>
  </si>
  <si>
    <t>Картаева А.М.</t>
  </si>
  <si>
    <t>Абайтану (2 издание, дополненое)</t>
  </si>
  <si>
    <t>Казах-ая лит-ра</t>
  </si>
  <si>
    <t>Оқу құралында Абайдың шығармашылық мұрасы мен ақындық дәстүрі қазіргі күн талабына сай жаңаша көзқараспен зерделенеді. Абай шығармашылығының қайнар көздері, ақын шығармаларындағы қазақ халқының тарихи шындығы мен қоғамдық болмысы, суреткерлік шеберлігі, эстетикалық дүниетанымы, адамгершілік мұраттары сөз болады. Абай дәстүрінің Алаш әдебиетіндегі жалғастығы, көркемдік сабақтастығы сараланады. Еңбек жоғары оқу орындарының оқытушы-ұстаздарына, студенттерге, магистранттарға, PhD докторанттарға және мектеп оқушылары мен мұғалімдеріне арналған</t>
  </si>
  <si>
    <t>Сихымбаев А.Е.</t>
  </si>
  <si>
    <t>Материалы к дендрофлоре Западного Таниртау</t>
  </si>
  <si>
    <t>биология,экология,география</t>
  </si>
  <si>
    <t>В монографии на основе многолетних исследований дается конспект древесно-кустарниковых растений, история исследования,фитогеография Западного Таниртау и статистические характеристики дендрофлоры исследуемого региона.Издание рассчитана на биологов, экологов , географов.</t>
  </si>
  <si>
    <t>Қазығұрт тауының флорасы</t>
  </si>
  <si>
    <t>флористика,экология ,биология,сельское хозяйство</t>
  </si>
  <si>
    <t>Қазығұрт – Батыс Тәңір тауы тау жүйелерінің ең батыс шеткі аймағына орналаса және Қызылқұм шөлімен түйісе отырып, өзіне тән флорасы мен өсімдіктер жабынымен ерекшеленетін аласа тау. Кітапта флораның сипаттамасы мен түрлердің өсу ортасы, географиясы, биоморфологиясы, ареалдық талдауы, cонымен қатар өсімдіктердің толық тізімі келтірілді. Сондай-ақ, алғаш рет Қазығұрт тауы флорасының конспектісі берілді. Еңбек флористерге, экологтарға, дендропарк, ұлттық сая-бақтар мен қорық қызметкерлеріне, орман шаруашылығы мамандарына, аспиранттар мен магистранттарға, қалың оқушы қауымға арналған</t>
  </si>
  <si>
    <t>Сергеева А.М., Терещенко Т.А., Бердыгулова Г.Е.</t>
  </si>
  <si>
    <t>Әлeумeттiк, экoнoмикaлық жәнe caяcи гeoгpaфияғa кipicпe 1 том</t>
  </si>
  <si>
    <t>Әлeyмeттiк, экoнoмикaлық жәнe caяcи гeoгpaфияғa кipicпe» oқyлықта экoнoмикaлық жәнe әлeyмeттiк гeoгpaфияның әдicнaмaлық нeгiздepi, экoнoмикaлық жәнe әлeyмeттiк гeoгpaфиядaғы тeopиялap мeн iлiмдep, гeocaяcaт жәнe гeoэкoнoмикa нeгiздepi, жaңa экoнoмикaлық гeoгpaфия мәceлeлepi қapacтыpылғaн. Oқyлық гeoгpaфия білім бағдарламасы бойынша білім алатын cтyдeнттepгe, магистранттарға, oқытyшылapғa apнaлғaн</t>
  </si>
  <si>
    <t>Әлeумeттiк, экoнoмикaлық жәнe caяcи гeoгpaфияғa кipicпe 2 том</t>
  </si>
  <si>
    <t>Алиманова А.Т., Бухарбаев М.А., 
Бурибаев Д.Е., Казагачев В.Н.</t>
  </si>
  <si>
    <t>История педагогики, самопознания и социальной педагогики (в 2-х т.)</t>
  </si>
  <si>
    <t>Учебно-методическое пособие включает в себя три части: – первая историю педагогики, вторую – самопознание и саморазвитие, третью – историю социальной педагогики краткое содержание теоретического материала, пояснения к изучению каждой темы. Предлагаются списки основных и дополнительных литературных источников, используемых студентами в процессе самостоятельной учебной работы; вопросы к экзамену. В качестве приложений представлены методические указания к работе с литературными источниками.</t>
  </si>
  <si>
    <t>Бухарбаев М.А., Суюнбаева А.Ж., Казагачев В.Н.</t>
  </si>
  <si>
    <t>Самостоятельная подготовка переводу при дистанционном образовании</t>
  </si>
  <si>
    <t>Переводческое дело</t>
  </si>
  <si>
    <t>Настоящее учебное пособие предназначено для студентов, магистрантов и переводчиков-референтов, которые владеют английским языком на уровне (С1,С2). Прежде чем, приступить к отработке практических навыков устного перевода, студенты изучают теорию перевода. Студенты знакомятся с триадой перевода, видами и приемами устного перевода, а также с практическими аспектами подготовки к устному переводу и переводу вообще. Задания и упражнения содержат аутентичные материалы - журналы, газеты, профессиональные сайты переводчиков и международных организаций. Упражнения в пособие нацелены на развитие у будущих специалистов способности – быстрого переключения с одного языка на другой, находить синонимы, как на русском, так и на английском языке, использовать правила переводческой скорописи, работать с различными носителями информации, повышения культурного уровня, профессиональной компетенции; готовности к постоянному саморазвитию. Материал пособия представлен и на английском и русском языках,</t>
  </si>
  <si>
    <t>Каниева Б.А, Казагачев В.Н.</t>
  </si>
  <si>
    <t>Основы электротехники 1 том</t>
  </si>
  <si>
    <t>Электротехника</t>
  </si>
  <si>
    <t>Курс «Основы электротехники» включает в себя изучение установившихся и переходных процессов в электрических и магнитных цепях, решение проблем электротехники, электротехнологии, передачи сигналов и информации, поэтому знания в этой области необходимы. Они позволяют специалисту в своей практической деятельности осознанно и более эффективно использовать знания по электротехнике и электронике. Курс «Основы электротехники» является примером синтеза физики и информатики, графических методов исследования и математики, поэтому курс играет также важную мировоззренческую роль в профессиональной подготовке бакалавров инженерных и естественно-научных специальностей вузов.</t>
  </si>
  <si>
    <t>Основы электротехники 2 том</t>
  </si>
  <si>
    <t>Шангытбаева Г.А, Казагачев В.Н, Бухарбаев М.А, Айткалиев Г.С.</t>
  </si>
  <si>
    <t>Профессиональная цифровая грамотность 2 издание 1 том</t>
  </si>
  <si>
    <t>Учебно-методическое пособие составлено в соответствии с программой дисциплины и предназначено для изучение цифровой грамотности, формирование у студентов необходимых знаний и умений в области цифровых технологий, позволяющих студентам успешно адаптироваться в новых экономических условиях, повысить уровень безопасного и эффективного использования цифровых технологий и онлайн-сервисов в различных сферах жизни.Для студентов специальностей B07111 - Автоматизация и управление, 5В011100 – Информатика, 6В06112 - "Вычислительная техника и програмное обеспечение", 6В06111 -"Информационные системы".</t>
  </si>
  <si>
    <t>Байдабеков Ә.К.</t>
  </si>
  <si>
    <t>Инженерлік графика. Сандық проекциялар</t>
  </si>
  <si>
    <t>Книга предназначена для студентов по специальности живопись, изобразительное искуство и черчение, дизайн высшего учебного заведения и ученикам колледжа, преподавателям и учителям, а также для всех любителей изобразительного искусства.</t>
  </si>
  <si>
    <t>Профессиональная цифровая грамотность 2 издание 2 том</t>
  </si>
  <si>
    <t>Учебно-методическое пособие составлено в соответствии с программой дисциплины и предназначено для изучение цифровой грамотности, формирование у студентов необходимых знаний и умений в области цифровых технологий, позволяющих студентам успешно адаптироваться в новых экономических условиях, повысить уровень безопасного и эффективного использования цифровых технологий и онлайн-сервисов в различных сферах жизни. Для студентов специальностей B07111 - Автоматизация и управление, 5В011100 – Информатика, 6В06112 - "Вычислительная техника и програмное обеспечение", 6В06111 -"Информационные системы".</t>
  </si>
  <si>
    <t>Алиманова А.Т., Бухарбаев М.А., Арстанова А.О., Казагачев В.Н.</t>
  </si>
  <si>
    <t>Современная дошкольная дидактика (в 2-х т.)</t>
  </si>
  <si>
    <t>В учебном пособии раскрываются актуальные проблемы педагогики дошкольного образования: современные теории и технологии обучения дошкольников, теория и методика воспитания, история педагогики и образования на разных этапах развития мировой культуры, управление образовательными системами, нормативно-правовое обеспечение образования, межнациональное общение, социализация личности дошкольника и др.Он имеет цель − помочь студентам в освоении теоретического материала по названным предметам и подготовке к сдаче итогового междисциплинарного экзамена по специальности. Пособие адресовано студентам педагогических вузов и колледжей, аспирантам, преподавателям педагогики; оно может быть полезно учителям и руководителям школ, слушателям курсов повышения квалификации.</t>
  </si>
  <si>
    <t>Кайкен Ж.Б., Тойкин С.К, Кожагельдиев Б.К.</t>
  </si>
  <si>
    <t>Әлеуметтік –экономикалық бағдарлау</t>
  </si>
  <si>
    <t>Гульзат</t>
  </si>
  <si>
    <t>Оқулық он төрт тараудан тұратын әлеуметтік-экономикалық бағдарлау мәселелерін қамтыған. Онда бағдарлаудың мақсаты, мәні, әрбір салаларда жобалаудағы қолданылатын әдістер, бағдаралудың қарайтын сұрақтары жіктелген. Қазақстанның дамуындағы 2030, 2020,2015 өзекті жерлері келтіріліп, қазіргі экономикалық жағдайы жазылған. Әрбір тараудың кейінгі көрсетілген сұрақтар тақырыптарды тәжірибе сабақтарында талқылауға ыңғайлы.Оқулық экономика мамандықтарындағы студент тер мен магистранттарға арналған.</t>
  </si>
  <si>
    <t>Кайкен Ж.Б., Алимжанова А.М., Қожагелдиев Б.Қ.</t>
  </si>
  <si>
    <t>Бағаның туындауы</t>
  </si>
  <si>
    <t>Оқулықта баға туралы түсінік ,нарық экономика жағдайындағы Бағаның қызметтінің ерекшелгі,пайдаланылатын баға түрлері,Кәсіпорында бағаның туындауы,оны шығаруда қолданылатынНегізгі әдістер, оны үйренуге машықтандыратын есептенр,бағаАрқылы тұтынушыларды тартып,разы ету,әртүрлі жағдайлардыескеріп бағаны өзгерту,дамыған шет елдердің бағаны пайдаланудағы тәжірибелері жазылған.Оқулық экономикасаласындағы мамандықтарды алуға талпынған жоғарғы,арнайыкәсіптік орта оқу орындарның шәкірттеріне,магистранттарғаарналған.</t>
  </si>
  <si>
    <t>Кайкен Ж.Б., Түсіпбеков Т.</t>
  </si>
  <si>
    <t>Экономиканы мемлекеттік реттеу</t>
  </si>
  <si>
    <t>Экономика, Финансы</t>
  </si>
  <si>
    <t>Оқу құралында экономикалық мемлекеттік реттеудің мәні, маңызы, мағнасы, қажеттілігі, оны туындайтын себептері түсіндіріледі. Одан кейінгі тарауларында экономиканы реттеудің басты жолдары: мемлекеттік қаржы, экономиканы бағдарлау, ақша – қарыз мәселелері, салық, баға, негізгі қорлардың жеделдетілген өтемін пайдалану сияқтылар жазылған. Оқулықтың құндылығы мемлекеттік, таза ана тілінде жазылғандылығында. Оқу құралы экономика саласында мамандар қажетілігін оқу орындарының студенттері мен экономиканы қазіқ тілінде игеруге талпынатын жас мамандарға, оқушыларға арналған.</t>
  </si>
  <si>
    <t>Кайкен Ж.Б., Нуралина К.Т., Джандыбаева 3.С.</t>
  </si>
  <si>
    <t>АӨК кәсіпорындарының экономикальық талдауы</t>
  </si>
  <si>
    <t>экономика</t>
  </si>
  <si>
    <t>Окулыкта өндіріспен, кәсіпкерлікпен шұғылданушыларға зияннан пайдаға (түнектен жарыкқа) шығу жолдары меңзеледі</t>
  </si>
  <si>
    <t>Кайкен Ж.Б Джандыбаев Т.М Тойкин С.Х Дюсембинова Ж.С.</t>
  </si>
  <si>
    <t>Агробизнестi ұйымдастыру</t>
  </si>
  <si>
    <t>Оқулықта ауыл кәсіпкерлігін ұйымдамстыу туралы ұғым, егін-мал шаруашылықтарында өндірісті жүргізу, нәтижесінқадағалап талдау, сиыр, қой, жылқы шаруашылықтарында кәсіптік жоспардың өнім өндіруге байланысты бөлімдерін шығару әдістері жазылған. Оқулық шаруа қожалығын ұйымдастыру мамандығын жоғары, орта кәсіптік білім алмақшы шәкірттерге, қожалық иелері мен мамандарына арналған.</t>
  </si>
  <si>
    <t>Кайкен Ж. , Құрманбаев С.Қ.</t>
  </si>
  <si>
    <t>Ауылшаруашылығы өнімдерін өндіруді жоспарлау</t>
  </si>
  <si>
    <t>Ветеринария,</t>
  </si>
  <si>
    <t>Оқу құралында ауылшаруашылығының басты салалары астық өндіру, сиыр, қой, шошқа шаруашылықтарында өнім өндіруді жоспарлау әдістері түсіндіріліп , жоғарғы оқу орындарының экономика пәндерінің тәжірибе сабақтарын жүргізуде жоспарлауға байланысты есептердің шығару жолдары көрсетіледі . ақырғы тарауында қосымша салалардағы жоспарлау келтірілген . оқу құралы көмекші үсаздар , шәкірттер , экономиканы оз алдына игерушілерге арналган.</t>
  </si>
  <si>
    <t>Мухаметов А.Е., Ербулекова М.Т.</t>
  </si>
  <si>
    <t>Майонезная продукция со сбалансированным жирно-кислотным составом</t>
  </si>
  <si>
    <t>Пищевая технология</t>
  </si>
  <si>
    <t>Данная монография является результатом научно-исследовательской работы, посвященной совершенствованию технологии получения майонезной продукции со сбалансированным жирно-кислотным составом с использованием сырьевой базы казахстанского происхождения. Предназначена для студентов, магистрантов, докторантов и преподавателей технологических вузов, научных работников, а также для специалистов системы жировых продуктов.</t>
  </si>
  <si>
    <t>Мухаметов А.Е.</t>
  </si>
  <si>
    <t>Оксистабильные композиции растительных масел</t>
  </si>
  <si>
    <t>Данная монография является результатом научно-исследовательской работы, посвященной разработке технологии получения оксистабильной композиции со сбалансированным жирно-кислотным составом с использованием сырьевой базы казахстанского происхождения.Предназначена для студентов, магистрантов, докторантов и преподавателей технологических вузов, научных работников, а также для специалистов системы жировых продуктов.</t>
  </si>
  <si>
    <t>Саидов А.М., Жангабылова Н.Д., Есеева Г.К.</t>
  </si>
  <si>
    <t>Өсімдік шаруашылығы өнімдерін өңдеу және сақтау</t>
  </si>
  <si>
    <t>Оқу құралы техникалық мамандықтар студенттеріне арналған; жоғары оқу орындарының студенттеріне өсімдік шаруашылығы өнімдерін өңдеу және сақтау пәні бойынша оқу сабақтарын өткізу барысында және өзіндік жұмысын ұйымдастыру кезінде ұсынылуы мүмкін.</t>
  </si>
  <si>
    <t>Омарова К.М., Төлеубаев Б.Ә., Есеева Г.К., Омаров М.С.</t>
  </si>
  <si>
    <t>Тағамдық өнімдердің сапасын бағалауға қажетті қарапайым тәсілдер мен әдістер</t>
  </si>
  <si>
    <t>Пиищевая технология</t>
  </si>
  <si>
    <t>Бұл басылымда органолептикалық көрсеткіштердің негізгі ұғымдары берілген. Тағамдық өнімдердің дәмдік сапасын қарапайым жолмен анықтау мақсатындағы талдамадан өткізу тәртіптері, талаптары және ережелері берілген. Сонымен қатар, өнімдердің сапасын сипаттайтын әрі белгілейтін басты көрсеткіштері көрсетілген. Оқу құралында өнім сапасын бағалауға қажетті қарапайым тәсілдері мен әдістеріне баса назар аударылған.Жоғары оқу орындарының аграрлы өндіріс пен тамақ өндіру технологиялары мамандықтары бойынша оқитын студенттерге, PhD-докторанттарға, магистранттарға, ет, сүт және басқа да тағамдық өндірістердің мамандарына және осы саладағы колледж бен кәсіптік лицейлердің оқушыларына да пайдалы болары анық.</t>
  </si>
  <si>
    <t>Есеева Г.К.</t>
  </si>
  <si>
    <t>Специальные технологии перерабатывающих производств</t>
  </si>
  <si>
    <t>Курс лекции</t>
  </si>
  <si>
    <t>Учебное пособие «Курс лекции «Специальные технологии перерабатывающих производств» предназначена для студентов ОП «Технология перерабатывающих производств». Учебное пособие является компонентом для выбора профилирующих дисциплин, объемом 5 кредитов. Данное пособие разработано в соответствии с современными знаниями в технологии перерабатывающих производств. Учебное пособие полезно при выполнении курсовых работ (проектов).</t>
  </si>
  <si>
    <t>Калдарова М.Ж.</t>
  </si>
  <si>
    <t>Системное программирование</t>
  </si>
  <si>
    <t>Пособие представляет собой по системному программированию. После краткой характеристики основных элементов современных систем программирования: библиотек, языков программирования. Она посвящена вопросам разработки приложений с использованием интерфейса прикладного программирования операционных систем компании Microsoft (Windows XP, Windows 2000 Windows Server 2003). Учебное пособие предназначено для студентов старших курсов, специальностей: 5B070400 – «Вычислительная техника и программное обеспечение», аспирантов и программистов, специализирующихся в области разработки системного математического обеспечения и в смежных областях.</t>
  </si>
  <si>
    <t>Мендыбаев С.А.</t>
  </si>
  <si>
    <t>Промышленная электроника</t>
  </si>
  <si>
    <t>Технический,инженрено техниченский</t>
  </si>
  <si>
    <t>Рассматриваются принцип действия, характеристики и параметры полупроводниковых приборов, схемы включения и особенности их применения в различных режимах работы. Излагаются принципы построения типовых аналоговых, импульсных и цифровых устройств, основанных на применении интегральных микросхем. Рассмотрены принцип действия, характеристики и параметры полупроводниковых вентильных преобразователей.Для студентов технических специальностей высших учебных заведений и может быть полезна инженерно – техническим работникам в их практической деятельности.</t>
  </si>
  <si>
    <t>Ендік реттелетін ток- параметрлі электр түрлендіргіштер</t>
  </si>
  <si>
    <t>Энергетика</t>
  </si>
  <si>
    <t>Монографияда жүктеменің шығыс тогын кең ауқымда ендік әдістермен реттеуге мүмкіндік беретін табиғи ток сипаттамалары бар клапан түрлендіргіштері қарастырылған; монографияда қарастырылған ток түрлендіргіштері жоғары энергетикалық сипаттамаларға ие және іс жүзінде қуатты энергияны көп қажет ететін электротехнологиялық тұтынушыларды тамақтандыру үшін қолайлы.</t>
  </si>
  <si>
    <t>Савельева В.В</t>
  </si>
  <si>
    <t>Профессиональная подготовка бакалавров к проектной деятельности в условиях университетского образования</t>
  </si>
  <si>
    <t>Технический, технологический гуманитарный и.тд</t>
  </si>
  <si>
    <t>Проектная деятельность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Проектная деятельность ориентирована на использование знаний, умений и навыков, полученных в ходе обучения, для постановки и решения практических задач, которые могут носить как академический, так и прикладной характер. Она позволяет студентам участвовать в создании конкретного результата и научиться работать в условиях ограниченного времени, под руководством реального заказчика, презентовать проект, работать в команде, а также обрести навыки профессиональной коммуникации с различными контрагентами. Проблемное поле научного исследования проработано в контексте выдвинутой проблемы в теоретическом, аналитическом и практическом аспектах, при этом исследовательский вектор концентрировался в трёх взаимосвязанных направлениях: становление и развитие проектной деятельности в образовании как историческо-педагогической реальности; особенностях научного обоснования в педагогической науке; внедрения в практике.</t>
  </si>
  <si>
    <t>Туксаитова Р.О., Кукенова Г.А., Омарова Г.Т.</t>
  </si>
  <si>
    <t>Русский язык в 3-х частях</t>
  </si>
  <si>
    <t xml:space="preserve">Язык русский </t>
  </si>
  <si>
    <t>Учебное пособие составлено в соответствии с типовой программой по русскому языку цикла общеобразовательных дисциплин, утвержденной приказом МО от 31 октября 2018 года № 603 по направлениям бакалавриат. и содержит теоретические материалы, упражнения, тексты с лексико-грамматическими заданиями, контрольные вопросы для закрепления усвоенного материала.</t>
  </si>
  <si>
    <t>Байдибекова А.</t>
  </si>
  <si>
    <t>Интерактивті тақтаны оқыту әдістемесі</t>
  </si>
  <si>
    <t>Оқу әдістемелік құралда оқу үрдісіне интерактивті технологияларды пайдалану, ACTIVboardты қолдану арқылы интерактивті оқытудың кешенді жүйесі, Техникалық және кәсіби білім беру мекемелерінің оқу үрдісінде оқытудың жаңа техникалық құралдарын пайдалану әдістері қарастырылған</t>
  </si>
  <si>
    <t>Ильясов Ж.К., Торегожина А.К.</t>
  </si>
  <si>
    <t>6В02106 «Арт -менеджмент» мамандығының студенттері үшін дипломдық жобаны (жұмысты) жазу бойынша әдістемелік нұсқаулар</t>
  </si>
  <si>
    <t>Әдістемелік нұсқау</t>
  </si>
  <si>
    <t>Арт менеджмент</t>
  </si>
  <si>
    <t>6В02106 «Арт-менеджмент» бакалавриатының студенттері үшін дипломдық жобаны (жұмысты) жазуға арналған бұл әдістемелік нұсқаулар соңғы біліктілік жұмыстарын орындау үшін Қазақстан Республикасының Мемлекеттік жалпыға міндетті білім беру стандарты негізінде құрастырылған.</t>
  </si>
  <si>
    <t>Копобаева А.Н.</t>
  </si>
  <si>
    <t>Қазақстан геологиясы және минералдық ресурстары</t>
  </si>
  <si>
    <t>Геология</t>
  </si>
  <si>
    <t>Оқырмандарға ұсынылып отырған оқу құралы «Геология және пайдалы қазба кенорындарын барлау» және «Пайдалы қазба кенорындарын іздеудің геофизикалық әдістері» білім беру бағдарламаларының (бакалавриат және магистратура) студенттеріне арналған. Бұл оқу құралында Қазақстан аумағына тиісті жер қыртысының геологиялық құрылысының ерекшеліктері және оның геологиялық даму тарихы жайлы мәліметтер келтірілген. Қазақстан Республикасына тиісті жер қыртысының жербедер ерекшеліктері, құрылымдық элементтерді аудандастыру принциптері мен олардың бір-біріне бағыныштылық дәрежесі көрсетіледі. Жер қыртысына тиесілі әртүрлі құрылымдық элементтерді қалыптастырудағы геотектоникалық процестердің шешуші рөлі баяндалған. Оқу құралының соңғы бөлімдерінде еліміздің басты минералдық ресурстарына сипаттама беріліп, олардың негізгі кенорындары жайлы мәліметтер келтіріледі.</t>
  </si>
  <si>
    <t>Электротехника және электроника негіздері</t>
  </si>
  <si>
    <t>Силыбаева Б.М., Рахимжанова А.М., Букабаева Ж.Т. , Байгазинов Ж. А.</t>
  </si>
  <si>
    <t>Өсімдіктер систематикасының практикумы</t>
  </si>
  <si>
    <t>Агро.Растен.,фарм,биология</t>
  </si>
  <si>
    <t>Оқу құралында төменгі және жоғары сатыдағы өсімдіктер систематикасының негізгі бөлімдері, кластары,қатарлары және тұқымдастары берілген. Жергілікті жердің флорасындағы төменгі және жоғары сатыдағы өсімдіктерді зертханалық сабақта қолдану әдістері көрсетілген. Бұл оқу құралы Қазақстан Республикасының білім және ғылым министрлігі бекіткен мемлекеттік стандартына сәйкес жазылған. Оқу құралы педагогикалық университеттердің биология мамандықтарының 5В011300 «Биология» және 6В01509 «Химия және биология» студенттеріне арналған.</t>
  </si>
  <si>
    <t>Силыбаева Б.М.,Байғана Ж.К., Карипбаева Н.Ш., Полевик В.В.</t>
  </si>
  <si>
    <t>Жоғары сатыдағы өсімдіктер систематикасы 1 том</t>
  </si>
  <si>
    <t>Бұл оқу құралында Қазақстан Республикасының Білім және Ғылым министрлігі бекіткен типтік оқу бағдарламасына сәйкес жоғары өсімдіктер систематикасының жалпы бөлімдері толығымен қамтылған. Әрбір бөлімде өсімдіктердің систематикасы, құрылым ерекшеліктері, көбеюі мен дамуы, биологиясы, экологиясы, филогенезі жүйелі түрде берілген. Кітаптың соңында оқу құралында қолданған өсімдік атауларының қазақ, латын және орыс тілдеріндегі алфавиттік көрсеткіштері көрсетілген. Оқу құралы биолог мамандарға, медициналық, мал дәргерлік, зоотехникалық және агрономиялық жоғары оқу орындарының студенттеріне, магистранттарға, оқытушыларға арналған.</t>
  </si>
  <si>
    <t>Жоғары сатыдағы өсімдіктер систематикасы 2 том (2 томда)</t>
  </si>
  <si>
    <t>Зәкенов С.Т. (Закенов), Нұршаханова Л.Қ.</t>
  </si>
  <si>
    <t>Мұнай кен орындарын игеруді модельдеу</t>
  </si>
  <si>
    <t>нефти и газ</t>
  </si>
  <si>
    <t>Бұл оқулық мұнай кен орындарының модельдерін құруда қолданылатын негізгі принциптермен танысуға арналған. Онда осы процессті және оның ерекшеліктерін түсіну үшін қажетті модельдеудің негізгі негіздері бар.Бұл оқулықтың ұсынғандағы басты міндетіміз -геологиялық-технологиялық модель деген не, оның негізгі мәні неде, оны құрудың және тәжірибелік мақсаттарда, атап айтқанда көмірсутек шикізаты кен орындарын игеруді жобалау кезінде пайдаланудың негізгі ерекшеліктері қандай екенін түсінуге көмектесу. «Мұнай газ ісі» мамандығы бойынша Ш.Есенов атындағы технологиялар және инжиниринг университетінің академиялық кеңесімен басылымға ұсынылған.</t>
  </si>
  <si>
    <t>Шаяхметов А.Б., Бедыч Т.В.</t>
  </si>
  <si>
    <t>Использование солнечной энергии и карбонового тепловыделяющего гибкого материала для обогрева мобильных помещений</t>
  </si>
  <si>
    <t>Электроэнергетика,электроснабжения</t>
  </si>
  <si>
    <t>В монографии рассмотрены вопросы значения микроклимата, локальные системы электроснабжения, перспективы развития альтернативных источников энергии в Казахстане, возобновляемые источники энергии, солнечные электростанции и особенности их применения в децентрализованном электроснабжении, исследования системы отопления с использование солнечной станции и обогревателя с карбоновым тепловыделяющим гибким материалом для обогрева мобильных помещений.</t>
  </si>
  <si>
    <t>Ахметов Н.А.</t>
  </si>
  <si>
    <t>Үстел теннисі</t>
  </si>
  <si>
    <t>Физкультура, спорт</t>
  </si>
  <si>
    <t>Актау</t>
  </si>
  <si>
    <t>Оқу-әдістемелік құралында күнделікті сабақта пайдаланылатын оқыту қағидалары мен сабақ өткізу әдістері, жарыстарды жоспарлау, жарыстың түрлері, жарысты өткізу ережелері мен жарыс кестесін құру жүйесі көрнекі тілмен түсіндірілген. Оқу-әдістемелік құралы дене тәрбиесі пәнінің мұғалімдерінің студенттерінің мен жаттықтырушылардың күнделікті сабақ және үйірме жұмысы барысында қолдануына ұсынылған.</t>
  </si>
  <si>
    <t>Ахметов Н.Ә.</t>
  </si>
  <si>
    <t>Психологиялық реттеу және дене тәрбиесінің құралдары мен әдістері арқылы зиянды әдеттерге студенттердің жағымсыз көзқарасын тәрбиелеу</t>
  </si>
  <si>
    <t>Дене тәрбиесі және спорт» мамандығы бойынша білім алатын студенттерге арналған</t>
  </si>
  <si>
    <t>ГалымжановаЗ.Т. Қабылдина А.Ж., Шойбасова Т.К. Сарбаева Г.Д.</t>
  </si>
  <si>
    <t>Бастауыш сыныптарда оқытудың жаңа технологияларын қолдану жолдары</t>
  </si>
  <si>
    <t>Оқу-әдістемелік нұсқаулық</t>
  </si>
  <si>
    <t>Аталған оқу-әдістемелік нұсқаулықта бастауыш сыныптардағы оқу-тәрбие үрдісінде жаңа педагогикалық технологияларды қолдану мүмкіндіктері қарастырылған. Оқу-әдістемелік құрал бастауыш сынып мұғалімдері мен студенттерге арналған.</t>
  </si>
  <si>
    <t>Галымжанова З.Т. Болганбаева Ж.М</t>
  </si>
  <si>
    <t>Бастауыш сыныптарда ойын технологиясын қолдану</t>
  </si>
  <si>
    <t>Әдістемелік нұсқаулықта білім сапасын арттыруда оқытудың тиімді әдіс – тәсілдерін оқыту процесіне ендіру қарастырылады. Ойын арқылы оқушылардың танымдық қабілеттерін арттыру материалды қамтиды.Ойын түрін сабақта пайдалану арқылы жаңа материалды жеңіл де тиянақты, нақты түсіндіруге, меңгеруге жағдай жасалып, ол оқушының санасында берік сақталатын болады.</t>
  </si>
  <si>
    <t>Алиева Г.С., Бапашева Р. Т.</t>
  </si>
  <si>
    <t>Оқушылардың жобалау әрекеттерін ұйымдастыру</t>
  </si>
  <si>
    <t>Ұсынылып отырған «Оқушылардың жобалау әрекеттерін ұйымдастыру» оқу-әдістемелік нұсқаулығы жоғары оқу орындарының педагогтар даярлайтын мамандықтар үшін өте қажетті. Оқу-әдістемелік нұсқаулық білім берудің жаңа парадигмасына сай педагогикалық білім берудегі негізгі бағыттардың бірі – болашақ педагогтың білім берушілік ролі өзгеруін теориялық және әдістемелік тұрғыдан қамтамасыз етуге бағытталған. Құзыреттілік нәтижелеріне бағытталған 12-жылдық білім беруге көшуге даярлық барысында педагогтардың жаңаша ойлау мен іс – әрекеттік дағдыларын қалыптастыру үшін оқытудың жаңа әдістерін игеру үлкен роль атқарады. Оқулықтың құрылымы, тақырыптары, теориялық мәселелері, ондағы негізгі ой – пікірлер жоғары оқу орындарында білім алып жатқан студенттерге және мектеп мұғалімдеріне арналған.</t>
  </si>
  <si>
    <t>Жамалова С.А., Ақмұрза А.Қ., Алиева Г.С.</t>
  </si>
  <si>
    <t>Векторлық графика Inkscape</t>
  </si>
  <si>
    <t>Әдістемелік нұсқаулықта Inkscape векторлық редакторында векторлық графикамен жұмыстың негізгі принциптері туралы түсінік алуға мүмкіндік беретін теориялық және практикалық материалды қамтиды. Нұсқаулықта векторлық графиканың негізгі түсініктері берілген. Графикалық редактордың интерфейсі мен құралдарының қасиеттері мен сипаттамалары қарастырылады.</t>
  </si>
  <si>
    <t>Абилхамитқызы Рысгүл</t>
  </si>
  <si>
    <t>Қазақ әдебиетін оқыту әдістемесі</t>
  </si>
  <si>
    <t>Казахский язык, казахская литература</t>
  </si>
  <si>
    <t>Оқулықтың теориялық және практикалық мазмұны Қазақстан Республикасының білім беру және тілдерді дамыту саласындағы мемлекеттік саясатының негізгі бағыттарына сәйкес. Әдебиетті оқытудың отандық дәстүрлі және жаңашыл озық әдістемесі негізінде оқыту деңгейін бүгінгі ғылым мен мәдениеттің даму үрдісіне жақындату, оқыту үрдісінде жаңа технологияларды орнықтыру, оқу-тәрбие үдерісін ізгілендірудегі басым бағыттарды меңгерту сынды пәнді оқытудағы ұтымды әдіс тәсілдер қарастырылды. 
 Оқулық жоғары және арнайы оқу орындарының қазақ тілі мен әдебиеті мамандығының бакалавр білім алушылары, магистранттары, докторанттары және әдебиет пәнінің оқытушылары мен мұғалімдеріне арналады.</t>
  </si>
  <si>
    <t>Жумаев Ж., Жумаев К.Ж.</t>
  </si>
  <si>
    <t>Конвенционная подготовка судоводителей 1 том</t>
  </si>
  <si>
    <t>Морская техника, Судовождение</t>
  </si>
  <si>
    <t>Данное учебное пособие разработано в качестве учебного пособия по актуализированным типовым учебным планам и программам для системы высшего и морского профессионального образования по специальности 5В071500 – Морская техника и технология (Судовождение) с целью достижения результатов обучения по профессиональному модулю. Разработанное пособие является комплексным учебным материалом, основанным на многолетнем опыте преподавания и на тесном сотрудничестве с работодателями.В учебном издании подробно изложены организация производственно-экономической деятельности и подготовка судна к рейсу, включая управления судном и маневрирования, а также по оформлению судовой документации и преддипломной практики в соответствии с требованиями международной конвенций ПДМНВ-78/95 с Манильскими поправками с учетом 2010.Учебное пособие предназначено для специалистов и студентов морского образования по специализации «Судовождение». Квалификация: «Инженер - судоводитель».</t>
  </si>
  <si>
    <t>Конвенционная подготовка судоводителей 2 том</t>
  </si>
  <si>
    <t>Кемежүргізушілерді конвенциялық дайындау 1 том</t>
  </si>
  <si>
    <t>Осы оқу құралы кәсіптік модуль бойынша оқыту нәтижелеріне қол жеткізу мақсатында «Кемежүргізу» мамандығы бойынша оқу құралы ретінде әзірленді. Әзірленген оқу құралы көп жылдық оқыту тәжірибесіне және жұмыс берушілермен тығыз ынтымақтастыққа негізделген кешенді оқу материалы болып табылады.
 Оқу басылымында өндірістік-экономикалық қызметті ұйымдастыру және кемені басқару мен маневр жасауды қоса алғанда, кемені рейске дайындау, сондай-ақ 2010-шы Манила түзетулерін ескере отырып, ПДМНВ-78/95 халықаралық конвенцияларының талаптарына сәйкес кеме құжаттамасы мен диплом алдындағы практиканы ресімдеу туралы егжей-тегжейлі жазылған.Оқу құралы «Кемежүргізу» мамандығы бойынша жоғары білім беру студенттеріне арналған. Біліктілігі: Кеме жүргізуші-инженер.</t>
  </si>
  <si>
    <t>Кемежүргізушілерді конвенциялық дайындау 2 том</t>
  </si>
  <si>
    <t>Молдамурат Х.</t>
  </si>
  <si>
    <t>Радиоэлектрониканың және микросұлбаның техникалық негіздері</t>
  </si>
  <si>
    <t>Радиоэлектроника</t>
  </si>
  <si>
    <t>Радиоэлектрониканың негізгі бөлшектері, қағидалары, негізгітері мен қолдану орындары және архитектуралық ерекшеліктері берілген. Ғылым мен техниканың бір саласы радиоэлектрониканың және микросұлбаның техникасын зерттейтін мәселелары: шалаөткізгіш құрылғыларға, микросұлбаларға және тағы басқа да электроникалық құрылғыларға қатысты физикалық құбылыстар,шалаөткізгіш құрылғылардың, микросұлбалардың және тағы басқа электроникалық құрылғылардың сипаттамалары мен параметрлері, электрондық құрылғылар жүйесі мен құрылғылардың қасиеттері, радиобөлшектер мен наноэлектрониканың мәселелері қарастырылған. Микроэлектроника техниканың негізгі құрылымы мен ішкі сигналдардың алмасу мен ұйымдастыру жүйесі, микросұлбалардың түрлері және оның архитектурасы мен жұмыс істеу негізгітері қарастырылған. Шағын ғарыш аппараттарының борттық басқару жүйесіндегі рөлі мен қолдану аясындағы MSI, LSI, ULSI, VLSI құрылғыларындағы қолдану тәсілдері мен жұмыс істеу негізгітері мысалға берілген. Оқу құралының мазмұны білім саласына қатысты негізгі теориялар, микроэлектроника мен радиоэлектроникадағы техникалық және архитектуралардың түрлері мен негізгі ерекшеліктері, жұмыс істеу негізгітері, қолдану аясы, түсініктемелер мен терминдері берілген.</t>
  </si>
  <si>
    <t>Табылдиева О.Д.</t>
  </si>
  <si>
    <t>ХХ ғасырдағы Маңғыстаудың даму тарихы</t>
  </si>
  <si>
    <t>Бұл монография қазіргі елдегі процестерді түсіндіруде өткен кезеңдегі этнодемографиялық процестерге объективті, нақты баға беруге, ХХ ғасырдағы Маңғыстау халқының өсіп-дамуындағы өзгерістерді, олардың бағыттары мен нәтижелерін жан-жақты талдап, жалпы заңдылықтары мен аймақтық ерекшеліктерін анықтауға арналған. Өлке халқының жалпы саны мен территориялық (қала мен ауыл, аудандар және т.б.) орналасуы, ХІХ ғ. соңы мен ХХІ ғ. басы аралығындағы Маңғыстау халқының жасы мен жыныстық құрамындағы өзгерістер, тарихи факторларға байланысты өлке халқының білім деңгейінің өсу бағыттары мен нәтижелері, өлке халқының табиғи өсуі, оның тұрғындардың саны мен құрамына әсері айтылады.</t>
  </si>
  <si>
    <t>Куатбаева Т.К.</t>
  </si>
  <si>
    <t>Сәулет I 1 том</t>
  </si>
  <si>
    <t>Строительный</t>
  </si>
  <si>
    <t>Оқу құралынды. Сәулетшілік адамзат өнерінің ежелгі түріне жатады. Құрылыс саласы дамуының тарихи процесін талдай отырып, ғимараттардың шағын екендігіне, материал көп кетпейтініне көз жеткізуге болады. Қазіргі құрылыста көтеруші құрылым мен қоршаушы құрылымдарды саралау принципі орын алуда.Көтеруші құрылым ғимараттың кеңістіктік қаңқасын жасаса, жұқа қалқа түріндегі қоршаушы құрылымдар ішкі кеңістікті сыртқысынан бөліп тұрады. Құрылысқа жаңа құрылымдар енгізу, сәулет заңына негізделген дәстүрлі және қазіргі заманғы құрылымдық шешімдерді шебер ұштастыру құрылысшылар алдында тұрған халық шаруашылығының маңызды міндеттерін орындауға көмектеседі. 
 Оқулықта «Сәулет» дәрісінің бағдарламасымен қарастырылған барлық мәселелер мазмұндалған. Оқулық мазмұнын зерттеу және меңгеру әртүрлі жобалау және құрылыс ұйымдарында жобалау жұмысын іс жүзінде сәтті атқаруға мүмкіндік беретін негізгі кәсіби білім деңгейін қалыптастырады.</t>
  </si>
  <si>
    <t>Сәулет I 2 том</t>
  </si>
  <si>
    <t>Ныгыманова Н.Т.</t>
  </si>
  <si>
    <t>Этнопедагогика</t>
  </si>
  <si>
    <t>Этнопедагогика оқу құралы – халықтық тәрбиені, оның үлгі-нұсқаларын зерделей келе, оны бүгінгі тәрбиенің өзекті мәселесін шешуде пайдаға асыруды мақсат етеді. Сондай-ақ аталмыш саланың қыр-сырын бағамдап, нақты тәжірибелер негізінде оның үлгі тұтарлық тұстарына сипаттама беруді көздейді.Оқу құралы жоғары оқу орындары Оқу құралының қолжазбасы (бірінші басылым) жоғары оқу орындарының педагогикалық 6В01205, 5В010100 – «Мектепке дейінгі оқыту және тәрбиелеу»; 6В01303, 5В010200 – «Бастауышта оқыту педагогикасы мен әдістемесі»; 6В01102, 5В010300 – «Педагогика және психология»; 6В01606, 5В011400 – «Тарих»; 6В01704, 5В011900 – «Шетел тілі: екі шетел тілі» білім беру бағдарламасында оқып жатқан студенттеріне, магистранттары мен докторанттарына, оқытушыларына, ғылыми қызметкерлерге, мектеп мұғалімдеріне арналған.</t>
  </si>
  <si>
    <t>Нуршаханова Л.К., Закенов С.Т.</t>
  </si>
  <si>
    <t>Оценка давления насыщения нефтей в процессе разработки месторождения</t>
  </si>
  <si>
    <t>Нефтегазовое дело, инженерно технический</t>
  </si>
  <si>
    <t>В монографии приведены основные свойства нефтей нефтяных месторождений Мангистау, которые могут быть использованы как справочный материал, изложены результаты расчета физико-химических свойств по методике МИНХ и ГП им. И.М. Губкина, которые выполнены с целью изучения возможности использования этой методики для расчета измененных свойств нефти и разработана методика позволяющая по минимальной исходной информации рассчитывать свойства нефтей месторождения Узень, в том числе и давления насыщения.Также рассмотрены вопросы обоснования величин оптимального забойного давления относительно снижения забойных давлений ниже давления насыщения нефти. Для научных и инженерно-технических работников нефтегазовой промышленности, также для студентов и магистрантов обучающихся по специальности «Нефтегазовое дело».</t>
  </si>
  <si>
    <t>Рахимжанов К.Х.</t>
  </si>
  <si>
    <t>Билингвальные контакты и их отражение в региональной художественной литературе: социолингвистический аспект (на основе творчества писателей Павлодарского Прииртышья)</t>
  </si>
  <si>
    <t>Лит-ра, Филология</t>
  </si>
  <si>
    <t>В монографии раскрывается социолингвистическая и психолингвистическая сущность билингвальных контактов в региональном аспекте, описывается их антропоцентрический характер, в деятельностно-функциональном плане рассматривается взаимодействие двуязычных индивидов, характеризуются письменные каналы контактирования русскоязычных и казахскоязычных носителей языка. Для студентов, магистрантов, докторантов, а также для всех, кто интересуется вопросами билингвизма, контактологии.</t>
  </si>
  <si>
    <t>Тайторина Б.А. Байсалова Г.Т. Нурбаева Л.Б.</t>
  </si>
  <si>
    <t>Юридическая ответственность за нарушение таможенных правил по административному законодательству Республики Казахстан</t>
  </si>
  <si>
    <t>Юриспруденция</t>
  </si>
  <si>
    <t>КазНПУ им.Абая</t>
  </si>
  <si>
    <t>В учебном пособии рассмотрены проблемы института юридической ответственности за нарушение таможенных правил по административному законодательству Республики Казахстан, дана ее сущностная характеристика, обоснована специфика административной ответственности в системе юридической ответственности. На основе современных доктринальных источников и нормативно-правовых актов рассмотрены вопросы классификации административно-процессуальных правоотношений в теории правоотношений, проблемы применения норм законодательства об административных правонарушениях в сфере таможенного дела, тенденции развития административных процессуальных правоотношений в сфере административной ответственности за нарушение таможенных правил, административно-правовые проблемы реализации запретов и ограничений в сфере таможенного дела.Предназначено для студентов, магистрантов и преподавателей юридических факультетов вузов, специалистов в области права.</t>
  </si>
  <si>
    <t>Озекбаева Н.А. ОрдабаеваА.А. Ергешбаева Р.А.</t>
  </si>
  <si>
    <t>Русский язык. Учебное пособие для студентов 1 курса казахского отделения колледжей, обучающиеся по специальности «Организация питания»</t>
  </si>
  <si>
    <t>Русский язык, Организация питания</t>
  </si>
  <si>
    <t>Данное учебное пособие предназначено для студентов первого курса групп с казахским языком обучения по специальности «Организация питания».Основная цель его – сформировать у студентов языковую и речевую базу для освоения ими языка будущей профессии. Задачей курса при обучении русскому языку является достижение необходимого и достаточного уровня коммуникативной компетенции для общения в социально-бытовой, социально-культурной, общественной и учебно-профессиональной сферах речевой коммуникации в период обучения в колледже.</t>
  </si>
  <si>
    <t>Русский язык. Учебное пособие для студентов 1 курса казахского отделения колледжей, обучающиеся по специальности «Швейное производство и моделирование одежды»</t>
  </si>
  <si>
    <t>Русский язык, Швейное производство</t>
  </si>
  <si>
    <t>Данное учебное пособие предназначено для студентов первого курса групп с казахским языком обучения по специальности «Швейное производство и моделирование одежды».Основная цель его – сформировать у студентов языковую и речевую базу для освоения ими языка будущей профессии. Задачей курса при обучении русскому языку является достижение необходимого и достаточного уровня коммуникативной компетенции для общения в социально-бытовой, социально-культурной, общественной и учебно-профессиональной сферах речевой коммуникации в период обучения в колледже.</t>
  </si>
  <si>
    <t>Байдыбекова С.К.</t>
  </si>
  <si>
    <t>Бухгалтерлік есептің компьютеризациясы І-том</t>
  </si>
  <si>
    <t>Соңғы жылдары барлық қызмет түрлері аясында жаппай компьютерлендіру үдерісі жүріп жаттыр. Бұл үдеріс қаржы-экономикалық қызмет саласына да ене бастады.Компьютерлердің енгізілуімен байланысты кәсіпорындағы бухгалтерлік есепті автоматтандыру бойынша көптеген арнайы бағдарламалар пайда болды. Бухгалтерлік бағдарламалардың ең кең тараған түрі 1С-Кәсіпорын.1С- Кәсіпорын бағдарламасын үйрену мақсатында автор «Бухгалтерлік есепгің компьютеризациясы» атты оқулықты ұсынады. Оқулықта әртүрлі бухгалтерлік ақпараттық жүйелердің (Алтын, Лука-ПРО, ТСВ-Бухгалтерия және т.б.) қолданылуы мен мазмұндары ашып көрсетілген. Оқу құралында «1С- Кәсіпорын 8.2» бағдарламасына ерекше назар аударылған. Жалпы теориялық сұрақтармен қатар, оқу құралы «1С-Кәсіпорын 8.2» бағдарламасымен жұмыс жасау әдістерін де қарастырады. Оқу құралы «Есеп және аудит», «Қаржы», «Экономика», «Менеджмент» мамандықтарының студенттеріне, магистранттарға, оқытушыларға және тәжірибедегі бухгалтерлерге арналған</t>
  </si>
  <si>
    <t>Сегизбаева А.С.</t>
  </si>
  <si>
    <t>Валеология</t>
  </si>
  <si>
    <t>В учебном пособии рассматриваются вопросы сохранения здоровья, так как это является актуальной проблемой на сегодняшний день. Даны основы знаний возникновения заболеваний и рекомендации по их профилактике. По окончании тем включены задания для самоконтроля, тесты и анкеты. Основная задача учебного пособия- ориентировать учащихся на здоровый образ жизни. Данное пособие предназначено в помощь для подготовки по предмету «Валеология» учащимися 1 курсов учебных заведений среднего профессионального образования.</t>
  </si>
  <si>
    <t>Микробиология</t>
  </si>
  <si>
    <t>Агрономия,Технология перерабатывающих производств</t>
  </si>
  <si>
    <t>В учебном пособии дан обзор материала по темам, включенным в учебную программу специальности 1216000 «Элеваторное, мукомольное, крупяное и комбикормовое производство (по отраслям)». Пособие состоит из двух разделов общей и специальной микробиологии. В первом разделе рассматриваются морфология микроорганизмов, их культивирование, биохимические процессы, вызываемые микроорганизмами, а также основы санитарно-микробиологического контроля воздуха, воды, почвы, оборудования, дающие полное представление о возможностях контроля данных объектов с точки зрения их безопасности для здоровья населения. В разделе специальной микробиологии дано описание микрофлоры зерна, требования к качеству зерна, способы предотвращения заражения зерна. Для контроля усвоения каждой темы разработаны вопросы для самопроверки. Данное пособие представляет собой обобщенный материал по дисциплине «Микробиология» для обучающихся колледжей и является дополнительным источником к уже изданным трудам ученых, освещающих вопросы общей и специальной микробиологии. Материал, изложенный в пособии, может быть использован при подготовке дисциплины студентами специальностей 050801«Агрономия»,050728 «Технология перерабатывающих производств», учащимися колледжей и работниками сферы зерноперерабатывающих производств.</t>
  </si>
  <si>
    <t>Баешов А., Баешова А.К.</t>
  </si>
  <si>
    <t>Қоршаған орта және таза су мәселелері</t>
  </si>
  <si>
    <t>Оқулықта экология ғылымының маңызды деректері мен концепциялары келтіріліп, биосферадағы тепе-теңдіктің бұзылу себептері, қоршаған ортаны ластаудың негізгі көздері және күннен күнге қордаланып отырған экологиялық мәселелерді шешу мен оларды алдын алу туралы мағлұматтар қорытындыланған. Ғылым мен техника жетістіктерінің экожүйеге тигізер теріс әсерлері және тірі организмдер-қоршаған орта қарым-қатынасының негізгі заңдылықтары туралы түсініктер қамтылған. Оқулықтың қазақ тіліндегі өзге басылымдардан өзгешелігі – баяндауы ықшам және қоршаған ортаны сақтау мәселелері тек биологиялық тұрғыдан ғана емес, ғылыми-техникалық процесс дәуіріндегі антропогенді іс-әрекеттердің биосфера компоненттеріне тигізер залалы туралы ұғымдар жүйелі инженерлік-экологиялық көзқарастар төңірегінде шоғырланған. Биосферадағы сулардың ластану көздері, және оларды тазалау әдістері көрсетілген. Бүгінгі күні бүкіл адамзат бетбұрыс алып отырған қоғамның тұрақты дамуы туралы мәліметтер келтірілген.Оқулық - «Экология», «Экология және табиғатты пайдалану», «Қолданбалы экология, «Қоршаған ортаны қорғау» және осы сала мамандықтарында оқитын студенттерге және жаратылыстану ғылымдары саласы бойынша мамандықтарды игеретін жоғарғы оқу орындарындағы тыңдаушыларға арналған.</t>
  </si>
  <si>
    <t>Байсалова Г.Т. Тайторина Б.А. Тарап Ж.Д.</t>
  </si>
  <si>
    <t>Қазақстан Республикасындағы кеден ісінің құқықтық негіздері</t>
  </si>
  <si>
    <t>Юридтчесий</t>
  </si>
  <si>
    <t>Ұсынылған оқу құралында Қазақстан Республикасындағы кеден ісінің (реттеудің) құқықтық мәнін көрсететін сызбалар жиынтығы берілген.Бакалавариат студенттеріне, магистранттарға, заң факультеттері мен жоғары оқу орындарының оқытушыларына, құқық қорғау органдары мен сот қызметкерлеріне, сондай-ақ кеден құқығының құқықтық проблемаларына қызығушылық танытқан тұлғалар шеңберіне арналған.</t>
  </si>
  <si>
    <t>Тайторина Б.А., Байсалова Г.Т., Бейсенбаева М.Т.</t>
  </si>
  <si>
    <t>Энергетическое право Республики Казахстан</t>
  </si>
  <si>
    <t>Юридтчесий, энергетика</t>
  </si>
  <si>
    <t>Настоящее учебное пособие предназначено для изучения как общетеоретических положений энергетического права, так и особенностей правового регулирования в отдельных отраслях энергетики Республики Казахстан. В соответствующих разделах учебного пособия рассматриваются общетеоретические вопросы энергетического права, в том числе вопросы о понятии, принципах энергетического права, источниках энергетического права; отдельные разделы посвящены вопросам государственного регулирования в сфере энергетики, различным правовым аспектам саморегулирования в сфере энергетики, особенностям договорного регулирования в сфере энергетики, характеристике правового регулирования общественных отношений в различных отраслях энергетики: газовой, нефтяной, угольной, в сфере электроэнергетики, теплоснабжения, в области использования атомной энергии. Материалы учебного пособия составлены с учетом динамики развития энергетического законодательства. Предназначено для студентов юридических, экономических, инженерных специальностей вузов, специалистов в области права, энергетики, экологии.</t>
  </si>
  <si>
    <t>Баямирова Р.У.,Тогашева А.Р., Койшина А.И.</t>
  </si>
  <si>
    <t>Мұнайгаз құбырларының жабдықтары және машиналары</t>
  </si>
  <si>
    <t>Нефть, газ</t>
  </si>
  <si>
    <t>Оқу құралында мұнай және газдың физико- химиялық сипаттамалары көрсетілген, мұнай және газды тасымалдаудың әртүрлі қысқаша салыстырмалы түрлері, қондырғының көлемдік және гидродинамикалық өткізгіші, мұнайды сақтау үшін жабдықтары, негізгі және көмекші сорапты және компрессорлы станциялар жабдықтары туралы мәліметтер берілген.Оқу құралы мұнай ЖОО-на және колледждер студенттері, сонымен қатар мұнай өндірісінің инженерлі-техникалық қызметкерлері арасында қолданылуға арналған.</t>
  </si>
  <si>
    <t>Каирова Н.И. Волосова Н.Ю. Сабитаева А.К.</t>
  </si>
  <si>
    <t>Смертная казнь в Японии: философско-правовой подход</t>
  </si>
  <si>
    <t>Монография посвящена проблеме смертной казни в Японии как вида уголовного наказания. В исследовании раскрываются философские и правовые подходы японского общества к пониманию смертной казни. Приведены исследования общественного мнения на данный вид наказания, дан анализ полученных результатов, вскрыты причины противоречивых результатов. Изучены нормы международного права, рекомендации ООН и Совета Европы Японии о необходимости введения моратория на применение смертной казни в качестве вида уголовного наказания и дальнейшей его отмене.Монография будет интересна студентам, преподавателям, а также всем, кто интересуется законодательством Японии и компаративистскими исследованиями.</t>
  </si>
  <si>
    <t>Қаратаев Т.Ж. (Каратаев)</t>
  </si>
  <si>
    <t>Қазақстан Республикасының қылмыстық-процестік құқығы (2 томда)</t>
  </si>
  <si>
    <t>Оқулық Қазақстан Республикасы қылмыстық-процестік құқығына арналып жазылған. Қазақстан Республикасы Білім және ғылым министрлігінің типтік оқу бағдарламасына сай дайындалған. Аталған оқулық 4 шілде 2014 жылы қабылданған Қазақстан Республикасы Қылмыстық процестік кодексінің нормаларына жасалынғын толықтырулар мен өзгерістерге сәйкес. Оқу құралы жоғарғы оқу орындарының оқытушылары, студенттері мен магистрлеріне арналған.</t>
  </si>
  <si>
    <t>Альжанова Р.М. Джаксылыкова А.К. Зотиков В.И. Кудрявцев В.А.
 Искаков М.А.</t>
  </si>
  <si>
    <t>Физиология растений 1 том</t>
  </si>
  <si>
    <t>Рассмотрено и рекомендовано к изданию Департаментом высшего и послевузовского образования МОН РК, протокол №3-2-1/526 от 13.07.2005 года, в качестве учебника для студентов сельскохозяйственных специальностей высших учебных заведений. Материал изложен с учетом зональных особенностей северных районов Республики Казахстан.
 Учебник предназначен для студентов, магистрантов, научных сотрудников.</t>
  </si>
  <si>
    <t>Альжанова Р.М. Джаксылыкова А.К. Зотиков В.И. Кудрявцев В.А. Искаков М.А.</t>
  </si>
  <si>
    <t>Физиология растений 2 том</t>
  </si>
  <si>
    <t>Бухгалтерлік есептің компьютеризациясы 2-том</t>
  </si>
  <si>
    <t>Тойкин С.Қ., Сұлтанов Ө.С.</t>
  </si>
  <si>
    <t>Ауыл шаруашылығы экономикасы және менеджменты 1 том</t>
  </si>
  <si>
    <t>Экономика,Ветеринария,Сельскохоз</t>
  </si>
  <si>
    <t>Қазақстанның ауыл шаруашылығы кешені жүйесіндегі ауыл шаруашылығы саласында экономиканың, нарықтың және басқарудың өзекті мәселелері қарастырылған. Нарық жағдайында аграрлық сектордағы субъектілер арасында ауыл шаруашылығы өнімдерін сатып алу және өткізу бойынша шаруашылық байланыстардың экономикалық ерекшеліктері көрсетілген.«Экономика», «Мал шаруашылығы өнімдерін өндірудің технологиясы», «Мемлекеттік және жергілікті басқару», «Ветеринария» мамандықтарының студенттеріне, магистранттарға, жоғарғы оқу және арнайы орта білім беру орындарының оқытушыларына, кадрлардың біліктілігін жоғарылату және қайта даярлау жүйесінің тыңдаушыларына арналған.</t>
  </si>
  <si>
    <t>Ауыл шаруашылығы экономикасы және менеджменты 2 том</t>
  </si>
  <si>
    <t>Қазақстанның ауыл шаруашылығы кешені жүйесіндегі ауыл шаруашылығы саласында экономиканың, нарықтың және басқарудың өзекті мәселелері қарастырылған. Нарық жағдайында аграрлық сектордағы субъектілер арасында ауыл шаруашылығы өнімдерін сатып алу және өткізу бойынша шаруашылық байланыстардың экономикалық ерекшеліктері көрсетілген. «Экономика», «Мал шаруашылығы өнімдерін өндірудің технологиясы», «Мемлекеттік және жергілікті басқару», «Ветеринария» мамандықтарының студенттеріне, магистранттарға, жоғарғы оқу және арнайы орта білім беру орындарының оқытушыларына, кадрлардың біліктілігін жоғарылату және қайта даярлау жүйесінің тыңдаушыларына арналған.</t>
  </si>
  <si>
    <t>Акошева М.К.</t>
  </si>
  <si>
    <t>Интеpпpетация и понимание в теоpии pечевой коммуникации</t>
  </si>
  <si>
    <t>В моногpафии pассматpиваются пpоблемы интеpпpетации и понимания в совpеменной теоpии pечевой коммуникации. Детальному анализу подвеpгаются pечевые акты с точки зpения семантики, пpагматических оттенков содеpжания, языковых сpедств выpажения и коммуникативных контекстов употpебления, pассматpиваются вопpосы субъекта в языковом выpажении, понимания смыслообpазования как пpоцесса, соотношения понимания и интеpпpетации в межличностной коммуникации. Для студентов, магистpантов, доктоpантов, а также для всех, кто интеpесуется вопpосами межличностной коммуникации, интеpпpетации и понимания.</t>
  </si>
  <si>
    <t>Baibatsha A.B. / Байбатша Ә.Б.</t>
  </si>
  <si>
    <t>General and historical geology</t>
  </si>
  <si>
    <t>геологи, геофизики</t>
  </si>
  <si>
    <t>Provides general geological information for educating specialists of gen-eral geological specialization (geologists, geophysicists, hydrogeologists, seis-mologists, geoecologists), and technical specializations (drillers, technologists, mechanics, design engineers, builders), i.е., specialists in the research and ex-ploration of mineral resources. On the other hand, there is much to learn from the study of the historical geology.For students specializing in "Geology and exploration of mineral depos-its".
 Предоставляет общую геологическую информацию для обучения специалистов общей геологической специализации (геологи, геофизики, гидрогеологи, сейсмологи, геоэкологи) и технических специальностей (бурильщики, технологи, механики, инженеры-конструкторы, строители), т.е. исследование и разведка полезных ископаемых. С другой стороны, изучение исторической геологии может многому научиться.Для студентов специальности «Геология и разведка месторождений полезных ископаемых».</t>
  </si>
  <si>
    <t>Еруланова А.Е.</t>
  </si>
  <si>
    <t>Автоматизация процесса дозирования сыпучих материалов в кондитерской промышленности</t>
  </si>
  <si>
    <t>Пищевая инженерия,Автоматизация и управление</t>
  </si>
  <si>
    <t>В монографии приведены основные идеи и методы синтеза систем управления в пространстве состояний на примере систем дозирования сыпучих материалов. в кондитерской промышленности. Выявлены основные закономерности процесса дозирования, которые позволяют составить физическое и математическое описание объекта. Пояснены особенность и необходимость разных методов описания систем управления в пространстве состояний. Монография предназначена для студентов специальности «Автоматизация и управление», может быть рекомендована для студентов в учебную программу которых входят дисциплины, связанные с автоматикой и автоматизацией.</t>
  </si>
  <si>
    <t>Арынбаева Р.А.,Арынбаева Р.А.</t>
  </si>
  <si>
    <t>М.Әуезов - қазақ әдебиетінің тарихын</t>
  </si>
  <si>
    <t>Казахская литература</t>
  </si>
  <si>
    <t>М.Әуезовтің 125жылдық мерейтойы қарсаңында осы монография баспадан жарық көрмек. Заманымыздың заңғар биік жазушысы М.Әуезовтің қаламынан жарық көрген еңбектерінің әдебиет тарихын зерттеуде алатын орны ерекше. Алғаш әдебиет тарихын зерттеуге негіз болған еңбегінің бірі - "Әдебиет тарихы" атты зерттеу. Монографияның өн бойында бұл қызғылықты еңбегі терең талданады. Бұл еңбек жоғары оқу орындарында және магистратурада Мұхтартану пәнін оқитын білім алушыларға арналады.</t>
  </si>
  <si>
    <t>Шораев Б.А, Аскарова Э.Т., Муканов А.А.</t>
  </si>
  <si>
    <t>Лекционный комплекс 
 по дисциплине «Деньги кредит банки»</t>
  </si>
  <si>
    <t>Дисциплина "Деньги. Кредит. Банки" является теоретическим курсом, рассчитано на студентов, успешно освоивших базовые общие гуманитарные и социально-экономические дисциплины (макроэкономика статистика, теория бухгалтерского учета и теория экономического макроэкономическое планирование и прогнозирование, менеджмент, мировая экономика и международные экономические отношения, экономика организаций)в процессе обучения студентов бакалавров по направлению: 080100 ЭКОНОМИКА, ФИНАНСЫ.</t>
  </si>
  <si>
    <t>Джумабаев.А.Ш.</t>
  </si>
  <si>
    <t>Домбыра бас аспабына арналған оқу құралы</t>
  </si>
  <si>
    <t>Искусство, музыка</t>
  </si>
  <si>
    <t>Құрманғазы атындағы Қазақ ұлттық консерваториясының ұстазы Ә.Жұмабаевтың «Домбыра бас аспабына арналған оқу құралы» еңбегін алғаш рет ұсынып отыр. Бұл жинақ музыка мектеп ұстаздарына, орта және жоғарғы музыкалық оқу орындарына «Мамандық», «Аспаптандыру», «Методика», «Нота оқу және оркестрлік қиындықтарды игеру», «Оркестр», «Ансамбль» т.б. пәндерге қолдануға болады. Бұл оқу құралы бас домбыра аспабында ойнап жүрген мамандардың көңілінен шығар құнды еңбек болатынына талас туғыбайды.</t>
  </si>
  <si>
    <t>Бухгалтерский учет в соответствии с МСФО 2-том</t>
  </si>
  <si>
    <t>В условиях рыночной экономики в процессе образования предприятий различных форм собственности управление предприятием, контроль за его работой, анализ хозяйственной деятельности предприятий являются основой для принятия администрацией оперативных решений. Последовательная интеграция Республики Казахстан в мировое экономическое сообщество, широкая возможность предприятий и фирм осуществлять внешнеэкономическую деятельность делает необходимой прозрачность национальной системы учета и отчетности.В условиях глобализации экономики все большее значение приобретает необходимость обеспечения конкурентоспособности стран СНГ. При этом одним из условий обеспечения конкурентоспособности и транспарентности экономики является соответствие системы бухгалтерского учета, финансовой отчетности и контроля международным стандартам.Для решения принципиальных задач по развитию рыночных механизмов управления экономикой первоочередное место занимает реформирование системы бухгалтерского учета и отчетности. Необходимость теоретических исследований в области бухгалтерского учета и аудита определяется в условиях развития рыночных отношений новыми требованиями, предъявляемыми к оценке объектов учета, к организации бухгалтерского учета и отчетности на принципах международных стандартов финансовой отчетности.Учебное пособие «Бухгалтерский учет в соответствии с МСФО» предназначено для студентов, магистрантов специальности «Учет и аудит», «Финансы», студентов экономических специальностей, преподавателей, практикующих бухгалтеров</t>
  </si>
  <si>
    <t>Калиакбарова Л.Т. Юсупова А.А.</t>
  </si>
  <si>
    <t>Пути развития менеджмента в музыкальном образовании</t>
  </si>
  <si>
    <t>Искусство музыка,арт менеджер</t>
  </si>
  <si>
    <t>Монография "Пути развития менеджмента в музыкальном образовании" посвящена особенностям управления учебным процессом в творческих вузах. Авторами впервые проведено комплексное многоплановое исследование современного состояния и тенденций управления учебным процессом, развития стратегии интернационализации творческого вуза в контексте реформирования казахстанского высшего специализированного музыкального образования в концепте Болонской декларации на примере Казахской национальной консерватории имени Курмангазы. Издание адресовано руководителям структурных подразделений вузов искусства, будущим арт-менеджерам, педагогам-музыкантам, а также широкому кругу читателей, интересующихся проблемами музыкального образования.</t>
  </si>
  <si>
    <t>Сакиева З.Ж., Буралхиев Б.А., Жолмырзаева Р.Н., Боранбаева Т.К. Мамаева Л.А</t>
  </si>
  <si>
    <t>Ауылшаруашылық өнімдерінің
 логистика және қауіпсіздігі</t>
  </si>
  <si>
    <t>Пищевая безопасность, ветеринария</t>
  </si>
  <si>
    <t>Бұл оқулық азық-түлік өнімдерінің қауіпсізідігі және логистикасы туралы. Мал өнімдерінің және олардың қауіпсізідігін қамтамасыз етеді, тасымалдау жолдарында оның заманауи қызметі жайлы, әлемдік барлық тәжірибеге сүйене отырып жазылған еңбегі туралы мәліметтер тіркелген.Қазіргі заманауи әдістерді қолдана отырып тасымалдау және оның қауіпсіздігін қамтамасыз ету жолдары қарастырылған. Азық- түлік өнімдерінің әлемнің кезкелген бұрышынан ұзақ және жақын арақашықтықтарға автокөліктермен, пойыздармен, су және әуе жолдары арқылы тасымалдау жолдары туралы мәлімет қамтылған. Азық- түлік өнімдерін тасымалдау саласында мал дәрігерлері, заңгерлер жүк тасымалдауға маманданған түрлі сала қызметкерлері еңбек етеді. Аталған оқу құралы негізінен азық- түлік өнімдерін тасымалдау және қауіпсіздігін қамтамасыз ету Қазақстан Республткасындағы шаруашылықпен айналысатын мамандар үшін аса қажетті оқу құралы. Қазақ тілінде жарық көріп отырған бұл оқу құралы жоғары оқу орындарының студенттеріне, магистранттарына, РhD докторанттарға және ізденушілерге арналады.</t>
  </si>
  <si>
    <t>Дунаев П.А.</t>
  </si>
  <si>
    <t>Методы оценки качества цифрового телевизионного изображения и пропускной способности в мультисервисных IP-сетях</t>
  </si>
  <si>
    <t>Радиотехника, электроника и телекоммуникации</t>
  </si>
  <si>
    <t>Для студентов ВУЗов и специалистов, занимающихся разработкой, проектированием и эксплуатацией мультисервисных IP-сетей.</t>
  </si>
  <si>
    <t>Қасымбекова Д.А. (Касымбекова)</t>
  </si>
  <si>
    <t>Компьютерлік химия практикумы</t>
  </si>
  <si>
    <t>Химия, Информационные технологий</t>
  </si>
  <si>
    <t>Берілген оқу құралы екі бөлімнен тұрады. Бірінші бөлімінде компьютерлік технологиялардың даму тарихы мен негізгі теориялық ережелері және телекоммуникациялық, желілік, мультимедиялық технологиялар сияқты негізгі ақпараттық технологиялар туралы дәрістер берілген. Оқу құралында мәтіндік электрондық мәліметтер базасында химиялық ақпараттық іздеу принциптері қарастырылған. Мета-іздеу жүйелерімен және тақырыптық каталогтармен жұмыс істеу әдістемесі бойынша ұсыныстар берілді. Оқу құралының екінші бөлімінде HyperChem пакетін кванттық химиялық есептеу мүмкіндіктері көрсетілген. HyperChem бағдарламасында зертханалық жұмыстарды орындау үшін нұсқаулар мен тапсырмалар берілген. Әдістемелік құралда қарастырылған барлық мәліметтер мен тапсырмалар "Компьютерлік технология оқу үрдісінде", "Компьютерлік химия"курсы бойынша химиялық мамандықтарға арналған бағдарламаға сәйкес әзірленген. Оқу-әдістемелік құрал Жоғары оқу орындарының студенттері мен магистранттарына, оқытушыларға арналған.</t>
  </si>
  <si>
    <t>Практикум по компьютерной химии</t>
  </si>
  <si>
    <t>В первой части данного пособия рассматриваются история развития и основные теоретические положения компьютерных технологий, приводятся лекции о базовых информационных технологиях, таких как телекоммуникационные, сетевые, мультимедийные технологии. В учебном пособии рассматриваются принципы проведения химического информационного поиска в текстовой электронной базе данных. Даны рекомендации по методике работы с Мета-поисковыми системами и тематическими каталогами. Во второй части пособия изложены возможности квантово-химических вычислений пакета HyperChem. В программе HyperChem даны методические указания и задания по выполнению лабораторных работ. Все вопросы и задания, рассмотренные в методическом пособии, разработаны в соответствии с программой для химических специальностей по курсу «компьютерная технология в учебном процессе», «компьютерная химия». Учебно-методическое пособие предназначено для студентов и преподавателей магистрантов высших учебных заведений</t>
  </si>
  <si>
    <t>Жумагулова Б.С. Байшукурова Г.Ж.</t>
  </si>
  <si>
    <t>Русский язык: научный стиль. Уровень С1 1 часть</t>
  </si>
  <si>
    <t>Язык русский</t>
  </si>
  <si>
    <t>Настоящее учебное пособие построено с учетом требований подготовки специалистов в условиях кредитной системы и соответствует типовой программе. Авторы делают упор на работу с научными текстами по специальности на русском языке: выделять основную информацию, создавать компрессию текста и уметь четко передавать содержание текста в краткой форме. Кроме того, рассматривается структурно-смысловой анализ учебно-научного текста по специальности «6В02301 Филология» и определяется его алгоритм.</t>
  </si>
  <si>
    <t>Русский язык: научный стиль. Уровень С1 2 часть</t>
  </si>
  <si>
    <t>Настоящее учебное пособие построено с учетом требований подготовки специалистов в условиях кредитной системы и соответствует типовой программе. Материал учебного пособия включает тексты и задания к ним, направленные на развитие навыков устной и письменной речи студентов. Последовательно проводится подача необходимых теоретических сведений. Задания и тексты могут найти применение в процессе самостоятельной работы студентов. Пособие может быть использовано в качестве вспомогательного материала при обучении русскому языку в рамках полиязычного образования, также по курсу практического русского языка, в практике преподавания русского языка в казахской и иностранной аудитории. Предназначено для студентов казахских групп специальности «6В02301 Филология», может использоваться в работе с иностранными учащимися.</t>
  </si>
  <si>
    <t>Калижанова А.У.</t>
  </si>
  <si>
    <t>Системы интеррогации сигналов с оптоволоконным рефрактометром с использованием телекоммуникационных сетей</t>
  </si>
  <si>
    <t>Математическое и компьютерное моделирование,Радиотехника, Информационные системы</t>
  </si>
  <si>
    <t>Монография представляет собой результаты исследования по созданию системы интеррогации сигналов с оптоволоконным рефрактометром на основе волоконных решеток Брэгга. Монография посвящена изучению методов и разработке новых технологий для измерения коэффициента преломления среды. В работе предложены новые технологии измерения коэффициента преломления среды, разработка системы интеррогации сигналов, которая позволит делать измерения независимо от влияния внешней температуры и электромагнитного поля на месте измерения, что будет достигнуто за счет того, что решетки Брэгга будут записываться на одном и том же оптическом волокне. Экспериментальные исследования проводились в лабораториях Оптоэлектроники факультета электротехники и компьютерных наук Люблинского технического университета в рамках проекта ГФ №AP05132778 «Исследование и разработка системы интеррогации сигналов с оптоволоконным рефрактометром с использованием телекоммуникационных сетей» ИИВТ КН МОН РК.Монография предназначена для студентов бакалавриата, магистрантов и PhD докторантов технических специальностей высших учебных заведений, обучающихся по специальностям: «Математическое и компьютерное моделирование», «Радиотехника, электроника и телекоммуникации», «Автоматизация и управление», «Вычислительная техника и программное обеспечение», «Информационные системы», «Интернет вещей», «Компьютерная инженерия», а также для лиц, самостоятельно занимающихся данной проблематикой.</t>
  </si>
  <si>
    <t>Масенов Қ.Б. , Ботабекова Г.Т.</t>
  </si>
  <si>
    <t>Өнеркәсіптік экология</t>
  </si>
  <si>
    <t>Оқу құралында адамның табиғи жүйелермен қарым-қатынасы, ғылыми-техникалық прогрестің даму жолдары, табиғи жүйенің қорлары және оларды пайдалану, табиғи ортаның сапасы, қоршаған ортаның ластануының экологиялық зардаптары, қоршаған ортаның ластаушылары, қоршаған ортаға тигізетін өнеркәсіптік өндірістің қауіпті әсерлерін төмендету деңгейі, мемлекеттің экологиялық саясатының негізгі принциптері қарастырылған.Оқу құралы 5В060800 – Экология мамандығының студенттеріне арналған.</t>
  </si>
  <si>
    <t>Жапарова С.Б., Ботабекова Г.Т.</t>
  </si>
  <si>
    <t>Өсімдіктер және жануарлар экологиясы</t>
  </si>
  <si>
    <t>Оқу құралында өсімдіктер және жануарлар туралы ғылымның дамуы, түрдің қоршаған орта факторларына қатысы, ағзалардың тіршілік формалары, негізгі тіршілік орталары және оларға сипаттама, өсімдіктерді және жануарларды зерттеу әдістері, түрлер және оладың таралу аймағы. Биоценоз, өсімдіктерді жіктеу (синтаксономия), түрлердің экологиялық фитоценотикалық стратегиясы, биогеоценоз динамикасы: флуктуация және сукцессия, флора және өсімдіктерді қорғау, жануарлар әлемі және оларды қорғау, биологиялық әртүрлікті қорғауға бағытталған негізгі шаралар қарастырылған. Оқу құралы 5В060800 – Экология мамандығының студенттеріне арналған.</t>
  </si>
  <si>
    <t>Бухгалтерский учет в соответствии с МСФО I-том</t>
  </si>
  <si>
    <t>Makhmudova L. (Махмудова Л.К. )</t>
  </si>
  <si>
    <t>Professionally-oriented foreign language</t>
  </si>
  <si>
    <t>Язык английский, водные ресурсы</t>
  </si>
  <si>
    <t>The textbook is intended for students, who are learning of higher education institutions under the educational program «Water Resources Management using IT technologies», as well as for specialists working in the field of water management, nature management, ecology and geography. The purpose of the textbook is to teach reading and understanding of special literature, as well as to enrich the vocabulary of students. Учебник предназначен для студентов, обучающихся в вузах по образовательной программе «Управление водными ресурсами с использованием IT-технологий», а также для специалистов, работающих в области водного хозяйства, природопользования, экологии и географии. Цель учебника - научить читать и понимать специальную литературу, а также пополнить словарный запас учащихся.</t>
  </si>
  <si>
    <t>Baibatsha A.B.</t>
  </si>
  <si>
    <t>Geology of Mineral Deposits</t>
  </si>
  <si>
    <t>геология</t>
  </si>
  <si>
    <t>Provides general information about mineral deposits, the distribution, material composition, morphology and mode of occurrence of bodies of minerals.Reviews all types of minerals in Kazakhstan.Gives the genetic and industrial classification of deposits as well as describing the processes of their formation, using examples. Describes the geology of coal, oil and gas, and provides information on the coal and oil and gas potential of Kazakhstan.For students specializing in "Geology and exploration of mineral deposits".Дает общие сведения о месторождениях полезных ископаемых, распространении, вещественном составе, морфологии и способах залегания тел полезных ископаемых. Обзор всех видов полезных ископаемых Казахстана. Дает генетико-промышленную классификацию месторождений, а также описывает процессы их образования с помощью Примеры. Описывает геологию угля, нефти и газа, а также предоставляет информацию об угольном и нефтегазовом потенциале Казахстана. Для студентов специальности «Геология и разведка месторождений полезных ископаемых».</t>
  </si>
  <si>
    <t>Раманқұлова А.А. (Раманкулова)</t>
  </si>
  <si>
    <t>Биологиялық статистика</t>
  </si>
  <si>
    <t>Оқу құралы медициналық-биологиялық деректерге статистикалық талдау жүргізу әдістеріне арналған. Оқу құралында заманауи статистикада қолданылатын негізгі параметрлік және параметрлік емес статистикалық әдістер: сандық және сапалық белгілер үшін айырмашылықтарды, байланыстарды, өміршеңдікті талдау қарастырылады. Әрбір статистикалық әдістің қолданылу принципі сипатталады, оларды қолданудың шекаралары айқын көрсетіледі. Медициналық басылымдардан алынған мысалдарға, сәйкес статистикалық талдаулар жүргізіледі, қорытындылар жасалынады. Статистикалық теорияның негізі болып саналатын ықтималдықтар теориясының негізгі ұғымдары келтіріледі. Оқу құралы жалпыға міндетті мемлекеттік білім беру стандартына сәйкес дайындалған.Оқу құралы жоғары медициналық оқу орындары студенттеріне, магистранттарына, оқытушыларына арналған.</t>
  </si>
  <si>
    <t>Уильям М., Уайт Байбатша Ә.Б.</t>
  </si>
  <si>
    <t>Геохимия II том (2 томда)</t>
  </si>
  <si>
    <t>Геология,Химия</t>
  </si>
  <si>
    <t>Кітапты қазақшаға аударудың мақсаты – шетелдік ғалымдар қол жеткізген қазіргі геохимияның әдістері мен жетістіктерін геологиялық меселелерді шешуге, Жердің ішкі құрылысын (литосфера, мантия және ядро) және жер қыртысының құрамы мен қалыптасу заңдылықтарын зерттеуге қолдануға жол ашу. Осы мақсатта оқулықта термодинамиканы және химияны геологиялық процестерді танымдауға, жер қыртысының заттық құрамын зерттеуге қолдану әдістері мен мысалдары қарастырылған. Бұл үшін көптеген ғалымдар жүргізген зерттеу нәтижелері мен эксперименттер деректері нақты геологиялық нысандарда алынғаны көрсетілген.
 Кітапты аударғанда арнайы ғылыми терминдер осыған дейін пайдаланылып келген орыс грамматикасына (мәселен, грамм, диаграмма, константа, кристалл, металл, модель, параллель және т.б.) сүйенбей, ағылшын тіліндегі түпнұсқасы қазақ тілінде өзгеріссіз қалдырылған (мәселен, gram – грам, diagram – диаграм, constant – констант, crystal – кристал, metal – метал, model – модел, parallel – параллел, process - процесс және т.б.) сияқты. Геология және химия бағыттарында оқитын бакалавриат және магистратура студенттеріне, докторанттарға және ғылыми-зерттеу қызметкерлеріне, геологияға және геохимияға қызығатындарға арналған.</t>
  </si>
  <si>
    <t>Исмаилова А.А Нурбаева Н.А.</t>
  </si>
  <si>
    <t>«Өнеркәсіптік экология» оқулығында дәрістік сабақтар курсы бар, студенттерге табиғи ресурстардың жіктелуі туралы жалпы ақпаратты алуға мүмкіндік береді; агроөнеркәсіптік кешен кәсіпорындарының қоршаған ортаға өндіріс процесінде антропогендік және техногенді жүктемелердің сипаттамалары; табиғат ортасының негізгі ластауыштарының сапа стандарттарын бағалау және есептеу әдісі; табиғи ресурстарды ұтымды пайдаланудың экологиялық мәселелерін және «жасыл индустрия» үшін экологиялық саясатты және даму саясатын әзірлеу үдерісінде ресурстарды үнемдеудің инновациялық технологияларын енгізуді қарастырады.
 Әл-Фараби атындағы ҚазҰУ жанындағы Республикалық оқу-әдістемелік кеңесінің оқу-әдістемелік бірлестігімен оқулық ретінде бекітілді (№2 хаттама 24.05.2019 ж.)</t>
  </si>
  <si>
    <t>Исмаилова А.А., Нурбаева Н.А.</t>
  </si>
  <si>
    <t>Промышленная экология</t>
  </si>
  <si>
    <t>Учебник «Промышленная экология» содержит курс теоретических и практических вопросов, позволяет студенту получить общие сведения о классификации природных ресурсов; характеристики антропогенных и техногенных нагрузок в процессе производственной деятельности предприятий агропромышленного комплекса на окружаюшую среду; методы оценки и расчета норматив качества основных загрязнителей природной среды; рассматривает экологические вопросы рационального использования природных ресурсов и внедрения инновационных технологий ресурсосбережения в процессе разработки экологической стратегии и политики развития «зеленой промышленности.Данное учебное пособие позволяет студенту получить общие сведения о направленности учебного курса, содержит учебную программу и учебно-методические материалы по дисциплине «Промышленная экология». Учебник «Промышленной экология» рекомендуется для студентов очного и заочного обучения, магистрантам и phD докторантам по специальности «Экология» и другим специальностям технических, биологических и медицинских наук. Утверждено учебно-методическим объединением Республиканского учебно-методического совета на базе КазНУ им. Ал-Фараби в качестве учебника (протокол №2 от 24.05.2019г.)</t>
  </si>
  <si>
    <t>Уильям М. Уайт, Байбатша Ә.Б.</t>
  </si>
  <si>
    <t>Геохимия III том (2 томда)</t>
  </si>
  <si>
    <t>Кітапты қазақшаға аударудың мақсаты – шетелдік ғалымдар қол жеткізген қазіргі геохимияның әдістері мен жетістіктерін геологиялық меселелерді шешуге, Жердің ішкі құрылысын (литосфера, мантия және ядро) және жер қыртысының құрамы мен қалыптасу заңдылықтарын зерттеуге қолдануға жол ашу. Осы мақсатта оқулықта термодинамиканы және химияны геологиялық процестерді танымдауға, жер қыртысының заттық құрамын зерттеуге қолдану әдістері мен мысалдары қарастырылған. Бұл үшін көптеген ғалымдар жүргізген зерттеу нәтижелері мен эксперименттер деректері нақты геологиялық нысандарда алынғаны көрсетілген.Кітапты аударғанда арнайы ғылыми терминдер осыған дейін пайдаланылып келген орыс грамматикасына (мәселен, грамм, диаграмма, константа, кристалл, металл, модель, параллель және т.б.) сүйенбей, ағылшын тіліндегі түпнұсқасы қазақ тілінде өзгеріссіз қалдырылған (мәселен, gram – грам, diagram – диаграм, constant – констант, crystal – кристал, metal – метал, model – модел, parallel – параллел, process - процесс және т.б.) сияқты. Геология және химия бағыттарында оқитын бакалавриат және магистратура студенттеріне, докторанттарға және ғылыми-зерттеу қызметкерлеріне, геологияға және геохимияға қызығатындарға арналған.</t>
  </si>
  <si>
    <t>Суримбаева К.,Елибаева Г.И.,Кушербаева С., Жылқыбаев Ә.</t>
  </si>
  <si>
    <t>Оңтүстік Қазақстанның қуаңшылық аймағына төзімді бағалы мал азықтық өсімдіктер</t>
  </si>
  <si>
    <t>Аграрный,сельского хозяйства</t>
  </si>
  <si>
    <t>Оқулықта ғылыми-зерттеу жұмыстарының нәтижелері бойынша Оңтүстік Қазақстанның қуаңшылық аймағына төзімді,жерсіндірілген, бағалы мал азықтық өсімдіктердің экологиялық-биологиялық ерекшеліктері,мал азықтық құндылығы, өсіру технологиясы, егістікті күтіп-баптау тәсілдері, екпе жайылымдар жасау технологиясы және аридтік өсімдіктердің тұқымын дайындау технологиясы көрсетілген. Оқулық аграрлық саладағы жоғары оқу орындарындағы ұстаздар мен студенттерге, ауыл шаруашылығы саласындағы мамандарға, шаруа қожалықтар мен фермерлерге, ғылыми қызметкерлерге арналған.</t>
  </si>
  <si>
    <t>Утегенова Б.М., Хамзина К.Б., Ермаганбетова А.Ж.</t>
  </si>
  <si>
    <t>Мұғалімдердің рефлексиялық мәдениетін қалыптастыру</t>
  </si>
  <si>
    <t>Педагогика,психология</t>
  </si>
  <si>
    <t>Оқу құралында педагогикалық рефлексияны дамыту негізінде мұғалімнің кәсіби өзін-өзі жетілдірудің негізгі тәсілдерін көрсетеді, сонымен қатар, оқушылардың рефлексиялық мәдениетін дамыту және өзін-өзі дамыту үшін мұғалімдерге арналған практикалық ұсыныстар берілген.Оқу құралы материалдары мұғалімнің өзі және өзінің қызметіне қатысты зерттеушілік көзқарасты қабылдау қабілеті ретінде кәсіби рефлексиясының мәселесі, рефлексияның мазмұны, оның механизмі, мұғалімнің қызметі мен ойындағы рөлі және орны қарастырылады. Басты назар мұғалімнің рефлексивтік қабілетін дамыту мәселесіне аударылған: педагогикалық рефлексияны дамытудың түрлі әдіс-тәсілдеріне шолу жасалған, рефлексия бойынша тренинг өткізу материалдары ұсынылған. Осы еңбекте ойлаудың рефлексивті қасиеттерін дамытуына бағытталған жаттығулар, өзін-өзі бақылауға арналған тапсырмалар үлгілері берілген. Бұл құрал мұғалімдерге және өзін- өзі рефлексивті талдау қабілетін дамыту мәселер қызықтыратын қауымға арналған.</t>
  </si>
  <si>
    <t>Компьютеризация бухгалтерского учета (Версия 8.2) 2-том</t>
  </si>
  <si>
    <t>В учебном пособии «Компьютеризация бухгалтерского учета (Версия 8.2)» за основу берутся знания, получен­ные при изучении основ бухгалтерского учета, финансового учета и на их базе рассматриваются вопросы теории и практики финансового учета материальных, трудовых и денежных ресурсов, источ­ников формирования средств и составления финансовой отчетности. Изучение курса направлено на то, чтобы научить студентов,магистрантов организовать и осуществлять бухгалтерский учет в программе «1С» в организациях различных форм собственности, самостоятельно принимать решения по вопро­сам, связанных с учетно-аналитической деятельностью организаций и анализировать полу­ченные результаты. Задачей курса «Компьютеризация бухгалтерского учета» является изучение вопросов организации ведения бухгалтерского учета в условиях новых информационных технологий. Учебное пособие «Компьютеризация бухгалтерского учета (Версия 8.2)» предназначено для студентов, магистрантов специальностей «Учет и аудит», «Экономика», «Финансы», «Менеджмент», преподавателей, руководителей, практикующих бухгалтеров и аудиторов</t>
  </si>
  <si>
    <t>Шрайманова Г.С., Тажигулова Г.О., Утегенова Б.М., Ахметжанова Г.А.</t>
  </si>
  <si>
    <t>Кәсіби педагогика</t>
  </si>
  <si>
    <t>Ұсынылып отырған оқу құралында кәсіби мектепте және өндірісте оқыту мен тәрбиелеудің мазмұны, педагогикалық қызметтің әдістері мен формалары, білім беру қызметіндегі жеке тұлғаға бағытталған тәсілдемелер баяндалады. Студентті кәсіби қызметке дайындау, білікті жұмыс күшін жаңғырту туралы мәселелері қарастырылады. Оқу құралы оқытушылар, студенттер мен магистранттардың әдістемелік даярлықтарын арттыру мақсатында көмек бере алады.</t>
  </si>
  <si>
    <t>Bezhina V.V., Solovyeva N.A.,Utegenova B.M. /Утегенова Б.М.</t>
  </si>
  <si>
    <t>Professional guidance of the teacher – ICT based approach</t>
  </si>
  <si>
    <t>The study manual based on interactive lectures is intended for students of pedagogical specialties studying the course "Professional guidance of the teacher" in English with the aim of forming a general idea about the nature and role of 7 Modules based Programme elaborated by NIS in the modern education system. This manual can be applied in high schools in the framework of the mainstream of the pedagogical cycle. The manual consists of an introduction, two sections: theoretical and practice-oriented blocks. In the theoretical part, the theoretical foundations of the core of the Programme in the pedagogical sphere are presented, the practical block represents the development of model guidance for the implementation of practical work, the tasks of the IWS and the other applied aspects of the Programme.
 Учебно-методическое пособие на основе интерактивных лекций предназначено для студентов педагогических специальностей, изучающих курс «Профессиональная ориентация учителя» на английском языке, с целью формирования общего представления о сущности и роли 7-модульной Программы, разработанной НИШ в современной система образования. Данное пособие может применяться в вузах в рамках основного направления педагогического цикла.Пособие состоит из введения, двух разделов: теоретического и практико-ориентированного блоков. В теоретической части представлены теоретические основы ядра Программы в педагогической сфере, практический блок представляет собой разработку типовых рекомендаций по выполнению практических работ, задач СРС и других прикладных аспектов Программы</t>
  </si>
  <si>
    <t>Джакупов И.Т., Дюльгер Г.П. Ахметов А.Н.</t>
  </si>
  <si>
    <t>Ветерианариялық акушерлік, гинекология және жануарларды көбейту биотехникасы</t>
  </si>
  <si>
    <t>Ауылшаруашылық жануарларының аналық және аталықтары жыныс органдарының анатомиялық ерекшеліктері мен функциялары, ұрық алу және оны бағалау әдістері, ұрықтандыру физиологиясы мен биотехникасы, эмбриондарды трансплантациялау, буаздылық, төлдеу мен төлдеуден кейінгі кезең физиологиясы мен патологиясы, жаңа туған төлдердің аурулары, аналық жануарлар сүт безі аурулары, оперативтік акушерлік негіздері, акушерлік-гинекологиялық диспансерлеуге қатысты сұрақтар қарастырылған.</t>
  </si>
  <si>
    <t>Ускенбаев Д.Е. Мендыбаев С.А.</t>
  </si>
  <si>
    <t>Электроматериаловедение с основами наноэлектроники</t>
  </si>
  <si>
    <t>Радиоэлектроника,телекоммуникации</t>
  </si>
  <si>
    <t>Учебник «Электроматериаловедение с основами наноэлектроники» содержит основные сведения об электротехнических материалах, применяемых в современном приборостроении, электротехнике и радиоэлектронике. Дана общая характеристика основных групп электротехнических материалов: проводников, диэлектриков, полупроводников и магнитных материалов. 
 По каждой группе материалов рассмотрена физическая сущность явлений, происходящих в материалах при их взаимодействии с электромагнитным полем, даны основные электрофизические характеристики материалов и определено влияние на них различных факторов, технологии получения материалов и их применение в электротехнических и радиоэлектронных устройствах, элементах автоматики и приборах.Настоящее учебное пособие предназначено для студентов высших учебных заведений, обучающихся по подготовки бакалавров и магистров по направлению радиоэлектроника и телекоммуникации.</t>
  </si>
  <si>
    <t>Введение в финансы</t>
  </si>
  <si>
    <t>Учебное пособие по дисциплине « Введение в финансы» дает возможность знать основы организации и управления государственных финансов, финансов хозяйствующих субъектов и финансовых институтов; терминологию и понятия деятельности субъектов финансовых отношений, уметь анализировать денежные потоки государства, хозяйствующих субъектов и финансовых институтов, владеть навыками управления финансами для принятия решений по формированию и использованию финансовых ресурсов на разных уровнях общественного устройства.</t>
  </si>
  <si>
    <t>Введение в педагогическую профессию</t>
  </si>
  <si>
    <t>Комплекс лекций</t>
  </si>
  <si>
    <t>Лекционный комплекс дисциплины «Введение в педагогическую профессию» выделяют следующие разделы: современное образование и личность в контексте непрерывного образования, педагогическая профессия и личность педагога, факторы непрерывного профессионального роста педагога.</t>
  </si>
  <si>
    <t>Сборник тестов с множественным выбором для проведения текущего и итогового контроля по дисциплине «Финансовый учет»</t>
  </si>
  <si>
    <t>В данном сборнике представлены тестовые вопросы и методические рекомендации для подготовки к тестированию по дисциплине «Финансовый учет» специальности «Учет и аудит» направления «Социальные науки, экономика и бизнес». Сборник тестов с множественным выбором рекомендуется для подготовки студентов выпускного курса к участию в комплексном тестировании при Внешней оценке учебных достижений.</t>
  </si>
  <si>
    <t>Yeskatova G.K. / Ескатова Г.К.</t>
  </si>
  <si>
    <t>English for IT students</t>
  </si>
  <si>
    <t>Учебное пособие “English for IT students” разработано для обучения студентов специальностей «Информационные системы», «Вычислительная техника и программное обеспечение» профессионально-ориентированному английскому языку с целью совершенстования обучаемыми навыков общения в сфере информационных технологий. Учебное пособие “English for IT students” предназначено для студентов КИнЭУ им. М.Дулатова, может быть использовано студентами других вузов Республики Казахстан, а также всеми кто интересуется профессиональным регистром английского языка в сфере информационных технологий.</t>
  </si>
  <si>
    <t>Автоматты басқару теориясы</t>
  </si>
  <si>
    <t>Автоматика,автоматизация и управление</t>
  </si>
  <si>
    <t>Оқу құралда қысқаша теориялық мағлұматтар, есептердің шешу мысалдары мен өздік жұмысқа есептер келтірілген. 5В07105 – «Аспап жасау» мамандығындағының студенттеріне арналған.</t>
  </si>
  <si>
    <t>Компьютеризация бухгалтерского учета (Версия 8.2) І-том</t>
  </si>
  <si>
    <t>анг рус</t>
  </si>
  <si>
    <t>Yeskatova G.K/ Ескатова Г.К.</t>
  </si>
  <si>
    <t>English for lawyers. Texts for reading with exercises. Part I. Английский язык для юристов. Тексты для чтения с упражнениями. Часть I</t>
  </si>
  <si>
    <t>Язык англ, Юридический</t>
  </si>
  <si>
    <t>The textbook contains texts in English with exercises on the problems of law, the activities of the police, courts, penitentiaries in the UK and the USA. All texts are authentic - taken from original sources (works of English and American authors) and hardly adapted.
 It is intended for students of departmental educational institutions of the Ministry of Internal Affairs, as well as for students of law faculties of universities. The content of the manual allows you to use it when teaching the discipline "English for specific purpose" and "English. Professional".В учебном пособии представлены тексты на английском языке с упражнениями по проблемам права, деятельности органов полиции, судов, пенитенциарных учреждений Великобритании и США. Все тексты аутентичны – взяты из оригинальных источников (работ английских и американских авторов) и почти не адаптированы. Предназначено для слушателей ведомственных учебных заведений МВД, а также для студентов юридических факультетов вузов. Содержание пособия позволяет использовать его при преподавании дисциплины «Профессионально ориентированный английский язык» и «Английский язык. Профессиональный».</t>
  </si>
  <si>
    <t>Оспанова А. К. Калиева А. Б. Шарипова А. К.</t>
  </si>
  <si>
    <t>Өсімдіктер, жануарлар, микроорганизмдер биоалуантүрлілігі</t>
  </si>
  <si>
    <t>Биология,Экология,Агрономия,Лесное хозяйства</t>
  </si>
  <si>
    <t>Оқу құралы 5В060700 Биология, 6М060700 Биология, 5В060800 Экология, 6М060800 Экология, 5В080100 Агрономия, 5В080700 Орман шаруашылығы мамандығының студенттеріне арналған. Әртүрлі систематикалық топқа жататын өсімдіктердің, жануарлардың, микроорганизмдердің анатомиялық, физиологиялық және экологиялық ерекшеліктері келтірілген.</t>
  </si>
  <si>
    <t>Nurlybekova A.B. /Нурлыбекова А.</t>
  </si>
  <si>
    <t>Innovative educational activity in pedagogy</t>
  </si>
  <si>
    <t>Teaching aid “Innovative educational activity in pedagogy” is developed in accordance with the requirements of State Educational Standards for specialties and curriculum of the given discipline. The given teaching aid is intended for undergraduates and doctoral students. Учебно-методическое пособие «Инновационная образовательная деятельность в педагогике» разработано в соответствии с требованиями ГОСО по специальностям и учебным планом по данной дисциплине. Данное учебное пособие предназначено для магистрантов и докторантов.</t>
  </si>
  <si>
    <t>Savelyeva V.V. /Савелева В.</t>
  </si>
  <si>
    <t>Educational and methodical manual for independent work of students in the discipline Information and communication technologies (in English)</t>
  </si>
  <si>
    <t>Технический, информационные технологии</t>
  </si>
  <si>
    <t>Учебно-методическое пособие для самостоятельной работы студентов по дисциплине Информационно-коммуникационные технологии ,Современный период развития общества характеризуется сильным влиянием на него компьютерных технологий, которые проникают во все сферы человеческой деятельности, обеспечивают распространение информационных потоков в обществе, формируя глобальное информационное пространство. Компьютеризация образования является неотъемлемой и важной частью этих процессов. Компьютерные технологии призваны стать не дополнительным «придатком» в обучении, а неотъемлемой частью целостного образовательного процесса, значительно повышая его эффективность. Создание и развитие информационного общества (ИО) предполагает широкое использование информационно-коммуникационных технологий (ИКТ) в образовании, что определяется рядом факторов. Во-первых, внедрение ИКТ в образование значительно ускоряет передачу знаний и накопленного технологического и социального опыта человечества не только из поколения в поколение, но и от одного человека к другому. Во-вторых, современные ИКТ, повышая качество образования и обучения, позволяют человеку успешнее и быстрее адаптироваться к окружающей среде и происходящим социальным изменениям. Это дает каждому возможность приобрести необходимые знания как сегодня, так и в будущем постиндустриальном обществе.</t>
  </si>
  <si>
    <t>Үсен А.Ә.</t>
  </si>
  <si>
    <t>Абай мен шекспир: Адамтану биігі</t>
  </si>
  <si>
    <t>Монографияда ұлы ақын Абай Құнанбайұлы мен әлемге әйгілі драматург У.Шекспирдің шығармашалығындағы сабақтастық, ықпалдастық ғылыми негізде жүйеленеді. Ақындардың лирикалындағы ортақ көркемдік идеялар мен образдар жүйесі талданады. Абай шығармашылығы мен Шекспир трагедияларындағы мотивтер, тақырып пен идея, көркемдік пен бейнелілік сипаты сараланып, олардың шығармашылығындағы адамтану проблемасы салыстырыла-салғастырыла қарастырылады. Екі шығармашылық тұлғаның өнерге көзқарасы мен талаптары айқындалып, жаңашыл тұжырымдары зерттеледі. Кітап орта, орта, арнаулы білім беру ұйымдарының шәкірттеріне, жоғары оқу орындарының студенттеріне, магистрант, докторанттары мен әдебиеттанушыларға, жалпы әдебиет сүйер қауымға арналады.</t>
  </si>
  <si>
    <t>Қазақ және әлем әдебиеті</t>
  </si>
  <si>
    <t>Монографияда қазақ әдебиеті әлемдік әдеби даму кеңістігінде зерттеледі. Қазақ әдебиетіне тән көркемдік құбылыстарды орыс, еуропа әдебиетінің алдыңғы қатарлы өкілдерімен салыстыра талдап, ондағы ұлттық ерекшеліктерді саралайды. Қазақ әдебиетінің мәселелерін біртұтас әдебиет әлемінің бір бөлшегі, бір сипаты ретінде тану арқылы шығармашылықтағы жаңа көзқарас, дүниетанымды айқындайды. Жалпы ХХ ғасырда қазақ әдебиетінде көрінген құбылыстарды әлемдік даму арқауында зерттеу, текстологиялық талдау арқылы сабақтастық пен ықпалдастықтың, диалогтың ғылыми жүйелеленеді. 
  Кітап орта, орта, арнаулы білім беру ұйымдарының шәкірттеріне, жоғары оқу орындарының студенттеріне, магистрант, докторанттары мен әдебиеттанушыларға, жалпы әдебиет сүйер қауымға арналады.</t>
  </si>
  <si>
    <t>Мукашева Т.К. Есеева Г.К.</t>
  </si>
  <si>
    <t>Системы качества</t>
  </si>
  <si>
    <t>Стандартизация и сертификация</t>
  </si>
  <si>
    <t>Учебное пособие составлено в соответствии с требованиями учебного плана и программой дисциплины «Системы качества» и включает все необходимые сведения по выполнению тем практических занятий курса.Пособие предназначены для студентов специальности «Стандартизация и сертификация». В учебном пособии рассмотрены вопросы внедрения системы качества на предприятиях (организациях), разработка основных документов системы качества, необходимых для демонстрации предприятиями и организациями функционирования современных методов управления качеством на основе стандартов ИСО серии 9000, порядок проведения внутренних аудитов и разработка предупреждающих и корректирующих действий для улучшения СМК.</t>
  </si>
  <si>
    <t>Тайторина Б.А. Байсалова Г.Т. Бейсенбаева М.Т.</t>
  </si>
  <si>
    <t>Қазақстан Республикасының энергетикалық құқығы</t>
  </si>
  <si>
    <t>Юридический,энергетика</t>
  </si>
  <si>
    <t>Бұл оқу құралы энергетикалық құқықтың жалпы теориялық ережелерін де, Қазақстан Республикасының энергетика секторының жекелеген секторларындағы құқықтық реттеудің ерекшеліктерін зерттеуге арналған. Оқулықтың тиісті тарауларында энергетикалық құқықтың жалпы теориялық мәселелері қарастырылады, оның ішінде энергетикалық құқықтың түсінігі, қағидалары, энергетикалық құқықтың қайнар көздері туралы сұрақтар; жекелеген бөлімдер энергетика саласындағы мемлекеттік реттеу мәселелеріне, энергетика саласындағы өзін-өзі реттеудің әр түрлі құқықтық аспектілеріне, энергетикалық сектордағы келісімшарттық реттеудің ерекшеліктеріне, әр түрлі энергетикалық салалардағы қоғамдық қатынастарды газ, мұнай, көмір, электр энергиясы, жылумен қамтамасыз ету, атом энергиясын пайдалану саласындақұқықтық реттеудің ерекшеліктеріне арналған. Оқу құралының материалдары энергетикалық заңнаманың даму динамикасын ескере отырып құрастырылған. Оқу құралыжоғары оқу орындарының заңгер, экономика, инженербілім бағдарламаларының студенттеріне, құқық, энергетика, экология саласындағы мамандарға арналған.</t>
  </si>
  <si>
    <t>Наноэлектроника негіздерімен электроматериалтану</t>
  </si>
  <si>
    <t>"Наноэлектроника негіздерімен электроматериалтану " оқулығында заманауи аспаптарды жасауда, электротехникада және радиоэлектроникада қолданылатын электротехникалық материалдар туралы негізгі мәліметтер бар. Электр материалдарының негізгі топтарына жалпы сипаттама берілген: өткізгіштер, диэлектриктер, жартылай өткізгіштер және магниттік материалдар. Материалдардың әр тобы электромагниттік өріспен өзара әрекеттесу кезінде материалдардағы құбылыстардың физикалық мәнін қарастырады, материалдардың негізгі электрофизикалық сипаттамаларын береді және оларға әртүрлі факторлардың әсерін, материалдарды алу технологиясын және оларды электр және радиоэлектрондық құрылғыларда, автоматика элементтері мен құрылғыларда қолдануды анықтайды.Бұл оқу құралы Радиоэлектроника және телекоммуникация бағыты бойынша бакалаврлар мен магистрлерді даярлайтын жоғары оқу орындарының студенттеріне арналған.</t>
  </si>
  <si>
    <t>Усенкулов Ж.А., Усенкулова Ш.Ж.</t>
  </si>
  <si>
    <t>Ремонт автомобильных дорог. 1 том</t>
  </si>
  <si>
    <t>Архитектура и строительство</t>
  </si>
  <si>
    <t>Данное учебное пособие освещает основные положения технологии ремонта и реконструкции автомобильных дорог, и сделан на основе систематизации работ в этом направлении российских, зарубежных и отечественных авторов.В настоящем учебном пособии изложены положения диагностирования и оценки эксплуатируемых автомобильных дорог, причины появления и виды дефектов. Основное внимание уделено описанию современных технологий, методов и способов ремонта и реконструкции автомобильных дорог, которые применяются в настоящее время на практике. Подробно рассмотрены вопросы техники безопасности при производстве работ, методы организации и обеспечения качества дорожно-строительных работ. Предлагаемый материал рассчитан на широкий круг научных работников, преподавателей и студентов вузов, колледжей и профессиональных школ.Учебное пособие рекомендовано к изданию Учебно-методическим объединением по направлению подготовки кадров «Архитектура и строительство» Республиканского учебно-методического Совета Министерство образования и науки Республики Казахстан</t>
  </si>
  <si>
    <t>Учет и анализ заработной платы в бюджетных организациях республики казахстана в соответствии с МСФООС</t>
  </si>
  <si>
    <t>Заработная плата является неотъемлемой и основополагающей составной материального благосостояния каждого работающего и трудоспособного человека. Она основана на различных принципах, основу которых составляет справедливость и дифференциация. Заработная плата имеет разветвленную сеть по форме, системам и видам. Правильное ведение учета труда позволяет с легкостью отнести то, или иное вознаграждение работника к характерным признакам и соответственно определить методику ее расчета. Вопросы организации учета труда и его оплаты занимают первостепенную роль в любом хозяйствующем экономическом субъекте. Их актуальность возрастает наряду с развитием рыночной экономики. От размеров, формы, системы и видов оплаты труда во многом зависит не только результаты хозяйствующего субъекта, но также благосостояние и удовлетворенность человеческих ресурсов своими потребностями. Государственное регулирование системы оплаты труда, с точки зрения гаранта прав и свобод человека, а также с точки зрения работодателя, должно быть четко обосновано и иметь тенденцию к совершенствованию и чувствительному реагированию к изменяющимся условиям.
 Учебное пособие «Учет и анализ заработной платы в бюджетных организациях Республики Казахстан в соответствии с МСФООС» предназначено для студентов и магистрантов экономических специальностей.</t>
  </si>
  <si>
    <t>Ремонт автомобильных дорог. 2 том</t>
  </si>
  <si>
    <t>Данное учебное пособие освещает основные положения технологии ремонта и реконструкции автомобильных дорог, и сделан на основе систематизации работ в этом направлении российских, зарубежных и отечественных авторов.В настоящем учебном пособии изложены положения диагностирования и оценки эксплуатируемых автомобильных дорог, причины появления и виды дефектов. Основное внимание уделено описанию современных технологий, методов и способов ремонта и реконструкции автомобильных дорог, которые применяются в настоящее время на практике. Подробно рассмотрены вопросы техники безопасности при производстве работ, методы организации и обеспечения качества дорожно-строительных работ.Предлагаемый материал рассчитан на широкий круг научных работников, преподавателей и студентов вузов, колледжей и профессиональных школ. Учебное пособие рекомендовано к изданию Учебно-методическим объединением по направлению подготовки кадров «Архитектура и строительство» Республиканского учебно-методического Совета Министерство образования и науки Республики Казахстан</t>
  </si>
  <si>
    <t>Байжуманов А.А.</t>
  </si>
  <si>
    <t>Ықтималдықтар теориясы және математикалық статистика мәселелері</t>
  </si>
  <si>
    <t>Оқу құрaлы</t>
  </si>
  <si>
    <t>Ұсынылып отырған оқу құралы «Математика», « Информатика» және «Физика» мамандықтарының студенттеріне және де пән бойынша білімін жетілдірем деушілерге арналған.</t>
  </si>
  <si>
    <t>Дорошенко А.В.(Свами Абишек)</t>
  </si>
  <si>
    <t>91 день</t>
  </si>
  <si>
    <t>Худож-но психол. Лит-ра</t>
  </si>
  <si>
    <t>Жизнь обретает смысл, когда мы приходим к пониманию своей миссии на Земле. Чтобы прийти к такому пониманию, требуются десятилетия, а часто многие жизни. Но иногда бывает достаточно одного дня. Эта книга для тех, кто хочет прийти к свету, любви и гармонии, но пока не знает, как. Смог я, сможете и Вы. Книга рассчитана на аудиторию 18 лет и старше Автор Алексей Дорошенко (духовное имя Свами Абхишек) проживает в Казахстане. Имеет высшее техническое и экономическое образование. Опыт проектной работы в международных финансовых институтах, включая Citigroup, позволил ему применить проектный подход в жизни, разработать и использовать метод «базовых лагерей на пути к вершине» для реализации желаний. Проводит коуч-сессии по реализации желаний. Практикует активный образ жизни и позитивное мышление. Женат, имеет троих детей, а также трёх собак неопределённой породы и двух волнистых попугаев. Открыт для общения по электронной почте sa.98560@mail.ru. Информация в книге не должна рассматриваться в качестве медицинских рекомендаций. Перед внесением изменений в режим питания, необходимо проконсультироваться с лечащим врачом или диетологом.</t>
  </si>
  <si>
    <t>узб</t>
  </si>
  <si>
    <t>Karimov Baxodir/Каримов Б.</t>
  </si>
  <si>
    <t>“Ўткан кунлар” ибрати</t>
  </si>
  <si>
    <t>Абдулла Қодирий ва “Ўткан кунлар”... Бу эгизак номни эшитмаган ўқувчи бўлмаса керак!Азиз китобхон! Қодирийшунос Баҳодир Каримнинг ушбу рисоласида “Ўткан кунлар”нинг умуммазмуни, айрим қаҳрамонларнинг қисқа тавсифи ҳамда романнинг ўзига хос талқинлари билан танишасиз. Китобда келтирилган энг муҳим кўчирмалар, роман асрору жозибаси ва бетакрор гўзаллигини кўрсатадиган таҳлиллар изидан Сиз азизларда “Ўткан кунлар”ни ўқиш, илгари ўқиганларда эса қайта ўқиш истаги пайдо бўлишига ишонамиз.</t>
  </si>
  <si>
    <t>Рухият алифбоси</t>
  </si>
  <si>
    <t>Адабиёт руҳият алифбосидир. Инсон руҳиятини англаш мушкул, машаққатли. Бадиий адабиёт инсон қалбини, руҳиятни тушуниш сари йўл очади... Ушбу китобга адабиётшунос, мунаққид Баҳодир Каримнинг насрий ва шеърий асарлар таҳлили, адабий танқидчилик ва устоз адабиётшунос олимлар ҳамда адабиётшунослик методлари тўғрисида ёзган мақолалари жамланган. Мақолаларда бадиий ижоднинг кўпгина назарий масалалари дунё адабиётшунослиги мезонлари асосида талқин қилинган. Китоб филолог мутахассислар, адабиёт муаллимлари ҳамда бадиий ижодга қизиқадиган адабиёт муҳибларига мўлжалланган.</t>
  </si>
  <si>
    <t>Туркпенов Г.Ж., Түрікпен-Ұлы Ж.</t>
  </si>
  <si>
    <t>Этнопсихология</t>
  </si>
  <si>
    <t>Бұл оқу құралында этнопсихология әртүрлі көзқарастармен қарастырылып, теориялық аспектілері ашылған. Оқу құралы психология мамандығының студенттеріне, магистранттарына және этнопсихология мәселесіне қызығушылық танытқан барша қауымға арналған.</t>
  </si>
  <si>
    <t>Жанболатов С.Е., Нұртаева Г.Е.</t>
  </si>
  <si>
    <t>Қазақ жеріндегі психология ғылымының дамуы</t>
  </si>
  <si>
    <t>Оқу құралында қазақ жеріндегі психология тарихының көне дәуірден бастау алған және орта ғасырдағы ақын-жыраулар мен билердің сондай-ақ ХIX –XX ғасырлардағы қазақ ағартушылары мен кеңестік дәуірдің және қазіргі психологиялық ой-пікірлер сараланып және талданып бүгінгі таңда оқу үдерісінде жан-жақты қолдануға ұсынылған.
 Оқу құралы жоғары және арнаулы педагогикалық оқу орындарының студенттері мен оқытушыларына,мектеп мұғалімдері мен жалпы ғылыми ортадағы психология тарихын зерделеп жүрген оқырман қауымға арналып жазылған.</t>
  </si>
  <si>
    <t>Жанболатов С.Е.</t>
  </si>
  <si>
    <t>Ұлттық психология негіздері</t>
  </si>
  <si>
    <t>Оқу құралында ұлтық психология тарихының бұрын терең зерттеуді қажет еткен кезеңдері, яғни сақ және ғұн дәуірінің психологиялық ой-тұжырымдары жан-жақты сараланып, салыстырмалы тарихи тұрғыдан зерттелініп талданады.Сондай-ақ оқу құралының зерттеу аясы нәтижесіне орта ғасырдағы ақын-жыраулар мен билердің кейінгі қазақ ағартушылары мен кеңестік және қазіргі психологиялық ой-пікірлер жүйеленіп бүгінгі таңда тиімді пайдалануға ұсыныстар беріледі.Оқу құралы жоғары және арнаулы педагогикалық оқу орындарының студенттері мен оқытушыларына, мектеп мұғалімдері мен жалпы ғылыми ортадағы жүрген оқырман қауымға арналған.</t>
  </si>
  <si>
    <t>Жанболатов С.Е., Ешенкулова Д.Б., Алибекова А.А., Үмбетов Д.Қ.</t>
  </si>
  <si>
    <t>Халықтық педагогика құндылықтары негізінде болашақ мамандардың азаматтық бағдарларын қалыптастыру</t>
  </si>
  <si>
    <t>Этнопсихология, Психология</t>
  </si>
  <si>
    <t>Монография барысында жас мамандардың азаматтық бағдарын қалыптастыруда ықпалы мол сан түрлі ұлттардың этнопедагогикасы,этнология және этнопсихологиясы туралы зерттеулер жасалып түрлі сипаттамалар берілген. Сондай-ақ қазақ – ақын жыраулары мен би-шешендерінің тәлімдік жырлары,тапқыр ой-қорытындылары зерттеу арқауына айналған. Шығыстың ғасырлар бойы жинақталған педагогикалық,тәрбиелік ой-пікірлері,нақыл сөздері мен мақал мәтелдері күні бүгінге дейін құндылығыг жоймаған ой-маржандары әсіресе жас мамандары тәрбиесіне, олардың азаматтық бағдарын қалыптастыруға ықпал ететін тәлімдік ойлары талдау объектісі болған. Монографияда сондай-ақ түрлі ұлттардың мінез-құлқындағы ерекшеліктеріне де этнопсихологиялық қорытындылар беріліп өткен. Монография педагогикалық бағыттағы жоғары оқу орындарының студенттері мен магистранттарына,мектеп мұғалімдері мен ата-аналарға және көпшілік оқырман қауымға арналады.</t>
  </si>
  <si>
    <t>Қазақ даласында ежелгі дәуірдегі тәлім-тәрбиелік ой-пікірлердің дамуы (б.д.д. VII – б.д. V ғасырлар)</t>
  </si>
  <si>
    <t>Казахская История</t>
  </si>
  <si>
    <t>Монографияда ерекше атап өтер нәрсе сақ және ғұн дәуірінен басталатын педагогикалық ой-пікірлер педагогика тарихына қосылған ғылыми жаңалығымен айрықша ізденістермен ерекше атап өтуге тұрарлық тың мәліметтерімен дараланады.. Әсіресе көңіл аудартатын нәрсенің бірі Ұлы ғұн қолбасшысы Аттиланың ой-пікірлері мен қазіргі заманымыздың даңқты батыры, қол бастаған әскери жазушысы Бауыржан Момышұлының ой-пікірлерінің үндестігі. Көне дәуір ғұламаларының бірі Құдыс пен орта ғасырдың дана ойшылы Жүсіп Баласағұнның ойларының үйлесім табуы ,олардың әділет пен шындық жолындағы ақиық үндері ғасырлар куәсіндей бізге жеткені қандай керемет ғанибет құбылыс. Сондай-ақ монографияда Афрасиаб, Томирис сынды сақ патшаларының отаншылдық тәрбиесіне баулитын асыл сөздері Мөде қағанны тәлімдік іс-әрекеттері анық баяндалған.Сол дәуірдің ғұламалары сақ даласынан шыққан Токсарид пен Анахарсистің шешендік сөздері ұрпақ тәрбиесіне қосар өзіндік үлесі бар дүниелер. Монографияда қазақтың ғұламалары, тарихи тұлғалардың идеялары мен ақын-жыраулардың педагогиялық-тәлімдік ойларына саралап жасалған талдаулар бар.Монография жоғары оқу орны студенттері мен ұстаздарына және мектеп оқушылары мен мұғалімдеріне қосымша материал ретінде дәрісте пайдалануға маңыздылғы мол еңбек</t>
  </si>
  <si>
    <t>Теория и методология формирования финансовой отчетности хозяйствующих субьектов РК в условиях автоматизации бухгалтерского учета</t>
  </si>
  <si>
    <t>Финансовая отчетность остается основой процессов подготовки, принятия и реализации решений различными группами пользователей. Необходимость теоретических исследований в области бухгалтерского учета и анализа определяется в условиях развития рыночных отношений новыми требованиями, предъявляемыми к оценке объектов учета, к организации бухгалтерского учета и анализа на принципах международных стандартов финансовой отчетности и анализа. Полученные в работе научные результаты способствуют формированию теоретических и методологических основ организации учетной системы в соответствии с международными стандартами финансовой отчетности (МСФО) при автоматизированной форме учета и анализа. Результаты исследования могут быть использованы в качестве концептуальных и методических положений, определяющих векторы развития и содержание бухгалтерского учета и экономического анализа, позволяющего решать прикладные задачи по обеспечению информационной поддержки принятия управленческих решений.</t>
  </si>
  <si>
    <t>Арыстанбаев К.Е., Мамбаева А.М.</t>
  </si>
  <si>
    <t>Химия – технологиялық үдерістерді басқару жүйесі.</t>
  </si>
  <si>
    <t>"Химиялық-технологиялық үдерістерді басқару жүйесі" пәні кәсіптік пәндердің бірі болып табылады және арнайы технологиялық дайындығы бар фармацевтикалық өндіріс маманын қалыптастыруға бағытталған.Оқу құралы 6В07200-Фармацевтикалық өндіріс технологиясы мамандықтың студенттеріне арналған. Химиялық-технологиялық үдерістерді автоматтандыру, автоматтандыру құралдарын таңдау және негіздеу, бақылау, сигналдау және реттеу параметрлерін таңдау және негіздеу-мұның бәрін фармацевтикалық өндірістің инженер-технологы білуі керек.</t>
  </si>
  <si>
    <t>Мухамбедьярова А.Т.</t>
  </si>
  <si>
    <t>Политическая безопасность государства. Учебное пособие по дисциплине Модуль социально-политических знаний: Политология</t>
  </si>
  <si>
    <t>Политология</t>
  </si>
  <si>
    <t>Данное учебное пособие посвящено комплексному политологическому анализу национальной безопасности, как гарантии независимости государства и стабильности эффективной жизнедеятельности общества. Цель исследования – изучение проблемы обеспечения политической безопасности, поскольку последняя является стержнем, основой национальной безопасности. Незавершенность процессов формирования демократических механизмов согласования интересов личности, общества и государства свидетельствуют об актуальности политологического исследования проблем политической безопасности Казахстана. Учебное пособие, предназначенное для политологов, историков, общественных деятелей, а также для студентов ВУЗов, будет способствовать более объективному и углубленному анализу политической безопасности государства.</t>
  </si>
  <si>
    <t>Модели демократии в современной политической науке. Учебное пособие по дисциплине Модуль социально-политических знаний: Политология</t>
  </si>
  <si>
    <t>Данное учебное пособие посвящено комплексному политологическому анализу эволюции понятия «народовластие», а также различных аспектов идеи и принципов народовластия в истории политической мысли. Цель исследования – выявить исторические корни мировоззренческих основ категории «народовластие». В учебном пособии представлена авторская концепция народовластия, выработанная на основе анализа истории демократических идей, достижения отечественной и зарубежной политико-правовой мысли, обобщающей теории и практики народовластия в нашей стране.Учебное пособие, предназначенное для политологов, историков, общественных деятелей, а также для студентов ВУЗов, будет способствовать более объективному и углубленному анализу идеи народовластия в истории политической мысли.</t>
  </si>
  <si>
    <t>Имашев Б.Е., Абутаева С.Б.</t>
  </si>
  <si>
    <t>Қазақстан Республикасының Қылмыстық құқығы. Жалпы бөлік. (2 томда)</t>
  </si>
  <si>
    <t>Юридический,Экономика</t>
  </si>
  <si>
    <t>Оқулықта 01.01.2022жылға дейінгі нормативтік актілер, ҚР Қылмыстық кодексіне енгізілген өзгерістер мен толықтырулар ескеріле отырып, Қазақстан Республикасының Қылмыстық құқығы (Жалпы бөлік) курсы бойынша материалдар қамтылған. Оқулық жоғары оку орындарында білім алатын білім алушыларға, сонымен қатар оқытушылар мен сот, прокуратура, әділет, ішкі істер органдары қызметкерлеріне арналған.</t>
  </si>
  <si>
    <t>Түрікпен-ұлы Ж., Мырзатаева Б.П.</t>
  </si>
  <si>
    <t>Тәрбие психологиясына кіріспе</t>
  </si>
  <si>
    <t>Оқу құралында тәрбиенің және тұлға тәрбиелеудің психологиялық негіздері, ұстаз психологиясының мәселелері баяндалады. Адамның психологиялық дамуының жас кезеңдері көрсетіліп, баланың туылғаннан студенттік кезеңге дейінгі психологиялық даму ерекшеліктері: психикалық даму заңдылықтары, даму дағдарыстары, жаңа құрылымдары, танымдық үрдістері мен тұлғалық аумағының дамуы, өзіндік санасы мен этностық өзіндік санасының қалыптасуы, қарым-қатынас жүйесінің ерекшеліктері туралы ғылыми мағлұматтар беріледі. Сонымен қатар, девиантты балаларды тәрбиелеудің психологиялық-педагогикалық негіздері, оқушыларды еңбекке баулу мен оларға кәсіптік бағдар беру мәселелері туралы мәліметтер де қамтылған.Оқу құралы «педагогика-психология», «психология», «әлеуметтік педагогика және өзін-өзі тану», «мектепке дейінгі оқыту және тәрбиелеу», «бастауыш оқыту педагогикасы мен әдістемесі» мамандықтарының студенттеріне, магистранттарына, докторанттарға, білім беру ұйымдарында педагогикалық практикадан өтетін бүкіл мамандықтардың білім алушыларына, сонымен қатар білім беру жүйесінде қызмет ететін тәрбиешілер мен мұғалімдерге, педагог-психологтарға, әлеуметтік педагогтарға, балаларды дамыту және түзету орталықтарында балалармен және жасөспірімдермен жұмыс жасайтын педагогтар мен психологтарға арналған.</t>
  </si>
  <si>
    <t>Kakimova L.Sh. / Какимова Л.Ш.</t>
  </si>
  <si>
    <t>Performance mastery a music teacher (Choral conducting): Study aid for undergraduate students of 6B01402 - Music Education specialty</t>
  </si>
  <si>
    <t>Study</t>
  </si>
  <si>
    <t>Искусство,Музыка</t>
  </si>
  <si>
    <t>The manual contains theoretical and practical material reflecting the content of the elective course “Performance mastery a music teacher (Choral Conducting)”, which is an important part of the general course of conducting and choral disciplines in the curriculum of the specialty “6В01402 - Music Education”. The manual is structured around the themes that determine the content of choirmaster training in deepening conductor’s knowledge and improving the acquired skills and abilities. 
 The manual provides the description of the basic concepts of conductor-choral training of future music teachers, assignments for the student’s independent work and independent work of students with a teacher, includes a recommended list of references and control questions for the course. The appendix contains a glossary of musical terms and examples of musical works. /Пособие содержит теоретический и практический материал, отражающий содержание элективного курса «Исполнительское мастерство учителя музыки (хоровое дирижирование)», который является важной частью общего курса дирижерско-хоровых дисциплин в учебном плане специальности «6В01402 - Музыка». Образование". Пособие построено вокруг тем, определяющих содержание хормейстерской подготовки по углублению дирижерских знаний и совершенствованию приобретенных навыков и умений.Пособие содержит описание основных понятий дирижерско-хоровой подготовки будущих учителей музыки, задания для самостоятельной работы студента и самостоятельной работы студента с преподавателем, включает рекомендуемый список литературы и контрольные вопросы по курсу. Приложение содержит глоссарий музыкальных терминов и примеры музыкальных произведений.</t>
  </si>
  <si>
    <t>Қошқарова Б.С., Ахметкалиева Р.Д.</t>
  </si>
  <si>
    <t>Дифференциалдық теңдеулер үшін шекаралық есептер</t>
  </si>
  <si>
    <t>Оқу құралда екінші ретті қарапайым дифференциалдық теңдеулер үшін шекаралық есептер туралы теориялық ақпараттар ұсынылған. Әр тақырып типтік мысалдарымен қамтамасыз етілген. Сонымен қатар, құралдың соңында өзін өзі тексеруге арналған сұрақтар және өз бетінше орындауға арналған тапсырмалар берілген. Оқу құрал пәннің оқу бағдарламасы негізінде жасалған және механика-математика факультетінің білім алушылары мен оқытушыларына пайдалануға болады.</t>
  </si>
  <si>
    <t>Шабалин Л.И.</t>
  </si>
  <si>
    <t>Поверхностный разуплотненный слой твердых веществ</t>
  </si>
  <si>
    <t>В этой, уже восьмой, книге автор последовательно развивает свои представления о существовании в природе силы, названной силой разуплотнения поверхностного слоя жидких, твердых и газообразных веществ — СРПС. Показано проявление температурной составляющей этой силы (Т-СРПС) в твердых веществах при процессах кристаллизации, испарения, спекания, горения, трения, в гетерогенном катализе, адсорбционных явлениях и т. д. Изложена новая трактовка понятий поверхностного натяжения и свободной поверхностной энергии, механизмы возникновения которых существенно различаются между собой. Приведенные данные позволяют заключить, что поверхностный разуплотненный слой веществ является важнейшей наноструктурой в природе.Книга предназначена для широкого круга исследователей, работы которых связаны с поверхностными явлениями.</t>
  </si>
  <si>
    <t>Shabalin L.I. / Шабалин Л.И.</t>
  </si>
  <si>
    <t>Introduction in molecular physics of the surface</t>
  </si>
  <si>
    <t>In this already tenth book, devoted surface phenomena, the author summerizes the results of his instigations of molecular physics of surface. The main purpose of the investigations is elaboration of the idea about existence in the nature of unknown to the science force called force of decondensation of the superficial layer (FDSL) of liquid, solid and gaseous substances, which is the fundamental phenomenon of the nature. The book is intended for broad association of specialists in spheres of natural and technical sciences, works of which is connected with processes on the surfaces of substances. // В этой уже десятой книге, посвященной поверхностным явлениям, автор обобщает результаты своих исследований молекулярной физики поверхности. Основной целью исследований является разработка идеи о существовании в природе неизвестной науке силы, называемой силой деконденсации поверхностного слоя (FDSL) жидких, твердых и газообразных веществ, которая является фундаментальным явлением природы. Книга предназначена для широкого круга специалистов в области естественных и технических наук, работа которых связана с процессами на поверхностях веществ.</t>
  </si>
  <si>
    <t>Основы молекулярно-кинетической концепции рудо- и магмообразования</t>
  </si>
  <si>
    <t>физика,геология</t>
  </si>
  <si>
    <t>Изложены основы новой концепции рудо- и магмообразова-ния, названной автором молекулярно-кинетической в отличие от сущест¬вующей сейчас феноменологической (термодинамической). Концепция базируется на четырех положениях: 1) молекулярно-кинетичес¬кой силе разуплотнения поверхностного слоя воды, 2) контактно-соударительном законе, 3) принципе устойчивости-энергоподвижности, 4) автометасоматически-мобилизационной модели постмагматического рудообразования. Эта концепция рас-смотрена на примерах конкретных геологических процессов; на ее основе показан меха¬низм формирования дифференцированной земной коры и континентов. Предназначена для широкого круга геологов.</t>
  </si>
  <si>
    <t>Учет и анализ ресурсного потенциала предприятий в условиях МСФО</t>
  </si>
  <si>
    <t>Ресурсный потенциал предприятий является основой повышения конкурентоспособности, инвестиционной и деловой активности. Исследование состава и структуры ресурсного потенциала, а также методов его оценки на уровне предприятий является актуальной научно-практической задачей. Нахождение новых способов повышения привлекательности и активности предприятия на основе эффективного управления его ресурсным потенциалом является главным в решении проблемы вовлечения экономических ресурсов предприятия в реализацию приоритетных проектов.Управление ресурсным потенциалом предприятия – жизненно обусловленная стратегическая функция. Экономический потенциал формируется на предприятии как результат использования всех ресурсов при условии активизации трудового и научно-технического потенциала с учетом факторов внутренней и внешней среды, при этом в процессе реализации производственного потенциала происходит изменение структуры имущества предприятия и финансовых источников, его обеспечивающих, что отражается на финансовом состоянии предприятия.Ориентируясь на дальнейшее развитие предприятия необходимо принимать такие управленческие решения, которые обеспечили бы прирост экономического, и как следствие, ресурсного потенциала как результат эффективного использования и управления ресурсами.Учебное пособие «Учет и анализ ресурсного потенциала предприятий в условиях МСФО» предназначено для студентов и магистрантов экономических специальностей, менеджеров, практикующих бухгалтеров.</t>
  </si>
  <si>
    <t>Force of decondensation of the superficial layer of water as fundamental phenomenon, creating exchange of substances
 (claim for discovery)</t>
  </si>
  <si>
    <t>Рисуем камнеграфии вместе с природой</t>
  </si>
  <si>
    <t>живопись,камнедело</t>
  </si>
  <si>
    <t>Представленный альбом камнеграфий характеризует новое развиваемое автором направление в художественном искусстве, названное в целом композитография, а применительно к цветным камням – камнеграфия, к растениям - растениеграфия, а к пейзажным фотографиям – пейзажеграфия. Сущность его заключается в использовании для создания художественных картин тех красок и текстур, которые мы зрительно в цвете видим вокруг нас: листьев растений, стволов деревьев, всех видов цветов и плодов растительного мира, срезов всех типов цветных камней, краски неба и облаков, воды, мелкие детали пейзажа и т.д. Это направление в искусстве стало возможным только сейчас в связи с широким распространением компьютеров и цифровых фотоаппаратов, т.к. сфотографировав или отсканировав какой либо текстурный узор его можно быстро и просто перенести в компьютер и там в фотошопе сделать любую композицию из них. Автор, как геолог, сосредоточился в основном на искусстве камнеграфии, которое в основном и представлено в этом альбоме.Книга представляет интерес для людей, интересующихся и профессионально занимающихся художественным искусством, для школьников, учителей школ, студентов геологических и географических специальностей учебных заведений, художников - дизайнеров различного профиля, для научных работников, интересующихся текстурами и генезисом горных пород и руд и саморазвитием органической и неорганической природы в целом.</t>
  </si>
  <si>
    <t>Сила разуплотнения поверхностного слоя воды и ее роль в геологических процессах</t>
  </si>
  <si>
    <t>В этой, уже шестой, книге автор последовательно разрабатывает и углубляет представление о существовании в природе неизвестной ранее фундаментальной силы – молекулярно-кинетической силы разуплотне¬ния поверхностного слоя (СРПС) жидких, твердых и газообразных ве¬ществ, и в первую очередь воды. Сущность этой силы заключается в том, что в период растекания воды и увеличения ее поверхности в новообра¬зующиеся участки ее поверхностного слоя подходят глубинные слои воды и разуплотняются здесь с силой, равной силе температурного расширения для воды в целом (температурная составляющая – Т-СРПС) и с силой осмотического давления для растворенных в воде веществ (осмотическая составляющая – О-СРПС).Более детально рассмотрены те ошибки в существующей молеку¬лярно-кинетической теории газов и жидкостей и поверхностных процессов, которые не позволяют теоретически обосновать это явление.Показана роль СРПС в главнейших геологических процессах и дру¬гих природных явлениях.Работа предназначена для специалистов по физике и химии, зани¬мающихся изучением поверхностных явлений, и для широкого круга гео¬логов.</t>
  </si>
  <si>
    <t>Титаномагнетитовые месторождения. Геология, генезис, перспективы промышленного использования</t>
  </si>
  <si>
    <t>Изучены закономерности размещения и образования, технологическая минералогия и перспективы промышленного использования титано-магнетитовых руд как комплексного железо-титанованадиевого сырья на примере месторождений России и в первую очередь юга Сибири, с использованием также опубликованных материалов по главнейшим зарубежным месторождениям. Показано, что в России, обладающей большей частью мировых ресурсов титаномагнетитовых руд, имеются огромные перспективы для обеспечения собственным титановым сырьем своей промышленности, расширения добычи ванадия и возможность стать крупнейшим экспортером этих продуктов, основываясь на новых прогрессивных разработках российских ученых – металлургов.Книга представляет интерес для специалистов, изучающих проблемы дифференциации титаноносных базитовых и ультрабазит-базитовых интрузивов, генезиса и технологической минералогии титаномагнетитовых руд в них и использования этого вида сырья для промышленных целей.</t>
  </si>
  <si>
    <t>Как саморазвивается живая и неживая природа</t>
  </si>
  <si>
    <t>философия, физика</t>
  </si>
  <si>
    <t>Современные методы экономического анализа</t>
  </si>
  <si>
    <t>Учебное пособие направлено на формирование теоретических знаний и практических навыков в области современного экономического анализа.Пособие содержит теоретический метриал, практическую часть, индивидуальные задания по вариантам, а также методические рекомендации по их выполнению.Глоссарий экономических понятий и терминов поможет обучающимся при освоении теоретического материала и выполнении практических заданий.Предназначено для преподавателей и магистрантов экономических специальностей. Пособие может использоваться для самосточтельного изучения материала, при проведении практических занятий по дисциплине «Современные методы экономического анализа», а также для самообразования руководителей всех уровней управления.</t>
  </si>
  <si>
    <t>Сила разуплотнения поверхностного слоя воды как фундаментальное явление природы, создающее обмен веществ</t>
  </si>
  <si>
    <t>Изложена разработанная автором идея о существовании неизвестного ранее фундаментального явления природы – молекулярно-кинетической силы разуплотнения поверхностного слоя воды в момент его образования. Эта сила является главнейшим механизмом, создающим в земной коре микропористые среды и обмен веществ сквозь них при образовании эндогенных месторождений и магматических пород и обмен веществ в биологических клетках растений и живых организмов. Этот механизм лежит в основе жизни на Земле. Его открытие позволяет объяснить неясные еще причины ряда природных процессов (осмос, гетерогенный катализ, поддержание проницаемости горных пород в земной коре, эффект Ребиндера, силу роста корней растений и т.д.), а также найти новые подходы к лечению ряда болезней, в том числе и пока неизлечимых, и разработать способы предотвращения природных катастрофических явлений – землетрясений и оползней. Первым практическим результатом открытия является разработка автором первого в истории человечества и пока единственного способа предотвращения катастрофических землетрясений (патент РФ, № 2140492, приоритет от 24.06.98).</t>
  </si>
  <si>
    <t>Действительно ли существует сила разуплотнения поверхностного 
 слоя веществ (сила Шабалина)?</t>
  </si>
  <si>
    <t>Книга предназначена для широкого круга специалистов во всех областях естественных и технических наук, работы которых связаны с изучением процессов на поверхности веществ, в микропористых и микротрещинных системах, с исследованием наноструктур и разработкой нанотехнологий.</t>
  </si>
  <si>
    <t>Поверхностные и собственно наноструктуры жидких, твердых и газообразных веществ 1 том (в 2-х т.)</t>
  </si>
  <si>
    <t>Книга предназначена для широкого круга специалистов в области естественных и технических наук, работы которых связаны с изучением процессов на поверхности веществ, в микропористых системах, исследованием наноструктур и разработкой нанотехнологий.</t>
  </si>
  <si>
    <t>Поверхностные и собственно наноструктуры жидких, твердых и газообразных веществ 2 том</t>
  </si>
  <si>
    <t>Современная теория и практика бухгалтерского учета 1 том</t>
  </si>
  <si>
    <t>Учебное пособие «Современная теория и практика бухгалтерского учета» раскрывает сущность современного бухгалтерского учета, описывает основные способы его организации на отдельных участках финансово-хозяйственной деятельности предприятия в соответствии с действующей методологией и нормативными документами. В целях лучшего усвоения материала к каждой теме разработаны практические ситуации и задачи по организации учетной работы предприятия, а также вопросы и тесты для контроля и оценки знаний студентов. В результате освоения материала студенты и магистранты получат практические знания, навыки и умения, которые позволят работать бухгалтером в организации любого типа. Учебное пособие «Современная теория и практика бухгалтерского учета» разработано для студентов, магистрантов экономических специальностей высших учебных заведений, учащихся колледжей, специализирующихся по бухгалтерскому учету и финансовой отчетности, слушателей курсов и школ подготовки и переподготовки работников экономических специальностей, а также интересующихся практической организацией бухгалтерского учета и финансовой отчетности на предприятиях.</t>
  </si>
  <si>
    <t>Движущие силы природы и стратегия выживания человечества</t>
  </si>
  <si>
    <t>В книге, кроме известных фундаментальных движущих сил природы – гравитационной, ядерной, электромагнитной, механической, рассмотрены еще три новых вида таких сил, выделенные автором впервые. К ним относятся сила разуплотнения поверхностного слоя веществ – СРПС и две духовные силы человека – сила материалистических чувств человека и сила его гуманистических чувств, на характеристике которых и сосредоточено все внимание. Показана роль этих сил в разных природных сферах Земли, в земной коре, в космосе и в человеческом обществе. Наибольшее внимание уделено СРПС и ее действию в различных природных процессах.Стратегия выживания человечества, по мнению автора, будет осуществляться в соответствии с лозунгом:«жить в согласии с природой, используя возобновляемые ресурсы и максимально экономя невозобновляемые». Показано, что это станет возможным только при наступлении пика добычи главнейших видов невозобновляемых полезных ископаемых и последующем сокращении их ресурсов, когда начнется спад промышленного производства, снижение прибыли интернациональных промышленных корпораций, их разорение и в результате этого переход промышленных предприятий в государственную собственность. Тогда будет возможным строительство социалистического общества во всех странах мира одновременно, когда сила гуманистических чувств человека сможет преодолеть силу его материалистических чувств, и это заставит его отказаться от господствующей сейчас потребительской идеологии.Книга представляет интерес для широкого круга специалистов в области естественных, технических и гуманитарных наук, а также для тех, кто просто хочет знать о перспективах будущей жизни человечества на планете Земля.</t>
  </si>
  <si>
    <t>Гаврилова Т.В., Тулиндинова Г.К., Баймурзина Б.Ж., Габдуллин Е.С.</t>
  </si>
  <si>
    <t>Биология бойынша жаттықтырушы</t>
  </si>
  <si>
    <t>Оқу құралы өз білімдерін биологияда тереңдетуді қалайтын мұғалім- дер мен мектеп оқушыларына арналған түпнұсқа оқу-әдістемелік материал болып табылады. Әрбір бөлім авторлармен екі бөлікке бөлінеді: ақпарат- тандыратын және бақылайтын. Анықтамалық-ақпараттық материал кестелер мен схемалар түрінде ұйымдастырылған, бұл салыстырмалы қысқаша және оны баяндаудың сығылуы кезінде қажетті ақпараттың көп мөлшерін беруге мүмкіндік береді. Әр бөлім бойынша 30 тест тапсырмалары қарастырылған, олар да түпнұсқа болып табылады және авторлардың өздері құрастырады.</t>
  </si>
  <si>
    <t>Зәуірбек Ә.К.</t>
  </si>
  <si>
    <t>Рекомендации по трансформации в водохранилищах и пропуска половодья 1% обеспеченности транзитом по створу реки Есиль</t>
  </si>
  <si>
    <t>Гидрология, Водные ресурсы</t>
  </si>
  <si>
    <t>В монографии освещены основы расчета трансформации половодья в случаях каскадного расположения регулирующих водные ресурсы водохранилищ в Есильском водохозяйственном бассейне (ВХБ). Описаны особенности решения проблемы трансформации половодьи водохранилищами и возможности борьбы с опасными идрологическими явлениями (наводнениями) при современном уровне использования водно-земельных ресурсов. Обоснованы принципиальные особенности решения проблемы трансформации половодьи 1% (0,1%) обеспеченности водохранилищами и возможности борьбы с опасными гидрологическими явлениями (наводнениями) при перспективном уровне использования водно-земельных ресурсов. Приведены основные выводы и предложения, которые должны решаться в предстоящие ближайшие 5-10 лет.В приложениях приведены научно-методологические основы определения расчетного режима стока реки в створах, где наблюдаются хозяйственная деятельность. 
 И реестр разработок автора подготовленных в виде проспектов (без выходных данных) по рациональному использованию природных ресурсов, и в других направлениях в Республике Казахстан:Рекомендации предназначены научным работникам, сотрудникам проектно-изыскательских и эксплуатационных организации водного хозяйства. Они могут быть полезными студентам специальности 5В061000 – Гидрология и 5В081000 - Водные ресурсы и водопользование, магистрантам и докторантам специальности в отрасли Водное хозяйство</t>
  </si>
  <si>
    <t>Зәуірбек Ә.К., Тусупбеков Ж.А.</t>
  </si>
  <si>
    <t>Методическое пособие по выполнению полевых и камеральных работ к учебной практике по гидрометрии</t>
  </si>
  <si>
    <t>Настоящее методическое пособие устанавливает требования к прохождению учебной гидрометрической практики и закреплению основных положений теоретического курса «Гидрометрия 1» и «Гидрометрия 2» и разработано на основе ГОСО и модульной образовательной программы специальности 5В061000 – Гидрология. Пособие является одним из элементов комплекса методического обеспечения учебной практики «Гидрометрия», источником информации при подготовке и прохождении полевых работ, изучения основных характеристик водного потока при непосредственном выполнении гидрологических изысканий на водных объектах г.Нур-Султан и прилегающей территории.В работе приведены цель и задачи, правила соблюдения техники безопасности, рекомендации к организации и выполнению учебной практики. Освещены технические характеристики и принцип работ основных гидрометрических приборов, инструментов и других видов оборудования, применяемых в речной и озерной гидрометрии; технологии производства основных гидрометрических работ и наблюдений; принципы составления гидрографического описания водных объектов и их долин, обработки материалов полевых наблюдений, порядок ведения журнала о выполненных работах. Приведены методические указания к составлению отчета по учебной практике, составу и форме необходимых документов по их оформлению и его защите. Все указания по выполнению наблюдений приводятся в соответствии с действующими наставлениями гидрометеорологическим станциям и постам и гидрологическим наблюдениям и работам на реках</t>
  </si>
  <si>
    <t>Айдарова А.Б.</t>
  </si>
  <si>
    <t>Кәсіпорын қызметін жоспарлау</t>
  </si>
  <si>
    <t>Экономика,Бизнес</t>
  </si>
  <si>
    <t>Оқулықта кәсіпорындағы жоспарлау жүйесі: жоспарларды жасау әдістері мен қағидалары, жоспарлардың есептелінуі мен кезектілігін өзара байланыстыра отырып, оларды кешенді негіздеу қарастырылған.
 Жоспарлы көрсеткіштерді негіздеу мәселелері жоспарлаудың заманауи көзқарастары мен әдістемелерін ескере отырып берілген: бюджеттеу, бизнес-жоспарлау, болжамдау, бағдарламалы-мақсатты жоспарлау.
 Оқулық экономикалық және техникалық бағыттағы білім беру бағдарламалары бойынша білім алушыларға, магистранттарға, докторанттарға, ғылыми қызметкерлер мен жоғары оқу орындарының, колледждердің оқытушыларына, барлық меншік нысанындағы кәсіпорындардың және қаржы қызметтерінің басшыларына, мамандарына арналған, сондай-ақ жоспарлаудың теориялық және практикалық мәселелеріне қызығушылық танытатын көптеген оқырмандар үшін пайдалы болуы мүмкін.</t>
  </si>
  <si>
    <t>Зайкенова Руда</t>
  </si>
  <si>
    <t>М.Әуезовтің «Абай жолы» роман-эпопеясындағы ұлттық салт-дәстүр тағылымы</t>
  </si>
  <si>
    <t>Филология,История,Педагогика,Психология</t>
  </si>
  <si>
    <t>Бұл еңбекте академик-жазушы Мұхтар Әуезовтің (1897-1961) 26 тарау, екі эпилогтан тұратын төрт томдық Абай жолы» роман-эпопеясы әр кітап, әр тарау бойынша тұтас талданады. Осы арқылы оқырман қауым ата-бабамыздың күнелту салты, тұрмыс-тіршілігі, әдет-ғұрпы, салт-дәстүрі, үлгі-өнегесі, машық-дағдысы, той-думан, сауық-сайраны, тарих тағылымы сияқты қазақ өмірінің көркем шежіресімен жете таныса алады. Сондай-ақ Абайдың 50 жылғы саналы ғұмыр жолын таниды өмір шындығы мен көркем шындық туралы тиянақты тұжырым табады. Кітап жасөспірімдерге, студенттерге, ата-аналарға және көпшілік қауымға арналған.</t>
  </si>
  <si>
    <t>Ибашова А. Б.</t>
  </si>
  <si>
    <t>Бастауышта «ақпараттық-коммуникациялық технология» курсын оқытудың теориялық-әдістемелік негіздері</t>
  </si>
  <si>
    <t>Монографияда жаңартылған бағдарлама бойынша бастауыш білім беру деңгейіндегі пәндерді оқыту ерекшеліктері, «Ақпараттық-коммуникациялық технологиялар» пәнін енгізудің қажеттілігі мен оны оқыту мәселелері,бастауыш сыныптарда оқушылардың ақпараттық мәдениетін қалыптастырудың маңызы, сондай-ақ бастауыш мектепте ақпараттық-білім беру ортасын қолдану, аталған курсты SMART-технологиясымен оқыту мүмкіндіктері бойыншаScratch бағдарламалау ортасы, Scratch және робот техника бойынша бағдарламалауды үйрететін технологиялар, мәтіндік редакторды оқытудағы технологиялар, оnline оқытуда әлеуметтік желілерді пайдалану жолдары ашылып, олардың шарттары анықталады.Жұмыс ҚР БҒМ грантының қаржылық қолдауымен орындалды (AP09260464" Smart-білім беру жағдайында "Scratch" және "Робототехника" курстары бойынша бастауыш мектепте ақпараттық білім ортасын әзірлеу " гранты).</t>
  </si>
  <si>
    <t>Дробинский А.В, Кириченко Л.Н.,</t>
  </si>
  <si>
    <t>Электропреобразовательные устройства радиоэлектронных средств</t>
  </si>
  <si>
    <t>электроэнергетика</t>
  </si>
  <si>
    <t>В учебном пособии изложены основы электропреобразовательных устройств радиоэлектронных средств. Содержит разделы, в которых рассматриваются устройства, выполняемые на неуправляемых и управляемых полупроводниковых приборах (диодах и тиристорах). Вначале подробно рассматривается принцип функционирования схем на идеализированных элементах, а уже затем учитывается влияние реальных параметров диодов, тиристоров, трансформаторов и т. п. Рекомендуется студентам технических специальностей вузов, а также разработчикам элктропреобразовательных устройств, имеющих интерес к данному учебному пособию.</t>
  </si>
  <si>
    <t>Жұмағұлова Қ. А. (Жумагулова К. А.)</t>
  </si>
  <si>
    <t>Биологияны оқыту үдерісінде мазмұндық-таңбалық модельдерді пайдалану әдістемесі</t>
  </si>
  <si>
    <t>Бұл, монографияда мазмұндық-таңбалық моделлдер және оны оқыту үрдісінде пайдаланудың тарихи-педагогикалық аспектілеріне теориялық талдау жасалып, оқыту үрдісінде мазмұндық-таңбалық моделдерді пайдалану арқылы білім алушылардың бiлiм сапасын арттырудың мүмкіндіктеріне және оқыту үрдiсiнде таңбалық-символдық көрнекiлiктi пайдалану арқылы негізгі ғылыми ұғымдарды қалыптастыру мен дамыту жолдары баяндалады. Монография мектеп мұғалімдеріне, әдіскерлерге, білім беру жүйесінің қызметкерлеріне арналған.</t>
  </si>
  <si>
    <t>Әленов Ж.Н. (Аленов Ж.Н.), Балтабаев Қ.А. , Исмаилова А.А., Шаймерденов С.Қ.,</t>
  </si>
  <si>
    <t>Зиянкестер, аурулар мен арамшөптердің пайда болуын болжау және ескерту</t>
  </si>
  <si>
    <t>Агрономия</t>
  </si>
  <si>
    <t>Оқу құралында ауыл шаруашылық дақылдарының зиянкестері, аурулары және арамшөптері туралы толықтай мағлұматтар берілген. Нақтылы диагностика жасау үшін керекті зиянды ағзалардың морфологиясы және биоэкологиясы көрсетілген, сонымен қатар зиянкестермен залалданған өсімдіктердің сырт пішіндері сипатталған және аурулардың нышандары қарастырылған. Оқулықта ҒЗИ және өсімдік қорғау орталықтарының көпжылдық зерттеу жұмыстарының нәтижелері пайдаланылған. Жоғарғы және орташа білім беретін оқу орындарының агроном мамандықтар студенттеріне арналған оқу құралында ауыл шаруашылық дақылдарының зиянкестері, аурулар мен арамшөптердің пайда болуын болжау және ескерту туралы баяндалған.</t>
  </si>
  <si>
    <t>Современная теория и практика бухгалтерского учета 2 том</t>
  </si>
  <si>
    <t>Аленов Ж.Н., Сыздыкова Г.Т., Балтабаев К.А.,</t>
  </si>
  <si>
    <t>Солтүстік Қазақстанның ауылшаруашылық дақылдарын апробациялаудың нұсқаулық және басшылық құралы». (Толықтыру)</t>
  </si>
  <si>
    <t>Бұл оқу құралында – апробацияны жүргізудің теориялық және тәжірибелік принциптерінің тәртібі мен ережелері берілген. Солтүстік Қазақстанда өсетін дақылдардың апробациялық нышандары көрсетілген және студентердің өздік дайындалуына керекті материалдар бар. Сонымен қатар апробациялық бауларды сұрыптау және құжаттарды толтыру жолдары қарастырылған. Еңбек ауылшаруашылық оқу орындарының студентеріне, магистранттарына, ауыл шаруашылық мамандарына және апробаторларды дайындауға арналған.</t>
  </si>
  <si>
    <t>Аленов Ж.Н., Сыздыкова Г.Т.,</t>
  </si>
  <si>
    <t>Руководство и инструкция по апробации Северного Казахстана (с дополнением)</t>
  </si>
  <si>
    <t>В данном учебном пособии освещаются теоретические и практические принципы проведения апробации. Указаны апробационные признаки культур, возделываемых и диверсификационных масличных, кормовых культур в Северном Казахстане и содержатся материалы для самостоятельной подготовки студентов. Большое внимание уделено на анализ апробиционного снопа и заполнения документации. Предназначена для студентов сельскохозяйственных вузов , магистрантов, специалистов сельского хозяйства и для подготовки апробаторов.</t>
  </si>
  <si>
    <t>Аленов Ж.Н., Костиков И.Ф.,</t>
  </si>
  <si>
    <t>Интродукция новых и малораспространенных культур в Северном Казахстане. Часть 4 - Козлятник восточный (Galegaorientalis)</t>
  </si>
  <si>
    <t>Монография предназначена в качестве руководства при широкомасштабном введении в культуру козлятника восточного в условиях северных областей Казахстана с использованием на кормовые цели. Представляет интерес не только для специалистов и руководителей предприятий, занятых в сфере сельскохозяйственного производства, но и для студентов, магистрантов и преподавателей сельскохозяйственных учебных заведений. Обширный экспериментальный материал, представленный в этой работе, основан преимущественно на многолетней исследовательской работе учёных Северного Казахстана. Доказана возможность и перспектива использования козлятника восточного в зеленом и сырьевых конвейерах в условиях лесостепной и умеренно-засушливой сельскохозяйственных зон региона в качестве взамодополняющей культуры к традиционно возделываемым многолетним бобовым травам.</t>
  </si>
  <si>
    <t>Сейтхожин Б.У., Сарсембаев Б.Ш., Феткулов А.Х.,</t>
  </si>
  <si>
    <t>Уголовно-правовые аспекты экономической контрабанды по законодательству Республики Казахстан</t>
  </si>
  <si>
    <t>В монографии представлены материалы ученых-юристов по актуальным проблемам экономической контрабанды в Республике Казахстан. На основе изучения юридической литературы, а также нормативных правовых актов рассматривается историко-правовой анализ и проблемы квалификации уголовного правонарушения, предусмотренного ст.234 Уголовного кодекса Республики Казахстан «Экономическая контрабанда». Монография представляет научный и практический интерес для студентов, слушателей высших учебных заведений, учащихся юридического колледжа, научных работников, преподавателей, магистрантов, докторантов, работников правоохранительных и таможенных органов, а также для всех заинтересованных лиц, осуществляющих внешнеэкономическую деятельность.</t>
  </si>
  <si>
    <t>Сыздыкова Г.Т., Малицкая Н.В., Балтабаев К.А.</t>
  </si>
  <si>
    <t>Солтүстік Қазақстанда ауыл шаруашылығы дақылдарын өсірудің заманауилы технологиясы</t>
  </si>
  <si>
    <t>Оқулықта ауылшаруашылығы мақсатындағы негізгі нысандарды дайындау барысындағы талаптарды қамтиды: топырақ, өсіруге керекті тұқымдар, және сонымен қатар егу, күтіп баптау, егістік дақылдарды жинаудағы агрономиялық амалдарды сапалы түрде және заманауилы технологияларға сәйкестендіру туралы мағлұматтар бар.Технологияның әрбір элементтерінің сыртқы нышандардың әсеріне тәуелділікті екендігі айшықталынған. Өсірудің заманауилы технологиясы дақылдардың шаруашылықты бағыттары бойынша сипатталынған: дәнділер, астықбұршақтылар, майлылар, малазықтылар, көкөністер. Материалды жете түсінушілер үшін бақылау сұрақтары және әдебиеттер ұсынылған. Құрал оқу процессінде студенттерге, Агрономия мамандығы бойынша магистранттарға және өсімдікшаруашылығы, егіншілік бағытындағы докторанттарға да арналған. Оқулық оқытушылар, ғылыми қызметкерлер, ауылшаруашылығы құрылымдарының мамандарына да керекті және қызықты оқулық болып саналады</t>
  </si>
  <si>
    <t>Сыздыкова Г.Т., Малицкая Н.В.,</t>
  </si>
  <si>
    <t>Современные технологии возделывания сельскохозяйственных культур в Северном Казахстане</t>
  </si>
  <si>
    <t>Учебное пособие включает материал, охватывающий требования по подготовке объектов сельскохозяйственного назначения: почвы, семян к возделыванию, а также к качественному проведению агрономических операций по посеву, уходу, уборке полевых культур в зависимости от современных технологий возделывания. Каждый элемент технологии описан в зависимости от влияния внешних факторов. Современные технологии возделывания представлены по хозяйственным направлениям культур: зерновые, зернобобовые, масличные, кормовые, овощные. Для усвоения материала тем предлагаются контрольные вопросы и литература. Пособие предназначено для использования в учебном процессе студентами, магистрантами специальности Агрономия и докторантами в направлениях растениеводство, земледелие. Учебное пособие будет интересно преподавателям, научным сотрудникам, специалистам сельскохозяйственных формирований.</t>
  </si>
  <si>
    <t>Кумисбеков С.А., Волненко А.А., Серікұлы Ж., Сериков А.С.</t>
  </si>
  <si>
    <t>Аппарат с регулярной пластинчатой вибрирующей насадкой. Разработка и расчета</t>
  </si>
  <si>
    <t>Нефть, химия</t>
  </si>
  <si>
    <t>В монографии представлены результаты исследования авторов, приведена созданная авторами конструкция аппарата с регулярной пластинчатой вибрирующей насадкой, методика их расчета, рекомендации по проектированию промышленных аппаратов и определена область предпочтительного применения. Монография рассчитана на научных и инженерно-технических работников химической, нефтехимичесской и нефтеперерабатывающей отраслей промышленности. Она может быть полезна студентам, магистрантам и докторантам PhD химико-технологических специальностей.</t>
  </si>
  <si>
    <t>Онгарбаева Г. Б.</t>
  </si>
  <si>
    <t>Истοрия Кaзaхстaнa(сборник заданий)</t>
  </si>
  <si>
    <t>Пособие Истοрия Кaзaхстaнa (сборник заданий) включaeт в сeбя рaзличныe типы зaдaний: вοпрοсы, твοрчeскиe здaния,исслeдοвaтeльскиe рaбοты, зaдaния нa прοвeдeниe срaвнитeльнοгο aнaлизa, зaпοлнeниe тaблиц, устaнοвлeниe сοοтвeтствия мeжду пοнятиeм и οпрeдeлeниeм, дοпοлнeниe нeдοстaющих признaкοв пοнятий, сοстaвлeниe схeм, нaписaниe эссe и др. Прaктичeскиe зaдaния нaучaт aнaлизирοвaть сοбытия; aктуaлизирοвaть прοшлую и сοврeмeнную истοрию; будут способствовать фοрмирοвaнию нaвыков примeнeния истοричeских знaний и умeния рaбοтaть с истοричeскими истοчникaми.Зaдaния рaссчитaны нa бοлee прοчнοe усвοeниe, пοвтοрeниe и зaкрeплeниe знaний, пοлучeнных при изучeнии дисциплины «Истοрия Кaзaхстaнa».Учeбнοe пοсοбиe прeднaзнaчeнο для прeпοдaвaтeлeй шкοл и срeдних прοфeссиοнaльных учeбных зaвeдeний, студeнтοв кοллeджeй.</t>
  </si>
  <si>
    <t>Сыдықбаев Ж.Т.(Сыдыкбаев Ж.Т.), Шамбулов Е.Д., Мустамбаев Н.К.,</t>
  </si>
  <si>
    <t>Технологиялық машиналар және жабдықтарды жинақтау және пайдалану зертханалық практикум</t>
  </si>
  <si>
    <t>Технологические машины и оборудования</t>
  </si>
  <si>
    <t>Оқу құралында технологиялық машиналар мен жабдықтарды орнату, жинақтау, баптау, ретке келтіру және пайдалану бойынша материалдар келтірілген. Зертханалық жұмыстар тақырыбы осы аталған сипаттамаларды қамтиды. Әр зерт¬ханалық жұмыстың соңында жасалған жұмыс бойынша сұрақ¬тар келтірілген. Кітап жоғары оқу орындары студенттері мен магистранттарына, сонымен қатар осы салаға қызығушылық танытатын ғылыми қызметкерлер мен оқытушы¬ларға арналған.</t>
  </si>
  <si>
    <t>Байжанов Ә.Ж., Жалғасова К.Ә.</t>
  </si>
  <si>
    <t>Механикалық берілістер</t>
  </si>
  <si>
    <t>Прикладная механика</t>
  </si>
  <si>
    <t>Ұсынылып отырған оқу құралында машиналар мен жабдықтардың негізгі құраушы бөлігі болып саналатын механикалық берілістердің түрлері мен конструкциялары, жобалау есептері мен құрастыру негіздері қарастырылған. Кітаптың әрбір бөлімінде берілістің түрлері жеке механизм түрінде де, медициналық техника құрамына енетін беріліс ретінде де баяндалған. Оқу құралы «Қолданбалы механика» пәнінің бағдарламасы мен оқу жоспарының талаптарына сәйкес құрастырылған және механикалық берілістер бойынша материалдар толық қамтылған.Оқу құралы ЖОО және орта дәрежелі техникалық оқу орындарында білім алушыларға арналған, сондай-ақ өндірісте еңбек етіп жүрген инженерлер мен технологтар және т.б. техника мамандары да пайдалануына болады.</t>
  </si>
  <si>
    <t>Электронные формы налоговой отчетности 1 том</t>
  </si>
  <si>
    <t>Электронные формы налоговой отчетности являются одним из важнейших звеньев в системе налоговых отношений Республики Казахстан. Это проявляется, прежде всего, в защите экономических интересов государства. В последние годы усилилась роль фискальной функции налоговых органов. За время существования, налоговая служба, являясь составным элементом контролируемых органов Республики Казахстан вносит значительный вклад в решение задач по пополнению доходной части бюджета.Целью изучения курса «Электронные формы налоговой отчетности» является формирование у студентов и магистрантов знаний теоретических и методологических основ действующей в Республике Казахстан системы налогообложения и практических навыков по расчету и учету платежей по налогам, а также по составлению электронных форм налоговой отчетности. Основными задачами курса являются:
 - изучение действующей системы налогового учета, выявление взаимосвязи налогового и бухгалтерского учета;
 - освоение методики заполнения налоговой отчетности; - изучение организации работы системы налогового учета;
 - изучение особенностей организации налогового учета у отдельных категорий налогоплательщиков.
 Учебное пособие «Электронные формы налоговой отчетности» предназначено для студентов, магистрантов экономических специальностей, преподавателей, сотрудникам налоговых и финансовых служб, налоговым консультантам и практикующим бухгалтерам.</t>
  </si>
  <si>
    <t>Саршаева А.Б.</t>
  </si>
  <si>
    <t>Ауыл шаруашылық жануарлар етін өңдеу технологиясы</t>
  </si>
  <si>
    <t>пищевое производство</t>
  </si>
  <si>
    <t>Оқу құралында ауыл шаруашылық малдарының (ірі қара, қой, жылқы) түрлері, субөнімдер және құс етін алғашқы өңдеу технологиясы, олардан алынатын өнімдерді өңдеу, жартылай фабрикаттар дайындау технологиясы қарастырылған.
 Оқу құралы «Азық-түлік өнімдерінің технологиясы», «Өңдеу өндірісінің технологиясы» мамандығының студенттеріне арналған қазақ тіліндегі оқу құралы.</t>
  </si>
  <si>
    <t>Умирбекова А.С., Саршаева А.Б., Киябаева А.А.</t>
  </si>
  <si>
    <t>Нан өндірісінің биотехнологиялық және микробиологиялық негіздері</t>
  </si>
  <si>
    <t>Оқу құралында ашытқы жасушаларының және сүтқышқылды бактериаларының метаболизімі, бактериялардың биохимиялық қасиеті, наубайханалық ашытқылардың химиялық құрамы, ерекшеліктері, түрлері, сонымен қатар ашымалдардың микрофлорасы мен биотехнологиялық қасиеттерінің бейімделуін реттеу қарастырылған. 
 «Нан өндірісінің биотехнологиялық және микробиологиялық негіздері» оқу құралы 5В070100- Биотехнология және 5В072800 – Өңдеу өндірісінің технологиясы мамандықтарының студенттеріне арналған.</t>
  </si>
  <si>
    <t>Рахимова Г.Д.</t>
  </si>
  <si>
    <t>Құрманғазы дүниетанымы қалыптасуының мəдени- философиялық алғышарттары</t>
  </si>
  <si>
    <t>Философия,культурология</t>
  </si>
  <si>
    <t>Бұл монографияда мəдениет философиясы аясында қазақ музы- ка өнеріндегі үрдістер Құрманғазы дүниетанымы негізінде зерттелген. Əлемдік мəдениеттің ерекше мұрасы ретінде біздің ұрпаққа жеткен ұлттық өнеріміз қазіргі замана ағымында туындаған тарихи-мəдени жағдайлармен байланыстырла мəдени философиялық тұрғыдан тал- данды. Монографияда жалпы адамзаттық мəдениеттің құрамдас бөлігі болып табылатын қазақтың ұлттық мəдениетінің сарқылмас мол мұралары қайтадан сараланып, əлі де болса, нақты шешімін таппай жүрген, сонымен қатар философиялық тұрғыдан жан-жақты зерттеу- ді қажет ететін өзекті мəдениеттанулық мəселелерге баса көңіл аударылған. Ғылыми еңбек еліміздің жоғарғы оқу орындарының сту- денттері мен магистранттарына, гуманитарлық саланың мамандары- на арналған.</t>
  </si>
  <si>
    <t>Таирова Б.Л., Рахимова Г.Д.</t>
  </si>
  <si>
    <t>Ғылым дамуының философиялық мәселелері</t>
  </si>
  <si>
    <t>Монографияда ежелгі кезеңнен бастап бүгінгі күнге дейінгі аралықта адамзат мәдениеті мен өркениетіне ғылым мен техника, технологияның қосқан үлесіне тарих философиясы негізінде талдау жасалып, адамзат өркениеттің дамуында Батыс пен Шығыс құндылықтарын қарсылық ретінде емес, бір-біріне толықтырушы қызмет атқаратындығының мәні ашылды. Монография философтарға, мәдениеттанушыларға, әлеуметтанушылар мен саясаттанушыларға және жалпы оқырман қауымға арналған.</t>
  </si>
  <si>
    <t>Садыков Ж.А., Гиззатжанова А.Г.</t>
  </si>
  <si>
    <t>Туристік өлкетану</t>
  </si>
  <si>
    <t>Туризм, география</t>
  </si>
  <si>
    <t>Ұсынылған оқу құралы 6В11101 – "Туризм" білім беру бағдарламасына сәйкес, "Туристік-өлкетану жұмысының негіздері", "Туристік өлкетану"пәндері бойынша оқу бағдарламаларының негізінде құрастырылған. Оқу құралы дәріс курсының теориялық сұрақтарын, практикалық жұмыстар мен БӨЖ тапсырмаларын орындауға арналған әдістемелік нұсқауларды, сондай-ақ өзін-өзі бақылауға арналған сұрақтарды және емтиханға дайындалуға арналған тест тапсырмаларын қамтиды.Оқу құралы "Туризм", "Халықаралық және ішкі туризм", "Туризм және қонақжайлылық" мамандықтары/білім беру бағдарламалары бойынша студенттер мен магистранттарға және "География"," География –тарих", осы курс бойынша сабақ жүргізетін мектеп мұғалімдері мен ЖОО оқытушылары, сондай-ақ туған өлкені зерттеуге қызығушылық танытқан көпшілікке арналған</t>
  </si>
  <si>
    <t>Kunzhigitova G.B (Кунжигитова Г.Б.)</t>
  </si>
  <si>
    <t>Conceptual analysis of the fine arts of independent Kazakhstan in the light of its ethnic identity</t>
  </si>
  <si>
    <t>Monography</t>
  </si>
  <si>
    <t>Исскуство</t>
  </si>
  <si>
    <t>Эта монография специально разработана в рамках специального проекта "Современная казахстанская культура в мире" и в рамках программы ‘Духовное возрождение’. Монография направлена на популяризацию казахской культуры и культурных достижений Казахстана за рубежом. Также в монографии анализируются картины казахстанских и нескольких американских художников и содержатся рисунки художественных картин, схемы и использованные ссылки. В монографии рассматриваются творческие работы, относящиеся к разным периодам исторического развития Казахстана, что дает обществу возможность проследить эволюцию творческих личностей в Казахстане. Монография также показывает способность художников по-разному отображать окружающую действительность. Эти композиции представляют собой существенную жизнь.</t>
  </si>
  <si>
    <t>Khazbulatov A.R., Shaigozova Z.N. (Шайгозова Ж.Н.),</t>
  </si>
  <si>
    <t>History and theory of Kazakhstani artistic culture</t>
  </si>
  <si>
    <t>История, художественное образование</t>
  </si>
  <si>
    <t>Учебное пособие предназначено для студентов и магистрантов высших учебных заведений. Учебное пособие включает в себя основную информацию о формировании и генезисе уникального культурного разнообразия Казахстана на разных исторических этапах от древности до современности. Информация поможет получить необходимые базовые знания о культуре и искусстве родного края, системе ценностей и активной позиции, основанной на толерантности. Чтобы было понятнее, весь материал разделен на блоки: по оси времени и взаимосвязан по смыслу. Каждый блок кратко, но кратко и объективно информирует читателя об особенностях культурного развития казахского народа, об основных видах искусства, самобытности, шедеврах, знаменитых произведениях, фольклорном своеобразии и многом другом, что является гордостью суверенного Казахстана и должно занять особое место в интеллектуальном пространстве современного казахстанского народа.</t>
  </si>
  <si>
    <t>Симтиков Ж.Қ., Құсайынов Д.Ө.</t>
  </si>
  <si>
    <t>Исламдағы ағартушылық: Исламтанушы үшін практикалық нұсқаулық</t>
  </si>
  <si>
    <t>Религиоведение</t>
  </si>
  <si>
    <t>Бұл оқу құралында қазіргі Қазақстан Республикасындағы қалыпта-сып жатқан рухани кеңістіктегі дін мен дәстүрдің кейбір мәселелері қарастырылып, исламтанушыларға көптеген нұсқаулар берілген. Соынмен қатар, жиі кездесетін діни түсініктермен дәстүрлі түсініктерге көңіл бөлініп, оларға глоссарий ретіндегі ішкі мазмұны ашылған.
 Оқу құралы қазіргі қазақ мәдениетінің ерекшеліктері мен оның ішкі болмысын аша отырып, ондағы дін мен дәстүрдің байланыстарымен қоғамдық санадағы көріністеріне жан-жақты түсініктемелер беруге арналған.</t>
  </si>
  <si>
    <t>Амангельдина А. Б., Жармышева Г. К.,</t>
  </si>
  <si>
    <t>Бейнелеу өнері тарихы</t>
  </si>
  <si>
    <t>Изобразительное исскуство</t>
  </si>
  <si>
    <t>Бұл оқу құралының оқу-әдістемелік бөлімінде студенттердің өнертану бойынша ойлау дағдысын қалыптастыру, шығармашылық үдерісін жандандыру мен жетілдіру сияқты үрдістер қамтылған. Осы орайда, тест сұрақтарын дәстүрлі кейіпте ұсынумен қатар, «шығармашылық тестілері» де құрастырылып берілді. Практикалық тапсырмалары ұсынылды.</t>
  </si>
  <si>
    <t>Электронные формы налоговой отчетности 2 том</t>
  </si>
  <si>
    <t>Электронные формы налоговой отчетности являются одним из важнейших звеньев в системе налоговых отношений Республики Казахстан. Это проявляется, прежде всего, в защите экономических интересов государства. В последние годы усилилась роль фискальной функции налоговых органов. За время существования, налоговая служба, являясь составным элементом контролируемых органов Республики Казахстан вносит значительный вклад в решение задач по пополнению доходной части бюджета. Целью изучения курса «Электронные формы налоговой отчетности» является формирование у студентов и магистрантов знаний теоретических и методологических основ действующей в Республике Казахстан системы налогообложения и практических навыков по расчету и учету платежей по налогам, а также по составлению электронных форм налоговой отчетности. Основными задачами курса являются:
 - изучение действующей системы налогового учета, выявление взаимосвязи налогового и бухгалтерского учета;
 - освоение методики заполнения налоговой отчетности;- изучение организации работы системы налогового учета;
 - изучение особенностей организации налогового учета у отдельных категорий налогоплательщиков.
 Учебное пособие «Электронные формы налоговой отчетности» предназначено для студентов, магистрантов экономических специальностей, преподавателей, сотрудникам налоговых и финансовых служб, налоговым консультантам и практикующим бухгалтерам.</t>
  </si>
  <si>
    <t>Мукатаева Ж.С.</t>
  </si>
  <si>
    <t>Химиялық экология (2 томда)</t>
  </si>
  <si>
    <t>Химия, экология, биология</t>
  </si>
  <si>
    <t>Оқулықта химиялық экология курсының барлық тараулары: химиялық заттардың табиғи ортадағы айналымының химиялық негіздері, ластағыш заттардың қоршаған ортада жиналу заңдылықтары, түсу көздері, таралуы, физика-химиялық өзгерістерге ұшырауы және атмосфера, гидросфера, литосфераның химиялық экологиясы, әртүрлі табиғи факторлардың, антропогендік әсерлердің нәтижесінде химиялық ластағыштармен биосфера компоненттерінің ластану жағдайлары, оларды ластанудан қорғау жолдары, экологиялық қауіпті заттар мен қалдықтардың қоршаған ортаға әсері, энергетикалық ресурстар мен мониторинг түрлері, қоршаған орта нысаналарын қадағалау әдістері қарастырылған. 
 Оқулық жоғары оқу орындарында 6В01510-Химия (5В011200-Химия), 6В01512-Химия-биология, 6В05301-Химия (5В060600-Химия) мамандықтары бойынша білім алатын студенттерге арналған. Сонымен қатар, бұл оқулықты басқа мамандықтарда оқылатын экологиялық химия, жалпы экология, қоршаған ортаны қорғау, табиғи орта химиясы т.б. курстарда қосымша құрал ретінде пайдалануға болады. Оқулық экология салаларының мамандарына, табиғат қорғау мекемелерінің қызметкерлеріне де пайдалы.</t>
  </si>
  <si>
    <t>Әбдікәрімов С.Ә. (Абдукаримов С.А.), Әділбеков М.Ә.</t>
  </si>
  <si>
    <t>Электр машиналары (толықтырылган екінші басылымы)</t>
  </si>
  <si>
    <t>Оқу құралы электрлік машинал пәнінің оқу бағдарламасына сәйкес жоғары оқу орнында оқитын студенттерге арналған. Мұнда электр машиналарының теориялық негіздері, құрылысы және жұмыс істеу принциптері баяндалады.Оқу құралы негізінен үш тараудан тұрады; Трансформаторлар; Айнымалы ток машиналары; Тұрақты ток машиналары. Әр тараудың соңында электрлік машиналардың теорияларын меңгеру мақсатында жаттығулар мен есептер жинағы берілген. Сонымен қатар жалпы қолданып жүрген электрлік машинармен арнайы электр машиналарының жұмыс процесстеріне, техникалық сипаттамаларына талдаулар жасалып қажетті формулалар мен теңдеулер келтірілген.Оқулық техникалық және кәсіптік білім беретін оқу орындарының студенттері мен оқытушыларына арналған.</t>
  </si>
  <si>
    <t>Абдрашев Р.М., Маликов С. В., Чучаев А. И.,</t>
  </si>
  <si>
    <t>Уголовное право Казахстана и России. Общая часть (в 2-х т.)</t>
  </si>
  <si>
    <t>Данный учебник по уголовному праву для бакалавриата и специалитета, под-готовленный учеными двух стран, содержит материал по уголовному праву Республики Казахстан и Российской Федерации. Такой подход позволил не только раскрыть содержание институтов и норм уголовного законодательства этих стран, но и выявить сильные и слабые стороны уголовно-правового ре-гулирования, осуществляемого в Казахстане и России. Структура учебника соответствует программе курса уголовного права. Анализ законодательства осуществлен с учетом достижений казахстанской и российской уголовно-правовой науки. Работа рекомендуется студентам, магистрантам, аспирантам юридиче-ских факультетов и вузов Казахстана и Армении, может представлять интерес для профессорско-преподавательского состава учебных заведений этих стран.</t>
  </si>
  <si>
    <t>Хазимов М.Ж.</t>
  </si>
  <si>
    <t>Отын жанар-жағармай және техникалық сұйықтар (қасиеттері мен пайдаланылуы)</t>
  </si>
  <si>
    <t>Транспорт</t>
  </si>
  <si>
    <t>Оқу құралында отын жанар-жағармай және техникалық сұйық заттардың негізгі физикалық, химиялық және пайдалану қасиеттері мен қолдану ерекшеліктері келтірілген. Отынның жану теориясының негіздеріне толық түсінік берілген. 
 Оқулық жоғары оқу орындарындағы инженерлік-техникалық мамандықтардың бакалавриат және мастерлік дәрежелерінде оқитын студенттерге арналған.</t>
  </si>
  <si>
    <t>Мамырбаев Д. Ж.</t>
  </si>
  <si>
    <t>Қазақтар Христиан болған ба? Бояулы діндер</t>
  </si>
  <si>
    <t>История, Религиоведение</t>
  </si>
  <si>
    <t>Монография предназначена для специалистов, студентов высших учебных заведений, магистрантов, докторантов и читателей, интересующихся изобразительным искусством"</t>
  </si>
  <si>
    <t>Момбек А.А., Ибраева К.Е.</t>
  </si>
  <si>
    <t>Начинающему учителю музыки</t>
  </si>
  <si>
    <t>исскуство музыка</t>
  </si>
  <si>
    <t>Проблема профессионально-ориентированной подготовки будущего учителя музыки приобретает в педагогике музыкального образования особую значимость, актуализируя необходимость исследования научно-методических подходов к сущности, организации и содержанию педагогической практики.Настоящее учебное пособие продиктовано стремлением авторов дать ориентиры для овладения основами педагогической деятельности учителя музыки, способствующими успешному прохождению педагогической практики студентами специальности Музыкальное образование.</t>
  </si>
  <si>
    <t>Жайлыбай К.Н., Медеуова Ғ.Ж., Оразбаев Қ.И.,</t>
  </si>
  <si>
    <t>Экологиялық топырақтану: агробиологиялық және экологиялық негіздемесі. Том-1</t>
  </si>
  <si>
    <t>Экология топырақтың экологиялық және агробиологиялық қызметтері атқарылмаса жер бетінде тіршілік болмас еді. Осыған байланысты топырақ құнарлығын бағалау, сақтау мен арттыру ауыл шаруашылық дақылдарының өнімдерін өсіру үшін ғана емес, алдымен жер бетіндегі экологиялық жағдайдың тіршілікке қолайлы болуы үшін қажет. Топырақ ерекше биокосты және тірі табиғи дене. Ол геологиялық және биологиялық денелермен тығыз байланысты, ал оларды оқып білу биолог, эколог және аграрлық мамандарына өте маңызды. Оқу құралында топырақтың түзілу процесі (үдерісі), экологиясы және биологиялық негіздері, құрамы мен қаситеттері, оларды қорғау және тиімді пайдалану мен жолдары қарастырылған. Табиғатты қорғап, жерді анасындай аялап, күтудің арқасында ғана Жер бетінде тіршілік дұрыс қалыптасады. Адамзатты азық-түлікпен және шикізаттармен қамтамасыз ету мақсатында ауыл шаруашылығы өнімдерін көбейтіп, сапасын арттыру үшін тиісті мамандарға топырақтың агробиологиялық және экологиялық жағдайлары, оларды өсімдіктің талабына сәйкес жақсарту жолдары келтірілген. Оқу құралы Гуманитарлық университеттерінің Биология, Экология, География мамандығы студенттеріне, Аграрлық университеттеріңің Агрономия мамандығы студенттеріне, магистранттарына, Рд-докторанттарына, оқытушыларына арналған.</t>
  </si>
  <si>
    <t>Экологиялық топырақтану: агробиологиялық және экологиялық негіздемесі. Том-2</t>
  </si>
  <si>
    <t>Тлебаев К. Б.</t>
  </si>
  <si>
    <t>Радиационно-термические эффекты в теплофизических свойствах полимеров и композитов</t>
  </si>
  <si>
    <t>Физика,материаловедение,космической техники</t>
  </si>
  <si>
    <t>В монографии приведены оригинальные исследования по радиационно-термическим эффектам в структурах и теплофизических свойствах полимерных и композитных материалов, облученных пучками электронов. 
 Монография представляет огромный интерес для специалистов, работающих в области материаловедения, ядерной энергетики и космической техники, а также для магистрантов и докторантов.</t>
  </si>
  <si>
    <t>Tlebaev K.B. (Тлебаев К. Б.)</t>
  </si>
  <si>
    <t>Radiation-thermal effects in the structures and properties of the polymers and composites</t>
  </si>
  <si>
    <t>Қыдырбаева Куләш (Кыдырбаева К.)</t>
  </si>
  <si>
    <t>Хор дирижерлау техникасы</t>
  </si>
  <si>
    <t>музыка, искусство, творчество</t>
  </si>
  <si>
    <t>Оқу құралында дирижерлық өнердің үлгілері, негізгі дирижерлық қимылдарға жасалатын жаттығулар, тактілеу үлгілері, ауфтакт түрлері, ән сабағы мұғалімдерін дирижерлық өнерге дайындау қарастырылады.Оқу құралы музыкалық оқу орындарында (музыка мектептер, музыкалық колледж, жоғары оқу орындарындағы музыкалық бөлімдер) оқитын, сонымен бірге музыкант-практиканттар және музыкалық қызмет жөніндегі сұрақтар қызықтыратындардың барлығы үшін де өте құнды болып саналады. Жоғары және орта білім беретін оқу орындарындағы студенттер мен оқушыларға арналған хор дирижерлық өнер туралы түсініктері, музыкалықшығармаларын орындау ерекшеліктерімен, біліммен, дағдымен таныстыру және оларды тәжірибе жүзінде қолдану тәсілдері беріледі.</t>
  </si>
  <si>
    <t>Хор әдебиеті</t>
  </si>
  <si>
    <t>Оқу құралының негізгі мақсаты – оқушы, студенттердің музыкалық ой-өрісін кеңейту, хор өнерінің опералық-хор жанрларымен, жақсы үлгілерімен таныстыру, хорға арналған шығармаларды талдау дағдыларын қалыптастыру</t>
  </si>
  <si>
    <t>Сарсембаева Э.Ю.</t>
  </si>
  <si>
    <t>Оптимизация стилей управленческой деятельности педагогов-руководителей с учётом функциональной сенсомоторной асимметрии</t>
  </si>
  <si>
    <t>педогогика, психология</t>
  </si>
  <si>
    <t>Монография «Оптимизация стилей управленческой деятельности педагогов-руководителей с учетом функциональной сенсомоторной асимметрии» содержит теоретическое обоснование и практическое подтверждение отличий использования стилей, средств управленческой деятельности, способов достижения целей, управления конфликтами и особенностями общения право- и леволатеральными руководителями. Разработанная программа тренинговых упражнений и рекомендаций (с выявлением сильных и слабых сторон руководителя в зависимости от природных особенностей – функциональной сенсомоторной асимметрии) способствует расширению средств управленческой деятельности и, следовательно, оптимизации деятельности руководителя.Монография может быть рекомендована к использованию в профессиональной деятельности руководителями образовательных учреждений и предприятий различного профиля деятельности, студентам, изучающие дисциплины «Психология управления», «Психологический менеджмент», «Менеджмент в образовании», а также бизнес-тренерам, организационным психологам</t>
  </si>
  <si>
    <t>Тарасовская Н. Е., Баймурзина Б. Ж., Суханова Н. В., Шакенева Д. К.,</t>
  </si>
  <si>
    <t>Съедобные и технологические дикорастущие растения Павлодарской области</t>
  </si>
  <si>
    <t>пищевая иинженерия, биотехнология, биология</t>
  </si>
  <si>
    <t>Северные регионы Казахстана, в том числе Павлодарская область, отличаются богатой и разнообразной природой, сочетающей пойменные, степные и лесные ландшафты. В нашей области произрастают свыше 500 видов дикорастущих высших растений, и многие из них могут использоваться как пищевые. Однако проблема использования региональных дикорастущих растений в пищу еще недостаточно изучена.Однако растения служат не только непосредственным источником пищи, но и технологическим сырьем для переработки традиционных пищевых продуктов – с получением оригинальных вкусовых качеств и максимальной пользы. С помощью дикорастущих растений можно решить многие бытовые проблемы – как в домашних, так и в экспедиционно-полевых условиях.</t>
  </si>
  <si>
    <t>Стаценко О.А.</t>
  </si>
  <si>
    <t>Организация бизнеса</t>
  </si>
  <si>
    <t>Учебное пособие предназначено для студентов экономических специальностей, в нем рассматриваются теоретические и практические основы организации бизнеса в современных условиях развития экономики Казахстана. Материал учебного курса изложен в логической последовательности, отражающей вопросы создания, ведения и оценки бизнеса. В связи с этим рассмотрены особенности организационно-правовых основ бизнеса, механизм создания и ликвидации субъектов бизнеса, обобщен опыт организации малого и среднего бизнеса в Казахстане, рассмотрены подходы к изучению необходимых для развития бизнеса условий. Учебное пособие предназначено для бакалавров экономических специальностей, магистрантов и преподавателей вузов, колледжей</t>
  </si>
  <si>
    <t>Конфликтология</t>
  </si>
  <si>
    <t>Туризм</t>
  </si>
  <si>
    <t>Учебное пособие содержит основные темы, предусмотренные программой дисциплины «Конфликтология», изложенные в доступной форме. Предназначено для студентов вузов специальности 5В 090200 «Туризм»</t>
  </si>
  <si>
    <t>Государственное регулирование экономики</t>
  </si>
  <si>
    <t>Учебное пособие содержит основные темы, предусмотренные типовой программой дисциплины «Государственное регулирование экономики», изложенные в доступной форме. Рассматриваются научные основы и организация государственного регулирования экономики, методы регулирования различных типов экономики, в том числе рыночной экономики переходного периода. Раскрывается порядок государственного регулирования отношений собственности, отраслей материального производства, рынка труда, финансового рынка территориальных пропорций, природопользования, внешних экономических связей. После каждой темы даны вопросы для самопроверки и тестовые вопросы для самоконтроля знаний.Предназначено для студентов и преподавателей экономических вузов и факультетов, а также для работников органов государственного управления, экономических служб предприятий и организаций.</t>
  </si>
  <si>
    <t>Қабышева Ж.К. (Кабышева Ж.К.), Мурзалимова А.К.</t>
  </si>
  <si>
    <t>Экология және тұрақты даму</t>
  </si>
  <si>
    <t>Оқу құралында экология түсінігіне, маңыздылығы, оның негізгі бөлімдеріне (аутоэкология, демэкология, синэкология); тұрақты даму түсінігіне және оның концепциясына қатысты негізгі сұрақтар мазмұндалған. Оқу құралында «Экология және тұрақты даму» курсы бойынша барлық мамандықтардың бакалаврларын дайындауға қажет.</t>
  </si>
  <si>
    <t>Қабышева Ж.К. (Кабышева Ж.К.)</t>
  </si>
  <si>
    <t>Геоэкология</t>
  </si>
  <si>
    <t>экология, геология</t>
  </si>
  <si>
    <t>«Геоэкология» оқу құралы геоэкологияның теориялық негіздері мен əдістемелік ұстанымдары келтірілген, табиғи ортаның элементтері – литосфера, гидросфера, атмосфера жəне ландшафт қабығы табиғи жəне антропогендік үдерістерді есепке ала отырып қарастырылған. Адамзат қоғамы мен оны қоршаған табиғи орта арасындағы өзара қатынасқа ерекше көңіл бөлінген. Ғаламдық проблемалар, сонымен қатар климат өзгерістерінің əсерінен, техногенез салдарынан тіршілік ортасының бүлінуінің өңірлік проблемалары жəне Қазақстанның табиғи ресурстарын тиімді пайдалану мəселелері туралы мəліметтер берілген. Оқу құралы студенттерге, магистранттарға, мұғалімдерге, ғылыми қызметкерлерге, экология және өмір қауіпсіздігі және қоршаған ортаны қорғау мамандарына арналған.</t>
  </si>
  <si>
    <t>Даулетбаев Б.У.</t>
  </si>
  <si>
    <t>Су шаруашылығы құрылымдары мен кәріздік жүйелерін пайдалану</t>
  </si>
  <si>
    <t>Оқу құралының мақсаты – Қазақстан Республикасының Түркістан облысы оңтүстік аумақтарындағы сорланған топырақтардың және тұзданған жерлерінде кеңінен пайдаланылатын су шаруашылығындағы құрылымдарды және суды әкету үшін кәріздік жүйелерді пайдалану, барлық міндеттерге сай және гидротехникалық құрылымдарға берік және ұзақ қолдануға төзімді болуы, су шаруашылық жүйесінің басында орналасқандықтан суды беру және әкету жүйелерін пайдалануда олардың өлшемдерін және құрылымдардағы тасындылар қозғалысы, толқындық, гидравликалық құбылыстар мен процестерді жобалау жайлы туралы мәліметтер беру.Оқу құралы «Су ресурстары және суды пайдалану» білім беру бағдарламасы бойынша оқитын студенттерге және «Гидротехникалық құрылымдар және құрылыс» мамандығы бойынша оқитын білімгерлер үшін дайындалған. Оқу құралы, «Су шаруашылық жүйелерін және құрылымдарын пайдалану» және «Кәріздік жүйелер» курсы бағдарламасына (силлабус) енген барлық сұрақтар қамтылған 3 тараудан тұрады. Су шаруашылығы жүйелерінде суалғыш құрылымның сұрыптамасы, орнын таңдау, су тораптың типін таңдау, құрылымның құрамы және тораптың іріктелуін кәріздік хүйелерін жобалау негізгі талаптарға сәйкес жан-жақты қарастырылған. Материал түсінікті болу үшін, әр тараудың соңында бақылау сұрақтары, қорытынды, пайдаланылған әдебиеттер және тест сұрақтары жинағы берілген.</t>
  </si>
  <si>
    <t>Токсамбаева Р.К., Кожас О.О</t>
  </si>
  <si>
    <t>Ремонт скважин</t>
  </si>
  <si>
    <t>нефттегазовое дело,горное дело</t>
  </si>
  <si>
    <t>Представлены техника и технология при эксплуатации, исследовании и ремонта скважин. Рассмотрены вопросы по ремонтно-исправительным и ловильным работам, инструменты, применяемые при СПО, методы бурение второго ствола и область применения, методы увеличения проницаемости пород ПЗС, текущие и капитальные ремонты при различных осложнениях  а также лабораторные работы на тренажере имитаторе капитального ремонта скважин АМТ-401(411). Описаны основные технологические этапы при гидравлическом разрыве пласта, цементировании обсадной колонны под давлением, соляно-кислотной обработки скважин, глушении скважин. Приведены основные формулы для расчетов параметров данных технологических процессов.Для студентов бакалавров образовательных программ: 6В07216 – Нефтегазовая инженерия и 6В07213 – Бурение нефтяных и газовых скважин.</t>
  </si>
  <si>
    <t>Сеилханова Р.Б., Айткалиев Г.С, Казагачев В.Н, Бухарбаев М.А.</t>
  </si>
  <si>
    <t>Математика – 1 (каз)</t>
  </si>
  <si>
    <t>"Математика-1" пәні аясында "Математикалық анализ"бөлімі оқытылады. Математикалық және жаратылыстану білімінің негізін құрайды. Бұл пәннің негізгі ережелері кез-келген дерлік математикалық пәннің негізі болып табыла-тын классикалық математиканың бөлігі болып табылады. "Математика-1" кәсіпорнын зерттеу объектілері әр түрлі сипаттағы өзгермелі шамалар болып табылады, бірақ, әрине, ең алдымен-функциялар. Айнымалы шамаларды зерттеу әдісі-дифференциалдық және интегралдық есептеулер теориясы негізін құрайтын шексіз шамалар арқылы талдау. B07111 – «Автоматтандыру және басқару», 6В06112 – «Есептеу техникасы және бағдарламалық қамтамасыз ету», 6В06111 – «Ақпараттық жүйелер» мамандықтарының білім алушыларына арналған.</t>
  </si>
  <si>
    <t>Онгарбаева Н., Жонысова М.У.</t>
  </si>
  <si>
    <t>Системный анализ технологических процессов обработки
 и переработки продукции растениеводства</t>
  </si>
  <si>
    <t>технология перерабатывающих производств, растениеводство</t>
  </si>
  <si>
    <t>Методические указания по выполнению практических работ подготовлены в соответствии с программой учебного предмета «Системный анализ технологических процессов обработки и переработки продукции растениеводства». Дисциплина занимает одно из центральных мест в системе подготовки PhD - докторантов. Знания и навыки, полученные PhD докторантами при изучении данного курса, необходимы в подготовке и написании диссертации по специальности 8D07202 – Технология перерабатывающих производств Настоящие указания предназначены разработаны с целью установления единства требований для анализа технологических процессов по обработке и переработке зерна и углубленного изучения отдельных вопросов технологической безопасности.</t>
  </si>
  <si>
    <t>Методы оценки качества и безопасности зернопродуктов</t>
  </si>
  <si>
    <t>технология перерабатывающих производств</t>
  </si>
  <si>
    <t>Методические указания предназначены для выполнения практических работ по дисциплине «Методы оценки качества и безопасности зернопродуктов, для выполнения научно-исследовательских работ для магистров специальностей 6МО72800 – «Технология перерабатывающих производств», могут быть использованы также при оценке качества растительного сырья и пищевых продуктов на его основе в практической деятельности. В методических указаниях приведены стандартные методы оценки, принятые в РК, а также международные стандартные методы, в т.ч. методы оценки органолептических свойств зерна, муки, хлеба, макаронных изделий и крупы, методы определения их химического состава (белка, крахмала, жира, зольности, влажности), методы определения показателей безопасности (зараженности и загрязненности амбарными вредителями, содержания металломагнитной примеси, содержания токсичных элементов), определение жирнокислотного состава методом газожидкостной хроматографии и оценка хлебопекарных свойств зерна и муки методом пробной выпечки. Практические работы включают цель, общие положения, порядок выполнения работы, порядок отчета и вопросы для самопроверки</t>
  </si>
  <si>
    <t>Торыбаев Х.Қ., Есіркепов У.Ш., Хидиров К.Р. , Қайқыбаев Қ.С.</t>
  </si>
  <si>
    <t>Алғашқы қанатсыздар</t>
  </si>
  <si>
    <t>Адамзат табиғи ресурстарды ұтымды пайдалану, қоршаған ортаны қорғау және келесі жастарды ғылымға деген ықыласын арттыру, оқыту жүйесіне енген оқулықтар, жиналған әдістемелік нұсқаулар жарық көре бастағанымен, оны түбегейлі меңгеру әліде болса көп ғылыми жұмыстар мен ізденістерді талап етеді. Ұсынылып отырған оқу құралы биология мамандарын өте кең ауқымда тереңдетіп оқытатын пән. “Омыртқасыз жануарлар” оқулығы ретінде өте маңызды ілім, оның ішінде алуан түрлі энтомологияның жалпы заңдылықтары дербес ғылыми қалыптасқан пән деп санаймыз</t>
  </si>
  <si>
    <t>Nurgozhina Zh.K., Tursunbayeva Sh.A. / Нургожина Ж.К Турсынбаева Ш.А</t>
  </si>
  <si>
    <t>Seed on the bases of gardening</t>
  </si>
  <si>
    <t>The textbook is written in accordance with the working curriculum of the discipline specialty 6B07202-"Technology of processing industries "Seed on the bases of gardening".Grain is widely used in the food, feed and food industries. Thanks to such comprehensive use, they are grown in all regions of Kazakhstan. The textbook describes the morphological vegetative organs of grain crops, the basics of techno chemical control at flour mills, cereals and feed mills, quality control and characteristics of each of their groups, methods for determining quality safety indicators. The methodology, the results of the experiment on the determination of flour, cereals and feed products and their discussion are also considered. The student should know not only the sequence of a particular laboratory work, but also the scientific practical meaning of it. Therefore, the description of the methodology of laboratory work is accompanied by some theoretical information./Учебное пособие написано в соответствии с рабочим учебным планом дисциплины специальности 6В07202- "Технология перерабатывающих производств "Семеноводство на основах садоводства".Зерно широко используется в пищевой, кормовой и пищевой промышленности. Благодаря такому комплексному использованию их выращивают во всех регионах Казахстана. В учебнике описаны морфологические вегетативные органы зерновых культур, основы технохимического контроля на мукомольных заводах, крупяных и комбикормовых заводах, контроль качества и характеристики каждой из их групп, методы определения показателей безопасности качества. Также рассматриваются методика, результаты эксперимента по определению муки, круп и кормовых продуктов и их обсуждение. Студент должен знать не только последовательность выполнения конкретной лабораторной работы, но и ее научно-практический смысл. Поэтому описание методики проведения лабораторных работ сопровождается некоторой теоретической информацией.</t>
  </si>
  <si>
    <t>Мусатаева М.Ш. Есенова П.С.</t>
  </si>
  <si>
    <t>Актуальные проблемы теории и практики составления двуязычных словарей (в 2-х т.)</t>
  </si>
  <si>
    <t>Русский язык, литература</t>
  </si>
  <si>
    <t>Учебное пособие составлено для дисциплин «Актуальные проблемы современной лексикографии» и «Актуальные проблемы двуязычной лексикографии» компонента по выбору профилирующих дисциплин магистратуры по специальностям «7М01702 – Подготовка педагогов русского языка и литературы. Русский язык и литература», «7М01705 – Подготовка педагогов русского языка и литературы. Русский язык и литература в школах с нерусским языком обучения», «7М02301 – Филология», «7M02304 – Лингвистика» и направлено на расширение полученных ранее знаний путем систематизации достижений лингвистической концептологии и лексикографии, представляющих собой активно развивающиеся направления современной лингвистики, что, на наш взгляд, играет важную роль в формировании молодого исследователя-лингвиста.
 В пособии, состоящем из двух разделов, после каждой темы предлагаются вопросы для самоконтроля, задания для закрепления полученной информации, тематический список литературы по каждой проблеме, а в конце каждого раздела – темы рефератов для рубежного контроля. Учебное пособие предназначено как для магистрантов, докторантов, так и для исследователей-лингвистов, преподавателей вузов.</t>
  </si>
  <si>
    <t>Байжолова Р. А.</t>
  </si>
  <si>
    <t>Методика преподавания экономических дисциплин в условиях кредитной технологии обучения</t>
  </si>
  <si>
    <t>Методическое пособие</t>
  </si>
  <si>
    <t>Методическое пособие посвящено актуальным вопросам мето-дики преподавания экономических дисциплин в новых условиях. В ней автор рассматривает основные направления повышения теорети-ческого уровня лекций, совершенствования методики их чтения, проведения семинарских занятий. В работе особое внимание уделяется методам организации и контроля самостоятельной работой студентов в условиях кредитной технологии.
 Методическое пособие рассчитано, прежде всего, на преподавателей экономических дисциплин, а также магистрантов и докторов Phd – будущих преподавателей экономических вузов.</t>
  </si>
  <si>
    <t>Мусатаева М.Ш. Амирова Ж.Г. Екшембеева Л.В.</t>
  </si>
  <si>
    <t>Теоретические и методические аспекты изучения лингвистики текста и дискурса (в 2-х т.)</t>
  </si>
  <si>
    <t>В учебном пособии сделана попытка представить достижения мировой лингвистики в области лингвистики текста и теории дискурса в систематизированном виде. В нем объединены теоретический и практический аспекты анализа лингвистики текста: теория текста и дикурса + новейшие технологий анализа текста и дискурса.Учебное пособие составлено в соответствии с ГОСО специальности «6Д012200 – русский язык и литература в школах с нерусским языком обучения» докторантуры PhD. Материалы учебного пособия также могут быть использованы при изучении лингвистических дисциплин в магистратуре, например, как «Теория текста и дискурса», «Актуальные проблемы языкознания», «Структура современной лингвистики», «Интерлингвистика» и др. 
 Учебное пособие предназначено как для докторантов, магистрантов, бакалавров, а также для преподавателей и исследователей теории текста и дискурса.</t>
  </si>
  <si>
    <t>Казиев К.О</t>
  </si>
  <si>
    <t>Рефлексияны дамытудың негіздері</t>
  </si>
  <si>
    <t>Философия, психология, педагогика</t>
  </si>
  <si>
    <t>Ұсынылып отырған оқу құралында рефлексия ұғымы пәнаралық категория ретінде философия, психология және педагогика ғылымдары тұрғысынан түсіндіріледі. Сонымен қатар рефлексияның типтері мен түрлері, құрылымы мен атқаратын қызметтері, тетіктері, рефлексияның педагогикалық іс-әрекеттегі рөлі және іс-әрекеттің әртүрлі кезеңдеріндегі рефлексияның мақсаты, педагогтың рефлексивтілік біліктіліктері және инновациялық іс-әрекеті, рефлексивтік құзыреттілік, оның құрылымы қарастырылады. Болашақ педагог-психологтардың рефлексиясын дамыту диагностикасы мен сабақта студенттің рефлексиясын ұйымдастыру әдістемесі ұсынылады. Оқу құралы студенттерге, магистранттарға, докторанттарға және жоғары оқу орындарының оқытушыларына арналған.</t>
  </si>
  <si>
    <t>Байшукурова Г.Ж.</t>
  </si>
  <si>
    <t>Основы лексикологии и фразеологии современного русского языка</t>
  </si>
  <si>
    <t>Филология,русский язык</t>
  </si>
  <si>
    <t>Учебное пособие содержит курс лекций, кратко и в доступной форме изложены основные проблемы лексикологии и фразеологии современного русского языка. Приведены конспекты лекций в соответствии с планом, контрольные вопросы, глоссарий и литература по каждой теме. Представлен перечень экзаменационных вопросов и тематика докладов для самостоятельной работ студентов. Учебное пособие рассчитано для студентов высших учебных заведений, обучающихся по филологическим и другим гуманитарным направлениям и специальностям, преподавателей русского языка и всех интересующихся проблемами русской лексикологии и фразеологии.</t>
  </si>
  <si>
    <t>Сансызбай А.Р., Умитжанов М., Туребеков О.Т., Рысбаев М.Б.</t>
  </si>
  <si>
    <t>Түйе ауруларын балау, емдеу және алдын алу</t>
  </si>
  <si>
    <t>Осы оқу құралында түйелердің жұқпалы, инвазиялық және зеңдік ауруларының эпизоотологиясы, диагностикасы және алдын алу шаралары қамтылған.</t>
  </si>
  <si>
    <t>Сансызбай А. Р.,Умитжанов М.,Туребеков О.Т.,Бакиров Н. Ж.</t>
  </si>
  <si>
    <t>Болезни верблюдов и их диагностика, лечение, и профилактика</t>
  </si>
  <si>
    <t>В учебном пособии освещены вопросы эпизоотологии, диагностики и профилактики инфекционных, инвазионных и грибковых болезней верблюдов.</t>
  </si>
  <si>
    <t>Әбішева Шарапат /Абишева Ш.</t>
  </si>
  <si>
    <t>Мұнай және газ ісі мамандығының жалғастырушы топ студенттеріне арналып отырған «Қазақ тілі» оқу құралы жаңа оқыту технологиясы бойынша жасақталғанОқу құралының басты мақсаты тіл үйренушілердің қазақша таза сөйлеуіне, сауатты жазуына, мамандыққа қатысты мәтіндерді еркін баяндауына, сөздік қорын байытуға септігін тигізеді. Ұсынылып отырған еңбекте мамандыққа қатысты мәтіндер, жаттығу жұмыстары, өздік жұмыс тапсырмалары, студент алған білімін бекіту, қорыту мақсатында бақылау-тест тапсырмалары жүйелі берілген. Оқу құралы аталған мамандық иелеріне, тіл үйренушілерге, студенттерге, магистранттарға, оқытушыларға арналады.</t>
  </si>
  <si>
    <t>Калижанова А.У. Картбаев Т.С. Тогжанова К.О.</t>
  </si>
  <si>
    <t>Системный анализ</t>
  </si>
  <si>
    <t>Информационные системы</t>
  </si>
  <si>
    <t>В представленном учебном пособии обобщены разделы дисциплины системный анализ. Рассматриваются основные понятия системного анализа, приводится классификация методов моделирования систем, а также применение моделей при анализе систем. Авторы ставили перед собой цель, чтобы изложение материала дисциплины было понятным для магистрантов, имеющих знания по высшей математике в пределах курсов, преподаваемых в технических вузах. Учебное пособие предназначено для магистрантов специальности 6М070300- «Информационные системы».</t>
  </si>
  <si>
    <t>Ахметова Т.Ә / Ахметова Т.А</t>
  </si>
  <si>
    <t>Қазақ тілі. «Орман шаруашылығы» мамандығында оқитын студенттерге арналған</t>
  </si>
  <si>
    <t>Земельные ресурсы, Лесное хозяйство, Филология</t>
  </si>
  <si>
    <t>Бұл оқу құралы орыс бөлімінің «Орман шаруашылығы» мамандығында оқитын 1 курс студенттеріне арналған. құралға енген практикалық сабақтар, СӨЖ, СОӨЖ тапсырмалары кредиттік технология бойынша Қазақстан Республикасы Білім және ғылым министрлігінің 2005жылғы 23 желтоқсанындағы № 779 бұйрығымен бекітіліп, іске қосылған МЖББ және әлеуметтік-гуманитарлық пәндерінің циклы бойынша бекітілген, (ҚР БжҒМ 10.07.2002ж. № 541 бұйрық. Астана 2002.) барлық мамандықтар мен дайындау бағыттарына арналған типтік оқу бағдарламасы мен оқу-жұмыс бағдарламасына сәйкес құрастырылған. ОӘК студенттердің кәсіби қазақ тілін дамытып, ой-өрісін кеңейтуге, аударма дағдысын қалыптастыруға мүмкіндік береді.</t>
  </si>
  <si>
    <t>Yeskatova G.K / Ескатова Г.К.</t>
  </si>
  <si>
    <t>English for lawyers. Texts for reading with exercises. Part II. Английский язык для юристов. Тексты для чтения с упражнениями. Часть II</t>
  </si>
  <si>
    <t>The textbook contains texts in English with exercises on the problems of law, the activities of the courts, penitentiaries in the UK and the USA. All texts are authentic - taken from original sources (works of English and American authors) and hardly adapted. It is intended for students of departmental educational institutions of the Ministry of Internal Affairs, as well as for students of law faculties of universities. The content of the manual allows you to use it when teaching the discipline "English for specific purpose" and "English. Professional".В учебном пособии представлены тексты на английском языке с упражнениями по проблемам права, деятельности органов судов, пенитенциарных учреждений Великобритании и США. Все тексты аутентичны – взяты из оригинальных источников (работ английских и американских авторов) и почти не адаптированы. Предназначено для слушателей ведомственных учебных заведений МВД, а также для студентов юридических факультетов вузов. Содержание пособия позволяет использовать его при преподавании дисциплины «Профессионально-ориентированный английский язык» и «Английский язык. Профессиональный».</t>
  </si>
  <si>
    <t>Баймухамедова Г.С, Лучанинова А.А</t>
  </si>
  <si>
    <t>Экономика отрасли (дорожное строительство)</t>
  </si>
  <si>
    <t>Экономический,дорожное строительство</t>
  </si>
  <si>
    <t>В учебнике раскрываются основы экономики строительства, рассматриваются капитальные вложения в автомобильные дороги, сметная стоимость строительных и ремонтно-строительных работ, договорная цена в строительстве, экономическая эффективность, производительность труда, себестоимость, прибыль, рентабельность, основные фонды и эффективность их использования, оборотные средства, инвестиций, особенности деятельности строительных организаций в современных условиях.
 Современному специалисту и руководителю эти знания необходимы для того, чтобы правильно ориентироваться в сложном переплетении факторов и технико-экономических взаимосвязей современного производства, иметь возможность оценивать с экономических позиций эффективность технических решений.</t>
  </si>
  <si>
    <t>Омарқожаұлы Н., Омарқожаева Ә., Қожебаев Б., Исмайлова А</t>
  </si>
  <si>
    <t>Мал азықтандыруын құнарландыру</t>
  </si>
  <si>
    <t>Оқу құралында азық құрамы мен қоректілігі, дайындау технологиясы мен биохимиясы, азықтандыруға жұмсау реті мен тәртібі, азықтандыру гигиенасы мен биогеохимиялық аспектері берілген. Азық қоректілігі мен сапасын арттырудың арқасында малдың қоректік мұқтаждығын жан жақты қамтамасыз ететін азықтандыру рациондарының құнарлылығын арттыру жолдары келтірілген. Мал азығы мен азықтандыру биохимиясы, гигиенасы және қоректілігі жөніндегі бұл трактатта мөлшерлеп азықтандырудың биогеохимиялық қырлары толықтыра қарастырылған оқу құралы магистранттар мен докторанттарға, сала ғылыми қызметкерлері мен мамандарына, біліктілігін арттырушыларға ұсынылады.</t>
  </si>
  <si>
    <t>Омаркожаулы Н., Амантай С., Арын Б.</t>
  </si>
  <si>
    <t>Оценка питательности и качества кормов</t>
  </si>
  <si>
    <t>В учебно-методическом пособии освещены вопросы прведения исследований химического состава кормов и оценки их питательности кормов. Дана классификация кормовых средств, технологии их заготовки и оценки качества. Приведены иллюстрации кормов, их химического состава и питательности.</t>
  </si>
  <si>
    <t>Манкибаев А.Т.</t>
  </si>
  <si>
    <t>Гигиена выращивания телят черно - пестрой породы</t>
  </si>
  <si>
    <t>Ветеринария,биотехнология</t>
  </si>
  <si>
    <t>В монографии анализируются результаты многолетней научно-практической работы автора в области гигиены содержания и выращивания телят черно-пестрой породы скота, дана характеристика породы, рассмотрено влияние различных способов выращивания на здоровье телят в зависимости от природно-климатических, хозяйственных условий Республики Казахстан.
 Работа представляет интерес для студентов, магистрантов, докторантов, преподавателей по специальностям «Ветеринария» и «Биотехнология» аграрных университетов, научных работников и специалистов, занимающихся скотоводством, а также широкого круга работников сельского хозяйства, животноводов и фермеров.</t>
  </si>
  <si>
    <t>Шоқыбаев Ж.Ә. Мустапаева Г.Т. Каражанова Д.А. Қорғанбаева Ж.Қ.</t>
  </si>
  <si>
    <t>Химия оқу құралы арнайы білім беретін колледж студенттеріне арналған. Оқу құралында әртүрлі мамандықтар даярлайтын колледж бағдарламасына сәйкес химия материалдары берілген. Арнайы білім беретін колледждерде мектеп химия материалдарымен және жаңартпа бағдарламаларды еске ала отырып, арнайы білім беретін кәсіби колледждерге арналған «Химия» оқу құралын ұсынып отырмыз. Оқу құралында химия материалдары технологиялық кәсіби мамандар даярлайтын колледждердің студенттеріне арналған. Сонымен қатар бұл оқу құралын басқада кәсіби білім беретін колледждер студенттері де оқу үрдісі кезінде пайдалануға болады.</t>
  </si>
  <si>
    <t>Геохимия I том (2 томда)</t>
  </si>
  <si>
    <t>СейітжановӘ.Ф. / Сейтжанов А.Ф</t>
  </si>
  <si>
    <t>Органикалық химия (2 томда)</t>
  </si>
  <si>
    <t>Химия,Биология</t>
  </si>
  <si>
    <t>Педагогикалық жоғары оқу орындарының мұғалімдер дайындайтын “Химия” және “Биология” мамандықтарын игеретін студенттерге арналған оқулық.</t>
  </si>
  <si>
    <t>Мендыбаев С.А., Ускенбаев Д.Е.,</t>
  </si>
  <si>
    <t>Основы силовой электроники</t>
  </si>
  <si>
    <t>В учебнике рассмотрены особенности принципа действия, харатеристики и парамеры силовых полупроводниковых приборов. Излагаются принципы преобразования электрической энер¬гии: выпрямления, инвертирования, преобразования частоты и др. Описаны основные схемы преобразовательных устройств, способы управления ими и регулирования основных парамет¬ров, показаны области рационального использования различ¬ных типов преобразователей. Для студентов энергетических и теханических сциальностей вузов, колледжей и может быть полезной инженерно - техническим работникам в их практической деятельности.</t>
  </si>
  <si>
    <t>Күштік электроникасының негіздері</t>
  </si>
  <si>
    <t>Оқулықта жартылай өткізгіш құрылғылардың жұмыс принципінің ерекшеліктері, сипаттамалары мен параметрлері қарастырылған. Электр энергиясын түрлендіру принциптері артта қалады: түзету, инвертирование, жиілікті түрлендіру және т.б. Түрлендіргіш құрылғылардың негізгі схемалары, оларды басқару және негізгі параметрлерді реттеу әдістері сипатталған, түрлендіргіштердің әртүрлі түрлерін ұтымды пайдалану бағыттары көрсетілген.Жоғары оқу орындары мен колледждердің энергетикалық және техникалық мамандықтарының студенттері үшін.</t>
  </si>
  <si>
    <t>Проектная деятельность в условиях университетского образования</t>
  </si>
  <si>
    <t>Для всех специальностей,технический,информационные технологии</t>
  </si>
  <si>
    <t>В методическом пособии раскрываются концептуальные основы проектной деятельности в условиях университетского образования, как один из активных методов и форм обучения, рекомендуемых в профессиональной подготовке специалистов, а также методов и форм проведения практических занятий и СРСП.Проектная деятельность относится к разряду инновационной, так как предполагает преобразование реальности, строится на базе соответствующей технологии, которую можно унифицировать, освоить и усовершенствовать. Актуальность овладения основами проектирования обусловлена, во-первых, тем, что данная технология имеет широкую область применения на всех уровнях организации системы образования. Во-вторых, владение логикой и технологией социокультурного проектирования позволит более эффективно осуществлять аналитические, организационно-управленческие функции. В-третьих, проектные технологии обеспечивают конкурентоспособность специалиста.Методическое пособие предназначено для преподавателей, студентов всех образовательных программ. Представленные в методическом пособие материалы основаны на изучении отечественной и зарубежной литературы, а также обобщений собственного опыта в качестве методических методов использования проектной деятельности на лекциях, практических занятий и СРСП.</t>
  </si>
  <si>
    <t>Танирбергенова А.А.</t>
  </si>
  <si>
    <t>Статикалық үлгілеу негізінде серпімді жүйелер сенімділігін есептеу тәсілдерін жетілдіру</t>
  </si>
  <si>
    <t>Инженерно,Статическое моделирование</t>
  </si>
  <si>
    <t>Ғылыми жұмыс статикалық үлгілеу негізінде кездейсоқ параметрлі серпімді жүйелердің сенімділігін есептеу әдістерін дамытуға арналған. Үлгіні таңдауда жүйе параметрлері кездейсоқ болғанымен, уақыт бойынша өзгермейді немесе аз өзгереді деп қабылданған. Жұмыс негізін шектік күйлер бойынша серпімді жүйелердің сенімділігін зерттеу құрайды. Оның нәтижелері бойынша есептік және шектік кернеулердің таралу заңдылықтарының әр түрлі үйлесімдерінде сенімділікті бағалау теңдеулері алынып, олар зерттеудің келесі сатысында әр түрлі механикалық жүйелердің сенімділігін бағалауға қолданылды. Жұмыстың практикалық маңызы серпімді жүйенің таралу параметрлерін ескерумен шектік жағдай бойынша қор коэффициентін негізді таңдау әдістемесінде, ANSYS бағдарламалық комплексін қолданып жобалаудағы күрделі нысанадағы кернеудің ықтималдық сипаттамасын есептеу нұсқаулары мен алгоритмі жасалды. Жұмыста тәуелді істен шығуы мүмкін көпэлементті жүйелерді есептеу және кездейсоқ параметрлі механикалық жүйелерді жобалау мен сенімділігін есептеудің инженерлік әдістемелері ұсынылды.</t>
  </si>
  <si>
    <t>Арыстанбаев Қ.Е., Амангелді Т.Т., Джаналиев Б.М.</t>
  </si>
  <si>
    <t>Электроника</t>
  </si>
  <si>
    <t>автоматизация и управление</t>
  </si>
  <si>
    <t>Оқу құралы оқу жоспары мен «Электроника» пәнінің типтік бағдарламасының талаптарына сәйкес құрылған және курстың зертханалық жұмыстарының тақырыптарын орындау үшін қажетті барлық мәліметтерді қамтиды. Оқу құралы 6В07110 – «Автоматтандыру және басқару» білім беру бағдарламасы бойынша білім алушыларға арналған.Оқу құралы аналогтық және цифрлық электроника негіздері тұрғысында білім алушыға керекті мағлұматтарды қамтиды, олардың құрылымдарын және жұмыс орындау принциптерімен таныстырады.</t>
  </si>
  <si>
    <t>Жантасов Қ.Т., Айбалаева Қ.Д., 
Молдабеков Ш.М., Наукенова А.С., Сарыпбекова Н.К., Жантасова Д.М., Сенкебаева А.А.</t>
  </si>
  <si>
    <t>Улы химикаттар мен өсімдіктер дамыту ынталандырғыштары технологиялары
 1том</t>
  </si>
  <si>
    <t>Химия,Химические технологии</t>
  </si>
  <si>
    <t>Оқулықта өндірістің қазіргі жағдайы және улы химикаттар мен өсімдіктердің өсуіне стимуляторларды қолдану салалары, олардың атаулары, шикізаттық ресурстары, дайын өнім мен препарат алуда қолданылатын негізгі және қосалқы материалдардың сипаттамалары туралы ақпарат беріледі.Табиғи және техногендік шикізат негізінде алынған әртүрлі пестицидтер, гербицидтер, фунгицидтер және дефолианттар туралы ақпарат ұсынылады. Шетелде әртүрлі улы химикаттарды, өсімдіктерді өсіруге және қорғау стимуляторларын алу мен қолдану әдістері, технологиялары, олардың технологиялық және жүйелік параметрлері сипатталады. Өсімдіктерді өсіру және қорғау құралдарымен жұмыс жасау кезіндегі тіршілік қауіпсіздігі мәселелері, өзін-өзі бақылау мәселелері қарастырылады.
 Оқулық химия – технологиялық мамандықтардың (білім беру бағдарламаларының) докторанттарына, магистранттарына және бакалавриат студенттеріне, «Бейорганикалық заттардың химиялық технологиясы» ББ, улы химикаттар мен өсімдіктердің өсуіне стимуляторлар алу технологиясы мәселелерімен айналысатын ұйымдар мен кәсіпорындардың ғылыми қызметкерлері мен мамандарына арналған.</t>
  </si>
  <si>
    <t>Улы химикаттар мен өсімдіктер дамыту ынталандырғыштары технологиялары
 2 том</t>
  </si>
  <si>
    <t>Оқулықта өндірістің қазіргі жағдайы және улы химикаттар мен өсімдіктердің өсуіне стимуляторларды қолдану салалары, олардың атаулары, шикізаттық ресурстары, дайын өнім мен препарат алуда қолданылатын негізгі және қосалқы материалдардың сипаттамалары туралы ақпарат беріледі.Табиғи және техногендік шикізат негізінде алынған әртүрлі пестицидтер, гербицидтер, фунгицидтер және дефолианттар туралы ақпарат ұсынылады. Шетелде әртүрлі улы химикаттарды, өсімдіктерді өсіруге және қорғау стимуляторларын алу мен қолдану әдістері, технологиялары, олардың технологиялық және жүйелік параметрлері сипатталады. Өсімдіктерді өсіру және қорғау құралдарымен жұмыс жасау кезіндегі тіршілік қауіпсіздігі мәселелері, өзін-өзі бақылау мәселелері қарастырылады.Оқулық химия – технологиялық мамандықтардың (білім беру бағдарламаларының) докторанттарына, магистранттарына және бакалавриат студенттеріне, «Бейорганикалық заттардың химиялық технологиясы» ББ, улы химикаттар мен өсімдіктердің өсуіне стимуляторлар алу технологиясы мәселелерімен айналысатын ұйымдар мен кәсіпорындардың ғылыми қызметкерлері мен мамандарына арналған.</t>
  </si>
  <si>
    <t>Жантасов К.Т., Айбалаева Қ.Д., Молдабеков Ш.М., Наукенова А.С., Кедельбаев Б.Ш., Сарыпбекова Н.К., Жантасова Д.М.</t>
  </si>
  <si>
    <t>Технология ядохимикатов и стимуляторов роста растений 1 том</t>
  </si>
  <si>
    <t>В учебнике изложены сведения о современном состоянии производства и областях применения ядохимикатов и стимуляторов роста растений, их наименования, сырьевые ресурсы, характеристики основных и вспомогательных материалов, применяемых при получении готовой продукции и препаратов. Представлены сведения о различных пестицидах, гербицидах, фунгицидах и дефолиантов, получаемых на основе природного и техногенного сырья. Описаны методы и технологии получения и применения за рубежом различных ядохимикатов, стимуляторов роста и защиты растений, их технологические и режимные параметры процессов. Вопросы безопасности жизнедеятельности при работе с средствами роста и защиты растений, а также вопросы самоконтроля.Учебник предназначен для докторантов, магистрантов и студентов бакалавриата химико – технологических специальностей (образовательных программ), в частности ОП «Химическая технология неорганических веществ», широкому кругу научных работников и специалистов организаций и предприятий, занимающихся вопросами технологии получения ядохимикатов и стимуляторов роста растений.</t>
  </si>
  <si>
    <t>Технология ядохимикатов и стимуляторов роста растений 2 том</t>
  </si>
  <si>
    <t>В учебнике изложены сведения о современном состоянии производства и областях применения ядохимикатов и стимуляторов роста растений, их наименования, сырьевые ресурсы, характеристики основных и вспомогательных материалов, применяемых при получении готовой продукции и препаратов.Представлены сведения о различных пестицидах, гербицидах, фунгицидах и дефолиантов, получаемых на основе природного и техногенного сырья. Описаны методы и технологии получения и применения за рубежом различных ядохимикатов, стимуляторов роста и защиты растений, их технологические и режимные параметры процессов. Вопросы безопасности жизнедеятельности при работе с средствами роста и защиты растений, а также вопросы самоконтроля.Учебник предназначен для докторантов, магистрантов и студентов бакалавриата химико – технологических специальностей (образовательных программ), в частности ОП «Химическая технология неорганических веществ», широкому кругу научных работников и специалистов организаций и предприятий, занимающихся вопросами технологии получения ядохимикатов и стимуляторов роста растений.</t>
  </si>
  <si>
    <t>Джалилов К.А.</t>
  </si>
  <si>
    <t>Аналитикалық жэне физикалық химияның теориялық негіздері мен зертханалық практикумы-1 том</t>
  </si>
  <si>
    <t>Оқу құралында Аналитикалық жэне физикалық химияның теориялық негіздері мен зертханалық практикумы жалпы курсы студентердін таным белсенділігін артыру мақсатында тірек -сізба жыиындығы ретінде беріп, талданған Аналитикалық жэне физикалық химияның теориялық негіздері және зертханалық практикумы қарастырылған. Студенттердің материялды жақсы меңгеруіне және оларды пән бойынша есте қалған білімдерін тексеруге дайындау мақсатында әрбір бөлімдерден кейін тестер келтірілген.</t>
  </si>
  <si>
    <t>Аналитикалық жэне физикалық химияның теориялық негіздері мен зертханалық практикумы-2 том</t>
  </si>
  <si>
    <t>Мамирова К.Н., Шакенова Т.К.</t>
  </si>
  <si>
    <t>География мировых природных ресурсов</t>
  </si>
  <si>
    <t>Учебное пособие по дисциплине «География мировых природных ресурсов» предназначено для магистрантов специальностей 6М060900-География и 7М01506 География. В пособии конкретизированы понятия и представления о природных ресурсах, даны сведения о научных подходах к классификации природных ресурсов, охарактеризованы основные виды природных ресурсов и их территориальное распределение по странам и континентам. Важное место в пособии отведено теоретическим концепциям географического ресурсоведения и природопользования. Предлагаемое учебное пособие также будет полезно для бакалавров, докторантов, преподавателей высших учебных заведений и учителей общеобразовательных школ.</t>
  </si>
  <si>
    <t>Байжолова Р.Ә., Сембиева Л.М.</t>
  </si>
  <si>
    <t>Қаржы (2 томда)</t>
  </si>
  <si>
    <t>Мамирова К.Н</t>
  </si>
  <si>
    <t>Краеведение</t>
  </si>
  <si>
    <t>В учебном пособии рассматриваются научно-дидактические и методические принципы организации краеведческой работы и вопросы изучения родного края в школе. Учебное пособие составлено в соответствии с курсом «Краеведение» - элективной дисциплиной по специальности 5В011600-География. Содержание пособия обеспечит формирование знаний и компетенций будущих учителей на основе использования краеведческих материалов.Учебное пособие будет полезным не только студентам бакалавриата, но и магистрантам, преподавателям, авторам учебников, научным сотрудникам и учителям общеобразовательных школ.</t>
  </si>
  <si>
    <t>Ландшафттану</t>
  </si>
  <si>
    <t>«Ландшафттану» пәні (5В011600- География мамандығы бойынша) мемлекеттік стандарт және элективті пәндер бағдарламасына сәйкес құрастырылған. Оқу құралында ландшафттардың морфологиялық құрылымы, ландшафттық дифференциация, ландшафттардың динамикасы және олардағы зат айналым процесстері қарастырылған. Сонымен қатар, ландшафттардың жіктелуі мен типологиясы берілген.Оқу құралы студенттер, магистранттар, оқытушылар мен мектеп мұғалімдеріне арналған.</t>
  </si>
  <si>
    <t>Геоэкология и охрана природы</t>
  </si>
  <si>
    <t>География, экология</t>
  </si>
  <si>
    <t>В учебном пособии рассматриваются пространственно-временные закономерности экологического состояния окружающей среды Казахстана, вопросы геоэкологического районирования Казахстана и устойчивости ландшафтов. Анализируются последствия антропогенной деятельности человека,также пути оптимизации и преобразования природных геосистем.Учебное пособие предназначено для студентов, может быть полезным магистрантам, докторантам, научным сотрудникам и учителям средней школы.</t>
  </si>
  <si>
    <t>Географиялық сөздік</t>
  </si>
  <si>
    <t>Географиялық сөздік оқу бағдарламасындағы «Географиялық ұғымдар мен терминдер» пәніне сәйкес құрастырылған. Географиялық ұғымдар мен терминдер үш тілде берілген.Бұл еңбек студенттердің таным қызметің және белсенділіктерін арттыруға бағытталған.</t>
  </si>
  <si>
    <t>Ауесбаев Е.Т., Исаенко Э.П., Омаров А.Д.</t>
  </si>
  <si>
    <t>Конструкции транспортных сооружений. Железнодорожный путь</t>
  </si>
  <si>
    <t>Транспортное строительство ж/д</t>
  </si>
  <si>
    <t>В работе приведены основные сведения о конструкции транспортных сооружений, железнодорожном пути, верхнем и нижнем строении пути. Новые методы расчета и конструирования железнодорожного пути рассмотрены на примерах решения задач, возникших в транспортном строительстве в последние годы. Предложена методика компьютерного моделирования конструкций, которая сокращает время проектирования и позволяет получить большее число нужных, но ранее не определявшихся характеристик конструкций транспортных сооружений (распределение напряжений и деформаций элементов железнодорожного пути, собственные частоты и формы колебаний, деформированный вид пути и др.). Ранее авторами разработаны методические указания по расчетам железнодорожного пути численными методами и обоснованы предложения по созданию стабильного железнодорожного пути, даны предложения по модернизации конструкции пути железных дорог Казахстана. Данная монография предназначена для выполнения диссертаций и дипломных работ магистрантов и бакалавров образовательных программ в области строительства и транспорта.</t>
  </si>
  <si>
    <t>Абдиров. М.Ж. Актамбердиева. З.С.</t>
  </si>
  <si>
    <t>Семиреченское казачье войско (из истории военно-казачьей колонизации Жетысу.1867-1917гг.)</t>
  </si>
  <si>
    <t>В книге повествуется основанные на архивных данных история Семиреченского казачьего войска, от его возникновения в 1867 г., в период наивысшего расцвета военного могущества и территориальной экспансии сверхдержавы того времени - Российской империи, до юридического упразднения летом 1918 г., поражения в годы гражданской войны 1918-1920 гг.</t>
  </si>
  <si>
    <t>Сайрамбаев Т., Сағындықұлы Б.</t>
  </si>
  <si>
    <t>Құрмалас сөйлемдер жүйесі</t>
  </si>
  <si>
    <t>Филология,журналистика</t>
  </si>
  <si>
    <t>ПГПИ</t>
  </si>
  <si>
    <t>Оқу құралында құрмалас сөйлем түрлерінің зерттелу жайы жан-жақты қарастырылған. Салалас және сабақтас құрмалас сөйлемдердің ерекшеліктері мен жасалу жолдары ғылыми түрде жинақталған. Қос құрамды құрмалас сөйлемнің мағыналық топталуы нақты деректермен тиянақталған. Мұндай талдаулар көп құрамды құрмалас сөйлемдерді танытуда да сақталған. Бұл сөйлем түрлерінің тән ерекшелік пен айырым белгілері барынша сараланған.Оқу құралы жоғары оқу орындарындағы филология және журналистика мамандықтарының студенттері мен магистранттарына арналады. Сонымен қатар тіл білімі бағытындағы ізденушілердің сұранысын қанағаттандырады.</t>
  </si>
  <si>
    <t>Сағындықұлы.Б.(Сагындыкулы. Б.)</t>
  </si>
  <si>
    <t>Қазіргі қазақ тіліндегі синтаксистік ұғымдар</t>
  </si>
  <si>
    <t>Оқу құралы синтаксис саласындағы негізгі заңдылықтарды түгендейді. Тілдік қолданыстағы «байланыс, қатынас, мағына» сынды ұғымдар тарихи тұрғыдан сараланып, олардың синтаксис қабаттарындағы қызметі сипатталады. Синтаксистік ұғымдардың ішкі бөліктері нақты ғылыми пайымдаулар нәтижесінде талданып, қолданыстық мәні ашылады. Сонымен қатар синтаксистік ұғымдар мысалдық деректер арқылы жүзелік тұрғыдан бекітіледі. Оқу құралын жоғары оқу орындарының гуманитарлық бағыттағы студентеріне көмекші оқу құралы ретінде пайдалану ұсынылады. Сондай-ақ, еңбектегі теориялық қағидалар жас ізденушілерге бағыт-бағдар беріп, ғылыми ізденістерін шыңдауға көмегі тиеді.</t>
  </si>
  <si>
    <t>Қожантаева.Ж.Ж, Ануарова. Л.Е, Саурамбаев. Б.Н</t>
  </si>
  <si>
    <t>Ботаникадан дала практикасы</t>
  </si>
  <si>
    <t>Биология, экология</t>
  </si>
  <si>
    <t>Бұл оқу құралы жыл сайын дала-оқу практикасын өткізіп жүрген Қазақ мемлекеттік қыздар педагогикалық университеті оқытушыларының тәжірибесіне негізделген. «Ботаникадан дала практикасы» биология, экология мамандықтары студенттерге және магистранттарға, докторанттарға арналған. Соған байланысты оқу құралында өсімдіктер морфологиясы әдістемелік нұсқау фитоценоздардың құрамы, структурасы, экологиясы, өнімділігі, динамикасы, өсімдіктер жабынының аймақтылығы мәселелері, өсімдіктердің арнайы топтары толық қамтылған. Түрлердің атауы қазақша, латынша, орыс тілдерінде көрсетілген.</t>
  </si>
  <si>
    <t>Байымбетова .Ж.А.</t>
  </si>
  <si>
    <t>Қазіргі қазақ тілінің морфологиясының теориясы мен практикалық курсы</t>
  </si>
  <si>
    <t>Оқу құралы синтаксис саласындағы негізгі заңдылықтарды түгендейді. Тілдік қолданыстағы «байланыс, қатынас, мағына» сынды ұғымдар тарихи тұрғыдан сараланып, олардың синтаксис қабаттарындағы қызметі сипатталады. Синтаксистік ұғымдардың ішкі бөліктері нақты ғылыми пайымдаулар нәтижесінде талданып, қолданыстық мәні ашылады. Сонымен қатар синтаксистік ұғымдар мысалдық деректер арқылы жүзелік тұрғыдан бекітіледі.Оқу құралын жоғары оқу орындарының гуманитарлық бағыттағы студентеріне көмекші оқу құралы ретінде пайдалану ұсынылады. Сондай-ақ, еңбектегі теориялық қағидалар жас ізденушілерге бағыт-бағдар беріп, ғылыми ізденістерін шыңдауға көмегі тиеді.</t>
  </si>
  <si>
    <t>Байжуманов А.А., Ибрагимов О.М.</t>
  </si>
  <si>
    <t>Дискреттік математика және математикалық логика.</t>
  </si>
  <si>
    <t>Ұсынылып отырған оқулық 5В060200 – «Информатика» мамандығының студенттеріне және де пән бойынша білімін жетілдірем деуші оқырманға арналған.</t>
  </si>
  <si>
    <t>Тіл білімінің теориялық және практикалық курсы</t>
  </si>
  <si>
    <t>Филология, Журналистика</t>
  </si>
  <si>
    <t>Шукманова А.А.</t>
  </si>
  <si>
    <t>Основы нефтегазового дела</t>
  </si>
  <si>
    <t>Учебно пособие</t>
  </si>
  <si>
    <t>Нефтегазовое дело</t>
  </si>
  <si>
    <t>Учебно пособие содержится информацию основам нефтяного и газового дела, научному пониманию основных технологических процессов и работы на нефтегазодобывающих предприятиях.Задачей дисциплины является обучение студентов основам геологии нефти и газа, бурения нефтяных и газовых скважин, разработки и эксплуатации нефтяных и газовых месторождений, транспорта, хранения и переработки нефти и газа.Полученные знания применяются при прохождении ознакомительной практики и изучении специальных дисциплин на последующих курсах.Допущено Ученым советом Каспийского общественного университета в качестве учебного пособия для студентов ОП «Нефтяная инженерия» (по направлению подготовки «Нефтегазовое дело»). Протокол №9 от 27 -апреля 2022г.</t>
  </si>
  <si>
    <t>Мамирова К.Н.</t>
  </si>
  <si>
    <t>Проблемы учебника географии</t>
  </si>
  <si>
    <t>В учебном пособии рассматриваются научно-дидактические и методические принципы отбора и структурирования содержания школьных учебников географии, ориентированных на компетентностное обучение и ожидаемые результаты образования. Анализируются функции,структура и содержание учебника географии, его особенности и требования, предбявляемые к нему как комплексному средству обучения.Предназначено студентам,магистрантам, докторантам,авторам школьных учебников,научным сотрудникам,преподавателям и учителямобщеобразовательных школ.Будет полезна широкому кругу педагогической общественности,интересующейся проблемами школьного учебника.</t>
  </si>
  <si>
    <t>Каражанова М.К., Есболай Г.К.</t>
  </si>
  <si>
    <t>Жерасты гидромеханикасы</t>
  </si>
  <si>
    <t>Оқу құралында мұнай, газ және судың сүзілуінің негізгі ұғымдары мен заңдары, мұнайгаз қабаттарындағы флюидтердің изотермиялық сүзілуінің дифференциалдық теңдеулері, кеуекті ортадағы сұйықтық пен газдың бір өлшемді  қалыптасқан ағындары қарастырылған. кеуекті ортада газдың қалыптасқан және қалыптаспаған фильтрациясы, серпімді (деформацияланатын) кеуекті ортада серпімді сұйықтықтың қалыптаспаған қозғалысы келтірілген. Жарықшақты және жарықшақты - кеуекті орталардағы сұйықтар мен газдардың қозғалысы берілген. Оқу құралы мұнайгаз ісі мамандығы бойынша оқитын студенттерге арналған.</t>
  </si>
  <si>
    <t>Бараев Х. А.</t>
  </si>
  <si>
    <t>Психология в современном боксе</t>
  </si>
  <si>
    <t>В учебно-методическом пособии анализируется практические работы лучших тренеров, различные теории тренировки, данные физиологии и психологии спорта предсоревновательной подготовке боксеров высшего класса, с учетом особенностей их физических и психических качеств, обусловленных спецификой боксеров. 
 Учебно-методическое пособие предназначено для тренеров, преподавателей и специалистов по боксу.</t>
  </si>
  <si>
    <t>Серікбаева Қ.Қ, Гамарник М.Я., Байгунова Д.М., Арипбаева Л.Ш.</t>
  </si>
  <si>
    <t>Арнайы музыкалық аспап-синтезатор</t>
  </si>
  <si>
    <t>Исскуство, Музыка</t>
  </si>
  <si>
    <t>Электронды музыкалық аспап- синтезаторда ойнап үйрену қазіргі кезде заман сұранысы. «Арнайы музыкалық аспап-синтезатор» атты оқу- құралында синтезатордың басты функциялары «қызметтерімен» таныстырып, қажетті орындаушылық дағдыларды игеруді үйретеді. Фортепиано аспабында ойнаудың негізін меңгерген болашақ музыканттарға синтезатор мүмкіншіліктері арқылы азғана уақыт аралығында түрлі жанрлардағы күрделі музыкалық шығармаларды орындай алуына мүмкіндік туады. Музыкалық мысал үлгілері ретінде мектеп әндері түсінікті, жеңіл түрде қарастырылған. Оқу құралы 611124-«Мәдени тынығу қызметі және эстрадалық ән салу» 
 білім бағдарламасының білім алушыларына арналған.</t>
  </si>
  <si>
    <t>Арипбаева Л .Ш, Жайлымысова Г.А.</t>
  </si>
  <si>
    <t>Музыка пəнін жаңаша мазмұнда оқыту əдістемесі</t>
  </si>
  <si>
    <t>Оқу құралында студенттерге Музыка пəнін жаңаша мазмұнда оқыту əдіс-тəсілдерін үйрету жəне болашақ музыка мұғалімдерін мектеп оқушыларына музыкалық тəрбие беру жұмысына дайындау мəселелері қарастырылады. Оқу құралы студенттерге, музыка мұғалімдерге арналған. Мəліметтердің мазмұны бакалавриат «6В01420-Музыкалық білім» мамандығына мемлекеттік білім стандартына сəйкес.«Музыка пәнін жаңаша мазмұнда оқыту әдістемесі» пәні – болашақ музыка мұғалімінің мектептегі музыка пәнін оқытудағы әдістемелік дайындығын қалыптастырудың және жетілдірудің қажетті құралы болып табылады.Бұл пән музыка өнерi арқылы балаларға музыкалық тәрбие, білім беруге болатындығы жайында түсiнiк бередi.«Музыка пәнін жаңаша мазмұнда оқыту әдістемесі» пәнi мектептiң оқу бағдарламасына ендірілуі арқылы музыкалық өнердiң тәрбиелiк мәнi, тәрбиелеу, бiлiм беру объектi-қазiргi заман мектеп оқушысының музыкалық қабiлеттерi қандай дәрежеде болуы тиiс т.с.с. сұрақтарға нақты жауап бередi.Студенттерді жалпы білім беретін мекемелерде музыка мұғалімі ретінде болашақ музыкалық-педагогикалық қызметке даярлау,қазіргі заманғы білім беру технологияларын білу,оқушыларды оқыту мен тәрбиелеу әдіс-тәсілдерін игерту.</t>
  </si>
  <si>
    <t>Паразитология и инвазионные болезни животных 2 часть</t>
  </si>
  <si>
    <t>Байжуманова А.М.,Бекежанов Д.Н., Ақтымбаев Қ.И</t>
  </si>
  <si>
    <t>Шетелдердің мемлекет және құқық тарихы (2 томда)</t>
  </si>
  <si>
    <t>Ұсынылып отырған оқу құралында Ежелгі заманнан бастап қазіргі кезеңге дейінгі тарихында маңызды ізін қалдырған елдердің мемлекеті мен құқықтарының дамуы қарастырылған.
 Оқу құралында көрініс тапқан тақырыптар мен сұрақтар «Құқықтану» мамандығына арналған «Шетелдердің мемлекет және құқық тарихы» атты таңдау курсының оқу бағдарламамсымен сәйкестендірілген.
 Оқу құралы осы пәнді оқитын жоғары оқу орындарының оқытушыларына, студенеттеріне, магистранттары мен докторанттарына арналған.</t>
  </si>
  <si>
    <t>Нуранбаева Б.М.</t>
  </si>
  <si>
    <t>Мұнай мен газ химиясы және өңдеудің технологиялық процесстері</t>
  </si>
  <si>
    <t>Ұсынылып отырған оқу құралында кен орынның мұнай мен газдың негізгі компоненттері, мұнайдың шығу тегінің гипотезалары, жеке көмірсутектердің физика-химиялық қасиеттері мен құрылысы, табиғи газдар және басқа да көмірсутек шикізаттарының түрлері, көп компонентті мұнай жүйесіне талдау, бөлу және тазалау әдістері, мұнай мен газды өңдеудің негізгі химиялық үрдістері, сонымен қатар мұнайды өңдеудің негізгі өнімдері, олардың құрамы және пайдалану қасиеттері қарастырылған кең ауқымды оқу құралы болып есептіленеді. Бұл оқу құралы мұнай-газ саласындағы жоғарғы оқу орындарындағы студенттер, магистранттарға, сонымен қатар кең ауқымдағы инженерлі-техникалық мұнай өнеркәсібіндегі қызметкерлерге арналған.</t>
  </si>
  <si>
    <t>Мацюк Д. А.</t>
  </si>
  <si>
    <t>Этика ненасилия в глобальном мире и жизни казахстанского общества</t>
  </si>
  <si>
    <t>Представленная книга являет собой комплексное исследование ненасилия как социальной ценности. Работа условно разделена на три раздела. В первом разделе выявляются истоки явления ненасилия как социокультурного феномена, анализируется его историческая эволюция в контексте развития мировой цивилизации. Сопоставляются различные подходы изучения ненасилия в теориях и концепциях разнообразных исследователей, определяется место ненасилия в системе социальных ценностей. Во втором разделе определяется характер влияния идей ненасилия на процесс развития социальных стратегий в рамках функционирования политических и культурных институтов. Вместе с тем анализируются трудности и успехи применения принципов ненасилия в качестве метода разрешения социальных конфликтов. В третьем разделе рассматривается специфика формирования и развития гуманистических тенденций в рамках казахской традиционной культуры. Вместе с этим изучены вопросы реализации принципа ненасилия в контексте социальных программ, а также выявляются и анализируются миротворческие тенденции внешней политики Республики Казахстан. Книга адресована широкому кругу читателей, интересующихся вопросами этики, социальной философии, истории, геополитики и в целом философскими проблемами.</t>
  </si>
  <si>
    <t>Алексеева Н.В., Уразбаева К.А.</t>
  </si>
  <si>
    <t>Современные технологии пищевых производств</t>
  </si>
  <si>
    <t>Учебное пособие предназначено для студентов образовательных программ: 6В07250 - Технология перерабатывающих производств; 6В07252 - Технология сахаристых веществ и сахарных кондитерских изделий и составлено в соответствии с учебной программой дисциплины «Специальные технологии перерабаты-вающих производств» Южно-Казахстанского университета имени М. Ауэзова. Методическая целенаправленность пособия - привить студентам необходимые фундаментальные теоретические знания в области современных(т.е. действующих в Казахстане) технологий зерноперерабатывающих, хлебопекарного, макаронного, кондитерского, сахара, крахмалопаточного, бродильного производств.</t>
  </si>
  <si>
    <t>Тоқсамбаева А.О. / Токсамбаева А.О.</t>
  </si>
  <si>
    <t>Қазақ хандығы дәуіріндегі әдебиет</t>
  </si>
  <si>
    <t>Бұл кітап – XV-XVIII ғасырлардағы қазақ әдебиеті тарихының іргелі мәселелері мен сол дәуірде өмір сүрген ақын, жыраулар шығармашылығы және жазба жәдігерліктер туралы зерттеулерден тұрады. Еңбек ғылыми қызметкерлерге, жоғары оқу орындарының оқытушыларына, 6В02303 филология, 6В01701қазақ тілі мен әдебиеті, 6В01702 басқа ұлт мектептеріндегі қазақ тілі мен әдебиеті мамандығы студенттеріне, қазақ әдебиеті тарихын білгісі келетін көпшілік оқырманға арналған.</t>
  </si>
  <si>
    <t>1940-1960 жылдардағы қазақ әдебиеті (2 томда)</t>
  </si>
  <si>
    <t>1940-1960 жылдардағы қазақ әдебиеті» атты оқу құралы мерзімді баспасөзде жарық көрген ғылыми дәйектемелер мен 1940-1960 жылдар аралығындағы қазақ әдебиеті тарихының іргелі мәселелері мен сол дәуірдегі ақын, жазушылар шығармашылығы және зерттеулерден тұрады. 
 Бұл кітап ғылыми қызметкерлерге, жоғары оқу орындарының оқытушылары мен магистранттарға, 5В020500 филология, 5В011700 қазақ тілі мен әдебиеті, 5В012100 басқа ұлт мектептеріндегі қазақ тілі мен әдебиеті мамандығы студенттеріне, қазақ әдебиеті тарихын білгісі келетін көпшілік оқырманға арналған.</t>
  </si>
  <si>
    <t>Әуезов және әдебиеттану мәселелері</t>
  </si>
  <si>
    <t>«Әуезов және әдебиеттану мәселелері» атты оқу құралында қазақтың ұлы жазушысы, қоғам қайраткері, ғұлама ғалым, Қазақстан ғылым академиясының академигі, филология ғылымдарының докторы, профессор Мұхтар Омарханұлы Әуезовтің сан-салалы ғылыми шығармашылығын зерделеуге арналған еңбектер жинақталған.Бұл оқу құралы филолог мамандарға,ғылыми қызметкерлерге, магистранттарға, М.Әуезовтің шығармашылығын білгісі келетін көпшілік оқырманға арналған.</t>
  </si>
  <si>
    <t>Алиясова В.Н.</t>
  </si>
  <si>
    <t>Музеи Казахстана как центры сохранения и популяризации палеонтологических коллекций</t>
  </si>
  <si>
    <t>История, Культорология</t>
  </si>
  <si>
    <t>В монографии представлены результаты исследований комплексного изучения палеонтологических коллекций в музеях Северного и Восточного Казахстана. Рассмотрены этапы становления музейного дела в регионах, история формирования палеонтологических коллекций в краеведческих и ведомственных музеях, освещены подходы в презентации палеонтологических экспонатов. Проблема рассмотрена с широких позиций, с использованием исторических, географических, биологических и геологических данных. Монография дает возможность использования представленных в работе данных для изучения истории музейного дела и культуры, палеонтологии, преподавания курсов музееведения, краеведения, культурологии</t>
  </si>
  <si>
    <t>Aliyassova V. (Алиясова В.Н.)</t>
  </si>
  <si>
    <t>The museums of kazakhstan as centers of preservation and promotion of the paleontological collections</t>
  </si>
  <si>
    <t>The monograph presents the results of studies of complex study of paleontological collections in museums of Northern and Eastern Kazakhstan. Considered the stages of formation of museums in the regions, the history of the formation of the paleontological collections in local history and departmental museums, approaches in the presentation of the paleontological exhibits. The problem considered from a wide position, using historical, geographical, biological and geological data.The monograph gives the possibility of using presented in the paper data for studying the history of museology and culture, paleontology, teaching courses in museology, Ethnography, and cultural studies В монографии представлены результаты исследований по комплексному изучению палеонтологических коллекций в музеях Северного и Восточного Казахстана. Рассмотрены этапы становления музеев в регионах, история формирования палеонтологических коллекций в краеведческих и ведомственных музеях, подходы в представлении палеонтологических экспонатов. Проблема рассмотрена с широкой позиции, с использованием исторических, географических, биологических и геологических данных..Монография дает возможность использовать представленные в статье данные для изучения истории музееведения и культуры, палеонтологии, преподавания курсов музееведения, этнографии и культурологии</t>
  </si>
  <si>
    <t>Машан Т.Т.</t>
  </si>
  <si>
    <t>Кристалдар химиясының негіздері. Есептер жинағы</t>
  </si>
  <si>
    <t>Химия, физика</t>
  </si>
  <si>
    <t>Оқу құралында кристаллография мен кристалдар химиясының негізгі бөлімдері: кристалдар мен молекулалар симметриясы, симметрия элементтері, симметрияның нүктелік және кеңістіктік топтары, кристалл құрылымдарының негізгі типтері бойынша таңдамалы есептер жинағы келтірілген. Оқу құралы 5В060600 – Химия, 6В05302– Бейорганикалық химия және 7M05306 - Физикалық химия білім беру бағдарламалары бойынша білім алатын студенттер, магистранттар қауымына, сонымен қатар кристалдар химиясы, кристаллографиямен және қатты денелер химиясы және физикасымен айналысатын мамандарға арналған.</t>
  </si>
  <si>
    <t>Anessova.A.Zh (Анесова А.Ж.)</t>
  </si>
  <si>
    <t>Professional-oriented foreign language (English language )</t>
  </si>
  <si>
    <t>The study guide can be used as a self-study reference grammar and practice book or as supplementary material in classes preparing. This book includes practical materials of Business English initially designed for students of pedagogical specialties. Учебное пособие может быть использовано в качестве справочного пособия по грамматике и практике для самостоятельного изучения или в качестве дополнительного материала при подготовке к занятиям. Эта книга включает в себя практические материалы делового английского языка, изначально предназначенные для студентов педагогических специальностей</t>
  </si>
  <si>
    <t>Анесова А.Ж.</t>
  </si>
  <si>
    <t>Ж. Аймауытовтың шығармашылығының рухани мұраларын пайдаланудың теориялық негізі</t>
  </si>
  <si>
    <t>Психология, педогогика</t>
  </si>
  <si>
    <t>Бұл монографияда Ж. Аймауытовтың еңбектеріндегі мұғалімдерді даярлауда психологиялық-педагогикалық негіздері сараланған. Оқушылардың танымдық-гносеологиялық ойлау қызметін арттырудың Ж. Аймауытовша тұжырымдарын, моделін ұсынған. Мұнымен бірге, сонау ХХ ғасырдың 20-шы жылдарында компьютердің құрылымын «ой сандығы», ал оның «жұлма жады» мен «пәлсапалық жадының» жүйе құрылымын анықтаған</t>
  </si>
  <si>
    <t>Кусаинов Г.М., Танирбергенова А.Ш., Дуйсебекова А.Е.</t>
  </si>
  <si>
    <t>Обновление содержания начального образования: Руководство к действию.</t>
  </si>
  <si>
    <t>Педогогика</t>
  </si>
  <si>
    <t>В учебном пособии рассматриваются современные тренды в начальном образовании, основные особенности обновленного содержания, специфика предметного обучения, раскрываются вопросы планирования уроков и системы оценивания в начальных классах.Пособие адресовано обучающимся педагогических вузов и колледжей, учителям начальных классов</t>
  </si>
  <si>
    <t>Дьяченко В.К., Кусаинов Г.М., Васильева Е.Н., Абыканова Б.Т.</t>
  </si>
  <si>
    <t>Оқытудың ұжымдық (интербелсенді) тәсілінің педагогикалық технологиясы</t>
  </si>
  <si>
    <t>оқу-әдістемелік кұралы</t>
  </si>
  <si>
    <t>Оқу-әдістемелік құралында педагогикалық технология ұғымының мәні, оны жаратылыстану-тарихи тәсілдеме арқылы жіктелуі қарастырылған, жаңа және ең жаңа педагогикалық технологияға көшу кезінде қолданылатын әдістемелер мен амалдар көрсетілген.Құрал педагогикалық жоғары оқу орындары мен колледждердің студенттеріне, білім және ғылым саласындағы қызметкерлерге арналған</t>
  </si>
  <si>
    <t>Дьяченко В.К.,Кусаинов Г.М., Васильева Е.Н., Абыканова Б.Т.</t>
  </si>
  <si>
    <t>Педагогическая технология коллективного (интерактивного) способа обучения</t>
  </si>
  <si>
    <t>В учебно-методическом пособии рассматриваются вопросы сущности понятия педагогическая технология, естественно-исторического подхода к ее классификации, раскрываются приемы и методики, используемые в условиях перехода к новой и новейшей педагогической технологии.Пособие адресуется обучающимся педагогических вузов и колледжей, работникам сферы образования и науки.</t>
  </si>
  <si>
    <t>Кусаинов Г.М., Абыканова Б.Т., Салыкбаева Ж.К., Садирбекова Д.К</t>
  </si>
  <si>
    <t>Педагогическое образование в колледже: инновационные подходы</t>
  </si>
  <si>
    <t>В учебном пособии рассматриваются вопросы профессионально-педагогической подготовки учителей в организациях послесреднего образования, раскрываются инновационные подходы к содержанию и организации учебного процесса в условиях прикладного бакалавриата.Пособие адресуется обучающимся высших педагогических колледжей и вузов, работникам сферы образования и науки.</t>
  </si>
  <si>
    <t>Васильева Е.Н., Кусаинов Г.М., Абыканова Б.Т.</t>
  </si>
  <si>
    <t>Теория и технология интерактивного обучения</t>
  </si>
  <si>
    <t>В пособии рассматриваются вопросы сущности активного и интерактивного обучения, их различие и классификации, раскрываются различные приемы и методики применения в практической деятельности, основанные на опыте одного из ведущих в Российской Федерации Ачинского колледжа Красноярского края и в школах и вузах Республики Казахстан.Пособие адресуется обучающимся педагогических вузов и колледжей, работникам сферы образования и науки</t>
  </si>
  <si>
    <t>Кусаинов Г.М., Абыканова Б.Т., Салықбаева Ж.К., Садирбекова Д.К.</t>
  </si>
  <si>
    <t>Жоғары колледжде педагогикалық білім беру: инновациялық тәсілдемелер</t>
  </si>
  <si>
    <t>Оқу құралында орта білімнен кейінгі білім беру ұйымдарында мұғалімдердің кәсіби-педагогикалық даярлау мәселелері қарастырылады, қолданбалы бакалавриатта оқу процесінің мазмұны мен ұйымдастырылуына инновациялық тәсілдемелері анықталады.Құрал жоғары педагогикалық колледждер мен жоғары оқу орындарының білім алушыларына, білім және ғылым саласындағы қызметкерлеріне арналған</t>
  </si>
  <si>
    <t>Кусаинов Г.М., Васильева Е.Н.</t>
  </si>
  <si>
    <t>Дидактика коллективного способа обучения: словарь-справочник (дополненный, переизданный) (в 2-х т.)</t>
  </si>
  <si>
    <t>Cловарь-справочник</t>
  </si>
  <si>
    <t>В словаре-справочнике представлен понятийно-терминологический аппарат новой дидактики, более известной, как дидактика коллективного способа обучения. Словарные статьи составлены на основе произведений В.К.Дьяченко, З.А.Вихмана, публикаций авторов настоящего издания, учеников и единомышленников и располагаются в алфавитном порядке.Предлагаемое справочное пособие, которое разработано и издается впервые, позволяет читателям в систематизированном виде ознакомиться и овладеть основными понятиями и категориями теории и практики коллективно-группо-парного метода обучения, окажет помощь в освоении новой и новейшей педагогической технологии.Адресуется работникам сферы образования и науки, обучающимся гуманитарных колледжей, педагогических вузов и университетов</t>
  </si>
  <si>
    <t>Кусаинов Г.М., Танирбергенова А.Ш., Дүйсебекова А.Е.</t>
  </si>
  <si>
    <t>Бастауыш білім беру мазмұнын жаңарту: Іс-әрекетке нұсқаулық</t>
  </si>
  <si>
    <t>Оқу құралында бастауыш білім берудің заманауи трендтері, жаңартылған білім беру мазмұнының басты ерекшеліктеріне сәйкес пәндік мазмұнды меңгерту, сабақтарды жоспарлау мен оқушылардың білімін бағалау жүйесі қарастырылады. Оқу құралы жоғары оқу орны мен колледж білім алушыларына, бастауыш сынып мұғалімдеріне арналады</t>
  </si>
  <si>
    <t>Рахимова С.А., Смагулова З.К.</t>
  </si>
  <si>
    <t>Инновационная экономика</t>
  </si>
  <si>
    <t>Учебное пособие «Инновационная экономика» содержит теоретические основы, необходимые для полного изучения и освоения курса дисциплины компонента по выбору.Учебное пособие рассчитано для студентов специальности «Экономика», а также для специалистов, интересующихся вопросами современного развития экономики.Пособие подготовлено в соответствии с учебным планом и рабочей учебной программы дисциплины</t>
  </si>
  <si>
    <t>Рахимова С.А.</t>
  </si>
  <si>
    <t>Стратегия устойчивого развития</t>
  </si>
  <si>
    <t>В учебном пособии представлен материал, необходимый для полного освоения учебного курса дисциплины "Стратегия устойчивого развития".Учебное пособие рассчитано для магистрантов экономических специальностей, а также специалистов, интересующихся социо-эколого-экономическими вопросами, составляющими основу устойчивого развития, вопросами современного инновационного развития</t>
  </si>
  <si>
    <t>Антология коллективного обучения. Выпуск 1. Часть 1.</t>
  </si>
  <si>
    <t>Сборник статей</t>
  </si>
  <si>
    <t>В первом выпуске сборника, состоящем из двух частей, предлагаются статьи, представляющие собой этапы зарождения, становления и развития коллективного обучения, начиная с 20-х гг. ХХ века и заканчивая настоящим временем. Статьи размещены в хронологическом порядке и дают возможность ознакомиться и понять саму идею коллективной учебной работы, проблемы и трудности в освоении диалогических сочетаний за сто лет их существования.Адресуется работникам сферы образования и науки, обучающимся гуманитарных колледжей, педагогических вузов и университетов</t>
  </si>
  <si>
    <t>Антология коллективного обучения. Выпуск 1. Часть 2.</t>
  </si>
  <si>
    <t>Омарова Е.О., Арыстанова Г.Б.</t>
  </si>
  <si>
    <t>Әйелдер киімдерін құрастыру және модельдеу</t>
  </si>
  <si>
    <t>Дизайн, текстиль</t>
  </si>
  <si>
    <t>Оқу құралы колледж және жоғарғы оқу орындарының студенттеріне арналған. Оқу құралында киім жайлы жалпы ұғым, оның жіктелуі мен қызметі, адам анатомиясы мен тұлғаның өлшемдері жайлы ақпараттар жазылған. Адам тұлғасынан алынған ақпараттар бойынша әйел адамдарға иық және бел бұйымдарының құрастырылуы мен модельденуі берілген. Құрастыру кезінде конструктивтік қосымшалардың дұрыс таңдалуы мен олардың орындалатын қызметі негізделген. Сонымен қатар, базалық конструкция негізінде модельдік ерекшеліктер жасау жолдары мен тәсілдері де көрсетілген. Оқу құралында әртүрлі стильдегі әйелдер бұйымдарының нобайлары ұсынылып, олардың ішінде кейбір бұйымдардың модельдену жолдары сызба түрінде көрсетілген. Жалпы, оқу құралының көмегімен студент өздігінен кез-келген иық және бел бұйымдарын еш қиындықсыз құрастыра алатын байқауға болады.</t>
  </si>
  <si>
    <t>Гаврилова Т.В., Гельдымамедова Э.А., Тулиндинова Г.К., Баймурзина Б.Ж.</t>
  </si>
  <si>
    <t>Репетитор по биологии</t>
  </si>
  <si>
    <t>Биология, Педагогика</t>
  </si>
  <si>
    <t>Учебное пособие является оригинальным учебно-методическим материалом, предназначенным для учителей и учеников школ, которые хотят углубить свои знания в биологии. Весь материал изложен по темам в той последовательности, в которой он изучается в школьном курсе биологии. Каждый раздел разбит авторами на две части: информирующую и контролирующую. Справочно-информационный материал организован в виде таблиц и схем, что позволяет дать большое количество необходимой информации при относительной краткости и сжатости ее изложения. По каждому разделу предусмотрено 30 тестовых заданий, которые также являются оригинальными и составлены лично авторами.</t>
  </si>
  <si>
    <t>Онгарбаева Н., Аскарбеков Э.Б., Мұрадов С.А.</t>
  </si>
  <si>
    <t>Обработка и хранение продукции растениеводства</t>
  </si>
  <si>
    <t>Технология перерабатывающих производств, растениеводство</t>
  </si>
  <si>
    <t>В лабораторном практикуме представлены методические указания для выполнения лабораторных и практических занятий по дисциплине «Обработка и хранение продукции растениеводства» и предназначены для студентов вузов, обучающихся по специальности 5В072800 – Технология перерабатывающих производств. Практикум включает примеры того, как определить эффективность технологических процессов обработки и хранения растениеводческой продукции, изучение физико-химические процессы, происходящие в обрабатываемой зерновой массы, и примеры расчета компонентов конкретной готовой продукции. Настоящий практикум по дисциплине «Обработка и хранение продукции растениеводства» предполагает углубление и расширение знаний, получение навыков обучающихся в области технологий обработки, анализа процессов хранения растениеводческой продукции.</t>
  </si>
  <si>
    <t>Дарибаев Ю. А., Дарибаев Н. Ю., Исаева Д</t>
  </si>
  <si>
    <t>Мұнай және газ химиясы</t>
  </si>
  <si>
    <t>Нефтегазовое, нефтехимия</t>
  </si>
  <si>
    <t>"Мұнай және газ химиясы" пәні 6В07216-«Мұнай-газ инженериясы», 6В07217-«Мұнай және газды тасымалдау», 6В07218- «Мұнай, мұнай өнімдерін және газды өткізу», 6В07213-«Мұнай және газ ұңғымаларын бұрғылау» білім беру бағдарламасы бойынша білім алатын студенттерге арналған. Бағдарламада –мұнай, мұнай өнімдері және газдың пайда болуы, физикалық және химиялық құрамы, жіктелуі қаныққан, қанықпаған, ароматты, циклоалканды, циклоалкенді және аралас құрылымды көмірсутектер, гетероатомды қосылыстар, және минералды мұнай компоненттері –олардың номенклатурасы, изомериясы, физикалық және химиялық қасиеттері, құрамы, қолданылуы туралы мәліметтер келтірілген</t>
  </si>
  <si>
    <t>Исабаев А.С.</t>
  </si>
  <si>
    <t>Почвоведение</t>
  </si>
  <si>
    <t>агрономия, география, природопользование</t>
  </si>
  <si>
    <t>В учебном пособии изложены основы почвоведения, вопросы генезиса и эволюции почвы, ее роль и функции в биосфере Земли. Дана характеристика физических, химических, биологических свойств главных типов почв. Раскрыты основы учения о факторах почвообразования, зонах природы; показана роль круговорота веществ в почвообразовании. Пособие позволяет установить причинно-следственные связи явлений в системе «почва-растение-почва», понимать роль биологического разнообразия как ведущего фактора устойчивости живых систем и биосферы в целом.</t>
  </si>
  <si>
    <t>Землеустройство</t>
  </si>
  <si>
    <t>управление земельными рисурсами</t>
  </si>
  <si>
    <t>Изложены основы землеустройства, вопросы и схемы землеустройства территорий, использования и охраны земель, карты (планов) объекта землеустройства, проекты внутрихозяйственного землеустройства. Землеустройство включает в себя мероприятия по изучению состояния земель, планированию и организации рационального использования земель и их охраны, описанию местоположения и (или) установлению на местности границ объектов землеустройства, организации рационального использования гражданами и юридическими лицами земельных участков для осуществления сельскохозяйственного производства. По результатам проведения землеустройства формируется землеустроительная документация</t>
  </si>
  <si>
    <t>Оценка земли и земельный кадастр</t>
  </si>
  <si>
    <t>Учебное пособие "Оценка земли и земельный кадастр" написано в соответствии с требованиями образовательного стандарта профессионального высшего образования. Дается понятие земельного кадастра, показаны особенности развития способы, методы и порядок создания и ведения государственного земельного кадастра. Приводится механизм регистрации сделок с землей, а также создания и ведения кадастра земель в населенных пунктах. Учебный материал излагается доступным языком, четко и последовательно в соответствующем объеме. Некоторые из разделов включают в себя теоретический материал, таблицы, контрольные вопросы.Предлагаемое пособие предназначено для студентов очного и заочного обучения.</t>
  </si>
  <si>
    <t>Социальная экология и устойчивое развитие</t>
  </si>
  <si>
    <t>биологии и биотехнологии</t>
  </si>
  <si>
    <t>В учебном пособии даны основы социальной экологии, проведен анализ ключевых социально-экологических проблем. Материал, представленный в учебном пособии, способствует развитию широкого взгляда на различные социальные процессы и явления, умению анализировать и оценивать их применительно как ко всему обществу и отдельным группам людей, так и к каждому отдельному человеку.Учебное пособие может быть использовано как студентами специальности «Экология», так и полезно всем, кто интересуется современными социально-экологическими проблемами.</t>
  </si>
  <si>
    <t>Исабаева Г.М.</t>
  </si>
  <si>
    <t>Контроль и оценка качества сырья и продовольственных продуктов</t>
  </si>
  <si>
    <t>В учебном пособии раскрывается контроль и оценка качества сырья и продовольственных продуктов. Даются общие понятия контроля, оценки качества, пищевая ценность продуктов питания и их химический состав. Во второй главе подробно изложены на конкретных продовольственных подуктах стандартные методы анализа органолептических, хмических и физико-химических методов определения качества.Учебное посбие предназначено для бакалавров образовательной программы «Технология продовольственных продутов» и «Стандартизация, сертификаця и метрология»</t>
  </si>
  <si>
    <t>Ulyeva G.A., Yakovleva D.A. / Ульева Г.А.</t>
  </si>
  <si>
    <t>Metal science and heat treatment</t>
  </si>
  <si>
    <t>The methodological manual contains developments in the most important sections of metal science and heat treatment. This manual is a sequential presentation of the basics of materials science, heat treatment, alloying of metallic materials.The manual can be recommended as a reference material for students of higher educational institutions in the study of disciplines "Metallurgy and heat treatment" for students of the specialty "Metal forming technology", "Materials science", "Physical materials science", "Materials science and technology of structural materials", "Construction materials and heat treatment", students in the specialties "Materials science and technology of new materials", "Transport, transport equipment and technologies", "Heat power engineering", "Mechanical engineering", "Thermomechanical treatment", and also for students of secondary specialized educational institutions studying related disciplines. /Методическое пособие содержит разработки по важнейшим разделам металловедения и термической обработки. Настоящее пособие представляет собой последовательное изложение основ материаловедения, термической обработки, легирования металлических материалов.Учебное пособие может быть рекомендовано в качестве справочного материала для студентов высших учебных заведений при изучении дисциплин «Металлургия и термическая обработка» для студентов специальностей «Технология обработки металлов давлением», «Материаловедение», «Физическое материаловедение», «Материаловедение». наука и технология конструкционных материалов», «Конструкционные материалы и термообработка», студенты специальностей «Материаловедение и технология новых материалов», «Транспорт, транспортная техника и технологии», «Теплоэнергетика», «Машиностроение», «Термомеханическая обработка», а также для студентов средних специальных учебных заведений, изучающих смежные дисциплины.</t>
  </si>
  <si>
    <t>Tatiуevа M.M. , Gelmanova Z.S. , Silaeva O.V., Bayassilova K.A. / Татиева М.М.</t>
  </si>
  <si>
    <t>Digitalization of the economy of the Republic of Kazakhstan as a stabilization measure in modern conditions</t>
  </si>
  <si>
    <t>Экономический</t>
  </si>
  <si>
    <t>This monograph presents the results of research, reflecting both the trends and prospects for the development of the digital economy, and the issues of digital transformation of the economy and industry.
 The monograph reflects the formation of the digital economy in the context of the COVID-19 pandemic, the features of the digital transformation of industry, the problems of developing the regional and sectoral economy of the Republic of Kazakhstan.The foreign and domestic experience of digitalization of the regional economy is considered.A significant place is given to the development of recommendations for assessing the effectiveness of the use of information technologies in the state, the development of a model for preventing and managing risks in the digital transformation of an enterprise, as well as recommendations for modernizing an enterprise based on the information system developed by KazMunayGas.The textbook is intended for specialists involved in the digital economy, researchers, as well as students studying economic specialties while studying the Digital Economy courses./В данной монографии представлены результаты исследований, отражающие как тенденции и перспективы развития цифровой экономики, так и вопросы цифровой трансформации экономики и промышленности.В монографии отражено формирование цифровой экономики в условиях пандемии COVID-19, особенности цифровой трансформации промышленности, проблемы развития региональной и отраслевой экономики Республики Казахстан.Рассмотрен зарубежный и отечественный опыт цифровизации региональной экономики.Значительное место уделено разработке рекомендаций по оценке эффективности использования информационных технологий в государстве, разработке модели предотвращения и управления рисками при цифровой трансформации предприятия, а также рекомендаций по модернизации предприятия. на базе информационной системы, разработанной КазМунайГаз.Учебник предназначен для специалистов, занимающихся цифровой экономикой, исследователей, а также студентов, обучающихся экономическим специальностям при изучении курсов «Цифровая экономика».</t>
  </si>
  <si>
    <t>Алдабердіқызы Айдын</t>
  </si>
  <si>
    <t>Читательская грамотность и социальная стратификация</t>
  </si>
  <si>
    <t>В монографии даются разъяснения понятий грамотность, читательская грамотность, на многочисленных примерах рассматриваются характеристики и виды корреляций читательской грамотности и социально-экономического статуса, анализируются возможные причинно-следственные связи между уровнем читательской грамотности и социальной стратификацией казахстанского общества.Книга адресуется бакалаврам, магистрантам и докторантам PhD, изучающим курсы по социолингвистике, методологии лингвистических исследований, планированию и организации исследовательской работы, а также всем, кто интересуется проблемой грамотности, в целом, и читательской грамотности, в частности.</t>
  </si>
  <si>
    <t>Садвакасова С.Р.</t>
  </si>
  <si>
    <t>Өзен гидрометриясы</t>
  </si>
  <si>
    <t>Гидрология, география</t>
  </si>
  <si>
    <t>Гидрометриялық бақылаулар, өлшеулер және су ағынының гидрометриялық сипаттамалары үшін есептеу әдістері туралы түсінік берілген. Су тұтынуды нормалау және су объектілерінде суды бөлу қағидаттары туралы жалпы мәліметтер келтірілген. Су ресурстарын басқару және мониторинг мәселелері қаралды. Гидрометриялық және гидрологиялық бейіндегі пәндерді оқу кезінде «Гидрология» мамандығы бойынша оқитын студенттерге арналған.</t>
  </si>
  <si>
    <t>Гидрология и гидрометрия: практикум</t>
  </si>
  <si>
    <t>Учебно-методическое пособие «Гидрология и гидрометрия: практикум» предназначенное для студентов высших учебных завдений, обучающихся по специальности «6В05210 – Гидрология». За основу данного учебно-методического пособия были взяты материалы методических указаний к.г.н., доцента Мазур Л.П., носит комплексный характер и был разработан с учетом результатов и достижений научно-педагогической деятельности автора, которые рассматривают основные вопросы и применение возможностей практической гидрологии на начальных этапах изучения.</t>
  </si>
  <si>
    <t>Тлеубергенов А.А., Байбулов А.К., Иваницкая Н.В., Казагачев В.Н.</t>
  </si>
  <si>
    <t>Жылутехника және техникалық термодинамика</t>
  </si>
  <si>
    <t>Инженерно-технический</t>
  </si>
  <si>
    <t>Оқу құралы техникалық жоғары оқу орындарының оқу бағдарламасына сәйкес жазылып, курстың негізгі бөлімдерін қамтыған. Оқу құралында дәрістер, практикалық сабақтарға және студенттердің өзіндік жұмыстарға арналған әдістемелік нұсқаулар, студенттердің білімін тексеруге арналған тесттермен есептер берілген.</t>
  </si>
  <si>
    <t>Тоқпанов Е.А., Абулғазиев А.У., Сергеева А.М., Әбдіманапов Б.Ш.</t>
  </si>
  <si>
    <t>Географияны оқыту әдістемесі 1 том</t>
  </si>
  <si>
    <t>Оқулық 6В01506-«География», 6В01511-«География-тарих» білім беру бағдарламаларының үлгілік оқу бағдарламасына сәйкес жазылған. Оқулықта жоғары оқу орындарында географияны оқыту әдістемесінің негіздері: географиялық білім берудің мақсаттары, географиялық білім берудің құрылымы мен мазмұнындағы өзгерістер, пәнді оқыту әдістері, т.б. мәселелері қарастырылады. Мектеп географиясы курсы аясында жоғары мәдениетті азаматты тәрбиелеуге қажетті педагогикалық технологиялар ұсынылған. Болашақ география пәнінің мұғалімі мен оқытушылар оқулықтан тиімді оқытудың әдістерін таба алады.</t>
  </si>
  <si>
    <t>Географияны оқыту әдістемесі 2 том</t>
  </si>
  <si>
    <t>Пиримжаров М. Х., Капанова А.Т. , Казагачев В.Н.</t>
  </si>
  <si>
    <t>Smart home жүйесіндегі нысандарын жобалау.</t>
  </si>
  <si>
    <t>Архитектура и дизайн</t>
  </si>
  <si>
    <t>Оқу құралы жоғары оқу орындары 5В042100 - «Дизайн» мамандығы студенттері мен оқытушыларына және болашақ дизайнер сәулетшілердің графикалық білімін дамытуға арналған. Оқу құралы сәулеттік дизайн мамандығының студенттеріне, докторанттарға және жоғары мектеп пен орта кәсіптік білім мекемелері педагок қызметкерлеріне арналған.</t>
  </si>
  <si>
    <t>Аймаганбетова З.К.</t>
  </si>
  <si>
    <t>Электр және магнетизм</t>
  </si>
  <si>
    <t>Жоғары оқу орындарында физик мамандарды даярлауда «Электр және магнетизм» курсы негізгі пәндердің бірі болып саналады. Бұл өз кезегінде осы сала бойынша электрлік және магниттік құбылыстарды тереңінен зерттеуді, физикалық құбылыстардың тек теориялық жағынан ғана емес, экспериментте де дәлелденуін қажет етеді. Осы тұрғыдан алғанда оқу құралы 6В05301 - Физика мамандығының студенттеріне «Электр және магнетизм» пәні бойынша зертханалық жұмыстарға арналған құрал болып табылады. Оқу құралының мазмұны «Электр және магнетизм» пәнінің жұмыс оқу бағдарламасына сәйкес келеді. Бұл пән тек осы мамандыққа ғана емес, басқа да техникалық мамандықтарға оқытылатындықтан осы оқу құралын басқа да білім бағдарламаларының студенттері мен магистранттар қолдана алады.</t>
  </si>
  <si>
    <t>Сихимбаева С.М.</t>
  </si>
  <si>
    <t>Белсенді оқыту әдістері</t>
  </si>
  <si>
    <t>Оқу құралы 6В01310– «Бастауыш оқыту педагогикасы мен әдістемесі» мамандығының БББ мазмұнына сай құрастырылған. Оқу құралда жаңа білім беру жүйесінің талап етіп отырған инновациялық оқыту әдістері, оның ішінде педагог пен білімалушылардың белсенді іс әрекетін тудыратын әдістердің құрылымы мен мазмұны және қолдану әдістемесі ұсынылады. Басым түрде білімалушылармен оқытушының бірлесе мақсатқа жетудің белсенді тәсілдері, берілген. Білімалушылардың өзін-өзі тексеруге арналған тест тапсырмалары және білімалушыларға арналған тапсырмалар топтамасы ұсынылған.</t>
  </si>
  <si>
    <t>Zaripov R., Yessaulkov V. / Зарипов Р.Ю., Есаулков В.С.</t>
  </si>
  <si>
    <t>Construction of railway cars</t>
  </si>
  <si>
    <t>транспорт, транспортная техника</t>
  </si>
  <si>
    <t>The textbook contains information about the design of modern freight and passenger cars operated on the railways of Kazakhstan. The designs of wheel sets, axle boxes, trolleys and shock-traction devices, which have the greatest impact on traffic safety, are considered in detail.The manual is intended for students of higher educational institutions, specialties "Transport, transport equipment and technologies" and Organization of transportation, movement and operation of transport, as well as students of technical schools and colleges of railway transport./Учебник содержит сведения о конструкции современных грузовых и пассажирских вагонов, эксплуатируемых на железных дорогах Казахстана. Подробно рассмотрены конструкции колесных пар, букс, тележек и ударно-тяговых устройств, оказывающих наибольшее влияние на безопасность движения. Пособие предназначено для студентов высших учебных заведений, специальностей «Транспорт, транспортная техника и технологии». и организации перевозок, движения и эксплуатации транспорта, а также учащихся техникумов и колледжей железнодорожного транспорта.</t>
  </si>
  <si>
    <t>Яковенко Л.К.</t>
  </si>
  <si>
    <t>Основы профессиональной деятельности</t>
  </si>
  <si>
    <t>Русский язык и литература</t>
  </si>
  <si>
    <t>Настоящее учебное пособие предназначено для студентов 1 курса специальности «Русский язык и литература». Основная цель пособия – раскрыть двусторонний характер профессиональной подготовки будущего учителя русского языка и литературы, призванного учить школьника своим предметам, и формировать профессионально-языковую личность студента. Пособие содержит теоретический материал по 15 темам курса, контрольные вопросы к каждой из них и задания.</t>
  </si>
  <si>
    <t>Жеткізгенова Ә. Т.</t>
  </si>
  <si>
    <t>Кәсіби қазақ тілі. (5В11300-Биология мамандығында оқитын білім алушыларға арналған)</t>
  </si>
  <si>
    <t>Язык казах, Биология</t>
  </si>
  <si>
    <t>Оқy құрaлы қaзaқ тiлiн биология мамандығында оқитын білім алушыларға кәсіби дeңгeйдe oқытyғa aрнaлғaн. Типтік бaғдaрлaмa мазмұнына орай және мамандық ерекшелігіне лайықтап таңдалған тақырыптар білім алушылардың сөйлey біліктілігін дaмытyғa ықпaл жacaйды.Oқy құрaлы cтyдeнттeр мeн мaгиcтрaнттaрғa, мeктeп, кoллeдж oқyшылaрынa қocымшa көмeкшiлiк қызмeт aтқaрaды.</t>
  </si>
  <si>
    <t>Кәсіби қазақ тілі.(5В030100 - Құқықтану мамандығында оқитын білім алушыларға арналған)</t>
  </si>
  <si>
    <t>Язык казах,  Право</t>
  </si>
  <si>
    <t>Оқy құрaлы қaзaқ тiлiн құқықтану мамандығында оқитын білім алушыларға кәсіби дeңгeйдe oқытyғa aрнaлғaн. Типтік бaғдaрлaмa мазмұнына орай және мамандық ерекшелігіне лайықтап таңдалған тақырыптар білім алушылардың сөйлey біліктілігін дaмытyғa ықпaл жacaйды.Oқy құрaлы cтyдeнттeр мeн мaгиcтрaнттaрғa, мeктeп, кoллeдж oқyшылaрынa қocымшa көмeкшiлiк қызмeт aтқaрaды.</t>
  </si>
  <si>
    <t>Байкенов М.И., Халикова З.С., Халикова А.И., Минайева Е.В.(Baikenov M.I., Khalikova Z.S., Khalitova A.I., Minayeva Ye.V.)</t>
  </si>
  <si>
    <t>Chemistry of oil and gas</t>
  </si>
  <si>
    <t>В учебном пособии рассмотрены химический состав, физико-химические свойства нефти и газа, а также методы разделения компонентов нефти являются. Учебное пособие предназначено для студентов и магистрантов химического факультета, специализирующихся на переработке углеводородного сырья. In the tutorial the chemical composition, physico-chemical prop-erties of oil and gas as well as separation methods of oil components are considered. The tutorial is intended for students and master stu-dents of Chemistry department who are specialized in processing of hydrocarbon raw materials.</t>
  </si>
  <si>
    <t>Кәсіби қазақ тілі.(5B010900-математика мамандығында оқитын білім алушыларға арналған)</t>
  </si>
  <si>
    <t>Язык казах, Математика</t>
  </si>
  <si>
    <t>Оқy құрaлы қaзaқ тiлiн математика мамандығында оқитын білім алушыларға кәсіби дeңгeйдe oқытyғa aрнaлғaн. Типтік бaғдaрлaмa мазмұнына орай және мамандық ерекшелігіне лайықтап таңдалған мaтeриaлдaр тiл үйрeнyшiлeрдiң сөйлey біліктілігін дaмытyғa ықпaл жacaйды. Oқy құрaлы cтyдeнттeр мeн мaгиcтрaнттaрғa, мeктeп, кoллeдж oқyшылaрынa қocымшa көмeкшiлiк қызмeт aтқaрaды.</t>
  </si>
  <si>
    <t>Суримбаева К., Абишева Г.С., Батыр Э.Е.</t>
  </si>
  <si>
    <t>Өсімдік шаруашылығы</t>
  </si>
  <si>
    <t>Агрономия, Почвоведение и агрохимия</t>
  </si>
  <si>
    <t>«Өсімдік шаруашылығы» оқу құралында танаптық (екпе) дақылдардың тұқымтану мәселелері, ауыл шаруашылық дақылдарының өнімдерін бағдарламалаудың теориялық негіздері және іссаналық тәсілдері қарастырылған, дәнді астық, дәнді бұршақ, майлы және эфирмайлы дақылдардың, түйнек және тамыржемістілерді өсіру технологиясы ерекшеліктері жазылған. Оқу құралы оқу жоспарының бағдарламасына сай құрастырылған және курстың дәріс жұмыстарын орындауға қажетті барлық мәлімдемелері ендірілген. Бұл оқу құралы 6В08110-«Агрономия», 6В08120- және «Топырақтану және агрохимия»білім беру бағадарламасының білім алушыларына арналып жасалған.</t>
  </si>
  <si>
    <t>Жылкышыбаева.К.К.</t>
  </si>
  <si>
    <t>Қазақстанның ежелгі тарихы (2 томда)</t>
  </si>
  <si>
    <t>Оқу құралы қазақ халқының қалыптасуының қайнар - бастауларымен таныстырады. Оқу құралы Абай атындағы Қазақ ұлттық педагогикалық университетімен құрастырылған және ҚР Білім және ғылым министрлігі бекіткен типтік оқу бағдарламасына сәйкес келеді. Қазақстанның ежелгі тарихы оқу құралы Қазақстан аумағындағы өркениеттің бастауы болған ежелгі адамның қалыптасуы, қоныстануы, шаруашылығының қалыптасуы, археологиялық ескерткіштері және қола дәуірінің рухани және материалдық мәдениеті, тарихнамасы туралы мәселелерді қамтыған. Автор ертедегі темір дәуірінде өмір сүрген тайпалардың қоғамдық құрылысы, рухани мәдениеті, саяси тарихы және археологиялық ескерткіштері туралы мол мағлұмат береді. Оқу құралында тақырыптарға байланысты глоссарий, бақылау сұрақтары, карталар, реферат тақырыптары, тест сұрақтары және қосымша тарихи құжаттар келтірілген. Оқу құралы Қазақстан тарихы курсын оқитын жоғарғы оқу орындарының студенттеріне арналады, сонымен бірге аталған оқулықты оқытушылар, магистранттар да пайдалана алады.</t>
  </si>
  <si>
    <t>Сындарова. Ж.А., Келесхан. А.Т.</t>
  </si>
  <si>
    <t>Материалдық мәдениет және дизайн тарихы</t>
  </si>
  <si>
    <t>История ,Дизайн</t>
  </si>
  <si>
    <t>Оқу әдістемелік ақпаратта «Материалдық мәдениет және дизайн тарихы» пәнінен алған теориялық білімдерін бекітуге нұсқаулық мәліметтер қамтылған. Мұнда болашақ дизайнерлерге дизайн тарихы және теориялық даму процесі жөнінде тереңірек білім алып, көркем шығарманы талдауға және ол туралы өз пікірін сауатты жеткізе білуге үйрету. Болашақ студент жастарымыз дизайнның даму тарихын біліп, тұтастай дизайнерлік мамандығы туралы түсінігі болуы тиіс.Оқулық. «Өнер тарихы», «Дизайн тарихы», «Материалдық мәдениет және дизайн тарихы» пәндерінде қолдануға болады. Оқулық - 5В042100, 6В02101 – «Дизайн» білім беру бағдарламасы бойынша студенттерге арналған.</t>
  </si>
  <si>
    <t>Шойынбет Ж.А.</t>
  </si>
  <si>
    <t>Абай қарасөздерінің ерекшеліктері</t>
  </si>
  <si>
    <t>Абай қарасөздерін бүгінгі күн талабы деңгейінде талдап-зерттеу арқылы автор абайтанудың жаңа қырларын еңбегіне арқау еткен. Абайтанудың алда шешілуге тиіс мәселелерін сұхбатында жан-жақты қарастырады. Бұл зерттеу еңбек жоғары оқу орындарының білімгерлеріне, магистранттарға, докторанттарға оқу құралы ретінде ұсынылады.</t>
  </si>
  <si>
    <t>Майлыбаева А.Д.</t>
  </si>
  <si>
    <t>Применение интервальной математики и метода анализа иерархий (маи) к задаче управления запасами</t>
  </si>
  <si>
    <t>В монографии приведены результаты, касающиеся математического моделирования систем управления запасами. Это математическая модель управления запасами с ограничением на объем склада и на управление. Полученные с применением интервальной математики и методов анализа иерархий научные результаты, такие как критерий управляемости и оптимальное решение предложенной модели управления запасами, являются актуальными. В результате проведенных исследований в работе разработана математическая модель управления запасами, описываемая обыкновенными дифференциальными уравнениями и учитывающая ряд ограничений, актуальных с точки зрения практического применения. Монография предназначена для научных сотрудников, студентов, магистрантов и докторантов, занимающихся проблемами моделирования и методами интервального анализа и а анализа иерархий для решения задач управления запасами.</t>
  </si>
  <si>
    <t>Алжанов Е.А.</t>
  </si>
  <si>
    <t>Плодоводство</t>
  </si>
  <si>
    <t>Сборник лекций</t>
  </si>
  <si>
    <t>Сборник лекций составлен в соответствии с требованиями учебного плана и программой дисциплины «Плодоводство» и включает все необходимые сведения по освоению тем лекционных занятий курса.В сборнике лекций рассмотрены теоретические вопросы об изучении производственно-биологических особенностей, закономерностей роста, развития, плодоношения плодовых растений, задач организации питомников, закладки плодового сада, ухода и формирования крон плодовых деревьев и ягодников, их взаимоотношений с внешней средой.Сборник лекций по дисциплине «Плодоводство» предназначен для студентов специальности 6В08110 - «Агрономия».</t>
  </si>
  <si>
    <t>Көкөніс шаруашылығы</t>
  </si>
  <si>
    <t>Ұсынылып отырған дәрістер жинағында көкөніс өсімдіктерінің биологиялық және морфологиялық ерекшеліктері, Қазақстан республикасынын, әр турлі климаттық жағдайларында ашық және корғалған топырактағы көкөніс дақылдарын өндірудің алдыңғы технологияларымен танысу қарастырылған. Бұл дәрістер жинағы «Көкөніс шаруашылығы» пәнінен алған білімді тереңдетеді және студенттердің келешек агроном мамандығы бойынша маман дайындайды. 6В08110-«Агрономия» мамандығы үшін</t>
  </si>
  <si>
    <t>Кубденова Г.Б.</t>
  </si>
  <si>
    <t>Қазақ тілінің тарихи лексикографиясы:құрылымы мен ұстанымдары</t>
  </si>
  <si>
    <t>Монографияда қазақ тілінің тарихи бағыттағы этимологиялық, диалектологиялық және тарихи сөздіктер концепциясының құрылымы мен ұстанымдық негіздері, теориясы мен тәжірибесі қарастырылып, сонымен қатар түркітану мен жалпы тілі біліміндегі сөздіктердің жасалу негіздері ғылыми түрде зерделенеді. Сөздіктің лингвистикалық, қоғамдық мұра екендігі дәйектеледі.</t>
  </si>
  <si>
    <t>Ибраймова.Л.А.</t>
  </si>
  <si>
    <t>Лингвомәдениеттану негіздері</t>
  </si>
  <si>
    <t>Лингвомәдениеттану негіздерінің зерттеу нысаны, міндеттері жайлы мағлұмат беріп, лингвомәдениеттануға тән категориялар жөнінде түсініктерін қалыптастырады. Білім алушылардың тіл мен мәдениет сабақтастығын ұғынып, оның ең басты міндеті – тілдік жаһанданудан қорғайтын негізгі қалқан ретінде түсінік қалыптастырады. Ұлттық құндылықтарды түсіне отырып, тілді меңгертуге дағдыланады. Оқу құралы жоғары оқу орындарының филология факультеттерінің тілші мамандарына, магистранттары мен студенттеріне арналған.</t>
  </si>
  <si>
    <t>Сейтбекова.А.А.</t>
  </si>
  <si>
    <t>Ескі қазақ жазба ескерткіштер тіліндегі араб және парсы сөздері</t>
  </si>
  <si>
    <t>Бұл еңбекте көне қыпшақ тілінің соңғы үлгілерінің бірі – XVI–XVII ғасырлардағы Қадырғалидің «Жамиғат тауарих» пен Әбілғазы баһадүр ханның «Түркі шежіресі» жазба ескерткіштері мәтіндеріне лингвотекстологиялық талдаулар жасалып, өзге ортағасыр жазба ескерткіштерінен айырмашылықтары сөз болады. Авторлардың араб, парсы сөздерін қолданудағы түпнұсқаның әсері сараланады. Араб, парсы сөздерінің статистикасы беріліп, семантикалық ерекшеліктері талданады. Соңында жазба ескерткіштер тіліндегі араб, парсы сөздерінің сөздігі беріледі. Аталмыш монография түркітанушыларға, тіл тарихымен айналысатын зерттеушілерге, жоғары оқу орындары филология факультеттерінің студенттеріне және көпшілік қауымға арналады.</t>
  </si>
  <si>
    <t>Мамыт А.А.</t>
  </si>
  <si>
    <t>Қазақ әдебиетіндегі дәстүр мен жаңашылдық</t>
  </si>
  <si>
    <t>Оқу құралында қазақ әдебиетіндегі дәстүр мен жаңашылдық мәселесі зерделенеді. Дәстүр мен жаңашылдық термині жан-жақты талданып, оның ұлттық сөз өнеріндегі көрінісі, зерттелуі ғылыми тұрғыдан сарапталған. Фольклор мен әдеби дәстүр, ежелгі дәуір әдебиетіндегі түркілік таным мен көркемдік, орта ғасырдағы ислам мәдениеті мен шығыс әдебиетінің сарыны, жыраулық поэзияның өзіндік болмысы, Абай жаңашылдығы мен ақындық дәстүрі, Алаш қайраткерлеріндегі ұлттық рух, көркем прозадағы Әуезов жаңашылдығы мен дәстүрі, көркемдік дәстүр және әдеби процесс, қазақ прозасындағы модернизм арнайы тақырыптар аясында қарастырылады. Кітап жоғары оқу орындары филология факультетінің студенттері мен ізденушілеріне, магистранттар мен докторанттарға, жалпы қазақ әдебиетіне қызығушы қалың көпшілікке арналады.</t>
  </si>
  <si>
    <t>Нурпеисов Н.Ж.</t>
  </si>
  <si>
    <t>Әдеби сын тарихын зерттеудің өзекті мәселелері</t>
  </si>
  <si>
    <t>«Әдеби сын тарихын зерттеудің өзекті мәселелері» деп аталатын оқу-әдістемелік құралы 6В01701 - қазақ тілі мен әдебиеті мұғалімін даярлау, 6В02302- филология мамандықтарының күндізгі және қашықтықтан білім беру бөлімінің студенттеріне арналған. Оқу-әдістемелік құралы ретінде дайындалған кітапта қазақ әдебиетінің сын тарихы пәні бойынша қажетті дерек көздері ғылыми тұрғыдан жан-жақты зерттеліп, қазақ әдеби сынының жай-күйі, оның өзекті мәселелері жан-жақты қарастырылған. Сонымен қатар көп уақыттан бері қазақ әдебиетінің тарихы, теориясы, сыны жайында, әдебиеттану ғылымына еңбегі сіңген тұлғалар жайында жазылған еңбектер де топтастырылып берілді. Бұл оқу-әдістемелік құралы жоғары оқу орындары филология факультетінің студенттері мен ізденушілеріне, магистранттар мен докторанттарға, жалпы төл әдебиетіміздің тарихы мен сынын біле түскісі келетін әдебиет сүйер қалың оқырман қауымға арналған.</t>
  </si>
  <si>
    <t>Жеңіс Ж.Ж.</t>
  </si>
  <si>
    <t>Ортағасырлық түркілердегі дәстүрлі дүниетаным мен мемлекеттілік: тарихи сабақтастық пен өзгерістер (vі-хііі ғ.ғ.) (2 томда)</t>
  </si>
  <si>
    <t>Біртұтас идеологиялық жүйе ретінде дін ортағасырлық түркілер құрған мемлекеттің негізгі тірегіне айналды. ҮІ ғасырдағы көктүріктер қағанатынан бастап Қазақ хандығының дәуірлеу кезеңіне дейінгі аралықта дін, қандай формада болмасын, дәстүрлі мемлекеттілікте маңызды орынға ие болдыЗерттеу жұмысында ортағасырлық түркi мемлекеттерiнiң қалыптасуы мен дамуындағы және құлдырап, дағдарысқа түсуiндегi рухани процестердің орыны, тарихи кезеңдер барысында оның басқа әлемдiк дiндер әсерiнен өзгерiске ұшырай отырып өз сабақтастығын сақтап қалғандығы жазылған. Түркiлердiң наным-сенiмi түркiлер құрған мемлекеттiк құрылымдарға ықпал етуші діни-дүниетанымдық жүйе ретiнде қарастырылады. Түркi мемлекеттерiнiң құрылуы мен өрлеуiне, құлдырауы мен жоғалуына басқа әлемдiк идеялардың әсерi, оларға жергiлiктi, дәстүрлi идеялардың қарсылығы жан-жақты қарастырылады.</t>
  </si>
  <si>
    <t>Ежелгі және ортағасырлардағы Тұран мен Иран</t>
  </si>
  <si>
    <t>ХІ-ХІІІ ғасырларда Иран мен Алдыңғы Азияны жаулап алып, бұл жерлерде өз мемлекеттерiн құрған түркiлер, қол астындағы жерлерде өзiндiк мәдениеттерiнiң элементтерiн батыл енгiзе отырып, дүние жүзiлiк ислам өркениетiнiң дамып, гүлденуiне қомақты үлес қосты. Түркiлер билiгi кезiнде ислам сәулетiне көшпендiлер мәдениетiнен жаңа сәулет үлгiлерi мен түрлерi қосылды. Ислам өркениетi түркiлiк сарынмен толығып, кемелдене түстi. Олар қол астындағы елдердi бiр орталыққа бiрiктiрiп, тәртiп орнатып қана қоймай, осы елдердiң мәдениетiнiң қалыптасып, дамуын қадағалап, мұрындық болды. Бұл жерде баса назар салып айта кететiн нәрсе, түркiлердiң ислам әлемiндегi жасаған мәдениетi кездейсоқтық, немесе сол жерде ғана кенеттен пайда болған мәдениет емес, бұл мәдениет өз бастауын сонау түркi Қағанатынан алған көне дәстүрлерге ие мәдениеттiң жалғасы болды. Ислам өркениетiнен сәулет, ғылым-бiлiм салаларымен қатар тiл, өнер салаларында да дала көшпелiлерiнiң қолтаңбасы айқын сезiледi. Осы қолтаңбаларды терең зерттеу тақырыптың тарихнамадағы олқы тұстарын толтырып қана қоймай, халқымыздың төл мәдениетiндегi өзiндiк бет-бейнесi мен беймәлiм қырларын ашады.</t>
  </si>
  <si>
    <t>Кадеева М.И., Омар Б.Қ.</t>
  </si>
  <si>
    <t>Қазіргі орыс тілінің сөзжасамы мен морфологиясы</t>
  </si>
  <si>
    <t>Осы оқу құралы Оңтүстік Қазақстан мемлекеттік педагогикалық институты тіл білімі кафедрасыШымкент қаласы) мен Л.Н. Гумилев атындағы Еуразия ұлттық университеті (Астана қаласы) теория және қолданбалы лингвистика кафедрасының ықпалдастығымен келісімшарт негізінде басылды. Оқу құралында қазіргі орыс тілінің морфемикасы, сөзжасамы мен морфологиясына қатысты өзекті мәселелер сөз болады. Студенттердің оқуын жеңілдету және оның тиімділігін арттыру мақсатында материалдарды жүйелеуде мынадай ұстанымдар ескерілді: а) теориялық материал барынша қысқартылып, түсінікті түрде берілді; б) бүкіл материал жекелеген шағын тақырыптарға (параграфтарға) бөлінді; в) әрбір параграф тақырыпқа қойылған сұрақтардан басталады және сұрақтардың әрқайсысына нөмірлеріне сәйкес жауап берілген (баяндаудың мұндай сұрақ-жауап ұстанымы студенттерге мақсатқа сай жұмыс істеуге мүмкіндік береді); г) әрбір тақырып сызба түрінде аяқталып, талдау үлгілері көрсетіліп, соңында студенттердің практикалық жұмысын жеңілдетуге мүмкіндік беретін қажетті әдебиеттер тізімі ұсынылады..Анықтамалық оқу құралы «Филология: орыс/қазақ тілі», «Аударма ісі», «Қазақ тілінде оқытатын мектептердегі орыс тілі мен әдебиеті» мамандықтары бойынша білім алатын Қазақстан Республикасы педагогикалық ЖОО мен университеттердің студенттеріне арналған. Анықтамалық оқу құралы қазіргі орыс тілін үйретушінің (репетитор) көмегінсіз оқып үйренуге мүмкіндік</t>
  </si>
  <si>
    <t>Саяпил Ә., Құдайбергенова А., Куралбаева Р.Е.</t>
  </si>
  <si>
    <t>Экономика қағидалары</t>
  </si>
  <si>
    <t>Қазіргі кезде нарықтық экономиканың кең етек алуымен байланысты экономика қағидалары жайлы кез-келген студенттің білімі болуы міндетті. Бұл оқу құралында экономика қағидалары бойынша барлық тақырыптардың қысқаша мазмұны құрылымдық логикалық сызбалар түрінде ұсынылған және әр тақырыпта кездесетін негізгі категориялардың анықтамасы глоссарии түрінде келтірілген.</t>
  </si>
  <si>
    <t>Аяшев О.А., Ибашова А.Б.</t>
  </si>
  <si>
    <t>Формирование логического мышления младших школьников</t>
  </si>
  <si>
    <t>В учебном пособии раскрываются основные особенности обучения логике учеников начальных классов, о роле математики в развитии логического мышления. В пособии показаны эффективные способы решения нестандартных логических задач, которые помогут привить интерес ребенка к изучению «классической» математики.Разработанное учебное пособие позволит будущим и настоящим педагогам творчески-критично выстраивать методологию и практику обучения науке математике в современной педагогической действительности.</t>
  </si>
  <si>
    <t>Методические основы обучения информатике в начальных классах</t>
  </si>
  <si>
    <t>Учебное пособие А.Б.Ибашовой посвящена созданию методической основы обучения информатике учеников начальных классов.Актуальность настоящего исследования заключается в разработанной методической системе обучения пропедевтического курса информатики в начальных классах.В пособии приведены теоретическое обоснование необходимости пропедевтического курса информатики. Определены цель и содержание, а также разработана методика обучения пропедевтического курса информатики в начальных классах.В учебном пособии анализируются основные подходы в методике преподавания информатики, выявлены и раскрыты основные принципы, пути и условия включения в систему обучения предмета информатики в начальных классах. Важным является рассмотрение понятий и основных составляющих преподавания информатики в начальных классах, рекомендации по применению методической системы обучения и методы активизации познавательного процесса.Большое внимание в пособии уделено методам активизации образовательного процесса: дана характеристика системе развития логического и алгоритмического мышления учеников начальных классов, исследован вопрос формирования положительного отношения учеников начальных классов к занятиям информатики в процессе учебной деятельности, кроме того, рассмотрены отдельные частные вопросы педагогической работы. В частности, проведен научно-методический анализ понятия «образовательной программы» в педагогике и дидактике, рассмотрены цели, задач обучения, психолого-педагогические и методические аспекты преподавания пропедевтического курса информатики, выявлены и раскрыты требования к отбору содержания обучения информатике, разработаны формы и методы обучения.Представленное учебное пособие является во многом уникальной как по широте и проработанности представленного материала. Книга очень полезна для широкого круга исследователей и специалистов, занимающихся проблемами обучения учеников начальных классов, работникам научно-методических служб и учреждений повышения квалификации, преподавателям и студентам педагогических учебных заведений.</t>
  </si>
  <si>
    <t>Сембаева.А.Г.</t>
  </si>
  <si>
    <t>Нейролингвистика</t>
  </si>
  <si>
    <t>Нейролингвистика— неврология мен тіл білімінің түйіскен жерінде пайда болған, мимен байланысты тіл жүйесін зерттейтін ғылым саласы. Қазіргі заманғы лингистикадағы нейролингвистика сияқты жаңа бағыт – антропоцентристік парадигманың жемісі. Аталмыш оқу құралын жоғары оқу орындарының филология, қазақ тілі мен әдебиеті мамандығының магистранттары, сондай-ақ дефектология, медицина мамандығының студенттері де пайдалана алады. Ұсынылып отырған оқу құралы оқулықтарға қойылатын талаптарға сай жазылған. Оқу құралы нейролингвистикалық, нейролингвистикалық бағдарламалау және нейрографикалық зерттеулер жүргізуде және тіл біліміндегі жаңа бағыттарға қатысты практикалық мақсаттарды шешуде септігін тигізеді.</t>
  </si>
  <si>
    <t>Баймагамбетова С.З.</t>
  </si>
  <si>
    <t>История культуры Казахстана в ХХ-нач. ХХIвеков.</t>
  </si>
  <si>
    <t>В учебном пособии, с учетом всех явлений и событий, исследуемого периода, анализируются исторические аспекты становления и развития культуры Казахстана в ХХ и нач.ХХI веков. При этом основное внимание уделяется анализу развития самых массовых форм распространения культуры среди населения – культурно-просветительным учреждениям. В работе также дается исторический анализ становления и развития культурообразующихся систем: образования, науки, средств массовой информации, других учреждений культуры и искусства и т.д.
 Пособие предназначена для научных работников, студентов вузов, а также работников государственных органов и учреждений сфере культуры</t>
  </si>
  <si>
    <t>Қаршығаева А.А. (Каршигаева А.А.)</t>
  </si>
  <si>
    <t>Кәсіби бағытталған қазақ тілі экономика факультінің студенттеріне арналған оқу құралы</t>
  </si>
  <si>
    <t>Филология,Экономика</t>
  </si>
  <si>
    <t>Оқу құралы жоғары оқу орындарында ¬¬Экономика факультеті студенттеріне кәсіби қазақ тілін жете меңгертуге бағытталған.
 Студенттерді ауызша және жазбаша тілін дамтыуға, еркін сөйлеуге және сауатты жазуға бағытталған. Мәтіндердің мазмұнына сәйкес сұрақтар мен түрлі жаттығулар берілген.</t>
  </si>
  <si>
    <t>Атабаева М.С.</t>
  </si>
  <si>
    <t>Қазақ диалектологиясы: қалыптасу даму бағыттары (2 томда)</t>
  </si>
  <si>
    <t>Монографияда қазақ тілінің аймақтық ерекшеліктерінің түрлері, оларды тану ұстанымдары, сөйленіс топтарының саны, ерекшелік белгілері, тілдік сипаты айқындалды.Қазақ тілі жергілікті ерекшеліктерінің пайда болу тарихы қазақ ұлты тарихымен өзектес, осыған орай, аймақтық лексика тарихи-танымдық тұрғыдан кезеңдер мен лексикалық қабаттарға, мағыналық- тақырыптық топтарға сараланып сипатталумен қатар, аймақтық сөз құрылымдық (денотаттық, сигнификаттық, коннотаттық,эмотивтік) парадигмалық,синтагмалық мәселе тұрғысынан қарастырылды. Бұл аймақтық ерекшеліктерді антропоөзекті бағыт ізденістерімен ұштастыруға мүмкіндік жасады.Жергілікті ерекшеліктер рухани және мәдени дереккөз ретінде талданып, ұлттық мәдениеттен бөлек дүние емес, оның жергілікті нақыштары, аймақтық туындылары, дәстүрлі мәдениеттің әдет-ғұрып, жор-жоралғылары екені, осындай ерекшеліктерден салт-дәстүр, әдет-ғұрып семантикасына ие рухани және материалдық бірліктер парадигмасы түзілетіні айқындалды.
 Монография білім алушыларға,тіл мамандарына,ғылыми зерттеушілер мен тіл тарихы, диалектология мәселелеріне қызығушыларға арналған.</t>
  </si>
  <si>
    <t>Жанбиров Ж.Ғ., Битилеуова З.К., Мусин Б.Х., Жүнисқанқызы К</t>
  </si>
  <si>
    <t>Автокөлік логистикасы –жол қозғалысының қауіпсіздігі (интеграцияланған тәсіл) 3 том</t>
  </si>
  <si>
    <t>Логистика</t>
  </si>
  <si>
    <t>Бұл оқулықтың мақсаты заманауи дамыған мемлекеттердің нақты іс-тәжірибелері негізінде болашақ мамандардың жол қозғалысы қауіпсіздігі мен ұйымдастыру мәселелерін жүргізетін мекемелерде табысты жұмыс істеу үшін қажетті жағдайлар жасау болып табылады. Оқулық 5В09100-"Қозғалыс тасымалдарын ұйымдастыру және көлікті пайдалану", 5В090900 -Логистика (салалар бойынша) мамандығының бакалаврларына және 6М090100- "Қозғалыс тасымалдарын ұйымдастыру және көлікті пайдалану", 6М090900 Логистика (салалар бойынша), сондай-ақ, жоғары оқу орындарының магистранттарына арналған.</t>
  </si>
  <si>
    <t>Жанбиров Ж.Ғ, ІзтелеуоваМ.С., Мусалиева Р.Д.</t>
  </si>
  <si>
    <t>Жаһандық логистика</t>
  </si>
  <si>
    <t>«Жаһандық логистика» пәні бойынша оқу құралы жоғары білім беретін оқу орындарының Логистика мамандығы бойынша оқитын студенттеріне арналған.Оқу құралында – жаһандық логистика туралы негізгі тұжырымдамалармен пайдаланудың теориялық негіздері және халықаралық нормативтік-құқықтық актілерді сақтай отырып, логистикалық жүйелердің жаһандануы жағдайында сыртқы сауда жүктерін жеткізудің көліктік процестерін басқару амалдарын меңгеруге негізделген материалдар берілген.</t>
  </si>
  <si>
    <t>Жанбиров Ж.Г., Бадамбаева С.Е.,</t>
  </si>
  <si>
    <t>Транспортно-логистические центры и терминальные технологии 1 том</t>
  </si>
  <si>
    <t>В учебнике содержатся результаты исследования и сведения, необходимые для осуществления совершенствования организаций и транспортно-логистических систем и центров. В нем обобщен значительный материал по названным направлениям. Подробно изложены существующие проблемы и варианты организаций и управления.</t>
  </si>
  <si>
    <t>Транспортно-логистические центры и терминальные технологии 2 том</t>
  </si>
  <si>
    <t>Камарова С.Н., Жабалова Г.Г., Онищенко О.Н., Леликова О.Н.</t>
  </si>
  <si>
    <t>Котельные установки и парогенераторы</t>
  </si>
  <si>
    <t>В учебном пособии представлены характеристики энергетических котлов систем теплоснабжения паропроизводительностью от 2,5 до 75 т/ч и водогрейных котлов теплопроизводительностью 4 до 180 МВт. Приведена классификация котельных агрегатов, рассмотрены основные элементы паровых котлов (топки для сжигания твердых, жидких и газообразных топлив, каркасы и обмуровки котлов, барабаны, пароперегреватели, водяные экономайзеры и воздушные подогреватели).Учебное пособие представляет теоретический интерес для студентов высших учебных заведений и колледжей, содержит полезные материалы, таблицы, иллюстрации. Приведенные сведения могут быть использованы при выполнении курсовых и дипломных проектов.Рекомендовано для студентов и магистрантов, обучающихся по направлению «Теплоэнергетика».</t>
  </si>
  <si>
    <t>Куда идет человечество І том</t>
  </si>
  <si>
    <t>философия</t>
  </si>
  <si>
    <t>Показано, что в настоящее время начинается новый этап в жизни человечества, названный национально-патриотическим, который будет служить переходным периодом к наступающему уже в ближайшие десятилетия веку дефицита полезных ископаемых, когда все люди вынуждены будут строить мировое социалистическое общество, главным лозунгом которого будет «свобода, равенство, братство». Это положение основывается на сформулированном автором новом законе самоорганизации живого мира на земле и материалистически-гуманистической концепции эволюции человеческого общества. Показана решающая роль полезных ископаемых в эволюции человечества. Для России сформулирована национальная идея «Россия уютнее всего», подобная же рекомендована также для каждой страны мира. Показано, что три христианские добродетели - вера, надежда и любовь в их нерелигиозном понимании являются важнейшим двигателем человеческой истории. Представлено экспериментальное и теоретическое обоснование открытой автором неизвестной науке фундаментальной физической силы – силы разуплотнения поверхностного слоя веществ (СРПС), которая играет большую роль в стратегии выживания человечества.Книга представляет интерес для широкого круга специалистов в областях естественных, технических, политических и гуманитарных наук, а также для тех, кто просто хочет знать о перспективах будущей жизни человечества на планете Земля.</t>
  </si>
  <si>
    <t>Куда идет человечество ІІ том</t>
  </si>
  <si>
    <t>Советханұлы Д., Ескалиев М.З., Ботагариев Т.А.,
 Ерменова Б.О., Жуманбаев А.Ж.</t>
  </si>
  <si>
    <t>Технология формирования здорового образа жизни студентов университета на основе применения активных методов обучения</t>
  </si>
  <si>
    <t>В учебном пособии раскрываются понятие «здоровый образ жизни студентов»; критерии и модель здорового образа жизни студентов; факторы и принципы, определяющие здоровый образ жизни студентов. Охаратеризованы организационно-педагогические условия формирования здорового образа жизни студентов. Мотивационно-ценностное отношение к формированию здорового образа жизни студентов. Представлены методы анкетного опроса по определению мотивации к ведению здорового образа жизни; контрольных испытаний; моделирования процесса здорового образа жизни. Рассматриваются активные методы обучения: круговой тренировки; кейс стади; технология сотрудничества в группе;информационные технологии обучения. Обоснована модель технологии формирования здорового образа жизни студентов на основе применения активных методов обучения. Взгляды зарубежных специалистов на проблему здорового образа жизни.Учебное пособие предназначено для студентов, магистрантов, докторантов и преподавателей специальности «физическая культура и спорт».</t>
  </si>
  <si>
    <t>Баймаганбетов Т.Ш.</t>
  </si>
  <si>
    <t>Проектирование технологической оснастки</t>
  </si>
  <si>
    <t>В учебнике рассмотрены конструкции типовых, стандартных базирующих, зажимных и других элементов приспособлений, используемых в механосборочном производстве машиностроительных заводов. Изложены методика проектирования приспособлений, расчеты на точность и сил зажима.
 Учебник предназначен для студентов, обучающихся по специальности «Машиностроение» при изучении дисциплин «Проектирование технологической оснастки», «Технологическая оснастка»</t>
  </si>
  <si>
    <t>Генезис агатов, гидротермальных месторождений и гранитоидных магматических пород как результат действия СРПС (силы разуплотнения поверхностного слоя веществ). І том (в 2-х т.)</t>
  </si>
  <si>
    <t>Исследованы признаки сходства и различия агатов, гидротермальных месторождений и гранитоидных магматических пород по важнейшим генетическим параметрам - магмоподобной высококонцентрированной природе генерирующего их флюида, наличию пустот, предшествовавших их формированию, времени формирования относительно вмещающих их пород, многостадийности образования, концентрической зональности их тел, развитию ассоциирующего с ними метасоматоза, путях проникновения образующих их компонентов, Р-Т условиям и т.д. Показано весьма существенное сходство между ними по этим параметрам, а имеющиеся различия между ними в основном имеет не качественный, а только количественный характер.Предложен единый механизм их образования – механизм диффузионного флюидозамещения. В его основе лежит открытое автором неизвестное ранее явление – сила разуплотнения поверхностного слоя веществ (СРПС), которая способствует созданию этого механизма.Разработка автором представления об СРПС и ряда новых положений позволила предложить автометасоматически-мобилизационную модель постмагматического рудообразования и новую концепцию рудо-и магмообразования, названную молекулярно-кинетической, а в теории глобальной геодинамики – новую парадигму, названную геосинклинально-плитотектонической.
 Книга может представлять интерес для широкого круга геологов а также специалистов в областях других естественных и технических наук, занимающихся изучением явлений, связанных с поверхностью веществ и исследованием наноструктур.</t>
  </si>
  <si>
    <t>Генезис агатов, гидротермальных месторождений и гранитоидных магматических пород как результат действия СРПС (силы разуплотнения поверхностного слоя веществ) ІІтом</t>
  </si>
  <si>
    <t>Ближайшее будущее человечества – век дефицита полезных 
 ископаемых</t>
  </si>
  <si>
    <t>Показано, что в связи с началом пика добычи ископаемого сырья в ближайшие десятилетия в мире наступит новый век в истории человечества – век дефицита полезных ископаемых, когда все люди, чтобы выжить в этих условиях, будут вынуждены строить социалистическое общество, главным лозунгом которого будет «свобода, равенство братство». Это положение основывается на сформулированных автором новом законе самоорганизации живого мира на Земле и материалистически-гуманистической концепции эволюции человеческого общества. Предложена формулировка лозунга, которому человечество должно следовать в своей стратегии выживания на планете: – «Жить в согласии с природой, используя возобновляемые ресурсы и максимально экономя невозобновляемые». Для России сформулирована национальная идея - «Россия уютнее всего». Представлена краткая информация об открытом автором новом роде фундаментальных физических сил – СРПС - и ее роли в стратегии выживания человечества.Книга представляет интерес для широкого круга специалистов в области естественных, технических и гуманитарных наук, а также для тех, кто просто хочет знать о перспективах будущей жизни человечества на планете Земля.</t>
  </si>
  <si>
    <t>Введение в молекулярную физику поверхности</t>
  </si>
  <si>
    <t>В этой, уже десятой книге, посвященной поверхностным явлениям, автор суммирует результаты своих исследований по молекулярной физике поверхности. Главной целью исследований является разработка идеи о существовании в природе неизвестной науке силы, названной сила разуплотнения поверхностного слоя (CРПС) жидких, твердых и газообразных веществ, являющейся фундаментальным явлением природы.Книга предназначена для широкого круга специалистов в областях естественных и технических наук, работы которых связаны с процессами на поверхности веществ.</t>
  </si>
  <si>
    <t>Система самоорганизации природы</t>
  </si>
  <si>
    <t>На основании новых научных идей, разработанных автором, изложена система самоорганизации природы. Она включает пять основных положений: контактно-соударительный закон, принцип устойчивости-энергоподвижности, микропородиффузионный катали-тический эффект (МДК-эффект), механизм диффузионного флюидозамещения и молекулярно-кинетический механизм формирования поверхностного слоя жидкости. Цель книги — привлечь внимание ученых разных специальностей (геологов, физиков, химиков, биологов, математиков, социологов) и объединить их усилия в решении проблемы саморазвития природы, как неорганической, так и органической, т.е. неживой и живой. Показано, что на основе этого может быть разработана новая концепция магмо- и рудообразования, формирования земной коры и предпринята разработка новых подходов к защите человечества от таких бедствий как катастрофические землетрясения и неизлечимые пока болезни типа рака и др.Книга может представлять интерес для широкого круга специалистов и студентов, интересующихся саморазвитием природы как единого организма в целом, включая и человеческое общество.</t>
  </si>
  <si>
    <t>Саморазвитие природы</t>
  </si>
  <si>
    <t>По существу, это второе издание книги «Как саморазвивается живая и неживая природа» (1999). Но она существенно переработана и дополнена, в первую очередь представлениями о взаимодействии частиц материи на ядерном уровне, кратко представлены новые идеи автора о саморазвитии природы и возможности их практического использования, которые более детально были изложены в семи ранее опубликованных книгах.Книга предназначена для студентов и научных работников, специализирующихся в областях естественных и технических наук, а также для всех, кто интересуется познанием окружающего нас мира.</t>
  </si>
  <si>
    <t>рус каз</t>
  </si>
  <si>
    <t>Калелова И.М., Рахметкалиева М.Т., Кайролдина А.К.</t>
  </si>
  <si>
    <t>Практикум по грамматике английского языка. Ағылшын тілі грамматикасының практикумы</t>
  </si>
  <si>
    <t>Данное учебное пособие разработано на основе Типовой учебной программы общеобразовательной дисциплины «Иностранный язык» для организации высшего образования от 2018г. Пособие предназначено для студентов бакалавров всех специальностей уровняА1(минимально-достаточный). Учебное пособие содержит практические задания для организации самостоятельной работы студентов под руководством преподавателя, а также систематической самостоятельной работы студентов с целью формирования навыков англоязычного общения на уровне базовой стандартности А1 общеевропейской шкалы компетенций.</t>
  </si>
  <si>
    <t>Алонцева Д.Л., Русакова А.В.</t>
  </si>
  <si>
    <t>Современные методы исследования материалов</t>
  </si>
  <si>
    <t>физика, материаловедение</t>
  </si>
  <si>
    <t>В учебном пособии изложены физические основы современных методов испытаний конструкционных материалов. Теоретическая часть содержит достаточно подробное изложение основ соответствующего раздела курса, необходимых для сознательного и успешного выполнения лабораторных и практических работ, а также для успешного решения тестов. В конце каждого раздела вниманию обучащихся предлагается ряд теоретических вопросов. Предназначено докторантов, магистрантов и студентов соответствующих специальностей. Будет полезно для научных и инженерно-технических работников, занимающихся проблемами аналитического контроля структуры и свойств материалов на промышленных предприятиях.</t>
  </si>
  <si>
    <t>Алонцева Д.Л., Красавин А.Л., Құсайын-Мұрат Ә.Т., Кадыролдина А.Т.</t>
  </si>
  <si>
    <t>Теория линейных систем автоматического управления. Часть I</t>
  </si>
  <si>
    <t>Автоматизация и управление</t>
  </si>
  <si>
    <t>В данном учебном пособии изложены основы курса «Линейные системы автоматического управления» в виде конспекта лекций и методических указаний по выполнению практических работ по данной дисциплине. Теоретическая часть содержит достаточно подробное изложение основ соответствующего раздела курса, необходимых для сознательного и успешного выполнения практических работ. В конце каждой лекции вниманию обучащихся предлагается ряд теоретических вопросов для самоконтроля. Методические указания по выполнению практических работ содержат 10 работ, которые включают в себя цель работы, необходимый теоретический материал и рекомендации по выполнению практических заданий, а также необходимую справочную литературу. Предназначены для студентов специальности 5В070200 «Автоматизация и управление», а также могут быть рекомендованы студентам других специальностей, в учебную программу которых входят дисциплины, связанные с теорией автоматического регулирования, теорией автоматического управления, автоматикой и автоматизацией в целом. Учебное пособие написано на основе курса «Линейные системы автоматического управления», преподаваемого авторами на протяжении нескольких лет, может быть полезным для студентов магистратуры и докторантуры, для повторения основных разделов курса «Линейные системы автоматического управления».</t>
  </si>
  <si>
    <t>Теория линейных систем автоматического управления. Часть II</t>
  </si>
  <si>
    <t>В данном учебном пособии изложены основы курса «Линейные системы автоматического управления» (раздел 1), дополненные методическими указаниями по выполнению лабораторных работ и курсового проекта по данной дисциплине. Методические указания по выполнению лабораторных работ содержат шесть лабораторных работ, которые включают в себя цель работы, варианты задания, необходимый теоретический материал и рекомендации по выполнению лабораторной работы, контрольные вопросы, а также необходимую справочную литературу. Методические указания по выполнению лабораторных работ приведены в разделе 2. Выполнение курсового проекта предлагается по теме: «Расчет системы автоматического регулирования с типовым регулятором», Методические указания по выполнению курсового проекта, по применению программ и оформлению пояснительной записки приведены в разделе 3. Учебное пособие написано на основе курса «Линейные системы автоматического управления», преподаваемого авторами на протяжении нескольких лет, может быть полезным для студентов магистратуры и докторантуры, для повторения основных разделов курса «Линейные системы автоматического управления».</t>
  </si>
  <si>
    <t>Технологиялық құрал – саймандарды жобалау</t>
  </si>
  <si>
    <t>Тhe book includes reproductions of paintings by masters ivestnyh garde Republic of Kazakhstan as well as all the pictures are accompanied by a brief description and analysis of the author.</t>
  </si>
  <si>
    <t>Асанов Д.А., Запасный В.В.</t>
  </si>
  <si>
    <t>Анализ качества атмосферного воздуха в промышленных городах и природоохранная политика предприятий</t>
  </si>
  <si>
    <t>В монографии выполнен глубокий анализ качества атмосферного воздуха в ряде годов Республики Казахстан. Представлена информация по нормативам выбросов наиболее крупных предприятий металлургии и теплоэнергетики, их природоохранная политика. Отмечен прирост нормативов выбросов в атмосферу на некоторых предприятиях в среднем на 25 % без их компенсации в перспективе. Реализуемые на них экологические программы не эффективны и в основном расходуются на поддержание технологического оборудования в рабочем состоянии. Сокращение выбросов в основном предусматривается на уровне 0,5 %, а ежегодное их увеличение по республике составляет 7 %. Монография выполнена в рамках грантовой темы МОН РК № АР08053440 «Исследование крупных источников выбросов вредных веществ в атмосферный воздух г. Усть-Каменогорска с выявлением причин повышенного содержания сероводорода». Работа предназначена для работников в сфере охраны окружающей среды, а также студентов и магистрантов.</t>
  </si>
  <si>
    <t>каз англ рус</t>
  </si>
  <si>
    <t>Шильдебаева Л.К./ Shildebayeva L.K.</t>
  </si>
  <si>
    <t>Қазақтың ұлттық костюм негізіндегі қазіргі заман киімдері. Modern clothes manufacturing based on kazakn national dress. Современная одежда на основе казахского традиционного костюма</t>
  </si>
  <si>
    <t>Оқу құралы.
 Train aid</t>
  </si>
  <si>
    <t>Дизайн одежды</t>
  </si>
  <si>
    <t>В учебном пособии изложены результаты исследований по изучению и изготовлению казахской национальной одежды, рассматриваются особенности изготовления современной одежды на основе традиционного казахского костюма путем изучения истории одежды казахов с древних времен до сегодняшнего состояния Республики, рассказывается о проделанной работе преподавателей и студентов одного из вузов Казахстана в этой области. Представляет теоретический и практический материал для студентов высших учебных заведений, обучающихся по специальностям 5В012000 - Профобучение, 5В042104- Дизайн костюма, 5В072600 -Технология и конструирование изделий легкой промышленности, содержит полезные иллюстрации, эскизы.</t>
  </si>
  <si>
    <t>Жанабаева К.К., Онгарбаева Н.</t>
  </si>
  <si>
    <t>Научное обеспечение формирования показателей качества кондитерской муки в процессе переработки зерна тритикале</t>
  </si>
  <si>
    <t>технология перерабатывающих производств,растениеводство</t>
  </si>
  <si>
    <t>В данной научной работе приводится анализ технологических свойств зерна тритикале казахстанской селекции озимой формы.Представлены принципы формирования показателей качества кондитерской муки в процессе переработки зерна тритикале. Даны оптимальные режимы холодного кондиционирования и извлечения круподунстовых продуктов драного процесса. Описаны принципы построения технологической схемы получения кондитерской муки с учетом процесса обогащения, обеспечивающий сбалансированный состав муки как сырье для производства мучных кондитерских изделий.Книга рассчитана для преподавателей и студентов высших учебных заведений, а также для работников научно- исследовательских учреждений и специалистов мукомольного производства</t>
  </si>
  <si>
    <t>Онгарбаева Н., Аскарбеков Э.Б.</t>
  </si>
  <si>
    <t>Методы оценки качества и безопасности продукции растениеводства</t>
  </si>
  <si>
    <t>Лабораторный практикум включает краткие теоретические сведения и методические указания к практическим работам по дисциплине «Методы оценки и качества и безопасности продукции растениеводства». В пособии приведены примеры анализа отдельных показателей и вопросы для контроля знаний магистрантов.Практикум предназначен для магистров, обучающихся в направлении подготовки по специальности 7M07202 «Технология перерабатывающих производств». Целью практикума является подготовка магистрантов к практическому и научному опыту в области оценки качества сырья и продукции растениеводства. В процессе выполнения практических работ, полученные магистрантами навыки и умения необходимы для подготовки и написания магистерского диссертационного исследования</t>
  </si>
  <si>
    <t>Экология и устойчивое развитие</t>
  </si>
  <si>
    <t>В учебном пособии изложены основные законы экологии, научные основы охраны среды, учение о биосфере, принципы рационального природопользования, социально-экологические последствия антропогенной деятельности, а также представления о концепциях, стратегиях и практических задачах устойчивого развития в различных странах и в Казахстане.Учебное пособие предназначено для студентов вузов, преподавателей и всех интересующихся проблемами сложных взаимоотношений человеческого общества и природы.</t>
  </si>
  <si>
    <t>Баяхметова Б.Б., Сабитова А.Н., Кливенко А.Н.</t>
  </si>
  <si>
    <t>Коллоидная химия</t>
  </si>
  <si>
    <t>Учебное пособие «Коллоидная химия» содержит следующие главы: теоретические основы коллоидной химии, агрегативная устойчивость коллоидных систем, электрокинетические свойства коллоидных систем, поверхностные явления, оптические свойства дисперсных систем, вязкость. реологические свойства дисперсных систем, молекулярно-кинетические свойстваколлоидных систем, определение молекулярного веса полимеров, полуколлоидные системы. Каждая глава состоит из разделов, охватывающих отдельные темы. Для закрепления теоретического материала приводится задачи и упражнения, тестовые вопросы и рекомендуемая литература. Учебное пособие предназначено для студентов химических и химико-технологических специальностей.</t>
  </si>
  <si>
    <t>Оразжанова Л.К., Сабитова А.Н.</t>
  </si>
  <si>
    <t>Органическая химия</t>
  </si>
  <si>
    <t>Учебное пособие «Органическая химия» (краткий курс лекций) содержит следующие главы: теоретические основы органической химии, алифатические и ароматические углеводороды, функциональные производные углеводородов, биологический активные соединения. Каждая глава состоит из разделов, охватывающих отдельные темы. Для закрепления теоретического материала приводится задачи и упражнения, тестовые вопросы и рекомендуемая литература. Учебное пособие предназначено для студентов химических и химико-технологических специальностей.</t>
  </si>
  <si>
    <t>Сила разуплотнения поверхностного слоя жидких, твердых и газообразных веществ</t>
  </si>
  <si>
    <t>Это уже четвертая книга автора, в которой он последовательно разрабатывает и углубляет представления о существовании неизвестной ранее фундаментальной силы природы-молекулярно-кинетической "силы разуплотнения поверхностного слоя" жидких, твердых и газообразных веществ, сокращенно СРСП. Сущность ее заключается в том, что когда масса молекул этих веществ вследствие растекания жижкости, увелечения объема сосуда, в которомзаключен газ, или возникновения трещин в твердом теле, оказывается в поверхностном слое, она разуплотняется, увеличиваясь в объеме, с силой,равной силе температурного расширения для этих веществ (температурная составляющая).Эта сила способствует созданию обмена веществ в водосодержающих микропористых средах и лежит, по существу, в основе жизни на Земле и главнейших геологических процессов в земной коре.</t>
  </si>
  <si>
    <t>Тиеу-түсіру машиналары</t>
  </si>
  <si>
    <t>Дарибаев Ю.А., Дарибаев Н.Ю, Кабдушев А.А.</t>
  </si>
  <si>
    <t>Химия нефти и газа</t>
  </si>
  <si>
    <t>Учебное пособие «Химия нефти и газа» рекомендуется для подготовки бакалавров, обучающихся по образовательной программе 6В07216 «Нефтегазовая инженерия», 6В07217 «Транспортировка нефти и газа», 6В07218 «Реализация нефти, нефтепрдуктов и газа», 6В07213 «Бурение нефтяных и газовых скважин». В учебном пособии приводится материалы по классификацию нефтей, химический состав сырых нефтей, взаимосвязь между компонентным составом нефтей и их физико-химические характеристики, сведения по органической химии и явлений, происходящих с нефтью, нефтепродуктами и газом.</t>
  </si>
  <si>
    <t>нем</t>
  </si>
  <si>
    <t>Байманова Л.С., Цупкина Ю.А.</t>
  </si>
  <si>
    <t>Второй иностранный язык (Ур.В1)(немецкий язык)</t>
  </si>
  <si>
    <t>Язык немецкий</t>
  </si>
  <si>
    <t>ГУ им. Уалиханова</t>
  </si>
  <si>
    <t>Данное учебное пособие предназначено для студентов, изучающих немецкий язык как второй иностранный. Пособие состоит из двух разделов и охватывает следующие темы: человек и окружающая среда, здоровье и экология, литература, искусство, кино, музыка, выбор профессии, высшие учебные заведения в Казахстане и в Германии. Все разделы снабжены грамматическими упражнениями и иллюстративным материалом. Цель предлагаемого учебного пособия – снятие лексических и грамматических трудностей работы с аутентичными материалами на немецком языке по специальной тематике, что соответствует актуальным требованиям Типовой Учебной программы специальности</t>
  </si>
  <si>
    <t>Қыдырбаева К. (Кыдырбаева К.)</t>
  </si>
  <si>
    <t>Хор партитурасын оқу</t>
  </si>
  <si>
    <t>Музыка, искусство</t>
  </si>
  <si>
    <t>Оқу-әдістемелік құралында хор партитураларымен жұмыс жасаудағы орындаушылық өнерді, аспапта хор партитурасын ойнаудың қажетті техникалық және орындаушылық дағдыларын дамыту қарастырылады Оқу-әдістемелік құралы музыкалық оқу орындарында (музыка мектептер, музыкалық колледж, жоғары оқу орындарындағы музыкалық бөлімдер) оқитын, сонымен бірге музыкант-практиканттар және музыкалық қызмет жөніндегі сұрақтар қызықтыратындардың барлығы үшін де өте құнды болып саналады. Жоғары және орта білім беретін оқу орындарындағы студенттер мен оқушыларға арналған хор партитуралары туралы түсініктері, хор партитураларын транспозиция жасаудың негізгі ұстанымдарын білуге баулу, музыкалық шығармаларын орындау ерекшеліктерімен, біліммен, дағдымен таныстыру және оларды тәжірибе жүзінде қолдану тәсілдері беріледі.</t>
  </si>
  <si>
    <t>Максатов Н.Р., Акимбекова С.А., Алимов О.Т.</t>
  </si>
  <si>
    <t>Процессуальные документы по гражданским делам. Практикум часть 1(образцы исков,ходатайств и заявлений)</t>
  </si>
  <si>
    <t>Практикум «Процессуальные документы по гражданским делам» является факультативным учебным курсом, направленным на формирование прикладных компетенций в сфере гражданского судопроизводства. В частности, данный учебный курс дополняет знания, полученные студентами в ходе изучения обязательной дисциплины «Гражданское процессуальное право» навыками по составлению основных судебных документов. Кроме того, практикум «Процессуальные документы по гражданским делам» призван ознакомить студентов с основными подходами судебной практики к роли и содержанию тех или иных документов, сделать взаимодействие с судебными органами предсказуемым и понятным. В силу специфики практикума основное значение для успешного освоения курса имеет своевременное выполнение студентами письменных заданий</t>
  </si>
  <si>
    <t>Бисембаева К.Т.</t>
  </si>
  <si>
    <t>Исследование процесса разработки месторождения при воздействии на пласт в осложненных условиях</t>
  </si>
  <si>
    <t>Данная монография посвящена исследованию фильтрационных процессов углеводородов в многослойных неоднородных пластах нефтяных месторождений при проявлении осложняющих факторов. В работе приведен анализ проблем повышения эффективности технологических процессов нефтедобычи. Приводятся результаты исследования состояния призабойной зоны пласта при осложнениях, сопровождающих процесс разработки месторождения. Приведены результаты анализа эффективности технологий гидравлического разрыва пласта и исследования изменений его гидродинамических параметров. Также проведено моделирование гидромеханических параметров призабойной зоны пласта многопластовой залежи.Книга предназначена для инженерно-технических работников нефтегазовой промышленности магистрантов и докторантов специальности «Нефтегазовое дело».</t>
  </si>
  <si>
    <t>НуржановаА.С.</t>
  </si>
  <si>
    <t>Шарлотта Бронте Джейн Эйр кітабынан ағылшын тілін үйренушілерге арналған аударма</t>
  </si>
  <si>
    <t>Язык ангдийский</t>
  </si>
  <si>
    <t>Ағылшын тілін үйренуге арналған оқу құралы. Қазақ тілді оқырмандар назарына көркем шығарманы түпнұскамен салыстыра оқу арқылы ағылшын тілінің бастапқы деңгейін меңгертуге ұсынылады. Көркем шығарманы екі тілде қатар оқу әдісі мектеп, колледж оқушылары мен университеттің тілдік емес мамандықтарына арналады.</t>
  </si>
  <si>
    <t>Шалдарбекова А.Б.</t>
  </si>
  <si>
    <t>Анадолының алғашқы жазба деректері бойынша Кіші Азиядағы көне өркениеттер</t>
  </si>
  <si>
    <t>Бұл еңбекте Кіші Азияның көне тарихы зерттеліп, Ежелгі тас дәуіріндегі археологиялық мәдениеттерден бастап Анадолы жерінде құрылған алғашқы мемлекет Хетт патшалығының тарихына дейінгі кезең қарастырылған. Мұнда Сына жазулы деректер кеңінен қолдана отырып, Кіші Азия түбегінде пайда болған алғаш өркениеттер сипатталады. Монография Ежелгі Шығыс елдерінің тарихын зерттеушілерге, сонымен бірге білім алушы мен оқытушыларға, Кіші Азияның көне тарихына қызығушылық танытушыларға ұсынылады.</t>
  </si>
  <si>
    <t>Притула Р.А., Притула Е.Е.</t>
  </si>
  <si>
    <t>Современный менеджмент</t>
  </si>
  <si>
    <t>Менеджмент</t>
  </si>
  <si>
    <t>Учебно-методическое пособие подготовлено для обучающихся в магистратуре для лучшего усвоения теоретического материала курса «Современый менеджмент». Используя данное пособие при подготовке к сдаче экзамена, обучающиеся смогут в сжатые сроки систематизировать и конкретизировать знания, приобретенные в процессе изучения этой дисциплины; сформулировать примерный план ответов на возможные экзаменационные вопросы и тестовые задания.</t>
  </si>
  <si>
    <t>Тайм-менеджмент</t>
  </si>
  <si>
    <t>Менеджмен</t>
  </si>
  <si>
    <t>Учебно-методическое пособие подготовлено для обучающихся на бакалавриате и в магистратуре для лучшего усвоения теоретического материала курса «Тайм-менеджмент».Используя данное пособие при подготовке к сдаче экзамена, обучающиеся смогут в сжатые сроки систематизировать и конкретизировать знания, приобретенные в процессе изучения этой дисциплины; сформулировать примерный план ответов на возможные экзаменационные вопросы и тестовые задания.</t>
  </si>
  <si>
    <t>Yerulanova A.E., Ibrayeva A.M. / Еруланова А.</t>
  </si>
  <si>
    <t>Automatic control theory</t>
  </si>
  <si>
    <t>Приборостроение, Автоматика и управление</t>
  </si>
  <si>
    <t>Study guide provides brief theoretical information, examples of problem solving, as well as tasks for students' independent work.Study guide is intended for students of the specialty "Instrument Engineering", "Automation and control" can be recommended to students of other specialties whose curriculum includes disciplines related to automation and automation. 
 Учебное пособие содержит краткую теоретическую информацию, примеры решения задач, а также задания для самостоятельной работы студентов.Учебное пособие предназначено для студентов специальности «Приборостроение», «Автоматика и управление» может быть рекомендовано студентам других специальностей, в учебный план которых включены дисциплины, связанные с автоматикой и автоматизацией.</t>
  </si>
  <si>
    <t>Мамедов С.</t>
  </si>
  <si>
    <t>Архитектурное проектирование многофункциональных жилых комплексов</t>
  </si>
  <si>
    <t>Архитектура Дизайн, Строительство</t>
  </si>
  <si>
    <t>Учебное пособие «Архитектурное проектирование многофункциональных жилых комплексов» подготовлено в соответствии с программой курсов «Архитектурное проектирование IX» и «Преддипломный проект» и предназначено для докторантов, магистрантов и студентов, обучающихся по специальности «Архитектура» и «дизайн», а также для архитекторов и соискателей, работающих в области архитектуры и градостроительства. В пособии отражены основные исторические периоды формирования жилой структуры. Раскрыты факторы, определяющие развитие жилой среды и выявлены принципы, повышающие уровень комфорта в жилых комплексах.</t>
  </si>
  <si>
    <t>Баймаханбетова М.А., Рысбаева Г.А./ Baimakhanbetova M.A.,Rysbaeva G.A./</t>
  </si>
  <si>
    <t>«Physiological growth of pupils»
 for students of specialty
 5B010200 – “Pedagogy and methodology of primary education”</t>
  </si>
  <si>
    <t>Textbook on discipline “Physiological growth of pupils” consists in supplying to future teacher with the modern information on anatomic-physiological features of an organism of children and teenagers, its relationship with the environment, to equip with knowledge of the laws which are the cornerstone of preservation and promotion of health of pupils, maintenance of their high performance at different types of learning activity as well as the formation at the studying common cultural and professional competences needed to: improving the quality of training of future teachers, deep understanding of the age characteristics of children and teenagers, adapting to new situations, including - in the professional activity, studying the basic laws of growth and development of children and teenagers, readiness for innovative behavior.
 Учебное пособие по дисциплине «Физиологический рост учащихся» состоит в том, чтобы обеспечить будущего учителя современной информацией об анатомо-физиологических особенностях организма детей и подростков, его взаимосвязи с окружающей средой, вооружить их знаниями законов, лежащих в основе сохранение и укрепление здоровья учащихся, поддержание их высокой успеваемости при различных видах учебной деятельности, а также формирование при изучении общекультурных и профессиональных компетенций, необходимых для: повышения качества подготовки будущих учителей, глубокого понимания возрастных особенностей детей и подростков, адаптируясь к новым ситуациям, в том числе - в профессиональной деятельности, изучая основные закономерности роста и развития детей и подростков, готовность к инновационному поведению.</t>
  </si>
  <si>
    <t>Тажиева З.Д., Абуова А.Қ</t>
  </si>
  <si>
    <t>Сәндік-қолданбалы өнер түрі. Жіппен бейнелеу</t>
  </si>
  <si>
    <t>Дизайн, вышивка</t>
  </si>
  <si>
    <t>Оқу әдістемелік құралда сәндік-қолданбалы өнер элементтері негізіндегі көркемдік қолөнер технологиясы жасалып, оның ішінде кесте түрлері, олардың орындалу ерекшеліктері қарастырылған. Сонымен қатар, сәндік өнердің бір түрі ретінде «жіппен бейнелеу» өнерінің тарихы, қолдану ерекшеліктері, жасалу жолдары жіппен бейнелеу техникасын жасаудың дидактикалық әдістемесі мен «Көркем кестелеу» бағдарламасы көрсетілген.</t>
  </si>
  <si>
    <t>Мейірбекова Г.Б.</t>
  </si>
  <si>
    <t>Қазақстан Республикасының Азаматтық құқығы (Жалпы бөлім)</t>
  </si>
  <si>
    <t>Оқу -әдістемелік құралы</t>
  </si>
  <si>
    <t>Қазақстан Республикасының Азаматтық құқығы (Жалпы бөлім): Тәжірибелік сабақтар бойынша жоғары және орта арнаулы оқу орындарының студенттеріне арналған оқу-әдістемелік құралы Қазақстан Республикасының Азаматтық құқығының жалпы бөлімінің типтік бағдарламасына сәйкес барлық материалдары, яғни азаматтық құқығының ұғымынан бастап, азаматтық құқықтың субъектілері, объектілері, мәміле, өкілдік,сенімхат және меншік институттары, міндеттеме мен шарт ұғымдары туралы түсініктерді қамти отырып, анықтама, глоссарий-түсініктер, тест және басқа да тапсырмалар арқылы беріледі. Бұл әдістемелік оқу құралы тәжірибелік сабақтар бойынша интер-белсенді әдістерді қолданудың және топпен жұмыс жасаудың әдістерімен таныстырады, сондай-ақ, студенттердің өзіндік жұмыстарында қолдануға бағыт бағдар береді. Оқу-әдістемелік құралы Азаматтық құқық пәнін оқытатын жоғары және орта арнаулы оқу орындарының студенттеріне, сондай-ақ, осы салада жүрген оқытушылармен бірге практикада жүрген мамандарға да арналған.</t>
  </si>
  <si>
    <t>Жайлымысова Г.А., Әділова Ш.С., Арипбаева Л.Ш.</t>
  </si>
  <si>
    <t>Қазақ музыкасының тарихы. 6В01420-Музыкалық білім» білім беру бағдарламасының білім алушыларына арналған</t>
  </si>
  <si>
    <t>Оқу құралында «6В01420-Музыкалық білім» білім беру бағдарламасы бойынша білім алушылар үшін «Қазақ музыка тарихы» пәнінен оқу құралының негізгі мақсаты – халық шығармашылығының тәрбиелік әлеуетін жүзеге асыруды музыкалық фольклор рөлін айқындау. Мәдени мұра, тарихи рухани құндылық, халықтық салт-дәстүрлер,этнопедагогика, фольклор, дәстүрлі халық музыкасы және тағы басқа түсініктермен тығыз байланыста болғандықтан, оның ерекшеліктер мен табиғатын ғылымның философия, педагогика, психология, этнография, фольклористика, өнертану және музыкатану секілді сан алуан салаларының зерттелу мәселерін оқыту əдіс-тəсілдерін үйрету жəне болашақ музыка мұғалімдерін мектеп оқушыларына музыкалық тəрбие беру жұмысына дайындауда қажет. Оқу құралын оқу жоспарының және «Қазақ музыка тарихы» пән бағдарламасының талаптарына сай барлық мәліметтерді қамтиды.«Қазақ музыка тарихы» пәнінен топтық сабаққа арналған оқу құралы арқылы студенттерді қазақ халықтарының музыкалық өнерлері әншілік, аспапттық орындаушылық бай мұраларымен таныстырады.</t>
  </si>
  <si>
    <t>Имашев Б.Е., Сарықұлов Қ.Р., Абутаева С.Б.</t>
  </si>
  <si>
    <t>Қазақстан Республикасының Қылмыстық құқығы (жалпы бөлік) бойынша сызбалар альбомы</t>
  </si>
  <si>
    <t>«Қазақстан Республикасының Қылмыстық құқығы (жалпы бөлік) пәнінен сызбалар альбомы» оқу-әдістемелік құрал «6В04210-Құқықтану», «6В04230-Кеден ісі», «6В04220-Халықаралық құқық» Білім беру бағдарламалары бойынша білім алушыларына арналған. Оқу-әдістемелік құралда 01.01.2022 жылға дейінгі ҚР Қылмыстық кодексіне енгізілген өзгерістер мен толықтырулар ескеріле отырып, Қазақстан Республикасының Қылмыстық құқығы (Жалпы бөлік) курсы бойынша материалдар сызба түрінде дайындалған.</t>
  </si>
  <si>
    <t>Қожахметова Б. Р., Зейнулина А. Ф.</t>
  </si>
  <si>
    <t>Шешендік сөз өнері технологиясы</t>
  </si>
  <si>
    <t>Оқулық филологиялық-гуманитарлық бағыттағы және журналистика мамандығы бойынша оқитын студенттер, магистранттар және докторанттарға арналған. Шeшeндiк даy, шeшeндiк тoлғаy, арнаy сөздeрiнiң әдiс-тәсiлдeрiн, eркшeлiктeрiн зeрдeлey, шeшeндiк сөздeрдi мазмұнына қарай жiктeп, oның көркeмдiк eрeкшeлiктeрiн анықтаy, шeшeндiк өнeрдi сипатына қарай ажыратып, заманаyи қoлданысын айқындаy амал – тәсілдері ұсынылады. Оқулық матeриалдарын «Қазақ тілі», «Сөйлеу мәдениеті», «Шешендік өнер» пәндеріне қосымша әдебиет ретінде, сoндай-ақ шeшeндiк өнeргe байланысты арнайы кyрстар мeн сeминарларда, ғылыми-зeрттey жұмыстарда көмeкшi құрал рeтiндe пайдаланyға бoлады.</t>
  </si>
  <si>
    <t>Батяшова И. В., Кривец О. А., Оралтаев Е. Р.</t>
  </si>
  <si>
    <t>Спорттық дайындықтың физиологиялық негіздері</t>
  </si>
  <si>
    <t>Оқу құралында дене шынықтыру және спорттың физиологиялық негіздері көрсетілген. Оқу құралында баяндалған материалды дене шынықтыру сабақтарында және «Дене шынықтыру және спорт» мамандығының мұғалімдері, жаттықтырушылары және студенттері сияқты өзіндік сабақтарда пайдалануға болады.</t>
  </si>
  <si>
    <t>Зейнулина А.Ф., Ташекова А.Т.</t>
  </si>
  <si>
    <t>Қазіргі заман әдебиетінің руханияттық көркемдігі</t>
  </si>
  <si>
    <t>Оқулық филологиялық-гуманитарлық бағыттағы және журналистика мамандығы бойынша оқитын студенттер, магистранттар және докторанттарға арналған. Қазіргі қазақ романдары – қазақ сөз өнері мұраларының бұрынғы және кейінгі көркемдік дәстүрінің жалғасы, сонымен бірге әлем өркениетіндегі әдеби үдерісінің маңызды тармағы. Осы ретте қазақ романын қалыптастырудағы қаламгерлердің шығармашылық лабораториясы зерттелініп қарастырылады.Білім алушылардың қазіргі заман әдебиеті бойынша теория мен практиканы ұштастыра отырып, заманауи әдебиет бойынша алған білімін қорытындылау барысында қолданыла алады. Болашақ филологтар мен журналистердің қазақ әдебиетінен терең білім алып,қазіргі заман әдебиеті бойынша білімді жетілдіру, әдеби – мәдени рухани танымдылық мақсатында пайдаланyға бoлады.</t>
  </si>
  <si>
    <t>Sembiyeva G.M., Uisinbayeva Y.B., Biltekenova G.B. / Сембиева</t>
  </si>
  <si>
    <t>English for students of pedagogical specialty</t>
  </si>
  <si>
    <t>Язык английский, педагогика</t>
  </si>
  <si>
    <t>The textbook «English for pedagogical specialties» is designed for students and undergraduates studying in pedagogical specialties based on the discipline "professionally oriented foreign language". In the textbook, most of the pedagogical texts are based on original English and American sources. They are not only of a cognitive nature, but also of educational significance, aimed at bridging the gap between the intellectual development of students and their language competence, contribute to the formation of the personality of the future teacher.The textbook consists of texts with various exercises, additional tasks, pedagogy quotes-goodreads, quiz questions, and a glossary. Учебник «Английский язык для педагогических специальностей» предназначен для студентов и магистрантов, обучающихся по педагогическим специальностям на базе дисциплины «Профессионально ориентированный иностранный язык». В учебнике большая часть педагогических текстов основана на оригинальных английских и американских источниках. Они носят не только познавательный характер, но и воспитательное значение, направлены на преодоление разрыва между интеллектуальным развитием учащихся и их языковой компетенцией, способствуют формированию личности будущего учителя. Учебник состоит из текстов с различными упражнениями, дополнительными заданиями, педагогическими цитатами-учебниками, вопросами-викторинами и словарем.</t>
  </si>
  <si>
    <t>Лукпанова Ж.О.</t>
  </si>
  <si>
    <t>Теория финансов</t>
  </si>
  <si>
    <t>Экономика, финансы</t>
  </si>
  <si>
    <t>Учебное пособие составлено в соответствии с типовой программой дисциплины и представляет собой систематизированное изложение теории финансов. В учебном пособии раскрыты сущность, функции и роль финансов в системе экономических наук, дана характеристика современных концептуальных основ сущности финансов, представлена структура и содержание финансовой системы. В пособии рассмотрены организационно-правовые аспекты финансовых отношений, а также теоретические аспекты государственных финансов, финансов хозяйствующих субъектов и домашних хозяйств. Учебное пособие предназначено для магистрантов специальности «Финансы» КЭУК, в качестве основной литературы при изучении курса «Теория финансов». Также пособие может быть использовано как дополнительная литература по финансовым дисциплинам.</t>
  </si>
  <si>
    <t>Инвестиционное проектирование</t>
  </si>
  <si>
    <t>Учебное пособие посвящено активно развивающемуся направлению деятельности казахстанских компаний и банков в части реализации инвестиционных проектов на принципах эффективного финансирования. В учебном пособии раскрыты принципы, методы, модели и этапы инвестиционного проектирования, выделены участники инвестиционного проекта и их функции. В пособии рассмотрены все аспекты работы с инвестиционным проектом: от инициации проекта и проектного анализа, структурирования схемы инвестиционного проекта, мониторинга реализации проекта и управления проектом до выхода из проекта. Учебное пособие основано на зарубежном опыте оценки, анализа инвестиционных проектов и проектного финансирования. Данное издание будет полезно студентам и преподавателям экономических и финансовых высших учебных заведений, магистрантам, финансовым аналитикам, специалистам коммерческих банков и предприятий.</t>
  </si>
  <si>
    <t>Байменова Б.С.</t>
  </si>
  <si>
    <t>XX ғасырдың бас кезіндегі қазақ зиялыларының педагогикалық ой-пікірлері</t>
  </si>
  <si>
    <t>Оқу құралы бүгінгі таңдағы педагогика мәселелерін және оның даму тенденцияларын, көрнекті педагогтар мен ағартушылардың педагогикалық идеяларын зерттеуге бағытталған бірегей еңбек болып табылады</t>
  </si>
  <si>
    <t>Кумисбекова Ж.Н.</t>
  </si>
  <si>
    <t>Бастауыш мектепте тәрбие жұмысының теориясы мен әдістемесі пәнінен шығармашылық тапсырмалар</t>
  </si>
  <si>
    <t>Педагогика, начальная школа</t>
  </si>
  <si>
    <t>ТарГУ</t>
  </si>
  <si>
    <t>«Бастауыш мектепте тәрбие жұмысының теориясы мен әдістемесі пәнінен шығармашылық тапсырмалар» оқу-әдістемелік құралында «Бастауыш мектепте тәрбие жұмысының теориясы мен әдістемесі» пәнінен практикалық сабақтары педагогикалық мамандық бойынша мемлекеттік жалпыға міндетті білім стандартына негізделіп, оқу бағдарламасына сәйкес жинақталған. Оқу-әдістемелік құралы педагогикалық жоғары оқу орнының 6В01301-«Бастауыш оқытудың педагогикасы мен әдістемесі» мамандығының білім алып жатқан студенттерге арналады.</t>
  </si>
  <si>
    <t>Мұнай мен газды өндіру кезіндегі коррозиялық қиыншылықтар (2-ое идание)</t>
  </si>
  <si>
    <t>Типтік оқу бағдарламасы және Қазақстан Республикасының Білім және ғылым министрлігімен бекітілген, мамандық бойынша мемлекеттік стандарт, педагогика-психологиялық негізгі ұйымдар мен тәжірибе сабағын жүргізу бойынша оқу әдістемесі құрастырылған. Берілген оқу құралында қазіргі кездегі мұнай-газды өндірудегі қиыншылықтардың себептерінің бірі – ол мұнай-газ құрылғыларының коррозияға ұшырауы, соның нәтижесіндегі жағдайы туралы нақты материалдар берілген. Мұнда коррозиялық процестер мен оның бұзылыс түрлерінің топтастырылуы кеңінен көрсетілген, олардың химиялық және электрохимиялық коррозия үрдістерінің теориясының негізі, пайда болуы мен жүру механизмі көрсетілген. Мұнай-газ кәсіпорындарында барлық белгілі металл коррозиясына қарсы амалдар қолданыс тапты, мысалы, электрохимиялық қорғаныс тәсілі: катодтық қорғау, протекторлық қорғау және анодтық қорғау, сонымен қатар өндірістік құрылғыларды ішкі коррозиядан сақтайтын ингибирлеу тәсілі. Өндірістік құрылғылардың коррозияға ұшырауы туралы жалпы мәліметтер және компрессорлы-сорапты құбыр мен басқа да мұнай және газконденсатты ұңғыдағы, жерасты және жерүсті құрылғыларының коррозияға ұшырауының негізгі себептері көрсетілген. Бұл оқу құралы мұнай-газ саласындағы жоғарғы оқу орындарындағы студенттер мен колледж оқушыларына, сонымен қатар кең ауқымдағы инженерлі-техникалық мұнай өнеркәсібіндегі қызметкерлерге арналған.</t>
  </si>
  <si>
    <t>Дарибаева Н.Г., Нуранбаева Б.М., Омарова М.О.</t>
  </si>
  <si>
    <t>Химия нефти и газа (2-ое идание)</t>
  </si>
  <si>
    <t>Данное учебное пособие предназначено для самостоятельной работы студентов, обучающихся по специальности 5В070800 –нефтегазовое дело при изучении дисциплины «Химия нефти и газа» с целью формирования зна-ний о составе и свойствах нефтяных систем различного происхождения и возможностях их дальнейшей переработки. Представленный материал охватывает вопросы строения и различия физико-химических свойств ин-дивидуальных углеводородов как основных компонентов нефтей, природных газов, их фракционный, компонентный и элементный состав, а также хи-мические основы процессов переработки нефти и газа.</t>
  </si>
  <si>
    <t>Есенова Н.Б.</t>
  </si>
  <si>
    <t>Сөзжасамдық тарамның белсенділігі</t>
  </si>
  <si>
    <t>Монографияда көп жылдық ғылыми-зерттеу жұмыстарының нәтижесі келтірілген. Сөзжасамдық тарамның белсенділігі анықталынған. Зерттеу нысандарындағы бір буында етістіктердің өнімділігі негізделген. Сондықтан монография жоғары оқу орындарында, яғни 5В020500-«Филология:казахский язык», 6М020500-«Филология» мамандықтарына теориялық білімдерін жетілдіруге толық мүмкіндік ала алады. Сонымен қатар педагогикалық мамандықтарға да қосымша мәліметтер жинақтағанға көмекші құрал бола алады.</t>
  </si>
  <si>
    <t>Мектепке дейінгі мекемеде бала тілін дамыту жолдары</t>
  </si>
  <si>
    <t>Педагогика, дошкольное образование</t>
  </si>
  <si>
    <t>Бұл оқу құралында мектепке дейінгі мекемеде бала тілін дамыту жолдары жан-жақсы қарастырылады. Құралдың мақсаты – студенттерге ана тілін оқыту әдістемесі негізделетін теориялық негіздерді меңгеруге, білімдерін жүйелеуге, бүгінгі күні мектепке дейінгі мекемелерде жүзеге асырылып жатқан жаңа идеялар туралы түсінік алуға көмектесу болып табылады. Тіл дамыту әдістемесіне қатысты әртүрлі көзқарастармен танысу арқылы алуан түрлі әдістемелік идеяларға деген өзіндік пікірлері қалыптасады, яғни шығармашылық белсенділіктері артады. Назарларыңызға ұсынылып отырған оқу құралында балалардың тілдік құзыреттілігін қалыптастыру жолдарына баса назар аударылған. Қосымшаларда ұсынылған тілдік, артикуляциялық және т.б. жаттығуларды, саусақ ойындарын жүйелі қолдану балалардың тілін дамытуға көмегін тигізері анық. Оқу құралы 0101000-Мектепке дейінгі тәрбие және оқыту, 6В01201 – Мектепке дейінгі оқыту және тәрбиелеу мамандық студенттеріне, 7М01201 – Мектепке дейінгі оқыту және тәрбиелеу мамандық магистранттарына, сондай-ақ мектепке дейінгі мекеменің тәрбиешілеріне арналған.</t>
  </si>
  <si>
    <t>Кембаев А.Р.</t>
  </si>
  <si>
    <t>Табиғи мұнай мен газды өңдеудегі жабдықтарды жөндеу</t>
  </si>
  <si>
    <t>Оқу құралы өзектендірілген білім беру бағдарламаларына сəйкес әзірленген. Оқу құралында мұнай газды өңдеу технологиясында жөнделетін жабдықтың, машиналардың, аппараттардың, сорғылар мен компрессорлардың құрылымдық ерекшеліктері, жабдықты, машиналарды, аппараттарды, сорғылар мен компрессорларды орнату дұрыстығына сынау мен реттеу әдістері қарастырылған. Оқу құралында жөндеуден кейін жабдықты сыртынан тексеру, қамтылатын және қамтушы шамалардағы саңылаулар мен тартылыстарды реттеу, ЭЛОУ блогының және АТ блогының материалдық балансын анықтау сынау, колоннаның негізгі өлшемдерін анықтау, мазутты өңдеу кезіндегі жылуалмасу аппаратының есебі, гидрокрекинг реакторының өлшемдерін анықтау, каталитикалық риформинг қондырғысының материалдық балансы, сыйымдылық аппаратын жөндеу және құрастыру, сораптарды, компрессорларды, газ үрлегіштерді, және желдеткіштерді жөндеу құрастыру, мұнай өндеу зауытының материалдық есептеу үшін бастапқы деректер кезінде анықталған ақауларды жою жұмыстары көрсетілген.Оқу құралы мұнай, газ өңдеу және химия саласы мамандығы бойынша жоғары оқу орындарымен колледж студенттеріне арналған</t>
  </si>
  <si>
    <t>Усенова А.К.</t>
  </si>
  <si>
    <t>Музыкально-стилевой подход: теория и практика</t>
  </si>
  <si>
    <t>Музыка, искусство,</t>
  </si>
  <si>
    <t>В учебном пособии излагаются вопросы теории и методики музыкально-стилевого подхода, раскрываются задачи и содержание применения музыкально-стилевого подхода в концертмейстерском классе, формы и методы теоретико-методической подготовки будущих специалистов педагогов-музыкантов. В содержание данного учебного пособия включена программа элективного курса «Музыкальный стиль в художественном пространстве культуры», в которой музыкально-стилевой подход рассматривается как учебный предмет раскрывающий сущность данной области педагогики музыкального образования. Все разделы программы представлены в совокупности с учебными заданиями и перечнем рекомендуемой литературы для будущих специалистов с целью развития у них профессионального мышления, формирования личностной позиции, творческого отношения к изучаемой проблеме.Учебное пособие адресовано магистрантам, учителям музыки, педагогам-музыкантам в системе дополнительного образования, преподавателям высших и средних профессиональных учебных заведений музыкально-педагогической направленности, всем, кто интересуется проблемами музыкального образования</t>
  </si>
  <si>
    <t>Аубакиров Х.Ә., Тлепов А.Ә., Кенжеходжаев М.Д.</t>
  </si>
  <si>
    <t>Популяциялар және сапалық белгілер генетикасы (2 томда)</t>
  </si>
  <si>
    <t>Биология,Биотехнология,Экология</t>
  </si>
  <si>
    <t>Оқу құралында математикалық статистика мен тәжірибелер жүргізу әдістемесі курстарында оқытылуы қажетті ықтималдық теориясының бөлімдері, дисперсиялық, ковариациондық және регрессиялық сараптамалар жасаудың қарапайым үлгілері берілген..Оқу құралы жоғары және орта оқу орындарының биология, биотехнология, экология, өсімдіктерді қорғау және карантин мамандықтары білімгерлеріне, PhD докторлары, магистранттарға, ауыл шаруашылығы саласында жұмыс істейтін жас ғалымдарға ғылыми-ізденіс жұмыстары нәтижелерін математикалық статистика әдістерін қолдана отырып өңдеулер жүргізудің жолдарын меңгеруге арналады.</t>
  </si>
  <si>
    <t>Әмірханов М.Б./Амирканов М.Б.</t>
  </si>
  <si>
    <t>Қазақстан тарихынан: тест тапсырмалар жинағы</t>
  </si>
  <si>
    <t>Қазақстан тарихынан тест тапсырмалар жинағы мектеп бітірушілер мен талапкерлердің жоғарғы оқу орындарының сынағына дайындауға арналған. Тест тапсырмалар жинағы Қазақстан тарихының көне заманнан бүгінгі күнге дейінгі уақыт аралығын қамтиды. Талапкерлердің ҰБТ мен кешенді тестілеу дайындығына арналған тест тапсырмалар жинағында Қазақстан тарихы пәні бойынша барлық тақырыптар толық қамтылған. Тест тапсырмалар жинағы талапкерлерге әр тақырып бойынша өз білімдерін бекітуге, сондай-ақ есте сақтауға мүмкіндік береді. Тест тапсырмалар жинағын талапкерлермен қатар дайындық факультеттерінің және жалпы білім беретін орта мектептің тарих пәнінің мұғалімдері қосымша оқу құралы ретінде пайдалана алады.</t>
  </si>
  <si>
    <t>Арипбаева Л.Ш , Серікбаева Қ.Қ., Байгунова Д.М.</t>
  </si>
  <si>
    <t>Классикалық гармония</t>
  </si>
  <si>
    <t>Музыкадағы гармония - бұл күрделі ғылымдардың бірі, сондықтан оны игеруде білім алушыда музыкалық сауаты мен сольфеджио пәндерінен дағдылары болғаны абзал. Ұсынылып отырған оқу құралы И.Дубовскийдің Гармония оқулығы және С.Құттымұраттың қазақ тіліндегі Гармония оқу құралын негізге алып жасалынды. Қарапайым аккордтардан басталып, бірінші дәрежелі модуляция тақырыбына дейін қамтылған.Оқу құралы 611124-«Мәдени тынығу қызметі және эстрадалық ән салу» білім беру бағдарламасының білім алушыларына арналған.</t>
  </si>
  <si>
    <t>Развитие инклюзивного образования в Казахстане и за рубежом</t>
  </si>
  <si>
    <t>В учебном пособии раскрываются исторические тенденции развития инклюзивного образования в Казахстане и за рубежом. Сделан сравнительный анализ моделей, концепций, подходов к организации инклюзивного образования в развитых странах мира.Учебное пособие призвано помочь преподавателям, студентам, магистрантам, докторантам, учителям ознакомиться с историческими тенденциями развития инклюзивного образования в мире и Казахстане</t>
  </si>
  <si>
    <t>Қазақстан тарихы мен мәдениеті</t>
  </si>
  <si>
    <t>Бұл оқу құралы Қазақстан тарихының көне заманнан бүгінгі күнге дейінгі кезеңін қамтиды. Оқу құралында Қазақстан тарихы пәні бойынша барлық тақырыптар толық қамтылған. Онда Қазақстандағы тарихи кезеңдердің даму барысындағы негізгі жаңа мәліметтер келті¬рілген. Оқу құралын жоғары оқу орнына дейінгі білім беру факультеті тыңдау¬шы¬лары мен тарих пәнінің оқытушылары қосымша оқу құралы ретінде пайдалана алады.</t>
  </si>
  <si>
    <t>Жарбосынова Б.Б. (Джарбусынова Б.Б.), Құдиярова Ғ.М.</t>
  </si>
  <si>
    <t>Сот психиатриясы</t>
  </si>
  <si>
    <t>Джарбусынова Б.Б.</t>
  </si>
  <si>
    <t>Медициналық психология</t>
  </si>
  <si>
    <t>Оқулықта медициналық психология негіздері, медициналық психология пәнінің міндеттері мен мақсаттары патологиялық процестермен, медицина психологиясының негізгі мәселелерімен (психосоматика, психопрофилактика, психотерапия, психогигиена) тығыз байланыстырыла отырып қарастырылған.
 Сонымен қатар оқулықты жазудағы негізгі мақсат – медицина қызметкері мен әртүрлі аурулар кезіндегі науқас арасындағы байланыстағы қызметкер біліктіліг, кәсіби қарым-қатынас ерекшеліктері, медициналық-деонтологиялық ұстанымдар айрықша қарастырылып, қамтылған.Оқулық медицина оқу орындарының студенттері мен медицина қызметкерлеріне арналады.</t>
  </si>
  <si>
    <t>Ақашев Б.Т. /Акашев Б.Т.</t>
  </si>
  <si>
    <t>Мұнай және газ өндірудің техникасы мен технологиясы 1 бөлім</t>
  </si>
  <si>
    <t>Оқулықта мұнай және газ кен орындары туралы негізгі геологиялық мәліметтер, мұнай, газ, қабат сулары құрамы және қасиеті туралы негізгі мәліметтер келтірілген. Кен орындарды игерудің нақты шартын ескере отырып, мұнай-газ өндірудің негізгі технологиялық процестер, ұңғымалардың өнімділігін арттыру әдістері. Ұңғымаларды пайдалану тәсілдері, газдарды сепарациялау және қабат суды тазалау сұрақтары қарастырылған. Кәсіптік құрал-жабдықтардың осы саладағы соңғы жетістіктері ескерілген және принципиалды технологиялық схемасы келтірілген, сонымен қатар кен орындардағы құрал-жабдықтарды қолдану мысалдары тәжрибелік және зертханалық жұмыстарда келтірілген. Керекті формулалар және есептеулер, материалдарды меңгеруді тексеру, бақылау және өзіндік бақылау үшін тестілік сұрақтары, глоссарий берілген. Оқулық ЖОО мұнай және газ саласы мамандығы магистранттары мен студенттеріне және колледж оқушыларына арналған.</t>
  </si>
  <si>
    <t>Мұнай және газ өндірудің техникасы мен технологиясы 2 бөлім</t>
  </si>
  <si>
    <t>Мурзабаева Г.И.</t>
  </si>
  <si>
    <t>Балаларға арналған қазақтың сахналық билері</t>
  </si>
  <si>
    <t>Искусство, Хореография</t>
  </si>
  <si>
    <t>Оқу-әдістемелік құрал педагог-хореографтарға, мектеп оқытушыларына және өнер мектебінің оқушыларына, студенттерге арналады. Оқу-әдістемелік құралдың ерекшелігі – қазақ биін оқытудың үш негізгі жақтарын: шолу, әдістемелік және практикалық тұрғыдан қамтуында.</t>
  </si>
  <si>
    <t>Методические рекомендации лекционных занятий по дисциплине «Искусство балетмейстера»</t>
  </si>
  <si>
    <t>Предлагается учебное пособие, в котором даются разработки лекции по дисциплине «Искусство балетмейстера».Предназначен для высших учебных заведений культуры по специальности «5В040900- Хореография», составлено на основе государственного стандарта и типовой программы подготовленным Кызылординским государственным университетом.</t>
  </si>
  <si>
    <t>Классикалық биді оқыту әдістемесі</t>
  </si>
  <si>
    <t>Мемлекеттік тілде би өнері жайлы оқулықтардың жетіспеуі айқын, сондықтан хореограф-мамандарына арналады.Оқу-әдістемелік құрал педагог-хореографтарға, мектеп оқытушыларына және өнер мектебінің оқушыларына, студенттерге арналады. Оқу-әдістемелік құралдың ерекшелігі – классикалық биіді оқытудың екі негізгі жақтарын: әдістемелік және практикалық тұрғыдан қамтуында.</t>
  </si>
  <si>
    <t>Ерофеева Р. Ж.</t>
  </si>
  <si>
    <t>Физическая культура с учетом гендерных особенностей обучающихся</t>
  </si>
  <si>
    <t>Данное пособие посвящено преподаванию физической культуры с учетом гендерных особенностей обучающихся на трех уровнях: в детском саду, школе и вузе. В учебно-методическом пособии раскрывается теоретическое, практическое содержание и различные научные интерпретации инновационного внедрения гендерного подхода, анатомо-физиологические и гендерные различия мальчиков и девочек и как работать с этими особенностями во благо гармонично-развитой личности.Учебно-методическое пособие рекомендуется студентам специальности «Физическая культура и спорт», а также учителям, преподавателям и специалистам в области физической культуры и спорта.</t>
  </si>
  <si>
    <t>Kaliyev I.A., Altybasarova M.A. / Калиев И.А., Алтыбасарова М. А.</t>
  </si>
  <si>
    <t>Public administration</t>
  </si>
  <si>
    <t>The manual discusses the concept, main characteristics, functions, methods, features of public administration, as well as modern problems of public administration. The analysis of the main modern technologies of public administration is presented.The manual also presents modern basic scientific, theoretical and applied aspects of public administration, its goals, principles, legal foundations, resource provision and mechanisms of functioning, taking into account the peculiarities of modern Kazakhstan and international practice. The list of tasks for seminars and independent work of students is given, tasks are presented in a test form.The training material is intended for students and undergraduates in the fields of "Political Science", "State and Local Government", as well as for anyone interested in problems of public administration.The manual is recommended to university teachers, consultants of educational and research centers working in the field of state and local government, as well as practical workers for use in professional activities.It is of interest to teachers, civil servants, as well as a wide range of readers./В пособии рассматриваются понятие, основные характеристики, функции, методы, особенности государственного управления, а также современные проблемы государственного управления. Представлен анализ основных современных технологий государственного управления. В пособии также представлены современные базовые научные, теоретические и прикладные аспекты государственного управления, его цели, принципы, правовые основы, ресурсное обеспечение и механизмы функционирования с учетом особенностей современный Казахстан и международная практика. Приведен перечень заданий для семинарских занятий и самостоятельной работы студентов, задания представлены в тестовой форме. Учебный материал предназначен для студентов и магистрантов по направлениям «Политология», «Государственное и местное управление», а также для всех, интересующихся проблемами государственного управления. Пособие рекомендовано преподавателям вузов, консультантам образовательных и научных центров, работающих в сфере государственного и местного управления, а также практическим работникам для использования в профессиональной деятельности. Представляет интерес для преподавателей , государственные служащие, а также широкий круг читателей.</t>
  </si>
  <si>
    <t>Ибраев Е.Е.</t>
  </si>
  <si>
    <t>Кинематограф Казахстана: историческая ретроспектива</t>
  </si>
  <si>
    <t>Искусство, кино</t>
  </si>
  <si>
    <t>В монографии исследуются художественные образы Казахстана и казахстанцев в отечественном игровом кино советского и современного периодов. Изучаются отражающиеся на экране особенности эпохи и менталитет людей. Параллельно описывается процесс зарождения, становления и развития кинематографа Казахстана как вида национального искусства. Уделяется внимание развитию документального и анимационного кино страны. Монография представляет теоретический и практический интерес, содержит полезные материалы и иллюстрации. В исследовании используется метод изучения кинолент как исторических источников.</t>
  </si>
  <si>
    <t>Максимов В.А.</t>
  </si>
  <si>
    <t>Кадастровая оценка недвижимости</t>
  </si>
  <si>
    <t>В монографии представлены результаты исследований, выполненных под руководством автора по проблеме оценки городских земель и недвижимости для целей налогообложения и продажи. Работа выполнена в виде методического пособия с примерами и комментариями для практикующих оценщиков и студентов экономических специальностей.</t>
  </si>
  <si>
    <t>Васильева Н.В., Максимов В.А.</t>
  </si>
  <si>
    <t>Жылжымайтын мүліктi бағалау және есеп</t>
  </si>
  <si>
    <t>Экономика, педагогика</t>
  </si>
  <si>
    <t>Оқу құралында жылжымайтын мүліктің есебі мен бағалаудың теориялық және тәжірибелік аспектілері келтірілген. Бағалау құны мен нысанның есебі ретінде жылжымайтын мүліктің ерекшеліктері ашылған, жылжымайтын мүліктің негізгі элементі ретінде жердің рөлі көрсетілген. Жер телімінің есебі мен бағалануына негізгі көңіл бөлінген: нарықты құнды анықтаудың әдістері қарастырылған, Қазақстан мен Ресейдегі жердің кадастрлық бағалануының ерекшеліктері ашылған. Мемлекеттік жылжымайтын мүлік кадастрін құрастыру сұрақтарына жеке бөлім арналған. Оқу үрдісі мен ғылыми-тәжірибелік жұмыста қолдануға студенттерге, магистранттарға, аспиранттарға, доктаранттарға, оқытушылар мен табиғаты пайдалану экономикасы саласындағы мамандарға арналған. Оқу құралы Қазақстан Республикасының білім және ғылым Министрлігінің «Қазақстанның алдынғы қатарлы ЖОО-на шетелдік ғалымдар мен кеңесшілерді тарту» бағдарламасы бойынша шығарылған</t>
  </si>
  <si>
    <t>Оценка и учет недвижимости</t>
  </si>
  <si>
    <t>В учебном пособии изложены теоретические и практические аспекты оценки и учета недвижимости. Раскрыты особенности недвижимости как объекта учета и оценки стоимости, показана роль земли как базового элемента недвижимого имущества. Основное внимание уделено оценке и учету земельных участков: раскрыты методы определения их рыночной стоимости, особенности кадастровой оценки земель в России и Казахстане. Отдельная глава посвящена вопросам формирования государственного кадастра недвижимости. Предназначено для использования в учебном процессе и научно- практической работе студентов, магистрантов, аспирантов, докторантов, преподавателей и практикующих оценщиков. Книга издана по программе Министерства образования и науки Республики Казахстан «Привлечение зарубежных ученых и консультантов в ведущие вузы Казахстана»</t>
  </si>
  <si>
    <t>Smailova Zh. / Смаилова</t>
  </si>
  <si>
    <t>Nutrition physiology</t>
  </si>
  <si>
    <t>The textbook provides up - to-date data on the physiology of nutrition. It offers control questions that can be used as individual tasks in the course of independent work of students, and a list of recommended literature. It is intended for University students studying in the bachelor's degree programs " technology of public catering products "and" Professional training", as well as for teachers and anyone interested in the problems of healthy nutrition. В учебнике представлены современные данные по физиологии питания. Предлагаются контрольные вопросы, которые можно использовать в качестве индивидуальных заданий в ходе самостоятельной работы студентов, и список рекомендуемой литературы. Предназначено для студентов вузов, обучающихся по программам бакалавриата «Технология продуктов общественного питания» и «Профессиональное обучение», а также для преподавателей и всех, кто интересуется проблемами здорового питания.</t>
  </si>
  <si>
    <t>Смаилова Ж.Ж.</t>
  </si>
  <si>
    <t>Арнайы пәндерді оқыту әдістемесі</t>
  </si>
  <si>
    <t>Педагогикалық емес жоғары оқу орындарының оқытушыларына бағытталған оқу құралында қазіргі жоғары оқу орнында оқытудың негізгі формаларының даму әлеуеті және студенттердің танымдық қызметін белсендіру әдістері талданады. Авторлық әзірлемелер сипатталып, сабақтардың конспектілері ұсынылды.</t>
  </si>
  <si>
    <t>Аймаганбетова З.К., Серікбаева Г.Д.</t>
  </si>
  <si>
    <t>Бұл оқу-әдістемелік құрал «Механика» пәні бойынша «6В05301 – Физика» білім бағдарламасының студенттеріне, сонымен қатар басқа да ББ студенттеріне практикалық сабақтарда есептер шығару кезінде, сондай-ақ оларға дайындық кезінде көмек көрсетуге арналған, механика бойынша есептер шығару әдістемесін қамтиды. Оқу-әдістемелік құралда шешуі бар есептердің көптеген мысалдары келтірілген. Студенттердің өз бетімен шығаруына арналған тапсырмалар кинематика, динамика, статика, сұйықтар мен газдар механикасы, тербелістер мен толқындар механикасымен байланысты. Механика бөлімдері бойынша есептермен қатар, теориялық білімнің қысқаша сипаттамасы, «Механика» курсының негізгі физикалық шамалары және олардың халықаралық жүйедегі өлшем бірліктері, бөлімдер бойынша теориялық білімді пысықтауға арналған бақылау сұрақтары, физикалық диктант, тест тапсырмалары және есеп шығару барысында қажет болатын мәліметтері бар қосымшалар мен әдебиеттер тізімі келтірілген. Оқу-әдістемелік құрал жоғары оқу орындарының студенттеріне арналған.</t>
  </si>
  <si>
    <t>Нұрланқызы Г., Хромов В.А.</t>
  </si>
  <si>
    <t>Семей қаласының құстарының анықтағышы</t>
  </si>
  <si>
    <t>оқу әдістемелік құрал</t>
  </si>
  <si>
    <t>биология, ветеренария</t>
  </si>
  <si>
    <t>Семей қаласының құстарына арналған иллюстрациялық нұсқаулық Семей қаласының әртүрлі биотоптарының фаунасын өзіміздің көпжылдық зерттеулеріміздің негізінде құрастырылған. Бұл жұмыста қалада кездесетінжыл құстары, отырықшы, көшпенді, қоныс аударатын құстардың 76 түрі сипатталған.Семей қаласының құстарының анықтағышы мектеп оқушылары, студенттер, мектеп және биологиялық жоғары оқу орындарының оқытушылары, сондай-ақ құс әуесқойлары фаунаның әртүрлілігін анықтауда ғылыми-әдістемелік көмекші құрал ретінде пайдалана алады.</t>
  </si>
  <si>
    <t>Проектирование разработки нефтяных месторождений системой горизонтальных скважин</t>
  </si>
  <si>
    <t>В учебного пособии содержится информация по, основам технологии горизонтального вскрытия нефтенасыщенных пластов, преимуществам, недостаткам, областям применения ГС, примеры использования ГС, методики расчета технологических показателей работы горизонтальных скважин, методы расчета гидравлических сопротивлений при работе ГС, методики расчета рядных систем разработки горизонтальных скважин ,принципиальные моменты по моделированию разработки нефтяной залежи системой горизонтальных скважин.</t>
  </si>
  <si>
    <t>Сайын Ж.</t>
  </si>
  <si>
    <t>Лингвокультурные взаимосвязи турок ахыска Республики Казахстан</t>
  </si>
  <si>
    <t>международные отношения, тюркология</t>
  </si>
  <si>
    <t>В монографии освещены лингвокультурные взаимосвязи турок ахыска Казахстана. В центре исследования - взаимосвязь языка и культуры турок ахыска с языком и культурой казахов, русских и других этносов Республики Казахстан. Рассматриваются проблемы заимствования как результата межэтнических контактов. Важным в работе является анализ истории этнического формирования и расселения турок-ахыска на Кавказе и в Казахстане.Монография будет полезна всем тем, кто интересуется проблемами культурно-языковых контактов этносов Казахстана, историей .</t>
  </si>
  <si>
    <t>Қажғалиев Н., Жікішев Е., Әрін Б.</t>
  </si>
  <si>
    <t>Ара шаруашылығы практикумы</t>
  </si>
  <si>
    <t>Пчеловодства,ветеринария</t>
  </si>
  <si>
    <t>Практикум бал: ара ұясының биологиялық ерекшелігі, араның сыртқы және ішкі дене құрылысы, араның көбею ерекшелігі, ара шаруашылығының селекциялық жұмысы, араның қыстауы, ара қорегі, ара өнімділігі, ара шаруашылығында қолданылатын құрал-жабдықтар және ара аурулары. Практикум жоғарғы оқу орындарының «Мал шаруашылығы» мамандығының студенттеріне арналған.</t>
  </si>
  <si>
    <t>Шукаев Д.Н.</t>
  </si>
  <si>
    <t>Компьютермен модельдеу</t>
  </si>
  <si>
    <t>информационные системы</t>
  </si>
  <si>
    <t>Ұсынылып отырған оқулық әртүрлі күрделі жүйелердегі процестерді компьютермен модельдеу және талдаудың негіздері мен әдістерін, математикалық аппаратын, типтік математикалық сұлбаларын оқып үйренуге және компьютермен модельдеу мен талдау нәтижелерін әртүрлі кызмет салаларында қолдану тәсілдерін игеруге арналған.Оқулық “Ақпараттық – коммуникациялық технологиялары” бағыты мамандықтарының, ақпараттық технологияларды қолдану және әртүрлі процестерді компьютермен басқару салаларында мамандық алатын басқа да студенттер, магистранттар және докторанттарға бағытталған. Сонымен қатар, бұл кітап компьютермен модельдеуді өз жұмысында қолданатын инженерлерге және басқа мамандарға біраз жаңа ақпарат бере алады.2017 жылы BookPrint баспасында жарық көрген осы оқулықтың орыс тіліндегі басылымы Москвада өткен “Білім беру технологиялары және қызметтері” атаулы Халықаралық көрменің дипломымен марапатталды.</t>
  </si>
  <si>
    <t>Глущенко Т.И., Сакенов Б.К.</t>
  </si>
  <si>
    <t>Электротехниканың теориялық негіздері 2. Электр тізбектеріндегі өтпелі процестер І бөлім</t>
  </si>
  <si>
    <t>Оқулықта тұрақты және ауыспалы токтардың электр тізбектеріндегі өтпелі процестерді есептеудің классикалық және операторлық әдістері, есептер шығару мысалдары, студенттердің өзіндік жұмысына арналған тесттер мен тапсырмалар берілген. Электр тізбектеріндегі өтпелі процестерді есептеудің мамандандырылған бағдарламаларын пайдалануға ерекше назар аударылады. Жұмыста электр тізбектерін есептеу мен талдаудың кең спектрі берілген. Электр энергетикасы мамандықтарының студенттеріне арналған; оны электротехниканың теориялық негіздері бойынша сабақтар өткізген кезде жоғары оқу орындарының оқытушыларына ұсынуға болады.</t>
  </si>
  <si>
    <t>Омаров М.С., Омарова К.М., Есеева Г.К</t>
  </si>
  <si>
    <t>Алкоголь және алкогольсіз өнімдерін өндіру технологиясы</t>
  </si>
  <si>
    <t>Осы оқу құралы алкоголь және алкогольсіз өнімдердің анықтамалары мен жіктелімдері беріледі, олардың механикалық және басқа қасиеттері сипатталады, бұл олардың өндірісінің ерекшелігін, сондай-ақ оларды өндіру технологиясын анықтайды.Кәсіпорындарда алкоголь және алкогольсіз өнімдердің әр түрлі түрлерін өндірудің технологиялық схемалары келтірілген, оны оңтайлы ұйымдастыру бойынша ұсыныстар берілген.Оқу құралы курстық және дипломдық жобаларды орындау кезінде, диплом алдындағы практикадан өту кезінде оқу процесіне әдістемелік көмек көрсете алады, сонымен қатар ұқсас, техникалық және байланысты мамандықтардың студенттеріне, оқытушыларға, тағамдық технологиялық қолданатын кәсіпорындар, ұйымдар мен мекемелердің мамандарына пайдалы болуы мүмкін.Алкоголь және алкогольсіз өнеркәсіп қызметкерлеріне және тиісті білім беру бағытындағы колледж оқушыларына ұсынылуы мүмкін.</t>
  </si>
  <si>
    <t>Қант және ұн кондитерлік өндірісі үшін шағын кәсіпорындар</t>
  </si>
  <si>
    <t>Осы оқу құралы кондитерлік өнімдердің анықтамалары мен жіктелімдері беріледі, олардың механикалық, реологиялық және басқа қасиеттері сипатталады, бұл олардың өндірісінің ерекшелігін, сондай-ақ оларды өндіру технологиясын анықтайды.Шағын кәсіпорындарда қант пен ұннан жасалған кондитерлік өнімдердің әр түрлі түрлерін өндірудің технологиялық схемалары келтірілген, оны оңтайлы ұйымдастыру бойынша ұсыныстар берілген.Шағын кәсіпорындарда қолдануға болатын нарықтағы қажетті технологиялық жабдықтар сипатталған.Оқу құралы жоғары оқу орындарының тағамдық технологиялық мамандықтарының студенттеріне арналған.Кондитерлік өнеркәсіп қызметкерлеріне және тиісті білім беру бағытындағы колледж оқушыларына ұсынылуы мүмкін.</t>
  </si>
  <si>
    <t>Ауелгазина Т.К.</t>
  </si>
  <si>
    <t>Жеке тұлғаның саяси әлеуметтенуінің өзекті мәселелері</t>
  </si>
  <si>
    <t>Оқулық саясаттану ғылымының күрделі проблемасы – жеке тұлғаның саяси әлеуметтенуінің өзекті мәселелерін жан-жақты зерттеуге арналған. Бұл еңбекте жеке тұлғаның саяси әлеуметтенуінің идеялық-теориялық негізіне, жеке тұлғаның саяси әлеуметтенуінің мәніне, кезеңдері мен құрылымына, Қазақстан Республикасындағы жеке тұлғаның саяси әлеуметтенуінің даму деңгейі мен ерекшелігіне кешенді талдау жасалынған.Бұл оқулық студенттерге, магистрлерге, докторанттарға, ізденушілер мен оқытушыларға, сонымен қатар саяси әлеуметтену мәселесіне қызығушылық танытатын көпшілік оқырман қауымға арналған.</t>
  </si>
  <si>
    <t>Саяси билік: теория және тәжірибе</t>
  </si>
  <si>
    <t>Оқу құралы Қазақстан Республикасының Мемлекеттік Жалпыға міндетті білім беру стандартына сәйкес дайындалған. Оқу құралы саясаттану ғылымының күрделі мәселесі – билік феноменін жан-жақты зерттеуге арналған. Бұл басылымда билік пен басқару қатынастарына, оның негізгі ұғымдары мен әдістер жүйесіне, Қазақстан Республикасындағы билік түрлері мен оның жүзеге асырылу ерекшеліктеріне теориялық талдау жасалынған. Бұл оқу құралы студенттерге, магистрлерге, ізденушілер мен оқытушыларға, сонымен қатар билік мәселесіне қызығушылық танытатын көпшілік оқырман қауымға арналған.</t>
  </si>
  <si>
    <t>Баймиров М. Е.</t>
  </si>
  <si>
    <t>Комбинированные автономные возобновляемые энергосистемы</t>
  </si>
  <si>
    <t>Учебное пособие сборн.зад.</t>
  </si>
  <si>
    <t>Қасенов С. / Касенов С.К.</t>
  </si>
  <si>
    <t>Жалпы жертану</t>
  </si>
  <si>
    <t>Жалпы жертану – педагогикалық жоғарғы оқу орындарында география білім беру бағдарламасы бойынша білім алатын студенттердің жеке оқу жоспары бойынша оқитын негізгі базалық оқу пәндерінің бірі болып табылады.Курстың мақсаты – болашақ жас мамандардың кәсіби құзыреттіліктерін қалыптастыру мақсатында, Жер шары табиғатына тән басты заңдылықтар мен олардың өз ара байланысын, физикалық география саласындағы заманауи ғылыми-теориялық және практикалық білімді меңгерту болып табылады.</t>
  </si>
  <si>
    <t>Жуманов К.Т.</t>
  </si>
  <si>
    <t>Агрономиялық микробиология</t>
  </si>
  <si>
    <t>Оқу құралы «Агрономия», «Өсімдік қорғау және карантин», «Топырақтану және агрохимия», «Жеміс-көкөніс шаруашылығы» мамандығы бойынша білім алып жатқан білімгерлерге арналған. Оқу құралында микроорганизмдердің классификациясы, морфологиясы, физиологиясы, оларға сыртқы орта факторларының әсері, экологиясы, микроорганизмдердің табиғаттағы заттар айналымына (көміртегі, азот, фосфор, күкірт, темір) қатынасуы және оның өсімдер үшін маңызы, топырақ микробиологиясы және оған әсер етуші факторлар, эпифитті және ризосфералық микроорганизмдер, биологиялық тыңайтқыштар, өсімдіктердің инфекциялық аурулары мен қоздырушылары туралы түсінікті тілмен баяндалған.</t>
  </si>
  <si>
    <t>Маемерова А.Р., Жиембаева Г.Т.</t>
  </si>
  <si>
    <t>Қазіргі түрік тілінің лексикологиясы</t>
  </si>
  <si>
    <t>Язык турецкий</t>
  </si>
  <si>
    <t>Оқу құралында қазіргі түрік тілінің лексикология саласында оқытылатын түрік тілінің сөздік құрамы мен негізгі сөздік қоры, семасиология, лексикография бөлімдері қарастырылады. Аталған оқу құралы дәріс мәтіндерінен, глоссарий, терминдер, пән бойынша тест тапсырмаларынан, қорытынды бақылау сұрақтарынан, пайдаланылған әдебиеттер тізімінен тұрады. Оқу құралы «Шетел филологиясы: түрік тілі» және «Түркітану» оқу бағдарламалары бойынша маманданатын студенттерге, магистранттарға және түрік тілінің лексикологиясына қызығушылық танытқан оқырмандарға арналады.</t>
  </si>
  <si>
    <t>Жиембаева Г.Т.</t>
  </si>
  <si>
    <t>Түрік әдебиетінің тарихы (2 томда)</t>
  </si>
  <si>
    <t>Оқу құралында түрік әдебиетінің кезеңдері мен даму жолдары, танымал ақын-жазушылардың өмірі, шығармашылықтары қарастырылған. Сонымен қатар әр кезеңнің ақын-жазушыларының өлеңдері мен прозалық шығармаларынан түрік тілінде үзінділер келтірілген және кейбір шығармалардың аудармалары берілген. Оқу құралы «Шетел филологиясы: түрік тілі», «Түркітану» мамандығы бойынша маманданатын студенттерге және түрік әдебиетіне қызығушылық танытқан барша оқырман қауымға арналады.</t>
  </si>
  <si>
    <t>Елфимов В.И., Мясоедов Е.М., Бабкина С.С.</t>
  </si>
  <si>
    <t>Краткий курс химии с примерами решения задач и заданиями для самостоятельной работы.Издание второе исправленное и дополненное</t>
  </si>
  <si>
    <t>В учебном пособии в краткой форме изложены теоретические основы химии, включающие стехиометрические расчеты, строение атома и Периодический закон, химическую связь и строение молекул, химическую термодинамику, кинетику, равновесие, растворы, окислительно-восстановительные процессы, основы электрохимии, начала органической химии и понятие о высокомолекулярных соединениях. В каждом разделе приведены примеры задач с подробными решениями и контрольные задания для самостоятельной работы с ответами на количественные расчеты. Предназначено для студентов инженерно-технических направлений вузов. Ключевые слова:основы химии; стехиометрические расчеты; строение атома; Периодический закон; химическая связь; строение молекул; химическая термодинамика; химическая кинетика; водные растворы; окислительно-восстановительные реакции; электрохимия; примеры решения задач.</t>
  </si>
  <si>
    <t>Леньков Ю. А., Барукин А. С.</t>
  </si>
  <si>
    <t>Автоматика электроэнергетических систем</t>
  </si>
  <si>
    <t>В учебном пособии рассмотрены принципы действия устройств АПВ, АВР, АЧР, противоаварийной автоматики и устройств автоматического регулирования возбуждения и частоты вращения синхронных генераторов и включения их на параллельную работу применяемых на электрических станциях и подстанциях. Учебное пособие предназначено для студентов электроэнергетических специальностей и может быть использовано специалистами в области электроэнергетики.</t>
  </si>
  <si>
    <t>Ошанов Н.З., Алланиязов Т.К.</t>
  </si>
  <si>
    <t>Қазақстанның әскери ісі: тарих және тағылым</t>
  </si>
  <si>
    <t>История, военная кафедра</t>
  </si>
  <si>
    <t>Бұл монографияда Қазақстанның әскери ісінің дамуы, рулық қоғам, көшпенділердің мемлекеттік құрылымының ерекшелігі, қару - жарақтың алыс және жақын шайқастарда қолданылатын түрлері, әскери арбаны пайдалану, жылқы шаруашылығы және аңшылық номадизмнің негізі көрсетілген. Сонымен қатар, жауынгерлердің жекпе-жек шайқастарына дайындығы, батырлар мен билердің атқарған міндеті, алаш әскері және қазіргі Қазақстан Республикасының қарулы күштері жайлы тың дүниелер жазылған. Монография тарихшыларға студенттерге, магистранттарға, докторанттарға арналған.</t>
  </si>
  <si>
    <t>Джакубакынов.Б.Б., Ауесбаев.М.С., Төлегенұлы. Н.</t>
  </si>
  <si>
    <t>Әскери оқыту мен тәрбиелеудің идеологиялық, педагогикалық-психологиялық негіздері</t>
  </si>
  <si>
    <t>Военная кафедра</t>
  </si>
  <si>
    <t>Оқу-әдістемелік құралдың басты мақсаты – бейбіт заманда болашақ әскери қызметшілерді дайындау тәжірибесінің педагогикалық, психологиялық мазмұнын ашып, оқу-тәрбие жұмысының ұйымдастырылуы мен әдістемесін қарастыру. Оқу-әдістемелік құрал «Бастапқы әскери дайындық», «Әскери іс пен қауіпсіздік» білім бағыттары (мамандықтары) бойынша жоғары кәсіби білім беретін оқу орындарында білімгерлерге құзіреттілік талаптарына сәйкес тәлім-тәрбие беру үшін әзірленген және құрастырылған. «Әскери педагогика және психология» пәнін оқытуда толықтырушы және көмекші құрал болып табылады.Оқу-әдістемелік құралда баяндалған материалдар әскери кафедралардың тыңдаушыларын, әскери-техникалық мектептер мен әскери оқу орындарының курсанттарын даярлау үшін, сондай-ақ командирлік даярлық жүйесінде пайдаланылуы мүмкін.</t>
  </si>
  <si>
    <t>Нәби Л. (Навий Л.), Сулейменова З.Е</t>
  </si>
  <si>
    <t>ЖОО-да студенттердің этнопедагогикалық құзыреттілігін қалыптастыру</t>
  </si>
  <si>
    <t>Монографияда этнопедагогика пәнін оқыту арқылы болашақ мұғалімдерді ұлттық тәрбие беруге даярлаудың теориялық және әдістемелік негіздері ұсынылды</t>
  </si>
  <si>
    <t>Бурнашева В.Р.</t>
  </si>
  <si>
    <t>Фискальное регулирование экономики в Казахстане</t>
  </si>
  <si>
    <t>В монографии подробно исследован механизм фискального регулирования экономики, приведена аналитическая оценка процессов фискального регулирования, предложены тенденции оптимизации на основе разработанной модели социально ориентированного фискального регулирования экономики Казахстана. Монография имеет практическую значимость, результаты подтверждены авторским свидетельством и актом применения научных исследований, может быть использована студентами и магистрантами по направлению подготовки кадров «Бизнес и управление», преподавателями и работниками фискальных органов в рамках их профессиональной деятельности</t>
  </si>
  <si>
    <t>Мәшина бөлшектері және мәшине құрылымын құру негіздері пәнінен лекция курсы</t>
  </si>
  <si>
    <t>Турханова А.Ж.</t>
  </si>
  <si>
    <t>Қазақстан Республикасының саяси рәміздері</t>
  </si>
  <si>
    <t>Политология, международные отношения</t>
  </si>
  <si>
    <t>Монография саяси және басқа гуманитарлық салаларда зерттеу жұмысты қамтитын зерттеушілерге арналған. «Халықаралық қатынастар», «Саясаттану» мамандықтарда оқитын білім алушыларға, сонымен бірге мадениеттанушыларға, түріктанушыларға, әлеуметтанушыларға да т.б. қызықты болады. Монография өзекті мәселені қозғайды, өйткені саяси рәміздер саяси білім сферасының аз зерттелген саласы болып табылады. Монографияның мазмұнында автор назарын тек Қазақстанның қазіргі саяси рәміздерді ғана зерттеуге емес, саяси рәміздердің генезисі мен саяси рәміздердің тарихы, оның сыныптамасын анықтайтын сұрақтармен қатар, саяси рәміздер саласындағы терминологиялық сөздікпен толықтырылған.</t>
  </si>
  <si>
    <t>Мырзаханова М.Н.</t>
  </si>
  <si>
    <t>Судебная экспертиза</t>
  </si>
  <si>
    <t>Учебное пособие написана в области теории и практики судебной экспертизы. Рассматриваются общие (процессуальные, тактические, психологические) и специальные (классы, виды, роды) вопросы судебной экспертизы. Раскрыты понятие и формы специальных знаний. Личность судебного эксперта, виды экспертной деятельности, взаимоотношение эксперта и юриста, структура заключения эксперта и его оценка, подробно освещаются правовые акты регулирующие проблемы судебной экспертизы. В работе даются практические рекомендации, предлагаются формулировки вопросов по конкретным видам судебных экспертиз. Для студентов, магистрантов и преподавателей высших учебных заведений.</t>
  </si>
  <si>
    <t>Сот сараптамасы</t>
  </si>
  <si>
    <t>Сот сараптамасының теориясы мен практикасы саласында жазылған оқу құралы. Сот сараптамасының жалпы (процессуалдық, тактикалық, психологиялық) және арнайы (сыныптары, түрлері, тектері) мәселелері қарастырылады. Арнайы білімнің түсінігі мен формалары ашылады. Сот сарапшысының жеке басы, сараптама қызметінің түрлері, сарапшы мен заңгердің өзара қарым-қатынасы, сарапшы қорытындысының құрылымы мен оны бағалау, сот сараптамасының мәселелерін реттейтін құқықтық актілер жан-жақты қамтылған. Жұмыста практикалық ұсыныстар берілген, сот сараптамасының нақты түрлері бойынша сұрақтардың тұжырымы ұсынылған. Жоғары оқу орындарының студенттеріне, магистранттарына және оқытушыларына арналған.</t>
  </si>
  <si>
    <t>Баялы Ә.Т.</t>
  </si>
  <si>
    <t>Компьютерлік жүйелерді ұйымдастыру және архитектурасы</t>
  </si>
  <si>
    <t>«Компьютерлік жүйелерді ұйымдастыру және архитектурасы» оқу құралында дербес компьютерлер мен серверлердің түрлері және сәулеті топтастырылған; компьютерлер мен серверлердің құрылғылары, негізгі блоктар, функциялары мен техникалық сипаттамалары; перифериялық құрылғылардың түрлері мен мәні, қосу интерфейсі мен пайдалану ережелері; операциялық жүйенің негізгі компоненттері мен шеткері жабдықтардың драйверлерін орнату және баптау принциптері; аппараттық қамтамасыз етуді жетілдіру әдістемесі; дербес компьютермен, шеткері жабдықтармен және компьютерлік ұйымдастыру техникаларымен жұмыс істеу кезінде орнату әдістері ұсынылған.</t>
  </si>
  <si>
    <t>Ащеулова Н.А., Маукенова А.А., Гуляева С.П., Отарбаева А.Б.</t>
  </si>
  <si>
    <t>Экономическая теория</t>
  </si>
  <si>
    <t>Предлагаемое учебное пособие способствует формированию у студентов экономического мышления на основе глубокого понимания явлений и процессов в экономической системе общества, более эффективному усвоению основных разделов курса «Экономическая теория». В данном учебном пособии излагаются основы экономической теории, представлено последовательное и структурированное изложение курса.Предназначено для студентов экономических специальностей</t>
  </si>
  <si>
    <t>Шумейко И. А., Ткачук А. А., Евтушенко Т. Л.</t>
  </si>
  <si>
    <t>Оборудование машиностроительного производства (в 2-х т.)</t>
  </si>
  <si>
    <t>Учебное пособие содержит общие сведения о металлорежущих станках и их классификации. Предложен методический подход к изучению металлорежущих станков заключающийся в определенной последовательности изложения рассматриваемых вопросов на основе теории профессора А. А. Федотенка. Подробно рассмотрены некоторые наиболее распространённые в машиностроении кинематические структуры станков. Учебное пособие предназначено для студентов специальности 6В07102 – Машиностроение и может быть полезно для студентов других технических специальностей, а также для соответствующих специалистов машиностроительных и ремонтных предприятий.</t>
  </si>
  <si>
    <t>Тарасовская Н.Е., Гаврилова Т.В., Тулиндинова Г.К., Клименко М.Ю</t>
  </si>
  <si>
    <t>Прикладное изучение культурных растений в курсе общей биологии</t>
  </si>
  <si>
    <t>Биология, аграномия</t>
  </si>
  <si>
    <t>Учебно-методическое пособие задумано как углубленное приложение к основному курсу генетики и эволюционного учения по разделам, которые являются междисциплинарными темами общей биологии (доместикация и одичание, искусственный отбор, направления и достижения современной селекции). Подробные сведения о культурных растениях региона и мира расширят кругозор студентов и сформируют прикладное мышление, необходимое для рационального природопользования.Цветные фото-экскурсии, посвященные культурным растениям, гибридным и одичавшим формам, позволят получить наглядное представление о соотношении естественного и искусственного отбора в формировании растений, близко сосуществующим с человеком. При этом упор делается на изучение местных культурных растений и эргазиофитов, чтобы будущие специалисты биономических и сельскохозяйственных профессий имели представление об окультуренной и дикой флоре северо-казахстанского региона. Задания для самостоятельной работы, конкурсы и тематические викторины служат для закрепления и самоконтроля полученных знаний.Книга предназначена для учителей, учащихся, студентов и преподавателей биологических и аграрных специальностей, а также для широкого круга читателей, кому небезразлична природа региона</t>
  </si>
  <si>
    <t>Темирова А.Б., Нурмухаметов Н.Н., Мухамбетова З.С., Кунафина Г.Т.</t>
  </si>
  <si>
    <t>Кәсіпкерлік</t>
  </si>
  <si>
    <t>Аталмыш оқулықта қазіргі кәсіпкерлік қызмет пен кәсіпорын экономикасының қызметі кешенді түрде қарастырылған. Кәсіпкерлік қызметтің әртүрлі белгілері бойынша жіктелуі, түрлері, ұйымдық-құқықтық формаларына назар аударылады. Мұнда кәсіпкермен атқарылатын функциялар: нарықты кешенді зерттеу, пайдаға әсер ететін факторларды анықтауды, экономикалық ресурстарды рационалды пайдалану жолдарын анықтау, кәсіпорын қызметін тиімді ұйымдастыру, бизнес жоспарлау және талдау, кәсіпкерлікті қаржыландыру көздері мен инновацияны енгізу, шығын көлемін төмендету жолдары қарастырылған. Оқулық курстың жұмыс оқу бағдарламасына сәйкес тақырыптардан, материалдар мен өзін-өзі тексеру сұрақтарынан тұрады.Оқулық экономикалық емес мамандықта оқитын студенттер мен практикалық жұмысшыларға, кәсіпкерлер мен бизнесмендерге және экономикаға қызығушылық білдіретін жалпы оқырман қауымға арналған.</t>
  </si>
  <si>
    <t>Shulenbayeva F., Temirova A. / Темирова А</t>
  </si>
  <si>
    <t>Agrarian Marketing</t>
  </si>
  <si>
    <t>The essence, features, basic concepts, principles and functions of agrarian marketing has been examined in this study guide. The mechanisms of its interaction in the market, the terms and methods of marketing research are presented, the objective necessity of using marketing in the economy of agricultural production is grounded. The theoretical part is presented in three chapters, each topic of which ends with control questions to consolidate students' knowledge. The fourth chapter presents marketing tools for grain production in Kazakhstan. The fifth chapter sets out the basic methods of state regulation of the agricultural sector in the midst of transition to a market economy. A particular attention is paid to practical tasks on marketing in the production of the agricultural sector, the use of the situation analysis method to study specific situations in the agricultural sector, test tasks have been introduced to control knowledge. This book is intended for teachers and students of higher educational institutions, technical and vocational education, studying by the specialty 050600 «Economics». В данном учебном пособии рассмотрены сущность, особенности, основные понятия, принципы и функции аграрного маркетинга. Представлены механизмы его взаимодействия на рынке, термины и методы маркетинговых исследований, обоснована объективная необходимость использования маркетинга в экономике сельскохозяйственного производства. Теоретическая часть представлена ​​тремя главами, каждая тема которых завершается контрольными вопросами для закрепления знаний учащихся. В четвертой главе представлены маркетинговые инструменты для производства зерна в Казахстане. В пятой главе изложены основные методы государственного регулирования аграрного сектора в условиях перехода к рыночной экономике. Особое внимание уделено практическим заданиям по маркетингу в производстве агропромышленного комплекса, использованию метода ситуационного анализа для изучения конкретных ситуаций в агропромышленном комплексе, для контроля знаний введены тестовые задания. Книга предназначена для преподавателей и студентов высших учебных заведений технического и профессионального образования, обучающихся по специальности 050600 «Экономика».</t>
  </si>
  <si>
    <t>Жабалова Г.Г., Онищенко О.Н., Камарова С.Н., Леликова О.Н.</t>
  </si>
  <si>
    <t>Нагрев и нагревательные устройства</t>
  </si>
  <si>
    <t>В конспекта лекций, рассмотрены основные положения тепловой работы печей и их классификация. Приведены конструкции и описание работы топливных печей черной и цветной металлургии, машиностроительной промышленности. Освещены вопросы режимов нагрева. Рассмотрены электрические виды нагрева металла и нагрев в электрических печах. Особое внимание уделено расчету параметров нагрева. Рассмотрены также вопросы утилизации тепла отходящих дымовых газов.
 Конспект лекций представляет теоретический и практический интерес для студентов высших учебных заведений и учащихся колледжей, содержит полезные материалы, иллюстрации, таблицы. 
 .</t>
  </si>
  <si>
    <t>Баймиров М.Е.</t>
  </si>
  <si>
    <t>Расчетно-проектировочные работы по сопротивлению материалов</t>
  </si>
  <si>
    <t>Хаустов С.И.</t>
  </si>
  <si>
    <t>Воспитание силы в гармоническом совершенствовании человека (в 2-х т.)</t>
  </si>
  <si>
    <t>Монография посвящена выявлению значения и методике силовой подготовки человека, занимающегося как физическим, так и умственным трудом. В ней показано влияние физических и, в частности, силовых упражнений на его разностороннее развитие; изложены основные факторы, опреляющие физическое качество «сила», и необходимые предпосылки для ее воспитания. В педагогических исследованиях рассмотрены возможные пути совершенствования силы с целью атлетического и умственного развития человека.Монография для студентов, магистрантов и профессорско-преподавательского состава физкультурных высших и средних учебных заведений при прохождении курса «Теория и методика физической культуры и спорта». Им могут пользоваться докторанты физкультурных высших учебных заведений, слушатели Центров подготовки, переподготовки и повышения квалификации физкультурных кадров, широкий круг тренеров, спортсменов и физкультурников, а также специалисты, интересующиеся научно — исследовательской работой</t>
  </si>
  <si>
    <t>Аралбекова М.А.</t>
  </si>
  <si>
    <t>Геология және гидрогеология</t>
  </si>
  <si>
    <t>Оқулық "Гидрогеология" оқу пәні бойынша профилі геологиялық емес университеттер мен өзге де жоғары оқу орындары үшін автордың өзі дайындап, атаулы оқу курсының типтік бағдарламасына сәйкес құрастырылған. Ол гидрогеология пәні негізгі оқу пәндерінің бірі болып табылатын жоғары оқу орындарының, олардың ішінде гидрология бағытындағы мамандар, мұғалімдер мен студенттеріне арналған. Гидрогеология ғылымы геологияның бір саласы болғандықтан оқулықта геологияның негізгі түсініктері мен қағидаларын, Жер планетасының құрылысы мен эволюциясы, құрамы және оның геологиялық даму заңдылықтары мен мобилизм теориясы, геологиялық уақыт шкаласы, ашып көрсете отырып жерасты суларының біздің өмірімізде алатын маңызы, халық шаруашылығының көптеген салаларындағы пайдасы, ғылым ретінде гидрогеологияның теориялық (жер гидросферасының қалыптасуымен байланысты) және тәжірибелік (оның қағидаларының адам еңбегінің алуан түрлі саласында қолданылуындағы) мәні жайлы оқырмандарға терең де жүйелі білім беру мақсатын көздейді.Оқулықта қабылданған терминология сақталып, терминдердің, түсініктердің қазақ тіліндегі тиісті баламалары берілген.</t>
  </si>
  <si>
    <t>Тұрсынбаев Ж.Қ, Жанкабаева Ж.К, Казагачев В.Н.</t>
  </si>
  <si>
    <t>Образовательная робототехника на Qbit</t>
  </si>
  <si>
    <t>Робототехника</t>
  </si>
  <si>
    <t>Пособие предназначено для изучения робототехники на основе микроконтроллера Qbit, повышение самостоятельности в ходе учебно-познавательной деятельности, стимулирование мотивов учения и самообразования.Оказать помощь студенту (будущему учителю) или начинающему учителю в освоении данной предметной области. Работа с учебным пособием будет способствовать поддержке профессионального самообразования и личностного роста студентов Учебное пособие предназначено для школьников, студентов педвуза (будущих учителей).</t>
  </si>
  <si>
    <t>Бегім А.Б.</t>
  </si>
  <si>
    <t>Қазақстан Республикасының әскери қауіпсіздігі</t>
  </si>
  <si>
    <t>Оқу құралында Қазақстан Республикасының әскери қауіпсіздігі қызметінің мәні мен мазмұны қарастырылған, Тәуелсіздік алғаннан бүгінгі күнге дейін мемлекеттік саясат негізгі бағыттарын талдайды және қамтамасыз етеді. Қазақстанның әскери доктринасы талаптардың іс жүзінде орындалуын практикалық талдауға көп көңіл бөлінеді, өйткені бес доктринаның әрқайсысы қабылданған мемлекетіміздің дамуының белгілі бір кезеңінде шұғыл шешу әскери қауіпсіздік саласындағы проблемалар. Оқу құралы «6В03120-Саясаттану» білім беру бағдарламасы бойынша білім алушыларға арналған.</t>
  </si>
  <si>
    <t>Құдайбергенов Ә.Н., Құдайбергенова Ж.Ә.</t>
  </si>
  <si>
    <t>Қазақстан мәдениеті: кеңестік жаңғырту тәжірибесі (1917-1991 жж.) (2 томда)</t>
  </si>
  <si>
    <t>Бұл еңбекте кеңестік дәуірдегі Қазақстандағы мәдени құрылыстың негізгі салалары қарастырылады. Оқу-ағарту, ғылым, әдебиет, музыка, өнер, театр, баспасөз, бейнелеу өнері, архитектура, цирк өнерінің қалыптасу және даму ерекшеліктері, жетістіктері мен қиыншылықтары көрсетілген. Республиканың саяси-әлеуметтік жағдайында көрініс тапқан мәдени құндылықтарға объективті көзқарас тұрғысынан баға берілген. Кітап оқытушыларға, ғылыми қызметкерлерге, студент, аспирант, магистранттар мен докторанттарға және мәдени мәселесімен айналысатын көпшілік қауымға арналған.</t>
  </si>
  <si>
    <t>Талипова М.Ж., Дүйсеғалиева Ә.Д., Урдабаева Г.Ж.</t>
  </si>
  <si>
    <t>Мәліметтер қорын интернетте жариялау</t>
  </si>
  <si>
    <t>Ұсынылып отырған оқу құралы жоғары оқу орындарында ақпараттық-коммуникациялық технологиялар бағытындағы 6В06102-Ақпараттық жүйелер, 6В06103-Есептеу техникасы және бағдарламалық қамтамасыз ету білім бағдарламаларының білім алушыларына арналған. Оқу құралында теориялық материалдар, практикалық және зертханалық жұмыстар, бақылау сұрақтары, тест тапсырмалары берілген. Бақылау сұрақтары мен тест тапсырмалары материалдарды дұрыс қабылдауға жəне студенттердің білімін бекітуге мүмкіндік береді. Осы оқу құралы РНР тілін меңгеруге, MySQL мәліметтер қорын басқару жүйесінде мәліметтер қорымен жұмыс жасауға арналған негізгі операторлардың қызметін білуге септігін тигізеді деген сенімдеміз.</t>
  </si>
  <si>
    <t>Исмаилов Х.Б.</t>
  </si>
  <si>
    <t>Деректер қорын басқару жүйесі</t>
  </si>
  <si>
    <t>Математика и компьютнрное моделирование</t>
  </si>
  <si>
    <t>«Деректер қорын басқару жүйесі» атты оқу құралында деректер қоры саласының заманауи жағдайы, теориялық негіздері, олардың негізгі объекттерінің сипаттамалары келтірілген. Деректер қорын басқару жүйесінің архитектурасы, негізгі компоненттері баяндалған. Деректерге қойылатын сұраныстарды құруға арналған SQL тілінің негіздері, деректер қорының өмірлік циклі және жобалау кезеңдері келтірілген. Деректер модельдерінің топтары, оларды өңдеу теориялары туралы мағлұматтар берілген. Соңғы тарауларда деректер қорын басқарудың заманауи проблемалары және даму перспективалары баяндалған. Сонымен бірге, деректер қорын жобалау, құру, және басқаруға арналған практикалық мысалдар келтірілген. Оқу құралы жоғары оқу орындарының 6В06120 - «Ақпараттық жүйелер» және 6В06140 - «Математикалық және компьютерлік модельдеу» білім беру бағдарламаларының білім алушылары және пән оқытушыларына арналған.</t>
  </si>
  <si>
    <t>Есимова А.М.</t>
  </si>
  <si>
    <t>Ақуыз дәрумен концентратының микробиологиялық синтез өндірісі</t>
  </si>
  <si>
    <t>6В05120-«Биотехнология» Білім беру бағдарламасы бойынша студенттеріне арналған «Микроорганизмдер биотехнологиясының қолданбалы аспектілері» пәнінен «Ақуыз дәрумен концентратының микробиологиялық синтез өндірісі» атты оқулық бойынша ақуыз заттарды, витамин концентратын алу өндірісінің негізгі процестері қарастырылған. Қазақстан Республикасының мемлекеттік жалпы білім беру стандартына сәйкес бағдарламасын қамтиды.</t>
  </si>
  <si>
    <t>Антибиотиктерді алу технологиясы</t>
  </si>
  <si>
    <t>Оқулық жоғарғы оқу орындарының студенттері мен магистранттарына, биотехнолог мамандарына арналған.
 Оқулықта антибиотиктер алу технологиясының технологиялық процестері қарастырылған.</t>
  </si>
  <si>
    <t>Воробьев А.Е., Ходжаев Р.Р., Воробьев К.А., Аманжолов Ж.К.</t>
  </si>
  <si>
    <t>Техносфералық қауіпсіздік: жер геосфераларындағы аномалды құбылыстарды басқару 1 бөлім</t>
  </si>
  <si>
    <t>Оқулық екі томнан тұрады, онда 680 бет машинкамен басылған мәтін, 222 сурет, 30 кесте және 324 дереккөзден алынған әдебиеттер тізімі бар. «Тіршілік қауіпсіздігі» курсы – бұл жеке тұлғаның кәсіби қызметте алған білім, білік және дағдылар жиынтығын кәсіби қызметте пайдалануға дайындығы мен қабілеттілігі ретінде түсінілетін, қауіпсіздіктің кәсіби мәдениетін қалыптастыруға бағытталған ғылыми-практикалық пән, кәсіби қызмет саласындағы қауіпсіздік мәселелері басымдық ретінде қарастырылатын ойлау сипаты мен құндылық бағдарлары.Зерттеудің негізгі объектілері табиғи, техногендік, биологиялық және әлеуметтік апаттар мен аномальды құбылыстардың пайда болу процестері мен барысы, оларды болжау және алдын алу әдістері болып табылады.Әңгіме дауыл, цунами, сел және қар көшкіндері, жер сілкінісі, газ-динамикалық құбылыстар мен жерасты шахталарындағы жарылыстар және тағы басқа құбылыстар туралы болып отыр.Бұл оқулықта жоғарыда аталған құбылыстардың барлық мүмкін себептері мен сценарийлері дерлік берілген. Сонымен қатар, қауіпті және төтенше жағдайларды ертерек болжау, оларды алдын алудың барлық белгілі тәсілдері мен әдістері келтірілген.Табиғи және техногендік апаттар мен апаттарды болжау құралдары мен тәсілдері, алдын алу әдістері адамға осы құбылыстардың барлығының табиғатын зерттегенде, оқиғалардың мән-жайын терең жан-жақты талдау кезінде ғана қолжетімді болады.Мұндай жағдайлардың пайда болуы мен дамуын болдырмау үшін қазіргі әлем сияқты күрделі динамикалық жүйеде, бұл құбылыстарды болжау және алдын алу мәселелеріне кешенді көзқарас қажет. Жергілікті мәселелерді шешумен шектелуге ұмтылу жалпы адамзаттың жұмыс істеу қауіпсіздігін сипаттайтын басқа да маңызды параметрлер тұрғысындағы жүйеде әртүрлі асқынуларға әкелуі мүмкін.Олай болса, оқу құралының басты мақсаты – жас ғалымдарды апаттар мен құбылыстардың түпкі себептерін зерттеудің өзекті мәселелерімен, жағдайларды дамытудың ықтимал нұсқаларымен, ғылыми негізделген олардың алдын алу құралдары, тәсілдер мен әдістерді әзірлеумен баурап, қызығушылықтарын арттыруға тырысу.</t>
  </si>
  <si>
    <t>Сертификация видов обслуживания и продукции на основе стандартизации и метрологии</t>
  </si>
  <si>
    <t>Техносфералық қауіпсіздік: жер геосфераларындағы аномалды құбылыстарды басқару 2 бөлім (2 томда)</t>
  </si>
  <si>
    <t>Дильман Т.Б., Дильманова А.Т.</t>
  </si>
  <si>
    <t>Методы оптимизации 1 том</t>
  </si>
  <si>
    <t>Эта книга для студентов и магистрантов посвящена изучению минимизации функции одной и многих переменных, задач линейного и нелинейного про-граммирования различными методами.</t>
  </si>
  <si>
    <t>Методы оптимизации 2 том</t>
  </si>
  <si>
    <t>Численные методы 1 том</t>
  </si>
  <si>
    <t>Вычислительная техика, программное обеспечение</t>
  </si>
  <si>
    <t>Эта книга для студентов и магистрантов посвящена изучению минимиза-ции функции одной и многих переменных, задач линейного и нелинейного про-граммирования различными методами.</t>
  </si>
  <si>
    <t>Численные методы 2 том</t>
  </si>
  <si>
    <t>Мирза Н.В., Маженова Р.Б., Каратаева И.П.</t>
  </si>
  <si>
    <t>Мектепке дейінгі балалардың қарапайым математикалық түсініктерін қалыптастыру 1 бөлім</t>
  </si>
  <si>
    <t>Оқу құралында мектепке дейінгі балалардың қарапайым математикалық түсініктерін қалыптастыру әдістемесі қарастырылған. Мектепке дейінгі балалардың қарапайым математикалық түсініктерін қалыптастыру курсының мақсаты мектеп жасына дейінгі балалардың қарапайым математикалық түсініктерін қалыптастырудың әдістемесін, барлық жас ерекшеліктерін есепке ала отырып, студенттер терең меңгеруін қамтамасыз ету; студенттерді мектепке дейінгі жас ерекшелік топтарындағы балалармен жұмысты ұйымдастыру біліктілігімен, іскерлігімен және дағдыларымен қаруландыру.Oқу құpалы бiлiм беpу бағытындағы мамандаpға, педагoгика мамандығы бoйынша бiлiм алатын cтуденттеpге, магиcтpанттаp мен дoктopанттаpға, мектепке дейінгі ұйымдаpдың тәрбиешілері мен әдicкеpлеpлеріне apнaлғaн.</t>
  </si>
  <si>
    <t>Мектепке дейінгі балалардың қарапайым математикалық түсініктерін қалыптастыру 2 бөлім</t>
  </si>
  <si>
    <t>Острецова И.Б., Исаенко О.П.</t>
  </si>
  <si>
    <t>Социальная экология</t>
  </si>
  <si>
    <t>В учебном пособии освещаются основные этапы становления и развития социальной экологии как науки. Обсуждаются принципы и законы данной дисциплины. Отдельные главы посвящены вопросам экологического образования, а также проблемам современной экологии. Учебное пособие включает теоретические вопросы курса, контрольные и тестовые вопросы для подготовки к экзамену, глоссарий и рекомендуемую литературу.Предназначено для студентов, магистрантов, докторантов обучающихся по направлению подготовки «Окружающая среда», а также для широкого круга читателей, интересующихся данной проблематикой</t>
  </si>
  <si>
    <t>Острецова И.Б., Тазитдинова Р.М.</t>
  </si>
  <si>
    <t>Экология микроорганизмов</t>
  </si>
  <si>
    <t>Данное пособие содержит все необходимые материалы, определяющие цели, содержание и технологию изучения дисциплины «Экология микроорганизмов». Курс «Экология микроорганизмов» является следующим логическим этапом изучения после курса общей экологии. Это одно из направлений современной микробиологии и экологии о роли микроорганизмов в функционировании микробных сообществ, возможности использования микроорганизмов для создания экологически благоприятных технологий и восстановления биопродуктивности территорий, загрязненных в процессе хозяйственной деятельности человека. Для студентов экологических специальностей университетов это компонент по выбору. В сфере производства различных продуктов и выращивания растений экологическая микробиология приобретает все большее значение и вес. Данная дисциплина занимает профилирующее место в процессе подготовки будущего специалиста эколога</t>
  </si>
  <si>
    <t>Стандарттау және метрология негізінде өнімдер мен қызмет түрлерін сертификаттау</t>
  </si>
  <si>
    <t>Жедел медициналық жәрдем</t>
  </si>
  <si>
    <t>Мирза Н.В.</t>
  </si>
  <si>
    <t>Организация и проведение кружковой работы на педагогических специальностях</t>
  </si>
  <si>
    <t>В пособии описана методика организации и проведения кружковой рабо-ты на педагогических специальностях, предложен материал, раскрывающий содержание представленных в плане работы тем, даны диагностические мето-дики исследования профессиональной деятельности педагогов, а так же пред-ложены тренинги, задания и упражнения, которые способствуют развитию у педагогов коммуникативных умений, навыков и специальных способностей. 
 Методическое пособие можно использовать для проведения кружковой работы на педагогических специальностях, использовать материал при проведении практических занятий со студентами, на курсах переподготовки и повышения квалификации педагогов, а так же для индивидуальной работы.</t>
  </si>
  <si>
    <t>Онищенко О.Н., Камарова С.Н., Жабалова Г.Г., Леликова О.Н.</t>
  </si>
  <si>
    <t>Теплотехнические измерения и приборы контроля</t>
  </si>
  <si>
    <t>курс лекций</t>
  </si>
  <si>
    <t>Курс лекций по дисциплине «Теплотехнические измерения и приборы контроля» содержит краткие теоретические сведения по методам и средствам измерения таких теплотехнических величин как температура, давление, уровень, расход, состав газов.В курсе лекций изложены основные сведения о методах измерения и приборах, предназначенных для контроля основных технологических параметров, используемых при контроле и управлении объектов энергетики и коммунального хозяйства.Курс лекций представляет теоретический и практический интерес для студентов высших учебных заведений и учащихся колледжей, содержит полезные материалы, иллюстрации, таблицы.</t>
  </si>
  <si>
    <t>Молдашева Р.Ж.</t>
  </si>
  <si>
    <t>Финансовый менеджмент</t>
  </si>
  <si>
    <t>Финансовый менеджмент — управление финансовыми операциями, денежными потоками, призванное обеспечить привлечение, поступление денежных средств и их рациональное расходование в соответствии с программами, планами, реальными нуждами, а также совокупность приемов, методов и средств, используемых предприятиями для повышения доходности и минимизации риска неплатежеспособности. Основная цель финансового менеджмента — получить наибольшую выгоду от деятельности предприятия в интересах его собственников. Целью изучения дисциплины «Финансовый менеджмент» является получение фундаментальных знаний в сфере управления финансами, овладение основными приемами и методами финансового менеджмента на предприятии. Учебник охватывает основные проблемы управления фи­нансами.Особое внимание уделено соотнесению современной за­падной теории финансового менеджмента. Финансовый менеджмент — одна из наиболее молодых и перспективных финансово-экономических дисциплин.Цель этого учебника — максимально просто и доступно из­ложить основы финансового менеджмента. Следует понимать, что овладеть финансовым менеджментом можно, только исполь­зуя все три основных инструмента, применяемых его создателя­ми, а именно: экономическую теорию, бухгалтерский учет и ма­тематику.</t>
  </si>
  <si>
    <t>Страховое дело</t>
  </si>
  <si>
    <t>Страхование - одна из древнейших экономических категорий, которая существовала в разных экономических формациях, но полнее всего реализуется в условиях рынка. Страхование должно удовлетворять насущную, фундаментальную потребность человека в безопасности, защите от разнообразных рисков. Страхование повышает инвестиционный потенциал государства. Страховой рынок обладает своей спецификой, для него могут быть отмечены закономерности и тенденции развития, которые определяют сущность методов организации и управления данным бизнесом, задают содержание дисциплины “Страховое дело”.Цель преподавания дисциплины – изучение студентами основ теории и практики страхового дела, углубление знаний, приобретенных в процессе изучения дисциплины «Страхование».
 Задачами изучения дисциплины «Страховое дело» являются: овладение теоретическими основами страхового дела; ознакомление с нормативной базой по страхованию;приобретение практических навыков в сфере страхования. Специальность: 0516000 «Финансы» ;
 - квалификация: «Экономист по финансовой работе»</t>
  </si>
  <si>
    <t>Мырзаева Ұ.А., Есжанова Ж.Ж.</t>
  </si>
  <si>
    <t>Статистика</t>
  </si>
  <si>
    <t>Оқу құралында статистиканың жалпы теориясының мазмұны, әлеуметтік-экономикалық статистиканың көрсеткіштер жүйесі, студенттердің білімін тексеруге арналған сұрақтар және тест сұрақтары, аралық бақылау сұрақтары глоссарий қамтылған. Оқу құралы экономика мамандарын даярлайтын жоғары оқу орындарының студенттері мен оқытушыларына арналған.Жоғары оқу орындарының экономикалық мамандықтары бойынша Халықаралық Бизнес университетінің ОӘК ұсынған.Бұл еңбекті немесе оның бөліктерін автордың келісімінсіз таратуға және авторлық құқық жөніндегі нормаларға қайшы келетін басқа да әрекеттерге тыйым салынады, әрі заң бойынша жазаланады.</t>
  </si>
  <si>
    <t>Баймолданова Л. С.</t>
  </si>
  <si>
    <t>Физика тарихы</t>
  </si>
  <si>
    <t>Оқу құралы физика мамандықтарының оқу бағдарламасына сәйкес жазылды. Құралда физиканың алдыңғы тарихынан қазіргі заман физикасына дейінгі аралықтағы физиканың даму сатылары, даму процесіне жалпы шолу жасалған. Физиканың дамуын тарихи тұрғыдан сатылап көрсететін деректер жинақталып, физиканың ғылым ретінде дамуына үлес қосқан атақты оқымыстылардың өмірбаяндары жазылған және тарихи мазмұнды есептер мысалдары, өзін-өзі бақылауға арналған тестік тапсырмалар берілген. 
 Жоғарғы оқу орындарының "Физика", "Физика және математика", "Физика және информатика" мамандықтарының студенттеріне ұсынылады.</t>
  </si>
  <si>
    <t>Байқоңырова М. А./Байконырова М.А./, Буркит А.К., Беркутова А. Қ., Сахы Н., Мұсабекова Б.</t>
  </si>
  <si>
    <t>«Робот техникасы» пәнінен өнертапқыштардың техникалық шығармашылық қабілеттерін арттыру әдістемесіне арналған авторлық бағдарлама</t>
  </si>
  <si>
    <t>Бұл оқу-әдістемелік құралда «IT-технология және робот техникасы» пәнінен жас өнертапқыштардың техникалық шығармашылық белсенділіктерін арттыру әдістемесіне арналған авторлық бағдарлама жайлы құнды еңбектер жазылған.</t>
  </si>
  <si>
    <t>Аман К., Нурмуханбетова Г.К., Каратаев Н.С., Омаров Е.Т., Бүркіт Ә.Қ</t>
  </si>
  <si>
    <t>Робот техникасын оқыту әдістемесі</t>
  </si>
  <si>
    <t>Бұл әдістемелік құралында робот техникасын оқыту әдістемесі жайлы құнды мәліметтер келтірілген. (Озық педагогикалық тәжірибені зерттеу, тарату және енгізу) ЖОО, жалпы орта мектептің робот техникасы пәндерінің мұғалімдеріне арналған әдістемелік құралы</t>
  </si>
  <si>
    <t>Әубәкіров Е.А., Ташмухамбетова Ж.Х., Жәкірова Н.Қ</t>
  </si>
  <si>
    <t>Мұнай қалдықтары және битум қасиеттерін зерттеу әдістері</t>
  </si>
  <si>
    <t>Зертханалық жұмыстарға арналған әдістемелік нұсқау мұнай қалдықтары мен битумның физика-химиялық және эксплуатациялық қасиеттері жөнінде негізгі мәліметтерден тұрады. Теориялық бөлімде ауыр мұнай қалдықтары мен битумның қасиеттерін стандартты зерттеу әдістеріне шолу жасалады. Тотыққан, компаундирленген және қалдық битумдарды зертханада алудың, битум қасиеттерін зерттеудің диэлектрлік өткізгіштік, дисперсті фаза бөлшектерінің өлшемдерін анықтау әдістері, тұрақтылық факторларын, адгезиялық қасиеттерін және т.б. ерекшеліктерін бағалау әдістері мен сандық анықтау әдістемелері келтірілген.Оқу-әдістемелік құрал «5В070021 – Органикалық заттардың химиялық технологиясы» мамандығы бойынша білім алатын студенттерге оқу-зерттеу жұмыстарын жасауға арналған.
 Илл. 56, кесте. 18, библиогр. атау 32</t>
  </si>
  <si>
    <t>Бекетова Г.С., Ахметов Б.С</t>
  </si>
  <si>
    <t>Модели и методы интеллектуального распознавания киберугроз в критически важных компьютерных системах</t>
  </si>
  <si>
    <t>Монография посвящена разработке моделей и методов защиты критически важных компьютерных систем на основе интеллектуального распознавания киберугроз в условиях постоянного увеличения количества дестабилизирующих воздействий на конфиденциальность, целостность и доступность информации. Предложена модель поиска угроз, аномалий и кибератак в критически важных компьютерных системах, базирующаяся на построении покрытий классов и элементарных классификаторах. Показано, что конструирование множества элементарных классификаторов для рассмотренных классов угроз сводится к нахождению до¬пустимых или максимальных конъюнкций для функции, описывающей анализируемый класс объектов. Разработана методика составления решающего правила для логических процедур распознавания угроз, которое позволяет выполнять распознавания угрозы, в рамках определенного класса, с минимальным числом ошибок. 
 Монография рассчитана на широкий круг специалистов в области кибербезопасности.</t>
  </si>
  <si>
    <t>Шеримова Н.Ш.</t>
  </si>
  <si>
    <t>Таможенное право Республики Казахстан (в схемах)</t>
  </si>
  <si>
    <t>Обретение Казахстаном государственной независимости и переход страны к рыночной экономике создало предпосылки и одновременно обусловили необходимость формирования национальной системы права.Составной частью этого процесса является становление новой отрасли таможенного права Республики Казахстан.Предлагаемые в пособии схемы расположены в соответствии со структурой Кодекса «О таможенном регулировании в Республике Казахстан». Пособие адресуется преподавателям, магистрантам, студентам юридических факультетов, а также практикам.</t>
  </si>
  <si>
    <t>Инженерные основы технологии биохимических и бродильных производств</t>
  </si>
  <si>
    <t>Толковый словарь</t>
  </si>
  <si>
    <t>Соответствует государственному стандарту образования по направлению подготовки специалистов Биотехнология (бакалавр) по профилю (специализации) «Биотехнология», и включает толкование основных инженерных терминов для проверочного расчёта технологического оборудования биохимических и бродильных предприятий – массовых и энергетических потоков и необходимых элементов конструкций. Предназначен в качестве пособия к выполнению расчётных задач по дисциплине «Технологическое оборудование предприятий биотехнологии», а также при выполнении курсовых проектов и ВКР по этой дисциплине. По усмотрению преподавателей может быть использован в изучении других дисциплин и специальностей. Разработка полезна для аспирантов, инженерно-технических и научных работников учреждений и предприятий при оценке и выборе соответствующего оборудования.</t>
  </si>
  <si>
    <t>Жайдақбаева Л.Қ, Бейсенова Г.И., Есенкулова З.З.</t>
  </si>
  <si>
    <t>«3D модельдеу негіздері» пәнінен 5В060200 - «Информатика» және «5В011100-Информатика» мамандықтарының студенттеріне
 арналған</t>
  </si>
  <si>
    <t>Оқу құралы 3DS MAX ортасында жұмыс істеп үйренуге арналған. 3ds max бағдарламасы - қазіргі танда күн санап дамып келе жатқан ең үздік бағдарламаның бірі. Бұл бағдарламаның атқаратын қызметтері шексіз, ал мүмкіндіктері өте ауқымды деп айтуға болады. 3ds max үш өлшемді компьютерлік графика бағдарламаларының тобына кіреді, немесе оны 3d-графика (3 dimensional-үш өлшемді) деп те атайды. Сонымен қатар, осы бағдарламаның көмегімен жекелеген суретті синтездеуге және нақты немесе ойдан шығарылған өмірдегі суреттік қойылымдарды ықшамдап көрсетіп, осындай суреттік кадрлар тізбегін анимация деп аталатын объекттің қозғалысы түрінде байқауға болады Оқу құралында 3DS MAX ортасында жұмыс істеп үйрену бағдарламамен танысуды, оның жекеленген кескіндер мен анимацияны жасауға арналған мүмкіндіктерін қарастырылған, барлық пайдаланушыларға және студенттерге де үлкен үлесін қосады. Оқу құралы 5В060200-«Информатика», 5B011100-«Информатика» мамандықтарының студенттеріне арналған.</t>
  </si>
  <si>
    <t>Жамбайбеков К.Ж.</t>
  </si>
  <si>
    <t>Теориялық физика курсы 1 том</t>
  </si>
  <si>
    <t>Ұсынылып отырған оқу құралында теориялық физиканың алғашқы бөлімдері – классикалық механика мен электродинамика сұрақтары айтылады. Осы бөлімдерге қатысты негізгі түсініктер мен заңдылықтар сегіз тарауда қарастырылып, олардың қазіргі физиканың басқа да бөлімдерімен байланысына көңіл бөлінген. Көп сұрақтар мысалдармен толықтырылып, ал тараулардың соңында жаттығулар мен тест сұрақтары берілген.Оқулық педагогикалық бағытта физика мамандығына арналған оқу бағдарламасына сәйкес дайындалған.Оқулық жоғарғы оқу орындарында физика мамандығы бойынша оқитын білімгерлерге, магистранттарға және теориялық физика сұрақтары қызықтыратын оқырмандарға арналады.</t>
  </si>
  <si>
    <t>Теориялық физика курсы 2 том</t>
  </si>
  <si>
    <t>Еңбек жағдайын талдау және аттестаттау</t>
  </si>
  <si>
    <t>БДЖ</t>
  </si>
  <si>
    <t>«Еңбек жағдайларын талдау және аттестаттау» оқулығында өндіріс салаларының жұмыс орындарында еңбекті ұйымдастырудың құқықтық-ұйымдастырушылық негіздері, өндірістік жағдайлардың туындау факторлары мен механизмдері, өндірістік зиянды және қауіпті факторлардың жіктелуі, бұл факторлар орын алған жағдайлардың алдын алу және салдарын жою әдістері, физикалық, химиялық, биологиялық, экологиялық және өндіріс орындарындағы жұмыс жағдайлары мен олардың зиянды және қауіпті факторлары туралы мәліметтермен қатар олардың әсеріндегі жұмысшыларға арналған профилактикалық - медициналық көмек көрсету әдістері мен білім алушылардың өзін-өзі тексеруге арналған бақылау сұрақтары қарастырылған.
 Оқулық жоғарғы оқу орындарының «Тіршілік қауіпсіздігі және қоршаған ортаны қорғау» мамандығы бойынша оқитын студенттерге, магистранттарға, докторанттарға, жалпы білім беру ұйымдарының оқытушыларына, өндірістік қауіпсіздік саласындағы қызметкерлерге және де қауіпсіздік мәселелері қызықтыратын оқырмандарға арналған.</t>
  </si>
  <si>
    <t>Ребезов М. Б., Губер Н. Б., Шариати М. А.</t>
  </si>
  <si>
    <t>Аудит систем менеджмента качества и безопасности пищевых продуктов (в 2-х т.)</t>
  </si>
  <si>
    <t>пищевая инжен</t>
  </si>
  <si>
    <t>В учебном пособии «Аудит систем менеджмента качества и безопасности пи-щевых продуктов» рассмотрены основы законодательства и стандартизации в пищевой промышленности: приведена краткая характеристика законов, регламентирующих качество и безопасность пищевых продуктов, представлены основные этапы технического регулирования, приведена общая характеристика нормативных документов, применяемых в пищевой промышленности. При рассмотрении состава стандартов на систему ХАССП уделено вниманию системе стандартов Комиссии Codex Alimentarius, основным положениям Регламента ЕС №852 по гигиене пищевых продуктов, системы FSSC 22000, ГОСТ Р 51705.1, ИСО 22000. Отдельный раздел посвящён опыту прохождения аудитов на предприятиях пищевой промышленности.Пособие предназначено для обучающихся всех уровней высшего образования по направлениям подготовки: Управление качеством, Стандартизация и метрология, Системный анализ и управление, Управление в технических системах. Пособие рекомендовано при изучении дисциплин: «Системы менеджмента безопасности пищевых продуктов», «Стандартизация, подтверждение соответствия и метрология», «Всеобщее управление качеством», «Правовые основы управления качеством», «Статистические методы в управлении качеством», «Статистические методы контроля и управления качеством». Информация, приведенная в пособии, будет полезна также инженерно-техническим и научным работникам, интересующимся вопросами обеспечения качества и контроля безопасности пищевых продуктов.Учебное пособие необходимо для реализации программ повышения квалификации и профессиональной переподготовки.</t>
  </si>
  <si>
    <t>Рябова В.Ф., Долматова И.А., Зайцева Т.Н., Ребезов М.Б.</t>
  </si>
  <si>
    <t>Сервисная деятельность предприятий питания</t>
  </si>
  <si>
    <t>Учебное пособие знакомит с особенностями сервисной деятельности в сфере индустрии питания. Теоретический курс рассматривает ряд важных аспектов сервисной деятельности: социально-философский, организационно-управленческий, социально-культурный и социально-психологический. Особое внимание уделено специально-сервисному аспекту индустрии питания (организация обслуживания, качество работы заведений питания, специфичность труда и особенности профессиональной подготовки и личных качеств специалистов сферы сервиса). 
 Предложенное компактное изложение теоретических основ курса дает преподавателям свободу интерпретации, дополнения и углубления отдельных разделов и тем в соответствии с их собственным пониманием проблемы.Каждая глава учебного пособия сопровождается программированным (тестовым опросом), который может проводиться аудиторно или самостоятельно. Выполнение тестов позволит проконтролировать степень усвоения учебного материала и обратить дополнительное внимание на вопросы, вызвавшие затруднения. 
 Сервисная деятельность требует не только теоретических знаний, но и практических навыков. С этой целью предлагается выполнение практических заданий. Предлагаемое учебное пособие адресовано обучающимся, менеджерам предприятий общественного питания и широкому кругу читателей, интересующихся разработкой и оптимизацией меню предприятий питания. Учебное пособие необходимо для реализации программ повышения квалификации и профессиональной переподготовки.</t>
  </si>
  <si>
    <t>Скрипникова Л.В.</t>
  </si>
  <si>
    <t>Техническое регулирование промышленной безопасности</t>
  </si>
  <si>
    <t>В издание включены разделы «Обеспечение промышленной безопасности», «Техническое регулирование», «Требования безопасной эксплуатации технологических систем», имеющие практическое значение для повышения качества товара, его конкурентоспособности, оценке соответствия и напрямую влияющие на снижение технических барьеров, возникающих при продвижении отечественной продукции на терри-тории Республики Казахстан и за ее пределами.Представлены предмет, цели и задачи курса, определения основных понятий в области технического регулирования, зарубежный и отечественный опыт технического ре-гулирования, общие понятия об объектах и субъектах технического регулирования, виды технических регламентов, особенности их разработки, принятия и отмены, правовые, экономические и социальные основы обеспечения промышленной безопасности, с комментариями отдельных статей закона «О гражданской защите», «О техническом регулировании», «О стандартизации».Описана система государственного регулирования промышленной безопасности, государственный контроль и надзор в области технического регулирования, структура и содержание технических регламентов, принципы, модели и механизмы технического регулирования, единство и обязательность требований технических регламентов, структура национальной системы и методы стандартизации, виды национальных стандартов, гармонизация требований международных, региональных стандартов и документов иностранных государств на территории РК.Рассмотрены требования к формированию инфраструктуры подтверждения соот-ветствия в сфере технического регулирования, правила обеспечения промышленной безопасности при эксплуатации подъемно-транспортных средств, сосудов, работающих под давлением.Использованы материалы законодательно-правовой и нормативно-технической базы, государственных актов и технических правил, действующих в Республике Казахстан.Учебное пособие предназначено для студентов, магистрантов, преподавателей, специалистов и широкого круга читателей, с целью формирования основополагающих знаний, отражающих динамику современных преобразований в области технического регулирования промышленной безопасности и стандартизации.</t>
  </si>
  <si>
    <t>Әбдіқадырова Х.Р. /Абдикадырова Х.Р.</t>
  </si>
  <si>
    <t>Гормондардың әсер ету механизмдерінің заманауи аспектілері</t>
  </si>
  <si>
    <t>Оқу құралында гормондар және олардың әсер ету механизмі көрсетілген. Гормондар барлық өмірлік үдерістерді - метаболизм мен қызметтерді, матрицалық синтездерді және геноммен анықталған басқа жасушалық үдерістерді реттейді. Гормондардың көпшілігінде жаңа әсерлер бар, олардың әсері плеиотропты болып келеді. Ал, қандайда бір этиологиялық факторлардың әсерінен, осы өмірлік маңыздылығы бар биологиялық зат – гормондардың биохимиялық, физиологиялық ауытқуының салдарынан ағзада патологиялық үдеріс дамып, кері әсерін тигізіп аурушаңдылық туындатады.</t>
  </si>
  <si>
    <t>Сарсенбаев Б.О., Бухарбаев М.А, Казагачев В.Н.</t>
  </si>
  <si>
    <t>Цифровая схемотехника</t>
  </si>
  <si>
    <t>В учебном пособии излагаются принципы построения и функционирования логических элементов, дешифраторов, мультиплексоров, сумматоров, цифровых компараторов, триггеров, счетчиков, регистров, микросхем памяти. Рассмотрены примеры синтеза цифровых устройств комбинационного типа и цифровых автоматов. Учебное пособие предназначено для студентов и преподавателей инженерных и естественно-научных специальностей вузов, школьников старших классов и учителям информатики.</t>
  </si>
  <si>
    <t>Современные педагогические технологии</t>
  </si>
  <si>
    <t>В пособии представлены теоретические аспекты исследования феноменологии понятия «педагогическая технология», основные характерные особенности и специфика современных технологий обучения и воспитания. Основной целью пособия является формирование у студентов-бакалавров целостного представления о сущности современного процесса обучения и воспитания как социального явления, об оптимальных способах достижения новых образовательных результатов, подходах к педагогической диагностике уровня обученности; усвоение специфики современных педагогических технологий, готовность к реализации этих технологий в профессиональной педагогической деятельности. Для студентов педагогических специальностей.</t>
  </si>
  <si>
    <t>Модернизация технологий традиционной системы обучения 1 том</t>
  </si>
  <si>
    <t>В учебном пособии сформулирована проблема педагогических технологий в исторической ретроспективе, дана теоретическая характеристика и изложена сущность современных технологий обучения. Освещена методика оценки их эффективности. 
 Для студентов педагогических специальностей.</t>
  </si>
  <si>
    <t>Баймолданова Л.С., Баяндинова М.Б.</t>
  </si>
  <si>
    <t>Физикалық демонстрациялық эксперименттер</t>
  </si>
  <si>
    <t>Оқу құралы физика мамандықтарының оқу бағдарламасына сәйкес жазылды.
 Құралда демонстрациялық эксперименттің маңызы, техникасы, қауіпсіздік техникасының ережелері, сондай-ақ эксперименттердің жақсы қабылдануы мен тиімділіктерін арттыру жолдары көрсетілген. Мектептегі физика кабинетінің аспаптармен жабдықталуы, оның ішінде электр және магнетизм бөлімі бойынша құралдардың құрылысы айтылып, оларға сипаттама жасалған. Электр және магнетизм бөлімі бойынша демонстрациялық эксперименттер орындалу ретімен берілген. Жоғарғы оқу орындарының 5В011000-«Физика», 5В060400-«Физика» мамандықтарының студенттеріне және мектеп пән мұғалімдеріне ұсынылады.</t>
  </si>
  <si>
    <t>Модернизация технологий традиционной системы обучения 2 том</t>
  </si>
  <si>
    <t>Электроника (в 2-х т.)</t>
  </si>
  <si>
    <t>Рассмотрены принципы работы и теория полупроводниковых приборов. Представлен анализ классических электронных схем на полупроводниковых диодах, транзисторах и операционных усилителях. Приведены упражнения для самостоятельной работы.Учебное пособие предназначено для студентов и преподавателей инженерных и естественно-научных специальностей вузов и учителям информатики.</t>
  </si>
  <si>
    <t>Волобуева Н.А., Досмурзина Е.Б., Дузелбаева С.Д.</t>
  </si>
  <si>
    <t>Органическая химия 1</t>
  </si>
  <si>
    <t>Химия органическая</t>
  </si>
  <si>
    <t>Данная работа является учебно-методическое пособие дисциплин для самостоятельный подготовки студентов образовательной программы 6В05302-Химия к итоговому контролью по Органической химии 1.</t>
  </si>
  <si>
    <t>Волобуева Н.А., Досмурзина Е.Б., Апендина А.К.</t>
  </si>
  <si>
    <t>Данная работа является учебно-методическое пособие дисциплин для самостоятельный подготовки студентов образовательной программы 6В05302-Химия к итоговому контролью по Химии функциональных производных органических молекул.</t>
  </si>
  <si>
    <t>Педагогика начального образования (в 2-х т.)</t>
  </si>
  <si>
    <t>В учебном пособии раскрываются актуальные проблемы педагогики начальной школы: современные теории и технологии обучения младших школьников, теория и методика воспитания, история педагогики и образования на разных этапах развития мировой культуры, управление образовательными системами, нормативно-правовое обеспечение образования, межнациональное общение, социализация личности младшего школьника и др.Он имеет цель − помочь студентам в освоении теоретического материала по названным предметам и подготовке к сдаче итогового междисциплинарного экзамена по специальности.
 Пособие адресовано студентам педагогических вузов и колледжей, аспирантам, преподавателям педагогики; оно может быть полезно учителям и руководителям школ, слушателям курсов повышения квалификации.</t>
  </si>
  <si>
    <t>Теория и методика воспитательной работы в организациях образования</t>
  </si>
  <si>
    <t>В учебном пособии в теоретической части раскрываются основные положения теории и методики воспитательной работы. Практическая часть представляет сборник заданий для самостоятельной работы студентов и тестовый материал для контроля усвоенных знаний. Для студентов педагогических специальностей.</t>
  </si>
  <si>
    <t>Бухарбаев М.А.,Казагачев В.Н.</t>
  </si>
  <si>
    <t>Основы автоматики и автоматизация технологических процессов.
 I. Технические средства автоматизации</t>
  </si>
  <si>
    <t>Автоматизация</t>
  </si>
  <si>
    <t>В учебном пособии рассмотрены технические средства систем автоматизации и управления техническими объектами и технологическими процессами такие, как управляемые преобразователи напряжения, автоматизированные электроприводы постоянного и переменного токов, контрольно-измерительные средства, исполни-тельные устройства. Пособие предназначено для студентов систем управления, но может быть полезно и для студентов других специальностей.</t>
  </si>
  <si>
    <t>Основы автоматики и автоматизация
 технологических процессов.
 II. SCADA-системы.</t>
  </si>
  <si>
    <t>В учебном пособии рассмотрены уровни автоматизации предприятия, основные понятия, история возникновения SCADA-систем, функциональные характеристики SCADA-систем, механизм OLE for Process Control (OPC) как основной способ взаимодействия SCADA-системы с внешним миром, SCADA-ПАКЕТ GENESIS64. Пособие предназначено для студентов систем управления, но может быть полезно и для студентов других специальностей.</t>
  </si>
  <si>
    <t>Нурмукашева С.К.</t>
  </si>
  <si>
    <t>Психологиялық-педагогикалық зертхана кәсіби білімді жетілдірудің құралы</t>
  </si>
  <si>
    <t>Педагогика, Психология</t>
  </si>
  <si>
    <t>«Психологиялық‑педагогикалық зертхана кәсіби білімді жетілдірудің құралы» атты оқу-әдістемелік еңбекте Х.Досмұхамедов атындағы университеттің «Психология және арнайы білім беру» кафедрасы жанында 2014-2021 жылдар аралығында «Психология», «Педагогика‑ психология», «Дефектология» бағыттары бойынша студенттердің кәсіби білімін көтеруде теорияны практикамен байланыстырып, психологиялық‑педагогикалық зертхана жүргізген жұмыстардың іс‑тәжірибелері туралы ақпараттар мен фото материалдар жинақталған.Зертхана жұмысының негізгі мақсаты бакалавр бағытында білім алып жатқан студенттердің білім бағдарламаларына сай кәсіби потенциалын көтеру және теориялық білімді практикамен ұштастыру</t>
  </si>
  <si>
    <t>Острецова И.Б., Лоскутова Г.А., Сергазина С.М</t>
  </si>
  <si>
    <t>Технология производства кормовых дрожжей</t>
  </si>
  <si>
    <t>Пищевая инженерия, биотехнологии</t>
  </si>
  <si>
    <t>В пособии представлен теоретический и практический материал по курсу технологии производства дрожжей, изложены основы бродильных производств. В тезисах лекций указаны все аспекты, раскрывающие полное содержание тем. После каждой темы приведены вопросы для самоконтроля, тестовые вопросы содержат полный объем дисциплины технология производства дрожжей. Пособие предназначено для студентов высших учебных заведений экологических, сельскохозяйственных, технических и биологических специальностей.</t>
  </si>
  <si>
    <t>Баймолдина С. М.</t>
  </si>
  <si>
    <t>Уголовно-правовая защита авторских и смежных прав в РК</t>
  </si>
  <si>
    <t>Корогод Н.П., Тулиндинова Г.К., Баймурзина Б.Ж., Сапарбекова Б.С.</t>
  </si>
  <si>
    <t>Биология. Жауаптары бар тест, есептер мен тапсырмалар жинағы</t>
  </si>
  <si>
    <t>Оқу құралы: «Биология. Жауаптары бар тест, есептер мен тапсырмалар жинағы» оқушыларды саралап сауалнамаға, олардың өздігінен дайында-луына және өзін-өзі бақылауға арналған. Пәнді тереңдетіп оқыту, әртүрлі деңгейдегі биологиялық олимпиадаларға дайындау, сондай-ақ түсу емтихандарына дайындалу үшін пайдаланылуы мүмкін.Оқу құралы оқушыларға, мұғалімдерге, талапкерлерге, студенттерге және биологияға қызығушылық танытатын барлық оқушыларға арналған.</t>
  </si>
  <si>
    <t>Молдабаева М.Н., Жубандыкова Ж.У.</t>
  </si>
  <si>
    <t>«Электротехниканың теориялық негіздері» пәні бойынша практикалық және зертханалық жұмыстарды орындауға арналған әдістемелік нұсқау</t>
  </si>
  <si>
    <t>«Электротехниканың теориялық негіздері» пәні бойынша практикалық және зертханалық жұмыстарды орындауға арналған әдістемелік нұсқау студенттерге электротехникалық есептерді шешу әдістерін меңгеруге көмектеседі және «Электротехниканың теориялық негіздері» пәнін оқитын барлық мамандықтарға және өз бетімен оқуға, есеп шығаруға арналған.</t>
  </si>
  <si>
    <t>Эфендиев И.М., Баешева Д.А., Смаилов Е.С.</t>
  </si>
  <si>
    <t>Балалардағы күл ауруы</t>
  </si>
  <si>
    <t>Педиатрия</t>
  </si>
  <si>
    <t>Бұл оқу-әдістемелік құрал педиатрларға, инфекционистерге, жалпы тәжірибелік және жедел жәрдем дәрігерлеріне, студенттерге, медициналық оқу орындарының интерндері мен резиденттеріне арналған.</t>
  </si>
  <si>
    <t>Пивина Л.М., Дюсупов А.А., Месова А.М., Батенова Г.Б., Байбусинова Ж.Т., Уразалина Ж.М.</t>
  </si>
  <si>
    <t>Алгоритмы оказания медицинской помощи при неотложных состояниях</t>
  </si>
  <si>
    <t>Настоящий учебник содержит алгоритмы диагностики и лечения неотложных состояний на уровне отделения неотложной медицины и на этапе оказания догоспитальной помощи. Данный учебник, написанный на основе международного опыта последних лет, рекомендован студентам медицинских вузов, врачам-резидентам, врачам отделения неотложной медицины, парамедикам, врачам скорой медицинской помощи.</t>
  </si>
  <si>
    <t>Пивина Л.М.</t>
  </si>
  <si>
    <t>Немедикаментозная профилактика артериальной гипертонии у лиц, подвергшихся радиационному воздействию</t>
  </si>
  <si>
    <t>Методическое пособие предназначено для специалистов первичного звена здравоохранения, кардиологов, специалистов в области радиационной медицины, студентов медицинских вузов, а также широких слоев населения. Представлены эпидемиологические аспекты заболеваний системы кровообращения, в первую очередь, артериальной гипертонии, радиационные и нерадиационные факторы риска их развития, патогенетические механизмы, современные методы первичной немедикаментозной профилактики с позиций доказательной медицины. В пособии систематизированы и обобщены данные из различных литературных источников, включая современные клинические руководства, что поможет более качественно оказывать медицинскую помощь для населения, проживающего на экологически неблагоприятных территориях.</t>
  </si>
  <si>
    <t>Пивина Л.М., Месова А.М., Батенова Г.Б., Дюсупов А.А.,Уразалина Ж.М., Байбусинова Ж.Т.</t>
  </si>
  <si>
    <t>Синдромальный подход в диагностике и лечении неотложных состояний</t>
  </si>
  <si>
    <t>Настоящий учебник содержит основные синдромы, алгоритмы диагностики и лечения часто встречающих в отделении неотложной медицины состояний, а также на этапе оказания догоспитальной помощи. Данный учебник рекомендован студентам медицинских вузов, врачам-резидентам, врачам отделения неотложной медицины, парамедикам, врачам скорой медицинской помощи, так как синдромальный подход остается базовым инструментом диагностики и позволяет врачу поставить клинический диагноз.</t>
  </si>
  <si>
    <t>Сергазина Г.М., Абылкалыкова Р.Н., Казыбаев С.К., Садыкова Л.К., Абламбаева М.М.</t>
  </si>
  <si>
    <t>Политология (в 2-х т.)</t>
  </si>
  <si>
    <t>Данный учебник состоит из опорных конспектов лекций по политологии и фрагментов первоисточников, помогающих студентам более расширенно раскрыть предложенные темы. Дано последовательное изложение лекционного материала, предусмотренного типовой рабочей программой. Предназначено для студентов высших учебных заведений.</t>
  </si>
  <si>
    <t>Мусабекова С.А.</t>
  </si>
  <si>
    <t>Сот медицинасы</t>
  </si>
  <si>
    <t>Сот медицинасы бойынша дәрістер курсында сот медицинасы саласындағы заманауи ғылыми деректер бар. Алдыңғы оқулықтарда қамтылмаған виртуалды аутопсия мәселелеріне және ДНҚ зерттеулеріне ерекше назар аударылады. Оқулықта құқық қорғау органдарына қылмыстарды тергеуде көмек көрсету үшін әр дәрігерге қажет сот медицинасының негіздері бар. Кітап сот сараптамасының теориясы мен тәжірибесіне қызығушылық танытатын мамандарға, медициналық және заң университеттерінің студенттеріне арналған. Оқулықты құқық қорғау органдарының қызметкерлері, сот-медициналық сарапшылар, сот медицинасы саласындағы мамандар, заңгерлер, құқық қорғаушылар анықтамалық құрал ретінде, сондай-ақ азаматтар өздерінің құқықтары мен заңды мүдделерін қорғау және қалпына келтіру кезінде қолдана алады.</t>
  </si>
  <si>
    <t>Власова Л.М., Сотченко Р.К.</t>
  </si>
  <si>
    <t>Медицинская химия</t>
  </si>
  <si>
    <t>Учебно-методическое пособие предназначено для обучающихся организаций высшего и послевузовского образования по группам образовательных программ направления подготовки Здравоохранение. Изучение отдельных вопросов Медицинской химии необходимо для обучения и подготовки квалифицированных работников медицинских и фармацевтических специальностей.</t>
  </si>
  <si>
    <t>Бакирова Л.С.</t>
  </si>
  <si>
    <t>Апаттар медицинасы (2 томда)</t>
  </si>
  <si>
    <t>Оқу құралында білім алушыларға адамның тән-тану негіздерін және адам организмінің физиологиясын, соғыс және бейбіт уақыттағы төтенше жағдай кезінде жарақат алған адамдарға жедел медициналық көмек көрсету негіздерін үйрету, төтенше жағдай кезінде зардап шеккен адамдарға жедел әрі тиянақты түрде алғашқы көмек көрсетудің әдістері мен тәсілдерін толық қамту туралы қарастырылған.Зардап шеккен адамға дәрігерлік көмек көрсетіп, емдеп, қайта қалпына келтіру үшін алғашқы көрсетілетін көмектің маңызы зор. Осыған орай әрбір білім алушы оқу барысында дәрігерлік көмек көрсету үшін тәжірибелік тәсілдерді және оларды дұрыс қолдану ережелерін, принцптерін, адам денсаулығының маңызы көрсеткіштерін анықтау, адамның өлім және өмір сүру белгілерін анықтау, гигиена және эпидемиология негіздерін, төтенше жағдай салдарын жою жағдайында тазалық гигиенасы ережелерін, ТЖ кезіндегі адамдарды көшірудегі санитарлы гигиеналық және эпидемиялық тәртіптерді сақтау, карантин, инфекционды ауруды қоздырғыштар табиғи инфекциялар кезіндегі жағдайда қызмет жасау жұмыстарын жасауды үйреніп білу үшін ұсынылады.</t>
  </si>
  <si>
    <t>Мантеева Ф.С., Сейсенбаева А.Т., Тулегенова К.Т.</t>
  </si>
  <si>
    <t>Сборник тестов по дисциплине «Русский язык и литература»</t>
  </si>
  <si>
    <t>Сборник тестов</t>
  </si>
  <si>
    <t>Язык русс, литература</t>
  </si>
  <si>
    <t>Пособие предназначено для проверки теоретических знаний, правописных и практических навыков студентов, для самостоятельной подготовки к экзаменам по данному предмету.</t>
  </si>
  <si>
    <t>Легкий Д. М., Ибраев Е. Е., Табулденов А. Н.</t>
  </si>
  <si>
    <t>«Дальнейшее наблюдение за ним установлено». Ахмет Байтурсынов под надзором царской охранки (1905-1917 годы) (в 2-х т.)</t>
  </si>
  <si>
    <t>В книге научному анализу подвергается период жизни и деятельности Ахмета Байтурсынова с 1905 по 1917 годы, когда он состоял под надзором тайной полиции, подвергался арестам и высылке. Авторами вводятся в научный оборот документы фондов Госархива Российской Федерации, Госархива Оренбургской области (письма, протоколы, донесения, постановления, приводимые в иллюстрациях) из канцелярии Степного, Семипалатинского и Оренбургского губернаторов, Правительствующего Сената, Департамента полиции, губернских жандармских управлений (с их отдельной публикацией в приложении). Освещается роль газеты «Казакъ» («Казах») и ее ответственного редактора А. Байтурсынова в защите прав казахского населения, в противостоянии с царскими властями в судебных инстанциях. Издание рекомендуется исследователям, магистрам и студентам, учащимся школ при изучении истории Казахстана и широкому кругу читателей.</t>
  </si>
  <si>
    <t>Легкий Д. М.</t>
  </si>
  <si>
    <t>Довоенный город. Кустанай. Областной центр. Казахская ССР (1936-1941 годы). Часть 1 (в 2-х т.)</t>
  </si>
  <si>
    <t>В книге, основанной на документах и материалах (многие из них впервые вводимы в научный оборот) Государственного архива Коста- найской области, историко-краеведческого музея Костанайской обла- сти, спецархивов ДВД и ДКНБ по Костанайской области, архива КРУ им. А. Байтурсынова раскрывается история города Костаная (Кустаная) в довоенный период (1936-1941 гг.). Одной из важных задач стало вос- становление имён руководителей города и области, учреждений науки, культуры и образования, предприятий и артелей – тех, кто подготовил свой край к суровым испытаниям в годы Великой Отечественной войны. Книга предназначена для широкого круга читателей, интересующихся историей своего Отечества и родного края.</t>
  </si>
  <si>
    <t>Довоенный город.. Кустанай. Областной центр. Казахская ССР (1936-1941 годы). Часть 2 (в 2-х т.)</t>
  </si>
  <si>
    <t>Легкий Д., Хазбиевич С., Беркимбаева А.</t>
  </si>
  <si>
    <t>Польская делегатура в Казахстане в 1941-1943 гг.: военная эпоха и дипломаты в документах (на примере Кустанайской области Казахской ССР). Издание второе (в 3-х т.)</t>
  </si>
  <si>
    <t>В книге, основанной на архивных материалах (впервые вводимых в научный оборот рассекреченных документов) государственных архивных учреждений Казахстана, Украины и Польши, показан процесс преобразования представительства штаба Польской армии в СССР в делегатуру Польского посольства, освещается их деятельность в Кустанайской области, раскрывается значение помощи польским гражданам в годы Великой Отечественной войны. Впервые вводятся в научный оборот документы НКВД 1941-1943 гг. о руководителях польской делегатуры в Кустанайской области (фотографии, личные документы, анкеты, протоколы допросов). Книга предназначена для
 специалистов по истории дипломатии, исследователей советско- польских отношений, докторантов, магистров, студентов.</t>
  </si>
  <si>
    <t>Ибраев Е.Е., Легкий Д.М.</t>
  </si>
  <si>
    <t>Малоизученные вопросы периода Великой Отечественной войны в современной историографии. Сборник статей Международной научно-практической конференции</t>
  </si>
  <si>
    <t>Великая Отечественная война 1941-1945 гг., 75-летие со дня окончания которой отмечается в этом году, является одним из самых драматических и героических периодов отечественной и мировой истории, изменивших ход дальнейшего развития многих народов и государств, в том числе Казахстана. Историческая наука и сегодня нуждается в освещении малоизученных или ранее засекреченных вопросов этого события. В сборнике представлены научные статьи преподавателей, работников архивов, краеведов, докторантов, магистрантов, студентов.</t>
  </si>
  <si>
    <t>Саидов А.М., Жангабылова Н.Д., Балгужинова Ж.Е.</t>
  </si>
  <si>
    <t>Нан пісіру өндірісінің технологиялық машиналары мен жабдықтары</t>
  </si>
  <si>
    <t>Оқу құралына қайта өңдеу өндірістерінің технологиялық жабдықтары енгізілген. Техникалық мамандықтар студенттеріне арналған; жоғары оқу орындарының оқытушыларына өндіріс жабдықтарын зерттеу бойынша оқу сабақтарын өткізу кезінде және студенттердің өзіндік жұмысын ұйымдастыру кезінде ұсынылуы мүмкін.</t>
  </si>
  <si>
    <t>Саидов А.М. , Альсеитов К.С., Аманжол Б.</t>
  </si>
  <si>
    <t>Тамақ өндірісінің процестері мен аппараттары</t>
  </si>
  <si>
    <t>Оқу құралына тамақ өнімдерін өндірудің технологиялық процестері енгізілген. Тамақ өндірісінің процестері мен аппараттары бойынша оқытушыларға оқу сабақтарын өткізу үшін және студенттердің өзіндік жұмысын ұйымдастыру үшін арналған</t>
  </si>
  <si>
    <t>Тоқсамбаева А.О. / Токсамбаева А.</t>
  </si>
  <si>
    <t>ХХ ғасырдың 60 жылдарынан кейінгі қазақ әдебиеті (2 томда)</t>
  </si>
  <si>
    <t>Язык каз-ий, литература</t>
  </si>
  <si>
    <t>«Қазақ әдебиетнің тарихы (1960-2000 жж.)» атты оқулықта мерзімді баспасөзде жарық көрген ғылыми дәйектемелер мен ХХ ғасырдың 60 жылдарынан кейінгі қазақ әдебиеті тарихының іргелі мәселелері мен сол дәуірдегі ақын, жазушылар шығармашылығы және зерттеулерден тұрады. Бұл кітап ғылыми қызметкерлерге, жоғары оқу орындарының оқытушылары мен студенттерге,магистранттарға және қазақ әдебиеті тарихын білгісі келетін көпшілік оқырманға арналған.</t>
  </si>
  <si>
    <t>Токсамбаева А.О., Ердембеков Б.А.</t>
  </si>
  <si>
    <t>Әдебиеттанудың жаңа бағыттары</t>
  </si>
  <si>
    <t>«Әдебиеттанудың жаңа бағыттары» атты оқулықта соңғы жылдары жарық көрген монографиялармен, зертеу мақалалар, мәнді, маңызды еңбектерді бүгінгі әдебиеттанудың бағытын аңғартатын пікірлермен, негізгі идея, басты ағымдарды өзара салыстыра зерттеуді, алда тұрған өзекті мәселелерді айқындап, зерттеудің жаңа әдістемелері мен әдіс-тәсілдері қамтылған. Бұл оқулық филолог мамандарға, ғылыми қызметкерлерге, магистранттарға, әдебиеттануда қалыптасқан жаңа бағыттарды білгісі келетін көпшілік оқырманға арналған.</t>
  </si>
  <si>
    <t>Баймолдина С.М.</t>
  </si>
  <si>
    <t>Актуальные проблемы борьбы с коррупцией и организованной преступностью</t>
  </si>
  <si>
    <t>(для магистрантов специальности 6М030100 «Юриспруденция»)</t>
  </si>
  <si>
    <t>Бекешев А.З., Сарсенбаев Б.О, Казагачев В.Н.</t>
  </si>
  <si>
    <t>Робототехника негіздері</t>
  </si>
  <si>
    <t>Оқу құралы пән бағдарламасына сәйкес құрылған және студенттерге ақпараттық технологиялар бағыттарына арналған; теориялық материалдан, Зертханалық жұмыстардың қысқаша сипаттамасынан, құрылғыны өз бетінше зерделеуден, жұмыс принципінен, пайдалану ережесінен және модельдеу және робототехника құралдарымен жұмыс істеудің қажетті практикалық дағдыларын игеруден тұрады. 
 Студенттерде Arduino микроконтроллерлері негізінде роботталған жүйелерді жобалау және бағдарламалау технологиялары мен құралдарын меңгеру дағдыларын қалыптастыруға бағытталған.</t>
  </si>
  <si>
    <t>Шангытбаева Г.А., Казагачев В.Н.</t>
  </si>
  <si>
    <t>Теория базы данных (в 2-х т.)</t>
  </si>
  <si>
    <t>Учебное пособие посвящено важнейшей составляющей широко разрабатываемых и используемых информационных систем организа-ционного уровня – базам данных (БД), создаваемых и функциони-рующих на основе систем управления базами данных (СУБД). Основной целью данного пособия является формирование представлений об основных принципах построения БД и СУБД, принципах проектирования БД. Он может служить основой общего университетского курса по базам данных. В состав пособия входит также описание лабораторного практикума. Для студентов специальностей 5В011100 – Информатика, 6В06112 – "Вычислительная техника и програмное обеспечение", 6В06111 –"Информационные системы".</t>
  </si>
  <si>
    <t>Айткалиев Г.С., Бухарбаев М.А, Казагачев В.Н.</t>
  </si>
  <si>
    <t>Математика – 1 на Python</t>
  </si>
  <si>
    <t>В рамках дисциплины «Математика-1» изучается раздел «Математический анализ». Математический анализ составляет фундамент математического и естественно-научного образования. Основные положения данного предмета являются той частью классической математики, которая служит основой почти для любой математической дисциплины. В учебном пособии представлены задачи по высшей математике и их реализация на языке Python. Предназначено для студентов специальностей B07111 - Автоматизация и управление, 6В06112 - "Вычислительная техника и програмное обеспечение", 6В06111 -"Информационные системы, а также будет полезен всем студентам первых курсов, изучающих математический анализ и линейную алгебру, которые стремятся знать самые современные вычислительные технологии, а также тем, кто хочет научиться программировать на языке Python.</t>
  </si>
  <si>
    <t>Математика – 1 Рython-да (каз)</t>
  </si>
  <si>
    <t>"Математика-1" пәні аясында "Математикалық анализ"бөлімі оқытылады. Математикалық және жаратылыстану білімінің негізін құрайды. Бұл пәннің негізгі ережелері кез-келген дерлік математикалық пәннің негізі болып табыла-тын классикалық математиканың бөлігі болып табылады. "Математика-1" кәсіпорнын зерттеу объектілері әр түрлі сипаттағы өзгермелі шамалар болып табылады, бірақ, әрине, ең алдымен-функциялар. Оқу құралында жоғары мате-матикадан есептер және оларды Python тілінде жүзеге асыру ұсынылған. B07111 – «Автоматтандыру және басқару», 6В06112 – «Есептеу техникасы және бағдарламалық қамтамасыз ету», 6В06111 – «Ақпараттық жүйелер» мамандықтарының білім алушыларына арналған, сондай-ақ, ең заманауи есептеу технологияларын білгісі келетін Математикалық талдау мен сызықтық алгебраны зерттейтін бірінші курстардың барлық студенттеріне, сондай-ақ Python тілінде бағдарламалауды үйренгісі келетіндерге пайдалы болады.</t>
  </si>
  <si>
    <t>Информационно-измерительная техника</t>
  </si>
  <si>
    <t>В учебном пособии изложены сведения о теории измерений, основных принципах обработки данных, устройстве и принципе действия аналоговых и цифровых приборов, способах измерения электрических и неэлектрических величин, современных информационно-измерительных системах. Учебное пособие предназначено для студентов и преподавателей инженерных и естественно-научных специальностей вузов и учителям информатики, оно может быть полезно в качестве учебного пособия для смежных специальностей, где изучаются вопросы получения, преобразования и передачи измерительной информации.</t>
  </si>
  <si>
    <t>Медицинская статистика</t>
  </si>
  <si>
    <t>В пособии представлены понятия и методы вычисления основных статистических величин. Наряду с изложением классических статистических методов, применяются новые методы, которые необходимы в практической деятельности. К каждой теме прилагаются методические указания, задачи, контрольные вопросы, тесты с ответами. Предназначено для студентов специальностей «IT – медицина», медицинских специальностей.</t>
  </si>
  <si>
    <t>Бухарбаев М.А., Туржанова М.К., Иваницкая Н.В., Казагачев В.Н.</t>
  </si>
  <si>
    <t>Основы автоматики и автоматизация технологических процессов III. Диагностика оборудования автоматизированных технологических комплексов</t>
  </si>
  <si>
    <t>Jartybayeva A.Sh. Dyussekeneva I.M. Akkaliyeva A.F. Jenbayeva K.B. / Джартыбаева А.Ш., Дюсекенева И.М., Аккалиева А.Ф., Дженбаева К.Б.</t>
  </si>
  <si>
    <t>Mass media in human life</t>
  </si>
  <si>
    <t>Иностранный язык</t>
  </si>
  <si>
    <t>Целью пособия является формирование навыков и умений спонтанной речи по лексическим темам масс медиа. Пособие предназначено для развития общих, коммуникативных и профессиональных компетенций у студентов, изучающих английский язык, для практического использования в таких областях как пресса, радио, телевидение, реклама, интернет. Пособие включает тексты, ссылки на аудиозаписи, а также упражнения, направленные на проверку понимания прочитанных текстов и прослушанных аудиозаписей, активизацию лексики, развитие разговорных навыков в рамках тематики масс медиа.Пособие рекомендовано студентам бакалаврам второго года обучения по образовательной программе «Иностранный язык: два иностранных языка».</t>
  </si>
  <si>
    <t>Кенжебаев Ж.А., Еримбетов Т.А., Урустамбеков А.А., Шаймерденов Б.А., Сексенбаев А.Н., Құрманәлі Қ.С.,Айдашев Ж.А., Алайдар Д.Б.</t>
  </si>
  <si>
    <t>Қондырғыдағы калибрі 30 мм-лі автоматты гранатаатқыш (АГС-17)</t>
  </si>
  <si>
    <t>Оқу-әдістемелік құралда қондырғыдағы калибрі 30 мм-лі автоматты гранатаатқыштың (АГС-17 ) арналуы, құрылысы, тактикалық-техникалық сипаттамалары және онымен әр түрлі жағдайда жұмыс істеу реттері көрсетілген. Оқу-әдістемелік құрал жоғары әскери оқу орындарының курсанттарына, жоғары оқу орны жанындағы әскери кафедралар студенттеріне, Қазақстан Республикасы Қарулы Күштері, басқа да әскерлері мен әскери құралымдарының офицерлеріне, сержанттарына және сарбаздарына арналған.</t>
  </si>
  <si>
    <t>Қазақ халқының тарихы: ежелгі, ортағасыр, жаңа заман</t>
  </si>
  <si>
    <t>Оқу-әдістемелік құралда қазақ халқының тарихы: ежелгі, ортағасыр, жаңа заман кезеңдері ұсынылған. Қазақстан Республикасы Ұлттық ұланының әскери бөлімі мен бөлімшелері үшін мемлекеттік-құқықтық дайындық бойынша жеке құраммен сабақ өткізуге және қазақ халқының тарихына қызығушылық танытқан оқырмандарға арналған.</t>
  </si>
  <si>
    <t>История казахского народа: Древность, Средневековье, Новое время</t>
  </si>
  <si>
    <t>В учебно-методическом пособии представлена история казахского народа: ее Древний, Средневековый периоды и период Нового времени. Работа предназначена для проведения занятий с личным составом по государственно-правовой подготовке в воинских частях и подразделениях Национальной гвардии Республики Казахстан и всех тех, кто интересуется историей казахского народа.</t>
  </si>
  <si>
    <t>Beisenova L. Z., Karybayev A. A.-K., Zhakhmetova A. K., Serikova M. A. / Серикова М.А.</t>
  </si>
  <si>
    <t>Performance audit</t>
  </si>
  <si>
    <t>экономический, государственный аудит</t>
  </si>
  <si>
    <t>The textbook contains systematic presentation of the discipline "Performance audit" within the framework of the educational program "State audit", taking into account the latest changes in the state audit system.The textbook reflects the specifics of conducting a performance audit as one of the types of state audit, which provides for assessment and analyzing the activities of the state audit object for economy, efficiency and effectiveness.All chapters of the textbook are accompanied by control questions and test tasks. It is recommended to students of higher education institutions, students of advanced training and retraining courses in the state audit system, as well as financial officers. Учебное пособие содержит систематизированное изложение дисциплины "Аудит эффективности" в рамках образовательной программы "Государственный аудит" с учетом последних изменений в системе государственного аудита.В учебном пособии отражена специфика проведения аудита эффективности как одного из видов государственного аудита, который предусматривает оценку и анализ деятельности объекта государственного аудита на предмет экономичности, эффективности и результативности.Все главы учебника сопровождаются контрольными вопросами и тестовыми заданиями. Рекомендуется студентам высших учебных заведений, слушателям курсов повышения квалификации и переподготовки кадров в системе государственного аудита, а также финансовым работникам.</t>
  </si>
  <si>
    <t>Маханов М., Исабеков Ж.</t>
  </si>
  <si>
    <t>Гидравлика және гидропневможетек 1 бөлім</t>
  </si>
  <si>
    <t>инженерное дело</t>
  </si>
  <si>
    <t>Оқулықта сұйықтар мен газ механикасы, гидропневможетектердің негізгі түсініктемелері мен анықтамалары, физикалық қасиеттері, сұйықтар мен газдардың қозғалысының теориялық негіздері, жұмыстық сұйықтықтары, құбырлар және оның ағынын шектейтін гидравликалық кедергілердің әсерлері, жұмыстық сұйықтықтардың гидрожетектің қалыпты жұмысына әсері, сұйықтар мен газдарды тасымалдайтын құбырларды, гидрожетектерді гидравликалық есептеу, жұмыстық сұйықтықтардың гидрожетектің қалыпты жұмысына әсері, көлемді және гидродинамикалық берілістердің жұмыс принципі мен қолдану ерекшеліктері туралы мәліметтер баяндалады. Гидравликалық машиналардың және гидромоторлардың, гидроаппараттардың негізгі типтері, конструкциялары келтірілген, айналмалы қозғалыс гидроқозғалтқыштарының конструкциялары сипатталған; бақылау-реттеу гидроаппаратурасы мен гидрожетектің қосалқы құрылғылары, сондай-ақ схемалардағы гидравликалық жетектер элементтерінің шартты графикалық белгілері қарастырылған. Оқулық "Инженерия және инженерлік іс" бағытындағы техникалық мамандықтардың бакалавриат студенттеріне арналған.</t>
  </si>
  <si>
    <t>Гидравлика және гидропневможетек 2 бөлім</t>
  </si>
  <si>
    <t>Хаймулдинова А.К.</t>
  </si>
  <si>
    <t>Пoвышeниe кoнкурeнтocпocoбнocти мoлoчнoй прoдукции нa ocнoвe мeждунaрoдных cтaндaртoв</t>
  </si>
  <si>
    <t>cтaндaртизaция и ceртификaция</t>
  </si>
  <si>
    <t>В нacтoящee врeмя для выхoдa нa зaрубeжныe рынки oбязaтeльным являeтcя нaличиe у прeдприятий пищeвoй прoмышлeннocти cиcтeмы HACCP. Интeгрaция в мирoвую экoнoмичecкую cиcтeму пoтрeбoвaли и oт нaших прeдприятий внeдрeния coврeмeнных пoдхoдoв к oбecпeчeнию бeзoпacнocти пищeвoй прoдукции при их прoизвoдcтвe и рeaлизaции. Вce бoльшee чиcлo прoизвoдитeлeй РК приcтупaeт ceгoдня к рaзрaбoткe cиcтeмы мeнeджмeнтa бeзoпacнocти пищeвых прoдуктoв нa ocнoвe cтaндaртa ИCO 22000:2005, oбecпeчивaющий бeзoпacнocть прoдукции и пoвышaющий ee кoнкурeнтocпocoбнocт Мoнoгрaфия прeднaзнaчeнa для oбучaющихcя пo cпeциaльнocти cтaндaртизaция и ceртификaция (пo oтрacлям) в рaмкaх изучeния пoдтвeрждeния cooтвeтcтвия и aккрeдитaции. Мoнoгрaфия мoжeт быть рeкoмeндoвaнo кaк мaтeриaл для пoдгoтoвки cтудeнтoв к прaктичecким зaнятиям, a тaкжe выпoлнeнию caмocтoятeльных зaдaний пo диcциплинe. Ocнoвнoe нaзнaчeниe мoнoгрaфия — прeдcтaвлeниe эффeктивнoй рaзрaбoтки, внeдрeния и функциoнирoвaния cиcтeмы мeнeджмeнтa бeзoпacнocти пищeвых прoдуктoв нa прeдприятиях пищeвoй прoмышлeннocти.</t>
  </si>
  <si>
    <t>Динмухамедова А. С.</t>
  </si>
  <si>
    <t>Вирусологиядан тест тапсырмалар жиынтығы</t>
  </si>
  <si>
    <t>Оқу-әдістемелік құралы 500 тесттік тапсырманы қамтиды. Тест тапсырмалары келесі бөлімдерден құралған: «Вирусологияның пайда болуы және даму тарихы», «Вирусты культивирлеу», «Вириондардың құрылымы және химиялық құрамы», «Вирустар таксономиясы», «Вирустар генетикасы», «Вирусқа қарсы иммунитеттің ерекшелігі», «Вирустық инфекциялардың патогенезі», «Вирустық инфекция диагностикасы», «Вирустық инфекцияны емдеу және оның профилактикасы», «Респираторлық вирустық инфекциялар», «Гепатовирустар», «Әсіресе қауіпті вирустар», «Герпесвирустар», «Поксвирустар», «Рабдовирустар». Оқу-әдістемелік құралы биологиялық бағыттағы студенттерге арналған, медициналық және ауылшаруашылық мамандықтарының студенттеріне пайдалы болуы мүмкін. Оқу-әдістемелік құралы студенттерді оқыту және бақылауға арналған</t>
  </si>
  <si>
    <t>Туякбаева А.У., Ахаева А.А.</t>
  </si>
  <si>
    <t>Экологическая биоклиматология</t>
  </si>
  <si>
    <t>учебное пособие.</t>
  </si>
  <si>
    <t>биология, экология</t>
  </si>
  <si>
    <t>Биоклиматология связывает климатологию с биологическими науками. Главными разделами биоклиматологии является медицинская климатология и агроклиматология, занимающиеся изучением воздействием климата на человека и на объекты его хозяйственной деятельности. В сельском хозяйстве особенно большое значение имеет биоклиматологии растений и животных. Настоящее учебное пособие предназначено для студентов высших учебных заведений, обучающихся по направлению биология-экология, специалистов в области природопользования, охраны окружающей среды.</t>
  </si>
  <si>
    <t>Биогеохимия және экотоксикология</t>
  </si>
  <si>
    <t>Биосфераның биогеохимиялық элементтері мен химиялық элементтердің негізгі тасымалдану жолдары және осы процестегі тірі ағзалардың рөлі туралы көзқарасты. Ксенобионттар, олардың қоршаған ортаға түсуінің негізгі жолдары, тірі ағзалар, экотоксикологиялық зерттеулер жүргізу тәсілдері, сонымен қатар қоршаған орта мен биотаға әсер етуінің салдарын бағалау. Осы оқу құралы жоғары оқу орындарының биология-экология бағытында оқитын студенттерге, табиғатты пайдалану, қоршаған ортаны қорғау, биология және экология саласындағы мамандарға арналған.</t>
  </si>
  <si>
    <t>Баймолдина Светлана Маликовна</t>
  </si>
  <si>
    <t>Уголовно-правовые и криминологические проблемы борьбы с нарушениями прав интеллектуальной собственности</t>
  </si>
  <si>
    <t>В данной монографии рассматриваются уголовно-правовые и криминологические проблемы борьбы с нарушениями прав интеллектуальной собственности, казахстанский и зарубежный опыт борьбы с нарушениями авторских и смежных прав, изобретений, полезных моделей, промышленных образцов, топологий интегральных микросхем, селекционных достижений и иных результатов творческой деятельности. 
 В приложении публикуются результаты социологических исследований сотрудников правоохранительных органов по основным вопросам защиты прав интеллектуальной собственности, схемы, отражающие уголовную ответственность за нарушения прав интеллектуальной собственности по уголовному законодательству Казахской ССР, по уголовному законодательству Республики Казахстан (УК РК от 1яваря 1998 г.), по уголовному законодательству Республики Казахстан (УК РК от 22 ноября 2005 г.) с последующими изменениями и дополнениями, статистические сведения по делам о правах интеллектуальной собственности. 
 Для ученых, научных и практических работников, преподавателей, студентов юридических вузов, а также для широкого круга читателей, интересующихся проблемами борьбы с нарушениями прав интеллектуальной собственности</t>
  </si>
  <si>
    <t>Ахаева А.А.,Туякбаева А.У.</t>
  </si>
  <si>
    <t>Қоршаған орта ластануының биоиндикациясы</t>
  </si>
  <si>
    <t>Оқу құралында қоршаған ортаның биологиялық индикациясының теориялық негіздері қарастырылған. Туындыгерлер Қазақстан, ТМД және шет елдердің қоршаған орта мәселелерін шешудегі биоиндикация және биотестілеудің қазіргі әдістемелерін келтірген. Атмосфералық ауа, су және топырақ ластануының биоиндикациясы ретінде өсімдіктер, жануарлар және микроағзаларды қолдану сұрақтары қарастырылып сипаттама берілген. Осы оқу құралы жоғары оқу орындарының биология-экология бағытында оқитын студенттерге, табиғатты пайдалану, қоршаған ортаны қорғау, экология және биология саласындағы мамандарға арналған.</t>
  </si>
  <si>
    <t>Тулеубаева С.А.</t>
  </si>
  <si>
    <t>Классическое и современное востоковедение</t>
  </si>
  <si>
    <t>Востоковедение, история</t>
  </si>
  <si>
    <t>Предлагаемое пособие позволяет заложить основы знаний по истории востоковедения в мире, дает представление об этапах становления и развития данной науки. Издание адресовано студентам и магистрантам востоковедческих и исторических специальностей, преподавателям, специалистам-востоковедам, а также широкой аудитории читателей</t>
  </si>
  <si>
    <t>Маханов М., Қаражанов А., Бектаев Б., Навийхан Б.</t>
  </si>
  <si>
    <t>Автомобильдің тартымдық есебі</t>
  </si>
  <si>
    <t>Оқу-әдітемелік құралы</t>
  </si>
  <si>
    <t>транспортная техника</t>
  </si>
  <si>
    <t>Оқу-әдістемелік құралында «Автомобиль қозғалысы және пайдалану қасиеттерінің теориясы», «Көлік техникасының динамикасы» және "Автомобиль теориясы" пәндері бойынша автомобильдің қозғалысы және пайдалану қасиеттерінің теориясы туралы жалпы мәліметтер, пайдалану қасиеттерінің негізгі түрлері және пайдалану жағдайлары, қозғалысына байланысты туындайтын факторларының пайдалану қасиеттерінің көрсеткіштеріне әсері туралы баяндалған. Оқу -әдістемелік құралында теориялық материалдар беріліп, іс жүзінде қолдануға арналған типтік есептерді шешу мысалдары келтірілген. Оқу-әдітемелік құралы «Көлік, көлік техникасы және технологиялары» білім беру бағдарламасы бойынша оқитын студенттердің оқу үдерісінде пайдалануына арналған</t>
  </si>
  <si>
    <t>Чежимбаева К. С., Байкенов А.С., Гармашова Ю. М.</t>
  </si>
  <si>
    <t>Радиотехника және телекоммуникация негіздері. (2том)</t>
  </si>
  <si>
    <t>Радиотехника,электроника, телекоммуникации</t>
  </si>
  <si>
    <t>Оқулық «Радиотехника және телекоммуникация негіздері» курсының өзіндік жұмысына арналған. Оқулықта радиотехника мен телекоммуникацияның негізгі элементтеріне шолу жасалған. Оқулықтың өзіне деген қажеттілік радиотехника, сондай-ақ телекоммуникация саласында болып жатқан үрдістерді тереңірек түсіну қажеттілігінен туындайды. Телекоммуникацияның дамуы бір орында тұрған жоқ, телекоммуникация желілерін құрудың белгілі бір техникалық шешімдерін іске асырудың жаңа әдістері, ақпарат берудің жаңа стандарттары бар, сондықтан техникалық сұлбаларды құрудың негізгі қағидаларын сипаттаудан басқа, нұсқаулықта сілтемелер бар сол немесе басқа тақырыпты оқуда қолдануға болатын әдебиеттер. Телекоммуникация саласында болып жатқан үрдістерді түсінуге қажетті негізгі құрылымдық-сызбанұсқалар келтірілген.Оқулық «Радиотехника, электроника және телекоммуникациялар» мамандығының студенттеріне арналған</t>
  </si>
  <si>
    <t>Ракишева Г.М., Сабитова Д.С., Нәби Л.,Оразбаева Г.О.</t>
  </si>
  <si>
    <t>Білім беру үдерісіндегі субъектілердің психологиялық денсаулықтарын зерттеу: теория мен тәжірибе</t>
  </si>
  <si>
    <t>Монографияда «денсаулық», «психологиялық денсаулық», «психикалық денсаулық» «психологиялық мәдениет» ұғымдарына ғалымдардың еңбектеріне сүйене отырып талдау жасалып, ұғымдардың теориялық негіздеріне жан -жақты сипаттама берілген. Сонымен қатар психологиялық денсаулықты сақтау, салауатты өмір салтын құрудың маңыздылығы, салауатты білім беру ортасын құрудың өзекті мәселелері, мектеп оқушылары мен мұғалімдер, ата-аналар арасындағы психологиялық денсаулық, психологиялық мәдениет белгілерін дамытудың ғылыми-әдістемелік аспектілері қарастырылған.</t>
  </si>
  <si>
    <t>Дарибаев Ю. А., Дарибаев Н. Ю., Бетжанова А. Ж.</t>
  </si>
  <si>
    <t>Сбор и подготовка скважинной продукции (в 2-х т.)</t>
  </si>
  <si>
    <t>Учебное пособие «Сбор и подготовка скважинной продукции» предназначено для подготовки бакалавров обучающихся по образовательной программе 6В07216 «Нефтегазовая инженерия» и инженерно-технических работников нефтяной промышленности. В учебном пособии приводится материалы о составе и свойствах сырых нефтей, газа, пластовых вод и нефтяных эмульсий. Описаны основные технологические схемы сбора и подготовки нефти, нефтепродуктов и воды с учетом конкретных условий сбора и подготовки на промысле. Представлены вопросы учета продукции скважин, разрушения нефтяных эмульсий, транспорта ее по трубопроводам внутри месторождения и очистка сточных вод, и технологические схемы оборудования с учетом последних достижений в области сбора и подготовки, приводятся необходимые формулы и расчеты.</t>
  </si>
  <si>
    <t>Дәрібаев Ю. А. / Дарибаев, Дәрібаев Н. Ю.,Бетжанова А. Ж.</t>
  </si>
  <si>
    <t>Ұңғыма өнімдерін жинау және дайындау (2 томда)</t>
  </si>
  <si>
    <t>Оқу құралы "Ұңғыма өнімдерін жинау және дайындау" бакалаврларды дайындау үшін 6В07216-«Мұнай-газ инженериясы» білім беру бағдарламасы бойынша білім алатын студенттерге және мұнай кәсіпшілігінің техникалық-инженер қызметкерлеріне арналған. Оқу құралында –мұнай, газ, қабат суы және мұнай эмульсиясының құрамы, және қасиеттері туралы мәліметтер келтірілген. Мұнай, мұнай өнімдерін, суды жинау және суды кәсіпшілікте жинау және дайындаудың негізгі технологиялық сұлбалары түсініктемесі жазылған. Соңғы жылдардағы осы саладағы жетістіктерді есепке алып ұңғыма өнімін есепке алу, мұнай эмульсиясын бұзу, оларды кен орны территориясында жинау, тасымалдау және сарқынды суды тазалау қондырғыларының технологиялық сұлбасы келтірілген. Сонымен бірге мұнай, мұнай өнімдерін есептеу формулалары да келтірілген.</t>
  </si>
  <si>
    <t>Омарова Е.О., Каинбаева А.Б., Ермаханбетова А.М.</t>
  </si>
  <si>
    <t>Әйелдер киімдерінің технологиясы</t>
  </si>
  <si>
    <t>Оқу құралы колледж және жоғарғы оқу орындарының студенттеріне арналған. Оқу құралында әйелдерге арналған тігін бұйымдарының технологиялық өңдеулері жайлы ақпараттар жазылған. Киім өндірісінің қарапайым түйінен бастап, күрделі түйіндерге дейінгі бірізділікті қамтитын оқу құралы десе де болады. Қарапайым қол және машина тігістері арқылы, жеңіл және сыртқы бұйымдардың түйіндерін өңдеу жолдары мен бұйымның монтаждық өңдеулері жайлы толық ақпарат берілген. Әр бұйымның технологиялық өңдеу бірізділігі толық және түсінікті мәтінмен жазылып, студенттердің өздігінен жобалаған бұйымдарын матадан орындап шығуға өз көмегін беретін ақпараттармен қамтылған оқу құралы ретінде орындалды</t>
  </si>
  <si>
    <t>Омарова Е. О.</t>
  </si>
  <si>
    <t>Әйелдер киімдерін құрастыру және өңдеу технологиясы</t>
  </si>
  <si>
    <t>Оқу құралы колледж және жоғарғы оқу орындарының қазақ топтарында оқитын студенттеріне арналған. Оқу құралында киім жайлы жалпы ұғым, оның жіктелуі мен қызметі, адам анатомиясы мен тұлғаның өлшемдері және әйелдерге арналған тігін бұйымдарының технологиялық өңдеулері жайлы ақпараттар жазылған. адам тұлғасынан алынған ақпараттар бойынша әйел адамдарға иық және бел бұйымдарының құрастырылуы мен модельденуі берілген. Құрастыру кезінде конструктивтік қосымшалардың дұрыс таңдалуы мен олардың орындалатын қызметі негізделген. Сонымен қатар, базалық конструкция негізінде модельдік ерекшеліктер жасау жолдары мен тәсілдері де көрсетілген. Оқу құралында әртүрлі стильдегі әйелдер бұйымдарының нобайлары ұсынылып, олардың ішінде кейбір бұйымдардың модельдену жолдары сызба түрінде көрсетілген. Жалпы, оқу құралының көмегімен студент өздігінен кез-келген иық және бел бұйымдарын еш қиындықсыз құрастыра алатын байқауға болады. Киім өндірісінің қарапайым түйінен бастап, күрделі түйіндерге дейінгі бірізділікті қамтитын оқу құралы десе де болады. Қарапайым қол және машина тігістері арқылы, жеңіл және сыртқы бұйымдардың түйіндерін өңдеу жолдары мен бұйымның монтаждық өңдеулері жайлы толық ақпарат берілген. Әр бұйымның технологиялық өңдеу бірізділігі толық және түсінікті мәтінмен жазылып, студенттердің өздігінен жобалаған бұйымдарын матадан орындап шығуға өз көмегін беретін ақпараттармен қамтылған оқу құралы ретінде орындалды</t>
  </si>
  <si>
    <t>Тарасовская Н.Е., Тулиндинова Г.К., Клименко М.Ю., Корогод Н.П.</t>
  </si>
  <si>
    <t>Генетика: вопросы, ответы, методическое творчество 1 часть</t>
  </si>
  <si>
    <t>Учебное пособие содержит комплекс авторских заданий по генетике с рекомендациями по их выполнению. В числе таких заданий – серийные тематические задачи в форме сценариев, комбинированные задачи по генетике человека на знание наследственных болезней и хромосомных аберраций, ситуативные задания с использованием кейс-метода. Среди методов нетрадиционного закрепления и контроля знаний описаны методика танцевальной вечеринки, использование в качестве методического объекта домашней кошки, рекомендации по выполнению исследовательских и лабораторных работ по генетике с использованием региональных природных объектов. Рассматривается проблема приобщения студентов педагогических вузов к методическому творчеству, в том числе составлению авторских задач. Тестовые задания для самостоятельной работы и текущего контроля знаний содержат задания междисциплинарного характера. Книга предназначена для студентов и преподавателей профильных вузов, учителей биологии и заинтересованных учащихся.</t>
  </si>
  <si>
    <t>Баймуканов А., Баймуканов Д., Алиханов О.</t>
  </si>
  <si>
    <t>Мировой перечень генетических ресурсов основных пород крупного рогатого скота</t>
  </si>
  <si>
    <t>Генетика: вопросы, ответы, методическое творчество 2 часть</t>
  </si>
  <si>
    <t>Дьяченко В.К., Кусаинов Г.М., Васильева Е.Н.</t>
  </si>
  <si>
    <t>Избранные дидактические произведения. IV-том. Книга-1</t>
  </si>
  <si>
    <t>Научно-методическое издание</t>
  </si>
  <si>
    <t>Четвертый том собрания произведений представлен двумя книгами академика В.К.Дьяченко: «Диалоги о школе XXI века» (1995) (в соавторстве с Г.М.Кусаиновым) и «Диалоги об обучении» (1995). В первой книге освещаются вопросы повышения квалификации учителей в контексте дидактики КСО. Во второй книге доказывается, что при существовании традиционной классно-урочной системы обучения современной школе не преодолеть того глубокого кризиса, в котором она находится. Выход из этого кризиса автор видит в создании демократической системы обучения по способностям, в применении новейшей педагогической технологии, что было опробовано им и его соратниками в экспериментальных классах школ №21 г.Красноярска, №12 г.Новокузнецка, №6 г.Лангепаса Тюменской области.Адресуется обучающимся педагогических вузов и колледжей, работникам сферы образования и науки.</t>
  </si>
  <si>
    <t>Избранные дидактические произведения. IV-том. Книга-2</t>
  </si>
  <si>
    <t>Избранные дидактические произведения. II-том (в 2-х т.)</t>
  </si>
  <si>
    <t>Во втором томе представлены книги «Сотрудничество в обучении: о коллективном способе учебной работы», вышедшая в издательстве «Просвещение» в 1991 году, где автор подробно раскрывает прикладные аспекты реализации теории КСО, а также «Передовой педагогический опыт в современных условиях» (Алма-Ата, 1991), в которой В.К.Дьяченко дает критический анализ так называемого передового педагогического опыта, подробно разбирает критерии его оценки и предлагает свои, основанные на анализе исторического развития учебно-воспитательного процесса и др.Адресуется обучающимся педагогических вузов и колледжей, работникам сферы образования и науки</t>
  </si>
  <si>
    <t>Избранные дидактические произведения. III-том Книга-1 (в 2-х т.)</t>
  </si>
  <si>
    <t>В третьем томе, состоящем из двух книг, публикуется «Новая педагогическая технология учебно-воспитательного процесса», вышедшая в 1992 году в Усть-Каменогорске, в которой излагается опыт по освоению КСО, проведенный В.К.Дьяченко, Е.Н.Васильевой и др. сотрудниками в Манской сельской малокомплектной школе, впоследствии получившей название «Манская технология».Дополненное и модифицированное содержание данной книги легло в основу монографии «Новая педагогическая технология и ее звенья» (1994), изданной Красноярским государственным университетом.Адресуется обучающимся гуманитарных колледжей, педагогических вузов и университетов, слушателям и тренерам системы дополнительного профессионального образования, педагогическим и научным работникам, руководителям организаций образования и науки.</t>
  </si>
  <si>
    <t>Избранные дидактические произведения. III-том Книга-2 (в 2-х т.)</t>
  </si>
  <si>
    <t>В третьем томе, состоящем из двух книг, публикуется «Новая педагогическая технология учебно-воспитательного процесса» (1992), в которой излагается опыт по освоению КСО, проведенный В.К.Дьяченко, Е.Н.Васильевой и др. сотрудниками в Манской сельской малокомплектной школе.Во второй книге представлена монография «Новая педагогическая технология и ее звенья» (1994), в которой дается теоретическое обоснование необходимости новой педагогической технологии как важнейшего условия выхода современной школы из кризисного состояния. Помимо теории автор излагает процесс собственного опыта работы в экспериментальных классах школ поселка Маны и № 21 г.Красноярска.Адресуется обучающимся гуманитарных колледжей, педагогических вузов и университетов, слушателям и тренерам системы дополнительного профессионального образования, педагогическим и научным работникам, руководителям организаций образования и науки.</t>
  </si>
  <si>
    <t>Избранные дидактические произведения. Том VII – Книга-1</t>
  </si>
  <si>
    <t>В седьмой том избранных произведений вошел фундаментальный труд В.К.Дьяченко «Наука об обучении и образование XXI века» (2004), в котором автор в присущей ему манере ведет беседы с собирательным образом представителя академической науки о необходимости придания дидактике статуса самостоятельной науки и основного вектора развития образования в 3-ем тысячелетии.Адресуется обучающимся педагогических вузов и колледжей, работникам сферы образования и науки</t>
  </si>
  <si>
    <t>Избранные дидактические произведения. Том VII – Книга-2</t>
  </si>
  <si>
    <t>В седьмой том избранных произведений вошел фундаментальный труд В.К.Дьяченко «Наука об обучении и образование XXI века» (2004), в котором автор в присущей ему манере ведет беседы с собирательным образом представителя академической науки о необходимости придания дидактике статуса самостоятельной науки и основного вектора развития образования в 3-ем тысячелетии.Адресуется обучающимся педагогических вузов и колледжей, работникам сферы образования и науки.</t>
  </si>
  <si>
    <t>Кусаинов Г.М., Семенова А.Д.</t>
  </si>
  <si>
    <t>Этнодидактика Саха-Якутии</t>
  </si>
  <si>
    <t>В книге, состоящей из двух частей, впервые предлагается обобщение результатов этнодидактического исследования и уникального опыта якутских педагогов.В первой части раскрываются вопросы этнодидктики и этнопедагогизации учебно-воспитательного процесса, освоения педагогической технологии коллективного взаимообучения в школьной практике. Во второй части рассматриваются проблемы этнодидактической подготовки и переподготовки учителей.Адресуется работникам сферы образования и науки, обучающимся гуманитарных колледжей, педагогических вузов и университетов</t>
  </si>
  <si>
    <t>Мировой перечень генетических ресурсов основных пород лошадей</t>
  </si>
  <si>
    <t>Аналитикалық химия</t>
  </si>
  <si>
    <t xml:space="preserve">Бейсенбаев А.Ю., Бейсенбаева З.А. 
 </t>
  </si>
  <si>
    <t>Основы правильного питания (в 2-х т.)</t>
  </si>
  <si>
    <t>Учебное пособие выполнено на основе рабочей учебной программы курса «Основы правильного питания» и отвечает современным требованиям, предъявляемым к учебно-методической литературе пищевых специальностей высших учебных заведений. Учебное пособие по дисциплине «Основы правильного питания» для студентов всех пищевых специальностей</t>
  </si>
  <si>
    <t>Тұймебай Ж.Қ., Теңізбаев Е.Ж., Әбдуахит М.Қ., Орынбаева А.Б., Байғабылова Э.К.</t>
  </si>
  <si>
    <t>Операциялық жүйелері</t>
  </si>
  <si>
    <t>әдістемелік нұсқау</t>
  </si>
  <si>
    <t>Әдістемелік нұсқауда операциялық жүйелері пәні бойынша теориялық мәліметтер, есептерді шешуге арналған мысалдар, практикалық жұмысқа арналған тапсырмалар, өз бетінше оқуға арналған сұрақтар, сонымен қатар ұсынылатын әдебиеттер тізімі келтірілген. Әдістемелік нұсқау Қазақстан Республикасының Білім беру стандарттарына сәйкес «Ақпараттық технологиялар» бағыты бойынша бакалаврларды дайындау үшін операциялық жүйелері пәнін оқу процесінде, оның ішінде қашықтықтан білім беру технологияларын қолдана отырып оқытушылар мен студенттердің пайдалануына арналған.</t>
  </si>
  <si>
    <t>Әбдуахит М.Қ., Тұймебай Ж.Қ., Жайлаубай А.М., Жолдыбаева Г.Т.</t>
  </si>
  <si>
    <t>«Кәсіби бағытталған шетел тілі» пәні бойынша Есептеу техникасы және бағдарламалық қамтамасыз ету мамандығына арналған</t>
  </si>
  <si>
    <t>Язык англ, информационные технолог</t>
  </si>
  <si>
    <t>Оқу құралы «Есептеу техникасы және бағдарламалық қамтамасыз ету» бағыты бойынша білім алушылардың ағылшын тілін меңгеруге арналған.Оқу құралында «Кәсіби бағытталған шетел тілі» пәні бойынша Theoretical information, грамматикалық жаттығуларды орындауға арналған мысалдар, практикалық жұмысқа арналған тапсырмалар, өз бетінше оқуға арналған сұрақтар, сонымен қатар ұсынылатын әдебиеттер тізімі келтірілген. Оқу құралында деңгейленген, тақырыпқа сай құрылған, студенттің біліктілігін арттыруға арналған жаттығулар, мәтіндер берілген. Оқу құралының мақсаты студенттерді күнделікті қарым-қатынас түрлеріне еркін араласып, өз мамандығы бойынша сұхбаттар жүргізе алуға үйрету. Мамандық саласына қарай жиі кездесетін лексиканы, ғылыми терминдерді, синтаксистік құрылымдарды қолдануға үйрету.</t>
  </si>
  <si>
    <t>Жолдыбаева Г.Т., Сабденов Қ.О., Жайлаубай А.М., Мамадиева К.Х., Әбдуахит М.Қ. Теңізбаев Е.Ж.</t>
  </si>
  <si>
    <t>Адамның өмір қауіпсіздігі</t>
  </si>
  <si>
    <t>Оқу-әдістемелік құралда</t>
  </si>
  <si>
    <t>ОБЖ</t>
  </si>
  <si>
    <t>Оқу-әдістемелік құралда қауіпсіздікті математикалық және физикалық мәселе деп түсінуге келтірілген. Мұнда қауіптер ең алдымен критикалық сандармен сипатталанады. Ол сандар әр бөлек жағдайда физикалық немесе статистикалық есептердің шешімі болып анықталады, сонда әр қауіпті жағдайды тек бар емес, осыдан әрі қосымша қаншаға қауіпті және сақтану үшін не істеу қажет екенін анықтауға жол ашады. Бұл қауіпсіздік мәселесін ғылыми жолға бағыттап, соны критикалық сандарды анықтаумен байланыстырады. Мұнда тұрмыстық жағдайдан және өндірістен көптеген мысалдар келтірілген, қауіптерді анықтау және бағалау әдістері талқылынады.Қауіпсіздік мәселесімен айналысатындарға және сол мамандыққа оқитын студенттерге және магистранттарға арналған.</t>
  </si>
  <si>
    <t>Баймуканов А., Тоханов М., Баймуканов Д.А., Юлдашбаев Ю.А., Тоханов Б.М., Дошанов Д.А.</t>
  </si>
  <si>
    <t>Технология производства продукции верблюдоводства</t>
  </si>
  <si>
    <t>Монография посвящена актуальным вопросам технологии продукции верблюдоводства (молоко, мясо, шерсть и кожевенное сырье). Подробно описываются основные технологические процессы производства верблюжьего молока и молочных продуктов (шубат, биойогурт, балкаймак и шалап), верблюжатины, шерсти и кожевенного сырья высокого качества.Впервые представлены данные авторов по технологии производства шубата, балкаймака, шалапа, биойогурта по оригинальной рецептуре. Подробно описываются технологические требования к верблюжьему молоку при производстве шубата, а также технология производства сухого верблюжьего молока (шубата) и его таблетирования.Монография состоит из 25 глав, рассчитана на научных работников, студентов, преподавателей выших учебных заведений по агротехническим и биологическим специальностям</t>
  </si>
  <si>
    <t>Жолдасова А.Ш., Демеубаева Ұ.О. Сабанбаева Р. Әбдуахит М.</t>
  </si>
  <si>
    <t>Заманауи дизайн</t>
  </si>
  <si>
    <t>Архитектура, Дизайн</t>
  </si>
  <si>
    <t>Бұл оқу құралында жалпы теориялық қалыптастыру аспектілерін сәулет және дизайнды ғылыми көзқараста зерделеп қарастыруды білдіреді, негізгі сәулет және дизайнның теориялық негіздерін, негізгі теориялық ережелерін, сәулет және дизайнның дамуымен байланысты кеңістіктік тоғысында тұрған түсініктерде жанрлық шекарасын бейнелеу. Заманауи дизайн — қоғамда болып жатқан жаңа технологиялар мен құрылғылар, процестерді белсенді түрде игеруге, өз қимылын үздіксіз болжауға, жобалауға мәжбүр заманауи әлемде өмір сүретін адам ойының образы келтірілген. Дизайн мамандықтар бойынша ЖОО студенттеріне арналған.</t>
  </si>
  <si>
    <t>Сабанбаева.Р.Ө, Демеубаева.Ұ.О, Жолдасаов.А.Ш, Әбдуахит М.Қ.</t>
  </si>
  <si>
    <t>Қаріп</t>
  </si>
  <si>
    <t>«Қаріп» оқулығында дизайн объектілерін безендіруде композицияны, пішінді, бояуды, шрифт стилін пайдаланудың жалпы түсінігі мен мәселелері берілген; дизайнның өнер түрі ретінде және дизайн түрі ретіндегі сипаттамасы беріледі; объектіні түсіру әдістері, жағдайды талдау, композициялық шешімнің конструкторлық бағдарламасын құру, жобалық құжаттаманы жобалаудың графикалық және макеттік әдістері.Оқу құралы «Дизайн» мамандығының студенттеріне арналған.</t>
  </si>
  <si>
    <t>Әбдуахит М.Қ., Сабанбаева Р., Жолдасова А., Демеубаева Ұ.</t>
  </si>
  <si>
    <t>«Шетел тілі»– «Сән, интерьер дизайны және өнеркәсіптік дизайн» (6В02102 - Дизайн) мамандығына арналған 
  пәні бойынша</t>
  </si>
  <si>
    <t>Оқу құралы 6В02101 – «Сән, интерьер дизайны және өнеркәсіптік дизайн» (6В02102 - Дизайн) бағыты бойынша білім алушылардың ағылшын тілін меңгеруге арналған.Оқу құралында «Шетел тілі» пәні бойынша теориялық мәліметтер, грамматикалық жаттығуларды орындауға арналған мысалдар, практикалық жұмысқа арналған тапсырмалар, өз бетінше оқуға арналған сұрақтар, сонымен қатар ұсынылатын әдебиеттер тізімі келтірілген. Оқу құралында деңгейленген, тақырыпқа сай құрылған, студенттің біліктілігін арттыруға арналған жаттығулар, мәтіндер берілген. Оқу құралының мақсаты студенттерді күнделікті қарым-қатынас түрлеріне еркін араласып, өз мамандығы бойынша сұхбаттар жүргізе алуға үйрету. Мамандық саласына қарай жиі кездесетін лексиканы, ғылыми терминдерді, синтаксистік құрылымдарды қолдануға үйрету.</t>
  </si>
  <si>
    <t>Жайлаубай А.М., Сахова С.О., Жолдыбаева Г.Т., Абдуахит М.Қ., Теңізбаев Е.Ж</t>
  </si>
  <si>
    <t>Бағдарламалаудың жаңа технологиялары</t>
  </si>
  <si>
    <t>Бұл оқу құралы кредиттік технология бойынша оқитын бакалаврларға арналған.Оқу құралының негізгі мақсаты - студенттерге бағдарламалаудың жаңа технологияларын үйрету. Бұл оқу құралы жалпы кәсіби пәнді оқуға арналған. Нұсқаулықта бағдарламаны тереңдететін және орыс тілінің практикалық стилистикасы бойынша дағдылар мен дағдыларды бекітуге мүмкіндік беретін көлемде теориялық және практикалық материалдар, сондай-ақ өзін-өзі тексеруге арналған сұрақтар, тест тапсырмалары және оларға дұрыс жауаптар кодтары бар.Күндізгі, қашықтықтан оқыту формаларының студенттеріне ұсынылады.</t>
  </si>
  <si>
    <t>Турегалиева Г.С.</t>
  </si>
  <si>
    <t>Банковское право</t>
  </si>
  <si>
    <t>Экономика, Юридический</t>
  </si>
  <si>
    <t>Учебное пособие подготовлено на базе кафедры Экономики и правоведения. В учебном пособии дается характеристика банковской системы, раскрываются принципы и функции банковского планирования и их регулирования. Анализируется взаимоотношения Национального банка с банками второго уровня, проанализировано законодательство, регулирующее банковские правоотношения.Представлен курс лекций, контрольные вопросы для самопроверки, вопросы для подготовки к зачету.Для студенческой аудитории написано понятным языком.</t>
  </si>
  <si>
    <t>Конституционное право</t>
  </si>
  <si>
    <t>Особенность предмета конституционного права состоит и в том, что конституционно-правовое регулирование общественных отношений в различных сферах жизни, охватываемых данной отраслью, неодинаково. В одних сферах жизни общества нормы конституционного права регулируют лишь основополагающие отношения, т.е. те, которые предопределяют содержание всех остальных отношений в соответствующей сфере. Во всем объеме их регулирование осуществляется другими отраслями права. Так, в сфере экономической жизни общества предметом конституционного права являются только те отношения, которые характеризуют основные начала и принципы экономики, формы собственности. Это прежде всего те отношения, которые связаны с устройством государства, организацией государственной власти, всей политической системы общества и служат основой формирования всех других общественных отношений.Таким образом, предметом конституционного права являются те отношения, которые можно назвать базовыми, основополагающими в каждой из областей жизни.Рекомендовано УМО в качестве учебного пособия для студентов учебных заведений, обучающихся по специальности Правоведение. Квалификация: «Юрист».</t>
  </si>
  <si>
    <t>Sadyrbaeva B.A., Rysbekyzy N., Abdirasilova G.K, Berkutbaeva M.Z. (Абдирасилова Г.К.)</t>
  </si>
  <si>
    <t>Practise your english</t>
  </si>
  <si>
    <t>Язык англ</t>
  </si>
  <si>
    <t>The proposed textbook is designed for A2, B1 levels in the subject of a foreign language of non-linguistic specialties.The manual is designed to develop students ' oral speech skills. The authors 'manual is designed for the 1st year students and is designed according to the curriculum, it consists of text, lexical and grammar exercises, to test the students' topics assimilation the test is presented.The purpose of the manual is to improve students ' skills of oral speech and written speech in English on the basis of specially selected materials. / Предлагаемый учебник рассчитан на уровни А2, В1 по предмету "Иностранный язык" неязыковых специальностей.Пособие предназначено для развития у студентов навыков устной речи. Авторское пособие предназначено для студентов 1 курса и разработано в соответствии с учебной программой, состоит из текста, лексических и грамматических упражнений, для проверки усвоения студентами тем представлен тест.Целью пособия является совершенствование навыков устной и письменной речи студентов на английском языке на основе специально подобранных материалов.</t>
  </si>
  <si>
    <t>Sadyrbaeva B.A., Abdirasilova G.K, Berkutbaeva M.Z. (Абдирасилова Г.К.)</t>
  </si>
  <si>
    <t>Basic english for elementary and pre-intermediate learners</t>
  </si>
  <si>
    <t>Learning a language means learning the world. The purpose of the textbook is to develop students ' skills and abilities to speak English based on the provided materials. The manual is intended for university students and applicants who have started learning English at the level of A1, A2, and B1.Theoretical topics are widely presented and explained in the textbook. The processes of reading, visualization, understanding, and consolidating the theoretical knowledge are supplemented reasonably by different exercises. We believe that the tutorial will help students studying at universities and those learning English independently. / "Изучение языка означает познание мира. Цель учебника - развить у студентов навыки и умения говорить по-английски на основе предоставленных материалов. Пособие предназначено для студентов университетов и абитуриентов, которые начали изучать английский язык на уровне A1, A2 и B1.Теоретические темы широко представлены и объяснены в учебнике. Процессы чтения, визуализации, понимания и закрепления теоретических знаний разумно дополняются различными упражнениями. Мы считаем, что учебное пособие поможет студентам, обучающимся в университетах, и тем, кто изучает английский язык самостоятельно</t>
  </si>
  <si>
    <t>Каратаев Ж.</t>
  </si>
  <si>
    <t>Векторлық талдау</t>
  </si>
  <si>
    <t>Оқу құралы жоғары оқу орындарында оқылатын «Векторлық талдау» пәнінің бағдарламасына сәйкес жазылған. Оқу құралының әрбір параграфында теориялық қағидалар келтіріліп және оны жақсы меңгеруге жәрдемдесетін мысалдар мен жаттығулар толық түсіндірмесімен шығарылған. Сонымен қатар әр тақырыптың соңында аудиторияда және өздігінше шығарылатын есептер топтамасы берілген. Студенттердің өз бетінше міндетті түрде орындалуына тиісті және олардың білімін тексеруге арналған әр қайсысы 30 нұсқадан тұратын жаттығулар мен есептер берілген.</t>
  </si>
  <si>
    <t>Дифференциалдық теңдеулерді шешу</t>
  </si>
  <si>
    <t>Оқу құралында жай дифференциалдық теңдеулер қарастырылған. Оқу құралының әрбір параграфында теориялық қағидалар дәлелдемесімен келтіріліп және оны жақсы меңгеруге жәрдемдесетін мысалдар мен жаттығулар толық түсіндірмесімен шығарылған. Әрбір параграфтың соңында практикалық сабақ өткізу кезінде шағарылатан есептер мен жаттығулар топтамасы жауабымен келтірілген. Оқу құралының соңында студенттердің өзіндік жұмыстарына арналған тапсырмалар топтамасы (әр қайсысы 30 нұсқадан) берілген. Оқу құралы жоғары оқу орындарының студенттеріне және арнаулы орта оқу орындарының оқушыларына арналған.</t>
  </si>
  <si>
    <t>Баймуканов А., Юлдашбаев Ю.А., Амерханов Х.А., Алентаев А.С., Грикшас С.А.</t>
  </si>
  <si>
    <t>Технология содержания мясного скота и производства говядины (в 2-х т.)</t>
  </si>
  <si>
    <t>Дүйсембаев С.Т, Серікова А.Т., Сулейменов Ш.К.</t>
  </si>
  <si>
    <t>Жануарлар тектес өнімдерді ветеринариялық – санитариялық сараптау</t>
  </si>
  <si>
    <t>Оқу құралында мал шаруашылығы өнімдерін ветеринариялық-санитариялық сараптаудың заманауи органолептикалық және зертханалық әдістері қарастырылған. «Ветеринариялық-санитариялық сараптама» курсы бойынша тест тапсырмалары берілген. Оқу құралы жоғары кәсіптік білім беру бағдарламаларына сәйкес жануарлар тектес өнімдер; өнімдерді ветеринариялық-санитариялық сараптау; азық-түлік қауіпсіздігі бойынша оқитын студенттерге арналған.</t>
  </si>
  <si>
    <t>Өнербаева З.О, Ильясова Г.У.</t>
  </si>
  <si>
    <t>Химиядан есептер шығару әдістемесі</t>
  </si>
  <si>
    <t>Оқу – әдістемелік құралы</t>
  </si>
  <si>
    <t>Бұл әдістемелік оқу құралында химиядан есептер шығару әдістемесінен оқытылатын сан және сапа есептерінің маңызы, типтері, шығару әдіс – тәсілдері және олардың химиялық мазмұнын түсінуге мүмкіндік беретін теориялық негізі қарастырылды. Әдістемелік оқу құралы химия мұғалімдеріне, магистранттар мен студенттерге арналған.</t>
  </si>
  <si>
    <t>Кожабекова А.Ж.</t>
  </si>
  <si>
    <t>Совершенствование технологии создания зеленых (древесных) зонтов на пастбищах аридной зоны юго-востока Казахстана</t>
  </si>
  <si>
    <t>Лесные ресурсы</t>
  </si>
  <si>
    <t>В монографии изложены актуальные вопросы и охраны и защиты животных от летнего зноя путем использования не только специальные насаждения, но и существующие защитные лесные полосы. Показана необходимость дифференцированной оценки лесорастительных условий в зависимости от засоленности сероземных почвы и от глубины залегания грунтовых вод. Предлагается ассортимент древесных пород для создания лесонасаждений- зонтов от защиты животных прямой солнечной радиации и высокой температуры почвы и воздуха на пастбищах засушливой зоны юго-востока Республики Казахстан.Приведены рекомендации по технологии создания лесонасаждений-зонтов на пастбищах засушливой зоны Республики.Рассчитана на научных и инженерно-технических работников в области сельского и лесного хозяйства, преподавателей и студентов аграрных вузов.</t>
  </si>
  <si>
    <t>Саликжанов Р.С.</t>
  </si>
  <si>
    <t>Социология образования: прикладные аспекты.(дополненный, переизданный)</t>
  </si>
  <si>
    <t>Социология, политология</t>
  </si>
  <si>
    <t>В учебном пособии представлены результаты авторских прикладных исследований в рамках социологии образования. Также обобщен большой эмпирический материал коллег социологов весьма полезный в ходе планирования и управления социокультурными процессами в образовательной среде.Содержание учебного пособия учитывает особенности организации учебного процесса по кредитной системе обучения, представленные разделы рассчитаны для изучения в течении одного семестра.Данное учебное пособие подготовлено для студентов и магистрантов по специальности «Социология», «Политология», «Государственное и местное управление», для изучающих предмет «Социология», «Социология образования» в высших учебных заведениях, а также для всех, кто интересуется проблемами социологического познания.</t>
  </si>
  <si>
    <t>Студент жастардың саяси мәдениеті.(2 басылым,толтырылған)</t>
  </si>
  <si>
    <t>Оқу құралы автордың студенттер саяси мәдениетін зерттеу тәжірибесі негізінде дайындалған. Студенттердің саяси мәдениетін зерттеудің теориялық-әдіснамалық негіздері талданып, жастардың саяси мәдениеті - қоғам әлеуметтік-саяси кеңістігінің маңызды бөлігі ретінде қарастырылған. Автор жастар ортасында әлеуметік-мәдени үрдістерді басқаруға көмектесетін көптеген эмпирикалық материалдар жинаған.Оқулықтың мазмұнында кредиттік оқыту жүйесі бойынша оқыту ерекшеліктері ескерілген, кітап бөлімдері семестр бойы оқытуға арналған.Оқу құралы «Әлеуметтану», «Саясаттану», «Мемлекеттік және жергілікті басқару», «Қоғаммен байланыс» білім беру бағдарламалары бойынша «Саяси әлеуметтану», «Қоғамдық пікір», «Саяси мәдениет және идеология» пәндерін және басқа да оқу курстарында қолдануға арналған.Сонымен қатар, әлеуметтанулық таным мәселелеріне қызығатын барша қауым оқулықтан өз керегін алады.</t>
  </si>
  <si>
    <t>Наурызбаев К.Қ., Бүркіт Ә.Қ (Буркит А.К).</t>
  </si>
  <si>
    <t>Техникалық-конструкторлық шығармашылық негіздерінде кіріспе</t>
  </si>
  <si>
    <t>Робототехника,Информационные технологии</t>
  </si>
  <si>
    <t>Оқу қүралы университеттің техникалық мамандығының студенттері мен колледж және орта мектеп, гимназия, лицейдің өнертапқыш оқушыларына арналған.Оқу құралы техника салаларын оқып білуге және олардың жаңа түрлерін жобалау барысында машықтану үшін алдыменен олардың үлгілерін жасап шеберліктерін арттыруға арналған. Сонымен қатар конструкторлық жэне дизайнерлік жүмыстарға қабілеті бар оқырмандарға біліктілігін арттыруға жәрдемдесу мәселелері қарастырылған.</t>
  </si>
  <si>
    <t>Бүркіт Ә.Қ (Буркит А.К)</t>
  </si>
  <si>
    <t>«АРХИМЕД &amp; PERPETUUM MOBILE» -Техникалық үйірмесі</t>
  </si>
  <si>
    <t>Әдістемелік құрал</t>
  </si>
  <si>
    <t>Озық педагогикалық тәжірибені зерттеу, тарату және енгізу. Жалпы орта мектептің ғылыми жетекші-мұғалімдеріне, жоғары оқу орындарының педагогикалық мамандықтар бойынша оқитын студенттер мен магистранттарға арналған әдістемелік құралы. Бұл әдістемелік құралда әдіскер-мұғалім Бүркіт Әуесхан Қантөреұлының сыныптан тыс жұмыстарда зерек және дарынды оқушылармен жұмыс істеу әдістерін жетілдірудегі озық педагогикалық тәжірибелерін еліміздегі барлық білім беру ұйымдарына, яғни жалпы орта мектептерге тарату және енгізу жайлы құнды еңбектер жазылған.</t>
  </si>
  <si>
    <t>Бүркіт Ә. Қ (Буркит А.К), Алдешов С.Е., Кумарова А.Д.</t>
  </si>
  <si>
    <t>Бүкіләлемдік олимпиадалық және ұлттық спорт ойындарына спортшыларды баулу әдістемесі (2 томда)</t>
  </si>
  <si>
    <t>Бүкіләлемдік олимпиадалық және ұлттық спорт ойындарына спортшыларды баулу әдістемесі. (озық педагогикалық тәжірибені зерттеу, тарату және енгізу). Дене тәрбиесі пәнінің профессор-оқытушылары мен мұғалімдеріне, студенттерге, спортшыларға арналған оқу-әдістемелік құралы. Бұл оқу-әдістемелік құралда дене тәрбиесі сабағында бүкіләлемдік олимпиадалық және ұлттық спорт ойындарының 35 түрі бойынша жас спортшыларды баулу әдістемесі жайлы құнды еңбектер жазылған.</t>
  </si>
  <si>
    <t>Бүркіт Ә.Қ (Буркит А.К), Маханов Т., Ерматов Ш.Р., Тоқтан Д.С.</t>
  </si>
  <si>
    <t>Дарынды балаларды конструкторлық-техникалық шығармашылыққа бaулу әдістемесі (2 томда)</t>
  </si>
  <si>
    <t>Бұл оқу-әдістемелік құралда жас өнертапқыштардың техникалық шығармашылық белсенділіктерін арттыру әдістемесі жайлы құнды еңбектер жазылған.Мұғалімдерге арналған оқу-әдістемелік құралы</t>
  </si>
  <si>
    <t>Бүркіт Ә.Қ (Буркит А.К), Омаров Е.Т., Накишов Н.Н.</t>
  </si>
  <si>
    <t>Цифрлық қазақстан: Шөген федерациясының сайты және оның құқықтық қырлары</t>
  </si>
  <si>
    <t>Бұл монографияда рухани жаңғырған ежелгі «Шөгеннің» құқықтары мен міндеттері жайлы құнды мәліметтер келтірілген. Қазақстан жоғары мектебінің профессор-оқытушылары мен студенттерге, магистранттар мен докторанттарға арналған монография</t>
  </si>
  <si>
    <t>Баймуканов Д.А., Баймуканов А</t>
  </si>
  <si>
    <t>Цитогенетика верблюдов (альбом): 3-е издание (с изменениями).</t>
  </si>
  <si>
    <t>Сүтжанов С.Н(Сутжанов С.Н), Құралқанова Б.Ш.</t>
  </si>
  <si>
    <t>Түркі халықтарының әдебиеті</t>
  </si>
  <si>
    <t>Бұл оқу құралында түркі халықтары әдебиетінің көне дәуірінен бастап бүгінгі күнге дейінгі даму бағыты, осы кезеңдегі ақын-жазушылардың шығармашылығы қарастырылған. Сондай-ақ түркі ұлыстарына ортақ мәдени мұра, ескерткіштер, әдеби жәдігерлер байыпталып, әзірбайжан, башқұрт, қарақалпақ, қырғыз, өзбек, ұйғыр, татар, түрік, түрікмен және басқа да түркі халықтарының әдебиеттері (Ноғай, Чуваш, Күрд және т.б.) туралы, көрнекті көркем сөз өкілдерінің шығармашылықтарындағы түрікшілдік, исламшылдық сарындастық мысал, мәтін және дәйек көздері арқылы дәлелденіп берілді.</t>
  </si>
  <si>
    <t>Галай К.Н., Таттимбетова К.О.</t>
  </si>
  <si>
    <t>Зарубежная литература XIX века</t>
  </si>
  <si>
    <t>Рус литература, История</t>
  </si>
  <si>
    <t>Курс «Зарубежная литература XIX века» предназначен для ознакомления студентов с основными этапами развития зарубежной литературы XIX веков. Основной целью курса является приобретение студентами базовых знаний в этой области. Из всего многообразия культурологических, эстетико-философских и литературоведческих парадигм, из множества произведений художественной литературы выделяется наиболее значимый материал, освоение которого позволяет понимать и оценивать развитие литературного процесса в целом, определять особенности развития национальных литератур. Помимо информационно-когнитивной составляющей курса, важной его частью является решение практических задач: выработка у студентов навыков самостоятельного практического анализа литературного произведения в области типологического сходства.Задачами курса являются: • выявление особенностей развития зарубежной литературы XIX веков; • раскрытие специфики эстетических систем романтизма, реализма; • характеристика художественных направлений; • анализ этапов литературного развития и творчества крупнейших писателей века; • изучение закономерностей взаимодействия общих тенденций, национального и личного начал в литературном процессе; • усвоение теоретических знаний в рамках изучения вопросов формирования литературных жанров, эволюции художественной формы. Цели: - изучение культурной жизни в первой половины ХIХ века, прежде всего основных тенденций в изящной словесности, ее жанрового многообразия, тематики, проблематики, поэтики; - освоение научно-критических, биографических, других материалов в связи с рассмотрением наиболее значительных художественных произведений в прозе, поэзии в ретроспективном и перспективном плане; - раскрыть историко-типологические связи зарубежной словесности.</t>
  </si>
  <si>
    <t>Мусалиева Р.Д.</t>
  </si>
  <si>
    <t>Логистика специализированных перевозок 1 том</t>
  </si>
  <si>
    <t>В учебнике рассмотрены вопросы организации перевозочного процесса специальных грузов, с применением логистического подхода. Перевозка специальных грузов предполагает создание особых условий транспортировки. Это весьма сложная процедура, требующая огромного практического опыта и широких теоретических знаний. В учебном издании описаны транспортировка опасных, тяжеловесных, крупногабаритных, скоропортящиеся грузов и живых животных, предметы искусства, ценных, музейных экспонатов.</t>
  </si>
  <si>
    <t>Логистика специализированных перевозок 2 том</t>
  </si>
  <si>
    <t>Бегман Ы.</t>
  </si>
  <si>
    <t>Тіл дамыту</t>
  </si>
  <si>
    <t>Бұл әдістемелік құрал мектепке дейінгі балалар мен дайындық сынып оқушыларына арналған бағдарлама негізінде дайындалды. Тіл неғұрлым ертерек меңгерілсе, ойлау үдерісі де солғұрлым ертерек дамитын болады. Керісінше ойы даму нәтижесінде тілі де байып, шұрайлана түседі деген сөз. Мұнан шықты, балабақша тәрбиешісі мен әрбір ата-ана баланың сөйлеу мәдениетін мен сөздік қорын дамытуға үлкен мән беруі тиіс. Бұл әдістемелік құралда балалардың тілін байытуға, күрделі ой үдерістерін қалыптастыруға ықпал ететін, тәрбиелік мәні бар жаттығулар ұсынылып отыр. Сонымен бірге, бала тілі мен ақыл-ойын жетілдірудің қазіргі заманғы педагогикалық технологиялары, тиімді әдіс-тәсілдері көрсетілген.Бұл еңбек балабақша тәрбиешілері, бастауыш сынып мұғалімдері мен ата-аналарға арналған.</t>
  </si>
  <si>
    <t>Нақылдың құнары-ақылдың тұмары</t>
  </si>
  <si>
    <t>«Нақылдың құнары – ақылдың тұмары» кітабында көптеген түркі тілдерінде XV – XVII ғасырдарда жазылған мол мұралар күні бүгін өмір сүріп отырған бір сыпыры түркі халықтарына ортақ болып келетін болғандықтан, олардан алынған нақыл сөздерімен бірге қазақтың ақын-жазушыларының да қанатты сөздері жинақталған. Сонымен бірге Қытай халқының ұлы ойшылы Конфуцийдің, Испан халқының философ-жазушысы Бальтаср Гарсиа –и –Моралестің және Л.Н.Толстойдың афаризмдері ұсынылып отыр.Кітап данышпандық ойды сүйер барша жұртшлыққа арналады.</t>
  </si>
  <si>
    <t>Ертегілер</t>
  </si>
  <si>
    <t>Бұл ұсынылып отырылған халық ертегілерін ата-ана және балабақша тәрбиешілері балалардың шығармашылық қиялын, тілін байытып, ойын логикалық байланыста жеткізуге жаттықтырады. Еңбек ата-ана, балабақша тәрбиешілері және мектеп мұғалімдері мен оқушыларына ұсынылады</t>
  </si>
  <si>
    <t>Жаңылтпаштар</t>
  </si>
  <si>
    <t>Бұл ұсынып отырған дидактикалық материалдарды сабақ процесінде пайдалану арқылы ата-ана, балабақша тәрбиешісі балалардың тіл ұстарту, сөздің дыбыстауын нақышына келтіре дұрыс та шебер айта білуге жаттықтырады. Сөздердің лексикалық мағынасын терең түсінуге ықпал етеді.Еңбек бала тәрбиесімен айпалысатын ата-аналар мен бабабақша тәрбиешілеріне ұсынылады.</t>
  </si>
  <si>
    <t>Жұмбақтар</t>
  </si>
  <si>
    <t>Бұл ұсынылып отырылған дидактикалық материалдарды балабақшаларда пайдалана отырып тәрбиеші балалардың ақл-ойын, пікірін логикалық жүйеде түрде дұрыс бере білуге жаттықтырады: Нәтижеде тілі дамып, сөздік қоры молаяды. Қоршаған ортаны терең тануға жаттығады</t>
  </si>
  <si>
    <t>Мақал-мәтелдер</t>
  </si>
  <si>
    <t>Бұл ұсыныльш отырылған дидактикалық материалдарды мүғалім грамматика, емле, тіл дамыту сабақтарында пайдалану арқылы оқушылардың тілін шүрайлы ойын көркем етіп жеткізуге жаттьгқтырады. Еңбек мектеп мүғалімдері мен оқушыларына ұсынылады.</t>
  </si>
  <si>
    <t>Баймуканов Д.А., Баймуканов А., Алиханов О., Дошанов Д.А.</t>
  </si>
  <si>
    <t>Основы селекции и профилактики болезней верблюдов</t>
  </si>
  <si>
    <t>Кестелі грамматика</t>
  </si>
  <si>
    <t>Ұсынылып отырған оқу құралында мектеп бағдарламасына сай және қазіргі қазақ тіліндегі фонетика, лексика және грамматика салаларын көрнекі түрде оқыту жүйеленген.Оқу құралы орта мектептің қазақ тілі пәні мұғалімдеріне арналған</t>
  </si>
  <si>
    <t>Тіл дамытудың психолингвистикалық негіздері</t>
  </si>
  <si>
    <t>Бұл еңбекте тіл дамытудың ғылыми негіздері, оның мазмұны мен салалары қамтылған. Сондай-ақ, тілді қарым-қатынас құралы ретінде оның дамыту, танымдық процестерінің (қабылдау, ойлау, ес, қиял, т.б.) рөлі анық көрсетілген. Айталық, бастауыш сынып оқушы-ларының ауызша және жазбаша сөйлеу дағдыларын қалыптастырудың тиімді әдіс-тәсілдер жайында сөз етіледі.Бұл еңбек педагогика институтының студенттері мен мектеп мұғалімдеріне арналған.</t>
  </si>
  <si>
    <t>Уажанова Р.У., Тунгышбаева У.О.</t>
  </si>
  <si>
    <t>Интегрированная система менеджмента на прмере хлебопекарного производства</t>
  </si>
  <si>
    <t>Данная монография является результатом научно-исследовательской работы, посвященной совершенствованию системы управления качеством готовой продукции, содержит теоретические и практические аспекты менеджмента деятельностью предприятия, внедряющего систему качества на основе международных стандартов. Разработанный метод внедрения интегрированной системы безопасности и качества может быть использован на хлебопекарных производствах для более детального обеспечения качества и безопасности конечной продукции.Предназначена для студентов, магистрантов, докторантов и преподавателей технологических вузов, научных работников, а также для специалистов в области стандартизации, сертификации, управления качеством а также в области пищевой безопасности</t>
  </si>
  <si>
    <t>Жанбиров Ж.Ғ., Тоқтамысова А.Б.</t>
  </si>
  <si>
    <t>Логистиканың тұжырымдамалық негіздері. 1 том</t>
  </si>
  <si>
    <t>«Логистика» мамандығына кәсіби қайта дайындау бағдарламасына сәйкес дайындалған оқу құралдары. Оқу құралдарының материалдары тиісті тақырып бойынша («Логистика негіздері», «Микрологистика», «Макрологистика», «Коммерциялық логистика», «Көлік-технологиялық логистика», «Өнімді қайта өңдеу және сақтау жүйелерін басқару» және т.б.) бірқатар дәрістер курстарының негізін құрайды. Олар білім беру процесіне қажетті ақпараттың үлкен көлеміне және әртүрлі спектріне және экономикалық, математикалық және статистикалық сипаттағы пәндер жиынтығына негізделген.</t>
  </si>
  <si>
    <t>Логистиканың тұжырымдамалық негіздері. 2 том</t>
  </si>
  <si>
    <t>«Логистика» мамандығына кәсіби қайта дайындау бағдарламасына сәйкес арнаулы білімі бар мамандармен кәсіпкерлерге дайындалған оқу құралы. Оқу құралының материалдары тиісті тақырып бойынша («Логистика негіздері», «Микрологистика», «Макрологистика», «Коммерциялық логистика», «Көлік-технологиялық логистика», «Өнімді қайта өңдеу және сақтау жүйелерін басқару» және т.б.) бірқатар дәрістер курстарының негізін құрайды. Олар білім беру процесіне қажетті ақпараттың үлкен көлеміне және әртүрлі спектріне және экономикалық, математикалық және статистикалық сипаттағы пәндер жиынтығына негізделген.</t>
  </si>
  <si>
    <t>Логистиканың тұжырымдамалық негіздері. 3 том</t>
  </si>
  <si>
    <t>Қадыкен.Р., Жүнісов.А., Баймәжі.Е.</t>
  </si>
  <si>
    <t>Етті жылқы шаруашылығындағы бағалау және іріктеу</t>
  </si>
  <si>
    <t>Ветеринария, Технология животноводства</t>
  </si>
  <si>
    <t>Аталмыш оқу құралы ауыл шаруашылығы саласы бойынша, жоғары оқу орындарының «Мал шаруашылығы өнімдерін өндіру технологиясы» білім беру бағдарламасының, студенттері мен магистранттарына арналған. Оқу құралында етті жылқы шаруашылығындағы бағалау және іріктеудің, зерттеу әдістері мен тәсілдерін сонымен бірге, кең көлемде пайдалану мен жетістіктері сөз етіледі. Сонымен бірге алған білімдерін тексеріп шыңдай түсу үшін, тараулар бойынша бақылау сұрақтары қарастырылған.</t>
  </si>
  <si>
    <t>Тусупова С.А., Тусупов К.А., Ералина Э.М., Молдакалыкова Б.Ж.</t>
  </si>
  <si>
    <t>Жобаны басқару: MS Project бойынша практикум</t>
  </si>
  <si>
    <t>Бұл оқу құралында жобаны басқару мәселелері, жобаны әзірлеу әдістері мен құралдары қарастырылған. Оқу құралы кәсіби дайындықтың барлық деңгейлеріндегі студенттерге жобаға қатысушылардың мақсаттары мен қызығушылықтарын талдауға, міндеттерін, пәндік саласы мен құрылымын анықтауға, жоба кестесін есептеуге, жобаның бас жоспарының негізгі бөлімдерін құруға, жобалық тәуекелдерді анықтауға және MS Project бағдарламалық жасақтамасын пайдалануға мүмкіндік береді.</t>
  </si>
  <si>
    <t>Шайкулова А.Ә, Аскарова Н.Т., Искакова А.Т., Молдакалыкова А.Ж.</t>
  </si>
  <si>
    <t>С# тілінен практикум</t>
  </si>
  <si>
    <t>Оқу құралында Visual Studio интеграцияланған әзірлеу ортасында С# программалау тілінің мүмкіндіктері қарастырылған. Оқу құралы С# программалау тілінің мүмкіндіктерін әр тақырып бойынша теориялық тұрғыдан түсіндіріп, білімді нақты мысалмен дамытуға бағытталған. Материал программа құрылымы және СИ# тілінің синтаксисі, мәліметтер типтері, программаның тармақталған құрылымы, циклдық операторлар, массивтер, кластар, құрылымдар, графика сияқты тақырыптарды қарастырады. Осы бағытта әр тақырып зертханалық жұмыс ретінде рәсімделген, сонымен қатар әр зертханалық жұмысқа бақылау сұрақтары, тест сұрақтары, тапсырмалар нұсқалары әзірленген. Оқу құралын 6В06101, 7М06101 – «Ақпараттық жүйелер», 6В06102 – «Есептеу техникасы және программалық қамтамасыз ету», 6В06103, 7М06103 – «Программалық инженерия»» мамандықтары бойынша оқитын жоғары оқу орындарының білім алушыларына арналған және оны көпшілік оқырман қауымы да пайдалана алады.</t>
  </si>
  <si>
    <t>Segizbayeva A.S. (Сегизбаева А.С)</t>
  </si>
  <si>
    <t>Valeology</t>
  </si>
  <si>
    <t>The textbook discusses the issues of health preservation, as this is an urgent problem today. The basics of knowledge of the occurrence of diseases and recommendations for their prevention are given. At the end of the topics, self-monitoring tasks, tests, and questionnaires are included. The main task of the textbook is to orient students to a healthy lifestyle. This manual is intended to help students prepare for the subject of "Valeology" in the 1st year of secondary vocational education institutions.// В учебнике рассматриваются вопросы сохранения здоровья, так как это актуальная проблема на сегодняшний день. Даны основы знаний о возникновении заболеваний и рекомендации по их профилактике. В конце тем приведены задания для самоконтроля, тесты и вопросники. Основная задача учебника - сориентировать учащихся на здоровый образ жизни. Данное пособие предназначено для оказания помощи студентам в подготовке к предмету "Валеология" на 1 курсе учреждений среднего профессионального образования.</t>
  </si>
  <si>
    <t>Баймуканов Д.А., Баймуканов А., Ахмет И., Алиханов О.</t>
  </si>
  <si>
    <t>Таза тұқымды түйе селекциясы мен бонитировкасы</t>
  </si>
  <si>
    <t>Қадыкен. Р., Баймәжі Е</t>
  </si>
  <si>
    <t>Қой жүнін өндіру және өңдеу технологиясы</t>
  </si>
  <si>
    <t>Қой жүнін өндіру және өңдеу технологиясы оқу құралы, жоғары оқу орындарының «Мал шаруашылығы өнімдерін өндіру технологиясы» білім беру бағдарламасының, студенттері мен магистранттарына арналған. Онда қой жүнін өндіру және өңдеу технологиясының қыр-сыры, зерттеу әдістері мен тәсілдері сонымен бірге нақты нәтижелері баяндалады. Сонымен қатар ізденушілердің алған білімдерін бекемдеуге арналған бақылау сұрақтары қарастырылған.</t>
  </si>
  <si>
    <t>Қадыкен.Р., Жүнісов.А., Баймәжі.Е</t>
  </si>
  <si>
    <t>Жылқы шаруашылығы өнімдерін өндіру технологиясы</t>
  </si>
  <si>
    <t>Бұл оқу құралы жоғары оқу орындарының «Мал шаруашылығы өнімдерін өндіру технологиясы» білім беру бағдарламасының, студенттері мен магистранттарына арналған. Оқу құралында жылқы шаруашылығы өнімдерін өндіру технологиясын зерттеп зерделеудің әдіс-тәсілдерін, шынайы өндірісте пайдалану мен жетістіктері айтылады. Сонымен бірге білімгерлердің сапасын бағалауға арналған бақылау сұрақтары құрастырылған.</t>
  </si>
  <si>
    <t>Қадыкен. Р., Құлатаев. Б., Баймәжі. Е</t>
  </si>
  <si>
    <t>Қой етін өндіру және өңдеу технологиясы</t>
  </si>
  <si>
    <t>Қой етін өндіру және өңдеу технологиясы оқу құралы, жоғары оқу орындарының «Мал шаруашылығы өнімдерін өндіру технологиясы» білім беру бағдарламасының, студенттері мен магистранттарына арналған. Онда қой етін өндіру және өңдеу технологиясының қыр-сыры, зерттеу әдістері мен тәсілдері сонымен бірге нақты нәтижелері баяндалады. Сол себепті бұ оқу құралы да, кезек күттірмейтін мәселелердің түйінін шешуге арналып отыр.</t>
  </si>
  <si>
    <t>Қадыкен. Р., Жүнісов А., Баймәжі Е</t>
  </si>
  <si>
    <t>Ұрпақтарының фенотипі бойынша отандық жылқы тұқымдарын генотиптік бағалау</t>
  </si>
  <si>
    <t>Аталған оқу құралы жоғары оқу орындарының «Мал шаруашылығы өнімдерін өндіру технологиясы» білім беру бағдарламасының, студенттері мен магистранттарына және доктаранттарына арналған. Онда ұрпақтарының фенотипі бойынша отандық жылқы тұқымдарын генотиптік бағалау әдістері мен тәсілдері, сонымен бірге жетістіктері мен қолдану аялары туралы баяндалады. Сонымен бірге білім алушылардың білім деңгейлерін бағалауға арналған бақылау сұрақтары берілген.</t>
  </si>
  <si>
    <t>Қадыкен. Р., Баймәжі Е.</t>
  </si>
  <si>
    <t>Мал шаруашылығы өнімдерін өндірудің инновациялық технологиясы</t>
  </si>
  <si>
    <t>Бұл оқу құралы ауыл шаруашылығы саласы бойынша, жоғары оқу орындарының «Мал шаруашылығы өнімдерін өндіру технологиясы» білім беру бағдарламасының, студенттері мен магистранттарына арналған. Онда мал шаруашылығы өнімдерін өндірудің инновациялық технологияларының зерттеу әдістері мен тәсілдері, қолдану аясы мен шынайы жетістіктері туралы жазылған. Сонымен қоса білімгерлердің білімін шыңдау мақсатында бақылау сұрақтары да қарастырылған.</t>
  </si>
  <si>
    <t>Май қышқылының теңдестірілген құрамы бар майонез өнімдері</t>
  </si>
  <si>
    <t>Бұл монография Қазақстанда шығарылған шикізат базасын пайдалана отырып, теңдестірілген май-қышқыл құрамы бар майонез өнімдерін алу технологиясын жетілдіруге арналған ғылыми-зерттеу жұмысының нәтижесі болып табылады.Студенттерге, магистранттарға, докторанттарға және технологиялық жоғары оқу орындарының оқытушыларына, ғылыми қызметкерлерге, сондай-ақ май өнімдері жүйесінің мамандарына арналған</t>
  </si>
  <si>
    <t>Қадыкен Р., Нұралиева А.Ұ., Тастан Ә.</t>
  </si>
  <si>
    <t>Ара шаруашылығы</t>
  </si>
  <si>
    <t>Оқу құралында ара шаруашылығы пәнінің бағдарламалық сұрақтары ойынша қарастырылған. Кітап ара шаруашылығы пәні оқытылатын «Мал шаруашылығы өнімдерін өндіру технологиясы», «Ветеринариялық медицина», «Ветеринариялық санитария», «Биотехнология», «Биология» және «Медицина» мамандығы студенттеріне және магистранттар мен ғылыми қызметкерлерге арналған.</t>
  </si>
  <si>
    <t>Сарсенбаева А.А., Зейнуллина А.Ж. , Ахунова Д.З., Искакова М.С.</t>
  </si>
  <si>
    <t>Бухгалтерлік есеп негіздері: теория және тәжірибе</t>
  </si>
  <si>
    <t>Оқу құралында бухгалтерлік есеп негіздері бойынша дәріс сабақтар мен тәжірибелік сабақтардың тапсырмалары қарастырылған.Оқу құралы экономиканың әр түрлі салалары бойынша мамандар дайындайтын жоғарғы оқу орындары мен арнаулы білім беретін оқу орындарының білім алушыларына арналған бухгалтерлік есептің негізгі қағидалары мен түсініктері туралы ақпапарат береді.</t>
  </si>
  <si>
    <t>Оразжанова Л.К., Баяхметова Б.Б., Абдрахманова А.Б., Сабитова А.Н., Касымова Ж.С.</t>
  </si>
  <si>
    <t>Полимерлердің химиялық реакциялары</t>
  </si>
  <si>
    <t>«Полимерлерлердің химиялық реакциялары» атты оқу құралы 5 тараудан тұрады: Полимерлердің химиялық реакциялары; Полимерлердің полимерлену дәрежесі өзгермей жүретін химиялық реакциялары; Полимерлену дәрежесі өсетін реакциялар; Полимерлердің деструкциялану түрлері; Полимерлерді тұрақтандыру негіздері.Оқу құралында полимерлердің химиялық түрлендірудің ерекшеліктері қарастырылған. Полимерлердің полимерлену дәрежесі өзгермей және өзгеруімен жүретін химиялық реакциялар туралы мәліметтер берілген. Деструкциялану түрлері, механизмі мен химизмі, тұрақтандыру негіздері қарастырылған.Берілген оқу құралы 6В05301/7М05301/8D05301 - Химия білім бағдарламасының студенттері мен магистранттарына арналған.</t>
  </si>
  <si>
    <t>Саидов А.М. Садыков Т. М.</t>
  </si>
  <si>
    <t>Производство шоколада и шоколадных изделий на современной кондитерской фабрике (в 2-х т.)</t>
  </si>
  <si>
    <t>В учебном пособии рассмотрена технология производства шоколада и шоколадных изделий, приведена характеристика и принцип работы технологического оборудования, изложены требования к качеству сырья и готовой продукции.Для студентов учреждений высшего и среднего профессионального образования обучающихся по группе образовательных программ B068-Производство продуктов питания.Рекомендовано преподавателям при проведении учебных занятий по технологии производства шоколада и шоколадных изделий, а также при организации самостоятельной работы студентов при освоении профессионального модуля «Изготовление шоколада и шоколадных масс». Может быть, полезно специалистам кондитерского производства.</t>
  </si>
  <si>
    <t>Баймуканов Д.А., Родионов Г.В., Юлдашбаев Ю.А., Алентаев А.С., Дошанов Д.А.</t>
  </si>
  <si>
    <t>Технология содержания молочного скота и производства молока</t>
  </si>
  <si>
    <t>В пособии представлены данные по технологии содержания коров, особенностям пород крупного рогатого скота молочного и комбинированного направления продуктивности, составу, пищевым и технологическим свойствам молока коров; требования к качеству молока, предъявляемые техническим регламентом, ГОСТами и молочными предприятиями; нормативные документы, регламентирующие требования к молоку и молочным продуктам; методы контроля качества молока, методики оценки качества молока и факторы, влияющие на качество и технологические свойства молока. Данное учебное пособие по содержанию отвечает учебным программам. Пособие рекомендуется для студентов по направлению подготовки 5В080200 «Технология производства продуктов животноводства» степени бакалавр и магистр, а также научных сотрудников, специалистов хозяйств, фермеров, переработчиков молока.</t>
  </si>
  <si>
    <t>Саидов А.М., Бекмухамбетова Ж.К., Аубакирова Г.Е.</t>
  </si>
  <si>
    <t>Макарон өнімдерін өндіру технологиясы</t>
  </si>
  <si>
    <t>Оқу құралына макарон өнімдерін өндіретін технологиялық желілер және өндірістік рецептердің есептері кіреді.Техникалық мамандықтар студенттеріне, макарон өнімдерін өндіру технологиясы бойынша сабақ жүргізетін жоғары оқу орнының оқытушыларына және студенттердің жеке жұмысын ұйымдастыруға арналған</t>
  </si>
  <si>
    <t>Мусаев Ж.С.</t>
  </si>
  <si>
    <t>Конструкция вагонов (в 2-х т.)</t>
  </si>
  <si>
    <t>ЖД</t>
  </si>
  <si>
    <t>В книге рассмотрено устройство грузовых и пассажирских вагонов магистральных железных дорог колеи 1520 мм стран СНГ и Казахстана. Даны общие понятия о габаритах подвижного состава, параметрах вагонов, основных частях и узлах пассажирских и грузовых вагонов, рефрижераторных вагонов и контейнеров. Приведены основные требования норм расчета и проектирования вагонов. Выполнен обзор пассажирских вагонов типа Talqo, постройки Казахстана и КНР. Книга предназначена для обучающихся колледжей железнодорожного транспорта, может служить практическим пособием для работников вагонного хозяйства и предприятий, связанных с эксплуатацией и ремонтом вагонов.Учебник составлен в соответствии с типовой учебной программой «Конструкция вагонов» по специальности 1108000 «Эксплуатация, ремонт и техническое обслуживание вагонов и рефрижераторного подвижного состава железных дорог».</t>
  </si>
  <si>
    <t>Избранные дидактические произведения. Том 8, часть 1, 2-е изд., перераб. и доп.</t>
  </si>
  <si>
    <t>В восьмом томе собрания произведений публикуется книга В.К.Дьяченко, «Основное направление развития образования в современном мире», изданная в 2005 году, в которой автор ведет диалог с министром образования как собирательным лицом и обсуждает с ним комплекс всех актуальных вопросов коренной перестройки школы и системы образования в контексте перспектив перехода на коллективно-группо-парно-индивидуальный метод обучения.Адресуется обучающимся педагогических вузов и колледжей, работникам сферы образования и науки</t>
  </si>
  <si>
    <t>Избранные дидактические произведения. Том 8, часть 2, 2-е изд., перераб. и доп.</t>
  </si>
  <si>
    <t>Избранные дидактические произведения. Том 10 часть 1 2-е изд., перераб. и доп. (в 2-х т.)</t>
  </si>
  <si>
    <t>В десятый том вошли избранные статьи В.К.Дьяченко, которые были опубликованы в разное время как в центральных, так и региональных средствах массовой информации, охватывающих более 60 летний период его творчества и позволяющих отследить развитие и совершенствование дидактики как науки об обучении и новой образовательной практики.Адресуется обучающимся гуманитарных колледжей, педагогических вузов и университетов, слушателям и тренерам системы дополнительного профессионального образования, педагогическим и научным работникам, руководителям организаций образования и науки.</t>
  </si>
  <si>
    <t>Избранные дидактические произведения. Том 10 часть 2 2-е изд., перераб. и доп. (в 2-х т.)</t>
  </si>
  <si>
    <t>Жүзбаев С.С., Джузбаева Б.Г., Сабитова Д.С.</t>
  </si>
  <si>
    <t>Цифровая трансформация университета: возможности, оценка, пути решения.</t>
  </si>
  <si>
    <t>В монографии представлены результаты исследования процесса цифровой трансформации вуза, проанализированы требования к корпоративной информационной системе(КИС), выбрана оптимальная модель КИС, разработаны требований к эффективности и надежности проектного решения, выбраны технологии проектирования КИС. Разработаны модели и методики проектирования корпоративной информационной системы для учреждений высшего образования, описаны математические модели функциональности информационных моделей информационной системы(ИС), спроектированы архитектуры КИС и ПО. Составлены технические задания на разработку КИС, разработан план работ по разработке КИС, описана методология исследования и проектирования модели жизненного цикла КИС.Монография адресована студентам, преподавателем, магистрантам и докторантам в области информационных технологий, а также научным работникам научно-исследовательских институтов.</t>
  </si>
  <si>
    <t>Akhmetkerimova G., Mursalimova E., Borisova Y., Balkozha M. / Ахметкеримова Г</t>
  </si>
  <si>
    <t>Ecological landscape</t>
  </si>
  <si>
    <t>экология, агрономия</t>
  </si>
  <si>
    <t>The textbook highlights the issues of improving the quality condition and increasing the efficiency of land use, strengthening the ecological orientation of land management through the creation of sustainable agro-landscape systems.The problematic issues of landscape and ecological systematization of territories are outlined. The concept of ecological and landscape organization of territories is given, methodological issues of ecological, economic and landscape justification of the modern organization of the territory, including at the pre-project and project levels, are outlined. The manual is intended for researchers and specialists involved in the development and ecological and economic justification of measures to improve the condition and use of agricultural land, stabilization of the agroecological environment. Train aid «Ecological landscape» is worked out within the framework of project Erasmus+ SUSDEV No.574056-EPP-1-2016-PL-EPPKA2-CBHE-SP "Lifelong Learning for Sustainable Development (SUSDEV)" В учебнике освещаются вопросы улучшения качественного состояния и повышения эффективности землепользования, усиления экологической направленности управления земельными ресурсами путем создания устойчивых агроландшафтных систем.Очерчены проблемные вопросы ландшафтной и экологической систематизации территорий. Дана концепция эколого-ландшафтной организации территорий, очерчены методологические вопросы эколого-экономического и ландшафтного обоснования современной организации территории, в том числе на предпроектном и проектном уровнях. Пособие предназначено для исследователей и специалистов, занимающихся разработкой и эколого-экономическим обоснованием мероприятий по улучшению состояния и использования земель сельскохозяйственного назначения, стабилизации агроэкологической среды. Учебное пособие «Экологический ландшафт» разработано в рамках проекта Erasmus+ SUSDEV №574056-EPP-1-2016- PL-EPPKA2-CBHE-SP "Обучение на протяжении всей жизни в интересах устойчивого развития (SUSDEV)"</t>
  </si>
  <si>
    <t>Тиреуов К., Ахметкеримова Г., Мурсалимова Э., Ахметов Е.</t>
  </si>
  <si>
    <t>Эколого-ландшафтное устройство территорий</t>
  </si>
  <si>
    <t>учебное</t>
  </si>
  <si>
    <t>В учебном пособии освещены вопросы улучшения качественного состояния и повышения эффективности использования земель, усиления экологической направленности землеустройства посредством создания устойчивых агроландшафтных систем.Изложены проблемные вопросы ландшафтно-экологической систематизации территорий. Приведена концепция эколого-ландшафтной организации территорий, изложены методические вопросы эколого-экономического и ландшафтного обоснования современной организации территории, в том числе на предпроектном и проектном уровнях. Пособие предназначено для научных работников и специалистов, занимающихся проблемами разработки и эколого-экономического обоснования мероприятий по улучшению состояния и использования сельскохозяйственных земель, стабилизации агроэкологической среды.Учебное пособие «Эколого-ландшафтное устройство территорий» разработано в рамках проекта Erasmus+ SUSDEV «Обучение в течение всей жизни для устойчивого развития» №5744056-ЕРР-1-2016-PL-EPPKA2-CBHE-SP</t>
  </si>
  <si>
    <t>Ахметкеримова Г., Мурсалимова Э., Нуралы Ж., Жупарбеков А.</t>
  </si>
  <si>
    <t>Аумақты экологиялық-ландшафтық ұйымдастыру</t>
  </si>
  <si>
    <t>Оқу құралында жерді пайдалану тиімділігін арттыру және сапалық жағдайын жақсарту, тұрақты агроландшафттық жүйелер құру арқылы жерге орналастырудың экологиялық бағыттылығын күшейту мәселелері қамтылған. Аумақтарды ландшафтық-экологиялық жүйелеудің мәселелері баяндалған. Аумақтарды экологиялық-ландшафтық ұйымдастыру тұжырымдамасы келтірілген, аумақты қазіргі заманғы ұйымдастырудың, оның ішінде жоба алдындағы және жобалық деңгейлердегі экологиялық-экономикалық және ландшафтық негіздеменің әдістемелік мәселелері баяндалған. Оқу құралы ауылшаруашылық жерлерінің жай-күйі мен пайдаланылуын жақсарту, агроэкологиялық ортаны тұрақтандыру жөніндегі іс-шараларды әзірлеу және экологиялық-экономикалық негіздеу мәселелерімен айналысатын ғылыми қызметкерлер мен мамандарға арналған. «Аумақты экологиялық-ландшафтық ұйымдастыру» оқу құралы Erasmus+ № 5744056-ЕРР-1-2016-PL-EPPKA2-CBHE-SP SUSDEV «Тұрақты даму үшін өмір бойы оқу» жобасы шеңберінде әзірленген</t>
  </si>
  <si>
    <t>Баймуканов Д.А., Тарчоков Т.Т, Алентаев А.С., Юлдашбаев Ю.А., Дошанов Д.А.</t>
  </si>
  <si>
    <t>Основы генетики и биометрии: практикум</t>
  </si>
  <si>
    <t>Учебное пособие облегчает понимание и освоение вопросов по закономерностям наследования признаков при половом размножении, хромосомной теории наследственности, генетике популяций, молекулярным основам наследственности, иммуногенетике и особенностям наследования количественных признаков. Пособие рассчитано на самостоятельное выполнение заданий студентами, что повышает эффективность освоения теоретического курса. Включает общие положения, методические указания и задания, вопросы и тесты для контроля знаний студентов.
 Практикум с основами генетики и биометрии рекомендуется в качестве учебного пособия для студентов высших учебных заведений по специальности – 5В080200 «Технология производства продуктов животноводства» (квалификация (степень)- «бакалавр»). Практикум составлен в соответствии специальности и рабочей программой по дисциплине "Генетика и биометрия".
 Пособие представляет интерес для магистров аграрных и технологических факультетов высших учебных заведении, PhD (докторов философии), а также научных сотрудников научно – исследовательских институтов.</t>
  </si>
  <si>
    <t>Галиев С. Ж.</t>
  </si>
  <si>
    <t>Основы модернизации и промышленная политика 1 часть</t>
  </si>
  <si>
    <t>Экономика, госуправление</t>
  </si>
  <si>
    <t>Учебное пособие может представлять интерес для широкого круга специалистов занятых в области государственного управления, экономики и промышленности, менеджмента, научных и практических работников, преподавателей и студентов экономических и технических факультетов, менеджеров промышленного производства и т.д.</t>
  </si>
  <si>
    <t>Основы модернизации и промышленная политика 2 часть</t>
  </si>
  <si>
    <t>Дильбарканова Р.</t>
  </si>
  <si>
    <t>Биохимия 2-бөлім (2 томда)</t>
  </si>
  <si>
    <t>биология, химия</t>
  </si>
  <si>
    <t>Биохимия 2-бөлім оқулығы жоғарғы медициналық білім беру стандартына сәйкес тіптік оқу бағдарламасы негізінде дайындалған.Оқулықта динамикалық биохимияның сұрақтарына ерекше назар аударылған. Заттар алмасуы, метаболизмі, реттелуі,механизмдері заманауи көзқараста сипатталған және клиникалық биохимияның бірқатар патологиялық жағдайларының молекулалық негіздері туралы мәліметтер қарастырылған. Оқулықтың мақсаты: білімгерлердің білімін қалыптастыру және білімдерін тәжірибеде пайдалануға бағыт - бағдар беру. Оқулық Жалпы медицина- 6В10155, Стоматология- 6В10156, медициналық жоғарғы оқу орындарының білімгерлеріне арналған</t>
  </si>
  <si>
    <t>Батаева А. А.,Тойбол Қ.</t>
  </si>
  <si>
    <t>Современная китайская грамматика (с упражнениями)</t>
  </si>
  <si>
    <t>Язык, китайский</t>
  </si>
  <si>
    <t>Учебное пособие содержит комплекс авторских заданий по изучению китайского языка с рекомендациями по их выполнению. В числе таких заданий - комплексные упражнения по изучению грамматики. Материал для подобных упражнений представляется в виде письменных упражнений для проработки грамматики, а также упражнений по развитию soft-skills. Помимо основных заданий, в пособии предусмотрены упражнения на самостоятельную работу и оценку обучающегося. Пособие предназначено для студентов, изучающих китайский язык с нуля и планирующих поэтапное изучение языка в будущей перспективе</t>
  </si>
  <si>
    <t>Кинтонова А.Ж.</t>
  </si>
  <si>
    <t>Технологии организации онлайн курсов</t>
  </si>
  <si>
    <t>Монография посвящена описанию технологий организации онлайн курсов. В монографии дается краткий анализ международным и казахстанским стандартам в области онлайн обучения. В монографии отражаются результаты анализа дистанционных курсов, результаты анализа технологий реализации онлайн курсов.Также в монографии дается краткий обзор онлайн-платформ обучения и примеры реализации онлайн курсов.</t>
  </si>
  <si>
    <t>Мукашева А.К., Мұхаммеджанова Д.М., Сулейменова М.У.</t>
  </si>
  <si>
    <t>Ақпараттық жүйелердегі деректерді басқару</t>
  </si>
  <si>
    <t>Информац. технологии</t>
  </si>
  <si>
    <t>Оқу құралында ақпараттық жүйелерде деректер базасын құрудың теориялық негіздерін, ақпараттық жүйелердегі мәліметтерге қолданатын негізгі операцияларды, ақпараттық жүйелерде мәліметтерді өңдеу және іздеу әдістерін ұйымдастыруды, мәліметтерді суреттейтін, мәліметтердің негізгі модельдерінің принциптерін құруды және олардың қазіргі кездегі мәліметтер базасын басқару жүйесі әдістері толық қарастырылған.Ұсынылған оқу құралы В057 – В057 – «Ақпараттық технологиялар», В058 – «Ақпараттық қауіпсіздік» бағыты бойынша оқитын студенттер үшін Linux операциялық жүйені меңгеруде бағалы көмекші құрал болып табылады.</t>
  </si>
  <si>
    <t>Уристенбекова Б., Уристенбек А.</t>
  </si>
  <si>
    <t>Банк қызметінің қаржылық жағдайын талдау</t>
  </si>
  <si>
    <t>Финансы</t>
  </si>
  <si>
    <t>ТИГУ</t>
  </si>
  <si>
    <t>Бұл оқу құралында коммерциялық банк секторының қаржылық қызметіне қатысты талдауды жүзеге асыру әдістемесі мен тәсілдері, талдаудың банк қызметін басқарудағы маңызы, талдаудың ақпараттық қамтамасыз ету базасы, банк қызметінің негізгі қаржылық көрсеткіштерін және банктік операциялардың құрамын талдау жүргізу әдістері қарастырылған. Бұл оқу құралының міндеті жалпы банк үшін де, жекелеген салалар бойынша да банктердің қызметінің негізгі қаржылық көрсеткіштерін талдаудың әдістері мен тәсілдерін ашу, банктің қаржылық қызметіне әсер ететін негізгі факторларды талдау және бағалау, сондай-ақ талдаудың нәтижесінде қорытындылар мен ұсыныстар жасау әдістері қарастырылған.Бұл оқу құралы жоғары оқу орындары мен колледждердің «Қаржы» және «Қаржы - Бизнес аналитик» білім беру бағдарламасының студенттеріне, сондай-ақ оқытушыларға, банктер мен клиенттік ұйымдардың қызметкерлеріне арналған.</t>
  </si>
  <si>
    <t>Бижанова А.С., Мұхаммеджанова Д.М.</t>
  </si>
  <si>
    <t>Linux операциялық жүйесі</t>
  </si>
  <si>
    <t>Оқу құралында UNIX отбасының операциялық жүйелерінің негізгі жұмыс принциптерін зерттеуге арналған материал ұсынылған. Барлық мысалдар Linux деп аталатын UNIX отбасылық ОЖ-нің еркін таратылатын нұсқасын басқаруға арналған. Linux негізгі командалары және осы операциялық жүйе арқылы компьютер жұмысын тиімді ұйымдастыру мен басқару әдістері толық қарастырылған.Ұсынылған оқу құралы В057 – «Ақпараттық технологиялар» бағыты бойынша оқитын студенттер үшін Linux операциялық жүйені меңгеруде бағалы көмекші құрал болып табылады.</t>
  </si>
  <si>
    <t>Күзембаев Е., Күзембаев Ұ., Күзембаев Ж.</t>
  </si>
  <si>
    <t>Мұхтартану</t>
  </si>
  <si>
    <t>Ғалым-зерттеушілердің «Мұхтартану» оқу құралында Мұхтар Әуезовтің өмірі мен шығармалары жаңа қырынан қарастырылып, бүгінгі білім мен ғылым талаптарына сай тәуелсіздік тұрғысынан талданған. Авторлар ғылыми зерттеулермен, тың деректермен, архивтен тапқан материалдармен толықтырған. Оқырмандарға беймәлім болып келген М.Әуезовтің өмірдеректері мен шығармашылығы туралы ғұлама ойшылдардың ой-пікірлерімен тұжырымдаған. Мұхтардың ата-тегінен шежіре мәліметтер беріліп, жазушы өмірінің көпшілікке жете танылмай келген сәттері мен жазушының ұлттық әдебиеттегі ұлы орны, зерттеушілік, шығармашылық асыл мұрасы, қазақ елінің абыройын асқақтатудағы адамшылық қасиеті айқындалған.М.Әуезовтің «Қараш-Қараш оқиғасы» повесіндегі кейіпкерлердің өмірде болғандығын архив деректерімен дәлелдеп, повестегі Бақтығұл – Рысқұл Жылқыайдарұлы, Сейіт – Тұрар Рысқұлов тұлғаластары тұрғысынан зерттеген. Повесттің жазылуы Тұрардың берген материалы мен деректерінің негізінде туған туынды екенін саралап берген. Оқиға болған елді мекеннің, жер-су, адам аттарын айқындап, маңызды мәліметтер ұсынған. Мұхтардың басы қатерге ілініп түрмеде жатқанда кеңес беріп, «Ашық хат» жазғызып, аман қалуының себепшісі Тұрар болғандығы дәлелденген. М.Әуезовтің «Абай жолы» роман-эпопеясының прототиптеріне ғылыми талдау жасап, кейіпкерлерінің өмірде болғандығын айқындаған. Жазушы шығармаларының шет тілдерінде жариялануы хронологиялық тұрғыдан жүйеленіп, нақты деректермен жинақталған.«Мұхтартану» оқу құралы XX ғасырдағы қазақ әдебиетін зерттеуші ғылыми қызметкерлер мен профессор-оқытушыларға, магистранттарға және жоғары оқу орындары фиолология факультетінің студенттеріне арналған. Сонымен бірге оқу құралы тарихшыларға, әдебиетшілерге, педагогтарға мол мәліметтерді ұсынады.</t>
  </si>
  <si>
    <t>Сағымбекова П.С., Сарыбекова К.Н.</t>
  </si>
  <si>
    <t>Математикадан есептер шығару практикумы</t>
  </si>
  <si>
    <t>Оқу-әдістемелік құралында, бастауыш сыныптарда шығартылатын есептердің 47 жаңа түрлерімен таныстырып шығартуға арналған әдістемелік ұсыныстар берілген. Оқу-әдістемелік құралының ерекшелігі, шығарылатын есептер тірек үлгілер арқылы бағдарлама бойынша бірте-бірте күрделеніп берілген.Бастауыш сынып – білімнің алғашқы баспалдағы. Мектептегі тұтас нәтижеге қол жеткізу үшін оның бастауыш буындағы оқу үрдісі заман талаптарын қанағаттандыратындай деңгейде ұйымдастырылуы керек. Сол үшін бастауыш сынып мұғалімі қазіргі сабақтың кезеңдерін және есептің түрлері мен оны оқушыларға шығарту әдістерін жақсы меңгеруі қажет. Сондықтан студенттерді қажетті оқу-әдістемелік құралдарымен қамтамасыз ету бүгінгі күннің талабы.Оқу-әдістемелік құрал «Бастауышта оқытудың педагогикасы мен әдістемесі» мамандығы бойынша жоғары білім алатын студенттерге, педагогикалық колледждер оқушылары мен бастауыш сыныптардың мұғалімдеріне арналған. Одан басқа пәндерден сабақ беретін мұғалімдер, сондай-ақ магистранттар да құнды мәліметтер ала алады.</t>
  </si>
  <si>
    <t>Myrzakhmet Zh / Мырзахмет Ж. К.</t>
  </si>
  <si>
    <t>Microeconomics</t>
  </si>
  <si>
    <t>The Microeconomics textbook is intended for undergraduate students in economics who study microeconomics in English. The Microeconomics textbook includes lecture material, key terms, graphs for the successful mastering of the material, tasks in the form of tests, tasks, list of recommended literature in English. Test tasks are diverse, allow to adequately assess the level of knowledge of students in the discipline. Guidelines for organizing independent work are aimed at consolidating the ability to search, accumulate and process scientific information.Учебное пособие «Microeconomics» предназначено для студентов бакалавриата по экономическим специальностям, которые изучают микроэкономику на английском языке.Учебное пособие «Microeconomics» включает в себя лекционный материал, ключевые термины, графики для успешного освоения материала, задания в виде тестов, задач, проблемных ситуаций, список рекомендованной литературы на английском языке. Тестовые задачи разнообразны, позволяют адекватно оценивать уровень знаний студентов по дисциплине. Методические рекомендации по организации самостоятельной работы направлены на закрепление умения поиска, накопления и обработки научной информации.</t>
  </si>
  <si>
    <t>Бараев Х.А.</t>
  </si>
  <si>
    <t>Тренировочная нагрузка в боксе</t>
  </si>
  <si>
    <t>учебно - методическое пособие</t>
  </si>
  <si>
    <t>Одно из актуальных проблем современного бокса является повышения качества планирования объема и интенсивности тренировочных и соревновательных нагрузок. Нарушение в организме спортсмена, вызываемые резким несоответствием между физической нагрузкой и подготовленностью к ней. В боксе эта информативность мало изучена. Данном методическом пособие сделана попытка исследования ее пу­тем сопоставления отдельных показателей внешней и внутренней нагрузок. Словом, оценкой интенсивности внешней нагрузки в боксе может служить интенсивность наиболее напря­женных упражнений. Методическом пособие разработали шкалу интенсивности тренировоч­ных упражнений в боксе.</t>
  </si>
  <si>
    <t>Кадыров А.Р.</t>
  </si>
  <si>
    <t>АП-3 Архитектурное проектирование жилых домов малой этажности</t>
  </si>
  <si>
    <t>Архитектура</t>
  </si>
  <si>
    <t>Учебное пособие разработано в соответствии с требованиями учебного плана и программы дисциплины «АП-3 Архитектурное проектирование жилых домов малой этажности» и содержит в себе необходимые сведения для приобретения необходимых теоретических, также практических материалов по данной дисциплине.Учебное пособие предназначено для студентов ОП 6В07310 - «Архитектура».Учебное пособие подготовлено в соответствии с программой курса «АП-3 Архитектурное проектирование жилых домов малой этажности» для студентов архитектурно-строительных специальностей и содержит сведения по проектированию жилых домов малой этажности, разработке эскизных проектов различных типов и видов.</t>
  </si>
  <si>
    <t>Архитектурная типология</t>
  </si>
  <si>
    <t>Учебное пособие подготовлен в соответствии с требованиями учебного плана и программы дисциплины «Архитектурная типология» и включает все необходимые сведения для приобретения необходимых материалов по данной дисциплине.Учебное пособие предназначено для студентов специальности 5В042000 - «Архитектура».Учебное пособие разработан в соответствии с программой курса «Архитектурная типология» для студентов архитектурно-строительных специальностей и содержит сведения по классификации и ранжированию групп, типов и видов зданий и сооружений.</t>
  </si>
  <si>
    <t>Архитектурное проектирование - VIII. Проектирование малых поселений</t>
  </si>
  <si>
    <t>В учебном пособии всесторонне изложены вопросы по проектированию малого поселения с определенной численностью населения. Здесь проанализирована специфика проектирования жилой среды с малой этажной застройкой с приусадебными участками, размещения различных типов объектов общественного назначения, методик и приемов расчета численности населения, площадок для отдыха и детских игр, устройства спортивных, хозяйственных и рекреационных зон, необходимых для размещения на территории малого поселения.</t>
  </si>
  <si>
    <t>Архитектурное проектирование - XII.  Проектирование уникальных зданий</t>
  </si>
  <si>
    <t>В Учебном пособии всесторонне изложены вопросы по проектированию объектов культового назначения, а именно объекта Мавзолей Баба Тукти Шашты Азиз в Созакском районе, Туркестанской области. Материал учебного пособия строится в соответствии с учебными планами архитектурных институтов, факультетов и не претендует на исчерпывающее изложение всех вопросов по проектированию подобных объектов. Предполагается, что при проектировании объектов историко-культурного, культового и др. назначения студентами должен быть активирован весь арсенал полученных ими знаний в высшем учебном заведении.</t>
  </si>
  <si>
    <t>Рахимбекова С.А.</t>
  </si>
  <si>
    <t>Қазақ тілі (В2 деңгейі, ІІ семестр)</t>
  </si>
  <si>
    <t>Язык, казахский</t>
  </si>
  <si>
    <t>Оқу құралы кәсіби мәтіндерді, лексикалық тапсырмалар мен грамматикалық жаттығуларды қамтиды. Оқу құралы типтік бағдарламаның В2 деңгейі, ІІ семестрінің тақырыптарын қамтиды. Жоғары оқу орындарының 1 курс студенттеріне арналған.</t>
  </si>
  <si>
    <t>Жуманазарова Ғ.М. Кабиева С.К.</t>
  </si>
  <si>
    <t>Органикалық заттарды талдаудың спектроскопиялық әдістері</t>
  </si>
  <si>
    <t>Берілген әдістемелік құрал студенттерге органикалық заттарды талдаудың әдістерімен қазіргі заманға сай етіп оқыту мақсатында құрастырылды. Органикалық заттарды талдауда ультракүлгін (УК), инфра қызыл (ИҚ), ядролы-магниттік резонансты (ЯМР) спектроскопиясы және масс-спектрометрия әдістері ең маңызды болып табылады, классикалық еңбектердегі түсініктерді игеруге, заманауи құрылғыларды пайдалана отырып эксперименттік алынған нәтиелерді оңтайлы интерпретациялау секілді мәселелер қозғалған.Авторлар осы әдістемелік құралдарды жетілдіруге бағытталған барлық ұсыныстар мен ескертулерді ризашылықпен қабылдайды.Берілген оқу құралы «Фармацевтикалық өндіріс технологиясы», «Органикалық заттардың химиялық технологиясы», «Химия» оқу бағдарламасының тәлім алушыларына қолданысқа ұсынылады.</t>
  </si>
  <si>
    <t>Баймульдин М.К., Кайбасова Д.Ж.</t>
  </si>
  <si>
    <t>Ақпараттық жүйелердің қауіпсіздігі</t>
  </si>
  <si>
    <t>Оқу құралы ақпараттық технологиялар қауіпсіздігінің ақпараттық жүйелердегі негізгі қасиеттерімен танысуға арналған. Ақпараттық жүйелерде ақпаратты қорғау жүйесін жобалаудың негіздері терең қарастырылады. Ақпараттық қауіпсіздік саясаты және негізгі элементтері келтірілген. Ақпаратты қорғау есептерін шешуге қажетті қорғау элементтері мен объектілерінің сипаттамалары анықталған. Сонымен қатар, оқу құралында ақпаратты қорғау әдістері мен құралдары сипатталған. Компьютерлер мен желілердегі ақпаратты қорғаудың бағдарламалық құралдары қарастырылады. Ақпаратты қорғау жүйелерін құрудың негізгі принциптері, компьютерлік және желілік ақпараттарды қорғауды ұйымдастыру және техникалық құралдары келтірілген. Ақпараттық қауiпсiздiктi қамтамасыз етудiң мақсаттары мен мiндеттерi бейнеленген. Оқу құралы 6М070300 «Ақпараттық жүйелер» және 6М070400 «Есептеу техникасы және бағдарламалық қамтамасыз ету» мамандықтарының магистранттарына, сонымен қатар тәжірибелі кәсіпқойларға да анықтама құралына айналады деген оймен жазылған.</t>
  </si>
  <si>
    <t>Бижанова А.С., Сулейменова М.У.</t>
  </si>
  <si>
    <t>Ақпараттық жүйелер негіздері</t>
  </si>
  <si>
    <t>Оқу құралының мазмұны ақпараттық жүйелердің негіздері болатын олардың құрылымы, модельдері мен өмірлік циклы, жобалау методологиясы мен құрастыру технологиялары туралы мәліметтер беруге бағытталған.Оқу құралында келтірілген мәліметтер «Ақпараттық жүйелерді жобалау» саласындағы халықаралық және отандық стандарттарға негізделеді және бірыңғай әдіснаманы білдіреді.Ұсынылған оқу құралы В057 – «Ақпараттық технологиялар» бағыты бойынша оқитын студенттер үшін ақпараттық жүйелер негізін меңгеруде бағалы көмекші құрал болып табылады.</t>
  </si>
  <si>
    <t>Мырзаканов М.С.</t>
  </si>
  <si>
    <t>Сәндік қолданбалы өнер</t>
  </si>
  <si>
    <t>Дизайн, искусство</t>
  </si>
  <si>
    <t>Монографияда қазақтың қолданбалы сәндік өнерінің даму тарихы, қазақ халқының дәстүрлі сәндік өнері туралы мағлұмат беріледі. Сонымен қатар зергерлік өнердің түрлері, оларға қатысты мәселелер төңірегінде сөз болады.Монографияда автор жылдар бойы жинақталған тәжірибелерімен бөліседі.</t>
  </si>
  <si>
    <t>Бейнелеу өнерін оқыту әдістемесі. Екінші басылым</t>
  </si>
  <si>
    <t>Дизайн, Изобразительное искусство</t>
  </si>
  <si>
    <t>Оқу құралы Қазақстан Республикасының Білім және ғылым министрлігінің орта мамандандырылған оқу орындарының білім беру стандарты мен оқу бағдарламасына сәйкес және білім беру саласындағы нормативтік құқықтық актілерге сүйене отырып дайындалған. Сондай-ақ осы оқу құралында автордың көп жылғы жинақталған тәжірибесі мен оқыту бағдарламасына сәйкес дайындалған дәрістері қамтылған.
 Ұсынылып отырған оқу құралы жалпы орта білім беретін мектептердің, орта арнайы білім беретін мекемелердің және жоғары оқу орнының бейнелеу өнері мұғалімдері мен оқытушыларына, сонымен қатар "Бейнелеу өнері", "Кәсіптік білім", "Дизайн" мамандықтары бойынша оқитын студенттерге арналады. Оқу құралында дәрістер, талқылауға аранлған сұрақтар мен әдебиеттер берілген.</t>
  </si>
  <si>
    <t>Дошанов Д.А., Жылкыбаев А.К.</t>
  </si>
  <si>
    <t>Тоғандық және декоративтік балық шаруашылығы</t>
  </si>
  <si>
    <t>Оқу құралы «Тоғандық және декоративтік балық шаруашылығы» пәнінің типтік бағдарламасы мен оқу жоспары талаптарына сәйкес құрастырылған және студенттердің өз бетінше жұмыстарды орындауға қажетті барлық ақпараттарды қамтыған. 6В08210 -«Мал шаруашылығы өнімдерін өңдеу технологиясы» мамандығының ББ бағдарламасының білім алушыларына арналған.</t>
  </si>
  <si>
    <t>Баялиева А.Ж., Жаксымбетова Н.А.</t>
  </si>
  <si>
    <t>Әлем әдебиетінен лекциялар мен тапсырмалар жинағы</t>
  </si>
  <si>
    <t>казахская литература</t>
  </si>
  <si>
    <t>Авторлардың ұсынып отырған «Әлем әдебиетінен лекциялар мен тапсырмалар жинағы» техникалық және кәсіптік білім беру ұйымдарының студенттеріне арналған бағдарлама негізінде жинақталған. Жинақ антика, орта ғасыр, қайта өрлеу және XVII-XX ғғ. кезеңдердегі әлем ақын-жазушыларының шығармашылығына арналған. Әр тақырыптан соң меңгерген білімді пысықтауға тапсырмалар беріліп отырады. Кейбір тақырыптарды қазақ әдебиетімен де шебер байланыстыра білген. Лекциялар тілі жатық, оқырманға түсінікті етіп жазылған.</t>
  </si>
  <si>
    <t>Касимов А.Т.</t>
  </si>
  <si>
    <t>Композитты материалдар механикасы негізіндегі қабатты пластиналық құрылымдардың теориясы мен есебі</t>
  </si>
  <si>
    <t>Монографияда нақтыланған нұсқалардың бірі көрсетілген қабатты құрылымдардың теориялары мен есептеулері, атап айтқанда құрылымның негізгі тірек элементтері ретінде техниканың әртүрлі салаларында кеңінен қолданылатын плиталар.Нақтыланған есептеу теориясы негізінде алынған материалдардың қалыңдығы мен серпімділік модульдерінің әртүрлі арақатынасы бар біртекті және үш қабатты, көп қабатты плиталар үшін монографияда келтірілген сандық нәтижелер қабаттардың нақты жұмысын және олардың өзара әрекеттесуін анықтауға мүмкіндік береді.Бұл монография Құрылыс механикасы курстарын және композитты материалдардан жасалған құрылыс конструкцияларының жұмысын зерттейтін Құрылыс және машина жасау мамандықтарының магистранттарының студенттеріне де арналған, сондай-ақ инженерлік-техникалық қызметкерлер, ғылыми жобалау және құрылыс ұйымдары үшін қызығушылық тудырады.</t>
  </si>
  <si>
    <t>Лаврушко Е.А., Мукашев С.К.</t>
  </si>
  <si>
    <t>Медиация. Сборник ситуационных задач</t>
  </si>
  <si>
    <t>Учебно – методическое пособие включает в себя ситуационные задачи, кейсы, которые позволяют закрепить полученные знания по курсу медиации. Ситуационные задачи разработаны с учетом законодательства Республики Казахстан о медиации, а также практики проведения медиативной процедуры и заключения медиативного соглашения. Кроме этого, включенные в состав учебно – методического пособия, ситуационные задачи способствуют формированию у обучающихся логического мышления и закреплению изученного материала.Предназначено для профессорско-преподавательского состава, докторантов, магистрантов, обучающихся в высших учебных заведениях юридического профиля, а также профессиональных медиаторов.</t>
  </si>
  <si>
    <t>Брачно-семейное право Республики Казахстан. Сборник ситуационных задач</t>
  </si>
  <si>
    <t>Учебно – методическое пособие включает в себя ситуационные задачи, кейсы, которые позволяют закрепить полученные знания по курсу брачно-семейного права Республики Казахстан. Ситуационные задачи разработаны с учетом законодательства Республики Казахстан о браке и семье, а также иных нормативно-правовых актов Республики Казахстан, регламентирующих брачно-семейные правоотношения. Кроме этого, включенные в состав учебно – методического пособия, ситуационные задачи способствуют формированию у обучающихся логического мышления и закреплению изученного материала.Предназначено для профессорско-преподавательского состава, докторантов, магистрантов, обучающихся в высших учебных заведениях юридического профиля, а также юристов-практиков.</t>
  </si>
  <si>
    <t>Досжанова А.А., Бухарбаев М.А., Казагачев В.Н.</t>
  </si>
  <si>
    <t>Жартылай өткізгіш құрылғылардың жұмыс принциптері мен теориясы қарастырылады. Жартылай өткізгіш диодтардағы, транзисторлардағы және операциялық күшейткіштердегі классикалық электрондық тізбектерді талдау ұсынылған. Өз бетінше жұмыс істеуге арналған жаттығулар берілген.
 Оқу құралы жоғары оқу орындарының инженерлік және жаратылыстану мамандықтарының студенттері мен оқытушыларына және информатика мұғалімдеріне арналған.</t>
  </si>
  <si>
    <t>Қадірбекқызы А., Сағынова А.М., Казагачев В.Н.</t>
  </si>
  <si>
    <t>Python-да қосымшаларды әзірлеу</t>
  </si>
  <si>
    <t>Python-қарапайым және сонымен бірге қуатты интерпретацияланған объектіге бағытталған бағдарламалау тілі. Оқу құралы Python тілінің негізгі конструкцияларын зерттеуге арналған, деректерді талдаудан бастап жаңа бағдарламалық өнімдерді әзірлеуге дейін-көптеген мәселелерді шешуде пайдалы.Игеру нәтижесінде - сандарды, мәтіндерді және олардың жиынтықтарын өңдеуді және сақтауды үйренеді, Python тілінің стандартты кітапханасын меңгереді және деректерді жинау және өңдеу тапсырмаларын автоматтандырады. Оқу құралы жоғары оқу орындарының техникалық және инженерлік мамандық студенттері мен оқытушыларына, жоғары сынып оқушыларына және информатика мұғалімдеріне арналған.</t>
  </si>
  <si>
    <t>Токсанбаева А.О., Тогысова А.С., Казагачев В.Н.</t>
  </si>
  <si>
    <t>SCADA- жүйелері</t>
  </si>
  <si>
    <t>Оқу құралында кәсіпорынның автоматтандыру деңгейлері, негізгі ұғымдар, SCADA- жүйелерінің пайда болу тарихы, SCADA- жүйелерінің функционалдық сипаттамалары, SCADA жүйесінің сыртқы әлеммен өзара әрекеттесуінің негізгі тәсілі ретінде OLE for Process Control (OPC) механизмі, SCADA-GENESIS64 пакеті қарастырылған. Нұсқаулық басқару жүйелерінің студенттеріне арналған, бірақ басқа мамандықтардың студенттері үшін де пайдалы болуы мүмкін.</t>
  </si>
  <si>
    <t>Қарымбаева К., Мамаева Г.</t>
  </si>
  <si>
    <t>Қазіргі қазақ тілінің сөзжасамы және морфологиясы</t>
  </si>
  <si>
    <t>Язык казах, лит-ра</t>
  </si>
  <si>
    <t>Оқу құралы «Қазіргі қазақ тілінің сөзжасамы және морфологиясы» пәнінің оқу бағдарламасы негізінде кредиттік технология бойынша модульдік жүйемен жазылған. Оқу құралында тіл білімінің сөзжасам және морфология саласының негізгі мәселелері қамтылып, оның басты ұғымдары, категориялары мен заңдылықтары қарастырылған. Тақырыптардың соңында сөзжасам және морфология теорияларын іс жүзінде қолдануға бейімдейтін тапсырмалар мен тест топтамалары берілген. Оқу құралы жоғары оқу орындарының «Қазақ тілі мен әдебиеті мұғалімдерін дайындау» білім беру бағдарламаларының білім алушыларына арналған</t>
  </si>
  <si>
    <t>Садықов С., Садықов М. С.</t>
  </si>
  <si>
    <t>Медициналық радиобиология</t>
  </si>
  <si>
    <t>радиология</t>
  </si>
  <si>
    <t>Екінші шығуы (бірінші оқулық Алматыда 2002ж. «Иондаушы сәуленің физикалық және биологиялық негіздері» атымен шыққан) жаңадан құрастырылған және толықты­рылған.Оқулық оқу бағдарламасымен сәйкестірілген және бар­­лық медицина жоғарғы оқу орындарының оқытушы­ла­рына және студенттеріне, ғылыми қызметкерлерге, биофи­зик­терге, радиобиологтарға және дәрігер радиологтарға арналған.Осы оқулықты жоғарғы медицина оқу орындарының оқу әдістік бірлестігі мақұлдаған.</t>
  </si>
  <si>
    <t>Кошкарова Ш.З.</t>
  </si>
  <si>
    <t>Костюм композициясы, сән және стиль</t>
  </si>
  <si>
    <t>Бұл оқу құралы 6В02132 - Дизайн (Костюм дизайны), 6В01409 – Кәсіптік оқыту (Көркем еңбек және арнайы пәндер) білім беру бағдарламасы бойынша жоғары оқу орнында оқитын студенттерге, колледж оқушыларына және жалпы білім беретін мектептердегі көркем еңбек пәні мұғалімдеріне арналған. Бұл оқу құралының бірінші бөлімінің тақырыптары киім композициясы арқылы студенттердің шығармашылық белсенділігін дамытуға, эстетикалық және көркем талғамын қалыптастыруға бағытталған. Оқу құралының екінші бөлімінде жеке тұлғаның тиімді стилін қалыптастыру мәселелері мен оны анықтайтын факторлар қарастырылады, киімдегі жеке тұлға стилін қалыптастыруға тұлғаның психологиялық ерекшеліктерінің әсері, адам жасына байланысты әйел мен ерлер киім үлгісі, аксессуарлары туралы баяндалады.</t>
  </si>
  <si>
    <t>гинекология</t>
  </si>
  <si>
    <t>Базарбаева Ж.М.</t>
  </si>
  <si>
    <t>Жеке даму биологиясы</t>
  </si>
  <si>
    <t>Бұл оқулықта жануарлардың жеке даму заңдылықтары ғылымның соңғы жаңалықтарына сүйене отырып баяндалып, жан-жақты талқыланған. Соның ішінде жыныс клеткаларының пайда болуы, ұрықтану, бөлшектену, гаструляция, нейруляция, ішкі мүшелердің қалыптасуы қаралады. Сонымен бірге дамудың биохимиялық, цитологиялық және генетикалық мәселелері, регенерация, эмбрионалды индукция туралы мәліметтер берілген. Университеттердің биология факультетінің студенттеріне және магистранттарына арналған</t>
  </si>
  <si>
    <t>Abdigapbarova U., Smanova А.</t>
  </si>
  <si>
    <t>Dual vocational education in Germany and Kazakhstan</t>
  </si>
  <si>
    <t>В монографии анализируются работы немецких и казахстанских ученых по проблеме дуального образования. Обоснованы основы развития дуального обучения в системе профессионального образования. Доказано, что истоки дуального образования основаны на изучении системы образования в области казахского народно-прикладного искусства. Определены теоретико-методологические основы дуальной подготовки будущих педагогов в системе профессионального образования. Разработаны научно-методические рекомендации по использованию элементов дуального обучения в высшем педагогическом образовании Казахстана. В статье предлагается авторская инновационная модель профессиональной подготовки педагогов на основе дуальноориентированного обучения и ее организационно-методическое обеспечение. Монография предлагается учителям общеобразовательных школ, колледжей, студентам, магистрантам, докторантам, преподавателям педагогических вузов, ученым и специалистам.</t>
  </si>
  <si>
    <t>Қожас А.К. / Кожас</t>
  </si>
  <si>
    <t>Технология каменных работ в строительстве</t>
  </si>
  <si>
    <t>Архитектура, Строительство</t>
  </si>
  <si>
    <t>В учебном пособии «Технология каменных работ в строительстве» изложен краткий лекционный курс по технологии каменных работ (виды кирпичей и растворов, правила перевязки швов, нормокомплект каменщика, способы укладки кирпича) и основные положения и расчеты по выполнению типовой технологической карты при производстве каменных работ. Предназначено для студентов специальности 6В07304 «Строительство», 6В07306 «Транспортное строительство», 6В07301 «Архитектура»</t>
  </si>
  <si>
    <t>Ботабаева А.Е.</t>
  </si>
  <si>
    <t>Оқүлық</t>
  </si>
  <si>
    <t>Оқулық пәннің типтік оқу бағдарламасына сәйкес тақырыптар бойынша теориялық материалдармен қамтылған. Магистранттардың білімін тексеруге мүмкіндік беретін бақылау сұрақтары, МӨЖ (магистранттардың өзіндік жұмысы), тест тапсырмалары және глоссарий берілген.Оқулық педагогикалық және педагогикалық емес мамандықтар бойынша білім алатын магистранттарға және ЖОО оқытушыларына арналған. Жоғары мектеп педагогикасы курсын оқу міндетті пәннің бірі болғандықтан, болашақ жоғары оқу орындарында дәріс беретін оқытушыларды дайындау ісінде маңызды оқулық болып есептеледі</t>
  </si>
  <si>
    <t>Канаев А.Т., Байхожаева Б.У, Молдахметова А.Е., Сарсембаева Т.Е.</t>
  </si>
  <si>
    <t>Основы научных исследований</t>
  </si>
  <si>
    <t>Стандартизация, сертификация и метрология</t>
  </si>
  <si>
    <t>Учебное пособие составлено в соответствии с требованиями учебного плана и программы обучения, включает все необходимые требования для выполнения практических занятий по дисциплине «Основы научных исследований» для докторантов, обучающихся по специальности D130- «Стандартизация, сертификация и метрология»</t>
  </si>
  <si>
    <t>Сот психологиясы (2 томда)</t>
  </si>
  <si>
    <t>Юридический, психология</t>
  </si>
  <si>
    <t>Сот психологиясы – сот төрелігін жүзеге асыру жөніндегі қызмет процесіне байланысты психикалық құбылыстардың дамуы мен көріну ерекшеліктерін зерттейтін ғылым. Бұл ғылым шындықты оңтайлы орнатуды қамтамасыз ету, қылмыс жасағандарға да, Қазақстанның барлық азаматтарына да тәрбиелік ықпал ету мақсатында іс жүргізу әрекетінің адамдардың психологиясына әсер ету жолдарын, тәсілдерін зерттеуге арналған. Жоғары оқу орындарының студенттеріне, магистранттарына және оқытушыларына арналған.</t>
  </si>
  <si>
    <t>Судебная психология (в 2-х т.)</t>
  </si>
  <si>
    <t>Судебная психология – наука, изучающая особенности развития и проявления психических явлений, связанных с процессом деятельности по осуществлению правосудия. Эта наука призвана изучать способы, пути воздействия процессуальной деятельности на психологию людей с целью обеспечения оптимального установления истины, воспитательного воздействия как на лиц, совершивших преступления, так и на всех граждан Казахстана. Для студентов, магистрантов и преподавателей высших учебных заведений.</t>
  </si>
  <si>
    <t>Дүйсенбаев А.Қ. / Дуйсенбаев А.К.</t>
  </si>
  <si>
    <t>Педагогика тарихы</t>
  </si>
  <si>
    <t>Оқу құралы педагогика тарихы пәнінен теориялық мағлұмат беруді көздейді. Оқу құралында дәрістер, практикалық сабақ, өзіндік жұмыс, аралық бақылау тапсырмалары, глоссарий, әдебиеттер тізімі берілген. Оқу құралы педагогикалық ғылымдар бағытындағы білім беру бағдарламаларының студенттері мен магистранттарына арналған.</t>
  </si>
  <si>
    <t>Хусаинова Г. Д.</t>
  </si>
  <si>
    <t>Проблема сущности религии и религиозный радикализм</t>
  </si>
  <si>
    <t>Философия, религоведение</t>
  </si>
  <si>
    <t>В монографии анализируется сущность и происхождение религии как феномена культуры. Показано, в частности, что такие явления первобытной культуры, как анимизм, аниматизм, тотемизм, фетишизм, магия и шаманизм, традиционно считающиеся ранними формами религии, таковыми не являются. В монографии рассмотрено соотношение рассудка, разума и веры. Автор придерживается точки зрения, согласно которой существует два типа веры: религиозная и познавательная. Особое внимание уделено феномену религиозного радикализма. Раскрыты его сущность и формы проявления. Монография рекомендуется специалистам в области философии религии и религиоведения, студентам, магистрантам и докторантам, а также всем, кого интересует затронутая в ней проблематика.</t>
  </si>
  <si>
    <t>Байганова А.М., Шаукенбаева А.К., Наурызова Н.К. , Жайлыбаева А.О.</t>
  </si>
  <si>
    <t>практикалық жұмыстың әдістемелік нұсқаулары</t>
  </si>
  <si>
    <t>Ұсынылып отырған практикалық жұмыстарға әдістемелік нұсқау «Білім берудегі цифрлық технологиялар» курсының практикалық жұмыстарын орындауға арналған. Практикалық жұмыстарға әдістемелік нұсқау практикалық жұмыстар, жаттығулар беріліп, өз бетімен орындау жұмыстары айқындалған. Әдістемелік нұсқау жаратылыстану пәндері бойынша мұғалімдерді даярлау бағытындағы мамандық студенттеріне арналған.</t>
  </si>
  <si>
    <t>Лаврушко Е.А.</t>
  </si>
  <si>
    <t>Правовые основы правозащитной деятельности прокуратуры</t>
  </si>
  <si>
    <t>В монографии раскрываются вопросы, связанные с организацией деятельности органов прокуратуры, входящих в систему правоохранительных органов государства. Органы прокуратуры играют важную роль в системе сдержек и противовесов и их правозащитные функции направлены на защиту прав, свобод и законных интересов человека и гражданина, общества и государства. Прокуратура, наделенная надзорными функциями, обладает властными полномочиями, которые распространяются на правовые отношения, складывающиеся между физическими, юридическими лицами и т.д. Особую актуальность, которая требует тщательного исследования составляют новеллы законодательства о прокуратуре Республики Казахстан в области состава полномочий и правозащитных функций прокурора. Предназначена для профессорско-преподавательского состава, докторантов, магистрантов, обучающихся в высших учебных заведениях юридического профиля, а также практических работников правоохранительных органов.</t>
  </si>
  <si>
    <t>Джумамухамбетов Д.Г., Яшков В.А., Ершов М.С., 
 Конарбаева А.А.</t>
  </si>
  <si>
    <t>Качество современных промышленных электропередач (электроснабжение)</t>
  </si>
  <si>
    <t>Электроэнеретика</t>
  </si>
  <si>
    <t>В монографии изложены вопросы оценки качества современных систем промышленных электропередач, включающее две составляющие: качество электроэнергии и надежность электроснабжения, которые влияют на показатели функционирования потребителей электроэнергии технологических процессов. Также рассмотрены актуальные вопросы промышленных электропередач.</t>
  </si>
  <si>
    <t>Bekmurzaeva E.K., Amanova E.O., Toktarova G.A., Вathieva M.B.</t>
  </si>
  <si>
    <t>Diagnosis of internal diseases by syndromes</t>
  </si>
  <si>
    <t>Training manual</t>
  </si>
  <si>
    <t>Терапия</t>
  </si>
  <si>
    <t>This textbook contains information about the syndromic diagnosis of internal diseases. In the diagnosis of a particular disease, the mechanisms of occurrence and etiological significance of the identified symptoms are outlined. The textbook is intended for students of medical universities and colleges, intern therapists.The main material of this textbook is taken from the textbooks developed by the Department of "Bachelor Therapy" in 2014 years "Examination of the patient as the basis of the syndromic diagnosis.
  В учебнике содержится информация о синдромальной диагностике внутренних болезней. При диагностике того или иного заболевания излагаются механизмы возникновения и этиологическое значение выявленных симптомов. Учебник предназначен для студентов медицинских вузов и колледжей, интернов-терапевтов.
 Основной материал данного учебника взят из учебника, разработанного кафедрой «Терапия бакалавриата» в 2014 году «Обследование больного как основа синдромальной диагностики.</t>
  </si>
  <si>
    <t>Нелидов С.Н.</t>
  </si>
  <si>
    <t>Семьеведение. Тридиции брака и семьи. 1 том.</t>
  </si>
  <si>
    <t>В книге приводятся результаты исследования материалов обширного круга историко-
 этнографических, фольклорных, демографических, естественно-научных источников, а
 также данные контентанализа художественной и публицистической литературы разных
 времён в области брачных и семейных отношений, как важнейшей составляющей генети-
 ческих связей и духовной культуры народов.Рассматриваются условия заключения брака, смысл и цель создания семьи в зороа-стризме, буддизме, индуизме, синтоизме, иудаизме, христианстве, исламе и других религи-ях. Приведены поведенческие образцы и системы ценностей, обряды и обычаи проведениясвадеб в различных регионах мира. Описаны обычаи возрастной инициации в подготовке индивида к вхождению в брачный возраст и половой социализации. Изложен глубокий и сокровенный смысл народных обрядов, связанных с аккумуляцией жизненного опыта в культе пола и проявлениями сексуальности. На примере брачных традиций различных на-
 родов показана эволюционная динамика формирования нравственности, укрепления от-
 ветственного партнёрства и развития чувств между женщиной и мужчиной в семейных от-
 ношениях как важнейшего условия выживания, репродуктивного воспроизводства, основы
 религиозного, культурного и национального единства людей.Раскрываются причины, по которым в глубинах человеческой цивилизации сформи-ровалось и на протяжении тысячелетий сохранялось обществом особо уважительное отно-шение к людям, совершающим подвиг целомудренного образа жизни и девушкам, обере-гающим до брака девственное состояние души и тела. Объясняется роль первого мужчиныв сохранении наследуемых достоинств у рождаемых женщиной детей. В качестве учебного пособия эта книга является источником уникальной информации, представляющей особый интерес для преподавателей и студентов гуманитарных
 ВУЗов, изучающих такие учебные дисциплины, как: «Антропология», «Гендерология и фе-
 минология», «Психосексуальное развитие», «Религиоведение», «Культурология», «Сексология»,
 «Семьеведение», «Социология семьи», «Этнография», «Этика».</t>
  </si>
  <si>
    <t>Семьеведение. Тридиции брака и семьи. 2 том.</t>
  </si>
  <si>
    <t>В книге приводятся результаты исследования материалов обширного круга историко-
 этнографических, фольклорных, демографических, естественно-научных источников, а
 также данные контентанализа художественной и публицистической литературы разных
 времён в области брачных и семейных отношений, как важнейшей составляющей генети-
 ческих связей и духовной культуры народов.Рассматриваются условия заключения брака, смысл и цель создания семьи в зороа-стризме, буддизме, индуизме, синтоизме, иудаизме, христианстве, исламе и других религи-ях. Приведены поведенческие образцы и системы ценностей, обряды и обычаи проведениясвадеб в различных регионах мира. Описаны обычаи возрастной инициации в подготовке
 индивида к вхождению в брачный возраст и половой социализации. Изложен глубокий и
 сокровенный смысл народных обрядов, связанных с аккумуляцией жизненного опыта в
 культе пола и проявлениями сексуальности. На примере брачных традиций различных на-
 родов показана эволюционная динамика формирования нравственности, укрепления от-
 ветственного партнёрства и развития чувств между женщиной и мужчиной в семейных от-
 ношениях как важнейшего условия выживания, репродуктивного воспроизводства, основы
 религиозного, культурного и национального единства людей.Раскрываются причины, по которым в глубинах человеческой цивилизации сформи-ровалось и на протяжении тысячелетий сохранялось обществом особо уважительное отно-шение к людям, совершающим подвиг целомудренного образа жизни и девушкам, обере-гающим до брака девственное состояние души и тела. Объясняется роль первого мужчиныв сохранении наследуемых достоинств у рождаемых женщиной детей.
 В качестве учебного пособия эта книга является источником уникальной инфор-
 мации, представляющей особый интерес для преподавателей и студентов гуманитарных
 ВУЗов, изучающих такие учебные дисциплины, как: «Антропология», «Гендерология и фе-
 минология», «Психосексуальное развитие», «Религиоведение», «Культурология», «Сексология»,
 «Семьеведение», «Социология семьи», «Этнография», «Этика».</t>
  </si>
  <si>
    <t>Семьеведение. Тридиции брака и семьи. 3 том.</t>
  </si>
  <si>
    <t>Телоссофия сексуальных отношений. Книга 1</t>
  </si>
  <si>
    <t>Психология,Сексология,Семьеведение</t>
  </si>
  <si>
    <t>В книге обобщены материалы антропологических, анатомических, генетиче­ских, психофизиологических и медицинских исследований, философских воззрений, статистических наблюдений и социологических опросов, приближающие к понима­нию особенностей различий между женщиной и мужчиной, играющих важную роль в формировании сексуальных и семейных взаимоотношений как стимулов развития человеческих качеств и способностей. Рассмотрена культурно- функциональная организация генетического материала признаков пола и проблема наследуемых заболеваний. Приведены результаты морфофизиологических и антропометрических исследований, итоги изучения особенностей диморфизма в проявлениях деятельно­сти мозга в зависимости от половой принадлежности. Показана индивидуализация полового влечения на уровне сенсорных систем в зависимости от биологических особенностей человека. 
 В качестве учебного пособия эта книга, как источник уникальных данных и до­полнительных материалов, представляет особый интерес для преподавателей и студентов гуманитарных ВУЗов, изучающих такие учебные дисциплины, как «Антропология», «Андраrоrика», «Безопасносrь жизнедеятельности», «Валеология», «Гендеролоrия и феминолоrия», «Психосексуальное развитие», «Психофизиология», «Сексология», «Семьеведение», «Социальная геронтология», «Социальная медицина», «Социальная экология», «Этнология».</t>
  </si>
  <si>
    <t>Телоссофия сексуальных отношений. Книга 2 (в 2-х т.)</t>
  </si>
  <si>
    <t>Во второй книге «Телоссофия сексуальных отношений» делается попытка объединить западную и восточную традиции натурфилософского восприятия природы с представлениями современной науки об особенностях репродукции и сексуальных взаимоотношений женщины и мужчины. Рассматриваются результаты взаимопроникновения и противостояния созидающих природные явления факторов Инь и Ян. Раскрывается единство идей ряда древних символrрамм и теории Пяти первоэлементов (У-син). Даётся расширенное представление о роли космических явлений и биологических ритмов в формировании здоровья и интимной жизни человека. Описаны психофизиологические и репродуктивные стимулы полового влечения. Приведены результаты научных исследований особенностей оплодотворения и причин бесплодия женщины. Показаны условия, определяющие сексуальное здоровье и функциональную полноценность мужчины. Изложены воззрения, утверждающие о существовании возможностей направленного воздействия на формирование пола ребенка и увеличение продолжительности жизни человека. В качестве примеров влияния образа жизни на сексуальность и здоровье людей описаны последствия ув­лечения кофе, табакокурением, алкоголем и наркотиками.Книга как источник уникальных данных и дополнительных материалов, пред­ставляет особый интерес для изучающих такие учебные дисциплины, как «Антропология», «Безопасность жизнедеятельности», «Валеология», «Гендеролоrия и феминолоrия», «Психосексуальное развитие», «Психофизиология», «Психоrиrиена и психопрофилактика», «Сексология», «Семьеведение», «Социальная rеронтолоrия», «Социальная медицина», «Социальная экология».</t>
  </si>
  <si>
    <t>Целомудрие и девственность</t>
  </si>
  <si>
    <t>Эта книга раскрывает причины, по которым в глубинах человеческой цивилизации сформировалось и на протяжении тысячелетий сохранялось обществом особое уважительное отношение к людям, совершающим подвиг целомудренного образа жизни и девушкам, оберегающим девственное состояние души и тела. На примерах религиозных воззрений, научных наблюдений, национальных обрядов и обычаев с привлечением остроумия и наблюдательности народного фольклора доказывается необходимость бережного отношения к душевной и нравственной целостности, состоянию физической чистоты вступающего в жизнь молодого поколения. Уважать себя, ценить и оберегать индивидуальность непорочных помыслов и поступков как передаваемую потомкам эстафету – важнейшее условие духовной и культурной эволюции, сохранения физического здоровья личности и всего человечества.</t>
  </si>
  <si>
    <t>Шыңғысов Ә.Ө. , Өскенбаев С.Ө., Еркебаева С.Ө., Нурсеитова З.Т.</t>
  </si>
  <si>
    <t>Өңдеу өндірісі өнімдерін салқындатып өңдеудің техникасы және технологиясы</t>
  </si>
  <si>
    <t>Пищевая безопасность</t>
  </si>
  <si>
    <t>«Өңдеу өндірісі өнімдерін салқындатып өңдеудің техникасы және технологиясы» оқулығында тоңазыту машиналарының теориялық және термодинамикалық негіздері, тоңазыту агенттері және тамақ өнімдерінде суқты қолдану шарттары қарастырылған</t>
  </si>
  <si>
    <t>Таутенбаева А.А., Абыканова Б.Т</t>
  </si>
  <si>
    <t>Особенности обучения «цифрового поколения» в системе высшего образования</t>
  </si>
  <si>
    <t>моногафия</t>
  </si>
  <si>
    <t>Монография посвящена теоретическим проблемам определения цифрового поколения, особенностям формирования цифрового поколения. В монографии содержится полноценный анализ зарубежной и отечественной литературы по вопросу обучения представителей цифрового поколения после обретения независимости, а также адаптированных в Республике Казахстан стратегий развития. Также рассмотрены вопрос модернизации системы и особенности системного запроса на институциональные изменения высшего образования в ответ на вызовы цифрового поколения. Издание может быть полезно научным работникам, преподавателям всех уровней образования, интересующимся проблемами развития современной науки и образования, а также студентам, магистрантам.</t>
  </si>
  <si>
    <t>Молдашев Г.К.</t>
  </si>
  <si>
    <t>Системы менеджмента качества (2-е изд., перераб. и доп.)</t>
  </si>
  <si>
    <t>В пособии рассматриваются концептуальные положения системы менеджмента качества (СМК) и процессного обеспечения менеджмента изменений, изложены суть процедур создания, сертификации, поддержания в рабочем состоянии, оценки результативности и совершенствования СМК организации на базе МС ISO серии 9000. Актуализированы требования к сертифицированным организациям страны в связи с необходимостью их перехода на МС ISO 9001:2015 пятого поколения. Более подробно представлены разделы: основные положения СМК, аудит, процессный подход к менеджменту, порядок создания и модернизации СМК предприятий. Содержание соответствует образовательным программам (ОП) подготовки бакалавров, обучающихся по экономическим, управленческим, технологическим и инженерным специальностям и изложено с позиции современных тенденций развития менеджмента качества, сложившихся под воздействием объективных изменений в мировом общественном развитии.Предназначено для студентов вузов по ОП экономических, управленческих, технологических и инженерных специальностей</t>
  </si>
  <si>
    <t>Молдашев Ғ.Қ.</t>
  </si>
  <si>
    <t>Сапа менежменті жүйелері. (2-ші басылым, өнделген және толықтырылған)</t>
  </si>
  <si>
    <t>Оқу құралында сапа менеджменті жүелерінің (СМЖ) концептуалдық жағдайлары мен өзгеріс менеджментінің үдерісін қамтамасыз ету, ұйымда СМЖ құру, енгізу, қолдау, нәтижелігін бағалау мен ұдайы жетілдіру рәсімдерінің мәні ISO 9000 сериялы халықаралық стандарттар (ХС) негізінде баяндалған. Еліміздегі сертификатталған ұйымдардың 5-ші буындағы ISO 9001:2015 ХС көшу қажеттілігіне байланысты, оларға қойылатын талаптар оқулықта алғаш рет өңделіп жазылған. СМЖ негізгі ережелер, аудит, үдерістік амал, кәсіпорындарда осы жүйенің құру тәртібі мен модернизациялау, еліміздегі сапа негізінде басқарудың нәтижесіздігі тақырыптарының көлемі өңделіп ұлғайтылған. Мазмұны бакалавриат студенттерінің экономикалық, басқарушылық, технологиялық және инженерлік бағыттағы білім бағдарламаларына (ББ) сай және әлемдік қоғамдық дамудағы объективті өзгерістердің ықпалымен қалыптасқан сапа менеджментіне заманауи даму үрдісі көзқарасын есепке ала баяндалған. 
 Экономикалық, басқарушылық, технологиялық және инженерлік ББ сәйкес ЖОО 
 студенттеріне арналған.</t>
  </si>
  <si>
    <t>Будищева Н.Н., Васильева Е.Н., Говорова А.И., под редакцией Кусаинова Г.М.</t>
  </si>
  <si>
    <t>Якутский феномен в образовании</t>
  </si>
  <si>
    <t>В книге раскрывается феноменальный опыт якутских педагогов по освоению педагогической технологии коллективного способа обучения «по горизонтали» и «по вертикали», получивший высокую оценку как республиканского и федерального министерств образования, так и педагогической и родительской общественности.Адресуется работникам сферы образования и науки, обучающимся гуманитарных колледжей, педагогических вузов и университетов</t>
  </si>
  <si>
    <t>Байсарина С.С.</t>
  </si>
  <si>
    <t>Педагогика (курс лекций)</t>
  </si>
  <si>
    <t>Учебно-методическое пособие представляет собой краткое и комплексное изложение содержания педагогики, которые всегда были и остаются одним из важнейших наук о человеке. Именно это дисциплина разрабатывает пути социализации людей, намечают направления и способы вхождения детей в мир взрослых, а также как его обучить и воспитать, способствовать его духовному развитию, самореализации, преодолению возрастных и ситуационных кризисов, возникающих на его жизненном пути.
 Содержание курса «Педагогика» является основой культуры, необходимой для человека в любой области его деятельности.</t>
  </si>
  <si>
    <t>Мамедов С.Э.</t>
  </si>
  <si>
    <t>Архитектурное проектирование объектов дошкольного воспитания и образования</t>
  </si>
  <si>
    <t>Учебное пособие «Архитектурное проектирование объектов дошкольного воспитания и образования» подготовлено в соответствии с программой курсов «Архитектурное проектирование X», «Энергоэффективное архитектурное проектирование X» и «Преддипломный проект» , которые студенты изучают на 4-ом и 5-ом курсах. Данное пособие предназначено для студентов, магистрантов и докторантов, обучающихся по специальности «Архитектура» и «Дизайн», а также для архитекторов и соискателей, работающих в области архитектуры и градостроительства.Учебное пособие содержит методические и практические рекомендации по проектированию дошкольных объектов образования. Изложенный материал сопровождается иллюстрациями, контрольными вопросами для самопроверки и еженедельными заданиями в соответствии с программой</t>
  </si>
  <si>
    <t>Кошербаева А.Н.</t>
  </si>
  <si>
    <t>Менеджмент в образовании.Терия и практика управления педагогическими системами (в 2-х т.)</t>
  </si>
  <si>
    <t>В содержание учебного пособия вошли лекционные темы по внутриорганизацонному обеспечению педагогического мененджмента школы. В разрезе управления современными университетами даются темы по основам психологии управления, стратегическому и операционному менеджменту. Разработаны материалы для закрепления знаний и самостоятельной работы обучающихся, содержание оснащено схемами, таблицами; в материалах Приложения даются известные модели и матрицы по эффективному управлению.Учебное пособие рекомендовано обучающимся, педагогам, менеджерам сферы образования и по некоторым позициям будет интересным широкому кругу читателей</t>
  </si>
  <si>
    <t>Өмірбай Р.С., Омирзакова Э.Ж., Музаппарова А.Б</t>
  </si>
  <si>
    <t>Өндірістік қауіпсіздік құрылғылары мен жабдықтары</t>
  </si>
  <si>
    <t>Оқу құралы білім алушылардың өндірістік және өмір тіршілік жағдайында туындауы мүмкін апат немесе оқыс оқиға кезінде қолданатын аспаптар және жабдықтармен танысады, сонымен бірге зардап шеккендерге алғашқы дәрігерге дейінгі көмек көрсету бойынша дағдылар мен іскерлерді меңгереді.Оқу құралы қарастырылған аспаптарды, құралдар мен жабдықтарды оқып-үйрену барысында білім алушылар заманауи техносфера мен өндірістердегі қауіптіліктерді талдап, қатер түрін толықтай қарастырып бағалау тәсілдерімен және әдістерімен танысады.Оқу құралы Каспий Қоғамдық Университетінің 6В11229 – «Тіршілік қауіпсіздігі және қоршаған ортаны қорғау» білім беру бағдарламасының студенттеріне араналған</t>
  </si>
  <si>
    <t>Искакова Ж.Ж.</t>
  </si>
  <si>
    <t>Фортепианная педагогика с методических и методологических позиций</t>
  </si>
  <si>
    <t>Учебное пособие посвящено научному анализу концепции развивающего обучения в музыкальном воспитании и адресовано учителям музыки, студентам и учащимся музыкально-педагогических заведений и всем, кто интересуется проблемами современной педагогики. В процесс рассмотрения концепции с позиций теории познания раскрывается ее методологический потенциал, роль и значение как этапа становления музыкальной педагогики будущего.</t>
  </si>
  <si>
    <t>Избранные дидактические произведения. том 5 книга 1, 2-е изд., перераб. и доп.</t>
  </si>
  <si>
    <t>В первой книге пятого тома вниманию читателей предлагается учебник «Основы современной дидактики» (1996), где на основе естественно-исторического подхода к процессу обучения рассматриваются проблемы сущности процесса обучения как социоприродного явления, форм, содержания, принципов и методов обучения и т.д. Адресуется обучающимся педагогических вузов и колледжей, работникам сферы образования и науки</t>
  </si>
  <si>
    <t>Избранные дидактические произведения. том 5 книга 4, 2-е изд., перераб. и доп.</t>
  </si>
  <si>
    <t>В четвертой книге пятого тома представлена рукопись «Изучение математики в системе коллективных учебных занятий в условиях перехода от группового способа обучения к коллективному: Очерки» (2001), которая при жизни автора не была опубликована. В ней предлагается методическое руководство по изучению математики в условиях новейшей педагогической технологии и формирования разновозрастных коллективов. Адресуется обучающимся педагогических вузов и колледжей, работникам сферы образования и науки</t>
  </si>
  <si>
    <t>Амидов А. И.</t>
  </si>
  <si>
    <t>Физикалық дене мәдениетінің ілімі, әдістемесі және терминологиясы (2 томда)</t>
  </si>
  <si>
    <t>Оқулықтың алдына койған негізгі мақсаты – физикалық дене мәдениетіне қатынасты терминдерді саралап, физикалық дене мәдениеті қамтитын – дене тәрбиесі, спорт физиологиясы, валеология, рекреация және спорт ұғымды салаларға талдау жасау, «Дене тәрбиесі және спорт мұғалімдерін даярлау» мамандары үшін тиімділігін арттыру, физикалық дене мәдениетіндегі жиі пайдаланылатын сөз тіркестерін оқытушыларға, педагог-мұғалімдерге қарапайым тілмен жеткізу. ЖОО оқытушылары мен мамандық студенттері назарына ұсынылып отырған бұл ғылыми еңбектегі мәліметтер тек қана физикалық дене мәдениетінің, дене тәрбиесінің және спорттың ілімі мен әдістемелерінен ғана түсініктер берумен шектелмей, биомеханика, психология, педагогика, гигиена, спорттық медицина ілімдерінде кеңінен пайдаланып жүрген сөздерге, сөз тіркестеріне түсініктеме береді.Оқулықта дене мәдениетіне қатысты ұғымдар дәл, нақты берілумен қатар, спорттың түрлері мен спорттық педагогика және спорттық физиология пәндерінде кездесетін терминдерге, мәліметтерге анықтама берілген. Негізгі деректер спорт мамандары мен спортшыларға, сол сияқты физикалық дене мәдениеті мен дене тәрбиесі мамандарын даярлайтын Орта Арнайы Оқу Орындары және Жоғары Оқу Орындарының оқытушылары мен мамандық студенттеріне арналған</t>
  </si>
  <si>
    <t>Максатов Н.Р Акимбекова С.А., Әлімов О.Т.</t>
  </si>
  <si>
    <t>Азаматтық істер бойынша процессуалдық құжаттар</t>
  </si>
  <si>
    <t>«Азаматтық істер бойынша процессуалдық құжаттар» практикумы азаматтық сот ісін жүргізу саласында қолданбалы құзыреттерді қалыптастыруға бағытталған факультативтік оқу курсы болып табылады. Атап айтқанда, бұл оқу курсы студенттердің «азаматтық іс жүргізу құқығы» міндетті пәнін оқу барысында алған білімдерін негізгі сот құжаттарын жасау дағдыларымен толықтырады. Сонымен қатар, «Азаматтық істер бойынша процессуалдық құжаттар» практикумы студенттерді белгілі бір құжаттардың рөлі мен мазмұнына қатысты сот практикасының негізгі тәсілдерімен таныстыруға, сот органдарымен өзара іс-қимылды болжамды және түсінікті етуге арналған. Практикумның ерекшелігіне байланысты студенттердің жазбаша тапсырмаларды уақтылы орындауы курсты сәтті игерудің негізгі мәні болып табылады</t>
  </si>
  <si>
    <t>Дарибаев Ю.А., Дарибаев Н.Ю.</t>
  </si>
  <si>
    <t>Технология и техника добычи нефти</t>
  </si>
  <si>
    <t>Нефть и газ</t>
  </si>
  <si>
    <t>Учебное пособие «Технология и техника добычи нефти» предна-значено для подготовки бакалавров обучающихся по образовательной программе 6В07216 «Нефтегазовая инженерия», 6В07213-«Бурение нефтяных и газовых скважин»и инженерно-технических работников нефтяной промышленности. В учебно пособии приведены – общие сведения, оборудование скважины, оборудование при добыче фонтан-ной скважины, оборудование для эксплуатации скважин методом газ-лифта, оборудование скважин для эксплуатации штанговых скважин-ных насосов, оборудование скважин без штанговых насосов, установка винтовых и диафрагменных насосов, конструкции насосов проточных скважин, классификация оборудования для подземного ремонта сква-жин, лебедки для подземного ремонта и освоения скважин, подъемни-ки и агрегатов, а также расчет подъемников, насосов, приведены рас-четы проектирования обработки соляной кислотой и проектирования процесса гидроразрыва пласта.</t>
  </si>
  <si>
    <t>Дарибаев Ю.А., Дарибаев Н.Ю., Исаева Д.</t>
  </si>
  <si>
    <t>Бурение нефтяных и газовых скважин (в 2-х т.)</t>
  </si>
  <si>
    <t>Учебное пособие "Бурение нефтяных и газовых скважин" предназначено для подготовки бакалавров обучающихся по образовательной программе 6В07216 - «Нефтегазовая инженерия», 6В07217 - «Транспортировка нефти игаза», 6В07218 - «Реализация нефти, нефтепродуктов и газа», 6В07213-«Бурение нефтяных и газовых скважин». В учебном пособии приведены – бурение нефтяных и газовых скважин, виды бурения, технология бурения скважин, буровая колонна, забойные двигатели, бурение скважин, буровые установки, оборудование и инструменты, технология промывки и буровых растворов, химическая обработка буровых растворов, приготовление и очистка буровых растворов, контрольно-измерительные приборы, напряжения и аварии при бурении, вскрытие и испытание продуктивных горизонтов (пластов) в процессе бурения, цементирование скважин, вскрытие продуктивных пластов и освоение скважин, организация работ при бурении скважин, особенности бурения скважин на море, приведены данные о кривизне ствола скважин и применении направленного бурения.</t>
  </si>
  <si>
    <t>Байсарина С.С., Тасмагамбетова А.О.</t>
  </si>
  <si>
    <t>Правосознание социального педагога</t>
  </si>
  <si>
    <t>Монография является одним из первых научных трудов, в котором системно излагается теоретико-методологический анализ проблемы развития правосознания социальных педагогов в условиях вуза, а именно сущность, содержание, специфика правосознания специалистов по социальной педагогике и особенности развития правового сознания личности студентов вуза. Для студентов, магистрантов, докторантов, преподавателей педагогических вузов и факультетов.</t>
  </si>
  <si>
    <t>Кунжигитова Г.Б.</t>
  </si>
  <si>
    <t>Основы композиции</t>
  </si>
  <si>
    <t>Дизайн, живопись</t>
  </si>
  <si>
    <t>Методические указания к практическим занятиям посвящено научно-теоретическому обоснованию содержания дисциплины «Основы композиции (ІІ)». Главное внимания уделяется основным принципам гармонизации форм, основные закономерности восприятия форм, ее специфика и определена взаимосвязь с практическим применением композиционных знаний. Методические указания к практическим занятиям по дисциплине «Основы композиции (ІІ)» предназначено для студентов специальности 6В021400-Живопись</t>
  </si>
  <si>
    <t>Kunzhigitova G.B. / Кунжигитова Г.Б.</t>
  </si>
  <si>
    <t>«Professionally-oriented English language» Teaching suggestions for subject’s 6В01431- Visual art, Art work, Graphic and Design 2nd edition revised and updated</t>
  </si>
  <si>
    <t>methodological recommendations</t>
  </si>
  <si>
    <t>Язык англ, Живопись</t>
  </si>
  <si>
    <t>Teaching suggestions for practical exercise of «Professionally oriented English language» subject has been developed on the standard programme’s basis and course programme of Professionally oriented English language and contains entire focus information to study the subject. According to the educational program for students 6В01431- Visual art, Art work, Graphic and Design/Методические рекомендации по практическим занятиям по предмету «Профессионально ориентированный английский язык» были разработаны на основе стандартной программы и программы курса профессионально ориентированного английского языка и содержат всю основную информацию для изучения предмета.Согласно образовательной программе для студентов 60101431- Изобразительное искусство, художественная работа, Графика и дизайн</t>
  </si>
  <si>
    <t>Кинтонова А.Ж. Турсынова Н.А.</t>
  </si>
  <si>
    <t>Үш өлшемді графика</t>
  </si>
  <si>
    <t>«Үш өлшемді графика» оқу құралы «Үш өлшемді графика» пәні бойынша «Информатика» мамандығының студенттеріне арналған. «Үш өлшемді графика» оқу құралында үш өлшемді графика және анимация технологияларының негіздері, компьютерлік графика түрлері, 3ds Max интерфейсі, жобалармен жұмыс, жобаларды визуализациялау, қарапайым геометриялық объектілерге негізделген модельдеу, объектілерді құру сияқты мәселелер қарастырылған. «Үш өлшемді графика» оқу құралында үш өлшемді графика технологияларын пайдалану мысалдары келтірілген</t>
  </si>
  <si>
    <t>Языки программирования для анализа данных</t>
  </si>
  <si>
    <t>Учебное пособие посвящено проблеме анализа данных. В учебном пособии дается обзор языкам программирования для анализа данных и приводятся примеры методов и средств анализа и визуализации данных.В учебном пособии дается обзор языков программирования для работы с данными таких как Python, R, Java, Scala, Julia, С++ и др.В учебном пособии дается обзор возможностей языков программирования для работы с данными.В учебном пособии описываются методы и технологии обработки и визуализации данных.В учебном пособии даются примеры практической реализации методы и технологии обработки и визуализации данных на языке Python</t>
  </si>
  <si>
    <t>Есеева Г.К., Дуйсмухамбетова Ш.О., Мухамбетова Б.К., Сапабек А.Н.</t>
  </si>
  <si>
    <t>Каталогизации документов по стандартизации</t>
  </si>
  <si>
    <t>Учебное пособие «Каталогизации документов по стандартизации» разработан для подготовки обучающихся по направлению стандартизация, сертификация и метрология, в системе высшего профессионального обучения. В содержании учебного пособия расскрыта основная программа по одноименной дисциплине, такие как система каталогизации документов по стандартизации, размещение информации о документах по стандартизации (за исключением военных национальных стандартов, стандартов организаций), осуществление обязательного опубликования на интернет-ресурсе национального органа по стандартизации и в ежемесячных и ежегодных информационных указателях стандартов.</t>
  </si>
  <si>
    <t>Есеева Г.К., Дуйсмухамбетова Ш.О.</t>
  </si>
  <si>
    <t>Стандартизация в пищевой промышленности</t>
  </si>
  <si>
    <t>Стандартизация и сертификация, пищевая промышышленость</t>
  </si>
  <si>
    <t>Учебное пособие «Стандартизация в пищевой промышленности» предназначено для студентов ОП 6В07514 «Стандартизация и сертификация (по отраслям)». Курс «Стандартизация в пищевой промышленности» является компонентом для выбора профилирующих дисциплин, объемом 5 кредитов. В содержании учебного пособия подробно рассмотрено вопросы национальная система стандартизации, маркировка пищевой продукции, нормативные документы в пищевой промышленности, правила сертификации пищевых продуктов и продовольственного сырья и др.</t>
  </si>
  <si>
    <t>Каратаев Ж</t>
  </si>
  <si>
    <t>Аналитикалық геометрия (2 томда)</t>
  </si>
  <si>
    <t>Оқу құралы жоғары оқу орындарында оқылатын «Жоғары математика» курсының «Аналитикалық геометрия» пәнінің бағдарламасына сәйкес жазылған.Оқу құралының әрбір параграфында теориялық қағидалар дәлелдемесімен келтіріліп және оны жақсы меңгеруге жәрдемдесетін мысалдар мен жаттығулар толық түсіндірмесімен шығарылған. Әрбір тараудың соңында практикалық сабақ өткізу кезінде шығарылатын есептер мен жаттығулар топтамасы жауабымен келтірілген. Оқу құралының соңында студенттердің өзіндік жұмыстарына арналған тапсырмалар топтамасы (әр қайсысы 25 нұсқадан) берілген.Оқу құралы лекция және практикалық сабақтарды жүргізу үшін және студенттердің өзіндік жұмыстарын өз бетінше оқып-үйренуіне арналған.</t>
  </si>
  <si>
    <t>Аликулов З</t>
  </si>
  <si>
    <t>Жануарлар биохимиясы (2 томда)</t>
  </si>
  <si>
    <t>Биохимия, Ветеринария</t>
  </si>
  <si>
    <t>Оқулық жануарлар жасушалары мен ұлпаларындағы биологиялық молекулалардың құрылымдық принциптері және олардың жануарлар ағзаларында қызмет істеу ерекшеліктерін қамтитын биохимияның қазіргі мәселелеріне арналған. Оқулықта негізгі биологиялық молекулалар – ақуыздар, ферменттер, нуклеин қышқылдары, көмірсулар және майлардың құрылысы мен функциясы ерекше сипатталады. Оқулыққа биохимияның ең соңғы жетістіктері негізілген. Транскрипцияға әсер ететін гистон ақуыздарының модификациясына көңіл бөлінеді. Сонымен қатар, оқулыққа алғаш рет бауырды залалсыздандыру ферменттері, металлоферменттер, тотығу стресі және сүттің биохимиясы туралы соңғы мәліметтер енгізілген. Оқулықты биохимия пәні оқу бағдарламасына енгізілген жоғары оқу орындарының студенттері, магистранттары және оқытушылары пайдалана алады.</t>
  </si>
  <si>
    <t>Байсеитова И.С., Беккулиева А.С., Джунусова А.К.</t>
  </si>
  <si>
    <t>Тігін бұйымдарының технологиялық өңдеу әдістері пәні бойынша зертханалық сабақтарды орындау үшін әдістемелік нұсқау</t>
  </si>
  <si>
    <t>Әдістемелік нұсқау оқу жоспары талаптарына және «Тігін бұйымдарының технологиялық өңдеу әдістері» пәнінің бағдарламасы талаптарына сәйкес құрастырылған және әдістемелік нұсқауда зертханалық жұмыстың тақырыбы бойынша жұмысты орындауға керекті толық мәліметтер қамтылған, онда ең күрделі бөлідерді терең оқу, сонымен қатар студенттердің өзіндік жұмысын, шығармашылық жұмыстарын және бұйымды дайындау процесін оқу мүмкіндіктері берілген. 5В072600 - «Жеңіл өнеркәсіп бұйымдарының технологиясы және конструкциялануы» мамандықтарының студенттеріне арналған</t>
  </si>
  <si>
    <t>Қадыкен. Р./ Кадыкен Р., Қазиқан О.,</t>
  </si>
  <si>
    <t>Қоян шаруашылығы</t>
  </si>
  <si>
    <t>Ветеринария, кролиководство</t>
  </si>
  <si>
    <t>«Қоян шаруашылығы» атты оқулықта мазмұны жағынан қоянның қасиеттері мен ерекшеліктері, тұқымдары мен тұқымдық топтары, олардың сипаттамалары, дене бітімі мен дене пішіндерінің ерекшеліктері және түрлері жазылған. Сонымен қатар қоянды бағу, күту сонымен бірге азықтандыру мәселелері де қарасытырылған. Жалпы алғанда аталмыш кітап қоян шаруашылығы мен айналысатын мамандарға арналған.</t>
  </si>
  <si>
    <t>Қадыкен. Р (Кадыкен.Р)., Баймәжі Е., Қазиқан О</t>
  </si>
  <si>
    <t>Клеткалық биотехнология</t>
  </si>
  <si>
    <t>Биотехнология, ветеринария</t>
  </si>
  <si>
    <t>Бұл оқу құралы жоғары оқу орындарының «Биотехнология» және «Мал шаруашылығы өнімдерін өндіру технологиясы» мамандығының студенттері мен магистранттарына арналған. Оқу құралында жануарлар биотехнологиясының клеткалық және молекулалық деңгейдегі зерттеу әдіс-тәсілдері мен оны қолдану аялары және жеткен жетістіктері айтылады. Сонымен қатар, ізденушілердің оқу барысында алған білімдерін тиянақтау үшін бақылау және тест сұрақтары келтірілген.</t>
  </si>
  <si>
    <t>Жанбиров Ж.Ғ., Елешева Ж.Б., Ебесова Ә.Б., Жанбиров Е.Ж.</t>
  </si>
  <si>
    <t>Тасымалдау тізбегінің логистикасы 1 том</t>
  </si>
  <si>
    <t>«Логистика» мамандығы бойынша докторанттармен мамандарға кәсіби қайта дайындау бағдарламасына сәйкес дайындалған оқу құралдары. Бұл басылымда қазіргі экономикадағы тасымалдау тізбегін басқарудың даму тарихына, терминологиясына және әдіснамасына байланысты негізгі теориялық мәселелер баяндалған. Тасымалдау тізбектерін қалыптастырудың негізгі тәсілдері, тасымалдау тізбектерінің желілік конфигурациясы және олардың ерекшеліктері, бизнес-процестерді анықтау және оларды талдау, тасымалдау тізбектеріндегі басқару және бақылау құралдары ұсынылған.</t>
  </si>
  <si>
    <t>Тасымалдау тізбегінің логистикасы 2 том</t>
  </si>
  <si>
    <t>«Логистика» мамандығы бойынша докторанттармен мамандарды кәсіби қайта дайындау бағдарламасына сәйкес дайындалған оқу құралдары. Бұл басылымда қазіргі экономикадағы тасымалдау тізбегін басқарудың даму тарихына, терминологиясына және әдіснамасына байланысты негізгі теориялық мәселелер баяндалған. Тасымалдау тізбектерін қалыптастырудың негізгі тәсілдері, тасымалдау тізбектерінің желілік конфигурациясы және олардың ерекшеліктері, бизнес-процестерді анықтау және оларды талдау, тасымалдау тізбектеріндегі басқару және бақылау құралдары ұсынылған.</t>
  </si>
  <si>
    <t>Жанбиров Ж.Ғ., Олжабаева Р.С.</t>
  </si>
  <si>
    <t>Тасымалдау тізбегін басқару (2 томда)</t>
  </si>
  <si>
    <t>оқу-әдістемелік кешені</t>
  </si>
  <si>
    <t>Ұсынылған оқу-әдістемелік кешеннің басты мақсаты болашақ мамандардың ел экономикасында тасымалдау жұмыстарын ұйымдастыру мәселелерін жүргізетін мекемелерде табысты жұмыс істеу үшін қажетті білімі мен дағдыларын қалыптастыру және тасымалдау немесе ЛТ н басқару болып табылады. Оқу-әдістемелік кешен 5В09100-"Қозғалыс тасымалдарын ұйымдастыру және көлікті пайдалану", 5В090900 -Логистика (салалар бойынша) мамандығының бакалаврларына арналған.</t>
  </si>
  <si>
    <t>Есеева Г.К., Жсупбеков Ж.М. Лобазова В.А.</t>
  </si>
  <si>
    <t>Интегрированная защита растений</t>
  </si>
  <si>
    <t>Учебное пособие «Интегрированная защита растений» предназначено для студентов ОП 6В08127 «Агрономия», обучающихся по траектории «Защита и карантин растений». Курс «Интегрированная защита растений» является компонентом для выбора профилирующих дисциплин, объемом 5 кредитов. Данное пособие разработано в соответствии современными знаниями в агрономии.</t>
  </si>
  <si>
    <t>Есеева Г.К., Кукенов А.Ж.</t>
  </si>
  <si>
    <t>Основы в агропромышленном комплексе</t>
  </si>
  <si>
    <t>В данном учебном пособие подробно даны закономерности, понятия, основы развития агропромышленного комплекса. Приведены расчнты по эффективности использования разных фондов агропромышленного комплекса и т.д. Расчеты трудозатрат, маркетин, продажа и хранение сельскохозяйтвенного сырья и готовой продукции, цены, ценообразование, прибыль, заготовка при переработки продукции АПК, общие вопросы животноводства, кормозаготовки, 
 Учебное пособие необходимо для обучения студентов сльскохозяйственных, технологических и экономических направлении подготовок при подготовке к зантиям, написанию курсовых и дипломных работ в системе высшего профессионального и ТПиО.</t>
  </si>
  <si>
    <t>Каратаев Т.Ж.</t>
  </si>
  <si>
    <t>Қазақстан Республикасының қылмыстық-процестік құқығы (Ерекше бөлім)</t>
  </si>
  <si>
    <t>Искакова М.С.</t>
  </si>
  <si>
    <t>Аймақ экономикасының инновациялық дамуына шағын кәсіпкерліктің әсері бағалау</t>
  </si>
  <si>
    <t>Монография аймақ экономикасының инновациялық дамуына шағын кәсіпкерліктің әсерін бағалаудың сұрақтарына арналған. Шағын кәсіпкерліктің инновациялық дамуы, кәсіпкерлікті қолдаудың мемлекеттік бағдарламалары, аймақтың инновациялық даму жағдайы, инновациялық кәсіпкерлікті дамытудың ғылыми – техникалық басымдықтары қарастырылған.Монография экономиканың әр түрлі салалары бойынша мамандарды дайындайтын жоғары оқу орындары мен арнаулы білім беретін оқу орындарының білім алушыларына арналған.</t>
  </si>
  <si>
    <t>Ибраева А.К.</t>
  </si>
  <si>
    <t>Повышение конкурентоспособности промышленных предприятий на основе использования кластерных стратегий</t>
  </si>
  <si>
    <t>В современных условиях повышение конкурентоспособности является основной задачей, которую необходимо решить большинству промышленных предприятий на постсоветском пространстве. В связи с чем, фактор конкуренции становится решающим для поступательного развития приоритетных отраслей промышленности. Необходимость формирования устойчивых конкурентных преимуществ делает необходимым рассмотреть различные подходы к пониманию природы и сущности самого понятия конкуренции. Монография предназначена для научных работников, ППС, магистрантов и студентов высших учебных заведений.</t>
  </si>
  <si>
    <t>Байтаева Г.Р., Абдильдинова М. Н., Аяжанова М.К.</t>
  </si>
  <si>
    <t>Мемлекет және бизнес</t>
  </si>
  <si>
    <t>Оқу құралында мемлекет және бизнес арасындағы қарым -қатынасының теориялық негіздерін, тиімді әдістерін анықтауға және зерттеуге бағдар береді, сонымен қатар казіргі Қазақстан жағдайында бизнес дамуының практикасын талдау және оның тиімділігін арттыру мәселелері қарастырылды. Бұл оқу құралы 5В051000 - «Мемлекеттік және жергілікті басқару» мамандығының білімгерлеріне арналған.</t>
  </si>
  <si>
    <t>Базанова И.А.</t>
  </si>
  <si>
    <t>Основы безопасности жизнедеятельности 1 том</t>
  </si>
  <si>
    <t>Учебник cоставлен в соответствии с программным материалом дисциплины главным содержанием которого является культурная, гуманитарная и организационно-техническая компонента идеологии безопасности - как определяющая сохранение окружающей среды и жизни человека в расширяющихся возможностях личности, общества и государства (для обучающихся всех направлений образовательных программ). Изложены вопросы обеспечения безопасности личности, общества и государства от факторов источников опасности, связанных с авариями, катастрофами, стихийными бедствиями, биолого-социальными и экологическими ситуациями. Даны представления об управлении безопасностью, о законодательных и нормативно – правовых актах безопасности жизнедеятельности.</t>
  </si>
  <si>
    <t>Основы безопасности жизнедеятельности 2 том</t>
  </si>
  <si>
    <t>Қатарлар теориясы</t>
  </si>
  <si>
    <t>Оқу құралы жоғары оқу орындарында оқылатын «Математикалық талдау» пәнінің бағдарламасына сәйкес жазылған. Оқу құралының әрбір параграфында теориялық қағидалар дәлдемесімен келтіріліп және оны жақсы меңгеруге жәрдемдесетін мысалдар мен жаттығулар толық түсіндермесімен шығарылған. Әрбір тараудың соңында практикалық сабақ өткізу кезінде шығарылатын есептер мен жаттығулар топтамасы жауабымен келтірілген.Оқу құралының соңында студенттердің өзіндік жұмыстарына арналған тапсырмалар топтамасы (әр қайсысы 30 нұсқадан) және емтихандық тест сұрақтары берілген.</t>
  </si>
  <si>
    <t>Векторлық талдау және өрістер теориясы</t>
  </si>
  <si>
    <t>Жайлаубаева Г. К.</t>
  </si>
  <si>
    <t>Развитие творческих способностей учащихся на уроках русского языка и литературы через активные методы работы</t>
  </si>
  <si>
    <t>Русский язык, лит-ра</t>
  </si>
  <si>
    <t>На методическое пособие «Развитие творческих способностей учащихся на уроках русского языка и литературы через активные методы работы».Целью данной работы является развитие творческих способностей учащихся и воспитание активной личности школьников, используя современные методы и приемы на уроках русского языка и литературы, созданный для увеличения продуктивности труда учителя в процессе преподавания. Для достижения этой цели перед учителем стоят несколько задач: - собрать практический материал по названной теме, систематизировать его;- привлечь внимание коллег к актуальности этой проблемы.Оно содержит материалы, направленные на практическое применение знаний на практике, с подробным описанием методик преподавания. Построено на примерах и рекомендациях, состоит из теоретических положений, посвященных популярным мнениям в педагогике на излагаемую тему или вопрос.Автор освещает целесообразность применения данных приемов, которые доказывают необходимость развития творческих способностей учащихся. На своих уроках использует игровые технологии, ИКТ, особенно метод проектов, где является доказательством участие и призовые места в научно-практических конференциях школьников, активное участие в олимпиадах и конкурсах по предмету «Русский язык и литература», которые доказывают заинтересованность данным предметом. В методическом пособии 55 страниц, где указаны номера страницы каждого раздела в содержании. Пособие состоит из введения и следующих частей, как «Проблемы развития творческого потенциала учащихся», «Основные показатели творческих способностей», «Роль учителя в развитии творческих способностей на уроках русского языка и литературы», «Использование приемов развития критического мышления на уроках русского языка», «Основные приемы работы творческих способностей», «Урок развития речи», «Творческие словари», «Проектная деятельность», «Технология дебатов», «Игровые технологии», «Информационно-коммуникативные технологии», «Диалоговое обучение», «Творческие задания на уроках русского языка и литературы», заключении, список литературы и содержание. Данное пособие рекомендуется для учителей и преподавателей общеобразовательных школ, лицеев, колледжей и университетов.</t>
  </si>
  <si>
    <t>Ысқақ Б</t>
  </si>
  <si>
    <t>Тіл мәдениетінің негіздері</t>
  </si>
  <si>
    <t>Бұл еңбекте тіл мәдениеті мақсаты мен міндеттері, оның салалары, зерттеу объектісі, сөйлеудің түрлері мен оның мінездемесі, сөз этикеті мен сөз қолдану мәдениеті, сөйлеу ізеті мен сөйлеуде көркемдегіш және бейнелнгіш құралдарды пайдалану ерекшеліктері сөз етіледі.Сонымен бірге, аудиторияда сөйлеу мәдениеті, атап айтқанда, шешеннің жұрт алдында сөйлеуіне қойылатын талаптар мен ойдың ұтымды да, әсерлі шығуына әсер ететін кестелі сөздер баян етіледі.Бұл кітап педагогика институттары мен университеттерінің оқытушылары мен студенттеріне, мектеп мұғалімдеріне арналады.</t>
  </si>
  <si>
    <t>Есенова К.У.</t>
  </si>
  <si>
    <t>Көркем публицистика тілі (М.Әуезов шығармалары негізінде)</t>
  </si>
  <si>
    <t>Монографияда көркем публицистика тілі шығармаларының тілі дискурс тұрғысынан зерттеледі.М.Әуезов публицистикасының лексикалық сипаты, грамматикалық амалдардың стильдік қолданысы мен стильдік көріктеуіш амалдары тілдік көрсеткіштер мен экстралингвистикалык факторлар негізінде қарастырылады.Еңбек ғылыми қызметкерлер мен аспиранттарға, жоғары оқу орындарының оқытушылары мен студенттеріне және тіл мәселесіне қызығушы көпшілікке арналған. студенттеріне арналады.</t>
  </si>
  <si>
    <t>Рамазанова С.А., Садық Б.Х.</t>
  </si>
  <si>
    <t>Астрономия (3 басылым, толтырылған)</t>
  </si>
  <si>
    <t>физика, астрономия</t>
  </si>
  <si>
    <t>Ұсынылып отырған еңбек авторлардың астрономия пәнінен жасалған оқулық, жоғарғы оқу орындарының физика-математика факультеттерінің студенттеріне арналып, астрономия пәні сабақтарының бағдарламасына сай жазылған.Оқулық он тараудан тұрады: сфералық және тәжірибелік астрономияның негіздері, күн жүйесінің құрылысы, астрофизиканың жалпы әдістері мен құралдары, қалған жеті тарауда аспан денелерінің негізгі физикалық сипаттамалары, қазіргі астрономияның нәтижелері.Бірінші басылым 1993-1994 жылдары баспадан шығарылған.Екінші басылым 2014 жылы баспадан шығарылған. 20 жыл ішінде астрономиялық зерттеулер жоғары деңгейге жетіп көптеген жаңалықтар ашылған. Қазіргі заман астрономиясының зерттеу нәтижелері ұсынылған кітапқа енгізілді.«Астрономия» оқулығы өңделіп, ХХ-ғасырдың соңғы жылдарымен ХХІ-ғасырдың басында ашылған астрономиялық жаңалықтар толықтырылып, үшінші рет көпшілкке ұсынылып отыр.Оқулық – студенттерге, физика және астрономия пәнінің оқытушыларына, әуесқойларға арналған.</t>
  </si>
  <si>
    <t>Дик П.Ф., Дик А.П.</t>
  </si>
  <si>
    <t>Религиоведение (в 2-х т.)</t>
  </si>
  <si>
    <t>Учебный комплекс вводит в круг основных понятий светского религиоведе-ния, интерпретируемых в совокупности концепций религии. Книга отражает современный уровень философского знания центральных проблем теории религии – понятия и типологии религии, её места в обществе и культуре. Особое внимание уделяется этнокультурной стороне бытия религии. Углуб-лённому усвоению содержания систематического курса помогают другие ча-сти учебного комплекса: хрестоматия, опорные схемы, краткий словарь и обучающие тесты.Учебная книга предназначается для студентов высших учебных заведений и окажется полезной всем интересующимся научно-философской традицией религиоведения и культурологии</t>
  </si>
  <si>
    <t>Культурология 1 том (в 2-х т.)</t>
  </si>
  <si>
    <t>Учебный комплекс</t>
  </si>
  <si>
    <t>культурология</t>
  </si>
  <si>
    <t>Учебный комплекс является вариантом современного поколения учебников. Он выгодно отличается синтезом классического научно-гуманитарного знания о Человеке Культурном и возможностью самостоятельно осваивать начала духовно-философского образования, то есть внимательно читать избранное, размышлять над прочитанным и принимать ответственные решения в своей и для своей жизни.Задуманный как настольная книга студента, учебный комплекс представляет философскую культурологию в относительно самостоятельных частях: теоретический курс, хрестоматия в двух версиях, опорные схемы, словарь. Достижения философии культуры и религии, наук о человеке, включая результаты новых исследований авторов, представлены содержанием в форме и структуре, выверенных опытом авторского преподавания философских, культурологических и религиоведческих дисциплин в вузе.Учебный комплекс предназначен, в первую очередь, для студентов, изучающих общеобразовательные философские дисциплины, а также для специалистов духовной сферы светского государства, работающих в учреждениях образования, науки и культуры, и будет полезным для всех увлекающихся практическим философствованием.</t>
  </si>
  <si>
    <t>Байтаева Г.Р., Бекметова А.К.</t>
  </si>
  <si>
    <t>Әлеуметтік – экономикалық жоспарлау және болжамдау</t>
  </si>
  <si>
    <t>Оқу құралының материалдары 12 тақырыпта қарастырылады, оларда әлеуметтік-экономикалық жоспарлаудың және болжамдаудың әр түрлі аспектілері логикалық түрде рет-ретімен келтірілген. Оқу құралы жоғары оқу орындарының экономикалық мамандықтары бойынша білім алатын студенттерге әлеуметтік-экономикалық жоспарлаудың және болжамдаудың негіздерін тереңдетіп оқыту үшін дайындалған.</t>
  </si>
  <si>
    <t>Культурология 2 том (в 2-х т.)</t>
  </si>
  <si>
    <t>Есеева Г.К., Алиев А.К., Саидов А.М</t>
  </si>
  <si>
    <t>Қайта өңдеу өндірістерінің арнайы технологиялары</t>
  </si>
  <si>
    <t>"Қайта өңдеу өндірістерінің арнайы технологиялары" оқу құралы қабылдау және сақтау технологиясы және кондитерлік өнімдер технологиясы траекториялары бойынша оқитын 6В07213 Қайта өңдеу өндірістерінің технологиясы студенттеріне арналған. "Қайта өңдеу өндірістерінің арнайы технологиялары" курсы 5 кредит көлеміндегі бейіндік пәндерді таңдау компоненті болып табылады. Бұл оқулық қайта өңдеу өндірісінің технологиясындағы заманауи білімге сәйкес жасалған. Оқу құралы курстық жұмыстарды (жобаларды) орындау кезінде пайдалы. Қостанай инженерлік-экономикалық университетінің Ғылыми кеңесі бекіткен және басылымға ұсынған</t>
  </si>
  <si>
    <t>Мурзабаев Б.А., Жумжаев Ғ.Қ., Алжанов Е.А</t>
  </si>
  <si>
    <t>Топырақ географиясы</t>
  </si>
  <si>
    <t>Агрономия, Почвоведение, География</t>
  </si>
  <si>
    <t>6В08120-«Топырақтану және агрохимия» ББ білім алушыларына арналған оқулық білім алушылар географиялық аймақтардың топырақ типтеріне экологиялық, морфо-тектік және физикалық-химиялық сипаттама берілген, олардың құңарлығын сақтау мен арттыру жолдары көрсетілген. ТМД және ҚР топырақтары жан-жақты каралған. Оқулық жоғары оқу орындары-университеттердің 6В08120-«Топырақтану және агрохимия» ББ білім алушыларына бакаларв, магистратура және топырақтану, агрохимия саласында жұмыс жасайтың мамандарға арналған.</t>
  </si>
  <si>
    <t>Омарова К.М., Есеева Г.К., Омаров М.С., Саидов А.М., Алиев А.К.</t>
  </si>
  <si>
    <t>Тағамдық өнімдердің сапасын бағалауға қажетті қарапайым тәсілдер мен әдістер 2 басылым,толтырылған</t>
  </si>
  <si>
    <t>Пищевая промышленость</t>
  </si>
  <si>
    <t>Бұл басылымда органолептикалық көрсеткіштердің негізгі ұғымдары берілген. Тағамдық өнімдердің дәмдік сапасын қарапайым жолмен анықтау мақсатындағы талдамадан өткізу тәртіптері, талаптары және ережелері берілген. 6В07202 – «Қайта өңдеу өндірістерінің технологиясы» білім беру бағдарламасы бойынша жоғары оқу орындарының білім алушыларын даярлауға арналған.</t>
  </si>
  <si>
    <t>Сатыбалдиева А.Б., Абдрашова А.К.</t>
  </si>
  <si>
    <t>Рухани жаңғыру: патриоттық тәрбие және ұлт педагогикасы</t>
  </si>
  <si>
    <t>Тәрбие бағыты бойынша оқу құралы «Болашаққа бағдар: Рухани жаңғыру» мақаласын түсіндіру негізінде оқу әдістемелік және практикалық материалдардың базалық құндылықтарын меңгеру мен Жаңа Қазақстандық Патриотизмді қабылдауға бағытталған. Қазіргі білім беру және тәрбие үрдісінің талаптарына сәйкес патриоттық бағыт бойынша қызметті жоспарлауға көмектесетін тәрбиелік шаралардың үлгілері ұсынылады. Аталмыш құрал оқытушыларға, кураторларға, студенттерге, сынып жетекшілерге, мектеп оқушыларына арналған.</t>
  </si>
  <si>
    <t>Каратышканова К.Р.</t>
  </si>
  <si>
    <t>Дін философиясы</t>
  </si>
  <si>
    <t>Философия, Религиоведение</t>
  </si>
  <si>
    <t>Бұл оқу құралы жоғары оқу орындарында дінтану, философия және барлық білім беру бағдарламалары бойынша оқитын университет студенттеріне арналған. Оқу құралында батыстық дін философиясы мәселелері, Құдайдың бар болуына қатысты дәлелдер, Құдай-әлем қатынасы, дін және ғылым, еркіндік, тұлға тақырыптары қарастырылады.</t>
  </si>
  <si>
    <t>Койгельдинова А.С.</t>
  </si>
  <si>
    <t>Марал шаруашылығының дамуы: проблемалары мен шешімдері</t>
  </si>
  <si>
    <t>Животноводство</t>
  </si>
  <si>
    <t>«Марал шаруашылығының дамуы: проблемалары мен шешімдері» атты ветеринариялық білім беру бағдарламасына арналған монография</t>
  </si>
  <si>
    <t>Рысбекова Ф.А.</t>
  </si>
  <si>
    <t>Қазақстан тарихы пәні бойынша көмекші оқу құралы</t>
  </si>
  <si>
    <t>Оқу-әдістемелік құралында Қазақстан тарихының көне заманнан күні бүгінге дейінгі материалдары, ондағы тарихи оқиғалардың хронологиясы, глоссарийлер, тестер, сәйкестендіру тапсырмалары,мәнмәтіндік тапсырмалар берілген. Дидактикалық құрал мектептерде «Қазақстан тарихы» пәнінің практикалық сабақтарында интербелсенді оқытудың әдістемесін қолдану арқылы оқу,білу талдау,жинақтау негізін ұйымдастыру барысында оқушылардың терең білімін қалыптастыруға арналған. Оқу-әдістемелік құралы оқытушылардың өзіндік жұмысын ұйымдастыру үшін де қолдануға болады.Оқу-әдістемелік құрал мектептерде «Қазақстан тарихын» оқитын оқушыларға, оқытушыларға арналған.</t>
  </si>
  <si>
    <t>Жаппарова А.А.</t>
  </si>
  <si>
    <t>Агрохимические методы анализа почв, растений и удобрений</t>
  </si>
  <si>
    <t>Агрономия, Почвоведение</t>
  </si>
  <si>
    <t>Учебное пособие «Агрохимические методы анализа почв, растений и удобрений» одобрены и рекомендованы для использования при проведении аналитических исследований в выполнении научных (диссертационных) работ магистрантов, докторантов, проведения лабораторных занятий, выполнения дипломных работ бакалавров аграрных вузов и специалистов. В них изложены основные методы и технология распространенных аналитических методов исследования почв, растении и удобрений..Учебное пособие предназначены для бакалавров, магистрантов, докторантов и специалистов.</t>
  </si>
  <si>
    <t>Сыздыкова Д.А.</t>
  </si>
  <si>
    <t>Цифровые и волоконно – оптические системы передачи</t>
  </si>
  <si>
    <t>Учебно методическое пособие</t>
  </si>
  <si>
    <t>Радиотехника, электроника</t>
  </si>
  <si>
    <t>Это книга для студентов специальности «071409000 Радиотехника электроника, и телекоммуникация» .Квалификация «3W07140901» электромонтажник-наладчик телекоммуникационного оборудования и каналов связи. Worldskills —целью которого является повышение престижа рабочих профессий и развитие навыков мастерства. Большое внимание уделено как разработать грамотный проект, удачно выбрать оптический кабель и правильно проложить его и как сварить , так как от качества сварных соединений волокон этого кабеля зависит, построенние ВОЛС по заданным требованиям .Что же представляет из себя процесс сварки ОВ? С разделки оптического кабеля, очистка волокон от гидрофобного материала с надеванием специальных гильз термоусадочных и до сваренного волокна с укладыванием в сплайс-пластины в кассету оптической муфты или кросса.Рассмотрены специализированные инструменты для работы с ОВ.</t>
  </si>
  <si>
    <t>Байтаева Г.Р., Султанова Г.С., Аяжанова М.К.</t>
  </si>
  <si>
    <t>Бизнесті басқару</t>
  </si>
  <si>
    <t>Оқу құралында Қазақстан Республикасының шағын және орта бизнесті басқару бағыттары мен жүргізу жолдары қарастырылып, оларды жүзеге асыру, тиімділігін бағалау критерийлері, даму стратегиясы мен тенденциялары, сондай-ақ шағын және орта бизнестің ұйымдастырушылық-құқықтық нысандары мен оларды мемлекеттік қолдау мәселелеріне талдау жүргізілген. Бұл зерттеу жұмысы жоғары оқу орындарының білімгерлеріне, магистранттарына, докторанттары мен оқытушылар құрамына, басқада қызығушылық танытқан кәсіпкерлікпен айналысатын әрбір азаматқа және өз бетінше ізденушілерге арналған.</t>
  </si>
  <si>
    <t>Абдукадырова А.Ж.</t>
  </si>
  <si>
    <t>Кәсіптік қазақ тілі. Электрмен қамтамасыздандыру мамандығына арналған</t>
  </si>
  <si>
    <t>Әдістемелік оқу құралы</t>
  </si>
  <si>
    <t>Язык казахский, Электроснабжение</t>
  </si>
  <si>
    <t>07130200 – «Электрмен қамтамасыз ету» және 07130700 – «Электромеханикалық жабдықтарға техникалық қызмет көрсету, жөндеу және пайдалану» мамандықтарына арналған «Кәсіптік қазақ тілі» пәнінен лекциялар мен тапсырмалар жинағы колледж оқытушылары мен білім алушыларға арналған оқу құрал ретінде ұсынылады. Бұл әдістемелік нұсқаулық «кәсіптік қазақ тілі» пәнін қамтиды. Көмекші құрал күнтізбелік-тақырыптық жоспар негізінде жасалып, теориялық мәліметтермен, мәтіндермен, жаттығулармен жинақталған.</t>
  </si>
  <si>
    <t>Босынбеков Т.П., Кенжебекова Г.Б.</t>
  </si>
  <si>
    <t>Блокчейн технологиясы (2 томда)</t>
  </si>
  <si>
    <t>БЛОКЧЕЙН ТЕХНОЛОГИЯСЫНЫҢ оқу құралы орталықтандырылмаған қосымшалар деген не және олардың қалай жұмыс істейтіні туралы негізгі түсініктерді көрсетеді. Ethereum платформасының жұмыс істеу принциптері қарастырылады. Смарт келісім-шарттарды жазу және транзакцияларды жариялау және жіберу үшін интерактивті консольді пайдалану жолын көрсетеді. .js кітапханасын, оның импортын, қосылуын және .js ортасында немесе клиент жағында пайдалануын сипаттайды. Қалта қызметін қалай жасау және басқару, смарт келісім-шарттарды құрастыру және .js және EthereumJS көмегімен оларды орналастыру жолын көрсетті. Solidity бағдарламалау тілі және Truffle әзірлеу ортасы сипатталған. Жеке блокчейн және кәсіпорын деңгейіндегі орталықтандырылмаған қолданбаларды әзірлеу бойынша нұсқаулық береді.
 Кітап блокчейн технологиялары саласындағы мамандарға да, осы тақырыпқа енді ғана қызығушылық таныта бастағандарға да арналған. Ол блокчейн жүйелерін құру мәселелерін қамтиды, оларда қолданылатын криптографиялық алгоритмдермен шектелмейді, сонымен қатар олардың негізгі механизмдерін, соның ішінде транзакцияларды, блок құру принциптерін және таратылған желілерде консенсусқа жету сценарийлерін қарастырады. Кітаптың теориялық материалы блокчейн технологияларына негізделген бірнеше криптовалюта платформаларының мысалында көрсетілген.
 Бағдарламашыларға, оқытушылар мен студенттерге, сондай-ақ компаниялар мен банктердің даму бөлімдерінің мамандарына арналған.</t>
  </si>
  <si>
    <t>Технология Blockchain (в 2-х т.)</t>
  </si>
  <si>
    <t>УЧЕБНОЕ ПОСОБИЕ «ТЕХНОЛОГИЯ BLOCKCHAIN» oтражаeт oснoвныe кoнцeпции o тoм, чтo такoe дeцeнтрализoванныe прилoжeния и как oни рабoтают. Рассмoтрeны принципы рабoты платфoрмы Эфириум (Ethereum). Пoказанo, как писать смарт-кoнтракты и испoльзoвать интeрактивную кoнсoль для размeщeния и пeрeдачи транзакций. Описана библиoтeки .js, ee импoрт, пoдключeниe и испoльзoваниe в срeдe.js или на стoрoнe клиeнта. Прoдeмoнстрирoванo, как сoздать сeрвис кoшeлька и управлять им, как и в какoй срeдe кoмпилирoвать смарт-кoнтракты и развeртывать их при пoмoщи .js и Эфириум (Ethereum)JS. Описаны язык прoграммирoвания Solidity и срeда разрабoтки Truffle. Привeдeнo рукoвoдствo пo разрабoткe сoбствeннoгo вlockchainа и дeцeнтрализoванных прилoжeний кoрпoративнoгo урoвня.
 Книга прeдназначeна как для спeциалистoв в oбласти тeхнoлoгии вlockchain, так и для тoлькo начинающих интeрeсoваться даннoй тeмoй. Она oсвeщаeт вoпрoсы пoстрoeния вlockchain-систeм, нe oграничиваясь примeняeмыми в них криптoграфичeскими алгoритмами, нo рассматривая такжe их oснoвныe мeханизмы, включая транзакции, принципы фoрмирoвания блoкoв и сцeнарии дoстижeния кoнсeнсуса (сoгласия) в распрeдeлeнных сeтях. Тeoрeтичeский матeриал книги прoиллюстрирoван на примeрe нeскoльких криптoвалютных платфoрм, базирующихся на тeхнoлoгиях вlockchain.
 Для прoграммистoв, прeпoдаватeлeй и студeнтoв, а такжe спeциалистoв oтдeлoв развития кoмпаний и банкoв</t>
  </si>
  <si>
    <t>Субботина Е.И.</t>
  </si>
  <si>
    <t>Внешнеэкономическая деятельность предприятия</t>
  </si>
  <si>
    <t>В учебном пособии даются рекомендации и советы по изучению отдельных разделов, тем программы курса «Внешнеэкономическая деятельность предприятия», вопросы для самопроверки. 
 Учебное пособие предназначено для студентов обучающихся по образовательной программе 6В04103 Экономика по оказанию методической помощи при подготовке к семинарским занятиям, текущему и итоговому контролю.</t>
  </si>
  <si>
    <t>Субботина Е.И., Абаева Г.И.</t>
  </si>
  <si>
    <t>Оценка эффективности инвестиционных проектов</t>
  </si>
  <si>
    <t>В учебном пособии даются рекомендации и советы по изучению отдельных разделов, тем программы курса «Оценка эффективности инвестиционных проектов», вопросы для самопроверки. 
 Учебное пособие предназначена для студентов обучающихся по образовательной программе 6В04103 Экономика по оказанию методической помощи при подготовке к семинарским занятиям, текущему и итоговому контролю.</t>
  </si>
  <si>
    <t>Основы налогового учета</t>
  </si>
  <si>
    <t>Учебное методическое пособие</t>
  </si>
  <si>
    <t>Учебно – методическое пособие предназначена для студентов экономических специальностей по оказанию методической помощи при подготовке к семинарским занятиям, текущему и итоговому контролю.</t>
  </si>
  <si>
    <t>История развития учета и аудита</t>
  </si>
  <si>
    <t>В учебном пособии даются рекомендации и советы по изучению отдельных разделов, тем программы курса «История развития учета и аудита», вопросы и тесты для самопроверки. 
 Учебное пособие предназначена для студентов экономических специальностей по оказанию методической помощи при подготовке к семинарским занятиям, текущему и итоговому контролю</t>
  </si>
  <si>
    <t>Рыночная инфраструктура</t>
  </si>
  <si>
    <t>Курс лекций</t>
  </si>
  <si>
    <t>Курс лекций подготовлен для обучающихся по образовательной программе 6В04103 Экономика, для лучшего усвоения теоретического материала курса «Рыночная инфраструктура» в качестве методической помощи при подготовке к семинарским занятиям, текущему и итоговому контролю. 
 Используя данный курс лекций при подготовке к сдаче экзамена, студенты смогут систематизировать и конкретизировать знания, приобретенные в процессе изучения данной дисциплины.</t>
  </si>
  <si>
    <t>Экономика малого и среднего бизнеса</t>
  </si>
  <si>
    <t>Курс лекций подготовлен для обучающихся по образовательной программе 6В04103 Экономика, для лучшего усвоения теоретического материала курса «Экономика малого и среднего бизнеса» в качестве методической помощи при подготовке к семинарским занятиям, текущему и итоговому контролю. 
 Используя данный курс лекций при подготовке к сдаче экзамена, студенты смогут систематизировать и конкретизировать знания, приобретенные в процессе изучения данной дисциплины</t>
  </si>
  <si>
    <t>Ляховецкая Л.В.</t>
  </si>
  <si>
    <t>Сборочный чертеж. Деталирование сборочной единицы</t>
  </si>
  <si>
    <t>В учебно-методическом пособие содержатся общие правила выполнения и оформления сборочных чертежей согласно действующим стандартам; рассмотрены последовательность выполнения чертежа сборочной единицы, особенности простановки размеров и нанесения номеров позиций, а так же правила и упрощения при выполнении сборочного чертежа. Подробно разобраны разделы спецификации и правила их составлении. Приведен пример выполнения чертежа сборочной единицы Вентиль и Пробковый кран, дан подробный алгоритм графического построения этих чертежей. Приведены примеры выполнения чертежей деталей, входящих в соответствующие сборочные единицы. В пособии рассмотрен порядок деталирования сборочной единицы в соответствии с действующими стандартами. В заключении предложены контрольные вопросы и тестовые упражнения, которые дают возможность проверить и закрепить приобретенные знания. 
 Учебное пособие рекомендуется для обучающихся образовательных программ технического профиля.</t>
  </si>
  <si>
    <t>Байтанаев А.А., Абдуллаев С.С., Бақыт Ғ.Б.</t>
  </si>
  <si>
    <t>Электрлі жылжымалы құрам</t>
  </si>
  <si>
    <t>«Электрлі жылжымалы құрам» пәні бойынша оқу құралында айнымалы токты жүк электровоздарының құрылымы мен негізгі жабдықтарының әрекет ету принципі және оларға техникалық қызмет көрсету, негізгі ақауларын анықтау жолдары қарастырылған. Оқу құралында келтірілген материалдардан болашақ темір жол мамандары еліміздің локомотив шарушылығын дамытуға үлесін қосу үшін жасалған.</t>
  </si>
  <si>
    <t>Теплотехнические схемы</t>
  </si>
  <si>
    <t>В учебном пособии изложены основные правила по выполнению чертежей и тепловых схем на основе действующих стандартов, приведены стандартные условные графические обозначения теплотехнического оборудования, а также других элементов, входящих в тепловые схемы. Описаны способы получения электрической энергии, рассмотрены назначение и принцип работы энергетического оборудования электростанций. 
 Учебное пособие предназначено для студентов образовательной программы 6В04109 Теплоэнергетика, изучающих дисциплину «Теплотехнические схемы и чертежи». Пособие может быть использовано при выполнении дипломных проектов.
 В приложении даны условные графические обозначения энергетического оборудования в схемах и классификационные характеристики теплоэнергетических установок.</t>
  </si>
  <si>
    <t>Электрические схемы</t>
  </si>
  <si>
    <t>Учебное пособие служит практическим руководством для выполнения графических работ по дисциплине: Электрические схемы и чертежи, а также для выполнения дипломных проектов и работ. 
 В пособии рассмотрены назначение, классификация схем и чертежей электроустановок, даны основные положения и правила выполнения электрических принципиальных схем, а также варианты индивидуальных заданий и указания по их выполнению.</t>
  </si>
  <si>
    <t>Шаяхметов А.Б., Калмаков Е.Б</t>
  </si>
  <si>
    <t>Материалдар кедергісі</t>
  </si>
  <si>
    <t>Оқулықта материалдар кедергісі пәні бойынша теориялық материал берілген. Инженерлік мамандықтарға арналған оқулық.</t>
  </si>
  <si>
    <t>Шаяхметов А.Б., Исинтаев Т.И.</t>
  </si>
  <si>
    <t>Отходы и их переработка</t>
  </si>
  <si>
    <t>В монографии описаны виды и основные источники загрязнения окружающей среды, способы утилизация отходов сельского хозяйства, микробиологические способы утилизации отходов, технологии переработки отходов животноводства, технологии утилизации биологических отходов, современные технологии переработки коммунальных отходов, формы обращения с отходами в Республике Казахстан, анализ законодательства Европейского Союза по переработке бытовых отходов.</t>
  </si>
  <si>
    <t>Шаяхметов А.Б., Исинтаев Т.И.,  Атыханов А.К.</t>
  </si>
  <si>
    <t>Обоснование конструктивно-режимных параметров 
 электромагнитного пульсатора доильного аппарата</t>
  </si>
  <si>
    <t>В монографии описаны факторы, влияющие на процесс машинного доения. Рассмотрены различные конструкции пульсаторов доильных аппаратов, на основании их разработана классификация пульсаторов доильных аппаратов. Изложены обобщенные данные научных исследований по разработке и обоснованию конструктивно-режимных параметров электромагнитного пульсатора доильного аппарата. Предназначена для магистрантов,докторантов и преподавателей технических вузов.</t>
  </si>
  <si>
    <t>Абаева Г.И.</t>
  </si>
  <si>
    <t>Система интерпретации хозяйствующих субъектов в бухгалтерском учете</t>
  </si>
  <si>
    <t>В учебное пособии даются рекомендации и советы по изучению отдельных разделов, тем программы курса «Система интерпретации хозяйствующих субъектов в бухгалтерском учете», вопросы и тесты для самопроверки. Учебное пособие предназначена для студентов экономических специальностей по оказанию методической помощи при подготовке к семинарским занятиям, текущему и итоговому контролю</t>
  </si>
  <si>
    <t>Международные организации по стандартизации</t>
  </si>
  <si>
    <t>В учебном пособии дан обзор материала по темам, включенным в образовательную программу 6В07514 Стандартизация и сертификация (по отраслям)». Пособие состоит из разделов, включающих темы в которых рассматриваются цели и задачи Международной организация по стандартизации ISO, структура и руководящие органы ISO, раскрыты перспективы и возможности международной стандартизации, приведены примеры сотрудничества университета с МЭС в совместных проектах по Костанайской области. Дано описание Стратегии ISO на 2021-2030 г.г., миссии, и взаимодействие ISO с развивающимися странами. Рассмотрены вопросы инклюзивности и многообразия в системе ISO. Для контроля усвоения каждой темы разработаны вопросы для самопроверки. Данное пособие представляет собой обобщенный материал по дисциплине «Международные организации по стандартизации» для студентов и является дополнительным источником к уже изданным трудам ученых, освещающих вопросы по международным организациям по стандартизации. Материал, изложенный в пособии, может быть использован при подготовке дисциплины студентами образовательной программы 6В07514 «Стандартизация и сертификация (по отраслям)». Автор благодарит Джабасову Ж.Г-руководителя Центра международного сотрудничества и внедрения проектов КИнЭУ им.М.Дулатова, Есееву Г.К.- -заместителя председателя МТК 534 по стандартизации, профессора кафедры «Стандартизация и пищевые технологии» КИнЭУ им.М.Дулатова за предоставленные материалы для более содержательного изложения некоторых тем дисциплины.</t>
  </si>
  <si>
    <t>Сегизбаева А.С., Мукашева Т.К.</t>
  </si>
  <si>
    <t>Разработка и внедрение стандартов</t>
  </si>
  <si>
    <t>В учебном пособии дан обзор материала по темам, включенным в образовательную программу 6В07514 Стандартизация и сертификация (по отраслям)». Пособие состоит из разделов, включающих темы в которых рассматриваются цели и задачи дисциплины «Разработка и внедрение стандартов». Темы лекций содержат теоретический материал по основным вопросам и являются руководством в освоении специальности. Целью изучения дисциплины «Разработка и внедрение стандартов» является приобретение студентами теоретических и практических знаний в области разработки стандартов, нормативно-правовой базы в области разработки стандартов и нормативных документов. Студент должен уметь использовать теоретические и практические знания в процессе разработки и внедрения стандартов, знать правила проведения нормативной экспертизы документации, знать категории, виды, условия применения стандартов.Данное пособие представляет собой обобщенный материал по дисциплине «Разработка и внедрение стандартов» для студентов и является дополнительным источником при подготовке дисциплины студентами образовательной программы 6В07514 «Стандартизация и сертификация (по отраслям)».</t>
  </si>
  <si>
    <t>Бобков С.И.</t>
  </si>
  <si>
    <t>Принципы обоснования параметров и режимов работы пневмомеханического подборщика-погрузчика рассыпного сена</t>
  </si>
  <si>
    <t>Агро, сельскохоз техник</t>
  </si>
  <si>
    <t>В монографии приведены теоретические материалы по обоснованию параметров и режимов работы пневмомеханического подборщика-погрузчика рассыпного сена, а также на основе результатов исследований и опытных данных научных организаций Казахстана, в частности Костанайского фили-ала ТОО «НПЦ агроинженерии», даны рекомендации по использованию аг-ротехнологий заготовки грубых кормов (сена) и технических средств (подборщиков сена) для заготовки рассыпного сена, адаптированных к условиям северного региона Казахстана. 
 Предназначено для студентов, обучающихся по образовательной про-грамме 6В08716 Аграрная техника и технология (по отраслям); может быть полезно преподавателям для эффективной организации учебного процесса</t>
  </si>
  <si>
    <t>Сельскохозяйственные машины в ресурсосберегающих технологиях</t>
  </si>
  <si>
    <t>В учебно-методическом пособии приведены теоретические материалы по основным темам курса «Сельскохозяйственные машины», а также на основе результатов исследований и опытных данных научных организаций Казах-стана даны рекомендации по использованию сельскохозяйственных машин в ресурсосберегающих технологиях производства продукции растениеводства, адаптированных к условиям основных зерносеющих регионов (в технологи-ях с минимальной и нулевой обработки почвы, технологиях с использовани-ем элементов системы точного земледелия). Предназначено для студентов, обучающихся по образовательной про-грамме 6В08716 Аграрная техника и технология (по отраслям); может быть полезно преподавателям для эффективной организации учебного процесса.</t>
  </si>
  <si>
    <t>Байтанасова Қ.М.</t>
  </si>
  <si>
    <t>Әдебиеттануға кіріспе</t>
  </si>
  <si>
    <t>Кітапта әдебиеттануға кіріспе пәнінің негізгі мәселелері, мән‑маңызы, әдеби әдіс, жанр, әдеби бейне, көркем туындыға қатысты саралаулар, олардың ерекшелігі, көркем мәтінді талдау түрлері бүгінгі күн тұрғысынан зерделеу арқылы айқындалып, бастапқы ғылыми-теориялық ұғымдар беріледі. Бұл еңбек жоғары, арнайы оқу орындарының филолог студенттеріне, мамандарына және мектеп мұғалімдеріне арналған</t>
  </si>
  <si>
    <t>Притула Р.А.</t>
  </si>
  <si>
    <t>Менеджмент в торговле</t>
  </si>
  <si>
    <t>Учебно-методическое пособие подготовлено для студентов бакалавриата для лучшего усвоения теоретического материала курса «Менеджмент в торговле».
 Используя данное пособие при подготовке к сдаче экзамена, студенты смогут в сжатые сроки систематизировать и конкретизировать знания, приобретенные в процессе изучения этой дисциплины; сформулировать примерный план ответов на возможные экзаменационные вопросы.</t>
  </si>
  <si>
    <t>Профессиональный менеджмент</t>
  </si>
  <si>
    <t>Учебно-методическое пособие подготовлено для обучающихся в магистратуре для усвоения теоретического материала курса «Профессиональный менеджмент».
 Используя данное пособие при подготовке к сдаче экзамена, магистранты смогут в сжатые сроки систематизировать и конкретизировать знания, приобретенные в процессе изучения этой дисциплины; сформулировать примерный план ответов на возможные экзаменационные вопросы.</t>
  </si>
  <si>
    <t>История учений менеджмента</t>
  </si>
  <si>
    <t>Учебно-методическое пособие подготовлено для студентов бакалавриата для лучшего усвоения теоретического материала курса «История учений менеджмента».
 Используя данное пособие при подготовке к сдаче экзамена, студенты смогут в сжатые сроки систематизировать и конкретизировать знания, приобретенные в процессе изучения этой дисциплины; сформулировать примерный план ответов на возможные экзаменационные вопросы.</t>
  </si>
  <si>
    <t>Мендыбаев С. А.</t>
  </si>
  <si>
    <t>Оқу құралы "Электрондық және өлшеу техникасының негіздері" курсының бағдарламасына сәйкес жазылған. Нұсқаулықтың бірінші бөлігі электрондық құрылғылардың элементтік базасымен, оларды құру және жұмыс істеу принциптерімен таныстырады, аналогтық және цифрлық электроника құрылғыларының жұмысын талдауды қамтиды. Оқу құралының екінші бөлімінде Өлшеу техникасының құрылғылары қарастырылады. Өлшеу қателіктері, аналогтық, электронды, цифрлық және микропроцессорлық өлшеу құралдарының құрылысының ерекшеліктері мен жұмыс принциптері зерттеледі. Қазіргі заманғы "цифрландыру" қажеттіліктеріне сәйкес сандық электроника бөлімдерінің көлемі біршама кеңейтілді. Бұл басылымды тек жоғары оқу орындарының студенттері ғана емес, сонымен қатар олардың практикалық қызметінде анықтамалық құрал ретінде де қолдануға болады.</t>
  </si>
  <si>
    <t>Основы электронной и измерительной техники</t>
  </si>
  <si>
    <t>Учебное пособие написано в соответствии с программой курса «Основы электронной и измерительной техники». Первая часть пособия знакомит с элементной базой электронных устройств, принципами их построения и работы, содержит анализ работы устройств аналоговой и цифровой электроники. Во второй части учебного пособия рассматриваются устройства измерительной техники. Изучаются погрешности измерений, особенности построения и принципы работы аналоговых, электронных, цифровых и микропроцессорных измерительных приборов. В соответствии с потребностями современной «цифрлизации», несколько расширены объемы разделов по цифровой электронике. Настоящее издание может быть использовано не только студентами вузов, но и рекомендовано в качестве справочного пособия в их практической деятельности.</t>
  </si>
  <si>
    <t>Балаклейский С.П., Балаклейская Л.А.</t>
  </si>
  <si>
    <t>Основы технологии производства и ремонта транспортной техники</t>
  </si>
  <si>
    <t>Транспортная техника и технологии</t>
  </si>
  <si>
    <t>В учебно-методическое пособие включен наиболее современный материал основных разделов дисциплины «Основы технологии производства и ремонта транспортной техники», особое внимание уделено вопросам ремонта, восстановления и сборки автомобильных узлов и деталей, а также даны рекомендации и методический материал по выполнению практических занятий и самостоятельной работы студентов.Предназначено для студентов специальности 5В071300 –Транспорт, транспортная техника и технологии, может быть рекомендовано преподавателям высших учебных заведений при проведении учебных занятий по техническим дисциплинам, имеющим отношение к изготовлению, сборке, ремонту и восстановлению деталей и узлов транспортной техники, сельскохозяйственных машин, технологического оборудования.
 Рекомендовано к изданию в открытой печати для внедрения в учебный процесс УМО по направлениям подготовки кадров высшего и (или) послевузовского образования: «Инженерия и инженерное дело» и «Транспортные услуги».</t>
  </si>
  <si>
    <t>Баямирова Р.У.</t>
  </si>
  <si>
    <t>Применение загущенных водных растворов полимеров, улучшающих режим вытеснения нефти</t>
  </si>
  <si>
    <t>В монографии приведено обоснование целесообразности применения полимерного воздействия на нефтяные пласты с подбором перспективных участков и скважин. В результате работы проведен анализ существующей системы разработки месторождения. Анализ разработки проводился с целью подбора потенциальных объектов для применения полимерного заводнения. При этом привлекались первичные геолого-промысловые данные, карты разработки, начальных и остаточных извлекаемых запасов нефти по основным продуктивным горизонтам месторождения. На основе данного анализа предложены участки, благоприятные для проведения полимерного заводнения</t>
  </si>
  <si>
    <t>Алтайбекова Қ.Т.</t>
  </si>
  <si>
    <t>Ғылым тілі және қазақ тіл білімінің метатілі</t>
  </si>
  <si>
    <t>Монография ғылыми стилді зерттеудің теориялық негіздері және қазақ тіл білімінің метатілі мен антропоцентристік парадигма деп аталатын екі бөлімнен тұрады. Бірінші бөлімде ғылыми стилдің қалыптасуы және зерттелуіне, қазақ, орыс, ағылшын тілдерінің ғылыми стилінің қалыптасуы мен ерекшелігіне, ғылыми стилді зерттеудің маңыздылығы қарастырылады. Екінші бөлімде қазақ тіл білімінің ғылым-танымдық сипаты, қазақ тіл білімінің концептілері, қазақ тіл білімі фреймдері, танымдық тіл білімі және оның метатілі анықталады. Монографияны жоғары оқу орындарында оқытылатын «Ғылым тілі», «Стилистика», «Терминология», «Когнитивтік лингвистика» курстарында пайдалануға болады. Монография студенттерге, магистранттарға, докторанттарға және оқытушыларға арналады.</t>
  </si>
  <si>
    <t>Атақұлов Т.А., Ержанова К.М.,</t>
  </si>
  <si>
    <t>Қазақстанның суғармалы жерлерін қарқынды пайдаланудың тиімді жолдары</t>
  </si>
  <si>
    <t>Агро, Растениеводство</t>
  </si>
  <si>
    <t>Монографияда суғармалы егіншіліктің Қазақстандағы даму жағдайы, келешегі, оны жақсарту шаралары, тиімді пайдалану жолдары жөнiндегі түсiнiк пен ауыл шаруашылық дақылдарының өніп-өсуі және өнімділігіне тигiзетiн әсерi берiлген.Монографияда ауыл шаруашылық мамандары үшін суғарудың түрлері, айырмашылықтары және аграрлық өнеркәсіп кешенінде инновациялық суғару технологияларын енгізудің маңыздылығы қарастырылған. Ауыл шаруашылық жоғары оқу орындарының докторанттары мен магистранттарына, ауыл шаруашылықтары мамандықтары студенттеріне және фермерлер мен шаруа қожалықтары қызметкерлерiне арналған.</t>
  </si>
  <si>
    <t>Тогашева А.Р.</t>
  </si>
  <si>
    <t>Кислотная обработка скважин и прискважинной зоны пласта</t>
  </si>
  <si>
    <t>В монографии обобщены и систематизированы с учетом современных представлений данные о технологиях и композиционных составах для кислотной обработки призабойных зон скважин в коллекторах. Выявлен механизм действия замедляющих добавок на основе полигликолей и экспериментально обоснованы новые композиционные составы для СКО. В результате выполненного геолого-промыслового анализа данных гидродинамических исследований скважин оценена эффективность предложенных методов воздействия на призабойную зону скважин</t>
  </si>
  <si>
    <t>Әдебиеттануға кіріспе. Практикум</t>
  </si>
  <si>
    <t>Практикум әдебиеттануға қатысты негізгі ұғымдарды қамтыған анықтамалық пен көркем мәтінді талдаудан тұрады. Еңбек студенттердің әдеби білімді теориялық және практикалық жағынан игеруіне, білік-дағдыларын қалыптастыруға арналған. Еңбек «Қазақ тілі мен әдебиеті» мамандығының 1 курс студенттеріне «Әдебиеттануға кіріспе» пәніне қосымша құрал ретінде ұсынылды</t>
  </si>
  <si>
    <t>Сарбопеева М.Д.</t>
  </si>
  <si>
    <t>Одновременно раздельная эксплуатация нескольких эксплуатационных объектов на месторождений Каламкас</t>
  </si>
  <si>
    <t>Целью работы является закачка технологической жидкости одной скважиной отдельно в разные пласты при разном давлении в соответствии с коллекторскими свойствами каждого пласта с целью более равномерной выработки пластов на месторождении Каламкас. Для решения данного вопроса в работе были исследованы и освещены следующие вопросы: Анализ результатов внедрения проектных решений по разработке многопластовых объектов с применением технологии одновременно-раздельной добычи, применение технических средств для регулирования процесса разработки двух и более пластов одной скважиной, для повышения коэффициента нефтеотдачи проведение опытно- промышленных работ для внедрения ОРЭ.</t>
  </si>
  <si>
    <t>Жолбасарова А.Т.</t>
  </si>
  <si>
    <t>Кенорнындағы мұнай мен газды кәсіптік жинау жүйесін зерттеу және жетілдіру</t>
  </si>
  <si>
    <t>Өңірдің көпфазалы бұрандалы сорғыларға қажеттілігін кен орындарының жағдайына және мұнай кәсіпшілік жабдықтарының жұмыс істеу мәселелеріне сәйкес анықтау әдістемесі әзірленді және оларды объектілерге таңдау жүргізілді. Сорғылардың көмегімен ұңғыма өндірісінің ағынды сулары мен газ құрамының үнемі өзгеріп тұруы жағдайында олардың кен орнын біріктіріп пайдалануын іске қосу және оңтайландыру әдісі ұсынылған. Ұңғыма өнімдерін алдын ала тазарту және суды алдын ала босату қондырғылардың қолданыстағы жүйесінің процесін нашарлатпайды. Мұнай мен суды жинау мен тазартудың қолданыстағы жүйесінің қиындықтары мен кемшіліктерін кен орындарын жақсарту технологиясы әзірленді. Жұмыста Өзен кенорнындағы ұңғылар өнімдерінің кәсіпшілік жиналуы мен дайындалу жүйесі сарапталған. Кен орындарын игерудің барлық сатысында мұнай мен газды көп фазалы сорғылармен бірлесіп тасымалдауды қолдана отырып, ұңғымаларының өнімдерін жинау жүйесін жетілдіру, ірі кен орындарын игерудің кеш сатысында мұнай жинау және дайындау жүйелерін қайта құрудың ғылыми принциптерін игеруге бағытталған зерттеулер жүргізілген</t>
  </si>
  <si>
    <t>Аитышева А.Т., Омарова Е.О.</t>
  </si>
  <si>
    <t>Оқу құралы мектеп оқушыларына арналған, тігін бұйымдарының технологиялық өңдеулері жайлы және қолданбалы өнер жайлы ақпараттар жазылған. «Тәрбие - тал бесіктен басталады» демекші, ата дәстүр мен ұлттық құндылықтарды мектеп жасынан бастап балаларға үйретсек, оқытсақ баланың бойына отанға деген сүйіспеншілігі арта түседі. Сондықтан осы оқу құралын қазақ дәстүрі мен өнеріне арнадық. Қолданбалы өнердің қарапайым түйінен бастап, күрделі түйіндерге дейінгі орындалу үрдісін қамтитын оқу құралы десе де болады. Оқушылар өздігінен жобалаған бұйымдарын матадан орындап шығуға өз көмегін беретін ақпараттармен қамтылған оқу құралы ретінде орындалды.</t>
  </si>
  <si>
    <t>Көкшеева З.Т.</t>
  </si>
  <si>
    <t>Ұрпақ тәрбиесіндегі халық ауыз әдебиетінің тағылымдық негіздері</t>
  </si>
  <si>
    <t>Бұл монографияда балалар психологиясын, көркемдік талғамын, шығармашылық мүмкіндіктерін танытатын халықтың ғасырлар бойы жасаған асыл мұрасының жиынтығы - фольклоры арқылы мектеп оқушыларын өз халқының ауыз әдебиеті мен төл мәдениетіне деген қызығушылығын қалыптастыру, оның тарихы мен жіктемесі, түрлері және ұрпақ тәрбиесіндегі мүмкіндіктері жайлы баяндалады. Фольклор - өзінің бала қабілетіне лайықтылығымен, логикалық жүйелілігімен тілінің нәрлілігімен, ақ пен қараның жігін айқын ажыратқан тәрбиелік маңыздылығымен, эстетикалық талғамдылығымен бағалы, осы бағытта бірнеше сабақ үлгілері, сыныптан тыс жұмыстар, «ауыз әдебиеті», «фольклор» тақырыбындағы үйірмелердің үлгілері, әдіс-тәсілдері беріледі.</t>
  </si>
  <si>
    <t>Көкшеева З.Т., Балғалиева А.Қ</t>
  </si>
  <si>
    <t>Оқушылардың білім жетістіктерін бағалаудағы мұғалімнің зерттеушілік рөлі</t>
  </si>
  <si>
    <t>Биология, химия, физика</t>
  </si>
  <si>
    <t>«Оқушылардың білім жетістіктерін бағалаудағы мұғалімнің зерттеушілік рөлі» атты бұл монография студенттер мен ұстаздар қауымына арналғандықтан, оның нәтижелерін жалпы білім беру мектептеріндегі жаратылыстану, биология, химия жәіне физика пәні мұғалімдері, PISA зерттеулеріне дайындық жұмыстарын жүргізуші білім беру ұйымдарындағы топтарда өз жұмыcтapындa пaйдaлaнуғa бoлaды. Сондай-ақ талдау барысында қол жеткізген жаңалық-нәтижелерді аталған пән мұғалімдері сабақ барысындағы бағалау жұмыстарына қолдануларына, орта, арнаулы және жоғары мектептер үшін оқулықтар мен оқу құралдарын дайындауда және ЖОО биология, химия, физика және информатика пәндерін оқыту факультеттерінде, оқушыларға қатысты жалпы және арнаулы курстарда дәріс оқуда пайдалануға болады.</t>
  </si>
  <si>
    <t>Бекешов С.С, Көкшеева З.Т.</t>
  </si>
  <si>
    <t>Мектеп оқушыларының эстетикалық қызығушылығын қалыптастыруда дәстүрлі қолөнер мен балалар фольклорының тәлім-тәрбиелік мәні</t>
  </si>
  <si>
    <t>Бұл еңбек халықтың дәстүрлі қолөнері мен фольклорын мектеп оқушыларына таныстыру арқылы ата-бабаларымыздан мирас болып келе жатқан халықтың төл өнеріне деген қызығушылықтарын қалыптастыру 
 мақсатында дайындалды. Сондай-ақ, еңбекте балалар психологиясын, олардың көркемдік талғамын, шығармашылық мүмкіндіктерін танытатын халықтың ғасырлар бойы жасаған асыл мұрасының жиынтығы - фольклорымен бірге дәстүрлі қолөнер арқылы мектеп оқушыларын өз халқының ауыз әдебиеті мен төл мәдениетіне деген қызығушылығын қалыптастыру, оның тарихы мен жіктемесі, түрлері және ұрпақ тәрбиесіндегі тәрбиелік мәні мен мүмкіндіктері жайлы баяндалады.</t>
  </si>
  <si>
    <t>Гусенов Б.Ш., Лукьянов А.А., Немелбаев Е.А.</t>
  </si>
  <si>
    <t>Мемлекеттік қызметкердің құқықтық мәртебесі</t>
  </si>
  <si>
    <t>юридический, экономический</t>
  </si>
  <si>
    <t>Оқулықта Қазақстан Республикасындағы мемлекеттік қызмет және мемлекеттік қызметшінің құқықтық мәртебесінің теориялық-методологиялық негіздерінің қазіргі қолданыстағы нормативтік-құқықтық актілермен байланыстыра отырып, негізгі ерекшеліктері айқындалған. Сондай-ақ шетел мемлекеттерінің оң тәжірибесі зерделеніп, салыстырмалы талдау жасалынды. 
 Бұл зерттеу жұмысы жоғары оқу орындарының құқық және экономика факультеттерінің білімгерлеріне, магистранттарына, докторанттары мен оқытушы құрамдарына, мемлекеттік және құқық қорғау органдары қызметкерлеріне және өз бетінше ізденушілерге арналған</t>
  </si>
  <si>
    <t>Лукьянов А.А., Гусенов Б.Ш.</t>
  </si>
  <si>
    <t>Государственное регулирование занятости в Республике Казахстан</t>
  </si>
  <si>
    <t>В учебнике представлены материалы в 3 разделах и 9 подразделах. В них рассмотрено значение государственного регулирования занятости и дано обоснование необходимости регулирования государством процессов происходящих на рынке труда. Оценивается эффективность реализации государственных программ в области занятости населения, особенно «Атлас новых профессий», показаны достигнутые результаты. Изучено влияние пандемии COVID - 2019, на состояние рынка труда в Казахстане и проанализирована эффективность программ реализованных государством в этот период.</t>
  </si>
  <si>
    <t>каз/рус</t>
  </si>
  <si>
    <t>Үмітқалиев Ұ.Ү. (Умиткалиев У.)</t>
  </si>
  <si>
    <t>Шыңғыстаудың көне тарихи-археологиялық ескерткіштері. Древние историко-археологические памятники Чингистау.</t>
  </si>
  <si>
    <t>Археология, история</t>
  </si>
  <si>
    <t>Ұсынылып отырған еңбек қазақ және орыс тілдерінде – Қасиетті Шыңғыстау жерінің көне дәуірлерден бастап бүгінгі күнге дейінгі ескерткіштері жөнінде «Ұлы Абайдың 175 жылдық мерейтойы аясында» жалпы көпшілік оқырман қауымға танымдық негізде дайындалған. Осы өлкеге жүргізілген археологиялық қазба жұмыстары мен бірге тарихи зерттеулер негізіндегі қазақтардың тұрмыс тіршілігі мен шаруашылығы және қолданбалы өнері жөнінде баяндалған. Түрлі-түсті суреттермен безендірілген ғылыми еңбек, заман талабына сай тұщымды әрі нақты деректермен оқырман қауымды баурап алады деген ойдамыз.</t>
  </si>
  <si>
    <t>Abdigapbarova U., Zhiyenbayeva N. (Абдигапарова)</t>
  </si>
  <si>
    <t>Organization of research work in the field of inclusive education</t>
  </si>
  <si>
    <t>The textbook</t>
  </si>
  <si>
    <t>Педагогика, инклюзивное образование</t>
  </si>
  <si>
    <t>The textbook is intended for MA students who study under the educational program 7M01906 - Special pedagogy: inclusive education. The manual outlines issues related to the subject area of research, types of research focused on the development of systematic knowledge in the form of problems, hypotheses, concepts, as well as methods of specific empirical research in special pedagogy and inclusive education. The manual has been prepared in order to meet the needs for educational and methodological support for the system of training the human potential of teachers with master's degree in inclusive education. Учебник предназначен для студентов магистратуры, обучающихся по образовательной программе 7М01906 - Специальная педагогика: инклюзивное образование. В пособии излагаются вопросы, связанные с предметной областью исследования, виды исследований, ориентированных на развитие систематических знаний в форме проблем, гипотез, концепций, а также методы конкретных эмпирических исследований в специальной педагогике и инклюзивном образовании. Пособие подготовлено с целью удовлетворения потребностей в учебно-методическом обеспечении системы подготовки человеческого потенциала учителей со степенью магистра в области инклюзивного образования.</t>
  </si>
  <si>
    <t>Омаров Т.Ж., Назаров А.Ж., Әлайдарова Ә.А., Байымбетов Ж.А., Мақашев Е.П.</t>
  </si>
  <si>
    <t>Композиция</t>
  </si>
  <si>
    <t>Дизайн, Изобраз искуст</t>
  </si>
  <si>
    <t>Оқу құралында композицияның түрлері және олармен жұмыс істеу кезеңінде міндетті заңдылықтары мен ережелері толық қамтылып, мазмұн желісі иллюстрациялармен толықтырылған. Көрнекі мысал ретінде түрлі-түсті қосымша суреттер көрсетілген. Басылым дизайн мамандықтарының студенттеріне, сондай-ақ бейнелеу өнеріне қызығушылық танытатын барлық оқырмандарға ұсынылады.</t>
  </si>
  <si>
    <t>Шиндалиева М.Б.</t>
  </si>
  <si>
    <t>Журналистикадағы менеджмент пен маркетинг 1 бөлім</t>
  </si>
  <si>
    <t>Бұл оқулық соңғы бекітілген типтік оқу бағдарламасына сәйкес журналистикадағы менеджмент пен маркетинг саласына арналған. Оқулықта журналистикадағы менеджмент пен маркетингтің дамуы, қалыптасуы тарихы, тәжірибесі, теориясы туралы көп мағлұмат берiледi. БАҚ-тағы менеджмент, маркетинг саласының байланысы мен ерекшелiгi кеңінен қамтылған. Оқулық журналистика саласы бойынша маманданатын студенттерге, магистранттарға, докторанттарға, көпшілік қауымға арналған.</t>
  </si>
  <si>
    <t>Журналистикадағы менеджмент пен маркетинг 2 бөлім</t>
  </si>
  <si>
    <t>Шетел журналистикасы (2 томда)</t>
  </si>
  <si>
    <t>Бұл оқулық соңғы бекітілген типтік оқу бағдарламасына сәйкес шетел журналистикасының тарихы мен теориясына арналған. Оқулықта түрлi бағыттағы шетел бұқаралық ақпарат құралдарының дамуы мен қалыптасу тарихы, тәжірибесі, теориясы туралы көп мағлұмат берiледi. Әлемдегі бұқаралық ақпарат құралдарының салаларына, ерекшелiктерiне тоқталып, шетел журналистикасындағы көп жылғы тәжірибе мен жаңа iзденiстер кеңінен қамтылған. Оқулық журналистика, баспа ісі, қоғаммен байланыс саласы бойынша маманданатын студент, магистрант, докторанттарға арналған.</t>
  </si>
  <si>
    <t>Лимонов Л.Г., Сивякова Г.А.</t>
  </si>
  <si>
    <t>Автоматизированный электропривод промышленных механизмов</t>
  </si>
  <si>
    <t>В учебном пособии рассмотрены типовые автоматизированные электроприводы промышленных механизмов и особенности их функционирования и управления.Учебное пособие предназначено для студентов и магистрантов высших учебных заведений, обучающихся по образовательным программам «Автоматизированные электромеханические системы», «Электроэнергетика», «Инженерия энергетических систем», «Электротехническое машиностроение и инжиниринг энергетических систем», «Электроэнергетика и электротехника», «Электротехника и электромеханика», «Электрооборудование и электрохозяйство предприятий, организаций и учреждений» и др.Данное пособие может использоваться при выполнении расчетной части курсовых и дипломных проектов, научно-исследовательской работы, а также может быть полезно инженерам при проектировании, наладке и промышленной эксплуатации автоматизированных электроприводов различного назначения.</t>
  </si>
  <si>
    <t>Myrzakhanova M.N. / Мырзаханова М. Н.</t>
  </si>
  <si>
    <t>Forensic medicine</t>
  </si>
  <si>
    <t>Рассмотрены основные этапы истории судебной медицины, система организации и процессуальные аспекты судебно-медицинской экспертизы в Республике Казахстан. Анализируются проблемы судебно-медицинской диагностики при травмах, отравлениях и других нарушениях здоровья, основные причины смерти людей и дается их экспертная оценка. Оно предназначено для бакалавров, магистрантов медицинских и юридических специальностей, а также следователей, адвокатов, прокуроров и судов, занимающихся конкретной юридической и медицинской практикой.</t>
  </si>
  <si>
    <t>Прокатное оборудование и электроприводы</t>
  </si>
  <si>
    <t>В учебном пособии рассмотрены типовые технологические процессы прокатного производства, уделяя при этом особое внимание электрическим приводам машин и механизмов, работа которых играет определяющую роль в производительности прокатного оборудования и качестве получаемой продукции.
 Учебное пособие предназначено для студентов и магистрантов высших учебных заведений, обучающихся по образовательным программам «Обработка металлов давлением», «Литейное производство и обработка металлов давлением», «Производство и обработка черных и цветных металлов», «Технология обработки металлов давлением», «Металлургия черных и цветных металлов», «Электротехническое машиностроение и инжиниринг энергетических систем», «Электроэнергетика и электротехника», «Электротехника и электромеханика» и др.Данное пособие может использоваться при выполнении расчетной части курсовых и дипломных проектов, научно-исследовательской работы, а также может быть полезно инженерам при проектировании, наладке и промышленной эксплуатации оборудования и электроприводов прокатных цехов.</t>
  </si>
  <si>
    <t>Урунбасарова Э.А., Утегенова А.А.</t>
  </si>
  <si>
    <t>Русский язык (в 2-х т.)</t>
  </si>
  <si>
    <t>Язык русский, экономика</t>
  </si>
  <si>
    <t>Основной целью учебника является развитие у студентов казахского отделения коммуникативной компетенции.Учебник включает теоретический материал, задания и упражнения, тестовые вопросы, направленные на развитие и совершенствование языковой и профессиональной компетенции у студентов. Он поможет обучающимся овладеть практическими навыками анализа текста и применить их в своей образовательной деятельности. Студенты также познакомятся с этикой и этикетом деловой речи и с профессионально-коммуникативными ситуациями и коммуникативными целями и намерениями профессионального общения.В соответствии с условием кредитной системы обучения учебный материал излагается в трех модулях: «Язык и вопросы коммуникации», «Научный стиль. Характерные черты научного стиля», «Культура устной речи и речевого поведения в профессиональной сфере».</t>
  </si>
  <si>
    <t>Урунбасарова Э.А.</t>
  </si>
  <si>
    <t>Методология духовно-нравственного воспитания: история, теория и практика</t>
  </si>
  <si>
    <t>В монографии дается ретроспективный анализ концептуальных положений этических позиций Ч.Валиханова, И.Алтынсарина, А.Кунанбаева как теоретико-методологического источника основ теории духовно-нравст¬венного воспитания обучающихся Казахстана, анализируются психолого-педагогические особенности духовно-нравственно¬го развития личности в работах Ш. Кудайбердиева, С Торайгырова, М.Кашимова, в исследованиях первых казахстанских ученых-педагогов Ж.Аймаутова, М.Жумабаева; рассматривается вклад выдающихся государственных деятелей республики М.Ауэзова, К.Сатпаева, М.Габдуллина, Б.Момыш-улы в развитие теории духовно-нравственного воспитания, а также разработка проблем духовно-нравственного формирования личности обучающихся в работах таких видных педагогов Казахстана, как Р.Г.Лемберг, Г.Бегалиев, С.Балаубаев.В работе также проведен теоретико-методологический анализ психолого-педагогических основ процесса духовно-нравственного воспитания обучающейся молодежи, раскрыты его аксиологические основы, принципы и факторы, разработана модель и методика духовно-нравственного развития личности обучающегося. В практической части монографии представлены разработки занятий по духовно-нравственному воспитанию студентов на занятиях по педагогике и психологии высшей школы, основанные на инновационных технологиях обучения. Монография адресована, прежде всего, преподавателям вузов, колледжей, докторантам, магистрантам, бакалаврам гуманитарных вузов, учителям школ, но, думается, будет полезной всем, кого волнуют вопросы духовно-нравственного развития личности.</t>
  </si>
  <si>
    <t>Турсынова Т.Т., Егинбаева А.Е.</t>
  </si>
  <si>
    <t>Экономическая, социальная и политическая география мира</t>
  </si>
  <si>
    <t>Учебно-методическое пособие «Экономическая, социальная и политическая география мира» предназначено для студентов высших учебных заведений, обучающихся по образовательным программам «6B05209–География» и 6B01524 – «Подготовка педагогов географии». Учебное пособие является всесторонним, разработанным с учетом результатов и достижений многолетней научно-педагогической деятельности авторов, раскрывает основные проблемы и структурные возможности экономического раздела географии на современном этапе развития общества.</t>
  </si>
  <si>
    <t>Язык каз., Экономика</t>
  </si>
  <si>
    <t>Оқу құралы кәсіби мәтіндерді, лексикалық тапсырмалар мен грамматикалық жаттығуларды қамтиды. Жоғары оқу орындарының «Экономика» мамандығының студенттеріне, кәсібі қазақ тілін үйренушілеріне арналған.</t>
  </si>
  <si>
    <t>Әбдіқадырова Х. Р.</t>
  </si>
  <si>
    <t>Гормондардың әсер ету механизмдерінің заманауи аспектілері. Екінші қайта жасалынған және толықтырылған басылым</t>
  </si>
  <si>
    <t>Осы оқу құралы медициналық ЖОО-да оқитын «Жалпы медицина» мамандығы бойынша патофизиология пәнінің Модуль: «Аурудың механизмдері. Эндокриндік жүйе» бағыты бойынша оқып үйренуші студенттерге клиникалық ойлау және есте сақтау қабілетін арттыру мақсатында қарастырылған.Бұл студенттердің теориялық білімдерін тереңдетуге ықпал ете отырып, тәжірибелік сабақтарға өз бетінше дайындалуға, логикалық ойлау, патологиялық үдерістердің туындау механизмін саралап, талдап анализ жасау қабілетін дамыту үшін тағайындалған.</t>
  </si>
  <si>
    <t>Калиева Ш.С., Симохина Н.А.</t>
  </si>
  <si>
    <t>Информационно-дидактический блок по основам доказательной медицины. 2-е издание, переработанное и дополненное</t>
  </si>
  <si>
    <t>Учебное пособие посвящено основным вопросам изучения доказательной медицины, по содержанию максимально соотвествует учебной программе дисциплины «Основы доказательной медицины» для всех медицинских специальностей.В пособии изложен материал по истории развития доказательной медицины, описаны основные принципы клинической эпидемиологии, традиционная иерархия доказательств, фазы клинических испытаний лекарственных средств, пять этапов доказательной медицины, алгоритмы критической оценки медицинских публикаций, актуальные вопросы современной системы оценки качества медицинских услуг, в том числе клинического аудита, практические аспекты разработки и внедрения клинических руководств, протоколов диагностики и лечения, этические вопросы клинической эпидемиологии и права пациентов. При разработке пособия использовались современные источники литературы, посвященные вопросам доказательной медицины. Учебное пособие предназначено для студентов медицинских вузов, интернов, резидентов, магистрантов, докторантов, врачей.</t>
  </si>
  <si>
    <t>Нургали К.Р., Тусупова А.К., Майбалаева А.А.</t>
  </si>
  <si>
    <t>Русский язык в учебной сфере (Уровень С1)</t>
  </si>
  <si>
    <t>Учебное пособие предназначено для использования на практических занятиях при обучении русскому языку студентов, стремящихся к овладению русским языком как вторым на уровне С1. Пособие включает методические разработки по темам, посвященным изучению функций языка, текста как ведущей единицы коммуникации, типов и стилей речи, научного стиля как основного стиля учебно-научной литературы по специальности. Пособие адресовано преподавателям и студентам высших и средних специальных учебных заведений.</t>
  </si>
  <si>
    <t>ДілманТ.Б., Мәделханова Ә.Ж., Серікбол М.С.</t>
  </si>
  <si>
    <t>Операцияларды зерттеу</t>
  </si>
  <si>
    <t>Оқу құралы сызықты және сызықты емес программалау, көлік, жаппай қызмет көрсету жүйесінің және ойындар теориясының есептерін шешу әдістерін оқып-үйренуге арналған. Кітап жоғары оқу орындарының техникалық және экономикалық мамандықтарының білім алушыларына «Операцияларды зерттеу» пәні бойынша қосымша оқу құралы ретінде ұсынылады. Оқу құралының тілі жатық, түсінуге ыңғайлы. Оқу құралында берілген есептерді шешу үшін Excel және Maple компьютерлік есептеу жүйелері пайдаланылады.</t>
  </si>
  <si>
    <t>Искакова А.К., Махметова А.М., Кенжегулова С.Б.</t>
  </si>
  <si>
    <t>IT – инфраструктура (в 2-х т.)</t>
  </si>
  <si>
    <t>В учебном пособии освещаются основы архитектуры предприятия, ИТ-инфраструктуры предприятия, систем управления IT–инфраструктурой предприятия, аппаратно-программной платформы IT–инфраструктуры, методы организации работы IT–служб, вопросы организации технического обслуживания ИС и обеспечения безопасности IT–инфраструктуры предприятия. Учебное пособие предназначено для преподавателей, студентов, магистрантов IT – специальностей университета.</t>
  </si>
  <si>
    <t>Жылкышыбаева К.К.</t>
  </si>
  <si>
    <t>Қазақстандағы тарихи білім беру (1980-2000 жж.)</t>
  </si>
  <si>
    <t>Кітапта Қазақстандағы 1980-2000 жылдардағы тарихи білім беру мәселелері зерделінеді. Еуропалық және Орта Азиялық ғалымдардың «тарих», «тарихи үдеріс», «тарихи білім» ұғымдары мен мәселелері туралы қөзқарастарына тарихи-философиялық талдау жасалынады. Қазақстандағы тарихи білім берудің қалыптасу кезеңдері және бағыттары қарастырылып, ғылыми-теориялық негіздері сараланады. Қазақ халқының тарихи санасына, тарихи білім беруіне әсер еткен Кеңес өкіметінің коммунистік саясаты екендігі ашық айтылады. ХҮІІІ ғасырдың бірінші жартысынан ХХ ғасырдың екінші жартысына дейінгі қазақ тарихының өз тәуелсіздігін жоғалтуы, басқа елдің бодауында болып, тарихтың бұрмалануына әкелінуі зерделенеді. Орыс патшалығының отарлау саясаты және большевиктердің әкімшіл-әміршіл саясаты қазақ қоғамының тарихи білімі мен тарихи санасына әсер етуі, сол замандағы өмірге келген тарихи шығармаларда орын алуы қарастырылады. Қазақстандағы ХХ ғасырдың аяғындағы тарихи білім беруді дамытудағы кеңестік идеологияның «шындығы» ашылады. «Қайта құру» жылдарындағы тарихи білім беру нәтижелері мен салдары зерделенеді. 1980-1990 және 1991-2000 жылдардағы Қазақстан тарихы пәнінің жоғары оқу орындарында және мектептерде оқытылуының барысы мен мазмұнына салыстырмалы талдау жасалынады. Жаһандану дәуіріндегі ұлттық тарихи білімнің негізгі мәселелері айқындалып, Отандық тарихи білімді дамытудағы жаңа стратегиялық жобалардың жолдары қарастырылады. Қазақстан тарихындағы тарихи білім берудің рөлі мен маңыздылығы айшықталады.</t>
  </si>
  <si>
    <t>Детская челюстно-лицевая хирургия</t>
  </si>
  <si>
    <t>Қали А., Кейкин Е.Қ.</t>
  </si>
  <si>
    <t>Биологиялық экология</t>
  </si>
  <si>
    <t>Оқулықта жалпы экологияның фундаментальдік негіздері қарастырылған, негізгі экологиялық ұғымдар мен заңдылықтар және ғаламдық, сондай-ақ жергілікті сипаттағы экологиялық мәселелер берілген. Жоғарыда аталған мәліметтер алатын мамандықтарына байланысты қарастырылған. Оқырманға ұсынылған сұрақтар шығармашылық сипатқа ие және әдебиеттермен жұмыс жасау дағдысын дамытуға ықпал етеді. Берілген оқу құралында экологиялық білім берудегі әдістемелік кеңестер нақты баяндалған.Оқулық жоғары оқу орындарының студенттеріне, магистранттары мен оқытушыларына арналған.</t>
  </si>
  <si>
    <t>Кушуков Г.С., Касенов Д.С.</t>
  </si>
  <si>
    <t>Персоналды басқару</t>
  </si>
  <si>
    <t>Оқу құралында қызметкерлерді басқарудың ерекшеліктері, басқару еңбегінің ұйымдастырылуы, этикасы және психологиясы, сонымен қоса бақсару қызметінің техникасы баяндалады.Менеджерлер еңбегін тиімді ұйымдастырудың нұсқаулары беріледі және әртүрлі ықпал ету әдістерін қолданудағы қызметкерлерді басқару ұсынылады.Экономикалық және экономикалық емес мамандықтар студенттері мен практикалық жұмысшыларға арналған.</t>
  </si>
  <si>
    <t>Кеңесбаев С.М., Жармакин Б.Қ.</t>
  </si>
  <si>
    <t>Цифрлық электроника: Модельдеу және программалау</t>
  </si>
  <si>
    <t>Информатика,Робототехника</t>
  </si>
  <si>
    <t>Оқулық ең алдымен робототехника пәндерін оқитын болашақ педагогикалық, техникалық мамандарға және жалпы білім беретін мектеп оқушыларының цифрлық электроника негіздерімен танысуларына арналған. Сондай-ақ, оқулық студенттердің болашақ кәсіби қызметіне, оқушылардың болашақ мамандығын дұрыс таңдауда кәсіптік бағыт – бағдар беруіне де пайдалы болады.Бірінші тарауда цифрлық интегралды электрониканың құрамдас бөліктері қарастырылады. Екінші тарауда ARDUINO платформасына негізделген және PROTEUS АЖЖ, оқытуды онлайн – виртуалды ұйымдастыруға мүмкіндік беретін Tinkercad орталарындағы зертханалық практикумдарында арнайы құрылғылармен жұмыстар көрсетіледі. Алған білімдерін өзіндік тексеруге мүмкіндік беретін тест тапсырмалары да енгізілген.Сонымен қатар, оқулық оқытушыларға, мектеп және колледж оқушыларына, студенттерге робототехника, цифрлық технология негіздерін өз бетінше оқитын жеке тұлғаларға пайдалы болуы мүмкін.</t>
  </si>
  <si>
    <t>Ысқақ Б, Абдулаева А</t>
  </si>
  <si>
    <t>Шылау мен одағайды меңгертудің ғылыми-әдістемелік негіздері</t>
  </si>
  <si>
    <t>Бұл әдістемелік құралда оқушылардың шылау мен одағайды орфографиялық және пунктуациялық икемділіктері мен дағдыларын қалыптастыра оқытудың ғылыми - әдістемелік негіздері, оның мақсаты мен мазмұны, сауатты жазу дағдысын қалыптастыра оқыту жүйесі мен әдістемесі сипатталды. Қатесіз жазудың емлелік икемділігі мен дағдыларының жүйесі, тіл білімдік негізі, жаттықтырудың тиімді әдіс –тәсілдері қарастырылды.Еңбек педагогикалық жоғары оқу орындарының студенттеріне, магистрант және мектеп мұғалімдері мен зерттеушілерге арналған.</t>
  </si>
  <si>
    <t>Шорин С.С., Қали А.</t>
  </si>
  <si>
    <t>Қолданбалы биология топырақтану негіздерімен 1 том</t>
  </si>
  <si>
    <t>Ұсынылып отырған оқулық университеттердің биология факультеттерінің студенттеріне «Қолданбалы биология топырақтану негіздерімен» пәнін дербес оқып үйренулеріне арналған. Оқулық бағдарламалық материалдарды тез арада игеріп меңгерулеріне жағдай жасайтын болғандықтан қысқартылып келтірілген. Сонымен қатар ол күндізгі және сырттай оқитын студенттерге өткен курстарды қайталап, емтиханға дайындалуға қажетті, пайдалы құрал болуы мүмкін. Берілген оқулық педагогикалық профильдегі химия, биологгия, биология-психология, экология, биотехнология мамандықтары бойынша оқитын студенттерді қазіргі кездегі ғылыми негіздегі ауыл шаруашылық өндіріс жүйесіне үйретіп, оның топырақтану, жертану, агрохимия, өсімдік шаруашылығы, мал шаруашылығы, химия, экономика т.б ғылымдардың байланысымен таныстыруды қамтиды. Сонымен қатар оқулық қазақ тілінде тапшы болып отырған ғылыми әдебиеттердің қатарын толықтырып, студенттер мен магистранттардың ғылыми жұмыстарына қажетті материалдар алуларына, оқытушылар мен колледж және мектеп мұғалімдеріне көмекші құрал болады.</t>
  </si>
  <si>
    <t>Қолданбалы биология топырақтану негіздерімен 2 том</t>
  </si>
  <si>
    <t>Iskakova S., Sakibayeva S., Dusmetova G. / Искакова С., Сакибаева С., Дусметова Г.</t>
  </si>
  <si>
    <t>Natural Gas Purification and Processing</t>
  </si>
  <si>
    <t>Настоящее учебное пособие «Очистка и переработка природного газа» разработано в соответствии с Учебным планом и Типовой учебной программой дисциплины «Процессы очистки и переработки газа» для студентов специальности 5В072100 - Химическая технология органических веществ. Предлагаемая дисциплина «Процессы очистки и переработки газа» относится к основной выбираемой составляющей цикла. В учебном пособии разъясняется значение природных газов в экономике и энергетике, современное состояние и перспективы развития газоперерабатывающей отрасли в Казахстане и за рубежом. Показаны наиболее важные направления процесса подготовки и очистки природного газа: осушка и очистка газов, способы разделения их на компоненты, переработка в ценные химические продукты.
 Настоящее учебное пособие может быть полезно магистрантам и докторантам специальности 6М072100 «Химическая технология органических веществ», а также аспирантам и магистрантам очной формы обучения специальности «6М073900 «Нефтехимия», а также преподавателям и научным работникам в области химии и химическое машиностроение нефтехимия</t>
  </si>
  <si>
    <t>Каражанова М.К.</t>
  </si>
  <si>
    <t>Теңіз мұнайгаз инжиниринг негіздері</t>
  </si>
  <si>
    <t>Оқу құралы шельфте мұнай мен газ өндіру технологияларына арналған және теңіздегі жұмыстарға кең шолу жасайды. Теңіз көмірсутегі кенорындарын іздеу және барлау, теңіз ұңғымаларын бұрғылау туралы негізгі мәліметтер келтірілген, теңіз кенорындарын игеру, теңіз жағдайында өнімді тасымалдау, сақтау, сондай-ақ теңіз мұнай-газ өнеркәсібінің қоршаған ортаға әсер ету мәселелері қарастырылған.Оқу құралы «Мұнай газ инжинирингі» мамандығы бойынша оқитын студенттерге, сонымен қатар теңіздегі мұнай газ кенорындарын игеру мен пайдалану бағытындағы инженерлік-техникалық қызметкерлерге арналған</t>
  </si>
  <si>
    <t>Онгарбаева Н.О., Киябаева А.Т., Аскарбеков Э.Б.</t>
  </si>
  <si>
    <t>Астықты қайта өңдеу өндірістерінің теориялық негіздері</t>
  </si>
  <si>
    <t>технология зерноперерабатывающего производства</t>
  </si>
  <si>
    <t>Оқулықта астық өңдеу кәсіпорындарында жүзеге асырылатын технологиялық процестердің әртүрлі кезеңдерінің негізгі сипаттамалары, мақсаты мен режимдері келтірілген. Ұн, жарма, құрама жем өндірісінің технологиялық процестерін оңтайландыруды негіздейтін теориялық ережелер келтірілген. Астық өңдеу өндірісінің технологиялық процестерін жүргізудің теориялық негіздері олардың есептеулері мен өңдеу процестерін тиімді ұйымдастыру принциптері берілген. Астық өңдеу өндірістерінің технологиялық процестерін жүргізу кезінде операциялардың жекелеген түрлерін жүзеге асыру үшін қолданылатын жабдықтардың негізгі түрлерінің сипаттамасы берілген.
 Оқулық 050728-астық өңдеу өндірісінің технологиясы мамандығы бойынша жоғары оқу орындарының студенттеріне және астық қайта өңдеу өндірістері кәсіпорындарының жүмыс жасайтын мамандарына арналған</t>
  </si>
  <si>
    <t>Фейзуллаев А.А., Эфендиев Г.М., Каражанова М.К.</t>
  </si>
  <si>
    <t>Мұнай газ технологияларының геологиялық негіздері</t>
  </si>
  <si>
    <t>Оқу құралында мұнай өнеркәсібінің даму тарихынан кейбір деректер, ұңғымаларды бұрғылау және мұнай өндіру технологиясының жекелеген мәселелері, мұнай кәсіпшілігі геологиясынан мәліметтер, ұңғымалардың геологиялық қималарын зерттеу әдістері, ұңғыма құрылыстары «Мұнай және газ ісі» мамандығы бойынша білім алушылардың оқудың алдыңғы кезеңдерінегі пәндерден алған білімдерін толықтыру мақсатында қысқаша көрсетілген. Оқу құралы «Мұнай және газ ісі» мамандығының студенттері мен магистранттарына арналған және оны «Мұнай және газ геологиясы» мамандығының студенттері де пайдалана алады.</t>
  </si>
  <si>
    <t>Киргизбекова С. С.</t>
  </si>
  <si>
    <t>Реклама и маркетинг для дизайнеров</t>
  </si>
  <si>
    <t>Дизайн,для всех</t>
  </si>
  <si>
    <t>Учебное пособие содержит программу курса «Реклама и маркетинг», предназначенную в помощь преподавателям и студентам, обучающихся специальностям Дизайна.К каждой теме даны контрольные вопросы и задания, планы семинарских занятий, методические рекомендации по изучению курса, список рекомендованной литературы, темы рефератов, вопросы для подготовки к зачету, тесты для контроля знаний по курсу, словарь терминов позволяющие студентам лучше усвоить и закрепить полученный материал, а также работы студентов кафедры Дизайна, КазНПУ им. Абая.Учебное пособие обобщает современные концептуальные подходы в развитии маркетинга, отражает используемые практические инструменты в области маркетинговых исследований, изучения поведения потребителей, формирования комплекса маркетинга. Разделы учебного пособия могут быть использованы при изучении соответствующих разделов дисциплины «Искусство рекламы», «Проектирование», «Проектная графика», «Специальные виды рекламы».</t>
  </si>
  <si>
    <t>Мамырбаев Д.Ж.</t>
  </si>
  <si>
    <t>Адамзат тарихындағы шаманизм</t>
  </si>
  <si>
    <t>Оқу-құралында шамандық тереңірек зерттеледі. Әрі шамандықтың түрлі халықтарда пайда болу себептерінен бастап Қазақстан аумағындағы бақсылық жан-жақты қарастырылған. Кітапта шаманның тұлғасын, қоғамдағы орнын, спиритизмін, сиқырларын, құрбандық жолдарын һәм тарихта әр халықтың мәдениетіне сіңген элементерін баяндайды. Әр тақырыпты оқырманға түсінікті етіп жазуға тырыстық. Оқу-құралы «Дінтану», «Теология» және «Тарих-Дінтану» мамандықтарына арналған.</t>
  </si>
  <si>
    <t>Буркитбаева А.С.</t>
  </si>
  <si>
    <t>Оқу құралында әдебиеттану ғылымына қатысты әдеби-теориялық ұғымдар арнайы жеке тақырыптар аясында қарастырылған. Әдеби даму, көркем шығарманың тілі мен құрылысы, өлең өлшемдері туралы арнайы тарауларда қарастырылып, мысалдармен бекітілген. Теориялық ұғымдар мен терминдер нақты түсіндірілген.Еңбек филолог-студенттерге, магистранттар мен аспиранттарға, жалпы әдебиет сүйер жұртшылыққа арналған.</t>
  </si>
  <si>
    <t>Тнимова Г.Т., Кузнецова Л.С.</t>
  </si>
  <si>
    <t>Протекторное действие фенольных антиоксидантов</t>
  </si>
  <si>
    <t>Биохимия, спортивная медицина</t>
  </si>
  <si>
    <t>В монографии представлены экспериментальные данные по изучению механизма действия фенольных антиоксидантов (дибунола, пробукола) на фоне адаптивных изменений углеводно-липидного и перекисного метаболизма, эндокринного статуса организма в динамике приспособления к напряженной мышечной деятельности (срочная и долговременная адаптация, срыв адаптации), описаны индивидуально-типологические особенности реакций организма на мышечную нагрузку под прикрытием антиоксидантов, доказано их протекторное действие при мышечной деятельности. 
 Книга предназначена для преподавателей, магистрантов, студентов, научных работников, а также всех, интересующихся молекулярными процессами при различных видах мышечной деятельности, а также профилактикой срыва адаптации при тяжелой работе и занятиях спортом</t>
  </si>
  <si>
    <t>Сабыров Т. Абенова Д.Т., Алибекова У.К.</t>
  </si>
  <si>
    <t>Бұл оқулықта «Статистика» пәнінің практикалық қолданыс жақтары көрсетілген. Барлық тақырыптарға нақты мысалдар, кестелер және графиктер келтірілген. Оқу құралы статистиканы қолданатын барлық оқырмандар мен мектеп және жоғары мектеп студенттеріне, мұғалімдерімен-оқытушыларына қауымына арналған. Оқулық осы заманға лайықталып, компьютерлік технологиялардың қолданысын, Ресейлік математик әріптестерінің жұмыстарын негізге ала отырып, орындалды</t>
  </si>
  <si>
    <t>Койлыбаев Б.Н., Каражанова М.К.</t>
  </si>
  <si>
    <t>Влияние геологических условий залежей на эффективность вытеснения нефти полимерными растворами</t>
  </si>
  <si>
    <t>Монография посвящена исследованию механизма влияния потокотклоняющих технологий (ПОТ) на основе полимерных растворов на факторы, характеризующие процесс выравнивание профилей приемистости (ВПП) нагнетательных скважин в различных геолого-физических условиях, включает результаты анализа работ, посвященных разработке нефтяных залежей полимерными растворами, обоснования выбора методов повышения эффективности их применения. Выполнен анализ влияния геолого-физических параметров пластов и насыщающих их флюидов на коэффициент извлечения нефти. - обоснование применения сшитых полимерных систем (СПС) в потокоотклоняющих технологиях путем проведения экспериментальных исследований реологических и фильтрационных характеристик. Приводятся результаты анализа и оценка технико-технологической эффективности применения потокоотклоняющей технологии на месторождении Каражанбас</t>
  </si>
  <si>
    <t>Жузенова Қ.М.</t>
  </si>
  <si>
    <t>Физикалық химия негіздері</t>
  </si>
  <si>
    <t>Химия Органич</t>
  </si>
  <si>
    <t>Колледж студенттеріне арналған оқу құралы. Оқу құралында физикалық химиядан арнаулы орта білім алуға арналған бағдарламалық материалдар толық қамтылған. Әр тақырыптың соңында сұрақтар, кітап соңында тесттік тапсырмалар көрсетілген.Оқу құралы «Химиялық технология және өндіріс», «Полимер өндірісі технологиясы» мамандықтарына, техникалық және кәсіптік орта білім беретін оқу орындары студенттері мен оқытушыларына арналған.</t>
  </si>
  <si>
    <t>Полимер өндірісі технологиясы</t>
  </si>
  <si>
    <t>Колледж студенттеріне арналған оқу құралы. Оқу құралында полимерлік материалдардың қасиеттері мен алу технологиясынан арнаулы орта білім алуға арналған бағдарламалық материалдар толық қамтылған. Кітап соңында тесттік тапсырмалар көрсетілген.Оқу құралы «Полимер өндірісі технологиясы» мамандықтарына, техникалық және кәсіптік орта білім беретін оқу орындары студенттері мен оқытушыларына арналған</t>
  </si>
  <si>
    <t>Онгарбаева Н.О., Жиенбаева С.Т., Киябаева А.Т., Кененбаева А.</t>
  </si>
  <si>
    <t>Жемшөп өндірісі 1 бөлім</t>
  </si>
  <si>
    <t>технология производства продукции животноводства</t>
  </si>
  <si>
    <t>Аграрлық сектордың негізгі міндеті - мемлекетті азық-түлікпен қамтамасыз ету. Оқулық Қазақстан Республикасының азық түлік қауіпсіздігін қамтамасыз ету жөніндегі мақсаттарды іске асырудағы табиғи азықтың маңыздылығын қарастырады.
 Оқұлықта егістік жерде, табиғи шабындықта және жайылымда өндірілетін өсімдік жемшөптерді дайындау технологиялары қарастырылған. Қазақстанның табиғи аймақтары бойынша жемшөп алқаптарының өсімдіктеріне толық сипаттама берілген. Табиғи жемшөп алқаптарын жақсарту тәсілдері, шабындықтарды, жайылымдарды ұтымды пайдалану және жемшөпті дайындау және сақтау технологиясы келтірілген.
 Оқулық 5В080200-Мал шаруашылығы өнімдерін өндіру технологиясы мамандығы бойынша жоғары оқу орындарының студенттеріне арналған</t>
  </si>
  <si>
    <t>Жемшөп өндірісі 2 бөлім</t>
  </si>
  <si>
    <t>Махметова А.М., Ахметова М., Аққозиева Р.С.</t>
  </si>
  <si>
    <t>Жасанды нейрон желілері (2 томда)</t>
  </si>
  <si>
    <t>Оқулықта жасанды нейрон желілері саласының теориялық мәселелері және негізгі іргелі бөліктері, құралдары қарастырылған. Оқыту тәжірибесінен өткен «Виртуальдық зертханалық жұмыстар» деген құралдың зерттеулер нәтижелері келтірілген. Оқулықта жаттығулар мен бақылау сұрақтары, салаға қатысты терминдердің глоссарий да қамтылған. Оқулық ақпараттық технологиялар саласындағы студенттерге, магистранттарға, докторантарға, оқытушыларға, осы саланы зерттеушілерге арналған.</t>
  </si>
  <si>
    <t>Адилбеков М.А</t>
  </si>
  <si>
    <t>Жылутехника 1 том</t>
  </si>
  <si>
    <t>Энергетика, транспорт, инженерный, теплоэнерг</t>
  </si>
  <si>
    <t>Оқу құралы+T5:U8+T5:T6ның бірінші бөлімінде техникалық термодинамиканың негізгі зандары, термодинамикалық процестер және газдар мен булардың ағып шығу мәселелері келтірілген. Сонымен бірге іштен жанатын қозғағыштардың, бу және газтурбиналы қондырғылардың циклдары жөнінде түсініктер берілген. Екінші бөлім стационарлы және стационарлы емес тәртіптегі жылуөткізгіштік заңдарына, конвективті және сәулелі жылуалмасу заңдылықтарына арналған. Үшінші бөлімде жану процестері жөнінде негізгі ақпарлар, қазандық қондырғылар, бу және газ турбиналары, іштен жанатын қозғалтқыштар, тоңазытқыш машиналар, жылу және атом электр станциялары мен кептіру қондырғылары, жылумен жабдықтау және отын энергетикалык ресурстарды пайдалану тиімділігін арттыру мәселелері келтірілген. Көптеген бөлімдерде толық шығарылған есептер көрсетіліп, қалған жаттығулардың жауаптары берілген.Оқу құралының баспадан екінші шығарылымы.</t>
  </si>
  <si>
    <t>Жылутехника 2 том</t>
  </si>
  <si>
    <t>Оқу құралының бірінші бөлімінде техникалық термодинамиканың негізгі зандары, термодинамикалық процестер және газдар мен булардың ағып шығу мәселелері келтірілген. Сонымен бірге іштен жанатын қозғағыштардың, бу және газтурбиналы қондырғылардың циклдары жөнінде түсініктер берілген. Екінші бөлім стационарлы және стационарлы емес тәртіптегі жылуөткізгіштік заңдарына, конвективті және сәулелі жылуалмасу заңдылықтарына арналған. Үшінші бөлімде жану процестері жөнінде негізгі ақпарлар, қазандық қондырғылар, бу және газ турбиналары, іштен жанатын қозғалтқыштар, тоңазытқыш машиналар, жылу және атом электр станциялары мен кептіру қондырғылары, жылумен жабдықтау және отын энергетикалык ресурстарды пайдалану тиімділігін арттыру мәселелері келтірілген. Көптеген бөлімдерде толық шығарылған есептер көрсетіліп, қалған жаттығулардың жауаптары берілген.Оқу құралының баспадан екінші шығарылымы.</t>
  </si>
  <si>
    <t>Шайдоллаева А.Н</t>
  </si>
  <si>
    <t>Қазақстан Республикасының Конституциялық құқығы</t>
  </si>
  <si>
    <t>Право</t>
  </si>
  <si>
    <t>«Қазақстан Республикасының Конституциялық құқығы» атты оқу құралында конституциялық құрылыс негіздері, Қазақстан Республикасына жалпы сипаттама, адам және азаматтың конституциялық құқықтық мәртебесі, Президент туралы негізгі түсініктер, мемлекеттік биліктің тармақтары негізінде Парламент-Үкімет-Сот биліктерінің өзара іс-қимылы, Прокуратура мен Адам құқықтары жөніндегі уәкіл қызметтері, Жергілікті мемлекеттік және өзін-өзі басқару, Сайлау құқығы мен Республикалық референдум туралы сипаттама берілген.Оқу құралы Құқықтану мамандығы бойынша білім алушыларды жаңартылған оқыту жүйесіне байланысты кәсіби модульдерді меңгертуге арналған.</t>
  </si>
  <si>
    <t>Острецова И.Б., Нурмуханбетова Н.Н.</t>
  </si>
  <si>
    <t>Химия лекарственных веществ</t>
  </si>
  <si>
    <t>Химия, Педагогика</t>
  </si>
  <si>
    <t>В учебном пособии рассмотрены основные вопросы химии лекарственных веществ. Отдельные главы посвящены вопросам химии лекарственных соединений неорганической и органической природы. Учебное пособие включает теоретические вопросы курса, задания для практических работ, тестовые вопросы для итогового контроля знаний, глоссарий и рекомендуемую литературу.Предназначено для магистрантов по направлению подготовки 7M015 Подготовка педагогов по естественнонаучным предметам, 7M053 Физические и химические науки, докторантов, преподавателей, а также для всех заинтересованных лиц.</t>
  </si>
  <si>
    <t>Байтуреев А.М., Онлабекова А.Т., Ертаева Ж.А.</t>
  </si>
  <si>
    <t>Инновационный способ процесса сушки поваренной соли в сушильном барабане со смешанным режимом термообработки (СБ-СРТ)</t>
  </si>
  <si>
    <t>В монографии представлены результаты теоретических и опытно-промышленных испытаний процесса сушки поваренной соли, а также приведены пути математического моделирования процесса сушки поваренной соли в сушильном барабане со смешанным режимом термообработки (СБ-СРТ).Книга предназначена для студентов, магистрантов, докторантов и научных сотрудников, занимающихся проблемами процесса сушки в сушильном барабане на основе инновационных методов математического моделирования</t>
  </si>
  <si>
    <t>Бижанова Б.М.</t>
  </si>
  <si>
    <t>Основы предпринимательства</t>
  </si>
  <si>
    <t>Учебное пособие включает курс лекций по дисциплине «Основы предпринимательства», начиная с характеристики различных направлений и школ к определению и сущности предпринимательства. Подробно изложены теоретический и практический материалы для более полного понимания вопросов, касающихся предпринимательства как сферы деятельности.Учебное пособие дополняют в достаточном количестве необходимые таблицы, графики и схемы, наглядно иллюстрирующие изучаемый материал. Для студентов, изучающих дисциплину «Основы предпринимательства», а также для широкого круга читателей, интересующихся вопросами развития предпринимательской деятельности за рубежом и в Казахстане.</t>
  </si>
  <si>
    <t>Ибрагимов Р.І. Абилов А. Бүркіт Ә. Қ. Кулмаганбетова Б. Беркутова А. К</t>
  </si>
  <si>
    <t>Математиканы оқытуда практикалық мазмұнды есептерді шығару әдістемесі 1 бөлім</t>
  </si>
  <si>
    <t>Бұл авторлық бағдарламада математиканы оқытуда практикалық мазмұнды есептерді шығару әдістемесі жайлы құнды мәліметтер келтірілген.</t>
  </si>
  <si>
    <t>Бүркіт Ә. Қ., Салибекова М.Ш., Ділдәбекова Н. Қ.</t>
  </si>
  <si>
    <t>Физика курсын оқытуда оқушыларды ғылыми жоба байқауына дайындау әдістемесі</t>
  </si>
  <si>
    <t>Бұл әдістемелік құралда физика пәнінен ғылыми жоба жұмысына дайындау әдістемесін жетілдіру жайлы құнды мәліметтер келтірілген.</t>
  </si>
  <si>
    <t>Алимов А. А.</t>
  </si>
  <si>
    <t>Оптимизация и гигиеническая оценка микроклимата на объектах ветеринарного надзора</t>
  </si>
  <si>
    <t>В монографии изложены обобщенные литературные данные и результаты многолетних исследований, охватывающие комплекс ветеринарно-санитарных мероприятий в объектах ветеринарного надзора, а также по охране окружающей среды от загрязнений. Описаны методы и устройства для оценки микробной загрязненности воздуха животноводческих помещений. Отражены вопросы оптимизации системы вентиляции ее влияние на санитарно-бактериологические показатели воздуха помещений и резистентность организма животных. Рекомендованы наиболее распространенные методы санитарно-гигиенической оценки микроклимата, способы расчета объемов искусственной вентиляции и теплового баланса животноводческих и птицеводческих помещений, приведены список рекомендуемой литературы, основные термины и приложения.Монография предназначена для руководителей и специалистов агропромышленного комплекса, преподавателей, студентов, магистрантов и PhD-докторантов высших учебных заведений сельскохозяйственного профиля</t>
  </si>
  <si>
    <t>Уксикбаев Е.З., Баялы Ә.Т.</t>
  </si>
  <si>
    <t>Компьютерлік жүйелердің бағдарламалық жасақтамасы</t>
  </si>
  <si>
    <t>Информац технологии</t>
  </si>
  <si>
    <t>«Компьютерлік жүйелердің бағдарламалық жасақтамасы» оқу құралында дербес компьютерлер мен серверлердің түрлері және сәулеті топтастырылған; компьютерлер мен серверлердің құрылғылары, негізгі блоктар, функциялары мен техникалық сипаттамалары; перифериялық құрылғылардың түрлері мен мәні, қосу интерфейсі мен пайдалану ережелері; операциялық жүйенің негізгі компоненттері мен шеткері жабдықтардың драйверлерін орнату және баптау принциптері; аппараттық қамтамасыз етуді жетілдіру әдістемесі; дербес компьютермен, шеткері жабдықтармен және компьютерлік ұйымдастыру техникаларымен жұмыс істеу кезінде орнату, пайдалану бойынша нормативтік құжаттар ұсынылған. Оқу құралында тәжірибелік жұмыстардың анағұрлым саны ұсынылған, олар материалды сапалы игеруге, есептеуіш жүйелерді жаңғырту және оңтайландыру бойынша дағдыларды алуға, қызметтік бағдарламаларды пайдалануға мүмкіндік береді. «Компьютерлік жүйелердің бағдарламалық жасақтамасы» оқу құралы жоғары оқу орындарының «6В06151-Ақпараттық жүйелер» және «6В06182-Компьютерлік инженерия» инженерлік білім беру бағдарламасының білім алушыларына өз бетінше үйренушілерге арналған және Қожа Ахмет Ясауи атындағы Халықаралық қазақ-түрік университетінің басылымдар қолжазбасын рәсімдеу ережесіне сай жазылған.</t>
  </si>
  <si>
    <t>Баимбетова Э.М.</t>
  </si>
  <si>
    <t>Топырақ микроағзаларын құрамдастырылған микробиологиялық тыңайтқыш қоспасын жасауда қолдану</t>
  </si>
  <si>
    <t>Монографияда көп жылдық ғылыми-зерттеу жұмыстары нәтижесінде алынған ауыл шаруашылығы, көмір өндіріс қалдықтарын Солтүстік Қазақстан топырағында таралған антагонист микроағзалармен компост жасау арқылы топырақ құнарлығын жақсартатын, астық өнімділігін арттыратын, дақылдарының саңырауқұлақ ауруларына қарсы қасиетке ие биопрепараттар жасау жолдары қарастырылған.Монография биологтарға, топырақтанушыларға, биотехнологтарға, агрономдарға, өсімдікті қорғау саласындағы мамандарға, сонымен қатар осы бағыттығы білім алушы студенттерге, магистранттарға және докторанттарға арналған.</t>
  </si>
  <si>
    <t>Ерматов Ш.Р., Махатова А.Х., Бүркіт Ә.Қ., антөре Н.Ә., Танабаева Ж.</t>
  </si>
  <si>
    <t>Информатика пәні бойынша оқушыларды ғылыми жоба байқауына дайындау әдістемесі (2 томда)</t>
  </si>
  <si>
    <t>Бұл әдістемелік құралда информатика пәні бойынша талантты және дарынды оқушылармен жұмыс істеу әдістерін жетілдірудегі озық педагогикалық тәжірибелерін еліміздегі барлық білім беру ұйымдарына, яғни жалпы орта мектептерге тарату және енгізу жайлы құнды еңбектер жазылған.</t>
  </si>
  <si>
    <t>Омаров Т.Ж., Назаров А.Ж., Алайдарова А.А.</t>
  </si>
  <si>
    <t>Сурет</t>
  </si>
  <si>
    <t>Оқу құралында сурет салу жолдары толық қамтылып, мазмұн желісі иллюстрациялармен толықтырылған. Бейнелеу өнерінің негізгі мәселелері теориялық және әдістемелік негіздеме берілген. Көрнекі мысал ретінде түрлі-түсті суреттер көрсетілген. Оқу құралы бейнелеу өнері салаларына қатысты мамандықтарының білім алушыларына арналған.</t>
  </si>
  <si>
    <t>Кескіндеме</t>
  </si>
  <si>
    <t>Осы оқу құралында кескіндеме түрлері: акварель, гуашь, майлы бояумен сурет салу әдістері туралы айтылады. Кескіндеме өнеріне қызығушылық тудыру үшін, олардың даму тарихы мен әдістерінің өздеріне тән ерекшеліктері егжей-тегжейлі баяндалады. Жазылған деректер оқырмандарға түсінікті болу үшін, мысал суреттер келтірілген. Кітап соңында атақты суретшілердің шығармаларынан топтама берілген.Оқу құралы бейнелеу өнері салаларына қатысты мамандықтарының кескіндеме пәндерін игеруге арналған.</t>
  </si>
  <si>
    <t>Батанов С.Д., Старостина О.С., Баймуканов Д.А.</t>
  </si>
  <si>
    <t>Производство продукции животноводства</t>
  </si>
  <si>
    <t>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«Агрономия (квалификация «бакалавр»), специальности «Ветеринария». Содержит теоре-тический и практический материал по изучению дисциплины «Производство продукции животноводства», вопросы для самостоятельной работы и проверки знаний</t>
  </si>
  <si>
    <t>Акимбеков А.Р., Баймуканов Д. А., Исхан К.Ж., Каргаева М.Т.</t>
  </si>
  <si>
    <t>Основы коневодства</t>
  </si>
  <si>
    <t>В учебнике освещаются: значение коневодства в народном хозяйстве; происхождение, эволюция, одомашнивание и преобразование лошадей; их экстерьер, интерьер и конституция; рабочие качества лошадей и их использование; продуктивное мясное и молочное коневодство; воспроизводство лошадей и табунное их содержание, кормление; конный спорт, породные ресурсы. В конце глав приведены задания и вопросы для самопроверки. Предназначено для студентов высших учебных заведений, обучающихся в магистратуре, аспирантуре и PhD по специальностям: в Республике Казахстан 5M080200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</si>
  <si>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Кузнецов А.Ф., Тюрин В.Г., Семенов В.Г. Баймуканов Д.А., Сагинбаев А.К., Шамшидин А.С.</t>
  </si>
  <si>
    <t>Общая гигиена в технологии содержания сельскохозяйственных животных» (3 – е издание с дополнениями) 1 том (в 2-х т.)</t>
  </si>
  <si>
    <t>Технология производства продуктов животноводства, Ветеринарная медицина</t>
  </si>
  <si>
    <t>Учебник предназначен для студентов высших учебных заведений Республики Казахстан, обучающихся по специальностям: 6М080200 «Технология производства продуктов животноводства», 6М120100 «Ветеринарная медицина»; 6М120200 «Ветеринарная санитария» (квалификация бакалавр -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 В учебнике представлен материал по общей зоогигиене и влиянии ее на организм сельскохозяйственных животных с учетом современных достижений в области фундаментальной науки и инновационных технологий в АПК.</t>
  </si>
  <si>
    <t>Общая гигиена в технологии содержания сельскохозяйственных животных» (3 – е издание с дополнениями) 2 том</t>
  </si>
  <si>
    <t>Кузнецов А.Ф., Тюрин В.Г., Семенов В.Г. Баймуканов Д.А., Шамшидин А.С., Исхан К.Ж.</t>
  </si>
  <si>
    <t>Лошадь - разведение, содержание, уход, кормление 1 том</t>
  </si>
  <si>
    <t>Учебник предназначен для студентов высших учебных заведений Рес-публики Казахстан, обучающихся по специальностям: 6М080200 «Техноло-гия производства продуктов животноводства», 6М120100 «Ветеринарная медицина»; 6М120200 «Ветеринарная санитария» (квалификация бакалавр - магистр), PhD (доктор философии), преподавателей сельскохозяй-ственных вузов, научных сотрудников и специалистов животноводства. 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объектах.</t>
  </si>
  <si>
    <t>Лошадь - разведение, содержание, уход, кормление 2 том</t>
  </si>
  <si>
    <t>Базарбеков А.Б., Базарбекова А.А.</t>
  </si>
  <si>
    <t>Жоғары математика -1 (толықтырылып, екінші басылуы)</t>
  </si>
  <si>
    <t>Бұл оқулық жоғарғы оқу орындарында оқылатын «Жоғары математика» пәнінің оқу бағдарламасына сәйкес жазылған. Осы екінші басылымның, баспадан 2017 жылы шыққан бірінші басылымнан негізгі айырмашылығы – онда дәлелдеусіз қабылданған көптеген теоремалар мен тұжырымдардың дәлелдемелері мұнда мүмкіндігінше толық түрде келтірілген. Оқулықта негізгі типтік есептердің шешулері талданған және мұнда аудиторияда, үйде немесе өзіндік жұмыс ретінде қолдануға болатын әртүрлі деңгейдегі тапсырмалар жеткілікті түрде қамтылған. Ұсынылып отырған оқулық жоғарғы оқу орындарында «Жоғары математика» пәні бойынша білім алып жүрген барлық мамандықтардың студенттеріне, сонымен қатар жоғары және орта мектеп мұғалімдеріне арналған.</t>
  </si>
  <si>
    <t>Жоғары математика -2 (толықтырылып, екінші басылуы)</t>
  </si>
  <si>
    <t>Анықтауыштар теориясы</t>
  </si>
  <si>
    <t>Оқу құралы жоғары оқу орындарында оқылатын «Жоғары математика» пәнінің бағдарламасына сәйкес жазылған.Оқу құралының әрбір параграфында теориялық қағидалар дәлдемесімен келтіріліп және оны жақсы меңгеруге жәрдемдесетін мысалдар мен жаттығулар толық түсіндермесімен шығарылған.Әрбір параграфтың соңында практикалық сабақ өткізу кезінде шығарылатын есептер мен жаттығулар топтамасы жауабымен келтірілген.Оқу құралының соңында студенттердің өзіндік жұмыстарына арналған тапсырмалар топтамасы (әр қайсысы 25 нұсқадан) және емтихандық тест сұрақтары берілген.</t>
  </si>
  <si>
    <t>Далмырзаев С.А.,Қантөре Н.Ә.,Бүркіт Ә.Қ</t>
  </si>
  <si>
    <t>Робот техниканы құрастыруды оқыту әдістемесі 1 том</t>
  </si>
  <si>
    <t>Бұл оқу-әдістемелік құралында робот техниканы құрастыруды оқыту әдістемесі жайлы құнды мәліметтер келтірілген.</t>
  </si>
  <si>
    <t>Робот техниканы құрастыруды оқыту әдістемесі 2 том</t>
  </si>
  <si>
    <t>Робот техниканы құрастыруды оқыту әдістемесі 3 том</t>
  </si>
  <si>
    <t>Далмырзаев С.А.,Бүркіт Ә.Қ.,Беркутова А.К.</t>
  </si>
  <si>
    <t>Информатиканы оқыту әдістемесі (2 томда)</t>
  </si>
  <si>
    <t>Бұл оқу-әдістемелік құралда информатика пәнінен сыныптан тыс жұмыстарды ұйымдастыру мен жүргізу әдістемесін жетілдіруге арналған және оқушыларды информатикадан ғылыми жоба жұмысына дайындау әдістемесі жайлы құнды мәліметтер келтірілген.</t>
  </si>
  <si>
    <t>Байтиленова Е.С.</t>
  </si>
  <si>
    <t>Қоғамтану және өзін-өзі тануды оқыту әдістемесі</t>
  </si>
  <si>
    <t>Далмырзаев С.А., Бүркіт Ә.Қ., Беркутова А.К.</t>
  </si>
  <si>
    <t>Жаңартылған мазмұн бағдарламасы негізінде математика пәнінен сыныптан тыс жұмыстарда оқушыларды ғылыми жоба жұмысына дайындау әдістемесі (2 томда)</t>
  </si>
  <si>
    <t>Бұл оқу-әдістемелік құралда математика пәнінен сыныптан тыс жұмыстарды ұйымдастыру мен жүргізу әдістемесін жетілдіруге арналған және оқушыларды математикадан ғылыми жоба жұмысына дайындау әдістемесі жайлы құнды мәліметтер келтірілген.</t>
  </si>
  <si>
    <t>Гусманова Ф.Р., Дальбекова Қ.С., Беркімбаева С.Б.</t>
  </si>
  <si>
    <t>Дискреттік математика және математикалық логика негіздері (2 томда)</t>
  </si>
  <si>
    <t>Ұсынылып отырған оқулық білім алушылардың «Дискреттік математика және математикалық логика негіздері» және басқа да осы бағыттағы пәндер бойынша даярлануына арналған. Оқулық қажетті теориялық және практикалық мәліметтерден, оқулықты пайдаланушының өзін-өзі пысықтауға арналған бақылау сұрақтарынан тұрады. Дайындалған оқулық әр түрлі деңгейдегі білім алушыларға арналғандықтан, келтірілген мәліметтер, осы ғылыми пән бағытында қалыптастырылған классикалық іргелі нәтижелерді қамтитындай жалпы сипатта жазылған.Оқулықты дайындау барысында авторлар өз тәжірибелерін, оқулықта ұсынылған әдебиеттердегі материалдарды, соның ішінде авторлардың алдыңғы еңбектерін толықтыру мен өңдеу негізінде алынған материалдарды пайдаланды.</t>
  </si>
  <si>
    <t>Мырзаева У.А., Баишева Е.Д.</t>
  </si>
  <si>
    <t>Басқаруды талдау</t>
  </si>
  <si>
    <t>«Басқаруды талдау» оқу құралы АССА бойынша «Есеп және аудит» 
 мамандығының студенттеріне арналған және жоғары кәсіптік білімнің мемлекеттік стандартының талаптарына сәйкес дайындалған.Оқу құралының мазмұны теориялық бөлімнен, типтік есептерді шығару және аналитикалық көрсеткіштерді түсіндіру мысалдарынан, практикалық және өзіндік жұмыстарға арналған әдістемелік нұсқаулықтар мен тапсырмалардан, теориялық және практикалық сұрақтардан, өзін-өзі бақылауға арналған тест сұрақтарынан және глоссарийден тұрады.</t>
  </si>
  <si>
    <t>Акбердиева Д.К.,Архабаева Ж.М.,Бүркіт Ә.Қ</t>
  </si>
  <si>
    <t>Ағылшын тілі пәнінен өзіндік және жазба жұмыстарын орындауда оқушылардың шығармашылық қабілеттерін дамыту әдістемесіне арналған авторлық бағдарлама (2 томда)</t>
  </si>
  <si>
    <t>Язык, английский</t>
  </si>
  <si>
    <t>Бұл авторлық бағдарламада ағылшын тілі пәнін оқытуда оқушылардың өзіндік және жазба жұмыстарын орындау (диктант, эссе, мазмұндама және т.б.) әдістемесі жайлы құнды еңбектер жазылған.</t>
  </si>
  <si>
    <t>Избранные дидактические произведения. IX том, часть 1. 2-е изд., перераб. и доп</t>
  </si>
  <si>
    <t>В девятом томе избранных произведений, состоящем из 4-х частей, пуб-ликуется последняя прижизненная двухтомная книга В.К.Дьяченко «Дидакти-ка», изданная в 2006 году, в которой автор излагает систематический курс дидактики как науки об обучении и образовании.Адресуется обучающимся педагогических вузов и колледжей, работникам сферы образования и науки</t>
  </si>
  <si>
    <t>Избранные дидактические произведения. IX том, часть 2. 2-е изд., перераб. и доп</t>
  </si>
  <si>
    <t>Избранные дидактические произведения. IX том, часть 3. 2-е изд., перераб. и доп (в 2-х т.)</t>
  </si>
  <si>
    <t>В девятом томе избранных произведений, состоящем из 4-х частей, пуб-ликуется последняя прижизненная двухтомная книга В.К.Дьяченко «Дидак-тика», изданная в 2006 году, в которой автор излагает систематический курс дидактики как науки об обучении и образовании.Адресуется обучающимся педагогических вузов и колледжей, работни-кам сферы образования и науки</t>
  </si>
  <si>
    <t>Избранные дидактические произведения. VI том, книга 1. Часть 1. 2-е изд., перераб. и доп</t>
  </si>
  <si>
    <t>В первой книге шестого тома избранных произведений, состоящей из двух частей, вошел один из дидактических бестселлеров, подводящий ито-ги более чем полувековой научно-исследовательской и практической дея-тельности В.К.Дьяченко, «Новая дидактика», вышедший в 2001 году в из-дательстве «Народное образование».Адресуется обучающимся педагогических вузов и колледжей, работни-кам сферы образования и науки.</t>
  </si>
  <si>
    <t>Избранные дидактические произведения. VI том, книга 1. Часть 2. 2-е изд., перераб. и доп</t>
  </si>
  <si>
    <t>В первой книге шестого тома избранных произведений, состоящей из двух частей, вошел один из дидактических бестселлеров, подводящий ито-ги более чем полувековой научно-исследовательской и практической дея-тельности В.К.Дьяченко, «Новая дидактика», вышедший в 2001 году в из-дательстве «Народное образование».Адресуется обучающимся педагогических вузов и колледжей, работни-кам сферы образования и науки</t>
  </si>
  <si>
    <t>Избранные дидактические произведения. VI том, книга 2. 2-е изд., перераб. и доп</t>
  </si>
  <si>
    <t>Во вторую книгу шестого тома собрания произведений включено изда-ние «Коллективный способ обучения. Дидактика в диалогах», опублико-ванное издательством «Народное образование» при участии Главного управления администрации Красноярского края и Красноярского краевого института повышения квалификации работников образования в 2004 году.Адресуется обучающимся педагогических вузов и колледжей, работни-кам сферы образования и науки</t>
  </si>
  <si>
    <t>Логистика (рус). (в 2-х т.)</t>
  </si>
  <si>
    <t>Избранные дидактические произведения. VI том, книга 3. 2-е изд., перераб. и доп</t>
  </si>
  <si>
    <t>Третья книга шестого тома представлена произведениями «Как созда-ются педагогические мифы» (2005), «О дидактике как науке и реформиро-вании системы образования» (2006) и «Наука об обучении и образователь-ные технологии» (2007), которые издавались при жизни автора вышли не-большими тиражами. Адресуется обучающимся педагогических вузов и колледжей, работни-кам сферы образования и науки</t>
  </si>
  <si>
    <t>Избранные дидактические произведения. V том, книга 2. 2-е изд., перераб. и доп</t>
  </si>
  <si>
    <t>Во второй книге пятого тома представлен второй вариант монографии «Развивающее обучение и новейшая педагогическая технология» (1999), где дается подробный и критический анализ концепции развивающего обу-чения, раскрываются пути его реализации в условиях КСО. Адресуется обучающимся педагогических вузов и колледжей, работни-кам сферы образования и науки.</t>
  </si>
  <si>
    <t>Избранные дидактические произведения. V том, книга 3. Часть 1. 2-е изд., перераб. и доп</t>
  </si>
  <si>
    <t>В третьей книге пятого тома «Реформирование школы и образовательные технологии» (1999), изданной под эгидой Сибирского отделения Российской академии образования, дается анализ образовательных технологий ГСО, де-монстрируется опыт освоения педагогической технологии КСО на конкрет-ных примерах из практики инновационных площадок гг. Красноярска и края, Новокузнецка, Тюменской области, других регионов России.Адресуется обучающимся педагогических вузов и колледжей, работникам сферы образования и науки.</t>
  </si>
  <si>
    <t>Избранные дидактические произведения. V том, книга 3. Часть 2. 2-е изд., перераб. и доп</t>
  </si>
  <si>
    <t>В третьей книге пятого тома «Реформирование школы и образовательные технологии» (1999), изданной под эгидой Сибирского отделения Российской академии образования, дается анализ образовательных технологий ГСО, де-монстрируется опыт освоения педагогической технологии КСО на конкрет-ных примерах из практики инновационных площадок гг. Красноярска и края, Новокузнецка, Тюменской области, других регионов России.Адресуется обучающимся педагогических вузов и колледжей, работникам сферы образования и науки</t>
  </si>
  <si>
    <t>Қаныбеков А. (Каныбеков А.)</t>
  </si>
  <si>
    <t>Избранные дидактические произведения. І-том, книга 1. 2-е изд., перераб. и доп</t>
  </si>
  <si>
    <t>В первой книге первого тома собрания произведений раскрываются биографические факты из жизни и деятельности академика В.К.Дьяченко, наиболее полный список его научных и методических трудов, художе-ственных произведений, где он выступает прототипом главных героев, предлагается первая официально опубликованная издательством Красно-ярского государственного университета книга «Общие формы организации процесса обучения: Актуальные проблемы теории и практики обучения» (1984).Адресуется обучающимся педагогических вузов и колледжей, работни-кам сферы образования и науки.</t>
  </si>
  <si>
    <t>Избранные дидактические произведения. І-том, книга 2. 2-е изд., перераб. и доп</t>
  </si>
  <si>
    <t>Во второй книге первого тома собрания произведений предлагается первая опубликованная всесоюзным издательством «Педагогика» моно-графия «Организационная структура учебного процесса и ее развитие» (1989). Адресуется обучающимся педагогических вузов и колледжей, работни-кам сферы образования и науки.</t>
  </si>
  <si>
    <t>Байтиленова Е.С., Байтиленова Д.С.</t>
  </si>
  <si>
    <t>Стратегиялық менеджмент</t>
  </si>
  <si>
    <t>Государственное и местное управление</t>
  </si>
  <si>
    <t>Оқу құралында басқару тәжірибесінде қолдануға көмегін беретін стратегиялық менеджменттің концепциялары қарастырылған. Ұйымдастырылған стратегияны жүзеге асыру және оларды жобалау жолдары мен міндеттері, негізгі бағыттар, ұйымның құлдырауға қарсы стратегиялары талданады, ұйымдардағы пайдасыз және стратегиялық басқару, ұйымдастырылған ортаны құрайтын стейкхолдер теориясының негізгі жағдайлары, стратегияны жүзеге асыру әдістері мен қағидалары келтірілген. Нақты жағдайлар мысалдарында стратегиялық мәселелер және стратегиялық басқарудағы тәжірибелік дағдылар талдауы көрсетілген.
 Басқару мамандықтары бойынша оқитын, ЖОО-ның «5В050700-Менеджмент», «5В051000-Мемлекеттік және жергілікті басқару» мамандықтары бойынша студенттеріне және магистранттарға арналған.</t>
  </si>
  <si>
    <t>Дьяченко В.К., Кусаинов Г.М.</t>
  </si>
  <si>
    <t>Педагогиканың мифтері, аңыздар мен ертегілері. 2-е изд., перераб. и доп</t>
  </si>
  <si>
    <t>Оқу құралында кеңестік, кейіннен ресей педагогикасының теоретиктерімен мифологияға ие болған тұтас сыныптық-сабақтық жүйесі, оқытудың жалпы алғандағы формасы мен әдістері, соның ішінде сабақ оқытудың негізгі формасы ретінде, дидактиканың өзекті мәселелері алғаш рет қарастырылып отыр. Түрлі келешегі жоқ тұжырымдамаларды реформалау және тірексіз мектепті жаңғырту бойынша дидактикаға оқытудың ғылымы ретінде көп көңіл бөледі. Ескертетін жәйт: ұсынып отырған кітап екінші рет жарық көріп отыр, бірақ өкінішке орай бірінші басылымда болған жағдай неше түрлі реформалар өткізгенімен, не дидактикада, не білім саласында ештене өзгерген жоқ. Оқу құралы жоғарғы оқу орындары мен колледж оқушыларына, педагогикалық жұмыскерлер мен білім беру ұйымдарының жетекшілеріне, біліктілікті арттыру жүйесінің тыңдармандарына арналған</t>
  </si>
  <si>
    <t>Уразалиева М.А., Исаметова К.И.</t>
  </si>
  <si>
    <t>Синтезаторға арналған мектеп әндері</t>
  </si>
  <si>
    <t>Искусство, Музыка</t>
  </si>
  <si>
    <t>ҚР жалпы білім беретін мектептер алдында, соның ішінде музыка өнеріне оқыту мен тәрбие жүйесінің заманауи талаптары қойылып отыр.Соңғы жылдары сабақ жүйесіне біртіндеп музыкалық аспаптардың бірі – синтезатор еніп келеді. Синтезатор аспабының музыкалық педагогикалық үрдісте мүмкіншілігі мол. Қолайлы тәсілдерді қолдану арқылы мектеп репертуарына енген әндерді орындау жолдары ұсынылып отыр. Әдістемелік құрал музыкалық білім мамандығы студенттеріне, музыка ұстаздарына арналған</t>
  </si>
  <si>
    <t>Фармакология</t>
  </si>
  <si>
    <t>Кенжебаев Ж.А., Еримбетов Т.А., Урустамбеков А.А., Қасымбеков А.Б., Шаймерденов Б.А., Кульманов С.Д., Амалбеков О.Р., Алайдар Д.Б.</t>
  </si>
  <si>
    <t>Арнайы өңдеу құралдары және оларды қолдану</t>
  </si>
  <si>
    <t>Оқу-әдістемелік құралда арнайы өңдеу құралдарының арналуы, құрылысы, тактикалық-техникалық сипаттамалары және олармен әр түрлі жағдайда жұмыс істеу реттері көрсетілген.  Оқу-әдістемелік құралды дайындау барысында Интернет желісіндегі арнайы өңдеу құралдары туралы ақпараттар қолданылды.
Оқу-әдістемелік құрал жоғары әскери оқу орындарының курсанттарына, жоғары оқу орны жанындағы әскери кафедралар студенттеріне, Қазақстан Республикасы Қарулы Күштері, басқа да әскерлері мен әскери құралымдарының офицерлеріне, сержанттарына және сарбаздарына арналған.</t>
  </si>
  <si>
    <t>Байтиленова Е.С..</t>
  </si>
  <si>
    <t>Логистика (каз)</t>
  </si>
  <si>
    <t>Лекеров Е.Б, Карабалина Ж.Ж. Казагачев В.Н.</t>
  </si>
  <si>
    <t>Финансовый анализ</t>
  </si>
  <si>
    <t>Финансовый анализ – это изучение основных показателей финансового состояния и финансовых результатов деятельности организации с целью принятия заинтересованными лицами управленческих, инвестиционных и прочих решений. Финансовый анализ является частью более широких терминов: анализ финансово-хозяйственной деятельности предприятия и экономический анализ. Финансовый анализ предприятия позволяет: выявить её сильные и слабые стороны; увеличить эффективность; спрогнозировать будущие результаты деятельности; предвидеть последствия от стратегических решений; оценить действия маркетинговой программы; влияние от расширения производства на будущее финансового состояния. Учебное пособие предназначено для студентов специальностей «5В050900 – Финансы», «5В050800 – Учет и аудит», «6В04102 – Менеджмент».</t>
  </si>
  <si>
    <t>Финансы, Учет и аудит, Менеджмент</t>
  </si>
  <si>
    <t>Python является простым и, в то же время, мощным интерпретируемым объектно-ориентированным языком программирования. Пособие предназначено для изучение основных конструкций языка Python, которые пригодятся при решении широкого круга задач – от анализа данных до разработки новых программных продуктов. В результате освоения – научатся обрабатывать и хранить числа, тексты и их наборы, освоят стандартную библиотеку языка Python и смогут автоматизировать задания по сбору и обработке данных. Учебное пособие предназначено для студентов специальности/образовательной программы «5В050900 – Финансы», «5В050800 – Учет и аудит», «6В04102 – Менеджмент», изучающих дисциплдину «Статистика».</t>
  </si>
  <si>
    <t>Айталиев Е.С., Есбосынов К.Т., Казагачев В.Н.</t>
  </si>
  <si>
    <t>Механика жидкости, газа и гидро-пневмопривод машин</t>
  </si>
  <si>
    <t>Методические указания для практических работ</t>
  </si>
  <si>
    <t>Транспорт, транспортная техника</t>
  </si>
  <si>
    <t>Методические указания для практических работ по дисциплине «Механика жидкости, газа и гидро-пневмопривод машин» для студентов дневной формы обучения специальности 6В07101 - «Транспорт, транспортная техника и технологии». Целью методических указаний является оказание помощи студентам при подготовке к практическим работам, выполнении экспериментальных исследований, обработке их результатов и оформлении отчета.</t>
  </si>
  <si>
    <t>Пиримжаров М.Х., Кобланов К.Р., Казагачев В.Н.</t>
  </si>
  <si>
    <t>Сәулеттік дизайн нысандарын жобалау</t>
  </si>
  <si>
    <t>Оқу методикалық құралы</t>
  </si>
  <si>
    <t>Оқу методикалық құралы жоғары оқу орындары 6В02111 - «Дизайн» мамандығы студенттері мен оқытушыларына және болашақ дизайнердің графикалық білімін қалыптастыруға, дизайн мамандығының ғылыми қызметкерлерге және жоғары мектеппен орта кәсіптік білім берудің педагог қызметкерлеріне арналған.</t>
  </si>
  <si>
    <t>Сатиева К.Р., Нуржанова К.Х., Ахметова Б.С., Құрманғали Л.С.</t>
  </si>
  <si>
    <t>Жануарлар биологиясы</t>
  </si>
  <si>
    <t>«Жануарлар биологиясы» атты оқу құралында аңдар мен құстардың биологиясы, систематика негіздері және экологиясы баяндалған. Жануарлардың орман биоценоздарындағы функционалды рөлі, олардың практикалық маңызы көрсетілген. Курсының бөлімдерін қамти отырып, жинақтаған материалдары әрбір студентке өз беттерімен оқуға мүмкіндік береді.</t>
  </si>
  <si>
    <t>Кабиева С.К., Жаслан Р.К.</t>
  </si>
  <si>
    <t>Коллоидтық химия негіздері</t>
  </si>
  <si>
    <t>Осы оқу құралында коллоидтық химияның негізгі ұғымдары, дисперсті жүйелер туралы жалпы түсініктер, оларды алу мен тазарту әдістері, молекулалық-кинетикалық, оптикалық және т.б. қасиеттері келтірілген. Оқу құралы техникалық жоғары оқу орындарының студенттеріне және химиялық және технологиялық факультеттер мамандықтарында білім алатын студенттерге арналған.</t>
  </si>
  <si>
    <t>Кабиева С.К. , Абдрасилов Б.С., Жаслан Р.Қ.</t>
  </si>
  <si>
    <t>Витаминделген кешенді гуминді қосылыстардың биологиялық белсенділігін зерттеу</t>
  </si>
  <si>
    <t>Монографияда гуминді қосылыстар химиясы саласындағы зерттеулердің қазіргі жағдайы мен даму перспективалары жинақталған, қоңыр көмірден гуматтарды алу әдістемесі және оларды әр түрлі витаминдермен модификациялау мүмкіндіктері, СТА вольтамперометрлік кешенінде гуминді қосылыстардағы витаминдердің концентрациясын анықтау әдістемесі, модификацияланған аскорбин қышқылы мен В1 витамині бар гуминді қосылыстардың тұқымның өнуіне әсерін зерттеуге бағытталған тәжірибелер көрсетілген. Монография табиғи қосылыстар химиясы, органикалық химия, медицина және фармакология саласында оқитын студенттердің, магистранттардың және ғылыми қызметкерлердің кең ауқымына пайдалы болады.</t>
  </si>
  <si>
    <t>Антология коллективного обучения. Выпуск 2, часть 1. (2-е изд., перераб. и доп.)</t>
  </si>
  <si>
    <t>В первой части второго выпуска раскрывается уникальный опыт якутских педагогов по освоению педагогической технологии КСО «по горизонтали» и «по вертикали».Адресуется работникам сферы образования и науки, обучающимся гума-нитарных колледжей, педагогических вузов и университетов</t>
  </si>
  <si>
    <t>Антология коллективного обучения. Выпуск 2, часть 2. (2-е изд., перераб. и доп.)</t>
  </si>
  <si>
    <t>В первой главе части 2 второго выпуска раскрываются вопросы эт-нодидктики и этнопедагогизации учебно-воспитательного процесса, освоения педагогической технологии коллективного взаимообучения в школьной практике.Во второй главе рассматриваются проблемы этнодидактической подготовки и переподготовки учителей. Адресуется работникам сферы образования и науки, обучающимся гуманитарных колледжей, педагогических вузов и университетов</t>
  </si>
  <si>
    <t>Ибрагимова С.В., Сарсенбаева Г.А.</t>
  </si>
  <si>
    <t>Электр тораптары мен жүйелері</t>
  </si>
  <si>
    <t>Энергетика, электр</t>
  </si>
  <si>
    <t>Оқу құралында «Электр тораптары және жүйелері» пәні бойынша оқытылатын мәселелер қарастырылған. Теориялық материалдар "Электр энергетика" білім беру бағдарламасы бойынша оқитын студенттерге арналған оқытылатын курстың тақырыптарын қамтиды: электр тораптардың элементтері мен құрылысы; эквивалентті тізбектер және электр тораптар мен күштік трансформаторлардың параметрлері; тораптардағы элементтер мен кернеудің шығынын анықтау; тұйықталмаған және тұйықталған электр тораптарын есептеудің тәжірибелік әдістері. Теориялық материал есептеулердің мысалдарымен бірге жүреді. Қосымшада өндірістік аймақтың электр тораптарын жобалау үшін жеке тапсырманы орындау үшін қажетті анықтамалық мәліметтер бар. Техникалық мамандықтардың студенттеріне, сонымен қатар колледждердің, университеттердің оқытушыларына және электр энергетикасы саласында жұмыс істейтін мамандарға арналған.</t>
  </si>
  <si>
    <t>Сабитов Е.Е.</t>
  </si>
  <si>
    <t>Технология прессования мелкоразмерных пазогребневых бетонных блоков</t>
  </si>
  <si>
    <t>Архитект. строительство</t>
  </si>
  <si>
    <t>В монографии представлены результаты исследований и разработаная технология по производству пазогребневых бетонных блоков. Большое внимание в работе уделено исследованиям связанные с определением рациональных режимов прессования мелкоразмерных пустотелых пазогребневых блоков повышенной точности; подбором составов бетонных смесей из мелкозернистых местных заполнителей и промышленных отходов; выявлением принципов проектирования технологического оборудования и схем организации производств разной мощности, обеспечивающих получение высококачественных изделий при сокращении их себестоимости и энергозатрат. Предназначена для специалистов, работающих в производстве строительных изделий прессованием, а также докторантам и магистрантам Высших учебных заведений по направлению производства строительных материалов, изделий и конструкций</t>
  </si>
  <si>
    <t>Kulataev B., Sirgebayeva S. (Кулатаев Б.)</t>
  </si>
  <si>
    <t>Modern production technology of sheep products I Volume</t>
  </si>
  <si>
    <t>В учебном пособии обобщен теоретический и экспериментальный материал и исследования по породообразованию в овцеводстве, современным технологиям производства продукции овцеводства, ведению и малой механизации производственных процессов. Подробно рассмотрены перспективы дальнейшего развития овцеводства. Учебное пособие предназначено для докторантов PhD по специальности "Технология производства животноводческой продукции".</t>
  </si>
  <si>
    <t>Modern production technology of sheep products II Volume</t>
  </si>
  <si>
    <t>Roslyakova E.M., Nurakhova A.D. (Рослякова Е.М.)</t>
  </si>
  <si>
    <t>Physiology of the hematopoietic system</t>
  </si>
  <si>
    <t>Educational and methodological manual</t>
  </si>
  <si>
    <t>В учебно-методическом пособии "Физиология кроветворной системы" представлены вопросы по основным аспектам физиологии крови: рассмотрены физические и химические свойства крови, функции клеток крови, возрастные изменения в системе крови, представлен полный материал по показателям крови, а также практические работы. Учебно-методическое пособие предназначено для студентов и преподавателей медицинских вузов</t>
  </si>
  <si>
    <t>Адамбек Б.К</t>
  </si>
  <si>
    <t>Кеңес Одағының тарихы (1917-1991)</t>
  </si>
  <si>
    <t>История, международное отнашение</t>
  </si>
  <si>
    <t xml:space="preserve">Бұл кітапта бүкіл әлемге үстемдігін және тоталитарлық билігін орнатқысы келген Коммунистік империя, Кеңес Одағының тарихы объективтік түрде беріледі. 1917 ж. Ресейдегі Қазан төңкерісінен кейін, дүние жүзінің алтыдан-бір бөлігінде Кеңес өкіметінің орнауы, осыған байланысты, Кеңес Одағының құрылуы, осы алып мемлекеттің 70 жыл бойы даму кезеңдері және күйреуі көп тарихи деректер арқылы жан-жақты көрсетіледі.Басылым студенттер мен магистранттарға, тарихшылар мен саясаттанушыларға және кеңестік дәуірді зерттеушілерге арналады.
</t>
  </si>
  <si>
    <t>Дузбаева Н.М.</t>
  </si>
  <si>
    <t xml:space="preserve">«Геоэкология» оқу құралы пəннің типтік оқу бағдарламасы негізінде жазылған. Оқу құралында геоэкологияның теориялық негіздері мен əдістемелік ұстанымдары келтірілген, сонымен қатар табиғи ортаның элементтері – литосфера, гидросфера, атмосфера жəне ландшафт қабығы табиғи жəне антропогендік үдерістерді есепке ала отырып қарастырылған. Адамзат қоғамы мен оны қоршаған табиғи орта арасындағы өзара қатынасқа ерекше көңіл бөлінген. Ғаламдық мәселелер, соның ішінде климат өзгерістерінің əсерінен және техногенез салдарынан тіршілік ортасы өзгеруінің аймақтық мәселелері мен Қазақстанның табиғи ресурстарын тиімді пайдалану туралы мəліметтер берілген.Оқу құралы экология және қоршаған ортаны қорғау саласында мамандарды даярлайтын жоғарғы оқу орындарының студенттері мен оқытушыларына арналған. 
</t>
  </si>
  <si>
    <t>Радиациялық экология негіздері</t>
  </si>
  <si>
    <t xml:space="preserve">«Жаратылыстану ғылымдары» мамандығы бойынша мамандарды даярлау және қайта даярлау жүйесінде «Радиациялық экология негіздері» электронды оқулық «Экология» мамандығы бойынша оқитын студенттер мен магистранттарға, университеттің оқытушыларына, оқу курстарының тыңдаушыларына, қоршаған ортаны қорғау саласындағы мамандарға және басқа да мүдделі тұлғаларға арналған. Электронды оқулық «Радиациялық экология негіздері» пәні бойынша қажетті теориялық білімді зерделеу мен бекітуге, оның даму тарихымен танысуға және Қазақстанның қазіргі радиоэкологиялық жағдайын қарастыруға арналған. Электронды оқулық қоршаған ортадағы табиғи және антропогенді радиациялық фонды, тірі ағзаларға иондаушы радиацияның әсер ету механизмін, биосферадағы радионуклидтердің көздері мен түсу жолдарын, олардың ауа, су топырақ орталарындағы әрекет сипаттары мен азық-түліктердегі жинақталуын, сонымен бірге радиоэкологиялық нормалаудың кағидалары мен ережелерін қарастырады.
</t>
  </si>
  <si>
    <t>Биоэтика</t>
  </si>
  <si>
    <t xml:space="preserve">"Биоэтика" оқу құралы биологиялық және экологиялық зерттеулерге тән биоэтикалық мәселелермен байланысты жұмыс істеу дағдыларын игеруге бағытталады. Оқу құралында биоэтиканың тарихы, құрылымы, негізгі мәселелері қарастырылады, сондай-ақ адамның субъект ретінде қатысуымен ғылыми зерттеулердің биоэтикалық аспектілері, жануарлармен эксперименттер жүргізу, биомедицинаның, генетиканың моральдық-құқықтық негіздері, табиғатты зерттеудің экоэтикалық мәселелері талқыланады және кәсіби қызметтің биологиялық бағыттары үшін қолданбалы биоэтикалық мәселелерін шешу жолдарына көңіл бөлінеді."Биоэтика" оқу құралында дәрістік материалдар мен әр тақырыптан кейін дайындалуға арналған бақылау сұрақтары берілген. Ұсынылған оқу құралы "7М05108001-Биология" мамандығының магистранттарына, сондай-ақ жаратылыстану бағытында оқитын студенттер мен оқытушыларға арналған.
</t>
  </si>
  <si>
    <t>Дамитов С.К., Дурумова Л.А.</t>
  </si>
  <si>
    <t>Қоғамдық тамақтандыру кәсіпорындарының менеджменті (2 томда)</t>
  </si>
  <si>
    <t>Ресторанный, гостиничный бизнес</t>
  </si>
  <si>
    <t>ҚР кәсіптік білім беру ұйымдарының экономика және технология мамандықтары бойынша оқушылар үшін оқулық ретінде ҚР білім және ғылым Министрлігі ұсынған. Оқулықта мамандықты оқытудың қазақстандық бағдарламасына сәйкес мазмұндалған «Қоғамдық тамақтандыру кәсіпорындарының менеджменті» курсының негізгі теориялық және тәжірибелік сұрақтары берілген. Кітап оқытушыларға, мейрамхана және қонақ үй бизнесі негіздерін оқитын университет студенттері мен колледж оқушыларына арналған.</t>
  </si>
  <si>
    <t>Дамитов С.К.</t>
  </si>
  <si>
    <t>Международный менеджмент. 1 том</t>
  </si>
  <si>
    <t>Менеджмент, Экономика</t>
  </si>
  <si>
    <t>Рекомендован Министерством образования и науки Республики Казахстан в качестве учебника для высшего образования. Предназначен для студентов, магистрантов и преподавателей экономических и других вузов, специализирующихся в области менеджмента, а также может быть рекомендован широкому кругу специалистов, связанных с международной деятельностью. Руководители, которые получают подготовку в области менеджмента или повышают свою квалификацию, также найдут для себя эту книгу интересной и полезной.</t>
  </si>
  <si>
    <t>Международный менеджмент. 2 том</t>
  </si>
  <si>
    <t>Модели демократии</t>
  </si>
  <si>
    <t>Монография посвящена комплексному политологическому анализу эволюции понятия «народовластие», а также различных аспектов идеи и принципов народовластия в истории политической мысли. Цель исследования – выявить исторические корни мировоззренческих основ категории «народовластие». 
 В учебном пособии представлена авторская концепция народовластия, выработанная на основе анализа истории демократических идей, достижения отечественной и зарубежной политико-правовой мысли, обобщающей теории и практики народовластия в нашей стране.Учебное пособие, предназначенное для политологов, историков, общественных деятелей, а также для студентов ВУЗов, будет способствовать более объективному и углубленному анализу идеи народовластия в истории политической мысли.</t>
  </si>
  <si>
    <t>Политическая безопасность.</t>
  </si>
  <si>
    <t>Монография посвящена комплексному политологическому анализу национальной безопасности, как гарантии независимости государства и стабильности эффективной жизнедеятельности общества. Цель исследования – изучение проблемы обеспечения политической безопасности, поскольку последняя является стержнем, основой национальной безопасности. Незавершенность процессов формирования демократических механизмов согласования интересов личности, общества и государства свидетельствуют об актуальности политологического исследования проблем политической безопасности Казахстана.
 Учебное пособие, предназначенное для политологов, историков, общественных деятелей, а также для студентов ВУЗов, будет способствовать более объективному и углубленному анализу политической безопасности государства.</t>
  </si>
  <si>
    <t>Daurenbekova Sh, Oxikbayev B.</t>
  </si>
  <si>
    <t>Flora and fauna of the world</t>
  </si>
  <si>
    <t>This manual «Flora and fauna of the world» in English is compiled in accordance with the work program for students of the educational program 6B01508-Biology. It is designed to save students time and optimize their practical work. Данное пособие «Флора и фауна мира» на английском языке составлено в соответствии с рабочей программой для студентов образовательной программы 6В01508-Биология. Оно предназначено для экономии времени студентов и оптимизации их практической работы.</t>
  </si>
  <si>
    <t>Дәуренбекова Ш. Ж.</t>
  </si>
  <si>
    <t>Эмбриология</t>
  </si>
  <si>
    <t>Осы оқу құралында эмбриологияның мәселелері ғылымның соңғы жаңалықтарына сүйене отырып баяндалып, жан - жақты қамтылған. Оқулық университеттердің биология факультеттерінің, сондай-ақ аграрлық және медициналық жоғары оқу орындарының студенттеріне, магистранттарына ,мұғалімдеріне арналған.</t>
  </si>
  <si>
    <t>Әлемнің флорасы мен фаунасы (2 томда)</t>
  </si>
  <si>
    <t>Туризм,Экология,Биология</t>
  </si>
  <si>
    <t>«Әлемнің флорасы мен фаунасы» – оқу-әдістемелік құралынан білім алушылар биосфера және экожүйе құрылысы мен қызметтерінің негізгі ұстанымдары, Жер жүзінің аймақтық биогеографиялық бөлінуі, биогеографиялық облыстарға сипаттама, табиғат ресурстарының көптүрлілігі мен түрлер бірлестігін қорғау жайлы түсінік алады. Географиялық, экологиялық, биологиялық және т.б. өзге де сабақтас пәндерді неғұрлым терең де табысты игеруге бірден-бір негіз болуға тиіс.. 
  «Әлемнің флорасы мен фаунасы» оқу-әдістемелік құралы биология, география, экология, туризм мамандағының студенттеріне, магистранттарға, мектеп оқытушылары мен оқушыларға, жалпы білімін көтеруші көпшілік қауымға арналған.</t>
  </si>
  <si>
    <t>Дауренбекова Ш. Ж.</t>
  </si>
  <si>
    <t>Флора и фауна мира. 1том</t>
  </si>
  <si>
    <t>В учебном пособии освещены биологические закономерности распределения флоры и фауны материков, дан обзор флористико-фаунистическим царствам и областям. Кроме того, даются характеристики основным типам биоценозов и раскрываются специфические черты природных свойств материков, обусловленные географическим положением, климатом и историей развития планеты.
  Пособие предназначено для преподавателей, магистрантов и студентов биологических и географичских специальностей высших учебных заведений, а также учителям преподающим биологию, географию и экологию.</t>
  </si>
  <si>
    <t>Флора и фауна мира. 2 том</t>
  </si>
  <si>
    <t>Дүйсенбаев А.Қ.</t>
  </si>
  <si>
    <t>Этнопедагогика және этнопсихология</t>
  </si>
  <si>
    <t>Педагогика,этнопедагогика</t>
  </si>
  <si>
    <t>Оқу құралы этнопедагогика және этнопсихология пәнінен теориялық мағлұмат беруді көздейді. Оқу құралында дәрістер, практикалық сабақ, өзіндік жұмыс, аралық бақылау тапсырмалары, глоссарий, әдебиеттер тізімі берілген.Оқу құралы педагогикалық ғылымдар бағытындағы білім беру бағдарламаларының студенттері мен магистранттарына арналған.</t>
  </si>
  <si>
    <t>Тәрбие теориясы мен әдістемесі. (Өңделіп екінші рет басылымы)</t>
  </si>
  <si>
    <t>Оқулық.</t>
  </si>
  <si>
    <t>Пелагогика</t>
  </si>
  <si>
    <t>Бұл оқулық тәрбие жұмысын ұйымдастыруға негіз болатын теориялық мағлұмат беруді көздейді. Оқулық мазмұнында дәрістер, практикалық сабақтар мен өзіндік жұмыс тапсырмалары, емтихан тапсырмалары, глоссарий, әдебиеттер тізімі берілген. Оқулық негізінен педагогикалық ғылымдар бағытындағы білім беру бағдарламаларының студенттері мен магистранттарына арналған.</t>
  </si>
  <si>
    <t>Этномәдени тәрбие беру: дәстүр мен сабақтастық</t>
  </si>
  <si>
    <t>нографияда қазақ халқының тағылымдық мұралары, ерте заманнан бергі тәрбиелік қағидалары бүгінгі күннің дәстүрімен сабақтастықта қарастырылған. Этномәдени тәрбие ұстанымы ұлттың тұтастығы, халық парасаты мен шығармашылық әлеуетінің және адам ресурстарының негізі ретінде жас ұрпақ санасын жаңа сапалық даму сатысына көтеретіні зерделенеді. Монография мазмұнында ғұлама ойшылдардың этномәдени тәрбие идеялары мен тәлімдік тәжірибелері туралы құнды деректер берілген. Монография педагог ғалымдарға, докторанттарға, магистранттар мен студенттерге арналған.</t>
  </si>
  <si>
    <t>Педагогика және психологиядан анықтамалық сөздік (Өңделіп екінші рет басылымы)</t>
  </si>
  <si>
    <t>Сөздік.</t>
  </si>
  <si>
    <t>Пелагогика,психология</t>
  </si>
  <si>
    <t>Педагогика және психология ғылымның даму үрдісінде жаңа ұғымдардың келіп шығуына байланысты студенттердің іргелі пәндерді түсінуінде қиындықтар кездеседі. Анықтамалық сөздік педагогика, психология пәндерінен теориялық мағлұмат беруді және студенттерге ғылыми ұғымдарды дұрыс қолдануды үйретуді көздейді. Аталған сөздік негізінен педагогикалық ғылымдар бағытындағы білім беру бағдарламаларының студенттері мен магистранттарына арналған.</t>
  </si>
  <si>
    <t>Педагогика (Өңделіп екінші рет басылымы)</t>
  </si>
  <si>
    <t>Бұл оқулық мазмұнында педагогиканың теориялық-әдіснамалық негіздері, пәнаралық бағыттағы педагогикалық процестің ерекшеліктері қарастырылады. Сонымен қатар практикалық сабақтардың жоспары, өзіндік жұмыс тапсырмалары, емтихан сұрақтары, глоссарий, әдебиеттер тізімі берілген. Оқулық педагогикалық ғылымдар бағытындағы білім беру бағдарламаларының студенттері мен магистранттарына арналған.</t>
  </si>
  <si>
    <t>Кабиева С.К., Абилканова Ф.Ж.</t>
  </si>
  <si>
    <t>Физикалық химия бойынша есеп жинағы</t>
  </si>
  <si>
    <t>«Физикалық химия» пәнінің негізгі тараулары бойынша оқу құралына 600-ден астам есептер енгізілді.
 Әр тарауға қысқаша теориялық бөлім, типтік есептерді шығару жолдары және өздік шығаруға арналған есептер енгізілген. Әрбір тақырып бойынша есептердің көп болуы оқытушыларға студенттермен өздік, аудиториялық және аудиториядан тыс жұмыстар ұйымдастыруға мүмкіндік береді. Оқу құралы «Органикалық заттардың химиялық технологиясы» мамандығының студенттері мен магистранттарына, «Металлургия», «Пайдалы қазбаларды байыту» мамандығының студенттеріне арналған. 
 Есептер жинағы «Физикалық химия» пәнінің бағдарламасына сәйкес, Қарағанды мемлекеттік техникалық университетінің өнеркәсіптік экология және химия кафедрасында дайындалған.</t>
  </si>
  <si>
    <t>Физико-химический анализ лекарственных веществ</t>
  </si>
  <si>
    <t>Учебное пособие подготовлено в соответствии с рабочей программой дисциплины и предназначено для обучения студентов по направлению «Химическая технология» по профилям: «Инжиниринг в биотехнологических и фармацевтических производствах» и «Химическая технология синтетических биологически активных веществ, химико-фармацевтических препаратов и косметических средств».
 Представлены практически все физико-химические методы анализа: экстракционные, хроматографические, оптические и электрохимические методы. Показано современное развитие этих методов в контроле лекарственных средств и биологически активных веществ. В конце пособия приведена рекомендуемая литература.</t>
  </si>
  <si>
    <t>Биологиялық белсенді және дәрілік заттардың физика-химиялық талдауы</t>
  </si>
  <si>
    <t>Оқулық «Фармацевтикалық өндіріс технологиясы» курсы химия мамандықтарының бакалавриат студенттеріне арналған. Барлық дерлік физикалық-химиялық әдістер ұсынылған: экстракция, хроматографиялық, оптикалық және электрохимиялық әдістер. Дәрілер мен биологиялық белсенді заттарды бақылаудағы осы әдістердің қазіргі кездегі дамуы көрсетілген. Оқу құралының соңында ұсынылған әдебиеттер бар.</t>
  </si>
  <si>
    <t>Кабиева С.К., Мереке Ә.Ж., Абилканова Ф.Ж.</t>
  </si>
  <si>
    <t>Биополимерлерді алу технологиясы</t>
  </si>
  <si>
    <t>Кітап біздің елде мүлдем зерттелмеген қызмет саласына, атап айтқанда биополимерлік өнімдерді өндіруге және енгізуге назар аудару мақсатында жарияланады. Әлемдегі биополимерлерді өндіру және тұтыну көлемі, сондай-ақ өсу қарқыны қаралды. Баға саясаты және биополимерлер нарығын дамытудың одан әрі үрдістері байқалады. Әлемнің әр түрлі елдерінде биополимерлерді өндірушілерді мемлекеттік қолдаудың заңнамалық базасы мен мүмкіндіктеріне талдау жүргізілді. Негізгі тұтыну салалары мен биополимерлерді өндірушілердің әлемдік компаниялары жарық көрді. Синтетикалық пластмассадан және полимерден жасалған бұйымдар нарығында бәсекеге түсе бастаған дайын өнім түрлерін жіктеу ұсынылды</t>
  </si>
  <si>
    <t>Экологияны оқыту әсдістемесі</t>
  </si>
  <si>
    <t>Оқу құралда жоғары оқу орындарында экологияны оқытудың әдістемесі техника мен қарқынды дамып жатқан жаңа технологияларды игеруде экологиялық сауатсыздық пен экологиялық білімдердің жетіксіздігі қоғамда жағымсыз салдарды туындатуы мүмкін. Ересектер жас ұрпақтың тәрбиесімен айналысқанда табиғат қорғаудың көпжақты аспектілерінің ішінде табиғатпен қарым-қатынаста адамның мінез-құлықтарының жоғары мәдениетін тәрбиелеу мәселелердің шешімінің бір көрінісі ретінде бола алады, себебі бұл пәнді оқыту болашақ эколог маманның методологиялық, дүниетанымдық және кәсіби дайындығын үйлестіреді және табиғи жүйеге жағымсыз әсерлердің зардаптарын болжауға, ғылыми білім мен әлеуметтік тәжірибені талдауға, экологиялық мәселелерді дұрыс шешуге, ғылыми және практикалық мүмкіндіктерін қолдануға әдістемелік негіздерді қалыптастырады.</t>
  </si>
  <si>
    <t>Байтуганова М.О., Комлева Е.В., Нұрмағанбет Н.Ж., Тусупханова А.Р.</t>
  </si>
  <si>
    <t>Еңбек қорғау және өмір тіршілігінің қауіпсіздігі (2 томда)</t>
  </si>
  <si>
    <t>Оқу құралы технологиялық процестерді талдаудың практикалық дағдыларын алуға және оның қауіпсіздік параметрлерін бағалауға бағытталған. Оқу құралына дәрістік сабақтар үшін қажетті теориялық мәліметтер келтірілген. Оқу құралы мамандығына арналған «Еңбек қорғау және өмір тіршілігінің қауіпсіздігі» курсын дербес зерделеу және сабақтарды өткізуге арналған, сондай-ақ курстық және дипломдық жобалармен жұмыс кезінде және өнеркәсіптік кәсіпорын мамандары үшін пайдалы болуы мүмкін.</t>
  </si>
  <si>
    <t>Экологиялық мониторинг</t>
  </si>
  <si>
    <t>Оқу-практикалық құралы</t>
  </si>
  <si>
    <t>Оқу-практикалық құралында қоршаған ортаның нысандары мен құраушыларының экологиялық мониторинг әдістері берілген. Зертханалық экологиялық практикумды өткізуге әдістемелік нұсқаулықтар. ұсынылады. Атмосфераның, су обьектілерінің және топырақ ортасының экологиялық мониторинг әдістері қарастырылады.</t>
  </si>
  <si>
    <t xml:space="preserve">Сәбден О. / Сабден О. </t>
  </si>
  <si>
    <t>Наука. Образование, экономика и производства.</t>
  </si>
  <si>
    <t>Настоящий том состоит из трех книг. В первой книге впервые комплексно освещены состояние, зарубежный опыт, законодательное обеспечение, государственная политика и основные направления развития науки, образования, экономической
 реформы и перспективы этих сфер. Отдельно выделены особенности становления рыночных отношений и первоочередные меры по выводу экономики из кризиса. Во второй книге по-новому ставятся региональные и внутризаводские вопросы совершенствования организации и управления ремонтным производством в условиях НТП. Раскрывается методика оценки эффективности ремонтного производства с позиции экономии ресурсов в основном производстве, опыт организации ремонта и модернизации техники. В третьей книге изложены методические основы и практические рекомендации комплексного применения в машиностроении экономикостатистических и сетевых методов для совершенствования планирования и организации ремонтных работ. Этот том предназначен для широкого круга читателей, работников науки, образования, экономистов, банкиров, бизнесменов, студентов, слушателей курсов по переподготовке кадров.</t>
  </si>
  <si>
    <t>Сабден О., Муханова Е.</t>
  </si>
  <si>
    <t>Малые предприятия: опыт формирования и перспективы развития</t>
  </si>
  <si>
    <t>Данное издание, которое является одной из первых работ на территории СНГ, посвященной малому предпринимательству, опубликовано в соавторстве с Е.Б. Мухановой в 1992 году. Актуальность данного исследования определялась тем, что на заре своего независимого развития Казахстану предстояло решать задачи становления новой рыночной экономики. Важное место в ряду неотложных задач занимало развитие малого и среднего бизнеса. В связи с этим автор решил предоставить вниманию читателей данную работу, сохраняя ее в первозданном виде.</t>
  </si>
  <si>
    <t>Сәбден О. / Сабден О.</t>
  </si>
  <si>
    <t>Инновациялық экономика.</t>
  </si>
  <si>
    <t>XXI ғасырда өркениетті дамыған мемлекеттер инновациялық экономика құру жолында. Қазақстан мемлекетінің де стратегиялық мақсаты осы болуы тиіс.Бұл кітапта автор Қазақстанда инновациялық экономика құрудағығылымның рөлін, Дүниежүзілік Давос экономикалық форумының нәтижелерін пайдаланып, дағдарыс кезінде, одан кейінгі кезеңде де Қазақстанның ұлттық экономикасының бәсекелестігінің критериялары мен көрсеткіштерін анықтайды. Новация туынды ретінде оқырмандарға «Экономикалық манифест» атты еңбегін ұсынады. Автордың негізгі концептуалды идеясы ретінде Қазақстанның әлеуметтік экономикасын құру тетіктері беріледі. Кітап жалпы оқырмандарға арналған, әсіресе Қазақстанның келешегін толғандыратын жастар үшін.</t>
  </si>
  <si>
    <t>Денисова И.А.</t>
  </si>
  <si>
    <t>Логопедическая ритмика</t>
  </si>
  <si>
    <t>Педагогика, психология</t>
  </si>
  <si>
    <t>Данное пособие представляет собой элемент учебно-методического обеспечения одной из элективных дисциплин образовательной программы «Специальная педагогика». Учебное пособие имеет практикоориентированный характер и предназначено для более эффективного освоения ГОСО в контексте Профессионального стандарта «Педагог» В основу пособия был положен компетентностный подход. При разработке планов семинарских занятий учитывались гуманитарная и профессиональная составляющие, обеспечивающие формирование и развитие личности будущего специального педагога. Логика подачи материала соответствует требованиям современного этапа развития образовательного процесса и характеризуется тенденцией к трансформации от репродукции и трансляции накопленного знания к формированию новых форм социально-культурного опыта, новых типов межличностных и социальных отношений. Планы и содержание практических занятий предполагают использование современных интерактивных педагогических технологий и методов: постановка СМАРТ-цели, Case-stady, метод Проектов и др. Вопросы и задания ранжированы по таксономии педагогических целей Б.Блума и предполагают критериальное оценивание.</t>
  </si>
  <si>
    <t>Проектирование коррекционного курса функциональной языковой грамотности и предупреждения дизорфографии</t>
  </si>
  <si>
    <t>методическое пособие</t>
  </si>
  <si>
    <t>Данное пособие разработано в помощь учителям и логопедам и предназначено, прежде всего, для выявления и формирования языковых знаний, умений и навыков учащихся, испытывающих серьезные затруднения в обучении языку и основам наук гуманитарного цикла. Материалы могут быть использованы для тренинга учащихся по определенным разделам курса русского языка как в условиях логопедических занятий, так и вне них. Организационную основу пособия составляет описание технологии педагогического проектирования в применении к процессу коррекционного обучения детей с общим недоразвитием речи. Предлагаемая в пособии система оценки и уровневого комплектования групп не отвергает традиционной формы контроля за усвоением материала, а сочетается с ним. Представленные в приложении диагностические таблицы могут служить основой для выведения квалиметрической оценки языковых учебных достижений и составить портфолио школьника. В содержание курса интегрированы специальные задания с использованием интерактивного мультимедийного комплекса «Мультикид» Пособие адресовано также родителям, заинтересованным в учебных достижениях своих детей.</t>
  </si>
  <si>
    <t>Орынтаева Ж.А., Абуова Ж.К.</t>
  </si>
  <si>
    <t>«Схемотехника » пәнінен тәжірибелік жұмыстарды орындауға арналған әдістемелік нұсқаулық</t>
  </si>
  <si>
    <t>Әдістемелік нұсқаулық</t>
  </si>
  <si>
    <t>Ұсынылып отырған әдістемелік нұсқаулық жоғары оқу орындарындағы педагогикалық бағытта білім алып жатқан студенттерге және колледж студенттері, мектеп мұғалімдеріне арналған. Қазіргі кезде информатика пәні бойынша логикалық өрнектердің сұлбаларын сызуда қолданатын түрлі онлайн симуляторлармен жұмыс жасаудың түрлі әдіс-тәсілдері берілген. Негізгі схемалардың құрылымын және олардың компьютерде жүзеге асырылуын игеру мен схемаларды талдап, схемаларды жобалау әдістері мен тәсілдерін топтастыру қарастырылған.</t>
  </si>
  <si>
    <t>Kariyev A.D. / Кариев А.Д.</t>
  </si>
  <si>
    <t>Formation of teacher readiness to learning based on interactive methods as a condition for the development of students' creative abilities</t>
  </si>
  <si>
    <t>В монографии представлены результаты исследования формирования готовности учителя к обучению на основе интерактивных методов как условия развития творческих способностей учащихся. Раскрыта модель формирования готовности учителя к обучению на основе интерактивных методов как условие развития творческих способностей учащихся, предложен авторский факультативный курс и разработка интерактивных занятий.Монография предназначена для студентов, магистрантов, докторантов, преподавателей школ и колледжей, преподавателей высшей школы, а также всех, кто интересуется интерактивным обучением.</t>
  </si>
  <si>
    <t>Ермекова Т.Н., Юсуп А.Н.</t>
  </si>
  <si>
    <t>Салғастырмалы лексикология</t>
  </si>
  <si>
    <t>Оқу құралында қазақ және орыс тілдері лексикологиясы салғастырмалы тұрғыда талданып, аталған салаға қатысты негізгі ұғымдар мен атаулар, түсініктер беріледі. Сол секілді қазіргі қазақ, орыс лексикологиясына қатысты лингвист-ғалымдардың көзқарастары мен пікірлеріне талдау жасалынады. Ұсынылып отырған оқу құралы жоғары оқу орындарында оқылатын «Салғастырмалы грамматика» пәніне қосымша оқу құралы ретінде студенттер мен магистранттарға, оқытушыларға, қазақ тілінде оқытпайтын мектептердегі қазақ тілі мен әдебиеті пәнінің мұғалімдеріне арналған</t>
  </si>
  <si>
    <t>Ермекова Т.Н.</t>
  </si>
  <si>
    <t>Қазіргі қазақ тілінің синтаксисі</t>
  </si>
  <si>
    <t>Оқулықта қазіргі қазақ тілінің синтаксис саласына қатысты теориялық материалдар мен практикалық тапсырмалар қамтылған. Теориялық материалдарда қазiргi қазақ тiлiндегi синтаксиске қатысты негiзгi мәселелер сөз болса, жаттығу жұмыстары, грамматикалық кестелер мен тест сұрақтары жалпы теориялық материалдарды жүйелi түрде қайталап, еске түсiр сондай-ақ студенттердiң өз бетінше жұмыс iстеуiне арналып құрастырылды. Оқулықты жоғары оқу орындары филология факультетінің студенттері кеңiнен пайдалануына болады</t>
  </si>
  <si>
    <t>Байтуганова М.О., Мырзаханова Ә.С., Оразбек Д.Ж., Конакбаев Е.К.</t>
  </si>
  <si>
    <t>Өндірістік объектілердің өнеркәсіптік қауіпсіздігінің сараптамасы</t>
  </si>
  <si>
    <t>Оқу құрал өнеркәсіптік қауіпсіздік сараптамасы бойынша тәжірибелік дағдыларын алуға бағытталған. Құралда өндірістік объектілердің өнеркәсіптік қауіпсіздігінің сараптамасы бойынша теориялық мәліметтер қарастырылады. Оқу құралы «Қоршаған ортаны қорғау және өмір тіршілігінің қауіпсіздігі» мамандығының студенттері, магистранттары «Өндірістік объектілердің өнеркәсіптік қауіпсіздігінің сараптамасы» курсы бойынша өздік білім алуға және оқытушылардың осы курс бойынша сабақ жүргізу барысында қолдануға, дипломдық және курстық жұмыс (жоба) орындау кезінде мәліметтерді қолдану үшін арналған</t>
  </si>
  <si>
    <t>Жұбанышов Б.Т (Жубанышов Б.Т ) ., Жүрсінбаев Б.А., Мұрабілдаева Ж.О.</t>
  </si>
  <si>
    <t>Қазақ хандығының тарихы</t>
  </si>
  <si>
    <t>Оқу құралы «Қазақ хандығының тарихы» бағдарламасына сәйкес жазылған және тарих мамандығы бойынша білім алатын студенттерге арналған. Кітаптағы кестелер мен диаграммалар түрінде берілген оқу материалы пәнді оқытудағы жаңа білімді меңгеру, оны бекіту және қайталау кезінде көрнекі есте сақтауды, іскерліктер мен дағдыларды дамытуға мүмкіндік береді. Бұл оқу құралы тарихты оқыту тәжірибесін жинақтайды, студенттер арасында қазақстандық патриотизмді қалыптастыруға ықпал етеді және тарихшы магистрант пен студенттерге және көпшілік қауымға арналған.</t>
  </si>
  <si>
    <t>Голубева Г.Г., Денисова И.А.,</t>
  </si>
  <si>
    <t>Преодоление нарушений звукослоговой структуры слова у дошкольников</t>
  </si>
  <si>
    <t>В пособии представлена методика проведения логопедических занятий по коррекции нарушений звукослоговой структуры слова у дошкольников с тяжелыми нарушениями речи. Пособие соответствует «Программе специального дошкольного воспитания и обучения детей с общим недоразвитием речи» (под ред. М.С.Грушевской и З.А.Мовкебаевой.). В нем рассматриваются особенности нарушений звукослоговой структуры слова у дошкольников, даются рекомендации по развитию звукослогового анализа и синтеза, моторной и сенсорной основы звукослоговой структуры слова у детей с общим недоразвитием речи, по формированию у них навыка правильного звукослогового оформления.Пособие адресовано специалистам, работающим с детьми с речевой патологией, однако оно может оказать существенную помощь родителям при проведении дополнительных занятий с детьми, имеющими речевые нарушения.</t>
  </si>
  <si>
    <t>Хамитова Д.М.</t>
  </si>
  <si>
    <t>Орман экономикасы</t>
  </si>
  <si>
    <t>Лесное хозяйство, экономика</t>
  </si>
  <si>
    <t>Оқу құралында дәріс материалы, тәжірибе сабақтардың тапсырмаларының мақсаттары және оларды орындау нұсқаулары, шешім үлгілері берілген, кейін тесттік тапсырмалар берілген.Оқу құралы мамандықтың оқу бағдарламаларына сәйкес құрастырылған.</t>
  </si>
  <si>
    <t>Aбиeв Б</t>
  </si>
  <si>
    <t>Русский язык (уровень С1)</t>
  </si>
  <si>
    <t>Учeбнoe пocoбиe</t>
  </si>
  <si>
    <t>Учeбнoe пocoбиe paccмaтpивaeт пpoблeмы публициcтичecкoгo cтиля. Aвтopы убeждeны, чтo цeлю пpaктичecкиx нaвыкoв дoлжны cocтaвлять бaзoвыe знaния, пoэтoму cчитaeм пpaвoмepным в paбoту пo oбучeнию cтудeнтoв публициcтичecкoму cтилю ввecти cвeдeния ифopмaтивнoгo xapaктepa. Aвтopы включили иx кaк мeтoд иccлeдoвaния и, нecмoтpя нa тo, чтo мaтepиaл тaкoгo poдa нocит peфepaтивный xapaктep, и пpeдcтaвляeм eгo в тaкoм oбъeмe, кoтopый, нa нaш взгляд, пpизвaн peшaть в кoмплeкce oбучaющиe, oбpaзoвaтeльныe и вocпитaтeльныe зaдaчи вузoвcкoгo cтaнoвлeния cпeциaлиcтa c выcшим oбpaзoвaниeм. Иccлeдуя лингвoдидaктичecкий acпeкт публициcтичecкoгo cтиля, aвтopы иcxoдили из тoгo, чтo в пpaктикe вузoвcкoгo cтaнoвлeния cпeциaлиcтa c выcшим oбpaзoвaниeм oвлaдeниe функциoнaльнoй cтилиcтикoй являeтcя чpeзвычaйнo aктуaльнoй пpoблeмoй, и нe тoлькo для тex, ктo пoлучaeт филoлoгичecкoe oбpaзoвaниe. Знaния o языкoвoй cпeцификe paзгoвopнoгo и книжныx cтилeй peчи cпocoбcтвуют фopмиpoвaнию кoммуникaтивнoй кoмпeтeнции, ocнoвaннoй нa учeтe cитуaции, мoтивoв и цeлeй oбщeния.Учeбнoe пocoбиe пpeднaзнaчeнo для шиpoкoгo кpугa лиц, интepecуeщиxcя вoпpocaми языкa и cтили CМИ.</t>
  </si>
  <si>
    <t>Абдрахманова К.К</t>
  </si>
  <si>
    <t>Демография и статистика населения</t>
  </si>
  <si>
    <t>Учебное пособия</t>
  </si>
  <si>
    <t>В учебном пособии дается представление о демографии – науки о населении. Изложены основные вопросы данного курса: предмет демографии и ее место среди других дисциплин, история демографической науки, источники данных о населении, показатели динамики и структуры населения (рождаемость, смертность, брачность, разводимость, миграции), демографическое прогнозирование и проблемы демографической политики Казахстана. Предназначено для студентов, магистрантов, докторантов исторического факультета и преподавателей.</t>
  </si>
  <si>
    <t>Экономические показатели способов воспроизводство ленточных боров Прииртышья</t>
  </si>
  <si>
    <t>В данной монографии рассмотрены в четырех главах теоретические и методические основы исследования, экономическая эффективность естественного и искусственного лесовосстановления, оптимизация лесовосстановления, изучен комплекс эколого- экономических взаимосвязей лесовосстановления, оптимизация естественного заращения площадей гарей и горельников.</t>
  </si>
  <si>
    <t>рус/каз/англ/немец</t>
  </si>
  <si>
    <t>Абилова А.Б, Жангожина Г.М, Жетписбаева Б.А, Андреева О.А, Энгель Н.В.</t>
  </si>
  <si>
    <t>Русско-казахско-англо-немецкий терминологический словарь-справочник по экономической географии (в 2-х т.)</t>
  </si>
  <si>
    <t>Русско-казахско-англо-немецкий терминологический словарь-справочник содержит материалы, объединенные в разделы экономической географии: «Политическая карта мира», «Население», «Природные ресурсы и охрана окружающей среды», «Отрасли хозяйства», «Мировое и национальное хозяйство», «Финансово-экономические отношения». Издание предназначено для студентов специальностей полиязычного образования, магистрантов, преподавателей вузов и учителей общеобразовательных школ.</t>
  </si>
  <si>
    <t>Абилова А.Б, Жангожина Г.М, Жетписбаева Б.А, Андреева О.А, Кандакова Т.В.</t>
  </si>
  <si>
    <t>Русско-казахско-англо-немецкий терминологический словарь-справочник по физической географии (в 2-х т.)</t>
  </si>
  <si>
    <t>Русско-казахско-англо-немецкий терминологический словарь-справочник содержит материалы, объединенные в разделы физической географии: «Комплекс географических наук и методы исследований», «Форма и движение Земли», «План и карта», «Литосфера и рельеф», «Гидросфера», «Атмосфера и климат», «Природная зональность».Издание предназначено для студентов специальностей полиязычного образования, магистрантов, преподавателей вузов и учителей общеобразовательных школ.</t>
  </si>
  <si>
    <t>Аяған Е.С., Мыңжанов Н.Ә.</t>
  </si>
  <si>
    <t>Өнердің этнопедагогикалық құндылықтар</t>
  </si>
  <si>
    <t>Бұл этнопедагогикалық құндылықтар болашақ маманды халық педагогиканың негізіндегі тәрбие жүйесіндегі этностың дамуымен және педагогикалық құндылықтар жайлы біліммен қаруландырады. Халықтық педагогиканың көп ғасырлық тәрбие тәжірибесі нәтижесінде жинақталған этнопедагогикалық рухани байлықты практикада қолдана алу дағдысын игеруді көздейді. Бұл монография мазмұнында этнопедагогиканың ғылыми теориялық негіздері мен даму тарихы және этностық тәрбие, этнопедагогиканың даму генезисі және қазіргі жағдайы, оның халық өнерінің орны мен адамзат этнопедагогикалық мәдениеті дамуындағы рөлі және келешек мұғалімдерге этнопедагогикалық құндылықтар жайлы ашып көрсетеді.</t>
  </si>
  <si>
    <t>Өтеғұлов О.Ж</t>
  </si>
  <si>
    <t>Екі тілді егіз үйрен: ағылшыншы-қазақша-французша, французша-қазақша-ағылшынша</t>
  </si>
  <si>
    <t>Язык английский, французский</t>
  </si>
  <si>
    <t>«Екі тілді егіз үйрен» деп аталатын үш тілді тілашар қазақ тілді аудитоияға әлемдегі ең кең таралған екі шетел тілін үйретуге бағытталған. Кітап тақырыптық-тематикалық прицип бойыша топтастырылған. Кітап саяхатшыларға, ЖОО шетел тілдері факультетінің студенттеріне және ағылшын және француз тілдеріне қызығулық танытқан қазақ тілді көпшілік қауымға арналады</t>
  </si>
  <si>
    <t>Байтуганова М.О., Н.Н. Акимбекова, О. Мақсат</t>
  </si>
  <si>
    <t>Охрана труда и безопасность жизнедеятельности</t>
  </si>
  <si>
    <t>учеб. Пособие</t>
  </si>
  <si>
    <t>Учебное пособие ориентировано на получение теоретических и практических навыков анализа технологических процессов и оценки параметров его безопасности. В учебное пособие включены теоретические сведения, необходимые для лекционных занятий. Учебное пособие предназначено для проведения занятий и самостоятельного изучения курса «Охрана труда и безопасность жизнедеятельности», а так же может быть использования при работе над курсовыми и дипломными работами (проектами).</t>
  </si>
  <si>
    <t>Токсанбаева Т.Ж</t>
  </si>
  <si>
    <t>Ізтай Мәмбетовтің поэтикалық әлемі</t>
  </si>
  <si>
    <t>Монографияда қазақ поэзиясына өзіндік жыр жолдарымен үн қосып, өз оқырмандарына жауһардан асыл сыйлаған қазақтың біртуар талантты ақындарының бірі Ізтай Мәмбетовтің лирикалық шығар-малары, поэмалары және көркем аударма саласындағы ізденістері, оның көркемдік қуаты, поэтикалық шыңы әр қырынан жан-жақты жүйелілікпен тұңғыш рет қарастырылып отыр. Сондай-ақ, еңбек Ізтай Мәмбетов мұрасындағы әдеби дәстүр мен көркемдік ізденіс-терін, ақындық стиль даралығын, қаламгер тұлғасын айқындауға бағытталған. Еңбек жоғары оқу орындарының студенттері мен оқытушы-ларына, магистранттар мен аспиранттарға, әдебиеттанушы ғалымдарға және сөз өнерін сүйер көпшілік оқырмандарға арналған.</t>
  </si>
  <si>
    <t>Кабиева С.К. , Жаслан Р.К.</t>
  </si>
  <si>
    <t>Контроль и системы качества в химической технологии</t>
  </si>
  <si>
    <t>В учебном пособии изложены научные, методические и теоретические основы технического регулирования, метрологии, стандартизации и подтверждения соответствия, включая и сертификацию. Рассмотрены основные понятия, термины и определения, основные виды работ в области метрологии, стандартизации и подтверждения соответствия. Приведены основные положения по теории и практике при оценивании метрологических характеристик методов и результатов измерений при проведении количественных химических анализов. Предназначено для магистрантов и студентов химических, химико-технологических направлений и специальностей университетов.</t>
  </si>
  <si>
    <t>Кабиева С.К. , Жуманазарова Ғ.М., Жаслан Р.Қ.</t>
  </si>
  <si>
    <t>Органикалық заттардың физика-химиялық талдау әдістері</t>
  </si>
  <si>
    <t>Органикалық заттарды талдауда ультракүлгін (УК), инфра қызыл (ИҚ), ядролы-магниттік резонансты (ЯМР) спектроскопиясы және масс-спектрометрия әдістері ең маңызды болып табылады, классикалық еңбектердегі түсініктерді игеруге, заманауи құрылғыларды пайдалана отырып эксперименттік алынған нәтижелерді тиімді саралауға мүмкіндік береді. Берілген оқу құралы студенттерге органикалық заттардың физико-химиялық талдау әдістерін қолдана отырып, зерттеу жұмысын жүргізу барысында негізгі заманауи тұжырымдар жасауға негіз бола алады. Берілген оқу құралы «Органикалық заттардың химиялық технологиясы», «Фармацевтикалық өндіріс технологиясы», «Химия» оқу бағдарламасының білім алушыларына қолданысқа ұсынылады.</t>
  </si>
  <si>
    <t>Контроль и качество лекарственных средств (в 2-х т.)</t>
  </si>
  <si>
    <t>Учебник предназначен для преподавателей, магистрантов и студентов химических, технологических и медицинских высших учебных заведений, а также для слушателей курсов повышения квалификации и специалистов, работающих в области фармацевтических и биотехнологических производств.
 В учебнике рассмотрены вопросы организации безопасности контроля качества в сфере фармацевтических и биотехнологических процессов и производств, требования основных нормативных документов, регламентирующих организацию и работу предприятий в областях фармацевтики и биотехнологии производств. Особое внимание обращено на основные правила международных практики, на метрологическое обеспечение производства и контроля стандартов качества продукции.</t>
  </si>
  <si>
    <t>Кабиева С.К., Жаслан Р.Қ., Абилканова Ф.Ж.</t>
  </si>
  <si>
    <t>Жалпы фармакология</t>
  </si>
  <si>
    <t>Оқу құралы фармакология саласындағы жаңа ғылыми жетістіктер мен тәжірибелік жаңалыктарға сүйене отырып кұрастырылған. Оқулыкта дәрілік заттардың медицина практикасындағы негізгі топтары карастырылған. Оқу-әдістемелік құралда фармокологияның жалпы түсініктері, дәрілік преператтары туралы негізгі ақпараттар келтірілген. «Жалпы фармакология» бөлімінде дәрілік заттардың фармакокинетикасы мен фармодинамикасының жалпы мәселелері сөз болады. Сонымен қатар, клиникалык практикада кеңінен колданылатын дәрілік заттардың негізгі топтары және тиімділігі жоғары жаңа дәрілік заттар тобы жайлы айтылады. Оқу құралы студенттерге де, оқытушыларға да теориялық, зертханалық-практикалық сабақтарды ұйымдастыруда пайдалы болады.</t>
  </si>
  <si>
    <t>Кабиева С.К., Абилканова Ф.Ж., Жаслан Р.К.</t>
  </si>
  <si>
    <t>Фармацевтикалық химияның теориялық негіздері</t>
  </si>
  <si>
    <t>Оқу құралы «Фармацевтикалық химияның теориялық негіздері» курсы химия мамандықтарының бакалавриат студенттеріне арналған. Көптеген дәрілік заттардың теориялық негіздері толығымен ашылып жазылған; сондай-ақ студенттердің осы пәндерді меңгеру барысында білімін тексеруге арналған бақылау сұрақтары келтірілген.</t>
  </si>
  <si>
    <t>Дәрілік заттарды алу технологиясы</t>
  </si>
  <si>
    <t>Оқу құралында дәрілік заттарды олардың дәрілік түрлеріне сәйкес өндірудің негізгі өнеркәсіптік технологиялары баяндалған."Фармацевтикалық өндіріс технологиясы" білім беру бағдарламасы студенттерінің өзін-өзі бақылауына арналған тест тапсырмалары келтірілген. Оқу құралы студенттерге де, оқытушыларға да теориялық, зертханалық-практикалық сабақтарды ұйымдастыруда пайдалы болады.</t>
  </si>
  <si>
    <t>Кабдулкаримова К.К., Баяхметова Б.Б., Сабитова А.Н.</t>
  </si>
  <si>
    <t>Координациялық қосылыстар химиясы</t>
  </si>
  <si>
    <t>Оқу құралының теориялық бөлімінде комплексті қосылыстардың электрондық құрылысы лигандалар өрісі теориясы, валенттілік байланыстар теориясы, кристалдық өріс теориясы мен молекулярлық орбиталдар теориясы тұрғысынан түсіндірілген. Сонымен бірге координациондық қосылыстардың тұрақтылығына әсер ететін факторлар қарастырылған, лигандалардың алмасу реакциялары мен тотығу-тотықсыздану реакцияларындағы реакциялар механизмі көрсетілген. Комплексті қосылыстардың терминологиясы мен номенклатурасы берілген, олардың жіктелуі, комплексті иондардың изомериясы келтірілген. Жеке кластарға шолу жасалған. Практикалық маңызы бар қосылыстарға, соның ішінде биологиялық активті заттарға ерекше көңіл аударылған.Комплексті қосылыстарды қолданудың түрлі аспектілері қарастырылған.Сонымен бірге, комплексті қосылыстарды алуға, олардың қасиеттерін зерттеуге, аналитикалық химияда қолданылуына арналған зертханалық жұмыстарды орындауға арналған әдістемелік нұсқаулар берілген.Практикалық сабақтар мен білім алушылырдың өз бетінше (БӨЖ) жасайтын тапсырмалары мен есептер берілген.Оқу құралы университеттің «Химия» мамандығы бойынша оқитын студенттеріне арналып жазылған, сонымен бірге, жоғары оқу орындарында химия пәнін оқитын барлық мамандықтар студенттері мен магистранттары, докторанттары пайдалана алады.</t>
  </si>
  <si>
    <t>Aktayeva A.L. /Актаева</t>
  </si>
  <si>
    <t>System reliability theory: information systems</t>
  </si>
  <si>
    <t>The textbook has been primarily written as a manual for the university course «The Theory of System Reliability: Information Systems» at the undergraduate and graduate levels. Students should have some understanding of calculation, basic probability theory, and statistics.The textbook provides an overview of the theory of reliability and should be used as a lecture for multiple types of courses, both at the undergraduate and graduate levels.Several case study issues are included at the end of just about every chapter. The case study gives students an opportunity to test their knowledge and ensure they understand the material.This textbook has also been designed as a reference book for programmers and engineers working in industry and IT businesses, as well as for engineers who wish to do self-learning. It provides a hands-on, enriching learning experience that will help students move from learners to skilled programmers and computer scientists.</t>
  </si>
  <si>
    <t>Сарсембенова О.Ж.</t>
  </si>
  <si>
    <t>Организация педагогической практики</t>
  </si>
  <si>
    <t>Педагогика, экология</t>
  </si>
  <si>
    <t>Учебник предназначен для преподавателей ВУЗов, докторантов, магистрантов и студентов высших учебных заведений обучающихся по педагогическим, научно-педагогическим, техническим направлениям. В учебнике излагаются основные цели, задачи и особенности организации педагогической практики. Также приведены методические рекомендации по проведению педагогической практики, планы и порядок работы студента, магистранта, докторанта, требования к составлению отчета, особенности методики преподавания специальных дисциплин (на примере экологических дисциплин).Учебник рекомендуется для высших учебных заведений в области образования: 7М07 и 6В07 – «Инженерные, обрабатывающие и строительные отрасли» по направлениям подготовки 7М071 и 6В071- «Инженерия и инженерное дело», 7М072 и 6В072 – «Производственные и обрабатывающие отрасли»; 7М075 и 6В075 «Стандартизация сертификация и метрология (по отраслям); 7М06 и 6В05 – «Естественные науки, математика и статистика» по направлениям подготовки 7М052 и 6В052 – «Окружающая среда»; рекомендуется для преподавателей, магистрантов и студентов высших учебных заведений специальностей 6М060800 – «Экология», 5В060800 - «Экология».</t>
  </si>
  <si>
    <t>Байтуганова, М.Ж. Какенова, Н.Н. Акимбекова, Е.В. Комлева</t>
  </si>
  <si>
    <t>Жұмыс орындарды гигиеналық аттестациялау</t>
  </si>
  <si>
    <t>Оқу құралы еңбек шарты бойынша жұмыс орнын куәландыру және еңбек қорғау бойынша жұмысты сертификаттау мақсаттарымен басты түсініктерден тұрады. Оқу құралында куәландыруды өткізу бойынша басты бағыттар, оны өткізу кезеңдері, өткізу тәртібі, жұмыс орындарын куәландыру нәтижесін бағалау және саралау, құжаттарды ресімдеу тәртіптері қарастырылған. Гигиеналық белгілер бойынша еңбек шартын бағалау ұсынылған, еңбек күші мен ауырлығын бағалау тәсілдері, жұмыс орындарының қауіпсіздігі қарастырылған. Оқу құралы оқудың бар түріндегі 5В073100 «Қоршаған ортаны қорғау және өмір тіршілігінің қауіпсіздігі» мамандығындағы студенттеріне арналған.</t>
  </si>
  <si>
    <t>Олжаева Р.Р.</t>
  </si>
  <si>
    <t>Фукциональные и метаболические эффекты гормонов щитовидной железы и ртутная интоксикация. (Второе дополненное издание)</t>
  </si>
  <si>
    <t>В монографии представлен анализ результатов собственных экспериментальных исследований о влиянии различных антропогенных факторов окружающей среды и влияние ртутной интоксикации на функциональное состояние щитовидной железы. В механизме действия гормонов щитовидной железы, как структурных компонентов адрено-тиреоидной системы, установлены интимные механизмы тиреоидной регуляции биологического окисления трансформации энергии в клетке. Установлено участие гормонов щитовидной железы в регуляции активности ферментов метаболизма пуриновых нуклеотидов и антиоксидантной системы и в регуляции функции клеток иммунной системы. При гипотиреозе имеет место сочетанные нарушения всех видов обмена, в том числе и биоэнергетики клетки, изменения иммунного статуса и активности ферментов метаболизма пуриновых нуклеотидов. Получены данные о возможности использования тиреоидных гормонов для восстановления нарушенных различными антропогенными факторами физиологических и метаболических процессов. В сравнительном плане изучено влияние ртутной интоксикации и гипотиреозного состояния на метаболические процессы. Установлены особенности изменений иммунного статуса, активности ферментов антиоксидантной защиты и метаболизма пуриновых нуклеотидов при гипотиреозе и ртутной интоксикации. Показана возможность использования при токсическом воздействии на организм гипотиреоизных животных солей ртути в качестве коррегирущих средств гормоны щитовидной железы, комплексона двувалентных ионов купренила, тиопротектора унитиола и комплекса микроэлементов в виде тагансорбента. Монография рассчитана для токсикологов, экологов, эндокринологов, докторантов, магистрантов, резидентов, иммунологов, физиологов, патофизиологов, биологов, радиобиологов, биохимиков, клиницистов широкого профиля.</t>
  </si>
  <si>
    <t>Mussatayeva I. / Муззатаева И., Galymova A.</t>
  </si>
  <si>
    <t>Information and communication technologies: Educational and methodical manual</t>
  </si>
  <si>
    <t>The proposed educational and methodological manual is compiled in accordance with the State General Education Standard of Higher education in Kazakhstan. It contains methodological guidelines for the implementation of practical work on the discipline “Information and communication technologies” of the cycle of general education disciplines. For each topic of practical classes, an information block, a description of the sequence of practical work, tasks on options and means of monitoring learning outcomes are presented. It is intended for students of medical universities.</t>
  </si>
  <si>
    <t>Тытюк В.К., Кунаев В.А., Кан С.В.</t>
  </si>
  <si>
    <t>Моделирование процессов и систем с применением Octave</t>
  </si>
  <si>
    <t>В учебном пособии рассматриваются функциональные возможности программного обеспечения GNU Octave, являющегося свободно распространяемой альтернативой программной среде MATLAB. Данные функциональные возможности могут использоваться при моделировании процессов и систем, а также для решения других прикладных инженерных задач. Для приобретения навыков работы с программой в пособии представлены примеры практических заданий с подробным описанием порядка их выполнения.</t>
  </si>
  <si>
    <t>Акимжанов Т.К., Кошкинбаева А.С., Торгаутова Б.А.</t>
  </si>
  <si>
    <t>Альбом схем по уголовному праву Республики Казахстан.Общая часть</t>
  </si>
  <si>
    <t>В соответствии с типовой учебной программой по уголовному праву, авторским коллективом университета «Туран» подготовлено учебное пособие (альбом схем) по Общей части курса «Уголовное право Республики Казахстан», в котором в виде схем раскрыты основные положения, предложенных для изучения 21 темы Общей части курса «Уголовное право Республики Казахстан».Данная работа предназначена для студентов, магистрантов, докторантов юридических специальностей высших учебных заведений, изучающих Уголовное право, а также рекомендуется к использованию в работе профессорско-преподавательским составом и сотрудниками правоохранительных органов. (2-е переработанное и дополненное издание)</t>
  </si>
  <si>
    <t>Сағымбекова П.С., Сарыбекова Қ.Н.</t>
  </si>
  <si>
    <t>Бастауыш мектепте математиканы оқыту әдістемесі пәнінен тәжірибелік сабақтар</t>
  </si>
  <si>
    <t>Педагогика, начальное обучение</t>
  </si>
  <si>
    <t>Оқу құралы «Бастауыш мектепте математиканы оқыту әдістемесі» пәні бойынша өтілетін тәжірибелік сабақтарға арналған материалдарды қамтиды. Оқу құралдың ерекшелігі – тәжірибелік сабақтарда студенттер орындайтын тапсырмалар және оларды орындау әдіс-тәсілдері жинақталып берілген.«Бастауыш мектепте математиканы оқыту әдістемесі пәнінен өтілетін тәжірибелік сабақтар» атты оқу құралы, «6В01301 – Бастауыш оқыту педагогикасы мен әдістемесі» білім беру бағдарламасы бойынша білім алатын студенттерге, сондай-ақ осы пәнді жүргізетін оқытушыларға, еңбек жолын енді бастаған жас мұғалімдерге арналған.</t>
  </si>
  <si>
    <t>Мусабаев Б.К</t>
  </si>
  <si>
    <t>Жүк және коммерциялық жұмыстарды басқару</t>
  </si>
  <si>
    <t>Жөнелту және тағайындалған темір жол станцияларында, сондай-ақ темір жолда жүк және коммерциялық операцияларды басқару мәселелері қарастырылады. Нормативтік құқықтық актілердің негізгі ережелері, жүк вагондарының пайдалану сипаттамалары және бастапқы және соңғы операцияларды орындауға арналған жалпы пайдаланымдағы темір жол көлігінің инфрақұрылымы келтірілген.«Тасымалдауды, қозғалысты ұйымдастыру және көлікті пайдалану» және «Логистика (сала бойынша)» мамандығының студенттеріне арналған.</t>
  </si>
  <si>
    <t>Шоқыбаев Ж.Ә., Каражанова Д.А.</t>
  </si>
  <si>
    <t>Жалпы химия (2 томда)</t>
  </si>
  <si>
    <t>Жалпы химия атты оқу құралы педагогикалық жоғары оқу орындарының жалпыға міндетті білім стандарты бойынша жасалған оқу бағдарламасы негізінде құрастырылған. Оқуқұралы жоғары оқу орындары химия мамандығы және мамандығы химия емес(медицина, ауыл шаруашылығы, инженер) мамандықтардағы білім алушыларға, сондай – ақ, оқытушылар мен мұғалімдерге арналған.</t>
  </si>
  <si>
    <t>Елеусинова А.У</t>
  </si>
  <si>
    <t>Практикум по эконометрике. Линейная регрессия</t>
  </si>
  <si>
    <t>Данный практикум предназначен для преподавателей, студентов Вузов, обучающихся по экономическим образовательным программам, а также для всех заинтересованных лиц. Практикум может быть использован как на занятиях по дисциплине «Эконометрика», так и при самостоятельном изучении, благодаря четкости и доступности изложения материала. Полученные в процессе решения заданий умения и навыки могут быть использованы студентами в будущей профессиональной деятельности.</t>
  </si>
  <si>
    <t>Жунусова Т.И., Бүркіт Ә.Қ.</t>
  </si>
  <si>
    <t>Әл-Фараби мен музыка</t>
  </si>
  <si>
    <t>Искуство,Музыка</t>
  </si>
  <si>
    <t>Бұл авторлық бағдарламада Әл-Фараби мен музыка жайлы құнды еңбектер жазылған. Жалпы орта мектептің музыка пәнінің мұғалімдеріне арналған авторлық бағдарлама</t>
  </si>
  <si>
    <t>Нурымбетова Л.Қ., Бүркіт Ә.Қ., Қантөре М.Ә., Мамаева Г.,Турапбаева М.</t>
  </si>
  <si>
    <t>Биология 1 Том</t>
  </si>
  <si>
    <t>Биология пәнінен сыныптан тыс жұмыстарды ұйымдастыру және өткізу әдістемесін жетілдіру. (Озық педагогикалық тәжірибені зерттеу, республика көлеміне тарату және енгізу). Мамандандырылған мектеп-интернаты, мектеп-лицейдің, жалпы орта мектептің «Биология» пәнінің мұғалімдеріне арналған әдістемелік құралы. Шымкент, Бұл авторлық бағдарламада биология пәнінен сыныптан тыс жұмыстарды ұйымдастыру және өткізу әдістемесін жетілдіру жайлы құнды мәліметтер келтірілген.</t>
  </si>
  <si>
    <t>Биология 2 Том</t>
  </si>
  <si>
    <t>Ботабаева А.Е., Қалжан Н.А.</t>
  </si>
  <si>
    <t>Алаш қайраткерлерінің әлеуметтік - педагогикалық идеялары</t>
  </si>
  <si>
    <t>«Алаш қайраткерлерінің әлеуметтік - педагогикалық идеялары» атты монография қазіргі таңда өзекті. Монографияда Алаш қайраткерлерінің әлеуметтік - педагогикалық идеялары туралы жан-жақты мәліметтер келтірілген. Алаш қайраткерлерінің әлеуметтік - педагогикалық идеяларының қалыптасу тарихы және оның мазмұны ашып жазылған. Монографияны оқытушыларға, студенттерге, магистранттарға, докторанттар мен жалпы оқырман жұртшылықтың пайдалануына болады.</t>
  </si>
  <si>
    <t>Бүркіт Ә.Қ.,Каналкулова М.К., Дулатов С</t>
  </si>
  <si>
    <t>Математика 8 том 1 бөлім</t>
  </si>
  <si>
    <t>Бұл авторлық бағдарламада математика пәнінен сыныптан тыс жұмыстарды ұйымдастыру және өткізу әдістемесін бойынша, оқушыларды ғылыми жоба байқауына дайындау жайлы құнды мәліметтер келтірілген.</t>
  </si>
  <si>
    <t>Математика 8 том 2 бөлім (2 томда)</t>
  </si>
  <si>
    <t>Математика 8 том 3 бөлім (2 томда)</t>
  </si>
  <si>
    <t>Шлюпиков М.В., Шлюпикова М.М</t>
  </si>
  <si>
    <t>Цементная индустрия Центрального Казахстана, XX-XXI века: история, проблемы социально-экономического развития и экологии (в 2-х т.)</t>
  </si>
  <si>
    <t>История, экология</t>
  </si>
  <si>
    <t>В монографии рассматривается история становления и развития цементной индустрии Центрального Казахстана от выбора площадки под завод, ввода первых технологических линии до строительства Ново-Карагандинского цементного завода и образования ПО «Карагандацемент». Авторы на архивных материалах показывают социальное развитие цементной индустрии Центрального Казахстана, так называемую «повседневную историю»: состояние кадрового состава, образовательный и квалифицированный уровень трудящихся, благосостояние и культурно-бытовые условия. Особое внимание авторы уделяют техногенной трансформации ландшафтов в районе Актауского промышленного комплекса. Книга будет интересна историкам-краеведам, экологам и всем интересующимся вопросами индустриализации, урбанизации, промышленной, социальной истории Центрального Казахстана, проблемами экологии, техногенного воздействия и защиты окружающей среды, рационального природопользования.</t>
  </si>
  <si>
    <t>Современные концепции международных отношений 1 том (в 2-х т.)</t>
  </si>
  <si>
    <t>Учебное пособие «Современные концепции международных отношений» представляет собой учебное издание, в котором комплексно показаны различные направления теории международных отношений от античных истоков и вплоть до современных теорий и концепций. Учебное пособие ориентировано на использование в образовательном процессе с целью формирования у студентов знания и понимания теории международных отношений, а также выработки навыков применения полученных теоретических знаний в последующей профессиональной деятельности для анализа конкретных международных ситуаций, процессов и явлений. Научная новизна учебного пособия заключается в попытке создать первый казахстанский учебный материал по современным концепциям международных отношений, написанный с точки зрения классической реалистической парадигмы. Для студентов бакалавриата и магистратуры по образовательной программе «Международные отношения», а также всех интересующихся современной глобальной проблематикой и историей международно-политической мысли.</t>
  </si>
  <si>
    <t>Современные концепции международных отношений 2 том (в 2-х т.)</t>
  </si>
  <si>
    <t>Современные концепции международных отношений 3 том (в 2-х т.)</t>
  </si>
  <si>
    <t>Современные концепции международных отношений 4 том (в 2-х т.)</t>
  </si>
  <si>
    <t>Кервенев Қ.Е., Бейсенова Д.Р., Искаков С.А., Шаматаева Н.Қ., Ахманова Д.М.</t>
  </si>
  <si>
    <t>Математикалық есетерді шешу практикумы (геометрия)</t>
  </si>
  <si>
    <t>педагогика, математика,геометрия</t>
  </si>
  <si>
    <t>Оқу құралы педагогикалық мамандар даярлау бағытындағы жоғары және арнайы орта оқу орындарының студенттеріне арналған. Оқу құралында қарастырылған бөлімдер: Тригонометриялық өрнектерді теңбе-тең түрлендірулер. Тригонометриялық теңдеулер, теңсіздіктер және олардың жүйелерін шешу. Үшбұрыш, тамаша нүктелер мен сызықтар, ауданы. Төртбұрыштар. Көпбұрыштар. Дұрыс көпбұрыштар, ауданы. Шеңбер. Дөңгелек. Кеңістіктегі түзулер мен жазықтықтардың паралельдігі, перпендикулярлығы. Айқыш түзулер. Екі жақты бұрыш. Көпжақтар.Айналу денелері. Материал ғылыми тұрғыда баяндалған. Теориялық материал көптеген мысалдармен бекітілген.Оқу құралын педагогикалық бағыттағы студенттер, оқытушылар, магистранттар және PhD докторанттары қызықтырады.</t>
  </si>
  <si>
    <t>Кервенев Қ.Е, Қосыбаева Ү.А, Шаматаева Н.Қ, Хабдолда С , Ахманова Д.М</t>
  </si>
  <si>
    <t>Математикалық сауаттылық</t>
  </si>
  <si>
    <t>педагогика, математика</t>
  </si>
  <si>
    <t>Оқу құралы педагогикалық мамандар даярлау бағытындағы жоғары және арнайы орта оқу орындарының студенттеріне арналған. Оқу құралында математиканың негізгі бөлімдері қарастырылған: Мектеп математикасы курсындағы мазмұнды есептер, есептер шешу үрдісінің құрылымы, есептерді шығарудан алдын ала жүргізілетін жұмыстар, есептерді шығару жоспарын құру әдістері, есептің семантикалық талдауы.Материал ғылыми тұрғыда баяндалған. Теориялық материал көптеген мысалдармен бекітілген.Оқу құралын педагогикалық бағыттағы студенттер, оқытушылар, магистранттар және PhD докторанттары қызықтырады.</t>
  </si>
  <si>
    <t>Кервенев Қ.Е., Шегирова Д.К</t>
  </si>
  <si>
    <t>Математикалық есептер шешу практикумы</t>
  </si>
  <si>
    <t>Оқу құралы педагогикалық мамандар даярлау бағытындағы жоғары және арнайы орта оқу орындарының студенттеріне арналған. Оқу құралында математиканың негізгі бөлімдері қарастырылған: өрнектерді тепе-тең түрлендірулер, теңдеулер мен теңсіздіктерді, теңдеулер мен теңсіздіктер жүйесін шешу жолдары.Материал ғылыми тұрғыда баяндалған. Теориялық материал көптеген мысалдармен бекітілген.Оқу құралын педагогикалық бағыттағы студенттер, оқытушылар, магистранттар және PhD докторанттары қызықтырады.</t>
  </si>
  <si>
    <t>Аңсапов А.Е., Казагачев В.Н.</t>
  </si>
  <si>
    <t>Электрлік машиналар</t>
  </si>
  <si>
    <t>«Электр машиналары» оқу құралында электр машиналары саласындағы негізгі түсініктер мен анықтамалар, сонымен қатар әртүрлі типтегі машиналарды жіктеу және қолдану жолдары берілген. Нұсқаулық электр машиналарының жұмыс істеу принциптерін түсіну үшін қажетті электромагнетизм және электротехника негіздерін қамтиды. Сонымен қатар, нұсқаулық тұрақты токтарды, асинхронды және синхронды электр машиналарын егжей-тегжейлі қарастырады. Есептеу және жобалау әдістері, сонымен қатар осы машиналарды басқару және реттеу ерекшеліктері көрсетілген. Әдістемелік құрал электроэнергетика саласындағы мамандықтарды оқитын студенттерге арналған.</t>
  </si>
  <si>
    <t>Бекешев А.З., Казагачев В.Н.</t>
  </si>
  <si>
    <t>Энергосбережение и энергоэффективность</t>
  </si>
  <si>
    <t>Учебное пособие "Энергосбережение и энергоэффективность" предназначено для студентов и преподавателей технических вузов, таких как энергетический, машиностроительный, строительный, а также для специалистов, работающих в области энергетики, энергосбережения, инженерии, управления и других смежных сферах.
 Пособие является полезным ресурсом для изучения и практического применения принципов энергосбережения и энергоэффективности, и помогает развить навыки, необходимые для решения актуальных задач в области энергетики и устойчивого развития Пособие разработано с целью подготовки специалистов в области энергетики, строительства, управления и других смежных областей.</t>
  </si>
  <si>
    <t>Есберген Р.Ә., Сайымова М.Д.</t>
  </si>
  <si>
    <t>Ұйымдағы персоналды басқару</t>
  </si>
  <si>
    <t>«Ұйымдағы Персоналды басқару» монографиясында персоналды басқарудың теориялық негіздері мен кейбір практикалық сұрақтары көрсетілген. Отандық және шетелдік тәжірибе негізінде қазіргі жағдайда қызметкерлермен жұмыс жасаудың тиімді тәсілдері қарастырылады. Персоналды басқаруды ұйымдастыру негіздері, тұжырымдамалары, стратегиялары, персоналды басқару технологиялары мен әдістері қарастырылады. Монография персоналды басқару сұрақтарымен айналысатын білім берушілерге, практик-мамандарға ұсынылады, сонымен қатар жас мамандар мен біліктілігін арттыратын менеджерлерге пайдалы болуы мүмкін.</t>
  </si>
  <si>
    <t>Лексический минимум по русскому языку для групп высших учебных заведений с казахским языком обучения</t>
  </si>
  <si>
    <t>Настоящий лексический минимум (словарь-минимум) предназначен для использования в учебном процессе по программе бакалавриата для изучения дисциплины «Русский язык» в высших учебных заведениях Республики Казахстан в группах с казахским языком обучения (уровень В2) для глубокого и качественного понимания основной идеи учебных текстов, его логической структуры, общей линии содержания, а также ориентирован на грамотное чтение и перевод. Кроме того, учебно-методическое пособие окажет теоретико-практическую и методическую помощь в учебно-воспитательном процессе магистрантами по дисциплине «Профессионально-ориентированный русский язык» для групп с казахским языком обучения, а также всем заинтересованным специалистам, занимающихся изучением русского языка.</t>
  </si>
  <si>
    <t>Кургамбеков М.С., Кемалова Г.Б., Жеңсікбаева А.Н.</t>
  </si>
  <si>
    <t>Мүсін және пластикалық анатомия</t>
  </si>
  <si>
    <t>«Мүсін және пластикалық анатомия» оқу құралы жұмыс жоспары мен оқу бағдарламасының талаптарына сәйкес құрастырылған. Мүсін және пластикалық анатомия саласындағы негізгі ережелерді, ғалымдар мен зерттеушілер айтқан пікірлерге қысқаша шолу жасауды, жұмыс орнын дайындаудан бастап, киінген фигураны сомдау заңдылықтары мен дененің анатомиялық құрылымының мүсін орындаудағы негізгі қағидаларын қарастырады.
 Мүсін және пластикалық анатомия оқу құралы жоғары оқу орындары мен колледж білім алушылары және мектеп мұғалімдеріне арналады.</t>
  </si>
  <si>
    <t>Саутова Т.А.</t>
  </si>
  <si>
    <t>Қазақ тілі. Студенттерге арналған. 1 – бөлім</t>
  </si>
  <si>
    <t>Бұл оқу-әдістемелік құрал «Школа без каникул. Уроки казахского языка» атты айдармен «Северный Казахстан» газетінің беттерінде жарияланған сабақтар негізінде жазылған. Ұсынылып отырған оқу-әдістемелік құрал деңгейлеп оқыту бағдарламасы негізінде дайындалған. Мемлекеттік қызметкерлер мен мектеп мұғалімдері, мектеп, лицей оқушылары, колледж, университет студенттеріне көмекші құрал ретінде пайдалануға да болады.</t>
  </si>
  <si>
    <t>Байхожаева Б.У., Хаймулдинова А.К., Джумадилова Н.М., Косанова И.М.</t>
  </si>
  <si>
    <t>Тұтынушы мәдениетінің негіздері</t>
  </si>
  <si>
    <t>Қазіргі өтпелі нарықтық экономика кезеңі ретінде сипатталатын уақытта, тұтынушы негіздерін оқып-үйрену үлкен сұранысқа ие болып келеді. Тұтынушылық мәдениетті қалыптастыру мәселесі заманауи білім беруді дамытумен тікелей байланысты. Тұтынушылық тұрғыдан сауатты болу яғни, дұрыс өнімді таңдау, қажет жағдайда тұтынушы өз құқықығын қорғау үшін арнайы техникалық, экономикалық және құқықтық білім қажет.Оқу құралында тұтынушы құқығын қорғау, өнім сапасы мен қауіпсіздігін қамтамасыз ету туралы заңнамалар келтірілген. Сондай-ақ оқылатын пәннің мәнін анықтауға байланысты теориялық мәселелерді қамтылып, тұтынушылық білімнің тұжырымдамалық аппаратымен таныстырылады. Осы оқу құралы стандарттау және сертификаттау мамандығы бойынша білім алушы студенттерге, магистранттарға арналады</t>
  </si>
  <si>
    <t>Жаманқұлов Қ.А.</t>
  </si>
  <si>
    <t>Iшкі аурулар пропедевтикасы: Клиникалық лекциялар Өңделген, 2-басылым. (2 томда)</t>
  </si>
  <si>
    <t>лекции</t>
  </si>
  <si>
    <t>Пропедевтика</t>
  </si>
  <si>
    <t>Клиникалық лекциялар «Ішкі аурулар пропедевтикасының» бағдарламасына сәйкес кұрастырылған, екі бөлімнен тұрады. І-ші бөлімге ауру адамды тексеру тәсілдері және ішкі аурулардың негізгі симптомдары мен синдромдары жөнінде материалдар кірді. ІІ-ші бөлімге жеке аурулар жөнінде мәліметтер, терапияда жиі кездесетін терминдердің қысқаша орсша қазақша сөздігі және сарқатнама (ауру тарихын) жазу туралы әдістемелік нұсқау енді. Ұсынылып отырған лекцияларды студенттердің оқулық ретінде, дәрігерлердің медициналық нұскау-анықтама ретінде колданулырана болады.</t>
  </si>
  <si>
    <t>Векленко Г.В., Смагулова Г.А., Ахметов К.Ж.</t>
  </si>
  <si>
    <t>Объективный структурированный клинический экзамен по внутренним болезням.</t>
  </si>
  <si>
    <t>Внедрение на кафедре пропедевтики внутренних болезней ЗКМУ имени Марата Оспанова ОСКЭ позволило получить реальную картину клинической компетентности студентов 3 курса факультета «Общая медицина», выявить просчеты обучения и, следовательно, улучшить его. В методическом пособии представлены рекомендации по проведению экзамена и составлению оценочных критериев, оценочного листа экзаменаторов, даны пошаговые инструкции для студентов, разработанные сотрудниками кафедры ПВБ. Третье издание пособия содержит материалы для проведения ОСКЭ на трех языках (казахском, русском и английском), что позволит широко использовать его в учебном процессе как обучающимся, так и преподавателям.</t>
  </si>
  <si>
    <t>Ахметов Қ.Ж., Векленко Г.В., Смагулова Ғ.Ә.</t>
  </si>
  <si>
    <t>Ішкі аурулар бойынша объективтендірілген құрамдастырылған клиникалық емтихан</t>
  </si>
  <si>
    <t>Марат Оспанов атындағы БҚМУ ішкі аурулар пропедевтикасы кафедрасында ОҚКЕ енгізу жалпы медицина факультетінің 3 курс студенттерінің клиникалық құзыреттілігінің нақты бейнесін алуға, оқытудағы қателіктерді анықтауға және оны жақсартуға мүмкіндік береді. Оқу-әдістемелік құралда емтиханды ұйымдастыруға, бағалау көрсеткіштерін, емтихан алушылар толтыратын бағалау парағын құрастыруға ұсыныстар, студенттер іс-қимылы қадамдарына ішкі аурулар пропедевтикасы кафедрасының оқытушылары құрастырған нұсқаулар берілді. Оқу құралының үшінші басылымы үш тілде (қазақ, орыс және ағылшын) ОҚКЕ-ға арналған материалдардан тұрады, бұл оны студенттерге де, мұғалімдерге де оқу процессінде кеңінен пайдалануға мүмкіндік береді.</t>
  </si>
  <si>
    <t>Шандаулов А.Х., Хамчиев К.М., Жашкеева А.М., Жиенгалиева А.К.</t>
  </si>
  <si>
    <t>Основы морфофизиологии и методов исследований выделительной системы</t>
  </si>
  <si>
    <t>В учебном пособии «Основы морфофоизиологии и методов исследования выделительной системы» представлен материал в соответствии с типовой учебной программой «Нормальная физиология» и отражает более тридцатилетний опыт преподавания предмета на кафедре нормальной физиологии НАО «МУА». В пособии описаны пре- и пост- реквизиты «Выделительной системы». Пособие предназначено для обучения студентов по интегрированной методике преподавания, по «модульным системам», физиологии выделения. Прочному усвоению материала способствуют схемы, таблицы, представленные основные понятия, термины, тестовые задания и ситуационные задачи с эталонами ответов.
 Учебное пособие предназначено для студентов медицинских университетов, обучающихся по специальностям: «Общая медицина», «Стоматология», «Общественное здоровье», «Сестринское дело», «Фармация», а также для обучающихся в послевузовском образовательном процессе, интернатуре, резидентуре, магистратуре и студентам университетов медицинских факультетов.</t>
  </si>
  <si>
    <t>Зәр шығару жүйесі морфофизиологиясының және зерттеу әдістерінің негіздері</t>
  </si>
  <si>
    <t>«Зәр шығару жүйесі морфофизиологиясының және зерттеу әдістерінің негіздері» атты оқу құралындағы материал «Қалыпты физиология» типтік оқу бағдарламасына сәйкес ұсынылған, сонымен қатар «Астана медицина университеті» КеАҚ-тың қалыпты физиология кафедрасында пәнді оқытудың отыз жылдан астам тәжірибесін көрсетеді. Оқу құралында «Зәр шығару жүйесінің» пререквизиттері мен постреквизиттері сипатталған. Оқу құралы студенттерді оқытудың интеграцияланған әдістемесі, «модульдік жүйелер», зәр шығару физиологиясы бойынша оқытуға арналған. Оқу құралында ұсынылған схемалар, кестелер, ұсынылған негізгі ұғымдар, терминдер, тест тапсырмалары және жауаптары бар жағдаяттық тапсырмалар материалдың жақсы игерілуіне ықпал етеді. Оқу құралы медициналық жоғары оқу орындарының «Жалпы медицина», «Стоматология», «Денсаулық сақтауды ұйымдастыру», «Мейіргер ісі», «Фармация» мамандықтары бойынша оқитын студенттеріне, сондай-ақ жоғары оқу орнынан кейінгі білім беру процесінде, интернатурада, резидентурада, магистратурада оқитындарға және медицина факультеттері бар университет студенттеріне арналған.</t>
  </si>
  <si>
    <t>Тыныс алу жүйесінің морфофизиологиясы мен зерттеу әдістернің негіздері</t>
  </si>
  <si>
    <t>Оқу құралы «Қалыпты физиология» курсының оқу бағдарламасына сәйкес жазылған және КеАҚ АМУ қалыпты физиология кафедрасында отыз жылдан астам тәжірибені көрсетеді. Екі тілде жазылған: қазақ және орыс. Диаграммалар, кестелер, ұсынылған негізгі ұғымдар, тыныс алу физиологиясында қолданылатын терминдер, тест сұрақтары мен жауаптар стандарттары, ситуациялық тапсырмалар материалды қатты игеруге ықпал етеді. Соңғы бес жылдағы негізгі әдебиеттер тізімі көрсетілген. Оқу құралы медициналық жоғары оқу орындарының «Стоматология», «Денсаулық сақтауды ұйымдастыру», «Мейірбике ісі», «Фармация», «Жалпы медицина» мамандықтары бойынша оқитын студенттерге және биологиялық профилі бар жоғары оқу орындарының студенттеріне арналған. Магистранттар, резиденттер мен дәрігерлер үшін.</t>
  </si>
  <si>
    <t>Основы морфофизиологии и методов исследования дыхательной системы</t>
  </si>
  <si>
    <t>Учебное пособие написано в соответствии с учебной программой курса «Нормальная физиология» и отражает более тридцатилетний опыт преподавания предмета на кафедре нормальной физиологии НАО МУА. Написан на двух языках: казахском и руссом. Прочному усвоению материала способствуют схемы, таблицы, представленные основные понятия, термины, используемые в разделе физиология дыхания, тестовые вопросы и эталоны ответов, ситуационные задачи. Указан список основной литературы за последние пять лет. Учебное пособие предназначено для студентов медицинских университетов, обучающихся по специальностям: «Стоматология», «Организация здравоохранения», «Сестринское дело», «Фармация», «Общая медицина», и студентов университетов с биологическим профилем обучения. Магистрантам, резидентам и врачам практического здравоохранения.</t>
  </si>
  <si>
    <t>Инновационная экономика.</t>
  </si>
  <si>
    <t>В XXI веке инновационная экономика формируется во всех циви-
 лизованных процветающих государствах. И в Стратегии развития Казахстана созданию инновационной экономики должно отводиться особое место.В монографии автор определяет роль науки в структуре инновационной экономики Казахстана, критерии и показатели конкуренто способности национальной экономики, используя рекомендации Всемирного Давосского экономического форума. В качестве новации читателям предоставляется «Экономический манифест». Предлагается главная концептуальная идея автора – создание социально-ориентированной экономики в Казахстане. Книга предназначена для всех читателей, особенно для будущего
 поколения молодежи Казахстана.</t>
  </si>
  <si>
    <t>рус/каз</t>
  </si>
  <si>
    <t>Актуальные проблемы социально-экономического развития Казахстана / Қазақстанның әлеуметтік-экономикалық дамуының өзекті мәселелері. (в 2-х т.)</t>
  </si>
  <si>
    <t>Книга включает в себя более 30-ти публикаций в периодической печати, в виде брошюр за 2006-2008 годы на казахском и русском языках. Уже в 2006 г. автор поднимает вопросы возрождения стратегического планирования, возможности кластеризации экономики, что следует ожидать от реализации жилищной программы, о целенаправленности подготовки кадров, о финансировании науки, о последствиях вступления в ВТО и др. В 2007-2008 году выходит серия статей под рубрикой «Экономика с высоким интеллектом». В этой связи говорится об особом управлении наукой, образованием, здравоохранением. Большой интерес представляет анализ влияния внешних рынков на инвестиционные факторы диверсификации экономики. Здесь автор выражает свои опасения по поводу вывоза отечественного капитала за рубеж, что влияет, прежде всего, на экономическую безопасность страны. Особое место в серии публикаций занимает статья, посвященная Т. Рыскулову – выдающемуся государственному деятелю, экономическое наследие которого сейчас оценивается очень высоко.
 Книга предназначена широкого круга читателей.</t>
  </si>
  <si>
    <t>Сабден О., Глазьев С.Ю., Арменский А.Е., Наумов Е.А.</t>
  </si>
  <si>
    <t>Интеллектуальная экономика – технологические вызовы XXI века</t>
  </si>
  <si>
    <t>Монография посвящена проблемам становления посткризисной
 экономики, экономики интеллектуальной, основанной на использовании знаний и интеллектуального потенциала человека. Коллектив авторов, представляющих эту книгу, в составе академика РАН Глазьева С.Ю., академика НИА Республики Казахстан О.С. Сабдена, профессора, академика РАЕН А.Е. Арменского и профессора Е.А. Наумова, известные ученые и специалисты в области теории инновационного и устойчивого развития. Авторы надеются, что книга найдет отклик среди коллег ученых, специалистов и просто читателей, кому не безразлична перспектива становления социально-ориентированной интеллектуальной экономики, отвечающей технологическим вызовам XXI века. Монография предназначена читателям, которым не безразлично будущее России и Казахстана в условиях глобализации экономики и партерства цивилизаций.</t>
  </si>
  <si>
    <t>Байысбаева М. П.</t>
  </si>
  <si>
    <t>Нан өнімдерінің технологиясы (2 томда)</t>
  </si>
  <si>
    <t>ОҚУЛЫҚ</t>
  </si>
  <si>
    <t>Оқулықта нан өнімдері өндірісінің технологиясы қарастырылған. Наубайхана өндірісінде қолданылатын шикізаттардың сапасы мен қасиеті, нан дайындаудың технологиялық үдерісінің сатылары және мақсаты, нан сақтау, нан шығымы, нан ақаулары мен аурулары, нан өнімдерінің тағамдық құндылығы және оны жоғарылату жолдары, нан ассортименттері берілген. 
 Содай-ақ қамыр дайындаудың аппаратуралық-технологиялық және қамырды бөлшектеп өңдеудің технологиялық сызбанұсқалары ұсынылған.
 Оқулық жоғары оқу орындарының – «Қайта өңдеу өндірістерінің технологиясы» мамандығы бойынша білім алатын студенттеріне және магистранттарына, сонымен қатар наубайхана өндірісінің технологтары және жетекшілеріне, менеджерлеріне арналған.</t>
  </si>
  <si>
    <t>Логистика(экономика и управление). 1 часть</t>
  </si>
  <si>
    <t>В учебнике рассмотрены теоретические, методологические и практические вопросы логистики, ее сущность, этапы становления, осоновные концепции логистики ее место в системе экономических наук. Описаны логистические процессы, их инфраструктурное и ресурсное обеспечение. В работе развиты экономические основы логистической системы предприятия и впервые предложены экономические основы функционирования макрологистической системы отраслей экономики и регионов на основе развития межфирменных экономических отношений в условиях рыночной экономики. Представлены основные пути и методы формирования и развития логистики и логистической системы на разных уровнях: предприятий, отрасли, региона, освещен опыт использования и концептуальные основы развития логистики в Казахстане. Учебник предназначен для студентов и аспирантов высших учебных заведений, научных работников и специалистов по логистике.</t>
  </si>
  <si>
    <t>Логистика(экономика и управление). 2 часть</t>
  </si>
  <si>
    <t>Сабден О., Арменский А.Е., Кочубей С.Э., Наумов Е.А.</t>
  </si>
  <si>
    <t>Устойчивое инновацион ое развитие и мировые финансы XXI веке.</t>
  </si>
  <si>
    <t>Книга посвящена рассмотрению вопросов создания единого экономического пространства, способствующего устойчивому развитию Евразийского экономического сообщества. В книге приводится оценка влияния системы экономических показателейна качество жизни, подробно описываются экологические и экономические проблемы современного человечества от исторических этапов до настоящего времени, приведшие к необратимым
 последствиям. Книга рекомендована студентам и слушателям, преподавателям ВУЗов, а также при подготовке специалистов, их профессиональной переподготовке и повышении квалификации</t>
  </si>
  <si>
    <t>Ұлттық экономиканың бәсекеге қаблеттілігі: бағалау критерийлері мен арттыру жолдары</t>
  </si>
  <si>
    <t>Монографияда ұлттық экономиканың бәсекеге қабілеттілігі мәселесі кешенді түрде талданып, әлемдік экономикадағы Қазақстанның бәсекеге қабілеттілігінің ұлттық, үлгілерін қалыптастыру параметрлері қарастырылған. Ұлттық жүйелердің жаһандық бәсекеге қабілеттілігі туралы теориялық бағыттардың эволюциясы берілген.</t>
  </si>
  <si>
    <t>Конкурентоспособность национальной экономики: критерии оценки и пути повышения.</t>
  </si>
  <si>
    <t>В монографии предоставлен комплексный анализ проблем конкурентноспособности национальной экономики рассмотрены параметры формирование национальной модели конкурентноспособности Казахстана мировой экономики. Предоставлены эволюции теоретических взглядов на проблему глобальной конкурентноспособности национальных систем.</t>
  </si>
  <si>
    <t>Сабден О., Акбердин Р.З., Васильева Е.С.</t>
  </si>
  <si>
    <t>Рыночная экономика. 1 часть</t>
  </si>
  <si>
    <t>В учебном пособии на базе концептуальных основ развития рыночных отношений на уровне макро-, микроэкономики и обобщения богатейшего опыта, накопленного авторами в результате многолетних исследований актуальных проблем развития рыночной экономики в странах СНГ и за рубежом, рассмотрена во всех аспектах экономика предприятия с позиции организации производства конкурентоспособной продукции за счет экономической оценки и эффективного использования всех ресурсов и резервов производства. В работе впервые в отечественной и зарубежной экономической литературе оопределены экономические основы логистической системы и коммерческой деятельности предприятия на базе развития в современных условиях внутрипроизводственных экономических отношений. Учебное пособие предназначено для специалистов всех уровней управления, преподавателей, аспирантов, студентов и слушателей вузовского и послевузовского обучения, предпринимателей и широкого круга читателей.</t>
  </si>
  <si>
    <t>Рыночная экономика. 2 часть</t>
  </si>
  <si>
    <t>Что делать для восстановления экономики Казахстана? 1 часть (в 2-х т.)</t>
  </si>
  <si>
    <t>Книга является плодом десятилетнего творчества автора, сопряженного с законодательной и исследовательской деятельностью в социально-экономической сфере. В создавшейся критической ситуации в этой сфере автор делает попытку ответить на поставленные самой жизнью животрепещущие вопросы: как мы оказались в таком положениии что делать для восстановления экономики республики? С помощью каких мер и рычагов сдвинуть ситуацию на оживление и развитие производств, на деле, а не на словах стимулировать малый и средний бизнес, разбудить инициативу масс, облегчить социальное положение простых людей, обеспечить им достойный уровень жизни? Книга рассчитана на широкий круг читателей, на тех, кого волнует судьба реформ в Казахстане и будущее республики на пороге нового века.</t>
  </si>
  <si>
    <t>Что делать для восстановления экономики Казахстана? 2 часть (в 2-х т.)</t>
  </si>
  <si>
    <t>Книга является плодом десятилетнего творчества автора, сопряженного с законодательной и исследовательской деятельностью в социально-экономической сфере. В создавшейся критической ситуации в этой сфере автор делает попытку ответить на поставленные самой жизнью животрепещущие вопросы: как мы оказались в таком положении и что делать для восстановления экономики республики? С помощью каких мер и рычагов сдвинуть ситуацию на оживление и развитие производств, на деле, а не на словах стимулировать малый и средний бизнес, разбудить инициативу масс, облегчить социальное положение простых людей, обеспечить им достойный уровень жизни? Книга рассчитана на широкий круг читателей, на тех, кого волнует судьба реформ в Казахстане и будущее республики на пороге нового века.</t>
  </si>
  <si>
    <t>На благо народа.</t>
  </si>
  <si>
    <t>В книге описан творческий путь становления и роста известного ученого, общественного деятеля, лауреата Государственной премии РК, Российсского Ордена Ломоносова, академика, доктора экономических наук, профессора О. Сабдена. Тепло и душевно отзываются друзья о родительском очаге Оразалы, где воспитывали его честности, трудолюбию, целеустремленности, любви к родной земле. Дана интересная картина вхождения героя книги в большую науку, как, шаг за шагом, преодолевая естественные и искусственные преграды на этом пути, он достиг больших высот. Книга достаточно полно отражает его общественную деятельность в качестве депутата 4-х созывов Верховного Совета и Парламента Казахстана, внесшего большой вклад в становление суверенного Казахстана. Показана его многогранная деятельность на посту президента Международного казахско-турецкого университета им. Х.А. Ясави и Союза ученых Казахстана. В книге приводятся отзывы об Оразалы Сабдене крупных ученых, общественных деятелей страны, его современников и соратников.</t>
  </si>
  <si>
    <t>Наубайхана кәсіпорындарын жобалау</t>
  </si>
  <si>
    <t>Оқу құралында наубайхана кәсіпорындарын жобалау туралы жалпы түсінік берілген. Оқу құралы наубайхана кәсіпорынын жобалау бойынша дипломдық жұмысты жүргізудің негізгі сұрақтарын қарастыруға арналған. Оқу құралында жалпы нан алу технологиясының негізгі сатылары, жобалауды ұйымдастыру сұрақтарының реті, шикізаттарды сақтау жабдықтары, қамыр илеу және ашыту жабдықтары, қамырды бөлшектеп-өңдеу құралдары, жетілдіру жабдықтары, наубайханалық пештер, дайын өнімдерді сақтау құрал жабдықтары жөнінде мағұлмат келтірілген. Наубайхана кәсіпорынын жобалау бойынша есептеуді орындаудың әдістері барлық бөлімдерге мысалдар келтіре отыра берілген.Ұсынылып отырған оқу құралы жоғары және орта оқу орындарының 5В072800 – «Өңдеу өндірісінің технологиясы» мамандығы студенттеріне арналған</t>
  </si>
  <si>
    <t>Сабден О., Омарова К.Ж.</t>
  </si>
  <si>
    <t>Финансово-кридитное регулирование деятельности промышленных предприятий Казахсатана: проблемы и перспективы.</t>
  </si>
  <si>
    <t>В силу экономической, социальной и политической значимости
 промышленных предприятий для страны ключевым является вопрос
 их обеспеченности финансово-кредитными ресурсами. Авторами книги
 предлагается финансово-кредитный механизм развития предприятий недобывающих отраслей, реализация которого позволит увеличить приток
 денежных ресурсов в реальный сектор экономики на взаимовыгодных
 условиях.Рассчитана на широкий круг читателей – государственных чиновников, предпринимателей, преподавателей, студентов, научных работников.</t>
  </si>
  <si>
    <t>Малое предпринимательство. (в 2-х т.)</t>
  </si>
  <si>
    <t>Предлагаемая книга представляет собой первое в Республике Казахстан широкомасштабное исследование по различным вопросам малого бизнеса. С позиций системного подхода авторы исследуют вопросы предпринимательства на всех уровнях. В исследовании обобщен богатый зарубежный опыт поддержки малого бизнеса, даны конкретные рекомендации по его использованию в нашей республике. Книга посвящена как теоретическим аспектам предпринимательства, в том числе исследованию сущности феномена предпринимательства, определению малого и среднего бизнеса, так и изучению практических вопросов создания и функционирования малых фирм. Большое внимание уделяется проблемам государственной и региональной поддержки малого и среднего бизнеса, вопросам разработки и внедрения бизнес-инкубаторов. Книга предназначена для широкого круга читателей - предпринимателей, руководителей и сотрудников областных и городских отделов поддержки малого предпринимательства, преподавателей и студентов, научных работников.</t>
  </si>
  <si>
    <t>М.Әуезов және абайтану мәселелері</t>
  </si>
  <si>
    <t>Оқулықта абайтану тарихы кезең-кезеңмен жүйеленіп беріледі. Абайтану ғылымының негізін салып, ғылыми деңгейде қалыптастырған М.Әуезовтің мол мұрасы кеңінен қамтылады. М.Әуезовтің Абай бейнесін көркемдік тұрғыдан сомдаған туындыларының жазылуы, ақын мен жазушы шығармашылығындағы рухани сабақтастық мәселелері талданып беріледі. Оқулық жоғары оқу орындарының оқытушы-ұстаздарына, студенттерге, магистранттарға, PhD докторанттарға және және көпшілік қауымға арналған.</t>
  </si>
  <si>
    <t>Дюсембина Г.</t>
  </si>
  <si>
    <t>Қазақшаңыз қалай? Самоучитель казахского языка. 2 тлм 1 часть</t>
  </si>
  <si>
    <t>Қазақшаңыз қалай? является учебным пособием базирующимся на авторской методике. Всё обучение грамматики построено по уникальной таблице, где грамматика казахского языка собрана воедино в таблицах для легкого восприятия и понимания. ЛЕГКО! «Қазақшаңыз қалай?» является продолжением книги «Қазахский язык? Легко! В 9-ти простых правилах». Цель курса: Понимать и использовать грамматику во всех четырех навыках – чтении, письме, разговоре и слушании по таблице «Доступная грамматика казахского языка в таблицах».Второй уровень – это вся грамматика казахского языка, понимание-аналитика взаимо-преобразования существительного, глагола, прилагательного. Первый уровень это заговорить и понять простую речь, а второй уровень заговорить и понять речь литературную. Легко! Просто! Интересно! Обещаю! Содержание 2-го уровня: вся грамматика второго уровня в таблицах, легкое и осознанное восприятие (Доступная грамматика в таблицах), история, обычаи-традиции, литература и культура, люди оставившие след в истории Казахстана. Одним словом это близкое знакомство со своей страной – «Өлкетану - Краеведение».</t>
  </si>
  <si>
    <t>Қазақшаңыз қалай? Самоучитель казахского языка. 2 том 2 часть</t>
  </si>
  <si>
    <t>Абенова Л.У.</t>
  </si>
  <si>
    <t>Қазақ әдебиетінің тарихы</t>
  </si>
  <si>
    <t>Язык казахский язык, литература</t>
  </si>
  <si>
    <t>Жоғары оқу орындарының филология факультеті 6В01701 – Қазақ тілі мен әдебиеті мұғалімдерін даярлау білім беру бағдарламасы бойынша оқытылатын «Қазақ әдебиеті тарихының ежелгі және хандық дәуірі» және ХІХ ғасырдағы қазақ әдебиеті пәнінің бағдарламасына сәйкес жасалған бұл оқулықта «Ежелгі дәуір әдебиеті», «Хандық дәуір әдебиеті» және ХІХ ғасырдағы қазақ әдебиеті пәндерінің мақсаты мен міндеттері, Қазақ әдебиеті тарихының жүйеленуі, зерттелуі, даму сипаты, сол дәуірден жеткен көркем сөз үлгілері, нұсқалары, аударылуы жинақталып ұсынылған. Оқулық студенттерге, магистранттарға, мектеп мұғалімдеріне, сондай-ақ, әдебиетті сүйетін көпшілік оқырман қауымға арналған.</t>
  </si>
  <si>
    <t>Өмірбай Р.С., Муратова С.К., Аршидинова М.Т., Өмірзакова Э.Ж., Музаппарова А.Б.</t>
  </si>
  <si>
    <t>Еңбек гигиенасы бойынша тәжәрибелік сабақтарға арналған ситуациялық тапсырмалар жинағы</t>
  </si>
  <si>
    <t>Ситуациялық тапсырмалар жинағында еңбек гигиенасының әртүрлі бөлімдері бойынша міндеттер ұсынылған, оларды шешу студенттерге өндірістік объектілерде мемлекеттік санитарлық қадағалау жүргізу кезінде әртүрлі жағдайларды шешуге көмектеседі.Оқу құралы Каспий Қоғамдық Университетінің «Тіршілік қауіпсіздігі және қоршаған ортаны қорғау» білім беру бағдарламасының студенттеріне арналған.</t>
  </si>
  <si>
    <t>Наубайхана өндірісінде қолданылатын шикізаттар мен материалдар</t>
  </si>
  <si>
    <t>Оқу құралында нан өндірісінің негізгі сатылары берілген. Наубайхана өндірісінде қолданылатын негізгі және қосымша шикізаттардың сапасы, химиялық құрамы, қасиеті және оларға қойлатын талаптар келтірілген.Нан және нан өнімдері өндірісіндегі ең негізгі шикі затқа жататын ұнның наубайханалық қасиеттері және оны анықтау әдістеріне түсініктеме берілген. Ұсынылып отырған оқу құралы жоғары және орта оқу орындарының 5В072800 – «Қайта өңдеу өндірісінің технологиясы» мамандығы студенттеріне арналған</t>
  </si>
  <si>
    <t>Өндірістегі экологиялық құжаттар</t>
  </si>
  <si>
    <t>Оқу-әдістемелік құралда қоршаған ортаға техногендік әсердің негізгі бағыттары, ықтимал қауіптерді сәйкестендіру, өнеркәсіптік кәсіпорынның экологиялық Тәуекелдерін басқару әдістері мен тәсілдері, экологиялық тәуекелдерді басқару рәсімінің тәртібі, өнеркәсіптік қауіпсіздікті талдау және бағалау әдістері туралы заманауи деректер келтірілген. Оқу-әдістемелік құралдың маңызды орны табиғатты пайдалануды ұйымдастыру және жүргізу, өнеркәсіптік кәсіпорында қоршаған ортаны қорғау және экологиялық қауіпсіздік, сондай-ақ қоршаған ортаны қорғау және жұмыс істеп тұрған кәсіпорындарды экологиялық бақылау саласындағы мемлекеттік басқару жүйесі мәселелеріне арналған. Кешенде кәсіпорынның экологиялық және техногендік қауіпсіздігін қамтамасыз ететін табиғатты пайдалану құралдары келтірілген. Жәрдемақыда Қазақстан Республикасының өнеркәсіптік кәсіпорындардың экологиялық қауіпсіздігін қамтамасыз ету саласындағы заңнамасына көп көңіл бөлінеді.</t>
  </si>
  <si>
    <t>Записки Президенту РК 1990-2011 г. (в 2-х т.)</t>
  </si>
  <si>
    <t>Записки Президенту Республики Казахстан отражают позицию автора на судьбаносные проблемы молодого Государства на каждом из периодов его развития. Как патриот своей страны, я стремился своевременно информировать Президента страны об использовании актуальных идеи и предложений на том или ином этапе развития страны. Эти записки являются выражением моего гражданского долга и участия в решениии сложных и важных проблем становления суверенного Государства. Я далек от мысли, что все предложенное бесспорно. Но если основные идеи используются и будут использованы в развитии отечественной экономики, то я считаю, что в какой-то степени выполнил свой долг перед народом, доверяющим мне, избрав меня 4 раза депутатом Парламента РК в 1990-2001 гг. Книга предназначена для всех читателей, особенно для будущего молодого поколения Казахстана.</t>
  </si>
  <si>
    <t>Актуальные проблемы кризисного и посткризисного периода развития Казахстана (2008-2011 гг.). 1 часть (в 2-х т.)</t>
  </si>
  <si>
    <t>Книга включает в себя более 70-ти публикаций в периодической печати, в виде статей и брошюр за 2008-2011 годы на казахском и русском языках. Автор поднимает наиболее острые проблемы инновационной активности малого бизнеса, энергоэкологические проблемы, роль науки в инновационном развитии экономики, конкурентоспособности стран СНГ, ШОС, ЕврАзЭС, тюркоязычных стран, подъема села, уроки кризиса и перспективы посткризисной модернизации экономики Казахстана, инновационного развития, интеллектуальной экономики. Большой интерес представляют новые подходы к оценке обеспеченности национальных валют и переход к единому измерению валюты для всего мира в виде «мощности валюты», т.е. отношениям КВТ/ валюта. Это позволяет избавить от спекулятивного капитала, не обеспеченного реальной мощностью. Особое место занимает брошюра по повышению конкурентоспособности человеческого капитала в Республике Казахстан. Книга предназначена для широкого круга читателей</t>
  </si>
  <si>
    <t>Актуальные проблемы кризисного и посткризисного периода развития Казахстана (2008-2011 гг.). 2 часть (в 2-х т.)</t>
  </si>
  <si>
    <t>Сабден О., Кошанов А., Догалов Д.</t>
  </si>
  <si>
    <t>Турар Рыскулов: государственная деятельность и экономические воззрения.</t>
  </si>
  <si>
    <t>Монография посвящена государственной деятельнос ти и экономическим воззрениям выдающегося деятеля Центральной Азии и России Т.Рыскулова. В книге рассмат риваются важнейшие аспекты экономического наследия, вклад Т.Рыскулова в социальноэкономическое, культурное развитие Казахстана. Рассматриваются основные заслуги Т.Рыскулова перед государством и сопредельными странами. Рассчитана на широкий круг читателей.</t>
  </si>
  <si>
    <t>Экономическая политика переходного периода на рубеже XXI века. (в 2-х т.)</t>
  </si>
  <si>
    <t>Книга посвящена актуальным проблемам экономиче­ской политики государства в условиях переходного периода. Обобщен уже накопленный опыт, проанализированы поло­жительные и отрицательные тенденции в развитии преоб­разовательных процессов в стране. Сделана попытка осмыслить, с чем мы войдем в грядущий XXI век, в новое третье тысячелетие. Рассмотрены государственная политика, концепция новой экономической политики, законодательное обеспечение, региональная
 экономика, малый бизнес и предпринимательство, наука и образование, а также при­оритеты развития Республики Казахстан. Книга рассчитана на экономистов, социологов, препо­давателей и студентов вузов, предпринимателей и широкий круг читателей.</t>
  </si>
  <si>
    <t>XXI ғасырға қандай экономикамен кіреміз.</t>
  </si>
  <si>
    <t>Бұл монографияда Қазақстан мемлекетін өтпелі кезеңде тығырықтан алып шығудың кезек күттірмейтін экономикалық жолдары зерделеніп, нарықтық экономиканы реформалау, басқару жүйесін жетілдіру, Жібек жолын жаңғырту, аймақтық реформа, жаңа экономикалық саясат концепциясы, шағын бизнес, жекешелендіру, бағалы қағаздар жǩне оларды заңмен қамтамасыз ету, шетелдік тǩжірибелер секілді өзекті мǩселелерді шешудің жолдары ашып көрсетілген. Автор XXI ғасыр қарсаңында Қазақстан экономикасына қандай басымдылық беру керек екені жөніндегі өз ойын ортаға салады. Бұл кітап экономистерге, саясаткерлерге, социологтарға, кәсіпкерлерге, жоғары оқу орындарының студенттері мен оқытушыларына және басқа да оқырман қауымына арналған.</t>
  </si>
  <si>
    <t>Арын А.Б.</t>
  </si>
  <si>
    <t>Адам-машинаның әрекеттесуі</t>
  </si>
  <si>
    <t>Информатика, Программная инженерия</t>
  </si>
  <si>
    <t>Оқу құралында адам-машинаның өзара әрекеттесудің қазіргі жағдайы мен дамуы, пайдаланушы интерфейстерін жобалау үрдісіне, сондай-ақ адам-машиналық интерфейстің даму тенденцияларына кіріспе берілген.«Адам – машина» жүйелерінің сапа көрсеткіштері, жүйелерді талдау және жобалау әдістері, оператор қызметінің ерекшеліктері, зерттеу әдістері және оның қызметін ресімдеу мүмкіндігі, оператормен ақпарат алмасу үшін қолданылатын құрылғылардың негізгі түрлерінің қасиеттері қарастырылған.</t>
  </si>
  <si>
    <t>Дарибаева Н.Г.</t>
  </si>
  <si>
    <t>Технологические процессы подготовки и переработки нефти и газа</t>
  </si>
  <si>
    <t>Данное учебное пособие предназначено для самостоятельной работы студентов, обучающихся по образовательным программам «Нефтяная инженерия» и «Горное и нефтегазовое дело» при изучении дисциплины «Технологические процессы подготовки и переработки нефти и газа» с целью формирования знаний по теоретическим основам технологических вопросов, связанных с системами сбора и подготовки нефти на промыслах, а также принципиальных схем и конструкций оборудования для процессов переработки нефти.Приведены темы лекционного курса, подробно изложены теоретические основы, технологические схемы и конструкции оборудования для получения товарной нефти и процессов первичной и вторичной переработки нефти. Представлены вопросы для текущего контроля по основным темам курса, тестовые задания для самоконтроля и ориентировочные вопросы к экзамену.</t>
  </si>
  <si>
    <t>Потенциалды қауіпті технология</t>
  </si>
  <si>
    <t>Оқу құралында техносфераның негізгі қауіптері қарастырылған, қауіпті технологиялар мен өндірістер саласындағы тұжырымдамалық қатар анықталған, құрамында сұйытылған және сығылған газдар, авариялық химиялық қауіпті заттар және иондаушы сәулелену көздері бар объектілерде зақымдаушы факторлардың қалыптасу процестері көрсетілген. Ықтимал қауіпті объектілерде авариялық жағдайлар туындаған кезде қирау мен жұқтыру ауқымын болжаудың әдістемелік негіздері берілген.Оқу құралы Каспий қоғамдық университетінің "Потенциалды-қауіпті технология" пәнін оқитын студенттеріне арналған. Оқу құралының материалдары "Төтенше жағдайларда қорғау" және "Тіршілік қауіпсіздігі" пәндері бойынша мақала жазу және есептеу - графикалық жұмыстарды әзірлеу кезінде пайдаланылуы мүмкін.</t>
  </si>
  <si>
    <t>Тіршілік әрекетінің қауіпсіздік ақпараттық жүйесі</t>
  </si>
  <si>
    <t>Жұмысшылардың қауіпсіздігін қамтамасыз ету, табиғи апаттардан, техногендік апаттардан туындаған авариялардың алдын алу, әсіресе қазіргі жағдайда, кез келген қызмет саласындағы әрбір өндірістегі негізгі міндет болып табылады. Бұл мәселені шешудің негізгі принциптері қауіптілік мониторингі негізінде техносфераның қауіпсіздігін басқару және ең тиімді шаралар мен қорғаныс құралдарын қолдану мысалында қарастырылған.</t>
  </si>
  <si>
    <t>Тіршілік және еңбек қауіпсіздігі</t>
  </si>
  <si>
    <t>Есептер жинағы</t>
  </si>
  <si>
    <t>Оқу құралы студенттерді төтенше жағдайдың алдын алу шараларымен, қазіргі заманғы зақымдау құралдарының зақымдаушы әсерінен қорғану мен дәрігерге дейінгі алғашқы көмек көрсету және құтқару, сондай ақ кезек күттіруге болмайтын жұмыстарды жүргізу тәртіптерімен таныстыра отырып, тіршілік әрекетінің қауәпсіздігі саласындағы теориялық ұғымдарды қалыптастыруға негіз болады.Сонымен бірге заманауи техносфераның және өндірістін қауіптілік талдамасы жүргізіліп, «тәуекел» түсінігі толықтай қарастырылды; өндірістік ортаның оптимальды микроклиматын, метеорологиялық жағдайларын жасау, шу және дірілден қорғану, жарықтандыру мәселелері және өрт жарылыс қауіптіліктері мен бірге технологиялық үдерістердегі өндірістік қауіпсіздік мәселелеріне байланысты есептемелер берілген.Оқу құралы Кәспий қоғамдық университетінің “Тіршілік қауіпсіздігі және қоршаған ортаны қорғау” оқу бағдарламасының мамандығының студенттеріне арналған.</t>
  </si>
  <si>
    <t>Shamuratova N.B / Шамуратова Н.Б.</t>
  </si>
  <si>
    <t>Financial analysis of a selected company</t>
  </si>
  <si>
    <t>В монографии дается объяснение финансового анализа как понятия, включая его методологию и все темы, связанные с этим вопросом. Полученные результаты впоследствии будут использованы для создания собственно финансового анализа выбранной компании. За исключением введения и заключения, текст состоит из четырех основных разделов. В первом разделе дается определение финансового анализа, раскрываются различные подходы к данному вопросу, определяются отдельные пользователи финансового анализа, а также источники информации для его создания. Во второй части описывается методология того или иного подхода к финансовому анализу; таким образом, основное внимание уделяется объяснению и интерпретации всех отдельных показателей и возможных процедур при их формировании. Третья часть содержит информацию об основных характеристиках выбранной компании и отрасли и дает читателю представление о том, как эта компания работает. В последней части результаты второй части применяются для выбранной компании. На основе предоставленной финансовой отчетности за последние пять лет будет проведен анализ всех показателей, описанных в методической части монографии, и на основе правильно интерпретированных результатов будут представлены выводы и возможные рекомендации.</t>
  </si>
  <si>
    <t>Муратаев К</t>
  </si>
  <si>
    <t>Этнокөркем дәстүрлері және артпедагогика мәселелері. Этнохудожественные традиции и вопросы артпедагогики</t>
  </si>
  <si>
    <t>Искусство, рисование</t>
  </si>
  <si>
    <t>Оқу құралы Қазақстанның ежелгі дәуірден қазіргі уақытқа дейінгі этноөнер дәстүр- лерінің пайда болуы мен эволюциясының ерекшеліктері туралы. Шығармашылық тәжірибедегі композициялар, көркем образдар мен мотивтердің символикасы мен се- мантикасы, сондай-ақ қазақ ою-өрнегі дәстүрлері мен элементтерінің архетиптері қа- растырылады. Мәдени мұра шығармаларындағы этнодәстүрлі қоғам дағы дүниетаным мен дүниені түсіндіру ерекшеліктері көрініс заңдылықтарында байқалады және ашы- лады. Артпедагогика негізінде білім беру және мәдениет мекемелерінің халықаралық ынтымақтастығы аясында этномәдени жүйелердің өмір сүру дәстүрлері мен қазіргі күрделі жағдайдағы өркениеттердің шығармашылық дамуы мәселелері айқындалады. Оқу құралы «Педагогикалық ғылымдар», «Өнер және гуманитарлық ғылымдар» білім беру саласындағы «Жалпы дамудың пәндік мамандандырылған мұғалімдерін даярлау» бағыты бойынша білім алушылар, болашақ дизайнерлер, суретшілер, педагогтар, өнер- танушылардыкәсіби даярлауға және кәсіби біліктілігін жетілдіруге, сондай-ақ халық өнеріне қызығушылық танытқандарға арналған.</t>
  </si>
  <si>
    <t>Математиканы оқытуда практикалық мазмұнды есептерді шығару әдістемесі 2 бөлім (2 томда)</t>
  </si>
  <si>
    <t>Омаров Е.Т., Бүркіт Ә.Қ.,Куралбаева Д., Тургинбаева К.А., Беркутова А.К.</t>
  </si>
  <si>
    <t>Робот техниканы оқытудың әдістемелік ерекшеліктеріне арналған авторлық бағдарлама (2 томда)</t>
  </si>
  <si>
    <t>Информатика, Робототехника</t>
  </si>
  <si>
    <t>Бұл авторлық бағдарламада робот техниканы оқытудың әдістемелік ерекшеліктері жайлы құнды мәліметтер келтірілген. Жоғары оқу орындарының студенттері мен колледж және мектептің информатика-робот техникасы пәнінің мұғалімдеріне арналған</t>
  </si>
  <si>
    <t>Жанбиров Ж. Ғ., Елешева Ж. Б.</t>
  </si>
  <si>
    <t>Көлік логистикасы «Кейстер» мен ситуациялық ойындар және тәжірибелік сабақтар, тесттер жинағы</t>
  </si>
  <si>
    <t>Логистика және көлік академиясының Ғылыми кеңесі жоғары және жоғары оқу орнынанда "Логистика", "Көлікті пайдалану және жүк қозғалысы мен тасымалдауды ұйымдастыру" мамандықтары бойынша оқу құралы ретінде ұсынылды.</t>
  </si>
  <si>
    <t>Қазақстан Республикасының қылмыстық құқығы альбом - кесте. Жалпы бөлім</t>
  </si>
  <si>
    <t>«Қазақстан Республикасының қылмыстық құқығы» курсының Жалпы бөлімі бойынша схемалар альбомы«Құқық» мамандықтар тобы бойынша оқу-әдістемелік секциясымен, қылмыстық құқық бойынша типтік оқу бағдарламасына сәйкес авторлар ұжымымен дайындалған.</t>
  </si>
  <si>
    <t>Бүркіт Ә.Қ., Далмырзаева С.А.,Тәшімбет Д., Беркутова А.К.,Ыдырыс А.Н.</t>
  </si>
  <si>
    <t>Информатика 9 том 3 бөлім</t>
  </si>
  <si>
    <t>Бұл авторлық бағдарламада информатика пәнінен сыныптан тыс жұмыстарды ұйымдастыру және өткізу әдістемесін бойынша, оқушыларды ғылыми жоба байқауына дайындау жайлы құнды мәліметтер келтірілген. Мектеп, колледж, университеттің физика пәнінің мұғалімдеріне арналған авторлық бағдарлама</t>
  </si>
  <si>
    <t>Информатика 9 том 2 бөлім</t>
  </si>
  <si>
    <t>Информатика 9 том 1 бөлім</t>
  </si>
  <si>
    <t>Бүркіт Ә.Қ., Ділдәбекова Н.Қ., Салибекова М.Ш.</t>
  </si>
  <si>
    <t>Физика 7 бөлім</t>
  </si>
  <si>
    <t>Бұл авторлық бағдарламада физика пәнінен сыныптан тыс жұмыстарды ұйымдастыру және өткізу әдістемесін бойынша, оқушыларды ғылыми жоба байқауына дайындау жайлы құнды мәліметтер келтірілген. Мектеп, колледж, университеттің физика пәнінің мұғалімдеріне арналған авторлық бағдарлама</t>
  </si>
  <si>
    <t>Физика 8 бөлім</t>
  </si>
  <si>
    <t>Физика 9 бөлім</t>
  </si>
  <si>
    <t>Аульбекова Ж.С., Усманова С.Т., Исмайлова Ж.Н., Буркит А.К</t>
  </si>
  <si>
    <t>Русский язык и литература 3 часть</t>
  </si>
  <si>
    <t>Язык русский, литература</t>
  </si>
  <si>
    <t>В учебно-методическом пособии приведении научно-методические обоснования по методике реализации принципа наглядности с применением информационно-телекоммуникационных технологии в обучении русского языка и литературы</t>
  </si>
  <si>
    <t>Русский язык и литература 4 часть</t>
  </si>
  <si>
    <t>Бүркіт Ә. Қ., Козбагарова Б.М., Раиымбекова Б. М.</t>
  </si>
  <si>
    <t>Қазақ тілі мен әдебиеті 6 бөлім</t>
  </si>
  <si>
    <t>Язык казахский, литература</t>
  </si>
  <si>
    <t>Бұл авторлық бағдарламада қазақ тілі мен әдебиеті пәнінен сыныптан тыс жұмыстарды ұйымдастыру және өткізу әдістемесін жетілдіру жайлы құнды мәліметтер келтірілген. Мектеп, колледж, университеттің қазақ тілі мен әдебиеті пәнінің мұғалімдеріне арналған</t>
  </si>
  <si>
    <t>Қазақ тілі мен әдебиеті 7 бөлім</t>
  </si>
  <si>
    <t>Ибрагимов Р.І., Омаров Е.Т., Бүркіт Ә.Қ., Қантөре Н.Ә., Сулейкулова Г.О</t>
  </si>
  <si>
    <t>Қазақстан Республикасының әскери робот техникаларын құрастыруды дамыту 1 бөлім</t>
  </si>
  <si>
    <t>Бұл оқу-әдістемелік құралында Қазақстан Республикасының әскери робот техникаларын құрастыруды дамыту жайлы құнды мәліметтер келтірілген. Жоғары оқу орындарының студенттері мен колледж және әскери-мектептің робот техникасы пәнінің мұғалімдеріне арналған оқу-әдістемелік құралы</t>
  </si>
  <si>
    <t>Қазақстан Республикасының әскери робот техникаларын құрастыруды дамыту 2 бөлім</t>
  </si>
  <si>
    <t>Қазақстан Республикасының әскери робот техникаларын құрастыруды дамыту 3 бөлім</t>
  </si>
  <si>
    <t>Козбагарова Б.М.,Козбагарова Б.М.,Бүркіт Ә.Қ.</t>
  </si>
  <si>
    <t>Қазақ тілі мен әдебиетін оқытуда оқушылардың шығармашылық-зерттеушілік қабілеттерін арттыру әдістемесіне арналған авторлық бағдарлама (2 томда)</t>
  </si>
  <si>
    <t>Бұл авторлық бағдарламада қазақ тілі мен әдебиетін оқытуда жаңа педагогикалық технологияны қолдану әдістемесін ұсына отырып, сыныптан тыс жұмыстарда оқушыларды ғылыми жоба байқауына дайындау арқылы олардың зерттеушілік қабілеттерін арттыру әдістемесі жайлы құнды еңбектер жазылған. Жоғары оқу орындарының педагогикалық мамандықта оқитын студенттерге, колледж студенттеріне және мектептің қазақ тілі мен әдебиеті пәнінің мұғалімдеріне арналған</t>
  </si>
  <si>
    <t>Хужамов Ж.Н., Есеева Г.К., Давлетова А.М., Лобазова В.А.</t>
  </si>
  <si>
    <t>Ветеринарная генетика и основы разведения</t>
  </si>
  <si>
    <t>«Генетика, селекция, разведение и размножение животных» Самаркандский государственный университет ветеринарной медицины, животноводства и биотехнологии, Республика Узбекистан, Есеева Г.К. – профессор, кандидат с.-х. наук, член корр. МААО, Костанайский инженерно-экономический университет им. М.Дулатова, Давлетова А.М. - доктор философии (PhD), Западно-Казахстанский аграрно-технический университет имени Жангир хана, Лобазова В.А. – магистр биологических наук, преподаватель кафедры стандартизации и пищевые технологии, Костанайский инженерно-экономический университет им. М.Дулатова.</t>
  </si>
  <si>
    <t>Ключи экономики. Экономика кілті. 1 часть (2 томда)</t>
  </si>
  <si>
    <t>Белгілі ғалым-экономист КР ҰИА Академигі, ҚР Мемлекеттік сыйлығының иегері О.Сәбден бұл кітабында творчествалық ғұмырындағы ең таңдаулы еңбектері арқылы қоғамның дамуына деген өз көзқарасын және үлесін білдіреді. Кітапта автор конструктивті - сын көзбен Қазақстанда нарық экономикасының дамуының концептуалды негіздерін жасаудан бастап инновациалық экономиканың қалыптасуына дейінгі мәселелерді қарайды. Олардың біразы іске асты, қалғандары күтуде. Оқушы қауымға бірінші рет Экономикалық манифест, бәсекелестік, әлеуметтік және интеллектуалды экономика идеялары беріледі. Автор тың жоба ретінде дүниежүзіне керек деп бір ортақ валютаны реттеудің түп нұсқасын ұсынады. Кітап барлық оқырмандарға, әсіресе еліміздің келешегін жасайтын жас ұрпаққа арналады.</t>
  </si>
  <si>
    <t>Ключи экономики. Экономика кілті. 2 часть (2 томда)</t>
  </si>
  <si>
    <t>Сагатбаев Е.Н.</t>
  </si>
  <si>
    <t>Современное состояние и методы дистанционного зондирования природной среды Тениз-Коргалжынской впадины</t>
  </si>
  <si>
    <t>география геология</t>
  </si>
  <si>
    <t>Монография написана на основе многолетних комплексных физико-географических исследований, проведенных в условиях стационарных и экспериментально-экспедиционных исследований Тениз-Коргалжынской впадины с применением дистанционных методов в период с 1975 по 2020 годы. Исследования охватили территорию Акмолинской и Карагандинской области Республики Казахстан. 
 В работе раскрыта роль применения дистанционного зондирования земли, а также факторов, непосредственно влияющих на компоненты природной среды. Дана геоэкологическая оценка природно-территориальных комплексов Тениз-Коргалжынской впадины с применением современных методов ДЗЗ, на основе скоординированного геоэкологического мониторинга создана серия карт компонентов природной среды, выявлены закономерности функционирования эколого-ландшафтных территории Тениз-Коргалжынской впадины. По результатам исследований сформирована методика дистанционного зондирования изменения природной среды. Монография рекомендована для исследователей в области физической географии, геоэкологии, землеустройства, кадастра, геодезии, оценки, специалистов экологических органов, студентов высших учебных заведений, будет полезна широкому кругу читателей.</t>
  </si>
  <si>
    <t>Торыбаев Х.К.</t>
  </si>
  <si>
    <t>Ауылшаруашылық дақыл зиянкес-насекомдарының атласы (2 томда)</t>
  </si>
  <si>
    <t>Атлас</t>
  </si>
  <si>
    <t>Агро, Биология</t>
  </si>
  <si>
    <t>Ауылшаруашылық дақылдарына зиян келтіретін насекомдардың 360 аса түріне, 63 көркем суреттер арқылы безендіріліп, қысқаша ғылыми сипаттама берілді.</t>
  </si>
  <si>
    <t>Жалпы энтомология анықтамалары (2 томда)</t>
  </si>
  <si>
    <t>Оқулық - жалпы энтомология курс бағадарламасына сәйкес насе-комдар класының морфологиясы, анатомиясы, физиологиясы, мен экологиясына 1139 анықтамалар беріліп, 230 суретпен безендірілген.</t>
  </si>
  <si>
    <t>Гайдай И.И.</t>
  </si>
  <si>
    <t>Технология производства продукции животноводства</t>
  </si>
  <si>
    <t>Стандартизация, пищевые технологии</t>
  </si>
  <si>
    <t>Курс лекций по дисциплине «Технология производства продукции животноводства» разработан на основании современной учебной литературы для студентов образовательной программы «Стандартизация и сертификация» и включает темы: основы разведения, продуктивность, кормление сельскохозяйственных животных, скотоводство, системы и способы содержания крупного рогатого скота в молочном и мясном скотоводстве, овцеводство, коневодство, зоогигиенические мероприятия на ферме.</t>
  </si>
  <si>
    <t>Введение в специальность</t>
  </si>
  <si>
    <t>Курс лекций по дисциплине «Введение в специальность» разработан на ос-новании современной учебной литературы для студентов ОП 6В08127 Аг-рономия (по отраслям) Учебное пособие будет полезно студентам других направлений и специаль-ностей в сфере агропромышленного комплекса</t>
  </si>
  <si>
    <t>Технология производства молока и говядины</t>
  </si>
  <si>
    <t>В учебном пособии рассмотрены биологические и хозяйственные осо-бенности, породы крупного рогатого скота, дана характеристика его про-дуктивных качеств, систем и способов содержания. Изложены вопросы вос-производства, кормления, технологии выращивания ремонтного молодняка, производства молока и говядины. Предназначено для студентов высших учебных заведений, обучающих-ся по специальности «Специалист по экспорту сельхозпродукции», «Специа-лист по новым технологиям в сельском хозяйстве», «Экотехнолог», «Зоо-техния», а также «Ветеринария» и «Агроинженерия».</t>
  </si>
  <si>
    <t>Есимова Д.Д</t>
  </si>
  <si>
    <t>Экологиялық туризм</t>
  </si>
  <si>
    <t>Туризм, экология</t>
  </si>
  <si>
    <t>Туризм мамандығының студенттеріне арналған оқу құралы «Экологиялық туризм» пәні бойынша студенттерге көмекші құрал ретінде пайдалануға арналған. Оқу құралында экологиялық туризмнің түрлері мен ерекшеліктері, туристік бизнестегі құқықтық-нормативті құжаттар және ерекше қорғалатын табиғи территориялар мен Қазақстандағы экологиялық туризмнің жай-күйі жайлы баяндалған. Тест тапсырмалары мен глоссарий берілген.</t>
  </si>
  <si>
    <t>Гидробиология</t>
  </si>
  <si>
    <t>Биология, география, экология</t>
  </si>
  <si>
    <t>Оқу құралында гидробионтардың тіршілік жағдайлары, тіршілік формалары және тіршілік әрекеттерінің экологиялық негіздері қарастырылған. Гидробионттардың популяциялары, су биоценоздары және гидроэкожүйелері туралы мәліметтер беріледі. Оқу құралы жоғары оқу орындарының биология, экология, география, балық шаруашылығы мамандықтарының студенттеріне арналған.</t>
  </si>
  <si>
    <t>Әлеуметтік экология және тұрақты даму</t>
  </si>
  <si>
    <t>Бұл дәрістер жинағында әлеуметтік экология және тұрақты даму пәнінен қарастырылатын материалдар қамтылған. Дәрістер жинағында пәннің типтік жоспарындағы тақырыптарын ашумен қатар, экологиялық құжаттардан үзінділер келтірілген. Дәрістер жинағы экология бағыты бойынша мамандық студенттеріне арналған.</t>
  </si>
  <si>
    <t>Адам экологиясы</t>
  </si>
  <si>
    <t>Бұл оқу-әдістемелік құралында адам экологиясы пәнінен қарастырылатын материалдар қамтылған. Дәрістер жинағында пәннің типтік жоспарындағы тақырыптарын ашылады, сонымен қатар пәннің практикалық бөлімінде зертханалық жұмыстардың тақырыптары бойынша жұмысты орындау нақышы келтірілген, адам экологиясы пәнінен тесттік тапсырмалар беріледі. Оқу-әдістемелік құралы экология бағыты бойынша мамандық студенттеріне, дәріс оқитын оқытушыларға арналған.</t>
  </si>
  <si>
    <t>Іскери қазақ тілі</t>
  </si>
  <si>
    <t>Язык казахский, биотехнология</t>
  </si>
  <si>
    <t>Бұл оқу құралында қазақ тілінің теориялық мәселелері және биотехнология мамандығы бойынша мәтіндер мен тапсырмалар қамтылған. Еңбек биотехнология мамандығының оқытушылары мен студенттеріне, магистранттарға, жалпы тіл үйренуші көпшілік қауымға арналады.</t>
  </si>
  <si>
    <t>М.Жұмабаев шығармашылығындағы тарихи таным мәселелері</t>
  </si>
  <si>
    <t>Монографияда Мағжан Жұмабаев дүниетанымын зерттеуде бұрын-соңды назар аударылмай келген мәселелерге көңіл бөлінген. Халқымыздың тарихында өзіндік ізденістерімен, іс-әрекеттерімен із қалдырған көрнекті ақын, ойшыл, философ Мағжан Жұмабаевтың дүниетанымының, тарихи танымының ерекшеліктері, оның тарихи танымындағы адамның орны, тұлғаның қалыптасуындағы білімнің орны туралы ойлары сарапталып, адам мен қоғам арасындағы қарама-қайшылықтың Мағжан шығармалығындағы көрінісіне тарихи философиялық тұрғыдан талдау жасалған. Тарихи сананың маңызды тәрбиелік қуатын көрсете отырып, Мағжан әр адамды толғандыратын, ойландыратын тарихи тақырыптағы өлеңдерінде жалпы түркі мәдениетінің қиынды да қызықты жолын суреттеп, оның алып тұлғаларын бағаланғандығы көрсетілген.Монография ғылыми қызметкерлерге, ЖОО-ң профессор оқытушы құрамына, докторанттар, магистранттар, студенттеріне және жалпы оқырмандарға арналған.</t>
  </si>
  <si>
    <t>Дәуренбеков Қ.Н./Дауренбеков К.Н., Серимбетова Қ.М., Өмірқұлов А.Ш.</t>
  </si>
  <si>
    <t>Ұсынылған оқу құралы медициналық жоғары және орта кәсіби оқу орындарының студенттеріне арналады. Бұл оқу құралы қазіргі заман талабына және медицина мамандықтарында оқытылатын химия курсының бағдарламасына сәйкес дайындалған. Оқу құралында химия пәні бойынша әрбір тақырыптың теориялық материалдары, дағдыларды қалыптастыру және өздерінің алған білімдерін тәжірибемен ұштастыру мақсаттарында зертханалық жұмыстарды орындау әдістері, есептерді шығару жолдары мен бақылау тест тапсырмаларының үлгілері  келтірілген. Дайындалған еңбектің мақсаты болашақ дәрігерлердің бейіндік пәндерді игеру үшін химиядан терең де сапалы білімді қалыптастыру.</t>
  </si>
  <si>
    <t>Рахметова Н.Б.</t>
  </si>
  <si>
    <t>Әйелдер киімін әзірлеу әдіс - тәсілдері</t>
  </si>
  <si>
    <t>Текстиль, швейное дело</t>
  </si>
  <si>
    <t>Бұл оқу құрал жоғары оқу орындарына, колледж, кәсіби мектептерге «Әйелдер киімін әзірлеу әдіс - тәсілдері» пәнінен қазақ тілдінде жазылып ұсынылып отыр. Оқу құралының құндылығы тігін бұйымдарының тігілу әдістеріне байланысты әрбір тақырыпқа теориялық және тәжірибелік жұмыстар мен тест сұрақтары берілген.</t>
  </si>
  <si>
    <t>Тәтенов А.М. / Татенов А.М</t>
  </si>
  <si>
    <t>Жалпы физика 1 том</t>
  </si>
  <si>
    <t>Физика мамандықтарына арналған ФИЗИКА оқулығы, автордың көп жылдар бойы, Евразия технологиялық университетінде, Қазақ ұлттық қыздар педагогикалық университетінде оқыған жалпы физика курсы негізінде құрылған. Оқулықтың мәтіндері 1-2 курс студенттерінің жас ерекшеліктеріне сәйкес баяндалған, және тәжірибе-практикалық бағытта ұсынылған</t>
  </si>
  <si>
    <t>Жалпы физика 2 том</t>
  </si>
  <si>
    <t>Татенов А.М., Савельева В.В.</t>
  </si>
  <si>
    <t>Общая физика том 1</t>
  </si>
  <si>
    <t>Учебник по физике для технических специальностей разработан на кафедре «Транспортные Технологии и Автоматизация Процессов» и является оригинальным образцом учебной литературы, не дублирующим другие известные учебники по физике. Содержание учебника структурировано, имеется введение, основной текст (содержание), заключение, важным дополнением является наличие глоссария, а так же необходимые формулы по каждому разделу. Основной текст подобран согласно возрастным особенностям студентов 1-2 курсов, содержание материалов имеют практико-ориентированный характер.</t>
  </si>
  <si>
    <t>Общая физика том 2</t>
  </si>
  <si>
    <t>Tatenov A. M., Savelyeva V. V., Toktaugaliyeva S.T. / Татенов А.М.</t>
  </si>
  <si>
    <t>General physics course volume 1</t>
  </si>
  <si>
    <t>Курс общей физики, разработанный на кафедре физики, представляет собой оригинальный образец учебной литературы, не дублирующий другие известные учебники по физике. Содержание учебника структурировано; есть введение, основной текст (оглавление) и заключение. Важным дополнением является глоссарий, а также необходимые формулы для каждого раздела. Основной текст подобран с учетом возрастных особенностей студентов 1-2 курсов; текст носит практико-ориентированный характер.</t>
  </si>
  <si>
    <t>General physics course volume 2</t>
  </si>
  <si>
    <t>Байтоқаев Ө.П. (Байтукаев У.П.) , Татенов А.М.</t>
  </si>
  <si>
    <t>Еңбек қорғау және қауіпсіздік техникасы</t>
  </si>
  <si>
    <t>Оқулық университет білім алушыларына және осы мамандықтармен айналысатын маман иелеріне оқулық ретінде ұсынылады. Оқулықта еңбек қауіпсіздігі стандарттар жүйесінің негізгі нормалары мен талаптары, қауіпсіздік техникасы мен ондірістік санитария ережелері келтіріліп, еңбек қорғау жөніндегі аса маңызды директивалық материалдар және заңнамалық актілер қарастырылған. Зиянды және қауіпті өндірістік факторлардың сипаттамалары мен олардан қорғану әдістері берілген.Арнайы киім, арнайы аяқ киім, сақтандыру құрылғыларын беру нормалары мазмұндалған. Жекеленген тарауларда дәрігерге дейінгі көмек көрсету мәселелері қарастырылған.</t>
  </si>
  <si>
    <t>Байтукаев У.П., Татенов А.М.</t>
  </si>
  <si>
    <t>Охрана труда и техника безопасности</t>
  </si>
  <si>
    <t>Рассмотрены правовые вопросы и передовой опыт организации охраны труда в сельском и лесном хозяйстве, приведены основные нормы и требование системы стандартов безопасности труда, правил техники безопасности и производственной санитарии. Даны характеристики опасных и вредных производственных факторов и методы защиты от них. Определенные разделы посвящены вопросам пожаро и электробезопасности, а также оказанию первой доврачебной помощи. Предназначен в качестве учебника для студентов технических специальностей.</t>
  </si>
  <si>
    <t>Ермекбаева Л.К.</t>
  </si>
  <si>
    <t>Үлгермеуші оқушылар психологиясы</t>
  </si>
  <si>
    <t>Оқу құралында оқытудағы қиындықтар терминологиялық тұрғыдан анықталынып «үлгермеушілік», «педагогикалық босаңдық», «мектепке бейімделмеушілік», «ақыл-ой енжарлығы», «мектепте оқуға даярланбау» терминдерінің мазмұнды компоненттері нақтыланған. Оқушылардың оқудағы қиындықтарының пайда болу себептерін анықтауға арналған диагностикалық әдістемелер жинағы ұсынылған. Олар баланың танымдық психикалық үрдістерін, оқу іс-әрекетінің құрамды бөліктерін, отбасымен қатынасын бағалауға арналған. Сондай-ақ оқу іс-әрекетінің тәсілдерін қалыптастыру, қабылдау мен кеңістікті бағдарлау, зейін, ес, ойлау, сөйлеу, коммуникативті дағдыларды дамытуға арналған жаттығулар мен ойындар кешені ұсынылған. Оқу құралындағы теориялық және тәжірибелік материалдар дефектолог, педагог-психолог, психолог, бастауыш сынып мұғалімдерін кәсіби даярлауда және біліктілігін арттыруда қолданылуы мүмкін.</t>
  </si>
  <si>
    <t>Сайлаубеков Н.Т.</t>
  </si>
  <si>
    <t>Анализ и оценка инвестиционных проектов</t>
  </si>
  <si>
    <t>Настоящее учебное пособие предназначено для студентов экономических вузов. В учебнике изложены теоретические основы анализа и оценки эффективности инвестиционных проектов. В учебном пособии также рассмотрены примеры использования методов оценки эффективности проектов, как для стандартных ситуаций, так и для проектов с неординарными денежными потоками, проектов различной продолжительности</t>
  </si>
  <si>
    <t>Бакирбекова А.М. Манақбай Д.Б.</t>
  </si>
  <si>
    <t>Компанияның басқару жүйесіндегі әлеуметтік жауапкершілік</t>
  </si>
  <si>
    <t>Монографияда компанияның басқару жүйесіндегі әлеуметтік жауапкершіліктің ғылыми негіздері қарастырылған, компания әлеуметтік жауапкершілігінің қазіргі жағдайы мен оның дамуына талдау жүргізілген, корпоративтік әлеуметтік жауапкершіліктің шетел тәжірибесі келтірілген, сондай-ақ компанияның басқару жүйесіндегі әлеуметтік жауапкершілікті дамыту жолдары қарстырылып, ұсынылған Ғылыми басылым экономикалық мамандық студенттеріне, магистранттарына, жоғарғы оқу орнының оқытушыларына және басқару жүйесіндегі әлеуметтік жауапкершілік мәселелерімен айналысатын зерттеушілерге арналған</t>
  </si>
  <si>
    <t>Исакова А.С.</t>
  </si>
  <si>
    <t>Қазақ тілді филолог студенттердің тілдік тұлғасын қалыптастырудың лингвомәдени негіздері</t>
  </si>
  <si>
    <t>Филолог студенттердің тілдік тұлғасын қалыптастырудың лингвомәдени негіздері құжаттарды рубрикациялауда жіктеуші белгілер ретінде, тезаурустар мен онтологияларды генерациялауда семантикалық концепт ретінде, БАҚ-ның контент-талдауында тірек түсініктер ретінде пайдаланылуы мүмкін. Іс жүзінде мәтінді автоматты түрде өңдеудің барлық тапсырмаларында, аннотациялауда, индекстеуде, жіктеуде, машиналық аудармада, білімдерді алуда және т.б. терминологияны шығару қажет болады. Бұл монография тілдік тұлға қалыптастырудың келешегі мен даму мәселелерін анықтау үшін аталған әдістерді сипаттауға және жүйелендіруге шақырады. Анықталатын мәселелердің маңыздылығы қазіргі қоғамда орын алған ақпараттық жарылыс феноменіне негізделеді. Тілдік тұлға қалыптастыру саласындағы ғылыми қызметкерлерге, мамандарға, ЖОО оқытушыларына, докторанттарға, магистранттарға және студенттерге арналған</t>
  </si>
  <si>
    <t>Ойлы сөз</t>
  </si>
  <si>
    <t>ХХІ ғасырда жаңа өркениетке кіруге сананы өзгерту, қоғамды жаңғырту арқылы жетуге болатындығын автор данышпан Абай ізімен толғана отырып жазған өзінің «45 Ойлы сөзінде» ұсынады. Саналы ғұмырында елінің мүддесін қорғап келе жатқан қоғам қайраткері әр сөзінде халықты толғандыратын сан-алуан проблемаларды мүмкіндігінше батыл ашып айтады. Бүгінде қоғам дертіне айналған мәселелердің ауыр тұстарын тап басып көрсете отырып, оның оңтайлы шешу тетіктерін ұсынады.
 Автордың негізгі идеясы – алдағы әлеуметтік-рухани даму мен ғылыми-технологиялық революцияны қатар алып жүру. Осы екі «сәйгүлікті» өркениеттің арбасына бірге жегіп, жаңа гуманитарлық ноосфералық цивилизацияға жетуде қазақ елін өрге сүйреуге, қоғамды жаңғырту ілімінің негізін қалауға қадам жасаған.</t>
  </si>
  <si>
    <t>Сабден О.</t>
  </si>
  <si>
    <t>Книга мысли (Модернизация общественного развития)</t>
  </si>
  <si>
    <t>Мир кардинально меняется, и чтобы подготовить Казахстан к новой цивилизации, нужно обновление общес-тва и изменении сознания. В книге ученого-мыслителя 45 различных идей, каждая из которых состоит из двух частей: во-первых, открыто и правдиво критикуются недостатки, которые препятствуют развитию страны, и, во-вторых, предлагаются механизмы и проекты для их решения. Сделана попытка раскрыть по возможности все проблемы, которые волнуют народ.Основная идея автора – показать выход из кризисного состояния страны, а также совместно рассматривать духовное обновление и технологический прорыв на пути к ноосферной цивилизации. Книга красной нитью пронизана идея реализации концепции модернизации общественного развития.</t>
  </si>
  <si>
    <t>Өркениет жобалары</t>
  </si>
  <si>
    <t>Кітапта әлемдік өркениеттің өзгеруі, оның жаңа формацияға өту фазасы сарапталып, конвергентті даму жолы, интегралды қоғамды қалыптастыру идеялары айтылады. Ол гуманистикалық ноосфералық және жаңа планеталық өркениет типіне көшу. Қоғамды жаңғырту іліміне көзқарас беріледі, оның өзегі ретінде әлемнің үш тұғырлы (руханият, технология, қауіпсіздік) дамуы ұсынылады.ХХІ ғасырда рухани дамуға басымдық беру, оның бір өсу нүктесі ретінде Ұлы Жібек жолында Түркістанды рухани жаңғырту жобасы беріледі. Кемел адам, мораль, кіші кәсіп, ауылды көтеру және мемлекетті 5-тік спиральмен жаңаша басқару моделі бар. Биотехнология мен IT технология арқылы әлемнің өзгеруіне байланысты келешектің концепциясы беріледі.Кітап коғамды жаңғыртуға арналған.</t>
  </si>
  <si>
    <t>Ойлы кітап (Қоғамды жаңғырту ілімі)</t>
  </si>
  <si>
    <t>Қазақстанды жаңа цивилизацияға дайындау үшін, қоғамның жаңаруы – сана өзгергені керек. Қазақ елі 30 жыл бойы ілбіп келе жатқан сүрлеуінен шықпаса, сана трансформациясын жасап, басқаша өз даму жолына таңдау жасамаса, өзгелер үшін мәңгі шикізат елі болып қалып, құрдымға кете береді. Бұл еңбекте жалпы саны 40 бөлек ой-пайымнан құралған. «Ойлардың» әрқайсысы екі бөліктен тұрады: біріншісінде, қазіргі кезде ел дамуына кедергі келтіріп отырған келеңсіздіктер өткір сыналса, екіншісінде, оларды оңтайлы шешу жолдары, жобалары ұсынылады.
 Кітапта тегіміз түркі әлеміне серпіліс беру, Түркістанды жаң-ғырту, өзегіміз «жаңа ауыл», жер мен тіл туралы, өмірдің мәні неде, генийлер келе ме т.б. тың идеяларды да алға тартады. Ғалым-академик дүниежүзілік өркениет беталысы: жаңа технологиялар, информациялық соғыс, жасанды интеллект, роботтандыру, адам геномы т.б. сана ғасырында алтыншы, жетінші сезім-түйсігін іске қосу туралы да ой саралайды. Қоғамды жаңғырту ілімінің негізін қалауға қадамдар жасалған.</t>
  </si>
  <si>
    <t>Қазақстанның сара жолы (2 томда)</t>
  </si>
  <si>
    <t>30 жыл бойы үстемдік құрған бұрынғы жүйенің автократиялық басқаруымен қоғам дертіне айналған халық өмірінң ауыр тұстары батыл да ашық сыналып, оның оңтайлы шешу жолдарының жобасы ұсынылады. Әділетті Қазақстанның сара жолын жасау үшін қоғамды жаңғырту, сананы трансформациялау арқылы жетуге болатындығын автор данышпан Абай ізімен жазған өзінің 45 ойлы сөзінде ұсынады. Автор бұл еңбегінде шығыстың рухани философиясын батыс өркениетінің дамуымен интеграциялау тырысып, болатын жаңа өркениетте қоғамды жаңғырту ілімінің негізін қалауға қадамдар жасаған. Негізгі идеясы- алдағы әлеуметтік - рухани және ғылыми-технологиялық дамуды қатар алып жүріп, қазақ елін гуманитарлық-ноосфералық цивилизацияға жетелеуге арналған.</t>
  </si>
  <si>
    <t>Қоғам дерті</t>
  </si>
  <si>
    <t>Әлем күрт өзгеруде, ертең не боларын білмейтін кезде, автор біздің қоғамның дертіне шипа іздейді. Қоғамды жаңғыртуды, 30 жыл бойы қалыптасқан «ыңғайлы көп-шіліктің» қасаң тартқан санасын өзгертуді, қордаланған сан түрлі проблемалардың шешімін табу жолдарын, жобаларын ұсынады. Автор космосты игеру, жасанды интеллект, жаңа өркениет, сезім-түйсік арқылы алдағы өмірді де болжап, ақыл-кеңес береді.Бұл кітап өтпелі кезеңде Қазақстанды қалай басқару, дамыту және өзіңді жетілдіру үшін әр адамға мүмкіндік беретін бағдаршам.</t>
  </si>
  <si>
    <t>Проекты перехода к новой цивилизации</t>
  </si>
  <si>
    <t>В книге излагается видение изменившегося мира, переход на новую 7-ую формацию гуманистическо-ноосферной цивилизации, основанную на интегральном обществе, конвергентный путь развития мира. Модернизация общественного развития осуществляется на основе триады: духовности, технологии и безопасности. Предлагается новая парадигма управления государством на основе 5-ной спирали.В ХХІ веке приоритет необходимо отдавать духовному развитию, и, как точка роста, предлагается проект духовно-технологического кластера, возрождения Туркестана на Великом Шелковом пути. Биотехнология и IT технология изменят мир и, в связи с этим, рекомендуется концепция будущего.Книга предназначена для модернизации общественного развития.</t>
  </si>
  <si>
    <t>Умаров Б.Д., Биязбаев А.А.</t>
  </si>
  <si>
    <t>Цепи управления, защита и сигнализация электроприводов</t>
  </si>
  <si>
    <t>В учебном пособии рассматривается электрические схемы электроприводов, правила их выполнения и начертания. Излагаются принципы автоматического управления пуском, реверсом и торможением электродвигателей постоянного и переменного токов. Рассмотрены принципы построения автоматических систем управления электроприводов. Учебное пособие предназначена для студентов нефтегазовых, строительных, электроэнергетических и электротехнических специальностей.</t>
  </si>
  <si>
    <t>Сабден О., Аширов А.</t>
  </si>
  <si>
    <t>Концепция стратегии выживания человечества в ХХI веке и продовольственная безопасность</t>
  </si>
  <si>
    <t>На рубеже третьего тысячелетия мир бушует, быстро меняется. Стало трудно предвидеть, что ожидает нас завтра. Самыми важными становятся вопросы выхода из кризиса и спасения человечества от предстоящих глобальных изменений: потепления климата, водных и продовольственных проблем, сотрясающих мир социально-экономических, политических конфликтов и других различных катаклизмов, катастроф, негативных процессов. Это ставит перед человечеством проблемы, которые до сих пор не приходилось решать земной цивилизации. Все это обусловлено игнорированием объективных экономических законов, законов живой природы, а также нарушением законов управления циклическим развитием.Пришло время перемен, прежде всего, в сознании людей, изменения мировой психологии, возрождения духовно-моральных ценностей. Человечеству пора навести порядок в собственном доме!Настоящий мегапроект – это научная гипотеза для лучшего будущего. Здесь нет ни футурологии, ни предсказаний, ни фантазий, а есть разработка реальной концепции стратегии выживания человечества в ХХI и последующих веках, принципов построения планетарного дома общечеловеческой цивилизации постиндустриального мира, основанных на духовности, научно-технологической революции, экологии, освоении космоса, экономике и мировой безопасности. Только системные, согласованные меры по данным шести базовым компонентам могут обеспечить мир и устойчивую жизнь в этом доме. Жизненно важно, чтобы данная судьбоносная, прорывная новая системная идея в науке, рожденная в центре Евразии, реализовалась в ХХІ веке как альтернативный вариант, способный дать человечеству шанс выжить в условиях глобализации. С учетом того, что 1,3 млрд. населения мира голодают, особое внимание уделено их продовольственному обеспечению, внедренному в ряда стран мира.Для широкого круга читателей, членов ООН, международных общественных организаций, научных центров, корпораций, СМИ и всех, кому небезразлично будущее человеческой цивилизации.</t>
  </si>
  <si>
    <t>Қажыбай А</t>
  </si>
  <si>
    <t>Тағылым толғауы (Белгібай Шалабаевтың ғылыми-көркем шығармашылығы) 1 Том (2 томда)</t>
  </si>
  <si>
    <t>Филология, журналистика</t>
  </si>
  <si>
    <t>Зерттеуші Аян Төлегенұлының бұл ғылыми еңбегі бүкіл саналы ғұмырын қазақ әдебиетін жете зерделеуге арнаған ғалым, филология ғылымдарының докторы, профессор, Қазақ КСР-нің еңбек сіңірген ғылым қайраткері Белгібай Айсинұлы Шалабаевтың ғылыми сын, әдеби мұрасын қазіргі тәуелсіздік талаптары биігінен қарап, бағалауға арналған. Әдебиет сынын, фольклорын, қазақ прозасының тууы мен қалыптасу тарихын (оның ішінде қазақ романы жанрындағы сюжет және характер, типология және поэтика, дәстүр және жаңашылдық мәселелері), абайтану, сұлтанмахмұттану, көркем аударма мәселелерін зерттеген ғалым еңбектері қазақ әдебиетінің тарихы, қазақ әдебиеті сынының тарихы, фольклортану, салыстырмалы әдебиеттану ғылымдарымен тығыз байланыста қарастырылған. Қазақ әдебиеттану ғылымына елеулі үлес қосқан білікті сыншы, талантты әдебиетші Б.Шалабаевтың ұлт әдебиетіне сіңірген еңбектері тың көзқарас, парасатты пайым тұрғысынан ой сүзгіден өтіп, іргелі ізденісіне, ғылыми ой-тұжырымдарына, дәйекті-деректі пікірлеріне кең орын берілген.Ұсынылып отырған монографияда әдебиетші ғалымның ғылыми-ғұмырнамалық биобиблиографиялық көрсеткіші де қоса берілген. Б.Шалабаевтың өмірі мен ғылыми-шығармашылығын арқау ете отырып, оның еңбектері сараланады, зерттеулер мен естеліктерінің хронологиялық көрсеткіші және өмірі мен еңбектері туралы әдебиеттер тізімі енгізілген. Көрсеткіштегі материалдар хронологиялық ретпен әр жылға сәйкес жүйеленген. Өмірбаяндық библиография негізінен қазақ және орыс тілдеріндегі деректердің басын құрағандықтан да, екі бөлімге топтастырылып отыр.Монографияны жоғары оқу орындары филология, журналистика факультеттерінде арнаулы курстарды оқыту барысында пайдалануға болады. Сондай-ақ кітап әдебиетіміздің жанашырларына, ғылыми қызметкерлерге, кітапханашылар мен көпшілік оқырман қауымға арналған.</t>
  </si>
  <si>
    <t>Тағылым толғауы (Белгібай Шалабаевтың ғылыми-көркем шығармашылығы) 2 Том</t>
  </si>
  <si>
    <t>Yessimova Z.K / Есимова Ж.К</t>
  </si>
  <si>
    <t>History of political life in the middle of XX century in Kazakhstan</t>
  </si>
  <si>
    <t>История, политология</t>
  </si>
  <si>
    <t>The materials and conclusions generated by this research are useful for writing generalisations and private works on Kazakhstan's contemporary history and nearby regions, as well as in the advancement of instructional media and lecture classes at universities historical and non-historical faculties.The reformation of Soviet society in 1950s - 1960s, a period that went down in history as a "thaw", has had its roots in the last, post-war years of Stalin's rule. After emerging triumphant from the bloodiest conflict in human history, the Soviet people recognized the need for reform the transition to a more dignified life. Such sentiments pervaded the consciousness of all strata of society. It was during this period that attempted to formulate certain ideological innovations made them known. Many political turns appeared following Stalin's death. A postwar perspective on Khrushchev's reforms allows for greater clarity and comprehension of some crucial issues in the evolution of post-Stalin society. The topic of this study is of practical interest to researchers, practitioners, and civil servants.Its conclusions can be used to write summarizing works on state-political ideology.</t>
  </si>
  <si>
    <t>Баялы Ә.Т</t>
  </si>
  <si>
    <t>3D mapping негізінде жарнамалық-таныстыру бейнеролигін әзірлеу</t>
  </si>
  <si>
    <t>КТУим.Қ.А.Ясауи</t>
  </si>
  <si>
    <t>3D mapping технологиясын пайдалану. 3D mapping негізінде жарнамалық-таныстыру бейнеролигін әзірлеуде проектормен жұмыс.Компанияны сату фактісі болып табылады, ноутбук пен планшеттерге арналған бөлшектер коммерциялық іске қосылғаннан кейін мүмкін болады. Көптеген бәсекелестер арасында ерекшеленеді және назар аударады. Оларға жауап беретін жарнамалық өнімді әзірлеу қажет.3D mapping технологиясы негізінде, проектор мүмкіндіктерін қолданып жарнамалық-таныстыру бейнеролигін жасау ұсынылды. Әртүрлі арнайы әсерлермен қызықты және ауқымды жұмыстар жасау және жарнамаланатын объектінің артықшылықтарын көрнекі көрсету.Құрылған жарнамалық-таныстыру бейнеролигін Кентау трансформатор зауытының мүмкіндіктерін таныстыру арқылы, 3D mapping технологиясы көмегімен жарнамаланатын обьектінің геометриясын және кеңістікте орналасуын ескере отырып, қоршаған орта объектісіндегі 3D проекциясы болып табылатын дыбыс-бейнелеу өнеріндегі бағытының артықшылықтарын көрнекі көрсету.3D mapping негізінде жарнамалық-таныстыру бейнеролигін жобалаудың теориясы мен әдістері, 3D mapping технологиясын қолдану тәсілдері болып табылады.</t>
  </si>
  <si>
    <t>Python тілінің заманауи бағдарламалау стилі</t>
  </si>
  <si>
    <t>«Python тілінің заманауи бағдарламалау стилі» оқу құралында Python синтаксисі, ол қолдайтын деректер типі, кластармен, объектілермен жұмыс істейтін басқару құралдары сипатталған. ¥сынылып отырған құралда Python тілінің негізгі ұғымдары – өрнек, оператор, функция, айнымалы, сан, жол, тізім, логикалық шамалар, типтерді түрлендіру, кодтың орындалуын басқару, блок, шартты өрнек, цикл, шартты цикл, тізім циклі, кластар, объектілер, түсініктемелер, модуль, пакеттер, импорттау, стандартты кітапханалар, сыртқы кітапханалар негізінде талданған Python – меңгеруге жеңіл программалау тілі. Деректер құрылымдарын жоғары деңгейде тиімді етіп көрсетуге мүмкіндік береді, объектілі-бағытталған программалау тіліне үйренудің тиімді жолы. Синтаксисі мен динамикалық типтендіру, сонымен катар интрепретаторлы болуы әртүрлі саланың қосымшаларын көптеген платформаларда жылдам жасауға мүмкіндік береді. Мұнда қарапайым командалық скриптерді де, күрделі үстелдік және веб- қосымшалар жасауға да болады. Сонымен бір жинақта өте бай стандартты кітапхана беріледі. Онда мәтінді өңдеудің күрделі құралдары, шифрлеу, файлдармен жұмыс, интернет арқылы деректер алмасу және т.б. көптеген күрделі құрал-саймандар бар.</t>
  </si>
  <si>
    <t>Хамзина Ш.Ш., Алтайбаева Ж.К., Нарынбаева А.С.</t>
  </si>
  <si>
    <t>Зеленая экономика, история, перспективы</t>
  </si>
  <si>
    <t>Экология, БЖД, Экономика, Менеджмент</t>
  </si>
  <si>
    <t>В данном учебном пособии рассматриваются основные положения «зеленой» экономики – предпосылки, цели, задачи, пути реализации, международные соглашения по вопросам становления зеленой экономики в рамках устойчивого развития, позиция Казахстана касательно перехода к зеленой модели экономики, ключевые сектора развития зеленой экономики, меры и механизмы по озеленению экономики.Настоящее учебное пособие составлено с учетом последних изменений нормативной правовой базы Казахстана в области охраны окружающей среды. В учебном пособии содержатся контрольные вопросы и тестовые задания к темам, позволяющие закрепить изученный материал.Учебное пособие предназначено для студентов и магистрантов, обучающихся по специальностям «Экология» и «Безопасность жизнедеятельности и защита окружающей среды», «Экономика», «Менеджмент».</t>
  </si>
  <si>
    <t>Хамзина Ш.Ш., Хасенова М.Т., Сулейменов О.А.</t>
  </si>
  <si>
    <t>Основы экологического нормирования и экспертизы</t>
  </si>
  <si>
    <t>Экология, БЖД</t>
  </si>
  <si>
    <t>В данном учебном пособии произведено обобщение основных теоретических положений современного экологического нормирования на основе представлений об устойчивости природных систем. Рассматриваются стадии становления системы экологического нормирования и экологической стандартизации в Республике Казахстан. Раскрыты наиболее важные направления нормирования антропогенного воздействия на компоненты окружающей природной среды. Проведен анализ экономических аспектов экологического нормирования.В учебном пособии рассматриваются понятие, цели, объекты и виды экологической экспертизы в Республики Казахстан. Подробно раскрываются основные аспекты, касающиеся порядка проведения экологической экспертизы в стране.При составлении и написании тем использовались актуальные нормативные и правовые акты в сфере экологического нормирования и экологической экспертизы, а также прочие достоверные источники литературы, связанные с темой.Учебное пособие предназначено для студентов высших учебных заведений, обучающихся по специальностям «Экология» и «Безопасность жизнедеятельности и защита окружающей среды.</t>
  </si>
  <si>
    <t>Қара қылды қақ жарған қайран, әкелер-ай..</t>
  </si>
  <si>
    <t>Философия, педагогика</t>
  </si>
  <si>
    <t>Қазақ отағасын асқар тауға, алып байтерекке теңеген. Осы арқылы алдыңғы ұрпақ бізге әке қадірінің қаншалықты биік екенін аңғартса керек. Алайда бүгінгі таңда қоғамымызда аталған қауымның беделі төмендеп, еңселері түсіңкірегенін байқайтын көріністер қылаң беріп жүргендей. Сондықтан да, кешегі аталарымыздың өнеге – тағлымын еске ала отырып, олардың жүріс-тұрысын, болмыс-бітімін, тұлғалық қасиеттекрін аңсайсын сағынасың. Ол қандай қасиеттер еді?...Бұл оқу құралы Философия,Педагогика мамандығы бойынша білім алатын студенттерге арналған.</t>
  </si>
  <si>
    <t>Менің ардақты ағаларым</t>
  </si>
  <si>
    <t>Автор оқырманға ұсынып отырған бұл кітабында уақыт, қоғам, адамдар арасындағы қарым-қатынас, адамгершілдік пен әділеттілік, мемлекенттікидеология және ішкі саясат жөнінде ой толғайды.Бұл оқу құралы Философия,Педагогика мамандығы бойынша білім алатын студенттерге арналған.</t>
  </si>
  <si>
    <t>Жеке тұлға диагностикасы</t>
  </si>
  <si>
    <t>Психология,Педагогика</t>
  </si>
  <si>
    <t>Оқу-әдістемелік құралда психодиагностикалық әдістердің классификациясы, бала психикасы дамуының негізгі заң-дылықтары, оның психикалық даму ерекшеліктері қарастырылған. Сонымен қатар, практикалық психологтың қызметіндегі психодиагностика және балаларды зерттеуге арналған әдістемелер сипатталған.Оқу-әдістемелік құрал педагогика-психология, әлеуметтік педагогика және өзін-өзі тану, дефектология мамандықтарында оқитын студенттерге арналған.</t>
  </si>
  <si>
    <t>Бакиров Р. Б.</t>
  </si>
  <si>
    <t>Машина жасау технологиясы</t>
  </si>
  <si>
    <t>Диктанттар жинағы</t>
  </si>
  <si>
    <t>Бұл еңбек V-X сыныптарға арналған бағдарлама негізінде дайындалған. Әр сынып бойынша қажетті материалдар ғылыми тұрғыдан іріктеліп, тәрбиелік мәні бар мәтіндер ұсынылып отар. Бұл еңбек мектеп мұғалімдері мен жоғары педагогикалық оқу орындарының студенттеріне арналған.</t>
  </si>
  <si>
    <t>Мазмұндама мәтіндерінің жинағы</t>
  </si>
  <si>
    <t>Бұл Оқу-әдістемелік құралда мектепте мазмұндама жаздырудың тиімді әдіс-тәсілдері қарастырылған. Мұнда оқушылардың тілін байытуға, сауаттылыққа, әдеби тіл нормаларын игеруге, күрделі ой формасын қалыптастыруға ықпал ететін, сонымен бірге ойды логикалық жүйеде бере білуге және ой қорытындысын жасай білу икемділігін жетілдірудің әдістемесі ұсынылады,Бұл еңбек жоғары оқу орындарының қазақ тілі мен ідебиет мамандығын меңгеруші студенттер мен мектеп мұғалімдеріне арналған.</t>
  </si>
  <si>
    <t>Хведелидзе Т.Б., Толеубекова Б.Х., Сайлибаева Ж.Ю.</t>
  </si>
  <si>
    <t>Основы административного права Республики Казахстан</t>
  </si>
  <si>
    <t>Педагогика, право</t>
  </si>
  <si>
    <t>Учебное пособие подготовлено в рамках административного права Республики Казахстан и посвящено раскрытию основных положений одной из частей административного права, представленного Административным процедурнопроцессуальным кодексом Республики Казахстан, принятым 29 июня 2020 года, и другими нормативными правовыми актами, действующими по состоянию на 1 января 2023 года. В содержательном отношении учебное пособие состоит из логически последовательных тем, в которых раскрываются институты административного судопроизводства на базе современных концептуальных, законодательных и правоприменительных подходов. Учтены последние изменения и дополнения, внесенные в АППК РК и КоАП РК. Издание предназначено для студентов, магистрантов и преподавателей высших учебных заведений, реализующих образовательные программы «6В014 - Подготовка учителей с предметной специализацией общего развития (Основы права и экономики)», а также для магистрантов и всем, кто заинтересован в получении необходимых и полезных знаний об административно-процессуальной деятельности, являющейся одним из важнейших элементов в общей структуре административного права.</t>
  </si>
  <si>
    <t>Тогизбаева Б.Б., Балабекова К.Г., Бектаев Б.Б.</t>
  </si>
  <si>
    <t>Көлік техникасын solidworks-те модельдеу</t>
  </si>
  <si>
    <t>Оқулықта Solidworks ортасында үшөлшемді модельдеудің негіздері көрсетілген. Берілген оқу құралы арқылы студенттер автоматтандырылған басқару негіздері бойынша Solidworks – те жобалап, құрылымдарды есептеуге мүмкіндік береді</t>
  </si>
  <si>
    <t>Әділбеков М.Ә., Сыдықбаев Ж.Т., Оралбаев С.Ж</t>
  </si>
  <si>
    <t>Жылу процестерінің машиналары және жабдықтары</t>
  </si>
  <si>
    <t>Энергетика, транспорт, теплоэнерг</t>
  </si>
  <si>
    <t>Оқу құралында аспаздық өнімдерді өндіру технологиясын жетілдіруде көп уақытты, еңбекті, отын-энергетикалық ресурстарды қажет ететін жылу процестерін (пісіру, қуыру және т.б.) қарқындату маңызды орын алатыны көрсетілген. Сондықтан кез-келген жылу аппаратының құрылымы өнімдерді термиялық өңдеудің технологиялық талаптарына мүмкіндігінше толық сәйкес келуі керек. Өнімдерді термиялық өңдеу ұзақтығын қысқарту, өнімдерге әсер етудің ұтымды температуралық режимдерін табу өнім сапасын жақсартудың және өндірісті қарқындатудың негізгі жолы болып табылады.Оқу құралы тамақ өндірісіндегі жылу процестеріне арналған машиналар мен жабдықтарды жобалаумен айналысатын инженерлік-техникалық қызметкерлерге және жоғары оқу орнының магистранттары мен студенттеріне арналған.</t>
  </si>
  <si>
    <t>Технологиялық процестерді модельдеу</t>
  </si>
  <si>
    <t>Механика. Автоматизация</t>
  </si>
  <si>
    <t>Оқу құралы "Технологиялық процестерді модельдеу" пәнінің негізгі бөлімдері бойынша теориялық материалдан тұрады және студенттерге модельдеудің негіздері мен әдіснамасы туралы, тамақ өндірісінің технологиялық процестерінде модельдерді құру және қолдану туралы білім мен түсінік алуға мүмкіндік береді."Технологиялық процестерді модельдеу" курсын зерделеу нәтижесінде студенттердің модельдеу теориясының негізгі ұғымдары мен анықтамаларын, модельдер мен түрлерін жіктеуді, әртүрлі модельдер мен математикалық модельдеуді қолдану ерекшеліктерін, модельдерді құру алгоритмдерін, бір факторлы және көп факторлы регрессиялық модельдерді құру және зерттеу негіздерін меңгеруі болып табылады.Оқу құралы технологиялық жоғары оқу орны студенттері мен магистранттарына арналған.</t>
  </si>
  <si>
    <t>Адилбеков М.А., Сабралиев Н.С.</t>
  </si>
  <si>
    <t>Автомобильдерді диагностикалау</t>
  </si>
  <si>
    <t>Оқу құралында автомобильдердің жұмыс қабілеттілігі қарастырылған. Сонымен қатар оларды диагностикалау операциясына баса көңіл аударылған. Кешенді диагностика жүргізу арқылы автомобильдердің жұмыс жасау мерзімін анағұрлым ұзартуға болатыны анықталған. Диагностикалау құралдары мен диагностика жасау жұмыстарын ұйымдастыру мәселелері кеңінен қамтылған.Оқу құралы технологиялық жоғары оқу орны студенттері мен колледж оқушыларына арналған.</t>
  </si>
  <si>
    <t>Әділбеков М.Ә., Күзембаев Қ.К., Ильясов Е.С., Жұмахан Н.Б.</t>
  </si>
  <si>
    <t>Тамақ өндірісінің технологиялық процестерін автоматтандыру (2 томда)</t>
  </si>
  <si>
    <t>Оқу құралында тамақ өндірісінің технологиялық процестерін автоматтандыруға қатысты мынадай мәселелер қарастырылған: бақылау-өлшеу аспаптары мен қондырғылары туралы ақпарлар, сонымен бірге температураны бақылау аспаптары, ылғалдылық, концентрация және тығыздықты өлшеу аспаптары туралы түсініктер кеңінен қамтылған. Технологиялық процестерде маңызды орын алатын автоматтандыру схемалары, оларды есептеу жолдары да берілген. Атап айтқанда кептіру, араластыру т.б. процестерді автоматтандыру әдістері кең көлемде орын тапқан.</t>
  </si>
  <si>
    <t>Әділбеков М.Ә., Шамбулов Е.Д.</t>
  </si>
  <si>
    <t>Тоңазытқыш жүйелерінің жылуалмасу аппараттары</t>
  </si>
  <si>
    <t>Оқу құралында буландырғыштардың заманауи дизайны туралы мәліметтер және тоңазытқыш техникасындағы әртүрлі мақсатта қолданылатын конденсаторлар мен жылуалмастырғыштар жөнінде ақпарлар келтірілген. Олардың жылулық, гидравликалық және беріктікке арналған есептеулері беріліп, жылуалмасу аппараттарының әртүрлі құрылымдық түрлері салыстырмалы түрде көрсетілген.Сонымен бірге буландырғыштар мен конденсаторлардың жылу алмасу процестері туралы, аппараттарды сынау туралы материалдар енгізілді. Нақты аппараттарды интенсификациялау туралы пікірлер келтірілген.Оқу құралы тоңазытқыш қондырғыларын жобалаумен және пайдаланумен айналысатын инженерлік-техникалық қызметкерлерге және «Тоңазытқыш машиналары мен ауаны кондициялау жүйесі» мамандығы бойынша жоғары оқу орны мен колледж студенттеріне арналған.</t>
  </si>
  <si>
    <t>Сапаров К.Т.</t>
  </si>
  <si>
    <t>Екібастұз өңірінің топонимикасы</t>
  </si>
  <si>
    <t>Монографияда Екібастұз өңірінің топонимиясының қалыптасуы мен ақпараттық мазмұны, табиғатты қорғау және табиғи ресурстарды ұтымды пайдалану дәстүрлері-нің табиғат жағдайларында бейнелену дәрежесі географиялық, этноэкологиялық тұрғысынан жан-жақты байланыстыра қарастырылады. Жергілікті топонимдерде аумақтағы қоныстанудың тарихи кезеңдері, этностардың ареалдары мен ғасырлар бойы қалыптасқан тарихи және әлеуметтік және экологиялық жағдайлар топонимикалық деректерде көрініс тапқан. Сонымен қатар Екібастұз өңірінің топонимдер топтамасы жүйеленіп, олардың этимологиясы анықталған. Монографияның деректері географтарды дайындау барысында мамандыққа қажет мөлшерде топонимикалық білім қалыптастыруға мүмкіндік береді. Монография жоғары оқу орындарының студенттері мен магистранттарына, географ, эколог, лингвист, тарихшы, өлкетанушы мамандықтарының білім алушыларына және жалпы оқырман қауымға арналған.</t>
  </si>
  <si>
    <t>Айткалиева К.Д</t>
  </si>
  <si>
    <t>Қазақ хореографиясының көшбасшысы - Дәурен Әбіров</t>
  </si>
  <si>
    <t>«Қазақ және шетел хореография тарихы», «Қазақ биін оқытудың әдістемелік негіздері» пәндерінің бөлімдерін толықтыратын қосымша құрал.Оқу құралында қазақ би өнерінің дербес дамуына үлес қосқан балетмейстер Д.Т.Әбіровтің шығармашылық өмір жолы, ізденістері қамтылған.Оқу құралы жоғары оқу орындарындағы бакалавриат «Хореография» білім беру бағдарламасының студенттері және хореограф-оқытушылары пайдалана алады. Сонымен қатар, бұл еңбек би ұжымдарының жетекшілеріне, жалпы би өнеріне қызығатын қауымға тиісті көмегін тигізеді.</t>
  </si>
  <si>
    <t>Иргебаев Г.Д</t>
  </si>
  <si>
    <t>Дала өркениеті</t>
  </si>
  <si>
    <t>Грек ойшылының «Өзіңді-өзің таны» - деген сөзі бар. Танымның өзегі - Ұлттық болмыс. Ұлттық болмыс бабаларымыздан өткен уақыттан бізге жалғасқан дәстүрлі өмір сүру тәсілі. Өткенді терең зерттеп, дұрыс түсінуді мектеп балалары, бүкіл жастар өздеріне зор міндет деп санауға тиіс. Өткенді білмей, оны қоғам пайдасына жарату мүмкін емес.Тарих – қоғам мен табиғаттың уақыт кеңістегіндегі үйлесімі. Тарих ғылымында көне өркениет біздің жыл санауымызға дейінгі ерте заманда Ніл өзені бойында – Мысырда (Египет), жалпы Алдыңғы Азияны мекендеген елдерде пайда болды деген түсінік қалыптасқан. Ол жерлерде алғашқы егіншіліктің қалыптасып өркениеттің дамығандығын археологиялық және көне жазба деректер де растайды. Солармен қатар өркендеп дамыған, Орталық Азия тұрғындардың көшпелі өркениеті көп айтыла бермейді. Орталық Азия тұрғындарының жылжымалы өмір салтына байланысты, құнды жәдігерлердің сақталмай қалуы да оған көп мүмкіндік бермей отыр. Бірақ оған қарап, көшпелілер адамзат көшінен кенже дамыған деген түсінік қалыптаспау керек. Көне Нілдіктер адамзат тарихында алғашқы болып, егіншіліктің дамуына үлес қосса,Орталық Азия тұрғындары алғашқы болып көшпелі мал шаруашылығын дамытумен, адамзат өркениетінің игілігіне көп үлестерін қосты.Адамзат өркениеті барша жұртқа ортақ. Өркениет табысына адамзаттың даму сатысындағы жеке халықтардың да үлесі бар. Дала өркениеті деп аталатын осы кітапта ежелгі көшпелілер өркениеті сөз болады. Көшпелі өркениетті баяндағанда, біз өз тарихымызды басқалардан жоғары қою үшін емес және басқа халықтардан кем емес те екендігімізді көрсету.Алғашқы терімшілер мен аңшылар, жылқы өсірушілер, қола дәуіріндегі таста таңбалаңған суреттер, сақ зергерлері, ежелгі қорғандар мен кесене тұрғызушылар, руналық мәтіндер, отқа, күнге, жерге (Отан-Ана) табыну. Халықтың өнегелік құндылықтарға толы ырымдары, мақал-мәтелдері, эпосы пен тарихи мұралары дала кеңістігіндегі бір-бірін алмастырған мәдениеттер толқынымен бұрыңғы мәдениетті жетілдіре отырып бүгінге алып келді. Отқа, күнге табыну т.б. өткен дүние туралы кейбір түсініктер өзгеруі мүмкін. Көнергенмен олар Ұлт өмірінің негізін құрайтын ата-бабалардың аса бағалы мұрасы, тарихы. Өз ұлтының мәдениеті мен өткенін, тілін, дәстүрлерін құрметтемесе, өз мәдениетін түсінбесе ұлттық ниглизм.Тарих ғылымы адам баласының пайда болуынан басталып, оның өсіп өнуімен, адамзат өркениетінің қалыптасуымен тығыз байланысты. Ұсынылып отырған кітап, ғылыми еңбек емес, соған орай бұл жерде ғылыми сілтемелер берілмейді, тек тарихи таным есебінде қарастырылады.Кітап, 4 – бөлім және қорытындыдан тұрады. Кітап мектеп және орта білім оқу орындарының оқушыларына, мұғалімдерге сонымен бірге көпшілік оқырманға арналады.</t>
  </si>
  <si>
    <t>Ибрагимова С.В.</t>
  </si>
  <si>
    <t>Қосалқы станциядағы жабдықтары</t>
  </si>
  <si>
    <t>Электр, Энергетика</t>
  </si>
  <si>
    <t>Оқу құралында "Қосалқы станциядағы жабдықтары" пәні бойынша оқытылатын мәселелер қаралды. Теориялық материал "Электр энергетикасы" мамандығының студенттері үшін оқылатын курс тақырыптарын қамтиды: электр қосалқы станцияларының тарату құрылғыларының электр жабдықтарының түрлері мен құрылымы; кернеудің әртүрлі класындағы электр жабдықтарын таңдауға негізделген теориялық мәліметтер. Қосымшада бүгінгі күні отандық және шетелдік өнеркәсіп шығаратын электр аппараттарының кейбір түрлерінің техникалық мәліметтері келтірілген. Техникалық мамандықтардың бакалавр - студенттері мен магистранттарына, сондай-ақ колледждердің, жоғары оқу орындарының оқытушыларына және электр энергетикасы саласында жұмыс істейтін мамандарға арналған.</t>
  </si>
  <si>
    <t>Исмаилова Ф.К.</t>
  </si>
  <si>
    <t>Қазақ дипломатиялық дискурсының когнитивті-прагматикалық аспектісі</t>
  </si>
  <si>
    <t>Ұсынылған монграфия қазақтың дипломатиялық дискурсы когнитивтік және прагматикалық аспектіде зерттеліп, қазақтың төл дипломатиясына тән тілдік, мәдени, тарихи ерекшеліктерге сай ұлттық дипломатиялық құндылық анықтайды. Саяси дипломатия мен халықтық дипломатия дискурсының айырмашылықтары көрсетіледі. Қазақтың халықтық дипломатиясының дискурстық белгілері айқындалады. Қазақ тарихындағы көне дипломатия мен қазіргі саяси дипломатиялық қатынастардың тілі салыстырылып, тілдік деңгейінің аражігі көрсетіледі. Ұлттық мінезде кездесетін ымырашылдық (дипломатичность) әдебінің деңгейі мен мәртебесі дипломатиялық қарым-қатынастағы мінезден айқын көрінетіні, соған орай мемлекеттің мәртебесі мен мінезі анықталатыны дәйектелінеді. Сәтті дипломатиялық қатынасқа жету үшін ұсынылатын прагматикалық қасиеттер көрсетіледі.</t>
  </si>
  <si>
    <t>Кочетков М.Ю</t>
  </si>
  <si>
    <t>Этногеография. Народы Америки, Африки, Австралии и Океании I том (в 2-х т.)</t>
  </si>
  <si>
    <t>Туризм, география, история</t>
  </si>
  <si>
    <t>Первый том учебного пособия "Этногеография" раскрывает теоретические основы науки и рассказывает о народах Северной и Латинской Америки, Тропической Африки, Австралии и Океании. Рекомендуется как для студентов специальностей "Туризм", "География" и "История", так и для широкого круга читателей</t>
  </si>
  <si>
    <t>Жумагулова А.К</t>
  </si>
  <si>
    <t>Бизнесті бағалау</t>
  </si>
  <si>
    <t>Оқу құралында «Бизнесті бағалау» пәнінің оқу жоспары берілген. Онда оқу процесін жүргізетін кафедра мен оқытушы, курсты оқитын орын мен уақыт туралы ақпарат бар. «Бизнесті бағалау» курсының қысқаша сипаттамасы, міндеттері мен мақсаттары, білім алушыларға қойылатын талаптар мен олардан күтілетін нәтижелер көрсетілген. Оқу құралында дәріс және тәжірибе сабақтарының, оқытушының жетекшілігімен орындалатын білім алушылардың өзіндік жұмыстарының жоспарлары берілген, сондай ақ «Бизнесті бағалау» пәнінің курсын оқып меңгеруге қажетті негізгі және қосымша әдебиеттердің тізімі ұсынылған.</t>
  </si>
  <si>
    <t>Әлемде талай қызық бар. АҚШ президенттері және басқалары туралы қызықты деректер (2 томда)</t>
  </si>
  <si>
    <t>Жинақ</t>
  </si>
  <si>
    <t>География, история</t>
  </si>
  <si>
    <t>«Әлемде талай қызық бар» деп аталатын бұл жинақта Америка Құрама Штаттары меноның Президенттері туралы, сондай-ақ әлемдегі басқа да көптеген таңғажайып оқиғалар мен құбылыстар туралы қызықты деректер мен мәліметтер топтастырылған. Кітап ақпараттық-танымдық сипатқа ие және мектеп оқушыларына, "География", "Тарих" мамандықтарының студенттеріне және қызығушылық танытқан барша қазақ тілді аудиторияға арналған.</t>
  </si>
  <si>
    <t>Азамат Тілеуберді</t>
  </si>
  <si>
    <t>Сал-серілік дәстүр арқылы этномәдени тәрбие берудің тарихы</t>
  </si>
  <si>
    <t>Оқу әдістемелік құралдың көкейкестілігі мен оның жалпы ғылыми бағыты өнер арқылы ізгілендіру, білім беру процесін бүгінгі заман ұстанымына бейімдеу тұрғысына негізделген.Жалпы өнер кеңістігінен, қазақ халқының бастапқы тәңірлік ұстанымындағы дәуірінен ескерткіш ретінде қалған тұрмыс-салт жырларынан төрт түлік мал, күнтізбе, жасқа қатысты бірте-бірте өрлеу қағидасымен сал-серілік дәстүрге ұштасуын дәйекті ой-пікірлерімен түйіндеп келтірілген.Сал-серілік дәстүр арқылы этномәдени тәрбие берудің тұжырымдамасы мен моделі ұсынылып отыр. Сонымен бірге «Біржантану» арнаулы курсының бағдарламасы ұсынылған. Оқу құралы Қазақ музыкасының тарихы, музыка педагогикысы, қазақ музыкалық мәдениеті,сондай-ақ мектептегі музыка пәндерінің мұғалімдеріне арналған.</t>
  </si>
  <si>
    <t>Картбаева Г.Т</t>
  </si>
  <si>
    <t>Орталық Қазақстан жануарларының экологиясы</t>
  </si>
  <si>
    <t>Биология, ветеринария, экология</t>
  </si>
  <si>
    <t>Оқу әдістемелік құралында Орталық Қазақстанның фаунасы және оның қысқаша сипаттамасы, түрлік құрамы, жануарлардың қазіргі жағдайы, таралуы, сандық динамикасы қарастырылады. Сондай ақ жануарлардың тіршілік ортасымен қарым қатынасы, қоректенуі, сыртқы орта факторларының оларға әсері, көбеюі, өсімталдылығы сипатталады.Сирек және эндемик түрлеріне аса назар аударылады.Оқу құралы жаратылыстану факультетінің оқытушылары мен магистранттарына және студенттеріне арналған</t>
  </si>
  <si>
    <t>Юминова Е.И.</t>
  </si>
  <si>
    <t>Применение стилистической цветовой системы в обучении живописи</t>
  </si>
  <si>
    <t>Учебное пособие «Применение стилистической цветовой системы в обучении живописи» предназначено для студентов и преподавателей дисциплин художественного профиля. Учебное пособие содержит вспомогательные рекомендации в преподавании цветоведения и живописи так как предлагает определенную систему классификации цвета, для определения колорита художественных работ и в рекламной продукции дизайна. Учебное пособие разработано в соответствии с современными технологиями обучения изобразительному искусству, полезно при выполнении обучающимися учебных, курсовых и дипломных работ</t>
  </si>
  <si>
    <t>Бакирова Д.Г., Аяпбергенова Б.Е.</t>
  </si>
  <si>
    <t>Құрылыс конструкцияларының автоматтандырылған есептеулері</t>
  </si>
  <si>
    <t>«Құрылыс конструкцияларының автоматтандырылған есептеулері», «Құрылыс конструкциялары» пәндеріне арналған жобалау мен есептеуден курстық жұмысты орындау үшiн қажеттi әдебиеттерді пайдалана отырып, оқу құралы оқу жоспарының талаптарына сәйкес жасалынған.Оқу құралы оқу жоспарына сәйкес 5В072900 «Құрылыс», 5В074500 «Көлiк құрылысы», 5В073000 «Құрылыс материалдарын, бұйымдарын және конструкцияларын өндіру» мамандықтары бойынша бакалаврлар дайындауға арналған, сондай-ақ, бұл оқу құралынан студенттермен қатар, магистранттар, докторанттар, ғылыми – педагогикалық, инженерлік –техникалық мамандар да өздеріне керекті мағлұматтар мен кеңестер табады.</t>
  </si>
  <si>
    <t>Үш Арыс: Тұрар Рысқұлов, Дінмұхамед Қонаев, Асанбай Асқаров: мемлекет және қоғам қайраткерлері</t>
  </si>
  <si>
    <t>Бұл кітапта қазақ халқын 20-30 жылдардағы нәубеттен аман алып қалу жолында жанқиярлықпен еңбек етіп еліміздің іргесінің қалыптасуымен, дамуына шексіз үлес қосқан аса ірі тұлға Т. Рысқұловтың, ширек ғасыр КазССР басқарып, қазақ ұлтының, еліміздің өркендеп өсуіне қалтқысыз қызмет еткен Д. Қонаевтың, және де Жамбыл, Алматы, Шымкент облыстарын басқарып еліміздің экономикасын мәдениеті мен халық шаруашылығын дамытуға зор үлес қосқан А. Асқаровтың қызметіне қысқаша талдау жасалынады.</t>
  </si>
  <si>
    <t>Veklenko G.V. / Векленко Г.В.</t>
  </si>
  <si>
    <t>The objective structured clinical examination for clinical scills assessment in internal medicine</t>
  </si>
  <si>
    <t>educational and methodical manual</t>
  </si>
  <si>
    <t>Внедрение на кафедре пропедевтики внутренних болезней ЗКМУ имени Марата Оспанова ОСКЭ позволило получить реальную картину клинической компетентности студентов 3 курса факультета «Общая медицина», выявить просчеты обучения и, следовательно, улучшить его. В методическом пособии представлены рекомендации по проведению экзамена и составлению оценочных критериев, оценочного листа экзаменаторов, даны пошаговые инструкции для студентов. Третье издание пособия содержит материалы для проведения ОСКЭ на трех языках (казахском, русском и, впервые, на английском языке), что позволит широко использовать его в учебном процессе как обучающимся, так и преподавателям.</t>
  </si>
  <si>
    <t>Балабеков Қ.Н., Жалғасбекова Ж.Қ., Жалғасбекова З.Қ.</t>
  </si>
  <si>
    <t>Электр және магнетизм (2 томда)</t>
  </si>
  <si>
    <t>Ғылым мен ақпараттық технологиялардың дамуы білім алушыларға қажет барлық білім беру пәндерін жоғары деңгейде жүргізуді талап етіп отыр. Бүгінгі таңда білім алушылар үшін мамандықтың типтік оқу бағдарламасына сәйкес жоғары оқу орындарының оқытушылары дайындайтын пәннің оқу әдістемелік кешенінің дайындалу сапасына және олардың санының, әсіресе мемелекеттік тілде болуына көп көңіл бөлінуде. Сол себепті осындай сапалы да, жүйелі даярланған оқу әдістемелік кешендерді білім алушылармен меңгеру жоғары және орта оқу орындарында жүйелі түрде жүзеге асып жатса, ол үлкен бір жетістік болар еді. Осы орайда терең меңгеруге мүмкіндік беретін оқу бағдарламасының құрамына енетін оқу құралы физика пәнін оқитын білім алушыларға арналып жазылған. Бұл ұсынылып отырған оқу құралы 2 бөлімнен тұрады. 1-ші бөлім кіріспеден, электр және магнетизм бөлімін баяндайтын он бес дәріс және глоссарийден құралған. 2-ші бөлімде дәріс сабақтарын пысықтайтын 15 практикалық жұмыс, есеп шығару үлгілері мен білім алушылардың өздік жұмысына берілетін тапсырмалар, қосымшалар келтірілген. Оқу құралының мазмұны жоғары оқу орындарының білім алушыларының сұранысына сай келеді, білім алушыларға түсінікті. Оқу құралының негізгі ерекшелігі – оның жүйелілігі.</t>
  </si>
  <si>
    <t>Электржетек және автоматтандыру</t>
  </si>
  <si>
    <t>"Электржетек және автоматтандыру " пәні Электротехника және өндірісті автоматтандыру саласындағы негізгі және маңызды бөлігі болып табылады. Ол электр жетектерін басқару және өндірістік процестерді автоматтандыру үшін қолданылатын негізгі принциптер мен технологияларды зерттеуге бағытталған. Электр жетегінің әртүрлі жұмыс режимдерінде жұмыс істеген кезде тұрақты және айнымалы ток электр қозғалтқыштарының электромеханикалық қасиеттері қарастырылады, олардың математикалық сипаттамасы берілген. Тұрақты және айнымалы ток жетегінің жылдамдығын реттеудің негізгі әдістері ұсынылған. Қозғалтқыштарды есептеу және таңдау, сондай-ақ оларды жылытуға тексеру туралы ақпарат берілген.Оқу құралы техникалық жоғары оқу орындарының студенттеріне, "Электр энергетикасы"білім беру бағдарламасына арналған.Бұл автоматтандырылған электр жетегі мәселелеріне қызығушылық танытатын пайдаланушылар мен оқырмандар үшін пайдалы болуы мүмкін.</t>
  </si>
  <si>
    <t>Электрлік аппаратары</t>
  </si>
  <si>
    <t>"Электр аппараттары" оқу құралында электр машиналары саласындағы негізгі ұғымдар мен анықтамалар, сондай-ақ әртүрлі типтегі машиналардың жіктелуі мен қолданылуы келтірілген. Нұсқаулық электр машиналарының жұмыс принциптерін түсіну үшін қажетті Электромагнетизм мен Электротехниканың негіздерін қамтиды.Нұсқаулықта тұрақты токтар, асинхронды және синхронды электр машиналары қарастырылады. Есептеу және жобалау әдістері, сондай-ақ осы машиналарды басқару және реттеу ерекшеліктері ұсынылған. Жәрдемақы Электр энергетикасы саласындағы мамандықтарды оқитын студенттерге арналған</t>
  </si>
  <si>
    <t>Калимжанова Р.Л.</t>
  </si>
  <si>
    <t>Речевая культура и ИКТ культура будущих педагогов (Синхронный подход)</t>
  </si>
  <si>
    <t>В монографии рассматривается проблема синхронности развития речевой культуры и ИКТ-культуры в условиях внедрения информационно – коммуникационных технологий обучения путем выявления особенностей речевой и ИКТ - культуры будущих педагогов. Используются результаты собственных исследований. Адресована всем тем, кого интересует проблема речевой культуры в условиях бурного развития цифровых и компьютерных технологий.</t>
  </si>
  <si>
    <t>Нуржаубаева Р.Б, Казагачев В.Н.</t>
  </si>
  <si>
    <t>Модернизация ПК и сети</t>
  </si>
  <si>
    <t>Инвормационные технологии</t>
  </si>
  <si>
    <t>Учебное пособие предназначено для формирования у студентов готовности к профессиональной деятельности по техническому обслуживанию и ремонту компьютерных систем и комплексов, по сопровождению типового программного обеспечения вычислительной техники и компьютерных сетей в организациях (на предприятиях) различных организационно-правовых форм. Рассмотрены состав и структура программного обеспечения, периодичность и способы обновления системного и прикладного программного обеспечения, способы оптимизации работы компьютера. Уделено внимание совместимости оборудования с операционной системой и обновлению драйверов. Для студентов специальностей 6В01707 - "Английский язык и информатика", а также других специальностей педагогического направления.</t>
  </si>
  <si>
    <t>Каипова А.Д., Сартабанова Ж.Е., Урдабаева Г.Ж.</t>
  </si>
  <si>
    <t>Алгоритмизация и программирование</t>
  </si>
  <si>
    <t>В пособии рассмотрены основные понятия алгоритмизации и программирования, свойства алгоритмов. Основу пособия содержит материал, предназначенный для изучения языка программирования С++, в том числе основные конструкции языка, типы и структуры данных, работа с файлами и строками, реализация алгоритмов с использованием функций пользователя и рекурсии. Имеются методические указания к проведению практических и лабораторных работ. Пособие предназначено для студентов образовательной программы 6В06103 - Вычислительная техника и программное обеспечение, преподавателей, а также всех, кто заинтересован в изучении языка программирования С++.</t>
  </si>
  <si>
    <t>Есберген Р.Ә.</t>
  </si>
  <si>
    <t>Адам ресурстарын басқару</t>
  </si>
  <si>
    <t>«Адам ресурстарын басқару» монографиясында адам ресурстарын басқарудың теориялық негіздері мен кейбір практикалық сұрақтары көрсетілген. Отандық және шетелдік тәжірибе негізінде қазіргі жағдайда қызметкерлермен жұмыс жасаудың тиімді тәсілдері қарастырылады. Адам ресурстарын басқаруды ұйымдастыру негіздері, тұжырымдамалары, стратегиялары, адам ресурстарын басқару технологиялары мен әдістері қарастырылады.Монография адам ресурстарын басқару сұрақтарымен айналысатын білім берушілерге, практик-мамандарға ұсынылады, сонымен қатар жас мамандар мен біліктілігін арттыратын менеджерлерге пайдалы болуы мүмкін.</t>
  </si>
  <si>
    <t>Бухарбаев М.А., Ансапов А.Е., Казагачев В.Н.</t>
  </si>
  <si>
    <t>Электрические машины</t>
  </si>
  <si>
    <t>В учебном пособии "Электрические машины" представлены основные понятия и определения в области электрических машин, а также классификация и применение различных типов машин. Пособие охватывает основы электромагнетизма и электротехники, необходимые для понимания принципов работы электрических машин.В пособии рассматриваются постоянные токи, асинхронные и синхронные электрические машины. Представлены методы расчета и проектирования, а также особенности управления и регулирования этих машин.Пособие рассчитано на студентов, изучающих специальности в области электроэнергетики.</t>
  </si>
  <si>
    <t>Нұржаубаева Р.Б, Казағачев В.Н.</t>
  </si>
  <si>
    <t>ДК және желіні жаңғырту</t>
  </si>
  <si>
    <t>Оқытубасқа жәрдемақы арналғано студенттердің компьютерге техникалық қызмет көрсету және жөндеу бойынша кәсіби қызметке дайындығын қалыптастырурәртүрлі ұйымдық-құқықтық ұйымдардағы (кәсіпорындардағы) есептеу техникасы мен компьютерлік желілердің типтік бағдарламалық қамтамасыз етуін қамтамасыз ету бойынша техникалық жүйелер мен кешендердің нысандар. Бағдарламалық қамтамасыз етудің құрамы мен құрылымы, жүйелік және қолданбалы бағдарламалық қамтамасыз етуді жаңарту жиілігі мен әдістері, компьютердің жұмысын оңтайландыру жолдары қарастырылады. Жабдықтың операциялық жүйемен үйлесімділігіне және драйверлерді жаңартуға назар аударылады. Студенттер үшін мамандықтар 6В01707 - "Ағылшын тілі және информатика", сондай-ақ педагогикалық бағыттағы басқа мамандықтар.</t>
  </si>
  <si>
    <t>Ерниязова Б. Б.</t>
  </si>
  <si>
    <t>Гендік инженерия</t>
  </si>
  <si>
    <t>Оқу құралында іn vivo гендік инженерия, прокариот және эукариот жасушаларының геном құрылымы, гендік инженерия ферменттері, клон алу үшін қажетті векторлар, іn vitro ДНҚ молекулаларын құрастыру әдістері қарастырылған. 2-басылымда негізгі тараулар бойынша материалдар жаңа мәліметтермен, суреттермен толықтырылды.Оқу құралы 6В05102 – «Биотехнология» білім беру бағдарламасының білім алушыларына арналған.</t>
  </si>
  <si>
    <t>Жапанова Р.Н, Лапиева Г.К, Ишанов П.З.</t>
  </si>
  <si>
    <t>Саулық сыры</t>
  </si>
  <si>
    <t>Ұсынылған әдістемелік құрал қазіргі кездегі білім беретін мектептердің бастауыш сынып оқушыларына таңдау пәні бойынша сабақта салауатты өмір салты дағдыларын қалыптастырудағы практикалық тапсырмаларды шешуге бағытталған. Әдістемелік құралда оқушыларға салауатты өмір салты дағдыларын қалыптастырудағы ғылыми-әдістемелік жолдары жан-жақты қарастырылып, әдіс-тәсілдері практикалық тұрғыда сұрыпталып берілген. «Саулық сыры» әдістемелік құралы жалпы білім беретін 11 жылдық мектептің бастауыш сынып мұғалімдеріне арналған.</t>
  </si>
  <si>
    <t>Жапанова Р.Н,Тусенова Ж.Б, Ишанов П.З.</t>
  </si>
  <si>
    <t>Бастауыш мектеп оқушыларының салауатты өмір салты дағдыларын қалыптастыру</t>
  </si>
  <si>
    <t>Ұсынылған оқу-әдістемелік құралдың мақсаты - бастауыш сынып мұғалімдерііне балалардың салауатты өмір салтын қалыптастыруға көмектесу. Әзірленген тәрбие жоспарларын осы нұсқаулықта көрсетілгендей және мұғалім шығармашылықпен дамыта алатын үлгі ретінде қолдануға болады. Жалпы білім беретін мектептің бастауыш сынып мұғалімдеріне арналған.</t>
  </si>
  <si>
    <t>Дайрабаева Г.Б., Шадинова Г.А., Малдыбек А.Ж.</t>
  </si>
  <si>
    <t>Әлеуметтік философия</t>
  </si>
  <si>
    <t>Бұл оқу құралда әлеуметтік философияның негізгі тарихи даму кезеңдері, оның негізгі теориясы және заңдылықтары мен принциптері қарастырылады. Адамның адамгершілікке және мамандануға, ақыл-ой дамуына тигізетін әлеуметтік философияның әсерімен таныстырады. Бұл оқу құрал мемлекеттік білім стандартына сәйкес жасалынған. Студенттер мен магистранттарға арналған.</t>
  </si>
  <si>
    <t>Шадинова Г.А</t>
  </si>
  <si>
    <t>Әлеуметтік-философиялық талдаудағы руханилық және интеллект</t>
  </si>
  <si>
    <t>Бұл оқу құралы әлеуметтік философиялық талдаудағы руханилық және интеллект кypcының нeгіздepінe apнaлғaн. Бұл eңбeктe сол заман философиясының руханилық және интеллект мәceлeлepінe қысқаша мәлімет берілді.</t>
  </si>
  <si>
    <t>Асанбаева С. А. Озгамбаева Р. О.</t>
  </si>
  <si>
    <t>Жарнаматану негіздері</t>
  </si>
  <si>
    <t>Журналистика, Реклама и связи с общественностью, филология</t>
  </si>
  <si>
    <t>Ұсынылып отырған "Жарнаматану негіздері" атты монография - қазақ жарнамасының даму тарихы, түрлері, қазіргі заманғы экономикадағы жарнаманың рөлі, жарнаманы жоспарлаудың негізгі кезеңдері, мазмұны, жарнамалық ақпаратты тарату арналарының ерекшеліктері және жарнама тілі мен оның қоғамдық өмір салаларындағы қызмет көлемі жөнінде және мемлекеттік тілдің жарнама сааласында қолданылуы мен даму бағыттары жөніндегі алғашқы зерттеулердің бірі. Бұл монография филология мамандықтары мен «Жарнама және қоғаммен байланыс», «Экономика», «Менеджмент» және «Сауда» мамандықтары бойынша білім алатын бакалавриат студенттері мен магистранттарға, тілші ғалымдарға, ізденушілерге сонымен қатар жарнама саласында жұмыс істейтін мамандарға арналған.</t>
  </si>
  <si>
    <t>Мұқашева М.Б. / Мукашева М.Б</t>
  </si>
  <si>
    <t>Кітапханалық қызмет: теория және тәжірибе</t>
  </si>
  <si>
    <t>Библиотечное дело</t>
  </si>
  <si>
    <t>Оқу құралында кітапханалық кызмет көрсетудің теориясы мен әдістерінің негізгі мәселелері камтылған. Кітапханалық қызмет көрсетудің маңызы мәдени-әлеуметтік кұбылыс ретінде ашылып көрсетілген. Кітапханалық қызмет көрсетудің негізгі формаларына, жекелей және көпшілік кітапханалық жұмыстарына ерекше көңіл бөлінген. Оқу құралы жоғарғы оқу орындарындағы «Кітапханатану және библиография» мамандығының студенттеріне, оқытушыларына, аспиранттар мен кітапхана-библиографиятану саласының ғылыми ізденушілеріне және кітапхана қызметкерлеріне арналған. Оқу құралы жогары оку орындары бағдарламасына сай жазылған.</t>
  </si>
  <si>
    <t>Женсхан Д.</t>
  </si>
  <si>
    <t>Аграрлық менеджмент</t>
  </si>
  <si>
    <t>Агро, менеджмент</t>
  </si>
  <si>
    <t>Оқу құралында аграрлық менеджменттің мәні, оның ауыл шаруашылығын болжау мен жоспарлаудағы маңызы, жұмыс жасау принциптері, қазіргі ауыл шаруашылығы саласын басқарудағы қажеттілігі, ауыл шаруашылығы саласының ұлттық экономиканы дамытудағы маңыздылығы, аталмыш саланы дамыту бойынша мемлекет тарапынан жасалып отырған қолдаулар қарастылыған. Сонымен қатар, ауыл шаруашылығы кәсіпорындарының ұйымдық-құқықтық нысандары, еңбек ресурстарын басқару мен ынталандыру, АӨК саласын ағымдық және стратегиялық жоспарлаудың, ауыл шаруашылығындағы жер ресурстары мен негізгі және айналым қорларын, өнім сапасын басқару т.б. бойынша тақырыптар кеңінен ашылып көрсетілген. Әр тақырыптың соңында бақылау сұрақтары келтірілген. Оқу құралы экономикалық мамандықтарды даярлайтын жоғары оқу орындарының студенттеріне, магистранттарға, аграрлық менеджмент пәнінен сабақ беретін оқытушыларға және ауыл шаруашылығын басқаратын өз бетінше үйренушілерге арналған.</t>
  </si>
  <si>
    <t>Бакишев А.К., Сатпаева З.З., Ергалиев Е.К.</t>
  </si>
  <si>
    <t>Функцияның графигін түрлендіру мен салу</t>
  </si>
  <si>
    <t>Оқу-әдістемелік құралында мектеп курсы бағдарламасында кездесетін функцияның графигін түрлендіру мен салу әдістемесі берілген. Бұл құрал Математика мамандығында оқитын студенттерге, математика пәнінің мұғалімдеріне және де математикаға деген қызығушылығы жоғары өз бетімен білім алушыларға арналған.</t>
  </si>
  <si>
    <t>Мұнай өндірудің технологиясы мен техникасы</t>
  </si>
  <si>
    <t>"Мұнай өндірудің технологиясы мен техникасы" пәні 6В07216 - «Мұнай-газ инженериясы», 6В07213-«Мұнай және газ ұңғымаларын бұрғылау» білім беру бағдарламасы бойынша білім алатын студенттерге және мұнай өндірісінің инженерлік техникалық қызметкерлеріне арналған. Оқулықта – жалпы мәлімет, ұңғыманың жабдықталуы, атқылау ұңғымасын өндіру кезіндегі жабдықталуы, газлифт әдісімен ұңғымаларды пайдалануға арналған жабдықтар, штангалы ұңғыма сораптарын пайдалану үшін ұңғымаларды жабдықтау, ұңғымаларды штангасыз сораптармен жабдықтау, бұрандалы және диафрагмалық сораптарды орнату, ағынды ұңғыма сораптарының конструкциялары, ұңғымаларды жерасты жөндеуге арналған жабдықтарды жіктеу, жер асты жөндеуге және ұңғымаларды игеруге арналған шығырлар, көтергіштер мен агрегаттардың қолданылуы туралы мәліметтер сонымен қатар, көтергіштерді, сорғыларды есептеу, тұз қышқылымен өңдеуді жобалау және қабатты гидравликалық жару процессін жобалау есептері келтірілген.</t>
  </si>
  <si>
    <t>Дарибаев Ю.А., Қабдушев А. А., Дарибаев Н.Ю.</t>
  </si>
  <si>
    <t>Мұнай және газ ұңғыларын бұрғылау (2 томда)</t>
  </si>
  <si>
    <t>"Мұнай және газ ұңғыларын бұрғылау" пәні 6В07216 - «Мұнай-газ инженериясы», 6В07217 - «Мұнай және газды тасымалдау», 6В07218 - «Мұнай, мұнай өнімдерін және газды өткізу», 6В07213-«Мұнай және газ ұңғымаларын бұрғылау» білім беру бағдарламасы бойынша білім алатын студенттерге арналған. Оқулықта – мұнай және газ ұңғымаларын бұрғылау, бұрғылау түрлері, ұңғымаларды бұрғылау технологиясы, бұрғылау бағаны, түп қозғалтқыштар, ұңғымаларды бұрғылау, бұрғылау қондырғылары, жабдықтар мен құрал-саймандар, жуу технологиясы және бұрғылау ерітінділері,бұрғылау ерітінділерін химиялық өңдеу, бұрғылау ерітінділерін дайындау және тазалау, бақылау-өлшеу аспаптары,бұрғылау кезіндегі шиеленістер мен апаттар, ұңғымаларды бұрғылау процесінде өнімді горизонттарды (қабаттарды) ашу және сынау, ұңғымаларды цементтеу, өнімді қабаттарды ашу және ұңғымаларды игеру, ұңғымаларды бұрғылау кезінде жұмыстарды ұйымдастыру, теңізде ұңғымаларды бұрғылау ерекшеліктері,ұңғымалар оқпанының қисаюы және бағытталған бұрғылаудың қолданылуы туралы мәліметтер келтірілген.</t>
  </si>
  <si>
    <t>Альмухамбетова Б. Ж.</t>
  </si>
  <si>
    <t>Исследование эмоционального состояния слабослышащих обучающихся ВУЗа и колледжей</t>
  </si>
  <si>
    <t>Педагогика,инклюзив. Образование,психология,дефектология</t>
  </si>
  <si>
    <t>В монографии изложены теоретические и методические аспекты организации исследования эмоционального состояния обучающихся с особыми образовательными потребностями в высших учебных заведениях и колледжах: анализ формы, методов, средств обучения слабослышащих обучающихся в вузе и колледже обычного типа, характеристика методики исследования эмоционального состояния обучающихся с особыми образовательными потребностями в высших учебных заведениях и колледжах, в частности, методические подходы в организации занятий. В монографии представлен собственный анализ исследований автора по проблеме эмоционального состояния обучающихся с особыми образовательными потребностями, психолого-педагогическим особенностям слабослышащих обучающихся ВУЗа и колледжей, имеется глоссарий по предмету изучения, библиографический список.Издание предназначено для методического обеспечения дисциплины «Инклюзивное образование», изучаемой по образовательной программе 7М01101 - «Педагогика и психология». Монография также может использоваться преподавателями вузов, обучающимися, учителями школ, специалистами в области инклюзивного образования.</t>
  </si>
  <si>
    <t>Мамекова А.Т.</t>
  </si>
  <si>
    <t>Студенттердің тұлғалық өсуіндегі мотивация</t>
  </si>
  <si>
    <t>Моногрaфия</t>
  </si>
  <si>
    <t>Монографияда студенттердің тұлғалық өсуіндегі кәсіби даярланудың мотивациясының педагогикалық-психологиясының теориялық негіздері және кәсіби даярланудағы мотивациясының қалыптасу ерекшеліктері зерделеніп, талдау жүргізілді, Қазақстандық және шетел зерттеулеріндегі студенттердің тұлғалық өсуіндегі кәсіби даярланудың психологиялық теориялары, мотивация механизмдеріндегі белсенділік деңгейін жоғарылату мәселесі қарастырылды, студенттердің тұлғалық өсуіндегі кәсіби даярланудың мотивациясының педагогикалық-психологияның қолданбалы мүмкіндіктері анықталды, студенттердің тұлғалық өсуіне кәсіби даярлану үрдісіндегі мотивацияның психологиялық әсерін жоғарылату бойынша ұсыныстар берілді.Моногрaфия педагогикалық білім саласы бойыншa бiлiм aлaтын білімгерлерге, жоғaры оқу орындaрының оқытушылaрына, әдіскерлеріне және осы салада зерттеу жүргізіп жатқан немесе осы мәселеге қатысты қызығушылық білдірген кез-келген қолданушыларға арналған.Ұсынылып отырған монография «Тұлға психологиясы» және «Тренингтің психологиялық негіздері» пәндерін қамтамассыз етеді.</t>
  </si>
  <si>
    <t>Бухгалтерлік есеп</t>
  </si>
  <si>
    <t>Экономика,бух. Учет</t>
  </si>
  <si>
    <t>"Бухгалтерлік есеп" оқулығы теориялық оқытудың барлық курсын қамтиды, "Бухгалтерлік есеп" курсының модульдік білім беру бағдарламаларына (БББ) сәйкес барлық бөлімдер көрсетілген.Қазіргі уақытта барлық кәсіпорындарда компьютерлік есеп жүргізілетінін ескере отырып, тақырыптардың көпшілігі компьютерлендірумен байланысты, өйткені кәсіпорындарда көптеген операциялар онлайн форматта жүзеге асырылады: есептіліктің барлық нысандарын автоматты түрде қалыптастыру,электрондық шот-фактуралар, клиенттік қосымшалар және т. б. қолданылды.
 "Бухгалтерлік есеп" оқулығы экономикалық бағыттағы білім беру бағдарламаларының студенттері мен магистранттарына, оқытушыларға, практик бухгалтерлерге арналған.</t>
  </si>
  <si>
    <t>Каз</t>
  </si>
  <si>
    <t>Бакраденова А.Б.</t>
  </si>
  <si>
    <t>Мектеп жасына дейінгі балалар тілін дамыту теориясы мен әдістемесі (2 томда)</t>
  </si>
  <si>
    <t>Оқу құралы материалдары 5В010100 «Мектепке дейінгі оқыту мен тәрбиелеу» мамандығына арналып, ҚР МЖББС үлгілі оқу жоспарына сәйкес жинақталып жазылған. Мазмұнында мектеп жасына дейінгі бала тілінің қалыптасуы мен байланыстырып сөйлеуін қамтитын отандық, шетелдік теориялар және әрбір тіл дамыту міндеттерінің әдіс-тәсілдері жүйеленеді.
  Еңбек мектепке дейінгі оқыту орындары студенттеріне, оқытушыларына және оқу-тәрбие мекемелерінің тәрбиешілері мен тіл дамыту әдістемесі саласы бойынша ізденушілерге, бала тәрбиесімен айналысатын орталықтарға арналады.</t>
  </si>
  <si>
    <t>Бухгалтерский учет</t>
  </si>
  <si>
    <t>Учебник «Бухгалтерский учет» охватывает весь курс теоретического обучения, отражены все разделы согласно модульных образовательных программ (МОП) курса «Бухгалтерский учет».Учитывая, что в настоящее время практически на всех предприятиях ведется компьютерный учет, большинство тем связаны с компьютеризацией, так как на предприятиях многие операции проводятся в онлайн-формате: автоматическое формирование всех форм отчетности, применение электронных счетов-фактур, клиентские приложения и др.Учебник «Бухгалтерский учет» предназначен для студентов и магистрантов образовательных программ экономического направления, преподавателей, практикующих бухгалтеров</t>
  </si>
  <si>
    <t>Sh.Daurenbekova., B.Oksikbayev., S.Kabdyganieva.</t>
  </si>
  <si>
    <t>Professional-оriented English language (Biology)</t>
  </si>
  <si>
    <t>еducational manual</t>
  </si>
  <si>
    <t>Данное учебное пособие «Профессионально-ориентированный английский язык (биология)» составлено в соответствии с рабочей программой для студентов и магистрантов полиязычных групп естественного факультета университета. Пособие состоит из 20 глав, посвященных некоторым базовым проблемам биологии, содержит тексты для дополнительного чтения, а также глоссарий основных биологических терминов и тестов. Оно предназначено для экономии времени студентов и оптимизации их практической работы.</t>
  </si>
  <si>
    <t>Daurenbekova Sh., Oksikbayev B.K. Alem Abdildauly., Anuar Serdalin</t>
  </si>
  <si>
    <t>Molecular biology</t>
  </si>
  <si>
    <t>Этот учебник по молекулярной биологии на английском языке составлен в соответствии со стандартной рабочей программой для студентов многоязычных групп факультета естественных наук университета. Он разработан с целью экономии времени студентов и оптимизации их практической работы.</t>
  </si>
  <si>
    <t>Sholpan Daurenbekova, Berikzhan Oksikbayev, Sagdana Kabdygaliyeva</t>
  </si>
  <si>
    <t>Bioresources of Kazakhstan for students of Biology speciality</t>
  </si>
  <si>
    <t>Настоящее учебно-методическое пособие «Биоресурсы Казахстана» на английском языке составлено в соответствии с типовой рабочей про-граммой для студентов полиязычных групп естественного факультета университета. Оно предназначено для экономии времени студентов и оп-тимизации их практической работы.</t>
  </si>
  <si>
    <t>Түгелбаева Г.Т. / Тугелбаева К., Байкадамова Л.С.</t>
  </si>
  <si>
    <t>Экология және физика</t>
  </si>
  <si>
    <t>Экология,физика</t>
  </si>
  <si>
    <t>«Экология және физика» атты оқу құралы элективті пәннің бағдарламасына сәйкес құрылған. Онда жаратылыстану пәндерінің мазмұнын экологизациялаудың негізгі принциптері, физиканы оқытуда білім алушыларға экологиялық білім және тәрбие берудің жолдары келтірілген. Оқу құралы докторанттар мен магистранттарға және физика, экология білім беру бағдарламаларының студенттеріне және орта мектеппен жоғары оқу орындарының оқытушыларына арналған.</t>
  </si>
  <si>
    <t>Унаева А.З</t>
  </si>
  <si>
    <t>Экономиканың базалық білімін және кәсіпкерлік негіздерін қолдану модульі</t>
  </si>
  <si>
    <t>Оқу – әдістемелік кешені</t>
  </si>
  <si>
    <t>Ұсынылып отырған оқу-әдістемелік кешен БМ.“Экономиканың базалық білімін және кәсіпкерлік негіздерін қолдану ” пәні бойынша барлық мамандықтар студенттеріне арналған. Оқу-әдістемелік кешен студенттерге пәнді игеру үшін қажетті материалдармен толықтырылған. Әр тақырыпты дәріс сабақтарында зерделегеннен кейін, алған білімін бекіту үшін тақырыптарға қатысты негізгі түсініктер, тест тапсырмаларберілген.БМ.“Экономиканың базалық білімін және кәсіпкерлік негіздерін қолдану” пәні бойынша оқу – әдістемелік кешен құралының негізігі міндеттері:студенттің алған білімін бекіту және тереңдету;әдебиетпен дербес жұмыс істеу дағдысын қалыптастыру және бекіту;студенттің өз білімін тәжірибеде қолдана білу дағдысықалыптастыру:студенттердің мерзімді және шетелдік әдебиеттерімен дербес жұмыс жасауға дағдыларын дарыту;қаржылық талдау мәселелерін талдауда өз ойларын нақты, бірізділікпен және экономикалық сауатты баяндай білуге икемдеу;компьютермен жұмыс дағдыларын дарыту. “Экономика негіздері” пәні бойынша барлық мамандықтар студенттеріне ғылыми-зерттеу жұмысқа үйретеді және оны жүргізуге тәжірибе алуға көмектеседі. Кешен студенттердің дербес жұмысының маңызды бөлігі және оларды өздігімен әдебиеттерді, анықтамалық және статистикалық материалдарды табуға және пайдалануға үйретеді. Студенттер лекция жинақтарын берілген тапсырмаларды орындау кезінде берілген тақырыптың теориялық негіздерін терең оқып-білуі тиіс.</t>
  </si>
  <si>
    <t>Каршалова Д.Г., Карбаев Н.К., Ажимгереева А.Б.</t>
  </si>
  <si>
    <t>Құрылысты метрологиялық қамтамасыз ету</t>
  </si>
  <si>
    <t>Метрология, стандартизация и сертификация</t>
  </si>
  <si>
    <t>Оқу құралында метрологияның даму тарихы, өлшем бірлігін қамтамасыз етудің мемлекеттік жүйесінің құрылымы, құрылысты метрологиялық қамтамасыз етудің ғылыми, техникалық және нормативтік базасы, физикалық шамалар жүйесі және құрылыста қолданылатын нормативтік құжаттар, құрылыс бақылауын метрологиялық қамтамасыз ету және құрылыс материалдарының сапасын бақылау негіздері мәселелері қаралады. Сонымен қатар, қазіргі уақытта метрологиялық қызметтің ұйымдастырушылық, әдістемелік және құқықтық негіздерін нормативтік реттеу жоқ екенін ескере отырып, осы оқу құралында құрылыс ұйымдарында осындай қызметтерді бақылау-өлшеу құралдарының минималды жиынтығымен жабдықтау бойынша ұсыныстар берілген.</t>
  </si>
  <si>
    <t>Ботабаева А. Е.</t>
  </si>
  <si>
    <t>Педагогтардың коммуникативтік құзыреттілігі</t>
  </si>
  <si>
    <t>«Педагогтардың коммуникативтік құзыреттілігі» атты оқу құралында педагогтардың коммуникативтік құзыреттілігін қалыптастырудың теориялық және әдістемелік негіздері қарастырылып, болашақ педагогтардың коммуникативтік құзыреттілігін қалыптастырудың әдістері мен ұйымдастыру формалары берілген. Оқу құралын педагогтарға, студенттерге, магистранттарға, докторанттар мен жалпы оқырман жұртшылықтың пайдалануына болады</t>
  </si>
  <si>
    <t>Хаймулдинова А.К., Искаков Р.М., Асиржанова Ж.Б.</t>
  </si>
  <si>
    <t>Өндірістегі метрологиялық қамтамасыз ету</t>
  </si>
  <si>
    <t>Стандартизация, сертификация</t>
  </si>
  <si>
    <t>Оқу құралында Қазақстан Республикасында метрологияның қадағалау қызметінен бастап, метрологиялық қызметінің өндірістік жəне салыстырып тексеру бөлімдері, өлшеу нәтижелерін өңдеу және оларды көрсету формасы, өндірісті метрологиялық тұрғыда қамтамасыз етудің басты мәселелері, өнімді сынаудың метрологиялық қамтамасыздандырылуы қарастырылған. Оқу құралында тұтынушы құқығын қорғау, өнім сапасы мен қауіпсіздігін қамтамасыз ету туралы заңнамалар, қоршаған ортаны қорғау жағдайын бақылауды метрологиялық қамтамасыз ету келтірілген. Осы оқу құралы «7M07532 – Стандарттау және сертификаттау» мамандығы бойынша білім алушы студенттерге, магистранттарға арналады</t>
  </si>
  <si>
    <t>Қожас А.К. ( Кожас )</t>
  </si>
  <si>
    <t>Организация строительного производства</t>
  </si>
  <si>
    <t>В учебном пособии «Организация строительного производства» изложены основы проектирования строительного генерального плана; методы расчета основных элементов стройгенплана по курсовому проектированию: временного водоснабжения, электроснабжения, освещения, выбор и количество бытовых помещений; расчет площади склада, определение радиусов действия опасной и монтажной зоны крана, поперечная и продольная привязка крана, разработаны тестовые и ситуационные вопросы. Предназначено для студентов, обучаемых по ОП «Промышленное и гражданское строительство», «Расчет и проектирование зданий и сооружений»</t>
  </si>
  <si>
    <t>Сембаев Н.С., Умарова Б.А., Жанбиров Е.Ж., Жанбиров Ж. Г</t>
  </si>
  <si>
    <t>Автокөліктерге техникалық қызмет көрсету</t>
  </si>
  <si>
    <t>Транспорт, Механика</t>
  </si>
  <si>
    <t>Арнаулы орта және жоғарғы оқу орындарындағы студенттерге арналған автокөліктер бойынша тәжірибелік оқулық британдық жетекші маман Том Дэнтонның әдістемесі негізінде дайындалған.</t>
  </si>
  <si>
    <t>Аналитикалық геометрияның есептер жинағы (2 томда)</t>
  </si>
  <si>
    <t>Оқу құралы жоғары оқу орындарында оқылатын «Аналитикалық геометрия (Есептер жинағы)» пәнінің бағдарламасына сәйкес жазылған. Оқу құралының әрбір параграфында теориялық қағидалар келтіріліп және оны жақсы меңгеруге жәрдемдесетін мысалдар мен жаттығулар толық түсіндірмесімен шығарылған. Сонымен қатар әр тақырыптың соңында аудиторияда және өздігінше шығарылатын есептер топтамасы берілген. Студенттердің өз бетінше міндетті түрде орындалуына тиісті және олардың білімін тексеруге арналған әр қайсысы 30 нұсқадан тұратын жаттығулар мен есептер берілген.</t>
  </si>
  <si>
    <t>Нурмухамедова Ш.С., Нахипбекова С.А.</t>
  </si>
  <si>
    <t>Туризмдегі персоналды басқару психологиясы</t>
  </si>
  <si>
    <t>Туризм, Менеджмент, Психология</t>
  </si>
  <si>
    <t>Оқу құралында туризмде персоналды басқару психологиясын дамытудың теориялық- әдістемелік негізіне анықтама берілген. Туризмде персоналды басқарудағы заманауи көзқарастар, қызметкерлердің қазіргі заман ұйымындағы рөлі мен олардың дарындарын басқару жолдары, адам ресурстарын стратегиялық басқарудағы заманауи үдерістер қарастырылған.Адам ресурстарын стратегиялық дамытудың отандық және шетелдік тәжірибесі зерттелген. Әр тараудан кейін бақылау сұрақтары мен тест тапсырмалары берілген.Оқу құралы академиялық бағытта білім алып жатқан студенттерге, соның ішінде туризм, жалпы бизнес және басқару мамандығында оқитын білімгерлерге арналған. Оқу құралы кең ауқымды оқырмандар шеңберіне, туризм және экономикалық мамандық оқытушыларына, докторанттары мен магистранттарға және студенттерге қызықты.</t>
  </si>
  <si>
    <t>Битилеуова З.К.,Сембаев Н.С.,Умарова Б.А.,Жанбиров Ж.Г</t>
  </si>
  <si>
    <t>Интеллектуалды көлік жүйелері</t>
  </si>
  <si>
    <t>Бұл оқулықтың мақсаты болашақ мамандардың жол қозғалысын моделдеу мен ұйымдастыру және стандарттау жөніндегі стратегиялық құжаттарды, нормативтік база, бағдарламаларды басқару, тұжырымдамалық құжаттардың мазмұны мәселелерін қоса алғанда, көлік жүйелерін құрудың озық шетелдік тәжірибесіне жеткілікті талдау жүргізілген. Оқулық барлық бакалаврлар мамандығына, сондай-ақ, жоғары оқу орындарының магистранттарына арналған</t>
  </si>
  <si>
    <t>Байбекова М.М</t>
  </si>
  <si>
    <t>Жоғары оқу орнындағы оқытудың интерактивті әдістері</t>
  </si>
  <si>
    <t>Аталған оқу құралы білім беру процесінде қолданылатын интерактивті оқытудың әдістерін сипаттайды. Жоғары оқу орнының оқытушылары, магистранттар, студенттерге арналған.</t>
  </si>
  <si>
    <t>Психологиялык кенес беру</t>
  </si>
  <si>
    <t>Оқырманға ұсынылып отырған бұл монографияда психологиялық қызмет көрсету саласындағы маңызды әрекеттің бірі- кәсіби тұрғыдан кеңес берудің жеке ғылым саласы ретіндегі теориялық мазмұны және әдістемелік негізі қарапайым, ұғынымды тілде баяндалады. Оқырман психологиялық кеңес берудің терең қыр-сырларымен танысады, жаңа терминдер мен ұғымдарды меңгеретін болады және де кәсіби кеңес берудегі техникалар мен шеберлік-дағдыларды меңгеретін болады. Жоғары оқу орындарының оқытушылары, магистранттар мен студенттерге, барлық саладағы психологтарға,жалпы психология ғылымына,адам жанының табиғатын түсінуге қызығушылығы бар өресі озық азаматтарға арналған.</t>
  </si>
  <si>
    <t>Байбекова М.М, Абдрахман А.О, Алибекова С.Н</t>
  </si>
  <si>
    <t>Мектеп жағдайында суицид жағдайларын болдырмаудың ғылыми-әдістемелік негіздері.</t>
  </si>
  <si>
    <t>Жоғары оқу орнының студенттері,оқытушылары, педагог-псхолог мамандарға,мектеп мұғалімдері мен оқушылары,халыққа білім беру жүйесі мамандарына,бала тәрбиесі толғандыратын кез-келген ересек,ата-аналар мен жалпы оқырман қауымға арналған практикалық-әдістемелік оқу құралы.</t>
  </si>
  <si>
    <t>Байбекова М.М, Ибраева П.М</t>
  </si>
  <si>
    <t>Әлеуметтік-психологиялық тренингтер, әдістемелер мен жаттығулар</t>
  </si>
  <si>
    <t>Бұл оқу-әдістемелік құралда әлеуметтік-психологиялық тренингтер, релаксациялық жаттығулар, констатациялық эксперимент әдістемелері, түзету-қалыптастырушы жаттығулардың кешенді қатары ұсынылады. Ұсынылған психологиялық интерактивті әдістерді қолдану арқылы оқырман қазіргі таңда адам жанын танудың, түсінудің құпия сырларымен танысады; қарым-қатынастың түрлі стильдерін меңгереді; педагог, психологқа аса қажетті практикалық шеберлік пен дағдыларды меңгереді; инновациялық психотехника мен жаңа оқыту технологияларының озық үлгілерін іс жүзінде қолдануға машықтанады; бір топта бірлесіп жұмыс істеу дағыдысын меңгереді; адамның жеке басының құндылық бағдарларын жетілдіріп, қалыптастыруға үйренеді.</t>
  </si>
  <si>
    <t>Байбекова М.М, Нұрғалиева Ұ.С, Ахметова А.И, Гарбер А.И</t>
  </si>
  <si>
    <t>Тұлғаның психологиялық-педагогикалық диагностикасы</t>
  </si>
  <si>
    <t>Оқу құралы тұлғаның психологиялық-педагогикалық диагностикасын жүргізудің және интерпретациялаудың мақсатын, міндеттерін, әдістерін және тәсілдерін қамтиды; диагностикалық процестің барлық қатысушыларының өзекті сұраныстары мен қажеттіліктеріне сәйкес негізгі категориялары мен ұғымдарын ашады, тұлғаның психологиялық-педагогикалық диагностикасының өзекті салалары, білім алушылардың теориялық білімдерді игеру дәрежесін анықтау материалдары, білім беру саласында психологиялық-педагогикалық диагностиканы жүзеге асыру бойынша практикалық дағдыларды бекіту материалдарын қамтиды. Оқу құралы «Тұлғаның психологиялық - педагогикалық диагностикасы» пәнінің шеңберінде 6В011-7М011-«Педагогика және психология» білім беру бағдарламалары бойынша оқитын студенттер мен магистранттарға арналған.</t>
  </si>
  <si>
    <t>Бақтыбекова Ш.М.</t>
  </si>
  <si>
    <t>География ғылымдарының тарихы</t>
  </si>
  <si>
    <t>Оқу құралында география тарихының түрліше кезеңдегі дамуы, географияның методолгиялық негіздері, объективті дүниені танудағы географиялық зерттеулердің рөлі, география ғылымының қалыптасуы мен дамуы айтылады. Оқу құралы жоғары оқу орындарындағы «География» мамандығының білімгерлеріне арналған.</t>
  </si>
  <si>
    <t>Кикілжің психологиясы</t>
  </si>
  <si>
    <t>Бұл оқу құралында конфликтология ғылымының теориялық мазмұны талданады. Оқырман кикілжің психологиясы ғылымының қыр-сырларын ұғынады, тест сұрақтарын, жаңа терминдер мен ұғымдарды меңгеретін болады. Жоғары оқу орындарының оқытушылары, аспиранттар мен студенттерге әрі ізденушілерге, мамандарға арналған.</t>
  </si>
  <si>
    <t>Автоматты басқару теориясының негіздері</t>
  </si>
  <si>
    <t>Бұл кітапта автоматты басқару теориясы негіздерінің мәселелері, АБЖ математикалық үлгілері, АБЖ сызықты және сызықты емес зерттеу әдістері, сызықты АБЖ зерттеу әдістері автоматты басқару жүйесінің тұрақтылығы мен сапасы, сызықты АБЖ–гі кездейсоқ әсерлері, оңтайлы басқару және басқару жүйенің қазіргі даму тенденциясы жете қарастырылған. Дайындық бағыты: 6B071 «Инженерия және инженерлік іс»бойынша студенттерге арналған оқулық ретінде ұсынылды.</t>
  </si>
  <si>
    <t>Вагон шаруашылығының жұмысын басқару</t>
  </si>
  <si>
    <t>Қазақстан Республикасының теміржолының вагон шаруашылығының қалыптасуы мен даму тарихы баяндалған. Вагон шаруашылығының бүгінгі жай күйі жан-жақты талқыланған. Теміржол вагондарын жөндеу жұмыстарының түрлері, ерекшеліктері және экономикалық көрсеткіштері сипатталған. Жөндеу жұмыстарын басқару мен ұйымдастырудың теориялық тұстары талданған. Темір жол вагондарын жөндеу жұмыстарын басқару мен ұйымдас-тырудың тиімді жолдары ұсынылған.
 Оқу құралы темір жол саласында жұмыс атқаратын мамандарға және осы сала бойынша даярланып жатқан студенттер мен магистранттарға арналған.</t>
  </si>
  <si>
    <t>Вагондар динамикасы 2-ші басылым</t>
  </si>
  <si>
    <t>Оқулықта механикалық жүйенің тербеліс процесстері қарастырылған: тербеліс кезінде әсер ететін күштер топтамасы, тербеліс түрлері, қозғалыстағы дифференциалды теңдеулерді алу әдістері, теміржол жылжымалы құрамның тербелісінің физикасы және динамикалық жүйелердің тербеліс үрдістерінің негізгі заңдылықтары қарастырылған. Динамикалық үрдістерін компьютерлік модельдеудің негіздері келтірілген және әр түрлі типті жылжымалы құрамның динамикалық ерекшеліктері талданған. Жылжымалы құрамның элементтеріндегі діріл параметрлерін және соққылы әсерлерді өлшеу технологияларының негіздерімен жылжымалы құрамның құрама бөлшектерінің динамикалық сипаттамаларын жөндеу кәсіпорындарында бақылау құралдарын шолу жүргізіледі. Жылжымалы құрамды сынау әдістері және діріл өлшеу аспаптарының олардың метрологиялық қызмет көрсетуі кезінде тексеруге арналған стенділер сипатталады. 6B071 «Инженерия және инженерлік іс» дайындық бағыты бойынша студенттерге арналған оқулық ретінде ұсынылды.</t>
  </si>
  <si>
    <t>Динамика транспортной техники</t>
  </si>
  <si>
    <t>В учебнике освещаются основные положения динамики транспортной техники. Рассматриваются эксплуатационные свойства транспортной техники на примере автомобилей и тракторов. Дается анализ тягово-скоростных, тормозных свойств и топливной экономичности автомобилей и тракторов. Раскрыты основные понятия плавности хода, управляемости, устойчивости и проходимости транспортной техники, а также экспериментального определения характеристик колебательных процессов автомобилей и тракторов. Учебник предназначен для обучающихся по направлению подготовки 6B071 Инженерия и инженерное дело.</t>
  </si>
  <si>
    <t>Вагондардың техникалық диагностикасының негіздері</t>
  </si>
  <si>
    <t>Оқу құралында көлік техникасы жылжымалы құрамына техникалық бақылау өткізгенде негізгі әдістері және пайдаланатын жабдықтары қарастырылады. 
 Вагондар мамандығы бойынша студенттерге арналған оқу құралы ретінде ұсынылды.</t>
  </si>
  <si>
    <t>Конструкция грузовых и пассажирских вагонов (в 2-х т.)</t>
  </si>
  <si>
    <t>В книге рассмотрено устройство грузовых и пассажирских вагонов магистральных железных дорог колеи 1520 мм стран СНГ и Казахстана. Даны общие понятия о габаритах подвижного состава, параметрах вагонов, основных частях и узлах пассажирских и грузовых вагонов, рефрижераторных вагонов и контейнеров. Приведены основные требования норм расчета и проектирования вагонов. Выполнен обзор пассажирских вагонов типа Talqo, постройки Казахстана и КНР. 
 Книга предназначена для обучающихся колледжей железнодорожного транспорта, может служить практическим пособием для работников вагонного хозяйства и предприятий, связанных с эксплуатацией и ремонтом вагонов.
 Учебник составлен в соответствии с типовой учебной программой «Конструкция вагонов» по специальности 1108000 «Эксплуатация, ремонт и техническое обслуживание вагонов и рефрижераторного подвижного состава железных дорог».</t>
  </si>
  <si>
    <t>Көлік техникасын автоматтандырылған жобалау жүйелері</t>
  </si>
  <si>
    <t>5В071300 – «Көлік, көлік техникасы және технологиясы» мамандығы студенттері, және дайындық бағыты - 6B071 «Инженерия және инженерлік іс» үшін оқу құралығың бірінші бөлімінде көріну қысқаша тарихи шолуы тап осы және автоматты жобалау жүйелерінің дамуының, және АЖЖ ғылым ұқсауында толық жетілдіруінің жасаулар.Сонымен қатар, жәрдемақыда жобалау автоматтандыруы принциптары туралы жалпы мәлімдеулерді келтірілген және АЖЖ жасаулары, жақын және алыс шетел елдерінің- кәсіпорындарында АЖЖ қолданулары толық тәжірибе баяндалған. APM WinMachine, AutoCAD және КОМПАС-3D бағдарламалық кешендер туралы қысқаша ақпарат берілген.
 КОМПАС-3D үш өлшемдi қатты денелi модельдеу жүйеде тәжірибелік жұмыс iстеуге әдістемелік нұсқаулар келтiрілген.</t>
  </si>
  <si>
    <t>Теоретические основы технической диагностики вагонов</t>
  </si>
  <si>
    <t>В учебном пособии освещены основные положения технической диагностики транспортной техники. Рассматриваются основные факторы, влияющие на безотказную, долговечную работу объектов транспортной техники,приводящее к его изменению в процессе эксплуатации. Приводятся общие принципы диагностики и технического обслуживания объектов транспортной техники, описываются процессы восстановления работоспособного состояния транспортной техники и расчет их показателей. Рассмотрены основные современные методы и средства техниче¬ской диагностики и неразрушающего контроля деталей и узлов вагонов.</t>
  </si>
  <si>
    <t>Теоретические основы восстановления работоспособности деталей 
 и узлов транспортной техники</t>
  </si>
  <si>
    <t>В учебном пособии рассмотрены вопросы анализа себестоимости восстановления и экономической эффективности восстановления деталей транспортной техники на примере железнодорожного подвижного состава.В содержании пособия достаточно полно изложен материал по технологии восстановления и продления ресурса узлов и деталей транспортной техники, раскрывает причины образования и характерные неисправности, показана классификация и методики разработки восстановления деталей и узлов. На основе отраслевых нормативов технологических процессов и нормативно-техническую документацию. В пособии раскрыты принципы организации и планирования восстановления узлов подвижного состава и средств технического оснащения процесса восстановления и контроля качества восстанавливаемых деталей.Предназначена для докторантов по направлению подготовки 8D071 - Инженерия и инженерное дело, а также для научных сотрудников и инженерно-технических работников, связанных с восстановлением деталей и узлов транспортной техники.</t>
  </si>
  <si>
    <t>Картография және топография негіздері</t>
  </si>
  <si>
    <t>Бұл оқу-әдістемелік құрал жоспарға сәйкес жазылып, сағат санына қатысты практикалық жұмыстар енген. Практикалық сабаққа карталар мен кестелер берілген.</t>
  </si>
  <si>
    <t>Основы теории автоматического управления (в 2-х т.)</t>
  </si>
  <si>
    <t>Книга посвящена теории автоматического управления систем автоматического управления транспортной техники. В ней даются основные понятия и принципы управления, математическое описание и методы анализа и синтеза систем автоматического управления. Приведены общие сведения и определения теории автоматического управления. Описаны принципы управления, динамические характеристики звеньев и систем автоматического управления. Для студентов технических вузов специальности 5В071300 – «Транспорт, транспортная техника и технологии», изучающих дисциплину «Основы теории автоматического управления», может быть рекомендован инженерно-техническим и научным работникам, желающим изучить основы теории автоматического управления.</t>
  </si>
  <si>
    <t>Балабаев О.Т., Акашев А.З., Рожков А.В.</t>
  </si>
  <si>
    <t>Спецкурс конвейерного транспорта</t>
  </si>
  <si>
    <t>В книге изложены вопросы теории и расчета конвейерного транспорта для горнорудных предприятий. Даны общие сведения, основные направления развития и требования к проектируемым конвейерам. Приведены структурный и сравнительный анализ, а также предпосылки к изысканию и созданию принципиально новых, перспективных схем конвейеров. Описан прочностной расчет конструкции отклоняющих барабанов грузовой ветви рудных ленточных конвейеров. Предназначено для магистрантов траектории «Промышленный транспорт» специальности 6М090100 – «Организация перевозок, движения и эксплуатация транспорта», изучающих дисциплину «Спецкурс конвейерного транспорта». Может быть рекомендовано докторантам, инженерно-техническим и научным работникам, желающим ознакомиться с исследованиями в области конвейерного транспорта</t>
  </si>
  <si>
    <t>Балабеков К. Н., Алтеев Ж. Жалгасбекова Ж.К.</t>
  </si>
  <si>
    <t>Физикалық процестерді программалау ортасында модельдеу</t>
  </si>
  <si>
    <t>Оқу құралында модель және компьютерлік модельдеу ұғымына жалпы түсінік беріліп, физикалық процестерді MS.Excel электрондық кесте көмегімен модельдеу және программалау ортасын қолданып модельдеуді орындауға қажетті негізгі мағлұматтар берілген. Компьютерлік программаларды қолдану (Excel, С++), моральдық тұрғыдан ескірген немесе жетіспейтін зертханалық қондырғыларды, атап айтсақ физика пәні бойынша, толықтыруға мүмкіндік береді. Сонымен қатар, модельдеуді қолдану алгоритмдік және логикалық ойлануды дамытуға, елестетуге, ақтық нәтиже алуға көмек көрсетеді. 
  Оқу құралы жоғары оқу орындарының жаратылыстану – техникалық бағыттағы және «Информатика», «Ақпараттық жүйелер», «Есептеу техникасы», «Математикалық және компьютерлік модельдеу» мамандықтарының студенттеріне, оқытушыларына және өзінің білім деңгейін көтергісі келетін барлық білім алушыларға, программалауды өз бетінше оқып-үйренушілерге арналған.</t>
  </si>
  <si>
    <t>Балабеков К.Н. Жалгасбекова Ж.К., Жармакин Б. К.</t>
  </si>
  <si>
    <t>Физикалық процестерді компьютерлік модельдеу бойынша практикум</t>
  </si>
  <si>
    <t>Балабеков К.Н., Балахаева Р.К., Қайнарбай А.Ж.</t>
  </si>
  <si>
    <t>Молекулалық физика және термодинамика. 1 білім</t>
  </si>
  <si>
    <t>Ғылым мен ақпараттық технологиялардың дамуы білім алушыларға қажет барлық білім беру пәндерін жоғары деңгейде жүргізуді талап етіп отыр. Бүгінгі таңда білім алушылар үшін мамандықтың типтік оқу бағдарламасына сәйкес жоғары оқу орындарының оқытушылары дайындайтын пәннің оқу әдістемелік кешенінің дайындалу сапасына және олардың санының, әсіресе мемелекеттік тілде көп болуына көп көңіл бөлінуде. Сол себепті осындай сапалы да, жүйелі даярланған оқу әдістемелік кешендерді білім алушылармен меңгеру жоғары және орта оқу орындарында жүйелі түрде жүзеге асып жатса, ол үлкен бір жетістік болар еді. Осы орайда терең меңгеруге мүмкіндік беретін оқу бағдарламасының құрамына енетін оқу құралы физика пәнін оқитын білім алушыларға арналып жазылған. Бұл ұсынылып отырған оқу құралы кіріспеден, молекулалық физика негіздерін баяндайтын он бес дәрістен,он бес практикалық сабақтан, пән бойынша өткізілетін аралық бақылау (бірінші және екінші), глоссарийден және қосымшалардан тұрады. Әр дәріс соңында бақылау сұрақтары, ал әр практикалық сабақта білім алушылардың өздері орындауға арналған тапсырмалар келтірілген, оларды білім алушылар өз беттерімен орындап, келтірілген мысалдармен салыстыра алады.Оқу құралының мазмұны жоғары оқу орындарының білім алушыларының сұранысына сай келеді, тілі жатық, білім алушыларға түсінікті. Оқу құралының негізгі ерекшелігі - оның жүйелілігі.</t>
  </si>
  <si>
    <t>Молекулалық физика және термодинамика. 2 білім</t>
  </si>
  <si>
    <t>Балабекова М.О.</t>
  </si>
  <si>
    <t>Цифровые устройства и микропроцессоры</t>
  </si>
  <si>
    <t>В учебном пособии рассматриваются следующие разделы курса: арифметические и логические основы синтеза цифровой техники; методы проектирования и работы комбинационных и последовательностных устройств; общие принципы проектирования микропроцессорных систем; структура однокристального микропроцессора, примеры его программирования на языке ассемблера; построение модулей памяти и системы ввода/вывода. После каждой главы приводятся контрольные вопросы и задания. Содержание теоретического материала учебного пособия соответствует программе подготовке бакалавриата по курсу «Цифровые устройства и микропроцессоры» для специальности 5В071900 - «Радиотехника, электроника и телекоммуникации», «Цифровая техника и микроконтроллеры» для специальности 5В070200 - «Автоматизация и управление».</t>
  </si>
  <si>
    <t>Балажигитова Н.К., Бейбитов Б.С.</t>
  </si>
  <si>
    <t>Физика пәнінен зертханалық және тәжірибелік жұмыстарға арналған көмекші құрал</t>
  </si>
  <si>
    <t>Физика пәні бойынша зертханалық және тәжірибелік жұмыстарға арналған оқу құралы жалпы білім беретін мектептердің 7-11 сыныптарына арналған физика пәні бойынша оқу бағдарламасына сәйкес жасалған. Бұл көмекші құрал оқушылардың өзіндік ойлау қабілетін арттыруға және өз бетінше білім алу дағдыларын дамытуға көмектеседі деп үміттенеміз.</t>
  </si>
  <si>
    <t>Балапанов Е.К, Бурибаев Б., Даулеткулов А.Б.</t>
  </si>
  <si>
    <t>Новые информационные технологии: 30 уроков по информатике</t>
  </si>
  <si>
    <t>Данная книга является учебником по новым информационным технологиям. Центральное место уделено изучению идеологии работы в системе MS Windows, а также приложений Windows: Paint, Microsoft Word, Microsoft Excel. Важную роль играет включение в учебник материалов по компьютерной сети Internet, электронной почте и компьютерным сетям.
 Учебник адресован учащимся и преподавателям школ, техникумов, колледжей, а также может быть использован для самообразования всеми желающими.</t>
  </si>
  <si>
    <t>Балапанов Е.Қ, Бөрібаев Б.(Бурибаев Б.), Дәулетқұлов А.Б.</t>
  </si>
  <si>
    <t>Жаңа ақпараттық технологиялар: информатикадан 30 сабақ (2 томда)</t>
  </si>
  <si>
    <t>«Жања информациялыќ технологиялар: информатикадан 30 сабаќ» - жања информациялыќ технологиялар туралы жазылѓан оќулыќ. Оныњ негізгі маќсаты- оќушыларѓа компьютерлік технологиялардыњ ерекшеліктері мен м‰мкіндіктерін кµрсету негізінде наќты ж±мыс істеуді ‰йрету. Сондыќтан, жалпы алѓанда, осы оќулыќ ќ±рал ќазіргі кездегі ќолданбалы информатиканыњ бір ж‰йеге келтірілген курсы болып табылады.</t>
  </si>
  <si>
    <t>Балбекова Б.К., Сұлтамұрат Г.И.</t>
  </si>
  <si>
    <t>Физикалық материалтану</t>
  </si>
  <si>
    <t>«Физикалық материалтану» оқу құралы бакалавр студенттердің ғылыми білімдерін металдар мен қорытпалардың қасиеттері туралы және олардың құрамы мен құрылымдарының байланыстарын, қыздыру мен суыту кезінде жүретін фазалық және құрылымдық түрленудің теориялық негіздерін түсініп білуге мүмкіндік береді. Оқу құралы, материалдардың физикалық қасиеттерi, рентгенография, электронды микроскопия, металдарды термиялық өңдеудiң теориясы мен технологиясын терең меңгеру үшiн практикалық қажеттіліктен - «Физикалық материалтану» пәнiнің міндеті зор. Оқу құралы «Материалтану және жаңа материалдар технологиясы», соның ішінде «Конструкциялық материалдар» мен «Композиттік материалдар» мамандықтарының оқу жоспарымен сәйкес бакалаврларды дайындау деңгейіне сай құрастырылған, «Физикалық материалтану» машинажасау және металлургиялық өнеркәсіптің инженерлі-техникалық жұмыскерлерімен және студенттері үшін пайдалы</t>
  </si>
  <si>
    <t>Балгабеков Толеу Кунжолович</t>
  </si>
  <si>
    <t>Транспортные системы и перевозочный процесс</t>
  </si>
  <si>
    <t>логистика</t>
  </si>
  <si>
    <t>Учебное пособие рассматривает актуальные вопросы транспорта. Транспортная система в ее нынешнем состоянии не может обеспечить в полной мере потребности экономики, учитывая огромную территорию Казахстана и амбициозные планы Правительства по перспективному развитию экономического потенциала республики. Задачи предстоящего этапа развития транспортной отрасли Казахстана предусматривают повышение эффективности деятельности, новое строительство объектов транспортной инфраструктуры, модернизацию действующей инфраструктуры, ускорение товародвижения и снижение транспортных издержек, повышение безопасности и устойчивости деятельности отрасли, а также доступности транспортных услуг для населения. Казахстан развивает международное сотрудничество в сфере транспорта, благодаря которому в страну поступает новая техника и технологии, осуществляется внедрение международного опыта.</t>
  </si>
  <si>
    <t>Балгерей М. А.</t>
  </si>
  <si>
    <t>Балгимбеков Д.У., Минжанов Н.Н., Сейтхожин Б.У.</t>
  </si>
  <si>
    <t>Тактические особенности допроса по делам об экономической контрабанде</t>
  </si>
  <si>
    <t>В монографии раскрываются тактические особенности допроса по делам об экономической контрабанде и возможности получения достоверных сведений при производстве такого следственного действия. Кроме того, рассматривается правовые основы и организационно – тактические аспекты использования полиграфа. Монография предназначена для преподавателей, магистрантов и слушателей, научных и практических работников.</t>
  </si>
  <si>
    <t>Балгынова А.М.</t>
  </si>
  <si>
    <t>Исследование конструктивно-технологических параметров и режимов работы роторной центрифуги для обезвоживания кормовой пивной дробины</t>
  </si>
  <si>
    <t>Инженерно - технический</t>
  </si>
  <si>
    <t>В монографии рассмотрены результаты исследований роторной центрифуги для обезвоживания жидкой пивной дробины, обоснованы конструктивные параметры и технологические режимы, разработана рекомендации по методике инженерного расчета рабочих параметров.По результатам исследований усовершенствована технология и конструкция установки для обезвоживания пивной дробины, основанная на увеличении площади контакта обрабатываемого продукта с рабочей поверхностью центрифуги. Также определены закономерности процесса отделения пивной дробины от жидкой составляющей в новой конструкции центрифуги - скоростного режима работы (интенсивности процесса), интенсивности выхода жидкой фракции, суммарной мощности привода центрифуги;По результатам экспериментальных исследований получены зависимости интенсивности обезвоживания материала от проходного сечения фильтрующих отверстий, параметров подпорного участка рабочей камеры, нагрузочные характеристики центрифуги. Предложены техническое и функциональное решение формирования центрифуги для достижения максимальной степени обезвоживания дробины центробежным способом.По результатам исследований установлен метод интенсификации процесса обезвоживания жидкой пивной дробины центробежным способом в хозяйственных условиях, позволивший за счет вторичного использования зернового компонента дробины в качестве кормовой добавки к рациону кормления сельскохозяйственных животных.Рекомендуется докторантам, магистрантам и студентам вузов технического профиля, а также может оказаться полезной инженерно-техническим и научным работникам.</t>
  </si>
  <si>
    <t>Балтабаев Е.С., Куватов А.Ж.</t>
  </si>
  <si>
    <t>Дзюдо</t>
  </si>
  <si>
    <t>Балтымова М.Р.</t>
  </si>
  <si>
    <t>Қазақ әдебиетіндегі тарихи проза</t>
  </si>
  <si>
    <t>Оқу құралында қазақ тарихын көркемдікпен бейнелеп, ұлттық мемлекеттіліктің бастауында тұрған көрнекті тұлғалар образын сомдау арқылы тарихи танымды тереңдетуге ұмтылған қаламгерлеріміздің көркем шығармалары талданған. Бұл ретте әдебиет пен тарихтың байланысын түсіндіре отырып, әдебиеттің қоғам тарихының көркемдік бейнесі екенін ұғындыру, тарихи шығармалардың әдебиет тарихында алатын орнын көрсету, тарихи шындық пен көркемдік шындықтың арақатынасын түсіндіру, тарихи проза поэтикасын зерделеу мақсаты қойылған. Оқу құралы студенттерге, магистранттарға, оқытушыларға, көпшілік оқырманға арналады</t>
  </si>
  <si>
    <t>Бапаева М.К., Нығметова Қ. Н., Шерьязданова Х.Т.</t>
  </si>
  <si>
    <t>Жалпы және балалар психологиясынан танымдық жаттығулар мен тапсырмалар жинағы</t>
  </si>
  <si>
    <t>Оқу құралында жоғарғы оқу орнында психологиялық білімдер жүйесін студенттердің жүйелі меңгеруін әрі қызығушылығын арттыру мақсатында оқу тапсырмалары мен жаттығулар қатары берілген. Сондай-ақ логикалық ойлау деңгейін жетілдіру үшін жұмбақтар, танымдық ойындар мен жаттығулар топтастырылған. Оқу құралы педагогикалық жоғарғы оқу орындарында білім алатын 5В050300 «Психология», 5В050300 «педагогика және психология», 5В010100 «Мектепке дейінгі тәрбие мен оқыту» мамандықтарының студенттеріне арналған.</t>
  </si>
  <si>
    <t>Бараев Х.А., Искаков И.Б., Осколков В.А., Габдулов Э.Х.</t>
  </si>
  <si>
    <t>Обучение и тренировка в современном боксе</t>
  </si>
  <si>
    <t>В учебном пособии рассматриваются вопросы классификации техни-ки, техническо- тактической и физической подготовки боксеров новичков, вопросы обучения и составления документов планирования. Подробно рас-сматривается последовательность прохождения материала на первых заня-тиях и в течение первого года регулярных занятий боксом, обучение боксе-ра-левши. Вторая половина пособия посвящена тренировке квалифицированных боксеров. Рассматриваются вопросы: периодизации спортивной подготов-ки, построение макро-, мезо- и микроциклов; особенности технической подготовки и развития физических качеств; дается программа педагогиче-ского тестирования; рассматриваются этапы многолетней подготовки еди-ноборцев; приводится нестандартное оборудование залов бокса. Особенность деятельности в боксе заключается в постоянно изменяющейся интенсивности действий, которые в каждом раунде и на протяжении всего боя распадаются на большее число эпизодов и периодов, перемежаемых небольшими отрезками отдыха. Интенсивности действий боксеров в каждом эпизоде боя варьируется от малой по предельно возможной. Поэтому для боксера существенное значение приобретает уровень его общей и специальной выносливости. Выносливость боксера играет первостепенную роль в достижений победы над противником. В данном учебном пособие рассматриваются вопросы совершенствования развитие выносливости в боксе. Поставлены основные задачи обучения развития выносливости. Пособие предназначено для студентов ВУЗов, тренеров и большого круга специалистов в области бокса.</t>
  </si>
  <si>
    <t>Баракбаев Б.</t>
  </si>
  <si>
    <t>Сүт және сүт тағамдары</t>
  </si>
  <si>
    <t>Кітапта сүттің құрамы мен қасиетінен бастап күнделікті пайдаланып жүрген дайын қалпына жеткізу аралығындағы процестері сөз болады. Сондай-ақ сүт және сүт өнімдерінен жасалатын тағамдар технологиясы да кеңінен әңгімеленеді. Кітап сүт өнімдерін жасайтын кәсіпорындардың қызметкерлеріне, көпшілік оқырман қауымға арналған.</t>
  </si>
  <si>
    <t>Баранов Ю.С., Серикбаева А.Д., Бупебаева Л.К.</t>
  </si>
  <si>
    <t>Методы контроля микроколичества пестицидов в продуктах питания и объектах окружающей среды</t>
  </si>
  <si>
    <t>Методы контроля микроколичества пестицидов в продуктах питания и объектах окружающей среды в качестве учебника предназначена для обучения магистрантов, докторантов специальности: Пищевая безопаснсоть; Экология; Технология перерабатывающих производств; Технология продовольственных продуктов; Стандартизация и сертификация (по отраслям).
 В данном учебном пособии рассмотрены классификации и свойства пестицидов, экологические последствия применения пестицидов, способы извлечения и концентрирования пестицидов и современные методы определения и идентификации пестицидов.</t>
  </si>
  <si>
    <t>Баримбеков Ж.Ш.</t>
  </si>
  <si>
    <t>Казахский орнамент</t>
  </si>
  <si>
    <t>Книга может быть полезна для все, кто интересуется народным орнаментом, имеющее необычную духовную ценность, пробуждающее чуство национальной гордости и поистине являющееся летописью казахской этнокультуры. В орнаменте запечатлено мироощущение народа, его представления об окружающем мире и красоте. Внимтельно рассматривая предлагаемые элементы орнамента любители могут анализировать особенности ритма, композиции, симметрии различать мотивы орнамента: зооморфный, растительный космогонический и геометрический. В книге автор поднимает важные вопросы орнаментального искусства, определяет роль в поликультурной мозайке современного мира с учетом новых, прогрессивных тенденций современности и о необходимости формирования интереса и более глубоко приобщения детей дошкольного и младшего школоьного возраста к духовным ценностям народа к его национальной культуре, традициям.</t>
  </si>
  <si>
    <t>Батырмухамедов Ж. К.</t>
  </si>
  <si>
    <t>Конструкция негіздері және машина бөлшектерінің зертханалық  – практикалық жұмыстарын орындау</t>
  </si>
  <si>
    <t>Батырова К.И.</t>
  </si>
  <si>
    <t>Паразитические беспозвоночные, их жизненные циклы.</t>
  </si>
  <si>
    <t>Учебное пособие составлено по программе курса «Паразитология» и стоит их четырех глав. В первой главе излагаются основные вопросы паразитологии, особенности приспособления животных к паразитированию, а также взаимоотношения в системе паразит-хозяин. В последующих главах описываются основные паразитические группы животных, их строение. Подробно описываются жизненные циклы паразитических беспозвоночных. Рассматриваются также вопросы профилактики. Учебное пособие предназначено для биологов с продолжающейся формой обучения – магистрантов по специальности 6М011300 – Биология.</t>
  </si>
  <si>
    <t>Батяшова И. В., Кривец О.А.</t>
  </si>
  <si>
    <t>Спортивная метрология</t>
  </si>
  <si>
    <t>В учебно-методическом пособие изложены метрологические основы современной теории педагогического контроля в физическом воспитании и спорте, математико-статистические методы и их применение для обработки и анализа результатов контроля и планирования учебно-тренировочного процесса. Материал изложенный в учебно-методических пособии можно использовать на занятиях физической культурой и самостоятельных занятиях, как педагогам,так и студентам специальности 5В0108001 «Физическая культура и спорт»</t>
  </si>
  <si>
    <t>Основы возрастной и конституциальной антропологии</t>
  </si>
  <si>
    <t>Учебно-методическое пособие представляет собой краткое изложение основных понятий и определений возрастной и конституциональной антропологии, пути применения антропологического знания в области физического воспитания. Материал изложенный в учебно-методических пособии можно использовать на занятиях физической культурой и самостоятельных занятиях, как педагогам,так и студентам специальности 5В010801 «Физическая культура и спорт»</t>
  </si>
  <si>
    <t>Основы обучения гимнастике школьников</t>
  </si>
  <si>
    <t>В учебном пособии изложены теоретические и методические основы преподавания гимнастики на уроках физической культуры в средних учебных заведениях. Материал изложенный в учебном пособии можно использовать на занятиях физической культурой и самостоятельных занятиях, как педагогам, так и студентам специальности 5В010801 «Физическая культура и спорт»</t>
  </si>
  <si>
    <t>Батяшова И.В., Кривец О.А.</t>
  </si>
  <si>
    <t>Методы определения и оценки физического развития студентов специальной медицинской группы</t>
  </si>
  <si>
    <t>Основы общей физической подготовки</t>
  </si>
  <si>
    <t>Баубек А.А., Арпабеков М.И., Жумагулов М.Г., Сулейменов Т.Б.</t>
  </si>
  <si>
    <t>Инновационная технология сжигания водотопливной эмульсии</t>
  </si>
  <si>
    <t>транспорт</t>
  </si>
  <si>
    <t>Задача о чистом сжигании углеводородных топлив решается не один десяток лет, в результате чего был накоплен огромный научный и экспериментальный опыт, однако научно-исследовательские работы в этом направлении не прекращаются. Данный факт очень легко объясняется тем, что даже небольшой успех, например, снижение недожога на промышленной горелке примерно на 3-5% дает в валютном отношении очень ощутимую цифру. Снижение вредных выбросов даже на единицы процентов означает снижение антропогенных влияний на окружающую среду в миллионы тонн только в масштабе одной страны. Это объясняется тем, что каждый день только на одной ТЭЦ средней мощности сжигается порядка десятков тысяч тонн топлива. Поэтому этот вопрос затрагивает не только экологический аспект, но и экономически.</t>
  </si>
  <si>
    <t>Баубек А.А., Арпабеков М.И., Касимова Б.Р.</t>
  </si>
  <si>
    <t>Электрофильтр с улучшенной регенерацией осадительных электродов для повышения эффективности пылеулавливания на промышленных предприятиях</t>
  </si>
  <si>
    <t>Загрязнение окружающей среды по отношению к увеличению населения Земли растет в геометрической прогрессии. И если в Казахстане наметился некоторый спад количества выбросов в окружающую среду, то это связано со спадом производства и в ближайшем будущем «наверстает» упущенное. В этой связи усиление давление на природу техногенных газовпромышленностиможет привести к необратимым последствиям. В настоящее время с ростом и бурным развитием промышленности большое внимание уделяется ее экологической безопасности, а именно проблеме очистке дымовыхгазовых при выбросе их в атмосферу. В монографии рассматривается разработанный инновационный электрофильтр для очистки промышленных газов промышленных предприятий с вращающимся осадительных электродов</t>
  </si>
  <si>
    <t>Баубек А.А., Арпабеков М.И., Куанышбаев Ж.М., Сулейменов Т.Б.</t>
  </si>
  <si>
    <t>Разработка устройства крекинг-газа для системы питания двигателей внутреннего сгорания (в 2-х т.)</t>
  </si>
  <si>
    <t>В монографии рассмотрены вопросы обзор общих свойств топлива для двигателей внутреннего сгорания на основе рассмотрения всех видов топлива используемых на ДВС. Проведены анализ существующих в мире технологий обработки и получения топлива, а также новейших разработок в области его переработки и химического разделения на компоненты. На основе этого проведены исследование и моделирование инновационной системы питания ДВС на высокооктановом крекинг-газе, получаемом непосредственно на автомобиле из низкооктанового бензина, а также изучения выбросов вредных веществ в окружающую среду, методы оптимизации процессов нейтрализации вредных газов</t>
  </si>
  <si>
    <t>Баубек Н.А., Арпабеков М.И.</t>
  </si>
  <si>
    <t>Пути развития эффективной системы сбора и утилизации, переработки и использования отходов в качестве вторичного сырья</t>
  </si>
  <si>
    <t>В настоящее время обращение с отходами – это одна из злободневных проблем, требующих тщательного изучения и комплексного правового урегулирования. Действующее законодательство в данной области до сих пор не получило достаточного развития и поэтому не отвечает требованиям сегодняшнего дня. Нормативные правовые акты, которые на данный момент регламентируют отношения в области отходов, также далеки от идеала и требуют соответствующей правовой корректировки. Основной их недостаток состоит в том, что они не всегда последовательно регламентируют вопросы, связанные с проблемой обращения с отходами. В практике применения этих нормативных правовых актов имеют место нестыковки и противоречия их правовых норм друг другу. Как показывает практика, внесение отдельных изменений и дополнений в действующее законодательство об отходах не снимает проблемы его применения. В монографии рассматривается вопросы последовательного развития всей нормативно-правовой базы в области обращения с отходами.</t>
  </si>
  <si>
    <t>Баубеков С. Ж.</t>
  </si>
  <si>
    <t>Жеңіл өндірісінің машиналарын жобалау</t>
  </si>
  <si>
    <t>Стандарттау, сертификаттау және метрология</t>
  </si>
  <si>
    <t>Типтік машиналарды есептеу және құрамдау</t>
  </si>
  <si>
    <t>Оқу құралында типтік машиналарды есептеу және құрамдау курсының негіздері баяндалған. Оқу құралы жоғарғы оқу орындарының технологиялық мамандықтарының білімгерлері мен ғылыми-техникалық мамандарына арналған.</t>
  </si>
  <si>
    <t>Баубеков С..Д., Таукебаева К.С.</t>
  </si>
  <si>
    <t>Агробизнесті ұйымдастыруға арналған есептер жиынтығы</t>
  </si>
  <si>
    <t>Оқу құралының бірінші бөлімінде маркетинг, менеджмент және агробизнесті ұйымдастыру түсініктері келтірілген. Екінші бөлімінде маркетинг бойынша теориялық материалдарды дұрыс меңгеруі үшін тапсырмалар, менеджмент және агробизнесті ұйымдастыру жөнінде қысқаша әдістемелік түсініктемелер және осы тапсырмаларды орындау үшін мысалдар қарастырылған.
 Оқу құралы колледждерге және экономикалық кәсіптік мектептердегі фермерлік ісі мамандықтарына арналған.</t>
  </si>
  <si>
    <t>Баубеков С.Д.</t>
  </si>
  <si>
    <t>Ет өнімдерін өңдеу тәсілдері</t>
  </si>
  <si>
    <t>Оқулықта ет өнімдерінің тағамдық құндылығын анықтау, ет өнімдерінің сапасына стандарт бойынша қойылатын талаптар және олардың сапа көрсеткіштерінің анықтау әдістері келтірілген. 
 Оқулық орта кәсіби мамандар дайындайтын оқу орындарына арналған оқу жоспарларының бағдарламасына сәйкес жазылған, негізінен фермерлермен орта буын мамандарына арналады. Сонымен қатар, жоғарғы оқу орнында осы мамандықта оқитын білімгерлеріне де пайдалы.</t>
  </si>
  <si>
    <t>Оборудование для вырубания деталей</t>
  </si>
  <si>
    <t>Основы автоматизации производства (для студентов, магистрантов, докторантов и инжено-технических работников специализирующихся в данной области науки)</t>
  </si>
  <si>
    <t>Книга может быть использована как учебник при изучении автоматизации производства. Приведенные в учебнике материалы могут быть использованы при проведении практических занятий, выполнении типовых расчетных заданий, учебных исследовательских работ, курсовых и дипломных проектов, а также при выполнении лабораторных работ.
 Учебник предназначен для студентов, магистрантов, докторантов и инжено-технических работников специализирующих-ся в данной области науки.</t>
  </si>
  <si>
    <t>Основы стандартизации и сертификации мясной продукции</t>
  </si>
  <si>
    <t>Кормление сельскохозяйственных животных</t>
  </si>
  <si>
    <t>Оценка энергетической питательности кормов, имеющая важное значение как при сравнении отдельных кормов, так и в нормировании кормления, не может дать полной характеристики питательной ценности корма и физиологических потребностей животного. Правильная, биологически обоснованная оценка корма может быть сделана только при разносторонней характеристике его питательных свойств, определяемой наличием в нем (количественно и качественно) всех необходимых для жизнедеятельности животного веществ: белка, жиров, углеводов, минеральных веществ, витаминов.
  В учебном пособии приведены основы методов решения проблем К. с. ж. как: изучение потребности животных в питательных веществах, определение питательной ценности кормов, установление норм кормления, составление кормовых рационов, разработка правильной техники и организации кормления.</t>
  </si>
  <si>
    <t>Обработка резиновых изделий</t>
  </si>
  <si>
    <t>Профессиональное обучение</t>
  </si>
  <si>
    <t>Обработка резиновых изделий осуществляется, в зависимости от вида материала, разными способами.
 Приведенные в учебном пособий материалы могут быть использованы при изучений технология пошива деталей изделия резинотехнического производства на лекционных и практических занятиях, выполнении типовых расчетных заданий, самостоятельной работы студентов, учебных исследовательских работ, курсовых и дипломных проектов. 
 Для учащихся колледжей всех форм обучения по специальности 0812000 «Резинотехническое производство» и 5В012000 «Профессиональное обучения», а также оно полезно для технических работников имеющих отношения к технологий обработки резины.</t>
  </si>
  <si>
    <t>Киіз үй және оның жабдықтары</t>
  </si>
  <si>
    <t>Оку құралы</t>
  </si>
  <si>
    <t>Бұл оқу әдістемелік құралы жоғарғы кәсіптік мамандар дайындайтын техникалық оқу орындарының күндізгі және сыртай оқитын бөлімдерінің оқу жоспарлары мен пәннің типтік бағдарламаларына сәйкес даярланған. 
 Қоғамның дамуы адамдардың ой-санасының, мінез-құлқынын өзгеруімен қоса ұлттық технологияны игеріп оларды көптеп шығарып халық игілігіне жаратуды мақсат ету заман талаптарынан туындап отырған мәселелердің бірі деуге болады. Себебі, қазақ халқының ұлттық технологиясын өзгелер үйреніп, қазір әлем нарығына шығаруда. 
 Қорқыныштысы сол, жаһандану процесі қазақтың дәстүрлі технологиясын жалмап кету қаупі бар. Ал қолөнерге қызығушылықты арттыру — мәдени мұрамызды сақтап, қайта түлету мүмкіндігі. Ендеше бұл саланы дамыту үшін қолөнер шеберлерін даярлауға назар аударып, оларды теория мен практиканы ұштастыруға машықтандыру қажет. Ұсынылған оқу құралы осы мақсатқа арналған</t>
  </si>
  <si>
    <t>Баубеков С.Д., Ақтаев Е.Қ.</t>
  </si>
  <si>
    <t>Механика пәнінің практикумы. Жоғары кәсіптік мамандар дайындайтын техникалық оқу орындарының студенттеріне арналған</t>
  </si>
  <si>
    <t>Бұл оқу әдістемелік құралы жоғарғы кәсіптік мамандар дайындайтын техникалық оқу орындарының күндізгі және сыртай оқитын бөлімдерінің оқу жоспарлары мен пәннің типтік бағдарламаларына сәйкес даярланған. Ол күндізгі оқитын студенттердің есептеу–сызба жұмыстарын, ал сырттан оқитын студенттердің бақылау жұмыстарын мезгілінде орындап, теория мен жаттығуды ұштастыруға машықтандырады.</t>
  </si>
  <si>
    <t>Баубеков С.Д., Баубеков С.С., Талипов А.Ж.</t>
  </si>
  <si>
    <t>Эксплуатация грузовых машин (в 2-х т.)</t>
  </si>
  <si>
    <t>В большинстве отраслей техники широко применяются механизмы с гибкими звеньями. Методы анализа и синтеза механизмов с гибкими звеньями являются специфическими, имеют свои подходы. Поэтому специалистам по теории машин и механизмов необходимо знать эти методы при конструировании и проектировании технологических машин имеющие механизмы с гибкими звеньями.
  Учебник предназначен для магистрантов, аспирантов, докторантов и специалистов по теория механизмов и машин, а также студентов технических специальностей ВУЗов.</t>
  </si>
  <si>
    <t>Баубеков С.Д., Белик В.Ф.</t>
  </si>
  <si>
    <t>Бахчеводство</t>
  </si>
  <si>
    <t>В учебном пособии освещены народнохозяйственное значение бахчевых культур, их классификация, наиболее распространенные сорта. Дана технология возделывания и уборки арбуза, дыни, тыквы. Рассмотрены приемы получения ранней продукции бахчевых культур в открытом и защищенном грунте, способы транспортировки и хранения плодов.Специальный раздел отведен семеноводству бахчевых</t>
  </si>
  <si>
    <t>Баубеков С.Д., Джураев А.Д.</t>
  </si>
  <si>
    <t>Виброзащита машин и механизмов</t>
  </si>
  <si>
    <t>В книге рассмотрены основные причины вибрации и ее влияние на механизмы и машины полезна для магистров и инженеров. , а также предусмотрены методы защиты от вибрации. Описаны способы решения инженерной задачи локализации источников вибрации и их влияние на машин и механизмов, приведены методы средства виб-родиогностики</t>
  </si>
  <si>
    <t>Динамика машин и механизмов</t>
  </si>
  <si>
    <t>В книге рассмотрены основные стадии проектирования и исследования динамики машин и механизмов. Описаны способы решения инженерной задачи проектирования и эксплуатации машин и механизмов. Приведены описания работы роботов и манипуляторов. 
 Представлены современные способы повышения производительности и качества работы машин. 
 Книга предназначена в качестве учебника для студентов технических специальностей ВУЗов, а также полезна для магистров и инженеров.</t>
  </si>
  <si>
    <t>Квалиметрия и диагностика машин</t>
  </si>
  <si>
    <t>Механизмы с гибкими звеньями</t>
  </si>
  <si>
    <t>Механика роботов и манипуляторов</t>
  </si>
  <si>
    <t>Теория машинных агрегатов</t>
  </si>
  <si>
    <t>Теория механизмов с гибкими звеньями</t>
  </si>
  <si>
    <t>Баубеков С.Д., Джураев А.Д.,</t>
  </si>
  <si>
    <t>Механизмы с переменными передаточными отношениями</t>
  </si>
  <si>
    <t>Данные учебное пособие по механизмам с переменными передаточными отношениями может быть полезном аспирантом и докторантом специализирующихся в данной области науки</t>
  </si>
  <si>
    <t>Переходные процессы в машинах</t>
  </si>
  <si>
    <t>В книге изложены вопросы переходных процессов. Изучение пере-ходных процессов весьма важно, так как позволяет установить, как деформируется по форме и амплитуде сигнал, выявить превышения напряжения на отдельных участках цепи, которые могут оказаться опасными для изоляции установки, увеличения амплитуд токов, которые могут в десятки раз превышать амплитуду тока установившегося периодического процесса, а также определять продолжительность пере-ходного процесса. С другой стороны, работа многих электротехнических устройств, особенно устройств промышленной электроники, основана на переходных процессах.
 Книга предназначена для студентов, изучающих курсы электро-техники и и электрических приводов машин, а именно раздел переходные процессы в машинах и выполняющих курсовые, дипломные проекты по дисциплинам из области автоматизированные электроприводы, магистран-там и докторантом специализирующихся в данной области науки, а также для конструкторов и технических работников заводов и фабрик различных отраслей промышленности.</t>
  </si>
  <si>
    <t>Баубеков С.Д., Джураев А.Д., Таукебаева К.С.</t>
  </si>
  <si>
    <t>Проектирование машинных агрегатов</t>
  </si>
  <si>
    <t>В книге приведены теоретические материалы и практические результаты по проектированию машинных агрегатов. Доступным образом описаны классификация сил, методы составления динамических и математических моделей машинных агрегатов с различными механизмами технологических машин. Пособие может быть полезным для широкого круга научных работников, магистрантов, докторантов и конструкторов, разрабатывающие новые технологические машины.</t>
  </si>
  <si>
    <t>Баубеков С.Д., Дуйсенбаева С.Т.</t>
  </si>
  <si>
    <t>Табиғатты қорғаудағы экология негіздері</t>
  </si>
  <si>
    <t>Оқулықта экология ғылымынң мақсаты мен міндеттері, қалыптасу кезеңдері, заңдылықтары, организм мен орта, табиғи бірлестіктер, эко-жүйелер туралы Қазақстан материалы негізінде жан-жақты баяндалады. Қазақстанда қалыптасқан экологиялық жағдайлар, антропогендік фак-торлар адамның іс-әрекетімен байланыста қарастырылады және табиғат қорғаудың экология-лық негіздері, болашақ ұрпақтарға экологиялық білім мен тәрбие берудің бүгінгі кезеңдегі мәселелері терең талданады. 
 Оқулық орта кәсіби мамандар дайындайтын оқу орындарына ар-налған. Сонымен қатар, жоғарғы оқу орнында оқитын білімгерлеріне де пайдалы.</t>
  </si>
  <si>
    <t>Баубеков С.Д., Дуйсенбаева С.Т., Немеребаев М.Н.</t>
  </si>
  <si>
    <t>Инженерные сооружения и их технологическое воздействие на окружающую среду (в 2-х т.)</t>
  </si>
  <si>
    <t>Баубеков С.Д., Мержаниан А.С.</t>
  </si>
  <si>
    <t>Виноградство 1 том</t>
  </si>
  <si>
    <t>Виноградство 2 том</t>
  </si>
  <si>
    <t>Баубеков С.Д., Мұсабеков Е. С.</t>
  </si>
  <si>
    <t>Электр құрылғылары</t>
  </si>
  <si>
    <t>Оқу құралы 0104000 - «Кәсіптік білім» (Салалар бойынша) мамандығы бойынша дайындалды.
 Құрал кәсіптік және техникалық оқу орындарының студенттеріне арналған.</t>
  </si>
  <si>
    <t>Баубеков С.Д., Неклепаев Б.Н., Крючков И.П.</t>
  </si>
  <si>
    <t>Электрическая часть электростанций и подстанций</t>
  </si>
  <si>
    <t>Приведены основные данные о параметрах и характеристиках электрических машин, силовых трансформаторов, электрических аппаратов и проводников, а также материалы для разработки главных схем, схем собственных нужд и конструкций РУ электростанций и подстанций. Издание переработано с учетом новых ГОСТ, прейскурантов и других нормативных документов. Для студентов электроэнергетических специальностей вузов, может быть полезна инженерно-техническим работникам энергосистем</t>
  </si>
  <si>
    <t>Баубеков С.Д., Немеребаев М.</t>
  </si>
  <si>
    <t>Материаловедение и технология конструкционных материалов. Теория и практика (в 2-х т.)</t>
  </si>
  <si>
    <t>В книге рассмотрены основные процессы производства чугуна и стали, ферросплавов и методы обработки стали давлением. Описаны способы подготовки руд к доменной плавке, устройство и работа доменной печи, способы прямого получения железа. Приведены основные характеристики кислородно-конверторного, мартеновского и электросталеплавильного способов выплавки стали и ее разливки. Представлены современные способы повышения качества металла: вакуумирование, обработка синтетическими шлаками, различные виды рафинирующих переплавов. 
 Приведены основные положения теории прокатки, рассматривается главное прокатное оборудование, технология производства сортового проката, труб, волочильное производство.
 Книга предназначена в качестве учебника для учащихся колледжей, изучающих курс Металлургия черных металлов.</t>
  </si>
  <si>
    <t>Баубеков С.Д., Немеребаев М., Казахбаев С.З.</t>
  </si>
  <si>
    <t>Охрана труда и безопасность</t>
  </si>
  <si>
    <t>Учебник пособие содержит тематику по охране труда и безопасность, последовательность выполнения лабораторных работ, перечень контрольных вопросов для сдачи зачета, список рекомендуемой учебно-методической литературы для студентов всех форм обучения технических специальности колледжей, а также оно полезно для технических работников имеющих отношения к охрана труда и безопасность.</t>
  </si>
  <si>
    <t>Техника қауіпсіздігінің негізі</t>
  </si>
  <si>
    <t>Бұл кітапта еңбек қауіпсіздігі – еңбек қызметі үрдісінде қызметкер-лерге зиянды және (немесе) қауіпті өндірістік факторлардың әсерін бол-ғызбайтын іс-шаралар кешенімен қамтамасыз етілген қызметкерлердің қорғалу жай-күйі баяндалады. 
 Қауіпсіздік техникасы – бұл адамға әсер ететін қауіпті өндірістік факторларды болдырмайтын ұйымдастырушылық іс-шаралары мен техни-калық амалдары.</t>
  </si>
  <si>
    <t>Баубеков С.Д., Немеребаев М., Қазақбаев С.З.</t>
  </si>
  <si>
    <t>Өмір қауіпсіздігі негіздерін оқытудың әдістемесі</t>
  </si>
  <si>
    <t>Адам табиғаттағы, өндірістегі, көлік апаттарының төтенше жағдайының басы-қасында болғанда оқиғаны әртүрлі бағалайды әрі оған психологиялық кері әсер етуі мүмкін. Мұның өзі сол адамдардың апат зардабын бағалауды, қиын-қыстау жағдайда қалай қимылдауды білмегендігінен болады. 
 Бұл кітапта адам өміріне қауіп төндіретін факторлар, олармен сауатты күресуді оқыту әдістемелері қамтылған. 
 Оқу құралы кәсіби мамандар дайындайтын оқу орындарына арналған.</t>
  </si>
  <si>
    <t>Баубеков С.Д., Немеребаев М.Н., Казахбаев С.З.</t>
  </si>
  <si>
    <t>Основы безопасности жизнедеятельности (в 2-х т.)</t>
  </si>
  <si>
    <t>Задача учебника — формирование знания и навыков оказания помощи людям в различных чрезвычайных ситуациях мирного и военного времени, природного и техногенного характера, их последствиях, организации защиты и жизнеобеспечения населения в чрезвычайных ситуациях; содержание и организация мероприятий по локализации и ликвидации последствий чрезвычайных ситуаций, средствах защиты, о назначении и задачах гражданской обороны, о основах военной службы, о основах медицинских знаний;</t>
  </si>
  <si>
    <t>Баубеков С.Д., Петров Е.Ф., Соловьев В.А., Черных А.А.</t>
  </si>
  <si>
    <t>Лиманное орошение и влагонакопление</t>
  </si>
  <si>
    <t>Книга «Лиманное орошение и влагонакопление» освещает методы комплексного использования местного стока для накопления влаги в почве, лиманного орошения и обводнения. В книге дана характеристика различных видов лиманного орошения полей, сенокосов и лесных полос, рекомендованы нормы лиманного орошения, способы производства земляных работ при строительстве лиманов и приемы ухода за участками лиманного орошения. Книга может служить практическим пособием для агрономов, мелиораторов и бригадиров полевых и тракторных бригад в южных и юго-восточных районах страны.</t>
  </si>
  <si>
    <t>Баубеков С.Д., Сейтбаев К.Ж.</t>
  </si>
  <si>
    <t>Рыбоводство</t>
  </si>
  <si>
    <t>В книге рассмотрены основные вопросы рыбоводства. Например, Ихтиология, где изучается внешние признаки и внутреннее строение рыб (морфологию и анатомию), отношение рыб к внешней среде – неорганической и органической (экологию, иногда называемую биологией), историю развития–индивидуальную (эмбриологию) и историю развития видов, родов, семейств, отрядов и т.д. (эволюцию или филогению), наконец, географическое распространение рыб (зоогеографию). Известно, что из ихтиологии выделились такие науки и дисциплины, как физиология рыб, эмбриология рыб, рыбоводство, промышленное рыбоводство, сырьевая база рыбной промышленности, технология рыбных продуктов, болезни рыб.
 Описаны методы ихтиологических исследовании рыб. Представлены современные способы обработки рыбных продуктов, безопасность рыбных продуктов, современные тенденции развития и формирования ассортимента рыбной кулинарии, факторы, влияющие на формирование ассортимента рыбной кулинарии.</t>
  </si>
  <si>
    <t>Баубеков С.Д., Талипов А.Ж., Таукебаева К.С.</t>
  </si>
  <si>
    <t>Методика преподавания дисциплины «Технология»</t>
  </si>
  <si>
    <t>В книге приведены. Педагогические основы обработки материалов на уроках технологии, Формы и методы обучения учащихся по курсам: «Технология обработки ткани», «Технология обработки конструкционных материалов, Элементы машиноведения», "Художественная обработка материалов", «Эвристический метод обучения», «Активные методы обучения на уроках технологии». Доступным образом описаны инновационные авторские программы по технологии. 
 Пособие может быть полезным для широкого круга специалистов, разрабатывающие новые технологий обучения предмета Технология.</t>
  </si>
  <si>
    <t>БАУБЕКОВ С.Д., ТАУКЕБАЕВА К.С.</t>
  </si>
  <si>
    <t>Научные основы расчета рычажно-шарнирных муфт с упругими элементами карданных механизмов</t>
  </si>
  <si>
    <t>МОНОГРАФИЯ</t>
  </si>
  <si>
    <t>В учебнике рассмотрен анализ конструктивных особенностей рычажно-шарнирных муфт с упругими элементами. Приведены методы и результаты структурного, кинематического и динамического анализа рычажно - шарнирных муфт с упругими шарнирами карданных механизмов. Даны результаты экспериментальных исследований по определению нагруженности валов полумуфт при различных значениях углов расхождения валов и технологических нагрузок.
 Для научных работников, магистров и студентов.</t>
  </si>
  <si>
    <t>Баубеков С.Д., Таукебаева К.С.</t>
  </si>
  <si>
    <t>Әр түрлі бұрғылау әдістеріне арналған ұңғыма құрылымдарын жобалау негіздері мен жалпы мәліметтер</t>
  </si>
  <si>
    <t>Бұл оқу әдістемесі, әр түрлі бұрғылау әдістеріне арналған ұңғыма құрылымдарын жобалау негіздері мен жалпы мәліметтер және жер асты тәсілімен барлайтын кен өндіру кәсіпорындарын технологиялық жобалау нормалары, әр түрлі бұрғылау әдістері, бұрғылау режимі параметрлерін жобалау нұсқаулары, ұңғымаларды зерттеудің радиоактивті әдістері, оларды игеру методикасы туралы білімгерлерге нақты мағұлымат беру мақсатын алға қояды. Оқу әдістемесі орта кәсіби мамандар дайындайтын оқу орындарына арналған. Сонымен қатар, жоғарғы оқу орнында оқитын білімгерлеріне де пайдалы.</t>
  </si>
  <si>
    <t>Основы проектирования машин и механизмов (в 2-х т.)</t>
  </si>
  <si>
    <t>В книге рассмотрены основные стадии проектирования и исследования машин и механизмов. Приведены динамическая модель машинного агрегата, исследования динамики машин, метрический синтез типовых рычажных механизмов, основы теории высшей кинематической пары. Описаны способы решения инженерной задачи проектирования и эксплуатации машин и механизмов, в том числе автоматизированных швейных машин для контурных обработок изделия. Книга предназначена в качестве учебника для студентов технических специальностей ВУЗов, а также для магистрантов, докторантов и инженерам занимающимся проектированием машин.</t>
  </si>
  <si>
    <t>Стандартау негізі, рұқсат ету</t>
  </si>
  <si>
    <t>Стандарттау метрология және сертификаттауды қоғамдық тамақ саласында қолдану</t>
  </si>
  <si>
    <t>Бұл оқулық Қазақстан Республикасының Мемлекеттік жалпыға міндетті білім беру стандартының (ҚР МЖМБС 4.05.049-2008) оқу бағдарламасы бойынша әзірленген.
 Стандарттау, сертификаттау және метрология, пәні бойынша білімгер-лердің өздік білім деңгейін шыңдауға, метрологияның теориясы мен практикасы, метрологиялық қамтамасыз ету, стандарттау мен сертификаттау жүйесінде жаңа материалды оңай меңгеруіне мүмкіндік жасайды. студенттердің өз бетінше экспериментті жоспарлауға, керекті дәлдікпен өлшеу құралдарын таңдап алуға көмектеседі.
 Оқулық орта кәсіби мамандар дайындайтын оқу орындарына арналған. Сонымен қатар, жоғарғы оқу орнында оқитын білімгерлеріне де пайдалы.</t>
  </si>
  <si>
    <t>Машинатанудағы инновациялар. Теория және практикасы</t>
  </si>
  <si>
    <t>Оқулықта машинатанудағы инновациялар берілген. Атап айтсақ қазақстанда жасыл экономиканы дамыту аясында машинатанудың перспективасы мен маңызы, жаңартылатын энергия немесе жаңартылмалы энергия оларды алу әдістері, металтанудағы инновациялар, нанотехнология, композит материалдар, композит материалдан жасалған тор көзді пластиналар теориясы қарастырылған.
  Жеңіл өндірісінің тігін машиналарын автоматтандырудағы инновациялық әдістер мен құрылымдар, олардың жұмыс істеу қабылетін зерттеуге ерекше көңіл бөлінген. 
 Металды механикалы өңдеудегі құрал-саймандарды механикаландыру және автоматтандыру қарастырылған.
 Машиналардың қасиеттерін бағалау әдістеріне, технологиялық машиналар мен жабдықтардың тозуы және оларды анықтау әдістері, олардың функционалды және экономикалық ескіруін (тозу) зерттеу, машиналар мен жабдықтарды іс жүзінде бағалауға практикалық сабақтар келтірілген. 
 Металды өңдеудегі инновациялар - бағдарламалық басқару жүйелері, илемді термиялық беріктендіру туралы зертханалық жұмыс тар берілген.
  Оқулық ЖОО мен кәсіптік оқыту ұжымдарының техникалық мамандықтар бойынша білім алатын студенттеріне арналған</t>
  </si>
  <si>
    <t>Сурет (техникалық)</t>
  </si>
  <si>
    <t>Сурет өнеріне оқытудың негізгі мақсаты – шындық объектілері мен заттар пішінін, құрылымын, пропорциялық үйлесімін, түсін, материалы мен оның фактуралық ерекшелігін т.б. қасиеттерін зерттей отырып, жазықтық бетінде суреттеп бейнелеудің өнерге тән заңдылықтарын, әдіс-тәсілдерін, бейнелеудің мәнерлілік құралдарын игерту арқылы көркемдік дағдыларды шығармашылық қабілеттікке көтеру. Сондықтан, шығармашылық сипаттағы суреттер салудағы қабілеттілік пен шеберліктің дамуы, оқу жүйесінің дидактикалық принцип-терімен бірге, бейнелеу өнерінің танымдық ерекшелігіне тән психологиялық факторлардың белсенді қатынастарына тікелей байланысты ұзақ та күрделі үрдіс саналады. 
 Оқу-әдістемелік құрал 01070000 - Технология мамандарын даярлайтын кәсіптік – техникалық орта буын оқу орындарының оқушыларына арналған, сонымен қатар ЖОО білімгерлері мен өндірістің инженерлік-техникалық мамандарына да пайдалы.</t>
  </si>
  <si>
    <t>Технология получения двухниточного цепного стежка для изготовления швейных изделий</t>
  </si>
  <si>
    <t>В учебнике рассмотрен анализ конструктивных особенностей рабочих органов швейных машин, пути их совершенствования. Приведены способы получения двухниточных цепных стежков для изготовления швейных изделий из деформирующихся материалов. Рассмотрены методы расчета расхода верхней и нижней нити для получения двухниточных цепных стежков. Приведены расчеты натяжения нитей. Экспериментальными исследованиями получены качественных характеристики швейных строчек из двухниточных цепных стежков при изготовления изделий из деформирующихся материалов. Рекомендован двухниточный цепной стежок с затяжкой петли верхней нити за два цикла для плотных материалов. 
  Для научных работников, стажеров соискателей и студентов. Табл 19, илл 52, библ. 112 назв.</t>
  </si>
  <si>
    <t>Тамақ және сауда жабдықтарын жөндеудің алдын алу әдістері</t>
  </si>
  <si>
    <t>Оқу құралы техникалық және кәсіптік білім беру орындарында білім алатын «Тамақ және ет өнеркәсібінің өндіріс жабдықтары» пәнінің бағдарламасына сәйкестендіріліп жазылған. Мұнда қазіргі замандағы республикамыздың кәсіпорындарында кең тараған тамақ және сауда жабдықтарын жөндеудің алдын алу әдістері жайлы айтылған.
 Құрал 1118000- «Тамақ және ет өнеркәсібінің өндіріс жабдықтары» мамандығы бойынша дайындалған және орта және кәсіптік оқу орындарының оқушылары мен колледж студенттеріне арналған.</t>
  </si>
  <si>
    <t>Баубеков С.Ж., Мұсабеков Е. С.</t>
  </si>
  <si>
    <t>Электрлік машиналар мен аппараттар</t>
  </si>
  <si>
    <t>Баубеков С.Ж., Таукебаева К.С.</t>
  </si>
  <si>
    <t>Апаттан қорғау</t>
  </si>
  <si>
    <t>Оқу құралы «Бастапқы әскери» мамандығының білімгерлеріне арналған «Төтенше жағдай және азаматтық қорғаныс» нәнінің типтік жоспарының материалдарында азаматтық қорғаныс (АҚ) ұйымының кейінгі жылдары қол жеткізген теориялық және іс-жүзінде атқарылатын шараларын білімгерлерге жан-жақты жеткізу қарастырылған.
 Оқу құралы «Бастапқы әскери» мамандарын даярлайтын кәсіптік – техникалық орта буын оқу орындарының оқушыларына арналған, сонымен қатар ЖОО білімгерлері мен өндірістің инженерлік-техникалық мамандарына да пайдалы</t>
  </si>
  <si>
    <t>Қоршаған ортаның жағымсыз факторлары және еңбекті қорғау (2 томда)</t>
  </si>
  <si>
    <t>«Қоршаған ортаның жағымсыз факторлары және еңбекті қорғау» 5В012000- «Кәсіптік оқыту» (сала бойынша) типтік оқу бағдарламасына сәйкес даярланды.
 Оқу құралының мақсаты студенттерді адамның мекендеу ортасымен (өндірістік, тұрмыстық, қалалық) қауіпсіз өзара әрекеттесу негіздерімен және қауіпті, апатты жағдайларда жағымсыз факторлардан қорғау негіздерімен таныстыру, қоршаған ортаны және еңбекті қорғау жолдарын көрсету, оқыту, білікті мамандар дайындау болып табылады.</t>
  </si>
  <si>
    <t>Бахов Ж.К., Утебаев А.А.</t>
  </si>
  <si>
    <t>Биогеохимия және биосфераның тұрақтылығы</t>
  </si>
  <si>
    <t>Оқу құралында биогеохимияның базалық концепциялары қарастырылған, осы ғылым бағытының даму мәселелері, кезеңдерде химиялық элементтердің бөлінуінің ерекшеліктері, олардың миграциясы, химиялық элементтердің геохимиялық классификациясы туралы маңызды ақпарат берілген. Биосферағаның аса маңызды қасиеттерінің бірі - тұрақтылығы туралы, сонымен қатар тірі ағзалардың зат миграциясындағы, биогеохимиялық процестердегі ролі, биогеохимиялық циклдардың қалыптасу ерекшеліктері туралы маңызды ақпараттар берілген. Оқу құралы «Экология» мамандығы бойынша оқитын студенттерге және экология саласына қатысы бар мамандар үшін маңызды қосымша оқу құралы ретінде ұсынылады</t>
  </si>
  <si>
    <t>Экология почв</t>
  </si>
  <si>
    <t>В учебном пособии приведены основные понятия о почве и вопросы ее охраны в условиях интенсивного земледелия и антропогенной нагрузки. Рассмотрены состав и свойства почв, основные экологические функции почвы и их изменения под влиянием антропогенного воздействия, проблемы эрозии, заболачивания и засоления, загрязнения и аридизации почв. Почва рассматривается как экологический фактор, определяющий функционирование растительности, почвенных микроорганизмов и почвенных животных</t>
  </si>
  <si>
    <t>Бахтыбекова Ш.М.</t>
  </si>
  <si>
    <t>Минералды анықтағыш</t>
  </si>
  <si>
    <t>Оқу құралы жоғарғы оқу орындарындағы 050116 – «География» мамандығындағы қазақ тілінде оқитын топтардағы білімгерлердің геология курсын игеру мақсатында және орта мектептегі география пәні мұғалімдеріне арналып жазылған.</t>
  </si>
  <si>
    <t>Баюк О.В.</t>
  </si>
  <si>
    <t>Методы оптимизации транспортного управления</t>
  </si>
  <si>
    <t>В данном пособии рассмотрены вопросы обработки статистических рядов случайных величин и проверки соответствия статистического распределения теоретическому с помощью критериев согласия, приведена методика решения задач линейного программирования симплекс-методом. Отдельно рассмотрена задача линейного програм-мирования о наиболее эффективном распределении грузов с помощью метода разрешающих множителей.
 В пособии приведен особый метод оптимизации решений – динамическое программирование - специально разработанный для многоэтапных операций.
 Пособие предназначено для студетов инженерно-технических специальностей и специалистов в области транспорта, транспортной техники.</t>
  </si>
  <si>
    <t>Баялы А.Т.</t>
  </si>
  <si>
    <t>UML диaгрaммaлaры &amp; MS VISIO icкeрлiк грaфикacы</t>
  </si>
  <si>
    <t>Мoдeльдeудiң бiрыңғaйлaнғaн тiлi (Unified Modeling Language — UML) – бұл бaғдaрлaмaлық жүйeлeрдi eрeкшeлeндiру, бұрыштaмa қoю, кoнcтрукциялaу жәнe құжaттaмaлaу, coндaй-aқ мoдeльдeр бизнeci мeн өзгe дe бaғдaрлaмaлық eмec жүйeлeрдiң тiлi бoлып тaбылaды. UML бұдaн бұрын дa үлкeн жәнe күрдeлi жүйeлeрдi мoдeльдeу кeзiндe oйдaғыдaй қoлдaнылып жүргeн инжeнeрлiк әдic-тәciлдeрдiң бiрлecтiгiн көрceтeдi. Microsoft Visio – oл жүйeлeугe жәнe әр қилы мaғлұмaттaрғa көрнeкiлiк жacaуғa aрнaлғaн тexникaлық жәнe icкeрлiк диaгрaммa жacaуды шeшугe aрнaлғaн. Visio диaгрaммaлaры oңaй жoлмeн визуaлизaциялaуғa жәнe жoғaры дәрeжeдeгi aқпaрaттaрмeн aлмacуғa ceнiмдiлiк бeрeдi. Бұл бaғдaрлaмa әр түрлi oртaлaрдa қoлдaнылaды. Oл бизнec iciн бacқaру, прoeкттeрдe, жeлi icтeрiндe, бизнec-aнaлиз мaғлұмaттaрындa жәнe бeлгiлi бiр прoeктiнi жocпaрлaу кeзiндe қoлдaнылaды. Oқу құрaл жoғaрғы oқу-oрындaрының 5B070400 – eceптeу тexникacы жәнe бaғдaрлaмaлық қaмтaмacыз eту мaмaндық cтудeнттeрiнe жәнe кeз кeлгeн icкeрлiк грaфикaны үйрeнушiлeрiнe aрнaлғaн</t>
  </si>
  <si>
    <t>Екі өлшемді графика негіздері</t>
  </si>
  <si>
    <t>Оқу-әдістемелік құрал Компьютерлік графиканы өз бетінше оқып үйренушілер мен студенттерге арналған. Бұл оқу-әдістемелік құралда Компьютерлік графиканы оқытудың процесі көрсетілген. Оқу-әдістемелік құрал студентерге ғана емес, сонымен қатар оқытушылар, аспиранттар мен магистрлерге арналған.</t>
  </si>
  <si>
    <t>Бaғдaрлaмaны өңдеудiң құрaл жaбдықтaры</t>
  </si>
  <si>
    <t>Модельдеу aқпaрaтты өңдеудегi компьютерлiк технологияның бiрi болып тaбылaды. Компьютердiң көмегiмен жaсaлғaн aбстрaктiлi модельдеу яғни, вербaльдық, aқпaрaттық, мaтемaтикaлық модельдер - қaзiргi күнi aқпaрaттық технологияның бiрi болып отыр. Модельдеу қолдaнбaлы ғылыми-техникaлық (оның iшiнде мaтемaтикaлық модельдеу есептерi елеулi бөлiгiн құрaйтын) есептердi шешумен aйнaлысaды. Компьютердiң көмегiмен жaсaлғaн aбстрaктiлi модельдеу яғни, вербaльдық, aқпaрaттық, мaтемaтикaлық модульдеулер - қaзiргi күнi aқпaрaттық технологияның бiрi болып отыр, aл тaнымдық жоспaрдa ерекше күштi</t>
  </si>
  <si>
    <t>Өндірістік және экономикалық процестерді моделдеу</t>
  </si>
  <si>
    <t>Қазiргi ғылыми-техникалық прогресс заманында компьютердi пайдаланбайтын сала жоқ. Объектiнiң, құбылыстың қасиеттерiн, ерекшелiктерiн және басқа сипаттамаларын жете зерттеп, оны теңдеулер жүйесi не теңсiздiктер мен функциялар арқылы өрнектеп сандық әдiстер арқылы шешуге болады.Іс жүзінде табиғат (тірі және өлі) пен қоғам туралы ғылымдардың бәрінде де модельдер кұрып, оларды пайдалану қуатты таным қаруы болып табылады. Нақты нысандар мен үдерістер барынша көпжақты әрі күрделі болып келеді. Модельдеу - модель жасау үдерісі, дәлірек айтсақ әлдебір нысанды оның моделін құрып, оны оқып білу, зерттеу; модельдерді жаңадан құрастырылатын нысандарды анықтау немесе олардың сипаттамаларын айқындау және құру тәсілдерін жетілдіру үшін пайдалану. Басқаша айтқанда, модельдеу деп модельдерді құру, зерттеу, қолданудың үшбірдей үдерісін айтамыз. Модельдеу- абстракция, ұқсастық, болжам және басқа да категориялармен тығыз байланысты. Модельдеу үдерісі міндетті түрде абстракция кұруды да, ұқсастық бойынша ой тұжырымды да және ғылыми болжамдарды құрастыруды да қамтиды</t>
  </si>
  <si>
    <t>Бағдарламамен қамтамасыздандыруды жобалау және құрастыру технологиясы</t>
  </si>
  <si>
    <t>Компьютердің көмегімен жасалған абстрактілі модельдеу яғни, вербальдық, ақпараттық, математикалық модельдер - қазіргі күні ақпараттық технологияның бірі болып отыр, ал танымдық жоспарда ерекше күшті. Код әр типтің элементтері үшін кодты генерациялау касиеттерінде көрсетілген параметрлерден және спецификациялардан диаграммалардан алынған информацияға негізделіп құралады.Модельдеу проблемаларын талдау, барлық қызығушылығы бар жақтар арасында ақпараттардың алмасуы (қолданушылар, пәндік аумақтағы мамандар, аналитиктер, дизайнерлер және т.б.), программалық қолданбалар мен мәліметтер базасын жобалау, және документацияны дайындау үшін пайдалы құрал болып табылады. Модельдеу талаптарын жақсы қабылдауға, жүйенің дизайн сапасын жақсартуға және оны басқару деңгейін жоғарылатуға өз септігін тигізеді. UML – объекті бағдарланған жүйелермен құрастырылатын мәндердің документациясын белгілеу мен көріністендіру үшін қолданылатын тіл.</t>
  </si>
  <si>
    <t>MS VISIO мoдeлдeу жәнe icкepлiк гpафика нeгiздepi</t>
  </si>
  <si>
    <t>Microsoft Visio – oл жүйeлeугe жәнe әp қилы мағлұматтаpға көpнeкiлiк жаcауға аpналған тexникалық жәнe icкepлiк диагpамма жаcауды шeшугe аpналған. Visio диагpаммалаpы oңай жoлмeн визуализациялауға жәнe жoғаpы дәpeжeдeгi ақпаpаттаpмeн алмаcуға ceнiмдiлiк бepeдi. Бұл бағдаpлама әp түpлi opталаpда қoлданылады. Oл бизнec iciн баcқаpу, пpoeкттepдe, жeлi icтepiндe, бизнec-анализ мағлұматтаpында жәнe бeлгiлi бip пpoeктiнi жocпаpлау кeзiндe қoлданылады. Oқу құpал жoғаpғы oқу-opындаpының 5B070400 – eceптeу тexникаcы жәнe бағдаpламалық қамтамаcыз eту мамандық cтудeнттepiнe жәнe кeз кeлгeн icкepлiк гpафиканы үйpeнушiлepiнe аpналған</t>
  </si>
  <si>
    <t>Rational Rose визуалды модельдеудің құрал сайманы</t>
  </si>
  <si>
    <t>Компьютердің көмегімен жасалған абстрактілі модельдеу яғни, вербальдық, ақпараттық, математикалық модельдер - қазіргі күні ақпараттық технологияның бірі болып отыр, ал танымдық жоспарда ерекше күшті. RATIONAL ROSE программасында генерациялау осындай типті әдістерді қосуға мүмкіндік береді. RATIONAL ROSE программасының кодты генерациялау үшін әр түрлі құралдары бар. Код әр типтің элементтері үшін кодты генерациялау касиеттерінде көрсетілген параметрлерден және спецификациялардан диаграммалардан алынған информацияға негізделіп құралады. Оқу әдістемелік құрал жоғарғы оқу-орындарының 5B070400 – есептеу техникасы және бағдарламалық қамтамасыз ету мамандық студенттеріне арналған</t>
  </si>
  <si>
    <t>WEB бағдарламалау негіздері</t>
  </si>
  <si>
    <t>Бұл оқу құралда WEB бағдарламаудың негізгі принциптері берілген. Еңбектің басты мақсаты Html, Javascript, PHP, ASP, Perl тілдерінің мүмкіндіктерімен таныстыру. Оқу құрал жоғарғы оқу-орындарының 5B070400 – есептеу техникасы және бағдарламалық қамтамасыз ету мамандық студенттеріне және кез келген WEB бағдарламауды үйренушілеріне арналған</t>
  </si>
  <si>
    <t>Macromedia Flash MX анимациялық бағдарламасы</t>
  </si>
  <si>
    <t>Бұл оқу құралда Macromedia Flash MX бағдарламасы интерактивті фильмдердегі кәсіби шеберлігіңізді жүзеге асыруға көмектеседі. Бұл бағдарламаның мүмкіндіктерін үйрене отырып, Сіз Flash MX жұмыс ортасындағы бүгінгі күнгі бар құралдарды іс жүзінде пайдалану арқылы теңдесі жоқ Web-беттер мен анимацияланған логотиптерді жасай аласыз. WEB бағдарламаудың негізгі принциптері берілген. Оқу құрал жоғарғы оқу-орындарының 5B070400 – есептеу техникасы және бағдарламалық қамтамасыз ету мамандық студенттеріне және кез келген Macromedia Flash MX-те бағдарламауды үйренушілеріне арналған</t>
  </si>
  <si>
    <t>Oфистiк бaғдaрлaмaлaр</t>
  </si>
  <si>
    <t>Бұл oқу құрaлдa кoмпьютердiң көмегiмен aқпaрaтты түрлендiру үрдiсiмен және oлaрдың қoлдaну oртaсымен өзaрa әсерiмен бaйлaнысты. Aдaм қызметiнiң бoлмысы, сoнымен бiрге қoршaғaн әлемдi тaлдaудaғы жүйелi-aқпaрaттық тәсiлдi бейнелейтiн, aқпaрaттық үрдiстердi, aқпaрaтты aлу, түрлендiру, жеткiзiп беру, сaқтaу және пaйдaлaну әдiстерi мен құрaлдaрын зерттейтiн ғылыми бiлiмнiң iргелi oблыстaрының бiрi.Oфистiк бaғдaрлaмaны теxникaлық, бaғдaрлaмaлық және aлгoритмдiк құрaлдaрдың жиынтығы сияқты қaрaстыруғa бoлaды. Oфистiк бaғдaрлaмaлaрдың негiзгi қызметi aқпaрaтты түрлендiру құрaлдaры мен әдiстерiн жaсaу және oлaрды aқпaрaтты қaйтaдaн өңдеудiң теxнoлoгиялық үрдiсiн ұйымдaстырудa пaйдaлaну бoлып тaбылaды.«Инфoрмaтикa» курсы инфoрмaтикaның келесi: теoриялық инфoрмaтикa элементтерi, aқпaрaттaндыру құрaлдaры, aқпaрaттық теxнoлoгиялaр aспектiлерi бейнеленетiн негiзгi теoриялық және прaктикaлық мәлiметтерден тұрaды.Oқу құрaл жoғaрғы oқу-oрындaрының бaрлық мaмaндықтaрдың студенттерiне және кез келген Oфистiк бaғдaрлaмaлaрды үйренушiлерге aрнaлғaн.</t>
  </si>
  <si>
    <t>Android жүйесінде қосымшалар құру</t>
  </si>
  <si>
    <t>iOS, Android және Windows Phone басқару жүйелерінің негізінде мобильдік құрылғыларға арналған бағдарламалық жабдықтардың кең ауқымын құруға арналған. Оқу құралының мақсаты – оқушыны мобильді құрылғыларға арналған бағдарламалар құруға, кеңірек алғанда, мобильді құрылғыларға бағдарлама құрушы тұрғысынан қарауды үйрету.Осы күндері күнделікті өмірде электронды кітаптар, органайзерлер, смартфондар, сымтетіктер, компьютерлер және т.б. сияқты көптеген мобильді құрылғыларды пайдаланамыз. Мобильді құрылғылардың көмегімен ойнауға, сөйлесуге, Интернет «кезуге» және т.б. жасауға болады. Осының арқасында мобильді құрылғыларға арналған қосымшалар құрудың маңыздылығы артуда. Аталған курсты аяқтаған кезде студент әртүрлі платформаларда және басқару жүйелерінде мобильді құрылғыларға арналған бағдарлама құра алатын болады</t>
  </si>
  <si>
    <t>Баялы Ә.Т., Абдрахманов Р.Б.</t>
  </si>
  <si>
    <t>Перифериялық құрылғы және интерфейстер</t>
  </si>
  <si>
    <t>Перифериялық құрылғы және интерфейстер пәні компьютер сәулеті туралы жалпы ұғым беретін пән болып табылады. Бұл пәнде жады құрылғысының жалпы мәліметтері мен классификациясы, мультипроцессорлы және көпмашиналы есептеу жүйелерін ұйымдастырудың принциптері, өзара байланыс тенденциясы туралы мағлұматтар беріледі.ЭЕМ-де мәліметтерді көрсету әдістерін, есептеу құрылғыларын сипаттау тілдерін; интегралды логикалық элементтер мен түйіндердің, жадының, арифметикалық логикалық құрылғының, ендіру- шығару каналдарының құрылу принциптерінің теориялық негіздерін құру және оның практикалық қолдануын оқып білу.Компьютердің әртүрлі элементтерінің конструкциясы мен функцияларын; аппаратты бақылау және диагностика жүйелерін; мини-микро ЭЕМ логикалық ұйымдастырылуының ерекшеліктерін білулері тиіс.Мультибағдарламалы ЕЖ, сол сияқты мультипроцессорлық жүйелерде берілген құралдарды қолдануда нақты есептер қойып және оларды шеше білулері керек</t>
  </si>
  <si>
    <t>Баялы Ә.Т., Абдрахманов Р.Б., Садыбеков Р.Ш.</t>
  </si>
  <si>
    <t>PHP және MySQL-де WEB қосымшаларды құру негіздері</t>
  </si>
  <si>
    <t>Бұл оқу құралда PHP тілінің негізгі принциптері берілген. Еңбектің басты мақсаты PHP тілінің мүмкіндіктерімен таныстыру. Оқу құрал жоғарғы оқу-орындарының 5B070400 – Есептеу техникасы және бағдарламалық қамтамасыз ету және 5B070300 – Ақпараттық жүйелер мамандықтарының студенттеріне және кез келген WEB бағдарламауды үйренушілеріне арналған</t>
  </si>
  <si>
    <t>Баялы Ә.Т., Абдыканова Б.Т., Махатова В.Е., Молдашева Ж.Ж</t>
  </si>
  <si>
    <t>Интернетте бағдарламалау</t>
  </si>
  <si>
    <t>Бұл оқу құралда Интернет бағдарламаудың негізгі принциптері берілген. Еңбектің басты мақсаты Html, Javascript, PHP, ASP, Perl тілдерінің мүмкіндіктерімен таныстыру. Оқу құрал жоғарғы оқу-орындарының 5B070400 – есептеу техникасы және бағдарламалық қамтамасыз ету мамандық студенттеріне және кез келген Интернет бағдарламауды үйренушілеріне арналған</t>
  </si>
  <si>
    <t>Баяндинова А.М.</t>
  </si>
  <si>
    <t>Основы гостиничного хозяйства</t>
  </si>
  <si>
    <t>Баяндинова А.М., Подсухина О.В.</t>
  </si>
  <si>
    <t>Основы туризмологии</t>
  </si>
  <si>
    <t>Данное пособие подготовлено для широкого круга читателей и студентов высших учебных заведений и факультетов. Включает в себя две главы, в которых отражены основные теоретические основы гостиничного хозяйства , практические задания и вопросы контроля с тестовыми заданиями для самопроверки. Учебное пособие «основы туризмологии» обсуждено и рекомендовано к опубликованию на заседании кафедры</t>
  </si>
  <si>
    <t>Баяндинова А.М., Шаимова А.С</t>
  </si>
  <si>
    <t>История международного туризма</t>
  </si>
  <si>
    <t>Данное пособие подготовлено для широкого круга читателей и студентов высших учебных заведений и факультетов. Включает в себя две главы, в которых отражены основные теоретические основы гостиничного хозяйства, практические задания и вопросы контроля с тестовыми заданиями для самопроверки. Учебное пособие «Основы гостиничного хозяйства» обсуждено и рекомендовано к опубликованию на заседании кафедры «Экономика, бизнес и туризм» Казахстанско-российского университета, протокол № 5 от 04.12.2013 г.</t>
  </si>
  <si>
    <t>Баяндинова А.М., Шаимова А.С.</t>
  </si>
  <si>
    <t>Планирование и организация туристского бизнеса</t>
  </si>
  <si>
    <t>Данное пособие подготовлено для широкого круга читателей и студентов высших учебных заведений и факультетов. Включает в себя две главы, в которых отражены основные теоретические основы гостиничного хозяйства, практические задания и вопросы контроля с тестовыми заданиями для самопроверки.</t>
  </si>
  <si>
    <t>Баянов Е.</t>
  </si>
  <si>
    <t>Қазақстан Республикасының мемлекеті мен құқығы негіздері 1 кітап (2 томда)</t>
  </si>
  <si>
    <t>Оқулықты республиканың белгілі білікті заңгер ғалымдары мен оқытушылары жазған. Бірінші кітап төрт бөлімнентұрады: І-бөлім. Мемлекет және құқық теориясының негіздері; ІІ-бөлім.Конституциялық құқық негіздері; ІІІ-бөлім. Әкімшілік құқық негіздері; ІV-бөлім. Сот жүйесі және құқық қорғау органдарының құқықтық негіздері</t>
  </si>
  <si>
    <t>Қазақстан Республикасының мемлекеті мен құқығы негіздері 2 кітап (2 томда)</t>
  </si>
  <si>
    <t>Баянов Е.Б., Баянова У.Ш.</t>
  </si>
  <si>
    <t>Əкімшілік құқық. Ерекше бөлім</t>
  </si>
  <si>
    <t>Оқулық əкімшілік құқық пəнінің бағдарламасына жəне мемлекеттік білім стандартына сəйкес, Қазақстан Республикасының заңнамасының негізінде жəне осы пəн бойынша орыс тіліндегі оқулықтар пайдаланылып жазылды. Мұнда əкімшілік құқықтың негізгі институттары мен субъектілері, азаматтардың, коммерциялық жəне қоғамдық ұйымдардың мемлекеттік басқару органдарымен қарым-қатынастарындағы құқықтары мен міндеттері қаралады. Оқулықта кəсіпкерлік қызметті лицензиялау мен заңды тұлғаларды мемлекеттік тіркеу тəртібіне, мемлекеттік басқаруда заңдылықты қамтамасыз етудің тəсілдеріне, құқық бұзушылық пен жауапкершіліктің жаңа заңдық негіздеріне ерекше көңіл аударылған. Сонымен қатар, экономика, қаржы, банк жəне статистика салаларындағы басқару, өнеркəсіп, құрылыс жəне туристік қызмет салаларындағы басқару, агроөнеркəсіптік кешен саласындағы мемлекеттік реттеу, көлік байланыс жəне ақпараттандыру салаларындағы басқару негіздері, қоршаған ортаны қорғау жəне табиғи ресурстарды пайдалану саласындағы басқару, мəдениет саласын құқықтық реттеу, əлеуметтік-мəдениет саласын, білім жəне ғылым саласындағы басқару, дене шынықтыру жəне спорт саласындағы мемлекеттік реттеу жəне басқару, ішкі істер саласындағы басқару, сыртқы істер саласындағы басқаруды қамтиды.
 «Əкімшілік құқық» (жалпы жəне ерекше бөлім) оқулығы жоғары оқу орындарының білім алушыларына арналған</t>
  </si>
  <si>
    <t>Бегiмқұл Б. К./Бегимкулов/</t>
  </si>
  <si>
    <t>Молекулалық генетика және биотехнология негіздері</t>
  </si>
  <si>
    <t>Оқу құралында организмнiң тұқым қуалаушылық заңдылықтары ген, хромосома, клетка және организм деңгейiнде қарастырылған. Клетканың генетикалық элементтерi, олардың табиғаты, ген қызметi және оның реттелу жолдары, генетикалық инженерия және рДНҚ мен клетка негiзiндегi биотехнология, сондай-ақ гендiк мутацияның, иммунитеттiң және эволюцияның молекулалық негiздерi баяндалады. Оқу құралы жоғары оқу орындары студенттерiне арналған</t>
  </si>
  <si>
    <t>Бегаришева Г.Г.</t>
  </si>
  <si>
    <t>C# тілінің негіздері және .NET платформасы</t>
  </si>
  <si>
    <t>Оқу құралында .NET платформасында қосымшаларды өңдеуге пайдаланатын Microsoft C# .NET бағдарламалау тілінің синтаксисі, кластар жиынтығы сиапатталады. Объектті бағытталған бағдарламалау негіздері, қолданушы интерфейс элементтерін құру әдістері қарастырылған.Оқу құралы 5В070400 - «Есептеуіш техника және бағдарламалық қамтамасыз ету», 5В070300 - «Ақпаратттық жүйе» және 5В011100 - «Ақпараттану» мамандықтарының студенттеріне заманауи бағдарламалау технологиясын оқу барысында қосымша оқу құралы ретінде ұсынылады</t>
  </si>
  <si>
    <t>Ақпараттық жүйелердегі мәліметтер базасы</t>
  </si>
  <si>
    <t>«Ақпараттық жүйелердегі мәліметтер базасы» оқу құралы 5В070300 - «Ақпаратттық жүйелер» мамандығының типтік бағдарла­масына сәйкес материалдармен қамтылған: ақпараттық жүйелердегі мәлметтер базасын құрудың теориялық негіздері, ақпараттық жүйелердегі мәлметтерге қолданатын негізгі операциялар, ақпараттық жүйелерде мәлметтерді өңдеу және іздеу әдістерін ұйымдастыру, мәлметтерді суреттейтін және қимылға келтіретін құралдар, мәлметтердің негізгі модельдерінің принциптерін құруды және олардың қазіргі кездегі заманауи МББЖ-н қолдануы баяндалған. Оқу құралы 5В070300 - «Ақпаратттық жүйелер» мамандығының студенттеріне және оқытушыларға арналған</t>
  </si>
  <si>
    <t>Бегембеков Қ.Н.</t>
  </si>
  <si>
    <t>Зоотехниялық ғылыми зерттеулер әдіснамасы (2 томда)</t>
  </si>
  <si>
    <t>Бұл оқулық ғылымның жалпы танымдық мәселелерінің, әдіснамасының, ғылыми зерттеулердің әдістемесінің қазіргі заманғы негізгі қағидалары мен ерекшеліктерін түсіндіреді. Сонымен қатар, оқулықта зоотехниялық ғылыми зерттеулердің жіктелуі, негізгі түрлері, олардың әдіснамасы мен әдістемесі және жекелеген ғылыми эксперименттердің әдістері жөнінде мағлұматтар қамтылған. Ғылыми, ғылыми-өндірістік, өндірістік тәжірибелерді жоспарлау, жүргізу, нәтижелерінен дұрыс қорытындылар, нақты тұжырымдар және негізделген ұсыныстар, ғылыми мақалалар мен ғылыми есептер жасай білу мәселелерінен тиянақты білім беру мақсатында жазылған. 
 Оқулық жоғары оқу орындарының студенттері, магистранттары, докторанттарына арналған. Сонымен қатар, осы бағытта ізденуші ғылыми қызметкерлерге, басқа да мамандар мен көпшілік қауымға ұсынылады.</t>
  </si>
  <si>
    <t>Бегембеков Қ.Н., Төреханов А.Ә.</t>
  </si>
  <si>
    <t>Мал селекциясы. 2 басылым</t>
  </si>
  <si>
    <t>Бұл практикум малшаруашылығы дамыған елдер тәжірибесіндегі қазіргі заманғы селекция әдістері берілген оқу құралы болып табылады. Әрбір зертханалық-тәжірибелік сабақтың мақсаты, қажетті құрал-жабдықтары, әдістемелік нұсқауы көрсетілген. Әр тақырып бойынша теориялық тұжырымдарды игеруді пысықтауға арналған жаттығу тапсырмалары, бақылау сұрақтары, ал практикумның соңында тест сұрақтары берілген. Практикум жоғары оқу орындары ауылшаруашылығы мамандықтарының студенттері мен магистранттарына арналған. Сонымен қатар, осы бағытта ізденуші докторанттарға, ғылыми қызметкерлерге, мал селекциясымен айналысатын басқа да мамандар мен көпшілік қауымға ұсынылады. Практикумның 2013 жылғы нұсқасы қайта өңделіп, толықтырылып 2-інші басылымға ұсынылып отыр</t>
  </si>
  <si>
    <t>Бегембеков Қ.Н., Төреханов А.Ә., Байжұманов Ә.</t>
  </si>
  <si>
    <t>Мал өсіру және селекция.</t>
  </si>
  <si>
    <t>Оқулық мынадай негізгі мәселелерді қамтиды: үй жануарларының шығу тегі мен тарихи дамуы (эволюциясы), қоғамда малшаруашылығы мен өндіргіш күштер дамуының өзара байланыстылығы (тәуелділігі), малдың өсіп жетілуі мен дамуындағы заңдылықтар, мал тұқымы туралы ілім, сұрыптау, жұп таңдау, мал өсіру әдістерінің ғылыми негіздері, эксперименттік, өндірістік тәсілдері, мал тұқымдарының сапасын жақсартуды ғылыми-өндірістік негізде ұйымдастыру.</t>
  </si>
  <si>
    <t>Бегимбай К.М.</t>
  </si>
  <si>
    <t>Академическая живопись</t>
  </si>
  <si>
    <t>дизайн</t>
  </si>
  <si>
    <t>Учебное пособие «Академическая живопись» предназначен для обучения бакалавров специальности 5В042100-«Дизайн» и разработано в соответствии с ГОСО РК, квалификационной характеристикой, типовым и рабочим учебным планами специальности, с учетом направления подготовки. Содержание издании предусматривает конкретизацию методов, форм и средств учебной деятельности студента для достижения поставленных образовательных целей и задач курса академической живописи и обеспечивает формирование необходимых базовых знаний, умений и навыков студента, необходимых для усвоения дисциплин по избранной специальности</t>
  </si>
  <si>
    <t>Бегімбай К.М.</t>
  </si>
  <si>
    <t>Академиялық кескіндеме</t>
  </si>
  <si>
    <t>Графикалық дизайн</t>
  </si>
  <si>
    <t>Оқулықта автордың көркем өнер мен дизайннан білім берудегі жинақтаған көп жылғы тәжірибесінің нәтижесі ретінде дәстүрлі және заманауи технологияларды графикалық дизайн саласына маман даярлау үрдісінде қолдану тәсілдерінің теориялық және тәжірибелік жолдары баяндалған.</t>
  </si>
  <si>
    <t>Дизайн және бейнелеу өнері салаларына мамандарды кәсіби даярлау мәселелері. Проблемы профессиональной подготовки специалистов для сфер дизайна и изобразительного искусства</t>
  </si>
  <si>
    <t>Сборник научно-методических публикаций</t>
  </si>
  <si>
    <t>Компьютерлік технологияларды қолдану арқылы дизайн саласына мамандар даярлау тәсілдері</t>
  </si>
  <si>
    <t>Методика преподавания профессиональных дисциплин</t>
  </si>
  <si>
    <t>В учебном пособии освещены основные теоретические положения методики профессионального обучения, показаны этапы ее развития. Подробно представлены аспекты методической деятельности педагога профессиональной школы. Описаны формы представления содержательной учебной информации и методы ее структурирования. Раскрыты средства, методы и организационные формы преподавания учебной дисциплины в профессиональной школе. Охарактеризованы современные педагогические технологии и изложены основы педагогического контроля в процессе профессионального обучения. Отражена специфика инновационной деятельности педагога. Данное издание может быть применено как для координации процесса обучения в профессиональном учебном заведении любого уровня, так и для личного самосовершенствования в области педагогических наук. Учебное пособие предназначено для магистрантов научно-педагогического направления.</t>
  </si>
  <si>
    <t>Өнер тарихы және теориясы</t>
  </si>
  <si>
    <t>Эргономика в дизайне</t>
  </si>
  <si>
    <t>Бегімбай К.М., Аимторина С.Ж.</t>
  </si>
  <si>
    <t>ЕКСПО-17 халықаралық көрмесінің көрініс-коммуникативтік ортасын қалыптастыру әдістемесі</t>
  </si>
  <si>
    <t>Бегімбай К.М., Серік Ә.</t>
  </si>
  <si>
    <t>Мегаполис ортасында интерактивті дизайн ортасын қалыптастыру әдістемесі</t>
  </si>
  <si>
    <t>Бегімбай К.М./ Бегимбай</t>
  </si>
  <si>
    <t>Дизайн саласына маман даярлаудағы компьютерлік технологиялар</t>
  </si>
  <si>
    <t>Монографияда автордың көркем өнерден білім берудегі жинақтаған көп жылғы тәжірибесінің нәтижесі ретінде компьютерлік технологияларды дизайн саласына маман даярлау үрдісінде қолдану тәсілдерінің теориялық және тәжірибелік жолдары баяндалған</t>
  </si>
  <si>
    <t>Бедыч Т.В. Глущенко Т.И.</t>
  </si>
  <si>
    <t>В учебное пособие включены методы расчета цепей постоянного, переменного токов и трехфазных цепей. Особое внимание уделено применению специализированных программ к расчету электрических цепей. Работа предоставляет теоретический материал, тестовые задания и задания для самостоятельной работы. Предназначено для студентов технических специальностей; оно может быть рекомендовано преподавателям высших учебных заведений при проведении занятий по электротехнике</t>
  </si>
  <si>
    <t>Бейсенбаев О. К., Искендиров Б. Ж., Иса А. Б.</t>
  </si>
  <si>
    <t>Өндірістік мұнайхимиялық процестер</t>
  </si>
  <si>
    <t>Оқулық 5В072100, 6М072100, 6D072100 – «Органикалық заттардың химиялық технологиясы» және 6М073900 – «Мұнайхимия» мамандығының студенттері, магистранттары, докторанттары және мұнайхимия өндірісінің инженер-мамандарына арналған. Оқулық оқу жоспары және «Өндірістік мұнайхимиялық процестер» пән бағдарламасы талаптарына сай құрастырылған және қажетті мағұлматтардың барлығын, сонымен қатар өндірістік мұнайхимиялық процестер мен технологиялық принциптері құрастырылып, олардың теориялық, технологиялық негіздері қамтылған</t>
  </si>
  <si>
    <t>Промышленные нефтехимические процессы</t>
  </si>
  <si>
    <t>Учебник предназначен для студентов, магистрантов и докторантов специальности 5В072100, 6М072100, 6D072100- «Химическая технология органических веществ», 6М073900 – «Нефтехимия». Учебник составлен в соответствии с требованиями учебного плана и программой дисциплины «Промышленные нефтехимические процессы» и включает все необходимые сведения, а также теоретические и технологические основы промышленных нефтехимических процессов</t>
  </si>
  <si>
    <t>Бейсенбай А.Б.</t>
  </si>
  <si>
    <t>Қазіргі қазақ тілі</t>
  </si>
  <si>
    <t>Ұсынылып отырған оқу құралы «Қазіргі қазақ тілі» пәнін оқытуға арналып отыр. Бұл оқу құралы – бакалавриат бағдарламасы бойынша оқытылатын «Тіл біліміне кіріспе», «Жалпы тіл білімі» пәндерінiң логикалық жалғасы болып табылатын курс. Бұл пән студенттерге тілдің фонетикасынан, лексикологиядан, сөзжасамнан, морфологиядан және синтаксистен жүйелі білім беру мақсатын көздейді. Оқу құралының мазмұны білім алушының өз бетімен оқып-үйренуін бағдар етеді. Сондықтан білім алушы оқыту үдерісінде тіл білімінің салаларынан алған білімі мен білігін барынша қолданып, әрбір теориялық, практикалық сабақтардың жоспары бойынша қарастырылған сұрақтардың мәнін, мазмұнын тереңдету мақсатында ұсынылған міндетті және қосымша әдебиеттерді дұрыс пайдалана білуге дағдылануы тиіс. Ұсынылып отырған оқу құралының мақсаты – әлемді туған тіл арқылы тануға жол ашу.</t>
  </si>
  <si>
    <t>Бейсенби М.А</t>
  </si>
  <si>
    <t>Методы повышения потенциала робастной устойчивости систем управления (в 2-х т.)</t>
  </si>
  <si>
    <t>Модели и методы системного анализа и управления детерминированным хаосом в экономике</t>
  </si>
  <si>
    <t>Бейсенбі М. А.</t>
  </si>
  <si>
    <t>Бейсызықтық автоматты басқару жүйелерінің теориясы</t>
  </si>
  <si>
    <t>Кітап бейсызықтық, стационарлы автоматты басқару жүйелері теориясының негіздеріне арналған. Онда автоматтты басқару жүйелерінің бейсызықтық теориясының негізгі іргелі тұжырымдары, бейсызықтық жүйелердегі басқарудың негізгі проблемалары мен заңдылықтары, бейсызықтық автоматты басқару жүйелері теориясының осы заманғы талдау және синтездеу тәсілдері қамтылған «Автоматты басқару теориясы» пәндерін зерделейтін техникалық мамандықтарда оқитын студенттерге арналған. Автоматты басқару теориялары негіздерін зерделеуге мүдделі ғылыми және инженерлік қызметкерлерге ұсынылады</t>
  </si>
  <si>
    <t>Увеличение потенциала робастной устойчивости системы управления космическим летательным аппаратом (КЛА)</t>
  </si>
  <si>
    <t>Одним из главных свойств нелинейных динамических систем является порождение детерминированного хаоса, образуя «странные аттракторы» в зависимости от неопределенных параметров системы. В линеаризованных динамических системах это проявляется в виде потери устойчивости системы. В связи с этим, в условиях большой неопределенности, необходимо построить системы управления с гарантированно широкой областью робастной устойчивости.В монографии излагается метод построения систем управления процессами стабилизации и ориентации космическими летательными аппаратами в классе структурно-устойчивых отображений из теории катастроф.Для специалистов по теории управления и практиков-инженеров, а также студента и PhD докторантам, изучающим основы теории управления и систем управления космическим летательным аппаратом</t>
  </si>
  <si>
    <t>Модели методы системного анализа и управления учебное пособие по курсу «Системный анализ»</t>
  </si>
  <si>
    <t>В пособии излагаются основы системного анализа и приводятся методики и постановки решения задач системного анализа с помощью основных моделей и методов оптимизаций – методов линейного и динамического программирования, методов теории игр и теории массового обслуживания. Пособие используется при проведении практических и выполнении текущих, промежуточных и самостоятельных заданий студентами по курсу «Системный анализ».Пособие предназначено для студентов следующих специальностей: «010500 - Информатика», «150100 – информационные системы», «3601 – Автоматизация и информатизация в системах управления», «3701 – компьютерные системы обработки информации и управления» и других родственных специальностей</t>
  </si>
  <si>
    <t>Бейсенбі М.А</t>
  </si>
  <si>
    <t>Сызықтық автоматты басқару жүйелерінің теориясы</t>
  </si>
  <si>
    <t>Кітап сызықтық, стационарлы автоматты басқару жүйелері теориясының негіздеріне арналған. Онда негізгі ұғымдар мен басқару қағидаттары, математикалық сипаттамалар мен талдау және синтездеу тәсілдері келтірілген.
  «Автоматты басқару теориясы» және «Басқару теориясының негіздері» пәндерін зерделейтін техникалық мамандықтарда оқитын студенттерге арналған. Автоматты басқару теориялары негіздерін зерделеуге мүдделі ғылыми және инженерлік қызметкерлерге ұсынылады.</t>
  </si>
  <si>
    <t>Бейсенов С.Д., Кунжигитова Г.Б.</t>
  </si>
  <si>
    <t>Перспектива</t>
  </si>
  <si>
    <t>Оқу құралы мемлекеттік жалпыға міндетті білім беру стандартына, оқу бағдарламасына сәйкес жасалынған және тәжірибелік тапсырмаларын орындауға қажетті барлық мәліметтерді қамтиды.
 Оқу құралының негізгі міндеттері - студенттердің графикалық таным, талғамның қалыптасуына ықпал жасау, пәннің арнаулы сызу әдістерін қалыптастыру, студенттердің кәсіптік шеберлігін дамыту және өз пікірін графикалық түрде көрсету қабілеттерін дамыту.
 Оқу құралы 5В041300-Кескіндеме мамандығы студенттеріне арналған.</t>
  </si>
  <si>
    <t>Бейсенова Л.З.</t>
  </si>
  <si>
    <t>Мемлекеттік сектордағы қаржылық бақылау</t>
  </si>
  <si>
    <t>Оқу құралында мемлекеттік қаржылық бақылаудың пайда болу және даму тарихы, теориялық негіздері қарастырылған. Қазақстан Республикасының мемлекеттік қаржылық бақылау жүйесінің сипатта­ма беріле отырып сыртқы және ішкі мемлекеттiк қаржылық бақылауды ұйымдастыру тәртібі келтірілген. Сонымен қатар, нәтижеге бағытталған бюджеттеу жағдайындағы тиімділікті бақылауды ұйымдастыру және жүргізу сұрақтары қрастырылған. Оқу кұралы «Мемлекеттік аудит» мамандығы бойынша білім алушы студент­тер мен магистранттарға арналған</t>
  </si>
  <si>
    <t>Бейсенова Л.З., Берстембаева Р.К.</t>
  </si>
  <si>
    <t>Планирование, контроль и оценка эффективности расходов бюджета</t>
  </si>
  <si>
    <t>Учебное пособие предназначено для изучения элективного курса «Планирование, контроль и оценка эффективности расходов бюджета» для обучающихся в магистратуре и разработано на основе авторского курса лекций по данной дисциплине. В работе содержатся особенности планирования расходов бюджета в Республике Казахстан в условиях реализации бюджетирования, ориентированного на результаты, содержание и организация оценки эффективности бюджетных программ, методология и практика контроля эффективности бюджетных расходов. Для наиболее полного освоения теоретических аспектов пособие содержит контрольные вопросы и тестовые задания. Для развития у магистрантов и студентов навыков аналитического мышления и выработки умения решать конкретные управленческие задачи авторами разработаны задания для самостоятельной работы магистрантов, а также методические рекомендации по их выполнению. Пособие может представлять интерес для студентов и магистрантов экономических специальностей вузов и для широкого круга читателей. Адресуется руководителям органов государственной власти и управления, финансистам, банкирам, научным работникам, студентам, магистрантам, докторантам, слушателям финансово-банковских школ и колледжей</t>
  </si>
  <si>
    <t>Бюджет шығындарын жоспарлау, нәтижелілігін бағалау және бақылау</t>
  </si>
  <si>
    <t>Оқу құралы «Бюджет шығындарын жоспарлау, нәтижелігін бағалау және бақылау» элективті курсы Мемлекеттік аудит мамандығының білім алушыларына арналған және осы пәннің авторлық курс дәрістері негізінде өңделген. Бұл жұмыс Қазақстан Республикасында нәтижеге бағытталған бюджеттеуді жүзеге асыру шарттарына байланысты, бюджет шығындарын жоспарлау ерекшеліктері, бюджеттік бағдарлама нәтижелігін бағалауды ұйымдастыру, бюджеттік шығындардың нәтижелігін бақылау тәжірибесі және әдістемесінен құралған.
 Оқу құралында теориялық аспектілерді толық меңгеру үшін бақылау сұрақтары мен тесттік тапсырмалар берілген. Магистранттар мен студенттердің аналитикалық ойлау қабілетін дамыту және нақты басқарушылық тапсырмаларды шешу қабілетін қалыптастыру мақсатымен авторлармен өзіндік жұмыс тақырыптыры ұсынылған, сонымен қатар оларды орындауға әдістемелік кеңестер өңделген</t>
  </si>
  <si>
    <t>Бейсенова Л.З., Шахарова А.Е.</t>
  </si>
  <si>
    <t>Бюджетирование, ориентированное на результат: теория, методология и практика</t>
  </si>
  <si>
    <t>В монографии изучены теоретико-методологические основы бюджетирования, ориентированного на результат, проведен анализ и дана оценка применения БОР в бюджетном процессе Республики Казахстан и разработаны рекомендации по совершенствованию инструментарно-методического аппарата бюджетирования, ориентированного на результат, как метода эффективного планирования государственных финансов. Монография рассчитана на научных работников, преподавателей и обучающихся по экономическому направлению</t>
  </si>
  <si>
    <t>Бейсенова Р.Р.</t>
  </si>
  <si>
    <t>Оқулықта «Экология және тұрақты даму» курсының негізгі түсініктері, қағидалары, экологияның заңдары, әртүрлі тіршілік орталарында мекен ететін ағзалар топтарының сипаттамалары берілген. Сондай-ақ қоршаған табиғи ортаны қорғау, табиғи қорларды сақтау және тиімді пайдалану, табиғи ортаның ластануы жайлы түсініктер берілген. Қазіргі кездегі Қазақстан Республикасының экологиялық жағдайы мен оны шешу жолдары, тұрақты даму концепциясының негізгі қағидалары берілген.</t>
  </si>
  <si>
    <t>Экология және тұрақты даму пәнінен лекциялар жинағы</t>
  </si>
  <si>
    <t>Бейсенова Р.Р., Зандыбай А., Рахишева А.Д., Саспугаева Г.Е.</t>
  </si>
  <si>
    <t>Биоэкологиялық мониторинг</t>
  </si>
  <si>
    <t>Бейсенова Р.Р., Кубрина Л.В., Донец Е.В., Григорьев А.И.</t>
  </si>
  <si>
    <t>Биомониторинг состояния окружающей среды</t>
  </si>
  <si>
    <t>Учебник предназначен для студентов и магистрантов по специальности «Экология» и «Биоэкология». В пособии изложены основы методов биоиндикации и биотестирования. Книга будет полезна для специалистов экологических служб и природоохранных организаций.</t>
  </si>
  <si>
    <t>Бейсенова Р.Р., Саспугаева Г.Е., Аубакирова Б.Н.</t>
  </si>
  <si>
    <t>Жаратылыстанудың экологиялық аспектілері</t>
  </si>
  <si>
    <t>Оқу құралы білім беру бағдарламасының базалық бөліміне кіргізілген «Жаратылыстану ғылымының экологиялық аспектілері» пәнін меңгеруге арналған. Бұл пән студенттерді казіргі экологияның негізгі мәселелерімен және даму бағыттарымен таныстыра отырып, экология ғылымының іргетастық заңдарын баяндайды</t>
  </si>
  <si>
    <t>Бейсентай А.Б.</t>
  </si>
  <si>
    <t>Мағжан Жұмабаев шығармашылығы және орыс әдебиеті</t>
  </si>
  <si>
    <t>Монографияда М.Жұмабаевтың орыс әдебиетімен шығармашылық байланысының өзіндік ерекшеліктері, европа және орыс әдебиеттеріндегі көркемдік құбылыстарды игеру және ұлттық поэзияда жаңа мазмұнда жаңғырта қолданудағы жаңашылдық көріністері, алаш ақыны туындатқан поэзиялық аудармалардың түпнұсқамен арақатынасы және әдебиет дамуындағы маңызы, ақынның аудармашылық тәжірибесіндегі шығармашылық сипаттар саралана айқындалып, дәлел-дәйекті ой тұжырымдары ұсынылады.
 Еңбек әдебиетшілерге, жоғары оқу орнының студенттері мен магистрлеріне, жалпы әдебиетсүйер қауымға арналған.</t>
  </si>
  <si>
    <t>Бекбаев А., Сулеев Д., Хисаров Б.</t>
  </si>
  <si>
    <t>Сызықты және бейсызықты жүйелердің автоматты реттеу теориясы</t>
  </si>
  <si>
    <t>Бұл кітап автоматты реттеу теориясын жүйелі түрде қарастыратын қазақ тілінде жарық көрген алғашқы оқулық.Кітапта автоматты реттеу теориясының принциптері мен заңдылықтары, реттеу жүйелерін құру жолдары, оларды математикалық бейнелеу және мо-дельдеу әдістері, орнықтылықты бағалау критерийлері баяндалған. Бейсы-зықты және импульстік жүйелер жөнінде көлемді түсініктер берілген.Оқулық «Автоматтандыру және басқару», «Электроэнергетика» және бас-қа да техникалық мамандықтар бойынша оқып жүрген студенттерге, магист-ранттарға, аспиранттарға, докторанттарға арналған.</t>
  </si>
  <si>
    <t>Бекбаев А.Б., Әбітаева Р.Ш.</t>
  </si>
  <si>
    <t>Энергетикалық жүйедегі өтпелі процестер</t>
  </si>
  <si>
    <t>«Энергетикалық жүйедегі өтпелі процестер» курсы екi бөлiкке бөлiнген: бiрiншi электромагниттi өтпелi процесс, ал екiншiсі электромеханикалық процесс.
 Оқу құрал маманның біліктіліктік мінездемесінің талаптарымен, ұйымдастырудың педагогика-психологиялық негіздерімен және оқу сабақтарының өткізілуімен сәйкестендіріле құрылған.
 Осы оқу құрал өтпелі процестер бойынша келесі сүрақтар қарастырылған: энергожүйелердің жүктеме тұйіндеріндегі статикалық және динамикалық орңықтылықтары және есептеулері, кернеуі 1000В-қа дейін және одан жоғары желілерде қысқаша тұйықталу тоқтары және есептеу жолдары, электрқозғалтқыштардын өздігінен қосылатыны және есептеулері.
 Берілген оқу құрал 5В071800 - Электроэнергетика мамандығы студенттер үшін пайдалы бола алады.</t>
  </si>
  <si>
    <t>Бекбаева Р.С.</t>
  </si>
  <si>
    <t>Алгоритмдік тілдерде бағдарламалау</t>
  </si>
  <si>
    <t>Бұл оқу құралы - 050704 «Есептеу техникасы және бағдарламалық қамтамасыз ету» мамандығы бойынша «Алгоритмдік тілдерде бағдарламалау» пәнінің типтік оқу бағдарламасы негізінде құрастырылды. Оқу құралы дәрістік материалдардан және дербес компьютерлер үшін Турбо Паскаль бағдарламалау ортасында жұмыс істеу негіздерінен тұрады. «Алгоритмдік тілдерде бағдарламалау» пәнінен студенттер алгоритмдерді құру және Турбо Паскаль бағдарламалау тілінде бағдарламаларды құру тәсілдерін үйренеді. Оқу құралын алгоритмдеу негіздерімен, бағдарламалаудың қазіргі технологиясымен танысамын, Турбо Паскаль бағдарламалау тілінде өздерінің бағдарламасын құрамын деген «Информатика», «Ақпараттық жүйелер» мамандықтарының студенттері, оқушылар, мектеп мұғалімдері және қолданушылардың кең ортасында қолдануға болады.</t>
  </si>
  <si>
    <t>Бекботаев А. Т.</t>
  </si>
  <si>
    <t>Литология (каз.яз)</t>
  </si>
  <si>
    <t>Литология» пәні оқулығының толықтырылып өңделген екінші басылымы «Геология және пайдалы қазбалар кенорындарын барлау» мамандығы студенттеріне арналған.
 Оқулық кіріспеден және алты бөлімнен тұрады. Кіріспеде «Литологияны» оқудың мақсаттары және оның даму тарихы мен зерттеу әдістері қысқаша қарастырылған. Бірінші бөлімде шөгінді таужыныстардың қалыптасу заңдылықтары, екіншіде – олардың химиялық, минералдық және органикалық құрамы, үшіншіде – құрылысы, яғни бітімдері мен құрылымдары берілген. Төртінші, негізгі бөлім шөгінді таужыныстардың топтары мен түрлерін петрографиялық сипаттауға арналған. Бесінші бөлімде шөгінді фациялар мен олардың түрлерінің сипаттамалары келтірілген. Соңғы алтыншы бөлімде фациялық талдаудың негізгі әдістері қарастырылған.</t>
  </si>
  <si>
    <t>Бекботаев А.Т., Бекботаева А.А.</t>
  </si>
  <si>
    <t>Микроскопия минералов</t>
  </si>
  <si>
    <t>В учебном пособии рассмотрен основной метод исследования минералов и горных пород в минералогии, петрографии, литологии и петрологии – кристаллооптика, являющаяся теоретической основой микроскопического исследования. Пособие состоит из девяти разделов. В 1 разделе даны понятия о природе света, преломлении и двупреломлении в минералах, оптических явлениях, наблюдаемых под микроскопом. 2 раздел посвящен устройству поляризационного микроскопа и методах изучения оптических свойств минералов под микроскопом. В 3 и 4 разделах приведен порядок определения оптических свойств минералов коноскопическим и иммерсионным методами. 5 раздел посвящен исследованию минералов федоровским методом. Описание определения морфологических особенностей, оптических свойств минералов горных пород дано в следующих разделах: магматических горных пород в 6 разделе, осадочных – в 7, метаморфических - в 8 разделах. Оптические свойства 104 породообразующих минералов по группам относительных показателей преломления приведены в виде таблиц в 9 разделе. 
 Учебное пособие составлено согласно программе подготовки специалистов по геологическим специальностям. Может использоваться специалистами по природным и исскуственным минералам.</t>
  </si>
  <si>
    <t>Бекботаева А.А.</t>
  </si>
  <si>
    <t>Петрография. 1-том</t>
  </si>
  <si>
    <t>Ұсынылып отырған оқу құралын „Петрография” пәнінің оқу бағдарламасына қарай үш бөлімнен тұрады. Бірінші бөлім магмалық таужыныстарға арналған. Бұл бөлімнің басында магмалық таужыныстардың минералдық, химиялық құрамы, бітімі, құрылымы және оларды жүйелеудің негіздері берілген, оның кристалдану заңдылықтары және магмалық таужыныстардың көп түрлі болу себептері де қаралған. Екінші бөлім шөгінді таужыныстарға арналған. Бұл бөлімнің басында шөгінді таужыныстардың қалыптасу заңдылықтары, минералдық, химиялық құрамы, бітімдері мен құрылымдары қарастырылған. Бөлімнің екінші жартысы шөгінді таужыныстардың жіктемесі мен олардың петрографиялық сипаттамасына арналған. Үшінші бөлімде метаморфтық таужыныстар қаралған. Бұл бөлімде олардың құрамы, бітімі мен құрылымы баяндалған. Таужыныстардың химиялық құрамы қаралғанда, оларды зерттеуде қолданылатын петрохимиялық әдістерге баса көңіл бөлінген. Себебі мұндай әдістерді пайдаланып бастапқы таужынысты анықтау, химиялық элементтердің жылыстауын білу метаморфтық процесті терең түсінуге мүмкіндік береді. Бөлімнің соңында метаморфтық таужыныстар мен метасоматиттердің жан-жақты петрографиялық сипаттамалары - бітімі, құрылымы, минералдық құрамы, жаратылысы баяндалған. Олардың қалыптасуын қарастырғанда минералдардың химиялық реакцияларына да көңіл бөлінген.</t>
  </si>
  <si>
    <t>Петрография. 2-том</t>
  </si>
  <si>
    <t>Бекетова А.М.</t>
  </si>
  <si>
    <t>Учет и аудит</t>
  </si>
  <si>
    <t>Учебное пособие составлено в соответствии с требованиями учебного плана и программы дисциплины «Аудит» и включает все необходимые сведенияВ данном учебном пособии раскрываются теоретические и практические аспекты, кроме того, включены необходимые материалы для проведения семинарских занятий, СРСП, которые окажут практическую помощь в успешном усвоении материала.Учебное пособие предназначено для студентов специальности 5В050800 «Учет и аудит».</t>
  </si>
  <si>
    <t>Бекешев А.З., Абдыгалиева Г.Б, Казагачев В.Н.</t>
  </si>
  <si>
    <t>Введение в Интернет вещей (IoT).</t>
  </si>
  <si>
    <t>Пособие составлено в соответствии с программой дисциплины и предназначены для студентов направлений информационных технологий; содержит теоретический материал, краткое описание лабораторных работ, самостоятельного изучения устройства, принципа работы, правил эксплуатации и приобретения необходимых практических навыков работы со средствами моделирования и робототехники. Направлены на формирование у студентов навыков овладения технологиями и средствами проектирования и программирования роботизированных систем на основе микроконтроллеров Arduino.</t>
  </si>
  <si>
    <t>Бекешев А.З., Абдыгалиева Г.Б, Казагачев В.Н.,</t>
  </si>
  <si>
    <t>Основы робототехники на Arduino</t>
  </si>
  <si>
    <t>Бекжанова С.Е.</t>
  </si>
  <si>
    <t>Грузоведение, сохранность и крепление грузов. Часть І</t>
  </si>
  <si>
    <t>Грузоведение, сохранность и крепление грузов. Часть ІІ</t>
  </si>
  <si>
    <t>Жүк тасымалдау мен коммерциялық жұмыстардың негіздері.- 1 том</t>
  </si>
  <si>
    <t>Жүк тасымалдау мен коммерциялық жұмыстардың негіздері.- 2 том</t>
  </si>
  <si>
    <t>Международные автомобильные перевозки</t>
  </si>
  <si>
    <t>Расширение международного сотрудничества, углубление интеграционных процессов и увеличение объемов международной торговли требуют благоприятных условий для беспрепятственного пропуска транзитных грузо-, и пассажиропотоков, связанных с обеспечением межгосударственных экономических связей. Активный выход перевозчиков на международный транспротный рынок, сложность и многообразие факторов, действующих в сфере международных и внутренних перевозок, вызвают потребность в подготовке высококвалифицированных специалистов, способных обеспечивать устойчивую работу предприятий в условиях жесткой конкуренции на транспортном рынке.</t>
  </si>
  <si>
    <t>Тиеу-түсіру жұмыстарының технологиясы мен механикаландырылуы</t>
  </si>
  <si>
    <t>Бекишев К.</t>
  </si>
  <si>
    <t>Пайдалы жәндіктер</t>
  </si>
  <si>
    <t>Бекишев К., Асанов К.Д.</t>
  </si>
  <si>
    <t>Экологияның рухани өрісі</t>
  </si>
  <si>
    <t>Бекқожанова Г.Қ.</t>
  </si>
  <si>
    <t>English Stylistics: theory and practice</t>
  </si>
  <si>
    <t>Оқу құралы жоғары курс студенттеріне ағылшын тілі стилистикасы пәні бойынша лекция, семинар сабақтары мен студенттердің өзіндік жұмыс тапсырмаларын орындау кезінде пайдалану үшін құрастырылды. Оқулық университет ағылшын тілі пәні оқытушыларына, магистратура және «Шет тілі: текі шет тілі (ағылшын-неміс)» және «Аударма ісі» мамандықтары бойынша күндізгі және сырттай бөлім студенттеріне арналған. 
 Оқу құралы мемлекетттік стандарт пен жоғарыда аталған мамндықтардың типтік бағдарламасы негізінде құрастырылды. 
 Оқу құралын баспаға ұсынған – Абай атындағы Қазақ ұлттық педагогикалық университетенің оқу-әдістеме бірлестігі</t>
  </si>
  <si>
    <t>Бекнурманов Н.С.</t>
  </si>
  <si>
    <t>Дене шынықтыру және спорт педагогикасы</t>
  </si>
  <si>
    <t>Ұсынылып отырған құралдың мақсаты - өзекті педагогикалық проблемалардың теориялық негіздерін ашу және болашақ дене тәрбиесі пәнінің мұғалімдеріне, спорт түрлері бойынша жаттықтырушыларға, дене тәрбиесі және спортты ұйымдастыру бойынша қызметкерлерге қажетті кәсіби алғышарттар жасау болып табылады. Оқу құралы жалпы педагогика курсы аумағында жазылған, дене тәрбиесі және спорт бойынша педагогикалық практика өту ерекшелігін ескерумен толықтырылады.</t>
  </si>
  <si>
    <t>Бексултанова Р.Т., Сактаганова И.С.,</t>
  </si>
  <si>
    <t>Қазақстан Республикасындағы атқарушылық өндірістің құқықтық негіздері (2 томда)</t>
  </si>
  <si>
    <t>Оқу құралы «ҚР Азаматтық іс жүргізу құқығы» оқу пәнінің бағдарламасына сәйкес дайындалып, Л.Н.Гумилев атындағы ЕҰУ жасалған казустық технология бойынша құрастырылды. Оқу құралында Чухвичев Д.В., Валеев Д.Х. және т.б. тәрізді танымал шетелдік зерттеушілердің атқарушылық өндірістің кейбір аспектілеріне байланысты жасаған салыстырмалы анализі қарастырылды. Оқу құралы құқықтық жағдаяттарды (казустарды), оқу курсының барлық тақырыптары бойынша практикалық және тест тапсырмаларын, сонымен қатар жоғарғы оқу орындарының заң факультетінің студенттері, магистранттары және оқытушыларына арналған атқарушылық өндіріс курсына арналған теориялық (оқу) материалын қамтиды</t>
  </si>
  <si>
    <t>Азаматтық сот ісін жүргізудегі нормаларды қолданудың тәжірибедегі мәселелері</t>
  </si>
  <si>
    <t>Оқу құралда маңызды мәселелерін зерттеуге, сондай-ақ осы құралда баяндалған тәжірибелік тапсырмаларды орындау үшін қажетті нормативтік материалдар мен заң әдебиеттерін іздеуге және пайдалануға көмек көрсетуге арналған. Оқу құралда құқықтық жағдаяттары, және барлық тақырыптары бойынша практикалық тапсырмалары берілген, жоғарғы оқу орындарының заң факультетінің студенттері, магистранттары және оқытушыларына арналған</t>
  </si>
  <si>
    <t>Вопросы практического применения норм гражданского процессуального законодательства</t>
  </si>
  <si>
    <t>Учебное пособие подготовлено в соответствии с Типовой учебной программой по дисциплине «Гражданское процессуальное право Республики Казахстан». Учебное пособие включает в себя правовые ситуации (казусы) по всем темам учебного курса, предназначен для студентов, магистрантов и преподавателей юридических факультетов</t>
  </si>
  <si>
    <t>Бектанов Б. К.</t>
  </si>
  <si>
    <t>Геодезиялық өлшеу нәтижелерін математикалық өңдеу</t>
  </si>
  <si>
    <t>Оқу құралы 5В071100 - Геодезия және картография, 5В090300 - Жерге орналастыру және 5В090700 - Кадастр мамандықтарының ІІ курс студенттеріне арналған. Оқу құралында ықтималдылық теориясының элементтері, математикалық статистикадан мәліметтер келтірілген және өлшеу нәтижелерін математикалық өңдеудің кезегі және үлгісі көрсетілген. Сондай-ақ, геодезиялық жиілендіру торларын теңестіру, қосымша пунктердің координаталарын анықтау тәсілдері мен дәлдіктері, ең кіші квадраттар тәсілінің негіздері, теңестіру тәсілдері және анықтама мәліметтер берілген</t>
  </si>
  <si>
    <t>Фотограмметрия және қашықтан бақылау</t>
  </si>
  <si>
    <t>Землеустройство. Кадастр.Геодезия и картография</t>
  </si>
  <si>
    <t>Оқулық 5В090300 – «Жерге орналастыру», 5В090700 – «Кадастр» және 5В071100 – «Геодезия и картография» мамандықтарының студенттеріне арналған. Оқулықта аэро және ғарыштық түсірулердің сапалық бағасы, суреттердің геометриялық қасиеттері, фотоплан және фотосхема дайындау тәсілдері, суреттерді өңдеудегі қолданылатын құрал түрлері және дешифрлеу тәсілдері туралы мәліметтер берілген. Ауылшаруашылық және топографиялық дешифрлеу ерекшеліктерін және аэроғарыштық суреттерді ауыл шаруашылығында қолдану және қашықтан бақылау нұсқалары келтірілген</t>
  </si>
  <si>
    <t>Бектасова Ж.Т., Жұмашева Г.К.</t>
  </si>
  <si>
    <t>Мемлекеттік тілде іс қағаздарын жүргізу</t>
  </si>
  <si>
    <t>Қазақ ұлттық өнер университеті</t>
  </si>
  <si>
    <t>Пәннің міндеттері, құжат туралы түсінік. ҚР «Тіл туралы» Заңы Мемлекеттік тілде іс жүргізу пәнінің міндеттері:«Құжат» - латын тілінде «куәлік», «дәлелдеу тәсілі» деген мағына береді. Құжат – фактілер мен оқиғалар, құбылыстардың объективті шындығын және тұлғаның ойлау қызметі туралы хабарларды әртүрлі әдістермен арналған материалға түсіру. Ұйымдар мен мекемелерлің, кәсіпорындардың күнделікті жұмысында өндірістік, шаруашылық, қаржылық және қоғамдық қызметінің сан қилы мәселелері бойынша құжат ұйымдастырылады. Олардың жүргізілу барысында ығарған түрлі шешімдері, басқару істері, атқарған қызметі іс қағаздарынан анық көрінеді. Құжаттардың жазылуына, олардың тіркелуіне, қозғалысына, есепке алынуы мен сақталуына байланысты жұмыстар жиынтығы іс қағаздарын жүргізу деп аталады. Іс қағаздарын қазақша жүргізудің мемлекеттік құндылығын, әлеуметтік маңыздылығын оның қазақ тілінің мемлекеттік тіл ретінде қызмет етуінің алғы шарттарының бірі екендігін ұғындыру. Еліміздің арқа сүйер болашақ мамандық иелерін іс қағаздарын толтырудың мемлекеттік стандарттары мен толтырылу әдістері, жазылу стилдері, атқаратын міндеттері, мақсаты сияқты білім жүйесі негіздерімен қаруландырып, мемлекеттік тілдің қоғам дамуындағы ролінің күшеюіне жас мамандардың өз септігін тигізуін қамтамасыз ету.</t>
  </si>
  <si>
    <t>Белецкая Н.П., Дмитриев П.С., Назарова Т.В., Пашков С.В., Фомин И.А.</t>
  </si>
  <si>
    <t>Рекреационный потенциал северо-казахстанской области Часть I</t>
  </si>
  <si>
    <t>Монография посвящена оценке рекреационно-туристского потенциала Северо-Казахстанской области (СКО). Территория СКО обладает разнообразными природными ресурсами, на основе которых сложился развитый сельскохозяйственный комплекс. Однако природные резервы позволяют также придать региону свойства территориальной туристско-рекреационной системы. Складывающийся в настоящее время туристско-рекреационный комплекс находится в зачаточном состоянии. Рассматривается история географических исследований и освоения территории Северного Казахстана, отраженная в многочисленных физических свидетельствах и описаниях, имеющих место в прошлом, начиная со времен покорения Сибири. Рекреационный потенциал области позволят успешно развивать практически все основные направления туризма: лечебно-курортного, спортивно-оздоровительного, развлекательного, информационно-познавательного. Приоритетным направлением для СКО объективно является развитие оздоровительного туризма, в основе которого лежит наличие Шалкар-Имантауской курортной зоны, экологической чистоты ландшафтов и возможностей различных способов укрепления здоровья, таких как запасы лечебных грязей, ценных минеральных лечебных и столовых вод. Основой информационно-познавательного направления служит наличие многочисленных природных, археологических, архитектурных, литературных памятников и многое другое, что позволяет региону стать эффективным и привлекательным для внутреннего и внешнего туризма.</t>
  </si>
  <si>
    <t>Рекреационный потенциал северо-казахстанской области Часть II</t>
  </si>
  <si>
    <t>Во второй части монографии дифференцированно рассматриваются рекреационно-туристические ресурсы по каждому из административных районов Северо-Казахстанской области (СКО) и г. Петропавловску. Каждый район обладает своим набором природных условий и ресурсов. Авторы старались выделить специфику района, найти его «изюменку» сделать оценку его потенциала.Особое внимание уделялось направлениям туризма, которые перспективны в целом для области. Основным направлением для СКО, как ранее отмечено, является развитие оздоровительного туризма, благодаря, прежде всего, природным условиям и богатым рекреационным ресурсам - запасам лечебных грязей, ценных минеральных лечебных и столовых вод, наличием Шалкар-Имантауской курортной зоны, экологической чистоте ландшафтов и возможностях различных способов укрепления здоровья и отдыха (пляжный отдых, охота, рыбная ловля, пешие и конные прогулки и др.).Многие районы области располагают уникальными рекреационными ресурсами для успешного развития информационно-познавательного направления на основе богатого историко-культурного наследия региона, накопленного в течение тысячелетий, подтвержденного многолетними археологическими и другими научными исследованиями. СКО – родина многих героев казахского народа – батыров, отстаивавших его свободу и независимость, отважных героев современности, прославленных деятелей науки, литературы, искусства. Особо выделяется богатством историко-культурного наследия областной центр.</t>
  </si>
  <si>
    <t>Белецкая Н.П., Дмитриев П.С., Фомин И.А., Жунусов А.Е., Кутняк А.И., Сиволап В.Н., Сыздыков А.А., Топченко А.В., Андрющенко О.Е., Темирбек А.М.</t>
  </si>
  <si>
    <t>Природные ресурсы и развитие агропромышленного комплекса Северо-Казахстанской области</t>
  </si>
  <si>
    <t>СКГУ</t>
  </si>
  <si>
    <t>Первая часть монографии включает обзор природных ресурсов Северо-Казахстанской области (СКО), так как природно-ресурсный потенциал каждого региона в очень большой степени определяет его социально-экономическое состояние и дальнейшие перспективы развития. Вторая ее часть содержит разработки сотрудников СКГУ им. М. Козыбаева, в которых излагается их видение дальнейшего развития агропромышленного комплекса СКО, направленное на обеспечение производства востребованной на рынках конкурентоспособной продукции на принципах перехода страны к «зеленой» экономике как наиболее прогрессивному общемировому движению в соответствии с обязательствами, которые взял на себя Казахстан, подтвердивший их законодательно. Показано, что у СКО имеются уникальные возможности развития органического земледелия, которые базируются на наличии запасов местных органических (органоминеральных) удобрений для производства экологически безопасной сельскохозяйственной продукции, востребованность которой возрастает как на мировых, так и на внутренних рынках. В СКО также имеется задел повышения энергоэффективности в сфере автономного теплоснабжения социальной сферы сельской местности, как существенного вклада в развитие «зеленой» экономики.</t>
  </si>
  <si>
    <t>Беляева Э. П., Моисеева Е. В.</t>
  </si>
  <si>
    <t>Методика преподавания иностранных языков</t>
  </si>
  <si>
    <t>Учебное пособие по курсу «Методика преподавания иностранных языков» предназначено для студентов и преподавателей языковых факультетов педагогических специальностей. Пособие содержит теоретический материал и практические задания для проверки его усвоения, а также исследовательские задания для самостоятельной работы студентов, глоссарий и примеры тестовых заданий. Пособие знакомит студентов, будущих преподавателей, с актуальными проблемами профессиональной подготовки учителей английского языка на современном этапе реформирования иноязычного образования в Республике Казахстан. В учебном пособии рассматриваются как теоретические, так и практические вопросы методики преподавания: обучение языковому материалу и коммуникативным умениям.Учебное пособие будет полезно для проведения занятий по методике преподавания английского языка, в качестве ресурса для самостоятельного изучения в период прохождения педагогической практики.</t>
  </si>
  <si>
    <t>Бердагулова С.К.</t>
  </si>
  <si>
    <t>Евразийство: теория и практика</t>
  </si>
  <si>
    <t>Берденов Ж.Г.</t>
  </si>
  <si>
    <t>Современное состояние и геоэкологический анализ геосистем бассейна реки Илек</t>
  </si>
  <si>
    <t>Монография написана на основе многолетних комплексных физико-географических исследований, проведенных в условиях стационарных и экспериментально-экспедиционных исследований полупустынно-степных комплексов бассейна реки Илек в период с 2010 по 2016 годы. Исследования охватили территорию Актюбинской и Западно-Казахстанской областей (РК) и Оренбургской области (РФ), относящихся к бассейну реки Илек. В работе раскрыта роль техногенных факторов непосредственно влияющих на компоненты геосистем. Дана геоэкологическая оценка природно территориальных комплексов бассейна реки Илек, применяя современные методы ГИС-технологий, на основе скоординированного геоэкологического мониторинга созданы карты ореолов загрязнения компонентов природной среды, выявлены закономерности функционирования бассейновых геосистем территории бассейна реки Илек. По результатам исследований сформирована методика прогнозирования тенденции изменения природной среды при изменении техногенной нагрузки. Книга рекомендована для исследователей в области физикой географии, геоэкологии, специалистов экологических органов, студентов высших учебных заедений, будет полезна широкому кругу читателей.</t>
  </si>
  <si>
    <t>Применение геоинформационных систем в современной географической науке</t>
  </si>
  <si>
    <t>Учебное пособие предназначено для студентов естественнонаучных и технических специальностей университетов (бакалавриат), изучающих геоинформатику, геоинформационные системы и применение ГИС-технологий в различных сферах деятельности. Пособие может быть использовано как вводный курс для магистрантов и докторантов направлений «География, биология, экология, геодезия» и смежных специальностей, которые пользуются в своей работе географическими информационными системами.</t>
  </si>
  <si>
    <t>Бердоңғаров К., Махмутов С.</t>
  </si>
  <si>
    <t>Қоянды қолда өсіру</t>
  </si>
  <si>
    <t>кітап</t>
  </si>
  <si>
    <t>Ауыл шаруашылығы өнімдерін өндіруді молайтуға кәсіпорынның және азаматтардың меншікті қосалқы шаруашылықтары үлкен үлес қосып отыр. Бұл міндетті орындауда қолда қоян өсірудің де маңызы зор. Кітапта қолда өсірілетін қоян тұқымдарының түрлері, биологиялық ерекшеліктері, оларды бағып-күту мәселелері және ет, тері, түбіт өнімдерін алу, өңдеу жолдары ғылыми тұрғыдан әңгіме болады. Сондай-пқ қоян етінің тағамдық қасиеті және одан тағам әзірлеу әдістері айтылады. Кітап қолда қоян өсіретін азаматтарға және кәсіпорын мен мектепте, арнаулы шаруашылықтарда қоян өсіретін мамандарға арналған.</t>
  </si>
  <si>
    <t>Берикханова Г.Е.</t>
  </si>
  <si>
    <t>Математикалық анализдің есептік практикумы</t>
  </si>
  <si>
    <t>«Математикалық анализдің есептік практикумы» I бөлім оқу құралы мазмұны мен құрылымы 5В060100 - «Математика», 5В060200 - «Информатика», 5В060400 - «Физика» мамандықтары бойынша «Математикалық анализ» пәнінің типтік бағдарламасына сай келеді. 
 Сонымен қатар бұл оқу құралы 5В010900 - «Математика», 5B011000 – Физика, 5В011100 – Информатика және жаратылыстану бағытындағы мамандықтар мен техникалық мамандықтың студенттері үшін «Математикалық анализ», «Математика», «Жоғары математика» курсын меңгеруде өте тиімді.Мұнда шектер теориясына, бір айнымалының функциясының дифференциалдық және интегралдық есептеулері тақырыбына арналған қиындық деңгейі жоғары, әр типті, есептеуге уақытты көп талап ететін есептердің шығарылуы түсіндіріліп, толық көрсетілген. Әр тақырыптың алдында анықтамалар, теоремалар, формулалар, қысқаша теориялық мәліметтер берілген. Студенттерге өздігінен орындайтын жаттығулар берілген.</t>
  </si>
  <si>
    <t>Берікханова Г.Е. (Берикханова Г.Е.), Нұрсұлтанова Г.К.</t>
  </si>
  <si>
    <t>Комбинаторика, ықтималдық және статистика</t>
  </si>
  <si>
    <t>«Комбинаторика, ықтималдық және статистика» оқу-әдісте-мелік құралы сегіз тараудан тұрады. Әр тарауда қысқаша теориялық материал, есептер және олардың шығару жолдары көрсетілген. Тараудың соңында өз бетімен жұмыс істеуге арналған тапсырмалар, бақылау жұмыстары мен тест тапсырмалары берілген. Бұл оқу-әдіс-темелік құрал мектеп мұғалімдеріне элективті курс ретінде ұсынылады және жоғарғы сынып оқушыларына білім жетілдіруге көмектеседі. Сонымен бірге, бұл оқу құралы 050602 –«Информатика», 050701 – «Биотехнология», 050506 – «Экономика» мамандығында оқитын студенттеріне де, колледждердің студенттеріне де пайдалы құрал болып табылады.</t>
  </si>
  <si>
    <t>Бесимбаева О.Г.</t>
  </si>
  <si>
    <t>Экономическая оценка производства картографо-геодезических работ</t>
  </si>
  <si>
    <t>Изложены принципы организации производства, методы нормирования труда в картографо-геодезическом производстве, формы и системы оплаты труда, методы технического проектирования, приведены показатели и пути улучшения использования производственных основных фондов, показана себестоимость, прибыль и рентабельность картографо-геодезических работ; контроль качества картографической продукции; приведены методы определения производительности труда; примеры работы со сборниками единых норм времени и выработки; пример расчета заработной платы исполнителей для бригады при выполнении картографо-геодезических работ; метод составления прямого расчета сметной стоимости работ. Предназначено для студентов и магистрантов высших учебных заведений по специальностям: 5В071100 – «Геодезия и картография», 6М071100 – «Геодезия».</t>
  </si>
  <si>
    <t>Бесимбаева О.Г., Олейникова Е.А</t>
  </si>
  <si>
    <t>Маркшейдерия при выполнении капитальных работ</t>
  </si>
  <si>
    <t>горное дело</t>
  </si>
  <si>
    <t>Рассмотрены основные задачи маркшейдерской службы при капитальных работах: подземная съемка по трехштативной схеме, горизонтальные соединительные съемки, ориентирно-соединительная съемка через один вертикальный ствол, ориентирно-соединительная съемка через два вертикальных ствола, гироскопическое ориентирование. Пособие составлено в соответствии с рабочим учебным планом.
 Предназначено для студентов и магистрантов высших учебных заведений при изучении дисциплин по специальностям: 5В070700 – «Горное дело», 6М074900 – «Маркшейдерское дело».</t>
  </si>
  <si>
    <t>Бестереков У.</t>
  </si>
  <si>
    <t>Галургиялық үрдістер технологиясы</t>
  </si>
  <si>
    <t>Кері осмос</t>
  </si>
  <si>
    <t>Состав, структура и свойства воды</t>
  </si>
  <si>
    <t>Бестереков У., Сахы М., Назарбек Ұ.Б.., Ермеков С.Р.</t>
  </si>
  <si>
    <t>Сода және азотты қосылыстар өндірістерінің технологиялық негіздері мен есептеулері</t>
  </si>
  <si>
    <t>Оқу құралы жоғары оқу орындарының химия-технологиялық мамандықтарының студенттеріне арналған. Сонымен қатар бұл оқу құралын химия өндірістерінің инженер және техник мамандары да пайдалануына болады.Оқу құралында бейорганикалық заттар технологиясы мамандығының бағдарламасына сәйкес дайындалған каустикалық және қақталған сода, азот қышқылы, аммиак, аммоний нитраты өндірістерінің технологиялық негіздері мен есептеулері келтірілген. Жинақталған мәліметтерде бейорганикалық заттар технологиясындағы соңғы жетістіктер ескеріліп, есептеулердің жаңа тәсілдері, есептеу машиналары пайдаланылған. Келтірілген есептеулер технологиялық процестердің физика-химиялық мәніне негізделіп өнім шығымын, порцестер жылдамдығын материалдық және жылулық ағындар есептеулерін, өндірістік тәртіпті тиімдендіру, технологиялық құрылғылардың қажетті саны мен өлшемдерін, өндірістік шығындар мөлшерін және т.б. технологиялық көрсеткіштерді анықтауға мүмкіндік береді.Қазақстан Республикасы білім, мәдениет және денсаулық сақтау министрлігі баспасының жоспары бойынша басылды</t>
  </si>
  <si>
    <t>Бестереков У.Б., Болысбек А.А., Назарбек У.Б., Абдуразова П.А.</t>
  </si>
  <si>
    <t>Современное состояние мембранной техники и технологии</t>
  </si>
  <si>
    <t>Бибатыров Е.К., Джартыбаева Ж.Д., Кунжигитова Г.Б.</t>
  </si>
  <si>
    <t>Жүнді өңдеу технологиясы</t>
  </si>
  <si>
    <t>Оқу құралы 5В010700 – «Бейнелеу өнері және кескіндеме» мамандығы студенттеріне арналған. Ғылым мен білім әлі өркен жая қоймаған қазақ жерінде сонау XVIII-XIX ғасырларда қол өнері ұлттық дәстүр ала бастағаны халқымыздың өнер тарихынан аян. Ашық түсті айшықты текеметтер, қара-ала сырмақтар, қызылды-жасыл түскиіздер, алқызыл гүлдері құлпырған түкті кілемдер, қошқар мүйіз, самаурынша, құстаңдай,жапырақша өрнекті терме алашалар мен тоқылған сандыққап, асадал, аяққап, кесеқап немесе шекпен, шапан сияқты киім-кешектер о баста, сөз жоқ, тұрмыстық қажеттіліктен туған. Оқұ құралында жүннен иірілген жіп-жылу ұстағыштығымен, күннің көзін өткізбейтігін, бояу алғыштығымен жоғары бағаланғандығын, жүннен тоқылған киім, сондай-ақ киіз үйдің жабдықтары, ішкі әшекейлері түгелдей дерлік жүннен жасалу технологиясы көрсетілген.</t>
  </si>
  <si>
    <t>Бигалиев А.Б.</t>
  </si>
  <si>
    <t>Биоэкология (каз.яз)</t>
  </si>
  <si>
    <t>Оқулықта экологияның іргелі мәселелері биология ғылымы-ның негізі ретінде қарастырылған. Сонымен қатар экологияның жалпы сұрақтары, динамикалық орта мен күрделі жағдайдағы әртүрлі деңгейдегі биологиялық жүйелердің қалыптасуындағы тұрақтылық заңдылықтары және негізгі механизмдері зерттелінген. 
 Барлық экологиялық түсініктергі және жалпы заңдылықтарға қатысты қазіргі таңдағы адамзаттың биосфераға және оның ком-понентеріне толығымен әсер ету мәселелері, табиғатты пайдала-нудың ғылыми негізгі баяндалған.</t>
  </si>
  <si>
    <t>Биоэкология (рус.яз)</t>
  </si>
  <si>
    <t>Экологическая генетика 1 том</t>
  </si>
  <si>
    <t>В учебнике рассматриваются основы общей и частной генетики как фундаментальной биологической науки. Излагаются механизмы мутационного процесса, мутагенных факторов внешней среды, а также основные механизмы и закономерности устойчивого существования биологических систем разного уровня в условиях изменяющейся природной среды. Все понятия экологической генетики и наиболее общие генетические закономерности увязаны с проблемами современного антропогенного влияния на биосферу в целом, так и на её компоненты, что позволяет понять научные основы рационального природопользования и охраны окружающей среды.Учебник предназначена для студентов университетов специальностей «Биология» и «Экология», аспирантов, преподавателей и научных сотрудников</t>
  </si>
  <si>
    <t>Экологиялық генетика (2 томда)</t>
  </si>
  <si>
    <t>Молекулалық биология және генетика кафедрасы</t>
  </si>
  <si>
    <t>Экологическая генетика 2 том</t>
  </si>
  <si>
    <t>Биекенов К.У., Биекенова С.К., Кенжакимова Г.А.</t>
  </si>
  <si>
    <t>Әлеуметтану (2 томда)</t>
  </si>
  <si>
    <t>Бұл оқулықта әлеуметтану ғылымының даму үдерісі, оның қазіргі ғылыми мәртебесі, неғұрлым танымал өкілдерінің концепциялары, теориялық-әдіснамалық, әдістемелік және әдісқұралдық негіздері, орта деңгей теориялары, негізгі ұғымдары қарастырылған.
 Оқулық жоғары оқу орындарының студенттеріне арналған.Сондай-ақ әлеуметтану ғылымына қызығатын қалың жұртшылыққа, оқытушыларға, магистранттар, доктаранттарға, мұғалімдерге де пайдасы зор.</t>
  </si>
  <si>
    <t>Социология (в 2-х т.)</t>
  </si>
  <si>
    <t>В данном учебном пособии на казахстанском материале освещены проблемы современной фундаментальной и прикладной социологии. Последовательно в доступной форме излагаются вопросы социологии как науки и учебной дисциплины, социологических измерений глобализационных процессов. Речь идет о социометодологии, социальных проектах и социологических индикаторах, прикладной и эмпирической социологии, построении программы полевого исследования, социологических теориях общества, классов, феномене
 среднего класса, уровня и качества жизни, бедности и неравенстве, социальной мобильности, фундаментальных институтах общества и социальном контроле.
 Работа представляет интерес для студентов, магистрантов, докторантов и преподавателей, занимающихся социологией.
 Рекомендовано учебно-методической комиссией по специальности «0505011 (5В05 0100) – социология» секции гуманитарных
 и естественно-научных специальностей РУМС высшего и послевузовского образования МОН РК при КазНУ им. аль-Фараби
 (прот. № 1, 28.01.2011 г.).</t>
  </si>
  <si>
    <t>Биекенов К.У., Садырова М.С.</t>
  </si>
  <si>
    <t>Әлеуметтану. Ұғымдар мен баламалар (2 томда)</t>
  </si>
  <si>
    <t>Бижкенова А.Е.</t>
  </si>
  <si>
    <t>Актуальные вопросы современной лингвистики и лингводидактики (избранные труды)</t>
  </si>
  <si>
    <t>Настоящая книга содержит избранные труды автора, опубликованные в разное время в научных изданиях в стране и за рубежом. Содержание отдельных статей обновлено и дополнено. 
 В первой главе книги собраны научные работы, касающиеся актуальных направлений в развитии лингвистической науки вообще, топонимике и словообразовании, в частности. Во второй главе представлены научные разработки, посвященные концептуальным вопросам организации учебного процесса по обучению иностранным языкам в высшей школе, определению места языкового обучения в профессиональном образовании и методике обучения иностранным языкам. 
 Все изложенные материалы носят авторский характер и отмечены индивидуальным подходом к поднимаемым проблемам.</t>
  </si>
  <si>
    <t>Имена собственные: источник семантики и словообразования</t>
  </si>
  <si>
    <t>В книге собраны избранные труды автора, опубликованные в разное время в научных и специализированных изданиях в стране и за рубежом. Содержание статей изменено, дополнено и переработано с учетом апробации. Представленные научные разработки отражают основной взгляд исследователя на проблемы содержания имен собственных, роль и их место в лексике, словообразовательный потенциал: теорию и практику деонимизации. 
 Книга представляет интерес для лингвистов и молодых ученых, занимающихся вопросами словообразования, ономастики и деономастики.</t>
  </si>
  <si>
    <t>Современная методология лингвистических учений</t>
  </si>
  <si>
    <t>Учебное пособие подготовлено в соответствии с тематическим планом издания кафедры иностранной филологии и представляет собой учебно-методический комплекс по одноименному предмету обязательного компонента цикла профессиональных дисциплин для магистрантов специальности 6М021000 – Иностранная филология 1-го года обучения.</t>
  </si>
  <si>
    <t>Бижкенова А.Е., Дуйсекова К.К., Булатбаева К.Н., Сабитова Л.С., Жуманбекова Н.З., Калиева А.К., Жумабекова Б.К.</t>
  </si>
  <si>
    <t>Современные направления лингвистической науки (в 2-х т.)</t>
  </si>
  <si>
    <t>Настоящая монография представляет собой коллективный авторский научный труд, имеющий целью представить современные подходы в лингвистике, проанализировать сложившееся состояние отдельных новых направлений в лингвистическом исследовании, сделать критический обзор существующих взглядов на традиционную лингвистику и провести параллели к казахстанскому языковедению. 
 Монография является первой попыткой объединения в единую концепцию положений традиционных лингвистических направлений как лексикология, фонетика и фонология, фразеология с новыми направлениями в лингвистике такими, как функциональная грамматика, коммуникативная лингвистика, когнитивная лингвистика. Сравнительный, межпредметный характер носит и теория переводоведения.</t>
  </si>
  <si>
    <t>Бимендина А.У.</t>
  </si>
  <si>
    <t>Дискретті математика және математикалық логика</t>
  </si>
  <si>
    <t>Оқу әдістемелік құралда «Дискретті математика және математикалық логика» пәнінің негізгі сұрақтары қарастырылған. Графтар ұғымы мен пікірлер алгебрасы теориялық және тәжірибиелік тұрғыда толық талқыланып, оларға нақты мысалдар келтірілген. Оқу әдістемелік құрал оқырманның құралда келтірілген тақырыптардың төңірегінде білімдерін өздігімен меңгеруге мүмкіндік береді. 
 Оқу әдістемелік құрал «Математика», «Механика», «Информатика» мамандықтары үшін жоғары оқу орнының студенттеріне арналған.</t>
  </si>
  <si>
    <t>Бишимбаев В. К., Исаева А. У.</t>
  </si>
  <si>
    <t>Технология получения экологически чистых биодизельных топлив на основе растительного сырья</t>
  </si>
  <si>
    <t>Монография предназначена для научных сотрудников, инженерно-технических работников нефтехимической и нефтеперерабатывающей промышленности, широкого круга читателей, интересующихся вопросами нефтехимии.</t>
  </si>
  <si>
    <t>Бишимбаев У.К., Молдабеков Ш., Жантасов К.Т., Анарбаев А.А., Бестереков У.</t>
  </si>
  <si>
    <t>Бейорганикалық заттардың химиялық технологиясы. 3том. 1бөлім
 Миниралды тыңайтқыштардың химиялық технологиясы</t>
  </si>
  <si>
    <t>Бейорганикалық заттардың химиялық технологиясы. 3том. 2бөлім
 Миниралды тыңайтқыштардың химиялық технологиясы</t>
  </si>
  <si>
    <t>Бишімбаев У.Қ., Жантасов Қ.Т., Молдабеков Ш., 
 Сахы М.С., Шолақ А., Жантасова Д.М.</t>
  </si>
  <si>
    <t>Бейорганикалық заттардың химиялық технологиясы. V том. 1бөлім. Минералды тыңайтқыштар және тұздар (2 томда)</t>
  </si>
  <si>
    <t>Оқулық 5В072000 – бейорганикалық заттардың химиялық технология мамандарды даярлау үрдісінде және «Бейорганикалық заттардың химиялық технологиясы», «Қазақстандағы минералды шикі заттар», «Минералды және екіншілей шикі заттарды дайындау және қазып алу технологиясы» және «Қалдықсыз технология» пәндері 5В072000-«Бейорганикалық заттардың химиялық технологиясы» мамандығының студенттері үшін базалық бейіндік және жалпы білім беру пәндері болып табылады. негізгі оқулық болып табылады сонымен қатар, ол осы мамандық бойынша магистранттарына, PhD докторанттарына, ғылыми қызметкерлер мен оқытушыларға, өндіріс қызметкерлері мен кең тарапты оқырмандарға арналған.</t>
  </si>
  <si>
    <t>Бишімбаев У.Қ., Жантасов Қ.Т., Молдабеков Ш., Сахы М.С., Шолақ А., Жантасова Д.М.</t>
  </si>
  <si>
    <t>Бейорганикалық заттардың химиялық технологиясы. V том. 2 бөлім. Минералды тыңайтқыштар және тұздар (2 томда)</t>
  </si>
  <si>
    <t>Оқулықта минералды тыңайтқыштар алу үшін қажетті шикізаттардың сипаттамалары, химиялық құрамдары, олардың түрлері және Қазақстан Республикасында орналасқан кенді мекен жайлар туралы мәліметтемелер келтірілген. Тыңайтқыштардың құрамындағы элементтердің жер қыртысынан өсімдіктерге өткенде олардың дақылдарымен өнімдерге әсерлері берілген, тыңайтқыштар және тұздар алу технологиялық үлгілері көрсетілген. Олардың химиялық құрамын анықтауға түрлі талдау әдістердің сипаттамаларымен қолданатын реактивтер мен жабдықтары келтірілген. Химиялық реактивтермен және минералды тыңайтқыштармен жұмыс істеген кездегі өмір тіршілігінің қауіпсіздігі берілген сонымен, қатар оқулық құралда минералды тыңайтқыш өндірісін жобалағанда экономикалық көрсеткіштерімен техника экономикалық негізделуі көрсетілген. Оқулық 5В072000 – бейорганикалық заттардың химиялық технология мамандарды даярлау үрдісінде және «Бейорганикалық заттардың химиялық технологиясы», «Қазақстандағы минералды шикі заттар», «Минералды және екіншілей шикі заттарды дайындау және қазып алу технологиясы» және «Қалдықсыз технология» пәндері 5В072000-«Бейорганикалық заттардың химиялық технологиясы» мамандығының студенттері үшін базалық бейіндік және жалпы білім беру пәндері болып табылады. негізгі оқулық болып табылады сонымен қатар, ол осы мамандық бойынша магистранттарына, PhD докторанттарына, ғылыми қызметкерлер мен оқытушыларға, өндіріс қызметкерлері мен кең тарапты оқырмандарға арналған.</t>
  </si>
  <si>
    <t>Бияров Б.Н.</t>
  </si>
  <si>
    <t>Өр Алтайдың жер-су аттары</t>
  </si>
  <si>
    <t>Языки, филология</t>
  </si>
  <si>
    <t>Оқырман назарына ұсынылып отырған бұл монография республикамыздың шығысындағы Өр Алтай (Оңтүстік Алтай) өңірінің жер – су аттарын, оның ішінде тау аттарын (оронимдерді), тілдік тұрғыдан сипаттауға арналған. Бүрын зерттеле қоймаған аймақтан 2000-нан астам атау жиналып, тарихи-лингвистикалық, этнолингвистикалық және құрылымдық жағынан жан-жақты талданған. 
 Аталмыш еңбек тіл біліміне ықылас қойған студент, аспиранттарға, мектеп оқушыларына, туған жерін танып-білемін деген көпшілік қауымға арналады.</t>
  </si>
  <si>
    <t>Бияшев К.Б., Бияшев Б.К.</t>
  </si>
  <si>
    <t>Ветеринарная микробиология и иммунология (в 2-х т.)</t>
  </si>
  <si>
    <t>Второе издание учебника «Ветеринарная микробиология и иммунология» (1-е-2007г.) отражает современное состояние и динамику развития микробиологии и представляет собой систематизированное изложение основных разделов курса в полном соответствии программе, утвержденной Министерством образования и науки РК и соответствует современному уровну развития науки. Книга состоит из трех частей: общей микробиологии, учения об инфекции и иммунитете, частной микробиологии с дополнением иллюстративных материалов, в том числе результатов собственных исследований авторов. Учебник предназначен для бакалавриатов, магистрантов и Рh - докторантов ветеринарных специальностей и практических работников.</t>
  </si>
  <si>
    <t>Бияшев К.Б., Киркимбаева Ж.С., Анда Валдовска, Сарсембаева Н.Б.
 Е.С.Ермагамбетова</t>
  </si>
  <si>
    <t>Санитарно-микробиологические исследование в ветеринарии</t>
  </si>
  <si>
    <t>Учебное пособие «Санитарно-микробиологические исследование в ветеринарии» предназначено для магистрантов ветеринарных вузов. Содержит основополагающую информацию по занятиям санитарной микробиологии, практические задания и методические указания для их выполнения, вопросы контроля знаний по изучаемой теме. 
 Подробно описана микрофлорора объектов внешней среды, сырья и продуктов питания животного происхождения. Показаны возможные источники инфекции на производстве, профилактика и меры борьбы с микробами – возбудителями порчи сырья, полуфабрикатов и готовой продукции. Приведена схема санитарно-микробиологического исследования продуктов животноводства и птицеводства в соответствии с международными требованиями.</t>
  </si>
  <si>
    <t>Бияшев К.Б., Тулемисова Ж.К., Бияшев Б.К.</t>
  </si>
  <si>
    <t>Основы биотехнологии</t>
  </si>
  <si>
    <t>В учебнике освещены основные разделы современной биотехнологии. В настоящее время биотехнология представляет собой биоиндустрию. Последняя влючает в себя промышленную, пищевую, сельскохозяйственную, экологическую биотехнологии, биоэнергетику и т.д. Обьединяет все эти отрасли биотехнологии одно общее свойство – все вышеупомянутые процессы основаны на использовании не искусственных, а природных систем, а именно различных прокариотических и эукариотических организмов. 
 Предназаначено для студентов специальности «Биотехнология» и практических работников.</t>
  </si>
  <si>
    <t>Біләлов Б.Д., Копобаева А.Н.</t>
  </si>
  <si>
    <t>Мұнай және газ геологиясы</t>
  </si>
  <si>
    <t>Осы оқу құралында мұнай мен газдың жаралу тегін, олардың өзара орын ауыстыру жағдайларын, шоғырларды толықтай сипаттай келе, осы жаралу уақытында қандайда бір тектоникалық қозғалыстардың осы пайдалы қазбалардың дамуына ықпалын түсіндіреді. Мұнай мен газдың дамуындағы ерекшеліктерді жеке бөліп және ортақ ұқсастықтарын ашып көрсеткен. Олардың таралу заңдылықтары, сонымен қатар, Қазақстанның да мұнай мен газы бар облыстарына, олардың қазіргі тектоникалық жағдайларына баса назар аударған. 
  Оқу құралы 5В070600, 6М070600 «Геология және пайдалы қазбалар кен орындарды барлау» студенттері мен магистранттары және тау-кен, мұнай ісі мамандықтарының студенттеріне арналған.</t>
  </si>
  <si>
    <t>Блисов Т.М.</t>
  </si>
  <si>
    <t>Жер кадастры</t>
  </si>
  <si>
    <t>Оқу құралында дәрістер курсы, бақылау сұрақтар және ұсынылған әдебиеттер тізімі. 5В080100 - Агрономия мамандықтар бағытында оқитын студенттеріне арналған</t>
  </si>
  <si>
    <t>Блощицына-Лепявко А.М. , В.С. Портнов, Н.Х. Шарипов</t>
  </si>
  <si>
    <t>Анализ закономерностей изменения газоносности углей карагандинского бассейна от различных факторов</t>
  </si>
  <si>
    <t>В монографии изложены основные сведения по изучению газоносности углей Карагандинского бассейна, приведены закономерности и зависимости изменения микрокомпонентного состава углей и метаноносности угольных пластов, которые позволяют уменьшить ошибки при составлении карт прогноза газоносности. Данные вопросы представляют теоретический и практический интерес, рассматривают геологические признаки, сформировавшие угольный пласт и его метаноносность: показатель метаморфизма угля, зольность, глубина залегания пластов, их мощность, строение и петрографический состав, коэффициент нарушенности. Монография предназначена для инженерно-технических специалистов горных предприятий, а также в качестве учебного пособия студентам и магистрантам специальностей: «Геология и разведка месторождений полезных ископаемых», «Горное дело», «Маркшейдерское дело», «Безопасность жизнедеятельности и защита окружающей среды», «Обогащение полезных ископаемых».</t>
  </si>
  <si>
    <t>Боброва В.В., Лихачева Е.Н.</t>
  </si>
  <si>
    <t>Преемственность между дошкольным и начальным школьным образованием детей, испытывающих трудности в обучении</t>
  </si>
  <si>
    <t>В монографии рассмотрены вопросы преемственного обучения и воспитания детей, испытывающих трудности при усвоении программного материала на этапах дошкольного и начального школьного обучения. Результативность предлагаемой системы преемственного образования доказана экспериментальной работой.Монография рассчитана на широкий круг специалистов в области общей педагогики и специального образования. Также будет полезна студентам педагогических специальностей и родителям детей, рассматриваемой категории</t>
  </si>
  <si>
    <t>Богатова О.В., Карпова Г.В., Ребезов М.Б., Топурия Г.М., Клычкова М.В., Кичко Ю.С.</t>
  </si>
  <si>
    <t>Современные биотехнологии в сельском хозяйстве</t>
  </si>
  <si>
    <t>Монография посвящена изучению влияния безвредных и пригодных для массового применения кормовых средств, в частности препаратов с пробиотическими свойствами благоприятно влияющих на организм птицы. Рассмотрены и рекомендованы производству рациональные варианты введения ферментативной гидролизованной сыворотки, пептидного биорегулятора тимогена. 
 Предназначена для специалистов птицеводческой отрасли, сотрудников и специалистов сельского хозяйства, а также для преподавателей, аспирантов, магистрантов и студентов вузов.</t>
  </si>
  <si>
    <t>Бозшатаева Г.Т.</t>
  </si>
  <si>
    <t>Өсімдіктер физиологиясы</t>
  </si>
  <si>
    <t>Оқу құралы «Өсімдіктер физиологиясы» пәнінің оқу бағдарламасы мен оқу жоспары талаптарына сәйкес және студенттердің пән бойынша теориялық білімдеріне қойылатын талаптарға қажетті барлық мәліметтер негізінде құрастырылған. 5В011300 - «Биология», 5В060700-Биология мамандықтарының студенттеріне арналған</t>
  </si>
  <si>
    <t>Бозшатаева Г.Т., Оспанова Г.С., Тұрабаева Г.К</t>
  </si>
  <si>
    <t>Жобалық оқыту технологиясы</t>
  </si>
  <si>
    <t>Оқу-әдістемелік құрал студенттердің заманауи оқыту технологиялары мен әдістері бойынша теориялық білімдеріне қойылатын талаптарға қажетті барлық мәліметтер негізінде құрастырылған. «Жобалық оқыту технологиясы» оқу-әдістемелік құралында жобалық оқыту технологиясының заманауи білім беру үдерісіндегі орны, Республикалық деңгейде жүйелі түрде өткізілетін мектеп оқушыларының ғылыми жобалар байқауынының талаптарына сай жобаларды дайындау, ғылыми жобаны жүргізу әдістемесі, сондай-ақ авторлардың мектеп оқушыларымен және студенттермен жасаған жобаларының үлгілері ұсынылған. Оқу-әдістемелік құралды студенттердің педагогикалық іс-тәжірибесі мен ғылыми-зерттеу жұмыстарын ұйымдастыруда, сонымен қатар мектеп мұғалімдері оқушылармен ғылыми-зерттеу жұмыстары мен ғылыми жобаларды дайындау мен жүргізуде қолдануына болады</t>
  </si>
  <si>
    <t>Бозымов К.К., Баймишев Х.Б., Есенгалиев К.Г., Сидихов Б.М., Слесаренко Н.А.</t>
  </si>
  <si>
    <t>Анатомия домашних животных 1 часть</t>
  </si>
  <si>
    <t>Учебное пособие содержит основные сведения о строении организма животных с учетом новейших научных данных российских и зарубежных ученых. В пособии изложены материалы по спланхнологии, органов пищеварения и дыхания, системы органов размножения. Учебное пособие предназначено для студентов вузов, обучающихся по специальности 5В120100 «Ветеринарная медицина», может быть полезно магистрам, аспирантам, ветеринарным специалистам</t>
  </si>
  <si>
    <t>Анатомия домашних животных 2 часть</t>
  </si>
  <si>
    <t>Анатомия домашних животных 3 часть</t>
  </si>
  <si>
    <t>Бозымов К.К., Есенгалиев К.Г.</t>
  </si>
  <si>
    <t>Ауыл шаруашылығы жануарларының морфологиясы</t>
  </si>
  <si>
    <t>Жануарлар организмдері жасушаларының, ұлпаларының, мүшелері (ағзалары, органдары) мен мүшелер жүйелерінің микроскопиялық және макроскопиялық құрылысына байланысты берілген материалда морфологияның цитология, гистология және анатомия салаларындағы мәліметтер оқулық құралы мәтінінде мейлінше толығымен қамтылған. Оқулық құралы төрт бөлімнен тұрады: цитология (жалпы цитология негіздері), эмбриология негіздері (жалпы эмбриология), жалпы гистология және мүшелер мен мүшелер жүйелерінің морфологиясы (макро - және микроморфология). Оқулық құралы мәтінінде кездесетін қазақша, орысша, латынша терминдер Халықаралық гистологиялық және анатомиялық номенклатураға сәйкес жазылған. «Ауыл шаруашылығы жануарларының морфологиясы» оқу құралы «Мал шаруашылығы өнімдерін өндіру технологиясы» мамандығы бойынша мамандар дайындайтын жоғары кәсіби білім беру орындарының білім алушыларымен оқытушыларына, ауыл шаруашылығы қызметкерлеріне және барша оқырман қауымға арналған.</t>
  </si>
  <si>
    <t>Болатова Ж.Б.</t>
  </si>
  <si>
    <t>Baking quality of composite flour</t>
  </si>
  <si>
    <t>Болатұлы Н. Копежанова Д.Е.</t>
  </si>
  <si>
    <t>Қазіргі қазақстандағы саяси процестердің транспаренттілігі</t>
  </si>
  <si>
    <t>Политология, саясаттану</t>
  </si>
  <si>
    <t>Монографиядағы зерттелген проблеманың өзектілігі биліктің тиімділігі мен легитимділігін арттыруға бағытталған мемлекеттің кез келген саяси қайта құрулары халықтың қатысуынсыз мүмкін емес. Ал бұл мемлекеттік билік пен оның әрекеттері азаматтар үшін барынша ашық, түсінікті және қолжетімді (транспарентті) болса ғана мүмкін. Мемлекеттің қол жетімділігі мен ашықтығы мәселелері әрдайым ғылыми қоғамдастыққа қызықты болды. Бұл «транспарентті» өзара іс-қимыл тетігі, оның шекарасы мен өлшеу құралдары маңызды болды және болып қала береді. Қазіргі Қазақстан билігінің қызметіндегі "транспаренттікпен" қабылданатын мемлекеттік шешімдерге қатысты ақпараттық ағындардың ашықтығы мен қол жетімділігін, олардың негізділігі мен нәтижелілігін барынша арттырады. Биліктің ақпараттық ашықтығы деңгейінің артуы оны жаңғыртудың қазіргі заманғы процестері мен технологияларына байланысты.
 Монография саясаттану, экономика, философия, әлеуметтану мен халықаралық қатынастар салаларының сарапшылары мен ізденушілеріне, студенттері мен магистранттарына, докторанттарына және барлық оқырман қауымға арналады.</t>
  </si>
  <si>
    <t>Бондаренко В.П., Голубев В.Г., Надиров К.С., Садырбаева А.С., Колесников А.С.</t>
  </si>
  <si>
    <t>Реагенты комплексного действия на основе модифицированных гудронов хлопкового масла для нефтегазовой отрасли</t>
  </si>
  <si>
    <t>В монографии представлены результаты теоретических и экспериментальных исследований по получению и применению реагентов комплексного действия в нефтегазовой отрасли, полученных на основе модифицированного гудрона хлопкового масла, для интенсификации процессов бурения, капитального ремонта скважин и др. Предназначено для широкого круга специалистов (ИТР), научных работников, молодых ученых и студентов, слушателей курсов и факультетов повышения квалификации, специализирующихся в области бурения и разработки нефтяных и газовых месторождений</t>
  </si>
  <si>
    <t>Боранкулова Д.М., Бейкитова А.Н.</t>
  </si>
  <si>
    <t>Жер бедерін жүйелі талдау</t>
  </si>
  <si>
    <t>«Жер бедерін жүйелі талдау» атты оқу құралы ғылыми-педагогикалық бағыттағы география мамандығының магистратурасында оқылатын курс болып табылады. Геоморфологиялық жүйелі талдау ұғымдар анықтамасы, геоморфологиялық жүйелердің қалыптасу ерекшелігі мен даму жағдайы, басқа табиғи жүйелермен өзара байланысы авторлардың нақты зерттеулерінің мәліметтері негізінде қарастырылып, жүйелі талдау негізі тұрғысынан берілген. Оқу құралы сызбалармен, суреттермен көркемделген. Жоғары оқу орындарында білім алып жүрген география мамандықтарының магистранттарына, оқытушыларына арналған.</t>
  </si>
  <si>
    <t>Борбасов С.М.</t>
  </si>
  <si>
    <t>Әлемдік қайшылықтар және әлемдік саясат</t>
  </si>
  <si>
    <t>Борбасова З.Н., Улаков С.Н., Осик Ю.И., Толысбаев Б.С.</t>
  </si>
  <si>
    <t>Управление маркетингом территорий</t>
  </si>
  <si>
    <t>В учебном пособии представлена современная концепция территориального управления маркетингом. Рассмотрены основные вопросы территориального маркетинга: маркетинговая среда территории, комплекс средств территориального маркетинга, сегментация, позиционирование и дифференциация территории, конкурентные преимущества и конкурентоспособность территории, деловые стратегии развития территории. Анализируется поведение потребителей в территориальном маркетинге, представлен процесс внедрения маркетинга, значительное внимание уделяется реализации территориального маркетинга страны, региона, города, в том числе на примере Казахстана.Учебное пособие адресовано руководителям и специалистам органов государственного и местного управления, преподавателям, студентам, магистрантам, докторантам высших учебных заведений, обучающимся по экономическим специальностям, а также всем, кто интересуется вопросами маркетинга территорий</t>
  </si>
  <si>
    <t>Борибекова Ф., Альменбетова Қ.Ж., Алпысбаева Н.С., Тажинова Г.А., Шатырбаева Г.Ж.</t>
  </si>
  <si>
    <t>Бастауыш мектеп оқушыларының шығармашылық дарындылығын дамыту</t>
  </si>
  <si>
    <t>Дарынды және талантты оқушыларды оқыту – бұл ойлауды, талқылауды және мұқият жоспарлауды талап ететін едәуір күрделі мәселе. Әр түрлі теориялар мен стратегиялар балаларды оқытудың мазмұнын анықтау үшін тиісті бағдарлама негізінде қолданылады. Дарынды және талантты балаларды әрдайым бақылауда ұстау маңызды, себебі олар педагогикалық жұмысымыздың, мектептің және еліміздің атын шығарып, дамуына үлкен үлес қосатын тұлғалар. Кембридж бағдарламасы бойынша жеті модульдің біреуінде талантты және дарынды балаларды оқыту қарастырылған. Оқу құралында дарындылық ұғымының түсініктері, дарындылықтың даму үрдісі, дарындылық белгілерін классификациялау әдістері мен дарынды бала моделін құрудағы негізгі ұстанымдар жайында баяндалады. Дарын иелерін айқындау, талантты оқушылардың білімін жетілдіру, болашағына бағыт беру – тәуелсіз еліміздің көркеюінің кепілі. Өйткені талантты, дарынды оқушылардың мемлекетімізге қосар үлесі де орасан зор болмақ. Сондықтан, ұсынылып отырған оқу құралы педагогикалық оқу орындарындағы оқытушыларға, студенттерге дарынды оқушылармен жұмыс жүргізетін мұғалімдерге, дарынды оқушылардың ата-аналарына үлкен көмегі тиеді деген пікірдеміз.</t>
  </si>
  <si>
    <t>Бородихин В.А, Усин Ж.А., УсинаЖ.А.</t>
  </si>
  <si>
    <t>Биосоциальная реабилитация учащихся и студентов средствами непрофессионального физкультурного образования, физического воспитания и спорта</t>
  </si>
  <si>
    <t>В монографии рассматриваются методологические, организационно-методические и практические аспекты непрофессионального физкультурного образования и физического воспитания учащейся молодежи. Издание предназначено для преподавателей средних и высшей школ, слушателей ФПК, учащихся и студентов разных категорий учебных заведений.</t>
  </si>
  <si>
    <t>Бородихин В.А.,УсинЖ.А., УсинаЖ.А.</t>
  </si>
  <si>
    <t>Здоровьесберегающая направленность физического воспитания и спорта школьников и учащейся молодёжи</t>
  </si>
  <si>
    <t>В монографии рассматриваются вопросы здоровьесбережения и здоровьеукрепления школьников и учащейся молодёжи, занимающейся физической культурой и спортом. Монография рекомендуется студентам, магистрантам, преподавателям специальности 5В010800 «Физическая культура и спорт», а также учителям, преподавателям физической культуры и тренерам различных видов спорта.</t>
  </si>
  <si>
    <t>Ботабаева К.Г.</t>
  </si>
  <si>
    <t>Әлеуметтік экономикалық жоспарлау</t>
  </si>
  <si>
    <t>Практикум «Әлеуметтік экономикалық жоспарлау» курсының теориялық негіздері, логикалық сұрақтар мен есептер жинағы қамтылған. 
 «Мемлекеттік және жергілікті басқару» мамандығы бойынша білім алушы студенттерге арналады.</t>
  </si>
  <si>
    <t>Ботагариев Т.А.</t>
  </si>
  <si>
    <t>Дене шынықтыру және спорт теориясы мен әдістемесі</t>
  </si>
  <si>
    <t>Оқу құралы модульдерге бөлініп теориялық, тәжірибелік материалдардан, өзін-өзі тексеру сұрақтарынан, тест тапсырмаларынан жүйеленіп білім алушыға сапалы игеруге мүмкіндік береді. Әрбір модуль өзара логикалық байланыста бірізді қалыптасып, сызбалар түрінде көрнекілік принципінің жүзеге асуын қамтамасыз етеді.Оқу құралы «Дене шынықтыру және спорт» мамандығы бойынша студенттер мен оқытушылар құрамына арналған</t>
  </si>
  <si>
    <t>Физическое воспитание школьников в регионах.</t>
  </si>
  <si>
    <t>В монографии расскрыты современные тенденции развития системы физического воспитания. Проанализированы научно-теоретические основы программно-нормативных основ физического воспитания школьников, региональных особенностей признаков физического совершенства. Представлены результаты динамики социально-экономических и экологических условий региона и их влияния на уровень физической подготовленности, физического развития и заболеваемости школьников. На основе вскрытых противоречий разработана региональная программа физического совершенствования школьников.Для специалистов физической культуры, учителей-предметников, студентов, родителей, учащихся, магистрантов, докторантов</t>
  </si>
  <si>
    <t>Ботагариев Т.А., Тулегенов Е.К., Мамбетов Н.М, Аралбаев А.С., Срымова Б.Ж., Кубиева С.С.</t>
  </si>
  <si>
    <t>Использование информационных технологий в учебном процессе по предмету «Физическая культура» в ВУЗе и школе</t>
  </si>
  <si>
    <t>В монографии раскрыты основные понятия информационных технологий в физической культуре и спорте. Проанализированы основные направления использования информационных технологий в физическом воспитании студентов и школьников. Представлены авторские разработки по применению информационных технологий в физическом воспитании студентов вузов и школьников общеобразовательных школ. Дано экспериментальное обоснование эффективности использования информационных технологий в учебном процессе по физическому воспитанию в общеобразовательной школе и высшем учебном заведении.</t>
  </si>
  <si>
    <t>Ботагариев Т.А., Тулегенов Е.К., Мамбетов Н.М., Аралбаев А.С.</t>
  </si>
  <si>
    <t>Физическое воспитание в ВУЗе</t>
  </si>
  <si>
    <t>В учебном пособии в соответствии с типовой программой по предмету «физическая культура» представлен теоретический, практический материал. В теоретическом материале рассмотрены основные понятия физической культуры и спорта, расскрыты проблемы, стоящие в вузовской физической культуре и спорте на современном этапе.Данное пособие предназначено для студентов, преподавателей высших учебных заведений, атакже может быть рекомендовано для слушателей институтов повышения квалификации</t>
  </si>
  <si>
    <t>Ботағариев Т.Ә. /Ботагариев/, Кубиева С.С.</t>
  </si>
  <si>
    <t>Дене шынықтыру теориясы мен әдістемесінің жалпы негіздері</t>
  </si>
  <si>
    <t>Бұл оқу құралында «Дене шынықтыру теориясы мен әдістемесінің жалпы негіздері» пәнінің типтік бағдарламасына сәйкес теориялық, практикалық материал ұсынылады. Материал он модуль бойынша беріледі, әрбір модульде теория, практика, тестілік тапсырмалары қарастырылған.Бұл жұмыс «денешынықтыру және спорт» мамандығы бойынша студенттер мен оқытушыларға, сонымен қатар мектептегі денешынықтыру мұғалімдері, білім жетілдіру институтындағы тыңдаушыларға, әдіскерлерге арнайы курста оқу құралы ретінде арналған</t>
  </si>
  <si>
    <t>Ботаев Б.Ч.</t>
  </si>
  <si>
    <t>«Режиссура II»</t>
  </si>
  <si>
    <t>Оқу құралы 5В040600- Режиссура мамандығы жалпы өнер саласында; театр, кино, эстрадалық концерттер, бұқаралық, спорттық мерекелер мен салт-дәстүрлік театрландырылған көріністерді негізгі ұйымдастырушы, бүкіл өнер компоненттерін бір тақырыпқа бағындырып, көркемдік шешімін жоғарғы деңгейлік шығармашылық биікке жеткізуші маман иесі. Студенттер үшін кәсіби шеберлігін дамыту жолында режиссура пәнінен теориялық білім ұсына отырып, практикалық бағыт-бағдарын дұрыс қалыптастыруға нақты ұсыныстар береді</t>
  </si>
  <si>
    <t>Бөрібаев Б.</t>
  </si>
  <si>
    <t>С/С++ тілдерінде программалау</t>
  </si>
  <si>
    <t>Бұл оқу құралы жоғары оқу орындарын¬дағы жаратылыстану саласында немесе техникалық бағытта білім алып жатқан студент¬терге «Алгоритмдеу және программалау тілдері», «Алгоритм¬дер және мәліметтер құрылымы» және «Прог¬рам¬ма¬лау технология¬лары» тәрізді пәндерді оқу кезінде теориялық білімдерді игеру мен зертхана-лық жұмыстар орындауды жеңіл¬детуге арналған. Мұнда С/C++ тілдерін негізге ала отырып алгоритм құру және прог¬рам¬малау тәсілдерін үйретуден практикалық мағлұматтар беріліп, әрбір тақырып бойынша жинақталған есептердің шығарылу жолдары толық көрсетілген. Зертханалық жұмыстарда студенттердің өз беттерімен орын¬дауларына арнал¬ған тапсыр¬ма¬лар келтіріл¬ген. Ұсынылып отырған оқу құралы прог¬рам¬малауды өз бетінше оқып үйренгісі келетін оқырмандардың да қажетіне жарайды деген сенімдеміз.</t>
  </si>
  <si>
    <t>Брейдо И.В., Лапина Л.М.</t>
  </si>
  <si>
    <t>Автоматизированный электропривод типовых промышленных установок</t>
  </si>
  <si>
    <t>В данном пособии приведена классификация технологического оборудования, рассмотрены основные режимы работы электродвигателей, кинематические схемы механизмов циклического и непрерывного действия. Приведены характеристики и классификация электроприводов, применяющихся в прокатном производстве, а также характеристики и классификация машин для подземных и наземных разработок. Большое внимание уделено электроприводам конвейеров, лифтов, подъемных машин. Приведены схемы пуска и торможения. Должное внимание уделено электроприводу городского транспорта. Перспективы внедрения современных полупроводниковых систем электропривода в промышленности Казахстана.Данное пособие может быть использовано студентами специальности 050718 «Электроэнергетика», а также магистрантами и преподавателями при изучении дисциплины «Автоматизированный электропривод типовых промышленных установок»</t>
  </si>
  <si>
    <t>Брейдо И.В., В.В. Каверин, Е.Б. Потёмкина, Г.Т. Шошымбекова</t>
  </si>
  <si>
    <t>Күштік түрлендіру құрылғылары</t>
  </si>
  <si>
    <t>Оқу құралында «Күштік түрлендіру құрылғылары» пәні бойынша дәріс курсы берілген. Берілген оқу құралында электр энергиясын реттейтін түрлендіргіштердің типтік құрылымы және құраушы модульдері, күрделі түрлендіргіштердің жіктелімі, күрделі түрлендіргіштер, сенімділікті көбейту тәсілдері, вентильдерді таңдау және есептеу негіздері, басқару жүйесінің сұлбалары, элементтерді есептік таңдау, презиционды түзеткіш, басқару жүйесі және т.б. тақырыптар қарастырылған. «Күштік түрлендіру құрылғылары» курсының оқу құралы – «Электрэнергетика» мамандығының студенттерінің, магистранттарының және докторанттарының жұмыс оқу бағдарламасына сәйкес келеді.Осы оқу құралында қолданылған терминдердің қазақша-орысша сөздігі келтірілген.</t>
  </si>
  <si>
    <t>Брейдо И.В., Есенбаев С.Х., Сивякова Г.А., Лепехов Д.А.,</t>
  </si>
  <si>
    <t>Преобразователи частоты фирмы Mitsubishi Electric</t>
  </si>
  <si>
    <t>Автоматизация производственных процессов</t>
  </si>
  <si>
    <t>Учебное пособие предназначено для магистрантов специальностей 6М070200 – «Автоматизация и управление» и содержит материал для практического изучения микропроцессорных средств широко известной фирмы Mitsubishi Electric, используемых на предприятиях горно-металлургической промышленности Казахстана. Материал изложен в виде описания учебно-отладочных комплексов и последовательных действий для получения практических навыков по сборке, комплексированию, программированию систем контроля и управления электроприводами.</t>
  </si>
  <si>
    <t>Системы управления электротехническими комплексами</t>
  </si>
  <si>
    <t>Пособие содержит основные понятия в области автоматического управления электротехническими комплексами, математическое описание и принципы построения систем управления, классификацию замкнутых систем регулирования скорости и момента электропривода постоянного тока, системы регулирования скорости асинхронного электропривода. Рассмотрены системы управления электроприводами различных технологических комплексов, а также программная реализация средств управления электроприводами. Данное пособие может быть использовано студентами магистрантами специальностей 6М071800 «Электроэнергетика», 6М070200 «Автоматизация и управление», а также преподавателями высших учебных заведений при изучении дисциплины «Системы управления электроприводами»</t>
  </si>
  <si>
    <t>Брель-Киселева И.М.</t>
  </si>
  <si>
    <t>Практикум по разведению и селекции сельскохозяйственных животных</t>
  </si>
  <si>
    <t>Практикум составлен в соответствии с действующей типовой программой по дисциплине разведение и селекция сельскохозяйственных животных и предназначен для обучающихся сельскохозяйственных ВУЗов, колледжей и специалистов аграрного профиля.
 В практикуме по всем темам даны: цель, содержание и методические указания для выполнения лабораторно-практических занятий, вопросы для самоконтроля, приведены необходимые иллюстрации, таблицы, пояснения. Глубокое изучение предложенных тематик позволит обучающимся освоить и научиться комплексно, использовать имеющиеся научно-обоснованные методы и приемы организации и ведения животноводческих предприятий, одной из главных которых являятся селекционно-племенная работа, способствующая производство продукции животноводства с наименьшими затратами.</t>
  </si>
  <si>
    <t>Бржанов Р.Т.</t>
  </si>
  <si>
    <t>Құpылыc кoнcтpукциялаpы – 1</t>
  </si>
  <si>
    <t>Oқулық</t>
  </si>
  <si>
    <t>"Құpылыc кoнcтpукциялаpы – 1" оқулығы oқу жocпаpына жәнe типтік бағдаpламаcына cәйкec құpаcтыpылған жәнe пән бoйынша cабақтаpды өткізугe аpналған баpлық қажeтті мәлімeттep кeлтіpілгeн. Әp түpлі матepиалдаpдын физика-мeханикалық қаcиeттepі, жәнe eceп әдіcтepі ,кoнcтpукциялаpдын cыpтқы жүк пeн жүктeмeлepгe каpcылаcуы қаpаcтыpылған.Әp біp дәpіc бакылау cүpақтаpымeн аяқталады.</t>
  </si>
  <si>
    <t>Құpылыc кoнcтpукциялаpы – 2</t>
  </si>
  <si>
    <t>"Құрылыс конструкциялары – 2" оқулығы оқу жоспарына және типтік бағдарламасына сәйкес құрастырылған және пән бойынша сабақтарды өткізуге арналған барлық қажетті мәліметтер келтірілген. Әр түрлі материалдардың физика-механикалық қасиеттері, және есеп әдістері ,конструкциялардың сыртқы жүк пен жүктемелерге қарсыласуы қарастырылған. Әр бір дәріс бақылау сұрақтарымен аяқталады.</t>
  </si>
  <si>
    <t>Бугубаева Р.О., К.С. Айнабек, Н.И. Видрицкая, Б.У. Сейтхожин</t>
  </si>
  <si>
    <t>Экономическая безопасность и проблемы ее обеспечения в Республике Казахстан</t>
  </si>
  <si>
    <t>Монография на тему: «Экономическая безопасность и проблемы ее обеспечения в Республике Казахстан» посвящена теоретической разработке проблем обеспечения экономической безопасности. 
 Авторы монографии отражают влияние теневой экономики на экономическую безопасность государства, показывают систему государственных органов, осуществляющих финансовый контроль, направленный на обеспечение экономической безопасности, обосновывают ряд научных и практических положений, направленных на совершенствование законодательства в области обеспечения экономической безопасности.
 Монография предназначена студентам, магистрантам, докторантам и преподавателям юридических ВУЗов, практическим работникам правоохранительных органов, практикующим юристам и экономистам.</t>
  </si>
  <si>
    <t>Будникова Н.Н., Полторжицкая Г.И.,</t>
  </si>
  <si>
    <t>Развитие прикладных компетенций на занятиях по профессиональному русскому языку с использованием веб-квест технологии</t>
  </si>
  <si>
    <t>Учебно-методическое пособие «Развитие прикладных компетенций на занятиях по профессиональному русскому языку с использованием web-квест технологии» предназначено для использования в преподавании и изучении дисциплины «Профессиональный русский язык». Методический модуль посвящен рассмотрению основных понятий, связанных с использованием web-технологий в учебном процессе, технологический модуль включает в себя примеры моделирования профессионально-ориентированных веб-квестов по специальностям вуза.</t>
  </si>
  <si>
    <t>«Организация профессиональной практики по специальностям «Русский язык и литература», «Журналистика»»</t>
  </si>
  <si>
    <t>Учебно-методическое пособие «Организация профессиональной практики по специальностям «Русский язык и литература», «Журналистика» является руководством для преподавателя и студента в организации, проведении и прохождении профессиональной практики по специальности. В пособии выявлена специфика производственной практики указанных специальностей, рассматривается планирование работы студента-практиканта, даются рекомендации по включению научно-исследовательской работы студента в процесс производственной практики, моделируется адаптивная среда в процессе организации практики, даются параметры критериального оценивания производственной практики, методические указания по работе над отчетом. Рекомендовано в качестве учебно-методического пособия Методическим советом ВКГУ им. С.Аманжолова, протокол № 4 от 17 апреля 2018 г.</t>
  </si>
  <si>
    <t>БузауоваТ.М., Жауыт Ә.</t>
  </si>
  <si>
    <t>Тіс кескіш құралдарды жобалау</t>
  </si>
  <si>
    <t>Оқу құралында кең таралған тіс кескіш құралдар бұрамдық фреза және қашаулар, оларды есептеу жолдары, жобалауға қажетті бастапқы мәліметтері, тіс кескіш құралдардың жұмысшы сызбасы және конструкциялау мысалдары келтірілген. Оқу құралы 5В071200 «Машинажасау» мамандығы бойынша оқитын студенттерге, сонымен қатар машина жасау саласының жобалау, конструкциялаумен айналысатын мамандарға арналған.</t>
  </si>
  <si>
    <t>Бузова О.В., Айжарикова А.К.</t>
  </si>
  <si>
    <t>Специальные технологии переработки органических веществ и нефти, газа и угля. Часть1. Переработка полимеров</t>
  </si>
  <si>
    <t>В учебном пособии изложены особенности технологии переработки пластмасс в изделия. Предназначено для студентов, обучающихся по специальности 5В072100 – «Химическая технология органических веществ» очной и заочной форм обучения.</t>
  </si>
  <si>
    <t>Букенов М.М., Азимова Д.Н., Ракишева Д.С.</t>
  </si>
  <si>
    <t>Есептеу әдістері</t>
  </si>
  <si>
    <t>Оқу құралында классикалық сандық әдістерінің тақырыптары: интерполяциялау, сандық интегралдау, САТЖ шешу әдістері, сызықты емес теңдеулер мен теңдеулер жүйелерін, дифференциалдық және интегралдық теңдеулер, теңдеулер жүйелерін сандық шешу қарастырылады. Сонымен қатар соңғы шыққан әдістер оқулықта орын алған. Әр тақырыпқа сәйкес бақылау сұрақтары мен тесттер келтіріліген. Кітап жоғары оқу орындарының студенттері мен оқытушыларына арналған</t>
  </si>
  <si>
    <t>Букешова Г.К.</t>
  </si>
  <si>
    <t>Тәуелсіз Мемлекеттер Достастығы тарихы</t>
  </si>
  <si>
    <t>Л.Н.Гумилев атындағы Еуразия ұлттық университеті</t>
  </si>
  <si>
    <t>Бұл оқу құралында Тәуелсіз Мемлекеттер Достастығының құрылуы, оның құрылымы мен қызметі, ТМД елдерінің саяси-экономикалық дамуының басты кезеңдері, посткеңестік кезеңдегі аймақтық ықпалдасу үрдісінің барысы мен нәтижелері, Қазақстанның Достастық кеңістігіндегі орны жан-жақты қарастырылады. 
 Еңбекте дәріс мәтіндері, семинар тақырыптары мен БӨЖ тапсырмалары берілді. Оқу құралы студенттер, магистранттар мен оқытушыларға арналған.</t>
  </si>
  <si>
    <t>Букунова А.Ш.</t>
  </si>
  <si>
    <t>Дәрістік курсы</t>
  </si>
  <si>
    <t>Дәрістер курсында студенттерге пәнді игеруге бағыттайтын теориялық материалдар бірізділікпен сипатталған. Студенттердің өз бетінше дайындалуына арналған сұрақтар және қысқаша терминдер сөздігі келтірілген.</t>
  </si>
  <si>
    <t>Буланов Е.О.</t>
  </si>
  <si>
    <t>Ортағасырлардағы Қазақстан тарихы (ХІІІ-ХҮІІ ғғ.)</t>
  </si>
  <si>
    <t>«Ортағасырлардағы Қазақстан тарихы (ХІІІ-ХҮІІ ғғ.)» атты оқу құралы Қазақстан тарихының ауқымды әрі маңызды кезеңі болып табылатын ортағасырлар дәуіріне арналған. Аталған кезеңде моңғолдардың қатысуымен қазақ жерінде көптеген мемлекеттер құрылды және Қазақ хандығының құрылуына алғышарттар жасады. Нәтижесінде, Қазақ хандығы құрылып, тарих сахнасына шықты, «қазақ» атауы қалыптасып, халық ретінде танылды. 
 ХІІІ-ХҮІІ ғғ. аралығында Қазақстан мен оған көршілес аумақтарда өмір сүрген мемлекеттер мен әулеттер тарихы, сондай-ақ нақ сол кезеңге қатысты тарихи тұлғалар, географиялық атаулар мен жер-су аттарына, дүниетаным, діни наным-сенім және тағы басқа бағыттағы терминдерге түсіндірмелер беріледі.
 Оқу құралы тарих мамандығы білімгерлері мен магистранттарына, сонымен қатар, халқымыздың тарихына қызығушылық танытқан көпшілік оқырман қауымға арналған.</t>
  </si>
  <si>
    <t>Булатбаев Ф.Н., Мади П. Ш., Дуйсенбаева М. С., Абильжанова Ф. Б., Дюсембина А.Г.</t>
  </si>
  <si>
    <t>Қазандық қондырғылар және бу генераторлары</t>
  </si>
  <si>
    <t>Аннотация Берілген оқу құралы «Жылуэнергетика» мамандығының студенттеріне және магистранттарына арналған. «Қазандық қондырғылар мен бу генераторлары» пәнінің жұмыстық бағдарламасына сәйкес келеді. Оқу құралы жылуэнергетикасында қолданылатын қазандық қондырғылар мен бу генераторларының түрлері, құрылысы, жұмыс қағидалары келтірілген. Ошақ камерасындағы қыздыру беттері мен олардағы жылу алмасу құбылыстарын есептеу, отын дайындау жүйелері мен жабдықтарының түрлері келтірілген.</t>
  </si>
  <si>
    <t>Булатбаев Ф.Н., Мехтиев.А.Д., Алькина А.Д., Нешина Е.Г.</t>
  </si>
  <si>
    <t>От классической электроники к наноэлектронике</t>
  </si>
  <si>
    <t>Механика. Схемотехника</t>
  </si>
  <si>
    <t>Учебник предназначен для студентов специальности 5В071600 «Приборостроение», может быть полезен при изучении обязательной компоненты базового цикла дисциплин «Основы электроники», а также для инженерно-технических работников, связанных с проектированием и эксплуатацией электронной аппаратуры с использованием микроэлектронной и наноэлектронной элементных баз.</t>
  </si>
  <si>
    <t>Булекбаева К.Б.</t>
  </si>
  <si>
    <t>Экология және қоршаған ортаны қорғау</t>
  </si>
  <si>
    <t>Оқулықты экология және қоршаған ортаны қорғау мәселелері бакалавриат мамандықтары бойынша ҚР МЖМБС-ның міндетті компонентіндегі "Экология және тұрақты даму" пәнінің мазмұнына сәйкестендіріліп жазылған. Негізгі алты бөлімінде экология ғылымы туралы жалпы ұғым, биосфера туралы, атмосфералық ауа және оның қорғаудың биологиялық және техникалық жақтарын, экологиялық менеджмент және сертификаттау рөлінің ерекшеліктері мен әдістерін көрсетілген. Оқулықтың негізгі бағыты атмосфералық ауаны антропогендік ластау көздерінен тазалауәдістері мен аппараттарын қарастыруға, оларды өндірісте дұрыс таңдау жолдарын үйренуге арналған. Оқулықты сонымен қатар, оқытушылар мен магистранттардың қолдануына болады.</t>
  </si>
  <si>
    <t>Бурамбаева Н</t>
  </si>
  <si>
    <t>Микропроцессорлық құралдар және жүйелер</t>
  </si>
  <si>
    <t>ҚР МЖМБС құрамына енбейтін және студенттер білім алатын ақпараттық жүйелермен байланысты мамандықтардың негізгі курстарының бірі бойынша сегіз зертханалық жұмысқа нұсқаулық берілген. Әр жұмысқа қысқаша теория берілген және түрлі типтегі есептеу жүйелерін зерттеуге арналған модельдеуші бағдарламалар сипатталған. Жұмысты орындау реті анықталған, есеп мазмұны және зерттелетін материалды бекіту үшін бақылау сұрақтар тізімі берілген.Әдістемелік нұсқаулар «Радиотехника, электроника и телебайланыс», «Есептеу техникасы және бағдарламалық жасақтама» мамандықтарында білім алушы студенттерге арналған. Олар сәйкес класстардың реалды есептеу жүйелерін зерттеу кезінде қолданылуы мүмкін</t>
  </si>
  <si>
    <t>Бурамбаева Н.А.</t>
  </si>
  <si>
    <t>Сұлбатехниканың арифметика-логикалық негіздері</t>
  </si>
  <si>
    <t>Оқу-әдістемелік құралда логика алгебра және дискретті математиканың математикалық аппаратын қолдану арқылы сандық құрылғыларды жобалау және талдаудың негізгі әдістері берілген. Цифрлық құрылғыларды талдау мен синтездеудің арифметикалық-логикалық әдістерінің жүйеленген материалы логика алгебра функциясын азайтуға, құрылғыларды модельдеуге мүмкіндік береді. 
 Оқу-әдістемелік құралы радиотехникалық мамандықтардың, "Ақпараттық жүйелер" мамандығының студенттері мен магистранттарына, сондай-ақ жоғары оқу орындары мен колледж оқытушыларына пайдалы болуы мүмкін</t>
  </si>
  <si>
    <t>Бурамбаева Н.Б., К.Х. Нұржанова, Асанбаев Т.Ш.</t>
  </si>
  <si>
    <t>Практикум по овцеводству</t>
  </si>
  <si>
    <t>В практикуме изложены основные темы лабораторно-практи-ческих занятий, дающие возможность студентам самостоятельно выполнять поставленные перед ними задания. Для каждого лабораторно-практического занятия указаны цель, порядок выполнения, даны контрольные вопросы. Практикум предназначен для студентов высших учебных заведений по дисциплине «Овцеводство, технология производства шерсти и баранины» сельскохозяйственной специальности.</t>
  </si>
  <si>
    <t>Бурамбаева Н.Б., К.Х. Нұржанова, Темиржанова А.А.</t>
  </si>
  <si>
    <t>Қой шаруашылығының
 практикумы</t>
  </si>
  <si>
    <t>Практикумда студенттердің өздік жұмысына берілген тапсырмаларды орындауға арналған тәжірибелік-зертханалық сабақтардың негізгі тақырыптары көрсетілген. Әрбір тәжірибе – зертханалық сабақтар үшін орындау тәртібі, сабақ мақсаты, бақылау сұрақтары берілген.</t>
  </si>
  <si>
    <t>Буркитбаев Т. С., Кунжигитова Г.Б.</t>
  </si>
  <si>
    <t>Бейнелеу өнерінің тарихы</t>
  </si>
  <si>
    <t>Оқу құралы. 5В041300 – «Кескіндеме» мамандығының студенттеріне арналған.Оқу құралы «Бейнелеу өнерінің тарихы» пәннің оқу жоспары мен бағдарламасының талаптарына сәйкес құрастырылған және курстың тапсырмаларын орындауға қажетті барлық мәліметтерді қамтиды.Оқу құралының негізгі міндеті көркем таным, талғамның қалыптасуы, пәннің арнаулы зерттеу әдістерін көрсету, Бейнелеу өнері тарихын жүйелеу әдісін дамытуға бейімдеу</t>
  </si>
  <si>
    <t>Буркитбаев Т.С. Г.Б.Кунжигитова. Ибраимова П.Т. Ағадилова Ж.</t>
  </si>
  <si>
    <t>Әлемдік бейнелеу өнерінің теориялық концепциясы (6М010700 – Бейнелеу өнері және сызу мамандығы магистранттарына арналған)</t>
  </si>
  <si>
    <t>Оқу құралы мемлекеттік жалпыға міндетті білім беру стандартына, оқу бағдарламасына сәйкес жасалынған және тәжірибелік тапсырмаларын орындауға қажетті барлық мәліметтерді қамтиды.
 Оқу құралының негізгі міндеттері - магистранттардың көркемдік таным, талғамның қалыптасуына ықпал жасау, пәннің арнаулы талдау әдістерін қалыптастыру, магистранттардың кәсіптік шеберлігін дамыту және өз пікірін көркемдік түрде көрсету қабілеттерін дамыту.
 Оқу құралы 6М010700 – Бейнелеу өнері және сызу магистранттарына арналған.</t>
  </si>
  <si>
    <t>Буркитбаев Т.С., Кунжигитова Г.Б.</t>
  </si>
  <si>
    <t>Компьютерлік дизайн (6М041300- Кескіндеме мамандықтарының магистранттарына арналған)»,</t>
  </si>
  <si>
    <t>Оқу құралы. 5В041300-Кескіндеме мамандығының магистранттарына арналған.
  Оқу құралы «Компьютерлік дизайн» пәннің оқу жоспары мен бағдарламасының талаптарына сәйкес құрастырылған және курстың тапсырмаларын орындауға қажетті барлық мәліметтерді қамтиды.
  Оқу құралының негізгі міндеті компьютерлік таным, талғамның қалыптасуы, пәннің арнаулы әдістерін көрсету; Компьютерлік дизайнбілімін жүйелеу әдісін дамытуға бейімдеу.</t>
  </si>
  <si>
    <t>Буркитбаев Т.С., Кунжигитова Г.Б., Жолдасбекова Қ.А.</t>
  </si>
  <si>
    <t>СУРЕТ. (5В041300 – Кескіндеме мамандығы студенттеріне арналған оқу құралы)</t>
  </si>
  <si>
    <t>Оқу құралы мемлекеттік жалпыға міндетті білім беру стандартына, оқу бағдарламасына сәйкес жасалынған және тәжірибелік тапсырмаларын орындауға қажетті барлық мәліметтерді қамтиды.
 Оқу құралының негізгі міндеттері - студенттердің көркемдік таным, талғамның қалыптасуына ықпал жасау, пәннің арнаулы талдау әдістерін қалыптастыру, студенттердің кәсіптік шеберлігін дамыту және өз пікірін көркемдік түрде көрсету қабілеттерін дамыту.
 Оқу құралы 5В041300 – Кескіндеме студенттеріне арналған.</t>
  </si>
  <si>
    <t>Буркитбаев Т.С., Кунжигитова Г.Б., Тен В.Г.</t>
  </si>
  <si>
    <t>Цветоведение. (для студентов специальности 5В041300-Живопись)</t>
  </si>
  <si>
    <t>Учебное пособие посвящено научно-теоретическому обоснованию содержания дисциплины «Цветоведение». Главное внимания уделяется основным принципам гармонизации цвета, выделены основные закономерности восприятия цвета, выявлена его специфика и определена взаимосвязь с практическим применением колористических знаний. 
 Учебное пособие предназначено для студентов специальности 5В041300-Живопись.</t>
  </si>
  <si>
    <t>Буркитбаев Т.С., Кунжигитова Г.Б., Тен В.Г., Агадилова Ж.М.,</t>
  </si>
  <si>
    <t>Цветоведение. Конспект лекций (для студентов специальности 5В041300-Живопись</t>
  </si>
  <si>
    <t>«Академический рисунок-ІІ» - являются основной всего учебного процесса на 1 курсе специальности 5В041300- Живопись. Обучение рисунку включает в себя историю и теорию рисунка, перспективу, конструтивную пластику, пластическую анатомию и законы передачи объема при помощи разных тоновых и линейных техник.
  В Конспект лекций включены моменты выработки у студентов объемно- пространственного восприятия натуры через линию и штрих, который служат выражению не только формы, экспрессии, но и включают моменты духовности. Умение рисовать с натуры, по памяти, по представлению очень важно для композиционных решений замысла художника.
  Конспект лекций предназначено для студентов специальности 5В041300- Живопись.</t>
  </si>
  <si>
    <t>Бурлаков Л.Н, Жамкеева М.К., Уажанов М.У.</t>
  </si>
  <si>
    <t>Учебное пособие подготовлено для студентов и магистрантов, обучающихся по специальностям «Государственное и местное управление», «Менеджмент».
 Объектом внимания авторов стали вопросы целенаправленного, организующего и регулирующего воздействия государства в целом и его территориальных органов на общественные процессы, отношения и деятельность людей.
 В данной работе также дан анализ нынешней государственной политики и процессам государственного и местного управления, концепциям и принципам государственного управления и самоуправления, роли и месту органов государственной власти в управлении экономическими процессами, а также вопросам современной государственной службы, проблемам становления и развития местного государственного управления и самоуправления.</t>
  </si>
  <si>
    <t>Бурлаков Л.Н., Жамкеева М.Қ., Нүркенова М.Ж., Таңсықбаева Г.Ө., Жалмұханова С.Ж.</t>
  </si>
  <si>
    <t>Мемлекеттік және жергілікті басқару</t>
  </si>
  <si>
    <t>Оқу құралы «Мемлекеттік және жергілікті басқару» мамандығы бойынша оқытылатын магистранттар мен докторанттар үшін әзірленді. Автордың баса назар аударғаны жалпы мемлекеттің және оның аумақтық органдарының қоғамдық процесстерге, қатынастарға және адамдардың қызметіне мақсатты, ұйымдасқан және реттеуші ықпалы мәселелері болды. Осы жұмыста қазіргі мемлекеттік саясатқа және мемлекеттік және жергілікті басқару процесстеріне, мемлекеттік басқару және өзін-өзі басқарудың концепциялары мен принциптеріне, экономикалық процесстерді басқарудағы мемлекеттік билік органдарының ролі және орнына, сондай-ақ заманауи мемлекеттік қызметке, мемлекеттік басқару және өзін-өзі басқарудың қалыптасу және даму проблемаларына талдау жасалады.</t>
  </si>
  <si>
    <t>Бурмистрова В.А.</t>
  </si>
  <si>
    <t>WORKBOOK ON THE PROFESSIONAL-ORIENTED ENGLISH LANGUAGE FOR THE STUDENTS OF THE SPECOALTY "PUBLIC HEALTHCARE"</t>
  </si>
  <si>
    <t>The workbook on the professional-oriented English language is intended both for the students of the Kazakh language of education and for the students of the Russian language of education of the specialty “Public healthcare”. It includes texts, exercises, and tasks contributing to the development of the skills of oral and written communication. Grammar exercises give the opportunity for the revision of English grammar structures.</t>
  </si>
  <si>
    <t>Бурунбетова К.К.</t>
  </si>
  <si>
    <t>Генетика негіздері</t>
  </si>
  <si>
    <t>ВКГУ, Оскемен</t>
  </si>
  <si>
    <t>Оқулық генетикадағы тұқым қуалаудың негізгі заңдылықтары, тұқым қуалаушылық пен өзгергіштікті зерттеудің әдістері, тұқым қуудың цитологиялық негізі, гаметогенез, генетиканың негізгі заңдары мен заңдылықтары, ажырау кезінде әдеттегі сандық қатынастардың ауытқулары, гендердің өзара әрекеттесуі, жыныс генетикасы, тұқым қуалаудың хромосомалық теориясы, өзгергіштік, адам генетикасы, медициналық генетика, адам қан топтарының тұқым қуалауы мен популяциялық генетика мәселелері сынды генетиканың классикалық тақырыптары қарастырады. Г.Мендель және Т.Морган заңдылықтары бойынша генетикалық есептерді шығару жолдары мен білімді тексеруге арналған тест тапсырмалары берілген.
 Жоғары оқу орындарының биология, экология мамандықтары студенттері, магистранттары мен оқытушыларына және мектеп мұғалімдері мен оқушыларына арналған.</t>
  </si>
  <si>
    <t>Бурцева Т.И., Ребезов М.Б., Асенова Б.К., Стадникова С.В.</t>
  </si>
  <si>
    <t>Развитие технологий функциональных и специализированных продуктов питания животного происхождения</t>
  </si>
  <si>
    <t>В учебном пособии освещаются основные характеристики и составляющих функциональных и специализированных продуктов питания; описаны подходы, используемые при их создании продуктов питания животного происхождения; обосновывается использование продовольственного сырья, пищевых добавок и методов обработки при создании функциональных и специализированных продуктов.
 Данное учебное пособие предназначено для магистрантов дневной и заочной форм обучения по направлениям: продукты питания животного происхождения, технология продовольственных продуктов; технология перерабатывающих производств; пищевая безопасность.</t>
  </si>
  <si>
    <t>Бусурманов Ж.Д., Сактаганова И.С.</t>
  </si>
  <si>
    <t>Евразийская концепция прав человека</t>
  </si>
  <si>
    <t>Настоящее исследование затрагивает теоретические аспекты института омбудсмена в системе защиты прав человека, актуальные вопросы естественно-правовой и позитивистской концепции прав человека, генезис идеи прав человека в Казахстане, проблемы коллективных прав. Формационные и цивилизационные подходы к правам человека, основные тенденции современного развития института демократии и прав человека, проблемы взаимоотношения государства и личности.
 Учебное пособие адресовано широкой научной общественности, преподавателям, студентам и магистрантам высших учебных заведений, юристам-практикам, а также всем, кто интересуется проблемами евразийской концепции прав человека</t>
  </si>
  <si>
    <t>Вавилов А.В., Елемес Д.Е., Сурашов Н.Т.</t>
  </si>
  <si>
    <t>Теория цвета и цветовоспроизведение</t>
  </si>
  <si>
    <t>Вавилов А.В., Сурашов Н.Т.</t>
  </si>
  <si>
    <t>Технология формных процессов</t>
  </si>
  <si>
    <t>В учебном пособии приведены основные сведения по разновидностям формных процессов, методам изготовления печатных форм офсетной, глубокой, высокой, трафаретной и тампонной печати. Рассмотрены формные технологии в традиционных и цифровых допечатные процессы, системы «Компьютер – фотоформа» в различных видах печати, системы лазерной записи форм в печатных машинах. Подробно освещены вопросы повышение качества при изготовлении печатных форм.
 Учебное пособие предназначено для студентов вузов, обучающихся по специальности 5В072200 «Полиграфия» (бакалавриат), а также может быть полезно инженерам-технологам, работающим в полиграфии и в других отраслях, магистрантам, научным и инженерно-техническим работникам.</t>
  </si>
  <si>
    <t>Вайскробова Е.С., Ребезов М.Б.</t>
  </si>
  <si>
    <t>Системы менеджмента безопасности пищевых продуктов</t>
  </si>
  <si>
    <t>В учебном пособии «Системы менеджмента безопасности пищевых продуктов» рассмотрены основы законодательства и стандартизации в пищевой промышленности: приведена краткая характеристика законов, регламентирующих качество и безопасность пищевых продуктов, представлены основные этапы технического регулирования, приведена общая характеристика нормативных документов, применяемых в пищевой промышленности. При рассмотрении состава стандартов на систему ХАССП уделено вниманию системе стандартов Комиссии Codex Alimentarius, основным положениям Регламента ЕС №852/2004 по гигиене пищевых продуктов, системы FSSC 22000, ГОСТ Р 51705.1-2001, ИСО 22000.
 Пособие предназначено для обучающихся всех уровней высшего образования по направлениям подготовки: 27.03.02 Управление качеством, 27.03.01 Стандартизация и метрология, 27.04.03 Системный анализ и управление, 27.04.04 Управление в технических системах. Пособие рекомендовано при изучении дисциплин: «Системы менеджмента безопасности пищевых продуктов», «Стандартизация, подтверждение соответствия и метрология», «Всеобщее управление качеством», «Правовые основы управления качеством», «Статистические методы в управлении качеством», «Статистические методы контроля и управления качеством». Информация, приведенная в пособии, будет полезна также инженерно-техническим и научным работникам, интересующимся вопросами обеспечения качества и контроля безопасности пищевых продуктов.
 Учебное пособие необходимо для реализации программ повышения квалификации и профессиональной переподготовки.</t>
  </si>
  <si>
    <t>Валиханова Г.Ж.</t>
  </si>
  <si>
    <t>Биотехнология растений</t>
  </si>
  <si>
    <t>В книге изложены теоретические основы и методические принципы культивирования изолированных клеток, тканей, органов растений на искусственных питательных средах в асептических условиях. Метод культуры клеток рассматривается как основа биотехнологии растений – новой отрасли экспериментальной биологии, разрабатывающей технологию получения экономически важных веществ и создания высокопродуктивных сортов растений. Книга может служить основным учебником к спецкурсу «Биотехнология растений» и учебным пособием к общему курсу «Биотехнология», а также общих курсов физиологии растений, биохимии, цитологии, генетики и селекции растений. Учебник предназначается для студентов университетов, сельскохозяйственных и педагогических институтов, книга будет полезна для аспирантов, преподавателей, научных сотрудников. Этот учебник переиздан в силу спроса ВУЗов.</t>
  </si>
  <si>
    <t>Вардиашвили Н.Н.</t>
  </si>
  <si>
    <t>Анализ данных и прогнозирование экономики (Руководство к решению задач по дисциплине для студентов экономических, технических, технологических специальностей.)</t>
  </si>
  <si>
    <t>Руководство к решению задач по дисциплине «Анализ данных и прогнози-рование экономики» включает в себя типовые задачи, задания для самостоя-тельной работы по разделам: Статистический и регрессионный анализ, Анализ и прогнозирование временных рядов, Многомерные методы статистического анализа. Предназначено для обучения студентов экономических специальностей решению экономико - статистических задач с использованием математико-статистических методов, моделей, современного программного обеспечения и информационных технологий. 
 Может быть использовано студентами технических, технологических спе-циальностей, преподавателями, магистрантами, диссертантами в учебной и научно-исследовательской работе, а также экономистами-практиками.</t>
  </si>
  <si>
    <t>Руководство к решению задач математического программирования. 1 часть</t>
  </si>
  <si>
    <t>Руководство к решению задач математического программирования. 2 часть</t>
  </si>
  <si>
    <t>Руководство к решению задач математического программирования. 3 часть</t>
  </si>
  <si>
    <t>Варивода А.А., Кенийз Н.В.,Ребезов М.Б., Прохасько Л.С.</t>
  </si>
  <si>
    <t>Особенности производства продуктов для детского питания</t>
  </si>
  <si>
    <t>В учебном пособии рассмотрены особенности детского питания, изучены требования, предъявляемые к качеству сырья и готовой продукции для питания детей и технологии производства данных продуктов питания. Особое внимание уделено организации питания детей различного возраста, а также при наличии некоторых видов патологий. Предназначено для студентов и специалистов. Учебное пособие необходимо для реализации программ повышения квалификации и профессиональной переподготовки.</t>
  </si>
  <si>
    <t>Васильева Е.Н. (под редакцией Кагазбаевой А.К., Кусаинова Г.М.)</t>
  </si>
  <si>
    <t>Технология коллективного обучения: инновационная педагогическая деятельность</t>
  </si>
  <si>
    <t>В учебно-методическом пособии рассматриваются психолого-педагогические проблемы инновационной деятельности, вопросы профессионального развития учителя, раскрываются показатели его готовности к инновационной деятельности в условиях Школы-лаборатории, описывается учебно-методический и технологический инструментарий, в том числе некоторые аспекты применения сетевых компьютерных технологий на примере знаменитой школы №21 Красноярского края Российской Федерации. Пособие адресуется работникам сферы образования и науки, обучающимся гуманитарных колледжей, педагогических вузов и университетов.</t>
  </si>
  <si>
    <t>Вахитова Л.В.</t>
  </si>
  <si>
    <t>Управление пассажирскими перевозками на железнодорожном транспорте</t>
  </si>
  <si>
    <t>Веретенникова О.Б., Лашкарева О.В. Ростовцев К.В., Закирова Э.Р.</t>
  </si>
  <si>
    <t>Практикум по финансовому менеджменту</t>
  </si>
  <si>
    <t>Практикум по финансовому менеджменту для студентов высших учебных заведений экономических специальностей включает краткое описание основных тем практических занятий и материалы для контроля знаний студентов.
 Учебное пособие подготовлено согласно требованиям кредитной технологии обучения.</t>
  </si>
  <si>
    <t>Вильданова Ф.Х., Вильданова М.Х., Ерденова А.К., Мухамедияров М.К.</t>
  </si>
  <si>
    <t>Матрицалар теориясынан дәрістер</t>
  </si>
  <si>
    <t>Бұл оқу құралында матрицалар теориясынан дәрістер келтірілген. 
 Оқу құралы «Матрицалық талдау» курсы бойынша «Математика» мамандығында оқитын студенттерге және матрицалық әдістерді қолданатын басқа да мамандықта оқитын студенттер мен магистранттарға, сондай-ақ, қолданба есептерді шешу үшін матрицалық әдістерді қолданушыларға арналған.</t>
  </si>
  <si>
    <t>Волков В.Н.</t>
  </si>
  <si>
    <t>Курс лекций по технологии конструкционных материалов</t>
  </si>
  <si>
    <t>Рассмотрены основы производства черных и цветных металлов, литейного и сварочного производств, порошковой металлургии, неметаллических материалов, обработки материалов давлением и резанием на основе современных и перспективных технологических процессов.
  Предназначено для обучения студентов всех специальностей по ТКМ.</t>
  </si>
  <si>
    <t>Материаловедение</t>
  </si>
  <si>
    <t>Рассмотрены вопросы кристаллического строения металлов, процессы пластической деформации и рекристаллизации на основе дислокационной концепции прочности. Приведены основные механические свойства материалов. Описаны диаграммы состояния фазы и структуры.
  Даны основы термической обработки сплавов. Рассмотрены углеродистые и большинство классов легированных сталей, чугунов, а также некоторые цветные металлы и их сплавы. Даны сведение о неметаллических материалах. 
  «Конспект лекции по материаловедению» предназначен для обучения студентов машиностроительных специальностей факультета «Машиностроение и транспорт» ВКГТУ.</t>
  </si>
  <si>
    <t>Производство высокомарганцовой стали Г13Л</t>
  </si>
  <si>
    <t>Производство стали и чугуна в электросталеплавильных печах</t>
  </si>
  <si>
    <t>Волненко А.А.</t>
  </si>
  <si>
    <t>Дипломное проектирование для технических специальностей</t>
  </si>
  <si>
    <t>В учебном пособии содержатся основные требования к выпускной квалификационной работе по техническим специальностям и в частности по специальности 5В072400 – Технологические машины и оборудование. В данном учебном пособии систематизированы и изложены основные методические и организационные вопросы дипломного проектирования по техническим специальностям с учетом существующих нормативных документов, ГОСТов, иных справочных материалов. Приведены требования по оформлению и защите дипломного проекта.Учебное пособие окажет студентам необходимую помощь в ходе дипломного проектирования, особенно на завершающем его этапе. Навыки, полученные в ходе дипломного проектирования, будут полезны в будущем не только специалистам, которые будут работать в проектных организациях, но и инженерам, занимающимися эксплуатацией действующего оборудования.</t>
  </si>
  <si>
    <t>Волненко А.А., Балабеков О.С.</t>
  </si>
  <si>
    <t>Расчет тепломассообменных и пылеулавливающих аппаратов со взвешенной и регулярной насадкой. Примеры и задачи</t>
  </si>
  <si>
    <t>Механика,</t>
  </si>
  <si>
    <t>В учебном пособии обобщены теоретические и практические результаты исследований перспективных массообменных и пылеулавливающих контактных устройств с подвижной и регулярной насадкой. Рассмотрены основные методы интенсификации массообменных процессов и процессов пылеулавливания, гидродинамические и кинетические закономерности взаимодействия фаз в контактных устройствах, расчетные уравнения, практические рекомендации по проектированию и эксплуатации отдельных конструкций, даны примеры расчетов и задания для проведения самостоятельных расчетов.
 Учебное пособие рассчитано на бакалавров, магистрантов и докторантов PhD механических и химико-технологических специальностей. Она может быть полезна научным и инженерно-техническим работникам химической, нефтехимической и нефтеперерабатывающей отраслей промышленности, предприятий стройиндустрии.</t>
  </si>
  <si>
    <t>Волненко А.А., Сейтханов Н.Т., Күмісбеков С.А., Пазилова Г.Д.</t>
  </si>
  <si>
    <t>Техникалық мамандықтар үшін дипломдық жобалау</t>
  </si>
  <si>
    <t>Оқу құралдарында техникалық мамандықтарды тәмамдау квалификациялық жұмысына қойылған негізгі талаптар қарастырылған. Бұл оқу құралында қолданыстағы нормативтік құжаттар, мемлекеттік стандарттар мен басқа да анықтамалық материалдарды ескере отырып техникалық мамандықтар бойынша дипломдық жобалаудың негізгі әдістемелік және ұйымдастырушы мәселелері сонымен қатар рәсімдеу және қолдау бойынша талаптар жүйелендіріліп келтірілген. Оқу құралы дипломдық жобалау барысында, атап айтқанда оның аяқтау кезеңінде студенттерге қажетті көмек көрсетеді. Дипломдық жобалау барысында алған тәлім тек жобалаушы мекемелерде жұмыс істеуші инженер мамандарға ғана емес, сондай-ақ қолданыстағы жабдықтарды пайдаланумен айналысушы инженерлерге де пайдалы бола алады.</t>
  </si>
  <si>
    <t>Выдрин Е.Н.</t>
  </si>
  <si>
    <t>Лыжные виды спорта</t>
  </si>
  <si>
    <t>Высоцкая Н.А., Кабылбекова Б.Н.</t>
  </si>
  <si>
    <t>Наноинструменты и нанотехнологии</t>
  </si>
  <si>
    <t>Габдулина Б.А.</t>
  </si>
  <si>
    <t>Саяси әлеуметтану</t>
  </si>
  <si>
    <t>«Саяси әлеуметтану» пәні саясаттану мен әлеуметтанудың өзіндік синтезі болып табылады. Ол саясаттануға қарағанда, қоғамның түрлі топтарының арасындағы билік үшін күреске, әлеуметтік шиеленістерге және әлеуметтік өзгерістерге, саясаттың астарына мейлінше назар аударады. Саяси әлеуметтану макроәлеуметтік және микроәлеуметтік деңгейдегі саяси институттар мен процестердің әлеуметтік контексін зерттейді. Оның макродеңгейдегі негізгі мақсаты – биліктің және әлеуметтік шиеленістердің әлеуметтік табиғатын, оның адамдар мінез-құлқынан көрініс табуын және саяси инситуттарға ықпалын, сондай-ақ, керісінше, аталған процестердің әлеуметтік шындыққа әсерін зерттейді. Оқу құралы «5В050200 - Саясаттану» мамандығы бойынша білім алушыларға арналған.</t>
  </si>
  <si>
    <t>Габитов Т.Х.</t>
  </si>
  <si>
    <t>Основы философии</t>
  </si>
  <si>
    <t>История казахской культуры</t>
  </si>
  <si>
    <t>Предназначен для студентов всех форм обучения высших учебных заведений и колледжей и учащимся срених учебных заведений республики В книге рассмотрена теория и история казахской культуры. Работа написана на основе адаптации достижений мировой и казахстанской культурологической мысли применительно к Республике Казахстан для анализа современных социокультурных реалий. В книге учтен опыт преподавания культурологии в Республике Казахстан. Для преподавателей и студентов высших учебных заведений и колледжей, а также для тех, кто интересуется проблемами культуры.</t>
  </si>
  <si>
    <t>Габитов Т.Х. /Gabitov Tursun /</t>
  </si>
  <si>
    <t>Kazakh culture challenges</t>
  </si>
  <si>
    <t>Book</t>
  </si>
  <si>
    <t>The book represents the results of a study of archetypes, chtonotypes, mental causes and symbols of Kazakh culture presented by Ph.D., professor Tursun Gabitov and his students. The main thesis of scientific papers were presented on different international conferences.</t>
  </si>
  <si>
    <t>Габитов Т.Х. /Ғабитов Т.Х./</t>
  </si>
  <si>
    <t>Қазақ мәдениетінің тарихы</t>
  </si>
  <si>
    <t>Барлық оқу формаларындағы «5В020400 – Мәдениеттану» мамандығы бойынша студенттерге оқулық ретінде ҚР БҒМ баспаға ұсынған. Оқулықта қазақ мәдениетінің рухани, этикалық, діни және әлеуметтік құндылықтарына, олардың тарихи дәуірлер арасын жалғастырушы сабақтастық рөліне және тәуелсіз Қазақстан мәдениетінің бүгіні мен болашағына феноменологиялық, тарихи және мәтiндiк талдау жасалады. Оқулықтың негізін аталмыш мәселеге қатысты тың ғылыми зерттеулер құрады, сонымен қатар Қазақстан мәдениетінің қазіргі жаһандану кеңістігіндегі инновациялық үрдістеріне сараптау беріледі. 
 Оқулық мәдениеттану мамандағының бакалаврлары, магистрлері мен докторанттарына және қазақ мәдениетіне қызығушылық танытатын оқырман қауымға арналған.</t>
  </si>
  <si>
    <t>Ғабитов Т.Х. /Габитов/</t>
  </si>
  <si>
    <t>Философия 1 том</t>
  </si>
  <si>
    <t>Ұсынылып отырған оқулықта философиялық білім негіздері қазіргі қазақстандық қоғамның рухани-ділдік ерекшеліктері ескеріле отырып мазмұндалған. Тарихи-философиялық мәтінге қазақ философиясының ұғымдары мен қағидаттары енгізілді. Онтология, аксиология, әлеуметтік және мораль философиясының негіздері отандық философиялық әдебиетте алғашқылардың бірі болып жарияланып отыр. Оқулық Қазақстан Республикасы Білім және ғылым министрлігі бекіткен типтік бағдарламаға сәйкес жазылған және кредиттік оқыту жүйесі талаптары ескертілген. Оқулық гуманитарлық ғылымдар мамандықтары бойынша ҚР жоғары оқу орындары мен колледж студенттеріне арналған</t>
  </si>
  <si>
    <t>Философия 2 том</t>
  </si>
  <si>
    <t>Габов Ю.А.</t>
  </si>
  <si>
    <t>Вещественный состав послеплутонических даек северной части Балхашского сегмента земной коры 1 том</t>
  </si>
  <si>
    <t>сборник анализов</t>
  </si>
  <si>
    <t>Сборник содержит уникальный материал о вещественном составе послеплутонических даек Северного и Центрального Казахстана (1000 полных силикатных анализа, 949 количественных химических и спектральных анализов на 16 малых элементов, 1479 количественно-минеральных подсчетов в шлифах) и данные о составе акцессорных минералов в 558 искусственных протолоках из даек. Сведения о некоторых экзотических типах даек приведены впервые. Данные, приведенные в сборнике, характеризуют все типы послеплутонических даек на указанной территории и представляют собой результаты более 20-летних исследований.Рассмотрены вопросы классификации и номенклатуры даек и обсуждены результаты изучения дифференции в них. Впервые на обширном материале сделана попытка установления зависимости содержаний элементов-примесей в дайках от мощности. Рассчитаны средние составы различных типов даек. Сборник, несомненно, будет представлять большой интерес для специалистов, занимающихся петрологией, геохимией и металлогенией в Казахстане.</t>
  </si>
  <si>
    <t>Вещественный состав послеплутонических даек северной части Балхашского сегмента земной коры 2 том</t>
  </si>
  <si>
    <t>Габов Ю.А., Казкенов К.М., Кист В.Э.</t>
  </si>
  <si>
    <t>Молодежь и наркотики</t>
  </si>
  <si>
    <t>В монографии охарактеризованы пути распространения наркотиков среди молодежи и подростков, причины их употребления и последствия для общества и личности, основные тенденции распространения наркомании в Казахстане, различные аспекты профилактики молодежных и подростковых наркоманий с учетом отечественного и зарубежного опыта и т.д. Приводятся результаты оригинальных социологических исследований авторов в Карагандинском регионе РК(1500 чел. опрошенных) и данные из ранее не опубликованных архивов авторов. Материалы монографии представляют интерес для родителей, политиков, специалистов, занимающихся вопросами наркомании, социологов, социологов, учителей и преподавателей вузов и могут быть использованы как современное справочное пособие.</t>
  </si>
  <si>
    <t>Габов Ю.А., Кист В.Э.</t>
  </si>
  <si>
    <t>Власть, общество, СМИ. 1 том</t>
  </si>
  <si>
    <t>В предлагаемой авторами монографии проанализированы условия, формы, методы и способы взаимодействия общества, СМИ и властных структур на примере государств СНГ с транзитным типом экономики. Рассмотрены различные, в том числе этические, аспекты обеспечения свободы слова в обществах переходного типа, а также некоторые специфические проблемы становления современной журналистики. Авторы надеются, что книга может представить интерес для студентов факультетов журналистики и широкого круга читателей, интересующихся проблемами демократизации общества в СНГ и Казахстане.</t>
  </si>
  <si>
    <t>Власть, общество, СМИ. 2 том</t>
  </si>
  <si>
    <t>Восточный Казахстан: проблемы и решения</t>
  </si>
  <si>
    <t>Авторами выполнен анализ экологической ситуации в техногенном регионе Восточного Казахстана. Рассмотрены качественные и количественные показатели загрязнения различных компонентов окружающей среды в связи с медицинской статистикой заболеваемости населения, в том числе рабочих отрасли цветной металлургии. Выявленные факторы загрязнения окружающей среды накладываются на существующую естественную биогеохимическую провинцию с аномальным набором биологически активных веществ и микроэлементов. Дана оценка состояния проблемы накопления, утилизации и обезвреживания отходов металлургической промышленности ВКО, а также возможности эффективной переработки ТБО. Приводятся новые данные о радиационной обстановке на территории Восточного Казахстана. В работе получили отражение также некоторые аспекты социального и экономического развития ВКО (в сравнении с другими регионами). Книга продолжает цикл экологических публикаций авторов и включает обширный материал, позволяющий читателю составить свое полное представление о реальной экологической ситуации региона</t>
  </si>
  <si>
    <t>Зеркало казахстанской коррупции 1 том</t>
  </si>
  <si>
    <t>В представленной монографии впервые сделана попытка отразить более или менее полную картину разрастания коррупции в различных сферах деятельности за длительный период времени, показать не только ее причины и глубинные корни, но и специфические особенности, свойственные именно Казахстану и другим странам СНГ. Впервые в более полном объеме проанализированы конкретные результаты многолетнего противостояния коррупции и подведены реальные итоги усилий властных структур по ее ограничению. В книге рассмотрены международные коррупционные стратегии и успехи отдельных стран в ограничении коррупционных аппетитов государственных чиновников и представителей промышленно-финансовых корпораций. Приводится сопоставление оценок уровня, масштабов и интенсивности коррупции в Казахстане, полученные из разных источников, а также сделаны выводы о причинах более чем скромных результатов в борьбе с этим социальным злом. В итоге на основании анализа приведенных в книге материалов и изучения международного опыта по противодействию коррупции предлагаются относительно малозатратные и эффективные способы ее реального ограничения, которые могут быть осуществлены в сравнительно сжатые сроки при наличии целеустремленной политической воли и поддержке гражданского общества. По мысли авторов, дело не в количестве принятых законов, указов, постановлений и кодексов, а в их неуклонном исполнении в условиях максимального содействия всех общественных структур и организаций.</t>
  </si>
  <si>
    <t>Зеркало казахстанской коррупции 2 том (в 2-х т.)</t>
  </si>
  <si>
    <t>Уроки антитеррора 1 том</t>
  </si>
  <si>
    <t>Авторы рассмотрели в монографии стратегию и тактику антитеррора в современных условиях. Ими проанализированы ошибки в действиях антитеррористических служб, отмечены новые тенденции в развитии террористической международной деятельности, связанные с техническим прогрессом и глобализацией. При этом использовались обширные аналитические материалы и сделана попытка обобщить отечественный и зарубежный опыт государственных структур и спецслужб по пресечению фактов террора. Отдельно была рассмотрена проблема заложников и некоторые психологические и идеологические аспекты терроризма и контртерроризма. Авторы впервые поставили цель – выйти за пределы прямого «технологического» анализа и показать более широкое понимание ситуации, рассмотреть проблемы террора и антитеррора в контексте конкретных социокультурных и политических условий. Книга предназначена для студентов и специалистов, занимающихся изучением проблем антитеррора.</t>
  </si>
  <si>
    <t>Уроки антитеррора 2 том</t>
  </si>
  <si>
    <t>Габов Ю.А., Кист В.Э.,</t>
  </si>
  <si>
    <t>Западный Казахстан: перспективы, проблемы и решения 1 том</t>
  </si>
  <si>
    <t>Монография представляет собой завершающий труд шеститомного исследования проблем региональной экологии Республики Казахстан. В ней содержится комплексный анализ экологической и социально-экономической ситуации в регионе Западного Казахстана, оценен уровень загрязнения окружающей среды и связь с ним заболеваемости местного населения. В частности, рассмотрены перспективы деструкции в продуктивности Северного Каспия в связи с ростом добычи углеводородного сырья. Отраслевые эколого-производственные проблемы отдельных предприятий региона оценены с точки зрения возможности повышения эффективности и безопасности функционирования нефтегазовой и других отраслей промышленности. Дан анализ социально-экономической обстановки в предкризисный период, энергоэффективности и энергоемкости ВВП, корпоративной социальной ответственности предприятий и государственной политики в сфере решения эколого-социальных проблем региона.</t>
  </si>
  <si>
    <t>Западный Казахстан: перспективы, проблемы и решения 2 том</t>
  </si>
  <si>
    <t>Габов Ю.А., Кист В.Э., Бекмагамбетов Б.И., Хамзин Б.С.</t>
  </si>
  <si>
    <t>Северный Казахстан: проблемы и решения</t>
  </si>
  <si>
    <t>Авторами произведена комплексная экологическая оценка показателей и факторов загрязнения окружающей среды Северного Казахстана и показана их связь с состоянием здоровья населения региона. Сделан ряд предложений по оптимизации экологической политики в области управления отходами производства, взаимоотношениями государства с общественными экологическими организациями и относительно регулирования деятельности ТНК. Представленная монография является частью многотомного труда по региональной экологии Казахстана и может быть использована студентами, преподавателями, сотрудниками экологических НПО в качестве информационно-справочного пособия. Представленные в монографии материалы охватывают период до 2008 г. Данная работа посвящается 60-летию геологической службы Северного Казахстана</t>
  </si>
  <si>
    <t>Габов Ю.А., Кист В.Э., Казкенов К.М.</t>
  </si>
  <si>
    <t>Истоки, цели, идеи и формы глобального терроризма</t>
  </si>
  <si>
    <t>Миграционные потоки и национальный консенсус. 1 том</t>
  </si>
  <si>
    <t>Миграционные потоки и национальный консенсус. 2 том</t>
  </si>
  <si>
    <t>Мир власти, избирательных систем и технологий (Историческая ретроспектива) 1 том</t>
  </si>
  <si>
    <t>Мир власти, избирательных систем и технологий (Историческая ретроспектива) 2 том</t>
  </si>
  <si>
    <t>Организованная преступность и коррупция в Казахстане. 1 том</t>
  </si>
  <si>
    <t>Исследуемая проблема является весьма актуальной для нашей страны. По мнению авторов, этапы становления организованной преступности и коррупции в значительной степени определяются социально-экономическими процессами, происходящими в Казахстане и других странах СНГ. В монографии, наряду с анализом ситуации, высказываются рекомендации и предложения авторов по данной теме.Авторы надеются, что предлагаемая книга может стать полезным дополнительным пособием для студентов гуманитарных и юридических учебных заведений, а также всех лиц, профессионально интересующихся проблемой организованной преступности и оптимальными мерами по ограничению коррупции и организованной преступности в РК.</t>
  </si>
  <si>
    <t>Организованная преступность и коррупция в Казахстане. 2 том</t>
  </si>
  <si>
    <t>Тоталитарные секты и нетрадиционные культы 1 том</t>
  </si>
  <si>
    <t>Являясь убежденными сторонниками укрепления гражданского мира в государстве и сотрудничества со всеми, в том числе и религиозными организациями в построении демократического общества, авторы пытаются обосновать необходимость усиления государственного контроля за деятельностью деструктивных и тоталитарных сект. Эти образования, как и некоторые нетрадиционные культы, применяют в своей религиозной практике введение адептов в состояние измененного сознания, психотропные средства, депривацию сна и пищи, а иногда, даже наркотики. При этом явно нарушаются права человека, его право на свободный выбор. Некоторые и тоталитарные секты и ряд нетрадиционных культов в значительной степени политизированы и коммерциализированы, они настойчиво ищут «подходы» к властным, банковским и бизнес-структурам. Но особенно опасно их влияние на молодежь и детей, попытки проникнуть в школы и университеты, в преподавательский корпус и студенческую среду. По мнению авторов, государство должно четко дистанцироваться от таких религиозных образований и ввести в отношении них ограничительное законодательство</t>
  </si>
  <si>
    <t>Тоталитарные секты и нетрадиционные культы 2 том</t>
  </si>
  <si>
    <t>Габов Ю.А., Кист В.Э., Казкенов К.М., Жуманбаева Г.К., Габов С.Ю.</t>
  </si>
  <si>
    <t>Экология интеллекта 1 том (в 2-х т.)</t>
  </si>
  <si>
    <t>В монографии рассмотрены структуры, механизмы и функции мозга и их связь с интеллектом, а также организация высших психических функций (восприятие и внимание, мышление, память, эмоции, творчество), проблемы нейропластичности мозга в когнитивных процессах и созревания интеллекта в онтогенезе. Все эти процессы и функции показаны в связи с влиянием различных внешних и внутренних факторов, в том числе и среды обитания. При этом отдельно представлены воздействия физических, химических и социальных факторов на работоспособность мозга и интеллектуальные возможности человека. В целом в данной работе обобщены исследования различных школ западных и российских ученых за последние 20-25 лет (до 2014 г.), что может представлять интерес для студентов и преподавателей медицинских вузов и биологических факультетов университетов. В связи со сложностью изучаемой проблемы авторы были вынуждены использовать многие понятия и термины из нейробиологии, нейропсихофизиологии, нейрохимии, нейродинамики и нейрогенетики, нейрорадиобиологии и даже нейрокибернетики, но старались по возможности изложить материал доступным языком. Для удобства к монографии прилагается обширный глоссарий.</t>
  </si>
  <si>
    <t>Экология интеллекта 2 том</t>
  </si>
  <si>
    <t>Габов Ю.А., Кист В.Э., Погосян Г.П., Габов С.Ю.</t>
  </si>
  <si>
    <t>Продовольственная и лекарственная безопасность Казахстана 1 том</t>
  </si>
  <si>
    <t>Монография является естественным продолжением семитомника авторов, посвященного проблемам региональной экологии Казахстана (см. список литературы). В ней рассмотрены тенденции, перспективы и реальное состояние продовольственной и лекарственной безопасности РК за весь период суверенизации республики, рынка продовольственных и лекарственных товаров и степень обеспечения ими населения РК. В книге приводится информация об энергетической обеспеченности сельскохозяйственной отрасли РК, о кластеризации и инновационном обновлении АПК и пищевой индустрии, дается оценка фармацевтического рынка Казахстана, проблем фальсификации лекарственных средств и побочных осложнений от использования некачественных продуктов, лекарств и вакцин. Отмечены также криминологические и уголовно-правовые аспекты в сфере оборота лекарственных средств, содержащих НПП. Монография предназначена для студентов и преподавателей казахстанских вузов и колледжей, а также для управленцев различного уровня.</t>
  </si>
  <si>
    <t>Продовольственная и лекарственная безопасность Казахстана 2 том</t>
  </si>
  <si>
    <t>Габов Ю.А., Кист В.Э., Хамзин Б.С., Обухов Ю.Д., Смагулов Б.А.</t>
  </si>
  <si>
    <t>Центральный Казахстан: проблемы и решения</t>
  </si>
  <si>
    <t>В монографии рассмотрены проблемы устойчивости развития Центрального региона Казахстана в связи с бурным ростом сырьевого сектора и промышленных комплексов на его территории. В работе дается оценка деятельности транснациональных корпораций и естественных монополий, а также получили отражение некоторые аспекты социально-экономического развития региона, тормозящие демократические преобразования в стране. Как показал анализ деятельности ТНК, они не обеспечивают решение проблемы утилизации и переработки отходов производства на базе высоких технологий. Предлагаемый в работе материал охватывает период до 2007 г.</t>
  </si>
  <si>
    <t>Габов Ю.А., Кист В.Э., Хамзин Б.С.,Бекишев К.Б.</t>
  </si>
  <si>
    <t>Эколого-социальные проблемы Южного Казахстана и пути их решения</t>
  </si>
  <si>
    <t>В монографии рассматриваются некоторые важные проблемы Южного региона Казахстана (Кызылординская, Южно-Казахстанская, Жамбылская, Алматинская области). Главное внимание уделено рассмотрению сложного комплекса экологических, экономических, социальных и иных проблем, связанных с экологическим кризисом в Приаралье, так как они затрагивают не только Южный регион РК, но и страну в целом, всю Центральную Азию и всё более приобретают глобальный характер. Пока международное сообщество, признавая глобальный характер Аральской экологической катастрофы, оказывает помощь преимущественно на уровне финансирования отдельных пилотных проектов. А между тем экологическая ситуация в республике за последние 12-15 лет продолжает резко ухудшаться, что негативно отражается на здоровье и благосостоянии каазахстанцев</t>
  </si>
  <si>
    <t>Габов Ю.А., Кист. В.Э.</t>
  </si>
  <si>
    <t>Отходы Казахстана и проблемы их утилизации. 1-том</t>
  </si>
  <si>
    <t>В предлагаемой читателям книге содержится обширная информация о масштабах и составе загрязнений различных природных сред РК, а также о количестве и объеме разнообразных по составу отходов, степени их переработки и утилизации в период с середины 90-х годов до 2016 г. Материал размещен таким образом, что позволяет отследить те изменения и новации, которые произошли в указанный период во всех регионах РК, отдельных областях и городах, а также отражает деятельность наиболее крупных предприятий, сырьевых ТНК и изменения экологической ситуации в Казахстане. По ходу изложения материала авторы использовали опыт и оценки многих ведущих ученых, производственников и исследователей (более 800 источников) и давали собственные комментарии. Изложение информации дается в рамках пяти крупных регионов Казахстана – Северного, Центрального, Западного, Восточного и Южного, каждый из которых имеет свою геохимическую и экологическую специфику. Данная книга является завершением цикла из 10 томов, посвященных проблемам экологической безопасности РК. Она предназначена для широкого круга читателей: ученых и студентов, управленцев различного уровня и для любых граждан, интересующихся вопросами экологии и экологической безопасности, в первую очередь, в районе своего местообитания. Авторы полагали, что такой интерес к собственному здоровью и безопасности свойственен всем людям. И авторы старались честно и бескомпромиссно проинформировать читателей об этом.</t>
  </si>
  <si>
    <t>Отходы Казахстана и проблемы их утилизации. 2-том (в 2-х т.)</t>
  </si>
  <si>
    <t>Отходы Казахстана и проблемы их утилизации. 3-том</t>
  </si>
  <si>
    <t>Гаглоева Т.Ю.</t>
  </si>
  <si>
    <t>Методическое руководство по музыкальному инструменту (фортепиано)</t>
  </si>
  <si>
    <t>Предназначается для педагогов и студентов кафедры КДР музыкальных факультетов педагогических ВУЗов</t>
  </si>
  <si>
    <t>Газалиев А.М., Бакибаев А.А., Кабиева С.К.</t>
  </si>
  <si>
    <t>Стандартизация, метрология и сертификация в химической технологии</t>
  </si>
  <si>
    <t>Газалиев А.М., Кабиева С.К., Власова Л.М.</t>
  </si>
  <si>
    <t>Система обеспечения безопасности и качества лекарственных веществ (в 2-х т.)</t>
  </si>
  <si>
    <t>Учебник предназначен для преподавателей, магистрантов и студентов химических, технологических и медицинских высших учебных заведений, а также для слушателей курсов повышения квалификации и специалистов, работающих в области фармацевтических и биотехнологических производств.В учебнике рассмотрены вопросы организации безопасности контроля качества в сфере фармацевтических и биотехнологических процессов и производств, требования основных нормативных документов, регламентирующих организацию и работу предприятий в областях фармацевтики и биотехнологии производств. Особое внимание обращено на основные правила международных практики, на метрологическое обеспечение производства и контроля стандартов качества продукции</t>
  </si>
  <si>
    <t>Газдиева Б.А., Жакупова А.Д., Жумагулова О.А., Каирбекова И.С., Мукашева А.О., Сагындыкова Ж.О., Тлеубердина Г.Т.</t>
  </si>
  <si>
    <t>Мотивационно-сопоставительный словарь наименований растений и птиц</t>
  </si>
  <si>
    <t>В словарь вошло более 200 мотивированных наименований растений и птиц казахского и русского языков. Составлению словаря предшествовало проведение широкомасштабного направленного психолингвистического эксперимента.
 Предназначение словаря – раскрыть специфические уникальные концепты мира природы, доминирующие в сознании представителей казахского этноса, показать их особенности в сопоставлении с образами русской лингвокультуры.
  Для филологов, переводчиков, любителей словесности.</t>
  </si>
  <si>
    <t>Галиева А.Н.</t>
  </si>
  <si>
    <t>Мектеп жасына дейінгі балалардың тілін дамыту әдістемесі</t>
  </si>
  <si>
    <t>Мектеп жасына дейінгі балалардың тілін дамыту әдістемесі келешек жас ұрпақты жан-жақты тәрбиелеу ғылымы. Балалардың сөйлеу тілін, олардың сөздерді және сөйлемдерді байланыстыра сөйлеуіне, грамматикалық формаларды дұрыс қолдануға, сондай-ақ, тілдің дыбыстық мәдинетін тәрбиелеуге баулиды. Осындай міндеттерді қарастыра отырып, болашақ маман кадрларға жоғары білім бере отырып, мектеп жасына дейінгі балалардың тілін дамытудың әдіс-тәсілдері мен жолдарын үйретеді. Олардың тілін дамыту жүктемесінің мазмұнын, мақсаттарын қарастырады. Студенттердің теориялық білімдерін практикамен байланыста жүргізу мақсатын көздейді.
 «Мектепке жасына дейінгі балалардың тілін дамыту әдістемесі» курсы студенттердің, магистранттардың кәсіптік функцияларын біліктіліпен орындауды қамтамасыз етеді.
 Оқу-әдістемелік құрал «Мектепке дейінгі оқыту және тәрбиелеу» мамандығының студенттеріне, магистранттарға, мектепке дейінгі ұйымдардың педагогикалық қызметкерлеріне әдістемелік көмек көрсету мақсатында әзірленген.</t>
  </si>
  <si>
    <t>Бастауыш сыныптағы сауат ашу әдістемесі (2 томда)</t>
  </si>
  <si>
    <t>Бастауыш сыныптағы «Сауат ашу» пәнінің оқу бағдарламасы – бастауыш білімнің негізін құрайтын аса маңызды пәндердің бірі. «Сауат ашу» пәні – «Қазақ тілі», «Әдебиеттік оқу» пәндерінің құрамдас бөлігі әрі тілдік және әдебиеттік білімге дайындық кезеңі, сондай-ақ одан кейінгі оқытудың негізі болып табылады.
 Ұсынылып отырған оқу құралында бастауыш сыныптағы сауат ашу пәнінің мазмұны мен мақсаты, 1-сынып оқушысының психологиялық физиологиялық ерекшеліктері, сауат ашу әдістері, сауат ашу кезеңіндегі оқу-жазу сабақтарының ерекшелігі, оқу нәтижелерін бағалау жүйесінің мазмұны, жиынтық бағалауға арналған тапсырмалар, сауат ашу пәні бойынша оқушылардың коммуникативтік дағдыларын дамытуды ұйымдастыру ерекшеліктері, болашақ бастауыш сынып мұғалімдеріне арналған қысқа мерзімді жоспар құрудың әдістемелік үлгілері берілген. 
 Оқу құралы «Сауат ашу әдістемесі» курсы бойынша студенттердің кәсіптік функцияларын біліктілікпен орындауды қамтамасыз етеді. 
 Оқу құралы «Бастауышта оқыту педагогикасы мен әдістемесі» мамандығының студенттеріне, болашақ бастауыш сынып мұғалімдеріне әдістемелік көмек көрсету мақсатында әзірленген.</t>
  </si>
  <si>
    <t>Қазақ әдебиетіндегі миф поэтикасы</t>
  </si>
  <si>
    <t>Миф – адам ойының алғашқы лабороториясы. Сондықтан болса керек, миф пен мифтік шығармашылыққа арналған әдебиет өте көп. Мифтің универсал қасиеті, синкреттілігі оны көптеген ғалымдармен байланыстырады. Мифті зерттеу объектісі етіп философия, психология, лингвистика, әдебиеттану, археология, антропология, өнертану, теология, логика, мәдениеттану т.с.с. ғылым салалары қарастырады. 
 Қазіргі қазақ әдебиеттану ғылымында шығарма құрылымындағы миф поэтикасы бүгінгі таңда аса мәнді де мағыналы зерттеу объектілерінің бірі. 
 Монографияда Ә.Тарази, Р.Сейсенбаев, Ә. Нұрпейісов, Ә. Кекілбаев, О. Бөкей романдарының құрылымындағы әрі мазмұндық, әрі формалық қызмет атқарып тұрған мифопоэтиканың көркемдік ерекшеліктерін, мифтік шығармашылықтың қазақ прозасында бұрыннан бар үзілмей келе жатқан көркемдік дәстүр сабақтастығы екендігін талдау арқылы ғылыми қорытындылар жасалады, мифтік шығармашылықтың қазіргі қазақ прозасының поэтикалық құрылымында атқаратын көркемдік аясын ашу арқылы қазақ әдебиетіндегі мифопоэтика мәселесі бағамдап, бағдарланады.
 Ұсынылып отырған монография салыстырмалы – типологиялық талдау, сипаттау әдістерін басшылыққа ала отырып мифті функционалдық поэтикалық категория, реалистік мазмұндағы көркемдік әдіс ретінде қарастырған, ал бұл оның қазақ әдебиеті тарихы мен теориясы үшін практикалық маңызының деңгейін көрсетпек.</t>
  </si>
  <si>
    <t>Галиева З.А., Гафаров Ф.А., Ребезов М.Б., Долженкова Г.М., Нурымхан Г.Н.</t>
  </si>
  <si>
    <t>Технологии первичной переработки продуктов животноводства. Лабораторный практикум часть1</t>
  </si>
  <si>
    <t>В учебном пособии освещаются теоретические основы технологий первичной переработки продуктов животноводства; представлены рекомендации по выполнению лабораторных работ по технологии мяса и мясопродуктов. 
 Данное учебное пособие предназначено для бакалавров дневной и заочной форм обучения по направлениям: продукты питания животного происхождения, технология продовольственных продуктов; технология перерабатывающих производств.</t>
  </si>
  <si>
    <t>Технологии первичной переработки продуктов животноводства. Лабораторный практикум часть2</t>
  </si>
  <si>
    <t>Ганюкова А.А., Зенгин О., Калкабекова Ж.С.</t>
  </si>
  <si>
    <t>Английский язык для специальностей "Биотехнология", "Биология", "Экология"</t>
  </si>
  <si>
    <t>Учебно-методическое пособие «Английский язык для специальностей «Биотехнология», «Биология», «Экология»» включает в себя учебный материал по биологии, химии, экологии, генетике на английском языке, а также систему практических заданий, тестов и контрольных работ, способствующих последовательному и комплексному усвоению фундаментальных знаний с целью формирования профессионально-ориентированной, коммуникативной и языковой компетенций в данных областях. Материал предлагается в соответствии с требованиями типовой программы по дисциплине «Профессионально-ориентированный иностранный язык».
 Предназначено для студентов биолого-географического факультета специальностей 5В070100 - «Биотехнология», 5В011300 - «Биология», 5В060700 - «Биология», 5В060800 - «Экология», а также для учащихся школ с программой полиязычного образования.</t>
  </si>
  <si>
    <t>Гаценко Н.А., Сарсекеева Г.С., Акинов А.А., Сейткулова А.Б.</t>
  </si>
  <si>
    <t>ХХІ ғасырдың өркениет қызметіндегі энергияның балама көздері</t>
  </si>
  <si>
    <t>Гельманова З.С., Конакбаева А.Н., Кузьмичев С.С., Мезенцева А.В., Осик Ю.И.</t>
  </si>
  <si>
    <t>Ценообразование и сметное дело в строительстве</t>
  </si>
  <si>
    <t>В коллективной монографии на основе системного подхода к изучению вопросов ценообразования и сметного дела в строительной отрасли Казахстана раскрываются теоретические и методологические основы протекающих процессов в области строительства; исследуются проблемы взаимосвязи и соотношения интересов заинтересованных сторон строительной сферы на примере Республики Казахстан.</t>
  </si>
  <si>
    <t>Гельманова З.С., Осик Ю. И., Петровская А.С.</t>
  </si>
  <si>
    <t>Клиентоориентированный подход к развитию транснациональной компании</t>
  </si>
  <si>
    <t>В монографии выполнен аналитический обзор научной информации по вопросам клиентоориентированного подхода путем изучения научной литературы и ее теоретического анализа. Рассмотрены методологические основы клиентоориентированного подхода, изучены условия перехода от технократического подхода к клиентоориентированному. Предложены варианты трансформации фирмы с целью освоения клиентоориентированного подхода и проведен расчет экономической эффективности предлагаемых стратегических мероприятий.
 Предложенные рекомендации по созданию благоприятной среды для предприятий в условиях повышения требований потребителей могут быть использованы в практической работе инновационных институтов.
 Монография предназначена для профессорско-преподавательского состава, студентов, магистрантов экономических и технологических специальностей, а также практических работников металлургической отрасли.</t>
  </si>
  <si>
    <t>Гельманова З.С., Филатов А.В., Пак О.К.</t>
  </si>
  <si>
    <t>Европейские требования к проектированию стальных конструкций</t>
  </si>
  <si>
    <t>Монография посвящена развитию и совершенствованию норм и стандартов при проектировании стальных конструкций, отнесенные к инновационному решению в области строительства. Монография предназначена для студентов, магистрантов, специалистов технических специальностей.</t>
  </si>
  <si>
    <t>Гималетдинов К.В</t>
  </si>
  <si>
    <t>Организация производства и менеджемент предприятия</t>
  </si>
  <si>
    <t>Изложены научно-практические основы организации производства и менеджмента на предприятии. 
 Выделены: порядок организации производства в соответствии с современными тенденциями развития автоматизации и прогрессивных технологий; источники эффективности новых форм организации производства и управления; сущность системного подхода к организации производства, его методов, современной научно-технической подготовки и освоения новой продукции и оценка ее конкуренто¬способности; логистическое обеспечение перевозок, оперативно-производственного планирования; основы организации управления производством, предприятием, персоналом. 
 Учебник межотраслевой, но многие вопросы в нем рассмотрены на примере автотранспортных предприятий. Соответствует требованиям государственного образовательного стандарта высшего профессионального образования Республики Казахстан по специальности 5В071300 - «Транспорт, транспортная техника и технологии».</t>
  </si>
  <si>
    <t>Управление и организация транспортного обслуживания в туризме</t>
  </si>
  <si>
    <t>Рассмотрены основные вопросы теории, практики управления и организации транспортного обслуживания в туризме, изложены особен-ности туристского транспортного рынка, сущность и основные направле-ния развития туризма на транспорте, формы, методы организации плани-рования и управления транспортным туризмом, особенности инструмен-тария, практические рекомендации подготовки транспортных путе-шествий.
 Предназначено для подготовки студентов всех форм обучения, изучающих транспортный туризм, для специалистов и практиков предприятий и организаций, работающих в сфере туризма.</t>
  </si>
  <si>
    <t>Гималетдинов К.В.</t>
  </si>
  <si>
    <t>Методические указания для практических (семинарных) занятий по экономическим дисциплинам включая менеджмент и туризм</t>
  </si>
  <si>
    <t>Методические указания и рекомендации к выполнению самостоятельной, курсовой, дипломной работы и экономического раздела дипломного проекта по специальности «Транспорт, транспортная техника и технологии»</t>
  </si>
  <si>
    <t>Гладкова В.К.</t>
  </si>
  <si>
    <t>Атомная спектроскопия</t>
  </si>
  <si>
    <t>Глущенко Т.И.</t>
  </si>
  <si>
    <t>Основы привода и электрооборудования транспортной техники</t>
  </si>
  <si>
    <t>Учебное пособие содержит теоретические сведения по дисциплине, методический материал по выполнению практических заданий, задания к самостоятельной работе. Предназначено для магистрантов, изучающих электрооборудование транспортной техники. Учебное пособие может быть рекомендовано преподавателям высших учебных заведений при проведении учебных занятий по основам привода и электрооборудования транспортной техники.</t>
  </si>
  <si>
    <t>Лабораторный практикум по возобновляемым источникам энергии</t>
  </si>
  <si>
    <t>Учебное пособие содержит теоретический материал, описание экспериментальных установок и методический материал по выполнению лабораторных работ и обработке результатов измерений. Предназначено для студентов специальности 5В071800-Электроэнергетика; оно может быть рекомендовано преподавателям высших учебных заведений при проведении учебных занятий по возобновляемым источникам энергии</t>
  </si>
  <si>
    <t>Теоретические основы электротехники 1, I-часть</t>
  </si>
  <si>
    <t>В учебное пособие включены методы расчета цепей постоянного и переменного токов, трехфазных и несинусоидальных цепей. Особое внимание уделено применению специализированных программ к расчету электрических цепей. Работа предоставляет широкий выбор методов расчета и анализа электрических цепей. Предназначено для студентов электроэнергетических специальностей; оно может быть рекомендовано преподавателям высших учебных заведений при проведении занятий по теоретическим основам электротехники.</t>
  </si>
  <si>
    <t>Теоретические основы электротехники 1, II-часть</t>
  </si>
  <si>
    <t>Практикум по электрическому приводу</t>
  </si>
  <si>
    <t>Учебное пособие содержат теоретические сведения по дисциплине, методический материал по выполнению практических заданий, задания к самостоятельной работе и указания для выполнения лабораторных работ. Предназначено для студентов специальности 5В071800-Электроэнергетика. Учебное пособие может быть рекомендовано преподавателям высших учебных заведений при проведении учебных занятий по основам электропривода и автоматизированному электроприводу</t>
  </si>
  <si>
    <t>Глущенко Т.И., Бедыч Т.В.</t>
  </si>
  <si>
    <t>Теоретические основы электротехники 2. Переходные процессы в электрических цепях. I-часть</t>
  </si>
  <si>
    <t>В учебное пособие включены классический и операторный методы расчета переходных процессов в электрических цепях постоянного и переменного токов, примеры решения задач, тесты и задания для самостоятельной работы студентов. Особое внимание уделено применению специализированных программ к расчету переходных процессов в электрических цепях. Работа предоставляет широкий выбор методов расчета и анализа электрических цепей. Предназначено для студентов электроэнергетических специальностей; оно может быть рекомендовано преподавателям высших учебных заведений при проведении занятий по теоретическим основам электротехники</t>
  </si>
  <si>
    <t>Голубев В.Г., Садырбаева А.С.</t>
  </si>
  <si>
    <t>Учебное пособие по дисциплине «Технология и техника добычи нефти»</t>
  </si>
  <si>
    <t>Предлагаемое учебное пособие отражает связь теоретической части с ее прикладной частью в области технологии и техники добычи нефти и охватывает наиболее важные и трудоемкие разделы дисциплины</t>
  </si>
  <si>
    <t>Горбунова Г.З., Харитонова Л.М., Шевлякова Л.Р.</t>
  </si>
  <si>
    <t>Филологический анализ художественного текста</t>
  </si>
  <si>
    <t>Учебно-методические материалы, включенные в пособие, призваны упрочить умение студентов анализировать художественную структуру произведений различной эстетической природы.
 Рекомендовано студентам, обучающимся по специальностям 5B020500 – Филология, 5B011800 – Русский язык и литература, 5B012200 – Русский язык и литература при изучении дисциплин «Филологический анализ художественного текста», «Теория и практика литературоведческого анализа», «История русской литературы первой половины ХХ века», «История русской литературы второй половины ХХ века», «История русской литературы ХХ – начала XXI веков».</t>
  </si>
  <si>
    <t>Горлов Н.И. Мехтиев А.Д., Эйрих В.И., Алдошина О.В., Кшалова А.А.</t>
  </si>
  <si>
    <t>Методы и средства измерения параметров волоконно-оптических линий связи</t>
  </si>
  <si>
    <t>энергетики, автоматики и телекоммуникации</t>
  </si>
  <si>
    <t>Учебник предназначен для бакалавров специальности 5В071900 «Радиотехника, электроника и телекоммуникации», также может быть использован при подготовке работников производства сферы телекоммуникации. Учебник содержит материал, дающий представление о процессах распространения оптических сигналов по волоконным световодам. Приводится подробное описание: передаточных и оптических параметров оптических волокон, конструкции оптических кабелей, методики расчета участка регенерации. Учебник содержит основные понятия и положения о методах измерения параметров волоконно-оптических кабелей линий связи и технических возможностях средств измерения.</t>
  </si>
  <si>
    <t>Горлов Н.И., Мехтиев А.Д., Эйрих В.И., Кшалова А.А.</t>
  </si>
  <si>
    <t>Основные принципы проектирования, строительства и технической эксплуатаций волоконно-оптических линий передач (в 2-х т.)</t>
  </si>
  <si>
    <t>Рассмотрены основные вопросы проектирования, регламентируемые действующей нормативно-технической документацией, также общие положения по разработке проектов, составу разделов проектной документации, согласованию, экспертизе и утверждению проектной документации. Даны практические рекомендации по выбору оптических кабелей и компонентов ВОСП. Изложена методика инженерного расчёта параметров линейного тракта.
 Учебник предназначен для бакалавров специальности 5В071900 «Радиотехника, электроника и телекоммуникации», также может быть использован при подготовке работников производства сферы телекоммуникации.</t>
  </si>
  <si>
    <t>Горлов Н.И., Таткеева Г.Г., Мехтиев А.Д., 
 Алдошина О.В., Югай В.В.</t>
  </si>
  <si>
    <t>Направляющие системы и волоконно-оптическая техника инфокоммуникаций</t>
  </si>
  <si>
    <t>Излагаются принципы распространения световых сигналов по волоконным световодам, конструкции оптических кабелей связи, передаточные характеристики и методы их измерения, а также расчет длины участка регенерации. Особое внимание уделено описанию принципов действия, основных параметров и конструктивных особенностей пассивных компонентов ВОСП: соединителей, вентилей, устройств ввода и вывода, аттенюаторов, разветвителей, кросс-коммутаторов и соединительных муфт. В приложениях приведены справочные расчетные формулы и практически полезный материал по отечественным оптическим кабелям связи.
 Учебное пособие предназначено для студентов старших курсов, обучающихся по специальности 5В071900</t>
  </si>
  <si>
    <t>Губер Н.Б., Монастырев А.М., Ребезов М.Б.</t>
  </si>
  <si>
    <t>Научное и практическое обоснование новых биотехнологических приемов повышения производства говядины и ее пищевой ценности</t>
  </si>
  <si>
    <t>В монографии рассмотрены, обобщены и разработаны научно–практические основы эффективного повышения мясной продуктивности и рационального использования мясного сырья при использовании биостимулятора. Обобщен и систематизирован практический и теоретический опыт сельскохозяйственной биотехнологии по повышению мясной продуктивности скота. Приведена комплексная оценка мясного сырья, полученного с помощью интенсивной технологии выращивания и биостимулятора. Выявлены дополнительные резервы увеличения производства и улучшения качества говядины за счёт применения биостимулятора. Издание может представлять интерес для студентов вузов, руководителей и специалистов хозяйств и мясоперерабатывающих предприятий разной организации и форм собственности.</t>
  </si>
  <si>
    <t>Гурьянов Г.А.</t>
  </si>
  <si>
    <t>Машины и оборудование для измельчения и сортировки строительных материалов</t>
  </si>
  <si>
    <t>Машины и оборудование для приготовления бетонов и производства ЖБИ</t>
  </si>
  <si>
    <t>Расчеты строительных и дорожных машин</t>
  </si>
  <si>
    <t>Центробежная очистка рабочих жидкостей и масел</t>
  </si>
  <si>
    <t>Гурьянов Г.А., Дудкин М.В., Макенов А.А.</t>
  </si>
  <si>
    <t>Основы творческой деятельности при конструировании и создании машин и оборудования</t>
  </si>
  <si>
    <t>Гусенов Б.Ш.</t>
  </si>
  <si>
    <t>Әлеуметтік-экономикалық жоспарлау және болжау</t>
  </si>
  <si>
    <t>Оқу құралының материалдары 7 бөлімде көрсетілген, оларда экономикалық деңгейдің әр түрлі деңгейлердегі әлеуметтік-экономикалық жоспарлаудың әр түрлі аспектілері логикалық түрде рет-ретімен келтірілген. Оқу құралы жоғары оқу орындарының экономикалық мамандықтары бойынша білім алатын студенттерге әлеуметтік-экономикалық жоспарлаудың негіздерін тереңдетіп оқыту үшін дайындалған.</t>
  </si>
  <si>
    <t>Аймақтың сыртқы байланыстарын дамытуға жаһандану (глобализациялық) процестердің әсері.</t>
  </si>
  <si>
    <t>Жаһандану процесін қазіргі кезеңдегі халықаралық қатынастардың барлық жүйесіндегі болып жатқан терең өзгерістердің басты белгісі ретінде айтуға болады. Интеграция процесінің үйлесімділігі ғаламданудың экономикадағы елеулі белгілердің біріне айналды.</t>
  </si>
  <si>
    <t>Управление инновационным развитием АПК (ключевой фактор ВЭД региона)</t>
  </si>
  <si>
    <t>Елбасы 2018 жылдың 5 қазанындағы Қазақстан халқына Жолдауында: «Нақты экономиканы өркендету үшін қаржы секторының рөлін күшейтіп, ұзақ мерзімді макроэкономикалық тұрақтылықты қамтамасыз ету қажет. Бағаның өсуі, қаржыландыруға қолжетімділік, банктердің орнықтылығы-міне, осы мәселелер көбіне қазір жұрттың қызығушылығын тудырып отыр.Ұлттық банк Үкіметпен бірлесіп, қаржы секторын және нақты секторларды сауықтыру, инфляцияға қарсы кешенді саясат жүргізу мәселелерін жүйелі түрде шешуді бастауы керек Қалыптасқан жағдайда экономиканы, әсіресе, өңдеу секторы мен шағын және орта бизнесті несиелендіруді ұлғайту өте маңызды,»- деп көрсетті[</t>
  </si>
  <si>
    <t>Фирма персоналының мотивация жүйесін жетілдіру құралдары</t>
  </si>
  <si>
    <t>В учебнике представлены материалы в 4 разделах и 11 подразделах. В них описаны основные теоретико – методологические особенности развития АПК. В учебнике исследован зарубежный опыт и охарактеризован потенциал инновационного развития АПК Казахстана.</t>
  </si>
  <si>
    <t>Актуальные вопросы развития внешнеэкономической деятельности Республики Казахстан в эпоху глобализации (Пример региона)</t>
  </si>
  <si>
    <t>В учебнике представлены маетриалы в 3 разделах и 9 подразделах. В них описаны основные теоретико – методологические особенности развития внешнеэкономической деятельности в эпоху глобализации. В учебнике исследован зарубежный опыт и охарактеризован потенциал регионов Казахстана (в частности Алматинская область) для совершенствования развития внешнеэкономической деятельности.</t>
  </si>
  <si>
    <t>Рухани жаңғыру кезіндегі банктік бизнесті дамытуда коммерциялық банктердің тартылған қаражаттары және олардың ресурстық базасын қалыптастырудағы рөлі</t>
  </si>
  <si>
    <t>Бүгінгі таңда, Қазақстан Республикасында нарқытық қатынастардың даму жағдайында, ұйымдарды тиімді басқару үшін дамыған мемлекеттер өндіріс немесе қызмет көрсетудің барлық процестерін ғылыми тұрғыда және дұрыс басқарудың арқасында инновация және жаңа технологияларды енгізуде алдыңғы қатарлардан көрінуде. Сондықтан да, шетел мемлекеттерінде, сондай-ақ Қазақстанда басқару проблемалары мемлекеттік деңгейде және жеке әр ұйымдарда қоғам назарындағы жалпыұлттық идея болып қалыптасты</t>
  </si>
  <si>
    <t>Давид Арни, Алтай Усенбаев, Сеит Бабалиев (David Arney, Altay Ussenbayev, Seit Babliev)</t>
  </si>
  <si>
    <t>Manual for writing a scientific paper.
 Импакт-факторлы журналдарда ғылыми мақала жазу жөніндегі әдістемелік құрал.
 Методическое пособие по написанию научной статьи в импакт-журналы</t>
  </si>
  <si>
    <t>Методические пособие</t>
  </si>
  <si>
    <t>The manual was written by David Arney, Professor of the Estonian University of Life Sciences, Altay Ussenbayev and Seit Babаliev, professors of the Kazakh National Agrarian University (KazNAU). The manual is a guide for bachelor and master students to write a paper suitable for publication in an international scientific journal.
 The manual was discussed and approved at the meeting of the Veterinary Sanitary Expertise and Hygiene Department of the KazNAU (27.08. 2015).
 Әдістемелік құралдың авторлары – Эстон жаратылыстану ғылымдары университетінің профессоры David Arney, Қазақ ұлттық аграрлық университетінің (ҚазҰАУ) профессорлары Алтай Усенбаев және Сеит Бабалиев. Студенттер мен магистранттарға бағытталған осы құралдың басты мақсаты – халықаралық ағылшын тіліндегі ғылыми журналда басылуға лайықты мақала жазудың нұсқауы рөлін атқару.Әдістемелік құрал ҚазҰАУ «Ветеринариялық санитариялық экспертиза және гигиена» кафедрасының мәжілісінде қарастырылып, бекітілді (27 тамыз 2015 жыл).Авторами методического пособия являются профессор Эстонского университета естественных наук David Arney, профессора Казахского национального аграрного университета (КазНАУ) Алтай Усенбаев и Сеит Бабалиев. Пособие служит руководством для студентов и магистрантов по написанию статьи, приемлемого для публикации в международном англоязычном научном журнале.Пособие было рассмотрено и одобрено на заседании кафедры «Ветеринарно-санитарная экспертиза и гигиена» КазНАУ 27.08.2015 года.</t>
  </si>
  <si>
    <t>Өнеркасіп инновациялық дамуы</t>
  </si>
  <si>
    <t>Монография өнеркасіп инновациялық дамуы теориялық негіздерің қамтиды және экономикалық өсу мәселелерің қарастырады. Монографияда өндірістік инновациялық ресурстар, ұйымдардың инновациялық әлеуеті талданды және өндіріс инновациялық жоспарлаудың ерекшелігі зерттелді. Салық салу және инновациялық жобалардың экономикалық тиімділігіне, қаржыландыру және инвестициялық жобаларды іске асырудағы қатынастарды мемлекеттік реттеуіне, инновацияларды экономикалық бағалауіна монографияда көп көңіл бөлінді. Өнеркәсіптің инновациялық дамуының негізгі бағыттары мен шектеулерге сыни шолу негізінде олардың іске асырылуын жеделдететін тетіктер ұсынылады. Басты өнеркасіп инновациялық дамуы теория түсініктертер жүзінде ғана емес, сонымен қатар нақты өнеркасіп инновациялық дамуы жолдары қарастырылғаң. 
 Монография экономистер даярлайтын жоғары оқу орнының студенттеріне, магистрантарына, оқытушыларға және мемлекет, өнеркасіп мамаңдарына арналған.</t>
  </si>
  <si>
    <t>Давильбекова Ж.Қ. /Давильбекова Ж.Х.</t>
  </si>
  <si>
    <t>Оқуқұралы кәсіпорындар экономикасының теориялық негіздерін қамтиды. Өндірістік, еңбек қорларына, негізгі және айналымдағы қаражаттарға, кәсіпорын еңбек ақысына қатысты мәселелерге аса көңіл бөлінеді. Кәсіпорын өнімдерінің өзіндік құны, өндірістен түсетін пайда, өндіріс тиімділігі мен жоспарлау ерекшеліктері қарастырылады. Кәсіпкерлік қатынастарын мемлекеттік реттеу және оның тәуекел жағдайларын зерттеуге, жобалардағы кезеңділікке, қаржыландыру мен инвестициялауға, баға қалыптастыруға, салық салу және кәсіпорын өндірісі мен жұмыстарының экономикалық тиімділігіне ерекше көңіл бөлінеді.</t>
  </si>
  <si>
    <t>Давлетбаева Н.Б., Татиева М.М., Фет Е.П., Шаймардан А.Ш.</t>
  </si>
  <si>
    <t>Қазақстанда шағын және орта бизнесті дамытудың жаңа мүмкіндіктері</t>
  </si>
  <si>
    <t>Бұл оқу құралында қазіргі кәсіпкерлік қызметті дамыту проблемалары кешенді түрде қарастырылған: нарықты кешенді зерттеу, кәсіпкерлік қызметке әсер ететін факторлар, Қазақстан Республикасында кәсіпкерлік қызметтің қалыптасу және даму кезеңдері анықталған, сондай-ақ, кәсіпкерлік қызметті дамытудағы мемлекеттің рөлі қарастырылған.
 Бұл жұмыста Қазақстандағы шағын бизнес жай-күйінің негізгі көрсеткіштерін талдауға ерекше назар аударылды. ҚР-да шағын бизнесті дамытудың негізгі бағыттары мен перспективаларына елеулі орын берілген.
 Оқу құралы Қазақстан Республикасында шағын және орта бизнесті мемлекеттік қолдауды жүзеге асыру үдерістерін зерттеумен айналысатын мамандарға, оның дамуының басым бағыттарын әзірлеуге, ғылыми қызметкерлерге, сондай-ақ «кәсіпкерлік» курсын оқу кезінде экономикалық мамандықтар бойынша оқитын студенттерге арналған.</t>
  </si>
  <si>
    <t>Дайч Л.И., Потёмкина Е.Б., Войткевич С.В.</t>
  </si>
  <si>
    <t>Теория нелинейных САУ</t>
  </si>
  <si>
    <t>Учебное пособие составлено в соответствии с учебной программой дисциплины «Теория нелинейных САУ» для студентов специальностей 5В070200 «Автоматизация и управление» и 5В071800 «Электроэнергетика» дневной и заочной форм обучения. Для специальности 5В070200 эта дисциплина является базовой, для 5В071800 – элективной. Пособие содержит краткие теоретические сведения об основных видах нелинейных звеньев, методах исследования устойчивости. Даны основы анализа нелинейных, импульсных систем</t>
  </si>
  <si>
    <t>Дайч Л.И., Телбаева Ш.З.,Потемкина Е.Б.</t>
  </si>
  <si>
    <t>Сызықты қадағалаушы жетек (серво жетек) бойынша практикум</t>
  </si>
  <si>
    <t>Бұл оқу құралы 5В070200 «Автоматтандыру және басқару», 5В071800 «Электр энергетика» («Электр жетек және технологиялық кешендерді автоматтандыру» оқыту траекториясы, «Автоматтандырылған электр жетек теориясы» пәнін игеру кезінде) мамандығы бойынша оқитын студенттерге арналған, сонымен қоса, 6М070200 «Автоматтандыру және басқару» және 6М071800 «Электр энергетика» мамандығының магистранттарына да пайдалы болу мүмкін.</t>
  </si>
  <si>
    <t>Далабаева Г. М., Омарова Б. К., Шайхыгалиева Р. С.</t>
  </si>
  <si>
    <t>Основы педагогических знаний</t>
  </si>
  <si>
    <t>Учебное пособие написано в соответствии с Государственным образовательным стандартом по курсу «Основы педагогических знаний» для студентов 4-курса по специальности «Сестринское дело». Содержание учебного пособия включает основные вопросы и проблемы педагогической науки: о предмете, обьекте, функциях, методах педагогики. Содержит учебно-методические материалы к семинарским занятиям по педагогике, список литературы и тематику рефератов, а также краткий словарь педагогических терминов</t>
  </si>
  <si>
    <t>Далдабаева Г.Т., Будикова К.М</t>
  </si>
  <si>
    <t>Шаруа немесе фермер қожалықтарын жерге орналастыру</t>
  </si>
  <si>
    <t>Оқу құралында шаруа немесе фермер қожалықтарының жер пайдалануларын орналастыру, олардың келешекте дамуын анықтау, территориясын жобалау сұрақтарына көңіл бөлінген. Шаруа немесе фермер қожалықтарының жер пайдаланушылықтарын құру, оның ішінде дайындық жұмыстары, бизнес жоспарды құру тәртібі, шаруа немесе фермер қожалығына жер берудің тәртібі, сонымен қатар шаруашылықаралық жерге орналастырудың ғылыми негіздері, ұйымдастыру әдістемесі және шаруа қожалықтарының аумағын ішкі шаруашылықтық ұйымдастыру қарастырылған. 
 Оқу құралы орта арнаулы және жоғары оқу орындарының «Жерге орналастыру», «Кадастр» мамандықтары бойынша оқитын студенттерге және фермерлік іс, жерге орналастыру салаларында қызмет етуші мамандарға арналған. 5В090300-«Жерге орналастыру», 5В090700-«Кадастр» мамандықтарының студенттеріне арналған оқу құралы</t>
  </si>
  <si>
    <t>Дальбергенова Л. Е.</t>
  </si>
  <si>
    <t>Говорение и письмо на занятиях второго иностранного языка (В1, В2): методы сценической интерпретации художественных текстов</t>
  </si>
  <si>
    <t>Иностранных языков</t>
  </si>
  <si>
    <t>Учебное пособие «Дальбергенова Л.Е. «Говорение и письмо на занятиях второго иностранного языка (В1, В2): методы сценической интерпретации художественных текстов» разработано в рамках коммуникативнопрагматического подхода и нацелено на совершенствование лингвистической, социокультурной и коммуникативной компетенции студентов. В работе рассматриваются методы сценической интерпретации художественных текстов, наиболее эффективно развивающие навыки монологической, диалогической и письменной речи.</t>
  </si>
  <si>
    <t>Даменова Н.С.</t>
  </si>
  <si>
    <t>Топырақ биологиясының практикумы</t>
  </si>
  <si>
    <t>Оқу құралы аграрлық университеттердің 1607- Агроэкология мамандығына арналған типтік бағдарлама негізінде жасалынды. Мұнда топырақты мекендейтін организмдердің топырақтың бөлінбейтін бөлігі екені және оның маңызы сыйпатталады. Сонымен бірге топырақ микроорганизмдері топтарының қызметін қарастырады. Негізінен практикумда экологиялық және практикалық маңызы бар көп таралған организм түрлерін зерттеу жолдары көрсетілген. Бұл студенттердің лабораториялық жағдайда топырақ организмдерін зерттей білуін, олардың ізденушілік, біліктілік қабілетін арттыруға көмектеседі.
 Кітап аграрлық университеттердің биология-экология мамандықтарына оқитын студенттеріне арналған.</t>
  </si>
  <si>
    <t>Данаев Ә.</t>
  </si>
  <si>
    <t>Темір жол сүрлеулері</t>
  </si>
  <si>
    <t>Данаев Н.Т., Ахмед-Заки Д.Ж., Мансурова М.Е., Пыркова А.Ю.</t>
  </si>
  <si>
    <t>E-Learning в сфере IT образования</t>
  </si>
  <si>
    <t>В учебно-методическом пособии изложены принципы проектирования дистанционных курсов, описаны основные методы и инструменты их разработки. Особая роль отводится подходу, ориентированному на студента и на компетенции, навыки и знания, приобретаемые им в процессе обучения.Учебно-методическое пособие может быть рекомендовано преподавателям, студентам и магистрантам IT специальностей: “Информатика”, “Вычислительная техника и программное обеспечение”, “Информационные системы”, “Математическое и компьютерное моделирование”, а также других специальностей естественно-научного направления</t>
  </si>
  <si>
    <t>Данаев Н.Т., Корсакова Н.К., Пеньковский В.И.</t>
  </si>
  <si>
    <t>Многофазная фильтрация и электромагнитное зондирование скважин</t>
  </si>
  <si>
    <t>Геофизика</t>
  </si>
  <si>
    <t>В монографии изложены методы математического моделирования разработок нефтяных и газовых месторождений и промысловой геофизики. Исследованы возможности интенсификации нефтеотдачи путем воздействия на прискважинную зону скважины и повышение информативности геофизических методов исследования пластов-коллекторов нефти и газа. Книга будет полезной для студентов и докторантов, специализирующихся в области теории фильтрации флюидов в пластах, а также инженерам-нефтяникам, занимающимся проектированием и разработкой нефтегазовых месторождений</t>
  </si>
  <si>
    <t>Даргенбаев Е.Д</t>
  </si>
  <si>
    <t>Жер мониторингі негіздері</t>
  </si>
  <si>
    <t>Жерге орналастыру шаруашылығы мен ауыл елді мекенді жоспарлау</t>
  </si>
  <si>
    <t>Ауыл, елді-мекендерде жер шаруашылығын орналастыру жұмыстары, жоспарлау және құрастыру жұмыстарымен тығыз байланысты. Бұл жұмыстарды кезекпен, бірінен соң бірін немесе бірге істеген қолайлы. Соңғы шешім барлық қарым-қатынастар жайлы, өйткені шешім нақтылығы, сансыз қайталану жоқ деп бірге шешім қабылдауға ыңғайлы.
 Берілген әдістемелік құралда осы екі жобаны қосып, (жер шаруашылығын орналастыру (ЖШО) және жоспарлау) бір жоба жасалған. Жерге орналастыру мамандығын бітірген түлектер ауылдық елді-мекенді жоспарлауды және шаруашылығын орналастыруды, құрастыруды, ұйымдастыруды білу қажет.
 Әдістемелік құрал екі бөлімнен тұрады: лабораториялық жұмыс пен курстық жұмысты құрастыру әдістемелерінен. Берілген нормативтерді, кестелерді, мысалдарды ерекше белгілейміз.
 Курстық жоба жұмыстары оқылған лекциялардан, оқу бөлімдері мен қоғамдық әдебиеттерден және семинарлардан құралуы керек.</t>
  </si>
  <si>
    <t>Кеңістікте жоспарлау, жер ресурстарын пайдалануды жобалау</t>
  </si>
  <si>
    <t>Шаруашылықтық және елді мекендегі жер ресурстарын болжамдауды ұйымдастыру (2 томда)</t>
  </si>
  <si>
    <t>Даркенов К. Г.</t>
  </si>
  <si>
    <t>Алаш зиялыларының тағдыры</t>
  </si>
  <si>
    <t>Регионоведения, политология, история</t>
  </si>
  <si>
    <t>Өткен ғасырдың 20-30-шы жылдарындағы Алаш зиялыларының тағдыры, бастан кешкендері, кеңестік билік тұсындағы қуғын-сүргін, қысым жасау, көзқарас қайшылығы ғылыми еңбек құрылымының өзегі. Автор А.Байтұрсынов, М.Дулатов, Ж.Аймауытов, М.Жұмабаев, М.Әуезов және т.б қазақ зиялыларының сын сағаттағы азаматтық тұлғасы мен күрескерлік күш жігерін, ұлт мүддесіне адалдығын, беріктігін айналымға қосылған архив құжаттары мен кейінгі жылдары әр салада зерттеу нысанасына қатысты жарық көрген еңбектер негізінде тұжырымдап, өз пайымын ұсынады. Таптық бағыт ұстану, орынсыз айыптау мен қуғындау, алаш зиялыларын жою үрдісі қарастырылып, автор жүйелі, логикалық сабақтастық тұрғысында аналитикалық талдау жасайды. Автордың еңбегі тарихшылар, саясаттанушылар, әдебиеттанушылар, жалпы көпшілік назарына ұсынылып, өткен жылдар тарихына қызығушылық танытатын зиялы қауымның сұранысына ие болады деп ойлаймыз.</t>
  </si>
  <si>
    <t>Дарменова Р.А.</t>
  </si>
  <si>
    <t>Пәнаралық байланыс негізінде студенттердің эстетикалық талғамын дамытудың педагогикалық шарттары</t>
  </si>
  <si>
    <t>Студенттердің жаңа технологиялық процеске, педагогикалық тәсілдерге негіздеп, пәнаралық байланыс арқылы студенттердің эстетикалық талғамын дамыту қарастырылған</t>
  </si>
  <si>
    <t>Салалық мататану негіздері</t>
  </si>
  <si>
    <t>Жоғары оқу орындарының «Кәсіптік оқыту» мамандығы, кәсіптік-техникалық мектептердің студенттері мен оқушыларына арналған. 
  Маталарының түрлері, қасиеті, құрылымы мен қолданылуы, конструкциялы технологиялық материалдар мен олардың жасалынатын түрлі бұйымдар жөнінде ұғымдарын қалыптастыру, әрі алған білімдерін жалпы білім беретін мекемелердің оқу тәрбие процестерінде қолдана білуге үйрету</t>
  </si>
  <si>
    <t>Дарменова Р.А., Өтегенова Б.Н., Тұрғымбай М.Е.</t>
  </si>
  <si>
    <t>Көркемдеп тоқудың технологиясы</t>
  </si>
  <si>
    <t>Оқу құралында көркемдеп тоқудың технологиясының теориялық даму үрдісі жөнінде тереңірек білім алып, көркем шығарманы талдауға және ол туралы өз пікірін сауатты жеткізе білуге үйренеді. Жеткіншектердің білімін жетілдіріп, ақыл-ой санасын дамытуға игі әсер етумен бірге өнердегі басты мақсаттардың бірі - көңіл-күй мен сезім тереңдігін дамытудағы, яғни эмоционалды тәжірибені арттырудағы қосқан үлесіне, рухани мәдениетімізді меңгертуге, адамгершілік және көркемдік тәрбиенің тиімді жолын ашуға табиғи жағдай тудыру. оқу құралы «Кәсіптік оқыту», «Бейнелеу өнері және сызу» мамандықтары, кәсіптік техникалық мектептердің студенттері мен оқушыларына арналған.</t>
  </si>
  <si>
    <t>Даулбаева Ж.И.</t>
  </si>
  <si>
    <t>Феномены веры и знания в средневековой философии</t>
  </si>
  <si>
    <t>Учебное пособие содержит изложение истории философии средневекового периода Западной Европы и арабомусульманского Востока. При этом проводится компаративный анализ этих двух философских традиций через изучение проблемы соотношения веры и знания, что позволит студентам иметь комплексное понимание истории философской мысли. Рекомендуется для студентов Вузов гуманитарных специальностей</t>
  </si>
  <si>
    <t>Суалғыш құрылымдар</t>
  </si>
  <si>
    <t>Оқу құралының мақсаты – Қазақстан Республикасының таулы және жазық аумақтарындағы өзендерде кеңінен пайдаланылатын суалғыш құрылымдарды, барлық міндеттерге сай және гидротехникалық құрылымдарға берік және ұзақ қолдануға төзімді болуы, су шаруашылық жүйесінің басында орналасқандықтан олардың өлшемдерін және құрылымдардағы тасындылар қозғалысы, толқындық, гидравликалық құбылыстар мен процестерді жобалау жайлы туралы мәліметтер беру.
  Оқу құралы «Су ресурстары және суды пайдалану» мамандығы бойынша оқитын студенттерге және «Гидротехникалық құрылымдар және құрылыс» мамандығы бойынша оқитын магистранттар үшін дайындалған. Оқу құралы, «Өзендегі суалғыш құрылымдар» курсы бағдарламасына (силлабус) енген барлық сұрақтар қамтылған 3 тараудан тұрады. Суалғыш құрылымның сұрыптамасы, орнын таңдау, су тораптың типін таңдау, құрылымның құрамы және тораптың іріктелуін жобалау негізгі талаптарға сәйкес жан-жақты қарастырылған. Материал түсінікті болу үшін, әр тараудың соңында бақылау сұрақтары, қорытынды, пайдаланылған әдебиеттер және тест сұрақтары жинағы берілген.</t>
  </si>
  <si>
    <t>Даутова З.С.
 Таженова Р.А.</t>
  </si>
  <si>
    <t>Органикалық химияның жаттығулары мен есептері</t>
  </si>
  <si>
    <t>Органикалық химияның жаттығулары мен есептері - оқу бағдарламасына сай теориялық материалдар және студенттердің өз білімдерін тексеру, бекіту мақсатында әр тақырыптың соңында есептер мен жаттығулар, тест тапсырмалары енгізілген – оқу құралы. Қазақ тілінде оқулықтар жоқтың қасы, сондықтан ұсынылып отырған оқу құралы 5В060600, 5В011200 «Химия» мамандықтары және 5В011300 «Биология» мамандығы студенттері үшін өте маңызды. Жалпы оқу құралы студенттерге, мектеп мұғалімдеріне және оқуға түсуші түлектерге арналған.</t>
  </si>
  <si>
    <t>Даутова З.С., Шаихова Б.К., Алимбекова А.А.</t>
  </si>
  <si>
    <t>Бейорганикалық және органикалық химия</t>
  </si>
  <si>
    <t>Бейорганикалық және органикалық химия оқулығы бейорганикалық химия мен органикалық химияның негізгі теорияларын, кейбір қосылыстардың медициналық жақтарын, сондай-ак әрбір тақырыптан соң білім бекітетін тапсырмалар берілген. 
 Ұсынылып отырған оқулық негізінен 5В011300, 5В060700 «Биология», 5В060800 «Экология» 5В060900 «География» мамандығы және медициналық колледж студенттері, сонымен қатар мектеп мұғалімдеріне әдістемелік көмек ретінде пайдалануға болады.</t>
  </si>
  <si>
    <t>Дауылбай А.Д., Абилдаева Р.А.</t>
  </si>
  <si>
    <t>Өсімдіктер физиологиясы. Зертханалық практикум</t>
  </si>
  <si>
    <t>Зертханалық практикум оқу жоспарының талаптары мен «Өсімдіктер физиологиясы» пәнінің типтік бағдарламасына сай жасалынған және курс бойынша зертханалық сабақтарды өткізу мақсатындағы барлық қажетті мағұлматтарды қамтиды.
 Өсімдіктер физиологиясы пәнінен зертханалық жұмыстар жасауда фотосинтездің жарық және қараңғы сатысы (оттегінің қысымы), өсімдіктің булануы, гликолиз процесі арқылы концентрациясын өлшеуін (температурасын өлшеу) үйретеді.
 Зертханалық практикум 5В070100 «Биотехнология» мамандығының студенттеріне арналған</t>
  </si>
  <si>
    <t>Дейнега В. В.</t>
  </si>
  <si>
    <t>Основы гидравлики и теплотехники</t>
  </si>
  <si>
    <t>Настоящая книга предназначена в качестве учебника для студентов инженерных специальностей, обучающимся по программе бакалавриата и учащихся среднего профессионального образования.Комплексное учебное пособие рассматривает основы гидравлики и теплотехники как единый теплотехнический процесс в составе: теплоисточника, теплоносителя и теплообменника, связанных законами физики, термодинамики, механики жидкости и газа, которые изучаются студентами по всем специальностям инженерного профиля.Изложены основные направления в производственной гидравлике и теплотехнике и их связи с водой, как основного фактора при получении тепла и роли теплоносителя от теплоисточника до теплообменника. Конкретно рассмотрено технологическое оборудование по гидравлике и теплотехнике, составляющее неразрывное функционирование всей системы и представляет практическую направленность. Раздельное изучение гидравлики и теплотехники допускало повторение и неоднозначные критерии оценки параметров. Автором сделана попытка логически и технически рассмотреть этот производственный процесс как неразрывную систему - гидротеплоэнергетику, не снижая теоретические и практические требования. Раннее рассмотренные схемы не давали ответа на гашение динамических ударов и вибрационные колебания гидравлической и механической частей системы. Значительно расширена область конструирования нового поколения машин и оборудования с учетом требований инновационных программ и энергосберегающих технологий. Приведены примеры решения задач и табличные данные, что может быть полезным инженерно-техническим работникам при проектировании, обслуживании и эксплуатации гидротепловых систем.</t>
  </si>
  <si>
    <t>Энергетические устройства машин и робототехники</t>
  </si>
  <si>
    <t>Учебник предназначен для студентов вузов и колледжей технических специальностей. Издание написано в соответствии с требованиями действующего государственного образовательного стандарта и рекомендаций Минобразования РК. В данном учебнике излагаются физические законы энергодинамики, получения энергии в двигателях внутреннего сгорания и использования сил природы - гравитации, ветра, магнитного поля, плазмы и др., что может производить работу. Анализируются энергодинамические передачи энергии на рабочие органы машин и оборудования. Широко исследуются энергетические параметры элементов гидропривода и их управление конкретными конструкциями машин, подъемно-транспортной техники и оборудования. Приведены примеры решения конкретных задач, обеспечивающих повышение производительности труда. Учебник формирует у студентов объективное представление о многообразии использования энергии в роботодеятельных технологиях машин и оборудования нового поколения</t>
  </si>
  <si>
    <t>Демесінов Т.Ж.</t>
  </si>
  <si>
    <t>Аутсорсинг. Менеджменттің жаңа концепциясы. (2 томда)</t>
  </si>
  <si>
    <t>Оқу құралында қазіргі заман менеджментінің жаңа тұжырымдамасына жататын аутсорсингтің теориялық негіздері, әдіснамалары мен тәжірибесі, қолданылу барысында туындауы мүмкін проблемалары терең де жан-жақты қарастырылған. Қазақстан Республикасы және Шығыс Қазақстан облысы өнеркәсіп кәсіпорындарының өндірістік-қаржылық қызметіне кешенді түрде талдау жүргізу арқылы бүгінгі таңда туындаған негізгі мәселелер анықталған. Бұл еңбек отандық экономика ғылымындағы тың тақырыпта жазылған алғашқы іргелі еңбектердің қатарына кіреді.
  Ғылыми қызметкерлерге, оқытушыларға, экономикалық мамандықтардың студенттеріне, мамандарға және жоғарғы оқу орындарының магистратураларындағы экономикалық бағыттағы мамандықтар бойынша таңдау курсы ретінде ұсынылады.</t>
  </si>
  <si>
    <t>Демесінов Т.Ж., Конуспаев Р.Қ.</t>
  </si>
  <si>
    <t>Бәсекеге қабілеттілік: теориясы және тәжірибесі</t>
  </si>
  <si>
    <t>Оқу құралында қазіргі заман экономикасының басты мақсаттарының біріне жататын бәсекеге қабілеттіліктің теориялық негіздері, әдіснамалары мен тәжірибесі, коммерциялық банктер мен шаруашылық субъектілеріндегі бәсекеге қабілеттілікті қамтамасыз ету барысында туындауы мүмкін проблемалары терең де жан-жақты қарастырылған. Қазақстан Республикасы екінші деңгейлі банктерінің қаржылық қызметіне кешенді түрде талдау жүргізу арқылы бүгінгі таңда туындаған негізгі мәселелер анықталған. Бұл оқу құралы отандық экономика ғылымындағы тың тақырыпта жазылған алғашқы іргелі еңбектердің қатарына кіреді.Ғылыми қызметкерлерге, оқытушыларға, экономикалық мамандықтардың студенттеріне, колледж оқушыларына, мамандарға және жоғарғы оқу орындарының магистратураларындағы экономикалық бағыттағы мамандықтар бойынша таңдау курсы ретінде ұсынылады.</t>
  </si>
  <si>
    <t>Демеуов А.К.</t>
  </si>
  <si>
    <t>Атыс дайындығы</t>
  </si>
  <si>
    <t>дайындық» мамандығының студенттеріне арналған оқу құралы Оқу құралы «Атыс дайындығы» пән бағдарламасының талаптарына сай 5В010400-«Бастапқы әскери дайындық» мамандығының студенттеріне арналып жасалды</t>
  </si>
  <si>
    <t>Граната лақтыруды оқытудың әдіс-тәсілдері</t>
  </si>
  <si>
    <t>Оқу құралы «Граната лақтыруды оқытудың әдіс-тәсілдері» пән бағдарламасының талаптарына сай 5В010400-«Бастапқы әскери дайындық» мамандығының студенттеріне арналып жасалды.</t>
  </si>
  <si>
    <t>Ғылыми зерттеу жұмысы</t>
  </si>
  <si>
    <t>Ғылыми зерттеу жұмысын оқыту әдіс-тәсілдері көрсетілген. Жоғары оқу орындарының студенттерін ғылыми зерттеу жұмысы тапсырмаларын ойдағыдай орындау, сонымен қатар жоғары білікті маман болуына, ғылыми зерттеу жұмысында білімі бар азамат болып шығуына және мектеп мұғалімдерінің оқушыларды ғылыми зерттеу жұмысына даярлауға мол септігін тигізеді.</t>
  </si>
  <si>
    <t>Әскери өнер тарихы</t>
  </si>
  <si>
    <t>Оқу құралында әскери өнер тарихын оқыту әдіс-тәсілдері көрсетілген. Жоғары оқу орындарының студенттеріне әскери өнер тарихы тапсырмаларын ойдағыдай орындау, сонымен қатар жоғары білікті маман болып қана қоймай, жақсы тактикалық деңгейде білімі бар азамат болып шығуына және мектеп мұғалімдерінің оқушыларды тактикалық дайындықта даярлауға мол септігін тигізеді.</t>
  </si>
  <si>
    <t>Әскери патриоттық тәрбие негіздері</t>
  </si>
  <si>
    <t>Оқу құралы оқу жоспарына және «Әскери патриоттық тәрбие негіздері» пәнінің бағдарламасына сәйкестіріліп құрастырылған. 5В010400-«Бастапқы әскери дайындық» мамандығында оқитын студенттеріне арналған</t>
  </si>
  <si>
    <t>Әскери психология және педагогика</t>
  </si>
  <si>
    <t>Берілген оқу құралында студенттерге әскери психология және әскери педагогиканы оқыту әдіс-тәсілдері көрсетілген. Жоғары оқу орындарының студенттерін әскери психология және педагогика тапсырмаларын ойдағыдай орындау, сонымен қатар жоғары білікті маман болуына, әскери психология және педагогикада білімі бар азамат болып шығуына және мектеп мұғалімдерінің оқушыларды әскери псхология және педагогикамен даярлауға мол септігін тигізеді.</t>
  </si>
  <si>
    <t>Әскери-әуендік тәрбие</t>
  </si>
  <si>
    <t>Оқу құралы «Әскери-әуендік тәрбие» пән бағдарламасының талаптарына сай 5В010400-«Бастапқы әскери дайындық» мамандығының студенттеріне арналып жасалды</t>
  </si>
  <si>
    <t>Қазақстан Республикасы қарулы күштерінің жалпы әскери жарғылары. Лекция жинағы</t>
  </si>
  <si>
    <t>Лекция жинағы</t>
  </si>
  <si>
    <t>Лекция жинағы әскери спорттық ҚРҚК әскери жарғылары пән бағдарламасының талаптарына сай 5В010400-«Бастапқы әскери дайындық» мамандығының студенттеріне арналып жасалды.</t>
  </si>
  <si>
    <t>Мамандыққа кіріспе</t>
  </si>
  <si>
    <t>Оқу құралы «мамандыққа кіріспе» пән бағдарламасының талаптарына сай 5В010400-«Бастапқы әскери дайындық» мамандығының студенттеріне арналған жасалды.</t>
  </si>
  <si>
    <t>Саптық дайындықты оқыту әдістемесі</t>
  </si>
  <si>
    <t>Оқу құралында тактикалық дайындықты оқыту әдіс-тәсілдері көрсетілген. Жоғары оқу орындарының студенттерін тактикалық дайындықтың тапсырмаларын ойдағыдай орындау, сонымен қатар жоғары білікті маман болып қана қоймай, жақсы тактикалық деңгейде білімі бар азамат болып шығуына және мектеп мұғалімдерінің оқушыларды тактикалық дайындықта даярлауға мол септігін тигізеді.</t>
  </si>
  <si>
    <t>Техникалық дайындық</t>
  </si>
  <si>
    <t>Лекция жинағы «техникалық дайындық» пән бағдарламасының талаптарына сай 5В010400-«Бастапқы әскери дайындық» мамандығының студенттеріне арналып жасалды.</t>
  </si>
  <si>
    <t>Демеуов А.Қ.</t>
  </si>
  <si>
    <t>Әскери топография мен инженерлік дайындықты оқыту әдістемесі пәні бойынша лекция жинағы</t>
  </si>
  <si>
    <t>военная кафедра</t>
  </si>
  <si>
    <t>Лекция жинағы «Әскери топография мен инженерлік дайындықты оқыту әдістемесі» пән бағдарламасының талаптарына сай 5В010400-«Бастапқы әскери дайындық» мамандығының студенттеріне арналып жасалды</t>
  </si>
  <si>
    <t>социология</t>
  </si>
  <si>
    <t>Демин В.Ф.</t>
  </si>
  <si>
    <t>Управление геомеханическими процессами при ведении подземных горных работ</t>
  </si>
  <si>
    <t>Учебное пособие составлено в соответствии с требованиями учебных планов и программ дисциплины «Управление геомеханическими процессами подземных горных работ» и включает теоретические сведения по определе-нию напряженно-деформированного состояния горного массива, методиче-ские указания по выполнению практических работ, разработанных на кафедре программных комплексах, позволяющих автоматизировать принятие решения по совершенствованию основных и вспомогательных процессов горных ра-бот.В учебное пособие включены современные научные знания по геоме-ханическим процессам, происходящим в угле-породных массивах с исследо-ванием их с применением вычислительных методов с расчетами на ЭВМ, а также различных методов моделирования горных работ при подземной раз-работке пластовых месторождений полезных ископаемых.Учебное пособие предназначено для студентов специальности 6В07202 «Горное дело».</t>
  </si>
  <si>
    <t>Технология поддержания горных выработок с учетом техногенного состояния массива пород. 2-ое издание, дополненное</t>
  </si>
  <si>
    <t>Монография посвящена формированию технологических схем проведения и поддержания горных выработок на базе результатов моделирования геомеханических процессов вокруг выработок в зависимости от горно-геологических, горно-технических условий разработки, с применением технологических принципов, формированию эффективных средств и систем крепления, рациональной технологии, способов крепления угле-породного массива с обоснованием параметров подготовительных работ, обеспечи-вающих устойчивость контуров выработок.</t>
  </si>
  <si>
    <t>Управление геомеханическими процессами подземных горных работ</t>
  </si>
  <si>
    <t>Учебное пособие составлено в соответствии с требованиями учебных планов и программ дисциплины «Управление геомеханическими процессами подземных горных работ» и включает теоретические сведения по определению напряженно-деформированного состояния горного массива, методические указания по выполнению практических работ, разработанных на кафедре программных комплексах, позволяющих автоматизировать принятие решения по совершенствованию основных и вспомогательных процессов горных работ.В учебное пособие включены современные научные знания по геомеханическим процессам, происходящим в угле-породных массивах с исследованием их с применением вычислительных методов с расчетами на ЭВМ, а также различных методов моделирования горных работ при подземной разработке пластовых месторождений полезных ископаемых.Учебное пособие предназначено для студентов специальности 5В070700 «Горное дело»</t>
  </si>
  <si>
    <t>Технологические схемы проведения горных выработок с применением анкерного крепления с учетом напряженного состояния массива горных пород</t>
  </si>
  <si>
    <t>Монография посвящена формированию технологических схем проведения и поддержания горных выработок на базе результатов моделирования геомеханических процессов вокруг выработок в зависимости от горно-геологических, горно-технических условий разработки, с применением технологических принципов, формированию эффективных средств и систем крепления, рациональной технологии, способов крепления угле-породного массива с обоснованием параметров подготовительных работ, обеспечивающих устойчивость контуров выработок</t>
  </si>
  <si>
    <t>Демичева Е.А.</t>
  </si>
  <si>
    <t>В учебном пособии рассмотрены приборы и средства автоматизации производственных процессов, а также вопросы проектирования систем автоматизации и правила чтения автоматизированных схем химической промышленности.Учебное пособие предназначено для студентов химико-технологических специальностей высших учебных заведений, преподавателей, а также инженерно-технических работников химической промышленности</t>
  </si>
  <si>
    <t>Демченко Л.И.</t>
  </si>
  <si>
    <t>Литература народов Казахстана и стран ближнего зарубежья. Современный период: Учебное пособие. 2 издание. Дополненное.</t>
  </si>
  <si>
    <t>Учебное пособие призвано помочь студентам в овладении сложным материалом изучения литературного процесса народов Казахстана и стран ближнего зарубежья, систематизировать знания учащихся по отдельным темам и курсу в целом, способствовать выработке и развитию навыков самостоятельной литературоведческой работы. В основу учебного пособия положены изыскания современных отечественных ученых-литературоведов. Уникальностью пособия явилось собственная авторская концепция курса по изучению национальных литератур в их взаимодействии и взаимосвязи. 
  Учебное пособие предназначено для студентов филологических специальностей, преподавателей вуза, учителей, учащихся средних школ, а также для всех, кто интересуется изучением литературного наследия национальных культур народов Казахстана и стран ближнего зарубежья.</t>
  </si>
  <si>
    <t>Дәуренбек Н.М.</t>
  </si>
  <si>
    <t>Химмотология. І бөлім. Отындардың пайдалану қасиеттері.</t>
  </si>
  <si>
    <t>Оқу құралы 5В072100- «Органикалық заттардың химиялық технологиясы» мамандығы студенттеріне, сонымен қатар мұнай-газ, автомобиль көлігін пайдалану салалары бойынша оқитын студенттерге, магистранттарға, докторанттарға, осы салалардың инженер-техникалық және ғылыми қызметкерлеріне, кәсіптік және жоғары оқу орындарының оқытушыларына арналған.
 Кітаптың бірінші бөлімінде мұнай отындары мен балама отындарды іштен жанатын қозғалтқыштарда қолдану, мұнай өнімдерін тасымалдау, сақтау кезінде олардың физика-химиялық, биологиялық, басқа да пайдалану қасиеттерінің өзгеруі жан-жақты қарастырылған. Бұл бөлімде сонымен қатар мұнай отындарын пайдалану кезіндегі қасиеттерін бағалаудың әдістері жөнінде мәліметтер келтірілген.</t>
  </si>
  <si>
    <t>Химмотология. ІІ бөлім. Жағар материалдар мен арнайы сұйықтықтардың пайдалану қасиеттері.</t>
  </si>
  <si>
    <t>Оқу құралы 5В072100 - «Органикалық заттардың химиялық технологиясы» мамандығы студенттеріне, сонымен қатар мұнай-газ, автомобиль көлігін пайдалану салалары бойынша оқитын студенттерге, магистранттарға, докторанттарға, осы салалардың инженер-техникалық және ғылыми қызметкерлеріне, кәсіптік және жоғары оқу орындарының оқытушыларына арналған.
 Кітаптың екінші бөлімінде жағар материалдар мен арнайы сұйықтықтарды әр алуан тетіктер мен құрылғыларда қолдану кезінде олардың физика-химиялық, басқа да пайдалану қасиеттерінің өзгеруі жан-жақты қарастырылған. Бұл бөлімде сонымен қатар жағар материалдардың пайдалану кезіндегі қасиеттерін бағалаудың әдістері жөнінде мәліметтер келтірілген.</t>
  </si>
  <si>
    <t>Дәуренбек Н.М., Еркебаева Г.Ш., Қалдыгөзов Е.</t>
  </si>
  <si>
    <t>Мұнай мен газ технологиясы және мұнайхимиясы бойынша мысалдар мен есептер. (Өңделіп, толықтырылған 2 басылымы)</t>
  </si>
  <si>
    <t>Оқу құралы 5В072100 - «Органикалық заттардың химиялық технологиясы» мамандығы студенттеріне, мұнай-газ өңдеу, мұнайхимиясы өнеркәсібінің қызметкерлеріне, осы сала бойынша мамандандырылған колледж, институт, университет және академия студенттері, магистранттары мен оқытушыларына арналған.
 Кітапта мұнай және мұнай өнімдерінің физика-химиялық қасиеттерін анықтау, мұнай мен газды алғашқы өңдеу қондырғылары аппараттарын технологиялық есептеу, термиялық және катализдік үдерістердің аппараттарын есептеу, жағар майларды өндiру қондырғыларының технологиялық есептеулерi бойынша мысалдар мен есептер келтірілген.</t>
  </si>
  <si>
    <t>Дәуренбек Н.М., Сатаева Г.Е.</t>
  </si>
  <si>
    <t>Мұнай өнімдерін өндіру және тұтынудың экологиялық мәселелері (2 томда)</t>
  </si>
  <si>
    <t>Ұсынылып отырған оқу құралында мұнай өңдеу және мұнай химиясы кәсіпорындарының қоршаған ортаға шығаратын зиянды қалдықтарының құрамы және сипаттамасы, оларды өңдеу және тазалау әдістері, мұнай өнімдерін сақтау кезіндегі қоршаған ортаның ластануын азайту әдістері, іштен жанатын қозғалтқыштардың пайдаланылған газдарының құрамы, әр түрлі көлік құралдарында мұнай өнімдерін қолдану кезінде түзілетін зиянды шығарылымдардың атмосфераға, гидросфераға тигізетін теріс әсері жөніндегі мәліметтер келтірілген. Оқу құралы 5В072100 - «Органикалық заттардың химиялық технологиясы» мамандығы бойынша оқитын студенттерге, сонымен қатар мұнай, газ өндірісінің арнайы оқу орындары білім алушылары мен оқытушыларына, мұнай, газ саласы өндірісінің инженер-химик және инженер-эколог қызметкерлеріне арналған. 
  Оқу құралы баспаға Қазақстан Республикасы білім және ғылым министрлігі Республикалық оқу-әдістемелік Кеңесінің М.Әуезов атындағы Оңтүстік Қазақстан мемлекеттік университеті жанындағы химия-технологиялық мамандықтар бойынша оқу-әдістемелік секциясының «Оқу-әдістемелік секция баспаға ұсынған» белгісімен ұсынылған.</t>
  </si>
  <si>
    <t>Джакипбекова Н.О., Туребекова Г.З.</t>
  </si>
  <si>
    <t>Методика экологических исследований промышленных комплексов</t>
  </si>
  <si>
    <t>Данное учебное пособие освещает основные положения методики геолого-экологических исследований промышленных комплексов и сделан на основе систематизации работ в этом направлении отечественных и зарубежных а авторов, а также на основе результатов научных исследований авторов. Учебное пособие предназначено для студентов экологических специальностей, магистрантов, научных работников и преподавателей</t>
  </si>
  <si>
    <t>Джакупова Ж.Е.</t>
  </si>
  <si>
    <t>Методические указания по практическим работам по нефтехимии</t>
  </si>
  <si>
    <t>В учебном пособии представлены способы определения основных физико-химических свойств, показателей и параметров процессов фазового распределения, подготовки и переработки нефти. Последовательное изложение способов определения свойств и особенностей нефтяного сырья предусматривает изучение теоретических основ нефтехимии. Рассматриваются основные уравнения расчета технологических показателей и определения параметров аппаратурного оформления физико-химических процессов в нефтяных системах.
 Содержание пособия охватывает содержание специального курса и предназначается для бакалавров, магистрантов.</t>
  </si>
  <si>
    <t>Самостоятельные работы по нефтехимии</t>
  </si>
  <si>
    <t>В данном учебном пособии представлен систематизированный краткий теоретический материал по свойствам и характеристике нефти, свойствам и углеводородам нефтяных фракций, процессам переработки нефти.
  Для самостоятельной подготовки и проверки знаний представлены тестовые вопросы. Учебное пособие рекомендовано для обучающихся по химии нефти.</t>
  </si>
  <si>
    <t>Лабораторный практикум по химии нефти</t>
  </si>
  <si>
    <t>В данном учебном пособии уделяется внимание проблеме первичных процессов подготовки нефти, принципам переработки нефтяного сырья, взаимосвязи физических параметров и химических свойств, а также оценке практического значения компонентного состава нефти и нефтяных систем. Представлены способы определения основных физико-химических свойств, показателей и параметров процессов подготовки и переработки нефти. Последовательное изложение способов определения свойств и особенностей нефтяного сырья предусматривает изучение теоретических основ нефтехимии. 
 Содержание пособия охватывает содержание специального курса и предназначается для бакалавров, магистрантов.</t>
  </si>
  <si>
    <t>Мұнай және мұнай заттарын зертханалық талдау</t>
  </si>
  <si>
    <t>Оқу құралында мұнай онімдерінінің, отындық қоспалардың жалпы сипаттамасы және классификациясы, мотор отындарына қосылатын депрессорлы отындық қоспалар және әрекеттесу механизмі келтірілген. Физика-химиялық қасиеттерін анықтау тәсілдерінің негіздері отандық мұнайларында қолдануы көрсетілген. Қабат және қоспа судың сапа көрсеткіштері мен химиялық анализі берілген. Жоғары оқу орындарында білім алушыларға, кәсіптік оқу мекемелерінің білім алушыларына арналған.</t>
  </si>
  <si>
    <t>Джаналеева А.А.</t>
  </si>
  <si>
    <t>Инвестиционное право корпораций (в 2-х т.)</t>
  </si>
  <si>
    <t>Инвестиционный контракт</t>
  </si>
  <si>
    <t>Монография освещает основные проблемы инвестиционного контракта, связанные с определением его правовой природы, видовой характеристики, аспектами заключения, изменения и расторжения контракта. Уделено особое внимание инвестиционному праву как отрасли права, в рамках изучения правовой природы инвестиционного контракта. Автором предложено новое определение стороны, принимающей инвестиции, а именно, инвеститор. Должное внимание уделено объекту инвестиционного контракта – капиталу, с точки зрения основ цивилистики и объектов гражданского права. 
 Монография предназначена для студентов, магистрантов, докторантов, преподавателей юридических факультетов вузов, а также для тех, кто имеет научный интерес к проблемам инвестиционного права.</t>
  </si>
  <si>
    <t>Джаналеева К.М.</t>
  </si>
  <si>
    <t>Геосистемы бассейновых территорий РК и общее землеведение</t>
  </si>
  <si>
    <t>Учебное пособие «Геосистемы бассейновых территорий РК и общее землеведение» предназначено для студентов высших учебных заведений обучающихся по специальности 5В060900 «География» и 5В011600 «География». Пособие подготовлено в соответствии с государственным стандартом образования Республики Казахстан на основании разработанных ранее типовых учебных программ и рабочих планов бакалаврского профиля.В учебном пособии показаны основные закономерности взаимодействия сфер Земли и их изменения под воздействием современных природных условий. Особое внимание уделено вопросам глобальных процессов, происходящих на планете под воздействием антропогенных факторов. Отдельная глава посвящена основным группам геосистем, которые выявляются и картируются при геосистемно-бассейновом подходе к изучению природной среды Республики Казахстан. Данное учебное пособие предназначено для студентов географического, гидрометеорологического и сельскохозяйственного направлений подготовки.</t>
  </si>
  <si>
    <t>Физико – географическое районирование Республики Казахстан</t>
  </si>
  <si>
    <t>В учебном пособии проанализирован современный комплексный материал по природным компонентам Республики Казахстан, рассматреный основные вопросы физико-географического районирования, дан полный анализ физико-географических районов и провинций. В книге проанализированы основные группы геосистем( подгеосистем, мезогеосистем , субгеосистем ), которые выявляются и картируются при геосистемно-бассейновом подходе к изучению природной среды Республики. В работе анализируются основные факторы техногенного загрязнения природных компонентов на геосистемном уровне, предлагаются пути оптимизации использования природных ресурсов.
 Учебное пособие составлено по новой учебной программе дисциплины «Физическая география Республики Казахстан» и рекомендуется для студентов, магистрантов и PhDдокторантов высших учебных заведений страны, а также для специалистов широкого профиля.</t>
  </si>
  <si>
    <t>Общее землеведение</t>
  </si>
  <si>
    <t>Учебное пособие «Общее землеведение» предназначено для студентов высших учебных заведений обучающихся по специальности 5В060900 «География». Пособие подготовлено в соответствии с государственным стандартом образования Республики Казахстан на основании разработанных ранее типовых учебных программ и рабочих планов бакалаврского профиля. В учебном пособии показаны основные закономерности взаимодействия сфер Земли и их изменения под воздействием современных природных условий. Особое внимание уделено вопросам глобальных процессов, происходящих на планете под воздействием антропогенных факторов. Данное учебное пособие предназначено для студентов географического, гидрометеорологического и сельскохозяйственного направлений подготовки.</t>
  </si>
  <si>
    <t>Методика проведения полевых физико-географических исследований</t>
  </si>
  <si>
    <t>Учебное пособие «Методика проведения полевых физико-географических исследований». Работа посвящена изучению комплексных методов физико-географических исследований. В учебном пособии рассматриваются полевые комплексные физико-географические исследования, полевые ландшафтно-географические методы исследования ПТК и их состояний, полевые ландшафтно-этологические исследования и др. Методы рассматриваются с учетом пространственных аспектов, так как без них невозможна реализация самих методов исследования. Предназначено для студентов, магистрантов и докторантов высших учебных заведений обучающихся по специальности 5В060900 «География». Пособие подготовлено в соответствии с государственным стандартом образования Республики Казахстан на основании разработанных ранее типовых учебных программ и рабочих планов бакалавриата, магистратуры и докторантуры</t>
  </si>
  <si>
    <t>Джаналеева К.М., Жангужина А.А.</t>
  </si>
  <si>
    <t>Физическая география материков и океанов (номенклатура географических наименований) (в 2-х т.)</t>
  </si>
  <si>
    <t>Предлагаемая работа представляет собой комплексный свод географических наименований физико-географических объектов природной среды материков и океанов. Наименования объектов даны по физико-географическим атласам, справочникам, топографическим основам, изданных в последние годы. Учебное пособие является дополнительным материалом для подготовки студентов и магистрантов географических специальностей при изучении курсов «Физическая география материков Северного полушария», «Физическая география материков Южного полушария», «Физическая география Антарктиды», «Физическая география океанов».
  В данном пособии учтены изменения географических названий, внесенных в номенклатуру стран СНГ и Республики Казахстан. Пособие рассчитано также для широкого круга специалистов - географов разных профилей, для учащихся средних школ и колледжей.</t>
  </si>
  <si>
    <t>Джаналеева К.М., Сапаров К.Т., Инкарова Ж.И., Жангужина А.А., Салихов Т.К., Мусабаева М.Н., Тенькебаева Ж.Ф., Ержанова Ж.С., Берденов Ж.Г., Хлыбов А.Л., Сафарова Г.С.</t>
  </si>
  <si>
    <t>Эколого-географический толковый словарь» (в 2-х т.)</t>
  </si>
  <si>
    <t>В словаре представлены в основном понятия и термины, которые получили широкое распространение, перешли из научной литературы в практику, официальную документацию, общественно-политическую литературу.
 Расширение и углубление проблематики географической науки вызвало необходимость совершенствования её методологии и методического аппарата, способствовало появлению новых и уточнению содержания существующих научных направлений. Усилилась тенденция к интеграции географических дисциплин. Всё это нашло отражение в статьях словаря. 
 Редакционная коллегия и издательство «Эверо» с благодарностью примут все замечания читателей, которые позволят улучшить качество при его возможном переиздании.</t>
  </si>
  <si>
    <t>Джангельдина Д.І.</t>
  </si>
  <si>
    <t>Ұсынылып отырған оқулық педагогикалық жоғарғы оқу орындарының «5В011600-География», «5В060900-География» мамандығының студенттеріне арналған. Оқулық мазмұны типтік оқу бағдарламасына толығымен сәйкестендірілген. 
  Аталмыш оқулық үш бөлімнен тұрады. Бірінші бөлімде Жер туралы жалпы мәліметтер, жердің пайда болу тарихы, кезеңдері, геохронологиялық кесте, жер шарындағы ірі тау жасалулар, таужыныстарының геологиялық құрылымы, екінші бөлімде эндогендік процестер және жер бедері, оның ішінде тектоникалық қозғалыстар, жер сілкіністері, жанартау атқылау процестері, неотектоникалық қозғалыстар туралы, үшінші бөлімде экзогендік процестері және жер бедері, ағын су, мұздық, жел, жағалық процестердің әсері туралы сипатталған. Сондай ақ оқулық соңында студенттер білімін тексеруге қажетті тест тапсырмалар топтамасы, глоссарий ұсынылып отыр</t>
  </si>
  <si>
    <t>Джандигулов А.Р.</t>
  </si>
  <si>
    <t>Дискретная математика в примерах и заданиях</t>
  </si>
  <si>
    <t>В пособие включены задания и упражнения по алгебре логики, теории алгоритмов, теории автоматов, теории графов, теории кодирования, комбинаторике, различным представлениям булевых функций, теории предикатов. Исходные данные для заданий и упражнений генерируются из исходной таблицы, что позволяет достичь уникальности задания для каждого студента. Каждый раздел также снабжен кратким теоретическим курсом, примерами выполнения заданий и контрольным тестом. Для студентов и преподавателей университетов и технических вузов, в которых изучается дискретная математика</t>
  </si>
  <si>
    <t>Джанмулдаева Ж.К.</t>
  </si>
  <si>
    <t>Химиялық технологияның теориялық негіздері</t>
  </si>
  <si>
    <t>Су дайындаудың әдістері</t>
  </si>
  <si>
    <t>Уч. пособие</t>
  </si>
  <si>
    <t>Оқу құралының құрамына өнеркәсіптік су дайындаудың негізгі физика-химиялық әдістері, жылу желілеріндегі судайындау тәсілдері; жылуэнергетикалық өнеркәсіптердің ағызынды суларының сипаттамасы және оларды тазарту мен залалсыздандыру тәсілдері туралы мәліметтер берілген. Оқу құралының құрамына құрамына пәнді оқып үйрену нәтижесін анықтау арналған тесттік тапсырмалар енгізілген. Оқу құралы таңдау бойынша базалық «Су дайындаудың физика-химиялық әдістері» пәнiнің бағдарламаcына сәйкес құрастырылған. Оқу құралы 5В071700, 5В072000, 5В072100, 5В060800, 5В073100, 5В080500 мамандықтарының студенттерiне арналған.</t>
  </si>
  <si>
    <t>Джанмулдаева Ж.К., Сейтмакзимова Г.М.</t>
  </si>
  <si>
    <t>Химиялық реакторлар</t>
  </si>
  <si>
    <t>Джанпаизова В.М.</t>
  </si>
  <si>
    <t>Экологические проблемы текстильного производства</t>
  </si>
  <si>
    <t>конспект лекции</t>
  </si>
  <si>
    <t>Конспект лекции составлен в соответствии с требованиями учебного плана и программой дисциплины, на базе учебной и научной литературы. Конспект лекции включает все необходимые сведения согласно программы дисциплины, которые позволяют глубоко и детально изучить наиболее сложные разделы курса, а также привить студентам навыки самостоятельной, творческой работы.
  В конспекте лекции изложены основы экологические проблемы текстильного производства. Рассмотрены сведения о теоретических и технологических основах процесса прядения, ткачества, крашения, печатания, заключительной отделки материалов с экологической точки зрения и предложены способы охраны окружающей среды.
 Предназначено для студентов специальности 5В073300 – Технология и проектирование текстильных материалов.</t>
  </si>
  <si>
    <t>Экологические проблемы ткацкого производства</t>
  </si>
  <si>
    <t>лабораторный практикум</t>
  </si>
  <si>
    <t>Лабораторный практикум составлен в соответствии с требованиями учебного плана и программой дисциплины «Экологические проблемы ткацкого производства» и включает все необходимые сведения по выполнению тем лабораторных работ, которые позволяют глубоко и детально изучить наиболее сложные разделы курса, а также привить студентам навыки самостоятельно предвидеть и учитывать экологические последствия конкретных технических, производственных и управленческих решений</t>
  </si>
  <si>
    <t>Джанпаизова В.М., Конысбеков С.М.</t>
  </si>
  <si>
    <t>Текстильное материаловедение</t>
  </si>
  <si>
    <t>Лабораторный практикум составлен в соответствии с требованиями учебного плана и типовой учебной программы дисциплины «Текстильное материаловедение» и включает все необходимые сведения по выполнению тем лабораторных работ, которые позволяют глубоко и детально изучить наиболее сложные разделы курса, а также привить студентам навыки самостоятельной, творческой работы
 Лабораторный практикум предназначен для студентов ОП 6В07230, 5В073300 – «Технология и проектирование текстильных материалов».</t>
  </si>
  <si>
    <t>Джанпаизова В.М.Аширбекова Г. Ш., Тұрғанбаева А.А.</t>
  </si>
  <si>
    <t>Тоқыма материалтануы</t>
  </si>
  <si>
    <t>Оқу құралы оқу жоспары және 5В073300 -«Тоқыма материалдарының технологиясы және жобалануы» мамандығының күндізгі оқитын студенттеріне «Тоқыма материалтануы» пәнінің бағдарламасы талаптарына сәйкес құрастырылған және пәнге қатысты барлық қажетті мәліметтерді қамтиды. Тоқыма материалтануы жайлы қысқаша мәліметтер қамтылған. Тоқыма материалдарының қасиеттері, қолданылу аймағы жайлы жазылған.Табиғи және химиялық талшықтарды алу және өңдеу мәселелері қарастырылған. Тоқыма жаймаларының сапасын көрсететін негізгі көрсеткіштер қарастырылған.</t>
  </si>
  <si>
    <t>Джанпаизова В.М.Ким И.С, Аширбекова Г.Ш.</t>
  </si>
  <si>
    <t>Отделка и крашение текстильных материалов и изделий</t>
  </si>
  <si>
    <t>Учебное пособие составлен в соответствии с требованиями учебного плана и программой дисциплины, на базе учебной и научной литературы. Учебное пособие включает все необходимые сведения согласно программы дисциплины, которые позволяют глубоко и детально изучить наиболее сложные разделы курса, а также привить студентам навыки самостоятельной, творческой работы.
  В учебном пособии изложены особенности структуры и свойства волокнообразующих полимеров и волокон, основы подготовки текстильных материалов к крашению и заключительная отделка текстильных материалов и изделий. Рассмотрены сведения о теоретических и технологических основах процесса крашения и заключительной отделки текстильных материалов и изделий.</t>
  </si>
  <si>
    <t>Джанпаизова В.М.Ким И.С., Аширбекова Г.Ш.</t>
  </si>
  <si>
    <t>Особенности художественное оформление текстильных материалов и изделий</t>
  </si>
  <si>
    <t>Учебном пособие рассматриваются основные законы орнаментальной композиции текстильного рисунка, его связь с назначением текстильных материалов, особенностями технологического исполнения в условиях промышленного производства. Представлены материалы по вопросам истории и современного состояния художественного оформления текстиля, перспективы его развития. Присутствует словарь терминов, часто используемых в данной отрасли.
 Может быть полезна студентам, магистрантам текстильных вузов и для художников и дессинаторов текстильных предприятий.</t>
  </si>
  <si>
    <t>Джанпаизова В.М.Мурзабаева Г.К.</t>
  </si>
  <si>
    <t>Тоқыма өндірісі материалдарының сапасын басқару және бақылау негіздері</t>
  </si>
  <si>
    <t>Оқу құралы 6М073300 – «Тоқыма материалдарының технологиясы және жобалануы» мамандығы бойынша оқитын магистранттарға арналған.
 Оқу құралы оқу және ғылыми әдебиеттер базасымен оқу жоспары және пән бағдарламасы талаптары бойынша сәйкестендіріліп құрастырылды. Оқу құралы магистранттарды пәннің бағдарламасына сәйкес өз бетінше творчествалық жұмыстарды, курстың күрделі бөлімдерін терең және жекелеп үйренуге мүмкіндік береді. 
 Оқу құралыңдаөнімнің сапасын басқару бойынша ғылыми мәліметтерге шолу және кейінгі нақты өнеркәсіптің сапа жүйесін талдау болып табылады. Ол үшін отандық және шетелдік авторлардың базалық ғылыми жұмыстары мен сапа басқару саласындағы оқу құралдары қолданылды.</t>
  </si>
  <si>
    <t>Джантасова Д.Д.</t>
  </si>
  <si>
    <t>Дистанционное обучение иностранным языкам</t>
  </si>
  <si>
    <t>В данном издании рассматриваются вопросы организации дистанционного обучения иностранным языкам, применение интерактивных технологий и их влияние на обучение, а также проблемы разработки программного обеспечения обучения на расcтоянии. Данный учебник предназначен для студентов технических и педагогических специальностей, а также для учителей школ/преподавателей вузов, заинтересованных в применении дистанционного обучения или в использовании</t>
  </si>
  <si>
    <t>Джантасова Д.Д. / Damira Dulatovna Jantassova</t>
  </si>
  <si>
    <t>Computer-assisted language learning</t>
  </si>
  <si>
    <t>The book is designed in accordance with the Road Map of Trilingual Education for the period of 2015-2020 on developing EFL/ESL teachers’ professional competence in the field of ICT and CLIL methodologies. This work is developed for University and school teachers as well as undergraduate and graduate students willing to improve their level of English Proficiency in the self-directed language learning/ The goal of the course is training listeners for effective use of CALL via reading and listening comprehension activities.
 The course is oriented to the present day trends of the ICT sphere and based on the authentic English language materials of the high-quality learning resources, including online data The course consists of the two main parts: Reading Comprehension and Listening Comprehension, which contain textual and audio authentic language material on CALL with quizzes after each topic. In addition, there are Glossary, Software reviews, List of CALL Web Sites that provide learners with special informative teaching material for development and further improvement of ICT literacy.</t>
  </si>
  <si>
    <t>Джахаева А.П., Уразбакова У.Т., Мамаева А.Е.</t>
  </si>
  <si>
    <t>Жазуға үйрету технологиясы</t>
  </si>
  <si>
    <t>Бұл оқу құралда «Жазуға үйрету технологиясы» пән бағдарламасына және оқу жоспары талаптарына сәйкес 5В010200 - «Бастауышта оқыту педагогикасы мен әдістемесі» мамандығының және басқа да педагогикалық мамандықтардың студенттеріне арналып құрастырылған. 
 Оқу құралының мазмұны білім алушының өз бетімен оқып-үйренуін бағдар етеді. Сондықтан білім алушы оқыту үрдісінде жазуға үйрету технологиясы салаларынан алған білімі мен білігін барынша қолданып, әрбір теориялық, практикалық сабақтардың жоспары бойынша қарастырылған сұрақтардың мәнін, мазмұнын тереңдету мақсатында ұсынылған міндетті және қосымша әдебиеттерді дұрыс пайдалана білуге дағдылануы тиіс.
 Ұсынылып отырған оқу құралының мақсаты-әлемді туған тіл арқылы тануға жол ашу.</t>
  </si>
  <si>
    <t>Джекебаева М.А.</t>
  </si>
  <si>
    <t>Философия (каз.)</t>
  </si>
  <si>
    <t>Джетимов М.А., Имангазинова Ж.С., Маманова С.А.</t>
  </si>
  <si>
    <t>Физикалық химия</t>
  </si>
  <si>
    <t>Оқу-әдістемелік құралы негізінен 4 тараудан тұрады. Әр тараудың соңында зертханалық жұмыстар мен білім бақылау құралдары ретінде тест тапсырмалары, бақылау сұрақтары ұсынылған. Сондай-ақ, тарау бойынша есептер шығару әдістемелері де қамтылған. Студенттердің өз бетімен орындауы үшін аралық бақылауларға арналған есептер берілген. Оқу-әдістемелік құралы университеттер мен педагогикалық жоғары оқу орындарының студенттеріне, магистранттарына, оқытушыларына, сонымен қатар, химия салаларының мамандарына арналған.</t>
  </si>
  <si>
    <t>Джолдасов C.К.</t>
  </si>
  <si>
    <t>Ашық арналар гидравликасы</t>
  </si>
  <si>
    <t>Оқу құралында жасанды арналардағы сұйықтың орныққан арынсыз бірқалыпты және айнымалы қозғалыстары, гидравликалық шапшыма, суағарлардағы ағындар, бьефтердің жалғасуы, тасындылар қозғалысы, толқындық, гидравликалық құбылыстар мен процестерді модельдеу жайлы құрастырылған лекциялар мен бақылау тесттері жинағы келтіріледі. 
 Оқу құралы «Су ресурстары және суды пайдалану» және «Гидротехникалық құрылыс және құрылымдар» мамандығы стденттері үшін дайындалған. Оқу құралы, «Ашық арналар гидравликасы» курсы бағдарламасына (силлабус) енген барлық сұрақтар қамтылған, кезектілікпен берілген 16 тараудан тұрады. Ашық арналардағы сұйық қозғалысының негізгі заңдары жан-жақты қарастырылған. Материал түсінікті болу үшін, әр тараудың соңында тест түрінде бақылау сұрақтары берілген.</t>
  </si>
  <si>
    <t>Джолдасов С.К., Кожамкулова Г.Е.</t>
  </si>
  <si>
    <t>Мониторинг водных объектов и геоинформационные системы</t>
  </si>
  <si>
    <t>В учебном пособии даны необходимые знания будущим бакалаврам, магистрантам и докторантам, а также вопросы проведения мониторинга водных объектов и оценки рисков чрезвычайных ситуаций (паводки, наводнения, прорывы плотин и ледниковых озер и др.) водохозяйственных объектов в бассейнах трансграничных рек на территории РК и сопредельных государств. Определены цели, задачи и содержание разделов.
 Учебное пособие предназначено в помощь студентам очного и заочного обучения, магистрантам и докторантам специальностей - «Водные ресурсы и водопользование», «Гидротехническое строительство и сооружения», «Мелиорация, рекультивация и охрана земель» и др.
 Рекомендовано к использованию в учебном процессе кафедрой «Водные ресурсы» (протокол №1 от 3.09.2014г.) и утверждены научно-методическим советом института «Водное хозяйство, экология и строительство» (протокол №1 от 1.10.2014г.) и научно-методическим советом университета ТарГУ (протокол №3 от 27.10.2014г.).</t>
  </si>
  <si>
    <t>Джолдасов С.Қ., Есенгельдиева П.Н., Қожамқұлова Г.Е.</t>
  </si>
  <si>
    <t>Гидравлика (тесттер жинағы)</t>
  </si>
  <si>
    <t>Оқу құралында сұйықтың тепе-теңдік күйінің теңдеулері мен заңдылықтары, гидродинамика негіздері, сұйық энергиясының сақталу заңдары, гидравликалық кедергілер мәселелері және арын шығындары, сұйықтың тесіктерден, қондырмалардан және сұғындырмалардан ағып шығуы, сұйықтың құбырлардағы арынды қозғалыстары, жасанды арналардағы сұйықтың тұрақталған арынсыз бірқалыпты және айнымалы қозғалыстары, гидравликалық шапшыма, суағарлардағы ағындар, бьефтердің жалғасуы, грунт суларының қозғалысы, гидравликалық құбылыстар мен процестер жайлы құрастырылған тесттер жинағы келтіріледі.</t>
  </si>
  <si>
    <t>Джолдасова К.К.</t>
  </si>
  <si>
    <t>Темір жол құрылысын жоспарлау және ұйымдастыру</t>
  </si>
  <si>
    <t>Джузбаева Б. Г.</t>
  </si>
  <si>
    <t>Методические указания к лабораторным заданиям по технологии программирования на С++</t>
  </si>
  <si>
    <t>Учeбнoe пoсoбиe прeдстaвляeт сoбoй кyрс лабораторных работ, рaзрaбoтaнныx aвтoром для спeциaльнoстeй бaкaлaвриaтa: 5В060200 – Инфoрмaтикa и 5В070400–Вычислитeльнaя тexникa и прoгрaммнoe oбeспeчeниe. Рaссмaтривaются бaзoвыe пoнятия и фaкты по технологии программирования, вoпрoсы aнaлизa и рaзрaбoтки aлгoритмoв нa с++ для рeшeния зaдaч по программированию. Для пoнимaния мaтeриaлa дoстaтoчнo мaтeмaтичeскoй пoдгoтoвки в oбъeмe пeрвoгo кyрсa yнивeрситeтa или тexничeскoгo вyзa.</t>
  </si>
  <si>
    <t>Джузбаева Б.Г.</t>
  </si>
  <si>
    <t>Системы базы данных</t>
  </si>
  <si>
    <t>Учебное пособие написано по материалам лекций, прочитанных автором в течении 15 лет по дисциплинам “Системы базы данных” студентам дневного и заочного отделений. Пособие может быть полезным студентам, магистрантам и молодым преподавателям изучающих теорию баз данных. Книга содержит основы реляционной теории, технологию реализации на современных системах управления базами данных и примеры практического применения стандартного языка БД SQL.</t>
  </si>
  <si>
    <t>Джуламанов Т.Д.</t>
  </si>
  <si>
    <t>Геодезия. 3 басылым.</t>
  </si>
  <si>
    <t>Оқулық мамандықтың квалификациялық талаптарына сай, Мемлекеттік стандарттар, педагогика-психологиялық тәжірибелік сабақтарды ұйымдастыру және өткізу негіздеріне сүйене отырып құрастырылған. Бұл оқулық студенттердің өздігінен жұмыс істеу қабілетін арттыруға, мамандықты пәрменді игеруге, оқу-мақсатының деңгейін тереңдетуге, теория дәрістерінен алған білімін іс жүзінде орындап машықтануға талпындырады. Оқулық «Кадастр, «Жерге орналастыру», «орман ресурстары және орман шаруашылығы», «су ресурстары және су пайдалану», «мелиорация және желді баптау» мамандықтарына Геодезия пәнінен күндізгі, сырттай оқу бөлімдерінің студенттеріне арналған.</t>
  </si>
  <si>
    <t>Джумабаева Д.Г., Сулейменова З.Р.</t>
  </si>
  <si>
    <t>Дополнительные главы математики.</t>
  </si>
  <si>
    <t>В учебно-методическом пособии изложена программа изучения 2 курса математики, раздел «Дополнительные главы математики» для студентов технических специальностей. Данная программа охватывает следующие темы: ряды, криволинейные и поверхностные интегралы, теория функций комплексного переменного, элементы операционного исчисления. В учебно-методическом пособии излагаются краткий теоретический материал, типовые задачи с подробными решениями, тестовые задания для самоконтроля, задания, каждая тема сопровождается графиками и рисунками.</t>
  </si>
  <si>
    <t>Джумабеков А.А. (Жұмабеков Ә.Ә.)</t>
  </si>
  <si>
    <t>5В073100 – «Өмір тіршілігінің қауіпсіздігі және қоршаған ортаны қорғау» мамандығы бойынша Қазақстан Республикасының мемлекеттік жалпыға міндетті білім беру стандартына сәйкес орналған оқу құралында геоэкологияның мақсаттары мен міндетті, жердің құрылымы, республикадағы геоэкологиялық аймақтары сараптау, атмосфераны ластауы көздер, гидросферадағы су айналымы, ландшафтардың түрлері, геоэкологиялық ортаға антропогендік және техногендік әсердің тигізетін әсері, бұзылған жерлердің қорғаудың технологиясы және басқа мәселелер қарастырылған.
 Оқу құралы жоғары оқу орындарының техникалық және технологиялық мамандықтарының білімгерлеріне, оқытушыларға арналған.
 Кесте 25, сурет 23, библиографиялық 23 атау бар.</t>
  </si>
  <si>
    <t>Джумамухамбетов Н.Г.</t>
  </si>
  <si>
    <t>Нетрадиционные возобновляемые источники энергии</t>
  </si>
  <si>
    <t>Рассмотрены современное состояние и перспективы исполь¬зования в Казахстане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Учебное пособие предназначено для студентов энергетических специальностей, а также для инженерно-технических работников, занимающих-ся решением проблем использования НВИЭ.</t>
  </si>
  <si>
    <t>Джумамухамбетов Н.Г. (Жұмамұхамбетов Н.Ғ.), Яшков В.А., Жаналиева М.А.</t>
  </si>
  <si>
    <t>Электротехникалық материалтану</t>
  </si>
  <si>
    <t>Оқу құралында диэлектрикте, өткізгіштерде, жартылай өткізгіштерде, магниттік материалдарда келіп-кететін, физика құбылыстарының негізі баяндалған. Материалдардың классификациясы берілген және олардың электрлік, физика-химиялық, механикалық, ылғалды және рационды қасиеттері келтіріледі. Электртехникалық материалдар өндірісінің қысқа технологиясы және оларды қолдану аясы қарастырылады. Кітап электртехникалық мамандықтағы студенттер үшін оқу құралы есебінде арналған және әртүрлі электртехникалық мамандықтағы мамандармен пайдалы болуы мүмкін</t>
  </si>
  <si>
    <t>Джумамухамбетов Н.Г., В.А.Яшков, М.С. Ершов, А.А. Конарбаева, А.И. Исмагулова</t>
  </si>
  <si>
    <t>Надежность и качество электроэнергии в системах промышленного электроснабжения</t>
  </si>
  <si>
    <t>В учебном пособии изложены вопросы качества промышленного электроснабжения, включающее две составляющие: качество электроэнергии и надежность электроснабжения, которые влияют на показатели функционирования потребителей электроэнергии.
 Учебное пособие предназначено для преподавателей, студентов и учащихся колледжей электротехнических специальностей, а также специалистов в области промышленного электроснабжения.</t>
  </si>
  <si>
    <t>Джурунтаев Д.</t>
  </si>
  <si>
    <t>Схемотехника (рус.)</t>
  </si>
  <si>
    <t>Диаров М.Д., Сериков Т.П.</t>
  </si>
  <si>
    <t>Закономерности формирования месторождений боросолевых руд</t>
  </si>
  <si>
    <t>Экология и нефтегазовый комплекс том 1</t>
  </si>
  <si>
    <t>Экология и нефтегазовый комплекс том 2</t>
  </si>
  <si>
    <t>Экология и нефтегазовый комплекс том 3</t>
  </si>
  <si>
    <t>Экология и нефтегазовый комплекс том 4 (в 2-х т.)</t>
  </si>
  <si>
    <t>Экология и нефтегазовый комплекс том 5</t>
  </si>
  <si>
    <t>Экология и нефтегазовый комплекс том 6</t>
  </si>
  <si>
    <t>Экология и нефтегазовый комплекс том 7 (в 2-х т.)</t>
  </si>
  <si>
    <t>Экология и нефтегазовый комплекс том 8 (в 3-х т.)</t>
  </si>
  <si>
    <t>Экология и нефтегазовый комплекс том 9 (в 2-х т.)</t>
  </si>
  <si>
    <t>Динасылов А. Д.</t>
  </si>
  <si>
    <t>Сборник тестовых заданий по инженерной и компьютерной графике</t>
  </si>
  <si>
    <t>В учебном пособии приводятся тесты для оценки текущей успеваемости и проведения рубежных и итогового контроля по трехкредитной дисциплине «Инженерная и компьютерная графика». Тесты охватывают разделы: основы теории построения чертежей, техническое черчение, основы работы в компьютерной графической системе AutoCAD. Учебное пособие предназначено для студентов всех специальностей, изучающих дисциплины «Инженерная и компьютерная графика», «Основы компьютерного черчения и 3D-моделирования», «Инженерная графика» и других, обеспечивающих графическую подготовку бакалавров для различных отраслей техники и технологий</t>
  </si>
  <si>
    <t>Оқу құралда микроорганизмдердің құрылымы, олардың энергиялық және биосинтетикалық процестері, өсуі мен культивирленуі, генетикасы мен басқа организмдермен өзара әсері сипатталған. Бактериялардың тіршілік қабілетіне әсер ететін физикалық және химиялық факторлардың әсеріне назар аударылған. Микроорганизмдер систематикасы келтірілген. Микробиологияның дамуының негізгі кезеңдері қарастырылған. Жоғары оқу орындарының 5В060700 –«Биология» мамандығының студенттеріне оқу жетістіктерді сырттай бағалау тестіне дайындалуға арналады</t>
  </si>
  <si>
    <t>Динмухамедова А.С.</t>
  </si>
  <si>
    <t>Сборник тестовых заданий по микробиологии</t>
  </si>
  <si>
    <t>Учебно-методическое пособие включает 500 тестовых заданий, из которых 250 разработаны автором самостоятельно и 250 составлено на основе тестовых заданий, разработанных Национальным центром тестирования для внешней оценки учебных достижений. Тестовые задания составлены по следующим разделам: «История возникновения и развития микробиологии», «Морфология и ультраструктура бактерий», «Энергетические и биосинтетические процессы», «Генетика микроорганизмов», «Действие химических и физических факторов на жизнедеятельность бактерий», «Систематика микроорганизмов». Пособие разработано для студентов биологического направления, может быть полезно для обучающихся медицинского и сельскохозяйственного профиля. Пособие предназначено для обучения и контроля знаний студентов</t>
  </si>
  <si>
    <t>Микробиологиядан тест тапсырмалар жиынтығы</t>
  </si>
  <si>
    <t>Оқу-әдістемелік құралында 500 сынақ тапсырмасн қамттылған, оның ішінде 250 авторлармен әзірленген және 250 ұлттық тестілеу орталығымен әзірленген тесттік тапсырмалары негізінде дайындалған, олар оқу жетістіктерін сырттай бағалауға арналған. Тест тапсырмалары келесі бөлімдерден тұрады: «Микробиологияның пайда болуы және даму тарихы», «Микроорганизмдердің морфологиясы және құрылымы», «Микроорганизмдер систематикасы», «Микроорганизмдердің генетикасы», «Энергетикалық және биосинтетикалық процестер», «Микроорганизмдер тіршілігіне физикалық және химиялық факторлардың әсері». Оқу-әдістемелік құралы биологиялық, медициналық және ауылшаруашылық бағыттағы білім алатын студенттерге арналған. Студенттерге білім беруге және бақылауға арналған.</t>
  </si>
  <si>
    <t>Диханбаева Ф.Т.</t>
  </si>
  <si>
    <t>Сүт қышқылды өнімдер технологиясы</t>
  </si>
  <si>
    <t>Оқу құралында, сүттің химиялық құрамы және физика-химиялық қасиеттері, сүтті бастапқы өңдеу процестері қарастырылған. Сүт қышқылды өнімдерінің өндіру технологиясына сипаттама берілген.
 Оқу құралы технологиялық мамандықта оқитын студенттерге және магистрантарға арналған.</t>
  </si>
  <si>
    <t>Диярова Л.Д, Нигметова Г.Н.</t>
  </si>
  <si>
    <t>Математика: Экономикалық мамандықтар үшін оқу құралы 1ч</t>
  </si>
  <si>
    <t>Оқу құралы экономикалық мамандық алу үшін оқып жүрген жоғарғы оқу орындарына және колледж, лицей студенттері мен оқушыларына және мұғалімдеріне арналған.</t>
  </si>
  <si>
    <t>Математика: Экономикалық мамандықтар үшін оқу құралы 2ч</t>
  </si>
  <si>
    <t>Ділдәбек Д.С.</t>
  </si>
  <si>
    <t>Тіршілік қауіпсіздік негіздері</t>
  </si>
  <si>
    <t>Оқу құралы Қазақстан Республикасының мемлекеттік жалпыға міндетті білім беру стандартына сәйкес орындалған. Оқу құралында Қазақстан Республикасының төтенше жағдайлар саласындағы негізгі заңдары, тіршілік қауіпсіздігін қамтамасыз етудің теориялық, ұйымдастырушылық негіздері, адамның мекендейтін ортасының қауіптіліктері. Олардан қорғану жүйелеріне шолу жүргізілген. Бейбіт уақыттағы төтенше жағдайлар, олардың жіктелуі, төтенше жағдайлар туындаған аймақтар сипаттамалары, ол аймақтан халықты қорғау жолдары қарастырылған. Оқу құралы жоғарғы оқу орнының гуманитарлық саласындағы білімгерлерге арналып дайындалған.</t>
  </si>
  <si>
    <t>Ділман Т.Б., Ділманова А.Т.</t>
  </si>
  <si>
    <t>Оңтайландыру әдістері. 2 басылымы</t>
  </si>
  <si>
    <t>Оқу әдістемелік құрал функцияның экстремумін, сызықтық және сызықтық емес есептерді шешу әдістерін баяндауға арналған. Бұл еңбек жоғары оқу орындарының техникалық және экономикалық мамандықтарының студенттеріне арналған “Оңтайландыру әдістері” пәні бойынша қосымша оқу құралы ретінде ұсынылады. Оқу әдістемелік құралының тілі жатық, түсінуге ыңғайлы, материалда көптеген сызбалар мен, компьютерлік есептеу жүйесі пайдаланылады.</t>
  </si>
  <si>
    <t>Сандық әдістер. (2басылымы)</t>
  </si>
  <si>
    <t>Дмитриев П.С., Белецкая Н.П., Каиржанова Л.С., Фомин И.А.</t>
  </si>
  <si>
    <t>Природные ресурсы Северо-Казахстанской области</t>
  </si>
  <si>
    <t>Издание содержит уникальные авторские научно-исследовательские материалы по природно-ресурсному потенциалу Северно-Казахстанской области.В работе приводятся сведения опо состоянию почв и растительного покрова региона. Предложены мероприятия по улучшению качества земель и охраны от истощения. Достаточно детально рассмотрено биологическое разнообразие флоры и фауны, отводится место природоохранным мероприятиям, направленным на их сохранение.Монография «Природные ресурсы Северо-Казахстанской области» предназначена для студентов специальностей 5В060800 – Экология, 5В060900, 5В011600 – География, 5В060700, 5В011300 – Биология, а также магистрантов специальностей 6М060800 – Экология, 6М060900 – География, 6М060700 – Биология, для преподавателей и специалистов в облости естественных наук.</t>
  </si>
  <si>
    <t>Дмитриев П.С., Белецкая Н.П., Фомин И.А</t>
  </si>
  <si>
    <t>Редкие и исчезающие виды экосистем Северо-Казахстанской области</t>
  </si>
  <si>
    <t>Учебно-методическое пособие предназначено для студентов специальностей 5В060800 Экология, 5В060900, 5В011600 География, а также магистрантов специальностей 6М060800 Экология, 6М060900 География. Пособие подготовлено для использования в рамках изучения дисциплин: «Физическая география Казахстана», «Экология Казахстана», «Основы туризма и краеведение», «География и экология в вузах», «География Северо-Казахстанской области» и др. Обобщенный в пособии научно-исследовательский материал посвящен рассмотрению проблемы биологического разнообразия Северо-Казахстанской области. Материал рекомендован учителям и преподавателям, а также всем интересующимся вопросами краеведения</t>
  </si>
  <si>
    <t>Современное состояние озер Северо-Казахстанской области</t>
  </si>
  <si>
    <t>Учебно-методическое пособие предназначено для студентов специальностей 5В060800 Экология, 5В060900, 5В011600 География, а также магистрантов специальностей 6М060800 Экология, 6М060900 География. Пособие подготовлено для использования в рамках изучения дисциплин: «Физическая география Казахстана», «Экология Казахстана», «Охрана наземных и водных экосистем», «Окружающая среда и сохранение биологического разнообразия», «Мониторинг окружающей среды и геоинформационные системы» и др</t>
  </si>
  <si>
    <t>Доғалов А.Н.</t>
  </si>
  <si>
    <t>Тұрар Рысқұловтың экономикалық көзқарасы. 2-басылым</t>
  </si>
  <si>
    <t>Использование научных трудов видных казахских мыслителей (IX в.- 1937г.) при изучении экономической теории.</t>
  </si>
  <si>
    <t>Данное учебное пособие дополняет имеющуюся учебную литературу по курсам «Экономическая теория», «Основы экономической теории» и прикладных экономических дисциплин, так как в нем содержится хрестоматийный материал из опубликованных раннее трудов выдающихся казахских мыслителей по отдельным темам с соответствующими комментариями, что способствует студентам более глубокому восприятию изучаемого материала. Предназначено для студентов, магистрантов и докторантов вузов, изучающих «Экономическую теорию», «Основы экономической теории» и конкретные экономические дисциплины, а также представляет определенный интерес преподавателям экономических предметов. Учебно-методическое пособие по использованию научных трудов видных казахских мыслителей при изучении экономической теории выполнено на кафедре экономической теории Евразийского Национального Университета им. Л.Н. Гумилева.</t>
  </si>
  <si>
    <t>Экономические идеи Жусупа Баласагуна.</t>
  </si>
  <si>
    <t>Проблемы формирования национальной истории экономической мысли Казахстана и использование экономических идей предшествовавших поколении при разработке и реализации экономической политики республики являются актуальными. 
 В монографии обобщены результаты авторского исследования экономических воззрений выдающегося поэта и видного государственного деятеля тюркского раннего средневековья Жусупа Баласагуна в поэме «Кутадгу билиг» («Благодатное знание»). В научном труде рассматриваются важнейшие аспекты экономического наследия мудрого наставника правителей тюркской империи и его вклад в развитие экономической науки в целом, и экономической теории в частности.
 Предназначена для государственных служащих, обществоведов, научных работников в области истории и экономики, преподавателей и студентам Вузов и учащихся средних специальных учебных заведений, старших классов, учителей школ, для всех, кто интересуется историческим прошлым казахского народа.</t>
  </si>
  <si>
    <t>Доғалов А.Н., Досмағамбетов Н.С.</t>
  </si>
  <si>
    <t>Жүсіп баласағұнның экономикалық идеялары</t>
  </si>
  <si>
    <t>Авторлардың ұсынып отырған монографиясында түркі қоғамының ерте ортағасырларында өмір сүрген данышпан ақын және көрнекті мемлекет қайраткері Жүсіп Баласағұнның «Құтты білік» деп аталатын әйгілі дастанындағы экономикалық идеяларына зерттеулер жүргізілген. Бұл ғылыми еңбекте түркі империясының билеушілеріне ақыл айтушы дана ғалымның экономикалық идеялар мұрасының аса маңызды аспектілері және оның экономикалық ғылымның дамуына жалпылай және экономикалық теорияға жекелей қосқан үлесі қарастырылады. 
 Ұсынылып отырған ғылыми еңбек мемлекеттік қызметкерлерге, қоғам танушыларға, тарих мен экономика саласындағы ғылым мамандарына, жоғары оқу орындарының оқытушыларына және білім алушыларына, кәсіптік білім беру мекемелерінің оқушыларына, қазақ халқының өткенгі тарихымен айналысатын және қызығушылық танытатын барлық оқырман қауымға арналады. 
  Жүсіп Баласағұнның экономикалық идеялары атты монография Л.Н. Гумилев атындағы Еуразия ұлттық университетінің Экономика және кәсіпкерлік кафедрасында орындалды.</t>
  </si>
  <si>
    <t>Доғалов А.Н., Досмағанбетов Н.С</t>
  </si>
  <si>
    <t>Экономикалық теория</t>
  </si>
  <si>
    <t>Аталған оқулықта экономикалық теория пәнінің негізгі мәселелері жан-жақты қарастырылған. Тақырыптық мәселелер теориялық тұрғыдан ғана емес, өзін-өзі тексеру сұрақтары, жаттығулар, есептер, графиктер мен кестелер, тест тапсырмалары, статистикалық деректер және негізгі ұғымдар көмегімен де жатық түсіндіріледі. 
 Оқулық оқыту жүйесінің кредиттік технологиясына негізделген және 5В050600-Экономика, 5В050700-Менеджмент, 5В050800-Есеп және аудит, 5В050900-Қаржы, 5В051000-Мемлекеттік жергілікті басқару, 5В052100-Мемлекеттік аудит, басқа да экономикалық мамандықтарды даярлайтын жоғары оқу орнының студенттеріне, оқытушыларға, сондай-ақ, микроэкономиканы өз бетінше оқитын оқырман қауымға арналады.</t>
  </si>
  <si>
    <t>Доғалов А.Н., Досмағанбетов Н.С.</t>
  </si>
  <si>
    <t>Микроэкономика</t>
  </si>
  <si>
    <t>Аталған оқулықта микроэкономика пәнінің базалық мәселелері жан-жақты қарастырылған. Тақырыптық мәселелер теориялық тұрғыдан ғана емес, жаттығулар, есептер, графиктер мен кестелер, тест тапсырмалары көмегімен де жатық түсіндіріледі. Оқулық оқыту жүйесінің кредиттік технологиясына негізделген және 5В050600-Экономика, 5В050700-Менеджмент, 5В050800-Есеп және аудит, 5В050900-Қаржы, 5В051000-Мемлекеттік жергілікті басқару, 5В052100-Мемлекеттік аудит, басқа да экономикалық мамандықтарды даярлайтын жоғары оқу орнының студенттеріне, оқытушыларға, сондай-ақ, микроэкономиканы өз бетінше оқитын оқырман қауымға арналады</t>
  </si>
  <si>
    <t>Қазақ ойшылдарының ғылыми еңбектеріндегі экономикалық теорияның негізгі мәселелері</t>
  </si>
  <si>
    <t>Монография «Экономикалық теория», «Экономикалық теория негіздері» және қолданбалы экономикалық пәндердің курстары бойынша оқу әдебиетін толықтырады, өйткені, білім алушыларға зерттелетін материалды терең ұғынуына мүмкіндік бере отырып, келтірілген ұсыныстары бар жекелеген тақырыптар бойынша атақты қазақ ойшылдарының бұрын жарияланған еңбектерінен қамтылған хрестоматиялық материалды құрайды. «Экономикалық теорияны», «Экономикалық теория негіздерін» және нақты экономикалық пәндерді оқитын студенттер, магистранттар және докторанттар үшін арналады, сонымен қатар, экономикалық пәндердің оқытушыларына белгілі бір қызығушылық алып келеді. Көрнекті қазақ ойшылдарының ғылыми еңбектеріндегі экономикалық теорияның негізгі мәселелері бойынша монография Л.Н. Гумилев атындағы Еуразия ұлттық университетінің Экономикалық теория кафедрасында орындалды.</t>
  </si>
  <si>
    <t>Догарева Н.Г., Лоретц О.Г., Ребезов М.Б., Горелик О.В., Смольникова Ф.Х.</t>
  </si>
  <si>
    <t>Технологии сыров. 1 том</t>
  </si>
  <si>
    <t>В учебном пособии проанализированы промышленные технологии производства различных видов сыров, как натуральных, так и переработанных. Рассмотрены классификации, определения сыров. Уделено внимание требованиям к молоку, предназначенному для производства сыров, различным микробиологическим и физико-химическим процессам, происходящим при производстве сыров. Учебное пособие предназначено для студентов, обучающихся по про-граммам высшего образования по направлению подготовки 260.200.62. и 19.03.03.62. «Продукты питания животного происхождения», 5В072700 «Технология продовольственных продуктов».</t>
  </si>
  <si>
    <t>Технологии сыров. 2 том</t>
  </si>
  <si>
    <t>Догарева Н.Г., Ребезов М.Б., Богатова О.В., Нургазезова А.Н., Бакирова Л.С.</t>
  </si>
  <si>
    <t>Традиционные промышленные технологии производства масла из коровьего молока</t>
  </si>
  <si>
    <t>В учебном пособии рассмотрены традиционные промышленные технологии производства масла из коровьего молока, пути рационального использования молочного сырья. 
 Данное пособие написано в соответствии с требованиями, предъявляемыми квалификационной характеристикой по направлениям подготовки бакалавров: продукты питания животного происхождения, технология продовольственных продуктов; пищевая биотехнология; технология перерабатывающих производств.</t>
  </si>
  <si>
    <t>Долгополов А.Б.</t>
  </si>
  <si>
    <t>Избранные лекции по истории Казахстана</t>
  </si>
  <si>
    <t>Учебное пособие включает в себя избранные лекции по дисциплине «История Казахстана», а также тесты, приложения и терминологический словарь, предназначенные для изучения данного курса студентами неисторических специальностей, старшеклассниками при подготовке к сдаче ЕНТ по истории Казахстана.
  В пособии отражены ключевые темы дисциплины в соответствии с разделами типовой программы по «Истории Казахстана» по ГОСО 2006г</t>
  </si>
  <si>
    <t>Долгополов А.Б., Мустафина Т.В.</t>
  </si>
  <si>
    <t>Қазақстан тарихынан таңдамалы дәрістер</t>
  </si>
  <si>
    <t>Оқу құралына «Қазақстан тарихы» пәні бойынша таңдамалы дәрістер, тест сұрақтары, қосымшалар және терминологиялық сөздік енген. Материалды жоғарғы сынып оқушылары мен тарих факультетінен басқа мамандықтардың студенттері емтиханға дайындық барысында қолдана алады. 
 Оқу құралы «Қазақстан тарихы» пәні бойынша ГОСО 2006 ж. типтік бағдарламасына сәйкес құрастырылған.</t>
  </si>
  <si>
    <t>Домацкий В.Н., Аубакиров М.Ж.</t>
  </si>
  <si>
    <t>Паразитические насекомые и клещи</t>
  </si>
  <si>
    <t>В учебном пособии отдельные главы посвящены насекомым и клещам, имеющим ветеринарно-медицинское значение. В нем дано описание морфологии, биологии, экологии, циклов развития насекомых и клещей, симптомы вызываемых ими заболеваний, пути распространения, современные методы диагностики, терапии и профилактики инвазий.
  В пособие включены материалы по методам определения эффективности инсектоакарицидов, сбора и учета численности кровососущих членистоногих.
  Предназначено для студентов, обучающихся по специальностям 5В120100 - Ветеринарная медицина, 5В120200 - Ветеринарная санитария, а также для студентов, магистров, бакалавров, аспирантов направления «Ветеринария», «Зоотехния», «Ветеринарно-санитарная экспертиза».</t>
  </si>
  <si>
    <t>Дорошко Н.С., Медеубаева Ж.М., Есдаулетова А.М., Крыжановский В.П.</t>
  </si>
  <si>
    <t>Страноведение (в 2-х т.)</t>
  </si>
  <si>
    <t>Досжанова Ж.Т.</t>
  </si>
  <si>
    <t>Дефектология</t>
  </si>
  <si>
    <t>Достияров А., Шертаев Е., Нұрсейітов Ш., Шертаева Н.</t>
  </si>
  <si>
    <t>Өнеркәсіпке су дайындау технологиясы</t>
  </si>
  <si>
    <t>«Өнеркәсіпке су дайындау технологиясы» пәнінің дәрістік,лабораториялық, практикалық сабақтарына және курстық жобалауға арналған оқу құралы осы пәнді кредиттік технологиямен оқытуда қолданылуға ұсынылып отыр.
 Оқу құралында өнеркәсіпке су дайындау технологиясы пәнінің бағдарламасына сәйкес су дайындаудың физика-химиялық әдістері,үдерістердің негізгі жүру заңдары, оларға әсер етуші жағдайлар мен үдерістердің жылдамдығы, қолданылатын аппараттардың түрлері мен технологиялық тізбектің сұлбалары келтірілген.
 Оқу құралы Қазақстан Республикасының Білім және Ғылым министрлігі бекіткен мемлекеттік стандарттар мен типтік оқу бағдарламаларына сәйкес жылуэнергетикасы, техникалық және технологиялық мамандықтарының студенттері мен оқытушыларына арналған. Бұл еңбек металлургия, химия өндірістеріінің және жылуэнергетика мамандарына да пайдалы болып табылады.</t>
  </si>
  <si>
    <t>Дуанбекова Г.Б.</t>
  </si>
  <si>
    <t>Оптимизация функциональных возможностей организма спортсменов посредством нутрицевтиков и парафармацевтиков</t>
  </si>
  <si>
    <t>В монографии рассматриваются основы биохимических и физиологических аспектов питания, роли воды, витаминов, минеральных и питательных веществ в организме. Подробно освещены вопросы спортивной нутрициологии с учетом специализации и квалификации спортсменов, периода подготовки и направленности нагрузок, а именно характеристике и применению функциональных напитков. Уделено внимание фармакокоррекции типичных для спортсменов пограничных и патологических состояний. Предназначено для врачей, спортсменов, тренеров, студентов специальности «Физическая культура и спорт», «Начальная военная подготовка», «Медицина»)</t>
  </si>
  <si>
    <t>Дудак Н.С. Касенов А.Ж.</t>
  </si>
  <si>
    <t>Расчет режимов резанья</t>
  </si>
  <si>
    <t>Учебное пособие используются при выполнении практических заданий по обработке конструкционных материалов по дисциплине «Теория резания», а также при расчёте режимов резания и проектировании технологических процессов механической обработки деталей машин в курсовых и дипломных проектах для машиностроительных специальностей бакалавриата и магистратуры.
 Для составления данных методических указаний использованы, приведенные в списке литературы источники, составляющие общую базу данных стран СНГ как правопреемников научно-методических разработок советской школы образования с учётом достижений передовых стран мира</t>
  </si>
  <si>
    <t>Дудкин М.В.</t>
  </si>
  <si>
    <t>Выбор посадок и расчет размерных цепей - Қондырмаларды таңдау және тізбектік өлшемдер есептемесі</t>
  </si>
  <si>
    <t>В работе даны материалы, исходные данные и приложения для выполнения курсовой работы по курсам «Взаимозаменяемость, стандартизация и технические измерения» и «Метрология, стандартизация и сертификация». Работа соответствует требованиям типовой учебной программы. Состоит из 4-х разделов и примера расчета курсовой работы на ЭВМ, 6-и приложений, в которых даны задания, методика и теоретическое обоснование выполнения курсовой работы с представлением всей справочной информации, рекомендаций и ГОСТов.</t>
  </si>
  <si>
    <t>Планетарные вибровозбудители для дорожных вибрационных катков</t>
  </si>
  <si>
    <t>Дуйсенбекова О.О.</t>
  </si>
  <si>
    <t>Сапаны жалпы басқарудың модельдері. (2 –ші басылым)</t>
  </si>
  <si>
    <t>Оқулықта сапаның жүйесін басқаруға арналған ғылыми, әдістемелік және ұйымдастыру жұмыстарын қамтамасыз ету мәселелері қарастырылған. Сапаны жалпы басқарудың модельдерін қамтамасыз етуді ұйымдастыруы, өнімнің қасиеттері мен сипатының жиынтығы, сапаға қатысты ұйымды басқару немесе жетекші ету жөніндегі үйлестірілген қызметтері, өнім сапасын басқару механизмі жүйесінің өзара байланысты объектілері мен субъектілерінің жиынтығы, өнімнің өмірлік кезеңінің әртүрлі сатыларындағы және сапаны басқару деңгейлеріндегі қолданылатын ережелері мен әдістерінің жиынтықтары көрсетілген. Оқулықта кесте, сұлба және тапсырмалар ретінде көптеген мысалдар мен анықтамалық мәліметтер берілген. Оқулық «Метрология, стандарттау және сертификаттау» бағыты бойынша жоғары оқу орындарының студенттеріне және колледж оқушыларына арналған. Сонымен қатар, магистранттар мен өндіріс мамандарына да қызығушылық туғыза алады.</t>
  </si>
  <si>
    <t>Қолдану саласы бойынша СЗ және СРО аккредиттеу</t>
  </si>
  <si>
    <t>Сертифик, стандарт, метрол</t>
  </si>
  <si>
    <t>Оқулықта аккредиттеу жүйесін басқаруға арналған ғылыми, әдістемелік және ұйымдастыру жұмыстарын қамтамасыз ету мәселелері қарастырылған. СЗ және СРО аккредиттеуді қамтамасыз етуді ұйымдастыруы, Аккредиттеудің мақсаттары және критерийлері, ережелері және талаптары, ҰАО даму тарихы және құрылымы. ILAC, IAF ЕА халықаралық құжаттары, Сертифи-каттау органдары мен сынау орталықтарын аккредиттеуді тіркеу, Сапа менеджмент жүйесінің қызметкерлер жұмысына сәйкестігін растау жөніндегі органдар,Аккредиттеу органының EN45003 келісімі бойынша типтік сұлбалары, Аккредиттелген сертификаттау органдары мен сынау орталықтары іс-әрекеттеріне мемлекеттік бақылау жүргізу әдістемесі,Қазақстан Республикасы аккредиттеу жүйесі. Өлшеу жүргізу әдістемелерін метрологиялық аттестаттау құқығына аккредиттеу реті,Сәйкестікті растау жөніндегі органдарды, сынақ зертханаларын (орталықтарын) аккредиттеу ережелері берілген. Оқулық ««Қолдану саласы бойынша СЗ және СРО аккредиттеу»» бағыты бойынша жоғары оқу орындарының білімгерлеріне арналған. Сонымен қатар, магистранттар мен өндіріс мамандарына да қызығушылық туғыза алады.</t>
  </si>
  <si>
    <t>Халықаралық стандарттау және сертификаттау (2 томда)</t>
  </si>
  <si>
    <t>Жоғарғы оқу орындарының студенттері мен магистранттарына арналған, бұл оқулық қосалқы салалары пәндерінің кредит жүйесіне сай оқу бағдарламасына негізделіп жазылған. «Халықаралық стандарттау және сертификаттау» оқулығында дәрістік, тәжірибиелік және оқытушының жетекшілігімен орындалатын өзіндік сабақтарына қажет тақырыптары қамытылған.</t>
  </si>
  <si>
    <t>Тағам өнімдерінің сараптау әдістемелері</t>
  </si>
  <si>
    <t>«Тағам өнімдерінің сараптау әдістемелері» оқулығы аграрлық өнеркәсiптiк кешенi мен Мемстандарт ғылым және тәжiрибе қызметкерлерi, анықтамалық-әдiстемелiк құрал ретiнде пайдалануы мүмкiн. Ғылыми зерттеулер мен бiлiм үшiн сапа мәселелерiнiң басымдылығы негiзделген. Өнеркәсіптік тауарлар мен қызметтердің сапасын бақылау мен басқарудың әдістері салаларының негізгі ұғымдары және анықтамаларын, технологиялық үрдісті орындаудың барлық кезеңінде және тұтынушыға, әлемдік және мемле-кеттік стандарттар деңгейінде өнім сапасын ең аз шығынмен басқаруды техникалық бақылау мен құқықтық қамтамасыз етуді ұйымдастыруға апаратын жолда өнім сапасын бақылау мен басқару мәселесін кешенді шешуі жан-жақты баяндалған.</t>
  </si>
  <si>
    <t>Метрология, стандарттау, сертификаттау жүйелері және сапаны басқару (2 томда)</t>
  </si>
  <si>
    <t>Қазақстан Республикасы бiлiм және ғылым министiрлiгi жоғарғы кәсiби бiлiмiнiң «5В090100 – Көлікті пайдалану және жүк қозғалысы мен тасымалдауды ұйымдастыру»; «5В071300 – Көлік, көлік техникасы және технологиялар»; 5В073200-Стандарттау, сертификаттау және метрология; 5В020200-Ветеринариялық санитария; 5В080200-Мал шаруашылығы өнімдерін өндіру технологиясы; 5В072700-Азық-түлік өнімдерінің технологиясы; 5В072800-Қайта өңдеу өндірістерінің технологиясы; 5В073100- Тіршілік әрекетінің қауіпсіздігі және қоршаған ортаны қорғау: 5В0811800- «Өсімдік қорғау және карантин» және пәнаралық мамандықтар (кедендiк iс тауарларды қолдану салалары бойынша тауартану және сараптау, технологиялық-құқықтық сараптау); 6М073200-Стандарттау және сертификаттау; 6М072700-Азық-түлік өнімдерінің технологиясы; 6М072800-Қайта өңдеу өндірістерінің технологиясы; 6М073500-Тағам қауіпсіздігі; 6М080200-Мал шаруашылығы өнімдерін өндіру технологиясы мамандықта-рына оқулық ретiнде ұсынылады.
 Оқулықты Аграрлық өнеркәсiптiк кешенi мен Мемстандарт ғылым және тәжiрибе қызметкерлерi, анықтамалық-әдiстемелiк құрал ретiнде пайдалануы мүмкiн.</t>
  </si>
  <si>
    <t>Дукенбаева А.Д.</t>
  </si>
  <si>
    <t>Өсімдіктердің көбею жолдары</t>
  </si>
  <si>
    <t>Оқу- әдістемелік құралда өсімдіктердің көбеюі, тіршілік кезеңдерінде ядролық фазалардың алмасуы жүрмейтін - вегетативті, жынысты және жыныссыз жолдармен көбейетін, тіршілік кезеңдерінде ядролық фазалардың алмасуы жүретін - генеративті және вегетативті көбеюі бар - тұқымдық көбею сияқты түрлерге бөлінген. 
 Балдырлар, мүктәрізділер, папоротниктәрізділер, ашық- және жабықтұқымдылар сияқты өсімдіктердің тіршілік кезеңдеріне сипаттама жазылған. Пайдаланылған терминдерге анықтамалар берілген. 
 Оқу- әдістемелік құрал 15 дәріс және 15 зертханалық сабақтардан, түсіндірме сөздігінен тұрады. Әр дәрістің және зертханалық сабақтың басында тақырыбы, мақсаты, жоспары көрсетіліп, соларға сай әр тақырыптың баяндамасы мен түйінді қорытындылары келтірілген.</t>
  </si>
  <si>
    <t>Систематика растений</t>
  </si>
  <si>
    <t>Дукенбаева З.О.</t>
  </si>
  <si>
    <t>Әл-Фараби және Әл-Машани: рухани дүниетаным (2 томда)</t>
  </si>
  <si>
    <t>Ұсынылып отырған ғылыми басылымда қазақ халқының біртуар ғұлама ғалымы, фарабитанудың Көшбасшысы Ақжан Жақсыбекұлы Машановтың өмір жолы, қызметі және ғылыми шығармашылық мұрасы тарихи тұрғыдан талданып, деректер негізінде жазылған. Мақсатымыз – Ақжан Жақсыбекұлы әл-Машанидің ғылыми шығармашылық мұраларын мүмкіндігінше жүйелі, объективті тұрғыдан саралау. Ғылыми басылым жоғары оқу орындарының студенттеріне, магистранттарына, докторанттарына және тұлғатанушы зерттеушілерге, оқытушыларға арналған</t>
  </si>
  <si>
    <t>Қазақтың шығармашылық интеллигенциясының тарихы (1917-1941жж)</t>
  </si>
  <si>
    <t>ХХ ғасырдың 20-40 жылдарындағы ұлт зиялылары</t>
  </si>
  <si>
    <t>Оқу құралында 20-40 жылдардағы ұлт зиялыларының ХХ ғасырдың 20-40 жылдарындағы тағдырлары зерттелініп, шығармашылық интел-лигенцияның өсу жолдары мен кәсіби қызметін жеке бөліп осынау хронологиялық шеңберде талдау отандық тарихнамада алғаш рет қолға алынып отыр. Мақсат – өзіндік ерекшеліктері мол әдебиет, баспасөз, өнер, ғылым қайраткерлерінің қызметін мүмкіндігінше жүйелі, объективті, сыншыл тұрғыдан саралау. Оқу құралында тоталитаризмнің қуғын-сүргініне ұшыраған Кеңестік Қазақстандағы шығармашылық зиялыларының алғашқы ұрпағының қиын тағдыры нақты деректер негізінде сипатталады. Еңбек жоғары оқу орындарының “тарих” мамандығы бойынша білім алатын студенттерге, магистрлерге, аспирантттарға және оқытушыларға арналған.</t>
  </si>
  <si>
    <t>Дүйсенбаев А.Қ. / Дуйсенбаев/</t>
  </si>
  <si>
    <t>Бұл оқу құралы мазмұнында психологияның теориялық-әдіснамалық негіздері, пәнаралық бағыттағы психология ғылымының салалары мен процестерін, заңдылықтары қарастырылады. Сонымен қатар практикалық сабақтардың жоспары, өзіндік жұмыс тапсырмалары, емтихан сұрақтары, глоссарий, әдебиеттер тізімі берілген. Оқу құралы 5В010000 – «Білім беру» тобы мамандығының студенттеріне, магистранттарға арналған</t>
  </si>
  <si>
    <t>Дінтану. Дәрістер курсы</t>
  </si>
  <si>
    <t>Дінтану пәні бойынша дәрістер курсы теориялық мағлұмат беруді көздейді. Курс мазмұнында дәрістер, практикалық сабақтар мен өзіндік жұмыс тапсырмалары, глоссарий, әдебиеттер тізімі берілген. Дәріс курсы негізінен 5В010000 «Білім» мамандығының студенттеріне және мектептің дінтану пәнінен сабақ беретін мұғалімдерге арналған</t>
  </si>
  <si>
    <t>Дінтану. Анықтамалық сөздік</t>
  </si>
  <si>
    <t>сөздік</t>
  </si>
  <si>
    <t>Дінтану ғылымның даму үрдісінде бірнеше ғылыми ұғымдардың келіп шығуына байланысты қиындықтар кездеседі. Анықтамалық сөздік дінтану пәндерінен теориялық мағлұмат беруді және мұғалімдер мен студенттерге ғылыми ұғымдарды дұрыс қолдануды үйретуді көздейді. Аталған сөздік негізінен 5В010000 – «Білім» тобы мамандығының студенттеріне, магистранттарға, дінтану пәнінен сабақ беретін мұғалімдерге арналған</t>
  </si>
  <si>
    <t>Дүйсенбаев А.Қ. (Дуйсенбаев), Шаштығарин М.М.</t>
  </si>
  <si>
    <t>Кәсіптік оқыту жүйесіндегі педагогикалық менеджмент</t>
  </si>
  <si>
    <t>Бұл оқу құралы педагогикалық менеджмент пәнінен теориялық мағлұмат беруді көздейді. Оқу құралында дәрістер, практикалық сабақтар мен өзіндік жұмыс тапсырмалары, емтихан сұрақтары, тест тапсырмалары, глоссарий, әдебиеттер тізімі берілген. Оқу құралы 5В012000 – «Кәсіптік білім» мамандығының студенттеріне, магистранттарға арналған.</t>
  </si>
  <si>
    <t>Дүйсенбаев А.Қ. , Кургамбеков М.С.</t>
  </si>
  <si>
    <t>Оқу құралы этнопедагогика пәнінен теориялық мағлұмат беруді көздейді. Оқу құралында дәрістер, практикалық сабақ, өзіндік жұмыс, аралық бақылау тапсырмалары, глоссарий, әдебиеттер тізімі берілген. Оқу құралы білім беру бағдарламасының студенттеріне, магистранттарына арналған.</t>
  </si>
  <si>
    <t>Дүйсенбаев А.Қ., Кургамбеков М.С.</t>
  </si>
  <si>
    <t>Бұл оқу құралы мазмұнында педагогикалық мамандықтың қоғамдық ортадағы беделі мен проблемаларын, теориялық-әдіснамалық негіздерін, пәнаралық бағыттағы салалары мен үдерістерін, заңдылықтарын қарастырады. Сонымен қатар практикалық сабақтардың жоспары, өзіндік жұмыс тапсырмалары, емтихан сұрақтары, глоссарий, әдебиеттер тізімі берілген. Оқу құралы 5В012000 – «Кәсіптік білім» мамандығының студенттеріне, магистранттарға арналған.</t>
  </si>
  <si>
    <t>Дүйсенбаев А.Қ./Дуйсенбаев А.К.</t>
  </si>
  <si>
    <t>Дәстүрлі түркілік тәрбие тағылымдары</t>
  </si>
  <si>
    <t>Монография.</t>
  </si>
  <si>
    <t>Монографияда түркі халықтарының ықылым заманнан бергі тәрбиелік тағылымдары мен мәдениетінің тарихы қарастырылған. Түркілік тәрбие ұстанымы әлемдік тұтастықтың, түркі халықтарының парасаттылығы мен шығармашылық әлеуетінің, адам ресурстарының негізі ретінде жас ұрпақ санасын жаңа сапалық даму сатысына көтеретіні зерделенеді. Монография мазмұнында түркі халықтарының ғұлама ойшылдарының түркілік тәрбие идеялары мен тәлімдік тәжірибелері туралы құнды деректер берілген. Монография студенттерге, магистранттар мен докторанттарға, педагог ғалымдарға арналған.</t>
  </si>
  <si>
    <t>Түркі халықтарының этнопедагогикасы</t>
  </si>
  <si>
    <t>Дүйсенғазы С. М.</t>
  </si>
  <si>
    <t>Шетел әдебиетінің тарихы (2 томда)</t>
  </si>
  <si>
    <t>Оқулықта Еуропа және Америка әдебиеті классик қаламгерлерінің шығармашылық өмірі мен туындылары талданып берілген. Кітап университет бағдарламасы бойынша оқытылатын қазақ тіліндегі «Шетел әдебиетінің тарихы» пәніне арналған оқулық пен оқу құралдарының тапшылығына байланысты жазылды. Оқулық «қазақ тілі мен әдебиеті», «қазақ филологиясы» мамандығының студенттеріне және шетел әдебиетіне қызығушылық танытатын магистранттар мен докторанттар үшін дайындалған. 2010 жылы жарық көрген бұл оқулық сұранысқа байланысты қайта басылып отыр</t>
  </si>
  <si>
    <t>Каз/рус/англ</t>
  </si>
  <si>
    <t>Дүкембай Г.Н., Дүкембай Н.С.</t>
  </si>
  <si>
    <t>Қазақ халқының әншілік дәстүрі: Сөздік, аударма және түсініктер. Песенные традиции казахского народа: словари, переводы и понятия. Song traditions of the kazakh people: dictionary, translation and concepts</t>
  </si>
  <si>
    <t>Учебно-справочное пособие</t>
  </si>
  <si>
    <t>Оқу-анықтама құралы ЖОО студенттеріне, магистранттарға, оқытушыларға және қазақ халқының әншілік дәстүрін тереңірек үйренгісі келетіндерге арналған. Оқу-анықтама құралы үш бөлімнен тұрады және құралда 1000-нан аса қазақ Учебно-справочное пособие предназначено для студентов ВУЗа, магистрантов, преподавателей и для всех желающих ближе узнать истоки песенной традиции казахского народа.Учебно-справочное пособие состоит из 3-х частей и содержит более 1000 специфических казахских музыкальных терминалогии.музыкалық терминдерінің жиынтығы бар.Educational handbook is intended for university students, graduates, teachers, and for everyone who wants to know the origin of song traditions of the Kazakh people.Educational handbook consists of 3 parts and contains more than 1000 specific Kazakh musical terms.</t>
  </si>
  <si>
    <t>Дүкембай Г.Н., Дүкембай Н.С., Кудерина А.Е.</t>
  </si>
  <si>
    <t>Музыкальный казахский</t>
  </si>
  <si>
    <t>Предлагаемый авторами учебник «Музыкальный казахский - учебник по изучению казахского языка» призван помочь обучающим при изучении государственного языка в уникальных рамках, как новая методика обучения.Учебник предназначен для студентов ВУЗа с русским языком обучения и содержит 10 песенных текстов с параллельным переводом.</t>
  </si>
  <si>
    <t>Дүкембай Н.С., Дүкембай Г.Н.</t>
  </si>
  <si>
    <t>Педагог - музыканттың әдіснамалық мәдениеті</t>
  </si>
  <si>
    <t>Оқу құралы болашақ педагог - музыканттың әдіснамалық мәдениетінің қалыптасуына арналады. Оқу құралында музыкалық білім беру педагогикасының әдіснамалық негізі, музыкалық – педагогикалық ізденістің әдіснамалық сипатының негізі қаралады, музыкалық білім беру педагогикасының басқа ғылымдармен байланысы, музыкалық – педагогикалық мәселелерін талдау технологиясы мен принциптері берілген. Қосымшада музыкант – педагогтің әдіснамалық мәдениет мәселесі, педагогика әдіснамасы және музыкалық білім беру практикасына арналған атақты ғалымдардың еңбектері, пікірлері берілген. Оқу құралы Мемлекеттік стандартқа сәйкес 0В010600 (бакалавриат) «Музыкалық білім беру» мамандығы және 6N0106 (магистратура) бойынша жазылған. Оқу құралын оқытушыларға, магистранттарға, аспиранттарға, жоғары және орта арнайы кәсіби оқу мекемелерінің студенттеріне, жалпы білім беру мекемелерінің мамандарына және де балаларға, жастарға музыкалық білім беру, музыкалық тербие беру процесімен байланысты мамандарға ұсынамыз.</t>
  </si>
  <si>
    <t>Дүкембай Н.С., Әміренов Ә.Д.</t>
  </si>
  <si>
    <t>Музыкалық білім беру теориясы</t>
  </si>
  <si>
    <t>Оқулықта жалпы білім беру мекемелері жүзеге асыратын музыкалық білім беру негіздері мазмұндалады. Музыкалық білім беру теориясы педагогика ғылым саласы ретінде музыкалық білімге қатысты қарастырады. Білім процесіндегі музыка өнеріне, баланың тұлға ретінде дамуына, музыкалық білім беру негізгі компоненттеріне, жеке тұлғаға, музыка мұғалімінің әрекетіне арнайы көңіл аударылады.Оқулықтың барлық бөлімдері оқу мақсаттарына байланысты және де студенттің кәсіби ой-өрісінің дамуына, тұлғалық позициясының қалыптасуына бағытталып, арнайы тапсырмалармен бірлікте берілген.Оқулық арнайы музыкалық білім беретін жоғарғы оқу орындары мен музыкалық колледждердің студенттеріне, мектеп мұғалімдеріне және музыкалық білім беру мәселелері қызықтыратын жалпы оқырмандарға арналады.</t>
  </si>
  <si>
    <t>Дьяченко В.К., Кусаинов Г.М., Васильева Е.Н</t>
  </si>
  <si>
    <t>Избранные дидактические произведения. Том VI – часть 1</t>
  </si>
  <si>
    <t>В шестой том избранных произведений вошли самые первые книги, которые были опубликованы в советское время в центральных педагогических издательствах «Педа-гогика» и «Просвещение»: «Организационная структура учебного процесса и ее разви-тие» (1989) и «Сотрудничество в обучении» (1991). Адресуется обучающимся гуманитарных колледжей, педагогических вузов и уни-верситетов, слушателям и тренерам системы дополнительного профессионального об-разования, педагогическим и научным работникам, руководителям организаций обра-зования и науки.</t>
  </si>
  <si>
    <t>Избранные дидактические произведения. Том VI – часть 2</t>
  </si>
  <si>
    <t>Избранные дидактические произведения. Том VII – часть 1</t>
  </si>
  <si>
    <t>В седьмой том избранных произведений вошла одна из последних книг, подводя-щей итоги более чем полувекового научного исследования и практической деятельно-сти В.К.Дьяченко, «Новая дидактика», вышедшей в 2001 году в издательстве «Народ-ное образование». Адресуется обучающимся гуманитарных колледжей, педагогических вузов и уни-верситетов, слушателям и тренерам системы дополнительного профессионального об-разования, педагогическим и научным работникам, руководителям организаций обра-зования и науки.</t>
  </si>
  <si>
    <t>Избранные дидактические произведения. Том VII – часть 2</t>
  </si>
  <si>
    <t>Избранные дидактические произведения. Том VIII – часть 1</t>
  </si>
  <si>
    <t>Адресуется обучающимся гуманитарных колледжей, педагогических вузов и уни-верситетов, слушателям и тренерам системы дополнительного профессионального об-разования, педагогическим и научным работникам, руководителям организаций обра-зования и науки.</t>
  </si>
  <si>
    <t>Избранные дидактические произведения. Том VIII – часть 2</t>
  </si>
  <si>
    <t>Избранные дидактические произведения. Том X - часть 1 (в 2-х т.)</t>
  </si>
  <si>
    <t>В десятый том вошли избранные статьи В.К.Дьяченко, которые были опубликова-ны в разное время как в центральных, так и региональных средствах массовой инфор-мации, охватывающих более 60 летний период его творчества и позволяют отследить развитие и совершенствование дидактических идей автора. Адресуется обучающимся гуманитарных колледжей, педагогических вузов и уни-верситетов, слушателям и тренерам системы дополнительного профессионального об-разования, педагогическим и научным работникам, руководителям организаций обра-зования и науки.</t>
  </si>
  <si>
    <t>Избранные дидактические произведения. Том X - часть 2 (в 2-х т.)</t>
  </si>
  <si>
    <t>Избранные дидактические произведения. IV-том. 1-часть</t>
  </si>
  <si>
    <t>Настоящее справочное пособие представляет собой анализ, обобщение и систематизацию понятийно-категориальной системы сравнительно новой педагогической отрасли – учебниковедения и является первым подобным изданием на постсоветском пространстве.
 Пособие адресуется педагогическим и научно-педагогическим работникам, авторам и экспертам учебных изданий.</t>
  </si>
  <si>
    <t>Избранные дидактические произведения. IV-том. 2-часть</t>
  </si>
  <si>
    <t>Избранные дидактические произведения. І-том (в 2-х т.)</t>
  </si>
  <si>
    <t>Избранные дидактические произведения. III-том (в 2-х т.)</t>
  </si>
  <si>
    <t>Избранные дидактические произведения. V-том. 1-часть</t>
  </si>
  <si>
    <t>Избранные дидактические произведения. V-том. 2-часть</t>
  </si>
  <si>
    <t>Избранные дидактические произведения. V-том. 3-часть</t>
  </si>
  <si>
    <t>Избранные дидактические произведения. V-том. 4-часть</t>
  </si>
  <si>
    <t>Избранные дидактические произведения. Том IX</t>
  </si>
  <si>
    <t>В девятый том избранных произведений включена книга «Коллективный способ обучения. Дидактика в диалогах», опубликованная издательством «Народное образова-ние» при участии Главного управления администрации Красноярского края и Красно-ярского краевого института повышения квалификации работников образования в 2004 году. Адресуется обучающимся гуманитарных колледжей, педагогических вузов и уни-верситетов, слушателям и тренерам системы дополнительного профессионального об-разования, педагогическим и научным работникам, руководителям организаций обра-зования и науки.</t>
  </si>
  <si>
    <t>Дьяченко В.К., Кусаинов Ғ.М., Қағазбаева А.К., Танирбергенова А.Ш., Халықова А.М.</t>
  </si>
  <si>
    <t>Педагогиканың мифтері, аңыздар мен ертегілері</t>
  </si>
  <si>
    <t>Оқу құралында кеңестік, кейіннен ресей педагогикасының теоретиктерімен мифологияға ие болған тұтас сыныптық-сабақтық жүйесі, оқытудың жалпы алғандағы формасы мен әдістері, соның ішінде сабақ оқытудың негізгі формасы ретінде, дидактиканың өзекті мәселелері алғаш рет қарастырылып отыр. Түрлі келешегі жоқ тұжырымдамаларды реформалау және тірексіз мектепті жаңғырту бойынша дидиактикаға оқытудың ғылымы ретінде көп көңіл бөледі. 
 Оқу құралы жоғарғы оқу орындары мен колледж оқушыларына, педагогикалық жұмыскерлер мен білім беру ұйымдарының жетекшілеріне, біліктілікті арттыру жүйесінің тыңдармандарына арналған.</t>
  </si>
  <si>
    <t>Дьяченко В.К., Кусаинов Ғ.М., Мылтықбаева Л.Р., Халықова А.М.</t>
  </si>
  <si>
    <t>Мұғалімдердің инновациялық іс-әрекетінің теориясы мен практикасы</t>
  </si>
  <si>
    <t>Кітап білім берудегі инновацияның екі түрін талдауға арналады: бірінші, оқытудың көнерген топтық-жұптық-жеке әдісін (немесе оқытудың топтық тәсілі) (бес ғасырдан бері бар) жаңғыртуға, жетілдіруге, жаңартуға бағытталған, сондай-ақ, екінші тарихи және педагогикалық жаңа әдіске (XX ғасырда туындаған): оқытудың ұжымдық-топтық-жұптық-жеке әдісіне (немесе оқытудың ұжымдық тәсіліне) көшуге бағытталған.
 Оқу құралы жоғарғы оқу орындары мен колледж оқушыларына, педагогикалық жұмыскерлер мен білім беру ұйымдарының жетекшілеріне, біліктілікті арттыру жүйесінің тыңдармандарына арналған.</t>
  </si>
  <si>
    <t>Дюсенов К. М.</t>
  </si>
  <si>
    <t>Совершенствование режимов энергопотребления эксплуатации теплоэнергетического оборудования</t>
  </si>
  <si>
    <t>В учебном пособии приведены и классифицированы обоснованные данные по режимам энергопотребления, связанные с современными задачами развития технологий по выравниванию графиков нагрузки, а также проанализированы основы эксплуатации основного и вспомогательного оборудования теплофикационных и конденсационных энергоблоков с режимами работы котельных установок. Учебное пособие разработано в соответствии с типовой программой «Энергосбережение в теплоэнергетике и теплотехнологии» для высших учебных заведений по специальности 5В071700 «Теплоэнергетика»</t>
  </si>
  <si>
    <t>Дюсенова Н.К. (Дүйсенова Н.)</t>
  </si>
  <si>
    <t>Алаштың қилы жолдары</t>
  </si>
  <si>
    <t>Бұл еңбекте XX ғ. басындағы зиялы қауым өкілдеріне қарсы жүргізілген сталиндік саясаттың негізгі ұстанымдары, Қазақстандағы саяси қуғын-сүргін тарихының кезеңдері , 40-50 жылдары тарихшы, әдебиетші, ақын-жазушыларға қарсы жүргізілген қуғын, биология саласындағы ғалымдарды «космополитшылдар» деп айыптау барысы, қазақ қоғамына тигізген зардаптары ашылады.
 Кітап тарихшыларға, студенттерге және жалпы көпшілік оқырман қауымға арналған.</t>
  </si>
  <si>
    <t>Қазақстандағы саяси қуғын-сүргін тарихы(1920-1950 ж.ж.)</t>
  </si>
  <si>
    <t>Оқу құралында ХХ ғасырдың бірінші жартысындағы ұлт зиялыларына қарсы бағытталған сталиндік саясаттың басты ұстанымдары мен саяси қуғын-сүргін тарихының негізгі кезеңдері сипатталады, 40-50 жылдары тарихшылар мен әдебиет саласындағы ғалымдарды, ақын-жазушыларды қуғын-сүргінге ұшырату және биология, медицина саласындағы ғалымдарды «космополитшылдар» деп айыптау әрекеттері мен олардың салдары, қазақ қоғамына тиген зардаптары тарихи тұрғыда талданады.
 Оқу құралы студенттерге, магистранттарға Қазақстан тарихы пәнінен дәріс беретін оқытушыларға, зерттеушілерге арналған.</t>
  </si>
  <si>
    <t>Дячук М.И.</t>
  </si>
  <si>
    <t>Нотариат и наследственное право РК</t>
  </si>
  <si>
    <t>В учебное пособие включены: методические рекомендации по изучению каждой темы дисциплины «Нотариат Республики Казахстан», контрольные вопросы и тестовые вопросы к темам, для самопроверки, практические ситуации (задачи), темы контрольных работ и вопросов для подготовки к итоговой форме контроля.
  Учебное пособие предназначено для студентов юридических специальностей. Может быть рекомендовано преподавателям высших учебных заведений при проведении учебных занятий.</t>
  </si>
  <si>
    <t>Егембердиева Е.</t>
  </si>
  <si>
    <t>Тербелістер</t>
  </si>
  <si>
    <t>Егембердиева С. М.</t>
  </si>
  <si>
    <t>«Кәсіпорын экономикасы» пәні бойынша ОЖСБ тест сұрақтарының жинағы</t>
  </si>
  <si>
    <t>Оқу –әдістемелік құралы</t>
  </si>
  <si>
    <t>Оқу құралында кәсіпорынның ресурстық негізі мен тиімді жұмыс істеу механизміне қатысты практикалық аспектілерді зерделеуге бағытталған тестілер жинағы берілген. Тақырыптар бойынша тест тапсырмалары теориялық білімді бекітуге мүмкіндік береді.Экономикалық мамандық студенттеріне және жоғарғы оқу орнының оқытушыларына арналған</t>
  </si>
  <si>
    <t>Егембердиева С.М.</t>
  </si>
  <si>
    <t>Егембердиева С.М., Байжолова Р.А., Садыкова П.Т.</t>
  </si>
  <si>
    <t>Инновационный потенциал промышленных предприятий Казахстана</t>
  </si>
  <si>
    <t>В монографии определены основные слагаемые активизации инновационной деятельности в промышленности, развиты концептуальные принципы расширения и углубления инновационной политики на уровень предприятий, приведена схема модели оценки инновационного потенциала предприятия, позволяющая в максимально возможной форме учитывать основные составляющие факторы, а также оценить степень сформированности инновационного потенциала промышленного предприятия.Прикладная значимость заключается в возможности использования монографии в учебном процессе при изучении и преподавании экономических дисциплин</t>
  </si>
  <si>
    <t>Егемкулов Г.Т.</t>
  </si>
  <si>
    <t>Кинематика</t>
  </si>
  <si>
    <t>Егизбаева Ж.Т.</t>
  </si>
  <si>
    <t>Мұнай компанияларының экономикалық қауіпсіздікке әсерін бағалау</t>
  </si>
  <si>
    <t>Ғылыми еңбекте экономикалық қауіпсіздіктің мәні және оның негізгі ғылыми тұжырымдамалары, экономикалық қауіпсіздікті бағалау әдістері зерттелген және оны қалыптастырудың шетелдік тәжірибесі ауқымды ашылған. Қазақстан Республикасының және Қызылорда облысының әлеуметтік-экономикалық даму жағдайына талдау, «ПетроҚазақстан Құмкөл Ресорсиз» АҚ-ның өндірістік-қаржылық қызметі бойынша нақты деректерге негізделген экономикалық бағалау жүргізіліп, экономикалық қауіпсіздікке әсер етуші факторлар анықталған. 
 Монографияда экономикалық қауіпсіздікке әсер етуші қауіптер бағаланып, олардың өзара байланысын бағалаудың эконометрикалық моделі ұсынылған, экономикалық қауіпсіздік деңгейін реттеу механизмдері мен стратегиясына ерекше көңіл бөлінген. 
  Монография экономика саласындағы ғылыми қызметкерлерге, тәжірибелі мамандарға, экономикалық жоғары оқу орындарының оқытушыларына, магистранттарына және студенттерге арналған.</t>
  </si>
  <si>
    <t>Егизбаева Ж.Т., Учкампирова А.Б.</t>
  </si>
  <si>
    <t>Экономикалық интеграция</t>
  </si>
  <si>
    <t>Оқу құралында интеграцияның негізгі ұйымдарының тиімді жұмыс істеу механизміне қатысты теориялық аспектілерді зерделеуге бағытталған. 
 Тақырыптар бойынша негізгі түсініктер мен теориялық білімді бекітуге арналған сұрақтар студенттердің оңтайлы басқарушылық шешімдерді қабылдауына мүмкіндік береді.
 Экономикалық мамандық студенттеріне және жоғарғы оқу орнының оқытушыларына арналған.</t>
  </si>
  <si>
    <t>Егинбаева А. Е.</t>
  </si>
  <si>
    <t>Сарыарқа топонимикасы</t>
  </si>
  <si>
    <t>Бұл монографияда қазақтардың кеңістікті игеру тәжірибесінің географиялық атаулардағы көрінісі, яғни топонимдердің тарихи-географиялық, геоэкологиялық негіздері, кеңістіктегі таралу заңдылықтары, табиғи орта мен топонимдердің өзара байланысы, т.б. Сарыарқа жері материалдарының негізінде талданған. Топонимдердің қалыптасуы мен ақпараттық мазмұны, табиғат қорғау және табиғи ресурстарды ұтымды пайдалану дәстүрлерінің табиғат жағдайларында бейнелену дәрежесі географиялық, лингвистикалық, этноэкологиялық тұрғысынан жан-жақты байланыстырыла қарастырылған. Монография ғылыми қызметкерлерге, географ, эколог, тарих, туризм, тіл мамандарын даярлайтын жоғары оқу орындарының студенттеріне, магистранттарына, докторанттарына, сондай-ақ ізденушілер мен көпшілік қауымға арналған.</t>
  </si>
  <si>
    <t>Егінбаев М.С. (Егинбаев М.С.)</t>
  </si>
  <si>
    <t>Махаббат аралы. Клавирлер, партитуралар</t>
  </si>
  <si>
    <t>Қолыңыздағы «Махаббат аралы» жинағы қазақ халқына белгілі композитор, Қазақстан композиторлар одағының мүшесі, ән байқауларының бас жүлдегері, бірнеше дүркін лауреаты, дипломанты Мұратхан Егінбаевтың көп жылғы шығармашылық еңбегінің жемісі. Жинақ әнсүйер қауымға, кәсіпқой әншілерге, көркемөнерпаз үйірмелеріне, жоғары және арнаулы орта музыка оқу орындарының оқытушылары мен студенттеріне, сақшылар мен жауынгерлерге, балабақша, мектеп оқушыларына арналған.</t>
  </si>
  <si>
    <t>Егорина А.В., Сапаров К.Т., Женсикбаева Н.Ж.</t>
  </si>
  <si>
    <t>Рекреационный потенциал территориально-природной системы Казахстанского Алтая: методические подходы к его оценке</t>
  </si>
  <si>
    <t>Монография содержит методические основы рекреационной оценки территории Казахстанского Алтая и его туристско-рекреационного потенциала. Материалы будут полезны: географам, геоэкологам, преподавателям и студентам, аспирантам и слушателям образовательной системы туристской направленности, работникам: заповедников и национальных парков, сферы рекреационного профиля и тем, кому интересны вопросы территориальной организации отдыха Восточного Казахстана.</t>
  </si>
  <si>
    <t>Елемес Д.Е., Вавилов А.В., Сурашов Н.Т.</t>
  </si>
  <si>
    <t>Спиральные вибрационные грохоты</t>
  </si>
  <si>
    <t>В монографии расмотрены вопросы качественной сортировки нерудных материалов с большим содежанием зерен лещадной, пластинчатой и игольчатой формы, а также материалов загрязненых глинистыми примисями и имеющими высокую влажность. По результатам теоретических и экспериментальных исследований предложены конструкции новых спиральных грохотов. Книга предназначена для инженеров-конструкторов, научных работников машиностроительных, строительных проектно-конструкторских и научно- исследовательских организаций, занимающихся вопросами сортировки нерудных материалов, а также для студентов-бакалавров, магистрантов и аспиранов данной специальности.</t>
  </si>
  <si>
    <t>Шиыршықты вибрациялы жіктегіштер</t>
  </si>
  <si>
    <t>Елемесов Ж., Елешев Р.</t>
  </si>
  <si>
    <t>Топырақтану геология негіздерімен</t>
  </si>
  <si>
    <t>Оқулықта жердің және жер қабығының құрамы, құрылымы, оның пайда болуы, тау жыныстарының үгілуі, эндогенді және экзогенді құбылымдар, жер тарихының әртүрлі геологиялық эраларда дамуы қарастырылған. Сонымен қатар топырақ түзілудің жалпы жобасы, топырақтың дамуы, құрамы, құбылымдары оны құнарлығы, жіктелу негіздері, генезісі, тектік топырақ типтерінің орналасу заңдылықтары, топырақтық-географиялық аудандастырылуы, ауыл шаруашылығында игеру ерекешеліктері және эрозиядан қорғау шаралары қамтылған. Оқулық Қазақстан Республикасының білім және ғылым Министрлігінің рұқсатымен ауылшаруашылық жоғары оқу орны студенттері мен ауылшаруашылық мамандарына арналған</t>
  </si>
  <si>
    <t>Елемесов Ж.Е., Рамазанова Р.Х., Көбенқұлов К.К.</t>
  </si>
  <si>
    <t>Жалпы геология</t>
  </si>
  <si>
    <t>Оқулықта геологияның жер ғылыми ретінде, минералдар, тау жыныстар, топырақ құрулы жыныстарды туралы негізгі мағлұматтар берілген. Эндогенді және экзогенді үрдістер, геохронология және жер қабығының даму тарихы келтірілген. Оқулық ауылшаруашылық мамандарына, студенттеріне арналған</t>
  </si>
  <si>
    <t>Елемесов К.Е.</t>
  </si>
  <si>
    <t>Ветеринарно-санитарная экспертиза, стандартизация и сертификация продуктов. I том 1 часть</t>
  </si>
  <si>
    <t>В первом томе Пособия изложены: история становления и развития ветсанэкспертизы и боеского дела, Международная и Межгосударственная стандартизация продуктов животноводства, основы технологий переработки животных и продуктов животноводства по всем производственным циклам, ветеринарно-санитарная экспертиза продуктов животноводства и растениеводства в полном ее объеме, включая и все необходимые лабараторные исследования для определения качества, полноценности и безопасности продуктов. Во втором томе Пособоия излагаются: ветеринарно-санитарная и радиобиологическая экспертиза при болезнях животных; при экстримальных ситуациях вынужденного полевого убоя животных (сели, землетрясения, радиация и др.); вопросы ветеринарно-фитосанитарного надзора на Госграницах СНГ. Пособие предназначается для специалистов, работающих в области ветсанэкспертизы и технологии переработки животных и продуктов животноводства, а также для научных сотрудников, преподавателей и студентов вузов.</t>
  </si>
  <si>
    <t>Ветеринарно-санитарная экспертиза, стандартизация и сертификация продуктов. I том 2 часть</t>
  </si>
  <si>
    <t>Ветеринарно-санитарная экспертиза, стандартизация и сертификация продуктов. II том 1 часть</t>
  </si>
  <si>
    <t>Ветеринарно-санитарная экспертиза, стандартизация и сертификация продуктов. II том 2 часть</t>
  </si>
  <si>
    <t>Елешев Р.Е., Елемесов Ж.Е., Рамазанова Р.Х., Жаманғараева А.Н.</t>
  </si>
  <si>
    <t>Геология практикумы</t>
  </si>
  <si>
    <t>Елибаева Л</t>
  </si>
  <si>
    <t>Қазақ тілінен жаттығулар жинағы (сөз таптары)</t>
  </si>
  <si>
    <t>Білімгерлердің теориядан алған білімдерін іс жүзінде қолдана алу білігін қалыптастыру – маңызды мәселе. Оқу құралы алға қойылып отырған осы мәселені шешуге бағытталған. Білім алушылардың қазақ тілінің морфология саласынан алған білімдері мен практикалық дағдыларын, кәсіби құзіреттілігін қалыптастыруға септігін тигізеді. 
  Жинақ қазақ тілі мен әдебиеті пәні оқытушылары және барлық мамандықтар бойынша білім алып жатқан білімгерлерге арналған.</t>
  </si>
  <si>
    <t>Елікбай М.Ә.</t>
  </si>
  <si>
    <t>Қазақстан Республикасының жер құқығы</t>
  </si>
  <si>
    <t>Қысқаша аннотация. Жер Қазақстан Республикасының конституциялық, әкiмшiлiк, азаматтық, отбасы, қаржылық, салықтық жене аграрлық құқықтық, сонымен бiрге мемлекеттiк шекара, мемлекеттiк құрылым, азаматтық мәмiле жасау, жер учаскесiне деген отбасылардың меншiгiн бөлу, салық салу және ауыл шаруашылық өндiрiс тағы басқалардың құқықтық реттеу пәнi болып табылады.
  Оқулық студенттерге қажетті оқу материалдарының күрделі бөлімі арқылы жан-жақты мәліметтермен таныстыра отырып барлық қажетті материалдарды қамтиды.</t>
  </si>
  <si>
    <t>Елубаев С.</t>
  </si>
  <si>
    <t>Математиканы оқыту әдістемесі</t>
  </si>
  <si>
    <t>Қазақ Мемлекеттік қыздар педагогикалық университеті</t>
  </si>
  <si>
    <t>Математика есептік - практикум</t>
  </si>
  <si>
    <t>Геометрия есептерін шешуде тригонометрияның қызметі ерен. Осы жағдай ескеріліп, тригонометриялық функцияларға қатысты кестесіз есептеу, теңбе-тең түрлендіру, теңдеулерді және олардың жүйелерін шешу, теңсіздіктерді шешу есептері қарастырылады. Сондай –ақ, планиметрия мен стреометрияға қатысты сирек пайдаланатын арақатыстар сыры ашылып, жаттығулар беріліп, оларды жауаптары келтіріледі.Қарапайым математикаға қатысты оқу құралын жоғары мектеп студенттері мен педагогтері, орта мектеп мұғалімдері мен оқушылары пайдалана алады</t>
  </si>
  <si>
    <t>«Қазақтың байырғы қара есептері 3 том» 1 часть</t>
  </si>
  <si>
    <t>Қазақ халқының ауызша тараған қара есептері әдеби тұрғыдан да, математикалық жолмен де тыңғылықты зерттелмегендігін ескеріп,осы жолдар авторы ұзақ жылдар бойы қара есептерді жинап,мағыналары мен шешу әдістерін ашқан алғашқы кісі. Нәтижесі «Қазақтың байырғы қара есептері және қазақ математиктері» деген атаумен 1996 жылы 5000 таралыммен «Қазақстан» баспасынан жарық көрген еді. Мұнда арифметиканың, алгебраның, геометрияның, сондай-ақ, математиканың басқа да салаларының есептері қамтылған. Кейінгі жылдары қара есептердің ұлттық педагогикамен байланысы, астарлары ашылып, есептері толықтырылды. Ол екі том қазақ есептері негізінен ауызша шығарылатын логикалық есептер. Заман талаптарының қажеттігіне сай логикалық жаттығулар мен есептер мектепте оқылатын пәндер бағдарламаларына енуде. Осы жағынан алғанда бұл оқу құралын ұстазар, мұғалімдер, студенттер, ата-аналар, жалпы оқырман қауым, сондай-ақ, ғалымдар пайдалана алады</t>
  </si>
  <si>
    <t>«Қазақтың байырғы қара есептері 3 том» 2 часть</t>
  </si>
  <si>
    <t>Математика бойынша ұйымдастырылатын сыныптан тыс жұмыстар, 1бөлім.</t>
  </si>
  <si>
    <t>Ұсынылып отырған оқу құралында математика пәні бойынш ұйымдастырылатын жұмыс түрлері баяндалып, мысалдар келтіріледі. Қосымша материалдар беріледі.</t>
  </si>
  <si>
    <t>Математика терминдерінің түсіндірме сөздігі</t>
  </si>
  <si>
    <t>Жоғары математика. 8 том, 1 бөлім</t>
  </si>
  <si>
    <t>Ұсынылып отырылған оқулықта жоғары математика курсының теориялық негіздері: жиындар теориясы, математикалық талдауға қатысты функция ұғымдарына, аналитикалық геометрия, векторлық алгебра, жоғары алгебра және матрицалар алгебрасы мәселелері баяндалып, мысалдар келтіріліп, машықтану жаттығулары берілген.</t>
  </si>
  <si>
    <t>Елубаев С.Е.</t>
  </si>
  <si>
    <t>Математикадан логикалық есептер мен ойындар</t>
  </si>
  <si>
    <t>Элементар математикадан қиын есептер</t>
  </si>
  <si>
    <t>Елубаев С.Е., Ділман Т.Б.</t>
  </si>
  <si>
    <t>Гиперболалық және параболалық теңдеулер үшін кейбір кері есептер. 3 басылымы</t>
  </si>
  <si>
    <t>Монография гиперболалық және параболалық теңдеулер үшін қойылған кері есептер теориясының негіздерімен, кейбір интегралдық геометрия есепте-рімен таныстырады. Мұндай есептер негізінен классикалық мағынада корректі-лі емес есептер болғандықтан, олардың шартты корректілігі зерттеледі.</t>
  </si>
  <si>
    <t>Елубаева Р.С.</t>
  </si>
  <si>
    <t>Қазақ тілі мен әдебиетін оқыту кейбір мәселелері</t>
  </si>
  <si>
    <t>Бұл еңбекте қазақ тілі пәні бойынша фонетика, лексика, морфология мен синтаксисті оқыту әдістемесі қарастырылған. Қазақ тілі мен әдебиет сабақтарына байланысты мектептен және сыныптан тыс тәрбиелік іс-шараларды ұйымдастыру жұмысы сөз болады. Сондай-ақ, мектеп оқушыларына қазақ тілі пәнінен теориялық білім беріп қана қоймай ұлттық тәрбие беру мәселесі де көтерілген. 
  Оқу құралы орта мектеп мұғалімдеріне, жоғары оқу орындарының қазақ филологиясы факультетінің ізденушілері мен оқытушыларына, магистранттар мен білімгерлерге арналған.</t>
  </si>
  <si>
    <t>Елфимов В.И.</t>
  </si>
  <si>
    <t>Основы общей химии</t>
  </si>
  <si>
    <t>В учебном пособии изложены теоретические основы курса общей и неор-ганической химии: основные понятия и законы химии, строение атома, Перио-дический закон и Периодическая система элементов Д.И. Менделеева, химиче-ская связь и строение молекул, основные представления о химической термо-динамике, химической кинетике и равновесии, коллигативные свойства рас-творов, ионные равновесия в водных растворах, окислительно-восстановительные реакции, основы электрохимии. 
 Для студентов вузов, обучающихся по химико-технологическим направле-ниям. Может представлять интерес для студентов нехимических специально-стей.</t>
  </si>
  <si>
    <t>Елфимов В.И., Бабкина С.С., Мясоедов Е.М.</t>
  </si>
  <si>
    <t>Краткий курс химии с примерами решения задач и заданиями для самостоятельной работы.</t>
  </si>
  <si>
    <t>В учебном пособии в краткой форме изложены теоретические основы химии, включающие стехиометрические расчеты, строение атома и Периодический закон, химическую связь и строение молекул, химическую термодинамику, кинетику, равновесие, растворы, окислительно-восстановительные процессы, основы электрохимии, начала органической химии и понятие о высокомолекулярных соединениях. В каждом разделе приведены примеры задач с подробными решениями и контрольные задания для самостоятельной работы с ответами на количественные расчеты. Предназначено для самостоятельной работы студентов инженерно-технических направлений вузов. Может быть использовано в качестве заданий для выполнения контрольных работ студентами-заочниками</t>
  </si>
  <si>
    <t>Ельмуратов С.К., Ельмуратова А.Ф.</t>
  </si>
  <si>
    <t>Основы научных исследований и планирование эксперимента. 2 издание</t>
  </si>
  <si>
    <t>Уч. пособие для магистр.</t>
  </si>
  <si>
    <t>Строительная механика</t>
  </si>
  <si>
    <t>В учебном пособии излагаются методы расчета строительных конструкций на статические и подвижные нагрузки. Приведены примеры расчета многопролетных балок, ферм, арок, рам. 
  Учебное пособие рекомендуется студентом строительных специальностей вузов, изучающих дисциплины «Строительная механика», «Инженерная механика III», «Строительная механика транспортных сооружений».</t>
  </si>
  <si>
    <t>Емелина А.Т., Мантеева Ф.С.</t>
  </si>
  <si>
    <t>Профессиональный русский язык</t>
  </si>
  <si>
    <t>Предлагаемое учебно-методическое пособие предназначено для студентов колледжей, обучающихся по специальностям: 0408000 «Хореографическое искусство», 0409000 «Актерское искусство», 0101000 «Дошкольное воспитание и обучение», 0106000 «Изобразительное искусство и черчение», 0413000 «Декоративно-прикладное искусство и народные промыслы». Пособие нацелено на формирование у студентов компетенции, позволяющих средствами русского языка решать коммуникативные задачи в области профессиональной деятельности. В учебно-методическом пособии представлены как теоретические сведения, так и практические задания, выполнение которых будет способствовать овладеванию профессиональными терминами и языком специальности для активного применения русского языка, как в повседневном, так и в профессиональном общении</t>
  </si>
  <si>
    <t>Емелина Н.К.</t>
  </si>
  <si>
    <t>Методы принятия оптимальных решений</t>
  </si>
  <si>
    <t>Учебно-практическое пособие</t>
  </si>
  <si>
    <t>В учебно-практическом пособие рассмотрены оптимизационные модели, применяемые в экономике, линейное и нелинейное программирование, оптимизация в условиях неопределенности, многокритериальная оптимизация. Приведены практические рекомендации по использованию программы Excel для решения оптимизационных задач методами линейного программирования. Теоретический и практический материал пособия дополнен задачами для самостоятельного решения и тестовыми вопросами для самоконтроля знаний. Предназначено для студентов экономических направлений и специальностей дневной и заочно-дистанционной форм обучения, а также преподавателей и экономистов-практиков</t>
  </si>
  <si>
    <t>Емелина Н.К., Козлова Н.Г.</t>
  </si>
  <si>
    <t>Эконометрика</t>
  </si>
  <si>
    <t>В учебном пособии излагаются основы эконометрики, рассматриваются парные и множественные модели регрессии, модели с качественными переменными, позволяющие исследовать закономерности в реальных данных. Уделяется внимание методам оценки параметров уравнения, корреляционному анализу, а также базовым предпосылкам классической линейной регрессии.Учебное пособие содержит теоретический материал, решения типовых задач, задачи для самостоятельного решения и тестовые задания для самоконтроля знаний. В качестве инструментального средства моделирования используется стандартная офисная программа Excel.Предназначено для студентов очной и дистанционной форм обучения, а также для магистрантов и докторантов, занимающихся вопросами прикладной эконометрики</t>
  </si>
  <si>
    <t>Енсебаев Т.М.</t>
  </si>
  <si>
    <t>Методы обучения по редактору «CINEMA 4D»</t>
  </si>
  <si>
    <t>Архитектура, Дизайн, Искусствоведение, Культурология</t>
  </si>
  <si>
    <t>Методы обучения по редактору «Аdobe After Effects»</t>
  </si>
  <si>
    <t>Учебно методическое пособие Методы обучения по редактору «Аdobe After Effects». Данное методическое пособие разработано для студентов специальности 5В042100 - «Дизайн», обучающихся по специализации 5В042102 - «Графический дизайн», и предназначены как для ознакомления с дисциплиной «Видеотехнологии в дизайне», так и для самостоятельного изучения дисциплины</t>
  </si>
  <si>
    <t>Енсебаев Т.М., Токсанова А.А.</t>
  </si>
  <si>
    <t>Методы обучения по редактору«Аdobe Illustrator»</t>
  </si>
  <si>
    <t>Учебно методическое пособие Методы обучения по редактору«Аdobe Illustrator». Данное методическое пособие разработано для студентов специальности 5В042100 - «Дизайн», обучающихся по специализации 5В042102 - «Графический дизайн», и предназначены как для ознакомления с дисциплиной «AdobeIllustrator», так и для самостоятельного изучения дисциплины</t>
  </si>
  <si>
    <t>Методы обучения по редактору «Аdobe Photoshop»</t>
  </si>
  <si>
    <t>Учебно методическое пособие Методы обучения по редактору «Аdobe Photoshop». Данное методическое пособие разработано для студентов специальности 5В042100 - «Дизайн», обучающихся по специализации 5В042102 - «Графический дизайн», и предназначены как для ознакомления с дисциплиной «Adobe Photoshop», так и для самостоятельного изучения дисциплины</t>
  </si>
  <si>
    <t>Ералин Қ.</t>
  </si>
  <si>
    <t>Оқу құралында бейнелеу өнері мұғалімдерін дайындаудың теориялық негіздері, ғылыми таным әдістері, негізгі дидактикалық принциптері, ғалым мамандар дайындауды ұйымдастыру мәселелері қарастырылған. Бейнелеу өнері және сызу мамандығының магистранттарына арналған оқу құралында болашақ ғалым педагогтарға жоғары оқу орнында студенттерге өнерді үйретудің педагогикалық проблемаларын шешу жолдары көрсетілген.Оқу құралы университеттердің бейнелеу өнері және сызу мамандығының магистранттары, студенттері мен бейнелеу өнері және сызу пәнінің оқытушылары мен мұғалімдеріне арналған.</t>
  </si>
  <si>
    <t>Ералин Қ., Ералина А., Шаханбаев М.</t>
  </si>
  <si>
    <t>Портрет өнері</t>
  </si>
  <si>
    <t>Оқу құралында бейнелеу өнері мұғалімдерін даярлаудың теориялық негіздері, ғылыми таным әдістері, негізгі дидактикалық принциптері, мамандар даярлауды ұйымдастыру мәселелері қарастырылған. Бейнелеу өнері және сызу мамандығының магистранттарына арналған оқу құралында болашақ педагогтарға жоғары оқу орнында студенттерге портрет өнерін үйретудің педагогикалық мәселелерін шешу жолдары көрсетілген. Оқу құралы университеттердің бейнелеу өнері және сызу мамандығының магистранттары, студенттері мен бейнелеу өнері және сызу пәнінің мұғалімдеріне арналған.</t>
  </si>
  <si>
    <t>Ералин Қ., Бейсенбеков Ж.</t>
  </si>
  <si>
    <t>Бейнелеу шығармаларын бағалау</t>
  </si>
  <si>
    <t>Бұл оқу құралы М6010700 - «Бейнелеу өнері және сызу» мамандығы бойынша жоғарғы оқу орнында оқитын магистранттарға арналған. 
 Оқу құралында бейнелеу өнері шығармаларын көркемдік талдаудың негізгі ұстанымдары мен әдістері қарастырылған. Қазақстан бейнелеу өнері шығармаларының көркемдік ерекшеліктерін жоғары оқу орнында оқыту үдерісінде талдау үлгілері үсынылған.</t>
  </si>
  <si>
    <t>Ералин Қ., Бейсенбеков Ж., Ералина Ғ.</t>
  </si>
  <si>
    <t>Өнер шығармаларын қабылдау</t>
  </si>
  <si>
    <t>Оқу құралында шығарманы қабылдау негіздері, шығарманы қабылдау әдістері, шығарманы қабылдау әдістерін өмір мен өнерде қолдану мәселелері қарастырылған. Бейнелеу өнері және сызу мамандығының студенттеріне арналған оқу құралында болашақ педагогтарға жоғары оқу орнында шығарманы қабылдау ұғымдарын меңгеру мен олардың қасиеттерін тәжірибеде қолдану жолдары көрсетілген. Оқу құралы университеттердің бейнелеу өнері және сызу, дизайн мамандығының студенттері мен бейнелеу өнері және сызу пәнінің мұғалімдеріне арналған.</t>
  </si>
  <si>
    <t>Ералин Қ., Ералина А.</t>
  </si>
  <si>
    <t>Бейнелеудің мамандық пәндерін оқыту әдістемесі</t>
  </si>
  <si>
    <t>Оқу құралында жоғары оқу орнында бейнелеу өнері пәндері сабақтарын ұйымдастыру мәселелері қарастырылған. Студенттердің бейнелеу өнері пәндері сабақтарын жоспарлау ұйымдастыру дағдыларын қалыптастыру жолдары көрсетілген. Сонымен қатар болашақ мұғалімдер үшін бейнелеу өнері пәнін мектепте оқытудың педагогикалық білімдерін, педагогикалық іскерліктері мен дағдыларын меңгеру мен қалыптастыру мәселелері қарастырылған. Оқу құралы педагогикалық институттар мен университеттердің бейнелеу өнері және сызу мамандығының студенттеріне, магистранттарына арналған.</t>
  </si>
  <si>
    <t>Өнертанымдық даярлық</t>
  </si>
  <si>
    <t>Еңбекте бейнелеу өнері мұғалімдерін дайындаудың өнертанымдық негіздері, ғылыми таным әдістері, негізгі танымдық ұстанымдары, мамандар дайындауды ұйымдастыру мәселелері қарастырылған. Бейнелеу өнері және сызу мамандығының студенттеріне арналған бұл еңбекте болашақ ғалым-педагогтарға жоғары оқу орнындағы студенттерге өнерді үйретудің педагогикалық мәселелерін шешу жолдары көрсетілген. Оқу құралы университеттердің бейнелеу өнері және сызу мамандығының студенттері мен бейнелеу өнері және сызу пәнінің мұғалімдеріне арналған.</t>
  </si>
  <si>
    <t>Этнодизайн</t>
  </si>
  <si>
    <t>Оқу құралында, жоғарғы оқу орнында этнодизайн материалдарын элективті курс ретінде оқыту мәселелері қарастырылған. Этнодизайн, этнодизайнер, форма, формақұрау, көркем конструкциялау, жобалау, жоба композициясы, жарықтану, түстану, материалтану, безендіру, эскиздеу ұғымдарына түсініктер берілген. Этнодизайнды оқыту бағдарламасы, бейнелеу өнері болашақ мұғалімдерін этнодизайн мүмкіндіктері арқалы даярлау мәселелері қарастырылған.</t>
  </si>
  <si>
    <t>Ералин Қ., Ералина Ғ.</t>
  </si>
  <si>
    <t>Дизайн негіздері</t>
  </si>
  <si>
    <t>Оқу құралында дизайн негіздері, дизайнды ғылыми таным әдістері, жоба жасаудың негізгі принциптері, жоба нысаны, өндірістік дизайн, орта дизайны, жарнама дизайны, жобалауды ұйымдастыру мәселелері қарастырылған. Дизайн нысанын жобалауға қатысты ұғымдары мен жобалау дағдыларын қалыптастыру жолдары көрсетілген. Сонымен қатар болашақ мұғалімдер үшін дизайн пәнін оқытудың педагогикалық білімдерін, педагогикалық іскерліктері мен дағдыларын меңгеру мен қалыптастыру мәселелері қарастырылған. Оқу құралдары педагогикалық университеттердің бейнелеу өнері және сызу мамандығының студенттері мен бейнелеу өнері және сызу пәнінің мұғалімдеріне арналған.</t>
  </si>
  <si>
    <t>Ержан К.С.</t>
  </si>
  <si>
    <t>Ислам Ақидасы</t>
  </si>
  <si>
    <t>Нұр-Мүбәрак Египет Ислам мәдениеті университеті</t>
  </si>
  <si>
    <t>Бұл оқу құралында Ислам дінінің сенімдік мәселелерін қарастыратын ақида ілімі, Ислам сенім жүйесі, Ислам тарихында сенімге қатысты туындаған мәзһабтар және олардың көзқарастары баян етіледі. Ұсынылып отырған оқу құралы жоғары оқу орындарында «Исламтану», «Дінтану», «Теология» мамандықтары бойынша білім алып жатқан студенттер мен оқытушыларға және ислам ілімдеріне қызығатын оқырман қауымға арналған.</t>
  </si>
  <si>
    <t>Ержанов Н.Т., Ельмуратова А.Ф., Кузембаев Н.Е.</t>
  </si>
  <si>
    <t>Методическое руководство по проведению научных исследований</t>
  </si>
  <si>
    <t>Методическое руководство</t>
  </si>
  <si>
    <t>Методическое руководство предназначено для студентов, магистрантов и докторантов для подготовки научных работ и проведения научных исследования по циклу гуманитарных, естественных и технических наук.</t>
  </si>
  <si>
    <t>Еркасов Р.Ш.</t>
  </si>
  <si>
    <t>Основы химии координационных соединений</t>
  </si>
  <si>
    <t>В учебном пособии отражены теоретические положения и основные понятия координационной химии. В ней представлены сведения по строению, свойствам, химической связи в координационных соединениях, а также по кинетике и механизмам реакций с их участием. Пособие подготовлено на основе лекций, читаемых студентам ЕНУ им.Л.Н.Гумилева. Теоретический материал отражен в базовых задачах с решениями, приводятся лабораторные опыты. Для самостоятельной оценки знаний обучаемый может воспользоваться предлагаемыми тестами, вопросами и задачами различных уровней сложности.
  Учебное пособие предназначено для студентов и магистрантов химических специальностей вузов.</t>
  </si>
  <si>
    <t>Еркасов Р.Ш., Колпек А., Абдуллина Г.Г.</t>
  </si>
  <si>
    <t>Кешенді қосылыстар химиясы</t>
  </si>
  <si>
    <t>Оқу құралымда кешенді химияның негізгі түсініктері мен теориялық мәселелері қарастырылған. Мұнда кешенді қосылыстардың құрылысы, қасиеттері, химиялық байланыстары, сол сияқты олардың қатысуымен жүретін реакциялардың кинетикасы мен механизмдері жөнінде мәліметтер берілген. Теориялық материал шешуі келтірілген есептерде қолданысын тапқан, зертханалық тәжірибелер берілген. Білімді өз бетінше бағалау мақсатында білім алушы ұсынылып отырған күрделілік деңгейі әртүрлі есептер, сұрақтар және тестілі тапсырмаларды пайдалануына болады.</t>
  </si>
  <si>
    <t>Еркебаева Н.А., Орынтаев Ж.К., Ким Э.П.</t>
  </si>
  <si>
    <t>Сот экспертологиясы</t>
  </si>
  <si>
    <t>5В030100 «Құқықтану» мамандығы бойынша «Сот экспертологиясы» оқулық. - Шымкент: Оңтүстік Қазақстан Мемлекеттік Университеті 
 Оқулықта сот сараптамасының теориялық негіздері мен сот сараптамасының ұйымдастырушылық және әдістемелік негіздері қарастырылған.</t>
  </si>
  <si>
    <t>Ермаганбетов К.Т.
 Чиркова Л.В.</t>
  </si>
  <si>
    <t>Физические основы оптоэлектронных приборов</t>
  </si>
  <si>
    <t>В учебном пособии рассмотрены физические основы функционирования оптоэлектронных приборов.
 Предназначено для студентов физических, физико-технических и родственных специальностей. Может быть полезным для слушателей ФПК инженерных работников.</t>
  </si>
  <si>
    <t>Ермағанбетов Қ.Т. (Ермаганбетов К.Т.)</t>
  </si>
  <si>
    <t>Электртехника және электроника негіздер. 1-том</t>
  </si>
  <si>
    <t>Ұсынылып отырған электрондық оқулықта электртехника ілімінің негізінде жататын электр- статикалық өріс, тұрақты тоқтың жалпы зарядтардың белгілі бір бағытта тасымалдануы үшін қажетті шарттар, тұрақты және айнымалы тоқтың электр тізбектерін зерттеу, есептеу әдістері, синустар заңдылығымен тоқтардың электр тізбегін есептеу әдістері, синустар заңдылығымен өзегеретін тоқтардардың электр тібектерінде жүретін резонанс құбылыстары туралы, үш фазалы электр тізбектерінің ерекшеліктері, сызықты электр тізбегіндегі өтпелі үдерістерді зерттеу әдістері, бейсызық электр тізбектерін есептеу әдістері, электрмагнетизм үдерістері, трансформаторлар туралы, айнымалы және тұрақты тоқ электр мәшинелері туралы баяндалған. Белгілі бір тақырыптардан кейін қорытындылар өзін-өзі тексеруге мүмкіндік беретін бақылау сұрақтары берілген.</t>
  </si>
  <si>
    <t>Электртехника және электроника негіздер. 2-том</t>
  </si>
  <si>
    <t>Электртехника және электроника негіздер. 3-том</t>
  </si>
  <si>
    <t>Ермағанбетов Қ.Т. (Ермаганбетов К.Т.), Чиркова Л.В.</t>
  </si>
  <si>
    <t>Физикалық электроникаға кіріспе</t>
  </si>
  <si>
    <t>Оқу құралы физикалық электрониканың негізін баяндауға арналған. Шалаөткізгіштерден жасалған аспаптардың, микроэлектроника элементтерінің жұмыс ұстанымдарының негізі болатын шалаөткізгіштер арасындағы түйістерде жүретін физикалық құбылыстардың ерекшеліктеріне ерекше көңіл аударылған. Шалаөткізгіштен жасалған диодтардың, өрістік және қосөрісті транзисторларда жүретін физикалық құбылыстары талданған. Әр параграфтан кейін баяндалған физикалық құбылыстардың негізгі ерекшеліктеріне оқушының назарын аудару мақсатында қорытыды жасалған. Оқушының берілген ұғымдарды дұрыс түсініп, баяндалған материалдарды қаншалықты түсінгендігі туралы мағлұмат алу мақсатында бақылау сұрақтары берілген. 
 Оқу құралы 5В071900-«Радиотехника, электроника және телекоммуникациялар», 5В060400- «Физика», 5В072300-«Техникалық физика», 5В071300-«Көлік, көлік техникасы және технологиясы» мамандықтары бойынша, күндізгі және сыртқы бөлімдерде оқитын студенттерге арналған. Магистранттарға да, доктаранттарға да, оқытушыларға да, сәйкесті мамандықтар бойынша жұмыс істейтін инженер-техник мамандарына да шалаөткізштен жасалған асапаптардың жұмыс ұстанымдарын жете түсініп қажетті жерлерде ұтымды пайдалануларына көмек көрсетеді деген ойдамыз.</t>
  </si>
  <si>
    <t>Ермаганбетова М. А.</t>
  </si>
  <si>
    <t>Информационные и коммуникационные технологии в образовании</t>
  </si>
  <si>
    <t>Данное учебное пособие предназначено для подготовки студентов по курсу «Информационные и коммуникационные технологии в образовании», а также для учителей, применяющих информационные технологии в образовательном процессе. Рассмотрены основные направления информатизации образования в Республике Казахстан.</t>
  </si>
  <si>
    <t>Ермекбаева Г., Баймұсаева А.</t>
  </si>
  <si>
    <t>Информатиканың теориялық негіздері</t>
  </si>
  <si>
    <t>Информатиканың теориялық негіздері – әлі толық қалып-таспаған ғылымның бөлімі. Оның қалыптасу процессі бүгінгі күнге дейін жалғасуда. Басқа ғылымдардың теориялық бөлімдері сияқты теориялық информатика негізінен информатиканы оқытудың қажеттілік әсерінен қалыптасады. Оқу құралы 5В070400 – Есептеу техникасы және бағдарла-малық қамтамасыз ету мамандығының студенттеріне арналған.</t>
  </si>
  <si>
    <t>Ермеков К.</t>
  </si>
  <si>
    <t>Курс философии (в 2-х т.)</t>
  </si>
  <si>
    <t>Ғылымның тарихы мен философиясы (2 томда)</t>
  </si>
  <si>
    <t>Ермекова Ж.К.</t>
  </si>
  <si>
    <t>Жалпы физика. Молекулалық физика және термодинамика</t>
  </si>
  <si>
    <t>Инженерлік мамандықтарда физика базалық пән болып табылады. Физика заңдары мен зерттеу әдістері жылу техникасында, электротехникада, кибернетикада және де т.б. технологиялық бағыттарда кеңінен қолданылады.
 Оқу құралында жалпы физика курсы бойынша білім алушылар молекулалық физика және термодинамика заңдылықтарымен танысатын болады</t>
  </si>
  <si>
    <t>Ермекова Ж.К., Стукаленко Н.М.</t>
  </si>
  <si>
    <t>Подготовка будущих учителей к развитию познавательного интереса учащихся к фундаментальным наукам</t>
  </si>
  <si>
    <t>В монографии раскрываются теоретические основы подготовки будущих учителей к развитию познавательного интереса учащихся в процессе обучения фундаментальным наукам и пути ее практической реализации. Особое внимание уделяется освещению методологического аспекта подготовки студентов педагогических специальностей к осуществлению исследуемого процесса в условиях практики общеобразовательной школы. Авторы предлагают модель организации подготовки учителей с опорой на специально разработанную технологию и элективный курс «Развитие познавательного интереса учащихся к фундаментальным наукам».Монография адресована преподавателям высшей и средней школы, научным работникам, магистрантам и студентам.</t>
  </si>
  <si>
    <t>В монографии раскрываются теоретические основы подготовки будущих учителей к развитию познавательного интереса учащихся в процессе обучения фундаментальным наукам и пути ее практической реализации. В третьем издании монографии мы дополнили вторую главу «Научно-методические основы организации процесса подготовки будущих учителей», были дополнены пункты 2.5, 2.6, 2.7, 2.8, 2.9. Проведенное исследование не претендует на исчерпывающее решение проблемы подготовки будущих учителей к развитию познавательного интереса учащихся к фундаментальным наукам, его можно рассматривать как одно из возможных решений исследуемой проблемы, обоснованные автором теоретические и методические аспекты могут быть использованы не только при обучении физике, но и всем естественным наукам. Перспективы исследования состоят в поиске новых путей организации подготовки учителей к развитию познавательного интереса учащихся в соответствии с растущими потребностями модернизации образования. Монография адресована преподавателям высшей и средней школы, научным работникам, магистрантам и студентам.</t>
  </si>
  <si>
    <t>Ерменбаева Г.К., Альжаппарова Б.К.</t>
  </si>
  <si>
    <t>Современная история Казахстана</t>
  </si>
  <si>
    <t>История Казахстана</t>
  </si>
  <si>
    <t>Разработанное на основе курса лекций учебное пособие способствует формированию исторического сознания студентов. Учебное пособие нацелено на изложение истории государственности, политических, экономических и социальных процессов, происходивших на территории страны. Учебное пособие рекомендуется студентам неисторических факультетов.</t>
  </si>
  <si>
    <t>Ерназарова У.С., Абжалелова Ш.Р.</t>
  </si>
  <si>
    <t>Учебное пособие предназначено для изучения курса «Основы бухгалтерского учета» для студентов колледжей и вузов всех форм обучения по специальности «Учет и аудит». Оно содержит лекционные материалы по основам бухгалтерского учета, а также контрольные вопросы и практические задачи для закрепления пройденного материала. Приведенные в издании наименования организаций, фамилии должностных лиц, хозяйственные операции и цифровые данные являются условными.</t>
  </si>
  <si>
    <t>Ерофеева Р. Ж., Аблеев Ж. Ш.</t>
  </si>
  <si>
    <t>Мектептегі дене шынықтыру пәнінің оқу үрдісін жоспарлау</t>
  </si>
  <si>
    <t>Оқу-әдістемелік көмекші жалпы білім беру мектебінде педагогикалық практиканы өту барысында студенттің оқу үрдісіне жоспарланған негізгі құжаттарды жобалау әдісін, нақты айтқанда жылдық жоспар, тоқсан жоспары, сабақтың конспектісін даярлауды жүйелі түрде дамытуға бағытталған әдістерді қамтиды. Оқу-әдістемелік материал 5В010800 – Дене шынықтыру және спорт мамандығының практикасына өзіндігінен дайындалып жатқан студенттерге, және де ЖОО-дары мен колледждердің дене шынықтыру факультетінің барлық курстарына, тәлімгер-әдіскерлеріне, мектеп директорлар мен меңгерушілеріне, дене шынықтыру мұғалімдеріне ұсынылады.</t>
  </si>
  <si>
    <t>Ерофеева Р.Ж.,Аблеев Ж.Ш</t>
  </si>
  <si>
    <t>Планирование учебного процесса по физической культуре в школе</t>
  </si>
  <si>
    <t>Ерсеитов У.</t>
  </si>
  <si>
    <t>Жалпы физика</t>
  </si>
  <si>
    <t>Инженерлік-техникалық мамандықтары сырттай оқу бөлімі студенттерінің бақылау жұмысын орындауға арналған оқу құралы.</t>
  </si>
  <si>
    <t>Ертаев К.Е.</t>
  </si>
  <si>
    <t>Бизнес – жоспар.</t>
  </si>
  <si>
    <t>Ертазин Х. Е</t>
  </si>
  <si>
    <t>Проблемы агробизнеса</t>
  </si>
  <si>
    <t>В книге рассмотрены теоретические и методологические вопросы развития агробизнеса, его особенности и опыт зарубежных стран. Особое внимание уделено развитию различных форм хозяйствования оптимальных параметров. Также раскрыты проблемы государственного регулирования, поддержки малого и среднего бизнеса в АПК и меры финансового обеспечения.
  Книга рассчитана на специалистов в сфере агробизнеса, работников агропромышленного комплекса, научных учреждений и студентов высших учебных заведений сельскохозяйственных специальностей.</t>
  </si>
  <si>
    <t>Ертазин Х.Е.</t>
  </si>
  <si>
    <t>Агробизнес (қаз.)</t>
  </si>
  <si>
    <t>Аграрлық бизнесті ұйымдастырудың теориялық және практикалық мәселелері жан-жақты қарастырылған (АӨК кәсіпорындары негізінле), яғни әртүрлі агроқұрылымдардың ұйымдастыру – экономикалық негіздері, ауыл шаруашылығы өнімдерін өндіру кәсіпкерлігі, ресурстар потенциалын пайдалану, жоспарлау, мал азығын өндіру, аграрлық нарық және нарықтық қатынастарды реттеу механизмдері.
 Оқулық ауыл шаруашылығы мамандарын дайындайтын жоғары оқу орны студенттерге арналған.</t>
  </si>
  <si>
    <t>а</t>
  </si>
  <si>
    <t>Қазақстанда агробизнестің қалыптасуы мен дамуы</t>
  </si>
  <si>
    <t>Монографияда агробизнес мәні, мазмұны және құрылымы ұйымдастырудың жолдары, аграрлық секторда қалыптасуы мен дамуы қарастырылған. 
 Нақты материалдар негізінде кең көлемде агроқұрылымдардың қалыптасуы мен дамуы, азық-түлік рыногі, агробизнестің маркетингтік сферасының мәселелері, экономиканы мемлекеттік реттеу механизмдері зерттелінген. 
 Кітап агроөнеркәсіп кешені салаларындағы мамандарға, ауылшаруашылығы жоғарғы оқу орындарының оқытушылары мен студенттеріне арналған</t>
  </si>
  <si>
    <t>Ершина А.К.</t>
  </si>
  <si>
    <t>Механикалық қондырғылар</t>
  </si>
  <si>
    <t>Оқу құралында жаңарып тұратын энергия көздерін пайдаланудың негізгі жолдары келтірілген. Айналу осі вертикаль орналасқан Дарье түріндегі жел агрегаттары толығырақ қарастырылған. Жел турбинасының барлық аэродинамикалық характеристикалары: айналу моменті, турбинаның қуаты, жел энергиясын пайдалану коэффициенті және т.б. аналитикалық жолмен анықталған. Сонымен қатар, жүктемесіз және жүктемемен жұмыс істейтін турбинаның бұрыштық айналу жылдамдығын теориялық тұрғыдан анықтау мүмкіндігі көрсетілген.
 Оқу құралы «физика», «механика», «жаңарып тұратын энергия көздерін түрлендіру және соның негізінде жұмыс істейтін қондырғылар» мамандықтарының студенттері мен магистранттарына арналған, сонымен қатар дәстүрлі емес энергетика саласында жұмыс істейтін мамандарға да пайдалы.</t>
  </si>
  <si>
    <t>Теория и практика использования возобновляемых источников энергии</t>
  </si>
  <si>
    <t>В пособии изложены основные пути использования возобновляемых источников энергии. Более подробно рассмотрены теория вертикально-осевых ветроагрегатов типа Дарье. Аналитически определены все аэродинамические характеристики ветротурбины: вращательный момент, мощность турбины, коэффициент использования энергии ветра и др. Показана возможность теоретического определения угловой скорости вращения турбины при ее запуске на холостом ходу, а также с выходом на рабочий режим. 
 Книга предназначена для студентов и магистрантов специальностей: «физика», «механика», «преобразование возобновляемых видов энергии и установки на их основе» университетов, а также будет полезна специалистам работающим в области использования возобновляемых источников энергии.</t>
  </si>
  <si>
    <t>Есберген Р.А.</t>
  </si>
  <si>
    <t>Әлемдік мұнай нарығындағы Қазақстан: қазіргі жағдайы және даму келешегі.</t>
  </si>
  <si>
    <t>нефть</t>
  </si>
  <si>
    <t>Монографияда әлемдік мұнай нарығындағы Қазақстанның бүгінгі жағдайына талдау жасалып, даму перспективалары айқындалған. Автор әлемдік мұнай нарығындағы Қазақстанның қазіргі жағдайы мен даму келешегін үш негізгі тарауда қарастырған. Монография мұнайгаз саласына қызығушылық танытатын оқырмандарға арналған.</t>
  </si>
  <si>
    <t>Есберген Р.Ә., Жумагалиева Б.З.</t>
  </si>
  <si>
    <t>Жобалық менеджмент</t>
  </si>
  <si>
    <t>Оқу құралында өзгермелі әлемде тиімді әрекет ету үшін қажет технологиялардың бірі – жобалық басқару әдісі қарастырылады. Жобалық менеджмент жүйесі, жобаның ұйымдық құрылымы мен қатысушыларының ролі туралы тұтас көрініс келтірілген. Жобаларды басқарудың процестері қамтылған. Сонымен қатар жобаларды басқару әдістері мен құралдары толық сипатталған. Оқу құралының материалдары жобаларды басқару процестеріне қойылатын халықаралық стандарттар талаптарына негізделген. Оқу құралы жоғары оқу орындарының студенттеріне, магистранттары мен докторанттарына, жобаларды басқару бойынша курстар тыңдаушыларына, жобаларды жүзеге асыруға жауапты басшыларға, мамандарға, мемлекеттік қызметшілерге арналады.</t>
  </si>
  <si>
    <t>Есдаулетов А. О.</t>
  </si>
  <si>
    <t>Печать Казахстана в годы перестройки</t>
  </si>
  <si>
    <t>Публицистическое мастерство Ануара Алимжанова</t>
  </si>
  <si>
    <t>Есеналиев А.Е</t>
  </si>
  <si>
    <t>Медиация институты: Отандық және шетелдік тәжірибе</t>
  </si>
  <si>
    <t>Оқу құралы оқырман қауымға, студенттерге, құқық қорғау органдарының қызметкерлеріне-заңгерлерге, сондай-ақ медиация проблемаларымен шұғылданушыларға арналған.</t>
  </si>
  <si>
    <t>Укрепление межэтнических и межконфессиональных отношений как основа национальной безопасности Казахстана на современном этапе</t>
  </si>
  <si>
    <t>Данная монография адресована студентам, аспирантам и препедователям гуманитарнных факультетов высших учебных заведений, ученым и практикам в области обеспечения межэтнического и межконфессионального согласия.</t>
  </si>
  <si>
    <t>Есеналиев А.Е., Тоханова Р.Ж.</t>
  </si>
  <si>
    <t>Қазақстан Республикасының банк құқығы</t>
  </si>
  <si>
    <t>Заңгер үшін банк құқығын білу өз мамандығын игерудегі маңызды элементтердің бірі болып табылады. Нарықтық қатынастардың қалыптасуы мен кәсіпкерліктің дамуы жағдайында еліміздің экономикасында банк үлкен рөл атқарады. "Банк" сөзі италияның "banco" – ақша ұсақтау сәкісі, орындығы дегенді білдіреді. Банк бір жағынан несие берушілердің ақша капиталын орталықтандыруды, екінші жағынан, заемшыларды орталықтандыруды білдіреді.</t>
  </si>
  <si>
    <t>Есеналиева А.Е., Тоханова Р.Ж.</t>
  </si>
  <si>
    <t>Қазақстан республикасының инвестициялық құқығы</t>
  </si>
  <si>
    <t>Оқу құралының Шифры 5В030100-Құқықтану мамандығының студенттеріне арналған.
 Оқу құралы талаптарға сай құрастырылған және курсты толық білуі үшін қажетті барлық мәліметтерді қамтиды. 
 Қазақстан Республикасының Инвестициялық құқығы пәні - мемлекеттік білім беру стандарттарына сәйкес біліктілік пен білім алуды қамтамасыз етіп, студенттерге инвестициялық құқығының негізгі теориялық ережелерін түсіндіріп, инвесторлардың құқықтарын қорғап, қазіргі ел экономикасына ірі көлемді қаржылар тарту қажеттігі туындап отырғанда, инвестициялар тартудың жетекші факторы болып табылатын құқықтық базаның құрамдас бөлігін құрап отырған инвестицияларды өзара қорғау және қолдау жөніндегі екіжақты келісімдердің маңызын, мазмұнын, ерекшеліктерін зерттеу нәтижесінде оларды жетілдіруге байланысты ұсыныстар беру болып табылады. Осы мақсатқа жету барысында инвестициялық қатынастардың мәнін, екіжақты келісімдердің құқықтық табиғатын, Қазақстанның инвести-циялық климат қалыптастырудағы саясатын зерттеуді алдына міндет етіп, инвестициялық құқығының әрекет етуін зерттеп, инвесторлар арасындағы қатынастар маңызын ашып, студенттерге инвестициялық құқығының әр түрлі жағдайларына құқықтық нормаларды дұрыс қолдану тәжірибесін оқытады.</t>
  </si>
  <si>
    <t>Есенаманова М. С.</t>
  </si>
  <si>
    <t>Основы радиационный экологии</t>
  </si>
  <si>
    <t>В курсе лекций основы радиационной экологии даются важнейшие понятия радиационной безопасности, основ дозиметрии, воздействия радиоактивного излучения на живые организмы и норм радиационной безопасности; раскрываются основные источники поступления радионуклидов в окружающую среду; рассматриваются различные способы переработки и захоронения радиоактивных отходов.
 Рекомендован студентам, обучающихся в высших учебных заведениях и для всех заинтересованных изучению основ радиационной экологии</t>
  </si>
  <si>
    <t>Дәрістер курсы радиациялық экология негіздерін оқыйтын студенттер үшін көмекші құрал ретінде құрастырылған. Радиациялық қауіпсіздіктердің негізгі түсініктер, дозиметрия негіздері, тірі ағзаларға радиактивті сәелелену әсерлері және радиациялық қауіпсіздік нормалары берілген. Қоршаған ортаға радионуклидтердің түсу негізгі көздеріне сипаттама берілген. Радиоактивті қалдықтардың әртүрлі өндіру мен көму тәсілдері қарастырылған.
 Жоғары орындарының оқушылары мен студенттерге және радиациялық экология негіздерін өзбетімен оқуға барлық ізденушілерге арналған.</t>
  </si>
  <si>
    <t>Есенаманова М.С., Сангаджиева Л.Х., Есенаманова Ж.С., Абуова А.Е., Абишева Ф.Н., Тауова Н.Р.</t>
  </si>
  <si>
    <t>Биогеохимия және экотоксикология (каз)</t>
  </si>
  <si>
    <t>«Биогеохимия және экотоксикология» оқу құралы «Биогеохимия және экотоксикология» пәніне тиісті типтік бағдарламаға сай дайындалған. Оқу құралы Атырау мемлекеттік университеті үшінші курс студенттеріне «Биогеохимия және экотоксикологияның» міндетті бөлігінің жеке тарауларын терең меңгеру үшін арналған. Биогеохимияның негізгі тұжырымдамалары, олардың ғылым ретінде даму сатылары, жер бетіндегі химиялық элементтерінің таралу ерекшеліктері, олардың миграциясы қарастырылады, химиялық элементтердің геохимиялық топтамасы туралы көрініс беріледі. Әдістемелік құралы геохимия, топырақтану, биология пәндерін зерттейтін аралас факультеттердегі студенттерге де пайдалы.</t>
  </si>
  <si>
    <t>Биогеохимия и экотоксикология (рус)</t>
  </si>
  <si>
    <t>Учебно-методическое пособие предназначено студентам третьего курса специальности 5В060800-Экология Атырауского государственного университета для углубленного изучения отдельных разделов обязательного компонента «Биогеохимия и экотоксикология». Рассмотрены базовые концепции биогеохимии, этапы ее развития как науки, особенности распределения химических элементов в земной коре, их миграции, дается представление о геохимических классификациях химических элементов, изложены основные понятия токсикологии, рассмотрены вопросы механизмы адаптаций человека к условиям окружающей среды и меры повышения устойчивости организма к воздействию ксенобиотиков. Методическое пособие полезно также студентам смежных факультетов, изучающих геохимию, геоэкологию, почвоведение, биологию.</t>
  </si>
  <si>
    <t>Есенбаева Г.А.</t>
  </si>
  <si>
    <t>Современные проблемы механики</t>
  </si>
  <si>
    <t>Дисциплина «Современные проблемы механики» для магистрантов специальности «Механика» является обязательным профилирующим предметом. Учебное пособие отражает основные аспекты изучаемых вопросов, в нем системно излагаются общие сведения, концепции и положения, позволяющие освоить основы представленного материала. Данное учебное пособие можно рассматривать и как освещение круга основных идей и методов на основе классического аппарата, используемого в механике для решения изложенных проблем. Теоретическая часть учебного пособия направлена на дальнейшее овладение практическими методами решения конкретных задач, навыками самостоятельного продумывания и проведения собственных научных исследований. Учебное пособие выполнено в соответствии с тематикой типовой учебной программой дисциплины (Алматы, 2014 г.). Предназначено для магистрантов специальности «Механика» и технических специальностей, преподавателей и широкого круга специалистов, изучающих изложенные методы в своих научных изысканиях</t>
  </si>
  <si>
    <t>Есенгабылов И.Ж.</t>
  </si>
  <si>
    <t>Жартылай өткізгіштер физикасы</t>
  </si>
  <si>
    <t>Бұл оқу құралы қатты дене физикасы теориясын негізінен тұжырымдап, жартылай өткізгіштердің қасиеттерін және олардағы процестерді сипаттауға арналған. Оқу құралында кристалдық тордың теориясы, атомдық физика және кванттық механикадан алынған қажетті мәліметтер және осы негізде қатты дененің электрондық теориясы берілген. Оқу құрал жоғары оқу орындарының «Физика» мамандығында оқитын студенттерге және магистранттарға арналған.</t>
  </si>
  <si>
    <t>Есенгалиев К.Г., Мурзашев Т.К., Сидихов Б.М.</t>
  </si>
  <si>
    <t>Жануарлар морфологиясы латын ветеринарлық терминологиясымен</t>
  </si>
  <si>
    <t>Ұсынылып отырған оқу құралы жануарлар организмдері жасушаларының, ұлпаларының, мүшелері мен мүшелер жүйелерінің микроскопиялық және макроскопиялық құрылысына байланысты берілген. Оқу құралында цитология, эмбриология, гистология мен анатомия салаларындағы және латын ветеринарлық терминологиясының анатомо – гистологиялық, клиникалық және фармацевтикалық номенклатуралық терминдері мейлінше толығымен қамтылған.</t>
  </si>
  <si>
    <t>Есенгалиев М.Н.</t>
  </si>
  <si>
    <t>Жол-көлік оқиғаларының сараптамалары</t>
  </si>
  <si>
    <t>5В120100 - «Ветеринарлық медицина», 5В120200 - «Ветеринарлық санитария» және 5В080200 - «Мал шаруашылығы өнімдерін өндіру технологиясы» мамандықтарының студенттеріне арналған «Жануарлар морфологиясы латын ветеринарлық терминологиясымен» оқу құралы</t>
  </si>
  <si>
    <t>Есимов Б.О., Адырбаева Т.А., Дубинина Е.С.</t>
  </si>
  <si>
    <t>Кристаллография и минералогия</t>
  </si>
  <si>
    <t>Учебник составлен в соответствии с требованиями учебного плана и программой дисциплины «Кристаллография и минералогия» и предназначен для студентов специальности 5В075300 – Химическая технология тугоплавких неметаллических и силикатных материалов.Отражены основные понятия о кристаллическом строении веществ и их свойствах, вопросы геометрической кристаллографии, физические и химические свойства минералов, кристаллохимия наиболее важных классов минералов – самородные элементы, сульфиды, оксиды и гидроксиды, галоиды, карбонаты, нитраты, сульфаты, вольфраматы, фосфаты и силикаты. Обобщены и использованы современные материалы по химическим составам, кристаллографии и структуре, физическим свойствам, генезису и месторождениям, практическому значению и искусственному получению более восьмидесяти минеральных видов. Рассматриваются петрография главнейших магматических, осадочных и метаморфических горных пород, а также материалы по отечественным минеральным ресурсам производств силикатных материалов.</t>
  </si>
  <si>
    <t>Есимов Б.О., Сейтжанов С.С., Битемиров М.К.</t>
  </si>
  <si>
    <t>Приоритетные строительные материалы и их минерально-сырьевое обеспечение</t>
  </si>
  <si>
    <t>Учебник предназначен для магистрантов специальности 6М075300 - Химическая технология тугоплавких неметаллических и силикатных материалов Учебник посвящен вопросам производства строительных материалов в рамках Государственной программы индустриально-инновационного развития Республики Казахстан на 2015-2019 годы. Рассматриваются приоритетные виды деятельности в производстве строительных материалов и приоритетные строительные товары, производство приоритетных изделий строительной керамики и огнеупоров, производство приоритетных изделий из стекла, производство цемента, извести, строительного гипса и асбестоцемента, минерально-сырьевой потенциал производств приоритетных строительных материалов в Республике Казахстан, тенденции в развитии производства строительных материалов в зарубежных странах</t>
  </si>
  <si>
    <t>Есимов Е.Қ., Онгарова А.Х, Сұлтанбекова П.С.</t>
  </si>
  <si>
    <t>Жерді жақсарту</t>
  </si>
  <si>
    <t>Бұл «Жерді жақсарту» пәнінен оқулық 5В090300 - «Жерге орналастыру», 5В090700 - «Кадастр» мамандықтары бойынша мемлекеттік стандартқа және типтік бағдарламаға сәйкес дайындалған. Оқулықта жерді жақсартудың ғылыми негізде ұйымдастырылатын шаруашылық және техникалық шаралары, суландыру, құрғату, орман мелиорациясы, агромелиорация, химиялық мелиорация және жердің құнарлылығын ұзақ уақытқа көтеру немесе аумақты жалпы сауықтыру, жерді айтарлықтай дәрежеде жақсарту мақсатында жасалатын шаралар жиынтығы, табиғатты тиімді пайдаланудың бір түрі жалпы ландшафт, мелиорацияны жобалау кезінде ландшафттық өзгерістердің мүмкін болатын дәл болжам жасаудың маңызы техникалық шаралар жиынтығы. Топырақты сумен, ауамен, қоректік заттармен қамтамасыз етуді жақсартуға, оны жел, су эрозиясы сияқты қатерлі құбылыстардан қорғау принциптері қарастырылған.</t>
  </si>
  <si>
    <t>Есимов Е.Қ., Онгарова А.Х.</t>
  </si>
  <si>
    <t>Бұл «Жер кадастры» пәні оқу құралында 5В090300 - «Жерге орналастыру», 5В090700 - «Кадастр» мамандықтары бойынша мемлекеттік стандартқа және типтік бағдарламаға сәйкес дайындалған. Оқу құралында жер қатынастарының тарихи даму негіздері, жер қорының жағдайы мен сипаттамасы туралы айтылады. Жер кадастырының мақсаттары мен принциптері, мазмұны және жерді кадастрлық есепке алу, бағалау, жер учаскелерін мемлекеттік тіркеуді жүргізу баяндалған. Жер кадастрының автоматтандырылған ақпараттық жүйесі /ААЖ/ құрылуының негіздері, жер учаскелерімен операциялар жүргізу әдістері берілген. Нарықтық жағдайда жер учаскелерін жылжымайтын мүліктің біріккен объектілерімен бірге бағалау әдістері негізгі мақсаттары мен міндеттері және де мазмұны баяндалған.</t>
  </si>
  <si>
    <t>Биологиялық белсенді заттардың биотехнологиясы</t>
  </si>
  <si>
    <t>ЖОО арналған оқу құралы. Оқу құралда биологиялық белсенді заттарды алудың негізгі технологялық процестері қарастырылған. 
 Биотехнологиялық өндіріс салалары биологиялық белсенді заттарды алу тәсілдері қарастырылған. 
 Оқу құрал жоғарғы оқу орындарының студенттері мен магистранттарына, биотехнолог мамандарына арналған.</t>
  </si>
  <si>
    <t>Есимова Д.Д.</t>
  </si>
  <si>
    <t>Болашақ ұстаздың деонтологиялық даярлығы-патриоттық тәрбиенің негізі</t>
  </si>
  <si>
    <t>Геоэкология (каз.яз)</t>
  </si>
  <si>
    <t>Кәсіптік пәндерді оқыту әдістемесі</t>
  </si>
  <si>
    <t>Есимова Д.Д., Кертаева Г.М. /Yessimova D.D., Kertaeva G.M.</t>
  </si>
  <si>
    <t>Deontological readiness of fututre teachers</t>
  </si>
  <si>
    <t>Предлагаемое учебное пособие "деонтологическая готовность будущих педагогов" состоит из двух разделов: информационно-теоретического и диагностического. Выделены основные проблемные положения деонтологической науки. Освещаются вопросы современной педагогической деонтологии. Кратко изложены основы деонтологии как науки. Общие деонтологические понятия раскрываются в обобщенном виде. Особенно ценно то, что в учебном пособии в системной форме раскрываются основные проблемные вопросы педагогической деонтологии. Учебное пособие предназначено для преподавателей, слушателей программ повышения квалификации, студентов, магистрантов и аспирантов, а также для школьных учителей. The proposed study guide “Deontological readiness of future teachers” consists of two sections: information-theoretical and diagnostic. Main problematic provisions of deontological science are selected by the author. Issues of modern pedagogical deontology are highlighted. A brief outline of the basics of deontology as a science is made. Common deontological concepts are revealed in a generalized form. Especially valuable is that in the study guide main problematic issues of pedagogical deontology are revealed in a systemic form. The study guide is intended for academic staff, trainees of professional development programs, undergraduate, graduate and postgraduate students, as well as for school teachers.</t>
  </si>
  <si>
    <t>Есимова Д.Д., Царегородцева А.Г., Ажаев А.С., Арефьев В.Е.</t>
  </si>
  <si>
    <t>Концептуальные основы развития туризма в северо-восточном Казахстане и Алтайском крае</t>
  </si>
  <si>
    <t>Есимова Ж.</t>
  </si>
  <si>
    <t>Социально-политическая обстановка в Казахстане в 50-60гг. ХХ века</t>
  </si>
  <si>
    <t>Материалы и выводы, сформулированные в данной работе, могут быть использованы при написании обобщающих и частных работ по новейшей истории Казахстана и сопредельных регионов, а также при разработке учебных пособий и в лекционных курсах на исторических и неисторических факультетах ВУЗов. Суждения и выводы автора позволяют глубже и яснее понять сущность освоения целинных и залежных земель в северных областях Казахстана, четко представить ее жесткость и грубость, а также убедиться в том, что экономические методы центра не уступали, если даже не превосходила другие колониальные системы. Тема данного исследования представляет практический интерес и для исследователей, практических работников, государственных служащих. Ее выводы могут быть использованы для написания обобщающих трудов по государственно-политической идеологии.</t>
  </si>
  <si>
    <t>Есимсеитова К. А., Мұхтаров Т.М., Маратов Р.М., Маратов Р.М.</t>
  </si>
  <si>
    <t>Көлік экономикасы</t>
  </si>
  <si>
    <t>Оқу құралында көлік экономикасының негiзгi ұғымдары, ұйымдастыру-техникалық шараларды енгізуді экономикалық дәлелдеу, өндірістік іс-әрекеттерді жоспарлау әдістерін жетілдіру, еңбек пен еңбек ақыны ұйымдастыруды жақсарту, еңбек өндірісін жоғарлату, пайдалану шығындарды үнемдеу, сондай-ақ, автокөлік кәсіпорындарының пайдалылығын жоғарылату негіздері берілген.Оқу құралында келесі сұрақтар толығымен қарастырыллған: көлік экономикасының рөлі және маңызы, көлік транспортындағы негізгі қорлар, жүмысты ұйымдастыру және жоспарлау, еңбек ақыны ұйымдастыру және жоспарлау, көлік транспортындағы тарифтер және өзіндік құны, транспорттағы шаруашылық механизм, көлік транспорт кәсіпорынының бизнес-жоспары, өндірістік-шаруашылық қызметінің экономикалық анализі Техникалық – экономикалық талдау кәсіпорынның өндірістік-қаржылық қызметін пайдаланудың нәтижелеріне техникалық және ұйымдастыру факторларының байланысын ашады, олардың әрқайсысының, соның ішінде жоспардың орындалуына тигізетін әсердің дәрежесін анықтайды, өндірістегі көрінбей қалған резервтерді айқындайды, жұмыстағы кемшіліктерді ашады</t>
  </si>
  <si>
    <t>Экономика транспорта</t>
  </si>
  <si>
    <t>В учебном пособии авторами даются основы организации планирования на транспорте, методы расчёта экономической эффективности капитальных вложений и новой техники, экономический анализ производственно-хозяйственной деятельности АТП. Технико-экономический анализ позволяет раскрыть зависимость результатов производственно-финансовой деятельности предприятия от эксплуатационных, технических и организационных факторов, определить степень влияния каждого из них на выполнение плана, выявить имеющиеся резервы производства, вскрыть недостатки в работе. Руководители предприятий должны хорошо представлять круг ожидаемых проблем. Изменяющаяся хозяйственная среда требует от них по-иному рассматривать финансовые показатели и возможности различных организационно-правовых форм предприятий. Бизнес-план АТП предусматривает изучение рынка транспортных услуг и перспектив его развития; возможностей сбыта продукции; оценку затрат и соизмерение их с тарифами и ценами, которые определяют рынок для поддержания потенциальной прибыльности предприятия</t>
  </si>
  <si>
    <t>Есиркепова А М</t>
  </si>
  <si>
    <t>Табиғатты пайдалану экономикасы</t>
  </si>
  <si>
    <t>Оқу құралында пәннің типтік бағдарламасына сәйкес тақырыптар ашып көрсетілген. Жоғары оқу орындарына арналған "Табиғатты пайдалану экономикасы" оқу құралы студенттердің тұрақты даму жағдайында табиғатты пайдаланудың экономикалық мәні, экономикалық тиімділігі, басқару әдістері туралы білімдерін кеңейтуге көмектеседі.Оқу құралы экономикалық мамандықтардың студенттеріне, кәсіпкерлерге, ғылыми қызметкерлерге, магистранттарға, докторанттарға, оқытушыларға, мемлекеттік басқару органдарына арналған.</t>
  </si>
  <si>
    <t>Макроэкономика</t>
  </si>
  <si>
    <t>Оқу құралында пәннің типтік бағдарламасына сәйкес тақырыптар ашып көрсетілген. Жоғары оқу орындарына арналған оқу құралы макроэкономика бойынша басты сұрақтарды, оның ішінде макроэкономикалық көрсеткіштер және олардың өзара байланыстылығы, жалпы макроэкономикалық тепе-теңдікті, тауар және ақша нарығындағы макроэкономикалық тепе-теңдік орнату жағдайларын, монетарлық және бюджет-салық саясаты сияқты мәселелерді қамтиды. Оқу құралы экономикалық мамандықтардың студенттеріне, кәсіпкерлерге, ғылыми қызметкерлерге, магистранттарға, докторанттарға, оқытушыларға, мемлекеттік басқару органдарына арналған.</t>
  </si>
  <si>
    <t>Есиркепова А. М.</t>
  </si>
  <si>
    <t>Сақтандыру (толықтырылган екінші басылымы)</t>
  </si>
  <si>
    <t>Оқу құралында «Сақтандыру» пәнінің жоғарғы оқу орындарындағы оқу бағдарламасымен қарастырылған негізгі сұрақтар қамтылған. Оқу құралында сақтандыру ісінің құрылымы мен теориясына байланысты мәселелер қарастырылып және оларды нақты шешу жолдары ұсынылған, сонымен қатар, сақтандыру ісі саласындағы шетел тәжірибелеріне шолу жасалынған.</t>
  </si>
  <si>
    <t>Современное предпринимательство</t>
  </si>
  <si>
    <t>В учебном пособии в краткой и доступной форме рассмотрены все основные вопросы, предусмотренные учебной программой по дисциплине "Современное предпринимательство". Пособие раскрывает важные вопросы, связанные с теорией и практикой предпринимательства. В нем отражены такие вопросы, как понятие бизнеса, современные методы ведения предпринимательской деятельности, его назначение, состав и структура, виды, информационное обеспечение процесса практические рекомендации к методике составления отдельных разделов бизнес-плана. В пособии представлены возможные риски и пути их преодоления, примеры управления персонала при ведении бизнеса.</t>
  </si>
  <si>
    <t>Заманауи кәсіпкерлік</t>
  </si>
  <si>
    <t>Оқу құралында пәннің типтік бағдарламасына сәйкес тақырыптар ашып көрсетілген. Жоғары оқу орындарына арналған оқу құралы қазіргі замандағы кәсіпкерліктің ерекшеліктерін, оның ішінде кәсіпкерлікті қолдау бойынша мемлекеттік бағдарламалардың негізгі бағыттарын, еңбек ресурстары миграциясының кәсіпкерліктің дамуына әсер етуі сияқты мәселелерді, қамтиды.</t>
  </si>
  <si>
    <t>Есиркепова А.М.</t>
  </si>
  <si>
    <t>Бизнес-жоспарлау</t>
  </si>
  <si>
    <t>Оқу құралында пәннің типтік бағдарламасына сәйкес тақырыптар ашып көрсетілген. Жоғары оқу орындарына арналған оқу құралы студенттердің, кәсіпкерлердің бизнес-жоспарлау бойынша түсінігін кеңейтеді, бизнес-жоспарды жасау әдісі, оның құрылымы, негізгі бөлімдері туралы мәліметі мен көзқарасы қалыптасады. Оқу құралында бизнес-жоспарлаудың тәжірибесі мен теориясымен байланысты мәселелер қарастырылып, нақты шешу жолдары ұсынылған. Оқу құралы экономикалық мамандықтардың студенттеріне, кәсіпкерлерге, ғылыми қызметкерлерге, магистранттарға, докторанттарға, оқытушыларға, мемлекеттік басқару органдары қызметкерлеріне арналған.</t>
  </si>
  <si>
    <t>Қайталама ресурстарды басқару: теория мен әдіснамасы</t>
  </si>
  <si>
    <t>Монография имеет теоретическое и практическое значение. Он предназначен для сотрудников высших учебных заведений, студентов, магистрантов, аспирантов, бизнесменов, государственных служащих, научных работников, а также широкого круга читателей, интересующихся вопросами государственно-частного партнерства в сфере образования.</t>
  </si>
  <si>
    <t>Есиркепова А.М., Есиркепова М.М., Исаева Г.К.</t>
  </si>
  <si>
    <t>Мемлекет-жеке меншік әріптестігі аясында жоғары білім берудің дуалдық оқыту жүйесінде кәсіпкерлерді ынталандыру тетіктері: теория мен әдіснамасы</t>
  </si>
  <si>
    <t>Монографияда мемлекет-жеке меншік әріптестігі қағидалары негізінде жобаларды іске асырудың арқасында жоғары білім жүйесінің тіиімділігі мен бәсекеге қабілеттілігі, оның инвестициялық тартымдылығы артатындығы, жоғары оқу орындарының қаржылық әлеуеті ұлғайып, тұрғындарға ұсынылатын әлеуеметтік маңызды, сапалы қызметтерді қызметтерді ұсыну қамтамасыз етілетіні қарастырылған.Монография кәсіпкерлерге, ғылыми қызметкерлерге, магистранттарға, докторанттарға, оқытушыларға, мемлекеттік басқару органдарына және экономикалық факультет студенттеріне арналған.</t>
  </si>
  <si>
    <t>Стимулирование предпринимателей как форма государственно-частного партнерства в системе дуального обучения на базе высшего образования: теория и методология</t>
  </si>
  <si>
    <t>Монография имеет важное теоретическое и практическое значение и предназначена работникам высших учебных заведений, магистрантам, докторантам, предпринимателям, государственным служащим, научным работникам, а также широкому кругу читателей.Исследования, приведенные в монографии посвящены изучению достоинств и недостатков государственно-частного партнерства в системе дуального обучения в сфере высшего образования, поиску адекватных современным условиям механизмов взаимодействия предпринимательских структур с вузами и государством, а также подготовке рекомендаций относительно тенденций и перспектив развития данного сотрудничества.</t>
  </si>
  <si>
    <t>Есиркепова А.М., Исаева Г.К.</t>
  </si>
  <si>
    <t>Государственно-частное партнерство в системе высшего образования: современное состояние и приоритеты развития</t>
  </si>
  <si>
    <t>Монография имеет теоретическое и практическое значение и предназначается для работников высших учебных заведений, студентов, магистрантов, докторантов, предпринимателей, государственных служащих, научных работников, а также широкого круга читателей, интересующихся вопросами государственно-частного партнерства в сфере образования.Исследования, приведенные в данной монографии посвящаются изучению современного состояния и проблем развития высшего образования Казахстана, анализу зарубежного опыта государственно-частного партнерства на основе дуального обучения, выявлению возможностей применения зарубежных моделей такого сотрудничества в условиях Казахстана.</t>
  </si>
  <si>
    <t>Жоғары білім жүйесіндегі мемлекеттік-жеке меншік әріптестік: қазіргі жағдайы мен даму басымдықтары</t>
  </si>
  <si>
    <t>Монографияда келтірілген зерттеулер Қазақстандағы жоғары білім дамуының қазіргі жағдайы мен өзекті мәселелеріне, дуальды оқыту негізінде мемлекеттік - жеке меншік әріптестіктің шетел тәжірибиесіне талдау жасауға, сонымен қатар аталған әріптестіктің шетел үлгілерін Қазақстан жағдайында пайдалану мүмкіндіктерін анықтауға арналған.Монографияның теориялық және тәжірибелік мәні бар және жоғары оқу орындарының қызметкерлеріне, студенттерге, магистранттарға, докторанттарға, кәсіпкерлерге, мемлекеттік басқару органдарына, ғылыми қызметкерлерге, оған қоса білім беру аясында мемлекеттік - жеке меншік әріптестік сұрақтарымен қызығатын оқырмандарға арналған.</t>
  </si>
  <si>
    <t>Есиркепова М.М.</t>
  </si>
  <si>
    <t>Международные стандарты труда в Республике Казахстан: проблемы имплементации и защиты</t>
  </si>
  <si>
    <t>Данная монография посвящена теоретическим и практическим вопросам взаимодействия международного и национального трудового права, международно-правовых источников и внутригосударственных актов о труде; проблемам, возникающим в процессе имплементации международных трудоправовых норм во внутригосударственные нормы трудового права и при их реализации в жизнь.</t>
  </si>
  <si>
    <t>Есиркепова М.М./ Yessirkepova M.M</t>
  </si>
  <si>
    <t>International labor standards in the Republic of Kazakhstan: problems of implementation and protection</t>
  </si>
  <si>
    <t>This monograph is devoted to theoretical and practical issues of interaction between international and national labor law, international legal sources and domestic labor acts; problems arising during the implementation of international standards in domestic labor law regulations and their implementation in life. Данная монография посвящена теоретическим и практическим вопросам взаимодействия международного и национального трудового права, международно-правовых источников и внутригосударственных актов о труде; проблемам, возникающим в процессе имплементации международных трудоправовых норм во внутригосударственные нормы трудового права и при их реализации в жизнь.</t>
  </si>
  <si>
    <t>Есімова А.М.</t>
  </si>
  <si>
    <t>Антибиотиктер өндірісі</t>
  </si>
  <si>
    <t>Оқу құралда антибиотиктер алудың негізгі технологялық процестері қарастырылған. Оқу құрал жоғарғы оқу орындарының студенттері мен магистранттарына, биотехнолог мамандарына арналған</t>
  </si>
  <si>
    <t>Есіркепов Ж.М.</t>
  </si>
  <si>
    <t>Мектепте баскетболды үйрету әдістемесі</t>
  </si>
  <si>
    <t>Оқу-әдістемелік құралында баскетбол ойынының шығу тарихынан бастап, даму кезеңдері, ойын әдістері мен тәсілдері, төрешілік ережелері, қауіпсіздік ережелері, жаңа алаң өлшемдері, сабақ өткізу әдістері, дәрістік және тест материалдары ұсынылады.
 Оқу-әдістемелік құрал жалпы білім беретін мектептердегі дене шынықтыру пәнінің мұғалімдері мен жас жаттықтырушыларға, студент жастарға, баскетбол спортымен енді шұғылданып жүрген жасөспірімдерге арналған.</t>
  </si>
  <si>
    <t>Есмаханова К.Р., Тунгушбаева Д.И.</t>
  </si>
  <si>
    <t>Математика для экономистов</t>
  </si>
  <si>
    <t>учебно- методическом пособии изложена программа изучения 1 курса
 математики для студентов экономических специальностей. Данная программа охватывает следующие разделы математики: алгебра, геометрия, пределы, производная, интегралальное исчисление. В учебно- методическом пособии излагаются краткий теоретический материал, методические рекомендации, тестовые задания, а также ответы к
 тестовым заданиям.</t>
  </si>
  <si>
    <t>Еспекова Л.А.</t>
  </si>
  <si>
    <t>Қазіргі қазақ тілінің фонетикасы</t>
  </si>
  <si>
    <t>Оқулықта қазіргі қазақ тілінің фонетикасына қатысты мәселелер сөз болады. Тілдің дыбыстық жүйесі, оның зерттелуі, буын құрамы, үндестік заңдарының түрлері, екпіннің қызметі секілді мәселелер жан-жақты қамтылған.
  Оқулық кредиттік жүйеге негізделіп жасалып отыр. Еңбек жоғары оқу орнының филология факультетінің студенттеріне арналады.</t>
  </si>
  <si>
    <t>Есполов Т.И., Джуламанов Т.Д., Пентаев Т.П., Абралиев О.</t>
  </si>
  <si>
    <t>Жер кадастры. (2 басылым) (2 томда)</t>
  </si>
  <si>
    <t>Оқулықта Қазақстан Республикасы мемлекеттік жер кадастры пәнінің жаңа жүйелік ғылыми-теориялық және әдістемелік негіздері, тарихи аспектіде әлемдік даму заңдылықтары және қазіргі уақыттағы реформалық өзгерістер мен республика жер қорының құрамы, жағдайы, жер кадастрындағы геодезиялық-картографиялық қызмет көрсету, жерді есептеу, бағалау, тіркеудің тиімді экономикалық механизмдері, сонымен қатар жер кадастрында автоматтандырылған ақпараттық жүйенің қолданылуы баяндалған.
 Оқулық «Жер кадастры», «Жерге орналастыру» және «Жылжымайтын мүлікті бағалау» мамандықтары бойынша оқитын бакалавриат, магистрант, докторанттарға арналған</t>
  </si>
  <si>
    <t>Еськова Ю.С., Юнкина Е.В., Карманова А. А.</t>
  </si>
  <si>
    <t>Практикум по дисциплине «Язык для специальных целей (уровень С2)»</t>
  </si>
  <si>
    <t>Данный практикум предназначен для студентов 4 курса специальности 5В011900 «Иностранный язык: два иностранных языка», обучающихся по кредитной технологии, и включает в себя задания, методические рекомендации по подготовке к практическим занятиям и самостоятельной работе студентов под руководством преподавателя.</t>
  </si>
  <si>
    <t>Ешибаев А. А., Исаева А. У.</t>
  </si>
  <si>
    <t>Фитоиндикация и фиторемедиация нарушенных экосистем юга Казахстана (в 2-х т.)</t>
  </si>
  <si>
    <t>В монографии представлены результаты многолетних исследований по изучению роли высших растений в биоиндикации состояния различных типов экосистем юга Казахстана, загрязненных ионами тяжелых металлов, нефтью и нефтепродуктами, возможности разработанных технологий фиторемедиации загрязненных почв, природных и искусственных водоемов. Данное издание предназначено для специалистов- экологов, биологов, биотехнологов, занимающихся изучением проблем экологической биотехнологии.</t>
  </si>
  <si>
    <t>Әбденов А.Ж.</t>
  </si>
  <si>
    <t>Қазақстандағы мұнай тасымалы құбырларының
 қалыптасуы мен даму тарихы (1920-2001 жж.)</t>
  </si>
  <si>
    <t>Монографияда Қазақстандағы мұнай тасымалдайтын құбырлардың қалыптасуы мен даму тарихы және ондағы негізгі мәселелер қарастырылады.
 1920 жылдан қазіргі күнге дейін Орал-Ембі, Маңғыстау мұнайын құбырлармен тасымалдау жолдары, шетелге шикізат жеткізілетін бағыттары, сонымен бірге мұнайшы мамандар туралы тың мәліметтер беріледі. Еңбекте Мәскеу, Алматы, Атырау, Ақтау және Ақтөбе қалаларындағы мұрағат деректері кеңінен қолданылды. Монография оқушы-студенттерге, магистранттар мен оқытушыларға және жалпы оқырман қауымға арналған.</t>
  </si>
  <si>
    <t>Әбдіғапбарова Ұ.М., Байкулова А.М.</t>
  </si>
  <si>
    <t>Оқушы лидерді тәрбиелеу</t>
  </si>
  <si>
    <t>Бұл монографиядалидер, лидерлік ұғымдарының мәні анықталады. Лидерлік типтері, түрлері қарастырылады. Лидерлік мәселесі қарастырылған шетелдік және отандық ғалымдар зерттеулері зерделенеді. Түркі ғұлама ойшылдардың лидерлікке берген сипаттамасы талданып беріледі. Оқушыларды жасөспірім кезеңінде лидерлікке тәрбиелеу ерекшеліктері негізделеді. Оқушы лидер тұлғасы анықталады және оған жан-жақты сипаттама беріледі. Оқушыларды лидерлікке тәрбиелеудің мәні мен құрылымыайқындалады. Оқушыларды лидерлікке тәрбиелеу технологиясымазмұндалады. Сондай-ақ, олардың тәжірибелік-эксперимент жүзінде тексерілгендігі баяндалады. Оқушылардың лидерлігі қалыптасуының деңгейін айқындайтын диагностикалық тесттер, сауалнамалар, ойын-тренингтер және жаттығуларжүйеленіп беріледі. Монографиябілім беру саласын басқару органдарының қызметкерлеріне, мектеп мұғалімдеріне, тәрбиешілері мен әдіскерлеріне, жоғары оқу орны мен колледждердегі педагогикалық мамандықтағы студенттерге, магистранттарға, докторанттарға және ізденушілерге арналған</t>
  </si>
  <si>
    <t>Әбдікерімова Г.И. (Абдикеримова Г.И.)</t>
  </si>
  <si>
    <t>"Кәсіпорын экономикасы" оқу құралы "Кәсіпорын экономикасы" пәніне тиісті 050506- "Экономика"мамандығы бойынша типтік оқу бағдарламасына сәйкес жазылған. Бұл оқу құралының мазмұны кәсіпорындарды ұйымдастыру-құқықтық және кәсіпкерлік істің түрлерін, кәсіпорынның мүліктерін, кадрларды, кәсіпорындағы өндірісті ұйымдастыру, инвестиция, маркетинг мәселелерін қарастыратын тарауларды қамтыған. Аталған оқу құралын жалпы экономикалық мамандықтарды оқытуда пайдалануға болады.</t>
  </si>
  <si>
    <t>Әбдікәрім Т.М., Мұхтарова Н.Б.</t>
  </si>
  <si>
    <t>Қазақ тіл білімінің ғылыми зерттеу негіздері</t>
  </si>
  <si>
    <t>Оқу құралында ғылым, ғылыми таным мен ғылыми зерттеу жұмыстарының негіздері зерделеніп, жүйеленген. Жалпы ғылыми зерттеу әдістері мен тілді зерттеу әдістерінің өзара байланысы мен айырмашылықтары көрсетіліп, тіл білімінің қазіргі өзекті бағыттары қарастырылған. Жас ізденушілерге бағыт-бағдар беру мақсатында ғылыми зерттеу жұмыстарының негізгі түрлері сараланады. Оқу құралы педагогикалық колледждер мен жоғары оқу орындарының оқытушылары мен студенттеріне, магистранттар мен тілді зерттеушілерге арналған.</t>
  </si>
  <si>
    <t>Әбдірақов Б</t>
  </si>
  <si>
    <t>Биохимия каз.</t>
  </si>
  <si>
    <t>Оқу құралы «Биохимия» пәнінің «Тамақ өнімдерінің технологиясы» мамандықтарында оқитын білімгерлерге арналған оқу бағдарламасына сәйкес жазылған. Оқу құралы белоктар, көмірсулар, липидтер, витаминдер, ферменттер т б. минералды заттар бар тамақ өнімдерін сақтау кезінде болатын биохимиялық өзгерістерді қамтиды.Бұл оқу құралы білімгерлерге астықты сақтау, оны өңдеу кезінде болатын биохимиялық процестерді оңай түсінуге септігін тигізеді.</t>
  </si>
  <si>
    <t>Биохимия рус.</t>
  </si>
  <si>
    <t>Әбдіраманов Ә.Ә., Жолдасов С.Қ. (Джолдасов С.К.), Қожамқұлова Г.Е.</t>
  </si>
  <si>
    <t>Гидравлика</t>
  </si>
  <si>
    <t>Оқу құралы «Гидравлика» пәні курсының жұмысшы бағдарламасына сәйкес жасалған және 33 лабораториялық жұмыстан тұрады. Олардың әрбірінде лабораториялық жұмысты орындау тәртібі мен схемалары көрсетіліп, қорытынды сұрақтар берілген. 5В080500-«Су ресурстары және суды пайдалану», 5081000-«Мелиорация, жерді баптау және қорғау», 5В073100-«Тіршілік әрекетінің қауіпсіздігі және қоршаған ортаны қорғау», 5В070800-«Мұнай-газ ісі» бакалавриат мамандықтарына және де колледждің су саласына қатысты – «Ауыл және су шаруашылығының қолданбалы экологиясы», «Гидромелиорация», «Гидротехникалық құрылыс» және де басқа «Гидравлика» пәнін өтетін колледж мамандықтарына арналған.</t>
  </si>
  <si>
    <t>Әбенова Б.С./Абенова Б.С.</t>
  </si>
  <si>
    <t>Ресей империясының қазақ өлкесіндегі аймақтық саясаты (1868-1891 жылдар). (2 томда)</t>
  </si>
  <si>
    <t>Монографияда жаңа құжаттық материалдардың және объективтік зерттеу принциптерінің негізінде Ресей үкіметінің «Далалық облыстарды басқару жөніндегі Уақытша ережені» Орынбор өлкесіне енгізу бағытындағы саясаты және әкімшілік реформаның қазақ қоғамына тигізген зардаптары талданады. Орынбор өлкесі империялық биліктің отарлық әдістерін қолдану объектісі ретінде қарастырылады. Әкімшілік реформаның және империялық Ресейдің аймақтық саясатының отарлық мәні ашып көрсетіледі. Мәселенің деректік және тарихнамалық деңгейін нақтылау мақсатында монографияда архив қорларынан алынған қолжазбалар мен тарихи құжаттар және орыс зерттеушілері мен әкімшілік чиновниктерінің кейбір еңбектері қосымшалар ретінде берілді. Автордың бұл зерттеу еңбегі жоғарғы оқу орындарының оқытиушылары мен студенттеріне, тарихшы мамандарға және қазақ халқының тарихы қызықтыратын көпшілік қауымға арналады.</t>
  </si>
  <si>
    <t>Әбетова З.Т. (Абетова)</t>
  </si>
  <si>
    <t>Аймақтық әлеуметтану</t>
  </si>
  <si>
    <t>Аймақтық әлеуметтану оқулығы оқу жұмыс оқу бағдарламасы «Әлеуметтану» бағыт бойынша бакалаврын дайындау деңгейіне және білім беру мазмұнына қойылатын талаптаға сәйкес жасалған. Оқулықтың мазмұны білім алушылардың біліктілігін дамыту негізінде аймақ әлеуметтануының теориясын, әдіснамасын және зерттеу дағдыларын кәсіби қызметтің негізгі түрлерінде туындайтын аймақтық мәселелерді шешу үшін қолдануға бағытталған. Оқу құралының ғылыми және практикалық маңыздылығы - теориялық жағынан терендетіп аймақтарды қарастыру жолында, білім алушылардың өзіндік жұмыс дағдыларын дамыту мен игеру болып табылады</t>
  </si>
  <si>
    <t>Әбеуова И.Ә.</t>
  </si>
  <si>
    <t>Кәсіби бағыттылықты қалыптастыру</t>
  </si>
  <si>
    <t>Әбеуова И.Ә. Ермекбаева Л.К.</t>
  </si>
  <si>
    <t>Әлеуметтік психология</t>
  </si>
  <si>
    <t>Әбілұлы М.</t>
  </si>
  <si>
    <t>Ежелгі дәурдегі отбасылық балалар ауыз әдебиеті</t>
  </si>
  <si>
    <t>Аймақтық менеджмент академиясының профессоры М.Әбілұлының жоғары оқу орындары мен колледж білімгерлеріне арналған «Ежелгі дәуірдегі отбасылық балалар ауыз әдебиеті» деп аталатын оқу құралы балалар ауыз әдебиетінің көне дәуірін қамтиды. Ежелгі дәуірде өмір сүрген ата-бабаларымыз өсіп келе жатқан өскелең ұрпақтардың сана-сезімін отаншылдыққа, адалдыққа, еңбекке тәрбиелеуге баса назар аударғаны белгілі. Сондықтан олар бала тәрбиесінің аса маңызды құралы-отбасылық балалар ауыз әдебиетіне көңіл бөлген. «Ойындар» деп аталатын тарауда балалардың ұлттық ойындары мен балалар ауыз әдебиеті арасындағы рухани байланыстың қыр-сыры зерделенеді. Бұл тарауда қазақ халқының ұлттық әскери – тәрбиелік ойындары туралы ғылыми тұжырымдар жасалып, ұлттық әскери – тәрбиелік ойындардың баланы ұлтжандылыққа баулудағы орыны атап көрсетіледі. Кітап мектеп мұғалімдері мен ғалымдарға, магистранттарға, білімгерлерге, мектеп оқушыларына арналып шығарылды.</t>
  </si>
  <si>
    <t>Ежелгі сақ дәурдегі балалар әдебиеті</t>
  </si>
  <si>
    <t>Профессор М.Әбілұлының жоғары оқу орындары мен колледж білімгерлеріне арналған «Ежелгі сақ дәуіріндегі балалар әдебиеті» деп аталатын оқу құралы ежелгі балалар әдебиетінің көне дәуірін қамтиды. Ауыз әдебиеті арқылы ежелгі әуірлерден жеткен шығармалар сақ дәуіріндегі балалардың тұрмыс-тіршілігі, көне мәдениеттің сілемдері –домбыра, қобыз, сыбызғы тарту мен би билеу, тас қорытып, темір өңдеу мен тасқа қашап сурет салу, жазу жазу, ескерткіш қашау өнерінің дамуы туралы сыр шертеді. Оқу құралындағы жаңылтпаштар, ертегілер мен аңыз әңгімелер сақ дәуіріндегі балалар әдебиетінің сілемдерінен хабардар етеді.Сонымен бірге оқулыққа ежелгі сақ елінің данышпандары Анарыс пен Тоқсарының афоризмдері енгізілген. Оқу құралы мектеп мұғалімдері мен ғалымдарға, білімгерлерге, мектеп оқушыларына арналып шығарылды.</t>
  </si>
  <si>
    <t>Әбішева М.М./Абишева М.М.</t>
  </si>
  <si>
    <t>Ирандағы шиизмнің тарихы</t>
  </si>
  <si>
    <t>востоковедение</t>
  </si>
  <si>
    <t>Оқу құралы жоғарғы оқу орындарында «шығыстану» мамандығы бойынша білім алушыларға арналғанымен, ислам тарихына, Иран мәдениетіне, исламдық саяси институттарға қызығушылық танытатын «халықаралық қатынастар», «аймақтану», «дінтану», «тарих» сынды мамандықтар бойынша білім алушылар мен ізденушілер үшін де пайдалы болмақ. Оқу құралында ұсынылған әдебиеттер арасында Ресейлік, Еуропалық, отандық авторлармен қатар, парсы тіліндегі деректер мен ғылыми еңбектер бар. Бұл парсы тілін білетін иранист-шығыстанушылар үшін құнды мәлімет болмақ.Оқу құралының соңында тақырып мазмұны мен оқу құралы қамтитын Аралық бақылауға арналған 50 тест сұрақтары келтірілген.</t>
  </si>
  <si>
    <t>Әбішева Т.О. /Абишева/</t>
  </si>
  <si>
    <t>Қоршаған орта мониторингі</t>
  </si>
  <si>
    <t>Бұл оқу құралы табиғи орта жағдайларының ластануын айқындау арқылы, ластану деңгейін бақылауды, табиғи және антропогендік факторлардың әсерінен табиғат, қоршаған ортада болуы мүмкін өзгерістерді болжау және орта жағдайын ретке келтіру шараларын басқару жүйесін бағалау арқылы ұйымдастырудың қажеттілігін баяндайды. Оқу құралы мониторинг түрлерін, оларға зертханада тәжірибелер арқылы оқушы, студенттердің білім деңгейін көтеруге өте қажет.Оқу құралы жалпы орта білім беретін оқытушыларға, мұғалімдерге, магистранттарға студенттерге арналған</t>
  </si>
  <si>
    <t>Әбішева Ш.С. /Абишева</t>
  </si>
  <si>
    <t>Мұнай және газ ісі мамандығының жалғастырушы топ студенттеріне арналып отырған «Кәсіби қазақ тілі» оқу құралы жаңа оқыту технологиясы бойынша жасақталған. Оқу құралының басты мақсаты тіл үйренушілердің қазақша таза сөйлеуіне, сауатты жазуына, мамандыққа қатыстымәтіндерді еркін баяндауына, сөздік қорын байытуға септігін тигізеді. Ұсынылып отырған еңбекте мамандыққа қатысты мәтіндер, жаттығу жұмыстары, өздік жұмыс тапсырмалары, студент алған білімін бекіту, қорыту мақсатында бақылау-тест тапсырмалары жүйелі берілген.Оқу құралы аталған мамандық иелеріне, тіл үйренушілерге, студенттерге, магистранттарға, оқытушыларға арналады</t>
  </si>
  <si>
    <t>Бұл еңбек ХҮ-ХҮІІІ ғасырлардағы қазақ әдебиеті тарихының мәселелері мен сол кезеңде өмір кешкен ақын, жыраулар шығармашылығын оқытуда қосымша оқу құралының орнына жүреді.Кітапта қазақ хандығы дәуіріндегі тарихи-әлеуметтік саяси жағдай, ХҮ-ХҮІІІ ғасырдағы жыраулар поэзиясының тарих сахнасына шығуы, олардың қоғамдағы рөлі, бабаларымыздың артында қалдырған мирас-мұралары турасында жан-жақты айтылады.Оқу құралы студенттерге, әдебиет тарихының хандық дәуірінен дәріс беретін оқытушыларға, магистранттарға арналады</t>
  </si>
  <si>
    <t>Әбуләйісова Л.Қ. / Абуляисова Л.К.</t>
  </si>
  <si>
    <t>Атомдар мен молекулалардың кванттық теориясы</t>
  </si>
  <si>
    <t>Оқу құралында кванттық механика негіздері, оның ішінде ғылымның қалыптасуы, математикалық аппараты, Шрёдингер теңдеуінің дәл және жуық шешімдері қарастырылған. Сонымен қатар кітапта қазақ тілінде алғаш рет жартылай эмпирикалық есептеулерді орындайтын MOPAC және эмпири- калық емес GAUSSIAN бағдарламалары туралы, олардың мүмкіншіліктері, жұмыс істеу принципі, қолдану мәселелері жайында жазылған. 
 Кітап жоғарғы оқу орындарының химия факультеттерінің студенттеріне және жас ғылыми қызметкерлерге арналған.</t>
  </si>
  <si>
    <t>Әділ О.Б., Тулеубаев А.Б., Төлеубаев Б.Ә.</t>
  </si>
  <si>
    <t>Мұнай-химиялық индустриядағы қауіпсіздік шаралары</t>
  </si>
  <si>
    <t>Оқу құралының ерекшелігі - өте көп ғылыми-өндірістік мәліметтер келтірілген, материалдар ғылыми-көпшіліктік құрал ретінде жалпы оқырман-жастарға пайдалы болар деген үмітпен берілген. Ел тарихы үшін өнеркәсіп индустриясының жас саласы саналатын мұнай-химиялық өндіріс технологиясының ерекшеліктерімен жастарды мүмкіндігінше таныстыруды мақсат тұтқан бұл оқу құралында тағылымдық-танымдық дүниелер аз болмасы хақ. Мұнайлық өнімдер: бензин сорттары мен дизельдік отыннан басқа метил-трет-бутилдік эфир мен полипропилен және кокс өндіру технологиясының ілімдік және практикалық шараларымен барынша таныстырумен қатар бұл еңбектің мұнай-химиялық индустриясын инновациялау тәріздес мақсаттарды арқалаған жөні де бар. Еңбек университетте, колледждар мен мектеп қабырғасында оқып жатқан жастар үшін, тіпті ұстаздар қауымына зор көмек болары сөзсіз</t>
  </si>
  <si>
    <t>Әжібеков Қ. Ж., Рысдәулетов Р. А.</t>
  </si>
  <si>
    <t>Гидроизоляциялық материалдар</t>
  </si>
  <si>
    <t>Оқу құралы «Гидроизоляциялық материалдар» пәнінің бағдарламасына сәйкес құрастырылған және гидроизоляциялық материалдар мен оларды өндіру технологиясы, қолданылуы жайлы барлық мәліметтерді қамтиды.
 Оқу құралы 5В073000 «Құрылыс материалдары, бұйымдары мен конструкцияларын өндіру» және 5В075300 «Қиын балқитын бейметалл және силикатты заттардың химиялық технологиясы» мамандығы студенттеріне арналған.</t>
  </si>
  <si>
    <t>Әжібеков Қанат Жұбандықұлы
 Рысдәулетов Райымберді Аманұлы</t>
  </si>
  <si>
    <t>Оқу құралы «Гидроизоляциялық материалдар» пәнінің бағдарламасына сәйкес құрастырылған және гидроизоляциялық материалдар мен оларды өндіру технологиясы, қолданылуы жайлы барлық мәліметтерді қамтиды.
 Оқу құралы 5В073000 «Құрылыс материалдары, бұйымдары мен конструкцияларын өндіру» және 5В075300 «Қиын балқитын бейметалл және силикатты заттардың химиялық технологиясы» мамандығы студенттеріне арналған.</t>
  </si>
  <si>
    <t>Әзберген М.И.</t>
  </si>
  <si>
    <t>Избранные вопросы геотехники</t>
  </si>
  <si>
    <t>Излагаются сведения об основных физико-механических характеристиках и нелинейной деформируемости грунтов, приводится методика проведения и обработки результатов трехосных испытаний, дается аналитическое описание закономерностей деформирования грунтов с учетом повторности нагружения, представляется инженерный метод расчета осадки основания при статическом и циклическом воздействиях. Учебное пособие предназначено для студентов, магистрантов, молодых ученых и специалистов-строителей</t>
  </si>
  <si>
    <t>Әлікенова К.Н. (Аликенова К. Н.)</t>
  </si>
  <si>
    <t>Мәдениет философиясындағы дәстүршілдік</t>
  </si>
  <si>
    <t>Философия ғылымдарының кандидаты К.Н. Әлікенованың кітабында қазіргі философияның мәдени табиғаты жан - жақты қарастырылып, мәдениет философиясының дәстүршілдік бағыттары мен формалары талқыланған.
 Бұл еңбек оқу құралы ретінде студенттерге, магистранттар мен аспиранттарға және мәдениет теориясының әуесқойларына арналған.</t>
  </si>
  <si>
    <t>Әлімбек Г.</t>
  </si>
  <si>
    <t>Шығыстанушыларға арналған кәсіби қазақ тілі (жоғары оқу орындарының орыстілді бөлімдерінің шығыстану мамандығына арналған)</t>
  </si>
  <si>
    <t>Оқу құралында негізінен шығыстану мамандығына қатысты және танымдық ғибраты мол мәтіндер қамтылды. Ежелгі шығыс, сақтар, Шығыс қоғамының мәдениеті, өнері, әдебиеті, жазуы, аңызы, тұрмыс-тіршілігі және Шығыс философиясы жөнінде көптеген мәліметтер берілді. Кәсіби тілді игеру мақсатын көздей отырып жазылған белгілі бір мамандық иелеріне арналған оқу құралы болғандықтан, арнаулы мәтіндерден кейін онда қолданылған негізгі салалық терминдердің сөздігі де беріліп отырады. Тіл үйренушінің мәтін мазмұнын, оқиға желісін баяндауын тексеруге, бағалауға арналған тапсырмалар мен бақылау сұрақтары да бар.Бұл оқу құралы негізінен жоғары оқу орындарының орыстілді бөлімдерінің шығыстану мамандығы бойынша білім алып жатқан студенттеріне арналған. Сонымен қатар оқу құралын халықаралық қатынас, елтану, аймақтану, мәдениеттану мамандары да қажетіне қарай пайдалана алады</t>
  </si>
  <si>
    <t>Әлімбек Г., Әділбек А., Мағзұмбекова Ә., Салықжанова Ш.</t>
  </si>
  <si>
    <t>Қазақ тілі (Жоғары оқу орындарының орыстілді бөлімдерінің студенттеріне арналған)</t>
  </si>
  <si>
    <t>Бұл оқу құралы жоғары оқу орындарының орыстілді бөлімдерінің студенттеріне арналған. Оқу құралына енгізілген үзінді мәтіндер тілдік қатынастың отбасы-тұрмыстық, мәдени-әлеуметтік, кәсіби-елтанымдық және ресми-қоғамдық салаларына сәйкес өзекті тақырыптарды қамтыған мәтіндер мен коммуникативтік тапсырмалар жүйесі тіл үйренушінің сөйлеу әрекетінің оқылым, тыңдалым, жазылым, айтылым түрлері бойынша тілдік дағдылары мен сөйлеу іскерліктерін қалып­тастыруға бағытталған. Оқу құралының тағы бір ең басты ерекшеліктері оқу құралында іріктеліп алынған мәтіндермен жұмыс істеуге арналған тапсырмалар мен қазақша-орысша сөздік, фразеологизмдер мен көнерген сөздердің мағыналарының түсініктемелері берілген. Мәтіннің мазмұнын, оқиға желісін баяндауға тексеруіне арналған тапсырмалар мен бақылау сұрақтары бар</t>
  </si>
  <si>
    <t>Әлісжан С.Қ.</t>
  </si>
  <si>
    <t>Ғылыми дискурстың танымдық негіздері (коммуникативтік-прагматикалық аспект)</t>
  </si>
  <si>
    <t>Оқу құралында ғылыми дискурстың белгілері мен ерекшеліктері, негізгі ұғымдары, ғылыми мәтіннің мағыналық құрылымы, ғылыми мәтіндердегі субъект факторы қарастырылады. Сондай-ақ ғылыми дискурстағы коммуникативті-когнитивтік кеңістікті қалыптастыратын кейбір метафоралық модельдер сипатталады. Оқу құралы ғылым тілі, ғылыми дискурс мәселесі қызықтырған мамандарға, ғылыми жұртшылыққа, филология мамандықтарында оқитын студенттер мен магистранттарға арналады.</t>
  </si>
  <si>
    <t>Әмірбекұлы Е.</t>
  </si>
  <si>
    <t>Инновациялық инфрақұрылымды дамытудың экономикалық механизмі</t>
  </si>
  <si>
    <t>Монографияда инновациялық инфрақұрылымның экономикалық маңызы, оны қалыптастырудың шетелдік және отандық тәжірибесі, маңызды элементтері және олардың қызметін жетілдірудің әдіснамалық негіздері қарастырылады. Қазақстанның инновациялық әлеуеті мен ұлттық инновациялық инфрақұрылымының қазіргі жағдайына және дамыту мүмкіндіктеріне талдау жүргізіледі. Инновациялық инфрақұрылымды дамытудың экономикалық механизмі және оны жүзеге асыру тетіктері ұсынылады.Бұл еңбек ғылыми ұйым қызметкерлеріне, инновациялық бизнеспен шұғылданушы мамандарға, докторанттарға, магистранттар мен студенттерге арналады</t>
  </si>
  <si>
    <t>Инновациялық бизнес</t>
  </si>
  <si>
    <t>Инновациялық бизнестің маңызы, оны қалыптастырудың шетелдік және отандық тәжірибесі, маңызды элементтері және олардың қызметін жетілдірудің әдіснамалық негіздері қарастырылады. Қазақстанның инновациялық әлеуеті мен ұлттық инновациялық инфрақұрылымының қазіргі жағдайына және дамыту мүмкіндіктеріне талдау жүргізіледі. Инновациялық инфрақұрылымды дамытудың экономикалық механизмі және оны жүзеге асыру тетіктері ұсынылады.
 Бұл еңбек ғылыми ұйым қызметкерлеріне, инновациялық бизнеспен шұғылданушы мамандарға, докторанттарға, магистранттар мен студенттерге арналады.</t>
  </si>
  <si>
    <t>Фирманың бәсекеге қабілеттілігі</t>
  </si>
  <si>
    <t>Оқу құралы нарықтық ортаның басты қозғаушы күші - бәсекенің, соның ішінде фирманың бәсекеге қабілеттілігінің экономикалық маңызын жан-жақты аша отырып, оның құраушылары мен басты ерекшеліктерін, әсер ететін факторларын, бағалау әдістемесін, бәсекеге қабілеттілікті арттыру тетіктерін сипаттайды. 
 Бұл оқу құралы экономикалық мамандықтар бойынша білім алатын жоғары оқу орындарының, колледждердің студенттеріне, магистранттарға, сондай-ақ бәсекеге қабілетті бизнес құруға талпынған кәсіпкерлерге ұсынылады.</t>
  </si>
  <si>
    <t>Әсенова Б.Қ., Қасымов С.Қ.</t>
  </si>
  <si>
    <t>Ет және ет өнімдерінің технологиясы</t>
  </si>
  <si>
    <t>Оқу құралында ет өндеу саласының шикізаттарды өндеудің технологиялары, мал сою технологиясы, ет өнімдерін өндеу және сақтау, шикізаттарға қойылатын талаптар мүмкіндігі көрсетілген.Үрдістерге жеке тоқтала отырып, оның әдістері, өндеу ерекшеліктері, артықшылықтары мен кемшіліктері, үрдістің дұрыс өткендігін текесеретін бақылау жұмыстарын жүргізуге назар аударылған. Ет өндірісінің ғылыми-тәжірибелік аспектілері қарастырылды. Оқу құралы «5В072700-Азық-түлік тағамдары технологиясы» мамандығының студенттеріне және «6М072700-Азық-түлік тағамдары технологиясы» мамандығының магистранттарына арналған оқулық ретінде ұсынылады.</t>
  </si>
  <si>
    <t>Астық түйірді сақтау және өндеу технологиясы</t>
  </si>
  <si>
    <t>Оқу құралы өндеу өндірісі саласының шикізаттарын өндеу технологиялары, қабылдау, өндеу технологиялары, астықтүйірді және оның өнімдерін өндеу және сақтау, шикізаттарға қойылатын талаптар мүмкіндігі көрсетілген. Үрдістерге жеке тоқтала отырып, оның әдістері, өндеу ерекшеліктері, артықшылықтары мен кемшіліктері, үрдістің дұрыс өткендігін текесеретін бақылау жұмыстарын жүргізуге назар аударылған. Өндеу өндірістерінің ғылыми-тәжірибелік аспектілері қарастырылды. Оқу құралы «5В072800-Өндеу өндірісітерінің технологиясы» мамандығының студенттеріне және 6М072800-Өндеу өндірісітерінің технологиясы» мамандығының магистранттарына арналған оқулық ретінде ұсынылады.</t>
  </si>
  <si>
    <t>Әубәкір С.Б.</t>
  </si>
  <si>
    <t>Жоғары математика. Алтыншы басылым. 1бөлім</t>
  </si>
  <si>
    <t>Ұсынылып отырған оқулық техникалық мамандық дайындайтын оқу орындарының үш сатылы білім беру жүйесінің бірінші сатысы – бакалавриаттық оқу бағдарламасына (sillabus) сәйкес арналып жазылған. Бірінші курстың бірінші маусымына үш кредит бөлінген. Бағдарлама бойынша оған математиканың: сызықты алгебра; векторлық алгебра; аналитикалық геометрия элементтері; математикалық талдауға кіріспе; біәр айнымалы функцияны дифференциалдық есептеуге арналған тараулар қарастырылады. Бірінші бөлімде осы аталған тарауларға сәйкес мысалдар келтіріліп, шығару жолдары және қажетті суреттермен қамтамасыз етілген. Тарау соңында студенттердің өздерін тексеруге арналған есептер мен жаттығулар, тест сұрақтары жауаптарымен келтірілген. Оқулық университеттердің техникалық, экономикалық мамандықтарында және колледждерде оқитын студенттерге, жоғарғы сынып оқушыларына, жалпы математикадан білімдерін көтерем деген көпшілік оқырмандарға арналған.</t>
  </si>
  <si>
    <t>Жоғары математика. Алтыншы басылым. 2бөлім</t>
  </si>
  <si>
    <t>Әуезов Ә.Ә., Атақұлов Т.А., Сулейменова Н.Ш., Жаңабаев Қ.Ш.</t>
  </si>
  <si>
    <t>Егіншілік (2 томда)</t>
  </si>
  <si>
    <t>Оқулықта егіншіліктің ғылыми негіздері, арамшөптер және олармен күресу, ауыспалы егістер, топырақ өндеу және егіншілік үйелерінің негіздері берілген. Агрономия мамандығы студенттеріне арналған.</t>
  </si>
  <si>
    <t>Әшкеев Ж.А. (Ашкеев Ж.А.)</t>
  </si>
  <si>
    <t>Тәжірибені жоспарлау және тәжірибе нәтижелерін өңдеу</t>
  </si>
  <si>
    <t>Ұсынылып отырған оқулық құралда тәжірибені жоспарлау теориясының негізгі ұғымдары мен анықтамалар, мәліметтер, толық және бөлшекті факторлы тәжірибе, алынған тәжірибелік берілгендерін математикалық өңдеу, модельдер тұғызылған сон және тік өрлеуден кейін шешім қабылдау туралы мәліметтер келтірілген.Онымен қоса, ортогональді және рототабельді орталық композиционды жоспарлар қарастырылған.Екінші ретті теңдеулерді канноникалық түріне түрлену тәсілдері жазбаланған және оларды талдау қарастырылған.
 Оқулықты 6M070900 «Металлургия», 6M071200 «Машина жасау» және 6M071000 «Материалтану және жаңа материалдар технологиясы» мамандықтары бойынша магистранттар тәжірибелік, ғылыми-зерттеу жұмыстарын өткізгенде пайдалануға болады. Онымен қоса,студенттер мен доктаранттар үшін тағайындалған.
  Оқулықта тәжірибелік жұмыстарын өткізу, алынған нәтижелерін өңдеу және шешім қабылдау сауалдары бойынша жалпы теориялық негіздері берілген. Оқулық құралдын негізгі бағыты – тәжірибелік жұмыстарын өткізу және алынған нәтижелерін өңдеу, талдау арқылы магистранттардың бiлiмдерiн нығайтуына мүмкiндiк беру.</t>
  </si>
  <si>
    <t>Ж. М. Жакеева</t>
  </si>
  <si>
    <t>Селекция овощных культур 1 том</t>
  </si>
  <si>
    <t>В представленном учебнике рассмотрены задачи селекции овощных культур, классификация овощных культур, техника и методика селекции овощных культур, методы селекционного отбора, технология селекционного процесса и его организация. Учебник предназначен для студентов биологических, агрономических специальностей</t>
  </si>
  <si>
    <t>Жайдақбаева Л.К., Бүркіт Ə.Қ., (Буркит А.К.) Әбдікерім Г. Ж.</t>
  </si>
  <si>
    <t>Ақпараттану</t>
  </si>
  <si>
    <t>Оқу-әдістемелік құралы оқу жоспарының талабына және «Информатика» пәнінің бағдарламасына сай құрастырылған және курстың барлық мәліметтерін қамтиды. Оқу құралында теориялық және практиалық материалдар, әдебиеттер тізімі келтірілген, 5В011100 – Информатика мамандығының бакалаврларына арналған.</t>
  </si>
  <si>
    <t>Жайлыбай К.Н.</t>
  </si>
  <si>
    <t>Дешевый способ выращивания дуба, акации, туи, можжевельника, клена, сирени и воспитание молодежи в экологическом патриотизме</t>
  </si>
  <si>
    <t>Емен, арша, акация, үйеңкі, бозарша, сирень өсірудің ең арзан әдістемесі және жастарды экологиялық патриотизмге тәрбиелеу</t>
  </si>
  <si>
    <t>Күріш егіншілігі және экология</t>
  </si>
  <si>
    <t>Арал өңірінің дәрілік өсімдіктерінің экологиясы</t>
  </si>
  <si>
    <t>Жайлыбай К.Н., Г.Ж.Хаирлаева</t>
  </si>
  <si>
    <t>Экологиялық атаулы күндер және өткізу шаралары Оқу құралы (Қазақша, орысша, ағылшынша)</t>
  </si>
  <si>
    <t>Жайлыбай К.Н., Нұрмаш Н.К.</t>
  </si>
  <si>
    <t>Биологиялық экология (2 томда)</t>
  </si>
  <si>
    <t>Жайлыбай К.Н., Райымқұлова С.Қ.</t>
  </si>
  <si>
    <t>Экология терминдерінің түсіндірме сөздігі</t>
  </si>
  <si>
    <t>Жайлыбай К.Н., Хаирлаева Г.Ж.</t>
  </si>
  <si>
    <t>Экологиялық күнтізбе (календарь)</t>
  </si>
  <si>
    <t>Жакеева Ж. М.</t>
  </si>
  <si>
    <t>Селекция овощных культур. 2 том</t>
  </si>
  <si>
    <t>В представленном учебнике рассмотрены задачи селекции овощных культур, класификация овощных культур, техника и методика селекции овощных культур, методы селекции овощных культур методы селекционного отбора</t>
  </si>
  <si>
    <t>Жакибаева К, Бегалиева Л.</t>
  </si>
  <si>
    <t>Қазақ тілі және ұлттық құндылықтар. Орта деңгей (3 кітап)</t>
  </si>
  <si>
    <t>Бұл оқу құралы қазақ тілін үйренушілерге арналған. Ұлттық салт-дәстүрлерді үйрету арқылы қазақ тілін меңгерту оқу құралының негізгі ерекшелігі болып табылады.</t>
  </si>
  <si>
    <t>Жакипбаев Б.Е., Таймасов Б.Т., Худякова Т.М.</t>
  </si>
  <si>
    <t>Композиционные вяжущие материалы и изделия на их основе</t>
  </si>
  <si>
    <t>Учебник предназначен для магистрантов специальности 6М075300 – Химическая технология тугоплавких неметаллических и силикатных материалов
 Рассматриваются основные понятия по изучению композиционных вяжущих материалов и перспектив разработки новых силикатно-строительных материалов; физико-химических основ получения вяжущих материалов композиционного назначения; инновационных аспектов совмещения портландцемента с гипсовым вяжущим материалом; искусственных композиционных материалов – бетонов; композиционно-минеральных вяжущих материалов на основе многотоннажных промышленных отходов; использования промышленных отходов в производстве композиционных вяжущих материалов; хризотилцементных композиционных материалов и изделий; производства силикатного кирпича и бетона; производства сухих строительных смесей.</t>
  </si>
  <si>
    <t>Жакирова Н.К.</t>
  </si>
  <si>
    <t>Жалпы химиялық технология</t>
  </si>
  <si>
    <t>Общая химическая технология</t>
  </si>
  <si>
    <t>Химия и технология низкотемпературных полифосфатных удобрений</t>
  </si>
  <si>
    <t>Изложены результаты химических, физико-химических и технологических исследований по получению полифосфатных солей и удобрений на их основе. Показана возможность получения простых и сложных полифосфатных удобрений в режиме низкотемпературной дегидратации - конденсации на различных энерготехнологических аппаратах. Книга представляет интерес для научных работников и специалистов работающих в области химии и технологии фосфорсодержащих удобрений.</t>
  </si>
  <si>
    <t>Жакишев Б.А.</t>
  </si>
  <si>
    <t>Жылу энергетикасында қолданылатын құрылыс материалдары</t>
  </si>
  <si>
    <t>Оқу құралы жылуды шығармайтын материалдардың ішкі құрылымдарын және жылу өткізгіштіктің негізгі заңдарын қарастырады, сондай-ақ булы құрылыс конструкциялардың беріктік есеп-қисабы әдістемесі мен принципін көрсметеді. Жылу өткізгіштіктің негізгі заңдары келтірілген. Бұл жұмыс мамандардың кең шеңбері үшін қолдануға, материалдармен және олардың қасиеттермен шұғылданғандарға, студенттерге, магистранттарға және аспиранттарға, құрылыс материалдардың облысында жұмыс жасайтын, және энергетиктер үшін пайдалы.</t>
  </si>
  <si>
    <t>Теплоизоляционные материалы,теплопроизводность и расчет прочности строительных конструкции паровых и водогрейных котлов.</t>
  </si>
  <si>
    <t>Системы производства и распределения энергоносителей</t>
  </si>
  <si>
    <t>Учебное пособие "Системы производства и распределения энергоносите-лей" предназначено для студентов специальности 5В071700 "Теплоэнергетика". Учебное пособие охватывает системы воздухоснабжения, топливоснабжения, производства и распределения холода, технической воды на промышленных предприятиях, и может быть рекомендовано для студентов всех специально-стей.</t>
  </si>
  <si>
    <t>Жакулин А.С., Жакулина А.А., Жусупбеков А.Ж., Кропачев П.А.</t>
  </si>
  <si>
    <t>Проектирование оснований и фундаментов (Геотехника)</t>
  </si>
  <si>
    <t>В учебнике приведены основы расчета и проектирования оснований и фундаментов с учетом международных стандартов (Eurocode–Geotechnika-7, ASTM, BS, СН и СП РК). Даны основные принципы проектирования грунтовых оснований и фундаментов мелкого и глубокого (свайных) заложения. Представлены примеры расчета и проектирования фундаментов по несущей способности и деформациям. Для работников научно-исследовательских и проектных организаций, преподавателей, докторантов, магистрантов и студентов строительных и транспортных вузов</t>
  </si>
  <si>
    <t>Жакупов М. К.</t>
  </si>
  <si>
    <t>Спорттық физиология</t>
  </si>
  <si>
    <t>Бұл оқу құралында бекiтiлген бағдарламаға сәйкес спорт физиологиясының бөлiмдерi қарастырылады. Аталған оқу құралы педагогика институтының дене тәрбиелеу мәдениетi және спорт мамандығының күндiзгi және сырттай бөлiмiнде оқитын студенттерiне арналған, сондай-ақ, орта және жоғары оқу орындарының педагогтары мен жаттықтырушыларына және ғылыми қызметкерлерiне көмекшi құрал бола алады.</t>
  </si>
  <si>
    <t>Жакупова А.Д.</t>
  </si>
  <si>
    <t>Сопоставительная мотивология: методы и аспекты</t>
  </si>
  <si>
    <t>В книге представлена разработка теоретико-методологических основ сопоставительной мотивологии как лингвистической области. По результатам психолингвистического эксперимента автор проводит сопоставительный анализ мотивационной рефлексии носителей славянских и тюркских языков, предлагает концепцию многоязычного мотивационно-сопоставительного словаря орнитонимов и фитонимов.
 Книга предназначена языковедам, преподавателям университетов, студентам, аспирантам, а также всем, кто интересуется вопросами национального своеобразия языкового мышления.</t>
  </si>
  <si>
    <t>Жакупова А.Д., Анищенко О.А.</t>
  </si>
  <si>
    <t>Историческая грамматика русского языка. История русского литературного языка. Уровень I. Базовый. (в 2-х т.)</t>
  </si>
  <si>
    <t>Учебное пособие разработано для цикла профилирующих элективных дисциплин бакалавриата по специальности «русский язык и литература» - исторической грамматики русского языка и истории русского литературного языка - на основании рабочего учебного плана, утвержденного ученым советом КГУ им.Ш.Уалиханова.
  Пособие включает в себя по каждой дисциплине 2 части: теоретическую и практическую. Первая часть представляет собой краткий лекционный теоретический курс, содержащий базовые темы дисциплины. Вторая часть представлена в форме учебно-методического комплекса, включающего все основные виды аудиторной и самостоятельной работы, предусмотренные кредитной системой обучения: содержание лекционных и практических занятий, планы СРСП и СРС, форма их проведения и контроля, требования к рубежному и итоговому контролю, тестовые задания.
  Учебное пособие предназначено для студентов очного и заочного отделений специальностей «русский язык и литература», «русская филология», для преподавателей вузов и школ.</t>
  </si>
  <si>
    <t>Жакупова Г. Ж., АйжариковаА.К., Бекетова Г.К.</t>
  </si>
  <si>
    <t>Бейорганикалық заттар өндірістерінің технологиялық жабдықтары</t>
  </si>
  <si>
    <t>«Жобалау негіздері және зауыттарды жабдықтау» пәнін оқытудың мақсаты студенттерге төменгі курстарда алынған білімді пайдалана отырып, жабдықтар мен аппараттарды таңдау және жобалауды үйрету. Бұл пәнді оқыту кезінде әртүрлі химиялық технологиялық процестердің жүру механизмдері, процестер өтетін аппараттардың түрлері, конструкциясы, жұмыс принципі және таңдау негіздері қарастырылады.</t>
  </si>
  <si>
    <t>Жакыпбекова Б.О.</t>
  </si>
  <si>
    <t>Ветеринарная гигиена</t>
  </si>
  <si>
    <t>В учебном пособии включены характеристика воздушной среды и почвы, кормов, гигиенические требования к источникам питьевой воды, водоснабжению и поению, помещениям и уходу за животными, системам и режи¬мам зимнего, летнего содержания, а также рассматривают вопросы прикладного характера соответ-ственно с биологическими особенностями разных видов, возраст-ных и продуктивных групп живот¬ных (молодняка, племенных, молочных, откармлива¬емых, шерстных, рабочих).</t>
  </si>
  <si>
    <t>Ветеринариялық гигиена</t>
  </si>
  <si>
    <t>Оқу құралында ауа, топырақ, жем-шөпті зерттеумен, сумен қамтамасыз ету және суаруға, қора - жайға, мал күтімінің маусымдық ерекшелігі мен ұстауы тәртібі және т.б. гигиеналық талаптарды зерттеп негіздеумен қатар, осы мәселелерді әр түлікке қатысты оның жасына және өнімділік топтарына (төл, асыл тұқымды, сауын малы, бордақыдағы мал, жұмыс малы), биологиялық ерекшеліктеріне сай қолдану жазылған.</t>
  </si>
  <si>
    <t>Малдың жұқпалы аурулары</t>
  </si>
  <si>
    <t>Жақашев Б.</t>
  </si>
  <si>
    <t>Ауыл шаруашылық инвестициялық ресурстары</t>
  </si>
  <si>
    <t>Жақсылықова К.Б.</t>
  </si>
  <si>
    <t>Ұсынып отырған «Қазақ тілі» оқулығы жоғары оқу орындарының ақпараттық-телекоммуникациялық технологиялар саласы мамандықтары бойынша оқитын студенттеріне арналған.
  Оқулықтың басты мақсаты - мемлекеттік тілді орыс тілді бөлімде оқитын студенттерге қатысымдық бағытта, мамандықтарының ерекшелігін ескере отырып меңгерту. 
  Оқулық мазмұны мемлекеттік тілді техникалық жоғары оқу орнының студенттеріне мамандықтарына сай қатысымдық қырынан меңгерте келе, өндіріс орындарында, әлеуметтік ортада қазақша кәсіби қарым-қатынасқа еркін түсуге үйретуді көздейді. Оқулықта берілген тапсырмалар студенттердің кәсіби ұғымдар мен терминдердің мәні мен мағынасын түсіне келе, мамандыққа байланысты әдебиеттерді оқып, мазмұнын түсіну қабілеттерін, кәсіби бағытта қазақша дұрыс сөйлеу және сауатты жазу дағдыларын жетілдіреді. Сонымен қатар кәсіби ұғымдардың мағынасын түсіну үшін мәтіндер мазмұнымен жүргізілетін әр түрлі жаттықтыру жұмыстары студенттердің мемлекеттік тіл бойынша базалық білімін одан әрі кәсіптанымдық қырынан тереңдетіп жетілдіру, интеллектуалдық деңгейі мен ой-өрісін кеңейтіп, техникалық ойлау логикасы мен шығармашылық қабілетін дамытуға бағытталған.</t>
  </si>
  <si>
    <t>Жақыпбекова Б. О., Оспанова М.С., Құрбанова К.С</t>
  </si>
  <si>
    <t>Ветеринариялық микробиология және вирусология» 1 часть</t>
  </si>
  <si>
    <t>Бұл оқулықта микробтар мен вирустардың жіктелінуі, физиологиясы мен генетикасы, микробиологиялық және генинженерлік жолдармен заттардың алынуы мен пайдалануы, иммунология, инфекциялық ауруларға микробиологиялық және вирусологиялық балау қою, сонымен қатар жануарлар азықтануындағы микроорганизмдердің қызметі, өсімдік азықтарын сақтауда және консервілеуде микроорганизмдерді қолдану, антибиотиктер жөнінде жаңа деректер сөз болады. Оқулық 5В120100 - «Ветеринарлық медицина» мамандығының студенттеріне арналған және «Ветеринариялық микробиология және вирусология» пәнінің типтік оқу бағдарламасына сәйкестендіріліп жазылған</t>
  </si>
  <si>
    <t>Ветеринариялық микробиология және вирусология» 2 часть</t>
  </si>
  <si>
    <t>Жақыпбекова Г.Т</t>
  </si>
  <si>
    <t>FLASH-те мультимедиалық технологияларының негіздері</t>
  </si>
  <si>
    <t>Flash программасы - мультимедиалық технологияларының негіздері ретінде дүние жүзіне кең таралған. Бұл программаны көбінесе анимациялық, мультифликациялық фильмдер құруда, Web-сайттарды жасауда, электронды оқыту өнімдері нарығында қолданады. Автор Flash-технологиясы ең жаңа және кең қолданылып жатқан технология екенін және Flash-технологиясының программалау технологиясы кең қолданылатын заманауи бағдарламалық технологиялардың мүмкіндіктері мен оларды сипаттайтын негізгі мәселелері қамтылған. Оқу құралы мемлекеттік тілде даярланған. Оқу құралынының мазмұнында Flash-технологиясының растрлық және векторлық графикада, дыбыстық эффектілер мен видео-роликтер құруда, мәтіндер мен ХМL құжаттарында бірдей жұмыс істейтіндігі және қарапайым баннерден бастап, күрделі интерактивті-қосымшалармен Интернет-қосымшаларын құрудағы мүмкіндіктері терең қарастырылған.
 Оқу құралы 5В060200 - информатика мамандығының студенттеріне арналған.</t>
  </si>
  <si>
    <t>PASCAL бағдарламалау тілі</t>
  </si>
  <si>
    <t>Бағдарламалау тілі -бағдарлама құрудың әдістері мен құралдарын қолдануға, зерттеуге бағытталған. Бағдарламалау формальды грамматикамен анықталған бағдарламалау тілдерінің көмегімен жүзеге асырылады. 
 Оқу құралында Pascal тілінде бағдарламалаудың теориялық негіздері, бағдарламалаудың қазіргі тәсілдері және Pascal тілінде бағдарламалауды құрудың әдістері мен құралдарын сипаттайтын негізгі мәліметтер қарастырылған.
 Оқу құралы 5В011100 - информатика мамандығының студенттеріне арналған.</t>
  </si>
  <si>
    <t>Объектіге-бағдарланған бағдарламалау және басқару жүйелері</t>
  </si>
  <si>
    <t>Оқу құралы 6М011100 – информатика мамандықтары магистранттарына арналған. Оқу құралында «Объектіге-бағдарланған бағдарламалау және басқару жүйелері» курсы бойынша визуалды бағдарламалау технологиясы және DELPHI-де бағдарламалау әдістері мен берілгендер қорын басқару жүйелерінде кең қолданылатын заманауи бағдарламалық технологиялардың мүмкіндіктері мен оларды сипаттайтын негізгі мәселелері қамтылған.</t>
  </si>
  <si>
    <t>Педагогикалық информатика</t>
  </si>
  <si>
    <t>Оқу құралы 6М011100 – информатика мамандықтары магистранттарына арналған. Оқу құралында педагогикалық информатиканың теориялық негіздері, білім беруді ақпараттандыру мәселелері, білім беру саласына педагогикалық және ақпараттық-коммуникациялық технологияларды ендіру мен жетілдіруді сипаттайтын негізгі мәліметтер қамтылған.</t>
  </si>
  <si>
    <t>Жалғасбаева А.А.</t>
  </si>
  <si>
    <t>Қазақстанның мұнай-газ кешенін тиімді дамыту мәселелері</t>
  </si>
  <si>
    <t>Жалгасова А.</t>
  </si>
  <si>
    <t>Іс қағаздарың мемлекеттік тілде жүргізу</t>
  </si>
  <si>
    <t>Жалмагамбетова У.К., Андреева О.А.</t>
  </si>
  <si>
    <t>Дипломное проектирование</t>
  </si>
  <si>
    <t>Типтік технологиялық процесті және өндірісті автоматтандыру. Автоматизация типовых технологических процессов</t>
  </si>
  <si>
    <t>Жалмагамбетова У.К., Жантлесова А.Б., Исабекова Б.Б.</t>
  </si>
  <si>
    <t>Идентификация и моделирование объектов управления</t>
  </si>
  <si>
    <t>Жалмухамедова Ж.М. Скакова А.Ж.</t>
  </si>
  <si>
    <t>Методические указания к выполнению лабораторных и практических работ по дисциплине: "Проектирование систем автоматики"</t>
  </si>
  <si>
    <t>В методических указаниях рассматриваются задачи по проектированию пневматических систем автоматики и управления. Решение этих задач предлагается выполнить на компьютере с помощью пакета FluidSIM и затем пневматические схемы собираются с использованием стендов по пневматике компании FESTO. Методические указания оформлены в виде десяти лабораторных работ. В работах приведен теоретический материал, технические характеристики и условные графические обозначения пневматических элементов. Материал методических указаний может быть использован при выполнении лабораторных работ, практических и самостоятельных работ</t>
  </si>
  <si>
    <t>Жалмухамедова Ж.М., Абылова А.М.</t>
  </si>
  <si>
    <t>"Пневматикалық жүйелер" және "Автоматика жүйесін жобалау" пәндері бойынша зертханалық жұмыстарды орындауға арналған әдістемелік нұсқау</t>
  </si>
  <si>
    <t>Әдістемелік нұсқау 10 зертханалық жұмыспен әзірленге, олардың әрқайсысында пневмоавтоматикада әртүрлі пневматикалық құрылғыларды қолдану арқылы берілетін бір нақты тапсырманың жобалау шешімі орындалады. Әр тапсырмада қозғалыстың қадамдық диаграммасы негізінде пневмосхема өңделеді. Содан соң FluidSIM бағдарламасы көмегімен компьютерде алынған пневмосхеманың шынайы моделі құрастырылады. Модельдің жұмысқа қабілеттілігі тексерілген соң, Festo Didactic монтаждау тақтасында схеманы жинау тапсырмасы беріледі. Тақырыпты тереңірек ашуға әдебиеттер тізіміндегі бөлімдерге сәйкес сілтемелер септігін тигізеді.</t>
  </si>
  <si>
    <t>Жамашева Ж.Р., Әбдікерімова Г.А.</t>
  </si>
  <si>
    <t>оқу-әдістемелік</t>
  </si>
  <si>
    <t>Пәннің оқу-әдістемелік кешені Қазақстан Республикасы білім беру жұйесі ҚР МЖМБС5.03.0072006 негізінде жасалған. 5В060100, 5В070200, 5В070300, 5В070400 «Ақпараттық технологиялар, телекоммуникациялар және автоматтандырылған жүйелер» мамандығының ҚР 3.08.265-2006 Мемлекеттік жалпыға міндетті білім беру стандартының білім беру-кәсіптік бағдарламалары және АМУ бекіткен</t>
  </si>
  <si>
    <t>Жанабергенова М.А., Азатбек Т.А.</t>
  </si>
  <si>
    <t>Экономическая безопасность Казахстана в евразийском пространстве</t>
  </si>
  <si>
    <t>В монографии рассматриваются теория, методология оценки и механизм обеспечения экономической безопасности Казахстана в евразийском пространстве. Работа направлена на выявление и оценку возможных сценариев развития экономической безопасности Казахстана в евразийском пространстве, обусловленных интеграционными процессами. Разработанные меры в рамках исследования позволят оценить и спрогнозировать уровень экономической безопасности Казахстана и предотвратить появление угрожающих условий в экономике в будущем. Монография предназначена для работников государственных органов, местных исполнительных органов, научно-исследовательских организаций, международных организаций, магистрантов и студентов</t>
  </si>
  <si>
    <t>Жанадилов А.Ю.</t>
  </si>
  <si>
    <t>Сельскохозяйственная экология</t>
  </si>
  <si>
    <t>В учебном пособии изложены пути решения экологических проблем в сельском хозяйстве. Рациональное использование почвенного плодородия с сохранением экологически приемлемого состояния территорий, увеличении плодородия почвы, способы его восстановления и рационального воспроизводства в целях получения урожаев сельскохозяйственных культур с высоким качеством.
  Данное учебное пособие подготовлено для экологических, биологических и сельскохозяйственных специальностей вузов.
  Книга раскрывает основные понятия и принципиальные научные положения курса, позволяет использовать пособие для подготовки к сдаче экзаменов по дисциплине «Сельскохозяйственная экология» магистрантами, студентами вузов и колледжей, а также слушателей курсов переподготовки специалистов в системе послевузовского образования.</t>
  </si>
  <si>
    <t>Учение об окружающей среде (в 2-х т.)</t>
  </si>
  <si>
    <t>Учебник содержит сведения об истории становления учения об окружающей среде как самостоятельной науки, о структуре и динамике популяций, об экосистемах, о месте и роли человека в биосфере, о характеристике и составе биосферы, об экологических законах и принципах, о нормативно-правовой основе рационального природопользования. В учебнике изложены доступные методы биогеохимического исследования объектов и компонентов окружающей среды. Рассмотрены вопросы антропогенного влияния на атмосферный воздух, гидросферу, растительный и животный мир, влияния загрязнения окружающей среды на здоровье человека . Учебник предназначен для студентов и магистрантов высших учебных заведений, специализирующихся в области экологии и охраны окружающей среды, биологии, геоэкологии, работников природоохранных служб, а также учителей преподающих биологию и естествознание</t>
  </si>
  <si>
    <t>Жанадилов А.Ю., Жанадилова Г.К., Муратов А.А.</t>
  </si>
  <si>
    <t>Экологические аспекты естествознания (в 2-х т.)</t>
  </si>
  <si>
    <t>Жанатбекова Н.Ж., Борибекова Ф.</t>
  </si>
  <si>
    <t>Білім беру жүйесіндегі инновациялық технологиялар</t>
  </si>
  <si>
    <t>Бүгінгі таңда білім беру жүйесінде инновациялық технологияларды білім алушылардың жас ерекшеліктеріне қарай пайдалану, білім алушылардың шығармашылық сапа қасиеттерін дамытып, интеллектуалдық пәрменділігін арттыру мақсатында пайдалануға негізделеді. Ұсынылып отырған оқу құралы ЖОО-ында педагогикалық мамандықтарда оқитын магистранттарға, білімгерлерге, орта мектеп мұғалімдеріне және ЖОО оқытушыларына арналады.</t>
  </si>
  <si>
    <t>Жанбиров Ж.Г.</t>
  </si>
  <si>
    <t>Жүктер және жүктерді тасымалдау негіздері (2 томда)</t>
  </si>
  <si>
    <t>Жоғарғы оқу орындарында 5В090100-«Тасымалды, қозғалысты ұйымдастыру және көлікті пайдалану», 5В071300-«Көліктер, көлік техникасы мен технологиясы» мамандықтары бойынша білім алып жатқан бакалаврлерге, магистранттар мен зерттеушілерге және өндірісте автокөліктерді пайдалану саласында қызмет етіп жүрген мамандармен кәсіпкерлерге арналған оқулық.</t>
  </si>
  <si>
    <t>Автокөлік логистика негіздері (2 томда)</t>
  </si>
  <si>
    <t>Транспорт, логистика</t>
  </si>
  <si>
    <t>Оқулық 050901 –«Тасымалдауды, жол қозғалысын ұйымдастыру және көлікті пайдалану» мамандығы бойынша білім алып жатқан жоғарғы оқу орындарының студенттеріне, бакалаврлерге және магистранттарға арналған</t>
  </si>
  <si>
    <t>Жүк автокөліктерін пайдалану және ақпараттық жүйелер</t>
  </si>
  <si>
    <t>Оқу құралы 05.09.01- «Тасымалдауды, жол қозғалысын ұйымдастыру және көлікті пайдалану» мамандығы бойынша білім алушы бакалаврлерге, магистранттарға және осы саладағы кәсіпкерлерге арналған</t>
  </si>
  <si>
    <t>Өндірісті ұйымдастыру және кәсіпорын менеджменті (2 томда)</t>
  </si>
  <si>
    <t>Жоғарғы оқу орындарында 5В090100-«Тасымалды, қозғалысты ұйымдастыру және көлікті пайдалану» мамандықтары бойынша білім алып жатқан бакалаврлерге, магистранттар мен зерттеушілерге және өндірісте қызмет атқарып жүрген автокөліктерді пайдалану саласында қызмет етіп жүрген мамандармен кәсіпкерлерге арналған оқулық</t>
  </si>
  <si>
    <t>Жанбиров Ж.Ғ. Қарсыбаев Е.Е., Байбураева Ж.А.</t>
  </si>
  <si>
    <t>Автокөлік логистикасы - инфрақұрылымдары</t>
  </si>
  <si>
    <t>Оқу құралы М.Тынышпаев атындағы Қазақ көлік және коммуникация Академиясының оқу-әдістемелік кеңесінің шешімімен Қазақстан Республикасы білім және ғылым министрлігінің техникалық жоғарғы және орта білім беруші оқу орындарына «Тасымалдауды, жол қозғалысын ұйымдастыру және көлікті пайдалану», «Логистика» мамандықтары бағдарламасына сәйкес дайындалған.</t>
  </si>
  <si>
    <t>Жанбиров Ж.Г., Матаев У.М</t>
  </si>
  <si>
    <t>Инструменты, материалы, машины и спецмашины, такелажное оборудование используемое при монтаже и ремонте электростанций и подстанций</t>
  </si>
  <si>
    <t>Электропитающие устройства сигнализации, централизации и блокировки (СЦБ).</t>
  </si>
  <si>
    <t>В книге приведены основные сведения об источниках электрической энергии и различных видах электротехнического оборудования, применяемого для электропитания устройств железнодорожной автоматики и телемеханики. Описаны современные электропатающие установки, обеспечивающие бесперебойное питание аппаратуры автоблокировки, электрической и диспетчерской централи¬зации, даны методы расчета отдельных питающих устройств. Книга является учебником для учащихся колледжей железнодорожного транспорта.</t>
  </si>
  <si>
    <t>Жанбиров Ж.Г., Таскимбаев О.</t>
  </si>
  <si>
    <t>Белгі беру, орталықтандыру, блоктау электроқоректендіргіш құрылғылары</t>
  </si>
  <si>
    <t>Оқу құралы. 1303000-Темір жол көлігіндегі автоматика, телемеханика және қозғалысты бас қару мамандығы оқу бағдарламасына сәйкес жазылған.</t>
  </si>
  <si>
    <t>Жанбиров Ж.Г., Бекмуханбетова Ш. А.</t>
  </si>
  <si>
    <t>Сварка и резка металлов и пластмасс</t>
  </si>
  <si>
    <t>В книге содержатся сведения, необходимые для осуществления раз-личных специальных методов сварки, резки металлов и пластмасс. В ней обобщен значительный материал по названным направлениям. Раскрывается физическая сущность методов, особенности их выполнения и области при-менения. Подробно изложены технологии сварки, резки металлов и пласт-масс.</t>
  </si>
  <si>
    <t>Жанбиров Ж.Г., Битилеуова З.К., Сaбралиев Н.С.</t>
  </si>
  <si>
    <t>Автотранспортная логистика-безопасность дорожного движения. 1 том</t>
  </si>
  <si>
    <t>Целью данного учебника является формирование знаний и навыков у будущих специалистов, необходимых для успешной работы в учреждениях, ведающих вопросами организации и безопасности дорожного движения и создания необходимых условий для безопасного и эффективного движения транспортных средств и пешеходов по улицам и дорогам.
 Учебник предназначен для студентов бакалавров специальности 5В09100-«Организация перевозок движения и эксплуатация транспорта», 5В090900 Логистика (по отраслям) и магистрантов высших учебных заведений специальности 6М090100- «Организация перевозок движения и эксплуатация транспорта», 6М090900 Логистика (по отраслям), а также, представляет интерес для широкого круга читателей.</t>
  </si>
  <si>
    <t>Автотранспортная логистика-безопасность дорожного движения. 2 том</t>
  </si>
  <si>
    <t>Жанбиров Ж.Г., Искакова Т.</t>
  </si>
  <si>
    <t>Машинақұрылыс технологиясының негіздері</t>
  </si>
  <si>
    <t>Жанбиров Ж.Г., Іңкәрбеков Н.О.</t>
  </si>
  <si>
    <t>Сәулеттік жобалау</t>
  </si>
  <si>
    <t>Оқу құралы колледж студенттері үшін 1418000-«Архитектура» мамандығының бағдарламасына сәйкес дайындалған</t>
  </si>
  <si>
    <t>Жанбиров Ж.Г., Қарсыбаев Е.Е., Абжапбарова А.Ж.</t>
  </si>
  <si>
    <t>Автокөлік логистикасы (жолаушылар тасымалдары) (2 томда)</t>
  </si>
  <si>
    <t>Оқулықта жолаушыларды тасымалдауды жетілдіру үшін қажетті мәліметтер және зерттеулер нәтижелері беріліп, белгіленген бағыттардағы материалдардар жинақталған. Жолаушыларды тасымалдауды ұйымдастыру мен басқару үшін қолданыстағы проблемалар мен берілген. Оқулықта аталған бағыттар бойынша көптеген материалдар жинақталып, қазіргі болып жатқан проблемалар мен жолаушылар көлігін басқару мен ұйымдастыру нұсқалары егжей-тегжейлі баяндалған.</t>
  </si>
  <si>
    <t>Жанбиров Ж.Ғ., Қарсыбаев Е.Е., Абжапбарова А.Ж., Байбураева Ж. А.</t>
  </si>
  <si>
    <t>Автокөлік логистикасы. Көлік-логистикалық орталықтар және терминалдық технологиялар (2 томда)</t>
  </si>
  <si>
    <t>Оқулықта аталған бағыттар бойынша айтарлықтай материалдар жинақталған. Көлік саласына арнаулы мамандар дайындау мақсатында және көлік-логистикалық орталықтарды қажеттілігімен басқарудың қазіргі проблемалары мен нұсқалары егжей-тегжейлі баяндалған.</t>
  </si>
  <si>
    <t>Жанбиров Ж.Ғ., Қарсыбаев Е.Е., Байбураева Ж.А.</t>
  </si>
  <si>
    <t>Автокөлік логистикасы -жүктер және тасымалдау ерекшеліктері</t>
  </si>
  <si>
    <t>Жоғарғы оқу орындарында 5В090100-«Тасымалды, қозғалысты ұйымдастыру және көлікті пайдалану», 5В090900-«Логистика» мамандықтары бойынша білім алып жатқан бакалаврлерге, магистранттар мен зерттеушілерге және өндірісте автокөліктерді пайдалану саласында қызмет етіп жүрген мамандармен кәсіпкерлерге арналған оқулық.</t>
  </si>
  <si>
    <t>Жанбиров Ж.Г., Мәшеков С.Ә.</t>
  </si>
  <si>
    <t>Бақылау-өлшеу құралдары және автоматикаға техникалық қызмет көрсетуде техникалық қауіпсіздікті сақтау</t>
  </si>
  <si>
    <t>Оқу құралы 1013000- «Механикалық өңдеу, өлшеу-бақылау құралдары және өнеркәсіптегі автоматика» мамандығының оқу бағдарламасына сәйкес дайындалған.</t>
  </si>
  <si>
    <t>Қысым және қысымдар өлшемі</t>
  </si>
  <si>
    <t>Метрология негіздері</t>
  </si>
  <si>
    <t>Жанбиров Ж.Г., Рысбеков А.С., Ибраев Ж.У.</t>
  </si>
  <si>
    <t>Организация автосервисов и механическое оборудование в Республике Казахстан</t>
  </si>
  <si>
    <t>Жанбиров Ж.Г., Сабралиев Н.С., Абжапбарова А.Ж.</t>
  </si>
  <si>
    <t>Автотранспортная логистика - охрана окружающей среды</t>
  </si>
  <si>
    <t>В учебнике содержатся результаты исследования и сведения, необходимые для сокращениявыбросов парниковых газов от автомобильного транспорта в городах Казахстана на примере города Алматы. В нем обобщен значительный материал по названным направлениям. Подробно изложены существующие проблемы и вариантыорганизации и управления городским автомобильным транспортом. Учебник предназначен для студентов бакалавров специальности 5В09100-«Организация перевозок движения и эксплуатация транспорта»и магистрантов высших учебныхзаведений специальности 6М090100- «Организация перевозок движения и эксплуатация транспорта» а также, представляет интерес для широкого круга читателей.</t>
  </si>
  <si>
    <t>Автокөлік логистикасы-қоршаған ортаны қорғау</t>
  </si>
  <si>
    <t>Оқулықта Алматы қаласы мысалында Қазақстан қалаларындағы автомобиль көліктерінен парниктік газдардың шығарындыларын азайту үшін қажетті мәліметтер мен зерттеу нәтижелері қамтылған. Онда аталған бағыттар бойынша айтарлықтай материалдар жинақталған. Қалалық автомобиль көлігін басқару және ұйымдастыру мәселелері мен нұсқалары егжей-тегжейлі баяндалады. Оқулық 5В09100-"Көлікті пайдалану және жүк қозғалысы мен тасымалдауды ұйымдастыру" мамандығының бакалаврларына және 6М090100- "Көлікті пайдалану және жүк қозғалысы мен тасымалдауды ұйымдастыру" мамандығының жоғары оқу орындарының магистранттарына арналған</t>
  </si>
  <si>
    <t>Жанбиров Ж.Г., Сыздыкбеков Н.Т</t>
  </si>
  <si>
    <t>О новых технологиях в автомобилестроении и особенностях эксплуатации легковых автомобилей (в 2-х т.)</t>
  </si>
  <si>
    <t>Допущено решением Учебно-методического совета Центрально-Азиатского Университета по специальностям высшего и после вузовского образования: «Машиностроение», «Организация перевозок, движения и эксплуатация транспорта», «Транспорт, транспортная техника и технологии» в качестве учебного пособия</t>
  </si>
  <si>
    <t>Жанбиров Ж.Г., Таксымбаева О., Сыздыкбеков Н.Т.</t>
  </si>
  <si>
    <t>Транспортный комплекс и автотранспортная инфраструктура Республики Казахстан</t>
  </si>
  <si>
    <t>Жанбиров Ж.Г., Тасқымбаев О.</t>
  </si>
  <si>
    <t>Темір жол көлігіндегі автоматтандырылған станциялық жүйелер</t>
  </si>
  <si>
    <t>Темір жолды электірлендіру</t>
  </si>
  <si>
    <t>Теміржолды электендіру. Оқу құралы. 0904000 –«Темір жолдардың электр техникалық жүйелерін электрмен жабдықтау, пайдалану, техникалық қызмет көрсету және жөндеу» мамандығы оқу бағдарламасына сәйкес жазылған.</t>
  </si>
  <si>
    <t>Жанбиров Ж.Г., Шатманов О.Т., Абжапбарова А.Ж..</t>
  </si>
  <si>
    <t>Автотранспортная логистика. Пассажирские перевозки. (в 2-х т.)</t>
  </si>
  <si>
    <t>В учебнике содержатся результаты исследования и сведения, необходимые для осуществления совершенствования организации и оптимизации пассажирских перевозок. В нем обобщен значительный материал по названным направлениям. Подробно изложены существующие проблемы и варианты организаций и управления пассажирским транспортом.</t>
  </si>
  <si>
    <t>Жанбосинова А.С.</t>
  </si>
  <si>
    <t>Историческая наука и современные теории</t>
  </si>
  <si>
    <t>Учебное пособие составлено на основе Типовой учебной программы, разработано в соответствии с типовым учебным планом, утвержденным приказом исполняющего обязанности Министра образования и науки Республики Казахстан от 16 августа 2013 года №343 (Приложение 368). Внесены изменения приказом Министра образования и науки РК от 05 июля 2016 года №425. Типовая программа утверждена протокольным решением №2 заседания Республиканского учебно-методического совета высшего и послевузовского образования от 30 июня 2016 год специальности 6D020300 – «История». 
 Учебное пособие содержит курс лекций по дисциплине обязательного компонента «Историческая наука и современные теории» с блоком специальных заданий, вопросов и списком литературы. Содержание лекций раскрывает основные современные тенденции мировой историографии постмодерна ХХ-XXI вв. Дает характеристику «Лингвистического поворота», проводит анализ теории Мишеля Фуко в разрезе исторических исследований, показывает трансформацию исследовательской практики феминизма в гендерную теорию, выделяет ключевые конструкты научно-исследовательского направления «Историческая память», описывает концепцию Пьера Бурдье, основных трендов постколониальных исследований, мейнстрим посткоммунистических исследований, практическое применение современных теорий в казахстанской исторической науке. Учебное пособие написано в рамках реализации программы «Рухани жаңғыру» - проекта «Новое гуманитарное знание». Пособие рассчитано на докторантов специальности «История», а также тех, кого интересуют теория и методология исторической науки.</t>
  </si>
  <si>
    <t>Жангисина Г.Д.</t>
  </si>
  <si>
    <t>Вычислительные системы и технологии</t>
  </si>
  <si>
    <t>Информационные системы и технологии</t>
  </si>
  <si>
    <t>Педагогика для технических ВУЗов</t>
  </si>
  <si>
    <t>Учебное пособие предназначено для студентов технических вузов для изучения дисциплины педагогика. В пособии изложены основные теоретические положения, представлены практические задания, тесты. Изложены в доступной форме педагогические модели. Пособие может быть полезно также магистрантам и аспирантам, изучающим элементы креативной педагогики, а также преподавателям, научным работникам и работникам высшей школы</t>
  </si>
  <si>
    <t>Алгоритмизация и языки программирования</t>
  </si>
  <si>
    <t>Жангисина Г.Д., Байсалбаева К.Н.</t>
  </si>
  <si>
    <t>Лабораторный практикум по компьютерной графике</t>
  </si>
  <si>
    <t>В лабораторном практикуме по каждой теме приведены основные понятия компьютерной графики, контрольные вопросы и задания для самостоятельного освоения, с целью получения практических навыков технологии работы в графических программах. Предлагается тринадцать лабораторных работ для закрепления дисциплины «Компьютерная графика», которые будут полезны не только студентам технических вузов, а также ученикам старших классов школ, магистрам, аспирантам, докторантам, педагогам и всем, кто интересуется технологией работы в графических редакторах.</t>
  </si>
  <si>
    <t>Жандарбеков Ә.</t>
  </si>
  <si>
    <t>Театр ұжымын басқару және оның режиссурасы</t>
  </si>
  <si>
    <t>Оқу құралы 5В090600-«Мәдени-тынығу жұмысы», 5В040600-«Режиссура», 5В040700-«Актерлық өнер» мамандықтары студенттеріне арналған оқу құралында әдеби материалды, пьесаны сахналық жүйеге, яғни спектакльге айналдырудың бүкіл процесін іске асыру әдістері, режиссерлық шешімдер мен актер шеберлігі элементтерін игеру жолдары айтылады. Театр ұжымын кұру олармен жұмыс істеу мәселесі қарастырылған.</t>
  </si>
  <si>
    <t>Жандильдинова Л.У., Абилова Н.С.</t>
  </si>
  <si>
    <t>Өнеркәсіптік кәсіпорындарды электрмен қамтамасыздандыру (2 томда)</t>
  </si>
  <si>
    <t>Жанзақов М.М.</t>
  </si>
  <si>
    <t>Селекция және тұқым шаруашылығы негіздері 1 бөлім</t>
  </si>
  <si>
    <t>Оқулықта мәдени өсімдіктер, яғни егістік дақылдар селекциясы мен тұқым шаруашылығының негізгі мәселелері мен бағыттары баяндалған. Әлеуетті өнімділігі мен өнімінің сапасы, аурулар мен зиянкестерге төзімділігі үйлескен, табиғи-климаттық жағдайдың күрт өзгеруіне, қарқынды және энергия үнемдейтін технология бойынша өсіруге бейімделген сорттар мен будандар шығарудағы бастапқы материалдарға және оларды алу тәсілдері мен әдістеріне, будандастыру түрлеріне, полиплоидия, анеуплоидия мен гаплоидияның, мутагенездің, гетерозистің, сұрыптау мен оның әдістерінің селекциялық процесте қолданылуына, жалпы селекциялық процесті, сондай-ақ тұқым шаруашылығын ұйымдастыру мен жетілдіру негіздеріне, тұқым сапасын жақсартудың заманауи әдістері мен тәсілдеріне аса көңіл бөлінген.
  Жоғары және орта арнаулы оқу орындарының өсімдік шаруашылығы мамандығы студенттері, магистранттары мен докторанттары, сондай-ақ ауыл шаруашылығы ғылыми-зерттеу мекемелерінің ғылыми қызметкерлеріне арналған.</t>
  </si>
  <si>
    <t>Селекция және тұқым шаруашылығы негіздері 2 бөлім</t>
  </si>
  <si>
    <t>Жанпейісова Қ.Д., Дюсембекова М.Қ., Көпежанова Б.Е.</t>
  </si>
  <si>
    <t>Саясаттану (сызба және кестелер)</t>
  </si>
  <si>
    <t>Жанпеісова Қ.Д. / Жанпеисова/</t>
  </si>
  <si>
    <t>Саяси технологиялар</t>
  </si>
  <si>
    <t>Оқу құралы қолданбалы саясаттанудың негізгі саласының бірі саяси технологияларды түсіндірумен талдауға арналады. ХХІ ғасыр технологиялардың дамып тұрған кезеңі. Мемлекеттік биліктің қалыптасуы мен дамуы ондағы әртүрлі туындаған мәселелердің шешілуі, реттелуі, саяси технологияларға тікелей байланысты. Азаматтық қоғамның басты белгісінің бірі мемле-кеттік билік шешімдерінің халық тарапынан бақылануы болса қазіргі таңда ақпараттық, интернет технологиялары арқылы бұл мәселені жүзеге асыру мүмкіндігі артуда. Сондықтан саяси тех-нологияның басты мәселелерін қамтыған оқу құралы «Саясат-тану» бөлімінің студенттеріне, магистрант, докторант және оқытушыларына арналады</t>
  </si>
  <si>
    <t>Жантасов К.Т., Айбалаева К.Д., Франгулиди Л.Х., Барлыбаев М.Р., Бержанов Д.С., Юрченко Б.Н., Жантасов М.Қ.,</t>
  </si>
  <si>
    <t>Технологическое оснащение производства желтого фосфора (в 2-х т.)</t>
  </si>
  <si>
    <t>В учебнике изложены сведения о сырье для производства фосфора, методах его подготовки и технологиях утилизации некондиционного по гранулометрическому составу сырьевого материала, режимах работы тепловых агрегатов и электропечи РКЗ - 80Ф - М1 вопросы безопасности жизнедеятельности и охраны труда с целью улучшения технико-экономических показателей производства фосфора.
 Учебник предназначен для студентов химико-технологических специальностей, и специальности "Химическая технология неорганических веществ", магистрантов, докторантов, широкого круга специалистов и научных работников, занимающихся проблемами производства желтого фосфора и в системе подготовки кадров на предприятиях.</t>
  </si>
  <si>
    <t>Жантасов К.Т., Жантасов М.К., Досалиев К.С.</t>
  </si>
  <si>
    <t>Организация, планирование и управление научно-исследовательской инновационной деятельностью</t>
  </si>
  <si>
    <t>Учебное пособие составлено в соответствии с требованиями учебного плана и программой дисциплины «Организация, планирование и управление научно-исследовательской инновационной деятельностью» и включает все необходимые сведения по курсу данной дисциплины.Владение современными проблемами не только науки, техники и технологий в области безопасность жизнедеятельности и защиты окружающей среды, с получением целевых продуктов, является первостепенной задачей различных отраслей экономики. Кроме этого, для решения поставленной цели необходимо приобретение знаний, навыков по снижению существующих проблем производства и одновременно экологической нагрузки в промышленных регионах, на оснований которого возвможно и улучшение технико-экономических показателей промышленных предприятий, организации и учреждений. Учебное пособие предназначены для слушателей докторантуры специальности 6D073100 – Безопасность жизнедеятельности и защита окружающей среды, а также студентами, магистрантам 6D072000 – Химическая технология неорганических веществ и профессорско-преподовательскому составу для ознакомления с принципами организации и управления инновационными технологиями, широкому кругу читателей для общеобразовательного познания</t>
  </si>
  <si>
    <t>Жантасов Қ.Т. , Б.А. Лавров, Ю.П. Удалов, М.Қ. Жантасов,
 Е.Н. Кочеров, Ш.Б. Тасыбаева</t>
  </si>
  <si>
    <t>Балқымалардың физикалық химиясы</t>
  </si>
  <si>
    <t>Оқу құралы балқымалардың құрылысы мен олардың физикалық қасиеттерін және балқымалардың қатынасы арқылы өтетін химиялық үрдістерінің мәліметтерін мазмұндайды. Сұйық заттардың физика-химиялық қасиеттері мен олардың олардың химиялық құрамдары және жоғары температураларға балқымалардың химиялық кинетикасының негізгі тұрақтылықтарының байланыстары қарастырылған. «Балқымалардың физикалық химиясы» пәніне арналған оқу құралы жоғары оқу орындарының химиялық, металлургиялық, түсті металлургиялық, политехникалық және машина жасау мамандықтарының бакалавриат студенттеріне, магистранттарына, PhD докторанттары мен ғылыми қызметкерлеріне, салалық институттар, университет және колледж оқытушылары мен оқырмандардың кең орталықтарына арналған.</t>
  </si>
  <si>
    <t>Жантасов Қ.Т., Жантасов М.Қ., Қадырбаева А.А., Наукенова А.С.</t>
  </si>
  <si>
    <t>Пайдалы қазбалар орындарын ашық өңдеу және тіршілік қауіпсіздігі</t>
  </si>
  <si>
    <t>«Пайдалы қазбалар орындарын ашық өңдеу және тіршілік қауіпсіздігі» оқу құралында тау – кен жыныстарды және табиғи натрийлі тас тұздарды түрлі кәсіпорындарында өндірістік өнім алу үшін өңдеу алдында қазып алуымен дайындау технологиясы қарастырылған.
 Оқу құралында қысқаша минералдардың физикалық қасиеттері, тау – кенді жыныстардың орналасқан туынды мекенжайларын ашу алдында өткізілетін кептіру, бұрғылау – қопару жұмыстарын, алынған кендерді майдалау, ұсақтау, ұнтақтау, топтау сатыларының қажеттілігімен фосфор, күкірт және тұз қышқылдары өндірістерінде шикізаттарды дайындау технологияларының қысқаша сипаттамалары келтірілген.
 Оқу құралы институт, университет және колледж химия технологиялық мамандықтары мен 5В072000-«Бейорганикалық заттардың химиялық технологиясы» және 5В073100-«Қоршаған ортаны қорғау және өмір тіршілігінін қауіпсіздігі» мамандықтарының студенттері мен оқытушыларына, жалпы білім беретін мектеп оқушылары мен мұғалімдеріне, өндіріс салаларындағы мамандарға арналған.</t>
  </si>
  <si>
    <t>Жантасов Қ.Т., Кенжалиева Г.Д., Байботаева А.Д.</t>
  </si>
  <si>
    <t>Ұжымдық және жеке бас қорғаныс құралдары</t>
  </si>
  <si>
    <t>Оқу құралы жоғары оқу орындарында "Бейорганикалық заттардың химиялық технологиясы" 5В072000 және «Қоршаған ортаны қорғау және өмір тіршілігінң қауіпсіздігі» 5В073100 мамандығының студенттері мен ғылыми және педагогикалық мамандарға арналған оқу құралы. Оқу құралында өндірістерде және ұйымдарда, бейорганикалық заттарды алу технологиясында қызметкерлердің қауіпсіздік жағдайын сақтау үшін қазіргі ұжымдық және жеке басты қорғау құралдары жөніндегі анықтамалық-ақпараттық мәліметтер берілген, олар бір жағынан, халықты апаттардың және авариялардың себебінен болатын төтенше жағдайлардан қорғауға арналған және әскери шиеленісу жағдайынан қорғайды, ал екінші жағынан, өндірістегі жұмысшыларды қорғайтындығы бойынша мәліметтер қарастырылған.Ұсынылып отырған оқу құралы «Ұжымдық және жеке бас қорғаныс құралдары»пәні бойынша жоғары оқу орындарындағы бакалаврларға арнайы бағдарлама бойынша даярлауға арналған оқу бағдарламаларындағы жоспарларына сәйкес жинақталып, стандарт талаптарына, ОӘӘ баспасының жоспарына сәйкес құрастырылып дайындалған. Бакалаврларғаөз бетінше инновациялық технологиялар бойынша ойлануына, шешім қабылдауға жағдай жасалынған. Оқулық ұлттық тілінде әдебиеттердің кемшілігіне байланысты қиын технологиялық және техникалық жоғары оқу орындарын әдістемеліктерімен қамтамасыз ету үшін баспадан шығаруға ұсынылады</t>
  </si>
  <si>
    <t>Жантасов Қ.Т., Кочеров Е.Н., Наукенова А.С., Жантасов М.Қ.</t>
  </si>
  <si>
    <t>Еңбекті қорғау және тіршілік қауіпсіздігі (2 томда)</t>
  </si>
  <si>
    <t>Жантасов Қ.Т., Молдабеков Ш.М., Айбалаева Қ.Д., Жантасова Д.М., Рахманбердиева Ж.Н., Жумадилова Ж.Т.,. Исмаилов Б.А.</t>
  </si>
  <si>
    <t>Құрамында микроэлементтері бар минералды тыңайтқыштардың инновациялық технологиялары</t>
  </si>
  <si>
    <t>Оқулықта жоғары оқу орындарында «Бейорганикалық заттардың химиялық технологиясы» 5В072000, 6М072000, 6D072000 мамандығының студенттері, магистранттары және доктарнттары мен ғылыми және педагогикалық мамандарға арналған оқулық.
  Оқулықта тыңайтқыштардың экономикалық жағынан ауылшаруашылығы мен кіші және орташа бизнес кәсіпкерлеріне арналған микротыңайтқыштардың пайдалы әсерлігі бойынша және негізгі фосфор шикізаттар мен қоспаларға физико-химиялық қасиеттері бойынша қысқаша мәліметтер қарастырылған. Сонымен қатар, топырақтың құнарлығын жоғарылату жолдары мен оның қабатында өтетін физико-химиялық үрдістері көрсетілген.</t>
  </si>
  <si>
    <t>Жантасов Қ.Т., Сарыпбекова Н.К., Жантасова Д.М.</t>
  </si>
  <si>
    <t>Гербицидтер және инсектофунгицидтер технологиялары</t>
  </si>
  <si>
    <t>Оқулықта жоғары оқу орындарында «Бейорганикалық заттардың химиялық технологиясы» 5В072000, 6М072000, 6D072000 мамандығының студенттері, магистранттары және доктаранттары мен ғылыми және педагогикалық мамандарға арналған оқулық. Оқулықта пестицидтер, гербицидтер және фунгицидтермен, инсектофунгицидтердің туындыларына жеке –жеке сипаттама беріліп, олардың физика –химиялық қасиеттерімен алу технологиялары, тіршілік қауіпсіздігімен қоршаған ортаға зияны бойынша мәліметтер қарастырылған .Ұсынылып отырған оқулық «ГЕРБИЦИДТЕР ЖӘНЕ ИНСЕКТОФУНГИЦИДТЕР ТЕХНОЛОГИЯЛАРЫ » пәні бойынша жоғары оқу орындарындағы магистрлерге, PhD докторанттары мен бакалаврларға арнайы бағдарлама бойынша даярлауға арналған оқу бағдарламаларындағы жоспарларына сәйкес жинақталып, стандарт талаптарына, ОӘӘ баспасының жоспарына сәйкес құрастырылып дайындалған. Магистрлер мен PhD докторанттарды және бакалаврларға, өз бетінше инновациялық технологиялар бойынша ойлауына, шешім қабылдауына жағдай жасалынған. Оқулық ұлттық тілінде әдебиеттердің кемшілігіне байланысты химия технологиялық және техникалық жоғары оқу орындарын әдістемеліктерімен қамтамасыз ету үшін баспадан шығаруға ұсынылады</t>
  </si>
  <si>
    <t>Жанысбекова Г.А.</t>
  </si>
  <si>
    <t>М.Блок. тарих апологиясы, немесе тарихшы Кәсібі</t>
  </si>
  <si>
    <t>М. Блоктың еңбегі әлемдік тарихи ой-пікірдің асыл мұраларының бірінен саналады. Ғалым тарих ғылымының әлі де болса жас ғылым екендігін, оның зерттеу әдіс-тәсілдерінің жетілмегендігін көрсетіп, осы жетіспейтін кешенді жасау үшін бірқатар ой тұжырымдарын жасаған, тарих ғылымының талдаулық ғылымға айналуы үшін әлеуметтанушылық ғылымдармен өзара байланысының маңызын көрсеткен. М. Блоктың тарих ғылымдарына сіңірген еңбектерінің бірі жаңа зерттеу мәселелерін шешуге мүмкіндік беретін компаративтік қатынас жасаудың тәсілдерін айқындауы. «Анналшылдар» мектебінің негізін салушылардың бірі ¬¬- М. Блок Л. Феврмен бірлесе отырып дәстүрлі баяндаушы позитивистік тарихнамаға қарама-қарсы ғылыми тарихты дамытуды жақтады. 
 Аударма 5В011400 «Тарих», 5В020300 «Тарих», 5В020800 ¬ Археология және этнология мамандықтарының студенттеріне арналған.</t>
  </si>
  <si>
    <t>Жаңабаев Қ.Ш., Барлықова Н.Ә.</t>
  </si>
  <si>
    <t>Қазақстан республикасы егістерінің арамшөптері және олармен күрес шаралары</t>
  </si>
  <si>
    <t>Арамшөптерді егіс алқабынан ығыстырып шығару үшін олардың биологиялық ерекшеліктерін және күрес шараларын біліп, оларды ауылшаруашылық өндірісінде толығынан пайдалану қажет. Ол үшін студенттерге университеттерде «Егіншілік» пәнінен толық теориялық білім беріп, оны өндірісте қолдану жолдарын үйрету қажет. Аталған оқу құралында осы мәселелер жөнінде жазылған. Сондықтан ол республиканың аграрлық саладағы жоғары оқу орындарының «Агрономия» мамандықтарының студенттеріне арналған.
 Сондай-ақ, бұл оқу құралы ауылшаруашылық өндірісінің мамандарына да арналған.</t>
  </si>
  <si>
    <t>Жаңабаев Қ.Ш., Кампитова Г.А.</t>
  </si>
  <si>
    <t>Агрономия пәндерінің негіздері (2 томда)</t>
  </si>
  <si>
    <t>Агрономия мамандығы бойынша оқитын жоғарғы оқу орындары, колледж студенттеріне және ауылшаруашылық кәсіпкерлерге арналған бұл оқулықта топырақ, оның түзілу үрдістері жөніндегі ұғымдар, топырақтың басты қасиеті – құнарлылығы, оны жақсарту жолдары, егіншілік және оның заңдылықтары, агрохимия, жерді мелиорациялау, ауылшаруашылық, көкөніс және жеміс-жидек дақылдарын өсірудің технологиялары туралы жазылған.</t>
  </si>
  <si>
    <t>Жаңабеков К. /Джанабеков/, Жаңабекова Г.К.</t>
  </si>
  <si>
    <t>Жануарлар морфологиясы және латын терминологиясы. 1 том (2 томда)</t>
  </si>
  <si>
    <t>Жануарлар организмдері клеткаларының (торшаларының), тканьдерінің (ұлпаларының), мүшелері (ағзалары, органдары) мен мүшелер жүйелерінің микроскопиялық, электронды микроскопиялық (субмикроскопиялық, немесе нәзікмикроскопиялық) және макроскопиялық құрылысына байланысты берілген материалда морфологияның цитология, гистология және анатомия салаларындағы соңғы ғылыми мәліметтер оқулық мәтінінде мейлінше толығымен қамтылды. Оқулықтың эмбриология бөлімінде әр түрлі сыныптағы (кластағы) хордалы жануарлар өкілдері мен адам ұрықтарының ұрықтық (эмбриондық) кезеңдегі негізгі даму сатылары салыстырмалы баяндалды. Ал оның мүшелер мен мүшелер жүйелері морфологиясы бөлімінде үй жануарлары организмдері мүшелері мен мүшелер жүйелерінің, атап айтқанда, тірек-қимыл аппараты (сүйектер және бұлшық еттер жүйелері), тері жабыны, азық қорыту, тыныс алу, зәр (несеп) бөлу, аталық және аналық көбею, эндокринді (ішкі секреция бездері), тамырлар (қан айналым, лимфа айналым, қан жасау мүшелері), жүйке жүйелері мүшелері мен сезім мүшелерінің макро- және микроморфологиялық құрылысы, олардың организмдегі орналасу орындарына (топографиясына) және жануарлар түрлерінің құрылыс ерекшеліктеріне байланысты берілді. Оқулық жоғары оқу орындары мал дәрігерлігі мамандығына арналған типтік оқу бағдарламасына және Қазақстан Республикасының мемлекеттік жалпыміндетті білім беру стандартына сәйкес жазылды. Оқулықтағы цитологиялық, эмбриологиялық, гистологиялық, анатомиялық және грек-латын терминдері Халықаралық анатомия және гистология номенклатураларына мен олардың қазақ тіліндегі баламалары қазақ тілі салалық ғылыми түсіндірме “Биология” сөздігіне (Алматы, “Мектеп”, 2002 ж.) сәйкес қолданылды. «Жануарлар морфологиясы және латын терминологиясың оқулығы аграрлық университеттердің ветеринария факультеттері студенттерімен қатар, мал шаруашылығы факультеттерінің зоотехния, селекция және биотехнология мамандықтары студенттеріне, аталған мамандықтар бойынша мамандар дайындайтын орта кәсіби білім беру оқу орындарының студенттері мен оқытушыларына, сондай-ақ, мал шаруашылығы мен биология салаларының мамандарына, ғылыми жұмыстармен шұғылданып ізденісте жүрген ғалымдарға және барша оқырман қауымға арналған.</t>
  </si>
  <si>
    <t>Жануарлар морфологиясы және латын терминологиясы. 2 том (2 томда)</t>
  </si>
  <si>
    <t>Жаңабеков К.(Джанабеков К.), Мақашев Е.</t>
  </si>
  <si>
    <t>Жануарлар анатомиясы (2 томда)</t>
  </si>
  <si>
    <t>Оқулықта жануарлардың дене құрылысы мен мүшелер жүйелерінің анатомиялық құрылысы салыстырмалы түрде,филогенетикалықжәне онтогенетикалық тұрғыдан терең сипатталады. Кітаптағы латынша терминдер халықаралық анатомия номенклатурасына сәйкес алынып, олардың орысша-қазақша баламалары қоса берілді. Оқулық зоотехникалық-мал дәрігерлік институттарыдң студенттері мен арнаулы оқу орындарының оқушыларына және мамандарға арналған.</t>
  </si>
  <si>
    <t>Жаңақұлов Т.Ж.</t>
  </si>
  <si>
    <t>Мәдениеттану</t>
  </si>
  <si>
    <t>Жаңбыров Ж. Ғ. (Жанбиров), Мырзахметова Ұ.А., Кенжеғалиев Б.Ә.</t>
  </si>
  <si>
    <t>Автокөлік логистикасы халықаралық жүк тысымалдау (2 томда)</t>
  </si>
  <si>
    <t>Оқу құралы Л.Б.Гончаров атындағы Қазақ автомобиль-жол Академиясының оқу-әдістемелік кеңесінің шешімімен Қазақстан Республикасы білім және ғылым министрлігінің техникалық жоғарғы және орта білім беруші оқу орындарына «Тасымалдауды, жол қозғалысын ұйымдастыру және көлікті пайдалану», «Логистика» мамандықтары бағдарламасына сәйкес дайындалған.</t>
  </si>
  <si>
    <t>Жаңбыров Ж.Ғ.(Жанбиров), Бахтиярова Е.А., Байбураева Ж.А.</t>
  </si>
  <si>
    <t>Автокөлік логистикасы -ақпараттық жүйелер</t>
  </si>
  <si>
    <t>Жарикбаев К.Б. (Жарықбаев Қ.Б.)</t>
  </si>
  <si>
    <t>Жалпы психология</t>
  </si>
  <si>
    <t>Жантану оқулығы. (Толықтырып, өңделінген 10-шы басылым.)</t>
  </si>
  <si>
    <t>Он томдық таңдамалы шығармалар жинағы: Жалпы психология: ІІтом</t>
  </si>
  <si>
    <t>Кітапта психология ғылымының соңғы жылдардағы жетістік-терімен қатар осы салада республикамызда жүргізілген ғылыми-зерттеу жұмыстарының нәтижелері өңделіп, толық тырылып қайтадан ұсынылып отыр. Оқулық жоғары және арнаулы орта оқу орындарының, университеттер мен пединституттардың мұғалімдер даярлайтын барлық факультеттердің студенттеріне арналған.
 Оқулықтың 7-рет басылымы ҚР білім және ғылым министр-лігінің Ы. Алтынсарин атындағы бірінші дәрежелі сыйлығын алған.</t>
  </si>
  <si>
    <t>Он томдық таңдамалы шығармалар жинағы: Қазақтың психологиялық ой-пікірлерінін калыптасуы мен дамуы Iтом</t>
  </si>
  <si>
    <t>Автор қазақ халқының бірнеше ғасырлық психологиялық ой-пікірлерінің түп-төркініне (VI-XX ғғ.) шолу жасайды. Қазақстанда психология ғылымының қалыптасуымен даму жолдарына, оның үлес қосқан Х. Досмұханбетов, Ж. Аймауытов, М. Жұмабаев, Т. Тәжібаев, Б.Момышұлы еңбектеріне талдау жасып. 
 Кітап жоғары оқу орындарының ғылымдарымен студенттеріне, орта мектеп мұғалімдері мен оқушыларына, көпшілік оқырманға арналған</t>
  </si>
  <si>
    <t>Психологическая наука Казахстана в ХХв. (в 2-х т.)</t>
  </si>
  <si>
    <t>Жаркевич О.М.</t>
  </si>
  <si>
    <t>Базы данных и экспертные системы</t>
  </si>
  <si>
    <t>Учебное пособие составлено в соответствии с учебной программой дисциплины «Базы данных и экспертные системы» для студентов специальности 5В073200 «Стандартизация и сертификация».В учебном пособии рассмотрены классификация баз данных при проектировании, системы управления базами данных, классификация экспертных систем и методы экспертных оценок и методы групповой экспертизы</t>
  </si>
  <si>
    <t>Статистические методы управления качеством продукции и процессами в машиностроении</t>
  </si>
  <si>
    <t>Стандарт., метрол., сертиф.</t>
  </si>
  <si>
    <t>Учебное пособие предназначено для студентов специальности 5В071200 «Машиностроение», 5В073200 «Стандартизация и сертификация (по отраслям)».В учебном пособии рассмотрены методы контроля качества продукции в машиностроении, основанные на применении математической статистики, и состояния технологического процесса с целью поддержания его устойчивости и обеспечения заданного уровня качества выпускаемой продукции. Рассмотрены вопросы качества работы станков и анализа точности механической обработки</t>
  </si>
  <si>
    <t>Жармакин Б. К.</t>
  </si>
  <si>
    <t>VHDL тілінде цифрлық электроника элементтерін бағдарламалау</t>
  </si>
  <si>
    <t>Оқу құралында оқу үрдісі барысында цифрлық құрылғылардың техникалық және математикалық құрамдарын біріктіру мәселесі қарастырылған. Жоғары технологиялардың өте жылдам дамуы, осы үрдіске сай жаңа инженерлік кадрларды талап етуде. Өндірісте цифрлық құрылғыларды жобалаушы мамандарға сұраныс өсе беретін болады. Бұл оқу құралының көмегімен оқушы жастар цифрлық құрылғылардың құрылысымен қатар, оларды қалай программалауды оқып үйренетін болады. VHDL бағдарламалау тілінде цифрлық құрылғылардың моделдері құрастырылған. Осы оқу құралын жоғары оқу орындарының «Ақпараттық жүйелер», «Есептеу техникасы», «Радиоэлектроника», «Математикалық және компьютерлік моделдеу» мамандықтардың студенттеріне, оқытушыларына және өзінің білім деңгейін көтеруге ынталанған білім алушыларға арналған.</t>
  </si>
  <si>
    <t>Цифрлық электроника элементтерін ARDUINO платформасында бағдарламалау және құрастыру</t>
  </si>
  <si>
    <t>Оқу құралында цифрлық құрылғыларды АРДУИНО контроллері арқылы құрастыру қарастырылған. Программалар С++ тілінде жазылған және әр бағдарламаға түсініктемелер жазылған. Жинақтауыш тақташада цифрлық құрылғыларды құрастыру арқылы білім алушылар әр – түрлі техникалық құрылғыларды өзінің күшімен жинастыруға машықтанады. Бұл оқу құралында сонымен қатар PROTEUS программа ортасында цифрлық құрылғылардың прототиптерін қалай құрастыруға болатыны көрсетілген. Оқу құралының соңындағы қосымшаларда PROTEUS пен программа жазатын ортаны компьютерге қалай орнатылатыны толықтай баяндалған. Бұл оқу құралының көмегімен оқушы жастар цифрлық құрылғылардың құрылысымен қатар, оларды қалай құрастыру мен программалауды оқып үйренетін болады. Осы оқу құралын жоғары оқу орындарының «Ақпараттық жүйелер», «Есептеу техникасы», «Радиоэлектроника», «Математикалық және компьютерлік моделдеу» мамандықтардың студенттеріне, оқытушыларына және өзінің білім деңгейін көтеруге ынталанған білім алушыларға арналған</t>
  </si>
  <si>
    <t>Изучение основ аналоговой электроники и датчиков на платформе ARDUINO</t>
  </si>
  <si>
    <t>В данном учебном пособии в наиболее развернутом виде рассмотрены элементы аналоговой электроники и компоненты радиотехнических устройств. Отдельной главой выделен лабораторный практикум по основам полупроводниковой электроники и работа с данными устройствами в среде САПР PROTEUS. Также рассмотрены наиболее часто встречающиеся в различных любительских проектах датчики для работы с платформой ARDUINO. Данное учебное пособие призвано помочь учащейся молодежи в освоении основ аналоговой электроники. Можно рекомендовать учащимся старших классов, колледжей для внеклассной работы в кружках радиомоделирования и основ робототехники.Учебное пособие можно рекомендовать для обучения студентов направления «Радиоэлектроника», «Информационные системы», «Электротехника», «Вычислительная техника» и другим техническим специальностям. Также он может быть полезен преподавателям, студентам, учащимся старших классов, колледжей и лицам самостоятельно изучающих основы электроники.</t>
  </si>
  <si>
    <t>Аналогтық электроника негіздері мен сенсорларды ARDUINO платформасында оқыту</t>
  </si>
  <si>
    <t>Бұл оқу құралында аналогтық электроника элементтері және радиоэлектрондық құрылғылардың компоненттері бірінші және екінші тарауларда анағұрлым кеңейтілген түрде қарастырылған. Оқу құралының үшінші тарауы жартылай өткізгіш электрониканың негіздері мен осы құрылғылармен PROTEUS АЖЖ – да жұмыс істеуге арналған зертханалық практикум түрінде жасалған. Төртінші тарауыда ARDUINO платформасымен жұмыс істеуге арналған түрлі әуесқойлық жобаларда жиі кездесетін сенсорлар қарастырылған.Бұл оқу құралы студенттерге аналогтық электроника негіздерін оқып – білуге ​​көмектесу үшін жасалған. Оқу құралын мектептердегі жоғарғы сынып және колледждердің оқушылары мен ЖОО – ның студенттеріне радиомодельдеу, робототехника негіздерін үйренуге арналған үйірмелерге қолдануға кеңес береміз.Оқу құралы «Радиоэлектроника», «Ақпараттық жүйелер», «Электротехника», «Есептеу техникасы» және басқа да техникалық бағыттарының мамандықтарының студенттеріне оқытуда ұсынылады.Сонымен қатар бұл оқу құралы техникалық мамандықтағы оқу жүргізетін ұстаздар мен жоғары сынып пен колледж оқушыларына, студенттерге және электроника негіздерімен өздігімен оқып – үйренушілерге пайдалы болуы мүмкін.</t>
  </si>
  <si>
    <t>Жарылгапов Ж. Ж.</t>
  </si>
  <si>
    <t>Жанр және көркемдік әдіс</t>
  </si>
  <si>
    <t>Жарылгапов Ж.Ж., Мырзахметов А.А.</t>
  </si>
  <si>
    <t>Қазіргі қазақ әдебиеті</t>
  </si>
  <si>
    <t>Жатканбаев Ж.</t>
  </si>
  <si>
    <t>Биологиялық физика (2 томда)</t>
  </si>
  <si>
    <t>Биологиялық физика оқулығы және практикумы ұзақ жылдарда (1956-2008 жж.) ӛсімдіктер биофизикасына жүргізілген ғылыми-зерттеу жұмыстарының қорытындыларына және кӛп уақыт бойы Қазақстан Республикасы жоғары оқу орындарында: (қазақтың ұлттық агрономиялық университетінде), (мемлекеттік қыздар унивеситетінде), Абай атындағы қазақ ұлттық педагогикалық университетінде (1960-2009 жж.) биологиялық физикадан оқылған лекциялардың және жүргізілген лабораториялық, практикалық сабақтардың негізінде жазылды. Автор шын мәнісінде университет кӛлемінде арнаулы кафедраларды (ӛсімдіктер физиологиясы, биофизикасы және биохимиясы мамандығы бойынша) бітірген нағыз маман. Ӛздерін ӛсімдіктер физиологиясының және биохимиясының мамандарымыз деп жүрген, оқымыстылар емес. Автор арнаулы түрде ӛсімдіктер физиологиясынан, экологиясынан және биохимиясынан аспирантурада және докторантурада оқыған (Санкт-Петербург, Москва қалаларында, 1958-1979 жж.) оқулық деп ұсынылып отырған бұл ғылыми еңбек бағаларға, магистратураға, докторантураға, мектеп оқушыларына, оқушыларға және жалпы биологиялық физиканы сүйетін оқырмандарға арналған.</t>
  </si>
  <si>
    <t>Биотехнология (2 томда)</t>
  </si>
  <si>
    <t>Қазіргі кезде кең көлемде зерттеліп келе жатқан ғылым саласының бірі – биотехнология. "Биотехнология" биологиялық-физиологиялық ағымында тірі организмдердің соңғы жылдары ашқан жаңалықтарын биотехнологияда қолданудың технологиясын түсіндіреді. Оқулық өсімдіктер биохимиясы мен өсімдіктер физиологиясы негізінде жазылды.
 Оқу құралы ретінде ұсынылып отырған бұл еңбек жоғары оқу орындарының студенттері мен жалпы білім беретін мектеп мұғалімдеріне, лицей, педколледж оқушыларына арналған.</t>
  </si>
  <si>
    <t>Жексембекова В.А., Жанпейісова Қ.Д.</t>
  </si>
  <si>
    <t>Қазақстан Республикасы жастарының электоралды белсенділігі. (2 томда)</t>
  </si>
  <si>
    <t>Жетписбаев Б.А. Усенова О.А.</t>
  </si>
  <si>
    <t>Обменные процессы в отдаленном периоде после воздействия ионизирующего гамма-облучения</t>
  </si>
  <si>
    <t>Жетписбаева Б.А., Шайхызада Ж. Г., Сугралина Л.М.</t>
  </si>
  <si>
    <t>Английский язык для естественнонаучных специальностей</t>
  </si>
  <si>
    <t>Данное учебное пособие подготовлено для магистрантов юридических специальностей. В него включены основные сведения по грамматике и четырем основным видам речевой деятельности на основе специальной лексики. Основной материал содержит тексты со словарными пояснениями и разнообразными упражнениями. Тематика текстов: законодательство, международное право, защита прав человека и т.д. Тексты основаны на фактическом материале, журнальных статьях и документах таких стран как, США, Великобритания и Казахстан.
 Пособие позволит развить и закрепить навыки чтения, письма и аудирования, а так же устного и письменного изложения профессиональных материалов.</t>
  </si>
  <si>
    <t>Жетписбаева Б.А., Асанова Д.Н., Тлеужанова Г.К., Айтбаева Б.М., Серебрякова Н.П.</t>
  </si>
  <si>
    <t>Русско-казахский лингводидактический словарь-справочник</t>
  </si>
  <si>
    <t>Справочное издание</t>
  </si>
  <si>
    <t>В словаре-справочнике дано толкование наиболее употребительных лингводидактических терминов на русском и казахском языках с переводом на английский, немецкий, французский языки, отражающиих современный уровень развития теории обучения иностранным языкам и базисных для нее дисциплин. 
 Словарь-справочник рекомендуется студентам специальностей полиязычного образования, а также магистрантам, преподавателям вузов, учителям общеобразовательных школ и всем, кто интересуется проблемами изучения и преподавания языков.
  Анықтамалық сөздікте шетел тілдерін және оның базалық пәндерін оқыту теориясы дамуының қазіргі деңгейін көрсететін ағылшын, неміс, француз тілдеріндегі аудармасымен орыс және қазақ тілдерінде жиі қолданылатын лингводидактикалық терминдердің түсініктемесі берілген. 
  Анықтамалық сөздік көптілді білім беру мамандықтарының студенттеріне, сонымен қатар магистранттарға, жоғары оқу орындарының оқытушыларына, жалпы білім беретін мектептердің мұғалімдеріне және тілдерді зерттеу мен оқыту мәселелеріне қызығушылық танытатын барлық адамдарға ұсынылады.</t>
  </si>
  <si>
    <t>Жетписбаева Б.А., Муратбекова А.А., Шелестова Т.Ю., Тычинская Л.Ю.</t>
  </si>
  <si>
    <t>Англо- казахско-русский словарь по химии</t>
  </si>
  <si>
    <t>В последнее время интенсивно развивается разные отрасли промышленности, в том числе химический и нефтехимичсий секторы, что в свою очередь повышает спрос на специалистов химиков-технологов, которые являются профессионалами в своей области, а также владеющие иностранными языками. На сегодняшний день отсутствуют англо-казахско-русские словари химических терминов. Предлагаемый специалистам химического профиля данный словарь химической терминологии содержит значительное количество слов для перевода и работы с химическими текстами. Словарь полезен при переводе текстов химического содержания с английского языка на казахский и русский языки и наоборот</t>
  </si>
  <si>
    <t>Жетписбаева Б.А., Серебрякова Н.П., Артамонова К.С.</t>
  </si>
  <si>
    <t>Vocabulary in Use(A1,A2)</t>
  </si>
  <si>
    <t>Данный практикум содержит упражнения, направленные на формирование лексического минимума, необходимого студентам для владения английским языком на уровнях А1, А2. Материал предлагается в соответствии с Типовой учебной программой по базовому курсу английского языка для специальностей полиязычного образования (2010 г.). 
 Практикум предназначен для подготовки студентов специальностей полиязычного образования, а также для студентов 1 курса языковых специальностей.</t>
  </si>
  <si>
    <t>Жетписбаева Б.А., Утебаева Э.А.</t>
  </si>
  <si>
    <t>Английский язык для магистрантов юридических специальностей (in 2 volumes)</t>
  </si>
  <si>
    <t>Данное учебное пособие подготовлено для магистрантов юридических специальностей. В него включены основные сведения по грамматике и четырем основным видам речевой деятельности на основе специальной лексики. Основной материал содержит тексты со словарными пояснениями и разнообразными упражнениями. Тематика текстов: законодательство, международное право, защита прав человека и т.д. Тексты основаны на фактическом материале, журнальных статьях и документах таких стран как, США, Великобритания и Казахстан. Пособие позволит развить и закрепить навыки чтения, письма и аудирования, а так же устного и письменного изложения профессиональных материалов.</t>
  </si>
  <si>
    <t>Жетписбаева Б.А., Утеубаева Э.А.</t>
  </si>
  <si>
    <t>Теория и практика формирования иноязычной коммуникативной компетенции юристов</t>
  </si>
  <si>
    <t>В монографии раскрываются теоретические основы и эмпириче-ские аспекты формирования иноязычной коммуникативной компе-тенции юристов на примере послевузовского образования. Коммуни-кация в профессиональной деятельности юриста играет первостепен-ную роль, так как она неизбежно предполагает взаимодействие с другими людьми. В связи с этим подготовка юристов должна ориентироваться на выработку их коммуникативной компетенции, основанной на формировании навыков профессионально-ориентированного общения на родном и иностранном языках. Формирование иноязычной коммуникативной компетенции юристов обусловлено новой социальной ситуацией, динамичностью и интенсивностью межгосударственных обменов, ориентацией законодательно-нормативной базы Республики Казахстан на интеграцию с мировым сообществом, а также функционированием международных информационных баз данных по юриспруденции.
 Предназначена для магистрантов, исследователей, преподавате-лей высших учебных заведений.</t>
  </si>
  <si>
    <t>Жетписов /Жетпісов С.У./</t>
  </si>
  <si>
    <t>Туристік кластер</t>
  </si>
  <si>
    <t>Оқу қуралы</t>
  </si>
  <si>
    <t>Қазіргі дүниежүзілік экономиканың даму жағдайында туризм жетекші және динамикалық дамушы салалардың бірі болып отыр. Туризм – әлемдiк экономикада басты рөлдiң бiрiн атқарады. Дүниежүзiлiк Туристiк Ұйымның деректерi бойынша туризм әлемдегi жалпыұлттық өнiмнiң оннан бiр бөлiгiн, халықаралық инвестицияның 11 пайыздан астамын, әлемдiк өндiрiстiң әрбiр 9-шы жұмыс орнын қамтамасыз етедi. Оқу қуралы туристік пәндерді окитын жогаргы оку орындарынын студенттері және магистранттарына арналган. Оны жалпы білім беру мектептері мен арнайы туристерді оку орындарынын мұғалімдері және де тәжірибе мамандарыныц жетілдіру саласында да пайдалануга болады</t>
  </si>
  <si>
    <t>Жетписов С.У.</t>
  </si>
  <si>
    <t>Туристский кластер</t>
  </si>
  <si>
    <t>Жетпісов Қ.(Жетписов), Түсіпов Ж.А., Мархабатов Н.Д.</t>
  </si>
  <si>
    <t>Жиындар теориясы, математикалық логика, сандар теориясы және алгоритмдер теориясы бойынша есептер жинағы</t>
  </si>
  <si>
    <t>Есептер жинағы математика, қолданбалы математика, информатика, ақпараттық жүйелер мамандықтары бойынша білім алушы жоғары оқу орындарының студенттері мен магистранттарына арналған.</t>
  </si>
  <si>
    <t>Жәмбек С.Н., Тлеубердина Г.Т.</t>
  </si>
  <si>
    <t>Әдебиет теориясы</t>
  </si>
  <si>
    <t>язык казахский,литература</t>
  </si>
  <si>
    <t>Бұл оқу құралында «Әдебиет теориясы» пәнінің алдында тұрған міндеттер мен мақсаттар сараланып, оны шешудің жолдары қарастырылады. Көркем образ табиғатын, көркем әдебиеттің өнер ретіндегі болмысы, көркем шығарманың сыры мен сипаты, өзіндік бітімі оның көркемдік компоненттері арқылы байыпталады. Әдеби даму, әдеби қозғалыс үдерісіндегі ағым, бағыт, көркемдік әдіс пен стиль мәселелері жан-жақты талданып, таразыланады. Оқу құралының соңында терминологиялық ұғымдар сөздігінің минимумы, пәнге байланысты бақылау сұрақтары берілген. Оқу құралы әдебиетшілер мен оқытушыларға, студенттер қауымына арналған.</t>
  </si>
  <si>
    <t>Жидеқұлова Г.Е., Солтанаева С.Л., Бекмолдаева Қ.Б.</t>
  </si>
  <si>
    <t>Объектіге бағытталған программалау 1 том</t>
  </si>
  <si>
    <t>Оқу құралында программалау процесінің объектіге бағытталған кезеңдері мен Delphi7 ортасында программалау технологиялары көрсетілген, әр кезеңге мысалдар қарастырылып, олардың програм-малары қүрылған және тараулар бойынша жаттығулар мен бақылау сұрақтары келтірілген. Оқу құралын информатика, ақпараттық жүйелер, есептеу техникасы және программалық қамтамасыз ету мамандығында оқитын студенттер, мұғалімдер, жоғарғы оқу орындарында, Delphi7-ні өз бетімен үйренушілер және де программалауға қызығушылық танытушылар пайдалануға болады</t>
  </si>
  <si>
    <t>Объектіге бағытталған программалау 2 том</t>
  </si>
  <si>
    <t>Жиенбекова А. А.</t>
  </si>
  <si>
    <t>Қазақтардың сәндік қолданбалы өнері</t>
  </si>
  <si>
    <t>Сәндік-қолданбалы өнер, оның халықтың көркем шығармасы мен құндылықтар жұйесі контекстіндегі сипаты табылып оқу құралында зерттеу нысаны ретінде қарастырылған. Табиғатты тұтас түсіну және сәндік-қолданбалы өнердің адамның әлемге деген қатынасын материалдандыру құралы ретінде, оның қазақ халқы өнерінің ұлттық өзіндігін айқындаудағы және іске асырудағы қызметінің тағайындалуы қарастырылған.
 Ізденістің нысаны және пәні зерттеудің басты бағытын, мақсатын белгілейді, оқу құралы студенттер мен магистранттарға, осы мәселелерімен шуғылданатын мамандар мен көпшіліктерге арналады.</t>
  </si>
  <si>
    <t>Жиенбекова А.А.</t>
  </si>
  <si>
    <t>Әлеуметтік салада социологиялық зерттеулерді жүргізудің әдістемесі</t>
  </si>
  <si>
    <t>Оқу құралы «Әлеуметтік салада әлеуметтік зерттеу жүргізу әдістемесі» пәнінен жазылған. Ұсынылып отырған оқу құралында әлеуметтік зерттеу әдістерін әлеуметтік саласында қолдану жолдары кеңінен көрсетілген. Әлеуметтік зерттеу әдістерді қолданып, қызметін ғылыми негізде ұйымдастырып, жетілдіремін деушілерге көмегін көрсетеді.
 Оқу құралы бағдарламаға сәйкес жоғары және орта, арнаулы оқу орындарында және басшы қызметкерлерінің қолдануы үшін ұсынылады. 
 Оқу құралы 050905-Әлеуметтік жұмыс мамандығының студенттері мен оқытушыларға, Әлеуметтік салада әлеуметтік зерттеу жүргізу әдістемесі пәніне қызығушылық танытушы көпшілік қауымға арналған. Оқу құралда материалдарды бекіту үшін сұрақтар, әдебиеттер тізімі, берілген.</t>
  </si>
  <si>
    <t>Жиенбекова А.А., Дарибаева Р.Д., Төлегенова К.К.</t>
  </si>
  <si>
    <t>Әлеуметтік жұмыстың әдістері мен технологиялары</t>
  </si>
  <si>
    <t>Оқулық оқу жоспарының талаптарына, пән бағдарламасына сай құрастырылған, студенттердің өзіндік жұмысты орындауға қажетті барлық мәліметтер енгізілген, және де әлеуметтік қорғау жүйе саласында тәжірибелік қызмет атқаратын мамандарға даярланған.
 5В090500 – «Әлеуметтік жұмыс» мамандығы студенттеріне арналған.</t>
  </si>
  <si>
    <t>Жиенбекова А.А., Саухамбаева М.Ж.</t>
  </si>
  <si>
    <t>Патронат және патронаттық отбасылармен әлеуметтік жұмыс</t>
  </si>
  <si>
    <t>Оқу құралында мемлекетіміздегі жетім балалардың жағдайы, олардың тұлғалық әлеуметтенуіндегі педагогикалық-психологиялық ерекшеліктері, отбасыға орналастырудың патронаттық формасы туралы сипатталады. Оқу құралының мақсаты – студент жастарды жетім балаларды әлеуметтендірудегі жаңа отбасыға бейімдеудің түрлі жолдары туралы білімдер жүйесін қалыптастыру. Болашақ әлеуметтік қызметкерлер оқу құралындағы мағлұматтар арқылы келешекте атқарар қызметімен танысады.</t>
  </si>
  <si>
    <t>Жоламанов А.</t>
  </si>
  <si>
    <t>Мемлекет және құқық теориясы</t>
  </si>
  <si>
    <t>Оқу құралы 050905-«Әлеуметтік жұмыс», сондай-ақ гуманитарлық мамандықтардың студенттеріне арналған.</t>
  </si>
  <si>
    <t>Жолдасбеков А.А., Примбетова С.К.</t>
  </si>
  <si>
    <t>Денсаулық психологиясы</t>
  </si>
  <si>
    <t>Денсаулық психологиясы оқу құралы жоғары оқу орнының психология педагогика мамандығының бағдарламасына сәйкес құрастырылған. Денсаулық психологиясы – денсаулықтың психологиялық себептері жайлы, оны сақтау, бекіту дамыту әдістері және құралдары жайлы ғылым. Денсаулық психологиясына адамның өмірге келуінен өліміне дейін денсаулығын сақтау тәжрибесі енеді. Оның нысаны атақты ауру тұлға емес денсаулық болып табылады. Оқу құралында дәріс сабақтарында өтілетін лекциялардың қысқаша мазмұны мен әдебиеттер тізімі берілген. Оқу құралы психология, педагогика мамандығының студенттеріне арналған.</t>
  </si>
  <si>
    <t>Жолдасов С.Қ /Джолдасов С.К. , Койшибаева Г.Д.</t>
  </si>
  <si>
    <t>Су шаруашылық кешені</t>
  </si>
  <si>
    <t>Оқу құралында курстық жұмыс пен дипломдық жұмыстың бөлімін орындау кезіндегі су шаруашылық есептерінің әдістемесі келтіріледі және ұсыныстар беріледі. Тараулардың мақсаты, міндеттері және мазмұны келтіріледі, су тұтыну мөлшерлері берілген, Су шаруашылық кешені (СШК) бөлінген күрделі қаржылардың экономикалық тиімділігін бағалау келтірілген. Оқу құралы 5В080500-«Су ресурстары және суды пайдалану» мамандығының күндзгі және сырттай оқитын студенттерге «Су ресурстарын кешенді пайдалану» пәні бойынша курстық жұмыстарды орындауға мақсатталған, және де «Гидротехникалық құрылыс және құрылымдар» мамандығында оқитын студенттер де пайдалана алуы мүмкін.</t>
  </si>
  <si>
    <t>Жолдасов С.Қ.</t>
  </si>
  <si>
    <t>Бойлық саңылаулы құмтұтқыштарды жобалау әдіснамасы</t>
  </si>
  <si>
    <t>Монографияның мақсаты - Қазақстан Республикасының далалық-құмды аумақтарындағы каналдарда кеңінен пайдаланылатын құмтұтқыш құрылымдарының конструкциялары жайлы, бойлық саңылаулы құмтұтқыштарды жобалау және оларды қолдану нәтижелері туралы мәліметтер, құмтұтқыштардың жаңа конструкцияларын каналға үйлестіру бойынша ұсыныстар беру және магистранттарға, докторанттарға, ғылыми қызметкерлерге жобалау жұмыстарын орындағанда құмтұтқыштарды есептеу мен жобалаудың әдіснамасы берілген.Монография, мамандығы 6М080500-«Су ресурстары және суды пайдалану», 6М074400-«Гидротехникалық құрылыс және құрылымдар» және 6М081000-«Мелиорация, жерді баптау және қорғау» магистранттарына, докторанттарға, жоо-ның ғалымдарына және де тұндырғыштар мен құмтұтқыштарға жұмысы байланысты ғылыми қызметкерлерге арналған.«Бойлық саңылаулы құмтұтқыштарды жобалау әдіснамасы» монографиясы «Су ресурстары» кафедрасы мәжілісінде (Хаттама № 4 «30» қараша 2015ж.) және «Су шаруашылығы, экология және құрылыс» институтының оқу-әдістемелік бюросы мәжілісінде  (Хаттама №3, «26» қараша 2015ж.) қаралып, М.Х.Дулати атындағы ТарМУ ғылыми-техникалық Кеңесі шешімімен баспадан шығаруға ұсынылған</t>
  </si>
  <si>
    <t>Су тасымалы жүйелерінің жалғастыру құрылымдарының конструкцияларын зерттеу және жетілдіру</t>
  </si>
  <si>
    <t>Монографияның мақсаты - су шаруашылығында қолданылатын жасанды бұжырлықты тезағарлар конструкциясын жасау және зерттеу, жалғастыру құрылымы ретінде пайдаланылатын жасанды бұжырлы тезағарлардың жұмысын зерттеп, тиімділігін көтеруді іске асыру, жаңа конструкциялы жасанды бұжырлықты тезағарларды өндірісте қолдану мен пайдалану бойынша ұсыныстар беру және магистранттарға, докторанттарға, ғылыми қызметкерлерге жобалау жұмыстарын орындау кезінде тезағарларды есептеу мен жобалаудың әдістемесін беру.Монография, мамандығы 6М080500-«Су ресурстары және суды пайдалану» және 6М074400-«Гидротехникалық құрылыс және құрылымдар» магистранттарына, докторанттарға, жоо-ның ғалымдарына және де су тасымалы жүйелерінің жалғастыру құрылымдарының конструкцияларымен жұмысы байланысты ғылыми-зерттеу институтының қызметкерлеріне арналған.«Су тасымалы жүйелерінің жалғастыру құрылымдарының конструкцияларын зерттеу және жетілдіру» монографиясы «Су ресурстары» кафедрасы мәжілісінде (Хаттама №4 «30» қазан 2015 ж.) және «Су шаруашылығы, экология және құрылыс» институтының оқу-әдістемелік бюросы мәжілісінде (Хаттама №3, 26 қараша 2015 ж.) қаралып, баспадан шығаруға ұсынылған. Сурет 31. Кестелер 10. Әдебиеттер саны – 51.</t>
  </si>
  <si>
    <t>Жолдасов С.Қ. (Джолдасов C.К.), 
 Г.Е.Қожамқұлова</t>
  </si>
  <si>
    <t>Гидравлика пәнінен есептік-графикалық тапсырма орындауға арналған</t>
  </si>
  <si>
    <t>Әдістемелік құрал, гидравлика курсының жұмысшы бғдарламасына сәйкес жасалған және алты тараудан тұрады. Олардың әрбірінде есептік-графикалық тапсырма (ЕГТ) ретінде шығарылуы мен схемалары көрсетіліп типтік берілген. Әдістемелік нұсқау 5В080500-«Су ресурстары және суды пайдалану», 5В081000-«Мелиорация, жерді баптау және қорғау», 5В070800-«Мұнай-газ ісі», 5В073100-«Тіршілік әрекеті қауіпсіздігі және қоршаған ортаны қорғау» мамандықтары студенттері үшін арналған.</t>
  </si>
  <si>
    <t>Жолдасов С.Қ.(Джолдасов С.К.), Қожамқұлова Г.Е.</t>
  </si>
  <si>
    <t>Су нысандарының мониторингі және геоақпараттық жүйелер</t>
  </si>
  <si>
    <t>Оқу құралында бакалаврлерге, магистранттарға және докторанттарға - ҚР және көршілес мемлекеттер аумағындағы трансшекаралық өзендер алабындағы су шаруашылығы нысандарында орын алатын төтенше жағдайлардың (тасқындар, су басу, бөгеттер мен мұздық көлдердің жарылуы және т.б.) қаупін бағалау мен су нысандарына мониторинг жүргізу тәсілдері туралы қажетті деңгейдегі білім берілген. Тараулардың мақсаты, міндеттері мен мазмұны анықталған. Оқу құралы - «Су ресурстары және суды пайдалану», «Гидротехни-калық құрылыс және құрылымдар», «Мелиорация, жерді баптау және қорғау» және т.б. мамандықтағы күндізгі және сырттай оқитын студенттерге, магистранттар мен докторанттарға арналған</t>
  </si>
  <si>
    <t>Жолдасова Ш.А., Джуламанова З.К.</t>
  </si>
  <si>
    <t>Оқу құралы жоғары техникалық оқу орындарында инженер мамандар дайындауға арналған. «Мемлекеттік стандартқа» сәйкестіріліп жасалған. Оның көлемі «Материалдар кедергісі» пәнінің негізгі тарауларын қамтиды. Оқу құралындағы есептер және оларды шешу жолдары студенттердің пәнді өз бетінше меңгеруіне және өзіндік бақылау жұмыстарын шығаруда үлкен көмегі бар.</t>
  </si>
  <si>
    <t>Жолдасова К.</t>
  </si>
  <si>
    <t>"Сандық әдістер" пәні бойынша лабораториялық практикум</t>
  </si>
  <si>
    <t>Оқулық 10 бөлімнен тұрады. Әр бөлім бойынша теориялық мағлұматтар, әр тақырыпқа бiрдей деңгейлi 30 варианттан тұратын - лабораториялық жұмыстарға тапсырмалар берiлген және де әр тапсырманың бір вариантының шығару жолы көрсетілген. Оқу құралының лабораториялық-практикалық жұмыстарға тапсырмалары “Практикум по вычислительной математике“ (Г.Н.Воробьева, А.Н. Данилина, М.Высшая школа 1990г.) кiтабының негiзiнде жазылған. Оқулықтағы тақырыптар “Сандық әдістер ” курсына жасалған бағдарлама бойынша құрастырылып, жоғары оқу орындарында педагогикалық мамандықтарда оқитын білімгерлерге арналған.</t>
  </si>
  <si>
    <t>Жолдубаева А.К.</t>
  </si>
  <si>
    <t>Культурология: практикум</t>
  </si>
  <si>
    <t>Әл-Фараби атындағы Қазақ ұлттық университеті</t>
  </si>
  <si>
    <t>Практикум по культурологии используется для повторения учебного материала, лучшего усвоения и систематизации полученных знаний.
 Практикум по культурологии позволяет выявить, в какой степени студенты овладели знаниями основных научных фактов культурологических дисциплин, их теоретических положений, социальных норм, а также способами познавательной деятельности.
 Все темы, предложенные в практикуме, сопровождаются методическими указаниями и списком учебной и научной литературы. Используя приведенные в списке источники, студент может углубить свои знания в той или иной теме.</t>
  </si>
  <si>
    <t>Жолдубаева А.К., Затов К.А.</t>
  </si>
  <si>
    <t>Негізгі мектеп және мәдениетті антропологияның бағыттары</t>
  </si>
  <si>
    <t>Оқу құралында XIX-XX ғасырларда пайда болған мәдени антропологияның әртүрлі мектептері мен бағыттары, адам мен мәдениет құбылысын зерттеудегі қадымдар (эволюционизм, диффузионизм, құрылымдық-функционалдық талдау, биологиялық бағыт, психоаналитикалық бағыт, психологиялық бағыт) қарастырылады.
 Осы курс аумағында қарастырылған мәдени антропологиялық зерттеулердің ортақ бір мақсаты – көптеген көзқарастарды, мектептер мен бағыттарды зерделей отырып тарихи-мәдени үрдістерге қатысты оқырманның өз көзқарасын және оның бойында өзіндік ой тұжырымдау мәдениетін қалыптастыру</t>
  </si>
  <si>
    <t>Жолымбаев О.М., Берікханова Г.Е.</t>
  </si>
  <si>
    <t>Математика (2 томда)</t>
  </si>
  <si>
    <t>Математика оқу құралы 5В010200 Бастауышта оқыту педагогикасы мен əдістемесі мамандығының мемлекеттік стандартына,типтик оқу жоспарына сәйкес жазылған. Бұл оқу құралы 7 тараудан тұрады. Мектептің мұғалімін даярлау үшін математикадан қажетті материалдар жеткілікті дәрежеде берілген. Мектептің математикасымен қоса жоғары математиканың элементтері комплекс сандар және ықтималдықтар теориясы кең мағынада түсіндіріледі. Бұл оқулық университеттердінің және педагогикалық институттардың күндізгі және сыртқы бөлімінде оқитын студенттерге арналған.</t>
  </si>
  <si>
    <t>Элементарлық математика</t>
  </si>
  <si>
    <t>«Элементарлық математика» оқулығы Информатика және Физика стандартына, типтік оқу жоспарына сәйкес жазылған. Кітап 28 дәрістен тұрады. Бұл кітапта мектептің мұғалімін даярлау үшін математикадан қажетті материалдар жеткілікті дәрежеде берілген. Мектептің математикасымен қоса жоғары математиканың элементтері комплекс сандар және ықтималдықтар теориясы кең мағынада түсіндіріледі. Бұл оқулық университеттердінің және педагогикалық институттардың күндізгі және сыртқы бөлімінде оқитын студенттерге арналған.</t>
  </si>
  <si>
    <t>Жолымбаев О.М., Берікханова Г.Е., Бахтинова Э.Т.</t>
  </si>
  <si>
    <t>Математика (Бастапқы және орта кәсіптік білім алатын оқушыларға арналған)</t>
  </si>
  <si>
    <t>Бұл оқулық экономикалық, техникалық және гуманитарлық колледждердің бастапқы және орта кәсіптік білім алатын оқушылары үшін "Математика" пәнінің мемлекеттік стандартына, бағдарламасына сәйкес дайындалған. Әр тақырыптың соңында оқушыларға практикалық жұмыс үшін жеткілікті мөлшерде жаттығулар берілген. Оқулық колледж оқушыларының математикадан орта білім алуын қамтамасыз етіп, кәсіби деңгейін қалыптастыру, ары қарай білімін жетілдіру үшің қажетті база жасайды.</t>
  </si>
  <si>
    <t>Бұл оқулық экономикалық, техникалық және гуманитарлық коледждердің
 мемлекеттік стандартына, «Жоғары математика» пәнінің бағдарламасына
 сәйкес дайындалған.
 Әр тақырыптың соңында студенттерге теориялық бақылау
 сұрақтары және практикалық жұмыс үшін жеткілікті мөлшерде
 жаттығулар берілген. Оқулық колледж студенттерінің кәсіби деңгейін
 қалыптастыру, ары қарай білімін жетілдіру үшін қажетті база жасайды.</t>
  </si>
  <si>
    <t>Жорабеков С.К., Кунжигитова Г.Б.</t>
  </si>
  <si>
    <t>Композиция негіздері</t>
  </si>
  <si>
    <t>Оқу құралы «Композиция негіздері» Композиция пәннің оқу жоспары мен типтік бағдарламасының талаптарына сәйкес құрастырылған және тәжірибелік тапсырмаларын орындауға қажетті мәліметтерді қамтиды.
 Оқу құралы негізгі міндеттері - студенттердің графикалық, кескіндемелік, композициялық таным, талғамдарының қалыптасуына ықпал жасау, пәннің арнаулы үйлесім әдістерін қалыптастыру, студенттердің кәсіптік шеберлігін дамыту және өз пікірін кескіндемелік, графикалық түрде көрсету қабілеттерін дамыту.</t>
  </si>
  <si>
    <t>Жоранова Н.Ж.</t>
  </si>
  <si>
    <t>Жоғарғы деңгейлі бағдарламалау тілдерінің негізі</t>
  </si>
  <si>
    <t>Жороқпаева М.Д.</t>
  </si>
  <si>
    <t>Оқу құралы жоғары және арнаулы оқу орындарының орыс тобы студенттеріне арналған. Тіл үйренушілердің тілдік қарым-қатынасқа еркін түсе білуге, тілдік қорларын молайтуға, ой ұшқырлықтарын дамытуға, сөйлеу мәдениетін қалыптастыруға бағытталған</t>
  </si>
  <si>
    <t>Тыңдалым теориясы мен әдістемесі</t>
  </si>
  <si>
    <t>Еңбекте қазақ тілін студенттерге тыңдалым үрдісі арқылы үйретудің ғылыми-әдістемелік негіздері тұжырымдалып, қазақ тілін үйретудегі тыңдалым үрдісінің басты ерекшеліктері анықталып, тыңдалымды игерудің тиімді жолдары ұсынылады</t>
  </si>
  <si>
    <t>Жубакова С.С.</t>
  </si>
  <si>
    <t>Воспитание политической культуры старшеклассников</t>
  </si>
  <si>
    <t>В данном учебном пособии раскрываются научно-теоретические и методические аспекты воспитания политической культуры старшеклассников в современных условиях. Рекомендовано для преподавателей вузов, учителей, докторантов, магистрантов, студентов</t>
  </si>
  <si>
    <t>Теория и практика инклюзивного образования</t>
  </si>
  <si>
    <t>В учебном пособии раскрываются теоретико-методологические и методические основы реализации инклюзивного образования, а также особенности организации социально-педагогической работы в образовательном учреждении, раскрываются важные профессиональные компетенции педагогических работников. Учебное пособие предназначено для специалистов воспитательных и образовательных учреждений — педагогов, психологов, логопедов и дефектологов, а также студентов, магистрантов, докторантов, преподавателей педагогических вузов</t>
  </si>
  <si>
    <t>Жубакова С.С., Байменова Б.С.</t>
  </si>
  <si>
    <t>Инклюзивное образование</t>
  </si>
  <si>
    <t>В учебно-методическом пособии раскрываются исторические тенденции развития инклюзивного образования в мире и Казахстане, сущность и способы реализации педагогики инклюзии, особенности социально-педагогической деятельности в условиях инклюзивного образования.Учебно-методическое пособие предназначено для специалистов воспитательных и образовательных учреждений — педагогов, психологов, логопедов и дефектологов, а также студентов, магистрантов, докторантов, преподавателей педагогических вузов</t>
  </si>
  <si>
    <t>Жубатырова Б.Т.</t>
  </si>
  <si>
    <t>Дошкольная педагогика (в 2-х т.)</t>
  </si>
  <si>
    <t>В содержание учебного пособия включены теоретический материал, контрольные вопросы и задания для самопроверки, необходимые для подготовки и становления, будущих педагогов. Проанализированы характерные особенности дошкольного обучения и воспитания в современных условиях. Учебное пособие направлено на реализацию теоретических знаний, совершенствование практических навыков и умений работы с детьми дошкольного возраста, а также на повышение качества профессиональной подготовки специалистов дошкольного образования. Учебное пособие предназначено для студентов специальности 5В010100–«Дошкольное обучение и воспитание» и педагогов дошкольной организации.</t>
  </si>
  <si>
    <t>История дошкольной педагогики</t>
  </si>
  <si>
    <t>Учебно-методическое пособие «История дошкольной педагогики» для специальности 5В010100-«Дошкольное обучение и воспитание» - имеет ярко выраженную профессиональную направленность. В данном учебно-методическом пособии рассмотрены проблемы формирования дошкольной педагогики как науки, раскрываются различные научные точки зрения, включены контрольные вопросы и задания для самопроверки, необходимые для подготовки и становления, будущих педагогов. Учебно-методическое пособие предназначено для студентов специальности 5В010100–«Дошкольное обучение и воспитание» и педагогов дошкольной организации.</t>
  </si>
  <si>
    <t>Психолого-педагогические основы игры. Ойынның педагогикалық-психологиялық негіздері</t>
  </si>
  <si>
    <t>Данный курс лекции рассматривается проблемы развития и воспитания детей дошкольного возраста посредством основного вида деятельности. Целью издания является анализ изучения психолого-педагогических основ игры дошкольников, раскрытие сущности детских игр, обучение методам руководства игровой деятельности детей дошкольного возраста. Раскрываются различные научные точки зрения ученых. Преимуществом курса является то, что он предлагается на двух языках, взаимодополняющих друг друга. Курс лекции предназначен для обучающихся по специальности «Дошкольное обучение и воспитание» и работников дошкольного образования.</t>
  </si>
  <si>
    <t>Жумабаева З.Е.</t>
  </si>
  <si>
    <t>Кәсіби қазақ тілі. (Құқықтану мамандықтарына арналған). 2-басылым</t>
  </si>
  <si>
    <t>казахский язык</t>
  </si>
  <si>
    <t>Бұл оқулық құқықтану мамандықтарына қазақ тілі пәнін кәсіби деңгейде оқытуға арналған. Оқулықпен жұмыс жүргізуді жеңілдету үшін оқу материалдары арнайы жүйемен жіктелген. Бірінші арнайы жинақталған құқықтану кәсіп саласына қатысты мәтіндер енгізіліп, оларды оқуға дидактикалық тұрғыдан жағдай жасалған, кәсіби лексикамен жабдықталған тапсырмалар жиынтығы, арнайы кәсіби мәліметтер, мамандық тілін меңгеруге ықпалын тигізетін оқу материалдары бар. Оқулық құрамында сұхбат үлгілері ұсынылған, қазақ тілінің теориялық материалдары қазақ тілін қайталауға арналған дидактикалық үлгілер берілген.</t>
  </si>
  <si>
    <t>Жумабаева З.Е., Калимова А.Д.</t>
  </si>
  <si>
    <t>Педагогические основы игры</t>
  </si>
  <si>
    <t>Предлагаемое учебное пособие состоит из шести учебных ресурсов, которые включают в свое содержание теоретический и практический учебные материалы, тестовые задания для самоконтороля и самостоятельной работы. Пособие может использоваться в педагогическом процессе вуза при подготовке будущих педагогов и воспитателей детских садов; учителей начальных классов. Данное учебное пособие предназначено для студентов специальностей 5В010100 - «Дошкольное обучение и воспитание», 5В010200 - «Педагогика и методика начального обучения», учителей начальных классов, педагогов и воспитателей детских садов, а также может быть использовано организаторами детского досуга, педагогами-организаторами, сфера деятельности которых связана с вопросами игры и практикой применения игры в образовательных и воспитательных целях.</t>
  </si>
  <si>
    <t>Жумабеков М.К., Бодеев М.Т.</t>
  </si>
  <si>
    <t>Спорт журналистикасы</t>
  </si>
  <si>
    <t>Оқу-әдістемелік құралында Қазақстандағы спорт журналистикасының жүйесі мен спорттық бұқаралық ақпарат құралдарының даму тарихы қарастырылған. Барлық мамандандырылған спорттық басылымдарға жан-жақты сипаттама беріліп, арнайы спорттық басылымдардың қарастыратын тақырыптары, мәселелері, тілдік ерекшеліктері мен кадрлық әлеуеті қарастырылған. Сонымен қатар Қазақстанда спорт журналистикасының даму басымдылықтары анықталған. 
 Оқу-әдістемелік құралы журналистика мамандығында оқитын студенттерге, спорт журналистикасы саласында қызмет ететін мамандарға арналған.</t>
  </si>
  <si>
    <t>Жумабеков М.У.</t>
  </si>
  <si>
    <t>Жаңа кезеңдегі ағылшын-балтық елдері қатынастарының тарихы</t>
  </si>
  <si>
    <t>Оқу құралында тарихи деректерге және зерттеулерге сүйене отырып, Англиядағы капиталистік қатынастардың даму генезисі мен Балтық жағалауы елдері және Англия арасындағы сауда-экономикалық, дипломатиялық қатынастардың дамуының алғышарттары, барысы, нәтижелері қарастырылады. 
 Оқу құралы 5В050200 – «Саясаттану», 5В020300 – «Тарих», 5В020200 – «Халықаралық қатынастар» мамандықтарының студенттері үшін.</t>
  </si>
  <si>
    <t>Жумабекова Б.К.</t>
  </si>
  <si>
    <t>Кәсіби бағытталған шетел тілі (неміс тілі)</t>
  </si>
  <si>
    <t>Коммуникативно-прагматические аспекты категории побудительности на материале казахского и немецкого языков</t>
  </si>
  <si>
    <t>Жумабекова Б.К., Мостовая М.Н.</t>
  </si>
  <si>
    <t>Профессионально-ориентированный язык (немецкий язык)</t>
  </si>
  <si>
    <t>Жумабекова Ф.Н.</t>
  </si>
  <si>
    <t>Педагогикалық мамандыққа кіріспе (Жоғары оқу орындарына арналған оқулық)</t>
  </si>
  <si>
    <t>Жумагулов А.Б.</t>
  </si>
  <si>
    <t>Қазақ әдебиетін дәуірлеу тарихы</t>
  </si>
  <si>
    <t>«Қазақ әдебиетін дәуірлеу тарихы» монографиясында ұлттық әдебиеттанудағы қазақ әдебиетінің тарихын дәуірлеудің бір ғасырға жуық ғылыми тәжірибелері талданып, дәуірлеудің геторогенді, автогенді, хронологиялық принциптерінің ғылыми және әдіснамалық негіздері қарастырылады. Сөз өнерін дәстүр және жалғастық арнасының тарихи сабақтастығы тұрғысынан дәуірлеудің отандық әдебиеттанудағы ғылыми тәжірибелері талданады.
 Монография университеттің филология факультеті студенттеріне, магистранттарына, әдебиетші мамандарға арналған.</t>
  </si>
  <si>
    <t>Жумагулова С.К.</t>
  </si>
  <si>
    <t>Ақпараттық қауіпсіздік және ақпаратты қорғау</t>
  </si>
  <si>
    <t>Жумадина Ш. М.</t>
  </si>
  <si>
    <t>Данное учебное пособие рекомендуется для студентов специальности 5В060700 – Биология, студентов и магистрантов естественнонаучных специальностей высших учебных заведений. Учебное пособие направлено на усвоение теоретического материала, овладение приемами физиологических экспериментальных исследований и применения их на практике</t>
  </si>
  <si>
    <t>Жумадина Ш.М.</t>
  </si>
  <si>
    <t>Адам және жануарлар физиологиясы</t>
  </si>
  <si>
    <t>Адам және жануарлар физиология курсының оқу құралы биологиялық мамандықтар бойынша білім алатын студенттерге арналған. Сонымен қатар бұл, магистранттарға, оқытушыларға, лаборанттарға да көмекші құрал ретінде ұсынылады. Бұл әдістеме студенттердің зертханалық-тәжірибелік жұмыстарды өздігінен немесе оқытушының көмегімен жүргізуіне мүмкіндік береді. Әдістемені пайдалана отырып студенттер сабақтың және жасалатын тәжірибенің жоспарымен алдын-ала таныса алады. Олардың көпшілігі студенттердің ойлау қабілеті мен зерттеушілік машықты дамыту бағытында құрастырылған</t>
  </si>
  <si>
    <t>Жумадина Ш.М., Рахметова А.М.</t>
  </si>
  <si>
    <t>Замануи биологияның мәселелері</t>
  </si>
  <si>
    <t>Оқу құралы биологияның қазіргі мәселелерін ескереді. Заманауи хронобиологиялық мәселелері, адамдардың пайда болуы мен нәсілдерінің мәселелері, қазіргі генетика мен микробиологияның модельдік объектілері, адамдардың мінез-құлығының биоәлеуметтік негіздері, аурулармен күрестері, өмірді ұзарту және т.б. туралы мәліметтері берілген.
 Оқу құралы университеттердің докторанттары мен магистранттарына, оқытушыларға, биология, медицина мамандарына, басқа да ғылым және білімге құштар оқырмандарға арналған.</t>
  </si>
  <si>
    <t>Жумакаева Б.Д.</t>
  </si>
  <si>
    <t>Жуманбекова Н.З., Исыпова Н.В.</t>
  </si>
  <si>
    <t>Вводно-фонетический курс немецкого языка (для студентов специальности 5В011923 «Иностранный язык: два иностранных языка»)</t>
  </si>
  <si>
    <t>В учебном пособии представлен курс лекций по фонетике немецкого языка для студентов 1 курса специальности 5В011923 «Иностранный язык: два иностранных языка», к ним прилагаются практические задания</t>
  </si>
  <si>
    <t>Жуматаева Е.</t>
  </si>
  <si>
    <t>Ғабит Мүсіреповтің шеберлігі</t>
  </si>
  <si>
    <t>Жоғары мектеп дидактикасы</t>
  </si>
  <si>
    <t>«Жоғары мектеп дидактикасы» оқу құралында «дидактика» түсінігі жан-жақты талданып берілген. Педагогиканың бір саласы ретінде дидактиканың даму генезисі зерттеліп, тарихи деректер мен мағлұматтар жинақталған. Сонымен бірге дидактиканың методологиялық, философиялық негіздері ашылған. Оқу құралында әдіснамалық жүйе жинақталып, оның маңыздылығы сұрыпталған. Студенттердің парасаттау мүмкіндігін жоғары деңгейге ұмтылдыратын жүйе түзілген. Студенттердің ішкі интеллектуалды әлеуетін дамыту амалдары ұсынылған. Нақтылап айтсақ, жоғары мектепте студенттердің танымдық деңгейліктерге жіктей білу технологиясы, жоғары білімді студенттердің өздігінен дамытудың педагогикалық негіздері, біліктілікті ғылыми тұрғыда дамытудың ұштастықта келуінің моделі, эвристикалық, проблемалық, модульдік технологиялардың интеграциясы сияқты инновациялық тұрғыдағы ұстанымдары еңбектің ең құнды тұсы.</t>
  </si>
  <si>
    <t>Жоғары мектепте әдебиетті білімденудің инновациялық технологияларымен оқыту</t>
  </si>
  <si>
    <t>Жоғары мектепте оқытудың біртұтас дидактикалық жүйесінің теориясы</t>
  </si>
  <si>
    <t>Оқу құралында жоғары оқу орнында жүргізілетін гуманитарлық бағыттағы ғылым негіздерінің дидактикалық біртұтас құрылым-жүйесінің тарихы мен бүгінгісі және постиндустриалды Қазақстан Республикасының алыс болашағының моделі жайлы жаңаша пайым-тұжырым беріледі. Қазақстан, Ресей, Шығыс, Батыс елдеріндегі зерттелімдердің нәтижесін нысанада ұстау жайылы сындарлы ой-түйін жасалады.
 Әсіресе, политехникалық бағыттағы жоғары мектептің дидактикасын зерттеген ғалымдарға, атап айтсақ, педагогика ғылымдарының докторы, профессор А. Е.Әбілқасымованың ғылыми тұжырымдарына толық талдау түйінделеді. Автор біртұтас дидактикалық жүйесінің теориясын оқырман назарына ұсынады.</t>
  </si>
  <si>
    <t>Мемлекеттің «мәңгілік ұлт» саясатын жүзеге асыруда қазақ тілін эко-номика мамандықтарына ие болатын студенттердің меңгеруінің маңызы зор.Тіл меңгерудің өнерін қамту сөйлесім іс-әрекеттің белгілі бір бағытқа бағдарлануымен жүзеге асырылады.Бұл орайда тілдік орта туғызудың амалдары қарастырылады. Бұл оқу құралында қазақ тілін мамандыққа қатысты меңгерудің әдіснамасы әрі тілдік категориямен, әрі экономика саласындағы білуге тиісті біліктілік тұрғысында құрастырылды.Фонетика, лексика, морфология, синтаксис бұрындары үзік-үзік оқылып келсе, бұл еңбекте оның біртұтас жүйелі жиынтық (матрица) ретінде ұсынылып отыр. Сол секілді тіл меңгерудің бірінші сатысындағылар үшін - мәтіндеме мамандықтың ерекшелігін ескеру тұрғысында зерделенді.</t>
  </si>
  <si>
    <t>Қазақстан майдангер жазушыларының шығармалары арқылы оқушыларға патриоттық тәрбие беру</t>
  </si>
  <si>
    <t>Музыкалық педагогика (2 томда)</t>
  </si>
  <si>
    <t>Орындаушылық өнер</t>
  </si>
  <si>
    <t>Основы современной дидактики</t>
  </si>
  <si>
    <t>Этнопедагогика народов Республики Казахстан: факторы развития и перспективы</t>
  </si>
  <si>
    <t>Жумашев /Zh.Zh. Zhumashev. G.B.Kossaliyeva. S.N.Sarymbekova.</t>
  </si>
  <si>
    <t>BIOCHEMISTRY OF CARBOHYDRATES AND LIPIDS</t>
  </si>
  <si>
    <t>Educational-methodological manual on biochemistry of animals</t>
  </si>
  <si>
    <t>The educational-methodical manual on biochemistry of animals is devoted to the chemicalnature, structural features, properties of the carbohydrates and lipids their role in life. The base attention are given on the biochemicalrole of carbohydrates and lipids as the most important biochemical components, whichknowledge will help Students, Magistrs, Ph- doctorats and all to another, wishing more to understand and acquire deep biochemical processes of carbohydrates and lipids metabolism and use them in practical work and improve their health</t>
  </si>
  <si>
    <t>Жумашев Ж.Ж., Камбаров А.А.</t>
  </si>
  <si>
    <t>Биохимия иммуноглобулинов сельскохозяйственных животных</t>
  </si>
  <si>
    <t>Жунисбеков С., Үркімбаев М., Жашен С.</t>
  </si>
  <si>
    <t>Машина бөлшектері</t>
  </si>
  <si>
    <t>Механика. Сельскохоз</t>
  </si>
  <si>
    <t>Бұл машина жасау жөніндегі советтік және шетелдік ғылым мен тәжірибеге сүйене отырып, белгілі бір жүйе бойынша жазылған. Мұнда негізінен халық шаруашылығының барлық салаларында қолданылатын машиналар мен қондырғылардың бөлшектері жайлы егжей-тегжей айтылады.Жоғарғы оқу орындарының студенттеріне арналған</t>
  </si>
  <si>
    <t>Жунисбекова /Zhunisbekova D.</t>
  </si>
  <si>
    <t>Mathematics. Conspectus of lecture</t>
  </si>
  <si>
    <t>Conspectus of lectures is written according to the requirements of curriculum and the program of discipline “Mathematics” for students of the 1st course of specialty 5В070100 – Biotechnology. Conspectus of lectures is designated for students of technical specialties studying the course “Mathematics”, “Higher mathematics”, “Algebra and geometry”, “Mathematical analysis”, “Probability theory and Mathematical statistics” in English. It can be used for preparation to the lectures, as well as for independent work and practicum.</t>
  </si>
  <si>
    <t>Жунисбекова /Zhunisbekova D.A., Dzhumagalieva A.I./</t>
  </si>
  <si>
    <t>Methodical guide for practicum on the discipline “Mathematics 3»</t>
  </si>
  <si>
    <t>The methodical guide is written according to the requirements of curriculum and the program of discipline “Mathematics 3” for students of the 2nd course of specialties 5B071800 – Electro electronics, 5В071900 - Radio technique, electronics and communications. The methodical guide is designated for students studying the course “Mathematics 3” in English. The methodical guide can be used for preparation to the practicum, as well as for independent work of students.</t>
  </si>
  <si>
    <t>Жунисбекова Д. Дулатов С.Р. /Zhunisbekova D.A. Dulatov S.R.</t>
  </si>
  <si>
    <t>Mathematical analysis (Differential equations)</t>
  </si>
  <si>
    <t>This book is written according to the requirements of curriculum and typical programs of all technical specialties on “Mathematics” and “Mathematical analysis” disciplines.This book is designated for students studying the course “Mathematics” and “Mathematical analysis” in English. It can be used for preparation to the lectures, as well as for independent work and practicum</t>
  </si>
  <si>
    <t>Жунисбекова Д., Аширбаев Х., Тажибекова Т., Дулатов С.</t>
  </si>
  <si>
    <t>Математика 1</t>
  </si>
  <si>
    <t>конспект лекций</t>
  </si>
  <si>
    <t>Настоящий курс лекций составлен в соответствии с требованиями учебного плана и программой дисциплины «Математика 1» специальностей 5B071900 – Радиотехника, электроника и телекоммуникации, 5В070200 – Автоматизация и управление, включает весь лекционный, а также практический материал программы и предназначен для преподавателей и студентов данных специальностей. 
 Овладение основными понятиями, основными формулами и способами их применения при решении практических задач курса «Математика 1» призван данный конспект лекций, который рекомендуется использовать в учебном процессе.</t>
  </si>
  <si>
    <t>Жунисбекова Д.А. /Zhunisbekova D.A.</t>
  </si>
  <si>
    <t>Linear algebra</t>
  </si>
  <si>
    <t>This book is written according to the requirements of curriculum and typical programs of all technical specialties on Math discipline. This book is designated for students studying the course “Mathematics”, “Higher Mathematics”, and “Linear Algebra and Analytic Geometry” in English. It can be used for preparation to the lectures, as well as for independent work and practicum</t>
  </si>
  <si>
    <t>Жунисбекова Д.А. /Zhunisbekova D.A./</t>
  </si>
  <si>
    <t>Conspectus of lectures on the discipline «Mathematics 3»</t>
  </si>
  <si>
    <t>Conspectus of lectures is written according to the requirements of curriculum and the program of discipline “Mathematics 3” for students of the 2nd course of specialties 5В071800 – Electro energetic, 5В071900 - Radio technique, electronics and communications.
 Conspectus of lectures is designated for students studying the course “Mathematics 3” in English. It can be used for preparation to the lectures, as well as for independent work and practicum.</t>
  </si>
  <si>
    <t>Methodical guide for individual work of students on the discipline “Mathematics 3”</t>
  </si>
  <si>
    <t>The methodical guide is written according to the requirements of curriculum and the program of discipline “Mathematics 3” for students of the 2nd course of specialties 5В071800 – Electro energetic, 5В071900 - Radio technique, electronics and communications.The methodical guide is designated for students studying the course “Mathematics 3” in English. The methodical guide can be used for preparation to independent work, as well as for practicum. The methodical guide is discussed and recommended for publication by the meeting of HM department (protocol №3 as of 08.10.2015) and committee on innovation technologies and methodical software of the higher school “Textile and Food Engineering” (protocol №3 as of 26.10.2015)</t>
  </si>
  <si>
    <t>Жунисбекова Д.А., Аширбаев Х.А.</t>
  </si>
  <si>
    <t>Алгебра и геометрия. Конспект лекций</t>
  </si>
  <si>
    <t>Жунисова К.К.</t>
  </si>
  <si>
    <t>«Қазақ тілі» (Жоғары оқу орындарының барлық мамандықтарында оқитын орыс тілді топтарға арналған оқу құралы) (2 томда)</t>
  </si>
  <si>
    <t>Жунусов А. А.</t>
  </si>
  <si>
    <t>Құрылымдық геология</t>
  </si>
  <si>
    <t>Окулықта жер қыртысындағы шөгінді, магмалық, метаморфтық таужыныстардың жатыс пішіндері,үзіліп - ауысқан қабаттар, қатпарлар мен жарылысты бұзылыстар, қатпарлы зоналар, платформалар мен шеткі ойыстар кұрылымдары қарастырылған. Геологиялық карталар, олардың номенклатурасы жайлы мағлұматтар баяндалған. Оқулық көлеміндегі колданылған арнайы терминдердің глоссарийлері мен қазіргі күндегі қолданыстағы қазақша атаулары берілген.
 Оқулық геологиялық мамандықтарды меңгеруге талпынған студенттерге, магистранттарға, еңбек жолдарын жаңа бастаған геолог-практиктерге ұсынылады.</t>
  </si>
  <si>
    <t>Журавлева Е. А.</t>
  </si>
  <si>
    <t>Концептосфера русского языка в полиэтничном обществе Казахстана</t>
  </si>
  <si>
    <t>Учебное пособие посвящено разработке проблемы формирования концептосферы полиэтничного общества. В контексте современной научной парадигмы даны представления о вариативности лексической системы и полинациональном характере русского языка, представлена модель концептосферы поликультурного социума, выявлены ее содержательные соствляющие, определены взаимосвязи семантического, семиотического и концептуального пространств в рамках взаимодействия культур, выделена роль этнокультурных концептов как важнейших элементов концептосферы. В качестве иллюстративного материала привлекаются данные СМИ Казахстана на русском языке.
 Пособие предназначено для студентов, магистрантов и преподавателей филологических факультетов высших учебных заведений, а также всех интересующихся проблемами когнитивной лингвистики и варьирования национальных языков.</t>
  </si>
  <si>
    <t>Журавлева Е.А.</t>
  </si>
  <si>
    <t>Словарь аббревиатур по СМИ Казахстана</t>
  </si>
  <si>
    <t>Журавлева Е.А., Асмагамбетова Б.М., Ташимханова Д.С., Яворская Э.Э., Тё М.В., Ешекенева А.К.</t>
  </si>
  <si>
    <t>Настоящее учебное пособие является основополагающим в научно-профессиональной подготовке студентов казахских отделений вузов, имеющих достаточно высокую подготовку в области практического овладения русским языком. Содержание учебного пособия отвечает целям и задачам обучения русскому языку как средству научной деятельности. Пособие состоит из двух взаимодополняющих частей: 1) практические занятия, включающие теоретический материал, комплекс закрепляющих упражнений и задания для самостоятельной работы; 2) приложение, содержащее тексты, задания, тесты по темам занятий, темы рефератов, глоссарий, словарь переводной, сокращения по специальностям, справочную литературу. Все материалы приложения направлены на совершенствование навыков профессионально-ориентированного общения по профилю конкретной специальности: физико-математического, физико-технического, информационно-технического, социально-гуманитарного и общественно-политического направлений. Учебное пособие предназначено для преподавателей и студентов высших учебных заведений Республики Казахстан.</t>
  </si>
  <si>
    <t>Журасова А.Ш.</t>
  </si>
  <si>
    <t>Ежелгі дүние тарихы. 2-бөлім. Антикалық дәуір (2 томда)</t>
  </si>
  <si>
    <t>Оқу құралы Ежелгі дүние тарихының құрамдас бөлімі болып табылады. Оқу құралы ежелгі Грек және Рим мемлекеттерінің тарихын қарастырады. Оқу құралында берілген материалдар ежелгі заманда Балкан, Апенин түбектері мен Эгей және Жерорта теңізі аймағындағы қалыптасқан құл иеленушілік мемлекеттердің әлеуметтік-экономикалық және саяси даму тарихын қамтиды. 
  Оқу құралының мазмұны Қазақстан Республикасының Білім және ғылым министрлігі 5В020300 Тарих мамандығы бойынша 2016 жылы бекіткен «Ежелгі дүние тарихы» пәнінің типтік оқу бағдарламасына сай жазылған. 
  Оқу құралы тарих мамандығының студенттері мен ежелгі замандағы тарихи оқиғаларға қызығушы көпшілік оқырманға арналған.</t>
  </si>
  <si>
    <t>Жусупова Л.К.</t>
  </si>
  <si>
    <t>История Казахстана в тюркских источниках</t>
  </si>
  <si>
    <t>Книга посвящена рукописным фондам Казахстана. В их числе такие знаменитые и признанные авторы и составители письменных источников и архивных материалов, как Утемиш Хаджи, Абу-л-Гази Бахадур-хан, Кадыргали Жалайири, Мухаммад Хайдар Дулати, Машхур Жусип Копеев, Шакарим Кудайбердиев, Курбангали Халиди и др. Поэтому имеются все основания полагать, что в действительности устная историческая традиция по истории Казахского ханства в XV–XVIII вв. была зафиксирована и в письменной форме.</t>
  </si>
  <si>
    <t>Мәшһүр Жүсіп Көпейұлы - энциклопедист</t>
  </si>
  <si>
    <t>Монография қазақ елінің ғұлама ғалымы, энциклопедист Мәшһүр Жүсіп Көпейұлына арналған.Мұнда ғалымның өмірі мен заманы туралы мәліметтер, оның көзін тірісінде жарияланғын еңбектері мен кейінен жарыққа шыққан шығармалары және ол туралы зерттеулер мен пікірлер берілген. Оқу құралы Мәшһүр Жүсіп Көпейұлы ғылыми тұғырнамасының деректанушылық көзқарасына тыңғылықты талдаулар ұсынады.</t>
  </si>
  <si>
    <t>ХV-XVIIIғғ. Қазақ хандығы (2 томда)</t>
  </si>
  <si>
    <t>Жусупова Р.К.</t>
  </si>
  <si>
    <t>Национальная политика и межнациональные отношения в Казахстане на современном этапе</t>
  </si>
  <si>
    <t>В условиях современного Казахстана государственная национальная политика имеет большое значение в вопросе сохранения этносоциальной стабильности в силу основных причин: республика является полиэтническим, с другой – транзитным государством, в настоящее время этносоциальный вопрос является наиболее важным, влияющим на общественно-политическую, экономическую, культурную сферы республики. Изучена сущность становления и развития национальной политики Республики Казахстан в сфере межэтнических отношений, выявлены оптимальные социально-экономические и политические условия для дальнейшей эволюции демократической модели государственной национальной политики на современном этапе. Пособие рекомендовано студентам и магистрантам исторических, политологических специальностей, а также для всех кто интересуется историей национальной политики и проблемами межэтнических отношений в Казахстане.</t>
  </si>
  <si>
    <t>Жуынтаева З.Н.</t>
  </si>
  <si>
    <t>Сөз таптарының мәтінтүзімдік cипаты</t>
  </si>
  <si>
    <t>Монографияда қазақ тіл біліміндегі сөз таптарының мәтінтүзімдік сипаты қарастырылған. Сөз таптарының, оның ішінде, есімдіктердің, шылаулардың, сан есімдер мен үстеулердің мәтін байланыстырудағы қасиеттері сөз болады. Монография филологтарға, магистранттар мен жоғары оқу орындарының студенттеріне арналған.</t>
  </si>
  <si>
    <t>Тарихи мәтін синтаксисі</t>
  </si>
  <si>
    <t>Бұл оқу құралы жоғары орындарының филология факультетінде оқылатын “Қазақ тілінің тарихи грамматикасы” курсында оқыту, зерттеу нысаны тарихи мәтіндер деп көрсетілгенмен, шын мәнінде мәтіндердің грамматикалық сипаттары назардан тыс қалып отырады. Бұл оқу құралы осы олқылықтың орнын толтыру мақсатында жазылып отыр. 
 Оқу құралы филология факультеттерінің студенттеріне, магистранттарға және аспиранттарға арналған.</t>
  </si>
  <si>
    <t>Жүнісбеков С. (Жунисбеков Сагат), Жақияев Д.Қ., Жүнісбеков Т.М., Мәлібеков А.Қ., Жашен С.Ж.,</t>
  </si>
  <si>
    <t>Техникалық механика пәнін игеруге және есептері мен есептеу – сызба жұмыстарын орындауға арналған</t>
  </si>
  <si>
    <t>Оқу-әдістемелік құралында су шаруашылығындағы конструкция элементтері мен машина бөлшектеріндегі жүктеулер түрін анықтап, оларды беріктікке, қатаңдыққа және орнықтылыққа есептеу тәсілдері сипатталған. Әдістемелік құралында «Техникалық механика» пәнінің негізгі бөлімдері бойынша теориялық мәліметтер, есептеу – сызба жұмыстарының бастапқы берілгендері мен жұмыстың орындалу үлгілері келтірілген. Есептердің орындалу тәсілдері мен есеп нәтижелерінің бағалануы сипатталған.</t>
  </si>
  <si>
    <t>Жүнісбеков С. (Жунисбеков), Жашен С.Ж., Жүнісбеков Б.С.</t>
  </si>
  <si>
    <t>Уран өндіруге арналған негізгі әдістерді салыстырмалы түрде экологиялық – экономикалық талдау. Сравнительный эколого-экономический анализ основных методов добычи урана</t>
  </si>
  <si>
    <t>Бұл еңбекте, сұрыпталған нақты мәліметтерге сүйеніп, радиоэкологияның әсері туралы жалпы халыққа, қоғамдық пікірді қалыптастырушы белсенділерге, еліміздің әлеуметтік-экономикалық мәселелерін шешіп жүрген жауапты тұлғаларға қарапайым түрде объективті ақпарат беру. Қазақстан уран өнімдеріне өте бай екенін, атом энергетикасы басқа энергия көздеріне қарағанда экологиялық, экономикалық тұрғыдан тиімді екенін оқырмандарға жеткізу. Уран өндіру саласында жерасты ұңғылап шаймалау әдісі сияқты жаңа технологияларды, қауіпсіздікті қамтамасыз ететін жаңа жабдықтарды пайдаланып, кәсіби деңгейі жоғары жұмысшы, инженер кадрларын дайындап, Қазақстан шаруашылығына атом энергетикасын енгізу бүгінгі күннің талабы екенін ел алдында айта кету. Жаһанды энергетикалық дағдарыс тығырығынан шығаратын ең дұрыс және жалғыз жол - ол атом энергетикасы екенін жалпы халыққа түсіндіру. Авторский коллектив основной задачей данной работы видел в том, чтобы на основе имеющегося обширного фактического материала в упрощённом варианте представить населению республики максимально объективную информацию о проблемах радиоэкологии. Это книга адресовано тем, кто формирует общественное мнение, а особенно административным работникам, на которых лежит ответственность за принятие прекрасных решений по социально-экономическому развитию регионов. В книге обобщен материал, показывающий экономическую целесообразность, техническую и экономическую безопасность и социальную необходимость развития атомной энергетики. Сейчас большинство стран мира стремительно наращивает темпы строительства атомных электростанций. Казахстан, обладающий огромным запасом урана – самого дешёвого топлива для атомных электростанций, передовой экологически чистой технологией его добычей и квалифицированными кадрами, обязан использовать этот потенциал</t>
  </si>
  <si>
    <t>Жүнісбеков С. /Жунисбеков, Жашен С.Ж., Жүнісбеков Б.С.</t>
  </si>
  <si>
    <t>МИНЕРАЛДЫ ШИКІЗАТТАРДЫ ӨНДІРУ ЖӘНЕ ҚАЙТА ӨҢДЕУ КЕЗДЕРІНДЕГІ РАДИОЭКОЛОГИЯЛЫҚ МӘСЕЛЕЛЕР. РАДИОЭКОЛОГИЧЕСКИЕ ПРОБЛЕМЫ ДОБЫЧИ И 
 ПЕРЕРАБОТКИ МИНЕРАЛЬНОГО СЫРЬЯ</t>
  </si>
  <si>
    <t>Бұл еңбектегі авторлар ұжымының негізгі мақсаты – республика халықтарының назарын келесі жауапты мәселелерге аудару:Адамзат үздіксіз ізденістері арқылы көптеген жаңа заттарды, сонымен қатар жаңа техногенді радионуклидтерді тапқаны бәрімізге мәлім. Бұл жетістіктер адам баласының алдына радиациялық қауіптің табиғатын терең зерттеуді, қоршаған ортадағы оның деңгейін күнделікті өлшеп, талдап отыру міндеттерін жүктейді; Ең бастысы радиоактивтілікті сауатты түрде сараптап, радиоактивті материалдардан адамзат үшін экологиялық және экономикалық тұрғыдан өте тиімді арзан атом энергиясын алып халық игілігіне пайдалану. Сондықтан жаңа технологияны қолдану арқылы жаңа өндіріс орындарын ашқан кезде, осы қос фактор сол өндірістердің тағдырын анықтайтын шешуші көрсеткіштері болып қалыптасуы керек. Жалпы, халық өндірістердің адамзатқа әкелетін пайдаларымен қатар олардың қоршаған ортаға тигізетін әсерлері туралы толық ақпараттар алып тұруға құқылы</t>
  </si>
  <si>
    <t>Жүнісбеков С. /Жунисбеков/, Джакияев Д.Қ.</t>
  </si>
  <si>
    <t>Серпімділік, пластикалық, жылжу теорияларының негіздері</t>
  </si>
  <si>
    <t>Кітапта құрылыс, машина жасау, жобалау кездерінде кеңінен пайдаланылатын серпінділік, пластикалық және жылжу деформация теорияларының негізгі теңдеулері беріледі де, сол теңдеулер арқылы тұрмыста жиі кездесетін, әр түрлі құрылыс элементтерінің, машина бөлшектерінің беріктігін, қатаңдығын, және орнықтылығын теориялық жолмен есептеу, зерттеу, жобалау әдістері қысқа түрде қарастырылады.Бұл ғылыми еңбек техникалық жоғары оқу орындарындарының білімгерлеріне, ұстаздарына және машина жасау, құрылыс салаларында жұмыс істейтін инженерлер мен ғылыми ізденісте жүрген қызметкерлерге арналады</t>
  </si>
  <si>
    <t>каз/рус/англ</t>
  </si>
  <si>
    <t>Жүнісбеков С.(Жунисбеков Сагат), Жақияев Д.Қ., Жашен С.Ж.,</t>
  </si>
  <si>
    <t>Серпімділік теориясының негіздері. Основы теории упругости. Fundam.of the theory of elas.</t>
  </si>
  <si>
    <t>Кітапта құрылыс, машина жасау, жобалау кездерінде кеңінен пайдаланылатын серпімділік теорияларының негізгі теңдеулері беріледі де, сол теңдеулер арқылы тұрмыста жиі кездесетін, әр түрлі құрылыс элементтерінің, машина бөлшектерінің беріктігін, қатаңдығын, және орнықтылығын теориялық жолмен есептеу, зерттеу, жобалау әдістері қысқа түрде қарастырылады.
 Бұл ғылыми еңбек техникалық жоғары оқу орындарындарының білімгерлеріне, ұстаздарына және машина жасау, құрылыс салаларында жұмыс істейтін инженерлер мен ғылыми ізденісте жүрген қызметкерлерге арналады.
 В учебном пособии выведены основные уравнения теории упругости, которые широко применяются при расчетах элементов конструкций, деталей машин, строительных материалов и др. на прочность, на жесткость и на устойчивость.
 Учебное пособие предназначено для студентов высших технических учебных заведений, обучающихся по специальностям: механика, машиностроение, строительство, горное дело и другие.
 А также данное учебное пособие полезно для молодых преподавателей технических вузов, начинающих научных работников в области механики, машиностроения и строительства.</t>
  </si>
  <si>
    <t>Минералды шикізаттарды өндіру және қайта өңдеу кездеріндегі радиоэкологиялық мәселелер. Радиоэкологические проблемы добычи и переработки минерального сырья. Radioecological issues of mineral resources mining and processing</t>
  </si>
  <si>
    <t>Бұл еңбектегі авторлар ұжымының негізгі мақсаты – республика халықтарының назарын келесі жауапты мәселелерге аудару:
 Адамзат үздіксіз ізденістері арқылы көптеген жаңа заттарды, сонымен қатар жаңа техногенді радионуклидтерді тапқаны бәрімізге мәлім. Бұл жетістіктер адам баласының алдына радиациялық қауіптің табиғатын терең зерттеуді, қоршаған ортадағы оның деңгейін күнделікті өлшеп, талдап отыру міндеттерін жүктейді. Ең бастысы радиоактивтілікті сауатты түрде сараптап, радиоактивті материалдардан адамзат үшін экологиялық және экономикалық тұрғыдан өте тиімді арзан атом энергиясын алып халық игілігіне пайдалану. 
  Сондықтан жаңа технологияны қолдану арқылы жаңа өндіріс орындарын ашқан кезде, осы қос фактор сол өндірістердің тағдырын анықтайтын шешуші көрсеткіштері болып қалыптасуы керек.
  Жалпы, халық өндірістердің адамзатқа әкелетін пайдаларымен қатар олардың қоршаған ортаға тигізетін әсерлері туралы толық ақпараттар алып тұруға құқылы.
 Основной задачей данной работы авторский коллектив видел в том, чтобы обратить внимание населения нашей республики на следующие важные проблемы:
 Мировое сообщество за счет своей деятельности получило заметное распространение в биосферном кругообороте не только ранее известных, но и новых, техногенных (искусственных) радионуклидов. Это поставило человечество перед необходимостью объективно оценивать природу и масштабы радиационной опасности.
 При этом уровень радиационной опасности необходимо объективно оценивать на фоне значительных выгод, которые дают результаты практи-ческого использования радиоактивности на благо человечества. Поэтому интенсивность развития любой отрасли, применяемые новые технологии должны оцениваться из разумного сочетания этих двух факторов.
 Книга адресована всем гражданам Казахстана, которые имеют право знать не только ожидаемые достижения и пользу индустриально-инновационного развития экономики, но и возможные экологические про-блемы.</t>
  </si>
  <si>
    <t>Жүнісов А.А. (Жунусов А.А.)</t>
  </si>
  <si>
    <t>Геологиялық карта түсіру әдістері</t>
  </si>
  <si>
    <t>Оқу құралында далалық геологиялық зерттеулердің принципы, әдістері мен әр түрлі табиғи, геологиялық жағдайларда далалық карта түсірудін жолдары көрсетілген. Далалық геологиялық зерттеулердің нәтижесінде жер қыртысындағы әр түрлі құрамды (шөгінді, магмалық, метаморфты), жасты, пішінді таужыныстары мен олардың геологиялық кезеңдердегі өзгерістері айқындалады. Осыларды геологиялық әдістер көмегімен зерттеу, әр түрлі масштабты, мазмұнды карта жасақтау болашақ маманның негізгі міндеті болып табылады. Далалық материалдарды өңдеу,әрлеу,интерполяциялау мен бағалау тәртібі де көрсетілген. Мұнда геологиялық терминдердің қазақша атаулары мен тест сүрақтары берілген. Геология мамандығын меңгергісі келетін университет пен колледж студенттеріне,геологиялық түсіру жүмыстарымен айналысатын геологтарға арналған</t>
  </si>
  <si>
    <t>Жүсіпбеков Ә., Ходжибергенов Д.</t>
  </si>
  <si>
    <t>Қатты дененің құрылысы мен қасиеті</t>
  </si>
  <si>
    <t>Жұмабаева З. Е.</t>
  </si>
  <si>
    <t>Мұнай-газ ісі мамандарына арналған кәсіби қазақ тілі (элективтік курс оқулығы)</t>
  </si>
  <si>
    <t>Бұл оқулық мұнай-газ ісі мамандарын кәсіптендіру деңгейінде кредиттік жүйе технологиясымен оқытуға арналған. Оқу материалдары кластерлік арнайы жүйемен жіктелген. Оқулыққа мұнай-газ кәсібі сала-сына қатысты мәтіндер енгізіліп, оларды оқуға дидактикалық тұрғыдан жағдай жасалған. Кәсіби лексикамен жабдықталған тапсырмалар, арнайы кәсіби мәліметтер, мамандықты мемлекеттік тілде меңгеруге ықпалын тигізетін оқу материалдары бар. Теориялық негізгі тірек ретінде сөзжасам және лексикологияға байланысты қысқаша мәліметтер алынған. 
 Кітап жоғары оқу орындарының студенттері мен магистранттарына, колледж оқушылары мен оқытушыларына және мұнай-газ саласының мамандарына арналған.</t>
  </si>
  <si>
    <t>Жұмабекова Ф.Н.</t>
  </si>
  <si>
    <t>Балабақшадағы бейнелеу ісәрекетінің әдістемесі (2 томда)</t>
  </si>
  <si>
    <t>Аталған еңбекте балалардың жас ерекшелігіне сәйкес бейнелеу өнерінің әдістемелік нұсқауы, жаңа технологияларды іс-әрекетінің пайдалану жолдары, сурет салу, мүсіндеу және жапсыру сабақтарының технологиялық картасы мен жылдық жоспарлары, бой сергіту жаттығулары, дидактикалық ойындар ұсынылған. Еңбек балабақша тәрбиешілерінің кәсіби құзіреттілігін қалыптастыруда басшылыққа алуға арналған.</t>
  </si>
  <si>
    <t>Жұмағулова С.К. (Жумагулова С.К.)</t>
  </si>
  <si>
    <t>«Ақпараттық жүйелердегі мәліметтер базасы» оқу құралдың негізгі мақсаты – студенттерде мәліметтер базаларын әзірлеу мен оларды пайдалануға деген жүйелі көзқарас қалыптасыру, заманауи IT-технологиялардың құралдары арқылы ақпараттық жүйелердің ақпараттық қамтамасын құру процесіне теориялық және тәжірибелік дағдыларды бекіту, сонымен бірге мәліметтер базаларын жобалауда пәндік облысқа талдау және сараптау әдістемесін білетін мамандарды даярлау. 
 Оқу құралы ақпараттық технологиялар саласындағы техникалық мамандықтарының студенттеріне арналған, сонымен бірге «Ақпараттық жүйелердегі мәліметтер базасы» пәні бойынша қызығатын тұлғаларға пайдасы бар.</t>
  </si>
  <si>
    <t>Жұмақаева Б.</t>
  </si>
  <si>
    <t>Қазақстан тарихы</t>
  </si>
  <si>
    <t>Жұмасейт Қ.Б., Ерхан Е.Т.</t>
  </si>
  <si>
    <t>Павлодар облыстық теледидары: журналистика кеңістігінде</t>
  </si>
  <si>
    <t>«Павлодар облыстық теледидары: журналистика кеңістігінде» тақырыбында жазылған монографияда Павлодар студиясының алғашқы 1965 жылғы 5 қарашадағы құрылу, ашылу және қалыптасу кезеңдері мен теледидардың кешегі және бүгінгі дәстүр қабысуы, журналистердің, режиссерлердің, дыбыс режиссерлері мен операторлардың, тұтас айтқанда, шығармашылық ұжымының ізденіс жолдарындағы қиындықтары, олардан шығу барысындағы дербес те, ұжымдық ұтымды ұйғарымдары сарапталды. 
 Жергілікті студияның хабарлар таратудағы тәжірибе жинақтауы және оларды теориямен үйлестіруі, әр ақпараттың көрнекілік, деректілік, оқиғаларды талдау, кейіпкерлердің пікірлер алмасу деңгейлерін көтеру мен табиғи бейнелеуші элементтерді қолданудағы журналистика әдістемелерін қолдануы зерделенді</t>
  </si>
  <si>
    <t>Жылқыбекұлы Бекқожа</t>
  </si>
  <si>
    <t>Өлең өлшемдері</t>
  </si>
  <si>
    <t>Өлеңнің құпиясы</t>
  </si>
  <si>
    <t>Забирова А.Т.</t>
  </si>
  <si>
    <t>Қолданбалы әлеуметтану</t>
  </si>
  <si>
    <t>Оқу құралы Қазақстан Республикасының жалпыға бірдей міндетті мемлекеттік стандарты ескеріле отырып, әлеуметтануды оқытудың авторлық тәжірибесі негізінде жазылған және әлеуметтану ғылымының негізгі ұғымдары мен санаттарын, әлеуметтанудағы жаңа бағыттар мен парадигмаларды, сондай-ақ әлеуметтануда деректерді жинау мен оларға талдау жасаудың әдістерін қамтиды. Оқу құралы қазақстандық практикаға сүйене отырып жазылған, қоғамның құрылымындағы және дін мен мәдениет сияқты әлеуметтік институттардағы өзгерістер, сондай-ақ қазіргі заманғы Қазақстан үшін аса маңызды урбанизация және көші-қон сияқты процестер қарастырылады. Автордың зерттеушілік тәжірибесі мен нақты әлеуметтанулық материалдары негізінде әлеуметтануда эмпирикалық ақпаратты жинаудың жаңа әдістері, әлеуметтанулық зерттеудің дизайнын құрастырудың ерекшеліктері ұсынылып отыр. 
 Оқу құралы жоғары оқу орындарының «әлеуметтану», «әлеуметтік жұмыс», «саясаттану», «дінтану» және «тарих» мамандықтары бойынша оқитын студенттеріне арналған. Автор оқу құралы бойынша айтылған оқытушылар мен студенттердің пікірлері мен ескертпелерін ризашылық сезіммен қабылдайды.</t>
  </si>
  <si>
    <t>Практическая социология</t>
  </si>
  <si>
    <t>Учебное пособие написано с учетом государственного общеобязательного стандарта РК, на основе авторского опыта преподавания социологии и охватывает основные понятия и категории социологической науки, новые направления и парадигмы в социологии, а также методы сбора и анализа данных в социологии. Учебное пособие написано с опорой на казахстанскую практику, рассматриваются изменения в социальной структуре общества и в таких социальных институтах как религия и культура, а также такие важнейшие процессы для современного Казахстана как урбанизация и миграция. На основе исследовательского опыта ав-тора, на материалах конкретных социологических исследований представлены новые методы сбора эмпирической информации в социологии, особенности кон-струирования дизайна социологического исследования. 
 Пособие предназначено для студентов высших учебных заведений специаль-ностей «социология», «социальная работа», «политология», «религиоведение» и «история».</t>
  </si>
  <si>
    <t>Завалко Александр Григорьевич</t>
  </si>
  <si>
    <t>Технологическое оборудование для технического обслуживания автомобилей</t>
  </si>
  <si>
    <t>В учебно-методическом пособии рассмотрена классификация, технические характеристики и конструктивные особенности специализированного тех-нологического оборудования для технического обслуживания автомобилей. Освещены вопросы безопасности и обеспечения эффективного использования специализированного технологического оборудования на станциях технического обслуживания автомобилей. Большое внимание уделено методике проекти-рования и расчету основных элементов конструкции. Пособие предназначено для подготовки бакалавров по специальности 5B071300 "Транспорт, транс-портная техника и технологии", а также для подготовки и повышения квалифи-кации специалистов автомобильного транспорта.</t>
  </si>
  <si>
    <t>Завалко Н.А., Сахариева С.Г.</t>
  </si>
  <si>
    <t>В учебнике представлен материал по четырем крупным блокам: общие подхо-ды к использованию современных педагогических технологий; содержание ве-дущих технологий обучения, воспитания и управления образованием. Проана-лизированы достоинства и недостатки каждой технологии, охарактеризованы педагогические условия использования современных технологий в образова-тельном процессе вуза и школы. Изложение теоретического материала в учеб-нике сопровождается заданиями репродуктивного и творческого характера, что позволяет применять учебник для самообразования и самоконтроля. Глоссарий и приложения, размещенные в учебнике позволяют детализировать представ-ления об изучаемом явлении. Книга адресована студентам, магистрантам, пе-дагогам школ и преподавателям вузов.</t>
  </si>
  <si>
    <t>В учебнике, адресованном студентам, магистрантам, педагогам школ и преподавателям вузов, представлен материал по методологическим, теоретическим и практико-ориентированным проблемам этнопедагогического знания. Дана характеристика и раскрыта сущность народного воспитания, этнопедагогической культуры. Широко представлен региональный компонент. Изложение теоретического материала сопровождается заданиями репродуктивного и творческого характера, что позволяет применять учебник для самообразования и самоконтроля.</t>
  </si>
  <si>
    <t>Задиранов А.Н., Лехтмец В.Л., Чернышева А.А.</t>
  </si>
  <si>
    <t>Метод планирования эксперимента и его применение при обработ-ке экспериментальных данных</t>
  </si>
  <si>
    <t>Предлагаемое учебно-методическое пособие предназначено для студентов 1-4 курсов, выполняющих экспериментальные и расчетные задания в ди-пломных и курсовых проектах и при выполнении КНИР. 
 В пособии изложены основы планирования эксперимента, анализ экспериментальных данных и порядок оформления результатов эксперимента.</t>
  </si>
  <si>
    <t>Заркенова Л. С., Омарова Н.Н., Ильясова Б.И.</t>
  </si>
  <si>
    <t>Зарубин М.Ю.</t>
  </si>
  <si>
    <t>Схемотехника</t>
  </si>
  <si>
    <t>Заурбекова К. К.</t>
  </si>
  <si>
    <t>3D моделдеу</t>
  </si>
  <si>
    <t>оку-әдістемелік құрал</t>
  </si>
  <si>
    <t>Бұл оқу-әдiстемелiк құрал жобалау мен дизайнның қазіргі кездегі компьютерлік технологияларының негіздерін меңгеруге арналған және жоғарғы оқу орындарындағы «Компьютерлік графика», «3 D модельдеу» сияқты пәндерге әдістемелік қолдау жасайды. Осы оқу-әдiстемелiк құралдағы зертханалық жұмыс тапсырмаларын орындай отырып, қолданушы-студент компьютерлік жобалау орталарында жұмыс істеу технологияларын және компьютерлік графика негіздерін оқып үйренуге мүмкіндік алады. Оқулық кеңістікте модельдеудің қолданушы-студентке арналған практикалық базалық жиынтығы болып табылады. Бұл құрал математикалық және компьютерлік модельдеу, информатика, ақпараттық жүйелер, жаратылыстану және техника мамандықтары студенттеріне, сонымен қатар жаратылыстану-ғылыми, физика-математикалық және технологиялық бағыттарындағы жоғарғы сынып оқушыларына арналған</t>
  </si>
  <si>
    <t>Захаров И. В., 
 Фандюшин В. И.</t>
  </si>
  <si>
    <t>СПРАВОЧНАЯ КНИГА:
 Современные сверхпроводящие 
 устройства (в 2-х т.)</t>
  </si>
  <si>
    <t>В книге описывается сущность явления сверхпроводимости и история ее развития с момента открытия по сегодняшний день.Представлены сведения о композитных сверхпроводящих проводниках 1-го и 2-го поколения, а также об отдельном классе сверхпроводников, выполненных на основе диборида магния MgB2.Особое внимание уделяется рассмотрению вопросов применения наиболее прогрессивных устройств и конструкций с применением сверхпроводимости в различных отраслях промышленности и сферах нашей жизни: энергетике, металлургии, авиационном, морском и сухопутном транспорте, медицине, космосе и т.д.Книга содержит обширный фактический материал, а также многочисленные ссылки на специализированные монографии и обзорные статьи, поэтому она может служить справочным пособием. Для широкого круга инженерно-технических работников, аспирантов, магистрантов, студентов старших курсов, приступающих к изучению сверхпроводимости и устройств на ее основе, а также читателей-неспециалистов, желающих познакомиться с одним из наиболее важных направлений современной техники.</t>
  </si>
  <si>
    <t>Зейниденов А.Қ.</t>
  </si>
  <si>
    <t>Наноматериалдарды алу және зерттеу негіздері</t>
  </si>
  <si>
    <t>Оқу құралында наноматериалдардың классификациясы беріліп, олардың қасиеттеріне талдау жасалған. Наноматериалдардың және нанотехнологияның жалпы сипаттамасы беріліп, наноматериалдарды зерттеудің негізгі әдістері қарастырылып, әр түрлі наноматериалдардың құрылымы мен қасиеті, олардың қолдану саласы, оларды алудың ерекшеліктері сипатталған. Студенттер жұмысты орындау барысында нанобөлшектер мен наноматериалдарды алудың кейбір әдістерімен танысып, нанометрлік өлшемдегі объектілермен жұмыс жасау дағдысы қалыптасады және зерттеудің заманауи физика-химиялық әдістерін игереді. Нанотехнологиялар, конденсирленген күй физикасы және химия саласында мамандандырылатын магистранттар мен студенттер үшін</t>
  </si>
  <si>
    <t>Зейнулина А.Ф.</t>
  </si>
  <si>
    <t>Қазақ тілі практикумы</t>
  </si>
  <si>
    <t>Зейнулина А.Ф., Балпанов Н.М.</t>
  </si>
  <si>
    <t>Іскери - кәсіби қазақ тілі</t>
  </si>
  <si>
    <t>Зейнулина А.Ф., Дюсенгазина Н.Н., Жұмжұманова А.Ж.</t>
  </si>
  <si>
    <t>5В070400, 5В070300, 5В060200</t>
  </si>
  <si>
    <t>Зейнулина А.Ф., Қасенова Т.Қ.</t>
  </si>
  <si>
    <t>Сөз табиғаты (2 томда)</t>
  </si>
  <si>
    <t>Зейнуллина А.Ж.</t>
  </si>
  <si>
    <t>Басқару есебінің негіздері</t>
  </si>
  <si>
    <t>Осы ұсынылып отырған оқулықта басқару есебінің негізгі түсініктері және ұғымдары ашылып жазылған. Қазіргі заманға сай басқару есебінің теориялық негіздері, талдау әдістемесі, сонымен қатар кәсіпорындарда басқару есебін және талдауын ұйымдастыруды жетілдіру жолдары қарастырылған. Сондай-ақ, өнімінің өзіндік құнын есептеу, «директ-костинг» жүйесінің мәні, оның ерекшеліктері мен қажеттілігі, маржа табысының есебін ұйымдастыру теориясы және тәжірибесі, оның аудиті, зиянсыздық нүктені анықтау қажеттілігі және талдау әдістемесі, соған байланысты басқарушылық шешімдерді қабылдау үрдісі қарастырылған.
 Сонымен қатар, басқару есебінің құжаттарын өңдеу және талдау әдістемесінің кейбір үлгілерін тәжірибеде пайдалану туралы, баға анықтау үлгісін жетілдіру туралы сұрақтар ашылып жазылды.
 Ұсынылған оқулық жоғарғы оқу орындарының экономика факультетінің оқытушылары және студенттеріне арналған. Кәсіпорындардың тәжірибелік қызметкерлері әдістемелік нұсқау ретінде осы оқулықты қолдана алады.</t>
  </si>
  <si>
    <t>Зейнуллина А.Ж. , Слямова З.А., Толымгожинова М.К.</t>
  </si>
  <si>
    <t>Экономический анализ для бухгалтеров</t>
  </si>
  <si>
    <t>Курс лекций, задачи, тесты</t>
  </si>
  <si>
    <t>В учебном пособии в краткой и доступной для студентов форме рассмотрены теоретические основы экономического анализа хозяйственной деятельности как системы обобщенных знаний о его предмете, методе, функциях, принципах, задачах и методике, также предложены к решению задачи и тесты. Главная цель учебного пособия – помочь студентам овладеть аналитическими инструментами, позволяющими объективно проводить комплексную оценку финансово-хозяйственной деятельности предприятия и на их основе принимать эффективные управленческие решения, способствующие экономическому росту предприятия. 
 Для студентов, обучающихся по специальности 5В050800 «Учет и аудит».</t>
  </si>
  <si>
    <t>Зейнуллина А.Ж. , Толымгожинова М.К., Слямова З.А.</t>
  </si>
  <si>
    <t>Современное состояние управленческого учета и перспективы его развития на отечественных предприятиях</t>
  </si>
  <si>
    <t>Работа посвящена теоретико-методологическим проблемам управленческого учета, связанным со структурированием информации, необходимой для принятия решений по управлению затратами. Большое внимание уделено управленческому учету снабженческой, производственной, коммерческо-сбытовой деятельности, бюджетированию, а также зарубежным системам управленческого учета. Предложен комплексный подход к организации управленческого учета, новые его формы и подходы к организации и структурированию информации, что позволит повысить эффективность менеджмента хозяйствующих субъектов.</t>
  </si>
  <si>
    <t>Зейнуллина А.Ж., Искакова М.С., Сарсенбаева А.А.</t>
  </si>
  <si>
    <t>Ілгерілемелі қаржылық есеп</t>
  </si>
  <si>
    <t>Оқу құралында ілгерлемелі қаржылық есеп корпорациялық басқарудың құралы ретінде бухгалтерлік есептіліктің құрастырылуын жіне олардың есеп жүйесіне әсерін ашып көрсетеді. Корпорациялық есептілікті жасаған кезде есептің креативтік әдістерінің қолдануын қарастырады.
 Ұсынылып отырған оқу құралы жоғарғы оқу орындарының экономика факультетінің оқытушылары, магистранттары және студенттеріне арналған. Кәсіпорындардың тәжірибелік қызметкерлері де әдістемелік нұсқау ретінде осы оқу құралын қолдана алады.</t>
  </si>
  <si>
    <t>Зейнуллина А.Ж., Сарсенбаева А.А.</t>
  </si>
  <si>
    <t>Қызметкерлермен еңбекақы бойынша есеп айырысудың бухгалтерлік есебін ұйымдастыру</t>
  </si>
  <si>
    <t>Монографияда еңбекақының негізгі түсініктері мен ұғымдары жазылған. Қазіргі заманға сай еңбекақының теориялық негіздері, талдау әдістемесі және жетілдіру жолдары қарастырылған. Еңбек ақыны есептеу жолдары, еңбек ақыға әсер ететін факторлар мен еңбек ақыдан ұсталынатын ұсталымдар кеңінен ашылып жазылған.
 Ұсынылып отырған монография жоғарғы оқу орындарының экономика факультетінің оқытушылары, магистранттары және студенттеріне арналған. Кәсіпорындардың тәжірибелік қызметкерлері де әдістемелік нұсқау ретінде осы монографияны қолдана алады.</t>
  </si>
  <si>
    <t>Зейнуллина А.Ж.,Толымгожинова М.К., Паримбекова Л.З., Слямова З.А.</t>
  </si>
  <si>
    <t>Тереңдетілген аудит</t>
  </si>
  <si>
    <t>Осы оқу құралында түгендеу жүргізу тәртібі мен ресімделуі, ағымдағы және ұзақ мерзімді активтер аудитінің маңызды сұрақтары: ақшалай қаржылардың, дебиторлық қарыздың, тауарлы-материалдық қорлардың, негізгі құралдардың, ұзақ мерзімді инвестициялардың, материалды емес активтердің аудиті ашылып жазылды. Сонымен қатар жеке меншік капиталдың, міндеттемелердің, табыстар мен шығындардың аудиті қарастырылды. Аудиттегі қаржылық талдауға үлкен назар аударылды. Оқу құралында тесттер және есептер шығаруға ұсынылды.
 Оқу құралы жоғарғы оқу орындарының экономика факультетінің оқытушылары және магистранттарына арналды. Кәсіпорындардың тәжірибелік қызметкерлері де әдістемелік нұсқау ретінде оқу құралды қолдана алады.</t>
  </si>
  <si>
    <t>Зейнуллина А.Ж./Zeinullina A.Zh., Tolymgozhinova M.K., Slyamova Z.A., Toktayeva A.S.</t>
  </si>
  <si>
    <t>Economic Analysis for Accountants</t>
  </si>
  <si>
    <t>A course of lectures, tasks, tests</t>
  </si>
  <si>
    <t>In the tutorial in a concise and accessible for students form the theoretical basis for economic analysis of economic activity as a system of generalized knowledge of his subject, methods, functions, principles, objectives and methods are also being proposed to solve the problem and tests. The main objective of the training manual - to help students master the analytical tools to objectively conduct a comprehensive assessment of the financial and economic activity of the enterprise and based on them to make effective management decisions, contributing to the economic growth of the enterprise.
 For students enrolled in the specialty 5B050800 "Accounting and Auditing".</t>
  </si>
  <si>
    <t>Су ресурстарын кешенді пайдалану. I том</t>
  </si>
  <si>
    <t>Оқулықта су шаруашылық кешені мен оның құрастырушыларының су ресурстарының режімі мен су сапасына қоятын талаптары қарастырылған. Су қорлары, су қорларын кажетсіну, оларды кешенді пайдалану мен қорғаудын бас тәсімі, су шаруашылық теңдестік және су шаруашылық шаралар мен су шаруашылық есептері келтірілген. Су шаруашылық нысандарының қоршаған ортаға тигізетін кері әсерлері, Қазақстан мен ТМД елдерінің су шаруашылық мәселелері, су ресурстарын кешенді пайдаланудың экономикалық тиімділігін негіздеу сұрақтары сараланған. Су шаруашылығы шараларының қоршаған ортаға келтіретін зияндары, су шаруашылығы кешенінің әлеуметтік-экологиялық-экономикалық тиімділігі мен су шаруашылық жүйелерін және су ресурстарын пайдалану мен қорғауды мемлекеттік басқару мәселелері талданған.Оқулық 5В08 05 00 - су ресурстары және суды пайдалану мамандығының бакалаврларына арналған. 5В073 100 – Қоршаған ортаны қорғау және өмір тіршілігінің қауіпсіздігі; 5В081000 - Мелиорация, жерді баптау және қорғау мамандықтарының білімгерлеріне жарамды. Су шаруашылығы саласының мамандары мен ғылыми-зерттеу мекемелерінің қызметкерлеріне, сонымен қатар су ресурстарын тиімді пайдалану мәселелерімен айналысатын оқырмандар үшін де қызықты.</t>
  </si>
  <si>
    <t>Су ресурстарын кешенді пайдалану. II том</t>
  </si>
  <si>
    <t>Комплексное использование и охрана водных ресурсов. 1 том</t>
  </si>
  <si>
    <t>В учебном пособии анализированы роль водных ресурсов в обеспечении продовольственной безопасности в Республике Казахстан. Приведены результаты оценки водных ресурсов и водопотребления на современное состояние и на перспективу при условии развития водного хозяйства на территориях сопредельных государств. Выделены проблемы сохранения устойчивости развития отраслей экономики и сохранения природных комплексов в бассейне реки. Принципы определения параметров комплексного гидроузла и технико-экономическое обоснование параметров водохранилищ комплексного назначения сопровождается примерами расчета. Освещается принципы обоснования экономической эффективности использования водных ресурсов в отраслях экономики и в особенности в орошаемом земледелии. Подчеркнуты необходимость определения платы за воду и учета гидрометеорологических особенностей регионов при планировании развития водного хозяйства на перспективу. Необходимые нормативные и справочные материалы приведены в приложениях.</t>
  </si>
  <si>
    <t>Комплексное использование и охрана водных ресурсов. 2 том (в 2-х т.)</t>
  </si>
  <si>
    <t>Проблемы управления водными ресурсами в маловодные и многоводные года (на примере отдельных рек Республики Казахстан).</t>
  </si>
  <si>
    <t>В учебном пособии освещены принципы управления водными ресурсами в годы малой водности и приемы борьбы с наводнениями в многоводные года. Приведены возможные методы и мероприятия по недопушению глубоких недодач при формировании катастрофических маловодных режимов стока рек. Освещены особенности об эксплуатации водохозяйственных объектов в маловодные и многоводные года. Показаны принципиальные положения по определению стока рек в зонах влияния антропогенных воздействий и особенности управлению водными ресурсами в бассейнах трансграничных рек. В отдельных случаях приемы расчета сопровождаются конкретными примерами. Учебное пособие может быть использовано научными работниками, сотрудниками проектно-изыскательских и эксплуатационных организации водного хозяйства, а также специалистами занимающихся и нтересующихся проблемами рационального использования водных ресурсов бассейна реки.</t>
  </si>
  <si>
    <t>Методические указания по выполнению дипломного проекта (работы) и программа преддипломной практики для бакалавров специальности 5В061000 – Гидрология</t>
  </si>
  <si>
    <t>Методические указания предназначены для студентов – бакалавров специальности 061000 – Гидрология Настоящее методическое указание устанавливает требования к уровню подготовки выпускника по подготовке дипломированного специалиста по специальности 06 1000 «Гидрология». Приведены рекомендации к организации и выполнениюдипломной(го)работы (проекта), ее(го) защите, составу и форме необходимых документов по оформлению.</t>
  </si>
  <si>
    <t>Использование природных ресурсов и экологическая обстановка. Оценка развития экономики страны</t>
  </si>
  <si>
    <t>Анализированы уровень использования водно-земельных ресурсов и полезных ископаемых в Республике Казахстан. Обобщены материалы о водных ресурсах, водопотреблении и водообеспеченности по континентам мира и в Казахстане за ретроспективные и перспективные периоды. С уровнем развития отраслей экономики возрастают техногенные нагрузки на недра, почву, системы поверхностных и подземных вод, на состояние атмосферного воздуха. Ухудшается экологическая обстановка и состояние здоровья и продолжительность жизни населения не погвышается. И как результат влияют на экономическое развитие государства и на конкурентоспособность товаров на мировом рынке.
  Рассмотрены проблемы оценки экономического развития стран. Предложен новый критерий и методология по оценке развития экономик стран с учетом уровня использования природных ресурсов и обеспечиения экологической безопасности в окружающей среде. 
  В приложениях приведены:- проект предисловия к экологическому кодексу Республики Казахстан 2019 года; 
 - предлагаемые автором некоторые определения, понятия, аксиомы и законы.</t>
  </si>
  <si>
    <t>Зәуірбек Ә.К., Елбасиева Б.Б.</t>
  </si>
  <si>
    <t>Геодезия негіздері</t>
  </si>
  <si>
    <t>Оқу-әдістемелік нұсқау</t>
  </si>
  <si>
    <t>Әдістемелік нұсқауда инженерлік құрылысты жобалау және салу кезеңдерінде инженерлік геодезия әдістерінің қажет екендігі көрсетілген. Мысалы, өзен алаптарында гидрологиялық бекеттер мен гидрометриялық өлшеулер жүргізгенде; суғару массивін, канал, гидротехникалық құрылыстар мен экономика салаларын сумен қамтамасыз ету жұмыстарын жобалау, салу және пайдалану кезеңдерінде, көпірлер, аэродромдар, құбырлар, электр және байланыс желілерін жүргізгенде; әртүрлі өнеркәсіп және азаматтық ғимараттар мен құрылыстарды жобалау мен салғанда, пайдалы қазбаларды іздеу, барлау және өндіру жұмыстарында; әртүрлі құрылыстарды және оның элементтерін салу және пайдалану кездерінде пайда болатын: қисаю, созылу, бұзылу деформацияларын анықтағанда инженерлік геодезия әдістері қолданылады.Әдістемелік нұсқауда Геодезиялық оқу практикасын жүргізуді ұйымдастыру, геодезиялық аспаптардың қауіпсіздік ережесі және олардың дұрыс қолданылуы мен техника қауіпсіздігі мен өртке қарсы шаралар және қоршаған ортаны қорғау сұрақтары келтірілген.Кешенді су торабының құрылымы мен гидротехникалық имараттардың маңыздылығы және оларды жобалау, салу және пайдалану кезеңдерінде теодолиттік түсіріс пен нивелирлік түсірістер және сызықтық имараттарды трассалау, өзен учаскесінің горизонтальдары көрсетілген планын жасау жұмыстарын жүргізу технологиялары, оларды өлшеу мен математикалық және графикалық өңдеу мәселелері мысалдарымен көрсетілген.</t>
  </si>
  <si>
    <t>Зәуірбек Ә.К., Керімбай Б.С.</t>
  </si>
  <si>
    <t>Су пайдаланудың экологиялық және экономикалық негіздері</t>
  </si>
  <si>
    <t>Оқу-әдiстемелiк құралы</t>
  </si>
  <si>
    <t>Оқу-әдістемелік құралы су ресурстарын пайдаланудың экологиялық және экономикалық негізгі ұғымдарын, көрсеткіштер мен теориялық түсініктемелерін қарастырады. Су пайдаланудың, су сапасын жақсартудың, инновациялық қызмет түрлерін жетілдірудің ілімдік және әдіснамалық негіздерін айқындайды. Су шаруашылығы кешенінің индустриалды инновациясының негізгі теориялық мәнін түсіндіреді. 
 Оқу-әдістемелік құралы гидролог мамандар даярлайтын жоғарғы оқу орындарының студенттеріне арналған.</t>
  </si>
  <si>
    <t>Зәуірбек Ә.К./ Зауырбек</t>
  </si>
  <si>
    <t>Сборник рекомендации по отдельным проблемам гидрологии, водного хозяйства и охраны окружающей среды</t>
  </si>
  <si>
    <t>Сборник рекомендации</t>
  </si>
  <si>
    <t>В книгу сведены разработки автора выполненные индивидуально и в соавторстве в области гидрологии и рационального использования и охраны водных ресурсов бассейна реки:
 - рекомендации для оценки экологической обстановки и экологическому районированию территории бассейнов рек по уровню загрязнения водных ресурсов;
 - рекомендации по обоснованию социально-эколого-экономической эффективности мероприятий по корректировке параметров действующих водохранилищ в бассейнах сточных и бессточных рек;
  - временные рекомендации по расчету гидрологических характеристик речного стока при антропогенных воздействиях.
  Книга предназначена для научных работников, специалистов проектно-изыскательских и эксплуатационных организации гидрологии, водного хозяйства и охраны окружающей среды, инженерно-техническим кадрам, а также широкому кругу читателей занимающихся и нтересующихся проблемами гидрологии и рационального использования водных ресурсов бассейна реки.</t>
  </si>
  <si>
    <t>Зинина О.В., Ребезов М.Б., Бауыржанова А.З.</t>
  </si>
  <si>
    <t>Консервы мясные баночные</t>
  </si>
  <si>
    <t>В учебном пособии рассмотрен современный ассортимент мясных баночных консервов, технологический процесс производства, используемое оборудование, требования к качеству готовой продукции. Приведена методика расчетов при производстве консервов. Представлены тесты для самоконтроля.
 Учебное пособие предназначено для студентов по направлениям: продукты питания животного происхождения, технология продовольственных продуктов; пищевая биотехнология; технология перерабатывающих производств; пищевая безопасность.</t>
  </si>
  <si>
    <t>Зинина О.В., Ребезов М.Б., Асенова Б.К.</t>
  </si>
  <si>
    <t>Инновационные технологии переработки сырья животного происхождения</t>
  </si>
  <si>
    <t>В учебном пособии рассмотрены инновационные технологии переработки сырья мясной, молочной и рыбной отраслей, способы интенсификации технологических процессов, пути рационального использования сырья. 
 Учебное пособие предназначено для магистров дневной и заочной форм обучения по направлениям: продукты питания животного происхождения, технология продовольственных продуктов; пищевая биотехнология, технология перерабатывающих производств; пищевая безопасность.</t>
  </si>
  <si>
    <t>Зиядин С.Т, Баймульдина Г.Б.</t>
  </si>
  <si>
    <t>Жалпы статистика (2 томда)</t>
  </si>
  <si>
    <t>Статистика экономикамыздың маңызды салаларының бірі. Оқу құралы теориялық материалдан, өзін-өзі тексеру сұрақтарынан, типтік есептерді шешу мысалдарынан, өзіндік жұмыс тапсырмаларынан, тестілік тапсырмалардан тұрады. Есептерді шешу жолдары мысалмен көрсетілген. Оқу құралы жоғарғы оқу орындарының студенттеріне, магистранттарына, оқытушыларына ұсынылады.</t>
  </si>
  <si>
    <t>Зиядин С.Т.</t>
  </si>
  <si>
    <t>Цифрлы экономика негізінде салаларды әртараптандыру</t>
  </si>
  <si>
    <t>Цифрлы экономика жағдайы қазіргі таңдағы маңызды мәселелердің бірі. Оқу құралы теориялық материалдан, мәселелерді шешу мысалдарынан, жаңалықтардан тұрады. Оқу құралы жоғарғы оқу орындарының студенттеріне, магистранттарына, оқытушыларына ұсынылады.</t>
  </si>
  <si>
    <t>Зияева Г.К.</t>
  </si>
  <si>
    <t>Биологияға кіріспе(Переизданное)</t>
  </si>
  <si>
    <t>Биологиялық эволюция</t>
  </si>
  <si>
    <t>Оқулықта биологиялық эволюцияның негізгі процесі – организмдердің ұйымдастырылу деңгейлері мен органдар, елнр эволюциясы қарастырылады. Оқулық биология мамандықтарының студенттеріне арналған.</t>
  </si>
  <si>
    <t>Зобнин Н.Н.</t>
  </si>
  <si>
    <t>сборник лекций по дисциплине</t>
  </si>
  <si>
    <t>Сборник лекций по дисциплине «Основы научных исследований» составлен в соответствии с требованиями учебного плана и программой дисциплины «Основы научных исследований» и включают все необходимые сведения по теоретической части дисциплины.В курсе лекций по дисциплине «Основы научных исследований» изложен теоретические основы курса «Основы научных исследований» согласно перечня предлагаемого программой по данной дисциплине. В частности методы проведения типовых экспериментальных научных исследований, таких как изучение вязкости, поверхностного натяжения металлургических расплавов, применение основ математической статистики, математического планирования эксперимента в металлургии, основ математической оптимизации металлургических процессов в металлургиии т.д.Методические указания предназначены для студентов специальности 5В070900 - Металлургия очной и заочной формы обучения.</t>
  </si>
  <si>
    <t>Теория металлургических процессов</t>
  </si>
  <si>
    <t>методические указания к выполнению лабораторных работ по дисциплине</t>
  </si>
  <si>
    <t>Методические указания составлены в соответствии с требованиями учебного плана и программой дисциплины «Теория металлургических процессов» и включают все необходимые сведения по выполнению тем лабораторных работ курса.В методических указаниях изложен порядок выполнения лабораторных работ по курсу «Теория металлургических процессов», описание использованных экспериментальных установок и последовательность обработки экспериментальных данных. Изложены краткие теоретические основы изучаемых процессов. Работы представлены по разделам дисциплины - теория пирометаллургических, электрометаллургических и гидрометаллургических процессов.Методические указания предназначены для студентов специальности 5В070900 - Металлургия.</t>
  </si>
  <si>
    <t>Металлургическое материаловедение</t>
  </si>
  <si>
    <t>Методические указания составлены в соответствии с требованиями учебного плана и программой дисциплины «Металлургическое ма-териаловедение» и включают все необходимые сведения по выполнению практических занятий курса. В методических указаниях изложен порядок выполнения практических занятий, расчетных работ по курсу «Металлургическое материаловедение» согласно перечня предлагаемого программой по данной дисциплине. В частности выбор температуры под закалку стали заданной марки, описание превращений, протекающих при этом процессе. Вычерчивание диаграммы состояния железо-карбид железа, указа-ние структурные составляющие во всех областях диаграммы, описание превращений и построение кривых охлаждения (с применением правила фаз) для сплавов с заданным содержанием углерода и т.д. Значительное количество данных относительно производственных режимов термической, химико-термической и термомеханической обработки получены авторами в результате стажировки на таких предприятиях как ТОО «ФеррумВтор», Карагандинский литейный завод. На этих заводах авторами изучались микроструктура доэвтектоидных и заэвтектоидных сталей и чугунов подвергнутых различным видам обработки.Методические указания предназначены для студентов специальности 5В070900 - Металлургия очной и заочной формы обучения.</t>
  </si>
  <si>
    <t>Проектирование литейных цехов</t>
  </si>
  <si>
    <t>Учебно-методическое пособие посвящено общим вопросам проектирования литейных – цехов. Приведена классификация и состав литейных цехов и заводов. Рассмотрены примеры расчета производственной программы выбора и расчета основного и вспомогательного оборудования литейного производства. Выявлены особенности проектирования литейных цехов со специальными видами литья – литье в оболочковые формы, литье под давлением, литье в металлические формы (кокиля). Учебно-методическое пособие предназначено для студентов высших учебных заведений по специальности 5В070900 – Металлургия для самостоятельного изучения соответствующих разделов лекционного курса дисциплин МВС 2.3 - «Оборудование производства черной металлургии» (программа подготовки «Металлургия черных металлов), МВС 1.3 - «Оборудование производства цветной металлургии» (программа подготовки «Металлургия цветных металлов»).</t>
  </si>
  <si>
    <t>Планирование и постановка НИР в металлургии</t>
  </si>
  <si>
    <t>В учебнике освещены методы первичной и вторичной математической обработки результатов экспериментов математическое планирование проведения НИР, построение корреляционных и регрессионных моделей технологических процессов в металлургии, Даны общие сведения о планировании эксперимента, краткая характеристика методики составления планов эксперимента для моделей первого и второго порядков. Общие положения о планировании второго порядка. Ортогональные центральные композиционные планы второго порядка. Рототабельные планы второго порядка. Рассмотренны прикладные компьютерные программы для полного термодинамического анализа металлургических процессов, моделирования металлургических процессов - доменного, конверторного. Предложены варианты использования данных программ для решения задач прикладных НИР.</t>
  </si>
  <si>
    <t>Химия и металлургия кремния солнечного качества</t>
  </si>
  <si>
    <t>Металлургия, химия</t>
  </si>
  <si>
    <t>Курс лекций разработан в рамках новой дисциплины «Химия и металлургия кремния солнечного качества», которую предполагается внедрить в учебные планы образовательной программы 5В070900-Металлургия. В курсе лекций собран обширный материал, касающийся инновационных и традиционных технологий производства кремния солнечного качества. Осуществлена классификация технологических процессов. Прослежена генеалогия развития технологий в кремниевой отрасли и взаимосвязи между различными видами технологических процессов. В частности описаны Хлорсилановая, Моносилановые и гибридные технологии, Проблемы термодинамики восстановления хлорсилана и разложения моносилана. Изучены новые направления развития плазменных реакторов в технологии SOG Si, технология четыреххлористого кремния – важный элемент технологий SOG Si, металлотермическое получение SOG Si классика и современные направления в Японии, электрохимическое получение SOG Si, Йодный транспорт в технологии SOG Si. Оценены перспективы технологии суперфосфатов в производстве SOG Si. Рассмотрены перспективы обновленных методов Бриджмена (направленной кристаллизации) в производстве SOG Si и индукционной плавки в холодном тигле. Описаны также традиционные способы производства монокристаллического кремния по методу Чохральского, в бестигельной зонной плавке, легирование SOG Si и основы механической обработки. Освещены вопросы экономики производства. Курс лекций прошел апробацию в условиях Сибирского Федерального университета (СФУ), г.Красноярск, РФ где составитель прочитал основные тезисы курса в форме отдельной проблемной лекции в порядке академического обмена профессорско-преподавательским составом между ЮКГУ им.М.Ауезова и СФУ.</t>
  </si>
  <si>
    <t>Проектирование металлургических цехов, фабрик обогащения и подготовки металлургического сырья</t>
  </si>
  <si>
    <t>Учебное пособие составлено в соответствии с требованиями учебного плана и программой дисциплины «Проектирование металлургических цехов, фабрик обогащения и подготовки металлургического сырья» и включают все необходимые сведения для освоения данного предмета.
  В пособии изложен порядок выполнения, расчетных работ и описаны теоретические основы подходов к решению данных задач по курсу «Проектирование металлургических цехов, фабрик обогащения и подготовки металлургического сырья» согласно перечня предлагаемого программой по данной дисциплине. В частности расчеты оборудования и объемно-планировочные решения обогатительных фабрик, агломерационного, доменного, конверторного, электросталеплавильного, ферросплавного, литейного, прокатного цехов и заводов. Значительная часть методик расчета изучалась авторами в процессе стажировок на различных металлургических предприятиях РК. На таких заводах как Карагандинский литейный завод, Аксуский завод ферросплавов, Металлургический комплекс ТОО «Казцинк», ТОО «ФеррумВтор», ТОО «Нуран».</t>
  </si>
  <si>
    <t>Зобнин Н.Н., Полатова К.М.</t>
  </si>
  <si>
    <t>Металлургические печи (в 2-х т.)</t>
  </si>
  <si>
    <t>Учебное пособие составлено в соответствии с требованиями учебного плана и программой дисциплины «Металлургические печи» и включают все необходимые сведения по важнейшим разделам курса. В пособии изложен теоретический и практический материал по дисциплине «Металлургические печи» согласно перечня предлагаемого программой по данной дисциплине. В частности освещены вопросы проектирования доменных воздухонагревателей, сооружения доменных печей основы конструирования вращающихся печей, проектирование кислородных сталеплавильных конвертеров, разработки конструкции дуговых сталеплавильных печей, ферросплавных печей и т.д. Значительное количество данных относительно конструкции печей, современных подходов к их конструированию получены авторами в результате стажировки на таких предприятиях как ТОО «ФеррумВтор», Карагандинский литейный завод, АО «Алюминий Казахстана». На этих заводах авторами изучались методики расчета печей, отдельные их конструктивные элементы, способы и технологии монтажа, эксплуатации и ремонта.</t>
  </si>
  <si>
    <t>Зозуля Т.Н., Айтжанова Д.Н.</t>
  </si>
  <si>
    <t>Мировой политический процесс</t>
  </si>
  <si>
    <t>В данном учебном пособии рассматриваются основные направления и проблемы мирового политического процесса. Авторы рассмотрели ведущие тенденции политического развития мира: глобализацию, локализацию, изоляционизм, интеграцию, дезинтеграцию, демократизацию, развитие авторитарных процессов. Большое внимание уделено тому, как изменения, происходящие на уровне политической системы мира, приводят к изменению международной повестки дня. Учебное пособие «Мировой политический процесс» предназначено для политологов, социологов, ученых-обществоведов, преподавателей, студентов и магистрантов, обучающихся по специальности «Политология».</t>
  </si>
  <si>
    <t>Зозуля Т.Н., Каримова С.М.</t>
  </si>
  <si>
    <t>Политическая модернизация</t>
  </si>
  <si>
    <t>Прикладная политология</t>
  </si>
  <si>
    <t>Золотарева Л.Р.</t>
  </si>
  <si>
    <t>Музееведение (в 2-х т.)</t>
  </si>
  <si>
    <t>по спец: ИЗО, Дизай, Архитектура, Искусствоведение и культурология, магистрантам, специалистам</t>
  </si>
  <si>
    <t>Описание и анализ произведения искусства</t>
  </si>
  <si>
    <t>Книга является инновационным пособием по курсу «Описание и анализ произведения искусства» для высших учебных заведений. На основе системного подхода раскрываются понятийный аппарат дисциплины, эстетическая теория и морфология искусства, специфические особенности пластических искусств; показано произведение искусства как язык, знак, текст; рассматриваются методологические основы анализа художественного произведения, принципы и методы атрибуционной работы, жанровые формы и методы искусствоведческого исследования; предлагаются методические материалы для самостоятельной творческой работы студентов, тестовые задания. 
 Рекомендуется студентам по специальностям «Изобразительное искусство и черчение», «Искусствоведение», «Культурология», «Музееведение», «Филология», «Дизайн», «Архитектура», магистрантам, аспирантам, преподавателям вузов, колледжей, школ, специалистам.</t>
  </si>
  <si>
    <t>Педагогическое искусствоведение (в 2-х т.)</t>
  </si>
  <si>
    <t>В монографии на основе синергетического подхода исследуется сущность феномена «педагогическое икусствоведение» и научные принципы его обоснования, рассматриваются идеи эстетической педагогики и едпосылки педагогики искусства в истории художественного образования, анализируется зарубежный и казахстанский опыт в области педагогического искусствоведения и педагогики искусства, полихудожественность как сущность педагогического искусствоведения, развитие художественного восприятия и творчества, интерактивные технологии в педагогическом искусствоведении, научно-исследовательская работа по педагогическому искусствоведению и педагогике искусства. Книга предназначена для специалистов в области художественного, художественно-едагогического и искусствоведческого образования, докторантов, аспирантов, магистрантов, педагогов исследователей вузов, колледжей, гимназий, а также для студентов по специальностям «Изобразительное искусство и
 черчение», «Искусствоведение», «Культурология».</t>
  </si>
  <si>
    <t>Психология художественного творчества. 2 издание (в 2-х т.)</t>
  </si>
  <si>
    <t>Книга является приоритетным учебным пособием по курсу «Психология художественного творчества» для высших учебных заведений. На основе комплексного подхода раскрываются философско-эстетические, искусствоведческо-культуроло¬гические и психолого-педагогические аспекты художественного творчества, типы проявления творческой личности, психологические механизмы творческого процесса и восприятия произведений искусства, условия формирования «творческости»; предлагаются графические таблицы, творческие задания, хрестоматийный материал. 
 Рекомендуется студентам по специальностям «Изобразительное искусство», «Дизайн», «Архитектура», «Искусствоведение и культурология» в системе университетского образования, в Академиях художеств и Институтах искусств, магистрантам, специалистам.</t>
  </si>
  <si>
    <t>Золотарева Л.Р., Лебедев С.А.</t>
  </si>
  <si>
    <t>Современный дизайн</t>
  </si>
  <si>
    <t>Универсальное по диапазону учебное пособие охватывает проблемы современного дизайна (архитектурного, предметного, выставочного, графического) во взаимосвязи с проблемами современной архитектуры. Анализ основных событий и тенденций развития современного дизайна, творческие портреты лидеров мирового дизайна, современные теории дизайна и дискуссия о дизайне сочетается с воспроизведением широкой панорамы художественно-культурных событий ХХ века, рубежа ХХ – ХХІ столетия.
 Рекомендуется бакалаврам по специальностям «Дизайн», «Дизайн архитектурной среды», «Графический дизайн» в системе университетского образования, а также магистрантам и преподавателям в системе дизайн-образования.</t>
  </si>
  <si>
    <t>Золотарева Л.Р., Рева М.В., Кипшаков С.А.</t>
  </si>
  <si>
    <t>История материальной культуры и дизайна</t>
  </si>
  <si>
    <t>В учебном пособии рассматривается история материальной культуры и дизайна доиндустриальных цивилизаций: ревнего Египта, Древней Греции, Древнего Рима, средневекового Востока, а также стран Западной Европы и России от средневековья до рубежа XIX–XX веков. Особое внимание уделяется процессам становления и развития дизайна в странах Западной Европы, США, Японии, России в XX веке, начале XXI столетия. Самостоятельный раздел посвящен проблемам этнодизайна Казахстана. Предназначено для бакалавров дизайна широкого профиля, магистрантов, преподавателей в области дизайн-образования.</t>
  </si>
  <si>
    <t>Зубаиров 0.3., Тлеукулов А.Т., Нусипбеков М.Ж.</t>
  </si>
  <si>
    <t>Очистка и использование сточных вод для орошения</t>
  </si>
  <si>
    <t>Зубаиров О.З.</t>
  </si>
  <si>
    <t>Инновационные способы полива и использования их для орошения</t>
  </si>
  <si>
    <t>Сточные воды и использование их в сельском хозяйстве</t>
  </si>
  <si>
    <t>Төгінді сулар және оларды пайдалану (2 томда)</t>
  </si>
  <si>
    <t>Зубаиров О.З. Тілеуқұлов А.Т., Нұрмамбетов Д.Д.</t>
  </si>
  <si>
    <t>Мелиоративтік жүйелерді жобалау</t>
  </si>
  <si>
    <t>Зубаиров О.З., Габдеев Х.Н., Рау А.Г., Тлеукулов А.Т.</t>
  </si>
  <si>
    <t>Оросительная мелиорация</t>
  </si>
  <si>
    <t>Зубаиров О.З., Нүсіпбеков М.Ж., Набиоллина М.С.</t>
  </si>
  <si>
    <t>Суғару мелиорациясы және мелиоративтік жүйелерді жобалау пәндері бойынша практикум</t>
  </si>
  <si>
    <t>Мелиорация саласының теориялық негізін талдап меңгеру үшін практикалық сабақтардың басты мақсаты қаралған. Атап айтқанда суғару жүйесін таңдау, суғаруға берілген судың сапасын анықтау, берілген суды өлшеу есепке алу, дақылдардың суғару режимдерін әртүрлі әдістермен есептеу және суғару әдістерінің негізгі түрлері қаралған. Оларды жобалау, есептеу, ауыспалы егістік жүйесін жобалау, каналдардың су өтімдерін анықтап параметрлерін есептеу қарастырылған. Каналдардың сүлбасын тұрғызу және орман жолақтарын жобалау. Көлтабандап суғару, төгінді суларды суғаруға пайдалану және лабораториялық жұмыстар қарастырлған.</t>
  </si>
  <si>
    <t>Зубаиров О.З., Тілеуқұлов А.Т.</t>
  </si>
  <si>
    <t>Суғару мелиорациясы</t>
  </si>
  <si>
    <t>Мелиорацияның табиғатқа, қоршаған ортаға тигізетін әсері, оны пайдалану жолдары, суғару мелиорациясының түрлері сипатталған. Нарықтық экономика жағдайында суды үнемді пайдалану жолдары, Суғару жүйелері мен құрылымдарын тиімді пайдалану шаралары қарастырылған. Суғару мелиорациясының негізгі бағыты, жүргізу технологиясы, суғару жүйелері, оларды есептеу және суғару жүйелерін пайдалану жолдары берілген. Суғару мелиорациясы бағытындағы соңғы инновациялық жетістіктер сипатталған.
 Оқулық жоғары оқу орындарының ауыл және су шаруашылығы мамандықтарына арналған.</t>
  </si>
  <si>
    <t>Ибадуллаева З.О.</t>
  </si>
  <si>
    <t>Қазақ халқының құрамындағы қожалар (тарихи-этнографиялық зерттеу)</t>
  </si>
  <si>
    <t>Ибадуллаева З.Ө.</t>
  </si>
  <si>
    <t>Қазақтың дәстүрлі материалдық мәдениеті</t>
  </si>
  <si>
    <t>Бұл оқу құралында материалдық мәдениеттің негізгі белгілері, атап айтқанда ағаштан, теріден, сүйек және мүйізден, сондай-ақ металл ұқсату нәтижесіндегі қолөнер туындылары жан-жақты қамтылған. Сондай-ақ баспананың түрлері, оның жасау жабдықтары, қазақтың дәстүрлі киім түрлері мен зергерлік әшекей бұйымдары мен олардың қыр сыры қарастырылады. Бұл оқу құралы жоғарғы оқу орындарының археология және этнология мамандықтарына, сондай-ақ тарих мамандығы бойынша оқитын студенттерге, музей қызметкерлеріне арналған</t>
  </si>
  <si>
    <t>Ибатаев Ж.Э„ Сулеймен Е.М,</t>
  </si>
  <si>
    <t>Жарғақшалық бөлу әдістері</t>
  </si>
  <si>
    <t>Химия Биотехнология Экология</t>
  </si>
  <si>
    <t>Жарғақшалық бөлу және концентрлеу әдістері қазіргі таңда суды және ауаны тазарту, олардың құрамын анықтау, технологиялық орталарды бөлу, медициналық препараттарды, тағам өнімдерін өндіру мақсаттарында кеңінен қолданылып келеді. Жарғақшалық бөлу әдістеріне негізделген технология дәстүрлі амалдарды тиімді, әрі реагентсіз жағдайда жүргізуге, технологияны автоматтандыруға және химиялық технологияны тұйықтауға мүмкіндік береді. Сонымен бұл технологиялар жасыл энергетика, экология талаптарын толық қанағаттандырып, болашақта тек даму бағытында жүретін сала болады. Оқу құралында жарғақшалардың жасалуы, қолданылуы, үрдістердің ерекшеліктері, даму кезеңдері жайлы жан-жақты білім берілген. Кітап химия, химиялық технология, биотехнология, экология мамандықтары бойынша оқитын студенттерге, магистранттарға және жалпы жарғақшалық технология саласы бойынша ізденуші адамдарға арналған.</t>
  </si>
  <si>
    <t>Ибатов М.К., Мухтаров Т.М., Кутьенко С.Ю.</t>
  </si>
  <si>
    <t>Методы и средства управления дорожным движением</t>
  </si>
  <si>
    <t>В пособии представлены разделы, дающие представления об основах управления дорожным движением. Приведены основные составные части автоматизированных систем управления дорожным движением, описаны технические средства, взаимодействие между ними, их функции и возможности. Включено описание математического обеспечения. Описаны основные этапы проектирования и внедрения АСУД, уделено внимание задаче определения эффективности систем. Для проверки знаний в конце каждого раздела приведены контрольные вопросы. Пособие предназначено для студентов специальности 5В090100 «Организация перевозок, движения и эксплуатация транспорта» и магистрантов специальности и 6М090100 «Организация перевозок, движения и эксплуатация транспорта».</t>
  </si>
  <si>
    <t>Ибатов М.К., Пак Ю.Н., Пак Д.Ю.</t>
  </si>
  <si>
    <t>Компетентностный подход в инженерном образовании</t>
  </si>
  <si>
    <t>В монографии в концептуальном плане изложены методологические аспекты компетентностного подхода как новой парадигмы высшего образования. Описаны суть профессионализма и профессиональной компетентности. Дан анализ развития компетентностного подхода в высшем образовании. Представлен сравнительный анализ знаниево-ориентированного и компетентностного подхода в контексте Болонского процесса и развития Национальной системы квалификаций. Рассмотрены особенности формирования образовательных программ высшего технического образования в формате компетенций и ГОСО нового поколения. Обозначена важная роль преподавателя в реализации этой методологии в инженерном образовании. Представлены фрагменты компетентностной модели выпускника, разработанной на основе социального партнерства высшей школы и сферы труда. Книга предназначена для преподавателей, научных сотрудников, студентов, магистрантов и докторантов, а также работников образования и сферы труда, интересующихся проблемами вузовской педагогики и модернизации инженерного образования в направлении повышения его конкурентоспособности.</t>
  </si>
  <si>
    <t>Ибилдаев Б.</t>
  </si>
  <si>
    <t>Долговечность подшипниковых узлов машин с упругими посадками</t>
  </si>
  <si>
    <t>Монография посвящена вопросам повышения долговечности подшипниковые узлов машин за счет снижения износа подшипников и улучшения условий работы подшипниковых узлов при восстановлении посадок наружных колец подшипников эластомерами Монография состоит из введения, пяти основных глав, заключения и списка использованных источников. Проведен анализ долговечности подшипников качения, причин отказов подшипников качения, способов снижения неравномерности распределения нагрузки между телами качения подшипников. Изложены теоретические предпосылки повышения долговечности подшипников качения, с посадками из эластомера герметик 6Ф, результаты исследований и их анализ и рекомендации по повышению долговечности подшипников качения и эксплуатации подшипников качения.</t>
  </si>
  <si>
    <t>Ибрагимов Ж.</t>
  </si>
  <si>
    <t>Саяси құқықтық ілімдер тарихы</t>
  </si>
  <si>
    <t>Саяси құқықтық ілімдер тарихы оқулығында ежелгі кезеңнен қазіргі күнге дейінгі саяси және құқықтық идеялар, саяси құқықтық жүйелердің, институттардың және қатынастардың тәртіпке келтірілген тәжірибесіне қатысты саяси құқықтық идеялар мен доктриналарға жүйелі талдау жасаланады. Бүгінгі таңдағы саяси-құқықтық реформалардың қайнар көздері ретінде әр заманның заңгер-ғалымдарының құқықтық ілмдеріне тарихи-құқықтық тұрғыдан шолу жасалады
  Оқулық заңтану, халықаралық құқық мамандықтары бойынша білім алушыларға, мемлекет және құқық, заңнама саласына қызыға қарайтын көпшілік қауымға арналған</t>
  </si>
  <si>
    <t>Ибрагимов Ж.И.</t>
  </si>
  <si>
    <t>Қазақ әдет-ғұрып құқығындағы дауларды шешудің өзекті мәселелері</t>
  </si>
  <si>
    <t>Ғылыми еңбек Елбасының «Болашаққа бағдар: рухани жаңғыру» мақаласына орай әдет-ғұрып, салт-дәстүрлердің ұлттық код ретінде қалыптасуы және даму эволюциясына арналған. Еңбекте қазақтың әдет-ғұрып құқығының қоғамдағы дауларды құқықтық реттеуші қызметі ерекше ашып көрсетіледі. Рухани жаңғыру аясындағы азаматтардың мемлекетіне қызмет етуіндегі құқықтық сана мен құқықтық мәдениеттің үлкен роль атқаратындығы ғылыми деректер, мұрағат құжаттары негізінде жан-жақты, жүйелі түрде зерделенген. Еңбекте әдет-ғұрып, салт-дәстүрлердің бүгінгі талаптарға сәйкестендіріліп қолданылуы рухани жаңғыру аясында құқықтық дамуға үлкен серпілістер беретіндігі айтылады.Еңбек заң факультетінде білім алушыларға, сот және құқық қорғау органдарының қызметкерлеріне, қазақ елінің құқықтық рухани жаңғыруына қызыға қарайтын көпшілік қауымға арналған.</t>
  </si>
  <si>
    <t>Роль  обычного права казахов в общественной модернизации.</t>
  </si>
  <si>
    <t>Настоящая работа посвящена рассмотрению системы споров и формам и методам регулирования и роли обычного права в общественной модернизации. В монографии на основе широкого комплексного анализа изучено правовое регулирование спорных отношений по казахскому обычному праву. Работа дополняет имеющиеся работы по вопросам обычного права казахов. На основе анализа архивных материалов, сборников материалов и документов обычного права казахов выработаны рекомендации, направленные на разрешение теоретических и практичсеких вопросов регулятивной функции традиционной системы.Для обучающихся группы образовательных программ право, преподавателей вузов, научных и практических работников.</t>
  </si>
  <si>
    <t>Ибрагимов О.М., Құрақбаев Ж.С.</t>
  </si>
  <si>
    <t>Қолданбалы криптография</t>
  </si>
  <si>
    <t>Оқу құралында қолданбалы криптографияның жалпы мәселелері, яғни ақпаратты қорғау және оның мәселелері, криптографиялық шифрлардың тарихы, математикалық модельдері, шифрлеу алгоритмдері, криптографиялық қасиеттері мен шифрлеу стандарттары қаралған. Объектке бағытталған бағдарламалау ортасында криптожүйе құру технологиясы көрсетілген. Оқу құралында осы аталған мәселелер мысалдармен көрнекі түрде сипатталған. Сонымен қатар оқу құралында берілген жеке тапсырмалар мен тест сұрақтары, оның мазмұнын түсінуге көмектеседі.
 Оқу құралы университеттiң 6М060200 – «Информатика» мамандығы бойынша оқитын магистранттарға арналған.</t>
  </si>
  <si>
    <t>Ибрагимов О.М., Нысанов Е.А., Құрақбаев Ж.С.</t>
  </si>
  <si>
    <t>Web-бағдарламалау негіздері.</t>
  </si>
  <si>
    <t>Оқу құралында динамикалық гипермәтіндік құжаттарды құру технологиясы қарастырылған. Онда HTML, JavaScript және РНР бағдарламалау тілдерінің синтаксисі, тэгтері, операторлары мен функциялары қаралған. Web-құжатта CSS технологиясы және JavaScript, РНР скрипттерден пайдалану әдістері көрсетілген. Оқу құралында осы аталған мәселелер мысалдармен көрнекі түрде сипатталған. Сонымен қатар оқу құралында берілген жеке тапсырмалар мен тест сұрақтары, оның мазмұнын түсінуге көмектеседі.
 Оқу құралы университеттiң 5В060200 – «Информатика» мамандығы бойынша оқитын студенттерге арналған.</t>
  </si>
  <si>
    <t>Ибрагимов У.М.</t>
  </si>
  <si>
    <t>Web бағдарламалауға кіріспе</t>
  </si>
  <si>
    <t>Оқу құралында динамикалық гипермәтіндік құжаттарды құру технологиясы қарастырылған. Онда HTML, JavaScript және РНР бағдарламалау тілдерінің синтаксисі, тэгтері, операторлары мен функциялары қаралған. Сонымен қатар CSS технологиясын және скрипттерден пайдалану әдістері көрсетілген. Оқу құралында осы аталған мәселелер мысалдармен көрнекі түрде сипатталған. Ал оқу құралында берілген жеке тапсырмалар мен тест сұрақтары, оның мазмұнын түсінуге көмектеседі. 
 Оқу құралы университеттiң 5В060200 – «Информатика» мамандығы бойынша оқитын студенттерге арналған.</t>
  </si>
  <si>
    <t>Ибрагимова Г.Н.</t>
  </si>
  <si>
    <t>Экологиялық сараптама. Лабораториялық практикум</t>
  </si>
  <si>
    <t>Лабораториялық практикум 5В060600 - “Химия” мамандығы-ның “Химиялық криминалистикалық және экологиялық сараптама” мамандануы бойынша дайындалып жатқан студенттерге арналған. 
 Лабораториялық практикум әр түрлі саладағы және салаара-лық экологиялық сараптау жұмыстары жөніндегі мағлұматтардың ерекшеліктері мен техникалық-нормативтік құжаттардың (стандарт-тарға, нормаларға, ережелерге және т.б.) негіздеріне және әдістеме-лік материалдарға (әдістемелік құралдарға, нұсқауларға, әдістемелік нұсқауларға және т.б.) сүйене отырып жазылған.
 Лабораториялық практикум жоғары оқу орындарының эколо-гиялық бағыттағы мамандықтары бойынша білім алып жүрген студенттерге арналған.</t>
  </si>
  <si>
    <t>Ибрагимова Г.Н., Қоңырбаев Ә.Е.</t>
  </si>
  <si>
    <t>Бейорганикалық заттардың кристаллохимиясы</t>
  </si>
  <si>
    <t>Оқу құралында кристалл және кристалдық зат, кристаллдар симметриясы мен проекцияларына, бүтін сандар заңы және көпқырлы кристалдардың аналитикалық әдістемесінің жазылуына, бейорганикалық заттар мен силикаттардың кристаллохимиясының негізгі шарттары мен ережелеріне кеңінен тоқталған.</t>
  </si>
  <si>
    <t>Электрические сети и системы</t>
  </si>
  <si>
    <t>В учебном пособии рассмотрены вопросы, изучаемые дисциплиной «Электрические сети и системы». Теоретический материал охватывает темы курса, читаемом для студентов специальности «Электроэнергетика»: элементы и конструкция электрических сетей; схемы замещения и параметры линий электропередач и силовых трансформаторов; определение потерь мощности в элементах и напряжения в узлах сети; практические способы расчета разомкнутых и замкнутых электрических систем. Теоретический материал сопровождается примерами расчетов. В приложении представлены справочные данные, необходимые для выполнения индивидуального задания по проектированию электрической сети промышленного района. Предназначено для студентов технических специальностей, а также преподавателей колледжей, ВУЗов и специалистов, работающих в электроэнергетической области.</t>
  </si>
  <si>
    <t>Электрооборудование станций и подстанций</t>
  </si>
  <si>
    <t>В учебном пособии рассмотрены вопросы, изучаемые дисциплиной «Электрические станции и подстанции». Теоретический материал охватывает темы курса, читаемом для студентов специальности «Электроэнергетика»: виды и конструкция электрооборудования распределительных устройств электрических подстанций; теоретические сведения, на которых базируется выбор электрооборудования различного класса напряжения. В приложении приведены технические сведения некоторых типов электрических аппаратов, на сегодняшний день выпускаемых отечественной и зарубежной промышленностью.Предназначено для студентов-бакалавров и магистрантов технических специальностей, а также преподавателей колледжей, ВУЗов и специалистов, работающих в электроэнергетической области</t>
  </si>
  <si>
    <t>Ибраев Ж.С.</t>
  </si>
  <si>
    <t>Жер бетіндегі көлік құралдары</t>
  </si>
  <si>
    <t>Оқу құралы құрылым, құрылғының негізі, теміржол және автомобиль көлігінде пайдаланылатын көлік құралдарының негізгі техникалық сипаттамаларын қамтиды. Оқу құралы 5B090100 – Тасымалдауды, жол қозғалысын ұйымдастыру және көлікті пайдалану мамандығында оқитын студенттерге пайдасы зор болмақ.</t>
  </si>
  <si>
    <t>Локомотив шаруашылығы және локомотивтерді пайдалану</t>
  </si>
  <si>
    <t>Методы оценки восстановления работоспособности деталей и узлов транспортной техники</t>
  </si>
  <si>
    <t>Электрлі жылжымалы құрамға техникалық қызмет көрсету және оны жөндеуді ұйымдастыру</t>
  </si>
  <si>
    <t>Современные методы диагностики подвижного состава</t>
  </si>
  <si>
    <t>В учебном пособие изложены:
 - методы оценки технического состояния объектов – отдельных узлов и агрегатов или подвижного состава в целом,
 - классификация средств технического диагностирования и их основные задачи, - методы диагностирования и средства технической диагностики, применяемые на железнодорожном транспорте.</t>
  </si>
  <si>
    <t>Техническое диагностирование и их основные задачи</t>
  </si>
  <si>
    <t>Ибраев Н.Х., Гладкова В.К.</t>
  </si>
  <si>
    <t>Атомдық спектроскопия</t>
  </si>
  <si>
    <t>Оқу құралы атомдық спектроскопия бойынша негізгі теориялық мағлұматтарды құрайды. Бұл оқу құралында атомдық спектрлердің құрылымы, плазманы диагностикалаудағы спектроскопиялық әдістердің тақырыптары бойынша зертханалық жұмыстардың циклының орындалуын қамтамасыз ететін атомдық спетроскопияның негізгі теориялық мәліметтері бар. 
 Жоғары оқу орындарындағы физика-техникалық факультетінің 5В071600 – «Прибор жасау» және басқа да инженерлік-техникалық мамандықтарында оқитын студенттерге зат құрылымын және спектроскопия облысында спектроскопиялық әдістерді оқып үйренуге, сонымен қатар магистранттарға, PhD докторанттарына арналған.</t>
  </si>
  <si>
    <t>Ибраимова Ж.Ж.</t>
  </si>
  <si>
    <t>Қазақ тіліндегі айрықша құрылымды сөйлемдер синтаксисі</t>
  </si>
  <si>
    <t>Оқу құралы мектеп және жоғары оқу орындарының оқу құралдарының назарынан тыс қалып жүрген қазақ тіліндегі айрықша құрылымды синтаксистік бірліктерді оқыту мақсатында жазылып отыр. 
 Филология факультеттерінің студенттеріне, магистранттарға арналған.</t>
  </si>
  <si>
    <t>Ибраимова Ж.Ж., Шаймаганбетова Ж.Ж.</t>
  </si>
  <si>
    <t>Учебно-методическое пособие «Профессиональный русский язык» составлено в соответствии с Типовой учебной программой дисциплины по специальности «Дизайн». Цель пособия - формирование и совершенствование теоретических знаний, речевых и коммуникативных умений и навыков студентов, необходимых в будущей профессиональной деятельности. Материал подобран и структурирован с учетом современных требований, предъявляемых к подготовке специалистов в вузах. В пособии представлены адаптированные тексты по специальности «Дизайн», глоссарии, задания для практических занятий, а также творческие развивающие задания для СРС. Учебно-методическое пособие «Профессиональный русский язык» предназначено для углубленной подготовки обучающихся по специальности «Дизайн» и ориентировано на современные требования и стандарты образования.</t>
  </si>
  <si>
    <t>Ибылдаев М.Х.</t>
  </si>
  <si>
    <t>Көлік құралдарының қауіпсіздігі</t>
  </si>
  <si>
    <t>Оқу құралында автокөліктердің конструктивтік қауіпсіздігін реттейтін отандық және халықаралық нормативтік актілер кел- тірілген. Автокөліктің белсенді, енжарлы, апаттан кейінгі және экологиялық қауіпсіздігіне әсер ететін, оның пайдалану қасиет-тері қаралған. Жол көлік оқиғасының санын азайтуға қажетті ав- токөліктің тарту және тежеу динамикасының, тұрақтылығының, басқарымдылығының, жай жүруінің және мәліметтілігінің мән-дері көрсетілген. Жол қозғалыс қауіпсіз-дігінің автокөліктің аг- регаттарының және бөлшектерінің техникалық жағдайына бай- ланыстылығы қаралған. Оқу құралы «Көлік, көлік техникасы және технологиялары» және «Тасымалдауды, қозғалысты ұйымдастыру және көлікті пайдалану» мамандықтарында оқитын білімгерлерге арналған.</t>
  </si>
  <si>
    <t>Мұнай-газ саласындағы техника және технологиялар</t>
  </si>
  <si>
    <t>Иванов Н.П., Абсатиров Г.Г., Кожаев А.Н.</t>
  </si>
  <si>
    <t>Эпизоотология с основами ветеринарной микробиологии (в 2-х т.)</t>
  </si>
  <si>
    <t>Книга является руководством к практическим занятиям и учебным пособием для студентов, магистрантов и докторантов, изучающих курс инфекционных болезней животных. В ней приведены материалы, характеризующие возбудителей, их таксономию, современную классификацию патогенных микроорганизмов, а также вопросы диагностики заболеваний и меры борьбы с ними. При этом показана необходимость комплексной постановки диагноза на основе данных эпизоотологии, клинической картины, патоморфологических изменений, результатов аллергических и лабораторных исследований и проведение противоэпизоотических мероприятий.</t>
  </si>
  <si>
    <t>Игенбаева Р. Т.</t>
  </si>
  <si>
    <t>Игибаев С.К.</t>
  </si>
  <si>
    <t>Историография истории Казахстана (в 2-х т.)</t>
  </si>
  <si>
    <t>В учебнике доктора исторических наук, наук, профессора ВКГУ имени С. Аманжолова Игибаева С.К. «Историография истории Казахстана» рассматриваются в историческом аспекте актуальные проблемы истории Казахстана. Изложение материалов в учебнике не базируется ни на классовой, ни на формационной методологии и соответствует основным разделам Отечественной истории. Автор обосновывает свою концепцию на основе источников, применяя различные методы исторической науки.
 Книга рассчитана на студентов вузов, магистрантов, преподавателей-историков, а также для всех интересующихся историей Казахстана рассматриваемого периода.</t>
  </si>
  <si>
    <t>Историография истории Казахстана» (Изд-е 2-е, дополненное) (в 2-х т.)</t>
  </si>
  <si>
    <t>Игибаева А.К. , Б.Т. Абалакова, А.К. Козыбаева</t>
  </si>
  <si>
    <t>Әлеуметтік педагогика</t>
  </si>
  <si>
    <t>Әлеуметтік педагогика – ортаның, қоғамның, тәрбиеге, әлеуметтенуге әсер ету факторын зерттейтін педагогиканың бір саласы. 
 Оқу құралы жоғары оқу орындарының оқу жоспарына, мемелекеттік жалпы білім беру стандартына сәйкес жазылған.
 Оқу құралында қарастырылған әлеуметтік педагогикалық мәселелердің негізгі идеялары мен мазмұны тыңғылықты айқындалып, ғылыми дәрежесі көтерілген. Сонымен бірге оқу құралында пән мазмұнын дамытуға сай негізгі ұғымдар, тест сұрақтары, ғылыми және курстық жұмыс тақырыптары және үш деңгейге жіктелген қосымша әлеуметтік-педагогикалық тапсырмалар топтамасы берілген.
 Оқу құралы жоғары оқу орындарының педагогтары мен студенттеріне арналған.</t>
  </si>
  <si>
    <t>Игибаева А.К., А.Т.Дюсенбаева</t>
  </si>
  <si>
    <t>Оқу құралы ғылыми-педагогикалық бағыт бойынша білім алып жатқан магистранттарға арналған «Педагогика» типтік оқу бағдарламасы негізінде жасалған. Оқу құралында жоғары мектепте тұтас педагогикалық үрдісті басқарудың теориялық және технологиялық аспектілері қарастырылған және магистранттарға білім алу барысында болашақ кәсіби әрекеттің жеке элементтерін модельдеуге мүмкіндік береді. Оқу құралы магистранттар мен жоғары оқу орындарының оқытушыларына арналған.</t>
  </si>
  <si>
    <t>Игильманов Ж.А., Кусаинова Г.Д., Игильманов А.А.</t>
  </si>
  <si>
    <t>Инженерлік геодезия</t>
  </si>
  <si>
    <t>5В071100 – Геодезия жане картография , 5В049000 - Қурылыс (салалар бойынша) мамандығы бойынша жогаргы оқу орындарында білім алушыларға арналған.</t>
  </si>
  <si>
    <t>Игисинова Ж.Т.,</t>
  </si>
  <si>
    <t>Өсімдіктердің көбею биологиясы</t>
  </si>
  <si>
    <t>Оқу құралында өсімдіктердің көбею биологиясының ерекшеліктері қарастырылады. Материал қазіргі биологиялық зерттеулерге сүйене отырып, өсімдіктердің көбеюі төменгі сатыдағы өсімдіктерге жататын балдырлардан бастап жоғары сатыдағы - жабық тұқымды өсімдіктерге дейін күрделене түсу бағытында құрылған, көбеюдің жалпы сипаттамасы, балдырлардың, жоғары сатыдағы споралы өсімдіктер мен тұқымды өсімдіктердің көбею мүшелерінің құрылысы және көбею жолдары көрсетілген, ұрпақ және ядро фазаларының алмасуына басты назар аударылған.
 Оқу құралы «6M060700 – Биология» мамандығының магистрлеріне арналғанымен, жоғары оқу орындарының биология, экология мамандықтарының студенттері және мектеп мұғалімдері дарында оқушылармен жұмыс жүргізген кезде қолдана алады.</t>
  </si>
  <si>
    <t>каз/англ</t>
  </si>
  <si>
    <t>Игисинова Ж.Т., Кабатаева Ж.К.</t>
  </si>
  <si>
    <t>Микробиология вирусология негіздерімен пәніне арналған зертханалық жұмыстар</t>
  </si>
  <si>
    <t>Әдістемелік құрал биология мамандығының оқу бағдарламасына сәйкес студенттерге зертханалық және өз бетімен атқарылатын жұмыстарды орындау барысында басшылыққа алынады. Аталмыш әдістемелік құралда берілген оқу материалдары студенттердің зертханалық сабақтарда микроағзалардың ерекшеліктерін сараптап, қорытындылауға мүмкіндік береді. Әдістемелік құралда зертханалық сабақтардың әдіс-тәсілдерінің сипаттамасы қазақ және ағылшын тілінде берілген. 
 Әдістемелік құралды экология, география мамандығының студенттері және биология мәселелеріне қызығушылық танытып жүрген магистранттар, ғылыми қызметкерлер, мектеп мұғалімдері де қолдана алады.</t>
  </si>
  <si>
    <t>Изимова Р., Махамбетов М.Ж.</t>
  </si>
  <si>
    <t>Микробиология және вирусология негіздері</t>
  </si>
  <si>
    <t>Биология, биотехнология</t>
  </si>
  <si>
    <t>Оқу құралында микроорганизмдер туралы жалпы түсінік беріліп,прокариоттар мен вирустардың морфологиясы, жүйеленуі, физиологиясы, зат алмасуы, генетикасы мен экологиясы туралы баяндалған. Оқу құралы мазмұнының негізгі бөлімдерінде микроорганизмдердің қазіргі заманғы өнеркәсіпте, өндірісте, гендік, клеткалық инженерияда қолданылуы туралы ғылыми зерттеулер нәтижелеріне мән беріледі. Барлық баяндалған тақырыптар бойынша тестілік тапсырмалар және бақылау сұрақтары келтірілген. Оқу құралы университеттердің биология, биотехнология, экология, медицина мамандықтары студенттері мен магистранттарына, микробиология және вирусология саласындағы ғылыми қызметкерлерге және осы салаға қызығушылығы бар барша оқырмандарға арналған.</t>
  </si>
  <si>
    <t>Изимова Роза</t>
  </si>
  <si>
    <t>Адам плацентасын іріңді хирургияда қолдануды микробиологиялық және иммунологиялық негіздеу</t>
  </si>
  <si>
    <t>Монографияда адам планцетасын іріңді хирургия мен онкологиялық клиникалардағы науқастардың жалпы жағдайларының жақсаруына қолдануы, сондай-ақ емдеудің нәтижелігі ғылыми тұрғыда негізделген, детоксикациялық ем әдістерінің қолданылуы айқындалған. Жалпы жүргізілген зерттеулердің нәтижесінде планцетаның айқын детоксикацялық, бактериосорбциялық қасиеттері мен физиологиялық ерекшеліктері, микрофлорасы анықталған. Адам планцентасын жан-жақты емдік әсері олардан көптеген биологиялық белсенді заттар алынатыны, сол себепті биосорбент, биостимулятор ретінде қолдану туралы тәжірибелерінде негізделген тұжырымдарды қамтиды. Монография кең ауқымды оқырмандарға, медицина және биология саласындағы ғылыми қызметкерлер мен мамандарына, жоғары оқу орнының студенттері, магистрлары, оқытушыларына арналған.</t>
  </si>
  <si>
    <t>Изумрудов В.А., Касымова Ж.С., Мусабаева Б.Х., Мурзагулова К.Б.</t>
  </si>
  <si>
    <t>Полиэлектролитные мультислои: получение, свойства и применение</t>
  </si>
  <si>
    <t>Монография посвящена рассмотрению методов получения и изучения свойств полиэлектролитных мультислоев и полиэлектролитных микро- и нанокапсул с целью создания новых объектов с модифицированными поверхностями, используемых для решения ключевых задач науки и техники. Подробно описан метод самосборки мультислоев путем их электростатического послойного формирования (Layer-by-Layer или LbL техники), рассмотрены подходы к получению и изучению свойств биополиэлектролитных мультислоев, в том числе на основе природного полимера хитозана. Отдельное внимание уделено вопросам применения полиэлектролитных мультислоев и полиэлектролитных мультикапсул в биотехнологии, фармакологии, медицине, биохимии и технике. Приводятся результаты собственных исследований авторов по микрокапсулированию противотуберкулезных препаратов с помощью различных биополимеров методом ионотропного гелеобразования и по эффективности включения препаратов в микрокапсулы и пролонгированного их высвобождения при значениях рН, соответствующих различным участкам желудочно-кишечного тракта (ЖКТ). Монография предназначена для широкого круга специалистов, работающих в области полимерной химии, фармацевтики, фтизиатрии и может быть полезна магистрантам и студентам старших курсов химических, фармацевтических и медицинских специальностей. Монография написана при финансовой поддержке Министерства образования и науки Республики Казахстан, грант№ 0794/ГФ4.</t>
  </si>
  <si>
    <t>Икласова К.Е.</t>
  </si>
  <si>
    <t>Бағдарламалау бойынша есептерді шешуге арналған әдістемелік құрал</t>
  </si>
  <si>
    <t>Ильясов К.</t>
  </si>
  <si>
    <t>Материалтанудан зертханалық практикум</t>
  </si>
  <si>
    <t>Ильясов Р. М., Бердалиева А. А., Овчинников В. А.</t>
  </si>
  <si>
    <t>Силовые преобразователи электрической энергии</t>
  </si>
  <si>
    <t>Учебное пособие предназначено для студентов электротехнических специальностей. Изучение курса «Силовые преобразователи электрической энергии» базируется на знании физики, теоретической электротехники, электрических машин и физических основ электроники. 
 При изложении курса с учетом специфики направления подготовки студентов основное внимание уделено не разработке преобразователей, а их правильному выбору и применению. Поэтому подробно рассматриваются регулировочные, внешние и энергетические характеристики преобразователей различных типов. Большое внимание уделено улучшению энергетических показателей преобразователей, уменьшению их вредного влияния на питающую сеть и улучшению качества выходного напряжения.</t>
  </si>
  <si>
    <t>Ильясова З.С., Ильясова К.М.</t>
  </si>
  <si>
    <t>Араб елдерінің тарихы (ХVІ-ХІХ ғғ.) (2 томда)</t>
  </si>
  <si>
    <t>История, социология, востоковедение</t>
  </si>
  <si>
    <t>Оқулық Араб елдерінің жаңа заман кезеңіндегі үш ғасырлық тарихына арналған. Осы мерзімдегі Араб елдерінің таралу аймағы, даму ерекшеліктері, геосаяси жағдайы, арабтық аймақтағы отарлау үдерісі және оның нәтижелері, мемлекетаралық келісімшарттар, сонымен қатар, араб елдеріндегі әулеттер билігі, олардың ішкі-сыртқы саясаты, отаршылдыққа қарсы діни-реформаторлық қозғалыстар және араб ұлтшылдығы идеясының қалыптасуы жүйелі түрде баяндалады. Оқулықта Азиядағы араб елдері (Сирия, Ирак, Сауд Арабиясы, Кувейт Бахрейн, Катар, Оман, Йемен) мен Африкадағы араб елдерінің (Мысыр, Судан, Ливия, Алжир, Тунис, Марокко, Мавритания) тарихы толық қамтылады. Оқулық 3 тарау бойынша 15 тақырыпқа бөлінген және мәтіннің соңында бекіту сұрақтары берілген. Пәннің мазмұны бойынша глоссарий, кестелер, карталар, тест сұрақтары мен әдебиеттер ұсынылған. Бұл оқулық жоғары оқу орындарының студенттері мен болашақ шығыстанушылар үшін дайындалған</t>
  </si>
  <si>
    <t>Имакова Г.У.</t>
  </si>
  <si>
    <t>Қолданбалы саясаттану</t>
  </si>
  <si>
    <t>Саяси психология</t>
  </si>
  <si>
    <t>Оқулық жоғарғы оқу орындарында оқытылатын саяси психологияның дәстүрлік типтік бағдарламасына негізделіп жасалды. Оқулықта саяси психологияның жалпы мәселелері, танымдық процестер, жеке адам мәселесі және саяси тұлғаның эмоционалдық аумағы мәселесі мен қасиеті, сапалары жөніндегі ғылыми – қолданбалы ақпарат осы заманғы психологиялық теориялар негізінде терең әрі ауқымды берілді. Бұл оқулық жоғарғы оқу орындарының саясаттану мамандығы студенттеріне арналған.</t>
  </si>
  <si>
    <t>Иманбаев С.М.</t>
  </si>
  <si>
    <t>Альбом схем по уголовному праву Республики Казахстан (Общая часть)</t>
  </si>
  <si>
    <t>Туран-Астана</t>
  </si>
  <si>
    <t>В учебно-методическом пособии в схематическом виде раскрывается содержание курса «Уголовное право Республики Казахстан: Общая часть» в соответствии с учебной программой и тематическим планом изучения данной дисциплины. Альбом схем предназначен для студентов, слушателей, магистрантов, аспирантов, адъюнктов, докторантов юридических специальностей, изучающих Уголовное право, а также рекомендуется профессорско-преподавательскому составу, сотрудникам правоохранительных, судебных органов и всем изучающим Общую часть уголовного права</t>
  </si>
  <si>
    <t>Иманбаева А.Б.</t>
  </si>
  <si>
    <t>Жуықтап есептеу әдістері</t>
  </si>
  <si>
    <t>«Жуықтап есептеу әдістері» дәрістер жинағы пән бағдарламасының және оқу жоспары талаптарына сәйкес құрастырылды. 5B060100-Математика мамандығының студенттері үшін арналған. «Жуықтап есептеу әдістері» пәнінен дәрістер жинағы сабақтарының тақырыптарына сәйкес жасалды. Бұл жинағ студенттер үшін тиімді қосымша әдебиет ретінде ұсынылып отыр</t>
  </si>
  <si>
    <t>Математика в экономике</t>
  </si>
  <si>
    <t>Учебное пособие состоит из элементов аналитической геометрии и линейной алгебры, дифференциального и интегрального исчисления, дифференциальных уравнений, рядов, элементов теории вероятностей и математической статистики</t>
  </si>
  <si>
    <t>Иманбаева З. О.</t>
  </si>
  <si>
    <t>Басқару есебі</t>
  </si>
  <si>
    <t>«Басқару есебі» оқу құралында басқару есебінің теориялық негіздері, процедуралары, оның бастапқы принциптері және логикасы қарастырылады. Сонымен қатар нарық жағдайында кәсіпорынның табыстылық көрсеткіштерінің жүйесі, табыстардың рөлі және негізгі функциялары зерттеледі. Рентабельділік көрсеткіштерінің мәні және рөлі анықталады, капиталдың табыстылық деңгейіне факторлардың әсер етуін талдау әдістемесі, өндірістік қорлардың рентабельділік деңгейінің талдау факторлық моделі қарастырылады. Капиталды пайдалану және орналастыруда, әріптестерді таңдауда, кәсіпорынның бәсекелестігін анықтауда, пайдаланусыз қалған мүмкіндіктерді бағалауда басқару есебінің мәні анықталады. Сонымен бірге кәсіпорынның қаржылық тұрақтылығын сипаттайтын көрсеткіштер жүйесі зерттеледі, кәсіпорынның кредиторлық берешектігінің құрамы мен құрылымы және кредиторлық берешек талданады. Кәсіпорын қызметінің нәтижелілігі және қаржылық тұрақтылықтың талдауы көрсетіледі. Бұл оқу құралы ЖОО-ның студенттеріне, магистранттарына, докторанттарына,
 оқытушыларына және жалпы оқырман қауымға арналады</t>
  </si>
  <si>
    <t>Иманбаева Л.Х., Смирнов Ю.М.</t>
  </si>
  <si>
    <t>Ұсынылып отырған оқулық 5B071200 - «Машинажасау», 5В072400 - «Технологиялық машиналар және жабдықтау» мамандықтарында кредиттік технологиямен оқитын студенттерге, әрі жас оқытушыларға арналған. Бұл жоғарғы техникалық оқу орындарының қазақ бөлімдерінде оқитын студенттердің теориялық механика пәнін тереңірек меңгеруіне жетекшілік ететін оқулық болып саналады. Оның мазмұны теориялық механика пәнінің қазіргі кездегі программасына сәйкестірілген. Сонымен бірге, әрбір тараудан кейін бірқатар типтік есептер мен мысалдардың толық шешімдері берілген және студенттердің өздері шешуіне есептер ұсынылған.</t>
  </si>
  <si>
    <t>Иманбеков М.М., Абылайхан С.М</t>
  </si>
  <si>
    <t>Мeктeпкe дeйінгі білім бeру мeн тәрбиeлeудeгі қaзіргі пeдaгогикaлық тeхнологиялaр</t>
  </si>
  <si>
    <t>Оқу құpaлы</t>
  </si>
  <si>
    <t>Оқу құpaлындa мeктeпкe дeйінгі ұйымның оқу-тәрбие үдерісінде қолдaнылaтын жaңa пeдaгогикaлық тeхнологиялaр жaйындa мәceлeлeр қaрacтырылып, олaрдың түрлeрінe, ерекшеліктеріне жaн-жaқты тоқтaлғaн. Оcы куpcты мeңгepгeн мaмaндap мeктeп жacынa дeйiнгi бaлaлapды оқытудa, тәрбиeлeудe, ұйымдacтырылғaн оқу қызметі барысында жаңа педагогикалық технологияларды қолдaнуға үйpeнeдi. Oқу құpaлы бiлiм бepу бaғытындaғы мaмaндapғa, пeдaгoгикa мaмaндығы бoйыншa бiлiм aлaтын cтудeнттepгe, мaгиcтpaнттap мeн дoктopaнттapғa, oқу-тәpбиe ұйымдapының жeтeкшiлepi мeн әдicкepлepгe, тәpбиeшiлepгe apнaлғaн</t>
  </si>
  <si>
    <t>рус каз англ</t>
  </si>
  <si>
    <t>Иманбердиева С.К., Оспанбекова Р.</t>
  </si>
  <si>
    <t>Орысша-қазақша-ағылшынша экономикалық сөздік-тілдескіш. Русско-казахский-английский экономический словарь-разговорник. Russian-kazakh-english economic dictionary-phrase book</t>
  </si>
  <si>
    <t>Настоящий словарь-разговорник, обучающего характера содержит наиболее часто употребляемые, а также узко специальные слова и выражения, связанные с экономикой. Перед каждым тематическим разделом приведены отдельные термины и терминологические сочетания, способствующие развитию специальной речи. Разговорник построен не только в форме диалогов, но и охватывает необходимые модели по которым пользователи могут развивать не только разговорную, но и специальную, профессиональную речь, заменив в нем отдельные термины и терминологические сочетания. Разговорник предназначен для усвоения и развития разговорной и специальной речи в сфере экономики.</t>
  </si>
  <si>
    <t>Иманбердиева С.Қ.</t>
  </si>
  <si>
    <t>Лингвоелтанымдық атаулар сыры</t>
  </si>
  <si>
    <t>Бұл кітапта лингвоелтанымдық (процедент) атаулар табиғаты ашылған. Сонымен бірге 230-дай атаудың мәні, қазақ лингвомәдени қауымда қабылдануы және паремияда қолданысы, тіл иелерінің атауды қабылдаудағы түсінігі анықталған. Кітап филология саласындағы зерттеушілер, жоғары оқу орындарының оқытушылары мен студенттеріне, жалпы оқырман қауымға, лингвомәдениеттану, ономастикаға қызығушылық танытушыларға, қазақ тілін үйренушілерге арналған</t>
  </si>
  <si>
    <t>Тарихи ономастикалық Кеңістік (Х-ХІV ғғ. түркі жазба ескерткіштері негізінде)</t>
  </si>
  <si>
    <t>Бұл еңбекте орта ғасыр түркі жазба ескерткіштерінің ономастикалық кеңістігі қарастырылған.Тарихи поэтонимдердің когнитивтік тұрғыдан, мәтін ішіндегі функционалдық-прагматикалық қырынан талдануы еңбек өзектілігінің болмысын танытады. Орта ғасыр ескерткіштеріндегі ономастикалық кеңістік анықталып, онимдік топтар мен құрылымдық типтері айқындалуы, мәтін түзуші онимдік бірліктерге қатысты концептуалдық танымның кодқа салынуы мен жалқы есімдердің атаушы, жекелеуші тілдік бірлік ретінде қарастырылуы ғалымның еңбегінің жемісі. Тарихи ескерткіштердегі онимдерді сол кезден ақпарат беруші тарихи-мәдени код ретінде танып, оны қазіргі тілмен байланыстыра зерттеу тарих қойнауындағы онимдердің қалыптасуы мен даму сипатын айқындауға мүмкін беретіні сөзсіз. Кітап филология саласындағы зерттеушілер, жоғары оқу орындарының оқытушылары мен студенттеріне, жалпы оқырман қауымға, лингвомәдениеттану, ономастикаға қызығушылық танытушыларға, қазақ тілін үйренушілерге арналған</t>
  </si>
  <si>
    <t>Иманғазинов М.М.  /  Имангазинов М.М.</t>
  </si>
  <si>
    <t>"Тамаша адамдар өмірі" сериясы бойынша Ілияс Жансүгіров</t>
  </si>
  <si>
    <t>Иманғазинов М.М.</t>
  </si>
  <si>
    <t>Ильясоведение</t>
  </si>
  <si>
    <t>Учебное пособие по курсу «Ильясоведение» посвящено неповторимой жизни и богатому, многогранному творчеству Ильяса Жансугурова. Ильяс Жансугуров был не только поэтом, он известен еще и как большой прозаик, драматург, сатирик и талантливый переводчик. Ильяс Жансугуров занимает огромное место в истории казахской культуры, литературы и журналистики. Своим творчеством он внес значительный вклад в формирование нового художественного метода в казахской литературе. Данное учебное пособие рекомендуется для студентов-филологов и журналистов, а также для широкого читательского круга.</t>
  </si>
  <si>
    <t>Антика әдебиеті (2 томда)</t>
  </si>
  <si>
    <t>Оқу құралындағы негізгі тұжырымдар орта, арнайы жоғары мектептерде «Шетел әдебиеті тарихын» курсын оқыту, «Антика әдебиеті» негізгі курстар мен арнайы курстар, семинарларда, қосымша сабақтар мен қазақ әдебиетінде «Қолданбалы курстар» өткізуге, сондай-ақ оқу құралдарын жазуда, арнайы курстар мен арнайы семинарлар жүргізгенде пайдалануға болады</t>
  </si>
  <si>
    <t>Антика әдебиеті. Хрестоматия</t>
  </si>
  <si>
    <t>Ілияс Жансүгіров өмірі мен шығармашылығы</t>
  </si>
  <si>
    <t>Ілияс Жансүгіров өмірі мен шығармашылығы» арнаулы курсы бойынша оқу құралы. Жоғары оқу орындарының филология мамандықтары ішіндегі 5В011700 – қазақ тілі мен әдебиеті студенттеріне студенттеріне арналған</t>
  </si>
  <si>
    <t>Имангалиева Б.С., Торсыкбаева Б.Б.</t>
  </si>
  <si>
    <t>Мектепте химиялық эксперименттерді жүргізу әдістемесі</t>
  </si>
  <si>
    <t>Оқу құралы «химия», «химия және биология» мамандығы бойынша жоғары оқу орындары студенттеріне, сонымен қатар колледждер мен орта мектеп оқытушыларына, магистранттарға арналған. Оқулықта бейорганикалық және органикалық химиядағыэксперимент есептеулері, шығарту әдістемесі,өз бетімен орындауға арналған есептер мен жаттығулар,тест тапсырмаларыкелтірілген. Қосымшада есеп шығаруға қажетті кестелер қарастырылған.</t>
  </si>
  <si>
    <t>Имандосов А.Т.</t>
  </si>
  <si>
    <t>Көлік құралдарымен жолаушы тасымалдау негіздері</t>
  </si>
  <si>
    <t>Оқу құралында жолаушылар тасымалдаушы автомобиль көліктерін коммерциялық пайдалану және басқару; жолаушылар ағымын жасақтау, оны анықтау және зерттеу әдістері; қалада және қала маңындағы аудандарда тиімді маршруттар жүйесін жасақтау; жолаушылар тасымалдаушы автокөлік құралдарының түрлері мен техникалық-пайдалану мінездемелері және олардың қажетті санын анықтау әдістері; жүргізушілер еңбегін ұйымдастыру; жылжымалы құрамның қозғалысын ұйымдастыру; жолаушылар тасымалдаушы көлік құралдарының қозғалысын бақылау және басқару жүйесі туралы мәліметтер берілген.Қалалық, қала маңында және қала аралық жолаушылар тасымалдаушы автомобиль көліктері жұмысының техникалық пайдалану көрсеткіштерін анықтау бойынша білімгерлердің және магистранттардың өзбетінше орындауы тиіс болған есептердің варианттары берілген. Есептерді шешу үшін қажетті формулалар және формула үшін қабылданған шартты белгілеулер келтірілген. Есептерді шығару бойынша әдістемелік нұсқаулар беріліп, әр түрлі тақырыпқа берілген есептерді шешу жолдары мысалдармен көрсетілген</t>
  </si>
  <si>
    <t>Иманжүсіп Р.</t>
  </si>
  <si>
    <t>Портреты эпохи репрессий</t>
  </si>
  <si>
    <t>Издание второе, переработанное и дополненное. В учебном пособии представлены материалы о жизни творчестве известных казахских писателей и поэтов, репрессированных в годы сталинского режима: Жусипбека
 Аймауытова, Ахмета Байтурсынова, Миржакыпа Дулатова, Магжан
 Жумабаева, Шакарима Кудайбердиева, Иманжүсупа Кутпанова
  Предлагаются художественные переводы произведений, выполнены автором. Предназначается преподавателям, учителям, студентам, магистрантам.</t>
  </si>
  <si>
    <t>Иманқұл Н. Н.</t>
  </si>
  <si>
    <t>Іліми философия (2 томда)</t>
  </si>
  <si>
    <t>Ақиқат дегеніміз процесс. Қандай да бір философия болмасын ол тарихи нақтылы дәуірдің өзіндік санасының бейнесі болады. Философияны немесе ой тарихын зерттеу үшін танымның негізгі принциптерін естен шығармау керек: абстрактіліктен нақтылыққа өрлеу тәсілі, логикалық пен тарихилық бірлігі, жеке, ерекше және әмбебаптылық, қайшылық пен даму, нақтылы тарихылық принциптері. Философияның түбегейлі көрінісі ойлау туралы ойлау болғандықтан, бұл кітапта философия ілімі және оның тарихындағы ойлаудың маңызды кезеңдерінің логикасы қарастырылды.
 Бұл кітап авторлардың ЖОО-да оқыған лекция дәрістерінің қысқаша нұсқасы. Философия пәні мамандарына, жоғарғы оқу орны студенттеріне, магистранттар мен аспиранттарына және барша көпшілік оқушы қауымға арналған.</t>
  </si>
  <si>
    <t>Исабаев Н.Н., Ақылов Т.Қ.</t>
  </si>
  <si>
    <t>Бейорганикалық химияның есептер жинағы 1 бөлім (2 томда)</t>
  </si>
  <si>
    <t>Бейорганикалық химияның есептер жинағы 2 бөлім (2 томда)</t>
  </si>
  <si>
    <t>Исабаева Г. М.</t>
  </si>
  <si>
    <t>Азық-түлік өнімдері салаларының технологиясы (2 томда)</t>
  </si>
  <si>
    <t>Азық-түлік өнімдері салаларының технологиясы оқулығында келесі негізгі мәселелері қарастырылған: шикізатты өңдеудің ғылыми-негізделген теориялық процесін, жартылай өнімдер мен дайын өнімдерді диеталық және мектептік тамақтандыру, қазақ ұлттық тағамдарын дайындаудың прогрессивті технологиясын, безендіру ережесі, жіберу ережесі, сапаға қойылатын талаптар, тағамдар және аспаздық бұйымдардың жинау кітабын, нормативтік-техникалық құжатты және анықтама құжаттарын және ғылыми әдебиеттерді пайдаланып, инженер технологқа қажетті шикізатты рационалды қолдануы. Оқулықта шикізаттың технологиялық қасиеттеріне, химиялық құрамына және жылулық өнделгеннен кейінгі қасиеттеріне ерекше көңіл аударылған. Сонымен қатар, өнімді қабылдау және өндеу әдістері, дайын өнімнің сапасын жақсарту әдістері қарастырылды</t>
  </si>
  <si>
    <t>Аналитическая химия (количественные, физико-химические методы анализа)</t>
  </si>
  <si>
    <t>В учебном пособии излагаются основы химического и физико-химического метода анализа, описаны (гравиметрические, титриметрические) и инструментальные (оптические, электро-химические, хроматографические) методы количественного анализа. Особое внимание уделено проблеме пищевых производств в аспекте аналитической химии, химизму процессов обработки сырья и продуктов пищевой промышленности.Пособие выполнено в соответствии с типовой программой. Предназначено для студентов специальности «Технология продовольственных продуктов», «Стандартизация и сертифкация», «Экология»</t>
  </si>
  <si>
    <t>Емдік тамақтану технологиясы</t>
  </si>
  <si>
    <t>«Емдік тамақтану технологиясы» оқу құралында, кең таралған әр түрлі ауруларға шалдыққандар үшін, емдік тамақтану технологиясы берілген. Сонымен қатар, аурудың эпидемиологиясы, ауырған мүшенің физиологиясы да жазылған. Ерекше назар жүкті әйелдердің, бала емізген әйелдердің, жасы ұлғайған адамдардың тамақтану тәртіптері мен кейбір сәнді диеталарға бөлінген.Аталмыш оқу құралы «Азық-түлік технологиясы», «Мейрамхана және мейманхана ісі», «Туризм», «Әлеуметтік жұмыс» мамандықтарда оқитын студенттерге және қызығушылық білдіргендерге арналған</t>
  </si>
  <si>
    <t>Курс органической химии излагается на основе современных теоретических представлений в соответствии с утвержденной типовой программой для специальности «Технология продовольственных продуктов».
 Особое внимание уделяется общим закономерностям, останавливаясь в то же время на свойствах наиболее важных органических соединений, подробно рассматриваются те соединения, которые составляют основную массу органического вещества пищевого сырья и готовой продукции (углеводы, белки, липиды, карбоновые и аминокислоты).</t>
  </si>
  <si>
    <t>Особенности технологии национальной и зарубежной кухни (казахская кухня, кухня стран СНГ, восточная кухня)</t>
  </si>
  <si>
    <t>Курс «Особенности технологии национальной и зарубежной кухни» является курсом по выбору для специальностей «Технология продовольственных продуктов», «Туризм», «Ресторанное дело и гостиничный бизнес».Студентам предлагается краткое исследование кулинарных традиций и особенностей национальных кухонь различных народов, дается представление о характерных приемах приготовления пищи, содержит рецептуры наиболее популярных и вкусных блюд. Учебное пособие поможет не только правильно приготовить блюдо, но и изысканно подать его, а также составить меню согласно обычаям и вкусовым пристрастиям различных народов.В курсе также рассматривается географическое положение, климатические условия, религиозные табу и этногенез той или иной национальности и в соответствии с этим различие технологий блюд данной национальной кухни, что очень полезна студентам специальности «Туризм».Учебное пособие опирается на Сборник рецептур блюд зарубежной кухни профессора Васюковой А.Т.</t>
  </si>
  <si>
    <t>Химия для специальности "Экология"</t>
  </si>
  <si>
    <t>В учебном пособии излагаются основы общей и неорганической химии, химии атмосферы, гидросферы и литосферы.Освещается современная теория строения атома, энергетика характеристики химических реакций и общие свойства растворов.Обосновывается биогеохимический круговорот и роль химических элементов в жизни живых организмов. Большое внимание уделено влиянию некоторых химических соединений на окружающую среду.Предназначено для студентов специальности «Экология».</t>
  </si>
  <si>
    <t>Ет және ет өнімдері. Мясо и мясопродукты</t>
  </si>
  <si>
    <t>кейс</t>
  </si>
  <si>
    <t>Қазіргі кезде, 7 млрд адамды етпен қамтамасыз ету үшін, дүние жүзінде 60 млрд бас мал өсіруде – бүл деген бүкіл адамзат тарихында болмаған сан. 2050 жылы жер жүзінде 9 млрд адам өмірсүреді екен, енді дамып кележатқан мемлекеттерде тұтынушылық қасиеттері өзгере бастайды, сол себептен етті өткен кезендерденде көп қабылдайтын болады, сонда мал саны- 100 млрдқа дейін өсетіні абзал</t>
  </si>
  <si>
    <t>Спортивная диетология</t>
  </si>
  <si>
    <t>Учебное пособие «Спортивная диетология» рассматривает вопросы спортивной нутрициологии, лечебно-восстановительного питания для восстановления организма спортсменов после интенсивных физических нагрузок и при наиболее распространенных заболеваниях. Особое внимание уделено питанию спортсменов – юниоров, а так же токологическому и геронтологиче-скому питанию. Пособие знакомит с основным содержанием распространённых «модных» диет. 
 Учебное пособие предназначено для магистрантов, студентов, тренеров, врачей и преподавателей.</t>
  </si>
  <si>
    <t>Технология спортивного и лечебного питания</t>
  </si>
  <si>
    <t>Курс «Основы технологии спортивного и лечебного питания» является курсом по выбору для специальностей: «Технология продовольственных продуктов», «Стандартизация и сертификация», «Социальная работа», «Ту-ризм», «Ресторанное дело и гостиничный бизнес», «Физическая культура и спорт».
 В пособии рассматриваются вопросы по спортивной нутрициологии, во-просы лечебно-профилактического питания при наиболее распространенных заболеваниях. Особое внимание уделено токологическому и геронтологиче-скому питанию. Пособие подробно знакомит с основными принципами вегета-рианства и распространённых «модных» диет.</t>
  </si>
  <si>
    <t>Исабеков Б.Н.</t>
  </si>
  <si>
    <t>Индустриально-технологическое развитие Казахстана</t>
  </si>
  <si>
    <t>Рассматриваются теоретико-методологические разработки и выводы отечественных и зарубежных исследователей по научному обоснованию основных направлений индустриально-технологического развития Казахстана и обеспечение модернизации реального сектора экономики 
 Выявленные в процессе исследования основные тенденции, закономерности и механизмы развития основных направлений индустриально-технологического развития Казахстана и обеспечение модернизации реального сектора экономики могут быть использованы органами государственной власти и управления при формировании устойчивого развития хозяйственной системы в условиях усиления глобальной конкуренции, при разработке региональных программ социально-экономического развития.
 Работа предназначена для студентов, магистрантов, докторантов, преподавателей вузов, научных работников, главных специалистов и руководителей предприятий производственной сферы</t>
  </si>
  <si>
    <t>Исабеков Б.Н., Қарақұлова А.Б.</t>
  </si>
  <si>
    <t>Аутсорсинг. Аутстаффинг. Аутплейсмент</t>
  </si>
  <si>
    <t>Исабеков Б.Н., Мухамбетова Л.К.</t>
  </si>
  <si>
    <t>Инновации и предпринимательство (в 2-х т.)</t>
  </si>
  <si>
    <t>Рассматриваются теоретико-методологические разработки и выводы отечественных и зарубежных исследователей по проблемам формирования и развития инновационного предпринимательства в сфере производства.Выявленные в процессе исследования основные тенденции, закономерности и механизмы развития инновационного предприни-мательства могут быть использованы органами государственной власти и управления при формировании устойчивого развития хозяйственной системы в условиях усиления глобальной конкуренции, при разработке региональных программ социально-экономического развития.Работа предназначена для студентов, магистрантов, докторантов, преподавателей вузов, научных работников, главных специалистов и руководителей предприятий производственной сферы</t>
  </si>
  <si>
    <t>Исаева А. У.</t>
  </si>
  <si>
    <t>«Концепция биорекультивации нефтезагрязненных почв и вод юга Казахстана» 1 том</t>
  </si>
  <si>
    <t>В монографии представлены научные и методические основы концепции биологической очистки нефтезагрязненных почв и сточных вод с использованием жизнедеятельности различных биологических объектов в аридных условиях юга Казахстана. Издание может служить пособием для студентов, аспирантов и научных работников, проводящих исследования в области экологической биотехнологии.</t>
  </si>
  <si>
    <t>«Концепция биорекультивации нефтезагрязненных почв и вод юга Казахстана» 2 том</t>
  </si>
  <si>
    <t>Исаева А. У., Исаев Е. Б.</t>
  </si>
  <si>
    <t>Лабораторный практикум по дисциплине "Введение в биологию"</t>
  </si>
  <si>
    <t>В учебном пособии представлены лабораторные работы по основным разделам биологии. В учебном пособии последовательно показаны лабораторные занятия от используемых биологических методов исследования до физиолого-биохимических процессов. Издание может служить пособием для студентов специальностей: биология, география, экология, аспирантов и научных работников.</t>
  </si>
  <si>
    <t>Методические указания для самостоятельной работы студентов (СРС) по дисциплине «Биология»</t>
  </si>
  <si>
    <t>Методические указания составлены в соответствии с требованиями учебного плана и учебной программой курса дисциплины «введение в биологию» и включают все необходимые сведения по выполнению тем самостоятельной работы студентов.Методические указания рекомендуется для студентов, обучающихся по специальностям: биология, география, экология</t>
  </si>
  <si>
    <t>Исаева А. У./Issayeva</t>
  </si>
  <si>
    <t>Modern achievements of biotechnology</t>
  </si>
  <si>
    <t>"Современные достижения биотехнологии" Пособие составлено в соответствии с требованиями учебной программы и дисциплины программы. Пособие содержит краткое изложение лекций, планы практических занятий и список экзаменационных вопросов.
 Пособие предназначено для студентов всех форм обучения по специальностям «Биология», «Биотехнология».</t>
  </si>
  <si>
    <t>Исаева А.И.</t>
  </si>
  <si>
    <t>М.С. Мұқановтың этнология ғылымы мен отан тарихына қосқан үлесі</t>
  </si>
  <si>
    <t>Исаева А.У.</t>
  </si>
  <si>
    <t>Основы биогеотехнологии металлов</t>
  </si>
  <si>
    <t>В учебном пособии приведен материал об истории становления и основных направлениях развития биогеотехнологии, ее составных частях, группах микроорганизмов, участвующих в превращениях соединений металлов в Природе и их использовании в горно-металлургическом цикле. Представлены данные об сипользовании биологических объектов в биоиндикации и биоремедиации почв и вод,загрязненных тяжелыми металлами. Данное учебное пособие предназначено для проведения спецкурсов у студентов, магистрантов, докторантов различных форм обучения по специальностям: биология, биотехнология, экология.</t>
  </si>
  <si>
    <t>В лабораторном практикуме приведен материал об истории становления и основных направлениях развития биогеотехнологии, ее составных частях, группах микроорганизмов, участвующих в превращениях соединений металлов в Природе и их использовании в горно-металлургическом цикле. Представлены данные об сипользовании биологических объектов в биоиндикации и биоремедиации почв и вод,загрязненных тяжелыми металлами. Лабораторный практикум предназначен для проведения спецкурсов у студентов, магистрантов, докторантов различных форм обучения по специальностям: биология, биотехнология, экология.</t>
  </si>
  <si>
    <t>Исаева А.У., Жумадулаева А.И.</t>
  </si>
  <si>
    <t>Профессиональный русский язык
 для студентов-биологов</t>
  </si>
  <si>
    <t>Дисциплина «Профессиональный русский язык» представляет собой область знаний, включающую в содержание русский язык, основы профессии и специальности, культуру деловой коммуникации в общем цикле подготовки студентов биологических специальностей. 
 Задачи дисциплины следующие: овладение системой базовых понятий и терминологии биологических дисциплин; овладение системой прагматических единиц речевого уровня; обогащение фоновых знаний энциклопедическими и интеллектуально- культурными сведениями о специальности; развитие умений и навыков написания и защиты учебно-научной работы по специальности; развитие умений и навыков написания и защиты учебно-научной речи студентов в диалогической/монологической, устной/письменной форме.
 Данное учебное пособие составлено на основе доступной информации и предназначено для студентов биологическх специальностей.</t>
  </si>
  <si>
    <t>Исаева А.У., Исаев Е.Б.</t>
  </si>
  <si>
    <t>Организация и планирование научно-исследовательской работы в биологии</t>
  </si>
  <si>
    <t>В учебном пособии представлены подходы к организации и планировании НИР с учетом требовании системы менеджмента качества (СМК) и ГОСТ РК ИСО 9001–2001. Показаны пути определения актуальности выбранной темы исследований, описание объекта и методов исследования, методы статистической обработки результатов, принципы работы с литературными источниками и оформление аналитического обзора, составление выводов и заключений по НИР. Издание может служить пособием для студентов, аспирантов и научных работников.</t>
  </si>
  <si>
    <t>Исаева А.У., Мессиаш Б., Лешка Б., Успабаева А.А., Тлеукеева А.Е.</t>
  </si>
  <si>
    <t>Роль альгофлоры в экобиотехнологии</t>
  </si>
  <si>
    <t>В монографии описано состояние водных ресурсов Южного Казахстана, представлены результаты гидробиологического обследования ряда водоемов, исследования аллелопатических свойств нитчатых водорослей, показана возможность культивирования альгофлоры и использования их в экобиотехнологических целях. Монография предназначена для научных сотрудников, работников природоохранных и экологических учреждений, студентов и магистрантов, обучающихся по специальностям «Биология», «Биотехнология», «Экология».</t>
  </si>
  <si>
    <t>Исаева Г.К.</t>
  </si>
  <si>
    <t>Қаржылық жоспарлау және болжау</t>
  </si>
  <si>
    <t>Оқу құралында қаржылық жоспарлау мен болжаудың теориялық және тәжірибелік аспектілері қарастырылып, қаржы жоспарын құруда қажет болатын мәліметтер келтірілген. Оқу құралын 5B050509 - «Қаржы» мамандығының студенттері, кәсіпкерлер, банк және сақтандыру компанияларының қызметкерлері, сонымен қатар экономика аясындағы мәселелерге қызығушылық танытқан басқа да тұлғалар пайдалана алады. Оқу құралы 5B050900 - «Қаржы» мамандығының студенттеріне арналған.</t>
  </si>
  <si>
    <t>Исаева Г.К. / Issayeva G.K.</t>
  </si>
  <si>
    <t>History of Economic Doctrines</t>
  </si>
  <si>
    <t>Textbook is made according to requirements of the curriculum and the program of discipline "History of Economic Doctrines" and includes all necessary data on performance of lectures and seminar occupations of a rate by that. Textbook is intended for students of economical specialties.</t>
  </si>
  <si>
    <t>Исакова С.А.</t>
  </si>
  <si>
    <t>Аудит теориясы</t>
  </si>
  <si>
    <t>Құрал экономикалық мамандықтардың студенттеріне, аспиранттарына және оқытушыларына, біліктілікті жоғарылату курстары мен орталықтарының тыңдаушыларына, кәсіби бухгалтерлер мен аудиторларды дайындауға сонымен қатар бухгалтерлер мен аудиторлар - практиктерге, қаржылық бақылау қызметінің басқа органдарының қызметкерлеріне арналған. ҚР білім және ғылым министрлігі, ҚР жоғары оқу орындарының экономикалық мамандықтары бойынша ОЭБ және М.Х Дулати атындағы Тараз мемлекеттік университетінің Ғылыми Кеңесі ұсынған. Бұл еңбекті немесе оның бөліктерін автордың келісімінсіз таратуға және авторлық құқық жөніндегі нормаларға қайшы келетін басқа да әрекеттерге тыйым салынады, әрі заң бойынша жазаланады</t>
  </si>
  <si>
    <t>Исакова С.С.</t>
  </si>
  <si>
    <t>Қазақ терминтанымы: лексикалық құрамы, жасалу тәсілдері, прагматикалық қызметі</t>
  </si>
  <si>
    <t>Бұл еңбекте қазақ терминтанымының лексикалық құрамы, жасалу тәсілдері, прагматикалық қызметі қарастырылады. Жалпы тіл біліміндегі және қазақ тіл біліміндегі термин зерттеудің жайы, терминологиялық лексика, әдеби тіл, жалпыхалықтық тіл мәселелері сөз болады. Қазақ тіл біліміндегі термин туралы жазылған ой-пікірлерге талдау жасалынады. Қазақ терминологиясының даму кезеңдері, термин жасау қағидаттары қарастырылады. Терминнің танымдық табиғаты, оның басқа функционалдық стилдерде қолдану ерекшеліктері туралы дәлелді пікірлер келтірілген. Еңбекті салалық ғылымдар терминдерін зерттеушілерге, тіл мамандарына, жоғары оқу орындарының филология факультеттерінің студенттеріне пайдалануға ұсынылады. Ол «Қазіргі қазақ тілінің терминологиясы», «Терминтаным» және «Қазақ тілінің лексикологиясы» атты негізгі курстарға қосымша ретінде пайдалануға болады.</t>
  </si>
  <si>
    <t>Исакова С.С., Куштаева М.Т.</t>
  </si>
  <si>
    <t>Жалпы тіл білімі (2 томда)</t>
  </si>
  <si>
    <t>Оқу құралында жалпы тіл білімінің негізін қалаған классиктер және олардың негізгі еңбектері, әлем тіл білімінің жаңа бағыттары, жалпы тіл білімінің мазмұнын ашатын тірек сызбалар, глоссарий, тест тапсырмалары беріледі. Жалпы тіл білімі курсын өз бетімен оқып-үйренуге арналған негізгі және қосымша әдебиеттер тізімі ұсынылады.Оқу құралы жоғары оқу орындарының «Филология» мамандығының студенттеріне, магистранттарына, докторанттарына және тілшілерге, оқытушыларға арналады.</t>
  </si>
  <si>
    <t>Исакова С.С., Садирова К.К., Исмет Б., Закирова Ф.К.</t>
  </si>
  <si>
    <t>Қазақша-түрікше-башқұртша сөздік</t>
  </si>
  <si>
    <t>Қазақша-түрікше-башқұртша және түрікше-қазақша-башқұртша сөздікте күнделікті әлеуметтік-тұрмыстық және ауызекі сөйлеу тілінде жиі қолданылатын сөздер мен сөз тіркестері берілген. Аталған сөздікте жазу-сызуы әртүрлі түркі халықтарының бір-бірімен еркін араласуына қажетті тұрмыстық лексика қамтылған. Сөздіктің құрылымы үш бөлімнен тұрады: тақырыптық топтарға бөлінген күнделікті әлеуметтік-тұрмыстық лексика және әліпби ретімен берілген сөздер мен сөз тіркестері, грамматикалық терминдер сөздігі үш тілде ұсынылған. Сөздік оқушыларға, студенттерге, тіл мамандарына және көпшілік оқырманға арналған.</t>
  </si>
  <si>
    <t>Исам /Isam T. Kadim. A.Serikbaeva. G.Raiymbek</t>
  </si>
  <si>
    <t>LABORATORY MANUAL FOR FOOD ANALYSIS</t>
  </si>
  <si>
    <t>This manual contains a collection of the most common laboratory procedures performed in the nutritional evaluation of feeds and foods. It is a multipurpose collection of procedures designed for students, professionals in chemical analysis of various products. This laboratory is designed to introduce students and professionals in area of Food Science to methods of analyses which are commonly used to characterise foods and feeds. This includes the Proximate Analysis, Van Soest fibre analysis and selected methods of characterising energy, trace- and major-elements, amino acid, fatty acid, vitamins, cholesterol.</t>
  </si>
  <si>
    <t>Исамадиева С.А.</t>
  </si>
  <si>
    <t>Историография истории библиотечного дела в Казахстане (1917-1991 гг.)</t>
  </si>
  <si>
    <t>В монографии комплексно, объективно анализируются труды казахстанских ученых по вопросам библиотечного дела Казахстана. 
 Автор показывает освещение проблем библиотечного строительства в трудах казахстанских ученых – историков и библиотечных специалистов, с целью выявления основных направлений, тенденций, особенностей казахстанской историографии по теории и практики библиотечного дела.
 Монография адресуется научным работникам, преподавателям, студентам, специалистам библиотечного дела, а также всем, кого интересует история библиотечного дела Казахстана.</t>
  </si>
  <si>
    <t>Исамадиева С.А., Курбатова Н.К</t>
  </si>
  <si>
    <t>Библиография Казахстана</t>
  </si>
  <si>
    <t>В учебном пособии систематизированы сведения по истории и становлению библиографии Казахстана, о современных тенденциях ее развития.Учебное пособие адресовано студентам библиотечных вузов и колледжей, библиотекарям-практикам.</t>
  </si>
  <si>
    <t>Исанова Б.Х. , Жаксыбаева Г.Ш.</t>
  </si>
  <si>
    <t>Циклдік қосылыстар химиясы</t>
  </si>
  <si>
    <t>Циклдік қосылыстар органикалық химияның екінші бөліміның ғылым саласы ретінде қалыптасуына әсер етті. Ұсынылып отырған оқу құрал жоғары дәрежедегі химик-технолог мамандарына қойылатын соңғы уақыттағы талаптарға сай құрастырылған. Оқу құралы үш бөлімнен турады. 
 Бірінші бөлімінде алициклді қатар қосылыстары: циклоалкан, циклоалкен, циклоалкадиен, циклоалкин көмірсутектері, олардың туындылары және терпендер қарастырылған.
 Екінші бөлімінде ароматты қатар қосылыстары: бір және бірнеше бензолды ядросы бар ароматты қосылыстары және олардың туындылары қарастырылған.
 Үшінші бөлімінде гетероциклді қосылыстары қарастырылған: оттек, күкірт және азоттың циклдік қосылыстары. Гетероциклді қосылыстардың табиғатта кеңінен таралуы (витаминдер, алкалоидтер, пигменттер және т.б.), олардың биологиялық процестерде маңызды рөлі осы бөлімде келтірілген.
  «Циклдік қосылыстар химиясы» оқу құралы бакалаврларды және магистрлерді дайындау деңгейіне құрастырылған, оқушылар үшін пайдалы.</t>
  </si>
  <si>
    <t>Исанова Б.Х. , Жуманазарова Г. М.</t>
  </si>
  <si>
    <t>Жалпы химия</t>
  </si>
  <si>
    <t>Оқу құралында жалпы, анорганикалық және органикалық химиядан орта білім алуға арналған бағдармалық материалдар толық қамтылған. Әр тараудың соңынан өз бетімен шығаруға арналған жаттығулар мен есептер берілген және оларды қалай шығарудың әдістірі көрсетілген. Оқу құралы «Химия» мамандықтарының оқу жоспарымен сәйкес бакалаврларды дайындау деңгейіне құрастырылған, студенттер үшін пайдалы.</t>
  </si>
  <si>
    <t>Исанова Б.Х., Жаксыбаева Г.Ш.</t>
  </si>
  <si>
    <t>Алифатты қатар қосылыстарының органикалық химиясы</t>
  </si>
  <si>
    <t>Алифатты қатар қосылыстары органикалық химияның бірінші бөлімі ғылым саласы ретінде қалыптасуына әсер етті. Ұсынылып отырған оқу құрал жоғары дәрежедегі химик-технолог мамандарына қойылатын соңғы уақыттағы талаптарға сай құрастырылған. Оқу құралы төрт бөлімнен турады. 
 Бірінші бөлімінде органикалық химияның теориялық мәселелері, екіншіде - алифатты қатар көмірсутектері, үшіншіде - алифатты қатар көмірсутектердің туындылары, төртіншіде - алифатты қатар көмірсутектердің аралас функциялы туындылары қарастырылған. Оқу құралында органикалық химиядан жалпы білім алуға арналған бағдарламалық материалдар толық қамтылған. 
  «Алифатты қатар қосылыстарының органикалық химиясы» атты оқу құралы бакалаврларды және магистрлерді дайындау деңгейіне құрастырылған, оқушылар үшін пайдалы.</t>
  </si>
  <si>
    <t>Исанова Б.Х., Жуманазарова Г.М.</t>
  </si>
  <si>
    <t>Химия пәні бойынша есептер мен жаттығулардың жинағы</t>
  </si>
  <si>
    <t>Химия пәні бойынша оқу құралында қысқаша теориялық бөлімдер, типтік есептердің шығару үлгілері, өзбетімен орындауға арналған есептер мен жаттығулар, бақылау тапсырмасының нұсқалар және өздік тексеру үшін берілген тесттік сұрақтар келтірілген. Оқу құралы мамандықтардың оқу жоспарымен сәйкес, бакалаврларды дайындау деңгейіне құрастырған.</t>
  </si>
  <si>
    <t>Исатаева Ф.М.</t>
  </si>
  <si>
    <t>Разработка инновационных подходов к системе управления экономикой региона (на примере Карагандинского региона)</t>
  </si>
  <si>
    <t>Исатаева Ф.М., Кучер В.Н.</t>
  </si>
  <si>
    <t>Әлеуметтік-мәдени сервистің қызмет көрсету технологиясы</t>
  </si>
  <si>
    <t>Оқу құралы студенттерге сервис саласындағы техника мен технологияның ғылыми-теориялық аспектілерін, сондай-ақ, сервистік және туристік қызметті оңтайландыратын нақты әлеуметтік технологияларды зерделеу мүмкіндігін береді.
 Қазіргі жағдайларда сервис жөніндегі маман қызметті оңтайландыру үшін әлеуметтік процестерді технологияландыру дағдыларын меңгеруі қажет. Сондықтан әлеуметтік-мәдени сервистегі техника мен технология ерекшелігін зерделеу білім беру процесінде маңызды орын алады.
 «Әлеуметтік-мәдени сервистің қызмет көрсету технологиясы» оқу құралы 5В090400 «Әлеуметтік-мәдени сервис» мамандығының студенттеріне арналған.</t>
  </si>
  <si>
    <t>Исенова Ф.К.</t>
  </si>
  <si>
    <t>Я хочу говорить по-русски! (русский язык для начинающих)</t>
  </si>
  <si>
    <t>Цeль учeбного пособия – обучить инострaнных студeнтов основным прaвилaм использовaния русского языкa в рaзличных условиях (трaнспорт, здоровьe, спорт, погодa), связaнных с жизнью в Кaзaхстaнe, отвeчaющих трeбовaнию бытовой, социaльно-культурной и учeбной сфeр. 
 Структурa пособия включaeт в сeбя слeдующиe компонeнты: пeрвaя чaсть, состоящaя из 13 тeм, в основe которых лeжaт рaзличныe коммуникaтивныe ситуaции (знaкомство, бeсeдa о сeмьe, поход в супeрмaркeт, приём у врaчa, пeрeдвижeниe по городу и т.д.), которыe позволят студeнту-инострaнцу лучшe ориeнтировaться в русскоязычном окружeнии; вторaя чaсть – грaммaтичeскиe уроки в тaблицaх и трeнировочныe упрaжнeния, выполнeниe которых нaпрaвлeно нa отрaботку нaвыков грaмотной письмeнной рeчи; трeтья чaсть (приложения) – тeксты для чтeния (кaк в aудитории, тaк и сaмостоятeльно). Мaтeриaл пособия рaссчитaн нa aктивизaцию всeх видов дeятeльности студeнтa в изучeнии языкa: говорeниe, письмо, чтeниe, понимaниe прочитaнного и услышaнного.
 Для инострaнных студeнтов, обучaющихся нa fоundatiоn, a тaкжe для всeх тeх, кто дeйствитeльно хочeт нaучиться говорить нa русском языкe.</t>
  </si>
  <si>
    <t>Академическое письмо. Часть1. Работа над созданием эсссе</t>
  </si>
  <si>
    <t>В учебном пособии рассмотрены основные вопросы, связанные с созданием текста аргументативного (академического) эссе, в частности, описаны конкретные техники написания эссе в соответствии с требованиями по содержанию и оформлению, задания для самостоятельного выполнения и обсуждения в аудитории. Кроме того, в нём предлагается анализ наиболее часто стречающихся (типичных) ошибок при работе над эссе, а также пути решения возникающих у студентов проблем. Для студентов 1-го курса, изучающих дисциплину «Академическое письмо», а также для всех тех, кто хотел бы писать свои эссе в соответствии с требованиями по содержанию и структуре.</t>
  </si>
  <si>
    <t>Исимбеков Ж.М., Аубакирова Қ.М., Ахметов Қ. И.</t>
  </si>
  <si>
    <t>Жалпы паразитологиядан жұмыс дәптері</t>
  </si>
  <si>
    <t>Ветеринария, Биология, Экология</t>
  </si>
  <si>
    <t>Оқу –әдістемелік құралында паразитологияның негізгі практикалық және теориялық сұрақтарын шешуге бағытталған паразиттердің тіршілік айналымы, биоценотикалық тіршілік формаларының байланысы жайлы негіздемелер, паразитизмнің биологиялық және морфологиялық бейімделушіліктері, қожайын және паразит арасындағы қатынас, олардың бір-біріне тигізетін әсері қарастырылған. Басылым «Ветеринариялық медицина», «Ветеринариялық санитария», «Биология», «Экология» мамандықтарының студенттері мен магистранттарына арналған.</t>
  </si>
  <si>
    <t>Исимбеков Ж.М., Аубакирова Қ.М., Шапекова Н.Л., Тусупов С.Ж., Койгельдинова А.С.</t>
  </si>
  <si>
    <t>Практикалық паразитология</t>
  </si>
  <si>
    <t>биология,ветенария</t>
  </si>
  <si>
    <t>Оқу құралында паразиттік қарапайымдылар, адам және жануарлар гельминттері, зиянды жәндіктер мен кенелер, сонымен қатар, оларды зертханалық зерттеу әдістері бойынша заманауи деректер жинақталған. Адам және жануарлардың кең таралған паразиттік ауруларын анықтау тәсілдері келтірілген. Құралда паразиттік жәндіктер мен кенелерді жинау әдістері мен оларды есепке алу тәсілдері бар. Сонымен қатар, бірқатар паразиттік нысандарды өсіру жолдары сипатталып, кенелердің трансмиссивті аурулар қоздырғыштарымен зақымдалуын зерттеу әдістері берілген. Басылым паразиттік және трансмиссивті жұқпалардың эпидемиологиясы және эпизоотологиясымен, оларға қарсы күресумен айналысатын ветеринариялық медицина және медициналық паразитолог – дәрігерлерге, эпидемиологтарға, клиникалық лаборанттар мен медицина–биология саласындағы мамандарға, сондай – ақ, «Ветеринариялық медицина», «Ветеринариялық санитария», «Биология», «Экология» мамандықтарының студенттері, магистранттары мен докторанттарына (PhD) арналған.</t>
  </si>
  <si>
    <t>Исин Д.К. , Л.С. Кипнис, С.Б. Кузембаев</t>
  </si>
  <si>
    <t>Оборудование специальных способов литья 1 том</t>
  </si>
  <si>
    <t>караганда</t>
  </si>
  <si>
    <t>Освещены способы литья: кокильное, по выплавляемым моделям, под высоким и низким давлением, центробежное, непрерывное, электрошлаковое и др. Приведены сведения о материалах, литейной оснастке, области применения и перспективах развития этих способов. Описаны конструкции основных агрегатов, механизмов и узлов. Представлены прогрессивные технологические процессы, средства их механизации и автоматизации.Учебник предназначен для бакалавров, магистрантов и докторантов технических специальностей, будет полезным преподавателям колледжей и средних профессиональных учебных заведений, слушателям курсов повышения квалификации и переподготовки кадров, а также практическим работникам предприятий машиностроения и металлургии</t>
  </si>
  <si>
    <t>Исин Д.К., Ибатов М.К.</t>
  </si>
  <si>
    <t>Внедоменные методы получения железа из руды и тенденции их развития</t>
  </si>
  <si>
    <t>В монографии изложены материалы о тенденциях и динамике развития мировой бездоменной металлургии. Монография содержит историческую справку и мотивацию разработки процессов бездоменной металлургии железа. Анализируется современное состояние процессов произ­водства губчатого железа и бездоменного чугуна. Описаны требования к сырью и топливу, физико-химические основы технологии и устройство агрегатов. Изложены теоретические, технологические и экологические вопросы бездоменной металлургии железа, как наиболее значимой альтернативы традиционной металлургии. Рассмотрены вопросы применения продуктов, их качество, предпосылки и перспективы развития бескоксовой металлургии.Книга предназначена для бакалавров, магистрантов, обучающихся по специальностям «Металлургия», «Машиностроение», будет полезным слушателям курсов повышения квалификации и переподготовки кадров, преподавателям и учащимся колледжей, практическим работникам металлургической и машиностроительной промышленности</t>
  </si>
  <si>
    <t>Получение окускованного железорудного сырья и исследование их основных свойств</t>
  </si>
  <si>
    <t>В монографии совокупность предприятий и производств по окускованию руд рассматривается как целостная производственная система, функцио­нально взаимосвязанная с металлургическим производством. В книге рассмотрены вопросы использования в доменной печи окускованных железорудных материалов, их свойства и качество, предпосылки и перспективы развития горно-металлургического комплекса Казахстана. В проведенных опытных плавках отмечено значительное влияние прочности окатышей на газодинамические условия в шахте доменной печи. Наиболее прочными из испытанных материалов были металлизованные окатыши. Эти окатыши не разрушались и в процессе восстановления в шахте доменной печи.Книга предназначена для бакалавров, магистрантов, обучающихся по специальностям «Металлургия», «Машиностроение», будет полезным слушателям курсов повышения квалификации и переподготовки кадров, преподавателям и учащимся колледжей, практическим работникам металлургической и машиностроительной промышленности</t>
  </si>
  <si>
    <t>Исин Д.К., Л.С. Кипнис, С.Б. Кузембаев</t>
  </si>
  <si>
    <t>Оборудование специальных способов литья 2 том</t>
  </si>
  <si>
    <t>Исин Д.К., Рощин В.Е.</t>
  </si>
  <si>
    <t>Современные способы производства и разливки стали: 1-том</t>
  </si>
  <si>
    <t>В учебнике рассмотрены современные и перспективные технологические способы производства стали, освещены их технологические возможности и физико-химические основы металлургических процессов. Систематически изложены основы теории и практики производства стали в кислородных конвертерах, дуговых сталеплавильных печах, а также описаны принципиальные конструктивные решения плавильных агрегатов. Приведены высокотехнологичные типы машин непрерывной разливки стали с кристаллизатором, позволяющим получение заготовки с минимальным количеством неметаллических включений.Учебник предназначен для бакалавров, магистрантов и докторантов технических специальностей, будет полезным преподавателям колледжей и средних профессиональных учебных заведений, слушателям курсов повышения квалификации и переподготовки кадров, а также практическим работникам предприятий машиностроения и металлургии</t>
  </si>
  <si>
    <t>Современные способы производства и разливки стали: 2-том</t>
  </si>
  <si>
    <t>Исин Д.К., Черепахин А.А.</t>
  </si>
  <si>
    <t>Конструкционные материалы и современные технологии их обработки. 1-том</t>
  </si>
  <si>
    <t>В учебнике приведены основные сведения о материаловедении и технологии конструкционных материалов. Рассмотрены вопросы, относящиеся к строению металлов и сплавов, кристаллизации, диаграммам состояния различных систем, современным конструкционным материалам, используемым в машиностроении и других отраслях промышленности. Приведены сведения об основных способах производства металлов, сплавов и неметаллических материалов. Представлены прогрессивные технологические процессы изготовления заготовок и изделий. Учебник предназначен для бакалавров, магистрантов и докторантов технических специальностей, будет полезным преподавателям колледжей и средних профессиональных учебных заведений, слушателям курсов повышения квалификации и переподготовки кадров, а также практическим работникам предприятий машиностроения и металлургии</t>
  </si>
  <si>
    <t>Конструкционные материалы и современные технологии их обработки. 2-том</t>
  </si>
  <si>
    <t>Исин Д.Қ.</t>
  </si>
  <si>
    <t>Құю өндірісінің негіздері. І-том</t>
  </si>
  <si>
    <t>Оқулықта құймалар алудың әдістері баяндалған, олардың технологиялық мүмкіндіктері, физика-химиялық негіздері, сонымен қатар сәйкес жабдықтар мен құралдар туралы мәліметтер келтірілген. Балқыту пештерде шойынды, болатты, түсті металды балқытудың негізгі принциптері мен әдістері келтірілген.Технологиялық процесті жобалау мәселесі түсіндіріледі, қалыптау және өзекті қоспаларды дайындаудың, құю қалыптары мен өзектерді жасаудың қазіргі заманғы және перспективалы процестері қарастырылған. Құм-балшықты қалыптарға құюдың кәдімгі дәстүрлі технологиясынан ерекшеленетін арнайы әдістері баяндалған. Оқулық техникалық мамандықтары бойынша білім алатын бакалаврларға, магистранттарға арналған, Сонымен қатар, докторанттарға, кадрлардың біліктілігін жоғарылату және қайта даярлау курстарының тыңдаушыларына, колледждер оқытушылары мен оқушыларына; сондай-ақ, металлургия, машинажасау өндіріс орындарының инженер-техникалық және ғылыми-зерттеу институттарының ғылыми қызметкерлеріне пайдалы болады</t>
  </si>
  <si>
    <t>Құю өндірісінің негіздері. ІІ-том</t>
  </si>
  <si>
    <t>Исина Б.М. , Малыбаев С. Қ.</t>
  </si>
  <si>
    <t>Тасымалдауды ұйымдастырудағы қазіргі технологиялар</t>
  </si>
  <si>
    <t>Оқулықта теміржол көлігінің жұмыс технологиясы, автомобиль көлігі классификациялары, әуе көлігі артықшылықтары мен кемшіліктері, су көлігінің тасымалдау қабілеттіліктерін жоспарлау қарастырылған. Жүк және коммерциялық жұмыстарды жетілдіру және дамудың негізгі бағыттары берілген. Тасымалданудағы жүктің сақталуын қамтамасыз ету, тасымалдауды ұйымдастыру және қозғалысты басқару қарастырылған. Халықаралық жолаушы әуе жолы тасымалдары, көлiк кемелерiнiң жұмысын техникалық мөлшерлеу қарастырылған.
 Оқулық «Тасымалдауды, жол қозғалысын ұйымдастыру және көлікті пайдалану» мамандығындағы магистранттарға арналған.</t>
  </si>
  <si>
    <t>Исина Б.М., Малыбаев С.К., Балгабеков Т.К.</t>
  </si>
  <si>
    <t>Организация IT технологии перевозочного процесса на железнодорожном транспорте</t>
  </si>
  <si>
    <t>В монографии рассматриваются основные понятия управления перевозочным процессом, принципы и положения, регламентирующие перевозочный процесс транспорта. Перевозочный процесс объединяет все дорожные автоматизированные системы оперативного управления перевозками и интегрирует весь комплекс разработанных программных средств по управлению перевозочным процессом.
 Монография предназначена для научно-технических работников в области транспорта, специалистов железнодорожного транспорта, также для магистрантов и докторантов, занимающихся вопросами транспорта.</t>
  </si>
  <si>
    <t>Исинтаев Т.И.</t>
  </si>
  <si>
    <t>Динамика механических систем</t>
  </si>
  <si>
    <t>В учебном пособии сжато и доступно изложены основы динамики механической системы. Изложены основные понятия и аксиомы и теоремы этого раздела теоретической механики. В каждой главе приведены примеры, которые нужны для успешного овладения теорией и приобретения минимальных навыков в решении задач. В приложении приведены плакаты, в которых кратко представлены материалы, изложенные в учебном пособии.Пособие предназначено для магистрантов, обучающихся в рамках Республиканской программы Государственного инновационно-индустриального развития Казахстана (ГПИИР-2), и будет полезным для преподавателей технических дисциплин, докторантов, магистрантов и студентов инженерных специальностей</t>
  </si>
  <si>
    <t>Қала көшелері мен автомобиль жолдарының көліктік пайдалану сапасы</t>
  </si>
  <si>
    <t>Оқу құралында қала көшелері мен жолдардың көліктік-пайдалау сапасының негізгі сипаттамалары ұсынылған, жол элементтерінің ықпалы және автомобильдердің қимылды тәртібін реттеуші әдістер көрсетілген, көліктер легінің қозғалысының сипаттамаларының есебі берілген,тексеру әдістері және диагностикалау жұмыстарының жос-парлануы мазмұндалған.
 Студенттердің «Көлік, көліктік технология және техника» мамандықтарды дайындауға арналған.</t>
  </si>
  <si>
    <t>Исинтаев Т.И., Қайыпбай Б.Б.</t>
  </si>
  <si>
    <t>Методы утилизации отходов животноводства</t>
  </si>
  <si>
    <t>Рекомендации</t>
  </si>
  <si>
    <t>Ветеринария, животноводство</t>
  </si>
  <si>
    <t>В рекомендациях обобщены технологии переработки отходов животноводства. Основной упор делается на биоконверсию отходов и продукты их переработки. Предлагаемые перспективные технологии обладают несравненным преимуществом — они экологичны. Отходы из опасного источника загрязнения превращаются в ценное сырье для получения удобрений, кормов и горючих материалов.Рекомендации предназначены для специалистов, которым необходимо знать преимущества и недостатки альтернативных систем переработки отходов, работников сельского хозяйства, научно-исследовательских организаций, фермеров и предпринимателей</t>
  </si>
  <si>
    <t>Основы термической обработки опасных биологических отходов</t>
  </si>
  <si>
    <t>В монографии даны основные положения экологического и ветеринарного законов РК, регулирующие вопросы сбора, транспортировки, хранения и утилизации биологических отходов Рассмотрены методы и технологии утилизации биологических отходов, изучен международный опыт по утилизации отходов. Раскрыты современные способы термической утилизации. Даны характеристики и принципы работы инсинераторов и крематоров. Приведены основные неисправности установок и методы их устранения Предназначено для специалистов, занимающихся утилизацией биологических и медицинских отходов, и может быть полезно другим работникам сельского хозяйства, научно-исследовательских организаций, преподавателям и студентам медицинских и ветеринарных специальностей</t>
  </si>
  <si>
    <t>Искаков М.Б.</t>
  </si>
  <si>
    <t>Ақпараттық-өлшеуіш желілер және телеөлшеу</t>
  </si>
  <si>
    <t>Оқу құралында өндіріс орындарын автоматтандыруда кең қолданылатын желілік технологиялар мен телемеханика жүйелер, оның ішінде телеөлшеу жүйелерін ұйымдастыру үшін соңғы кездерде қолданылып жүрген құралдар мен технологиялар қарастырылған. Бірінші тарауда қашықтықтан өндіріс технологияларын бақылау және басқару жүйелерінің құрамы, атқаратын міндеттері мен даму кезеңдері туралы мәліметтер берілген. Екінші тарауда телемеханика жүйелері ішіне кіретін жүйелердің құрылымы, жұмыс істеу реттері берілген. Үшінші және төртінші тарауларда желілерді ұйымдастыруда соңғы кезде кең қолданылып жүрген әдістер мен технологияларға шолу жасалынған, ақпараттық жүйелерде деректерді қорғау мәселелері мен желіде ақпаратты қорғауға арналған әдістер мен әрекеттердің сипаты берілген. Оқу құралының әрбір тарауының соңында әдебиеттер тізімі мен пысықтауға арналған сұрақтар келтірілген. Оқу құралы, жоғарыда аталып кеткен жүйелерді құру, баптау және қолдану мәселелеріне қатынасы бар техникалық мамандықтарды игеруге ұмтылған жоғарғы оқу орындарының студенттеріне арналған</t>
  </si>
  <si>
    <t>Искаков М.Б., Абилдаева Г.Б., Шакирова Ю.К.</t>
  </si>
  <si>
    <t>Объектке бағытталған Java тілі</t>
  </si>
  <si>
    <t>Оқу құралы кіріспе, қорытынды мен екі бөлімнен тұрады. Кіріспеде Java тілінің ерекшеліктері, NetBeans және Eclipse бағдарламалау орталықтары туралы қысқаша мәліметтер келтірілген. «Java тілінің негіздері» деген бірінші бөлімде бағдарламаның лексикалық құрылымы, деректер мен айнымалылардың түрі, бағдарламада орындалатын әрекеттер ретін басқару операторлары қарастырылған. «Java тілінде объектке бағытталған бағдарламалау» деген екінші бөлімде объекттер мен класстар, олардың арасындағы қатынастар мен байланыстар, объекттер мен класстармен жұмыс істеу ерекшеліктері, Java тілінің негізгі пакеттері сипатталған. Оқу құралы «Объектке бағытталған бағдарламалау» мен «Java бағдарламалау тілі» пәндерін оқу кезінде «Ақпараттық жүйелер» және «Есептеу техникасы және бағдарламалық қамтамасыз ету» мамандықтарының бакалаврларына арналған.</t>
  </si>
  <si>
    <t>Искакова А. С. , Нұрымов Б. С.</t>
  </si>
  <si>
    <t>MatLab жүйесінде моделдеу элементтері</t>
  </si>
  <si>
    <t>Основу этого учебного пособия составляют лекции и лабораторные занятия по компьютерному модлелированию. Содержание пособия повещенно изучению основ математического моделирования в системе Matlab.Предназначена для студентов и магистрантов естественно-научных и технических специальностей. Оқу-құралына лабораториялық жұмыстар енгізілген. Студенттер математикалық анализден (дифференциалдық және интегралдық есептеулер, дифференциалдық теңдеулерді шешу), комплекс сандардан, векторлар мен матрицалардан негізгі білімдері бар деп ұйғарылады</t>
  </si>
  <si>
    <t>Искакова А.С.</t>
  </si>
  <si>
    <t>Решение задач теории вероятностей в системе Matlab</t>
  </si>
  <si>
    <t>Учебное пособие содержит основные разделы курса теории вероятностей с широким применением прикладного пакета Matlab. Предназначено длястудентов, магистрантов, докторантов, соискателей и преподавателей математических, технических и экономических факультетов высших учебных заведений и научно-исследовательских центров, использующих в своей деятельности прикладные задачи теории вероятностей и систему программирования Matlab</t>
  </si>
  <si>
    <t>Искакова А.С., Нуримов Б.С.</t>
  </si>
  <si>
    <t>Matlab жүйесінде ықтималдықтар теориясының есептер шешімі</t>
  </si>
  <si>
    <t>Оқу құралы ықтималдықтар теориясы курсының негізгі бөлімдеріне Matlab қоданбалы пакетін кеңейтілген қолданумен қамтылған. Студенттерге, магистранттарға, ғылыми ізденушілерге және жоғарғы оқу орнының математикалық, техникалық және экономикалық факультеттердің оқытушыларына және өз қызметтерінде ықтималдықтар теориясының қолданбалы есептері мен Matlab бағдарламалау жүйесін қолданатын ғылыми зерттеу орталықтарына арналған</t>
  </si>
  <si>
    <t>Искакова А.С., Тлеулесова А.Б.</t>
  </si>
  <si>
    <t>Ықтималдықтар теориясы пәнінен есептер жинағы</t>
  </si>
  <si>
    <t>Есептер жинағы кітапшасында ықтималдықтар теориясы бойынша оқу курстарының негізгі бөлімдерінде 500-ге жуық тапсырмалар мен жаттығулар бар. Бұл тапсырма оқушыларға, магистранттарға, докторанттарға, жоғары оқу орындарының математикалық, техникалық және экономикалық факультеттерінің талапкерлеріне және оқытушыларына арналған</t>
  </si>
  <si>
    <t>Искакова М.С</t>
  </si>
  <si>
    <t>Методика преподавания психологии как педагогическая дисциплина и как наука</t>
  </si>
  <si>
    <t>«Арнайы психология»</t>
  </si>
  <si>
    <t>«Психологиялық пәндерді оқытудың әдістемесі» пәнінен магистранттарға арналған лекциялық сабақтар</t>
  </si>
  <si>
    <t>Дәрістік сабақтың әдістемелік нұсқауы дәрістік сабақты ұйымдастырудың негізгі қағидалары мен оны өткізудің кредиттік технологияны есепке ала отырып педагогикалық мамандықтарда қолданудың жолдарын көрсетеді.</t>
  </si>
  <si>
    <t>«Психолого-педагогическая работа с детьми, имеющими недоразвитие речи»</t>
  </si>
  <si>
    <t>Дефектология негіздері</t>
  </si>
  <si>
    <t>Жоғары мектеп психологиясы (2 томда)</t>
  </si>
  <si>
    <t>Жоғары оқу орында психологиялық қызметі</t>
  </si>
  <si>
    <t>Мектепке дейiнгi балалардын жеке басын қалыптастырудың психологиялық негiздерi»</t>
  </si>
  <si>
    <t>Основы психического развития учащихся с нарушением речи</t>
  </si>
  <si>
    <t>Психическое развитие – одна из важнейших тем исследований в психологии. В современных условиях внимание к этой проблеме обостряется в связи с быстрой сменой технологий, глобального информационного потока. Выбор специального исследования – основы развития психики у учащихся с общим недоразвитием речи стоит приветствовать, поскольку в настоящее время наметилась тенденция роста детей с отклонениями в развитии, в том числе и с речевой патологией.</t>
  </si>
  <si>
    <t>Патопсихология (магистрантарға сабақ жүргізуге арналған оқулық)</t>
  </si>
  <si>
    <t>Патопсихология для для бакалавриата на каз яз</t>
  </si>
  <si>
    <t>«Патопсихология» пәнінен 5В010300 – «Педагогика және психология» мамандықтарына сабақ жүргізуге арналған оқулық</t>
  </si>
  <si>
    <t>Психодиагностика</t>
  </si>
  <si>
    <t>Психологическая диагностика уровня аномального развития детей с нарушениями речи</t>
  </si>
  <si>
    <t>Методические рекомендации</t>
  </si>
  <si>
    <t>Методические рекомендации составлены в соответствии с требованиями учебного плана и программой дисциплины «Психологическая диагностика уровня аномального развития» и включает все необходимые сведения по выполнению тем практических (семинарских) занятий курса. Методические рекомендации предназначены для студентов специальностей психологий.</t>
  </si>
  <si>
    <t>Самопознание</t>
  </si>
  <si>
    <t>Искакова М.С., Акимбаев А.А.</t>
  </si>
  <si>
    <t>Өзін-өзі тану</t>
  </si>
  <si>
    <t>Искендирова Р.Ә.</t>
  </si>
  <si>
    <t>Өсімдікті биологиялық қорғау (2 томда)</t>
  </si>
  <si>
    <t>Бұл оқу құралда 5В081100 - Өсімдік қорғау және карантин, 5В080100 - Агрономия, 5В080800 - Топырақтану және агрохимия, 5В080900-Жеміс-көкөніс шаруашылығы мамандықтары үшін «Өсімдікті биологиялық қорғау» пәнінен сабақтар тақырыптарының сипаттамасы берілген.Дәріс, зертханалық және тәжірибелік сабақтарда осы оқу құралды пайдалана отырып, бакалавриаттар берілген тақырыптарды толық меңгере алады. Әрбір студенттің толықтай мағлұмат алуы арқылы конспект тақырыптарын толықтай игеруіне мүмкіндік жасайды. Сабақтардың тақырыптары айқындалып, бақылау сұрақтары берілген, суреттермен бейнеленген. Көрсетілген суреттер тақырыптардың мазмұнын меңгеруге көмектеседі.</t>
  </si>
  <si>
    <t>Искендирова С.К.</t>
  </si>
  <si>
    <t>Фондовый рынок Казахстана: история и современность</t>
  </si>
  <si>
    <t>Искиндирова Ж.Ж., Нечаева Е.Л., Айкенова Д.М.</t>
  </si>
  <si>
    <t>Политология: общий курс</t>
  </si>
  <si>
    <t>Учебное пособие содержит систематическое изложение вопросов, связанных с изучением основных категорий и парадигм политической науки. Издание включает учебно-методические материалы для семинарских занятий и самостоятельной работы студентов, контрольные вопросы и задания, тесты, тематику докладов и рефератов, а также глоссарий по курсу. Пособие предназначено для студентов высших учебных заведений, изучающих политологию, и может служить в качестве вспомогательного учебного материала при подготовке к экзаменам</t>
  </si>
  <si>
    <t>Исмаилов Б.Р., Мелдебекова С.К.</t>
  </si>
  <si>
    <t>Математикалық моделдеуге кіріспе</t>
  </si>
  <si>
    <t>Оқу құралында математикалық моделдеу және негізгі химиялық технология процестерді моделдеу туралы жалпы мәліметтер берілген. Гидродинамикалық және химиялық технология процестерін модельдеуде негіз болып есептелетін Навье-Стокс теңдеулері, оларды шешу тәсілдері, мысал ретінде, экстракциялау, адсорбция процестері, сандық тәсілдер қарастырылған.</t>
  </si>
  <si>
    <t>рус/ англ/ каз</t>
  </si>
  <si>
    <t>Исмаилова Г.К., Жумадилова Г.А., Наревская Т.А., Хасенова К.Е.</t>
  </si>
  <si>
    <t>Русско-казахско-английский словарь терминов с учебно-методическими материалами (для неязыковых специальностей ВУЗов)</t>
  </si>
  <si>
    <t>Для всех спец</t>
  </si>
  <si>
    <t>Цель Русско-казахско-английского словаря терминов с учебно-методическими материалами - формирование и развитие навыков использования терминов по неязыковым специальностям в профессионально-ориентированной языковой среде. Пособие имеет практическую направленность: формирует умения и навыки правильного произношения, написания, понимания и практического использования общенаучных и узкоспециальных терминов. Адресовано студентам, магистрантам и преподавателям высших учебных заведений.</t>
  </si>
  <si>
    <t>Исмаилова Г.К., Дюсекенева И.М., Какимова Ж.Х, Асенова Б.К., Байбалинова Г.М., Мирашева Г.О., Хасенова К.Е.</t>
  </si>
  <si>
    <t>Терминологический словарь для специальностей биотехнологического профиля</t>
  </si>
  <si>
    <t>биотехнология</t>
  </si>
  <si>
    <t>Данный трехъязычный терминологический словарь содержит термины, являющиеся предметной областью биотехнологии. Термины приведены в алфавитном порядке, и, помимо перевода, содержат краткое объяснение. Целью данного словаря является оказание по-мощи в организации учебной деятельности для студентов биотехно-логического профиля в системе полилингвального образования. 
 Словарь предназначен преподавателям вузов, студентам, а также заинтересованному кругу лиц.</t>
  </si>
  <si>
    <t>ИШАНОВА А.</t>
  </si>
  <si>
    <t>Проблемы современных масс-медиа</t>
  </si>
  <si>
    <t>В учебном пособии рассматриваются основные тенденции развития современных масс-медиа Казахстана и России</t>
  </si>
  <si>
    <t>Ишанова А.К, Байбурова А.С.</t>
  </si>
  <si>
    <t>Фельетон в современной печати Казахстана</t>
  </si>
  <si>
    <t>В работе рассматривается один из самых интересных жанров масс-медиа и литературы – фельетон, его жанровая природа, истоки возникновения и связь с фольклорной традицией, выявляются основные типологические разновидности в современной печати Казахстана, жанровая трансформация и функции. Работа адресуется студентам, магистрантам, докторантам факультетов журналистики и филологии</t>
  </si>
  <si>
    <t>Ишенгельдиева М.Г. под ред. Кусаинова Г.М.,</t>
  </si>
  <si>
    <t>Психология воспитания: Практическое руководство</t>
  </si>
  <si>
    <t>Настоящее пособие является практическим руководством для воспитателей дошкольных учреждений, учителей начальных классов, нынешних и будущих родителей, основная цель которого состоит в том, чтобы ознакомить, расширить и углубить знания и практические умения и навыки по психологическим вопросам воспитания.
 Адресуется работникам сферы образования и науки, обучающимся гуманитарных колледжей, педагогических вузов и университетов, родительской общественности.</t>
  </si>
  <si>
    <t>Ишкалова Г.И. , Искакова Г.М.</t>
  </si>
  <si>
    <t>Алғашқы қауымдық қоғам тарихы</t>
  </si>
  <si>
    <t>Оқу құралында алғашқы қауымдық қоғамның қалыптасуы, дамуы және ыдырауы, адамның пайда болуы мәселелері қарастырылған. Ұсынылып отырған оқу құралы «Алғашқы қауымдық қоғам тарихы» пәні бойынша оқу бағдарламасына сәйкес құрастырылған. 
 Аталған оқу құралы жоғарғы оқу орындары мен мектеп ұстаздарына, «Тарих» мамандығы магистранттарына, студенттеріне және тарихқа қызығушы оқырмандарға арналған.</t>
  </si>
  <si>
    <t>Іңкәрбеков Н.О.</t>
  </si>
  <si>
    <t>К.Т.Жантасов, М.З.Искандиров, К.Д.Айбалаева, Т.А.Алтеев, Д.М.Новик, Д.М Жантасова</t>
  </si>
  <si>
    <t>Современные технологии переработки минерального сырья (в 2-х т.)</t>
  </si>
  <si>
    <t>В учебнике изложены сведения о сырьевых ресурсах Республики Казахстан для производства неорганических веществ, современном состоянии и тенденции развития химической промышленности, методах обогащения полезных ископаемых, подготовке и технологиях утилизации некондиционного по гранулометрическому составу сырьевого материала. Рассмотрены термины и определения к полезным ископаемым и его добычи, физико-химические свойства промежуточных и конечных продуктов получаемых из них. Описаны существующие и намеченные к внедрению схемы подготовки минерального сырья и техногенных отходов производства, дана характеристика некоторых готовых продуктов. Приведены материалы о режимах работы оборудования и аппаратов для получения минеральных удобрений и серной кислоты, электропечи РКЗ - 80Ф - М1 в производстве желтого фосфора, вопросы безопасности жизнедеятельности и охраны труда с целью улучшения технико-экономических показателей предприятий некоторых отраслей химической промышленности. Учебник предназначен для магистрантов, докторантов и студентов специальности "Химическая технология неорганических веществ", широкого круга специалистов и научных работников, занимающихся проблемами обогащения минерального сырья, подготовки его для производства минеральных удобрений, желтого фосфора и и серной кислоты, а также в системе подготовки кадров на предприятиях.</t>
  </si>
  <si>
    <t>Кабди К., Босак М., Майерник М.</t>
  </si>
  <si>
    <t>Автокөліктің рециклинг технологиясы</t>
  </si>
  <si>
    <t>Еліміздегі оқу орындарында автокөлік техникасы, өндірістік технологиялар және қоршаған ортаны қорғау бағытында дәріс алып жүрген шәкірттер бұл оқулықтан автокөлік техникасының қалдық түрлерін өндірістік өңдеуден өткізіп, екінші реттік шикізат түрінде кәдеге жарату технологияларының еуропада қалыптасқан озық үлгілерімен таныса алады. Сонымен қатар кез-келген экологиялық мазмұны бар шара ауқымды инвестициялық қаржы шығынын талап ететіндіктен оны жүзеге асыру заңнамалық тұрғыдан мәжбүрлеуге әкеліп соқтыратынын ескере отырып, Еуроодақ аумағындағы жағдайдан түсінік беретін заң талаптары да талқыланған. Оқулықтың бастапқы бір-екі тарауын оқып шығып, өз пікірін білдірген Л.Н.Гумилев атындағы Евразия Ұлттық университетінің ұстазы, PhD доктор Оқас Құрманұлына ризашылығымызды білдіреміз. Оқулық «Автокөлік техникасы», «Өндірістік технологиялар» және «Қоршаған ортаны қорғау» мамандықтары бойынша білім алып жүрген студенттерге және осы сала мамандарына арналады</t>
  </si>
  <si>
    <t>каз /рус</t>
  </si>
  <si>
    <t>Кабдулкаримова К.К., Касымова Ж.С.</t>
  </si>
  <si>
    <t>Оқу практикасы /Учебная практика</t>
  </si>
  <si>
    <t>Оқу құралы /учебное пособие</t>
  </si>
  <si>
    <t>Оқу құралы «Мамандыққа кіріспе» және «Бейорганикалық химия» пәндерінің оқу бағдарламасына негізделіп жазылған. Оқу құралында қауіпсіздік техникасының және химиялық зертханада жұмыс орындау ережелерінің негізгі қағидалары; органикалық және бейорганикалық заттарды тазалау, бөлу, алу әдістерінің негізгі тәсілдері берілген. Практика кезінде орындалатын жұмыстар оқу зертханаларының құралдары мен құрылымдарын жүргізіледі. Оқу құралында практика кезінде орындалған тәжірибелер нәтижелерін математикалық статистика әдісімен өңдеу әдісі берілген. Оқу құралы университеттің химия және химико-технологиялық мамандықтар бойынша оқитын студенттеріне және оқытушыларға арналып жазылған./Учебное пособие соответствует содержанию курсов «Введение в специальность» и «Неорганическая химия»; содержит основные сведения о технике безопасности и порядке при работе в химической лаборатории, основных приемах работы при получении, выделении и очистки неорганических и органических веществ. Для выполнения работ предусмотрено использование учебного лабораторного оборудования и методов обработки результатов. Приведены контрольные вопросы, тестовые задания для закрепления практических навыков. Учебное пособие предназначено для преподавателей и студентов химических и химико-технологических специальностей университетов.</t>
  </si>
  <si>
    <t>Органикалық химия</t>
  </si>
  <si>
    <t>Органикалық химия оқу құралы жоғары оқу орындарының химия мамандығы студенттеріне арналып жазылған. Сонымен бірге оқу құралын химиялық технология, медицина, тағам өндірісі мамандығы студенттері қолдануларына болады. Оқу құралында көмірсутек қосылыстары, олардың құрылысы, реакциялық қабілеттіліктері мен қасиеттері, алифатты (май қатары) қосылыстарының: карбон қышқылдарының, күрделі эфирлердің, майлардың, көмірсулардың қасиеттері мен алыну жолына үлкен көңіл бөлініп құрастырылған.
 Оқу құралы он жеті тараудан тұрады, кредиттік технология бойынша оқу талабына сай жазылған. Білім алушының өздік жұмысына арналған тапсырмалар (БӨЖ), барлық дәріс тақырыптарын қамтитын студенттің білімін қорытынды бағалауға арналған тексеру сұрақтары және оқытушы қатысымен білім алушының орындауына арналған тапсырмалар (БОӨЖ), қолданылған әдебиеттер тізімі берілген.</t>
  </si>
  <si>
    <t>Кабиева С. К., Кряжева Т. В., Остапенко М.С.</t>
  </si>
  <si>
    <t>Лабораторные методы исследования минерального сырья</t>
  </si>
  <si>
    <t>Представляет собой учебное пособие по современных методам лабораторных минералогических исследований, сопровождающих проведение геологоразведочных работ. В сжатой форме с учетом последних достижений науки и техники описаны методы и аппаратура, применяемые для изучения минерального состава геологических проб и продуктов технологической переработки минерального сырья, а также для исследования различных свойств минералов. Сформулированы задачи минералогических исследований. Наряду с изложением традиционных методов минералогического анализа большое внимание уделено новым методам исследования: рентгенодифрактометрическим, электронографическим, электронно-микроскопическим, микрозондовым и др.Учебное пособие предназначено для студентов специальностей 5В072100-«Химическая технология органических веществ», 5В073700-«Обогащение полезных ископаемых» и 5В070100-«Биотехнология» высших технических учебных заведений. Также может быть полезен магистрантам, слушателям курсов повышения квалификации и переподготовки кадров, преподавателям колледжей, техникам-минералогам, технологам и работникам аналитических лабораторий геологоразведочных организаций</t>
  </si>
  <si>
    <t>Электрохимиялық процестердің негізі</t>
  </si>
  <si>
    <t>Оқу құралы «Электрохимиялық процестердің негіздері» курсы химия мамандықтарының бакалавриат студенттерінің бағдарламасына сәйкес. Курстың негізгі теориялық бөлімдері, типтік есептерді шешу мысалдары, тест тапсырмалары, олар үшін анықтамалық деректер бар; сондай-ақ студенттердің осы пәндерді меңгеру барысында орындауы тиіс зертханалық жұмыстардың егжей-тегжейлі сипаттамасы. Студенттердің өзіндік жұмысына арналған.</t>
  </si>
  <si>
    <t>Основы электрохимических процессов</t>
  </si>
  <si>
    <t>Пособие соответствует программе курса «Основы электрохимических процессов» студентов–бакалавров химических специальностей. Содержит основные теоретические разделы курса, примеры решения типовых задач, тестовые задания, справочные данные к ним; а также подробное описание лабораторных работ, которые студенты должны выполнить в ходе освоения данной дисциплины. Предназначено для самостоятельной работы студентов.
 Настоящий учебник составлен в соответствии с программой по электрохимии, поможет подготовить будущих специалистов и научит их получать конкретные результаты. Книга, безусловно, будет полезна магистрантам и студентам университетов и колледжей, изучающим химию, экологию, специалистам-химикам и специалистам обучающимся на металлургию и материаловедение.</t>
  </si>
  <si>
    <t>Кабикенов С.Ж. Ынтықов Т.С.</t>
  </si>
  <si>
    <t>Көлік техникасын техникалық пайдалану негіздері</t>
  </si>
  <si>
    <t>Оқулықта автомобильдерді пайдалану сенімділігінің негізгі аспектілері, сенімділікті өңдеу мен талдау көрсеткіштерінің әдістері мен құралдары, сенімділік сипатындағы негізі қасиеттері мен көрсеткіштері түсіндіріледі. Автомобильдерді пайдалану жүйесіндегі диагностикалаудың орны мен рөлі, диагностикалау үрдісін автоматтандыру, көліктік техниканы диагностикалауды ұйымдастыру мен өткізу қарастырылған. Автокөліктік техниканың техникалық қызметі мен жөндеу үрдістерін қамтамасыз ететін ақпараттық мәселелер мазмұндалған.  Оқулықта басқару әдістері мен шешім қабылдау, үлгілеу, оңтайландырылған критерийлер, сондай-ақ басқарушылық шешім қабылдаудың тәуекел деңгейі мен тиімділігі қарастырылған. Автомобильдерге еңбек нәтижелерін жедел бағалауға негізделген техникалық қызмет көрсету мен жөндеу сапасын басқарудың негізі баяндалынған.   Оқулық жоғары оқу орындарының «Көлік, көлік техникасы және технологиялары» мамандығының магистранттары мен студенттеріне, колледж студенттеріне, сонымен бірге автомобиль көлігі қызметкерлеріне арналған.</t>
  </si>
  <si>
    <t>Кабикенов С.Ж., Жаркенов Н.Б.</t>
  </si>
  <si>
    <t>Көлік техникасын техникалық пайдалану негіздері 1 бөлім</t>
  </si>
  <si>
    <t>Оқу құралында басқару әдістері мен шешімдерді қабылдау әдістері түсіндірілген, оңтайландыру критерийлері, практикалық шектеулер қарастырылған, тәуекел дәрежесі және шешімдерді қабылдау тиімділігі бағаланады. Техникалық пайдалану жүйесінде автомобильдердің күйін анықтау түрлері мен режимдері, қызмет көрсету мен жөндеудің техникалық процесінде күйін анықтау әдістері мен ролі ұсынылған. Техникалық пайдалануды нормативтік қамтамасыз етудің негізгі аспектілері, инженерлік-техникалық қызметті ұйымдастыру және басқару түрлері мен әдістері қарастырылған, автомобильдерді жөндеу мен оларға техникалық қызмет көрсету сапасын басқарудың еңбек нәтижелерін жедел бағалауға негізделген, негізгі принциптері ұсынылған.Бүл оқу құралын 5В071300- «Көлік, көлік техникасы және технологиялары», 5В090100-«Тасымалдау, жол қозгалысын ұйымдастыру және көлікті пайдалану», және «5В012000»-«Кәсіптік оқыту» мамандығы бойынша оқитын студенттер, автокөлік кәсіпорындарының инженерлі-техникалық қызметкерлері пайдалануларына болады</t>
  </si>
  <si>
    <t>Көлік техникасын техникалық пайдалану негіздері 2 бөлім</t>
  </si>
  <si>
    <t>Карьерлік автосамосвалдардың автомобильдік шиналарының ресурсын жоғарылату әдістері</t>
  </si>
  <si>
    <t>Оқу құралында автомобиль шинасының пайда болу тарихы, құрылымы, олардың сенімділігі және «Шұбаркөл-Көмір» АҚ-да пайдаланылатын автомобиль шиналарының сұрыпталымдары әдебиеттерден баяндалып жазылды. Жұмыстың екінші бөлімінде автомобиль шиналарының жүрісіне әсер ететін факторлар, «Шұбаркөл-Көмір» АҚ-да пайдаланылатын автомобиль шиналарына математикалық-статистикалық әдістерді қолдана отыра талдаулар жүргізілді. Талдау барысында GoodYear маркалы автомобиль шинасының қолайлы екені баяндалды. Үшінші бөлімде автомобиль шинасының ресурсын жоғарлату бойынша ұсыныстар мен әдістемелер дайындалынды. Екінші бөлімде жүргізілген талдаулар нәтижесі бойынша ірі габаритті шиналардың пайдалану жүрісінің жеке нормаларын есептеу әдістемесі мен пайдалану көрсеткіштері бойынша үлкен жүк артатын автосамосвалдардың автомобильдік шиналарының болжамдық ресурсын анықтау әдісі ұсынылды..Бұл оқу құралы 6M071300 "Көлік, көлік техникасы және технологиялары", 6М090100 «Көлікті пайдалану және жүк қозғалысы мен тасымалдауды ұйымдастыру» мамандығы бойынша оқитын магистранттарға, автокөлік кәсіпорындарының инженерлі-техникалық қызметкерлері пайдалануларына болады</t>
  </si>
  <si>
    <t>Кабикенов С.Ж., Интыков Т.С. /S.Zh. Kabikenov, T.S. Intykov</t>
  </si>
  <si>
    <t>Fundamentals of transport equipment operation</t>
  </si>
  <si>
    <t>The textbook gives coverage to the principal aspects of vehicle operational reliability, methods and facilities for processing and analyzing reliability indicators, basic properties and indicators of reliability characteristics. It covers the place and role of diagnostics in the system of vehicle operation, automation of diagnostic processes, organization and performance of transport equipment diagnostics. It considers the issues of information support for transport equipment maintenance and repair processes. The textbook envisages the methods of management and decision-making, modeling, optimization criteria, as well as assessing the degree of risk and effectiveness of making managerial decisions. The textbook is intended for students and postgraduates of motor transport faculties of universities, college students, as well as road transport workers.</t>
  </si>
  <si>
    <t>Кабикенов С.Ж., Интыков Т.С., Кириевский М.М., Шалаев В.В.</t>
  </si>
  <si>
    <t>Основы технической эксплуатации транспортной техники</t>
  </si>
  <si>
    <t>В учебнике освещены основные аспекты эксплуатационной надежности автомобилей, методы и средства обработки и анализа показателей надежности, основные свойства и показатели надежностных характеристик. Рассмотрены место и роль диагностирования в системе эксплуатации автомобилей, автоматизации процессов диагностирования, организации и проведения диагностирования транспортной техники. Освещены вопросы информационного обеспечения процессов технического обслуживания и ремонта автотранспортной техники. В учебнике рассмотрены методы управления и принятия решений, моделирование, оптимизационные критерии, а также оценка степени риска и эффективности принятия управленческого решения. Представлены основные принципы управления качеством технического обслуживания и ремонта автомобилей, базирующихся на оперативной оценке результатов труда. Учебник предназначен для студентов, магистрантов и докторантов автотранспортных факультетов вузов, студентов колледжей, а также работников автомобильного транспорта</t>
  </si>
  <si>
    <t>Кабикенов С.Ж., Кириевский М.М., Арпабеков М.И., Сулейменов Т.Б., Баубек А.А.</t>
  </si>
  <si>
    <t>Роль диагностирования при управлении качеством технического обслуживания и ремонта автомобилей</t>
  </si>
  <si>
    <t>В монографии представлена место и роль диагностирования в системе эксплуатации автомобилей, автоматизации процессов диагностирования, организации и проведения диагностирования транспортной техники. Освещены вопросы информационного обеспечения процессов технического обслуживания и ремонта автотранспортной техники. Также рассмотрены методы управления и принятия решений, моделирование, оптимизационные основные принципы управления качеством технического обслуживания и ремонта автомобилей, базирующихся на оперативной оценке результатов труда. Монография предназначена для студентов, магистрантов и докторантов специальностей «Транспорт, транспортная техника и технологии», «Технологические машины и оборудование», а также «Организация перевозок, движения и эксплуатация транспорта» вузов, студентов колледжей, а также работников автомобильного транспорта</t>
  </si>
  <si>
    <t>Кабулов Б.Б., Кудеринова Н.А., Мустафаева А.К., Ануарбекова А.С.</t>
  </si>
  <si>
    <t>Практикум по расчету технологического оборудования предприятий мясной и молочной промышленности. Часть 1</t>
  </si>
  <si>
    <t>В учебном пособии приведены сведения о технологическом оборудовании предприятий мясной и молочной промышленности. Дается теоретическое обоснование технологических процессов переработки мясного и молочного сырья. Рассматриваются как конструкционные факторы: конструкции оборудования, их виды, устройство и характеристика, так и эксплуатационные, а именно: принцип работы, условия эксплуатации и т.д. Приведены основные формулы для технологического расчета.
 Учебное пособие предназначено для студентов вузов специальностей «Технологические машины и оборудование», «Технология продовольственных продуктов»; «Технология перерабатывающих производств; «Стандартизация и сертификация» при изучении дисциплины «Технологическое оборудование отрасли».</t>
  </si>
  <si>
    <t>Кабулов Б.Б., Уразбаев Ж.З., Мустафаева А.К., Аманжолов С.А.</t>
  </si>
  <si>
    <t>Ет және ет-сүйекті шикізатты механикалық өңдеу процестерінің теориялық негіздері мен жабдықтары</t>
  </si>
  <si>
    <t>Монография ет және ет-сүйекті шикізатты механикалық өңдеу процестерін жетілдіруге бағытталған авторлардың ұзақ мерзімді жұмысы болып табылады. Инженерлік физика-химиялық механика негіздері, сонымен қатар ет және ет-сүйекті шикізаттың реологиясы берілген. Ет және ет-сүйекті шикізатты механикалық өңдеу процестерінің (ұсақтау, араластыру, қалыптау) теориялық негіздеуі ұсынылған. Ет және ет-сүйекті шикізатты механикалық өңдеу жабдықтары, сондай-ақ, құрылымдық және де пайдалану факторлары көрсетілген. 
 Кітап тамақ өнеркәсібінің ғылыми және инженерлік қызметкерлеріне, жоғары оқу орындарының студенттеріне, магистранттары мен аспиранттардына арналған.</t>
  </si>
  <si>
    <t>Кабылбекова Г. К.</t>
  </si>
  <si>
    <t>Қазіргі жаратылыстану концепсиясы</t>
  </si>
  <si>
    <t>Оқұ құралы 05070100 «Биотехнология» мамандығы студенттерінің «Қазіргі жаратылыстану концепциялары» пәнін зерделеуіне арналған. Ол сонымен бірге, магистранттарға, бакалавр-биотехнологтарға, биотехнология саласында жұмыс істейтін мамандарға қажет болуы мүмкін.</t>
  </si>
  <si>
    <t>Кабылбекова Г.К.</t>
  </si>
  <si>
    <t>Тағамдық биотехнология</t>
  </si>
  <si>
    <t>Дәрістер циклі</t>
  </si>
  <si>
    <t>Дәрістер циклі талаптарға сай құрастырылған, яғни «Тағамдық биотехнология» пәнін оқытуға арналған талаптар және осы пәнге қатысты барлық қажетті мәліметтер бар әрі емтиханды жақсы тапсыруға мүмкіндік береді. 5В070100 – «Биотехнология» мамандығы бойынша студенттерге арналған барлық оқу түрі үшін</t>
  </si>
  <si>
    <t>Кабылова А.С.</t>
  </si>
  <si>
    <t>Араб-мұсылман мәдениеті</t>
  </si>
  <si>
    <t>Оқу құралында «Араб-мұсылман мәдениеті» курсы шеңберіндегі негізгі мәселелер тақырыптық талдау әдісімен қорытындыланған. Тарихи кезеңдер, формалардың ара-қатынасы, өркениет пен мәдениет сияқты үлкен әлеуметтік мәселелер қазіргі заман сұранысына сай зерттеу қажеттеріне орай талданып, шешіліп отырылады. Еңбекті жазу барысында араб, түрік, ағылшын тіліндегі еңбектер кеңінен пайдаланылған.
 Ұсынылып отырылған еңбек жоғары оқу орындарының студенттеріне, жалпы Шығыс философиясы мен ғылымы тарихына әуестенуші оқырман қауымға арналған.</t>
  </si>
  <si>
    <t>Діндердегі биоэтика мәселесі</t>
  </si>
  <si>
    <t>Кабылшаев К.И.</t>
  </si>
  <si>
    <t>Екінші Дүниежүзілік Соғыс (1939-1945жж.)</t>
  </si>
  <si>
    <t>Орта мектеп мұғалімдері мен оқушыларына, сондай-ақ студенттерге, магистранттарға, тарих пәнінен дәріс беретін оқытушыларға, көмекші оқу құралы ретінде ұсынылып отырған бұл кітапта 1939 – 1945 жылдардағы екінші дүниежүзілік соғыстың тарихы, адамзатқа әкелген қайғы-қасіреті құжаттық деректер негізінде көрсетілген.</t>
  </si>
  <si>
    <t>Кабылшаев К.И., Тахтанова А.К.</t>
  </si>
  <si>
    <t>Қазақстанда теміржол көлігінің пайда болу, қалыптасу мен дамуының дереккөздері (ХІХ ғ. соңы – ХХ ғ.) (2 томда)</t>
  </si>
  <si>
    <t>Монографияда казак даласында алгашкы темф жолдардыц пайда болуынан бастап, казфп уакытка дешнп аральщтагы тарихы гылыми тургыда карастырылады. К,азакстан-С1бф жэне Турюстан-СЛбф темф жолдарыныц салынуы, пайдалануы, туцгыш темф жол жумысшылары мен мамандарыныц калыптасуы, олардыц саяси, экономикалык курес1, элеуметпк-демографияльщ жагдайы, тыц тарихи деректер непзшде баяндалады. Казакстан темф жолдарыньщ Улы Отан согысы жылдарындагы, «кемелденген социализм» кез1ндеп дамуы, мамандардыц дайындалуы мен жетщцфу1, баскарылуы тарихи сабактастыкта талданады. Тэуелсидж жылдарындагы темф жолдарды баскару мен уйлестфудеи заманауи озгерютер айтылады.
 Дербес зерттеу галымдарга, зерттеушшерге, жогары оку орындарыныц окытушыларына, докторанттар мен магистрантарга, студенттерге жэне гылыми тарихка кызыгушы кауымга арналады.</t>
  </si>
  <si>
    <t>Каверин В.В., Потёмкина Е.Б.</t>
  </si>
  <si>
    <t>Преобразовательная техника</t>
  </si>
  <si>
    <t>Учебное пособие составлено в соответствии с учебными программами дисциплин “Силовые преобразовательные устройства” для студентов специальностей 5В071800 «Электроэнергетика», 5В070200 “Автоматизация и управление” дневной и заочной форм обучения. Пособие содержит краткие теоретические сведения о расчетных схемах, статических и динамических характеристиках силовых преобразовательных устройств: классификацию и принципы построения управляемых преобразователей электрической энергии; примеры схемотехнических решений управляемых преобразователей постоянного и переменного тока; современные тенденции развития преобразовательной техники.</t>
  </si>
  <si>
    <t>Кадерова Н.Н.</t>
  </si>
  <si>
    <t>Корпоративные финансы. 1-часть (в 2-х т.)</t>
  </si>
  <si>
    <t>Учебное пособие предназначено для формирования знаний о сущности корпоративных финансов, как системы эффективного управления процессами финансирования хозяйственной деятельности коммерческой организации. Дисциплина «Корпоративные финансы» в Республике Казахстан является обязательной для изучения студентами специальности 5В050900 «Финансы». труктура учебного пособия включает 14 глав и построена в полном соответствии с типовой программой, которая в свою очередь разработана в соответствии с государственным общеобразовательным стандартом образования по специальности 5В050900 «Финансы». В предлагаемом издании последовательно освещаются базовые концепции корпоративных финансов, финансовая и инвестиционная политика корпораций, их взаимодействие с участниками финансового рынка; излагаются практические аспекты формирования и использования капитала, доходов (расходов) и прибыли, эффективного управления текущими и внеоборотными активами корпорации; рассматриваются вопросы финансового планирования, бюджетирования и контроля, а также оценки финансового состояния корпорации и пути достижения финансовой устойчивости. Следует отметить, что в учебном пособии большое внимание уделено и таким актуальным проблемам, как корпоративное управление, управление дивидендной политикой и рисками, а также вопросам реструктуризации компаний, их слияний и поглощений. Изложение материала сопровождается множеством практических примеров, иллюстрацией таблиц, схем, графиков, диаграм. Издание рекомендуется для студентов, магистрантов, докторантов, обучающихся по финансовым и экономическим специальностям.</t>
  </si>
  <si>
    <t>Корпоративные финансы. 2-часть</t>
  </si>
  <si>
    <t>Корпоративные финансы. 3-часть</t>
  </si>
  <si>
    <t>Кадырбеков Т. К., Кадырбеков А.Т.</t>
  </si>
  <si>
    <t>Информационное обеспечение системы поддержки принятия решений на предприятии</t>
  </si>
  <si>
    <t>Целью пособия является формирование у студентов теоретических знаний по вопросам применения современных информационных технологий в экономике, управлении и бизнесе, автоматизации бизнес-процессов. В процессе изучения студенты знакомятся с основ­ными тенденциями информатизации в сфере экономики и управления, знакомятся с информационными технологиями в различных областях производственной, управленческой и коммерческой деятельности. Цель пособия состоит в прививании навыков самостоятельной ори­ентации в многообразном рынке компьютерных программ и систем, расширении кругозора в области средств и методов автоматизации бизнес-процессов. Основной задачей изучения дисциплины является приобретение студентами проч­ных знаний и практических навыков в области, определяемой основной целью курса. В результате изучения курса студенты должны свободно ориентироваться во всем многообразии информационных технологий, знать основные способы и режимы обработки экономической информации, а также обладать практическими навыками использования инструментальных и прикладных информационных технологий в раз­личных отраслях экономики, управления и бизнеса. Основными сферами профессионального использования полученных знаний являются экономика и управление, как в рамках отдельного предприятия, так и в рам­ках корпорации, холдинга, государственных систем</t>
  </si>
  <si>
    <t>Кадырбеков Т. К., Кадырбеков С.Т.</t>
  </si>
  <si>
    <t>Прогнозирование экономических процессов на предприятии на основе экономико-математических и эконометрических моделей</t>
  </si>
  <si>
    <t>В данном учебном пособии рассматриваются вопросы практического применения экономико-математических и эконометрических методов в прогнозировании. Рассматриваются простейшие задачи линейного программирования (ЛП) и их решение симплексными методами, графический метод решения задач ЛП с двумя переменными, способы реализации транспортных задач, подходы применения целочисленного программирования в экономике, выполнение корреляционного и регрессионного анализа, построение уравнения тренда и его прогноза методами МНК, скользящей средней, экспоненциального сглаживания, а также анализ и прогнозирование экономического рынка методом экстраполяции. Издание предназначено для обучающихся по направлению информационные технологии и информационные системы инженерных специальностей, а также может быть полезно учащимся других направлений и специалистами</t>
  </si>
  <si>
    <t>Кадырбеков Т.К., Кульмамиров С. А.</t>
  </si>
  <si>
    <t>Управление проектами</t>
  </si>
  <si>
    <t>Изложены основы и базовая терминология анализа инвестиционных проектов, методы и инструментарий расчета показателей эффективности инвестиционных проектов. Даны определения финансовым показателям – прибыль и рентабельность, сущность и содержание понятий точка безубыточности, левериджа, автоматизированной обработки данных. Методы расчета эффективности инвестпроектов, в условиях инфляцуии и риска, эффективности финансовых инвестиций и акций. Приведены методы анализа альтернативных проектов. Для студентов и преподавателей экономических специальностей высших учебных заведений, , менеджерам и предпринимателям</t>
  </si>
  <si>
    <t>Кадырбеков Т.К., Байбулова М.Г.</t>
  </si>
  <si>
    <t>Экономикалық жүйелерді басқару теориясы</t>
  </si>
  <si>
    <t>Оқу құралында экономикалық жүйелерді ұйымдастырудың жүйелі негіздері, басты әдістері мен құру амалдары қарастырылған. Материалдар құрамы бойынша басқару функцияларын, басқару шешімдерін қабылдау, басқару қызметінің тиімділігі бойынша материалдар берілген. Аталмыш оқу құралы студенттерге, магистранттарға, аспиранттарға, оқытушыларға, қызметтің әр саласында жұмыс істейтін практик-менеджерлерге арналған</t>
  </si>
  <si>
    <t>Кадырбеков Т.К., Кадырбеков А.Т. Бозшағұлова С.О.</t>
  </si>
  <si>
    <t>Кәсіпорында шешімдер қабылдауды қолдау жүйесін ақпараттық қамтамасыз ету</t>
  </si>
  <si>
    <t>Оқу құралының мақсаты студенттерге экономикада, басқаруда және бизнесте заманауи ақпараттық технологияларды қолдану, бизнес-процестерді автоматтандыру мәселелері бойынша теориялық білімді қалыптастыру болып табылады. Зерттеу барысында студенттер экономика және басқару саласындағы ақпараттандырудың негізгі үрдістерімен танысады,өндірістік, басқарушылық және коммерциялық қызметтің түрлі салаларындағы ақпараттық технологиялармен танысады. Оқу құралының мақсаты компьютерлік бағдарламалар мен жүйелердің алуан түрлі нарығында өзіндік бағдарлау дағдыларын дарыту, бизнес-процестерді автоматтандыру құралдары мен әдістері саласындағы ой-өрісін кеңейту болып табылады.Пәнді оқытудың негізгі міндеті-студенттердің негізгі мақсаты болып табылатын саладағы берік білім мен практикалық дағдыларды игеруі болып табылады. Курсты оқу нәтижесінде студенттер ақпараттық технологиялардың барлық алуан түрлілігіне еркін бағдарлануы, экономикалық ақпаратты өңдеудің негізгі тәсілдері мен режимдерін білуі, сонымен қатар экономика, басқару және бизнестің жеке салаларында аспаптық және қолданбалы ақпараттық технологияларды пайдаланудың практикалық дағдыларын игеруі тиіс.Алынған білімді кәсіби қолданудың негізгі бағыттары жеке кәсіпорын ішінде де, корпорация, холдинг және мемлекеттік жүйелер шеңберіндегі экономика және менеджмент болып табылады.Алынған білімді кәсіби пайдаланудың негізгі салалары ретінде – жеке кәсіпорын шеңберіндегі, сондай-ақ мемлекеттік жүйелер, холдинг, корпорация шеңберіндегі экономика және басқару болып табылады.</t>
  </si>
  <si>
    <t>Экономико-математические и эконометрические модели прогнозирования</t>
  </si>
  <si>
    <t>Настоящее учебно-методическое пособие (УМП) посвящено разработке лабораторных работ по разделам базовых дисциплин образовательной программы 70300 «Информационные системы» в системе подготовки бакалавров в направлении «Экономические информационные системы». Рассматриваются простейшие задачи линейного программирования (ЛП) и их решение симплексными методами, графический метод решения задач ЛП с двумя переменными, способы реализации транспортных задач, подходы применения целочисленного программирования в экономике, выполнение корреляционного и регрессионного анализа, построение уравнения тренда и его прогноза методами МНК, скользящей средней, экспоненциального сглаживания, а также анализ и прогнозирование экономического рынка методом экстраполяции. Издание предназначено для обучающихся по направлению инфокоммуникационные технологии и информационных систем экономических направлений инженерных специальностей, а также может быть полезно учащимся других направлений и специальностей</t>
  </si>
  <si>
    <t>Кадырбеков Т.К., Мұқанқызы А.</t>
  </si>
  <si>
    <t>Болжаудың экономикалық-математикалық және эконометриялық үлгілері</t>
  </si>
  <si>
    <t>Осы оқу-әдістемелік құрал (ОӘҚ) «Экономикалық ақпараттық жүйелер» бағыты бойынша бакалаврларды даярлау жүйесіндегі 70300 «Ақпараттық жүйелер» білім беру бағдарламасының негізгі пәндері бойынша зертханалық жұмыстарды әзірлеуге арналған. Қарапайым сызықтықбағдарламалау есептерін (СБЕ) және оларды шешудің симплекс әдісін, екі айнымалысы бар СБЕ шешудің графикалық әдісін, транспорттық есептерді шешу жолдарын, бүтін санды бағдарламалауды экономикада қолдану тәсілдерін, корреляциялық және регрессиялық талдауды, трендтің теңдеуін құруды және оны ЕКК әдістерімен болжауды, жылжымалы орта, экспоненталық тегістеу, сондай-ақ экстраполяция әдісі арқылы экономикалық нарықты талдау және болжау қарастырылады. Басылым ақпараттық-коммуникациялық технологиялар саласындағы студенттерге және инженерлік мамандықтардың экономикалық бағыттарының ақпараттық жүйелеріне арналған және басқа да салалар мен мамандықтар студенттеріне пайдалы болуы мүмкін.</t>
  </si>
  <si>
    <t>Каженов Е. Е.</t>
  </si>
  <si>
    <t>Уголовные правонарушения против порядка управления</t>
  </si>
  <si>
    <t>Учебное пособие, написан в соответствии с учебной программой курса уголовного права Республики Казахстан и предназначен для обучающихся в бакалавриате, магистратуре и докторантуре высших учебных заведений юридического профиля</t>
  </si>
  <si>
    <t>Каженов Е.Е.</t>
  </si>
  <si>
    <t>Уголовные правонарушения против общественной безопасности и общественного порядка</t>
  </si>
  <si>
    <t>Каженова Г.Т.</t>
  </si>
  <si>
    <t>Этнокультурные контакты Сибирских казаков с казахами степного края (ХІХ-нач.ХХ в.в.)</t>
  </si>
  <si>
    <t>Монография является первым специальным исследованием,в котором анализируются этнокультурные контакты сибирских казаков с казахами. Рассматриваются исторические условия возникновения контактов казахов и сибирского казачества, проанализированы различные факторы, оказавшие влияние на их взаимоотношения, анализируются торговые и хозяйственно-бытовые взаимосвязи казахов и казаков. Традиционная культура казачества показана как результат адаптации казаков к историческим, природно-географическим и социально-культурным условиям Степного края и к местному населению - казахам. 
 Издание адресовано как исследователям, преподавателям, так и специалистам по проблемам межэтнических отношений, а также широкому кругу читателей</t>
  </si>
  <si>
    <t>Казагачев В.Н.</t>
  </si>
  <si>
    <t>Лабораторный практикум на Delphi</t>
  </si>
  <si>
    <t>Учебное пособие.</t>
  </si>
  <si>
    <t>Данное пособие предназначено для овладения одним из наиболее распространенных языков программирования – Delphi. В ней содержится описание интегрированной среды разработчика, визуальных компонентов, техники программирования и использования среды Delphi для разработки Windows-программ. Предназначено для студентов инженерно-технических специальностей, изучающих дисциплину «Информатика», «Языки программирования», а также рекомендуется для самостоятельного обучения начинающих пользователей, желающих быстро и эффективно создавать Windows-приложения.</t>
  </si>
  <si>
    <t>Численные методы (в 2-х т.)</t>
  </si>
  <si>
    <t>В пособии изложены теоретические и практические вопросы части курса прикладной математики, рассмотрены наиболее известные и широко применяемые методы вычислений. После рассмотрения теоретического материала даны лабораторные работы. В конце каждого раздела приведены вопросы для самоконтроля. Главное внимание уделено применению математического пакета MathCad-2000 для проведения расчетов. Предназначено для студентов специальности «Программное обеспечение ВТ и АС», «Вычислительная техника и программное обеспечение», а также для студентов других технических специальностей, изучающих дисциплину, «Численные методы».</t>
  </si>
  <si>
    <t>Математические модели 1 том</t>
  </si>
  <si>
    <t>Физика, математика</t>
  </si>
  <si>
    <t>В учебном пособии представлены модели линейного и целочисленного программирования, классические методы оптимизации, задачи выпуклого и динамического программирования, модели управления запасами и сетевого планирования и управления, элементы теории игр и массового обслуживания. Рассмотрены некоторые вопросы применения ЭВМ для решения задач математического программирования. Приводится большое количество задач с решениями и для самостоятельной работы. Предназначено для студентов специальности «Организация перевозок на транспорте», «Локомотивы», «Вагоны», а также для студентов других инженерно-экономических специальностей, изучающих дисциплину «Математическое моделирование».</t>
  </si>
  <si>
    <t>Математические модели 2 том</t>
  </si>
  <si>
    <t>Основы микропроцессорной техники 1 том</t>
  </si>
  <si>
    <t>Микропроцессорная техника - наиболее быстро развивающаяся область электроники, для успешного овладения которой необходимо с самого начала усвоить современные принципы организации микропроцессорных систем. Освоение ключевых понятий микропроцессорной техники - это основная задача курса. Успех при этом может принести только комплексный подход к проектированию аппаратных и программных средств. Предназначено для студентов инженерно-технических специальностей, изучающих основы микропроцессорной техники и микропроцессорные системы управления, а также изучающих дисциплину «Основы схемотехники», «Основы электроники», "Основы цифровой и вычислительной техники».</t>
  </si>
  <si>
    <t>Основы микропроцессорной техники 2 том (в 2-х т.)</t>
  </si>
  <si>
    <t>Основы микропроцессорной техники 3 том</t>
  </si>
  <si>
    <t>Математические модели 3 том</t>
  </si>
  <si>
    <t>В учебном пособии представлены модели линейного и целочисленного программирования, классические методы оптимизации, задачи выпуклого и динамического программирования, модели управления запасами и сетевого планирования, и управления, элементы теории игр и массового обслуживания.Рассмотрены некоторые вопросы применения ЭВМ для решения задач математического программирования. Приводится большое количество задач с решениями и для самостоятельной работы.Предназначено для студентов специальности 5В060200-Информатика, 5В070500-Математическое и компьютерное моделирование, 5В070300-Информационные системы, 6В06112 «Вычислительная техника и программное обеспечение», а также для студентов других инженерно-экономических специальностей, изучающих дисциплину «Математическое моделирование».</t>
  </si>
  <si>
    <t>Математические модели 4 том</t>
  </si>
  <si>
    <t>Казешев А.</t>
  </si>
  <si>
    <t>Экономикалық мамандарға арналған жоғары математика. Есептер жинағы.</t>
  </si>
  <si>
    <t>Кайгородцев А.А.</t>
  </si>
  <si>
    <t>Корпоративное управление</t>
  </si>
  <si>
    <t>Учебное пособие раскрывает основные принципы и механизмы корпоративного управления. Особенностью учебного пособия является то, что в нем описано, как теория корпоративного управления реально применяется в Казахстане. Предназначено для магистрантов специальности «Менеджмент». Оно может быть полезно магистрантам других экономических специальностей, преподавателям экономических и управленческих дисциплин, слушателям курсов повышения квалификации управленческих кадров, а также всем тем, кто по роду своей практической деятельности имеет отношение к управлению корпорациями.</t>
  </si>
  <si>
    <t>Кайгородцев А.А., Кирдасинова К.А.</t>
  </si>
  <si>
    <t>Производственный менеджмент</t>
  </si>
  <si>
    <t>Каймулдинова К.Д.</t>
  </si>
  <si>
    <t>Басқарудың географиялық негіздері</t>
  </si>
  <si>
    <t>Оқу құралында жоғары оқу орындарындағы география мамандықтарының оқу жоспарларына енгізілген «Басқарудың географиялық негіздері» пәнінің негізгі мазмұны автордың осы пән бойынша Абай атындағы ҚазҰПУ-де оқыған дәрістері мен 2012 жылы жарық көрген оқу құралы негізінде баяндалған. Оқу құралында пән құрылымы мен мазмұнын толықтыратын, автордың аудармасымен әртүрлі дерек көздерінен жинақталған қазіргі заманғы хрестоматиялық материалдар қамтылған. Бақылау сұрақтары мен әдебиеттер тізімі әр тақырыптың соңында берілген.
 Оқу құралы география мамандықтары бойынша білім алатын студенттер мен магистранттарға арналған. Сонымен қатар, бұл оқу құралын оқулықты табиғатты қорғау мен тиімді пайдалану, аудандық жоспарлау саласында қызмет ететін мамандар мен мектеп мұғалімдері қосымша дерек көзі ретінде пайдалана алады.</t>
  </si>
  <si>
    <t>Какжанова Ф.А.</t>
  </si>
  <si>
    <t>Ағылшын тілінің функциональдық грамматикасы (2 томда)</t>
  </si>
  <si>
    <t>Оқулық «Ағылшын тілінің функционалды грамматикасы» шет тілдер факультетінің студенттеріне арналған. Оқулықтағы әр грамматикалық тақырып, оның сөйлем пропозициясына керекті функциясы мен семантикасы тұрғысынан си-патталған. Кейбір грамматикалық тұрғыдан күрделі тақырыптар функционалды-семантикалық өрісте сұрыпталған.
  Оқулықты жазуда функционалды грамматиканың негізгі ұстанымы «формадан мағынаға, мағынадан формаға» - принципы әр тақырыпқа қолданылған. Әр грам-матикалық тақырып мағынасы, формасы және қызметі жағынан талқыланып, аудару әдістемесі беріліп, қолдану кеңістігі көрсетілген.
 Әр грамматикалық тақырып төрт кезеңнен өтеді:
 1.Түсіндіру кезеңінің негізгі мақсаты – ол берілген грамматикалық тақырып бойынша мәлімет беріліп, оны түсіндіру. Түсіндіру кезеңінде логикалық қабылдау принциптері ескерілген. 
 2. Жаттығу кезеңінің мақсаты–берілген тақырыптарды бекіту.
 3. Өзін-өзі тексеру кезеңінің мақсаты – берілген грамматикалық материалдардың түсіну денгейін тексеру.
 4. Функционалды қолдану кезеңінің мақсаты - алған біліктіліктіні одан ары қарай бекітіп, жазылым, оқылым және сөйлеу дағдыларын дамытуда қолдану болып та-былады. Тақырыптарды функционалды қолдану үшін атақты Херлуп Биструптың суреттерімен кішігірім мәтіндер берілген. 
  Жаттығу және өзін-өзі тексеру кезеңдері бақылау жұмыстарымен және оның жауаптарымен жабдықталған. Берілген жауаптар білімді тексеру үшін ғана емес, сонымен қатар оқытуға да арналған. Ағылшын тілін өз бетімен оқимын деген әр оқушыға да бұл оқулық оның білімін толықтыруға өз үлесін қосады.</t>
  </si>
  <si>
    <t>Калдияров Д.А., Дашкова В.Ю., Лемещенко О.В</t>
  </si>
  <si>
    <t>Инвестиционные проекты: от моделирования до реализации</t>
  </si>
  <si>
    <t>В учебном пособии «Инвестиционные проекты: от моделирования до реализации» тесно скоррелированы понятия инвестиционный проект как объект экономической оценки и процесс моделирования и реализации инвестиционных проектов как работа с механизмом расчетов различных параметров и показателей проектов. Синергетический эффект от корреляции данных понятий выражается в возрастании эффективности деятельности предприятия в условиях многообразных и сложных бизнес-процессов.В учебном пособии приведены примеры постановки задач инвестиционного анализа, с логической интерпретацией полученных финансово-экономических показателей.Предназначено для студентов, магистрантов, преподавателей экономических специальностей, изучающих и читающих дисциплины по инвестиционной проблематике</t>
  </si>
  <si>
    <t>Калдияров Д.А., Шарипов А.К., Сейсекенова М.Б.</t>
  </si>
  <si>
    <t>Маркетинговая логистика и оптимизация затрат в АПК (в 2-х т.)</t>
  </si>
  <si>
    <t>Монография выпущена в рамках реализации проекта по грантовому финансированию МОН РК за 2015-2017 годы по теме проекта «Разработка концепции оптимального механизма регионального управления экономикой агропромышленного комплекса». Руководитель проекта Калдияров Д.А.В монографии исследуется широкий круг вопросов, связанных с формированием рыночных отношений в сельском хозяйстве Казахстана.Маркетинговая логистика – это новая методология управления, используемая специалистами по организации и управлению производственно-сбытовой деятельностью предприятий АПК, как единым целым, образуемым различными потоками – товаров и услуг, финансов, информации. Логистика позволяет за счет различных логистических решений и компромиссов, не требующих больших капвложений, существенно повысить экономическую эффективность предприятий АПК.Книга предназначена для предпринимателей, руководителей, менеджеров всех уровней, специалистов, исследователей, преподавателей, студентов и магистрантов экономических ВУЗов и колледжей, занимающихся проблемами логистики в области снабжения, хранения, сбыта, транспортировки, управления и распределения товаров в сельском хозяйстве.</t>
  </si>
  <si>
    <t>Калдыбаев Т.</t>
  </si>
  <si>
    <t>Абаеведение</t>
  </si>
  <si>
    <t>Учебное пособие представляет собой конспект лекций по элективному курсу «Абаеведение», в программном содержании которого раскрывается материалы о творческом наследии Абая, об истории исследований его творчества и современных проблемах абаеведения как отрасли литературоведения. К учебному пособию прилагаются избранные стихи и поэмы Абая, его слова назидания, а также статьи о жизни и творчестве великого казахского поэта и мыслителя. Адресовано студентом педагогических специальностей, магистрантам, докторантам, а также всем читателям, которые интересуются проблемами абаеведения.</t>
  </si>
  <si>
    <t>Калдыкозова С.Е. (Калдыгозова)</t>
  </si>
  <si>
    <t>Русский язык для студентов архитектурно-строительных специальностей</t>
  </si>
  <si>
    <t>Язык русский, Архитект.-строит.</t>
  </si>
  <si>
    <t>Учебное пособие предназначено для студентов архитектурно- строительных специальностей. Основная задача пособия – помочь студентам овладеть профессиональной лексикой, расширить его лексический запас, углубить профессиональные знания путем работы с текстами по специальности вуза, развить навыки их профессиональной речемыслительной деятельности на русском языке. В пособии представлен учебный материал, базирующийся на текстах по архитектуре и строительству.</t>
  </si>
  <si>
    <t>Русский профессиональный язык. Профессия - Нефтяник.</t>
  </si>
  <si>
    <t>Язык русский, нефть</t>
  </si>
  <si>
    <t>Учебное пособие предназначено для студентов специальности «Нефтегазовое дело». Основная задача пособия – помочь студентам овладеть профессиональной нефтегазовой лексикой, расширить его лексический запас, углубить профессиональные знания путем работы с текстами по специальности вуза, развить навыки их профессиональной речемыслительной деятельности на русском языке.
 В пособии представлен учебный материал, базирующийся на текстах по нефтегазовому делу, технологии нефти и газа.</t>
  </si>
  <si>
    <t>Русский профессиональный язык. Учебное пособие для студентов специальности «Технологические машины и оборудование"</t>
  </si>
  <si>
    <t>Язык русский, машиностроению</t>
  </si>
  <si>
    <t>Учебное пособие предназначено для студентов специальности «Технологические машины и оборудование». Основная задача пособия – помочь студенту овладеть профессиональной лексикой, расширить его лексический запас, углубить профессиональные знания путем работы с текстами по специальности вуза, развить навыки их профессиональной речемыслительной деятельности на русском языке. В пособии представлен учебный материал, базирующийся на текстах по машиностроению, технологии машин и оборудованию.</t>
  </si>
  <si>
    <t>Тексты по развитию профессиональной речи студентов специальности «БЖД»</t>
  </si>
  <si>
    <t>Язык русский, БЖД</t>
  </si>
  <si>
    <t>Учебное пособие предназначено для студентов специальности «БЖД».
 Основная задача пособия – помочь студентам овладеть профессиональной лексикой, расширить его лексический запас, углубить профессиональные знания путем работы с текстами по специальности вуза, развить навыки их профессиональной речемыслительной деятельности на русском языке.
 В пособии представлен учебный материал, базирующийся на текстах по безопасности и жизнедеятельности.</t>
  </si>
  <si>
    <t>Калдыкозова С.Е.(Калдыгозова), Лесбекова Л.Ж., Рискелдиева Ж.А.</t>
  </si>
  <si>
    <t>Тексты по развитию профессиональной речи студентов специальности «Стандартизация, сертификация и метрология»</t>
  </si>
  <si>
    <t xml:space="preserve">Язык русский,Стандартизация, сертификация </t>
  </si>
  <si>
    <t>Учебное пособие предназначено для студентов специальности «Стандартизация, сертификация и метрология». Основная задача пособия – помочь студентам овладеть профессиональной лексикой, расширить его лексический запас, углубить профессиональные знания путем работы с текстами по специальности вуза, развить навыки их профессиональной речемыслительной деятельности на русском языке.
  В пособии представлен учебный материал, базирующийся на текстах по стандартизации, сертификации и метрологии.</t>
  </si>
  <si>
    <t>Каленова А.А.</t>
  </si>
  <si>
    <t>Уголовное право Республики Казахстан (общая часть) в схемах и таблицах</t>
  </si>
  <si>
    <t>Экономики и права</t>
  </si>
  <si>
    <t>В учебном пособии в графическом виде представлены такие темы, как понятие, задачи и система уголовного права Республики Казахстан, уголовный закон, его действие во времени и пространстве, понятие и состав уголовного правонарушения, элементы состава уголовного правонарушения, стадии совершения преступления, соучастие в уголовном правонарушении, обстоятельства исключающие преступность деяния, понятие и цели уголовного наказания, система и виды наказаний, принудительные меры медицинского характера, особенности уголовной ответственности несовершеннолетних. Представленное учебное пособие призвано оказать помощь в приобретении знаний по дисциплине «Уголовное право (общая часть)», а также по подготовке к внешней оценке учебных достижений студентов, по подготовке к государственным экзаменам. Учебное пособие предназначено для обучающихся по образовательным программам бакалавриата, магистратуры группы образовательных программ «Право».</t>
  </si>
  <si>
    <t>Каленова Т. С.</t>
  </si>
  <si>
    <t>Еуразияшылдық: теория және практика</t>
  </si>
  <si>
    <t>Бұл оқулықта еуразияшылдық идеясының бастаулары, оның қалыптасу тарихы мен басты кезеңдері, классикалық және қазіргі қазақстандық еуразияшылдықтың теориялық ерекшеліктері мен негіздері қарастырылады. Мұнда дәріс мәтіндері, семинар тақырыптары мен БӨЖ тапсырмалары берілді. Оқу құралы колледж және жоғары оқу орындары студенттері, магистранттар мен оқытушыларға арналған</t>
  </si>
  <si>
    <t>Каленова Т.С.</t>
  </si>
  <si>
    <t>Жүсіпбек Аймауытов: қайраткерлігі, ағартушылығы, саяси көзқарасы.</t>
  </si>
  <si>
    <t>Жүсіпбек Аймауытов көпшілік оқырманға жазушы ретінде танымал. Ал оның қоғамдық-саяси қызметі беймәлім болып келді. Бұл еңбекте Ж. Аймауытовтың өмірі мен қоғамдық-саяси қызметі, яғни оның қоғам қайраткері болып қалыптасу эволюциясы, 1917-1930 жж. қоғамдық - мемлекеттік қызметі мен қуғындалу кезеңі республика көлеміндегі мемлекеттік мұрағат деректері мен Өзбекстан Республикасының мемлекеттік мұрағат қорларының құжат материалдары негізінде тұтас қарастырылады. Сонымен қатар, Ж.Аймауытовтың творчестволық мұрасына жүйелі түрде тарихи талдау жасалынды. 
  Кітап тарихшыларға, жоғары оқу орны студенттеріне және жалпы оқырман қауымына арналады.</t>
  </si>
  <si>
    <t>Калиев Б.А.</t>
  </si>
  <si>
    <t>Қазақ тілінің фонетикасы</t>
  </si>
  <si>
    <t>Калиев И.А</t>
  </si>
  <si>
    <t>Политикалык жуйелер және режимдер</t>
  </si>
  <si>
    <t>Политические системы и режимы</t>
  </si>
  <si>
    <t>Данная работа посвящена анализу типологий политических систем и режимов, позволяющего характеризовать крупнейшие этапы политического процесса. В ней раскрываются современные типологии и коренные отличия политических систем по характеру режима, по строению институциональных систем, по фундаментальным параметрам ценностей, позволяющих характеризовать различные этапы политического процесса.
 Учебное пособие предназначено для политологов, ученых-обществоведов, преподавателей, магистрантов, студентов и учащихся.</t>
  </si>
  <si>
    <t>Калиев И.А.</t>
  </si>
  <si>
    <t>Политическая власть</t>
  </si>
  <si>
    <t>В учебном пособии обобщен теоретический материал, раскрывающий содержание, значение теории политической власти, а также выявляются причинно-следственные связи и возможные сценарии развития различных ситуаций, возникающих в сфере политической жизни современного общества.
 Учебное пособие «Политическая власть» предназначено для магистрантов, студентов и учащихся.</t>
  </si>
  <si>
    <t>Калкеева К.Р., Аймагамбетова Р.Х., Джексембаева Г.С.</t>
  </si>
  <si>
    <t>История образования и педагогической науки Казахстана</t>
  </si>
  <si>
    <t>Учебное пособие предназначено для студентов, магистрантов, преподавателей педагогических ВУЗов и колледжей, учителей школ и всем интересующимся вопросами развития образования и педагогической науки Казахстана. Материалы апробированы в ходе проведения учебных занятий студентов очного и заочного отделений, магистрантов, применялись на курсах повышения квалификации педагогических работников</t>
  </si>
  <si>
    <t>Калмагамбетова А.Ш., Дивак Л.А., Садирбаева А.М.</t>
  </si>
  <si>
    <t>Методические указания к практическим работам по дисциплине «Заполнители бетона»</t>
  </si>
  <si>
    <t>Методические указания составлены в соответствии с требованиями учебного плана и программой дисциплины «Заполнители бетона» и включают все необходимые сведения по выполнению практических работ. Методические указания предназначены для студентов строительных специальностей дневного и заочного обучения.</t>
  </si>
  <si>
    <t>Калмагамбетова А.Ш., Пахтеев О.Б.</t>
  </si>
  <si>
    <t>Антикоррозионные и огнезащитные строительные материалы</t>
  </si>
  <si>
    <t>В учебном пособии приведены основы коррозии и защиты металлов, процессы протекающие на границе металл-электролит. Способы защиты металлов от коррозии. Механизм защитного действия и разрушения антикоррозионных покрытий, способы подготовки поверхности под окраску.Представлен научно-технический анализ современных тенденций в технологии производства огнезащитных материалов.Предназначено для магистрантов специальности 6М073000- «Производство строительных материалов, изделий и конструкций» при изучении дисциплины «Антикоррозионные и огнезащитные строительные материалы».</t>
  </si>
  <si>
    <t>Калшабекова Э., Кудабаев Р.Б., Камбаров М.А.</t>
  </si>
  <si>
    <t>Теплоизоляционные и акустические материалы</t>
  </si>
  <si>
    <t>Методическое указание составлено в соответствии с требованиями учебного плана и программой дисциплины « Теплоизоляционные и акустиче-ские материалы» и включает все необходимые сведения для самостоятельной работы студента.Методическое указание предназначено для студентов специ-альности 5В073000 и 050730 - «Производство строительных материалов, из-делий и конструкций»В методическом указании приведены вопросы входного контроля по дисциплинам предыдущих курсов, знание которых позволит бо-лее полно освоить изучаемую дисциплину; текущие вопросы по каждому раз-делу типовой и рабочей программ; вопросы для оценки усвоения каждого модуля и рубежного контроля; тестовые задания итогового контроля знаний; темы курсовых проектов</t>
  </si>
  <si>
    <t>Камалова Н.</t>
  </si>
  <si>
    <t>Қазақтың мәнін жоймас құндылығы</t>
  </si>
  <si>
    <t>Монографияда қазақ дәстүрлі мәдениетінің, соның ішінде мерекелері мен салт-дәстүрлерінің, тарихи-мәдени дамуы, олардың түрлері мен мазмұны дүниетаным қалыптасу негіздеріне сүйене отырып жазылған. Монографияда қазақ халқының қарым-қатынастық мәдениеті, отбасылық мерекелер, шаруашылыққа байланысты дамыған салт-дәстүрлер мен табиғат құбылыстарының өзгерістеріне байланысты күнтізбелік мерекелердің рәсімдік әрекеттері, арнайы бұйымдары мен киілген киімдері, рәсімдік тағамдарының символдық мәніне сипаттама берілген. Мерекелер мен салт-дәстүрлердің бүгінгі өмірге лайықталып, қолданылу тәжірибесінен өткендері енгізілді. Ұлтттық мәдениетті, дәріптеушілерге, мәдениеттанушыларға, қазақ дәстүрлі мәдениетінің сабақтастық табуына ықпал етуші мәдениет қызметкерлеріне, студенттер және жалпы оқырмандарға арналады.</t>
  </si>
  <si>
    <t>Мәдени-тынығу жұмысының ұлттық дәстүрлері</t>
  </si>
  <si>
    <t>Оқулық жоғары оқу орындарының 050906 «Мәдени-тынығу жұмысы» мамандығының студенттеріне арналған. «Мдени-тынығу жұмысының ұлттық дстүрлері» базалық пнінің типтік бағдарламасы негізінде жазылды. Мдени-тынығу жұмысы ұлттық дстүрлерінің тарихи-мдени дамуы, олардың, міндеттері, түрлері мен мазмұны туралы білім қалыптастырып, заманауи талаптар негізінде мдени мекемелердің қызметіне ұлттық сипат енгізу жолдары қарастырылған</t>
  </si>
  <si>
    <t>Каман Улыкпан</t>
  </si>
  <si>
    <t>Жануарлар экологиясы</t>
  </si>
  <si>
    <t>Оқу құралында жануарлар мен оларды қоршаған ортаның өзара байланысы, ортаның факторларының әсеріне жануарлардың бейімделу заңдылықтары баяндалды. Жануарлардың тіршілігіндегі мезгілдік өзгерістер, тіршілік нышандары, жануарлардың популяциясы мен қауымдастығының тұрақты тіршілік ету механизмдері экологиялық және эволюциялық тұрғыдан қарастырылды. Географиялық әрбір белдемнің экологиялық ерекшелігіне сәйкес қалыптасқан жануарлар әлемінің негізгі құрам, құрылымдары сипатталды. Оқу құралы жоғары оқу орындарының биология, экология, география мамандығының студенттеріне арналған.</t>
  </si>
  <si>
    <t>Камаров Р.К., Айдарова М.А.</t>
  </si>
  <si>
    <t>Тау-кен кәсіпорындарының құрылысы</t>
  </si>
  <si>
    <t>Оқулықта тау-кен кәсіпорындарының құрылысы технологиясы мен ұйымдастырылуын жобалау бойынша негізгі мәліметтер баяндалған. Тік оқпандар құрылысының, оқпан албарларының, жазық және көлбеу қазбалардың, оқпан шанақтары кешендерінің технологиялық схемалары қарастырылған. Жоғары тиімділі атылғыш материалдарды және аттырыс тәсілдерін, ұңғымалық комбайндардың жаңа үлгілерін және тиеме-көліктік әдістерді қолдана, тау-кен қазбаларын өтудің бұрғыатпалық және комбайндық тәсілдері анықталып қарастырылған. Кеніштер жағдайларына байланысты өзіжүргіш жабдықтарды қолданып, тау-кен қазбаларын жүргізуге ерекше назар аударылған. Қазақстан кеніштерінде тау-кен қазбаларын шапшаңдықпен өтудің үлгі-өнегелері келтірілген. Көмір шақтылары мен кеніштер жағдайларына қарасты жерасты шанақтық кеніштерді жүргізудің ерекшеліктері қарастырылған. Жерасты тау-кен объектілері құрылысының технологияларын жетілдіру бойынша сипаттамалар келтірілген.
 Шақты беті ғимараттары құрылыстарының технологиялары бойынша негізгі ережелерге дәлел келтірілген. Тасқынды құрылыстың жалпы принциптері, негізгі жұмыстардың түрлері, құрастыру жұмыстарының механикаландыруы мен схемалары баяндалып бейнеленген. Ерекше назар мұнара діңгектерін құруға бөлінген. Оқулық 5В070700 «Тау-кен ісі» мамандығының студенттеріне, магистранттарына және PhD докторанттарына арналған.</t>
  </si>
  <si>
    <t>Строительство горных предприятий</t>
  </si>
  <si>
    <t>В учебнике изложены основные положения по проектированию технологии и организации строительства горных предприятий. Рассмотрены технологические схемы строительства вертикальных стволов, околоствольных дворов, горизонтальных и наклонных выработок, околоствольных бункерных комплексов. Рассмотрены буровзрывные и комбайновые способы проходки горных выработок с применением высокоэффективных взрывчатых материалов и способов взрывания, новых типов проходческих комбайнов и погрузочно-транспортных средств. Особое внимание уделено сооружению горных выработок в условиях рудников с применением самоходного оборудования, приведены примеры из практики скоростных проходок горных выработок на рудниках Казахстана. Рассмотрены особенности сооружения подземных бункерных комплексов в условиях угольных шахт и рудников. Даны рекомендации по совершенствованию технологии строительства подземных горных объектов. Приведены основные положения по технологии строительства сооружений поверхности шахты. Описаны общие принципы поточного строительства, основные виды работ, схемы и механизация всех видов монтажных работ. Особое внимание уделено сооружению башенных копров. Учебник предназначен для студентов высших учебных заведений, обучающихся по направлению подготовки бакалавров, магистрантов и PhD докторантов специальностей 5В070700 «Горное дело».</t>
  </si>
  <si>
    <t>Камарова А.Р. , 
 Плешакова Е.А.</t>
  </si>
  <si>
    <t>Машинажасау технологиясы</t>
  </si>
  <si>
    <t>оқулық құралы</t>
  </si>
  <si>
    <t>Оқулық құралында «Машинажасау технологиясы» пәнінен, технологиялық үрдісі, өндірістің түрлері, сондай ақ машина бөлшектерін өңдеуге қойылатын негізгі талаптар баяндалған. Оқулық құралы, құрамына ғылыми – техникалық қызығушылық, теориялық және тәжрибелік, иллюстрациялар, кестелер, сұлбалар, пайдалы материалдар, келтірілген. Оқулық құралы ЖОО техникалық мамандықтарының «Машинажасау технологиясы» пәнінің оқытуға арналған.</t>
  </si>
  <si>
    <t>Камарова А.Р., Плешакова Е.А.</t>
  </si>
  <si>
    <t>Технология машиностроения</t>
  </si>
  <si>
    <t>В учебном пособии изложен курс для изучения дисциплины «Технология машиностроения», технологический процесс, типы производства, а также основные требования к обработке деталей машин.
 Учебное пособие представляет теоретический и практический и научно-технический интерес, содержит полезные материалы, иллюстрации, таблицы, схемы. Учебное пособие предназначено для технических специальностей ВУЗов изучающих дисциплины « Технология машиностроение».</t>
  </si>
  <si>
    <t>Кампитова Г.А.</t>
  </si>
  <si>
    <t>Алманың барлық қыр-сыры 1 том</t>
  </si>
  <si>
    <t>плодоовощеводство, агрономия</t>
  </si>
  <si>
    <t>Бұл кітапта алма дақылының Қазақстандағы және әлемдегі даму тарихы және жағдайы туралы мәліметтер берілген. Жабайы алма бойынша ғылыми зерттеулер нәтижелеріне талдау жасалған. Алма биологиясы бойынша сұрақтар мәліметтелген, Қазақстанда өсетін, оның ішінде елімізде шығарылған және шет елден жерсіндірілген барлық сорттарға егжей-тегжейлі сипаттама берілген. Кітапта алманың отырғызу материалын өсіру бойынша жеке тарау берілген, онда жеміс көшеттігінің ғылыми негізі, сонымен қатар оған қатысты практикалық және технологиялық сұрақтар толығымен мәліметтелінген. Бұл кітап жоғарғы және кәсіби оқу орындарының жеміс-көкөніс шаруашылығы, биология, экология, биотехнология, агрономия, өсімдік қорғау және карантин, топырақтану және агрохимия мамандықтарының студенттері, магистранттары мен докторанттарына, фермерлер, кәсіпкерлер және әуесқой бағбандар сияқты кең ауқымдағы қолданушыларға арналған</t>
  </si>
  <si>
    <t>Алманың барлық қыр-сыры 2 том (2 томда)</t>
  </si>
  <si>
    <t>Кітаптың бұл бөлімінде алма бағын отырғызудан оның өнімін жинау мен сақтауға дейінгі әдістерінінің барлығы толыққанды жазылған. Алма бағын күтіп-баптау, ағашбөрікбасын шырпу және қалыптастыру, тыңайтқыштарды қолдану бойынша сұрақтар егжей-тегжейлі мәлімделген. Алманы зиянкестер мен аурулардан қорғау мәселесі бойынша мәліметтер қамтылған. Кітапта таулы аймақтарда қазақстандық технологиясы бойынша алманы өсіру туралы жеке тарау берілген, онда осы саланың барлық жетістіктері көрсетілген. Кітапта экологиялық таза өнімді өсіру жөніндегі мәліметтер елеусіз қалған жоқ, осыған орай органикалық бау шаруашылығы бойынша мәселелерді қамту үшін жеке тарау берілген. Бұл материалдардың барлығы кітапта логикалық бірізділікпен берілген және студенттерге, магистранттарға, докторанттар, зерттеушілер мен ғалымдар ға да, сонымен қатар өнеркәсіпшілер мен бағбандарға пайдасы зор</t>
  </si>
  <si>
    <t>Яблоня от «А» до «Я» 1 том</t>
  </si>
  <si>
    <t>В этой книге дана информация об истории развития и состоянии культуры яблони в мире и Казахстане. Дан анализ информации по научным исследованиям дикой яблони. Изложены вопросы по биологии яблони, подробно охарактеризованы все сорта, встречающиеся в Казахстане как местного происхождения, так и интродуцированные. В книге отведена отдельная глава производству посадочного материала яблони, где подробно изложены научные основы, практические и технологические вопросы питомниководства. Книга предназначена для широкого круга пользователей, для студентов, магистрантов и докторантов вузов специальности плодооовощеводство, биологии, экологии, биотехнологии, агрономии, защиты и карантина растений, почвоведения и агрохимии, а также фермеров, предпринимателей и любителей садоводов</t>
  </si>
  <si>
    <t>Яблоня от «А» до «Я» 2 том (в 2-х т.)</t>
  </si>
  <si>
    <t>В этой части книги детально описана технология выращивания яблони начиная от закладки сада заканчивая уборкой урожая и способами его сохранения. Подробно изложены вопросы по уходу за садом, обрезка и формирование кроны, применение удобрений. Освещены вопросы по защите яблони от вредителей и болезней. В книге выделена отдельная глава для казахстанской технологии выращивания яблони в горной зоне, где подробно освещены все достижения в этой области. Не обошло вниманием информация о возможности выращивания в естественных условиях экологические чистые продукты, где этой проблеме отведена глава по органическому садоводству. Весь этот материал в этой книге изложен в логической последовательности и является познавательным как для студентов, магистрантов, докторантов и научных работников, так и для производственников и любителей садоводов</t>
  </si>
  <si>
    <t>Кампитова Г.А., Аяпов К.Д., Есеналиева М.Д.</t>
  </si>
  <si>
    <t>Жеміс-көкөніс дақылдарын өндіру</t>
  </si>
  <si>
    <t>Оқулықта жеміс-көкөніс шаруашылығының өндірісінің негіздері, Қазақстанда таралған жеміс-көкөністердің жалпы ерекшеліктері, биологиясы мен оларды өсіру технологиялары келтірілген. Оқулық ауыл шаруашылық жоғары және орта арнаулы оқу орындарының жеміс-көкөніс шаруашылығы мамандықтарының білім алушыларына, ауыл шаруашылығы өндірісі қызметкерлеріне арналған.</t>
  </si>
  <si>
    <t>Кампитова Г.А., Ерболова Л.С.</t>
  </si>
  <si>
    <t>Основы биотехнологии плодовых культур</t>
  </si>
  <si>
    <t>В данном учебном пособии рассмотрены традиционные методы клонального размножения и современные клеточные технологии, используемые в селекции. В учебном пособии обсуждаются вопросы культивирования клеток и тканей высших растений, использования регуляторов роста и развития растений в плодоводстве, использования культуры клеток и ткани в селекции растений, кло-нальное микроразмножение и оздоровление растений, криосохране-ние генофонда. Предназначено для студентов высших учебных заведении и колледжей специальности плодоовощеводства</t>
  </si>
  <si>
    <t>Канарейкина С.Г., Ребезов М.Б., Ибатуллина Л.А., Нургазезова А.Н.</t>
  </si>
  <si>
    <t>Технология цельномолочных и пробиотических продуктов</t>
  </si>
  <si>
    <t>Учебное пособие включает в себя практические и лабораторные работы по технологии цельномолочных и пробиотических продуктов. Предназначен для закрепления теоретического материала и приобретения практических навыков в процессе изучения технологий цельномолочных и пробиотических продуктов. 
 Данное учебное пособие предназначено для бакалавров дневной и заочной форм обучения по направлениям: продукты питания животного происхождения, технология продовольственных продуктов; пищевая биотехнология; технология перерабатывающих производств.</t>
  </si>
  <si>
    <t>Кантуреева Г.О. /Кantureeva G.O./</t>
  </si>
  <si>
    <t>SAFETY OF PRODUCTS OF PROCESSING PRODUCTIONS</t>
  </si>
  <si>
    <t>The book</t>
  </si>
  <si>
    <t>В книге системно изложены экологические и социальные аспекты питания. Особое внимание обращено на нормативно-законодательную основу безопасности пищевой продукции в РК. Показаны основные виды и пути загрязнения продуктов питания из внешней среды и токсинами природного происхождения. Обсуждены потенциальные риски применения генномодифицированных организмов. Рассмотрены способы снижения отрицательного воздействия токсинов на организм человека, описаны основные пищевые и биологически активные добавки. Для студентов, магистрантов, преподавателей, специалистов, организаций и предприятий пищевой индустрии. 
 The book systematically sets out the environmental and social aspects of nutrition. Particular attention is paid to the legal and regulatory framework of food safety in the Republic of Kazakhstan. The basic types and ways of food contamination from the environment and toxins of natural origin are shown. The potential risks of the use of genetically modified organisms are discussed. Ways to reduce the negative impact of toxins on the human body, as well as the basic nutritional and dietary supplements are described. This publication is intended for students, graduate students, and teachers, professionals of organizations and enterprises of the food industry.</t>
  </si>
  <si>
    <t>Капенова А.А., Галиева А.Н., Сыдыкова Б.Т.,</t>
  </si>
  <si>
    <t>Ғылыми-зерттеу іс-әрекетінің негізі</t>
  </si>
  <si>
    <t>ХХІ ғасыр – ғылым мен білім ғасыры. Бүгінде жас буын өкілдеріне жаңаша білім беру жүйесі жолында түбегейлі өзгерістер жүріп жатыр. Жоғары оқу орындарында білім алу барысында кез келген білімгерге баяндама, реферат, дипломдық жұмыс басқа да түрлі ғылыми жұмыстар жазуына тура келеді. Бұл ғылыми жұмыстар бір-бірінен көлемі, күрделілігі жағынан ерекшелінеді. Бір жұмыс қолда бар ғылыми еңбектерге сын көзбен қарап, баға берумен шектелсе, келесісі білімгердің педагогикалық тәжірибеде жүргізген жұмыс нәтижесі, ал енді біреуі ғылыми мәселенің шығармашылықпен шешу қорытындысы болып табылады.
 Оқу құралы 6В0101201, 7М0101201 – «Мектепке дейінгі оқыту және тәрбиелеу», 6В0101301, 7M0101301 – «Бастауыш оқытудың педагогикасы мен әдістемесі», 6В0101901, 7М0101901 – «Дефектология», «8D0101301 - Бастауышта оқыту педагогикасы мен әдістемесі» мамандықтары студенттерінің, магистранттарының, докторанттарының ғылыми-зерттеу жұмыстарына бағыт-бағдар беру мақсатында әзірленген.</t>
  </si>
  <si>
    <t>Капсалямов К.Ж.</t>
  </si>
  <si>
    <t>Формирование состязательной модели уголовного процесса в Республике Казахстан</t>
  </si>
  <si>
    <t>В монографии на основе уголовно-процессуального законодательства Республики Казахстан, изучения судебно-следственной практики, а также имеющегося нормативного и литературного материала подробно рассматриваются возможность внедрения в отечественное уголовное судопроизводство состязательной формы уголовного процесса. Впервые проанализирован генезис состязательности, восходящий к Конституции Республики Казахстан, рассмотрены теоретические и прикладные аспекты проблем состязательности в уголовном процессе. 
 Автор с научной позиции детально рассматривает и характеризует принцип состязательности и равноправия сторон. Особое внимание уделено формированию состязательной модели уголовного процесса на досудебной и судебных стадиях процесса, а также главенствующей роли суда в состязательном типе уголовного судопроизводства. Все это в совокупности нами положено в основу выводов и рекомендаций, ориентированных на законотворчество и правоприменительную практику.
 Книга предназначена для студентов, магистрантов, докторантов и преподавателей юридических вузов, рекомендуется также работникам судебных и правоохранительных органов.</t>
  </si>
  <si>
    <t>Капсалямов К.Ж., Капсалямова С.С.</t>
  </si>
  <si>
    <t>Уголовно-процессуальное право Республики Казахстан. Общая часть. 1том</t>
  </si>
  <si>
    <t>В учебнике излагаются все темы, предусмотренные действующей программой по общей части Уголовно-процессуального права Республики Казахстан, а также ряд новых проблем. Работа отражает современное состояние юридической науки и практики в уголовном судопроизводстве, конституционное и текущее законодательство, происходящие в Казахстане процессы судебно-правовой реформы. Книга подготовлена на основе нового Уголовно-процессуального кодекса Республики Казахстан, вступившего в действие с 1 января 2015 года. При написании работы использовалась учебно-методическая, монографическая литература отечественных и зарубежных ученых, нормативные материалы, а также судебная практика рассмотрения уголовных дел. Учебник предназначается для студентов вузов, а также всех интересующихся вопросами уголовно-процессуального права.</t>
  </si>
  <si>
    <t>Уголовно-процессуальное право Республики Казахстан. Общая часть. 2том</t>
  </si>
  <si>
    <t>Уголовно-процессуальное право Республики Казахстан. Особенная часть. Досудебное производство. 3 том</t>
  </si>
  <si>
    <t>В учебнике излагаются все темы, предусмотренные действующей программой для досудебного производства Уголовно-процессуального права Республики Казахстан, а также ряд новых проблем. Работа отражает современное состояние юридической науки и практики в уголовном судопроизводстве, конституционное и текущее законодательство, происходящие в Казахстане процессы судебно-правовой реформы. Книга подготовлена с учетом внесенных дополнений и изменений в Уголовно-процессуальный кодекс Республики Казахстан от 4 июля 2014 года № 231-V ЗРК. При написании работы использовалась учебно-методическая, монографическая литература отечественных и зарубежных ученых, нормативные материалы, а также судебная практика рассмотрения уголовных дел. Учебник предназначается для студентов вузов, а также всех интересующихся вопросами уголовно-процессуального права</t>
  </si>
  <si>
    <t>Уголовно-процессуальное право Республики Казахстан. Особенная часть. Судебные стадии и особые производства. 4-том</t>
  </si>
  <si>
    <t>В учебнике излагаются все темы, предусмотренные действующей программой для судебного производства, особенностей производства по отдельным категориям дел и особые производства Уголовно-процессуального права Республики Казахстан, а также ряд новых проблем. Работа отражает современное состояние юридической науки и практики в уголовном судопроизводстве, конституционное и текущее законодательство, происходящие в Казахстане процессы судебно-правовой реформы. Книга подготовлена с учетом внесенных дополнений и изменений в Уголовно-процессуальный кодекс Республики Казахстан от 4 июля 2014 года № 231-V ЗРК. При написании работы использовалась учебно-методическая, монографическая литература отечественных и зарубежных ученых, нормативные материалы, а также судебная практика рассмотрения уголовных дел. Учебник предназначается для студентов вузов, а также всех интересующихся вопросами уголовно-процессуального права</t>
  </si>
  <si>
    <t>Капсалямова С.С.</t>
  </si>
  <si>
    <t>Финансовое право Республики Казахстан. 2-том</t>
  </si>
  <si>
    <t>Учебное пособие было подготовлено на основании типовой программы по финансовому праву Республики Казахстан для обучающихся в высших учебных заведениях. В учебном пособие рассматривается новое содержание финансового права, обусловленное изменениями рыночных отношений, а также анализируются важнейшие институты общей части этой отрасли права. Отражено официально опубликованное финансовое законодательство Республики Казахстан. Книга адресована студентам, слушателям, аспирантам и преподавателям юридических и экономических специальностей, рекомендуется также работникам правоохранительных органов, осуществляющих борьбу с экономической преступностью</t>
  </si>
  <si>
    <t>Финансовое право Республики Казахстан. 1-том</t>
  </si>
  <si>
    <t>Учебное пособие было подготовлено на основании типовой программы по финансовому праву Республики Казахстан для обучающихся в высших учебных заведениях. В учебном пособие рассматривается новое содержание финансового права, обусловленное изменениями рыночных отношений, а также анализируются важнейшие институты особенной части этой отрасли права. Отражено официально опубликованное финансовое законодательство Республики Казахстан. Книга адресована студентам, слушателям, аспирантам и преподавателям юридических и экономических специальностей, рекомендуется работникам в финансовой, бюджетной и налоговой сферах, а также для правоохранительных органов, осуществляющих борьбу с экономической преступностью</t>
  </si>
  <si>
    <t>Капсалямова С.С., Ибрагимов Ж.И.</t>
  </si>
  <si>
    <t>Қазақстан Республикасының қаржылық және бюджеттіқ қызметінің өзекті мәселелері</t>
  </si>
  <si>
    <t>Бұл еңбекте Қазақстан Республикасының қаржылық және бюджеттік қызметінің құқықтық реттелуі қарастырылған. Мемлекет Басшысының Жолдауларындағы тапсырмалар мен Ұлт жоспарын орындауға қатысты 100 нақты қадам ауқымындағы құқықтық реформалардың маңыздылығына сәйкес, осы саладағы ең басты мәселелер талданып, баяндалады.Монография құқықтану мамандығы бойынша білім алушыларға және құқық қорғау, қаржы органдарында істейтін қызметкерлерге, осы мәселе қызықтыратын оқырмандарға арналған</t>
  </si>
  <si>
    <t>Капсалямова С.С., Хамзина М.Г., Тасова А.М.</t>
  </si>
  <si>
    <t>Қазақстан Республикасының қаржы құқығы (2 томда)</t>
  </si>
  <si>
    <t>Қазақстан Республикасының қаржы құқығы оқу құралы жоғары оқу орындарында білім алушылардың типтік оқу бағдарламасының негізінде жасалды. Оқу құралында нарықтық қатынастардың өзгеруімен реттелген қаржы құқығының жаңа мазмұны, сонымен қатар осы құқық саласының жалпы және ерекше бөлімдерінің маңызды институттары қарастырылады. 
 Оқулық студенттерге, магистранттарға, аспиранттарға, заң және экономика мамандығының оқытушыларына, сонымен қатар құқық қорғау органы, экономикалық қылмыстарға қарсы жұмыс атқаратын қызметкерлерге де ұсынылады</t>
  </si>
  <si>
    <t>Капустин В. М.,Рудин М. Г.,Кудинов А.М.,Пусурманова Г.Ж..,Танашев С.Т.</t>
  </si>
  <si>
    <t>Мұнайды өңдеу технологиясы. 4 бөлімді. Төртінші бөлім . I-ші том.
 Жалпы зауыт шаруашылығы</t>
  </si>
  <si>
    <t>Нефтегаз</t>
  </si>
  <si>
    <t>Өндірістің технологиялық схемалары бойынша негізгі ақпарат келтірілген. Мұнай өңдеу зауыттары мен мұнай өнеркәсібін жобалау , мұнай шикізатын қабылдау, мұнай өнімдерін дайындау, сақтау және және тиеп жөнелту салу мәселелері қаралды,. Мұнай өңдеу зауыттарының жылу қуаттылығының және электртехникалық шаруашылығының сипаттамасы берілген.Сумен жабдықтау және кәріз, реагентті, алаулы және қойма шаруашылығы сияқты қазіргі заманғы МӨЗ қызметтеріне көп көңіл бөлінген, газдан құтқару, медициналық, өртке қарсы қызметтерінде болды.Мұнай өңдеу саласына арнайы мамандандар дайындайтын жоғары оқу орындарының бакалаврлары мен магистрлері үшін,сондай-ақ инженерлік-мұнай өңдеу зауыттары мен мұнай өнеркәсібінің зерттеу және жобалау институттарының техникалық қызметкерлеріне арналған/ Приведена основная информация по технологическим схемам производства. Рассмотрены вопросы проектирования нефтеперерабатывающих заводов и нефтяной промышленности , приемки нефтяного сырья, заготовки, хранения и отгрузки нефтепродуктов. Приведена характеристика тепловой мощности и электротехнического хозяйства нефтеперерабатывающих заводов.Большое внимание уделяется службам современных НПЗ, таких как водоснабжение и канализация, реагентное, факельное и складское хозяйство, находились в газоспасательной, медицинской, противопожарной службах.Для бакалавров и магистров высших учебных заведений, осуществляющих подготовку специалистов в области нефтепереработки, а также технических работников инженерно-нефтеперерабатывающих заводов и исследовательских и проектных институтов нефтяной промышленности</t>
  </si>
  <si>
    <t>Капустин В.М.</t>
  </si>
  <si>
    <t>Технология переработки нефти. Часть вторая. Первичная переработка нефти (в 2-х т.)</t>
  </si>
  <si>
    <t>Технология переработки нефти. Часть первая. Первичная переработка нефти (в 2-х т.)</t>
  </si>
  <si>
    <t>Капустин В.М. , Гуреев А.А.</t>
  </si>
  <si>
    <t>Технология переработки нефти. Том 3. Физико-химические процессы</t>
  </si>
  <si>
    <t>Технология переработки нефти. Часть 4. Физико-химические процессы</t>
  </si>
  <si>
    <t>Капустин В.М. , Гуреев А.А. , Пусурманова Г.Ж., Танашев С.Т.</t>
  </si>
  <si>
    <t>Мұнай өңдеу технологиясы. 3 бөлім. Физико-химиялық үрдістер.</t>
  </si>
  <si>
    <t>Мұнай өңдеу технологиясы. 4 бөлім. Физико-химиялық үрдістер.</t>
  </si>
  <si>
    <t>Капустин В.М., Танашев С.Т., Пусурманова Г.Ж.</t>
  </si>
  <si>
    <t>Мұнай өңдеу технологиясы. Бірінші бөлім. Мұнайды біріншілік өңдеу</t>
  </si>
  <si>
    <t>Шартты отын және мұнайлық эквивалент туралы түсініктер берілген, Ресей мен әлемдік отын-энергетикалық кешендердің жағдайлары қарастырылған. Мұнай өңдеу дамуының негізгі белестері қысқаша қарастырылған. Мұнай, мұнай фракциялары мен қалдықтардың негізгі физико-химиялық және дисперсілік қасиеттеріне қатысты сұрақтарға, сондай-ақ олардың мұнай өнімдерінің топтық химиялық құрамы мен эксплуатациялық қасиеттерімен байланысына, оларды технологиялық есептеулерде пайдалануға арналған бөлім үлкен орын алған. Моторлық отындардан бастап кокс пен битумдарға дейінгі - мұнай өңдеудің тауарлық өнімдеріне қойылатын негізгі талаптар келтірілген. МӨЗ – дағы ЭЛТҚ, АҚ, ВҚ, АВҚ қондырғыларында мұнайды біріншілік өңдеу және кең бензин фракциясын екіншілік айдау үрдістеріне ерекше көңіл бөлінген. Технологиялық қондырғылардың негізгі аппараттары қысқаша қарастырылып, оларды есептеудің принциптері берілген. Қоршаған ортаны қорғау және құрылғылардың сенімді жұмыс істеу, үрдістерді автоматтандыру сұрақтарына көңіл бөлінген.
 Мұнайлық жоғары оқу орындары мен факультеттері студенттеріне арналған; оқу құралы сондай-ақ мұнай өңдеу саласында жұмыс істейтін мамандарға, экономистерге, экологтарға, мұнай бизнесі – мұнайды өндіруден бастап дайын өнімдерді сатумен айналысатындарға да пайдалы болуы мүмкін.</t>
  </si>
  <si>
    <t>Мұнай өңдеу технологиясы. Екінші бөлім. Мұнайды біріншілік өңдеу</t>
  </si>
  <si>
    <t>Каракулин Л.М., Лапина Л.М.</t>
  </si>
  <si>
    <t>Электромеханика и электротехническое обрудование</t>
  </si>
  <si>
    <t>В учебном пособии приведены формы математического описания линеаризированных систем управления электроприводами. Изложены принципы построения замкнутых систем управления электроприводами, способы настройки простейших контуров регулирования. Представлены схемы реализации типовых регуляторов и их передаточные функции, изложена методика расчета параметров силовой части автоматизированного электроприводами. Показан синтез типовых одноконтурных и двухконтурных структур управления скоростью электропривода. Дана краткая характеристика этапов выполнения курсовой работы.
 Данное пособие может быть использовано студентами специальностей «Электроэнергетика», «Электропривод и автоматизация технологических комплексов» при изучении дисциплины «Системы управления электроприводами».</t>
  </si>
  <si>
    <t>Каракулин М.Л., Лапина Л.М.</t>
  </si>
  <si>
    <t>Электромеханические системы (асинхронные машины)</t>
  </si>
  <si>
    <t>Учебное пособие представляет вторую часть лекционного курса по дисциплине «Электромеханические системы» посвященную изучению асинхронных машин и включает в себя сведения по конструкции, типам, теории работы, областям применения и особенностям эксплуатации асинхронных машин. Учебное пособие предназначено для студентов специальности 5В070200 – «Автоматизация и управление» при изучении дисциплины «Электромеханические системы», и может быть полезно для студентов специальности 5В071800 – «Электроэнергетика» при освоении ими дисциплины «Электрические машины».</t>
  </si>
  <si>
    <t>Электромеханические системы (трансформаторы)</t>
  </si>
  <si>
    <t>Учебное пособие представляет первую часть лекционного курса по дисциплине «Электромеханические системы», посвященную изучению трансформаторов, и включает в себя сведения по конструкции, типам, теории работы, областям применения и особенностям эксплуатации трансформаторов. Учебное пособие предназначено для студентов специальности 5В070200 – «Автоматизация и управление» при изучении дисциплины «Электромеханические системы» и может быть полезно для студентов специальности 5В071800 – «Электроэнергетика» при освоении ими дисциплины «Электрические машины»</t>
  </si>
  <si>
    <t>Автоматизированный электропривод (500 тестов)</t>
  </si>
  <si>
    <t>Учебное пособие представляет собой сборник тестовых заданий по дисциплинам «Автоматизированный электропривод» и «Теория автоматизированного электропривода», и предназначено для текущего и рубежного контроля знаний студентов, проводимых при изучении данных дисциплин.Учебное пособие предназначено для студентов специальности 5В070200 – «Автоматизация и управление» при изучении дисциплины «Автоматизированный электропривод», и для студентов специальности 5В071800 – «Электроэнергетика» при освоении дисциплины «Теория автоматизированного электропривода»</t>
  </si>
  <si>
    <t>Электромеханикалық жүйелер (асинхронды машиналар)</t>
  </si>
  <si>
    <t>Оқу құралы «Электрмеханикалық жүйелер» пәнінің типті оқыту бағдарламаларына және оқу жұмыс бағдарламаларына сәйкес жасалған. Берілген оқу құралында дәрістер тақырыптары бойынша мәліметтер және зертханалық жұмыстарды орындау кезеңдері толық қарастырылған. Электрмеханикалық жүйелер асинхронды машиналардың типтерін, конструкцияларын, жұмыс теорияларын, қолдану облыстарымен ерекшеліктерін көрсетеді. Оқу құралы 5B070200 «Автоматтандыру және басқару», 5В071800 «Электроэнергетика» мамандықтарының студенттеріне арналған</t>
  </si>
  <si>
    <t>Электрмеханикалық жүйелер (трансформаторлар)</t>
  </si>
  <si>
    <t>Оқу құралының мазмұны «Электромеханикалық жүйелер» пәнінің лекция курсының бірінші бөлімі - трансформаторларға арналған, ол трансформаторлар құрылысынан, типінен, жұмыс теориясынан, қолдану аймағынан және пайдалану ерекшеліктерінен тұрады. Оқу құралын 5В070200 – «Автоматтандыру және басқару» мамандығының студенттері «Электрмеханикалық жүйелер» пәнін оқу кезінде қолданылады, сондай-ақ, 5В071800 – «Электрэнергетика» мамандығының студенттері «Электрлік машина» пәнін оқу кезінде пайдалана алады.</t>
  </si>
  <si>
    <t>Каракулов К.Ж., Примбетова С.К.</t>
  </si>
  <si>
    <t>Организация учебно-познавательной компетентности учащихся</t>
  </si>
  <si>
    <t>Карамолдаева Д.О.</t>
  </si>
  <si>
    <t>Вокалды-хор тәрбиесі</t>
  </si>
  <si>
    <t>Вокалды-хор тәрбиесі оқу құралы 050906 - «Мәдени-тынығу жұмысы» мамандығы бойынша мемлекеттік жалпыға міндетті білім беру стандарты талаптарына сәйкес құрастырылды. Төрт бөлімнен тұратын аталған оқу құралында хормен және жеке ән айту өнерінің негізгі мәселелері, оларды меңгеру әдістемелері, типтік бағдарламаға сәйкес музыкалық материалдар және ән жаттығулары берілген.
  Студенттерге, ЖОО ұстаздарына, бос уақытты ұйымдастырушы мамандарға арналған.</t>
  </si>
  <si>
    <t>Эстрадалық музыка</t>
  </si>
  <si>
    <t>Оқу құралында эстрадалық музыка, оның қалыптасуы мен дамуы, әр түрлі бағыттары, бір-бірімен сабақтастығы, отандық эстрадалық өнер, оның дамуында елеулі орын алған вокалды-аспаптық ансамбльдер тарихи тұрғыда қарастырылады. 
  Оқу құралы жоғары оқу орындарының, колледждердің, музыка мектептерінің арнайы музыкалық білім алып жатқан студенттеріне, оқушыларға, оқытушыларына, мектеп мұғалімдеріне және заманауи музыкамен әуестенуші жалпы көпшілікке арналады</t>
  </si>
  <si>
    <t>Карамурзиев Т.К.</t>
  </si>
  <si>
    <t>Экономическая оценка подземных вод Казахстана 1 кн.</t>
  </si>
  <si>
    <t>Книга посвящена экономической оценке подземных вод Казахстана. Разработаны теоретические, методические и практические проблемы. Даны практические рекомендации по эффективному использованию прогнозных региональных эксплуатационных ресурсов подземных вод Казахстана. Составлена карта прогнозных затрат на извлечение 1 м3 подземных вод по Казахстану. Книга предназначена для экономистов, гидрогеологов, географов, специалистов водного хозяйства</t>
  </si>
  <si>
    <t>Экономическая оценка подземных вод Казахстана 2 кн.</t>
  </si>
  <si>
    <t>Көп айнымалы функция талдауы. 1том</t>
  </si>
  <si>
    <t>Оқу құралында көп айнымалыға байланысты функциялар және айқындалмаған функциялар, еселі интегралдар,қисық сызықты және беттік интегралдар,өріс теориясы,кешенді талдауға кіріспе элементтері қарастырылған.Теориялық материалдың соңында бірнеше мысалдар толық шешімдерімен берілген.
  Оқу құралы ЖОО 5В060200-«Информатика» мамандығында оқитын студенттерге арналған.</t>
  </si>
  <si>
    <t>Көп айнымалы функция талдауы. 2том</t>
  </si>
  <si>
    <t>Ықтималдықтар теориясы (2 томда)</t>
  </si>
  <si>
    <t>Оқу құралы жоғары оқу орындарында оқылатын «Ықтималдықтар теориясы» пәнінің бағдарламасына сәйкес жазылған.Оқу құралының әрбір параграфында теориялық қағидалар дәлелдемесімен келтіріліп және оны жақсы меңгеруге жәрдемдесетін мысалдар мен жаттығулар толық түсіндірмесімен шығарылған. Сонымен қатар әр тақырыптың соңында аудиторияда және өздігінше шығарылатын есептер топтамасы берілген. Студенттердің өз бетінше міндетті түрде орындалуына тиісті және олардың білімін тексеруге арналған әр қайсысы 30 нұсқадан тұратын жаттығулар мен есептер берілген.</t>
  </si>
  <si>
    <t>Каргин Д.Б., Кенжалиев Д.И., Мухамедрахимова Г.</t>
  </si>
  <si>
    <t>Физика. Қысқаша анықтамалық. (Под грифом МОН РК)</t>
  </si>
  <si>
    <t>Каргин С. Т. /Kargin S.T., Zhekibayeva B.А., Abildina S.K./</t>
  </si>
  <si>
    <t>Introduction to the teaching profession</t>
  </si>
  <si>
    <t>Studying the course «Introduction to the teaching profession» will allow students to refer the peculiarities of teaching activities to their really motivated life choice, create prerequisites for effective personal development of each student in the educational process, help discover their creative potential, prepare them for continuous professional education. 
 The teaching aid is intended for university teachers, master and undergraduate students majoring in pedagogics, pedagogical college students, as well as school teachers and Professional Development Institute students.</t>
  </si>
  <si>
    <t>Каргин С.Т., Боброва В.В., Смаилова А.Ш.,Семенова А.А.</t>
  </si>
  <si>
    <t>Логопедке арналған альбом</t>
  </si>
  <si>
    <t>учебно методическое пособие</t>
  </si>
  <si>
    <t>рус/каз/анг</t>
  </si>
  <si>
    <t>Каргин С.Т., Карманова Ж.А., Бейсенбекова Г.Б., Манашова Г.Н., Есказинова Ж.А.</t>
  </si>
  <si>
    <t>Русско-казахско-английский терминологический словарь-справочник для студентов специальности - «Педагогика и психология». «Педагогика және психология» мамандығының студеНттеріне арналған орысша-қазақша-ағылшынша терминологиялық сөздік-анықтамасы. Russian-Kazakh-English terminology glossary-reference for students of specialty «Pedagogy and psychology». общепрофессиональная и профилирующая ДЕЯТЕЛЬНОСТЬ. жалпы кәсіби және профильдік іс-әрекеті. General professional and profiling ACTIVITIES 1 том</t>
  </si>
  <si>
    <t>словарь справочник</t>
  </si>
  <si>
    <t>Русско-казахско-английский терминологический словарь-справочник для студентов специальности - «Педагогика и психология». «Педагогика және психология» мамандығының студеНттеріне арналған орысша-қазақша-ағылшынша терминологиялық сөздік-анықтамасы. Russian-Kazakh-English terminology glossary-reference for students of specialty «Pedagogy and psychology». общепрофессиональная и профилирующая ДЕЯТЕЛЬНОСТЬ. жалпы кәсіби және профильдік іс-әрекеті. General professional and profiling ACTIVITIES 2 том</t>
  </si>
  <si>
    <t>Карелхан Н., Серік М., Альжанов А.Қ.</t>
  </si>
  <si>
    <t>Rad Studio ортасында программалау мен параллель есептеулер</t>
  </si>
  <si>
    <t>Оқу құралы жоғары оқу орындарының ақпараттық технологиялар саласы мамандықтарының студенттері мен магистранттарына арналған, сонымен бірге жоғары өнімді параллель есептеулермен айналысатын мамандарға кәсіби қызметтерінде қолдануға болады</t>
  </si>
  <si>
    <t>Карилхан А.К.</t>
  </si>
  <si>
    <t>«Химия» (есептер жинағы) оқу құралы оқу жоспарына және бағдарламасына сәйкес, дәрістік және семинарлық сабақтарға қолданатын мәліметтерді қамтыған. Оқу құралы жоғарғы оқу орындарының 5В072100 «Органикалық заттардың химиялық технологиясы» мамандығында оқитын студенттерге және басқа жоғары оқу орындарында «Химия» пәнін оқитын барлық мамандықтағы студенттерге, сонымен қатар мектеп мұғалімдеріне, химия пәнінен элективті курстарға арналған.</t>
  </si>
  <si>
    <t>Каримбаева Г. Ж., Бақтымбет Ә.С.</t>
  </si>
  <si>
    <t>Учебное пособие написано в соответствии с рабочей программой дисциплины «Экономическая теория» для образовательных программ «Экономика», «Учет и аудит», «Финансы», «Мировая экономика», «Государственное и местное управление», «Менеджмент», «Маркетинг». Рекомендовано для студентов всех форм обучения образовательных программ «Экономика», «Учет и аудит», «Финансы», «Мировая экономика», «Государственное и местное управление», «Менеджмент», «Маркетинг».</t>
  </si>
  <si>
    <t>Каримов С.С.</t>
  </si>
  <si>
    <t>Конструкциялық материалдар технологиясы</t>
  </si>
  <si>
    <t>Конструкциялық материалдар технологиясы оқу құралында техникалар мен технологияларда қолданылатын әр түрлі металл бөлшектердің құймалары туралы, аспаптар мен құрал-саймандардағы өңделуі жайлы баяндалған. Машина жасау өндірістерінде қолданылатын конструкциялық материалдардың тиімді технологиясы келтірілген. Материалдарды дайындау, қалыпқа құю, пісіру арқылы түрлі машиналар бөлшектерін жасаудың технологиясы қамтылған. 
  Оқу құралы жоғары оқу орындарының «Металургия және машина жасау» саласында оқитын мамандықтардың студенттеріне, магистранттарына, докторанттарына арналған.</t>
  </si>
  <si>
    <t>Шитті-мақта талшығын алғашқы өңдеу әдістерін жетілдіру</t>
  </si>
  <si>
    <t>Шитті-мақта талшығын алғашқы өңдеу әдістерін жетілдіру монографиясында бірінші бөлім шитті-мақта талшығын алғашқы өңдеу және джинерлеу машиналарының жағдайы, шитті-мақта талшығын алғашқы өңдеу әдістерін талдау, шитті-мақта құрамындағы ірі қиқым-қоқыстар және тазалау қондырғыларын зерттеуге арналған. Екінші бөлім шитті-мақта талшығын алғашқы өңдеудің тиімділігін жетілдірудің теориялық негіздері, джинерлеу машиналарын зерттеу кезінде анықталған негізгі параметрлер болса, үшінші бөлімде шитті-мақта талшығын ара тісінің қармап алу тәсілдерін зерттеу және жетілдіру, аралы цилиндір білігінің қаттылығын статикалық түрде анықтау зерттеу жолдарымен қарастырылған. 
 Монография жоғары оқу орындарында оқитын «Жеңіл өнеркәсіп» саласындағы студенттерге, магистранттарға, докторанттарға аналған.</t>
  </si>
  <si>
    <t>Исследование и совершенствование процесса очистки от крупного сора волокнистых материалов</t>
  </si>
  <si>
    <t>В данной монографии изучено точное понятие первичной переработки хлопка-сырца от крупного сора волокнистых материалов, и его деталей на очистительных машинах, дается полная информация о процессе очистки хлопка-сырца, рассмотрена регенерация очистительной системы от крупного сора, состоящей из колосниковой решетки, зубчатого барабана и щеточных барабанов в рабочей камере, подробное описание дополнительных источников конструкции механизма. Монография предназначена для студентов, магистрантов, докторантов текстильной и легкой промышленной специальностей ВУЗов и для специалистов данной сферы.</t>
  </si>
  <si>
    <t>Каримов С.С., Г.С.Болыс</t>
  </si>
  <si>
    <t>Тоқыма өндірісінің материалтануы</t>
  </si>
  <si>
    <t>Тоқыма өндірісінің материалтануы оқу құралында табиғи және химиялық талшықтардың құрамы, қасиеттері, жіктелулері бойынша толық мағұлыматтар берілген. Сонымен қатар оқулықта жіп иіру, маталарды алу технологиясы, дайын маталардың құрылымы, құрамы мен қасиеттері, маталарды стандарттау, сортын анықтау, маталардың ассортименті, тоқыма материалдары, тоқылмаған материалдар, киімге қажетті жіптер мен қосымша материалдар, жылулық материалдар топтамасы, дайындалған тігін материалдары тақырыптары кең көлемде қарастырылған. Оқу құралы жоғары оқу орындарының «Тоқыма, Дизайн» саласында оқитын мамандықтардың студенттеріне, магистранттарына, докторанттарына арналған.</t>
  </si>
  <si>
    <t>Каримов С.С., Каримов Д.С., Смаханов Т.С.,</t>
  </si>
  <si>
    <t>Энергосберегающие автомобили</t>
  </si>
  <si>
    <t>В данной монографии изучены общие понятия газотурбинного автомобиля и его деталей, дается полная информация о гибридных автомобилях, рассмотрено подробное описание дополнительных источников электроэнергии для гибридного автомобиля. Монография предназначена для студентов, магистрантов, докторантов транспортно-энергетических специальностей ВУЗов и для специалистов данной сферы.</t>
  </si>
  <si>
    <t>Каримова А.Б.</t>
  </si>
  <si>
    <t>Қатты отын химиясы</t>
  </si>
  <si>
    <t>Каримова Б.С., Кусаинов Г.М., Жетпеисова Н.О.</t>
  </si>
  <si>
    <t>Учебниковедение: Русско-казахский словарь</t>
  </si>
  <si>
    <t>В словаре в алфавитном порядке представлен понятийно-категориальный аппарат наиболее употребляемых терминов в области учебниковедения и учебного книгоиздания, который включает около 1000 слов и выражений. Словарь в странах СНГ подготовлен впервые.
 Адресуется работникам сферы образования и науки, обучающимся гуманитарных колледжей, педагогических вузов и университетов, авторам и экспертам учебных изданий.</t>
  </si>
  <si>
    <t>Каримова Б.С., Кусаинов Г.М., Нургалиева Г.К.</t>
  </si>
  <si>
    <t>Школьный учебник: современное состояние и развитие. 1-том</t>
  </si>
  <si>
    <t>В коллективной монографии рассматриваются актуальные вопросы теории и практики современного школьного учебника, роль, место и функции его в условиях обновления содержания образования в контексте внедрения трехъязычия и перехода казахского языка на латиницу, раскрываются проблемы цифровизации образования и образовательных ресурсов, предлагаются онцептуальные авторские подходы по различным аспектам учебниковедения. Книга адресована работникам сферы образования и науки, обучающимся гуманитарных колледжей, педагогических вузов и университетов, авторам и экспертам учебных изданий, книгоиздателям учебной литературы.</t>
  </si>
  <si>
    <t>Школьный учебник: современное состояние и развитие. 2-том</t>
  </si>
  <si>
    <t>В коллективной монографии рассматриваются актуальные вопросы теории и практики современного школьного учебника, роль, место и функции его в условиях обновления содержания образования в контексте внедрения трехъязычия и перехода казахского языка на латиницу, раскрываются проблемы цифровизации образования и образовательных ресурсов, предлагаются концептуальные авторские подходы по различным аспектам учебниковедения.
 Книга адресована работникам сферы образования и науки, обучающимся гуманитарных колледжей, педагогических вузов и университетов, авторам и экспертам учебных изданий, книгоиздателям учебной литературы.</t>
  </si>
  <si>
    <t>рус,каз,англ</t>
  </si>
  <si>
    <t>Карипбаев Б.И.</t>
  </si>
  <si>
    <t>Терминологический словарь-справочник по курсу "История и философия науки" (русско-казахско-английский)</t>
  </si>
  <si>
    <t>Словарь-справочник</t>
  </si>
  <si>
    <t>Настоящий словарь предназначен для использования в учебном процессе, а также в качестве лексикографического справочника, содержащего материал на русском, казахском и английском язы¬ках. Словарь включает 167 терминов по курсу «История и филосо¬фия науки», расположенных в алфавитном порядке. 
  Словарь-справочник представляет интерес для студентов, ма-гистрантов, докторантов, а также специалистов различных сфер, интересующихся проблемами истории, философии и методологии науки.</t>
  </si>
  <si>
    <t>Карипбаев Б.И., Донецкая Н.А.</t>
  </si>
  <si>
    <t>Теории массовой культуры</t>
  </si>
  <si>
    <t>Хрестоматия содержит фрагменты работ ведущих спе-циалистов в области философского и культурологического знания. Материал, представленный в книге, может быть использован в преподавании курса «Теории массовой культуры», а также в качестве учебного материала при изучени дисциплин социогуманитарного цикла. Предназначается для студентов, магистрантов, преподавателей.</t>
  </si>
  <si>
    <t>Карипбаева Н.Ш, Полевик В.В, Силыбаева Б.М.</t>
  </si>
  <si>
    <t>Ботаниканың оқу практикумы. 1-том</t>
  </si>
  <si>
    <t>Биология и география</t>
  </si>
  <si>
    <t>Бұл кітап Қазақстан Республикасының Білім және Ғылым министрлігі бекіткен типтік оқу бағдарламасына сәйкес ботаника пәнінен оқу практикасын өткізуге байланысты жазылған. Кітап екі бөлімнен тұрады, бірінші бөлімде өсімдіктердің құрылыс ерекшеліктері, биологиясы, экологиясы және зерттеу әдістері берілген. Екінші бөлімде мектеп бағдарламасында биология пәнінде қарастырылатын 15 тұқымдастың бейнеленген анықтағышы құрылған. Ботаниканың оқу практикумы жоғарғы оқу орындарында биология, ауыл-шаруашылық, зоотехника, экология, география, фармакология факультеттерінде оқитын студенттерге, магистранттарға және оқытушыларға арналған. Сонымен қатар бұл кітапты мектептердегі биология пәнінің мұғалімдері мен оқушылары пайдалана алады.</t>
  </si>
  <si>
    <t>Ботаниканың оқу практикумы. 2-том</t>
  </si>
  <si>
    <t>Карипбаева Н.Ш., Қуанышбаева М.Ғ., Полевик В.В., Хромов В.А.</t>
  </si>
  <si>
    <t>Шыңғыстау
 өсімдіктері мен жануарлары</t>
  </si>
  <si>
    <t>Қазақстан Білім және Ғылым министрлігі тарапынан берілген грант бойынша, Шыңғыстау аймағындағы өсімдіктер мен жануарлардың көптүрлілігі зерттелді. Кітапта Шыңғыстау аймағында кездесетін 117 өсімдіктер, 120 бунақденелілер, 76 омыртқалы жануарлар түрлері сипатталған.
 «Шыңғыстау» кітабын жоғарғы оқу орындарында биология, география, ауыл шаруашылығы, зоотехника, экология, фармакология мамандықтарында оқитын студенттер мен магистранттар және мектеп мұғалімдері мен оқушылар пайдалана алады. Сонымен қатар, кітаптағы өсімдіктер мен жануарлардың көптүрлілігіне байланысты ғылыми ақпараттар халық арасында да қызығушылық туғызады, осыған байланысты кітап көпшілік оқырман қауымға арналады.</t>
  </si>
  <si>
    <t>Карипбаева Н.Ш., Полевик В.В., Нағашбекова Л.Ә., Мукаева Г.Т.</t>
  </si>
  <si>
    <t>Макромицеті саңырауқұлақтар</t>
  </si>
  <si>
    <t>Биология, химия</t>
  </si>
  <si>
    <t>Бұл әдістемелік нұсқау жоғарғы оқу орындарының « Биология» және «Химия» мамандықтарының студенттеріне және мектеп мұғалімдері мен оқушыларына арналған. Ұсынылып отырған әдістемелік нұсқауда, макромицетті немесе қалпақты саңырауқұлақтардың 96 түріне морфологиялық және экологиялық сипаттамалары және анықтағышы беріліп отыр.</t>
  </si>
  <si>
    <t>Карипбаева Н.Ш., Полевик В.В., Силыбаева Б.М.</t>
  </si>
  <si>
    <t>Иллюстрированный определитель цветковых растений</t>
  </si>
  <si>
    <t>Иллюстрированный определитель</t>
  </si>
  <si>
    <t>В иллюстрированном определителе дана морфологическая характеристика органов цветковых растений, а также 15 семейств, изучаемых в курсе био-логии, составлены паспорта и ключи определения семейств и родов цветковых растений Казахстана. В данный определитель включено описание 201 рода, в иллюстрациях представлено 224 вида. Книга рекомендована для школьников и учителей, а также студентов био-логов, экологов, географов.</t>
  </si>
  <si>
    <t>Каркинбаева Ш.И., Хасенова К.К., Жунусова А.Ж.</t>
  </si>
  <si>
    <t>Территориальное управление городом</t>
  </si>
  <si>
    <t>Содержание учебного пособия «Территориальное управление городом» исходит из необходимости изучения экономических тенденций и актуальных проблем управления городом. Учебное пособие рассчитано на подготовку специалистов в области государственного и местного управления, усвоение которой необходимо для успешной будущей профессиональной деятельности.</t>
  </si>
  <si>
    <t>Карлиханов Т.К.</t>
  </si>
  <si>
    <t>Арал: прошлое, настоящее и будущее (Под общей редакцией д.т.н., профессора Т.К. Карлиханова)</t>
  </si>
  <si>
    <t>В книге дана общая схема содержания по разделам. Каждые три подраздела в каждой из трех Частей могут расширяться и дополняться при наличии согласованного (общей редколлегией) материала.
 Например, в подразделе «Проекты реабилитации в Приаралье», а их великое множество, нужно будет перечислить по возможности все, но подробно останавливаться только на основных. Таких как: ПРООН-МФСА, ЮНЕСКО, ГЭФ-ПМГ, Всемирного банка развития, так как они были спланированы с учетом комплексных действий всех стран участников международного соглашения по спасению Аральского моря. Затем в подразделе «Результаты проектной деятельности…» подведены итоги на 2013 год по странам участникам. Безусловным лидером здесь является Республика Казахстан с комплексным решением реабилитации Малого Арала.
 Часть третья – будущее. Здесь приведены государственный план развития Приаралья и инвестиции.</t>
  </si>
  <si>
    <t>Совершенствование технологии выращивания риса в низовьях реки Сырдарьи</t>
  </si>
  <si>
    <t>В учебном пособии на основе научных исследований и обобщений передового опыта даются рекомендации на перспективу по дальнейшему развитию промышленного комплекса, рисоводства Юга Казахстана на примере Кызылординской области. В работе рассмотрены пути совершенствования технологии выращивания риса в низовьях реки Сырдарьи на орошаемой территории Кызылординской области. Отмечено, что главной культурой в условиях Кызылординской области должен остаться рис, с учетом внедрения менее влагоемких технологий его возделывания. Научно обосновано, что значительная экономия поливной воды достигается за счет раннего посева риса, так как его всходы при этом обеспечивается за счет осенней – зимней - весенних запасов влаги в почве.
 Опыт всех важнейших рисосеющих районов Центральной Азии, а также результаты многочисленных экспериментов свидетельствует о том, что более высоких урожаев можно ожидать при культуре риса с пересадкой, чем при прямом посеве семян в поле вразброс или рядками.</t>
  </si>
  <si>
    <t>Карменова М.А., Шошак М., Сарсенгалиева Г.Б.,</t>
  </si>
  <si>
    <t>Инновационные технологии в образовании</t>
  </si>
  <si>
    <t>Учебно-методическое пособие «Инновационные технологии в образовании» содержит теоретический и практический материал, который могут использовать как преподаватели, так и студенты данной специальности. Данное учебно-методическое пособие предназначено для студентов 3 курса специальности 5В011100-«Информатика» для изучения элективной дисциплины «Информационные и коммуникационные технологии в образовании». В содержании учебно-методического пособия также имеется тестовая база для проведения контроля знаний студентов и самоконтроля.</t>
  </si>
  <si>
    <t>Оқу құралында Абайдың ақындық мұрасы жаңа таныммен қарастырылады. Абай дәстүрінің Алаш әдебиетіндегі жалғастығы, Абай мен М.Әуезов шығармашылығындағы сабақтастық мәселесі жан жақты сараланады. Еңбек абайтану мен әуезовтану саласындағы көкейкесті мәселелерге арналған. 
 Кітап жоғары оқу орындарының оқытушы-ұстаздарына, студенттерге, магистранттарға, PhD докторанттарға және мектеп оқушылары мен мұғалімдеріне арналған.</t>
  </si>
  <si>
    <t>Карыбаева С.Е.</t>
  </si>
  <si>
    <t>С.Мұқанов поэзиясындағы авторлық метафоралардың танымдық ерекшеліктері</t>
  </si>
  <si>
    <t>Бұл монографияда С. Мұқановтың поэзиясындағы авторлық метафоралар когнитивтік аспектіде қарастырылады. Ғылыми еңбек жоғары оқу орындарында «Көркем мәтінді лингвистикалық талдау», «Когнитивтік лингвистика», «Стилистика және тіл мәдениеті» пәндерінен дәріс беруде пайдаланылуға ұсынылады. Сондай-ақ, көркем мәтінге стилистикалық-лингвистикалық талдау жүргізу барысында, С. Мұқанов шығармашылығына арналған арнаулы (таңдау) курстарды оқыту барысында пайдалануға болады.</t>
  </si>
  <si>
    <t>Карымсакова Ж.К., Саяпил А.</t>
  </si>
  <si>
    <t>Основы экономической теории</t>
  </si>
  <si>
    <t>Практикум представляет собой краткое изложение лекций по дисциплине «Основы экономической теории». Издание не является альтернативой учебникам и учебным пособиям для получения фундаментальных знаний, но служит дополнительным пособием для успешной сдачи рубежного, итогового контроля. Его цель – предоставить студентам материал для обсуждения на практических занятиях и для самостоятельной работы. Практикум включает в себя тестовые задания и задачи для закрепления темы. Адресовано студентам вуза всех специальностей, изучающих курс «Основы экономическая теория».</t>
  </si>
  <si>
    <t>Касабеков М.И., Тукешова Г.А.</t>
  </si>
  <si>
    <t>Теориялық механика: Семестрлік жұмыстардың тапсырмалар жинағы</t>
  </si>
  <si>
    <t>Бұл оқу құралы жоғары кәсіптік мамандар дайындайтын теханикалық оқу орындарының күндізгі оқитын бөлімдерінің оқу жоспарлары мен пәннің типтік бағдарламаларына сәйкес даярланған. Ол күндізгі бөлімде оқитын студенттердің семестрлік жұмыстарын мезгілінде орындауға арналған.</t>
  </si>
  <si>
    <t>Касенов К.Р. , Атантаева А.А.</t>
  </si>
  <si>
    <t>Практикум по управлению инновационными проектами</t>
  </si>
  <si>
    <t>Для закрепления теоретических материалов планами практических занятий предусмотрены задания, методические рекомендации к выполнению заданий, тесты для проверки знаний, тематика рефератов, вопросы для подготовки к экзамену, глоссарий, основная и дополнительная литература.. Практикум по управлению инновационными проектами для магистрантов специальностей 6М050700 «Менеджмент», 6М051800 «Управление проектами» и 6М051700 «Инновационный менеджмент»</t>
  </si>
  <si>
    <t>Касенов К.Р., Адельбаева А.К.</t>
  </si>
  <si>
    <t>Кәсіпкерлік стратегияларды таңдау</t>
  </si>
  <si>
    <t>Қазіргі кезде Қазақстан үшін кәсіпкерліктің дамуы өзекті мәселелердің бірі болып табылады. Оқу құралында кәсіпкерлік стратегиялардың дамуы мен келешегі туралы материалдар ұсынылған, кәсіпкерлік стратегияларды басқару, жоспарлау мәселелері қарастырылған. Кәсіпорынның маркетингтік стратегиялары, кәсіпорын дамуының экономикалық стратегиясын қалыптастыру сұрақтары, инновациялық даму стратегиялары, қаржылық стратегиялар, Қазақстан Республикасының стратегиялық бағдарламалары туралы мәселелер тереңінен келтірілген. Қазіргі замандағы кәсіпкерлік стратегиялардың теориялық мәселелері баяндалған. Бұл еңбек «Кәсіпкерлік стратегиялар» пәні бойынша жаңа типтік бағдарлама талабына сәйкес жазылған. Кітап жоғары оқу орын­да­рының экономикалық мамандықтар студенттері мен магистранттар, кәсіпкерлерге, кәсіпорын жетекшілер мамандарына арналған.</t>
  </si>
  <si>
    <t>Касенова Л.Г.</t>
  </si>
  <si>
    <t>Физика. 1 бөлім</t>
  </si>
  <si>
    <t>Осы оқу құралында физиканың мектеп курсы бойынша қысқаша теориялы қ материалдар, формулалар, негізгі заңдар, есеп шығару мысалдары келтірілген. Материалдар ҰТО (НЦТ) ұсынған пәннің бағдарламасы негізінде тестік тапсырмалардың ерекшеліктерін ескере отырып іріктеліп алынған. Оқу құралында ұсынылған тараулар бойынша ҰБТ тапсырмаларда кездесетін теориялық сұрақтардың барлығына дерлік жауап берілген, көрсетілген есеп шығару мысалдары кез келген ұқсас есепті шығаруға мүмкіндік береді. Оқу құралы мектептің жоғарғы сынып оқушыларына, физика пәнінің мұғалімдеріне, техникалық мамандықтарында оқитын колледж және ЖОО студенттеріне және өзін-өзі білімін жетілдіретін тұлғаларға арналған</t>
  </si>
  <si>
    <t>Теория и расчет слоистых пластинчатых конструкций на основе механики композиционных материалов</t>
  </si>
  <si>
    <t>Механика. Строит. Машин</t>
  </si>
  <si>
    <t>В монографии изложена один из вариантов уточненных теории и расчетов слоистых конструкций, в частности пластин широко используемых в различных отраслях техники в качестве основных несущих элементов конструкции. Приведенные в монографии численные результаты для однородной и трехслойных, многослойных плит при различных соотношениях толщин и модулей упругостей материалов, полученных на основе уточненной теории расчета , позволяют выявить действительную работу слоев и их взаимодействия. Настоящая монография предназначено для студентов магистрантов строительных и машиностроительных специальностей изучающих курсы строительной механики и работу строительных конструкций из композиционных материалов, а также представляет интерес для инженерно-технических работников, научных проектных и строительных организаций.</t>
  </si>
  <si>
    <t>Торкөзді стерженді жүйелер</t>
  </si>
  <si>
    <t>Инженерлік механика және Серпімді теория және теория ағымының жалпы оқу бағдарламасында торкөзді стерженді жүйелерді есептеу, оның ең маңызды және сондай кеңейтілген бөлімі ретінде оқыту қарастырылған.Оқу құралы стерженьдер жүйелеріне жататын фермалардың есептеу тәсілдерін мемлекеттік тілде оқыту кезінде қажетті көмек ретінде жазылған.Оқу құралы, құрылыс және жол машина саласында, көпір, шахта құрылыстарына қатысты мамандықтар (ТТ,С,А,КБ) студенттеріне «Инженерлік механика», «Құрылыс механика» пәндерінен есептеу, зертханалық – жобалау тапсырмаларын, курстық, дипломдық жобалау жұмыстарын орындау кездерінде, сонымен қатар, басқа да пәндерден беретін оқытушыларға да пайдалы.</t>
  </si>
  <si>
    <t>Статически неопределимые стержневые системы</t>
  </si>
  <si>
    <t>В учебном пособии рассмотрены такие вопросы, как цель, задачи и основные понятия курса «Основы расчета стержневых систем». Расчет статически неопределимых стержневых систем. Классические методы расчета: метод сил, метод перемещения. Определение перемещения в стержневой системе, расчет неразрезных балок, уравнение трех моментов.В пособии, подробно изложена классическая методика расчета строительной механики для расчета статически неопределимых стержневых систем. Приведены результаты расчета ряда задач изгиба статически неопределимых многопролетных неразрезных балок, арок и рам, ферм.Настоящее пособие предназначено для студентов строительных и машиностроительных специальностей, изучающих курсы строительной механики и работу строительных конструкций, а также может представлять интерес для инженерно-технических работников, научных проектных и строительных организаций.</t>
  </si>
  <si>
    <t>Статически определимые системы</t>
  </si>
  <si>
    <t>В учебной программе курса «Основы расчета стержневых систем» особое место занимает расширенное изучение статических расчетов конструкций, в виде статически определимых систем, обладающие высокими прочностными и жесткостными характеристиками с относительно малой массой, отвечающие реальным эксплуатационным требованиям. Этим требованиям вполне отвечают многопролетные статически определимые балки, трехшарнирные арки и рамы, плоские фермы, распорные и комбинированные, которые все чаще находят широкое применение в различных областях машиностроения и строительства.Учебное пособие предназначено в помощь студентам специальности 5В072900 «Строительство» для самостоятельной работы по выполнению заданий и курсовой работы по расчету статически определимых систем по дисциплине «Основы расчета стержневых систем».Настоящее пособие предназначено для студентов строительных и машиностроительных специальностей, изучающих курсы строительной механики и работу строительных конструкций, а также представляет интерес для инженерно-технических работников, научных проектных и строительных организаций.</t>
  </si>
  <si>
    <t>Стержендер жүйесін есептеу негіздері</t>
  </si>
  <si>
    <t>Оқулықта ғимараттар мен үймереттердің құрылымдарын есептеу үшін теориялық материалдар және шығарылған есептік мысалдар, оған керекті қосымшалары да берілген және құрылыс, транспорттық құрылыс, шахта-құрылыс студенттерін бакалавриат бағдарламасы бойынша оқытуға арналған. Құрылыс механикасының басты тарауы боп саналатын стержендер жүйелерінің есептеу негіздерінің теориялары қарастырылған.Оқулық мазмұны құрылысшылар, сәулетшілер үшін МжМОС негізгі талаптарына және жағдайларына сәйкес тұғырланған.Оқулық құрылыс және жол машина саласында, көпір, шахта құрылыстарына қатысты мамандықтар студенттеріне «Инженерлік механика», «Құрылыс механика» пәндерінен есептеу, зертханалық – жобалау тапсырмаларын, курстық, дипломдық жобалау жұмыстарын орындау кездерінде, сонымен қатар, өндірістік және азаматтық гимараттарды жобалайтын (есептеу саласы бойынша) қызметкерлерге де пайдалануына болады.</t>
  </si>
  <si>
    <t>Касимов А.Т., В.А. Илькун, А.А. Бударагина</t>
  </si>
  <si>
    <t>Машина бөлшектерін есептеу</t>
  </si>
  <si>
    <t>«Машина бөлшектері және құрастыру негіздері», «Машиналарды жобалау» пәндерінің жалпы оқу бағдарламасында бөлшектерді есептеу, оның ең негізгі және кеңейтілген бөлімі ретінде оқытылады. Оқу құрал, осы жоғары айтылған курстардың бағдарламасына сай «Машина жасау», «Көлік техникасы және технологиясы» «Қондырғылар технологиясы» саласындағы мамандықтарға қатысты оқитын студенттерге арналып жазылған.Оқу құралы машина құрылысындағы, жол-көлік машина, қондырғылар технологиясы салаларындағы күндізгі және сырттан оқитын студенттерге «Машина бөлшектері және құрастыру негіздері» , «Машиналарды жобалау» пәндерінен орындалатын бақылау, курстық жұмыстарына және курстық, дипломдық жобалау жұмыстарына арналған .</t>
  </si>
  <si>
    <t>Касимова Б.Р.</t>
  </si>
  <si>
    <t>Электр тізбек теориясы</t>
  </si>
  <si>
    <t>Касимова Б.Р., Арпабеков М.И., Куанышбаев Ж.М., Баубек А.А.</t>
  </si>
  <si>
    <t>Теория электрических цепей</t>
  </si>
  <si>
    <t>В учебном пособии подробно рассматриваются методы расчета и физические процессы активных и пассивных электрических цепей, а также частотные и временные характеристики различных цепей, приводятся алгоритмы расчета с использованием компьютера. Рассмотрены традиционные и новые вопросы теории линейных и нелинейных электрических цепей. Рассмотрены традиционные и новые вопросы теории линейных и нелинейных электрических цепей, электромагнитных явлениях и сформулированы основные понятия и законы теории электрических и магнитных цепей. Учебное пособие предназначено для студентов энергетических и технических специальностей.</t>
  </si>
  <si>
    <t>Касимова Б.Р., Скакова А.Ж.</t>
  </si>
  <si>
    <t>ЭЕМ-ді ұйымдастыру</t>
  </si>
  <si>
    <t>Көпшілік назарына ұсынылып отырған оқу құралында ЭЕМ-нің негізгі функционалдық элементтері, мультипрограммалық ЭЕМ жұмысын ұйымдастыру, дербес ЭЕМ-дегі жадыны басқару жүйесі жәнеесептеуiш жүйелерінiң архитектурасы қарастырылады. Соның ішінде арифметикалық логикалық құрылығысы; басқару құрылғысы және бірнеше жұмысшы регистрлердің жұмыс істеу принциптері қарастырылады. Микропроцессор бір немесе бірнеше интегралдық схемадан тұрады. Сонымен қатар оларды ұйымдастыру, ұйымдастыруға байланысты саясатты жүргізу жолдары және жұмыс жасау жолдары туралы деректер келтірілген.</t>
  </si>
  <si>
    <t>Касимова Б.Р., Шакирова Р.Е.</t>
  </si>
  <si>
    <t>Электротехникадан зертханалық практикум</t>
  </si>
  <si>
    <t>Электр тізбектерінің теориясы пәні тұрақты және айнымалы тоқтар тізбектерінде физикалық процесстерін сонымен осы тізбектерді есептеу әдістерін зерттеді қамтиды. Электр энергия ең әмбебаб энергия түрі болып табылады. Осы пән негізінде басқа электротехникалық пәндерді үйренуге болады. Зертханалық жұмыстар виртуал түрде Multisim бағдарламасын қолданып жасалған.</t>
  </si>
  <si>
    <t>Касымов С.К., Асенова Б.К., Нургазезова А.Н., Нурымхан Г.Н., Игенбаев А.К., Муслимова Н.Р.</t>
  </si>
  <si>
    <t>Технология мяса и мясных продуктов</t>
  </si>
  <si>
    <t>В учебном пособие рассмотрены приемка сырья на предприятиях мясоперерабатывающей промышленности, методы определения каяества исходного сырья и готовой продукции, технологии производства мясных продуктов с указанием технологических режимов, ассортимент мясной продукции. Особенное внимание выделено температурным, временным и другим режимам обработки мясного сырья. Рассмотрены научно-практические аспекты мясного производства. Учебное пособие предназначено для обучающихся специальности «5В072700, 6М072700, 6D072700 – Технология продовольственных продуктов», «6М073500, 6D073500 – Пищевая безопасность»</t>
  </si>
  <si>
    <t>Касымов С.К., Нургазезова А.Н., Нурымхан Г.Н., Кулуштаева Б.М., Игенбаев А.К.</t>
  </si>
  <si>
    <t>Тамақ өнімдерін зерттеуде қолданылатын әдістер мен әдістемелер</t>
  </si>
  <si>
    <t>Оқу құралында тамақ өндірісі саласының шикізаттарын және дайын өнімдерін зерттеу әдістері және әдістемелері қарастырылған. Тамақ өнімдерін сапасын зерттеудің негізгі әдістеріне жеке тоқтала отырып, оның ерекшеліктері, артықшылықтары мен кемшіліктері, зерттеу әдістерін орындау тәртіптеріне ерекше назар аударылған. Тамақ өндірісінің ғылыми-тәжірибелік аспектілері қарастырылды. Оқу құралы «5В072700-Азық-түлік тағамдары технологиясы», «5В072800-Өндеу өндірістерінің технологиясы» мамандықтарының студенттеріне және «6М072700-Азық-түлік тағамдары технологиясы», «6М072800-Өндеу өндірістерінің технологиясы», «6М073500-Тағам қауіпсіздігі» мамандықтарының магистранттарына арналған оқу құралы ретінде ұсынылады.</t>
  </si>
  <si>
    <t>Касымова А. Х., Давлетова А. Х., Рахимжанова М., Адырбекова А.</t>
  </si>
  <si>
    <t>Компьютерлік графика</t>
  </si>
  <si>
    <t>Оқу құралы ЖОО оқытушылары, ғылыми қызметкерлер, магистранттар мен студенттерге арналған, мақсаты - тәжірибеге жаңа ақпараттық-коммуникативтік технологияларды енгізу жолымен білім беру үрдісінің тиімділігін көтеру; педагогикалық және ақпараттық-коммуникациялық технологиялардың бірігуі негізінде оқыту сапасын жақсарту; оқытушылардың ашық ақпараттық қоғам дүниетанымын қалыптастыру; ақпараттық-коммуникациялық технологияларды пайдалану әдістемесі, графикалық тапсырмалар жүйесі, оларды құру ерекшелігі саласында, пайдалану және білім беруді ілгерілендіру жағдайында графикалық тапсырмаларды шешу әдістері және компьютерлік графиканы оқыту әдістемесімен байланысты мәселелер жүйесі саласында оқытушылардың біліктілігін көтеру</t>
  </si>
  <si>
    <t>Кемел М., Бакирбекова А.М.</t>
  </si>
  <si>
    <t>Управление персоналом в государственной службе</t>
  </si>
  <si>
    <t>В учебном пособии рассмотрены теоретические основы системы управления персоналом в системе государственных органов; представлены научные и практические аспекты формирования, использования, развития персонала государственных организаций; раскрыты направления работы кадровой службы по обеспечению основных функций управления персоналом.В пособие включены контрольные вопросы тематика рефератов и тестовые задания для самопроверки, приведены глоссарий терминов и библиографический список специальной литературы. Учебное пососбие предназначено для преподавателей, магистрантов и студентов вузов специальности «Государственное и местное управление».</t>
  </si>
  <si>
    <t>Кемел М., Айтаханов Қ., Бакирбекова А.М</t>
  </si>
  <si>
    <t>Қазақстанның ауыл шаруашылығы: даму хронологиясы және тиімді басқару. (2 томда)</t>
  </si>
  <si>
    <t>Монографияда Қазақстан Республикасының тәуелсіздігі жылдарындағы ауыл шаруашылығы дамуының ғылыми негіздеріне және қазіргі жай-күйіне талдау жасалған, ауыл шаруашылығын дамытудың, жер және су пайдаланудың, сондай-ақ ауыл шаруашылығының бәсекеге қабілеттілігін арттырудың шетел тәжірибесі зерделеу арқылы басым бағыттарын айқындау мәселелері қойылған. Басылым студенттерге, магистранттар мен ЖОО оқытушыларына, ауыл шаруашылығы мәселелеріне және оның даму ерекшеліктеріне қызығатын ғылыми және практикалық қызметкерлерге арналған.</t>
  </si>
  <si>
    <t>Кемел М., Бакирбекова А.М., Жалбиева А.С.</t>
  </si>
  <si>
    <t>Сельское хозяйство Казахстана: хронология развития и современное состояние. (в 2-х т.)</t>
  </si>
  <si>
    <t>В монографии рассмотрено научные основы сельского хозяйства, от становления в период получения независимости по настоящее время, проведен анализ современного состояния, представлен зарубежный опыт развития сельского хозяйства, а также приоритетные направления развития и повышения конкурентоспособности сельского хозяйства. Издание представляет интерес для студентов, магистрантов и преподавателей ВУЗов, научных и практических работников, интересующихся проблемами сельского хозяйства и особенностями ее развития.</t>
  </si>
  <si>
    <t>Кемелбеков Қ.Б. (Кемельбеков К.Б.)</t>
  </si>
  <si>
    <t>Қазақтың әдеп мәдениеті</t>
  </si>
  <si>
    <t>Оқу құралы кредиттік бағдарламада студенттерге «Мәдениеттану» пәнінен гуманитарлық- педагогикалық мамандықтарына қосымша материал ретінде арналған. Оқу құралының негізгі тұжырымдары мен қағидалары елімізде мәдениеттану, этика, философия пәндерін оқытуда және қазақ халқының этикалық мәдени мұрасына байланысты қазіргі кезеңге қатысты арнаулы курстарды дайындауға көмегін береді.</t>
  </si>
  <si>
    <t>Кемелбеков Қ.Б. (Кемельбеков К.Б.), Оразымбетова З.Ш., Еркінбекова Ә.С. Дуйсебаев М.Т.</t>
  </si>
  <si>
    <t>Дінтану</t>
  </si>
  <si>
    <t>Оқу құралында Қазақстанда орын алып, кеңінен таралған дәстүрлі және дәстүрлі емес діндердің жалпы тарихы мен ілімі, Қазақстанда таралу аумағы мен өзіндік ерекшеліктері қарастырылған. Басылым дінтанушыларға, бакалавр, магистрант ұстаздарға, мемлекеттік ұйымдарда дін мәселесімен айналысатын әр түрлі деңгейдегі мемлекеттік қызметкерлерге және жалпы дін мәселесіне қызығушылық танытатын көпшілікке арналады. Дінтану оқу құралы Білім берудің тиісті деңгейлерінің мемлекеттік жалпыға міндетті білім беру стандарттары ҚР Үкіметінің 23 тамыз 2012 ж. 1080 Қаулысына сәйкес құрастырылды.</t>
  </si>
  <si>
    <t>Кемелова Г.С., Лосева И.В., Аубакирова А.А.</t>
  </si>
  <si>
    <t>Оқу-әдістемелік әдебиеттерді бекітуге және баспадан шығаруға дайындау. Подготовка учебно-методической литературы к утвеждению и изданию</t>
  </si>
  <si>
    <t>Әдістемелік ұсыныстар</t>
  </si>
  <si>
    <t>Әдістемелік нұсқаулықта оқу-әдістемелік әдебиеттерді дайындау бойынша бекітуге және баспадан шығару әдісі үшін негізгі талаптар ұсынылған. Әдістемелік нұсқаулықтар Қазақстан Республикасының Денсаулық сақтау және әлеуметтік даму министрлігі мен Білім және Ғылым министрлігінің нормативтік құжаттары мен МЕМСТ негізінде дайындалған.</t>
  </si>
  <si>
    <t>Кемельбекова Ж.</t>
  </si>
  <si>
    <t>Бағдарламалау тілдері және технологиялары</t>
  </si>
  <si>
    <t>Бағдарламалау тілдері және технологиялары оқу құралы жоғарғы оқу орындарындағы техникалық бағытта білім алып жатқан студенттерге арналған. С++ тілінде программалауды үйрену компьютерлік технологияларды игергісі келетін әрбір маманның алғашқы қадамдарының бірі болуы тиіс. Олай дейтініміз С/С++ және осыларға ұқсас тілдер қазіргі кезде үздіксіз даму үстінде. Сол себепті назарларыңызға ұсынылып отырған оқу құралының алдына қойған мақсаты студенттерді тиімді де қысқа мәтінді программалар жазуға және олардың нәтижелерін алып, түрлендіру істеріне машықтандыру болып табылады</t>
  </si>
  <si>
    <t>Кенбаев Б.Қ., Жанзақов М.М., Оналов С.Ж., Мырзабек К.А.</t>
  </si>
  <si>
    <t>Егіншілік 1 бөлім</t>
  </si>
  <si>
    <t>Оқулықта ғылыми егіншілік заңдары, өсімдік тіршілігі, топырақ және оның құнарлығы, топырақты тиімді пайдалану мен құнарын арттырудағы арам шөптермен күресу, топырақ өңдеу, дұрыс ауыспалы егістерді пайдалану сондай-ақ егістік жерлер топырағын эрозиядан қорғаудың агротехникалық негіздері мен аймақтық егіншілік жүйелері қамтылған. Жоғары және орта арнаулы оқу орындарының өсімдік шаруашылығы мамандығы студенттері мен магистранттарына және ауыл шаруашылығы өндірісіндегі мамандарға арналған. Учебник содержит законы научного земледелия, жизни растений, почвы и ее плодородия, борьбы с сорняками при рационализации и рациональном использовании почв, обработке почвы, использовании правильного севооборота, а также агротехнических основ и систем регионального земледелия для защиты пахотных земель от эрозии. Специализируется для студентов и магистрантов высших и средних специальных учебных заведений растениеводства и агропромышленного комплекса.</t>
  </si>
  <si>
    <t>Егіншілік 2 бөлім</t>
  </si>
  <si>
    <t>Кенбаев Б.Қ., Жанзақов М.М., Бегалиев Қ.Б., Мырзабек К.А.</t>
  </si>
  <si>
    <t>Агрономия негіздері 1 бөлім (2 томда)</t>
  </si>
  <si>
    <t>Оқулық ауыл шаруашылығы өндірісі – егіншіліктегі өсімдіктер тіршілігі, қолданылатын тыңайтқыш түрлері, арам шөп түрлері және олармен күресу шараларының, топырақ өңдеу мен мелиорациялық шаралардың, ауыспалы егістер мен оларды енгізу және игерудің, егіншілік жүйелерінің, сондай-ақ егістік дақылдардың таралуы мен морфологиялық белгілері, биологиялық қасиеттері, сорттары, өсіру агротехникасының ғылыми негіздерін қамтиды.
  Жоғары және арнайы орта оқу орындарындағы аграрлық техника және технология мамандығы студенттері мен магистранттарына, сондай-ақ агроөнеркәсіп өндірісіндегі мамандарға арналған.
 Учебник сельскохозяйственного производства - характер жизни растений, виды используемых удобрений, виды сорняков и меры по борьбе с ними, меры по обработке и мелиорации почв, севооборот и их внедрение и развитие, системы земледелия, а также распределение и морфологические характеристики сельскохозяйственных культур. , сорта, научные основы племенной агротехники.
 Предназначено для студентов и магистрантов, специализирующихся в области сельскохозяйственного машиностроения и технологий в высших и средних специальных учебных заведениях, а также специалистов в области сельского хозяйства.</t>
  </si>
  <si>
    <t>Агрономия негіздері 2 бөлім</t>
  </si>
  <si>
    <t>Оқулық ауыл шаруашылығы өндірісі – егіншіліктегі өсімдіктер тіршілігі, қолданылатын тыңайтқыш түрлері, арам шөп түрлері және олармен күресу шараларының, топырақ өңдеу мен мелиорациялық шаралардың, ауыспалы егістер мен оларды енгізу және игерудің, егіншілік жүйелерінің, сондай-ақ егістік дақылдардың таралуы мен морфологиялық белгілері, биологиялық қасиеттері, сорттары, өсіру агротехникасының ғылыми негіздерін қамтиды.
  Жоғары және арнайы орта оқу орындарындағы аграрлық техника және технология мамандығы студенттері мен магистранттарына, сондай-ақ агроөнеркәсіп өндірісіндегі мамандарға арналған.</t>
  </si>
  <si>
    <t>Кенжалиев Д.И.</t>
  </si>
  <si>
    <t>Астрономияның алғашқы тараулары</t>
  </si>
  <si>
    <t>Электродинамика және арнаулы салыстырмалық теориясы</t>
  </si>
  <si>
    <t>Астрофизика</t>
  </si>
  <si>
    <t>Ұсынылып отырған оқу құралында автор астрономияның маңызды бөлімі – астрофизика мәселелерін қарастырады. Бұл кітаптың қажеттілігі астрономиядан қазақ тіліндегі оқу құралдарының жетіспеушілігінен туындылап отыр. Әсіресе астрофизика саласынан қазақ тіліндегі басылымдар жоқтың қасы екендігі белгілі. Қазір оқырман қауымды осы салалардың мәселелерімен ана тілінде таныстыратын кітап енді-енді шыға бастады. Толық көлемді астрономия мәселелерімен таныстыратын оқулық өте аз. Авторлар оқу құралында астрономияның астрофизиканың саласына, курсқа терең талдау жасаған. Оқу құралында қамтылған мәселелер жоғарғы оқу орындарының «Физика», мамандықтарында оқитын студенттерге, орта мектеп оқытушыларына астрофизика саласынан білімін тереңдетуге көмегін тигізеді.</t>
  </si>
  <si>
    <t>Астрономия (2 томда)</t>
  </si>
  <si>
    <t>Электрдинамика (Төртінші түзетілген және толықтырылған басылым) МОН РК</t>
  </si>
  <si>
    <t>Ұсынылып отырған оқу құралында автор теориялық физиканың маңызды бөлімі -классикалық электрдинамика мен арнаулы салыстырмалылық теория негіздерін қарастырған. Бұл мәселелер мектептің физика курсының бағдарламасында елеулі орын алады. Сол себепті болашақ физика пәні оқытушысының бұл саладан білімі терең болуы тиіс. Сонымен бірге болашақ ғалым, инженер және техникалық қызметкер үшін де электрдинамикадан білімі саяз болмағаны қажет. Осы тұрғыдан теориялық физика пәнінің болашақ маман үшін маңызы жоғары. Бірақ қазір теориялық физиканың осы бір маңызды бөліміне арналған, және қазақ тілінде жазылған оқулықтар аз, ал оқу құралдары жоқтың қасы. Автордың бұл оқу құралы мол сұраныстың орнын толтырар деп үміттенеміз. Ұсынылып отырған оқу құралының бұрыңғы басылымдармен салыстырғанда, осы үшінші басылымында көп толықтырулар және түзетулер енгізілген</t>
  </si>
  <si>
    <t>Кенжалиев Д.И., Мырзакулов Р.</t>
  </si>
  <si>
    <t>Статистикалық физика, термодинамика және физикалық кинетика негіздері (2 томда)</t>
  </si>
  <si>
    <t>Ұсынылып отырған оқу құралында авторлар физиканың маңызды саласы – статистикалық физика, термодинамика және физикалық кинетика негіздерінің мәселелерін қарастырады. Бұл кітаптың қажеттілігі физикадағы статистикалық физика, термодинамика салаларынан қазақ тіліндегі оқу құралдарының жетіспеушілігінен туындап отыр. Статистикалық физика, термодинамика және физикалық кинетика негіздерімен таныстыратын толық көлемді оқулық жоқ. Қазір оқырман қауымы үшін осы салалардың мәселелерімен ана тілінде таныстыратын кітап енді-енді шыға бастады.
 Авторлар оқу құралында физиканың аталмыш салаларына, курсқа терең талдау жасауға тырысқан. Оқу құралында қамтылған мәселелер жоғарғы оқу орындарының «Физика», «Техникалық физика», «Ядролық физика» мамандықтарында оқитын студенттерге, орта мектеп оқытушыларына статистикалық физика және термодинамика саласынан білімін тереңдетуге көмегін тигізеді.</t>
  </si>
  <si>
    <t>Термодинамика және статистикалық физика.</t>
  </si>
  <si>
    <t>Кенжебаева А.Ә.</t>
  </si>
  <si>
    <t>Қытай –қазақ әдебиеттеріндегі әйелдер шығармашылығының алатын орны</t>
  </si>
  <si>
    <t>Бұл монографияда өз туындыларында әйел тұлғасын, олардың нәзік болмысын танытуға арнаған жазушылар Ш.Құмарова, Ш.Бейсенова, А.Кемелбаева, Д. Мамырбаева, Г. Шойбекова, Л.Қоныс, Чжаң Айлин, Чжаң Цзе, Чжаң Каңкаң, Уаң Аньи, Цан Сюе т.б. прозалық тундыларындағы әйел тематикасы мен әйел бейнесін ғылыми тұрғыдан салыстыра отырып қарастырылған. Аталған еңбек жоғарғы оқу орындарының филология және шығыстану факультеттерінде «Әдебиет теориясы», «Қазіргі заманғы қытай әдебиеті», «Шығыс әдебиеттануына кіріспе», «ХХ-ХХІ ғасырлар тоғысындағы қытай әдебиетіндегі заманауи тенденциялар», «Қазіргі заманғы қазақ әдебиеті», «Қазіргі таңдағы әйелдер шығармашылығы» пәндеріне және арнаулы курстарда кеңінен пайдалануға болады деп есептейміз. Монографияда берілген аналитикалық тұжырымдар сондай-ақ қазіргі таңдағы әйел санасының өзіндік ерекшеліктерін зерттеп жүрген философтар мен психологтар, әлеуметтанушылар мен мәдениеттанушылар үшін құнды дерек көзі болады деген үміттеміз.</t>
  </si>
  <si>
    <t>ХХ- ХХІ ғасырлар тоғысындағы қытай әдебиеті</t>
  </si>
  <si>
    <t>Қазақстанда Қытайдың ХХ- ХХІ ғасырлар тоғысындағы әдеби процестері динамикасы кешенді түрде зерттеген және Қытай әдебиетіндегі постмодернизм туралы қарастырылған еңбектер жоқтың қасы. Берілген оқулықта мейнстриммен ара қашықтық сақтаған «перифериялық» прозаға басты назар аударылады.Сонымен қатар Қазақстан жұртшылығына бейтаныс боп келген Қытайдың 80-ші жылдардың аяғы мен 90-шы жылдардың басындағы қаламгерлер шығармашылығы жан-жақты талданған. ХХ – ХХІ ғасырлар тоғысындағы қытай әдебиеті атты оқу –әдістемелік құралы шығыстану факультеті қытайтану кафедрасының «Шетел филологиясы» мамандығы магистранттары, бакалаврлары үшін дайындалған.</t>
  </si>
  <si>
    <t>Кенжебаева М.Т., Досымова О.Ж.</t>
  </si>
  <si>
    <t>Нақты және әртүрлі өлкетанулық ақпаратсыз туристік маршруттар мен экскурсияларды ұйымдастыру мүмкін емес. Сондықтанда туристік - өлкетанулық жұмыстардың негізін және өлкетанулық зерттеулерді жүргізу әдістерін білу, туризм саласында кәсіби мамандарды даярлаудың ажырамас бөлігі болып табылады.Туристік өлкетану іс-әрекеттері адамның қоршаған ортаға деген түрлі сезімдерін білдіре алады. Осы мақсатта ұсынылып отырған оқу құралы «Туризм» мамандығының білім алушыларына, туризм саласы кәсіпорындарының мамандары мен жетекшілеріне арналған.«Туристік өлкетану» оқу құралында өңіріміздегі туристік объектілері қарастырылған. Оқу құралында тест сұрақтары мен аралық бақылау сұрақтары беріліп, әртүрлі тақырыпшалар мен өлкетанудың тарихы ұсынылған</t>
  </si>
  <si>
    <t>Кенжебай Р.Н., Аманбаева М.А</t>
  </si>
  <si>
    <t>Географияның зерттеу әдістері</t>
  </si>
  <si>
    <t>«Географияның зерттеу әдістері»магистранттар даярлауда оқытылатын таңдау пәндерінің бірі болып табылады. Оқу құралы Мемлекеттік жалпыға білім беретін стандарт негізінде жоғарғы оқу орнынан кейінгі білім беру орталығының бағдарламасына сәйкес құрастырылған. Оқу құралында дәріс сабақтарында өтілетін дәрістердің қысқаша мазмұны, жоспарлары, магистранттың білімін бекіту сұрақтары, терминдер және әдебиеттер тізімі берілген. Бұл пән географиялық білім беру жүйесінде әсіресе, ғылыми-педагогикалық бағыттағы магистранттар үшін маңызы пән болып есептелінеді. Пәннің білім берудегі міндеті магистранттарға тұрақты даму мен қазіргі ғаламдық мәселелер, табиғатты тиімді пайдалану, энергетикалық және шикізат мәселесі, физикалық және әлеуметтік-экономикалық географияның зерттеу әдістері жайында терең мағлұмат беру.</t>
  </si>
  <si>
    <t>Кенжебекова Р.И., Молдабек Қ</t>
  </si>
  <si>
    <t>Бастауыш сынып математикасынан сыныптан тыс жұмыстар: теориясы мен әдістемесі</t>
  </si>
  <si>
    <t>Бастауышта оқыту педагогикасы мен әдістемесі мамандығының студенттеріне бастауыш мектепте математикадан өткізілетін сыныптан тыс жұмыстарды оқудан жүйелі білім беруге, оның негізгі мәселелерімен таныстыруға, сыныптан тыс оқу жұмыстардың нақты тақырыптары айшықталып, өтілу әдіс-тәсілдері мен теориясы қарастырылған Оқу құралын 5В010200 – «Бастауышта оқыту педагогикасы мен әдістемесі» мамандығының студенттері , магистранттары мен оқытушылары, бастауыш мектептің мұғалімдері, ата-аналар мен қалың оқырман қауым пайдалана алады.</t>
  </si>
  <si>
    <t>Кенжебекова Р.И., Молдабек Қ.</t>
  </si>
  <si>
    <t>Бастауыш сыныптағы қызықты математикалық тапсырмалар</t>
  </si>
  <si>
    <t>Оқу құралы бастауыш сыныптағы қызықты математикалық тапсырмалар қарастырылған. Еңбек 5В010200 – Бастауыш оқытудың педагогикасы мен әдістемесі мамандығының студенттеріне арналған. Бастауыш мектеп оқушыларының әр сыныптарда пайдаланылатын қызықты тапсырмалар жүйесі нақты берілген. 
 Оқу құралы студенттерге, бастауыш мектеп мұғалімдеріне, магистранттарға әдістемелік тұрғыдан пайдалы.</t>
  </si>
  <si>
    <t>Кенжеходжаев М.</t>
  </si>
  <si>
    <t>Астықты өңдеу өндірістерінің технологиялық машиналары</t>
  </si>
  <si>
    <t>Кенжин Б.М., Смирнов Ю.М.</t>
  </si>
  <si>
    <t>Көміртектес сілемдер жағдайын қадағалау әдістері</t>
  </si>
  <si>
    <t>Оқу құралы қадағалау барысында тектоникалық бұзылу байқалғанда – қоршаған ортаға бейім- көмір қойнауына динамикалық әсер ететін жаңа әдіс енгізу құралын әзірлеуге арналған. Осы әдісті енгізу үшін гидравликалық дірілдеткіштер және екпінді механизмдер зерттеліп ұсынылған. Жүргізілген аналитикалық және тәжірибелік зерттеулер кешені ішкі тиімді өлшемдер шамасы мен әртүрлі жағдайда қолданылатын дірілдеткіш-сейсмикалық модульдердің көрсеткіштерін ұсынуға мүмкіндік туғызды. Алынған нәтижелер жерасты қойнауларын ұтымды өндіретін технологиялық процестерді ұсынуға және кенеттен газ бен көмір қалдықтарын шығаруды, қауіпсіздікті барынша болдырмау жағдайларын ұсынуға мүмкіндік береді. Оқу құралы техникалық жоғарғы оқу орындарының тау-кен мамандығы магистранттары мен студенттері оқу процесінде қолдану үшін әзірленген</t>
  </si>
  <si>
    <t>Методы исследования импульсных систем с объемным гидроприводом</t>
  </si>
  <si>
    <t>Монография посвящена разработке средств реализации нового метода динамического воздействия на угольный массив – адаптивного – при обнаружении и мониторинге тектонических нарушенностей. Для реализации метода рекомендованы и исследованы гидравлические вибрационные и ударные механизмы. Проведенный комплекс аналитических и экспериментальных исследований позволил рекомендовать рациональные величины внутренних параметров и выходных показателей вибрационно-сейсмических модулей для различных условий использования. Полученные результаты дают возможность рекомендовать технологические процессы подземной добычи с максимальным эффектом и с минимальной безопасностью, исключающие внезапные выбросы угля и газа. Книга рассчитана на инженерно-технических и научных работников, занятых в угледобывающей промышленности, студентов, магистрантов и аспирантов горных специальностей технических вузов</t>
  </si>
  <si>
    <t>Керимбаева Р.К., Отошева Ж.А.</t>
  </si>
  <si>
    <t>Бала тілі –бал</t>
  </si>
  <si>
    <t>Керимбаева Р.К., Шилменбетова Н.Ә.</t>
  </si>
  <si>
    <t>Ойлан да, тап</t>
  </si>
  <si>
    <t>Керимбекова М./Kerimbekova M., Savelova T., T.Chunihina, M.Shubakova</t>
  </si>
  <si>
    <t>WORKBOOK ON THE PROFESSIONAL-ORIENTED ENGLISH LANGUAGE FOR THE STUDENTS OF THE SPECOALTY "BIOLOGY"</t>
  </si>
  <si>
    <t>This training manual is intended for the first-year students of the “Biology” specialty on “Professional - oriented foreign language” subject.
 The main purpose of the training manual - to help students in mastering vocabulary and grammar on the themes presented in the educational-methodical manual. 
 The manual includes 13 texts on molecular biology and chemistry, which corresponds to the curriculum program. The manual is built on the basic didactic principles of teaching from simple to complex. Adapted texts are provided with a new vocabulary on the subject that includes transcription involving pronunciation skills practice. The manual has the final control test consisting of 100 test items for consolidating the vocabulary and grammar.
 The authors propose a thematic Anglo-Russian-Kazakh dictionary for the students’ help. The question-answer form of exercises system is given for fixing the lexical material and the exercises have a communicative character. Training manual contains tasks to find a word definition and a basis for making the dialogues. Each topic is linked to the lexical new grammatical phenomena, it contains a series of exercises aimed at repetition and consolidation of the studied material. 
 The manual ensure the development of skills needed for reading and understanding the medical literature, and for the speech within the program requirements.</t>
  </si>
  <si>
    <t>Керимкулов Ж.С., Кучеренко Д.А., Сариева А.С.</t>
  </si>
  <si>
    <t>Методические указания к лабораторным работам по геоинформационным системам</t>
  </si>
  <si>
    <t>метод указания</t>
  </si>
  <si>
    <t>Методическое пособие по "Геоинформационным системам" разработано для практических занятий по курсу "Геоинформационные системы" специальности «Геодезия и картография». Методические указания предполагает самостоятельную работу с ним студентов и выполнение практических заданий. В методическом пособии кратко охарактеризована актуальность ГИС для применения в различных сферах жизнедеятельности человека; рассмотрены вопросы формирования правильного проекта для изучения определенных проблем в сфере экологии, геологии, и других задачах. Кратко дается описание новейших спутников ДЗЗ, процессов мониторинга земной поверхности.</t>
  </si>
  <si>
    <t>Керімбай Б.С., Керімбай Н.Н.</t>
  </si>
  <si>
    <t>Экономическая и социальная география мира (второе издание)</t>
  </si>
  <si>
    <t>УМК</t>
  </si>
  <si>
    <t>Учебно-методический комплекс составлен в соответствиии учетом специфики подготовки дипломированых специалистов и требованиями Государственного образовательного стандарта. Комплексный подход авторов к изучению географической среды в целом и ее пространственной диффериенциации в условиях разных территорий и акваторий Земли позволяет рассматривать природные, экономические и социальные факторы, формирующие и изменяющиие окружающую среду, в их равноправном взаимодействии. Это наиболее эффективный путь формиртвания системы геоэкологических, геоэкономических, социокультурных взглядов, ценностей, отношений студентов не только на эмоциональном, но и на рациональном уровне. Таким образом, в основу содержания УМК положено изучение значения географической среды для жизни и деятельности человека и общества. Учебно-методический комплекс предназначен для преподпвателей и студентов бакалавров и обучающихся колледжей среднеспециальных учебных заведений.</t>
  </si>
  <si>
    <t>Керімбай Н.Н.</t>
  </si>
  <si>
    <t>Геоинформатика негіздері» 3-басылым, 1 том</t>
  </si>
  <si>
    <t>Бұл оқу құралы география және жаратылыс тану ғылымдарының мамандарына, бакалавр, магистрант және докторантарға арналған.ХХ ғасырда География мен информатиканың тоғысуынан пайда болған жаңа бағыт – геоинформатика деп аталады. Геоинформатика ғылымы басқа ғылымдар сияқты географиялық ақпараттардың қағида-ларын, әдістерін, дәрістерді технологиялау, жинақтау, жүйелеу әрекет-терін жасайды. Геоинформатика негізгі мақсатына, осы айтылған әрекеттерді жүзеге асыруға геоақпараттық жүйе жасау арқылы жетеді. Геоинформатика-классикалық география және картография дәстүрлері мен әдістерін, теориясын, қолданбалы математика, информатика және компьютерлік техниканың мүмкіншіліктерін сабақтастыратын кешенді ғылым.</t>
  </si>
  <si>
    <t>Сандық картография» 2-басылым</t>
  </si>
  <si>
    <t>Картографияның маңызды саласы болып табылатын - сандық картография қазіргі кездегі технологияға байланысты қолданылып жүрген түсірісті кешен болып табылады. Сандық картография өзінің құрамына лазерлік сканер және сандық аэрофотокамераны біріктіреді. Сандық картография жергілікті жердің және жер бедерінің, ортотопландардың, қосалқы материалдардың жоғары дәлдікті сандық үлгісін бірден алуға мүмкіндік береді және соңғы өнімдердің сапасын көтеруге ықпал етеді. Соңғы өнім ретінде сандық топографиялық план алынады.</t>
  </si>
  <si>
    <t>Геоинформатика негіздері» 3-басылым, 2 том</t>
  </si>
  <si>
    <t>Кәрімов Ж.К., Ш.Д.Дәленов, Д.Қ.Найманов</t>
  </si>
  <si>
    <t>Ірі қарамал шаруашылығы</t>
  </si>
  <si>
    <t>оқулық және оқу құралы жоғарғы ауыл шаруашылығы оқу орнының «зоөтехния» мамандығының студенттеріне арналған. Ірі қарамал шаруашылығын нәтижелі дамытудың ерекше жолы, бұл саланы төлығымен интенсивті технологияға көшіру, әрі әр табынның сапасын жақсарту, сұрыптау және жұп таңдау тәсілдерін молынан қолдану, мал азығын молайту, мал азығының сапасын жақсарту болып саналады.</t>
  </si>
  <si>
    <t>Кибитова Р.К. , Кузьменко В.И. г.</t>
  </si>
  <si>
    <t>Вагондар және контейнерлер</t>
  </si>
  <si>
    <t>Кибитова Р.К., Касымова А.К., Утюленов У.К.</t>
  </si>
  <si>
    <t>Вагондарды құру және жөндеу технологиясы</t>
  </si>
  <si>
    <t>Килибаев А.А.</t>
  </si>
  <si>
    <t>Жеңіл атлетика</t>
  </si>
  <si>
    <t>Оқулық/ учебник</t>
  </si>
  <si>
    <t>Оқулық жеңіл атлетиканы оқытудың әдістемелік негіздері, яғни ойынның техникалық және тактикалық элементтерін ұтымды орындау жолдары, дене тәрбиесін жетілдірудің және оны ұйымдастырудың қағидаларын дамытудың жолдары қарастырылған. Оқулық қалың оқырманға, жоғары және орта оқу орындарындағы студенттермен дене тәрбиесі пәнінің оқытушылары үшін арналған.В учебнике рассматриваются методические основы обучения легкой атлетике, которые включают в себя способы эффективного выполнения технико-тактических элементов игры, а также способы совершенствования физического воспитания и принципы его организации. Учебник предназначен для широкого круга читателей, преподавателей физкультуры с учащимися высших и средних учебных заведений.</t>
  </si>
  <si>
    <t>Ким В.А., Ким Э.А./ Kim V.A., Kim E.V.</t>
  </si>
  <si>
    <t>Patriotic consciousness, conviction, outlook and personality (methodology, theory, practice)</t>
  </si>
  <si>
    <t>The monograph features an unconventional approach to one of the fundamental problems of philosophy, pedagogy, psychology and sociology. Spiritual, moral and patriotic education is considered by authors as reflection of social being and production of the ideal (ideas, views, opinions, imaginations, and so on). Patterns of moral and Patriotic consciousness, beliefs and worldview of their forms (pedagogical, moral, Patriotic, scientific, political, religious, philosophical), their functions and relationships are revealed in interaction with the public-a multi-ethnic practice, the actual processes of the modern stage of development of a multi-ethnic society. The monograph is addressed to the faculty of pedagogy and psychology, advocates, students, students, teachers and all who are self-studying the philosophy of patriotism and internationalism and interested in them. В монографии представлен нестандартный подход к одной из фундаментальных проблем философии, педагогики, психологии и социологии. Духовное, нравственно-патриотическое воспитание рассматривается авторами как отражение общественного бытия и производства идеала (идей, взглядов, мнений, фантазий и т. Д.). Закономерности нравственно-патриотического сознания, убеждений и мировоззрения их форм (педагогические, нравственные, патриотические, научные, политические, религиозные, философские), их функции и взаимоотношения выявляются при взаимодействии с общественно-многоэтнической практикой, актуальными процессами современного этапа развития многоэтнического общества. Монография адресована педагогическому и психологическому факультету, адвокатам, студентам, студентам, преподавателям и всем, кто самостоятельно изучает философию патриотизма и интернационализма и интересуется ими.</t>
  </si>
  <si>
    <t>Ким В.А., Ким Э.В.</t>
  </si>
  <si>
    <t>Патриотическое сознание, убеждение, мировоззрение и личность (методология, теория, практика)</t>
  </si>
  <si>
    <t>Монографию отличает нетрадиционный подход к одной из фундаментальных проблем философии, педагогики, психологии и социологии. Духовно-нравственное и патриотическое воспитание рассматривается авторами как отражение общественного бытия и производство идеального (идей, представлений, взглядов, воображений и т.д.). Закономерности духовно-нравственного и патриотического сознания, убеждения и мировоззрения особенности их форм (педагогической, моральной, патриотической, научной, политической, религиозной, философской), их функций и связи раскрываются во взаимодействии с общественно-полиэтнической практикой, реальными процессами современного этапа развития полиэтнического общества. Монография адресована преподавателям кафедр педагогики и психологии, пропагандистам, магистрантам, студентам, учителям школ и всем, кто самостоятельно изучает философию патриотизма и интернационализма и интересуется ими.</t>
  </si>
  <si>
    <t>Полиэтнический принцип духовно-нравственного воспитания учащихся многонационального коллектива. (Теоретические и методологические аспекты)</t>
  </si>
  <si>
    <t>Предлагаемое пособие предназначается, прежде всего, студентам педагогических вузов, а также учителям школ и классным руководителям. Его можно использовать для углубленного изучения лекционного курса по духовно-нравственному и патриотическому воспитанию, для подготовки к семинарским и практическим занятиям, во время педагогической практики, самоподготовки. А также он может быть использован в лекционных и практических занятиях в ИПК. Направление методологии и теории научного познания и социальной практики духовно-нравственного воспитания, неразрывно связано с полиэтнической жизнью многонационального общества. Принципы полиэтнического подхода в духовно-нравственном воспитании еще не нашло широкое применение в современной психолого-педагогической</t>
  </si>
  <si>
    <t>Ким И.С.</t>
  </si>
  <si>
    <t>Конструирование одежды</t>
  </si>
  <si>
    <t>Учебное пособие предназначено для изучения предмета «Конструирование одежды» и является частью учебно-методического комплекта по специальности «Технология и конструирование изделий легкой промышленности». В пособии изложены материалы для изучения теории и практики конструирования одежды на типовые и индивидуальные фигуры. Описаны методы построения чертежей деталей типовых и модельных конструктивных основ плечевой и поясной одежды для женщин, рассмотрены особенности конструирования современной одежды из натурального меха и трикотажа, представлена информация по проектированию одежды специального назначения. 
 Учебное пособие предназначено для студентов специальности 5В072600-«Технология и конструирование изделий легкой промышленности».</t>
  </si>
  <si>
    <t>Художественное проектирование костюма</t>
  </si>
  <si>
    <t>Учебное пособие предназначен для изучения предмета «Художественное проектирование костюма» и является частью учебно-методического комплекса по специальности «Технология и конструирование изделий легкой промышленности». Освещены понятия стиля и моды, история моделирования и принципы художественного оформления одежды, теоретические основы моделирования костюма, элементы, средства и закономерности художественно-графической композиции, этапы творческого процесса, методы художественного проектирования костюма как объекта дизайна, использование творческих источников при моделировании, а также современные тенденции и направления моды.Учебное пособие предназначен для студентов специальности 5В072600-«Технология и конструирование изделий легкой промышленности».</t>
  </si>
  <si>
    <t>Лабораторный практикум по дисциплине «Технология изделий легкой промышленности 1» для студентов специальности 5В072600 – «Технология и конструирование изделий легкой промышленности»</t>
  </si>
  <si>
    <t>Методические указания составлены в соответствии с требованиями рабочего учебного плана и программой дисциплины «Технология изделий легкой промышленности 1»  включает все необходимые сведения по выполнению лабораторных работ, которые позволяют глубоко и детально изучить наиболее сложные разделы курса, а также привить студентам навыки самостоятельной, творческой работы.В методических указаниях изложены 15 лабораторных тем, рассчитанных для проведений занятий по 2 часа на одну тему.</t>
  </si>
  <si>
    <t>Дизайн костюма</t>
  </si>
  <si>
    <t>Конспект лекции</t>
  </si>
  <si>
    <t>Конспект лекции составлен в соответствии с требованиями рабочего учебного плана и программой дисциплины на базе учебной и научной литературы «Дизайн костюма» и включает все необходимые сведения согласно учебной программы дисциплины, которые позволяют глубоко и детально изучить наиболее сложные разделы курса, а также привить студентам навыки самостоятельной, творческой работы.</t>
  </si>
  <si>
    <t>Ким И.С., Каюмова У.Р., Доскараева С.О.</t>
  </si>
  <si>
    <t>Художественно-графическая композиция.</t>
  </si>
  <si>
    <t>Конспект лекции составлен в соответствии с требованиями рабочего учебного плана и программой дисциплины на базе учебной и научной литературы «Художественно-графическая композиция» и включает все необходимые сведения согласно учебной программы дисциплины, которые позволяют глубоко и детально изучить наиболее сложные разделы курса, а также привить студентам навыки самостоятельной, творческой работы.</t>
  </si>
  <si>
    <t>Ким И.С.,Махмудова М.А.</t>
  </si>
  <si>
    <t>Методические указания составлены в соответствии с требованиями рабочего учебного плана и программой дисциплины «Художественно-графическая композиция» и включает все необходимые сведения по выполнению тем практических занятий, которые позволяют глубоко и детально изучить наиболее сложные разделы курса, а также привить студентам навыки самостоятельной, творческой работы.</t>
  </si>
  <si>
    <t>Ким И.С.Джанпаизова В.М., Баширова С.А., Койланова А.А.</t>
  </si>
  <si>
    <t>Учебник предназначен для изучения дисциплины «Дизайн костюма» и является частью учебно-методического комплекса по специальности «Технология и конструирование изделий легкой промышленности». Освещены понятия стиля и моды, история моделирования и принципы художественного оформления одежды, теоретические основы моделирования костюма, элементы, средства и закономерности художественно-графической композиции, этапы творческого процесса, методы художественного проектирования костюма как объекта дизайна, использование творческих источников при моделировании, а также современные тенденции и направления моды.</t>
  </si>
  <si>
    <t>Ким И.С.Джанпаизова В.М., Рахманкулова Ж.А., Махмудова М.А.</t>
  </si>
  <si>
    <t>Конструирование изделий детского ассортимента</t>
  </si>
  <si>
    <t>Учебное пособие предназначено для изучения предмета «Конструирование изделий детского ассортимента» и является частью учебно-методического комплекта по специальности «Технология и конструирование изделий легкой промышленности». В пособии изложены материалы для изучения теории и практики конструирования одежды для детей различных возрастных групп. Описаны методы построения чертежей деталей типовых и модельных конструктивных основ плечевой и поясной одежды для детей, рассмотрены особенности конструирования современной одежды, представлена информация по проектированию детской одежды.</t>
  </si>
  <si>
    <t>Ким И.С.Доскараева С.О.</t>
  </si>
  <si>
    <t>Управление качеством продукции изделий легкой промышленности</t>
  </si>
  <si>
    <t>Конспект лекции составлен в соответствии с требованиями рабочего учебного плана и программой дисциплины на базе учебной и научной литературы «Управление качеством продукции изделий легкой промышленности» и включает все необходимые сведения согласно учебной программы дисциплины, которые позволяют глубоко и детально изучить наиболее сложные разделы курса, а также привить студентам навыки самостоятельной, творческой работы.</t>
  </si>
  <si>
    <t>Ким И.С.Махмудова М.А.</t>
  </si>
  <si>
    <t>Художественное оформление и моделирование швейных изделий</t>
  </si>
  <si>
    <t>Конспект лекции составлен в соответствии с требованиями рабочего учебного плана и программой дисциплины на базе учебной и научной литературы «Художественное оформление и моделирование швейных изделий» и включает все необходимые сведения согласно учебной программы дисциплины, которые позволяют глубоко и детально изучить наиболее сложные разделы курса, а также привить студентам навыки самостоятельной, творческой работы.</t>
  </si>
  <si>
    <t>Ким И.С.Нурсейтова М.К.</t>
  </si>
  <si>
    <t>Технология изделий легкой промышленности</t>
  </si>
  <si>
    <t>Конспект лекции составлен в соответствии с требованиями рабочего учебного плана и программой дисциплины на базе учебной и научной литературы «Технология изделий легкой промышленности» и включает все необходимые сведения согласно учебной программы дисциплины, которые позволяют глубоко и детально изучить наиболее сложные разделы курса, а также привить студентам навыки самостоятельной, творческой работы.</t>
  </si>
  <si>
    <t>Ким И.С.Рахманкулова Ж.А.</t>
  </si>
  <si>
    <t>Конструирование изделий легкой промышленности 1</t>
  </si>
  <si>
    <t>Методические указания к практическим занятиям по дисциплине</t>
  </si>
  <si>
    <t>Методические указания составлены в соответствии с требованиями рабочего учебного плана и программой дисциплины «Конструирование изделий легкой промышленности 1» и включают все необходимые сведения по выполнению тем практических занятий, которые позволяют глубоко и детально изучить наиболее сложные разделы курса, а также привить студентам навыки самостоятельной, творческой работы, процесса изготовления изделия.</t>
  </si>
  <si>
    <t>Алгоритмдер және деректер құрылымы</t>
  </si>
  <si>
    <t>Оқу құралында алгоритмдер, алгоритмдердің күрделілігі, алгоритмдер қасиеттері және деректер типтері мен құрылымы сияқты тақырыптар қарастырылған.Сонымен қатар сұрыптау, іздеу, рекурсивті алгоритмдері және деректер құрылымы тақырыптары ұсынылған. Оқу құралы пәннің типтік оқу бағдарламасына сәйкес құрастырылған.Оқу құралын ОПСБ (оқу пәнін сыртқы бағалау) дайындыққа пайдалануға болады.Оқу құралы жоғары оқу орнының информатика мамандығының білім алушылары мен оқытушыларына арналған</t>
  </si>
  <si>
    <t>Веб-дизайн</t>
  </si>
  <si>
    <t>«Веб-дизайн» оқулығы «Веб-дизайн» пәні бойынша «Информатика» мамандығының студенттеріне арналған. «Веб-дизайн» оқулықта Веб-беттерді беттеу даму тарихы, беттеу кезеңдері форматтардың сан алуандығы, модульділік және беттеу тәсілдерінің түрлері, кестелік тәсіл, қабатпен беттеу, блоктық беттеу, фреймдермен беттеу, бетті белгілеу, макеттер түрлері сияқты мәселелер қарастырылған. «Веб-дизайн» оқулығында веб-дизайнның технологияларын пайдалану мысалдары келтірілген.</t>
  </si>
  <si>
    <t>Өндірістік программалау</t>
  </si>
  <si>
    <t>«Өндірістік программалау» оқулығы «Өндірістік программалау» пәні бойынша «Информатика» мамандығының магистранттарына арналған. «Өндірістік программалау» оқулықтың мазмұны өндірістік программалық жобаларын командалық жасауына қатысуға жол ашады. Оқулықта өндірістік программалау мысалдары келтірілген.</t>
  </si>
  <si>
    <t>Оптимизация бизнес-процессов</t>
  </si>
  <si>
    <t>Монография посвящена проблеме оптимизации бизнес-процессов. В монографии дается обзор и пример критериям и показателям эффективности бизнес-процессов, обзор методологий оптимизации бизнес – процессов, краткое описание инструментов моделирования, краткий обзор языков моделирования бизнес-процессов на базе XML. В монографии дается пример практической реализации усовершенствования бизнес-процессов отдела бухгалтерского учета на основе внедрения целевой модели предприятия добывающей отрасли.</t>
  </si>
  <si>
    <t>Өндірістік программалау (2 басылым, толықтырылған)</t>
  </si>
  <si>
    <t>Кист В. Э., Габов Ю.А., Апполонский С.М.</t>
  </si>
  <si>
    <t>Экологическая безопасность Казахстана</t>
  </si>
  <si>
    <t>Экология человека. І-том (в 2-х т.)</t>
  </si>
  <si>
    <t>Предлагаевая вниманию читателей монография представляет собой аналитическое обощение и критическое рассмотрение обширной информации по проблемам, имеющим отношение к экологии человека. Данная работа является завершением семитомного труда авторов по проблемам региональной экологии Казахстана. Впервые сделана попыткасистемно рассмотреть сложный комплекс природных, техногенных и социальных условий и факторов, влияющих на здоровье и продолжительность жизни людей во всех регионах страны. на казахстанском материале изучены тенденции и некоторые специфические вопросы экологозависимых заболеваний в период 1991-2009 гг. В книге содержатся новые результаты научных исследований экологозависимых заболеваний и предлагаются меры по распространению экологической этики, образования и воспитания в Казахстане. Монография предназначена для студентов и преподавателей ВУЗов, а также для политиков, законодателей и управленцев.</t>
  </si>
  <si>
    <t>Экология человека. ІІ-том (в 2-х т.)</t>
  </si>
  <si>
    <t>Экология человека. ІІІ-том</t>
  </si>
  <si>
    <t>Кичкинаков Г.К., Баубеков С.Д.</t>
  </si>
  <si>
    <t>Лабораторный практикум по технологии резины</t>
  </si>
  <si>
    <t>Оборудование заводов резиновой промышленности (в 2-х т.)</t>
  </si>
  <si>
    <t>Теория, практика нефтепромысловых машин и эффективность их эксплуатаций</t>
  </si>
  <si>
    <t>Кишубаева А.Т.</t>
  </si>
  <si>
    <t>Автоматизация типовых технологических процессов и производств</t>
  </si>
  <si>
    <t>Методические указания к вып лабор работ</t>
  </si>
  <si>
    <t>В методических указаниях изложены задачи в области автоматизации, основные принципы регулирования и управления. Лабораторные работы выполняются с использованием промышленных контроллеров SIEMENS, стендов по пневматике компании FESTO, конвейерной линии системы MPS-500. Отражен современный уровень автоматизации технологических процессов</t>
  </si>
  <si>
    <t>Классен В.К., Таймасов Б.Т.</t>
  </si>
  <si>
    <t>Цементология: структура, свойства цементов и оптимизация технологических процессов</t>
  </si>
  <si>
    <t>В учебнике изложены состав, свойства, химико-технологические основы процессов производства портландцемента, оптимальная модульная характеристика клинкера, оценка пригодности сырья, традиционное и нетрадиционное сырье. Показаны методы подготовки, усреднения и хранения сырьевых компонентов, закономерности процессов измельчения. Описаны процессы помола сырья при сухом способе производства, вертикальные мельницы, роллер-прессы, современные системы помола и сушки угля, методы оптимизация сжигания топлива, пути оптимизации и повышения энергоэффективности цементного производства. Изложены физико-химические процессы в печных системах сухого способа, особенности работы печных систем с декарбонизаторами, способы повышения стойкости футеровки. Показаны пути устранения технологических нарушений процесса обжига клинкера, повышения его активности, оптимизации процесса обжига, способы и методы экономии топлива. Показаны состав и свойства цементов и вяжущих низкой водопотребности, механизм формирования их структуры и свойств. 
  Учебник предназначен для магистрантов специальности 6М075300 - Химическая технология тугоплавких неметаллических и силикатных материалов, обучающихся по Программе ГП ИИР-2.</t>
  </si>
  <si>
    <t>Кобдиков М.А.</t>
  </si>
  <si>
    <t>Оптимизация диспетчерского управления поездной и грузовой работой на основе автоматизации перевозочного процесса</t>
  </si>
  <si>
    <t>Организация перевозок и управление движением.- 1 том</t>
  </si>
  <si>
    <t>Организация перевозок и управление движением.- 2 том</t>
  </si>
  <si>
    <t>Кобдиков М.А. Бежанов З.С.</t>
  </si>
  <si>
    <t>Технология управления поездной работой</t>
  </si>
  <si>
    <t>Кобдиков М.А., Бежанов З.С.</t>
  </si>
  <si>
    <t>Темір жол полигонында пойыздар жұмысының басқару технологиясы</t>
  </si>
  <si>
    <t>Кобдиков М.А., Бекжанов З.С.</t>
  </si>
  <si>
    <t>Тасымалдауды ұйымдастыру мен қозғалысты басқару (2 томда)</t>
  </si>
  <si>
    <t>Кобдиков М.А., Мустапаева А.Д.</t>
  </si>
  <si>
    <t>Принципы развития мировой сети железных дорог на перспективу</t>
  </si>
  <si>
    <t>Кобдикова Ш.М.</t>
  </si>
  <si>
    <t>Жол қозғалысын ұйымдастыру</t>
  </si>
  <si>
    <t>Ковальская С. И.</t>
  </si>
  <si>
    <t>Евразия: прошлое, настоящее, будущее (в 2-х т.)</t>
  </si>
  <si>
    <t>Сборник научных трудов</t>
  </si>
  <si>
    <t>Коллектив авторов посвятил этот сборник актуальным проблемам развития гуманитарного знания начала XXI века. В сборнике представлены результаты исследований по широкому кругу проблем отечественной и зарубежной науки в различных областях научного знания – истории, историографии, литературоведении, политологии, педагогики, регионоведения, юриспруденции. Авторы: ученые, преподаватели вузов, специалисты-практики. Большинство из них являются членами Ассоциации евразийских, российских и центральноазиатских исследований. Издание адресовано научным работникам, преподавателям, магистрантам, докторантам, студентам, а также всем, кто интересуется проблемами гуманитарного знания.</t>
  </si>
  <si>
    <t>Историография истории Казахстана</t>
  </si>
  <si>
    <t>Учебное пособие представляет собой изложение ключевых проблем историографии истории Казахстана. В пособии дана характеристика особенностей функционирования исторического знания у казахов в изустной и письменной форме, специфика мусульманской историографии истории Казахстана, а также прослежены основные тенденции развития казахстанской исторической науки, особенности изучения истории Казахстана за рубежом, охарактеризованы новейшие методологические подходы к изучению отечественной истории. 
 Пособие изложено в 8 лекциях, сопровождаемых списком рекомендованной литературы, а также вопросами для самопроверки, темами рефератов и глоссарием. Кроме того, приложена программа курса «Историография истории Казахстана».
 Пособие предназначено для бакалавриата гуманитарных вузов по дисциплине «Историография истории Казахстана», а также для специалистов в области исторических исследований, интересующихся вопросами развития отечественной историографии.</t>
  </si>
  <si>
    <t>Ковтун О.А.</t>
  </si>
  <si>
    <t>Selected lectures on history of Kazakhstan</t>
  </si>
  <si>
    <t>“Selected lectures on history of Kazakhstan” cover the period from the most ancient time till the formation and development of the Kazakh khanate. The material is intended for English -speaking students at KSMU to prepare for the state examination in history of Kazakhstan as well as materials for classes.</t>
  </si>
  <si>
    <t>Кожабаева Л. Ж.</t>
  </si>
  <si>
    <t>Организация самостоятельной работы на занятиях по композиции</t>
  </si>
  <si>
    <t>Предлагаемое учебное пособие разработано для студентов 3 курса специальности «Изобразительное искусство и черчение» в помощь при подготовке самостоятельной работы заданий СРС по дисциплине «Композиция». Цель самостоятельной работы по композиции для студентов специальности «Изобразительное искусство и черчение» - расширение и углубление знаний, умений и навыков композиционной деятельности.</t>
  </si>
  <si>
    <t>Кожабаева С.А.</t>
  </si>
  <si>
    <t>Микро-макроэкономический анализ</t>
  </si>
  <si>
    <t>В данной работе излагаются основные темы и проблемы микро- макроэкономики в логически продуманной и обоснованной последовательности. Значение экономической науки в системе общественных наук, безусловно, ключевое, о чем свидетельствует, например, тот факт, что это единственная социальная наука, по которой присуждается Нобелевская премия – важнейший индикатор места и роли науки в обществе. Дело в том, что экономическая наука изучает самые основы общественного воспроизводства – решающего двигателя социально-экономического прогресса и главного фактора повышения уровня и качества жизни человечества. Макроэкономика изучает функционирование и развитие национального хозяйства страны в целом, анализирует наиболее актуальные проблемы экономики, воздействие экономической политики государства на экономическую жизнь общества. В макроэкономической науке сосуществуют и взаимодействуют различные теоретико-методологические направления мировой экономической мысли, каждое из которых обладает как достоинствами, так и недостатками. 
 Книга предназначена для преподавателей вузов, студентов и магистрантов, обучающихся по эко¬номическим специальностям и направлениям.</t>
  </si>
  <si>
    <t>Кожабекова Г.А., Абдижаппарова Б.Т.</t>
  </si>
  <si>
    <t>Өсімдік және жануар шикізатын термиялық өңдеу</t>
  </si>
  <si>
    <t>«Өсімдік және жануар шикізатын термиялық өңдеу» оқулығы өсімдік және жануар текті өнімнің термиялық өңдеу саласындағы негізгі теориялық және практикалық аспекттерді көрсетеді. Оны құрастыруда тамақ инженериясы саласындағы алдыңғы қатарлы шетел әдебиеттерінен материалдар пайдаланылды.</t>
  </si>
  <si>
    <t>Кожагулов С.К. (Қожағұлов С.Қ. )</t>
  </si>
  <si>
    <t>Асыл арқау</t>
  </si>
  <si>
    <t>Монография жоғары оқу орны студенттеріне, магистранттар мен докторанттарға және поэзияны, Ілияс және Жетісулық ақындар мұрасын ардақтайтын оқырман қауымға ұсынылады. Ақын поэзиясының тақырыптық - идеялық арқауындағы ұлттық, алаштық рухты, тілі мен көркемдігін, стилін, текстологиясын, ақындық мектебін, Абаймен үндестігін зерттеуге арналған.</t>
  </si>
  <si>
    <t>Кожас А.К.</t>
  </si>
  <si>
    <t>Технология строительного производства II</t>
  </si>
  <si>
    <t>Учебное пособие соответствует требованиям учебного плана и типовой программы дисциплины «Технология строительного производства II» и включает краткий лекционный курс.
 В пособии изложены основные положения по технологии возведения зданий и сооружений при изучении курса «Технологии строительного производства II»и предназначено для студентов специальности 5В072900– «Строительство» всех форм обучения.</t>
  </si>
  <si>
    <t>Технология строительного производства IIІ</t>
  </si>
  <si>
    <t>Учебное пособие соответствует требованиям учебного плана и типовой программы дисциплины «Технология строительного производства IІI» и включает краткий лекционный курс.
 В пособии изложены основные положения по технологии возведения зданий и сооружений при изучении курса «Технологии строительного производства IІI»и предназначено для студентов специальности 5В072900– «Строительство» всех форм обучения.</t>
  </si>
  <si>
    <t>Кожас А.К., Касимов А.Т., Төлеубаева Ш.Б.</t>
  </si>
  <si>
    <t>Құрылыс алаңын тік тегістеу кезіндегі жер жұмыстары өндірісін жобалау</t>
  </si>
  <si>
    <t>архитект. Строительство</t>
  </si>
  <si>
    <t>Оқу құрал «Құрылыс өндірісінің технологиясы I» пәнінің типтік бағдарламасының талаптарына сәйкес келеді және құрылыс алаңын тік тегістеу кезіндегі жер жұмыстары ӛндірісін жобалау бойынша курстық жұмысын орындауға әзірленген. Оқу құралы «Құрылыс өндірісінің технологиясы І» курсын оқу барысында «Құрылыс алаңын тік тегістеу кезіндегі жер жұмыстары өндірісін жобалау» бойынша курстық жұмысын жасауға маңызды әдебиет және 5В072900 – «Құрылыс» мамандығында оқитын барлық мамандандырудың білімалушыларына арналған</t>
  </si>
  <si>
    <t>Кожас А.К., Төлеубаева Ш.Б.</t>
  </si>
  <si>
    <t>Технология возведения зданий из монолитного железобетона</t>
  </si>
  <si>
    <t>Учебное пособие предназначено для использования в курсовом проектировании технологии возведения монолитных железобетонных конструкций в курсах «Технология строительного производства I», «Технология возведения зданий и сооружений», а также при дипломном проектировании и разработано для студентов специальностей 5В072900 «Строительство» (траектории «Технология промышленного и гражданского строительства», «Расчет и проектирование зданий и сооружений»)</t>
  </si>
  <si>
    <t>Кожас А.К., Ю.Н. Пчельникова</t>
  </si>
  <si>
    <t>Проектирование производства земляных работ</t>
  </si>
  <si>
    <t>Учебное пособие соответствует требованиям типовой программы дисциплины «Технология строительного производства I» и разработана для выполнения курсовой работы на производство земляных работ.
 В пособии изложены основные положения и содержание технологической карты для выполнения курсовой работы «Проектирование производства земляных работ» при изучении курса «Технологии строительного производства I» и предназначено для студентов специальностей 5В072900 – «Строительство» и 5В042000 «Архитектура» всех форм обучения.</t>
  </si>
  <si>
    <t>Проектирование производства земляных работ при вертикальной планировке строительной площадки</t>
  </si>
  <si>
    <t>Учебное пособие соответствует требованиям типовой программы дисциплины «Технология строительного производства I» и разработана для выполнения курсовой работы на производство земляных работ.
 В пособии изложены основные положения и содержание технологической карты для выполнения курсовой работы «Проектирование производства земляных работ при вертикальной планировке строительной площадки» при изучении курса «Технологии строительного производства I» и предназначено для студентов специальностей 5В072900 – «Строительство» и 5В042000 «Архитектура» всех форм обучения.</t>
  </si>
  <si>
    <t>Кожевников С.К.</t>
  </si>
  <si>
    <t>Методы полевых экологических исследований</t>
  </si>
  <si>
    <t>В учебном пособии дается описание как традиционных, так и перспективных полевых методов изучения экологии водных экосистем, почв и травянистых фитоценозов. Пособие предназначено для студентов, магистрантов и докторантов, занимающихся вопросами изучения наземных и водных экосистем</t>
  </si>
  <si>
    <t>Кожиков Ж.А., Бодиков С.Ж.</t>
  </si>
  <si>
    <t>Дизайндағы сызбаларды орындаудың негізгі ережелері</t>
  </si>
  <si>
    <t>Әдістемелік құралда дизайн мамандығы бойынша «Инженерлік графика» пәнінде оқылатын конструкторлық құжаттардың бірегей жүйесі стандарттарына сәйкес сызбаларды орындаудың негізгі ережелері қарастырылған.
 Сызбаны орындау барысында қолданылатын негізгі мәліметтер, сонымен қатар конструкторлық құжаттардың бірегей жүйесі стандарт- тарының ережелерін игеруге көмектесетін, сызбаларды орындаудың негізгі ережелеріне сәйкес мысалдар қарастырылып, қазіргі оқыту үдерісінің талаптары негізінде жаңа әдістемелік құрал ретінде ұсыныл ған</t>
  </si>
  <si>
    <t>Койбагарова Т.</t>
  </si>
  <si>
    <t>Turbo Pascal программалау тілі</t>
  </si>
  <si>
    <t>Оқулықта Турбо Паскаль тілінде программалау бастамалары, деректердің құрылымданған типтері, ішкі программалар, рекурсиялар, файлдық типтер, Турбо Паскальдың графикалық мүмкіндіктері жеткілікті қарастырылған, програм-малардың көптеген мәтіндері келтірілген. Рекурсиялық әдіспен құрылған, көптеген есептердің программалары қарастырылған. Теориялық материалдар мысалдармен түсіндірілген, көптеген демонстрациялық программалармен көрнекіленген және әр параграфта пысықтау сұрақтары, жаттығулар, есептер берілген. Оқулық информатика және математикалық мамандықтарында оқитын студенттерге, программалау тілін қарастыратын мұғалімдерге, орта білім беру оқу орындары мен мектеп оқушыларына, сонымен қатар програмалауды өз бетімен игеріп үйренушілерге арналған.</t>
  </si>
  <si>
    <t>Информатика (каз)</t>
  </si>
  <si>
    <t>Оқу-әдістемелік құралда информатика теориялық негіздерінің іргелі ұғымдары – ақпарат және ақпараттық үрдістер, әртүрлі ақпараттың ұсынылуы және мағыналы, ықтималды өлшемі, есептеуіш техниканың арифметикалық және логикалық негіздері, алгоритмдеу және модельдеу негіздері толықтырылып баяндалған. Нейман автоматты есептеуіш машинасының функционалды және құрылымды ұйымдастырылу принциптері мен қазіргі дербес компьютерледің модульді архитектурасы қарастырылған. Дербес компьютердің аппараттық жабдықталуы, құрылғылардың сипаттамалары толықтырылған. Қолданбалы программалардың ортасында әр түрлі ақпаратпен жұмыс жасау, деректер қоры және желілік технолгиялар сипатталған. Құрал «Информатика» және «Информатиканың теориялық негіздері» пәндерін оқитын педагогикалық жоғарғы оқу орындарының студенттеріне арналған. Оны жалпы білім беру мектептері мен арнайы орта оқу орындарының мұғалімдері және де оқу-ағарту мамандарының білімін жетілдіру саласында да пайдалануға болады.</t>
  </si>
  <si>
    <t>Оқулықта информатиканы оқытудың жалпы және нақты әдістемелері қамтылған. Информатиканы оқытудың жалпы әдістемесі І-бөлімде: информатиканы оқыту әдістемесі пәнінің қалыптасуы, информатиканы оқыту жүйесі, формалары мен әдістері, қазіргі сабағы, оның ерекшеліктері, құрылымы, қойылатын талаптары анықталып, пән бойынша білімді бақылау, тексеру және бағалау әдістемесі және сыныптан тыс жұмыстың дидактикалық негіздері баяндалған. Оған қоса: информатика кабинетінің жұмысын ұйымдастырудың әдістемелік шарттары, санитариялық-гигиеналық талаптар, информатиканы оқыту құралдары және жас маманға әдістемелік нұсқаулар қарастырылған. Оқулықтың ІІ-бөлімінде информатика базалық курсының дәстүрлі мазмұндық сызықтары бойынша оқытудың нақты әдістемелері толық сипатталған. Пропедевтикалық курстың оқыту әдістемесінің мәселелері анықталған. Оқулық педагогикалық жоғарғы оқу орындарының «Информатика» мамандығында оқитын студенттерге, информатика пәні мұғалімдеріне, әдіскерлерге және білімді ақпараттандыру мәселелерімен айналысатын мамандарға арналған.</t>
  </si>
  <si>
    <t>Информатиканың теориялық негіздері (2 томда)</t>
  </si>
  <si>
    <t>Койшибаева К.Ж., Джабагина З.К., Садыбекова Г.Г.</t>
  </si>
  <si>
    <t>Койшибаева К.Ж., Джабагина У.К.</t>
  </si>
  <si>
    <t>Электрлік өлшеулер</t>
  </si>
  <si>
    <t>Койшибаева К.Ж., Койшиев Т.К, Еркелдесова Г.Т.</t>
  </si>
  <si>
    <t>Койшибаева К.Ж., Тажикова С.Ш.</t>
  </si>
  <si>
    <t>Электромеханика және электротехникалық жабдық</t>
  </si>
  <si>
    <t>Койшиев Т.К.</t>
  </si>
  <si>
    <t>Қайта жаңғырылатын энергия көздері</t>
  </si>
  <si>
    <t>«Жаңғыртылатын энергия көздері» пәні бойынша оқу құралы жоғары білім беретін оқу орындарының «Электрэнергетика» мамандығы бойынша оқитын студенттеріне арналған.
 Бұл оқу құралына дәріс сабақтары енгізілген.
 Оқулық құралда жаңғыртылатын энергия көздерін пайда-ланудың теориялық негіздері және энергетикалық қондырғылардың жұмыс істеу тәртіптері қарастырылған. Сонымен қатар кітапта жаңғырылатын энергия көздеріне негізделген қондырғылардың сұлбалары, оның есептік зерттеу жұмыстары мен математикалық үлгілері берілген.</t>
  </si>
  <si>
    <t>Электроника және күштік техника пәнінен оқу құралы</t>
  </si>
  <si>
    <t>Коккоз М.М., Эттель В.А.</t>
  </si>
  <si>
    <t>Машина тетіктері</t>
  </si>
  <si>
    <t>Оқулықта жалпылай қолданылатын бөлшектер мен түйіндерді дайындаудың конструкциялары және технологиялары; ажырайтын және ажырамайтын қосылыстар; үйкеліспен және ілінісумен берулер; біліктер мен оьтер; сырғу және тербелу мойынтіректері және муфтылар теориялары мен есептеулер негіздері қарастырылған. Оқулық «Машина жасау», «Технологиялық машиналар және жабдықтар» және «Көлік, көлік техникасы және технологиясы» мамандықтары бойынша оқитын студенттерге арналған. Магистранттар, біліктілігін жоғарылату және кадрларды қайта дайындау курстарын тыңдаушылар, колледж оқытушылары мен білім алушылары, ҒЗИ-тың және зауыттардың инженерлік-техникалық жұмыскерлері пайдалана алады.</t>
  </si>
  <si>
    <t>Коккозева К.К.</t>
  </si>
  <si>
    <t>Арнайы педагогика (сұрақ-жауап түрінде)</t>
  </si>
  <si>
    <t>Оқу құралында арнайы білім беру жүйесінің негізгі мәселелері қарастырылған. Оқу құралы арнайы педагогиканың даму перспективаларын және қазіргі жағдайларын, негізгі функцияларын және білім беру мекемелерінде іске асыру ерекшеліктерін сұрақ-жауап түрінде сипаттайды. Осы мәселенің мән-мағынасын түсінудің негізгі жолдары сарапталған. 
 Оқу құралы бакалавриат білім беру бағдарламасы бойынша студенттерге арналған. Сондай-ақ, магистратура тыңдаушыларына, арнайы білім беру жүйесіндегі іс-тәжірибе жұмыскерлеріне пайдалы болуы мүмкін.</t>
  </si>
  <si>
    <t>Оқу құралында арнайы білім беру жүйесінің негізгі мәселелері қарастырылған. Оқу құрал арнайы педагогиканың даму перспективалары және қазіргі жағдайларын, негізгі функцияларын және білім беру мекемелерінде іске асыру ерекшеліктерін сипаттайды. Осы мәселенің мән-мағынасын түсінудің негізгі жолдары сарапталған, сапаны басқарудағы ГОСО рөлі қарастырылған. Білім беру процесіндегі педагогқа мінездеме беріледі. 
 Оқу құралы бакалаврият білім беру бағдарламасы бойынша студенттерге арналған. Сондай-ақ, магистратура тыңдаушыларына, білім беру жүйесіндегі іс-тәжірибе жұмыскерлеріне пайдалы болуы мүмкін</t>
  </si>
  <si>
    <t>Коккозева К.Ш., Байчинов Р.Т.</t>
  </si>
  <si>
    <t>Инсульттен кейінгі кезеңде тұлғаларды комплексті оңалту</t>
  </si>
  <si>
    <t>Еңбекте инсульттен кейінгі кезеңде тұлғаларды комплексті оңалтудың ғылыми-теориялық және тәжірибелік негіздері кең көлемде көрсетілген. Бүгінгі таңда, біздің ойымызша, халықтың денсаулығын сақтап, оңалту, рухани жаңғырту өзекті мәселе болып табылады. Халықтың рухани және физиологиялық, яғни денсаулық тұрғысы дамуының бірден-бір мүмкіндігі өмір болмысын, халық тағдырын өзертуге көздейді. «Халықтың денсаулық жағдайына байланысты еліміздің адами ресурстары кез-келген мемлекеттің стратегиялық әлеуеті болатыдығы күмән тудырмайды. 
 Аталған еңбекте инсульттен кейінгі кезеңде тұлғаларды комплексті оңалтудың ғылыми-теориялық және тәжірибелік негіздері мемлекеттік тілде тұңғыш рет баяндалған деп айсақ та артық болмайды деп санаймыз.</t>
  </si>
  <si>
    <t>Колумбаева З.Е.</t>
  </si>
  <si>
    <t>XV-XVII ғғ.қазақ тарихы фольклорлық нұсқасы</t>
  </si>
  <si>
    <t>Монографияда қазақ тарихының айшықты кезеңдері XV-XVІІ ғғ. тарихи тұлғалар өмірі мен саяси оқиғаларын тарихи фольклор деректері арқылы жазу көзделген.
 Монография жоғары оқу орындарының оқытушылары және докторанттар мен магистранттарына арналған.</t>
  </si>
  <si>
    <t>Комбаев К.К.</t>
  </si>
  <si>
    <t>В учебнике даны материалы самостоятельных работ студентов по дисциплине «Метрология, стандартизация, сертификация и технические измерения». Работа соответствует учебной программе. 
 В учебнике рассматриваются современное состояние, проблемы и направления совершенствования стандартизации, метрологии и сертификации. 
 Учебник предназначен для студентов всех механических и немеханических специальностей.</t>
  </si>
  <si>
    <t>Метрология, стандарттау және сертификаттау. 2 басылым</t>
  </si>
  <si>
    <t>Оқу құралында «Метрология, стандарттау және сертификаттау» пәні бойынша, Қазақстан Республикасының Мемлекеттік стандарттау және сертификаттау жүйелерімен, ұлттық, өңірлік және Халықаралық деңгейлерде стандарттау және сертификаттау жөніндегі нормативтік құжаттарымен таныстырады. Оқу құралында стандарттаудың, метрологияның және сертификаттаудың осы заманғы жағдайы, мәселелері және жетілдіру бағыттары қарастырылады. Оқу құралы техникалық жоғарғы оқу орындарының студентеріне арналған. Магистранттарға, колледждер оқытушлары мен оқушыларына, ҒЗИ және зауттардың инженерлік-техникалық жұмыскерлеріне пайдалы болуы мүмкін. 2-ші басылым, жаңартылған және толықтырылған</t>
  </si>
  <si>
    <t>Разработка технологии электролитно-плазменной обработки низкоуглеродистой легированной стали бурового инструмента</t>
  </si>
  <si>
    <t>Метрология, стандарттау және сертификаттау</t>
  </si>
  <si>
    <t>Оқулықта «Метрология, стандарттау және сертификаттау» пәні бойынша, жұмыс оқу бағдарламасына сәйкес, барлық механикалық және басқа да мамандық студенттердің өзіндік жұмыстарын орындау үшін материалдар берілген. 
 Оқулықта стандарттаудың, метрологияның және сертификаттаудың осы заманғы жағдайы, мәселелері және жетілдіру бағыттары қарастырылады.</t>
  </si>
  <si>
    <t>Конуспаев Р.Қ.</t>
  </si>
  <si>
    <t>Монополияларды мемлекеттік реттеу</t>
  </si>
  <si>
    <t>Оқу құралында монополияларды мемлекеттік реттеудің ілімдік және тәжірибелік мәселелері кешенді зерттелген және аталған монополиялық құрылымдарды реттеудің механизмін жетілдіру жөніндегі ғылыми негізделген ұсыныстарды әзірленген. Жоғарғы оқу орындарының экономикалық бағыттағы мамандықтар бойынша оқитын студенттеріне, магистранттарға, оқытушыларға, ғылыми қызметкерлерге, мамандарға ұсынылады.</t>
  </si>
  <si>
    <t>Конуспаев Р.Қ. Конуспаева А.Т.</t>
  </si>
  <si>
    <t>Туризмдегі бухгалтерлік есеп</t>
  </si>
  <si>
    <t>оқу құралы.</t>
  </si>
  <si>
    <t>Оқу құралында туризмдегі бухгалтерлік есептің ілімдік және тәжірибелік мәселелері кешенді зерттелген және аталған туристік ұйымдардағы қаржылық есепті және талдауды жетілдіру жөніндегі ғылыми негізделген ұсыныстар әзірленген. Жоғарғы оқу орындарының экономикалық бағыттағы мамандықтар бойынша оқитын студенттеріне, магистранттарға, оқытушыларға, ғылыми қызметкерлерге, мамандарға ұсынылады.</t>
  </si>
  <si>
    <t>Конуспаев Р.Қ., Конуспаева А.Т.</t>
  </si>
  <si>
    <t>Мемлекеттік-жекеменшік әріптестік: мәселелері және жетілдіру жолдары</t>
  </si>
  <si>
    <t>Монографияда мемлекеттік-жекеменшік серіктестікті реттеудің ілімдік және тәжірибелік мәселелері кешенді зерттелген және мемлекеттік-жекеменшік әріптестіктің механизмін жетілдіру жөніндегі ғылыми негізделген ұсыныстар әзірленген.Жоғарғы оқу орындарының экономикалық бағыттағы мамандықтар бойынша оқитын студенттеріне, магистранттарға, оқытушыларға, ғылыми қызметкерлерге, мамандарға ұсынылады.</t>
  </si>
  <si>
    <t>Копжасарова У. И.</t>
  </si>
  <si>
    <t>Профессионально-педагогическое общение учителя иностранного языка</t>
  </si>
  <si>
    <t>Копжасарова У.И., Бейсенбаева Б.А.</t>
  </si>
  <si>
    <t>Английский язык для магистрантов специальности «Психология»»</t>
  </si>
  <si>
    <t>Учебно-методическое пособие, представляющее собой систематизированный по темам учебный материал по общей, возрастной, социальной и педагогической психологии, направлено на развитие и формирование иноязычной профессиональной компетенции магистрантов, совершенствование профессиональных коммуникативных умений и навыков предназначено для магистрантов специальности «Психология».</t>
  </si>
  <si>
    <t>Промышленные типы месторождений полезных ископаемых</t>
  </si>
  <si>
    <t>Рассматриваются промышленные типы месторождений черных, цветных, благородных, радиоактивных и редких полезных ископаемых и неметаллических месторождений. В основу положена промышленная систематика месторождений, базирующаяся на морфологии рудных тел, геологических условиях их залегания, минеральном и вещественном составе руд. Охарактеризованы некоторые данные по месторождениям полезных ископаемых Казахстана. По каждому металлу приведены свойства и применение, геохимические особенности, промышленные минералы и типы руд. Предназначено для студентов специальности 5В070600 «Геология и разведка месторождений полезных ископаемых».</t>
  </si>
  <si>
    <t>Копобаева А.Н., Аскарова Н.С.</t>
  </si>
  <si>
    <t>Кристаллография және минералогия</t>
  </si>
  <si>
    <t>«Кристаллография және минералогия» оқу құралында кристалдар, кристаллография және кристаллохимия туралы жалпы ұғымдар, кристалдардың физикалық және оптикалық қасиеттері, бейнесі, өсуі жағадайлары, минерал және минералогия туралы түсініктер, кейбір минералдардытоптарға жіктеп, олардың сипаттамалары келтірілген.</t>
  </si>
  <si>
    <t>Корганова С. С.</t>
  </si>
  <si>
    <t>Этнополитика как часть государственной политики</t>
  </si>
  <si>
    <t>Монография посвящена актуальной на сегодняшний день проблеме этнополитики -как части государственной политики Республики Казахстан. В работе рассматривается современное состояние национальной и межэтнической культуры народа Казахстана и вопросы совершенствования межэтнических взаимоотношений на пути укрепления казахстанского патриотизма. Обосновывается мысль о том, что деятельность Ассамблеи народа Казахстана по реализации принципов и задач государственной национальной политики направлена на сохранение родного языка, обычаев и традиций этносов, населяющих и Южно-Казахстанскую область. Значительное внимание уделяется роли государственного языка как интегрирующего фактора всех слоев населения. Монография предназначена студентам-бакалаврам, магистрантам, докторантам, преподавателям, госслужащим, а также всем тем, кто интересуется проблемами межнациональных и межэтнических отношений в современном Казахстане.</t>
  </si>
  <si>
    <t>Корнейчик Ж.Н. , Сейтбаев К.Ж.</t>
  </si>
  <si>
    <t>Культура ягодников в районах целинных земель Казахстана</t>
  </si>
  <si>
    <t>Корпелиев М.</t>
  </si>
  <si>
    <t>Үйлесімділік әліппесі</t>
  </si>
  <si>
    <t>Коспагарова А.К., Аманкулова Л.А.</t>
  </si>
  <si>
    <t>Сценарий шеберлігі негіздері</t>
  </si>
  <si>
    <t>Ұсынылып отырған оқу құралында сценарийлік өнердің теориялық негіздері, сценарийді жүзеге асырудың әдістемелері, сценарийлік шеберлік дағдыларын қалыптастыру мәселелері жан-жақты қамтылған.
 Оқу құралы мәдениет және өнер мамандықтарының студенттері мен бос уақыт мәдениеттілігі ісін ұйымдастырушыларға арналған</t>
  </si>
  <si>
    <t>Костиков И. Ф., Сыздыкова Г. Т., Габдулина А. И., Аленов Ж. Н.</t>
  </si>
  <si>
    <t>Семеноводство сельскохозяйственных культур в Северном Кахахстане</t>
  </si>
  <si>
    <t>В учебном пособии содержатся материалы по технологическому процессу семеноводства сельскохозяйственных культур возделываемых в Северном Казахстане. По основным зерновым, пропашным, овощным, масличным культурам и многолетним травам, имеющим производственное значение, рассмотрены сорта, допущенные к использованию и теоретические основы технологии, способствующих получению максимально возможного урожая семян.</t>
  </si>
  <si>
    <t>Костиков И. Ф., Сыздыкова Г. Т., Габдулина А. И., Балтабаев К. А., Аленов Ж. Н.</t>
  </si>
  <si>
    <t>Солтүстік Казақстандағы ауылшаруашылық дақылдарының тұқым шаруашылығы</t>
  </si>
  <si>
    <t>Оқулықта агроном мамандықтары бойынша орта білім беретін оқу орындарының студенттеріне арналған ауылшаруашылық дақылдарының тұқым шаруашылықтық технологиясы туралы керекті мағлұматтар бар.</t>
  </si>
  <si>
    <t>Косымова Гульбану</t>
  </si>
  <si>
    <t>Тарихи атаулардың этимологиясы (жер-су атаулары мен тайпа аттары)</t>
  </si>
  <si>
    <t>ҚР Білім және ғылым министрлігінің «Қазақ тілі тарихи лексикасының даму кезеңдері және трансформациялық өзгерістердің ғылыми-теориялық негіздері» атты ғылыми жобасы бойынша дайындалған.
 Осы аталған еңбекте қазақ тілінің тарихын адамзат тілі пайда болған ежелгі дәуірлерге апарып тірейтін тарихи сөздердің ең көнесі–жер-су атаулары мен тайпа атауларының этимологиясы сөз болады. Бұл еңбек - Елбасының «Рухани жаңғыру: болашаққа бағдар» Жолдауынан туындаған «Туған жер» бағдарламасына сай. өзекті тақырыпқа жазылған зерттеу. Алтай тілдер семьясының алғашқы отаны қазақ жеріндегі топонимдер мен этнонимдердің шығу төркіні туралы қызықты материалдар талданады. Көненің көзі болып табылатын топонимдер мен этнонимдердің этимологиясы халықтың басынан кешірген тарихи оқиғалары мен дүниетанымдық философиясынан мәлімет береді. Автор тарихи атаулардың мән-мағынасын жалаң болжамға сүйенбей, көне түркі және қазіргі түркі тілдеріне ортақ тілдік заңдылықтар тұрғысынан дәлелдейді.Бұл еңбек жоғары оқу орындарында өтілетін элективті курстарға оқу құралы ретінде ұсынылады.</t>
  </si>
  <si>
    <t>Косынтаев К.Б.</t>
  </si>
  <si>
    <t>Режим содержания и материально-бытовые условия заключенных в исправительно-трудовых лагерях Советского Союза (30-е - 50-е годы ХХ века)</t>
  </si>
  <si>
    <t>В монографии представлена проблема становления и развития режима отбывания наказания в виде лишения свободы, охраны заключенных в исправительно-трудовых лагерях, условия содержания и материально-бытового обеспечения заключенных в лагерях в период с 1930 по 1956 годы. 
 Настоящая работа написана на документальной основе, в ней выявлены малоизвестные факты по истории исправительных учреждений на основе Государственного архива Российской Федерации, Центрального государственного архива Республики Казахстан.
 Монография предназначена для использования в учебном процессе высших военных и гражданских учебных заведений, военных кафедр Республики Казахстан, по дисциплинам История Казахстана, Военная история, История военного искусства. Работа может представить интерес широкому кругу читателей, интересующихся историей своей страны</t>
  </si>
  <si>
    <t>Кочеров Е.Н.</t>
  </si>
  <si>
    <t>Қоршаған ортаны қорғау жүйелерінің механикалық жабдықтары. І – бөлім Атмосфераны қорғау</t>
  </si>
  <si>
    <t>Оқу құралы 5В073100- Қоршаған ортаны қорғау және өмір тіршілігінің қауіпсіздігі мамандығы бойынша оқитын жоғарғы оқу орындарының студенттеріне арналған. 
 Оқу құралы «Қоршаған ортаны қорғау жүйелерінің механикалық жабдықтары» пәнінің типтік бағдарламасына сәйкес жасалған. Оқу құралында атмосфераны ластанудан қорғаудың қазіргі уақыттағы технологиялары мен негізгі механикалық жабдықтары қарастырылған.
 Оқу құралында болашақ инженер мамандарға қажетті экотехнологиялық үрдістер мен технологиялық сұлбалар құрылымының жалпы ғылыми негізі мен типтік заңдылықтары және атмосфераны ластанудан қорғаудың қазіргі уақыттағы технологиялары мен негізгі механикалық жабдықтары қарастырылған.
 Сонымен қатар, атмосфераны негізгі ластаушы көздер, атмосфера ауасының түрлі өндірістік тастандылармен ластануы, ондағы зиянды қоспаларды мөлшерлеу бойынша толық теориялық мәліметтер, практикалық мысал есептеу әдістері қарастырылған.</t>
  </si>
  <si>
    <t>Төтенше жағдайлардағы тіршілік. Әрекетінің қауіпсіздігі</t>
  </si>
  <si>
    <t>«Төтенше жағдайлардағы тіршілік әрекетінің қауіпсіздігі» оқу құралында тіршілік әрекетін қамтамасыз етудегі мемлекеттің ролі, техникалық жүйелерді қолданудың қауіпсіздік жағдайларын дайындаудың, төтенше жағдайларды болжаудың және өндірістік персоналды қорғаудың шешімдерін қабылдаудың, келеңсіз факторлардың әсерлерінен адамның аналитикалық-физиологиялық қасиеттерінің өзгеруі жөніндегі мәліметтерді ұлғайту, өмір сүру ортасының зиянды, қауіпті және жарақаттаушы факторлары көздерінің кешендік ұғымдары, қауіпсіздікті қамтамасыз етудің принциптерін қалыптастырудың теориялық негіздері және іс-жүзінде атқару жолдары қарастырылған.
 Оқу құралы 5В072000-Бейорганикалық заттардың химиялық технологиясы, 5В072100-Органикалық заттардың химиялық технологиясы мамандықтары бойынша оқитын жоғарғы оқу орындарының студенттеріне, жалпы білім беру ұйымдарының оқытушыларына, қауіпсіздік саласындағы қызметкерлерге және де қауіпсіздік мәселелері қызықтыратын оқырмандарға арналған.</t>
  </si>
  <si>
    <t>Кочеров Е.Н., Жакипбаев Б.Е., Колесников А.С., Күлмаханова А.Ш.</t>
  </si>
  <si>
    <t>Қоршаған ортаны қорғаудың негізгі үрдістері</t>
  </si>
  <si>
    <t>Қоршаған ортаны қорғаудың негізгі үрдістері оқулығы 5В073100- Қоршаған ортаны қорғау және өмір тіршілігінің қауіпсіздігі мамандығы бойынша оқитын жоғарғы оқу орындарының студенттеріне арналған.
 Оқулық «Қоршаған ортаны қорғаудың теориялық негіздері» пәнінің бағдарламасына сәйкес жасалған. Оқулықта қоршаған ортаны қорғаудың негізгі үрдістері қарастырылған, негізгі ластаушы көздердің жіктелуі және сипаттамалары келтірілген, атмосфераны, гидросфераны, литосфераны химиялық және физикалық ластану көздерінен қорғау әдістері мен үрдістерінің жіктелуі берілген. Атмосфера ауасын қорғаудың гидромеханикалық, жылулық үрдістері, литосфераны қалдықтардан қорғау жолдары, ақаба суларды тазалаудың негізгі химиялық, физика-химиялық, биологиялық, механикалық үрдістері, энергетикалық әсерлерден қорғаудың теориялық негіздері қарастырылған.
 Оқулық өзге инженерлік мамандық студенттері үшін «Экология» пәнін оқу кезінде қосымша әдебиет ретінде қолданылуы мүмкін.</t>
  </si>
  <si>
    <t>Қоршаған ортаны қорғаудың негізгі заңдылықтары</t>
  </si>
  <si>
    <t>Қоршаған ортаны қорғаудың негізгі заңдылықтары оқулығы 5В073100- Қоршаған ортаны қорғау және өмір тіршілігінің қауіпсіздігі мамандығы бойынша оқитын жоғарғы оқу орындарының студенттеріне арналған.Оқулық «Қоршаған ортаны қорғаудың теориялық негіздері» пәнінің бағдарламасына сәйкес жасалған. Оқулықта қоршаған ортаны инженерлік қорғаудың негізгі заңдылықтары, қоршаған ортаның ластану сипаттамасы және оны қорғаудың негізгі әдістері қарастырылған. Оқулық жоғарғы оқу орындарының «Экология» мамандығы бойынша оқитын студенттер үшін қосымша әдебиет ретінде қолданылуы мүмкін.</t>
  </si>
  <si>
    <t>Кошербаев Д.Б.</t>
  </si>
  <si>
    <t>Саясаттағы имидж</t>
  </si>
  <si>
    <t>Кошербаева Г.Н., Мусихина Е.В.</t>
  </si>
  <si>
    <t>Практическое руководство для психологов организаций</t>
  </si>
  <si>
    <t>В учебном пособии рассматриваются вопросы практической деятельно­сти психолога в организациях, включая как промышленные и торговые предприятия разного уровня, так и учреждения различного управления. В пособии собраны нормативные документы деятельности психолога в организации, описаны основные задачи и направления профессионального психологического сопровождения. Представлен теоретический материал и практический инструментарий по проведению психодиагностической, коррекционно-развивающей и консультативной работы. Пособие предназначено практическим психологам, работающим в рамках различных организаций и учреждений, студентам и магистрантам психологических и экономических специальностей, а также специалистам в области организа­ционного менеджмента и управления персоналом.</t>
  </si>
  <si>
    <t>Көгісов С.М. / Когисов С.</t>
  </si>
  <si>
    <t>«Химиядан есептер шығару әдістемесі» атты оқу құралында жалпы және элементтер химиясы пәнінің мазмұның қамтитын тест сұрақтары және оның дұрыс жауаптары қамтылған. Тест сұрақтарының жауаптары арқылы әркім өздерінің білім дәрежесінің деңгейін анықтай алады. Химиядан тест тапсырмалары оқушылар мен студенттер үшін білімді бақылау үшін және химия пәнін оқуда таптырмайтын көмекші нұсқау ретінде де бола алады. Сонымен қатар емтиханға дайындық ретінде әдістемелік құрал да болып саналады.Оқу құралы химия пәні оқылатын университеттерінің студенттеріне, сонымен қатар орта мектеп мұғалімдері және магистранттарға арналған.</t>
  </si>
  <si>
    <t>Көпжасарова Ғ.Т.</t>
  </si>
  <si>
    <t>Құрылыс материалдары, бұйымдары және конструкцияларын сынау</t>
  </si>
  <si>
    <t>Лекциялар жинағы «Құрылыс материалдарын, бұйымдарын және конструкцияларын сынау» пәнінің типтік бағдарламасына сәйкес құрастырылған және пәннің негізгі теориялық мәселелерін қарастырады.Лекциялар жинағы 5В073000 «Құрылыс материалдары, бұйымдары мен конструкцияларын өндіру» мамандығы студенттеріне арналған.</t>
  </si>
  <si>
    <t>Көпжасарұлы Е. Кунжигитова Г.Б.</t>
  </si>
  <si>
    <t>Бейнелеу өнері теориясы және әдістемесі. Практикалық сабақтарға арналған әдістемелік нұсқау.</t>
  </si>
  <si>
    <t>Әдістемелік нұсқау 050101 - Мектепке дейіңгі оқыту және тәрбиелеу 
 мамандығы студенттеріне арналған. Әдістемелік нұсқау «Бейнелеу өнері теориясы және әдістемесі» пәннің оқу жоспары мен бағдарламасының талаптарына сәйкес құрастырылған және курстың практикалық сабақтарының тақырыптарын орындауға қажетті барлық мәліметтерді қамтиды.</t>
  </si>
  <si>
    <t>Көшенова Ғ.И. / Кушенова</t>
  </si>
  <si>
    <t>Ахмед Хазини және Қожа Ахмед Яссауи жолы</t>
  </si>
  <si>
    <t>Исторический</t>
  </si>
  <si>
    <t>Монографияда түркі әлемінің пірі Қожа Ахмед Яссауи мен яссауийаның ғылым әлеміне танылуына негіз болған Ахмед Хазинидің тұлғасы мен оның еңбектері қарастырылып, Ахмед Хазини еңбектеріндегі Қожа Ахмед Яссауидің өмірі мен жолы айқындалады</t>
  </si>
  <si>
    <t>Көшенова Ғ.И./ Кушенова Г.И.</t>
  </si>
  <si>
    <t>Қазақстан тарихының тарихнамасы: заманауи бағыттар</t>
  </si>
  <si>
    <t>Оқу құралы Қазақстан тарихындағы шетелдік заманауи бірқатар тарихнамалық бағыттарға арналады. Еңбекте әлем деңгейіндегі тарих ғылымының көрнекті өкілдері мен олар қалыптастырған зерттеу бағыттарына, ғылыми мектептері мен тарихи пікірталастарына тоқталады. Шетелдік тарихнама негізінде антропологиялық мәселелер көтеріліп, оның отан тарихындағы бейнесі, жалғастығы қарастырылады. Оқу құралы жоғары оқу орнындағы тарих білім бағдарламасының студенттеріне ұсынылады.</t>
  </si>
  <si>
    <t>Көшеров Ә.Ж.</t>
  </si>
  <si>
    <t>Физика есептері. 1 том (2 томда)</t>
  </si>
  <si>
    <t>Оқу құралында физиканың механика және молекулалық физикаға арналған есептерді шығару әдістері берілген. Оларға ұқсас типтік есептер мұғалімдер мен студенттердің өз бетінше жұмыс істеуіне мүмкіндік береді. Құрал техникалық және педагогикалық жоғары оқу орындарының физика-математика бағытында оқитын студенттеріне, физика пәнінің мұғалімдеріне және физикадан өзбетінше білімін жетілдіретін талапкерлерге арналған.</t>
  </si>
  <si>
    <t>Физика есептері. 2 том (2 томда)</t>
  </si>
  <si>
    <t>Оқу құралында физиканың электр және жарық құбылыстарына арналған есептердің шығару әдістері берілген. Оларға ұқсас типтік есептер пән мұғалімдері мен студенттердің өз бетінше жұмыс істеуіне мүмкіндік береді.Құрал техникалық және педагогикалық жоғары оқу орындарының физика-математика бағытында оқитын студенттеріне, физика пәнінің мұғалімдеріне және физикадан өзбетінше білімін жетілдіретін талапкерлерге арналған.</t>
  </si>
  <si>
    <t>Физика есептері. 3 том (2 томда)</t>
  </si>
  <si>
    <t>Оқу құралында физиканың салыстырмалылық теориясының элементтері, атом және атом ядросы, астрономияға арналған есептер мен тәжірибелік есептерді шығару әдістері көрсетілген. Сондай-ақ осы тарауларға байланысты қосымша есептердің жинағы берілген.
 Құрал техникалық және педагогикалық жоғары оқу орындарының физика-математика бағытында оқитын студенттеріне, физика пәнінің мұғалімдеріне және физикадан өзбетінше білімін жетілдіретін талапкерлерге арналған.</t>
  </si>
  <si>
    <t>Физика есептері. 4 том</t>
  </si>
  <si>
    <t>Оқу құралында физика және астрономияның барлық тараулары бойынша құрастырылған сапалық есептердің жинағы беріліп, мұндағы көптеген есептердің шешу тәсілдері көрсетілген. Сондай-ақ, оқу құралында сапалық есептердің қолданбалы және практикалық бағыттылығына көңіл бөлінген.
 Құрал техникалық және педагогикалық жоғары оқу орындарының физика-математика бағытында оқитын студенттеріне, физика пәнінің мұғалімдеріне және физикадан өзбетінше білімін жетілдіретін талапкерлерге арналған.</t>
  </si>
  <si>
    <t>Кривец О.А., Батяшова И.В.</t>
  </si>
  <si>
    <t>Спортивные трамвы и их профилактика в регби</t>
  </si>
  <si>
    <t>русс.</t>
  </si>
  <si>
    <t>Кривцова О. Н.</t>
  </si>
  <si>
    <t>Системы управления в машиностроении</t>
  </si>
  <si>
    <t>Приведен курс лекций по дисциплине «Системы управления в машиностроении», в котором изложены современные сведения о перспективах использования новейших открытий в области металлообработки и машиностроения для построения технических систем и устройств, о проектно-конструкторской деятельности в различных отраслях машиностроения. Целью изучения модуля «Системы управления в машиностроении» является получение основных представлений о применяемых в машиностроении системах документации, системах контроля и управления качеством продукции, прочностью и надёжностью в технике; системах управления технологическими процессами, системах автоматического управления, гибких производственных систем; видах управления в машиностроении. В предлагаемом курсе рассматриваются системы подхода к вопросам управления технологическими процессами, оборудованием машиностроительного комплекса и качеством продукции. Приводятся международные и отечественные стандарты, постановления, приказы вышестоящих и других отечественных организаций, методические, нормативные и руководящие материалы, касающиеся выполняемой работы и вопросов развития отраслей машиностроения. Рассматриваются методы проведения экспертной оценки в области машиностроения. Приводятся основные требования, предъявляемые к технической документации и изделиям. Рассматриваются достижения науки и техники, передовой отечественный и зарубежный опыт в области машиностроительного комплекса.</t>
  </si>
  <si>
    <t>Кривцова О.Н.</t>
  </si>
  <si>
    <t>Калибровка прокатных валков</t>
  </si>
  <si>
    <t>Расчет технологических параметров</t>
  </si>
  <si>
    <t>Кривцова О.Н., Золотов А.М., Кузьминова Н.Ю.</t>
  </si>
  <si>
    <t>«Металлургиялық цехтарды жобалау «Таптау стандарының өнімділігін анықтау» бөлімі / Проектирование металлургических цехов Раздел «Определение производительности прокатных станов»»</t>
  </si>
  <si>
    <t>Оқу құралында «Таптау стандарының өнімділігін анықтау» бөлімі, «Металлургиялық цехтарды жобалау» модулін меңгеруге арналған мәліметтер жазылған. Әр түрлі стандардың, агрегаттардың, жабдықтардың өнімділігін және таптау цехтердің бөлімшесін анықтауға есептер келтірілген. Технологиялық мамандықтар студенттері үшін арналған. Үй тапсырмаларын, курстық және дипломдық жобаларды, сонымен қоса ғылыми – зерттеу жұмыстарында орындауда пайдалы болуы мүмкін.
 РМҚ Қарағанды мемлекеттік индустриалық университетінің ОӘК МОӘК «Материалдарды қысыммен өңдеу технологиясы» мамандығының оқу-әдістемелік секциясында басылымға ұсынылды (Хаттама № 4 4.12.2017г.).
 .</t>
  </si>
  <si>
    <t>Кривцова О.Н., Арбуз А.С.</t>
  </si>
  <si>
    <t>Производство сортового проката и труб</t>
  </si>
  <si>
    <t>Изложены вопросы, касающиеся процесса прокатки, проектирования калибровки прокатных валков для прокатки профильного сечения и труб на современных станах. 
 Освещен сортамент прокатываемых профилей, нагрев и охлаждение металла, подготовка его к прокатке и др. Рассмотрены современные прокатные станы и технологические процессы производства наиболее распространенных видов прокатных изделий. Приведены особенности прокатки черных и цветных металлов, а также технико-экономические показатели прокатного производства. Приведены методы определения формы и размеров калибров валков блюмингов, непрерывно-заготовочных и сортовых станов. Приведены основные методики расчета калибровки валков по различным системам и примеры их использования. 
 Подробно рассмотрены технологические особенности производства бесшовных и шовных труб различными способами. История и эволюция различных способов получения трубных изделий. Наглядно показан состав и принцип работы оборудования трубных цехов. Большое внимание уделено технологии производства бесшовных труб. Многие технологические схемы показаны на примере производств, запущенных за последние 10-15 лет, в том числе и в Казахстане. Даны методики и примеры расчетов.
 Пособие выполнено на основе методических разработок, созданных авторами, и предназначено для учащихся по специальности 1006000 «Металлообработка» по курсу «Производство сортового проката и труб», может быть полезно обучающимся другим специальностям.</t>
  </si>
  <si>
    <t>Кривцова О.Н., Кузьминова Н.Ю.</t>
  </si>
  <si>
    <t>Основы взаимозаменяемости</t>
  </si>
  <si>
    <t>металлургия и машиностроение. Энергетика и транспорт</t>
  </si>
  <si>
    <t>В учебном пособии представлены варианты расчетно-графических заданий и примеры их выполнения по дисциплине «Основы взаимозаменяемости», задания по каждой теме снабжены краткими теоретическими ведениями и справочной информацией. Учебное пособие представляет теоретический и практический интерес, содержит полезные материалы, иллюстрации, таблицы, извлечения из стандартов. Учебное пособие предназначено для технических специальностей ВУЗов, изучающих дисциплины «Основы взаимозаменяемости», «Взаимозаменяемость, стандартизация и технические измерения» и т.п. Данное пособие может применяться при проведении практических занятий, а также для самостоятельной работы обучающихся.</t>
  </si>
  <si>
    <t>Кривцова О.Н., Талмазан В.А., Кузьминова Н.Ю.</t>
  </si>
  <si>
    <t>Повышение эффективности прокатки при использовании технологически оптимизированных сред</t>
  </si>
  <si>
    <t>В учебном пособии изложены материалы по влиянию смазочно-охлаждающей жидкости на энергосиловые параметры при холодной прокатке листов и полос. Рассмотрены основные требования, предъявляемые к технологическим смазкам и жидкостям, применяемым на станах холодной прокатки. Износ, отделка поверхности и охлаждение валков и полосы взаимосвязаны. Поэтому для каждого стана холодной прокатки применяется свой тип СОЖ, обусловленный технологическими особенностями стана. Учебное пособие представляет теоретический и практический интерес, содержит полезные материалы, иллюстрации, таблицы, приложение.
 Учебное пособие предназначено для студентов технологических специальностей.
 Рекомендовано к печати учебно-методическим объединением Республи-канского учебно-методического совета Министерства образования и науки РК по специальностям «Технология обработки материалов давлением» и «Металлургия», работающей на базе Карагандинского государственного индустриального университета (Протокол №3 от 13 апреля 2018 года).</t>
  </si>
  <si>
    <t>Эксплуатация рабочих валков на станах горячей прокатки</t>
  </si>
  <si>
    <t>В монографии рассмотрены вопросы, связанные с сокращением расхода материалов, в том числе и прокатных валков на производство проката. Монография имеет направленность на выявление и реализацию резервов путем совершенствования технологий эксплуатации валков, позволяющих сократить их износ, а значит и расход валков на производство проката.
 Монография может быть полезна для студентов и магистрантов, обучающихся по специальностям «Технология обработки материалов давлением», «Металлургия» и др., специализирующихся в области прокатного производства.
 Рекомендовано к изданию учебно-методической секцией специальности «Технология обработки материалов давлением».</t>
  </si>
  <si>
    <t>Кропачев П.А., Мухамеджанова А.Т.</t>
  </si>
  <si>
    <t>Ғимараттар мен үймереттердің беріктігі, қауіпсіздігі және бақылауы: физикалық тозуын бағалау</t>
  </si>
  <si>
    <t>Оқу құралы үймереттер мен ғимараттардың физикалық тозуын бағалау негізгі ережелері мен жағдайларын қарастырады. 6М072900, 6D072900 «Құрылыс» бағыты бойынша магистранттарға, докторанттарға және ғимараттар мен үймереттерді техникалық сараптау және апаттық бұзылуларын айқындайтын мамандарға арналған</t>
  </si>
  <si>
    <t>Ғимараттар мен үймереттердің беріктігі, қауіпсіздігі және бақылауы: техникалық қадағалау</t>
  </si>
  <si>
    <t>Ұсынылған оқу құралында ғимараттар мен үймереттердің беріктігін, қауіпсіздігін және бақылауын қамтамассыз ету сұрақтары, Еурокодтарды ескеру арқылы нысандардың жағдайын техникалық қадағалау шегінде қарастырылған. Оқу құралы 6М072900, 6D072900 «Құрылыс» мамандығының магистранттарына, докторантарына арналған</t>
  </si>
  <si>
    <t>Ғимараттар мен үймереттердің беріктігі, қауіпсіздігі және бақылауы: апаттардың себептерін анықтау</t>
  </si>
  <si>
    <t>Оқу құралы үймереттердің, ғимараттардың және олардың бөліктері мен құрылымдық элементтерінің бұзылу себептерін анықтау бойынша негізгі жағдайларды қамтиды. Техникалық комиссияның апаттық бұзылудан кейінгі нысандарды тексеру бойынша әдістемесі көрсетілген. 6М0729006, D072900 «Құрылыс» бағыты бойынша магистранттарына, докторанттарға және ғимараттар мен үймереттерді техникалық сараптау және апаттық бұзылуларын айқындайтын мамандарға арналған</t>
  </si>
  <si>
    <t>Крученецкий В.З., Калабина А.А., Тлевлесова Д.А., Крученецкий В.В.</t>
  </si>
  <si>
    <t>Основы наноэлектроники. 1 том</t>
  </si>
  <si>
    <t>Основы наноэлектроники. 2 том</t>
  </si>
  <si>
    <t>Кряжев А. В., Кряжева Т.В.</t>
  </si>
  <si>
    <t>Бурение скважин</t>
  </si>
  <si>
    <t>Представляет собой учебно-методическое пособие по бурению скважин. В сжатой форме с учетом последних достижений науки и техники описаны различные виды буровых станков и методы их применения при поиске и разведки месторождений полезных ископаемых. В первой части дается краткая характеристика горных пород.Во второй части приводится описание видов буровых работ, бурового оборудования и работ, сопутствующих буровым работам, а именно, технике безопасности и опробованию керна скважин.Для студентов геологических и горных специальностей, специалистов геологов, технологов и работников геологоразведочных организаций</t>
  </si>
  <si>
    <t>Кряжев А.В., Кряжева Т. В.</t>
  </si>
  <si>
    <t>Общий курс по геологии</t>
  </si>
  <si>
    <t>Представляет собой учебно-методическое пособие по общей геологии. В сжатой форме с учетом последних достижений науки и техники изложены сведения о строении и составе земной коры, приведено описание результатов проявления эндогенных и экзогенных геологических процессов, показаны закономерности развития структурных элементов земной коры, освещены вопросы техногенных изменений окружающей геологической среды. Даны характеристики месторождений полезных скопаемых в связи с процессами их образования.</t>
  </si>
  <si>
    <t>Геология, поиск и разведка месторождений полезных ископаемых (в 2-х т.)</t>
  </si>
  <si>
    <t>Представляет собой учебник по современным методам проведения различных видов геологических работ, поискам и прогнозированию месторождений твердых полезных ископаемых. В сжатой форме с учетом последних достижений науки и техники описаны методы, оборудование и аппаратура, используемые для геологических видов работ. Характеризуются вопросы организации работ в полевых геологических партиях.
 В первой части в краткой форме приводятся общие сведения по геологии.
 Во второй части дается описание видов геологических работ, методов их проведения.
 Третья часть посвящена поискам и прогнозированию месторождений полезных ископаемых.</t>
  </si>
  <si>
    <t>Кряжев А.В.,Кряжева Т. В., Досетова Г.Ж.</t>
  </si>
  <si>
    <t>Кристаллография, минералогия и петрография</t>
  </si>
  <si>
    <t>Лабораторный практикум по курсу «Кристаллография, минералогия и пет-рография» являются важной составной частью в общем цикле геологических дисциплин. Согласно названию, данный лабораторный практикум состоит из трех разделов. В первом разделе по кристаллографии приведены сведения о свойствах кристаллических веществ, строении кристаллической решетки, видах элементах симметрии, приведены примеры простых форм и их комбинаций.
 Второй и третий разделы отражают общие сведения о породообразующих минералах и горных породах, слагающих каменную оболочку Земли, описана методика их определения, классификация, характеристики, народнохозяйствен-ное значение и практическое применение.</t>
  </si>
  <si>
    <t>Кряжев В.В., Кряжева Т.В.</t>
  </si>
  <si>
    <t>Минераграфия</t>
  </si>
  <si>
    <t>Представляет собой учебное пособие по современных методам лабораторных минералогических исследований, сопровождающих проведение геологоразведочных работ. В сжатой форме с учетом последних достижений науки и техники описаны методы и аппаратура, применяемые для изучения минерального состава геологических проб и продуктов технологической переработки минерального сырья, а также для исследования различных свойств минералов. Сформулированы задачи минералогических исследований. Наряду с изложением традиционных методов минералогического анализа большое внимание уделено новым методам исследования: рентгенодифрактометричеким, электронографическим, электроно-микроскопическим, микрозондовым и др. Для студентов геологических и горных специальностей, техников-минералогов, технологов и работников аналитических лабораторий геологоразведочных организаций.</t>
  </si>
  <si>
    <t>Представляет собой учебник по промышленным типам месторождений полезных ископаемых. В сжатой форме с учетом последних достижений науки и техники описаны различные виды полезных ископаемых и их промышленное использование. В первой части дается краткая характеристика Во второй части приводится описание Для студентов геологических и горных специальностей, специалистов геологов, минералогов, технологов и работников аналитических лабораторий геологоразведочных организаций.</t>
  </si>
  <si>
    <t>Кряжева Т. В</t>
  </si>
  <si>
    <t>Геологическая съемка и разведка месторождений полезных ископаемых</t>
  </si>
  <si>
    <t>Представляет собой учебное пособие по современных методам проведения геологической съемки различного масштаба и разведки месторождений твердых полезных ископаемых. В сжатой форме с учетом последних достижений науки и техники описаны методы и аппаратура, используемые для геологических видов работ. В первой главе дается краткая характеристика объектов изучения геологии. Вторая глава посвящена характеристике геологической съемке. В ней сформулированы понятия о типах геологических съемок, цели и задачи геологосъемочных и поисковых работ среднего и крупного масштаба, описаны виды геологических съемок. Описание комплекса геологосъемочных работ и их методика проведения описана по трем важнейшим этапам, каждому из которых отведено по разделу.Гидрогеологические, инженерно-геологические и геофизические работы, сопровождающие геолого-съемочные работы приведены в сжатой форме. Основные виды и принципы разведки описаны в третьей главе учебника. Для студентов геологических и горных специальностей</t>
  </si>
  <si>
    <t>Методика поисков и разведка месторождений полезных ископае-мых 1 часть</t>
  </si>
  <si>
    <t>Представляет собой учебное пособие по современных методам проведения поиска и разведки месторождений твердых полезных ископаемых. В сжатой форме с учетом последних достижений науки и техники описаны методы и аппа-ратура, используемые для геологических видов работ.
 Далее характеризуются геологические предпосылки поисковых работ. Затем рассматриваются некоторые закономерности размещения рудных месторождений в геологических структурах, принципы и методы составления карт рудоносности. Еще далее производится описание поисковых признаков и методов поисков ме-сторождений, как выходящих на поверхность, так и находящихся на глубине. В заключение освещаются методы оценки рудных месторождений при поисковых работах по их выходам.</t>
  </si>
  <si>
    <t>Методика поисков и разведка месторождений полезных ископае-мых 2 часть</t>
  </si>
  <si>
    <t>Представляет собой учебное пособие по современных методам проведения поиска и разведки месторождений твердых полезных ископаемых. В сжатой форме с учетом последних достижений науки и техники описаны методы и аппа-ратура, используемые для геологических видов работ.Далее характеризуются геологические предпосылки поисковых работ. Затем рассматриваются некоторые закономерности размещения рудных месторождений в геологических структурах, принципы и методы составления карт рудоносности. Еще далее производится описание поисковых признаков и методов поисков ме-сторождений, как выходящих на поверхность, так и находящихся на глубине. В заключение освещаются методы оценки рудных месторождений при поисковых работах по их выходам.</t>
  </si>
  <si>
    <t>Кряжева Т. В., Досетова Г. Ж.</t>
  </si>
  <si>
    <t>Лабораторный практикум по геологическим дисциплинам (Основы геологии и гидрогеологии)</t>
  </si>
  <si>
    <t>Представляет собой учебно-методическое пособие по общей геологии. В сжатой форме с учетом последних достижений науки и техники изложены сведения о строении и составе земной коры, приведено описание результатов проявления эндогенных и экзогенных геологических процессов, показаны закономерности развития структурных элементов земной коры, освещены вопросы техногенных изменений окружающей геологической среды. Даны характеристики месторождений полезных ископаемых в связи с процессами их образования. Для студентов вузов, обучающихся по специальности «Геология и разведка месторождений полезных ископаемых»</t>
  </si>
  <si>
    <t>Кряжева Т. В., Досетова Г. Ж</t>
  </si>
  <si>
    <t>Представляет собой учебное пособие по современных методам лабораторных минералогических исследований, сопровождающих проведение геологоразведочных работ. В сжатой форме с учетом последних достижений науки и техники описаны методы и аппаратура, применяемые для изучения минерального состава геологических проб и продуктов технологической переработки минерального сырья, а также для исследования различных свойств минералов. Сформулированы задачи минералогических исследований. Наряду с изложением традиционных методов минералогического анализа большое внимание уделено новым методам исследования: микрозондовым, рентгенодифрактометричеким, электронографическим, электрономикроскопическим и др. 
 Для студентов высших учебных заведений геологических специальностей всех форм обучения, техников-минералогов, технологов, работников аналитических лабораторий и геологоразведочных организаций.</t>
  </si>
  <si>
    <t>Кряжева Т. В., Досетова Г. Ж.,</t>
  </si>
  <si>
    <t>Гидрогеология негіздері</t>
  </si>
  <si>
    <t>Бұл гидрогеология негіздеріндегі оқулық. Конденсацияланған түрде гидрогеология, жерасты сулары туралы жалпы мәліметтер келтірілген.
 Бұл оқулықта жер беті мен жер асты суларының қысқаша сипаттамасын береді және гидрогеологиялық жұмыстың әртүрлі түрлері сипатталады.
  Геологиялық және тау-кен мамандықтарының студенттеріне, гидрогеологтардың, технологтардың және геологиялық барлау ұйымдарының аналитикалық зертханасының қызметкерлері үшін арналған.</t>
  </si>
  <si>
    <t>Кряжева Т. В., Иванова И. И.</t>
  </si>
  <si>
    <t>Полезные ископаемые материалы.</t>
  </si>
  <si>
    <t>Представляет собой учебное пособие по полезным ископаемым материалам. В сжатой форме с учетом последних достижений науки и техники описаны различные виды полезных ископаемых, как сырья. В первой части дается краткая характеристика Во второй части приводится описание Для студентов геологических и горных колледжей, специалистов геологов, минералогов, технологов и работников аналитических лабораторий геологоразведочных организаций.</t>
  </si>
  <si>
    <t>Кряжева Т. В., Иванова И. И., Кряжев А. В.</t>
  </si>
  <si>
    <t>Материаловедение. (в 2-х т.)</t>
  </si>
  <si>
    <t>Представляет собой учебное пособие по материаловедению. В сжатой форме с учетом последних достижений науки и техники описаны материалы, как сырьевые (минералы, горные породы, полезные ископаемые), так и вспомогательные (оборудование и инструменты для производства геологических работ). В первой части дается краткая характеристика сырьевых материалов. Во второй части приводится описание вспомогательных материалов – начиная от геологического молотка до сложного бурового оборудования. Для студентов геологических и горных колледжей, ВУЗов не геологических специальностей, минералогов, технологов и работников аналитических лабораторий геологоразведочных организаций.</t>
  </si>
  <si>
    <t>Кряжева Т. В., Кряжев А. В., Досетова Г. Ж.</t>
  </si>
  <si>
    <t>Геологические и поисковые работы 1 часть</t>
  </si>
  <si>
    <t>Представляет собой учебник для высшего профессиональногообразо-вания по современным методам проведения различных видов геологических работ, поискам и прогнозированию месторождений твердых полезных иско-паемых. В сжатой форме с учетом последних достижений науки и техники описаны методы, оборудование и аппаратура, используемые для геологиче-ских видов работ. Характеризуются вопросы организации работ в полевых геологических партиях.
 В первой части в краткой форме приводятся общие сведения по геоло-гии.
 Во второй части дается описание видов геологических работ, методов их проведения.
 Третья часть посвящена поискам и прогнозированию месторождений полезных ископаемых.
 Для студентов геологических специальностей.</t>
  </si>
  <si>
    <t>Геологические и поисковые работы 2 часть</t>
  </si>
  <si>
    <t>Кряжева Т. В., Оспанова Г. Е.</t>
  </si>
  <si>
    <t>Основы гидрогеологии</t>
  </si>
  <si>
    <t>Представляет собой учебник по основам гидрогеологии. В сжатой форме описаны общие сведения по гидрогеологии, различным подземным водам. В первой части дается краткая характеристика поверхностных и подземных вод. Во второй части приводится описание разных видов гидрогеологических работ Для студентов геологических и горных специальностей, специалистов геологов, минералогов, технологов и работников аналитических лабораторий геологоразведочных организаций.</t>
  </si>
  <si>
    <t>Куанышбаев Ж.М., Арпабеков М.И.</t>
  </si>
  <si>
    <t>Грузовые тарифы</t>
  </si>
  <si>
    <t>Куанышбаев Ж.М., Арпабеков М.И., Айдикенова Н.К.</t>
  </si>
  <si>
    <t>Ашық жылжымалы құрамда жүкті орналастыру мен бекіту (2 томда)</t>
  </si>
  <si>
    <t>Альбомда ашық жылжымалы құрамда жүкті орналастыру мен бекіту негіздері баяндалған. Жүктер мен жылжымалы құрамның сипаттамасы көрсетілген. Инерциялық күштер, жел жүктемесі, бойлық және көлденең бағыттағы үйкеліс күштері анықталды. 
 «Тасымалды, қозғалысты ұйымдастыру және көлікті пайдалану» мамандығының студенттері үшін арналған альбом.</t>
  </si>
  <si>
    <t>Размещение и крепление грузов на открытом подвижном составе</t>
  </si>
  <si>
    <t>В альбоме изложены основы размещения и крепления грузов на открытом подвижном составе. Даны характеристики грузов и подвижного состава. Определены инерционные силы, ветровая нагрузка, силы трения в продольном и поперечном направлении. Альбом предназначен для студентов специальности «Организация перевозок, движения и эксплуатация транспорта».</t>
  </si>
  <si>
    <t>Атлас-определитель
 стрекоз ВКО</t>
  </si>
  <si>
    <t>Куанышев М.К.</t>
  </si>
  <si>
    <t>Повышение ресурса подшипников скольжения энергетической установки транспортной техники</t>
  </si>
  <si>
    <t>В предлагаемой читателю монографии приводится краткая характеристика поршневых тепловых машин (двигателей) необычных (нетрадиционных) схем. Анализируются их достоинства и недостатки. Приводится аналитический обзор исследования кинематических, параметров и показателей этих подшипников скольжения. Делается сопоставление показателей их работы с показателями подшипников скольжения, применительно к условиям работы на режимах, соответствующих одинаковым условиям нагружения. Одним из узлов двигателей внутреннего сгорания, имеющий ограниченный ресурс, являются подшипники скольжения кинематического механизма двигателя. В настоящее время сменные элементы подшипников скольжения – их вкладыши производятся на зарубежных предприятиях, т.е. являются предметом импорта. Таким образом, работа по повышению ресурса подшипников скольжения на основе собственных технологий и отечественных материалов является актуальной для Казахстана. В монографии экспериментально на машине трения получены количественные и качественные показатели для рекомендуемых конструкций подшипников с медными вкладышами. Полученные результаты являются достаточным основание для прогнозной оценки эффективности использования рекомендуемой конструкции подшипников в реальных двигателях и механизмах. По мнению автора, приведённый в монографии информация является полезной для студентов, научных, инженерно-технических кадров, магистров, широкого круга читателей в отрасли двигателестроения и эксплуатации транспортных средств.</t>
  </si>
  <si>
    <t>Көлік техникасының энергетикалық қондырғысының сырғанау мойынтіректерінің ресурсын арттыру</t>
  </si>
  <si>
    <t>Оқырманға ұсынған монографияда ерекше (дәстүрлі емес) схемалардың поршеньді жылу машиналарының (қозғалтқыштарының) қысқаша сипаттамасы келтіріледі. Олардың артықшылықтары мен кемшіліктері талданады. Шектелген ресурсы бар іштен жану қозғалтқыштарының түйіндерінің біріндегі қозғалтқыштың кинематикалық механизмінің сырғанау мойынтіректері болып табылады. Қазіргі уақытта сырғанау мойынтректерінің ауыспалы элементтері-олардың төсемелері шетелдік кәсіпорындарда өндіріледі, яғни импорттық мағынада болып табылады. Осылайша, өзіміздің технологиялары мен отандық материалдар негізінде сырғанау мойынтіректерінің ресурсын арттыру бойынша жұмыс Қазақстан үшін өзекті болып табылады. Монографияда эксперименттік үйкеліс машинасында мыс төсемелері бар мойынтіректердің ұсынылған конструкциялары үшін сандық және сапалық көрсеткіштері алынды. Автордың пікірі бойынша, монографияда келтірілген ақпарат ғылыми, инженерлік-техникалық кадрлар, магистрлер, студенттер, көлік құралдарын пайдалану және қозғалтқышжасау саласында оқырмандардың кең ауқымы үшін пайдалы деп санайды.</t>
  </si>
  <si>
    <t>Куатбеков Ж.А.</t>
  </si>
  <si>
    <t>Мемлекеттік орган тиімділігін арттырудағы мемлекеттік қызметшілердің еңбегін ынталандыру тетігі</t>
  </si>
  <si>
    <t>Кубдашева К.Б., Поляк Д.М.</t>
  </si>
  <si>
    <t>Профессиональный русский язык (для специальности -Теплоэнергетика)</t>
  </si>
  <si>
    <t>Данное учебное пособие представляет собой разработку на материале текстов по теплоэнергетике и предназначено для занятий по дисциплине «Профессиональный русский язык». Пособие состоит из 8 тем. В рамках каждой профессиональной темы предлагаются упражнения на материале текста, задания на отработку коммуникативно-речевых умений, сведения по теории перевода, этимология слов (научно-техническая лексика).
 Предназначено для студентов специальности «Теплоэнергетика».</t>
  </si>
  <si>
    <t>Кубеев Е. К.Ганчевски Б., Жамиева Р.М., Аренова Л.К., Сембекова Б.Р., Сухотерин В.Е., Султанбекова Г.Б.</t>
  </si>
  <si>
    <t>Криминальное поведение: диагностика и исследование (в 2-х т.)</t>
  </si>
  <si>
    <t>Данное издание является первой совместной работой юристов и психологов Казахстана и Болгарии. В учебнике излагаются вопросы диагностики и исследования криминального поведения личности и социума, трансформации правомерного поведения в неправомерное. Учебник написан ясным и доступным языком, прилагаются глоссарий, тесты, приложения, а также учебная программа по курсу «Психология криминального поведения».
 Данный учебник будет одинаково полезен студентам, магистрантам, преподавателям. Также же может быть интересен практическим работникам, менеджерам, бизнесменам и всем, кто интересуется правовыми, психологическими и криминалистическими проблемами поведения.</t>
  </si>
  <si>
    <t>Кубиева С.С.</t>
  </si>
  <si>
    <t>Спорт негіздері мен кәсіптік-қолданбалы дене дайындығы</t>
  </si>
  <si>
    <t>Кудайбергенова К.А.</t>
  </si>
  <si>
    <t>Химия. Тапсырмалар жинағы. 8 сынып. Жаңартылған білім беру бағдарламасына негізделіп құрастырылған тапсырмалар</t>
  </si>
  <si>
    <t>Оқу құрал жаңартылған білім беру бағдарламасы бойынша құрастырылған. Назарбаев Зияткерлік мектебінің 8 сынып оқушыларына арналған бағдарламада қарастырылған барлық оқу мақсаттары қамтылған оқу құралы болып табылады. Алайда тапсырмалар топтамасын орта мектеп, колледж және жоғары оқу орындарының суденттері де пайдалануға болады. Оқушылар химиядан алған теориялық білімдерін жаңа форматта берілген тапсырмалармен ұштастырып, ойлау қабілетінің терең деңгейінде жүзеге асыруға бағытталған.</t>
  </si>
  <si>
    <t>Кудерин М.К., Тлеукенов С.К., Козионов В.А., Испулов Н.А., Баяубаев Е.К.</t>
  </si>
  <si>
    <t>Динамические и термодинамические процессы в скальных грунтах и строительных конструкциях</t>
  </si>
  <si>
    <t>Кузбаков Ж.И.</t>
  </si>
  <si>
    <t>Конструкции и проектирование металлургических печей</t>
  </si>
  <si>
    <t>В учебном пособии освещены вопросы конструкции и параметра металлургических агрегатов доменного, сталеплавильного, электрометаллургического цехов. Рассмотрены устройства основных и вспомогательных узлов и агрегатов металлургических печей. Описаны конструкции ванн и сводов, электродов, электродержателей, системы электропитания, шихтоподачи, охлаждения, газоочистки.Приведена методика расчета основных параметров доменной печи, кислородного конвертера, дуговой сталеплавильных индукционных и ферросплавных печей.Пособие предназначено студентам, обучающихся по направлению «Металлургия».</t>
  </si>
  <si>
    <t>Куздыбаева А.А., Унгарбаева Г.И.</t>
  </si>
  <si>
    <t>История русского литературного языка и стилистика</t>
  </si>
  <si>
    <t>Данное пособие предназначено студентам филологического факультета, изучающим теоретический курс</t>
  </si>
  <si>
    <t>Кузембаев Қ., Медведков Е., Құлажанов Т., Күзембаева Г.</t>
  </si>
  <si>
    <t>Тамақ өндірісінің технологиялық жабдықтары. 1 том. Механикалық және гидромеханикалық жабдықтар</t>
  </si>
  <si>
    <t>Оқулық жоғары оқу орындарында оқитын "Тамақ өндірісінің технологиялық жабдықтары" пәнінің бағдарламасына сәйкестендіріліп жазылған. Мұнда қазіргі замандағы республикамыздың кәсіпорындарында кең тараған технологиялық жабдықтары және оларды есептеу жолдары берілген.</t>
  </si>
  <si>
    <t>Тамақ өндірісінің технологиялық жабдықтары. 2том. Жылу және массаалмасу жабдықтары (2 томда)</t>
  </si>
  <si>
    <t>Тамақ өндірісінің технологиялық жабдықтары. 3том. Жылу және массаалмасу жабдықтары</t>
  </si>
  <si>
    <t>Кузьменко Д. Ю.</t>
  </si>
  <si>
    <t>Методика преподавания физической культуры в вузе</t>
  </si>
  <si>
    <t>Данное учебно-методическое пособие позволяет систематизировать и углубить знания по основам теории и методики физического воспитания, необходимые при изучении теоретической части программы учебной дисциплины «Физическая культура». В пособии освещены вопросы методики формирования физического развития и спортивного совершенствования студента.</t>
  </si>
  <si>
    <t>Подготовка спортсменов-ориентировщиков</t>
  </si>
  <si>
    <t>В пособии, предназначенном для студентов и преподавателей, раскрываются вопросы теоретической и практической подготовки спортсменов-ориентировщиков.</t>
  </si>
  <si>
    <t>Методические указания по всестороннему развитию силы</t>
  </si>
  <si>
    <t>В методических указаниях в доступной для читателя форме излагаются научные основы тренировочного процесса для развития силы, подробно разбираются атлетического троеборья.
 Книга предназначена для тренеров и спортсменов атлетического троеборья и культуризма, а также других силовых видов спорта.</t>
  </si>
  <si>
    <t>Шаңғы дайындылығы - СҚО дені сау жастардың дамуының құралы ретінде. Лыжная подготовка – как одно из средств развития здоровой моложежи СКО</t>
  </si>
  <si>
    <t>оқу-әдістемелік құралы/учебно-методическое пособие</t>
  </si>
  <si>
    <t>Оқу әдістемелік құралы спорттық емес факультеттерінің студенттеріне арналған, физикалық сапасын жетілдіруге және даярлауға бағытталған, «Дене шынықтыру және спорт туралы» 1999 жылғы 2 желтоқсандағы № 490-I Қазақстан Республикасының Заңына сәйкес дене шыңықтырудың бақылау талаптарын жақсы тапсыруына мүмкіндік жасайды. Учебно-методическое пособие предназначено и ориентировано для студентов неспортивных факультетов, направлено на подготовку и совершенствование физических качеств, способствует успешной сдаче контрольных требований по физической культуре, согласно Закону Республики Казахстан «О физической культуре и спорте» от 2 декабря 1999 г. № 490-1.</t>
  </si>
  <si>
    <t>Кузьменко Ю.В.</t>
  </si>
  <si>
    <t>Архитектура и дизайн гостиничных комплексов</t>
  </si>
  <si>
    <t>Учебно-методическое пособие содержит информацию об особенностях объемно-планировочных решений интерьеров и экстерьеров гостиничных зданий. Данный теоретический материал может быть использован для выполнения заданий СРС, при подготовке к семинарским занятиям и экзаменам студентами специальности «Туризм» по дисциплинам «Гостиничное хозяйство», «Инфраструктура туризма».</t>
  </si>
  <si>
    <t>Брендинг в туризме</t>
  </si>
  <si>
    <t>Учебно-методическое пособие соответствует Государственному общеобязательному стандарту образования РК специальности бакалавриата 050902 «Туризм», типовой учебной программе и рабочим учебным программам по дисциплинам «Рекламно-информационная деятельность в туризме», «Маркетинг в туризме». Большой теоретический материал может быть использован в качестве заданий СРС и СРСП, при подготовке к экзаменам в рамках кредитной технологии обучения.</t>
  </si>
  <si>
    <t>Выставочная деятельность в туризме</t>
  </si>
  <si>
    <t>Учебно-методическое пособие содержит последовательно изложенный материал, необходимый для углубленного изучения дисциплин «Рекламно-информационная деятельность в туризме» и «Маркетинг туризма». В пособии рассмотрены основные принципы организации выставочной деятельности предприятиями туризма.</t>
  </si>
  <si>
    <t>Историко-культурные и природные достопримечательности Северо-Казахстанской области как туристско-экскурсионные объекты</t>
  </si>
  <si>
    <t>В методическом пособии предлагается перечень культурно-исторических и природных объектов Северо-Казахстанской области, имеющие перспективы использования в туристской и экскурсионной деятельности. Также в пособии даны методические рекомендации по разработке экскурсий. Методическое пособие предназначено для студентов всех специальностей бакалавриата очной и заочной форм обучении. Рекомендуется использовать для разработки туристских маршрутов, подготовки и проведения экскурсий.</t>
  </si>
  <si>
    <t>Краеведческая деятельность в туризме</t>
  </si>
  <si>
    <t>Данное пособие содержит сведения об основных принципах краеведческой деятельности. В нем отражены история краеведческой деятельности, основные понятия краеведения, методы краеведческого изучения. Также в пособии изучена роль краеведения в экскурсионной и туристской деятельности. Пособие можно использовать в рамках дисциплин «Основы краеведческой работы», «Памятники истории и культуры региона», «Экскурсоведение».</t>
  </si>
  <si>
    <t>Культурный сервис и туризм</t>
  </si>
  <si>
    <t>Курс лекций разработан в соответствии с рабочей учебной программой дисциплины «Культурный сервис и туризм», предназначен для студентов специальности 5В090200 «Туризм». Данный лекционный курс позволяет студентам изучить основные тенденции развития социально-культурного сервиса и культурно-познавательного туризма. Информация, приведенная в курсе лекций, может быть использована при выполнении заданий СРС и при подготовке к практическим занятиям.</t>
  </si>
  <si>
    <t>Курс лекций по дисциплине «Рекреационный туризм»</t>
  </si>
  <si>
    <t>Курс лекций разработан в соответствии с рабочей учебной программой дисциплины «Рекреационный туризм», предназначен для студентов специальности 5В090200 «Туризм». Данный лекционный курс позволяет студентам изучить основные тенденции развития рекреационного туризма, а также виды оценки рекреационных ресурсов. Информация, приведенная в курсе лекций, может быть использована при выполнении заданий СРС и при подготовке к практическим занятиям.</t>
  </si>
  <si>
    <t>Музеи как объекты туристского показа</t>
  </si>
  <si>
    <t>В пособии рассмотрены теоретические аспекты организации музейной деятельности, приводятся виды и характеристика музеев, систематизированы данные о наиболее известных музеях мира и Казахстана. Данное пособие рекомендовано студентам специальности «Туризм» для более глубокого изучения дисциплин «Музееведение», «Памятники истории и культуры региона» и «Экскурсоведение».</t>
  </si>
  <si>
    <t>Организация и планирование рекламной деятельности в туризме</t>
  </si>
  <si>
    <t>Учебно-методическое пособие содержит последовательно изложенный материал, необходимый для углубленного изучения дисциплин «Рекламно-информационная деятельность в туризме» и «Маркетинг туризма». В пособии рассмотрены основные принципы организации рекламной деятельности на предприятиях социально-культурного сервиса и туризма.</t>
  </si>
  <si>
    <t>Туристско-рекреационный потенциал Северо-Казахстанской области</t>
  </si>
  <si>
    <t>Данное пособие содержит сведения о природных, экономико-социальных и историко-культурных ресурсах районов Северо-Казахстанской области. В нем отражены наиболее интересные в туристском плане объекты, приведены данные о туристской инфраструктуре области. Пособие можно использовать в рамках дисциплин «Памятники истории и культуры региона», «Рекреационный туризм», «Региональное развитие туризма», «Экскурсоведение».</t>
  </si>
  <si>
    <t>Характеристика и классификация памятников природы, истории и культуры</t>
  </si>
  <si>
    <t>В пособии представлены классификация и характеристика памятников природы истории и культуры Северо-Казахстанской области и г. Петропавловск с иллюстрациями. Также в пособии представлены методические материалы по использованию памятников в экскурсионных программах, проверочные задания для студентов. Пособие можно использовать в рамках дисциплин «Памятники истории и культуры региона», «Экскурсоведение» и др.</t>
  </si>
  <si>
    <t>Экскурсоведение</t>
  </si>
  <si>
    <t>Учебно-методический комплекс содержит последовательно изложенный материал, необходимый для изучения дисциплины «Экскурсоведение». В комплексе имеется лекционный курс, практические задания, материалы для СРС, экзаменационные материалы. Учебно-методический комплекс дисциплины предназначен для студентов специальности «Туризм».</t>
  </si>
  <si>
    <t>Организация гостиничного хозяйства</t>
  </si>
  <si>
    <t>учебно-методическое пособие.</t>
  </si>
  <si>
    <t>В пособии рассмотрены история развития сферы гостеприимства, основные принципы организации гостиничной деятельности и оформление гостиниц. Излагаются принципы внутрифирменного планирования на предприятиях индустрии гостеприимства. Приводятся практические примеры. Пособие рекомендуется студентам специальности «Туризм» для углубленного изучения дисциплин: «Планирование и организация турбизнеса», «Гостиничное хозяйство», «Инфраструктура туризма».</t>
  </si>
  <si>
    <t>Экологический туризм</t>
  </si>
  <si>
    <t>Учебно-методический комплекс содержит последовательно изложенный материал, необходимый для изучения дисциплины «Экологический туризм». В комплексе имеется лекционный курс, практические задания, материалы для СРС, экзаменационные материалы. Учебно-методический комплекс дисциплины предназначен для студентов специальности «Туризм».</t>
  </si>
  <si>
    <t>Музееведение</t>
  </si>
  <si>
    <t>Учебно-методический комплекс содержит последовательно изложенный материал, необходимый для изучения дисциплины «Музееведение». В комплексе имеется лекционный курс, практические задания, материалы для СРС, экзаменационные материалы. Учебно-методический комплекс дисциплины предназначен для студентов специальности «Туризм».</t>
  </si>
  <si>
    <t>Лечебно-оздоровительный туризм</t>
  </si>
  <si>
    <t>Учебно-методический комплекс содержит последовательно изложенный материал, необходимый для изучения дисциплины «Лечебно-оздоровительный туризм». В комплексе имеется лекционный курс, практические задания, материалы для СРС, экзаменационные материалы. Учебно-методический комплекс дисциплины предназначен для студентов специальности 050902 «Туризм».</t>
  </si>
  <si>
    <t>Гостиничное хозяйство</t>
  </si>
  <si>
    <t>Учебно-методический комплекс содержит последовательно изложенный материал, необходимый для изучения дисциплины «Гостиничное хозяйство». В комплексе имеется лекционный курс, практические задания, материалы для СРС, экзаменационные материалы. Учебно-методический комплекс дисциплины предназначен для студентов специальности «Туризм».</t>
  </si>
  <si>
    <t>Кузьмин О.Е., Литвин И.В., Осик Ю.И.</t>
  </si>
  <si>
    <t>Венчурлық бизнес (2 томда)</t>
  </si>
  <si>
    <t>Бұл басылым — Қазақстандағы «Венчурлық бизнес» курсы бойынша жарық көріп отырған алғашқы оқу құралы. Венчурлық бизнестің пайда болу тарихы, жұмыс істеуінің негізгі қағидаттары мен тетіктері, венчурлық кәсіпкерлік субъектілерінің (венчурлық инвесторлардың, венчурлық кәсіпорындардың, венчурлық инфрақұрылымдар ұйымдары¬ның және т.б.) негізгі түрлері, венчурлық бизнесті қолдау жүйесін қалыптастырудағы мемлекеттік билік органдарының рөлі мен маңызы ұғынықты тілде және формада ашып көрсетілді. Тартылған венчурлық капиталдың және жобаларды венчурлық қаржылан¬дырудың көмегі мен жас инновациялық фирмаларды дамытуға бағытталған, венчурлық менеджментті менеджмент түрлерінің бірі ретінде қарастыруға ерекше назар аударылған. 
 ЖОО-лардың экономикалық және техникалық мамандықтарындағы студенттерге, оқытушыларға, сондай-ақ, венчурлық кәсіпкерлікті дамыту және басқару мәселелері қызықтыратындардың баршасына арналады.</t>
  </si>
  <si>
    <t>Венчурный бизнес (в 2-х т.)</t>
  </si>
  <si>
    <t>Данное издание-первое учебное пособие по курсу «Венчурный бизнес» в Казахстане. История возникновения, основные принципы и механизмы функционирования венчурного бизнеса, основные принципы и механизмы функционирования субъектов венчурного предпринимательства (венчурных инвесторов, венчурных предприятий, организаций венчурной инфраструктуры и т. д.)б.) основные виды, роль и значение органов государственной власти в формировании системы поддержки венчурного бизнеса раскрыты на понятном языке и форме. Особое внимание уделено рассмотрению венчурного менеджмента как одного из видов менеджмента, направленного на развитие молодых инновационных фирм и помощи вовлеченного венчурного капитала и венчурного финансирования проектов. Для студентов, преподавателей экономических и технических специальностей вузов, а также для всех заинтересованных в вопросах развития и управления венчурным предпринимательством.</t>
  </si>
  <si>
    <t>Кукеев А.К.</t>
  </si>
  <si>
    <t>Основы права. Практикум</t>
  </si>
  <si>
    <t>для студентов неюридических специальностей</t>
  </si>
  <si>
    <t>Кукеева М.К.</t>
  </si>
  <si>
    <t>Музей тану</t>
  </si>
  <si>
    <t>Кукушева Н.Э.</t>
  </si>
  <si>
    <t>Основы демографии и демографической политики Республики Казахстан</t>
  </si>
  <si>
    <t>Учебно-методическое пособие разработано на основе учебных пособий по демографии и научных монографий казахстанских исследователей с целью оказания помощи студентам очного и заочного обучения всех специальностей в изучении основ демографии и демографической политики Республики Казахстан, а также для всех, кто интересуется вопросами народонаселения. Учебно-методическое пособие включает в себя рабочую программу дисциплины «Основы демографии и политики», планы семинарских занятий, тестовые задания. Знакомит студентов с основами курса, предлагает краткий обзор демографических и миграционных процессов, происходивших в Казахстане в ХХ веке, содержит краткий словарь терминов – глоссарий.</t>
  </si>
  <si>
    <t>Практикум по политологии</t>
  </si>
  <si>
    <t>Данное учебно-методическое пособие разработано на основании типовой учебной программы в соответствии с ГОСО РК (от 30 марта 2005 г.), учебных пособий по политологии отечественных и зарубежных исследователей с целью оказания помощи студентам всех специальностей в изучении основ политической науки. Учебно-методическое пособие знакомит студентов с основами курса, включает в себя планы семинарских занятий, краткий политологический словарь, контрольные вопросы и тестовые задания для самопроверки. В учебно-методическом пособии предлагаются методические рекомендации к заданиям СРСП и СРС по политологии, разработанные на основе таксономии американского психолога Бенджамина Блума. Предназначено для студентов всех специальностей и факультетов очной и заочно – дистанционной формы обучения.</t>
  </si>
  <si>
    <t>Учебно – методический комплекс по дисциплине «Социология»</t>
  </si>
  <si>
    <t>Учебно – методический комплекс</t>
  </si>
  <si>
    <t>Учебно - методический комплекс по дисциплине «Социология» разработан в соответствии с типовой учебной программой (ГОСО РК), позволяет студенту получить теоретические знания по учебному курсу, содержит учебную программу (силлабус), курс лекций, учебно- методические материалы по дисциплине. В данном УМКД доступно и ясно излагаются основные теоретические положения социологической науки, раскрываются мировоззренческое и методологическое значение социологии, ее связь с другими социально-гуманитарными науками. Особое внимание в УМК Д уделено организации самостоятельной работы студентов, даны методические рекомендации по каждой теме СРСП и СРС. Утверждено на заседании кафедры всеобщей истории и философии КГУ им.Ш.Уалиханова Протокол № 1 от 29 августа 2014 г.</t>
  </si>
  <si>
    <t>Учебно – методический комплекс по дисциплине "Философия"</t>
  </si>
  <si>
    <t>Учебно-методический комплекс по дисциплине «Философия» разработан в соответствии с типовой учебной программной (ГОСО РК), позволяет студенту получить теоретические знания по учебному курсу, содержит учебную программу (силлабус), курс лекций, учебно - методические материалы по дисциплине. В данном УМКД доступно и ясно излагаются основные положения системы философского знания, раскрывается теоретическое, методологическое и мировоззренческое значение философии. Особое внимание в УМКД уделено организации самостоятельной работы студентов, даны методические рекомендации по каждой теме СРСП и СРС.</t>
  </si>
  <si>
    <t>Кулак А. В.., Мастобаев Ю.А, Оралтаев Е.Р.</t>
  </si>
  <si>
    <t>Мектепте жеңіл атлетика түрлерін оқыту әдістемесі</t>
  </si>
  <si>
    <t>Оқу құралында мектеп жасындағы балалармен оқу сабақтарын өткізу, атлетикалық жаттығулардың техникасын меңгеру, жеңіл атлетиканың негізгі түрлерін оқыту әдістемесін қарастырады.Оқу құралының материалын дене шынықтыру пәні бойынша өздік сабақтарда мұғалімдерге, студенттерге және көпшілік қауымға қолдануға болады.</t>
  </si>
  <si>
    <t>Кулак А.В.</t>
  </si>
  <si>
    <t>Методика обучения легкоатлетическим видам в школе</t>
  </si>
  <si>
    <t>Кулатаев Б.Т.</t>
  </si>
  <si>
    <t>Қаракөл шаруашылығы (2 томда)</t>
  </si>
  <si>
    <t>Кітапта қаракөл қойларының генетикасы мен селекциясы, оларды әртүрлі меншік нысанындағы жағдайларда, қазіргі өсіру әдістері негізіндегі мәселелер қарастырылған. Еңбекте қаракөл қой шаруашылығының селекциялық-асылдандыру жұмыстарының қазіргі жағдайы туралы ақпараттары жинақталып қана қоймай, сонымен қоса ғылым мен практика жетістіктерін пайдалану жөнінде ұсыныстар берілген. Кітап зоотехник-селекционерлерге, магистранттар мен PDh докторанттарға, мал мамандарына, фермерлер мен студенттерге арналған.</t>
  </si>
  <si>
    <t>Породообразование в животноводстве и птицеводстве 1 часть</t>
  </si>
  <si>
    <t>Породообразование в животноводстве и птицеводстве 2 часть</t>
  </si>
  <si>
    <t>Породообразование в животноводстве и птицеводстве 3 часть</t>
  </si>
  <si>
    <t>Современная технология производства продуктов овцеводства. 1том</t>
  </si>
  <si>
    <t>В учебнике обобщен теоретический и экспериментальный материал и исследования по породообразования в овцеводстве их современных технологии пройзводства продуктов овцеводства ведения и малой механизации производственных процессов. Детально рассматриваются перспективы дальнейшего развития об овцеводстве. Учебник предназначен для PhD докторантов по специальности «Технология производства продуктов животноводства».</t>
  </si>
  <si>
    <t>Современная технология производства продуктов овцеводства. 2том</t>
  </si>
  <si>
    <t>Современные направления породообразование пород овец и коз. 1том</t>
  </si>
  <si>
    <t>В учебнике обобщен теоретический и экспериментальный материал и исследования по породообразования в овцеводстве и козоводстве. Детально рассматриваются перспективы дальнейшего развития овцеводства и козоводства. Учебник предназначен для Ph.D докторантов по специальности «Технология производства продуктов животноводства»</t>
  </si>
  <si>
    <t>Современные направления породообразование пород овец и коз. 2том (в 2-х т.)</t>
  </si>
  <si>
    <t>Кулибаев А.А., Нурбатуров К.А., Кудерин М.К., Де И. М.</t>
  </si>
  <si>
    <t>Керамогранит на основе казахстанского сырья</t>
  </si>
  <si>
    <t>Кулманов К.С., Б.С.Абдуова, Қ.А.Ахметова Л.Б.Байболат</t>
  </si>
  <si>
    <t>Қазақ тілі. (Екінші басылым) (2 томда)</t>
  </si>
  <si>
    <t>Кулмуканова К.К., Тұңғышмұратова Л.С.</t>
  </si>
  <si>
    <t>Қарым-қатынас психологиясы</t>
  </si>
  <si>
    <t>Астана, МУА</t>
  </si>
  <si>
    <t>Қарым-қатынас психологиясы жалпы психологияның негізгі бір саласы болғандықтан, кәсіби бағытта дамыған тұлғаның шығармашылық мүмкіндігін ашып жетілдіруде маңызды орын алады. Бұл оқу құралының міндеті болашақ маман иесінің өз-өзіне сенімділігін арттыру, болашақ мамандығына қажетті сапалы қасиеттерін меңгеруіне, басқалармен өзара дұрыс қарым-қатынасты ұйымдастыра білуге, оларды түсінуге, дау-дамайсыз ортақтаса білуге, қарым-қатынас мәдениетіне үйрету болып табылады. Осы орайда ұсынылып отырған оқу құралы арқылы аталмыш мәселені айтарлықтай жеңілдетіп, студенттердің, резиденттердің, магистранттардың оқу үрдісінде игерген білімдерін жүйелеп, үйлесімді қарым-қатыныс машықтарын меңгеруіне жәрдем береді</t>
  </si>
  <si>
    <t>Култасов А. А., Наурызбаев Е.А.</t>
  </si>
  <si>
    <t>Уголовно-исполнительное право Республики Казахстан</t>
  </si>
  <si>
    <t>Учебное пособие по изучению Уголовно-исполнительного права Республики Казахстан для студентов дневной и заочной формы обучения специальности 5В030100 юриспруденция, а также для практических работников Комитета уголовно-исполнительной системы МВД Республики Казахстан.</t>
  </si>
  <si>
    <t>Култасов А.А.</t>
  </si>
  <si>
    <t>Уголовно право Республики Казахстан (общая часть)</t>
  </si>
  <si>
    <t>Учебное пособие по изучению Уголовного права Республики Казахстан для студентов дневной и заочной формы обучения специальности 5В030100 юриспруденция, а также для практических работников МВД Республики Казахстан.</t>
  </si>
  <si>
    <t>Кулумбетова А.Е.</t>
  </si>
  <si>
    <t>Система малой и средней эпической формы: аспекты исследо-вания (в 2-х т.)</t>
  </si>
  <si>
    <t>В книге отражены различные подходы к изучению системы содержания и формы малой и средней эпической формы на широком материале казахской, русской, белорусской классической литературы XIX - XX вв.
 Методология и методика системного рассмотрения малого и среднего художественного эпического текста предстает в развитии, включая новейшие научные изыскания автора в области системного анализа.
 Материал книги по анализу художественного произведения носит научный и методический характер.
  Работа представляет интерес для учащихся и учителей при углубленном изучении курса казахской литературы и творчества русских и казахстанских писателей.
  Может быть полезна как студентам и преподавателям в курсе по теории литературы, так и аспирантам, магистрантам</t>
  </si>
  <si>
    <t>Теория и методология литературы: Конспекты лекций (в 2-х т.)</t>
  </si>
  <si>
    <t>Учебное пособие представляет конспекты лекций по теории и методологии литературы. Они включают темы по курсам «Введение в литературоведение», «Теория литературы», спецкурс по системе содержания и формы художественного произведения, методологии и методики анализа эпоса, лирики, драмы. В нем дается попытка охвата дискуссионных кардинальных проблем литературоведения – содержания и формы, системы и структуры художественного произведения, рода, стиля, жанровой формы, жанра, жанровой разновидности, текста, дискурса, модели, концепта и др. Автор, сопоставляя разнообразие точек зрения, предлагает свое видение, акцентируя внимание на необходимости решать эти проблемы во взаимообусловленности системы содержания и формы. Лекции сопровождаются планами, схемами, вопросами и заданиями, списком использованной литературы, приложениями.С учетом лабораторных занятий привнесены и материалы хрестоматийного характера для аудиторной работы студентов со словарными и исследовательскими текстами. Учебное пособие адресовано студентам очного и заочного форм обучения филологических специальностей, учителям, магистрантам, специалистам по истории, теории и методологии литературы</t>
  </si>
  <si>
    <t>Кулумбетова А.Е., А.А. Джунисова, 
 Г.К. Садуакас, А.К. Мырзабекова</t>
  </si>
  <si>
    <t>Система содержания и формы
 лирического, эпического 
 и драматического
 художественного текста</t>
  </si>
  <si>
    <t>Учебное пособие представляет проблему системной связи содержательных и формальных компонентов произведений трех родов литературы в их взаимосвязи в их общих и специфических признаках.
 Теоретический аспект освещения вопросов рода, стиля, метода, жанровой формы, жанра и жанровой разновидности, темы, проблемы, идеи сочетается с раскрытием комплексной методологии и методики их изучения на примере конкретных художественных текстов лирики («Я не слыхал рассказов Оссиана…» О.Э. Мандельштама), эпоса («Легкое дыхание» И.А. Бунина), «маленьких трагедий» («Скупой рыцарь» и «Моцарт и Сальери» А.С. Пушкина). Методы анализа построены на выявлении изоморфных связей содержательных и формальных признаков в четырехуровневой системе произведения. В пособии находит отражение и проблема системного определения критерия художественности. Учебное пособие включает лекционный раздел, где излагается суть концепции о четырехуровневой системе содержания и формы лирического, эпического и драматического текста. Он содержит теоретико-методологическую и методическую базу работы. Второй раздел – методические рекомендации к анализу художественных произведений, включающие и глоссарий. Третий раздел – кейс-методы и задания для практического применения этих принципов в конкретных анализах текстов. Четвертый – основную и дополнительную литературу. Пятый -– тесты по введению в специальность и по пропедевтическому курсу русской литературы. Приложение -– модель концепции по методологии и методике комплексного изучения 4-уровневой системы содержания и формы художественного текста. Работа адресована учащимся гимназий и лицеев с углубленным изучением литературы, студентам очного и дистанционного форм обучения филологических специальностей, учителям, магистрантам, специалистам по истории, теории и методологии литературы и методики преподавания литературы, а также переводчикам, начинающим писателям, поэтам, драматургам.</t>
  </si>
  <si>
    <t>Кулумбетова А.Е., Дробязко Н.В</t>
  </si>
  <si>
    <t>Система содержания и формы малой и средней прозы в творчестве А.П. Чехова</t>
  </si>
  <si>
    <t>Учебное пособие представляет системный анализ малой («Толстый и тонкий», «Смерть чиновника», «Ванька», «Спать хочется», «Володя большой и Володя маленький», «маленькой трилогии»: «Человек в футляре», «Крыжовник», «О любви») и средней («Палата № 6», «Черный монах») эпической формы А.П. Чехова. Впервые эти произведения рассматриваются в свете концепции методологии и методики четырехуровневой системного изучения содержания и формы эпоса, лирики, драмы. «Медленное чтение» известных произведений писателя, предпринятое авторами, позволяет определить и глубже постичь замысел А.П. Чехова и проследить путь реализации его в идею через систему выявленных художественных средств и приемов. «Тщательный анализ» четырех этапов каждого текста ведет к ассоциативным связям его с философией и произведениями современников или предшественников писателя, раскрытию творческой трансформации их идей и образов (интертекстуальность) читателями XXI века.Авторы учебного пособия касаются кардинальных дискуссионных проблем литературоведения – содержания и формы, системы и структуры художественного произведения, рода, стиля, метода, жанровой формы, жанра, жанровой разновидности и др. Привлекается и материал исследовательской литературы по конкретному произведению. Учебное пособие адресовано студентам очного и заочного форм обучения филологических специальностей, учителям, магистрантам, специалистам по истории, теории и методологии литературы.</t>
  </si>
  <si>
    <t>Кульбекова А.К., Ізім Т.О.</t>
  </si>
  <si>
    <t>Қазақ биін оқытудың теориясы мен әдістемесі</t>
  </si>
  <si>
    <t>Оқулық Ұлттық хореография саласы бойынша мамандық дайындауда тәжірибеден алынған нәтижелер негізінде өңделіп жетілдірілген. Қазақстандағы жоғары оқу орындарына, сонымен қатар білім жоғарлату институттарында педагогикалық кадрларды қайта дайындау курстарында және жоғары оқу орнынан кейінгі білім беруде қолданылады деп ұсынылып отыр.</t>
  </si>
  <si>
    <t>Теория и методика преподавания казахского танца</t>
  </si>
  <si>
    <t>Учебник является первым в истории национальной хореографии, разработан на основе исполнительского опыта, научно-исследовательской и педагогической деятельности авторов. В учебнике представлен теоретический и практический курс освоения казахского танца в вузе. Каждый из разделов учебника посвящен определенному учебному периоду, где представлены методические материалы, задания для самостоятельной работы студентов, нотное приложение. К учебнику прилагается видеоматериал танцевального наследия (постановки выдающихся балетмейстеров Казахстана) в исполнении профессиональных коллективов и студентов ведущих учебных заведениях РК.
 Учебник прошел положительную апробацию на факультете хореографии Казахского национального университета искусств (г.Астана).</t>
  </si>
  <si>
    <t>Кульгильдинов М.С., Жүсіпов К.Ә., Қозбағаров Р.Ә.</t>
  </si>
  <si>
    <t>Көлік техникасын өндіру және жөндеу технологиясы негіздері</t>
  </si>
  <si>
    <t>Оқулық негізгі екі бөлімнен тұрады. Бірінші бөлімде көлік техникасын өндірудің технологиясы негіздері берілген. Машина жасау технологиясының теориялық негіздерімен қатар, бөлшек беттерін өңдеу тәсілдері мен типтік бөлшектерді өндіру технологиясы қарастырылған. Сонымен бірге жинақ процестерінің технологиясы мен машина бөлшектері және агрегаттарын жинау үлгілері келтірілген. Роботталған өндіріс технологиясы бойынша да мағлұматтар берілген. Екінші бөлім көлік техникасын жөндеу технологиясына арналған. Мұнда машиналарды жөндеудің теориялық негіздерімен қатар, машиналарды техникалық күту мен жөндеуді (қалпына келтіруді) ұйымдастыру және көлік техникасын күрделі жөндеудің өндірістік процесі кеңінен қарастырылған.
 Оқулық көлік техникасы және технологиялары мамандықтары бойынша білім алатын студенттер мен көлік техникасын жасап шығару және оларды жөндеу саласында қызмет етушілерге арналған.</t>
  </si>
  <si>
    <t>Кульмамиров С. А., Тохметов А. Т.</t>
  </si>
  <si>
    <t>Электрические цепи в электроэнергетике</t>
  </si>
  <si>
    <t>Учебное пособие предназначено для студентов специальностей «Информационные системы», «Автоматизация и управление», «Силовая энергетика и электроника» при изу-чении дисциплин «Теория электрических цепей», «Теоретические основы электротехни-ки». Настоящее учебное издание создано на основе материалов лекций авторов пособия при чтении соответствующих дисциплин образовательных программ специальностей «Информационные системы», «Автоматизация и управление», «Силовая энергетика и электроника». В главах приведены самые лучшие и востребованные обучающимися мате-риалы учебно-методического и справочного характера.</t>
  </si>
  <si>
    <t>Кульмамиров С. А., Тохметов А. Т., Кужуханова Ж.А. (Құлмамыров С.А., Тоқметов А.Т., Құжуханова Ж.А.)</t>
  </si>
  <si>
    <t>Ақпараттық жүйелердегі электротехниканың негіздері</t>
  </si>
  <si>
    <t>Оқу құралы «Электротехниканың негіздері» пәні бойынша зертханалық шеберхана болып табылады және 5В070300 - «Ақпараттық жүйелер» мамандығы студенттеріне білімнің барлық түрлеріне арналған. Оқу құралында «Электротехниканың негіздері» оқу курсының барлық негізгі бөлімдерінде 15 зертханалық жұмыстарды орындауға арналған нұсқаулар бар. 
 Оқулықтың авторлары электрондық құрылғыларды модельдеу бағдарламасымен Electronics Workbench жабдықталған компьютерлерді пайдаланып зертханалық жұмыстарды жүргізудің көптеген әдістерін ұсынды.</t>
  </si>
  <si>
    <t>Кульмамиров С.А., Тохметов А.Т., Танченко Л.А.</t>
  </si>
  <si>
    <t>Основы электротехники в информационных системах</t>
  </si>
  <si>
    <t>Настоящее учебное пособие предназначено для студентов специальности 5В070300 -«Информационные системы» всех форм обучения. В учебном пособии содержатся описа-ния и методические указания к выполнению 15 лабораторных работ по курсу электротех-ники. Каждая работа содержит краткие теоретические сведения, порядок выполнения, пе-речень электрооборудования, схемы и графики, контрольные задания и вопросы.
 Авторами пособия предложены разнообразные методики проведения лабораторных работ с использованием компьютеров, оснащенных программой моделирования электри-ческих схем и устройств Electronics Workbench.</t>
  </si>
  <si>
    <t>Кумисбеков С. А. /Күмісбеков С.А.</t>
  </si>
  <si>
    <t>Тиеу түсіру машиналары және қойма жабдықтары</t>
  </si>
  <si>
    <t>5В072400</t>
  </si>
  <si>
    <t>Оқу құралыда кәзіргі заманғы тиеу-түсіру машиналары және өнеркәсіп қоймаларының машиналары мен жабдықтарыдың конструкциалары, олардың тағайындалымы, жүмыс істеу принципі, машина мен механизмдерінің құрылысы берілген, сонымен қатар оларды таңдап қабылдау және жобалау мен конструкциялау, негізгі түйіндері мен бөлшектерін беріктікке, тұрақтлыққа есептеулері берілген. Оқу құралы 5В072400 – Технологиялық машиналар мен жабдықтар және химия-технологиялық мамандықтарындағы студенттеріне арналған.</t>
  </si>
  <si>
    <t>Кумисбеков С.А.</t>
  </si>
  <si>
    <t>Гидромеханикалық және жылуалмасу процесстері мен аппараттары</t>
  </si>
  <si>
    <t>Тамақ өндірісінің процесстері мен аппараттары</t>
  </si>
  <si>
    <t>есептер жинағы</t>
  </si>
  <si>
    <t>Тасымалдау машиналары мен қондырғылары</t>
  </si>
  <si>
    <t>Оқу құралында негізгі жүк тасымалдайтын, тиейтін-түсіретін машиналар мен қондырғылардың және өнеркәсіп қоймаларының машина мен жабдықтарының тағайындалуы, жұмыс істеу принциптері, олардың артықшылығы мен кемшіліктері көрсетілген.
  Оқу құралы 5В072400- Технологиялық машиналар мен жабдықтар мамандығының студенттеріне арналған.</t>
  </si>
  <si>
    <t>Кумисбеков С.А. /Күмісбеков С.А., Серікұлы Ж</t>
  </si>
  <si>
    <t>Көтеру-тасымалдау машиналары. Есептер жинағы</t>
  </si>
  <si>
    <t>Оқу құралда жүк көтеру және тасымалдау машиналарын, олардың механизмдерін, түйіндері мен бөлшектерін беріктілікке, тұрақтылыққа есептеп оларды таңдап қабылдау тәсілдері қарастырылған. Әр тарауларында мысалдар мен бақылау есептері, оларды есептеу үшін негізгі байланыстар мен есептеу теңдеулері берілген. Әр тараулардың тестік сұрақтары бар. Оқу құралын курстық және диломдық жобалауға (жүмысқа) пайдалануға болады.
  Оқу құралы 5В072400 – технологиялық машиналар мен жабдықтары мамандығындағы жоғарғы оқу орындарындағы студенттерге арналған.</t>
  </si>
  <si>
    <t>Кумисбеков С.А., Серікұлы Ж., Тасыбаева Ш.Б.</t>
  </si>
  <si>
    <t>Жүк көтеру машиналары</t>
  </si>
  <si>
    <t>Кумисбеков С.А., Тасыбаева Ш.Б.</t>
  </si>
  <si>
    <t>Машина жасаудың техникалық негіздері</t>
  </si>
  <si>
    <t>Кумыков В.Х.</t>
  </si>
  <si>
    <t>Проведение и крепление горных выработок</t>
  </si>
  <si>
    <t>Кумыкова Т.М.</t>
  </si>
  <si>
    <t>Горные машины в задачах и примерах</t>
  </si>
  <si>
    <t>Расчет шахтных стационарных установок</t>
  </si>
  <si>
    <t>Көркем шығармаларын талдау (050107 - Бейнелеу өнері және сызу мамандығы студенттерінің практикалық сабақтарына арналған әдістемелік нұсқау)</t>
  </si>
  <si>
    <t>Әдістемелік нұсқау 050107-«Бейнелеу өнері және сызу» мамандығының студенттеріне арналған. Әдістемелік нұсқау «Көркем шығармаларын талдау» пәннің оқу жоспары мен бағдарламасына талаптарына сәйкес құрастырылған және курстың практикалық сабақтарының тақырыптарын орындауға қажетті барлық мәліметтерді қамтиды.</t>
  </si>
  <si>
    <t>Бастауыш мектептегі бейнелеу өнерінің теориясы, технологиясы және практикумы. Лабораториялық практикумға арналған әдістемелік нұсқау</t>
  </si>
  <si>
    <t>Лабораториялық практикум 050102, 5В010700 – Бастауыш мектептегі оқыту және тәрбиелеу мамандығы студенттеріне арналған. Лабораториялық практикум «Бастауыш мектептегі бейнелеу өнерінің теориясы, технологиясы және практикумы» пәннің оқу жоспары мен бағдарламасының талаптарына сәйкес құрастырылған және курстық жұмысты орындауға қажетті барлық мәліметтерді қамтиды.</t>
  </si>
  <si>
    <t>Кунжигитова Г.Б. Бибатыров Е.К.</t>
  </si>
  <si>
    <t>Материалды көркемдеп өңдеу</t>
  </si>
  <si>
    <t>Оқу құралы. 5B010700 - «Бейнелеу өнері және сызу» мамандығының студенттеріне арналған. Оқу құралы «Материалды көркемдеп өңдеу» пәннің оқу жоспары мен бағдарламасына талаптарына сәйкес құрастырылған және курстың тапсырмаларын орындауға қажетті барлық мәліметтерді қамтиды.</t>
  </si>
  <si>
    <t>Кунжигитова Г.Б. Ибраимова П.Т. Жанибекова Э.Ж.</t>
  </si>
  <si>
    <t>Кітап графикасы</t>
  </si>
  <si>
    <t>Оқу құралы. 5В010700 - «Бейнелеу өнері және сызу» мамандығының студенттеріне арналған. Оқу құралы «Кітап графикасы» пәннің оқу жоспары мен бағдарламасының талаптарына сәйкес құрастырылған және курстың тапсырмаларын орындауға қажетті барлық мәліметтерді қамтиды. Оқу құралының негізгі міндеттері - студенттердің графикалық таным, талғамның қалыптасуына ықпал жасау, пәннің арнаулы бейнелеу әдістерін қалыптастыру, студенттердің кәсіптік шеберлігін дамыту және өз пікірін графикалық түрде көрсету қабілеттерін дамыту.</t>
  </si>
  <si>
    <t>Кунжигитова Г.Б. Рсмахамбетова Ш.Е.</t>
  </si>
  <si>
    <t>Перспектива және сызба геометрия</t>
  </si>
  <si>
    <t>Оқулық. 5В010700 - «Бейнелеу өнері және сызу» мамандығының студенттеріне арналған. Оқулық «Перспектива және сызба геометрия» пәннің оқу жоспары мен бағдарламасының талаптарына сәйкес құрастырылған және курстың тапсырмаларын орындауға қажетті барлық мәліметтерді қамтиды.
 Оқулықтың негізгі міндеттері - студенттердің графикалық таным, талғамның қалыптасуына ықпал жасау, пәннің арнаулы сызу әдістерін сызу, студенттердің кәсіптік шеберлігін дамыту және өз пікірін графикалық түрде көрсете білуге қабілетін дамыту.</t>
  </si>
  <si>
    <t>Сызуды оқыту әдістемесі</t>
  </si>
  <si>
    <t>Оқу құралы. 010507 - «Бейнелеу өнері және сызу» мамандығының студенттеріне арналған. Оқу құралы «Сызуды оқыту әдістемесі» пәннің оқу жоспары мен бағдарламасының талаптарына сәйкес құрастырылған және курстың тапсырмаларын орындауға қажетті барлық мәліметтерді қамтиды.
  Оқу құралының негізгі міндеті графикалық таным, талғамның қалыптасуы, пәннің арнаулы сызу әдістерін көрсету; машина құрылыс және құрылыс сызбаларын сызып, оқуда, берілген нәрсенің эскизін салу; нәрсенің өлшеудегі және сызбаларды КҚБЖ ережелерінде қолдана білудің дағдылығын дамытуға бейімдеу.</t>
  </si>
  <si>
    <t>Кунжигитова Г.Б. Рсмаханбетова Ш.Е.</t>
  </si>
  <si>
    <t>Бастауыш мектептегі бейнелеу өнерін оқытудың теориясы, технологиясы және практикумы</t>
  </si>
  <si>
    <t>050102 –Бастауыш оқыту педагогикасы және әдістемесі мамандығының студенттеріне арналған. Оқу құралы «Бастауыш мектептегі бейнелеу өнерін оқытудың теориясы, технологиясы және практикумы» пәннің оқу жоспары мен бағдарламасының талаптарына сәйкес құрастырылған және курстың теориялық мәліметтерді қамтиды. Оқу құралы бакалаврларға бейнелеу өнерінің әдіснамалық негіздерін меңгеруге, бейнелеу өнерінің негізгі ұғымдарын, оның түрлері мен жанрларын, өнердің арнайы ерекшеліктерін, эстетикалық білім беру мен тәрбиенің мазмұны, әдістері, құралдары және формаларымен, балалардың жас және психологиялық ерекшеліктерімен, бастауыш мектеп мұғалімінің алдында тұрған міндеттерімен танысуға мүмкіндік береді</t>
  </si>
  <si>
    <t>Кунжигитова Г.Б., Буркитбаев Т.С.</t>
  </si>
  <si>
    <t>Бейнелеу өнерінің тарихы І. Дәріс кешені. (5В041300 – Кескіндеме мамандығының студенттеріне арналған)</t>
  </si>
  <si>
    <t>Дәріс кешені</t>
  </si>
  <si>
    <t>Дәріс кешені «Бейнелеу өнерінің тарихы І» пәннің оқу жоспары мен бағдарламасының талаптарына сәйкесқұрастырылған және курстың тапсырмаларын орындауға қажетті барлық мәліметтерді қамтиды.
 Дәріс кешені негізгі міндеті көркем таным, эстетикалық талғамның қалыптасуы, композициялық-практикалық қызметті арттыру бойынша студенттердің көркем сауаттылығын ашу.</t>
  </si>
  <si>
    <t>Сызуды оқыту әдістемесі. Дәріс кешені. (5В010700 - «Бейнелеу өнері және сызу» мамандығының студенттеріне арналған.)</t>
  </si>
  <si>
    <t>Дәріс кешені «Сызуды оқыту әдістемесі» пәннің оқу жоспары мен бағдарламасының талаптарына сәйкес құрастырылған және курстың тапсырмаларын орындауға қажетті барлық мәліметтерді қамтиды.
 Дәріс кешені негізгі міндеті графикалық таным, эстетикалық талғамның қалыптасуы, композициялық-практикалық қызметті арттыру, сызу қабілеттерін арттыру бойынша студенттердің графикалық сауаттылығын ашу.</t>
  </si>
  <si>
    <t>«Кәсіби бағытталған шетел тілі пәні бойынша практикалық сабақтарға арналған әдістемелік нұсқау. (5В010700 – Бейнелеу өнері және сызу мамандығының студенттеріне арналған)</t>
  </si>
  <si>
    <t>Әдістемелік нұсқау Кәсіби бағытталған шетел тілі пәнінің оқу жоспары мен бағдарламасының талаптарына сәйкес құрастырылған және курстың практикалық сабақтарының тақырыптарын орындауға қажетті барлық мәліметтерді қамтиды.</t>
  </si>
  <si>
    <t>Кунжигитова Г.Б., Болысбаев Д.С.</t>
  </si>
  <si>
    <t>Кәсіби бағытталған шетел тілі пәні бойынша практикалық сабақтарға арналған әдістемелік нұсқау (5В041300-Кескіндеме мамандығының студенттеріне арналған)</t>
  </si>
  <si>
    <t>Методическое указание по практическим занятиям по дисциплине «Анализ художественных произведений» (Для студентов специальности 5В041300 – Живопись)</t>
  </si>
  <si>
    <t>Метод. указание</t>
  </si>
  <si>
    <t>Методическое указание составлено в соответствии с требованиями рабочего учебного плана специальности 5В041300-Живопись и включает все необходимые сведения по изучению дисциплины. Методическое указание предназначено для студентов специальности 5В041300-Живопись. Методическое указание представляют собой методические руководство для студентов специальности 5В041300-Живопись. В нем изложены рекомендации, необходимые для изучению дисциплины Анализ художественных произведений, начиная с основного глубокого осмысленного изучения анализа произведений, необходимых для выполнения самостоятельной работы студента</t>
  </si>
  <si>
    <t>Кунжигитова Г.Б., Буркитбаев Т.C. (Kunzhigitova G.B. Burkitbaev T.S.)</t>
  </si>
  <si>
    <t>Teaching suggestions for subject’s practical exercise «Professional-oriented English language». (for 5В041700- Decorative art specialty students)</t>
  </si>
  <si>
    <t>Teaching suggestions for subject’s practical exercise «Professional-oriented English language» has been developed on the standard programme’s basis and course programme of Professional-oriented English language and contains entire focus information to study the subject.
 Teaching suggestions intended for 5B041700 - Decorative art specialty students.</t>
  </si>
  <si>
    <t>Teaching suggestions for subject’s practical exercise «Professional-oriented English language» (for 5В042100- Disign specialty students</t>
  </si>
  <si>
    <t>Teaching suggestions for subject’s practical exercise «Professional-oriented English language» has been developed on the standard programme’s basis and course programme of Professional-oriented English language and contains entire focus information to study the subject.
 Teaching suggestions intended for 5B042101-Architectural design, 5B042102-Graphic design, 5B042104-Design of Clothing specialty students.</t>
  </si>
  <si>
    <t>Кунжигитова Г.Б., Тайшиков С.Б.,</t>
  </si>
  <si>
    <t>Сызу негіздері. Практикалық сабақтарға арналған әдістемелік нұсқау</t>
  </si>
  <si>
    <t>Әдістемелік нұсқау 050107-«Бейнелеу өнері және сызу» мамандығының студенттеріне арналған. Әдістемелік нұсқау «Сызу негіздері» пәнінің оқу жоспары мен бағдарламасының талаптарына сәйкес құрастырылған және курстың практикалық сабақтарының тақырыптарын орындауға қажетті барлық мәліметтерді қамтиды.</t>
  </si>
  <si>
    <t>Кунтуш Е. В.</t>
  </si>
  <si>
    <t>Электртехникалық материалтану</t>
  </si>
  <si>
    <t>Оқу-әдістемелік құрал «Электртехникалық материалтану» пәні бойынша 5В070200 «Автоматтандыру және басқару» және 5В071800 «Электроэнергетика» мамандықтарында оқитын студенттерге арналған.</t>
  </si>
  <si>
    <t>Методическое пособие по дисциплине «Электротехническое материаловедение»</t>
  </si>
  <si>
    <t>Методическое пособие по дисциплине «Электротехническое материа-ловедение» предназначено для студентов специальностей 5В070200 «Авто-матизация и управление» и 5В071800 «Электроэнергетика».</t>
  </si>
  <si>
    <t>Кунтуш Е.В., Сиверская Т.И.</t>
  </si>
  <si>
    <t>Учебно методическое пособие для выполнения контрольных работ по дисциплинам «Электротехника», «Электротехника и основы электроники» и «Основы электротехники»</t>
  </si>
  <si>
    <t>Учебно-методическое пособие по выполнению контрольных работ по дисциплинам «Электротехника», «Электротехника и основы электроники» и «Основы электротехники» для студентов неэлектротехнических специальностей всех форм обучения составлено старшими преподавателями кафедры «ЭиАТС» Кунтуш Е.В. и Сиверской Т.И. В пособии содержится краткое теоретическое изложение основных разделов электротехники, контрольные задания и примеры их выполнения.</t>
  </si>
  <si>
    <t>Куракбаев Д.С., Махатова А.Х.</t>
  </si>
  <si>
    <t>Работаем в среде MathCad</t>
  </si>
  <si>
    <t>Учебное пособие составлен для самостоятельного освоения работы популярного математического пакета MathCad. MathCad занимают особое место среди множества математических систем и по праву называется самой универсальной. Она позволяет выполнять как численные, так и аналитические вычисления, имеет прекрасные средства графики. Приведены необходимые сведения для работы в MathCad и решения большинства практических задач. Содержатся задания для самостоятельного решения, предназначенного для закрепления пройденного материала и формирования практических навыков по дисциплине «Моделирование прикладных задач в среде MathCad». Учебное пособие полезен для всех пользователей MathCad, как начинающих, так и опытных, и будет полезна студентам, инженерам и научным работникам. Учебное пособие предназначен для студентов специальности 5B011100, 5В060200 «Информатика»</t>
  </si>
  <si>
    <t>Куракбаева А.Ж.</t>
  </si>
  <si>
    <t>Методическое руководство к практическим занятиям по дисциплине «Профессиональный русский язык»</t>
  </si>
  <si>
    <t>Данное методическое руководство окажет помощь студентам специальности начальная военная подготовка, обучающимся на казахском языке использовать в своей подготовке научный стиль и его жанры на русском языке; познакомит с правилами построения и оформления научного текста, особенностями функционирования языковой системы в профессиональном общении; научной лексики; зная речевые нормы профессиональной сферы, основы деловой коммуникации, обобщать научно-профессиональную информацию, вести диалог на профессиональную военную, педагогическую тему, публично выступать в рамках профессиональной сферы общения; реферировать и аннотировать тексты на русском языке в рамках профессиональной сферы общения; правильно использовать речевой этикет.</t>
  </si>
  <si>
    <t>Курбанова А.С., Абдыкаримова Ш.</t>
  </si>
  <si>
    <t>Жануарлар физиологиясы</t>
  </si>
  <si>
    <t>Оқу құралы малдәрігері оқу орындарының студенттеріне арналған. Оның мақсаты студенттерге малдың организімінің физиологиялық процестері туралы түсінік беру. Оқулықта организмнің әрбір жүйесіне жеке - жеке түсінік берілген. Студент әр жүйе туралы оның анатомиялық құрылысы және функциясы туралы толық түсінік ала алады. Сондықтан оқу құралының студенттерге, өндірістік мал мамандарына арнаймыз. Оқу құралы 5В120100 - «Ветеринарлық медицина» мамандығының студенттеріне арналған және «Жануарлар физиологиясы.» пәнінің типтік бағдарламасына сәйкестендіріліп жазылған.</t>
  </si>
  <si>
    <t>Кургамбеков М.С., Кемалова Г.Б.</t>
  </si>
  <si>
    <t>Көркем еңбекке оқытуда оқушылардың техникалық шығармашылығын қалыптастыру</t>
  </si>
  <si>
    <t>Монография мемлекеттік стандартқа сәйкес педагогикалық жоғары оқу орындары студенттеріне арналады.</t>
  </si>
  <si>
    <t>Курманалина А.А., Тлеубергенова М.А.</t>
  </si>
  <si>
    <t>«Кәсіпорын экономикасы» пәнінің дәрістер жинағында кәсіпорын барлық экономиканың негізгі бөлігі екендігі жайлы түсінік береді</t>
  </si>
  <si>
    <t>Курманбаева А С</t>
  </si>
  <si>
    <t>Мышьяк и растения</t>
  </si>
  <si>
    <t>В монографии анализируются данные литературы последних лет о загрязнении почвы и растений мышьяком и собственные исследования автора о морфофизиологических и биохимических Пособие предназначено для научных сотрудников, занимающихся проблемой загрязнения окружающей среды мышьяком. А также для преподавателей, магистрантов и студентов обучающихся по специальностям «Экология», «Биология», «Биотехнология». особенностях действия мышьяка на растения и механизмы устойчивости.</t>
  </si>
  <si>
    <t>Курманбаева А. С.</t>
  </si>
  <si>
    <t>Экообусловленность заболеваемости населения в Акмолинской области</t>
  </si>
  <si>
    <t>Пособие предназначено для научных сотрудников, занимающихся проблемой загрязнения окружающей среды и заболеваемостью населения. А также для преподавателей, магистрантов и студентов обучающихся по специальностям «Экология», «Биология», «Биотехнология», «Общая медицина».</t>
  </si>
  <si>
    <t>Курмангалиева Д.Б., Курмангалиева Д.М.</t>
  </si>
  <si>
    <t>Статистические методы управления качеством продукции и процессов</t>
  </si>
  <si>
    <t>Учебное пособие составлено в соответствии с требованиями типовой учебной программы дисциплины «Статистические методы управления качеством продукции и процессов». Материал, охватывающий весь курс, освещает содержание изучаемой дисциплины. Пособие предназначено как дополнительный материал для студентов специальности «Стандартизация, сертификация и метрология»</t>
  </si>
  <si>
    <t>Өнім сапасын және үрдістерді басқарудың статистикалық әдістері</t>
  </si>
  <si>
    <t>Оқу құралы «Өнім сапасын және үрдістерді басқарудың статистикалық әдістері» пәнінің типтік оқу бағдарлама талаптарына сай құрастырылған. Барлық курсты қамтитын мәлімет оқылып жатқан пәннің мазмұнын ашады. Оқу құралы «Стандарттау, сертификаттау және метрология» мамандығының студенттеріне арналған қосымша мәлімет көзі ретінде қолдануға арналған</t>
  </si>
  <si>
    <t>Методические указания к практическим занятиям по дисциплине «Статистические методы управления качеством продукции и процессов»</t>
  </si>
  <si>
    <t>Методические указания составлены в соответствии с требованиями учебного плана и программой дисциплины «Статистические методы управления качеством продукции и процессов» и включают все необходимые сведения по выполнению практических занятий.
 Методические указания предназначены для студентов специальности 5И073200 «Стандартизация, метрология и сертификация»</t>
  </si>
  <si>
    <t>«Өнім сапасын және үрдістерді басқарудың статистикалық әдістері» пәнінен 5В073200 – «Стандарттау, метрология және сертификаттау» мамандығының студенттеріне жұмыстарды орындауға арналған ПРАКТИКУМ</t>
  </si>
  <si>
    <t>Әдістемелік нұсқау оқу жоспары және «Өнім сапасын және үрдістерді басқарудың статистикалық әдістері» пәнінің бағдарламасының талаптарына сәйкес құрастырылған және практикалық жұмыстарды орындауға арналған барлық мәліметтер қамтылған Практикум 5В073200 «Стандарттау, метрология және сертификаттау» мамандығының студенттеріне арналған</t>
  </si>
  <si>
    <t>Курманова Г.С.</t>
  </si>
  <si>
    <t>Жер мониторингі</t>
  </si>
  <si>
    <t>Ұсынылған оқу құралында жер мониторингінің түсінігі, есептері, мазмұны, құрылымы және принциптері берілген. Жер мониторингі басқа мониторинг және табиғи ресурстар кадастры түрлерінің арасында базалық байланыс ролін орындайды. Оқу құралы жер кадастры, жер мониторингі, жерге орналастыру, табиғи ресурстар қорғау саласындағы мамандықтар бойынша жоғары оқу орындарының студенттеріне, магистранттарға және докторанттарға, сонымен қатар жер ресурстарын басқару және жер қатынастарын реттестіру саласындағы мамандарға арналған.</t>
  </si>
  <si>
    <t>Мониторинг земель</t>
  </si>
  <si>
    <t>В представленном учебном пособии раскрывается понятие, задачи, содержание, структура и принципы мониторинга земель, выполняющего базовую, связующую роль среди всех других мониторингов и кадастров природных ресурсов. Учебное пособие предназначено для студентов, магистрантов и докторантов вузов по специальностям в области земельного кадастра, землеустройства, охраны природных ресурсов, а также для специалистов в области управления земельными ресурсами и регулирования земельных отношений.</t>
  </si>
  <si>
    <t>Кусаинов Г.М.</t>
  </si>
  <si>
    <t>Дидактика (рус.яз). 1том (в 2-х т.)</t>
  </si>
  <si>
    <t>Дидактика (рус.яз). 2 том (в 2-х т.)</t>
  </si>
  <si>
    <t>Современный энциклопедический словарь. Образование. Наука. Инновации. 1том</t>
  </si>
  <si>
    <t>Современный энциклопедический словарь. Образование. Наука. Инновации. 2том</t>
  </si>
  <si>
    <t>Современный энциклопедический словарь. Образование. Наука. Инновации. 3том</t>
  </si>
  <si>
    <t>Современный энциклопедический словарь. Образование. Наука. Инновации. 4том</t>
  </si>
  <si>
    <t>Кусаинов Г.М., Каримова Б.С., Васильева Е.Н.</t>
  </si>
  <si>
    <t>Антология коллективного обучения. Часть 2, (том 1)</t>
  </si>
  <si>
    <t>Во второй части второго выпуска раскрывается уникальный опыт якутских педаго-гов по освоению педагогической технологии КСО «по горизонтали» и «по вертикали», впервые рассматриваются вопросы этнопедагогизации коллективного взаимообучения. Адресуется работникам сферы образования и науки, обучающимся гуманитарных колледжей, педагогических вузов и университетов.</t>
  </si>
  <si>
    <t>Антология коллективного обучения. Часть 2, (том 2)</t>
  </si>
  <si>
    <t>Кусаинов Г.М., Игибаева А.К., Шалгынбаева К.К.</t>
  </si>
  <si>
    <t>Практическое руководство для педагога-исследователя</t>
  </si>
  <si>
    <t>Настоящее пособие является практическим руководством для исследовательской деятельности педагогов общеобразовательных школ, гуманитарных колледжей, педагогических вузов и университетов, основная цель которого заключается в том, чтобы ознакомить, расширить и углубить знания по вопросам методологии, методов и методики научно-педагогического исследования, развить навыки применения методов исследования, сбора данных и их обработки.
 В пособии представлена информация о сущности и содержании педагогического исследования, методов и этике исследования, методики проведения практической исследовательской работы в рамках экспериментальной деятельности.
 Адресуется работникам сферы образования и науки, обучающимся гуманитарных колледжей, педагогических вузов и университетов.</t>
  </si>
  <si>
    <t>Кусаинов Г.М., Игибаева А.Қ., Шалғынбаева Қ.Қ.</t>
  </si>
  <si>
    <t>Педагог-зерттеушіге арналған практикалық нұсқаулық</t>
  </si>
  <si>
    <t>Осы оқу-әдістемелік құралы жалпы білім беретін мектеп, гуманитарлық колледж, педагогикалық жоғары оқу орындары педагогтерінің зерттеу қызметін жүзеге асыруға арналған нұсқаулық. Оның негізгі мақсаты –педагогтарды ғылыми – педагогикалық әдістермен, әдістеменің, әдіснама мәселелерімен таныстыру және білімдерін кеңейту мен тереңдету, зерттеу әдістерін қолдану, мәліметтер жинау мен өңдеу дағдыларын дамыту болып табылады. 
 Оқу құралында педагогикалық зерттеудің мәні мен мазмұны, зерттеу әдістері ме этикасы, эксперименталды іс-әрекет шеңберіндегі тәжірибелік зерттеу жұмыстарын жүргізу әдістемесі туралы ақпарат берілген. 
 Білім және ғылым саласының қызметкерлеріне, гуманитарлық колледж, педагогикалық жоғары оқу орындарының білім алушыларына арналған.</t>
  </si>
  <si>
    <t>Кусаинов Г.М., Кагазбаева А.К., Абыканова Б.Т., Айтбаева Д.Б., Мылтыкбаева Л.Р., Нугуманова С.Б.</t>
  </si>
  <si>
    <t>Наука об обучении и новая образовательная практика. Том 2</t>
  </si>
  <si>
    <t>В учебно-методическом пособии излагаются основные положения новой дидакти-ки как науки об обучении, новая образовательная практика, связанная с реализацией ключевых идей программ повышения квалификации педагогических кадров и руково-дителей системы образования в условиях обновления содержания образования, предла-гаются методики коллективного и группового обучения с учетом лучшей практики, выявляются пути развития полиязычия и управления изменения в школе. пособие адресовано обучающимся вузов и колледжей, научно-педагогическим и педагогическим работникам и руководителям организаций образования, слушателям системы повышения квалификации.</t>
  </si>
  <si>
    <t>Наука об обучении и новая образовательная практика. Том 1</t>
  </si>
  <si>
    <t>В учебно-методическом пособии излагаются основные положения новой дидакти-ки как науки об обучении, новая образовательная практика, связанная с реализацией ключевых идей программ повышения квалификации педагогических кадров и руково-дителей системы образования в условиях обновления содержания образования, предла-гаются методики коллективного и группового обучения с учетом лучшей практики, выявляются пути развития полиязычия и управления изменения в школе. Пособие адресовано обучающимся вузов и колледжей, научно-педагогическим и педагогическим работникам и руководителям организаций образования, слушателям системы повышения квалификации.</t>
  </si>
  <si>
    <t>Дидактика коллективного способа обучения: словарь-справочник</t>
  </si>
  <si>
    <t>Кусаинов Г.М., Каримова Б.С., Васильева Е.Н., Тушнолобов П.И., Сеременко Н.П., Руколеева Л.В.</t>
  </si>
  <si>
    <t>Антология коллективного обучения (второй выпуск) (в 2-х т.)</t>
  </si>
  <si>
    <t>Во втором продолжающемся выпуске сборника (первый вышел в 2018 году), состоящем из двух частей, предлагаются статьи, посвященные развитию коллективного обучения в Казахстане и России со второй половины 80-х гг. ХХ века и заканчивая настоящим временем. Статьи размещены в хронологическом порядке и дают возможность ознакомиться и понять саму идею коллективной учебной работы, проблемы и трудности в освоении диалогических сочетаний.
 Адресуется работникам сферы образования и науки, обучающимся гуманитарных колледжей, педагогических вузов и университетов.</t>
  </si>
  <si>
    <t>Кусаинов Ғ.М., Қағазбаева А.К., Абыканова Б.Т., Айтбаева Д.Б.,
 Жарменова Г.С., Нугуманова С.Б.</t>
  </si>
  <si>
    <t>Оқыту туралы ғылым және жаңа білім беру практикасы том 1</t>
  </si>
  <si>
    <t>Оқу құралында дидактиканың ғылымға дейінгі жағдайынан (дидактика өнер, теория ретінде) оқыту жайлы тәуелсіз ғылымға айналғанына дейін (білім беру) эволюциялық дамуы баяндалады, оның тақырыбы мен мазмұны, әдіснама дуализмі (социология мен гносеология), оқытудың түрлі тұжырымдамалық тәсілдері, формалары мен олардың жіктемелері, ұйымдастырушылық құрылымына байланысты оқу процесі дамуының дәуірлеуі, оқыту принциптері, оқытудың педагогикалық технологиялары мен әдіснамаларының мазмұны қарастырылады, үздік тәжірибені ескеру арқылы ұжымдық және топтық оқыту әдістері ұсынылады, көптілділікті дамыту жолдары мен мектептегі өзгерістерді басқару анықталады. 
 Оқу құралы жоғарғы оқу орындары мен колледж оқушыларына, педагогикалық жұмыскерлер мен білім беру ұйымдарының жетекшілеріне, біліктілікті арттыру жүйесінің тыңдармандарына арналған.</t>
  </si>
  <si>
    <t>Оқыту туралы ғылым және жаңа білім беру практикасы. Том 2</t>
  </si>
  <si>
    <t>Кусаинов Г.М., Танирбергенова А.Ш., Ишенгельдиева М.Г.</t>
  </si>
  <si>
    <t>Практическая психология</t>
  </si>
  <si>
    <t>В учебно-методическом пособии рассматриваются современные практические подходы и концепции, направленные на понимание природы психики детей, механизмов психологической защиты, раскрываются вопросы развития навыков формирования навыков психологического консультирования обучающихся, родителей, педагогов, практических навыков по предупреждению когнитивных, эмоциональных, социальных, поведенческих трудностей и нарушений, а также профессиональной психологической рефлексии для систематической супервизии и личной терапии.
 Пособие адресуется для обучающихся, педагогов и психологов организаций образования, коучам и тренерам, родительской общественности.</t>
  </si>
  <si>
    <t>Практикалық психология</t>
  </si>
  <si>
    <t>Осы құралда бала психикасының табиғатын, психологиялық қорғаныс механизімін түсінуге бағытталған заманауи психологиялық тәсілдер, тұжырымдамалар мен білім алушыларға, ата-аналарға және педагогтерге психологиялық кеңес беру, когнитивті, эмоционалды, әлеуметтік және мінез-құлық ауытқушылықтарының алдын алу бойынша практикалық ұсынымдар, жүйелі супервизия мен өзіндік терапия және мектеп медитациясын жүргізуге қажетті кәсіби психологиялық рефлексия дағдысын дамыту қарастырылады. 
 Құрал білім беру ұйымдарының білім алушыларына, педагогтеріне, психологтарына, коучтар мен тренерлерге және ата-аналарына қауымына бағытталған.</t>
  </si>
  <si>
    <t>Профессиональная ориентация: практическое руководство</t>
  </si>
  <si>
    <t>Учебное -методическое пособие</t>
  </si>
  <si>
    <t>В методическом пособии рассматриваются вопросы сущности и содержания, особенностей профориентационной работы, развития навыков XXI века в соответствии с востребованными в будущем специальностями, формирования навыков диагностики профессиональной направленности и способностей обучающихся, планирования совместной работы с родителями по формированию и реализации модели личностного развития обучающихся в выборе профессии.
 Пособие адресуется для обучающихся, педагогов и психологов организаций образования, коучам и тренерам, родительской общественности.</t>
  </si>
  <si>
    <t>Кәсіптік бағдар практикалық нұсқаулық</t>
  </si>
  <si>
    <t>Әдістемелік нұсқаулықта кәсіптік бағдар жұмысының мәні, мазмұны мен ерекшелігі, болашақта сұранысқа ие мамандықтарға сәйкес ХХІ ғасыр дағдыларын дамыту, білім алушылардың қабілеттерін және кәсіптік бағыттылығын диагностикалау дағдыларын қалыптастыру, мамандық таңдауда білім алушылардың тұлғалық даму моделін жүзеге асыру мен қалыптастыру бойынша ата-аналармен бірлескен жұмысын жоспарлау мәселелері қарастырылған.
 Құрал білім беру ұйымдарының білім алушыларына, педагогтеріне, психологтарына, коучтар мен тренерлерге және ата-аналарына қауымына бағытталған.</t>
  </si>
  <si>
    <t>Кусаинов М.Д., Ж.М. Нагуманова, С.Б. Шайкенов, Д.Х. Турсумбаева</t>
  </si>
  <si>
    <t>Подготовка офицера запаса. Сухопутных войск. II книга (1 часть) (в 2-х т.)</t>
  </si>
  <si>
    <t>В книге представлен учебный материал по «Методике воспитательной и идеологической работы в Сухопутных войсках» для подготовки офицеров - воспитателей. Учебное пособие предназначено для студентов (курсантов) высших, а так же учащихся средних образовательных учреждении</t>
  </si>
  <si>
    <t>Подготовка офицера запаса. Сухопутных войск. II книга (2 часть)</t>
  </si>
  <si>
    <t>Подготовка офицера запаса. Сухопутных войск. II книга (3 часть)</t>
  </si>
  <si>
    <t>Кусаинов Х. Х., Сергеева А. М.</t>
  </si>
  <si>
    <t>Туризм экономикасы</t>
  </si>
  <si>
    <t>туризм</t>
  </si>
  <si>
    <t>Туризм экономикасы оқу құралында туризм индустриясын мемлекеттік реттеу жүйесі, туристік мекемелердің эволюциялық реттелу бағыттары, туризмдегі қызмет көрсету салаларын дамыту мәселелері, туристік кешеннің дамуындағы стратегиялық міндеттерді қалыптастыру жолдары, экономиканы кластерлік жүйемен дамытудың теория-әдістемелік негіздері қарастырылған.
 Оқу құралы туризм мамандығының студенттеріне, оқытушыларға арналған.</t>
  </si>
  <si>
    <t>Кусаинов Х.Х., Кунуркульжаева Г.Т., Лыгина О.И. , Хусаинов Б.М.</t>
  </si>
  <si>
    <t>Учебное пособие раскрывает место и роль менеджмента в деятельности предприятия; эволюцию менеджмента; принципы и методы управления; организацию как объект и субъект управления; коммуникации и процесс принятия решения; функции менеджмента; групповую динамику и лидерство; управление конфликтами, стрессами и изменениями; управление качеством и производительностью; сущность и пути повышения эффективности управления. Определенное внимание уделяется рассмотрению отдельных функциональных областей менеджмента как стратегическое управление, инновационный менеджмент и антикризисное управление. Данное учебное пособие предназначено для студентов и магистрантов экономических специальностей и других направлений, в которых изучается менеджмент, а также практических работников, интересующихся вопросами эффективного управления организацией.</t>
  </si>
  <si>
    <t>Кусаинова Л.К, Касым А.С.</t>
  </si>
  <si>
    <t>Элементы теории обобщенных функций</t>
  </si>
  <si>
    <t>В данном учебном пособии излагаются основные положения теории обобщенных функций. Теория обобщеных функций является одной из современных областей фундаментальной математики и востребована для математических постановок и решения задач, возникающих при моделировании многих естественных процессов. Целью авторов было сделать более доступным для студентов естественных факультетов ВУЗов чтение современной специальной литературы в этой области абстрактной математики</t>
  </si>
  <si>
    <t>Кусаинова Н.М.</t>
  </si>
  <si>
    <t>Учебно-методические материалы к учебному курсу "Психология и этика делового общения"</t>
  </si>
  <si>
    <t>Учебно-методический комплекс</t>
  </si>
  <si>
    <t>В учебно-методическом комплексе изложены все материалы, имеющие отношение к занятиям по элективной дисциплине «Психология и этика делового общения». Дана рабочая программа, разработанная для изучения дисциплины. Тематические планы занятий. Лекционный комплекс. методические разработки к семинарским занятиям. методические разработки к самостоятельным работам студентов, психологические практикумы, тесты и контрольно-измерительные средства. Данный учебно-методический комплекс может быть использован преподавателями психологии, магистрантами, студентами факультетов «общая медицина», «стоматология», «общественное здравоохранение», «медико-профилактическое дело», «сестринское дело», а также для всех, кто интересуется психологией и этикой делового общения.</t>
  </si>
  <si>
    <t>Кусаинова Н.М., Смаилова Ж.У.</t>
  </si>
  <si>
    <t>Сборник психологических тренингов, игр и упражнений "Психотехнологии групповой работы"</t>
  </si>
  <si>
    <t>В сборник вошли разработки психологических тренингов, семинаров, психотехник, игр и упражнений. Изучение основ психологического тренинга и практика их самостоятельного проведения позволяет получить знания о ведущих современных психологических направлениях, формировать навыки групповых тренинговых работ, умения вести группы в качестве ведущего. Материалы сборника могут быть полезными психологам, учителям, завучам школ, а также использоваться как практическое и учебно-методическое пособие для преподавателей и студентов вузов в ходе изучение прикладных психологических дисциплин.</t>
  </si>
  <si>
    <t>Кухар Е.В.</t>
  </si>
  <si>
    <t>Методические указания к лабораторно-практическим занятиям по дисциплине «Процессы и аппараты в биотехнологии» для студентов высших учебных заведений специальности 5В070100 – «Биотехнология»</t>
  </si>
  <si>
    <t>Настоящий курс предназначен для студентов, обучающихся по специальности 5В070100 – Биотехнология.В курсе изучения дисциплины «Процессы и аппараты в биотехнологии» предусматривается ознакомление с основными аппаратами микробиологических производств, изучение теории переноса количества теплоты и массы и теории моделирования процессов биотехнологии, тепловых процессов и аппаратов, тепловых процессов в ферментерах, аппаратов и процессов выделения и очистки продуктов микробного синтеза. Целью является формирование знаний, умений и навыков в области устройства и эксплуатации оборудования, использующегося в различных отраслях биотехнологии, и технологических процессов биотехнологии.</t>
  </si>
  <si>
    <t>Учебное пособие представляет собой обобщение и анализ данных литературы и собственных исследований автора по микробиологической биотехнологии. Во введении раскрываются предпосылки и история развития биотехнологии, ее перспективы и проблемы. Первая часть характеризует объекты биотехнологии микроорганизмов, сырьевую базу, штаммы-продуценты, принципы и методы промышленной биотехнологии. Вторая часть учебного пособия посвящена конкретным технологиям микробного синтеза целевой продукции, где описаны способы получения микробной биомассы, первичных и вторичных метаболитов. В заключении подводятся итоги, и высказывается уверенность успешного усвоения знаний студентами. Каждая глава завершается перечнем контрольных вопросов. Имеются тестовые задания к изложенному материалу. Учебное пособие предназначено для преподавателей и студентов высших учебных заведений, магистрантов, докторантов по специальности 5В070100 – «Биотехнология</t>
  </si>
  <si>
    <t>РАБОЧАЯ ТЕТРАДЬ для лабораторно-практических занятий по дисциплине«БИОТЕХНОЛОГИЯ МИКРООРГАНИЗМОВ» для студентов биологических и ветеринарных специальностей в двух частях</t>
  </si>
  <si>
    <t>Рабочая тетрадь</t>
  </si>
  <si>
    <t>Методические указания и задания по дисциплине «Биотехнология микроорганизмов» разработаны в соответствии с современными требованиями к специалистам биотехнологам и ветеринарным лабораторным работникам на основании действующей учебной программы.В процессе выполнения лабораторно-практических занятий студенты, исходя из полученных теоретических знаний, изложенных в учебном пособии и курсе лекций по дисциплине «Биотехнология микроорганизмов» должны изучить наиболее важные вопросы, которые им предстоит решать в практической работе, приобрести навыки и умение самостоятельного поиска оптимальных решений конкретных практических задач.</t>
  </si>
  <si>
    <t>Практикум по молекулярной биологии</t>
  </si>
  <si>
    <t>В учебном пособии изложены материалы по выделению и фракционированию нуклеиновых кислот и белков, методы молекулярной биологии в иммуноферментном анализе и полимеразной цепной реакции. В главах «Методы выделения и фракционирования нуклеиновых кислот» и «Методы выделения и фракционирования белков» дан краткий литературный обзор по соответствующим темам и освещены вопросы выделения компонентов из различного биологического материала с применением разнообразных методик. Глава III дополнена последними изысканиями по выделению и очистке антигенов для постановки ИФА. В главу «Полимеразная цепная реакция» наряду с традиционным методом постановки реакции для диагностики инфекционных заболеваний включен молекулярно-биологический метод идентификации личности. Учебное пособие предназначено для студентов высших учебных заведений, для аспирантов и специалистов научно-исследовательских учреждений, занимающихся изысканиями в области молекулярной биологии. В учебном пособии содержится 14 рисунков, 3 таблицы. Библиография – 23 названия.</t>
  </si>
  <si>
    <t>Кухар Е.В., Ахметов А.Н.</t>
  </si>
  <si>
    <t>Микроорганизмдер биотехнологиясы</t>
  </si>
  <si>
    <t>Оқу құралы автордың микробиологиялық биотехнология саласындағы өзіндік зерттеу жұмыстарын пайымдау және әдебиет көздеріне саралау жүргізу жұмыстарының жинағы ретінде ұсынылған. Еңбектің кіріспе бөлімінде биотехнологияның даму тарихы мен оның алғышарттары, даму келешегі мен мәселелеріне көңіл бөлінген. Бірінші бөлімде микроорганизмдер биотехнологиясы нысандарына, оның шикізаттық базасына, штамм-продуценттерге сипаттама беріледі, өнеркәсіптік биотехнология принциптері мен әдістері ашылып көрсетіледі. Оқу құралының екінші бөлімінде мақсаттық өнімдердің микробтық синтезделуінің нақты технологиялары ашылып көрсетілген, мұнда микробтық биомасса, біріншілік және екіншілік метаболиттер алынуы сипатталады. Еңбектің қорытынды бөлімінде қорытындылар мен пайымдаулар жасалып, студенттердің білім алуына қажетті материалдар келтірілген. Әрбір бөлім бақылау сұрақтары, қажетті әдебиет тізімі түрінде аяқталып отырады. Келтірілген материалдарға қатысты тесттік тапсырмалар бар. Оқу құралы жоғары оқу орыны 5В070100 – Биотехнология мамандығы оқытушылары мен студенттеріне, магистранттарына, докторанттарына, осы сала мамандарына арналған.</t>
  </si>
  <si>
    <t>Кухар Е.В., Есжанова Г.Т.</t>
  </si>
  <si>
    <t>Основы фармакогнозии</t>
  </si>
  <si>
    <t>Учебное пособие «Основы фармакогнозии» слагается из нескольких частей. Во введении раскрываются предпосылки и история развития фармакогнозии, ее перспективы и проблемы. В первой части даны общие понятия, касающиеся лекарственного сырья и лекарственных растений и животных, сведения о важнейших группах биологически активных веществ и их месте в обмене веществ растительных и животных организмов, охарактеризованы основные методы определения запасов лекарственного растительного сырья, главнейшие приемы сбора, первичной обработки, сушки, хранения и т.д. Во второй главе дана характеристика лекарственного растительного сырья как источника биологически активных веществ. Каждая глава и подглавы завершаются перечнем контрольных вопросов. Учебное пособие предназначено для студентов высших учебных заведений по специальности 5В070100 – «Биотехнология» (направление подготовки – «Фармацевтическая биотехнология»). Может быть рекомендовано в качестве дополнительной литературы для обучающихся в бакалавриате, специалитете, магистратуре и докторантуре по специальностям «Ветеринарная медицина», «Ветеринарная санитария», «Ветеринарная фармация».</t>
  </si>
  <si>
    <t>Кухар Е.В., Мальчевская Е.А., Абильдина Д.А.</t>
  </si>
  <si>
    <t>Методические указания к лабораторно-практическим занятиям по дисциплине «Объекты биотехнологии»</t>
  </si>
  <si>
    <t>Методические указания по выполнению лабораторно-практических работ по дисциплине «Объекты биотехнологии» составлены в соответствии с требованиями ТУП и РУП специальности и включают все необходимые сведения по освоению дисциплины и приобретению необходимых компетенций студентов специальности 5В070100-«Биотехнология»</t>
  </si>
  <si>
    <t>Кухар Е.В., Нечай Н.Л.</t>
  </si>
  <si>
    <t>Экологическая биотехнология</t>
  </si>
  <si>
    <t>Учебное пособие по изучению дисциплины «Экологическая биотехнология» для студентов высших учебных заведений. Астана: Казахский агротехнический университет им. С.Сейфуллина, 2019. 109 с., 35 илл. В учебном пособии изложены материалы по вопросам использования микроорганизмов для решения вопросов охраны окружающей среды: воды, воздуха, почвы, вопросов утилизации твердых отходов и производства экологически чистой энергии. Курс лекций предназначен для студентов биологических и ветеринарных специальностей высших учебных заведений, магистрантов и аспирантов, занимающихся вопросами экологической биотехнологии. В учебном пособии содержится 15 рисунков, 6 таблиц. Библиография – 35 названий.</t>
  </si>
  <si>
    <t>Кухар Е.В., Орынбеков Д.Р.</t>
  </si>
  <si>
    <t>Нұсқаулар пән бойынша зертханалық-практикалық сабақтарға «Биотехнологиядағы процестер мен аппараттар». Жоғары оқу орындарының студенттері үшін 5В070100 - «биотехнология» мамандығы</t>
  </si>
  <si>
    <t>Бұл ұсынылып отырылған курс жұмысы 5В070100 – Биотехнология мамандығы бойынша білім алатын студенттерге арналған. «Биотехнологияның процестері мен аппараттары» атты курс тәртібін зерттеу жұмысында микробиологиялық өндірістің негізгі аппараттарымен танысу, биотехнологиялық процестерді жобалау теориясын, жылу мен масса мөлшерін өткізу теориясын, жылу процестері мен аппараттардың, ферментердегі жылу процестерінің теориясын, микробтық синтез өнімдерін тазалау және бөліп шығару аппараттары мен процестер теориясын зерттеу жұмыстары қамтылады.Курс жұмысының негізгі мақсаты биотехнологияның технологиялық процестері мен биотехнологияның әртүрлі салаларында қолданыста болатын жабдықтардың құрылғылары мен пайдаланылу аймағындағы білімділік пен біліктілікті қалыптастыру болып табылады.</t>
  </si>
  <si>
    <t>Кухар Е.В.,Ахметов А.Н.</t>
  </si>
  <si>
    <t>Экологиялық биотехнология</t>
  </si>
  <si>
    <t>Оқу құралында микроорганизмдерді ауа, топырақ, су т.б. қоршаған орта құрамдас бөліктерін қорғау ісінде пайдалану жөніндегі, қатты қалдықтарды өтелдеп, жою, экологиялық таза энергия түрлерін өндіру мәселелері жөніндегі материалдар баяндалады. Оқу құралы мазмұныа енгізілген дәрістер курсы жоғары оқу орындарының биологиялық және ветеринариялық мамандық студенттеріне, экологиялық биотехнология мәселелерімен айналысып жүрген магистранттар мен докторанттарға арналған.</t>
  </si>
  <si>
    <t>Кучербаев К.Д.Каримсаков К.Е., Хайдаров М.Х., Курбанова Л.Б.</t>
  </si>
  <si>
    <t>Руководство к лабораторно-практическим работам по химии природных соединений</t>
  </si>
  <si>
    <t>В учебном пособии «Руководство к лабораторно-практическим работам по химии природных соединений» изложены лабораторные опыты и практические задания по химии природных соединений.
 Пособие охватывает следующие основные темы: правила и техника безопасности работы в химической лаборатории, методы выделения и очистки природных соединений, групповые качественные реакции на основные группы биологически активных веществ, разделение смесей на индивидуальные соединения и их идентификация, спектральные методы анализа. Данное пособие может быть использовано в учебном процессе студентами химических и фармацевтических специальностей ВУЗов, магистрантами, аспирантами, докторантами и научными сотрудниками, а также всеми, кто интересуется вопросами изучения химии природных соединений.</t>
  </si>
  <si>
    <t>Күзембаева Г., Күзембаев Қ. (Кузембаев К.)</t>
  </si>
  <si>
    <t>Азық-түлік тауарларын тану және сараптау. 1том</t>
  </si>
  <si>
    <t>Тауартану – тауарлардың тұтынушылық қасиеттерін зерттейтін ғылыми пән. Бұл ғылым пән үшін тауарлардың тұтынушылық құнын зерттеу маңызды орын алады. Кез келген тауардың тұтынушылық құны болады. Тауарды өндіруге кеткен қажетті қоғамдық еңбектің мөлшері оның құнын анықтайды. Тауардың пайдалылығы, адамның кез-келген қажеттілігін қанағаттандыру қабілеті тұтынушылық құн деп аталады. Тауардың тұтынушылық құны оның қасиеттеріне негізделген. Өнімнің қасиеті дегеніміз оны өндіруде, қолдануда және тұтынуда айқындалатын объективті ерекшелігі. Тауардың қасиеттері табиғи және өндіру үдерісінде, сақтауда өзгеруі мүмкін.
 Тауартану ғылым ретінде XVІ ғ. ортасында қалыптасты. Бұл кезде шығарылатын тауарлардың көлемі мен түрлері ұлғайды, олар туралы жүйеленген мәлімет пен білім, яғни тауартану қажеттілігі пайда болды. Өнеркәсіптік өндірістің өсуімен тауартану алдында әртүрлі мақсаттар туындады.</t>
  </si>
  <si>
    <t>Азық-түлік тауарларын тану және сараптау. 2том</t>
  </si>
  <si>
    <t>Қоғамдық тамақтандыру өнімдерінің технологиялары (2 томда)</t>
  </si>
  <si>
    <t>Тамақтандыру кәсіпорындарының қауіпсіздігі, тиімділігі және бәсеке қабілеттілігі көп мөлшерде кәсіпорынды басқарумен, өндірісті рационалды ұйымдастырумен байланыты, сонымен қатар тамақтандыру саласында жұмыс істейтін жоғары білікті мамандарды кәсіби дайындау сапасына тікелей байланысты. Қоғамдық тамақтандырудың ары қарай дамуы тағамдарды дайындау технологиясын жетілдірумен, оны өндіру мен өткізуді ұйымдастырумен , саланың материалды-техникалық базаны кеңейтумен, жаға технологиялық жабдықтармен жабдықталған технологиялық үдеріске негізделген заманауи қоғамдық тамақтандыру кәсіпорындарын іске енгізу және меңгерумен байланысты. Осы мәселеледі шешуде қоғамдық тамақтандыру кәсіпорынарының тиімді жұмыс істеуін, шығарылатын өнімнің сапасын жақсартуды қамтамасыз ете алатын, прогрессивті технология мен жаңа техниканы меңгерген жоғары білікті мамандар үлкен рөл атқарады.</t>
  </si>
  <si>
    <t>Күреңкеев Т.Б. (Куренкеев Т.Б)</t>
  </si>
  <si>
    <t>Арнайы салыстырмалық теориясы және классикалық электродинамика (2 томда)</t>
  </si>
  <si>
    <t>Бірінші бөлімде арнайы салыстырмалық теориясынан мәлімет-тер келтірілген. Екінші бөлімде классикалық электродинамика қарастырылған. Зат ішіндегі электромагниттік өріс теориясынан мағлұмат берілген. Қосымша бөлімде векторлық анализдің негізгі формулалары қортылып шығарылған.</t>
  </si>
  <si>
    <t>Векторлық және тензорлық талдау. Математикалық физика теңдеулері</t>
  </si>
  <si>
    <t>Кванттық механика негіздері</t>
  </si>
  <si>
    <t>Кванттық механика негіздері. (Теориялық Физика Курсы), 2 издание</t>
  </si>
  <si>
    <t>Қатты дененің теорияы (Конденсацияланған ортаның физикасы), второе издание (2 томда)</t>
  </si>
  <si>
    <t>Қатты дене теориясын зерттеп оқу үшін оқырманның математикалық дайындығымен қатар, теориялық физиканың «кванттық механика», «статистикалық физика», «электро-динамика» сияқты бөлімдерінен хабары болу керек. Оқулық университеттердің жоғары курс студенттері мен магистрант-тарына арналған.</t>
  </si>
  <si>
    <t>Сандық әдістер</t>
  </si>
  <si>
    <t>Оқулықта кәзіргі кездегі сандық әдістер арқылы шешілетін негізгі есептердің шешу жолдарына қысқаша шолу жасалған. Оқулық жоғарғы оқу орындарының «Математика», «Информатика», мамандықтары білімгерлеріне арналған</t>
  </si>
  <si>
    <t>Статистикалық физика және термодинамика</t>
  </si>
  <si>
    <t>Теориялық механика. Физика математика және кейбір техникалық мамандық студенттеріне арналған оқулық</t>
  </si>
  <si>
    <t>Физика математика және кейбір техникалық мамандық студенттеріне арналған оқулық</t>
  </si>
  <si>
    <t>Теориялық физика курсы. 2 том. Электродинамика және салыстырмалық теориясы (2 томда)</t>
  </si>
  <si>
    <t>Термодинамикалық және статистиқалық физика (переизданное)</t>
  </si>
  <si>
    <t>Назарларыңызға ұсынылып отырған оқулық, статистикалық физика мен термодинамика курстарының дәстүрлі материалдарымен қоса, физикалық кинетика бойынша соңғы кезде қалыптасқан тақырып-тардан мағлұмат береді. Термодинамика заңдары, Гиббс статистикасы негізінде түсіндіріледі. Оқулық университеттердің физика мамандықтары білімгерле¬ріне арналған.</t>
  </si>
  <si>
    <t>Физикалық процестерді математикалық модельдеу әдістері</t>
  </si>
  <si>
    <t>Оқулықта кейбір күрделі физикалық процестерді зерттеудің математикалық әдістері қарастырылған. Табиғаттың іргелі заңдарына сүйене отырып, прцестерді математикалық модельдеу жолдары көрсетілген. Сонымен бірге, кейбір экологиялық, демографиялық процестері модельдеу әдістері келтірілген. Кейбір күрделі процестрді зерттеудің сандық әдістері көрсетілген. Оқулық жоғарғы оқу орындарының «Физика», «Математика», «Информатика», мамандықтары, және басқа да техникалық мамандықтар суденттеріне арналған.</t>
  </si>
  <si>
    <t>Теориялық физика курсы. 1 том. Теориялық механика</t>
  </si>
  <si>
    <t>Оқулық университеттердің физика бөлімдерінің білімгерлеріне арналған. Курсты меңгеру үшін жеткілікті деңгейде математикалық дайындық керек. Сондықтан кітаптың соңындағы қосымша бөлімінде векторлық анализ курсы мен өрістер теориясынан қажетті мағлұматтар берілген. Курсты оқу үшін қосымша бөлімді толықтай меңгеру қажет. Сондықтан бұл бөлімді оқулықтың құрамды бөлігі ретінде қарастыру керек</t>
  </si>
  <si>
    <t>Кырыкбаев Ж.К., Ахметов Е.С.</t>
  </si>
  <si>
    <t>Жер қатынастарының тарихы және даму заңдылықтары</t>
  </si>
  <si>
    <t>История и закономерности развития земельных отношений</t>
  </si>
  <si>
    <t>Қ.Қ. Құланова, Ұ.С. Марчибаева</t>
  </si>
  <si>
    <t>Таңдалған спорт түрінен жалпы және арнайы дене дайындығы</t>
  </si>
  <si>
    <t>учебно-методического пособия</t>
  </si>
  <si>
    <t>Қабасова Ж.Қ., Ерқоңыр Ә.К.</t>
  </si>
  <si>
    <t>Өндірістік электроника</t>
  </si>
  <si>
    <t>Өндірістік электроника пәнiнен оқу құралы мемлекеттiк тiлде оқитын Электр энергетикасы және Автоматтандыру және басқару мамандығының студенттері үшiн қажет материал болып табылады.
 Ұсынылған оқу құралы төрт тараудан тұрады. Әр тараудың теориялық мағлұматтары берілген. 
 Оқу құралында өндірістік электроникамен байланысатын негізгі формулалары, заңдары және әр тараудағы өзгеріс жағдайында болатын құбылыстары толығымен көрсетілген. 
 Бұл еңбектiң бүгiнгi таңдағы құндылығын, қажеттiлiгiн ескере отырып, Электр энергетикасы және Автоматтандыру және басқару мамандықтарына және басқа да техникалық мамандықтарының студенттеріне, техникалық қызметкерлерге де арналып шығарылғаны жөн.</t>
  </si>
  <si>
    <t>Қабасова Ж.Қ., Ерқоңыр Ә.К./Кабасова Ж.К.</t>
  </si>
  <si>
    <t>Электр энергетикадағы өтпелі үдерістер пәнінен есептер жинағы</t>
  </si>
  <si>
    <t>Электр энергетикадағы өтпелі үдерістер пәнiнен есептер жинағы мемлекеттiк тiлде оқитын Электр энергетикасы мамандығының студенттері үшiн қажет материал болып табылады.
 Ұсынылған оқу құралы сегіз тараудан тұрады. Әр тараудың теориялық мағлұматтары берілген. Әр тараудың есептер мысалдары және есептер жинағы келтірілген. 
  Оқу құралының соңында есептердің жауаптары, қосымшалар және қажетті әдебиеттер тізімі келтірілген. 
 Оқу құралында электр энергетикадағы өтпелі үдеріспен байланысатын негізгі формулалары, заңдары және әр тізбегінің өзгеріс жағдайында болатын құбылыстарды есептейтін әдістері толығымен көрсетілген. 
 Бұл еңбектiң бүгiнгi таңдағы құндылығын, қажеттiлiгiн ескере отырып, Электр энергетикасы мамандығына және басқа да техникалық мамандықтарының студенттеріне, техникалық қызметкерлерге де арналып шығарылғаны жөн.</t>
  </si>
  <si>
    <t>Қабашев Р.А., Тұрысбеков Б.Т. / Турысбеков Б.Т.</t>
  </si>
  <si>
    <t>Жол-құрылыс машиналары. 1бөлім</t>
  </si>
  <si>
    <t>«Жол-құрылыс машиналары» оқулығы мемлекеттік тілде білім алатын «1410000 Автомобильдер жолдары мен аэродромдар салу» және «1402000 Жол-құрылыс машиналарын техникалық пайдалану (түрлері бойынша)» мамандықтарын дайындайтын оқу орындарына арналған.
  Бұл кітап қазіргі кезде қолданылып жүрген жол-құрылыс жұмыстарындағы машиналар мен жабдықтардың жаңа түрлеріне негізінделіп жазылған. 
  Кітап түрлі-түсті суреттер және сұлбалар арқылы безендірілген, ол тақырыпты оқушылардың сапалы меңгеруге септігін тигізеді. Оқулық орта буынды арнаулы оқу орындарының оқушыларына арналған, жоғарғы оқу орындарының осы мамандық бойынша білім алатын студенттерінің пайдалануына болады.</t>
  </si>
  <si>
    <t>Жол-құрылыс машиналары. 2бөлім</t>
  </si>
  <si>
    <t>Қабылов Ә.</t>
  </si>
  <si>
    <t>Қазақ тілінің лексикасын оқыту</t>
  </si>
  <si>
    <t>Бұл оқу құралында орта мектепте қазақ тілінің лексикасын оқыту әдістемесі мен қосымша оқу материалдарын қамтылды. Тіліміздегі сөз мағыналарын, мақал-мәтелдер мен тұрақты сөз тіркестерін оқытудың жолдары, әдіс-тәсілдері баяндалып, соған байланысты қосымша оқу материалдары (түсінік-ережелер мен жаттығулар) оқу бағдарламасына сәйкес жүйелілікпен ұсынылған.Оқу құралы «5В011700 - Қазақ тілі мен әдебиеті» мамандығы бойынша білім білім беретін жоғары оқу орындарының студенттері мен қазақ тілінің мұғалімдеріне арналған</t>
  </si>
  <si>
    <t>Қадірбаева А.А.</t>
  </si>
  <si>
    <t>Тағамдық жемдік аса таза заттар технологиясы</t>
  </si>
  <si>
    <t>Оқу құралы „Тағамдық, жемдік және аса таза заттар технологиясы” курсы 5В072000-«Бейорганикалық заттардың химиялық технологиясы» мамандығына химиялық технология ғылымының қазіргі жетістіктеріне сүйене отырып негізгі тағамдық, жемдік және аса таза заттарды өндірудің физика-химиялық негізі, процестің тепе-теңдік жағдайы және кинетикасын қарастырады. Оқу құралында көбірек теориялық мәліметтер келтірілді. Өндірістің технологиялық параметрлері, үлгілері және керек жабдықтар туралы жалпы мәлімет берілген. Оқулық студенттерге, ғылыми қызметкерлерге, өндіріс мамандарына да пайдалы.</t>
  </si>
  <si>
    <t>Қадыров Ж. Т.</t>
  </si>
  <si>
    <t>Ежелгі дәуір әдебиетінен практикалық сабақтар(күндізгі және сырттай бөлім студенттеріне арналған)</t>
  </si>
  <si>
    <t>Оқу-әдістемелік құралда ежелгі дәуір әдебиетінен практикалық сабақтардың тақырыптары, қарастырылатын сұрақтары, мазмұны, тапсырмалар, өзін-өзі тексеру сұрақтары, БӨЖ, БОӨЖ, реферат тақырыптары, тест тапсырмалары құрастырылып беріледі және пайдаланылған әдебиеттер көрсетілген.Оқу-әдістемелік құрал жоғары оқу орындарының оқытушыларына, магистранттарға, студенттерге және мектеп мұғалімдеріне арналған.</t>
  </si>
  <si>
    <t>Хрестоматия. Көкшетау-Қызылжар өңірінің әнші-ақындары</t>
  </si>
  <si>
    <t>Оқу-әдістемелік құралға ХІХ-шы ғасырдың аяғы мен ХХ ғасырдың 80-ші жылдары аралығында өмір сүрген Көкшетау-Қызылжар өңірінің әнші-ақындары Молдахмет Тырбиев, Игібай Әлібаев, Мұса Асайыновтың өлеңдері мен толғаулары, поэмалары, айтыстары жинақталып енгізілді. Хрестоматия университеттердің бакалаврлық оқу сатысы студенттеріне, магистранттарға, әдебиеттанушы мамандарға арналған.</t>
  </si>
  <si>
    <t>Қадыров Ж.Т. , Есембеков Т.У.</t>
  </si>
  <si>
    <t>Әдебиеттану дәрістері (күндізгі және сырттай бөлім студенттеріне арналған)</t>
  </si>
  <si>
    <t>Оқу-әдістемелік құралында әдебиеттану дәрістерінің техникасы мен методикасына катысты мәселелер сөз етіледі. Әдебиеттану ғылымының, библиография, негіздеме, текстология, дерек пен дәйектеме іздеп табу, оларды орынды пайдаланудың алғашкы сатыларымен қатар көркем шығарманың кұрылымын зерттеудің амал-тәсілдері сияқты күрделі мәселелер де карастырылады.Аталмыш оқу-әдістемелік кұралын филология факультеттерінде өтілетін арнаулы курстарда пайдалануға болады.Аталмыш оқу-әдістемелік кұралын филология факультеттерінде өтілетін арнаулы курстарда пайдалануға болады.</t>
  </si>
  <si>
    <t>Көркем шығарманы талдау мен талқылау жолдары</t>
  </si>
  <si>
    <t>Оқу-әдістемелік құралда көркем шығарманы талдау мен талқылау жолдары, өзін-өзі тексеру сұрақтары құрастырылып беріледі және пайдаланылған әдебиеттер көрсетілген.Оқу-әдістемелік құрал жоғары оқу орындарының оқытушыларына, магистранттарға, студенттерге және мектеп мұғалімдеріне арналған.</t>
  </si>
  <si>
    <t>Қадыров Ж.Т., Синбаева Г.К.</t>
  </si>
  <si>
    <t>Тіл мәдениеті және поэтикалық дейксис</t>
  </si>
  <si>
    <t>Монографияда қазақ тіліндегі эвфемизмдер мен дисфемизмдердің зерттелуі сараланады. Тіл мәдениеті, дейксис, прагматика мәселелері тұрғысынан эвфемизмдердің көркем шығарма тіліндегі қолданылу ерекшелігі қарастырылады.Эвфемизмдер мен дисфемизмдерді оппозициялық құбылыста қарастыруға назар аударылады.Монография жоғары оқу орыны оқытушылары мен магистранттарына, студенттеріне, мектеп мұғалімдеріне, сондай-ақ көпшілік қауымға арналады</t>
  </si>
  <si>
    <t>Қайроллаев К.Қ</t>
  </si>
  <si>
    <t>Гидробионттарды жерсіндірудің теориясы мен практикасы</t>
  </si>
  <si>
    <t>Ветеринария, рыбоводство</t>
  </si>
  <si>
    <t>Оқу құралында су организмдерін жерсіндірудің теориялық негіздері, омыртқасыздарды жерсіндіру арқылы балық өнімділігін арттыру, гидро-бионттарды интродукциялау, су организмдерін жерсіндіруге дайындық шаралары, тасымалдаудың биотехникасы, балықтардың абиотикалық және биотикалық тіршілік ортасымен өзара қатынастары, табиғи суларда балық өсіру, тоғандарда қарқынды балық өсіру сияқты гидробионттарды жерсін-дірудің теориясы мен практикасына байланысты мәселелер қамтылған. Сондай-ақ, организмдердің қоныс ауыстыруын сипаттайтын негізгі ұғымдар: жерсіндірудің түрлері, типтері және әдістері, мақсатты жерсіндірудің түрлері, жерсіндіру фазалары, жерсіндірудің критерийлері туралы түсініктер талданып, омыртқасыз және азықтық организмдерді жерсіндіру, гидро-бионттарды жерсіндірудің дүние жүзінде жүргізілген тәжірибелері де келтіріледі.
 Оқу құралы жоғары оқу орындарында балық шаруашылығы және өнеркәсіптік балық аулау мамандығы бойынша оқитын магистранттарға арналған.</t>
  </si>
  <si>
    <t>Қайырбаева А.Е., Джумабаева А.М.</t>
  </si>
  <si>
    <t>Ұлттық экономика</t>
  </si>
  <si>
    <t>Оқу әдістемелік нұсқауда - ұлттық экономика экономиканы бір тұтас жуйе ретінде қарастыра отырып, ұлттық экономиканы талдаудағы негізгі көрсеткіштері, ұлттық шаруашылық жүйесінің типтері, ұлттық экономикадағы негізгі саясаттары, ұлттық экономиканың экономикадағы негізгі саясаттары, ұлттық экономиканың экономикалық потенциалы берілген. Негізгі бөлімнен, оның ішінде теориялық бөлімнен, семинар сабақтарының жоспары, әр тақырыптарда қарастырылатын негізгі ұғымдар, тесттер жинағы, емтихан сұрақтары, глоссарийден тұрады. 
 Оқу әдістемелік нұсқау жоғарғы оқу орындарының студенттеріне, оқутушыларға арналған</t>
  </si>
  <si>
    <t>Қайыркен Т.З./Кайыркен Т.З.</t>
  </si>
  <si>
    <t>Қытай тарихы: ежелгі заман және ортағасырлар</t>
  </si>
  <si>
    <t>Бұл оқу құралы Цзян Боцзан, Люй Сымянь қатарлы әйгілі тарихшылар мен Су Бэйхай т.б. қазіргі заман зерттеушілерінің еңбектері негізінде Қытайдың ерте және ортағасырлар кезіндегі тарихы, мемлекеттілігі мен ғылым-мәдениетінің дамуы, көрші этностармен байланысы, сондай-ақ көшпенді этностардың Қытай тарихы мен мәдениетіне, мемлекеттілігіне жасаған әсері оқырманның есінде қалардай жан-жақтылы, қызықты материалдармен жазылған. Оқулық Қазақстандағы жоғары оқу орындарының тарих, шығыстану, аймақтану және халықаралық қатынастар мамандығының студенттері мен магистранттарына, Қытай тарихына қызығатын жалпы оқырман қауымға арналған.</t>
  </si>
  <si>
    <t>Қытай тарихы: жаңа және қазіргі заман</t>
  </si>
  <si>
    <t>Оқу құралы Қытайдың 1644 жылдан 2019 жылға дейінгі аралықтағы жаңа және қазіргі заман тарихын қамтиды. Яғни, манчжурлардың ірге кеңейтуі, сол негізде Қытайдың да оның құрамдас бөлігіне айналуы, елдегі «жабық есік саясаты», апиын соғысы және оның нәтижесінде Қытайдың манчжурлардың және шетелдіктердің қос қабат отырына айналуы, Цинхай төңкерісі және оның нәтижесінде орын алған ірі оқиғалар, елдегі саяси партиялардың күресі және одан туындаған азаматтық соғыс, ҚХР-дың құрылуы және ел басшылығының саяси шешімдері, реформа, ашық есік саясаты кезіндегі елдің дамуы және қазіргі дүп келіп отырған сын-тегеуіріндер сөз болады. Оқу құралының алғашқы бөлімдерін жазуда Цзян Боцзан, Люй Сымянь қатарлы әйгілі тарихшылардың еңбектері және Су Бэйхай т.б. қазіргі заман зерттеушілерінің Қытайдағы қазақ тарихына қатысты жұмыстары пайдаланылды. Қазіргі заман бөлімін жазуда соңғы деректер мен ақпараттар негізге алынды. Оқу құралы Жоғары оқу орындарының білім алушыларына, Қытай тарихына қызығатын жалпы көпшілік қауымға арналған.</t>
  </si>
  <si>
    <t>Қалдияров Д.А. /Калдияров/, Нұрмуханқызы Д., Беделбаева А.Е.</t>
  </si>
  <si>
    <t>Банктік операциялар</t>
  </si>
  <si>
    <t>«Банктік операциялар» оқу құралында банктегі операциялардың негізгі түрлері қарастырылған, олардың ұйымдастырылуы және құқықтық қамсыздандырылуы ашылып көрсетілген. Банктің пассивтік және активтік операцияларының құрылымы, қолма-қол және қолма-қолсыз төлемдер мен есеп айырысуларды жүргізу реті сипатталған. Банк несиелерінің түрлері, несиелік тәуекелдердің жіктелімі, банктік несиені ұсыну тәртібі көрсетілген. Банктедің валюталық операцияларды, лизинг, факторинг, форфейтинг операцияларын жүргізудің барлық маңызды аспектілері толық қарастырылған.Оқу құралы экономикалық жоғары оқу орындарының оқытушыларына, білімгерлеріне, сондай-ақ, банк саласының қызметкерлеріне арналған</t>
  </si>
  <si>
    <t>Қалдыбаева Б.М., Ешанкулов А. А., Тулекбаева А.К., Сабырханов Д.С., Хусанов А.Е.</t>
  </si>
  <si>
    <t>Өлшеулердің жалпы теориясы</t>
  </si>
  <si>
    <t>Оқулықта өлшеу теориясының негізгі көрсеткіштері, өлшеулердің негізгі объектілері, физикалық шамалар, Халықаралық СИ жүйесі, өлшеулер шкаласы, физикалық шамалар бірліктерін туындылау және олардың өлшемдерін беру, физикалық шамалар бірліктері эталондары, қателіктер теориясының негізгі түсініктерінің мәліметтері қамтылған. Оқулықта қарастырылған өлшеу теориясы халық шаруашылығының түрлі салаларында қолданылады. Қазіргі таңдағы өлшеу теориясының негізгі қағидалары, өлшеу әдістері мен қателіктер түрлері, эталондар мен оларды тексерудің принципиалды сұлбалары келтірілген.</t>
  </si>
  <si>
    <t>Қалыбеков Т., Жақыпбек Ы. / Жакыпбек</t>
  </si>
  <si>
    <t>Ашық тау-кен жұмыстарындағы бұзылған жерлерді рекультивациялау</t>
  </si>
  <si>
    <t>Пайдалы қазындылар кенорындарын ашық әдіспен игеру кезіндегі бұзылған жерлерді рекультивациялаудың дамуын талдау, ашық кеніштегі пайда болатын техногенді ландшафтарды қалыптастыруға сәйкес тиімді рекультивация бағыттарын таңдау, тау-кен жұмыстарымен бұзылған жерлерді рекультивациялаудың негізгі кезеңдерін басқару, сыртқы үйіндіні рекультивация талаптарына сәйкес қалыптастыруды ескеретін технологиялық сұлбаларды ұсыну және рекультивациялау жұмыстарын тиімді жүргізудің нәтижелілігін негіздеу мәселелері толығынан зерделенді. Монография тау-кен ісі және жерге орналастыру мамандықтарында оқитын студенттерге, магистранттарға, докторанттарға, тау-кен өнеркәсібінде жұмыс жасайтын мамандарға, жоғары оқу орындары оқытушыларына және басқа да оқырмандарға пайдалы болуы мүмкін</t>
  </si>
  <si>
    <t>Қамақ Ә.О.</t>
  </si>
  <si>
    <t>Бейнелеу өнеріне оқыту әдістемесі</t>
  </si>
  <si>
    <t>Мектепте бейнелеу өнерін оқыту әдістемесі</t>
  </si>
  <si>
    <t>Қамбаров Ж.К, Абсиметов В.Э., Унайбаев Б.Б., Марденов Ж.А., Арсенин В.А.</t>
  </si>
  <si>
    <t>Сұйық және газ механикасы</t>
  </si>
  <si>
    <t>Оқу - әдістемелік құрал</t>
  </si>
  <si>
    <t>Теплоэнергетика,Строительство</t>
  </si>
  <si>
    <t>Сұйық және газ механикасы» оқу-әдістемелік кешені 5В071700 - «Жылуэнергетика», 5В072900 «Құрылыс» мамандықтары бойынша студенттерді кредиттік жүйеде оқытуға арналған.
  Кешенде қолдану аймағы, нормативтік сілтеме, жалпы мағлұматтар мен оқушыларға арналған пәннің оқу бағдарламасы, әдістемелік ұсыныстар, курс форматы мен курс саясаты келтірілген. Сонымен қатар пәннің студенттерге арналған жұмыс бағдарламасы (Sillabus), дәріс (машықтану) сабақтарының тақырыптары және олардың қысқаша мазмұндары, студенттердің өзіндік жұмысына арналған тапсырмалар тізімі, өзін-өзі тексеру сұрақтары мен әдебиеттер, тестік сұрақтар мысалдары берілген.
 ҚР БжFM Республикалық ғылым және оқулық әдебиеттер шығаруға тақырыптық жоспары бойынша баспаға жариялған</t>
  </si>
  <si>
    <t>Қамысбаева Д.Қ.</t>
  </si>
  <si>
    <t>Судa жүзудің техникaсы мен тaктикaсын үйрету</t>
  </si>
  <si>
    <t>Бұл оқу құралды судa жүзуді үйренгісі келетін кез-келген жaстaғы aдaмдар қолдaнып, өздеріне керекті мәліметтерді aлулaрынa болaды</t>
  </si>
  <si>
    <t>Қамысбаева Ж.Қ.</t>
  </si>
  <si>
    <t>Жоғарғы оқу орындары студенттерінің салауатты өмір салтын қалыптастыру сапасын арттырудың педагогикалық шарттары</t>
  </si>
  <si>
    <t>Бұл оқу құралын жоғарғы оқу орындарында, арнаулы және орта мектептерде, өндіріс орындарында дене тәрбиесі сабағында пайдалануға арналған</t>
  </si>
  <si>
    <t>Қаңлыбаев О.</t>
  </si>
  <si>
    <t>Көлік техникасының динамикасы</t>
  </si>
  <si>
    <t>Қаратаев Ж.</t>
  </si>
  <si>
    <t>Математикалық талдау-II (2 томда)</t>
  </si>
  <si>
    <t>Оқу құралы жоғары оқу орындарында оқылатын «Математикалық талдау – I » пәнінің бағдарламасына сәйкес жазылған. Оқу құралының әрбір параграфында теориялық қағидалар келтіріліп және оны жақсы меңгеруге жәрдемдесетін мысалдар мен жаттығулар толық түсіндірмесімен шығарылған. Сонымен қатар әр тақырыптың соңында аудиторияда және өздігінше шығарылатын есептер топтамасы берілген. Студенттердің өз бетінше міндетті түрде орындалуына тиісті және олардың білімін тексеруге арналған әр қайсысы 26 нұсқадан тұратын жаттығулар мен есептер берілген.</t>
  </si>
  <si>
    <t>Математикалық талдау -I</t>
  </si>
  <si>
    <t>Қаратаев Ж., Ибрагимов О.М.</t>
  </si>
  <si>
    <t>Шектер теориясы.</t>
  </si>
  <si>
    <t>Оқу құралы жоғары оқу орындарында оқылатын «Математикалық талдау» пәнінің бағдарламасына сәйкес жазылған. Оқу құралының әрбір параграфында теориялық қағидалар дәлдемесімен келтіріліп және оны жақсы меңгеруге жәрдемдесетін мысалдар мен жаттығулар толық түсіндермесімен шығарылған. Әрбір параграфтың соңында практикалық сабақ өткізу кезінде шығарылатын есептер мен жаттығулар топтамасы жауабымен келтірілген. Оқу құралының соңында студенттердің өзіндік жұмыстарына арналған тапсырмалар топтамасы (әр қайсысы 25 нұсқадан) берілген.
 Оқу құралы 5В060200 – Информатика мамандығының студенттеріне және де пән бойынша білімін жетілдірем деуші оқырманға арналған.</t>
  </si>
  <si>
    <t>Туынды және дифференциал</t>
  </si>
  <si>
    <t>Оқу құралы жоғары оқу орындарында оқылатын «Математикалық талдау» пәнінің бағдарламасына сәйкес жазылған. Оқу құралының әрбір параграфында теориялық қағидалар дәлдемесімен келтіріліп және оны жақсы меңгеруге жәрдемдесетін мысалдар мен жаттығулар толық түсіндермесімен шығарылған. Әрбір параграфтың соңында практикалық сабақ өткізу кезінде шығарылатын есептер мен жаттығулар топтамасы жауабымен келтірілген. Оқу құралының соңында студенттердің өзіндік жұмыстарына арналған тапсырмалар топтамасы (әр қайсысы 25 нұсқадан) берілген.</t>
  </si>
  <si>
    <t>Қасенұлы Ы.</t>
  </si>
  <si>
    <t>Пісіру ісінің негіздері</t>
  </si>
  <si>
    <t>Металдарды пісіру кезінде өтетін негізгі процестер, пісіру жалғастары мен жіктерінің құрылғылық элементтері, пісіру тәсілдері мен металдардың пісіруге икемділігі туралы мәліметтер келтірілген. Болат, шойын, түсті металдар мен олардың қорытпаларын пісіру технологиясы, пластмассаларды пісіру мәселері қарастырылған. Көп тараған құрылғыларды дайындау технологиясы мен оларды жинастыру, пісіру сапасын бақылау тәсілдері, пісіру мен бақылау кезіндегі қауіпсіздік техникасының ережелері туралы мәліметтер берілген. Пісірушілерді және пісіру өндірісінің мамандарын аттестациялауға қажетті ақпараттар бар. Техникалық жоғарғы оқу орындарының студенттеріне, пісіру бұйымдарын өндіретін және техниканы жөндеумен айналысатын шағын кәсіпорын мамандарына, сондай-ақ пісіруді пайдаланатын шаруашылықтар мен жеке тұлғаларға пайдалануға болады</t>
  </si>
  <si>
    <t>Қасқабасов С.А., Аймұхамбет Ж.Ә.</t>
  </si>
  <si>
    <t>Қазақ фольклоры</t>
  </si>
  <si>
    <t>Оқулықта фольклор жаңаша көзқарас тұрғысынан жүйеленіп, оның дүниетанымдық қызметі, әдебиетпен байланысы, жанрлық түрлері жан-жақты қамтылған. Фольклордың даму тарихы мен теориясына, поэтикасы мен текстологиясына, жалпы типологиясына қатысты мәселелер, жекелеген жанрлар мен шығармалар жаңаша қарастырылады. «Қазақ фольклоры» атты бұл оқулықтың осы уақытқа дейін жоғарғы оқу орындарында оқытылып келген «Қазақ халық ауыз әдебиеті» оқулығынан айырмасы – елімізде тәуелсіздік алғаннан кейінгі кезеңде орнаған қоғамдық-экономикалық, әлеуметтік-саяси, ғылыми-рухани өзгерістер мен талаптарға сай, бүгінгі фольклортану, әдебиеттану ғылымдарының жетістіктеріне негізделіп әзірленгендігі. Жоғары оқу орнының білім алушыларына жаңа буын оқулық ретінде ұсынылады</t>
  </si>
  <si>
    <t>Қасымбек Ж.Н., Ветров Н.Ф.</t>
  </si>
  <si>
    <t>Технологическое оборудование хлебопекарных предприятий. 1-часть</t>
  </si>
  <si>
    <t>В учебной литературе «Технологические оборудования хлебопекарного производства» рассматриваются основные технологические оборудования в хлебопекарных предприятиях и цехах, изготавливающих мучные и кондитерские изделия. Приведены структурное описание машин и аппаратов, принципы их работы и технологические расчеты. Кратко изложены методы дальнейшего усовершенствования оборудования на предприятиях. Дано техническое описание производимых в Республике Казахстан и за рубежом машин и аппаратов. Дополнительное оборудование и обрудование энергоснабжения (транспортеры, источники питания, компрессоры и т.д.) рассматриваются в объеме, определенном требованиями сертификата, которые установлены в сфере производства.</t>
  </si>
  <si>
    <t>Технологическое оборудование хлебопекарных предприятий. 2-часть</t>
  </si>
  <si>
    <t>Қасымбек Ж.Н., Ветров Н.Ф., Байболов К.Б.</t>
  </si>
  <si>
    <t>Нан пісіру өндірістерінің технологиялық жабдықтары. 1-бөлім</t>
  </si>
  <si>
    <t>«Нан пісіру өндірістерінің технологиялық жабдықтары» оқулығында ұн-кондитерлік өнімдерін шығаратын нан пісіру мекемелері мен цехтарындағы негізгі технологиялық жабдықтар қарастырылған. Машиналар мен аппараттардың құрылылымдық сипаттамалары, олардың жұмыс істеу принциптері және негізгі технологиялық есептеулер келтірілген. Мекемелердегі жабдықтарды ары қарай жетілдіру жолдары қысқаша баяндалған. Қазақстан Республикасы мен басқа елдерде жасалынатын машиналар мен аппараттардың техникалық сипаттамасы келтірілген. Қосымша және энергетикалық жабдықтар (транспортерлер, қоректендіргіштер, компрессорлар және т.б.) осы жабдықтарға өнеркәсіп саласы қойған спецификалық талаптар бойынша анықталған мөлшерде ғана қарастырылған. Оқулықта берілген материалдар типтік оқу бағдарламасына сәйкес және оқу стандарттарының талаптарына сай құрастырылған. Ұсынылып отырған оқулық нан пісіру саласын игеріп жатқан колледж студенттеріне, сала бойынша мекемелер мен жобалық мекемелердің қызметкерлеріне арналған.</t>
  </si>
  <si>
    <t>Нан пісіру өндірістерінің технологиялық жабдықтары. 2-бөлім</t>
  </si>
  <si>
    <t>Қасымбекова Қ.</t>
  </si>
  <si>
    <t>Геодезия I пәнінен практикалық сабақтарды орындауға арналған әдістемелік нұсқау</t>
  </si>
  <si>
    <t>План, карта және масштаб, картамен жұмыс істеу, дирекциондық бұрыш пен румбалар арасындағы байланыс, сызықтардың ұзындықтарын өлшеу, геодезиялық аспаптардың құрылысы, жіктелуі, жер бетін квадратпен нивелирлеу, вертикаль дөңгелектің нөлдік орнын анықтау, тахеометрлік түсіріс нәтижесін өңдеу және қол жетпейтін арақашықтықты есептеу тақырыптарына есептер келтірілген. Әдістемелік нұсқау 5В072900 «Құрылыс» мамандығының студенттеріне арналған</t>
  </si>
  <si>
    <t>Қасымов А.Т.(Касимов), А.Ш. Боженов, С.Р. Жолмагамбетов, А.М. Тайшикова</t>
  </si>
  <si>
    <t>Құрылыс механикасы. Статикалық анықталған жүйелер. Күштер әдiсi</t>
  </si>
  <si>
    <t>Оқу құралы 5В072900 – «Құрылыс» мамандығының студенттерiне көмек ретінде «Құрылыс механика» пәні бойынша өзiндiк жұмыс тапсырмаларын орындауға арналған. Көпаралықты статикалық анықталатын арқалықтарды және үш топсалы аркаларды есептеу кезінде тәжірибелік дағдыларды игеруге,сонымен қатар, статикалық анықталмайтын рамаларды күштер әдiсі арқылы есептеуге де арналған.. Есептеуде студенттер әртүрлi әдiстерді қолдануда тәжiрибе алады және де дәрiсте және жаттығу сабақтарында алған теориялық бiлiмдерін тереңдетедi. Оқу құралындағы есептеулердегі әдiстеменi меңгерудi жеңiлдету үшiн, әрбiр бөлiмнiң басында қысқаша теориялық материалдар баяндалады, содан соң тапсырманы орындау үшін толық түрде пысықталып шығарылған есептердің мысалдары қарастырылған.</t>
  </si>
  <si>
    <t>Қилыбаева П.Қ., Оспанова А.Н./ Килыбаева П.К.,Оспанова А.Н</t>
  </si>
  <si>
    <t>Халықаралық қатынастар тарихы 1 том</t>
  </si>
  <si>
    <t>международные отношения, религиоведение</t>
  </si>
  <si>
    <t>Оқу құралы аймақтану, халықаралық қатынастар мамандығы студенттеріне арналады. Оқу құралының хронологиялық шеңбері 30 жылдық соғыс және халықаралық қатынастардың Вестфаль жүйесінің қалыптасуынан бастап, 1918 жылға дейінгі оқиғаларды қамтиды. Еуропада халықаралық қатынастардың бірінші жүйесінің қалыптасуынан бастап Бірінші дүниежүзілік соғыстың аяқталуына дейінгі төрт ғасырды қамтыған халықаралық қатынастардың эволюциясы көрсетіледі.</t>
  </si>
  <si>
    <t>Халықаралық қатынастар тарихы 2 том</t>
  </si>
  <si>
    <t>Қилыбаева П.Қ./ Килыбаева П.К</t>
  </si>
  <si>
    <t>ХХ –ХХІ ғасырлар тоғысындағы Орталық Азия: аймақтың саясаты, экономикасы мен мәдени интеграциясы</t>
  </si>
  <si>
    <t>международные отношения, политология</t>
  </si>
  <si>
    <t>Монографияда Орталық Азия мемлекеттерінің жалпы аймақтық мүдделерін, дамудың жалпы әлемдік үрдістері контекстіндегі аймақтық мәселелерді, әлемдік проблемаларды шешуде Орталық Азия елдерінің мүмкіндіктерін анықтауға әрекет жасалды.Монография осы проблематиканы зерттейтін студенттерге, магистранттарға, докторанттарға арналған және аймақтану, халықаралық қатынастар, саясаттану саласындағы зерттеушілерге қызығушылық тудыруы мүмкін.</t>
  </si>
  <si>
    <t>Қожабекова А.Ж., Абаева Қ.Т., Шабалина М.В.</t>
  </si>
  <si>
    <t>Қазақстанның ағаш және бұталы өсімдіктері</t>
  </si>
  <si>
    <t>Агро. Лесные ресурсы</t>
  </si>
  <si>
    <t>Оку кұралында ағаш өсімдіктердің қабығы мен ағашы бойынша негізгі жапырақты орманды құрайтын өсімдік түрлерін анықтау бөлімі бар. Жұмыс соңында ағаш және бұталы өсімдіктердің латынша атауын дұрыс айту жөніндегі қысқаша анықтама сөздігі бар. Дәріс барысында мұғалім студенттерді жұмыс тақырыбымен және тапсырмалардың орындалу тәртібімен таныстырады. Пәнді меңгеру кезінде студенттер дәрістерге қатысады, кітапханаға барады, зертханалық-практикалық жұмыстарды орындап, курстың аяқталу соңында емтихан тапсырады</t>
  </si>
  <si>
    <t>Қожахмет Х.Ж.</t>
  </si>
  <si>
    <t>Әскери самбо</t>
  </si>
  <si>
    <t>Бұл оқу құралын теориялық және практикалық материалды қамтып, «Әскери самбоның» оқыту жүйесінің негізін үйрету әдістемесіне сай дайындаған. Жоғарғы оқу орындарының студенттері мен оқытушыларына, колледж бен мектеп мұғалімдеріне, бапкерлерге, жалпы Отан қорғаушыларына ұсынылады</t>
  </si>
  <si>
    <t>Қозыбай А., Қоныспай Қ., Жетпейсов М., Ниязбаев Ә.</t>
  </si>
  <si>
    <t>Ауыл шаруашылығында машина пайдаланудың анықтамалық деректері</t>
  </si>
  <si>
    <t>Оқу құралы Қазақ ұлттық аграрлық университетінің «Агроинженерлік проблемалар ҒЗИ –ның» ҒТК-нің мәжілісінде (хаттама 4, 04.10.2017ж.) қаралып баспадан шығаруға ұсынылды.Оқу құралы ҚР БҒМ «Ғылыми және ғылыми-техникалық қызмет» 217 бюджеттік бағдарламасына сәйкес, 101 «Бағдарламалық-нысаналы қаржыландыру» ішкі бағдарламасы аясында дайындалған.Ауыл шаруашылығында машина пайдалану барысында инженер мамандарға әртүрлі анықтамалық-нормативтік материалдар қажет болып жатады. Ондай мәліметтерге аграрлық оқу орындарының студенттері де мұқтаж. Айталық, бір ғана ауылшаруашылық дақылын өсірудің технологиялық картасын жасау үшін, мыңға тарта дерек-сан керек екен. Ал енді күллі машина паркін және оны пайдаланудың жобасын жасауға одан да көп сан қажет болары белгілі. Оның барлығын студент әр кітаптан іздеп әуреге түседі.Сондықтан, маманның мәліметке, ақпаратқа мұқтаждығын өтеу үшін, оқушының уақытын үнемдеу үшін, толыққанды жоба жасауына қажет деген бар деректі жиып-теріп, жүйеге түсіріп, жаңадан шығып жатқан техникалардың деректерін қосып, толықтырып аталмыш анықтамалық екінші басылымға ұсынылды</t>
  </si>
  <si>
    <t>Қойшыбаев М.</t>
  </si>
  <si>
    <t>Жалпы фитопатология</t>
  </si>
  <si>
    <t>Кітапта өсімдік ауруларының негізгі түрлері мен белгілері, патологиялық өзгерістердің жалпы сипаттамасы, саңырауқұлақтар мен бактериялар, микоплазмалар мен вирустардың жіктелуі, олардың морфологиялық және биологиялық ерекшеліктері, инфекция ошақтарының табиғатта сақталу жолдары жайлы мәліметтер берілген. Сонымен қатар, аурулардың таралуы мен дамуына қоршаған ортаның тигізетін әсері, оларды болжауға арналған үлгілер келтірілген. Өсімдік ауруларының дамуы мен зияндылығын шектеуге бағытталған кешенді жүйе және аурулардың түрлерін, таралуы мен дамуын анықтауда қолданылатын әдістемелер қарастырылған. Фитопатология ғылымының соңғы жетістіктерімен қатар, Қазақстанда осы сала бойынша жарты ғасырдан астам уақытта атқарылған негізгі жұмыстар ескерілген.</t>
  </si>
  <si>
    <t>Қойшыбаев Мұрат</t>
  </si>
  <si>
    <t>Ауылшаруашылық дақылдарының аурулары</t>
  </si>
  <si>
    <t>Оқу құралында ауылшаруашылық дақылдары ауруларының негізгі түрлері мен белгілері, қоздырғыштарының морфологиялық және биологиялық ерекшеліктері, инфекция ошақтарының табиғатта сақталу жолдары жайлы мәліметтер берілген. Сонымен қатар, аурулардың таралуы мен дамуын және зияндылығын шектеуге бағытталған профилактикалық, агротехникалық, биологиялық және химиялық шаралар жүйесі қарастырылған. Аурулардың таралуы мен дамуын анықтау және болжау, өсімдік қорғау жұмыстарын жоспарлау жайлы нақты ұсыныстар көрсетілгенн. Оқу құралы аграрлық университеттердің өсімдіктер қорғау мамандығы бойынша дайындалып жатқан бакалавриаттар мен магистранттарға және республикада осы салада істейтін мамандарға арналған.</t>
  </si>
  <si>
    <t>Қоныспай Қ.</t>
  </si>
  <si>
    <t>Агроинженерлік атаудың орысша–қазақша сөздігі</t>
  </si>
  <si>
    <t>Агро</t>
  </si>
  <si>
    <t>Сөздікте орыс тіліндегі 8000 агроинженерлік атаудың қазақша баламасы берілген.
 Сөздік ауыл шаруашылығы мамандарына, жоғары оқу орындарының оқытушылары мен студенттеріне арналған.</t>
  </si>
  <si>
    <t>Қоныспай Қ., Қозыбай А.</t>
  </si>
  <si>
    <t>Ауыл шаруашылығында мәшине агрегаттаудың теориялық негізі</t>
  </si>
  <si>
    <t>Оқулық «Машина пайдалану» пәнінің бағдарламасына сәйкес жазылған. Онда ауыл шаруашылық жұмысын жарақтандырудың ең бір маңызды да жауапты сәті – машина агрегаттау, яғни машина - трактор агрегатын құру және оны жұмысқа жегу ісінің теориялық негізі жан - жақты беріледі. Теориялық қағидалар өндіріс практикасындағы нақты мысалдармен зерделеніп, техниканы егіншілікке ұтымды пай¬даланудың дәйекті жолдарын айғақтаумен ұласып жатады.</t>
  </si>
  <si>
    <t>Қорғанбеков Б.С.</t>
  </si>
  <si>
    <t>Қожа Ахмет Ясауидің «Диуани хикметі» және қазақ фольклоры</t>
  </si>
  <si>
    <t>Зерттеу еңбегінде Қожа Ахмет Ясауидің адам рухын көркейтіп, кемелдікке жеткізетін хал ілімінің негізгі мазмұнын қамтыған «Диуани хикмет» жинағының қазақ халқының ұлттық санасынан алатын орнын айқындау мақсат етілген. Бұл ақиқат ең алдымен фольклорлық туындылардан көрінетін болғандықтан, Қожа Ахмет Ясауидің аталмыш жинағы мен қазақ фольклоры арасындағы байланыс мәселесі шығарманың мазмұны, пішіні және ондағы көркемдік дәстүр тұрғысында қарастырылған. «Диуани хикмет» әуел баста ауызша айтуға бейімдеп шығарылғандықтан, екі шығармашылық арасындағы туыстықтың саналы түрде де, ырықсыз сипатта да іске асқандығы, ықпалдастық үдерісінің уақыт аясындағы көрінісі әр қырынан талданады.
 Еңбек түркітанушы мамандарға, фольклортанушыларға және жоғары оқу орындарының филология факультеттерінің оқытушылары мен магистранттарына, студенттеріне, сондай-ақ сопылық ілім мен ұлттық мәдениетке қызығушы көпшілік оқырманға арналады.</t>
  </si>
  <si>
    <t>Шора батыр» эпосы: нұсқалары, генезисі, тарихилығы</t>
  </si>
  <si>
    <t>Зерттеу еңбегінде түркі халықтары арасында кең тараған «Шора батыр» эпосының ұлттық нұсқалары, олардың таралу аймағы мен вариациялану, тасымалдану жайы, уақыт аясындағы жанрлық және көркемдік түр-сипатқа ие болуы мен тұтастану үдерісі, эпикалық дәстүрге қатысы, жырлаушылары, олардың қосқан шығармашылық үлесі, ұлттық нұсқалардың стадиялық кескін-келбеті, образдар жүйесі мен олардың тарихи түптұлғаларымен байланысы, тарихи шындық пен эпикалық шындықтың ара қатынасы, сондай-ақ шығарманың зерттелу жайы мен ондағы даулы мәселелердің туу себебі мен дұрыс шешім табу жолдары туралы ғылыми талдаулар жасалынады.
 Еңбек фольклортанушыларға, түркітанушы мамандарға және жоғары оқу орындарының филология факультеттерінің оқытушылары мен магистранттарына, студенттеріне, сондай-ақ халық шығармашылығына деген қызығушылығы бар көпшілік оқырмандарға арналады.</t>
  </si>
  <si>
    <t>Ән-өлең</t>
  </si>
  <si>
    <t>Бұл хрестоматияға шығармашылық еңбегінің көбін ән мәтіндерін жазуға бағыштаған қазақ ақындарының өмірбаяны мен шығармашылығы, ән мәтіндерін жазу шеберлігіне арналған очерктер мен танымал ән өлеңдерінің мәтіндері енгізілген.
 Хрестоматия оқу үдерісінде пайлаланумен қатар ән мәтіндерін зерттеуші ізденушілерге және көпшілік оқырмандарға да арналады.</t>
  </si>
  <si>
    <t>Қорғанбеков Б.С. / Корганбеков</t>
  </si>
  <si>
    <t>ХХ ғасыр басындағы қазақ әдебиеті.</t>
  </si>
  <si>
    <t>христоматия</t>
  </si>
  <si>
    <t>Филология ғылымдарының кандидаты, қауымдастырылған профессор Б.С.Қорғанбеков пен ғылым магистрлері К.Орынжай мен Қ.Кәрібайлар құрастырған бұл хрестоматияда ХХ ғасыр басындағы қазақ әдебиетіндегі діни-ағартушылық ағымның дәстүрлі, қадымшыл, жәдитшіл бағыттарының дүниетанымдық ерекшеліктерін, сондай-ақ дәуір поэзиясының кейбір жаңашылдығы мен алдыңғы кезеңдермен сабақтастығын танытатын өлең-жырлар мен тың жанрлардың алғашқы үлгілері болып саналатын әңгімелер, дарамалық шығарма, сыни мақалалар топтастырылған. Жинақ дәуір әдебиетін таныту үшін осыған дейін оқу үдерісінде қолданылып келген хрестоматияларды толықтыратындығымен ерекшеленеді.
 Бұл хрестоматия жоғары оқу орындарының филология факультеті студенттеріне, сондай-ақ қазақ әдебиеті тарихына қызығушы ізденушілерге арналады.</t>
  </si>
  <si>
    <t>Қошқарбаева Ш., Сатаев М., Ибрагимова Г., Аманбаева Қ.</t>
  </si>
  <si>
    <t>Гальваникалық қаптамалар технологиясы</t>
  </si>
  <si>
    <t>Оқу құралында гальваникалық қаптамалар алу процесіндегі электродтық процестер, металдардың ектрокристаллизациялану механизмі, қапталатын бұйым аудандарын дайындау әдістері, әр түрлі қаптамалардың алыну технологиясы туралы мәліметтер келтірілген. Оқу құралы ҚР БжҒМ РОӘК-нің М.Әуезов атындағы ОҚМУ жанындағы химия-технологиялық мамандықтары бойынша ОӘС-нің «Оқу-әдістемелік секция баспаға ұсынған» белгісімен (грифімен) баспаға ұсынған № 8 хаттама "20".04. 2012ж</t>
  </si>
  <si>
    <t>Қошқарбаева Ш.Т.</t>
  </si>
  <si>
    <t>Жаңа материалдар технологиясының негіздері</t>
  </si>
  <si>
    <t>Оқу құралы жоғары оқу орындарында 5В072000 -«Бейорганикалық заттардың химиялық технологиясы», 5В070800- «Мұнайгаз ісі» мамандықтарының студенттері мен магистранттарына арналып дайындалған. Оқу құралында металл емес материалдарға металл қаптамасын тұндыру, химиялық әдіспен әр түрлі қаптамалар алу жолдары, бейорганикалық қаптамалардың түрлері мен осы процестердің теориялық негіздері жайлы мағлұматтар берілген.</t>
  </si>
  <si>
    <t>Қуанышбаева М.Ғ., Хромов В.А.</t>
  </si>
  <si>
    <t>ШҚО көбелектерінің Атлас-анықтағышы = Атлас-определитель бабочек ВКО</t>
  </si>
  <si>
    <t>Ұсынылып отырған оқу-әдістемелік құралды туған өлкенің қабыршаққанаттыларының фаунасын оқу барысында биология мамандығында оқитын студенттер, сол сияқты орта мектептің биология пәнінің мұғалімдері мен оқушылар пайдалана алады. Учебно-методическое пособие может быть использовано студентами биологических специальностей, а также учениками и учителями-биологами средне-образовательных учреждений при изучении фауны чешуекрылых родного края.</t>
  </si>
  <si>
    <t>Құланова Қ.Қ. (Куланова)</t>
  </si>
  <si>
    <t>Таңдаған спорт түрлерінің теориясы мен әдістемесі</t>
  </si>
  <si>
    <t>Бұл оқулықта қарастырылған дене тәрбиесі жүйесіндегі спорт түрінің орны , зақымданудың алдын-алу шаралары мен қауіпсіздік техникасы,таңдап алған спорт түрлерінің техникалық дайындығы қарастырылған.Адам бойындағы күш-жігерін дамытуға, адамның еңбекке қабілеттілігін қалыптастыруға және адамның ажар келбеті мен жалпы саулығын арттыруға бағытталған. Дене тәрбиесі мен спорт саласындағы мамандарға, студенттерге арналып, оқу әдістемелік құрал ретінде жазылған</t>
  </si>
  <si>
    <t>Құланова Қ.Қ. /Куланова/, Аханов А.Т.</t>
  </si>
  <si>
    <t>ЖОО-дағы тоғызқұмалақ ойындығы</t>
  </si>
  <si>
    <t>Оқу-әдістемелік құрал жұмыс оқу бағдарламасына сәйкес құрастырылған және аталмыш пән бойынша студенттердің жеке дайындықтарын жетілдіруге арналған теориялық материалдардан тұрады.Құрал күндізгі оқу бөлімінің мемлекеттік тілде оқитын мамандықтардың студенттеріне ұсынылады</t>
  </si>
  <si>
    <t>Құланова Қ.Қ. /Куланова/, Марчибаева Ұ.С.</t>
  </si>
  <si>
    <t>Студентердің кәсіби қолданбалы дене дайындығы</t>
  </si>
  <si>
    <t>Бұл оқу -әдістемелік құралы заман талабына сай болашақ мамандар дайындауға арналған.Жұмыстың ерекше назар аударатын- дене шынықтыру жаттығуларының заманауи тәсілдерімен салауатты өмір салтын қалыптастыруға болады</t>
  </si>
  <si>
    <t>Құланова Қ.Қ., Марчибаева Ұ.С. аева</t>
  </si>
  <si>
    <t>Жалпы және арнайы дене дайындығы</t>
  </si>
  <si>
    <t>Құланова Қ.Қ./Куланова/, Аханов А.Т.</t>
  </si>
  <si>
    <t>Ұлттық спорт түрлерінің әдістемесі</t>
  </si>
  <si>
    <t>Ұлттық спорт түрлері- қазіргі кезде жастарды тәрбиелеуде орасан зор рөл атқарады. Оқулықта қазақтың ұлттық ойындарының даму тарихы және дене тәрбиесі сабағында ұлттық ойындарды қолдану қарастырылған.Қазақтың ұлттық ойындарын тарихына қысқаша шолу жүргізілген, соңынан жекелеген ойын атауларына тоқталып, олардың ерекшелігі мен қыр-сырын ашуға тырысқан. Оқулықта ерекше назар аударатын–ұлттық ойындарды дұрыс орындалуы және сол арқылы денсаулықты нығайтуға әсер ету. Оның мазмұны мен көлемі ұдайы толықтырылып отырған.Бұл әдістемелік құрал дене тәрбие мұғалімдер мен жаттықтырушыларға, сондай-ақ осы салада істейтін мамандарға арналған әдістемелік құрал</t>
  </si>
  <si>
    <t>Құлбаев А.Б.</t>
  </si>
  <si>
    <t>Сахна қозғалысы пәнінің негіздері. Мамандықты игерудің теориялық мәселелері</t>
  </si>
  <si>
    <t>Автор бұл еңбегінде актерлік өнердің аса маңызды бөлігі болып табылатын сахналық кейіпкер сомдаудағы сымбаттылық пен сұлулықтың (актер пластикасы) алар орны мен шеберлік шыңына жетудің жоладарын терең зерттеп, айғақты дәлелдер мен жаттығулар арқылы нақты көрсетіп береді.
 Кітап өнер сүйер қауымға және ұстаздар мен шәкірттерге арналған.</t>
  </si>
  <si>
    <t>Сахнадағы сымбаттылық (2 томда)</t>
  </si>
  <si>
    <t>Қазақ сахна өнеріндегі толағай табысты қойылымдардағы сахнагерлеріміздің ұлттық нақыштан нәр алған мағынасы кең актер пластикасының өзегі, қимыл-қозғалыс, ым-ишара, ишараттар тізбегіндегі сәтті тұстары әртүрлі басылымдардан жинақталған. «Қазақ театрының тарихы» кітабының жазылуынан басталған бұл тақырыптың ғылыми-теориялық негіздемесі ұлттық сахнамыздың көркі болған актердің ойын-өрнегін өрген дарабоз сахнагерлер еңбегінің айғақты көркемдігінің және бір парақшасы.
 Ұсынылып отырған еңбек – Қазақ сахна мектебінің өркендеуіне үлкен үлес қосқан теоретик, жазушы, сыншылардың – Қ. Қуандықов,
 Б. Құндақбаев, Ә. Сығай, М. Байсеркенов, Қ. Уәлиев, А.Тоқпанов, И.И. Судаков, Е.Н. Обаев, В.И. Немерович – Данченко, Н. Львов, М.О. Кнебель, Б. Нүрпейс, Г. Пралиева, А.А. Гончаров, А. Жаманқұлов, Л. Богантенкова еңбектерімен қатар, әр кездегі күнделікті басылымдарда жарық көрген сахналық, әдеби-сын мақалалар мен тұшымды үлкен еңбектер таңдалып, талданып жазылған.
 Аталмыш еңбек қалың жұртшылықтың рухани жан азығының тамыр-тынысы болған Қазақ сахна өнері сахнагерлерінің табысты тылсым күшіне айналған сахналық әрекеттегі сұлу да сымбатты, мәнерлі де әдеби қимыл-қозғалыс пішіміндегі әсемділіктің әсерлі қуаты суреттеліп сарапталған.
 Бес бөлімнен тұратын қолыңыздағы еңбек өнерсүйер қауыммен қатар өнер қайраткерлері, ұстаздар мен студенттерге арналады.</t>
  </si>
  <si>
    <t>Сырлы сезімнің сыртқы иірімдері. І-кітап</t>
  </si>
  <si>
    <t>Автор бұл еңбегінде актерлік өнердің аса маңызды бөлігі болып табылатын сахналық кейіпкер сомдаудағы сымбаттылық пен сұлулықтың (актер пластикасы) алар орны мен шеберлік шыңына жетудің жолдарын терең зерттеп, айғақты дәлелдер мен жаттығулар арқылы нақты көрсетіп береді.</t>
  </si>
  <si>
    <t>Актер шеберлігі: теория және тәжірибе</t>
  </si>
  <si>
    <t>Өнер мектептерінің ұстаздар мен студенттерінің назарына ұсынылып отырған оқулық – орыс және басқа шетел сахна мәдениетінің озық үлгілері мен табысты теориялық, тәжірибелік негіздемесінің аясында туындаған. Сахна мамандығы қыр-сырларындағы психо-физикалық әрекеттер баяндалған. 
 Еңбектің жазылуы мен көркемделуіне атсалысқан ҚР Халық артистері М. Байсеркеұлына, Е. Н. Обаевқа, Ә. Т. Сығайға, ҚР Еңбек сіңірген артисі, профессор Р. А. Машуроваға, ф.ғ.д. Қ. З. Халықовқа алғысым зор.</t>
  </si>
  <si>
    <t>Сахна сайысы өнері</t>
  </si>
  <si>
    <t>«Сахна сайысы өнері» атты бұл оқулық Мемлекеттік оқу стандартындағы өнер мектептерінде оқытылатын пәндер қатарына жатады. Оқулықтың басты құндылығы ана тілімізде бірінші рет жазылуы ғана емес, сонымен бірге оның Ресей өнер мектептерінде өтетін дәрістермен сабақтастығы. Қырық жылдан астам студенттермен, театр, кино әртістерімен шығармашылық бірлестікте (аудитория, сахна, кино повильиондағы) жарық көрген қойылымдардағы тәжірибесін негізге ала отырып, тынымсыз еңбекпен жазылған оқулық тарихи-этнографиялық ізденістерімен ерекшеленеді. Еңбек үш тараудан және әдістемелік сілтемелер, глоссариден тұрады. Еңбектің басты жаңалығы – сахна өнеріндегі актер, режиссерге ұлттық қаруларды пайдаланудың әдіснамасын бойына сіңіру мен қолдану тәсілдерінің аясын кеңітетіндігі.
 Оқулық өнер мектебіндегі ұстаздар мен студенттерге арналған.</t>
  </si>
  <si>
    <t>Құлыбаев А.А., Нұрбатыров Қ.А., Күдерин М.Қ.</t>
  </si>
  <si>
    <t>Қазақстан шикізаты негізіндегі керамогранит</t>
  </si>
  <si>
    <t>Құрақбаев Д.С., Ибрагимов О.М., Лесбаев А.У.</t>
  </si>
  <si>
    <t>Есептеу математикасына кіріспе</t>
  </si>
  <si>
    <t>Оқу құралында «Сандық әдістер» пәнінің жуықтап ссептеу әдістеріне байланысты теориялық, зертханалық, практикалық (семинарлық) сабақтарға арналған материалдар келтірілген. Сонымен қатар, студенттердің өзіндік жумыстарына тапсырмалар ұсынылған. Мұнда алгебралық және трансцендент теңдеулерді шешу әдістері, сызықтық алгебралық теңдеулер жүйесін шешу (Крамер, Гаусс, Жордан - Гаусс, итерация, Зейдель және квадрат түбірлер әдістері), жай дифференциалдық теңдеулерді жуыктап шешу әдістері, вариациялық әдістер, дербес туындылы дифференциалдьіқ теңдеулерді шешудің жуық әдістері және интегралдық теқцеулерді шешудің жуық әдістері келтірілген. Жоғарыда көрсетілген әдістерге мысалдар және Герілген әдістерге Паскаль тілінде бағдарламалар келтірілген. Оқу құралы жоғары оқу орындарының күндізгі, сырттай және қашықтықтан оқып жүрген студенттеріне «Сандық әдістер» пәнін өз бетінше меңгеру үшін арналған.</t>
  </si>
  <si>
    <t>Құрақбаев Ж. /Куракбаев/ Ибрагимов О. Махатова А.Х.</t>
  </si>
  <si>
    <t>Экономикадағы математикалық модельдеу</t>
  </si>
  <si>
    <t>Оқу құралында сызықты программалаудың теориялық негіздері және практикада қолдану мәселелері қарастырылған. Онда сызықты программалау есептерін шешу әдістері, яғни экономикалық есептердің негізгі қойылымы, екі айнымалылы есептерді графикалық әдіспен, көп айнымалы есептерді симплекс әдіспен, жасанды базисті симплекс әдіспен шешу сипатталған. Сонымен қатар, сызықты программалаудың қосалқы есебі және көлік есебінің тиімді шешімін табу әдістері қаралған. Оқу құралында осы аталған мәселелер мысалдармен көрнекі түрде сипатталған. Сонымен қатар оқу құралында берілген есептер нұсқалары мен тапсырмалар, оның мазмұнын түсінуге көмектеседі.Оқу құралы университеттiң 5В060200–«Информатика» және 6М060200–«Информатика» мамандығы бойынша оқитын студенттер мен магистранттарға арналған</t>
  </si>
  <si>
    <t>Құрмамбаева Қ.С./ Курмамбаева</t>
  </si>
  <si>
    <t>Шәкәрім поэмалары</t>
  </si>
  <si>
    <t>Монографияда Шәкәрім поэмаларының тарихи-әдеби негіздері, көркемдік кестесі, тіл дестесі, сюжеттік-композициялық жүйесі жан-жақты әрі кеңінен қарастылған. Ғылыми еңбекте дастандағы авторлық концепциялар ақын ғұмыр кешкен замана шындығымен деректеліп, ақын поэмаларының танымдық-тарихилық сипаттары әдебиеттану ғылымының қазіргі таңдағы тың жаңалықтарымен толықтырылып, бүгінгі күннің еркін ой, азаттық таным, рухани жаңғыру бағытына толықтай негізделген.
  Монография жоғары оқу орындарының филология мамандығы студенттеріне арналған.</t>
  </si>
  <si>
    <t>Құрманбаев Қайрат</t>
  </si>
  <si>
    <t>Құран ілімдеріне кіріспе (2 томда)</t>
  </si>
  <si>
    <t>Хадис Ілімі (тарихы және әдіснамасы)</t>
  </si>
  <si>
    <t>Құрманбай М.С.</t>
  </si>
  <si>
    <t>Конденсацияланған күй физикасы бойынша есептер</t>
  </si>
  <si>
    <t>Оқу құралда конденсацияланған күй физикасы пәнінің негізгі тараулары бойынша есептер және есеп шығару мысалдары, жаттығулар, бақылау сұрақтары жинақталған.
 Оқу құралы «Физика» мамандығында оқитын университеттердің жоғары курс студенттері мен магистранттарына арналған.</t>
  </si>
  <si>
    <t>Құрманғали Г.Қ./Курмангали Г.К.</t>
  </si>
  <si>
    <t>Ахмет иүгінекидің әдеби мұрасы</t>
  </si>
  <si>
    <t>Бұл еңбекте Қарахан дәуірінде өмір сүрген Ахмет Иүгінекидің «Ақиқат сыйы» дастанының мазмұны мен көркемдік ерекшеліктері жан-жақты қарастырылады. Қарахан дәуірінің белді өкілдерінің бірі Ахмет Иүгінекидің өміріне айрықша тоқталып, оның шығармасы тақырыптық, мазмұндық, идеялық және көркемдік тұрғыда талданады. Сондай-ақ, сол дәуірдегі Жүсіп Баласағұн, Ахмет Иасауи сынды түркі шайырларының әдеби мұралары, жыраулар поэзиясы, ХҮІІІ-ХІХ ғасырларда өмір сүрген қазақ ақындарының шығармалары мен «Ақиқат сыйы» дастанының әдеби ұқсастықтары мен ерекшеліктері анықталады.Кітап әдебиеттанушы ғалымдарға, студенттерге және жалпы оқырман қауымға арналған.</t>
  </si>
  <si>
    <t>Құрманұлы О., Нурахметов Т.</t>
  </si>
  <si>
    <t>Радиоэлектрониканың негіздері</t>
  </si>
  <si>
    <t>Жоғары оқу орындарының студенттеріне арналған «Радиоэлектрониканың негіздері» пәнінің бұл оқу құралыҚРМЖБС-ныңмазмұнына,квалификациялық сипаттамасына, мамандықтардың типтік және жұмыс жоспарына және дайындау бағытына сәйкес өңделген, оқылатын пәннің негізгі мазмұнын береді. Сондай-ақ, электроника ғылым мен техника, өнеркәсіп салаларына электрондық өлшеуіш және электрондық технологиялық құрылғыларымен қызмет жасау, бақылау, басқару, электрлік энергияны түрлендіру мәселелерімен шұғылданады.Ғылым мен техниканың бір саласы электрониканың зерттейтін проблемалары:шалаөткізгіш аспаптарға, микросұлбаларға және тағы басқа да электроникалық аспаптарға қатысты физикалық құбылыстар; шалаөткізгіш аспаптардың, микросұлбалардың және тағы басқа да электроникалық аспаптардың сипаттамалары мен параметрлері; электрондық аспаптар жүйесі мен құрылғылардың қасиеттері; кванттық және нано электрониканың мәселелері</t>
  </si>
  <si>
    <t>Құрмашқызы Ә.</t>
  </si>
  <si>
    <t>Ұлттық әдеби тіл және Ыбырай Алтынсарин</t>
  </si>
  <si>
    <t>Ұсынылған еңбек қазақ тіл білімінің ұлттық ғылым ретінде ана тілінде қалыптасуына қыруар еңбек еткен халқымыздың бір туар даңқты перзенттерінің бірі – Ыбырай Алтынсарин шығармаларына арналған. Онда ағартушының ұлттық әдеби тілдің қалыптасуы мен дамуындағы рөлі сөз етіледі. Жұмыстың барысында ағартушының поэзиядағы, прозадағы тілдік бейнелеу тәсілдері, қолданыстағы сөздердің мағыналық байланысы, тарихи сипаты, дыбыстық ерекшеліктерімен айтылып, жазылуы басшылыққа алынған. Негізге алынған сараптамалар ағартушының өз қаламынан туындаған еңбектер негізінде жүргізілді. Оның ішінде әңгімелері, өлеңдері, аудармалары баспадан жарық көріп, тілге, әдебиетке ерекше әсер берген туындылары. Еңбек филология факультеттері студенттеріне, магистранттарға, тіл тарихы мен қазақтың әдеби тілін зерттеушілерге, сондай-ақ жалпы тіл мамандарына арналған.</t>
  </si>
  <si>
    <t>Құсайнова М.А. (Кусайнова М.А.)</t>
  </si>
  <si>
    <t>Педагогикалық және жас ерекшелік психология</t>
  </si>
  <si>
    <t>Оқу-әдістемелік кешені</t>
  </si>
  <si>
    <t>Психология пәнінің бағдарламаға сәйкес тақырыптарына орай құрастырылған бұл оқу құралы студенттердің пәнді кеңірек білуге, жүйелі түрде жұмсы жасауына көмекші құрал ретінде пайдаланылады. Психология пәні бойынша қарстырылатын тақырыптардың барлығы жүйеленіп берілген. Оқу құралы жаңа инновациялық және кредиттік оқыту, білім беру бағдарламасына сәйкес жазылып, барлық мамандық бойынша оқитын студенттерге арналған.</t>
  </si>
  <si>
    <t>Құсайынова Л.К. (Кусаинова), Қасым А.С.</t>
  </si>
  <si>
    <t>Жалпыланған функциялар теориясы элементтері</t>
  </si>
  <si>
    <t>Бұл оқу құралында жалпыланған функциялар теориясының басты ережелері жазылған. Жалпыланған функциялар теориясы іргелі математиканың қазіргі заманғы бағыттарның бірі болып табылады. Сондай-ақ, кӛптеген табиғи процестерді модельдеу кезінде туындайтын мәселелердің математикалық тұжырымдамасын қойып шешуді табу үшін қажет. Авторлардың мақсаты жоғарғы оқу орындарының жаратылыстану факультеттерінің студенттері үшін осы абстрактты математика бағытының қазіргі заманғы арнайы әдебиетінің оқылуын қол жетімді ету болды</t>
  </si>
  <si>
    <t>Құсмиденов М.Е.</t>
  </si>
  <si>
    <t>Дене шынықтыру және спорт жөніндегі ғылыми – зерттеу жұмысының негіздері</t>
  </si>
  <si>
    <t>Бұл оқу құралы «Дене шынықтыру және спорт» пен «Бастапқы әскери дайындық» мамандығы бойынша «Ғылыми – әдістемелік әрекетшілдігінің негіздері» пәнің меңгеру үшін арналған. Оқу құралында педагогикалық зерттеулердің әдіснамасы жөніндегі түсініктер, ұғымдар мен қағидаттар көрсетілген және дене шынықтыру және спорт бойынша ғылыми зерттеу жұмысының міндеттері, зерттеу әдістері мен амалдары берілген.
 Оқу құрал жоғары және орта арнаулы оқу орындарында «дене шынықтыру және спорт» және «бастапқы әскери дайындық» мамандығы бойынша оқып жүрген студенттерге және мектептегі дене шынықтыру мұғалімдеріне ұсынылады.</t>
  </si>
  <si>
    <t>Мектепте гимнастикалық жаттығуларды оқыту әдістемесі</t>
  </si>
  <si>
    <t>Бұл оқу құралы «Дене шынықтыру және спорт» пен «Бастапқы әскери дайындық» мамандығы бойынша «Гимнастика» пәнің меңгеру үшін арналған. Оқу құралында гимнастиканың дене тәрбие жүйесіндегі орны, міндеттері, оқыту әдістері мен әдістемелік ерекшеліктері, мектепте оқытылатын гимнастикалық жаттығулардың орындау техникасы мен оқыту әдістемесі беріледі.
 Оқу құрал жоғары және орта арнаулы оқу орындарында «дене шынықтыру және спорт» мамандығы бойынша оқып жүрген студенттерге және мектептегі дене шынықтыру мұғалімдеріне ұсынылады.</t>
  </si>
  <si>
    <t>Қырықбаев Ж.Қ., Т.Е. Карбозов, Е.С. Ахметов</t>
  </si>
  <si>
    <t>Шаруашылықаралық жерге орналастыру</t>
  </si>
  <si>
    <t>Оқу құралында жерге орналастырудың, сонымен бірге шаруашылықаралық жерге орналастырудың теориялық және жалпы әдістемелік негіздері, ауылшаруашылық емес жеке және заңды тұлғаларға жер бөліп берудің, әртүрлі агроқұрылымдардың, соның ішінде Ш(Ф)Қ-дың жер иеліктері мен жер пайдаланушылықтарын құрудың және жетілдірудың әдістемелері келтірілген.</t>
  </si>
  <si>
    <t>Қырықбайұлы С., Телеуғали Т.М.</t>
  </si>
  <si>
    <t>Ветеринариялық-санитариялық сараптау практикумы</t>
  </si>
  <si>
    <t>Бұл кітапта ет пен мал-өсімдік өнімдерінің сапасын анықау әдістері және ауру алдан алынған өнімдерді ветеринариялық-санитариялық сараптан өткізу әңгімеленеді. Ет пен ет өнімдері, май, сүт, жұмыртқа, балық, бал, көкөністерді, сезімдік және зертханалық тексерулерден өткізу тәсілдері және ет комбинаттары мен ветеринариялық-санитариялық сараптау зертханаларында сабақтарды өткізу тәртіптері баяндалады. Кітап ветеринария мамндығы бойынша оқитын жоғары оқу орындарының студенттеріне және ветеринариялық лаборатория қызметкерлеріне арналған. Сол сияқты кітап, шаруашылықта, базарда, ет комбинаты, мал сою, өңдеу мекемелерінде тағамдық өнімдерді бақылайтын ветеринария қызметкерлеріне арналған.</t>
  </si>
  <si>
    <t>Қыстаубаева З.Т.</t>
  </si>
  <si>
    <t>Орталық жүйке жүйесінің анатомиясы, эволюциясы және жоғары жүйке әрекеті</t>
  </si>
  <si>
    <t>Оқу құралында жүйке жүйесінің жалпы сипаттамасы, эволюциялық дамуы, ұғым мен терминдер берілді, омыртқалы жануарлардың негізгі кластарының жүйке жүйесі, адам миының пренатальды кезеңінде дамуы қарастырылды. Орталық жүйке жүйесінің жеке бөлімдерінің құрылысы, жоғары жүйке әректі толығымен көрсетілген.
 Оқу құралы жоғары оқу орындарының биология, психология мамандықтарына оқитын студенттеріне, оқытушыларына және кәсіптік орта білім беретін мұғалімдеріне арналған.</t>
  </si>
  <si>
    <t>Қыстаубаева З.Т., Сарсембаева А.Ш.</t>
  </si>
  <si>
    <t>Тіршілік қауіпсіздігі негіздері</t>
  </si>
  <si>
    <t>Бұл жарыққа шыққалы отырған оқу құралы жоғары оқу орындарындағы барлық мамандықтарға лайықталып жазылған. Бұл оқулықта бұрынғы кітаптарда кеткен олқылықтар, авторлар тарапынан жіберілген кемшіліктер түгелімен ескерілді. Яғни, тек ең қажетті деген мағлұматтар теріліп алынып, сан алуан кәсіпті өзінің өмірлік жолы еткен студенттер үшін жеткілікті дәрежеде беріліп отырған оқулық. 
 Болашақ мамандарды теориялық білім және тәжірибелік дағдыға үйрете отырып, өмір тіршілігіне қауіпсіз және зиянсыз жағдайларын жасауды, яғни, төтенше жағдайларды болжау және сауатты шешімдер қабылдаумен адамдардың өмір сүру ортасын залалды әсерлерден қорғау жөніндегі шараларды әзірлеудің жолдарын үйретеді.</t>
  </si>
  <si>
    <t>Лашкарева О.В.</t>
  </si>
  <si>
    <t>Учебное пособие по дисциплине «Макроэкономика» для студентов высших учебных заведений экономических специальностей включает программу дисциплины, глоссарий курса, тезисы лекций, краткое описание практических занятий и материалы для контроля знаний студентов.
 Учебное пособие подготовлено согласно требованиям кредитной технологии обучения.</t>
  </si>
  <si>
    <t>Макроэкономика: методические указания для подготовки к семинарам</t>
  </si>
  <si>
    <t>Макроэкономика: методические указания по подготовке к СРО (СРСП и СРС)</t>
  </si>
  <si>
    <t>Методические указания по СРО (СРСП и СРС) по дисциплине «МАКРОЭКОНОМИКА» для студентов экономических специальностей Методические указания по СРО составлены согласно требованиям кредитной технологии обучения, включают рекомендации студенту для эффективной организации СРС и СРСП, задания в виде вопросов для повторения, тестов, задач, кейсов и проблемных ситуаций, списка рекомендованной литературы.</t>
  </si>
  <si>
    <t>Учебное пособие по дисциплине «Микроэкономика» для студентов высших учебных заведений экономических специальностей включает программу дисциплины, глоссарий курса, тезисы лекций, краткое описание практических занятий и материалы для контроля знаний студентов.
 Учебное пособие подготовлено согласно требованиям кредитной технологии обучения.</t>
  </si>
  <si>
    <t>Микроэкономика: методические указания для подготовки к семинарам</t>
  </si>
  <si>
    <t>Содержится материал, необходимый для подготовки к семинарским занятиям по дисциплине «Микроэкономика»: план семинара, вопросы к обсуждению, рекомендуемая литература, методические пояснения. Последовательно изложены темы дисциплины и задания к ним, даны рекомендации по написанию реферата. Для студентов экономических специальностей.</t>
  </si>
  <si>
    <t>Учебное пособие по дисциплине «Экономическая теория» для студентов высших учебных заведений экономических специальностей включает программу дисциплины, глоссарий курса, тезисы лекций, краткое описание практических занятий и материалы для контроля знаний студентов.
 Учебное пособие подготовлено согласно требованиям кредитной технологии обучения.</t>
  </si>
  <si>
    <t>Лашкарева О.В. Мурзатаева Г.К.</t>
  </si>
  <si>
    <t>Экономическая теория: методические указания для подготовки к СРО (СРСП и СРС)</t>
  </si>
  <si>
    <t>Методические указания по СРО составлены согласно требованиям кредитной технологии обучения, включают рекомендации студенту для эффективной организации СРС и СРСП, задания в виде вопросов для повторения, тестов, задач, списка рекомендованной литературы.</t>
  </si>
  <si>
    <t>Левицкий Ж. Г.</t>
  </si>
  <si>
    <t>Курс лекций по промышленной вентиляции 1 часть</t>
  </si>
  <si>
    <t>В первом томе курса лекций рассмотрены состав и свойства атмосферы промышленных предприятий, законы движения воздуха в вентиляционных каналах и воздухопроводах, изложены основные представления о механизме аэродинамического сопротивления воздухопроводов, приведены необходимые сведения об источниках тяги, методах расчёта вентиляционных сетей и способах управления распределением воздуха в вентиляционных системах. Особое внимание уделено практическому приложению рассматриваемых вопросов к решению задач управления вентиляционными потоками. По разветвлённой схеме даны вопросы для самоконтроля и универсальная таблица, по которой обучающийся может сам оценить свои знания.Данный курс лекций предназначен для бакалавров, обучающихся по программе «Безопасность жизнедеятельности и защита окружающей среды», а также может быть использован магистрантами, докторантами и инженерно-техническим персоналом службы безопасности, специализирующимися в области промышленной вентиляции и аэрологии горных предприятий</t>
  </si>
  <si>
    <t>Курс лекций по промышленной вентиляции 2 часть</t>
  </si>
  <si>
    <t>В втором томе курсе лекций вентиляционных вентиляционными потоков воздуха изложены основы газовой и пылевой динамики, рассмотрена организация проветривания промышленных и горнодобывающих предприятий. По разветвлённой схеме даны вопросы для самоконтроля и универсальная таблица, по которой обучающийся может сам оценить свои знания.Данный курс лекций предназначен для бакалавров, обучающихся по программе «Безопасность жизнедеятельности и защита окружающей среды», а также может быть использован магистрантами, докторантами и инженерно-техническим персоналом службы безопасности, специализирующимися в области промышленной вентиляции и аэрологии горных предприятий</t>
  </si>
  <si>
    <t>Лежнев С.Н., Задиранов А.Н., Колтунов И.И., Малькова М.Ю</t>
  </si>
  <si>
    <t>Нанотехнологии в литейном производстве</t>
  </si>
  <si>
    <t>Пособие направлено на углубление знаний студентами предмета, а также с целью кругозора и представления о современных направлениях металлургического и литейного производств. Представлены сведения по свойствам порошков наиболее распространенных черных и цветных металлов и способам их получения. В число этих металлов вошли медь, свинец, никель, кобальт, олово, алюминий и другие.Освещено современное аппаратурное обеспечение лабораторных экспериментов и исследований металлов и сплавов, а также порошков фракции наноразмеров в части изучения их физико-механических и физико-химических свойств. Соответствует современным представлениям о методах и перспективах развития литейного производства. Предназначено для студентов, магистрантов и преподавателей ВУЗов. Рекомендовано к изданию учебно-методической секцией по специальности «Металлургия».</t>
  </si>
  <si>
    <t>Лежнев С.Н., Ковган П.А., Задиранов А.Н., Найзабеков А.Б.</t>
  </si>
  <si>
    <t>Общая металлургия (в 2-х т.)</t>
  </si>
  <si>
    <t>Лежнев С.Н., Курапов Г.Г., Найзабеков А.Б., Жансеркеева З.А., Паничкин А.В.</t>
  </si>
  <si>
    <t>Пластическая деформация металла, как физико-химический процесс</t>
  </si>
  <si>
    <t>Лежнев С.Н., Мазур И.П.</t>
  </si>
  <si>
    <t>Учебно-методическое пособие к выполнению курсовых и лабораторных работ "Информационные технологии в металлургии"</t>
  </si>
  <si>
    <t>Настоящее учебно-методическое пособие предназначено для студентов и магистрантов, обучающихся по специальности «Металлургия». Целью данного учебно-методического пособия является освоение методов проектирования баз данных и приобретение навыков самостоятельной работы с базами данных в среде конкретной СУБД (Microsoft Access, OpenOffice Base и др.).
 Рекомендовано к изданию учебно-методической секцией по специальности «Металлургия» (Протокол №1 от 07.02.2013 года).</t>
  </si>
  <si>
    <t>Леньков Ю. А., А. Х. Мусин, А. С. Барукин</t>
  </si>
  <si>
    <t>Выбор кабелей и коммутационных аппаратов в электроустановках до 1000 в собственных нужд электростанций и подстанций</t>
  </si>
  <si>
    <t>В учебном пособии рассмотрены вопросы расчета токов короткого замыкания, выбора кабелей, плавких предохранителей, магнитных пускателей и автоматических выключателей в электроустановках напряжением до 1000 В. Рассмотрены принципы работы коммутационных аппаратов и их конструкции и приведены их основные номинальные параметры и защитные характеристики.
 Учебное пособие предназначено для студентов электроэнергетических специальностей и может быть использовано специалистами-электроэнергетиками.</t>
  </si>
  <si>
    <t>Проектирование электрических станций</t>
  </si>
  <si>
    <t>В учебном пособии рассмотрены вопросы проектирования электрической части тепловых электростанций, вопросы выбора структурных схем, методика технико-экономических расчетов с учетом надежности, выбор коммутационных аппаратов и проводников, выбор схем распределительных устройств и схем собственных нужд.
 Учебное пособие предназначено для студентов электроэнергетических специальностей и может быть использовано специалистами-электроэнергетиками.</t>
  </si>
  <si>
    <t>Справочные материалы по измерительным трансформаторам и турбогенераторам</t>
  </si>
  <si>
    <t>В учебном пособии приведены условия выбора и проверки измерительных трансформаторов тока и напряжения и основные сведения о параметрах измерительных трансформаторов. Приведены так же основные номинальные параметры синхронных турбогенераторов и комплектных экранированных токопроводов.
 Учебное пособие предназначено для студентов электроэнергетических специальностей.</t>
  </si>
  <si>
    <t>Леньков Ю.А.</t>
  </si>
  <si>
    <t>Автоматика энергосистем</t>
  </si>
  <si>
    <t>В учебном пособии рассматриваются принципы действия и схемы устройств автоматического управления и регулирования, широко используемые на электрических станциях и подстанциях. Рассмотрены устройства АПВ, АВР, АЧР, устройства автоматического регулирования возбуждения и частоты вращения синхронных генераторов и включения их на параллельную работу.
 Учебное пособие предназначено для студентов электроэнергетических специальностей.</t>
  </si>
  <si>
    <t>Справочные материалы по силовым трансформаторам</t>
  </si>
  <si>
    <t>В учебном пособии приведены условия выбора и проверки силовых трансформаторов и автотрансформаторов. Содержатся основные сведения о параметрах силовых трансформаторов и автотрансформаторов, выпускаемых в странах СНГ.
 Учебное пособие предназначено для студентов электроэнергетических специальностей.</t>
  </si>
  <si>
    <t>Леньков Ю.А., Акаев А.М.</t>
  </si>
  <si>
    <t>Күштік трансформаторлар бойынша анықтамалық материалдар</t>
  </si>
  <si>
    <t>Оқу құралында күштік трансформаторлар мен автотрансформаторларды таңдау мен тексеру шарттары келтірілген. ТМД елдерінде шығарылатын күштік трансформаторлар мен автотрансформаторлардың параметрлері жайлы негізгі мәліметтерден тұрады. Оқу құралы электрэнергетикалық мамандықтардың студенттері үшін арналған.</t>
  </si>
  <si>
    <t>Леньков Ю.А., Ашимова А.К.</t>
  </si>
  <si>
    <t>Электрэнергетикалық жүйелердің автоматикасы</t>
  </si>
  <si>
    <t>Оқу құралында автоматтық басқару құрылғысының сызбаларымен және электрлік станцияларда кең қолданылатын реттегіштер және олардың әрекет ету принциптері қарастырылады. АПВ, АВР, АЧР құрылғылары, қоздырғыш реттеуішінің автоматтық құрылғысы және синхронды генераторлардың айналу жиілігі және олардың параллельді жұмысқа қосылуы қарастырылған.
 Оқу әдістемелік құрал электроэнергетика мамандығының студенттеріне арналған.</t>
  </si>
  <si>
    <t>Леньков Ю.А., Мусин А.Х., Сейтказин С.Б., Барукин А.С.</t>
  </si>
  <si>
    <t>Электр станциялар мен қосалқы станциялардың өзіндік мұқтаждықтарының, 1000 В дейінгі электр қондырғыларындағы кабельдер мен коммутациялық аппараттарды таңдау</t>
  </si>
  <si>
    <t>Оқу құралында кернеуі 1000 В дейінгі электр қондырғылардағы қысқа тұйықталу токтарын есептеу, кабельдерді, балқымалы сақтандырғыштарды, магнитті іске қосқыштар мен автоматы ажыратқыштарды таңдау сұрақтары қарастырылған. Коммутациялық аппараттар мен олардың құрылысының жұмыс істеу принциптері қарастырылған және олардың негізгі оминалды параметрлері мен қорғаныс сипаттамалары келтірілген. Оқу құралы электрэнергетикалық мамандықтың студенттеріне арналған және электрэнергетик-мамандар пайдалануы мүмкін.</t>
  </si>
  <si>
    <t>Леньков Ю.А., Хожин Г.Х., Барукин А.С., Динмуханбетова А. Ж.</t>
  </si>
  <si>
    <t>Электр станцияларды жобалау</t>
  </si>
  <si>
    <t>Жылу электр станциялардың электрлік бөлігін жобалау, құрылымдық сұлбалар таңдау, сеңімділік есебі мен технико-экономикалық есептеу әдістері, коммутациялық аппараттарын мен өткізгіш бөліктерін, тарату құрылғыларының және өзіндік мұқтаждар сұлбаларын таңдау сұрақтары оқу әдістемесінде қаралған. Оқу құралы электрэнергетика мамандығының студенттеріне арналған және электрэнергетиканың жұмысшылар пайдалануы мүмкін.</t>
  </si>
  <si>
    <t>Лепесов Т., Оспанов Т.А.</t>
  </si>
  <si>
    <t>Арнайы технология. 2 кітап</t>
  </si>
  <si>
    <t>Лехтмец В.Л., Чернышева А.А.</t>
  </si>
  <si>
    <t>В учебном пособии изложены теоретические основы и методика проведения проектных расчетов при проектировании производственных отделений и складов формовочных и шихтовых материалов литейных цехов, производящих отливки в разовых формах. Приведены примеры расчета отделений с компоновкой оборудования и описанием работы. Учебное пособие предназначено для студентов специальности 5В071200 – Машиностроение специализация «Машины и технология литейного производства».</t>
  </si>
  <si>
    <t>Механическое оборудование и транспортирующие машины литейных цехов</t>
  </si>
  <si>
    <t>В методических указаниях кратко изложены конструкция, принцип действия, назначение и методика проведения расчетов 7 типов транспортирующих машин, широко используемых в цехах металлургических и машиностроительных заводов. Представлены примеры расчета транспортирующих машин, и варианты заданий для самостоятельного расчета. Методические указания предназначены для студентов специальности 5В 071200 – Машины и технология литейного производства (бакалавр машиностроения).</t>
  </si>
  <si>
    <t>Технологические процессы производства материалов-учебно-методические указания к практическим занятиям. Часть1 Технология литья и сварки</t>
  </si>
  <si>
    <t>В учебно-методическом пособии кратко изложены теоретические основы и методика проведения расчетов технологических процессов производства отливок в разовых литейных формах и расчета параметров при выпол-нении электродуговой сварки. Приведены примеры расчета и задания для самостоятельного расчета оборудования. Учебно-методическое пособие предназначено для студентов специальности – 5В071000 (бакалавр материаловедения) специализация «Материаловедение и технология новых материалов» всех форм обучения.</t>
  </si>
  <si>
    <t>Лигай М.А., Ермекова Ж.К.</t>
  </si>
  <si>
    <t>Физические основы естествознания</t>
  </si>
  <si>
    <t>Учебник пособие разработано в соответствии с Государственным общеобязательным стандартом образования РК “Циклы социально-гуманитарных и естественнонаучных дисциплин в структуре образовательно-профессиональных программ высшего профессионального образования” ГОСО РК 3.0011-2002, утвержденного Приказом № 69 Министерства образования и науки РК от 30 января 2002г.</t>
  </si>
  <si>
    <t>Физические основы естествознания. 2-издание</t>
  </si>
  <si>
    <t>Учебник пособие разработано для магистрантов специальности «6М011000-Физика». Во втором издании учебного пособия мы дополнили первую главу», были дополнены пункты: 1.6. Использование интерактивных методов. 1.7. Программа Элективного курса «Развитие познавательного интереса учащихся к фундаментальным наукам». 1.7.2. Методические рекомендации по программе элективного курса. В современной науке наиболее важные и интересные открытия совершаются на стыке наук, и большинство наук имеют комплексный характер, поэтому особенно важной становится организация межпредметной деятельности будущих учителей. Реализация в учебном процессе межпредметных связей фундаментальных наук, раскрытие значимости физики в достижениях современного естествознания – это одна из важных предпосылок развития познавательного интереса обучающихся не только к данной науке, но и к другим естественным дисциплинам.</t>
  </si>
  <si>
    <t>Ломакин Ю.И., Жанбыршиев С.Н., Жанибекова Э.Ж., Кунжигитова Г.Б.</t>
  </si>
  <si>
    <t>Академический рисунок-ІІ</t>
  </si>
  <si>
    <t>«Академический рисунок-ІІ» - являются основной всего учебного процесса на 1 курсе специальности 5В041300- Живопись. Обучение рисунку включает в себя историю и теорию рисунка, перспективу, конструтивную пластику, пластическую анатомию и законы передачи объема при помощи разных тоновых и линейных техник. В учебное пособие включены моменты выработки у студентов объемно- пространственного восприятия натуры через линию и штрих, который служат выражению не только формы, экспрессии, но и включают моменты духовности. Умение рисовать с натуры, по памяти, по представлению очень важно для композиционных решений замысла художника.</t>
  </si>
  <si>
    <t>Ломан Н.Ф., Чеснокова И.А. (N.F.Loman, I.A. Chesnokova)</t>
  </si>
  <si>
    <t>History of Philosophy</t>
  </si>
  <si>
    <t>Лопухов Ю.И.</t>
  </si>
  <si>
    <t>Расчет допусков, посадок и размерных цепей в машиностроении</t>
  </si>
  <si>
    <t>Оскемен, ул.Пермитина, 29-130, 87052044946,87232263644</t>
  </si>
  <si>
    <t>Лоскутова Г. А., Дубинец И. М., Кольтюгина О.В.</t>
  </si>
  <si>
    <t>«Техно-химический контроль и охрана труда на мукомольных и хлебопекарных предприятиях»</t>
  </si>
  <si>
    <t>В учебном пособии приведены методики оценки качества сырья и переработки зерна в муку. Описаны методы контроля работы технологического оборудования по подготовке сырья к помолу. Представлены операции оценки качества сырья и полуфабрикатов для производства хлебобулочных изделий с применением ЭВМ для обработки экспериментальных данных по стандартным программам. Описаны приборы и оборудование для контроля и оценки качества сырья и полуфабрикатов, используемые в мукомольной и хлебопекарной отраслях. Рассмотрены вопросы безопасности технологического оборудования в мукомольном и хлебопекарном производстве. Учебно-практическое пособие предназначено для бакалавров и магистрантов специальности «Технология перерабатывающих производств».</t>
  </si>
  <si>
    <t>Лоскутова Г.А., Дубинец И.М., Кольтюгина О.В.</t>
  </si>
  <si>
    <t>Пищевая биотехнология</t>
  </si>
  <si>
    <t>Учебно-практическое пособие по пищевой биотехнологии составлен в соответствии с требованиями учебного плана и программой дисциплины «Пищевая биотехнология» . Пособие содержит краткие теоретические сведения о стадиях развития микроорганизмов, сырье, используемом в биотехнологических производствах, технологиях получения некоторых продуктов с помощью микроорганизмов. В книге представлены современные направления в биотехнологии получения продуктов из сырья растительного и животного происхождения. Практическая часть пособия посвящена вопросам производства молочных, консервированных и обогащенных продуктов. Учебно-практическое пособие предназначено для студентов специальностей биотехнология, технология продуктов питания, технология перерабатывающих производств.</t>
  </si>
  <si>
    <t>каз, лат, рус</t>
  </si>
  <si>
    <t>Лоскутова Г.А., Дубинец И.М., Фахруденова И.Б., Нурмуханбетова Н.Н.,/ Loskutova G.A., Dubınets I.M., Fahrudenova I.B., Nýrmýhanbetova N.N.</t>
  </si>
  <si>
    <t>Элеваторды АЖЖ негізінде жобалау, Elevatordy AJJ negizinde jobalaý, Проектирование элеваторов 
 с основами САПР</t>
  </si>
  <si>
    <t>Оқу құралы оқу жоспарына сай және «Өндірісті АҚҚ негізінде жобалау» бағдарлама пәніне құрылған. Оқу құралында элеватордың технолгиялық есептемелері берілген, берілген есептің үлкейтілген алгоритм сызбасы келтірілген, технологиялық сызба жобасының негізі берілген, элеватордың көлемді - жобаланған есептеулері қарастырылады. Әдістемелік құрал 5В072800 - «Өндеу өндірісінің технологиясы» мамандық студенттері үшін арналған.
 Oqý quraly oqý josparyna saı jáne «Óndіrіstі AQQ negіzіnde jobalaý» baǵdarlama pánіne qurylǵan. Oqý quralynda elevatordyń tehnolgııalyq eseptemelerі berіlgen, berіlgen eseptіń úlkeıtіlgen algorıtm syzbasy keltіrіlgen, tehnologııalyq syzba jobasynyń negіzі berіlgen, elevatordyń kólemdі - jobalanǵan esepteýlerі qarastyrylady. Ádіstemelіk qural 5B072800 - «Óndeý óndіrіsіnіń tehnologııasy» mamandyq stýdentterі úshіn arnalǵan. / Учебное пособие составлено в соответствии с требованиями учебного плана и программой дисциплины «Проектирование предприятий с основами САПР». В учебном пособии изложены вопросы технологического расчета элеваторов, приведена укрупненная схема алгоритма данного расчета, даны основы проектирования технологических схем, объемно-планировочных решений элеваторов. Методические указания предназначены для студентов специальности 5В072800 - «Технология перерабатывающих производств».</t>
  </si>
  <si>
    <t>Магауова А.С., Ермекова Ж.К.</t>
  </si>
  <si>
    <t>Инновационные образовательные технологии в высшей школе</t>
  </si>
  <si>
    <t>В данном учебном пособии раскрываются сущность современных инновационных технологий и их значение в совершенствовании целостного педагогического процесса высшей школы. Обоснованы концептуальные положения, содержание и особенности внедрения современных инновационных технологий обучения в систему профессиональной подготовки специалистов. Учебное пособие предназначено для магистрантов всех специальностей, а также может быть использовано на курсах повышения квалификации преподавателей высшей школы.</t>
  </si>
  <si>
    <t>Мадалиев Я.Х.</t>
  </si>
  <si>
    <t>Вилоятимиздаги ўзбек маданияти ва тили/ Узбекская культура и особенности узбекского языка в регионе</t>
  </si>
  <si>
    <t>Ўқув қўлланмаси /Уч. пособие</t>
  </si>
  <si>
    <t>Язык узбекский</t>
  </si>
  <si>
    <t>«Вилоятимиздаги ўзбек маданияти ва тили» Ўқув қўлланмаси 5В021019-четел филологияси: ўзбек тили йўналишининг талабаларига ўтилади. Мазкур дарслик қўлланмаси бакалавр талабалар орасида "Базалик чет тили" курси давомида «Вилоятимиздаги ўзбек маданияти ва тили» фани билан илк бор системали тарзда танишилади. Зеро, курснинг мақсади ҳам вилоятимизнинг тарихи ва маданияти олинган адабий-назарий билимларни муайян бир тизимга келтирган ҳолда мустақкамлашдан иборатдир. Курснинг барча бўлимида вилоятимиз тарихи, маданияти, бадиий адабиётнинг ривожланиш қонуниятлари, Туркистонда миллий уйғониш ва вилоятимиз тарихининг шаклланиш ва тараққиёт манзараларини кўрсатишга бағишланган./«Узбекская культура и язык в регионе». Руководство 5V021019-Иностранный язык: перевод на узбекских студентов. Вначале этот учебник будет систематически вводиться с бакалаврами по курсу «Базовый иностранный язык» по предмету «Узбекская культура и язык в регионе». Целью курса является укрепление литературных и теоретических знаний, полученных в истории и культуре нашего региона, путем введения их в определенную систему. Все разделы курса посвящены истории, культуре, законам развития нашего региона, ландшафту Туркестана и истории региона.</t>
  </si>
  <si>
    <t>Ўзбек адабиётининг танқиди тарихи/ История критики узбекской литературы</t>
  </si>
  <si>
    <t>«Ўзбек адабиётининг танқиди тарихи» Ўқув қўлланмаси филология факультетлари, педагогика университетида таълим оладиган 5В021019 – Четел филологияси: ўзбек тили мутахассислигида таҳсил олувчи талабалари учун мўлжалланган. Ўқув қўлланмаси амалдаги ўқув режаси ва шу режа асосидаги ўқув дастурига мувофиқ яратилган. Унда адабиёт ўқитишнинг энг долзарб муаммолари бугунги кун нуқтаи назаридан ёритиб берилган. /«История критики узбекской литературы» Учебное пособие предназначено для филологических факультетов, 5V021019 - Chetel Philology: студенты, обучающиеся в педагогическом университете. Учебный план разработан в соответствии с учебным планом и учебным планом, который основан на этом учебном плане. Вот некоторые из наиболее актуальных проблем преподавания литературы, доступных сегодня.</t>
  </si>
  <si>
    <t>Ўзбек адабиётини ўқитиш методикаси /Методика преподавания узбекской литературы</t>
  </si>
  <si>
    <t>дарслик қўлланма/ учебно-метод. пособие</t>
  </si>
  <si>
    <t>«Ўзбек адабиётини ўқитиш методикаси» ўқув қўлланмаси амалдаги ўқув режаси ва шу режа асосидаги ўқув дастурига мувофиқ яратилган. Унда адабиёт ўқитишнинг энг долзарб муаммолари бугунги кун нуқтаи назаридан ёритиб берилган. Дарслик қўлланмаси филология факультетлари, педагогика университетида таълим оладиган 5В021019 – Четел филологияси: ўзбек тили мутахассислигида таҳсил олувчи талабалари учун мўлжалланган./Учебное пособие «Методика преподавания узбекской литературы» было разработано в соответствии с действующим учебным планом и учебным планом данного учебного плана. Вот некоторые из наиболее актуальных проблем преподавания литературы, доступных сегодня. Учебник предназначен для филологических факультетов, студентов 5V021019 - Chetel Philology: студентов узбекского языка, обучающихся в Педагогическом университете.</t>
  </si>
  <si>
    <t>Ўзбек мумтоз адабиёти/Узбекская классическая литература</t>
  </si>
  <si>
    <t>Ўқув қўлланмаси/Уч. пособие</t>
  </si>
  <si>
    <t>«ЎЗБЕК МУМТОЗ АДАБИЁТИ» 5В021019 – Четел филологияси: ўзбек тили мутахассислигида таҳсил олувчи талабалари учун мўлжалланган. Бўлажак филолог мутахассис адабиёт тарихидан атрофлича билимга эга бўлиши ва ўз билимини ҳаётга татбиқ эта олиш, адабиёт тарихи бўйича мустақил тадқиқотлар олиб бориш, олий ва ўрта мактабларда ўзбек адабиёти тарихини юқори илмий-тадрижий даражада ўқита олиш малакасига эга бўлиши лозим. Ислом дини ва ўзбек мумтоз адабиёти муносабатларини пухта ўзлаштириш бўлажак филолог олдидаги зарурий вазифалардан саналади./Будущий филолог должен обладать знаниями в области истории литературы и уметь применять свои знания, проводить самостоятельные исследования по истории литературы, уметь изучать историю узбекской литературы в высших и средних школах на высоком академическом уровне. Тщательное изучение ислама и связи узбекской классической литературы является одним из приоритетов будущего филолога.</t>
  </si>
  <si>
    <t>Адабиётшуносликка кириш/Введение в литературу</t>
  </si>
  <si>
    <t>«Адабиётшуносликка кириш» ўқув қўлланма филология факультетлари, педагогика университетида таълим оладиган 5В021019 – Четел филологияси: ўзбек тили мутахассислигида таҳсил олувчи талабалари учун мўлжалланган. Дарслик қўлланма бакалавр талабалар орасида "Адабиётшуносликка кириш" курси давомида адабиётшунослик фани билан илк бор системали тарзда танишилади. Зеро, курснинг мақсади ҳам мактабда олинган адабий-назарий билимларни муайян бир тизимга келтирган ҳолда мустақкамлашдан иборатдир. Курснинг барча бўлимида адабий жараён, бадиий адабиётнинг ривожланиш қонуниятлари, адабий тур ва жанрлар, услуб ва метод тушунчалари, бадиий адабиётдаги турли оқим ва йўналишлар ҳақида дастлабки маълумотлар билан таништирилади. /Учебное пособие «Введение в литературоведение» предназначено для филологических факультетов, 5V021019 - Chetel Philology: студенты, обучающиеся в педагогическом университете. Учебник впервые будет систематически вводиться в литературу в рамках курса бакалавриата «Литературные исследования».</t>
  </si>
  <si>
    <t>Ўзбек халқи оғзаки ижодиёти/Устная письменность узбекского народа</t>
  </si>
  <si>
    <t>«Ўзбек халқи оғзаки ижодиёти» ўқув қўлланмаси 5В021019-Четел филологияси: ўзбек тили йўналишининг талабаларига ўтилади. Фольклор халқнинг турмуш тарзи, яшаш шароитлари, ижтимоий мехнат даражасига мос равишда шаклланиб, отадан ўғилга, устоздан шогирдга, авлоддан авлодга ўтиб, сайқаллашиб, мукаммаллашиб, тобора анъанавийлашиб борган ва ниҳоят, касбийлик (профессина-лик) касб этган ҳамда жонли ижро шароитлари орқали бизгача етиб келган./ Учебное пособие для учителей "Устная письменность узбекского народа". Фольклор сформировался в соответствии с образом жизни, условиями жизни и социальной работой людей, от отца к сыну, от учителя к ученику, от поколения к поколению, отбеливанию, совершенствованию, становлению более традиционным и, наконец, благодаря профессионализму и живому выступлению. ,</t>
  </si>
  <si>
    <t>Мадалиев Я.Х., Омаров Н.Қ</t>
  </si>
  <si>
    <t>Адабиёт назарияси /Теория литературы</t>
  </si>
  <si>
    <t>«Адабиёт назарияси» ўқув қўлланмаси 5В021019-четел филологияси: ўзбек тили йўналишининг талабаларига ўтилади. Адабиёт - инсон яратган мўъжиза, халқ онгини шакллантирувчи омил эканлиги, адабиёт назариясини ўрганишнинг маънавий ва амалий аҳамияти. Адабиёт вазифаларининг спецификаси, инсон бадиий асарнинг асосий тасвир предмети ва адабиёт-инсоншунослик эканлиги. Жаҳон адабиёти тарихи-инсон тасвири маҳоратининг мукаммалаша бориш жараёни сифатида. Инсон кечинмалаари тасвирининг икки муҳим жиҳати, адабиётдаги оммавийлик хусусиятини икки қиррасини очишга ёрдам беради./Учебник "Теория литературы" 5V021019- иностранная филология: для студентов узбекского языка. Литература - это чудо, созданное людьми, которое составляет разум людей, духовную и практическую значимость изучения теории литературы. Специфика литературных функций является предметом основного искусства человеческого труда и литературного гуманизма. Всемирная литературная история - как процесс совершенствования человеческих образов. Два важных аспекта человеческих образов - это два аспекта популярности литературы.</t>
  </si>
  <si>
    <t>Мадияров Н.К.</t>
  </si>
  <si>
    <t>Оқу құралы жоғары оқу орындарында оқылатын «Жоғары математика» курсының «Аналитикалық геометрия» бөлімінің бағдарламасына сәйкес жазылған. Оқу құралының әрбір параграфында теориялық қағидалар дәлелдемесімен келтіріліп және оны жақсы меңгеруге жәрдемдесетін мысалдар мен жаттығулар толық түсіндірмесімен шығарылған. Әрбір тараудың соңында практикалық сабақ өткізу кезінде шығарылатын есептер мен жаттығулар топтамасы жауабымен келтірілген. Оқу құралының соңында студенттердің өзіндік жұмыстарына арналған тапсырмалар топтамасы (әр қайсысы 25 нұсқадан) берілген.Оқу құралы лекция және практикалық сабақтарды жүргізу үшін және студенттердің өзіндік жұмыстарын өз бетінше оқып-үйренуіне арналған</t>
  </si>
  <si>
    <t>Мадыханова К.А.</t>
  </si>
  <si>
    <t>Төлем жүйесі</t>
  </si>
  <si>
    <t>Бұл оқу құралында төлем жүйелерін реформалаудың негізгі қадамдары, Ұлттық Банктің төлем жүйелерін қадағалау бойынша қызметтері, ұлттық төлем жүйелерінің қызмет атқарулары бойынша статистикалық мәліметтер, Қазақстан банктерінің арасындағы корреспонденттік қатынастар жүйелерінің қызмет етулеріне талдау және елдің аумағында төлем құралдарының қолданылуы деген сияқты тақырыптар ашылған. Сонымен қатар төлем карточкалары нарығының дамуы туралы және халықаралық ақша аударымдар жүйесі туралы мәліметтер көрсетілген.</t>
  </si>
  <si>
    <t>Маженов /Mazhenov N., Smirnov Yu., Smakova N.</t>
  </si>
  <si>
    <t>Physics</t>
  </si>
  <si>
    <t>The textbook outlines the basic concepts and principles of modern physics which are used in the study of general physics. The book contains 12 chapters. Each section describes the basic concepts and experiences. The manual can be used for the fifst-year</t>
  </si>
  <si>
    <t>Маженов Н.А. Смирнов Ю.М. Копбалина Қ.Б</t>
  </si>
  <si>
    <t>Электр және электрониканың физикалық негіздері</t>
  </si>
  <si>
    <t>Ұсынылып отырған оқулық барлық оқу орындарына кредиттік технологиямен оқитын бакалавриаттармен сабаққа дайындалу барысында студентерге, әрі физика пәнінің жас оқытушыларына арналған. Бұл оқулықтың мазмұны ықшамды, электродинамиканың негізгі тұжырымдары жүйелі түрде шоғырланған. Семинар және зертханалық жұмыстарды жүргізген кезде оқулықтағы материалдарды пайдалануға, студенттердің сынаққа дайындалуға, техниканың салаларын меңгеруге осы оқулықтың мазмұны көмек бере алады</t>
  </si>
  <si>
    <t>рус/анг/каз</t>
  </si>
  <si>
    <t>Мажитаева Ш.М., Мухаметкалиева А.А.</t>
  </si>
  <si>
    <t>Русско-англо-казахский разговорник</t>
  </si>
  <si>
    <t>Разговорник</t>
  </si>
  <si>
    <t>Данное издание способствует развитию полиязычия. Оно может быть использовано студентами университетов, а также широким кругом лиц, выезжающих в деловые и туристические поездки в англоязычные страны. В разговорник включены такие темы, как «Знакомство», «Путешествие», «Покупки», «В таможне», «В банке», «Развлечение. Отдых. Досуг» и т.д. Дана транскрипция английских слов для тех, кто хочет самостоятельно изучить английский язык.</t>
  </si>
  <si>
    <t>Мазбаев О. Б</t>
  </si>
  <si>
    <t>Жарнама: теория және әдістеме</t>
  </si>
  <si>
    <t>Правила по технической эксплуатации гостиниц и их оборудования</t>
  </si>
  <si>
    <t>В пособии рассматриваются основные принципы проектирования гостиничных туристских предприятий, технология их деятельности, излагаются положения, требующие учета при составлении заданий на проектирование и при оценке принимаемых проектных решений. Приведены сведения о стандартизации, классификации, свойствах, характеристиках строительных материалов.
  Освещены противопожарные требования к гостиничным предприятиям, вызывающие наибольшие сложности в практике проектирования и строительства.</t>
  </si>
  <si>
    <t>Мазбаев О.Б., Тоқпанов Е.А., Асубаев Б.Қ.</t>
  </si>
  <si>
    <t>Туристік іс-әрекеттерді ұйымдастырудың теориялық-әдіснамалық негіздері</t>
  </si>
  <si>
    <t>Мазбаев О.Б., Увалиев Т.О.</t>
  </si>
  <si>
    <t>Дүниежүзінің табиғат ресурстар географиясы</t>
  </si>
  <si>
    <t>Оқу құралында қарастырылып талданған табиғат ресурстарымен және оның негізгі топтарымен танысу мәселелері жоғары оқу орындарында «5В011600-география» мамандығында жеке пән ретінде қарастырылған. Ал "5В060800-экология", "5В060900-география" және т.б мамандықтарда келесі: "Дүниежүзінің физикалық және экономикалық географиясы", "ТМД елдерінің физикалық және экономикалық географиясы", "Табиғатты пайдаланудың экологиясы және экономикасы", "Қазақстанның физикалық және экономикалық географиясы" пәндерін оқытуда қажетті материалдармен қамтамасыз етіледі. Әрі орта мектепте география пәнін оқыту барысында мұғалімдерге көмекші құрал бола алады.</t>
  </si>
  <si>
    <t>Майдырова А. Б.</t>
  </si>
  <si>
    <t>Развитие «Электронного правительства» как фактор вовлечения экономики Республики Казахстан в глобальное информационное общество</t>
  </si>
  <si>
    <t>Научные, социальные, экономические и прикладные результаты сегодня ложатся под пресс требований современной эпохи. Они представляются тем, что в условиях современных информационных технологий и развития цифровой экономики, экономический результат определится применением новой информационной методологии, которая позволит принципиально иначе исследовать традиционно сложившиеся процессы в казахстанской экономике, поставив задачу формирования нового информационного капитала в качестве современного совокупного естественного и искусственного интеллекта. В этой связи, актуализируется разработка единого подхода в области внедрения и совершенствования информационных технологий в экономике Казахстана, наблюдение социально-экономических последствий, вызванных ими. Это предопределило необходимость научного исследования «электронного правительства» в неразрывной связи с последствиями, которые происходят в экономике страны. Монография предназначена для государственных служащих, докторантов и магистрантов и др., имеющих интерес к этой проблематике</t>
  </si>
  <si>
    <t>Майдырова А. Б. Доғалов А.Н. Досмағанбетов Н.С.</t>
  </si>
  <si>
    <t>Макроэкономика 1 том</t>
  </si>
  <si>
    <t>Аталған оқулықта макроэкономика пәнінің базалық сұрақтары жан-жақты қарастырылған. Тақырыптық мәселелер теориялық тұрғыдан ғана емес, өзін-өзі тексеру сұрақтары, жаттығулар, есептер, графиктер мен кестелер, тест тапсырмалары, статистикалық деректер және негізгі ұғымдар көмегімен де жатық түсіндіріледі. Оқулық оқыту жүйесінің кредиттік технологиясына негізделеді және 5В050600-Экономика, 5В050700-Менеджмент, 5В050800-Есеп және аудит, 5В050900-Қаржы, 5В051000-Мемлекеттік жергілікті басқару, 5В052100-Мемлекеттік аудит, басқа да экономикалық мамандықтарды даярлайтын жоғары оқу орындарының білім алушыларына, оқытушыларға, сондай-ақ, макроэкономика ғылымын өз бетінше оқитын оқырман қауымға арналады.</t>
  </si>
  <si>
    <t>Макроэкономика 2 том</t>
  </si>
  <si>
    <t>Макешова Ж.М.</t>
  </si>
  <si>
    <t>Іс қағаздарын жүргізу</t>
  </si>
  <si>
    <t>Әдістемелік оқу құралы негізінен жоғары оқу орындарында білім алатын студенттерге арналған. Сонымен қатар, бұл оқу құралын іс жүргізу пәнінен дәріс беретін оқытушылар мен іс қағаздарын қазақ тілін рәсімдеуді өз бетінше үйренем деуші талапкерлер де қолдана алады.Оқу құралында қарастырылған іс қағаздары қоғамдағы ең қажетті ұйымдық құжаттар мен жеке іс қағаздарының топтамасынан тұрады.Іс қағаздарын рәсімдеуді үйрету кезінде құжаттарды рәсімдеуге қойылатын талаптардың мемлекеттік стандарты басшылыққа алынған</t>
  </si>
  <si>
    <t>Макешова Ж.М., Қондыбай К.Ә.</t>
  </si>
  <si>
    <t>Тілдік қатынас негіздері</t>
  </si>
  <si>
    <t>Оқу құралында тілдік қатынастың негізі мәселерінің практикалық аспектілері қарастырылады.Оқу құралы жоғары оқу орындарының филология факультеттерінде «филология: қазақ тілі» және 5В011700 - «қазақ тілі мен әдебиеті», 5В012100«қазақ тілінде оқытпайтын мектептердегі қазақ тілі мен әдебиеті» мамандықтары бойынша оқитын студенттерге арналған</t>
  </si>
  <si>
    <t>Максименко Е.В., Омаров А.Ж.</t>
  </si>
  <si>
    <t>Сравнительное правоведение</t>
  </si>
  <si>
    <t>Настоящий учебно-методический комплекс содержит в полном объеме комплект учебно-методических документов, а именно силлабус, лекционный комплекс, план практических занятий, материалы СРС и СРСП, материалы по контролю и оценке учебных достижений обучающихся. УМКД по Сравнительному правоведению позволяет обеспечить студентов необходимыми материалами для полного исследования и изучения дисциплины. Содержание УМКД соответствует типовым правилам Электронный вариант УМКД размещен в учебных порталах platonus, moodle на сайте www.kgu. kz</t>
  </si>
  <si>
    <t>Максимюк Н.Н., Горелик О.В., Ребезов М.Б.</t>
  </si>
  <si>
    <t>Продукция животноводства. Молоко. 1 часть</t>
  </si>
  <si>
    <t>В учебном пособии рассмотрены вопросы строения молочной железы, физиологические основы молокообразования и молоковыведения; условия организации производства молока высокого качества. 
 Представлены мотоды ветсанэкспертизы молока</t>
  </si>
  <si>
    <t>Продукция животноводства. Молоко. 2 часть</t>
  </si>
  <si>
    <t>В учебном пособии рассмотрены вопросы строения молочной железы, физиологические основы молокообразования и молоковыведения; условия организации производства молока высокого качества. 
 Представлены мотоды ветсанэкспертизы молока.</t>
  </si>
  <si>
    <t>Малгараева З.Б.</t>
  </si>
  <si>
    <t>Логика</t>
  </si>
  <si>
    <t>Маликтаева П.М.</t>
  </si>
  <si>
    <t>Сапа менеджменті жүйесінің негіздері</t>
  </si>
  <si>
    <t>Оқулықтан студенттер Сапа менеджменті жүйесі туралы, сапа менеджменті жүйесінің негізгі элементтері туралы, сапа менеджменті жүйесін әзірлеу және ендіру тәртібі туралы, сапа менеджменті жүйесін сертификаттау, кәсіпорында қолданып жүрген жүйені талдау туралы, даму перспективалары туралы, сапа менеджменті жүйесін басқару туралы ақпараттармен таныса алады. 
 Ұсынылып отырған оқулық «Стандарттау, сертификаттау және метрология» және басқа да мамандықтары бойынша даярланатын студенттерге оқитын студенттерге арналған. 
 Оқулықты сонымен қатар, оқытушылар мен магистранттардың қолдануына болады.</t>
  </si>
  <si>
    <t>Тамақ өнімдерінің сапасын физико-химиялық тұрғыдан талдау</t>
  </si>
  <si>
    <t>Оқулықтан білімгерлер тамақ өнімдерінің бәсекеге қабілеттілігін бағалауды және өнімнің сапасын сараптаудың теориялық негіздемесімен, тамақ өнімдерінің нарығына сипаттама бере отырып сертификаттау жолдарымен де таныса алады.
 Ұсынылып отырған оқулық «Азық-түлік өнімдері технологиясы», «Стандарттау, метрология және сертификаттау» және техникалық мамандықтары бойынша даярланатын студенттерге және инженерлі-техникалық сала бойынша оқитын білімгерлеріне арналған. 
 Оқулықты сонымен қатар, оқытушылар мен магистранттардың қолдануына болады.</t>
  </si>
  <si>
    <t>Ұлттық сусын өнімдерінің сапасын талдау</t>
  </si>
  <si>
    <t>Өнімнің жоғары сапасына технологиялық процестерді оптимальды тех-нологиялық режимдерге сәйкес жүргізу нәтижесінде жетеді.
 Оқу құралынан білімгерлер ұлттық сусын түрлерімен, оның сапасын жақ-сарту жолдарымен және сапасын бақылау әдістерімен танысады, технология-лық процестерін реттеу әдістерін игереді.
 Ұсынылып отырған оқу құралы «Азық-түлік өнімдері технологиясы» және «Стандарттау, метрология және сертификаттау» мамандықтары бойынша даярланатын студенттерге және сусын өндірісінің инженерлі-техникалық сала қызметкерлеріне арналған. 
 Оқу құралын сонымен қатар, оқытушылар мен магистранттардың қолда-нуына болады. Оқу құралы 27 кесте, 12 сурет және 27 қолданылған әдебиет-терден тұрады.</t>
  </si>
  <si>
    <t>Малыхин В., Нуртазина К.Б.</t>
  </si>
  <si>
    <t>Қаржылық математика</t>
  </si>
  <si>
    <t>Айқынддалған жағдайдағы қаржылық математиканың мәселелері қарастырылған (арттырылған және дисконтталған сомалар, төлемдердің ағындары, ренталар, несие есеп айырысулары, инвестициялық жобаларды бағалау, құнды қағаздар нарығының қаржылық есеп айырысулары). Сонымен қатар айқындалмаған жағдайлар да қарастырылған. Оның ішінде: үтымды портфель теориясы, теоретикалық-ықтималдық әдістер және қаржылық тәуекелдер зерттелген. Өзін өзі тексеру сұрақтары мен өз бетінше шығару есептері және олардың жауаптары берілген.</t>
  </si>
  <si>
    <t>Малыхин В.И., Нуртазина К.Б.</t>
  </si>
  <si>
    <t>Салық салудың экономика-математикалық моделдеуі</t>
  </si>
  <si>
    <t>Салық салудың экономика-математикалық негізінің Ресей ғылыми әдебиетіндегі алғашқы жүйелі сипаттамасы берілген. Жеке тұлғалардың табысына салынатын салық, сатудан алынатын салық және жеке тауар нарығындағы акциздік салық, маңызды экономика-математикалық моделдегі салықсалу (фирма теориясында, Леонтьев, Нейман және Солоу моделдерінде), салық ауыртпалығын барынша азайтатын және әл-ауқатты барынша көбейтетін көп тауарлы нарығындағы салықсалу, салықсалу және әлеуметтік саясат, сонымен бірге үшсекторлық салықсалудың моделі сипаталған.
  Жоғары оқу орындардың математика, математикалық және компьютерлік моделдеу, экономика және қаржы мамандықтарындағы студенттері мен оқытушыларына арналған.</t>
  </si>
  <si>
    <t>Мальтекбасов М.Ж., Адамқұлов Н.М., Оспанов Б.Е., Хасенова Э.К., Мальтекбасов А.Ж.</t>
  </si>
  <si>
    <t>Қазақтың музыкалық аспаптарын дайындау технологиясы. І бөлім</t>
  </si>
  <si>
    <t>Технология, сәндік қолөнер, музыка, тарих, мәдениеттану және сызу, мамандықтарына арналған кең көлемді оқу құралы. 2 бөлімнен тұрады. Оқу құралы жалпы орта білімдегі, кәсіптік білім жүйесіндегі, жоғары оқу орындарындағы оқытушы профессор құрамына, білімгерлерге, магистрантарға, докторантарға және өнер сүйгіш қалың оқырман қауымға арналған. Еңбек авторлардың он жылдан астам ғылыми-теориялық және әдістемелік тәжірибесінің нәтижесінде жаңа технологиядағы жазбалардың, сызбалардың көмегімен «Қазақтың ұлттық саз аспаптары» түрлерін, тарихын, жасалу үлгісін кеңінен көрсетуге негізделген.</t>
  </si>
  <si>
    <t>Қазақтың музыкалық аспаптарын дайындау технологиясы. ІІ бөлім</t>
  </si>
  <si>
    <t>Мамаева Г.</t>
  </si>
  <si>
    <t>Қазақ тілінің терминжасам жүйесі</t>
  </si>
  <si>
    <t>Монографияда қазіргі қазақ тіліндегі терминжасам жүйесінің теориялық негіздері терминология теориясына сүйене отырып анықталып, терминжасамның жалпы ғылыми сипаты, терминдердің өзіндік ерекшеліктері, терминжасам тәсілдері арқылы жасалған терминдердің құрылымы мен құрылысы қарастырылған.
 Ғылыми еңбек қазақ терминологиясын зерттеушілерге, тіл мамандарына, жоғарғы оқу орындарының студенттері мен магистранттарына және көпшілік қауымға арналған.</t>
  </si>
  <si>
    <t>Мамаева Л.А. /Mamaeva L.A., Zh.M.Suleimenova, G.E.Zhumaliyeva/</t>
  </si>
  <si>
    <t>Biotechnological bases of production of fermented milk products for medical and prophylactic purposes</t>
  </si>
  <si>
    <t>The theoretical basis of this monograph is the analysis of numerous works of domestic and foreign authors who develop and improve the biotechnology of the production of products for therapeutic and preventive nutrition. In the present work we present information from publications of domestic and foreign authors on the problem under study.
 This monograph presents the results of our own research on the use of highly active strains in the production of fermented milk products for functional nutrition.
 It is recommended for bachelors, students, masters, graduate students and specialists engaged in the field of biotechnology and food industry.</t>
  </si>
  <si>
    <t>Мамбетов Н.Т., Каиров Б.С., Назаров В.К., Сердалин С.М., Ергашев Н.Б., Машинецкий В.М.</t>
  </si>
  <si>
    <t>Подготовка офицера запаса. Сухопутных войск. I книга (1 часть)</t>
  </si>
  <si>
    <t>В разделе данной книги представлен учебный материал по «Тактике» для подготовки офицеров -воспитателей. Учебное пособие предназначено для студентов (курсантов) высших, а так же учащихся средних образовательных учреждении.</t>
  </si>
  <si>
    <t>Подготовка офицера запаса. Сухопутных войск. I книга (2 часть)</t>
  </si>
  <si>
    <t>Мамбетова Г.Т., Кудасбекова А.Б./ Mambetova G.T., Kudasbekova A.B./</t>
  </si>
  <si>
    <t>Methodical instructions for practical lessons on discipline
 «Professionally-oriented foreign language »for the specialty 5B070300 – «Mathematical and computer modeling»</t>
  </si>
  <si>
    <t>методическое указание</t>
  </si>
  <si>
    <t>Methodical instructions for the practical lessons on the discipline Professional-oriented foreign language for the specialty 5B070500 – «Mathematical and computer modeling» is developed in accordance with the requirements of State Educational Standards for specialties and curriculum of the given discipline. This Methodical instruction comprises all necessary data on performance of the course themes Методические указания к практическим занятиям по дисциплине Профессионально-ориентированный иностранный язык по специальности 5B070500 - «Математическое и компьютерное моделирование» разработаны в соответствии с требованиями государственных образовательных стандартов по специальностям и учебным планам данной дисциплины. Данная Методическая инструкция содержит все необходимые данные по выполнению тем курса.</t>
  </si>
  <si>
    <t>Мамесейіт Т.І.</t>
  </si>
  <si>
    <t>Баспа ісінің мәселелері</t>
  </si>
  <si>
    <t>Халықты рухани байытатын, жаңғыртатын бірден бір сала – баспа, кітап мәселесі төңірегінде әңгіме көп. Белгілі қаламгер, ҚР Баспа және полиграфия ісінің қайраткері Т.Мәмесейіт «Баспа ісінің мәселелері» аталған зерттеу еңбегінде бүгінгі баспа ісі туралы жан-жақты ой қозғап, бұл саланың жетістігі мен олқылықтарын терең талдайды. Рухани азықтың жағдайына алаңдап, оның проблемаларын шешуді қарастырады.
 «Кітап – білім бұлағы болса, сол бұлақтың тазалығы үшін, ұлттық мұрат-мүдде үшін күресетін уақыт жетті» деген түйінді негіздейді автор.Баспа ісіндегі басты тұлға – редактордың жауапкершілігі, редакциялаудың қыр-сыры туралы да егжей-тегжейлі сөз болады.Кітап баспа ісімен айналысатын студенттер мен магистранттарға, көпшілік қауымға арналған.</t>
  </si>
  <si>
    <t>Мамырбекова А.К., Кедельбаев Б.Ш., Лаханова К.М.</t>
  </si>
  <si>
    <t>Биотехнология фармацевтического производства</t>
  </si>
  <si>
    <t>Учебное пособие предназначено для студентов очного и заочного отделений специальности 5В070100 «Биотехнология» и включает лекции, содержание которых охва-тывает программу курса. Учебное пособие составлено в соответствии с требованиями учебного плана и про-граммой дисциплины.</t>
  </si>
  <si>
    <t>Кедельбаев Б.Ш., Мамырбекова А.К., Лаханова К.М.</t>
  </si>
  <si>
    <t>Медициналық және ветеринарлық биотехнология</t>
  </si>
  <si>
    <t>5В070100 «Биотехнология» мамандығының студенттеріне «Медициналық және ветеринарлық биотехнология» пәнінен құрастырылған дәрістік жинақ Қазақстан Республикасының мемлекеттік жалпы білім беру стандартына сәйкес бағдарлама мен оқу жоспарының талабына сай барлық қажетті мәліметтерді қамтиды.Дәрістік жинақ жоғары оқу орнында - 5В070100 Биотехнология мамандығы бойынша білім алатын студенттерге «Медициналық және ветеринарлық биотехнология» пәнінен оқу бағдарламасы және жоспарының барлық талаптарына сай 15 дәрістен құрастырылды. Авторлар бұл еңбекте генді инженериясы негізінде ақуызды өнімдер: интерферондар, инсулин, интерлейкиндер, иммунобиопрепараттар және де биологиялық активті заттар: антибиотиктер, стероидты гормандардың өндірістік көлемде алу жолдарын қамтыды.</t>
  </si>
  <si>
    <t>Мамырбекова А., Мамырбекова А.</t>
  </si>
  <si>
    <t>Тұрмыстық химия тауарлары</t>
  </si>
  <si>
    <t>Оқу құралы жоғары оқу орнында 5В011200, 5В060600 - Химия мамандықтары бойынша білім алатын студенттерге «Тұрмыстық химия» пәніне арналған. Оқу құралында синтетикалық жуғыш заттардың сипаттамасы, жуғыш беттік-активті заттардың физика-химиялық қасиеттері, химиялық және оптикалық ағартқыштар, лактар, бояулар, желімдер, тыңайтқыштар, косметика-гигиеналық жуғыш заттар туралы мәліметтер берілген.</t>
  </si>
  <si>
    <t>Мамырбекова Айгуль, Мамырбекова Айжан</t>
  </si>
  <si>
    <t>Биотехнология өндірісіндегі тіршіліктің химиялық негіздері және нанотехнология: пәнінен зертханалық сабақтарға арналған оқу-әдістемелік құрал</t>
  </si>
  <si>
    <t>Оқу-әдістемелік құрал жоғары оқу орындарының химия-биологиялық мамандықтары  бойынша білім алатын студенттерге арналған. Оқу-әдістемелік құралда биологиялық химия және нанобиотехнология пәнінен зертханалық жұмыстардың жүру барысы көрсетілген. Ұсынылатын оқу-әдістемелік құралдың мақсаты – нақты тәжірибелік мәселелер шешу үрдісінде білімдерді тереңдету және кеңейту, тәжірибе жасау дағдыларды меңгеру, алынған тәжірибелік нәтижелерді талдау жасауды игеру</t>
  </si>
  <si>
    <t>Мамытова С.Н.</t>
  </si>
  <si>
    <t>История предпринимательства в Казахстане в XIX - начале XX вв</t>
  </si>
  <si>
    <t>Манабаева А.Ш., Кипшаков С.А.</t>
  </si>
  <si>
    <t>Методика преподавания изобразительного искусства</t>
  </si>
  <si>
    <t>Курс методики преподавания изобразительного искусства в школе призван подготовить студента к будущей педагогической деятельности, вооружить его методическими знаниями, умениями и навыками, овладеть педагогическим мастерством. Учебное пособие написано в соответствии с типовой программой специальности. Учебное пособие предназначено для студентов специальности 5В010700 – «Изобразительное искусство и черчение» очной и заочной формы обучения, а также учащихся педагогических колледжей.</t>
  </si>
  <si>
    <t>Мандыкаева А.Р.</t>
  </si>
  <si>
    <t>Тұлғааралық қарым-қатынастың психологиялық аспектісі</t>
  </si>
  <si>
    <t>Монографияда тұлғааралық қарым-қатынастың теориялық мәселелері қарастырылған. Сонымен қатар жеке тұлғалар арасындағы өзара түсіністік пен жанжал, шиеленістің туындауы мен олардың психологиялық мәні, педагогтің құзыреттілігі мәселесі қамтылған. 
 Монография психологиялық мамандық бойынша білім алып жатқан жоғары оқу орны студенттеріне, магистранттарына, тәжірибелік психологтарға және осы бағытта ғылыми іздену жұмыстарымен айналысатындарға арналған.</t>
  </si>
  <si>
    <t>Мансуров Н.Б.</t>
  </si>
  <si>
    <t>Қазақ тіліндегі діни терминдер сөздігі</t>
  </si>
  <si>
    <t>Бүгінгі таңда діннің қоғамдағы орны ерекше мәртебе алып, оның әлеуметтік мәні артты. Көпшілік ортада, жеке адамдар арасында да, тіпті көшеде дін жайлы сөз етілсе болғаны көпшілікке таныс емес діни терминдер тілге оралады. Оны бірі түсінсе, бірі түсінбей қалады. Ұсынылып отырған қазақ тіліндегі діни терминдер сөздігінде сол ауызекі сөйлеу тілі мен жазба тілде жиі қолданыста жүрген діни терминдердің тіліміздегі негізгі және ауыспалы мағыналары айқындалған. Сөздік филология, шығыстану, тарих факультеттерінің студенттері мен магистранттарына, тілшілерге және терминологиямен айналысып жүрген мамандарға арналған</t>
  </si>
  <si>
    <t>Мансуров С.М., Абильмажинов Е.Т., Шаяхметов Е.Я.</t>
  </si>
  <si>
    <t>Подъемно-транспортные машины</t>
  </si>
  <si>
    <t>Учебное пособие предназначено для изучения основ подъемно транспортных машин, рассмотрены вопросы классификации грузоподъемных и транспортирующих машин, основные понятия и принципы, особенности конструкции и эксплуатации грузоподъемных машин и конвейеров. Приведены иллюстрации, чертежи и кинематические схемы основных типов машин, даны основы расчета талей, кранов и конвейеров. Дается тестовый материал для самопроверки и методический материал для выполнения основных лабораторных и практических работ. Материалы, приведенные в учебном пособии, могут быть использованы при выполнении самостоятельных заданий, дипломного и курсового проектирования.
 Учебное пособие предназначено для студентов и магистрантов технических специальностей ВУЗов.</t>
  </si>
  <si>
    <t>Мануковский А.В., Саринова А.Ж.</t>
  </si>
  <si>
    <t>Микропроцессорные средства и системы управления</t>
  </si>
  <si>
    <t>В учебном пособии изложены основы микропроцессорной средств и систем управления. Материал проиллюстрирован большим числом примеров и задач, а также представлены лабораторные и практические работы. Учебное пособие рекомендуется студентам технических специальностей вузов, а также разработчикам микропроцессорных систем, имеющих данный интерес к учебному пособию.</t>
  </si>
  <si>
    <t>Мараджапов Қ.Қ</t>
  </si>
  <si>
    <t>Былғарыдан жасалған бұйымдар материалдарын танудың зертханалық практикумы</t>
  </si>
  <si>
    <t>Мараджапов Қ.Қ.</t>
  </si>
  <si>
    <t>Аяқ-киім бөлшектерін қолдану қасиеттері</t>
  </si>
  <si>
    <t>Марчибаева У.С.</t>
  </si>
  <si>
    <t>Дене шынықтыру</t>
  </si>
  <si>
    <t>Ұсынылған оқу-әдістемелік құрал дене тәрбиесі бойынша оқу тәрбие үдерісінің негізгі бөлігі ретінде жоғарғы оқу орындарында білім алушыларының педагогикалық және әдістемелік дайындық мәселелеріне арналған. Қазақстан Республикасы Білім және ғылым министрлігінің бекіткен жоғары оқу орындарына арналған «Дене шынықтыру» пәні бойынша білім беру стандарттары мен типтік оқу бағдарламасына сәйкес құрастырылған. Оқу-әдістемелік құралы иллюстрациялық материалдармен жабдықталып, арнайы құрастырылған әдістемелік ұсыныстар негізінде озық арнайы әдістемелер ұсынылған. Оқу құралы жоғары оқу орындарының дене шынықтыру және спорт мамандығы бойынша білім алушылар мен оқытушыларына арналған</t>
  </si>
  <si>
    <t>«Жеңіл атлетика» - арнайы спорттық және педагогикалық бiлiмдерді қалыптастыратын пән. Қазiргi жағдайда - 5В010800 және 6М010800 Дене тәрбиесі және спорт мамандығында бiлiм алушы студенттер мен магистранттардың толыққанды бiлiм алуына, сол арқылы жеңіл атлетика құралын оқып-үйренуге көмектеседi. Бұл оқу құралында жоғарғы бiлiмдi маманға арналған қажетті теориялык мағлұматтар, әдіснамалык жүйелер, негiзгi ұғымдap берiлiп, жас ерекшiлiктерiне байланысты адамдарды қозғалысқа үйрету, денсаулықтарын нығайту, дене дамыту амалдары, әдістері, қағидалары, әдістемелері көрсетілген</t>
  </si>
  <si>
    <t>Марчибаева У.С., Сидорова Р.В., Мендыбаева Н.А.</t>
  </si>
  <si>
    <t>Физическая культура. Методический курс</t>
  </si>
  <si>
    <t>Марчибаева Ұ.С., Қ.Қ. Құланова, Р.Е. Тасполатова, Д.Ж. Боронбаева</t>
  </si>
  <si>
    <t>Емдік дене шынықтыру</t>
  </si>
  <si>
    <t>Бұл оқулықта қарастырылған емдік дене шынықтыру жаттығуларының заманауи тәсілдері аурудың алдын - алуға, адам бойындағы күш-жігерін дамытуға, адамның еңбекке қабілеттілігін қалыптастыруға және адамның ажар келбеті мен жалпы саулығын арттыруға бағытталған. Дене тәрбиесі мен спорт саласындағы мамандарға, студенттерге арналып, оқулық ретінде жазылған</t>
  </si>
  <si>
    <t>Масимханулы Д. , А. Абиденкызы, Д. Кулмаганбетова</t>
  </si>
  <si>
    <t>Основные знания фонетики китайского языка</t>
  </si>
  <si>
    <t>Язык китайский</t>
  </si>
  <si>
    <t>Настоящее пособие рассказывает об основных фонетических категориях китайского языка. Проводит анализ китайской фонетики и ее особенностей, сопоставляя ее с особенностями фонетики казахского языка. Данный учебный материал предназначен для студентов филологов и для студентов высших учебных заведений изучающих китайский язык, а также данный труд может быть полезен как для исследователей китайского языка.так и для широкой аудитории, заинтересованной в изучении китайского языка</t>
  </si>
  <si>
    <t>Мастобаев Ю.А.</t>
  </si>
  <si>
    <t>Психология (общая)</t>
  </si>
  <si>
    <t>Матвеев С.К., Джайчибеков Н.Ж., Шалабаева Б.С.</t>
  </si>
  <si>
    <t>Математические модели сплошных сред в динамике газовзвеси и разреженного газа</t>
  </si>
  <si>
    <t>Монография посвящена актуальным вопросам моделирования и расчета обтекания тел двухфазным потоком (газовзвесью) с учетом хаотического движения частиц, а также их приложения в динамике разреженного газа. Монография может быть полезна научным работникам, занимающимися исследованиями в области механики гетерогенных течений, а также магистрантам, аспирантам и докторантам.</t>
  </si>
  <si>
    <t>Мауина Ғ.А.</t>
  </si>
  <si>
    <t>Биржа ісі</t>
  </si>
  <si>
    <t>«Биржа ісі» оқу құралы типтік бағдарлама курсы негізінде құрастырылған. Оқу құралында биржа ісінің теориялық негіздері қарастырылған, биржалық жұмыстағы тәжірибелер көрсетілген, сонымен қатар биржа ісін бақылау қарастырылған. Фьючерстік сауда опциондық сауданың дамуына үлкен назар аударылған. Биржада көп қолданылатын терминдерге нақты анықтамалар көрсетілген. 
 Оқу құралы жоғары оқу орындарының экономика мамандықтарында оқитын студенттер мен магистранттарға арналған.</t>
  </si>
  <si>
    <t>Мауленова Б.М.</t>
  </si>
  <si>
    <t>Мауленова С.С., Бекмолдин С.Қ., Құдайбергенов Е.Қ.</t>
  </si>
  <si>
    <t>Экономикалық теория. І-бөлім. Екінші басылым</t>
  </si>
  <si>
    <t>Ұсынылып отырған оқу құралының 1-бөлімінде «Экономикалық теория» пәнін игерудегі оқу-әдістемелік материалдар толығымен қамтылған (лекциялар, семинарлық сабақ, логикалық кестелер, жаттығу, тест сұрақтары). Сондай-ақ «Экономикалық теория» курсының типтік оқу бағдарламасына және Қазақстан Республикасының мемлекеттік білім беру стандартының студенттеріне, оқытушыларға арналған.</t>
  </si>
  <si>
    <t>Маусумбаева А.М.</t>
  </si>
  <si>
    <t>Оқушылардың физиологиялық дамуы</t>
  </si>
  <si>
    <t>Оқу құралда оқушылардың физиологиялық дамуының барлық бөлімдері қамтылған.Оқу құрал жоғары оқу және білім беру бағытында мамандықтарының ұстаздары мен студенттеріне арналған</t>
  </si>
  <si>
    <t>Маусымбеков Е.Ж., Мустафина Н.К., Мусагалиева Ж.Е.</t>
  </si>
  <si>
    <t>Методические указания для лабораторных и практических работ по дисциплине «Фотограмметрия» на каз. и русс. языках</t>
  </si>
  <si>
    <t>Әдістемелік нұсқаулар «Фотограмметрия» бағдарламасы және оқу жоспары талаптарына сай құрылған және курс бойынша орындалатын барлық керекті мәліметтерді қамтиды.Әдістемелік нұсқаулар 5В071100 «Геодезия және картография» мамандығының студенттеріне арналғанМетодические указания составлены согласно программе и учебного плана по дисциплине «Фотограмметрия», содержит все необходимые материалы</t>
  </si>
  <si>
    <t>Махамедова Б.Я.</t>
  </si>
  <si>
    <t>Урбаэкология</t>
  </si>
  <si>
    <t>Оқу құралдарында урбанизациялану – қаланың санитарлық – гигиеналық жағдайы, қызметтік аймақтарының орналасуы мен дамуы, ауылдақ мекендердің қалаға айналуы, қоғамдық өмірде қала маңызының артуы, ауылшаруашылықсыз қызметтің қалыптасуы, қала жағдайының экологиялық қауіпсіздігін қамтамасыз етуі және оны тұрақты дамытудың қазіргі заманғы талаптары ғылыми тұрғыда сипатталған. Сонымен қатар қала өміріне экологиялық зиян келтіретін нысандар, қаланы көкалдандыру, прогресстік инновациялық технологияларды пайдаланудың ерекшеліктері қарастырылған.Оқу құралының басты міндеті – барлық табиғи процестердің бірлігі және олардың өзара тығыз байланыстылығы және урбанизация яғни адам баласының қалаларда тұруы үшін ең қолайлы жағдайды жасауға бағытталған мәселелерді қамту, экологиялық жағдайларды жақсарту. Ол қала гигиенасының әртүрлі мәселелерімен: жоспарлау гигиенасымен, атмосфералық ауаны санитарлық тұрғыдан қорғаумен, сумен қамтамасыз ету гигиенасымен коммуналды тұрмыс қалдықтарынан ластанатын су қоймалырының санитарлық қорғау және санитарлық тазарту мен тікелей байланысты. Оқу құралы білім беру саласында білім алатын жоғары оқу орындарының білімгерлеріне, жоғары оқу орындарының оқытушыларына, колледжлерге және экологиялық курстарға арналып қайта өңделіп, баспаға ұсынылып отыр.</t>
  </si>
  <si>
    <t>Маханбеталиева К.Т., Мухамеджанова С.Н</t>
  </si>
  <si>
    <t>Жүн және химиялық талшықтарды иіру технологиясы</t>
  </si>
  <si>
    <t>«Жүн және химиялық талшықтарды иіру технологиясы» оқу құралы: Жоғары оқу орындарының текстиль мамандығының білімгерлеріне арналған. Компоненттерді араластыруға дайындау, араластыру, кардты тарау, жгуттық химиялық жіптерді штапельдеу процестерінің теория мен технология сұрақтары, сонымен қатар жүн және оның химиялық талшықтармен қоспаларын иірудің негізгі жүйелері, қоспаларды жобалау әдістері қарастырылған.</t>
  </si>
  <si>
    <t>Маханбеталиева К.Т., Мухамеджанова С.Н.</t>
  </si>
  <si>
    <t>Текстиль материалдарының жалпы технологиясы</t>
  </si>
  <si>
    <t>Маханбеталиева К.Т., Шардарбек М.Ш.</t>
  </si>
  <si>
    <t>Жаңа текстильді материалдар</t>
  </si>
  <si>
    <t>«Жаңа текстильді материалдар» оқу құралы: Жеңіл және текстиль өнеркәсібі жоғарғы оқу орындарының студенттеріне, магистранттарына және докторанттарына арналған. Оқу құралында әртүрлі салаларда қолданылатын жаңа текстиль материалдары туралы мәліметтер келтірілген.</t>
  </si>
  <si>
    <t>Маханов М., Сулейменов Т.Б., Тоғызбаева Б.Б.</t>
  </si>
  <si>
    <t>Сұйықтар және газ механикасы, құбыр желілерін гидравликалық есептеу</t>
  </si>
  <si>
    <t>Оқу құралында сұйықтар мен газдар механикасының негізгі түсініктемелері мен анықтамалары, физикалық қасиеттері, сұйықтар мен газдардың қозғалысының теориялық негіздері, құбырлар және оның ағынын шектейтін гидравликалық кедергілердің әсерлері,сұйықтардың тесіктер мен саптамалар арқылы ағу заңдылықтары баяндалып, сұйықтар мен газдарды тасымалдайтын құбырларды гидравликалық есептеудің жолдары келтірілген.Оқу құралы инженерлік - техникалық мамандықтардың «Сұйықтар мен газ механикасы», Сұйықтар және газдар механикасы, гидропневможетектер»пәндерін оқитын білімгерлерге арналған</t>
  </si>
  <si>
    <t>Маханова З.А., Елбергенова Г.Ж.</t>
  </si>
  <si>
    <t>Java-дағы таралымды жүйелер пәнінен зертханалық практикум</t>
  </si>
  <si>
    <t>зертханалық практикум</t>
  </si>
  <si>
    <t>Зертханалық практикум 5В070300 «Ақпараттық жүйелер» мамандығының студенттері үшін арналады. Зертханалық практикум тақырып бойынша студенттердің зертханалық жұмыстарды орындауға арналған қажетті мәліметтерді қамтиды: әр тапсырма тақырыбы бойынша жұмыстың мақсаты мен міндеті, зертханалық жұмысқа дайындалу бойынша студентке сілтеме, теориялық мәліметі, тапсырмалар, әдебиеттер және бақылау сұрақтары көрсетілген. Зертханалық жұмыс саны-12.</t>
  </si>
  <si>
    <t>Махатов Б.М. , А. Мелдебеков, В.И. Абрикосова, М.К. Байбатшанов</t>
  </si>
  <si>
    <t>Птицеводство (в 2-х т.)</t>
  </si>
  <si>
    <t>В настоящей книге приведены анатомические и физиологические особенности сельскохозяйственных птиц и их репродуктивные функции, раскраты влияние комплекса биологических факторов скрешивания, полноценного кормления, физиологической стимуляции различных систем организма световых и термических показателей на продуктивность. Представлены наиболее распространенные породы и кроссы птиц используемые в различных странах мира. Изучены вопросы переобразования продуктивных качеств, технологии их переработка применениаем совместных методов племенной работы. 
 Книга рассчитана для широкого круга специалистов отрасли птицеводства и студентов сельсхозяйственного профиля. Она окажет большую помощь многим начинающим птицоводом.</t>
  </si>
  <si>
    <t>Общая зоотехния</t>
  </si>
  <si>
    <t>В настоящей учебной литературе раскрывается вопросы проведения методы племенных работы содержания и кормления в зависимости от вида особенности, зона их разведения, а также представлены основные вопросы ведения животноводства, птицеводства, кролиководства, пчеловодства, кормопроизводства, приготовления кормов, ветеринарного лечения животных. 
 Литература рассчитана для студентов среднего и профессионального образования, а также широкого круга специалистов отрасли сельсхозяйственного профиля. Она окажет большую помощь многим начинающим специалистам.</t>
  </si>
  <si>
    <t>Перепеловодство</t>
  </si>
  <si>
    <t>В настоящей книге приведены особенности репродуктивный функции перепелов, раскрыты влияние комплекса биологических факторов - скрещивания, полноценного питания, физиологической стимуляции генеративной и эндокринной систем организма, световых и термических показателей на продуктивность. Изучены вопросы практического преобразования перепелов местный популяции применительно к конкретным природно-климатическим условиям Казахстана. 
 Книга рассчитана для широкого круга специалистов отрасли птицеводства и студентов сельсхозяйственного профиля. Она окажет большую помощь многим начинающим перепеловодам.</t>
  </si>
  <si>
    <t>Махатов Б.М. , Б.Р. Әкімбеков, М.К. Байбатшанов, К.К. Қайроллаев, Ү.А. Нұралиева</t>
  </si>
  <si>
    <t>Ара шаруашылығы (2 томда)</t>
  </si>
  <si>
    <t>Оқулықта ара шаруашылығының тарихи жөнінде мәліметтер, ара отбасының биологиясы, өсіруге керекті құрал-жабдықтар, өсіріп-көбейту технологиясы, ара тұқымын асылдандыру жұмыстары, қоректік базасы, ара аурулары және емдеу жолдары, бал сорттары жөнінде толық қарастырылған. Кітап студенттерге, магистрантарға, PhD-докторантарға және көпшілік оқырмандарға арналған.</t>
  </si>
  <si>
    <t>Оқулықта ара шаруашылығының тарихи жөнінде мәліметтер, ара отбасының биологиясы, өсіруге керекті құрал-жабдықтар, өсіріп-көбейту технологиясы, ара тұқымын асылдандыру жұмыстары, қоректік базасы, ара аурулары және емдеу жолдары, бал сорттары жөнінде толық қарастырылған.
 Кітап студенттерге, магистрантарға, PhD-докторантарға және көпшілік оқырмандарға арналған.</t>
  </si>
  <si>
    <t>Махатов Б.М. , В.И. Абрикосова, М.К. Байбатшанов, Н.А. Мелдебекова</t>
  </si>
  <si>
    <t>Нетрадиционное птицеводство Казахстана (в 2-х т.)</t>
  </si>
  <si>
    <t>В настоящей книге приведены анатомические и физиологические особенности сельскохозяйственных птиц и их репродуктивной функции, раскрыты влияние комплекса биологических факторов скрешивания, полноценного кормления, физиологической стимуляции различных систем организма световых и термических показателей на продуктивность. Представлена наиболее распространенные породы и кроссы птиц используемые в различных странах мира. Изучены вопросы преобразования продуктивных качеств, технологии, их переработка с применением современных методов племенных работы. 
 Книга рассчитана для широкого круга специалистов отрасли птицеводства и студентов сельсхозяйственного профиля. Она окажет большую помощь многим начинающим птицоводом.</t>
  </si>
  <si>
    <t>Махатов Б.М., А.М. Мелдебеков, В.И. Абрикосова, Н.А. Акимжан, М.К. Байбатшанов</t>
  </si>
  <si>
    <t>Краткий терминологический словарь в птицеводстве</t>
  </si>
  <si>
    <t>Словарь – справочник, охватывает все стороны содержания, разведения и выращивания кур, гусей, уток, а также индеек, цесарок, страусов, голубей и перепелов. Книга также содержит описание различных пород домашней птицы, дает информацию о возможных заболеваниях и способах профилактики болезней птиц. Данный справочник рассчитан для специалистов, птицеводов и любителей, которые занимаются вопросами разведения птиц.</t>
  </si>
  <si>
    <t>Махатов Б.М., Қожалы Б.К., Байбатшанов М.К.</t>
  </si>
  <si>
    <t>Мал азықтандыру мөлшері мен рациондары</t>
  </si>
  <si>
    <t>Оқу құралында азық мөлшерінің қолайлы орташа көрсеткіштері мен малға қажетті қуат, минералды заттар және дәрмедәрілердің мөлшерлері келтірілген. Қазақстанның осы салада істейтін ғалымдарының озық ғылыми-зерттеу жетістіктерін және шетел авторларының деректерін ескере отырып, қуат көрсеткіштерін МДж, ал протеин құндылығын ыдырайтын және ыдырамайтын фракциялары мен шикі протеин, жасұнықтардың бейтарап бөліктері де ескерілген.</t>
  </si>
  <si>
    <t>Махатов Б.М., Сабденов К.С., Кулатаев Б.Т.</t>
  </si>
  <si>
    <t>Қой шаруашылығы І бөлім (2 томда)</t>
  </si>
  <si>
    <t>Қой шаруашылығы оқулығы жоғары оқу орындарының Ауыл шаруашылығы мамандығында оқитын студенттерге арналған, оқулық типтік бағдарламаға сәйкес жазылған. Оқулықта қой шаруашылығының қазіргі жағдайы және оның алдағы уақытта даму мүмкіншілігі жөнінде нақты жазылған. Сонымен қатар, қой тұқымдарының жіктеуі және сипаттамалары, болашақта оларды жақсарту, өнімділігін арттыру жолдары берілген. Қой шаруашылығы өндірісіндегі қолданылып жүрген және жаңа технологиялар негізінде қойды өсіру, төлдету, азықтандыру, бордақылау және жайып семірту мәселелері қарастырылған.</t>
  </si>
  <si>
    <t>Қой шаруашылығы ІІ бөлім (2 томда)</t>
  </si>
  <si>
    <t>Қой және ешкі шаруашылығы және жүн, елтірі мен ет өнімдерін өндіру тәсілдері оқулығы жоғары оку орындарының Зоотехния және Мал шаруашылығы өнімдерін өндіру технологиясы мамандықтары үшін ҚР Білім және Ғылым Министірлігі бекіткен бағдарламаға сәйкес жазылған. Қой, қаракөл, ешкі шаруашылығының қәзipri жағдайы және оның алдағы уақытта даму мүмкіншілігі жөнінде нақты жазылған. Сонымен қатар қой, қаракөл, ешкі тұқымдарының жіктеуі және сипаттамалары болашақта оларды жақсарту, өнімділігін арттыру жолдары егжей-тегжейлі берілген. Қой, қаракөл, ешкі шаруашылығы өндірісіндегі қолданылып жүрген жаңа технологиялар негізінде қойды өcipy, төлдету, азьқтандыру, бордақылау және жайып семірту мәселелері жазылған. Сонымен қатар пәнді оқыту барысында қолданылатын зертханалық және тәжірибелік сабақтарды жүргізу де берілген. Сайып келгенде оқулық студентке, магистранттарға, докторанттарға және ғылыми институттағы қызметкелерге түciнiктi және барлық қажетті мағұлмат алуға ыңғайлы құрылған.</t>
  </si>
  <si>
    <t>Махатова А.Х, Құрақбаев Ж.С., Махатова Ә.</t>
  </si>
  <si>
    <t>MathСad ортасында жұмыс істеу</t>
  </si>
  <si>
    <t>Оқу құралы әйгілі математикалық пакет MathCad ортасында жұмыс істеп үйренуге арналған. MathCad ғылыммен білімнің және техниканың әр түрлі аймақтарын автоматтандыру үшін математикалық есептеулерге арналған пакет. MATHCAD-тың көмегімен кітап, диссертация, ғылыми есеп дипломдық және курстық жобаларды тек әртүрлі үлгідегі сапалы мәтін мен ғана емес, ең күрделі математикалық формула жиынтығымен, есептеулермен, графиктік көріністерді дайындауға болады. Оқулықта MathCad ортасында жұмыс істеп үйрену үшін қажет мәліметтер және көптеген математикалық есептердің шығару тәсілдері қарастылған. Өткен материалдарды пысықтау және «Mathcad ортасында қолданбалы есептерді моделдеу» пәнінен практикалық дағдыларды қалыптастыру үшін өзіндік жұмыстарға есептер қарастырылған. Оқу құралының материалдары MathCad ортасын пайдаланатын барлық пайдаланушыларға, студенттерге, инженерлерге және ғылыми қызметкерлерге де үлкен үлесін қосады. Оқу құралы 5B060200 және 5B011100 «Информатика» мамандығының студенттеріне арналған.</t>
  </si>
  <si>
    <t>Махмұтов С.М.</t>
  </si>
  <si>
    <t>Зоология</t>
  </si>
  <si>
    <t>Оқулықта зоология пәні бойынша өтілетін материалдардың жалпы сипаттамасы берілген. Онда жануарлар дүниесінің жүйесі туралы қазіргі деректерді және жануарлардың негізгі топтарының экологиясын ұсынады. Сонымен қатар жануарлардың биологиясы, тіршілік ортасы, табиғатта таралуы жан-жақты баяндалған. Жануарлардың әртүрлі ауруларды таратудағы маңызы жайлы мағлұматтар берілген. Жер бетіндегі таралған жануарларды қорғау тіршіліктің үнемі дамып, жаңарып отыруын қадағалау, жануарлардың халық шаруашылығында және адам өміріндегі маңызы жайлы деректерді ұсынады. Оқулықта зоология курсы бойынша омыртқасыз және омыртқалы жануарлар жөнінде толық сипаттама берілген. Ұсынылып отырған оқулық педагогикалық, медициналық, ветеринарлық жоғары оқу орындарының студенттеріне, оқытушыларына және басқа биология салаларының мамандарына арналған</t>
  </si>
  <si>
    <t>Кристалдар химиясының негіздері</t>
  </si>
  <si>
    <t>Оқу құралында кристаллография мен кристалдар химиясындағы қазіргі түсініктер қысқаша және дәйекті түрде баяндалған: кристалдар симметриясы, кристалдардың морфологиясы мен құрылымы, оларды зерттеу әдістері қарастырылған. Оқу құралы «Химия» мамандығы бойынша білім алатын студенттер, аспиранттар қауымына, сонымен қатар кристалдар химиясы, кристаллографиямен және қатты денелер химиясы және физикасымен айналысатын мамандарға арналған.</t>
  </si>
  <si>
    <t>Маширова Т.Н</t>
  </si>
  <si>
    <t>Банк менеджменті</t>
  </si>
  <si>
    <t>Оқу құралында келесі маңызды сұрақтар қарастырылған – банк менеджментінің түсінігі, мәні, түрлері және негізгі бағыттары; банк менеджментінің шетелдік іс-тәжірибедегі үлгілері; банк қызметін ұйымдастыру және банктің ұйымдық құрылымының негіздері; банк саясаты: мақсаты, негізгі бағыттары және қалыптасу ережелері; банктің кадрлық менеджменті; банк қызметіндегі стратегиялық басқару; банктің меншікті капиталын басқару; банк активтерін басқару; пассивтерді басқару; банк өтімділігін басқару; шетел мемлекеттеріндегі банктердегі менеджменттің ұйымдастыру шарттарын анықтап, тәжірибесін үйрену және т.б..
 Оқу құралы жоғары оқу орындарының студенттеріне, магистранттарына, аспиранттарына, оқытушыларына, сонымен қатар банк менеджменті мәселелері қызықтыратын жалпы оқырманға арналған.</t>
  </si>
  <si>
    <t>Машрапов Н.К.,Машрапова Г.Н.</t>
  </si>
  <si>
    <t>Дифференциалдық теңдеулер (тәжірибелік курс)</t>
  </si>
  <si>
    <t>Бұл оқу-әдістемелік құралында жай дифференциалдық теңдеулер курсы бойынша қысқаша теориялық мәліметтер берілген және тектік есептерді шешу жолдары қарастырылған. Құралдың материалы табиғаттанудың әр түрлі саласында эволюциялық процесстерді сипаттайтын дифференциалдық теңдеулерді шешкен және зерттеген жағдайларда тәжрибелік дағдыларын қалыптастыруға мүмкіндік береді</t>
  </si>
  <si>
    <t>Медетов Ш.М.</t>
  </si>
  <si>
    <t>Есептер жинағы. Мәшине бөлшектері және мәшине құрылымын құру негіздері курсы бойынша тәжірибелік сабақтарға арналған оқу құралы.</t>
  </si>
  <si>
    <t>Есептер жинағында бөлшектер мен тораптардың қосылыстары, механикалық берілістер және біліктер, өстер, подшипниктер, муфталар бойынша есептер келтірілген. Есептердің шығарылу реті, есептеу мысалдары және студенттердің өздігінен шығаруына арналған есептер берілген.</t>
  </si>
  <si>
    <t>Медеубаев Н.А.</t>
  </si>
  <si>
    <t>Дәнекерлеу құрылымдарын дайындау технологиясы</t>
  </si>
  <si>
    <t>Дәнекерлік конструкциялардың материалдары дәнекерлеу процесінде едәуір жылулық әсерге ұшырайды. Сондықтан дәнекер қосылыстардың талап етілетін қасиеттерін қамтамасыз ету үшін конструкцияның материалдарын таңдаудың маңызы бар. Дәнекерлік конструкцияларды жобалау кезінде олардың тұтас құймалы болып табылатынын есепке алу керек. Аса жетілген конструкцияларды әзірлеу үшін үлкен мүмкіндіктер тудыратын бұл қасиеттер олардың жұмыс шарттарын біршама күрделендіреді. Дәнекерлеу құрылымдарын дайындау технологиясы оқу құралы оқу жоспарына сәйкес «Машинажасау», «Құрылыс» және «Металлургия» мамандықтары бойынша бакалаврлар дайындауға құрылған және машина - жасау мен құрылысшылардың жоғарғы оқу орындарының студенттері үшін тағайындалған</t>
  </si>
  <si>
    <t>Медеубаев Н.А., М.Н. Алмағамбет</t>
  </si>
  <si>
    <t>Электр доғалы газбен дәнекерлеу</t>
  </si>
  <si>
    <t>Оқу құралында газ жалынымен өңдеудің негізгі тәсілдері қарастырылған. Болат, шойын, түсті металдарды газ жалынымен өңдеудің теориясы мен технологиясы ұсынылған. Бұл процестерге метал және метал емес материалдарды біріктіру, қорыту, газбен, оттегі ерітіндісімен, гпз электрімен, найзалық кесу, дәнекерлеу мен бетін шынықтыру, газбен түзету, термоөңдеу, плазмаменметалдарды және басқалары жатады. Сондықтан дәнекер қосылыстардың талап етілетін қасиеттерін қамтамасыз ету үшін конструкцияның материалдарын таңдаудың маңызы бар. Дәнекерлік конструкцияларды жобалау кезінде олардың тұтас құймалы болып табылатынын есепке алу керек. Аса жетілген конструкцияларды әзірлеу үшін үлкен мүмкіндіктер тудыратын бұл қасиеттер олардың жұмыс шарттарын біршама күрделендіреді. Электр доғалы газбен дәнекерлеу оқу құралы оқу жоспарына сәйкес «Машинажасау», «Құрылыс» және «Металлургия» мамандықтарының жоғарғы оқу орындарының студенттері үшін тағайындалған</t>
  </si>
  <si>
    <t>Дәнекерлеу өндірісінде беріктікті бақылау</t>
  </si>
  <si>
    <t>Өнімді металдарды және қорытпаларды, жартылай фабрикаттарды, бұйымдарды, түйін мен машиналарды өткізу және қабылдау кезінде бөлек технологиялық операция өнімнің сапалық бақылау мәселесі ғылым-зерттеу институттарының, жобалы - конструкторлы ұйымдары мен зауыттарының басты назарында. Жетілген технологияның өзі толық ақаусыз материалды алуды қамтамасыз ете алмайтындығына негізделген. Эксплуатация шартындағы механизмдер және машиналар бөлшектеріндегі ақаулардың болуы жөніндегі сұрақ тууының өзі мәнді. Осы сұрақтарға жауап табуда бақылаудың әдістеріне үлкен рөл жүктейді. Бақылау әдістерін қолданудың өзі қазірде көптеген авария мен оқыс оқиғаларының болмауының алдын алуға мүмкіндік берді. «Дәнекерлеу қосылыстарының сапасын бақылау» пәні бойынша «Машина жасау», «Құрылыс» мамандықтарының студенттеріне және ҚарМУ-дың инженерлік жылуфизика кафедрасының «Беріктікті бақылаудың физикалық әдістері» пәні бойынша «Жылуэнергетика» мамандығының магистранттарына арналған</t>
  </si>
  <si>
    <t>Медеубаева Ж.М.</t>
  </si>
  <si>
    <t>Халықаралық қатынастар теориясы</t>
  </si>
  <si>
    <t>Оқу құралы «халықаралық қатынастар», «аймақтану», «саясаттану» мамандықтарының студенттері мен оқытушыларына, ізденушілерге арналған. Онда халықаралық қатынастар теориясының бірқатар басты мәселелеріне түсініктеме беріліп, талдау жасалған.</t>
  </si>
  <si>
    <t>Медеубаева Ж.М., Қилыбаева П.</t>
  </si>
  <si>
    <t>Аймақтану негіздері</t>
  </si>
  <si>
    <t>Оқу-әдістемелік құрал аймақтанудың жалпы ұғымдары және аймақтандыру үрдісіндегі әртүрлі факторлардың ролі, аймақтардың физикалық-географиялық, мәдени-тарихи, саяси, экономикалық ерекшелігі мәселелерін қарастырады. «Аймақтану», «халықаралық қатынастар», «тарих», «халықаралық экономика» мамандығының студенттеріне, магистранттарына арналған.</t>
  </si>
  <si>
    <t>Медеуова Ғ.Ж., Жайлыбай К.Н.</t>
  </si>
  <si>
    <t>Экотоксикология</t>
  </si>
  <si>
    <t>Мейірбеков А.</t>
  </si>
  <si>
    <t>Табиғатты пайдалану және оны қорғау негіздері</t>
  </si>
  <si>
    <t>Авторлар ұжымының бұл еңбегінде қазіргі кезде Қазақстан Республикасында жүріп жатқан нарықтық экономика жағдайында табиғатты пайдалану және оны қорғау мәселелеріне жан-жақты талдау жасалып, өндірістің жылма-жыл құлдырауын тоқтату, олардың жұмыс тиімділігін арттыру мақсатында табиғи ресурстарды тиімді пайдаланудың нақты жолдары көрсетілген. Оқу құралы экономикалық жоғары оқу орындарының студенттері мен оқушыларына арналған</t>
  </si>
  <si>
    <t>Мейрамбекова Л.К.</t>
  </si>
  <si>
    <t>Қыпшақ тобы тілдеріндегі бір буынды түбір етістіктердің салыстырмалы сипаттамасы.</t>
  </si>
  <si>
    <t>Кахаский язык</t>
  </si>
  <si>
    <t>Бұл еңбекте қазақ тілінің лексикалық қазынасындағы жалпытүркілік қабат және қазақ тілінің байырғы сөздері, оның ішінде қимыл атауларының түбір˗негіздері «қыпшақтық» контексте тарихи тұрғыдан өзектеледі. Қазақ тіліндегі етістік моносиллабтар жақын туыстық қатыстағы ноғай, қарақалпақ, татар, башқұрт, құмық, қарайым тілдерімен салыстырылып, етістік моносиллабтардың фонологиялық құрылысындағы, лексика˗семантикалық деңгейлеріндегі қыпшақ тобы тілдеріне тән ортақтықтардың табиғаты сараланады. Қыпшақ тобы тілдерінің моносиллабтық негізін лингвистикалық түркологиядағы «түркілік түбір» мәселесі тұрғысынан өзектей отырып, қазақ тіліндегі V, СV, VС, СVС, VСС, СVСС құрылымдық типтердегі етістік моносиллабтармен сәйкес келетін өзге де қыпшақ тілдеріндегі бір буынды түбір етістіктердің фонологиялық˗құрылымдық және лексика˗семантикалық салыстырмалы сипаттамасы жасалды. Түбір етістіктердің бастапқы мағынасының туынды, ауыспалы мағыналарға әсері және қыпшақ тобы тілдері арасындағы көпмағыналық құбылысы қарастырылады. Еңбек лингвист мамандарға, студенттер мен магистранттарға, сондай-ақ түркітану, соның ішінде қыпшақтану мәселелерімен шұғылданушы көпшілік қауымға арналған.</t>
  </si>
  <si>
    <t>Мейрамкулова К.С. (Meiramkulova K.S.)</t>
  </si>
  <si>
    <t>Ecological toxicology</t>
  </si>
  <si>
    <t>В основу учебника положены современные представления о способах поступления и накопления различных токсинов в живых организмах. Существуют общие закономерности влияния основной группы загрязняющих веществ, способа их получения и миграции, трансформации и накопления в окружающей среде и организме. Существуют аспекты научного подхода к проблеме адаптации супраорганизмов; основные понятия и принципы оценки токсичности с точки зрения эпидемиологической токсикологии и экотоксикологии. Также характерны особенности токсикологического, экотоксикологического нормирования. Экотоксикологические исследования сосредоточены на изучении миграции ксенобиотиков (чужеродных для живых организмов соединений, не вступающих в пластический или энергетический обмен в клетке) в экологических системах, механизмов их включения в природные циклы, а также воздействия Изменения в естественном потоке веществ в биосфере - это нарушение экологического баланса и преобразование элементов биосферы, вымирание биоразнообразия, риск для здоровья человека. Предназначено для студентов специальности «Экология», а также студентов биологических , сельскохозяйственного и медицинского профиля, рекомендуется для использования на семинарах и в лабораториях, а также для выполнения отдельных работ.</t>
  </si>
  <si>
    <t>Мейрамова Н. А., Никифорова С.А., Ижанова Г.Б., Аралбай С.М.</t>
  </si>
  <si>
    <t>Әлеуметтану бойынша дәрістер курсы</t>
  </si>
  <si>
    <t>Оқу-әдістемелік кұралда «Әлеуметтану» пәнінің негізгі тақырыптары тереңірек қарастырылған. Құралдың соңында бақылау сұрақтары, жағдайаттық мәселелер келтірілген. Бұл студенттерге пән бойынша қорытынды бақылауға дайындық ретінде ұсынылып отыр.</t>
  </si>
  <si>
    <t>Мейрманов С. Т.</t>
  </si>
  <si>
    <t>Демографиялық саясат (2 томда)</t>
  </si>
  <si>
    <t>Бұл оқулықта Қазақстан Республикасының демографиялық саясатының қалыптасу барысы мен жүзеге асуына кешенді саясаттанулық талдау жасалған. Жаһандану жағдайындағы демографиялық қауіпсіздікке қатерлер анықталынған.</t>
  </si>
  <si>
    <t>Мейрманов С.Т.</t>
  </si>
  <si>
    <t>Саясат теориясы</t>
  </si>
  <si>
    <t>Бұл оқу құралында саясат теориясы мәселелері мен саясат теорияларына кешенді түрде түсініктеме берілген, саясаттану ғылымы саласындағы әртүрлі теориялар жан-жақты қарастырылған. 
 Оқу құралы студенттер, оқытушылар және саяси ғылымдар бойынша ізденушілерге арналған.</t>
  </si>
  <si>
    <t>Саясат теориясы және саясаттану пәнін оқыту әдістемесі</t>
  </si>
  <si>
    <t>Менейлюк А. И., Кулибаев А.А. Нурбатуров К.А., Кудерин М.К., Лукашенко Л. Э., Олейник Н.В., Дё И.М.</t>
  </si>
  <si>
    <t>Внутренняя отделка зданий. Исследование казахстанского сырья.</t>
  </si>
  <si>
    <t>Мергалиев Д. М., Абдалимова Ж. С.</t>
  </si>
  <si>
    <t>Инновационные технологии библиотечного обслуживания Павлодарского Прииртышья</t>
  </si>
  <si>
    <t>В монографии раскрываются вопросы модернизации библиотечного обслуживания, результатов внедрения и перспектив развития инновационных технологий предоставления информации на примере библиотек Павлодарского региона, а именно Областной объединенной универсальной научной библиотеки имени С. Торайгырова и Научной библиотеки имени С. Бейсембаева ПГУ имени С. Торайгырова. Монография представляет интерес для преподавателей, студентов, магистрантов, научных работников.</t>
  </si>
  <si>
    <t>Мергалиев Д. М., Ж. С. Абдалимова</t>
  </si>
  <si>
    <t>Освоение игры на фортепиано</t>
  </si>
  <si>
    <t>В данном учебном пособии представлен материал для приобретения и развития навыков игры на фортепиано на материалах сочинений композиторов Казахстана.
 Учебное пособие «Освоение игры на фортепиано» предназначено для студентов специальности «Музыкальное образование», учителей ДМШ, педагогов музыкальных колледжей, преподавателей Вузов.</t>
  </si>
  <si>
    <t>Мерғалиев Д. М., Абдалимова Ж. С.</t>
  </si>
  <si>
    <t>Фортепианода ойнауды меңгеру»</t>
  </si>
  <si>
    <t>Ұсынылып отырған жұмыс фортепиано аспабында ойнауды меңгеру үшін және Қазақстан Республикасының атақты композиторларының шығармашылық өнерін насихаттау мақсатымен құрастырылған.
 Бұл оқу құралы «Музыкалық білім» мамандығында оқитын студенттеріне, сонымен қатар музыкалық колледж оқушыларына, орындаушыларға және оқытушыларға арналған.</t>
  </si>
  <si>
    <t>Мергалиев Д. М., Нехвядович Л. И., Каримов Т. Б., 
 Мелехова К. А., Степанская А. Г.</t>
  </si>
  <si>
    <t>Традиции – душа народа: национальные музыкальные инструменты</t>
  </si>
  <si>
    <t>В предлагаемой вниманию читателя коллективной монографии исследуется проблема сущности и развития этнической традиции, проявляющейся в изготовлении народных музыкальных инструментов. Авторами рассмотрены народные музыкальные инструменты Казахстана, Монголии и России. Сохранение этнокультурного многообразия, диалог и взаимодействие уникальных национальных традиций являются основой цивилизационной стабильности человечества и его эволюционного культурного потенциала.</t>
  </si>
  <si>
    <t>Мергалиев Д. М., Смакова З.Н.</t>
  </si>
  <si>
    <t>Қазақстан өнеріндегі фольклорлық дәстүрлер</t>
  </si>
  <si>
    <t>Бұл монография өнер негіздерін, оның ішінде қоғамдағы мәдениетті, қазақ фольклорын қалыптастырудағы жаңа жүйе мәселелерін ерекшелеп көрсеткенін қарастырады. 
 Қазақ халқының тарихы, дәстүрі және көркем әлемі қайнар көзі ретінде терең зерттеудің ерекше маңызы бар. 
 Монография педагогикалық мамандықтың студенттеріне, магистранттарына, мұғалімдеріне, оқытушыларына, сол сияқты кітапсуйер қауымға арналған.</t>
  </si>
  <si>
    <t>Мергалиев Д.М.</t>
  </si>
  <si>
    <t>Аккордеонда ойнауды меңгеру</t>
  </si>
  <si>
    <t>Оркестровое музицирование</t>
  </si>
  <si>
    <t>Учебное пособие раскрывает основные явления оркестровой культуры, где особое значение приобретает проблема коллективного исполнительства. В пособии даны рекомендации для самостоя¬тельных занятий студентов по дисциплине «Оркестр», краткие сведения о творчестве композиторов, произведения которых исполняются оркестровыми коллективами, методические указания, задания, списки рекомендуемой литературы, что несомненно окажет помощь будущим учителям музыки. Учебное пособие предназначено студентам и педагогам музыкально-педагогических факультетов вузов и музыкальных колледжей, а также широкому кругу ценителей искусства и культуры.</t>
  </si>
  <si>
    <t>Освоение игры на аккордеоне</t>
  </si>
  <si>
    <t>Настоящее пособие адресовано студентам педагогических вузов, обучающихся по специальности 5В010600 «Музыкальное образование» по дисциплине «Основной музыкальный инструмент», также учащимся, музыкальных колледжей, ценителям музыкального искусства и его исполнителям. 
 В пособии рассматривается специфика инструмента, даются методические рекомендации по освоению основных исполнительских приемов и навыков, содержатся сведения по истории аккордеона.</t>
  </si>
  <si>
    <t>Фольклорные традиции в искусстве Казахстана</t>
  </si>
  <si>
    <t>Монография раскрывает основные явления искусства, где особое значение приобретает проблема новой системы функционирования культуры в обществе, в том числе казахского фольклора. Особую важность приобретает глубокое изучение фольклора как источника познания истории, традиций и художественных достижений казахского народа.
 Монография адресована студентам педагогических специальностей, магистрантам, педагогам, а также широкому кругу читателей.</t>
  </si>
  <si>
    <t>Мергалиев Д.М., М.П. Попандопуло, А.И. Раимбергенов</t>
  </si>
  <si>
    <t>Интерграция культур и национальные художественные школы</t>
  </si>
  <si>
    <t>В монографии анализируются традиции национальных худо-
 жественных школ в процессе интеграции культур Запада и Востока
 в ХХ веке, фольклор как базовая духовная ценность казахского народа
 и важный фактор развития художественного национального стиля.
 Монография посвящена также становлению и развитию худо-
 жественной культуры Казахстана на основе национальных традиций
 и опыта европейского профессионального искусства.</t>
  </si>
  <si>
    <t>Мергалиев Д.М., Смакова З.Н., Абдалимова Ж.С. /D. M. Mergaliev, Z. N. Smakova, Zh. S. Abdalimova</t>
  </si>
  <si>
    <t>WORKING WITH THE ORCHESTRA</t>
  </si>
  <si>
    <t>The manual reveals the basic phenomenon orchestral culture, where special importance is the problem of collective performance in the Russian and English languages. 
 The manual is recommended for students and teachers of musical and pedagogical faculties of universities and music colleges, and a wide circle of connoisseurs of art and culture.</t>
  </si>
  <si>
    <t>Мергалиев Д.М./D. M. Mergaliev, Zh. S. Abdalimova</t>
  </si>
  <si>
    <t>Mastering of playing on the piano</t>
  </si>
  <si>
    <t>Material for acquisition and development of skills of playing a piano on materials of compositions of composers of Kazakhstan is presented in this manual.
 The manual «Mastering of playing on the piano» is intended for students of specialty "Music education", teachers of musical colleges, teachers of Higher education institutions.</t>
  </si>
  <si>
    <t>Мергалимова А.К., Айтмагамбетова М.Б.</t>
  </si>
  <si>
    <t>Теоретические основы тепловых и атомных электростанций</t>
  </si>
  <si>
    <t>Учебное пособие "Теоретические основы тепловых и атомных электростанций" предназначено для студентов энергетических специальностей. Учебное пособие состоит из 14 глав, в которых подробно описаны основное и вспомогательное оборудование тепловых и атомных электростанций, а также технико-экономические требования к ТЭС, различного рода зависимости, балансы пара и воды и т.д.. Данное пособие соответствует требованиям, предъявляемым работодателями к изучению профильных дисциплин теплоэнергетических специальностей, а также в полном объеме подойдет для проведения переподготовки специалистов других специальностей, повышения квалификации, в связи с чем рекомендуется к изданию</t>
  </si>
  <si>
    <t>Учебное пособие "Нетрадиционные возобновляемые источники энергии" предназначено для студентов специальности 5В071700 "Теплоэнергетика". Учебное пособие состоит из 7 глав, в которых подробно описаны. Знакомство и изучение данной дисциплины дает студенту все необходимые знания по проблемам энергетики, не связанные с сжиганием органического топлива для получения тепловой и электрической энергии</t>
  </si>
  <si>
    <t>Меркулов В.В.</t>
  </si>
  <si>
    <t>Химия высокомолекулярных соединений</t>
  </si>
  <si>
    <t>Учебное пособие для студентов повышенного уровня обученияспециальности 240404 «Технология производства высокомолекулярных соединений» разработано в развитие программы учебной дисциплины «Химия высокомолекулярных соединений» базового уровня обучения. Изучение дисциплины «Технология производства высокомолекулярных соединений» предусматривается на базе опорных знаний по химизму основных технологических процессов в органическом синтезе, принципу действия и устройству технологических установок. Вопросы синтеза и переработки ВМС рассматриваются в аспектах развития нефтепереработки и нефтехимии на ближайший период, а также снижения остроты экологических проблем.В курсе лекций рассматриваются основные полимерные материалы применяемые в народном хозяйстве, пути повышения эффективности и направления совершенствования важнейших процессов синтеза ВМС, переработки газов и газовых конденсатов на основе последних достижений науки и техники. Для удобства изучения дисциплины в курсе лекций представлены лишь основные полимеры и методы их синтеза в промышленных масштабах.</t>
  </si>
  <si>
    <t>Меркулов В.В. Керуенбаева Ф.С.</t>
  </si>
  <si>
    <t>Жоғары молекулалық қосылыстардың өндіру технологиясы</t>
  </si>
  <si>
    <t>240404 "Жоғары молекулалық қосылыстарды өндіру технологиясы" мамандығы бойынша жоғары деңгейдегі білім алатын студенттерге арналған оқу құралы оқытудың базалық деңгейіндегі "Жоғары молекулалық қосылыстар химиясы" оқу пәнінің бағдарламасын дамыту үшін әзірленген. "Жоғары молекулалық қосылыстарды өндіру технологиясы" пәнін оқу органикалық синтезде негізгі технологиялық үрдістердің химизмі, технологиялық қондырғылардың жұмыс істеу принципі және құрылғысы бойынша білім негізінде қарастырылады. ЖМС синтездеу және қайта өңдеу мәселелері мұнай өңдеу мен мұнай химиясын жақын арада дамыту, сондай-ақ экологиялық проблемалардың өткірлігін төмендету аспектілерінде қарастырылады.Дәрістер курсында халық шаруашылығында қолданылатын негізгі полимерлік материалдар, ЖМС синтезінің маңызды үрдістерінің тиімділігін арттыру жолдары және жетілдіру бағыттары, ғылым мен техниканың соңғы жетістіктері негізінде газ бен газ конденсаттарын өңдеу қарастырылады. Пәнді оқуға ыңғайлы болу үшін дәрістер курсында тек негізгі полимерлер және олардың өнеркәсіптік масштабтағы синтездеу әдістері ғана берілген.</t>
  </si>
  <si>
    <t>Меркулов В.В., Алмазов А.И., Ситдикова Е.В.</t>
  </si>
  <si>
    <t>Теоретические основы химической технологии (в 2-х т.)</t>
  </si>
  <si>
    <t>«Химическая технология органических веществ» для студентов и магистрантов специальности 6В07101 – «Химическая технология органических веществ», 6М072100 – «Химическая технология органических веществ»</t>
  </si>
  <si>
    <t>Мәдібаева Қ.Қ (Мадибаева К.К.)</t>
  </si>
  <si>
    <t>Әдебиеттану ғылымы және білім беру 1-кітап</t>
  </si>
  <si>
    <t>ғылыми-әдістемелік жинақ</t>
  </si>
  <si>
    <t>Жинақ Ілияс Жансүгіров атындағы Жетісу мемлекеттік университеті «El-Mura» ғылыми зерттеу, білім беру Орталығының ұйымдастыруымен «Жоғары мектепте «Қазіргі қазақ әдебиеті» пәнін оқыту: Қазіргі қазақ лирикасы. Зайда Елғондинова поэзиясындағы рухани арқау» тақырыбында 2017 жылы 24 қарашада «Қазақ әдебиеттану ғылымы және білім беру атты» дәстүрлі республикалық Білім сайысы аясында өткен ғылыми-әдістемелік конференция материалдарынан құрастырылды. Әдебиеттанушы мамандарға, жас зерттеушілерге арналған.</t>
  </si>
  <si>
    <t>Мәдібаева Қ.Қ. (Мадибаева К.К.)</t>
  </si>
  <si>
    <t>Әдебиеттану ғылымы және білім беру 2-кітап</t>
  </si>
  <si>
    <t>Әдебиеттану ғылымы және білім беру 3-кітап</t>
  </si>
  <si>
    <t>Жинақ Ілияс Жансүгіров атындағы Жетісу мемлекеттік университеті «Пайым» ғылыми зерттеу, білім беру Орталығының ұйымдастыруымен «Әдеби мұраны игеру және оның білім берудегі қолданбалылық мәні» жобасы аясында «Жоғары мектепте «Қазіргі қазақ әдебиеті» пәнін оқыту: Бексұлтан Нұржеке-ұлы романдарындағы тұлға әлеуеті» тақырыбында 2017 жылы 31 наурызда өткізілген республикалық конференция материалдарынан құрастырылды. Әдебиеттанушы мамандарға, жас зерттеушілерге арналған.</t>
  </si>
  <si>
    <t>Жетісу кітапханасы (том 1)</t>
  </si>
  <si>
    <t>Жинақ Ілияс Жансүгіров атындағы Жетісу мемлекеттік университеті «Рухани жаңғыру» ғылыми-білім беру Орталығында «Рухани жаңғыру. XXI ғасырдағы гуманитарлық білім. Әдеби өлкетану», «Жетісу кітапханасы» жобасы бағытындағы университет оқытушыларының ғылыми зерттеу, әдеби сын, эссе-толғамдардан құрастырылды.
  Әдебиеттанушы мамандарға, жас зерттеушілерге, «Өлкетану» оқу курсындағы қазақ әдебиеті бөлімі бойынша орта мектеп мұғалімдеріне арналған.</t>
  </si>
  <si>
    <t>Жетісу кітапханасы (том 2)</t>
  </si>
  <si>
    <t>Жоғары мектептің бакалаврлық оқу сатысы мен магистратура бөлімінде, докторантура деңгейінде қазіргі қазақ әдебиеті тарихының негізгі, таңдауы бойынша оқытылатын курстарына арналып жазылған бұл оқу құралында қазақ әдебиеті (ХХ, ХХІ ғасыр) жанрлық тұрғыда жүйеленіп берілді.
 Қазақ прозасының қалыптасып дамуындағы елеулі шығармашылық бағыттары; тарихи, әлеуметтік, психологиялық, интеллектуалдық, т.б. роман түрлері, қазақ әңгіме-повестеріндегі көркемдік негіздер; поэзиядағы кезеңдік сипаттар, шеберлік өрісі; драматургия жанрының даму бағдарлары қамтылған оқу құралы қазіргі қазақ әдебиеттану ғылымының жаңа зерттеу нәтижелері негізінде жазылды. Әдеби мұраға қатысты тың пайымдаулармен мазмұндалған, әдістемелік тұрғыда пысықтау, жаттығу тапсырмаларымен жарақталған бұл оқу құралы «ХХ ғасыр басындағы қазақ әдебиеті», «Кеңес дәуіріндегі қазақ әдебиеті», «Тәуелсіздік кезең әдебиеті» пәндеріне арналған</t>
  </si>
  <si>
    <t>Адам іздеген бақыт</t>
  </si>
  <si>
    <t>Әдеби үдеріс</t>
  </si>
  <si>
    <t>Оқу құралында ХІХ ғасырдағы ақындық мектептердің айтулы өкілдерінің шығармашылық мұрасы қазіргі ғылыми жаңа бағыттар ауқымында пайымдалған. Жоғары мектептің бакалаврларына, магистранттарға арналған.</t>
  </si>
  <si>
    <t>ХХ ғасыр басындағы қазақ әдеби сыны (2 томда)</t>
  </si>
  <si>
    <t>Оқу-әдістемелік хрестоматиялық жинақ</t>
  </si>
  <si>
    <t>Бұл хрестоматиялық жинақ әдеби мұраны зерттеу мен игерудің қазіргі кезеңдегі жаңа бағыттары негізінде белгілі шығармашылық тұлғалардың ғылыми айналымға кейінгі кезде ғана қосылып отырған, ХХ ғасыр басындағы «Қазақ», «Айқап», «Шолпан», «Ақ жол», «Тілші», «Абай», «Сана» сынды әдеби басылымдар, мерзімді баспасөзде жарияланған қазақ әдебиетінің жаңа тарихи дәуірдегі көркемдік даму ұстанымдары сараланған елеулі әдеби-сын мақалаларынан құрастырылды. ХХ ғасырдағы қазақ әдебиетін оқытуда көмекші құрал есебінде пайдалануға ұсынылып отыр. ЖОО студенттері мен магистранттарына, докторанттарға, әдебиет зерттеуші мамандарға арналған.</t>
  </si>
  <si>
    <t>Мәдібаева Қ.Қ.(Мадибаева К.К.), Мүлік Д.</t>
  </si>
  <si>
    <t>Көркем шығармадағы тарихи тұлға бейнесі</t>
  </si>
  <si>
    <t>Оқу-әдістемелік кұралы</t>
  </si>
  <si>
    <t>Оқу - әдістемелік кұрал жоғары мектепте жоғары қазақ тарихи романындағы көркем образды оқыту әдістемесі бағытында. Мұхтар Әуезовтің "Абай жолы" роман эпопеясындағы Кұнанбай тұлғасы негізінде жазылды. Кұнанбай Өскенбайұлының мұрағаттарда сақталған ғумырбаям деректері, тұлға туралы көзкөрген адамдардың, ұрпақтарының естеліктері, роман - эпопеядағы көркемдік шешім ауқымында білім бекіту жаттығулары мен арнайы тапсырмалар бойыша жұмыс жүргізу жолдары пысықталған әдістемелік оқу кұралы "Қазақ тілі мен әдебиеті " "Қазақ тілінде оқытпайтын мектептегі қазақ тілі мен әдебиеті" мамандықтарына арналған</t>
  </si>
  <si>
    <t>Мәмесейіт Т. /Мамесейіт Т.І./</t>
  </si>
  <si>
    <t>Шерхан Мұртаза – журналист-жазушы(Шындық пен шеберлік)</t>
  </si>
  <si>
    <t>Шерхан Мұртаза – қазақ журналистикасы мен әдебиетінде өзіндік орны бар, барлық жанрда дерлік қалам тартқан көркем сөз шебері. Оның қазақ баспасөзінің дамуына қосқан үлесі өз алдына бір төбе. Еліміздегі бұқаралық ақпарат құралдарының («Лениншіл жас» («Жас алаш»), «Социалистік Қазақстан» («Егемен Қазақстан»), «Қазақ әдебиеті», «Жалын», «Жұлдыз», ҚР Телерадио корпорациясы) бәрінде басшылық қызмет атқарып, сол саланың дамып өркендеуіне зор еңбек сіңірген қайраткер тұлға. Сондай-ақ, Ш.Мұртаза ұлттық әдебиетімізге де өлшеусіз үлес қосып келеді. Оның әрбір шығармасы оқырман жүрегіне жол тапқан шынайы көркем туындылар. Ол туған халқының сүйіспеншілігіне бөленген айтулы тұлға, қабырғалы қаламгер. Халық жазушысы, Мемлекеттік сыйлықтың иегері.
 Зерттеу жұмысында журналист-жазушының сан қырлы шығармашылық еңбегі жан-жақты сөз болады.</t>
  </si>
  <si>
    <t>Баспа ісінің негіздері</t>
  </si>
  <si>
    <t>«Баспа ісінің негіздері» – бұл саладағы алғашқы еңбек. Мұнда баспа және баспа ісі, кітап өндірісі мәселелері қарастырылады. Қазақстанда баспа ісінің қалыптасып, дамуынан бастап, баспа ісінің жалпы сипаты, өркендеуі, қазіргі жағдайы жан-жақты сөз болады. Оқу құралы жоғары оқу орындарының журналистика, баспа ісі, филология мамандықтарында оқитын студенттеріне, магистранттарына, жалпы кітап тарихын, баспахана мен баспа ісін зерттеумен шұғылданушыларға арналған.</t>
  </si>
  <si>
    <t>Мәсімханұлы Д. (Масимханулы), А.Әбиденқызы</t>
  </si>
  <si>
    <t>Қытай филологиясына кіріспе</t>
  </si>
  <si>
    <t>Бұл оқу қуралы Қытай тілі мен әдебиеті мәселелерін және оның ғылым ретінде категорияларын жан-жақты қарастыратын, ана тілімізде жазылған көлемді ғылыми еңбек. Кітапқа шартты түрде «оқу құралы» деген айдар тағылғанмен, онда қытай тілі мен әдебиетіне қатысты авторлардың өз зерттеулері,тың тұжырымдары молынан қамтылған. Сол себепті бұл еңбекті қытай тілі мен әдебиетін үйренуші шәкірттер үшін,осы сала мамандары үшін маңызды әдебиет ретінде ғана емес, сонымен бірге еліміздің қытайтану ғылымына, лингвистика-әдебиеттану ғылымдарына да қосылған қомақты үлес,үлкен жаңалық ретінде бағалаған орынды</t>
  </si>
  <si>
    <t>Милованова Н.В., Қалиева Ә.Б.</t>
  </si>
  <si>
    <t>English in international compacts. Халықаралық шарттағы ағылшын тілі</t>
  </si>
  <si>
    <t>This tutorial is devoted to students of International relations, Regional Studies and International Law. It is based on authentic texts of international compacts and is aimed at giving an overview of principal types of these documents, peculiarities of their style and vocabulary and developing English-Kazakh translation skills, document review skills and partilally, speaking skills. 
 Оқу құралы Халықаралық қатынастар, Аймақтану, Халықаралық қатынастар мамандағының студенттеріне арналған. Оқу құралы халықаралық құжаттардың тұпнұсқалық мәтінін пайдалана отырып, олардың негізгі түрлерін, стиль ерекшеліктерін, лексикалық қорын қарастырады, сонымен қатар, ағылшын тілінен қазақ тіліне аудару, құжатты қысқаша мазмұндау, шартты құру және дипломатиялық тақырыптар бойынша сөйлеу дағдыларын дамытуға бағытталған.</t>
  </si>
  <si>
    <t>Мингалеева А.М.</t>
  </si>
  <si>
    <t>Методические указания и контрольные задания по физике для самостоятельной работы студентов технических специальностей</t>
  </si>
  <si>
    <t>Методические указания содержат общие методические указания к решению задач, методику выбора задач индивидуального задания, требования к оформлению контрольной работы, правила приближенного вычисления, фундаментальные физические постоянные и справочные таблицы, список рекомендуемой литературы. В методических указаниях весь материал физики разбит на пять разделов, по каждому из которых представлен теоретический материал с основными формулами и примерами решения задач, а также задания для самостоятельной работы студентов. Системный подход к представлению теории, методики решения задач и заданий для СРС и СРСП помогут будущим бакалаврам с кредитной системой обучения гибко усвоить учебный материал и приобрести практические навыки в решении конкретных технических задач.</t>
  </si>
  <si>
    <t>Физикадан оқу құралы студенттердің өз бетімен жасайтын жұмыстарын ұйымдастыруына және орындауына арналған құрал</t>
  </si>
  <si>
    <t>Оқу құралы жалпы физика курсының барлық бөлімдерін камтиды. Барлық материал такырыптық мәні бойынша жеті бөлімнен тұрады. Әрбір бөлімде қарастырылып жатқан тақырыпқа байланысты қысқаша теория қарастырылады. Содан кейін тақырыпқа байланысты есептер егжей –тегжейлі талданылады. Әрбір бөлімде өз бетімен шығаруға арналған 80 есеп бар. Олар өз қиындығына қарай орналасқан. Есептеу ережелері физикалық тұрақтылар және шамалар анықтамалары туралы кейбір мәлеметтер қосымшада берілген. Бұл құралдың негізгі мақсаты - студенттердің физикалық білім алу және оны нақтылы техникалық есептерді шығаруда қолдана білу қабілеттілігін арттыру. КЖБ бойынша оқитын техникалық мамандық студенттерінің практикалық сабақтарда өз бетінше жұмыс істеуіне және СӨЖ үшін арналған құрал. Бұл құралды семестрлік емтиханға дайындалуға, студенттердің аралық мемлекеттік білімін тексеруде қолдануға болады.</t>
  </si>
  <si>
    <t>Основы профессионально- педагогического общения</t>
  </si>
  <si>
    <t>В учебном пособии представлены теоретические и практические основы профессионально-педагогического общения: цели, функции, содержание, средства, структура. Рассматриваются особенности профессиональной позиции педагога и стили педагогического воздействия на партнеров по общению, а также пути преодоления ситуации конфликта и спора.
 Пособие носит проблемный и поисково-творческий характер. В нем представлены вопросы и задания для самостоятельной работы и самоконтроля. 
 Учебное пособие предназначено для преподавателей, магистров и студентов, а также для учителей школ различного типа и работников системы образования.</t>
  </si>
  <si>
    <t>Мирза Н.В., Маженова Р.Б.</t>
  </si>
  <si>
    <t>Кәсіби-педагогикалық қарым-қатынас</t>
  </si>
  <si>
    <t>Оқу құралында кәсіби-педагогикалық қарым-қатынастың теориялық және практикалық негіздері ұсынылады, атап айтқанда, оның мақсаты, функциялары, мазмұны, құралдары, құрылымы. Педагогтың кәсіби позициясы мен қарым-қатынас бойынша серіктестерге педагогикалық әсер ету стильдерінің ерекшеліктері, сонымен қатар конфликті мен жанжалдан шығу жолдары қарастырылған.
 Құрал проблемалық және ізденушілік-шығармашылық сипатта. Онда өзіндік жұмыс пен өзін-өзі тексеруге арналған сұрақтар және тапсырмалар ұсынылған. 
 Оқу құралы оқытушыларға, магистрлар мен студенттерге, сонымен қатар әр түрлі типті мектептер мен білім беру жүйесінің қызметкерлеріне арналған.</t>
  </si>
  <si>
    <t>Миронова И.В., Галиева З.А., Ребезов М.Б., Мотавина Л.И., Смольникова Ф.Х.</t>
  </si>
  <si>
    <t>Основы лечебно-профилактического питания</t>
  </si>
  <si>
    <t>В учебном пособии освещаются теоретические основы лечебно-профилактического питания; представлены рекомендации по выполнению лабораторных работ и практических занятий. 
 Данное учебное пособие предназначено для магистрантов дневной и заочной форм обучения по направлениям: продукты питания животного происхождения, технология продовольственных продуктов; пищевая биотехнология; технология перерабатывающих производств; пищевая безопасность.</t>
  </si>
  <si>
    <t>Мирюк О.А.</t>
  </si>
  <si>
    <t>Ресурсосбережение в технологии строительных материалов</t>
  </si>
  <si>
    <t>Обобщены и систематизированы общие сведения о принципах использо-вания и сбережения ресурсов. Описаны основные элементы и этапы развития технологии. Дана классификация ресурсов, охарактеризованы направления ре-сурсосбережения на основных этапах технологии строительных материалов. Приведены примеры технологических решений, обеспечивающих сбережение сырьевых и энергетических ресурсов при изготовлении изделий из бетона. 
 Предназначено для обучающихся строительно-технологическим специаль-ностям. Может быть полезно инженерно-техническим работникам строительной индустрии.
 Рекомендовано к изданию Учебно-методической секцией по архитектурно-строительным и дизайнерским специальностям РУМС МОН РК (г. Астана, протокол № 4 от 20 мая 2011 года).</t>
  </si>
  <si>
    <t>Михеева Е.В., Асташкина А.П., Газалиев А.М.., Кабиева С.К.., Малыбаева М.К.., Балпанова Н.Ж.</t>
  </si>
  <si>
    <t>Физикалық және коллоидтық химиядан есептер жинағы</t>
  </si>
  <si>
    <t>«Физикалық және коллоидтық химия» пәнінің негізгі тараулары бойынша оқу құралына 600-ден астам есептер енгізілді.Әр тарауға қысқаша теориялық бөлім, типтік есептерді шығару жолдары және өздік шығаруға арналған есептер енгізілген. Әрбір тақырып бойынша есептердің көп болуы оқытушыларға студенттермен өздік, аудиториялық және аудиториядан тыс жұмыстар ұйымдастыруға мүмкіндік береді. Оқу құралы «Органикалық заттардың химиялық технологиясы» мамандығының студенттері мен магистранттарына, «Металлургия», «Пайдалы қазбаларды байыту» мамандығының студенттеріне арналған. Есептер жинағы «Физикалық және коллоидтық химия» пәнінің бағдарламасына сәйкес, Қарағанды мемлекеттік техникалық университетінің өнеркәсіптік экология және химия кафедрасында дайындалған.</t>
  </si>
  <si>
    <t>Мишнев С.В., Талашкевич И.П., Кузембаев С.Б., Березюк В.Г.</t>
  </si>
  <si>
    <t>Анализ процессов обработки металлов давлением на основе симметрийного описания взаимодействующих структур том 1. Краткие сведения о системном подходе в оценке и проектировании процессов обработки металлов давлением</t>
  </si>
  <si>
    <t>Монография предназначена для инженерно-технических работников при технической поддержке действующих технологий на производстве. Научно-технические работники могут пользоваться им при проектировании рациональных технологий обработки металлов давлением, в частности, для получения текстурированных металлических материалов особыми методами прокатки. Монография так же будет полезна для студентов технических вузов при изучении физических основ формирования физико-механических свойств при обработке металлов давлением, а также другими видами обработки в технологиях машиностроения.
 Кратко изложены методологические основы системного подхода в оценке и проектировании процессов обработки металлов давлением.
 При работе над монографией были обобщены результаты многолетней научно-исследовательской работы и учтен большой опыт ведения курса лекций по дисциплине «Физические основы формирования свойств материалов при обработке давлением», преподаваемой в течение ряда лет на кафедре «Машиностроение» Сибирского федерального университета (г. Красноярск, РФ).</t>
  </si>
  <si>
    <t>Анализ процессов обработки металлов давлением на основе симметрийного описания взаимодействующих структур том 2. Практика проектирования технологий обработки металлов давлением на основе симметрийного описания взаимодействующих структур</t>
  </si>
  <si>
    <t>Монография ориентирована на исследование процессов обработки материалов и формирования их физико-механических свойств. В данном труде на основе результатов исследований, описанных в первом томе, показаны возможные лабораторные технологии продольной прокатки на основе интегрального и дифференциального обжатия квазиизотропной заготовки, изготовленной методом изостатического прессования медного порошка, с последующим спеканием в вакууме. Показаны результаты рентгеноструктурного анализа в виде прямых полюсных фигур, снятых с образцов, обработанных продольной прокаткой по лабораторным технологическим схемам.
 Монография предназначена для инженерно-технических работников при технической поддержке действующих технологий на производстве. Также может быть полезна студентам технических вузов при изучении физических основ формирования физико-механических свойств при обработке металлов давлением, а также другими видами обработки в технологиях машиностроения.</t>
  </si>
  <si>
    <t>Моисеева Е В Беляева Э П</t>
  </si>
  <si>
    <t>Специально-ориентированная методика обучения иностранному языку</t>
  </si>
  <si>
    <t>Учебное пособие по курсу «Специально-ориентированная методика обучения иностранному языку» предназначен для студентов специальности 5B011900 «Иностранный язык: два иностранных языка». Пособие может также использоваться в качестве источника теоретической информации и практических заданий в преподавании курсов «Методика преподавания иностранного языка в школе», «Введение в педагогическую профессию», а также в ходе прохождения педагогической практики в школе.</t>
  </si>
  <si>
    <t>Молбасынова Ж.М., Байсова Л.Ж.</t>
  </si>
  <si>
    <t>Білім мазмұнын жаңарту жағдайында оқушылардың метапәндік құзыреттіліктерін қалыптастыру</t>
  </si>
  <si>
    <t>Оқу-әдістемелік құрал жалпы білім беретін мектептің барлық сатысындағы мұғалімдеріне, сондай-ақ 5В010300 «Педагогика және психология» мамандығы студенттері мен магистранттарына арналған. Онда білім мазмұнын жаңарту жағдайында оқушылардың метапәндік құзыреттіліктерін қалыптастыруда Әмбебап оқу әрекетінің негізгі түрлерінің сипаттамасы, қазіргі заманғы метапәндік сабаққа қойылатын талаптар және оны дайындау технологиясы берілген. Әдістемелік ұсынымда метапәндік құзыреттілік нәтижелеріне қол жеткізуге көмектесетін, қазіргі заман мұғаліміне арналған материалдар ұсынылған. Тәжірибелі мұғалімдердің қысқа мерзімді сабақ жоспарлары берілді.</t>
  </si>
  <si>
    <t>Молдабек Қ.</t>
  </si>
  <si>
    <t>Мұхаметжанның бал тілі немесе баланың сөздік қорын анықтау амалы</t>
  </si>
  <si>
    <t>Монографиялық еңбек бала тілін зерттеу және оның сөздік қорын анықтауға, оны дамыту, молайту, балабақшада қолдану жолдарына арналған. Еңбекті «Мектепке дейінгі оқыту мен тәрбиелеу», «Бастауыш оқыту педагогикасы мен әдістемесі»мамандықтарының студенттері, бала тілін зерттеуші магистранттар, докторанттар және балабақша қызметкерлері, бастауыш мектеп мұғалімдері мен ата-аналар пайдалана алады.</t>
  </si>
  <si>
    <t>каз ,русс,анг, лат</t>
  </si>
  <si>
    <t>Молдабек Қ., Кенжебекова Р.И., 
 Ризаева Л.А., Жорабекова А., Рахимкулов Ш.С.</t>
  </si>
  <si>
    <t>«Бастауыш сынып оқушыларының қазақша–орыcша-ағылшынша сөздігі» «bаstаwiş sinip оqwşilаriniŋ qаzаqşа–оricşа-аğilşinşа sӧzdіgі» «казахско–русско-английский словарь учащихся начальных классов» «kazakh–russian-english dictionary of primary school students» ТОМ 2 (2 томда)</t>
  </si>
  <si>
    <t>В словаре использованны слова и словосочетания, которые часто употребляются учащимийся начальных классов в повседневной речевой коммуникации. Словарь составлен на основе текстов учебников и приведены в алфавитном порядке.
 Словаря могут использовать студенты вузов по специальностям «Филология», «Дошкольное обучение и воспитание», «Педагогика и методика начального обучения», «Русский язык и литература», магистранты, докторанты , преподаватели, учителя начальных, основных, средних школ, сотрудники дошкольных учреждений и широкая масса читателей.</t>
  </si>
  <si>
    <t>«Бастауыш сынып оқушыларының қазақша–орыcша-ағылшынша сөздігі» «bаstаwiş sinip оqwşilаriniŋ qаzаqşа–оricşа-аğilşinşа sӧzdіgі» «казахско–русско-английский словарь учащихся начальных классов» «kazakh–russian-english dictionary of primary school students» том 3</t>
  </si>
  <si>
    <t>«БАСТАУЫШ СЫНЫП ОҚУШЫЛАРЫНЫҢ ҚАЗАҚША–ОРЫCША-АҒЫЛШЫНША СӨЗДІГІ» «BАSTАWIŞ SINIP ОQWŞILАRINIŊ QАZАQŞА–ОRICŞА-АĞILŞINŞА SӧZDІGІ» «КАЗАХСКО–РУССКО-АНГЛИЙСКИЙ СЛОВАРЬ УЧАЩИХСЯ НАЧАЛЬНЫХ КЛАССОВ» «KAZAKH–RUSSIAN-ENGLISH DICTIONARY OF PRIMARY SCHOOL STUDENTS» ТОМ 4</t>
  </si>
  <si>
    <t>«БАСТАУЫШ СЫНЫП ОҚУШЫЛАРЫНЫҢ ҚАЗАҚША–ОРЫCША-АҒЫЛШЫНША СӨЗДІГІ» «BАSTАWIŞ SINIP ОQWŞILАRINIŊ QАZАQŞА–ОRICŞА-АĞILŞINŞА SӧZDІGІ» «КАЗАХСКО–РУССКО-АНГЛИЙСКИЙ СЛОВАРЬ УЧАЩИХСЯ НАЧАЛЬНЫХ КЛАССОВ» «KAZAKH–RUSSIAN-ENGLISH DICTIONARY OF PRIMARY SCHOOL STUDENTS» ТОМ 1</t>
  </si>
  <si>
    <t>Молдабек Қ., Кенжебекова Р.И</t>
  </si>
  <si>
    <t>Бастауыш мектепте қазақ тілін қатысымдық технологиямен оқыту</t>
  </si>
  <si>
    <t>Оқу құралында бастауыш мектепте қазақ тілін қатысымдық технологиямен оқытудың жүйесі қарастырылған.
 Еңбек педагогикалық жоғары оқу орындарының студенттеріне, магистранттарға, аспиранттарға, мектеп мұғалімдері мен зерттеушілерге арналған.</t>
  </si>
  <si>
    <t>Молдабеков А.</t>
  </si>
  <si>
    <t>Инфографика, изображение и звук на телевидении. Конспект лекций</t>
  </si>
  <si>
    <t>Предназначен в качестве учебного пособия для студентов и будущих специалистов, которые планируют работать на телевидении. В учебном пособии имеется теоретический материал по требованиям к написанию материала художественного текста, редактированию, обработке и корректировке литературной рукописи. Данное учебное пособие будет полезным при совершенствовании навыков мастерства редактора на телевидении. 
 Современная массовая экранная культура, компьютерные технологии, Интернет, реклама формируют специфический способ восприятия информации, при котором большую роль играют визуальные образы. Это достигается различными средствами, одно из которых — инфографика.
 В учебном пособии рассматриваются средства визуальной коммуникации: информационная графика, изображение и звук. Приведена типология их видов. Представлен анализ назначения, основных функций, принципов формирования и применения объектов инфографики, изображения и звук с акцентом на коммуникативные и когнитивные функции. Сделан вывод об эффективности и взаимодополняемости средств визуальной коммуникации
 Конспект лекции создан на основе книги «Журналистика и конвергенция: почему и как традиционные СМИ превращаются в мультимедийные» под редакцией А.Г.Качкаевой.</t>
  </si>
  <si>
    <t>Молдағалиева Ш. Б.</t>
  </si>
  <si>
    <t>Емдік дене шынықтыру, бейімделу дене шынықтыру және массаж пәнінің оқу-әдістемелік кешені</t>
  </si>
  <si>
    <t>Оқу құралының негізгі мақсаты – студенттерді емдік дене тәрбиесі мен бейімделу дене тәрбиесінің, массаждың әдістерімен тәсілдерін таныстыру арқылы өз спортының түріне байланысты аурулармен жарақаттарда, жарыс және жаттығу кезінде тиімді пайдалануға бағдар береді.
 Оқу-әдістемелік кешені болашақ жаттықтырушы мамандарда дайындауда терең теориялық біліммен қатар, физикалық реабилитацияның құрамдас бөліктері: емдік жаттығулар жиынтығы мен массаж тәсілдерін емдеу және алдын-алу, сақтандыру іс-шараларын қолдана білуге үйретеді.
 Студенттер оқу құралы арқылы ағзаға массаж тәсілдерімен, жаттығу жиынтығының әсерін тереңірек түсініп, емдік дене тәрбиесі мен бейімделу дене тәрбиесінің әдістерінің тиімділерін таңдауға, классикалық және спорттық массаж тәсілдерін орындай алуға қажетті мәліметтерді алады.
 Оқу құралы «Дене шынықтыру және спорт» мамандығының студенттеріне, дене тәрбие мұғалімдеріне, жаттықтырушыларға арналған</t>
  </si>
  <si>
    <t>Молдакалыкова А.</t>
  </si>
  <si>
    <t>Аналитикалық химия пәнінің сапалық анализ бөлімі бойынша лабораториялық жұмыстар</t>
  </si>
  <si>
    <t>Оқу құралында аналитикалық химия пәнінің қысқаша кіріспесі, лабораторияда жұмыс орындау, дәптер толтыру ережелері, катиондардың және аниондардың негізгі жіктелулері, катиондар мен аниондарды ашудың жеке реакциялары, реакциялардың жүру шарттары мен механизмдері, катиондар қоспаларын шешу жолдары және қоспаларды шешіп үйренуге арналған ситуациялық есептер берілген. 2006 ж. жалпыға міндетті білім беру стандартына сәйкес 051103-«Фармация» мамандығы бойынша құрастырылған типтік оқу бағдарламасы негізінде жоғары медициналық оқу орындарында білім алатын фармацевтикалық факультетінің студенттеріне арналған.</t>
  </si>
  <si>
    <t>Системы менеджмента качества</t>
  </si>
  <si>
    <t>В пособии рассматриваются концептуальные положения менеджмента качества и процессного обеспечения менеджмента изменений, изложены суть процедур создания, внедрения, поддержки, оценки результативности и совершенствования СМК организации на базе МС ISO серии 9000. Актуализированы требования к сертифицированным организациям страны в связи с необходимостью их перехода на МС ISO 9001:2015 пятого поколения. Расширены темы по основным положениям, аудиту, процессному подходу, порядку создания и модернизации СМК предприятий. Содержание соответствует РУП по одноименной элективной дисциплине по специальности 5В050700 «Менеджмент» UIB и изложено с позиции современных тенденций развития менеджмента качества, сложившихся под воздействием объективных изменений в мировом общественном развитии.
 Предназначено для обучающихся вузов по специальностям «Менеджмент», «Ресторанное дело и гостиничный бизнес», «Предпринимательство и инновации».</t>
  </si>
  <si>
    <t>Технология бытового обслуживания и сервиса</t>
  </si>
  <si>
    <t>UR – 3319. Управление человеческими ресурсами</t>
  </si>
  <si>
    <t>Учебно-методический комплекс дисциплины «Управление человеческими ресурсами»» составлен на Учебной программы дисциплин компонента по выбору «Управление человеческими ресурсами по специальности 5В050700»Менеджмент»,</t>
  </si>
  <si>
    <t>Введение в специальность (включая эволюцию развития маркетинга</t>
  </si>
  <si>
    <t>Учебное пособие для специальности 5В050511 "Маркетинг"
 Введение в специальность (включая эволюцию развития маркетинга)
 Аннотация Учебного пособия для специальности 5В050511"Маркетинг" Введение в специальность (включая эволюцию развития маркетинга) студентов разработано в соответствии с содержанием ГОСО РК, квалификационных характеристикой, типовым и рабочими учебными планами специальности и направлений подготовки с учетом языка обучения и отражает основные содержание преподаваемой дисциплины.</t>
  </si>
  <si>
    <t>Учебно-методический комплекс по дисциплине «бизнес-план для менеджеров» 0515000 «Менеджмент</t>
  </si>
  <si>
    <t>Предмет изучения дисциплины «Бизнес-план для менеджеров» – расширение области и уровня знаний в бизнесе и предпринимательской деятельности; изучение сущности, целей и содержания разделов бизнес- плана; исследование современных подходов к моделированию бизнес-процессов. 
 Содержательная часть дисциплины - курс посвящен освоению методологии и методики бизнес-планирования, выявлению тенденций развития внутрифирменного планирования в Казахстане и за рубежом, в курсе раскрываются понятия внутрифирменного планирования, бюджетирования, бизнес-единиц, функций и принципов бизнес-планирования, методов разработки бизнес-планов и инвестиционных проектов, структуры бизнес-плана и содержатся основные сведения о содержании разделов бизнес-плана, методике составления и практической реализации бизнес- плана, организации и контроле планирования в хозяйствующем субъекте, оформлении и представлении бизнес-плана</t>
  </si>
  <si>
    <t>Молдашов Н.О., Ауелбекова А.Қ.</t>
  </si>
  <si>
    <t>Экономика ілімдерінің тарихы. Кестелі оқу құралы (практикум)</t>
  </si>
  <si>
    <t>Экономикалық теория, макро-микро және басқа теориялық пәндер бойынша студенттердің өзіндік дайындық жұмыстарына көмектесу мақсатында экономиканың негізгі ғылыми мектептерінің теориялық тұжырымдары оқу құралында диаграмма және кестелер негізінде қысқа қарастырылған. Студенттердің өзіндік білімін тексеру үшін әрбір тақырып бойынша сөзжұмбақтар мен тест сұрақтары берілген. Оқу құралында сонымен қатар, экономика ілімінде аты қалған ғұлама экономистердің қысқаша өмірбаяны келтірілген.Оқу құралы студенттер мен оқытушыларға арналған. Бұл жұмыс студенттерге уақытты тиімді пайдалана отырып, экономикалық теория, макро-микро және басқа теориялық пәндер оқу барысында өзіндік жұмысына және сынаққа дайындалуға үлкен көмегін тигізеді.</t>
  </si>
  <si>
    <t>Молдеков И. О.</t>
  </si>
  <si>
    <t>Сызба геометрия</t>
  </si>
  <si>
    <t>Молдогазиева Г.М. /Moldogaziyeva G.M., Alzhanova A.A./</t>
  </si>
  <si>
    <t>TEXTBOOK</t>
  </si>
  <si>
    <t>Textbook contain the systematized minimum of scientific knowledge of a training course "Marketing" There are stated the content and methods of marketing management, approaches to development of strategic alternatives and a ways of implementation of the made decisions and other questions provided by the training program.Textbook is intended for students on specialty 5В050600 Economy, 5B050900 Finance, 5B050800 Account,5B051100 Marketing</t>
  </si>
  <si>
    <t>Морзабаев А.К.</t>
  </si>
  <si>
    <t>Жоғары энергиялар физикасы</t>
  </si>
  <si>
    <t>Мукаев Ж.Т.</t>
  </si>
  <si>
    <t>Геоэкологическая оценка терриориальных рекреационных систем бассейна озера Алаколь</t>
  </si>
  <si>
    <t>Монография посвящена изучению влияния антрпогенной деятельности на рекреационные ландшафты озера Алаколь. Монография имеет научную и практическую ценность для ученых и специалистов, работающих в области охраны окружающей среды и рекреационного природопользования, преподавателей и студентов вузов, а также будет интересна всем тем, кого интересует изучение и сохранение природы, изменяющейся под влиянием антропогенной деятельности</t>
  </si>
  <si>
    <t>Мукеева Н.Е. , Ербулатова А.К.</t>
  </si>
  <si>
    <t>Методика преподавания музыкального искусства</t>
  </si>
  <si>
    <t>искусство</t>
  </si>
  <si>
    <t>В учебном пособии рассматриваются актуальные проблемы музыкального искусства, содержание и методика которых раскрываются на лекционных и практических занятиях. Специальное внимание уделяется характеристике содержания и организации таких видов музыкальной деятельности учащихся, как: слушание – восприятие музыки, музыкально-исполнительская деятельность, импровизация. Данное пособие предназначено для студентов, обучающихся на специальности 5В010200 – Педагогика и методика начального обучения».</t>
  </si>
  <si>
    <t>Муминова К.Ш.</t>
  </si>
  <si>
    <t>Ихтиология пәні бойынша практикалық сабақтарына арналған әдістемелік нұсқау</t>
  </si>
  <si>
    <t>5В060700-Биология мамандығының күндізгі студенттері үшін «ихтиология» пәні бойынша практикалық сабақтарына арналған әдістемелік нұсқау.
 Әдістемелік нұсқау «Ихтиология» пәнінің оқу жоспары мен бағдарламасына сәйкес құрылып, курстың практикалық сабақтарының тақырыптарын орындауға арналған қажетті мағлұматтарды қамтиды. 
 Әдістемелік нұсқаулық 5В060700-Биология мамандығының күндізгіі оқу түріндегі студенттері үшін арналған.</t>
  </si>
  <si>
    <t>Орнитология</t>
  </si>
  <si>
    <t>Оқу құралы жоғары және арнаулы білім беретін оқу орындарының жаратылыстану мамандықтарында оқитын студенттерге арналған. 
 Оқу құралында Қазақстан құстарының қазіргі заманғы жүйесі, құстардың анатомиялық және экологиялық ерекшеліктері, шығу тегі мен эволюциясы, елімізде кездесетін құстардың негізгі топтары өкілдерінің сипаттамасы, биологиясы, таралуы туралы мәліметтер келтіріледі. 
 Кітапта, Қазақстанның Қызыл Кітабына енгізілген құстар жөнінде де мағлұматтар берілген.
 Оқулық университеттер мен педагогикалық жоғары оқу орындарының студенттеріне, магистранттарына, оқытушыларына, сондай-ақ биология және экология салаларының мамандарына арналған.</t>
  </si>
  <si>
    <t>Паразитология</t>
  </si>
  <si>
    <t>Бұл оқулық «Паразитология» пәнінің типтік бағдарламасы мен оқу жоспары талаптарына сәйкес және студенттердің, магистрлердің өз бетінше жұмыстарды орындауға қажетті барлық мәліметтер негізінде құрастырылған. 5В01130 -«Биология», 6М060700-«Биология» мамандығының студенттеріне, магистрлеріне арналған.</t>
  </si>
  <si>
    <t>Муналбаева У. Д.</t>
  </si>
  <si>
    <t>Мұражай педагогикасы. Тарихы, теориясы, тәжірибесі. (цв. иллюстр.) (2 томда)</t>
  </si>
  <si>
    <t>Муналбаева У.Д.</t>
  </si>
  <si>
    <t>Музейная педагогика. История, теория, практика. (цв. иллюстр.)</t>
  </si>
  <si>
    <t>Учебное пособие содержит материал, раскрывающий особенности нового направления педагогической науки - музейной педагогики. В пособия затрагиваются наиболее важные аспекты формирования и развития образовательной деятельности музея и содержания музейной педагогики как научной основы этой деятельности.
 При написании учебного пособия широко использован метод наглядности, что делает усвоение теоретического материала более доступным, а его восприятие - более образным. Материалы прошли апробацию в учебном процессе высших учебных заведений Республики Казахстан.
 Учебное пособие предназначено для студентов и магистрантов высших учебных заведений системы образования Республики Казахстан, музейных и педагогических работников, специалистов в области музейного дела и музейной педагогики.</t>
  </si>
  <si>
    <t>Мунатаева Э.М.</t>
  </si>
  <si>
    <t>Учебное пособие по английскому языку для студентов специальности «Начальная Военная Подготовка»</t>
  </si>
  <si>
    <t>Учебное пособие по английскому языку для студентов специальности «Юриспруденция»</t>
  </si>
  <si>
    <t>Настоящее пособие предназначено для студентов 1-2 курсов по специальности “Юриспруденция”.
  Целью данной работы является помощь преподавателю и студенту в оптимизации процесса усвоения лексико-грамматического материала, а также совершенствования навыков устной речи по темам дисциплины.Данное пособие способствует также расширению кругозора, развитию креативного мышления и выявлению уровня владения тематическим материалом.
  Учебный материал, предоставленный в пособии, состоит из 14 разделов. Каждый раздел состоит из текста А и текста В и лексико-грамматических упражнений.Тематика текстов включает наиболее актуальные аспекты по юриспруденции на современном этапе развития общества: судебная система США и Великобритании; различные специализации юридического профиля такие, как: юристы, судьи, адвокаты, прокуроры; виды законодательст; конституция США; виды судебных дел; военные спецслужбы особого назначения и т.д. Тексты – для изучающего чтения, снабжены подтекстовыми и послетекстовыми упражнениями.</t>
  </si>
  <si>
    <t>Мунатаева Э.М., Тургунтаева Г.А.</t>
  </si>
  <si>
    <t>Учебно-методическое пособие по дисциплине «Профессионально-ориентированный английский язык» для студентов специальности «Профессиональное обучение»</t>
  </si>
  <si>
    <t>Тарих және география мамандықтарына арналған ағылшын тілі курсы</t>
  </si>
  <si>
    <t>Тарих жане география мамандықтар білімгерлеріне арналған оқу құралы</t>
  </si>
  <si>
    <t>Учебное пособие для историков и географов (курс английского языка)</t>
  </si>
  <si>
    <t>Настоящее пособие предназначено для студентов вторых курсов специальностей история и география и имеет целью ознакомить тудентов с историей, культурой, наследием, политикой и экономическим развитием Казахстана, США, Великобритании. Данное пособие способствует также расширению кругозора, развитию креативного мышления и выявлению уровня владения тематическим материалом. Пособие также предназначено для студентов второго курса с целью оказания помощи в подготовке к ПГК.</t>
  </si>
  <si>
    <t>Учебное пособие по страноведению для магистрантов.</t>
  </si>
  <si>
    <t>Муратбеков М.М.</t>
  </si>
  <si>
    <t>Разделимость и спектральные свойства сингулярных дифференциальных операторов смешанного типа</t>
  </si>
  <si>
    <t>математика, механика</t>
  </si>
  <si>
    <t>В монографии исследуются разделимость и спектральные свойства сингулярных дифференциальных операторов смешанного типа. Особенностью рассматриваемых в ней операторов смешанного типа является произвольность характера вырождения на линии изменения типа, что позволило автору охватить такие известные уравнения, как уравнения Лаврентьева-Бицадзе и Трикоми. Основные вопросы, рассмотренные в монографии, следующие: изучение дифференциальных свойств резольвенты оператора смешанного типа; исследование асимптотических свойств собственных чисел и функций их распределения. Монография рассчитана на студентов, магистрантов и докторантов математических, физических, естественно-научных и прикладных факультетов университетов</t>
  </si>
  <si>
    <t>Муратова Р.А.</t>
  </si>
  <si>
    <t>Теория государственного управления</t>
  </si>
  <si>
    <t>В учебном пособии «Теория государственного управления» собраны материалы по теоретическим и практическим задачам государственного управления. Рассматриваются вопросы развития классической и новой институциональной теории государства Пособие предназначено для изучения студентами экономических специальностей, а также для всех заинтересованных лиц</t>
  </si>
  <si>
    <t>Мурзагалиев Д.Н.</t>
  </si>
  <si>
    <t>Геология нефтегазоносности Западного Казахстана</t>
  </si>
  <si>
    <t>Қазақстанның мұнай және газды аймақтары</t>
  </si>
  <si>
    <t>Мурсалимова Э.А., Алексеева М.А, Ахметкеримова Г.Е., Культемиров Р.К.</t>
  </si>
  <si>
    <t>Мониторинг и кадастр земельных ресурсов. (Учебное пособие «Мониторинг и кадастр земельных ресурсов» разработано в рамках проекта Erasmus+ ECAP «Развитие компетенций Центрально-Азиатских университетов в области аграрной политики по охране окружающей среды и управления земельными ресурсами» № 561590-EPP-1-2015-SK-EPPKA2-CBHE-JP.)</t>
  </si>
  <si>
    <t>Учебное пособие «Мониторинг и кадастр земельных ресурсов» рекомендовано для обучающихся землеустроительной и кадастровой специальностей с акцентом на мониторинг и охрану окружающей среды. Пособие разработано в рамках проекта Erasmus+ ECAP «Развитие компетенций Центрально-Азиатских университетов в области аграрной политики по охране окружающей среды и управления земельными ресурсами» № 561590-EPP-1-2015-SK-EPPKA2-CBHE-JP. Проект исходит из необходимости усиления и укрепления осведомленности в области охраны окружающей среды и управления земельными ресурсами.</t>
  </si>
  <si>
    <t>Мурсалимова Э.А., Ахметкеримова Г.Е., Культемиров Р.К.,</t>
  </si>
  <si>
    <t>Жер ресурстарының мониторингі және кадастры. (Жер ресурстарының мониторингі және кадастры» оқу құралы «Орталық Азия университеттерінің қоршаған ортаны қорғау мен жер ресурстарын басқару саласындағы ауылшаруашылық саясаттағы құзіреттілігін арттыру», № 561590-EPP-1-2015-SK-EPPKA2-CBHE-JP Erasmus+ ECAP жобасы аясында әзірленген)</t>
  </si>
  <si>
    <t>"Жер ресурстарының мониторингі және кадастры "оқу құралы қоршаған ортаны қорғау мен мониторингке баса назар аудара отырып, жерге орналастыру және кадастр мамандықтарының білім алушылары үшін ұсынылған. Оқу құралы «Орталық Азия университеттерінің қоршаған ортаны қорғау мен жер ресурстарын басқару саласындағы ауылшаруашылық саясаттағы құзіреттілігін арттыру», № 561590-EPP-1-2015-SK-EPPKA2-CBHE-JP Erasmus+ ECAP жобасы аясында әзірленген.
 "Жер ресурстарының мониторингі және кадастры" курсы білім алушыларға жер ресурстарының мониторингі мен кадастрын жүргізу кезінде практикалық дағдыларды игеруге көмектеседі, олар тұрақты болашақ үшін жоспарларды әзірлеу және шешімдерді іздеу үшін таптырмас құрал болады деп үміттенеміз. Жоба қоршаған ортаны қорғау және жер ресурстарын басқару саласында хабардарлықты күшейту мен нығайту қажеттігінен туындайды.
  Жер ресурстарын басқару, жерді ұтымды пайдалану, қоршаған ортаны қорғау Өзбекстан мен Қазақстан Республикасында инновациялық оқу жоспарлары арқылы іске асырылған ауыл шаруашылығы саясатының ажырамас бөлігі болып табылады. Әртүрлі меншік нысандары мен жердегі басқару жағдайларында ұтымды жер пайдалану мәселесі жерді пайдалануды одан әрі күшейту, қоршаған ортаны қорғау, ғылым мен озық тәжірибе жетістіктерін кең ауқымды өрістету негізінде топырақ құнарлылығын арттыру жөніндегі іс-шаралардың кең тобын қамтиды.</t>
  </si>
  <si>
    <t>Мусабаев Б.К.</t>
  </si>
  <si>
    <t>Актово-претензионная работа на железнодорожном транспорте</t>
  </si>
  <si>
    <t>Темір жол көлігіндегі акттілік жұмысы</t>
  </si>
  <si>
    <t>Мусабаев К.К., Ақылбеков А.Т., Гиниятова Ш.Г.</t>
  </si>
  <si>
    <t>Атом ядросы физикасына кіріспе</t>
  </si>
  <si>
    <t>Ұсынылып отырған оқу құралында «Атом ядросы физикасына кіріспе» курсының негіздерін құрайтын барлық материалдар баяндалған. Оқу құралында баяндалған материалдарды терең түсіну және жоғары деңгейде меңгеруді қамтамасыз ету үшін көптеген мысалдар мен есептерді талдауға ерекше көңіл бөлінген. Альфа-бөлшектердің серпімді шашырауының классикалық қимасының резерфордтық әдісі қарастырылған. Оның классикалық формуласы тиісті кванттық формулаға сәйкес келетіні көрсетіліп және осындай әдіс мүмкін екендігі түсіндірілген. Аталмыш оқу құралы «Ядролық физика» мамандығы бойынша білім алатын студенттерге арналған</t>
  </si>
  <si>
    <t>Мусабаев М.О., Кожевников А.А.</t>
  </si>
  <si>
    <t>Гидравлический колебательный контур и технология бурения глубоких скважин. (в 2-х т.)</t>
  </si>
  <si>
    <t>Мусабаева Г.К., Акилбеков А.Т., Мусабаев К.К.</t>
  </si>
  <si>
    <t>Введение в физику атомного ядра</t>
  </si>
  <si>
    <t>В данном учебном пособии изложены вопросы, которые, на взгляд авторов, могут составить основы учебного курса «Введения в физику атомного ядра» (типовой учебной программы нет).При изложении этого вводного курса авторы стремились добиться простого и ясного освещения содержания понятий, доведения расчётной стороны по возможности до численного результата. Учитывая, что это вводный курс, авторы подробно осветили, например, резерфордовский подход к выводу классического сечения упругого рассеяния альфа-частиц. Показали, что его классическая формула совпадает с соответствующей квантовой формулой и объяснили, почему возможен такой исход.Данное учебное пособие предназначено для студентов третьего курса, обучающихся по специальности «Ядерная физика»</t>
  </si>
  <si>
    <t>Мусабеков М.О.</t>
  </si>
  <si>
    <t>Энергетические установки транспортной техники.</t>
  </si>
  <si>
    <t>В учебнике освещаются конструктивные особенности и принцип действия распространеных типов тепловых двигателей (внутреннего и внешнего сгорания). Приводятся основы теории ра­бочих процессов поршневых и комбинированных двигателей, методы расчета основных параметров двигателей и составляющих теплового баланса. Приводятся основные требования и нормируемые физико-химические свойства топлив применяемых в двигателях. Описываются конструкции основных деталей и механизмов поршневых двигателей.</t>
  </si>
  <si>
    <t>Мусабеков М.О., Шанлаяков А.С.</t>
  </si>
  <si>
    <t>Топливо, вода, смазочные материалы</t>
  </si>
  <si>
    <t>Мусабекова Г.З.</t>
  </si>
  <si>
    <t>Применение инновационных технологий в обучении иностранным языкам студентов неязыковых специальностей</t>
  </si>
  <si>
    <t>Данное учебное пособие предназначено для преподавателей иностранных языков. В пособии рассматриваются творческие возможности преподавателя, дается возможность студентам выступать активным субъектом процесса обучения, самому конструировать этот процесс и управлять им. Предложенные инновационные технологии также рассматривают особенности применения компьютерных технологий в педагогическом процессе. 
  В данном пособии выявлены наиболее благоприятные условия применения инновационных технологий в обучении иностранным языкам с учетом когнетивных особенностей студентов неязыковых специальностей, а также демонстрируется позитивное влияние предложенных инновационных технологий на мотивационный и ценностный аспекты обучения иностранным языкам.
  Описаны особенности новых взаимоотношений преподавателя и студента, изменение их ролей в организации и проведении учебного процесса в зависимости от комплексного воздействия таких факторов, как уровень подготовки преподавателя, владение им иннвационными технологиями обучения и изменение стиля педагогического руководства, его компетентность в применении информационных технологий и организации процесса обучения так, чтобы создать каждому студенту условия для индивидуального обучения; уровень развития обучающихся и их готовность стать самим организаторами своего процесса обучения.</t>
  </si>
  <si>
    <t>Применение Интернет-технологий в организации самостоятельной работы по иностранному языку студентов неязыковых специальностей</t>
  </si>
  <si>
    <t>Данная работа предлагает методические указания по использованию Интернет - технологий в связи с всевозрастающей актуальностью использования технологий в качестве организации разнообразных форм проведения СРО.
  В работе рассмотрены дидактические возможности, практическое применение Интернет – технологий, где уделяется особое внимание влиянию применяемых Интернет - технологий на развитие креативных способностей студентов, их способностей самостоятельного поиска материала для усвоения информации.
 Также описываются этапы практического использования Интернет – технологий при организации и проведении СРО по основным темам, изучаемым конкретными студентами, конкретного ВУЗа, по программе кредитного обучения студентов первого и второго курсов.</t>
  </si>
  <si>
    <t>Судебно-медицинская характеристика повреждений при выстрелах из оружия самообороны</t>
  </si>
  <si>
    <t>Учебное пособие посвящено вопросам изучения целей и задач судебно-медицинских исследовании в случаях нанесения повреждений из оружия самообороны, показана важность проведения и дифференциальной диагностики подобного типа повреждений. Описаны основные понятия и вопросы, решаемые судебно-медицинской экспертизой при нанесении повреждений из оружия самообороны, подробно отражен алгоритм описания судебно-медицинского исследования в таких случаях. Учебно-методическое пособие рекомендовано студентам медицинских и юридических ВУЗов, судебно-медицинским экспертам, работникам правоохранительных органов и судов, преподавателям вузов, занимающимся проблемами судебно-медицинской экспертизы.</t>
  </si>
  <si>
    <t>Мусаев А.М.</t>
  </si>
  <si>
    <t>“5В020500 – Филология: қазақ филологиясы” мамандығының модульдік оқу жоспарына енгізілген бұл арнайы пәннің мақсаты – қазақ әдебиетінің тарихы негізінде оқытылатын қазақ драматургиясының қалыптасуы мен дамуы, әдебиет тарихындағы орны мен қоғам дамуындағы атқарар ролі жөнінде жоғарғы курс студенттеріне драматургия саласы бойынша теориялық және практикалық тұрғыдан жан-жақты білімдерін толықтыру. Алғашқы қазақ драматургиясындағы ізденістер мен нәтижелердің жемісі ХХ ғасырдың басынан бастап жарыққа шығып, кейін дәстүр мен жаңашылдық аясында дүиеге келген драмалық шығармалардың ерекшеліктері, сахналық қойылымдардағы табыстары жөнінде нақты мысалдар мен деректер арқылы студент білімін шыңдау. Драматургияның зерттелу жайы мен тарихынан да жан-жақты, мол мағлұмат беру. Қазақ драматургиясын әлем әдебиетінің драматургиясымен салыстыра қарау, сараптау студенттердің лабораториялық жұмыстары барысында жүзеге асыру. Кеңес дәуіріндегі қазақ драматургиясының қазіргі тәуелсіздік кезеңіндегі ерекшеліктері мен соны қырларын қарастыру.</t>
  </si>
  <si>
    <t>Қазақ драматургиясы</t>
  </si>
  <si>
    <t>Мусаев Ж. С.</t>
  </si>
  <si>
    <t>Электрическое оборудование вагонов (в 2-х т.)</t>
  </si>
  <si>
    <t>Вагондар динамикасы</t>
  </si>
  <si>
    <t>Оқулықта механикалық жүйенің тербеліс процесстері қарастырылған: тербеліс кезінде әсер ететін күштер топтамасы, тербеліс түрлері, қозғалыстағы дифференциалды теңдеулерді алу әдістері, теміржол жылжымалы құрамның тербелісінің физикасы және динамикалық жүйелердің тербеліс үрдістерінің негізгі заңдылықтары қарастырылған. Динамикалық үрдістерін компьютерлік модельдеудің негіздері келтірілген және әр түрлі типті жылжымалы құрамның динамикалық ерекшеліктері талданған
 Жылжымалы құрамның элементтеріндегі діріл параметрлерін және соққылы әсерлерді өлшеу технологияларының негіздерімен жылжымалы құрамның құрама бөлшектерінің динамикалық сипаттамаларын жөндеу кәсіпорындарында бақылау құралдарын шолу жүргізіледі. Жылжымалы құрамды сынау әдістері және діріл өлшеу аспаптарының олардың метрологиялық қызмет көрсетуі кезінде тексеруге арналған стенділер сипатталады. 
 5В071300 «Көлік, көліктік техника және технологиялар» мамандығы бойынша студенттерге арналған оқулық ретінде ұсынылды.</t>
  </si>
  <si>
    <t>Вагондарды автоматты жобалау жүйелері. (Автоматтаудың негізгі принциптері және тәжірибесін қолдану)</t>
  </si>
  <si>
    <t>Взаимодействие пути и подвижного состава</t>
  </si>
  <si>
    <t>В предлагаемом пособии представлены описания конструктивных и технологических методов улучшения динамического взаимодействия по-движного состава и пути. Рассмотрены вопросы влияния величины диссипа-тивных сил пути на снижение уровня динамического воздействия подвижного состава на путь, увеличение долговечности подвижного состава и пути, уменьшение износа пути, повышение тяговых свойств локомотивов, снижение уровня структурного шума и вибрации при движении подвижного состава.
  Рекомендовано для магистрантов высших учебных заведений по специ-альности 6М071300 «Транспорт, транспортная техника и технологии».</t>
  </si>
  <si>
    <t>Динамика и прочность транспорта и транспортной техники</t>
  </si>
  <si>
    <t>Динамика транспортной техники (в 2-х т.)</t>
  </si>
  <si>
    <t>В учебнике освещаются основные положения динамики транспортной техники. Рассматриваются эксплуатационные свойства транспортной техники на примере автомобилей и тракторов. Дается анализ тягово-скоростных, тормозных свойств и топливной экономичности автомобилей и тракторов. Раскрыты основные понятия плавности хода, управляемости, устойчивости и проходимости транспортной техники, а также экспериментального определения характеристик колебательных процессов автомобилей и тракторов. Учебник предназначен для студентов специальности 5В071300 – Транспорт, транспортная техника и технологии</t>
  </si>
  <si>
    <t>Кондиционирование воздуха в вагонах (в 2-х т.)</t>
  </si>
  <si>
    <t>Учебно-методическое пособие предназначено для студентов специальности 5В071300 – Транспорт, транспортная техника и технологии. Рекомендовано инженерно-техническим работникам железнодорожного транспорта, слушателям курсов повышения квалификации, занятых в сфере эксплуатации и ремонта систем кондиционирования воздуха, а также для магистрантов и студентов транспортных вузов.</t>
  </si>
  <si>
    <t>В книге рассмотрено устройство грузовых и пассажирских вагонов магистральных железных дорог колеи 1520 мм стран СНГ и Казахстана. Даны общие понятия о габаритах подвижного состава, параметрах вагонов, приведены основные требования норм расчета и проектирования вагонов. Выполнен обзор конструкции пассажирских вагонов типа Talqo, постройки Казахстана и КНР, вагонов метрополитена Алматы, а также транспортной системы на магнитном подвесе. 
 Книга предназначена для студентов вузов железнодорожного транспорта, может служить практическим пособием для работников вагонного хозяйства и предприятий, связанных с эксплуатацией и ремонтом вагонов.</t>
  </si>
  <si>
    <t>Конструкция ходовых частей вагонов</t>
  </si>
  <si>
    <t>Көліктік техниканың техникалық бақылауының әдістері</t>
  </si>
  <si>
    <t>Основы теории автоматического управления</t>
  </si>
  <si>
    <t>Основы технической диагностики вагонов</t>
  </si>
  <si>
    <t>В учебном пособии освещены основные положения технической диагностики транспортной техники. Рассматриваются основные факторы, влияющие на безотказную, долговечную работу объектов транспортной техники,приводящее к его изменению в процессе эксплуатации. Приводятся общие принципы диагностики и технического обслуживания объектов транспортной техники, описываются процессы восстановления работоспособного состояния транспортной техники и расчет их показателей.Рассмотрены основные современные методы и средства техниче¬ской диагностики и неразрушающего контроля деталей и узлов вагонов</t>
  </si>
  <si>
    <t>Системы автоматического проектирования вагонов</t>
  </si>
  <si>
    <t>Современные технологии в транспортной технике: эксплуатация, техническое обслуживание и ремонт высокоскоростного подвижного состава</t>
  </si>
  <si>
    <t>Современный подвижной состав железных дорог. (Курс лекций) (в 2-х т.)</t>
  </si>
  <si>
    <t>Курс лекций содержит материалы лекционного курса по дисциплине «Современный подвижной состав железных дорог». Материал курса лекций составлен по 15 темам лекционных занятий. Рассмотрено устройство современного тягового подвижного состава локомотивного парка Казахстана. Приведены краткие технические характеристики современных локомотивов производящихся и находящихся в эксплуатации на казахстанских железных дорогах.Выполнен обзор современных грузовых и пассажирских вагонов Казахстана. Приведены эксплуатационные и технические характеристики пассажирских вагонов и поездов стран Европы, Японии и КНР. Курс лекций по дисциплине «Современный подвижной состав железных дорог» предназначен для магистрантов специальности 6М071300 Транспорт, транспортная техника и технологии.</t>
  </si>
  <si>
    <t>Оптимизация ходовых частей грузовых вагонов</t>
  </si>
  <si>
    <t>В настоящей монографии объектом исследования являются тележки грузовых вагонов. Цель данной научно-исследовательской работы – определение технической и экономической целесообразности перевода парка грузовых вагонов Республики Казахстан на тележки нового поколения с коническими подшипниками кассетного типа. При написании монографии использованы следующие методы: аналитические и теоретические методы, оценка показателей надежности расчетно–экспериментальным методом, сравнительный анализ.
 В результате выполненных исследований научно обоснована целесообразность перевода грузового парка вагонов на тележки нового поколения штампосварной конструкции с коническими кассетными подшипникам; экспериментально установлена правомерность применения корректированной линейной гипотезы для оценки показателей надежности боковой и надрессорной балки тележки модели 18–100, определены пути совершенствования методики статистической обработки экспериментальных данных при определении параметра степенного уравнения кривой усталости; разработана методика расчетно–экспериментальной оценки показателей надежности вагонных конструкций по критерию сопротивления усталости, а так же установлены значения, позволяющие количественно оценить уровень стандарта эксплуатационных динамических напряжений в наиболее опасных сечениях деталей тележки (при наличии экспериментальных данных испытаний от эксплуатационной нагруженности деталей – аналогов), необходимого для исследования влияния условий эксплуатации на показатели надежности механической части вагона. Кроме того исследованы параметры сопротивления усталости боковой рамы и надрессорной балки тележки модели 18–100, анализ результатов расчетов показал недостаточную надежность литых деталей тележек, особенно надрессорных балок и боковых рам.</t>
  </si>
  <si>
    <t>Высокоскорстной подвижной состав</t>
  </si>
  <si>
    <t>Мусаев Ж.С., Жауыт Ә.</t>
  </si>
  <si>
    <t>Современный подвижной состав железных дорог</t>
  </si>
  <si>
    <t>Рассмотрено устройство кузовов современного тягового подвижного состава семейства TRAXX и семейства PRIMA компании ALSTOM. Приведены краткие технические характеристики современных высокоскоростных пассажирских поездов VENTURIO, ARLANDA-EXPRESS и ZEFIRO находящихся в эксплуатации на железных дорогах стран дальнего зарубежья.Выполнен обзор современных французских моторвагонных поездов увеличенной вместимости и германских моторвагонных поездов. Книга предназначена для магистрантов и студентов вузов и колледжей железнодорожного транспорта, может служить практическим пособием для работников вагонного хозяйства и предприятий, интересующихся конструкцией и эксплуатацией современного подвижного состава железнодорожного транспорта</t>
  </si>
  <si>
    <t>Мусаев Ж.С., Солоненко В.Г.</t>
  </si>
  <si>
    <t>Методика испытаний подвижного состава</t>
  </si>
  <si>
    <t>В учебном пособии рассмотрены основные виды испытаний вагонов: лабораторные и стендовые, статические, динамические (ходовые), по воздействию на путь, испытания на соударение вагонов, вибрационные. Указаны типы тензодатчиков, применяемых при испытаниях вагонов. Приведены основные данные по измерительным приборам и устройствам, динамометрам измерения вертикальных динамических сил и поперечных горизонтальных сил; тензометрическим усилителям измеряемых сигналов. Приведена методика определения погрешностей измерения опытных данных.
 Предназначено для студентов вузов железнодорожного транспорта, а также для научных сотрудников и инженерно-технических работников, связанных с испытаниями подвижного состава.</t>
  </si>
  <si>
    <t>Математическое моделирование динамических процессов 
 транспортной техники</t>
  </si>
  <si>
    <t>В учебном пособии изложены основы теоретических исследований математического моделирования подвижного состава во взаимодействии с железнодорожным путем. Освещены вопросы безопасного и плавного движения подвижного состава определения математическим путем величин динамических сил взаимодействия пути ходовых частей вагонов и локомотивов в поезде и установления критериев для определения оптимальных динамических параметров подвижного состава и пути для перспективных условий эксплуатации. 
 Учебное пособие предназначено для докторантов по направлению подготовки: 8D071 Инженерия и инженерное дело, а также для научных работников занимающихся исследованиями в области математического моделирования подвижного состава.</t>
  </si>
  <si>
    <t>Мусаев Ж.С., Туркебаев М.Ж.</t>
  </si>
  <si>
    <t>Вагондардағы ауаны кондиционерлеу</t>
  </si>
  <si>
    <t>Оқу құралы кредиттік технология бойынша білім берудің мемлекеттік стандартына сәйкес, оқу жоспарымен қарастырылып, арнайы пәндерді оқуға арналған. Оқу құралында темір жол жылжымалы құрамның, жолаушылар вагондарының ауа кондиционерлеу жүйесінің жіктелуі және жалпы қондырғысы, міндеті: суық ауа өндіру, жылыту тәсілдері, оның тәуелді болатын факторлары; кондционерлеу қондырғысының жабдығының жіктелуі, қоректендіру аспаптары, жылжымалы құрамда орналасқан жері, қондырғысы, міндеті көрсетілген.
 Оқу құралы техникалық мамандықта білім алып жатқан тәлімгерлерге арналған және өзіндік жұмыс бойынша тәжірибе құралдарымен қатар қолдануға мүмкіндік береді.</t>
  </si>
  <si>
    <t>Бұл кітапта автоматты басқару теориясы негіздерінің мәселелері, АБЖ математикалық үлгілері, АБЖ сызықты және сызықты емес зерттеу әдістері, сызықты АБЖ зерттеу әдістері автоматты басқару жүйесінің тұрақтылығы мен сапасы, сызықты АБЖ –гі кездейсоқ әсерлері, оңтайлы басқару және басқару жүйенің қазіргі даму тенденциясы жете қарастырылған. 
 Дайындық бағыты: 6B071 «Инженерия және инженерлік іс»бойынша студенттерге арналған оқулық ретінде ұсынылды.</t>
  </si>
  <si>
    <t>Мусаева С.Т.</t>
  </si>
  <si>
    <t>Кітапханалық менеджмент</t>
  </si>
  <si>
    <t>Оқу құралы кітапхана қызметінің менеджменті саласындағы білімді жүйелейді. Оқу құралында кітапхана менеджментінің теориялық, ұйымдастыру, кітапхана ұжымның психологиялық негіздері мазмұндалады. Оқу құралының ерекшелігі оның ақпараттылығы, оларды табысты дамыту мақсатында замануи кітапханалар потенциалын ең тиімді пайдалану тұрғысынан көкейкесті мәселелерді қарау болып табылады.
  Оқу құралы кітапхана кадрларына кәсіби білім жүйесінде оқитын студенттерге, магистранттарға әрі кітапхана жетекшілері-тәжірибелі мамандарға арналған
  Оқу құралы 5В091000 - Кітапхана ісі мамандығының студенттеріне арналған және білім берудің типтік оқу бағдарламасына сәйкес жасалынған.</t>
  </si>
  <si>
    <t>Мусанов А.М.</t>
  </si>
  <si>
    <t>Ұңғыларды жуу және жуу агенттері (2 томда)</t>
  </si>
  <si>
    <t>Мусанов Алькен</t>
  </si>
  <si>
    <t>Ұңғыларды бурғылау</t>
  </si>
  <si>
    <t>Оқулықта «Геология және пайдалы қазбалар кен орындарын барлау» мамандығына арналған оқу бағдарламасына сәйкес материалдар жинақталып сұрыпталған.
  Тау жыныстарының қасиеттері сипатталып, оларды анықтау әдістері жөнінде мағлұматтар берілген. Ұңғы бұрғылау процестеріне зор әсер ететін тау жыныстарының қасиеттері көп қарастырылған. Тау жыныстарын талқандайтын негізгі және қосымша құралдар келтірілген. Талқандалған тау жыныстарын жербетіне шығару және ұңғыларды жуу әдістері кеңінен қарастырылған.Ұңғыларды әр-түрлі бұрғылау тәсілдерінің технологиясы келтірілген. Айналма бұрғылауда қолданылатын бұрғы қондырғылары, бұрғы мұнаралары, бұрғы сораптары, олардың техникалық сипаттамалары және жабдықтары берілген. Бұрғылауда кездесетін апаттар және олардың алдын алу шаралары қарастырылған. Ұңғылардың қисаюы, оны анықтау және қисаю себептері, бағыттап бұрғылаудың техникалық құралдары сипатталған.</t>
  </si>
  <si>
    <t>Мустапаева А.Д.</t>
  </si>
  <si>
    <t>Автоматизированные системы управления на транспорте</t>
  </si>
  <si>
    <t>В учебном пособии изложены основные принципы концепции информатизации транспорта; структура современной автоматизированной системы, ее обеспечивающей части. Подробно рассмотрены задачи оперативного управления перевозками, комплексной грузовой работой, контейнерными; вопросы автоматизации диспетчерского управления перевозками; намечены перспективы развития информационных технологий на транспорте. 
  Учебное пособие предназначено для студентов специальности 050901 – «Организация перевозок, движения и эксплуатация транспорта», магистрантов специальности 6N0901 – «Организация перевозок, движения и эксплуатация транспорта», соискателей, полезно специалистам, занимающимся эксплуатацией информационных систем.</t>
  </si>
  <si>
    <t>Мустафаева А. К.</t>
  </si>
  <si>
    <t>Ет және сүт өндірісінің технологиялық машиналарын монтаждау және жөндеу</t>
  </si>
  <si>
    <t>Технологическое оборудование и машины</t>
  </si>
  <si>
    <t>КАТУ</t>
  </si>
  <si>
    <t>Бұл оқу құралында тамақ өндірісінде қолданылатын технологиялық жабдықтардың сенімді жұмыс істеуін қамтамасыз ететін тәсілдер мен құрылғылар, алдын ала жоспарлы жөндеу жұмыстарының жүйесі, монтаждау, баптау қалпына келтіру және жөндеу туралы негізгі мәліметтер көрсетілген. Негізгі технологиялық жабдықтарда кездесетін ақаулар және оларды жоюдың оңтайлы жолдарын қарастыру, монтаждау жұмыстарын дұрыс ұйымдастыру, жабдықтарды күрделі жөндеу кезінде орындалатын технологиялық операцияларға және МЕСТ сай анықтамалар мен аспаптарға ерекше көңіл бөлінген. 
 Оқу құралы жоғары оқу орнының «Технологиялық машиналар мен жабдықтар» бакалавр мамандығында оқитын студенттеріне арналған. Сонымен қатар ғылыми-техникалық қызметкерлер, магистранттар, докторанттар және сәйкесінше кәсіпорындардағы инженер-механик мамандарға қолдануға ұсынылады.</t>
  </si>
  <si>
    <t>Мусынов К.М., Гордеева Е.А., Әрінов Қ.К., Ысқақов М.Ә.</t>
  </si>
  <si>
    <t>Өсімдік шаруашылығы өнімдерін сақтау және қайта өңдеу технологиясы (2 томда)</t>
  </si>
  <si>
    <t>Оқулықта өсімдік шаруашылығы өнімдерінің сапасын мөлшерлеу (нормалау) мәселелері, астық массасының сақтау ережелері мен тәсілдерінің сипаттамалары, сақтау кезеңінде астық массасының төзімділігін арттыру шаралары, астық пен майлы-тұқым, картопты, жемістерді, көкөністерді, жүзімді сақтау және оларды қайта өңдеу негіздері қарастырылған.
  Оқулық ауыл шаруашылығы жоғары оқу орындарының агрономия профилі студенттеріне («Агрономия», «Топырақтану және агрохимия», «Өсімдіктерді қорғау және карантині» мамандықтары) арналған, сонымен бірге агроөндірістік кешен, шаруа қожалықтары мен фермер шаруашылықтары қызметкерлеріне де ақпарат көзі ретінде ұсынылған.</t>
  </si>
  <si>
    <t>Мухажанова Р.М.</t>
  </si>
  <si>
    <t>Әлем әдебиетінің тарихы</t>
  </si>
  <si>
    <t>Кітапта әлем елдері әдебиетінің дамуындағы маңызды ерекшеліктер, әлемдік көркем әдебиетте үлкен орны бар классиктер шығармашылығына орын берілген. Антиктік дәуір нұсқаларынан ХХ ғ. кезеңі аралығындағы әдеби – мәдени құндылықтар іріктеліп топтастырылған.
 Кітап орта кәсіптік оқу орындары студенттеріне, мектеп мұғалімдері мен оқушыларына, әлемдік мәдени мұраларға қызығушылық танытқан қалың оқырманға арналған.</t>
  </si>
  <si>
    <t>Мухамбетова Л.К., Турекулова Д.М., Бабошкина П.А., Тургаева А.А.</t>
  </si>
  <si>
    <t>Управление персоналом организации. 1 том</t>
  </si>
  <si>
    <t>В учебном пособии рассматриваются вопросы, имеющие важное значение для специалистов в области управления персоналом: теория управления человеческими ресурсами, основы формирования системы управления персоналом предприятия, организация и планирование кадровой работы, технологии управления трудовыми ресурсами, развитие персонала и оценка результативности его деятельности, а также вопросы управления мотивационной структурой и деловой карьерой работников. Кроме того, представлен комплекс практических заданий. Учебное пособие предназначено для студентов, магистрантов и докторантов экономических специальностей, а также для специалистов организаций, принимающих участие в формировании системы управления кадрами и систем управления предприятием в целом</t>
  </si>
  <si>
    <t>Управление персоналом организации. 2 том</t>
  </si>
  <si>
    <t>Мухамеджанова А.Т.</t>
  </si>
  <si>
    <t>Автомобиль жолдары</t>
  </si>
  <si>
    <t>Оқу құралында автомобиль жолдарын іздестіру бойынша мәліметтер қамтылған, автомобиль және аэродромдар жолдарының жобалау қағидалары сипатталған. Сонымен қатар жол төсемесіне қолданылатын материалдар, оларды тандау бойынша есептеу мысалдары келтірілген. Автомобиль жолдарын салу технологиясы басқа да көлік құрылысы бойынша оқытылатын пәндермен тығыз байланысты. Жол төсемесін есептеуде топырақ механикасы бойынша топырақтардың классификациясы, құрылыс материалдарын практикада қолдану ерекшеліктері қарасытырылады. Оқу құралында есептеулерге қажетті барлық мәліметтерді табуға болады. Бұл оқу құралының шығуы Қазақстан Республикасының 5В074500 «Көлік құрылысы» мамандығы бойынша мамандарды дайындауда аса қажетті және маңызды. Оқу құралында қазіргі заманға сай келетін есептеулер мен тұжырымдамалар алынған, сонымен қатар ҚР ҚНжЕ «Автомобиль жолдары» бойынша негізгі ережелер қамтылған. Оқу құралы көлік құрылыс инженерлеріне, құрылыс факультеттерінің жоғарғы курс студенттеріне, магистранттары мен докторанттарға аса қажетті болып табылады</t>
  </si>
  <si>
    <t>Мухамедрахимова Г.И., Калиева С.А., Мухамедрахимов К.У., Байкенов А.С.</t>
  </si>
  <si>
    <t>Мобильді байланыс жүйелері</t>
  </si>
  <si>
    <t>Қазақстанда Радиотехника, электроника және телекоммуникациялар мамандығындағы студенттерге арналған «Мобильді байланыс жүйелері» пәні мемлекеттік қазақ тілінде кең насихатты, қолдауды қажет ететін бағыттардың бірі деуге болады. Жастардың бұл мамандыққа келуі артса да, ана тіліндегі оқулықпен қамсыздандырылуы төмен. Оған қоса, дүние жүзінде, ТМД елдерінде және Қазақстанда радио-технологиялар қарқынды дамып, заманауи телекоммуникациялық қондырғыларды тиімді бағаға ұсынылатын телекоммуникациялық қондырғылар нарығында жаңа компаниялар пайда болды. Сондықтан ұялы байланысты құрудың концепциялары әрбір 3-5 жылда жаңартылып отыруды қажет етеді. Олай болса, біздің де жұмысымыз осы оқу-әдістемелік құралмен шектелмейді. Оқу құралы радиотехника, электроника және телекоммуникациялар мамандығындағы студенттерге арналған «Мобильді байланыс жүйелері» пәні бойынша дәріс негізінде құрастырылған, Силлабус пен ПОӘК сәйкес жасалып, толықтырылған материалдар салынды, құралдың елеулі де маңызды бөлігі болып табылатын тарауы – глоссарийдің үлкен бөлімі кірді. Оған кірген терминдер орыс тілінен аударылса да, олардың шығу көзі (яғни, шығу тілі – грекия, латын) зерттеліп, техникалық терминнің қазақ тіліне аударуға жатпайтындарын, қолданыста жүрген белгілі анықтамалары да ескерілді.</t>
  </si>
  <si>
    <t>Мухамедрахимова Ғ.И., Калиева С.А., Мухамедрахимов К.У., Чежимбаева К.С.</t>
  </si>
  <si>
    <t>Радио-толқындардың таралу теориясы</t>
  </si>
  <si>
    <t>Қазақстанда Радиотехника, электроника және телекоммуникация мамандығындағы студенттерге арналған «Радио-толқындардың таралу теориясы» пәні мемлекеттік қазақ тілінде кең насихатты, қолдауды қажет ететін бағыттардың бірі деуге болады. Радиотехника, электроника және телекоммуникация мамандығына келген жастар үшін ана тіліндегі оқу құралдарының, оқу-әдістемелік құралдарының тапшылығы әлі де орын алады.Оқу-әдістемелік құрал «Радиотехника, электроника және телекоммуникациялар» мамандығындағы студенттерге арналған «Радио-толқындардың таралу теориясы» пәні бойынша оқылған дәріс негізінде құрастырылған, толықтырылған материалдар салынды. Сонымен қатар бұл оқу-әдістемелік құралының тағы да бір ерекшелігі – блок-схемаларды қолдана отырып, дәрісті жүргізу түрі қолданылған. Оған кірген блок-схемаларды қолдану осы күндері кең өріс алғанын ескерсек, онда дәріс материалдарын беруде бұл әдіс пәнді оқытудың ерекше түріне жатқызуға болады.</t>
  </si>
  <si>
    <t>Мухамедрахимова Ғ.И., Мухамедрахимов К.У., Калиева С.А., Байкенов А.С.</t>
  </si>
  <si>
    <t>Теория распространения радиоволн</t>
  </si>
  <si>
    <t>В курсе «Теория распространения радиоволн» рассматриваются вопросы, сопряженные с процессами произвольного распространения радиоволн в пространстве: в толще земли, в атмосфере, вдоль поверхности всего земного шара, в космическом пространстве. Основные задачи теории электромагнетизма, порождаемые радиотехнической практикой, зачастую настолько трудоемки, что только зарождение современных ЭВМ делает эту концепцию средством проектирования всей аппаратуры, уже автоматизированного. Предлагаемое учебное пособие «Теория распространения радиоволн» представляет собой результат опыта преподавательской деятельности преподавателей в вузе, который позволил авторам разработать и создать курс теории распространения радиоволн (ТРРВ) для студентов специальности «радиотехника, электроника и телекоммуникаций». Курс ТРРВ призван содействовать при выработке у студентов мастерства использовать знания, оперировать ими в своей обыденной жизни, оценочного взаимоотношения к тем или иным познаниям о приеме/передачи информации на любые расстояния, уметь подвергать анализу и выяснять их достоинство, значимость и обладать способностью строить современные сети и системы радиосвязи. В УП «Теория распространения радиоволн» приведены определения и понятия в блок-схемах и таблицах, применяемых авторами в виде интерактивных демонстраций. Особое место в УП имеют обширные материалы к курсу собранные в Глоссарий. Учебное пособие содержит много современных блок-схем, таблиц, отличается лаконичным и ясным изложением учебного материала. Такое изложение нацелено на понимание предмета. Учебное пособие рекомендуется преподавателям и студентам вуза Республики Казахстан.</t>
  </si>
  <si>
    <t>Мухаметжанова Б.О., Сейпишева Э.К., Кайбасова Д.Ж.</t>
  </si>
  <si>
    <t>Автоматтандырылған ақпараттық жүйелерді жобалауда деректер қорын қолдану тәсілдері</t>
  </si>
  <si>
    <t>Автоматтандырылған ақпараттық жүйелерді жобалауда жүйелік талдау, компьютерлік жобаларды жобалау əдістерін –микро жəне макродеңгейдегі ақпараттық– басқарушы жүйелерді; жүйенің иерархиялық принциптері; ақпараттық оптималды жобалау мақсатымен жүйе есебінің декомпозиция əдістерін қолдана білу қажет. Ұсынылып отырған жұмыста күрделі жүйелердің негізгі концепциялары мен талдау əдістемелері жəне синтезі, есептеуіш техника мен жаңа ақпараттық технологияларды, қазіргі жүйелерді жобалау принциптері, жаңа ақпараттық технологиялар ғасырында жедел жоғарылайтын, экономиканың жəне өндірістің əртүрлі аймақтарында құрылатын ақпараттық жүйеге (АЖ) талаптары анықталған. Оқу құралы «Ақпараттық жүйелер», «Есептеу техникасы және бағдарламалық қамтамасыз ету» және «Кәсіптік оқыту» мамандықтарының студенттері мен магистранттарына, сонымен қатар, тәжірибелі кәсіпқойларға да анықтама құралына айналады деген оймен жазылған.</t>
  </si>
  <si>
    <t>Муханбеткалиев К.</t>
  </si>
  <si>
    <t>Еңбек қорғау</t>
  </si>
  <si>
    <t>Муханбеткалиева А.К.</t>
  </si>
  <si>
    <t>Модели и методы управления</t>
  </si>
  <si>
    <t>Мухитдинов Н., Бегенов Ә., Айдосова С.</t>
  </si>
  <si>
    <t>Өсімдіктер морфологиясы мен анатомиясы</t>
  </si>
  <si>
    <t>Оқулық өсімдіктер эволюциясы, филогениясы және систематикасын жан-жақты қамти отырып, ботаника пәнінің типтік бағдарламасы негізінде жазылған.</t>
  </si>
  <si>
    <t>Мухтаров Т.М., Интыков Т.С.</t>
  </si>
  <si>
    <t>Жол қозғаласын ұйымдастыру негіздері</t>
  </si>
  <si>
    <t>Оқу құралында қозғалысты ұйымдастыру негіздері, оны зерттеу әдістері мен тиімділігіне баға берілген. Көлік жол апаттарының себептеріне талдау жасалып, олардың классификациясы мен есеп алу жүйесі берілген. 
 Көлік және жаяу жүру ағымдарына сипаттама көрсетілген. Көше-жол жүйелерінің жеке элементтеріне қозғалысты ұйымдастыру бойынша іс-шаралар қарастырылған.
 Оқу әдістемелік құралы 5В090100 «Көлікті пайдалану және жүк қозғалысы мен тасымалдауды ұйымдастыру» мамандығы бойынша білім алатын жоғары оқу орындарының студенттеріне арналған.</t>
  </si>
  <si>
    <t>Мухтарова С.С. Карагулова Б.С</t>
  </si>
  <si>
    <t>Theory аnd Practice оf Intercultural Communication</t>
  </si>
  <si>
    <t>В учебном пособии изложены лекционные материалы, семинарские и контрольные задания по дисциплине «Theory and Practice of Intercultural Communication». Учебное пособие включает вопросы, необходимые для изучения учебного материала по всем темам дисциплины. Приведен список рекомендуемой литературы.</t>
  </si>
  <si>
    <t>Мұқажанова Р.М. (Мухажанова Р.М.), Мусанова А.Д.</t>
  </si>
  <si>
    <t>Әлем әдебиеті. Қайта өрлеу дәуірі. Хрестоматия. І кітап</t>
  </si>
  <si>
    <t>Кітапта әлем елдері әдебиетінің дамуындағы маңызды ерекшеліктер, әлемдік көркем әдебиетте үлкен орны бар классиктер шығармашылығына орын берілген. Ренессанс дәуірінің ірі классиктерінің туындылары іріктеліп топтастырылған.
 Кітап жоғары оқу орындары студенттеріне, орта кәсіптік оқу орындары мен мектеп мұғалімдері, оқушыларына, әлемдік мәдени мұраларға қызығушылық танытқан қалың оқырманға арналған.</t>
  </si>
  <si>
    <t>Әлем әдебиеті. Қайта өрлеу дәуірі. Хрестоматия. ІІ кітап</t>
  </si>
  <si>
    <t>Мұқытова ЖД., Навий Л.Н./ Мукытова</t>
  </si>
  <si>
    <t>Отбасылық кеңес беру: дәрістер, практикалық тапсырмалар, тестер, диагностикалық әдістер</t>
  </si>
  <si>
    <t>Оқу - әдістемелік құралы.</t>
  </si>
  <si>
    <t>«Отбасылық кеңес беру»оқу-әдістемелік құралы жоғары педагогикалық оқу орындарының психология, педагогика және психология мамандықтарында оқитын студенттері үшін арналып жазылған. «Отбасылық кеңес беру» курсының барлық негізгі тақырыптарын қамтып, олардың мазмұнын ашатын дәрістер, практикалық сабақтар,тестер, диагностикалық әдістер жинағы берілген. Әрбір дәрістің соңынан студенттерге өзін-өзі пысықтауға арналған сұрақтар мен тапсырмалар қарастырылған. Отбасылық кеңес беру пәні бойынша отбасында кездесетін түрлі мәселелерді шешуге арналған түрлі жағдаяттар, практикалық іскерліктері мен шеберліктерін қалыптастыру мақсатында түрлі кеңес беру әдістері қамтылған. Оқу-әдістемелік құрал болашақ мамандардың психологиялық ойлау жүйесін жетілдіріп, іскерлігін қалыптастыруға мүмкіндік береді. Бұл оқу құралын «Психология» мамандығында оқитын студенттермен қатар осы пәнді беретін мұғалімдер және білім беру ісінің әр саласында қызмет атқарып жүрген психолог мамандарға көмекші құрал бола алады. Учебник "Семейное консультирование" предназначен для студентов высших педагогических учебных заведений по специальности психология, педагогика и психология.Существует множество лекций, практических занятий, тестов, методов диагностики, охватывающих все основные темы курса «Семейное консультирование» и раскрывающих их содержание. В конце каждой лекции есть вопросы и задания для самостоятельной работы студентов. Предмет семейного консультирования включает в себя различные ситуации, различные методы консультирования с целью развития практических навыков и способностей для решения различных проблем, возникающих в семье. Учебник позволяет усовершенствовать систему психологического мышления и развить навыки будущих специалистов.Этот учебник может быть использован не только студентами специальности «Психология», но и как инструмент для преподавателей предмета и психологов, работающих в различных областях образования.</t>
  </si>
  <si>
    <t>Мұратбек Б. /Муратбек/</t>
  </si>
  <si>
    <t>Қазақ тілінің стилистикасы: жаттығулар жинағы</t>
  </si>
  <si>
    <t>Практикалық жаттығулар жинағының мақсаты – теориялық стилистика туралы студенттердің білім арнасын кеңейте отырып, оларға стилистикалық норманы меңгерту, сөз, сөз тіркесі, сөйлемнің қолданылуына қарай көрінетін толып жатқан қырларын, стильдік бояуын тануға дағдыландыру. Морфологиялық құрылыстың, құрмалас сөйлем құрылымының стильдік ерекшеліктерін саралауға арналған жаттығулар жинағы практикалық стилистикамен бірге, тіл мәдениетін де қалыптастырады. Жаттығулар жинағы филология факультеттерінің студенттеріне арналған</t>
  </si>
  <si>
    <t>Мұратова А.Н.</t>
  </si>
  <si>
    <t>Бұл оқу құралында қазақ тілі грамматикасымен қатар экономика мамандығына байланысты терминдердің мағынасы мен мазмұнын ашатын мәтіндер мен студенттің сөйлеу дағдысын қалыптастыруға негізделген тапсырмалар берілген. Оқу құралының тілді кәсіптік деңгейде меңгертуге қосар үлесі зор.</t>
  </si>
  <si>
    <t>Мұсабаева Б.Х. (Мусабаева)</t>
  </si>
  <si>
    <t>Химиялық сандық анализ</t>
  </si>
  <si>
    <t>«Химиялық сандық анализ» атты оқу құралы 7 тараудан тұрады:; Химиялық сандық анализ әдістері; Анализге сынама алу және сынаманы анализге дайындау; Химиялық анализдің метрологиялық негіздері; Гравиметриялық анализ; Титриметриялық анализ; Анализдің кинетикалық әдістері; Бөлу, концентрлеу және бүркемелеу әдістері. 
  Оқу құралында химиялық сандық анализдің теориялық негіздері және әдістері жайлы толық мәліметтер берілген. Гравиметриялық және титриметриялық анализ бойынша зертханалық жұмыстар берілген. Оқу құралы химиялық және химиялық технологиялық мамандықтар студенттеріне арналған.</t>
  </si>
  <si>
    <t>Аналитикалық химия әдістері</t>
  </si>
  <si>
    <t>«Аналитикалық химия әдістері» атты оқу құралы 8 тараудан тұрады: Аналитикалық химияның пәні, негізгі түсініктері, әдістері; Анализге сынама алу және сынаманы анализге дайындау; Химиялық сапалық анализ негіздері; Аналитикалық химияда қолданылатын тепе-теңдіктер; Бөлу, концентрлеу және бүркемелеу әдістері; Химиялық анализдің метрологиялық негіздері; Химиялық сандық анализ әдістері; Физика-химиялық анализ әдістері. 
  Оқу құралында аналитикалық химияның теориялық негіздері жайлы толық мәліметтер берілген. Химиялық сапалық анализ негіздері және химиялық сандық анализ бен физика-химиялық анализ әдістері толығымен қамтылған.
  Оқу құралы химиялық технологиялық мамандықтар студенттеріне арналған.</t>
  </si>
  <si>
    <t>Мұсабаева Б.Х. (Мусабаева), Қалиясқарова Б.А.</t>
  </si>
  <si>
    <t>Табиғи нысандар анализі</t>
  </si>
  <si>
    <t>«Табиғи нысандар анализі» оқу құралында аналитикалық химия әдістерінің табиғи нысандар анализі үшін пайдаланатын әдістері, осы нысандардан сынама алу тәсілдері, оларды анализдеу ерекшеліктері жайлы теориялық мәліметтер жиналып, қарастырылған. Әрбір нысан бойынша зертханалық жұмыстар мен тестілік сұрақтар келтірілген. Оқу құралы студенттердің теориялық білімдерін және практикалық дағдыларын бекіту үшін, студенттердің өздік жұмысын (СӨЖ) тиімді ұйымдастыру үшін қажет және курстық, дипломдық жұмыс орындау кезінде көмекші құрал бола алады. Берілген оқу құралы химиялық мамандықтар студенттеріне арналған.</t>
  </si>
  <si>
    <t>Мұсабаева Б.Х./Мусабаева Б.Х.</t>
  </si>
  <si>
    <t>Аналитикалық химия бойынша сұрақтар мен есептер жинағы</t>
  </si>
  <si>
    <t>«Аналитикалық химия бойынша сұрақтар мен есептер жинағында» пәннің теориялық негіздері, анализдің метрологиялық негіздері, химиялық және физика-химиялық анализ бойынша теориялық материал, тестілік сұрақтар және есептер берілген. 
  Оқу құралы студенттердің теориялық білімдерін және практикалық дағдыларын бекіту үшін, білім алушылардың өздік жұмысын (БӨЖ) тиімді ұйымдастыру үшін қажет.
  Берілген оқу құралы химиялық және химиялық инженериялық білім бағдарламалары студенттеріне арналған.</t>
  </si>
  <si>
    <t>Мұсабеков Қ.Қ.</t>
  </si>
  <si>
    <t>Топырақтану және геоботаника негіздері</t>
  </si>
  <si>
    <t>Мұсабекова А.А.</t>
  </si>
  <si>
    <t>Қазақ тілі (Жоғары оқу орындары студенттері мен тіл үйренушілерге арналған оқу құралы)</t>
  </si>
  <si>
    <t>Ұсынылып отырған оқу құралында қазақ тілін оқытудың халықаралық стандартқа негізделген жүйесі басшылыққа алына отырып, ВІ және В2 деңгейлеріне сай келетін оқу материалдары енгізілген. Курста негізгі жеткілікті және негізгі стандартты деңгейлерді қамтамасыз ететін мәдени когнитивті-лингвомәдени кешендер, соның ішінде қазақ тілін үйретудегі басты міндеттер мен басқа да қатысым түрлері жүзеге асырылған.</t>
  </si>
  <si>
    <t>Кемелдену формуласы</t>
  </si>
  <si>
    <t>Бұл еңбек жас ұрпақтың кемелденуі кезеңінде нені басты назарда ұстап, бағыттануы керекекендігі жайлы толғаныс. 
 «Кемелдену формуласы» өзіміз бен өзгелер туралы ұлы тұлғалардың ойлары мен толғаныстарына, өмір тәжірибесінен алынған үлгілерге толы. Сондықтан да мәнді. Кітап мектеп оқушыларына, мұғалімдеріне, колледж, жоо студенттеріне, өскелең жастар мен көпшілік қауымға арналған.</t>
  </si>
  <si>
    <t>Мұсаев А. И. Ахметов Е. Датқабаев К. М.</t>
  </si>
  <si>
    <t>Топографиялық-геодезиялық жұмыстарды автоматтандыру</t>
  </si>
  <si>
    <t>Оқу құралы геодезиялық GPS-өлшеулерді жоспарлауды, базистік сызықтар ұзындығын, бақылау «терезелерін», уақытын таңдауды, сонымен қатар жоба жасауды, тікелей GPS-өлшеулерді нақты уақыт режімінде импорттауды, жобаға координаталар жүйесін қосуды, қарап шығу және редакциялау режімінде мәліметтерді тексеруді және өз қалауымен бапталған ASCII-құжатқа осы координаталарды экспорттауды, жобаны жұмылдыруды, есептеліп-өңделмеген GPS мәліметтерді импорттауды, базистік сызықты есептеуді, трансформациялау параметрлерін анықтауды, жеке тікбұрышты жүйеде координаталар алуды және осы координаталарды өзі қалыптастырған ASCII-құжатта экспорттауды үйретеді.
 Оқу құралы CREDO_DAT жүйесінде жұмыс істеу әдістері мен қағидаттарын үйренуге арналған. CREDO_DAT міндеттелген мүмкіндіктері, интерфейсі және негізгі баптаулары (икемдеу, күйге келтіру) туралы жазылған. Жеке бұйрықтар және мәліметтерді есептеу-өңдеу технологиясы сипатталған.
 Мәліметтерді импорттауға, жер бетіндегі геодезиялық тұрғызуларды және жердің жасанды серіктерінің мәліметтерін есептеп-өңдеуге, биіктік және пландық геодезиялық тораптарды құруға арналған мысалдар оқу құралында бар. Оқу кұралы жоғары оқу орындарының студенттеріне, магистранттарына, сондай-ақ геодезия саласының қызметкерлеріне арналған.</t>
  </si>
  <si>
    <t>Мұсаев А. И., Е. Ахметов, К. М. Датқабаев</t>
  </si>
  <si>
    <t>Инженерлік геодезия CREDO III платформада (2 томда)</t>
  </si>
  <si>
    <t>Оқу құралында инженерлік геодезия және инженерлік геодезиялық жұмыстар туралы жалпы мәлімет келтірілген. Геодезиялық құралдар оларды тексеру және түзету амалдары сипатталған. Бұрышты, ұзындықты өлшеу амалдары, инженерлік геодезиялық тораптарды және жер бетінің, құрылыстардың топографиялық планын сызуға арналған тораптарды құру амалдары қарастырылған. Инженерлік геодезиялық жұмыстарды орындауға және есептеп - өңдеуге, инженерлік геодезиялық тораптарды құруға, теңестіруге CREDO III платформадағы жүйелерді пайдалану туралы баяндалған. Дала жұмыстары барысында қоршаған ортаны қорғау және қауіпсіздік шаралары туралы айтылған.
 Оқу құралы университетердің студенттеріне, магистрант-тарына, сондай - ақ геодезия саласының қызметкерлеріне арналған.</t>
  </si>
  <si>
    <t>Мұсаев А.И., Ахметов Е., Датқабаев К.М., Инкарбеков Н.О.</t>
  </si>
  <si>
    <t>Геодезия CREDO III платформада. 1бөлім</t>
  </si>
  <si>
    <t>Оқу құралында геодезия және геодезиялық жұмыстар туралы жалпы мәлімет келтірілген. Геодезиялық құралдар оларды тексеру және түзету амалдары сипатталған. Бұрышты, ұзындықты өлшеу амалдары, геодезиялық тораптарды және жер бетінің топографиялық планын сызуға арналған тораптарды құру амалдары қарастырылған. Геодезиялық жұмыстарды орындауға және есептеп - өңдеуге, геодезиялық тораптарды құруға, теңестіруге CREDO III платформадағы жүйелерді пайдалану туралы баяндалған. Дала жұмыстары барысында қоршаған ортаны қорғау және қауіпсіздік шаралары туралы айтылған.
  Оқу құралы техникалық институттардың, университетердің студенттеріне, магистранттарына, сондай - ақ геодезия саласының қызметкерлеріне арналған.</t>
  </si>
  <si>
    <t>Геодезия CREDO III платформада. 2бөлім</t>
  </si>
  <si>
    <t>Геодезия CREDO III платформада. 3бөлім</t>
  </si>
  <si>
    <t>Мұсаев А.И., Ахметов Е., Датхабаев К.М.</t>
  </si>
  <si>
    <t>Құрылыс жұмыстарын геодезиялық қамтамасыз ету CREDO III платформада (2 томда)</t>
  </si>
  <si>
    <t>Оқу құралы жоғары білім үйрету талаптарына, пәннің оқу бағдарламасына сәйкес жазылған. Оқу құралында геодезия, картография және топография, геодезиялық құралдар, геодезиялық өлшеу әдістері, есептеулер, орындалған жұмыстардың сапасын бағалау, құрылыстарды жобалауға, салуға арналған инженерлік геодезия жұмыстары туралы тиянақты мәліметтер берілген. Оқу құралында инженерлік зерттеу жұмыстарын орындау, жобалық сызықтарды жер бетіне белгілеу, орындалған құрылыс жұмыстарының топографиялық планын сызу әдістері жазылған. 
 Құрылыстарға арналған инженерлік геодезиялық жұмыстарды орындауға және есептеп - өңдеуге, инженерлік геодезиялық тораптарды құруға, теңестіруге CREDO III платформадағы жүйелерді пайдалану туралы баяндалған. Дала жұмыстары барысында қоршаған ортаны қорғау және қауіпсіздік шаралары туралы айтылған.
  Оқу құралы университетердің студенттеріне, магистранттарына, сондай - ақ геодезия саласының қызметкерлеріне арналған.</t>
  </si>
  <si>
    <t>Мұстафаев Ж.С., Сағаев Ә.Ә., Әлімбаев Е.Н.</t>
  </si>
  <si>
    <t>Гидромелиоративтік жүйелерді пайдалану</t>
  </si>
  <si>
    <t>Қазіргі кездегі алдыңғы қатарлы технология және жаңа техниканың, ғылыми-техникалық жетістіктерін ескере отырып гидромелиоративтік жүйелерді пайдаланудың негізгі жағдайлары және оларға қойылатын талап тілектер қарастырылған. Оқулық жоғары оқу орындарының ауыл және су шаруашылығы мамандарына арналған.</t>
  </si>
  <si>
    <t>Мұстафин Б., Смакова З.</t>
  </si>
  <si>
    <t>Сырнай әліппесі (2 томда)</t>
  </si>
  <si>
    <t>Музыкалық мектептер мен музыкалық –педагогикадық колледждердің оқушыларына және университеттердің, педагогикалық институттардың музыка факультетерінің студенттериіне, әрі музыкалық жоғары оқу орындарындағы халық әні кафедрасының студенттеріне арналған оқу құрал</t>
  </si>
  <si>
    <t>Мұхити И.М.</t>
  </si>
  <si>
    <t>Электр тізбектері бойынша есептер</t>
  </si>
  <si>
    <t>Оқу құралында тұрақты токтың сызықты және бейсызықты электр тізбектері, бір және үш фазалы айнымалы ток тізбектері, қарапайым электр тізбектеріндегі өтпелі үдерістер және бейсинусоидал ток тізбектері бойынша есептер қарастырылған. Әрбір тарауда қысқаша іліми мағлұмат берілген және мысал есептер келтіріліп, есептің шығарылу жолдары көрсетілген. Есепті шешу үшін алдымен шешу алгоритмін құру керектігіне көңіл бөлінген. Өзбетіндік есептер мен тақырып бойынша материалды пысықтау және тексеру мақсатында, тақырыптық тапысрмалар берілген.
 Оқу құралы Электротехника пәнін оқитын бакалаврлық бейэлектро-техникалық мамандықтарға арналған.</t>
  </si>
  <si>
    <t>Электротехника (каз.) (2 томда)</t>
  </si>
  <si>
    <t>Мынбаева А.К., Садвакасова З.М.</t>
  </si>
  <si>
    <t>Инновационные методы обучения, или как интересно преподавать (в 2-х т.)</t>
  </si>
  <si>
    <t>В учебном пособии раскрыты концептуальные основы инновационного обучения - теория педагогической инноватики, современные подходы педагогической науки; включен большой набор апробированных иразработанных авторами новых методов обучения; даны рекомендации по структурированию учебного материала, сценарии проведения занятий, предложены интересные и занимательные факты из истории, теории и практики обучения.
 Пособие предназначено для преподавателей, организаторов, тренеров учебного процесса, студентов педагогических специальностей, и всех тех, кто интересуется проблемами современного образования.</t>
  </si>
  <si>
    <t>Мырзабаев А.Б.</t>
  </si>
  <si>
    <t>Дала экожүйесі: жануарлар</t>
  </si>
  <si>
    <t>Оқу құралында Қазақстанның дала экожүйесі жөнінде қысқаша ақпарат берілген. Дала тіршілігі, оның құрылымы мен құрамының басқа экожүйелерден ерекшелігі және дала жағдайына тірі организмдердің бейімделулері баяндалған. Дала экожүйесінің кейбір сүтқоректі жануарлары, жыртқыштары мен құстарының тіршілігі сипатталып, адам мен даланың қатар өмір сүру проблемалары қысқаша талданған.
 «Биология», «Экология» мамандықтарында оқитын студенттерге оқу бағдарламасындағы «Жануарлар экологиясы», «Популяциялық экология», «Орнитология», «Қазақстан биоресурстары», «Жануарлар фенологиясы» пәндеріне қосымша оқу құралы ретінде ұсынылып отыр.</t>
  </si>
  <si>
    <t>Мырзабеков Д.Е.</t>
  </si>
  <si>
    <t>Түркі Өркениетінің Мәдени –Тарихи Құныдылықтары және М.Дулати Шығармашылығы</t>
  </si>
  <si>
    <t>Мырзагалиева А.Б.</t>
  </si>
  <si>
    <t>Цитология</t>
  </si>
  <si>
    <t>Оқулықта жалпы цитологиядан ауқымды материал берілген. Тірі жүйелердің ең ұсақ бөлігі болып келетін жасушаның тіршілік етуі мен құрылысының негізгі ерекшеліктері баяндалады.
 Оқулық жоғары оқу орындарының медицина және жаратылыстану факультеттерінің биология, экология мамандықтарының студенттеріне, дәрігерлерге, орта мектеп мұғалімдеріне арналған.</t>
  </si>
  <si>
    <t>Бейнелеу өнерін оқыту әдістемесі</t>
  </si>
  <si>
    <t>Оқу құралы Қазақстан Республикасының Білім және ғылым министрлігінің орта мамандандырылған оқу орындарының білім беру стандарты мен оқу бағдарламасына сәйкес және білім беру саласындағы нормативтік құқықтық актілерге сүйене отырып дайындалған. Сондай-ақ осы оқу құралында автордың көп жылғы жинақталған тәжірибесі мен оқыту бағдарламасына сәйкес дайындалған дәрістері қамтылған. Ұсынылып отырған оқу құралы жалпы орта білім беретін мектептердің, орта арнайы білім беретін мекемелердің және жоғары оқу орнының бейнелеу өнері мұғалімдері мен оқытушыларына, сонымен қатар "Бейнелеу өнері", "Кәсіптік білім", "Дизайн" мамандықтары бойынша оқитын студенттерге арналады. Оқу құралында дәрістер, талқылауға аранлған сұрақтар мен әдебиеттер берілген.</t>
  </si>
  <si>
    <t>Мырзалиева С.К.</t>
  </si>
  <si>
    <t>Қоршаған орта химиясының негіздері</t>
  </si>
  <si>
    <t>Оқу құралының мазмұны – табиғи геохимиялық үрдістердің механизмі және олардың адамның өмірінее әсері қарастырылған. Суды тазарту және суды өңдеу үрдістері, олардың жер асты және беттік сулар, топырақ, шөгінді жыныстардың химиялық құрамына әсері, атмосфераның ластану мәселелері көрсетілген. Қоршаған ортаның химиялық ластануын сараптау мәселелеріне, оған антропогендік әсерлеререкшеліктеріне ерекше көңіл бөлінген. 
 Оқулық 5В060800 – “Экология” және 5В073100 – «Тіршілік әрекетінің қауіпсіздігі және қоршаған ортаны қорғау» мамандықтары бойынша оқитын бакалавр, магистрант, докторант, оқытушыларға және осы саладағы қызметкерлерге арналған.</t>
  </si>
  <si>
    <t>Химия окружающей среды</t>
  </si>
  <si>
    <t>В учебном пособии раскрываются основные принципы химии окружающей среды и их действие в локальных и глобальных масштабах. Показываются химический состав, происхождение и эволюция земной коры, океанов и атмосферы. Важный аспект книги заключается в раскрытии механизма действия природных геохимических процессов в разных масштабах времени и влияния на них человеческой деятельности. Детально рассматриваются процессы водоочистки и водообработки и их влияние на химический состав осадочных образований, почв и поверхностных вод на континентах, проблемы загрязнения атмосферы. Особое внимание уделено вопросам анализа химического загрязнения окружающей среды. Учебное пособие адресовано студентам, магистрантам и специалистам, изучающим вопросы природопользования и охраны окружающей среды.</t>
  </si>
  <si>
    <t>Мырзатаев Н.Д.</t>
  </si>
  <si>
    <t>Сыбайлас жемқорлыққа қарсы күрес</t>
  </si>
  <si>
    <t>Оқу құралы Қазақстан Республикасының сыбайлас жемқорлыққа қарсы күрес жүргізу үшін қолданыстағы нормативтік құқықтық актілерді меңгеру үшін құрастырылған тест және жағдайаттық тапсырмалардан тұрады. Оқу құралында қоғамдық өмірдің мемлекеттік-құқықтық саласына деген ауқымды көзқарасты қамтамасыз етеді, оның даму негізгі заңдылығын келешегін ашады, оның экономикамен, саясатпен, рухани, әлеуметтік-мәдени және басқа да адамдар қатынасымен әрекеттесуін көрсетеді. Бұл оқулық құралында дәріс және семинар сабақтарынан алған теориялық білімдерін жетілдірумен қоса тәжірибелік сабақтар барысында оны нақтылауға және бекітуге көмектеседі. Оқу құралының екінші бөлігінде негізгі тақырыптар бойынша тест тапсырмалары мен жағдаяттар түсінуге арналған теориялық бөлім берілетін болады. Тест және жағдаят тапсырмалары тыңдаушылардың теориялық білімдерін тексеру үшін және қолданыстағы нормативтік құқықтық актілерді тәжірибеде қолдануға дағдылануға болады. Оқу құралы білім алушыларға, магистранттарға, оқытушыларға және ғылыми қызметкерлер, сондай-ақ осы мәселелерге қызығушылық танытылған барша қауымға арналады.</t>
  </si>
  <si>
    <t>Мырзатаева К. Р.</t>
  </si>
  <si>
    <t>Жартылай сызықтық дифференциалдық теңдеулердің тербелімділігі</t>
  </si>
  <si>
    <t>Оқу-әдістемелік құрал сапалық дифференциалдық теңдеулердің өзекті тармағы-тербелім теориясына арналған. Оқулық жоғарғы оқу орындарының ғылыми-жаратылыстану бағытындағы «Математика» мамандығында оқитын магистранттар мен докторанттарға ғылыми-зерттеу жұмысында, таңдау курстарында, диссертация жазуында пайдалануға ұсынылады.</t>
  </si>
  <si>
    <t>Мырзаханов Н., Мырзаханова М.Н.</t>
  </si>
  <si>
    <t>Общая физиология</t>
  </si>
  <si>
    <t>Университет технологий и бизнеса</t>
  </si>
  <si>
    <t>«Общая физиология» (учебник) – в работе описывается комплекс практических занятий, посвещенные физиологии и прикладной психологии. Учебник предназначен для соискателей, магистрантов, студентам университетов и колледжей. В учебнике рассмотрены экспериментальные методы изучения органов и систем организма, физиологических коррелятов психологических процессов в центральной нервной системе и высшей нервной деятельности, методы оценки полученных результатов и статистических обработков результатов экспериментов.</t>
  </si>
  <si>
    <t>Мырзаханов Нуркен</t>
  </si>
  <si>
    <t>Экологиялық эссе</t>
  </si>
  <si>
    <t>«Экологиялық эссе ғылыми, ғылыми – танымдық және пәлсафалық шығарма». Кітапта жиырмашынсы ғасырдың экологиялық ахуалы, оған әлеуметтік, экономикалық және экологиялық зерделердің қатынасы баяндалады. Сонымен қатар кітапта номадтардың экологиялық санасын қалыптастыру үлгісінің концепциясы талқыланады. Шығарманың мазмұны шұрайлы, тілі тартымды, ең бастысы оқырманды бей-жай қалдырмайды. Оқу құралы мектеп және жоғарғы оқу орындарының мұғалімдеріне, осы саланың мамандырына, студенттерге, магистрлерге және қалың оқырманға арналған.Оқу құралы 5 суретпен және 4 кестемен жабдықталған.Құралды баспаға «Тұран-Астана» университетінің Ғылыми кеңесі ұсынған</t>
  </si>
  <si>
    <t>Юридический судебно-медицинская экспертиза, псхиатрия</t>
  </si>
  <si>
    <t>Оқулықта негізгі практикалық және теоретикалық сот психиатриясының сұрақтары, сондай-ақ психикалық ауытқулардың негізгі формалары, олардың пайда болу себеп салдары, диагностикасы мен емделуі қарастырылады.Психикалық ауытқулары бар тұлғалардың құқықтық жағдайы, сондай-ақ сот психиатриялық экспертизасының қылмыстық және азаматтық үрдісінің жүргізілуі, экспертиза шешімінің тұлғаларымен қатынасында шешілуі, есі дұрыс емес деп және әрекет қабілетсіздігі жоқ деп танылғандар есепке сәйкес заңнамалық актілермен қаралған, психиатриялық көмек көрсетудің тәжірибесін регламенттеу болып табылады.Медициналық жоғары оқу орындарында және факультеттерінде студенттер, аспиранттар және оқытушылар үшін, сондай-ақ заңгерлер, құқық қорғау органдарының жұмыскерлері мен дәрігер психиатрлары үшін басылған оқулық</t>
  </si>
  <si>
    <t>Практикум по судебной экспертологии</t>
  </si>
  <si>
    <t>Настоящее учебно - методическое пособие посвящено лабораторному занятию, достигшему в процессе обсуждения с преподавателем вопросов, возникших в ходе самостоятельной подготовки к занятию; ознакомления со схемами и таблицами; решения ситуационных задач с составлением судебно-экспертных выводов.Особое место в пособии уделено рассмотрению исходного уровня знаний (подготовки) осуществляется путем выполнения задания с использованием тестовых пунктов (засчитывается при правильном ответе более чем на 2/3 общего количества тестовых пунктов). Контроль достижения требуемого объема и уровня освоения содержания раздела (итоговый контроль) проводится в виде защиты решения ситуационных задач и последующего собеседования с преподавателем по материалу раздела. Данное пособие рекомендуется для студентов, аспирантов, магистрантов и преподавателей юридических вузов и факультетов, желающих повысить свой профессиональный уровень</t>
  </si>
  <si>
    <t>Основы юридической конфликтологии и медиации</t>
  </si>
  <si>
    <t>КГУ им. Уалихана</t>
  </si>
  <si>
    <t>Настоящее учебное пособие посвящено теоретическому осмыслению природы, особенностей, динамики юридических конфликтов, многообразия их проявления в различных сферах человеческого взаимодействия. Содержит анализ существующих правовых механизмов для их разрешения. Особое место в пособии уделено рассмотрению процедуры медиации, поскольку ее роль и значение в системе разрешения конфликтов за последние годы значительно возросло. Данное пособие рекомендуется для студентов, магистрантов, аспирантов и преподавателей юридических вузов и факультетов, посредников (медиаторов), желающих повысить свой профессиональный уровень</t>
  </si>
  <si>
    <t>Мырзаханова М.Н., Мырзаханов Е.Н.</t>
  </si>
  <si>
    <t>Сот сараптамасы бойынша практикум</t>
  </si>
  <si>
    <t>Бұл оқу-әдістемелік құралы сабаққа өздігінен дайындалу барысында туындаған мәселелерді оқытушымен талқылау процесінде қол жеткізілген зертханалық сабаққа; сызбалар мен кестелерді таныстыруға; жағдаяттық тапсырмаларды сот-сараптамалық қорытындылар жасай отырып шешуге арналған. Құралда бастапқы білім (дайындық) деңгейін қарастыруға баса назар аударылған, ол тест тапсырмаларынан тұратын тармақтарды пайдалана отырып, тапсырмаларды орындау арқылы жүзеге асырылады (дұрыс жауап берген жағдайда тест бөліктерінің жалпы санының 2/3-нен астамы есептеледі). Бөлім мазмұнын игеруге қажетті көлем мен деңгейге қол жеткізуді бақылау (қорытынды бақылау) жағдаяттық тапсырмаларды шешуді қорғау және кейін оқытушымен бөлім материалы бойынша сұхбаттасу түрінде жүргізіледі.Бұл құрал заң ЖОО мен факультеттерінің өзінің кәсіби деңгейін арттырғысы келетін оқытушылар мен магистранттарына, аспиранттар мен студенттерге арналған</t>
  </si>
  <si>
    <t>Құқықтық конфликтология және медиация негіздері</t>
  </si>
  <si>
    <t>Бұл оқу құралы құқықтық (заңдық) қақтығыстардың табиғатын, ерекшеліктерін, динамикасын, олардың адамдардың өзара қарым-қатынасының түрлі салаларындағы көріністерінің сан алуандылығының мәнін теориялық тұрғыдан түсіндіруге арналған. Оларды шешудің бұрыннан келе жатқан құқықтық тетіктерінің талдауы бар. Құралда медиация рәсімін қарастыруға ерекше орын берілген, себебі соңғы жылдары дау-жанжалдарды шешу жүйесінде оның рөлі мен мәні айтарлықтай артты. Бұл құрал заң ЖОО мен факультеттерінің студенттері, магистранттары, аспиранттары мен оқытушыларына, өзінің кәсіби деңгейін арттырғысы келетін делдалдарға (медиаторларға) ұсынылады</t>
  </si>
  <si>
    <t>Мырзаханова М.Н., Мырзаханов Н.</t>
  </si>
  <si>
    <t>Жалпы физиология</t>
  </si>
  <si>
    <t>«Жалпы физиология» (оқулық) - еңбегінде автордың қолданбалы психология және физиологияға арналған тәжірибелер жиынтығы қарастырылады. Оқу құралы ғылыми ізденуші қауымға, магистранттар, университет шәкірттеріне және колледжге арналады. Психологиялық процесстердің физиологиялық негіздемесін түсіндіретін орталық нерв жүйесі және жоғарғы нерв жүйесі бойынша бакалаврлар мен магистранттардың өз бетімен орындалатын қолданбалы зерттеу жұмыстары қарастырылып, алынған нәтижелерді сараптау, оның ішінде статистикалық талдау тәсілдері сипатталады</t>
  </si>
  <si>
    <t>Мырзаханұлы Н. /Мырзаханов /</t>
  </si>
  <si>
    <t>«Адам болмысы – сана болмысы (педагогикалық толғау)»,</t>
  </si>
  <si>
    <t>Автор аталмыш педагогикалық толғауда адам санасының заттық әрекетінің оның болмысына тигізетін жағымсыз ықпалының адам болмысының руқсыздануына апаратынын ерекше сергектікпен қарастырады. Автор өзі 50 жылдан астам шұғылданатың биология саласына орай адам болмысының онто-және филогенезін генеологиялық, нутритивтіқ, қымыл, стресс, физиологиялық және психологиялық тетіктер, экология және дің сияқты күрделі құбылыстар арқылы ұтымді сараптайды. Сонымен қатар адам болмысы мен сана болмысын үйлестіру жолдарын да ұсынады.Оқу құралы мектеп және жоғарғы оқу орындарының мұғалімдеріне, осы саланың мамандырына, студенттерге, магистрлерге және қалың оқырманға арналған</t>
  </si>
  <si>
    <t>Мырзахмет Ж.К.</t>
  </si>
  <si>
    <t>ECONOMIC THEORY</t>
  </si>
  <si>
    <t>This study guide is intended for students of economic specialties, which want to learn economic theory on English. Also this study guide may be used by students of Faculty of International relations. What about is this course?
 You may never have studied economics before, and yet when you open a newspaper what do you read? – a report from ‘our economic correspondent’. Turn on the television news and what do you see? – an item on the state of the economy. Talk to friends and often the topic will turn to the price of this or that product, or whether you have got enough money to afford to do this or that.
 The fact is that economics affects our daily lives. We are continually being made aware of local, national and international economic issues, whether price increases, interest rate changes, fluctuations in exchange rates, unemployment, economic recessions or the effects of globalization.
 We are also continually faced with economic problems and decisions of our own. What should I buy in the supermarket? Should I save up for a summer holiday, or spend more on day-to-day living? Should I go to university, or should I try to find a job now? If I go to university, should I work part time?
 So just what is economic theory about? In this study guide we will attempt to answer this question and give you some insight into the subject that you will be studying. We will see how the subject divided up, and in particular we will distinguish between two major brunches of economics: microeconomics and macroeconomics.
 So the course provides the elements of economic theory and some elements of applied analysis. The content of the course are roughly split in half between the issues of microeconomics and macroeconomics. In the first part of the course, the students are familiarized with the methodology of microeconomics and learn the basics of consumer and producer theory, which are used subsequently to explain the notion of economic equilibrium. The welfare properties and informational decentralization of competitive equilibrium are emphasized. The second part of the course introduces the basic concepts and definitions of macroeconomics, including national income accounting, employment, economic fluctuations, and the role of government.
 This course helps the student to reach General education objectives in critical thinking and writing.</t>
  </si>
  <si>
    <t>Мырзахмет М.К.</t>
  </si>
  <si>
    <t>Оптика</t>
  </si>
  <si>
    <t>Физика және техникалық физика мамандықтарға арналған оқулық құралы «Оптика» пәнінен оқу құралы ҚР МЖБС-на, біліктілік сипаттамаға, мамандықтар мен дайындық бағыттарының үлгілік және жұмыс оқу жоспарына сәйкес жасалынып, оқытылатын пәннің негізгі мазмұнын береді. Пәннің оқу құралы оқу үрдісінің тәсілдері, формалары мен құралдарының оптика курсының қойылған оқыту мақсаттарына жету үшін нақтылауына арналған және студенттің таңдаған мамандығының пәндерін меңгеру үшін керек негізгі білім, іскерлік пен дағдыларының қалыптастыруын қамтамасыз етеді.</t>
  </si>
  <si>
    <t>Мырхалыков Ж. У., Успабаева А. А., Тлеукеева А. Е., Исаева А. У.</t>
  </si>
  <si>
    <t>К вопросу о производстве Биопрепаратов экологического действия</t>
  </si>
  <si>
    <t>Книга заключает основные моменты разработки и производства биопрепаратов экологического спектра действия. Приведены данные о разработке зарубежных биопрепаратов и их эффективности, показаны результаты собственных исследований по использованию нестандартного оборудования для малотоннажного производства биопрепаратов. Интерпретированы данные по выделению и селекции активных штаммов микроорганизмов, послуживших основой биопрепаратов с последующими укрупнено-опытными и промышленными испытаниями. Книга предназначена для широкого круга читателей, интересующихся проблемами экологической биотехнологии.</t>
  </si>
  <si>
    <t>Мясникова В.Ф., Абдулова Э.Н.</t>
  </si>
  <si>
    <t>Лабораторный практикум по общей неорганической химии</t>
  </si>
  <si>
    <t>В лабораторном практикуме изложены методические указания по проведению лабораторных работ по общей и неорганической химии.Указано материальное обеспечение каждой работы, методика про-ведения исследований для студентов высших учебных заведений.Приведены контрольные вопросы, задачи и упражнения, способ-ствующие закреплению изученного материала.</t>
  </si>
  <si>
    <t>Надиров К.С., Акынбеков Е.К.</t>
  </si>
  <si>
    <t>Инновационные методы в капитальном ремонте скважин и повышении нефтеотдачи пластов</t>
  </si>
  <si>
    <t>Назарбекова С. /Nazarbekova S., Tukibayeva A., Kurbanbekov K., Nazarbek U./</t>
  </si>
  <si>
    <t>Inorganic chemistry. Chemistry of elements</t>
  </si>
  <si>
    <t>Electronic study book</t>
  </si>
  <si>
    <t>Electronic study book is intended for students of chemical-technological specialties and teachers of chemistry. Electronic study book is formed in accordance with the requirements of the curriculum and the program of discipline “Inorganic Chemistry” and includes all necessary information on execution that practical occupation of the course. Electronic study book is intended for students on the specialities 5B07200 – Chemistry of inorganic substances, 5В072100- Chemistry of organic substances, 5В075300 – Chemcinal technology of refractory nonmetal and silicate materials, 5В070800 – Oil and gas business, 5В060600-Chemistry, 5В060800-Ecology.</t>
  </si>
  <si>
    <t>Назарбекова С.и др. /S.Nazarbekova, A.Tukibayeva, L.N. Belousova, U.Nazarbek/</t>
  </si>
  <si>
    <t>Chemistry</t>
  </si>
  <si>
    <t>Study book</t>
  </si>
  <si>
    <t>Study book is intended for students of chemical-technological specialties and teachers of chemistry. Study book is formed in accordance with the requirements of the curriculum and the program of discipline "Chemistry" and includes all necessary information on execution that practical occupation of the course. Study book is intended for students on the specialities 5B07200 – Chemical technology of inorganic substances, 5В072100- Chemical technology of organic substances, 5В075300 – Chemical technology of refractory nonmetal and silicate materials, 5В070800 – Oil and gas business, 5В060600-Chemistry, 5В060800-Ecology.</t>
  </si>
  <si>
    <t>Назарбекова С.П, Тукибаева А.С., Адырбекова Г.М., Сарыпбекова Н.К., Назарбек Ұ.Б.</t>
  </si>
  <si>
    <t>Химия. (Екінші басылым,өңделген, толықтырылған)</t>
  </si>
  <si>
    <t>Оқулық М.Ауезов атындағы Оңтүстік Қазақстан Мемлекетттік университетінің «Нанотехнология» кафедрасында дайындалған және 5В072000-Бейорганикалық заттардың химиялық технологиясы, 5В072100-Органикалық заттардың химиялық технологиясы, 5В075300 – Баяу балқитын бейметалл және силикатты материалдардың химиялық технологиясы, 5В070800 - Мұнай-газ ісі, 5В060600-Химия, 5В060800-Экология мамандықтарында оқитын студенттерге арналған. Сондай-ақ, оны «Бейорганикалық химия» және «Органикалық химия» пәндерін оқуып-меңгеруде, сондай-ақ, жаратылыстану-ғылыми, химия-технологиялық және инженерлік мамандықтарда оқитын студенттер үшін қосымша оқу әдебиеті ретінде қолдануға болады.</t>
  </si>
  <si>
    <t>Назарбекова С.П., Ауешов А. П., Ескибаева Ш.З., Бейсбекова Р.Д., Тукибаева А.С.</t>
  </si>
  <si>
    <t>«Органикалық химия» пәнінен зертханалық жұмыстарды орындауға арналған оқу құралы</t>
  </si>
  <si>
    <t>Оқу құралы 5В072000 – «Бейорганикалық заттардың химиялық технологиясы», 5В072100 – Органикалық заттардың химиялық технологиясы» мамандықтарында оқитын студенттерге арналған. Оқу құралы оқу жоспары мен пән бағдарламасына сай органикалық химия пәнінің зертханалық жұмыстарының рындалу талаптарын қамтиды. Оқу құралы органикалық химия пәні бойынша зертханада бар реагенттермен тәжірибе жасауға мүмкіндік беретін 20 зертханалық жұмыс құрастырылған. Зертханалық жұмыста органикалық қосылыстардың алыну жолдары, химиялық қасиеттері қарастырылған.</t>
  </si>
  <si>
    <t>Назарбекова С.П., Курбанбеков К.Т., Тукибаева А.С., Назарбек У.Б.</t>
  </si>
  <si>
    <t>Элементтер химиясы</t>
  </si>
  <si>
    <t>5В072000-Бейорганикалық заттардың химиялық технологиясы, 5В072100- Органикалық заттардың химиялық технологиясы, 5В060600-Химия, 5В060800-Экология мамандықтарына арналған "Элементтер химиясы" атты дәрістер жинағы оқу жоспары мен оқу бағдарламасының талаптарына сәйкес құрастырылды және бейорганикалық химия пәні бойынша дәрістер жинағында өтілетін тақырыптар туралы керекті мәліметтер қамтылған және типтік оқу бағдарламасы негізінде жасалған.
 Дәрістер жинағында элементтердің атом құрлысы және олардың физика химиялық қасиеттері, жай заттар мен табиғатта кездесетін минералдары, алыну жолдары, элемент иондары мен атомдар тобына сапалық реакциялар қарастырылған.</t>
  </si>
  <si>
    <t>Назарбекова С.П., Тлеуов А.С., Ауешов А.П., Бейсбекова Р.Д., Токтибаева Қ.Р.</t>
  </si>
  <si>
    <t>Химия пәнінен дәрістер жинағы</t>
  </si>
  <si>
    <t>Дәрістер жинағы оқу жоспары мен бағдарламасына сай химияның барлық тарауларын қамтиды. Дәрістер жинағы 5В072000-«Бейорганикалық заттардың химиялық технологиясы», 5В072100-«Органикалық заттардың химиялық технологиясы», 5В070900-«Металлургия», 5В073000 – «Құрылыс материалдары, бұйымдары және конструкцияларын өндіру» мамандықтарында оқитын студенттерге арналған.</t>
  </si>
  <si>
    <t>Назарчук М.К.,
 Сергеева А.М.</t>
  </si>
  <si>
    <t>Ақтөбе облысының географиясы. 1-том</t>
  </si>
  <si>
    <t>Оқу құралы Ақтөбе облысының географиялық тұрақты даму мәселелеріне арналады. Оқу құралында Ақтөбе облысын физикалық-географиялық жағдайына шолу жасалып, әлеуметтік-экономикалық сипаты қарастырылған. Соңғы статистикалық мәліметтер мен физикалық-географиялық мәселелер қамтылған.
 «Ақтөбе облысының географиясы» оқу құралы студенттер мен мектеп оқытушыларына, көпшілік қауымға арналған.</t>
  </si>
  <si>
    <t>Ақтөбе облысының географиясы. 2-том</t>
  </si>
  <si>
    <t>Накышов Н.Н., Бүркіт Ə.Қ.</t>
  </si>
  <si>
    <t>Педагогикалық қызметкерлердің əдеп нормалары</t>
  </si>
  <si>
    <t>Оқу-әдістемелік құрал тәрбие жоспарының талабына сай құрастырылған. және курстың барлық мәліметтерін қамтиды. Әдістемелік құралда педагогикалық әдепнама ережелері жайлы құнды мәліметтер келтірілген, Педагогикалық мамандығының студенттеріне және мектеп мұғалімдеріне арналған.</t>
  </si>
  <si>
    <t>Наметкулова Р.Ж., Кадиримбетова А.К.</t>
  </si>
  <si>
    <t>Жалпы физика курсының есептері мен жаттығулары (электр және магнетизм, тербелістер мен толқындар) II-бөлім</t>
  </si>
  <si>
    <t>Оқу құралы іргелі заңдар мен олардың салдары жайындағы қысқаша курсты, сонымен бірге есептерді шығару бойынша ұсыныстарды қамтиды және ЖОО студенттеріне арналған. Педагогикалық ЖОО студенттеріне, физика пәнінің мұғалімдері мен физиканы өз бетінше оқитын тұлғаларға ұсынылады</t>
  </si>
  <si>
    <t>Наметкулова Р.Ж., Одияк Б.П.</t>
  </si>
  <si>
    <t>Курс Общей Физики в задачах и упражнениях (электричество, электромагнетизм, колебания и волны) часть 2</t>
  </si>
  <si>
    <t>Учебное пособие содержит краткий курс фундаментальных физических законов и их следствий, а также рекомендации к решению задач, и предназначено для студентов технических вузов. Представляет также интерес для студентов педагогических вузов, учителей и лиц, самостоятельно изучающих физику.</t>
  </si>
  <si>
    <t>Наметкулова Р.Ж., Одияк Б.П., Кадиримбетова А.К.</t>
  </si>
  <si>
    <t>Жалпы физика курсының есептері мен жаттығулары (классикалық механика негіздері, молекулалық физика және термодинамика). 1 бөлім</t>
  </si>
  <si>
    <t>Наметқұлова С.Ж. // Наметкулова</t>
  </si>
  <si>
    <t>Педагогика курсынан практикум</t>
  </si>
  <si>
    <t>Оқу құралында педагогикалық колледж білімгерлеріне «Педагогика» курсы бойынша қарастырылған бөлімнің ғылыми-теориялық негіздері бойынша теориялық материалдар мен орындалатын тәжірибелік жұмыстарды қамтитын оқу әрекеттері біріктірілген. «Педагогика курсынан практикум» атты оқу құралын педагогикалық колледж педагогтары мен білімгерлері «Педагогика» пәнін оқу мен оқыту әрекеттерін тиімді ұйымдастыруға пайдалана алады. Оқу құралы кәсіптік білім беретін колледждердің оқытушылары мен білімгерлеріне, магистранттарға арналған</t>
  </si>
  <si>
    <t>Наметов А.М., Б.М.Сидихов,Есенгалиев К. Г. , Мурзашев Т.К.</t>
  </si>
  <si>
    <t>Жануарлар анатомиясының топографиялық атласы І том (бас, мойын, тұлға)</t>
  </si>
  <si>
    <t>Ұсынылып отырған оқу құралы жануарлар организмдері мүшелерінің және мүшелер жүйесінің анатомо – топографиялық құрылысының терминологиясы. Профессор, вет. ғыл. д-ры Петр Попесконың еңбегінің қазақ тіліндегі аудармасы және профессорлар А.И. Акаевский мен Д. Ковачтардың еңбектерінің де аудармалары қолданылды. Анатомия салаларындағы және латын ветеринарлық терминологиясының анатомиялық номенклатуралық терминдері жүйелі түрде толығымен қамтылған. Қазақ тіліндегі терминологияларда профессорлар Б.А. Домбровский, Ф.М Мұхамедгалиев және К. Жанабековтардың да еңбектеріне сүйендік. Қолданылған суреттер П. Попесконың атласынан сканерленіп жинақталған. 5В120100 - «Ветеринарлық медицина», 5В120200 - «Ветеринарлық санитария» мамандықтарының студенттері және ветеринарлар мен жалпы ауыл шаруашылық мамандарына арналған «ЖАНУАРЛАР АНАТОМИЯСЫНЫҢ ТОПОГРАФИЯЛЫҚ АТЛАСЫ» І том (БАС, МОЙЫН, ТҰЛҒА) оқу құралы</t>
  </si>
  <si>
    <t>Жануарлар анатомиясының топографиялық атласы ІІ том (Ішкі мүшелер жүйесі) (2 томда)</t>
  </si>
  <si>
    <t>Үй жануарлары анатомиясы 1 бөлім (остеология, артрология, миология, дерматология)</t>
  </si>
  <si>
    <t>Ұсынылып отырған оқулық жануарлар организмдері мүшелері мен мүшелер жүйелерінің микро және макро анатомиялық құрылысына байланысты берілген. Оқулықта анатомия саласының тірек-қимыл аппараты жүйесінің поссивті және активті мүшелерінің құрылысы мен қызметтері сипатталады. Сонымен қатар латын ветеринарлық терминологиясының анатомо – гистологиялық номенклатуралық терминдері мейлінше толығымен қамтылған. Бұл оқулықтың бірінші бөлімінде остеология, синдесмология, миология және дерматология тараулары толығымен қарастырылған. Үй жануарлары анатомиясының екінші бөлімі спланхнология – ішкі мүшелер жүйесі туралы болмақ.Оқулық «Ветеринария» мамандықтары бойынша білім алушыларға және ауыл шаруашылық мамандарына арналған</t>
  </si>
  <si>
    <t>Наметов А.М., Сидихов Б.М., Мурзашев Т.К., Есенгалиев К.Г.</t>
  </si>
  <si>
    <t>Үй жануарлары анатомиясы (спланхнология - ішкі мүшелеp жүйесі», 2-бөлім</t>
  </si>
  <si>
    <t>Оқулық жануарлар организмінің морфофункциональдық ерекшеліктерін латын терминологиясын негізге ала отырып, ресейлік және шет елдік ғалымдардың жаңа инновациялық мәліметтеріне сүйене құрастырылған. Оқулықта спланхнология бөлімінің материалдары, яғни азық қорыту, тыныс алу, несеп шығару және көбею мүшелерінің микро-макро анатомиясы баяндалған. Оқулық «Ветеринария» мамандықтары бойынша оқитын студенттер мен магистранттарға және ауыл шаруашылық мамандарына арналған.</t>
  </si>
  <si>
    <t>унримбетов</t>
  </si>
  <si>
    <t>Экономикалық теория. Лекциялар курсы. 1-ші бөлімі (3 томда)</t>
  </si>
  <si>
    <t>Оқу құралында авторлар экономикалық мамандықтардың білімгерлеріне, магистранттарға және көпшілік оқырмандарға арналған «Экономикалық теория» пәнінен лекциялар курсын ұсынып отыр. Оқу құралының құрылымы авторлардың өз қалауымен құрастырылғанына қарамастан, ол пәннің типтік бағдарламасына мүмкіндігінше сәйкестендіріп жасалған</t>
  </si>
  <si>
    <t>Нартова Р.Ш., Нартова Д.С.</t>
  </si>
  <si>
    <t>Математические модели эффективного управления в экономике в среде MathCAD</t>
  </si>
  <si>
    <t>Учебно-методическое пособие рекомендовано для студентов экономических специальностей очной и заочной форм обучения, в частности, для СРС. Рассмотрены основные экономико-математические модели, имеющие прикладное значение и определяющие уровень квалификации специалиста в области экономики. Теоретическая часть дополняется примерами и задачами; представлены контрольные работы, закрепляющие основные понятия и навыки. Приводятся лабораторные работы, разработанные на основе прикладных программ MATHCAD и MICROSOFT PROJECT</t>
  </si>
  <si>
    <t>Наубаева Х.Т.</t>
  </si>
  <si>
    <t>Білім беру мекемелеріндегі психологиялық қызмет</t>
  </si>
  <si>
    <t>Бұл оқу құралында білім беру мекемелеріндегі психолог жұмыстарының басты бағыттары, әр түрлі жастағы балалармен психолог жұмысының әдістемесі, тәуекел тобындағы балалар және жасөспірімдерге психологиялық көмектің технологиялары, білім беру мекемелеріндегі психологтың отбасы және педагогикалық ұжыммен жұмыстарының әдістемесі ұсынылып отыр.
 Оқу құралы магистранттар, білімгерлер және білім беру мекемелеріндегі психолог мамандарға арналған.</t>
  </si>
  <si>
    <t>Қазақтың ырым-тыйым сөздері –тәрбие бастауы</t>
  </si>
  <si>
    <t>Оқу-әдістемелік құралында қазақтың ырымдары мен тыйым сөздерінің тәрбие берудегі орнын ашу көзделген. Ырым, тыйым сөздерді тақырыптық мағыналық топтарға бөліп қарастырған. Бұл ертеңгі ұрпақ тәрбиелеуші мамандардың ой өрісін, дидактикалық тәжірибесін машықтандыруда қажетті деп есептейміз.
 Берілген оқу-әдістемелік құралы ұлттық болмысымызды меңгеруді қажет ететін барлық мамандық иелері үшін зор пайдасын әкелері сөзсіз. 
 Оқу-әдістемелік құралы педагогикалық жоғары оқу орындарының оқытушылары, магистранттары, студенттері үшін қажетті деп саналады.</t>
  </si>
  <si>
    <t>Наурызбаев Е.А. Ибрагимов Ж.И.</t>
  </si>
  <si>
    <t>Шет елдердің конституциялық құқығы</t>
  </si>
  <si>
    <t>Осы оқу құралында авторлардың негізгі мақсаты, оқу бағдарламасына сәйкес «Шет елдердің конституциялық құқығы» курсын оқудың нәтижесінде білім алушыларға шет елдердің мемлекеттік- құқықтық даму ерекшеліктерін, мақсаттарын ашады. Оқу құралы заңгер, гуманитарлық мамандығы бойынша білім алушыларға олардың мемлекеттік практикалық құрылымы мен шетел құқығының дамуында конституциялық-құқықтық қатынастардың жалпы пайда болуы мен даму заңдылықтарын, бұл процесстің әр түрлі уақыт кезеңдеріндегі нақты спецификалық ерекшеліктері қандай екенін анықтап және көрсете білу керек екенін көрсетеді. Оқу құралы жаңа ғылыми тұрғылар мен жоғарғы біліктілікті заңгер мамандығын дайындау талаптарына сәйкес жазылып және құқық мәселелеріне қызығатын оқырман қауымға арналған</t>
  </si>
  <si>
    <t>Наурызбаев Е.А., Нукиев Б.А.</t>
  </si>
  <si>
    <t>Қазақстан Республикасының Жер құқығы</t>
  </si>
  <si>
    <t>Қазақстан Республикасының Жер..құқығы–қоршаған ортаны қорғаудың ең негізгі объектісі ретінде, барлық адамзаттың өмір сүру жағдайларын қамтамасыз етеді. Жер әртүрлі функцияларды орындайды: адамның орны мен жағдайларын; қоршаған табиғи ортаның элементін; орман шаруашылық өндірісі, ауылшаруашылық факторларды және материалды жағдайларды қарастырады. Жер әрбір мемлекет өмірінің негізгі ролін атқарады. құқығының жаңа саласының қалыптасуы жер заңдылығының интенсивті дамуы және радикалды өзгеру процесінде жүргізіледі.. Жұмыста жер қатынастарын мемлекеттік реттеудің негізгі элементтері қарастырылған, оларға: жер мониторингі, жер кадастры, мемлекеттік бақылау, жерге орналастыру, жер дауларын шешу т.б. Жер құқығы» пәнің оқып үйрену процесінде студенттердің экономикалық теория, мемлекет және құқық теориясы, қылмыстық, әкімшілік, азаматтық және еңбек құқығы негіздерінен алған теориялық білімдеріне сүйенеді.</t>
  </si>
  <si>
    <t>Немеребаев М.</t>
  </si>
  <si>
    <t>Тіршілік қауіпсіздігі</t>
  </si>
  <si>
    <t>Немеребаев М.Н..</t>
  </si>
  <si>
    <t>Материалтану. Материалдар мен конструкциялық материалдар технологиясы</t>
  </si>
  <si>
    <t>Оқулықта материалдар құрылымының негіздері және химия-лық-физикалық құбылыстары баяндалған. Материалдар мен конс-трукциялық материалдар технологиясының негізгі мәселелері ашы-лып, оларға тиісті сипаттамалар берілген. Материалдар мен конструк-циялық материалдар технологиясы курсы кредиттік технология жүйесінде оқитын білімгерлерге лайықталып, әр тақырып бойынша сұрақтардың жауабы ретінде жазылған.
 Техникалық мамандықтар бойынша білім алушы білімгерлерге арналған.</t>
  </si>
  <si>
    <t>Немеренева К. Т.</t>
  </si>
  <si>
    <t>Оқу құралы «Басқару есебі» пәні бойынша экономика мамандығының студенттеріне арналған. Бұл оқу құралында аталған пән бойынша дәріс тезистері, бақылау сұрақтары, тәжирибе сабақтарына арналған есептер, тест тапсырмалары және қолданылған әдебиеттер тізімі ұсынылады.</t>
  </si>
  <si>
    <t>Нестеренко А.А., Ребезов М.Б., Кенийз Н.В., Окусханова Э.К.</t>
  </si>
  <si>
    <t>Прикладная биотехнология мяса и мясопродуктов</t>
  </si>
  <si>
    <t>В учебном пособии рассмотрены вопросы биохимии мышечной, соединительной, жировой ткани, а также крови. Особое внимание уделено составу, свойствам и пищевой ценности мяса, биохимическим основам его созревания, биохимическим изменениям, происходящим при холодильной обработке и хранении. Изложены принципы возникновения технологических дефектов в мясных изделиях и способы их устранения. 
 Предназначено для студентов и магистрантов обучающихся по направлениям 35.03.07 «Технология производства и переработки сельскохозяйственной продукции», 19.04.03 «Продукты питания животного происхождения».
 Учебное пособие необходимо для реализации программ повыше-ния квалификации и профессиональной переподготовки.</t>
  </si>
  <si>
    <t>Нефедова Л.В.</t>
  </si>
  <si>
    <t>Нефедова Л.В., Токатлыгиль Ю.С</t>
  </si>
  <si>
    <t>Информационно-коммуникационные технологии в научно-исследовательской деятельности</t>
  </si>
  <si>
    <t>В пособии предлагается теоретический и практический материал, предназначенный для подготовки к реализации научно-исследовательской деятельности с использованием информационно-коммуникационных средств и технологий.
 Большое внимание в работе уделяется практическим заданиям и методическим рекомендациям, направленным на формирование умений исследователей, необходимых для успешной деятельности в условиях глобализации и создания единого научного пространства.
 Пособие предназначено для студентов, магистрантов, докторантов, преподавателей вузов, занимающихся научными изысканиями.</t>
  </si>
  <si>
    <t>Нәби Ы.А.</t>
  </si>
  <si>
    <t>Сызба геометриясы (инженерлік мамандықтар студенттеріне арналған практикум). Начертательная геометрия (практикум для студентов инженерных специальностей)</t>
  </si>
  <si>
    <t>Пән бойынша есептер, жаттығулар, студенттердің өз бетінше орындауына арналған тапсырмалар және әдістемелік ұсыныстар келтірілген. Әр тапсырма 20 нұсқада берілген. Сызбалар түрлі-түсті болып орындалған. Барлық техникалық мамандық студенттеріне арналған. 2-ші, қайтадан өңделген басылым. Алматы, Эверо, 2017 ж.Приведены задачи, упражнения, задания для самостоятельной работы студентов и методические указания.Каждое задание дано в 20 вариантах. Чертежи выполнены в цвете. Пособие предназначено для студентов всех технических специальностей. 2-ое, переработанное издание. Алматы, Эверо, 2017 г.</t>
  </si>
  <si>
    <t>Сызу негіздері</t>
  </si>
  <si>
    <t>Конструкторлық құжаттаманың біріңғай жүйесіне (КҚБЖ) қатысты стандарттар қарастырылған, КҚБЖ бойынша сызбаны рәсімдеудің жалпы ережелері баяндалған. Тік бұрыштап проекциялау мен аксонометриялық проекциялардың теориялық негіздері берілген. Бұйымдардың бiрiктiрілген құрама бөліктерін кескіндеу, құрастыру сызбасын және жалпы түр сызбасын салу жолдары көрсетілген.</t>
  </si>
  <si>
    <t>Сызба геометрия және инженерлік графика бойынша есептер мен тапсырмалар жинағы</t>
  </si>
  <si>
    <t>«Сызба геометрия және инженерлік графика бойынша есептер мен тапсырмалар жинағы» оқу құралында пән бойынша есептер, тестілік тапсырмалар, жаттығулар және студенттер өз бетінше жасауға арналған тапсырмалар келтірілген. Әр тапсырма 20 нұсқада берілген. Сызбалар түрлі-түсті болып орындалған. Барлық техникалық мамандық студенттеріне арналған</t>
  </si>
  <si>
    <t>Сборник задач и заданий по начертательной геометрии и инженерной графике</t>
  </si>
  <si>
    <t>В учебном пособии «Сборник задач и заданий по начертательной геометрии и инженерной графике» приведены задачи тестовые задания, упражнения и задания для самостоятельной работы студентов. Каждое задание дано в 20 вариантах. Чертежи выполнены в цвете. Пособие предназначено для студентов всех технических специальностей</t>
  </si>
  <si>
    <t>Нәби Ы.А. /Nabi Y</t>
  </si>
  <si>
    <t>DESCRIPTIVE GEOMETRY and ENGINEERING GRAPHICS</t>
  </si>
  <si>
    <t>This textbook is the conqueror of the Republican competition on the preparation, publication and translation on the state language of textbooks and teaching and methodological complexes for higher educational institutes</t>
  </si>
  <si>
    <t>Нигматуллина Ж.Ш.</t>
  </si>
  <si>
    <t>Сборник лекций по дисциплине Психология детей с ограниченными возможностями</t>
  </si>
  <si>
    <t>сборник лекций</t>
  </si>
  <si>
    <t>Сборник лекций составлен в соответствии с требованиями учебного плана и программой дисциплины «Психология детей с ограниченными возможностями» и включает все необходимые сведения по курсу. В содержании данного курса представлена достаточная информация по основным разделам предмета, включающим вопросы по психологии детей с ограниченными возможностями, особенности развития детей с различными отклонениями в развитии, методы исследования, применяемые в общей практике и специфические, показания к их проведению, классификации и характеристику детей с различными видами отклонениями в развитии, врожденных пороков развития. Представлены наиболее часто встречающиеся заболевания и синдромы.</t>
  </si>
  <si>
    <t>Сборник лекций по дисциплине Генетические заболевания</t>
  </si>
  <si>
    <t>Сборник лекций составлен в соответствии с требованиями учебного плана и программой дисциплины «Генетические заболевания» и включает все необходимые сведения по курсу. В содержании данного курса представлена достаточная информация по основным разделам предмета, включающим вопросы по наследственным болезням обмена веществ, генетике широко распространенных заболеваний, эпидемиологии наследственных болезней, обзор сущности медико-генетического консультирования, а также особенности организации медико-генетической службы страны и другие актуальные проблемы изучения генетических заболеваний. В сборнике представлены наиболее часто встречающиеся заболевания и синдромы. Сборник лекций предназначен для студентов специальности 5В010500 – «Дефектология»</t>
  </si>
  <si>
    <t>Низаметдинов Ф.К., Ожигин С.Г., Долгоносов В.Н., Турсбеков С.В., Низаметдинов Р.Ф., Низаметдинов Н.Ф., Нагибин А.А., Олейникова Е.А., Естаева А.Р.,</t>
  </si>
  <si>
    <t>Инновации в обеспечении устойчивости карьерных откосов</t>
  </si>
  <si>
    <t>Монография посвящена вопросам обоснования, обеспечения и контроля устойчивости карьерных откосов при разработке месторождений открытым способом. Приведен богатый опыт выполнения теоретических расчетов по обоснованию параметров устойчивых уступов в анизотропной среде, а также бортов карьеров при разработке месторождений полезных ископаемых Казахстана. Даны рекомендации по обоснованию и повышению их устойчивости с разработкой мероприятий и производства инструментального мониторинга. Актуальность исследования обосновывается увеличением глубины разработки месторождений и опасности горно-геологической ситуации. Монография полезна работникам горного производства, проектных институтов, а также студентам, магистрантам и докторантам специальностей «Горное дело», «Маркшейдерское дело», «Геомеханика» («Геотехника») и «Геология и разведка полезных ископаемых».</t>
  </si>
  <si>
    <t>Низаметдинов Ф.К., Хмырова Е.Н., Мозер Д.В., Низаметдинов Н.Ф., Толеубекова Ж.З.</t>
  </si>
  <si>
    <t>Реализация образовательной программы профильной магистратуры «Инновационные технологии в горно-металлургическом комплексе. Геотехника» специальности 6М070900 «Металлургия» для решения задач ГПИИР-2</t>
  </si>
  <si>
    <t>брошюра</t>
  </si>
  <si>
    <t>В брошюре приведены первые результаты по подготовке кадров в профильной магистратуре. Важнейшим условием реализации Государственной программы индустриально-инновационного развития Республики Казахстан на 2015-2019 годы является подготовка необходимого количества кадров с высоким уровнем знаний и навыками, востребованными ключевыми работодателями в отраслях ГПИИР-2.</t>
  </si>
  <si>
    <t>каз/персид/анг</t>
  </si>
  <si>
    <t>Нияз Тобыш, Жұмагүл Пилтан</t>
  </si>
  <si>
    <t>Қазақша - Парсыша - Ағылшынша Тілашар مکالمات روزمرۀ قزاقی - فارسی - انگلیسی Kazakh - Persian - English Phrasebook (2 томда)</t>
  </si>
  <si>
    <t>Бұл, парсы және ағылшын тілді елдерде оқуда, дипломатиялық, туристік, коммерциялық, т.б. қызметтерде, демалыста жүрген қазақ тілді оқырманға арналған дүние. Сонымен қатар шетелдік және біріккен кәсіпорындар үшін жергілікті жұмысшыларды дайындау қажеттігі де ескерілген</t>
  </si>
  <si>
    <t>IMAGE MAKING Ағылшын тіліндегі көмекші сөздер мен етістіктерге мысалдардың 1 жинағы А-К (2 томда)</t>
  </si>
  <si>
    <t>Ағылшын тілін үйрену үшін екі тілді сөздіктер мен грамматиканы жан-жақты түсіндіретін кітаптарға қоса “IMAGE MAKING” (Ағылшын тіліндегі көмекші сөздер мен етістіктерге мысалдар жинағы) сияқты жинақтар қажет екендігі белгілі. Соған орай бұл жинақта жеке көмекші сөздер мен етістіктердің «дұрыс әлде бұрыс» түрлерін сөйлемдерде қалай пайдалану мысалдары көрсетілді</t>
  </si>
  <si>
    <t>IMAGE MAKING Ағылшын тіліндегі көмекші сөздер мен етістіктерге мысалдардың 2 жинағы L-W (2 томда)</t>
  </si>
  <si>
    <t>Ағылшын тілін үйренуші қазақтарға тән қателіктер және оларды түзетудің жолдары</t>
  </si>
  <si>
    <t>көмекші құpaл</t>
  </si>
  <si>
    <t>Ағылшын тілін үйренуде тек қана қазақ оқушыларына тән қателіктер кездеседі. Себебі қазақ тілінде сөйлем құраудың өз рекшеліктері бар, осы тілде ойлап және сөйлейтіндер ағылшын тілін біршама меңгергеніне қарамастан уақытша қиындықтарға тап болып жатады. Бұл табиғи жағдай. Қолдарыңыздағы кітапты құрастырушылар біраз уақыттан бері қазақ оқушыларына ағылшын тілін үйретумен айналысады. Олар сол көпжылдық ұстаздық тәжірибе кезінде жиі кездестірген қателіктерді жинақтап, жүйелеп және оларды түзетудің жолдарын көрсетіп оқырмандарға ұсынып отыр.</t>
  </si>
  <si>
    <t>Ниязова Р.С., Шарипбай А.А., Омарбекова А.С.</t>
  </si>
  <si>
    <t>Pеляциялық деректер базасын құру және оны әкімшіліктеу</t>
  </si>
  <si>
    <t>«Pеляциялық деректер базасын құру және оны әкімшіліктеу» оқу құралы, сізді реляциялық деректер базасын құру және оны әкімшіліктеуге арналған келешегі мол құралдың бірі Microsoft SQL Server 2000 ортасымен таныстырады.</t>
  </si>
  <si>
    <t>Web технологияларды оқыту әдістемелері</t>
  </si>
  <si>
    <t>«Интернет технологиялар» пәні бойынша зертханалық жұмыстарға арналған әдістемелік нұсқаулар мақсаты интернетті функционалдау және технологияларды ұйымдастыру принциптері мен Интернет ортасында қолданылатын қосымшаларды жобалау әдістерін оқыту болып табылады
 Зертханалық жұмыстарды орындауға арналған берілген әдістемелік нұсқаулар Интернетті функционалдау, ұйымдастырудың принциптерін сипаттау және Интернетте қолданылатын ақпаратты өңдеу технологияларынан тұрады, сонымнен қатар мазмұны студенттің қабылдауына жеңілдетіп жазылған.</t>
  </si>
  <si>
    <t>Новиков В.Н., Калакова Г.К., Телегина О.С.</t>
  </si>
  <si>
    <t>"Домашний консультант" методическое пособие для учителей физики</t>
  </si>
  <si>
    <t>В пособии даны методические указания к решениям задач по физике и астрономии из учебника «Физика -11» для 11 кл. естеств.-мат. напр. общеобр. школ (авторы: С.Туякбаев, Ш.Насохова, Б.Кронгарт, В.Кем, В.Загайнова, изд-во «Мектеп», 2007), по многим задачам приведены подробные решения.
 Предназначено для учителей физики, работающих в классах естественно-математического профиля общеобразовательных школ. Может быть полезно преподавателям методики преподавания физики, студентам пед. вузов и магистрантам.</t>
  </si>
  <si>
    <t>Нугужинов Ж.С., Рыспаев М.М., Қожас А.К.</t>
  </si>
  <si>
    <t>Справочник по строительно-монтажным работам 1 том 1 часть</t>
  </si>
  <si>
    <t>Справочник</t>
  </si>
  <si>
    <t>Справочник содержит основные положения, нормы и правила по организации и технологии строительно-монтажных работ. В первой части справочника описаны практические аспекты земляных, бетонных, опалубочных и арматурных работ. Рассмотрены особенности монтажа сборных железобетонных и бетонных конструкций. Даны методы испытаний и контроля качества строительных материалов, изделий и конструкций и схемы операционного контроля основных видов строительно-монтажных работ.Справочник предназначен для инженерно-технических работников строительных организаций, проектных и научно-исследовательских учреждений, специалистов государственного строительного надзора, студентов, магистрантов и докторантов строительных специальностей</t>
  </si>
  <si>
    <t>Справочник по строительно-монтажным работам 1 том 2 часть</t>
  </si>
  <si>
    <t>Справочник по строительно-монтажным работам II том (в 2-х т.)</t>
  </si>
  <si>
    <t>Нугуманова А. Б., Мансурова М.Е.,</t>
  </si>
  <si>
    <t>Интеллектуальный анализ данных</t>
  </si>
  <si>
    <t>Учебное пособие предназначено для магистрантов, обучаю-щихся по программе магистратуры по направлению подготовки «Информационно-коммуникационные технологии». Настоящее пособие содержит теоретические основы интеллектуального ана-лиза данных и раскрывает наиболее значимые аспекты практиче-ского применения методов интеллектуального анализа в экосисте-ме R, Microsoft Office 365 Online и Azure Machine Learning Studio. Учебный материал содержит материал для чтения, практические работы и задания для самоконтроля.</t>
  </si>
  <si>
    <t>Нугыманов Е. Е., (Нұғыманов Е. Е.),</t>
  </si>
  <si>
    <t>Жерге орналастыру қатынастарының құқықтық негіздері</t>
  </si>
  <si>
    <t>Ұсынылған монографияда Қазақстан Республикасындағы жерге орналастыру жер қатынастарын құқықтық реттеу мәселелері қарастырылады. Қазақстан Республикасының егеменді ел ретінде даму жағдайында нарықтық экономиканың өтпелі қиыншылықтарын ескере отырып, жер реформаларын жүзеге асыру арқылы жер процессуалдық құқықтың негізгі бөлігі болып саналатын жерге орналастыру мәселесі зерттеледі. Біздің ғылыми зерттеуіміз Қазақстанда жер құқық салалары жүйесіндегі оның мәні мен мазмұны белгіленіп теориялық тұрғыдан жетілдіруге негізделеді.</t>
  </si>
  <si>
    <t>Нураков С., Белоцерковский М.А.</t>
  </si>
  <si>
    <t>Методы напыления покрытий в машиностроении</t>
  </si>
  <si>
    <t>Учебное пособие предназначено для студентов, магистрантов, докторантов, научных сотрудников и преподавателей вузов. В нем приведены основные сведения по новым методам напыления износостойких и защитных покрытий напылением. Изложены вопросы существующего уровня и особенностей процессов газопламенного напыления. Освещены технологические процессы гиперзвуковой газопламенной и сверхзвуковой плазменной металлизации. Рассмотрены вопросы проектирования и организации участка металлизации</t>
  </si>
  <si>
    <t>Нуралиев Е.Р.</t>
  </si>
  <si>
    <t>Эффективные методы ветеринарно-санитарных мероприятий в промышленном птицеводстве</t>
  </si>
  <si>
    <t>Монография является обобщающим научно-практическим материалом, в котором приводятся классификация эбрионального развития и болезней эмбрионов птиц, описывается их диагностика и профилактика, методы исследования патологического материала. Эволюция в птицеводстве переходная форма, преемственность признаков и постепенность их преобразования, экспериментальная эмбриология с вопросами тератологии. В монографии представлены ветеринарно-санитарные мероприятия, которые проводятся в промышленном птицеводстве это применение дезинфектантов нового поколения на всех объектах технологического иперерабатывающего производства продукции птицеводства, дезинсекция, дезакризация, дезинвазия и дератизация для предупреждения возникновения инфекционных, бактериальных, инвазионных заболеваний птиц. Очистке и обеззараживанию системы водоснабжения и ниппельного поения, сточных вод на птицефабрике, обеспечить экологическое благополучие территорий в зоне деятельности птицефабрик. Изложение каждой болезни сопровождается оригинальными фотографиями, иллюстрирующими свойственные только ей изменения, отражающие ее сущность и позволяющие избежать диагностических ошибок. Монография предназначена для ветеринарных врачей и специалистов, работающих в промышленном птицеводстве.</t>
  </si>
  <si>
    <t>Практически обоснованные аспекты повышения эффективности ветеринарно-санитарных мероприятий в промышленном птицеводстве</t>
  </si>
  <si>
    <t>Монография является обобщающим научно-практическим материалом, в котором подробно описаны значения лечебно-профилактических мероприятий в промышленном птицеводстве. Профилактика болезней птиц вирусной этиологии как инфекционный бронхит кур, реовирусная инфекция, болезнь Марека у белогрудой цесарки, охотничье румынской породы фазанов, перепел фараон и индеек БИГ-6, а так же описаны клинические и патоморфологические изменения в организме диких и декоративных голубей, при Ньюкаслской болезни в приусадебных хозяйствах граждан, имеющих огромное значение, как природный резервуар инфекции для промышленого птицеводства. Рекомендуется к публикации для студентов, магистрантов и докторантов по специальностям «Ветеринарная медицина» и «Ветеринарная санитария», которые собираются посвятить себя работе с птицей.</t>
  </si>
  <si>
    <t>Нурахметов Т.Н., Курманулы О., Ногай А.С.</t>
  </si>
  <si>
    <t>Основы радиотехники и электроники</t>
  </si>
  <si>
    <t>Изложены физические законы и явления, на которых основана работа радиотехнических и электронных устройств различного назначения, и описаны принципы действия элементов таких устройств. Рассматриваются основные электронные устройства: усилители, генераторы, дискретно-цифровые приборы и т. п.Для широкого круга специалистов, работающих в различных областях радиоэлектроники; можеть быть полезна студентам вузов физикотехнических, радиотехнических и родиофизических специальностей</t>
  </si>
  <si>
    <t>Нурахметов Т.Н., Садыкова Б.М.</t>
  </si>
  <si>
    <t>Оқу құралы жалпы физика курсы «Оптика» бөлімінің типтік бағдарламасына сәйкес жазылған. Оптика – жарық сәулелерінің табиғаты мен қасиеттерін және олардың затқа тигізетін әсерлерін қарастыратын физика ғылымының саласы. Оптиканың негізгі заңдарын ұғыну үшін және оптикалық құбылыстарды түсіну үшін жарықтың табиғатын білу қажет болды. Оқылатын курста жарықтың толқындық және корпускулалық қасиеттерін дәлелдейтін заңдылықтар қарастырылады. Жарықтың толқындық қасиеті негізделетін интерференция және дифракция құбылыстарының заңдылықтары баяндалады. Жарық пен ортаның әсерлесуі электромагниттік теория негізінде сипатталады. Олар мынандай құбылыстар арқылы негізделеді: жарықтың поляризациясы, дисперсиясы және шашырауы. Жарықтың кванттық қасиеті арқылы түсіндірілетін оптикалық құбылыстар курстың соңғы бөлімдерінде қарастырылады. Оларға, фотоэлектрлік эффект, Комптон ээффектісі, жарықтың қысымы, түрлі әсерлері т.б. жатады.</t>
  </si>
  <si>
    <t>Нурашева К.К</t>
  </si>
  <si>
    <t>Содержание и методика проведения деловых игр</t>
  </si>
  <si>
    <t>Нурашева К.К., Жакешова А. П.</t>
  </si>
  <si>
    <t>Іскерлік ойындардың мазмұны және жүргізу әдісі</t>
  </si>
  <si>
    <t>Оқу құралы іскерлік ойындарды оқу барысында қолдануға тағайындалған, мұнда ойындардың мән-мағынасы және топтастырылуы, маманның жеке тұлғасын қалыптастыруда олардың маңыздылығы қарастырылады. 
 Іскерлік ойындарды іріктеп алу шарттары, оларды жүргізу алгоритмі, ойындардың алуан түрі арқылы сабақтарды ұйымдастыру ерекшеліктері көрсетілген. Іскерлік ойындар бойынша сабақ жүргізу үлгілері оқытушының және аудиторияның дайындығына, алға қойған мақсаттарға байланысты ынта-ықыласпен ұсынылады.
 Жыл сайын сабақ үстінде сынақтан өткізілген іскерлік ойындарды сипатына және әдісіне сәйкес жүргізудің алуан түрлі мән-мағынасы келтірілген. Оқыту тиімділігін жоғары деңгейге жеткізу мақсатында, тыңдаушылардың уәждерін арттыру және саралы ойлау қабілетін дамыту үшін ойындарды қолданудың педагогикалық әдісі ұсынылады.
 Біліктілігін арттыруды және кадрларды қайта даярлауды жүзеге асыратын мамандарға және университет оқытушыларына арналған пайдалы құрал</t>
  </si>
  <si>
    <t>Нурбекова Ж. К.</t>
  </si>
  <si>
    <t>Практикум решения задач на Delphi 5.0</t>
  </si>
  <si>
    <t>Учебно-методическое пособие подготовлено в соответствии с программой курса "Языки программирования" для индивидуальной и самостоятельной работы студентов специальностей 0105-Информатика, 0301-Математика и физика, 0302-Физика и информатика, а также полезно для широкого круга читателей, интересующихся объектно-ориентированным программированием.</t>
  </si>
  <si>
    <t>Нурбекова Ж.К., Сауханова М.С.</t>
  </si>
  <si>
    <t>Программалау практикумы</t>
  </si>
  <si>
    <t>Оқу құралы Eclipse платформасының көмегімен Java программалау тілі негіздерін, әртүрлі есептер шешу алгоритмін, программа құрудың технологиясын меңгеруге, Eclipse платформасында Java программалау тілі мүмкіндіктерін қолдануға және программа құрудың практикалық дағдысын қалыптастыруға көмектеседі.
 Оқу құралының мазмұны жоғары оқу орындарының информатика, есептеу техникасы және программалақ қамтама, ақпараттық жүйелер және т.б. мамандықтарында оқытылатын «Программалау», «Программалау практикумы» пәндерінің мазмұнымен сәйкес келеді. 
 Оқу құралы жоғарғы оқу орындарының студенттеріне және оқытушыларына арналған.</t>
  </si>
  <si>
    <t>Нурбекова Р.К.</t>
  </si>
  <si>
    <t>ХХ ғасырдың 20-40 жылдарындағы Шығыс Қазақстан өңіріндегі жергілікті кеңестердің тарихы</t>
  </si>
  <si>
    <t>Монографияда Шығыс Қазақстан өңірінің 1920-1940 жылдардағы тарихына арналған мұрағаттық кұжаттар қоры негізінде, жергілікті кеңестердің алғашқы казак-шаруа солдаттарының, одан 1918 жылдан жұмысшы-шаруа және қызылармиялық, 1936 жылдан еңбекші депутаттардың кеңестерінің құрыла бастауы, саяси-әлеуметтік, экономикалық және мәдени салалардағы мәселелердің ашылмай келген жаңа қырларын, қазіргі уақыт талабына сай қалыптасқан жаңа көзқарас негізінде, өкіметтің жергілікті жердегі жүргізген саясаты, 1920-1930 жылдардағы кеңестерге әлеуметтік қайта құрулардың оралуы, индустрияландыру, ұжымдастыру, 20-жылдардағы мемлекеттің алғашқы қадамдарының бекітілуі, 30-40 жылдардағы оқиғалар еңбектің мазмұнында қамтылды. Монография алғаш рет бұрын жарияланбаған, ішінара қазақ тіліндегі араб, латын графикасында берілген мұрағат деректерінің үлкен шеңберін негізге ала отырып жазылды. 
 Монографияны еліміздің орта және жоғарғы орындарының тарих факультеттерінің оқытушылары мен студенттері, өлке тарихын зерттеуші жалпыбілім беретін мектеп мұғалімдері мен оқушылары және өлке тарихына қызығушылық білдіруші жалпы оқырман пайдалануына болады.</t>
  </si>
  <si>
    <t>Нургали К.Р., Джамбаева Ж.А., Нуржанова З.М., Рахимжанова Г.Р., Тусупова А.К., Майбалаева А.А.</t>
  </si>
  <si>
    <t>Русский язык для академических целей</t>
  </si>
  <si>
    <t>Учебное пособие предназначено для использования на практических занятиях по русскому языку при обучении научному стилю речи студентов факультетов естествознания. В пособие включены методические рекомендации, содержащие справочный и дидактический материал, вопросы и задания, направленные на формирование коммуникативной компетенции будущих географов, гидрологов, экологов, биотехнологов, химиков, биологов, стремящихся к овладению русским языком как вторым на уровне базовой достаточности - «язык для академических целей».</t>
  </si>
  <si>
    <t>англ/рус/каз</t>
  </si>
  <si>
    <t>Нургужина Г.М., Кудубаева С.А, Когай Г.Д.,</t>
  </si>
  <si>
    <t>Англо-русско - казахский словарь терминов по информационным технологиям</t>
  </si>
  <si>
    <t>Трёхъязычные переводные словари – существенная часть национального корпуса источников лексикографической информации; в них наиболее полно отражается как историческая преемственность, так и новаторство в лексикографической практике отображения межъязыковых соответствий на уровне слов и словосочетаний. В современной словарной индустрии, которая отличается обилием и жанровым многообразием продукции, преобладают двуязычные словари. Трехязычный словарь представляет собой инновационный тип лексикографических изданий, он обращен к широкому кругу пользователей, имеет прикладное назначение и содержит оперативные данные для решения разнообразных задач в области информатики. 
 Словарь содержит довольно большой объем актуальной информации в сфере информационных технологий. Микроструктура словаря представлена следующим образом: слово, фраза на английском языке в первой колонке, перевод на русский язык во второй графе и перевод слова или фразы на казахский язык в третьей колонке, таким образом, составляющие словарной статьи располагаются в трех колонках в строчку
 Общее число лексических единиц – 26930
 Словарь предназначен для учеников школ, студентов, магистрантов, докторантов, специалистов, занимающихся вопросами информатики и информационных технологий</t>
  </si>
  <si>
    <t>Нуржанова Ж. Д.</t>
  </si>
  <si>
    <t>Бастапқы ағылшын тілі. Английский язык для начинающих. Еnglish for beginners</t>
  </si>
  <si>
    <t>Oқу құралы ағылшын тілінде сөйлеудің негізгі дағдыларын алуға, сондай-ақ үзілістен кейін өз білімдерін жаңарту мақсатында өз бетінше, не қосымша білім алу арқылы ағылшын тілін үйрену үшін барлық төменгі курста оқитын тілдік емес мамандық студенттеріне, басқа да өзбетімен білім алушыларға арналған.</t>
  </si>
  <si>
    <t>Нуржанова К.Х., Корабаев Ж.З., Бурамбаева Н.Б., Нусупов А.М., Насыров Ф.С.</t>
  </si>
  <si>
    <t>Глоссарий селекционных и генетических терминов в животноводстве</t>
  </si>
  <si>
    <t>Глоссарий представляет обновленный список терминов, применяемых в настоящее время в селекции, генетике и тесно связанных с ними областях. Термины расположены в алфавитном порядке. В некоторых случаях для лучшего понимания термина приводятся примеры из практики селекции животных. 
 Глоссарий предназначен в качестве справочного материала для бакалавров и магистрантов аграрных факультетов высших учебных заведений, исследователей, руководителей и специалистов сельского хозяйства.</t>
  </si>
  <si>
    <t>Нуржанова К.Х., Корабаев Ж.З., Нусупов А.М., Сатиева К.Р., Муканова Л.Б.</t>
  </si>
  <si>
    <t>Словарь терминов по скотоводству</t>
  </si>
  <si>
    <t>Словарь представляет обновленный список терминов, применяемых в настоящее время в скотоводстве. Термины расположены в алфавитном порядке. В некоторых случаях для лучшего понимания термина приводятся примеры из практики селекции животных. 
 Глоссарий предназначен в качестве справочного материала для бакалавров и магистрантов аграрных факультетов высших учебных заведений, исследователей, руководителей и специалистов сельского хозяйства.</t>
  </si>
  <si>
    <t>Нуржанова К.Х., Сатиева К.Р.</t>
  </si>
  <si>
    <t>Морфология животных</t>
  </si>
  <si>
    <t>В учебном пособии изложены основные темы лабораторно-практических занятий по дисциплине «Морфология животных», дающие возможность студентам самостоятельно выполнять поставленные перед ними задания. Для каждого занятия указаны цель, порядок выполнения, описаны гистологические и анатомические препараты, даны контрольные вопросы.</t>
  </si>
  <si>
    <t>Нуржанова Т. Т., Таурбекова А.С.</t>
  </si>
  <si>
    <t>Бос уақытты ұйымдастыру</t>
  </si>
  <si>
    <t>«Бос уақыт ұйымдастыру» пәні оқу-әдістемелік құралы мазмұнында бос уақыт қызметін педагогикалық ұйымдасырудың теориялық негіздері, бос уақыттың топтық және бұқаралық түрлерін өткізудің және ұйымдастырудың әдістері мен технологиясы, жеке тұлғаның бос уақыт құрылымындағы отбасы бос уақыты мәдениеті мен мерекелер қамтылған.
  Оқу -әдістемелік кешен «Бос уақыт педагогикасы» пәні бойынша 5В010100 - «Мектепке дейінгі оқыту мен тәрбиелеу», 5В010300 – «Педагогика және психология» мамандығына арналған типтік оқу бағдарламасына сәйкес жасалған.</t>
  </si>
  <si>
    <t>Нуримбетов А.У. (Нұрымбетов Ә.Ү.)</t>
  </si>
  <si>
    <t>Информатика, ақпараттық технологиялар және телекоммуникация жүйесі практикумы</t>
  </si>
  <si>
    <t>Оқулық информатика пәніне қосымша оқулық болып есептелінеді және төменгі курстардағы "Информатика" пәнін әдістемелік жағынан толық қанағаттандырады. Оқулық информатиканың теориялық қорын толық қамтиды және ол пайдаланушының ақпараттық мәдениетін қалыптастырады. 
 Оқулық инфоматика пәнінің технологиялық құрылымын анықтайды. Ол ДК-дағы Windows амалдар жүйесінде және Word, Excel, Acses редакцияларында, Power Point, Internet, MS DOS, NC жүйелерінде жұмыс істей білуді үйретеді.</t>
  </si>
  <si>
    <t>Практикум по курсу "Информатика", "Информационные технологии и системы телекоммуникаций"</t>
  </si>
  <si>
    <t>Нуркасимов С.Ж.</t>
  </si>
  <si>
    <t>Шрифт и дизайн (в 2-х т.)</t>
  </si>
  <si>
    <t>Нуркасымова С. Н.</t>
  </si>
  <si>
    <t>«Физика» (жоғары оқу орындарына түсетін талапкерлерлерге арналған оқулық)</t>
  </si>
  <si>
    <t>Оқулықта физика пәнің барлық бөлімі қарастырылған. Әрбір бөлімдерге қысқаша теориялық түсініктеме және негізгі заңдары мен теңдеулері берілген. Сонымен қатар тараулар соңынан есептердің шығару жолдары, талапкерлердің өз бетінше шығаратын тапсырмалар берілген. Оқулықта есеп шығару кезінде қолданылатын векторлық шамалар, векторлық шамаларға математикалық амалдарды қолдану және оқулық соңында анықтамалық мәліметтер көрсетілген. Оқулық жас физика пәнінің мамандарына және жоғары оқу орындарына түсетін талапкерлерге арналып құрастырылған. Оқулық физика курсының жаңа оқу бағдарламасына сәйкес құрастырылған.</t>
  </si>
  <si>
    <t>Нуркасымова С.Н.</t>
  </si>
  <si>
    <t>Физика. (Молекулалық физика және термодинамика тарауының есептер жинағы)</t>
  </si>
  <si>
    <t>Бұл оқу құралы жалпы физика курсының молекулалық физика және термодинамика бөлімінің есептер жинағы болып табылады. Оқу құралына бес жүзден астам есептер жауаптарымен енгізілген. Әрбір бөлімдерге қысқаша теориялық түсініктеме және негізгі заңдар мен теңдеулер берілген. Сонымен қатар тараулар соңынан есептердің шығару жолдары көрсетілген. Оқу құралының соңында анықтамалық мәліметтер және екі нұсқамен тест тапсырмалары берілген. 
  Оқу құралы жоғарғы оқу орындарының физика мамандықтарында оқитын студенттерге және физика пәнінің жас мұғалімдеріне арналған. 
  Оқу құралы физика курсының жаңа оқу бағдарламасына сәйкес құрастырылған.</t>
  </si>
  <si>
    <t>Нуркенова М.Ж.</t>
  </si>
  <si>
    <t>Атаулы əлеуметтік көмек көрсету жүйесі</t>
  </si>
  <si>
    <t>Оқу құралы «Мемлекеттік және жергілікті басқару» мамандығы бойынша оқытылатын магистранттар мен студенттер үшін әзірленді. Автордың баса назар аударғаны жалпы халыққа әлеуметтік көмек көрсетудің Қазақстан Республикасында ұйымдастырылуы, әлеуметтік көмек көрсетуге бағытталған аймақтық әлеуметтік-экономикалық басқару мәселелері. Монографияның жетістігі ретінде көрсетілген мәліметтердің қазақстандық тәжірибемен зерттелгендігін атап өтуге болады. Мемлекеттік әлеуметтік көмек жүйесін, оның ішінде аймақтық деңгейде жетілдіру бойынша шаралары қарастырылып, бағыттары анықталды.</t>
  </si>
  <si>
    <t>Нурмагамбетов А.</t>
  </si>
  <si>
    <t>Основы сейсмологии и сейсмической безопасности</t>
  </si>
  <si>
    <t>Нурманов М.Ш.</t>
  </si>
  <si>
    <t>Автоматиканың электрондық қурылғылары, I б</t>
  </si>
  <si>
    <t>Автоматиканың электрондық қурылғылары, II б</t>
  </si>
  <si>
    <t>Метрология және стандарттау</t>
  </si>
  <si>
    <t>Радиотехникалық және радиобайланыстық жүйелер</t>
  </si>
  <si>
    <t>Нурмашева А. С.</t>
  </si>
  <si>
    <t>«Логистика» оқу құралында логистика түсінігі, логистикалық қызметтер, логистикалық ақпараттар, материалдық ағымдар, транспорттық логистика, қызмет көрсетудің түрлері, өндірістік логистика, жинақтау логистикасы, логистикалық әкімшілік, ғаламдық логистикалық жүйелер туралы қарастырылған. Сонымен қатар әрбір тақырыпты қайталау үшін бақылау сұрақтары берілген. Шаруашылық жүргізуші субъектілердің құрылуы және жұмыс істеуі жол көлігін, сауданы, коммуналдық тұрмыстық, мәдени, медициналық қызмет көрсетуі дамытумен тығыз байланысты. Сөйтіп, туризм индустриясы басқа экономикалық секторлардың көпшілігімен салыстырғанда, неғұрлым пәрменді мультипликаторлық тиімділікке ие.Қазіргі заманда логистиканың алатын орны зор. Логистикасыз өнеркәсіптің, өндіріс саласының, кәсіпорынның дамуы мүмкін емес. Логистика – кең мағынада, кәсіпорын қызметінің барлық салаларын қамтитын әрі оның қызметін ұйымдастыруға жағдай жасайтын тәсілдердің бірі болып табылады. Логистикаға осы тұрғыдан қарағанымызда, оның белгілі бір процестерді басқарудың логистикалық әдісі екендігін көруге болады. Негізінде, басқару қызметтеріне өнім өндіру мен өткізу үрдістерін қажетті ресурстармен жабдықтау және оларға қызмет көрсету кезеңдеріндегі кәсіпорын бөлімшелерінің іс-әрекеттерін жобалау, жоспарлау, үйлестіру, реттеу, есептеу, талдау және бақылау функциялары жатады. Оқу құралы жоғары оқу орындарында кредиттік жүйе шеңберінде оқитын экономика мамандықтары бакалаврларына, магистранттарға, оқытушылар мен жалпы оқырман қауымға арналған</t>
  </si>
  <si>
    <t>Нурмухамедова Т.К.</t>
  </si>
  <si>
    <t>Учебное пособие рассматривает проблемы безопасности человека в условиях современного производства. В учебном пособии анализируется система «человек – производственная среда» с позиции формирования опасных и вредных производственных факторов, возможностей человеческого организма в условиях производственной деятельности и обеспечения защиты человека на производстве.</t>
  </si>
  <si>
    <t>Нурмуханбетова Д.К., Утегенов Е.К., Прокофьева М.А.</t>
  </si>
  <si>
    <t>Психолого-педагогическое сопровождение образовательной программы "Физическая культура и спорт"</t>
  </si>
  <si>
    <t>Монография посвящена актуальным вопросам психолого-педагогического сопровождения образовательного процесса в целом, и образовательной программы «Физическая культура и спорт» в частности. Авторы монографии в интересной и доступной форме раскрыли основы психолого-педагогического сопровождения образовательного процесса в условиях введения профессионального стандарта «Педагог» в Республике Казахстан; обосновалипсихолого-педагогические условия ОП для профессионального и личностного развития обучающихся; раскрылииндивидуализацию образовательного маршрута в условиях кредитной технологии обучения и модульного построения образовательной программы и разработали концептуальные маршруты формирования физического и психического здоровья обучающихся в вузе.
  Предлагаемая монография предназначена для студентов, магистрантов, докторантов и преподавателей высшей школы. Материалы монографии могут быть использованы для чтения лекций по дисциплине «Педагогика физической культуры и спорта», «Психология физической культуры и спорта» (бакалавриат), «Педагогика», «Психология» (магистратура).</t>
  </si>
  <si>
    <t>Нурсеитов Ш.Ш., А.Н. Иманов, А.Ж. Сарсенбаева</t>
  </si>
  <si>
    <t>Полимерные и композиционные материалы</t>
  </si>
  <si>
    <t>В учебном пособии представлены сведения о полимерах и композициях на их основе; физико-химические и физико-механические свойства базовых полимеров и сополимеров. Особое внимание уделено современным принципам создания полимерных композиционных материалов, основным критериям выбора пластмасс при формовании изделий. Пособие составлено в соответствии с учебными планами подготовки магистров и бакалавров по специальности - «Химическая технология органических веществ» по дисциплине «Технология производства и переработки полимеров».</t>
  </si>
  <si>
    <t>Нурсеитов Ш.Ш., Баймағанбетов Қ.Б</t>
  </si>
  <si>
    <t>Бейорганикалық химия</t>
  </si>
  <si>
    <t>Нурсеитов Ш.Ш., Гиниятова Г.М.</t>
  </si>
  <si>
    <t>Қоршаған орта туралы ілім</t>
  </si>
  <si>
    <t>Нурсеитов Ш.Ш., Иманов А.Н., Искакова Ж.Б</t>
  </si>
  <si>
    <t>Полімерлік және композициялық материалдар</t>
  </si>
  <si>
    <t>Нурсеитов Ш.Ш., Керемкулов К.Ж., Шертаев Е.Т</t>
  </si>
  <si>
    <t>Химия өндірісінің негізгі процестері мен аппараттары</t>
  </si>
  <si>
    <t>«Химия өндірісінің негізгі процесттері мен аппараттары» курсы химиялық технология ғылымдарының негізгі күрделі саласын құрайды және кәсіптік пәндерге жатады. Бұл сала қолданбалы ғылым ретінде химиялық технологияның теориялық заңдылықтарын іс жүзіне асырып, бағалы химиялық өнімдер алудың жолдары мен құралдарын зерттейді.
 Оқу құралында өндіріс жағдайында жүретін негізгі процестердің түрлері мен олардың жүру заңдылықтары қарастырылған. Бірқатар маңызды химиялық өндірістерде қолданылатын физико – химиялық әдістердің асырлу жағдайлары және олардағы өнім шығымдылығының қажетті параметрлерге байланыстылығы қарастырылған.
 Оқу құралы Қазақстан Республикасының білім және Ғылым министрлігі бекіткен мемлекеттік стандарттар мен типтік оқу бағдарламаларына сәйкес, химия және химиялық технология мамандықтарының студенттері мен оқытушыларына арналған. Бұл еңбек химия өндірісінің мамандарына пайдалы болып табылады.</t>
  </si>
  <si>
    <t>Нурсеитов Ш.Ш., Керемкулов К.Ж., Шертаев Е.Т., Шертаева Н.Т.</t>
  </si>
  <si>
    <t>Химия өндірісінің негізгі процестері мен аппараттары (Зертханалық практикум)</t>
  </si>
  <si>
    <t>Нурсеитов Ш.Ш., Керімқұлов Қ.Ж.</t>
  </si>
  <si>
    <t>Жалпы химиялық технология (2 томда)</t>
  </si>
  <si>
    <t>Жалпы химиялық технология (Зертханалық практикум)</t>
  </si>
  <si>
    <t>Нурсеитова З.Т., Уразбаева К.А., Джанмулдаева А.К.</t>
  </si>
  <si>
    <t>Сүт консервілерінің технологиясы</t>
  </si>
  <si>
    <t>Әдістемелік нұсқау оқу жоспары және «Сүт консервілерінің технологиясы» пәнінен оқу жұмыс бағдарламасының талаптарына сәйкес құрастырылған және студентердің зертханалық жұмыстар бойынша қажетті барлық мәліметтер енгізілген. 
 Әдістемелік нұсқау 5В072700- Азық-түлік өнімдерінің технологиясы мамандығының студенттері үшін ұсынылады.</t>
  </si>
  <si>
    <t>Технология молочных консервов</t>
  </si>
  <si>
    <t>Методические указания составлены в соответствии с требованиями учебного плана и программой дисциплины «Технология молочных консервов» и включают все необходимые сведения по выполнению лабораторных работ курса. Лабораторные работы содержат теоретические основы типовых технологических процессов, методики выполнения работы, технику безопасности выполнения работ и контрольные вопросы для каждой работы.
 Методические указания предназначены для студентов специальности 5В072700- Технология продовольственных продуктов</t>
  </si>
  <si>
    <t>Нурсултанов Е.Д., Чигамбаева Д.К.</t>
  </si>
  <si>
    <t>Интерполяция пространств типа Морри</t>
  </si>
  <si>
    <t>Учебно-методическое пособие посвящено описанию интерполяционных свойств пространств Морри и их различных обобщений, а также их приложений и представляет собой систематическое изложение основных элементов теории вещественной интерполяции, необходимых для изучения интерполяционных свойств пространств Морри. Работа состоит из введения, пяти глав, упражнений для самостоятельной работы обучающихся, а также замечаний и комментарий, в конце пособия приведены предметный указатель определений и список использованных источников. Подробное изложение теории функциональных пространств и теории интерполяциинепременно будет интересно не только для студентов старших курсов, но и для магистрантов и докторантов, обучающихся по специальности «Математика», «Прикладная математика», научные интересы которых связаны с теорией интерполяции функциональных пространств, а также с теорией (нелинейных) уравнений с частными производными. Учебно-методическое пособие может быть также полезно преподавателям при подготовке и организации учебного процесса.</t>
  </si>
  <si>
    <t>Нурсултанов Е.Д., Чигамбаева Д.К. (E.D. Nursultanov, D.K. Chigambayeva)</t>
  </si>
  <si>
    <t>Interpolation of Morrey-type spaces</t>
  </si>
  <si>
    <t>The study guide is devoted to the description of Morrey spaces interpolation properties and their various generalizations, along with their applications, representing the systematic exposition of basic elements of real interpolation theory necessary for studying the interpolation properties of Morrey spaces.The study consists of an introduction, five chapters, exercises for the independent work of students, as well as remarks and comments, in the end of the study guide there is asubject index of definitions and a list of references used. The detailed narration of functional spaces theory and interpolation theory will certainly be interesting not only for senior students, but also for master and doctoral students studying in the specialty ”Mathematics”, ”Applied Mathematics”, whose scientific interests are related to the theory of function spaces interpolation, as well as with the theory of (nonlinear) partial
 differential equations.The study guide can also be useful for lecturers in the preparation and organization of the learning process.</t>
  </si>
  <si>
    <t>Нурсултанова Л.Н., Уталиева Р.С., Жолумбаева Р.М.</t>
  </si>
  <si>
    <t>Қазақстан-еуропалық ынтымақтастық: сауда-экономикалық аспекті» Казахстанско-европейское сотрудничество:
 торгово-экономический аспект</t>
  </si>
  <si>
    <t>Монография Қазақстан Республикасы және Еуропалық Одақтың сауда-экономикалық қарым-қатынастарына арналған. Қазақстанның көпвекторлы сыртқы саясатында Еуропа мемлекеттері халықаралық қоғамдастықтың маңызды субъектілері болып қала береді. ЕО мемлекеттері халықаралық қатынастар жүйесінде тұрақты түрде рөл атқарып келеді. Қазақстан Республикасының сыртқы экономикалық қызметінің негізгі басымдықтарының бірі-экономиканың ашықтығы. Монография посвящена взаимоотношениям Республики Казахстан и Европейского Союза в торгово-экономической сфере. В многовекторной внешней политике Казахстана государства Европы остаются важнейшими субъектами международного сообщества. Государства ЕС играют важную роль в системе международных отношений. Одним из главных приоритетов во внешнеэкономической деятельности Республики Казахстан является открытость экономики</t>
  </si>
  <si>
    <t>Нуртаева А.Б., Байхожаева Б.У., Киргизбаева К.Ж., Ахмедьянов А.У.</t>
  </si>
  <si>
    <t>Деректер базасы</t>
  </si>
  <si>
    <t>Оқу құралында студенттерге арналған бағдарлама бойынша негізгі тақырыптар мен тараулардың материалдары келтірілген. Оқу құралынды негізгі реляциялық модельдердің элементтері, ER-диаграммасының компоненттері, өлшеу теориясының негізгі шарттары, сараптама әдістерін таңдау, «Дельфи» әдісі және тәжірибелік сабақтарға арналған әдістемелік нұсқаулықтар берілген. Оқу құралы «Стандарттау және сертификаттау» мамандығы бойынша студенттерге арналған және стандарттау мен сертификаттауды меңгеріп жүрген мамандарға арналған.</t>
  </si>
  <si>
    <t>Нуртазин С.Т.</t>
  </si>
  <si>
    <t>Общая гистология</t>
  </si>
  <si>
    <t>В учебнике даны современные представления о строении, функциональных особенностях, развитии и регенерации тканей животных организмов.</t>
  </si>
  <si>
    <t>Жалпы гистология</t>
  </si>
  <si>
    <t>Оқулықтың мақсаты биология мамандығы студентерінің адам және жануарлар организмінің ұлпалық жүйесіндегі негізгі қызметімен және құрылыс ерекшеліктерімен эмбриогенез және постнатальді дамуында ұлпаның даму көзімен таныстыру болып табылады.</t>
  </si>
  <si>
    <t>Нуртазин С.Т., Всеволодов Э.Б.</t>
  </si>
  <si>
    <t>Биология индивидуального развития (в 2-х т.)</t>
  </si>
  <si>
    <t>Учебник состоит из введения и восемнадцати глав по основным разделам биологии и развития. В них излагаются основные сведения об истории эмбриологии, делается краткий обзор методов биологии развития, раскрываются принципы периодизации онтогенеза у позвоночных животных, рассматривается характер влияния факторов внешней среды на индивидуальное развитие, этапыи особенности гаметогенеза, половые циклы и их гормональный контроль, стадия оплодотворения, искусственное осеменение и его использование в медицинской и сельскохозяйственной практике, основные этапы развития зародыша, фундаментальные положения, являющиеся теоретической базой биологии развития и процессов эмбриогенеза животных, достижения и проблемы экспериментальной эмбриологии, некоторые органогенезы и некоторые актуальные биотехнологические и биомедицинские аспекты биологии индивидуального развития. Рекомендуется для студентов факультетов биологического, медицинского и аграрного профиля университетов, также будет полезен преподавателям вузов, аспирантам, научным работникам, учителям биологии общеобразовательных школ, лицеев, гимназий и колледжей.</t>
  </si>
  <si>
    <t>Оқулықта әр түрлі топтағы жануарлардың классикалық және қазіргі кездегі жеке даму биологиясының негізгі мәселелері қарастырылған: жыныс клеткаларының пайда болуы, ұрықтану, эмбриогенез, поснаталды даму кезінде, цитодифференцировка және морфогенездің механизмдері, клондау.</t>
  </si>
  <si>
    <t>Нурумбетов Т.Я., Кальбаева Н.Т., Сейсенбаева Ж.М., Пазилов Ғ.А., Тулегенова М.О.</t>
  </si>
  <si>
    <t>Инвестицияларды қаржыландыру және несиелеу</t>
  </si>
  <si>
    <t>Оқу құралы орта және жоғары оқу орындарындағы «Қаржы», «Экономика» мамандықтарында оқитын студенттер мен магистранттарға арналған. Оқу құралы мемлекеттік білім беру стандарттарына сай әзірленген.
 Оқу құралында инвестицияның мәні, оның нарықтық қатынастар жағдайында дамуы, инвестициялық қызметті қаржыландыру және несиелеу көздері, инвестициялық жобалар, халықаралық қаржылық институттар жан жақты кешенді қарастырылған. Оқу құралы 5В050900 «Қаржы», 5В050600 «Экономика» мамандығы студенттеріне арналған.</t>
  </si>
  <si>
    <t>Нурушев М.Ж.</t>
  </si>
  <si>
    <t>Технология переработки отходов: пособие с образовательной программой и заданиями практических (лабораторных) работ (в 2-х т.)</t>
  </si>
  <si>
    <t>Данное учебное пособие является актуальной в подготовке технического и профессионального образования 1416000-«Переработка отходов», квалификации «Оператор по переработке отходов», «Техник-технолог по переработке отходов» и баклавр по специальности: «Переработка отходов» - 1416022. Учебное пособие рассматривает принципы производства, управления переработки отходов, в т.ч. переработка сельскохозяйственных, опасных и др. видов отходов и их утилизация. В пособии рассмотрены теоретические основы классификации промышленных отходов, даны сведения о направлениях их переработки, профессионального оборудования и инструментах, применяемых при переработке и способах получения продукции на их основе. Отдельный раздел представляет задания по практическим (лабораторным) работам. Автором впервые в Казахстане разработана образовательная программа по данной специальности на уровне европейских стандартов, основанная на базе учебных программ Финляндии и других стран. Учебное пособие и образовательная программа разработано с целью расширения знания в управлении переработки отходов, с основами новых доступных технологии, в т.ч. касающиеся современных методов переработки и рассмотрения отходов как источник вторичных материальных ресурсов. Образовательная программа «Управление переработкой отходов» преследует цель профессионального образования в области управления отходами, позволяющего успешно работать в избранной сфере деятельности, обладать профессиональными и специальными компетенциями, способствующими социальной мобильности и устойчивости на рынке труда, а также подготовка к непрерывному профессиональному совершенствованию.</t>
  </si>
  <si>
    <t>Методы повышения продуктивных качеств лошадей с основами рационального использования пастбищ</t>
  </si>
  <si>
    <t>Нурушев М.Ж., Б.П. Шевченко, М.М. Омаров</t>
  </si>
  <si>
    <t>Возрастная биология козы</t>
  </si>
  <si>
    <t>В постнатальном развитии коз глубоко рассматривается новорожденный (молозивный) период и связанные с ним вопросы гибели козлят, развитие опорно-двигательного аппарата, кожи и ее производных, органогенез всех систем. Название всех систем и органов даны в соответствии с международной ветеринарной анатомической номенклатурой (Г.М. Удовин, 1979), включает 20 глав, 48 оригинальных рисунков и 105 таблиц.
 Книга рассчитана на биологов-морфологов, профессорско-преподавательский состав, студентов ветеринарно-биологического профилей, для практиков козоводства и ветеринарных врачей. Может быть полезен начинающим фермерам, зооинженерам широкого профиля, селекционерам, технологам пищевой и легкой промышленности, слушателям повышения квали¬фикации работников АПК и тем, кто имеет коз в личной собственности.</t>
  </si>
  <si>
    <t>Нурушев М.Ж., Байгенжин А.К., Нурушева А.</t>
  </si>
  <si>
    <t>Низкоуглеродное развитие – Киотский протокол: Казахстан, Россия, ЕС и позиция США. 1 часть</t>
  </si>
  <si>
    <t>Монография рассчитана для специалистов в области охраны окружающей среды, экологам предприятии и учреждении, студентам и магистрантам технических и классических вузов различных специальностей, где в рабочих и учебных планах предусматриваются дисциплины «экология», «энергетика» и «безопасность жизнедеятельности». Она может быть использована как справочное пособие по низкоуглеродному развитию и вопросам киотского протокола. Представляет интерес для широкого круга читателей.</t>
  </si>
  <si>
    <t>Низкоуглеродное развитие – Киотский протокол: Казахстан, Россия, ЕС и позиция США. 2 часть</t>
  </si>
  <si>
    <t>Нурушев М.Ж., Саспугаева Г.Е</t>
  </si>
  <si>
    <t>Переработка отходов с основами новых доступных технологий</t>
  </si>
  <si>
    <t>Данное учебное пособие является актуальной в подготовке технического и профессионального образования по специальности: 1416000 - «Переработка отходов» и квалификации «Оператор по переработке отходов» - 1416022. Данное учебное пособие рассматривает принципы производства, управления переработки отходов, в том числе переработка сельскохозяйственных, опасных и других видов отходов и их утилизация. В пособии рассмотрены теоретические основы классификации промышленных отходов, даны сведения о направлениях их переработки, профессионального оборудования и инструментах, применяемых при переработке и способах получения продукции на их основе. Учебное пособие разработано с целью расширения знания в управлении переработки отходов, в том числе современные методы переработки и рассмотрения отходов как источник вторичных материальных ресурсов. Учебное пособие «Управление переработкой отходов» преследует цель профессионального образования в области управления отходами, позволяющего успешно работать в избранной сфере деятельности, обладать профессиональными и специальными компетенциями, способствующими социальной мобильности и устойчивости на рынке труда, а также подготовка к непрерывному профессиональному самосовершенствованию.</t>
  </si>
  <si>
    <t>Нурушев М.Ж., Шевченко Б.П.</t>
  </si>
  <si>
    <t>Экологическая физиология животных при гиподинамии</t>
  </si>
  <si>
    <t>Настоящее учебное пособие поможет студентам вузов, специалистам в области экологии животных и промышленного животноводства разобраться и устранить из практики промышленных комплексов гипотрофизм и патогенез опорно-двигательной системы животных. Учебное пособие предназначено студентам экологических и биолого-ветеринарных профилей, специалистам в области зоогигиены, для биологов-морфологов и работников животноводства, ветеринарным врачам, зооиженерам широкого профиля, преподавательскому составу колледжей и вузов, слушателям повышения квалификации работников АПК и тем, кто имеет животных в частном подворье.</t>
  </si>
  <si>
    <t>Нурушев М.Ж., Шевченко Б.П., Сеитов М.С., Гончаров А.Г., Баймишев Х.Б.</t>
  </si>
  <si>
    <t>Возрастная биология органов внутренней секреции и гемоцитопоэза</t>
  </si>
  <si>
    <t>Нурушев С.З., Хасенов Н.С.</t>
  </si>
  <si>
    <t>Құрылма материалдар технологиясынын және материалтану құралы</t>
  </si>
  <si>
    <t>Әдiстемелiк нұсқаулар инженерлiк мамандықтар бойынша оқитын студентерге арналған. Бұл әдiстемелiк нұсқаулар «Материал тану», «Металдарды ыстық өңдеу» және «Конструкциондық материалдарды кесумен өңдеу» бөлімдер бойынша зертханалық жұмыстарды орындау теориялық мәлiметтер, өздiк жұмыс әдiстемелерiмен және тексеру сұрақтардан тұрады.</t>
  </si>
  <si>
    <t>Нурхалиева Д.М., Алибекова Б.А.</t>
  </si>
  <si>
    <t>В учебном пособии раскрыты концептуальные основы бухгалтерского учета в свете Закона «О бухгалтерском учете и финансовой отчетности», Налогового Кодекса и других нормативных и правовых документов Республики Казахстан. Кроме того, раскрыты содержание, техника организации и ведения отдельных объектов учета и представления финансовой отчетности. 
 Учебное пособие предназначено для студентов, обучающихся по специальности «Экономика» и другим экономическим специальностям, преподавателей вузов и колледжей, а также магистрантов и других.</t>
  </si>
  <si>
    <t>Нурымбетов А.У.</t>
  </si>
  <si>
    <t>Алгебра және сандар теориясы</t>
  </si>
  <si>
    <t>Бұл оқу құралында "Алгебра және сандар теориясының” негiзгi бөлiктерi: «Жиындар теориясының элементтерi», "Негiзгi сандық жүйелер", "Алгебралық операциялар анықталған жиын", “Группалар”, ”Сақина”, "Векторлық кеңiстiктер", "Сызықтық теңдеулер жүйесi", "Матрицалар және анықтауыштар", “Бүтiн сандар сақинасыдағы бөлiнгiштiк теориясы”, тұтастық облысындағы бiр және көп айнымалы көпмүшелiктер қарастырылады. Көпмүшелiктердiң рационал түбiрлерiн, үшiншi және төртiншi дәрежелi теңдеулердiң шешу жолдарын табу оқытылады.
 Оқулық университеттер мен педагогикалық иниституттар бiлiм-герлерiне арналған.</t>
  </si>
  <si>
    <t>Нұрғазы Б.Ө.</t>
  </si>
  <si>
    <t>Соттық ветеринария (2 томда)</t>
  </si>
  <si>
    <t>Бұл оқулық жоғары оқу орындарының «Соттық ветеринария» пәні бағдарламасына сай жазылған, төрт бөлімнен тұрады. Бірінші және екінші бөлімдерінде мал өлексесін сойып-зерттеу жөнінде, үшінші және төртінші бөлімдерінде соттық ветеринария келтірілген. Оқулық «Ветеринария» мамандығы бойынша оқитын студенттерге және ветеринариялық дәрігерлерге арналған</t>
  </si>
  <si>
    <t>Нұрғазы Қ.Ш., Бисенов У.К.</t>
  </si>
  <si>
    <t>Молекулалық биология (2 томда)</t>
  </si>
  <si>
    <t>Оқулықта молекулалық биологияның тарихы мен әдістері қысқаша түрде талданған, сонымен қатар, нуклеидтік қышқылдар мен белоктардың құрамын оқып үйренудің негізгі бағыттары: геномдар мен эукариоттар, вирустар және фагтар, митохондриялар мен хлоропластар құрылымы, елгезек генетикалық элементтер; ДНҚ құрамының зақымдануы мен репарациясы, генетикалық рекомбинацияның молекулалық негізі; РНҚ түрлерінің құрылымы, негізгі молекулалық-генетикалық үрдістерді реттеудің (репликация, транскрипция, трансляция) механизмдері мен ұстанымдары; нуклеин-белоктық өзара әрекеттесуі; жасушалық циклдерді, канцерогенозды және жобаланған жасуша өлімін реттеудің молекулалық механизмдері қарастырылған. Генетикалық инженерия әдістеріне, оның жетістіктері мен болашағына аса маңызды орын берілген.
 Жоғарғы оқу орындары студенттеріне, биология пәні тереңдете оқытылатын колледждер оқытушылары мен орта мектеп мұғалімдеріне арналған.</t>
  </si>
  <si>
    <t>Нұрғазы Қ.Ш., Нұрғазы Б.Ө.</t>
  </si>
  <si>
    <t>Аңшы ит шаруашылығы (2 томда)</t>
  </si>
  <si>
    <t>Бұл оқулық жоғары оқу орындарының «Аңшы ит шаруашылығы» пәні бағдарламасына сай жазылған, еліміздің аңшы ит шаруашылығы ерекшеліктеріне сәйкес құрастырылған, он тараудан тұрады. 
 Оқулықта аңшы ит тұқымдарының шығу тегі және жіктелуі, олардың анатомиясы мен физиологиясы, сыртқы пішіні мен дене бітімі, асыл тұқымды іт өсіру, олардың тұқымдары, көбеюі және өсірудің биологиясы жөнінде мағлұматтар берілген. Генетикалық негізде төбет иттерді сұрыптау мен жұптастыру, иттерді өсіру әдістері және ветеринариялық ережелері, итбегілері және аңшыларға нұсқау, күшіктерді өсіру, азықтандыру, итті үйретудің жалпы және арнайы әдістері, ит көрмелері мен көрсетпе өткізу қарастырылған.
 Оқулық ауыл шаруашылығы жоғары және арнаулы орта оқу орындарының студенттеріне оқулық ретінде және аңшы-кәсіпқойларға, ит өсірушілерге, сарапшы-кинологтарға арналған.</t>
  </si>
  <si>
    <t>Нұржауов А. (Нуржауов)</t>
  </si>
  <si>
    <t>Трактор теориясы</t>
  </si>
  <si>
    <t>Оқу құралында «Автомобиль және трактор жасау» мамандығы саласындағы белгілі ғалымдар мен автордың өз еңбектеріне сүйене отырып, доңғалақты және шынжыр табанды тракторлар теориясының негізгі мәселелері мазмұндалған. Кітапта трактордың және оның негізгі механизмдерінің кинематикасы мен динамикасы, қозғалтқыштардың грунтпен ұстасу мәселелері, трактордың орнынан жылжып, қарқынды қозғалысы, орнықтылығы мен басқарылулығы, оның негізгі эксплуатациялық сапаларын көтеру мәселелері қарастырылған.
 Оқу құралы «Көлік, көліктік техника және технологиялар», «Автомобиль және трактор жасау», «Аграрлық техника және технология», «Көтеру, тасымалдау, құрылыс және жол машиналары», «Іштен жанатын қозғауыштар» мамандықтары бойынша оқитын жоғары оқу орындары студенттеріне, техникалық колледжі оқушыларына және трактор және автомобиль жасау, ауыл шаруашылығын жасақтандыру салаларының мамандарына арналған.</t>
  </si>
  <si>
    <t>Трактордың тарту күші динамикасы мен отын үнемділігі</t>
  </si>
  <si>
    <t>Оқу құралы машина жасау саласындағы еліміздің алдыңғы қатарлы ғалымдары мен автордың өзінің еңбектері негізінде жазылып, курстық, дипломдық проектілерді, практикалық, лабораториялық жұмыстарды оқу процессінесай өткізуді қамтыған. Аталған кітап «Автомобиль және трактор жасау» мамандығы бойынша оқитын студенттерге арналған.</t>
  </si>
  <si>
    <t>Нұрқасымова С.Н. /Нуркасымова/</t>
  </si>
  <si>
    <t>Физика: электростатика және магнетизм бөлімінің есептер жинағы</t>
  </si>
  <si>
    <t>Оқу құралы жалпы физика курсының электростатика және магнетизм бөлімінің есептер жинағы болып табылады. Оқу құралына шамалап алты жүзден астам есептер жауаптарымен енгізілген. Әрбір тарауға қысқаша теориялық түсініктеме және негізгі заңдар мен теңдеулер берілген. Сонымен қатар тараулар соңынан есептердің шығару жолдары көрсетілген. Оқу құралының соңында анықтамалық мәліметтер және екі нұсқамен тест тапсырмалары берілген. Оқу құралы жоғарғы оқу орындарының техника мамандықтарында оқитын студенттерге және физика пәнінің жас мамагдарына арналған. Оқу құралы физика курсының жаңа оқу бағдарламасына сәйкес құрастырылған.</t>
  </si>
  <si>
    <t>Нұрқасымова С.Н.(Нуркасымова), Ашуров Ә.Е.</t>
  </si>
  <si>
    <t>Физиканы оқытудың компьютерлік әдістері</t>
  </si>
  <si>
    <t>Оқу құралы университеттердің «Физика» және «Ғарыштық техника және технологиялар» мамандықтарының студенттеріне арналған. Оқу құралында MATLAB және Maple компьютерлік бағдарламалары, олардың негізгі функциялары мен бағдарламалау тілдері және физикалық мәселелерді шешу мысалдары қарастырылған. Сонымен бірге физикалық процестерді моделдеу, соның ішінде гравитациялық және электрлік өрістегі денелердің қозғалысы, жылу таралуы және толқын процестері, екі және N дене мәселесі, планеталар мен ғарыштық аппараттардың қозғалысының моделі сияқты тақырыптар баяндалған</t>
  </si>
  <si>
    <t>Нұрлыбаев М.А.</t>
  </si>
  <si>
    <t>Ашық кен жұмыстарының электр жабдықтары және электрмен қамтамасыздалуы (2 томда)</t>
  </si>
  <si>
    <t>КазНТУ</t>
  </si>
  <si>
    <t>Оқулықта кен машиналары мен кешендерінің, карьерлік электровоз көлігі мен эксковаторлардың электржабдықтары және электрмен қамдалу мүмкіндіктері қарастырылған. Осы электр қондырғылардың түрлері мен пайдалану ерекшеліктеріне, электрмен қамдау жүйелерінің релелік қорғанысы мен автоматикасына назар аударылған. Таратушы тораптар мен электрлік жарықтандыруды есептеу және таңдау әдістері келтірілген. Ашық кен жұмыстарын жүргізу кезіндегі электрқауіпсіздік негіздері жайлы құнды мағлұматтар берілген. Материалдарды жеткізу деңгейі тау-кен өндірісі саласындағы қазіргі заманғы жетістіктерге сай. Ғылыми-әдістемелік жағынан алып қарағанда оқу құралының материалы ұқыпты ойластырылған, жүйелендірілген және оқырманға түсінікті тілмен жазылған. «Тау-кен ісі» мамандығы бойынша білім алатын жоғары оқу орындарының студенттеріне қажетті барлық негізгі мағлұматтар жинақталып, олар жүйелі түрде топтастырылған. Оқулықты құрылыс, электр энергетикасы және кен өндіру салаларының қызметкерлері де пайдалана алады</t>
  </si>
  <si>
    <t>Нұрмағамбетов А.</t>
  </si>
  <si>
    <t>Геофизикалық барлау әдістерінің негіздері</t>
  </si>
  <si>
    <t>Нұрманбетова Д.Н., Нысанбаев А.Н.</t>
  </si>
  <si>
    <t>Ғылым тарихы және философиясы. Б і р і н ш і б ө л і м. Философия аясындағы ғылым тарихы</t>
  </si>
  <si>
    <t>«Ғылым тарихы және философиясы» пәні бойынша оқу құралын білдіретін бұл кітапта аталмыш курстың барлық негізгі тақырыптары қамтылған. Кітап пәннің кіріспесінен және үш бөлімнен тұрады, оның алғашқысы ғылым тарихы, екіншісі ғылым философиясы, ал үшіншісі қысқаша математика тарихы және философиясы бойынша семинар сабақтары мәселелеріне арналған. Оқу құралы оқытушыларға, докторанттарға, магистрант-тарға және жоғары оқу орындарының студенттеріне арналған</t>
  </si>
  <si>
    <t>Ғылым Тарихы Және Философиясы . Е к і н ш і б ө л і м . Ғылым философиясы</t>
  </si>
  <si>
    <t>Ғылым тарихы және философиясы Ү ш і н ш і б ө л і м. Қысқаша математика тарихы және философиясы</t>
  </si>
  <si>
    <t>Нұрманбетова Д.Н.,Нысанбаев А.Н.</t>
  </si>
  <si>
    <t>Проблемы современной философии.</t>
  </si>
  <si>
    <t>В учебном пособии раскрываются основные проблемы, об-суждаемые в современной философии (т.е. в философии XX - XXI вв.). Среди них - проблемы сущности человека и общества, общения, свободы, смерти и другие. Специальное внимание уде-лено проблемам онтологии и сущности философии в философии XX века. В пособии представлены основные философские направления - экзистенциа¬лизм, неофрейдизм, постпозитивизм, постмодернизм и другие. Рекомендуется студентам, аспирантам, а также всем тем, кто интересуется проблемами современной философии</t>
  </si>
  <si>
    <t>Нұрпейісова Т.</t>
  </si>
  <si>
    <t>Жергілікті жердің сандық топографиялық карталарын құру</t>
  </si>
  <si>
    <t>Компьютерлік технологиялар және бағдарлама</t>
  </si>
  <si>
    <t>Тау-кен машиналарын пайдалану кезіндегі жұмыс орнын автоматтандыру</t>
  </si>
  <si>
    <t>Нұрсейіт Е., Лауланбекова Р.Т.</t>
  </si>
  <si>
    <t>Әдепнама</t>
  </si>
  <si>
    <t>Бұл оқу құралы 5В010300- Педагогика және психология,5В010500- Дефектология мамандықтарының студенттері мен магистрлеріне арналған.
 Оқу құралында халқымыздың әдеп, ізгілік дәстүрлері жан-жақты қарастырылып, ұстаздық тәжірибемен байланысты құнды материалдар берілген. Сондай-ақ әр тақырыпты өз шығармашылықтарынан алынған өлең жолдарымен дәлелдеген. Оңайлықпен қолға түсе бермейтін бұл материалдар ұлағатты ұстаз үшін де, сындарлы студент үшін де пайдалы болмақ. Оқу құралы жоғарғы оқу орындарының студенттері мен магистрлеріне және әр түрлі оқырмандарға арналған.</t>
  </si>
  <si>
    <t>Нұрсейітов Ш.Ш. (Нурсеитов Ш.Ш.), Керімқұлов Қ.Ж., Ахаева А.А.</t>
  </si>
  <si>
    <t>Нанотехнология. (Химия, экология және техникалық мамандықтарға арналған)</t>
  </si>
  <si>
    <t>Ғылымның жаңа бағыты –«Нанотехнология» аумағы 100 нанометрден (1нм=10-9) кіші болатын бөлшектердің қасиетін зерттейтін ғылым болып табылады. Осындай аумақтағы бөлшектерде кәдуілігі ғылым салаларының ұғымдарымен түсіндіруге келмейтін ерекше құбылыстар пайда болады. Мұнда ғылымның қазіргі негізгі бағыттарының (физика, химия, биология), тіпті қолданбалы тарауларының (материалтану, механика, электроника, генетика мен нейробиология) шекаралары араласып, бірігіп кетеді. Сондықтан нанотехнология көптеген ғылыми пәндердің түсініктері мен амалдарын біріктіретін пәнаралық ғылымға жатады.
 Нанотехнологияның (НТ) дамуы қазіргі техника мен молекулалық биологияда үлкен жетістіктер әкелетіндігімен, болашағының зор екендігімен көп үміт күттіреді. Қолдарыңыздағы кітапта Нанотехнологияға кіріспе ретіндегі материалдар қарастырылған. Мұнда бөлшектердің дисперстілігі және нанобөлшектерді алу жолдары, «Жоғарыдан –Төмен» және «Төменнен –Жоғары» принциптерімен обьекттерді жасау, туннельдік әсер, жартылай өткізгіштік техника (транзисторлар, интегралдық нобайлар), наноқұралдар (микроскоптар), нанохимия мен нанобиотехнология мағлұматтары берілген.
 Бұл кітап жоғары оқу орындарының Химия, Химиялық технология, Биотехнология және Экология мамандықтарының студенттері мен магистранттарына, оқытушыларына арналған оқу құралы болып табылады және ғылыми –зерттеу институттарының қызметкерлері мен өндіріс орындарының инженер –техник қызметкерлері үшін де пайдалы болады деп есептейміз.</t>
  </si>
  <si>
    <t>Нұрымбетов Ә.Ү.</t>
  </si>
  <si>
    <t>Сандық әдістер және программалау</t>
  </si>
  <si>
    <t>Оқу құралы білімгерлердің «Информатика», «Сандық әдістер» «Алгоритмдік тілдер және программалау» пәні бойынша білім алуы үшін дайындалған</t>
  </si>
  <si>
    <t>Нұрымов А.А., Бұлақбай Ж.М.</t>
  </si>
  <si>
    <t>Қаржы менеджменті</t>
  </si>
  <si>
    <t>Оқулықта қаржы менеджментінің мазмұны, базалық тұжырымдамалары, жобаның құнын басқару, компанияның құнын басқару, капиталдың құрылымы және дивидендтік саясат, қысқа мерзімді сипаттағы қаржылық шешімдер, сонымен қатар қаржы менеджменті жайлы студенттердің білімін тексеруге арналған бақылау сұрақтары, өзіндік жұмыс тапсырмалары мен тест сұрақтары қарастырылған, глоссарий берілген.
 «Қаржы менеджменті» оқулығы жоғары оку орындарының экономикалық мамандықтарының студенттеріне арналған.</t>
  </si>
  <si>
    <t>Нұрымхан Г.Н., Асенова Б.К., Ребезов М.Б., Нургазезова А.Н., Смольникова Ф.Х.</t>
  </si>
  <si>
    <t>Тамақ өнімдерін сенсорлық талдау тағам өндірісі</t>
  </si>
  <si>
    <t>Оқулық 5В072700, 6М072700, 6D072700 - «Азық-түлік өнімдерінің технологиясы» және 5В072800, 6М072800 – «Қайта өңдеу өндірістерінің технологиясы» мамандықтарының студенттері, магистранттары мен докторанттарының зертханалық сабақтары мен ғылыми жұмыстарын жүргізуге арналған. 
 Оқулықта азық-түлік тауарының сапа көрсеткіштері, азық-түлік компонентері мен сенсорлық қасиеттері, дегустациялық талдаудың әдісі, органолептикалық және құрал-жабдықтармен талдау әдістерінің өзара қарым-қатынасы және қазіргі заманғы дегустациялық талдауды ұйымдастыру жолдары толығымен қарастырылған.</t>
  </si>
  <si>
    <t>Тамақ өнімдерін сенсорлық талдау. Тағам өндірісі.</t>
  </si>
  <si>
    <t>Нұрышев М.</t>
  </si>
  <si>
    <t>Гистология және эмбриология негіздері</t>
  </si>
  <si>
    <t>Бұл-"Гистология және эмбриология негіздері" атты оқулықтын толықтырылып жазылған екінші басылымы. Оқулықтың құрастырылуының негізгі принциптері сақталғанмен, организмдерді құраушы клеткалардың, ұлпалардың және ұрықтардың дамуы қазіргі морфологиялық білімнің негізінде жаңа мәліметтермен толықтырылды. Сондай-ақ, клеткалар мен ұлпалардың микроскопиялық және субмикроскопиялық құрылыстарының заңдылықтары қарастырылды. Бұл басылымның тағы да бір ерекшелігі, микроскопиялық техниканың негіздері, атап айтқанда гистологиялық және гистохимиялық әдістерімен таныстыратын жаңа тарау еңгізілді. Оқулық университтер мен пединституттардың биология факультеттерінің, сондай-ақ медициналық және агротехникалық жоғары және орта арнаулы оқу орындарының студенттеріне арнаған, ол сондай-ақ медицина колледждерінің оқушылары үшін де қажет еңбек болып табылады.</t>
  </si>
  <si>
    <t>Нұрышев М.Ж. (Нурушев М.Ж)</t>
  </si>
  <si>
    <t>Табынды жылқы шаруашылығы технологиясымен жайылымды тиімді пайдалану негіздері.</t>
  </si>
  <si>
    <t>Оқу-әдістемелік құрал.</t>
  </si>
  <si>
    <t>Ұсынылып отырған еңбек ауыл шаруашылығындағы жылқы жайылымы мен заманауи технологиялар саласы бойынша мамандарға, аталған кәсіп иелері мен ұстаздарға, арнаулы оқу орындарының студенттеріне, сонымен бірге танымдық-ақпараттық жағынан қалың көпшілікке де арналады.</t>
  </si>
  <si>
    <t>Ныгыметова К.Н., Бапаева М.</t>
  </si>
  <si>
    <t>Баланың жас ерекшеліктері психологиясы және кемтар бала психологиясы</t>
  </si>
  <si>
    <t>Ныгыметова К.Н., Бапаева М., Іргебаева Н., Түрікпенов Ж. (Алдамұратов Ә. редакц.)</t>
  </si>
  <si>
    <t>Нысанбаев А.</t>
  </si>
  <si>
    <t>Ғылым тарихы және философиясы</t>
  </si>
  <si>
    <t>Оқу құралында әл-Фарабидің ғылым философиясынан тарихи-мәдени бастау алып, Қаныш Сәтбаев пен Мұхтар Әуезовтың ғылы-ми дүниетанымы мен құндылықтар әлеміне саяхат жасау арқылы ғылым тарихы мен әдіснамасына қысқаша тоқталып өтпекбіз. Екін-ші бөлімде математика тарихы және философиясы қызғылықты ба-яндалады. Әрбір тақырыптың соңында студенттерге қажетті пы-сықтау сұрақтары мен әдебиеттер ұсынылады.
 Студенттерге, магистранттарға және мұғалімдерге, жалпы оқыр-ман қауымға арналған. Оны докторанттар кандидаттық емтиханға дайындық кезінде пайдалана алады.</t>
  </si>
  <si>
    <t>Қысқаша философия тарихы</t>
  </si>
  <si>
    <t>В учебнике, подготовленной группой известных казахстанских ученых-политологов, раскрыты предмет, методы, функции, понятия, проблемы и основные темы политической науки. Достоинством базового казахстанского учебника по политологии является то, что важнейшие темы политической науки, составляющие основу нормативного курса этой дисциплины, преподнесены сквозь призму современной политической реальности нашей страны, это поможет как лучшему усвоению материала, так и формированию демократической культуры учащейся молодежи.
  Учебник предназначен студентам вузов страны, аспирантам, преподавателям, а также всем, интересующимся политической наукой</t>
  </si>
  <si>
    <t>Нысанбаев С.</t>
  </si>
  <si>
    <t>«БАҒА ҚҰРУ» пәні бойынша «Маркетинг» мамандығына арналған жұмыс оқу бағдарламасы</t>
  </si>
  <si>
    <t>Маркетинг негіздері</t>
  </si>
  <si>
    <t>Нысанов Е.А., Қожабекова П.А.</t>
  </si>
  <si>
    <t>Информатика. (каз.яз)</t>
  </si>
  <si>
    <t>Қазақстан Республикасы ғылыми-техникалық прогрестің негізгі белгісі – қоғамды ақпараттандыру болатын жаңа кезеңiне ендi. Қоғамды ақпараттандыру – экономиканың, ғылымның, мәдениеттің дамуының негізгі шарттарының бірі. Ал бұл жолда информатика мен комьютерлік техниканы меңгерудің ролі ерекше. Ұсынылып отырған оқу құралы «Информатика» мамандығының студенттеріне арналып жазылған. Оқу құралын мектеп оқушылары мен колледж студенттері де пайдалануы мүмкін.</t>
  </si>
  <si>
    <t>Одияк Б.П., Наметкулова Р.Ж., Кадиримбетова А.К..</t>
  </si>
  <si>
    <t>Курс общей физики в задачах и упражнениях (основы классической механики, молекулярной физики и термодинамики) Часть-І</t>
  </si>
  <si>
    <t>Учебное пособие содержит краткий курс фундаментальных законов и их следствий, а также рекомендации по решению задач и предназначено для студентов ВТУЗов. Представляет также интерес для студентов педагогических ВУЗов, учителей и для лиц, самостоятельно изучающих физику</t>
  </si>
  <si>
    <t>Озгелдинова Ж.О.</t>
  </si>
  <si>
    <t>Применение ГИС в изучении природно-антропогенных систем</t>
  </si>
  <si>
    <t>Рассматриваются методический аппарат геоинформационного картографирования природно-антропогенных систем на основе данных ДЗЗ, векторных данных и др. Пособие имеет научную и практическую ценность для магистрантов, докторантов, преподавателей специальности «6M060900-География», «6M011600-География», а также всем, кто интересуется применением ГИС-технологий в изучении природно-антропогенных систем.</t>
  </si>
  <si>
    <t>Комплексная оценка антропогенных воздействий на геосистемы бассейна реки Сарысу</t>
  </si>
  <si>
    <t>Монография посвящена комплексной оценки антропогенного воздействия на геосистемы бассейна реки Сарысу для оптимизации структуры природользования. Монография имеет научную и практическую ценность для ученых и специалистов, работающих в области охраны ок­ружающей среды и природопользования, преподавателей и студентов вузов, а также будет интересна всем тем, кого интересует изучение и сохранение природы, изменяющейся под влиянием антропогенной деятельности</t>
  </si>
  <si>
    <t>Озгелдинова Ж.О., Мукаев Ж.Т.</t>
  </si>
  <si>
    <t>Введение в экономическую, социальную и политическую географию</t>
  </si>
  <si>
    <t>Учебное пособие «Введение в экономическую, социальную и политическую географию» предназначено для студентов высших учебных заведений обучающихся по образовательной программе «6B05209–География». Учебное пособие носит комплексный характер, разработан с учетом результатов и достижений многолетней научно-педагогической деятельности авторов, раскрывает основополагающие вопросы и конструктивные возможности экономического раздела географии на современном этапе развития общества.</t>
  </si>
  <si>
    <t>Ландшафтоведение</t>
  </si>
  <si>
    <t>Пособие содержит методические разработки по выполнению практических работ, которые сопровождаются материалами с необходимой количественной и качественной информацией, образцами карт и др. Учебно-методическое пособие адресовано для студентов высших учебных заведений, обучающихся по специальности 5В050116-География», «5В060900-География».</t>
  </si>
  <si>
    <t>Озенбаева А.Т.</t>
  </si>
  <si>
    <t>Азық – түлік қауіпсіздігін құқықтық қамтамасыз ету (Қазақстан Республикасы және шет мемлекеттерінің заңдары мен тәжірибесін салыстырмалы талдау)</t>
  </si>
  <si>
    <t>Монографияда нарықтық жағдайда Қазақстан Республикасында азық-түлік қауіпсіздігін қамтамасыз етудің құқықтық мәселелері, сонымен қатар Қазақстан Республикасы және шет мемлекеттерiнiң заңдары мен тәжiрибесi салыстырмалы талданған.
 Қазақстан Республикасында нарықтық экономиканың дамуы кезеңiнде азық-түлiк қауiпсiздiгiнiң жалпы түсiнiгi жəне оның құқықтық негiздерiн, Қазақстан Республикасындағы азық-түлiк қауiпсiздiгiн қамтамасыз етудiң құқықтық тетiгiн, Қазақстан Республикасындағы азық-түлiк қауiпсiздiгiн құқықтық қамтамасыз етуде шет мемлекеттерiнiң заңдары мен тәжiрибесiн салыстырмалы талдау жасап, сонымен қатар азық-түлiк қауiпсiздiгi бойынша қолданыстағы заңнамаларын жетiлдiру мəселелерi зерттелген. 
 Монография «Құқықтану» маманыдығының оқытушыларына, білімгерлеріне, магистранттарына, докторанттарына, ғылыми зерттеушілерге, тәжірибедегі заңгерлер мен кәсіпкерлерге, сонымен қатар мемлекеттік органдарындағы қызметкерлерге арналған.</t>
  </si>
  <si>
    <t>Оленберг Г. В.</t>
  </si>
  <si>
    <t>Практикум по Криминалистической технике</t>
  </si>
  <si>
    <t>Включенные в практикум задания соответствуют темам раздела «Криминалистическая техника» и способствуют формированию у студентов навыков применения технико-криминалистических методов и средств собирания следов преступлений. Практикум может быть использован студентами для выполнения практических заданий и самостоятельной работы. Данный практикум предназначен для студентов юридического факультета по учебной дисциплине «Криминалистика».Учебное пособие для студентов по специальности 050301-Юриспруденция</t>
  </si>
  <si>
    <t>Практикум по Судебной экспертологии</t>
  </si>
  <si>
    <t>Данный практикум предназначен для студентов 4-го курса юридического факультета по учебной дисциплине «Судебная экспертология» по специальности 050301 «Юриспруденция», 5В030100 «Юриспруденция». 
 Практикум может быть использован студентами для выполнения практических заданий и самостоятельной работы.</t>
  </si>
  <si>
    <t>Олжабекова К.Б., Есжанов Б.Е.</t>
  </si>
  <si>
    <t>Омыртқалылар зоологиясы» 1бөлім (2 томда)</t>
  </si>
  <si>
    <t>Унивсрситеттердің биология факультеттерінің бакалаврлары мен магистранттарына арналған оқу құралы. Оқу құралында хордалы жануарлардың (ланцетниктен бастап сүтқоректілерді қоса) тері жамылғысы, қаңқасы және барлық ішкі мүшелерінің морфологиялық эволюциясы сипатталған, оқу құралы 251 суретпен безендірілген</t>
  </si>
  <si>
    <t>Омыртқалылар зоологиясы» 2бөлім</t>
  </si>
  <si>
    <t>2-белім. Университеттердің биология факультеттерінің бакалаврлары мен магистранттарына -арналған оқу құралы. Оқу құралының 2-бөлімінде Анамниялар мен Амниоталардың эволюциясы, систематикасы, таралуы, экологиясы сипатталған. Әлемдік фаунамен қатар Қазақстан фаунасына баса көңіл бөлінген. Оқу құралы 264 суретпен безендірілген</t>
  </si>
  <si>
    <t>Омар Е.О.</t>
  </si>
  <si>
    <t>Көркем өнер шығармашылығы</t>
  </si>
  <si>
    <t>Оқулықта көркем өнер шығармашылығы (тарихы, теориясы, әдістемесі) пәнінің мазмұны, көркем өнер құралдары мен әдістері арқылы іске асырылған көркемдік тәрбие мен ағарту жұмыстарының түр - сипаты, көркем өнер шығармашылығын ұйымдастыру, оның тақырыптық - репертуарлық мазмұнын қалау, көркем өнер ұжымдарының жұмыс жүргізу әдістері мен формалары қоғам дамуының тарихи сатылық ерекшеліктері негізінде қарастырылады. 
  Көркем өнер шығармашылығының ғылыми – педагогикалық негіздері туралы заңдылықтар мен оларды қалыптастыру принциптері, көркем өнер шығармашылығын ұйымдастырудың қазіргі әдістемелік және формалық негіздері қамтылады.
  Оқулық мәдени – тынығу жұмысы мамандығы студенттеріне, магистранттарына және сала мамандығы қызметкерлеріне арналған.</t>
  </si>
  <si>
    <t>Омар Есенәлі Омарұлы</t>
  </si>
  <si>
    <t>Мәдени-тынығу жұмысы теориясы</t>
  </si>
  <si>
    <t>Омарбаева Л.К, Исмаилов А.А, Тоханова Р.Ж.</t>
  </si>
  <si>
    <t>Банковское право РК (в 2-х т.)</t>
  </si>
  <si>
    <t>Учебное пособие по дисциплине «Банковское право Республики Казахстан», написано в соответствии с новым образовательным стандартом с учетом требований к учебным пособиям для очной и дистанционной формы обучения. 
 Пособие направлено на ознакомление студентов с наиболее актуальными проблемами банковского права РК, а так же содержит значительный объем учебно-практического материала, позволяющего охватить все разделы учебного плана, необходимые для эффективного овладения теоретическими и практическими правовыми навыками работы в сфере банковской деятельности и банковских правоотношений самостоятельно.</t>
  </si>
  <si>
    <t>Омаргалиева Т.Ж.</t>
  </si>
  <si>
    <t>Қарапайым математикалық түсініктерді қалыптастыру 1 бөлім</t>
  </si>
  <si>
    <t>Оқу құралы бүгінгі күннің талабына сай педагогикалық жоғарғы оқу орындарының және педагогтік колледж білім алушыларына арналады. Оқу құралы мектеп жасына дейінгі балалардың қарапайым математи-калық түсініктерін қалыптастыруда білім алушыларды теориялық және әдістемелік негіздерімен қаруландыру. Оқу құралында қарапайым математикалық түсініктерді қалыптасты-рудың әдіс – тәсілдері толық қамтылған.Оқыту үрдісін бағдарламалық талаптарға сай ұйымдастыруға қажетті білім, іскерлік дағдыларын қалыптастыруға бағытталған. Оқу құралында теориялық, практикалық, тест сұрақтары, сызбалар, суреттер, ойындар, өлең – тақпақтар, санамақтар, жаңылтпаштар сияқты қосымшалармен толықтырыл-ған</t>
  </si>
  <si>
    <t>Қарапайым математикалық түсініктерді қалыптастыру 2 бөлім</t>
  </si>
  <si>
    <t>Мектеп жасына дейінгі балаларды табиғатпен таныстыру (2 томда)</t>
  </si>
  <si>
    <t>Омаров А. Ж.</t>
  </si>
  <si>
    <t>Омаров О.Е.</t>
  </si>
  <si>
    <t>Автокөлікті пайдаланудың негізі</t>
  </si>
  <si>
    <t>Қозғалтқыштар</t>
  </si>
  <si>
    <t>Омаров Т.Е., Шаяхметова Б.К.</t>
  </si>
  <si>
    <t>Дербес туындылардағы теңдеулер</t>
  </si>
  <si>
    <t>Уравнения в частных производных</t>
  </si>
  <si>
    <t>Омаров Т.С.</t>
  </si>
  <si>
    <t>Омарова Г. Б.</t>
  </si>
  <si>
    <t>Профессионально-ориентированный иностранный язык: учебно-методическое пособие для студентов специальности «Вычислительные технологии и программное обеспечение» и всех форм обучения»</t>
  </si>
  <si>
    <t>Основной целью учебно-методического пособия является совершенствование английской речи будущих бакалавров в учебно-профессиональной сфере.Материалы учебно-методического пособия представлены в соответствии с Типовой учебной программой по дисциплине «Профессионально-ориентированный иностранный язык».Каждый раздел содержит теоретический блок, задания для формирования компетенций на основе текстов, способствующих совершенствованию коммуникативных умений научной речи.
 Учебно-методическое пособие предназначено для студентов специальности «Вычислительные технологий и программное обеспечение» и всех форм обучения.Рекомендовано к печати Ученым советом Карагандинского государственного индустриального университета.</t>
  </si>
  <si>
    <t>Омарова Н.М.</t>
  </si>
  <si>
    <t>Гидрохимия</t>
  </si>
  <si>
    <t>Оқу құралда табиғи және ағын сулардың сапасы, құрамы, оларды физикалық және химиялық үдерістердің негізінде өңдеу, ластану және суаттарды өздігінен тазалау үдерістері жайлы білім қалыптастыру үшін студенттерғе арналған. Сонымен қатар судың қасиеттерін көрсететін түсініктер берілген. Судағы қоспаларды анықтауға арналған зертханалық жұмыстар және білім алушылардың өздік жұмысын орындауға арналған тапсырмалар берілген.</t>
  </si>
  <si>
    <t>Омарова С.Б.</t>
  </si>
  <si>
    <t>Природосообразная педагогика в контексте ноосферного образования</t>
  </si>
  <si>
    <t>В учебном пособии раскрываются основные понятия по проблемам теории и методологии природосообразного образования. Данный курс отвечает концептуальным позициям вуза в области воспитания специалиста нового тысячелетия, сочетающей в себе традиции прошлого и веяния времени. Оно ориентировано на гармонизацию отношений человека и природы, развитие у личности экологического сознания. В учебном пособии раскрываются разные аспекты формирующейся ноосферной парадигмы образования в XXI веке. Пособие предназначено для магистрантов, студентов дневного и заочного отделений, широкого круга работников образования, преподавателей педагогических, психологических и социально-педагогических специальностей, а также всем мыслящим людям, задумывающимся о будущем человечества</t>
  </si>
  <si>
    <t>Современные проблемы прикладной психологии (в 2-х т.)</t>
  </si>
  <si>
    <t>В учебном пособии раскрываются основные понятия прикладной психологической науки, освещаются ее важнейшие проблемы и методы. Книга, созданна на основе курса лекций, читавшегося автором на факультете психологии Академии Кайнар для студентов и магистрантов, сохраняет непринужденность общения с аудиторией, содержит большое количество примеров из экспериментальных исследований и жизненных ситуаций. В ней удачно сочетаются высокий научный уровень и популярность изложения фундаментальных вопросов.Учебное пособие предназначено для магистрантов, студентов дневного и заочного отделений, изучающих курсы «Современные проблемы прикладной психологи», а также для всех, кто интересуется психологией, хочет добиться успеха в учебе, бизнесе и личной жизни и представляет интерес для широкого круга читателей.Учебное пособие включает общие теоретические сведения по темам дисциплины, вопросы для самопроверки, темы рефератов, список литературы для самостоятельного изучения. Учебное пособие призвано помочь студентам в организации самостоятельной работы по освоению основных теоретических положений изучаемых курсов, в саморазвитии и самопознании личности</t>
  </si>
  <si>
    <t>Омарова С.К.</t>
  </si>
  <si>
    <t>Қазіргі қазақ тіліндегі жұп сыңарлы категориялар болмысы</t>
  </si>
  <si>
    <t>Омашев К.Б., Исхан Қ.Ж., Қадыкен Р., Асанбаев Т.Ш., Аманбаева С.Б.</t>
  </si>
  <si>
    <t>Қазақстанда өсірілетін мал тұқымдары</t>
  </si>
  <si>
    <t>Оқу құралында Қазақстанда өсірілетін мал тұқымдары туралы, негізгі түсініктері мен мазмұнының сипатамасы берілген. Материал жүйелі түрде құрылған, суретттер, кестелер арқылы жинақталып, тапсырмалардың үлкен көлемімен түсіндіріліп, сипатталған.Оқу құралы бакалавриат мамандықтарының студенттеріне арналған</t>
  </si>
  <si>
    <t>Омирбекова Ж.К./ Өмірбекова Ж. Қ.</t>
  </si>
  <si>
    <t>«Ұлттық тіл және метафора (Ә.Нұрпейісовтің «Соңғы парыз» романы бойынша)»</t>
  </si>
  <si>
    <t>Монографияда қазақ ұлттық әдеби тілдің қалыптасу, даму жолдарына өз септігін тигізген белгілі жазушы Ә.Нұрпейісовтің «Соңғы парыз» романы лингвистикалық тұрғыдан талданып отыр. Кітапта қазақ әдеби тілінде метафоралардың алатын орны және орыс тіліндегі аудармасындағы көрінісі мен әдіс-тәсілдері сипатталыды. Кітап студенттер мен оқытушыларға, тіл мамандары, ғалымдарға, сонымен бірге көркем әдебиет мәселелеріне қызығушыларға арналған.</t>
  </si>
  <si>
    <t>Онищенко О. Н.</t>
  </si>
  <si>
    <t>Использование вторичных энергетических ресурсов</t>
  </si>
  <si>
    <t>В учебном пособии рассматриваются наиболее распространенные отходы промышленных предприятий, обладающие запасами физической, химической и другими видами энергий, их количественный выход и качественные характеристики. В методических указаниях содержится методика, примеры решения типовых задач и необходимые нормативно–справочные материалы для расчета различных энергоутилизирующих устройств.
 Учебное пособие представляет теоретический и практический интерес для студентов высших учебных заведений и учащихся колледжей, обучающихся по специальностям 5В071700 – «Теплоэнергетика».</t>
  </si>
  <si>
    <t>Газоснабжение объектов промышленного назначения</t>
  </si>
  <si>
    <t>В учебном пособии изложены вопросы газоснабжения населенных пунктов, и промышленных предприятий. Приведены основные сведения о добыче, транспорте и свойствах газового топлива. Изложены понятия об устройстве и эксплуатации систем газоснабжения, Также уделено внимание вопросам горения газового топлива, экономического и безопасного использования его для бытовых и промышленных целей. 
 Учебное пособие представляет интерес для студентов высших учебных заведений и учащихся колледжей, обучающихся по специальностям 5В071700 – «Теплоэнергетика», 5В072900 «Строительство» и 0907000 – «Теплотехническое оборудование и системы теплоснабжения».</t>
  </si>
  <si>
    <t>Онищенко О.Н.</t>
  </si>
  <si>
    <t>Физико-химические методы подготовки воды. Примеры расчета</t>
  </si>
  <si>
    <t>методическое пособия</t>
  </si>
  <si>
    <t>В методическом пособии рассматриваются теоретические основы физи-ко-химических процессов обработки воды и конденсата на промышленных предприятиях. В них также содержится методика, примеры подробного решения типовых задач и необходимые нормативно–справочные материалы для расчета различного водоподготовительного оборудования.
 Методическое пособие представляет теоретический и практический интерес для студентов высших учебных заведений и учащихся колледжей, обучающихся по специальностям 5В071700 – «Теплоэнергетика» и 0907000 – «Теплотехническое оборудование и системы теплоснабжения».</t>
  </si>
  <si>
    <t>Тепломассообменные процессы и установки в примерах и задачах</t>
  </si>
  <si>
    <t>Учебно – практическое пособие</t>
  </si>
  <si>
    <t>В учебно-практическом пособии рассматриваются вопросы расчета теплообменных и массообменных аппаратов и установок с точки зрения современных представлений о физических процессах, происходящих в них, с учетом конструктивных решений, режимов работы и параметров теплоносителей. 
 Учебно-практическое пособие содержит методику, примеры расчета и необходимые нормативно-справочные материалы для теплового, конструктивного, поверочного и гидрав-лического расчета теплообменных аппаратов различных конструкций.
 Учебное пособие представляет теоретический и практический интерес для студентов высших учебных заведений и учащихся колледжей, содержит полезные материалы, иллюстрации, таблицы, приложения. 
 Ориентировано на выполнение студентами технических вузов специальности 5В071700 – «Теплоэнергетика» контрольных заданий, курсового и дипломного проектирования. Также учебно-практическое пособие может быть использовано при подготовке студентов неэнергетических специальностей.</t>
  </si>
  <si>
    <t>Расчёт водоподготовительной установки с параллельным включением фильтров</t>
  </si>
  <si>
    <t>Методические указания к курсовой работе включают рекомендуемые схемы водоподготовки, методики расчета различного основного и вспомогательного водоподготовительного оборудования. В них даются рекомендации по выбору фильтрующих и ионообменных материалов, приводятся необходимые для расчета справочные данные.
  Методические указания к курсовой работе представляют интерес для студентов всех форм обучения специальности 5В071700 «Теплоэнергетика».</t>
  </si>
  <si>
    <t>Механика жидкости и газа</t>
  </si>
  <si>
    <t>Изложены основные вопросы механики жидкости и газа. Рассмотрены основные физические свойства жидкости, основы гидростатики и гидродинамики, гидравлические сопротивления. Рассмотрено движение жидкости по трубопроводам, приведены основы расчета простых и сложных трубопроводов. Также уделено внимание вопросам истечения жидкости из отверстий, через насадки и водосливы. 
 Учебное пособие представляет интерес для студентов высших учебных заведений и учащихся колледжей, обучающихся по специальностям 5В071700 – «Теплоэнергетика», 5В072900 «Строительство» и 0907000 – «Теплотехническое оборудование и системы теплоснабжения».</t>
  </si>
  <si>
    <t>Оразалы Е.Е., Мухамеджанова А.Т.</t>
  </si>
  <si>
    <t>Геотехника: Строительство зданий и сооружений в сложных грунтовых условиях</t>
  </si>
  <si>
    <t>В пособии изложены особые условия строительства. Проблема строительства промышленных и гражданских сооружений в сложных грунтовых условиях весьма актуальна, поскольку более 80% территории Казахстана сложено просадочными, лессовыми, слабыми водонасыщенными, насыпными, набухающими и мерзлыми грунтами. Значительные территории относятся к сейсмическим районам, где возможны землетрясения интенсивностью 7 баллов и более.Повысить срок службы зданий и сооружений и предотвратить аварийные ситуации является важнейшей задачей проектировщиков и строителей. Учебное пособие предназначено для студентов, магистрантов и докторантов специальностей «Строительство»</t>
  </si>
  <si>
    <t>Көліктік құрылыстағы топырақ механикасы</t>
  </si>
  <si>
    <t>Ұсынылған монография инженерлік геолоия мен топырақ механика курсын қамтыған. Құрылыстардың жобаларын жасауға байланысты инженерлік-геологиялық жағдайлардың өзгеруіндегі негізгі геологиялық заңдылықтарды ашып, инженерлік - геологиялық құбылыстардың көлемін, қарқынын, даму жылдамдығын, тарау сипатын (аудандық, аймақтық), салынатын және пайдалануға берілген құрылыстардың геологиялық жағдайларын анықтап, құрылысқа қауіпті инженерлік - геологиялық себептерге болжам жасау сияқты мәселелері қарастырылған. Бұл кітаптан студенттермен қатар магистранттар, докторанттар, ғылыми-педагогикалық, инженерлік-техникалық мамандар да өздеріне керекті мағлұматтар мен кеңестер таба алады.</t>
  </si>
  <si>
    <t>Оразалы Е.Е., Мухамеджанова Ә.Т.</t>
  </si>
  <si>
    <t>Геотехника І</t>
  </si>
  <si>
    <t>Оқу құралы оқу жоспарына сәйкес «Құрылыс» мамандығы бойынша бакалаврлар дайындауға арналған, сондай-ақ, бұл кітаптан студенттермен қатар магистранттар, докторанттар, ғылыми-педагогикалық, инженерлік-техникалық мамандар да өздеріне керекті мағлұматтар мен кеңестер таба алады</t>
  </si>
  <si>
    <t>Геотехника ІІ: Топырақ механикасы</t>
  </si>
  <si>
    <t>Оразалы Е.Е., Мұхамеджанова Ә.Т.</t>
  </si>
  <si>
    <t>Орысша-қазақша-ағылшынша геотехникалық атаулардың жинағы</t>
  </si>
  <si>
    <t>Ұсынылып отырған геотехникалық атаулардың жинағы екі бөлімнен тұрады; біріншісінде аудармалар келтіріліп, ал екіншісінде, 600 астам геотехника инженерлерінің тәжірибеcінде кеңінен қолданылатын негізгі арнайы халықаралық атауларға түсіндірмелер берілді. Геотехника басқа құрылыстық пәндермен тығыз байланысты, сондықтан, жинаққа құрылыс технологиясы, тау-кен салаларында да кездесетін біршама атаулар еңгізілді. Бұл оқу құралының шығуы Қазақстан Республикасының геотехника мамандары шет елдік әріптестерімен және тек геотехника инженерлері емес, басқа да шектес салалардың құрылысшылары, ортақ кәсиби бір тілде түсінісу қажеттілігінен туындап отыр.</t>
  </si>
  <si>
    <t>Оразбаев Б.Б., Жумадиллаева А.К.</t>
  </si>
  <si>
    <t>Жүйелік талдау теориясы, тәсілдері және құралдары I бөлім толықтырған 2-ші басылым</t>
  </si>
  <si>
    <t>оқулық РУМС</t>
  </si>
  <si>
    <t>информ.технол,инф.система</t>
  </si>
  <si>
    <t>Оқулықта өндірістік жүйелер мен технологиялық процесстерді басқаруда қолданылатын жүйелік талдаудың негізгі тәсілдері жүйеленген және мазмұндалған. Жүйелік талдау теориясының негіздері тұжырымдалған, жүйелер теориясының фундаментальды проблемалары мен математикалық тәсілдері қарастырылған. Басқару жүйесін жетілдіру сұрақтары, басқару жүйесінің құрылымы, басқаруды автоматтандыру мәселелері зерттелген. Жүйелік талдау кезеңдері, процедуралары, жүйе модельдерін құру, модель адекваттығын тексеру тәсілдері сипатталған. Білімдер модельдері және эксперттік жүйелер қарастырылған. Салыстыру және таңдау модельдері, жұйелерді зерттеу үшін эксперименттерді өткізу методикасы, шешім қабылдаудың негізгі есептері мен тәсілдері зерттелген. Күрделі нысандарды басқарудың интеллектуалды жүйелері қарастырылған. Түрлі есептерді шешуде жүйелік талдау тәсілдерін қолданудың практикалық аспектілері мен мысалдары келтірілген.</t>
  </si>
  <si>
    <t>Жүйелік талдау теориясы, тәсілдері және құралдары II бөлім толықтырған 2-ші басылым</t>
  </si>
  <si>
    <t>Оразбаев Б.Б., Коданова Ш.К., Курмангазиева Л.Т.</t>
  </si>
  <si>
    <t>Жүйелік талдау теориясы мен тәсілдері</t>
  </si>
  <si>
    <t>Оқу құрал авторлардың Л.Н. Гумилев атындағы Еуразиялық ұлттық университетінде, Атырау мұнай және газ университетінде, Х.Досмұхамедов атындағы Атырау мемлекттік университетенде және басқа да жоғары оқу орындарында оқылатын дәрістік материалдар негізінде дайындалған және ақпараттық технологиялар, автоматтандыру және басқару мамандықтары бойынша оқитын студенттер мен магистранттарға және докторанттарға арналған. Оқулық өндірістік жүйелер мен технологиялық процесстерді оптимизациялауда, басқаруда қолданылатын жүйелік талдаудың негізгі тәсілдері жүйеленген және мазмұндалған. Жүйелік талдау теориясының негіздері тұжырымдалған, жүйелік талдаудағы ақпараттық жүйелер зерттелген. Жүйелік талдау принциптері, кезеңдері мен тәсілдері, жүйелерді басқару сұрақтары қарастырылған. Жүйелік талдау методологиясы мазмұндалған. Жүйелер теориясының негізгі модельдері мен тәсілдері сипатталған. Айқын емес орада программалау есептері мен айқын емес ортада модельдеу мәселелері қарастырылған. Жүйелер модельдерін құрудағы өлшеулер рөлі анықталған. Эксперименттер мен өлшеу шкалалары, шешім қабылдау есептері мен тәсілдері, басқарудағы интеллектуалды модельдер, эксперттік жүйелер, нейрондық желілер, нейро-айқын емес модельдер, генетикалық алгоритмдер қарастырылған.Түрлі есептерді шешуде жүйелік талдау тәсілдерін қолданудың практикалық аспектілері мен мысалдары және білім алушылардың білім деңгейін тексеру тестілері келтірілген.</t>
  </si>
  <si>
    <t>Оразбаев Б.Б., Оспанов Е.А.</t>
  </si>
  <si>
    <t>Басқару нысандарын идентификациялау тәсілдері</t>
  </si>
  <si>
    <t>Оқу құралында басқару нысандарының математикалық модельдерін идентификациялаудың тәсілдері жүйеленген, детерминді, стохастикалық және айқын емес нысандардың модельдерін идентификациялаудың негізгі мәселелері қарастырылған. Уақыттық, жиілік, параметрлік емес және параметрлік тәсілдерді сондай-ақ айқын емес ортада идентификациялау тәсілін қолланудың ерекшеліктері көрсетілген. Идентификациялау есептерінде ең кіші квадраттар тәсілін пайдалану сұрақтары тұжырымдалған, динамикалық нысанды регрессионды, анық және рекурентті ең кіші квадраттар тәсілдерімен идентификациялау ерекшеліктері зерттелген. Жылдам түсу тәсілі мазмұндалған, максималды шындыққа ұқсас және стохастикалық аппроксимациялау тәсілдері сипатталған, аномалды бөгет жағдайында және айқын емес ортада идентификациялау тәсілдері қарастырылған. Теориялық материалдар идентификациялау есептерін MatLab жүйесін қолдану технологиясын түсіндіретін көптеген мысалдармен сүйемелденген. 
 Оқу құралы «Автоматика және есептеу техникасы» кафедрасында «Басқару нысандарын идентификациялау тәсілдері» пәні бойынша «Автоматтандыру және басқару» мамандығы студенттері мен магистранттары және докторанттарына оқылатын дәрістер материалдары негізінде дайындалған.</t>
  </si>
  <si>
    <t>Оразбаев Б.Б., Серимбетов Б.А.</t>
  </si>
  <si>
    <t>Методы и системы искусственного интеллекта в экономике</t>
  </si>
  <si>
    <t>Учебное пособие подготовлено на основе лекционных материалов, читаемых авторами на кафедре «Системный анализ и управление» ЕНУ им. Л.Н.Гумилева и кафедре «Информатики и прикладной экономики» Казахского университета экономики, финансов и международной торговли и предназначено для студентов, магистрантов и докторантов специальностей «Информационные системы», «Вычислительная техника и программное обеспечение», «Автоматика и управление» при изучении дисциплин «Методы и модели интеллектуальных систем управления», «Методы разработки искусственного интеллекта». В пособии систематизированы и описаны основные методы и системы искусственного интеллекта, рассмотрены вопросы их применение на практике, в том числе при решении экономических задач. Изложены основы теории искусственного интеллекта, рассмотрены направления моделирования и проведена классификация систем искусственного интеллекта. Приведена архитектура интеллектуальных систем, изучены основные вопросы нечеткой логики и нечеткого вывода, описаны основные алгоритмы нечеткого вывода. Рассмотрены экспертные системы, дана их классификация и описана технология создания экспертных систем</t>
  </si>
  <si>
    <t>Оразбаев С.А. Салакшинова Б.М., Арыстангулов С.С.</t>
  </si>
  <si>
    <t>Практикум по семеноведению</t>
  </si>
  <si>
    <t>Оразбаев С.А. Салакшинова Б.М., Калдыкозов Н.А.</t>
  </si>
  <si>
    <t>Тұқымтану практикумы</t>
  </si>
  <si>
    <t>Оразбаев С.А., Сырлыбаев Г.О.</t>
  </si>
  <si>
    <t>Спортивное газоностроение</t>
  </si>
  <si>
    <t>Оразбаев С.А., Төреханов А.Ә., Алимаев И.И.</t>
  </si>
  <si>
    <t>Шалғындық және жайылымдық мал азығы өндірісі. 2бөлім</t>
  </si>
  <si>
    <t>Мал азығы өндірісі – малдарды жайылымдар мен шабындықтарда, сондай-ақ егістіктер мен малазығындық ауыспалы егістіктерде өсірілген немесе солардан жинап алған азықтармен қамтамасыз етуге арналған агротехникалық, экологиялық және шаруашылықтық-ұйымдастыру шаралар кешені.
 Шалғындық шаруашылығы – ауыл шаруашылығының негізгі мақсаты мал шаруашылығын қажетті мөлшердегі пішенмен қамтамасыз ету болып табылатын өндірістік саласы, мал азығы өндірісінің құрамдас бөлігі.
 Жайылым шаруашылығы – малды жайылым шөбімен толық қамтамасыз етудің технологиялық, техникалық тәсілдер кешені.
 Ауыл шаруашылығы ғылымының бір саласы есептелетін шалғындық және жайылымдық шаруашылық өсімдік, топырақтану, зоотехния, ботаника, экология, ауа райын зерттеу ғылымы, т.б. да жеке пәндерді білуден тұрады. Сондықтан, оқулықта табиғи аймақтарды, агротехникалық шараларды сипаттау кезінде жоғарыда аталған пәндерге қатысты материалдар кездесіп отырады.
 Оқулықта малазығындық өсімдіктердің биологиясы берілген. Шалғындық-жайылымдық ғылымының бұл тармағы әлі жеткілікті зерттелмеген. Сондықтан, республикамыздың әртүрлі өңірлерінде көп жылдар бойы жүргізілген ғылыми-тәжірибелік сынақ жұмыстарының тың деректері берілді. Өсімдіктердің адамдар әсер еткен кездегі дамуының түрлі құбылыстарын зерттеу алынған деректерді біртұтас жүйеге шоғырландыруға, оған бірыңғай мақсатты бағыт беруге мүмкіндік туғызды. Оқулықты жазуда әлемдік әдебиеттердегі деректер кең қолданыс тапты.
 Сондай-ақ, оқулықтағы шабындықтар мен жайылымдарды пайдалануға, жақсартуға байланысты ұйымдастыру шаралары мен агротехникалық тәсілдер ауыл шаруашылығы құрылымдарындағы нақты жағдайларды есепке ала отырып пайдаланылса, сапалы мал азығын, олай болса, сапалы мал өнімдерін мол өндіруге мүмкіндік береді.
 Оқулық аграрлық жоғарғы оқу орындарының «Агрономия» және «Зоотехния» мамандықтары бойынша оқып жүрген шәкірттерге арналған.</t>
  </si>
  <si>
    <t>Шалғындық және жайылымдық мал азығы өндірісі. 1бөлім</t>
  </si>
  <si>
    <t>Оразбаева А.А.</t>
  </si>
  <si>
    <t>3D графика негіздері (2 томда)</t>
  </si>
  <si>
    <t>Оқу құралында жалпы 3ds Max программасының негізгі түсініктері және MAX элементерінен құралған күрделі геометриялық модель объекттерін құру жолдары қарастарылған. Нақты жобалар жасауға арналған модельдеу, анимация, визуализация үдерістеріне көптеген мысалдар келтірілген. Оқырман қарапайым графикалық редактормен таныс деп есептеледі.
 Оқу құралы «Компьютерлік графика», «Үшөлшемді модельдеу негіздері», «Автоматтандырылған жобалану жүйелері», «Қолданбалы программалар пакеттерін құру және қолдану» және т.б. компьютерлік графиканы оқытумен байланысты пәндер оқылатын жоғары оқу орындарының студенттері мен магистранттарына арналған.</t>
  </si>
  <si>
    <t>Оразбаева А.М.</t>
  </si>
  <si>
    <t>Буаз бие қан сарысуын дайындаудың әдісін жетілдіру және оның биологиялық қасиетін зерттеу</t>
  </si>
  <si>
    <t>Монография биология, биотехнология және ветеринария, зоотехния мамандарын дайындайтын ЖОО студенттері мен магистранттарына, доктаранттарына арнайы қосымша оқу құралы .</t>
  </si>
  <si>
    <t>Мал шаруашылығында гонадотропты гормондарды алу әдісі мен қолдануын жетілдіру</t>
  </si>
  <si>
    <t>Мал шаруашылығында гонадотропты гормондарды алу әдісі мен қолдануын жетілдіру» атты монография – ЖОО 5В060700-Биология; 5В011300-Биология; 5В070100-Биотехнология; 5В120100-Ветеринарлық медицина; 5В120200-Ветеринарлық санитария және 5В080200-Мал шаруашылығы өнімдерін өңдеу технологиясы мамандықтарының білім алушылары мен магистранттарға, доктаранттарға, сондай-ақ Ғылыми Зерттеу Институттарының ғылыми қызметкерлеріне арналған оқу құралы.</t>
  </si>
  <si>
    <t>Оразбаева К.Н., Оразбаев Б.Б., Кожахметова Д.О.</t>
  </si>
  <si>
    <t>Мұнай өңдеу және мұнай химиясы кешендерінің тиімділігін арттыру тәсілдері</t>
  </si>
  <si>
    <t>Монографияда мұнай өңдеу мен мұнай химиясы технологиялық кешендерінің жұмысын математикалық модельдеу мен оптимизациялау арқылы тиімділігін арттырудағы көпкритерийлік, айқынсыздық мәселелері зерттеліп, оларды шешу тәсілдері ұсынылған. Жұмыста мұнай өңдеу және мұнай химиясы салаларының өндірістік, экономикалық және экологиялық мәселелерін шешуді қамтамасыз ететін, химиялық-технологиялық жүйелерді (ХТЖ) модельдеу мен көпкритерийлі оптимизациялау арқылы жұмыс сапасын арттыруға қажетті жаңа ғылыми негізделген материалдар, атап айтқанда, ХТЖ модельдерін айқынсыздықта құру, олардың тиімді жұмыс режимдерін айқын емес ортада таңдау бойынша шешім қабылдау тәсілдері, олардың өндіріс тиімділігін арттыруда қолдану нәтижелері келтірілген. Кітап мұнай өңдеу және мұнай химиясы технологиялық кешендерінің тиімділіктерін математикалық модельдеу мен көпкритерийлік оптимизациялау арқылы шешу мәселелерімен айналысатын зерттеушілер мен өндіріс мамандарына арналған, сондай-ақ жоғары оқу орындарының аталған сала бойынша білім алатын студенттер, магистранттар мен докторанттарға да пайдалы болып табылады.</t>
  </si>
  <si>
    <t>Оразбаева К.Н., Жетпісова Ә.Б.</t>
  </si>
  <si>
    <t>Кәсіпкерлікті ұйымдастыру</t>
  </si>
  <si>
    <t>Оразбаева Р.С., Инкарова Ж.И., Масалимов Ж.К., Бакешова Ж.У.</t>
  </si>
  <si>
    <t>Экология и устойчивое развитие (в 2-х т.)</t>
  </si>
  <si>
    <t>В учебно-методическом комплексе излагаются лекции, практические занятия, СРСП и СРС по главным темам дисциплины «Экология и устойчивое развитие» как, строение биосферы, роль живого вещества в биосфере, рассматриваются основные среды жизни и адаптации к ним организмов, экологии популяций, сообществ и экосистем, дается концепция ноосферы, освещаются вопросы антропогенного воздействия на природу в целом и на отдельные компоненты — воздух, воду, растительный и животный мир, значительное внимание уделено деятельности человека на природу, устойчивому развитию общества.</t>
  </si>
  <si>
    <t>Оразбек М.С.</t>
  </si>
  <si>
    <t>Автор мәселесі</t>
  </si>
  <si>
    <t>Бұл кітапта автор категориясы қазақ әдебиеттану ғылымында тұңғыш рет жан-жақты сараланды. Сондай-ақ шығармашылық тұлғаның танылу жолдарын жан-жақты айқындау үшін қазақ әдебиетінің тәуелсіздік кезеңінде жазылған шығармалар мен кеңестік кезеңдегі шығармаларды салыстыра талдау негізінде автор категориясы мен шығармашылық тұлға категориясын зерттелген.Кітапта шығармашылық тұлға, автордың шығармашылық процесс кезіндегі психологиясы, кейіпкер психологиясы, тип және типтендіру мәселесі жан-жақты қарастырылды.Кітап жоғары оқу орындарының филология факультеті мен гуманитарлық ғылым салаларының мамандарына, ғалымдар мен докторанттар, магистранттар мен студенттерге арналады</t>
  </si>
  <si>
    <t>Авторлық позиция</t>
  </si>
  <si>
    <t>Кітапта көркем шығарма иесі автордың шығармашылық феномен тұлға ретіндегі кейіпкерлер әлеміне қатынасы, шығармашылық процесс кезіндегі күй-жағдайы мен мақсаты, идеялық-эстетикалық күш-қуатын тереңнен танытатын авторлық позициясы жан-жақты талданды. Кітапта автордың әркімге оңай танылатын жеке биографиялы адам ретіндегі келбеті емес, өнер тудырушы өзгеше болмыс ретіндегі рухани табиғатын ашатын, көркемдік әлемін әйгілейтін авторлық позициясын анықтауға көңіл бөлінген.Еңбекте авторлық позиция мәселесін анықтау үшін 1980–2000 жылдар арасында жазылған М.Мағауиннің «Аласапыран», Ә.Кекілбаевтың «Үркер», С.Сматаевтың «Елім-ай», Б.Мұқайдың «Жалғыз жаяу», Т.Әбдіковтың «Өліара», Т.Жұртбайдың «Жер бесік» романдары талданған. Аталған шығармаларда астарлы немесе көпқырлы позиция орын алғандығын кейіпкелер бейнесі мен іс-әрекетін талдау арқылы анықтаған. Кітап жоғары оқу орындарының филология факультеті мен гуманитарлық ғылым салаларының мамандарына, ғалымдар мен докторанттар, магистранттар мен студенттерге арналады</t>
  </si>
  <si>
    <t>Оразгалиева Л.М.</t>
  </si>
  <si>
    <t>Көркем поэзия тілін лингвоталдау</t>
  </si>
  <si>
    <t>Оразова Г.А., Буканова А.С.</t>
  </si>
  <si>
    <t>Технологии производства минеральных масел из нефтей Казахстана</t>
  </si>
  <si>
    <t>Оралтаев Е.Р., Куватов А.Ж.</t>
  </si>
  <si>
    <t>Дене күшінің дайындық әдістемесі. Атлетизм</t>
  </si>
  <si>
    <t>Ордабаев А. Муратов Т.</t>
  </si>
  <si>
    <t>Арнайы технология. 3 кітап</t>
  </si>
  <si>
    <t>Орымбетова Г.Э., Уразбаева К.А., Шамбулова Г.Д., Алибеков Р.С.</t>
  </si>
  <si>
    <t>Технология приготовления национальных и зарубежных блюд</t>
  </si>
  <si>
    <t>Данное учебно-методическое пособие предназначено для подготовки и выполнения студентами лабораторных работ по дисциплине «Технология приготовления национальных и зарубежных блюд». Содержат теоретический и практический экспериментальный материал. Приводится ассортимент блюд, характерных для каждой кухни, даются рекомендации по их приготовлению и по организации питания туристов разных стран мира.
 Учебно-методическое пособие предназначено для студентов специальности 5В072700-Технология продовольственных продуктов.</t>
  </si>
  <si>
    <t>Ұлттық және шетел тағамдарын дайындау технологиясы</t>
  </si>
  <si>
    <t>Оқу-әдістемелік құрал «Ұлттық және шетел тағамдарын дайындау технологиясы» пәнінен зертханалық жұмыстарды дайындауға және жасауға тапсырмалар берілген. Теориялық және практикалық сынамалық материалдардан тұрады. Әрбір асхананың тағамдарының түрлеріне, дайындалу технологиясына ұсыныс жасалған және әлем елдердеріндегі туристердің тамақтануын ұйымдастыруға арналған. Әдістемелік нұсқау 5В072700- Азық-түлік өнімдірінің технологиясы мамандығының студентері үшін ұсынылады.</t>
  </si>
  <si>
    <t>Орымбетова Г.Э., Уразбаева К.А., Шамбулова Г.Д., Алибеков Р.С. /Orymbetova G.E., Urazbaeva K.A., Shambulova G.D., Аlibekov R.S./</t>
  </si>
  <si>
    <t>TECHNOLOGY OF PREPARATION OF NATIONAL AND FOREIGN DISHES</t>
  </si>
  <si>
    <t>The study guide has been intended for the preparation and performance by students of laboratory works on discipline «Technology of preparation of national and foreign dishes». The theoretical and practical experimental materials are available. The assortment of dishes, specific for each national cooking is shown. The preparation and the organization of catering services of tourists from different countries of the world are recommended.
 Study guide is intended for the students of speciality 5B072700 - Technology of food products (specialization: Technology of public catering products).</t>
  </si>
  <si>
    <t>Орынбаев А.А.</t>
  </si>
  <si>
    <t>Шамғали Сарыбаевтың әдістемелік мұрасы</t>
  </si>
  <si>
    <t>Н.О. Оралбаеваның алғы сөзімен ұсынылып отырған бұл кітап үлкен ұстаз, казақ тілін оқыту әдістемесі ілімінің негізін қалаушылардың бірі, әдіскер-ғалым Шамғали Сарыбаевтың ғылыми әдістемелік мұрасын зерттеуге арналған. Қолдарыңызға тиіп отырған бұл оқу-әдістемелік құралдың әдістеме мәселесімен айналасушы ұстаздар мен оқытушы мамандарға, мектеп, колледж мұғалімдері мен қазақ филологиясы факультеттерінің студенттеріне, сондай-ақ магистранттарға да көмегі мол. Кезінде «Қайнар» университеті Ғылыми кеңесінің шешімімен (24.02.2001, хаттама 4/51) баспаға ұсынылып, басылып шыққан оқу құралы оқырмандар сұранысына орай ешқандай өзгеріссіз екінші рет шығарылып отыр.</t>
  </si>
  <si>
    <t>Орынбаев А.Ә.</t>
  </si>
  <si>
    <t>Қазақ тілі. (2 томда)</t>
  </si>
  <si>
    <t xml:space="preserve">Ұсынылып отырған оқулық жоғары оқу орындарының экономикалық мамандықтарында оқитын орыс бөлімінің жалғастырушы топ студенттеріне арналған. Оқулық мемлекеттік тілді кәсіби тұрғыда оқып үйренуді, қазақша ауызекі дұрыс сөйлей білу дағдысын қалыптастыруды және  жетілдіруді  мақсат етеді. Сондықтан да осы мақсатқа жету үшін оқулықта ұлттық-танымдық және кәсіби  мәтіндермен кешенді түрде жұмыс жасау арқылы  тіл  үйрету тәріздес тиімді әдістер  негізге алынады.  </t>
  </si>
  <si>
    <t>Қазақ тілін оқыту әдістемесінен қысқаша анықтағыш-сөздік</t>
  </si>
  <si>
    <t>Қазақша-орысша-ағылшынша лингвистикалық термендер сөздігі. Казахско-русско-английский словарь лингвистических терминов. Kazakh-Russian-English dictionary of Lingustic Terms.</t>
  </si>
  <si>
    <t>Қазақша сөйлесеміз. Тіл дамыту</t>
  </si>
  <si>
    <t>Қазақша үйренеміз. Грамматика</t>
  </si>
  <si>
    <t>Осик Ю.И, Гетман А.В., Гельманова З.С.</t>
  </si>
  <si>
    <t>Управление недвижимостью</t>
  </si>
  <si>
    <t>Учебное пособие включает в себя курс лекций по темам учебной дисциплины «Управление недвижимостью».
 Данное пособие соответствует государственному образовательному стандарту Республики Казахстан и рекомендовано студентам, обучающимся по специальности «Оценка» и другим экономическим специальностям, а также будет полезно практическим работникам сферы недвижимости.</t>
  </si>
  <si>
    <t>Осик Ю.И.</t>
  </si>
  <si>
    <t>Плюрализм и целостность экономической науки: вопросы методологии.</t>
  </si>
  <si>
    <t>Рассмотрены два аспекта теоретической экономики: что лежит в основе действия факторов, дифференцирующих экономическую науку, и какие подходы ее объединяют в единое целое. Последовательно рассмотрены динамика концепций и моделей науки, дано их философско-методологическое осмысление (в частности, трансформация понятия рациональности), а затем осуществлен переход от плюрализма к целостности описания экономической науки. Показана плодотворность применения кибернетического подхода к обобщенному описанию социально-экономических систем. Монография рекомендуется для преподавателей, магистрантов и докторантов экономических специальностей, может быть полезной научным работникам, интересующимся проблемами теоретической экономики.</t>
  </si>
  <si>
    <t>Осик Ю.И., Гетман А.В., Гельманова З.С., Давлетбаева Н.Б.</t>
  </si>
  <si>
    <t>Жылжымайтын мүлікті басқару</t>
  </si>
  <si>
    <t>Оқу құрылында «Жылжымайтын мүлікті басқару» оқу курсының барлық тақырыптары бойынша лекциялар курсы кірген. Аталмыш оқу құралы Қазақстан Республикасының мемлекеттік білім беру стандартына сәйкес келеді және жоғары білім беру базасында сырттай оқу бөлімінің «Бағалау» мамандығында оқитын студенттерге ұсынылып отыр.</t>
  </si>
  <si>
    <t>Оспанов Қ.Н.</t>
  </si>
  <si>
    <t>Сингулярлы дифференциалдық теңдеулер</t>
  </si>
  <si>
    <t>Бұл оқу құралының мақсаты - студенттер мен магистранттардың дифференциалдық теңдеулердің жалпыланған шешімі ұғымы төңірегіндегі түсінігін қалыптастыру және оны табу, бағалау әдістерімен таныстыру. Функционалдық анализ курсын игерген студенттер оны қолдану арқылы дифференциалдық теңдеулер теориясын әрі қарай кеңейтудің жаңа мүмкіндіктерін оқып-үйренеді. Материал 5В060100 - математика мамандығы бойынша білім алатын үшінші және төртінші курс студенттері, сол сияқты 6М060100 - математика мамандығының магистранттарына арналған. Шағын көлемдегі оқу құралының бірінші бөлімінде жалпыланған шешімді енгізу, оның априорлық бағасын алу және табылуын дәлелдеу тәсілдері екінші ретті Штурм-Лиувилль теңдеуі мен бірінші ретті Дирак жүйесі мысалдарында көрсетіледі. Екінші бөлімде нұқсанды деп аталатын сызықты және сызықты емес дифференциалдық теңдеулердің коэрцитивті шешілу мәселелері қарастырылады</t>
  </si>
  <si>
    <t>Оспанова Г., Бозшатаева Г.Т., Мелдеханов О.П.,</t>
  </si>
  <si>
    <t>Экологиялық терминдер</t>
  </si>
  <si>
    <t>Оспанова Г.С.</t>
  </si>
  <si>
    <t>Экология каз.</t>
  </si>
  <si>
    <t>Оспанова Г.С., Бозшатаева Г.Т.</t>
  </si>
  <si>
    <t>Экология: сұрақтар мен жауаптарда</t>
  </si>
  <si>
    <t>Оқу құралы жоғарғы оқу орындарының студенттеріне арналған «Экология және тұрақты даму» пәнінің ҚР Жалпыға Міндетті Білім Сандартына сай жазылған. Оқу құралында курстың негізгі мазмұны сұрақтар мен жауаптар түрінде берілген. Оқу құралы осы авторлардың «Экология» оқулығының негізінде жасалған.
  Оқу құралы жоғары оқу орындарының студенттеріне арналған, сонымен қатар мектеп мұғалімдері мен мектеп, лицейлер, колледждердің оқушыларына ұсынылады.</t>
  </si>
  <si>
    <t>Оспанова Ж. Х., Исаева А. У.</t>
  </si>
  <si>
    <t>Краткий курс гидробиологии</t>
  </si>
  <si>
    <t>ученое пособие</t>
  </si>
  <si>
    <t>Учебное пособие предназначено для студентов и магистрантов по специальности 5В011300, 5В060700 – «Биология», 5М060700 – «Биология». Учебное пособие является кратким изложением курса «Общая гидробиология». Для улучшения логического мышления, повышения знаний и интеллекта у студентов и магистрантов в учебном пособии приведены тесты и кроссворды.</t>
  </si>
  <si>
    <t>Оспанова М.С., Жакыпбекова Б.О.</t>
  </si>
  <si>
    <t>Төл аурулары</t>
  </si>
  <si>
    <t>Оқу құралындақозы, бұзау, бота, құлын, торай және құс балапандарының аурулары, олардың алдын алу және емдеу жолдары сөз болады. Оқу құралы 5В120100 - «Ветеринарлық медицина» мамандығының студенттеріне арналған және «Ауылшаруашылығы төлдерінің аурулары» пәнінің бағдарламасына сәйкестендіріліп жазылған.</t>
  </si>
  <si>
    <t>Оспанова М.С., Жақыпбекова Б.О.</t>
  </si>
  <si>
    <t>Ветеринария жөніндегі қазақша-орысша сөздік</t>
  </si>
  <si>
    <t>Бұл оқу құралында ветеринарияда қолданылатын терминдер мен сөздер қазақ-орыс тілдеріне аударылып жазылған. Оқу құралы 5В120100 - «Ветеринарлық медицина» мамандығының студенттеріне арналған және мамандықтың оқу бағдарламасына сәйкестендіріліп жазылған.</t>
  </si>
  <si>
    <t>Оспанова Р.Д. Қалдарханова С.М.</t>
  </si>
  <si>
    <t>"Жүйелік бағдарламалау" пәнінен оқу құралы</t>
  </si>
  <si>
    <t>Оқұ құралы</t>
  </si>
  <si>
    <t>"C++BUILDER бағдарламалау ортасы" пәнінен оқу-әдістемелік құралы</t>
  </si>
  <si>
    <t>Отар Э.С.</t>
  </si>
  <si>
    <t>Особенности городского среднего класса Казахстана. 1-часть</t>
  </si>
  <si>
    <t>В работе изложены основные подходы к анализу формирования и жизнедеятельности городского среднего класса, а результаты исследования представляют собой концепцию нарождающегося среднего класса в Казахстане. Инновацией стала адаптация теоретических и методологических идей западной социологии к изучению казахстанского городского среднего класса, использованы англоязычные источники. Результаты исследования применимы в научно-исследовательской практике отечественного академического сообщества, выводы и рекомендации, содержащиеся в работе, могут быть использованы в процессе разработки и реализации государственных программ по формированию среднего класса в РК, подготовке документов и нормативных актов государственными органами и общественными организациями, заинтересованными в развитии среднего класса в Казахстане. Выводы данного социологического исследования могут быть использованы при подготовке социальных программ, направленных на формирование устойчивого среднего класса, стать полезным источником знаний для специалистов, преподавателей, студентов, всех интересующихся изучением данной проблемы.</t>
  </si>
  <si>
    <t>Особенности городского среднего класса Казахстана. 2-часть</t>
  </si>
  <si>
    <t>Отаров Х.Т., Тұрғанбаев А.А.</t>
  </si>
  <si>
    <t>Комплекс айнымалылы функциялар теориясы</t>
  </si>
  <si>
    <t>Оқу құралында комплекс айнымалылы функциялар теориясының негізгі тақырыптары бойынша теориялық материалдар беріліп, типтік есептер шығару үлгілері көрсетілген. Студенттердің өзіндік жұмысына жеткілікті түрде әр түрлі деңгейлі есептер және тестілік тапсырмалар берілген. Оқу құралы «математика» мамандығы студенттеріне арналған</t>
  </si>
  <si>
    <t>Ответственный редактор: Н.У. Шаяхметов</t>
  </si>
  <si>
    <t>1917 год: исторические судьбы народов Евразии</t>
  </si>
  <si>
    <t>Начало ХХ века стало одним из наиболее сложных и противоречивых периодов в исторической судьбе народов Евразии. Объединив в своих рамках народы Запада и Востока, относящиеся к разным типам общественного развития, Российс­кая империя в начале XX в. стала очагом противоречий, которые обусловили революционные события 1917 г. Именно в этот период вылились в революционную ситуацию все накопившиеся проблемы народов Евразии.В книге даны анализ и оценка исторических событий 1917 г. и их роль в судьбах народов Евразии. Монография предназначена студентам, магистрантам, докторантам, преподавателям, в также всем, кто интересуется историей народов Евразии.</t>
  </si>
  <si>
    <t>Ошакбаева Ж.</t>
  </si>
  <si>
    <t>Мелиоративтік топырақтану</t>
  </si>
  <si>
    <t>«Мелиоративті топырақтану» оқу құралы «050810 - мелиорациялау, жерді баптау және қорғау» мамандығының ҚР МЖМБС негізінде «Мелиоративті топырақтану» пәнінің типтік (жұмыс) оқу бағдарламасына сай дайындалған. Оқу құралы 5В080800- топырақтану және агрохимия, 5В081000 - мелиорациялау, жерді баптау және қорғау және 5В080500-су ресурстары және суды пайдалану мамандығы студенттеріне арналған</t>
  </si>
  <si>
    <t>англ.каз. франц.</t>
  </si>
  <si>
    <t>Отегулов/ Өтеғұлов О. Ж.</t>
  </si>
  <si>
    <t>«Екі тілді егіз үйрен» ағылшынша-қазақша-французша, французша-қазақша-ағылшынша тілашар</t>
  </si>
  <si>
    <t>язык английский, француский</t>
  </si>
  <si>
    <t>Үш тілді тілашар - саяхатшыларға, ЖОО студенттеріне және де ағылшын және француз тілдерін үйренуге қызығушылық танытқан қазақ тілді көпшілік қауымға арналған.</t>
  </si>
  <si>
    <t>Өтенов Е.С., Мұхамеджанова Ә.Т. / Мухамеджанова /</t>
  </si>
  <si>
    <t>Геотехника ІІ: Қадалы іргетастар</t>
  </si>
  <si>
    <t>Оқу құралында қадалы іргетастарды жобалаудың басты ережелері баяндалады. Жобалау барысында шешілетін өзекті мәселелер қажетті анықтама мағлұматтармен, суреттермен қамтамасыз етілген және нақты мысалдармен түсіндірілген. Оқу құралы оқу жоспарына сәйкес «Құрылыс» мамандығы бойынша бакалаврлар дайындауға арналған, сондай-ақ, бұл кітаптан студенттермен қатар магистранттар, докторанттар, ғылыми-педагогикалық, инженерлік-техникалық мамандар да өздеріне керекті мағлұматтар мен кеңестер табады</t>
  </si>
  <si>
    <t>Өтесінов Ж.</t>
  </si>
  <si>
    <t>Биотехнология және қоршаған орта</t>
  </si>
  <si>
    <t>Биотехнология әдістерін пайдаланумен қоршаған ортаның таза болуына, денсаулықтың қорғалуы, адам өміріне және барлық тіршілік иелеріне аса қауіпті зиянды элементтерді азайту үшін қолдану қазіргі кезеңдегі экологиялық мәселелердің қажетті құралы екені белгілі. Әлеуметтік, экологиялық тұрғыдан қоршаған ортаның таза болуы әрбір тәулік, сағат сайын бақылауда тұруы керек. 
  Осыған орай авторлар оқу құралында тіршілікке қажетті жағдайларды айқын дәлелдемелер арқылы өнеркәсіп орындарының өнімдерін өндіруде қоршаған табиғи ортаны ластамау шараларын жүргізуге арнайы қаражаттар қарастырылуын, оның жүзеге асуын қадағалаулар жүргізудің жолдарын нұсқайды. 
  Сонымен қатар пайдаланылатын өнімдер, тағамдар, тұрмыс, әлеуметтік – техникалық құралдар экологиялық таза болуын үнемі бақылауда ұстауы, адамзатты қорғауды қамтамасыз ететінін көрсете білген. Еңбек құндылығы ауаны, суды, топырақты, табиғи ландшафтыларды қорғаудың жолдарын көрсетуінде. Студенттерге аса қажетті оқу құралы, бұны осы саланың мамандары да пайдалана алады. 
  Оқу құралын «Болашақ» университетінің экология және география кафедрасында қаралған және университет ғылыми кеңесі мақұлдап, жариялауға ұсынған. 
 (Хаттама № 5 19 12 2016ж.)</t>
  </si>
  <si>
    <t>Көбею биологиясы және эволюциясы</t>
  </si>
  <si>
    <t>Арнайылық, яғни осы түрдің айнымай қайталануы жыныстық жасушалардағы хромосомалар өз көшірмесін әрбір молекулаларға малекулалардан берілгендіктен сақталынады. Осы хромосомадағы гендердің реттелуімен болашақ ұлпалар, органдар, арнайы маманданған ағза мүшелік жүйелері «құрастырылады» және «біріктіріледі» тек тіршілік иесінің сол түрі ғана пайда болады. оның алғашқы бағдарламасы аталық-аналық жыныс жасушаларында жинақталған. Бұның өзі биологияның саласы есебінде дамытылған. Магистранттар осы саланың алғашқы бағыт-бағдарын білуі, арнаулы тәсілдерін үйренуі, оларға көптеген жетістіктерге жетуіне көмегін тигізеді. Себебі, екі түрлі аналық және аталық жасушалардың қосылуынан болған алғашқы бір жасуша «зигота» барлық биологияның құпияларын сақтаумен қатар, ізденушіге кейбір аса күрделі мәселелерді шешуіне өзі салады және ілімнің көптеген микроскопиялық жағдайда ғана білінетін пәндеріне көңіл аудару тәсілдерін игеру, мәселелерді зерттеуге жол ашады. Осының нәтижесінде цитология, гистология, молекулалық биология, генетика, биофизика, биохимия, және т.б. пәндердің әдіс-тәсілдерін пайдаланады. 
 Бұл оқу құралы бакалавр мамандықтарын оқытуға (биология, медицина, ветеринария,экология, өңдеу технологиясы т.б) магистратурада оқу жүйесіне де пайдаланылады. Соңғыларға арнайы пән «Көбею биологиясы және эволюциясы» ілім саласы кіргізілді. Ондағы басты мақсат өніп-өсу, даму тіршілік иелерінің өз түрін сақталуы, тек қана көбеюмен жүзеге асырылады. Магистранттың және ғылыми қызметкеткерлерінің білімдері жан-жақты кеңінен жолға қою есебінде ұсынылады. 
 Болашақ университетінің әдістемелік ғылыми кеңесі жариялауға ұсынды.
 Хаттама 3 наурыз 2016</t>
  </si>
  <si>
    <t>Өтесінов Ж. (Утесинов)</t>
  </si>
  <si>
    <t>Биотехнология практикаға</t>
  </si>
  <si>
    <t>Қазіргі уақыттың талаптарына сәйкес қой шаруашылығын өркендетудің тәсілдерінің ең қолайлы керекті әдісі селекциялық-асылдандыру жұмыстарының деңгейін көтеріп бағыттау, малдардың санын сапалы өркендету, өнімін шапшаң көтеру үшін аса қажетті шара, қой басын көбейтумен өте жоғары өнімді ата-лықпен аналықтарды рациональды пайдаланумен жүзеге асады. Соның ішінде ең тиімдісі эмбриондардың даму заңдылықтарын, пайымды зерттеу қортындыларын пайдаланумен рансплантаттар-төлдерді алуды жүзеге асырады, тіпті клондаумен химерлік жіне трансгендік жануарлар алу, геномдық өзгертулер мүмкіншілігі жоғары. Осы зерттеулерде эмбриондар трансплантациялау тәсілін биологиялық негіздерде жетілдіріп, практикалық тиімді ғылыми ұсыныстарды шаруашылыққа аса қажетті жетістіктердің соңғы нәтижелерін енгізіп, пайдалыларын өндіріске қолданылуы қамтылған. Сонымен қатар осы монографиялық еңбек университет, колледж студенттеріне, биология, экология мамандықтарына және ғылыми жұмыстармен айналысатын магистранттарға, докторанттарға және практик-селекционерлерге, мал шаруашылығы мамандарына керекті құрал болып табылады</t>
  </si>
  <si>
    <t>Гигиена</t>
  </si>
  <si>
    <t>Пак М.К.</t>
  </si>
  <si>
    <t>Русская диалектология</t>
  </si>
  <si>
    <t>Учебное пособие содержит материал по всем разделам курса русской диалектологии: освещаются вопросы фонетики, грамматического строя, синтаксической системы, сведения о состоянии словарного состава русских народных говоров, являющихся результатом исторического развития.
 Учебное пособие предназначено для студентов, преподавателей филологического факультета.</t>
  </si>
  <si>
    <t>Пангереев А.Ш.</t>
  </si>
  <si>
    <t>Әдебиеттануға кіріспе.</t>
  </si>
  <si>
    <t>Оқу құралы таңдау компоненті бойынша филология мамандықтары студенттеріне арналған «Әдебиеттануға кіріспе» пәнінің бағдарламалық материалдарын қамтиды.Оқу құралының қашықтан оқыту технологиясына сәйкес электронды нұсқасы жасалған</t>
  </si>
  <si>
    <t>Қазақ фольклорының мифтік-топонимдік аспектілері</t>
  </si>
  <si>
    <t>Панияз Т.П.</t>
  </si>
  <si>
    <t>Құқық негіздері</t>
  </si>
  <si>
    <t>Оқу-əдістемелік құралы мемлекеттің, құқықтың жəне қазақстандықконституциялық, əкімшілік, азаматтық, еңбек, қылмыстық сияқты құқықсалаларының негізгі теориялық ұғымдары мен түсініктерінен, пысықтаусұрақтары мен əдебиеттерден, заң терминдері сөздігінен тұрады.Оқу-əдістемелік құралы жоғары оқу орындарында мемлекеттік білім берустандарттарының оқу жұмыс бағдарламасына сəйкес құрастырылған.Оқу-əдістемелік құралы орта жəне жоғары оқу орындары студенттерініңқұқық, заң ғылымы салалары туралы теориялық білімдерін көтеруге арналған.</t>
  </si>
  <si>
    <t>Панычев С.Н., Самоцвет Н.А.</t>
  </si>
  <si>
    <t>Теоретические основы и принципы построения радиосистем ближнего действия. том 1 (в 2-х т.)</t>
  </si>
  <si>
    <t>Радио техника</t>
  </si>
  <si>
    <t>Монография посвящена исследованиям теоретических основ радиосистем ближнего действия. В ней предложены уравнения дальности действия радиосистем, основанных на полезном применении нелинейных эффектов при генерации, приеме и обработке сигналов и помех широкого класса действия. Рекомендованы перспективные принципы построения указанных систем. Предназначена для студентов, магистрантов, адъюнктов и докторантов радиотехнических и связных специальностей.</t>
  </si>
  <si>
    <t>Методы формирования и обработки сигналов и помех для испытаний рэс на радиоэлектронную зашиту в ближней зоне. том 2</t>
  </si>
  <si>
    <t>каз/ рус</t>
  </si>
  <si>
    <t>Папышев А.А., Рахимжанова С.К.</t>
  </si>
  <si>
    <t>«5В060100 - математика» және «5В010900 -математика» мамандықтарына арналған дипломдық жұмысты орындау бойынша әдістемелік нұсқаулар/ Методические указания по выполнению дипломной работы для студентов специальностей «5В060100-Математика» и «5В010900-Математика»</t>
  </si>
  <si>
    <t>Методические указания предназначены для студентов в качестве путеводителя при прохождении преддипломной практики. Приведены цели и задачи, структура, критерии оценок, образцы. Оқу-әдістемелік құрал дипломдық жұмыстың келесі әдістемелік жиынтықтарынан тұрады: мақсаттар мен міндеттері, дипломдық жұмысын жасау кезеңдері, ғылыми жетекшінің функциялары мен міндеттері, дипломдық жұмысын безендіру, дипломдық жұмысты алдынала қорғау және қорғау реті, жүз балдық жүйесі бойынша бағалау критерийлері, қажетті есеп құжаттары.
 Оқу құралы дипломдық жұмысты сапалы жазу мақсатында студенттерге және ғылыми жетекшілері - ЖОО-ның оқытушыларына арналған.</t>
  </si>
  <si>
    <t>Парманкулова Т.Н.</t>
  </si>
  <si>
    <t>Латынша – қазақша сөздік</t>
  </si>
  <si>
    <t>Латын тілі Сіздер үшін жаңа сабақ. Бұл тілді Сіздерге толығымен үйрену емес, медицинада кездесетін терминологиялық сөздерді үйре-ну болып табылады. Оқулық төмендегідей бөлімдерден тұрады: фармацевтикалық лексика, дәрілік өсімдіктердің атаулары, негізгі дәрілік заттардың атаулары, сөз таптары (зат есім, сын есім, сан есім), клиникалық терминология, стоматологиялық, гинекологиялық, офтальмология-лық, оториноларингологиялық, кардиологиялық, урологиялық, гас-тоэнтерологиялық клиникада зерттеу әдістерінде кездесетін қажетті терминдер көрсетілген. Бұл медициналық колледждерде оқитындарға арнайы құрастырылған терминологиялық анықтама.</t>
  </si>
  <si>
    <t>Парусимова Н.И. , Садвокасова К.Ж.</t>
  </si>
  <si>
    <t>Денежно-кредитное регулирование</t>
  </si>
  <si>
    <t>Учебное пособие «Денежно-кредитное регулирование» может быть использовано для изучения соответствующей дисциплины по программе подготовки бакалавров и магистров в соответствии ФГОС третьего поколения по направлениям «Экономика», «Финансы и кредит».В пособии рассмотрены теоретические основы денежно-кредитного регулирования, каналы предложения современных денежных средств, структура механизма денежно-кредитного регулирования, развитие денежно-кредитной среды в трансформационный период, особенности реализации механизма денежно-кредитного регулирования на отдельных этапах экономического развития, инструменты денежно-кредитного регулирования Банка России в условиях роста неопределенности. Изложение базовых теоретических положений механизма денежно-кредитного регулирования сопровождается систематизацией опыта денежно-кредитного регулирования в трансформационный период экономики России, примерами из практики зарубежных стран. Рекомендовано ОГУ в качестве учебного пособия для бакалавров, обучающихся по направлению «Экономика», профиль «Финансы и кредит»</t>
  </si>
  <si>
    <t>Паршина Г.И.</t>
  </si>
  <si>
    <t>Комплексный подход к проектированию систем электроснабжения, обучению и оценки знаний специалистов энергетических служб угольных шахт</t>
  </si>
  <si>
    <t>Электроэнергетика, Автоматизация и управление</t>
  </si>
  <si>
    <t>В монографии на основе комплексного подхода к расчету систем электроснабжения, обучению и оценки знаний специалистов энергетических служб дано новое решение актуальной научно-технической задачи, имеющей существенное значение для минимизации рисков принятия некачественных решений при проектировании схем электроснабжения электротехнических комплексов добычных участков угольных шахт.
 Монография предназначена для специалистов в области электроэнергетики и может быть использована при подготовке магистрантов и докторантов специальностей «Электроэнергетика» и «Автоматизация и управление» для освоения дисциплин «Энергосберегающие технологии в электроэнергетике и автоматизации», Системы управления электротехническими комплексами», «Автоматизация электротехнических комплексов горно-металлургического производства», «Электромеханические системы».</t>
  </si>
  <si>
    <t>Программное обеспечение промышленных контроллеров</t>
  </si>
  <si>
    <t>Пособие предназначено для студентов специальностей: 5В070200-«Автоматизация и управление» при освоении дисциплины «Прикладное программное обеспечение систем управления» (разделы 1, 4); 6М070200-«Автоматизация и управление» и 6М071800-«Электроэнергетика» при освоении дисциплин «Языки программирования промышленных контроллеров», «Программирование промышленных контроллеров» (разделы 2, 3, 4), а также может представлять интерес для преподавателей и студентов других технических специальностей.</t>
  </si>
  <si>
    <t>Пастушенко Т.А. Утеубаева Э.А.</t>
  </si>
  <si>
    <t>Английский язык для магистрантов педагогических специальностей</t>
  </si>
  <si>
    <t>конституциялық, əкімшілік, азаматтық, еңбек, қылмыстық сияқты құқық</t>
  </si>
  <si>
    <t>Пастушенко Т.А., Утеубаева Э.А.</t>
  </si>
  <si>
    <t>Методические рекомендации для СРСП и СРС по дисциплине "Язык для академических целей"</t>
  </si>
  <si>
    <t>салаларының негізгі теориялық ұғымдары мен түсініктерінен, пысықтау</t>
  </si>
  <si>
    <t>Пастушенко Т.А., Утеубаева Э.А. Еськова Ю.С.</t>
  </si>
  <si>
    <t>Английский язык для студентов языковых специальностей</t>
  </si>
  <si>
    <t>сұрақтары мен əдебиеттерден, заң терминдері сөздігінен тұрады.Оқу-əдістемелік құралы жоғары оқу орындарында мемлекеттік білім беру</t>
  </si>
  <si>
    <t>Патеев Мұхитдин Исаұлы</t>
  </si>
  <si>
    <t>Сира /пайғамбарлар падишасы (2 томда)</t>
  </si>
  <si>
    <t>стандарттарының оқу жұмыс бағдарламасына сəйкес құрастырылған.Оқу-əдістемелік құралы орта жəне жоғары оқу орындары студенттерінің</t>
  </si>
  <si>
    <t>Пентаев Т., Пентаева С.Б.</t>
  </si>
  <si>
    <t>Оқулық инженерлік-құрылыс мамандығына арналған "Геодезия" пәнінің типтік бағдарламасына сәйкес жасалған. Бұл оқулықта құрылыс жұмыстарын жүргізу барысына қажетті геодезия құралдары, жалпы түсініктер, пландар мен карталар, геодезиялық өлшеулер, теодолиттік, тахеометриялық түсірулер, нивелирлеу жұмыстары және құрылыс алаңдарында орындалатын арнайы геодезиялық жұмыстар, әдістер толық қарастырылып, баяндалған.</t>
  </si>
  <si>
    <t>Пентаев Т.П., Есимова К.А.</t>
  </si>
  <si>
    <t>Топографиялық сызу</t>
  </si>
  <si>
    <t>Оқу құралында топографиялық сызудың негізгі қағидалары мен ұстанымдары жайлы білім келтірілген. Оқулықта сызу материалдарының, құралдары мен керек-жарақтарының сипаттамалары, сызу құралдарымен жұмыс істеу, топографиялық карталарда қолданылатын шрифтер, шартты белгілерді сызу, жоспарларды, жобалар мен карталарды бояу, топографиялық карталарды басып шығаруға дайындау әдістері жайлы мәліметтер келтірілген.Оқу құралы жоғары оқу орындарының 5В090300 - «Жерге орналастыру», 5В090700 - «Кадастр» мамандықтары студенттеріне арналған</t>
  </si>
  <si>
    <t>Пернебеков С.С.</t>
  </si>
  <si>
    <t>Қазақстан Республикасының жол-патрульдік қызметі</t>
  </si>
  <si>
    <t>Оқу құралында Қазақстан Республикасы Жол полициясы қызметiнiң қоғамдық тәртiптi қорғау, жол қозғалысы қауiпсiздiгiн сақтау мен қамтамасыз ету барысындағы iс әрекеттерiнiң түрлерi мен тәсiлдерi, әр түрлi нысандары баяндалған. Көлік құралдарын мемлекеттік техникалық байқаудан өткізу, оларды жол полициясы бөлімшелерінде тіркеу, жүргізуші куәліктерін беру тәртіптеріне көп көңіл бөлінген. Сонымен қатар Жол қозғалысы ережелерiн әкiмшiлiк бұзу бойынша iстердiң өндiрiсiн ұйымдастыру тәртiбi қарастырылған.
 Бұл оқу құралы 5В090100-«Тасымалдауды, қозғалысты ұйымдастыру және көлiктi пайдалану» мамандығы бойынша білім алушы студенттерге арналған және автокөлік мекемелерiнің инженер-техник қызметкерлерi үшiн де пайдалы.</t>
  </si>
  <si>
    <t>Пикалова И.А., Торговец А.К., Юсупова Ю.С.</t>
  </si>
  <si>
    <t>Проектирование промышленных агрегатов и объектов цветной металлургии</t>
  </si>
  <si>
    <t>Изложены вопросы, касающиеся основ проектирования промышленных агрегатов и объектов цветной металлургии. Освещены вопросы по современному состоянию и задачи по проектированию металлургических процессов в цветной металлургии. Рассмотрены вопросы, связанные с основной проектной деятельностью в цветной металлургии. Рассмотрены основы технологического проектирования производства цветных металлов, особенности технологии медного производства, свинцового и цинкового производства, редких и благородных металлов, комплексная переработка полупродуктов и отходов предприятий по производству цветных металлов. Приведены примеры проектирования промышленных агрегатов и объектов цветной металлургии, расчет анодной печи, проект участка отражательной плавки, проект участка электролиза меди. Пособие предназначено для студентов специализации «Металлургия цветных металлов» по курсу «Проектирование металлургических цехов и агрегатов», может быть полезно обучающимся другим специальностям</t>
  </si>
  <si>
    <t>Планк Й., Таймасов Б.Т., Штефан Д., Хирш К., Жакипбаев Б.Е.</t>
  </si>
  <si>
    <t>Химия строительных материалов</t>
  </si>
  <si>
    <t>В учебнике изложены состав, свойства, химико-технологические основы процессов производства портландцемента, глиноземистого цемента, гипсовых, известковых, магнезиальных, фосфатных вяжущих веществ. Кратко описаны сырьевые материалы, нетрадиционное сырье и отходы для получения строительных материалов. Описаны современные процессы дробления и сушки сырья, обжига клинкера, интенсификации процессов и снижения расхода топлива на обжиг, повышения производительности печей и мельниц. Приведены новые способы обжига клинкера и получения цемента. Описаны реакции гидратации силикатов, алюминатов и ферритов кальция. Показаны состав и структура, механизм действия поликонденсатных, поликарбоксилатных и др. пластифицирующих, суперпластифицирующих, воздухововлекающих добавок к цементным системам и бетонам, методы получения самоуплотняющихся бетонов, бесшовных полов, клеев для плиток, нагнетаемых растворов и щтукатурок, гипсокартонных листов с использованием химических добавок, способы глубокого цементирования скважин. Приведены физические и химические особенности европейского стандарта цемента.
  Учебник предназначен для магистрантов специальности 6М075300 - Химическая технология тугоплавких неметаллических и силикатных материалов, обучающихся по Программе ГП ИИР-2.</t>
  </si>
  <si>
    <t>Плешакова Е.А. Камарова А.Р., Кыдырбаева С.Ж.</t>
  </si>
  <si>
    <t>Методология научных исследований</t>
  </si>
  <si>
    <t>В учебном пособии изложен курс для изучения дисциплины «Методология научных исследований». Рассмотрены вопросы по методологическим основам научного исследования, виды научной работы, этика научного труда, управление научным коллективом. Представлены организационные вопросы научного исследования и этапы публичного представление результатов научного исследования Учебное пособие представляет теоретический и практический интерес, содержит полезные материалы.
 Учебное пособие предназначено для магистрантов специальности 6М072400 - «Технологические машины и оборудование», а также для магистрантов всех форм обучения, научных и практических работников.</t>
  </si>
  <si>
    <t>Плешакова Е.А., Камарова А.Р.</t>
  </si>
  <si>
    <t>Инновационная деятельность и патентоведение</t>
  </si>
  <si>
    <t>В учебном пособии изложен курс для изучения дисциплины «Инновационная деятельность и патентоведение». Рассмотрены вопросы по инновационной деятельности, интеллектуальной собственности, авторское и смежное право, а также законодательство в области интеллектуальной собственности. Учебное пособие представляет теоретический и практический интерес, содержит полезные материалы, таблицы. Учебное пособие предназначено для магистрантов специальности 6М072400 - «Технологические машины и оборудование».</t>
  </si>
  <si>
    <t>Погосян Г. П., Додонова А.Ш., Айткулов А.М., Тыкежанова Г.М., Акбаева Г.Н., Шайхызада Ж.Г.</t>
  </si>
  <si>
    <t>Русско-казахско-английский экологический словарь</t>
  </si>
  <si>
    <t>В словаре дано толкование более 600 терминов, которые используются при описании проблем экологии, риродопользования и охраны природы. Особое внимание уделено объектам охраны природы, экосистемам разного анга. Приведены термины общей и прикладной экологии, наиболее распространенные аббревиатуры природоохранных терминов. В отдельном разделе даны сведения о международных организациях, конвенциях, фондах по охране природы. Словарь рекомендуется студентам всех специальностей для изучения дисциплины «Экология и устойчивое развитие», а также студентам специальностей полиязычного образования, магистрантам, преподавателям вузов и учителям общеобразовательных школ.
 Сөздікте экологиялық, табиғатты пайдалану мен қорғау мәселелерін қарастыруда 600 - ға жуық терминдердің талқылауы берілген.
 Табиғатты қорғау объектілеріне, әр түрлі сатыдағы экожүйелерге үлкен назар аударылды. Сөздікте жалпы және қолданбалы экология терминдері, табиғатты қорғау түсініктемелерінің кең таралған аббревиатуралары келтірілген. Қосымша тарауында халықаралық мекемелер. конвенциялар, табиғатты қорғау қорлары туралы мағлұматтар берілді.
 Сөздік «Экология және тұрақты даму» пәнің оқитын барлық мамандықтағы және көптілді білім беру мамандықтарындағы студенттерге, магистранттарға және жоғары білім беретін оқытушылар мен мектеп мұғалімдеріне арналған.
 The dictionary gives the definitoons of over 600 terms which are used at the description of the problems of ecology, natural management and environment protection. The special attention is paid to the objects of the environment protection, ecosystems of different ranks. The dictionary presents terms of general and applied ecology, the most widely-spread abbreviations of environment-related terms. The separate section gives the information about international organizations, conventions, funds for the environment protection.
 The dictionary is recommended for students of all specialties studying the discipline «Ecology and sustainable development» as well as for students of polylingual education specialities, master degree students, teachers of higher educational institutions and compulsory schools.</t>
  </si>
  <si>
    <t>Погосян Г.П., Жумина А.Г.</t>
  </si>
  <si>
    <t>Экология және тұрақты даму: тестілер мен жаттығулар жинағы</t>
  </si>
  <si>
    <t>Оқу құралында экология және тұрақты даму пәнінің барлық тақырыптары бойынша дәріс, түрлі тестілер, жаттығулар ұсынылған. Жаттығулар мен сұрақтарға жауап беру үшін дәріс, қажетті негізгі терминдер және әдеби көздер келтірілген. Әр тарауға әдістемелік нұсқаулар берілген. Құралды «Экология және тұрақты даму» пәнін оқитын студенттерді бақылаудың барлық түрлеріне дайындау үшін және экология мамандығы бойынша оқитын магистранттарға ұсынуға болады</t>
  </si>
  <si>
    <t>Под общей редакцией проф. Низаметдинова Ф.К.</t>
  </si>
  <si>
    <t>Управление устойчивостью карьерных откосов 1ч.</t>
  </si>
  <si>
    <t>Монография посвящена вопросам обоснования, обеспечения и контроля устойчивости карьерных откосов при разработке месторождений открытым способом. Приведен богатый опыт выполнения теоретических расчетов по обоснованию параметров устойчивых уступов в анизотропной среде, а также бортов карьеров при разработке месторождений полезных ископаемых Казахстана. Даны рекомендации по обоснованию и повышению их устойчивости с разработкой мероприятий и производства инструментального мониторинга. Актуальность исследования обосновывается увеличением глубины разработки месторождений и опасности горно-геологической ситуации.</t>
  </si>
  <si>
    <t>Управление устойчивостью карьерных откосов 2ч.</t>
  </si>
  <si>
    <t>Управление устойчивостью карьерных откосов 3ч.</t>
  </si>
  <si>
    <t>англ каз рус</t>
  </si>
  <si>
    <t>под ред.: Жумагуловой А.Б., Кусаинова Г.М., Каримовой Б.С., Лазаренко И.Р., Сейдуманова С.Т., Уилсон Э.</t>
  </si>
  <si>
    <t>Образование. Наука. Инновации: Русско-казахско-английский толковый словарь общественно-гуманитарной лексики./Білім беру. Ғылым. Инновациялар: Орысша-казақша-ағылшынша қоғамдық-гуманитарлық лексиканың түсіндірме сөздігі./ Education. Science. Innovation: Kazakh-Russian-English exclusive dictionary of social –humanitarian vocabulary» том I (часть 1)</t>
  </si>
  <si>
    <t>Настоящий трехъязычный словарь в области образования, науки и инноваций включает в себя более 5000 слов и выражений и является первым совместным трудом ученых и исследователей Казахстана, России и Великобритании. Адресуется обучающимся технического и профессионального, послесреднего, высшего и послевузовского, дополнительного профессионального образования, педагогическим, научно-педагогическим и руководящим работникам, тренерам, менторам и коучам, широкой общественности.</t>
  </si>
  <si>
    <t>Образование. Наука. Инновации: Русско-казахско-английский толковый словарь общественно-гуманитарной лексики./Білім беру. Ғылым. Инновациялар: Орысша-казақша-ағылшынша қоғамдық-гуманитарлық лексиканың түсіндірме сөздігі./ Education. Science. Innovation: Kazakh-Russian-English exclusive dictionary of social –humanitarian vocabulary» том I (часть 2)</t>
  </si>
  <si>
    <t>Образование. Наука. Инновации: Русско-казахско-английский толковый словарь общественно-гуманитарной лексики./Білім беру. Ғылым. Инновациялар: Орысша-казақша-ағылшынша қоғамдық-гуманитарлық лексиканың түсіндірме сөздігі./ Education. Science. Innovation: Kazakh-Russian-English exclusive dictionary of social –humanitarian vocabulary» том II</t>
  </si>
  <si>
    <t>Образование. Наука. Инновации: Русско-казахско-английский толковый словарь общественно-гуманитарной лексики./Білім беру. Ғылым. Инновациялар: Орысша-казақша-ағылшынша қоғамдық-гуманитарлық лексиканың түсіндірме сөздігі./ Education. Science. Innovation: Kazakh-Russian-English exclusive dictionary of social –humanitarian vocabulary» том III (часть 1)</t>
  </si>
  <si>
    <t>Образование. Наука. Инновации: Русско-казахско-английский толковый словарь общественно-гуманитарной лексики./Білім беру. Ғылым. Инновациялар: Орысша-казақша-ағылшынша қоғамдық-гуманитарлық лексиканың түсіндірме сөздігі./ Education. Science. Innovation: Kazakh-Russian-English exclusive dictionary of social –humanitarian vocabulary» том III (часть 2)</t>
  </si>
  <si>
    <t>Образование. Наука. Инновации: Русско-казахско-английский толковый словарь общественно-гуманитарной лексики./Білім беру. Ғылым. Инновациялар: Орысша-казақша-ағылшынша қоғамдық-гуманитарлық лексиканың түсіндірме сөздігі./ Education. Science. Innovation: Kazakh-Russian-English exclusive dictionary of social –humanitarian vocabulary» IV (часть 1)</t>
  </si>
  <si>
    <t>Образование. Наука. Инновации: Русско-казахско-английский толковый словарь общественно-гуманитарной лексики./Білім беру. Ғылым. Инновациялар: Орысша-казақша-ағылшынша қоғамдық-гуманитарлық лексиканың түсіндірме сөздігі./ Education. Science. Innovation: Kazakh-Russian-English exclusive dictionary of social –humanitarian vocabulary» IV (часть 2)</t>
  </si>
  <si>
    <t>Образование. Наука. Инновации: Русско-казахско-английский толковый словарь общественно-гуманитарной лексики./Білім беру. Ғылым. Инновациялар: Орысша-казақша-ағылшынша қоғамдық-гуманитарлық лексиканың түсіндірме сөздігі./ Education. Science. Innovation: Kazakh-Russian-English exclusive dictionary of social –humanitarian vocabulary» том V</t>
  </si>
  <si>
    <t>Образование. Наука. Инновации: Русско-казахско-английский толковый словарь общественно-гуманитарной лексики./Білім беру. Ғылым. Инновациялар: Орысша-казақша-ағылшынша қоғамдық-гуманитарлық лексиканың түсіндірме сөздігі./ Education. Science. Innovation: Kazakh-Russian-English exclusive dictionary of social –humanitarian vocabulary» том VI</t>
  </si>
  <si>
    <t>Образование. Наука. Инновации: Русско-казахско-английский толковый словарь общественно-гуманитарной лексики./Білім беру. Ғылым. Инновациялар: Орысша-казақша-ағылшынша қоғамдық-гуманитарлық лексиканың түсіндірме сөздігі./ Education. Science. Innovation: Kazakh-Russian-English exclusive dictionary of social –humanitarian vocabulary» том VII.</t>
  </si>
  <si>
    <t>под редакцией  Зейнельгабдин А. Б.</t>
  </si>
  <si>
    <t>Государственный финансовый контроль</t>
  </si>
  <si>
    <t>В учебнике раскрываются исторические аспекты становления государственного финансового контроля, система органов государственного аудита и финансового контроля, теоретические, правовые аспекты. Рассмотрены зарубежные модели функционирования государственного финансового контроля, практические аспекты организации и проведения государственного финансового контроля на разных участках деятельности объектов государственного аудита и финансового контроля, а также налоговый и банковский контроль и аудит. Учебник разработан на основе Закона «О государственном аудите и финансовом контроле», общих и процедурных стандартов, принятых в Республике Казахстан. После каждой главы предусмотрены контрольные вопросы для самостоятельной подготовки обучающихся, а также литература, рекомендуемая для изучения этой главы. Учебник предназначен для обучающихся в высших учебных заведениях по экономическим специальностям, магистрантов, докторантов и преподавателей</t>
  </si>
  <si>
    <t>Под редакцией  Тлепина Ш. В.</t>
  </si>
  <si>
    <t>История международного права</t>
  </si>
  <si>
    <t>В учебно-методическом пособии представлены необходимые материалы для изучения Истории международного права: курс лекций, темы семинарских занятий, задания для самостоятельной работы и задачи, темы семестрового задания и задания рубежных контролей, экзаменационные вопросы, список обязательной и дополнительной литературы. Цель Пособия – предоставить студентам первого курса учебные и методические материалы для изучения Истории международного права. Учебно-методическое пособие предназначено для студентов бакалавриата, преподавателей юридических вузов и факультетов университетов, а также для интересующихся историей юридической науки и историей международного права.</t>
  </si>
  <si>
    <t>Избранные кейсы по международному праву</t>
  </si>
  <si>
    <t>В пособии представлены кейсы (ситуационные задачи), составленные и переработанные коллективом кафедры международного права. Работа с кейсами в преподавании, изучении международного права в рамках образовательных программ бакалавриата стала неотъемлемой частью учебного процесса (аудиторного и внеаудиторного). Рассмотрение, обсуждение, разбор кейсов, как метод работы со студентами, весьма востребован. Практика показала, что работа с кейсами повышает уровень усвоения материала, вызывает интерес к дисциплине и науке международного права, повышает качество успеваемости и способствует дальнейшему самостоятельному изучению и исследованию отдельных тем, вопросов международного права. Данный сборник предназначен для студентов бакалавриата групп специальностей «Право», изучающих международное право. Сборник может быть использован студентами и других гуманитарных специальностей, изучающих основы международного права, и всеми интересующимися международным правом.</t>
  </si>
  <si>
    <t>Под редакцией Баубекова С.Д.</t>
  </si>
  <si>
    <t>Сельскохозяйственные машины, 1 том (в 2-х т.)</t>
  </si>
  <si>
    <t>В книге излагаются основы теории и технологического расчета рабочих процессов сельскохозяйственных машин и орудий. Рассматриваются основные типы, машин и их технологические и конструктивные схемы применительно к системам машин для комплексной механизации производства. По сравнению с первым изданием, вышедшим в 1963 г., книга переработана и дополнена новыми материалами по основам теории и расчета почвообрабатывающих фрез, рассадопосадочных машин, некоторых сеноуборочных машин, плоских решет, обрывочных аппаратов уборочных машин, машин по защите растений и других машин и орудий. Дополнительно включены разделы по зерноочистительно-сушильным пунктам и по автоматизации мобильных сельскохозяйственных агрегатов. Книга предназначена для инженерно-технических работников сельского хозяйства, конструкторов СКВ по сельхозмашинам; она также может быть использована студентами факультетов механизации сельского хозяйства и сельскохозяйственного машиностроения.</t>
  </si>
  <si>
    <t>Сельскохозяйственные машины, 2 том (в 2-х т.)</t>
  </si>
  <si>
    <t>Пособие по экспуатации машинно-тракторного парка</t>
  </si>
  <si>
    <t>Учебное пособие предназначено для студентов сельскохозяйственных вузов по специальности «Механизация сельского хозяйства». В нем рассматриваются технологические и энергетические характеристики агрегатов, приводится методика инженерных расчетов по техническому обслуживанию и планированию работы машинно-тракторного парка в хозяйствах, во втором издании (первое было в 1971 г.) дополнены и обновлены справочные и нормативные материалы.</t>
  </si>
  <si>
    <t>Под редакцией Медеубаевой Ж.М.</t>
  </si>
  <si>
    <t>Европейская дипломатия: теория и практика (в 2-х т.)</t>
  </si>
  <si>
    <t>Международные отношения.</t>
  </si>
  <si>
    <t>Учебное пособие является результатом импленментации проекта «Жан Моне. Кафедра «Европейская дипломатия»» рамках программы Европейской Комиссии Эразмус+. Рекомендуется в качестве информационного ресурса, учебного пособия по вопросам европейской дипломатии, ее институтов и эволюции для широкого круга обучающихся, работников сферы образования, управления, связи с общественностью</t>
  </si>
  <si>
    <t>Под редакцией Тлепиной Ш. В.</t>
  </si>
  <si>
    <t>Практикум по Международному публичному праву 1 том</t>
  </si>
  <si>
    <t>В настоящем практикуме содержатся тестовые задания по Внешней оценке учебных достижений (ВОУД), ситуационные задачи, кейсы, вопросы для итоговой государственной аттестации обучающихся, глоссарий терминов по международному праву на русском и английском языке, а также список латинских юридических терминов по международному праву. Практикум предназначен для обучающих и обучающихся специальности «Международное право» (бакалавров, магистрантов, докторантов), преподавателей юридических факультетов университетов, вузов, в том числе ведомственных вузов, а также читателей, интересующихся международным публичным правом.</t>
  </si>
  <si>
    <t>Практикум по Международному публичному праву 2 том (в 2-х т.)</t>
  </si>
  <si>
    <t>Хрестоматия по Международному публичному праву (в 2-х т.)</t>
  </si>
  <si>
    <t>В Хрестоматию включены основные международно-правовые документы, Устав ООН, документы и материалы по истории международного права, конвенции, декларации, резолюции и др. Хрестоматию предлагается использовать при подготовке к семинарским, практическим, самостоятельным занятиям, а также при решении ситуационных задач и кейсов. Хрестоматия предназначена для обучающих и обучающихся по специальности международное право юридических факультетов университетов, вузов, в том числе ведомственных и всех, интересующихся международным публичным правом</t>
  </si>
  <si>
    <t>под редакцией: Е.Л. Чойнзонов, Н.П. Белецкая, Л.Ф. Писарева</t>
  </si>
  <si>
    <t>Влияние факторов внешней среды на онкологическую заболеваемость населения Северо-Казахстанской и Восточно-Казахстанской областей</t>
  </si>
  <si>
    <t>Монография посвящена актуальной проблеме, связанной с поиском факторов заболеваемости населения, которым в настоящее время уделяется особо пристальное внимание. В соответствии с поставленными целями и задачами исследования проведено сравнение экологического состояния и здоровья населения двух регионов Казахстана, которые существенно отличаются не только по состоянию окружающей среды, но и выделяются среди других областей РК аномально высокими показателями заболеваемости населения. В основе работы лежит метод установления связей между факторами риска природного и антропогенного происхождения и онкологическими заболеваниями населения. Проведен анализ около 50 тысяч корреляций между факторами внешней среды (отобрано более 400) и заболеваемостью населения по разным классам болезней (140 показателей), что расширило возможности в их интерпретации. Одномерные и многомерные методы математического анализа позволили установить как наличие статистически значимых связей между отдельными факторами и заболеваемостью населения, так и изучить эффекты взаимодействия факторов, а также провести их ранжирование. Для врачей-онкологов, эпидемиологов, экологов, специалистов системы здравоохранения, студентов медицинских вузов, студентов факультетов естественных наук, а также для всех интересующихся данной проблемой.</t>
  </si>
  <si>
    <t>Полатова К.М.Зобнин Н.Н.</t>
  </si>
  <si>
    <t>Металлургиялық пештер</t>
  </si>
  <si>
    <t>Оқу құралы оқу бағдарламасының және «Металлургиялық пештер» пәнінің бағдарламасының талабына сәйкес құрастырылған және барлық негізгі мәліметтер курс бойынша пән бағдарламасының тізбелеріне сәйкесенгізілген. «Металлургиялық пештері» пәнінен теориялық және практикалық деректер енгізілген.
  Сонымен қатар оқу құралында келесі тақырыптар қамтылған: домналы ауақыздырғышты жобалау, домна пешінің қосалқы бөлшектері, айналмалы пештің негізгі құрылымы, болат балқыту оттекті-конверторлы пештің жобасы,доғалы болат балқыту пеші, ферроқорытпа пештерінің құрылымын жасау.Оқу құралының авторлары «Феррум Втор» ЖШС, Қарағанды құйма зауыты, «Алюминий Қазақстан»АҚ өндіріс орындарында іс-тәжірибиеден өтіп пештердің құрылымына және заманауи тұрғыдан олармен байланыстырып көптеген мәліметтер жинақтаған. Бұл өндіріс орындарында авторлар пештердің элементтерінің құрылымын,монтаждау технологиясы мен әдістерін, жөндеу және жеткізудің есептеу әдістемелерін меңгерді.
 Оқу құралы 5В070900 «Металлургия» мамандығында күндізгі және сыртқы бөлімде оқитын студенттерге арналған.</t>
  </si>
  <si>
    <t>Помашев О.П., Р.О. Нурлыбаев, М.А. Сарыбаев, 
 И.Б. Игембаев, Г.А. Баймаханов</t>
  </si>
  <si>
    <t>О масштабных факторах при разрушении горных пород</t>
  </si>
  <si>
    <t>В монографии содержится систематическоеизложение физ.-мех. расчетных параметров горныз пород и хрупких строительных материалов, Подробно изложены авторами вопросы по теории прочности материалов, Далее описаны вопросы по оборудованиям и приборам для подготовки образцов горных пород и строительных материалов к измерениям их параметров и испытаниям на прочность. Также рассматриваются, в основном, испытания малыхе, Подробно рассматриваются влияния масштабных факторов при разрушении хрупких образцов горных пород и хрупких строительных материалов и излагается спосо моделирования разрушения хрупких материалов их собьственным материалом. Приведены теоретические основы проведения горных выработок на большой глубине. Приведены расчетные данные гороного давления на выработки и крепи. Показаны, как влияют различные параметры выработок на их состояние. В разделе приводятся общепринятые формирования нагрузок на крепи в результате совметных деформаци породы и крепи «с заданной деформа-цией» или «с заданной нагрузкой». Рассматривается зональность обруше-ния подработанной толши пород. При разрушении кровли могут образовыться различные по размерам блоки пород, и поэтому в разделе рассматриваются разрыхления; подбутовки целой части кровли, взависи-мости от литологии, структурных прочностных особенностей толщи, влияния масштабных факторов при разрушении горных пород приводят к различному горному давлению в породах приконтурной зоны выработок. Предназначен для магистрантов, обучающимся по горным и строительным специальностям.</t>
  </si>
  <si>
    <t>Попандопуло М. П., Д. М. Мергалиев</t>
  </si>
  <si>
    <t>Художественно-эстетическая среда Павлодарского Прииртышья ХХ века</t>
  </si>
  <si>
    <t>Монография раскрывает основные явления искусства, где особое значение приобретает проблема формирования духовно-нравственных ценностей, приобщения студентов к искусству, живописи, музыке, театру, а также к различным видам творческой деятельности. Особую важность приобретает вопрос создания художественно-эстетической среды, рассмотрение ее в контексте динамики развития художественной жизни Павлодарского региона.
 Монография адресована студентам педагогических специальностей, магистрантам, педагогам, а также широкому кругу читателей.</t>
  </si>
  <si>
    <t>Попова М.В., Тантыбаева Б.С., Шаихова Б.К.</t>
  </si>
  <si>
    <t>Англо-русско-казахский словарь химических терминов</t>
  </si>
  <si>
    <t>Словарь содержит наиболее употребляемые профессиональные химические термины и предназаначен для студентов и магистрантов химических специальностей.</t>
  </si>
  <si>
    <t>Портнов В.С. , В.М. Юров, Е.С. Хамитов, Ф.А. Муллагалиев</t>
  </si>
  <si>
    <t>Геофизические задачи в исследовании зон с повышенной газоотдачей угольных пластов</t>
  </si>
  <si>
    <t>В предлагаемой монографии дан анализ особенностей Карагандинского угольного бассейна газопроницаемости и метаноносности его угольных пластов, формирования техногенного коллектора в выработанном пространстве очистного забоя, эмиссии метана при подготовительных горных работах. Проведен анализ современных методов исследования зон с повышенной газоотдачей, геолого-геофизических критериев оценки фильтрационных свойств угольных пластов, проанализированы сорбционные свойства угольных пластов и их связь с зонами повышенной газоотдачи.Приведены материалы по геологическому строению Саранского участка Карагандинского угольного бассейна, его тектоническим особенностям, угленосности и метаморфизме углей, газоносности и сорбционной способности угольных пластов, горно-геологические условия и ресурсы метана.Разработана статистическая модель кластеризации элементарных очагов разрушения в зоне с повышенной газоотдачей, энергетическая модель внезапного выброса газа и угля, механо-гидролитическая модель газовыделения угольным пластом. Рассмотрены теоретические вопросы образования флюидоактивных зон. Обосновано использование электрического и акустического каротажа, гамма-гамма-метода для обнаружения зон с повышенной газоотдачей угольных пластов.Монография предназначена для научных работников и инженеров, занимающихся вопросами угольного метана, студентов, магистрантов и докторантов горных, геологических, геофизических, физических и химических специальностей, а также для специалистов, занимающихся вопросами угольного метана.</t>
  </si>
  <si>
    <t>Портнов В.С., В.М. Юров, Ж.Б. Нұртаза, В.Ф. Демин, К.Б. Кызыров</t>
  </si>
  <si>
    <t>Термодинамический подход к решению задач геофизики</t>
  </si>
  <si>
    <t>В монографии получены соотношения, связывающие величину гонного давления с коэффициентом отображения в методе искусственного подмагничивания, что позволяет делать оценку напряженно-деформируемого состояния массива горных пород. С практической точки зрения это важно как при разработке месторождений полезных ископаемых, так и при прогнозировании землетрясений. Получены соотношения, связывающие поверхностное натяжение минералов в их естественном залегании по данным основных геофизических методов разведки. Монография предназначена для научных работников и инженеров, студентов, магистрантов и докторантов технических специальностей, а также для специальностей горных, геолого-геофизических предприятий, занимающихся вопросами поиска и разработки месторождений полезных ископаемых</t>
  </si>
  <si>
    <t>Портнов В.С., В.М. Юров, М.С. Ахметов</t>
  </si>
  <si>
    <t>Энергия диспергирования упорных руд и минералов</t>
  </si>
  <si>
    <t>В предлагаемой монографии представлены справочные таблицы поверхностного натяжения и энергии диспергирования сульфидов, галогенидов, карбонатов и других соединений, входящих в состав руд и минералов.. Перечисленные выше таблицы необходимы для практического использования технологами, разрабатывающих схемы дробления, измельчения и обогащения тех или иных руд и минералов и, особенно, упорных руд. Получены схема и формулы для использования геофизических методов разведки при оценки энергии диспергирования руд в их естественном залегании. Монография предназначена для научных работников и инженеров технических специальностей, а также для специалистов, занимающихся вопросами рудоподготовки и переработки минерального сырья, студентов, магистрантов и докторантов геологических, геофизических и горных специальностей</t>
  </si>
  <si>
    <t>Портнов В.С., Унайбаев Б.Б., Маусымбаева А.Д., Иманов М.О.</t>
  </si>
  <si>
    <t>Применение методов геофизики при инженерно-геологических и гидрогеологических изысканиях</t>
  </si>
  <si>
    <t>строительство, Геология, горное дело</t>
  </si>
  <si>
    <t>В учебном пособии изложены инженерно-геологические и гидрогеологические свойства горных пород и полезных ископаемых; принципы работы аппаратуры с применением аналоговой и компьютерной техники; элементы методики и техники работ, обработки и интерпретации материалов; применение методов ГИС. Рассмотрены вопросы разнообразных инженерно-геологических и инженерных задач, возникающих при проектировании, строительстве и эксплуатации зданий и сооружений, теоретические основы применяемых методов, методики полевых работ и способы обработки и интерпретации полученных данных, а также приведены примеры практического применения методов инженерной геофизики при решении ряда инженерных задач.
 Учебное пособие предназначено для докторантов, научно-технических работников специальностей “Геология и разведка месторождений полезных ископаемых”, “Горное дело” и “Строительство”.</t>
  </si>
  <si>
    <t>Портнов В.С., Унайбаев Б.Б., Мукашева Л.С., Маусымбаева А.Д.</t>
  </si>
  <si>
    <t>Прогнозирование свойств минеральных образований в ультрадисперсном состоянии</t>
  </si>
  <si>
    <t>Портнов В.С., Юров В.М., Егоров В.В. Ожигина С.Б.</t>
  </si>
  <si>
    <t>Физические свойства наночастиц металлов их соединений и природных минералов 1 часть</t>
  </si>
  <si>
    <t>В предлагаемой монографии рассмотрены вопросы наноминералогии - одного из перспективных направлений современной минералогии, решающей проблемы изучения организации минерального вещества микро - и ультрамалого масштаба. Уменьшение материальных объектов до нанометровых размеров приводит к кардинальному изменению их свойств. 
 Сравнение упругих постоянных чистых металлов и их соединений показывает, что размерные эффекты для чистых металлов начинаются при меньших размерах частиц. Для галоидных соединений металлов, особенно для галогенидов лантаноидов, область размерных эффектов попадает в микронный диапазон. Во всех случаях при достижении критического радиуса частиц закон Холла-Петча сменяется на обратный и происходит не увеличение твердости частиц, а их «размягчение».
 В рамках термодинамического подхода для зависимости температуры плавления частиц от их размера получено выражение, которое с большой точностью описывает экспериментальные кривые для наночастиц. Показано также, что одним из механизмов образования «невидимого» золота является нестабильность его соединений в ультрадисперсном состоянии. В работе предложена методика, которая исключает матричный эффект и может использоваться для обнаружения «невидимого» золота.
 Показано, что как и в случае теплопроводности, электрическая проводимость уменьшается значительно при уменьшении размера частиц металла. Для металлических наноструктур модель Фукса-Зондхеймера работает неплохо при учете размерной зависимости длины свободного пробега электрона.
 Предложен метод определения поверхностного натяжения диэлектриков (минералов). Данный способ не имеет аналогов и позволяет определять важнейшие характеристики диэлектриков – поверхностное натяжение и плотность поверхностных состояний, которые определяют, например, их флотационные параметры.
 Представленная в монографии модель позволяет объяснить природу различия зависимостей магнитной восприимчивости руд различных структурных типов. Предложено экспериментальное определение поверхностного натяжения магнитных материалов и алгоритм технологических операций при определении параметров магнитной сепарации руды.
 Монография предназначена для научных работников и инженеров, студентов технических, физических и химических специальностей, а также для специалистов, занимающихся вопросами минералогии и материаловедения.</t>
  </si>
  <si>
    <t>Физические свойства наночастиц металлов их соединений и природных минералов 2 часть</t>
  </si>
  <si>
    <t>Притворова Т.П. , Д.Е. Бектлеева, Г.Б. Пестунова, Г.С. Казизова, Г.А. Кокабаева, О.А. Кулов</t>
  </si>
  <si>
    <t>Нестандартная занятость в экономике Казахстана: масштабы, динамика, регулирование</t>
  </si>
  <si>
    <t>В монографии рассмотрены теоретические, методические и практические вопросы исследования нестандартной занятости в Казахстане. Выявлены факторы динамики разных видов нестандартной занятости в условиях постиндустриальной экономики, в том числе обусловленные жесткостью трудового законодательства. Дана оценка тенденций развития нестандартной занятости в экономике Казахстана и определены её негативные последствия. Авторами разработаны методики и проведена оценка экономической эффективности и социального эффекта проектов государственной программы занятости, выявлены резервы улучшения конечных результатов программы и разработаны рекомендации по управлению программой, её институциональному обеспечению, стилю работы администраторов. В монографии предложены пути улучшения методического обеспечения идентификации неформальной занятости и самозанятости. 
 Монография предназначена для работников органов управления и исполнительной власти, ученых-экономистов, докторантов, магистрантов, преподавателей вузов.</t>
  </si>
  <si>
    <t>Притворова Т.П. , Легостаева А.А.</t>
  </si>
  <si>
    <t>Управление и бюджетирование по результатам в общественном секторе экономики</t>
  </si>
  <si>
    <t>В учебном пособии рассмотрена система государственного управления и бюджетирования, ориентированного на результаты. Подробно изложены особенности управления по результатам в общественном секторе (модели и механизмы). Учебное пособие охватывает деятельность государства по предоставлению общественных благ в экономике Казахстана через призму СНС-93 и дает представление о системе контроллинга в бизнесе и государственном управлении, оценке стратегических планов и программ, методических основах определения полной стоимости государственной услуги. Учебное пособие предназначено для обучающихся по специальностям «Экономика», «Менеджмент», «Госдуарственное и муниципальное управление», преподавателей, практических работников.</t>
  </si>
  <si>
    <t>Прокопов К.П.</t>
  </si>
  <si>
    <t>Млекопитающие (Mammalia) Восточного Казахстана (в 2-х т.)</t>
  </si>
  <si>
    <t>Учебное пособие: «Млекопитающие (Mammalia) Восточного Казахстана» написано на основе многолетних полевых исследований автора и литературных источников. 
 Учебное пособие призвано пробудить у читателей интерес к фауне млекопитающих Восточного Казахстана, оно предназначено широкому кругу читателей, интересующихся животным миром региона. Особенно полезной информация о млекопитающих Восточного Казахстана будет для преподавателей и студентов ВУЗов, училищ, колледжей, учителей и учащихся школ, гимназий, лицеев в качестве учебного пособия, а также для научных работников и специалистов в сфере охраны природы. 
 Книга проиллюстрированна фотографиями автора.</t>
  </si>
  <si>
    <t>Прохасько Л.С., Залилов Р.В., Зинина О.В., Асенова Б.К., Ярмаркин Д.А.</t>
  </si>
  <si>
    <t>Прогрессивные технологии обработки жидких пищевых сред</t>
  </si>
  <si>
    <t>аналитический обзор</t>
  </si>
  <si>
    <t>В аналитическом обзоре дано описание рабочего процесса гидродинамических кавитационных устройств непрерывного принципа действия, реализующих переход двухфазной среды через прыжок давления – мощный инструмент диспергирования жидких присадок в несущую среду. Аналитический обзор предназначен для студентов, обучающихся по программам высшего профессионального образования по направлениям подготовки: продукты питания животного происхождения, технология продовольственных продуктов; пищевая биотехнология; технология перерабатывающих производств; пищевая безопасность.</t>
  </si>
  <si>
    <t>Прохасько Л.С., Ребезов М.Б., Асенова Б.К.</t>
  </si>
  <si>
    <t>Современные проблемы науки и техники в пищевой промышленности</t>
  </si>
  <si>
    <t>В учебном пособии приведены цели и задачи изучения дисциплины «Современные проблемы науки и техники в пищевой промышленности», а также формируемые компетенции в процессе ее освоения. Учебное пособие состоит из конспекта лекций, практикума, а также тем курсовой работы и методических рекомендаций по ее выполнению. В конспекте лекций приведены общие сведения об основах производства продуктов питания, научные основы производства пищевых продуктов, информация о развитии научных представлений в сфере производства продуктов питания. Данное учебное пособие предназначено для магистров дневной и заочной форм обучения по направлениям: продукты питания животного происхождения, технология продовольственных продуктов; пищевая биотехнология, технология перерабатывающих производств; пищевая безопасность.</t>
  </si>
  <si>
    <t>Пусурманова Г. Ж.</t>
  </si>
  <si>
    <t>Технология подготовки и производства нефтяных масел (в 2-х т.)</t>
  </si>
  <si>
    <t>Учебное пособие предназначено для докторантов, магистрантов, студентов высших учебных заведений, обучающихся по специальностям:, 5В072100 - «Химическая технология органических веществ», 390640 -«Химическая технология нефти, газа и угля» и может быть полезна специали-стам, работающим в нефтегазовой отрасли. В учебном пособии рассмотрены вопросы технологии подготовки и производства нефтяных масел. Особое внимание уделено современным процессам производства нефтяных масел: депарафинизации, деасфальтизации, селективной очистке, очистке адсорбентами, гидрогенизационным процессам.</t>
  </si>
  <si>
    <t>Пусурманова Г.Ж., Дауренбек Н.М., Надиров К.С.</t>
  </si>
  <si>
    <t>Мунай мен газдын химиясы және физикасы</t>
  </si>
  <si>
    <t>Химия и физика нефти и газа. 1 часть</t>
  </si>
  <si>
    <t>Учебник предназначен для студентов образовательной программы 5В072100 - «Химическая технология органических веществ», инженерно - технических и научных работников нефтегазовой отрасли.
 В учебнике рассмотрены физико-химические характеристики и свойства нефти, нефтепродуктов, природных газов, методы их исследования и разделения. Описаны химические свойства основных классов и групп органических соединений, входящих в состав нефти и газа.</t>
  </si>
  <si>
    <t>Химия и физика нефти и газа. 2 часть</t>
  </si>
  <si>
    <t>Пусурманова Г.Ж., Танашев С.Т.</t>
  </si>
  <si>
    <t>Рациональные способы переработки тяжелых нефтей и нефтяных остатков</t>
  </si>
  <si>
    <t>Пчельникова Ю.Н., Касимов А.Т.</t>
  </si>
  <si>
    <t>Технология реконструкции зданий</t>
  </si>
  <si>
    <t>В пособии изложены основные положения по технологии реконструкции зданий и сооружений, проектированию технологии реконструкции зданий и сооружений, организации строительства в условиях реконструкции действующих предприятий, реконструкции зданий и сооружений, монтажа, демонтажа конструкций, усиления конструкций. В программе курса рассмотрены такие вопросы как цель, задачи и основные понятия курса «Технология реконструкции зданий».Учебное пособие соответствует требованиям учебного плана и рабочей учебной программы дисциплины «Технология реконструкции зданий» и включает краткий лекционный курс. Предназначено для студентов специальности 5В072900– «Строительство» всех форм обучения.</t>
  </si>
  <si>
    <t>Пчельникова Ю.Н., Курохтина И.А.,. Кожас А.К, Толеубаева Ш.Б.</t>
  </si>
  <si>
    <t>Современные расчетные программные комплексы</t>
  </si>
  <si>
    <t>Рассмотрены примеры по расчету строительных конструкций с помощью вычислительной программы Лира. Описаны примеры статического расчета, расчета строительных конструкций на прочность, устойчивость. Рассматриваются вопросы проектирования железобетонных, металлических конструкций предназначенных для зданий и сооружений. Использованы действующие нормативные документы Республики Казахстан, учебники. Предназначено для докторантов специальности 6D072900– «Строительство» по дисциплине «Современные расчетные программные комплексы».</t>
  </si>
  <si>
    <t>Рабат О.Ж., Мұратәлиев Ж. Д. Сабралиев Н.С., Ағабекова Д.А.</t>
  </si>
  <si>
    <t>Көлік жүргізушілерін даярлаудың қағидаттары мен жол қозғалысы ережелері</t>
  </si>
  <si>
    <t>Ұсынылып отырған «Көлік жүргізушілерін даярлаудың қағидаттары мен жол қозғалысы ережелері» оқу құралында: жол қозғалысын қамтамасыз етуде жүргізушілерді даярлаудың, оқытудың негізгі қағиғдаттары мен ережелері, өндірістік оқу шеберінің жүргізушіге қояр талабы, Қазақстан Республикасы Жол қозғалысының ережелері, көлік құралдарын жүргізушілерді даярлауды және қайта даярлауды ұйымдастыру, оқу үдерісін ұйымдастыру, көлік құралдарын жүргізушілерді даярлаудың "А", "В", "С", "В,С", "Д", "Е" санаттарының үлгілік және тақырыптық бағдарламалардың түпнұсқалары қарастырылған.«Көлік жүргізушілерін даярлаудың қағидаттары мен жол қозғалысы ережелері» оқу құралы 5В090100 -«Тасымалдауды, қозғалысты ұйымдастыру және көлікті пайдалану» саласында дайындалатын жоғары оқу орындарының студенттері мен көлік жүргізушілерін даяарлайтын мекеме қызметкерлеріне және кәсіби оқырмандарға арналған.Сондықтан ұсынылып отырған оқу құралының мақсаты - студенттер мен өндіріс мамандарын ҚР жол ережелерінің талаптарына сәйкес жүргізуші - автомобиль –қозғалыс ортасында сапалы көлік жүргізушілерін даярлауға қомақты үлес қосу.</t>
  </si>
  <si>
    <t>Рабат О.Ж., Сабралиев Н.С.</t>
  </si>
  <si>
    <t>Автомобильдердің құрлыстары мен функционалдық қасиеттері (2 томда)</t>
  </si>
  <si>
    <t>Ұсынылып отырған «Автомобильдердің құрлыстары мен функционалдық қасиеттері» оқу құралында автомобилдердің жалпы құрылысы, қызметі, әрекеттік қағидалары, автомобилдердің механизмдері мен жүйелерінің түрлі конструкциясының негізгі жұмыс істеу қағидалары, көлік жүргізушілерін дайындау кезінде жол апаттарынан сақтандыратын әдістемелік тәсілдері қарастырылған.«Автомобильдердің құрылыстары мен функционалдық қасиеттері» оқу құралы: 5В071300- «Көлік, көлік техникасы және технологиясы» және 5В090100-«Тасымалдауды ұйымдастыру, қозғалыс және көлікті пайдалану» саласында дайындалатын жоғарғы оқу орырндарының студентері мен мекеме қызметкерлеріне және кәсіби оқырмандарға арналған оқулық құрал.Сондықтанда, ұсынылып отырған оқу құралының мақсаты - студенттер мен өндіріс мамандарын заманауи автомобильдердің құрлыстарымен, механизмдерінің түбегейлі жұмыс қағидаларымен, конструкцияға қойылатын талаптармен, заңнамалық шектеулермен, автомобильдердің: функционалдық қасиеттерімен, белсенді және пассивті қауіпсіздік қасиеттерімен, жіктелуімен, түрлі құрастырмалардың артықшылықтарымен олқылықтарын таныстырып, тұрғын аймақтардың экологиялық мәселелерін жақсартуға қомақты үлесін қосу</t>
  </si>
  <si>
    <t>Раздыков С.З.</t>
  </si>
  <si>
    <t>Этногенез казахов степной зоны Западной Сибири (XVI - первая половина XIX вв.)</t>
  </si>
  <si>
    <t>Предметом исследования в настоящей монографии являются изменения в социально – экономической жизни казахов юга Западной Сибири, ее степной части в XVI - первой половине XIX вв.Монография выполнена на основе использования архивных материалов Алматы, Москвы, Санкт-Петербурга, Семипалатинска, Омска, Томска, Барнаула, Оренбурга.Книга рассчитана на этнологов, историков, студентов и преподавателей гуманитарных факультетов вузов, и всех, кто интересуется историей казахской диаспоры.</t>
  </si>
  <si>
    <t>Разина О.В., Цыба П.Ю.</t>
  </si>
  <si>
    <t>Космологические модели с g-эссенцией и обобщенным уравнением состояния вещества</t>
  </si>
  <si>
    <t>Представленная монография посвящена разработке и исследованию космологических моделей, описывающих эволюцию Вселенной в целом, в которых представлены точные решения уравнений модифицированной теории гравитации со скалярными и фермионными полями и их обобщениями. Для студентов, магистрантов, PhD докторантов и преподавателей вузов физико-математического профиля и физикам-теоретикам</t>
  </si>
  <si>
    <t>Раимбеков Ж. С.</t>
  </si>
  <si>
    <t>Оқу қуралында «Кәсіпорын экономикасы» пәнінің тақырыптары бойынша теориялық мағлұматтар және түсініктер мен қатар есептер әдістемелік нұсқауларымен берілген. Бұл есептерді шығарып үйрену студенттерге теорияны тереңірек меңгеріп және өнімнің өзіндік құныны өнінімнің бәсекеге қабілеттілігін, табыстылығын және капитал салымның тиімділігін, өнімнің бағасын қалыптастыруды өз бетінше есептеуді жүргізуді үйренуге көмектеседі.
 Оқу қуралында кәсіпорынның жаңа нарықтық жағдайда табысты өндіріс үдерісін қамтамасыз ету, негізгі және айналым капиталын тиімді пайдалану, өндіріс ресурстарын ұтымды және т.б. жайлы сұрақтарға нақты есептер мен өндірістік жағдайларды қарастыру арқылы жауап береді. 
 Жоғары оқу орынының экономикалық мамандықтары студенттеріне арналған.</t>
  </si>
  <si>
    <t>Маркетинговые исследования</t>
  </si>
  <si>
    <t>Учебное пособие посвящено практическому использованию методов, приемов и инструментов маркетинговых исследований в деятельности фирм, а также анализу собранных маркетинговых информаций. Пособие содержит многочисленные рекомендации по проведению маркетинговых исследований с учетом казахстанского рынка и действующих правил учета и отчетности.
  В учебном пособии представлены лабораторные работы по различным аспектам исследования и анализа рынка.
  Учебное пособие предназначено для студентов экономических специальностей высших учебных заведений, а также предпринимателей, интересующихся проблемами маркетингового исследования рынка.</t>
  </si>
  <si>
    <t>Производные финансовые инструменты</t>
  </si>
  <si>
    <t>В учебном пособии рассмотрены понятие и классификация производных финансовых инструментов, рынок фьючерсных контрактов, биржевые опционы и торговля ими, экономическая природа форвардных, фьючерсных, опционных и своп‐контрактов, базовый теоретический материал по ценообразованию на производные финансовые инструменты, математические модели, используемые в операциях с производными инструментами, экзотические производные инструменты, а также основные моменты, связанные с деятельностью срочных бирж, в том числе в рамках казахстанского законодательства.
 В учебное пособие включены также вопросы для самоконтроля, рекомендательный библиографический список.
 Для студентов и магистрантов высших учебных заведений.</t>
  </si>
  <si>
    <t>Экономика логистических систем предприятия (в 2-х т.)</t>
  </si>
  <si>
    <t>В учебном пособии рассмотрены экономические основы формирования и эффективного функционирования логистической системы как одного из разделов рыночной экономики и экономики предприятия в частности. 
 Представлены основы формирования экономических отношений в логистических системах, экономический анализ логистической деятельности и потенциала предприятия, экономические основы функционирования снабженческой, производственной и сбытовой логистики. В учебном пособии также рассмотрены логистические затраты, методика их анализа, оптимизации и пути их снижения. 
 Учебное пособие предназначено для студентов и аспирантов высших учебных заведений, научных работников и специалистов по логистике</t>
  </si>
  <si>
    <t>Раимбеков Ж. С., Сыздыкбаева Б. Сарсенова А.</t>
  </si>
  <si>
    <t>Логистика региональной системы товародвижения (в 2-х т.)</t>
  </si>
  <si>
    <t>В монографии освещены теоретико-методологические, методические и практические вопросы организации и развития системы товародвижения в региональной экономике на основе логистики. В книге исследуются такие значимые для экономики проблемы, как обоснование необходимости логистического подхода к управлению системой товародвижения, анализ организации систем товародвижения; анализ, выбор мероприятий по оптимизации и снижению логистических затрат промышленного предприятия; концептуальные подходы к организации логистической системы товародвижения на уровне региона и предприятия. 
  Рекомендуется ученым, аспирантам, магистрантам и преподавателям высших учебных заведений, всем заинтересованным лицам.</t>
  </si>
  <si>
    <t>Раимбеков Ж. С., Сыздыкбаева Б.У.</t>
  </si>
  <si>
    <t>Механизмы развития конкурентоспособных транспортно-логистических кластеров в Казахстане</t>
  </si>
  <si>
    <t>В монографии рассматриваются теоретико-методологические вопросы организации и развития транспортно-логистического кластера в Казахстане. Дана оценка состояния развития в стране рынка транспортно-логистических услуг и систем. Предложены концептуальные основы формирования транспортно-логистического кластера и уточнена методология его формирования. Рассмотрены практические аспекты развития транспортно-логистического кластера (на примере южных регионов Казахстана).
 Рекомендуется ученым, магистрантам, докторантам и преподавателям высших учебных заведений, всем заинтересованным лицам.</t>
  </si>
  <si>
    <t>Транспортно-логистическая система Казахстана: механизмы формирования и развития</t>
  </si>
  <si>
    <t>В монографии рассматриваются теоретико-методологические, методические и практические вопросы организации и развития единой интегрированной транспортно-логистической системы в Казахстане. Дана оценка состояния развития транспортно-логистического комплекса страны, государственной политики в этой сфере. Разработаны концептуальные основы формирования транспортно-логистического кластера и методология формирования интегрированной транспортно-логистической системы Казахстана. Рассмотрены практические аспекты формирования региональной транспортно-логистической системы как части единой системы (на примере южных регионов Казахстана).
  Рекомендуется студентам, магистрантам, докторантам и преподавателям высших учебных заведений, всем заинтересованным лицам.</t>
  </si>
  <si>
    <t>Раимбеков Ж.С., Сарсенова А.</t>
  </si>
  <si>
    <t>Финансовый менеджмент (в 2-х т.)</t>
  </si>
  <si>
    <t>В учебном пособии в соответствии с требованиями государственного образовательного стандарта высшего профессионального образования рассмотрены основы финансового менеджмента с использованием зарубежного опыта и отечественной практики. Пособие содержит основные вопросы, изучаемые студентами во время курса. Структура изложения материала в виде конспектов лекций, вопросов позволит быстро и легко подготовиться к экзамену.
 Предназначено для студентов, магистрантов, и преподавателей экономических специальностей высших учебных заведений, всем заинтересованным лицам.</t>
  </si>
  <si>
    <t>Раимбеков Ж.С., Сыздыкбаева Б.У.</t>
  </si>
  <si>
    <t>Основы логистики</t>
  </si>
  <si>
    <t>В учебном пособии рассмотрены теоретические вопросы логистики, ее сущность, этапы становления, основные концепции логистики и ее место в системе экономических наук. Описаны логистические процессы, их инфраструктурное и ресурсное обеспечение. 
 Представлены основные пути и методы формирования и развития логистики и логистической системы на разных уровнях: предприятий, отрасли, региона, освещен опыт использования и концептуальные основы развития логистики в Казахстане.
 Учебное пособие предназначено для студентов экономических специальностей высших учебных заведений.</t>
  </si>
  <si>
    <t>Раимов А.Б.</t>
  </si>
  <si>
    <t>Синтаксис современного русского языка (в 2-х т.)</t>
  </si>
  <si>
    <t>В учебном пособии имеется программный материал по всем разделам курса синтаксиса современного русского языка. 
  Каждая тема представлена с элементами новой педагогической технологии, где указаны план, ключевые слова, цели преподавателя, идентифицируемые учебные цели ( И.У.Ц.), контрольные вопросы и задания и литература. 
  Учебное пособие для студентов университетов по специальности 5В011800 - Русский язык и литература.</t>
  </si>
  <si>
    <t>Раисов Б.О., Исабеков Б.Б.</t>
  </si>
  <si>
    <t>Мақта өсіру технологиясы.</t>
  </si>
  <si>
    <t>Оқу құралы мақта дақылын өсірудің ерекшеліктері мен топырақ-климаттық жағдайы, аймақтың релефі, өндірісте қалыптасқан және жаңа технологиясында топырақты өңдеу тәсілдері, топырақты негізгі және себу алдындағы өңдеу, себу мерзімі мен мөлшері, егісті күту, үстеп қоректендіру, ауыспалы егістердің өнімді арттырудағы ролі, зинды жәндіктер, аурулар және арамшөптердің мақта егістігіндегі түр құрамы, оларға қарсы күрес шаралары жинау тәсілдері келтірілген. Оқу құралы «Агрономия» және «Топырақтану және агрохимия» мамандықтары студенттеріне арналған.</t>
  </si>
  <si>
    <t>Ракаева А.Н., Аханова Н.Е.</t>
  </si>
  <si>
    <t>Қоршаған ортаны қорғау статистикасы</t>
  </si>
  <si>
    <t>Монографияда қоршаған ортаны қорғау саласындағы статистикалық көрсеткіштер мен индикаторлардың жүйесі қарастырылады. Авторлармен қоршаған табиғи орта және оның компонеттері жағдайының статистикалық көрсеткіштері жүйесін қалыптастыру бойынша орындалған қазақстандық және халықаралық зерттеулер аясында алынған айтарлықтай маңызды нәтижелер зерттелінген және жинақталынған. Статистикалық ақпараттарды тиімді пайдалану үшін қоршаған ортаны қорғау бойынша кәсіпорынның статистикалық есептілігінің нысандарын ұсыну тетігін жетілдіру бойынша іс-шаралар ұсынылған. Қоршаған ортаны қорғау аумағында зерттеулер жүргізетін ғылыми қызметкерлер, мамандар үшін.</t>
  </si>
  <si>
    <t>Рақымов М.А.,. Рақымова Ғ.М, Қалмагамбетова А.Ш.</t>
  </si>
  <si>
    <t>Бетон толтырғыштары</t>
  </si>
  <si>
    <t>«Бетон толтырғыштары» оқу құралы 3.08.356-2006 ҚР МЕСТ белгіленген, «Бетон толтырғыштары», «Бетон технологиясы I, II» пәндерін зерделеу кезінде 050730 - «Құрылыс материалдарының, бұйымдары мен конструкцияларының өндірісі» мамандығы бойынша білім алатын студенттерге арналған. Әр түрлі бетонды толтырғыштарды өндірудің технологиялық сұлбалары келтірілген. Өндірістің өнеркісіптік қалдықтарының негізінде бетонды толтырғыштарды алу мәселелері қарастырылған, шикізатты дайындау, дайын өнімді кептіру, күйдіру, салқындату, байыту және қоймалау процестері қарастырылған. Бетон толтырғыштардың физика-механикалық қасиеттері, толтырғыштар түрлерінің бетонның қасиеттеріне әсері, бетон өндіру үшін жарамдылығы толық баяндалған.</t>
  </si>
  <si>
    <t>Рамазанова Г.Н./ Ramazanova G. H.</t>
  </si>
  <si>
    <t>The reference book on abbreviations</t>
  </si>
  <si>
    <t>reference book</t>
  </si>
  <si>
    <t>This reference book contains abbreviations of many spheres of Science and depicts their meanings used in a similar way but have different meanings in a concrete sphere. It aims at developing skills in exploring shortened words and phrases in various spheres of activity by the individuals. The reference book is intended to the process of teaching philological subjects and translation at all grades (Baccalaureate, Magistracy and Doctorate). The reference book may be used in training specialists of other fields. 
 Этот справочник содержит аббревиатуры многих сфер науки и отображает их значения, используемые аналогичным образом, но имеющие разные значения в конкретной сфере. Он направлен на развитие навыков изучения укороченных слов и фраз в различных сферах деятельности отдельных лиц. Справочник предназначен для процесса преподавания филологических предметов и перевода на всех классах (бакалавриат, магистратура и докторантура). Справочник может быть использован при подготовке специалистов других областей.</t>
  </si>
  <si>
    <t>Рамазанова Г.Х.</t>
  </si>
  <si>
    <t>Пояснение в структуре художественного текста</t>
  </si>
  <si>
    <t>Учебно-методическое пособие имеет цель помочь обучающимся овладеть навыками перевода художественной литературы. Формат трех языков (английский, казахский, русский) обуславливает комплексный подход в обучении и овладении навыками перевода Тексты пособия взяты из аутентичной и переводной художественной литературы. Учебно-методическое пособие предназначено для обучающихся по специальности 5В020700 – Переводческое дело.</t>
  </si>
  <si>
    <t>Рамазанова Ж. С.</t>
  </si>
  <si>
    <t>Сөйлеу техникасы</t>
  </si>
  <si>
    <t>Ұсынылып отырған оқу құралы жоғары оқу орындарында сабақ кредиттік технология бойынша жүргізілетін бөлімдерде оқитын студент, магистр, докторанттарға арналған.
 Сөйлеу техникасының құрамды бөліктері – бұл дыбыстық, тыныстық қойылымы, сөйлеу сәтіндегі дауыстың, дикциясының, орфоэпиясының дұрыс қойылымы. Сөйлеу техникасының мәні – дыбыстау нормаларын сақтауда артикуляция, дыбыс, тыныс бойынша жұмыстарды ұйымдастыру.
 Аталған оқу құралы 5В050400 – «Журналистика» және 5В051400 – «Қоғаммен байланыс» мамандығының күндізгі және сырттай бөлімінде оқитын студенттерге, магистр, докторанттарға арналған, сондай-ақ филолог, педагог мамандарға көмекші құрал бола алады.</t>
  </si>
  <si>
    <t>Телерадиожурналистика</t>
  </si>
  <si>
    <t>Ұсынылып отырған практикум жоғары оқу орындарындағы журналистика мамандығы бойынша оқитын студенттерге арналады. Мұнда міндетті компонент бойынша оқытылатын «Телерадиожурналистика» пәнінен қажетті материалдар қамтылған, практикалық сабақтарда талданатын сұрақтар, тапсырмалар, пайдалы кеңестер, шығармашылық жұмыс барысында қажет пайдалы сілтемелер, журналист тәжірибесінде маңызды рөл атқаратын нормативтік-құқықтық құжаттар, тест сұрақтары берілген. Практикалық материалдар студенттердің ғылыми тұрғыда өз бетімен іздене отырып, тақырыпты терең де жан-жақты игерулерін мақсат етеді.
 Аталған оқу-әдістемелік құралы 5В050400 – «Журналистика» және 5В051400 – «Қоғаммен байланыс» мамандығының күндізгі және сырттай бөлімінде оқитын студенттерге, магистрлерге арналған, сондай-ақ өздігінен мамандығын жетілдірушілерге көмекші құрал бола алады.</t>
  </si>
  <si>
    <t>Рахимжанова Г.Б. Белесарова Б.Б.</t>
  </si>
  <si>
    <t>Курстық жұмысқа «Графикалық дизайн элементтері мен үрдістері I-II-III-IV»</t>
  </si>
  <si>
    <t>Курстық жұмыстарға негізгі түсініктері мен талаптары қарастырылған, соның ішінде мазмұны, безендірілуі және жұмыстарды дайындауы мен қорғауы бойынша сұрақтар. Сәулет құрылыс факультетінің 5В042100 – «Дизайн» мамандығының 2-3 курс студенттеріне арналған</t>
  </si>
  <si>
    <t>Рахимжанова М.Б, Мубараков А.М., Давлетова А. Х., Касымова А. Х., Адырбекова А.</t>
  </si>
  <si>
    <t>Компьютерная графика</t>
  </si>
  <si>
    <t>Учебное пособие предназначена для преподавателей вузов, научных работников, магистрантов и студентов повысить эффективность образовательного процесса посредством внедрения в практику новых информационно-коммуникационных технологий; улучшить качество обучения на основе интеграции педагогических и информационно-коммуникационных технологий; формировать у преподавателей мировоззрение открытого информационного общества; повысить квалификацию преподавателей в области методики использования информационно-коммуникационных технологий, система графических задач, особенности их построения, области использования и вопросы, связанные с методами решения графических задач в условиях фундаментализации образования и методике обучения компьютерной графики</t>
  </si>
  <si>
    <t>Рахимжанова Н.Ж.</t>
  </si>
  <si>
    <t>Химиялық технологиялық өндірістің негізгі процестері мен аппараттары</t>
  </si>
  <si>
    <t>Рахимжанова С.К.</t>
  </si>
  <si>
    <t>Математический анализ 1</t>
  </si>
  <si>
    <t>Данное учебно – методическое пособие предназначено для студентов специальностей «5В060100 – Математика» . Содержит все составляющие учебно – методического комплекса дисциплины и может быть использовано на занятиях по математическому анализу 1 как в аудитории так и для самостоятельного изучения</t>
  </si>
  <si>
    <t>Рахимжанова С.К., Каратаева Д.С.</t>
  </si>
  <si>
    <t>Учебно-методическое пособие по теории вероятностей и математической статистике</t>
  </si>
  <si>
    <t>Учебно-методическое пособие на казахском и русском языках предназначено для студентов специальности «5В060100-Математика». Оно может быть также полезно преподавателям при подготовке и организации учебного процесса. Пособие состоит из следующих разделов: силлабус, глоссарий, краткий конспект лекций с мультимедийным сопровожением, план проведения практических занятий, план проведения самостоятельной работы обучающихся, материалы текущего, рубежного и итогового контроля</t>
  </si>
  <si>
    <t>Ықтималдықтар теориясы және математикалық статистика пәнінен оқу-әдістемелік құрал</t>
  </si>
  <si>
    <t>Оқу-әдістемелік құрал қазақ және орыс тілдерінде «5В060100-Математика» мамандығының студенттеріне арналған. Сонымен қатар, оқытушыларға оқу үрдісінде дайындауда және ұйымдастыруда тигізер көмегі көп. Оқу-әдістемелік құрал төмендегі негізгі әдістемелік бөлімдерден тұрады: силлабус, оқу пәні бойынша глоссарий, мультимедиялық қосымшасы бар дәрістердің қысқаша конспекті, тәжірибелік сабақтарды өткізу жоспары, студенттердің өздік жұмыс жасау жоспары, ағымдық, аралық және қорытынды бақылауға арналған материалдар кіреді</t>
  </si>
  <si>
    <t>Ықтималдықтар теориясы және математикалық статистика</t>
  </si>
  <si>
    <t>Оқу-әдістемелік құрал «5В060100-Математика» мамандығының студенттеріне арналған. Сонымен қатар, оқытушыларға оқу үрдісінде дайындауда және ұйымдастыруда тигізер көмегі көп. 
 Оқу-әдістемелік құрал төмендегі негізгі әдістемелік бөлімдерден тұрады: силлабус, оқу пәні бойынша глоссарий, мультимедиялық қосымшасы бар дәрістердің қысқаша конспекті, тәжірибелік сабақтарды өткізу жоспары, студенттердің өздік жұмыс жасау жоспары, ағымдық, аралық және қорытынды бақылауға арналған материалдар кіреді.</t>
  </si>
  <si>
    <t>Теория вероятностей и математикая статистика</t>
  </si>
  <si>
    <t>Учебно-методическое пособие на казахском и русском языках предназначено для студентов специальности «5В060100-Математика». Оно может быть также полезно преподавателям при подготовке и организации учебного процесса. 
 Пособие состоит из следующих разделов: силлабус, глоссарий, краткий конспект лекций с мультимедийным сопровожением, план проведения практических занятий, план проведения самостоятельной работы обучающихся, материалы текущего, рубежного и итогового контроля.</t>
  </si>
  <si>
    <t>Рахимов Б.С.</t>
  </si>
  <si>
    <t>Қазақ тарихы жырларының поэтикасы</t>
  </si>
  <si>
    <t>Рахимов М.А., Икишева А.О., Сейдинова Г.А., Сулеймбекова З.А</t>
  </si>
  <si>
    <t>Бетон технологиясы II</t>
  </si>
  <si>
    <t>«Бетон технологиясы II» пәні бойынша дәрістер курсы оқу құралы 5В073000 «Құрылыс материалдарын, бұйымдарын және конструкцияларын өндіру» мамандығы студенттеріне «Бетон технологиясы II», «Бетон және керамика материалдарының өндірістерін жобалау» пәндерін оқу кезінде қолдануға арналған, сонымен қатар, магистранттар мен докторанттар арнайы пәндерді оқу кезінде қолданылуы мүмкін. Құрамына бетон құрамдастарын тасымалдау және қоймалау, бетон араласпаларын дайындау, арматуралық элементтерді өндіру, элементтерді әртүрлі әдістермен қалыптау, жылулық өңдеу және дайын элементтерді қоймалау мәселелері кіретін темірбетон бұйымдарын өндірудің зауыттық технологиясы қарастырылған.</t>
  </si>
  <si>
    <t>Рахимова А. М.</t>
  </si>
  <si>
    <t>Адам интеллектісі дамуының лингвистикалық аспектілері</t>
  </si>
  <si>
    <t>Монографияда адами капитал негізі болып табылатын интеллектуалдық қабілетті білдіретін ұғымдарға анықтама беріле отыра, концептуалдық талдау жасау арқылы олардың философиялық, психологиялық, педагогикалық мәні ашылған. Қазақ тіліндегі адам интеллектісін сипаттайтын концептілерге лингвомәдени талдау жасалған. Бұл зерттеу еңбегі тілтанушы, гуманитарлық ғылыммен айналысатын мамандарға, докторанттар мен магистранттарға арналады.</t>
  </si>
  <si>
    <t>Рахмадиева С.Б.</t>
  </si>
  <si>
    <t>Химия природных биологически активных соединений. 1-часть</t>
  </si>
  <si>
    <t>Учебник содержит сведения по структурам, распространению, классификации, свойствам, способам получения, синтезу, применении, биологическим функциям основных групп биологически активных соединений природного происхождения: терпеноидам, стероидам, углеводам, нуклеотидам, простагландинам, фенольным соединениям, алкалоидам, белкам и пептидам, антибиотикам. Книга снабжена контрольными вопросами по каждой группе соединений и списком рекомендуемой литературы. Учебник предназначен для студентов химических и медико-биологических специальностей высших учебных заведений.</t>
  </si>
  <si>
    <t>Химия природных биологически активных соединений. 2-часть</t>
  </si>
  <si>
    <t>Рахмадиева С.Б., Ғазизова А.Д.</t>
  </si>
  <si>
    <t>Табиғи биологиялық белсенді қосылыстар химиясының негіздері. 1-бөлім</t>
  </si>
  <si>
    <t>Оқулықтың құрамына табиғи биологиялық белсенді қосылыстардың негізгі топтарының: простагландиндердің, терпеноидтардың, стероидтардың, көмірсулардың, нуклеотидтердің, фенолдық қосылыстардың, ақуыздардың, пептидтердің, алкалоидтардың, антибиотиктердің құрылымдары, таралуы, жіктелуі, қасиеттері, алу тәсілдері, синтезі, қолданылуы, биологиялық функциялары туралы мәліметтер кіргізілген. Кітапта қосылыстардың әрбір тобы бойынша бақылау сұрақтары мен ұсынылатын әдебиеттің тізімімен жабдықталған. Оқулық жоғарғы оқу орындарының химия, биология және медицина мамандықтарын меңгеретін студенттеріне арналған.</t>
  </si>
  <si>
    <t>Табиғи биологиялық белсенді қосылыстар химиясының негіздері. 2-бөлім</t>
  </si>
  <si>
    <t>Рахманова Ж.С.</t>
  </si>
  <si>
    <t>Метрология</t>
  </si>
  <si>
    <t>«Метрология» оқулығы студенттерді өлшеу әдістері мен түрлері, яғни дәлдік қолданылуы, сезімталдық және көрсету тұрақтылығы бойынша жіктеулерді үйреніп, өлшеу құралдарының метрологиялық сипаттамаларын нормалау ережелерімен және таңдау принциптерімен танысып, өндірісте өлшеу нәтижелерін анықтауға арналған метрологиялық сипаттамаларын ұсынады.
 Оқулықты жоғары оқу орнындағы барлық өнеркәсіп өнімдерінің өндірісін қамтамасыз етуге бағытталған техникалық саладағы және «Стандарттау, сертификаттау және метрология» мамандықтары бойынша оқитын студенттерге қолдануға болады.
 Оқулық 22 кесте, 33 сурет және 38 қолданылған әдебиеттерден тұрады.</t>
  </si>
  <si>
    <t>Тігін бұйымдарын құрастыру</t>
  </si>
  <si>
    <t>Бұл оқу құралы жоғары оқу орындарына, колледж, кәсіби мектептерге «Тігін бұйымдарын құрастыру» пәнінен қазақ тілдінде жазылып ұсынылып отыр. Оқу құралының құндылығы тігін бұйымдарын құрастыру әдістеріне байланысты әрбір тақырыпқа теориялық және тәжірибелік жұмыстар мен тест сұрақтары берілген. Сонымен қатар ұлттық киімдер үлгілері мен компьютерлік технологияны қолдану көрсетілген</t>
  </si>
  <si>
    <t>Рахметова Н.Б., Абдуллина Қ.Е.</t>
  </si>
  <si>
    <t>Компьютерлік графика және жобалау (көркем еңбек пәніне арналған)</t>
  </si>
  <si>
    <t>Бұл оқу құралы жоғары оқу орындары, кәсіби колледж студенттеріне компьютерлік графика және жобалау курсына, мектептегі көркем еңбек пәнінен жоғары сынып оқушыларына дизайн және графикалық жобалау бөліміне берілген тақырыптарға қолдануға арналған оқу құралы. Бұл оқу құралының мазмұны теориялық және тәжірибелік жұмыстарға арналып жазылып отыр. «Компьютерлік графика және жобалау» (көркем еңбек пәніне арналған) оқу құралы Қазақ Ұлттық қыздар педагогикалық университетінің «Кәсіптік білім» кафедрасының оқу - әдістемелік кеңесінің 12 сәуір 2019 жылғы отырысының №4 хаттамасымен ұсынылды</t>
  </si>
  <si>
    <t>Рахметулина Ж. /Zh. Rakhmetulina, Т.Abylaykhanova, G.Urazbayeva</t>
  </si>
  <si>
    <t>Еconomic theory and practice</t>
  </si>
  <si>
    <t>The course of lectures contains all sections of «Еconomic theory and practice» discipline. It is intended first of all for students of Programs 5В050600 «Еconomics», teachers of economic disciplines and all others who are interested in theoretical bases of functioning of economy. It is recommended for publication by the educational-methodical association of the Republican educational-methodical council of the Ministry of Education and Science, the protocol number 2 from 01.07.2016 y.</t>
  </si>
  <si>
    <t>фран</t>
  </si>
  <si>
    <t>Рахметуллина М.А. , Кружкова Е.В., Мухамеджанова Ш.Т.</t>
  </si>
  <si>
    <t>Практическая грамматика французского языка</t>
  </si>
  <si>
    <t>Язык французский</t>
  </si>
  <si>
    <t>Рахымбек Д., Бейсеков Ж., Мадияров Н.К.</t>
  </si>
  <si>
    <t>Мектеп геометрия (стереометрия) курсын оқыту әдістемесі</t>
  </si>
  <si>
    <t>Оку құралында жоғары оқу орындарында білім беру саласындағы «Математика» мамандығына арналған «Математиканы оқыту теориясы мен әдістемесі» пәнінен стереометрия бөлімінің тақырыптары қамтылады: стереометрия курсының алғашқы сабақтары, кеңістіктегі түзулердің, жазықтықтардың, түзу мен жазықтықтың өзара орналасуы, көпжақтар және айналу денелері, стереометриялық салу есептері. 
 Мұнда стереометрия ұғымдарын мектеп математика курсына енгізу туралы түрліше көзқарастар мен оларды әр түрлі нұсқаларда енгізу мүмкіндіктеріне шолу жасалынып, теориялық материалдарды баяндау мен оларды тиянақтау әдістемесі жазылған. 
 Оқу құралы университеттер мен педагогикалық жоғары оқу орындарының студенттерiне, магистранттарға, докторанттарға және мектеп математика мұғалiмдерiне арналған.</t>
  </si>
  <si>
    <t>Рахымбек Д., Дуйсебаева П.С., Бекмолдаева Р.Б.</t>
  </si>
  <si>
    <t>Тендеулер мен теңсіздіктерді шешу</t>
  </si>
  <si>
    <t>Оқу құралында теңдеулер мен теңсіздіктерді, теңсіздіктер жүйелерін шешу қарастырылады. Әрбір тақырыпқа қысқаша теориялық негіздемелер жасалынып, есептер шығару үлгілері көрсетілген. Студенттердің сабақта немесе үйде өз бетінше шығаруына арнап есептер топталған. Құрал күндіз және сырттай оқитын студенттерге арналады.
 Оқу құралы 5В010900-«Математика» мамандығы студенттері үшін арналған.</t>
  </si>
  <si>
    <t>Рахымбек Д., Дүйсебаева П., Кәдеев И.</t>
  </si>
  <si>
    <t>Алгебралық және тригонометриялық өрнектерді түрлендіру</t>
  </si>
  <si>
    <t>Оқу құралында алгебралық және тригонометриялық өрнектерді түрлендіру бөлімі қарастырылады. Онда математикалық өрнек, өрнектерді теңбе-тең түрлендіру, бүтін рационал, бөлшек рационал, иррационал, көрсеткіштік , логарифмдік және тригонометриялық өрнектерді түрлендіру, теңсіздіктерді дәлелдеу тақырыптары қамтылған. Әрбір тақырыпқа қысқаша теориялық негіздемелер жасалынып, есептер шығару үлгілері көрсетілген. Студенттердің сабақта немесе үйде өз бетінше шығаруына арнап есептер топталған. Әр қайсысында 25 есептен тұратын 12 нұсқа семестрлік жеке тапсырмалар құрастырылған. Құрал күндіз және сырттай оқитын студенттерге арналады.</t>
  </si>
  <si>
    <t>Рахымбек Д., Кенеш Ә.С.</t>
  </si>
  <si>
    <t>Мектеп геометрия (планиметрия) курсын оқыту әдістемесі</t>
  </si>
  <si>
    <t>Оқу құралы 5В010900-Математика мамандық студенттері үшін арналған.
 Оқу құралында планиметрия курсын оқытудың мақсаты мен міндеттері, математикалық сөйлемдермен жүргізілетін жұмыстар, геометриялық есептер шығару, геометрияны оқытуға алдын-ала дайындық мәселелері, жүйелі геометрияның бастапқы ұғымдарын енгізу, жазақтықтағы салу есептерін шығару, үшбұрыш, төртбұрыш, параллель және перпендикуляр түзулер, көпбұрыштар, шеңбер және дөңгелек, аудан, координата және вектор тақырыптарын мектепте оқыту әдістемесі қарастырылған.
 Құрал педагогикалық мамандықтар дайындайтын жоғары оқу орындарының математика мамандығының студенттеріне, магистранттарға, доктаранттарға және мектеп мұғалімдеріне арналады.</t>
  </si>
  <si>
    <t>Рахымбек Д., Мадияров Н.К.</t>
  </si>
  <si>
    <t>Геометриялық салу есептері</t>
  </si>
  <si>
    <t>Оқу құралы 5В010900-«Математика» мамандығы бойынша оқитын студенттерге, магистранттар мен ізденушілерге және мектептің математика пәні мұғалімдеріне арналған</t>
  </si>
  <si>
    <t>Рахымбеков А.Ж., Нурбосынова Г.С.</t>
  </si>
  <si>
    <t>Супериониктің электрофизикалық қасиеттерін зерттеу</t>
  </si>
  <si>
    <t>Монографияда авторлар өздерінің ғылыми жолындағы өзекті тақырыптағы қатты тотықты суперионды өткізгіштердің теориялық негіздемесін және олардың электрофизикалық қасиеттерін , сонымен қатар супериониктердің феноменалдық қасиеттерін іс жүзінде қолдану мүмкіндіктерін ашып көрсетуге тырысқан. Авторлар супериониктердің осы уақытқа дейін құпия болып келген қасиеттерін электротехника және радиотехника саласында өте маңызды және тиімді қолданылатын екі тотықты ванадийдің жартылай өткізгіш кристаллдарын жаңа әдіспен алу жолдарында қолданатындығын бірінші рет көрсетіп, теориялық және иллюстративті түрде көрнеки жазған. Монографияда ЖОО кәсіптік оқыту, физика және техникалық пәндер мамандықтарында оқылатын арнайы курстарға арналған ғылыми – ізденіске білімгерлерді қызықтырып тартатын әдістемелік нұсқаулықтар үлгілері берілген. Монография мектепте қызмет ететін педагогтарға, әдіскерлерге, магистранттарға, ең бастысы ЖОО өз бетімен ғылыммен айналысамын деген үміткер білімгерлерге арналған.</t>
  </si>
  <si>
    <t>Ребезов М.Б., Топурия Г.М., Стадникова С.В., Дюсембаев С.Т., Бакирова Л.С.</t>
  </si>
  <si>
    <t>Ветеринарно-санитарная экспертиза продукции животного происхождения</t>
  </si>
  <si>
    <t>В учебном пособии рассмотрены современные органолептические и лабораторные методы ветеринарно-санитарной экспертизы продукции животноводства. Представлены тестовые задания по курсу «Ветеринарно-санитарная экспертиза».
 Учебное пособие предназначено для студентов, обучающихся по программам высшего профессионального образования по направлениям подготовки: продукты питания животного происхождения, технология продовольственных продуктов; технология перерабатывающих производств; пищевая безопасность.</t>
  </si>
  <si>
    <t>Ребезов М.Б., Хайруллин М.Ф., Зинина О.В., Асенова Б.К.</t>
  </si>
  <si>
    <t>Использование биоактиваторов в производстве мясных снеков и их товароведная оценка</t>
  </si>
  <si>
    <t>Производство мясных продуктов специализированной и функциональной направленности расширяет ассортимент и позволяет выпускать изделия с заданными свойствами. 
 Пищевая промышленность является системообразующей сферой экономики страны, формирующей агропродовольственный рынок, продовольственную и экономическую безопасность. Важнейшим условием успешного развития пищевой промышленности является преодоление ряда существующих системных проблем, в том числе рациональное использование ресурсосберегающих технологии. В монографии представлены результаты научных исследований по теме «Использование биоактиваторов в производстве мясных снеков и их товароведная оценка».</t>
  </si>
  <si>
    <t>Ребезов М.Б., Чупракова А.М., Зинина О.В., Максимюк Н.Н., Абуова А.Б.</t>
  </si>
  <si>
    <t>Оценка методов исследования ксенобиотиков</t>
  </si>
  <si>
    <t>В монографии рассмотрены методы инверсионной вольтамперометрии, атомно-абсорбционного и фотометрического анализа токсичных элементов в продовольственном сырье и пищевых продуктах. 
 Авторами представлены принципы данных методов, приведен мониторинг по определению свинца, кадмия, мышьяка в продовольственном сырье и пищевых продуктах в разных диапазонах измеряемых концентраций, проведена оценка эффективности внедрения нового оборудования в аккредитованных испытательных центрах.</t>
  </si>
  <si>
    <t>Рожков А.В., Акашев А.З., Балабаев О.Т.</t>
  </si>
  <si>
    <t>Основы транспортных и технических средств</t>
  </si>
  <si>
    <t>Рустемова Ж.А.</t>
  </si>
  <si>
    <t>Қазақ балалар әдебиеті</t>
  </si>
  <si>
    <t>Рустенов А.</t>
  </si>
  <si>
    <t>Геномика с основами генетической инженерии</t>
  </si>
  <si>
    <t>Учебное пособие предназначено докторантам, магистрантам и студентам по специальностям: 5В070100 «Биотехнология», 5В011300, 6М011300 «Биология», 5В080100 «Агрономия», 5В080200 «Технология производства животноводческой продукции». Может быть, полезен преподавателям колледжей и средних школ с углубленным изучением биологии. В учебном пособии обширно рассмотрены актуальные проблемы современной генетики – изучению и расшифровки живых организмов, включая геном человека. В первой части учебного пособия анализированы массив данных по геномике разных организмов – от вирусов до человека. Приведены базы данных по геномам, охарактеризованы основные направления геномных исследований в начавшейся постгеномной эпохе. Во второй части приведены механизмы и принципы получения рекомбинанттных ДНК, расщепление ДНК, гибридизация нуклеиновых кислот, определение нуклеотидных последовательностей.</t>
  </si>
  <si>
    <t>Рустенов А., Елеугалиева Н.Ж.</t>
  </si>
  <si>
    <t>Ген инженериясы</t>
  </si>
  <si>
    <t>Оқу құралында ген және геном түсініктері, ДНҚ және РНҚ құрылымдары мен айырмашылықтары, ген инженериясының әдістерінің түрлері, нуклеин қышқылдарының будандарын алу жолдары, ДНҚ рекомбинантты технологиялары, нуклеин қышқылдарының кезектестіктерін анықтау жолдары, генді химиялық синтездеу, векторлар түрлері, ген инженериясында қолданылатын ферменттер, жасуша инженериясы мен оларды қолданулардағы жетістіктер келтірілген. Оқу құралы «Биология», «Биотехнология», «Агрономия», «Зоотехния» мамандықтарын игеруші докторанттар, магистранттар мен студенттерге арналған.</t>
  </si>
  <si>
    <t>Генетика практикумы</t>
  </si>
  <si>
    <t>Генетика практикумы» жоғарғы оқу орнының студентері, магистранттары, мектеп, гимназия, колледж ұстаздарына да арналған. Практикумда генетиканың барлық бөлімдері мен тақырыптары қамтылған «Сарамандық», «Зертханалық» және «Адам гентикасы» бойынша қысқаша теориялық мәліметтер, жұмыстардың орындалуы және оларды бекітуге арналған есептердің шешімдері көрсетілген, өзіндік шығаруға араналған есептер берілген, тапсырмалар және терминдер келтірілген.</t>
  </si>
  <si>
    <t>Рыманов Д.М.</t>
  </si>
  <si>
    <t>Курс философии в графиках и таблицах</t>
  </si>
  <si>
    <t>В учебном пособии раскрываются разделы философии, которые изучаются в Высших учебных заведениях. Темы раскрываются через схемы, графики и таблицы, что позволяет читателю систематизировать полученные ранее знания по курсу, или же направить его на путь изучения философии. Кроме того, логика построения таблиц не требует знаний и навыков работы со схематизированным материалом. Упор в работе сделан на содержание раздела «История философии», так как именно он выступает базисом философского познания. В меньшем объеме, но с не меньшей степенью доступности, предлагаются такие разделы и темы как: «Сущность философии и ее место в познавательном пространстве», «Онтология» и «Диалектика». Читателю предлагается ознакомится с основными философскими терминами, годами жизни выдающихся философов и литературой по философии.
 Учебник рассчитан на студентов, которым он окажет неоценимую помощь в подготовке к семинарским занятиям и экзамену, преподавателей и всех интересующихся философией.</t>
  </si>
  <si>
    <t>Рыманов Д.М., Купанова С.А.</t>
  </si>
  <si>
    <t>Басқарудың философиялық мәселелері: оқу-әдістемелік кешен. Философские вопросы управления (каз.яз, ру.яз)</t>
  </si>
  <si>
    <t>Оқу-әдістемелік кешен оқу үрдісін жақсарту және жаңғыртуға ұмтылған жоғары оқу орындарының педагогтарына арналған. Бұл пән менеджментке бағытталған мамандықтар үшін баға жетпес пайда әкеледі. Сонымен қатар, оқулықтан жаңа көзқарастар мен басқару үрдісіндегі жаңа амалдарды іздеп табуға бағытталған студенттерге арналған. Учебно-методический комплекс рассчитан в первую очередь на педагогов высших учебных заведений, которые стремятся к улучшению и модернизации учебного процесса. Данная дисциплина принесет неоценимую пользу для специальностей ориентированных на менеджмент. Она ориентирована так же на студентов, которые найдут в ней новое видение и подходы к процессу управления</t>
  </si>
  <si>
    <t>Основы теории управления</t>
  </si>
  <si>
    <t>Рыманов Д.М., ТабулдиноваГ.Н.</t>
  </si>
  <si>
    <t>Философия: кестелер мен сызбалар</t>
  </si>
  <si>
    <t>Рысдәулетов Р. А.</t>
  </si>
  <si>
    <t>Құрылыс материалдарының коллоидты химиясы</t>
  </si>
  <si>
    <t>Оқу құралы «Құрылыс материалдарының химиясы» пәнінің бағдарламасына сәйкес құрастырылған және коллойдты химияның теориялық негіздері, беттік құбылыстар, олардың құрылыста қолданылуы жайлы мәліметтерді қамтиды.
 Оқу құралы 5В073000 «Құрылыс материалдары, бұйымдары мен конструкцияларын өндіру» және 5В075300 «Қиын балқитын бейметалл және силикатты заттардың химиялық технологиясы» мамандықтары студенттеріне арналған.</t>
  </si>
  <si>
    <t>Рысдәулетов Р.А. /Риставлетов /</t>
  </si>
  <si>
    <t>Құрылыс материалдарының физикалық химиясы</t>
  </si>
  <si>
    <t>Оқу құралы «Құрылыс материалдарының химиясы» пәнінің типтік бағдарламасына және «Өрлеу» ҰБАО АҚ бағдаламасы негізінде Порто инженерия жоғары институнда біліктілікті арттыру нәтижелеріне сәйкес жасалды және физикалық химияның теориялық негіздері, жүйенің термодинамикалық күйі, процестердің кинетикалық заңдылықтары, олардың құрылыста қолданылуы жайлы мәліметтер көрсетілген. Оқу құралы 5В073000 «Құрылыс материалдары, бұйымдары мен конструкцияларын өндіру» 5В075300 «Қиын балқитын бейметалл және силикатты заттардың химиялық технологиясы» және мамандықтары студенттеріне арналған</t>
  </si>
  <si>
    <t>Рыспекова М.О.</t>
  </si>
  <si>
    <t>Учебное пособие «Основы предпринимательства» охватывает основные теоретические аспекты, которые необходимо знать будущему предпринимателю в своей работе. Учебное пособие рассматривает основные понятия экономических, хозяйственных решений предприятий, их признаки, ресурсы, проблемные вопросы хозяйствования в предпринимательской деятельности и рассчитано для обучающихся неэкономических специальностей. Изучение курса «Основы предпринимательства» дает возможность студентам получить неоценимые знания рыночного механизма функционирования предпринимательства в современных условиях.</t>
  </si>
  <si>
    <t>Экономика и организация предприятия</t>
  </si>
  <si>
    <t>«Экономика и организация предприятия» представляет собой сложную многоуровневую систему, которая изучает теоретические, практические, нормативные вопросы хозяйствования и является самостоятельной экономической дисциплиной, составной частью цикла общих, профессиональных, специальных дисциплин для экономических и инженерно-технических специальностей вузов.</t>
  </si>
  <si>
    <t>С.К. Матвеев, Н.Ж. Джайчибеков, Б.С. Шалабаева</t>
  </si>
  <si>
    <t>Математические модели и расчет нестационарных двухфазных течений в трубах</t>
  </si>
  <si>
    <t>Монография посвящена актуальным вопросам моделирования нестационарных двухфазных течений в трубах. Изложена методика расчета двухфазных течений в протяженных трубопроводах, рассмотрены особенности учета межфазового массообмена. Численно решена задача стационарного стратифицированного двухфазного течения в трубе. Монография может быть полезна научным работникам, занимающимися исследованиями в области механики гетерогенных течений, а также магистрантам, аспирантам и докторантам.</t>
  </si>
  <si>
    <t>Сабден О., Раимбеков Ж. С.</t>
  </si>
  <si>
    <t>Логистика (экономика и управление) (в 3-х т.)</t>
  </si>
  <si>
    <t>Рекомендовано МОН РК, РУМС по группам специальностей «Социальные науки и бизнес»В учебнике рассмотрены теоретические, методологические и практиче-ские вопросы логистики, ее сущность, этапы становления, основные концеп-ции логистики и ее место в системе экономических наук. Описаны логистиче-ские процессы, их инфраструктурное и ресурсное обеспечение. 
 В учебнике изложены экономические основы логистической системы предприятия и впервые предложены экономические основы функционирова-ния макрологистической системы отраслей экономики и регионов на основе развития межфирменных экономических отношений в условиях рыночной экономики.
 Учебник предназначено для студентов, магистрантов и докторантов высших учебных заведений, научных работников и специалистов по логисти-ке</t>
  </si>
  <si>
    <t>Сабденов К.С, Шаугимбаева Н.Н., Байбатшанов М.К, Каташева А., Кулатаев Б.Т,</t>
  </si>
  <si>
    <t>Каракулеводство, технология производста каракуля и смушек (в 2-х т.)</t>
  </si>
  <si>
    <t>Учебник «Каракулеводство, технология производства каракуля и смушек» написан согласно учебной программе университета по специальности «Зоотехния» и «Технология производства продуктов животноводства» утвержденной МОН РК. В учебнике освящены состояние и перспективы развития отрасли. Дана характеристика биологических особенностей и продуктивных качеств каракульских овец и внутрипородных типов разного направления продуктивности. Подробно описаны технология кормления, содержания и развития. Книга полезна также практических работников животноводства.</t>
  </si>
  <si>
    <t xml:space="preserve">Сабденов К.С. , Арынғазиев  С., Насырханова Б.К., Кулатаев Б.Т., Байбатшанов М.К. , Арынғазиев Б.С. </t>
  </si>
  <si>
    <t>Ешкі шаруашылығы өнімдерін өндірудің технологиясы</t>
  </si>
  <si>
    <t>«Ешкі шаруашылығы өнімдерін өндірудің технологиясы» оқулығы жоғары оқу орындарында «Биотехнология» және «Мал өнімдерін өндіру технологиясы» мамандықтары бойынша оқыту бағдарламасына сәйкес жазылған. Қазақ тілінде бұл пән бойынша оқулық бірінші рет жазылып отыр. Кітапта ешкінің (ешкі малының) биологиялық-шаруашылық қасиеттері, оның басқа малдан ерекшеліктері, ешкі тұқымдары, олардың сипаттамалары, ешкілердің бітім және пішін ерекшеліктері, өнімдерінің түрлері, оларды өндіру, ешкі тұқымдарын асылдандыру жолдары жазылған. Сонымен қатар ешкіні бағу, күту, азықтандыру, ешкі аурулары да айтылады. 
  Кітап өндірісте істеп жүрген мамандар үшін де пайдалы.</t>
  </si>
  <si>
    <t>Сабденов К.С., Махатов Б.М., Шаугимбаева Н.Н., Кулатаев Б.Т.</t>
  </si>
  <si>
    <t>Технология производства продукции овцеводства. І том</t>
  </si>
  <si>
    <t>В учебнике обобщен теоретический и экспериментальный материал и собственные разработки и исследования по новой технологии ведения овцеводства и малой механизации производственных процессов. Детально рассматриваются перспективы дальнейшего развития овцеводства, методы рационального использования пастбищ, технология проведения ягнения, выращивания молодняка и необходимое технологическое оборудование</t>
  </si>
  <si>
    <t>Технология производства продукции овцеводства. ІІ том</t>
  </si>
  <si>
    <t xml:space="preserve">Сабденов К.С., Арынғазиев С., Шаугимбаева Н.Н., Кулатаев Б.Т., Байбатшанов М.К., Арынғазиев Б.С.
</t>
  </si>
  <si>
    <t>Козоводство</t>
  </si>
  <si>
    <t>Сабденов К.С., Султанова А., Арынгазиев С., Байбатшанов М.К., Кулатаев Б.</t>
  </si>
  <si>
    <t>Индустриальная технология овцеводства и козоводства (в 2-х т.)</t>
  </si>
  <si>
    <t>Сабденов Қ.С., Арынғазиев С., Кулатаев Б.Т., Байбатшанов М.К., Шаугимбаева Н.Н.</t>
  </si>
  <si>
    <t>Қой және ешкі өнімдерін өндіру технологиясы: 1-том</t>
  </si>
  <si>
    <t>Оқулық жоғарғы оқу орындарының «Мал шаруашылығы өнімдерін өндіру технологиясы», «Биотехнология», «Ветеринариялық медицина», «Ветеринариялық санитария» мамандықтары үшін ҚР Білім және Ғылым Министірлігі бекіткен бағдарламаға сәйкес жазылған. Тұқымдарды жіктеу және сипаттамалары бойынша оларды жақсарту, өнімділігін арттыру жолдары, өндірістегі қолданылып жүрген және жаңа замаңғы технологиялар негізінде өсіру, төлдету, азықтандыру, бордақылау және жайып семірту мәселелері қарастырылған. Сонымен қатар, оқулықта ізденушілерге байланысты қолданылатын зертханалық және тәжірибелік ғылыми ізденістерді жүргізу де берілген. Сайып келгенде оқулық студенттерге, магистранттарға, докторанттарга жане ғылыми институттағы кызметкерлерге, шаруа қожалықтардың басшыларына түсінікті және барлық қажетті мағлұмат алуға ыңғайлы құрылып жазылған.</t>
  </si>
  <si>
    <t>Қой және ешкі өнімдерін өндіру технологиясы: 2-том</t>
  </si>
  <si>
    <t>Қой және ешкі шаруашылығы және жүн, елтірі мен ет өнімдерін өндіру тәсілдері оқулығы жоғары оку орындарының Мал шаруашылығы өнімдерін өндіру технологиясы және Биотехнология мамандықтары үшін ҚР Білім және Ғылым Министірлігі бекіткен бағдарламаға сәйкес жазылған. Қой, қаракөл, ешкі шаруашылығының қәзipri жағдайы және оның алдағы уақытта даму мүмкіншілігі жөнінде нақты жазылған. Сонымен қатар қой, қаракөл, ешкі тұқымдарының жіктеуі және сипаттамалары болашақта оларды жақсарту, өнімділігін арттыру жолдары егжей-тегжейлі берілген. Қой, қаракөл, ешкі шаруашылығы өндірісіндегі қолданылып жүрген жаңа технологиялар негізінде қойды өcipy, төлдету, азьқтандыру, бордақылау және жайып семірту мәселелері жазылған. Сонымен қатар пәнді оқыту барысында қолданылатын зертханалық және тәжірибелік сабақтарды жүргізу де берілген. Сайып келгенде оқулық студентке, магистранттарға, докторанттарға және ғылыми институттағы қызметкелерге түciнiктi және барлық қажетті мағұлмат алуға ыңғайлы құрылған.</t>
  </si>
  <si>
    <t>Сабденов Қ.С., Кулатаев Б.Т., Байбатшанов М.К.</t>
  </si>
  <si>
    <t>АРМ "Бонитировка сельскохозяйственных животных"</t>
  </si>
  <si>
    <t>АРМ «Бонитировка сельскохозяйственных животных» предназначена для студентов специальностей «Биотехнологии» и «Технологии производства продуктов животноводства» Казахского национального аграрного университета в проведения лабораторно-практических занятий на компьютере. Программный продукт разработан для автоматизации технологии по бонитировки сельскохозяйственных животных различных пород, которая облегчает работу студентов для выполнения индивидуального задания. В результате с помощью этой программы студент, выбрав индивидуальное задание, может дать характеристику овец с помощью бонитировочного ключа и, используя стандарты продуктивности, отвечающие всем требованиям, соответствующей породы, и как квалифицированный специалист определить бонитировочный класс и племенное назначение овец.</t>
  </si>
  <si>
    <t>Сабетов А.</t>
  </si>
  <si>
    <t>"Жылжымалы құрам және пойыздар тартымы" пәнінен оқытушы жетекшілігімен студенттің өзіндік жұмыстарына арналған әдістемелік нұсқаулыр (5В090100-"Тасымалдауды, жол қозғалысын ұйымдастыру және көлікті пайдалану" мамандығының студенттері үшін)</t>
  </si>
  <si>
    <t>Организация и управление локомотиворемонтным предприятием</t>
  </si>
  <si>
    <t>учебно-методическом пособии рассмотрены вопросы организации и управления локомотиворемонтным предприятием в Республике Казахстан, в связи с изменениями, произошедшими в результате реструктуризации железнодорожного транспорта. Определены и предложены системы организации локомотиворемонтных предприятий, описываются принципы поточного производства и сетевого планирования и управления.</t>
  </si>
  <si>
    <t>Организация и управление локомотиворемонтным предприятием (для специальности 6МО71300 -Транспорт, транспортная техника и технологии)</t>
  </si>
  <si>
    <t>Методические указания к выполнению курсового проекта составлены в соответствии с типовой учебной программой дисциплины «Организация и управление локомотиворемонтным предприятием» для магистрантов специальности 6М071300 – «Транспорт, транспортная техника и технологии».
 В методических указаниях рассмотрены методы технического обслуживания, текущих и заводских ремонтов локомотивов АО «НК «ҚТЖ».</t>
  </si>
  <si>
    <t>Сабетов А., Брагин С.В.</t>
  </si>
  <si>
    <t>Экспедирование, экономика, транспорт 1 часть</t>
  </si>
  <si>
    <t>Экспедирование, экономика, транспорт 2 часть</t>
  </si>
  <si>
    <t>Сабетов А.С.</t>
  </si>
  <si>
    <t>Логистика пассажирских перевозок</t>
  </si>
  <si>
    <t>Сабитов Ж.А.</t>
  </si>
  <si>
    <t>Сборник нормативных актов РК по вопросам безопасности и охраны труда. Второй выпуск. (в 2-х т.)</t>
  </si>
  <si>
    <t>Сабитова Л.</t>
  </si>
  <si>
    <t>Актуальные вопросы современной аспектологии</t>
  </si>
  <si>
    <t>Монография посвящена комплексному, теоретическому и сопоставительному исследованию способов выражения аспектуальности в разноструктурных русском, казахском и английском языках. Рассматривается грамматическая категория вида глагола русского языка, и анализируются возможные трансформации видовременных форм на английский и казахский языки. Аспектология рассматривается также с точек зрения когнитивной лингвистики, сопоставительного языкознания и теории и практики перевода. Монография адресуется филологам и широкому кругу исследователей, разрабатывающих основы функциональной грамматики, контрастивной лингвистики, переводоведения</t>
  </si>
  <si>
    <t>Сабралиев Н.С.</t>
  </si>
  <si>
    <t>Сокращение выбросов парниковых газов от автомобильного транспорта в городах Казахстана</t>
  </si>
  <si>
    <t>В учебно-методическом пособии содержатся результаты исследования и сведения, необходимые для сокращения выбросов парниковых газов от автомобильного транспорта в городах Казахстана на примере города Алматы. В нем обобщен значительный материал по названным направлениям. Подробно изложены существующие проблемы и варианты организации и управления городским автомобильным транспортом. Пособие предназначено для студентов бакалавров специальности 5В09100-«Организация перевозок движения и эксплуатация транспорта» и магистрантов высших учебных заведений специальности 6М090100- «Организация перевозок движения и эксплуатация транспорта» а также, представляет интерес для широкого круга читателей и специалистов производства</t>
  </si>
  <si>
    <t>Сабыров Т.</t>
  </si>
  <si>
    <t>Сандық әдістер. Машықтануға арналған зерттік жұмыстардың топтамасы</t>
  </si>
  <si>
    <t>Сандық әдістердің теориялық негіздемелерін тиянақтауға арналған машықтамалық жұмыстар қарастырылған. Әрбір тақырыпқа арналған студенттердің өзіндік жұмыстарына тапсырмалар және оларды орындауға қолданбалы әдістемелік нұсқаулар келтірілген. Әрбір әдіске нақты мысал шығарылып көрсетілген және әдістердің тиімділігі өзара салыстырылған. Барлық есептерді шығаруда ақпараттық технологияның қолданысы көрсетілген. 
 Бұл оқу құралы Жоғары оқу орындарының физика-математика мамандықтың студенттері мен оқытушылар қауымына және компьютер-лік технологияны пайдаланып инженерлік пәндерде қарастырылатын қол-дабалы есептерді сандық әдістермен шығаруды үйренгісі келген инженер-техниктер мен технологтарға арналған. 
 Павлодар мемлекеттік педагогикалық институтының информатика кафедрасы мақұлдады</t>
  </si>
  <si>
    <t>Сандық әдістер. Теория (ақпараттық технологиялар)</t>
  </si>
  <si>
    <t>Экономикалық процестердi математикалық және компьютерлiк моделдеу (ЭММ).Есептер мен жаттығулар топтамасы</t>
  </si>
  <si>
    <t>Оқу құралында нақты экономикалық процестердің математикалық моделдері қарастырылып, олардың қолданысы мен шешу жолдары көрсетілген. Атап айтқанда: 1-бөлімде: Экономикалық-математикалық талдаулар; 2-9 бөлімдерде: Сызықтық программалау есептерінің барлық түрлеріне есептер. MS Excel аспаптық құралын қолдану. 10-11 бөлімде: Сызықтық программалау есептеріне келтірілетін кейбір экономикалық мәселер: матрицалық ойындар теориясы; салааралық баланс теориясына есептер;
 Жоғары оқу орындарының экономика мамандықтарының барлық сту-денттері үшін «міндетті» пән болса, кейбір социалды-гуманитарлық және жаратылыстану мамандықтың студенттері үшін «арнаулы курс» болып сана-лады.
 Оқулық ұстаздар қауымына және математикалық әдістерді өз жұмыс-тарында қолданысын үйренгісі келген кәсіпкерлерге арналған.</t>
  </si>
  <si>
    <t>Экономикалық процестердi математикалық және компьютерлiк моделдеу.</t>
  </si>
  <si>
    <t>Бұл оқу құралы экономика мамандықтардың студенттері үшін міндетті пән болып саналатын «Экономиканың математикалық әдістері мен моделдері» пәнінің кеңейтілген нұсқасы болып саналады. Оқу құралы автордың көп жылдар бойы экономика және физика-математика мамандықтың студенттеріне оқыған дәрістерінің негізінде жазылды. Пәнге арналған есептер мен жаттығулар топтамасы да «Эверо» баспасынан жарық көреді.</t>
  </si>
  <si>
    <t>Савельева В.В.</t>
  </si>
  <si>
    <t>Художественная гипнология и онейропоэтика писателя (в 2-х т.)</t>
  </si>
  <si>
    <t>Жанр сна восходит к архаическим формам ритуально-мифологической культуры и фольклора. Если подойти к нему с точки зрения речевой практики, то рассказ о сновидении – это речевой жанр, которым пользовались и пользуются люди разных эпох и стран. В художественном творчестве речевой жанр эстетизируется и оформляется как онейрический литературный текст. сатели, придумывая сновидения своих персонажей, одновременно постигают сущность этого феномена физиологической, психической и психологической жизни человека. Так рождается художественная гипнология, в которой сновидения имеют исключительно авторский и персонажный статус. Онейропоэтика – это область поэтики, которая сосредоточена на филологическом анализе литературных снов как вербального художественного текста. В представленном учебнике обобщен теоретический и практический материал элективного лекционного курса, который читается автором в магистратуре и докторантуре (PhD) института филологии и полиязычного образования Казахского Национального педагогического университета им. Абая. В конце учебника помещен силлабус, основная рекомендуемая литература и перечень вопросов для письменного экзамена. Учебник позволяет филологам продолжить углубленное изучение художественной литературы и нацелить их на самообразование и исследовательскую деятельность. Книга может быть рекомендовано всем интересующимся проблемами онейрического в художественном творчестве.</t>
  </si>
  <si>
    <t>Сагимбаев Ә., Ақмырзаев Б.</t>
  </si>
  <si>
    <t>Валеология (Машықтану жұмыстарының жинағы)</t>
  </si>
  <si>
    <t>Сагинаев А.Т.</t>
  </si>
  <si>
    <t>Көміртекті материалдарды өңдеудің химиялық процестерінің теориялық негіздері</t>
  </si>
  <si>
    <t>Сагитова Г.Ф.</t>
  </si>
  <si>
    <t>Табиғи және химиялық талшықтар өндірісі</t>
  </si>
  <si>
    <t>Бұл оқулықта табиғи, химиялық талшықтар және олардан алынған жіптердің, тоқыма материалдардың қасиеттері және құрылысы берілген. Сондай-ақ иірім жіптердің қасиеттері, алынуы, өңделуі, боялуы және тігін бұйымдарын дайындауда қолданылатын матаның, беймата материалдарының ассортименті қарастырылған. Сонымен қатар тоқыма материалдардың сапасы және бағалау негізі көрсетілген. 
 Оқулық 5В072100-«Органикалық заттардың химиялық технологиясы», 5В073300- «Тоқыма материалдарының технологиясы және жобалануы» мамандықтарының студенттеріне арналған.</t>
  </si>
  <si>
    <t>Сагитова Г.Ф., Байжанова С.Б.</t>
  </si>
  <si>
    <t>Технология первичной обработки хлопка</t>
  </si>
  <si>
    <t>Учебное пособие содержит сведения о технологических процессах первичной обработки хлопка: заготовке, приеме, сушке, транспортировке, джинировании хлопка-сырца; линтеровании хлопковых семян; упаковке волокнистой продукции. Пособие также содержит материал по переработке волокнистых отходов, стандартизации и сертификации хлопковой продукции, требования к качеству хлопка-волокна. Приведены описания приборов для определения качества принимаемой продукции; методики определения засоренности, влажности, сорта хлопка-сырца, технологические схемы основного оборудования.
  Учебное пособие предназначено в качестве учебного пособия для студентов–бакалавров, а также магистрантов при изучении специальных дисциплин текстильного профиля и может быть полезна инженерно-техническим работникам предприятий текстильной промышленности.</t>
  </si>
  <si>
    <t>Сагитова Г.Ф., Баймұханбетова Д.М.</t>
  </si>
  <si>
    <t>Трикотаждың құрылысы мен негізгі қасиеттері</t>
  </si>
  <si>
    <t>Оқулық оқу жоспары мен «Трикотаждың құрылысы мен негізгі қасиеттері» пәнінің бағдарламасы талаптарына сәйкес құрастырылған және студенттердің практикалық сабақтарын өтуіне қажетті барлық мәліметтерін қамтиды. Оқулықта трикотаж құрылымының негізгі сипаттамалары, негізгі және туынды классты өрімдерінің түрлері, қасиеттері туралы мәліметтер келтірілген және практикалық сабақты орындауға арналған, трикотаж өндірісін тереңірек меңгеру үшін жасалынған.
 Оқулық 5В073300- «Тоқыма материалдарының технологиясы және жобалануы» мамандығы студенттеріне арналған</t>
  </si>
  <si>
    <t>Сагитова Г.Ф., Калдыбаева Г.Ю., Арипбаева А.Е.</t>
  </si>
  <si>
    <t>Проектирование предприятий трикотажного производства</t>
  </si>
  <si>
    <t>Учебное пособие составлено в соответствии с требованиями рабочего учебного плана и учебной программой дисциплины «Проектирование предприятий трикотажного производства» и включает все необходимые сведения по способу получения трикотажных полотен. Рассмотрены основы технологии производства три¬котажа, методы проектирования предприятий трикотажного производства. Пособие поможет студентам при изучении курса «Технология и проектирование трикотажного производства», а также при разра¬ботке курсовых работ и дипломных проектов.
 Предназначено для студентов дневной форм обуче¬ния по специальности 5В072100-«Химическая технология органических веществ», 5В073300 – Технология и проектирование текстильных материалов.</t>
  </si>
  <si>
    <t>Сагитова Г.Ф., Туребекова Г.З., Джанпаизова В.М.</t>
  </si>
  <si>
    <t>Тоқыма материалдары мен бұйымдарының ассартименті және олардың сапасын бағалау Оқу құралы</t>
  </si>
  <si>
    <t>Оқу құралы оқу жоспары мен «Тоқыма материалдары мен бұйымдарының ассартименті және олардың сапасын бағалау» пәнінің бағдарламасы талаптарына сәйкес құрастырылған. Сонымен қатар тоқу өнеркәсібінің технологиясы мен құрал-жабдықтарын қолдану мүмкіндігін шекті бағалау жолдарын үйренеді. Тоқыма материалдары мен бұйымдарының ассартиментін, сонымен қатар, олардың сапасын бағалауды, өзбетінше анықтау және оны зертханалық жағдайларда қолдану жолдарын, зерттеу қорытындыларын шектік сараптау, өзбетінше қорытындылау, осының нәтижесінде өндіріске қажетті әдістерді таңдап, оларды ендіруді іске асыруға болады.
 Оқу құралы 5В073300- «Тоқыма материалдарының технологиясы және жобалануы», 5В072100- «Органикалық заттардың химиялық технологиясы» мамандықтарының студенттеріне арналған</t>
  </si>
  <si>
    <t>Сагитова Г.Ф.,Туребекова Г.З./Sagitova G.F., Turebekova G.Z., Shapalov Sh.</t>
  </si>
  <si>
    <t>Development of compound insulating compositions to rubber mixtures by using of zeolite</t>
  </si>
  <si>
    <t>The monograph deals with the possibilities of using mineral fillers - zeolites of the Kazakhstan deposit in technical rubber. The paper presents the results of studies on the replacement of toxic components of insulating compounds with natural minerals - zeolites.
 The monograph also examines the effect of mineral filler on the properties of rubber compounds and vulcanizates.
 The monograph is designed for undergraduates and doctoral students and specialists in the specialties of chemical technology, petrochemical and rubber industries.</t>
  </si>
  <si>
    <t>Сағынадин Г.С.</t>
  </si>
  <si>
    <t>Түркі халықтары фольклорындағы аңыздық проза (жанрлар және кейіпкерлер жүйесі)</t>
  </si>
  <si>
    <t>Монографияда түркі халықтары фольклорындағы аңыздық прозаның жанрлар және кейіпкерлер жүйесі қарастырылған. Зерттеу ісіндегі тарихи-типологиялық, тарихи- генетикалық талдау жұмыстары түркі халықтарының ертегілік емес проза жанрларын салыстыру арқылы жүзеге асқан. Ертегілік емес проза туындыларының идеялық- тақырыптық қыры, сюжеттік құрылымы, мифологиялық кейіпкерлер қатарындағы қаһарман сипатының шығу тегі мен даму дәрежесі түркілік таным аспектісінде сараланған. Сондай-ақ басқа да әлем халықтарының фольклорымен салғастыру кӛріністері орын алған. Бұл ретте әрбір халықтың аңыздық прозасына сай ұлттық ерекшеліктің айқындалуы – оның фольклорлық дәстүрге қосқан үлес сипатын анықтауға ықпал еткен</t>
  </si>
  <si>
    <t>Фольклорлық образ: таным және көркемдік</t>
  </si>
  <si>
    <t>Бұл еңбекте қазақ фольклорының жанрлық түрлері зерттеу нысанына алынып, ондағы түлкі бейнесінің көркемдік сипаты, эстетикалық мәні, танымдық болмысы және де ғибраттық функциясы қарастырылады. Әлемдік дәстүрде көрінетін түлкі бейнесінің сипаты сараланып, қазақ халық әдебиетіне тән фольклорлық образ ретіндегі ерекшеліктері талданады. Оқу құралы жоғары оқу орындарының филология факультеті студенттеріне, магистранттарына, әлем және қазақ фольклорына қызығушылық танытқан көпшілікке арналады</t>
  </si>
  <si>
    <t>Сағындықов К.М., Амангелді Н.</t>
  </si>
  <si>
    <t>SQL негіздері</t>
  </si>
  <si>
    <t>РНР (каз.яз) (2 томда)</t>
  </si>
  <si>
    <t>Сағындықова С. З.</t>
  </si>
  <si>
    <t>Әртүрлі өнімдердегі сүт қышқылы бактерияларының алуан түрлілігі, қасиеттері және практикалық маңызы</t>
  </si>
  <si>
    <t>Микробиология, биотехнология</t>
  </si>
  <si>
    <t>Монография жоғары оқу орнында пән және арнаулы курс ретінде микробиология, биотехнология негіздерін оқытуда көмекші құрал ретінде ұсынылады Сонымен бірге, докторанттар мен магистранттарға диссертациялық және студенттерге дипломдық жұмыс жасауда көмекші құрал болумен бірге, элективті пәндер үшін де өте қажетті еңбек болып саналады</t>
  </si>
  <si>
    <t>Саданов А.Қ., Сүлейменова Н.Ш., Дәменова Н.С., Махамедова Б.Я.</t>
  </si>
  <si>
    <t>Экология және тұрақты даму (2 томда)</t>
  </si>
  <si>
    <t>«Экология және тұрақты даму» оқулығы техникалық, экономикалық бағыттағы және гуманитарлық мамандықтар бағытында оқитын студенттерге арналған және ҚР БҒМ-нің бекіткен жоғары оқу орындары білім беру стандарты талаптарына сәйкес жазылған. Қоршаған ортаны қорғау, табиғатты тиімді пайдалану мен тұрақты даму мәселесін шешуде барлық ғылымдар салалары және жалпы қоғамды экологияландыру, жалпыға бірдей экологиялық білім мен тәрбиенің қажеттілігі, тұрақты даму мәселелерінің туындауынан жарық көріп отырған оқулық. 
 Студенттер оқулық мазмұнынан табиғи ортаға антропогендік әсер етудің барлық түрінің сипаты мен көлемі, олардың тигізетін зардаптары, атмосфера, гидросфера, литосфера ресурстарының ластану жағдайларын бағалауы, оны анықтайтын тәсілдері, табиғи қорлардың сарқылуын қорғайтын ұлттық және халықаралық заңдардың құқықтық нормалары мен ережелері, Қазақстан Республикасының экологиялық кодексі, Қазақстан Республикасының тұрақты дамуының өзекті экологиялық проблемалары, ерекше қорғалатын аймақтар туралы мәліметтерді, қазіргі заманның әлеуметтік-экологиялық проблемалары және тұрақты даму ұстанымдары туралы нақты түсініктер алады.
 Бұл оқулық мемлекеттік тілде оқитын жоғары оқу орны студенттеріне, магистранттарға, аспиранттарға және дәріс беретін оқытушыларға арналған.</t>
  </si>
  <si>
    <t>Водное хозяйство</t>
  </si>
  <si>
    <t>Гидрология</t>
  </si>
  <si>
    <t>Дано понятие водного хозяйства, его функции и структура. Приводятся общие сведения о нормировании водопотребления и принципах распределения воды между отраслями экономики. Рассмотрены вопросы интегрированного управления водными ресурсами. Предназначено для студентов, обучающихся по специальности «Гидрология» при изучении дисциплины «Водное хозяйство и водохозяйственные расчеты».</t>
  </si>
  <si>
    <t>Садвокасова К.Ж.</t>
  </si>
  <si>
    <t>Бухгалтерский учет в банках второго уровня</t>
  </si>
  <si>
    <t>В учебном пособии рассматриваются актуальные вопросы современной организации бухгалтерского учета в банках второго уровня, особенности учета отдельных банковских операций. В целях лучшего освоения материала даются различные упражнения и задачи, тестовые задания для самопроверки знаний, контрольные вопросы.
 Учебное пособие предназначено для обучающихся по специальности «Учет и аудит», «Финансы». Рекомендовано УМС Республиканского учебно-методического совета (РУМС) по группе специальностей «Социальные науки , экономика и бизнес» высшего и послевузовского образования МОН РК при КазЭУ им.Т.Рыскулова</t>
  </si>
  <si>
    <t>Совершенствование банковского регулирования и надзора в Республике Казахстан (теория и практика) (в 2-х т.)</t>
  </si>
  <si>
    <t>Актуальным как в теоретическом, так и практическом плане является исследование системы банковского регулирования и надзора при разных моделях организации банковского дела, в том числе в условиях трансформации банковской деятельности, а также в кризисный и посткризисный периоды.С одной стороны, дальнейшая интернационализация банковского бизнеса и финансовая глобализация существенно изменили саму природу банковской деятельности, превратив ее в многоотраслевой банковский бизнес, с другой стороны, стали отчасти причинами ее современной нестабильности. Подтверждением тому стал недавний глобальный финансовый кризис, выявивший множество проблем в области банковского регулирования и надзора, одной из причин которых является ослабление и неэффективность государственного регулирования, контроля и надзора за деятельностью банков второго уровня. В данной монографии рассматриваются вопросы о создании национальной системы банковского регулирования и надзора с учетом мирового опыта.Монография предназначена для обучающихся по образовательным программам бакалавриата, магистратуры, докторантуры, а также и практических работников</t>
  </si>
  <si>
    <t>Садвокасова К.Ж., Блохина Т.К., Кучукова Н.К., Есымханова З.К., Алпысбаева А.К.</t>
  </si>
  <si>
    <t>Финансовые рынки и посредники (в 2-х т.)</t>
  </si>
  <si>
    <t>Учебное пособие раскрывает теоретические основы и практические аспекты функционирования субъектов финансового рынка и финансовых посредников. В данном учебном пособии рассмотрены особенности развития и состояния финансового рынка, в частности денежного рынка, депозитного рынка, кредитного рынка, валютного рынка, страхового рынка, рынка ценных бумаг, пенсионной накопительной системы, мировых финансовых рынков и различных финансовых посредников.Учебное пособие предназначено для обучающихся по финансово-экономическим специальностям, а также может представлять определенный интерес для преподавателей, ученых-экономистов, специалистов-практиков, специализирующихся на изучении финансового рынка и другим интересующихся деятельностью субъектов финансового рынка и финансовых посредников</t>
  </si>
  <si>
    <t>Садвокасова К.Ж., Парусимова Н.И.</t>
  </si>
  <si>
    <t>Денежно-кредитная политика</t>
  </si>
  <si>
    <t>Денежно-кредитная политика Казахстана в своем развитии прошла ряд важнейших этапов, отражающих ключевые макроэкономические тенденции за прошедшие двадцать лет. В учебном пособии рассматриваются теоретические и практические вопросы денежно-кредитного регулирования и направления денежно-кредитной политики Казахстана в зависимости от этапов развития экономики и влияния внешних и внутренних факторов.Предназначено для обучающихся по экономическим и финансовым специальностям, а также практических работников</t>
  </si>
  <si>
    <t>Садиков Н.И., Садикова С.Н.</t>
  </si>
  <si>
    <t>Архитектура горных курортов
 Средней азии</t>
  </si>
  <si>
    <t>Настоящее издание является одним из первых посвященные вопросам выбора участка, проектирования горных курортов в условиях Средней Азии. Изложено обоснование строительства курортов преимущественно в горных, предгорных районах, где лучшие природно-климатические ресурсы. Особое внимание уделено выбору планировочной структуры мест отдыха, методам проектирования объектов. Для студентов, магистров архитектурно-строительных специальностей высших учебных заведений, а так же архитекторов и планирующих органов.</t>
  </si>
  <si>
    <t>Садуакасов М.</t>
  </si>
  <si>
    <t>Құрылыс материалдары</t>
  </si>
  <si>
    <t>Садуакасов М.С., Койгельдинова А.С.</t>
  </si>
  <si>
    <t>Семей қаласының Шәкәрім атындағы мемлекеттік университетінің аграрлық факультетінің студенттеріне ветеринарлық гигиена пәнінен зертханалық сабақтарға арналған оқу құралы. Оқулық жоғарғы оқу орындарының студенттерімен магистранттар және ғалымдарына шаруашылық мамандарына арналған жоғарғы оқу орнының бағдарламасына сәйкес жазылған. Оқулықта мал қоралардың микроклиматын бақылау, топырақты, ауыз судың, мал азығының сапасына, мал қораларына қойылатын санитарлық-гигиеналық талаптар мен баға беру, жегу саймандарының гигиенасы малдың көңін сақтайтын аймақты орналастыру, нормативтік көрсеткіштер және курстық жұмысқа қажетті кестелер сипатталып беріледі.</t>
  </si>
  <si>
    <t>Садуақас Н.А.</t>
  </si>
  <si>
    <t>Профессор Қ.Жұбановтың фонетика-фонологиялық зерттеулері</t>
  </si>
  <si>
    <t>Бұл еңбекте профессор Қ.Жұбановтың қазақ тілі фонетика-фонологиясы мен осы сала терминологиясына қатысты зерттеулері қазіргі ғылым жетістіктері тұрғысынан талданған. Лингвист ғалымның ой-тұжырымдары мен ғылыми пайымдауларының теориялық құндылығын танып, қазақ тілі дыбыс жүйесінің зерттелу тарихы мен оның шешімін күткен өзекті мәселелерімен танысуға болады. Қ.Жұбановтың қазақ жазуында қолданылған латын әліпбиін жетілдіру бағытындағы ұсыныстары мен ғылыми ойларының бүгінгі таңда да өзектілігіне назар аударылған. Аталған еңбек «Жұбанов тағылымы» ғылыми зерттеу орталығында орындалды. Монография жоғары оқу орны студенттері, магистранттар, филолог мамандар мен мектеп мұғалімдеріне арналған</t>
  </si>
  <si>
    <t>Қазіргі қазақ тілі фонетикасы (2 томда)</t>
  </si>
  <si>
    <t>Бұл оқу құралы жоғары оқу орындарындағы 5В011700- Қазақ тілі мен әдебиеті, 5В012100 - Қазақ тілінде оқытпайтын мектептердегі қазақ тілі мен әдебиеті мамандықтары бойынша оқытылатын Қазіргі қазақ тілі (фонетика) пәніне арналған. Оқу құралында қазақ тілі дыбыс жүйесінің ғылыми теориалық және практикалық мәселелері бағдарлама талаптарына сай берілген. Кітапта дәріс, семинар сабақтарының материалдары беріліп, студенттің оқытушы көмегімен атқаратын және өзіндік жұмыс тапсырмалары, блиц-тест, глоссари, пайдаланылатын әдебиеттер тізімі көрсетілген. Сондықтан бұл еңбек аталған мамандықтар бойынша білім алушы студенттерге, магистранттарға, пән оқытушылары мен басқа да тіл мамандарына ұсынылады</t>
  </si>
  <si>
    <t>Садыканова Г.Е.</t>
  </si>
  <si>
    <t>Дене тәрбиесі мен спорт түрлерінің физиологиялық негіздері</t>
  </si>
  <si>
    <t>спорт, физиология</t>
  </si>
  <si>
    <t>Оқу құралында дене жаттығулары мен спорт түрлерінің физиологиялық жіктелуі, спортшы қызметі кезеңдерінің физиологиялық негіздемелері, дене жүктемелерінің әсерінен спортшы ағзасында болатын физиологиялық өзгерістер, сонымен қатар қоршаған ортаның әртүрлі факторларының спортшы ағзасына ықпалы мен осы талаптарға бейімделу ерекшеліктері қарастырылады.
 Ұсынылып отырған оқу құралы жоғары оқу орындарындағы «Дене шынықтыру және спорт» мамандығының студенттеріне, магистранттарына, спортшылар мен жаттықтырушыларға, оқытушыларға, сонымен қатар, спорт физиологиясының мәселелері қызықтыратын оқушы қауымға арналған.</t>
  </si>
  <si>
    <t>Садыков А.А., Д.Ж.Сатыбалдина, Н.Н.Ташатов</t>
  </si>
  <si>
    <t>VHDL тілінің негіздері</t>
  </si>
  <si>
    <t>Бұл оку-әдістемелік құралы VHDL бағдарламалау және дамыту дағдыларын FPGA бағдарламалау тілінде танысуға арналған. Құралда теориялық сипаттамасын және пән бойынша практикалық жұмыс істеу үшін қажетті негізді деректерді қорытындылайды. Практикалық бөлігінде тиісті скриншотов мысалдармен, егжей-тегжейлі жұмыстарын жүргізу тәртібін сипаттайды. Сонымен қатар, жеке тапсырмалар опцияларын берілген.
 Аталған өзекті бағытқа сай оку-әдістемелік құрал «Есептеу техникасы», «Радиотехника, электроника және телекоммуникациялар» және «Автоматандыру және басқару» мамандықтарының студентеріне арналған.</t>
  </si>
  <si>
    <t>Садыков Т.У.</t>
  </si>
  <si>
    <t>Информационная экономика</t>
  </si>
  <si>
    <t>В монографии проводится исследование актуальных методологических проблем современной информационной экономики в области предпринимательства и цифровитизации. Обоснование предложенного категориального аппарата впервые осуществляется на базе единой совокупности таких методов как: противоречие, адаптация, формообразование, организация, самоорганизация и информация (ПАФОСИ). Монография предназначена для учёных, научных сотрудников, преподавателей, аспирантов, магистрантов, студентов и всех, кто интересуется новой информационной экономикой и методологией её исследования</t>
  </si>
  <si>
    <t>Цифровая экономика</t>
  </si>
  <si>
    <t>Работа охватывает научные социально-организационные аспекты современной цифровой экономики. В методологическом смысле раскрываются взаимосвязь и взаимовлияние цифровых, производственных и управленческих отношений, отражаются проблемы восприятия и оперирования цифровой информацией, показываются изменения в характере и содержании труда, а также отмечается эффективность становления цифровой экономики. Данная монография предназначена для учёных, научных сотрудников, преподавателей, докторантов, магистрантов и студентов высших учебных заведений.</t>
  </si>
  <si>
    <t>Садыкова С.Ш.</t>
  </si>
  <si>
    <t>Архитектура религиозно- культовых сооружений Северного Казахстана (конец 19- нач. 20вв.) часть 1</t>
  </si>
  <si>
    <t>В монографии раскрываются территориально-региональные особенности формирования архитектуры культовых зданий Северного Казахстана в период с середины 19 нач. 20 веков. Проанализированы, архитектурно-планировочные, объемно-пространственные, стилевые и конструктивные аспекты развития архитектуры культовых зданий, рассматриваемого региона.</t>
  </si>
  <si>
    <t>Архитектура религиозно-культовых сооружений Северного Казахстана (конец 20- нач. 21вв.) часть2</t>
  </si>
  <si>
    <t>В монографии раскрываются территориально-региональные особенности формирования архитектуры современных религиозно-культовых зданий Северного Казахстана в период с конца 20 - нач. 21 веков. Проанализированы, архитектурно-планировочные, объемно-пространственные, стилевые и конструктивные аспекты развития архитектуры культовых зданий рассматриваемого региона.</t>
  </si>
  <si>
    <t>«Проектирование многоэтажного жилого комплекса»,</t>
  </si>
  <si>
    <t>В учебном пособии раскрываются основные положения по проектированию многоэтажных жилых комплексов, рассматриваются вопросы функционально-пространственной организации, объемно-планировочной композиции, конструктивного решения, стилевого многообразия, проанализированы факторы, влияющие на проектирование высотных жилых комплексов, дается словарь архитектурных терминов. Весь материал учебного пособия построен таким образом, чтобы развитие темы в тексте соответствовало последовательности выполнения курсового проекта.Учебное пособие предназначено для студентов специальности «Архитектура».</t>
  </si>
  <si>
    <t>Садыр Г.Ә., Нуртазина А.Ө., Әмреев Н.Ә.</t>
  </si>
  <si>
    <t>Қазақ тілі және ұлттық құндылықтар. Базалық деңгей (2 кітап)</t>
  </si>
  <si>
    <t>Садырбаева А. /A.S.Sadyrbayeva, S.A. Sakibayeva, S.A.Kumisbekov, Kh.A.Sarsenbayev, A.A. Dosmakanbetova</t>
  </si>
  <si>
    <t>TECHNIQUE AND TECHNOLOGY OF OIL AND GAS FIELD PREPARATION</t>
  </si>
  <si>
    <t>(Способ и технология подготовки нефтегазового месторождения) The tutorial is intended for students of higher educational institutions, studying in the specialties: 5В072100 – “Chemical technology of organic substances”, 5В070800 –“Oil and gas business”. The tutorial presents the current state of the oil industry, the main requirements for the design of oil and gas collection and transportation systems, separation of oil and gas, oil and gas treatment plants, demulsifying plants. Much attention is paid to structural materials used in the manufacture of oil and gas equipment, the calculation of the strength of equipment, vessels and apparatus oil and gas industry.</t>
  </si>
  <si>
    <t>Садырбаева А.С., Сакибаева С.А.</t>
  </si>
  <si>
    <t>Техника и технология подготовки нефти и газа на промысле</t>
  </si>
  <si>
    <t>Учебное пособие предназначено для студентов высших учебных заведений, обучающихся по специальностям: 5В072100 – «Химическая технология органических веществ», 5В070800 – «Нефтегазовое дело». В учебном пособии приведены современное состояние нефтедобывающей промышленности, основные требования, предъявляемые при проектировании систем сбора и транспортирования нефти и газа, сепарация нефти и газа, установки подготовки нефти и газа, деэмульсационные установки. Большое внимание уделяется конструкционным материалам применяемые при изготовлении нефтегазопромыслового оборудования, расчету на прочность оборудования, сосудов и аппаратов нефтегазопромыслов.</t>
  </si>
  <si>
    <t>Садырбаева А.С., Надиров К.С., Акынбеков Е.К.</t>
  </si>
  <si>
    <t>Ұңғыны жөндеу</t>
  </si>
  <si>
    <t>Садырова М.С.</t>
  </si>
  <si>
    <t>Әлеуметтану. Өзекті мәселелер.</t>
  </si>
  <si>
    <t>Қоғамның әлеуметтік құрылымы.</t>
  </si>
  <si>
    <t>Білім социологиясы</t>
  </si>
  <si>
    <t>Сайлаубаева Н.Е.</t>
  </si>
  <si>
    <t>«Қазақ тілі» газетінің Қазақстанның қоғамдық-мәдени өміріндегі орны (1919-1928 жж.) Студенттерге, магистранттарға арналған.</t>
  </si>
  <si>
    <t>Оқулықта 1919-1928 жылдары Семей қаласында жарық көрген кеңестік «Қазақ тілі» газетінің қалыптасу тарихы, газеттің шығу тарихы мен газеттің құрылымы, газетті шығарушылары, ұйымдастырушылары мен тілшілері, «Қазақ тілі» газеті және ондағы қазақ қоғамының даму мәселелері, газетте қоғамдық-саяси мәселелердің көтерілуі, басылым бетіндегі Қазақстанның әлеуметтік-экономикалық жағдайы, Қазақстанның мәдени дамуының газетте талдануы ғылыми тұрғыдан қарастырылған. Оқулық мазмұны кәсіби білім берудегі мемлекеттік жалпыға міндетті білім беру стандарты мен типтік бағдарлама мазмұнына сәйкес. Оқулық тарих, журналистика және тарих емес мамандықтар бойынша білім алушы студенттер, магистранттарға және ЖОО оқытушыларына арналған.</t>
  </si>
  <si>
    <t>«Қазақ тілі» газеті тарихы</t>
  </si>
  <si>
    <t>Политология, саясаттану, история</t>
  </si>
  <si>
    <t>Автор бұл еңбегінде 1919-1928 жылдары Семей қаласында жарық көрген «Қазақ тілі» газетінің қалыптасуы мен шығу тарихы, газеттің құрылымы, газетті шығарушылары, ұйымдастырушылары мен автор-тілшілері туралы тың тұжырымдарды мұрағаттық деректер, газеттің түпнұсқа материалдары, қомақты ғылыми еңбектер, ғылыми мақалаларды жүйелі талдау негізінде береді. «Қазақ тілі» газетінің шығу тарихы беріліп отырған бұл кітап басылым беттерінде жарияланған мақалалардың ғылыми айналымға енгізілуімен құнды. «Қазақ тілі» газеті және ондағы қазақ қоғамының даму мәселелері, газетте қоғамдық-саяси мәселелердің көтерілуі, басылым бетіндегі Қазақстанның әлеуметтік-экономикалық жағдайы, Қазақстанның мәдени дамуының газетте жан-жақты талданып, ғылыми тұрғыдан қарастырылған. Бұл еңбек қазақ баспасөз тарихымен жіті танысқысы</t>
  </si>
  <si>
    <t>Саипов А. А.</t>
  </si>
  <si>
    <t>География индустриально-инновационного развития Казахстана</t>
  </si>
  <si>
    <t>В учебно-методическом пособии для учителей географии изложено содержание географического образования для школьников, требующая корректировки в соответствии с формированием и развитием новой географии социально-экономической инфраструктуры, технический и технологический перевооружаемых объектов нового поколения предприятий индустриально-инновационного развития практически всех отраслей хозяйства Казахстана, на новом этапе индустриального социально-экономического развития страны в новом мире, в условиях глобализации мирового геоэкономического пространства. Пособие предназначено для учителей географии, преподавателей и студентов географических специальностей вузов и ТиПО. Материалы пособия могут быть успешно использованы не только на уроках, но и в организации научных исследований в рамках научных проектов школьников и студентов</t>
  </si>
  <si>
    <t>Практические занятия по экономической и социальной географии Республики Казахстана</t>
  </si>
  <si>
    <t>Саипов А. А., Озгелдинова Ж.О.</t>
  </si>
  <si>
    <t>Практические занятия по географии населения</t>
  </si>
  <si>
    <t>В учебно-методическом пособии по географии населения даны рекомендации по структурированию учебного материала, различные сценарии проведения практических занятий. В методическом аппарате учебно-методического пособия сочетаются как классические методы, так и современные технологии форм и методов инновационного обучения, направленные на развитие у студентов творческих способностей, на совершенствование умений и навыков самостоятельно разрабатывать авторские презентации, выполнять проекты, доклады, рефераты, эссе, сообщения на основе использования интернет-ресурсов и дополнительных источников информации. Учебно-методическое пособие адресовано преподавателям, учителям географии и студентам специальности «5В060900-География»</t>
  </si>
  <si>
    <t>Саипов А.А., Чокушева А.И., Аканбаева С.К.</t>
  </si>
  <si>
    <t>Геоэкономика и геоэкология городов Западного Казахстана в условиях индустриально-инновационного развития</t>
  </si>
  <si>
    <t>Учебно-методическое пособие выполнено в рамках проекта
 «Экологизация вузовской системы образования как инновационный путь
 модернизации духовного сознания студентов» предусматривающей
 процесс экологизации содержания высшего и среднего географического
 образования. В нем изложено содержание геоэкономического и
 геоэкологического образования городов Западного Казахстана в условиях
 индустриально-инновационного развития.
 Пособие предназначено для более углубленного изучения
 геоэкономики и геоэкологии в разрезе городов студентами, магистрантами
 докторантами географических специальностей вузов и учителей географии
 при изучении курса социально-экономической и политической географии
 Казахстана, ряда дисциплин специализации по экономической географии и краеведения.
 Материалы пособия могут быть успешно использованы не только в
 качестве учебного материала по курсу экономической и социальной
 географии РК, краеведения, но и в организации научных исследований в
 рамках научных проектов студентов, магистрантов и учеников в рамках
 реализации Государственной программы «Рухани жанғыру».</t>
  </si>
  <si>
    <t>Саитова Г.Ю.</t>
  </si>
  <si>
    <t>Теория и методика преподавания восточного танца</t>
  </si>
  <si>
    <t>Данный учебник предназначен для высших учебных заведений искусств и культуры по специальности 5B040900 - «Хореография». В данном учебнике прилагается музыкальный материал, кото-рый может быть использован на занятиях по усмотрению педагога, а также варианты сценических костюмов народов Востока. Ритмы записаны концертмейстером Алматинского хореог-рафического училища им. А. Селезнева – Саитовым Ю.</t>
  </si>
  <si>
    <t>Шығыс биінің теориясы мен оқыту әдістемесі</t>
  </si>
  <si>
    <t>Оқулық 050409 «Хореография» мамандығы бойынша мәдениет пен өнердің орта және жоғарғы оқу орындарына арналған. Арнаулы методикалық бағдарламада сабақ кезінде ұстаздың қалауынша пайдалануға арналған қосымша музыкалық материалдар берілген.
 Ырғақтар А.Селезнев атындағы Алматы хореографиялық училищесінің концетрмейстері Ю.Саитовтың жазылуында берілген. 
 Аударған: Абай атындағы Қазақ Ұлттық педагогикалық университетінің аға оқытушысы А. Құмаржанов</t>
  </si>
  <si>
    <t>Сайымова М.Д.</t>
  </si>
  <si>
    <t>Повышение эффективности деятельности государственных служащих</t>
  </si>
  <si>
    <t>Саканов К.Т.</t>
  </si>
  <si>
    <t>Ағаш конструкциялар. Курстық және дипломдық жобалаудың мысалдары</t>
  </si>
  <si>
    <t>Деревянные конструкции. Примеры для курсового и дипломного проектирования</t>
  </si>
  <si>
    <t>Саканов К.Т., Козионов В.А., Ельмуратов С.К.</t>
  </si>
  <si>
    <t>Выпускная квалификационная работа</t>
  </si>
  <si>
    <t>Шығарушы біліктілік жұмысы</t>
  </si>
  <si>
    <t>Сакипов К.Е., Айтмагамбетова М.Б.</t>
  </si>
  <si>
    <t>Парогазотурбинные установки</t>
  </si>
  <si>
    <t>Учебное пособие "Парогазотурбинные установки" предназначено для студентов специальности 5В071700 "Теплоэнергетика", написано по материалам, на основании которых ведется преподавание дисциплин "Газотурбинные установки", "Паровые турбины", "Тепловые и атомные электрические станции". Учебное пособие охватывает основные конструкции оборудования парогазотурбинные установок, принципы их работы и технологические схемы.В результате изучения студентами данной дисциплины должны быть получены следующие результаты: освоена предложенная методика расчета основных технико-экономических показателей ПГУ работающей по схемам: с котлом-утилизатором, с дожиганием топлива перед котлом-утилизатором, с параллельной схемой работы</t>
  </si>
  <si>
    <t>Плазменная переработка отходов</t>
  </si>
  <si>
    <t>Учебное пособие "Плазменная переработка отходов" предназначено для обучающихся по специальности "Теплоэнергетика". Учебное пособие охватывает способы утилизации твердых бытовых и жидких токсичных отходов и может быть рекомендовано для обучающихся всех других специальностей</t>
  </si>
  <si>
    <t>Сакипов К.Е., Айтмагамбетова М.Б., Картджанов Н.Р.</t>
  </si>
  <si>
    <t>Методические указания по выполнению дипломного проекта для обучающихся специальности «Теплоэнергетика»</t>
  </si>
  <si>
    <t>Учебное пособие "Методические рекомендации по написанию дипломного проекта по специальности 5В071700-Теплоэнергетика" предназначено для студентов специальности 5В071700 "Теплоэнергетика". Учебное пособие включает в себя четыре главы, в которых подробно описаны этапы дипломного проектирования, структура дипломного проекта. В связи с тем, что во время обучения студентами выполняются курсовые работы по проектированию основного оборудования электрической станции, поэтому в данном пособии подробно описана методика расчета тепловой сети.</t>
  </si>
  <si>
    <t>Дипломдық жобаны орындауға әдістемелік нұсқаулар» жылуэнергетикасы мамандығы бойынша</t>
  </si>
  <si>
    <t>5В071700-Теплоэнергетика мамандығы бойынша дипломдық жобаны жазу бойынша әдістемелік нұсқаулық 5В071700 «Теплоэнергетика» мамандығының студенттеріне арналған. Қолдануға арналған дипломдық жобаның кезеңдерін, дипломдық жобасының құрылымын сипаттайтын төрт бөлім бар. Оқу барысында студенттер электр станциясының негізгі жабдықтарын жобалау бойынша курстық жұмыстарды жүргізеді, сондықтан осы нұсқаулықта жылу желісін есептеу әдісі келтірілген.</t>
  </si>
  <si>
    <t>Сакипов К.Е., Айтмагамбетова М.Б., Өмірбаева А.Ө.</t>
  </si>
  <si>
    <t>Бу қазандығының жылулық есебі</t>
  </si>
  <si>
    <t>Оқу
 құралы</t>
  </si>
  <si>
    <t>Оқу құралы "Жылуэнергетика" мамандығы бойынша "Қазандық қондырғылар және бу генераторлары" пәні бойынша курстық жобаны орындауда студенттерге көмектесуге арналған</t>
  </si>
  <si>
    <t>Сактаганова И.С.</t>
  </si>
  <si>
    <t>Қазақстан Республикасының Салық құқығы казустық технологиясы бойынша</t>
  </si>
  <si>
    <t>Аталған оқу құралында мемлекеттің салық жүйесінің негіздері қарастырылып, салық құқығының, оның әдістері, пәні мен жүйесіне түсініктеме беріліп, салықтық құқықтық нормалар мен салықтық құқықтық қатынастардың мазмұны ашылып, оның жалпы және ерекше бөлімдеріне кіретін салық құқықтық институттары зерделінген. Тараулар бойынша казустар (есептер), тест тапсырмалары, глоссарий және көрнекілік материалдар берілген. 
 Оқулық жоғары заң оқу орындары мен факультеттерінің студенттеріне, магистранттарына және оқытушыларына, қаржы органдарының қызметкерлеріне, мемлекеттік билік органдарына, тәжірибемен айналысатын заңгерлерге, экономистер мен кәсіпкерлерге, жалпы қаржы құқығы жөнінде мемлекеттік тілде ақпараттар алуға қызығушылық танытқан оқырман қауымға арналған.</t>
  </si>
  <si>
    <t>Қазақстан Республикасының бюджет құқығы казустық технологиясы бойынша</t>
  </si>
  <si>
    <t>Аталған оқу құралында мемлекеттің бюджеттік жүйесінің негіздері қарастырылып, бюджет құқығының, оның әдістері, пәні мен жүйесіне түсініктеме беріліп, бюджеттік құқықтық нормалар мен бюджеттік құқықтық қатынастардың мазмұны ашылып, оның жалпы және ерекше бөлімдеріне кіретін бюджеттік құқықтық институттары зерделінген. Оқулық жоғары заң оқу орындары мен факультеттерінің студенттеріне, магистранттарына және оқытушыларына, қаржы органдарының қызметкерлеріне, мемлекеттік билік органдарына, тәжірибемен айналысатын заңгерлерге, экономистер мен кәсіпкерлерге, жалпы бюджет құқығы жөнінде мемлекеттік тілде ақпараттар алуға қызығушылық танытқан оқырман қауымға арналған</t>
  </si>
  <si>
    <t>Қазақстан Республикасының бюджеттік бақылаудың құқықтық негіздері</t>
  </si>
  <si>
    <t>Аталған оқу құралында мемлекеттегі бюджеттік бақылаудың құқықтық негіздері қарастырылып, бюджеттік бақылау институтының түсінігі, тарихы және принциптеріне түсініктеме беріліп, Қазақстан Республикасындағы бюджеттік бақылауды жүзеге асырушы органдардың құқықтық мәртебесі және шет мемлекеттердегі бюджеттік бақылаудың ерекшеліктері қарастырылған. Оқулық жоғары заң оқу орындары мен факультеттерінің студенттеріне, магистранттарына және оқытушыларына, қаржы органдарының қызметкерлеріне, мемлекеттік билік органдарына, тәжірибемен айналысатын заңгерлерге, экономистер мен кәсіпкерлерге, жалпы бюджет құқығы жөнінде мемлекеттік тілде ақпараттар алуға қызығушылық танытқан оқырман қауымға арналған</t>
  </si>
  <si>
    <t>Қазақстан Республикасының Қаржы құқығы казустық технологиясы бойынша (2 томда)</t>
  </si>
  <si>
    <t>Аталған оқу құралында мемлекеттің қаржылық жүйесінің негіздері қарастырылып, қаржы құқығының, оның әдістері, пәні мен жүйесіне түсініктеме беріліп, қаржылық құқықтық нормалар мен қаржылық құқықтық қатынастардың мазмұны ашылып, оның жалпы және ерекше бөлімдеріне кіретін қаржылық құқықтық институттары зерделінген. Тараулар бойынша казустар (есептер), тест тапсырмалары, глоссарий және көрнекілік материалдар берілген. 
 Оқулық жоғары заң оқу орындары мен факультеттерінің студенттеріне, магистранттарына және оқытушыларына, қаржы органдарының қызметкерлеріне, мемлекеттік билік органдарына, тәжірибемен айналысатын заңгерлерге, экономистер мен кәсіпкерлерге, жалпы қаржы құқығы жөнінде мемлекеттік тілде ақпараттар алуға қызығушылық танытқан оқырман қауымға арналған.</t>
  </si>
  <si>
    <t>Қазақстан Республикасының қаржы құқығы. Жалпы және ерекше бөлім</t>
  </si>
  <si>
    <t>Аталған оқулықта мемлекеттің қаржылық жүйесінің негіздері қарастырылып, қаржы құқығының, оның əдістері, əні мен жүйесіне түсініктеме беріліп, қаржылық құқықтық нормалар мен қаржылық құқықтық қатынастардың мазмұны ашылып, оның жалпы жəне ерекше бөлімдеріне кіретін қаржылық құқықтық институттары зерделінген. Оның Жалпы бөлімінде: мемлекеттің ақша жүйесі құқықтық негізі; мемлекеттің қаржылық рылымының құқықтық негізі; ҚР қаржы аясындағы басқару; қаржылық жоспарлау; ҚР қаржылық бақылаудың құқықтық негізі; ҚР қаржылық құрылым көрініс тапқан. Ерекше бөліміне: бюджет құқығы; салық құқығы; мемлекеттік несиенің құқықтық негізі; сақтандыру жəне банктік қызмет ұйымының құқықтық негізінің кей бір əселелері қарастырылды. Оқулық жоғары заң оқу орындары мен факультеттерінің студенттеріне, магистранттарына жəне оқытушыларына, қаржы органдарының қызметкерлеріне, мемлекеттік билік органдарына, тəжірибемен айналысатын заңгерлерге, экономистер мен кəсіпкерлерге, жалпы қаржы құқығы жөнінде мемлекеттік тілде ақпараттар алуға қызығушылық танытқан оқырман қауымға арналған.</t>
  </si>
  <si>
    <t>Қазақстан Республикасының салық құқығы. Жалпы және ерекше бөлім</t>
  </si>
  <si>
    <t>Аталған оқулықта мемлекеттің салық жүйесінің негіздері қарастырылып, салық құқығының, оның әдістері, пәні мен жүйесіне түсініктеме беріліп, салықтық құқықтық нормалар мен салықтық құқықтық қатынастардың мазмұны ашылып, оның жалпы және ерекше бөлімдеріне кіретін салық құқықтық институттары зерделінген. Оқулық жоғары заң оқу орындары мен факультеттерінің студенттеріне, магистранттарына және оқытушыларына, қаржы органдарының қызмет-керлеріне, мемлекеттік билік органдарына, тәжірибемен айналысатын заңгер-лерге, экономистер мен кәсіпкерлерге, жалпы қаржы құқығы жөнінде мемлекеттік тілде ақпараттар алуға қызығушылық танытқан оқырман қауымға арналған.</t>
  </si>
  <si>
    <t>М.Х. Дулатидің мемлекеттік – құқықтық козқарастары</t>
  </si>
  <si>
    <t>Монографияда М.Х. Дулатидің мемлекеттік-құқықтық көзқарастарының негіздерін ғылыми тұрғыдан ой елегінен өткізу құқық және мемлекет теориясы мен тарихы саласындағы терең зерттелмеген ақтаңдақтардың орнын толтыруға, мемлекеттің қызметтері мен басқару жүйесінің пәрменділігі, ондағы құқықтың рөлі мен орны туралы күрделі мәселелерді шешуді сапалы түрде жүзеге асыруды қамтамасыз етеді. Ғылыми-теориялық тұрғыдан зерттеудің методологиясын, тақырыптың мемлекет және құқық ілімі құрамындағы орны мен маңызын, зерттеудің мазмұны мен нәтижелерін жүзеге асырудың теориялық және практикалық аспектілерін талдап, осыған байланысты практика сұранымына жауап беретін ұсыныстар тұжырымдалды.
 Ғылыми зерттеу жоғары және жоғары оқу орнынан кейінгі білім саласындағы уәкілетті мемлекеттік органдар, осы салада ізденушілікпен айналысып жүрген педагогикалық және ғылыми ұжымның назарына ұсынылады.</t>
  </si>
  <si>
    <t>Государственно-правовые взгляды М.Х. Дулати</t>
  </si>
  <si>
    <t>В монографии рассматриваются основы государственно-правовых взглядов М.Х. Дулати с научной точки зрения, что позволяет восполнить пробелы в вопросах теории и истории государства и права, по которым не проводились углубленные исследования, и предлагается качественное решение сложных вопросов, касающихся функционирования государства и эффективности системы управления, а также места и роли права в них. Проведен анализ методологии исследования с научно-теоретической точки зрения, места и значения темы исследования в структуре учений о государстве и праве, теоретические и практические аспекты реализации содержания и результатов исследования, а также сформированы предложения, направленные на удовлетворение соответствующего практического спроса. Научное исследование предлагается вниманию уполномоченных государственных органов в области высшего и послевузовского образования, а также педагогических и научных работников, проводящих изыскания в данной области.</t>
  </si>
  <si>
    <t>Сактаганова И.С., Бексултанова Р.Т.</t>
  </si>
  <si>
    <t>Исполнительное производство Республики Казахстан. Казусная технология (в 2-х т.)</t>
  </si>
  <si>
    <t>Учебное пособие подготовлено в соответствии с программой учебной дисциплины «Гражданское процессуальное право Республики Казахстан» и выполнено в соответствии с казусной технологией, разработанной в ЕНУ им.Л.Н. Гумилева. В учебном пособии проведен сравнительный анализ отдельных аспектов исполнительного производства известных зарубежных исследователей. Учебное пособие включает в себя правовые ситуации (казусы), практические и тестовые задания по всем темам учебного курса, а также теоретический (учебный) материал по курсу исполнительного производства для студентов, магистрантов и преподавателей юридических факультетов</t>
  </si>
  <si>
    <t>Сактаганова И.С., Бусурманов Ж.Д.</t>
  </si>
  <si>
    <t>Адам құқықтарының Еуразиялық концепциясы</t>
  </si>
  <si>
    <t>Оқу құралында қазіргі заманғы құқықтық өркениеттің қалыптасу және дамуының тарихи және теориялық негіздерін, адам құқықтарының негізгі субьектілері болып табылатын қызметін тереңнен меңгеру арқылы заң білімінің ішкі мәнін тереңнен түсіну қабілетіне ие болуы тиіс. Халықаралық құқық нормалары, соның ішінде еуропалық құқық Қазақстанның құқықтық жүйесінің өзгеруіне белсенді әсер етуде. Халықаралық құқық нормаларының әсер етуі жаңа деңгейді қалыптастыруда. Бұл курс адам құқықтары аумағында халықаралық нормативтік-құқықтық актілердің негізін оқытады. 
 «Адам құқықтарының еуразиялық концепциясы» – магистранттардың ізгілікті ой-өрісінің қалыптасуына, адамгершілік, сыйластық, азаматтық жауапкершілік, өзінің және басқа адамдардың құқықтары мен міндеттерін терең түсінуі, адам және азаматтардың құқығын қорғауға деген ұмтылыс пен біліктілігін арттыру. Оқу құралы адам құқықтары мен бостандықтарын реттейтін нормативтік -құқықтық материалдарды тереңдете меңгеру, адам және адамзат құқықтары мен бостандықтарын қорғау мен қалыптастырудағы қазіргі жағдайына зерттеу мен тәжірибелік талдау жасау. 
 Оқу құралы жоғары және жоғары оқу орнынан кейінгі білім саласындағы уәкілетті мемлекеттік органдар, осы салада ізденушілікпен айналысып жүрген педагогикалық және ғылыми ұжымның назарына ұсынылады.</t>
  </si>
  <si>
    <t>Сактаганова И.С., Қыргызбай Н.Е.</t>
  </si>
  <si>
    <t>Қазақстан Республикасының бюджеттік жоспарлаудың құқықтық негіздері</t>
  </si>
  <si>
    <t>Аталған оқу құралында мемлекеттегі бюджеттік жоспарлаудың теориялық-құқықтық негіздері қарастырылып, бюджеттік жоспарлау институтының түсінігі, оның экономикалық мазмұны және принциптеріне түсініктеме беріліп, Қазақстан Республикасындағы бюджеттік жоспарлауды жүзеге асырушы органдардың құқықтық мәртебесі және шет мемлекеттердегі бюджеттік жоспарлаудың ерекшеліктері қарастырылған.Оқулық жоғары заң оқу орындары мен факультеттерінің студенттеріне, магистранттарына және оқытушыларына, қаржы органдарының қызметкерлеріне, мемлекеттік билік органдарына, тәжірибемен айналысатын заңгерлерге, экономистер мен кәсіпкерлерге, жалпы бюджет құқығы жөнінде мемлекеттік тілде ақпараттар алуға қызығушылық танытқан оқырман қауымға арналған</t>
  </si>
  <si>
    <t>Сактаганова И.С., Сактаганова Г.С.</t>
  </si>
  <si>
    <t>Құқық негіздері казустық технологиясы бойынша (2 томда)</t>
  </si>
  <si>
    <t>Аталған оқу құралы барлық мамандық студенттері үшін міндетті оқу пәні болып табылады, себебі, әрбір азаматтың бойына құқықтық сананы орнықтырады. Сонымен қатар, құқықтық мемлекет қалыптастыру үшін барша азаматтар өзінің құқықтары, бостандықтары мен міндеттерін, елдегі конституциялық құрылыстың негізгі сипатын және қоғам өмірінің көптеген саласын реттейтін құқық салаларын немесе кодекстер мен заңдар туралы жалпы мәлімет пен түсінікке ие болулары керек. Оқулық жоғары оқу орындары мен факультеттерінің студенттеріне, магистранттарына және оқытушыларына, жалпы құқық негіздері жөнінде мемлекеттік тілде ақпараттар алуға қызығушылық танытқан оқырман қауымға арналған</t>
  </si>
  <si>
    <t>Сақыпова Ш.Е.</t>
  </si>
  <si>
    <t>Физикалық практикум</t>
  </si>
  <si>
    <t>Оқу құралы жоғары оқу орнындарының агроинженерлік және инженер-техникалық мамандықтары бойынша оқитын студенттер үшін арналған. Оқу құралында физика курсының бағдарламасына сәйкес механика, молекулалық физика және термодинамика, электрмагнетизм, оптика бөлімдері бойынша зертханалық жұмыстарды өткізу әдістемелерінің сипаттамалары берілген. Механика бөлімінің жұмыстары FPM қондырғыларына негізделген. Электрмагнетизм және оптика бөлімдері ЭМК және ОТТ құралдарына негізделген.Оқу құралында барлық зертханалық жұмыстардың келтірілуі біркелкі: қысқаша теориялық кіріспе, қондырғының, өткізу әдістемесінің сипаттамасы, жұмыс теңдеуі, кестелер мен бақылау сұрақтарынан тұрады. Әрбір зертханалық жұмыстың мақсаты мен керекті құрал-жабдықтары, орындау тәртібі, керек кезде электр сұлбасы мен өлшеу нәтижелері мен тұрақтылардың кестесі бар. Оқу құралында болашақ инженерлер қазіргі заманның талабына сай ғылыми-зертханалық эксперименттің методикасын меңгеру үшін, заманауи өлшеу техникалық құралдарымен жұмыс жасап үйренуіне, физикалық шамаларды өлшеу принциптері мен жұмысты істеу методикасын игеруіне, өлшеу қателіктерін есептеп, нәтижелерді математикалық өңдеп жатықтануына негізгі назар бөлінген.Оқу құралы физикалық практикумның жүргізу барысын жеңілдетеді, оның оқу-әдістемелік жабдықталуын жоғарылатады және зертханалық жұмыстардың физикалық теориясын оқып-үйреніп, қайталауға мүмкіндік жасайды.</t>
  </si>
  <si>
    <t>Саликжанов /Р.С.Салықжанов/</t>
  </si>
  <si>
    <t>Студент жастардың саяси мәдениеті</t>
  </si>
  <si>
    <t>Социология, политологии</t>
  </si>
  <si>
    <t>Оқу құралы автордың студенттер саяси мәдениетін зерттеу тәжірибесі негізінде дайындалған. Студенттердің саяси мәдениетін зерттеудің теориялық-әдіснамалық негіздері талданып, жастардың саяси мәдениеті - қоғам әлеуметтік-саяси кеңістігінің маңызды бөлігі ретінде қарастырылған. Автор жастар ортасында әлеуметік-мәдени үрдістерді басқаруға көмектесетін көптеген эмпирикалық материалдар жинаған. Оқулықтың мазмұнында кредиттік оқыту жүйесі бойынша оқыту ерекшеліктері ескерілген, кітап бөлімдері семестр бойы оқытуға арналған. Оқу құралы «Әлеуметтану», «Саясаттану», «Мемлекеттік және жергілікті басқару» мамандықтары студеттеріне, магистранттар мен докторанттарына «Саяси әлеуметтану», «Саяси мәдениет» пәндерін оқу барысында қолдануға арналған. Сонымен қатар, әлеуметтанулық таным мәселелеріне қызығатын барша қауым оқулықтан өз керегін алады.</t>
  </si>
  <si>
    <t>Политическая культура</t>
  </si>
  <si>
    <t>В учебном пособии представлен авторский опыт социологического исследования политической культуры студентов. Приводятся теоретико-методологические основы анализа политической культуры студентов как важной составляющей социально-политического пространства общества. Автором обобщен большой эмпирический материал, полезный в ходе управления социокультурными процессами в молодежной среде.Содержание учебного пособия учитывает особенности организации учебного процесса по кредитной системе обучения, представленные разделы рассчитаны для изучения в течении одного семестра.Данное учебное пособие подготовлено для студентов и магистрантов по специальности «Социология», «Политология», «Государственное и местное управление», для изучающих предмет «Политическая социология», «Политическая культура и идеология» в высших учебных заведениях, а также для всех, кто интересуется проблемами социологического познания.</t>
  </si>
  <si>
    <t>Саликжанов Р.С., Джаманкулов К.Э.</t>
  </si>
  <si>
    <t>Социокультурная адаптация молодёжи</t>
  </si>
  <si>
    <t>Политология, саясаттану, педагогика</t>
  </si>
  <si>
    <t>В издании рассматриваются вопросы социокультурной адаптации молодежи. Анализ проблем и состояние социального самочувствия молодых людей осуществлено на основе социологического исследования. Полученные данные сравниваются с результатами исследований предыдущих и последующих лет. Предложены выводы на основе анализа ответов респондентов связанные с их отношением к образованию, профессии, семье и др. 
 Издание будет интересным для социологов и политологов, педагогов и руководителей исполнительных органов государства, лидеров общественных объединений. Инструментарий исследования будет полезен для изучающих проблемы молодежи. Структура учебного пособия адаптировано под академический календарь для изучения курса в течении одного семестра.Основное содержание учебного пособия подготовлено по результатам исследовательского проекта «Социокультурная адаптация молодёжи городов Казахстана», в рамках государственного заказа по бюджетной программе 055 «Научная и/или научно-техническая деятельность» по программе «Ғылыми қазына» и дополнена результатами последующих исследований.</t>
  </si>
  <si>
    <t xml:space="preserve">Саликжанов Р.С. </t>
  </si>
  <si>
    <t>Социология образования: прикладные аспекты</t>
  </si>
  <si>
    <t>В учебном пособии представлены результаты авторских прикладных исследований в рамках социологии образования. Также обобщен большой эмпирический материал коллег социологов весьма полезный в ходе планирования и управления социокультурными процессами в образовательной среде.
 Содержание учебного пособия учитывает особенности организации учебного процесса по кредитной системе обучения, представленные разделы рассчитаны для изучения в течении одного семестра.
 Данное учебное пособие подготовлено для студентов и магистрантов по специальности «Социология», «Политология», «Государственное и местное управление», для изучающих предмет «Социология», «Социология образования» в высших учебных заведениях, а также для всех, кто интересуется проблемами социологического познания.</t>
  </si>
  <si>
    <t>Салихов Т.К.</t>
  </si>
  <si>
    <t>Географо-экологическая оценка состояний государственного природного резервата «Бокейорда»</t>
  </si>
  <si>
    <t>Егіншілік практикумы</t>
  </si>
  <si>
    <t>Практикум по географии почв</t>
  </si>
  <si>
    <t>Топырақтану. 1 бөлім. (Жалпы топырақтану)</t>
  </si>
  <si>
    <t>Топырақтану. 2 бөлім. (Топырақ генезисі, географиясы және жіктелуі)</t>
  </si>
  <si>
    <t>Топырақтану. 3 бөлім. (Топырақ құнарлылығының көрсеткіштері, далалық зерттеу әдістері және Қазақстан топырақтарының систематикалық тізімі)</t>
  </si>
  <si>
    <t>Салиходжа Ж.М.</t>
  </si>
  <si>
    <t>Молекулалық физика практикумы</t>
  </si>
  <si>
    <t>«Молекулалық физика практикумы» оқу-әдістемелік құралында «Техникалық физика», «Физика», «Ядролық физика» мамандықтарының студенттері «Физика II» немесе «Молекулалық физика» пәндерінің мазмұнына сәйкес зертханалық сабақтарда игеруі тиіс зертханалық жұмыстар берілген. Зертханалық жұмыстар молекулалық физика пәнінің барлық бөлімдерін қамтиды. «Молекулалық физика практикумы» оқу-әдістемелік құралы университеттердің студенттеріне және оқытушыларына арналған</t>
  </si>
  <si>
    <t>Практикум по молекулярной физике</t>
  </si>
  <si>
    <t>В учебно-методическом пособии «Практикум по молекулярной физике» описаны лабораторные работы которые должны освоить студенты специальностей «Техническая физика», «Физика» и «Ядерная физика» при изучении дисциплин «Физика II» или «Молекулярная физика». Лабораторные работы охватывают все разделы дисциплины Молекулярная физика. Учебно-методическое пособие «Практикум по молекулярной физике» посвящено для студентов и преподавателей университетов</t>
  </si>
  <si>
    <t>Салхожаева Г.М.</t>
  </si>
  <si>
    <t>Оқу құралы 5В070100-биотехнология және 5В060100 – биология мамандығына арналған микробиология пәнінің оқу бағдарламасына сәйкес құрастырылған. Бұл оқу құралын жоғары оқу орындарындағы жаратылыстану факультетінің биотехнология бөлімінде оқитын студенттер, сондай-ақ микробиологиялық және биотехнологиялық зертханада зерттеу жұмыстарын жүргізетін ғылыми қызметкерлер пайдалана алады.</t>
  </si>
  <si>
    <t>дәріс жинағы</t>
  </si>
  <si>
    <t>5В070100 Биотехнология мамандығының студенттеріне арналған «Микроорганизмдер биотехнологиясы» пәнінен дәрістер жинағы ҚР Мемлекеттік жалпы білім беру стандартына сәйкес типтік оқу бағдарламасы бойынша құрастырылған. 
  Дәрістер жинағында биотехнология ғылымының дамуы, өндірістік биотехнологияда қолданылатын әдістер, биопрепараттар алуда технологиялық сатылар, микроорганизмдер алуда қолданылатын шикізат түрлері, өсіру жағдайлары, өндірістік микроорганизмдердің жоғары өнімді штамдарын алу, ферментация процестері, микробиологиялық синтездеу жолымен алынатын дайын өнімдердің технологиялық сызбанұсқалары қарастырылады.</t>
  </si>
  <si>
    <t>Салькеева А.К. Сембаева Г.Н.</t>
  </si>
  <si>
    <t>Толқындық процестер мен тербелістер. Теориялар, есептері мен шешімдері</t>
  </si>
  <si>
    <t>Ұсынылып отырған оқу құралы физика курсы бойынша “Толқындық процестер мен тербелістер” бөлімдерінің материалдарынан құралған. Оқу құралындағы берілген материалдарды практикалық және зертханалық сабақтарға қолдануға болады.
  Бұл оқу құралы техникалық жоғарғы оқу орындары студенттерінің барлық мамандықтарына арналған.</t>
  </si>
  <si>
    <t>Салькеева А.К., Сембаева Г.Н. Туребаева Г.Б.</t>
  </si>
  <si>
    <t>Электр теориясы мен есептері</t>
  </si>
  <si>
    <t>Ұсынылып отырған әдістемелік нұсқау барлық мамандықтар бойынша кредиттік технологиямен оқитын бакалавриаттарымен физика курсының бөлімі болып табылады. Бұл оқу құралы сабаққа дайындалу барысында студенттерге, әрі физика пәнінің жас оқытушыларына көмегін тигізеді.</t>
  </si>
  <si>
    <t>Самашова Г.Е.,Ахметов Б.Б.</t>
  </si>
  <si>
    <t>Қазақстанның индустриалды – инновациялық даму шеңберінде пәнаралық байланыс арқылы болашақ педагогтардың кәсіби құзіреттілігін қалыптастыру</t>
  </si>
  <si>
    <t>Қоғамның жоғары педагогикалық білімді мамандарға қоятын талаптары қазіргі таңда күрделене түсуде. Жаңа қоғам педагогі – ол рухани адамгершілігі жоғары, азаматтық жауапкершілігі мол, белсенді, жасампаз, жан-жақты білімді, кәсіби құзыретті, өз теориялық білімін практикада әр түрлі педагогикалық технологиялармен жүзеге асыра алатын өз кәсібінің шебері бола білуі қажет. Елбасы Н.Ә.Назарбаев «Қазақстан-2050» Стратегиясы қалыптасқан мемлекеттің жаңа саяси бағыты» атты Жолдауында «Білім және кәсіби машық - заманауи білім беру жүйесінің, кадр даярлау мен қайта даярлаудың негізгі бағдары. Бәсекеге қабілетті дамыған мемелекет болу үшін біз сауаттылығы жоғары елге айналуымыз керек. Барлық жеткіншек ұрпақтың функционалдық сауаттылығына да зор көңіл бөлу қажет», - деп атап көрсетті [1]. Білім берудің мазмұнын жетілдіре отырып, үздіксіз білім беру арқылы оларды кәсіби тұрғыдан жан-жақты жетілдіру мәселесі бүгінде мемлекет тарапынан қолға алынып, болашақта атқарылатын істер жоспарына енгізіліп, күн тәртібіне қойылып отыр. Аталған жұмыстар, еліміздің жоғары оқу орындарында болашақ педагогтардың кәсіби құзыреттіліктерін қалыптастырудың теориялық және әдістемелік негіздерін айқындауда ғылыми ізденістерге негіз бола алады. Алайда, бұл жұмыстарда болашақ педагогтардың кәсіби құзыреттіліктерін пәнаралық байланыс негізінде қалыптастыру туралы мәселе арнайы зерттеу нысаны болмаған. Пәнаралық байланыс арқылы болашақ педагогтардың кәсіби құзыреттіліктерін қалыптастырудың әдістемесін жоғары оқу орны оқытушылары, мұғалімдер білімін жетілдіру және мұғалімдерді қайта даярлау мекемелерінің қызметкерлері өзінің іс-тәжірибесінде қолдана алады. Сондай-ақ, зерттеу нәтижелерін арнайы курсты өтуде пайдалануға болады./</t>
  </si>
  <si>
    <t>Сапарбекова /Saparbekova A.A.</t>
  </si>
  <si>
    <t>Microbiology аnd Virology</t>
  </si>
  <si>
    <t>Educational manual was written in accordance with State Education Standard of the Republic of Kazakhstan.
 Microbiology and virology, the study of microscopic organisms, which are very small and cannot be seen by unaided eye. Microorganisms are present everywhere on the bodies of animals and humans, on plant surfaces, in the air, water, dust, soil, and even inside the intestinal canal of all insects, birds, animals and human beings. 
 The purpose of discipline - to show a positive and negative role of microorganisms in human life, possibility use in perspective technologies of industry.
 The basic tasks are:
 The first task - to study variety of microorganisms to consider their morphology, structure, reproduction, classification. 
 The second task - to investigate physiology of microorganisms, exchange of substances, heredity and variability;
 The third task - to determine a positive and negative role in life of the man. 
 In a course of discipline the student study the theoretical and practical bases of microbiology, morphology and physiology of microorganisms and major biochemical processes used in industry.</t>
  </si>
  <si>
    <t>Топонимиканың геоэкологиялык негіздері</t>
  </si>
  <si>
    <t>Бұл оқу құралында географиялық атаулардың, яғни топонимдердің геоэкологиялық негіздегі таралу заңдылықтары және табиғи орта мен топонимдердің өзара байланысы жөніндегі деректер келтірілген. Павлодар облысы Аққулы өңірінің топонимиясының қалыптасуы мен ақпараттық мазмұны, табиғат қорғау және табиғи ресурстарды ұтымды пайдалану дәстүрлерінің табиғи жағдайларында бейнелену дәрежесі геоэкологиялық тұрғысынан жан-жақты қарастырылған.
 Оқу құралы жоғары оқу орнының география мамандығы студенттері мен магистранттарына, сондай-ақ экология, туризм, тарих мамандықтарының білім алушыларына және жалпы оқырман қауымға арналған.
 2-ші басылым, нақты деректермен және карталармен толықтырылған.</t>
  </si>
  <si>
    <t>Шығыс Қазақстанның өзен-көл атаулары</t>
  </si>
  <si>
    <t>Павлодар облысының топонимикасы (қазақтардың кеңістікті игеру тәжірибесінің жер-су атауларындағы көрінісі) (2 томда)</t>
  </si>
  <si>
    <t>Бұл монографияда қазақтардың кеңістікті игеру тәжірибесінің географиялық атаулардағы көрінісі, яғни топонимдердің геоэкологиялық негіздері, кеңістіктегі таралу заңдылықтары, табиғи орта мен топонимдердің өзара байланысы, т.б. Павлодар облысы материалдарының негізінде талданған. Топонимдердің қалыптасуы мен ақпараттық мазмұны, табиғат қорғау және табиғи ресурстарды ұтымды пайдалану дәстүрлерінің табиғат жағдайларында бейнелену дәрежесі географиялық, геоэкологиялық, этноэкологиялық тұрғысынан жан-жақты байланыстырыла қарастырылған.
 Монография ғылыми қызметкерлерге, географ, эколог, тарих, туризм, тіл мамандарын даярлайтын жоғары оқу орындарының студенттеріне, магистранттарына, сондай-ақ ізденушілер мен көпшілік қауымға арналған.
 2-ші басылым, топонимикалық карталармен толықтырылып берілген.</t>
  </si>
  <si>
    <t>Сапаров К.Т., Егинбаева А.Е.</t>
  </si>
  <si>
    <t>Топонимика региона – как основа восстановления и развития ландшафтов Павлодарского Прииртышья</t>
  </si>
  <si>
    <t>В учебном пособии дается обзор исторического развития палеоландшафтов Павлодарского Прииртышья. Рассматривается современное состояние ландшафтов региона. Проводится топонимический анализ географических объектов Павлодарской области как отражение народного опыта природопользования. На основании проведенного топонимического анализа разработаны рекомендации по восстановлению палеоландшафтов региона и его биоразнообразия.Книга представляет интерес для широкого круга читателей: студентов, магистрантов, учителей школ и преподавателей колледжей и вузов, а также всех тех, кто интересуется природой родного края.</t>
  </si>
  <si>
    <t>Сапаров Қ.Т.</t>
  </si>
  <si>
    <t>Баянаула топонимикасы (ғылыми-танымдық зерттеулер)</t>
  </si>
  <si>
    <t>Монографияда Баянаула өңірі топонимдерінің қалыптасуы мен дамуының ақпараттық мазмұны, табиғатты қорғау мен табиғи ресурстарды ұтымды пайдалану дәстүрлерінің табиғат жағдайларында бейнелену дәрежесі географиялық, тарихи-лингвистикалық, этноэкологиялық тұрғысынан қарастырылып, сонымен қатар туристік-рекреациялық бағасы берілген. Монография география, туризм, тарих, лингвистика мамандықтарының студенттеріне және қызығушылық танытқан көпшілік қауымға арналған.</t>
  </si>
  <si>
    <t>Шығыс Қазақстан облысының топонимикасы</t>
  </si>
  <si>
    <t>Бұл монографияда қазақтардың кеңістікті игеру тәжірибесінің географиялық атаулардағы көрінісі, яғни топонимдердің тарихи-географиялық, геоэкологиялық негіздері, кеңістіктегі таралу заңдылықтары, табиғи орта мен топонимдердің өзара байланысы, т.б. Шығыс Қазақстан облысы материалдарының негізінде талданған. Топонимдердің қалыптасуы мен ақпараттық мазмұны, табиғат қорғау және табиғи ресурстарды ұтымды пайдалану дәстүрлерінің табиғат жағдайларында бейнелену дәрежесі географиялық, лингвистикалық, этноэкологиялық тұрғысынан жан-жақты байланыстырыла қарастырылған. Монография ғылыми қызметкерлерге, географ, эколог, тарих, туризм, тіл мамандарын даярлайтын жоғары оқу орындарының студенттеріне, магистранттарына, докторанттарына, сондай-ақ ізденушілер мен көпшілік қауымға арналған</t>
  </si>
  <si>
    <t>Сапаров О.</t>
  </si>
  <si>
    <t>Машина агрегаттау және машина – трактор паркін өндірістік пайдалану</t>
  </si>
  <si>
    <t>Оқулық «Машина пайдалану» пәнінің үлгілік бағдарламасына сәйкес 5В080600- «Аграрлық техника және технология» мамандығында оқитын бакалавр және сабақтас мамандықтар студенттеріне арналған. Мұнда машиналарды, машина-трактор агрегаттарын және машина-трактор паркін пайдаланудың теориялық негіздері, ауылшаруашылық дақылдарын өндірудегі индустриалдық технологияларын, механика-ландырылған жұмыстардың операциялық технологиясын, агрегат-тардың жұмыс бабын оңтайландыру, машина-трактор паркі құрамын негіздеу, жұмысын есепке алу және талдау мәселелері және машина-трактор агрегаттарын, машина – трактор паркін пайдаланумен байлан-ысты басқада мәселелер қарастырылған. Бұл оқулықтың тағы бір ерекшілігі - 5В080600 - «Аграрлық техника және технология» маман-дығында оқитын бакалаврлардың оқу жоспарында ешқандай оқулық, оқулық құралдармен қамтамасыз етілмеген «Машина-трактор паркін өндірістік пайдалану» пәні енгізілген. Сондықтан бұл оқулық осы пәнге де қолдануға арналған. Сонымен қатар бұл оқулықтың кейбір тараулары 6М080600 «Аграрлық техника және технология» мамандығында оқитын магистранттарға да пайдалы болуы мүмкін</t>
  </si>
  <si>
    <t>Сапронова Е.А.</t>
  </si>
  <si>
    <t>Учебное пособие «Гидробиология» предназначено для студентов образовательных программ 5В060700 - «Биология» и 5В011300 - «Биология», содержит методики изучения гидробионтов, сведения о видовом составе и таксономической принадлежности водных животных, обитающих в Мировом океане, даются описания условий среды, в которых обитают водные животные, а так же сведения о структуре и динамике сообществ гидробионтов. 
 В пособии рассматриваются мероприятия по охране биоразнообразия Мирового океана, сохранения отдельных видов и их сообществ.</t>
  </si>
  <si>
    <t>Сарбасова К. Б.</t>
  </si>
  <si>
    <t>І.Жансүгіров шығармаларының тілі</t>
  </si>
  <si>
    <t>Аталған зерттеу еңбегінде ақын, прозаик Ілияс Жансүгіров шығармаларының лексикасы, фразеологиялық жүйесі, грамматикалық құрылысы, тілдік бірліктердің көркемдеуіш құрал ретінде қолданылуы қамтылады. І.Жансүгіров шығармаларының лингвистикалық ерекшеліктерін таныту мақсатында жазылған еңбек жоғары оқу орындарының білімгерлері мен магистрант, докторанттары және әдебиет сүйер қауымға арналған.</t>
  </si>
  <si>
    <t>Қазіргі қазақ тілі (лексикология және фразеология)</t>
  </si>
  <si>
    <t>Языки,филология</t>
  </si>
  <si>
    <t>Оқу құралы «Қазіргі қазақ тілі» (лексикология және фразеология) пәнінің практикалық сабақтар жүйесіне арналған. Филология факультеті студенттері мен оқытушыларына ұсынылады.</t>
  </si>
  <si>
    <t>Чукенаева Г. Т., Сарбасова К. Б.</t>
  </si>
  <si>
    <t>Жетісу гидронимдері</t>
  </si>
  <si>
    <t>Көмекші оқу құралы</t>
  </si>
  <si>
    <t>Еңбекте Жетісу гидронимдерінің семантикасы, этимологиясы, су атауларының лексика-семантикалық топтары мен грамматикалық ерекшеліктері, сондай-ақ гидронимдердің морфологиялық құрылымы мен сөзжасамы қарастырылған. Монография білімгерлерге, оқытушыларға, магистранттар мен докторанттарға арналады.</t>
  </si>
  <si>
    <t>Сарваров Б. С., Мергалиев Д. М.</t>
  </si>
  <si>
    <t>Ертіс – Кереку, Баян өңірі музыка өнерінің атақты Майталмандары – Жаяу Мұса әндері</t>
  </si>
  <si>
    <t>Бұл кітапта атақты музыка өнерінің майталманы Мұса Байжановтың әндері жеке орындаушыларға және фортепианоға арналған клавирлер, қазақ халық аспаптар оркестріне арнап өңделген партитуралар жинағынан тұрады. Осы кітап студенттерге, магистранттарға, оқытушылар мен мұғалімдерге, дирижерларға, барлық қызығушылық танытқан қоғамтанушыларға арналған.</t>
  </si>
  <si>
    <t>Сарваров Б.С., Мергалиев Д.М.</t>
  </si>
  <si>
    <t>Ертіс-Кереку, Баян өңірі музыка өнерінің атақты Майталмандары-Естай әндері</t>
  </si>
  <si>
    <t>Саргужин М., Досым К.Б., Алтынов Ж.Л.</t>
  </si>
  <si>
    <t>Сарекенова Қ.Қ.</t>
  </si>
  <si>
    <t>Қазіргі қазақ тілінің лексикологиясы</t>
  </si>
  <si>
    <t>Бұл еңбек қазақ ауыз әдебиетінің телегей-теңіз байлығын көрсететін тарихи эпостың поэтикасына арналған. Кітапта тарихи дәуірлерде өмір сүрген, ел намысының жоқшысы болған белгілі тарихи тұлғалардың ерлік ісі, бірлік пен елдік мәселесі, оған деген халықтың бағасы кешенді ғылыми тұрғыдан сараланады. Қазақ халқының бес ғасырлық тарихы бар көркем шежіренің біртұтас талданылуы және ондағы тарихи шындықтың көркемдік шешімі, уақыт пен кеңістік, дәуір мен дәстүр, сюжет пен мотив, көркемдік тәсілдері сияқты поэтиканың күрделі мәселелері көтерілуімен ерекшеленеді.
 Монография әдебиетші-фольклоршыларға, философия тарихы мен этнографияны зерттеушілерге, оқытушылар мен аспиранттарға, жоғары оқу орындарының студенттеріне және ауыз әдебиетін сүйетін жұртшылыққа арналған.</t>
  </si>
  <si>
    <t>Саржанова К. Ш.</t>
  </si>
  <si>
    <t>Тағам дайындау технологиясы (2 томда)</t>
  </si>
  <si>
    <t>Саржанова К.Ш.</t>
  </si>
  <si>
    <t>Стандарттау негіздері</t>
  </si>
  <si>
    <t>Жоғары оқу орындарына арналған оқулық. Қазақ тілінде жарық көріп отырған «Стандарттау негіздері» оқулығының басты мақсаты болашақ мамандардың стандарттаудың негізгі жағдайларын, стандарттаудың мемлекеттік жүйесін және өнім сапасын басқарудың ғылыми негіздері мен практикалық жолдарын толық меңгеруіне мүмкіндік жасап, көмекші болу.
 Оқулық қазіргі кезде кең тараған орыс және мемлекетік тілдерде басылған белгілі оқулықтарға және оқу бағдарламалары мен жоспарларына негізделіп, сәйкестендіріліп жазылған.</t>
  </si>
  <si>
    <t>Тамақ өндірісі өнімдерінің микробиологиясы</t>
  </si>
  <si>
    <t>Оқу құралы қазіргі кезде кең тараған орыс және мемлекеттік тілдерде басылған белгілі оқуқұралдарына және оқу бағдарламалары мен жоспарларына негізделіп, сәйкестендіріліп жазылған. Оқу құралының мақсаты – тамақ өнімдері микробиологиясының қазіргі кездегі күйі туралы ақпараттардың өте жылдам дамуын ескере отырып, бекітілген бағдарламаға сәйкес студенттердің қажетті деңгейдегі дайындығын қамтамасыз ету.Оқу құралының кейбір бөлімдері тамақ өнеркәсібі саласы мамандарының және тамақ өнімдері сапасын сараптау жұмыстарымен айналысатын мамандардың қызығушылығын тудыруы мүмкін және микроорганизмдердің биосфераны қалыптастырудағы және тұрақтылығын сақтаудағы, адамның өміріндегі және халық шаруашылығындағы ролі туралы олардың білім шеңберінің кеңейе түсуіне мүмкіндік жасайды.Автор оқу құралын дайындау және жазудың өте күрделі де жауапты іс екенін жақсы түсінеді. Онда әртүрлі ескерілмей қалған кемшіліктердің болатыны сөзсіз, сондықтан осы оқу құралының мазмұны бойынша айтылатын сын пікірлеріңізге алдын-ала ризашылығын білдіреді.</t>
  </si>
  <si>
    <t>Саринова А. Ж.</t>
  </si>
  <si>
    <t>Алгоритмизация и основы программирования</t>
  </si>
  <si>
    <t>В учебно-методическом пособии изложены основы алгоритмизации и программирования на языке С++ в программной среде Visual Studio. Материал проиллюстрирован большим числом примеров и задач. Также составлены тестовые задания с ответами. Учебно-методическое пособие рекомендуется студентам технических и инженерных специальностей</t>
  </si>
  <si>
    <t>Автоматтандырылған жүйелер бақылаудың базалық берілгендері жобалауы</t>
  </si>
  <si>
    <t>Оқу-әдістемелік құралында «Автоматтандырылған жүйелер бақылаудың базалық берілгендері жобалауы» пәнінің теориялық шолу SQL бағдаламалау тілінің негізінде баяндалған. Әрбір тақырыбы қоса беру тәжірибелік тапсырмалармен, студенттердің кәсібі компетенцияларын дамуына бағытталған. Оқу-әдістемелік құрал автоматизация және бақылау мамандығының студенттеріне арналған</t>
  </si>
  <si>
    <t>Саринова А.Ж.</t>
  </si>
  <si>
    <t>Автоматтандырылған басқару жүйелерін жобалау</t>
  </si>
  <si>
    <t>Оқу құралында автоматтандырылған басқару жүйелерін жобалауды баяндалған. Материал мысалдар мен тапсырмалардың үлкен көлемімен түсіндіріліп, сипатталған. Оқу құралы автоматтандыру және бақылау мамандықтарының студенттеріне арналған.</t>
  </si>
  <si>
    <t>Саркыткан К.</t>
  </si>
  <si>
    <t>Geographic overview of G 20 and Kazakhstan</t>
  </si>
  <si>
    <t>"Geographic overview of G 20 and Kazakhstan"- Дүниежүзінің экономикалық-әлеуметтік географиясы курсын жаңа мазмұндар және мәліметтермен толықтыратын әрі ағылшын тілінде кәсіби біліктілікті арттыруға септігін тигізетін оқу құралы. Жұмыс екі негізгі бөлімнен тұрады. Бастапқы бөлімінде "Үлкен жиырмалық" елдері және Қазақстан Республикасы, табиғаты мен табиғи ресурстары; халқы мен әкімшілік құрылымы; шаруашылығы; ғылым-техникасы және сыртқы экономикалық байланыстары тұрғысында тараушаларға бөлініп қарастырылды. Қосымша бөлімінде дүниежүзіндегі ірі материктер, мұхиттар, таулар, өзендер, көлдер т.б. географиялық нысандарға қатысты мол мәліметтер берілді. Мәтінді түсінуге жеңіл болу үшін арнаулы сөздік пен глоссарий құрастырылған. Оқу құралы студенттерге, магистранттарға, оқытушылар мен мектеп оқушыларына және өзгеде қызығушылық танытатын мамандар мен ізденушілерге қосымша құрал ретінде ұсынылады</t>
  </si>
  <si>
    <t>Сарлыбаева Л. М., Аскарова Ш.К., Ахметова Н.К., Абимульдина С.Т.</t>
  </si>
  <si>
    <t>Тамақ өндірістерінің жалпы технологиясы</t>
  </si>
  <si>
    <t>Оқу құралы технологиялық мамандықтарының студенттеріне арналған.</t>
  </si>
  <si>
    <t>Сарлыбаева Л.М.</t>
  </si>
  <si>
    <t>Коғамдық тамақтану кәсіпорындарын жобалау</t>
  </si>
  <si>
    <t>Технологиялық мамандығы бойынша тамақ және өңдеу өндірістеріндегі барлық оқу түрлеріндегі студенттердің бітіру жұмыстарын орындауға арналған әдістемелік құралы. 
 Жұмыстың түсініктеме хатының және сызба бөлімінің мазмұны, оларды құрастыру бойынша кепілдеме баяндалған. 
 Әдістемелік құралын магистранттар сонымен қатар оқытушылық қызметті жүргізу барысында оқытушылар да қолдана алады.</t>
  </si>
  <si>
    <t>Курсовое и дипломное проектирование зерновых элеваторов</t>
  </si>
  <si>
    <t>В учебном пособии даны основные расчетные положения, касающиеся функционирования всех участков элеватора, составляющие основу технологической схемы и генерального плана, принципы размещения оборудования в рабочем здании элеватора, позволяющие использовать их при курсовом и дипломном проектировании студентами специальности 5В072800 «Технология перерабатывающих производств»</t>
  </si>
  <si>
    <t>Курсовое и дипломное проектирование предприятий общественного питания</t>
  </si>
  <si>
    <t>Учебное пособие предназначено для курсового и дипломного проектирования по технологии общественного питания для студентов, обучающихся по специальности 5В072700 – «Технология продовольственных продуктов» 
 В пособии изложены общие требования по компоновке, расстановке оборудования, представлены методики расчетов. 
 Приведены учебно-методические материалы, приложения, необходимые студентам для работы над выпускной работой.</t>
  </si>
  <si>
    <t>Технология переработки пищевых продуктов</t>
  </si>
  <si>
    <t>В учебном пособии показана роль отдельных пищевых веществ в жизнедеятельности орга¬низма, приведены научные основы технологических и биотехнологических процессов. Особое внимание обращено на способы сокращения про¬изводственных потерь, рациональное использование вторичных материаль¬ных ресурсов, комплексную переработку сырья.
 Учебное пособие рекомендуется студентам биотехнологических специальностей высших учебных заведений.</t>
  </si>
  <si>
    <t>Элеватор өнеркәсібінің технологиясы</t>
  </si>
  <si>
    <t>Технологиялық мамандығы бойынша өңдеу өндірістеріндегі барлық оқу түрлеріндегі студенттердің бітіру жұмыстарын орындауға арналған әдістемелік құралы. 
 Жұмыстың түсініктеме хатының және сызба бөлімінің мазмұны, оларды құрастыру бойынша кепілдеме баяндалған. 
 Әдістемелік құралын магистранттар сонымен қатар оқытушылық қызметті жүргізу барысында оқытушылар да қолдана алады.</t>
  </si>
  <si>
    <t>Сарлыбаева Л.М., Аралбаева А.Н.</t>
  </si>
  <si>
    <t>Теоретические основы обработки пищевого сырья</t>
  </si>
  <si>
    <t>Сегодняшний рынок пищевой продукции предоставляет большой ассортимент товаров, и их общность состоит в том, что разные виды продуктов питания изготавливают из одних и тех же видов сырья и зачастую по схожей технологии. Основной сырьевой базой продовольственных продуктов являются биологические объекты, для которых характерно течение тех или иных биохимических, микробиологических, физических и химических изменений. Поэтому, глубокое понимание теоретических основ процессов имеющих место при получении конечной продукции из растительного или животного сырья, несомненно, представляет большую важность при подготовке студентов по специальностям 5В070100 – «Биотехнология», 5В072700 – «Технология продовольственных продуктов». Учебное пособие «Теоретические основы обработки пищевого сырья» составлено в соответствии с рабочими программами дисциплин «Теоретические основы пищевых продуктов» и «Консервирование».</t>
  </si>
  <si>
    <t>каз/франц</t>
  </si>
  <si>
    <t>Сарсекеев А.</t>
  </si>
  <si>
    <t>Этноматематикалық есептер. PROBLEMES ETHNOMATEMATHIQUES</t>
  </si>
  <si>
    <t>2017, февраль</t>
  </si>
  <si>
    <t>Сарсекеев А.С.</t>
  </si>
  <si>
    <t>Аналитикалық геометриядан факультатив курсы</t>
  </si>
  <si>
    <t>Дискретті математика және математикалық логикадан факультатив</t>
  </si>
  <si>
    <t>Сарсекеева Г.С., Дугалов Г.Т., 
 Ниязбекова Р.К., Атымтаева Д. М.</t>
  </si>
  <si>
    <t>Статистические методы управления качеством продукции</t>
  </si>
  <si>
    <t>Учебное пособие составлено в соответствии с требованиями прогрстанаммы дисциплины «Статистические методы управления качеством продукции» в разделе базовых дисциплин Государственного общеобязательного стандарта образования Респулики Казахстан по специальности 050732 – «Стандартизация, метрология и сертификация» для высших учебных заведений.
 Учебное пособие включает теоретические основы статистических методов в управлении качеством продукции, применение при регулировании технологических процессов, операции приемочного статистического контроля продукции по альтернативному и количественнму признакам.
 Учебное пособие может быть использовано студентами и других специальностей, изучающих дисциплину «Статистические методы управления качеством продукции».</t>
  </si>
  <si>
    <t>Сарсембаев Б., Сулейменов Т., Арпабеков М. (B.Sarsembayev, T.Suleimenov, M.Arpabekov)</t>
  </si>
  <si>
    <t>The Determination of a Train Speed Profile that Minimises Energy Consumption</t>
  </si>
  <si>
    <t>Сарсембаев Б.Ш., Сейтхожин Б.У</t>
  </si>
  <si>
    <t>Сот медицинасының қысқаша курсы</t>
  </si>
  <si>
    <t>Ұсынылып отырған оқу құралында Қазақстан Республикасында сот-медициналық сараптамасын ұйымдастыру және оның процессуалдық негіздері, денсаулыққа келтірілген зиян, өлім және өлгеннен кейінгі мәйіттегі өзгерістер; өлікті қарап шығу және оны соттық медициналық зерттеу (сараптама), айғақ заттарды қарау және сараптама жүргізу, жарақат, улану және басқа да денсаулықтың бұзылуларының сот-медициналық диагностикасы, іс материалдары бойынша және медицина қызметкерлерінің кәсіптік қызметіндегі құқық бұзушылықтар жайындағы сот-медицина сараптамасы т.с.с. негізгі сұрақтар қарастырылған. 
 Материалдар тақырып бойынша кеңітіліп берілген мәліметтер, иллюстрациялық суреттер, кестелер және әрбір бөлім бойынша студенттердің білімін тексеруге арналған тест жинақтары түрінде берілген. Сонымен қатар осы оқу құралында сот-медициналық сараптамасын жүргізу кезінде қолданылатын терминдердің түсіндірме сөздері және студенттердің білімін бақылауға арналған сұрақтар тізімі де берілген. Оқу құралы заң және медициналық жоғары оқу орындарының студенттеріне, магистранттарға сондай-ақ оқытушылар мен құқық қорғау органдары қызметкерлеріне, сот-медицина сарапшыларына арналған</t>
  </si>
  <si>
    <t>Сарсембаев Б.Ш., Сейтхожин Б.У.,</t>
  </si>
  <si>
    <t>Профилактика и противодействие незаконному обороту наркотиков (методические рекомендации для учителей и родителей)</t>
  </si>
  <si>
    <t>В рамках правовой грамотности населения учителям и родителям предложены правовые основы противодействия незаконному обороту наркотических средств, психотропных веществ, их аналогов, в частно¬сти, вопросы квалификации уголовных правонарушений, предусматри¬вающих уголовную ответственность за незаконный оборот наркотиков. Рассмотрены меры предупреждения наркотизма несовершеннолетних. Большое внимание уделено рекомендациям и советам для учителей и родителей по выявлению подростков, допускающих немедицинское потребление наркотиков. Методические рекомендации будут полезны учителям, родителям, учащимся колледжей, лицеев, общеобразовательных школ и всем, кто интересуется данной тематикой.</t>
  </si>
  <si>
    <t>Сарсембаев Б.Ш., Сейтхожин Б.У., Тусбаев Г.Т.</t>
  </si>
  <si>
    <t>Юридическая психиатрия</t>
  </si>
  <si>
    <t>Краткий курс лекций</t>
  </si>
  <si>
    <t>В представленном учебном пособии изложены организационные и правовые аспекты судебно-психиатрической экспертизы, а также ее виды. Рассмотрены проблемы нарушения здоровья при наркомании и токсикомании, судебно-психиатрической экспертизы в уголовном и гражданском процессах. Обсуждены принудительные меры медицинского характера у психических пациентов и больных, страдающих от алкоголизма, наркомании и токсикомании, а также прогнозирование общественной опасности психически больных и социально-трудовая их реабилитация. Представлен закон о психиатрической помощи и гарантиях прав граждан при ее оказании, а также медицинская диагностика в судебной психиатрии и психические расстройства у несовершеннолетних и их судебно-психиатрической экспертизы. Кроме того, разобраны вопросы симуляции, аггравации, диссимуляции психических расстройств и другие проблемы. Краткий курс лекций написан в соответствии с программой по юридической психиатрии и предназначен для студентов юридических и медицинских вузов, а также работников правоохранительных органов</t>
  </si>
  <si>
    <t>Сарсембаев М.А.</t>
  </si>
  <si>
    <t>Актуальные проблемы науки и практики международного публичного права (участие Казахстана в их решении) (в 2-х т.)</t>
  </si>
  <si>
    <t>В этой книге-учебном пособии для докторантов, написанной на английском языке, сформулированы общие и отраслевые проблемы науки и практики современного международного публичного права. В каждой теме этого учебного пособия каждая международно-правовая проблема, каждый многосторонний, региональный международный договор увязаны с договорными и законодательными проблемами казахстанского государства – Республики Казахстан. По каждой проблеме дано авторское видение и предложены способы его решения. В данной книге проанализированы международно-правовые проблемы, имеющие непосредственное отношение к Казахстану: международное право в истории Казахстана, взгляд Казахстана на деятельность ООН и других международных организаций, правовой статус внутриконтинентальных государств, статус Каспийского моря, научные проблемы вхождения Казахстана в ОЭСР и его нахождения в ВТО. Универсальные международно-правовые проблемы во взаимодействии с казахстанским правом исследованы в книге в 27 главах.</t>
  </si>
  <si>
    <t>Занимательное международное право и особенности международных отношений</t>
  </si>
  <si>
    <t>В этой книге подаются занимательные факты события, обстоятельства в рамках разделов международного права на основе особенностей международных отношений. Это окажет содействие старшеклассникам при выборе ими той или иной международной профессии, к которым в той или иной мере имеет отношение международное право. Поданные в занимательном формате положения международного права окажут содействие студентам юридических, лингвистических, социологических, политологических факультетов университетов в более детальном изучении международных отношений и международного права</t>
  </si>
  <si>
    <t>Сарсембаев М.А. /Sarsembayev M.A.</t>
  </si>
  <si>
    <t>Actual problems of the science and practice of international public law (participation of Kazakhstan in their solution)»</t>
  </si>
  <si>
    <t>In this book, in this textbook for doctoral students written in English, general and branch problems of science and practice of modern international public law are formulated. In each topic of this training manual, each international legal problem, each multilateral, regional international treaty is linked with the contractual and legislative problems of the Kazakhstani state - the Republic of Kazakhstan. For each problem, an author's vision is given and ways of solving of it are proposed. This book analyzes international legal problems directly related to Kazakhstan: international law in the history of Kazakhstan, Kazakhstan's view on the activities of the UN and other international organizations, the legal status of the inland states, the status of the Caspian Sea, the scientific problems of Kazakhstan's entry into the OECD and of its being in the WTO. Universal international legal problems in interaction with the Kazakhstan law are explored in the book in 27 chapters.</t>
  </si>
  <si>
    <t>Сарсенбаев А.</t>
  </si>
  <si>
    <t>Арнайы сурет</t>
  </si>
  <si>
    <t>Жоғарғы өнер оқу орындары мен өнер колледждерінің шәкірттері мен
 студенттеріне арналған – оқу құралы.</t>
  </si>
  <si>
    <t>Арнайы кескіндеме</t>
  </si>
  <si>
    <t>Особо охраняемые природные территории</t>
  </si>
  <si>
    <t>В учебном пособии рассмотрены: Законодательство Республики Казахстан в области особо охраняемых природных территорий, приведены общие характеристики особо охраняемых природных территорий – заповедников Республики Казахстан. Учебное пособие предназначено для преподавателей, магистрантов и студентов высших учебных заведений, при изучении дисциплин в сфере охраны окружающей среды, сохранения биоразнообразия.</t>
  </si>
  <si>
    <t>Өнеркәсіптік құрылыстарының негіздері</t>
  </si>
  <si>
    <t>Бұл жұмыс жоғары оқу орындарының 5В072700 – «Азық-түлік тағамдары технологиясы» мамандықтарының студенттеріне арналған. Оқу құралы 17 тараудан, қолданылған әдебиеттер тізімінен тұрады. Бұл тараулар ішінде мынадай тақырыптар қарастырылады: құрылыс материалдар, құрылыс материалдарының негізгі қасиеттері, ағаштан жасалған құрылыс материалдары, табиғи тасты материалдар, керамикалық құрылыс материалдары, шыны және шыны кристалдық материалдар, металды құрылыс материалдары, минералдық біріктіргіштер, бетондар, құрастырмалы темір-бетон және бетон құрылыс, құрылыстық ерітінділер, минералдық біріктіргіштер негізінде жасалған жасанды, тас материалдар мен бұйымдар, битумдық және қарамайлық біріктіргіштер және олардың негізіндегі материалдар, полимерлер негізіндегі құрылыс, жылуұстағыш және акустикалық материалдар, бояғыш материалдар, сызбаларды дайындау, ғимараттардың конструктивті элементтері мен кестелері. Жоғары оқу орындарының инженерлік-технологиялық мамандықтары студенттеріне арналған.</t>
  </si>
  <si>
    <t>Сартаева К.Р.</t>
  </si>
  <si>
    <t>Криминология и виктимология</t>
  </si>
  <si>
    <t>Настоящее учебно-методическое пособие в схемах и определениях содержит учебный материал по Общей и Особенной частям «Криминологии и Виктимологии», позволяет систематизировать полученные знания по предмету и незаменимо при подготовке к зачету и экзамену.
 Материал учебно-методического пособия приведен в соответствие с учебной программой курса «Криминология и виктимология». Для удобства пользования и лучшего усвоения текст пособия представлен в виде схем. Используя данную книгу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t>
  </si>
  <si>
    <t>Принципы финансового права Республики Казахстан</t>
  </si>
  <si>
    <t>В монографии комплексно рассматриваются основные теоретические проблемы становления, развития и действия принципов финансового права Республики Казахстан. На основе анализа теоретических разработок по финансовому праву, а также практики применения норм финансового законодательства определено место принципов финансового права в системе принципов действующего права Республики Казахстан. Комплексно исследованы принципы, на которых основаны финансовые отношения, методы финансово-правового регулирования, действия субъектов финансово-правовых отношений. В результате анализа механизма реализации принципов финансового права в современных условиях развития Республики Казахстан выявлены проблемы применения финансового законодательства и выработаны рекомендации по совершенствованию финансового законодательства. Выводы и предложения, содержащиеся в монографии, могут быть использованы в правотворческой и правоприменительной практике. Монография предназначена для специалистов, участвующих при разработке нормативных правовых актов, в работе по совершенствованию законодательства в Казахстане, а также в преподавании дисциплины «Финансовое право», при чтении спецкурсов, а также при создании учебников и учебных пособий.</t>
  </si>
  <si>
    <t>Саспугаева Г.Е.</t>
  </si>
  <si>
    <t>Влияние нитрозодиметиламина на морфо-функциональные показатели крови и гепатобилиарной системы</t>
  </si>
  <si>
    <t>Монография посвящена решению актуальной задачи, целью которой являлось изучение нитрозодиметиламина на некоторые биохимические показатели крови и коррекцию функциональных нарушений организма препаратом «Салсоколлин». В ходе экспериментов было выявлено, что в биохимическом составе крови крыс происходит ряд изменений, как в хроническом, так и в остром эксперименте. Представленная монография несет как фундаментальную, так и прикладную значимость. В монографии приведены данные исследований действия нитрозодиметиламина в небольших дозах в течение длительного периода затравки на организм по изменению биохимических показателей, характеризующих состояние обмена белков, липидов и углеводов, что позволяет расширить представление о механизмах токсического воздействия изучаемого вещества, показав новые точки приложения для нитрозодиметиламина, обозначив органы, наиболее подверженные его действию. Данные получены на основе исследований с использованием ряда современных методов биохимии, компьютерного анализа, микробиологических методов и др. Обоснованность научных положений, выводов и рекомендаций определяется статистическим анализом результатов исследования.</t>
  </si>
  <si>
    <t>Саспугаева Г.Е./ Saspugayeva G.Y.</t>
  </si>
  <si>
    <t>Basics of ecology and nature protection</t>
  </si>
  <si>
    <t>Textbook / учебник</t>
  </si>
  <si>
    <t>The textbook material is presented about bases of ecology as autecology, synecology, demecology and environmental sciences. The textbook has some information about the impact of anthropogenic factors on the condition and quality of natural factors: soil, water, atmosphere, flora and fauna. This textbook is devoted for the students of higher educational institutions of biology and environmental trends, researchers, young scientists, experts in the field of agroecology, wildlife management, environmental protection, as well as for a wide range of specializations: ecology, hydrobiology, ecological management</t>
  </si>
  <si>
    <t>Сатаев М.С., Қошқарбаева Ш.Т., Түкібаева А.С.</t>
  </si>
  <si>
    <t>Коррозия процестері және металдарды қорғау</t>
  </si>
  <si>
    <t>Оқу құралы жоғары оқу орындарында 050720 – бейорганикалық заттардың химиялық технологиясы, 050708 – мұнай – газ ісі, 390340 – химиялық электротехнология және плазмохимия мамандықтарының студенттері үшін оқытылатын «Коррозиялық процестер» пәніне арналған. Оқу құралында коррозиялық процестің пайда болуы, оның механизмі мен кинетикасы, коррозияға төзімді материалдар және коррозиядан қорғау әдістері жайлы мағлұматтар берілген. 
 Оқу құралын химия, технология мамандары, ғылыми ізденушілер, магистранттар мен студенттер пайдалана алады.</t>
  </si>
  <si>
    <t>Сатенов Б.И., Тулебаева В.Т</t>
  </si>
  <si>
    <t>Финансовый учет – 1</t>
  </si>
  <si>
    <t>Учебное пособие предназначено для студентов специальности «Учет и аудит» по курсам «Основы бухгалтерского учета», «Финансовый учет – 1», «Финансовый учет – 2» и магистрантам с целью подготовки их к последующей сертификации по программам «Профессиональный бухгалтер», САР , CIPA.</t>
  </si>
  <si>
    <t>Сатенов Б.И. Тулебаева В.Т</t>
  </si>
  <si>
    <t>Оқу құралы «Басқару есебі1» пән бағдарламасына және оқу жоспары талаптарына сәйкес құрастырылған.
 Оқу құралы тақырып бойынша есептер, тақырыптың негізгі мазмұны және студенттің реферат, глоссарии және эссе тақырыптары, сонымен қатар қосымша есептер мен тесттер қарастырылған.</t>
  </si>
  <si>
    <t>Саттаров С.С., Кучеренко Д.А., Сариева А.С.</t>
  </si>
  <si>
    <t>Аэрокосмические методы съемки</t>
  </si>
  <si>
    <t>Учебное пособие по " Аэрокосмические методы съемки" разработано для студентов специальности «Геодезия и картография». Специфичность учебного пособия заключается в том, как отмечено авторами, аэрокосмические методы исследований в целом включает решение двух основных задач: - техническая – проведение аэрокосмических методов съемки (далее – АКМС);- географическая – дешифрирование и интерпретация результатов съемки в рамках дистанционного зондирования Земли (далее – ДЗЗ). Учебное пособие посвящено вопросам аэрокосмических методов съемки (далее – АКМС). На сегодняшний день есть много учебной и специальной научно-технической литературы по этому направлению. Авторами рассматриваются основные вопросы АКМС, позволяющие студенту понять принципы проведения космических исследований для решения задач дистанционного зондирования Земли.</t>
  </si>
  <si>
    <t>Саттинова З. К.</t>
  </si>
  <si>
    <t>Сұйыктар мен газдар механикасы</t>
  </si>
  <si>
    <t>механика. Тепло-, газо-</t>
  </si>
  <si>
    <t>Сұйықтар мен газдар механикасы оқулығы: сұйықтардың мен газдардың физикалық қасиеттері, гидростатика, сұйықтар мен газдар кинемтикасы мен динамикасы, сұйық ағысының режимдері, сұйық ағысының гидравликалық есебі, газдардың саңылау мен сопло арқылы ағысы, гидравликалық кедергі, құбырөткізгіштер есебі жайлы теория мен түсініктерді қамтитын 9-тараудан тұрады. Оқулық «Жылуэнергетика» мамандығы студенттеріне жылу техникасының теориялық негіздерін терең меңгеруге көмектеседі. Әрбір тарауда қажетті деректер толығымен баяндалып, сол тақырыпқа қажетті есептердің шығару жолы мен бақылау есептері берілген</t>
  </si>
  <si>
    <t>Саттинова З.К., Достияров А.М., Рамазанова Г., Өмірбаева А.Ө.</t>
  </si>
  <si>
    <t>Техникалық тернодинамика</t>
  </si>
  <si>
    <t>окулық</t>
  </si>
  <si>
    <t>Оқулық термодинамиканың заңдарын, Карноның тура және қайтымды циклдарын, сипаттаушы функциялар мен термодинамикалық потенциалдар, су буы және оның қасиеті, жылулық машина-іштен жану двигателінің, газтурбиналы циклдары, бу қондырғыларын, газ ағыны термодинамикасын, компрессорлық, мұздатқыш машиналары, химиялық термодинамика элементтерін, плазма термодинамикасын қарастыратын 12 тараудан тұрады.Оқулық «жылуэнергетика» мамандығы студенттеріне техникалық термодинамика курсын терең меңгеру үшін арналаған</t>
  </si>
  <si>
    <t>Саттинова З.К., Өмірбаева А.Ө., Конысбекова Г.К.</t>
  </si>
  <si>
    <t>Жылутехникасының теориялық негіздері</t>
  </si>
  <si>
    <t>Оқу құралы энергетика факультетінің жылу техникалық мамандықтары үшін базалық курс ретінде оқу бағдарламасын толық қамтиды. Оқу құралында жылу техникасының теориялық негіздері нақты және дәйекті түрде стационар, стационар емес жылуөткізгіштік, сұйықтың еркін және еріксіз қозғалысы кезінде конвективті жылуалмасу, фазалық ауысудағы жылуалмасу мен сәулелік жылуалмасу процесстерінің физикалық ерекшеліктері қарастырылады.Ұсынылып отырған оқу құралы өнеркәсіптік жылуэнергетика мен жылутехникасы саласындағы «Жылуэнергетика» мамандығы студенттеріне арналған. Жылутехникасының теориялық негіздері атты оқу құралында өндірістік жылуалмастырғыш аппараттардың, жылулық және атомдық электр станцияларының жұмыс шарттарын сипаттайтын жылу-масса алмасу теориясы есептері толығымен қарастырылады. Теориялық материалдарды терең меңгеріп, иженерлік-практикалық есептерді студент өздігімен шығару үшін, физикалық құбылыстардың математикалық сипаттамалары мен формулаларын қолдану әдістері келтіріледі</t>
  </si>
  <si>
    <t>Сатыбалдина Д.Ж., Ташатов Н.Н., Исайнова А.Н.</t>
  </si>
  <si>
    <t>Алгоритмы и методы помехоустойчивого кодирования</t>
  </si>
  <si>
    <t>В методическом указании излагаются принципы построения, формирования и обработки помехоустойчивых кодов, их определение, свойства, разновидности и эффективность, а также рассматривается реализация кодирующих и декодирующих устройств этих кодов. Приводятся примеры применения кодов. Рассмотрен порядок выполнения практических работ. Предназначено для специальностей информационных технологий.</t>
  </si>
  <si>
    <t>Программные средства коррекции ошибок в телекоммуникационных системах</t>
  </si>
  <si>
    <t>Для современных сетей цифровой связи характерны требования высокой пропускной способности и достоверности информации. Разработка высокоскоростных надежных цифровых телекоммуникационных систем требует решения целого комплекса научно-технических проблем, связанных с теорией и практикой цифровой обработки сигналов и помехоустойчивого кодирования. В этой связи результаты исследований по разработке, исследованию и программной реализации алгоритмов кодирования двоичных и недвоичных кодов и их декодирования, представленные в монографии, являются актуальными и практически важными.</t>
  </si>
  <si>
    <t>Сатыбалды С. С.</t>
  </si>
  <si>
    <t>Система маркетинга: взаимодействие хозяйствующих субъектов промышленных отраслей и рынков</t>
  </si>
  <si>
    <t>Система маркетинга – базовая концепция маркетингового управления взаимодействием субъектов рынка. Автор обосновывает, что система маркетинга охватывает рынок поставки ресурсов на входе и рынок сбыта готовой продукции на выходе, и доказывает двойственную роль и функции промышленного предприятия. В результате длительного теоретико-прикладного исследования впервые сформулированы научное определение системы маркетинга и алгоритм построения ее графической модели. Показаны общая цель глобальной системы маркетинга, частные цели функционирования хозяйствующих субъектов, трансформация глобальной системы на локальные. На основе сравнительно-критического анализа публикаций известных ученых и специалистов доказано, что маркетинг является самостоятельной наукой.С помощью приемов аналогии и научной интерпретации проведено глубокое исследование феномена «взаимодействие». Раскрыты внутреннее и внешнее взаимодействие в границах системы; их связи с маркетинговыми стратегиями и политикой; признак системы как принцип системности, т.е. установление и поддержание взаимодействия.В качестве инструментария системы маркетинга разработан механизм маркетингового управления эффективностью: методологические основы; механизм управления маркетингом, качеством продукции; методика управления переменными (факторами) целевых функций и взаимодействием по факторам; управляющая матрица факторами и взаимодействием.Автор раскрывает основополагающее значение системы маркетинга в теории и ее логической схемы (графической модели) в практике маркетингового управления предприятиями. Приводятся примеры решений различных ситуаций с применением SWOT- и STEP- анализов, приемов сбалансированного управления при рациональном взаимодействии всех субъектов рынка.</t>
  </si>
  <si>
    <t>Сатыбалды С.С.</t>
  </si>
  <si>
    <t>Промышленный маркетинг (в 2-х т.)</t>
  </si>
  <si>
    <t>В учебном пособии рассматриваются стратегическое управление на промышленных предприятиях посредством сегментирования рынка и позиционирования продукции, маркетинговые стратегии и программы, управление рисками, качеством и конкурентоспособностью продукции. Большое внимание уделено вопросам товарной, ценовой, сбытовой и коммуникативной политики предприятий. Показаны стратегии выхода на рынок предприятий на основе анализа и оценки конкурентной среды, рассмотрены вопросы организации и контроля маркетинговый деятельности. Учебное пособие предназначено для студентов вузов, руководителей и специалистов предприятий отраслей промышленности, слушателей системы повышения квалификации, а также для всех, интересующихся и изучающих проблемы рыночной экономики, маркетинга и менеджмента</t>
  </si>
  <si>
    <t>Сатыбалды С.С. , Сакибаева Қ.С.</t>
  </si>
  <si>
    <t>Өнеркәсіптік маркетинг</t>
  </si>
  <si>
    <t>Жүйелік тұрғыдан кәсіпорынның тыныс-тіршілік етуі жабдықтау рыногында және өткізу рыногындада жұмыс істеуді талап етеді. Ұсынылып отырған оқулық құрал екі бөлімнен тұрады. «Өнеркәсіптік кәсіпорындар тауарлары маркетингі» атаулы бірінші бөлім онүш тақырыптан тұрады: алғашқы алтауы кәсіпорын маркетингін басқарудың стратегиялық аспектілерін қарастырады. Келесі төртеуі оперативті маркетингтің мәселелерін ашады. Соңғы үш тақырыптарда бәсекелестік орта, бәсекелестік стратегиялар, маркетингті жоспарлау және бақылау талқыланады.Нағыз жаңа «Сатып алу маркетингі» атаулы екінші бөлім бес тақырыптан тұрады.Өнеркәсіптік рынокты жүйелі тұрғыдан қабылдау негізінде тауарларға сұраныс және ұсыныстың мән-жайы, кәсіпорынның қызметтері, субьекттердің өзара әрекеттесуі көрсетіледі. Ұйым тұтынушы ретінде қарастырылған: сатып алу шешімдері, критерийлері пайымдалады. Сатып алудың мазмұны жан-жақты көрсетілген- сатып алудың пәні, моделі; жабдықтаушыны таңдау мәселелері, өнеркәсіптік тұтынушылардың іс-құлығы.Оқу құралы жоғары оқу орындарының студенттеріне, магистранттарына, өнеркәсіп кәсіпорындарының мамандарына, сондай-ақ, маркетингтік басқару мәселелерімен шұғылданушыларға арналған</t>
  </si>
  <si>
    <t>Сатымбекова К. Б.</t>
  </si>
  <si>
    <t>Ұйымдағы өзгерістерді басқару (2 томда)</t>
  </si>
  <si>
    <t>Ұсынылып отырған оқу құралы экономика саласы бойынша студенттер мен магистранттарға арналған.«Ұйымдағы өзгерістерді басқару» оқу құралы қазіргі заманғы менеджменттің әртүрлі бағыттардағы стратегиялық әрекеттерінің теориялық және тәжірибелік аспекттерін қамтиды. Қазіргі менеджменттің ерекшелігі, ұйымның өмір сүру кезеңдерін ескере отырып,ондағы өзгерістерді басқару.</t>
  </si>
  <si>
    <t>Саурықов Е.Б.</t>
  </si>
  <si>
    <t>Түркі тілдеріндегі үстеу сөз табы: даму тарихы және қалыптасуы</t>
  </si>
  <si>
    <t>Монографиялық еңбектің ғылыми жаңалығын қазіргі түркі тілдеріндегі үстеу сөз табының лексика-семантикалық, морфологиялық және синтаксистік белгілерін нақты мысалдар негізінде теориялық тұрғыда зерттеп, нақтылауы, ғылыми тұжырымдауы деп қорытуға болады. Монографияда үстеулер туралы пікірлер бір арнаға тоғыстырылып, сөз табы ретіндегі өзіндік ерекшеліктерін даму жолдары, лексикалық құрамын талдау арқылы айқындауға баса көңіл бөлінген. 
 Монография қазіргі түркі тілдерінің грамматикасына қатысты зерттеулер жүргізіп жүрген жас ізденушілерге бағыт-бағдар беретін, сондай-ақ, филолог-магистрлерге, студенттерге түркі филологиясы бойынша арнаулы курстарда тың ғылыми тұжырымдар түйіндеуіне, ғылыми-зерттеу жұмыстарын жүргізуде өз септігін тигізеді.</t>
  </si>
  <si>
    <t>Саутова Т. А.</t>
  </si>
  <si>
    <t>Қазақ тілі. Тест тапсырмалары</t>
  </si>
  <si>
    <t>оқу-әдістемелік құрал.</t>
  </si>
  <si>
    <t>Бұл тест тапсырмалары академик М.Қозыбаев атындағы Солтүстік Қазақстан мемлекеттік университетінің студенттеріне арналған. Құрастырылған тапсырмалар студенттердің қазақша тілін дамытып, сөз байлықтарын молайтуға және оқу барысында алған білімдерін бекітіп тексеруге көмегін тигізеді.Студенттің оқытушы жетекшілігімен орындалатын өздік жұмысы (СОӨЖ) тапсырмаларын, студенттердің өздік жұмысын (СӨЖ) орындау үшін және қашықтықтан оқытуда қолдануға болады.Ұсынылып отырған оқу-әдістемелік құрал ҚР МЖБС ережелеріне сәйкес типтік оқу бағдарламасы мен оқу-жұмыс бағдарламасы негізінде дайындалған.</t>
  </si>
  <si>
    <t>Шет тілі бөлімі студенттеріне арналған кәсіби қазақ тілі</t>
  </si>
  <si>
    <t>Ұсынылып отырған оқу-әдістемелік құрал шет тілі бөлімінде оқитын студенттерге арналған. Студенттер бұл оқу-әдістемелік құралды кәсіби қазақ тілін оқу барысында көмекші құрал ретінде қолдана алады.Оқу құралында студенттердің болашақ мамандықтарын ескере отыра іріктеліп алынған үш тілдегі аутентикалық мәтіндер болашақ мамандарды кәсіби тілде жатық сөйлеуге, жазуға үйретеді. Оқу-әдістемелік құрал ҚР МЖМБС ережелеріне сәйкес типтік оқу бағдарламасы мен оқу-жұмыс бағдарламасы негізінде дайындалған. Кредиттік технология бойынша «Шет тілі» бөлімінде жұмыс істейтін оқытушылар мен студенттерге арналған.</t>
  </si>
  <si>
    <t>Қазақ тілі. Аударма ісі және шет тілдері бөлімінің студенттеріне арналған</t>
  </si>
  <si>
    <t>Бұл оқу-әдістемелік кешенде мамандыққа сәйкес берілген мәтіндер, тапсырмалар студенттердің қазақша тілін дамытып, сөз байлықтарын молайтуға және оқу барысында алған білімдерін бекітіп тексеруге көмегін тигізеді. Студенттің оқытушы жетекшілігімен орындалатын өздік жұмысы (СОӨЖ) тапсырмаларын, студенттердің өздігінен жұмысын(СӨЖ) орындау үшін және қашықтықтан оқытуда қолдануға болады.Ұсынылып отырған оқу-әдістемелік кешен ҚР МЖБС ережелеріне сәйкес типтік оқу бағдарламасы мен оқу-жұмыс бағдарламасы негізінде дайындалған. Кредиттік технология бойынша «Аударма ісі», «Шет тілдері» бөлімдерінде жұмыс істейтін оқытушылар мен студенттерге арналған.</t>
  </si>
  <si>
    <t>Студенттің дәптері (бірінші курс студенттеріне арналған)</t>
  </si>
  <si>
    <t>Бұл оқулық бірінші курс студенттеріне арналған. Ұсынылып отырған оқу-әдістемелік құрал деңгейлеп оқыту бағдарламасы негізінде дайындалған. Практикалық сабақтарда орындалатын тапсырмалар берілген. Оқу-әдістемелік құрал ҚР МЖМБС ережелеріне сәйкес типтік оқу бағдарламасы мен оқу-жұмыс бағдарламасы негізінде дайындалған. Кредиттік технология бойынша оқып жүрген бірінші курс студенттеріне арналған. Университет оқытушыларына көмекші құрал ретінде пайдалануға да болады.</t>
  </si>
  <si>
    <t>Қазақ тілі. Орыс тілі мамандығына арналған кәсіби қазақ тілі</t>
  </si>
  <si>
    <t>Бұл оқулықта мамандыққа сәйкес берілген мәтіндер, тапсырмалар студенттердің қазақша тілін дамытып, сөз байлықтарын молайтуға және оқу барысында алған білімдерін бекітіп тексеруге көмегін тигізеді. Студенттің оқытушы жетекшілігімен орындалатын өздік жұмысы (СОӨЖ) тапсырмаларын, студенттердің өздігінен жұмысын(СӨЖ) орындау үшін және қашықтықтан оқытуда қолдануға болады.Ұсынылып отырған оқулық ҚР МЖБС ережелеріне сәйкес типтік оқу бағдарламасы мен оқу-жұмыс бағдарламасы негізінде дайындалған. Кредиттік технология бойынша «Орыс тілі мен әдебиеті» бөлімінде жұмыс істейтін оқытушылар мен студенттерге арналған.</t>
  </si>
  <si>
    <t>Карманный учебник казахского языка</t>
  </si>
  <si>
    <t>Предлагаемый учебник предназначен для широкой русскоязычной аудитории, ранее не изучавшей казахский язык. Составлено на основе "Программы казахского языка для официально-делового обучения на интенсивных курсах (авторы: Алдашева А., Ахметжанова З., Қадашева Қ., Сулейменова Э.). Он состоит из вводно корректировочного курса и основного курса, составлено по тематическому принципу. Предлагаются ситуативные, репродуктивные, описательные, коммуникативные упражнения.</t>
  </si>
  <si>
    <t>Журналистика бөліміне арналған кәсіби қазақ тілі</t>
  </si>
  <si>
    <t>Бұл кәсіби қазақ тілі оқулығы академик М.Қозыбаев атындағы Солтүстік Қазақстан мемлекеттік университетінің журналистика мамандығының студенттеріне арналған. Мамандыққа байланысты құрастырылған тапсырмалар студенттердің қазақша тілін дамытып, сөз байлықтарын молайтуға және оқу барысында алған білімдерін бекітіп тексеруге көмегін тигізеді.Студенттің оқытушы жетекшілігімен орындалатын өздік жұмысы (СОӨЖ) тапсырмаларын, студенттердің өздік жұмысын (СӨЖ) орындау үшін және қашықтықтан оқытуда қолдануға болады.Ұсынылып отырған оқу-әдістемелік құрал ҚР МЖБС ережелеріне сәйкес типтік оқу бағдарламасы мен оқу-жұмыс бағдарламасы негізінде дайындалған.</t>
  </si>
  <si>
    <t>Казахский язык для взрослых. Начинающий уровень</t>
  </si>
  <si>
    <t>Қазақ Тілі. «Шет тілдері бөлімі», «Орыс тілі», «Журналистика» бөлімдеріне арналған оқулық</t>
  </si>
  <si>
    <t>Қазақ тілі. Бастауыш және жалғастырушы деңгейге арналған</t>
  </si>
  <si>
    <t>Профессиональный казахский язык. Для студентов специальности 5В011900-Иностранный язык: Два иностранных языка. КӘСІБИ ҚАЗАҚ ТІЛІ. 5В011900 -Шет тілі: Екі шетел тілі бакалавриат мамандығы бойынша</t>
  </si>
  <si>
    <t>Бұл оқулықта мамандыққа сәйкес берілген мәтіндер, тапсырмалар студенттердің қазақша тілін дамытып, сөз байлықтарын молайтуға және оқу барысында алған білімдерін бекітіп тексеруге көмегін тигізеді. Ұсынылып отырған оқулық ҚР МЖБС ережелеріне сәйкес Типтік оқу бағдарламасы ( ККТ 3207 КӘСІБИ ҚАЗАҚ ТІЛІ Елтану) мен оқу-жұмыс бағдарламасы негізінде дайындалған. Кредиттік технология бойынша «Шет тілдері» бөлімінде жұмыс істейтін оқытушылар мен студенттерге арналған.</t>
  </si>
  <si>
    <t>Саутова Т.А., Ширажиева А.Б.</t>
  </si>
  <si>
    <t>Экология мамандығына арналған кәсіби қазақ тілі</t>
  </si>
  <si>
    <t>Бұл оқулықта мамандыққа сәйкес берілген мәтіндер, тапсырмалар студенттердің қазақша тілін дамытып, сөз байлықтарын молайтуға және оқу барысында алған білімдерін бекітіп тексеруге көмегін тигізеді. 
 Студенттің оқытушы жетекшілігімен орындалатын өздік жұмысы (СОӨЖ) тапсырмаларын, студенттердің өздігінен жұмысын(СӨЖ) орындау үшін және қашықтықтан оқытуда қолдануға болады.
 Ұсынылып отырған оқулық ҚР МЖБС ережелеріне сәйкес типтік оқу бағдарламасы мен оқу-жұмыс бағдарламасы негізінде дайындалған. Кредиттік технология бойынша «Экология» бөлімінде жұмыс істейтін оқытушылар мен студенттерге арналған.</t>
  </si>
  <si>
    <t>Сахи Д.М.</t>
  </si>
  <si>
    <t>Темірбетон конструкцияларын есептеу және жобалау</t>
  </si>
  <si>
    <t>Саяпил Ә., Қарымсақова Ж.Қ.</t>
  </si>
  <si>
    <t>Экономикалық теория негіздері</t>
  </si>
  <si>
    <t>Экономикалық теория негіздері» пәні бойынша семинар сабағына арналан практикум ретінде ұсынылып отырған әдісте-мелік құралда экономкалық теорияның ең маңызды тақырыптары бойынша студенттерге бірнеше тапсырма орындау ұсынылған. Бұл тапсырмаларды орындай отырып студент, әр тақырып бойынша алған білімін пысықтап, өз бетінше жұмыс жасауға дағдыланады. Сондай-ақ, студенттің білім деңгейін бақылау үшін оқытушыға да ыңғайлы</t>
  </si>
  <si>
    <t>Сегизбаева Г.Ж.,</t>
  </si>
  <si>
    <t>Структурная ботаника</t>
  </si>
  <si>
    <t>Учебно-методический комплекс по «Структурной ботанике» составлен с учетом ГОСО по специальности 050607- Биология, содержит силлабус; глоссарий по ботанике основное содержание лекций; лабораторные занятия для закрепления теорети-ческого материала; задания для самостоятельной работы под руководством преподавателя и без него; тестовые задания; вопросы для самоконтроля; список литературы и источни-ков.
 Данное руководство предназначено для студентов биологических специальностей, с учетом особенностей организации обучения в условиях кредитной технологии.</t>
  </si>
  <si>
    <t>Сегизбаева Г.Ж., Абиев С.А.,</t>
  </si>
  <si>
    <t>Учебно-методический комплекс по дисциплине Систематика растений составлен с учетом ГОСО по специальности 050607- Биология, содержит силлабус; основное содержание лекций; лабораторные занятия для закрепления теоретического материала; задания для самостоятельной работы под руководством преподавателя и без него; тестовые задания; вопросы для самоконтроля; список литературы и источников.
 Данное руководство предназначено для студентов биологических специальностей, с учетом особенностей организации обучения в условиях кредитной технологии.</t>
  </si>
  <si>
    <t>Сейкетов А.Ж.</t>
  </si>
  <si>
    <t>Designing of Computer Systems</t>
  </si>
  <si>
    <t>It is a full course of lectures on discipline of the same name, which is taught atuniversities of the Republic of Kazakhstan.The sentation is based on the principles, which aim to help the students become better programmers and to help prepare them for upper-level systems courses. Students shall have knowledge of computer systems from the point of view of the programmer, and from the traditional point of view of the system builder. Students will be able to receive impression about programming of computer systems, including hardware, an operating system and the compiler. For students of KazNU for studying of this course</t>
  </si>
  <si>
    <t>Сейлханов Т.М.</t>
  </si>
  <si>
    <t>ЯМР-спектроскопия циклодекстриновых комплексов включения</t>
  </si>
  <si>
    <t>Монография посвящена одной из интенсивно развивающейся области современной супрамолекулярной химии – исследованиям методом ЯМР-спектроскопии циклодекстриновых комплексов включения. Спектроскопия ЯМР является на сегодняшний день одним из самых информативных методов исследования строения и межмолекулярных взаимодействий в комплексах включения. Исключительная роль метода ЯМР в химических исследованиях, в особенности комплексообразования, определяется тем, что он оказывается весьма полезным, а часто незаменимым источником информации на всех стадиях исследования – от изучения состава сложных реакционных смесей до установления строения и динамических характеристик сложных соединений, распределения электронной плотности в них и межмолекулярных взаимодействий. Успех ЯМР-спектроскопии обусловлен возможностью её определять стехиометрию, константы ассоциации и конформации молекулярных комплексов, а также предоставить информацию о симметрии молекулярных ансамблей. Все это привлекает к данному направлению все более пристальное внимание исследователей и промышленников.Для научных и инженерно-технических работников широкого круга специальностей, преподавателей, докторантов, магистров и студентов химических, технологических, медицинских и биологических специальностей ВУЗов.</t>
  </si>
  <si>
    <t>Специальный учебный практикум по химии высокомолекулярных соединений. Жоғары молекулалық қосылыстар химиясы пәні бойынша арнайы оқу практикумы. Special training workshop on the chemistry of high-molecular compounds</t>
  </si>
  <si>
    <t>В пособии приведены методические указания к выполнению специального практикума по «Химии высокомолекулярных соединений» с описанием методики синтеза некоторых высокомолекулярных соединений, получаемых методами полимеризации, поликонденсации и полимераналогичных превращений в цепях полимеров. Изложены основные сведения по определению физико-химических характеристик полимеров. Предназначено для студентов высших учебных заведений, обучающихся по химическим и химико-технологическим специальностям. Библиогр. 20 назв. Табл. 11.Әдістемелік құралда «Жоғары молекулалық қосылыстар химиясы» пәні бойынша арнайы оқу практикумын орындауға әдістемелік нұсқаулар келтірілген. Жоғары молекулалық қосылыстарды полимерлеу, поликонденсациялау алу әдістері және полимерлердің тізбектерін түрлендіру жолдары көрсетілген. Полимерлердің кейбір негізгі физико-химиялық қасиеттерін анықтау әдістері қарастырылған. Жоғары оқу орындарының химиялық және химия-технологиялық мамандықтары бойынша оқитын студенттеріне арналған. Әдеб. 22 атау. Кесте 11.The manual provides guidance for the implementation of a special workshop on "Chemistry of high-molecular compounds" describing the synthesis of some high-molecular compounds obtained by polymerization, polycondensation and polymer-analogous transformations in polymeric chains. Basic information on the determination of the physico-chemical characteristics of polymers is presented.It is intended for students of higher educational institutions studying in specialty Chemistry and Chemical Technology. Bibliogr. 20 names. Table. eleven.</t>
  </si>
  <si>
    <t>Сейлханова Д.К.</t>
  </si>
  <si>
    <t>Актуарлық және қаржылық математика</t>
  </si>
  <si>
    <t>Оқу құралына курстың бағдарламасы, дәріс конспектісі, әдістемелік материал, барлық қарастырылып отырған тақырыптар бойыншаесептер, үлгі тест, глоссарий, әдебиеттер тізімікіреді.
 Әртүрлі өмірді сақтандыру және зейнетақы схемаларының сыйақысы мен резервтерін есептеулерінің математикалықмодельдері мен әдістерін қарапайым және қысқа мазмұндапберу курстың мақсаты болып есептеледі. Сақтандыру ісінің теориялық негізін құрайтын осы мәлімет актуарлық математиканың негізгі құрамы болып табылады. Математика, Математика және компьютерлік моделдеу мамандығының студенттеріне арналған.</t>
  </si>
  <si>
    <t>Сеипилова Б.С.</t>
  </si>
  <si>
    <t>Программалау технологиялары: Turbo Pascal</t>
  </si>
  <si>
    <t>Сейпутанова А.К.</t>
  </si>
  <si>
    <t>Қазіргі поэзиядағы стиль және бейнелілік</t>
  </si>
  <si>
    <t>Оқу құралында автордың әдебиеттану ғылымының көкейкесті мәселелерінің бірі – қазіргі поэзиядағы стильдік ізденістер жайындағы зерттеу материалдары жүйеленген. Сол негізде XX ғасырдың 1970-80 жылдарындағы ақындар поэзиясы стильдік тұрғыдан зерделеніп, бейнелілік жүйесіне поэтикалық талдаулар жасалған. Сонымен қатар материалдар мазмұнына ұлттық және шетелдік ғалымдардың зерттеу еңбектеріндегі стильге қатысты көзқарастары мен ой-тұжырымдары негіз болған.
 Оқу құралы қазіргі поэзияның даму тенденциясын бағамдап, көркемдік сапасының көкжиегін айқындауда, ақындардың стильдік ізденістерін саралауда әдебиеттанушы ғалымдарға, докторанттарға, магистранттарға, студенттерге маңызы зор еңбек боп табылады.</t>
  </si>
  <si>
    <t>Сейсекенова М.Б..</t>
  </si>
  <si>
    <t>Маркетинг: конспект лекций и тестов 1 том (в 2-х т.)</t>
  </si>
  <si>
    <t>Маркетинг: конспект лекций и тестов 2 том (в 2-х т.)</t>
  </si>
  <si>
    <t>Сейтасанов И.С.</t>
  </si>
  <si>
    <t>Водозаборные гидроузлы</t>
  </si>
  <si>
    <t>Целью учебного пособия является дать сведения по основным речным плотинным водозаборным сооружениям, наиболее широко применяемых их конструкциях горно-предгорной зоны Казахстана (водозаборы ферганского типа, с наносоперехватывающими галереями, с донной решетчатой галереей и др.), а также методику проектирования водозаборных сооружений, которые могут быть использованы студентами для курсового и дипломного проектирования аналогичных сооружений.
 Учебное пособие предназначено для студентов специальностей 5В080500-«Водные ресурсы и водопользование» и 5В081000-«Мелиорация, рекультивация и охрана земель».</t>
  </si>
  <si>
    <t>Сейтасанов И.С., Жандаулетова Ф.Р.</t>
  </si>
  <si>
    <t>Гидравлика (қаз.)</t>
  </si>
  <si>
    <t>Оқу құралында сұйықтың тыныштық күйімен қозғалыстағы ерекшеліктері, гидравликалық кедергілер мен шығындары, сұйықтың тесіктер мен қондырмалардан ағып шығуы, құбырлар мен ашық арналардағы сұйық қозғалысы, суағарлар мен гидротехникалық құрылымдардағы ағыс және гидравликалық құбылыстар туралы теориялық мәліметтер келтірілген. 
  Оқу құрал мамандығы «Аграрлық техника және технология», студенттеріне арналған. «Гидравлика» пәнінен оқу құралын Қазақ ұлттық аграрлық университетінің оқу-әдістемелік ғылыми кеңесі мақұлдап басуға ұсынған (Хаттама № 5 02. 03.2012 ж.).</t>
  </si>
  <si>
    <t>Сейтасанов И.С., Жолдасов С.Қ.</t>
  </si>
  <si>
    <t>Су алу тораптары</t>
  </si>
  <si>
    <t>Сейтбаев Қ.</t>
  </si>
  <si>
    <t>Жүзім шаруашылығы (2 томда)</t>
  </si>
  <si>
    <t>Оқулықта жүзім өнімдерін молайту, Қазақстанда жүзім өсіру мүмкіндігін қолға алу жүзім өсірудің қарқынды үдерістерін қолдану тәсілдері мен технологиялары, жоғары оқу және кәсіптік білім беру орындарының «Агрономия (түрлер бойынша)», мамандығының студенттеріне қажетті оқулық ретінде мемлекеттік тілде алғаш рет қарастырылған.Жүзімшаруашылығы оқулығы алғаш рет қазақ тілінде, жоғары және орта арнаулы оқу орнының агрономия, биология, тұқымшаруашылығы, жеміс-жидек шаруашылығы, табиғатты қорғау мамандықтарына, жоғары оқу орындарының типтік бағдарламасы негізінде жасалынған</t>
  </si>
  <si>
    <t>Сейтбаев Қ.Ж.</t>
  </si>
  <si>
    <t>Балық қорын қорғау</t>
  </si>
  <si>
    <t>Балық шаруашылығы</t>
  </si>
  <si>
    <t>Балық шаруашылығы оқулығы алғаш рет қазақ тілінде, жоғары және орта арнаулы оқу орнының биология, балық шаруашылығы, ихтиология, экология, табиғатты қорғау мамандықтарына арналған, жоғары оқу орындарының типтік бағдарламасы негізінде жасалған оқулық. Бірақ көш жүре келе түзелер демекші, алдағы кездері сіздердің айтар сын-пікірлеріңізді ескере отырып, оқулық әлі толыға жатар деген сенімдемен.</t>
  </si>
  <si>
    <t>Практикум по семеноводству</t>
  </si>
  <si>
    <t>В работах, посвященных семеноводству, расматриываются морфологические особенности семенных растений, цветков и плодов, разнокачественность семян, сортовые и посевные качества семян, приемы апробации, виды документации на сортовые семена, принципы расчета, применяемого в семеноводстве, и составления агротехнических планов выращивания семян.
 Учебно-методическое пособие рекомендуется организациям тех-нического и профессионального образования по специальности 1503000 «Агрономия».</t>
  </si>
  <si>
    <t>Тұқым шаруашылығы бойынша практикум</t>
  </si>
  <si>
    <t>Қазір ауылшаруашылық дақылдары тек сортты тұқымдармен ғана егіледі. Сортты тұқымдар жыл сайын тұқым сапасын бақылау зертханаларында тексеріліп, олардың себуге жарамдылығы анықталады. Осыған орай оқу- құралында сортты тұқымдардың сапасының тазалығын, өну энергиясын, дәнінің массасын, құрғақтығын, ірілігін, аурудан саулығын және өнгіштігін анықтауға арналған зертханалық-тәжірибелік тапсырмалар, практикалық жұмыстар қарастырылады.
 Оқу- құралы агротехникалық университеттер мен колледждердің студенттері мен оқытушыларына, ауыл шаруашылық өнімдерімен айналысатын фермерлерге, шаруа қожалықтарына арналған.</t>
  </si>
  <si>
    <t>Сейтбаев Қ.Ж., Абдибеков Б., Бектұрғанов Б.</t>
  </si>
  <si>
    <t>Балық шаруашылығының гидротехникасы</t>
  </si>
  <si>
    <t>Сейтбаев Қ.Ж., Бектұрғанов Б.</t>
  </si>
  <si>
    <t>Ихтиология</t>
  </si>
  <si>
    <t>Бұл оқу құралында балықтың формасы мен сыртқы белгілері, олардың сипаттамасы, биологиясы мен эволюциясы, анатомиясы мен физиологиясы, тыныс алу, сезім, ас қорыту, зәр шығару және нерв жүйелері, қан айналымы қарастырылады. Балықтың қорегі, өсіп-жетілуі және оған әсер ететін сыртқы факторлар, сөз болады. 
 Оқу құралы 1505000 «Балық шаруашылығы» мамандығы бойынша техникалық және кәсіптік білім беру ұйымдарына арналған. Сонымен қатар, жоғарғы оқу орындарында оқитын білімгерлер мен педагогтарға да, орта мектеп мұғалімдері мен оқушыларына да пайдалы болады.</t>
  </si>
  <si>
    <t>Сейтбаев Қ.Ж., Қанаев А.Т.</t>
  </si>
  <si>
    <t>Тоған шаруашылығы (2 томда)</t>
  </si>
  <si>
    <t>Оқу құралында балық өнімдерін молайту, балық өсіру мүмкіндігін қолға алу тоғандарда балық өсірудің қарқынды үдерістерін қолдану тәсілдері мен технологиялары жоғары оқу және кәсіптік білім беру орындарының «Балық шаруашылығы (түрлер бойынша)», мамандығының студенттеріне қажетті оқу-әдістемелік құрал ретінде жасалынған. Оқу құралы, жоғары және орта арнаулы оқу орнының биология, балық шаруашылығы, ихтиология, экология, табиғатты қорғау мамандықтарына, жоғары оқу орындарының типтік бағдарламасы негізінде жасалынған</t>
  </si>
  <si>
    <t>Сейтбаев Қ.Ж., Тулеубаев Ж.С.</t>
  </si>
  <si>
    <t>Қолданбалы биология және топырақтану негіздері пәнінен практикум</t>
  </si>
  <si>
    <t>Оқу-әдістемелік құралында «Биология» және «Агрономия» мамандықтары бойынша оқитын студенттерді ауылшаруашылық өндірісінің салаларымен таныстырып теориялық және практикалық білім беру. Сонымен қатар ауылшаруашылығының технологиялық процестері және басқа ғылым салаларымен байланысын туралы түсініктемелер ашып көрсетілген «Қолданбалы биология және топырақтану негіздері» пәні бойынша зертханалық жұмыстарды орындау және жүргізу бойынша дайындалған бұл оқу-әдістемелік құрал 5В060700-Биология және 5B080100 - Агрономия ауылшаруашылығы мамандығындағы студенттерге арналған.</t>
  </si>
  <si>
    <t>каз рус</t>
  </si>
  <si>
    <t>Сейтембетов Т.С.</t>
  </si>
  <si>
    <t>Биохимия в вопросах и ответах. Сұрақтар мен жауаптары. (2 томда)</t>
  </si>
  <si>
    <t>Химия (каз.)</t>
  </si>
  <si>
    <t>Сейтембетов Т.С., Төлеуов Б.И., Сейтембетова А.Ж.</t>
  </si>
  <si>
    <t>Биологиялық химия (2 томда)</t>
  </si>
  <si>
    <t>Сейтенова С. С. Абил А.С.</t>
  </si>
  <si>
    <t>Отбасымен әлеуметтік педагогикалық жұмыс (2 томда)</t>
  </si>
  <si>
    <t>Ұсынылып отырған «Отбасымен әлеуметтік педагогикалық жұмысы» пәні бойынша оқу құралы кредиттік оқу жүйесі бойынша оқитын «5В012300 – «Әлеуметтік педагогика және өзін-өзі тану» мамандығының күндізгі және сырттай бөлім студенттеріне арналған.Оқу құралының мақсаты - студенттердің отбасы тәрбиесінің негіздері туралы ғылыми - теориялық білімнің жүйесін қалыптастыру, отбасымен әлеуметтік - педагогикалық жұмыс саласында кәсіби біліктілігін дамыту.Оқу құралы дәріс, практикалық сабақтардың жоспарларынан, студенттерге арналған оқытушы көмегімен орындалатын студенттің өз бетінше жұмыстары (ОСӨЖ) мен студенттің өздігінен орындайтын жұмыстарынан (СӨЖ), білімді байқау тестерінен және емтиханға арналған тапсырмалардан тұрады. Оқу құралы педагог мамандар даярлайтын оқу орындарының оқытушылары мен білімгерлеріне, магистранттарға пайдаланатын көмекші құрал болатынына сенім білдіреміз.</t>
  </si>
  <si>
    <t>Сейтенова С.Ж.</t>
  </si>
  <si>
    <t>Правовое и социальное государство</t>
  </si>
  <si>
    <t>В книге представлен материал о современных концепциях правового и социального государства, включая их теоретическую, историческую, идеологическую и законодательную составляющие, в контексте формирующегося в Казахстане гражданского общества. Для магистрантов, студентов, педагогов средних общеобразовательных школ.</t>
  </si>
  <si>
    <t>Конституционное право зарубежных стран</t>
  </si>
  <si>
    <t>В книге представлены основные положения Общей и Особенной частей курса Конституционное право зарубежных стран. Отражены теоретические особенности конституционных моделей осуществления государственной власти и реализации конституционных институтов в зарубежных странах. Включены глоссарий, тесты по курсу и ключи к ним, список рекомендуемой литературы. Для студентов, педагогов средних общеобразовательных школ.</t>
  </si>
  <si>
    <t>Граждановедение</t>
  </si>
  <si>
    <t>В книге представлен материал по курсу «Граждановедение», направленный на патриотическое и политико-правовое воспитание современной молодежи, которая в ближайшем будущем станет основой экономической, политической и научной элиты общества.  Для студентов, педагогов средних общеобразовательных школ.</t>
  </si>
  <si>
    <t>Государственная регистрация и учет земель и недвижимости</t>
  </si>
  <si>
    <t>В книге представлен материал о основных положениях нормативно-правовых актов, регулирующих процедуру государственной регистрации оборота земель и недвижимости и ведения государственного кадастра учета оборота земель и недвижимости. Для магистрантов, студентов высших учебных заведений.</t>
  </si>
  <si>
    <t>Сейтенова С.С.</t>
  </si>
  <si>
    <t>Ұсынылып отырған «Әлеуметтік педагогика» пәні бойынша дәрістер жинағы кредиттік оқу жүйесі бойынша оқитын «5В012300 – «Әлеуметтік педагогика және өзін-өзі тану» мамандығының күндізгі және сырттай бөлім студенттеріне арналған.Курстың мақсаты – студенттерді әлеуметтік педагогиканың теория және практика негіздерімен, түсініктемелік аппаратымен, ғылыми негіздерімен, зерттеу әдістер мен әдіснамасымен таныстыру. Дәрістер жинағы дәрістерден, негізгі ұғымдардан, бақылау сұрақтарынан және әдебиеттер тізімінен тұрады. Дәрістер жинағы педагог мамандар даярлайтын оқу орындарының оқытушылары мен білімгерлеріне, магистранттарға пайдаланатын көмекші құрал болатынына сенім білдіреміз.</t>
  </si>
  <si>
    <t>Өзге ұлт өкілдеріне қазақ тілін оқытудың ғылыми – әдістемелік негіздері</t>
  </si>
  <si>
    <t>Монография мемлекеттік тілде оқымайтын топтарда қазақ тілін кәсіби бағытта оқытуға арналған. Монография кіріспеден, екі бөлімнен, қорытындыдан, пайдаланылған әдебиеттер тізімінен тұрады. Монографияда қазақ тілін кәсіби бағытта оқытудың тиімді әдістемесі ұсынылған. Еңбек педагогикалық, жоғары оқу орындарының оқытушыларына, студенттеріне, магистрант, мектеп мұғалімдері мен зерттеушілерге арналған</t>
  </si>
  <si>
    <t>Сейткасимов Г.С., Исмаилова Р.А., Есмагулова Н.Д.</t>
  </si>
  <si>
    <t>Организационно-экономические механизмы обеспечения инновационного развития в обрабатывающей промышленности Республики Казахстан</t>
  </si>
  <si>
    <t>В монографии рассматриваются теоретические аспекты инновационного развития, дается концептуальное обоснование организационно-экономических механизмов обеспечения данного процесса в приоритетных отрасляхобрабатывающей промышленности. На основе всестороннего анализа инновационной деятельности в Республике Казахстан дана оценка инновационномупотенциалу обрабатывающей промышленности. Даны рекомендации по совершенствованию организационно-экономических механизмов обеспечения инновационного развития обрабатывающей промышленности.
 Монография ориентирована на практиков, магистрантов, докторантов, преподавателей ВУЗов, а также всех интересующихся проблемами инновационного развития промышленности.</t>
  </si>
  <si>
    <t>Сеитов З.</t>
  </si>
  <si>
    <t>Биохимия. 1том. (издание дополненное и переработанное)</t>
  </si>
  <si>
    <t>Книга характеризуется современным научным содержанием, ясным и точным изложением сложных биохимических процессов в живой материи.
 Предназначена для студентов университетов и других высших учебных заведений, изучающих биохимию. Она может быть полезна аспирантам, преподавателям, работникам биологических, химических и медицинских учебных и научных заведений.</t>
  </si>
  <si>
    <t>Биохимия. 2том. (издание дополненное и переработанное)</t>
  </si>
  <si>
    <t>Биохимия. 3том. (издание дополненное и переработанное)</t>
  </si>
  <si>
    <t>Сеитов З.С.</t>
  </si>
  <si>
    <t>Биохимия. 1том. (Өзгертіліп, толықтырылып үшінші рет басылып шығуы)</t>
  </si>
  <si>
    <t>Ең жаңа мәліметтерге сүйене отырып, жатық тілмен баяндалған оқулық. Құрылымы және мазмұны бойынша халықаралық оқулықтарға сәйкес жазылған.
 Университеттердің және басқа жоғары оқу орнындағы медицина, медико-биология, ветеринария, биология және фармация мамандықтарының студенттеріне арналған. Аспиранттарға, ғылыми қызметкерлерге, дәрігерлерге, фармацевтерге биохимия саласынан көмекші бола алады</t>
  </si>
  <si>
    <t>Биохимия. 2том. (Өзгертіліп, толықтырылып үшінші рет басылып шығуы)</t>
  </si>
  <si>
    <t>Ең жаңа мәліметтерге сүйене отырып, жатық тілмен баяндалған оқулық. Құрылымы және мазмұны бойынша халықаралық оқулықтарға сәйкес жазылған.
 Университеттердің және басқа жоғары оқу орнындағы медицина, медико-биология, ветеринария, биология және фармация мамандықтарының студенттеріне арналған. Аспиранттарға, ғылыми қызметкерлерге, дәрігерлерге, фармацевтерге биохимия саласынан көмекші бола алады.</t>
  </si>
  <si>
    <t>Сеитова /Seitova S., Kozhasheva G., Gavrilova Ye</t>
  </si>
  <si>
    <t>Scientific - methodical bases of technology neurolinguistic programming</t>
  </si>
  <si>
    <t>В работе исследуются проблемы использования методов нейро-лингвистического программирования (НЛП) в обучении. В учебном пособии представлены теоретические основы технологии НЛП, освещена история развития и особенности НЛП, проанализирована научная, методическая и научная литература, описаны основные понятия и термины, раскрывающие сущность и назначение НЛП в обучении. Описаны методы определения доминирующего канала восприятия и обработки информации.
 Даны методические рекомендации по изучению данной темы, даны методические рекомендации по изучению дисциплин с использованием технологии НЛП с целью повышения эффективности обучения. Анализ научно - методической литературы по исследуемой проблеме показал, что технология НЛП находится в стадии разработки в преподавании. В ходе исследования была исследована технология НЛП, позволяющая выявлять сенсорные предпочтения студентов, устанавливать взаимопонимание со студентами и достигать лучших результатов обучения. Для описания способов обучения, характерных для студентов, использовались такие термины, как “визуальный”, “аудиальный”, “кинестетический”. Описаны их характерные особенности. Знание этих особенностей улучшает успеваемость студентов как в учебе, так и в жизни в целом.</t>
  </si>
  <si>
    <t>Сеитова С.М., Кожашева Г.О., Калжанова Г.К., Аужанова Н.Б., Тасболатова Р.Б</t>
  </si>
  <si>
    <t>Ғылыми және оқу әдебиеттерін дайындауға әдістемелік нұсқаулық. Методическое руководство к подготовке научной и учебной литературы</t>
  </si>
  <si>
    <t>Ұсынылып отырған оқу-әдістемелік құралда профессор-оқытушылар құрамы үшін ғылыми және оқу әдебиеттерін дайындауға қойылатын талаптарды айқындай отырып нұсқаулық берілген. Бұл нұсқаулық оқытушыларға ғылыми және оқу әдебиеттерін дайындауға әдістемелік көмек бола алады. Авторы считают, что учебно-методическое пособие может оказать неоценимую помощь преподавателям при подготовке научной и учебной литературы .</t>
  </si>
  <si>
    <t>Сейтхожин Б.У, Б.Ш. Сарсембаев, А.Х. Феткулов</t>
  </si>
  <si>
    <t>Квалификация коррупционных преступлений: теория и практика применения</t>
  </si>
  <si>
    <t>В учебном пособии «Квалификация коррупционных преступлений: теория и практика применения» рассматривается казахстанское законодательство в области противодействия коррупционным преступлениям. Авторами приводится уголовно-правовая характеристика всех составов коррупционных преступлений, предусмотренных пунктом 29 статьи 3 Уголовного кодекса РК от 3 июля 2014 г. (с изм. и доп.). Учебное пособие предназначено студентам, магистрантам, докторантам и преподавателям юридических вузов, практическим работникам правоохранительных органов, практикующим юристам.</t>
  </si>
  <si>
    <t>Сейтхожин Б. У., Феткулов А.Х.</t>
  </si>
  <si>
    <t>Уголовно-правовая характеристика экологических уголовных правонарушений</t>
  </si>
  <si>
    <t>В учебном пособии рассматриваются вопросы о формах соучастия в преступлениях, связанных с незаконным оборотом наркотиков. Дается понятие наркотизма и наркобизнеса, а также криминалистическая характеристика наркобизнеса. Рассматриваются вопросы, связанные с особенностями раскрытия и расследования уголовных правонарушений в сфере незаконного оборота наркотиков, совершаемых преступными группами. Раскрываются вопросы, связанные с взаимодействием органов предварительного следствия и дознания и их правовая регламентация, а также формы взаимодействия, осуществляемые с целью раскрытия и расследования организованной преступной деятельности в сфере наркобизнеса. Рассматриваются важнейшие направления международного сотрудничества правоохранительных органов Казахстана в борьбе с наркобизнесом
 Учебное пособие предназначено для студентов, научных работников, преподавателей, магистрантов, докторантов, для работников правоохранительных органов и суда.</t>
  </si>
  <si>
    <t>Сейтхожин Б.У.</t>
  </si>
  <si>
    <t>Уголовно-правовая характеристика преступлений в сфере экономической деятельности</t>
  </si>
  <si>
    <t>В учебном пособии «Уголовно-правовая характеристика преступле-ний в сфере экономической деятельности» рассматривается развитие казахстанского законодательства в области экономических преступле-ний. Основная часть работы содержит характеристику действующего уголовного законодательства об ответственности за преступления в сфере экономической деятельности. Автор использует законодательство, регулирующее поведение субъектов экономической деятельности, анализирует признаки всех составов преступлений, включенных в главу 7 Особенной части Уголовного кодекса РК 1997 г.
 Учебное пособие предназначено студентам, магистрантам, докторантам и преподавателям юридических вузов, практическим работникам правоохранительных органов, практикующим юристам и экономистам, а также всем, кто интересуется законодательством в сфере экономической деятельности</t>
  </si>
  <si>
    <t>Преступления в сфере экономической деятельности: понятие, виды, ответственность</t>
  </si>
  <si>
    <t>В монографии на основе изучения действующего законодательства Республики Казахстан, юридической литературы и судебно-следственной практики освещаются вопросы квалификации преступлений, предусмотренных главой 7 Особенной части УК «Преступления в сфере экономической деятельности».
 Пособие предназначено для студентов юридических вузов, практических работ-ников правоохранительных органов, а также может быть использовано адъюнктами и соискателями учебных заведений МВД Республики Казахстан.</t>
  </si>
  <si>
    <t>Сейтхожин Б.У., Шаймуханов А.Д., Сарсембаев Б.Ш.</t>
  </si>
  <si>
    <t>Проблемы квалификации уголовных правонарушений против интересов службы в коммерческих и иных организациях</t>
  </si>
  <si>
    <t>В учебном пособии «Уголовно-правовая характеристика экологических уголовных правонарушений» рассматриваются вопросы квалификации экологических уголовных правонарушений, на основе положений нового Уголовного кодекса Республики Казахстан, вступившего в законную силу с 1 января 2015 года. Основная часть работы содержит уголовно-правовую характеристику экологических уголовных правонарушений, предусмотренных главой 13 Особенной части УК РК. В учебном пособии приводится также перечень действующих нормативных правовых актов по экологии (по состоянию законодательства на 1 июля 2015г.). Учебное пособие предназначено студентам, магистрантам, докторантам и преподавателям юридических вузов, практическим работникам правоохранительных и природоохранных органов, практикующим юристам.</t>
  </si>
  <si>
    <t>Сейтхожина Д.А.</t>
  </si>
  <si>
    <t>В учебном пособии рассмотрены теоретические и практические аспекты государственного регулирования экономики с учетом современных тенденций развития Республики Казахстан. В доступной форме изложены научно-методические и прикладные основы государственного регулирования экономики. Для обучающихся экономических специальностей и преподавателей вузов</t>
  </si>
  <si>
    <t>Сейфуллин Ж.Т., Сейтхамзина Г.Ж, Шиганбаева Н.Б.</t>
  </si>
  <si>
    <t>Автоматизированная информационная система земельного кадастра</t>
  </si>
  <si>
    <t>Рассмотрены теория и методология формирования автоматизированной информационной системы земельного кадастра, даны ее методологические па-раметры. Учебное пособие содержит основы сведений об аппаратно-программных средствах современных ГИС, методах создания цифровой топографической основы для информационных систем кадастра.
  Учебное пособие соответствует требованиям ГОСО и типового учебного плана специальности 4405002 - землеустройства и кадастра, 050903 –землеустройство и 050907 - кадастр и предназначен для специалистов системы Агентства по управлению земельными ресурсами РК, преподавателей, студен-тов колледжей и вузов.</t>
  </si>
  <si>
    <t>Управление земельными ресурсами Республики Казахстан</t>
  </si>
  <si>
    <t>Рассмотрены теория и методология формирования системы управления земельными ресурсами, его правового и экономического механизма, основанного на современной системе земельного кадастра, оценке и налогообложении земли. Проведен исторический анализ развития земельных отношений в Казахстане и за рубежом, развития земельно-кадастровых систем управления земельными ресурсами, формирования современных автоматизированных многоцелевых информационно-вычислительных систем земельного кадастра. Анализируются методические особенности оценки земли, налогообложения, даются предложения по их совершенствованию. Даются предложения по регулированию развития земельных отношений, совершенствованию законодательной базы реформы, развитию рынка земли. Подробно рассмотрены методология формирования современной автоматизированной системы ГЗК в Казахстане, даны методологические параметры. Даны предложения по формированию системы управления земельными ресурсами, ее организационным структурам, их функциям и задачам.
  Учебник предназначен для работников государственных органов управления, специалистов Агентства (МСХ) по управлению земельными ресурсами РК, ГосНПЦзем, преподавателей, студентов, магистрантов и аспирантов вузов.</t>
  </si>
  <si>
    <t>Экономико-правовой механизм управления земельными ресурсами</t>
  </si>
  <si>
    <t>Рассмотрены теория и методология формирования правового и экономического механизма системы управления земельными ресурсами в РК. Излагается предложения по развитию земельных отношений, совершенствованию законодательной базы и развитию рынка земли.
  Учебник предназначен для специалистов системы Министерства сельского хозяйства РК, Агентства по управлению земельными ресурсами РК, ГосНПЦзем РК, преподавателей, магистрантов и студентов вузов по специальностям 5В090300 «Землеустройство», 5В090700 «Кадастр». 5В090800 «Оценка».</t>
  </si>
  <si>
    <t>Сейфуллин Ж.Т., Сейтхамзина Г.Ж.</t>
  </si>
  <si>
    <t>Жер мониторингтің әдістерінің ғылымі негіздері</t>
  </si>
  <si>
    <t>«Жер мониторінгтің әдістерінің ғылымі негіздері» оқу құралы бакалаврдың 05090300, 05090700 - Жерге орналастыру және кадастр мамандығы бойынша мемлекеттік стандартқа және пәннің типтік оқу бағдарламаға сәйкес дайындалған және республикада тұңғыш рет шығарылып отыр. Оқулықта Қазақстандағы жер қатынастарының, жер реформасының жүйелілігі мен мазмұны, республика жер қорының құрамы мен жағдайы туралы айтылады. Қазақстан Республикасы мемлекеттік жер кадастры жаңа автоматтырылған жүйесінің ғылыми-әдістемелік негіздері баяндалады. Қазіргі заманғы нарықтық жағдайда жерді есептеу, кадастрлық аймақтау, бағалау және жер учаскелерін мониторинг арқылы пайдалануының бақылауын жүргізу мен жылдық есебін дайындаулар әдістері, автоматтырылған жаңа қүрылыпжатқан жер кадастрдың жүйесінің мәселелері және жерлерді бақылау арқылы, қорғауды күшейту әдістері баяндалған. Жерлерді саннаттарға бөлінуы, және топырақтар мен өсімдіктердің түрлеріне байланысты әртүрлі мониторингтің әдістерін оқу құралында толық көрсетілген.</t>
  </si>
  <si>
    <t>Жер телімдерін тіркеу және жерді есепке алу</t>
  </si>
  <si>
    <t>«Жер телімдерін тіркеу және жерді есепке алу« оқулығы 5В090300-Жерге орналастыру және 5В090700-Кадастр мамандықтары бакалаврларына мемлекеттік стандартқа және типтік оқу бағдарламаға сәйкес дайындалған және республикада тұңғыш рет шығарылып отыр. Оқу құралында Қазақстандағы жер қатынастарының тарихи, құқықтық және экономикалық даму негіздері, жер реформасының жүйелілігі мен мазмұны, республика жер қорының құрамы мен жағдайы қарастырылған. Сонымен қатар оқу құралында Қазақстан Республикасы мемлекеттік жер кадастры жаңа автоматтандырылған жүйесінің ғылыми-әдістемелік негіздері, қазіргі заманғы нарықтық жағдайда жерді есептеу, кадастрлық аймақтау, бағалау, салық салу және жер телімдерін мемлекеттік тіркеуді жүргізу мен мемлекеттік жылдық жер есебін дайындау әдістері, автоматтандырылған, жаңа құрылып жатқан жер кадастры жүйесінің мақсаттары мен мәселелері, объектісі, қағидалары және құрамды бөліктері баяндалады.</t>
  </si>
  <si>
    <t>Жерді қадастрлық аймақтау, бағалау және жер салығын салу</t>
  </si>
  <si>
    <t>«Жерді кадастрлық аймақтау, бағалау және жер салығын салу« оқулығы мамандық бойынша мемлекеттік стандартқа және типтік бағдарламаға сәйкес дайындалған және республикада тұңғыш рет шығарылып отыр. Оқулықта Қазақстан Республикасы мемлекеттік жер кадастры жаңа жүйесінің ғылыми-әдістемелік негіздері баяндалады. Онда Қазақстандағы жер қатынастарының тарихи, құқықтық және экономикалық даму негіздері, жер реформасының жүйелілігі мен мазмұны, республика жер қорының құрамы мен жағдайы туралы айтылады. Қазіргі заманғы нарықтық жағдайда автоматтырылған жаңа қүрылыпжатқан жер кадастрдың жүйесінің мақсаттары мен мәселелері, объектісі, принциптері және құрамды бөліктері, жерді есептеу, кадастрлық аймақтау,бағалау, салықтандыру және жер учаскелерін мемлекеттік тіркеуді жүргізу мен мемлекеттік жылдық жер есебін дайындаулар әдістері баяндалған. Жер кадастрының автоматтандырылған ақпаратты жүйесі /ААЖ/ және жер нарқының құрылуына, жер учаскелерімен нарықтық операциялар жүргізуге үлкен орын бөлінген.</t>
  </si>
  <si>
    <t>Земельный кадастр: автоматизированные технологии кадастровых работ</t>
  </si>
  <si>
    <t>Рассмотрена технология автоматизированной земельно-информационной системы, на которой базируется ведение единого государственного регистра земель (ЕГЗР) и выполнение всех кадастровых работ в системе государственного земельного кадастра Республики Казахстан. Учебное пособие содержит методические основы ведения работ по государственной регистрации и учету земельных участков, их бонитировке и кадастровой оценке, составления годовых земельных отчетов, сведения об аппаратно-программных средствах современных ГИС и АИС ГЗК, методах создания цифровой картографической основы для информационных систем кадастра, ГИС-технологиях и управлении базами данных.
  Учебное пособие соответствует требованиям ГОСО и типового учебного плана специальностей 050903 –землеустройство и 050907 – кадастр, рабочим учебным программам дисциплины «земельный кадастр» и предназначено для преподавателей, магистрантов, студентов вузов, специалистов системы комитета МСХ РК по управлению земельными ресурсами и ГосНПЦзем РК.</t>
  </si>
  <si>
    <t>Қазақстанның жер кадастры</t>
  </si>
  <si>
    <t>«Қазақстанның жер кадастры» оқулығы бакалаврдың 050903, 050907 Жерге орналастыру жэне кадастр мамандығы бойынша типтік оқу бағдарламаға сәйкес дайындалған және республикада тұңғыш рет шығарылып отыр. Оқулықта Қазақстан Республикасы мемлекеттік жер кадастры жаңа жүйесінің ғылыми-әдістемелік негіздері баяндалады. Онда Қазақстандағы жер қатынастарының тарихи, құқықтық және экономикалық даму негіздері, жер реформасының жүйелілігі мен мазмұны, республика жер қорының құрамы мен жағдайы туралы айтылады. Қазіргі заманғы жер кадастрының мақсаттары мен мәселелері, объектісі, принциптері және құрамды бөліктері, жерді есепке алу, кадастрлық аймақтау, бағалау, салықтандыру және жер учаскелерін мемлекеттік тіркеуді жүргізу мен мемлекеттік жылдық жер есебін дайындаулар әдістері баяндалған. Жер кадастрының автоматтандырылған көп мақсаттық ақпаратты жүйесі /ААЖ/республикада дамуы және жер нарқының құрылуына, жер учаскелерімен нарықтық операциялар жүргізуге үлкен орын бөлінген.</t>
  </si>
  <si>
    <t>Особенности землеустройства в сельском хозяйстве</t>
  </si>
  <si>
    <t>В учебнике изложены теоретические и методические основы и особенности землеустройства в сельском хозяйстве. Рассмотрены особенности ведения внутрихозяйственного землеустройства, а в рыночных условиях это землеустройство аграрных формирований, основа которого, разработка проектов внутрихозяйственного землеустройства крестьянских, фермерских хозяйств, кооперативов, хозяйственных товариществ, акционерных предприятий. Приведены примеры разработки проектов, рассмотрены методические особенности проектирования внутрихозяйственного землеустройства агроформирований разных регионов. Учебное пособие предназначено для студентов колледжей и вузов, обучающихся по специальностям землеустройства и земельного кадастра (050903, 050907), магистрантов, докторантов и специалистов системы комитета МСХ РК по управлению земельными ресурсами, областных, городских и районных отделений АИС ГЗК.</t>
  </si>
  <si>
    <t>Мемлекеттік жер кадастрының жаңа технологиясы</t>
  </si>
  <si>
    <t>«Мемлекеттік жер кадастрының жаңа технологиясы» оқу құралы 050903-«Жерге орналастыру», 050907-«Кадастр», 050908-«Бағалау» мамандықтары бойынша мемлекеттік стандартқа және типтік бағдарламаға сәйкес дайындалған. Оқу құралында жер қатынастарының тарихи даму негіздері, жер қорының жағдайы туралы айтылады. Жер кадастырының мақсаттары мен принциптері, мазмұны және жерді кадастрлық есепке алу, бағалау, жер учаскелерін мемлекеттік тіркеуді жүргізу баяндалған. Жер кадастрының автоматтандырылған ақпараттық жүйесі /ААЖ/ құрылуының негіздері, жер учаскелерімен операциялар жүргізу әдістері берілген. Нарықтық жағдайда жер учаскелерін жылжымайтын мүліктің біріккен объектілерімен бірге бағалау әдістері көрсетілген. Дәрістер, сұрақтар, терминдер «Жер кадастры» пәнінің жұмыс оқу жоспарларына 050903 – «Жерге орналастыру», 050907 – «Кадастр», 050908-«Бағалау» мамандықтары бойынша сәйкес берілген.</t>
  </si>
  <si>
    <t>Сексенбай М. , Маханов М.</t>
  </si>
  <si>
    <t>Мұнай айдау бекеттерінің жабдықтарын жобалау және пайдалану</t>
  </si>
  <si>
    <t>Нефтегазовая, транспортная, строительная инженерия</t>
  </si>
  <si>
    <t>Мұнайды магистралды құбырлар арқылы тасымалдау кезіндегі қолданылатын энергетикалық жабдықтардың негізгі сипаттамалары қарастырылған. Айдау бекеті жабдықтарын жобалау мен пайдалану жайлы негізгі мағұлматтар мен оларға техникалық қызмет көрсету мен жөндеу сұрақтары қамтылған. Жүйедегі құрал-жабдықтардың жұмысқа қабілеттілігін бақылау мен жоспарлау жолдары келтірілген. Магистралды және тіректі сораптардың жұмыс тиімділігін арттыру жолдары көрсетілген және реттелетін жетектердің қолдану аймағы талданған. Бекеттегі жабдықтардың сенімділік көрсеткіштерін анықтау мен МАБ жұмысқа қабілеттілігін қамтамасыз ету жолдары ұсынылған. Оқу құралы техникалық мамандықтар бойынша «Мұнай-газ инженериясы», «Көлік инженериясы» және «Құрылыс инженериясы» бағыты бойынша оқитын білім алушыларға арналған</t>
  </si>
  <si>
    <t>Сембиева /L.M. Sembiyeva, D. Mukhiyayeva</t>
  </si>
  <si>
    <t>Monetary and credit regulation of economy (in 2 volumes)</t>
  </si>
  <si>
    <t>This training manual is devoted to topical issues of monetary regulation and directly the activities of central banks. The manual consists of 15 chapters, which highlight the main theoretical issues of the topics presented, the world and domestic practice of monetary and credit regulation of the economy. Particular attention should be paid to new topics on the regimes of monetary regulation, inflation targeting, unconventional monetary policy, and the "qualitative and quantitative easing" policy. To each topic are attached control questions. A glossary and a list of recommended literature are offered to help the students. The textbook is intended for teachers, students and undergraduates of universities, as well as financial workers.</t>
  </si>
  <si>
    <t>Сембиева Л.М.</t>
  </si>
  <si>
    <t>Теория и практика инфляции: современные подходы к оценке и регулированию в условиях глобализации (в 2-х т.)</t>
  </si>
  <si>
    <t>В представленной монографии рассматриваются теоретические, методологические и практические аспекты инфляции и антиинфляционной политики. Освещены основы инфляционных процессов и модели регулирования с акцентом на денежно-кредитную политику, ее институциональные аспекты, а также международный опыт реализации различных методов борьбы с инфляцией. Особое внимание уделено монетарным аспектам инфляции, роли, значению и взаимодействию монетарных факторов с инфляционной экономикой. Теоретические основы сочетаются с мировым опытом и анализом ситуации в экономике Казахстана. Монография предназначена научным и практическим работникам финансово-кредитной сферы, студентам и преподавателям экономических вузов.</t>
  </si>
  <si>
    <t>Денежно-кредитное регулирование экономики 1 том</t>
  </si>
  <si>
    <t>Настоящее учебное пособие посвящено актуальным вопросам денежно-кредитного регулированию и непосредственно деятельности центральных банков. Учебное пособие состоит из 15 глав, в которых освещены основные теоретические вопросы представленных тем, мировая и отечественная практика денежно-кредитного регулирования экономики. Особое внимание заслуживают новые темы, посвященные вопросам режимов денежно-кредитного регулирования, инфляционному таргетированию, нетрадиционной монетарной политике, политике «качественного и количественного смягчения». К каждой теме прилагаются контрольные вопросы. В помощь обучающимся предлагается глоссарий и список рекомендуемой литературы.
 Учебник предназначен преподавателям, студентам и магистрантам вузов, а также финансовым работникам.</t>
  </si>
  <si>
    <t>Денежно-кредитное регулирование экономики 2 том</t>
  </si>
  <si>
    <t>Сембиева Л.М., Бейсенова Л.З., Шахарова А.Е., Нажмиденов Б.Т.</t>
  </si>
  <si>
    <t>Внутренний государственный аудит (в 2-х т.)</t>
  </si>
  <si>
    <t>Учебное пособие содержит систематизированное изложение дисциплины «Внутренний государственный аудит» в рамках образовательной программы «Государственный аудит» с учетом последних изменений государственного аудита. В представленном учебном пособии даны основы внутреннего государственного аудита как важной составной всего государственного аудита. Все главы учебного пособия сопровождаются вопросами для самопроверки и тестовыми заданиями, позволяющими обучающимся контролировать усвоение материала. Рекомендовано обучающимся вузов, слушателям системы повышения квалификации и переподготовки кадров для замещения должностей в системе государственной службы, а также финансовых работников</t>
  </si>
  <si>
    <t>Сембиева Л.М., Бұлақбай Ж.М.</t>
  </si>
  <si>
    <t>Экономиканы ақша-несиелік реттеу. 1 том</t>
  </si>
  <si>
    <t>Оқу құралы ақша- несиелік реттеудің және орталық банктің тікелей қызметінің өзекті мәселелеріне арналған. Оқу құралы ұсынылған тақырыптардың негізгі теориялық сұрақтары, экономиканы ақша- несиелік реттеудің әлемдік және отандық тәжірибелері қарастырылған 15 тараудан құралған. Ақша- несиелік реттеу, инфляциялық таргеттеу, дәстүрлі емес монетарлық саясат, «сапалық және сандық жұмсарту» саясаты туралы жаңа тақырыптар ерекше назар аударуға лайықты. Әрбір тақырып бойынша бақылау сұрақтары қарастырылған. Білім алушыларға көмек ретінде глоссарий мен ұсынылатын әдебиеттер тізімі берілген. Оқу құралы ЖОО-ның оқытушыларына, студенттеріне, магистранттарына, сонымен қатар қаржы қызметкерлеріне арналған.</t>
  </si>
  <si>
    <t>Экономиканы ақша-несиелік реттеу. 2 том</t>
  </si>
  <si>
    <t>Сембиева Л.М., Макыш С.Б., Жагыпарова А.О.</t>
  </si>
  <si>
    <t>Введение в финансы 1ч</t>
  </si>
  <si>
    <t>Настоящее пособие состоит из материалов лекции по 15 темам, в которых освещены основные теоретические вопросы представленных тем и актуальные проблемы развития финансовых отношений в Казахстане и зарубежных государствах, отдельным разделом представлены задания для самостоятельной работы студентов и самопроверки знаний. Рекомендовано студентам и магистрантам вузов, слушателям системы повышения квалификации и переподготовки кадров для замещения должностей в системе государственной службы, а также финансовых работников.</t>
  </si>
  <si>
    <t>Введение в финансы 2ч</t>
  </si>
  <si>
    <t>Семернин А. Н.</t>
  </si>
  <si>
    <t>Основы грузовой и коммерческой эксплуатации техники</t>
  </si>
  <si>
    <t>Семернин А.Н.</t>
  </si>
  <si>
    <t>«Арнайыландырылған жылжымалы құрамды жобалау» пәні бойынша зертханалық жұмыстар</t>
  </si>
  <si>
    <t>Специализированый подвижной состав</t>
  </si>
  <si>
    <t>Сергазина С.М.</t>
  </si>
  <si>
    <t>Химия белков, ферментов и нуклеиновых кислот</t>
  </si>
  <si>
    <t>Серғазы Л.А.</t>
  </si>
  <si>
    <t>“Хан Кене”: тариxи таным және суреткерлік көзқарас</t>
  </si>
  <si>
    <t>Монографияда М.Әуезовтің “Хан Кене” трагедиясының тағдыры, туындыдағы дәстүр мен жаңашылдық, ұлттық еркешелік, тарихи тағылым; жазушының әсемдік әлемі, драмалық кейіпкері, қазақ халқының еркіндікті аңсаған бейнесін сомдау сапарындағы ізденістері, ұлттық сананы саралауы, ұлттық психологияны бейнелеуі; өмір шындығының көркемдік шындықта бейнеленуі, қаһарман тұлғасын жасау шеберлігі; трагедияның көркем тіл шеберлігі мен сөз саптау ерекшелігі, стилі, ұлттық ұғымдар үрдісін жалғастырудағы ұлттық тіл байлығын пайдалануы, ұлттық, тарихи, тағылымдық, тәрбиелік ерекшеліктері мен мәні, философиялық тұжырымдары, жазушының өзіне тән тілі мен стилі, жаңаша мазмұны мен идеясы, әсемдік әлемі, ұлттық қолтаңбасы, ұлттық көркем ойлау жүйесі, қазақ әдебиетіндегі тарихи трагедия дәстүрі, дәстүр сабақтастығы мәселелері зерделеніп, алғаш ғылыми айналымға еніп, арнайы зерттеледі. М. М.Әуезов дәстүрін жалғастыра жарық көрген Т.Ахтанов, Қ.Бекхожин, Ә.Кекілбайұлы, Р.Отарбаев, т.б. драматургтердің тарихи трагедиялары талданады</t>
  </si>
  <si>
    <t>Тарихи трагедия дәстүрі</t>
  </si>
  <si>
    <t>Оқу құралында қазақ әдебиетіндегі тарихи трагедия дәстүрі, алғашқы қазақ тарихи трагедиясы, дәстүр сабақтастығы мәселесіне баса көңіл аударылған. Белгілі қаламгер М.Әуезовтің "Хан Кене" трагедиясының тағдыры, әдеби сында бағалануы жан-жақты талданып, трагедияның тарихи негізі мен көркемдік ерекшелігі басты назарға алынып, М.Әуезов қалыптастырған дәстүрдің одан әрі дамуы тарихи трагедияларды саралау арқылы көрсетіледі. Дәстүр сабақтастығы тарихи тақырыпқа жазылған туындылардың тарихи негіздерімен сабақтастырыла қарастырылады. Ұсынылып отырған оқу құралы студенттерге тарихи трагедия дәстүрін, әуезовтанудың беймәлім қырларын таныту үшін және бағыт-бағдар беру мақсатында құрастырылды. М.Әуезов дәстұрін жалғастыра жарық көрген тарихи трагедиялар талданады. Таңдау курсында қарастырылатын тақырыптар мен талқыланатын сұрақтар нақты көрсетілген. Соңында тест сұрақтары ұсынылады. Оқу құралы қазақ тілі мен әдебиеті және филология мамандықтары бойынша маманданатын студенттерге, магистранттарға, докторанттарға арналған.</t>
  </si>
  <si>
    <t>Сергеева А.М.</t>
  </si>
  <si>
    <t>Тұрғындар географиясы</t>
  </si>
  <si>
    <t>Ұсынылып отырған оқу құралында Тұрғындар географиясы ғылымының теориялық қағидалары, лингвистикалық ерекшеліктері, халықтың ұдайы өсіп-өнуі, көші-қон процестері, қоныстану жүйесі, демогафиялық саясат мәселелері қарастырылады. Оқу құралы жалпыға міндетті білім стандарты бойынша әзірленді. Оқу құралына енгізілген білім негіздерінің көлемі, құрамы мен құрылымы пәннің оқу бағдарламасында көрсетілген талаптарға сай. 
 Оқу құралы студенттер мен оқытушыларға, көпшілік қауымға арналған.</t>
  </si>
  <si>
    <t>Сеременко Н.П., Руколеева Л.В. (под ред. Кусаинова Г.М.)</t>
  </si>
  <si>
    <t>Новая образовательная практика: павлодарская технология (в 2-х т.)</t>
  </si>
  <si>
    <t>В книге рассматривается опыт павлодарских исследователей и экспериментаторов по освоению новой педагогической технологии, в частности разновозрастного обучения, развития функциональной грамотности, формирования способов учебной деятельности через проектирование индивидуальных образовательных программ, дидактический материал для организации коллективных учебных занятий по разным предметам.
 Адресуется обучающимся педагогических вузов и университетов и гуманитарных колледжей, работникам образования и науки.</t>
  </si>
  <si>
    <t>Сериев Б.А., Аяжанова М. К., Султанова Г.С.</t>
  </si>
  <si>
    <t>Оқу құралында Қазақстан Республикасындағы мемлекеттік қызмет және мемлекеттік қызметшінің құқықтық мәртебесінің теориялық-методологиялық негіздерінің қазіргі қолданыстағы нормативтік-құқықтық актілермен байланыстыра отырып, негізгі ерекшеліктері айқындалған. Сондай-ақ шетел мемлекеттерінің оң тәжірибесі зерделеніп, салыстырмалы талдау жасалынды. 
 Бұл зерттеу жұмысы жоғары оқу орындарының құқық және экономика факультеттерінің білімгерлеріне, магистранттарына, докторанттары мен оқытушы құрамдарына, мемлекеттік және құқық қорғау органдары қызметкерлеріне және өз бетінше ізденушілерге арналған.</t>
  </si>
  <si>
    <t>Сериев Б.А., Султанова Г.С., Гусенов Б. Ш.</t>
  </si>
  <si>
    <t>Мемлекеттік басқару жүйесіндегі сыбайлас жемқорлықтың алдын алу</t>
  </si>
  <si>
    <t>Оқу құралында Қазақcтан Рecпубликаcындағы мeмлeкeттік баcқару жүйecіндeгі cыбайлаc жeмқорлықтың алдын алу мәceлeлeрінe талдау жүргізілгeн. Cыбайлаc жeмқорлықтың бeлeң алуының бірдeн-бір ceбeбі – мeмлeкeттік қызмeткeрлeрдің жұмыcын жәнe олармeн қолданылатын шeшімдeрді әлeумeттік-құқықтық бақылаудың жeткілікcіздігі.
 Бұл зeрттeу жұмыcы жоғары оқу орындарының құқық және экономика факультетінің білімгeрлeрінe, магиcтранттарына, докторанттары мeн оқытушы құрамдарына, заңгeрлeргe, мeмлeкeттік органдарда қызмeт eтeтін шeнeуніктeргe, құқық қорғау органдарының қызмeткeрлeрінe жәнe өз бeтіншe іздeнушілeргe арналған.</t>
  </si>
  <si>
    <t>Серикбаева А.Д., Туменова Г.Т.</t>
  </si>
  <si>
    <t>Биотехнология в пищевой промышленности</t>
  </si>
  <si>
    <t>В учебном пособии отражен современный уровень знаний по биотехнологии, изложены научные основы биотехнологии как науки и промышленной отрасли – история возникновения и развития, объекты и методы, фундаментальные и прикладные аспекты микро-, фито- и зообиотехнологии, специфика и возможности различных биотехнологических процессов, рассмотрены методы биотехнологии – клеточная и генетическая инженерия, приведены основные биотехнологические процессы по использованию биотехнологии в различных отраслях пищевой промышленности. Учебное пособие предназначено для магистрантов и докторантов специальности 6М050100 – Биотехнология, 6D070100 -Биотехнология.</t>
  </si>
  <si>
    <t>Сериков Т.П.</t>
  </si>
  <si>
    <t>Қазақстанда мұнай өндеу мен мұнай химиясы салаларының мәсел. және оларды дамыту жолдары (в 2-х т.)</t>
  </si>
  <si>
    <t>Мұнай мен газды өңдеу технологиясы. 1 том. (2 томда)</t>
  </si>
  <si>
    <t>Мұнай және газды өңдеу технологиясы» оқулығының бірінші бөлімі мұнай және газ шикізатының термиялық және каталиттік өңдеу үдерістеріне арналған.
 Қысыммен термиялық крекинг, кокстеу, пиролиз, каталиттік крекинг және риформинг, сутектендіру үдерістері технологиясының негіздері баяндалған. Мұнай зауыттық газдарды бөлу және өңдеу мәселелері, сондай-ақ крекинг үдерістері мен газды өңдеу үдерістерін қамтитын зауыттардың үздіксіз сұлбалары қарастырылады. Оқулық арнайы студенттер үшін қазақ тіліне алғаш аударылып, баспаға дайындалған.
 Оқулық мұнай жоғары оқу орындарының химиялық-технология факультеттерінің студенттеріне арналған және сонымен бірге мұнай өңдеу мен мұнай химия өнеркәсіптерінің инженерлері қолдануына болады.</t>
  </si>
  <si>
    <t>Мұнай мен газды өңдеу технологиясы. 2 том. (2 томда)</t>
  </si>
  <si>
    <t>«Мұнай және газды өңдеу технологиясы» оқулығының екінші бөлімі мұнай және газ шикізатының термиялық және каталиттік өңдеу үдерістеріне арналған.
 Қысыммен термиялық крекинг, кокстеу, пиролиз, каталиттік крекинг және риформинг, сутектендіру үдерістері технологиясының негіздері баяндалған. Мұнай зауыттық газдарды бөлу және өңдеу мәселелері, сондай-ақ крекинг үдерістері мен газды өңдеу үдерістерін қамтитын зауыттардың үздіксіз сұлбалары қарастырылады. Оқулық арнайы студенттер үшін қазақ тіліне алғаш аударылып, баспаға дайындалған.
 Оқулық мұнай жоғары оқу орындарының химиялық-технология факультеттерінің студенттеріне арналған және сонымен бірге мұнай өңдеу мен мұнай химия өнеркәсіптерінің инженерлері қолдануына болады.</t>
  </si>
  <si>
    <t>Мұнай мен газды өңдеу технологиясы. 3 том. (2 томда)</t>
  </si>
  <si>
    <t>Сериков Т.П., Дубинский Г.С., Сиранов Р.К.</t>
  </si>
  <si>
    <t>Разработка и эксплуатация нефтегазовых месторождений</t>
  </si>
  <si>
    <t>Сериков Т.П., Дюсенгалиев А.К.</t>
  </si>
  <si>
    <t>Органические дисульфиды: свойство, выделение, применение</t>
  </si>
  <si>
    <t>Элементарная сера: свойства, получение, применение, проблемы экологии</t>
  </si>
  <si>
    <t>Сериков Т.П., Семенякин В.С., Кадыров С.Ф.</t>
  </si>
  <si>
    <t>Проблемы бурения глубоких нефтяных и газовых скважин</t>
  </si>
  <si>
    <t>Сериков Т.П., Серикова З.Ф.</t>
  </si>
  <si>
    <t>Технологии процессов глубокой переработки нефти и их оптимизации</t>
  </si>
  <si>
    <t>Серикова З.Б., Нуриева Н.У.</t>
  </si>
  <si>
    <t>Мектеп жасына дейінгі балалар психологиясы</t>
  </si>
  <si>
    <t>Оқу құралының мазмұны «Мектепке дейінгі тәрбие және оқыту» мамандығы бойынша мемлекеттік жалпыға міндетті білім стандартының талаптарына сәйкес құрастырылған. Оқу құралындағы материалдар және кестелер білім алушылардың жүйелі білім алуына негізделіп, модульдік тірек-сызбалармен толықтырылған. «Мектепке дейінгі тәрбие және оқыту» мамандығы бойынша жоғары оқу орнының студенттері мен колледж білімгерлеріне арналған.</t>
  </si>
  <si>
    <t>Серік М., Садвакасова А.К.</t>
  </si>
  <si>
    <t>Бұлттық технологиялар негіздері</t>
  </si>
  <si>
    <t>Оқу құралы жоғары оқу орындарының информатика саласы мамандықтарының студенттері мен магистранттарына арналған, сонымен қатар бұлттық технологиялармен айналысатын мамандарға кәсіби қызметтерінде қолдануға болады.</t>
  </si>
  <si>
    <t>Серікұлы Ж., Волненко А.А., Кумисбеков С.А.</t>
  </si>
  <si>
    <t>Разработка и расчет тепломассообменных аппаратов с подвижной насадкой с учетом масштабного перехода</t>
  </si>
  <si>
    <t>В монографии представлены результаты исследования авторов, приведена созданная авторами конструкция аппарата с регулярной пластинчатой, шаровой и трубчатой насадкой, методика их расчета, рекомендации по проектированию промышленных аппаратов и определена область предпочтительного применения.
 Монография рассчитана на научных и инженерно-технических работников химической, нефтехимичесской и нефтеперерабатывающей отраслей промышленности. Она может быть полезна студентам, магистрантам и докторантам PhD химико-технологических специальностей.</t>
  </si>
  <si>
    <t>Серкебаев С.К.</t>
  </si>
  <si>
    <t>Атом және атом ядросының физикасы</t>
  </si>
  <si>
    <t>Оқу құралы физика мамандығы студенттеріне арналған. Оқу құралында атом, атом ядросының және қарапайым бөлшектер физикасының даму кезеңдері, кванттық механиканың негізгі ұғымдары, атом ядросының физикасы, ядролық физиканың және физика ғылымының қазіргі кезеңдері жетістіктері мен өзекті мәселелері жайлы материалдар қамтылған. Жалпы оқу құралы жаратылыстану-педагогикалық университеттердің студенттеріне және физика ғылымына қызығушы оқырмандарға арналған.</t>
  </si>
  <si>
    <t>Орта мектепте физикадан демонстрациялық эксперименттер</t>
  </si>
  <si>
    <t>Оқу құралы физика мамандықтары студенттеріне арналған. Онда орта мектепте физикадан демонстрациялық эксперименттер, зертханалық жұмыстар және оның түрлері, эксперименттің әдістемелері, нұсқаулары, зертханалық сабақтың орындалу тәсілдері жан-жақты қамтылған. Оқу құралы жаратылыстану педагогикалық университеттердің студенттеріне, физика пәні оқытушыларына арналған.</t>
  </si>
  <si>
    <t>Физикадан есептер шығарудың әдістемесі</t>
  </si>
  <si>
    <t>Оқу құралы физика мамандығы студенттеріне арналған. Онда физикадан есеп шығарудың үйретудің әдістемесі, теориялық негіздері, физика есептерінің түрлері және оларды шешу әдістері, физика курсы бойынша есептер шығарудың әдістемелік тәсілдері берілген. Оқу құралы жаратылыстану педагогикалық бағыттағы оқу орындарының студенттеріне, болашақ физика пәнінің мұғалімдеріне және оқытушыларға арналған.</t>
  </si>
  <si>
    <t>Астрономия</t>
  </si>
  <si>
    <t>Оқу құралы физика мамандығы студенттеріне арналған. Онда Астрономия ғылымының теориялық негіздері, аспан денелері, аспан денелерін зерттеу әдістері, ғаламшарлар, күн, жұлдыздар және әлемнің эволюциялық дамуы жөнінде мәселелер қамтылған. Оқу құралы жаратылыстану педагогикалық университеттердің студенттеріне және физика пәні оқытушыларына арналған.</t>
  </si>
  <si>
    <t>Заманауи технологияның физикалық негіздері</t>
  </si>
  <si>
    <t>Оқу құралы 5B0110006 5В060400- физика мамандығы студенттеріне арналған. Онда заманауи технологияның физикалық негіздері, физика және техникалық прогресс, энергетика жәнетехнологиялық қондырғылар қамтылған . Оқу құралы жаратылыстану педагогикалық университеттердің студенттеріне және физика пәні оқытушыларына арналған</t>
  </si>
  <si>
    <t>Өлшеудің жалпы теориясы (Физика мамандығы студенттеріне арналған)</t>
  </si>
  <si>
    <t>Оқу құралы 5В011000, 5В060400- физика мамандығы студенттеріне арналған. Онда өлшеудің жалпы теориясының негіздері, өлшеудің түрлері, физикалық шамалардың өлшеу әдістері жөнінде мәселелер қамтылған. Оқу құралы жаратылыстану педагогикалық университеттердің студенттеріне және физика пәні оқытушыларына арналған.</t>
  </si>
  <si>
    <t>Серкебаев С.К., Орынбаева Г.С</t>
  </si>
  <si>
    <t>Физикадағы ақпараттық технологиялар</t>
  </si>
  <si>
    <t>Оқу құралы физика мамандығы студенттеріне арналған. Онда физикадан ақпараттық құралдар, ақпараттық құралдардың түрлері, компьютерлік оқытудың әдістемелері, интерактивті тақтаны оқу үрдісінде қолдану , қашықтықтан оқыту мәселелері жан-жақты қамтылған. Оқу құралы жаратылыстану педагогикалық университеттердің студенттеріне және физика пәні оқытушыларына арналған.</t>
  </si>
  <si>
    <t>Серкебаева Р.К., Утеев Б.Ж.</t>
  </si>
  <si>
    <t>Налоги и налогообложение</t>
  </si>
  <si>
    <t>Содержание учебно-методического пособия определяется законодательно - нормативными актами в области налогообложения, потребностью общества в конкурентоспособных специалистах, способных эффективно распоряжаться финансовыми ресурсами хозяйствующего субъекта, и на этой основе грамотно производить исчисление налогов в бюджет государства.
 Учебно-методическое пособие предназначено для специальности «Финансы», представляет собой практический курс по изучению природы и видов налогов, сущности налогового администрирования, исчисления и уплаты налогов с учетом изменения их налоговой базы.</t>
  </si>
  <si>
    <t>Серова Р.Ф.</t>
  </si>
  <si>
    <t>Стандартизация и метрология в производстве строительных материалов</t>
  </si>
  <si>
    <t>В данной работе рассмотрены цели, задачи и организация работ по стандартизации, метрологии, сертификации и управлению качеством при производстве строительных материалов. Рассматриваются основные понятия и положения метрологии, основные понятия теории погрешностей, обработки результатов измерений, классификации сигналов и помех. Предназначено для работников научно-исследовательских, проектных и строительных организаций, а также преподавателей, аспирантов, магистрантов и студентов старших курсов высших учебных заведений строительных специальностей. Ключевые слова: стандартизация, метрология, сертификация, стандарт, типизация, унификация, средство измерения, эталон.</t>
  </si>
  <si>
    <t>Серова Р.Ф., Рахимова Г.М., Стасилович Е.А.</t>
  </si>
  <si>
    <t>Использование побочных продуктов в производстве строительных материалов</t>
  </si>
  <si>
    <t>В учебном пособии рассмотрены вопросы рационального использования отходов промышленности как ценных материальных ресурсов в производстве строительных материалов. Предназначено для работников проектных и строительных организаций, а также магистрантов и студентов старших курсов высших учебных заведений строительных специальностей.</t>
  </si>
  <si>
    <t>Серова Р.Ф., Сейдинова Г.А.</t>
  </si>
  <si>
    <t>Современные строительные материалы и конструкции</t>
  </si>
  <si>
    <t>Настоящий учебник составлен в соответствии с учебной программой курса «Cовременные строительные материалы и конструкции» для студентов строительных специальностей. Задача учебника состоит в том, чтобы дать будущим бакалаврам необходимые сведения в области строительных материалов, изделий и конструкций, проектирования, строительства зданий, сооружений и промышленных предприятий, организации и технологии строительного производства.
 При изложении материала принималось во внимание, что в соответствии с учебными планами студенты изучили ряд связанных с курсом «Cовременные строительные материалы и конструкции» дисциплин, например геодезию, сопротивление материалов, строительную механику, строительные конструкции и др. Данный курс является базисным для таких специальных дисциплин, как проектирование промышленных предприятий, композиционные материалы и др. Изучение его поможет студентам в выполнении курсовых и дипломных проектов.</t>
  </si>
  <si>
    <t>Сәдуақас Н.А., Қондыбай К.Ә., Әбдірова Ш.Г.</t>
  </si>
  <si>
    <t>Қазақ тілі пәні мұғалімінің кәсіби дамуы</t>
  </si>
  <si>
    <t xml:space="preserve">Қонысбай С. / Конысбай </t>
  </si>
  <si>
    <t>Теоретические основы графики</t>
  </si>
  <si>
    <t>для всех технических и технологических специальностей</t>
  </si>
  <si>
    <t>Учебное пособие составлено на основе многолетного опыта преподавания по курсу. Темы изложены последовательно доступным языком на основе современной методики преподавания. Задачи выполнены различными подходами, позволяющими анализировать и выбирать наиболее оптимальные варианты решений. Учебное пособие предназначено для студентов технических и технологических специальностей</t>
  </si>
  <si>
    <t>Графиканың теория негіздері</t>
  </si>
  <si>
    <t>Ұсынылып отырған еңбек инженерлік графика пәнін ұзақ жылдар бойы оқыту нәтижесінен жинақталған тәжірибе негізінде құрастырылып техникалық және технологиялық жоғары оқу орындарының студенттері үшін пәннің жаңа бағдарламасына сәйкес жазылған. Тақырыптардың мазмұнын баяндау, оқушылардың өз беттерімен жеңіл оқылуына сай болуына көңіл аударылған. Әрбір тақырып мысалдар арқылы, әдістемелік шешілімдері көрнекілі түрлі түсті сызбалармен берілген</t>
  </si>
  <si>
    <t>Сәрсембин Ү.Қ./Сарсембин У.К.</t>
  </si>
  <si>
    <t>Қазақ идеясының тарихи және мәдени кеңістіктегі таралымы</t>
  </si>
  <si>
    <t>Еңбекте философиялық тұрғыдан идея феномені, қазақ ұлттық идеясының тарихи және мәдени астарларына, қазақ ойшылдарының рухани мұраларын талдауға басты назар аударылады. Бұл еңбек қазақ философиясын, рухани мұраларын, оның төлтума ерекшеліктерін зерттеп жүрген ғалымдарға, жалпы ұлт руханиятына қызығушылық танытушыларға арналады.</t>
  </si>
  <si>
    <t>Ұлттық рух тұғыры</t>
  </si>
  <si>
    <t>Ғылыми – публицистикалық мақалалар</t>
  </si>
  <si>
    <t>Бұл жинақта автордың ұлт руханияты, ұлттық құндылықтар, ұлт зиялыларының тағылымы жөнінде жазған ғылыми-публицистикалық мақалалары топтастырылған. Кітап көпшілік қауымға, ғалымдарға арналады.</t>
  </si>
  <si>
    <t>Сәтімбеков Рысбай</t>
  </si>
  <si>
    <t>Қазақстандағы ерекше қорғалатын табиғи аумақтар және биоалуантүрлілік (2 томда)</t>
  </si>
  <si>
    <t>“ Қазақстанда ерекше қорғалатын табиғи аумақтар және биоалуантүрлілік ” оқу құралында (22 баспа табақ) қазақ халқының табиғат қорғау жөніндегі ұлттық ұғымдары мен салт-дәстүрлері, наным-сенімдері туралы деректер молынан атап көрсетілді. Бұл оқу құралында Қазақстанда ерекше қорғалатын табиғи аумақтар (ЕҚТА) мен биологиялық алуантүрлілікті сақтап қалу, қалпына келтіру және қорғау мәселелеріне жан-жақты терең талдаулар жасалынған. 
 Еліміздегі ЕҚТА-дың жеке санаттары (табиғи қорықтар, ұлттық табиғи саябақтар, табиғи қорғалымдар, табиғат ескерткіштері және т.б.) мен олардың табиғатты қорғау саласында жүргізіп жатқан жұмыстарының ерекшіліктері Қазақстан Республикасының «Ерекше қорғалатын табиғи аумақтар туралы заңына» (2006 ж) сәйкес әрі жүйелі, әрі ғылыми тұрғыда жазылды. Қызыл кітаптар жайлы да құнды деректер қамтылды. 
 Экологиялық айтулы күндер және бірнеше экологиялық тәрбие сағаттарының үлгі нұсқалары атап көрсетілді.
 Оқу құралы негізіннен жоғары оқу орындарының студенттеріне, магистранттарына, ЕҚТА қызметкерлеріне, мұғалімдерге және оқушыларға, сонымен қатар, көпшілік оқырманға арналып жазылды.</t>
  </si>
  <si>
    <t>Омыртқалылар зоологиясының зертханалық сабақтары</t>
  </si>
  <si>
    <t>Сибагатова Г.К., Моменов Б.М., Кенжегалиева Д.К.</t>
  </si>
  <si>
    <t>Технологический подход в проектировании учебного процесса</t>
  </si>
  <si>
    <t>В данной работе представлена многолетняя практика употребления понятия технология, различные подходы в вопросе трактовки образовательных технологий, причины возникновения технологических исканий в системе образования. В работе изложены научно-концептуальная основа технологий, теоретические и практические материалы, раскрывающие механизмы их реализации. А также механизмы повышения активности студентов через синтез научной, предпринимательской и исследовательской деятельности обучающихся. Пособие предназначено для преподавателей, учителей, магистрантов, методистов институтов повышения квалификации, студентов специальности «Дизайн», студентов педагогических специальностей.</t>
  </si>
  <si>
    <t>Сибагатова Г.Қ.</t>
  </si>
  <si>
    <t>«Материалдық мәдениет және дизайн тарихы» атты оқу құралы болашақ дизайнерлерді бүкіл әлемнің материалдық мәдениетімен таныстырып, кәсіптік қызметке теоретикалық және практикалық түрінде дайындалуға көмек береді. Бұл оқу құралында дәріс кешені, практикалық сабақтарға арналған әдістемелік нұсқаулықтар мен студенттердің өз-бетімен жұмыс жасауға арналған ұсынымдар берілген. «Материалдық мәдениет және дизайн тарихы» атты оқу құралы жоғары оқу орындары мен колледж оқытушыларына, мектеп мұғалімдеріне, магистрлер мен студенттерге арналған.</t>
  </si>
  <si>
    <t>Сивякова Г.А., Кунтуш Е.В., Хамзин С.А.</t>
  </si>
  <si>
    <t>Электропривод механизмов металлургического производства</t>
  </si>
  <si>
    <t>Данное учебное пособие предназначено для студентов специальностей "Электропривод и автоматизация технологически комплексов", "Механическое оборудование металлургических предприятий", "Обработка металлов давлением" всех форм обучения, изучающих дисциплины «Электропривод», «Электрооборудование и электропривод цехов ОМД», «Электропривод типовых промышленных механизмов», «Электропривод и электрооборудование металлургических предприятий» и др. смежные дисциплины.
 Данное пособие может использоваться при выполнении расчетной части курсовых и дипломных проектов, а также может быть полезно студентам колледжей и специалистам, работающим в области электроприводной техники.</t>
  </si>
  <si>
    <t>Сивякова Г.А., Черный А.П.</t>
  </si>
  <si>
    <t>Микропроцессорная техника в системах автоматизации металлургического производства</t>
  </si>
  <si>
    <t>Рассматривается архитектура типовой микропроцессорной системы и архитек-тура микропроцессора, их функционирование, способы доступа к памяти, ре-жимы работы микропроцессора, а также совокупность аппаратных и программ-ных средств, позволяющих соединять модули микропроцессорной системы между собой и периферийными устройствами. Приводится информация о при-менении микропроцессорных средств в системах автоматизации, рекомендации по их выбору, основные сведения об отечественных и зарубежных микропро-цессорных комплектах. Учебное пособие может быть полезным для студентов электротехнических специальностей всех форм обучения.</t>
  </si>
  <si>
    <t>Сидихов Б. М., Есенгалиев К.Г.</t>
  </si>
  <si>
    <t>Анатомиялық терминология (қазақша – орысша – латынша сөздік)</t>
  </si>
  <si>
    <t>Ұсынылып отырған оқу құралы жануарлар организмдері мүшелерінің және мүшелер жүйесінің анатомиялық құрылысының латынша терминоло-гиялық атаулары. Анатомия салаларындағы және латын ветеринарлық терминологиясының анатомо – гистологиялық номенклатуралық терминдері жүйелі түрде толығымен қамтылған.Жануарлар морфологиясының басты мақсаты – әр түрлі деңгейде жануарлар денесінің құрылымын зерттеу, яғни, біртұтас ағза және оның әр түрлі жүйесінен бастап жасушалы және субжасушалы құрылымға дейінгі аралықтың даму тарихы мен қызмет ерекшелігін оқып-білу. Қысқаша айтқанда, жануарлар морфологиясы анатомия, гистология және эмбриология ғылымдарын зерттейтін объектіні біріктіреді. Оқу құралы жануарлар организмдері мүшелерінің және мүшелер жүйесінің анатомиялық құрылысының латынша терминологиялық атаулары. Анатомия салаларындағы және латын ветеринарлық терминологиясының анатомо – гистологиялық номенклатуралық терминдері жүйелі түрде толығымен қамтылған және Халықаралық номенклатураға сәйкес берілген.</t>
  </si>
  <si>
    <t>Сидихов Б.М., Мурзашев Т.К., Есенгалиев К.Г.</t>
  </si>
  <si>
    <t>ЖАНУАРЛАР АНАТОМИЯСЫНЫҢ ТОПОГРАФИЯЛЫҚ АТЛАСЫ. І том (БАС, МОЙЫН, ТҰЛҒА). ТОПОГРАФИЧЕСКИЙ АТЛАС АНАТОМИИ ЖИВОТНЫХ. І том</t>
  </si>
  <si>
    <t>Оқу құралы (қазақша, орысша, латынша)</t>
  </si>
  <si>
    <t>Ұсынылып отырған оқу құралы жануарлар организмдері мүшелерінің және мүшелер жүйесінің анатомо – топографиялық құрылысының терминологиясы. Профессор, вет. ғыл. д-ры Петр Попесконың еңбегінің қазақ тіліндегі аудармасы және профессорлар А.И. Акаевский мен Д. Ковачтардың еңбектерінің де аудармалары қолданылды. Анатомия салаларындағы және латын ветеринарлық терминологиясының анатомиялық номенклатуралық терминдері жүйелі түрде толығымен қамтылған. Қазақ тіліндегі терминологияларда профессорлар Б.А. Домбровский, Ф.М Мұхамедгалиев және К. Жанабековтардың да еңбектеріне сүйендік. Қолданылған суреттер П. Попесконың атласынан сканерленіп жинақталған.
 5В120100 - «Ветеринарлық медицина», 5В120200 - «Ветеринарлық санитария» мамандықтарының студенттері және ветеринарлар мен жалпы ауыл шаруашылық мамандарына арналған «ЖАНУАРЛАР АНАТОМИЯСЫНЫҢ ТОПОГРАФИЯЛЫҚ АТЛАСЫ» І том (БАС, МОЙЫН, ТҰЛҒА) оқу құралы</t>
  </si>
  <si>
    <t>Деловые игры и ситуационные задания по этике менеджмента</t>
  </si>
  <si>
    <t>менеджмент</t>
  </si>
  <si>
    <t>Учебно-практическое пособие содержит деловые игры, конкретные управленческие ситуации, практические задачи и упражнения, тесты и вопросы для обсуждения, семинарских дискуссий и самообразования, темы рефератов, библиографию. Учебно-практическое пособие предназначено для студентов высших и средних профессиональных учебных заведений, преподавателей, практических работников, а также всех тех, кто интересуется вопросами этики менеджмента.</t>
  </si>
  <si>
    <t>Сихимбаев М.Р., Д.Р. Сихимбаева, Ю.И. Осик, К.С. Айнабек</t>
  </si>
  <si>
    <t>Развитие методологических подходов к научно-исследовательской деятельности</t>
  </si>
  <si>
    <t>В монографии рассмотрены основные положения теоретико-методологические основ научных исследований, главные элементы их организации, их применение в планировании и реализации НИР по экономическому циклу дисциплин. Особое внимание уделено новым методологическим подходам к теоретическим исследованиям в сфере теоретической экономики и менеджмента.
 Монография рекомендуется для преподавателей и научных работников вузов и НИИ, магистрантов, аспирантов и докторантов, обучающимся по экономическим специальностям.</t>
  </si>
  <si>
    <t>Сихимбаев М.Р., Жукова А.В., Нуржанова О.А.</t>
  </si>
  <si>
    <t>Технология машиностроительного производства</t>
  </si>
  <si>
    <t>Машиностроительный</t>
  </si>
  <si>
    <t>Учебное пособие составлено для студентов специальностей 6В07501 «Стан-дартизация и сертификация»(по отраслям) , 6В07111 «Технологические машины и оборудование» (по отраслям). 
 В учебном пособии рассмотрены теоретические основы технологии произ-водства, вопросы точности и качества обрабатываемых поверхностей, назначе-ние припусков на заготовки, расчет режимов резания при разработки технологии изготовления деталей машин. Изложены методы обработки типовых по-верхностей, перспективных направлений в технологии производства.</t>
  </si>
  <si>
    <t>Скаков Айдаркан Байдекович</t>
  </si>
  <si>
    <t>Назначение вида режима исправительных колоний</t>
  </si>
  <si>
    <t>Для научных и практических работников правоохранитель­ных органов, студентов, слушателей, аспирантов и адъюнктов юридических вузов и факультетов</t>
  </si>
  <si>
    <t>Сламбекова Т. С.</t>
  </si>
  <si>
    <t>Педагогика: Оқыту теориясы 3 кітап</t>
  </si>
  <si>
    <t>Педагогика ұрпақ тәрбиесін қарастыратын ғылым болғандықтан онда тәрбие, оқыту, білім беру, білім беру жүйесі сынды негізгі категориялардың назар аударылуға тиісті аспектілері қарастырылған. Оқу құралының үшінші «Оқыту теориясы» атты кітабында заманауи оқыту мәселелері, оқыту мақсат-міндеттері, оқыту түрлері, формалары, әдіс-тәсілдері, оқыту технологиялары мазмұндалған. Берілген материалдар білім беру саласындағы мамандарды, білім алушы студенттерді педагогикалық мәселені шешуге бағыттайды, белгілі бір жүйеде жұмыс жасауға көмек береді.Ұсынылып отырылған еңбек «Білім» тобындағы мамандықтар бойынша білім алушы студенттерге, білім беру саласы қызметкерлеріне және педагогикалық мәселелермен қызыға айналысушыларға арналады</t>
  </si>
  <si>
    <t>Педагогика: Педагогиканың жалпы негіздері 1 кітап</t>
  </si>
  <si>
    <t>Оқу құралының бірінші «Педагогиканың жалпы негіздері» атты кітабында адамзат тарихында білім берудің, мектептің және педагогикалық ой-пікірлердің дамуы; педагогиканың теориялық-әдіснамалық негіздерінің басты мәселелері мазмұндалған. Берілген материалдар білім беру саласындағы мамандарды, білім алушы студенттерді педагогикалық мәселені шешуге бағыттайды, белгілі бір жүйеде жұмыс жасауға көмек береді.Ұсынылып отырылған еңбек «Білім» тобындағы мамандықтар бойынша білім алушы студенттерге, білім беру саласы қызметкерлеріне және педагогикалық мәселелермен қызыға айналысушыларға арналады.</t>
  </si>
  <si>
    <t>Педагогика: Тәрбие теориясы 2 кітап</t>
  </si>
  <si>
    <t>Педагогика ұрпақ тәрбиесін қарастыратын ғылым болғандықтан онда тәрбие, оқыту, білім беру, білім беру жүйесі сынды негізгі категориялардың назар аударылуға тиісті аспектілері қарастырылған. Оқу құралының екінші «Тәрбие теориясы» атты кітабында тәрбиенің мақсат-міндеттері, түрлері, әдіс-тәсілдері, формалары, технологиялары мазмұндалған. Берілген материалдар білім беру саласындағы мамандарды, білім алушы студенттерді педагогикалық мәселені шешуге бағыттайды, белгілі бір жүйеде жұмыс жасауға көмек береді.Ұсынылып отырылған еңбек «Білім» тобындағы мамандықтар бойынша білім алушы студенттерге, білім беру саласы қызметкерлеріне және педагогикалық мәселелермен қызыға айналысушыларға арналады</t>
  </si>
  <si>
    <t>Слепченко Г.Б., Гиндуллина Т.М.,Бакибаев А.А.; Зайцев Н.К., Газалиев А.М., Кабиева С.К.</t>
  </si>
  <si>
    <t>Инструментальный анализ биологически активных веществ и лекарственных средств</t>
  </si>
  <si>
    <t>Учебное пособие подготовлено в соответствии с рабочей программой дисциплины и предназначено для обучения студентов по направлению «Химическая технология» по профилям: «Инжиниринг в биотехнологических и фармацевтических производствах» и «Химическая технология синтетических биологически активных веществ, химико-фармацевтических препаратов и косметических средств».Представлены практически все физико-химические методы анализа: экстракционные, хроматографические, оптические и электрохимические методы. Показано современное развитие этих методов в контроле лекарственных средств и биологически активных веществ. В конце пособия приведена рекомендуемая литература</t>
  </si>
  <si>
    <t>Смағамбет Б.Ж.</t>
  </si>
  <si>
    <t>Шетелдік әлеуметтану тарихы (2 томда)</t>
  </si>
  <si>
    <t>Оқулық «Шетелдік әлеуметтану тарихы» пәнінің типтік бағдарламасы аясында қарастырылған тақырыптарды қамтиды. Автор біраз жылдар жинақтаған тәжірибесіне сүйене отырып, әр тақырып бойынша сұрақтар мен тапсырмалар, негізгі және қосымша әдебиеттер ұсынған. Оқулықтың қосымшасындағы глоссарий мен сілтемедегі түсініктер студенттердің материалды игеруіне көмектеседі. 
 Оқулық «Әлеуметтану» мамандығы бойынша білім алушы студенттер мен магистранттарға, оқытушыларға, сондай-ақ әлеуметтану тарихы мен теориясына қызығушылық білдіретін қалың оқырманға арналады.</t>
  </si>
  <si>
    <t>Смагулов А.К., Дуйсенбекова О.О., Искакова Ж.А., Мыржыкбаева А.Д.</t>
  </si>
  <si>
    <t>Метрологиялық қадағалау</t>
  </si>
  <si>
    <t>Оқулықта метрология саласына арналған ғылыми, әдістемелік және ұйымдастыру жұмыстарын қамтамасыз ету мәселелері қарастырылған. Метрологиялық қамтамасыз етуді ұйымдастыруды, өлшем бірыңғайлығын және өлшем дәлдігін талап ететін әдістер мен құралдар жетістіктері көрсетілген. Оқулықта кесте, сұлба және тапсырмалар ретінде көптеген мысалдар мен анықтамалық мәліметтер берілген. Оқулық «Метрология, стандарттау және сертификаттау» бағыты бойынша және «Метрология» мамандығы бойынша жоғары оқу орындарының студенттеріне және колледж оқушыларына арналған. Сонымен қатар, магистранттар мен өндіріс мамандарына да қызығушылық туғыза алады.</t>
  </si>
  <si>
    <t>Смагулов Ж.К.</t>
  </si>
  <si>
    <t>ХХ ғасырдағы қазақ әдебиеттану ғылымы (2 томда)</t>
  </si>
  <si>
    <t>Смагулова А.С.</t>
  </si>
  <si>
    <t>Мұнай газ саласына арналған ағылшын тілі</t>
  </si>
  <si>
    <t>Берілген оқу құралы «Мұнай газ ісі» мамандығы бойынша студенттеріне арналған. Оқу құралы оқытушылармен шет тілі бойынша практикалық сабақтар жүргізу үшін қолданыла алады, студенттердің сабаққа өз беттерімен дайындалуын қарастырады және шет тілі мамандығы бойынша коммуникативтік қабілеттерін дамытуды көздейтіндердің қызығушылығын танытады. Оқу-әдістемелік құралы «Мұнай газ ісі» мамандығы негізінде магистратура студенттерінің қызығушылығын көрсетеді. Оқу құралының құрамына «Мұнай газ ісі» тақырыбы бойынша мәтіндер, сөздік қорды бекітуге бағытталған тапсырмалар, грамматикалық дағдылар мен сөйлеу дағдысын өңдеу кіреді.</t>
  </si>
  <si>
    <t>Смағұлов А.Қ., Сағындықов Қ.А., Дуйсенбекова О.О.</t>
  </si>
  <si>
    <t>Азық-түлік өнімдері: сапа және қауіпсіздік</t>
  </si>
  <si>
    <t>«Азық- түлік өнімдері: сапа және қауіпсіздік» оқулығы ғылыми білім ретінде әлем теориясын, өнім, үрдіс және қызмет сапасын жөніндегі сұрақтардың қоғамдық қарым-қатыныстарын құқықтық және нормативтік құрал ретінде реттейді. Стандарттау, сертификаттау және метрология халықаралық экономиқалық қатынас-тарда әлемдік саудада техниқалық кедергі ретінде және де белгілі бір мемлекеттік стандарттарда салааралық және қолданбалы стандарттау немесе стандарттау жүйесінде өндіріс пен өнімге қойлатын талаптарды анықтайды. Мақсаты – Оқулықты оқытудың мақсаты студенттерді сараптаудың жолдары және түрлерi, кешенді сараптау, экономикалық, тауарлық, технологиялық және соттық-құқықтық сараптау туралы терең білім беру. Міндеттері - студенттердің өнім мен үрдістерге (қызметке) бағытталған сараптау жүйесі мен техникалық реттеу талаптарының негіздерін, олардың нормативтік құжаттарын, оның қызмет жүйелерінің тәртіптері мен талаптарын теориялық пайдалануын білу</t>
  </si>
  <si>
    <t>Смағұлова А.С.</t>
  </si>
  <si>
    <t>Қазақ әдет – ғұрып құқығындағы мұрагерлік</t>
  </si>
  <si>
    <t>Зерттеу еңбек қазақ халқының ежелден калыптасқан дәстүр – салттарының ішіндегі ең құндыларының бірі – мұрагерлік құқыққа арналған. Екінші басылымдағы монографиялық еңбек. Қазіргі кезеңде Республикамызда қарқындап дамып келе жатырған жеке меншіктің дамуына байланысты қазақ әдет-ғұрып құқығындағы мұра мен мұрагерлік қатынастарды реттестіру механизмдерін саралау арқылы бұл институттың қазіргі таңдағы гуманизм идеясын жандандыруға ықпалының мол болатындығын дәлелдей білген және жұмыстың нәтижесі неке, отбасы кодексі мен Азаматтық кодекстің мұрагерлік бөлімін кемелдендіруге, туыстар арасын ажыратпай бекемдеуге септігін тигізеді. Тарихи құқықтық сананы оятып, мұраны қалдыру, мұраға ие болуда жауапкершілік, ізгілік, имандылыққа тәрбиелейтін бірегей еңбек. Заң университеттері мен факультеттерінің студенттеріне, заңгерлер мен аспиранттарға және көпшілік қауымға арналған.</t>
  </si>
  <si>
    <t>Смағұлова А.С., Жұмабаева А.А., Смагулов А.А.</t>
  </si>
  <si>
    <t>Дәстүрлі құқық жүйесінің әдет заңдары</t>
  </si>
  <si>
    <t>Оқу құралында қазақ қоғамында қалыптасқан дәстүрлі құқықтың қалыптасу тарихы, әдет-ғұрып заңдарының қоғамдағы рөлі, қамтыған салалары, құқықтық институттарының сол қоғамда атқарған қызметі қарастырылған. Оқу құралы университет магистранттары, студенттер, оқытушылар мен көпшілік қауымға арналады.</t>
  </si>
  <si>
    <t>Смағұлова А.С.,Смагулов А.А., Жұмабаева А.А</t>
  </si>
  <si>
    <t>Ежелгі және орта ғасырлық құқықтық мұралар</t>
  </si>
  <si>
    <t>Оқу құралында қазақ қоғамында қалыптасқан дәстүрлі құқықтың қалыптасу тарихы,әдет-ғұрып заңдарының қоғамдағы рөлі, қамтыған салалары, құқықтық институттарының сол қоғамда атқарған қызметі сондай-ақ ежелгі Шығыс және орта ғасырлық Еуропада қалыптасқан заңдар жинағы қамтылған. Оқу құралы университет студенттері, магистанттар, оқытушылар мен көпшілік қауымға арналады.</t>
  </si>
  <si>
    <t>Смаилова И.Е.</t>
  </si>
  <si>
    <t>В учебном пособии в доступной форме освещены теоретические и практические вопросы правового регулирования брачно-семейных отношений вРеспублике Казахстан, раскрыты общие положения семейного права, правовое регулирование заключения и прекращения брака, семейные правоотношения между родителями и детьми, проблемные аспекты алиментных обязательств, особенности отдельных видов форм принятия детей на воспитание в семью и другое. В конце разделов приводится дополнительный материал, для закрепления пройденного материала, который может быть использован и для углубления знаний обучающихся. Учебное пособие рассчитано на студентов, магистрантов, аспирантов и преподавателей юридических вузов, а также практикующих юристов.</t>
  </si>
  <si>
    <t>Сматлаев Б.М.</t>
  </si>
  <si>
    <t>Қазақстан Республикасындағы прокурорлық қадағалау</t>
  </si>
  <si>
    <t>«Қазақстан Республикасындағы прокурорлық қадағалау» оқу құралы Қазақстан Республикасының 2017 жылғы 30 маусымындағы №81-VI «Прокуратура туралы» Заңы және басқа да әрекет етуші нормативті-құқықтық актілер негізінде әзірленген. Жұмыста құқықты қамтамасыз ету аймағындағы ұлттық заңнамаға, азаматтардың бостандығы мен заңдық құқықтарына талдау жүргізілген, заманауи прокуратура органдары жүйесіне сипаттама берілген, қадағалау жұмыстарының мән-маңызы анықталған.
 Аталған оқу құралы «Қазақстан Республикасындағы прокурорлық қадағалау» пәні оқытылатын ЖОО студенттеріне және осы курсты жүргізетін оқытушыларға арналған.</t>
  </si>
  <si>
    <t>Сматлаев Б. М.</t>
  </si>
  <si>
    <t>Доказательства и доказывание в уголовном процессе</t>
  </si>
  <si>
    <t>Область научных исследований автора работы определена научно-практическими задачами совершенствования доказательственного процесса по конкретному уголовному делу, разработки проблематики института доказательств и процесса доказывания, предела и предмета доказывания, совершенствования следственно-судебной практики. В работе представлены положения, объединяющие совокупность идей и научных разработок в области теории судебных доказательств и доказывания, автором сформулированы предложения и рекомендации организационно-методического характера по курсу преподавания теории судебных доказательств. Работа рассчитана на преподавателей, магистрантов, студентов юридических факультетов и слушателей учебных заведений правоохранительных органов РК.</t>
  </si>
  <si>
    <t>Прокурорский надзор в Республике Казахстан</t>
  </si>
  <si>
    <t>Учебное пособие «Прокурорский надзор в Республике Казахстан» подготовлено на основе Закона РК «О Прокуратуре Республики Казахстан» и других действующих нормативно-правовых актов. В работе дан анализ национального законодательства в области обеспечения прав, свобод и законных интересов граждан, приводится характеристика современной системы органов прокуратуры, раскрывается сущность их надзорной функции. Данное пособие предназначено для студентов ВУЗов, изучающих «Прокурорский надзор в РК» и преподавателей ведущих данный курс.</t>
  </si>
  <si>
    <t>Смирнов И.Н.</t>
  </si>
  <si>
    <t>Легкая атлетика</t>
  </si>
  <si>
    <t>УМКД</t>
  </si>
  <si>
    <t>5В010800 Физическая культура и спорт</t>
  </si>
  <si>
    <t>В данном учебно-методическом комплексе раскрываются основные теории легкой атлетики, а также методики преподавания, овладение студентами современными знаниями о месте и значении легкой атлетики, технике легкоатлетических видов и методике обучения. Курс «Легкая атлетика» является основополагающим курсом, позволяющим студентам освоить научные и практические основы. Кроме того, в него включены необходимые материалы для проведения практических занятий, СРС, СРСП, которые окажут помощь в успешном усвоении материала и дальнейшем совершенствовании ЗУН в овладении таких дисциплин «Методика преподавания легкой атлетики», «Легкая атлетика с методикой преподавания», «Специализация (легкая атлетика)». УМКД предназначен и будет полезен для студентов специальности 5В010800 «Физическая культура и спорт».</t>
  </si>
  <si>
    <t>Лыжный спорт</t>
  </si>
  <si>
    <t>В данном учебно-методическом комплексе раскрываются основные теории лыжного спорта, а также методики преподавания, овладение студентами современными знаниями о месте и значении лыж, технике спортивных способов на лыжах и методике обучения. Курс «Лыжный спорт» является основополагающим курсом, позволяющим студентам освоить научные и практические основы лыжного спорта. Кроме того, в него включены необходимые материалы для проведения практических занятий, СРС, СРСП, которые окажут помощь в успешном усвоении материала и дальнейшем совершенствовании ЗУН в овладении таких дисциплин «Методика преподавания лыжного спорта», «Лыжный спорт с методикой преподавания», «Специализация (лыжный спорт)». УМКД предназначен и будет полезен для студентов специальности 5В010800 «Физическая культура и спорт».</t>
  </si>
  <si>
    <t>Плавание с методикой преподавания</t>
  </si>
  <si>
    <t>В данном учебно-методическом комплексе раскрываются основные теории плавания, а также методики преподавания плавания, овладение студентами современными знаниями о месте и значении плавания, технике спортивных способов плавания и методике обучения в плавании. Курс «Плавание с методикой преподавания» является основополагающим курсом, позволяющим студентам освоить научные и практические основы плавания. Кроме того, в него включены необходимые материалы для проведения практических занятий, СРС, СРСП, которые окажут помощь в успешном усвоении материала. УМКД предназначен и будет полезен для студентов специальности 5В010800 «Физическая культура и спорт».</t>
  </si>
  <si>
    <t>Методика преподавания лыжного спорта</t>
  </si>
  <si>
    <t>Настоящее учебное пособие является составной частью учебно-методического комплекса по дисциплине «Лыжный спорт», «Методика преподавания лыжного спорта». В нём изложены основные вопросы истории возникновения и развития лыж и лыжного спорта, техника и методика обучения способам передвижения на лыжах, организация и проведение соревнований по лыжным гонкам, основы методики тренировки в лыжном спорте и т д. Учебное пособие может быть использовано тренерами ДЮСШ, студентами и преподавателями средних и высших учебных заведений.</t>
  </si>
  <si>
    <t>Смирнов Иван Николаевич</t>
  </si>
  <si>
    <t>Учебно-методическое пособие по дисциплине «Методика преподавания легкой атлетики»</t>
  </si>
  <si>
    <t>Настоящее учебное пособие является составной частью учебно-методического комплекса по дисциплине «Легкая атлетика», «Методика преподавания легкой атлетики». В нём изложены основные вопросы истории возникновения и развития легкой атлетики, техника и методика обучения видам легкой атлетики, организация и проведение соревнований по, основы методики тренировки, спортивные сооружения, экипировка в легкой атлетики. Учебное пособие может быть использовано тренерами ДЮСШ, студентами и преподавателями средних и высших учебных заведений.</t>
  </si>
  <si>
    <t>Учебно-методический комплекс по дисциплине «Спортивные сооружения»</t>
  </si>
  <si>
    <t>В данном учебно-методическом комплексе изложена дисциплина «Спортивные сооружения» где затронуты следующие направления - Сооружения, оборудование и инвентарь для занятий различными видами физкультурно-спортивной деятельности, в том числе в условиях образовательных учреждений, особенности их эксплуатации, экологические требования к местам занятий физическими упражнениями и спортом, тренажеры, используемые на занятиях физическими упражнениями и спортом, их назначение, конструктивные особенности, эксплуатационные характеристики, требования к физкультурно-спортивным сооружениям, оборудованию и инвентарю с позиции техники безопасности. Курс «спортивные сооружения» является основополагающим курсом, позволяющим студентам освоить научные и практические знания. Кроме того, в него включены необходимые материалы для проведения практических занятий, СРС, СРСП, которые окажут помощь в успешном усвоении материала. УМКД предназначен и будет полезен для студентов специальности 5В010800 «Физическая культура и спорт».</t>
  </si>
  <si>
    <t>Смирнов Ю.М., Кенжин Б.М.</t>
  </si>
  <si>
    <t>Исследования безопасности разработки угольных пластов 1 часть</t>
  </si>
  <si>
    <t>Монография посвящена разработке средств реализации нового метода динамического воздействия на угольный массив – адаптивного – при обнаружении и мониторинге тектонических нарушенностей. Для реализации метода рекомендованы и исследованы гидравлические вибрационные и ударные механизмы. Проведенный комплекс аналитических и экспериментальных исследований позволил рекомендовать рациональные величины внутренних параметров и выходных показателей вибрационно-сейсмических модулей для различных условий использования.
 Полученные результаты дают возможность рекомендовать технологические процессы подземной добычи с максимальным эффектом и с минимальной безопасностью, исключающие внезапные выбросы угля и газа.
 Книга рассчитана на инженерно-технических и научных работников, занятых в угледобывающей промышленности, студентов, магистрантов и аспирантов горных специальностей технических вузов.</t>
  </si>
  <si>
    <t>Исследования безопасности разработки угольных пластов 2 часть</t>
  </si>
  <si>
    <t>Смирнов Ю.М., Кенжин Б.М., Копбалина К.Б.</t>
  </si>
  <si>
    <t>Управление режимами движения силовых импульсных систем</t>
  </si>
  <si>
    <t>В монографии изложены основные методологические подходы к проектированию и исследованию низкочастотных гидравлических силовых импульсных систем, которые являются исполнительными органами машин ударного и вибрационного действия. Приведены также результаты экспериментальных исследований и промышленной апробации отмеченных машин.
 Предназначено для инженерно-технических работников и исследователей, занимающихся созданием машин и механизмов для различных отраслей промышленности. Также может быть использована студентами, аспирантами и магистрантами машиностроительных специальностей.</t>
  </si>
  <si>
    <t>Смирнова Н.С.</t>
  </si>
  <si>
    <t>Анатомия, физиология и школьная гигиена</t>
  </si>
  <si>
    <t>Учебно-методическое пособие предназначено для дидактической поддержки учащихся по специальностям «Начальное образование», «Дошкольное воспитание и обучение» Сборник предназначен для обучающихся специальности «Дошкольное воспитание и обучение», «Начальное образование». Пособие представляет собой систематизированный набор различных видов заданий. Создание данного сборника обусловлено необходимостью для проведения систематической проверки и оценки качества образования, что является одним из условий, обеспечивающих освоение учащимися знаний. Предложенные задания могут использоваться для самостоятельной тренировки знаний на занятиях и в домашних условиях. Сборник можно использовать для выполнения самостоятельной работы на занятиях, домашнего задания при подготовке к предметной олимпиаде. Вопросы и задания, составлены таким образом, чтобы исключить оценку «зазубренного» материала учебника, углубить понимание основ анатомии и физиологии человеческого организма.</t>
  </si>
  <si>
    <t>Смольникова Ф.Х.</t>
  </si>
  <si>
    <t>Технология детских молочных продуктов</t>
  </si>
  <si>
    <t>В лабораторном практикуме рассмотрены вопросы технологии продуктов детского питания, методы контроля качества детских продуктов – сухих, пастообразных, жидких. В каждом разделе имеются вопросы для контроля знаний обучающихся</t>
  </si>
  <si>
    <t>Смольникова Ф.Х., Амирханов К.Ж., Асенова Б.К., Нургазезова А.Н., Нурымхан Г.Н., Касымов С.К., Игенбаев А.К.</t>
  </si>
  <si>
    <t>Теоретические основы 
 перерабатывающих производств</t>
  </si>
  <si>
    <t>агро. Растениеводство</t>
  </si>
  <si>
    <t>В учебном пособии «Теоретические основы перерабатывающих производств» приводится вопросы переработки зерна, характеристика зерновых культур, современные способы хранения зерна, муки, комбикормов, процессы перерабатывающих производств, сырье и материалы.
 В учебном пособии представлен теоретический материал и тестовые задания к теоретическому материалу. В теоретической части учебного пособия «Теоретические основы перерабатывающих производств» рассматриваются такие вопросы как физические свойств зерновой массы, строение зерновки, зерна. Основные требования, предъявляемые к зерну, как к сырью. Характеристика зерновых культур, характеристика различных видов муки, технология производства дрожжей, процессы брожения теста.</t>
  </si>
  <si>
    <t>Смольникова Ф.Х., Амирханов К.Ж., Асенова Б.К., Ребезов М.Б., Нургазезова А.Н., Нурымхан Г.Н.</t>
  </si>
  <si>
    <t>Кухня народов мира</t>
  </si>
  <si>
    <t>Учебное пособие «Кухня народов мира» состоит из теоретической части и тестовых вопросов. В теоретической части учебного пособия «Кухня народов мира» приводятся традиции, режим питания, особенности кухни и кулинарные предпочтения. Холодные блюда и закуски. Горячие закуски. Супы. Вторые блюда. Сладкие блюда (десерты). Кондитерские изделия. Напитки (безалкогольные и алкогольные).</t>
  </si>
  <si>
    <t>Смольникова Ф.Х., Асенова Б.К., Нурымхан Г.Н., Касымов С.К.</t>
  </si>
  <si>
    <t>В учебном пособии «Обработка и хранение продукции растеиневодства» рассмотрены вопросы переработки зерна, арактеристика зерновых культур, современные способы хранения зерна. В учебном пособии представлен теоретический материал и тестовые задания к теоретическому материалу. В теоретической части учебного пособия «Обработка и хранение продукции растениеводства» рассматриваются такие вопросы как физические свойств зерновой массы, строение зерновки, зерна. Основные требования, предъявляемые к зерну, как к сырью. Фазы формирования пищевой ценности зерна. Характеристика зерновых культур, характеристика различных видов муки. Рассмотрены вопросы хранение зерна в металлических силосах, пластиковых рукавах.</t>
  </si>
  <si>
    <t>Смольникова Ф.Х., Асенова Б.К., Туменова Г.Т., Кажибаева Г.Т., Нурымхан Г.Н.</t>
  </si>
  <si>
    <t>Основы физиологии, гигиены и санитарии питания. 1 том</t>
  </si>
  <si>
    <t>В книге изложены и обобщены вопросы физиологии, санитарии и гигиены питания, основанные на современных достижениях микробиологии, биологии, продовольственной безопасности, рассмотрены вопросы производственной гигиены, контроля качества сырья и готовой про-дукции.</t>
  </si>
  <si>
    <t>Основы физиологии, гигиены и санитарии питания. 2 том</t>
  </si>
  <si>
    <t>Смоляницкий Б.Н., Данилов Б.Б., Абиров А.А., Байдабеков А.К., Тулеова Г.</t>
  </si>
  <si>
    <t>Инновационные технологии бестраншейной прокладки подземных коммуникаций</t>
  </si>
  <si>
    <t>Монография рассчитана для научных работников, специалистов в области строительства подземных коммуникаций, для отрасли жилищно-коммунального хозяйства, в т.ч. системы водоснабжения и водоотведения, занимающихся проектированием, строительством и эксплуатацией централизованных сетей водоснабжения, водоотведения и сооружений на них. Систематизированы и анализируются бестраншейные технологии строительства, ремонта и реконструкции подземных инженерных сетей.</t>
  </si>
  <si>
    <t>Сокова О.Т</t>
  </si>
  <si>
    <t>Биотехнология животных</t>
  </si>
  <si>
    <t>Учебно методическое пособие «Биотехнология животных» предназначено для университетов, ведущих подготовку студентов-бакалавров на основе кредитной технологии по специальности «050701-Биотехнология». В настоящем курсе подробно представлены методы, используемые в области биотехнологии животных, а также уровни организации, на которых они применяются. Особое внимание уделяется основным методологическим подходам биотехнологии животных: получение аллофенных животных (генетических химер), генетического клонированию и получения трансгенных животных. Подробно освещены основные этапы работ по генетической трансформации зародышевых и соматических клеток животных, применение клеточной и эмбриогенетической инженерии, методы искусственного оплодотворения, вопросы криоконсервации половых и зародышевых клеток.Учебно-методическое пособие содержит лекционный курс , методические указания к лабораторным работам,глоссарий.</t>
  </si>
  <si>
    <t>Сокова О.Т.</t>
  </si>
  <si>
    <t>Биотехнология нысандары</t>
  </si>
  <si>
    <t>Биотехнология нысандары – биотехнологиялық өндірістің орталық және міндетті элементі. Олар оның арнайылығын құрайды. Биотехнология нысандарына тірі ағзалар топтарының көптеген өкілдері: микроорганизмдер (вирустар, бактериялар, протистер, ашытқылар, микробалдырлар және т.б) өсімдіктер, жануарлар және олардан бөлініп алынған клеткалар мен субклеткалық құрылымдар. Осы курста биотехнология нысандарының (вирустар, бактериялар, ашытқы және мицелиалды саңырауқұлақтар, фототрофты микроорганизмдер, жоғары сатыдағы өсімдіктер, жануарлар) құрылымды, морфологиялық ерекшеліктері нақты көрсетілген.</t>
  </si>
  <si>
    <t>Олимпиадные задания по биологии</t>
  </si>
  <si>
    <t>Учебно-методическое пособие содержит тестовые задания различных видов, задания и задачи школьных олимпиад последних лет с ответами, глоссарий по биологии.Олимпиадные задания различной степени сложности и оригинальности позволяют объективно оценивать ответы учащихся с учетом современных требований Пособие предназначено для учителей биологии, учащихся, абитуриентов для подготовки к олимпиадам по биологии и конкурсным экзаменам в ВУЗы.</t>
  </si>
  <si>
    <t>Соколов С.В.</t>
  </si>
  <si>
    <t>Социальная конфликтология</t>
  </si>
  <si>
    <t>Рассматриваются природа и классификация социальных конфликтов. Социальные конфликты анализируются со стороны социальных противоречий. Общие конфликтологические понятия исследованы в историческом контексте, наполнены жизнью во всей ее сложности. Дан обстоятельный анализ основных социально- экономических, социально-политических и национально- идеологических конфликтов России в XX веке.
 Для студентов и преподавателей высших учебных заведений, а также широкого круга читателей</t>
  </si>
  <si>
    <t>Социальная философия. 1 том</t>
  </si>
  <si>
    <t>Учебное пособие посвящено социальной части мировоззрения – философии общества, или социальной философии. Рассматривается вопрос о взаимоотношении общественного человека и общества, анализируются проблемы формационного и цивилизационного развития человечества, а также механизмы общественного развития. Актуальность обусловлена кризисным состоянием российского общества, поиском новых национальных идей и средств реализации. Пособие содержит много принципиально новых, дискуссионных материалов и учит толерантности к противоположным мнениям.
 Для студентов гуманитарных вузов, а также читателей, интересующихся проблемами современного общества.</t>
  </si>
  <si>
    <t>Социальная философия. 2 том</t>
  </si>
  <si>
    <t>Одной из причин запоздалой трансформации советского общества в советско–капиталистическое, была несовременная марксистская философия, не позволяющая адекватно оценить происходящие в мире процессы. В учебном пособии изложена реалистическая философия, представляющая конвергенцию философского идеализма и материализма. Она включает историю философии, натурфилософию, социальную философию, философскую антропологию, дающие в единстве целостное мировоззрение, которое можно назвать антропологическим реализмом. Оно ориентирует человека на национально-космополитические ценности европейско-христианской цивилизации. Учебное пособие предназначено студентам, аспирантам, всем интересующимся проблемами философии и формированием своего мировоззрения.</t>
  </si>
  <si>
    <t>Основы этики</t>
  </si>
  <si>
    <t>Процессы постиндустриализации, глобализации, углубления экологического и демографического кризиса, межцивилизационные конфликты усилили внимание к проблемам этики, которая исследует понятия блага и беды, добра и зла, чести и бесчестия, смысла жизни и смерти людей и т.п. Этические ориентиры позволяют людям всмотреться в неизвестное будущее четче, чем научно–технические. В книге дано систематическое изложение основных моральных проблем, категорий этики, истории развития морали, этического значения исторических событий, в частности в России. Она является учебным пособием для учащихся, студентов, преподавателей и будет полезна всем, кого интересуют морально–этические проблемы современности.</t>
  </si>
  <si>
    <t>Соколов С.В., Нарматов С.Р.</t>
  </si>
  <si>
    <t>Этика</t>
  </si>
  <si>
    <t>Постиндустриализация, жаһандану, экологиялық және демографиялық дағдарысты тереңдету процестері, өркениетаралық қақтығыстар игіліктер мен қайғылар, жақсылық пен жамандық, ар–намыс пен арсыздық, адамдардың өмірі мен өлімінің мәні және т.б. ұғымдарын зерттейтін этика мәселелеріне назар аударуды күшейтті. Ғылыми–техникалық бағыттарға қарағанда этикалық бағыт-бағдарлар адамдардың беймәлім болашағына анық қарауға мүмкіндік береді. Кітапта негізгі моральдық мәселелер, этика санаттары, моральдың даму тарихы, тарихи оқиғалардың, атап айтқанда, Ресейде, этикалық мәні жүйелі түрде жазылған. Ол оқушы студенттерге, оқытушыларға арналған оқу құралы болып табылады және қазіргі заманғы моральдық–этикалық мәселелерге қызығушылық білдіретін барлық адамдарға пайдалы болады.</t>
  </si>
  <si>
    <t>Соколова И.Н., Карманова А.А.</t>
  </si>
  <si>
    <t>Практикум по английскому языку для специальных целей (уровень С 1)</t>
  </si>
  <si>
    <t>Данный практикум предназначен для студентов 3 курса специальности 5В011900 «Иностранный язык: два иностранных языка», обучающихся по кредитной технологии, и включает в себя практические задания по всем видам речевой деятельности, методические рекомендации по организации самостоятельной работы студентов под руководством преподавателя.</t>
  </si>
  <si>
    <t>Солодовникова И.В. , Клюева Е.Г.</t>
  </si>
  <si>
    <t>Бағдарламалық қамтамасыз етуді әзірлеу</t>
  </si>
  <si>
    <t>Оқу құралының мақсаты – жалпы алғанда ПҚ инженериясына күрделі программалық жүйелерді құру әдістерін қарастыратын инженерлік пән ретінде енгізу және ПҚ әзірлеудің қазіргі заманғы технологияларын енгізу. Пәндік салаларды және талаптарды, ПҚ сапасын қамтамасыз ету, ПҚ құрылымын және жеке компоненттерді әзірлеу, пайдаланушы интерфейсін әзірлеу және ПҚ әзірлеу жобаларын басқару проблемаларымен байланысты қызметтің тұтас ПҚ өмірлік цикліндегі модельдері қарастырылады. Материалдар программалық қамтамасыз етудің негізгі кезеңдеріне сәйкес баяндалады. Оқу құралында сипатталған программалық қамтамасыз ету технологиялары ПҚ жобалау, тестілеу, сенімділігін болжау және сапасын бағалау деңгейін арттыруға бағытталған. Қолданыстағы әдістемелер мен стандарттарды толық сипаттау арқылы толықтырылған программалық жүйе теориясы мен практикасын айқын баяндау қарастырылған, бұл оқу құралы студенттер үшін де және тәжірибелі мамандар үшін де пайдалы анықтамалық ретінде көмек көрсетеді. Оқу құралы 5В070400 «Есептеу техникасы және программалық қамтамасыз ету», 5В100200 «Ақпараттық қауіпсіздік жүйелері», 5В060200 «Информатика» және тағы басқа мамандықтардағы студенттеріне, магистранттарға арналған.</t>
  </si>
  <si>
    <t>Солоненко В.Г., Мусаев Ж.С., Кузьменко В.Н., Айдарбаев Р.В.</t>
  </si>
  <si>
    <t>Грузовые и пассажирские вагоны (в 2-х т.)</t>
  </si>
  <si>
    <t>Спандияров Е.</t>
  </si>
  <si>
    <t>Основы научных исследований и инноваций (Для студентов, магистрантов и докторантов, а также всем тем, кто занимается научными исследованиями и инновационными разработками)</t>
  </si>
  <si>
    <t>Спирина Е. А.</t>
  </si>
  <si>
    <t>Технология разработки и использования мультимедийной учебной презентации</t>
  </si>
  <si>
    <t>Знание основ методически грамотного использования мультимедийной презентации в учебном процессе является важ­ной составляющей педагогического мастерства работников сферы образования.В учебном пособии рассматривается технология разработки мультимедийной презентации PowerPoint. Подробно обсуждаются основные принципы создания презентации и весь технологический цикл работы над учебной презентацией. Предлагаются алгоритмы эффективного проектирования и создания мультимедийной презентации. Рассмотрение выделенных этапов разработки учебной презентации поясняется иллюстрациями и примерами. Большое внимание уделяется вопросам эффективной демонстрации мультимедийной презентации на учебных занятиях.Учебное пособие предназначено для преподавателей колледжей и высших учебных заведений, студентов педагогических специальностей, а также может быть использовано в рамках системы повышения квалификации и переподготовки преподавателей</t>
  </si>
  <si>
    <t>Стадникова С.В., Ребезов М.Б., Романко М.Д., Зинина О.В., Игенбаев А.К.</t>
  </si>
  <si>
    <t>Общая технология отрасли. Технология мяса и мясопродуктов</t>
  </si>
  <si>
    <t>В учебном пособии описаны технологические инструкции по переработке мяса и мясных продуктов. Учебное пособие предназначено для студентов высшего профессионального образования по направлениям: продукты питания животного происхождения, технология продовольственных продуктов; пищевая биотехнология; технология перерабатывающих производств.</t>
  </si>
  <si>
    <t>Стамбекова А.С.</t>
  </si>
  <si>
    <t>Практикалық мазмұнды есептер арқылы бастауыш сынып оқушыларының танымдық қызығушылығын дамыту</t>
  </si>
  <si>
    <t>Жоғары оқу орнында студенттерді, магистранттарды және докторанттарды – болашақ педагогтарды кәсіби даярлау жүйесінде олардың бастауыш мектепте математиканы оқытудың ғылыми-теориялық негіздері мен әдістемесін меңгеру білігін қалыптастыру аса маңызды міндеттердің бірі. Ұсынылып отырған оқу-әдістемелік құралда жоғары оқу орнында бастауыш мектептематематиканы оқыту процесіндеоқушыларының танымдық қызығушылығын дамытудыңпсихологиялық-педагогикалық негіздері жан-жақты баяндалған. Сонымен бірге практикалық мазмұнды есептер арқылы бастауыш сынып оқушыларының танымдық қызығушылығын дамыту әдістемесі ұсынылған.</t>
  </si>
  <si>
    <t>Степанова Н.М.</t>
  </si>
  <si>
    <t>Проведение соревнований по баскетболу</t>
  </si>
  <si>
    <t>Степанова О.А., Ермоленко М.В., Шалаганова А.Н.</t>
  </si>
  <si>
    <t>Жылутехника теориялық негіздері бойынша практикум</t>
  </si>
  <si>
    <t>Есептер жинағында студенттердің өздік жұмыстарына қажетті негізгі теориялық мәліметтер, есептердің шарттары және керекті анықтамалар көрсетілген. 
 «Жылуэнергетика» мамандығының студенттеріне және тағы басқа техникалық мамандықтар үшін арналған.</t>
  </si>
  <si>
    <t>Практикум по теоретическим основам теплотехники</t>
  </si>
  <si>
    <t>В практикуме рассмотрены основные теоретические положения, приво-дятся условия задач и необходимые справочные данные для самостоятельной работы студентов.
 Предназначено для студентов специальности «Теплоэнергетика», а так же для других технических специальностей.</t>
  </si>
  <si>
    <t>Суеубаев Ж.С.</t>
  </si>
  <si>
    <t>Автомобиль құрылысы</t>
  </si>
  <si>
    <t>Автомобильные эксплуатационные материалы</t>
  </si>
  <si>
    <t>Көлік техникасы (2 томда)</t>
  </si>
  <si>
    <t>Ұсынылып отырған оқу құралында”Көлік техникасының” жалпы құрылысын, қызметін, әрекеттік қағидаларын және қазіргі зманғы техникалардың (автомобиль, электровоз, тепловоз, кемелер,құбыр) механизмдері мен жүйелерінің түрлі конструкциясының қызметі мен негізгі жұмыс істеу қағидаларымен толық танысу, меңгеру болып табылады.
 “Көлік техникасы” оқу құралы «050713-Көлік, көлік техникасы және технологиясы», «050901-Жол қозғалысын ұйымдастыру және көлікті пайдалану» саласында дайындалатын студент бакалавр, магистрант және осы салада жұмыс жасайтын мамандарға арналған оқу құралы.
 “Көлік құралдары” пәнінің бағдарламасына сай жазылған</t>
  </si>
  <si>
    <t>Көлік техникасында пайдаланылатын отын, майлағыш заттар және техникалық сұйық материалдары бойынша практикум</t>
  </si>
  <si>
    <t>Ұсынылып отырған оқу құралдарында отын, жанар-жағармай және техникалық сұйықтар қасиеттері туралы теориялық білім алып, көлік техникаларының техника экономикалық көрсеткіштеріне тигізетін әсерін білу және пайдаланудағы техникалар үшін олардың сорттары мен маркаларының сай келуін таңдай білу. Отын, жанар-жағармай және майлағыш заттар мен сұйық материалдарының негізгі қасиеттерін анықтауға қажетті құрал жабдықтар мен әдістемелерді меңгеру болып табылады. «Көлік құралдары» және «Отын, майлағыш заттар және сұйықтар» пәнінің типтік бағдарламасына сай жазылған.
 «Аграрлық техникалар және технологиялар», «Көлік, көлік техникасы және технологиялар», «Көлікті пайдалану және жол қозғалысымен тасымалдауды ұйымдастыру» мамандықтарындағы бакалавриат студенттеріне арналған оқу құралы.</t>
  </si>
  <si>
    <t>Суиндиков Е.Т., Бодиков С.Ж., Кожиков Ж.А.</t>
  </si>
  <si>
    <t>Сәулеттік дизайн негіздері</t>
  </si>
  <si>
    <t>Сулейменов А., Байболов Қ. Кенжелиева А., Агибаева А.</t>
  </si>
  <si>
    <t>Тіршілік қауіпсіздігі және еңбекті қорғау</t>
  </si>
  <si>
    <t>Оқу құралы магистранттар мен студентердің еңбекті қорғаудың негізгі тарауларын: «Еңбекті қорғаудың заңдылығын», «Техника қауіпсіздігінің негіздерін», «Еңбек гигиенасы мен өндірістік санитариясын» және «Өрт қауіпсіздігін» игеруге арналған. Әр тарауларда еңбекті қорғаудың негізгі элементтерінің жүйелері, қауіпті және зиянды өндірістік себептері қарастырылған.
 Оқу құралы жаңа бағдарламаның талаптарына сәйкес жасалынған. Еңбекті қорғаудың ұйымдастырушылық мәселелері мен зақымданудың және кәсіби аурулардың себептерінің, өндірістік санитарияның, техника қауіпсіздігінің, электрқауіпсіздігі мен өртқауіпсіздігінің негізгі мәселелері қарастырылған. Оқу құралы барлық мамандықтардың магистранттарымен студенттеріне арналған.</t>
  </si>
  <si>
    <t>Сулейменов Т.Б., Арпабеков М.И., Куанышбаев Ж.М.</t>
  </si>
  <si>
    <t>Транспортная логистика. 1 часть (в 2-х т.)</t>
  </si>
  <si>
    <t>Настоящий учебник представляет собой взгляд на относительно новую научную дисциплину «Транспортную логистику», которая получила широкую известность и стремительно развивается. В учебнике это раскрыто с достаточной подробностью и доказательностью. Учебник предназначен для студентов технических специальностей. Также он может быть использован на факультетах повышения квалификации специалистов транспорта, магистрантов, докторантов PhD и исследователями сложных логистических систем. Особый интерес представляют разделы, посвященные вопросам современных проблем транспорта, транспортно-экспедиционного обеспечения распределения товаров, управления запасами, исследования и проектирования логистических систем.Учебник соответствует государственным образовательным стандар¬там по специальностям 5В090100 – «Организация перевозок и движения, эксплуатация транспорта».</t>
  </si>
  <si>
    <t>Транспортная логистика. 2 часть</t>
  </si>
  <si>
    <t>Настоящий учебник представляет собой взгляд на относительно новую научную дисциплину «Транспортную логистику», которая получила широкую известность и стремительно развивается. В учебнике это раскрыто с достаточной подробностью и доказательностью. Учебник предназначен для студентов технических специальностей. Также он может быть использован на факультетах повышения квалификации специалистов транспорта, магистрантов, докторантов PhD и исследователями сложных логистических систем. Особый интерес представляют разделы, посвященные вопросам современных проблем транспорта, транспортно-экспедиционного обеспечения распределения товаров, управления запасами, исследования и проектирования логистических систем.</t>
  </si>
  <si>
    <t>Сулейменова З. Е.</t>
  </si>
  <si>
    <t>Оқу құралы педагогикалық мамандықтардың студенттеріне арналған.«Педагогика» пәнінің оқу құралы 5В010000 «Білім» тобындағы бакалавриат мамандықтарына арналған.</t>
  </si>
  <si>
    <t>Критериалды бағалау технологиясы</t>
  </si>
  <si>
    <t>Оқу құралы Ш.Уәлиханов атындағы КМУ-нің оқу-әдістемелік бірлестігі кеңесінде талқыланып, пайдалануға ұсынылған (2018 жылғы, №1 хаттама). Оқу құралы «Педагогика және психология» мамандығының студенттеріне арналған.</t>
  </si>
  <si>
    <t>Медиапедагогика</t>
  </si>
  <si>
    <t>Оқу құралы педагогикалық мамандықтардың студенттеріне арналған.Медиапедагогика курсы білім алушылардың заманауи білім беруді ақпараттандыру туралы түсініктерін кеңейтеді, оқыту мен тәрбиеде медианы қолданудың дидактикалық, психолого-педагогогикалық және әдістемелік аспектілерін ашады. Сонымен қатар білім беру, тәрбиелік, зерттеушілік міндеттерді шешуде медиақұралдарды қолданудың практикалық дағдыларын қалыптастырады.</t>
  </si>
  <si>
    <t>Білім берудегі менеджмент</t>
  </si>
  <si>
    <t>Оқу құралы «Білім» тобындағы мамандықтардың типтік оқу бағдарламасының негізінде жасалды.Оқу құралы «Білім» тобындағы мамандықтардың студенттеріне арналған.</t>
  </si>
  <si>
    <t>Сулейменова Г. К, Мергалиев Д. М.</t>
  </si>
  <si>
    <t>Формирование профессиональных умений учителя музыки в процессе его инструментальной подготовки</t>
  </si>
  <si>
    <t>Предлагаемое методическое пособие обращено к начальному звену обучения пианиста по предмету « Основной музыкальный инструмент». В нем органично соединены вопросы воспитания пианиста с изучением музыкальных произведений
 Учебно-методическое пособие рекомендуется студентам и преподавателям отделения музыкального образования педагогических и музыкальных колледжей и педагогических вузов.</t>
  </si>
  <si>
    <t>Сулейменова Г.Ж.</t>
  </si>
  <si>
    <t>Развитие общеобразовательной школы Казахстана в 1980-1990 годы: исторический аспект</t>
  </si>
  <si>
    <t>Истории Казахстана</t>
  </si>
  <si>
    <t>В монографии на основе широкого круга источников анализируется развитие общеобразовательной школы Казахстана в 80-90 гг 20 века, исследуются особенности эволюции системы образования с акцентом на определенные аспекты национальной политики Казахстана в учебно-воспитательном процессе 80-е – 90 гг. прошлого столетия. Проанализированы тенденции развития межэтнических отношений в учебно-воспитательной работе педагогических коллективов. Книга предназначена для широкого круга читателей, как историков, преподавателей, магистрантов и студентов, так и всех интересующихся историей Казахстана.</t>
  </si>
  <si>
    <t>Сулейменова Н.Ш.</t>
  </si>
  <si>
    <t>Природопользование и ресусосберегающие технологии в агросистеме</t>
  </si>
  <si>
    <t>В учебнике рассмотрены основные вопросы курса «Природополь-зования». Содержит базовые сведения по экологии и рациональному использованию природных ресурсов, как ресурсосберегающие технологии в агроэкосистеме. 
 Даны основные законы экологии, краткая история формирования биосферы, природных ресурсов и типы экологических систем. Показаны трансформация различных компонентов экосистемы природопользованием. Особое внимание уделено энерго- и ресурсосбережению, как одному из основных направлений улучшения экологической ситуации в экосистемах и природоресурсному потенциалу Земли и его сохранению, принципам и методам рационального природопользования.
 Учебник написан в соответствии с требованиями действующей рабочей программы дисциплины и предназначен для студентов, магистрантов, PhD и преподавателей, а также широкого круга научных работников, занима-ющихся вопросами природопользования и охраны окру¬жающей среды экосистемы при использовании сельскохозяйственного назначения.</t>
  </si>
  <si>
    <t>Сулейменова Н.Ш., Махамедова Б.Ж., Филипова М.В.</t>
  </si>
  <si>
    <t>Окружающая среда и человек</t>
  </si>
  <si>
    <t>В данном учебнике изложены теоретические аспекты проблем окружающей среды, основные понятия и законы экологии, рассмотрены проблемы сохранения среды обитания и ее влияние на здоровье человека. Раскрыты механизм устойчивости биосферы, жизненные циклы экосистемы, флоры и фауны, экологические проблемы урбанизации, сельского хозяйства, сохранения атмосферы, водных запасов планеты и почвы. Описаны современные экологические проблемы окружающей среды и пути рационального использования природных ресурсов Казахстана. Обоснованы принципы принятия решений и методы регулирования охраны окружающей среды. Учебник написан в соответствии с требованиями ГОСО РК 5.04.034 – 2011 и действующей рабочей программы дисциплины и предназначен для PhD докторантов, магистрантов и преподавателей вузов, а также широкого круга научных работников, занимающихся вопросами охраны окру¬жающей среды и рационального природопользования.
 Рекомендован в печать учебно-методическим советом КазНАУ</t>
  </si>
  <si>
    <t>Сулейменова Т.Н.</t>
  </si>
  <si>
    <t>Материалтану пәні бойынша лабораториялық практикум</t>
  </si>
  <si>
    <t>Материалтану пәні бойынша лабораториялық практикумда киім әзірлеу барысында қолдалынатын түрлі материалдардың құрылысы мен қасиеттері, олардың ассортименттері мен сапалығы, материалдардың күтімі және материалдарды тиімді қолдануға ұсыныстар береді. 
 Материалтану пәні бойынша лабораториялық практикум химия, физика, математика ғылыми пәндеріне сүйенеді. Курс барысында текстильді және текстильді материалдардан тыс материалдар, олардың пайда болуы, текстильді өндіріс негіздері, материалдар құрылысы мен қасиеттері, материалдардың талшық құрамын анықтау әдістері, материалдар ассортименті қарастырылады.</t>
  </si>
  <si>
    <t>Султанова Б.К.</t>
  </si>
  <si>
    <t>В предлагаемом учебном пособии основное внимание уделено вопросам математического моделирования экономических процессов средствами исследования операций. К этим методам в первую очередь относятся те, которые используют аппарат математического программирования, теории расписаний, теории управления запасами, теории игр, теории массового обслуживания и др. 
 В пособии представлены основные теоретические принципы системного анализа, технологию разработки, алгоритмизацию и методику программирования задач принятия решений. 
 В пособии приведены только основные, часто используемые технологии и их составные части.
 Учебное пособие дополняет лекционный и практический материал дисциплин«Моделирование систем», «Проектирование систем», «Экспертные системы» и ориентировано прежде всего на поддержку самостоятельной работы студентов.</t>
  </si>
  <si>
    <t>Проектирование и разработка Web-приложений</t>
  </si>
  <si>
    <t>В предлагаемом учебном пособии основное внимание уделено вопросам,связанным с проектированием и разработкой Web-приложений. К этим методам, в первую очередь, относятся те, которые используют проектирование баз данных, верстку Web-страниц, а также построение логики их взаимодействия,способы разработки Web-приложений и др. Представлены основные теоретические и практические принципы проектирования Web-приложений, верстки и связывания с БД и т.д. Приведены только основные часто используемые технологии и их составные части.
 Учебное пособие предназначено для студентов специальностей 5В070400 «Вычислительная техника и программное обеспечение», 5В070500 «Математическое и компьютерное моделирование», 5В070300 «Информационные системы» и магистрантов специальностей 6М070400 «Вычислительная техника и программное обеспечение», 6М070300 «Информационные системы».</t>
  </si>
  <si>
    <t>Компьютерлік жүйелердің интерфейстерінің теориялық негіздері</t>
  </si>
  <si>
    <t>Берілген оқу құралында адам-оператордың компьютерлік жүйемен өзара әрекеттесуін жүзеге асыратын қолданушылық және бағдарламалық-аппараттық интерфейстерді таңдау мен жобалаумен байланысты мәселелерге ерекше көңіл бөлінді. Бұл әдістерге бірінші кезекте интерфейсті жобалауда қолданылатында, қолданушылық интерфейсті әзірлеу қағидалары, оператордың есептеу жүйесімен өзара-әрекеттесуі және т.б. жатады.
 Оқу құралында қолданушылық интерфейсті жобалау, диалогтарды әзірлеудің негізгі теориялық қағидалары ұсынылады.
 Оқу құралында тек негізгі, жиі қолданылатын технологиялар мен олардың құраушы бөліктері қарастырылған.
 Оқу құралы 5В070400 «Есептеу техникасы және бағдарламалық қамтамасыз ету», 5В070500 «Математикалық және компьютерлік модельдеу», 5В070300 «Ақпараттық жүйелер» мамандықтарының студенттеріне және 6М070400 «Есептеу техникасы және бағдарламалық қамтамасыз ету», 6М070300 "Ақпараттық жүйелер" мамандықтарының магистранттарына арналған.</t>
  </si>
  <si>
    <t>Проектирование интернет приложений</t>
  </si>
  <si>
    <t>В предлагаемом учебном пособии основное внимание уделено вопросам, связанным с проектированием и разработкой веб-приложений. Представлены основные теоретические и практические подходы проектирования веб-приложений. Приведены только основные часто используемые технологии и их составные части.Комплекс вопросов,связанных с применением Веб-технологий,среды применения Веб-технологий,основы PHP,Javascript,HTML,CSS.
 Учебное пособие предназначено для cтудентов специальности 5B070300 «Информационные системы»,магистрантов специальности 7М06102-«Вычислительная техника и программное обеспечение».</t>
  </si>
  <si>
    <t>Желі және ақпарат беру жүйесі</t>
  </si>
  <si>
    <t>Берілген оқу құралында желілер және ақпарат беру жүйесі, желілердің ақпараттық қауіпсіздігін қамтамасыз ету қағидалары, желілік бағдарламалар мен технологиялар негіздерінің тақырыптары толық қарастырылған.
 Желілік хаттама екі желі элементінің өзара ақпарат алмасуға әрекеттесуі үшін ережелер жиынтығы ретінде түсініледі.
 Оқу құралында тек негізгі, жиі қолданылатын технологиялар мен олардың құраушы бөліктері қарастырылған.</t>
  </si>
  <si>
    <t>Султанова Б.К. , Яворский В.В.</t>
  </si>
  <si>
    <t>В предлагаемом учебном пособии основное внимание уделено вопросам, связанным с оценками производительности вычислительных систем. Представлены основные теоретические принципы параллельных вычислений на графических процессорах и параллельного программирования. Приведены только основные часто используемые технологии и их составные части.</t>
  </si>
  <si>
    <t>Сутеева М.А., Кургамбеков М.С.</t>
  </si>
  <si>
    <t>Тігін өндірісінің технология негіздері</t>
  </si>
  <si>
    <t>Оқу құралы мазмұнындажалпы киім ұғымы адамдардың уақытқа және қоғамдық жағдайларға сәйкес сұлулық туралы белгілі бір ұғымын бейнелейтін сәнмен тығыз байланыстағы мәселелерді қамтиды. Сонымен қатар лекциялық, практикалық сабақ жоспарлары, өзіндік жұмыс тапсырмалары, емтихан сұрақтары, глоссарий, әдебиеттер тізімі берілген. Оқу құралы 5В012000 - «Кәсіптік білім» мамандығының студенттеріне арналған.</t>
  </si>
  <si>
    <t>Сутеева М.А., Сибагатова Г.Қ.</t>
  </si>
  <si>
    <t>Қазақ қолөнерінің ою-өрнектері арқылы студенттердің шығармашылық дағдыларын қалыптастыру.</t>
  </si>
  <si>
    <t>Монографияда студенттердің шығармашылық дағдыларын қалыптастыру жүйесі, оның педагогикалық, психологиялық тұстары, ұлттық ою-өрнектерді заманалық киім, бұйымдарда қолданудың тың сипаттағы шығармашылық жолы, қазақ ою-өрнектерін тігін бұйымдарында қолданудағы шығармашылық дағдылар көрсетілген. Монография жоғары оқу орындары мен колледж оқытушыларына, мектеп мұғалімдеріне, магистрлер мен студенттерге арналған.</t>
  </si>
  <si>
    <t>Сұлтамұрат Г.И., Жүкебаева Т.Ж</t>
  </si>
  <si>
    <t>Материалдарды термиялық өңдеу</t>
  </si>
  <si>
    <t>«Материалдарды термиялық өңдеу» оқу құралында келесі негізгі тақырыптар: термиялық өңдеуді жүргізу үшін бұйымды қыздыру мен ұстау уақытын есептеу; қыздыру және суыту кезіндегі металл бұйымдардағы ішкі кернеуді есептеу; пештегі – ваннада қыздыру уақытын есептеу; индукциялық қыздыру кезіндегі уақытты және қуаттылықты есептеу, генератор мен индукторды таңдау; термиялық өңдеудің кезекті технологиясы; бөлшек пен бұйымның жұмыс жағдайына байланысты болат маркасын таңдау және термиялық өңдеу режимін тағайындау; термиялық өңдеу режимдерін есептеу бойынша тапсырмаларды орындау мазмұнды қарастырылды. Сонымен қатар, техникалық тілмен жақсы жазылған, материал кезекпен толық баяндалып және сызбалық графиктермен, кестелермен түсіндірілді. Оқу құралы 5В070900 «Металлургия» және 5В071000 «Материалтану және жаңа материалдар технологиясы» мамандықтарының, соның ішінде «Металтану және термиялық өңдеу» мен «Конструкциялық материалдар» бағыты бойынша оқитын студенттеріне арналған.</t>
  </si>
  <si>
    <t>Сұраншиев Ж.Ә., Кухар Е.В.</t>
  </si>
  <si>
    <t>«Микроорганизмдер биотехнологиясы» пәнінен биология және ветеринария мамандықтарында оқитын студенттерінің лабораториялық-практикалық сабақтарына арналған жұмыс дәптері</t>
  </si>
  <si>
    <t>Жұмыс дәптері</t>
  </si>
  <si>
    <t>«Микроорганизмдер биотехнологиясы» пәні бойынша әдістемелік нұсқау мен тапсырмалар биотехнология мамамандарына арналған талаптарға және қазіргі уақытта қолданылып жүрген оқу бағдарламасы негізінде құрастырылған. Студенттер алынған теориялық білімдеріне сүйене отырып, лабораториялық-практикалық сабақтарды орындау барысында, іс жүзінде кездесетін маңызды сұрақтарды шешуді және тәжірибеде кездесетін нақты жұмыстарды меңгере алулары керек.</t>
  </si>
  <si>
    <t>Сыдыков У.Е.</t>
  </si>
  <si>
    <t>Инженерлік еңбектің социологиясы</t>
  </si>
  <si>
    <t>Саясаттану</t>
  </si>
  <si>
    <t>Сыдықов Т., Кияхметова Ш., Иманғазинов М., Аңсабаев Д., Сырлыбаева Г., Сарбасова Қ.,</t>
  </si>
  <si>
    <t>Ілиястану. 1-бөлім</t>
  </si>
  <si>
    <t>Ілиястану пәні бойынша жарық көріп отырған бұл оқулық қазақ поэзиясының Құлагері саналатын, көп қырлы талант Ілияс Жансүгіровтің шығармашылығын тереңдетіп оқыту мақсатымен жазылған. Оқулықтың зерттеу объектісіне оның шығармашылық өмірбаяны, бай әдеби мұралары лирика, поэма, публицистикасы, әңгіме, романдары, әдеби портреттері, сын-сықақ әңгіме, фельетондары, драматургиясы, аудармалары және туындыларының тілі, шығармаларының зерттелуі тәрізді күрмеуі қиын мәселелер қамтылып отыр. Сондай-ақ, І.Жансүгіров еңбектерінің дені тоталитарлық жүйе қыспағында социалистік идеология талабына сай жазылғандықтан, олардың халықтық мәні мен мазмұнын, шынайы поэтикалық бояуын ажыратып, философиялық астарын жазып көрсету, асылы, бүгінгі күн биігінен үңілетін ғылыми таным, жаңаша көзқарас та білімгерлердің назарына ұсынылады. Кітап жоғары оқу орындары студенттеріне, жалпы көпшілік қауымға арналған.</t>
  </si>
  <si>
    <t>Ілиястану. 2-бөлім</t>
  </si>
  <si>
    <t>Сыздыкова Г.М.</t>
  </si>
  <si>
    <t>Ежелгі дүние тарихы. Антика әлемі</t>
  </si>
  <si>
    <t>Ежелгі Шығыс елдері тарихы</t>
  </si>
  <si>
    <t>Музей ісі және ескерткіштерді қорғау мамандық студенттері үшін арналған</t>
  </si>
  <si>
    <t>Шетелдер тарихнамасы. (Антикалық дәуірден жаңа заманның соңына дейінгі аралық)</t>
  </si>
  <si>
    <t>Сыздыкова Г.О. / Сыздықова Г.О.</t>
  </si>
  <si>
    <t>Қазақ тіліндегі қатыстық сын есімдер</t>
  </si>
  <si>
    <t>Монографияда қазақ тіліндегі қатыстық сын есімдер, зерттелуі, сапалық сын есімдермен арақатынасындағы басты ерекшеліктері, өзіндік белгілері, семантикасы мен тіркесімділік сипаты сараланады. Зерттеу барысында жасалған тұжырымдар мен бағдарлар осы бағытта ғылыми ізденіс жұмыстарын жүргізушілерге, жоғары оқу орындарының білім алушылары мен жалпы қауымға аса қажет деп санаймыз. Ғылыми монографияны жоғары оқу орындарының филология факультетінде «Қазақ тілінің грамматикасы», «Тіл білімінің өзекті мәселелері» пәндері бойынша элективті курстарға қосымша құрал ретінде пайдалануға болады.</t>
  </si>
  <si>
    <t>Сыздыкова Л.С.</t>
  </si>
  <si>
    <t>Көкөніс негізінде дайындалған құрғақ ас технологиясын жетілдіру</t>
  </si>
  <si>
    <t>Монографияда құрғақ ас өндірісінің соңғы кездегі дамуы мен оның өндіру технологиясының ерекшеліктері, құрғақ таңертеңгілік астарды өңдеу және сақтаудың технологиялық процестері, өндіру технологиясын теориялық жетілдіру және сол арқылы әртүрлі көкөністерді қолдану арқылы құрғақ таңертеңгілік ас ассортиментін кеңейту, сондай-ақ шикізат пен дайын өнімдердің сапасын зерттеу нәтижелері қарастырылған.
 Ғылыми еңбек тамақ өнеркәсібі саласында, сондай-ақ консерві және тағамдық концентрат өндіру кәсіпорындарының қызметкерлері, «Азық түлік өнімдерінің технологиясы» мамандығы және ЖОО ның басқа да технологиялық мамандықтар бойынша білім алатын бакалавр магистранттар, докторанттар, оқытушылар мен ғалымдарға арналған.</t>
  </si>
  <si>
    <t>Сыздыкова Н.К., Турдыбекова К.М., Заикина Т.В., Толеуханова Р.Ж.</t>
  </si>
  <si>
    <t>Информационно-коммуникационные технологии</t>
  </si>
  <si>
    <t>Сыздыкова Э.Ж., А.К.Атабаева, Бердиходжаева М.С.</t>
  </si>
  <si>
    <t>Бухгалтерлік есептегі ақпараттық технологиялар</t>
  </si>
  <si>
    <t>Ұсынылып отырған оқу құралы жоғары оқу орындарына арналған «Бухгалтерлік есептегі ақпараттық технологиялар» курсының бағдарламасына сәйкес дайындалған. Берілген құралда дәрістер курсы түріндегі негізгі теориялық материал, қарастырылатын тақырыптар бойынша бақылау сұрақтары, сонымен қатар алынған білімді тексеруге арналған тестілік тапсырмалар ұсынылады.
 Экономика факультетінің студенттеріне, оқытушыларына, сонымен қатар бухгалтерлік есептегі ақпараттық технологиялар сұрақтары қызықтыратын тұлғаларға ұсынылады.</t>
  </si>
  <si>
    <t>Сырлыбаев Г.О.</t>
  </si>
  <si>
    <t>Тағайбекова Д.С., Кемелбекова Г.А. / Тагайбекова ДС</t>
  </si>
  <si>
    <t>Эволюциялық теория</t>
  </si>
  <si>
    <t>Ұсынылып отырған оқу құралында биологиялық эволюция теориясының даму тарихы, оның зерттеу әдістері, тіршіліктің негізгі қасиеттері мен ұйымдасу деңгейлері, микроэволюция және оның негізгі элементарлы факторлары, табиғи сұрыпталудың жүру жолдары, бейімдеушіліктің пайда болуы, түр түзілудің жолдары мен макроэволюцияның бағыттары, онтогенез эволюциясы мен антропогенездің факторлары туралы мәліметтер берілген. Оқулық биология мамандықтарының студенттеріне арналған.</t>
  </si>
  <si>
    <t>Тагиров Х.Х., Ребезов М.Б., Асенова Б.К., Зубаирова Л.А., Зинина О.В.</t>
  </si>
  <si>
    <t>Физико-химические и биохимические основы производства мяса и мясных продуктов</t>
  </si>
  <si>
    <t>В учебном пособии освещаются теоретические основы современных представлений о химическом составе, строении, свойствах и механизмах превращения мясного сырья при хранении и переработке; общие рекомендации по выполнению лабораторных работ; тестовые задания и примерные экзаменационные вопросы по дисциплине «Физико-химические и биохимические основы производства мяса и мясных продуктов» 
 Данное учебное пособие предназначено для студентов и магистрантов дневной и заочной форм обучения по направлениям: продукты питания животного происхождения, технология продовольственных продуктов; пищевая биотехнология, технология перерабатывающих производств.</t>
  </si>
  <si>
    <t>Таева А.М., Узаков Я.М.</t>
  </si>
  <si>
    <t>Инновационные технологии производства казахских национальных
 мясных продуктов</t>
  </si>
  <si>
    <t>В условиях жесткой конкуренции и большого выбора ассортимента, развитие мясоперерабатывающей промышленности должно быть на высоком уровне. С давних пор и по сегодняшний день мы все знаем о знаменитых немецких сосисках, или же традиционных чешских колбасках которые пользуются огромным спросом среди населения. Но ведь культура и традиции нашего народа тоже богата своими оригинальными традиционными мясными продуктами. Это: и казы, шужык, карта, жая, сур ет и т.д. именно эти национальные мясные продукты могут стать отличительной особенностью нашей страны и составят достойную конкуренцию другим видам мясных деликатесов. В этой связи разработка и усовершенствование технологии производства национальных мясных продуктов из конины, верблюжатины, говядины и баранины представляется очень актуальной. 
 Так как, некоторые виды мясного сырья содержат небольшое количество макро и микроэлементов, различаются по жирнокислотному и аминокислотному составу, было решено обогатить их за счет растительного сырья. Органолептические, структурно-механические показатели улучшить за счет правильно обоснованной механической и тепловой обработки.
 Монография предназначена для специалистов, работающих в мясоперерабатывающей промышленности, а также для ученых, преподователей, докторантов, магистрантов и бакалавров, обучающихся по специальностям «Технология продовольственных продуктов» и «Биотехнология».</t>
  </si>
  <si>
    <t>Таева Айгуль Маратовна</t>
  </si>
  <si>
    <t>Научно-практические основы технологии переработки верблюжатины</t>
  </si>
  <si>
    <t>В монографии исследован рынок мясного сырья в Казахстане. Изучены процессы, происходящие при автолизе мяса веблюдов, для улучшения качества верблюжатины использован механический способ массирования. 
 Проведены научные эксперименты и исследования мясного сырья веблюдов: изучен морфологический состав туш веблюдов, пищевая и биологическая ценность мяса и продуктов переработки веблюдов 
 Изучены закономерности физико-химических и функционально-технологических характеристик мясного сырья при автолизе, химических и биохимических реакций в процессе технологической обработки мясного сырья в условиях мясоперерабатывающего предприятия. На основе изученных закономерностей созданы научно-практические основы технологий переработки верблюжатины переработки верблюжатины и дана оценка качества мяса верблюдов и готовых продуктов.
 Монография предназначена для специалистов, работающих в мясоперерабатывающей промышленности, а также для ученых, преподователей, докторантов, магистрантов и бакалавров технологических специальностей ВУЗов, обучающихся по специальностям «Технология продовольственных продуктов» и «Биотехнология».</t>
  </si>
  <si>
    <t>Тажгарина Б.К.</t>
  </si>
  <si>
    <t>Қазақстан Республикасының Қылмыстық құқығы (жалпы бөлімі бойынша белсенді семинарлар)</t>
  </si>
  <si>
    <t>оқу - әдістемелік құралда</t>
  </si>
  <si>
    <t>Оқу – әдістемелік құралдың негізгі мақсаты – жоғарғы оқу орындарында пән және арнаулы курс ретінде белсенді семинар өткізуде көмекші құрал ретінде ұсынылады. Студенттердің қылмыстық құқықтың әлеуметтік маңызын, оның қылмыстылықты алдын алудағы ерекше әдістері мен тәсілдерін, бұл феноменмен күресуді ұйымдастырудың мәселелерін жетік меңгеру және оның маңызы жөнінде түсінік береді.Еңбек жоғарғы оқу орындары, колледж студенттеріне арналған</t>
  </si>
  <si>
    <t>Қазақстан Республикасының Қылмыстық құқығы (ерекше бөлімі бойынша белсенді семинарлар)</t>
  </si>
  <si>
    <t>Тажгарина Б.Қ., Салихова А.А.</t>
  </si>
  <si>
    <t>Қылмыстық процестен тесттер жинағы</t>
  </si>
  <si>
    <t>Оқу-әдістемелік құралында Қазақстан Республикасының қылмыстық іс жүргізу құқығының жалпы және ерекше бөлімдер институтының қағидалары негізінде жаңа қабылданып отырған Қазақстан Республикасының Қылмыстық-процестік кодексі негізінде жасақталып, оқу-әдістемелік құралы ретінде ұсынылған. Бұдан басқа, оқу-әдістемелік құралында Қазақстан Республикасы Жоғарғы Сотының нормативтік қаулыларының мәтіндері және Қазақстан Республикасының Қылмыстық-процестік кодексінің көрсетілген баптары бойынша тест тапсырмалары ұсынылған.Оқу - әдістемелік құрал жоғары оқу орындарының студенттеріне, магистранттарына, ғылыми ізденушілерге, оқытушыларына, колледж оқушыларына, құқық қорғау органдарының қызметкерлеріне, семинарлық, дәріс сабақтарында пайдалануға, сонымен қатар қылмыстық іс жүргізу мәселелеріне қызығушылық танытатын барлық оқырмандарға арналған</t>
  </si>
  <si>
    <t>Тажибекова К.Б.</t>
  </si>
  <si>
    <t>Экономикалық пәндерді оқыту әдістемесі</t>
  </si>
  <si>
    <t>Оқу құралы жоғары мектеп жүйесінде кредиттік оқу жағдайында экономикалық пәндерді оқыту әдістер мен тәсілдерді оқу процесінде қолдану мәселесін қарастырады. Құралда интербелсенді оқу мен оқытудың философиялық және методологиялық негіздемесі келтіріліп, көптеген интербелсенді әдістер (интербелсенді лекциялар мен семинарлар, пікірталастар, сase-study, рөлдік және іскерлік ойындар, тренингтер) практикалық тұрғыдан сипатталып, студенттердің білімін бағалаудың әртүрлі тәсілдері ұсынылады (жазба жұмыстары, портфолио, рубрикалар, өзін-өзі бағалау, тестер). Оқу құралы жоғары оқу орындарының оқытушылары мен экономикалық мамандықтардың магистранттарына арналған</t>
  </si>
  <si>
    <t>Тайм менеджмент</t>
  </si>
  <si>
    <t>Уақыт-бәрінде бар жалғыз ресурс. Айырмашылық тек осы уақыт қалай пайдаланылатыныңда.
 Бұл оқу құралы ең құнды және ешқашан орны толмайтын ресурс-уақыт туралы. Уақытты басқара білу маңызды артықшылық береді - біздің жанымызға күш беретін шығармашылыққа жету мүмкіндігін береді.
 Оқу құралы ұйымдастырудың барлық аспектілерін қамтитын толық курс болып табылады. Кітап жұмыс уақытын басқару туралы ғана емес, сонымен қатар тиімді демалыс, мақсат қою, жоспарлау туралы қарастырады. Кітаптан сіз жеке және корпоративтік тайм-менеджмент туралы біле аласыз. Сіз өз уақытыңызды өзіңіз жасай алатын күнделіктердің көмегімен, сондай-ақ компьютерлік бағдарламалардың көмегімен ұйымдастыруды үйренесіз. 
 Әрбір тақырыптан кейін уақытты басқару дағдыларын бекіту үшін тапсырмалар мен тренингтер берілген.
 Оқу құралы жоғары оқу орындарының оқытушылары мен экономикалық мамандықтардың магистранттарына арналған.</t>
  </si>
  <si>
    <t>Тажкенова Г.К.</t>
  </si>
  <si>
    <t>Химиялык термодинамикадан зертханалык жумыстар</t>
  </si>
  <si>
    <t>Ұсынылып отырған оқу құралы университеттердің химия мамандығы физикалық химия пәнінің бағдарламасына сәйкес жазылған. Кітапта суреттер, анықтамалық мәліметтер және күрделілігі әртүрлі дәрежедегі есептер қарастырылған. Әрбір тарау бойынша зертханалық жұмыстар келтірілген.</t>
  </si>
  <si>
    <t>Тажмуханова Н. Е.</t>
  </si>
  <si>
    <t>Научные взгляды тюркологов в изучении духовно-культурных проблем истории древнего и средневекового Казахстана (историография проблемы)</t>
  </si>
  <si>
    <t>В монографии впервые предпринята попытка определения вклада тюркологов в изучении духовно-культурных проблем истории древнего и средневекового Казахстана. В работе проводится историографический анализ трудов тюркологов, ранее не являвшихся предметом специального исследования. Исследование имеет практическое значение, поскольку взгляды, теории и концепции ученых могут быть использованы в учебном процессе при преподавании историографии истории Казахстана, для разработки учебных пособий по тюркологии, а также в качестве спецкурса по истории Казахстана и истории тюркологии. Научные выводы могут быть полезны при создании специальных работ по истории и историографии, рассматривающие проблемы духовно-культурной истории в древний и средневековый период.</t>
  </si>
  <si>
    <t>Тазабеков Т., Қалдыбаев С., Мұхамедкәрімов Ғ., Көбенқұлов Қ., Елемесов Ж.</t>
  </si>
  <si>
    <t>Топырақтар географиясы</t>
  </si>
  <si>
    <t>Оқулықта географиялық аймақтардың топырақ типтеріне экологиялық, морфо-тектік және физикалық-химиялық сипаттама берілген, олардың құнарлылығын сақтау мен арттыру жолдары көрсетілген. ТМД және ҚР топырақтары жан-жақты қаралған. Оқулық жоғары оқу орындары-университеттердің биология, агрономия және агрохимия-топырақтану, пединституттарының география-жаратылыстану, ауыл шаруашылық институттарының агрономиялық факультеттері студенттеріне арналған</t>
  </si>
  <si>
    <t>Жалпы топырақтану</t>
  </si>
  <si>
    <t>Оқулық жоғары оқу орындары - университтерде био педагогикалық институтарда - география-жаратылыстану, ауылшаруашылық институттарда - агрономия және агрохимия-топырақтану факультетері студенттеріне арналған</t>
  </si>
  <si>
    <t>Тазабеков Т., Қалдыбаев С., Тазабекова Е.</t>
  </si>
  <si>
    <t>Топырақтану</t>
  </si>
  <si>
    <t>Авторлар көп жылдар бойы педагогтық қызмет атқарып дәрістер оқып молтәжрибе жинаған, ғылыми жұмыстар атқарған, еңбекте жазған. Солардың нәтижесі ретінде – оқулық сапасында жазылған еңбекте ел байлығы – топырақтың құрамы мен қасиеттеріне, ТМД, ҚР – сы, Әлем топырақтары типтеріне морфо-тектік сипаттама беріп, сапасын көтеру жолдарын көрсеткен.
 Оқулық жоғарғы аграрлық, педагогтық оқу орындарының студенттеріне және «Ауыл» бағдарламасын іске асыратын мамандарға арналған.
 Қысқартулар: Т: топырақ, Т.Т – топырақтану, а.ш. – ауыл шаруашылығы, ТМД – тәуелсізмемлекеттер достастығы, НС – негіздер сыйымы, СС – су сыйымы. ТЖҚ – топырақтың жұту қабілеті, ФВ – фульво қышқылы, ГҚ – гумин қышқылы, ҮГА – үлкен геологиялық айналым, КБА – кішібиологиялық айналым, ТЕ – топырақ ерітіндісі, ТТҚ – тотығу – тотықсыздану қуаты (потенциал), ФБ – физикалық балшық, ФҚ – физикалық құм, ТЖС – топырақтың жұту сыйымы.</t>
  </si>
  <si>
    <t>Тайжанов С.</t>
  </si>
  <si>
    <t>Қазақтың ұлттық ойындары</t>
  </si>
  <si>
    <t>Өмір қауіпсіздігі</t>
  </si>
  <si>
    <t>Салауатты өмір салтының негіздері</t>
  </si>
  <si>
    <t>Спорт ойындары</t>
  </si>
  <si>
    <t>"+</t>
  </si>
  <si>
    <t>Баскетбол</t>
  </si>
  <si>
    <t>Дене тәрбиесі мұғалімдері мен баскетбол жаттықырушыларына көмекші құрал міндетін атқара алар деп ұсынылып отырылған әдістемелік құрал мектеп бағдарламасы бойынша дене тәрбиесі сабақтарында, секциялық сағаттарда, балалар – жас өспірімдер спорт мектептеріндегі баскетбол бөлімінде өтілуге тиісті негізгі мәселелерді қамтыған. Осы спорт түрінің жеке ерекшеліктері мен оларды өткізу әдістеріне, сондай-ақ спорт ойындарының барлық түрлері үшін өте қажет болатын техникалық тәсілдер мен тактикалық даярлыққа авторлар біршама тоқталған</t>
  </si>
  <si>
    <t>Кәсіби-қолданбалы және күш дайындығы</t>
  </si>
  <si>
    <t>Дене тәрбиесі пәнінің мұғалімдері мен оқытушыларына және осы саланың мамандарына көмек ретінде ұсынылып отырылған әдістемелік құралда негізінен оқушы жастардың кәсіби-қолданбалы дене дайындығы, күшті қалыптастыру әдістері, әскер қатарына шақырылуға дейінгі дайындық мәселелері қамтылған</t>
  </si>
  <si>
    <t>Тайжанов С., Қарақов С.Б., Тайжанов Д.С.</t>
  </si>
  <si>
    <t>Волейбол</t>
  </si>
  <si>
    <t>Дене тәрбиесі мұғалімдері мен бапкерлерге көмекші құрал міндетін атқаратын ұсынылып отырған әдістемелік құрал мектеп басқармасы бойынша дене тәрбиесі сабақтарында, секциялық сағаттарда өткізуге тиісті волейбол ойынының жеке ерекшеліктері мен оларды өткізу әдістеріне, техникалық әдістер мен тактикалық тәсілдерге авторлар біршама тоқталған</t>
  </si>
  <si>
    <t>Футбол</t>
  </si>
  <si>
    <t>Дене тәрбиесі мұғалімдері мен бапкерлерге көмекші құрал міндетін атқаратын ұсынылып отырған әдістемелік құрал мектеп басқармасы бойынша дене тәрбиесі сабақтарында секциялық сағаттарда өткізуге тиісті футбол ойынының жеке ерекшеліктері мен оларды өткізу әдістеріне техникалық әдістер мен тактикалық тәсілдерге автор бір шама тоқталған</t>
  </si>
  <si>
    <t>Тайжанов С., Қарақов А.</t>
  </si>
  <si>
    <t>Дене тәрбиесі (1 том)</t>
  </si>
  <si>
    <t>Дене тәрбиесі (2 том)</t>
  </si>
  <si>
    <t>Дене тәрбиесі (3 том) (2 томда)</t>
  </si>
  <si>
    <t>Дене тәрбиесі (4 том) (2 томда)</t>
  </si>
  <si>
    <t>Тайжанов С., Қарақов А., Қарақов С.Б.</t>
  </si>
  <si>
    <t>Мектептің спорт алаңы, санитарлық – гигиеналық нормалар және қауіпсіздік ережелері</t>
  </si>
  <si>
    <t>Әдістемелік ұсыныс дене тәрбиесі мұғалімдеріне, осы саланың мамандарына және оқу орындарының басшыларына арналған. Әдістемелік ұсыныста жалпы мектептің спорт алаңдары, оның ішінде жеңіл атлетика алаңы және оны жабдықтау, спорт ойындары алаңдарын даярлау, шаңғы дайындығы сабақтарын өткізетін алаң, мұз айдынын даярлау және т.б. мұғалімнің спорт алаңын жабдықтауға қатысты атқаратын жұмыстары баяндалған.</t>
  </si>
  <si>
    <t>Тайжанов С., Нұрмұханбетов А.Ш., Тайжанов Д.С.</t>
  </si>
  <si>
    <t>Дене мүмкіндіктері мен моральдық - ерік қасиеттерін тәрбиелеу</t>
  </si>
  <si>
    <t>Дене тәрбиесі мұғалімдері мен сыныптан тыс жұмыстарды ұйымдастырушылардың, спорт түрлері бойынша жаттықтырушылар мен психологтардың күнделікті жұмыстарында пайдалану үшін ұсынылып отырған әдістемелік құралда моральдық және ерік қасиеттерін тәрбиелеуге арналған психологиялық дайындық, организмнің дене мүмкіндіктері: күшті, төзімділікті, ептілікті, үйлестіретін және т.б. қасиеттерді тәрбиелеу мәселері кеңірек қамтылып отыр</t>
  </si>
  <si>
    <t>Таймасов Б.</t>
  </si>
  <si>
    <t>Технология производства портландцемента</t>
  </si>
  <si>
    <t>Химическая технология вяжущих материалов 1том</t>
  </si>
  <si>
    <t>В учебнике изложены технологические процессы производства портландцемента, описаны сырьевые материалы, нетрадиционное сырье и добавки, методы дробления и помола сырьевых материалов и цемента, приведены современные методы усреднения и корректировки, расчетов сырьевых смесей. Описаны современные процессы дробления и сушки сырья в валковых мельницах, обжига клинкера во вращающихся печах сухого способа, устройство и работа дробилок-сушилок, циклонных теплообменников и декарбонизаторов, холодильников, интенсификации процессов и снижения расхода топлива на обжиг, повышения производительности печей и мельниц. Приведены новые способы обжига клинкера и получения цемента, малоэнергоемкие и ресурсосберегающие технологии. Показаны методы технологического контроля, автоматизации процессов, охраны окружающей среды от загрязнения. Учебник предназначен для студентов специальности 5В075300 - Химическая технология тугоплавких неметаллических и силикатных материалов.</t>
  </si>
  <si>
    <t>Химическая технология вяжущих материалов 2том</t>
  </si>
  <si>
    <t>Таймасов Б., Альжанова А.Ж.</t>
  </si>
  <si>
    <t>Цементология: цементтердің құрылымын, қасиеттерін және технологиялық процестерін оңтайландыру</t>
  </si>
  <si>
    <t>Таймасов Б., Әлжанова А.Ж.</t>
  </si>
  <si>
    <t>Тұтастырғыш заттардың арнайы технологиясы</t>
  </si>
  <si>
    <t>Тұтастырғыш заттардың химиялық технологиясы (2 томда)</t>
  </si>
  <si>
    <t>Такиров С. У.</t>
  </si>
  <si>
    <t>Әдеби сын белестері</t>
  </si>
  <si>
    <t>Монографияда ХХ ғасырдың 40-50 жылдар бедеріндегі қазақ әдеби сынының ғылыми өзекті мәселелері қарастырылады. Көркемдік даму үдерісін, қаламгерлер шығармашылығын сын тезінен өткізудегі тоталитарлық жүйе қысымындағы сын табиғаты жүйелі талданады. Әдеби сынның ғылыми-әдіснамалық дамуындағы ізденіс пен іркіліс қоғамдық өмірдің саяси-әлеуметтік мәселелерімен байланыста ашып көрсетіледі. Кітап әдебиетшілерге, жоғары оқу орны студенттері мен магистранттарына арналған.</t>
  </si>
  <si>
    <t>Талипов С. Н.</t>
  </si>
  <si>
    <t>Современное визуальное программирование на Java в среде NetBeans</t>
  </si>
  <si>
    <t>В учебном пособии рассматриваются вопросы создания кроссплатформенных программ с графическим интерфейсом на современном языке программирования Java в среде разработки NetBeans.Учебное пособие представляет интерес для студентов специальностей «Вычислительная техника и программное обеспечение», «Информационные системы», «Информатика», а также для всех желающих, которые хотят войти в профессиональный мир программирования на Java.</t>
  </si>
  <si>
    <t>Тамабаева К.У.</t>
  </si>
  <si>
    <t>Көркем шығарманы талдау жолдары</t>
  </si>
  <si>
    <t>Оқу құралында қазіргі қазақ әдебиетінің көрнекті өкілі, белгілі қаламгер Тынымбай Нұрмағамбетов шығармашылығы толыққанды зерделеніп, көркем туындыларының идеялық-көркемдік ерекшеліктері айқындалады. Және жазушы шығармашылығындағы ізденістерді саралау арқылы көркем шығарма табиғатын талдап-танудың жолдары көрсетіледі. 
 Оқу құралы жоғары оқу орындарының студенттері мен магистрлеріне, ғылыми ізденістегі жас оқытушыларға арналған.</t>
  </si>
  <si>
    <t>Тәуелсіз ел әдебиетінің даму ерекшелігі</t>
  </si>
  <si>
    <t>Оқулықта тәуелсіздік алғаннан кейінгі әдебиетіміздің жанрлар бойынша даму ерекшелігіне шолу жасалып, сипатталады. Жекелеген сөз зергерлерінің шығармашылық ізденістері желісінде әдебиеттің даму ерекшелігі, тақырыптық арналардың игерілу жайы мен идеялық мазмұнды берудегі жаңаша көркемдік әдіс-тәсілдер, дәстүр жалғастығы көріністері мазмұндалады. Және ақын-жазушы шығармашылығындағы ізденістерді саралау арқылы көркем шығарма табиғатын талдап-танудың жолдары көрсетіледі. Оқулық жоғары оқу орындарының студенттері мен магистрлеріне, ғылыми ізденістегі жас оқытушыларға арналған.</t>
  </si>
  <si>
    <t>Тамаев С.</t>
  </si>
  <si>
    <t>Квантық механиканың есептер жинағы</t>
  </si>
  <si>
    <t>Кванттық механика курсы бойынша есептер жинағы педагогикалық институттар мен университеттердің «физика» (05В01100) мамандығында оқитын студенттерге арналған. Есептер жинағының мазмұны мемлекеттік жоғары кәсіптік білімге арналған типтік бағдарламаға сәйкес жазылған.
 Оқу құралында есептер мен мысалдарды талдау негізінде кванттық механика курсын баяндау болып табылады. Мұнда, тәжірибелік қолданылуы көптеп табылған кванттық механиканың негізгі бөлімдері қамтылған, яғни оқу құралында релятивистік емес кванттық механиканың физикалық негіздері мен математикалық аппараттары есептер түрінде баяндалған.
 Оқу құралы 9 тараудан тұрады. Әрбір тарауда алдымен негізгі анықтамалармен мен формулалар берілген. Бағдарламалық материалдарды терең зерттеп, оқу үшін әдебиеттер көрсетілген және білімгерлердің өзбетінше оқып үйренулері үшін сұрақтар берілген. Оқу құралының мазмұны математикалық қосымшалармен толықтырылған. Кванттық механика курсында кездесетін, студенттердің игеруіне қиын соғатын кейбір арнаулы функциялар мен полиномдарды есептеу үшін алгоритмдері жасалынып, ЭВМ – да есептеу формулалары берілген.
 Сонымен бірге, оқу құралының қосымша бөлімінде негізгі физикалық формулалар, тұрақтылардың мәндері, металдардың қасиеттері берңлген.</t>
  </si>
  <si>
    <t>Танашев С.Т., Пусурманова Г.Ж.</t>
  </si>
  <si>
    <t>Мұнай майларын дайындау және өндіру технологиясы. 1 том</t>
  </si>
  <si>
    <t>Мұнай майларын дайындау және өндіру технологиясы. 2 том</t>
  </si>
  <si>
    <t>Танирбергенова А.Ш., Ишенгельдиева М.Г. , ред. Кусаинов Ғ.М.</t>
  </si>
  <si>
    <t>Психологиялық тренинг: Практикалық нұсқау</t>
  </si>
  <si>
    <t>Әдістемелік құралда әлеуметтік-психологиялық тренинг туралы жалпы ұғым, тренингтерді ұйымдастырудың тәсілдері, құралдары мен негізгі ерекшеліктері қарастырылған. Сонымен қатар жасөспірімдермен жұмыс жүргізуге арналған психологиялық жаттығулар мен тренинг бағдарламалары жинақталған. 
 Әдістемелік құрал жоғарғы оқу орындары мен колледж оқушыларына, тәжірибелік психологтарға, педагогикалық жұмыскерлер мен білім беру ұйымдарының жетекшілеріне, біліктілікті арттыру жүйесінің тыңдармандарына, коучтар мен тренерлерге арналған.</t>
  </si>
  <si>
    <t>Тантыбаева Б.С., Ибатаев Ж.Ә.</t>
  </si>
  <si>
    <t>Химиядан жұмбақ есептер</t>
  </si>
  <si>
    <t>Ұсынылып отырған оқу құралында химия бойынша жүзден аса қиындатылған, шешілуі жағынан дәстүрлі оқулықтарда жиі кездеспейтін есептер жинақталған. Жұмбақ есептер химия ғылымындағы ең бір практикалық маңызды мәселе – белгісіз затты анықтауға, оның қасиеттерін сипаттауға, болжауға бағытталған. Есептер бір қарағанда типтес болғанымен химияның түрлі саларын қамтып, жан-жақты білімді талап етеді, сондықтан оларды шешу барысында оқушылардың, студенттердің жалпы танымы, әсіресе химиялық танымы жақсы дамиды.
 Оқу құралы жоғарғы оқу орындарының химиялық, технологиялық, экологиялық мамандықтары студенттеріне, жоғарғы сынып оқушыларына, сонымен қатар басқа да химия саласы бойынша ізденген көпшілікке арналған.</t>
  </si>
  <si>
    <t>Тантыбаева Б.С., Оразова С.С., Разханова С.С.</t>
  </si>
  <si>
    <t>Оқулық оқу бағдарламасына сай құрастырылған. Оқулықта химияның негізгі ұғымдары, атап айтқанда атом-молекулалық ілім, атом құрылысы, Д.И.Менделеевтің периодтық заңы мен элементтердің периодтық жүйесі, химиялық байланыс түрлері мен реакция жылдамдығы және анорганикалық қосылыстардың негізгі кластарының теориясы қарастырылып, әрбір тақырып бойынша бекітуге арналған сұрақтар мен тапсырмалар берілген.
 Ұсынылып отырған оқу әдістемелік құралы колледж және химиялық емес мамандық студенттерін оқытуға көмекші құралы ретінде химияның теориялық курсында өтілген материалдарды терең меңгеруге арналған.</t>
  </si>
  <si>
    <t>Тантыбаева Б.С., Шаихова Б.Қ., Даутова З.С., Абилев М.Б.</t>
  </si>
  <si>
    <t>Бейорганикалық химия практикумы 1 бөлім</t>
  </si>
  <si>
    <t>Ұсынылып отырған оқулықта бейорганикалық химияның теориялық негізі бойынша зертханалық жұмыстардың әдістемесі, тақырып бойынша теория, жаттығулар мен есептер, есептердің шығару үлгілері берілген. Оқулық жоғары оқу орындарының 5В060600, 5В11200 «Химия», 5В011300, 5В060700 «Биология», «Қайта өңдеу өндірісі технологиясы» және «Материалтану» мамандықтары студенттеріне арналған. Оқулықтың бұрынғы шыққан нұсқасы өңделіп, толықтырылып беріліп отыр.</t>
  </si>
  <si>
    <t>Тантыбаева Б.С., Шакирова А.Қ.</t>
  </si>
  <si>
    <t>Бейорганикалық химия практикумы 2 бөлім</t>
  </si>
  <si>
    <t>Ұсынылып отырған оқу құралында периодтық жүйенің элементтер химиясы бойынша зертханалық жұмыстардың әдістемесі, тақырып бойынша теория, жаттығулар мен есептер және сұрақтар берілген. Оқулық жоғары оқу орындарының 5В060600, 5В11200 «Химия», 5В011300, 5В060700 «Биология», Технология және материалтану мамандықтары студенттеріне арналған. Оқулықтың бұрынғы шыққан нұсқасы өңделіп, толықтырылып беріліп отыр.</t>
  </si>
  <si>
    <t>Тапанова С.Е.</t>
  </si>
  <si>
    <t>Журналистика және шешендік өнер</t>
  </si>
  <si>
    <t>Қазақ әдебиеті</t>
  </si>
  <si>
    <t>Қазақ романдарындағы ғашықтық сарын (2 томда)</t>
  </si>
  <si>
    <t>Бұл ғылыми еңбекте ауыз әдебиеті үлгілерінен бастап, бүгінгі қазақ әдебиеті туындылары негізінде ғашықтық сезім мен махаббат көрінісі туралы ғылыми ой жүйеленеді.
 Ақын, сал-серілер өмірі арқау болған шығармалардағы махаббат желісі қоғамдық орта, дәуір сипатымен өзектестіріле талданады. Халық тарихының әр кезеңдері суреттелетін романдардағы махаббат арнасында қабаттаса көрініп жататын ұлттық психология, ұлттық этика, ұлттық ғұрып, салт-дәстүрдің тәлімдік мәні, өнегелік болмысы тұжырымдалады.
 Кітап әдебиеттану саласының мамандарына, жоғары оқу орнының студенттеріне арналған.</t>
  </si>
  <si>
    <t>Бұқаралық ақпарат құралдарының тілі мен стилі (мерзімді баспасөз)</t>
  </si>
  <si>
    <t>Тапанова С.Е., Жумабеков М.К.</t>
  </si>
  <si>
    <t>Спортивная журналистика</t>
  </si>
  <si>
    <t>В учебно-методическом пособии по дисциплине «Спортивная журналистика» рассматривается система спортивной журналистики в Казахстане; прослеживается путь развития спортивных СМИ с момента зарождения до настоящего времени; дается всесторонняя характеристика всем специализированным спортивным изданиям; рассматривается тематика, проблематика, языковые особенности, дизайн, кадровый потенциал специализированных спортивных изданий; определяются перспективы дальнейшего развития спортивной журналистики в Казахстане. Учебно-методическое пособие разработано на основе учебного пособия: Ниязгулова А. Спортивная печать Казахстана: тенденции развития: Учебное пособие. – Алматы: Қазақ университеті, 2004. 116 с</t>
  </si>
  <si>
    <t>Тапанова С.Е., Мамаева Ж.Б.</t>
  </si>
  <si>
    <t>Кітап ісіндегі логистика</t>
  </si>
  <si>
    <t>Оқу құралында кітап ісіндегі логистиканың даму тарихы мен қалыптасуына, теориясы мен методологиясына заман талаптары тұрғысынан талдау жасалды. Сондай-ақ кітап басу ісінде кітап өніміне берілген тапсырысты саралап, сатып алуды басқару мен ұйымдастырудың әдіс-тәсілдері қамтылды. Бүгінгі кітап тарату ісіндегі мәселелер мен тасымалдаудың түрлері, логистикалық делдалдары таңдау критерийлері жан-жақты қарастырылды. Оқу құралы баспа ісі мамандығының білім алушылары мен сала мамандарына арналған</t>
  </si>
  <si>
    <t>Тасимова А.А.</t>
  </si>
  <si>
    <t>Тәрбие жұмысының теориясы 
 мен әдістемесі</t>
  </si>
  <si>
    <t>«Тәрбие жұмысының теориясы мен әдістемесі» оқу құралы бакалавриатта оқытылатын міндетті білім беру компоненттерінің құрамына енген, жалпы орта білім негізінде күндізгі оқытудың 3-курс студенттері үшін «5B010300» - «Педагогика және психология» мамандығына арналған TZhTA-3301-Тәрбие жұмысының теориясы мен әдістемесі пәні бойынша Қазақстан Республикасының мемлекеттік жалпыға бірдей білім беру стандартына және Типтік оқу бағдарламасы негізінде құрастырылып, қазіргі тәрбие мәселесінен туындайтын ғылыми жетістіктер мен ұстанымдарды қамтыған, практикалық тәрбие шараларын ұйымдастыруды да жан-жақты қарастырған оқу құралы.
 Оқу құралы тәрбие жұмыстарын ұйымдастыруда қолданбалық, әдістемелік тұрғыда дайындалып, оқу үдерісінде және студенттер білімін сырттай сынақтан өту кезеңдерінде кеңінен қолданыс табуда.</t>
  </si>
  <si>
    <t>Современные образовательные технологии</t>
  </si>
  <si>
    <t>Данное учебное пособие по использованию современных технологии образования предназначено для студентов, магистрантов, преподавателей, учителей, работающих и обучающихся по инновационной технологии. В работе представлены основные требования к применению современных образовательных технологии применительно к целям и задачам обучения. Так же в работе представлены основные требования к применению метода проектов, разработке и использованию метода проектов, определения границ его педагогической целесообразности, обоснованы этапы реализации в логической последовательности с целью формирования творческой, компетентной личности.</t>
  </si>
  <si>
    <t>Тасимова А.А. (A.A.Tassimova)</t>
  </si>
  <si>
    <t>Modernization Of education</t>
  </si>
  <si>
    <t>The book "devoted to the modernization of the national model of multilevel continuous education based on priorities of Strategic Plan of Development of the Republic of Kazakhstan till 2020 for integration in the global educational space and satisfaction of the needs of individuals and knowledge-based society. The author gives the analysis of the processes of education reform in Kazakhstan demanded the development of appropriate methodology, which allows not only to identify the main problems of modernization and to assess their impact on the educational process itself, but also to identify possible strategic priorities of reforms in the future. This monograph will help determine the undergraduate, student, teacher, tutor, -“Why study of the modernization processes are so important from the point of view of modernity?”.</t>
  </si>
  <si>
    <t>Ethnopedagogics</t>
  </si>
  <si>
    <t>The textbook "Ethnopedagogics" on the fundamentals of national education is intended for students, undergraduates, teachers, teaching folk pedagogy compared to traditional teaching. The paper presents the basic requirements for the application of the popular saying, rites and rituals in the educational process to educate the perfect man. This guide will help determine the undergraduate, student, teacher, tutor, “Why study of the subject "Ethnopedagogics" is so important from the point of view of modernity.</t>
  </si>
  <si>
    <t>Тастанбеков Б.М.</t>
  </si>
  <si>
    <t>Сандық фотографияны тергеу әректі Барысында қолдану</t>
  </si>
  <si>
    <t>Оқу құралында тергеу әрекеттері барысында қылмысты ашу, тергеу және алдын алуда қоданылатын соттық фотографияның әдістері мен тәсілдер, фотоматериалдар түрлері қарастырылды, оның ішінде қазіргі таңда басым бағытқа ие болған сандық фотоаппараттың құрылысы, қолдану тәсілдері мен баспалау құралдарының түрлері қамтылған. Оқу құралы «химия» мамандығының «Химиялық, криминалистикалық және экологиялық сараптау» мамандандыруына және «құқықтану» мамандығы бойынша жоғарғы оқу орындарында мемелкеттік тілде дайындалатын студенттер арналған.</t>
  </si>
  <si>
    <t>Тастанбеков Б.М., Танкеев Е.Б.</t>
  </si>
  <si>
    <t>Құжаттарды техника-криминалистік зерттеу</t>
  </si>
  <si>
    <t>Оқу құралында полиграфиялық өнімдер, олардың түрлері, қорғаныс элементтері, оларды зерттеудің ерекшеліктері, көшіру-көбейту құралдары мен олардың құрылысы, осы құралдың көмегімен әзірленген құжаттардағы жалпы және жеке белгілер зерттелген. Сонымен бірге қасақана жойылған, оның ішінде өртенген, мәтінге бояу немесе сия төгілген, шимайлап сызылған белгілері бар құжаттағы бастапқы мәтінді қалпына келтірудің физикалық, химиялық және физика-химиялық әдістері қолданып зерттеу жүргізілген. Оқу құралы «Құқықтану» мамандығы және «Химиялық, криминалистикалық және экологиялық сараптау» мамандандыру бойынша жоғарғы оқу орындарында мемлекеттік тілде дайындалатын студенттер арналған.</t>
  </si>
  <si>
    <t>Тастанбеков Бекболат Мұтәұлы Омашева Қалия Құттыбыйқызы</t>
  </si>
  <si>
    <t>КРИМИНАЛИСТИКА (Химия мамандығы студенттеріне арналған оқу құралы)</t>
  </si>
  <si>
    <t>Оқу құралында қылмысты ашу, тергеу және алдын алуда қоданылатын криминалистиканың жалпы теориясы, криминалистикалық әдіс, тәсілдер және қылмыс іздерін табу, бектіу, алудың және зерттеудің криминалистикалық техникасы, оның ішінде трасологиялық (дактилоскопиялық, түрлі нысандарда бейнеленген және т.б.) іздерді зерттеудің әдістері мен тәсілдері қарастырылған. Оқу құралы «құқықтану» мамандығы және «Химиялық, криминалистикалық және экологиялық сараптау» мамандандыру бойынша жоғарғы оқу орындарында мемелкеттік тілде дайындалатын студенттер арналған.</t>
  </si>
  <si>
    <t>Тасыбаева Ш.Б.</t>
  </si>
  <si>
    <t>Технологическое оборудование жироперерабатывающих предприятий</t>
  </si>
  <si>
    <t>Тасыбаева Ш.Б., Төленов А.Т., Пернебеков С.С.</t>
  </si>
  <si>
    <t>Көлік құралдарының энергетикалық қондырғылары</t>
  </si>
  <si>
    <t>Оқу құралында техникалық термодинамиканың қысқаша негiздерi мен көлiк құралдарының iштен жану қозғалтқыштарында өтетiн жұмыс процестерiнiң теориясы баяндалған және қозғалтқыштардың жұмыс циклының өту барысына, олардың қуаттық және үнемдiлiк көрсеткiштерiне әсер етушi факторлар талданған.
  Автомобиль және трактор қозғалтқыштарын есптеуге қажеттi мәлiметтер бiр жүйеге келтiрiлген және оларды есептеу тәсiлдерi қарастырылған. Қозғалтқыштардың жылулық есебiн, жылулық теңдеуiн және жылдамдық сипаттамаларын есептеу формулалары мен кестелерi келтiрiлген.
  Оқу құралы 050713 - «Көлiк, көлiк техникасы және технологиялары» және 050901- «Тасымалдауды, қозғалысты ұйымдастыру және көлiктi пайдалану» мамандықтары бойынша бакалавлар даярлайтын жоғары оқу орындарына арналған.</t>
  </si>
  <si>
    <t>Татаева Р.К.</t>
  </si>
  <si>
    <t>Лабораторный контроль физико-химической, биологической безопасности воды</t>
  </si>
  <si>
    <t>В учебном пособии изложены основные методы водоподготовки, нормативно-правовые акты, стандарты и санитарные правила, применяемые для оценки качества поверхностных вод, питьевой воды, методики анализа природных вод с их чувствительностями и погрешностями, методы анализа химической и биологической безопасности воды в эпидемиологическом отношении, показатели вредных химических веществ, которые поступают или образуются в питьевой воде в процессе ее основной и специальной подготовки. В учебном пособии приводятся санитарно-эпидемиологические требования к источникам хозяйственно-питьевого водоснабжения. Учебное пособие предназначено для преподавателей, студентов, магистрантов по специальностям «Экология», «Биология», «Медицина».</t>
  </si>
  <si>
    <t>Производственные аэрозоли и липиды организма</t>
  </si>
  <si>
    <t>Татиева М.М.</t>
  </si>
  <si>
    <t>Оценка ювелирных изделий на примере ломбарда «Принцип»</t>
  </si>
  <si>
    <t>В данном учебном пособии рассмотрены вопросы оценки объектов интеллектуальной собственности в рыночной экономике, в условиях современного состояния рынка ОИС в Республике Казахстан.
 Рассматриваются перечень документов, использованных при оценке, основные термины и определения, применяемые в отчете при оценке ОИС, а также: основные подходы к оценке стоимости интеллектуальной собственности. Значительное место отведено методике определения годового экономического эффекта, образовавшегося в результате использования объекта интеллектуальной собственности, а также изложению основных методов оценки ОИС. Учебное пособие предназначено для специалистов, занимающихся разработкой и оценкой объектов интеллектуальной собственности в инновационной сфере, научных работников, а также студентов, обучающихся по специальности «Оценка» при изучении курса «Оценка интеллектуальной собственности и нематериальных активов».</t>
  </si>
  <si>
    <t>Методические рекомендации по оценке стоимости интеллектуальной собственности</t>
  </si>
  <si>
    <t>В данном учебном пособии рассмотрены вопросы оценки объектов интеллектуальной собственности в рыночной экономике, в условиях современного состояния рынка ОИС в Республике Казахстан.
 Рассматриваются перечень документов, использованных при оценке, основные термины и определения, применяемые в отчете при оценке ОИС, а также: основные подходы к оценке стоимости интеллектуальной собственности. Значительное место отведено методике определения годового экономического эффекта, образовавшегося в результате использования объекта интеллектуальной собственности, а также изложению основных методов оценки ОИС.
 Учебное пособие предназначено для специалистов, занимающихся разработкой и оценкой объектов интеллектуальной собственности в инновационной сфере, научных работников, а также студентов, обучающихся по специальности «Оценка» при изучении курса «Оценка интеллектуальной собственности и нематериальных активов».</t>
  </si>
  <si>
    <t>Особенности и проблемы использования интеллектуальной собственности и нематериальных активов в условиях инновационно-ориентированной экономики</t>
  </si>
  <si>
    <t>В данном учебном пособии рассмотрены вопросы теоретических основ оценки нематериальных активов, а также понятие и классификация нематериальных активов. Были исследованы виды стоимости, подходы и методы оценки нематериальных активов.
  Особое внимание в данной работе уделено особенностям использования интеллектуальной собственности в нематериальных активах предприятия.
 Значительное место отведено изучению особенностей спроса на услуги по оценке ИС и НМА и проблемам использования интеллектуальной собственности и нематериальных активов в условиях инновационно-ориентированной экономики.
 Учебное пособие предназначено для специалистов, занимающихся практической оценкой инвестиционных проектов, научных работников, а также студентов, обучающихся по экономическим специальностям при изучении курсов «Оценка бизнеса» и «Оценка инновационных технологий».</t>
  </si>
  <si>
    <t>Оценка экономической эффективности инвестиционного проекта</t>
  </si>
  <si>
    <t>В данном учебном пособии рассмотрены вопросы экономической сущности инвестиционного проекта как объекта оценки, а также методы оценки нематериальных активов (НИОКР). Была произведена оценка нематериального актива на примере пакета технической документации научно-исследовательской и опытно-конструкторской разработки. 
 Особое внимание в данной работе уделено модификации и практическому применению современных методов оценки стоимости НИОКР. Рассмотрен зарубежный и отечественный опыт оценки НИОКР.
 Значительное место отведено оценке экономической эффективности научно-исследовательских и опытно-конструкторских работ на предприятиях
 Учебное пособие предназначено для специалистов, занимающихся практической оценкой инвестиционных проектов, научных работников, а также студентов, обучающихся по экономическим специальностям при изучении курсов «Оценка бизнеса» и «Оценка инновационных технологий».</t>
  </si>
  <si>
    <t>Оценка бизнеса</t>
  </si>
  <si>
    <t>В данном учебном пособии изложены особенности и проблемы оценки бизнеса в условиях рыночной экономики, а также организационно-управленческие и правовые аспекты оценочной деятельности, теоретические основы оценочной деятельности, виды стоимости, подходы и методы оценки бизнеса.
 Значительное место отведено исследованию практического опыта и особенностям оценки стоимости предприятия для конкретных целей, а также оценке стоимости предприятия как действующего и оценке стоимости предприятия в целях инвестирования.
 Учебное пособие предназначено для специалистов, занимающихся разработкой и оценкой объектов бизнеса, а также интеллектуальной собственности в инновационной сфере, научных работников, а также студентов, обучающихся по специальности «Оценка» при изучении курса «Оценка бизнеса».</t>
  </si>
  <si>
    <t>Татиева М.М., Фет Е.П., Шаймардан А.Ш.</t>
  </si>
  <si>
    <t>Тенденции развития малого и среднего бизнеса в РК в условиях глобализации</t>
  </si>
  <si>
    <t>В данном пособии подробно рассмотрены современные проблемы развития предпринимательской деятельности: комплексное исследование рынка, факторы, влияющие на предпринимательскую деятельность, определены этапы становления и развития предпринимательской деятельности в Республике Казахстан, а также предусмотрена роль государства в развитии предпринимательской деятельности.
 В этой работе особое внимание было уделено анализу основных показателей состояния малого бизнеса в Казахстане. В РК значительное место отводится основным направлениям и перспективам развития малого бизнеса.
 Учебное пособие предназначено для специалистов, занимающихся исследованием процессов осуществления государственной поддержки малого и среднего бизнеса в Республике Казахстан, разработки приоритетных направлений ее развития, научных работников, а также студентов, обучающихся по экономическим специальностям при изучении курса «предпринимательство».</t>
  </si>
  <si>
    <t>Татиева М.М., Шаймардан А.</t>
  </si>
  <si>
    <t>Финансовое посредничество на фондовом рынке РК: проблемы и пути решения</t>
  </si>
  <si>
    <t>В учебном пособии изложена предметная область финансовых посредников, в которой рассмотрены проблемы и пути решения финансового посредничество на фондовом рынке РК. Рассмотрены сущность финансовой посреднической деятельности и формы финансового посредничества на фондовом рынке, также основные этапы становления и развития финансового посредничества в Республике Казахстан. Сделан анализ финансового посредничества на фондовом рынке Казахстана.
 Областью пpименения pезультатов исследования являются фондовой pынок и оpганизации, составляющие его инфpастpуктуpу, котоpые непосpедственно занимаются посpеднической деятельностью.
 Внедpение содеpжащиеся в нем выводов могут быть полезными для выpаботки меp госудаpственного pегулиpования национального фондового pынка, напpавленных на усиление его pоли в экономике стpаны в пpоцессе поддеpжания макpоэкономической стабильности и pеализации потенциала экономического pоста.
 Учебное пособие предназначено для самостоятельной работы студентов экономических специальностей ВУЗов, изучающих дисциплины «Финансовые рынки и посредники».</t>
  </si>
  <si>
    <t>Таубаева М.Е., Корганова С.С.</t>
  </si>
  <si>
    <t>Ұлтаралық қатынастардың қазіргі мәселелері</t>
  </si>
  <si>
    <t>международные отношения</t>
  </si>
  <si>
    <t>Бұл оқу құралында Қазақстан Республикасындағы ұлтаралық қарым-қатынастар саясатындағы, өзекті проблеманың құрамдас бөлігі ретінде зерттелген.Осы ғылыми еңбекте негізінен қазіргі Қазақстандағы ұлтаралық қарым-қатынастағы келісім мен қатар ұлтаралық қарым-қатынастардың ерекшеліктерінің жүзеге асыру жолдары қарастырылған. Қоғамды өмірді демократияландыру саясатының және ұлтаралық қарым-қатынастар мен ұлттық идеяны қалыптастыру, Мәңгілік Ел процесіне тигізетін ықпалы және сонымен қатар барша қазастандықтардың отаншылдық сезімін арттыру жолдары ашып көрсетілген. Қазіргі кезеңде Қазақстан Халқы Ассамблеясының этносаралық қарым-қатынаста жүргізіліп отырған саясатының алатын орны мен рөліне ерекше тоқталған. Осы оқу құралы студенттердің, магистранттардың, докторанттардың, оқытушылар мен мемлекеттік өкімет құрылымдары, ғылыми мекемелер қызметкерлерінің, сондай-ақ қалың оқырмандар қауымының қадесіне жарары сөзсіз.</t>
  </si>
  <si>
    <t>Таубаева М.Е., Корганова С.С., Мамашарипова Г.А.</t>
  </si>
  <si>
    <t>Халықаралық ұйымдар (2 томда)</t>
  </si>
  <si>
    <t>Бұл оқулықта халықаралық қатынастар саласындағы саясаттың бірі халықаралық ұйымдар, ең өзекті проблеманың құрамдас бөлігі ретінде зерттелген. Осы ғылыми еңбекте негізінен қазіргі әлемдегі халықаралық ұйымдардың қалыптасуы мен тарихи және дүниежүзілік саясаттағы алатын орны мен рөліне тоқталған. Халықаралық қарым-қатынастағы келісім мен қатар ұйымдардың ерекшеліктерінің жүзеге асыру жолдары қарастырылған. Қоғамдық өмірді демократияландыру саясатының және халықаралық ұйымдардағы қарым-қатынастар мен ұлттық идеяны қалыптастыру, Мәңгілік Ел процесіне тигізетін ықпалы және сонымен қатар барша қазастандықтардың отаншылдық сезімін арттыру жолдары ашып көрсетілген.Оқулық дипломатиялық және мемлекеттік өкімет қызметкерлеріне, жоғары оқу орындарының оқытушылары мен студенттеріне және ғылыми мекемелер қызметкерлерінің, магистранттардың, докторанттардың сондай-ақ қалың оқырмандар қауымының кәдесіне жарары сөзсіз, көпшілік қауымға арналған.</t>
  </si>
  <si>
    <t>Таубалдиева Ж, Оразбаев Ш.Е.</t>
  </si>
  <si>
    <t>Болашақ музыка мұғалімінің сөйлеу мәдениетін қалыптастыру</t>
  </si>
  <si>
    <t>Бoлaшaқ музыкa мұғaлiмінің cөйлeу мәдeниeтiн қалыптастыру тaқыpыбы бoйыншa жaзылғaн oқу құpaлы ғылымның coңғы жaңaлықтapынa cүйeнe oтыpып бaяндaлып, нeгiзі бoлaшaқ музыкa мұғaлiмінің cөйлeу мәдeниeтiнің әдic-тәciлдepi жaн-жaқты қaмтылғaн. Oқу құpaлы 5B010600 « Mузыкaлық бiлiм бepу» мaмaндығының cтудeнттepiнe apнaлғaн.
 Coнымeн қaтap,cтудeнттepдiң бoлaшaқ музыкa мұғaлiмінің cөйлeу мәдeниeтi apқылы тұлғaлық icкepлiгiн, шығapмaшылығын, кәciби ғылыми құзыpлығын қaмтaмacыз eтугe жaғдaй жacaйды Ocы oқу құpaлы музыкa мaмндығының cтудeнттepiнe, ғылыми жeтeкшiлepiнe,әдicкep oқытушылapынa, пeдaгoгикaлық oқу-тәpбиe жұмыcтapын өкiзу кeзeңiндe көмeгi тиepi cөзciз.</t>
  </si>
  <si>
    <t>Таубалдиева Ж.</t>
  </si>
  <si>
    <t>Музыкалық білім беру теориясын оқыту негіздері</t>
  </si>
  <si>
    <t>Ұсынып отырған оқу құралы музыкалық білім теориясы пәнінен кредиттік технология жүйесінде оқытуға байланысты Қазақстан Республикасы «Білім туралы» заңы және 2000-жылдың 30-қыркүйегінде қабылданған «Білім беру» жөніндегі мемлекеттік бағдарламасында көрсетілгендей, қоғамның экономикалық және әлеуметтік жағынан ілгерілеуінің маңызды факторы – білім берудің шығармашылық жағынан жеке тұлғаны қалыптастыруға дағды алу, ақыл-ой қорын жинау сияқты мақсаттарды көздейді.Бұл оқу құралы жоғары оқу орындарының кредиттік технология жүйесінде оқитын музыкалық білім беру мамандықтарының 3-курс студенттеріне және оқытушыларға құнды құрал болады деген сенімдеміз.</t>
  </si>
  <si>
    <t>Музыкаға оқыту әдістемесінің музыкалық іс-әрекет түрлері</t>
  </si>
  <si>
    <t>« Музыкаға оқыту әдістемесінің музыкалық іс-әрекет түрлері» - атты оқу құралы-музыкалық білім мамандығының білімгерлеріне тиянақты дайындықтарын ұйымдастыруға және әдістемелік жағынан жәрдем көрсетуге арналған. Болашақ музыка мұғалімдерін және магистранттарды кәсіби қызметке даярлайды
  Музыкалық іс-әрекет түрлерінің мазмұны және оларды ұйымдастыру мәселелері көкейкесті мәселе болып табылады. Мектептегі оқушылардың музыкалық іс-әрекеттері келесі бағытта болады,олар:музыканы тыңдау, музыкалыќқ орындаушылыќ іс-әрекеті, музыканы шығаруы мен импровизациялау), музыкалық-теориялық, музыкалық-тарихи, музыкалық көркемдік және музыкалық жанама іс-әрекеттерін ұйымдастыру мен олардың сипаттарына арнайы назар аударылады. Сонымен бірге музыка сабаѓыныњ т±тастай ±йымдастыру технологиясына, оныњ маќсатты баѓытына байланысты µзгешеліктеріне, тањдалѓан оќу таќырыбына, м±ѓалімніњ µзініњ кєсіби шыѓармашылыќ ±станымына да жоѓары мањыз беріледі.</t>
  </si>
  <si>
    <t>Таубалдиева Ж., Кунтуганова С.М.</t>
  </si>
  <si>
    <t>Домбыра күйлері арқылы студенттердің шығармашылық қызығушылығын дамыту жолдары</t>
  </si>
  <si>
    <t>Oқу құрaлы 5В010600 « Музыкaлық бiлiм беру» мaмaндығының студенттеріне арналған.
  Домбыра күйлері арқылы студенттердің шығармашылық қызығушылығын дамыту тақырыбы бойынша жазылған оқу құралы ғылымның соңғы жаңалықтарына сүйене отырып баяндалып, негізгі домбыра аспабына үйретудің әдіс-тәсілдері жан-жақты қамтылған. Сонымен қатар,студенттердің домбыра күйлері арқылы тұлғaлық icкeрлiгiн, шығaрмaшылығын, кәciби ғылыми құзырлығын қaмтaмacыз eтугe жaғдaй жacaйды</t>
  </si>
  <si>
    <t>Таубалдиева Ж., Танибергенова А.</t>
  </si>
  <si>
    <t>Болашақ қобыз сыныбы педагогының кәсіби құзіреттілігін қалыптастыру</t>
  </si>
  <si>
    <t>Оқу құралы -музыкалық білім мамандығының білімгерлеріне магистранттарына тиянақты дайындықтарын ұйымдастыруға және болашақ қобыз сыныбы педагогының кәсіби құзіреттілігін қалыптастыруды әдістемелік жағынан жәрдем көрсетуге арналған.Болашақ музыка мұғалімдерін кәсіби қызметке даярлауда қобыз сыныбы педагогының кәсіби құзіреттілігін қалыптастырудың алатын орны ерекше екені бәрімізге белгілі.Осыған орай, жоғары оқу орындарының педагогикалық үрдісінде кәсіби қызметке даярлауда қобыз сыныбы педагогының кәсіби құзіреттілігін қалыптастыру оқу құралы болашақ музыка мұғалімдерін даярлауда ілімдік және тәжірибелік бірлігін қамтамасыз етеді.
  Сол себептенде кәсіби қызметке даярлауда қобыз сыныбы педагогының кәсіби құзіреттілігін қалыптастыруды жоғары оқу орындарында студенттерге және магистранттарды білім беруді ізгілендіру,демократияландыру және интеграциялау идеяларын ендіруге, тұлғалық іскерлігін,шығармашылығын,кәсіби ғылыми құзырлығын қамтамасыз етуге жағдай жасайды.Бұл оқулықта « Болашақ қобыз сыныбы педагогының кәсіби құзіреттілігін қалыптастыру »-атты элективтік курс жұмысы толық бердік. Осы оқу құралы музыка мамандығының студенттеріне, магистранттарға ғылыми жетекшілеріне,әдіскер оқытушыларға педагогикалық оқу-тәрбие жұмыстарын өту кезеңінде көмегі тиері сөзсіз.</t>
  </si>
  <si>
    <t>Таукебаева К.С., Баубеков С.Д.</t>
  </si>
  <si>
    <t>Окантовочный швейный робот</t>
  </si>
  <si>
    <t>УЧЕБНИК</t>
  </si>
  <si>
    <t>Учебник «Окантовочный швейный робот» является одной из специальных дисциплин, определяющих профиль подготовки инженеров по специальностям 280800 «Технология швейных изделий», 280900 «Конструирование швейных изделий».
 Целью настоящего учебник яв¬ляется формирование широты мышления будущего специалиста – инженера швейника в области эффективного использования современного швейного оборудования, автоматизации контурной обработки при сборке изделий швейного производства.
 Основные задачи учебника заключаются в приобретении глубоких и всесторонних знаний в области применения современной техники, средств технологической оснастки, автоматизированной технологии основанной на применении Автоматизированной окантовочной машины.</t>
  </si>
  <si>
    <t>Жалпы техникалық және арнайы пәндерді оқыту әдістемесі</t>
  </si>
  <si>
    <t>Оқу-әдістемелік кешенінде әдіс-тәсілдер пән ретінде оқу барысының заңдылықтары мен ерекшеліктерін қарастырады. Әдіс-тәсілдердің міндеті осы оқыту процесінің бір-бірімен байланыстылығын зерттей отырып, нәтижесінде ойлап табылған мәселелер арқылы оқытуды жаңартып отыру. Әдіс-тәсілдер оқытудың мән-мақсатын айқындай отырып, әрбір оқушыны жан-жақты дамытуды көздейді. Оқыту үрдісі әрқашан белгілі бір мақсатқа бағытталған. Оның мақсаты оқушыларды біліммен қаруландырып қана қоймай, өзінің позициясын толығымен ұстанып қорғайтын, қоғамда өзіндік орнын таба білетін тұлғаны тәрбиелеу.
 6М012000- «Кәсіптік оқыту» (сала бойынша) мамандығының білімгерлеріне арналған оқу-әдістемелік кешенінде «Жалпы техникалық және арнайы пәндерді оқыту әдістемесі» пәнінің типтік бағдарламасының материалдарында кейінгі жылдары қол жеткізген теориялық және іс-жүзінде атқарылатын шараларын білімгерлерге жан-жақты жеткізу қарастырылған.</t>
  </si>
  <si>
    <t>Таукебаева К.С., Баубеков С.Ж., Таукебаева Т.Ж.</t>
  </si>
  <si>
    <t>Тамақ әзірлеу технологиясы</t>
  </si>
  <si>
    <t>Оқулықта 0107000 - Технология пәні бойынша колледждерде оқылатын «Тамақ әзірлеу технологиясы» пәні бойынша тамақ өнімдерін өндірудің теориялық негіздерінің барлық кешені қарастырылған. Әртүрлі өнімдердің химиялық құрамы мен физикалық қасиеттерінің сипаттамасы, шикізаттарды алғашқы өңдеудің және жартылай фабрикаттарды дайындаудың негізгі әдістеріне, жылумен өңдеу тәсілдеріне, сонымен қатар жоғары температураның әсерінен өнімдерде жүретін өзгерістерге сипаттама берілген.
  Тамақ өнімдерінің сапасына, оларды сақтау мезгіліне және сатылуына қойылатын талаптарға ерекше көңіл бөлінген.
  Ұлттық тағамдарды, сүт тағамдарын дайындау технологиясының ерекшеліктері, көкөністен тағамдар әзірлеу және олардың дәрумендік қасиеттері кеңінен қамтылған.</t>
  </si>
  <si>
    <t>Ташатов Н.Н., Джузбаева Б.Г.</t>
  </si>
  <si>
    <t>Теория графов и их алгоритмы</t>
  </si>
  <si>
    <t>Тебенова К. С., Ахметова Н.Ш., Заркенова Л.С.</t>
  </si>
  <si>
    <t>Мүмкіндіктері шектеулі балаларға математиканы окыту әдістемесі</t>
  </si>
  <si>
    <t>Ұсынылып отырған «Мүмкіндігі шектеулі балаларға математиканы оқыту әдістемесі» атты оқулығында арнайы білім беру ұйымдарында мүмкіндігі шектеулі балаларға математиканы оқытудың мақсат-міндеттері, мазмұны мен әдісі, сонымен қоса аталмыш оқу пәнінің негізгі тақырыптарын оқыту әдістемесі қарастырылады. Ақыл-ойы кем оқушыларды оқытуда қолданатын құралдар мен оқыту әдістері олардың психологиялық дамуы мен потенциалды мүмкіндіктерін ескере отырып қарастырылады. 
 Оқулық «Дефектология» мамандығы бойынша оқитын студенттерге, магистранттарға және оқытушылар мен арнайы білім беру саласында қызмет ететін мамандарға және математикаға оқытуда қиындықтары бар балалардың ата-аналарына арналған.</t>
  </si>
  <si>
    <t>Тебенова К.С.</t>
  </si>
  <si>
    <t>Дамуында ауытқулары бар балалар</t>
  </si>
  <si>
    <t>Дети с отклонениями в развитии</t>
  </si>
  <si>
    <t>Профессиональный риск для здоровья пользователей видеодисплейных терминалов: от оценки до управления</t>
  </si>
  <si>
    <t>В монографии раскрыта методология оценки профессионального риска для здоровья от комбинированного и потенцирующего воздействия комплекса различных неблагоприятных факторов, в том числе малой интенсивности, продуцирующихся в процессе профессиональной эксплуатации компьютеров на основе видеодисплейной технологии (на примере работников телефонной связи). В работе осуществлен анализ влияния неблагоприятных факторов производственной среды и трудового процесса в сфере предоставления услуг связи, научно обоснована система оценки и управления профессиональными рисками в результате комплексного гигиено-физиологического мониторинга профессиональной деятельности работников видеодисплейных терминалов в справочно-информационных службах связи и представлены механизмы их предупреждения и оптимизации. Научное издание адресовано лицам, использующим в своей профессиональной деятельности видеодисплейные терминалы, научным работникам, магистрантам.</t>
  </si>
  <si>
    <t>Тебенова К.С., Каргин С.Т., Заркенова Л.С., Рымханова А.Р.</t>
  </si>
  <si>
    <t>Основы инклюзивного образования</t>
  </si>
  <si>
    <t>Учeбнoe пocoбиe paccмaтpивaeт тeopию ocoбыx oбpaзoвaтeльныx пoтpeбнocтeй; пoнятия o кaтeгopияx дeтeй c нapyшeниями пcиxoфизичecкoгo paзвития, иx ocoбeннocтяx пoзнaвaтeльнoй дeятeльнocти, эмoциoнaльнo-вoлeвoй cфepы и личнocти. Пpeдcтaвлeны ocнoвныe тeндeнции и пepcпeктивы paзвития инклюзивнoгo oбpaзoвaния в Pecпyбликe Кaзaxcтaн, a тaкжe peкoмeндaции пo opгaнизaции и peaлизaции инклюзивнoгo (интeгpиpoвaннoгo) oбyчeния, paзpaбoткe индивидyaльныx oбpaзoвaтeльныx мapшpyтoв, пpoвeдeния мoнитopингa и т.д. Учeбнoe пocoбиe пpeднaзнaчeнo paбoтникaм cпeциaльнoгo и инклюзивнoгo oбpaзoвaния, cтyдeнтaм и мaгиcтpaнтaм cпeциaльнocтeй «Oбpaзoвaниe»</t>
  </si>
  <si>
    <t>Тектигул Ж.О.</t>
  </si>
  <si>
    <t>Эволюция общетюркских аффиксов в казахском языке</t>
  </si>
  <si>
    <t>В монографии в тесном взаимодействии рассматриваются процессы полисемантического способа развития общетюркских аффиксов в казахском языке; с привлечением конкретныхязыковых фактов объясняются сложные процессы смены функций и, соответ-ственно, изменения значений аффиксов; со структурно-семантической позиции систематизируется формирование общетюркских синкретичных корней.Книга предназначена для преподавателей и студентов филологических факультетов университетов, а также для учителей и учащихсясредних общеобразовательных, средних специальных учебных заведений, специалистовв области лингвистики.</t>
  </si>
  <si>
    <t>Тектіғұл Ж./Тектіғұл Ж.О.</t>
  </si>
  <si>
    <t>Қазақ тілінің тарихи грамматикасы</t>
  </si>
  <si>
    <t>Ұсынылып отырған оқу құралы «Қазақ тілінің грамматикасы» пәнінің бағдарламасын басшылыққа ала отырып дайындалған. Мұнда берілетін теориялық материалдар мен практикалық тапсырмалар жүйесі ғылыми тұрғыдан сараланып, көне орта және қазіргі түркі тілдері деректері мен қазақ тілі материалдары негізінде салыстырыла қарастырылады. Оқу құралы (өңделіп толықтырылған) жоғары оқу орындарының филология факультетінің студенттері мен оқытушыларына, тіл білімін зерттеушілерге арналған.</t>
  </si>
  <si>
    <t>Тектіғұл Ж.О. /Тектигул/</t>
  </si>
  <si>
    <t>Қазақ тіліндегі түркі негізді аффикстердің эволюциясы</t>
  </si>
  <si>
    <t>Монографиялық жұмыста қазақ тіліндегі жалпытүркілік қосымшалардың полисемантикалық жолмен даму процестері өзара тығыз байла-ныста қарастырылып, аффикстердің бір қызметтен екінші қызметке, соған сәйкес бір мағынадан екінші мағынаға өту сәттерінің күрделі құбылыстары тілдің дәйекті деректері негізінде түсіндіріледі, жалпытүркілік синкретті тұлғалардың қалыптасуы семантикалық-құрылымдық тұрғыдан жүйеленеді.Зерттеме университеттердің филология факультеттері оқытушы-лары мен студенттеріне, жалпы орта және арнаулы оқу орындарының ұстаздары мен шәкірттеріне, тілтану мамандарына арналған</t>
  </si>
  <si>
    <t>Телеуғали Т.М.</t>
  </si>
  <si>
    <t>Балық өсіру</t>
  </si>
  <si>
    <t>Кітапта ішкі су қоймаларында балық өсірудің қыры мен сыры кеңінен сөз болады. Еліміздің Азық-түлік программасына орай бұл істі ғылыми негізде жүргізу, қосалқы шаруашылықтарда шағын су қоймаларын, тоғандар жасап, оны тиімді пайдалан жауы әңгімеленеді, сондай-ақ балық аурулары мен оны емдеу жолдары, биологиялық-санитарлық экспертиза мәселелері жан-жақты қамтылған. Кітап агроөнеркәсіп мамандарына, қосалқы шаруашылық басшыларына, мал дәрігерлері мен зооинженерлерге, ихтиологтарға, ихтиопатологтарға, жоғары оқу орындарының студенттеріне арналған.</t>
  </si>
  <si>
    <t>Телеуғали Т.М., Қырықбайұлы С.</t>
  </si>
  <si>
    <t>Мал дәрігерлік-санитарлық сараптау және мал шаруашылығы өнімдерінің технологиясы мен стандарттау негіздері</t>
  </si>
  <si>
    <t>Оқулықта ет-сүт, жұмыртқа, балық, бал және басқа тағамдық өнімдерді мал дәрігерлік-санитарлық сараптан өткізу тәртібі, оларды өңдеу технологиясының негіздері мен мемлекеттік сатндарт талаптары пән бағдарламасына сәйкес жазылған. Малды тасымалдау ережесі, сою, өңдеу, ұша мен ағзаларды тексеру әдістері және ауру малдардың сойыс өнімдеріне мал дәрігерлік-санитарлық баға беру мәселесі егжей-тегжейлі әңгімеленген. "Ветеринария" мамандығы бойынша жоғары оқу орындарының студенттеріне мамандарға арналған.</t>
  </si>
  <si>
    <t>Темербаева М.В.</t>
  </si>
  <si>
    <t>Безопасность пищевых продуктов</t>
  </si>
  <si>
    <t>В учебном пособии освещаются вопросы безопасности пищевых продук-тов. Разделы посвящены рассмотрению потенциально опасных веществ пи-щи, включая антиалиментарные факторы питания (токсичные компоненты пищевых продуктов), а также особенности использования и контроля транс-генного сырья. Подробно описаны различные виды чужеродных веществ: токсины микроорганизмов, микотоксины, токсические элементы, антибиотики, гормональные препараты, регуляторы роста растений, пестициды, удобрения, радионуклиды, пищевые добавки. Информация, представленная во всех главах учебного пособия, дана в соответствии с современным уровнем знаний в этих областях. Пособие содержит схемы, рисунки, таблицы, словарь терминов. Пособие предназначено для обучающихся ВУЗов по специальностям «Биотехнология», «Технология продовольственных продуктов», «Технология производства продуктов животноводства».</t>
  </si>
  <si>
    <t>Биотехнология в пищевой промышленности (в 2-х т.)</t>
  </si>
  <si>
    <t>В учебном пособии изложены основы биотехнологии в пищевой промышленности. Материал проиллюстрирован большим количеством таблиц, схем, рисунков. Пособие предназначено для обучающихся ВУЗов по специальностям «Биотехнология» и «Технология продовольственных продуктов».</t>
  </si>
  <si>
    <t>Санитария и гигиена пищевых производств (в 2-х т.)</t>
  </si>
  <si>
    <t>В учебном пособии освещаются вопросы санитарии и гигиены пищевых производств. Разделы посвящены структуре и функциям санитарно-эпидемиологического надзора РК, санитарно-гигиенической экспертизе пищевых продуктов, а также санитарно-гигиеническим требованиям к технологическим процессам производства, оборудованию, транспортировке, личной гигиене сотрудников пищевых производств, профилактике пищевых отравлений. Информация, представленная во всех главах учебного пособия, дана в соответствии с современным уровнем знаний в этих областях. Пособие содержит схемы, рисунки, таблицы, словарь терминов.
 Пособие предназначено для обучающихся ВУЗов по специальностям «Биотехнология», «Технология продовольственных продуктов», «Технология производства продуктов животноводства».</t>
  </si>
  <si>
    <t>Технология национальной и зарубежной кухни. 1-том (в 2-х т.)</t>
  </si>
  <si>
    <t>В учебнике изложены основы технологии национальной и зарубежной кухни. Материал проиллюстрирован большим количеством рисунков, содержит рецепты. Пособие предназначено для обучающихся ВУЗов по специальностям «Технология продуктов общественного питания и специального назначения», «Технология продовольственных продуктов», «Ресторанное дело».</t>
  </si>
  <si>
    <t>Технология национальной и зарубежной кухни. 2-том (в 2-х т.)</t>
  </si>
  <si>
    <t>Темербаева М.В., Ребезов М.Б.</t>
  </si>
  <si>
    <t>Теоретические и практические аспекты создания комбинированных пищевых продуктов специального назначения</t>
  </si>
  <si>
    <t>В монографии изложены научные принципы создания комбинированных пищевых продуктов. Подробно рассмотрены актуальные направления в производстве пищевых продуктов функционального, детского, геродиетического, лечебно-профилактического, диетического, спортивного назначения. Монография представляет интерес для преподавателей, обучающихся ВУЗов по специальностям «Биотехнология» и «Технология продовольственных продуктов», а также для работников пищевых производств.</t>
  </si>
  <si>
    <t>Темербаева М.В., Султумбаева А.К.</t>
  </si>
  <si>
    <t>Тағамдық және биотехнологиялық өндірістердің санитариясы мен гигиенасы</t>
  </si>
  <si>
    <t>Оқулықта тағам және биотехнологиялық өндірістерінің санитария мен гигиена мәселелері баяндалады. Оқулық барлық тарауларында ұсынылған ақпарат осы салалардағы қазіргі білім деңгейіне сәйкес берілген. Оқу құралы сызбалар, суреттер, кестелер, терминдер сөздігін қамтиды. Оқулық "Биотехнология", "Азық-түлік өнімдерінің технологиясы", "Мал шаруашылығы өнімдерін өндіру технологиясы" мамандықтары бойынша жоғары оқу орындарының білім алушыларына арналған.</t>
  </si>
  <si>
    <t>Темирбеков Е.С., Бостанов Б.О.</t>
  </si>
  <si>
    <t>Теоретические основы комбинированного вибровозбудителя с беговой дорожкой непрерывной кривизны</t>
  </si>
  <si>
    <t>Рассмотрены вопросы механики асимметричных планетарных вибровозбудителей с комбинированной беговой дорожкой непрерывной кривизны. Исследованы переходные участки, удовлетворяющие заданным условиям непрерывности, касания и равенства радиусов кривизны. Приведена методика плавного соединения двух конических дуг. Исследовано влияние инерционных сил на бегунок вибровозбудителя, движущегося по различной беговой дорожке в форме коник. Определена в общем виде вынуждающая сила вибровозбудителей с указанными типами беговых дорожек. Изложены разработанные авторами вопросы теории и особенности расчета планетарных вировозбудителей с различной формой беговой дорожки. 
 Книга предназначена для студентов инженерных специальностей, докторантов, научно-технических работников и инженеров, занимающихся исследованиями, разработками, производством и испытанием новой высокоэффективной вибрационной и дорожной техники техники. Книга может быть использована в качестве учебного пособия для студентов машиностроительных специальностей.</t>
  </si>
  <si>
    <t>Темирбекова А.Б.</t>
  </si>
  <si>
    <t>Экономическая теория, краткий курс лекций</t>
  </si>
  <si>
    <t>Темирова Ш., Смакова З.</t>
  </si>
  <si>
    <t>Музыкалық-орындаушылық терминдер сөздігі. Музыкально-исполнительский терминологический словарь</t>
  </si>
  <si>
    <t>Сөздікке қазақ, орыс және шетел тілдерінде кездесетін 2000 жуық музыкалық-орындаушылық терминдер еніп отыр. Мұнда ана тілімізде, мәдени өмірімізде қалыптасқан, сонымен қатар орыс және шетел тілдеріндегі ұқсас мағыналы терминдерінің түп-төркіні сыры ашылады. Үш бөлімнен құрастырылған сөздік музыка өнері мамандары мен композиторларға, зерттеушілерге, музыкалық-педагогикалық білім беретін орта және жоғарғы оқу орындарының студенттері мен оқытушыларына арналған. В словаре содержатся около 2000 музыкально-исполнительских терминов встречающихся в казахской, русской и западно-европейской музыкальных культурах. В основу словаря заложены 620 исконно казахских музыкально-исполнительских терминов (темп, нюансы, градация звуков, образная характеристика, тембр и др), сформировавшихся на почве казахской традиционной музыкальной культуры и получивших широкое распространение в песенном и инструментальном творчестве казахов.
 Словарь состоит из 3 разделов (1. Казахско-русский; 2. Русско-казахский; 3. Иностранно-казахский). Предназначен в качестве учебно-справочного пособия для студентов и преподавателей музыкальных учебных заведений, а также для музыковедов, композиторов и любителей музыки.</t>
  </si>
  <si>
    <t>Темиртасов О.Т., Абильмажинов Е.Т., Мансуров С.М.</t>
  </si>
  <si>
    <t>Машина бөлшектерін есептеу және құрамалау негіздері</t>
  </si>
  <si>
    <t>Шәкәрім атындағы Семей мемлекеттік университеті</t>
  </si>
  <si>
    <t>Оқулық кредиттік технология бойынша оқып, курстық жұмыс немесе жоба орындайтын студенттерге арналған. Бұл жағдайда материалдарды беру өзінің қысқалығымен және айқындығымен дәстүрлі әдістерден айрықша. Жобалау мен құрастырудың теориялық негіздерінен кейін механикалық берілістер, сосын айналмалы қозғалысты беретін бөлшектер мен тораптар қарастырылып, муфталар мен қосылыстардың құрылымдарын зерттеумен аяқталады. 
 Оқулықта көптеген бақылау сұрақтары мен есептеулер келтіріліп, кітаптің дәстүрлі емес құрылымы студенттердің оқу материалын жақсы менгеруіне бағытталған. Оқулық халықаралық стандарттарына ISO 6336, ISO 4301, ISO 14000 және FEM сәйкестірілген. Механикалық берілістің есептеуі барлық мемлекеттерде цикл әдісімен оқытылады.</t>
  </si>
  <si>
    <t>Темиршиков К.М.</t>
  </si>
  <si>
    <t>Балалар ассортиментіндегі тігін бұйымдарының технологиясы және конструкциялануы</t>
  </si>
  <si>
    <t>Әдістемелік нұсқау оқу жоспарына сәйкес «Балалар ассортиментіндегі тігін бұйымдарының технологиясы және конструкциялануы» пәні 5В072600 - «Жеңіл өнеркәсіп бұйымдарының технологиясы және құрастырылуы» мамандығының талаптарына сәйкес құрастырылған.
 Әдістемелік нұсқау жалпы теориялық және инженерлік, сонымен бірге басқа арнайы пәндер базасында өндірістегі тігін бұйымының технологиялық үрдісін оқып үйрену болып табылады. Бұйымды құрастыру әдісін қолдана отырып, балалар киімін әзірлеу технологиясын жетілдіру және конструкциясын тұрғызу, бұйымды әзірлеу барысындағы техникалық құжаттамасын жасау үрдісі туралы негізгі мәліметтер баяндалып, практикалық материалдар ұсынылған. Әр практикалық жұмысқа 2 сағат бөлінген.
 Әдістемелік нұсқау 5В072600 - «Жеңіл өнеркәсіп бұйымдарының технологиясы және құрастырылуы» мамандығының студенттеріне арналған.</t>
  </si>
  <si>
    <t>Киімді технологиялық өңдеу әдістері</t>
  </si>
  <si>
    <t>лекциялар жиынтығы</t>
  </si>
  <si>
    <t>Оқу жоспарына сәйкес және 5В072600- «Жеңіл өнеркәсіп бұйымдарының технологиясы және конструкциялануы» мамандығының күндізгі оқитын студенттеріне «Киімді технологиялық өңдеу әдістері» пәнінің бағдарламасы талаптарына сәйкес құрастырылған. Лекциялар жиынтығында киімді технологиялық өңдеуге арналған негізгі мәліметтер баяндалып, 30 дәрстік материалдар құрастырылған.</t>
  </si>
  <si>
    <t>Тен В.Г., Буркитбаев Т.С., Кунжигитова Г.Б.</t>
  </si>
  <si>
    <t>Альбом учебных постановок. Академический рисунок для студентов специальности 5В041300 - Живопись</t>
  </si>
  <si>
    <t>Альбом</t>
  </si>
  <si>
    <t>Альбом учебных постановок составлен в соответствии с требованиями учебного плана и типовой программы дисциплины Академический рисунок и включает необходимые сведения по постановке учебных заданий по данной дисциплине.
 В альбоме собран иллюстративный материал учебных постановок, для использования на практических занятиях по Академическому рисунку с краткими комментариями характера постановки и методов его использования. В отдельных иллюстрациях дается графический анализ учебной постановки и задачи изображения натуры. 
  Альбом учебных постановок по Академическому рисунку предназначен для студентов специальности 5В041300 - Живопись очного отделения.</t>
  </si>
  <si>
    <t>Тенлибаева А.С., Абдуалиева А.</t>
  </si>
  <si>
    <t>Қой мен ешкіні азықтандыру</t>
  </si>
  <si>
    <t>Оқулықта қой мен ешкінің барлық жыныстық жас топтарына сәйкес мөлшерлеп азықтандыру негіздері, қой және ешкi шаруашылығында қолданылатын малазықтықтары, зат алмасу мен ас қорыту процестерiне арналған мәліметтер, қуаттың, қоректік және биологиялық активтi заттардың малдарды азықтандыруда атқаратын ролі қарастырылған. Малазықтарының құрамы және қоректілігі, қой мен ешкіні азықтандыру бойынша ұсыныстар көрсетілген.</t>
  </si>
  <si>
    <t>Тентекбаева Ж.М., Бекжигитова З.С.</t>
  </si>
  <si>
    <t>Практикум по дисциплине «Профессионально-ориентированный
 иностранный язык (английский)» для специальностей «Туризм» и «Социально-культурный сервис»»</t>
  </si>
  <si>
    <t>Тәжібаева Ж.О. (Тажибаева Ж.О)</t>
  </si>
  <si>
    <t>Кәсіпорын қызметінің кешендік диагностикасы</t>
  </si>
  <si>
    <t>Оқу құралы білім алушылардың өзіндік жұмыстарын орындау, тәжірибе және семинар сабақтарын өткізу кезінде қолданылу мүмкін. Оқу құралында кәсіпорын қызметінің кешендік диагностикасын жүргізудің теориялық және тәжірибелік негіздері жан-жақты қарастырылған және жоғары оқу орындарының экономикалық мамандықтары бойынша оқитын студенттерге арналған</t>
  </si>
  <si>
    <t>Агроөнеркәсіптік кешеннің экономикасы</t>
  </si>
  <si>
    <t>Агроөнеркәсіптік кешеннің экономикасы курсын оқып игеруге, өзіндік жұмысты орындау, өзін-өзі тексеру және тәжірибелік еспетерді шешу кезінде студенттерге көмектесу үшін арналған оқу құралы</t>
  </si>
  <si>
    <t>Кәсіпкерлік. Сызбалар мен кестелердің жинағы.</t>
  </si>
  <si>
    <t>Оқу құралы білім алушылардың өзіндік жұмыстарын орындау, тәжірибе және семинар сабақтарын өткізу кезінде қолданылу мүмкін. «Кәсіпкерлік. Сызбалар мен кестелердің жинағы» оқу құралы «Кәсіпкерлік» пәні бойынша типтік бағдарламасына сәйкес жасалынды және жоғары оқу орындарының экономикалық мамандықтар бойынша оқитын студенттерге арналған.</t>
  </si>
  <si>
    <t>Тәжігұлова Ж.Ж. Елтаева К.Е.</t>
  </si>
  <si>
    <t>Еңбек ресурстарын басқару</t>
  </si>
  <si>
    <t>Ұсынылып отырған оқу құралында нарық экономикасын-дағы еңбек ресурстарының маңызы, өндірістің инвестициялық бағыты, ғылыми-техникалық прогрестің соңғы нәтижелерін қолдану, өнім сапасының артуы еңбек ресурстарына деген көзқарасты өзгертіп, еңбекке творчестволық жағынан қарауға және жоғары дәрежеде мамандар дайындауға ықпал жасау баяндалған.Оқу құралында еңбек ресурстары өз ерекшеліктеріне, мүм-кіндіктеріне және қажеттіліктеріне сәйкес ұйымның жоспар-ланған мақсаттарына жетуге ықпалын тигізеді, сонымен қатар жеке және қоғамдық қажеттіліктерді қанағаттандыруға мүмкін-шілік береді.Жоғары оқу орны студенттері мен магистранттарына арналған</t>
  </si>
  <si>
    <t>Тәшенов Ә./ Ташенов</t>
  </si>
  <si>
    <t>Металдар химиясы 1 том</t>
  </si>
  <si>
    <t>Оқулық Қазақстан Республикасы Білім және ғылым Министрлігі бекіткен Н.Нұрахметов, Ә.Тәшеновтың «Бейметалдар химиясы» (2011) оқулығының жалғасы. Материал элементтердің топтық қолданылуына негізделген біртұтас әдістемелік қағида бойынша, келесі ретпен берілген: химиялық элементтер мен олардың негізіндегі жай заттар жайлы жалпы мәліметтер, олардың табиғатта таралуы, металдарды алу мен тазарту тәсілдері, металдардың қарапайым (бинарлы) қосылыстарының алу тәсілдері, олардың құрылысы және қасиеттері, салыстырмалы сипаттамалары, металдардың комплекстік қосылыстары. Заттардың физикалық және химиялық қасиеттері химиялық құрылысы көзқарастары бойынша қарастырылған. Оқулық жоғары оқу орындарының «Химия (жаратылыстану)», «Химия (білім беру)», «Бейорганикалық заттардың химиялық технологиясы» мамандықтарының студенттері, магистранттары мен докторанттарына, оқытушылары, басқа да жалпы зерттеуші ізденушілерге арналған.</t>
  </si>
  <si>
    <t>Металдар химиясы 2 том</t>
  </si>
  <si>
    <t>Тинистанова С. С.</t>
  </si>
  <si>
    <t>Құқықтық қатынастар</t>
  </si>
  <si>
    <t>Ұсынылып отырған оқу құралында құқық, құқықтық нормалар, құқықтық қатынастар, олардың пайда болуының алғышарттары, құқықтық қатынастардың белгілері, түрлері, сала бойынша бөлінуі туралы жеке-жеке қарастырылған. 
 Оқу құралында көрініс тапқан тақырыптар мен сұрақтар «Құқықтану» мамандығына арналған «Құқықтық қатынастар» атты таңдау курсының оқу бағдарламасымен сәйкестендірілген. 
 Оқу құралы осы пәнді оқитын жоғары оқу орындарының оқытушыларына, студенттеріне, магистранттары мен докторанттарына арналған.</t>
  </si>
  <si>
    <t>Тлепов А.А.</t>
  </si>
  <si>
    <t>Учебное пособие посвящено микробиологии продуктов животноводства, которое изучает микрофлору окружающей среды и обуславливаемые ее жизнедеятельностью. Дан краткий обзор патогенных микроорганизмов и вызываемых ими пищевых заболеваний и отравлений.
 Учебное пособие состоит из двух частей: общей и специальной. В общей дано описание морфологии, физиологии, генетики, экологии микроорганизмов, влияния на них факторов внешней среды. В специальной - описаны возбудители некоторых инфекционных болезней, микрофлора кормов, продуктов и сырья животного происхождения. При изложении материала учтены данные науки и особенности специльностей - биологов, биотехнологов и ветеринарных врачей</t>
  </si>
  <si>
    <t>Тлесова Э.Б.</t>
  </si>
  <si>
    <t>Жылжымайтын мүлік экономикасы</t>
  </si>
  <si>
    <t>Оқу құралында жылжымайтын мүлік нарығының қызмет ету аспектілері қарастырылған. Жылжымайтын мүлік объектілерінің мәні, түрлері, жылжымайтын мүлік нарығының сегменттері, түрлері және функциялары ашып көрсетілген. Сонымен қатар, жылжымайтын мүлік нарығына қатысушылардың функциялары және қызмет ету механизмі келтірілген. Оқу құралында жылжымайтын мүлік объектілерінің құның бағалау сұрақтары кеңінен ашылған, жылжымайтын мүлікті бағалауға байланысты тәсілдер мен қағидалары талданған. Жылжымайтын мүлік нарығында жүзеге асырылатын негізгі операциялар, бағалы қағаздар және тәуекелдерді басқару әдістері қарастырылып, жылжымайтын мүлік нарығын реттеу нысандары берілген және ипотекалық несиелендіру сұрақтарына назар аударылған.«Жылжымайтын мүлік экономикасы» атты оқу құралы жоғарғы білім беру орнының мемлекеттік стандарттар талаптарына сай және оқу жоспарының негізінде жасалған. Берілген кешен жоғары оқу орындарындағы экономикалық мамандықтарында оқитын студенттерге арналған</t>
  </si>
  <si>
    <t>Кәсіпорын (бизнес) құнын бағалау</t>
  </si>
  <si>
    <t>Оқу құралында кәсіпорынды бағалау бойынша жұмыстарды ұйымдастыру мен орындаудың теориялық және әдістемелік негіздері қарастырылған. Бағалау қызметінің ұйымдастырушылық-басқарушылық аспектілері, бағалау мақсаттары мен құн түрлері, бағалау стандарттары, сонымен қатар кәсіпорын құнын бағалауда қалыптасқан салыстырмалы, кірістік және шығыстық тәсілдері ашып көрсетілген.
 Кәсіпорынның жеке активтерінің құнын бағалау әдістемесі, соның ішінде материалды емес активтердің, жылжымайтын мүліктің, машина мен жабдықтардың құнын бағалау ерекшеліктеріне назар аударылған. Сонымен қатар, кәсіпорынның нақты жағдайларына байланысты бағалау үрдістері де қарастырылған.
 «Кәсіпорын (бизнес) құнын бағалау» атты оқу құралы жоғарғы білім беру орнының мемлекеттік стандарттар талаптарына және оқу жоспарының негізінде жасалған. Берілген кешен жоғары оқу орындарындағы экономикалық мамандықтарында оқитын студенттерге арналған.</t>
  </si>
  <si>
    <t>Тлесова Э.Б., Жанабаева Ж.К.</t>
  </si>
  <si>
    <t>В учебном пособии (практикуме) содержатся задачи с методическими указаниями по основным темам курса «Экономика предприятия». Проработка этих задач поможет студентам более глубоко усвоить теоретические вопросы и научиться самостоятельно проводить расчеты по эффективному использованию производственных ресурсов предприятия, по определению себестоимости продукции, оценке уровня рентабельности и эффективности инновационной и инвестиционной деятельности предприятия, формированию цен на продукцию, обеспечение конкурентоспособности предприятия, рациональному использованию финансов и т.д.Предназначен для студентов экономических специальностей вузов, преподавателей.</t>
  </si>
  <si>
    <t>Тлеубаева А.В., Койгельдинова А.С.</t>
  </si>
  <si>
    <t>Санитарно-гигиенические нормы животноводческих объектов</t>
  </si>
  <si>
    <t>Учебное пособие по дисциплине «Санитарно-гигиенические нормы животноводческих объектов» часть I отвечает требованиям учебного процесса, соответствует Катологу элективных дисциплин специальности и образовательной траекториии, составлено в соответствии с учебной программой дисциплины.
 В учебном пособии в четкой структурированной форме представлены теоретические основы современной строительной гигиены, представлены нормативные документы, санитарно-гигиенические нормы животноводческих объектов для разных видов сельскохозяйственных животных. 
 Систематически изложенный материал, иллюстрированный рисунками, таблицами и типовыми проектами, позволит закрепить и углубить знания студентов.</t>
  </si>
  <si>
    <t>Тлеубаева Б.С.,</t>
  </si>
  <si>
    <t>Классикалық биді оқытудың әдістемесі I-IV</t>
  </si>
  <si>
    <t>Бұл оқулық 5В040900 – «Хореография» мамандығының «Классикалық биді оқытудың әдістемесі I-IV» пәні бойынша білімді тереңдетуге және бекітуге, классикалық биді оқытудың әдістемесі мен теориялық негіздерін оқытуға арналған. Ұсынылып отырған оқулықта классикалық бидің негізгі қимылдарының: станок жанындағы экзерсистің, зал ортасында және секіру жаттығуларының орындалу әдістемесі берілген.</t>
  </si>
  <si>
    <t>Тлеубердиев Б.М. , Мадалиев Я.Х.</t>
  </si>
  <si>
    <t>Ўзбек ономастикаси масалалари/Проблемы ономастики в узбекском языке</t>
  </si>
  <si>
    <t>“Ўзбек ономастикаси масалалари” танланма фани 5В021019 – четел филологияси: ўзбек тили йўналишининг талабаларига ўтилади. Мазкур иш бакалавр талабалар орасида ўзбек ономастикасининг топонимика, гидронимика, антропонимика, космонимика, мифонимика, этнонимика каби соҳалари бўйича маърузаларни, амалий ва семинар машғулотларнини илмий-методик жиҳатдан тўғри ташкил этишга ёрдам беради. Услубий қўлланма икки қисмдан иборат бўлиб, унинг биринчи қисми шу танланма фан бўйича маъруза матнларини ўз ичига олади. Кейинги қисмда танланма фан бўйича тест топшириқлари, амалий ва семинар машғулотлари режалари, мустақил таълим мавзулари, реферат ёзиш учун мавзулар ҳамда умумий адабиётлар рўйхати ўрин олган. 5В 021019 – четел филологияси: ўзбек тили ўзбек ономастикаси масалалари билан қизиқувчи талабалар, магистрантлар, аспирант ва тадқиқотчиларга мўлжалланган./Узбекские проблемы ономастики» будут направлены на студентов узбекского языкового направления. Эта работа помогает организовать лекции, практические занятия и семинары на темы топонимики, гидромеханики, антропонимов, космониметики, мионимов, этнонометики и онлайн-методологии узбекской ономастики среди студентов старших курсов</t>
  </si>
  <si>
    <t>Тлеубердиев Болатбек Макулбекович</t>
  </si>
  <si>
    <t>Поэтикалық мәтінді лингвоконцептологиялық тұрғыдан талдау</t>
  </si>
  <si>
    <t>«Поэтикалық мәтінді лингвоконцептологиялық тұрғыдан талдау» атты оқу құралы 5В0011700 «Қазақ тілі мен әдебиеті», 5В020500 «Филология» мамандықтарының күндізгі және сырттай оқу бөлімінің студенттеріне арналған.Поэтикалық мәтін-көркем шығармадағы құндылықтардың ең маңыздысын айқындайтын тілдің бір тармағы. Қазақ тіл білімінде поэтикалық мәтінде тұтас бір эстетикалық дүние деп танып, басқа жанрлардан ерекшелігін айқындаған бұл еңбекті филолог студенттер көркем тексті лингвистикалық талдау пәнінде пайдалануына болады.</t>
  </si>
  <si>
    <t>Қазақ ономастикасының когнитивтік, лингвоконцептологиялық негіздері</t>
  </si>
  <si>
    <t>Монографияда қазақ тіліндегі жалқы есімдер когнитивтік лингвистика мен лингвоконцептология тұрғысынан қарастырылады, ономастикалық концептіге когнитивтік категория ретінде сипаттама бере отырып, қазақ жалқы есімдерін зерттеудегі когнитивтік, лингвомәдени, семиотикалық аспектілер сөз болады. Жалқы есімдердің бойындағы рухани және материалдық мәдениетті ұлттық-танымдық тәжірибесімен сабақтастыра отырып, ментальді-когнитивтік түрдегі таңбалану ерекшеліктері анықталады.
 Монография ғылыми қызметкерлерге, филолог мамандарды даярлайтын жоғары оқу орындарының студенттеріне, сондай-ақ ізденушілер мен аспиранттарға арналған.</t>
  </si>
  <si>
    <t>Тлеужанова Г.К. , Шишкина И.В.</t>
  </si>
  <si>
    <t>Программа и методические рекомендации по организации раннего обучения иностранному языку в дошкольных учреждениях</t>
  </si>
  <si>
    <t>Данное методическое издание предназначено для учителей иностранных языков, работающих в организациях дошкольного образования, и раскрывает основные методические принципы иноязычного обучения детей дошкольного возраста, знакомит с организационно-педагогическими условиями ведения занятий по иностранному языку в дошкольных учреждениях. Методическое издание включает программу, разработанную на основе авторской развивающей учебной программы «English with Sheep Lamby» по английскому языку, а также учебно-методический комплекс с разработанными практическими занятиями по английскому языку и методическими рекомендациями по их проведению.</t>
  </si>
  <si>
    <t>Тлеужанова Г.К., Шишкина И.В.</t>
  </si>
  <si>
    <t>Теория и практика обучения иностранным языкам детей дошкольного возраста</t>
  </si>
  <si>
    <t>В монографии раскрываются теоретико-прикладные аспекты обучения иностранным языкам детей дошкольного возраста с учетом современных научных подходов к данной проблеме. В монографии представлены психолого-педагогические особенности усвоения иностранных языков детьми дошкольного возраста, описаны зарубежный опыт обучения иностранным языкам детей дошкольного возраста, состояние обучения, а также практика обучения иностранным языкам детей дошкольного возраста в Казахстане.
 Рекомендуется для педагогических работников, преподавателей, учителей, методистов и воспитателей дошкольных учреждений, докторантов, магистрантов и студентов вузов.</t>
  </si>
  <si>
    <t>Тлеужанова М.К., Садуакасова А.Ж.</t>
  </si>
  <si>
    <t>Қазақстан тарихы. ІІІтом</t>
  </si>
  <si>
    <t>«Қазақстан тарихы» пәнінен оқу-әдістемелік кешені жоғарғы және кәсіптік және техникалық білім беру ұйымдарының студенттеріне арналған. Оқу-әдістемелік кешенде көне заманнан бүгінге дейінгі елімізде болған әлеуметтік, экономикалық оқиғалар, рулар мен тайпалардың, көне замандағы мемлекеттердің саяси және шаруашылық құрылысы туралы, сондай-ақ Кеңес өкіметі кезеңіндегі әлеуметтік-экономикалық өзгерістер баяндалады. Сонымен қатар, Тәуелсіз Қазақстанның тарихына жан-жақты шолу жасалынған.</t>
  </si>
  <si>
    <t>Қазақстан тарихы. ІІтом</t>
  </si>
  <si>
    <t>Қазақстан тарихы. Ітом</t>
  </si>
  <si>
    <t>Тлеукеева А. Е., Исаев Е. Б., Исаева А. У</t>
  </si>
  <si>
    <t>Ботаника (өсімдіктер анатомиясы мен морфологиясы) пәнінен зертханалық практикум)</t>
  </si>
  <si>
    <t>Ботаника (өсімдіктер анатомиясы мен морфологиясы) пәнінен зертханалық практикум. Оқу құралы – Биология мамандығының студенттеріне арналған. Лабораторный практикум по ботанике (анатомия и морфология растений). Учебник предназначен для студентов специальности «Биология».</t>
  </si>
  <si>
    <t>Тлеукенов С.К., Асильбекова А.М.</t>
  </si>
  <si>
    <t>Электромагнитные волны в анизотропных средах</t>
  </si>
  <si>
    <t>В учебном пособии на основе метода матрицанта изложена теория распространения электромагнитных волн в анизотропных средах. На основе матричного метода изложено построение поверхности волновых векторов электромагнитных волн в средах ромбической симметрии. Получено обобщение известного закона Снеллиуса для изотропных сред на случаи границ контакта анизотропных сред. Определены углы полного внутреннего отражения для волн ТЕ и ТМ поляризации. Получены уравнения дисперсии волн ТЕ и ТМ поляризации и проведены их анализ. Впервые получены решения задач отражения и преломления электромагнитных волн на границе анизотропных сред.Предназначено для студентов старших курсов, магистрантов и докторантов физико-технических специальностей</t>
  </si>
  <si>
    <t>Тлеукенов С.К., Бобеев А.Б., Сабитова Д.С.</t>
  </si>
  <si>
    <t>Упругие волны в анизотропных средах</t>
  </si>
  <si>
    <t>спецкурс</t>
  </si>
  <si>
    <t>Спецкурс посвящен изложению вопросов распространения упругих волн в анизотропных средах. Рассмотрены вопросы построения индикатрис волновых векторов и фазовых скоростей, обобщение законов Снеллиуса для анизотропных упругих сред, дисперсия упругих волн в слоях, включая антисимметричные волны Лэмба, изложено решение задач отражения и преломлени волн на границе анизотропных сред. В основе спецкурса лежит применение метода матрицанта к решению различных задач распространениюволн в анизотропных средах.Спецкурс предназначен для студентов и магистрантов физико-технических специальностей</t>
  </si>
  <si>
    <t>Тлеукенов С.К., Жанат З., Казбекова А.</t>
  </si>
  <si>
    <t>Волны в средах с магнитоэлектрическим эффектом</t>
  </si>
  <si>
    <t>Учеб пособие</t>
  </si>
  <si>
    <t>В учебном пособии изложены аналитические решения задач электромагнитных волн.В первой главе приведен краткий обзор по теме Магнитоэлектрический эффект.Во второй главе изложены возможности применения магнитоэлектрического эффекта. В третьей главе описаны свойства на основе тензорных физических величин.В четвертой главе описан метод решения поставленных задач.В пятой главе нахождение аналитических решений задач электромагнитных волн.Пособие предназначено для студентов старших курсов и магистрантов физико-технических специальностей</t>
  </si>
  <si>
    <t>Тлеукенов С.К., Сисенова Г., Сагындыкова Г.Е.</t>
  </si>
  <si>
    <t>Волны в пъезомагнитных средах</t>
  </si>
  <si>
    <t>Одним из основных целей государственной стратегий развития Республики Казахстан является достижение масштабных результатов в области науки и техники, которых в целях получения современных и развитых научно-инновационных инфраструктур в области науки можно сравнить с глобальным уровнем.Полученные результаты могут быть использованы для расчетов при конструировании различных приборов и устройств на основе преобразования упругой энергии в электромагнитную, и обратно, создании фильтров различного назначения и разработке методов неразрушающего контроля</t>
  </si>
  <si>
    <t>Тлеукулов А.Т., Рау А.Г., Абдырасылов С.Ә.</t>
  </si>
  <si>
    <t>Гидротехникалық құрылымдардың негіздері су шаруашылық есептеулер</t>
  </si>
  <si>
    <t>Л.Е. Тәжібаев атындағы «Гидротехника және мелиорация» кафедра отырысының хаттамасы №2. 26.08 2010 ж. және «Орман, жер және су ресурстары» факультеті отырысының хаттамасы № 1. 28.08.2010 ж. бойынша қарастырылып мақұлданған. «Су ресурстары және суды пайдалану», «Мелиорация, баптау және жерді қорғау» мамандықтарына бакалаврлар және магистранттарды дайындауда МБСС бойынша қарастырылған «Гидротехникалық құрылымдары» және «Сушаруа-шылығы есептері» пәндерінің жүйелі-әдістемелік негіздерін айқындайтын оқулық құралы. Оқулық құралы су шаруашылығы және жерді мелиорациялау мамандықтары арасында қызушылық тудырады.</t>
  </si>
  <si>
    <t>Тлеуов А.С., Лавров Б.А., Тлеуова С.Т.</t>
  </si>
  <si>
    <t>Физическая химия расплавов</t>
  </si>
  <si>
    <t>Учебное пособие содержит сведения о структуре расплавов, их физических свойствах, о химических процессах, происходящих с участием расплавов. В учебном пособии рассмотрены физико-химические свойства жидкостей, связь этих свойств с ее химическим составом и основные положения химической кинетики с учетом специфики расплавов и особенностей химического взаимодествия при высоких температурах. Учебное пособие для студентов специальности «5В072000-Химическая технология неорганических веществ», «5В072100-Химическая технология органических веществ», «5В070900-Металлургия»</t>
  </si>
  <si>
    <t>Тлеуова А.З.</t>
  </si>
  <si>
    <t>Қазақ әдебиетін оқыту технологиялары</t>
  </si>
  <si>
    <t>Казахский язык</t>
  </si>
  <si>
    <t>Қазақ әдебиетін оқыту технологиялары» әдістемелік оқу құралында жаңартылған білім мазмұнына сәйкес Қазақстанның білім беру жүйесінде қолданылып жүрген педагогикалық технологиялардың ғылыми теориялық негіздері баяндалады. Еңбекте интербелсенді оқыту әдістерін практикада қолданудың әдістемесі көрсетілген. Әдістемелік оқу құралы педагогикалық жоғары оқу орнының 6М010700/7М01712 «Қазақ тілі мен әдебиеті» мамандығы/білім беру бағдарламасы магистранттарына, студенттеріне, қазақ тілі мен әдебиеті пәні мұғалімдеріне, жалпы педагог мамандарға арналған.</t>
  </si>
  <si>
    <t>Қазақтың ұлттық драматургиясы</t>
  </si>
  <si>
    <t>Казахский язык и литература</t>
  </si>
  <si>
    <t>Оқу-әдістемелік құрал қазақтың ұлттық драматургиясының жанр жүйесін саралауды, эстетикалық-көркемдік ізденістерді ашып, типологиялық жинақтаулар жасауды мақсат етеді. Қазақтың ұлттық драматургиясы өзінің даму жолын, сатысын–әлем, батыс драматургиясының озық шығармаларынан үлгі алып сабақтастырды. «Қазақтың ұлттық драматургиясы» оқу-әдістемелік құралы педагогикалық жоғары оқу орнының 6М010700/7М01712 «Қазақ тілі мен әдебиеті» мамандығы/білім беру бағдарламасы магистранттарына, студенттеріне, қазақ тілі мен әдебиеті пәні мұғалімдеріне, жалпы педагог мамандарға арналған.</t>
  </si>
  <si>
    <t>Тлеуова З.Ш.</t>
  </si>
  <si>
    <t>Оқу құралы бейорганикалық химияның теориялық негіздерінен, есептер мен жаттығулардан, бақылау сұрақтарынан және тест тапсырмаларынан тұрады. Теориялық материалдан кейін әр тақырыпқа сай есептер мен жаттығулар, тест тапсырмаларының берілуі химиялық түсініктер жүйесін бір – бірімен байланыста қарастыруға мүмкіндік береді. Бейорганикалық химияның теориялық негіздерін белгілі бір жүйелілікпен меңгерілуіне септігін тигізіп, білім алушылардың өздігінен жұмыс істеу барысын жеңілдетеді. Осыған орай, оқу құралы химия, биология, биотехнология, экология, агрономия мамандықтарының студенттеріне оқу үрдісіне қолдануға ұсынылады.</t>
  </si>
  <si>
    <t>Тлеуова З.Ш., Нурмуханбетова Н.Н., Сергазина С.М.</t>
  </si>
  <si>
    <t>Органикалық химияның теориялық негіздері</t>
  </si>
  <si>
    <t>Элементтер химиясы бойынша практикум</t>
  </si>
  <si>
    <t>Элементтер химиясы бойынша практикум химия, химия-биология, биотехнология мамандықтарының студенттеріне арналған. Студенттерге теориялық білімін тексеруге, әр тақырып бойынша есептер мен жаттығулар орындау біліктілігін арттыруға, бақылау тест тапсырмаларын және зертханалық жұмыстарды сабаққа өздігінен орындауға негізделген.</t>
  </si>
  <si>
    <t>каз/араб/англ</t>
  </si>
  <si>
    <t>Тобыш Н., Пилтан Ж., Қасымбаев Қ.</t>
  </si>
  <si>
    <t>Қазақша - арабша - ағылшынша тілашар</t>
  </si>
  <si>
    <t>Язык казахский,</t>
  </si>
  <si>
    <t>Тоғатаев Т.Ү., Ботабаев Н.Е. (Тогатаев)</t>
  </si>
  <si>
    <t>Текстиль өндірісінің технологиясы. 1-том</t>
  </si>
  <si>
    <t>текстиль</t>
  </si>
  <si>
    <t>Оқулық иіру өндірісінде қолданылатын мақта талшығының жетілетін мерзімдері, қасиеттері, жүн, зығыр, жібек, химиялық талшықтар, олардың алынуы, мақтаны түту, тазалау және араластырудағы негізгі теориялық мәліметтерден құралған. Сондай-ақ талшықты материалдарды түту, тазалау араластыру процесін амалға асыруда заманауи машиналардың құрылысы, жұмыс істеуі,технологиялық параметрлерді таңдау, есептеу нәтижелері жақсы орындалған. 5В073300 - «Тоқыма материалдарының технологиясы және жобалануы» мамандығы бойынша студенттерге арналған оқулық.</t>
  </si>
  <si>
    <t>Текстиль өндірісінің технологиясы. 2-том</t>
  </si>
  <si>
    <t>Тоғатаев Т.Ү., Мырхалықов Ж.Ү. (Тогатаев)</t>
  </si>
  <si>
    <t>Талшықты материалдарды өңдеу (2 томда)</t>
  </si>
  <si>
    <t>Тоғатай М. М.</t>
  </si>
  <si>
    <t>Тезисы лекций по курсу «Технология обучения письму»</t>
  </si>
  <si>
    <t>тезисы</t>
  </si>
  <si>
    <t>Тезисы лекций составлены в соответствии с требованиями учебного плана и программой дисциплины Технология обучения письму и включают все необходимые теоретические сведения курса.Тезисы лекций предназначены для студентов специальности 5В010100 – Дошкольное обучение и воспитание.</t>
  </si>
  <si>
    <t>Методические указания к практическим занятиям по дисциплине "Профессиональный русский язык"</t>
  </si>
  <si>
    <t>филология,русский язык</t>
  </si>
  <si>
    <t>Методические указания составлены в соответствии с требованиями учебного плана и программой дисциплины «Профессиональный русский язык» и включают все необходимые сведения по выполнению тем практических занятий курса.</t>
  </si>
  <si>
    <t>Учебно-методическое пособие предназначено для студентов специальности 5В010100- «Дошкольное обучение и воспитание»-5В010200 – «Педагогика и методика начального обучения».
 Учебно-методическое пособие составлено в соответствии с требованиями учебного плана и программой дисциплины «Русский язык» и включает все необходимые сведения по выполнению практических работ курса.
 По изучаемым разделам приведены необходимые для повторения теоретические сведения. Контрольные вопросы и задания способствуют практическому овладению знаниями.</t>
  </si>
  <si>
    <t>Тоғызбаева Б.Б., Маханов М.</t>
  </si>
  <si>
    <t>Автомобильдің қозғалысы және пайдалану қасиеттерінің теориясы (2 томда)</t>
  </si>
  <si>
    <t>Оқу құралында «Автомобиль қозғалысының теориясы» және «Көлік техникасының динамикасы» пәндері бойынша автомобильдің қозғалысы және пайдалану қасиеттерінің теориясы туралы жалпы мәліметтер, пайдалану қасиеттерінің негізгі түрлері және пайдалану жағдайлары, олардың конструкциясына қойылатын талаптар , қозғалысына байланысты туындайтын факторларының пайдалану қасиеттерінің көрсеткіштеріне әсері, пайдалану қасиеттерінің көрсеткіштерін арттыру тәсілдері, пайдалану қасиеттеріне сынау әдістері туралы баяндалған. Оқу құралында тараулар соңында теориялық материалдарды іс жүзінде қолдануға арналған типтік есептерді шешу мысалдары, әрбір тақырыптар бойынша студенттің білімін бақылау сұрақтары келтірілген.Оқу құралы «Көлік, көлік техникасы және технологиялары» және «Технологиялық машиналар және жабдықтар» мамандықтары студенттеріне және автомобиль саласына қатысты инженерлік-техникалық мамандарына арналған</t>
  </si>
  <si>
    <t>Токмурзаев Б.С., Сирбаева А.А.</t>
  </si>
  <si>
    <t>филология,история</t>
  </si>
  <si>
    <t>Учебное пособие предназначено для студентов исторических факультетов высших учебных заведений, обучающихся по образовательной программе 5В011400-«История». Разработано на основе типовой программы по дисциплине «Профессиональный русский язык», с учетом требований подготовки специалистов в условиях кредитной системы обучения, а также с учетом принципов функциональности, педагогической направленности, специфики образовательной программы обучающихся. В пособии увеличена доля самостоятельной работы студента. Основной критерий отбора исторических текстов для пособия – наличие в них исторического категориально-понятийного аппарата, научное освещение в текстах проблем всемирной истории, истории Казахстана. Издание адаптировано под учебный процесс, с учетом принципов функциональности, педагогической направленности, специфики образовательной программы.</t>
  </si>
  <si>
    <t>Токсамбаева А.О.</t>
  </si>
  <si>
    <t>Жыраулық поэзия және ұлттық рух (2 томда)</t>
  </si>
  <si>
    <t>«Жыраулық поэзия және ұлттық рух» атты оқу құралына енген кейбір ақындар жөнінде де әр кезде айтылған, жазылған пікірлермен қоса соңғы жылдары зерттелген еңбектер енген. Оқу құралында қазақ ақын жырауларының өмірі, әдеби мұралары толық қамтылған. Еңбек ғылыми қызметкерлерге, жоғары оқу орындарының оқытушыларына, 5В020500 филология, 5В011700 қазақ тілі мен әдебиеті, 5В012100 басқа ұлт мектептеріндегі қазақ тілі мен әдебиеті мамандығы студенттеріне, қазақ әдебиеті тарихын білгісі келетін көпшілік оқырманға арналған.</t>
  </si>
  <si>
    <t>Ұлы Отан соғысы және соғыстан кейінгі қазақ әдебиеті (1941- 1960ж) (2 томда)</t>
  </si>
  <si>
    <t>«Ұлы Отан соғысы және соғыстан кейінгі қазақ әдебиеті» атты оқу құралы мерзімді баспасөзде жарық көрген ғылыми әйектемелер мен 1941-1960 жылдар аралығындағы қазақ әдебиеті тарихының іргелі мәселелері мен сол дәуірдегі ақын, жазушылар шығармашылығы және зерттеулерден тұрады. Бұл кітап ғылыми қызметкерлерге, жоғары оқу орындарының оқытушылары мен магистранттарға, 5В020500 филология, 5В011700 қазақ тілі мен әдебиеті, 5В012100 басқа ұлт мектептеріндегі қазақ тілі мен әдебиеті мамандығы студенттеріне, қазақ әдебиеті тарихын білгісі келетін көпшілік оқырманға арналған.</t>
  </si>
  <si>
    <t>М.Мағауиннің хикаяттарындағы ұлттық характер</t>
  </si>
  <si>
    <t>Бұл жұмыс М.М.Мағауиннің хикаяттарын ұлттық характер контексінде ала отырып, оның көркемдік қуатын, эстетикалық талғамын және ұлттық танымда алатын орнын ашуды көздейді. Автор өзінің зерттеу жұмысында гуманитарлық ғылымда кең қолданылып жүрген басым бағытты әдіснамалардың негізінде жүргізеді. Ұлттық характер категориясы суреткердің даралық стилін айқындауға мүмкіндік береді. Кітап студенттерге,магистранттарға,аспиранттарға,философия,филоло-гия,мәдениеттану,дінтану мамандарына,жалпы халқымыздың дүниетанымын танып білгісі келетін оқырман қауымға арналған.</t>
  </si>
  <si>
    <t>Қазақ әдебиетінің тарихы (1960-2000 жж.) (2 томда)</t>
  </si>
  <si>
    <t>«Қазақ әдебиетнің тарихы (1960-2000 жж.)» атты оқу құралы мерзімді баспасөзде жарық көрген ғылыми дәйектемелер мен 1960-2000 жылдар аралығындағы қазақ әдебиеті тарихының іргелі мәселелері мен сол дәуірдегі ақын, жазушылар шығармашылығы және зерттеулерден тұрады. 
 Бұл кітап ғылыми қызметкерлерге, жоғары оқу орындарының оқытушылары мен студенттерге,магистранттарға және қазақ әдебиеті тарихын білгісі келетін көпшілік оқырманға арналған.</t>
  </si>
  <si>
    <t>Токсанбаева Ш.А.</t>
  </si>
  <si>
    <t>Морфология современного русского языка: синхронный, диахронный аспекты. Часть 1 Именные части речи</t>
  </si>
  <si>
    <t>Предлагаемое учебное пособие представляет собой описание знаменательных частей речи русского языка в двух частях. В первой части рассматриваются грамматические признаки именных частей речи: имени существительного, имени прилагательного, имени числительного и местоимения. Отличительной особенностью данного пособия является включение по мере необходимости исторического комментария к отдельным темам.
 Пособие рассчитано на студентов филологических факультетов, изучающих морфологию современного русского языка и историческую грамматику русского языка в объеме бакалавриата, и магистрантов, а также студентов нефилологических факультетов, изучающих курс современного русского языка.</t>
  </si>
  <si>
    <t>Морфология современного русского языка: синхронный, диахронный аспекты.Часть 2 Глагол. Наречие. Категория состояния. Служебные части речи</t>
  </si>
  <si>
    <t>Предлагаемое учебное пособие представляет собой описание знаменательных частей речи русского языка в двух частях. Во второй части рассматриваются неименные части речи, в частности, дана подробная характеристика глагола, описаны морфологические особенности наречия, категории состояния и служебных частей речи. Отличительной особенностью данного пособия является включение по мере необходимости исторического комментария к отдельным темам.
 Пособие рассчитано на студентов филологических факультетов, изучающих морфологию современного русского языка и историческую грамматику русского языка в объеме бакалавриата. Пособие будет также полезно магистрантам и студентам нефилологических факультетов, изучающим курс современного русского языка.</t>
  </si>
  <si>
    <t>Тоқпанов Е.А., Мазбаев О.Б., Уәлиев Т.О., Асубаев Б.Қ.</t>
  </si>
  <si>
    <t>Географияны оқыту әдістемесі (2 томда)</t>
  </si>
  <si>
    <t>Тоқпанов Е.А., Сергеева А.М., Шумақова Г.Ж., Абдуллина А.Ғ., Нұрғазина А.С.</t>
  </si>
  <si>
    <t>Географиялық білім беру жүйесіндегі жаңа инновациялық технологиялар</t>
  </si>
  <si>
    <t>Географиялық білім беру жүйесіндегі жаңа инновациялық технологиялар. – Жоғары оқу орындарының «География» мамандығының студенттеріне, мұғалімдер мен практиканттарға арналған монография.</t>
  </si>
  <si>
    <t>Толымгожинова М.К. Хаиров С.М, Орынбекова Г.А., Кузьмина Л.В., Койчубаева А.С., Самиева Г.Т.</t>
  </si>
  <si>
    <t>Региональная логистика</t>
  </si>
  <si>
    <t>В условиях углубления интеграционных процессов Республики Казахстан и Российской Федерации, обострения рыночной конкуренции и глобализации мировой экономики важнейшим фактором экономического роста становится формирование и развитие региональных логистических транспортно-распределительных систем. Региональные аспекты логистики транспорта применительно к условиям Казахстана и России изучены недостаточно. В учебном пособии раскрываются теоретические основы формирования региональных логистических систем, рассматриваются вопросы взаимодействия власти и бизнеса при формировании логистических кластеров. Особое внимание уделяется методологии формирования региональных логистических систем в Республике Казахстан на основе зарубежного опыта, в том числе определенного опыта Российской Федерации в данной сфере.
 В учебном пособии неоднократно упоминается о необходимости дальнейшего развития международного сотрудничества и добрососедства Российской Федерации и Республики Казахстан, в области логистики это крайне важно.
 Учебное пособие предназначено для преподавателей, магистрантов и студентов ВУЗов; специалистов, научных работников и предпринимателей, занятых в сферах логистики, региональной экономики, транспортного бизнеса и внешнеэкономической деятельности.</t>
  </si>
  <si>
    <t>Толымгожинова М.Қ., Зейнуллина А.Ж., Паримбекова Л.З., Слямова З.А.</t>
  </si>
  <si>
    <t>Контроллинг</t>
  </si>
  <si>
    <t>Оқу құралында контроллингтің негізгі түсініктері мен ұғымдары жазылған. Қазіргі заманға сай контроллингтің теориялық негіздері, талдау әдістемесі және жетілдіру жолдары қарастырылған. Өнімінің өзіндік құнын есептеу, маржа табысының ұйымдастыру теориясы және тәжірибесі, зиянсыздық нүктені анықтау әдістемесі және басқарушылық шешімдерді қабылдау үдерісі кеңінен ашылып жазылған.
 Ұсынылып отырған оқу құралы жоғарғы оқу орындарының экономика факультетінің оқытушылары, магистранттары және студенттеріне арналған. Кәсіпорындардың тәжірибелік қызметкерлері де әдістемелік нұсқау ретінде осы оқу құралды қолдана алады.</t>
  </si>
  <si>
    <t>Толысбаев Б.С Искаков Б.М</t>
  </si>
  <si>
    <t>Инновациялық менеджмент 1 том</t>
  </si>
  <si>
    <t>Оқу құралы «Инновациялық менеджмент» мамандығы бойынша оқитын магистранттар мен студенттерге арналған курстың типтік бағдарламасына сәйкес құрастырылған. Оқу құралында инновациялық менеджмент мәні, оның мемлекеттік жүйедегі құрылымы, инновациялық процестердің мәні мен өзара байланысы, инновациялық дамудағы ғылыми-техникалық прогрестің экономикалық және әлеуметтік тиімділігі, мақсаты мен қалыптасу кезеңдері, кәсіпкерліктегі инновациялық тәуекелділік функциясы, венчурлы бизнесті ұйымдастыру, инновациялық қызметті мемлекеттік реттеу қажеттілігі қарастырылған. Сонымен қатар жоғарыда көрсетілген тармақтар бойынша студенттер мен магистранттардың білімін тексеруге арналған бақылау және тест сұрақтар қарастырылған. Оқу құралы жоғары оқу орындары экономика және қаржы мамандықтарының магистранттары мен студенттеріне арналған.</t>
  </si>
  <si>
    <t>Инновациялық менеджмент 2 том</t>
  </si>
  <si>
    <t>Толысбаев Б.С., Онаева Б.Т.</t>
  </si>
  <si>
    <t>Өндірістік менеджмент</t>
  </si>
  <si>
    <t>Оқу құралында өндірістік менеджменттің даму эволюциясы, қазіргі уақыттағы сипаттамалары келтіріліп, кәсіпорындағы өндірісті басқару негіздері қарастырылған. Сонымен қоса, шетел және отандық кәсіпорындар мысалында өндірісті ұйымдастыру және тиімді басқару әдістері сипатталған. Бөлімдерде келтірілген теориялық аспектілерді тәжірибе жүзінде бекіту мақсатында кейбір тараулардың ішінде шешу жолдары көрсетілген тапсырмалар берілген</t>
  </si>
  <si>
    <t>Толысбаев Б.Т., Бияшев К.Б., Мықтыбаева Р.Ж.</t>
  </si>
  <si>
    <t>Ветеринариялық санитарлық микробиология</t>
  </si>
  <si>
    <t>Оқулық алғы сөз, кіріспе, микробиология ғылымының даму кезеңдерінен, санитариялық микробиологияның міндеттерімен санитариялық-бактериологиялық лабораториялар және бес бөлімнен тұрады. Бірінші-жалпы микробиолоргия негізінде микроорганизмдердің морфологиясы, классификациясы, физиологиясы, оларға сыртқы орта факторларының әсері, экологиясы, көміртегі, азот, фосфор, күкірт, темір қосылыстарын өзгертуі, антибиотиктер және оларды түзушілер, тұқым қуалаушылық (генетиткасы) туралы мәліметтер айтылады; Екіншісі-инфекция. Инфекцияның пайда болуы, оның үш факторы, дамуы, микроорганизмдердің зардаптылығы мен уыттылығы, уыттылыққа себепші факторлар, инфекциялық процестің пайда болуы мен дамуына микроорганизмдердің және сыртқы орта жағдайларының әсері, инфекцияның түрлері және классификациясы туралы материалдар келтірілген; Үшіншісі-иммунитет. Иммунитеттің түрлері, спецификалық емес, клеткалық, гуморальдық қорғау факторлары, антигендер, антиденелерді түзу теориялары, иммундық жүйе, иммунологиялық төзімділік, аллергия, иммунитет туралы ілімді іс жүзінде пайдалану, иммунопрофилактика және иммунотерапия тағы басқа мәліметтер туралы айтылады; Төртіншісі-арнайы микробиология –жұқпалы аурулар, олардың қоздырғыштары, қоздырғыштары, морфологиялық, тинкториальдық, биохимиялық, биологиялық қасиеттерімен спецификалық профилактика (вакциналар, гиппериммундік қанның сарысулары, гаммаглобулиндер, диагностикумдер) туралы толық мәліметтер берілген. Бесінші-санитарлық көрсеткіш ретінде пайдаланатын микроорганизмдер туралы ғылым, сүт, сүт тағамдарының, ет, ет тағамдарының, жұмыртқаның, балық, балық өнімдерінің, ара, тері және аң терісінің микробиологиясынан толық мәліметтер берілген. Сонымен қатар жемшөп (пішен, пішендеме, сүрлем), жемшөпті ашыту, микробтық белок алу, қи микробиологиясы және микотоксикоздар жануарлардың жемшөппен улануы толық қамтылған. Оқулықта келтірілген материалдарға қорытынды, латынша терминдер және әдебиет тізімдері берілген. Оқулық ғалымдардың 14 портреттері мен 118 суреттерімен безендірілген, көлемі 600 бет. Ветеринариялық санитарлық оқулығы ветеринария, ветеринариялық санитарлық және биология мамандықтары бойынша оқитын университеттердің студенттеріне, мал дәрігерлеріне санитарлық дәрігерлеріне және ғылыми мамандарға арналған.</t>
  </si>
  <si>
    <t>Толысбаева А.Д., Ергалимова А.Н.</t>
  </si>
  <si>
    <t>Международное публичное и частное право /Халықаралық жария және жеке құқық</t>
  </si>
  <si>
    <t>Учебно-методическое пособие по дисциплине «Международное публичное и частное право» предназначено для обучающихся специальности «Юриспруденция» очного и заочного форм обучения. Целью учебно-методического пособия является оказание помощи студентам в изучении важнейших вопросов курса, а также формирование навыков работы с дополнительными источниками информации, умений сравнивать различные точки зрения и выражать свои мысли, конспектировать прочитанное и т.п.</t>
  </si>
  <si>
    <t>Торговец А.К., Артыкбаев О.А.</t>
  </si>
  <si>
    <t>Конструкции агрегатов и оборудование непрерывной разливки стали</t>
  </si>
  <si>
    <t>Рассмотрены конструкции машин непрерывного литья заготовок различного типа, дан анализ схем машин и основных технических узлов и механизмов, приведены расчеты наиболее важных конструктивных параметров. Показано, что имеющиеся высокие темпы развития непрерывного литья стали имеют место благодаря совершенствованию не только конструкций кристаллизатора и зоны вторичного охлаждения, но и возможностям производства литья заготовок по профилю и размерам соответствующим конечным. Показаны перспективы дальнейшего развития машин непрерывного литья плоского продукта, блюма и сорта. Предназначено для студентов металлургических специальностей, изучающих спецкурсы «Конструкции и проектирование металлургических агрегатов» и «Теория конструирования печей и теплотехника».</t>
  </si>
  <si>
    <t>Торговец А.К., Кызылбаев Е.К.</t>
  </si>
  <si>
    <t>Математическое моделирование металлургических процессов. Лабораторный практикум</t>
  </si>
  <si>
    <t>Торговец А.К., Пикалова И.А</t>
  </si>
  <si>
    <t>Основы проектирования объектов</t>
  </si>
  <si>
    <t>Торговец А.К., Пикалова И.А., Юсупова Ю.С.</t>
  </si>
  <si>
    <t>Конструкции и проектирование дуговых и переплавных сталеплавильных печей. 1 часть</t>
  </si>
  <si>
    <t>В учебном пособии рассмотрены конструкции агрегатов для производ-ства электростали и переплавных электропечей, устройство и особенности конструктивных решений, приведены общие сведения и особенности тепловой работы, механическое оборудование. Приведены методики расчетов основных параметров сталеплавильных агрегатов и примеры использования полученных данных для проектирования.Рекомендовано для студентов и магистрантов металлургических, политехнических и индустриальных вузов и колледжей, обучающихся по направлению 5В05070900 - «Металлургия». Может быть полезным техническому персоналу металлургической промышленности.</t>
  </si>
  <si>
    <t>Конструкции и проектирование дуговых и переплавных сталеплавильных печей. 2 часть</t>
  </si>
  <si>
    <t>Рассмотрены конструкции переплавных печей для производства и раз-ливки стали полученной в дуговых вакуумных, электрошлаковых, индукцион-ных, тигельных, плазменно- дуговых печах и в электронных плавильных уста-новках. Приведены методики расчетов основных параметров агрегатов, осо-бенностей тепловой работы печей и установок, примеры использования полу-ченных данных для проектирования.Рекомендовано для студентов и магистран-тов металлургических, политехнических и индустриальных вузов и колледжей, обучающихся по направлению подготовки 5В05070900- «Металлургия». Мо-жет быть полезно техническим работникам металлургической промышленности.</t>
  </si>
  <si>
    <t>Математическое моделирование металлургических процессов. 1 часть</t>
  </si>
  <si>
    <t>В учебно-методическом пособии рассмотрены некоторые ос-новные понятия и вопросы, связанные с теорией и практикой по-строения математических моделей для исследования металлургических процессов. Рекомендовано для докторантов и магистрантов, обучающихся по программам послевузовского образования, соответствующего направлению «Металлургия».</t>
  </si>
  <si>
    <t>Математическое моделирование металлургических процессов. 2 часть</t>
  </si>
  <si>
    <t>Основы проектирования и проектирования металлургических цехов</t>
  </si>
  <si>
    <t>Производство агломерата: технология и оборудование</t>
  </si>
  <si>
    <t>В учебно-методическом пособии рассмотрены основные сведения о про-цессе спекания агломерата на основе систематизации изложенной в публика-циях различных авторов, информации, как результат проведенных или иссле-дований и применяемого оборудования в практике современных агломераци-онных цехов и производств, приведены различные данные по вопросам интен-сификации технологии и усовершенствования оборудования. Рекомендовано для студентов металлургических вузов и политехнических колледжей по направлению «Металлургия» и специализации «Металлургия черных металлов». Учебное пособие сопровождается расчетами по материальному и тепловому балансам и расчетам оборудования, соответствует учебному плану и программе 050709 - «Металлургия» при изучении дисциплин «Конструкции и про-ектирование металлургических агрегатов и «Проектирование металлургических цехов».</t>
  </si>
  <si>
    <t>Влияние различных факторов на формирование непрерывнолитого слитка в условиях нестационарного теплоотвода</t>
  </si>
  <si>
    <t>В учебно-методическом пособии изложен систематизированный материал по формированию непрерывной заготовки в условиях нестационарного теплоотвода. Приведена математическая модель охлаждения слитка в кристаллизаторе с учетом линейной и объемной усадки металла, усадочных раковин, условий электромагнитного перемешивания и системы автоматического поддержания и способов измерения уровня металла в кристаллизаторе, а также осуществлены расчеты затвердевания заготовки для различных условий по типоразмеру и химическому составу разливаемой стали. Рекомендовано для студентов и магистрантов, обучающихся по направлению «Металлургия» и специализирующихся в области металлургии чёрных и цветных металлов</t>
  </si>
  <si>
    <t>Интенсификация доменной плавки</t>
  </si>
  <si>
    <t>Рассмотрены основные вопросы доменного процесса, приведены особенности технологии и закономерностей горения кокса и природного газа, восстановление оксидов железа и особенностей газодинамики большегрузных печей, а также значение теоретических разработок для использования в промышленных условиях водорода и водяного пара в доменной печи и др. Рекомендовано для студентов металлургических вузов, обучающихся по направлению «Металлургия» и специализирующихся в области «Металлургия черных металлов», а также для инженерно-технического персонала металлургических предприятий</t>
  </si>
  <si>
    <t>рус/ каз</t>
  </si>
  <si>
    <t>Металлургиялық агрегаттарды құрастыру және жобалау. Конструкции и проектирование металлургических агрегатов</t>
  </si>
  <si>
    <t>Предназначены для студентов специальности 5В070900 – «Металлургия», всех форм обучения при изучении специального курса «Конструкции и проектирование металлургических агрегатов». Могут быть использованы при изучении других курсов для организации СРС и при проведении практических занятий. Изложены особенности конструкций и проектирования основных агрегатов металлургического передела, приведены методики расчета конструктивных параметров агрегатов.</t>
  </si>
  <si>
    <t>Торговец А.К., Шишкин Ю.И.</t>
  </si>
  <si>
    <t>Разливка и внепечная обработка металлов</t>
  </si>
  <si>
    <t>Современный кислородно-конвертерный процесс</t>
  </si>
  <si>
    <t>Технологические расчеты по выплавке стали в конвертере</t>
  </si>
  <si>
    <t>Изложены особенности и примеры расчетов материально-теплового баланса кислородно-конвертерной плавки для различных условий работы сталеплавильных агрегатов, построенные применительно к существующим программам курсов металлургии стали. Предназначено для студентов, обучающихся по направлению «Металлургия», в качестве пособия для выполнения практических работ, курсовых и дипломных заданий</t>
  </si>
  <si>
    <t>Торговец А.К., Шишкин Ю.И., Артыкбаев О.А.</t>
  </si>
  <si>
    <t>Конструкции и оборудование кислородного конвертера</t>
  </si>
  <si>
    <t>Рассмотрены конструкции конвертерных агрегатов предназначенных для производства стали различного сортамента. Представлен анализ конкретных конструктивных элементов, устройств и всей конструкции конвертера в тесной связи с технологическими особенностями процесса организации и производства жидкого металла. Предложено обоснование выбора конструкции и типа конвертеров верхней, донной и комбинированной продувки, приведены расчеты основных параметров агрегатов и устройств для подачи кислорода в конвертер.Предназначено для студентов металлургических специальностей, изучающих спецкурсы «Конструкции и проектирование металлургических агрегатов» и «Теория конструирования печей и теплотехника». Ил.66. Табл.29. Библиогр. список: 38 назв.</t>
  </si>
  <si>
    <t>Основы проектирования металлургических цехов (в 2-х т.)</t>
  </si>
  <si>
    <t>Рассмотрены основы современного проектирования цехов и производств черной металлургии. Изложены общие подходы и объемно-планировочные ре-шения доменных, сталеплавильных и ферросплавных цехов, особенности их устройства, назначение основного и вспомогательного оборудования, принципы подбора и возможности его эффективного использования, внутри- и межце-ховые грузопотоки. Рекомендовано для студентов, обучающихся по направле-нию «Металлургия» и специализирующихся в области «Металлургия черных металлов»</t>
  </si>
  <si>
    <t>Теория, технология и оборудование внепечной обработки стали</t>
  </si>
  <si>
    <t>Торговец А.К., Шишкин Ю.И., Григорова О.А.</t>
  </si>
  <si>
    <t>Теория и технология конвертерных процессов</t>
  </si>
  <si>
    <t>Изложены теоретические основы выплавки стали в кислородных конвертерах. Описана технология плавки в конвертерах различных кон-струкций, а также взаимосвязь параметров агрегатов с технологически-ми возможностями по переделу чугунов различного химического соста-ва. Оценены достоинства и недостатки конвертеров с верхней, донной и комбинированной продувкой. Показаны преимущества инновационных технологий производства стали по схеме: кислородный конвертер – установка внепечной обработки стали – непрерывная разливка.
 Рекомендовано для студентов, обучающихся по направлению «Металлургия» и специализирующихся в области «Металлургия черных металлов»</t>
  </si>
  <si>
    <t>Торговец А.К., Шишкин Ю.И., Пикалова И.А.</t>
  </si>
  <si>
    <t>Конструкции мартеновских печей и двухванных сталеплавильных агрегатов</t>
  </si>
  <si>
    <t>Оборудование и проектирование металлургических цехов</t>
  </si>
  <si>
    <t>Рассмотрены основные вопросы проектирования и оснащения обору-дованием кислородно-конвертерных комплексов, приведены характеристики и особенности современных сталеплавильных цехов и отделений в сочетании с обеспечивающими грузопотоками и транспортными системами, приведены апробированные на практике объемно- планировочные решения конвертерных цехов в сочетании с ОНРС.Приведены расчеты необходимого основного и вспомогательного оборудования.Предназначено для студентов (металлур-гических специальностей) специализирующихся по направлению «Металлур-гия» всех форм обучения, изучающих специальный курс « Оборудование и проектирование металлургических цехов»</t>
  </si>
  <si>
    <t>Теплоэнергетика металлургических процессов</t>
  </si>
  <si>
    <t>Настоящее учебно - методическое пособие предназначено для студентов специальности 050709 – «Металлургия» всех форм обучения при изучении дисциплин «Технология металлургического производства» и «Проектирова-ние металлургических агрегатов». Изложены особенности тепловой работы, примеры расчета материального и теплового баланса конвертерной плавки, конструктивных параметров агрегата и его производительности, исходя из общей схемы процессов выплавки стали, массо – и теплопереноса и особен-ностей тепловой работы кислородно – конвертерного процесса.Рассмотрены энергетика современных сталеплавильных процессов, проанализирована це-лесообразность повышения количества металлолома в шихте.</t>
  </si>
  <si>
    <t>Торговец А.К., Шишкин Ю.И., Пикалова И.А., Юсупова Ю.С.</t>
  </si>
  <si>
    <t>Непрерывная разливка стали</t>
  </si>
  <si>
    <t>Учебное пособие по выполнению контрольных заданий, курсовых и дипломных проектов, проведению практических расчетов по курсу КиПМА для студентов специальности 5В 070900 – «Металлургия» всех форм. В учебном пособии рассматриваются основные свойства железа и стали, способы расчета температур ликвидуса и солидуса, методика определения основных теплофизических характеристик непрерывной разливки, расчеты процессов кристаллизации и охлаждения металла в кристаллизаторе и зоне вторичного охлаждения, базового радиуса МНЛЗ и формы хнологической оси, производительности МНЛЗ. Приведены примеры практического применения и некоторые справочные данные. Предназначено для студентов и магистрантов при изучении курсов «Конструкции и проектирование металлургических агрегатов» и «Теория и технология непрерывной разливки» по специальности 5В 070900 – «Металлургия».</t>
  </si>
  <si>
    <t>Перспективы развития и проектирования доменного производства</t>
  </si>
  <si>
    <t>Проектирование доменного производства</t>
  </si>
  <si>
    <t>Торговец А.К., Юсупова Ю.С.</t>
  </si>
  <si>
    <t>Курс лекций по дисциплине "Конструкции и пректирование металлургических агрегатов"</t>
  </si>
  <si>
    <t>Торговец Анатолий Корнеевич</t>
  </si>
  <si>
    <t>Конструкции и проектирование металлургических агрегатов</t>
  </si>
  <si>
    <t>Предназначены для студентов специальности 5В070900 – «Металлургия», всех форм обучения при изучении специальных курсов «Конструкции и проектирование металлургических агрегатов» и «Основы проектирования и проектирование метал-лургических цехов». Могут быть использованы при изучении других курсов для ор-ганизации СРС и при проведении практических занятий.Изложены особенности кон-струкций и проектирования основных агрегатов металлургического передела, приве-дены методики расчета конструктивных параметров агрегатов и методологические особенности оформления текстовой части пояснительных записок по курсовому и дипломному проектированию.</t>
  </si>
  <si>
    <t>Торебаев Б.П.</t>
  </si>
  <si>
    <t>Цвет в дизайне текстиля</t>
  </si>
  <si>
    <t>Торебергенова Г. Т., Абдрахманова К.Х.</t>
  </si>
  <si>
    <t>Ұстаздық жолдың ізденістері</t>
  </si>
  <si>
    <t>Бұл оқу құралы қазақ әдебиеті және қазақ тілі пәні мұғалімдеріне арналған әдістемелік құрал ретінде қызмет етеді. Бүгінгі таңда білім мен тәрбие беру сала-сындағы озық, жаңа технологиялардың ішінен сабақ берудің жаңа үлгілері, түрлері сұрыпталып, ондағы қолданылған деректер нақты мәліметтерге негізделіп берілген. Қазақстан Республикасының жалпы білім беру ұйымдарындағы пән мұғалімдеріне, білім саласы қызметкерлеріне, магистранттар мен студенттерге арналып жазылған.</t>
  </si>
  <si>
    <t>Торегожина М.Б.</t>
  </si>
  <si>
    <t>Настоящее учебное пособие предназначено, прежде всего, для студентов экономических специальностей, обучающихся в высших учебных заведениях, а также для студентов дистанционной формы обучения. Кроме того, он рассчитан для использования в учебном процессе по широкому кругу дисциплин, связанных с изучением роли государства в экономике, а именно поддержке предпринимательства и бизнеса, решении социальных вопросов, содействии выходу на внешние рынки и другие вопросы. Думается, что материалы учебного пособия будут полезны преподавателям, магистрантам, экономистам и всем тем, кто интересуется проблемами развития национальной экономики. Настоящее, обновленное и переработанное, издание подготовлено к.э.н., доцентом Торегожиной М.Б., на основе стабильного учебного пособия, выдержавшего несколько изданий.</t>
  </si>
  <si>
    <t>Торегожина М.Б. (Toregozhina М.)</t>
  </si>
  <si>
    <t>State Regulation of the Economy</t>
  </si>
  <si>
    <t>This course is devoted for all students in faculty of economics who study the discipline "State Regulation of the Economy". It is especially important for those students who learn in the framework of three-lingual education. 
 The textbook “State regulation of the economy” was published by author in Russian (2007) and in Kazakh (2008). This edition was supplemented and revised in accordance with the new statistics data, official documents and requirements of the mandatory curriculum 2016. 
 The educational supplies is designed for bachelors of economic faculty, trainers and all, who are interested in role of government affecting the transformation business, social, environmental and the public sector.</t>
  </si>
  <si>
    <t>Тореханов А.А., Алимаев И.И., Оразбаев С.А.</t>
  </si>
  <si>
    <t>Лугопастбищное кормопроизводство. 1том</t>
  </si>
  <si>
    <t>Под кормопроизводством подразумевается комплекс агротехнических, экологических и организационно-хозяйственных мероприятий, благодаря которым скот обеспечивается кормами, выращенными или собранными на пастбищах и сенокосах, а также в полевых и кормовых севооборотах. Луговодство- составная часть кормопроизводства, производственная отрасль сельского хозяйства, цель которой-обеспечить животноводство потребным количеством сена. Пастбищное хозяйство- комплекс технологических и технических приёмов, направленный на полное обеспечение сельскохозяйственных животных подножным кормом. Луговодство и пастбищное хозяйство как отрасль сельскохозяйственной науки слагается из знания растениеводства, почвоведения, зоотехники, ботаники, экологии, климатологии и других самостоятельных дисциплин. Поэтому в учебнике встречается материал, касающийся той или иной из названных дисциплин, используемый при характеристике природных зон, агротехнических мероприятий. В учебнике излагается материал по биологии кормовых растений. Этот раздел лугопастбищной науки ещё недостаточно полно изучен. Поэтому включены новые данные, полученные при проведении многолетних экспериментальных работ в различных регионах республики. Изучение различных сторон роста и развития растений под действием антропогенных факторов дало возможность сконцентрировать материал в единую систему и дать ему единое целевое направление. При написании учебника широко использован мировой литературный материал. Вместе с тем, содержащиеся в учебнике организационные мероприятия и агротехнические приёмы по использованию и улучшению сенокосов и пастбищ, могут быть использованы с учётом конкретных условий в практике сельскохозяйственных формирований, что позволит производить больше качественных кормов, а следовательно, больше качественных продуктов животноводства.</t>
  </si>
  <si>
    <t>Лугопастбищное кормопроизводство. 2том</t>
  </si>
  <si>
    <t>Тореханов А.А., Бегембеков К.Н., Нургазы А.К.</t>
  </si>
  <si>
    <t>Современная система племенного дела в скотоводстве</t>
  </si>
  <si>
    <t>Книга написана на основе материалов, собранных в процессе перехода отрасли скотоводства на новый этап развития племенного дела, обобщения текущей ситуации племенной работы в скотоводстве, а также опыта работы стран с высокоразвитым молочным и мясным скотоводством. В книге изложены теоретические основы племенного дела, современные методы селекции и племенной работы, кормления и содержания молочного и мясного скота, особенности искусственного осеменения коров, организация крупномасштабной селекции в скотоводстве, породы скота, производство и потребление мяса говядины в Мире и Казахстане. Книга является учебным пособием для студентов, магистрантов и докторантов сельскохозяйственных специальностей высших учебных заведений. Она может служить также как рекомендации для специалистов племенной службы и широкого круга читателей, заинтересованных в повышении продуктивных и племенных качеств крупного рогатого скота.</t>
  </si>
  <si>
    <t>Тортаев С.Ә.</t>
  </si>
  <si>
    <t>Орта ғасырлардағы шығыс елдерінің қысқаша тарихы</t>
  </si>
  <si>
    <t>Оқу құралы орта ғасырлардағы Азия мен Африка елдеріндегі саяси, әлеуметтік – экономикалық дамудың барысындағы ерекшеліктерді ашып көрсетуге, маңызды оқиғалары мен тарихи тұлғаларға қысқаша сипаттама беруге бағытталған. Ұсынылып отырған оқу құралы профессор С.Ә.Тортаевтың «Орта ғасырлардағы Азия және Африка тарихы» деген оқулығын толықтыра, қысқаша нақтылай түседі.
  Оқу құралы жоғары оқу орындарының тарих, шығыстану факультеттерінің студенттеріне, тарих пәнінің мұғалімдеріне, мектеп оушылары мен көпшілік қауымға арналған.</t>
  </si>
  <si>
    <t>Торыбаев Х.К., Ашықбаев Н.Ж.</t>
  </si>
  <si>
    <t>Өсімдік карантині</t>
  </si>
  <si>
    <t>Өсімдік карантині атты оқулық қазақ тілінде тұңғыш рет оқырмандарға ұсынылып отыр.Оқулық ауылшаруашылық дақылдарының карантинді және аса қауіпті зиянкестері, аурулары және арамшөптер; Қазақстанда бейімделіп жаппай көбейіп кету қаупі болатын түрлердің биоэкологиялық ерекшеліктеріне көңіл бөлінген. Негізгі терминдердің орысша-қазақша түсіндірмесі келтірілген. Онымен қатар оқушының білім деңгейін арттыру мақсатымен қосымша анықтама мәліметтер де берілген</t>
  </si>
  <si>
    <t>Тохметов А.Т., Танченко Л.А.</t>
  </si>
  <si>
    <t>Курс лекций по информатике (в 2-х т.)</t>
  </si>
  <si>
    <t>В учебном пособии приводятся теоретические сведения по основным темам курса «Информатика». К каждой теме авторы предлагают большое количество вопросов для самоконтроля, которые незаменимы при самостоятельном изучении дисциплины или при подготовке к экзаменам.
 Учебное пособие подготовлено в соответствии с Государственным общеобязательным стандартом образования по дисциплине «Информатика» и может быть использовано при изучении курса «Информатика».
 Предназначено для студентов педагогических специальностей.</t>
  </si>
  <si>
    <t>Элементы языков программирования</t>
  </si>
  <si>
    <t>В учебном пособии приводятся теоретические сведения по основным темам курса «Программирование». К каждой теме авторы предлагают большое количество вопросов для самоконтроля, которые незаменимы при самостоятельном изучении дисциплины или при подготовке к экзаменам.
 Учебное пособие подготовлено в соответствии с Государственным общеобязательным стандартом образования по специальности 5B011100 «Информатика» и может быть использовано при изучении курса «Программирование».
 Предназначено для студентов специальности 5B011100 «Информатика».</t>
  </si>
  <si>
    <t>Төлеубаев Б.Ә.</t>
  </si>
  <si>
    <t>Арқадағы Семей полигоны аймағының флорасы 3-том</t>
  </si>
  <si>
    <t>Оқу құралында бұрынғы Семей сынақ полигоны аймағының флорасы жайлы сөз болады, доминантты өсімдіктерінің суреттері берілген. Оның ішінде жер асты сынақтардың басты нысандарының төңірегін мекендеген өсімдіктерінің радиобелсенді заттармен әбден ластануы да ғажап емес қой. Сондықтан, олардың кейбір түрлерінен сынамалар алынып, арнайы зертханалық зерттеулер жүргізілді. Цитогенетикалық және анатомиялық зерттеулердің нәтижесінде, кейбір өсімдіктердің арасынан мутациялық құбылыстың белгісі бар екендігі аңғарылған. Оқу құралының ерекшелігі - көп ғылыми мәліметтер мен флоралық атлас түріндегі дүниелер қамтылған, материалдар ғылыми-көпшіліктік және танымдық құрал ретінде жалпы оқырман үшін берілген. Еңбек университетте, колледждар мен мектеп қабырғасында оқып жатқан жастар үшін, ғылыми мамандар қауымына да пайдалы болары болары сөзсіз</t>
  </si>
  <si>
    <t>Төлеубаев Б.Ә., Омаров М.С., Омарова К.М.</t>
  </si>
  <si>
    <t>Бұл басылымда органолептикалық көрсеткіштердің негізгі ұғымдары берілген. Тағамдық өнімдердің дәмдік сапасын қарапайым жолмен анықтау мақсатындағы талдамадан өткізу тәртіптері, талаптары және ережелері берілген. Сонымен қатар, өнімдердің сапасын сипаттайтын әрі белгілейтін басты көрсеткіштері көрсетілген. Оқу құралында өнім сапасын бағалауға қажетті қарапайым тәсілдері мен әдістеріне баса назар аударылған.Жоғары оқу орындарының аграрлы өндіріс пен тамақ өндіру технологиялары мамандықтары бойынша оқитын студенттерге, PhD-докторанттарға, магистранттарға, ет, сүт және басқа да тағамдық өндірістердің мамандарына және осы саладағы колледж бен кәсіптік лицейлердің оқушыларына да пайдалы болары анық</t>
  </si>
  <si>
    <t>Төлеубаев Б.Ә., Тулеубаев А.Б., Әділ О.Б.</t>
  </si>
  <si>
    <t>Меры безопасности в предприятиях нефтехимической индустрии</t>
  </si>
  <si>
    <t>В пособии изложены основные процессы нефтехимического производства, указаны их хехнологические особенности, нормы и меры безопасности. На примере производства местного предприятия описаны технологические линии и схемы. Пособие рассчитано для молодых преподавателей, студентов и магистрантов, обучающиеся по специальности «Безопасность жизнедеятельности и защита окружающей среды»</t>
  </si>
  <si>
    <t>Төлеубаев Б.Ә./Тулеубаев Б.А./, Әділ О.Б.</t>
  </si>
  <si>
    <t>Атомдық бөлшектің көкжиегінде (радиоэкологиялық аспектісі) 2 том</t>
  </si>
  <si>
    <t>Атомдық энергетикаға бет бұрған бүгінгі заманда өскелең ұрпақтың өте сауатты болуын талап ету - уақыт қажеттілігі деп ұққан дұрыс. Бұрынғы Семей ядролық сынақ полигоны ықпалының әлі де белгісіз жылдарға созылатыны қауым үшін атомдық бөлшектердің қасиеті мен құрамы, әсері мен сақтану әдістері жайлы ақпараттар берудің маңыздылығы ерекше. Оның үстіне көпшілік үшін беймәлім радиоизотоптардың қылықтары туралы, радиациялық биоценология тұрғысында кең әрі терең мағлұматтар беруді мақсат тұтқан оқу құралының пайдасы да зор. Сол үшін, атомдық бөлшек төңірегіндегі радиациялық мәліметтер легі тарихи кезеңінен бастап, жалпы биогеоценологиялық сипаттамасы өте түсінікті тілде, атом саласында еңбек еткен небір ғұламалардың өмірбаяны мен ғылыми жұмысы жайлы ақпараттар бере отырып, оқу құралындағы жазбалар шынайы, тым әсерлі, әдемі баяндалған. Оқу құралының ерекшелігі - көп ғылыми-көпшілікті мәліметтер келтірілген, материалдар ғылыми-көпшіліктік құрал ретінде жалпы оқырман үшін берілген. Еңбек университетте, колледждар мен мектеп қабырғасында оқып жатқан жастар үшін, ұстаздар қауымына да пайдалы болары сөзсіз</t>
  </si>
  <si>
    <t>Төлеубаев Б.Ә/Тулеубаев</t>
  </si>
  <si>
    <t>Жерді қорғаудың әрі тиімді пайдаланудың негіздері  2 том</t>
  </si>
  <si>
    <t>Оқу құралында жер қорының негізгі байлығы топырақ қабатының басты қасиеттері, құрамы, режимдері мен қалыптасу жағдайлары қарастырылған. Деградациялану себептері: ластану, тұздану, эрозияға ұшырау және т.б. құбылыстары анықталған, компоненттерді экологиялық тепе-теңдікте ұстау жолдары көрсетілген. Оқу құралында ауылшаруашылық жерлерді қорғау шаралары жайлы тереңірек талдау жасалады, сондай-ақ биосфералық әрі биогеоценотикалық зерттеулер ұйымдастырудың әдістемелік жолдары ұсынылады. Бұрынғы еңбектерден өзгешелігі - тыңайтқыш пен қорғаныс заттарын алмастырар, монодақыл үлесін және топырақтағы кері үрдістерді азайту шаралары және т.б. басқа өзекті мәселелер қарастырылған болатын.Оқу құралының ерекшелігі - өте көп биогеоценотикалық негіздегі мәліметтер келтірілген, материалдар ғылыми-көпшіліктік құрал ретінде жалпы оқырман үшін қызықты болар мағлұматтар легі, тарихи тұрғыда берілген. Еңбек университетте, колледждар мен мектеп қабырғасында оқып жатқан жастар үшін, мамандар қауымына да пайдалы болары болары сөзсіз</t>
  </si>
  <si>
    <t>Төлеубаева Ш.Б., Қожахмет М.С.</t>
  </si>
  <si>
    <t>Құрылыс өндірісінің технологиясы</t>
  </si>
  <si>
    <t>Оқу құралы 5В072900 – «Құрылыс» мамандығының мемлекеттік стандартына және оқу жоспарының талаптарына сай жасалған</t>
  </si>
  <si>
    <t>каз-русс-англ</t>
  </si>
  <si>
    <t>Төлеубекова Р., Жұматаева Е./ ТолеубековаР., Жуматаева Е./ Toleubekova R., Zhumataeva E.</t>
  </si>
  <si>
    <t>Этнопедагогика / Ethnopedagogy (2 томда)</t>
  </si>
  <si>
    <t>Оқу құралы /Учебное пособие/Study guide</t>
  </si>
  <si>
    <t>Бұл этнопедагогика оқу құралында тарихының бүгінгі күнге дейінгі жемісімен таныстырады. Авторлар заманға бейімдеу ақсатында оқу құралын модульдік технология қағидасымен құрастырған. Оқу құралының алғашқы тарауында тнопедагогикадан халықтық педагогиканың ерекшеліктері мен теориялық мәні айқындалған. Берілген теориялық негіздердің ауқымында студенттер мен оқушылардың өздік жұмысын ғылыми сипатта ұйымдастыру мақсатында деңгейліктерге жіктелген тапсырмалар тұтастық құрылымда берілген. Кредитті технология принципімен 40% теория, 60% тәжірибе жасау көзделген. Сонымен бірге олардың жиынтық үлгілері ұсынылған. /В этом учебном пособии представлены истории этнопедагогики до наших дней. Авторы разработали в учебном пособии принципы модульной технологии с целью адаптации к современности. В первой главе учебного пособия по этнопедагогике даны определения педагогическим особенностям народа и определения теоретическим значениям. Данный объем теоретического материала дает возможность студентам и ученикам самостоятельна представлять свой работы на научном уровне, задания представлены в целом. По принципу кредитной технологии рассчитано 40 % теории, 60 % практики. А также в учебном пособии представлены их итоговые образцы. /This study guide presents the history of ethnopedagogy to the present day. The authors used the principles of the modular technology in order to adapt the content to the present. The first chapter provides description of key characteristics of ethnopedagogy of Kazakh people and provides a theoretical framework. The combination of theory and practical tasks presented in this study guide enable students to work independently and carry out deeper research into the topics under consideration. According to the credit technology, the theory-practice ratio is 40% to 60%. The study guide contains rich factual material with ample examples of pedagogical traditions of the ancestors.</t>
  </si>
  <si>
    <t>Төлеубекова Р.К., Жұматаева Е.</t>
  </si>
  <si>
    <t>Білім берудегі менеджмент (2 томда)</t>
  </si>
  <si>
    <t>«Білім берудегі менеджмент» оқу құралының ғылыми-теориялық негізі жоғары оқу орнына бағдарланған. Бұл еңбекте менеджменттің жалпы әдістері, принциптері және қызметтері баяндалады. Магистранттар мен докторанттардың «Менеджмент», «Басқару» секілді ұғымдардың мәнін айқындап, екеуінің бір-бірінен айырмашылығын саралауға аталған оқу құралының тигізер пайдасы айтарлықтай. Ғылыми-теориялық негізін іс-тәжірибеде қолданып, білім игерушілердің прагматикалық іскерліктерін ширатуға тапсырмалардың түр-түрлері ұсынылды</t>
  </si>
  <si>
    <t>Третьяк Л.Н., Ребезов М.Б., Явкина Д.И.</t>
  </si>
  <si>
    <t>Внутренний контроль качества в практике аналитических и испытательных лабораторий</t>
  </si>
  <si>
    <t>Учебное пособие посвящено проблеме обеспечения качества результатов измерений, испытаний и контроля, получаемых в аналитических и испытательных лабораториях. Применение внутреннего контроля рассматривается как фактор обеспечения качества оказываемых лабораторных услуг. Обоснована необходимость получения достоверных результатов измерений. Приведены сведения об основных элементах системы внутреннего контроля качества лаборатории. Подробно описаны основные этапы аналитических работ – подготовка проб, подготовка к анализу, проведение измерений, обработка полученных экспериментальных данных. Все термины, положения, принципы и подходы к современным требованиям лабораторной практики изложены на основе актуальных международных и национальных стандартов. Приведены примеры процедур контроля стабильности измерений в испытательных лабораториях различного профиля.
 Пособие предназначено для обучающихся всех уровней высшего образования по направлениям подготовки: 27.03.02 Управление качеством, 27.03.01 Стандартизация и метрология, 27.04.03 Системный анализ и управление, 27.04.04 Управление в технических системах. Пособие рекомендовано при изучении дисциплин: «Метрологическое обеспечение производства», «Метрология», «Стандартизация, подтверждение соответствия и метрология», «Правовые основы управления качеством», «Статистические методы в управлении качеством», «Всеобщее управление качеством», «Статистические методы контроля и управления качеством», «Принятие решений в условиях неопределенности», «Управление в технических системах», «Оптимальное управление», «Системы поддержки принятия решений».
 Информация, приведенная в пособии, будет полезна также инженерно-техническим и научным работникам, интересующимся вопросами обеспечения качества измерительной информации в лабораторной практике.</t>
  </si>
  <si>
    <t>Троянов А.К. , А.К. Таланкин, В.С. Портнов, А.В. Никитина, М.В. Пономарева</t>
  </si>
  <si>
    <t>Применение трехкомпонентного геоакустического каротажа при разработке газовых и азоконденсатных месторождений</t>
  </si>
  <si>
    <t>В пособии представлены результаты применения метода трехкомпонентного геоакустического каротажа на нефтегазовых месторождениях (Надым-Пур-Тазовский регион Западно-Сибирского осадочного мегабассейна). Установлены возможности решения технических и геологических задач, сопутствующих разработке газоконденсатных месторождений, что вносит вклад в развитие комплекса промыслово-геофизических исследований, повышая их информативность на газовых и газоконденсатных объектах с помощью рассматриваемого метода.Рекомендуется для студентов и магистрантов специальностей 5В070600 «Геология и разведка месторождений полезных ископаемых», 5В070800, 6М070800 «Нефтегазовое дело», 6М074700 «Геофизические методы поисков и разведки месторождений полезных ископаемых» при изучении дисциплин «Геофизические методы исследования нефтегазовых скважин», «Контроль за разработкой нефтегазовых месторождений», а также для работников геолого-геофизических и производственных предприятий нефтегазовой отрасли</t>
  </si>
  <si>
    <t>Туганбаев И.Т., Туганбаева Г.</t>
  </si>
  <si>
    <t>Автоматтандырылған электржетегі (2 томда)</t>
  </si>
  <si>
    <t>Электротехника (2 томда)</t>
  </si>
  <si>
    <t>Теоретические основы электротехники (в 2-х т.)</t>
  </si>
  <si>
    <t>Электротехника и электроника (в 3-х т.)</t>
  </si>
  <si>
    <t>Өнеркәсіптік кәсіпорындарды электрмен жабдықтау (2 томда)</t>
  </si>
  <si>
    <t>Автоматтандарылған электржетегі элементтері</t>
  </si>
  <si>
    <t>Бұл оқу құралында автоматтандырылған электржетегінің элементтері, электрлі күш беретін элемментер, басқаратын және электржетектерін автоматты түрде басқару жүйелері қамтылған. Электр мәндерін өлшеу құралдарының өлшеу әдістері мен физикалық негіздері, өлшеу құралдарының терістіктері келтірілген. 
  Бұл оқу құралы автоматтандырылған электржетегі, телеқатынас жолдары мамандақтары бойынша оқитын студенттерге арналған. Баспаға Атырау мұнай және газ институтының ғылыми-әдістемелік кеңесі ұсынған. 
  Пікір берушілер: қазақ ұлттық аграрлық университетінің Ауыл шаруашылығын электр энергиясымен жабдықтау және электрлендіру кафедрасы, т.ғ.д, профессор С.А.Кешеуов</t>
  </si>
  <si>
    <t>Теория автоматического управления</t>
  </si>
  <si>
    <t>Автоматическое управление электроприводами</t>
  </si>
  <si>
    <t>В учебнике рассматривается электрические схемы электроприводов, правила их выполнения и начертания. Излагаются принципы автоматического управления пуском, реверсом и торможением электродвигателей постоянного и переменного токов. Рассмотрены принципы построения автоматических систем управления электроприводов. Учебник предназначен для студентов электро-технических, электромеханических и электроэнергетических специальностей</t>
  </si>
  <si>
    <t>Солнечная энергия и ее преобразование</t>
  </si>
  <si>
    <t>Туканаев Т.</t>
  </si>
  <si>
    <t>Аналитикалық және дифференциалдық геометрия есептерін шығару практикумы</t>
  </si>
  <si>
    <t>Оқу құрал, аналитикалық және дифференциалдық геометрия курсын оқитын, күндізгі және қашықтықта оқыту бөлім студенттеріне арналған. Құралдың басты мақсаты – жазықтықтағы және кеңістіктегі қисықтар мен беттер теориясын студенттердің терең меңгеруіне жәрдемдесу. Оқу құралда теориялық материал қысқаша баяндалып, қалыпты есептерді шешудің үлгілері, өздігімен шығаруға арналған есептер және білім тексеру тесттік сұрақтар берілген.Ұсынылып отырылған оқу құрал материалдарын практикалық сабақтарда, сонымен қатар студенттердің өздігімен жұмыс істеу барысында қолдануға болады</t>
  </si>
  <si>
    <t>Тукибаева А.С.</t>
  </si>
  <si>
    <t>Түсті металдардың электрохимиясы</t>
  </si>
  <si>
    <t>Оқу құралы жоғары оқу орындарында 5В072000 - «Бейорганикалық заттардың химиялық технологиясы» мамандығы «Электрохимиялық өндірістер технологиясы» мамандануы бойынша студенттерге оқытылатын «Түсті металдардың электрохимиясы» пәніне арналған. Оқу құралында түсті металдардың металлургиясында электрохимиялық технологияларды қолданатын процестердің теориялық және технологиялық негіздері, технологиялық процестердің басқарудың негізгі принциптері жайлы мағлұматтар берілген.</t>
  </si>
  <si>
    <t>Тукибаева А.С. (Tukibayeva A.S.)</t>
  </si>
  <si>
    <t>Ecological chemistry</t>
  </si>
  <si>
    <t>Study book is intended for students of specialty 5B0606000- “Chemistry”. Study book is formed in accordance with the requirements of the curriculum and the program of discipline "Ecological chemistry" and includes all necessary information on execution that practical occupation of the course.</t>
  </si>
  <si>
    <t>Тукибаева А.С., ДжумадуллаеваА., Асқарова Э.Д.</t>
  </si>
  <si>
    <t>Органикалық молекулалардың функциональды туындыларының химиясы</t>
  </si>
  <si>
    <t>Оқу құралы жоғары оқу орындарында 5В060600-Химия мамандығының студенттері үшін оқытылатын «Органикалық молекулалардың функциональды туындыларының химиясы» пәніне арналған. Оқу құралында органикалық қосылыстардың реакциялық қабілеті, олардың алыну әдістері мен физика-химиялық қасиеттеріне, қолданылуы жайлы мағлұматтар берілген. 
 Оқу құралын химия, ғылыми ізденушілер, магистранттар мен студенттер пайдалана алады.</t>
  </si>
  <si>
    <t>Тукибаева А.С., Назарбекова С.П.</t>
  </si>
  <si>
    <t>Chemistry of functional derivatives of organic molecules»</t>
  </si>
  <si>
    <t>Study book is intended for students of specialty 5B060600-Chemistry.
 The study book is formed in accordance with the requirements of the curriculum and the program of discipline "Chemistry of functional derivatives of organic molecules" and includes all necessary information that practical occupation of the course.</t>
  </si>
  <si>
    <t>Тулегенова К. Р., Есиркепова М. Н., Дуйсенова М.С.</t>
  </si>
  <si>
    <t>Қолөнер – өшпес мұра</t>
  </si>
  <si>
    <t>Бұл көмекші оқу құралы жастарға қолөнеріміздің қыр – сырын үйретіп қана қоймай, оны жаңа көркем бағытта жаңашылдықпен дамытуға бағытталған. Басылымда ұлттық қолөнер түрлерімен; кілем тоқу, шым – ши тоқу, кесте тігу, гобелен тоқу, жүнді өңдеп, жүннен түрлі бұйымдар, паннолар, бисер өнерін жасаудың әдіс -тәсілдері туралы мәліметтер жинақталып жазылған.Оқырмандар бұл басылымнан қолөнерге қажетті материалдар, құрал-жабдықтар, жасалу әдіс - тәсілдері, түрлерімен танысып, пайдалы кеңестер ала алады. Кітаптың екінші бөлімінде ұлттық нақышта жасалынған қолөнер түрлерінің туындыларымен таныстырылады. Сонымен қатар жоғары сынып оқушыларына, кәсіптік білім беру оқу орындарына қосымша оқу құралы ретінде, халқымыздың ұлттық қолөнеріне қызығушылық танытатын қауымға ұсынылып отыр</t>
  </si>
  <si>
    <t>Тулекбаева А.К.</t>
  </si>
  <si>
    <t>Интегрированные системы менеджмента качества</t>
  </si>
  <si>
    <t>Учебное пособие предназначено для студентов специальности 5В73200 – Стандартизация, сертификация и метрология. В данном учебном пособие содержаться сведения о теоретических основах современных систем управления качеством, развитие и формирование интегрированных систем менеджмента, основанных на системах менеджмента качества, системах экологического менеджмента, системах менеджмента профессиональной безопасности и здоровья. Отражены вопросы, связанные с анализом действующих систем менеджмента и возможности их интеграции с учетом отраслевой специфики. Рассмотрены методы внедрения интегрированных систем менеджмента на предприятиях по опыту отечественных и зарубежных стран в этой области. Приведен порядок проектирования, внедрения и сертификации интегрированных систем менеджмента в пищевой промышленности.</t>
  </si>
  <si>
    <t>Тулекбаева А.К., Алтынбеков Р.Ф.</t>
  </si>
  <si>
    <t>Международная стандартизация и сертификация</t>
  </si>
  <si>
    <t>В данном учебном пособие содержаться сведения о становлении и развитии международных систем стандартизации и сертификации, даются сведения об основных международных и региональных организациях по стандартизации, обеспечения единства измерений, сертификации (подтверждения соответствия) и управлению качеством – основные цели и задачи, организационная структура, виды деятельности, проблемы и пути их решения. Приводятся сведения о работе казахстанских организаций по стандартизации, метрологии, сертификации и аккредитации и их вклад в развитии международного сотрудничества в этих областях. Приводится порядок разработки и применения международных стандартов. Все эти сведения позволят студентам знать особенности и принципы международной стандартизации и сертификации, умению и навыкам работы с международными стандартами, применения их в своей практической деятельности. Учебное пособие предназначено для студентов специальности 5В073200 – Стандартизация и сертификация при изучении ими дисциплины «Международная стандартизация и сертификация»</t>
  </si>
  <si>
    <t>Тулекбаева А.К., Сабырханов Д.С., Ешанкулов А.А., Калдыбаева Б.М., Мырхалыков Б.С.</t>
  </si>
  <si>
    <t>Теоретические и практические основы оценки неопределенности измерений</t>
  </si>
  <si>
    <t>В настоящей монографии приводятся теоретические и практические основы оценки неопределенности результатов измерений при контроле качества различных видов испытаний продукции, современный подход к оцениванию неопределенностей измерений, а также основные элементы документа «Руководство по выражению неопределенности измерений», разработанного ведущими международными метрологическими организациями, сведения об организации экспериментальных исследований в соответствии с ГОСТ ИСО 5725 по оценке точности результатов измерений, использованию показателей точности на практике и методических подходах к оценке неопределенности измерений, выполнения требований СТ РК ИСО/МЭК 17025.Монография предназначена для студентов, магистрантов, аспирантов, докторантов (РhD), научно- и инженерно- технических работников, специализирующихся в области организации и технологии испытаний, гармонизации отечественной нормативной документации с международными документами, в том числе в области метрологии.</t>
  </si>
  <si>
    <t>Тулекбаева А.К., Сабырханов Д.С., Курмангалиев С.Ш.</t>
  </si>
  <si>
    <t>Аккредитация органов по сертификации и испытательных лабораторий (центров)</t>
  </si>
  <si>
    <t>Учебник предназначен для студентов специальности 5В073200 – «Стандартизация и сертификация (по отраслям)» при изучении ими дисциплины «Аккредитация органов по сертификации и испытательных лабораторий (центров)». В учебнике содержаться сведения об истории и развитии аккредитации, как механизма формирования доверия между странами путем взаимного признания результатов испытаний и сертификации продукции, услуг, персонала, систем менеджмента. Рассмотрены сущность, основные цели, принципы и формы аккредитации, основанных на международных требованиях к деятельности органов по сертификации и испытательных лабораторий. Детально изучены критерии аккредитации к заявителям и субъектам системы аккредитации Республики Казахстан для получения ими официального подтверждения, через получение аттестата аккредитации, что их деятельность соответствует международным нормам и требованиям. В учебнике приведены основные положения и требования к деятельности органа по аккредитации Республики Казахстан – Национального Центра Аккредитации, процедура аккредитации органов по сертификации и испытательных лабораторий, представлены примеры всех документов, формируемых для получения или переоформления аттестата аккредитации. Отражены вопросы, связанные с умением анализировать документацию по аккредитации, основных форм документации, процедуру аккредитации и экспертизы, приобретения навыков по функциональным обязанностям экспертов- аудиторов, общих положений и понятий знаков аккредитации, их правильного использования органами по сертификации и испытательными лабораториями.</t>
  </si>
  <si>
    <t>Тулекбаева А.К., Сабырханов Д.С., Мыркалыков Б.С., 
 Кенжеханова М.Б.</t>
  </si>
  <si>
    <t>В данном учебном пособие содержится информация о становлении и развитии систем стандартизации и сертификации в рамках технического регулирования, даются сведения об основных международных и региональных организациях по стандартизации и сертификации (подтверждения соответствия) и управлению качеством, организационная структура и виды их деятельности, цели и задачи стандартизации и сертификации, проблемы в области стандартизации и сертификации, пути их решения. Приводятся сведения о работе казахстанских организаций по стандартизации и сертификации, их вклада в развитие международного сотрудничества в этих областях. Приводится сведения о категориях и видах нормативных документов, порядок разработки и применения стандартов. Все эти сведения позволят студентам данного направления знать особенности и принципы систем стандартизации и сертификации, получить навыки и умения работы с различными видами и категориями нормативных документов, применения их в своей дальнейшей практической профессиональной деятельности. Учебное пособие предназначено для студентов специальности 5В073200 – Стандартизация и сертификация (по отраслям) при изучении ими дисциплины «Стандартизация и сертификация», а также для студентов, магистрантов, докторантов, специалистов в области технического регулирования и стандартизации предприятий и организаций всех отраслей экономики.</t>
  </si>
  <si>
    <t>Тулеметова А.С.</t>
  </si>
  <si>
    <t>Аймақтық экономика</t>
  </si>
  <si>
    <t>Оқу құралы оқу жоспарының және «Аймақтық экономика» пәні бағдарламасының талаптарына сай құрастырылған және студенттердің пәнді оқытылуы үшін барлық мәліметтерді қамтиды. «Аймақтық экономика» пәнінің оқу құралында аймақтық даму мен орналастыру факторлары, аудандардың дамуы мен өндіргіш күштердің орналасу заңдылықтары және ерекшеліктері қарастырылған, мемлекеттік реттеудегі аймақтар экономикасының мәні мен мағынасы аймақ мемлекеттік басқару нысаны ретінде зерттелген.</t>
  </si>
  <si>
    <t>Экономика регионов</t>
  </si>
  <si>
    <t>Учебник разработан с учетом требований учебной программы и учебного плана региональной экономики и содержит всю информацию, необходимую студентам для изучения дисциплины. В учебнике «Региональная экономика» рассматриваются факторы регионального развития и распределения, закономерности и особенности развития округов и распределения производительных сил, значение и значение экономики государства в государственном регулировании, регионе как форме государственного управления.</t>
  </si>
  <si>
    <t>Тулемисова Ж.К., Касенова Г.Т., Музапбаров Б.</t>
  </si>
  <si>
    <t>Основы биотехнологии микроорганизмов</t>
  </si>
  <si>
    <t>Учебник по биотехнологии микроорганизмов, освещает как новые, так и традиционные отрасли промышленности, основанные на применении микроорганизмов. Рассмотрены вопросы применения биотехнологии микроорганизмов в пищевой промышленности, медицине, сельском хозяйстве и т.д.
 Предназаначено для студентов и магистрантов специальности «Биотехнология».</t>
  </si>
  <si>
    <t>Тулемисова Ж.К., Музапбаров Б., Касенова Г.Т., Ерназаров С.Т.</t>
  </si>
  <si>
    <t>Пищевая микробиология с основами ветеринарной санитарии</t>
  </si>
  <si>
    <t>Учебное пособие по пищевой микробиологии с основами ветеринарной санитарии предназначено для студентов и магистрантов специальностей «Ветеринарная санитария», «Технология пищевых продуктов», «Технология перерабатывающих производств», «Технология производства продуктов животноводства».В учебном пособии представлены материалы о морфологии, физиологии микроорганизмов, а также санитарно-микробиологических нормативах оценки качества основных пищевых продуктов</t>
  </si>
  <si>
    <t>Тулеубаев Б. А., Әділ О.Б.</t>
  </si>
  <si>
    <t>На горизонтах атомной частицы (радиоэкологические аспекты) III том</t>
  </si>
  <si>
    <t xml:space="preserve">б№ </t>
  </si>
  <si>
    <t>В пособии изложены основные сведения о составе, свойствах, степени воздействия атомной частицы и возможностях защиты организма и компонентов окружающей среды в условиях радиоактивного загрязнения, раскрыты поведения различных радиоизотопов и даны ценные информации о радиационной биогеоценологии и биогеохимии. Установлены коэффициенты накопления излучателей различными организмами и грунтами, определены их сравнительные сорбционные способности радиоизотопов и миграционные параметры в разной среде. Экспериментально подтвержденные методы борьбы с радиоактивным загрязнением природной среды достоверно обоснованы глубоким анализом и обоснованием научных данных классиков и теоретиков, книга построена на достаточно на научном и популярном языке, читается легко, содержит очень много интересных фактов из личной жизни великих ученых и мыслителей в области естественно-исторических, биогеосферологических и других наук. Пособие предназначено для обучающихся в ВУЗ-ах и научных работников разной сферы, интересующихся вопросами физики, химии, биологии и др. Уверены, что читатель найдет много полезных материалов в области радиационной безопасности и экологии</t>
  </si>
  <si>
    <t>Тулеубаев Б.А.</t>
  </si>
  <si>
    <t>Жерді тиімді пайдаланудың экологиялық "астары"</t>
  </si>
  <si>
    <t>Сарыарқа тауларының флорасы. 2 том</t>
  </si>
  <si>
    <t>Сарыарқадағы шідерті шалғындары IV том</t>
  </si>
  <si>
    <t>Шидертинские луга региона «Сарыарка», V-том</t>
  </si>
  <si>
    <t>На основе детального изучения современного экологического состояния природных биологических ресурсов региона «Сарыарка» выявлены причины и факторы деградации естесственного комплекса уникальной зоны. Отсутствие попусков воды из канала им. К.Сатбаева в низовья реки «Шидерты» и строительство несанкционированных дамб в русле реки «Оленты» нарушило режим затопления пойменных земель, что привело к деградации природных угодий (изменение биологического разнообразия флоры и фауны, всего пойменного комплекса в целом). Ранее разнообразный флористический состав беднеет, наблюдается остепнение и засоление почв, повышается минерализация подземных (грунтовых) вод, снижается численность и видовое разнообразие животных, водоплавающих птиц и рыб В учебном пособии даны результаты оценки экологического состояния региона, приведена динамика изменений агроэкологического потенциала лиманных лугов в низовьях рек «Шидерты» и «Оленты». Указаны, что в сфере аграрного производства на территории региона наблюдалось значительное снижение поголовья скота, оказавшее влияние на благосостояние населения. Рекомендованы агробиологические мероприятия ресурсосберегающей технологий, способствующие улучшению экологической обстановки среды.Предложены оптимальные сроки и продолжительность затопления лиманных лугов, а также технологические приемы внесения (сроки и нормы) минеральных удобрений и организаций сеноуборки на лугах в регионе. Пособие рассчитано для научных сотрудников, магистрантов и студентов высших учебных заведений по специальности «Экология», «Безопасность жизнедеятельности и защита окружающей среды», «Аграрные технологии», а также работа полезна для работников природоохранной и аграрной служб</t>
  </si>
  <si>
    <t>Тулеубаев Б.А., Әділ О.Б.</t>
  </si>
  <si>
    <t>Атомдық бөлшектің "құдыреті"</t>
  </si>
  <si>
    <t>Тулеубаев Б.А., Әуелбекова А.Қ., Атикеева С.Н.</t>
  </si>
  <si>
    <t>Сарыарка тауларының флорасы</t>
  </si>
  <si>
    <t>Зерттеу жұмыстарының көптігіне қарамастан, кең байтақ еліміздің табиғи өсімдіктер әлемі әлі толық зерттеліп бола қойған жоқ. Әртүрлі ғылыми әдебиеттердің деректері бойынша Сарыарқа тауларындағы өсімдіктердің таралуы, түрлері жөнінде мәліметтер аз болғандықтан, сол таулардағы биологиялық белсенді заттарға бай дәрілік өсімдіктердің құрамындағы эфир майларын анықтау, оларды жинаудың күнтізбесін жасау, табиғи қорларын және оларды тиімді пайдалану жолдарын анықтау өте қажетті және өзекті мәселе. Ортау мен Темірші тауларындағы пайдалы өсімдіктердің (дәрілік және эфирмайлы) шикізат қорын бағалау және оларды тиімді пайдалану шарасы бойынша ұсыныстар берудің болашағы зор, дәрілік және эфирмайлы өсімдіктердің қорлық сипаттамасы мен эксплуатациялық режимін жасау сияқты міндеттер жүктелген. Дегелең таулы аймағының радиобелсенді заттармен ластануына байланысты пайдалануға ұсыныстар беруге әзірге асығудың қажеті жоқ.
 Оқу құралы еліміздегі университеттер мен колледждардың жаратылыстану, табиғат қорғау және фармацевтикалық мамандықтардың студенттеріне, сондай-ақ ұстаздар мен ғылыми қызметкерлерге арналады. 
 Библиографиясы 164 атау, 68 сурет, 63 кесте, 1 қосымша берілген</t>
  </si>
  <si>
    <t>Тулеубаев Ж.С.</t>
  </si>
  <si>
    <t>Биофизика (қаз.)</t>
  </si>
  <si>
    <t>Оқу құралы «Биофизика» курсының типтік бағдарламасына сәйкес, жоғары оқу орындарының биология мамандығында оқитын білімгерлерге арналған. Оқу құралы Тараз мемлекеттік педагогикалық институтының Ғылыми кеңесінде талқыланып, баспаға рұқсат етілді</t>
  </si>
  <si>
    <t>Тулеубаев Ж.С., Оразбаев К.И.</t>
  </si>
  <si>
    <t>Қолданбалы биология және топырақтану негіздері (2 томда)</t>
  </si>
  <si>
    <t>Оқу қуралы «Қолданбалы биология және топырақтану негіздері» курсының типтік бағдарламасына сәйкес, жоғары оқу орнындарының биология мамандығының күндізгі және сырттай бөлімінде оқитын білімгерлерге арналады.</t>
  </si>
  <si>
    <t>Тулешова Г.Б.</t>
  </si>
  <si>
    <t>Қазақстанда экономикалық ой-пікірдің даму заңдылықтары</t>
  </si>
  <si>
    <t>Тулешова Г.Б., Габдуллина Р.Ж.</t>
  </si>
  <si>
    <t>Туризм экономикасы (2 томда)</t>
  </si>
  <si>
    <t>«Туризм экономикасы» оқу құралында аталмыш саласының негізгі және өзекті мәселелері қарастырылған, оның ішінде теориялық мәселелер, Қазақстан Республикасындағы үрдістермен қатар шетелдік тәжірибе зерттелген. Оқу құралында туризмнің экономикалық негіздері сипатталған, толық туризм инфрақұрылымының мазмұны ашылды, бүгінгі таңда өзекті мәселе қатарына жататын туризмдегі тұрақты даму мәселелері талқыланған. 
 Оқу құралында ерекше назар Қазақстандағы туризмнің жағдайы және даму бағыттарына аударылған. 
 Жоғары оқу орындарында оқитын студенттерге, магистранттарға, оқытушыларға және осы салаға қызығушылық танытқан оқырманға арналады</t>
  </si>
  <si>
    <t>Тунгатаров А.Б</t>
  </si>
  <si>
    <t>Экономикалық мамандықтарға арналған жоғары математика курсы. Іб.</t>
  </si>
  <si>
    <t>Экономикалық мамандықтарға арналған жоғары математика курсы.2б.</t>
  </si>
  <si>
    <t>Тунгатарова А.Т., Боранкулова Г.С., Калиева Г.К.</t>
  </si>
  <si>
    <t>Методика преподавания информатики</t>
  </si>
  <si>
    <t>Учебное пособие предназначено для студентов специальности 5В060200-Информатика при изучении дисциплины «Методика преподавания информатики». В учебном пособии изложены общие вопросы методики преподавания школьного курса информатики. Предложены лабораторные задания с технологией выполнени и тестовые вопросы для самоконтроля.</t>
  </si>
  <si>
    <t>Тунгушбаева Д.И., Есмаханова К.Р.</t>
  </si>
  <si>
    <t>Аналитическая геометрия.</t>
  </si>
  <si>
    <t>Учебно-
 методическое пособие</t>
  </si>
  <si>
    <t>В учебно-методическом пособии изложена программа изучения 1 курса
 математики, раздел «Аналитическая геометрия» для студентов технических
 специальностей.Данная программа охватывает следующие темы: векторы, прямая на плоскости, плоскость, прямая в пространстве, кривые второго порядка, поверхности второго порядка. В учебно- методическом пособии излагаются краткий теоретический материал, типовые задачи с подробными решениями, тестовые задания для самоконтроля, задания, каждая тема сопровождается графиками и рисунками.</t>
  </si>
  <si>
    <t>Тунгушбаева Д.И., Есмаханова Қ. Р.</t>
  </si>
  <si>
    <t>Функцияның туындысы және оның қолданулары</t>
  </si>
  <si>
    <t>Оқу-әдістемелік</t>
  </si>
  <si>
    <t>Оқу-әдістемелік құралда ақпараттық технологиялар, жаратылыстану, техникалық және экономикалық мамандықтарының студенттеріне арналған жоғары математика пәнін оқу бағдарламасы бойынша жасалды. Бұл бағдарлама келесі математика бөлімдерін қамтиды: туынды, дифференциалдау ережелері, жоғары ретті туындылар мен дифференциалдар, туындының механикалық және геометриялық мағынасы, туындыны экономикада қолдлануы. Оқу-әдістемелік нұсқаулықтарда қысқаша теориялық материалдар, нұсқаулықтар, тесттер белгіленеді.</t>
  </si>
  <si>
    <t>Турабаева Г.К.</t>
  </si>
  <si>
    <t>Клетка биологияcы</t>
  </si>
  <si>
    <t>Клетка биологиясы» пәнінің бағдарламасы оқу жоспарының талаптарына сәйкес қарастырылған. Клетка биологиясы пәні бойынша «Зертханалық жұмыстарға арналған әдістемелік нұсқау» 5В060700- Биология мамандығы бойынша оқитын студенттеріне арналған.</t>
  </si>
  <si>
    <t>Тургазинов К.Т.</t>
  </si>
  <si>
    <t>Тепловоздар қызметі және құрылысы. 1бөлім</t>
  </si>
  <si>
    <t>Тепловоздар қызметі және құрылысы. 2бөлім</t>
  </si>
  <si>
    <t>Тургазинов К.Т., Алданова М.А.</t>
  </si>
  <si>
    <t>Неисправности и техническое обслуживание грузовых вагонов. 1 часть</t>
  </si>
  <si>
    <t>Неисправности и техническое обслуживание грузовых вагонов. 2 часть</t>
  </si>
  <si>
    <t>Тургазинов К.Т., Антонов Б.А., Карпов А.П., Тургазинов И.К.</t>
  </si>
  <si>
    <t>Устройство и ремонт экипажной части тягового подвижного состава</t>
  </si>
  <si>
    <t>Тургараева Г.М.</t>
  </si>
  <si>
    <t>История Казахстана (в 2-х т.)</t>
  </si>
  <si>
    <t>Учебник: курс лекций для студентов неисторических факультетов подготовлен доцентом кафедры «ПОиОН» Алматинского Технологического Университета Тургараевой Г.М. в соответствии с требованиями кредитной технологии обучения, по новой Типовой Учебной Прогамме утверждённой приказом МОиН РК общеобразовательного стандарта, который содержит материал по Истории Казахстана с древнейших времён до наших дней и разработан в соответствии с современными требованиями изучения данного предмета в вузах, учитывая и обобщая последние достижения исторической науки, а также истории Казахстана как учебной дисциплины. В учебнике в достаточно полном объёме отражены современные достижения в области истории Казахстана. Учебник интересный, доступный, легко читаемый, материал учебника выдержан в теоретическом и идеологическом отношениях.Учебник предназначен для студентов ВУЗов, может быть полезен для преподавателей, а также для широкого круга читателей, для всех, кто интересуется историей Казахстана</t>
  </si>
  <si>
    <t>Турдалиев А.О.</t>
  </si>
  <si>
    <t>Независимый Казахстан</t>
  </si>
  <si>
    <t>В данной методической работе рассматриваются материалы по истории Казахстана в период независимости.Дополнительное методическое пособие рекомендовано студентам и преподавателям вузов</t>
  </si>
  <si>
    <t>Турдалиев Ә.О., Жағыпар Ж.Ж.</t>
  </si>
  <si>
    <t>Сыбайлас жемқорлықпен күрес стратегиясы (2 томда)</t>
  </si>
  <si>
    <t>Сыбайлас жемқорлыққа қарсы күрес пәні бойынша әдістемелік оқу құралы құқықтанушы-заңгер мамандықтары бойынша, мемлекеттік тілде оқитын студенттерге арналған. Әдістемелік оқу құралда жемқорлық көріністерінің алдын алу мен оның табиғатын зерттеудің ғылыми жолдарын объективтік талдау мен жинақтау үшін қажетті материалдар ұсынылған</t>
  </si>
  <si>
    <t>Турдалиева Ш.Т.</t>
  </si>
  <si>
    <t>Туребаева К.Ж., Жубатырова Б.Т.</t>
  </si>
  <si>
    <t>Организация и руководство дошкольным воспитанием</t>
  </si>
  <si>
    <t>В учебном пособии раскрыты содержание предложенных тем, включены вопросы для контроля, имеющие целью закрепление знаний обучаемых. На занятиях практикума анализируются наиболее важные и сложные для освоения вопросы лекционного курса, обсуждение которых поможет освоить тему глубже. Студенты смогут выразить личное отношение к методам организации и руководства дошкольным образованием детей. Практические занятия способствуют развитию профессиональных компетенций.
  Учебное пособие ориентирует преподавателей специальности на применение различных форм и методов аудиторной и самостоятельной работы студентов: конспектирование первоисточников, аннотирование, тестовый контроль и самоконтроль и др.</t>
  </si>
  <si>
    <t>Турекулова Д. М., Курманов Н.А.</t>
  </si>
  <si>
    <t>Экономическая безопасность государства</t>
  </si>
  <si>
    <t>The textbook is for students of economic specialties and for practical workers</t>
  </si>
  <si>
    <t>Турекулова Д.М.</t>
  </si>
  <si>
    <t>АӨК лизингі</t>
  </si>
  <si>
    <t>АӨК лизинг дамуының теориялық және практикалық аспектiлерi қарастырылады. және АӨК лизингті қолданудың нормативтiк және әдiстемелiк материалы, сонымен бiрге АӨК лизингтi қолдану тәжiрибесi жалпыланған.
 Негізгі қорлар лизингі дамуы үшін нормативтік құқықтық актілер базасын жетілдіру бойынша ұсыныстар жасалған, сондай ақ ауылшаруашылық лизингке мемлекеттік қатысудың негізгі бағыттары анықталып, мемлекеттік қаражаттары салудың тиімділігі есептелген. Студенттер, PhD докторанттары, магистранттары, экономикалық факультеттер мен ЖОО оқытушылары үшiн, сонымен бiрге бухгалтерлер, экономистер, заңгерлер және ұйымдардың менеджерлерi үшiн арналған.</t>
  </si>
  <si>
    <t>Концептуально-организационный механизм устойчивого развития рыбохозяйственного комплекса Казахстана на основе рационального использования ресурсов</t>
  </si>
  <si>
    <t>В монографии рассмотрены концептуальные, научно-методические и организационные вопросы обеспечения формирования и функционирования региональных рыбохозяйственных комплексов, как одной из новых форм интеграции научного и ресурсного потенциала Каспийского моря с целью сохранения и воспроизводства этого потенциала и его рационального использования для социально-экономического развития. На примере Прикаспийского регионого показаны подходы к анализу общей социально-экономической ситуации в регионе и роблеме развития рыбохозяйственного комплекса; возможная структура рыбохозяйственного комплекса, правовое обеспечение его функционирования, описание условий деятельности подразделений.</t>
  </si>
  <si>
    <t>Турекулова Д.М., Бейсенгалиев Б.Т., Жуманов Б.К., Курманов Н.А.</t>
  </si>
  <si>
    <t>Қазақстан экономикасындағы мемлекеттік басқару</t>
  </si>
  <si>
    <t>Турекулова Д.М., Бейсенгалиев Б.Т., Жуманова Б.К., Курманов Н.А.</t>
  </si>
  <si>
    <t>Государственное управление экономикой в Казахстане</t>
  </si>
  <si>
    <t>Учебное пособие предназначено для студентов, обучающихся по специальности 5В051000 «Государственное и местное управление». Посвящено анализу теоретических проблем государственного управления. Рассматриваются ключевые категории и понятия теории государственного управления, характеризуется сущность государственного управления, его основные цели, функции и методы; дается анализ системы государственного управления и субъектов управленческого воздействия. Уделено внимание основным подходам в современной теории государственного управления. Учебное пособие завершается глоссарием, тестовыми заданиями и списком литературы. Может быть полезно магистрантам, докторантам PhD, преподавателям, а также руководителям органов государственного управления.</t>
  </si>
  <si>
    <t>Лизинг в АПК</t>
  </si>
  <si>
    <t>Рассматриваются теоретические и практические аспекты развития лизинга в АПК. Обобщен нормативный и методический материал, а также практический опыт применения лизинга в АПК. Предложены рекомендации совершенствованию нормативно-правовой базы для развития лизинга основных средств, а также выявлены основные направления государственного участия в сельскохозяйственном лизинге, произведен расчет эффективности от вложений государственных средств. Для студентов, магистрантов, докторантов PhD, преподавателей экономических факультетов и вузов, а также для бухгалтеров, экономистов, юристов и менеджеров организаций.</t>
  </si>
  <si>
    <t>Турекулова Д.М., Бейсенгалиев Б.Т.,
 Жуманова Б.Қ., Курманов Н.А.</t>
  </si>
  <si>
    <t>Мемлекеттің экономикалық қауіпсіздігі</t>
  </si>
  <si>
    <t>Оқу құралында ұлттық қауіпсіздік сұрақтарының негізінде негізгі экономикалық қауіпсіздік мәселелері қарастырылады. Қауіпсіздіктің қаржы жүйесінің ролі, сыртқы экономикалық аспектілері, әлеуметтік, көліктік, азық қауіпсіздігі және ғылыми-техникалық қауіпсіздіктің экономикалық қауіпсіздікке әсері қарастырылады. 
 Басылым жоғарғы оқу орнының студенттеріне және экономикалық мамандықтардың факультеттеріне арналған.</t>
  </si>
  <si>
    <t>Турлаев А.В.</t>
  </si>
  <si>
    <t>Основы современного казахстанского права</t>
  </si>
  <si>
    <t>В учебном пособии рассматриваются понятия о праве, правовых явлениях и государстве, основные правовые нормы и принципы ведущих отраслей современного казахстанского права.
 Предназначено для студентов не юридических специальностей высших и средне – специальных учебных заведений, учащихся гимназий и школ, а также для лиц самостоятельно изучающих основы права.</t>
  </si>
  <si>
    <t>Турлыбекова А. М.</t>
  </si>
  <si>
    <t>Политический анализ и прогнозирование</t>
  </si>
  <si>
    <t>В представленном учебном пособии раскрываются предмет политического анализа, рассматриваются концептуальные и методологические проблемы политического анализа и прогнозирования, множество конкретных аналитических и прогнозных техник с учетом их прикладного использования. 
 Издание ориентировано на магистрантов, обучающихся по специальности «Политология». Представляет интерес для государственных и политических деятелей, специалистов аппарата политических организаций и аналитических центров.</t>
  </si>
  <si>
    <t>Служебная этика и управление конфликтами на государственной службе</t>
  </si>
  <si>
    <t>Учебно-методическое пособие содержит материал, освещающий предмет этики, основные этические направления, этапы становления профессиональной этики, основы антикоррупционной культуры. В пособии дан современный материал регламентирования стандартов взаимодействий на государственной службе, организационной культуры, этикета управленческих коммуникаций, а также задания методического характера.
 Учебно-методическое пособие предназначено для студентов всех форм обучения по специальности 5В051000 «Государственное и местное управление». Представляет интерес для преподавателей, государственных служащих, а также широкого круга читателей.</t>
  </si>
  <si>
    <t>Турсынова/Tursynova A.K., Akbergen A.T.</t>
  </si>
  <si>
    <t>Synthesis, reactivity and biological activity of sulfur-containing derivatives of 1,2-amino alcohols</t>
  </si>
  <si>
    <t>This monograph presents information on the study of the relationship: "structure-reactivity" of the initial nitrophenyl-containing 1,2-amino alcohols with α,ß-unsaturated compounds, the reaction mechanism is studied and proved by quantum chemical calculation. Studies of the reaction of nitrophenyl-containing 1,2-amino alcohols with carbon disulfide and their sulfur-containing derivatives with isothiocyanates, salts of dithiocarbamic acids, salts of tio-and dithiophosphoric acids are presented. The results of the study were proved by IR, NMR spectroscopy and x-ray diffraction.The monograph is designed for students, undergraduates and doctoral students of chemical direction. 
 В данной монографии представлена ​​информация об исследовании взаимосвязи: «структура-реакционная способность» исходных нитрофенилсодержащих 1,2-аминоспиртов с α, ß-ненасыщенными соединениями, механизм реакции изучен и обоснован квантовохимическим расчетом. Представлены исследования взаимодействия нитрофенилсодержащих 1,2-аминоспиртов с сероуглеродом и их серосодержащих производных с изотиоцианатами, солями дитиокарбаминовых кислот, солями тио- и дитиофосфорных кислот. Результаты исследования были подтверждены методами ИК, ЯМР спектроскопии и рентгеновской дифракции. Монография рассчитана на студентов, магистрантов и докторантов химического направления.</t>
  </si>
  <si>
    <t>Турусбекова У.К., Серимбетов Б.А.</t>
  </si>
  <si>
    <t>Практикум по численным методам и приложение Mathcad</t>
  </si>
  <si>
    <t>В данной книге, ориентированной на пакет Matchad, изложены основные методы численного анализа: численные решения нелинейных уравнений, систем линейных уравнений, дифференциальных уравнений и т. д. В каждой главе даются необходимые теоретические сведения, примеры, иллюстрирующие применение различных численных методов. Все методы иллюстрируются примерами, в которых используются программы из пакета Mathcad. Книга также содержит лабораторные работы и тестовые задания по дисциплине «Численные методы». Предлагаемые в практикуме методы и алгоритмы численного решения задач могут быть использованы при выполнении курсовых и дипломных работ. Пособие предназначено для студентов технических вузов, прослушавших курс высшей математики и имеющих представление о программировании. Ее целесообразно использовать как учебник при чтении курсов, посвященных численным методам.</t>
  </si>
  <si>
    <t>Турысбеков Б.</t>
  </si>
  <si>
    <t>Автомобильдерге техникалық қызмет көрсету және оларды жөндеу жөнінен курстық және дипломдық жоба жасау әдістемелігі</t>
  </si>
  <si>
    <t>Автомобильдерге техникалық қызмет көрсету және жөндеу жөнінен курстық және дипломдық жоба жасау әдістемелігі қазақ тілінде жазылған оқу- әдістемелік құралы - осы мамандық бойынша кәсіби білім алатын оқушыларға курстық және дипломдық жоба жасауда үлкен көмек тигізетініне сеніміміз мол. Бұл әдістемелік оқу құралы стандартқа сай оқу бағдарламасына сәйкестеліп орындалған. Оқу құралы арнаулы орта оқу орындарының оқушылары мен оқытушыларына арналған.</t>
  </si>
  <si>
    <t>Тусмаганбетова Д.Г.(Tusmaganbetova D. G.)</t>
  </si>
  <si>
    <t>BASES OF ECONOMIC THEORY</t>
  </si>
  <si>
    <t>Bases of economic theory are a book for studying the history of economic ideas, macro- and microeconomics, essence of state regulation of economy and its features in the Republic of Kazakhstan. You can find here the information about structure, infrastructure of market, its subjects and functions, the essence of social politics, world economic relations, global problems and etc.</t>
  </si>
  <si>
    <t>Тусмаганбетова Дали Гиаевна</t>
  </si>
  <si>
    <t>Основы инвестирования</t>
  </si>
  <si>
    <t>Основы инвестирования – учебное пособие, раскрывающее сущность инвестиций, их классификацию, методы их регулирования, инвестиционные риски, их выявление и принятие управленческих решений в области инвестирования, зарубежный опыт в области инвестирования</t>
  </si>
  <si>
    <t>Тусупбекова А.Е.</t>
  </si>
  <si>
    <t>Компьютерные сети и сетевое администрирование. 1 часть</t>
  </si>
  <si>
    <t>Компьютерные сети и сетевое администрирование. 2 часть</t>
  </si>
  <si>
    <t>Тушнолобов П.И., под ред. Кагазбаевой А.К., Кусаинова Г.М.,</t>
  </si>
  <si>
    <t>Теория и технология коллективных учебных занятий</t>
  </si>
  <si>
    <t>В книге рассматриваются вопросы теории коллективного способа обучения, опыт практической реализации новой технологии в педагогической деятельности учителей Омской области Российской Федерации, предлагается большой дидактический материал для организации коллективных учебных занятий по неорганической и органической химии в школе.
 Адресуется обучающимся педагогических вузов и университетов и гуманитарных колледжей, работникам образования и науки.</t>
  </si>
  <si>
    <t>Туякбаев Д., Смакова З.</t>
  </si>
  <si>
    <t>Аранжировка домбровых кюев для баяна</t>
  </si>
  <si>
    <t>Данное учебно-методическое и научно исследовательское пособие адресовано широкому кругу музыкантов, студентам, аспирантам и преподавателям музыкальных учебных заведений. Здесь рассмотрены история развития гармоники и баяна в Казахстане, теоритические и практические аспекты переложения домбрового кюя для баяна. Книга содержит ряд аранжировок кюев для баяна, которые могут быть использованы в учебном и концертном репертуаре</t>
  </si>
  <si>
    <t>Туякбаев Т.</t>
  </si>
  <si>
    <t>Оқулықта “Геодезия және топография негіздері”, «Құрылыс-монтаж өндірісіндегі геодезиялық жұмыстар» “Инженерлік геодезия” пәндерінен оқу жоспарларына сәйкес топогеодезиялық және инженерлік құрылыс кездеріндегі жұмыстардың барлығы дерлік толық қамтылған. Оқулық техникалық жоғарғы оқу орындарының құрылыс, геодезия, картография, жерге орналастыру және жер кадастры мамандықтарының бағдарламасына сай жазылған. Оқулықты құрылыс, геология, геофизика, тау-кен істері мамандарының толық пайдалануына болады.</t>
  </si>
  <si>
    <t>Туякова Р.К.</t>
  </si>
  <si>
    <t>Санитарная микология</t>
  </si>
  <si>
    <t>В учебнике представлены классификация, морфология и физиология грибов. Дана характеристика микотоксикозов, микозов, грибковых болезней овощей и фруктов. Учебник предназначен для студентов специальностей 5В120200. Ветеринарная санитария, 5В120100 - Ветеринарная медицина, 050701 - Биотехнология.</t>
  </si>
  <si>
    <t>Туякова Р.К., Ли А.Э.</t>
  </si>
  <si>
    <t>Микробиология продуктов питания</t>
  </si>
  <si>
    <t>Учебное пособие посвящено микробиологии продуктов животноводства, которое изучает микрофлору окружающей среды и обуславливаемые ее жизнедеятельностью. Дан краткий обзор патогенных микроорганизмов и вызываемых ими пищевых заболеваний и отравлений. Учебное пособие написано для студентов, обучающихся по специальности – «Ветеринарная санитария», «Технология производства продуктов животноводства», «Биотехнология», «Технология продовольственных продуктов»</t>
  </si>
  <si>
    <t>Түйте Е. Е.</t>
  </si>
  <si>
    <t>Психикалық жай – күйлер атауларының лингвостилистикалық сипаты</t>
  </si>
  <si>
    <t>Түйте Е.Е.</t>
  </si>
  <si>
    <t>Тіл табиғаты</t>
  </si>
  <si>
    <t>Тіл табиғатын қай кезде болмасын зерттеп отыру қажет. Себебі тіл – қоғам өзгерген сайын, бірге дамып отыратын әлеуметтік құбылыс. Адам санасының өсуі, танымының кеңеюі оның тіліне, сөйлеуіне әсер етері сөзсіз. Аталған оқу құралында лингвистиканың нысаны – тілдің қоғамдық қызметі мен әлеуметтік мәні, тілдің шығуына қатысты көзқарастар, әлем тілдерінің жіктелуі, тілдің қоғам, сөйлеу, ойлау және таныммен байланыстары қарастырылған. Оқу құралы студенттер мен магистранттарға, тіл мамандарына арналған</t>
  </si>
  <si>
    <t>Тұрдалиев Ә.О./Турдалиев</t>
  </si>
  <si>
    <t>Атырау өңірі химия және мұнай химиясының даму тарихы: өткені, бүгіні және келешегі</t>
  </si>
  <si>
    <t>Оқу құралына Өлкетану пәні бойынша Атырау өлкесінде химия және мұнай химиясы дамуы тарихы мәселелелері қарастырылып, оның болашағы жөнінде тың пікірлер айтылған. Аталған тақырыпқа сай әдебиеттер, мұрағат деректері, бақылау сұрақтары ұсынылған.Аталған оқу құралы оқушы – студенттерге, аспиранттарға, өлкетанушы, тарих сүйер қауымға арналған</t>
  </si>
  <si>
    <t>Тұржан О., Окай А., Окай А.</t>
  </si>
  <si>
    <t>Паблик рилейшнз теориясы мен практикасы (PR) (Екінші басылым) (2 томда)</t>
  </si>
  <si>
    <t>Тұржан О.І</t>
  </si>
  <si>
    <t>"Имиджелогия" теориясы мен практикасы</t>
  </si>
  <si>
    <t>Бұл оқу құралында имиджелогияның ғылыми негіздері, мақсаттары мен міндеттері талданған. Имидж қалыптастырудың қазіргі кезеңдегі технологиялары, оның әлеуметтік қызметтегі, саяси ортадағы, бизнес саласындағы рөлі сараланып, имиджмейкер қызметінің қыр-сыры баяндалған. Оқу құралының соңындағы «Қосымша» бөлімде «Этиканың негізгі категориялары», «Қазақстан Республикасы мемлекеттік қызметшілерінің әдеп кодексі (Мемлекеттік қызметшілердің қызметтік әдеп қағидалары), «Әдеп жөніндегі уәкіл туралы ереже» берілген. «Имиджелогия теориясы мен практикасы» оқу құралы жоғары оқу орындарының білім алушыларына, саяси және бизнес саласы қызметкерлеріне, сән әлемі, қоғаммен байланыс саласының мамандарына, қоғамдық ортадағы өзінің танымалдық имиджін қалыптастырғысы келетін барша оқырмандарға арналған.</t>
  </si>
  <si>
    <t>Махамбет өлеңдерінің поэтикасы</t>
  </si>
  <si>
    <t>Тұркпенұлы Ж.</t>
  </si>
  <si>
    <t>Академик Төлеген Тәжібаевтың ғылыми мұралары.</t>
  </si>
  <si>
    <t>Бұл кітапта Қазақ халқының заңғар тұлғаларының бірі болған ғұлама ғалым, ұлағатты ұстаз, көрнекті қоғам әрі мемлекет қайраткері Төлеген Тәжібаевтың педагогика мен психология ілімдеріне қосқан жаңалықтары баяндалады. 
 Бұл еңбек психология мен педагогика саласында қызмет атқарып жүрген оқытушылар мен магистранттар, студент шәкірттерге оқу құралы ретінде пайдалануға арналған.</t>
  </si>
  <si>
    <t>Кәсіптік бағдар –әлеуметтік – экономикалық проблема</t>
  </si>
  <si>
    <t>Жоғары оқу орындарының студенттеріне, колледж, 
 орта мектеп оқушыларына арналған оқу құралы</t>
  </si>
  <si>
    <t>Оқушыларды енбекке баулу және кәсіптік бағдар</t>
  </si>
  <si>
    <t>Основы общей и педагогической психологии</t>
  </si>
  <si>
    <t>Авторы данного учебно-методического пособия – известные ученые-педагоги в области педагогической психологии.
 Данная книга предназначена для студентов непсихологических специальностей. В ней рассматриваются основы общей и педагогической психологии, а также некоторые вопросы психодиагностики в школе.</t>
  </si>
  <si>
    <t>Психолого- педагогические основы профориентационной работы в школе</t>
  </si>
  <si>
    <t>Тұрпанова Р. М., Сегизбаева Г. Ж., Арыстанова Ш. Е., Гаджимурадова А. М.</t>
  </si>
  <si>
    <t>Объекты биотехнологии (в 2-х т.)</t>
  </si>
  <si>
    <t>В настоящем издании рассмотрены основные разделы изучаемого курса: биологические объекты, исполь¬зуемые в биотехнологии: бактерии, вирусы, грибы, водоросли, простей¬шие, особенности их строения и размножения, разнообра¬зие и применение в биотехно¬логии. Отдельные темы посвящены культурам раститель¬ных и животных клеток, методам их культивирования, а также способам культивирования микроор-ганизмов. В заключительной части теорети¬ческого курса представле¬ны прикладные аспекты приме¬нения биологических объектов в различных отраслях биотехно¬логии. В пособие также включены методические рекомендации по прове¬де¬нию практических и лабораторных работ по изучаемой дисциплине. 
 Учебно-методическое пособие адресуется студентам, изучающим дисциплину «Объекты биотехнологии».</t>
  </si>
  <si>
    <t>Тұрысбек Р.С.</t>
  </si>
  <si>
    <t>Жүсіпбектану 1 том</t>
  </si>
  <si>
    <t>Оқу құралында Алаш ардағы, көрнекті қаламгер Жүсіпбек Аймауытұлының өмірі мен шығармашылығы кең көлемде қарастырылады. ХХ ғ.б. қоғамдық құбылыстар,30-жылдардың ойраны, алапат аштық пен қуғын-сүргіннің сыр-сипаттары да тиісті тұстарда тілге тиек етіледі. Автор жазушы еңбегі мен шығармашылық зертханасына еркін еніп, тақырыптық ерекшеліктерді, жанр жүйесін кеңінен сөз етеді. Жаңа ғасыр басындағы қоғамдық құбылыстар мен кезең көріністерін, адам мұраты мен еңбегін, көркемдік кеңістігі мен рухани-эстетикалық құндылықтар мәнін, уақыт бедері мен тіл мүмкіндіктерін, стильдік сипаттарды жан-жақты ашады. Автор мұраты, әдеби шығармашылық, көркемдік кеңістігі, стильдік құбылыстар мәні айқындалады. Оқу құралының «Қосымша» бөлігінде пәнді оқытудың мәні, мақсат-мұраттары, дәріс пен практикалық сабақтар жүйесі, аралық бақылау мен тест тапсырмалары орын алады.Кітап жоғары оқу орындарының студенттеріне, магистранттар мен докторанттарға, әдеби шығармашылық пен көркемдік кеңістігіне құштар әдеби қауымға арналған</t>
  </si>
  <si>
    <t>Жүсіпбектану 2 том</t>
  </si>
  <si>
    <t>Тәуелсіздік кезеңіндегі қазақ әдебиеті (2 томда)</t>
  </si>
  <si>
    <t>Оқу құралында тәуелсіздік кезеңіндегі қазақ әдебиеті, ондағы жанрлар жүйесі, тақырыптық – көркемдік ерекшеліктер, тілдік-стильдік сипаттар жан-жақты қарастырылады. Сондай-ақ, ұлттық сөз өнерінің жетекші жанрлары – поэзия, проза, драматургия және әдебиеттану, сын саласындағы ізденіс мұраттары, көзқарас пен қолтаңба ерекшеліктері, тақырыптық-жанрлық сипаттар, көркемдік-эстетикалық құндылықтар кең көлемде сөз етіледі.Кеше-бүгін байланысына,дәстүр мен сабақтастыққа,әдеби үдеріске маңыз беріледі. 
  Кітапта білім-ғылым жүйесінің қазіргі кезеңдегі бағыт-бағдарлары, әр алуан ізденістер мен іргелі зерттеулер табиғаты, көзқарастар мен тәжірибелер тағылымы т.т. кең орын беріледі.Жаңа уақыт рухы,соны көзқарастар сипаты,зерттеу мен зерделеуге қатысты ізденіс мұраттарынан танып-талдау мәнері кеңінен көрінеді. Студенттерге арналған бақылау жұмыстары, ондағы ізденіс пен ойлауға бағытталған сұрақтар да тарихи негізімен, әдеби-ғылыми сипаттарымен назар аудартады. Тест тапсырмалары да білім-ғылым деңгейін,ойлау жүйесі мен көркемдік қабылдауды, дайындық пен тапқырлықтың қыр-сырын терең тануға әсер-ықпал етеді.
  Оқу құралы жоғарғы оқу орындарының филология-журналистика мамандықтарының студенттеріне, магистранттар мен ізденушілерге арналған.</t>
  </si>
  <si>
    <t>Тұрысбек Р.С. Байтанасова Қ.</t>
  </si>
  <si>
    <t>Қазіргі әдебиет (2 томда)</t>
  </si>
  <si>
    <t>Оқу құралында қазақ әдебиеті, ондағы жанрлар жүйесі, тақырыптық – көркемдік ерекшеліктер, тілдік-стильдік сипаттар жан-жақты қарастырылады. Дәрістер мен практикалық сабақтарда ұлттық сөз өнерінің жетекші жанрлары – поэзия, проза, драматургия, әдебиеттану, сын саласындағы ізденіс мұраттары, көзқарас пен қолтаңба ерекшеліктері, тақырыптық-жанрлық сипаттар, көркемдік-эстетикалық құндылықтар сөз етіледі.
 Кітапта білім-ғылым жүйесінің қазіргі кезеңдегі бағыт-бағдарлары, әр алуан ізденістер мен іргелі зерттеулер табиғаты, көзқарастар мен тәжірибелер тағылымына кең орын беріледі. Студенттерге арналған бақылау жұмыстары, ондағы ізденіс пен ойлауға бағытталған сұрақтар да тарихи негізділігімен, әдеби-ғылыми сипаттарымен назар аудартады.
 Оқу құралы жоғарғы оқу орындарының филология-журналистика мамандықтарының студенттері мен магистранттарға арналған.</t>
  </si>
  <si>
    <t>Тұрысбеков Б /Турысбеков/, Мұқанов М.Т., Тұрысбекова Б.Б.</t>
  </si>
  <si>
    <t>Жол жүрісі қағидаларына түсініктеме. Қозғалыс қауіпсіздігі. Дәрігерлік көмек көрсету.</t>
  </si>
  <si>
    <t>«Жол жүрісі қағидалары» Қазақстан Республикасы Үкіметінің 2014 жылғы 13 қарашадағы № 1196 Қаулысымен бекітілген Көлік құралдарын пайдалануға рұқсат беру жөніндегі негізгі ережелері: Көлік құраладарын пайдалануға тыйым салынатын, жол жүрісі қауіпсіздігіне және қоршаған ортаға қауіп тудыратын ақаулар мен жағдайлардың тізбесі; жалпы алғанда жолда жүру ережесіне түрлі түсті суреттер арқылы толықтай түсініктеме берілген. Бұл білім алушылардың материалдарды толық меңгеруіне мүмкіндік туғызады жөніндегі баптар келтірілген.</t>
  </si>
  <si>
    <t>Тұрысбеков Б. (Турысбеков), Тұрысбекова Б.Б.</t>
  </si>
  <si>
    <t>Тракторлар мен автомобильдер құрылысы 1 том</t>
  </si>
  <si>
    <t>Оқу құралы қазіргі кезде Қазақстан аумағында қолданыстағы және біздің елімізде шығарылатын (құрастырылатын) тракторлар мен автомобильдер негізіне бейімделіп жазылған. Оқу құралы кейінгі кезде трактор автомобиль құрылысына енгізілген жаңа құрылғылардың жұмысына көп көңіл бөлінген. Оқулық осы мамандық бойынша мамандар дайындалатын стандартқа сәйкестендіріліп, қазіргі кезде қолданылып жүрген машиналардың қондырғыларына көп көңіл бөлінген. Бұл оқу құралының ерекшелігі қондырғылардың жұмысы мен құрылысын түсіндіруде түрлі -түсті суреттер мен сызбалар ерекше көп қолданылған, ондағы мақсат оқыған тақырыпты оқушылардың жеңіл меңгеруін қамтамасыз ету.  Оқу құралы кәсіптік білім алушыларға және жоғарғы инженерлік оқу орны студенттеріне арналған</t>
  </si>
  <si>
    <t>Тұрысбеков Б. (Турысбеков), Тұрысбекова Б.Б., Күнтуған Р.</t>
  </si>
  <si>
    <t>Тракторлар мен автомобильдер құрылысы 2 том</t>
  </si>
  <si>
    <t>Тұрысбеков Б., Тұрысбекова Б.Б. / Турысбеков Б.Т.</t>
  </si>
  <si>
    <t>Жол-құрылыстық машиналарын жөндеу (2 томда)</t>
  </si>
  <si>
    <t>Оқулықта жол-құрылыстық машиналарын жөндеуді ұйымдастырудың және жөндеу технологиясының жалпы ережелері берілген. Мұнда машиналарды жөндеудегі технологиялық үдерістер және бөлшектерді қалпына келтірудің озық тәсілдері келтірілген. Оқулықта техникалық нормалау тәсілдері қарастырылған. Өндірістік цехтар мен бөлімшелерді жобалаудың негізі айтарлықтай жетік түсіндірілген. Машинаның жөнделу сапасын қамтамасыз етуге және оны бақылауға аса көңіл бөлінген. 
  Оқулық арнаулы орта буынды мамандар дайындайтын оқу орындарының оқушыларына арналған және жөндеу кәсіпорындары мамандарының пайдалануына болады.</t>
  </si>
  <si>
    <t>Тұрысбеков Б.Т. (Турысбеков), Әкімжанова А. Ш.</t>
  </si>
  <si>
    <t>Автомобиль көліктерімен жүк тасымалдауды ұйымдастыру 1 том</t>
  </si>
  <si>
    <t>Оқулық «Тасымалдауды ұйымдастыру және көлік қозғалысын басқару» мамандығын дайындайтын қазіргі қолданыстығы үлгілік оқу бағдарламасына сай жазылған. Бұл оқулықта, автомобиль көліктерімен тасымалдауды ұйымдастыру және оперативті басқаруды жоспарлаудың кейінгі тәсілі қарастырылған. Еліміздің тасымалдау жүйесіндегі автомобиль көліктерінің маңызы айқын келтірілген. Жылжымалы құрамдардың техникалық-пайдалану көрсеткіштерін қалыптастыруға және есептеуге көп көңіл бөлінген. Әр түрлі маршруттар бойынша есептеу мысалы берілген. «Тасымалдауды ұйымдастыру және көлік қозғалысын басқару»мамандығы бойынша оқитын студенттерге арналған, сондай-ақ автокөлік саласындағы жұмыс істейтін мамандар үшін пайдалы құрал болып табылады</t>
  </si>
  <si>
    <t>Автомобиль көліктерімен жүк тасымалдауды ұйымдастыру 2 том</t>
  </si>
  <si>
    <t>Тұрысбеков Б.Т./Турысбеков/, Әкімжанова А.Ш.</t>
  </si>
  <si>
    <t>Жолаушыларды автомобильдермен тасымалдау</t>
  </si>
  <si>
    <t>Бұл оқулықта автомобиль көліктерімен жолаушылар тасымалын ұйымдастыру және басқару мәселелері қарастырылған. Мұнда автомобильдермен жолаушыларды қалалық, қалааралық, халықаралық тасымалдаудағы қазіргі теория және жұмысты ұйымдастыру технологиясы баяндалған. Жолаушылардың тасымалдануын дамыту және бағыттық желідегі ұйымдастыру мәселелерін жетілдіру, тарифтерді анықтау, билеттік жүйені ұйымдастыру, автомобиль көліктерінің жұмысын бақылау және есепке алу, сондай-ақ автомобиль тасымалының рөлі қарастырылған. Оқулық «Жолаушыларды тасымалдау технологиясы және ұйымдастыру» мамандығын дайындауға арналған және де осы мамандық саласында жұмыс істейтін техникалық қызметтердің пайдалануына болады</t>
  </si>
  <si>
    <t>Тюлепбердинова Г.А., Сейтбекова Г.О.</t>
  </si>
  <si>
    <t>Ақпараттық технологиялар</t>
  </si>
  <si>
    <t>Оқу құралы әртүрлі мамандықтарда оқитын бірінші және екінші курс студенттеріне арналған. Мемлекеттік стандарт талаптарына сәйкес құрылған. Әрбір тараудан соң келтірілген бақылау сұрақтары мен тест сұрақтары және тапсырмалар кредиттік технологиялар талаптарына сай білім сапасын тексеруге септігін тигізіп, өздігінен дайындалушыларға да көмегі мол.
 Оқу құралы - информатика пәнінен мемлекетаралық бақылауға даярланатын студенттер үшін және колледж студенттері мен жоғарғы сынып оқушылары үшін де тиімді.</t>
  </si>
  <si>
    <t>У.Қ.Бишімбаев, Қ.Т. Жантасов, Ш.М. Молдабеков, И.А. Петропавловский, О.Б. Дормешкин, Д.М. Жантасова, Джанмулдаева</t>
  </si>
  <si>
    <t>Күрделі және күрделі аралас минералды тыңайтқыштардың технологиясы мен даму тенденциясы (2 томда)</t>
  </si>
  <si>
    <t>Оқулық 5В072000 – бейорганикалық заттардың химиялық технология мамандарды даярлау үрдісінде және «Бейорганикалық заттардың химиялық технологиясы», «Қазақстандағы минералды шикі заттар», «Минералды және екіншілей шикі заттарды дайындау және қазып алу технологиясы» және «Қалдықсыз технология» пәндері 5В072000-«Бейорганикалық заттардың химиялық технологиясы» мамандығының студенттері үшін базалық бейіндік және жалпы білім беру пәндері болып табылады. негізгі оқулық болып табылады сонымен қатар, ол осы мамандық бойынша магистранттарына, PhD докторанттарына, ғылыми қызметкерлер мен оқытушыларға, өндіріс қызметкерлері мен кең тарапты оқырмандарға арналған.
 ҚР БҒМ республикалық оқу-әдістемелік кеңесінің химия-технологиялық мамандықтары бойынша оқу-әдістемелік секциясымен баспаға ұсынылған №1 хаттама, 05.02.2016 ж.</t>
  </si>
  <si>
    <t>Уалиев Б. М.</t>
  </si>
  <si>
    <t>Композиция (қаз.)</t>
  </si>
  <si>
    <t>Оқулық құрал бастауыш, орта кәсіптік және жоғары білім беру мекемелерінің композиция пәні жоспарына сәйкес жазылып, онда жазықтық, көлемдік және кеңістік - көлемдік композицияларын түрлеріне сипаттама беріліп, композициялық шешімдерінің тәсілдік мәселелері, және композиция сабағын жүргізу үдерісінің негізгі қағидалары қарастырылды. 
 Оқулық құрал студенттермен мамандарға арналған.</t>
  </si>
  <si>
    <t>Костюм композициясы (қаз.)</t>
  </si>
  <si>
    <t>Оқулық құрал орта кәсіптік және жоғары білім беру мекемелерінің костюм композициясы пәні жоспарына сәйкес жазылып, онда костюм композициясының негізгі заңдары, қасиеттері және айқындау құралдарына сипаттама беріліп, костюмдегі композициялық шешімдерінің тәсілдік мәселелері және костюмнің жалпы сәндік негізгі қағидалары қарастырылды. 
  Оқулық құрал жоғарғы оқу орнының дизайн және жеңіл өнеркәсіп бұйымдарының технологиясы және конструкциялануы мамандықтарына, орта кәсіптік оқушыларына және мамандарға арналған.</t>
  </si>
  <si>
    <t>Уалиева Ж.Б.</t>
  </si>
  <si>
    <t>Қазақстан Республикасының қылмыстық құқығы Жалпы бөлім пәні бойынша практикум</t>
  </si>
  <si>
    <t>Практикум Қазақстан Республикасының қылмыстық құқығының жалпы бөлімін құрайтын анықтамалар, қағидалар, қылмыстық құқықбұзушылық ұғымы, қылмыс ұғымы, қылмыс құрамы, қылмысты істеу сатылары, жаза түсінігі, қылмыстық құқықтық ықпал ету шаралары, жаза тағайындау, қылмыстық жауапкершілік пен жазадан босату мәселелерінің теориялық әрі тәжірибелік қырларын талдауға және құқықтану мамандығы бойынша білім беру орындарында тәлімгерлердің аталған пән бойынша білім деңгейін анықтау үшін пәнді тереңірек меңгеруге арналған.</t>
  </si>
  <si>
    <t>Уахитов Ж.Ж., Бексеитов Т.К., Асанбаев Т.Ш.</t>
  </si>
  <si>
    <t>Птицеводство, технология производства продуктов птицеводства</t>
  </si>
  <si>
    <t>В настоящем издании практически полностью охвачены требования по темам курса лабораторно - практических занятий дисциплины по типовым программе специальности «Технология производства продуктов животноводства». Пособие имеет целью закрепить и углубить знания, полученные на лекциях, привить обучающемуся практические навыки, освоить методики исследований и технологических расчетов в области птицеводства.</t>
  </si>
  <si>
    <t>Уәли А.С./Уали, Амерханова Ш.К.</t>
  </si>
  <si>
    <t>Дисперсті жүйелер және оларды зерттеу</t>
  </si>
  <si>
    <t>Оқу-әдістемелік құрал «Коллоидтық химия» курсының бағдарламасына сәйкес жазылған және теориялық бөлімнен, зертханалық жұмыстардан және өзін-өзі бағалауға арналған бақылау сұрақтарынан, әдебиеттер тізімінен тұрады. Оқу-әдістемелік құрал химия мамандықтарында оқитын студенттерге арналған</t>
  </si>
  <si>
    <t>Уәліханова Г. (Валиханова Г.)</t>
  </si>
  <si>
    <t>Өсімдіктер биотехнологиясы (2 томда)</t>
  </si>
  <si>
    <t>Кітапта өсімдіктен бөлініп алынған клеткаларды, ұлпаларды, мүшелерді жасанды қоректік ортада асептикалық жағдайда өсірудін теориялық негіздері мен әдістері толық қамтылған. Клеткаларды in vitro жайғдайында өсіру әдісі өсімдік биотехнологиясының негізі ретінде жан-жақты қарастырылған. Кітапта in vitro өсірілетін өсімдік клеткаларынан қажетті өнімдерін шығару технологиясы, клеткалық селекция, клеткалық және гендік инженерия талқыланған. Бұл кітап «Өсімдік биотехнологиясы» курсына негізгі оқулық ретінде арналған. «Биотехнология» курсына оқу құралы ретінде пайдалануға болады, сонымен қатар бұл кітапты өсімдік физиологиясын, биохимияны, цитологияны, генетика мен өсімдік селекциясын оқығанда қолдануға болады. Оқулық университеттердің, ауылшаруашылық, педагогикалық институттарының студенттеріне, оқушыларына және аспиранттарға, ғылыми қызметкерлерге арналған.</t>
  </si>
  <si>
    <t>Уәліханова Г. (Валиханова Г.), Қ.Есмағұлов</t>
  </si>
  <si>
    <t>Өсімдіктер биотехнологиясының негіздері</t>
  </si>
  <si>
    <t>Оқу құралында өсімдік клеткалары мен ұлпаларын өсіру әдісі өсімдіктер биотәсілдері ретінде жанжақты қарастырылған. Жоғары оқу орындары биология факультеттерінің студенттеріне арналған.</t>
  </si>
  <si>
    <t>Узаков Я.М.</t>
  </si>
  <si>
    <t>Убой скота и производство мясных продуктов по технологии «Халяль»</t>
  </si>
  <si>
    <t>Выработка мясных продуктов, соответствующих определенным рели-гиозным требованиям, – это на сегодняшний день качественно новый, пока еще почти не занятый и постоянно расширяющийся сегмент рынка. В практике большинства мировых вероучений можно найти более или менее строгие списки продуктов, в которых подробно расписано, что раз-решено или запрещено их последователям. У мусульман разрешенные продукты (главным образом, мясо, полученное с исполнением требований ислама) именуются «ХАЛЯЛЬ». По данным канадского бюро исследований международного рынка, потенциальная стоимость халяльного мусульманского рынка может возрасти до 500 млрд долл. В 2005 г. его стоимость оценивалась в 150 млрд долл. Халяльная продукция имеет большой спрос и насчитывает около 2 млрд потребителей. К 2015 г. их количество возрастет более3 млрд. Технология приготовления этой продукции принципиально отличается от обычной и требует тщательного соблюдения определенных норм.
  Продукты «Халяль» – это продукты, не содержащие канонически запре-щенных ингредиентов. Данный учебник рассчитан для специалистов, работающих в мясо-перерабатывающей промышленности, а также для ученых, преподавателей, докторантов, магистрантов и студентов пищевых и перерабатывающих специальностей.</t>
  </si>
  <si>
    <t>Узаков Я.М., Бельгибаева Ж.Ж., Кузнецова О.Н.</t>
  </si>
  <si>
    <t>Экономика и организация мясной промышленности Казахстана (в 2-х т.)</t>
  </si>
  <si>
    <t>Учебник написан в соответствии с типовой программой по дисциплине «Экономика мясной промышленности». Он отражает основное содержание данного курса и предназначен преподавателям, студентам, магистрантам эко-номических и технологических специальностей технологических универ-ситетов. Книга представляет также практический интерес для менеджеров предприятий мясной промышленности, а также для всех потребителей мяса и мясопродуктов.
 Для специалистов, работающих в мясоперерабатывающей промышленнисти, а также для ученых, преподователей, докторантов, магистрантов и бакалавров экономических и технологических специальностей ВУЗов, обучающихся по специальностям «Технология продовольственных продуктов», «Биотехнология» и «Экономика». 
 Учебник написан доктором технических наук, профессором кафедры «Технология продуктов питания» АТУ, заслуженным рационализатором и изоб-ретателем СССР, ветераном мясной промышленности РК Узаковым Я.М. и доктором экономических наук, профессором Бельгибаевой Ж.Ж., кандидатом экономических наук, доцентом Кузнецовой О.Н.</t>
  </si>
  <si>
    <t>Узаков Я.М., Каимбаева Л.А.</t>
  </si>
  <si>
    <t>Биотехнологические аспекты создания продуктов повышенного качества из оленины</t>
  </si>
  <si>
    <t>В монографии исследован рынок мясного сырья в Казахстане. Изучены процессы, происходящие при автолизе мяса маралов (оленины), для улучшения качества оленины использован механический способ массирования. 
 Проведены научные эксперименты и исследования мясного сырья маралов: изучен морфологический состав туш маралов, пищевая и биологическая ценность мяса и продуктов переработки маралов (субпродуктов, крови, коллагенсодержащего сырья). Разработана технология фермента из желудков маралов, применяемого в биотехнологии оленины.
 Изучены закономерности физико-химических и функционально-технологических характеристик мясного сырья при автолизе, химических и биохимических реакций в процессе технологической обработки мясного сырья в условиях мясоперерабатывающего предприятия. На основе изученных закономерностей созданы научно-практические аспекты комплексной переработки оленины и дана оценка качества мяса маралов и готовых поликомпонентных продуктов.
 Монография предназначена для специалистов, работающих в мясоперерабатывающей промышленности, а также для ученых, преподователей, докторантов, магистрантов и бакалавров технологических специальностей ВУЗов, обучающихся по специальностям «Технология продовольственных продуктов» и «Биотехнология».</t>
  </si>
  <si>
    <t>Узаков Я.М., Прянишников В.В., Ильтяков А.В.</t>
  </si>
  <si>
    <t>Белки и пищевые волокна в мясных технологиях</t>
  </si>
  <si>
    <t>Для специалистов, работающих в мясоперерабатывающей промышленнисти, а также для ученых, преподователей, докторантов, магистрантов и бакалавров технологических специальностей ВУЗов, обучающихся по специальностям «Технология продовольственных продуктов» и «Биотехнология».</t>
  </si>
  <si>
    <t>Узаков Я.М., Прянишников В.В., Касьянов Г.И., Шынгисов А.У., Узаков Е.Я.</t>
  </si>
  <si>
    <t>Технология производства и использование СО-2-экстрактов в пищевой промышленности</t>
  </si>
  <si>
    <t>Узаков Я.М., Яновская Л.В.</t>
  </si>
  <si>
    <t>Технология консервированных продуктов</t>
  </si>
  <si>
    <t>В предлагаемой вашему вниманию книге освещены теоретические и практические аспекты рациональной переработки сырья животного и растительного происхождения в технологии мясных консервированных продуктов. Показаны пути эффективного использования мясного сырья, совершенствования ассортимента мясных консервированных продуктов за счет применения методов биотехнологии и современного оборудования в производстве мясных консервированных продуктов из говядины, свинины, баранины нетрадиционных видов мясного сырья. Дана характеристика пищевой ценности и функционально-технологических свойств перспективных видов побочного сырья животного и растительного происхождения, используемого в мясной промышленности. С учетом научных достижений и опыта работы, отечественных и зарубежных предприятий подробно рассмотрены особенности биотехнологии мясных консервированных продуктов. 
 Внедрения в практику технологии, которые подробно рассмотрены в данном издании, дают возможность решить стоящие сегодня перед отечественной мясной промышленностью задачи и обеспечить создание современного производства конкурентоспособной продукции. Книга предназначена в качестве учебного пособия для магистрантов, докторантов PhD и широкого круга специалистов мясной промышленности</t>
  </si>
  <si>
    <t>Укбаева Т.Д. Асемова Г.Д.</t>
  </si>
  <si>
    <t>Микроорганизмдердің генетикасы</t>
  </si>
  <si>
    <t>Оқу құралында микроорганизмдердің генетикалық аппараты құрылымының ерекшеліктері, мутациялық және репарациялық процестердің молекулалық механизмдері, бактериялардағы өзгергіштік негіздері және гендік инженерия әдістері туралы мәліметтер берілген. 
 Талқыланатын тақырыптың мазмұнын толығымен ашуды қамтамасыз ететін тест тапсырмалары өңделген. 
  Оқу құралы биология және медицина мамандығының студенттері мен магистранттарына арналған.</t>
  </si>
  <si>
    <t>Укбаева Т.Д., Сулейменова А.Е., Омар Ә.Б.</t>
  </si>
  <si>
    <t>Гормондар биохимиясы және әсер ету механизмдері</t>
  </si>
  <si>
    <t>Оқу – әдістемелік құрал</t>
  </si>
  <si>
    <t>Биология және биомедицина мамандықтары бойынша жоғары оқу орындарының студенттері мен магистранттарына арналған</t>
  </si>
  <si>
    <t>Укбаева Т.Д.,Сулейменова А.Е.</t>
  </si>
  <si>
    <t>Классификация и биохимия гормонов</t>
  </si>
  <si>
    <t>Предназначен для студентов и магистрантов высших учебных заведении специальностей биология и биомедицина.</t>
  </si>
  <si>
    <t>Ульева Г.А.</t>
  </si>
  <si>
    <t>Учебное пособие содержит разработки по наиболее важным разделам. Настоящее пособие представляет собой последовательное изложение основ материаловедения, термической обработки, легирования металлических материалов. Приводятся строение металлических и неметаллических материалов, их свойства, области применения.Пособие может быть рекомендовано в качестве опорного материала для студентов высших учебных заведений при изучении дисциплин «Материаловедение», «Физическое материаловедение», «Материаловедение и технология конструкционных материалов», «Конструкционные материалы и термическая обработка», учащихся по специальностям «Материаловедение и технология новых материалов», «ТТТиТ», «Теплоэнергетика», «БЖДиЗОС», «ТОМД», «Машиностроение», «ТМО», а также для учащихся средне-специальных учебных заведений, изучающих родственные дисциплины. Одобрено Ученым Советом Карагандинского государственного индустриального университета.</t>
  </si>
  <si>
    <t>Металдық өнімнің сапасын бақылау және металл ақаулары</t>
  </si>
  <si>
    <t>материаловедение</t>
  </si>
  <si>
    <t>Оқу құралында ақаудың түрлері мен олардың пайда болу себептері, және ақаудың жіктелуі келтірілген. Бұл оқу құралында ақаулардың толық сипаттамасы мен олардың пайда болу себептері және алдын – алу жолдарының әдісі келтірілген. Ең бастысы мұндай ақауларды (бүлінетін, бүлінбейтін) зерттеу мен анықтау әдістерінің жіктелуіне нақты талдау жасалған. Сонымен қатар берілген оқу құралында техникалық бақылау, ақау түрлері, олардың пайда болу себебі, сонымен қатар техникалық бақылау мен ақау түрлерінің жіктелуі келтірілген. Оқу құралы «Материалтану және жаңа материалдар технологиясы», «Материалдарды қысыммен өңдеу технологиясы» мамандығының жоғары оқу орнының инженерлі профильді студенттері мен магистранттарына және де колледжде техникалық мамандықта оқитын студенттеріне арналған. «Металдың ақаулары және метал өнімнің сапасын бақылау» оқу құралы басылымға ұсынылады.</t>
  </si>
  <si>
    <t>Методология выбора материалов</t>
  </si>
  <si>
    <t>Одной из центральных задач, стоящих перед металлургической и металлообрабатывающей промышленностью, является повышение качества металлических материалов, в частности, улучшение их механических свойств, которые определяют поведение металлов и сплавов при эксплуатации (конструкционная прочность) и обработке (сопротивление деформированию технологическая пластичность). В данном пособии систематизированы знания по проведению научных исследований и экспериментов, знание основ технических расчетов и методик при обработке экспериментальных данных, а также представлена четкая система знаний в области разработки материалов с заданным уровнем структуры и свойств, базирующихся на принципах физико-химического взаимодействия компонентов и синтеза сплавов, позволяющую самостоятельно принимать решения при выборе основного компонента, легирующих комплексов и технологий их обработки.
 Учебно-методическое пособие может быть полезно для студентов и магистрантов специальности 5В07000 – Материаловедение и технология новых материалов, молодых специалистов научно-исследовательских институтов, занимающихся данным вопросом. 
 Данное учебно-методическое пособие рекомендуется к публикации.</t>
  </si>
  <si>
    <t>Теоретические основы получения порошковых и композиционных материалов</t>
  </si>
  <si>
    <t>В учебном пособии изложены вопросы теории и практики производства металлических порошков и композиционных материалов. Приведены сведения по истории создания и развития метода порошковой металлургии. Рассмотрены теоретические данные получения порошков металлов и сплавов измельчением исходных материалов в твердом и жидком состоянии, восстановлением химических соединений, электролизом расплавов и растворов, термической диссоциацией карбонильных соединений, а также различными специальными методами. Описаны химические, физические и технологические свойства металлических порошков и методы их определения. 
 Изложены теоретические основы и практика процессов формования и спекания металлических порошков и их смесей с неметаллическими порошками. Приведены сведения о свойствах порошковых изделий и методах их определения, а также способах обработки порошковых изделий. Данное пособие может быть полезно студентам, магистрантам соответствующих вузов при изучении основ металлургического производства и технологии обработки металлов, а также инженерно-техническим работникам металлургического и машиностроительного производства.</t>
  </si>
  <si>
    <t>Материаловедение с элементами металлографии. Технология конструкционных материалов</t>
  </si>
  <si>
    <t>Лабораторный практикум содержит разработки по наиболее важным разделам Материаловедения и технологии конструкционных материалов состоит из 2 частей: методические указания для выполнения лабораторных работ и практических работ. В конце каждой работы приведены вопросы для проверки усвоения полученных знаний, а также практические рекомендации для изучения наиболее сложных вопросов изученного материала.
 Методическое пособие может быть полезным для студентов, магистрантов по специальностям «Металлургия черных металлов», «Машиностроение», «Технология обработки материалов давлением», «Технологические машины и оборудование», «Транспорт, транспортная техника и технологии» и др., а также для учащихся колледжей технического профиля.</t>
  </si>
  <si>
    <t>Особенности фазовых превращений при скоростном нагреве и охлаждении</t>
  </si>
  <si>
    <t>Методическое пособие содержит основы фазовых превращений при скоростном нагреве и охлаждении. Настоящее пособие представляет собой последовательное изложение основ видов лазеров, фазовых превращений при скоростном нагреве, скоростном охлаждении железоуглеродистых сплавов и других материалов. Представлены различные виды лазерной обработки (лазерный отжиг, лазерная закалка, химико-термическая обработка с помощью лазеров и др.). В данном пособии изложены теоретические основы изменения различных свойств после лазерной обработки. Также приводятся методические указания типовых практических работ.
 Пособие может быть рекомендовано в качестве опорного материала при изучении дисциплины «Особенности фазовых превращений при скоростном нагреве и охлаждении» для студентов, обучающихся по специализации «Металловедение и технология термической обработки металлов», специальности «Материаловедение и технология новых материалов», а также при проведении тонких исследовательских работ.</t>
  </si>
  <si>
    <t>Ульева Г.А., Айкенбаева Н.Ж., Ахметова Г.Е., Туысхан К.</t>
  </si>
  <si>
    <t>Композициялық және ұнтақты материалдарды алудыңтехнологиялық негіздері</t>
  </si>
  <si>
    <t>Оқу құралында композициялық және ұнтақты материалдарды алудың технологиялық негіздері әртүрлі мақсаттарға арналған жіктелуі мен құрылымдық ерекшеліктері келтірілген, сонымен қатар ұнтақтарды алудың тәжірибеде қолданылатын әдістері мен технологиялық режімдері олардың химиялық, физикалық және технологиялық қасиеттерін, артықшылықтары мен кемшіліктері қарастырылады.
 «Композициялық және ұнтақты материалдарды алудың технологиялық негіздері» курсы «Материалтану және жаңа материалдар технологиясы» мамандығы бойынша студенттерді даярлауда ең негізгі бағыттың бірі болып табылады. Оқу құралы барлық талаптарға сай орындалған, ISBN индексті басып шығаруға ұсынылады.</t>
  </si>
  <si>
    <t>Ульева Г.А., Ахметова Г.Е.</t>
  </si>
  <si>
    <t>Металловедение и термическая обработка</t>
  </si>
  <si>
    <t>Методическое пособие содержит разработки по наиболее важным разделам металловедения и термической обработка. Настоящее пособие представляет собой последовательное изложение основ материаловедения, термической обработки, легирования металлических материалов..
 Пособие может быть рекомендовано в качестве опорного материала для студентов высших учебных заведений при изучении дисциплин «Металловедение и термическая обработка» для студентов специальности «ТОМД», «Материаловедение», «Физическое материаловедение», «Материаловедение и технология конструкционных материалов», «Конструкционные материалы и термическая обработка», учащихся по специальностям «Материаловедение и технология новых материалов», «ТТТиТ», «Теплоэнергетика», «БЖДиЗОС», «Машиностроение», «ТМО», а также для учащихся средне-специальных учебных заведений, изучающих родственные дисциплины.</t>
  </si>
  <si>
    <t>Ульева Г.А., Монголхан О.</t>
  </si>
  <si>
    <t>Композиттік материалдарды алудың негіздері</t>
  </si>
  <si>
    <t>Оқу құралында дәстүрлі және заманауи композиттік материалдардың әртүрлі мақсаттарға арналған жіктелуі мен құрылымдық ерекшеліктері келтірілген. Металдық және полимерлі композиттерге назар аударылады, сонымен қатар композитті материалдардың құрылымы мен механикалық қасиеттері, артықшылықтары мен кемшіліктері қарастырылады.
 «Композитті материалдарды алудың негіздері» курсы «Материалтану және жаңа материалдар технологиясы» мамандығы бойынша студенттерді даярлауда ең негізгі бағыттың бірі болып табылады. Оқу құралы барлық талаптарға сай орындалған, ISBN индексті басып шығаруға ұсынылады.</t>
  </si>
  <si>
    <t>Ульева Г.А., Шепталова Е.С.</t>
  </si>
  <si>
    <t>Кристаллография и металлография</t>
  </si>
  <si>
    <t>Методическое пособие содержит разработки по наиболее важным разделам кристаллографии. Настоящее пособие представляет собой последовательное изложение основ кристаллографии, кристаллохимии, металлографии металлических материалов. Приводятся кристаллографическое строение металлических материалов, кристаллохимия, элементы симметрии. Пособие может быть рекомендовано в качестве опорного материала для студентов высших учебных заведений при изучении дисциплин «Кристаллография и дефекты кристаллического строения», «Материаловедение», «Физическое материаловедение», «Материаловедение и технология конструкционных материалов», «Конструкционные материалы и термическая обработка», студентов по специальностям «Материаловедение и технология новых материалов», «ТТТиТ», «Теплоэнергетика», «БЖДиЗОС», «ТОМД», «Машиностроение», «ТМО», а также для учащихся средне-специальных учебных заведений, изучающих родственные дисциплины. Одобрено Ученым Советом Карагандинского государственного индустриального университета.</t>
  </si>
  <si>
    <t>Физика-механикалық қасиеттері және олардың әдістерін анықтау</t>
  </si>
  <si>
    <t>Оқу құралында металдың негізі физикалық және механикалық қасиеттері, сынауды жүргізу әдісі, сонымен қатар құрылғылардың жұмыс істеу принципі мен тығайындалуы келтірілді. Және де физикалық және механикалық сипаттамаларды есептеу әдісі көрсетілді. Оқу құралында теориялық және практикалық қызығушылықтар бар, және де кестелер мен иллюстрация, пайдалы материалдар келтірілді. Бұл оқу құралы «Материалтану және жаңа материалдар технологиясы» мамандығының студенттері мен магистранттарына «Физикалық қасиеттер және оларды анықтау әдісі» және «Механикалық қасиеттер және оларды анықтау әдісі» пәнін оқу үшін.</t>
  </si>
  <si>
    <t>Физико-механические свойства металлов</t>
  </si>
  <si>
    <t>Методическое пособие содержит теоретические основы физических и механических свойств металлов. Подробно описаны группы физических (диффузионные, тепловые, электрические, магнитные) и механических (пластичные, прочностные) свойств. Указано влияние структуры металлов после кристаллизации на физические и механические свойства. Также приводятся методы определения физико-механических свойств.Пособие может быть рекомендовано в качестве опорного материала для студентов высших учебных заведений при изучении дисциплин «Физические свойства металлов», «Механические свойства металлов», «Физико-механические свойства металлов» для студентов, магистрантов, докторантов специальностей «Материаловедение и технология новых материалов», «Машиностроение», «Обработка металлов давлением», а также для учащихся средне-специальных учебных заведений, изучающих родственные дисциплины.</t>
  </si>
  <si>
    <t>Умбаталиев Н.А.</t>
  </si>
  <si>
    <t>Сборник задач по основам грузовой и коммерческой работы автотранспорта</t>
  </si>
  <si>
    <t>В учебном пособии изложены сведения формирующие систему услуг грузовой и коммерческой инфраструктуры. Значительное внимание уделено главным показателям перевозочного процесса включающим: расчеты производственной программы транспортных предприятий, особенностям организации перевозок различных грузов на маршрутах, себестоимость услуг, тарифы, выбор средств. Рассмотрены варианты решения многомерных задач с использованием основ линейного программирования, метод потенциалов. Учебное пособие весьма полезно для студентов обучающихся по специальностям: «Логистика», «Организация перевозок», «Транспорт, транспортная техника и технологии».</t>
  </si>
  <si>
    <t>Умбаталиев Н.А., Б.Е.Қашаған</t>
  </si>
  <si>
    <t>Автокөліктегі жүк және коммерциялық жұмыстары бойынша есептер жинағы</t>
  </si>
  <si>
    <t>Умбетов У., Кульмамиров С. А., Ху Вен-Цен, Кадырбеков Т.К., Ермахан Б. Е.</t>
  </si>
  <si>
    <t>Анализ данных в экономических информационных системах</t>
  </si>
  <si>
    <t>Изложены основы и базовая терминология автоматизированной обработки данных в экономических информационных системах, методы и принципы построения таких систем, их состав и главные компоненты, наиболее распространенные экономико-математические методы решения задач анализа и управления производством. Рассмотренны вопросы статистического анализа данных, принятия оптимальных решений с использованием методов программной инженерии. Приведены примеры и практические рекомендации по их применению. Для обучающихся вузов, магистрантов и докторантов (PhD) образовательных программ экономических специальностей, проектированию, обслуживанию, эксплуатации и менеджменту информационных систем</t>
  </si>
  <si>
    <t>Умбиталиев А. Д., Керімбек Ғ. Е., Сатымбекова К. Б.</t>
  </si>
  <si>
    <t>Кәсіпорын экономикасы (2 томда)</t>
  </si>
  <si>
    <t>Оқулықта кәсіпорынның экономикасы және оның негізгі факторлары, кәсіпкерлік қызмет және оның түрлері, кәсіпкерлік қызметтің ұйымдық-құқықтық нысандары, ЖШС мен АҚ және ӨК қызметтері және оларды құру, басқару, қайта ұйымдастыру мен тарату тәртібі, кәсіпорынның үлкен және шағын ортасы, сыртқы және ішкі ортасы, кәсіпорынның негізгі және айналым капиталы, кадр саясаты, жалақы жүйесі, кәсіпорын шығындары мен өнімнің өзіндік құны, табыс және кірістілік көрсеткіштері, өндіріс құрылымы мен типтері, кәсіпорынның қаржысы, қаржылық ресурстары мен инвестициялық қызметі, экономикалық қорлары, бизнес жоспар және оның бөлімдері, кәсіпорынның бәсекеге қабілеттілігі, тауар саясаты, баға стратегиясы мен түрлері, басқару органдарының құрылымы мен қызметі, банкроттық және кәсіпорын қызметін тоқтату себептерінің мәселелері жан-жақты баяндалған.Бұл оқулық ЖОО-ның студенттеріне, магистрантарына, докторанттарына,
 оқытушыларына және жалпы оқырман қауымға арналған.</t>
  </si>
  <si>
    <t>Умбиталиев А.Д., Сатымбекова К.Б., Керімбек Ғ.Е.</t>
  </si>
  <si>
    <t>Басқару психологиясы (2 томда)</t>
  </si>
  <si>
    <t>Оқу құралында басқару психологиясының объектісі, пәні және түсінігі, басқару іс-әрекетінің негізгі ұстанымдары мен заңдылықтары, жоспарлаудың психологиялық ерекшелігі, ұйымдастыру атқарымының, еттеудің және бақылаудың психологиялық ерекшелігі, тұлға түсінігі және оның құрылымы, тұлғаны оқытатын психологиялық мектептер, тұлғалардың тұрпаттамасы, мінез-құлық, тұлғаның бағытталғандығы, қабілеттілік, басшылық және жетекшілік, басшылықтың тұлғалық мәселесі, басшылық стилінің түсінігі, басшылықтың анықталған стилінің артықшылық жағдайлары, ұйымдағы коммуникациялық құрылымдар, басқару көзқарасы бойынша бейресми құрылымдар, шағын әлеуметтік топ, ұжымдағы психологиялық климат, іскерлік қарым-қатынас түсінігі, іскерлік қарым-қатынасты ұйымдастыру мен нысандары, көпшілік алдында сөз сөйлеу, басқару қарым-қатынасының түсінігі және ұстанымдары, қарым-қатынас құрылымы, сындарлы сынның негізгі ережесі, басқару шешімдерін қабылдаудың психологиясы, шешім қабылдауға көзқарастар, шешімнің жіктелуі, басқару шешімдерін өңдеу қадамдары, топтық пікірталасты ұйымдастыру әдістері, басшының шешім қабылдау үдерісіндегі тәртіп үлгісі, жанжал психологиясы, жанжалдың пайда болу себептері, жанжалдың жіктелуі, жанжалды шешудің ережелері мен әдістері, келіссөзде өзін-өзі ұстаудың типтік үлгісі, тиімді келіссөз үдерісінің психологиясы, телефон және электрондық почта бойынша келіссөз, имидж және оның бөліктері, имиджді құрудың белгілері, конфликтологияның даму тарихы, конфликтология пәні және зерттеу объектісі, жанжалдың негізгі жіктелуі, жанжалдың құрылымдық элементтері, жанжал шектері, жанжалдың психологиялық құрылымы, жанжалдасушылар және олардан құтылу жолдары, жанжалдың қуат көзі, жанжалдың дамуының сатылары, жанжалда күш теңгерімі, жанжал және мәдениет, З. Фрейдтің жеке тұлғалар ішіндегі жанжал тұжырымдамасы, А.Адлер бойынша толымсыз (олқылық) кешенін қалыптастыру факторлары, К.Юнгтің жеке тұлғалардың талдамалы теориясы, Эрих Фромм және оның жеке тұлғалардың гуманистикалық теориясы, Карен Хорни: жеке тұлғаның әлеуметтік-мәдени ұстанымы, рөлдік жанжалдар, талаптану деңгейі, когнитивті диссонанс, жас шамасының дағдарысы, тұлға аралық жанжалдардың ерекшеліктері, тұлғаішілік және топтық жанжалдармен тұлға аралықтың өзара қарым-қатынасы, тұлға аралық жанжалдың себептері, топаралық және топтық жанжалдарды басқару, гендерлік айырмашылықпен байланысты жанжалды жағдайлар, жас шамасы бойынша ерекшеліктер, мінездемелік айырмашылықтар, ұйымдағы жанжалдардың себептері, ұйымдағы жанжалды басқару, келіссөздер, «Үшінші тарап» түсінігі, үшінші тараптың негізгі міндеті, медиация – делдал ретінде, делдалдың бір-бірімен дауласушы қарым-қатынастар барысындағы іс-әрекеті қарастырылған.Оқу құралы мемлекеттік билік пен басқару органдарының басшыларына, коммерцияляқ және коммерциялық емес заңды тұлғалардың басшыларына, ғылыми қызметкерлерге, экономикалық ЖОО-ның докторанттарына, магистранттарына, студенттеріне, кадрларды қайта даярлау және олардың біліктілігін арттыру курстарының тыңдаушыларына, сонымен қатар жалпы оқырман қауымға арналған.</t>
  </si>
  <si>
    <t>Умиткалиев У.У.</t>
  </si>
  <si>
    <t>Қазақ археологиясындағы Ә.М.Оразбаев тұлғасы</t>
  </si>
  <si>
    <t>Астана, Б.Момышұлы 25-72, 87012255232</t>
  </si>
  <si>
    <t>Бұл еңбекте қазақтан шыққан тұңғыш кәсіби археолог, белгілі ғалым Әбдіманап Медеуұлы Оразбаевтың туып өскен ортасы мен ғылыми өмір жолы жан-жақты ғылыми зерттеулер тұрғысында баяндалады. Сонымен бірге ғалымның ұстаздық қызметі мен археологиялық экспедициялары және әлі жарыққа шықпаған ғылыми тұжырымдары сараланады. 
 Еңбек жоғарғы оқу орындарының тарих факультеттері студенттеріне, магистранттарына, PhD докторанттарға, оқытушыларға сондай-ақ қазақ археологиясының дамуы мен қалыптасуын білгісі келетін көзі ашық зиялы оқырманға арналады.</t>
  </si>
  <si>
    <t>Унайбаев Б.Б.</t>
  </si>
  <si>
    <t>Эффективные конструкции и технологии устройства оснований в засоленных грунтах</t>
  </si>
  <si>
    <t>Рекомендовано к изданию учебно-методической секцией по специальностям строительства и архитектуры Республиканского учебно-методического Совета Министерства образования и науки Республики Казахстан в качестве учебного пособия студентам и магистрантам специальности «Строительство», а также специалистам ведущим проектирование и устройство фундаментов в сложных грунтовых условиях. Учебное пособие посвящено решению проблемы качественной и эффективной застройки территорий, сложенных засоленными грунтами. Предложены новые конструкции и технологии устройства оснований в засоленных грунтах, авторское право, новизна и эффективность которых подтверждена патентами на изобретения, результатами успешного широкомасштабного опытно-промышленного внедрения</t>
  </si>
  <si>
    <t>Технология строительного производства 1 часть</t>
  </si>
  <si>
    <t>В пособии рассматриваются основные понятия и регламентирующие положения технологии строительного производства, сведения о трудовых ресурсах и технических средствах строительных процессов. Приводится описание технологического проектирования в строительстве. Излагаются основы строительных процессов, методы строительного производства на основе современных строительных машин и оборудования. Подготовлено в соответствии с типовой учебной программой дисциплины «Технология строительного производства 1» по специальности 5В072900 «Строительство».Для студентов строительных специальностей высших учебных заведений. Может быть использовано студентами средних специальных учебных заведений, а также практическими работниками</t>
  </si>
  <si>
    <t>Технология устройства свай в засоленных пылевато-глинистых лессовых просадочных грунтах</t>
  </si>
  <si>
    <t>Учебное пособие разработано в соответствии с ГОСО РК 3.08.355-2006 г. по специальности 050729 «Строительство», обязательный компонент дисциплины «Технология строительного производства» и «Геотехника II». Рекомендовано Ученым Советом ЕИТИ им. К.И. Сатпаева в качестве учебного пособия для студентов специальности 050729 «Строительство». Учебное пособие посвящено решению проблемы проектирования и устройства набивных свайных фундаментов в засоленных пылевато-глинистых лессовых просадочных грунтах. Предложены новые геотехнологии для возведения зданий и сооружений в сложных грунтовых условиях</t>
  </si>
  <si>
    <t>Унайбаев Б.Ж. Унайбаев Б.Б.</t>
  </si>
  <si>
    <t>Фундаментостроение на территориях, сложенных засоленными грунтами (теория и практика)</t>
  </si>
  <si>
    <t>По результатам теоретических и экспериментальных исследований сформулированы научные положения, практические рекомендации, конструктивно-технологические и технические инновации, совокупность которых позволила развить технологический комплекс процесса фундаментостроения-изыскания, проектирование и строительство, обеспечивающий решение актуальной, крупной научно-прикладной проблемы повышение качества и эффективность застройки территорий, сложенных засоленными грунтами. Результаты исследований могут быть также полезны высшим учебным заведениям, ведущим подготовку кадров по строительным специальностям</t>
  </si>
  <si>
    <t>Унайбаев Б.Ж., Арсенин В.А., Унайбаев Б.Б., Марденов Ж.А.</t>
  </si>
  <si>
    <t>Сваи в засоленных грунтах Казахстана (в 2-х т.)</t>
  </si>
  <si>
    <t>Монография посвящена решению проблемы качественной и эффективной застройки территорий, сложенных засоленными грунтами, а именно проектированию и устройству свайных фундаментов в засоленных грунтах. Предложены новые конструкции и технологии проектирования и устройства свай в суффозионно и структурно-неустойчивых засоленных агрессивных грунтах, авторское право, новизна и эффективность которых, при сопоставлении с аналогами известными в мировой практике, подтверждена многочисленными патентами на изобретения и результатами успешного широкомасштабного опытно – промышленного внедрения</t>
  </si>
  <si>
    <t>Унайбаев Б.Ж., Арсенин В.А., Унайбаев Б.Б., Сиваракша Д.М.</t>
  </si>
  <si>
    <t>Инновации при застройке территорий сложенных засоленными грунтами в Республике Казахстан</t>
  </si>
  <si>
    <t>При освоении территорий, сложенных засоленными грунтами, возникает ряд проблем, таких как разработка методики и техники изысканий на различных стадиях проектирования, прогнозирования просадочной и суффозионной сжимаемости грунтов в основании, определения степени и характера влияния хозяйственной деятельности на масштабы проявления суффозионных и деформационных процессов на застроенных территориях, определение необходимости назначения противосуффозионных мероприятий, их объемов и пр. В монографии изложены инновационные решения обозначенных проблем, авторское право, новизна и эффективность которых при сопоставлении с аналогами известными в мировой практике подтверждена многочисленными патентами и авторскими свидетельствами на изобретения, а также успешной опытно-производственной апробацией при строительстве зданий и сооружений на засоленных грунтах Казахстана</t>
  </si>
  <si>
    <t>Уразалиев Сейдалы</t>
  </si>
  <si>
    <t>Абай шығармаларындағы шет сөздер 1 кітап</t>
  </si>
  <si>
    <t>Бұл кітап Абай шығармашылығында кездесетін Ислам діні арқылы келген сөздер мен араб-парсы, түркі-шағатай және орыс сөздерінің тілдік сөз қорымызға етене араласуы және оның қалыптасу себептеріне үңіліп, оның қазақша мағыналары сөзіктер көмегімен салыстырмалы түрде қарастырылған.
  Еңбек Жоғарғы Оқу орындарында оқитын студенттерге және докторанттар мен магистранттарға және зерттеушілерге арналған. Абайтанушы ғалымдар мен жалпы оқырманар үшін жаңалық боларына сенімдіміз. Кеңес кезінде айтылмай да, айтқызбай келген діни термин сөздердің мағыналары лингвистикалық тұрғыдан ашылған. Сонымен қатар, тілші ғалымдарының зерттеу жұмысын жүргізу зердесіне ой салары анық. Араб-парсы және қазақ тіл мамандарының да қажеттіліктерін қанағаттандырады.</t>
  </si>
  <si>
    <t>Абай шығармаларындағы шет сөздер 2кітап</t>
  </si>
  <si>
    <t>Абай шығармаларындағы шет сөздер 3кітап</t>
  </si>
  <si>
    <t>Уразгалиева М.А., Бухарбаев Ш.М., Барышева Ж.Б., Даулетова Р.С.</t>
  </si>
  <si>
    <t>Корпоративные финансы (в 2-х т.)</t>
  </si>
  <si>
    <t>Курс «Корпоративные финансы» является базовой дисциплиной для специальности «Финансы», поскольку имеет своей целью изучение системы финансовых отношений, возникающих в процессе формирования, распределения, потребления финансовых ресурсов компаний всех форм хозяйствования и собственности. Практическая значимость курса заключается в том, чтобы изучить основы теоретических знаний и научиться применять практические навыки по созданию, распределению и использованию финансовых средств, как крупных компаний, так и небольших фирм среднего бизнеса и частных предпринимателей. В рамках данного курса рассматриваются вопросы формирования и расходования финансовых средств корпорации с целью создания не только бесперебойного, но и доходного производства и реализации продукции, услуг и работ. Специалисты, которых готовит система высшего профессионального образования, должны овладевать современными инструментами управления корпоративными финансами. Кроме того, что дисциплина включена в Государственный образовательный стандарт и с рядом вариации в рабочих учебных программах используются для подготовки бакалавров и магистрантов. Структура курса выдержана в традиционном соотношении тематики, необходимой для освоения курса, что отвечает требованиям образовательных стандартов по направлению «Финансы». Прикладная часть учебного пособия ориентирована на специфику условий Республики Казахстан. Рекомендовано студентам ВУЗов, магистрантам, начинающим преподавателям для руководства в учебном процессе.</t>
  </si>
  <si>
    <t>Уразымбетов Т.Е, Дусипов Е.Ш.</t>
  </si>
  <si>
    <t>Сот риторикасының негіздері</t>
  </si>
  <si>
    <t>Оқу құралы мемлекеттік стандарт пен оқу бағдарламасында қаралған сұрақтар негізінде жазылды. Оқу құралында заң саласындағы қызметкерлердің шешендік өнеріндегі тіл мәдениетінің басты бағыттары барынша көрініс тапты.
 Оқу құралы жоғары оқу орындарындағы «Құқықтану» және «Экономика және құқық негіздері» мамандықтары бойынша мемлекеттік тілде дайындалатын білімгерлерге, магистранттарға, аспиранттарға, сондай-ақ оқытушыларға, құқық қорғау қызметкерлері мен өз бетінше ізденушілерге арналған.</t>
  </si>
  <si>
    <t>каз / рус</t>
  </si>
  <si>
    <t>Уразымбетова Қ.Н.</t>
  </si>
  <si>
    <t>Биометрия</t>
  </si>
  <si>
    <t>Уркунчиев Е.</t>
  </si>
  <si>
    <t>Уркунчиев Е., Жусанбаева А.</t>
  </si>
  <si>
    <t>«Өндірістік менеджмент» курсында пән құрылымының талаптары-нан туындайтын келесідей негізгі мәселелер қарастырылған: өндірістік менеджмент жүйелерінің мәні, басқару қызметінің мазмұны, ұйымды басқару жүйесінің құрылымы, өндірісті жоспарлаудың қажеттілігі мен түрлері, ұйымның инновациялық қызметінің негіздері, сапаны басқару, қаржылық менеджмент негіздері, өндірісті ұйымдастыру және персоналды басқару, т.б.
 Оқу құралы «Менеджмент», «Мемлекеттік және жергілікті басқару» және басқа да экономикалық, техникалық, технологиялық мамандықтар бойынша бакалаврлар, магистрлер дайындау барысында қолданысқа ие бола алады. Сонымен қатар, ұсынылып отырған еңбек өз бетінше білімін жетілдіруге ынта танытқан өндіріс өкілдеріне, кәсіпкерлерге, басқару саласын жетілдіру мақсатында ізденіс жасап жүрген ғылыми қызметкер-лерге де пайдасын тигізеді деген сенімдеміз.</t>
  </si>
  <si>
    <t>Уркунчиев Е., Қалдыкөзова М.А., Керімкулова Э.З.</t>
  </si>
  <si>
    <t>Маркетинг: теориясы мен практикасы</t>
  </si>
  <si>
    <t>Урмашев Б.</t>
  </si>
  <si>
    <t>Қазіргі заманғы химияның жетістіктері</t>
  </si>
  <si>
    <t>Оқу құралы «Қазіргі заманғы химияның жетістіктері» пәнінің типтік оқу бағдарламасы мен оқу жоспарының талаптарына сәйкес құрастырылған және аталған курс бойынша сәйкес бөлімдердегі қажетті жаңа негізгі мәліметтерді бар мүмкіндігінше қамтиды.Оқу құралы 5B011200 - Химия мамандығының студенттеріне арналған.</t>
  </si>
  <si>
    <t>Жартылай микроталдау реакцияларың орындау шаттары</t>
  </si>
  <si>
    <t>Оқу құралы 5В011200 – Химия мамандығы студенттеріне арналған. Оқу құралында «Аналитикалық химия» пәнінен катиондарға және аниондарға сапалық жартылай микроанализді орындау әдістеріне қатысты толық материал берілген. Сонымен қатар алған білімді жүйелеу және бекіту мақсатында бақылау сұрақтары әр бөлімнің соңында келтірілген.</t>
  </si>
  <si>
    <t>Таңдаудық физикалық әдістері</t>
  </si>
  <si>
    <t>Оқу құралы химиялық лабораторияларда химиялық талдауда - заттардың сандық және сапалық мөлшерлерін зерттеу жұмыстарын жүргізу барысында жетекшілік және көмекші құрал ретінде қолданыла алады. Оқу құралында рефрактометрия, потенциометрия, колориметрия, фотоколориметрия, спектрофотометрия, кондуктометрия және тағы басқа әдістерді қолданып талдамалық жұмыстарды орындауы үшін қажет теориялық материал келтірілген. Оқу құралы жоғары оқу орындарының 5В011200 – Химия және 5В060600 – Химия мамандықтары студенттеріне арналған.</t>
  </si>
  <si>
    <t>Урмашев Б.А.</t>
  </si>
  <si>
    <t>Оқу құралы негізгі әдебиет ретінде қолданыла алады. Оқу құралында бағалау, бағалау технологиясы, бағалау жүйесі, бағалау критерийлері сияқты педагогикалық терминдер мен категориялар бойынша түсініктер келтірілген. Сонымен қатар білім алу үрдісіндегі оқушылардың жетістіктерін критериалды бағалау жүйесі мен критериалды бағалау технологиясы химия пәніне байланысты қарастырылған.Оқу құралы жоғары оқу орындарының студенттеріне арналған. 5В011200 – Химия мамандығы студенттеріне арналған оқу құралы</t>
  </si>
  <si>
    <t>Урузбаева Н.А.</t>
  </si>
  <si>
    <t>Управление качеством</t>
  </si>
  <si>
    <t>В учебном пособии рассматриваются теоретические основы курса «Управление качеством», современные подходы и тенденции менеджмента качества, наблюдаемые в мировой практике управления; раскрываются организационный механизм и маркетинговые аспекты управления качеством, а также проблемы формирования государственной политики в данной сфере. Пособие рассчитано на студентов вузов, обучающихся по экономическим специальностям, аспирантов, преподавателей, а также лиц, интересующихся проблемами управления качеством.</t>
  </si>
  <si>
    <t>Малый и средний бизнес в Казахстане: условия и факторы развития</t>
  </si>
  <si>
    <t>ионография</t>
  </si>
  <si>
    <t>В монографии проведен анализ современного состояния малого и среднего бизнеса в Казахстане с учетом международного опыта и условий для его развития, а также определены основные направления и пути совершенствования государственного регулирования предпринимательской деятельности в стране. Издание представляет интерес для студентов, магистрантов, докторантов, преподавателей, ученых, государственных и местных органов управления, занимающихся регулированием предпринимательской деятельности, представителей бизнес сообщества, а также лиц, интересующихся проблемами развития малого и среднего бизнеса</t>
  </si>
  <si>
    <t>Урузбаева Н.А., Балгабаева В.Т., Насанбекова С.Т., Омарова А.С., Филимонова И.В., Асемжар Н.Д., Каратаев Д.Д., Бекенова А.М., Дуйсембаев А.А., Мусина К.П., Баймбетова А.Б., Омарова К.А., Садыкбек Г., Подсухина О.В.</t>
  </si>
  <si>
    <t>Развитие туристского бизнеса г. Астана: современное состояние и оценка влияния "ЭКСПО-2017"</t>
  </si>
  <si>
    <t>Монография посвящена исследованию современного потенциала туристского бизнеса г. Астана с позиций влияния на него международной выставки «ЭКСПО – 2017». В работе рассматриваются современные тенденции в развитии туристской инфраструктуры, экскурсионного обслуживания. Особое место занимают вопросы оценки человеческого потенциала туристской сферы и развитию цифровых технологий в туристском бизнесе Астаны. Книга может представлять интерес для научных работников, преподавателей, учащихся вузов, представителей бизнес-структур, государственных и местных органов управления в сфере туризма.</t>
  </si>
  <si>
    <t>Урюмцева Т.И.</t>
  </si>
  <si>
    <t>В учебнике изложены основные задачи экологической биотехнологии, рассмотрены вопросы утилизации сельскохозяйственных, бытовых и промышленных отходов, очистки стоков и газо-воздушных выбросов, деградации ксенобиотиков, получения эффективных и нетоксичных препаратов для борьбы с болезнями и вредителями культурных растений, а также способы создания альтернативных и безвредных для окружающей среды энергоносителей и добычи полезных ископаемых. Также учебник предназначен для студентов вузов следующих групп образовательных программ: В050- Биологические и смежные науки, В078- Животноводство, В083- Ветеринария</t>
  </si>
  <si>
    <t>Усембаева Роза Базарбаевна</t>
  </si>
  <si>
    <t>А.Байтұрсынов мұралары арқылы
 адамгершіліктік тағылым</t>
  </si>
  <si>
    <t>«А.Байтұрсынов мұралары арқылы адамгершіліктік тағылым» атты оқу құралы бастауыш сынып оқушыларын А.Байтұрсыновтың мұралары арқылы оларды сабақта және сабақтан тыс жұмыс түрлері арқылы тәрбиелеу мәселесін қамтиды.</t>
  </si>
  <si>
    <t>«Өзін-өзі тану» оқу-әдістемелік құралы Қазақстан Республикасы жоғарғы оқу орнының жалпыға міндетті мемлекеттік білім беру стандартының міндетті компоненті «Өзін-өзі тану» пән мазмұны негізінде жазылған және менің «Өзін-өзі тану» оқулығымның жалғасы ретінде осы пәннің семинар сабағына арналады. Оқу-әдістемелік құралы тақырыпқа орай студенттің өзіндік ізденістік жұмыстарына материалдар мен әдебиеттерді қамтиды. Бұлар студенттің білімін дербес тереңдетуіне мүмкіндік жасайды. «Өзін-өзі тану» оқу-әдістемелік құралы жоғары оқу орнының студентері мен оқытушыларына, қалың оқырманға арналады.</t>
  </si>
  <si>
    <t>«Психология» оқулық Қазақстан Республикасы мемлекеттік жалпыға міндетті білім беру стандартының «Психология» мазмұны негізінде жасалған. «Психология» пәнінен дәріс беретін оқытушылар мен магистранттарға арналады.</t>
  </si>
  <si>
    <t>Усенова А. Ж.</t>
  </si>
  <si>
    <t>Ақпараттық жүйелердің сенімділігі</t>
  </si>
  <si>
    <t>информац. технологий</t>
  </si>
  <si>
    <t>Бұл оқу құралында:сенімділік теориясының дамуының негізгі бағыттары, сенімділік теориясының материалдық негізінің,статистикалық сенімділік теориясының дамулары,сенімділік терминологиясы,зерттеу объектілері,сенімділік түрлері,бас тартулар түрлері,сенімділіктің және эффекттіліктің негізгі көрсеткіштері,кездейсоқ шамалардың және кездейсоқ оқиғалардың сипаттамалары,к ездейсоқ шамалар мен кездейсоқ оқиғалардың мінездемелері,сенімділік ,бас тартусыздық ,түзету мүмкіндік ,ұзақ мерзімдік және сақталу көрсеткіштері,сенімділіктің типтік заңдары,экспоненциалдық ,Вейбулла-Гнеденко ,бірқалыпты ,нормальдық ,логарифмдік нормальдық және жалпылама үлестірулер,қалпына келтірілмейтін жүйелердің сенімділігі,тізбекті және параллель қосылулар,резервирлеу, резервті құрылғылар,резерв сұлбалары т.б. қарастырылған.</t>
  </si>
  <si>
    <t>Операциялық жуйелер, орталар және қабықшалар</t>
  </si>
  <si>
    <t>Оқу- әдістемелік құрал оқу жоспары және «Операциялық жүйелер,орталар және қабықшалар» пәнінің бағдарламасы талаптарына сәйкес құрастырылған және пән бойынша барлық қажетті мәліметтерді қамтиды.</t>
  </si>
  <si>
    <t>Усин Ж.А, Хисматулин Р.А., УсинаЖ.А., Солтанбеков С.Е.</t>
  </si>
  <si>
    <t>Инновационная здоровьесберегающая тренировка школьников и учащейся молодёжи по зимнему Президентскому многоборью</t>
  </si>
  <si>
    <t>В данном учебном пособии рассматриваются вопросы инновационной здоровьесберегающей тренировки школьников и учащейся молодёжи по зимнему Президентскому многоборью и даны рекомендации по подготовке к учебно-тренировочным занятиям. Учебное пособие рекомендуется учителям, преподавателям физической культуры и тренерам по видам спорта.</t>
  </si>
  <si>
    <t>Усин Ж.А., Усина Ж.А., Усин Г.А., Усин К.А.</t>
  </si>
  <si>
    <t>Дополнительное образование в системе физического воспитания и спорта на примере спортивной борьбы для детей 7-9 лет</t>
  </si>
  <si>
    <t>Целью Программы является отбор и подготовка спортивно одаренных детей к освоению этапов программ спортивной подготовки по спортивной борьбе. Кроме этого, Программа решает следующие задачи: создание и обеспечение необходимых условий для личностного развития, укрепление здоровья; удовлетворение индивидуальных потребностей детей в занятиях физической культурой и спортом; формирование культуры здорового и безопасного образа жизни, укрепление здоровья детей; обеспечение духовно-нравственного, гражданско-патриотического, военно-патриотического, трудового воспитания детей; формирование знаний, умений, навыков в области физической культуры и спорта, в том числе в спортивной борьбе; профилактику асоциального поведения. Новизна программы определяется наличием в ней подробных описаний новых технологий и апробированных методик подготовки для оказания практической помощи тренерам. Программа имеет физкультурно-спортивную направленность.</t>
  </si>
  <si>
    <t>Усин Ж.А., Хисматулин Р.А., Усина Ж.А.</t>
  </si>
  <si>
    <t>Профессиональная направленность физического воспитания</t>
  </si>
  <si>
    <t>Предлагаемое пособие составлено на основании данных полученных в результате многолетних комплексных исследований, организованных в системе профессионального и технического образования. является составной частью типовой комплексной программы по физическому воспитанию учащихся профессионального и технического обучения. Цель настоящего пособия – обеспечить инструкторов и преподавателей физического воспитания, ведущих подготовку будущих рабочих в учебных заведениях профессионального и технического обучения, конкретными материалами по содержанию, методике и организации занятий с учетом профиля выбранной профессии.</t>
  </si>
  <si>
    <t>Усин Ж.А., Хисматулин Р.А., УсинаЖ.А.</t>
  </si>
  <si>
    <t>Тренировка спортсменов зимнего Президентского многоборья</t>
  </si>
  <si>
    <t>В данном учебном пособии даны рекомендации по подготовке спортсменов зимнего Президентского многоборья. Учебное пособие рекомендовано для преподавателей физического воспитания ТиПО и тренеров спортивных школ.</t>
  </si>
  <si>
    <t>Усина Ж.А.</t>
  </si>
  <si>
    <t>Повышение оздоровительной эффективности тренировочных занятий в спорте.</t>
  </si>
  <si>
    <t>Приведение организма человека к гармонии физических и психических качеств, через повешение оздоровительной эффективности тренировочных занятий в спорте и достижение высоких спортивных результатов. Автор учебного пособия предлагает новые средства и методы внутри-и внешнеэкологического обеспечения личности студента-спортсмена. Для научных работников в сфере спорта, тренеров, спортсменов, студентов и магистрантом физкультурных вузов.</t>
  </si>
  <si>
    <t>Усина Ж.А. УсинЖ.А,Усин К.А.</t>
  </si>
  <si>
    <t>Использование национальной борьбы «қазақ -күресі» в сельских образовательных школах.</t>
  </si>
  <si>
    <t>Автор учебного пособия предлагает новые средства, методы и программу использования национальной борьбы «қазақ-күресі» в сельских образовательных школах. Для научных работников в сфере спорта, тренеров, спортсменов, студентов и магистрантом физкультурных вузов.</t>
  </si>
  <si>
    <t>Усманов А</t>
  </si>
  <si>
    <t>Педагогика (каз.) (2 томда)</t>
  </si>
  <si>
    <t>Успабаева А.А.</t>
  </si>
  <si>
    <t>Основы микробиологии и вирусологии</t>
  </si>
  <si>
    <t>Лабораторный практикум составлен в соответствии с требованиями учебного плана и программой дисциплины «Основы микробиологиии вирусологии» и включает все необходимые сведения по выполнению тем лабораторных занятий курса. Лабораторный практикум предназначен для студентов специальностей 050313, 050607 – биология.В лабораторном практикуме показаны приемы исследования микроорганизмов. Приведены методы изготовления и стерилизации питательных сред, количественного и качественного учета бактерий и грибов на различных субстратах. Описаны работы, посвященные микробиологическому анализу почвы, воды и воздуха; показаны пути их использования в биотехнологии.</t>
  </si>
  <si>
    <t>Зертханалық практикум 
 Микробиология</t>
  </si>
  <si>
    <t>Ұсынылып отырған зертханалық практикум университеттердің 5В0801000 - агрономия мамандығы бойынша оқитын студенттерге арналған. Зертханалық практикумында «Микробиология» курсының екі бөлімі, жалпы және ауылшаруашылық микробиология, қарастырылған, екі бөлімді қамтитын зертханалық сабақтарды орындауға қажетті қысқаша теориялық және әдістемелік нұсқаулар, зертханалық жұмыстарды орындау тәртібі, практикалық жағынан маңызды микроағзалардың топтарының морфологиялық белгілері және биохимиялық әрекеттерін, сонымен қатар негізгі микробиологиялық зерттеу әдістері қарастырылған. Әр зертханалық сабақтар бақылау сұрақтарымен қамтылған. ология» пәнінен зертханалық практикум оқу жоспарының және пән бағдарламасының талаптарына сай зертханалық сабақтардың тақырыптарын орындау үшін қажетті барлық мәліметтерді қамтиды.</t>
  </si>
  <si>
    <t>Устинова Л.В., Фазылова Л.С., Самойлова И.А., Казимова Д.А., Тұрсынғалиева Г.Н.</t>
  </si>
  <si>
    <t>Утелбаева А.Б.</t>
  </si>
  <si>
    <t>5В011200, 5В060600-Химия мамандығының студенттеріне арналған оқу құралында элементтер химиясының бастамасы, оның ішінде І А топша элементтеріне кеңінен тоқталған. Сутегі, литий, натрий, калий, рубидий, цезий, франций олардың қасиеттері, физикалық және химиялық қасиеттері, қолданылуы, пайдалы және зиянды жақтары кеңінен тарқатылып жазылған. Сонымен қатар, әр тақырыптан кейін есеп-жаттығулар мен тесттер келтірілген. Бұл оқу құралы студенттермен, магистранттарға, жоғарғы оқу орнында сабақ беретін оқытушыларға және мектепте оқитын оқушыларға көмекші құрал ретінде пайдалануға болады.
 Оқу құралы жоғарғы оқу орындарының педагогикалық факультеттерінің күндізгі бөліміндегі 5В011200, 5В060600 - Химия мамандығы студенттеріне арналған.</t>
  </si>
  <si>
    <t>Утелбаева А.Б. /Utelbayeva A.</t>
  </si>
  <si>
    <t>Actual problems nanochemistry and nanosystems</t>
  </si>
  <si>
    <t>There has been much debate on the future of implications of nanotechnology. Nanotechnolgy has the potential to create many new material and devices with wide - ranging application such as in medicine, electronics, chemistry, biotechnology and energy production. On the other hand, nanotechnology raises many of the same issues as with any introduction of new technology including concerns about the toxicity and environmental impact of nanomateriales. Therefore progress in nanotechnology depend upon on way scientists do their work, designing the correct experiments. Nanotechnology require the union of sciences chemistry, physics, biochemistry, engineering and etc. 
 The manual is intended for undergraduates of specialty 6M011200-Chemistry, for researchers in the field of chemistry.</t>
  </si>
  <si>
    <t>Утелбаева А.Б., Ермаханов М.Н., Утелбаев Б.Т.</t>
  </si>
  <si>
    <t>Органикалық заттар технологиясының теориялық негіздері</t>
  </si>
  <si>
    <t>Оқу құралында зат өндіру технологиясында ұшырасатын реакциялар кинетикасы, олардың идеалды ығыстыру және араластыру реакторларында өнімге айналу жағдайлары баяндалады. Органикалық заттар технологиясындағы радикалды, радикалды-тізбекті реакциялар, олардың инициаторлар, катализаторлар қатысында орын алуы, селективтілігі және катализатор кеуектілігін тиімді пайдалану жолдары әңгіме етіледі.
 5В011200–Химия, 5В060600-Химия мамандықтары студенттеріне, оқытушыларына, катализатор қатысында органикалық заттар технологиясымен айналысатын ғылыми-зерттеуші мамандарға арналған.</t>
  </si>
  <si>
    <t>Утемисова Г.Ж., Джубанова Г.Д., Шокалакова А.Б.</t>
  </si>
  <si>
    <t>Қазақ тілі және ұлттық құндылықтар. Негізгі деңгей (1 кітап)</t>
  </si>
  <si>
    <t>Утепбаев Н.Н.</t>
  </si>
  <si>
    <t>Академиялық сурет</t>
  </si>
  <si>
    <t>Бұл оқу құралы бейнелеу өнерінің негізі саналатын сурет өнеріне оқу және қоршаған ортаның болмысын бейнелеу арқылы зерттеу мен меңгеру жолдарын білуді көздейді. Теориялық білімді оқып-үйрену тәжірибелерімен ұштастыра білуге және сурет өнерінің түрлері мен әдістерін меңгеруге жол сілтейді.
 Оқу құралы өнер саласындағы мамандықтар бойынша жоғары оқу орындарының «5В010700 – Бейнелеу өнері және сызу», «5В042100 - Дизайн», «5В041700 – Сәндік өнер» студенттеріне, оқытушыларға және орта мектеп мұғалімдеріне арналған.</t>
  </si>
  <si>
    <t>Утепбергенова З.Д. (Өтепбергенова З.Д.)</t>
  </si>
  <si>
    <t>Педагогикалық практиканы өткізу әдістемесі</t>
  </si>
  <si>
    <t>Оқу-әдістемелік құралында педагогикалық практикаден өтетін студенттерге практиканың мақсаты, практикадан өту барысында нені білу, үйрену керектігінен жол көрсетілген. Есеп берудің үлгісі түсінікті кесте, схема түрінде көрсетілген. «Педагогикалық практиканы өткізу әдістемесі» оқу-әдістемелік құралы «педагогика және психология», мамандығында сырттай және күндізгі бөлімде оқитын 1,2,3,4 курс студенттері мен әдіскер оқытушыларға арналған.</t>
  </si>
  <si>
    <t>Утесинов Ж.</t>
  </si>
  <si>
    <t>Жалпы генетика және молекулалық биология</t>
  </si>
  <si>
    <t>Әлем тіршілік иелері жасушалық үйлескен құрылымдары жүйелердің біртұтас функциялық физиология қыщметтері арқылы белгілерін сақтай отырып әртүрлі деңгейде таралады. Қоршаған ортамен оның әсерлеріне бейімделу мүмкіншіліктері генетикалық ақпараттарына сәйкес, құрылымдық структуралары әртүрлі молекулалардан тұратыны айқын, метаболиттік өнімдер белсенділігі нәтижесінде тіршіліктің үздіксіз жүруіне жоғары деңгейде ықпал етеді. Әсіресе генетикалық бағдарда тұқым қуалаумен қатар, РНҚ, ДНҚ молекулалары қасиеттерін сақтаумен, биология заңдылықтарына сәйкес синтездік процестер энергия пайда болуы негізінде қосылыстар, өзгерулер, айналымдар жасушаларда, ұлпаларда, ағзалар ішінде табиғи ортаның әртүрлі әсерлеріне реакциялар беріа, айналымдар жасушаларда, ұлпаларда, ағзалар ішінде табиғи ортаның әртүрлі әсерлеріне реакциялар беріп, қалыпты жағдайда ұстайды.
 Қәзіргі экологиялық жағдайлар әсерінен, қоршаған биологиялық, физикалық, химиялық затарымен ластануы генетикалық тұрғыдан молекулалар өзгерістері жүріп, түрлі қиындықтар тіршілік иелерінің табиғатта кездесе бермейтін қосылыстарды ықпалынан сақталуы қиындап, жойылып кету қаупін туғызады. Ал жалпы генетика және молекулалық биология салалары ғылымдарының ғылыми әдістемелерін үйрену, білу, оқу арқылы түсіндірілуі қиынға түсетін құбылыстарды айқындауға дәлелдер табылады.
 Студенттер сканерлік электрон микроскобы, арнайы рентген сәулелері пайдалануымен төрт гендік процесін жетілдіруі ұйренумен синтездік реакциялардың, ДНҚ репарациясын, репликациясын, генетикалық рекомбинациясын қайта құрумен теориялық жағынан танысып, қәзіргі заманғы алдыңғы қатардағы тәсілдерді игеруіне мүмкіншілік туғызады.
 Жалпы генетика және молекулалық биология салаларының оқу құралы болашақ мамандардың біліктілігін жоғарылатуға көмегін тигізеді және биолог, эколог дәрігерлермен қатар ғылыми қызметкерлерге, оқытушыларға да аса қажетті еңбек деп,- ойлаймыз.</t>
  </si>
  <si>
    <t>Молекулалық биология</t>
  </si>
  <si>
    <t>Цитология және гистология</t>
  </si>
  <si>
    <t>М А З М Ұ Н Ы. Кіріспе. Глоссарий. І. Теориялық материалдар. Цитологияның дамуы, тарихы. Жасушалардың структуралық компоненті. Жасушааралық байланыстар.Мембраналық емес органеллалар.Ядро оның структурасы.
 Жасушалардың өніп-өсуі, көбеюі. Жалпы гистология, эпителий ұлпасы. Дәнекер ұлпасы. Қан және қан жасалуы. Талшықты дәнекер ұлпалар.Ет ұлпасы, құрылымы, жіктелуі.Жүйке ұлпасы, жіктелуі. Нейрондар.
 Жүйке талшықтары, ұштары. Синапстар.Рефлекторлық доға қызметі. Жүйке жүйесінің құрылымдық элементтеріне сәйкес қызметі. Зертханалық сабақтар: 1 Микроскоптың құрылысы және онымен жұмыс істеу ережелері. 1.Микроскоппен 
 жұмыс істеу. 2. Препаровальды лупа және онымен жұмыс істеу ережелері. 3.Цито-гистологиялық препараттар дайындық техникасы. 4.Жасушалық және жасушалық емес құрылымдар. Цитолемма. 5. Жасушаның құрылымдық ерекшеліктеріне байланысты боялу тәртібі. 6. Цитоплазма, негізі органеллалар түрлері, ядро. 7. Митоз, мейоз, метаболизм.Шоғорлар. Жалпы гистология. 8.Гистопрепораттар үлгілерін алу, дайындау, әртүрлі химикат, құралдар.бояулар түрларі.Эрителий ұлпасы. 9. Дәнекер ұлпалар. Қан. Шеміршек, сүйек ұлпаларының құрылымы.10. Бұлшық ет ұлпасы. 11. Жүйке ұлпасы.
 12. Жүйкенің автономдық жүйесі, құрылымы. Тесттік сұрақтар. Әдебиеттер тізімі.
 Цитология және гистология пәнінің материалдарына қосымша. Цито-гистопрепараттар, түрлі түсті илюстрациялық микрофтографиялар жиынтығы. Теориялық материалдарға қосымша тақырыптар. Қан тамырларының жіктелуі, құрылымы, қызметі.Тері эпидермисі, бездік қызметі, өнімдері.</t>
  </si>
  <si>
    <t>Эмбриология, биометрия, биофизика - І том</t>
  </si>
  <si>
    <t>Оқу қуралы ауыл шаруашылық малдар эмбриология пәніне арналгаң «Мал шаруашылығының өнемдерін өндіру технологиясы бакалавры» мамандығын алатын студенттерді оқытуға бағыт-бағдар береді.Болашақ мамандар биогенездің заңдылықтарынбілуге,яғни эмбриордардың құрсақта даму кезендері, морфологиялық, физиологиялық өзгерістерін үйретуге арналған еңбек. Малдардың эмбриондарының пайда болуы, зигота, бөлшектену, гаструляция, гистогенез, органогенез жүрулерін тусіндіреді. Одан әрі қарай біртұтастық дамудан жуйелердің малдардың түріне сәйкес даму жетілуі көрсетіледі. Куйбір ауытқуларды да (тератология) оқытады, пайда болу мүмкіншіліктерін түсіндіріп, болдырмау шараларын уйретеді. Бұл ілім болашақ мамандарға эмбриондардың құрсақтағы дамудың іргетасы есебінде оқытылады. Кредиттік технлогияны пайдалану мен өз бетінше жұмыс істеуге эмбриондық кезеңдерін, нақты өсу- дамудағы өзгерістерді үйретеді.
 Оқу құралы «Мал шаруашылығының өнемдерін өндіру технологиясы» мамандығы үшін мемлекеттік тілде жазылғын иллюстрациялық материалдары 24 суреттер мен 11 кестелермен көркемделінген. Библ.10.80 б.</t>
  </si>
  <si>
    <t>Биотехнология в практике</t>
  </si>
  <si>
    <t>На современном этапе развистия овцевоства научные разработкидолжны направлятся на усиление уровне селекционно-леменной работе,наувеличение численности и повышение продуктивности овец. Среды неотложенных мер-это ускорение темпов воспроизводства,путем рационал-ного использования высокоценных производителей и маток. Этот биотехно-логический метод помогает раскрыть закономерности развития эмбрионов на начальных этапах, получать клоны, создать химеры и трансгенных животных искусственно перестроив их геномы. В настоящих работах тщательно разработано методы трансплантации эмбрионов комплекснорекоменовано докозав,эффективности данного метода При этом убедительно показывая толерантная способность маток-доноров и реципиентов, теоретическая обосновав генетическая передача наследствен-ных факторов родителей. В производственных условиях разработаны новые приемы полиовуляции, извлечения эмбрионов, извлечение эмбрионов, пути повышения приживля-емости пересаженных эмбрионов.
 Данная монография необходимы студентам высших учебных заведений,колледжей,магистрантам .докторантам,занимающим научными работами по спесциялностями биологии,экологии,а также в области сель-ского хозяйства и селекционерам-практикам,практически работникам живот-новодства.</t>
  </si>
  <si>
    <t>Утесинов Ж. (Өтесінов Ж.Ө.)</t>
  </si>
  <si>
    <t>Генетикалық өзгергіштіктер анимациялық технологияда</t>
  </si>
  <si>
    <t>Әлем тіршілік иелері жасушалық бірліктердің үйлескен құрылымдары жүйелердің біртұтас функциялық физиология қызметтері арқылы түр белгілерін сақтай отырып әртүрлі деңгейде таралады. Қоршаған ортамен оның әсерлеріне бейімделу мүмкіншіліктері генетикалық ақпараттарына сәйкес, құрылымдық структуралары әртүрлі молекулалардан тұратыны айқын, метаболиттік өнімдер белсенділігі нәтижесінде тіршіліктің үздіксіз жүруіне жоғары деңгейде ықпал етеді. Әсіресе генетикалық бағдарда тұқым қуалаумен қатар, РНҚ, ДНҚ молекулалары қасиеттерін сақтаумен, биология заңдылықтарына сәйкес синтездік процестер энергия пайда болуы негізінде қосылыстар, өзгерулер, айналымдар жасушаларда, ұлпаларда, ағзалар ішінде табиғи ортаның әртүрлі әсерлеріне реакциялар беріп, қалыпты жағдайды ұстайды. Осыдан туыстар гомологиялық қатар түрін анықтап салыстырумен әртүрлі тұқымдастардың тұқым қуалау ерекшелігін білдік. Осыған орай «Ақпараттандыру» Заңында ақпараттандыру саласындағы мемлекеттік реттеу ақпараттық қызмет көрсету нарқын қалыптастыру үшін жағдайлар қамтамасыз етуге, электрондық құжат айналымы жүйесін дамыту, электрондық цифрлық қолтаңбаны қолдану үшін жағдайлар жасауға, ақпараттандыру саласындағы бірыңғай ғылыми-техникалық саясатты ақпараттық технологиялар дамуының әлемдік деңгейін ескере отырып, қалыптастыруға және жүзеге асыруға бағытталағанын атап көрсетеді. Елімізде ақпараттық технологияларды барлық деңгейде білім беру үрдісін интенсификациялау құралы ретінде пайдалану саласы технологиялардың ғылыми-техникалық прогресске сәйкес білім беру аймағында кеңінен қолданылуда. Атап айтсақ, мультимедиялық және анимациялық әдістер білім беруге қалыптастырумен болашақтың практикалық ақпараттық және зерттеуді электрондық оқу әдістемелік кешенді қамтамасыз ету негізінде білім берудің тәрбиелік жұмыстың ауқымды мүмкіндіктерін көтеруге ролі зор. Әсіресе биологияны оқыту үдерісінде бәсекеге қабілетті, өмірге белсенді кеңінен пайдалану ақпараттық сауаттылықтарды арттырады деп есептейміз.
 Бұл еңбек технологиялық тұрғыдан кәзіргі таңда пәнді оқытуда компьютерлік сауаттылықтарды анимациялық тұрғыдан пайдаланудың тиімділігін арттырумен қатар оқушылардың тақырыпты тез меңгеруіне көмегі зор.Сонымен қатар биология пәндерінің қай саласы болсада оқытуға ізеттілікке қызығушылығын кеңейтеді. Сондықтан бұл құрастырылған еңбек мектеп оқушыларына зерттеушілікке, еолледжлерге, жоғары оқу орындарынның студенттерінеде, магистранттарғада тиімділігін көрсетеді.</t>
  </si>
  <si>
    <t>Утесинов Ж., Ә.Р. Әсенов, Г.Ж. Сирбаева</t>
  </si>
  <si>
    <t>Иммунология негіздері</t>
  </si>
  <si>
    <t>Иммунология ғылымы жоғарғы сатылы тіршілік иелерінің өте қуатты зиянды агенттерден қорғау және өздігінен емдеу механизмдерін қарастырады. Қазіргі кезеңде иммунологияға байланысты адам, жануарлар және өсімдіктер ағзалары тұрақты түрде денсаулық пен ауру жағдайында баланста өмір сүреді.
 Осы екеуі бір - біріне білінбей жүретінін зерттеушілер ертеден – ақ білген. Ал осы уақытта иммунология ғылымы терең зерттелген, иммундық қорғалу биологиялық агрессиядан үш жақты реакциялар арқылы жүретінін, олардан қорғану механизмі – иммундық реакцияларын иммунология ілімінің теориясына жатқызылады. Ағзада зиянды микробтардан қорғалынуы кешендік жүйе арқылы іске асады. Олар Т- лимфоциттер сүйек кемігінде, тимуста дамитын арнайы лейкоциттер, иммундық ақуыздар олардың пайда болуы тек қана ауруды қоздыратын және дамитын зиянды бактериялар, вирустарға қарсы кездеседі. Бұл оқу құралы университеттің биология, экология, денсаулық сақтау мамандарына арналған. Иммунология жетістіктерінің соңғы ғылыми жаңалықтарын оқытуға тарихи жағдайымен қатар зерттелініп, соңғы жетістіктер енгізіліп мемлекеттік тілде жақсы түсіндірілген. Теориялық және практикалық сабақтарда зиянды микроағзалардан адам, жануарлар өзін – өзі қорғау мүмкіншілігін, сақтануды және жұқпалы аурулармен қарсы күрестің биологиялық әдіс – тәсілдерін орынды келтірген. Көптеген материалдар магистранттарға да қажетті деп есептейміз. Тіпті медколледж сабақтарына да арқау болуын қамтамасыз еткен.</t>
  </si>
  <si>
    <t>Утесинов Ж., Жамалова Г.А</t>
  </si>
  <si>
    <t>Сүтқоректілер көбею биотехнологиясы және эмбриоинженерия негіздері</t>
  </si>
  <si>
    <t>Утесинов Ж., Тилемисова Ж.</t>
  </si>
  <si>
    <t>Мал өсіру және селекция. Мал акушерлігі және көбею технологиясы. Ветеринария негіздері. Зоогигиена және санитарлық талаптар - ІІ том (2 томда)</t>
  </si>
  <si>
    <t>Оқу құралы мал шаруашылығы өнімдерінің өндірісі технологиясы-бакалавры мамандығын алатын студенттер өз бетінше жұмыс жасау білімін тереңдете меңгеруге бағыт бағдар береді. Бұл еңбек ауыл шаруашалағы малдарын өсіру және селекция пәнінің мемлекеттік стандарттары және типтік бағдарламалары бойынша құрастырылған. Теорилық материалдары толық қамтылып студенттер қажетті мағлұмат алып осы бағытта практикалық сабақтарын пысықтайды. Құралда толық түрде силлабус арқылы студенттердің міндетті түрде орындайтын жұмыстарын келтірген. Соларды басшылыққа ала отырып осы ғылымның барлық қажетті тауарларын меңгеруімен қатар практикалық жұмыстарына басшылық жасауына көмек көрсетеді. Кредиттік технологияның талаптарына сәйкес олар толық меңгеруді осы кешен арқылы жүзеге асырады. Бұл құралда осы мамндықтың магистратурасы мен аспирантурасында оқитындар да пайдалана алады. Бұл еңбекте Агрономия мамандығы студенттеріне жүретін арнайы пән «Животноводство» материалдарда қамтыған.</t>
  </si>
  <si>
    <t>Основы животноводства</t>
  </si>
  <si>
    <t>Спецдисциплина животноводства для агрономии преподается в укороченной форме. Студенты должны ознокомиться и знать основы разведения сельскохозяйственных животных. По своему значению в дисциплину животноводства входит общее и частное животноводство. Это направление отрасли скотоводства, овцеводства, свиноводства, птицеводства и др. B производстве животноводческая продукция составляет более 90%. Важное значение также играет тушное звероводство.Главное в осуществлении интенсификации животноводства создание кормоваой базы и внедрения новой технологии переработки сельскохозяйственного сырья на промышленной основе. B связи c этим и предусмотрено изучение морфофизиологии домашных животных в целях эффективного использования метод селекции и воспроизводства.</t>
  </si>
  <si>
    <t>Үкібаев Е.</t>
  </si>
  <si>
    <t>Өнеркәсіптік және азаматтық ғимараттардың жертабандары мен іргетастарын жобалау</t>
  </si>
  <si>
    <t>Үкібаев Е., Ғ.А.Тұяқбаев, Ә.О.Ыбырайым</t>
  </si>
  <si>
    <t>Салық саласында қолданылатын орысша-қазақша, қазақша-орысша терминдер мен сөз тіркестері</t>
  </si>
  <si>
    <t>Салық саласында және мемлекеттік тілде іс-қағаздар жүргізуде қолданылатын негізгі терминдер мен сөз тіркестерін салық мамандары мен қызметкерлеріне, сондай-ақ барша оқырман қауымға арналған.</t>
  </si>
  <si>
    <t>Үмітқалиев Ұ.Ү. (Умиткалиев), Кенжебаева Е.Ж.</t>
  </si>
  <si>
    <t>Шетел археологиясы (Европа археологиясы)</t>
  </si>
  <si>
    <t>археология</t>
  </si>
  <si>
    <t>Үмітқалиев Ұ.Ү. /Умиткалиев/, Искаков Қ.А..</t>
  </si>
  <si>
    <t>Археологияға кіріспе</t>
  </si>
  <si>
    <t>Оқу құралы жоғарғы оқу орындарының және тағы басқа білім беру мекемелерінің тарих мамандығының студенттеріне және жалпы оқырман қауымға арналады. Бұл шағын еңбекте бүгінгі күн сұранысына лайықтап археологияның зерттеу, барлау әдістеріне қатысты қалыптасқан теориялық білімдер жиынтығы авторлар өз зерттеулерінің және заманауи озық технология жетістіктерімен ұштастыра беріліп отыр.Сонымен қатар археология ғылымының қалыптасуы мен даму жолы, Қазақстандық жоғары мектептердегі кәсіби маманданудың қысқаша тарихы баяндалады</t>
  </si>
  <si>
    <t>Үрістенбекова Б (Уристенбекова)</t>
  </si>
  <si>
    <t>Әлеуметтік – экономикалық статистика</t>
  </si>
  <si>
    <t>Үркімбаев М.Ф., Жүнісбеков С. (Жунисбеков), Малибеков А.</t>
  </si>
  <si>
    <t>Бұл кітапта «Материалдар кедергісі» курсының негізгі теориялық қорытындылары, конструкция элементтері мен машина бөлшектерін беріктікке, қатаңдыққа және орнықтылыққа есептеу әдістері қарастырылған</t>
  </si>
  <si>
    <t>Үсембаева Р.Б., Пірімбетова С.К., Әкімбаев А.Ә</t>
  </si>
  <si>
    <t>Психология және адам дамуы</t>
  </si>
  <si>
    <t>Психология және адам дамуы» оқу-әдістемелік құрал Қазақстан Республикасы жоғарғы оқу орнының жалпыға міндетті мемлекеттік білім беру стандарты мен үлгі оқу бағдарламасы негізінде дайындалған. Адам дамуының пренатальдыдан барлық онтогенездік кезеңдерін қамтиды. Сондай-ақ педагогикалық психология тармақтары: оқу-тәрбие мен ұстаз психологиясы да қамтылған. «Психология және адам дамуы» оқу-әдістемелік құрал жоғары оқу орнының оқытушылары мен студентеріне, магитрантар мен қалып оқырманға арналған.</t>
  </si>
  <si>
    <t>Өлеңтанудың жалпы курсы</t>
  </si>
  <si>
    <t>Қазақ тілі мен әдебиеті, қазақ филологиясы мамандықтарының студенттері мен магистранттарына (мамандану: қазақ әдебиеті) арналған бұл оқулықта өлеңді оның ішкі әлемі мен сыртқы құрылымының сабақтастығы негізінде талдаудың жаңа әдісі ұсынылып, қазақ өлеңтануының соңғы кезеңдегі даму бағыттары сараланады.</t>
  </si>
  <si>
    <t>Үсіпбаева М.Е.</t>
  </si>
  <si>
    <t>Математикалық модельдеу</t>
  </si>
  <si>
    <t>Бұл оқу құралында кәсіпорындарда қолданылатын эконо-микалық-математикалық әдістер мен модельдердің негізгі топтары қарастырылған. Оқу құралы жоғары оқу орындарының экономика, бухгалтерлік есеп факультеттерінің студенттеріне арналған.</t>
  </si>
  <si>
    <t>Оқу құралында эконометриканың теориялық негіздері, ғылыми пән ретіндегі дамуы, нақты экономикада қолдануға болатын моделдері, моделге енетін параметрлердің мәнділігін бағалау және талдау қарастырылады, яғни экономикалық құбылыстарды математикалық моделдер түріне келтіру арқылы, компьютерде шығару жолдары ұсынылады.
 Ұсынылып отырған оқу құралы жоғары оқу орындарының студенттеріне, экономика саласында ғылыми зерттеулермен айналысып жүрген магистранттарға, докторанттарға, ғылыми қызметкерлерге арналған.</t>
  </si>
  <si>
    <t>Эконометрика пәнінің есептер жинағы</t>
  </si>
  <si>
    <t>Бұл оқу құралында сызықтық программалау есептері, транс-порт, нарық есептері қамтылған және теориялық материалдармен қатар типтік есептер шығарылып көрсетілген.
 Жоғары оқу орындарында экономика мамандығы бойынша оқи-тын студенттерге арналған.</t>
  </si>
  <si>
    <t>Экономикалық-математикалық модельдеу есептер жинағы</t>
  </si>
  <si>
    <t>Ұстағалиева А.О.</t>
  </si>
  <si>
    <t>Қазақ тілінің жай сөйлемі</t>
  </si>
  <si>
    <t>Фахруденова И.Б.</t>
  </si>
  <si>
    <t>Продуктивность и экологическая пластичность сортов яровой пшеницы в Северном Казахстане</t>
  </si>
  <si>
    <t>В монографии представлен теоретический и практический материал по продуктивности и экологической пластичности сортов яровой пшеницы в Северном Казахстане. Особое внимание уделяется таким морфофизиологическим параметрам, как площадь листьев, фотосинтетический потенциал, чистая продуктивность фотосинтеза, урожайность и элементы ее структуры, гомеостатичность и экологическая пластичность. Рассчитана корреляционная зависимость между этими параметрами. Монография предназначена для студентов, магистрантов, докторантов, преподавателей и ученых высших учебных заведений экологических, сельскохозяйственных, и биологических специальностей.</t>
  </si>
  <si>
    <t>Фахруденова И.Б., Тазитдинова Р.М., Исаенко О.П.</t>
  </si>
  <si>
    <t>Окружающая среда и сохранение биоразнообразия 1ч.</t>
  </si>
  <si>
    <t>Учебное пособие «Окружающая среда и сохранение биоразнообразия» предназначено для магистрантов, обучающихся по специальности 6М060800 – «Экология». Данная дисциплина формирует у магистрантов представление о биоразнообразии, необходимости системного подхода в его изучении; позволяет освоить методы анализа и оценки биоразнообразия на различных уровнях организации биосферы для практического применения в области экологического мониторинга, сохранения биологического разнообразия. В учебном пособии освещены основные вопросы по данной дисциплине: понятие о биологическом разнообразии, его виды, закономерности изменения, способы оценки, а также вопросы сохранения. Пособие также содержит практические работы, темы докладов, тестовые вопросы, глоссарий. Учебное пособие предназначено для магистрантов и преподавателей.</t>
  </si>
  <si>
    <t>Окружающая среда и сохранение биоразнообразия 2ч.</t>
  </si>
  <si>
    <t>Окружающая среда и сохранение биоразнообразия 3ч.</t>
  </si>
  <si>
    <t>Фербер Е.А.</t>
  </si>
  <si>
    <t>Физическая подготовка волейболистов</t>
  </si>
  <si>
    <t>Феткулов А.Х., Сейтхожин Б.У., Сарсембаев Б.Ш.</t>
  </si>
  <si>
    <t>Организация расследования уголовных правонарушений в сфере экономической деятельности</t>
  </si>
  <si>
    <t>В учебном пособии рассматриваются вопросы, связанные с взаимодействием органов предварительного следствия и дознания и их правовая регламентация, а также формы взаимодействия, осуществляемые с целью раскрытия и расследования уголовных правонарушений в сфере экономической деятельности. Дается понятие оперативно - розыскной информации, ее законодательная регламентация и значение при использовании в доказывании, а также рассматриваются проблемы соотношения оперативно-розыскной и уголовно-процессуальной деятельности при расследовании уголовных правонарушений в сфере экономической деятельности. Дается уголовно-правовая характеристика некоторых уголовных правонарушений в сфере экономической деятельности.
 Учебное пособие предназначено для студентов, курсантов, слушателей высших учебных заведений, научных работников, преподавателей, магистрантов, докторантов, для работников правоохранительных органов и суда.</t>
  </si>
  <si>
    <t>Феткулов А.Х., Интыкбаев М.К., Аманжолова Б.А., Сейтхожин Б.У.</t>
  </si>
  <si>
    <t>Нашақорлық қылмыстылыққа қарсы ic-қимылдар</t>
  </si>
  <si>
    <t>Монография студенттер, курсанттар, жоFарFы оку орындарыныц тыцдаушылары, колледж окушылары, Fылыми кызметкерлер, окытушылар, магистранттар, докторанттар, кукык корFау мен сот органдарыныц кызметкерлерi Yшiн де, сондай-ак нашакорлык мэселе^мен айналысатындардыц барлыты Yшiн де Fылыми жэне практикалык кызытушылык тудырады.</t>
  </si>
  <si>
    <t>Феткулов А.Х., Сайтхожин Б.У. Интыкбаев М.К. Абеуова А.Т.</t>
  </si>
  <si>
    <t>Организация расследования уголовных правонарушений, связанных с незаконным оборотом наркотиков, совершаемых преступными группами</t>
  </si>
  <si>
    <t>Фешин Б.Н., Дайч Л.И., Потёмкина Е.Б.</t>
  </si>
  <si>
    <t>Методические указания к лабораторным работам по дисциплине "Теория линейных систем автоматического регулирования"</t>
  </si>
  <si>
    <t>Методические указания составлены в соответствии с требованиями учебного плана и программой дисциплины «Теория линейных систем автоматического регулирования» и включают основные сведения по выполнению тем лабораторных работ курса. Методические указания предназначены для студентов специальностей 5В070200 – Автоматизация и управление, 5В071800 – Электроэнергетика</t>
  </si>
  <si>
    <t>Филимонов Е.Н., Портнов В.С., Егоров В.В., Стефлюк Ю.Ю., Кенетаева А.</t>
  </si>
  <si>
    <t>Некоторые аспекты исследования газоносности пласта К10 в условиях шахты «Абайская» УД АО АМТ</t>
  </si>
  <si>
    <t>В монографии изложены основные сведения по геологии Карагандинского угольного бассейна, методам определения газоносности пластов, приведены данные определения содержания метана в пробах угля, исследований газоотдачи в пластовые скважины передовой и предварительной дегазации, а также данные по газовому балансу выемочных участков по пласту К10 на поле шахты «Абайская» УД АО АМТ. Результаты исследований, изложенные в монографии, представляют теоретический и практический интерес. Здесь рассматриваются зависимости изменения газоносности пласта К10 от глубины залегания, состояния угольного массива, газовыделения в пластовые скважины от нагрузки на очистные забои и др. 
 Монография предназначена для инженерно-технических специалистов горных предприятий, а также в качестве учебного пособия студентам и магистрантам специальностей: «Геология и разведка месторождений полезных ископаемых», «Горное дело», «Безопасность жизнедеятельности и защита окружающей среды».</t>
  </si>
  <si>
    <t>Филиппов В.Р., Джунусбаев С.М.</t>
  </si>
  <si>
    <t>Этнические процессы в Российском мегаполисе и Южно-Казахстанском регионе</t>
  </si>
  <si>
    <t>В книге рассмотрен опыт регулирования социальных процессов (традиционно интерпретируемых в качестве «этнических») в условиях столичного мегаполиса России и Южно – Казахстанского региона. 
 В первой части книги представлена историческая динамика и современное состояние «этнокультурного» и языкового состава населения Москвы, а также информация о том, каким образом складывалось взаимодействие власти и «этничности» в Москве в годы «перестройки», иначе говоря, в последнее десятилетие прошлого века.
 Вторая часть книги посвящена различным аспектам проблемы регулирования «этнических» процессов в Южном Казахстане в современный период. Более всего авторов интересовали «этническая» составляющая миграционных процессов, динамика «этноконтактной» ситуации в городе, эксплуатации «этничности» в политических играх, проявления «этнического» и расового экстремизма и ксенофобии. Книга адресована этнологам, политологам, социологам, политикам и специалистам сферы управления.</t>
  </si>
  <si>
    <t>Хабдулина М.К.</t>
  </si>
  <si>
    <t>Средневековая археология Центрального Казахстана (по материалам городища Бозок)</t>
  </si>
  <si>
    <t>Хазимов М. /Marat Zh.Khazimov, Ganesh C.Bora, Thomas A. Bonn</t>
  </si>
  <si>
    <t>Elecrical equipment of automobiles, tractors and agricultural machines (in 2 volumes)</t>
  </si>
  <si>
    <t>Electricity is used in every aspect of development and covers a broad field. But in this textbook, the prime interest is the use of electricity in automobiles, tractors and mobile machines. The electrical components are comprised of seven systems. And each system is studied as independent unit.</t>
  </si>
  <si>
    <t>Хазимов М., Абдильдин Н.</t>
  </si>
  <si>
    <t>Отын жанар-жағармай және техникалық сұйықтар</t>
  </si>
  <si>
    <t>Оқу құралында отын жанар-жағармай және техникалық сұйықтардың негізгі физикалық, химиялық және пайдалану қасиеттері мен қолдану ерекшеліктері келтірілген. Отынның жану теориясының негіздеріне толық түсінік берілген. Оқу құралы инженерлік-техникалық маманықтардың бакалаврият және мастерлік дәрежелеріндегі оқитын студенттерге арналған.</t>
  </si>
  <si>
    <t>Автомобильдердің электр жабдықтары</t>
  </si>
  <si>
    <t>Құралда автомобиль электр жабдықтарының бұйымдары мен жүйелерінің теориялық негіздері, істеу принциптері, құрылыстары, негізгі сипаттамалары мен диагностикалау тәсілдері қарастырылған. Электронды, микропроцессор-лы тұтандыру жүйелері мен агрегаттарды автоматты түрде басқару жүйеле-ріне ерекше көңіл бөлінген. Электр жабдықтарының агрегаттарына техника-лық қызмет көрсету мен жөндеу мәселелері белгілі мөлшерде орын алады.</t>
  </si>
  <si>
    <t>Электрооборудование автомобилей</t>
  </si>
  <si>
    <t>В пособии рассмотрены основы теории, принцип действия, конструкция, основные характеристики и методы диагностирования изделий и систем электрооборудования автомобилей. Особое внимание уделено электронным и микропроцессорным систем зажигания, систем автоматического управле-ния агрегатами. Значительное место уделено технической эксплуатации и ремонта агрегатов систем электрооборудования.</t>
  </si>
  <si>
    <t>Хазимов М.Ж., Абдильдин Н.К.</t>
  </si>
  <si>
    <t>Практикум по автомобильным эксплуатационным материалам</t>
  </si>
  <si>
    <t>Практикум состоит из трех разделов, где дано краткое описание каждой тематики предмета, методика выполнения 17 лабораторных работ по изучению курса «Автомобильные эксплуатационные материалы». В последнем разделе представлены задания для выполнения самостоятельной работы по данному курсу. Материалы практикума рассчитаны для изучения предмета для уровней студентов обучающихся в бакалавриате.</t>
  </si>
  <si>
    <t>Стандарттау және сертификаттаудағы тәуекел-бағдарланған тәсіл</t>
  </si>
  <si>
    <t>Стандарт, метрол, сертиф</t>
  </si>
  <si>
    <t>Оқу құралында тәуекелге бағдарланған тәсіл және оны қолдану салалары, адам өміріндегі тәуекелдер, тәуекелдерді басқару жоспары, қадағалау қызметін ұйымдастыру үшін тәуекелдерге бағдарланған жүйені енгізу, ISO 9001: 2015 бойынша «Тәуекелдер» және «Мүмкіндіктер», мемлекеттік бақылауды ұйымдастыруда тәуекелге бағдарланған тәсіл, тәуекелдерді реттеудің негізгі идеясы, ішкі аудит жобаларды жүргізуге арналған тәуекелге бағдарланған тәсіл, қауіптерді басқару стандарттарын салыстыру (COSO ERM, FERMA және ISO 31000:2009), өнеркәсіптік қауіпсіздік үшін тәуекелге бағдарланған тәсіл, сапа менеджмент жүйесін құрауда қауіпке бағдарланған тәсілдерді қолдану, тәуекел –бағдарланған тәсіл (ТБТ) стандарттары, тәуекелге бағдарланған аудит тұжырымдамасы, ЕАЭО-да тәуекелге бағдарланған көзқарас бөлімдері қарастырылған. Оқу құралында тұтынушы құқығын қорғау, өнім сапасы мен қауіпсіздігін қамтамасыз ету туралы заңнамалар келтірілген. Осы оқу құралы «6М073200 – Стандарттау және сертификаттау» мамандығы бойынша білім алушы студенттерге, магистранттарға арналады.</t>
  </si>
  <si>
    <t>Хаймулдинова А.К., Байхожаева Б.У.</t>
  </si>
  <si>
    <t>Метрология, стандарттау және техникалық өлшеу құралдары</t>
  </si>
  <si>
    <t>Оқу құралында метрология және стандарттау және техникалық өлшеу құралдары туралы деректер терең қамтылады. "Метрология, стандарттау және техникалық өлшеу құралдары" деген оқу құралы 5В073200– «Стандарттау, сертификаттау және метрология» мамандығының студенттеріне арналған</t>
  </si>
  <si>
    <t>Хакимжанов Т.</t>
  </si>
  <si>
    <t>Бұл оқу құралында еңбек қорғау саласындағы Қазақстан Республикасының заңнамалық актілер негізінде еңбек қорғаудың ұйымдық –құқықылық негіздері қаралған. Жұмыс орнын үнемді ұйымдастыру және еңбек қауіпсіздігі стандарттарының жүйелері баяндалған. Ауа ортасын сауықтыруға арналған тарауда ауа баптау жүйелерінің және ауа алмасу есебі келтірілген. Кейінгі тарауларда жасанды жарықтандыру, электр қауіпсіздігі және өрт қауіпсіздігі, содай-ақ шудан, ультрадыбыстан, инфрадыбыстан, дірілден қорғау мәселелеріне арналған.</t>
  </si>
  <si>
    <t>В учебнике рассмотрены организационно-правовые основы охраны труда на основе законодательных актов Республики Казахстан в области охраны труда. Изложены системы стандартов безопасности труда и рациональная организация рабочего места. В главе, посвященной оздоровлению воздушной среды, приведены расчеты системы кондиционирования воздуха и воздухообмена. Последующие главы посвящены вопросам искусственного освещения, электробезопасности и пожарной безопасности, а также вопросам защиты от шума, ультразвука, инфразвука и вибрации.</t>
  </si>
  <si>
    <t>Сборник задач по охране труда и безопасности жизнедеятельности</t>
  </si>
  <si>
    <t>Сборник задач имеет целью оказать помощь студентам в выполнении расчетов по охране труда. Приведены римеры расчетов по определению уровней звукового давления, снижения требуемого уровня шума и выбора онструкции звукопоглощающей облицовки. Предложены задачи по вычислению силы света, освещенности, яркости и других показателей источника освещения. На примере задач по электробезопасности, составленных на основании результатов реальных случаев электротравматизма, рассмотрено действие электрического тока на человека. Содержатся задачи по вопросам безопасности жизнедеятельности в условиях чрезвычайных ситуаций.</t>
  </si>
  <si>
    <t>Халидуллин Ғ.</t>
  </si>
  <si>
    <t>Кеңестік биліктің қазақ шаруаларына қатысты аграрлық саясаты. (1917-1940)</t>
  </si>
  <si>
    <t>Оқу құралы кеңес өкіметінің Қазақстандағы ХХғ. 20-40 жж. Аграрлық тарихының ақтаңдақ мәселелері туралы баяндайды. Оқулық жоғарғы оқу орындарының студенттеріне, оқытушыларға, мамандарға сондай-ақ Қазақстан тарихын зерттеушілерге арналған.</t>
  </si>
  <si>
    <t>Халидуллин Г.Х.</t>
  </si>
  <si>
    <t>Политика Советского Государства в отношении казахских Шаруа (1917-1940 гг.) на русс.яз 2 том</t>
  </si>
  <si>
    <t>Книга Халидуллина Г. посвещена изучению противоречивых вопросов аграрной истории Казахстана в предвоенный период. Она рассчитана на специалистов, преподавателей, студентов ВУЗов, а также на широкую аудиторию, интересующихся историей Казахстана.</t>
  </si>
  <si>
    <t>Халидуллин Г.Х., Аманжолова Д.А., Жанбосинова А.С.</t>
  </si>
  <si>
    <t>Учебно-методические материалы к учебному курсу «Алаштану"</t>
  </si>
  <si>
    <t>Представленное издание имеет универсальный характер, оно включает в себя исторический очерк деятельности Алаш и правительства Алаш Орда, биографические данные отдельных представителей Алаш и фотодокументы, а также уникальные документы и материалы по истории Алаш и Алаш Орды, раскрывающие их деятельность в области решения аграрного вопроса, участие в работе Государственной Думы, показываю-щие отношение алашордынцев к событиям 1916 года, революциям 1917 года. Хрестоматийный материал дает возможность увидеть процесс создания партии и нациестроительства, раскрыть взаимоотношения Алаш и Алаш Орды с органами советской власти и ВСП-Комуч-ВВП. В издание включена библиография истории Алаш и Алаш Орды.
 Учебно-методическое пособие предназначено для учителей общеобра-зовательных школ, преподавателей высших и среднеспециальных учебных заведений, учащимся и студентам, также рекомендуется для использования в учебном курсе «Алаштану».</t>
  </si>
  <si>
    <t>Халидуллин Г.Х., Игибаев С.К., Жанбосинова А.С.</t>
  </si>
  <si>
    <t>Учебно-методическое пособие охватывает период с древнейших времен до наших дней. Представленный учебный материал по истории Казахстана соответствует современным требованиям Государственного общеобязательного стандарта неисторических специальностей. 
 Учебно-методическое пособие написано с позиции новейших концептуальных и теоретико-методологических подходов, с учетом новейших исторических событий. 
 Книга предназначена для студентов ВУЗов, учащихся профильных лицеев, гимназий, колледжей, а также рассчитана на научных специалистов и преподавателей.</t>
  </si>
  <si>
    <t>Халидуллин Г.Х., К.Кусайнулы</t>
  </si>
  <si>
    <t>Социально-экономическая история Казахстана на рубеже XIX-XX ВЕКОВ 1 том</t>
  </si>
  <si>
    <t>В учебник вкючены научные материалы по мало изученным и актуальным вопросам социально – экономического развития Казахстана в земельной политике царизма по отношению к казахскому крестьянсту и русскому населению региона XIX – первой половине ХХ вв. Учебное пособие написано на основе широко использованных архивных материалов. Она рассчитана на специалистов , преподавателей, студентов ВУЗов , а также на широкую аудиторию, интересующуюся историей Казахстана.</t>
  </si>
  <si>
    <t>Хамзин С.А., Сивякова Г.А., Качура Н.В.</t>
  </si>
  <si>
    <t>Электрические цепи с сосредоточенными параметрами</t>
  </si>
  <si>
    <t>Цель учебного пособия – дать возможность студентам при выполнении курсовых работ и контрольных заданий руководствоваться современными требованиями к проектированию электрических цепей, использовать современные методы расчета.
 В пособии приведены основные сведения по теории электрических цепей при изучении курса «Теоретические основы электротехники». На конкретных примерах рассмотрены методы решения задач по основным разделам дисциплины. 
 Учебное пособие может быть полезным для студентов электротехниче-ских специальностей всех форм обучения, изучающих раздел «Электрические цепи» курса «Теоретические основы электротехники».</t>
  </si>
  <si>
    <t>Хамитова Б.М.</t>
  </si>
  <si>
    <t>Майлар технологиясы</t>
  </si>
  <si>
    <t>Қысқаша аңдатпа: бұл оқу құралы студенттерге майлар технологиясы пәнінен өсімдік майларын және майлар німдерінің технологиясын жетік меңгеруін үйретуге арналған. Оқу құралының мазмұнында майларды алу технологиясы және теориялық мағлуматтар қарастырылған. Оқу құралының көлемі майлар технологиясы пәнінің 4 кредит құрайтын типтік оқу бағдарламасына сәйкес келетін мағлұматтарды қамтиды. Оқу құралы 050727 – «Азық-түлік өнімдерінің технологиясы» мамандығының студенттері үшін ұсынылады.</t>
  </si>
  <si>
    <t>Хамитова Б.М., Тасыбаева Ш.Б.</t>
  </si>
  <si>
    <t>Азық-түлік өнімдерінің тауарларың тану</t>
  </si>
  <si>
    <t>«Азық-түлік өнімдерінің тауарларын тану» курсы студенттердің білімдерін қазіргі заманның талабына сай азық-түлік өнімдерінің нарығы, олардың сапасы мен тағамдық қасиетін, өндіру мен сақтау ерекшеліктерін қалыптастыру және тамақ өнімдерінің сапасын бағалау кезінде маманның терең логикалық ойлауын және тәжрибелік дағдыларын қалыптастыруға бағытталған.</t>
  </si>
  <si>
    <t>Хасанов М.Ш. , Петрова В.Ф.</t>
  </si>
  <si>
    <t>Философия. Второе переработанное и дополненное издание</t>
  </si>
  <si>
    <t>Учебник «Философия» подготовлен на основе типовой учебной программы для всех специальностей бакалавриата в соответствии с типовым учебным планом, утвержденным Приказом МОН РК № 343 от 16 августа 2013 г. Программа рассмотрена и утверждена на заседании Республиканского Учебно-методического совета 17.01.2014 г., протокол № 1. Учебник вводит читателей в историю становления духовной культуры человечества, знакомит их с опытом мировой философской мысли осмысления всеобщих проблем бытия человека и общества, истории и политики, культуры и образования, теории диалектики и эпистемологии, техники и глобальных проблем современности. Изложение материала учебника ориентировано на подготовку к лекциям, семинарским занятиям, выполнению заданий по СРС, подготовку к рубежным контролю и экзамену, ответам на тестовые вопросы. Учебник адресован бакалаврам, магистрантам, докторантам и преподавателям учебных заведений</t>
  </si>
  <si>
    <t>Хасанов М.Ш., В.Ф.Петрова, Б.А. Джаамбаева</t>
  </si>
  <si>
    <t>Философия. Екінші қайта жасалынған және толықтырылған басылым</t>
  </si>
  <si>
    <t>«Философия» оқулығы 2013 жылдың 16 тамызындағы № 343 ҚР БжҒМ Бұйрығымен бекітілген, бакалавр мамандықтарының барлығына арналған типтік оқу жоспарына сәйкес типтік оқу бағдарламасына негізделіп жасалынған. Бағдарлама 17.01.2014 ж., № 1 хаттамада Республикалық Оқу-методикалық кеңесі жиынында қарастырылған және бекітілген. Оқулық оқырмандарды адамның рухани мәдениетінің қалыптасу тарихы, оларды жалпы адам тұрмысы мәселелері мен қоғам, тарих пен саясат, мәдениет пен ағарту, диалектика теориясы мен эпистемология, техника мен қазіргі өзекті мәселелерді зерттеуді әлемдік философиялық ойлау тәжірибесімен таныстырады. Оқулықта берілген деректер мазмұны дәрістер, сминарлық сабақтар мен СӨЖ тапсырмаларын, аралық бақылау және эмтихандарға, тест сұрақтарына жауап дайындауға арналған. Басылым оқу орындарының бакалаврлары, магистранттары, докторанттары және оқытушыларына арналған</t>
  </si>
  <si>
    <t>Хасанов М.Ш., Петрова В.Ф.</t>
  </si>
  <si>
    <t>Философия (рус.)</t>
  </si>
  <si>
    <t>Структура и содержание учебника «Философия» соответствуют типовой программе МОН РК. Новизна содержания учебника выражается в том, что он вводит студентов в историю становления духовной культуры человечества. Учебник знакомит их с опытом мировой философской мысли в исследовании всеобщих проблем бытия человека и общества, истории и политики, культуры и образования, теории диалектики и эпистемологии, техники и глобальных проблем современности, оставляя выбор мировоззренческой позиции по этим вопросам за ними. Методический уровень материала учебника адаптирован к кредитно-модульной технологии обучения. В учебнике соблюдены психолого-педагогические требования к его содержанию и оформлению для студентов. Учебник рассчитан на бакалавров, магистрантов и преподавателей учебных заведений.</t>
  </si>
  <si>
    <t>История и философия науки</t>
  </si>
  <si>
    <t>Учебник подготовлен в соответствии с Типовой учебной программой МОН РК на основе учебного пособия «История и философия науки». 2013 года, рекомендованного к изданию Ученым советом факультета философии и политологии и РИСО Казахского национального университета имени аль-Фараби. Учебник «История и философия науки» знакомит студентов с вопросами становления истории и философии науки, его актуальными проблемами, принципами и методами научной деятельности, структурой и моделями развития науки в динамике культуры, научной революцией, эмпирическим и теоретическим уровнями науки и др. Издание адресовано магистрантам и преподавателям высших учебных заведений</t>
  </si>
  <si>
    <t>Хасанов М.Ш., Петрова В.Ф., Джаамбаева Б.А.</t>
  </si>
  <si>
    <t>«Философия» оқулығын әл-Фараби атындағы ҚазҰУ-нің АГТУ-нің профессорлары, философия ғылымдарының докторлары дайындаған. «Филосо-фия» оқулығының құрылымы ҚР БҒМ «Философия» пәнінің типтік бағдарламасына анағұрлым жақын, университет оқу семестрінің апта санына сәйкес 15 тақырып сұрақтары деңгейінде құрастырылған.
 Оқулық оқырмандарды адамның рухани мәдениетінің қалыптасу тарихы, оларды жалпы адам тұрмысы мәселелері мен қоғам, тарих пен саясат, мәдениет пен ағарту, диалектика теориясы мен эпистемология, техника мен қазіргі өзекті мәселелерді зерттеуді әлемдік философиялық ойлау тәжіри-бесімен таныстырады. Оқулықта берілген деректер мазмұны дәрістер, семи-нарлық сабақтар мен СОӨЖ және СӨЖ тапсырмаларын, аралық бақылау және емтихандарға, аралық мемлекеттік бақылауға дайындалуға арналған.
 Басылым оқу орындарының бакалаврлары, магистранттары мен оқы-тушыларына арналған.</t>
  </si>
  <si>
    <t>Ғылым тарихы мен философиясы</t>
  </si>
  <si>
    <t>«Ғылым тарихы мен философиясы» оқу құралы студенттерді ғылым тарихы мен философиясының қалыптасу мәселелерімен, оның өзекті міндеттерімен, ғылыми қызметтің принциптері және әдістерімен, мәдениеттегі ғылымның даму құрылымы және үлгілерімен, ғылыми революциямен, ғылымның эмпирикалық және теориялық деңгейлерімен таныстырады. Оқу құралы отандық және шетелдік ғылым тарихшылары мен философтарының жетістіктерінің қорытындысы негізінде жазылған.Оқулық материалының мазмұны дәрістерге, семинар сабақтарына, СОӨЖ тапсырмаларын орындауға, қорытынды және аралық бақылауға даярлануға бағдарланған.Басылым жоғарғы оқу орындарының магистранттары мен оқытушыларына арналған</t>
  </si>
  <si>
    <t>Хасанов М.Ш., Петрова В.Ф., Хасанова А.М.</t>
  </si>
  <si>
    <t>Гуманистический смысл образования (история, теория, практика)</t>
  </si>
  <si>
    <t>Монография предназначена для научных работников, преподавателей, студентов и широкого круга читателей</t>
  </si>
  <si>
    <t>Современная казахстанская философия</t>
  </si>
  <si>
    <t>В монографии рассматриваются истоки, состояние и перспективы развития современной казахстанской философии. В этой связи освещены вопросы мифологической основы, традиций и обычаев казахов. Большое внимание в монографии уделено тюркскому этапу становления казахской философии. Немаловажное место в работе занимают вопросы средневековой тюркской философии. Должное внимание посвящено философским взглядам акынов, классиков казахского Просвещения, писателеей и поэтов 19-20 веков, идеологии развития суверенного Казахстана.
 Данная работа написана на основе книги Ж.К.Каракузовой, М.Ш.Хасанова «Космос казахской культуры» и является ее диалектико-логическим продолжением .
 Монография посвящена широкому кругу читателей.</t>
  </si>
  <si>
    <t>Структура учебника построена на основе типовой программы по дисциплине «Философия» МОН РК., вопросы которой сведены к 15-ти темам, по количеству учебных недель в семестре в ВУЗах.
 Учебник вводит читателей в историю становления духовной культуры человечества, знакомит их с опытом мировой философской мысли в исследовании всеобщих проблем бытия человека и общества, истории и политики, культуры и образования, теории диалектики и эпистемологии, техники и глобальных проблем современности. Изложение материала пособия ориентировано на подготовку к лекциям, семинарским занятиям, выполнение заданий по СРСП и СРС, подготовку к рубежным контролям и экзамену, сдаче тестов на ВОУД.
 В учебник включены: Примерный перечень тем семинарских занятий; Примерный перечень вопросов СРСП; Примерный перечень тематики рефератов, эссе; Примерный перечень экзаменационных вопросов; Примерный перечень тестовых вопросов.
 Издание рассчитано на бакалавров, магистрантов и преподавателей учебных заведений.</t>
  </si>
  <si>
    <t>Хасенова К.Е., Акишева Д.М., Жұртыбаева И.С., Ибраева А.К.</t>
  </si>
  <si>
    <t>Шет мемлекеттер қаржысы</t>
  </si>
  <si>
    <t>«Шет мемлекеттер қаржысы» оқу құралы курс бағдарламасына сәйкес құрастырылған. Оқу құралында курс тақырыптары бойынша дәріс жинағы және тест тапсырмалары жинақталған.
  Оқу құралы экономикалық мамандықтар бойынша жоғары оқу орындарының студенттеріне арналған.</t>
  </si>
  <si>
    <t>Хмырова Е. Н. Низаметдинов Ф. К. Ожигин С.Г., Бесимбаева О.Г.</t>
  </si>
  <si>
    <t>Прикладная геодезия</t>
  </si>
  <si>
    <t>Настоящий учебник составлен в соответствии с требованиями государственного общеобразовательного стандарта ГОСО РК3.08.333-2009, утвержденного приказом Министерства образования и науки Республики Казахстан. В учебнике приведены основные разделы дисциплины, дана методика обработки полевых измерений с использованием современных геодезических приборов, разработана программа проведения геодезического мониторинга технического состояния зданий и сооружений с учетом новых технологий в строительном производстве.Базовый учебник предназначен для студентов высших учебных заведений при изучении дисциплины «Прикладная геодезия», которая входит в учебный план специальности: 050711 – «Геодезия и картография».</t>
  </si>
  <si>
    <t>Хмырова Е.Н.</t>
  </si>
  <si>
    <t>Маркшейдерское дело на открытых горных разработках</t>
  </si>
  <si>
    <t>В учебном пособии приведены основные разделы дисциплины: способы созда­ния опорных и съемочных сетей; способы детальной съемки карьеров, способы подсчета объемов работ; маркшейдерское обеспечение буровзрывных, вскрыш­ных и добычных работ с использованием современных маркшейдерско - геодези­ческих приборов; маркшейдерские работы при отвалообразовании, ре­культивации нарушенных горными работами участков земной поверхности; маркшейдерское обеспечение при строительстве и реконструкции карьеров; учет потерь полезного ископаемого и охрана недр по новым техноло­гиям горного производства.Учебное пособие предназначено для студентов высших учебных заведений по специальности: 5В070700 – «Гор­ное дело».</t>
  </si>
  <si>
    <t>Практикум по инженерной геодезии</t>
  </si>
  <si>
    <t>Настоящее учебное пособие составлено в соответствии с требованиями государственного общеобразовательного стандарта ГОСО РК3.08.333-2009, утвержденного приказом Министерства образования и науки Республики Казахстан. В учебном пособии приведены основные разделы геодезических работ на строительной площадке, дана методика создания геодезического съемочного обоснования, способы разбивки и выноса проектных данных зданий на местности, способы обработки полевых геодезических измерений с учетом новых технологий в строительном производстве. Учебное пособие предназначено для студентов высших учебных заведений при изучении дисциплин: «Инженерная геодезия», «Прикладная геодезия», «Геодезический контроль при строительстве зданий и сооружений», которые входят в учебный план специальности: 5В071100 – «Геодезия и картография».</t>
  </si>
  <si>
    <t>Наблюдения за деформациями сооружений</t>
  </si>
  <si>
    <t>В учебном пособии рассмотрены геодезические методы по определению деформаций инженерных со­оружений.Приводится методика определения: осадок фундаментов, скорости протекания осадки, крена, прогиба и прогнозирования времени стабилизации сооружений. Предназначен для студентов и магистрантов высших учебных заведений при изучении дисциплин по специальностям: 5В071100 – «Геодезия и картография»,6 М071100 – «Геодезия».</t>
  </si>
  <si>
    <t>Хмырова Е.Н., Бесимбаева О.Г.</t>
  </si>
  <si>
    <t>Геодезический практикум</t>
  </si>
  <si>
    <t>Настоящее учебное пособие составлено в соответствии с требованиями государственного общеобразовательного стандарта ГОСО РК3.08.333-2006, утвержденного приказом Министерства образования и науки Республики Казахстан для специальностей изучающих дисциплину «Геодезия» : 050707 – «Горное дело» и 050711 – «Геодезия и картография» В пособии приведены основные лабораторные работы по всем разделам данной дисциплины, дана методика обработки полевых измерений и оформление графического материала.</t>
  </si>
  <si>
    <t>Хмырова Е.Н., Бесимбаева О.Г., Олейникова Е.А.</t>
  </si>
  <si>
    <t>Руководство для поступающих в магистратуру по специальности 6М074900 «Маркшейдерское дело»</t>
  </si>
  <si>
    <t>Учебное пособие направлено на проведение компетентного подхода к набору магистрантов, проведению вступительных экзаменов и оценки уровня подготовленности выпускников бакалавров для обучения по программе магистратуры. Учебное пособие предназначено для выпускников высших учебных заведений, поступающих в магистратуру по специальности 6М074900 «Маркшейдерское дело».</t>
  </si>
  <si>
    <t>Хмырова Е.Н., Нагибин А.А., Ханнанов Р.Р</t>
  </si>
  <si>
    <t>Лабораторный практикум по наблюдениям за деформациями сооружений</t>
  </si>
  <si>
    <t>Настоящее учебное пособие составлено в соответствии с тематическим планом, утвержденного Ученым советом КарГТУ (протокол №4 от 28 декабря 2017 г.). В учебном пособии рассмотрена методика контроля и определения величины деформаций строительных конструкций и инженерного со­оружения в целом. Разработаны варианты заданий по шести лабораторным занятиям с методическими указаниями по измерению осадок фундаментов, скорости их протекания, определения крена дымовых труб и колонн, прогиба плит перекрытий и балок, планово-­высотного положения подкрановых балок и положения рельсовых путей мостовых кранов. В лабораторном практикуме рассматривается методика определения деформаций с использова­нием электронных тахеометров и цифровых нивелиров, автоматизированных программ. Предназначен для студентов и магистрантов высших учебных заведений при изучении дисциплин по специальностям: 5В071100 – «Геодезия и картография», 6М071100 – «Геодезия».</t>
  </si>
  <si>
    <t>Ходанков Н.А. , Койшибаева Г.Д., Джолдасов С.К.</t>
  </si>
  <si>
    <t>Водохозяйственный комплекс</t>
  </si>
  <si>
    <t>В учебном пособии даны рекомендации и приводится методика водохозяйственных расчетов при создании водохранилищного водохозяйственного комплекса при разработке курсовой работы. Определены цели, задачи и содержание разделов, даны нормы водопотребления, приведена оценка экономической эффективности капиталовложений ВХК.
 Учебное пособие предназначено в помощь студентам очного и заочного обучения специальности - 5В080500 « Водные ресурсы и водопользование», при выполнении курсовых работ по дисциплине «Комплексное использование водных ресурсов» а также может быть использовано студентами, обучающимися по специальности « Гидротехническое строительство и сооружения».</t>
  </si>
  <si>
    <t>Ходжаниязов Т. К., Ходжаниязова Ж.Т.</t>
  </si>
  <si>
    <t>Ходжаниязов Т.К., Ходжаниязова Ж.Т.</t>
  </si>
  <si>
    <t>Пути повышения эффективности использования сельскохозяйственной техники</t>
  </si>
  <si>
    <t>Ходжаниязова Ж.Т.</t>
  </si>
  <si>
    <t>Методическое указание по решению задач</t>
  </si>
  <si>
    <t>Нарықты экономика негіздері</t>
  </si>
  <si>
    <t>Кейінгі кезенде оқулық әдебиетінің нарығы ұлғайюда. Бірақ өзіміздің ана тіліміздегі оқулықтың жоқтың қасы. Бұл жағдайда ескере отырып авторлар бұрынғы жазылып жарық көрген «Экономика теория және тәжірибе негіздері» деген оқулықтан өзгеше, бірақ экономика теориясынан дәріс беретін бағдарламамаларын башшылыққа ала отырып жазған. Бұл оқулықта экономикалық теория және тәжірибе негіздері, микроэконмика, макроэкономика сұрақтарына жауап, нарықты экономиканың әлемдік факторларына байланыстар және т.б. мәселелері қарастылған. Оқулықта бұрынғылармен салыстырғанда біраз өзгерістер еңгізілген, материалдар жаңа қазіргі ғылыми проблемаларды қарастырғанда жаңа тұрғыдан келген. Студенттер нарық құрылымдары және қәсіпкерлерді түрлерімен инфляция туралы және т.б. мәселеелерді білу керек. Сонымен қатар біраз тақырыптар экономикалық теория жағдайы бойынша тұрғыдан жазылған. Екіншіден, авторлар тақырыптармен сұрақтарды қарағанда Қазақстан Республикасының нарықты қатнастарға көшуіне байланысты қос палаталы парламенттерде қабылдаған жаңа заңдар мен байланыстырады. Мұнда қазіргі Қазақстандағы экономикалық өзгерістер, жекешенлендіру турлері, салық жүйесі туралы, бактік секторлар, әлеуметтік проблемалар қарастырылған.Үшіншіден, оқулықты құрастырушылар бұрын қарастырмаған кейбір мәселелерді көтереді. Бұл мәселелерге жаңа құнды өндіру мен айналымға түсіру, кәсіпкерлік және оны істеу турлеріне қарап бөлу, фирманы басқару, бизнес формуласы, фирма капиталының ұдайы өндірісі және т.б. тақырыптарды жақызуға болады. «Нарықты экономика негіздері» оқулығы кіріспеден басталып экономика теориясы мен тәжірибесі микроэкономика, макроэкономика және нарықты экономикасының әлем факторлары жатады. Әр тараудың өз ерекшеліктері бар және оқулықтың қай тақырыбын алсаныз да казіргі экономикабағытында үлкен жүк көтеріп, оқырмандардың жете ұғынуларына жолашатын талдадаулар жасалған. Жалпы оқырмандарға ұсынылып отырған бұл ғылыми жұмыс қазіргі нарықты экономикаға қөшіп оның әрі қарай даму кезеңіндегі экономикалық экономика нәтижелерін бір жүйеге келтіріп жазылған оқу құралы</t>
  </si>
  <si>
    <t>Финансирование природоохранной деятельности - как один из факторов устойчивого развития РК</t>
  </si>
  <si>
    <t>Ходжибергенов Д.Т.</t>
  </si>
  <si>
    <t>Кесу теориясының негіздері. Оқу құралы</t>
  </si>
  <si>
    <t>Кесу теориясының негіздері. Оқулық</t>
  </si>
  <si>
    <t>Кинематика и динамика процесса ротационной обработки</t>
  </si>
  <si>
    <t>Конструкциялық материалдарды кесіп өңдеу негіздері</t>
  </si>
  <si>
    <t>Механикалық және жыйнақтау цехтерін жобалау</t>
  </si>
  <si>
    <t>Оқулық кешені</t>
  </si>
  <si>
    <t>Ходжибергенов Д.Т., Жусипбеков А.К., Дүйсебаев Ш.Е., Қайықбаев М.Ж.</t>
  </si>
  <si>
    <t>Металтану және термиялық өңдеу. Дәрістер конспектісі</t>
  </si>
  <si>
    <t>дәріс конспектісі</t>
  </si>
  <si>
    <t>Ходжибергенов Д.Т., Жусипбеков А.К., Мырзалиев Д.С., Садықов Ж.Ә.</t>
  </si>
  <si>
    <t>Металдарды зерттеу және сынау тәсілдері</t>
  </si>
  <si>
    <t>Ходжибергенов Д.Т., Жусипбеков А.К., Садықов Ж.Ә.</t>
  </si>
  <si>
    <t>Техникадағы материалдар, материалдардың құрылымы және қасиеттері</t>
  </si>
  <si>
    <t>Ходжибергенов Д.Т., Садықов Ж.Ә., Дүйсебаев Ш.Е., Қайықбаев М.Ж.</t>
  </si>
  <si>
    <t>Жалпы металлургия. Дәрістер конспектісі</t>
  </si>
  <si>
    <t>Хрипков В.Ф.</t>
  </si>
  <si>
    <t>История русской литературы XI-XVII вв (в 2-х т.)</t>
  </si>
  <si>
    <t>Хуанбай Е.</t>
  </si>
  <si>
    <t>Атомдық және ядролық физика</t>
  </si>
  <si>
    <t>Оқу құралы техникалық жоғарғы оқу орындарының барлық мамандықтары үшін физика курсының қолданыстағы бағдарламасына сәйкес жазылған. Оқу құралында атомдық және ядролық физиканың маңызды тараулары келтірілген. Қарастырылып отырған әрбір тарауда атомдық және ядролық физика аясындағы негізгі түсініктер тұжырымдалған. Әрбір тараудың соңында берілген бақылау сұрақтары өткен тақырыпты толық меңгеруге мүмкіншілік береді. Машықтану сабақ және зертханалық жұмыстарды жүргізген кезде оқу құралындағы материалдарды пайдалануға, студенттердің өздігінен жүргізетін жұмыстары мен аралық бақылауға дайындалуға осы оқу құралы көмек бере алады.Оқу құралы жалпы физика курсының тыңдаушыларына, техникалық жоғары оқу орнын күндізгі немесе сырттай оқитын студенттерге, колледж оқушыларына арналған.Оқу құралының мазмұны техникалық ммандықтардың бакалавриатының «Физика» пәні бойынша бағдарламасының талабына сәйкес келеді.</t>
  </si>
  <si>
    <t>Хусаинова Ж.С., Жартай Ж.М. Газизова М.Р. /Khussainova Zh.S., Zh.M. Zhartay, M.R. Gazizova</t>
  </si>
  <si>
    <t>INTERNATIONAL TRADE and WORLD GOODS MARKETS</t>
  </si>
  <si>
    <t>The textbook contains the systematized information about the exchange of capital, goods, and services across international borders or territories, which could involve the activities of the government and individual. International trade is also a branch of economics, which, together with international finance, forms the larger branch called international economics. The textbook is addressed to students, masters of economic specialties and teachers, and also it can be useful for all who is interested in problems of international trade and world goods markets.</t>
  </si>
  <si>
    <t>Хусаинова Р.К., Хусаинов А.Т.</t>
  </si>
  <si>
    <t>Агроэкология</t>
  </si>
  <si>
    <t>Бұл оқу құралда агроэкология курсы бойынша дәрістердің қысқаша нұсқалары берілген. Атап айтқанда, агроэкология курсының мақсаты мен міндеті, түсінігін; экожүйелерде топырақтың функционалдық рөлін, топырақ эрозиясы мен топырақтың антропогендік ластануы, топырақтағы химиялық элементтердің реттелуі, топырақтың құнарлылығын сақтау және өсiмді молайту жөнiндегi экологиялық негіздер мен агроэкожүйелерді ауыр металдармен ластанудан қорғау, өсімдіктерді қорғауда химиялық құралдарды қолданудың экологиялық негіздері.
 Оқу құралы «Экология», «Агроэкология», «Агрономия», «География», «Топырақтану және агрохимия» мамандықтарының студенттері мен магистранттарына, сондай-ақ менеджерлерге, табиғат қорғау ұйымдары мен агроқұрылымдардың мамандарына арналған.</t>
  </si>
  <si>
    <t>Цеховой А.Ф., Винницкая М.А, Карлинская М.А.</t>
  </si>
  <si>
    <t>Теория и практика управления проектами</t>
  </si>
  <si>
    <t>В учебном издании рассматриваются основные разделы курса управления проектами. Издание предназначено для магистрантов и PhD-докторантов, а также преподавателей, обеспечивающих учебный процесс по данной дисциплине, и специалистов, повышающих свою квалификацию в данной сфере.
 Учебное пособие соответствует курсу, зарегистрированному Союзом проектных менеджеров Республики Казахстан (СПМ РК) с 1-го сентября 2008 г. в штаб-квартире PMI (США, Пенсильвания). СПМ РК имеет статус Global Registered Education Provider ID: 2758PMI.</t>
  </si>
  <si>
    <t>Цеховой А.Ф., Карлинская М.А.</t>
  </si>
  <si>
    <t>Организация научно-исследовательской и инновационной деятельности</t>
  </si>
  <si>
    <t>В учебном пособии рассмотрены основные понятия, связанные с научной сферой, раскрыта сущность научно-исследовательской и инновационной деятельности. Показаны особенности, которые необходимо учитывать при организации и планировании научных исследований и инноваций, такие как охрана интеллектуальной собственности, виды научной документации и аналитической обработки информации. 
 Кроме того, одна из непосредственных целей написания данного пособия – помочь магистранту организовать, спланировать и успешно выполнить свою первую научную работу – магистерскую диссертацию.</t>
  </si>
  <si>
    <t>Чалабаев Б.М., Усенкулов Ж.А.</t>
  </si>
  <si>
    <t>Строительные конструкции І (в 2-х т.)</t>
  </si>
  <si>
    <t>Учебник составлен в полном соответствии с программой дисципли-ны «Строительные конструкции I» в объеме 2 кредит-часа для специ-альности «Строительство» всех специализаций. В учебнике предусмот-рено раздельное изложение основных положений расчета по предельным состояниям и конструирования изгибаемых, сжатых и растянутых элементов железобетонных, каменных, армокаменных и металлических конструкций, а так же конструкций из дерева и пластмасс и основных видов их соединений в строительных конструкциях.</t>
  </si>
  <si>
    <t>Чекаева Р.У. Ревтова В.В.</t>
  </si>
  <si>
    <t>Этнокультурные основы архитектуры Северного Казахстана</t>
  </si>
  <si>
    <t>В учебном пособии рассматриваются основные направления исторического развития архитектуры Северного Казахстана периода XIX-XX вв., художественные традиции зодчества с учетом воздействия приграничных государств на этнокультурную основу и формирование архитектуры региона. Даются методические рекомендации по проведению архитектурного анализа и выполнению чертежей архитектурных деталей зданий. Стилистические, композиционные особенности декоративного оформления фасадов зданий и геометрия построения архитектурного орнамента.
 Учебное пособие предназначено для студентов ВУЗов и колледжей, магистрантов обучающихся по специальностям: «Архитектура», «Дизайн», «Искусствоведение», «Культурология», научных сотрудников и преподавателей.</t>
  </si>
  <si>
    <t>Чекаева Р.У. Ревтова В.В. Хван Е.Н.</t>
  </si>
  <si>
    <t>Архитектурный орнамент (Орнамент в архитектуре Северного Казахстана) часть 2</t>
  </si>
  <si>
    <t>В учебном пособии рассматриваются основные направления исторического развития архитектурного наследия и декоративного орнамента зданий и сооружений архитектуры Северного Казахстана периода XIX-XX вв.. Даются методические рекомендации по выполнению чертежей архитектурных деталей зданий. Стилистические, композиционные особенности декоративного оформления фасадов зданий и геометрия построения архитектурного орнамента.
 Учебное пособие может быть использовано при изучении дисциплин: «История архитектуры Казахстана», «Всемирная история архитектуры», «Этнокультурные основы современной архитектуры», «Художественные традиции и архитектура будущего» предназначено для студентов, обучаю-щихся по специальности архитектура и дизайн, культурология, магистрантов, научных сотрудников и преподавателей.</t>
  </si>
  <si>
    <t>Чекаева Р.У. Ревтова В.В. Сабырбаева Л.А.</t>
  </si>
  <si>
    <t>Солтүстік Қазақстан архитектурасының этностық – мәдени негіздері</t>
  </si>
  <si>
    <t>«Солтүстік Қазақстан архитектурасының этностық – мәдени негіздері» оқу құралында, архитектуралық жоғарғы оқу орындарының студенттеріне арналған, тұрғын және қоғамдық ғимараттар архитектурасының негізгі бағыттары мен этностық - мәдени негіздері, сонымен бірге ғимараттар фасадтарының декоративтік өңделуі мен стилистік ерекшеліктері қарастырылады. XIX ғ. басынан XX ғ. басына дейінгі аралығындағы Солтүстік Қазақстан архитектурасының мұрасы мен көркемдік дәстүрлерінің негіздері қарастырылады. Архитектуралық мұра мен этностық - мәдени негіздерінің қазіргі заманның архитектурасына әсер етуі.
 Оқу құралында, қаралатын аймақтың, ғимараттарының архитектуралық бөлшектері мен негізгі сызбаларының орындалуы бойынша басты ережелері ашылып көрсетіледі.</t>
  </si>
  <si>
    <t>Чекаева Р.У., Чекаев Ф.М.</t>
  </si>
  <si>
    <t>Памятники архитектуры Акмолинска – Астаны (каталог)</t>
  </si>
  <si>
    <t>каталог</t>
  </si>
  <si>
    <t>Каталог памятники архитектуры Казахстана - АКМОЛИНСКА – АСТАНЫ предназначен для студентов архитектурных вузов, где рассматриваются основные направления и этнокультурные основы архитектуры жилых, общественных и культовых зданий и сооружений. Рассматриваются основы художественных традиций и архитектурного наследия Казахстана периода начала XIX - XX вв. Приведенные в качестве примеров отдельные части, фрагменты и детали зданий и сооружений дают возможность изучения исторического процесса развития архитектуры нашей столицы.</t>
  </si>
  <si>
    <t>Черкашин В.Г.</t>
  </si>
  <si>
    <t>Терминологический словарь по курсу «Религиоведение»</t>
  </si>
  <si>
    <t>Учебно-методическаое пособие «Терминологический словарь по курсу «религиоведение» составлен в соответствии с тематикой Типовой программы высшей школы. Содержит самые необходимые термины, связанные с организационной структурой, вероучением и культом наиболее распространенных религиозных направлений. Предназначен для оказания помощи студентам всех специальностей и форм обучения при подготовке к занятиям, а также для развития и пополнения общего лексического запаса. Может быть использован при подготовке и проведении занятий преподавателями гуманитарного цикла.</t>
  </si>
  <si>
    <t>Терминологический словарь по курсу «Социология»</t>
  </si>
  <si>
    <t>Учебно-методическое пособие «Терминологический словарь по курсу «социология» составлено в соответствии с требованиями и тематикой Типовой программы дисциплины. Словарь включает базовые понятия и термины как общесоциологического содержания, так и отраслевых теорий социологии. Может быть использован студентами при изучении всех тем курса, при выполнении самостоятельных заданий, а также для пополнения общетеоретического и общего лексикона.</t>
  </si>
  <si>
    <t>Понятийно-терминологический словарь по курсу «Философия»</t>
  </si>
  <si>
    <t>Данное учебно-методическое пособие «Понятийно-терминологический словарь по курсу «философия» составлен в соответствии с тематикой Типовой программы высшей школы и содержит около 1000 философских и общегуманитарных понятий и терминов. Предназначен для студентов всех форм обучения и специальностей для оказания помощи при подготовке к различным формам занятий, а также для развития общего лексического запаса. Может быть использован при подготовке и проведении занятий преподавателям и гуманитарных циклов</t>
  </si>
  <si>
    <t>Лекционный комплекс
 по курсу «Социология»</t>
  </si>
  <si>
    <t>Учебно-методическое пособие «лекционный комплекс по курсу «Социология» составлен в соответствии с требованиями и тематикой Типовой программы дисциплины. Включает в себя 15 лекций по основным темам. Предназначен для студентов всех специальностей и всех форм обучения. Представляемый материал может быть использован обучающими для подготовки к занятиям, сдаче модулей и экзаменов.</t>
  </si>
  <si>
    <t>Черкешов Жаукашты</t>
  </si>
  <si>
    <t>«Мұнай және газ кен орындарын пайдалану» 3кітап</t>
  </si>
  <si>
    <t>«Мұнай және газ кен орындарын пайдалану»1 кітап</t>
  </si>
  <si>
    <t>«Мұнай және газ кен орындарын пайдалану»2кітап</t>
  </si>
  <si>
    <t>Черный А.П., Сивякова Г.А., Перекрест А.Л., Тытюк В.К.</t>
  </si>
  <si>
    <t>Анализ данных в технических системах. Методы обработки сигналов</t>
  </si>
  <si>
    <t>В учебном пособии рассмотрены математическое описание типовых сигналов, процессы их дискретизации и квантования, алгоритмы аппроксимации, цифрового сглаживания, спектрального анализа сигналов, цифровой и адаптивной фильтрации. Для каждой задачи приведены примеры реализации в пакетах MathCad, MatLab и LabVIEW. Задачи цифровой и адаптивной фильтрации также реализованы на базе цифрового сигнального процессора и специализированного программного обеспечения.
 Учебное пособие предназначено для студентов высших учебных заведений, обучающихся по специальностям «Электроэнергетика, электротехника и электромеханика», «Автоматизация и компьютерно-интегрированные технологии», 6.050102 «Компьютерная инженерия», «Компьютерные науки и информационные технологии», а также может быть использовано в научно-исследовательской работе студентов, магистрантов и аспирантов.</t>
  </si>
  <si>
    <t>Чиркова Л.В.</t>
  </si>
  <si>
    <t>Задачи по основам радиационной безопасности</t>
  </si>
  <si>
    <t>Учебное пособие соответствует курсу «Основы радиационной безопасности» для специальности 5В073100-«Безопасность жизнедеятельности и защита окружающей среды». Книга может быть полезна также студентам физических и физико-технических специальностей вузов, преподавателям настоящего курса и специалистам в области радиационной безопасности. Она может служить дополнительной литературой для курса ядерной физики.</t>
  </si>
  <si>
    <t>Чиркова Л.В., Ермағанбетов Қ.Т. (Ермаганбетов К.Т.)</t>
  </si>
  <si>
    <t>Радиациялық қауіпсіздік негізі пәні бойынша есептер</t>
  </si>
  <si>
    <t>Оқу құралы 5В073100-«Өмірсүру қауыпсыздығы және қоршаған ортаны қорғау» мамандығының «Радиациялық қауыпсыздық негізі» пәніне арналған. Оқу құралы жоғарғы оқу орындарының физика және физика-техника факультеттерінде оқитын студенттерге, оқытушыларға, сәйкесті мамандықтар бойынша жұмыс істейтін инженер-техниктарға да пайдалы болар деген ойдамыз. Оқу құралды ядро физика курсы оқытуда көмекші құрал ретінде пайдалануға болады.</t>
  </si>
  <si>
    <t>Чиркова Л.В., Ермаганбетов К.Т.</t>
  </si>
  <si>
    <t>Основы физической электроники</t>
  </si>
  <si>
    <t>Учебное пособие посвящено изложению основ физической электроники. Основное внимание уделено рассмотрению контактных явлений в полупроводниковых структурах, составляющих основу современных полупроводниковых приборов и изделий микроэлектроники. Описываются принципы работы и особенности полупроводниковых диодов различных типов. После каждого параграфа приводятся контрольные вопросы. Учебное пособие предназначено для студентов бакалавриата физико-технического факультета, обучающихся по специальностям 5В071900-Радиотехника, электроника и телекоммуникации, 5В060400- Физика, 5В072300-Техническая физика, 5В071300-Транспорт, транспортная техника и технологии. Может быть полезным также магистрантам, докторантам, преподавателям и инженерно-техническим работникам, использующим в своей профессиональной деятельности приборы полупроводниковой электроники.</t>
  </si>
  <si>
    <t>Чоманов У.Ч. Шингисов А.У.</t>
  </si>
  <si>
    <t>Cовершенствования технологии 
 вакуум-сублимационной сушки кумыса и шубата</t>
  </si>
  <si>
    <t>В данной монографии изложены современное состояние вопроса технологии производства натуральных, комбинированных растительным сырьем кисломолочных продуктов, в том числе на основе кумыса и шубата, получаемых из них сухих порошков с длительным сроком хранения с использованием вакуум-сублимационной сушки. Приведены разработанные теоретические основы термодинамических методов оценки состояния влаги, содержащейся в продукте при отрицательных температурах, изложены закономерности процессов сгущения и вакуум-сублимационной сушке в замороженном состоянии, а также основы графоаналитического метода расчета сушки с применением совмещенной I-d диаграммы в области пониженного давления, характерного для работы вакуум-сублимационных установок.
 В настоящей монографии, с учетом последних достижений науки в области технологии и техники сушки пищевых продуктов, излагаются вопросы расчета основных параметров, характеризующие технико-экономических показателей вакуум-сублимационной сушки молочных продуктов.
  Монография предназначена для преподавателей, магистрантов и докторантов технологической специальности ВУЗов, обучающихся по специальности «Технология перерабатывающих производств» и «Технология продовольственных продуктов», а также может быть полезно научным работникам занимающихся в области расчета и проектирования техники сушки пищевых продуктов.</t>
  </si>
  <si>
    <t>Шабан А.А., Абдрахманова К.Х.,</t>
  </si>
  <si>
    <t>Араб тілін оқыту әдістемесі</t>
  </si>
  <si>
    <t>Оқу құралы жоғары оқу орындарында араб тілін оқытудың әдістері мен тәсілдерін оқу процесінде қолданудың жолдарын қарастырады. Құрал жоғары оқу орындарында араб үйренуші қазақстандық студенттерге және оқытушыларға арналған.</t>
  </si>
  <si>
    <t>Шағатаева Бейсенгүл Ұлғасбайқызы</t>
  </si>
  <si>
    <t>Барлық мамандықтар бойынша 
 1-курс студенттеріне 
 Арналған «ҚАЗАҚ ӘДЕБИЕТІ» пәнінен
  тапсырмалар жинағы</t>
  </si>
  <si>
    <t>Шайкежан А., Қалмағамбетова А.Ш</t>
  </si>
  <si>
    <t>Жылу өткізбейтін және акустикалық материалдар</t>
  </si>
  <si>
    <t>Оқулық құралында құрылыста қолданылатын жылу өткізбейтін және акустикалық материалдарды жіктеу, олардың құрылымы мен негізгі қасиеттері келтірілген. Құрамдарын жобалау сатысында жылу өткізбейтін және акустикалық материалдарды құрылымын оңтайластыру ерекшеліктері қарастырылған.05073000-«Құрылыс материалдары, бұйымдары мен конструкцияларын өндіру» мамандығы бойынша «Жылу өткізбейтін және акустикалық материалдар» пәнін студенттермен зерделеуге және өзіндік жұмыстарды атқаруға көмектесуге арналған</t>
  </si>
  <si>
    <t>Шаймерденова К. М.</t>
  </si>
  <si>
    <t>Оқу құралы аспан денелерінің құрылымы, шығу тегі, дамуы және қозғалысы жөнінде жалпы ұғымдар қарастырған. Сфералы және тәжірибелі астрономияның негіздері, әртүрлі ғылымдардың жүйелендірілген теориялық және тәжірибелік білімдері, әлемнің бейнесін қалыптастыру, іргелі физикалық заңдар, құбылыстар мен үдерістердің физикалық мәнін игеру, бақылау жүргізе білу, аспан жұлдыздарын бақылау туралы мағлұматтар берілген. Студенттерге астрономия ғылымының даму жолдарын зерттеу арқылы ғылымның рөлін түсіндіру негізделген. Оқу құралы мемлекеттік жалпыға міндетті білім беру стандартының типтік оқу бағдарламасына сәйкес жазылған.</t>
  </si>
  <si>
    <t>Шаймерденова Лаззат Ергалиевна</t>
  </si>
  <si>
    <t>Web-қосымшаларын құрастыру негіздері. Wordpress негіздері</t>
  </si>
  <si>
    <t>энергетика</t>
  </si>
  <si>
    <t>Оқу құралы 5В070400 – «Есептеу техникасы және бағдарламалық қамтамасыз ету» мамандығы студенттеріне арналған. Оқу құралында Wordpress жүйесі, оның негізгі функционалдық элементтері, кодтың ішкі жұмысы және деректер құрылымы сипатталған. Оқу құралында жеке жобаларға қолдануға болатын дайын кодтар мен көптеген мысалдар келтірілген.</t>
  </si>
  <si>
    <t>Шайханова А.К., Шангытбаева Г.А., Елубаева Д.Д.</t>
  </si>
  <si>
    <t>Целью данного учебного пособия является ознакомление с основами курса “Компьютерная графика” и развитие у студентов пространственно–образного мышления, освоение навыков и приемов работы с программами "Adobe Photoshop" и "CorelDRAW", необходимых в их дальнейшей профессионально–творческой деятельности. Предлагаются примеры учебных заданий по практическому освоению работы над шрифтовым плакатом. Учебное пособие предназначено для преподавателей, студентов и обучающихся.</t>
  </si>
  <si>
    <t>Шайханова Н.К.</t>
  </si>
  <si>
    <t>Финансы региона</t>
  </si>
  <si>
    <t>В данном учебном пособии рассмотрены такие основополагающие темы курса как понятие и значение финансовых ресурсов региона, порядок организаций регулирования финансовых ресурсов региона, зарубежный опыт функционирования региональных финансов, организация бюджетного процесса местных бюджетов, проблемы межбюджетных отношений. Также в учебном пособии рассмотрены вопросы понятия и значения управления экономикой региона, региональное управление в Республике Казахстан с включением программ развития региона. Как один из составляющих финансовых аспектов региона освещаются вопросы современного состояния финансового контроля на местном уровне. Учебное пособие дополнено практическими материалами, задачами, контрольными вопросами. 
 Для студентов по группам специальностей «Социальные науки, экономики и бизнес» вузов и для широкого круга читателей.</t>
  </si>
  <si>
    <t>Шакалов К.И., Абдибеков Б.Т.</t>
  </si>
  <si>
    <t>Частная ветеринарная хирургия. Ітом</t>
  </si>
  <si>
    <t>Рассматриваются хирургические болезни, регистрируемые у сельскохо­зяйственных животных. Третье издание дополнено разделами: «Болезни копыт» и «Болезни глаз». С уче­том достижений науки и передовой практики внесены изменения и дополне­ния по лечению и профилактике хирургических болезней на фермах и про­мышленных комплексах.Для студентов по специальности «Ветеринария».</t>
  </si>
  <si>
    <t>Частная ветеринарная хирургия. ІIтом</t>
  </si>
  <si>
    <t>ШакироваГ.А, Рауандина Г.Қ.</t>
  </si>
  <si>
    <t>Практикалық аудит</t>
  </si>
  <si>
    <t>Оқу құралы «Практикалық аудит» пәнінің бағдарламасы мен оқу жоспарларына сәйкес құрастырылған және тақырыптар бойынша қысқаша дәрістер, тәжірибелік тапсырмалар енгізіліп, өткен материалды бекіту үшін арналған сұрақтар жазылған. 5В050600 «Экономика», 5В050800 «Есеп және аудит» мамандықтарының студенттеріне арналған.</t>
  </si>
  <si>
    <t>Шалабаева Б.С.</t>
  </si>
  <si>
    <t>Курс лекций модели механики сплошной среды</t>
  </si>
  <si>
    <t>В пособии изложены основы механики сплошной среды. Помимо  лекционного материала, составленного в соответствии с учебным планом ГОСО РК 3.08.321, даны вопросы (тесты), примеры и техника решения задач. Представлены основные принципы, используемые при построении наиболее распространённых математических моделей механики сплошной среды. Пособие предназначено для студентов и аспирантов, математических и естественно-технических специальностей, обучающихся по кредитной технологии.</t>
  </si>
  <si>
    <t>Математические модели в химико-технологических процессах</t>
  </si>
  <si>
    <t>В учебном пособие рассмотрены математические модели и методы, используемые в современной химии. Кратко и доступно изложены основы химико-технологических процессов. Помимо лекционного материала, составленного в соответствии с учебным планом ГОСО РК 3.08.321, также содержатся вопросы и примеры, иллюстрирующие особенности использования математического аппарата для решения задач физико-химического содержания. Представлены основные принципы, используемые при построении наиболее распространённых моделей химико-технологического процесса.</t>
  </si>
  <si>
    <t>Шалабаева Б.С., Сыздыкова З.Н.</t>
  </si>
  <si>
    <t>Численные методы</t>
  </si>
  <si>
    <t>В пособии кратко и доступно изложены основы Вычислительной математики («Численные методы») – численные методы линейной алгебры, приближение функции, численное интегрирования, численные методы решения дифференциальных уравнений. Помимо  лекционного материала, изложено по мере возможности техника решения задач. Даны упражнения по всем разделам курса, методические указания и задания к лабораторным работам. В приложении приведены программные коды на Pascal, C++, Visual Basic, Delphi. Книга предназначена для студентов математических и естественно-технических специальностей, обучающихся по кредитной технологии.</t>
  </si>
  <si>
    <t>Шалабаева Б.С., Жәйшібеков Н.Ж</t>
  </si>
  <si>
    <t>Химия-технологиялық процестерді математикалық моделдеудің дәрістер курсы</t>
  </si>
  <si>
    <t>Оқу құралында осы күнгі химияда қолданылатын математикалық тәсілдер мен модельдер қарастырылған. Физика-химиялық мазмұнды есептерді шешудегі математикалық аппараттың ерекшелігін көрсететін мысалдар келтірілген. Ұсынылып отырған дәрістік материалдар, есептер мен олардың шешімдері «Химия-технологиялық процестерді математикалық және компьютерлік модельдеу» атты пәннің негізгі курсын қамтиды. Оқу құралы кредиттік технологиямен оқитын математика және жаратылыс-техникалық мамандықтарының студенттеріне арналған</t>
  </si>
  <si>
    <t>Шалабаева Б.С., Темірханова А.М., Ильясова А.Т.</t>
  </si>
  <si>
    <t>Саңдық әдістер</t>
  </si>
  <si>
    <t>Бұл оқу құралы математика және ақпараттық технологиялар, жаратылыстану және техникалық факультеттерінің студенттеріне оқыған «Сандық әдістер» базалық университеттік курсының дәрістері негізінде құрылған. Оқу құралында есептерді шығару, зертханалық жұмыстарды орындау үлгілері беріліп, әдістемелік нұсқаулар келтірілген. Қосымшада зертханалық жұмыстар бойынша бағдарламалық кодтар келтірілген</t>
  </si>
  <si>
    <t>Шалабаева Б.С./ Shalabayeva B.S.</t>
  </si>
  <si>
    <t>Mathematical models in chemical-technological processes</t>
  </si>
  <si>
    <t>The textbook deals with mathematical models and methods that are applied at the moment. Briefly and easily explains the basics of chemical-technological processes. The peculiarities of the application of mathematical models to the solution of physical and chemical problems are reflected. In addition to the lecture material compiled in accordance with the curriculum of the State Educational Establishment of the Republic of Kazakhstan 3.08.321, questions, examples are also given. The basic principles used in the construction of the most common models in the chemical process. The manual is intended for students and graduate students, mathematical and natural-technical specialties studying for credit technologies.</t>
  </si>
  <si>
    <t>Шалабаева Л.И.</t>
  </si>
  <si>
    <t>Развитие диалогической формы общения подросткового возраста</t>
  </si>
  <si>
    <t>В монографии рассматриваются развитие общения современных подростков как психолого-педагогическая проблема, психологические особенности развития личности, социального поведения и общения в подростковом возрасте, структурно-содержательная модель развития диалогического общения учащихся 5-х классов, психолого-педагогические условия развития диалогического общения подростков как субъектов образовательного процесса. Автором с новых позиций научно обосновываются теоретические основы развития диалогической формы общения подростков. Также представлены результаты экспериментального исследования развития диалогического общения подростков, внедрения комплексной программы формирования диалогического общения детей подросткового возраста в практику школьного образования. Разработаны методические рекомендации для учителей и психологов по развитию диалогического общения подростков. Монография адресована учителям общеобразовательных и новых типов школ, преподавателям вузов, студентам, магистрантам и докторантам</t>
  </si>
  <si>
    <t>Шалабаева Л.И., Кулбаев А.Т., Умирбекова А.Н., Шакирова А.Д.</t>
  </si>
  <si>
    <t>В учебном пособии даны представления об особых образовательных потребностях детей с нарушениями психофизического развития, основных тенденциях и перспективах развития инклюзивного образования в Республике Казахстан, а также рекомендации по организации и реализации инклюзивного образования, разработке индивидуальных образовательных маршрутов, проведения мониторинга и т.д. Учебное пособие рекомендуется для широкого круга исследователей, преподавателей, работникам инклюзивного образования, магистрантов, бакалавров вузов и практических работников системы образования</t>
  </si>
  <si>
    <t>Шалболова У.Ж., Байжолова Р.А., Егембердиева С.М., Рыспекова М.О., Рахметулина Ж.Б.,</t>
  </si>
  <si>
    <t>Кәсіпкерлік негіздері</t>
  </si>
  <si>
    <t>Оқу құралында кәсіпкерлік қызметтің негізгі аспектілері берілген. Кәсіпкерліктің теориялық негіздері, жеке бизнесті ұйымдастыру жолдары, қаржыландыру мен бағаны қалыптастыру, экономикалық көрсеткіштерді талдау сұрақтары, кәсіпкерлік идеяны іске асырудың бизнес-жоспарын әзірлеу сатылары қарастырылған. Оқу құралы барлық мамандық студенттеріне, сонымен қатар инновациялық шешімдерді іске асыру мақсатында инвесторларға іздену үшін бастапқы қаржылық құжаттарды әзірлеу бойынша әдістеме ретінде жаңа істі бастаушы кәсіпкерлерге арналған.</t>
  </si>
  <si>
    <t>В учебном пособии даны основные аспекты предпринимательской деятельности. Рассмотрены теоретические основы предпринимательства, пути организации собственного бизнеса, вопросы финансирования и ценообразования, анализа экономических показателей, этапы подготовки бизнес-плана для реализации предпринимательской идеи. Учебное пособие предназначено для студентов всех специальностей, а также для начинающих предпринимателей, как методика по разработке первичных финансовых документов для поиска инвесторов в целях реализации инновационных решений.</t>
  </si>
  <si>
    <t>Шалгынбаева К. К., Ботабаева А. Е., Муталиева А. Ш.</t>
  </si>
  <si>
    <t>«Этнопедагогика» атты оқу құралы қазіргі таңда өзекті. Құрал - педагогикалық мамандықтарында оқитын бакалаврларға арналған және Қазақстан Республикасының Білім және ғылым министрлігі ұсынған Кәсіби стандарт: «Педагог» пен типтік бағдарламаны негізге ала отырып әзірленді. Оқу құралында пәннің өзектілігін ашатын лекция мәтіндері, бақылау сұрақтары, СӨЖ тапсырмалары, глоссарий мен тест сұрақтары берілген. Құрал ұлттық тәрбиеге байланысты мәселеге бағытталғандығымен құнды. Оқу құралды жоғарғы оқу орындарының оқытушылары мен студенттерінің, магистранттар мен жалпы оқырман жұртшылықтың пайдалануына болады</t>
  </si>
  <si>
    <t>Шалғынбаева Қ.Қ., Шолпанқұлова Г.К., Колумбаева Ш.Ж.</t>
  </si>
  <si>
    <t>Ұсынып отырған оқу құралында әлеуметтік педагогика идеяларының генезисі, әлеуметтік - педагогикалық теориялардың тұжырымдамалық қағидалары, тәрбиесі қиын жасөспірімдер мәселелері, оның пайда болу себептері, қиын жасөспірімдермен жүргізілетін тәрбиелік-профилактикалық жұмыстың мәні, әлеуметтік педагогтың диагностикалық жұмысы, әлеуметтік педагогтың қиын балалармен жұмыстарында коммуникативтік функцияны іске асыру технологиясы, әлеуметтік педагогтың психотерапевтік функциясы қарастырылады. Оқу құралы жоғары оқу орындарының «Әлеуметтік педагогика және өзін-өзі тану» мамандығы бағытындағы студенттерге, магистранттарға арналып, ұсынылып отыр.</t>
  </si>
  <si>
    <t>Шалданбаев А.Ш, Көпжасарова А.Ә</t>
  </si>
  <si>
    <t>Аргументі ауытқыған дифференциалдық теңдеулердің, бір класының, спектрәлдік теориясы.</t>
  </si>
  <si>
    <t>Лекциялар конспектісі</t>
  </si>
  <si>
    <t>5М060100 – Математика мамандығының магистранттары үшін оқу құралы. Лекциялар конспектісі оқу жоспарының талаптарына және «Аргументі ауытқыған дифференциалдық теңдеулердің меншікті мәндеріне есептер» пәні бағдарламасына сай жасалған. Лекциялар конспектісінде Аргументі ауытқыған бірінші ретті теңдеулерге сәйкес операторлардың спектрәлді теориясы бойынша теориялық мәліметтер, практикалық жұмыстар сипаттамасы берілген.</t>
  </si>
  <si>
    <t>Инволюциялы дифференциалдық теңдеулер теориясына кіріспе</t>
  </si>
  <si>
    <t>5М060100 – Математика мамандығының магистранттары үшін оқу құралы. Оқу құралы оқу жоспарының талаптарына және «Инволюциялы дифференциал теңдеулер теориясына кіріспе» пәні бағдарламасына сай жасалған. Оқу құралында гильберт кеністігінде сызықтық функционалдар және дифференциалдау операторлары, Шредингер теңдеуі мен Штурм-Лиувилдің шекаралық есептерінің шешімдері қарастырылған.</t>
  </si>
  <si>
    <t>Сызықтық дифференциалдық операторлар пәнінің практикумы</t>
  </si>
  <si>
    <t>6М060100 – Математика мамандығының магистранттары үшін оқу құралы. Практикум оқу жоспарының талаптарына және «Сызықтық дифференциалдық операторлар теориясына кіріспе» пәні бағдарламасына сай жасалған. Практикумда пән бойынша теориялық мәліметтер, практикалық жұмыстар сипаттамасы берілген.</t>
  </si>
  <si>
    <t>Шалданбаев А.Ш.</t>
  </si>
  <si>
    <t>Оператор дифференцирования</t>
  </si>
  <si>
    <t>Учебное пособие предназначено для магистрантов специальности 5M060100 – «Математика». Учебное пособие посвящено спектральной теории оператора дифференцирования и содержит в себе новейшие достижения в этой области, полученных автором и его учениками,а также ученными других стран.</t>
  </si>
  <si>
    <t>Шекаралық есептерді шешудің операторлық әдістері</t>
  </si>
  <si>
    <t>Әдістемелік оқу жоспарының талаптарына және «Шекаралық есептерді шешудің операторлық әдістері» пәні бағдарламасына сай жасалған, практикалық сабақ тақырыптарын орындаудағы барлық мәліметтер енгізілген. Оқу құралында пән бойынша теориялық мәліметтер Коши есебінің классикалық шешімі, Дирихле есебі, Сызықты операторлардың негізгі қасиеттері қарастырылып, есеп шығару үлгілері көрсетілген.</t>
  </si>
  <si>
    <t>Штурм-Лиувилдің операторы</t>
  </si>
  <si>
    <t>5М060100 – Математика мамандығының магистранттары үшін оқу құралы. Оқу құралы оқу жоспарының талаптарына және «Штурм- Лиувилл операторының спектралдық теориясы» пәні бағдарламасына сай жасалған. Оқу құралында пән бойынша теориялық мәліметтер, практикалық жұмыстар сипаттамасы берілген.</t>
  </si>
  <si>
    <t>Шекаралық есептердің теориясы</t>
  </si>
  <si>
    <t>6М060100 – Математика мамандығының магистранттары үшін оқу құралы. Оқу құралы оқу жоспарының талаптарына және «Шекаралық есептер теориясы» пәні бағдарламасына сай жасалған. Оқу құралында сызықты операторлар, сызықты кеңістіктер,дифференциалдық операторлар, толқындық операторлар бойынша теориялық мәліметтер, практикалық жұмыстар сипаттамасы берілген.</t>
  </si>
  <si>
    <t>Шамахай Қ.</t>
  </si>
  <si>
    <t>Абайтану дәрістері. І том</t>
  </si>
  <si>
    <t>Абайтану дәрістері. ІІ том</t>
  </si>
  <si>
    <t>Әлем журналистикасының тарихы</t>
  </si>
  <si>
    <t>Сөз бостандығының журналистикадағы орны</t>
  </si>
  <si>
    <t>Телевизия журналистикасы: Теория және практика</t>
  </si>
  <si>
    <t>Шанлаяков А.С.</t>
  </si>
  <si>
    <t>Жанармай,жағармай,су</t>
  </si>
  <si>
    <t>Шапекова Н.Л., Кухар Е.В., Акимбаева А.К., Киян В.С.</t>
  </si>
  <si>
    <t>Краткий атлас грибов рода Trichophyton – типичных возбудителей онихомикозов</t>
  </si>
  <si>
    <t>атлас</t>
  </si>
  <si>
    <t>В иллюстрированный атлас включены подробные описания 10 видов грибов рода Trichophyton – типичных возбудителей онихомикозов, выделенных из пораженных ногтей больных пациентов в ходе выполнения научно-исследовательской работы в рамках проекта «Молекулярно-генетическая характеристика возбудителей онихомикозов и создание коллекции микроорганизмов – продуцентов специфических антигенов» в 2012-2014 годы. В атласе представлена авторская схема описания грибов рода Trichophyton и содержит сведения о макро- и микроморфологии рассматриваемых видов рода Trichophyton. Представлены фотографии клинических штаммов рода Trichophyton, иллюстрирующие их изменчивость, плеоморфизм, а также сходство и отличие от первично выделенных штаммов. Методическое пособие предназначено для научных сотрудников, медицинских и ветеринарных микологов, биологов, студентов вузов, занимающихся проблемами микологии, а также для широкого круга специалистов медицинских и ветеринарных служб.</t>
  </si>
  <si>
    <t>Шапкенов Б.К., Кайдар А.Б., Кайдар М.Б.</t>
  </si>
  <si>
    <t>Оптимизация параметров и режимов работы городских электрических сетей</t>
  </si>
  <si>
    <t>В монографии рассмотрены существующие способы и технические средства симметрирования режимов работы распределительных электрических сетей 0,38 кВ. Приведены экспериментальные исследования дополнительных потерь и качества электрической энергией, обусловленные несимметрией токов, в сетях 0,38 кВ. Монография представляет интерес для специалистов руководящего и среднего звена в области энергетики, преподавателей, докторантов, магистрантов и студентов электротехнических специальностей.</t>
  </si>
  <si>
    <t>Электроснабжение на основе возобновляемых источников энергии</t>
  </si>
  <si>
    <t>В учебной пособии рассмотрены автономные системы электроснабжения на основе возобновляемых источников энергии, эффективность использования их для метеорологических условий г. Павлодара.Изложены способ зарядки аккумуляторов от солнечных батарей, способ удвоения скорости ветроагрегатоов, способ автоматического изменения геометрии лопасти, топология инверторов для ветросолнечной электростанции, методы диагностики неисправностей в инверторе и защита локальной системы электроснабжения. Пособие, подготовлено по материалам диссертации Кайдар А.Б., представляет интерес для специалистов в области энергетики, преподавателей, аспирантов и студентов электротехнических специальностей</t>
  </si>
  <si>
    <t>Шапкина Е.В.</t>
  </si>
  <si>
    <t>Связи с общественностью</t>
  </si>
  <si>
    <t>Шарипбай А.А</t>
  </si>
  <si>
    <t>Теория языков и автоматов 2-е издание</t>
  </si>
  <si>
    <t>В учебнике рассматриваются различные типы механизмов порождения и распознавания языков, их структуры, принципы работы и свойства, показываются многочисленные примеры, даются задания, ставятся вопросы и предлагаются тесты.Содержание учебника составлено в соответствии с государственным общеобязательным стандартом образования по специальности Информатика и с целью применить кредитную технологию и имеет три уровня, что позволит проводить на четырех уровнях (текущий, промежуточный, рубежный и итоговый) контроль знаний: Учебником могут пользоваться студенты, магистранты, докторанты и преподаватели специальностей Вычислительная техника и программное обеспечение, Информационные системы, Автоматизация и управление, а также ученые и другие, занимающиеся исследованием или приложением теории языков и автоматов.</t>
  </si>
  <si>
    <t>Шарипбай А.А.</t>
  </si>
  <si>
    <t>Информатика на казахском языке</t>
  </si>
  <si>
    <t>Оқулық қазіргі кезде ең қажетті және өте жылдам дамып келе жатқан Информатика ғылымының негізгі бөліктерін оқып білуге арналған. Онда ақпарат, деректер құрылымы, алгоритм, алгоритмдік тіл, басқару құрылымдары, компьютерлік жүйе, программалау тілі, ақпаратты сұрыптау әдістері сияқты ұғымдар қарастыралады. Оқулықтың мазмұны Информатика мамандығы бойынша Мемлекеттік жалпыға міндетті білім беру стандартына сәйкес жазылған. Оқу материалы кредиттік технологияны қолдануға арналған, ол үш деңгейден тұрады: модул, блок, дәріс. Бұл білімді бақылаудың төрт деңгейде жүргізуге мүмкіндік береді: дәріс деңгейінде – ағымдағы бақылау, блок деңгейінде – аралық бақылау, модул деңгейінде – белестік бақылау, оқулық деңгейінде – қорытынды бақылау. Білімді бағалау осы деңгейлерге сәйкес құрастырылған тестілер арқылы жүзеге асырылады.
 Оқулықпен Информатика, Есептеу техникасы және программалық қамтым, Ақпараттық жүйелер, Автоматтандыру және басқару, Математикалық және компьютерлік моделдеу, Ақпараттық қорғау жүйелері мамандықтарының студенттері, магистранттары, докторанттары, оқытушылары, ғалымдары және информатиканы өздігінен оқып білем дегендердің барлығы пайдалана алады.</t>
  </si>
  <si>
    <t>Информатика  на русском языке</t>
  </si>
  <si>
    <t>Учебник предназначен для изучения основных разделов самой быстроразвивающей в настоящее время науки Информатики.
 Содержание учебника составлено в соответствии с Государственным общеобязательным стандартом образования по специальности Информатика. Учебный материал организован так, чтобы можно было применить кредитную технологию, он состоит из трех уровней: модуль, блок, урок. Это позволит обучать и проводить контроль знаний на четырех уровнях: на уровне урока – текущий контроль, на уровне блока – промежуточный контроль, на уровне модуля – рубежный контроль, на уровне учебника – итоговый контроль. Оценка знаний осуществляется с помощью тестов, составленных в соответствии с этими уровнями.
 Учебником могут пользоваться студенты, магистранты, докторанты, преподаватели, ученые по специальностей Информатика, Вычислительная техника и программное обеспечение, Информационные системы, Автоматизация и управление, Математическое и компьютерное моделирование, Системы информационной беопасности, а также все, кто самостоятельно желает изучить информатику.</t>
  </si>
  <si>
    <t>Тілдер мен автоматтар теориясы. 2 басылым</t>
  </si>
  <si>
    <t>Оқулықта тілдерді тудыру және тану механизмдерінің әртүрлі типтері, олардың құрылымдары, жұмыс істеу принциптері және қасиеттері қарастыралады, көптеген мысалдар көрсетіледі, тапсырмалар беріледі және сұрақтар қойылады. Ондағы оқу материалдарының құрылымы кредиттік технологияны қолданылатындай етіп ұйымдастырылған. Бұл білімді бақылаудың төрт деңгейде жүргізуге мүмкіндік береді: дәріс деңгейінде – ағымдағы бақылау, блок деңгейінде – аралық бақылау, модул деңгейінде – белестік бақылау, оқулық деңгейінде – қорытынды бақылау. Білімді бақылау осы деңгейлерге сәйкес құрастырылған тестілер арқылы жүзеге асырылады.
 Оқулық жоғарғы білімнің информатика мамандығының жалпы білім беру мемлекеттік стандартына сәйкес жасалған. Сонымен қатар, ол есептеу техникасы және программалық қамтама, ақпараттық жүйелер, автоматтандыру және ақпараттандыру мамандықтарының студенттеріне, магистранттарға, докторанттарға, оқытушыларға, ғалымдарға және формалды тілдер мен автоматтар теориясын өздігінен оқып білем деген барлық азаматтарға арналған.</t>
  </si>
  <si>
    <t>Шарипбай А.А., Омарбекова А.С., Ниязова Р.С.</t>
  </si>
  <si>
    <t>Зертханалық жұмыстарға арналған әдістемелік нұсқаулар «UML және RATIONAL ROSE»</t>
  </si>
  <si>
    <t>Берілген әдістемелік нұсқаудың мақсаты магистранттарға UML тілінің негізінде, объектіге бағытталған жобалау позициясындағы ақпараттық жүйелерді жобалау технологияларын меңгеруге көмек көрсету болып табылады. Магистрант UML тілінің негізгі түсінктерімен таныс деп есептелінеді. Лабораториялық жұмысты орындау үшін IBM Rational Rose программалар пакеті қажет. 11 және 12 лабораториялық жұмыстарды орындау үшін Rose Delphi Link пакеті мен BorlandDelphi құру ортасы орнатылуы қажет. 
 Әдістемелік нұсқаулар 6М060200 «Информатика» және 6М070400 «Есептеу техникасы және программалық қамтама» мамандықтарына арналған</t>
  </si>
  <si>
    <t>Шарипбай А.А., Омарбекова А.С., Ниязова Р.С. Барлыбаев А.</t>
  </si>
  <si>
    <t>Объектіге бағытталған деректер базасымен жұмыс</t>
  </si>
  <si>
    <t>Берілген оқу құралының зерттеу пәні ретінде CACHE деректер базасын басқарудың кейінгі реляциялық жүйесі ұсынылады. Оқулықта UML диаграммалары арқылы берілген объектілік жобаны жүзеге асыру мысалдары қамтылған. CACHE ДББЖ-де көп өлшемді CACHE деректер құрылымының негізінде деректердің объектілік моделімен қатар реляциялық моделі де жүзеге асырылады. Деректерге қатысты өзара үйлесімді екі көзқарас бар: объектілер сипаттамаларын өзгерту кестелердің сипаттамаларының өзгеруіне әкеледі және керісінше.
 Оқу құралы деректер базасын басқару жүйесі оқытылатын мамандықтар бойынша білім алатын ЖОО студенттері мен магистранттарға арналған. Бұл оқулық өз бетімен білім ізденушілерге көп көмектесері сөзсіз.</t>
  </si>
  <si>
    <t>Шарипханова А.С., Даутова З.С.</t>
  </si>
  <si>
    <t>Биологияны оқыту әдістемесі</t>
  </si>
  <si>
    <t>Биологияны оқыту әдістемесі - оқу бағдарламасына сай оқу әдістемесінің жалпы мәселелерінің теориялық материалдары мен студенттердің білім жетістігін бақылау тест тапсырмалары беріліп, әрбір бөлім соңында бекіту сұрақтары және әдебиеттер тізімі ұсынылған. Қазақ тіліндегі оқулықтардың толықтырылған нұсқасы ретінде, оқу құралы 5В011300 «Биология» және 5В011200 «Химия» мамандықтарының студенттері мен 6М011300-«Биология» мамандығының магистранттары үшін өте құнды оқу құралы болып табылады. Жалпы оқу құралы педагогикалық оқу орындары студенттеріне, мектеп, колледж мұғалімдеріне және ЖОО-ның қызметкерлеріне арналған.</t>
  </si>
  <si>
    <t>Жаңартылған мазмұндағы биологияны оқыту әдістемесі</t>
  </si>
  <si>
    <t>Жаңартылған мазмұндағы биологияны оқыту әдістемесі оқу құралында болашақ мұғалімдік мамандықта оқитын биолог студенттермен «Биологияны оқыту әдістемесі» пәні бойынша жүргізілетін сабақ түрлерін өткізуге әдістемелік бағыттар мен нұсқаулықтар, оқу-тәрбие және кәсіптік педагогикалық іс-тәжірибенің құжаттарын рәсімдеу үлгілері беріледі. Ұсынылып отырған оқу құралын 5В011300, 6М011300 - «Биология» мамандықтарының студенттері мен магистранттары ғана емес, сонымен қатар биология пәнінің мұғалімдеріне де биологияны жаңартылған мазмұнда оқытуда әдістемелік көмек ретінде қолдануға ұсынылады.</t>
  </si>
  <si>
    <t>Шаханова Г.А.</t>
  </si>
  <si>
    <t>Основы статистической физики и термодинамики</t>
  </si>
  <si>
    <t>Рассматриваются основы статистической физики и термодинамики. Поясняется физический смысл и содержание основных законов и понятий с точки зрения статистического и термодинамического методов. Обсуждаются вопросы строения и свойств тел согласно классической теории, сравниваются свойства идеальных, реальных и разреженных газов.</t>
  </si>
  <si>
    <t>Шаханова Г.А., Амангалиева Р.Ж.</t>
  </si>
  <si>
    <t>Статистикалық физика және термодинамика негіздері</t>
  </si>
  <si>
    <t>2020, август</t>
  </si>
  <si>
    <t>Ұсынылып отырған оқу құралында статистикалық физика мен термодинамика негіздері қарастырылады. Негізгі заңдардың, түсініктердің мазмұны мен физикалық мағынасын статистикалық және термодинамикалық әдістер негізінде түсіндіреді. Классикалық теорияға сәйкес денелердің құрылысы мен қасиеттері талқыланады, идеал, нақты және сиретілген газдардың қасиеттері салыстырылады</t>
  </si>
  <si>
    <t>Шахарова А.Е.</t>
  </si>
  <si>
    <t>Учебник охватывает полный курс дисциплины «Бухгалтерский учет» по специальности 5В050600 «Экономика», содержит систематизированное изложение учебной дисциплины, соответствующее ГОСО РК, Типовой учебной программе с учетом последних изменений в бухгалтерском учете.В учебнике даны основы знаний о бухгалтерском учете как одной из функций управления, направленной на получение необходимой информации о финансово-хозяйственной деятельности хозяйствующего субъекта .Все главы учебника сопровождаются вопросами для самопроверки, практическими и тестовыми заданиями, позволяющими студентам контролировать усвоение материала.Учебник предназначено для студентов высших учебных заведений, обучающихся в системе бакалавриата по направлениям «Экономика», а также может быть использован студентами других специальностей при изучении бухгалтерского учета.</t>
  </si>
  <si>
    <t>Шаштыгарин М.М.</t>
  </si>
  <si>
    <t>Білім алушылардың техникалық шығармашылығын зерттеу</t>
  </si>
  <si>
    <t>Монографияда педагогикалық білім беру жүйесіндегі техникалық шығармашылықтың ғылыми және практикалық мәселелері зерттеледі. Білім алушылардың техникалық шығармашылығын қалыптастырудың әдіснамалық алғы шарттары ашылған және негізделген. Кітап жоғары білім алу орындарының білім алушыларына және магистранттарына арналған.</t>
  </si>
  <si>
    <t>Шаштыгарин М.М., Дүйсенбаев А.Қ.</t>
  </si>
  <si>
    <t>Бұл оқу құралы мазмұнында кәсіптік оқыту әдістемесінің теориялық-әдіснамалық негіздері, пәнаралық бағыттағы салалары мен процестерін, заңдылықтары қарастырылады. Сонымен қатар практикалық сабақтардың жоспары, зертханалық жұмыс тапсырмалары, мәнжазба тақырыптары, емтихан тапсырмалары, глоссарий, әдебиеттер тізімі берілген. Оқу құралы 5В012000 – «Кәсіптік білім» мамандығының студенттеріне, магистранттарға арналған</t>
  </si>
  <si>
    <t>Шаяхметов А. Б.</t>
  </si>
  <si>
    <t>Использование численных методов для моделирования систем (По специальности: Технологические машины и оборудование по отраслям). Часть 2</t>
  </si>
  <si>
    <t>В учебном пособии рассматриваются корреляционно-регрессионный анализ и моделирование, математические модели термодинамических процессов, уравнение энергии, математическое моделирование процессов в идеальной среде, моделирование в опытах. теория подобия, математические модели программы ДИЗЕЛЬ-РК, системы автоматизации инженерных расчетов. Предназначено для магистрантов, обучающихся по специальности Технологические машины и оборудование</t>
  </si>
  <si>
    <t>Технологические процессы машиностроительного производства. Часть 2</t>
  </si>
  <si>
    <t>В учебном пособии рассматриваются основы разработки технологического процесса изготовления детали, ресурсосберегающие технологии машиностроения, основы технологии сборки изделий, металлургическое производство, обработка металлов давлением, литейное, сварочное производства, обработка резанием. Предназначено для магистрантов, обучающихся по специальности 6М072400-Технологические машины и оборудование</t>
  </si>
  <si>
    <t>Шаяхметов Н.У</t>
  </si>
  <si>
    <t>XX- ғасырдағы Қазақстан тарихы</t>
  </si>
  <si>
    <t>Оқу құралы ХХ ғасырдағы Қазақстан тарихына арналған. Бұл кезең үш дәуірдің тоғысында: Ресей империясы тұсында, кеңестік жүйеде және тәуелсіздік жағдайында өрбіген тарихи оқиғаларды қамтиды. Бұл оқу құралы Отан тарихы бойынша білім берудің қазіргі талаптарын есепке ала отырып жазылды. Оқу құралы студенттерге, оқытушылар мен Отан тарихына қызығушылық танытатын көпшілік оқырман қауымға арналған.</t>
  </si>
  <si>
    <t>Шаяхметов Н.У.</t>
  </si>
  <si>
    <t>Рухани жаңғыру</t>
  </si>
  <si>
    <t>Оқу-әдістемелік құралда Қазақстан Республикасының Президенті Н.Ә. Назарбаевтың «Болашаққа бағдар: рухани жаңғыру» бағдарламалық мақаласының басты тұжырымдары мен бағыттары бойынша түсініктемелер беріліп, білім алушылар үшін әдістемелік нұсқаулар жасалады. Әдістемелік құрал оқу орындарының білім алушылары мен еліміздің рухани дамуына қызығушылық танытқан көпшілік қауымға арналған.</t>
  </si>
  <si>
    <t>Шаяхметова Б.К., Жанбусинова Б.Х., Шаукенова К.С., Искакова Г.Ш.</t>
  </si>
  <si>
    <t>Теория функций комплексных переменных</t>
  </si>
  <si>
    <t>В данном учебном пособие изучаются комплексные числа и действия над ними, функции комплексной переменной, конформные отображения, дробно- линейные отображения, степенная функция и функция , показательная и логарифмическая функции, тригонометрические и обратные тригонометрические функции, общие степенная и показательная функции, функция Жуковского, интеграл от функции комплексной переменной, интегральная теорема и формула Коши, ряды аналитической функции, Тейлора. Лорана, изолированные особые точки, а также вычеты и их приложения к вычислению интегралов.
 В учебном пособие полностью предоставлен комплекс лекции, примеры с решениями, тестовые вопросы и упражнения для самоконтроля по дисциплине «Теория функций комплексных переменных».</t>
  </si>
  <si>
    <t>Шаяхметова Н.К</t>
  </si>
  <si>
    <t>Казахские фразеологизмы в картинках. Учебное пособие для изучающих казахский язык и русский язык как иностранный</t>
  </si>
  <si>
    <t>Шаяхметова Н.К.</t>
  </si>
  <si>
    <t>Русский язык. Обучение научному стилю</t>
  </si>
  <si>
    <t>Цель пособия – совершенствование языковой подготовки сту-дентов, развитие умений и навыков письменной речи. Языковые яв-ления, характерные для научного стиля речи, рассматриваются на основе научно-популярных текстов по физике, математике, химии, биологии и текстов технических специальностей.</t>
  </si>
  <si>
    <t>Шевко В.М., Каратаева Г.Е.,</t>
  </si>
  <si>
    <t>Основы безотходных технологий в цветной металлургии</t>
  </si>
  <si>
    <t>Пособие содержит материал об основных принципах организации безотходных технологий, переработки вторичного сырья тяжелых цветных и легких металлов, новых методах комплексной переработки минерального сырья, а также о современных проблемах и перспективах охраны природы в металлургии. Оно может быть полезно для студентов и магистрантов родственных специальностей, а также для докторантов, научных работников и инженерно-технических специалистов, работающих в области цветной металлургии.
 Учебное пособие предназначено для магистрантов специальности 6М070900 – Металлургия.</t>
  </si>
  <si>
    <t>Шевчук Е. В., Астапенко Н.В.</t>
  </si>
  <si>
    <t>Сборник задач и упражнений по структурам данных и программированию</t>
  </si>
  <si>
    <t>Учебное пособие представляет собой систематизированный по темам сборник задач и упражнений по структурам данных и программированию. Пособие предназначено для студентов, обучающихся по образовательным программам, содержащим такие дисциплины обязательного компонента или компонента по выбору, как: «Алгоритмизация и языки программирования», «Технологии программирования» а также другие дисциплины направления «Программирование». Предложенные темы входят в содержание всех дисциплин направления «Программирование», что позволяет использовать сборник на занятиях дисциплин, связанных с программированием</t>
  </si>
  <si>
    <t>Шевчук Е. В., Кольева Н. С., Шоткин Р.К.</t>
  </si>
  <si>
    <t>Решение финансовых и экономических задач в среде Еxcel</t>
  </si>
  <si>
    <t>Владение современными методами решения экономических задач, финансовых вычислений является необходимым условием успешной профессиональной деятельности предпринимателя, менеджера, банковского работника, экономиста, управленца. Эти методы приобретают все большее значение при принятии управленческих решений, когда для их обоснования требуется найти рациональные и логические аргументы. Пособие представляет собой руководство к выполнению лабораторных работ по дисциплинам финансово-экономического направления для студентов и магистрантов экономических и IT-специальностей. Содержание учебно-методического пособия соответствует содержанию таких дисциплин, как "Информационные системы в финансово-экономических расчетах", "Информационные системы в бизнесе и предпринимательстве", "Информационные системы учета и анализа", "Финансовая математика", ”Экономическая информатика”, “Математическая экономика”, а также других IT-дисциплин экономического направления.В теоретической части пособия рассмотрены особенности использования финансовых функций в Excel 2016. В практической части рассмотрены примеры решения различных экономических задач, в том числе по кредитным вычислениям, с применением различных функций Excel 2016.Лабораторные задания направлены на формирование таких компетенций, как: владеть основными методами, способами и средствами получения, хранения, переработки информации, иметь навыки работы с компьютером как средством управления информацией, способность работать с информацией в глобальных компьютерных сетях, осуществлять сбор, анализ и обработку данных, необходимых для решения поставленных экономических задач, использовать для решения аналитических и исследовательских задач современные технические средства и информационные технологии.
 Материал пособия изложен в доступной форме и сопровождается многочисленными, подробными примерами.</t>
  </si>
  <si>
    <t>Шевчук Е.В. Шпак А.В.</t>
  </si>
  <si>
    <t>Интеллектуальные информационные системы</t>
  </si>
  <si>
    <t>Пособие предназначено для улучшения организационной и со-держательной компоненты дисциплин «Интеллектуальные информа-ционные системы», «Системы искусственного интеллекта», «Экс-пертные системы», «Системы поддержки принятия решений», «Ин-формационно-управляющие системы» для студентов и магистрантов IT-специальностей. Пособие содержит теоретическую часть, тесты для самопроверки и коды правильных ответов.</t>
  </si>
  <si>
    <t>Шевчук Е.В., Астапенко Н.В.</t>
  </si>
  <si>
    <t>Решение математических и экономических задач в среде Mathcad</t>
  </si>
  <si>
    <t>Шевчук Е.В., Кольева Н.С.</t>
  </si>
  <si>
    <t>Педагогические технологии в обучении информатики</t>
  </si>
  <si>
    <t>Учебное пособие «Педагогические технологии в обучении информатике» предназначено для студентов, магистрантов, докторантов и преподавателей педагогических специальностей. Данное пособие содержит краткий курс лекций, в котором изложены современные образовательные технологии, описаны способы овладения педагогическими технологиями, предложен методический материал для лабораторных занятий и самостоятельной работы по формированию профессиональных компетенций.</t>
  </si>
  <si>
    <t>Программирование на Pascal</t>
  </si>
  <si>
    <t>Данное пособие содержит последовательное изложение основ программирования на примере языка Pascal. В учебном пособии рассматриваются структурная и объектно-ориентированная технология программирования, методы проектирования и отладки программ, основные структуры данных. Пособие предназначено для студентов IT-специальностей, а также в помощь преподавателям дисциплин направления «Программирование». Кроме того, учебное пособие может быть использовано в качестве справочника.</t>
  </si>
  <si>
    <t>Программирование на С++</t>
  </si>
  <si>
    <t>Учебное пособие дает базовую теоретическую подготовку для профессионального развития в области программирования. Пособие предназначено для студентов IT-специальностей, а также в помощь преподавателям дисциплин направления «Программирование». В пособии просто и доступно объясняются основные принципы программирования на языке С++. Подробно рассмотрен синтаксис языка, каждая тема снабжена примерами программ</t>
  </si>
  <si>
    <t>Частные методики и технологии преподавания информатики</t>
  </si>
  <si>
    <t>Шевчук Е.В., Халина М.В.</t>
  </si>
  <si>
    <t>Информационно – коммуникативные технологии в обучении младших школьников</t>
  </si>
  <si>
    <t>Шевчук Е.В., Шпак А. В., Кольева Н.С.</t>
  </si>
  <si>
    <t>Contemporary Tendencies Of Education</t>
  </si>
  <si>
    <t>Основная цель курса - расширение профессиональных знаний и развитие соответствующих умений и компетенций будущих педагогов на основе систематизации и обобщения информации по проблеме современных тенденций в образовании. Программа данного курса построена на концептуальной идее целостности и гуманизации педагогического процесса. Современные научные подходы предполагают разработку данного курса в единстве его теоретической и технологической сторон.Учебно-методическое пособие содержит курс лекций, примеры практических работ, материалы для организации самостоятельной работы обучающихся, материалы для контроля результатов обучения.</t>
  </si>
  <si>
    <t>Шевчук Е.В., Шпак А.В., Кольева Н. С.</t>
  </si>
  <si>
    <t>Information and communication Technologies</t>
  </si>
  <si>
    <t>Курс «Информационно-коммуникационные технологии» может быть рассмотрен как единая система целей, содержания, методов, форм, средств обучения и управления образовательной деятельностью с использованием новейших информационных технологий. Основная цель курса – расширение профессиональных знаний и развитие информационной компетентности будущих педагогов на основе систематизации и обобщения информации об использования информационных технологий в образовании</t>
  </si>
  <si>
    <t>Шевчук Е.П., Кривошеина Н.В., Сакенова Р.Е., Бектасова Г.С.</t>
  </si>
  <si>
    <t>Курс лекций по моделированию физических процессов.</t>
  </si>
  <si>
    <t>Учебное пособие представляет собой лекционный курс для дисциплин «Моделирование физических процессов на ЭВМ» и «Компьютерное моделирование физических процессов». Пособие предназначено для студентов специальностей: 5В011000 – «Физика», 5В060400 – «Физика», 5В060500 – «Ядерная физика», а также для магистрантов специальностей: 6М011000 _ «Физика», 6М060400 – «Физика». Курс лекций – одна из трех книг представленных для вышеуказанных дисциплин. Наряду с ним готовятся к печати книги: Методические указания для выполнения практических занятий, Методические указания для построения компьютерных моделей (лабораторные работы).
 Учебное пособие «Курс лекций по моделированию физических процессов» предназначено для изучения и подготовки ко всем видам учебных занятий.</t>
  </si>
  <si>
    <t>Шевчук Е.П., Орлова Ю.А., Баймолданова Л.С., Бектасова Г.С., Смолина Г.С.</t>
  </si>
  <si>
    <t>Лабораторный практикум по физике. Методические указания по выполнению электронных лабораторных работ</t>
  </si>
  <si>
    <t>Методические указания представляют собой сборник электронных лабораторных работ по курсу общей физики средней школы для 10-11 классов на казахском, русском и английском языках. Учебное пособие предназначено для учеников 10-11 классов общеобразовательных школ, а также для студентов очной, заочной и дистанционной форм обучения специальностей: 5В011000 – «Физика», 5В060400 – «Физика», 5В060500 – «Ядерная физика», 5В011100 – «Информатика» на занятиях по дисциплинам «Методика преподавания физики», «Школьный физический практикум». 
 Методические указания помогут учащимся при выполнении лабораторных работ и студентам на занятиях, а также при прохождении учебной, профессиональной практик.</t>
  </si>
  <si>
    <t>Шевчук Е.П., Сакенова Р.Е., Бектасова Г.С.</t>
  </si>
  <si>
    <t>Лабораторный практикум к курсу лекций по моделированию физических процессов.</t>
  </si>
  <si>
    <t>Учебно-методические указания</t>
  </si>
  <si>
    <t>Учебно-методические указания представляют собой набор практических заданий (7 работ для моделирования процессов), по тематике лекционного комплекса для дисциплин «Моделирование физических процессов на ЭВМ» и «Компьютерное моделирование физических процессов». Пособие предназначено для студентов специальностей: 5В011000 – «Физика», 5В060400 – «Физика», 5В060500 – «Ядерная физика», а также для магистрантов специальностей: 6М011000 _ «Физика», 6М060400 – «Физика». Учебно-методические рекомендации – одна из трех книг представленных для вышеуказанных дисциплин. Наряду с этим пособием изданы книги: Методические указания для выполнения практических занятий (лабораторные работы), а также лекционный курс по моделированию физических процессов.</t>
  </si>
  <si>
    <t>Моделирование физических процессов. Лабораторный практикум</t>
  </si>
  <si>
    <t>Практикум содержит 20 лабораторных работ по моделированию физических процессов в электронных таблицах MS Excel, а также сведения, необходимые для их выполнения. В конце каждой работы приводятся задания для самостоятельного выполнения.
 Пособие предназначено для студентов физических специальностей, а также школьников старших классов с углубленным изучением физики, начинающих изучать электронные таблицы.</t>
  </si>
  <si>
    <t>Шевчук Е.П., Смолина Г.С., Бектасова Г.С., Иманжанова К.Т., Галитовская П.Д.</t>
  </si>
  <si>
    <t>Основы физики и астрономии.</t>
  </si>
  <si>
    <t>Книга представляет собой краткий курс лекций по основам физики и астрономии. Учебник «Основы физики и астрономии» предназначен для студентов нефизических специальностей. Краткий курс лекций содержит контрольные вопросы для самопроверки знаний студентов и магистрантов после каждой лекции. Представлен перечень примерных тем для написания рефератов и докладов по пройденным темам.</t>
  </si>
  <si>
    <t>Шевчук Е.П., Смолина Г.С., Кривошеина Н.В., Бектасова Г.С., Филатова О.Н.</t>
  </si>
  <si>
    <t>Статистическая физика и термоинамика.</t>
  </si>
  <si>
    <t>Книга представляет собой избранные главы курса статистической физики и термодинамики. Учебник предназначен для студентов специальностей: 5В011000 – «Физика», 5В060400 – «Физика», 5В060500 – «Ядерная физика», а также для магистрантов специальностей: 6М011000 – «Физика», 6М060400 – «Физика». Избранные главы помимо теоретического материала содержат тестовые задания и контрольные вопросы для самопроверки знаний студентов и магистрантов. Учебник «Статистическая физика и термодинамика» предназначен для изучения и подготовки ко всем видам учебных занятий по дисциплинам «Молекулярная физика», «Статистическая физика и основы физической кинетики», «Основы термодинамики и статистической физики» и другие.</t>
  </si>
  <si>
    <t>Шевчук Е.П., Смолина Г.С., Крифошеина Н.В.,
 Филатова О.Н., Ергалиев Е.К.</t>
  </si>
  <si>
    <t>Методика преподавания математики в основной школе</t>
  </si>
  <si>
    <t>математика/физика</t>
  </si>
  <si>
    <t>Учебное пособие представляет собой краткий курс лекций с материалами по методике преподавания математики для организации самостоятельной работы студентов с заданиями и методическими рекомендациями к практическим занятиям по ним, дополненных вопросами для самопроверки и рекомендуемой литературой. Пособие может быть полезно как студентам, магистрантам, так и преподавателям математических и физико-математических специальностей средних школ, педагогических колледжей. Оно имеет практическую ценность для учителей школ, лицеев, гимназий с целью повышения их профессионального мастерства и формирования творческого начала.</t>
  </si>
  <si>
    <t>Шевчук Е.П., Тусупжанов А.Е., Бектасова Г.С., Квеглис Л.И.</t>
  </si>
  <si>
    <t>Семинарские и практические занятия к дисциплинам атомной и ядерной физики</t>
  </si>
  <si>
    <t>Учебно-методические указания представляют собой сборник методических указаний для решения задач с примерами решений, а также тестовые задания для сдачи рейтингов. Предназначены для студентов специальности 5В011000 – «Физика», 5В060400 – «Физика», 5В060500 – «Ядерная физика», 6М060400 – «Физика» на занятиях по дисциплинам «Физика атома и атомного ядра», «Введение в физику атомного ядра», «Структура атомного ядра», «Физические основы атомной энергетики», «Физика деления и синтеза ядер».
 Учебно-методические указания помогут студентам и магистрантам при выполнении семестровых задач и для подготовки к семинарским занятиям, для успешной сдачи рейтингов.</t>
  </si>
  <si>
    <t>Шевчук Е.П./ Shevchuk E.P., Sakenova R.E., Bektasova G.S.</t>
  </si>
  <si>
    <t>Modeling of physical processes. Laboratory practical work</t>
  </si>
  <si>
    <t>Methodical instructions</t>
  </si>
  <si>
    <t>The workshop includes 20 laboratory works for modeling of physical processes in MS Excel spreadsheets, as well as the information required for their implementation. There are individual tasks in the end of each work.
 The manual is intended for high school students with in-depth study of physics and students of physical disciplines, beginners to learn spreadsheets. 
 «Семинар включает в себя 20 лабораторных работ по моделированию физических процессов в таблицах MS Excel, а также информацию, необходимую для их реализации. В конце каждой работы выполняются индивидуальные задачи. Пособие предназначено для старшеклассников с углубленным изучением физики и студентов физических дисциплин, начинающих изучать электронные таблицы.</t>
  </si>
  <si>
    <t>Шеденов Ө.Қ., Х.Х. Кусаинов Х.Х.,
  Жунусов Б.А., Турганбаев М.Ә.</t>
  </si>
  <si>
    <t>Аймақтық экономика және басқару</t>
  </si>
  <si>
    <t>«Аймақтық экономика және басқару» пәні бойынша оқулық пәннің типтік бағдарламасы негізінде дайындалды. Оқулықта айрықша ғылым саласы ретіндегі аймақтық экономика және басқару пәнінің теориясы және негізгі түсініктері, аймақтық зерттеу әдістері, Қазақстанның аймақтық дамуының өзекті мәселелері, аймақтық дамуды реттеу құралдары мен нысандары қарастырылады. Аймақтық экономиканың теориялық құрылымы, оның шетелдік және отандық ғылым шеңберіндегі эволюциясы талданады. Аймақтық дамудың макроэкономикалық көрсеткіштері, аймақтық дамудың әлеуметтік-экономикалық индикаторлары сипатталады. Аймақтық дамуды реттеудегі шетелдік тәжірибелер зерттеліп, отандық аймақтық саясатқа қолдану механизмдері ұсынылады. Оқулық осы пән бойынша типтік бағдарлама құрылымына сәйкес жазылып, жоғары оқу орындарының студенттеріне, магистранттарына және оқытушыларына арналған.</t>
  </si>
  <si>
    <t>Шекеева К.Қ.</t>
  </si>
  <si>
    <t>Химиялық технологиядағы жоғары температуралы үрдістер</t>
  </si>
  <si>
    <t>«050721»-Бейорганикалық заттардың химиялық технологиясы және т.б. мамандықтарына арналып жазылған "Химиялық технологиядағы жоғары температуралы үрдістер" оқу құралында жоғары температуралы үрдіс технологиясы кеңірек баяндалып, ондағы қолданылатын қондырғылар мен өндірісте пайдаланатын материалдарға, көбінесе ұнтақ және композициялық материалдар мен қаптауға негізделген. Жалпы оқу құралында үрдістің негізін түсіну үшін жоғары температуралы үрдістің теориясына кеңірек көңіл бөлінген: жоғары температуралы үрдістің нәтижесінде түзілген реагенттер арасындағы химиялық реакциялар, термодинамикалық есептеулер, жану өнімдерінің құрамы, жану заңдылықтары, жоғары температуралы үрдістің ерекшеліктері, фазалар түзілу және жоғары температуралы жүйе өнімдерінің түзілуі және т.б. Сонымен қатар, жоғары температуралы үрдістің белгілі технологиялары келтірілген. Жоғары температуралы үрдіс жүретін қондырғылар мен жоғары температуралы үрдіс технологиясымен алынған әртүрлі заттардың қасиеттері, оларды өндірісте пайдалануымен таныстыру. Соңында, өндірістегі техника қауіпсіздігі мен техникалық бақылау, өнімнің химиялық талдауы, стандарттау және экономикалық тиімділігі көрсетілген. Қазақ жастарына ана тілінде жазылған бұл оқу құралы арқылы осы курсты тереңірек оқыту мақсатында, студенттерді келешекте білікті маман –технолог, зерттеуші, өндіруші-кәсіпкер ретінде қалыптасуына, жоғары температуралы үрдістер технологиясы бағытында қазіргі заман талабына сай кадрлар дайындауға өз үлесін қосу болып табылады.</t>
  </si>
  <si>
    <t>Шекеева.К</t>
  </si>
  <si>
    <t>Ауыл шаруашылық Жоғары оқу орындарының «Агрономия», «Өсімдік қорғау», «Топырақтану және агрохимия», «Жеміс-көкөніс шаруашылығы», «Ветеринарлық медицина», «Ветеринарлық санитария», «Азық-түлік тағамдары технологиясы», «Стандарттау, метрология және сертификаттау» мамандықтарында күндізгі және сырттай бөлімдерінде, кредиттік жүйе технологиясы бойынша оқитын студенттерге арналған «Аналитикалық химия» оқу құралы. Оқулықта сапалық және сандық талдаулардың, оның ішінде гравиметрлік және титриметрлік әдістерінің теориялық негіздері, практикалық маңызы туралы кеңінен айтылған, сонымен қатар студенттердің өз беттерімен орындауына арналған көп вариантты тапсырмалар, тестер ұсынылған.</t>
  </si>
  <si>
    <t>Шенин А.С., Оспанова А.Н.</t>
  </si>
  <si>
    <t>Республика Казахстан - США: история и перспективы</t>
  </si>
  <si>
    <t>Данная монография посвящена развитию американо-казахстанских отношений в период с окончания Холодной войны по 2017 г. Особое внимание уделено важнейшим сферам двустороннего взаимодействия – политической, экономической, военной и образовательной. Текст содержит множество источников, включающих в себя законопроекты, официальные документы, архивные данные, статистику, воспоминания участников событий, анализ новостных данных, научные работы и т.д. Монография рекомендована для студентов специальностей «Регионоведение», «История», «Международные отношения», Политология, а также всем исследователям и экспертам, интересующимся историей отношений Казахстана и США после распада Советского Союза.</t>
  </si>
  <si>
    <t>Шерстюк В. Ю., Кожамкулова И. Е., Мергенбаева А. Т.</t>
  </si>
  <si>
    <t>учбное пособие</t>
  </si>
  <si>
    <t>Учебное пособие содержит все основные разделы дисциплины «Макроэкономика». На основе рационального сочетания каузальной и функциональной методологий раскрывается механизм функционирования экономики на макроуровне. Предназначено в первую очередь для студентов экономических специальностей, а также магистрантов, преподавателей экономических дисциплин и всех других, кто интересуется теоретическими основами функционирования экономики.Учебное пособие предназначено для студентов специальностей: 5В051000 – «Государственное и местное управление», 5В050600 - «Экономика», 5В050800 – «Учёт и аудит», 5В0501100 – «Маркетинг», 5В050900 – «Финансы», 5В090200 – «Туризм», 5В050700 – «Менеджмент»</t>
  </si>
  <si>
    <t>Шәріпбай А.Ә.</t>
  </si>
  <si>
    <t>Нейронные сети</t>
  </si>
  <si>
    <t>В учебном пособии рассматриваются искусственные нейронные сети, которые являются математическими моделями естественных (биологических) нейронных сетей и представляют собой совокупность связанных между собой нейронов, способные обрабатывать входную информацию и формировать выходные воздействия в процессе изменения своего внутреннего состояния во времени. Содержание учебного пособия составлено так, чтобы применить кредитную технологию обучения и имеет четыре уровня, которые позволяют проводить текущие, промежуточные, рубежные и итоговые контроли и оценки знаний. Учебным пособием могут пользоваться студенты, магистранты, докторанты и преподаватели специальностей Информатика, Системы информационной безопасности, Информационные системы, Вычислительная техника и программное обеспечение, Автоматизация и управление, Математическое и компьютерное моделирование, а также ученые и специалисты, которые интересуются искусственными нейронными сетями.</t>
  </si>
  <si>
    <t>Шилибек С.</t>
  </si>
  <si>
    <t>Топырақ және топырақтар механикасы</t>
  </si>
  <si>
    <t>Шилибеков С.К.</t>
  </si>
  <si>
    <t>Фундаменты в вытромбованных котлованах неглубокого заложения</t>
  </si>
  <si>
    <t>Шингисов А.У, Мамаева Л.А., Мусаева С.А., Кожабекова Г.А.</t>
  </si>
  <si>
    <t>Технология производства и испльзования полифитокомпонента в пищевой промышленности</t>
  </si>
  <si>
    <t>В монографии рассматриваются отдельные аспекты создания инновационных комбинированных биологически активных веществ из растительного сырья, обладающих лечебно-профилактическими свойствами, выбора сырья как источника функциональных ингредиентов, отвечающих требования науки о питании XXI века. Приведена классификация растительных биологически активных добавок, а также показана их роль в производстве продуктов питания. Отдельным вопросом рассматриваются использования комбинированного полифитокомпонента в производстве новых деликатесных мясных продуктов и кондитерских изделий. 
  Монография предназначена для преподавателей, магистрантов и докторантов технологической специальности ВУЗов, обучающихся по специальности «Технология перерабатывающих производств» и «Технология продовольственных продуктов», а также может быть полезно научным работникам занимающихся в области пищевой промышленности</t>
  </si>
  <si>
    <t>Бақ-тағы жарнама технологиясы</t>
  </si>
  <si>
    <t>Бұл оқу құралында БАҚ-тағы жарнаманың ерекшелігі, жарнаманың теориялық маңызы, жарнаманың қоғамда алар орны туралы айтылады. Жарнаманың негізгі функциялары мен принциптері, БАҚ-тың типологиясы, жарнаманың негіздері, сөз бостандығы туралы студенттерге бағыт-бағдар беріледі. Оқу құралының басты мақсаты – студенттерге БАҚ-тағы жарнама жүйесінің өзіндік ерекшеліктерін, маңызын ашу, жаңа технологиялық құрылымдардың өзгерістерін, өзара байланысын, Қазақстандағы қазіргі бұқарамен байланыс жүйесінің қалыптасуының теориялық аспектілерін көрсетуге талпыныс жасау. 
 БАҚ-тағы жарнама технологиясы аясында маркетинг элементтері, мерзімді басылымдарды әрлендіру принциптері, теледидар мен радиодағы жарнама мәтіндерін дайындау, жарнама компанияларының ерекшеліктері, жарнама материалдарында дайындауда әлеуметтік әдісті қолдану мен осы саладағы соңғы ғылыми жетістіктер қамтылған. Оқу құралы – журналистика, бұқарамен байланыс, баспа ісі мамандығында оқитын студенттерге, магистранттарға, көпшілік қауымға арналған.</t>
  </si>
  <si>
    <t>Ақселеу Сейдімбектің шығармашылық мұрасы</t>
  </si>
  <si>
    <t>Бұл «Ақселеу Сейдімбектің шығармашылық мұрасы» атты ұжымдық монография 2015-2017 жылдарға арналған ғылыми зерттеулерді гранттық қаржыландыру конкурсы аясында жазылды. Жобаның жетекшісі – филология ғылымдарының докторы, профессор М.Шындалиева.Ғылыми зерттеуде жазушының әр жылдары баспасөз бетін көрген, кітап болып басылып шыққан көркем шығармалары, әдеби-сын, ғылыми еңбектері, аудармалары, очерктері сонымен қоса әдебиеттану ғылымы саласында жазған еңбектері талданған. Еңбекте А.Сейдімбектің жазушы, публицист, зерттеуші ретіндегі қалыптасуы, шығармаларының тақырыптық-идеялық, тілдік-стильдік, жанрлық ерекшеліктері кеңінен сараланған. Осы зерттеу арқылы әңгіме, очерк, эссе жанрындағы туындылары таразыланып, жазушы-публицист ретіндегі өзіндік қолтаңбасының ерекшелік сипаты қамтылды.Монография әдебиет, журналистика саласы бойынша маманданатын студенттерге, магистранттарға, докторанттарға, көпшілік қауымға арналған</t>
  </si>
  <si>
    <t>Ақселеу Сейдімбектің: биобиблиографиялық көрсеткіші</t>
  </si>
  <si>
    <t>Журналистика жанрларының пішіндері мен функциясы</t>
  </si>
  <si>
    <t>Ұсынылып отырған оқу құралында журналистік шеберліктің, журналистің айтар ойын өз оқырмандарына жеткізе білуінің табиғи пішіні туралы жазылған. Жанрлар уақыт пен кеңістікке тәуелсіз, керісінше, айналадағы болып жатқан құбылыстар мен оқиғалардың ерекшеліктері мен сипаттамаларына тікелей тәуелді. Кез келген журналиске жанрларды білу маңызды. Қандай да бір материалдың қай жанрда жазылғанын, жанрдың қаншалықты дұрыс таңдалғаны мен меңгерілгенін, оны құрайтын элементтердің мәтінде қалай пайдаланылғанын білу маңызды.
 Жанр түрлеріне басылым беттерінен, телерадиохабарларынан мысалдар, үзінділер берілген. Келтірілген мысалдар студенттердің теориялық білімін тәжірибемен ұштастыруға септігін тигізеді. Кітап журналистика, баспа ісі, қоғаммен байланыс мамандығында оқитын студенттер мен магистранттар, докторанттарға, журналист еңбегіне құрметпен қарайтын көпшілікке арналған.</t>
  </si>
  <si>
    <t>Журналистикадағы менеджмент пен маркетинг (2 томда)</t>
  </si>
  <si>
    <t>Шілдебаев Ж., Сергеева А.М., Темірова А.М., Ізімова Р.І.</t>
  </si>
  <si>
    <t>Биогеография экология негізімен. 1-том</t>
  </si>
  <si>
    <t>География/биология</t>
  </si>
  <si>
    <t>Биогеография экология негізімен. – Жоғары оқу орындарының «География» және «Биология» мамандықтары студенттеріне, сондай-ақ көпшілік оқырманға арналған оқу құралы. Ұсынылып отырған оқу құралында биогеография ғылымының теориялық қағидалары, биосфера мен экожүйе құрылысы мен қызметтерінің негізгі ұстанымдары қарастырылады.</t>
  </si>
  <si>
    <t>Биогеография экология негізімен. 2-том</t>
  </si>
  <si>
    <t>Шкутина Л. А., Санхаева А.Н.</t>
  </si>
  <si>
    <t>Психолого-педагогические основы игры</t>
  </si>
  <si>
    <t>В содержании учебного пособия раскрываются научно-теоретические основы игры детей дошкольного возраста, как ведущего вида деятельности, особенности методики организации и проведения различных видов игр в дошкольных организациях.
 Учебное пособие предназначено для студентов специальности 5В010100 «Дошкольное обучение и воспитание», обучающихся по кредитной технологии.</t>
  </si>
  <si>
    <t>Шкутина Л.А., Санхаева А.Н.</t>
  </si>
  <si>
    <t>В содержании учебного пособия представлены научно-теоретические основы современных педагогических технологий, раскрываются особенности проектирования и создания педагогических технологий, виды современных педагогических технологий, применяемых в системе образования.Учебное пособие предназначено для студентов специальности 5В010300 – Педагогика и психология, обучающихся по кредитной технологии.</t>
  </si>
  <si>
    <t>Шманова А.Н.</t>
  </si>
  <si>
    <t>Лингводидактические основы технологии интегративного обучения русскому языку иностранных студентов подготовительного профиля</t>
  </si>
  <si>
    <t>Монография посвящена проблеме определения лингводидактических основ технологии интегративного обучения русскому языку иностранных студентов подготовительного профиля.
 В работе содержатся теоретические, практико-методические сведения и рекомендации по использованию интегративной технологии обучения русскому языку, построенной на использовании дидактических возможностей интегративной синтезирующей науки – лингвокультурологии, технологии, способствующей формированию у иностранных учащихся готовности к социокультурной ориентации в среде носителей изучаемого языка, к коммуникативным отношениям межкультурного уровня. Предложены разработанные в рамках интегративной методической системы настоящего исследования текстовый, лингвокультурологический, лексико-грамматический минимумы, комплекс упражнений (заданий), классифицируемых в три интегративных блока, система контрольных заданий, включая тесты.
 Данная работа окажет теоретико-практическую помощь специалистам-филологам, а также всем, кто интересуется вопросами культурологии в преподавании лингвистических дисциплин.</t>
  </si>
  <si>
    <t>Сборник тестовых заданий по грамматике русского языка (для студентов экономических специальностей)</t>
  </si>
  <si>
    <t>Сборник составлен на основе Типовой программы по русскому языку в казахских группах (Астана, 2001) и предназначен для активизации навыков грамотного письма, проверки глубины и прочности знаний студентов экономических специальностей, изучающих русский язык как неродной. Учебно-методического пособия поможет систематизировать знания, определить неусвоенные вопросы грамматики и эффективно подготовиться к экзаменам и зачетам по русскому языку. 
 Пособие может быть использовано для СРС, для работы в аудитории под руководством преподавателя, для проведения текущего и итогового контроля знаний студентов.</t>
  </si>
  <si>
    <t>Шманова А.Н., Кажигалиева Г.А., Кажигалиева А., Нагиева А.Т.</t>
  </si>
  <si>
    <t>Лексикология и фразеология современного русского языка. Сборник упражнений</t>
  </si>
  <si>
    <t>В данном учебном пособии представлены разноплановые задания по лексикологии и фразеологии современного русского языка, разработана эффективная система практических занятий. Многие упражнения направлены на развитие лингвистического мышления.
  Сборник предназначен для студентов педагогических вузов, колледжей и гимназий.</t>
  </si>
  <si>
    <t>Шоқанов Н., Сағындықова С. З., Серікбаева Ф.</t>
  </si>
  <si>
    <t>Кітап микроорганизмдер тіршілігі, морфологиясы, физиологиясы, биохимиясы, генетикасы жөнінен практикалық сабақтар мен тәжірибелерді дұрыс өткеру туралы мағлұмат береді. Оқулық микробиология ғылымы саласындағы оқытушыларға, ЖОО студенттеріне, магистранттарына арналған.</t>
  </si>
  <si>
    <t>Шолақтегі Ә.</t>
  </si>
  <si>
    <t>«Атом құрылысы» және «химиялық байланыс» программалық оқып – үйрену бағдарламасы..</t>
  </si>
  <si>
    <t>Бейорганикалық химия. Білімгерлердің өзіндік жұмысына арналған оқу құралы</t>
  </si>
  <si>
    <t>Жалпы химиядан есептер шығару үлгілері және есептер жинағы.</t>
  </si>
  <si>
    <t>Шоланов К. С.</t>
  </si>
  <si>
    <t>Основы мехатроники и робототехники</t>
  </si>
  <si>
    <t>Основы мехатроники и робототехники. 2 издание</t>
  </si>
  <si>
    <t>Шоланов К.С.</t>
  </si>
  <si>
    <t>Автоматика негіздері</t>
  </si>
  <si>
    <t>«Автоматика негіздері» оқулығы екі бөлімнен тұрады. Оқулық материалы Автоматты басқарудың сызықты теориясы және Автоматика құрылғылары және элементтері бойынша, сонымен қатар Коммуникациялық жүйелер бойынша берілген. Оқулықта Автоматикада жиі кездесетін шартты белгілеулер, Matlab программалық өнімінің Simulink библиотекасы қолданылуымен моделдеу негізі берілген. 
 Оқулық 5В074600 - «Ғарыштық техника және технологиялар», 5В071600 – «Аспап жасау» мамандықтары бойынша оқитын бакалаврлар үшін арналған және 5В070200 – «Автоматтандыру және басқару» мамандығының студенттері үшін де қолданылуы мүмкін.
 Көлемі 214 бет, 90 сурет, 5 кестесі бар.</t>
  </si>
  <si>
    <t>Основы автоматики</t>
  </si>
  <si>
    <t>Рассмотрены принципы построения управляемых технических систем и устройств, выполняющих определенные целенаправленные функции без непосредственного участия человека. 
  Содержит линейную теорию автоматического управления, а также учебный материал по элементам и устройствам автоматики. Приведены сведения по коммуникационным системам. Даны условные обозначения, часто встречаемые в автоматике, основы моделирования с применением библиотеки Simulink программного продукта Matlab.
 Учебное пособие соответствует ГОСО подготовки бакалавров по специальностям 5В050716- «Приборостроение», 5В050746 - «Космическая техника и технологии» и может быть использована студентами специальностей 5В050702- «Автоматизация и управление» и др.
 Рекомендовано НМС КазНТУ им. К.И. Сатпаева</t>
  </si>
  <si>
    <t>Шоланов К.С., Жумашева Ж.Т.</t>
  </si>
  <si>
    <t>Мехатроника және робототехника негіздері</t>
  </si>
  <si>
    <t>Шолпанбаева К.Ж.</t>
  </si>
  <si>
    <t>Особенности бухгалтерского учета в сельском хозяйстве</t>
  </si>
  <si>
    <t>Учебное пособие посвящено проблемам учета на сельскохозяйственных предприятиях. В пособии даны теоретические и методологические аспекты бухгалтерского учета в сельском хозяйстве, а именно методика проведения аудита на сельскохозяйственных предприятиях, основы финансового анализа в сельском хозяйстве пути совершенствования методики расчета себестоимости продукции АПК, рекомендации по повышению эффективности функционирования службы внутреннего контроля (аудита) сельскохозяйственного предприятия 
 Адресовано студентам, магистрантам и преподавателям экономических вузов, научным и практическим работникам, а также всем лицам интересующимися вопросами учета, аудита в сельскохозяйственных предприятиях</t>
  </si>
  <si>
    <t>Шолпанқұлова Г.К</t>
  </si>
  <si>
    <t>Жалпы білім беретін мектептегі жаратылыстану – ғылыми пәндердің пәнаралық интеграциясының технологиясы.</t>
  </si>
  <si>
    <t>Биология, география,химия,физика</t>
  </si>
  <si>
    <t>Ұсынып отырған монографияда жалпы білім беретін мектептегі жаратылыстану ғылыми пәндердің пәнаралық интеграциясының технологиясының мәні ашып көрсетіледі. Алдымен жалпы, сосын Қазақстанның педагогика ғылымындағы пәнаралық байланыс идеясы дамуының теориялық, әдіснамалық, психологиялық негіздері мазмұндалып, тарихи тәжірибесі айқындалып, бүгінгі таңдағы болашақ ұрпақтарға білім және тәрбие берудегі мәні, маңызы қарастырылған.
 Монография жоғары оқу орындарының студенттеріне, магистранттарына, докторанттарына, колледждер мен жалпы білім беретін орта мектептердің мұғалімдеріне және көпшілік оқырман қауымға арналып, ұсынылып отыр.</t>
  </si>
  <si>
    <t>Шомантаев А.А., Жүнісов А.Т., Отарбаев Б.С.</t>
  </si>
  <si>
    <t>Практикум по гидротехническим сооружениям</t>
  </si>
  <si>
    <t>Настоящее учебное пособие является дополнением многих учебников и учебных пособий по «Гидротехническому сооружению» и содержит методические рекомендации и положения по расчету речных водохранилищных и водозаборных гидроузлов. В пособии в краткой форме изложены некоторые узкоспециальные вопросы теории, приведены необходимые справочные данные и примеры расчетов, наиболее часто встречающие в практике проектирования речных водохранилищных и водозаборных гидроузлов. Показаны примеры их компоновок в составе гидроузла. Пособие рассчитано на студентов и магистрантов специальностей «Водные ресурсы и водопользование» Мелиорация, рекультивация и охрана земель» и специалистов водного, сельского хозяйства, мелиорантов, агромелиорантов и экологов.</t>
  </si>
  <si>
    <t>Шораев Б.А., Кулбай Б.С., Дуйсенбекулы А.Ж.</t>
  </si>
  <si>
    <t>Конспект лекции по дисциплине «Налоговое планирование» для студентов экономических специальностей</t>
  </si>
  <si>
    <t>Конспект лекции составлены в соответствии с требованиями учебного плана и программой дисциплины «Налоговое планнирование» и включает все необходимые сведения по курсу.Конспект лекции предназначены для студентов экономических специальностей.</t>
  </si>
  <si>
    <t>ШораевБ.А.,Сапаралиев Т.Д., Кулбай Б.С.</t>
  </si>
  <si>
    <t>Конспект лекции по дисциплине «Учет и отчетность в финансовых организациях» для студентов экономических специальностей</t>
  </si>
  <si>
    <t>Конспект лекции составлены в соответствии с требованиями учебного плана и программой дисциплины «Учет и отчетность в финансовых организациях» и включает все необходимые сведения по курсу.
 Конспект лекциипредназначены для студентов экономических специальностей.</t>
  </si>
  <si>
    <t>Шормакова С.М.</t>
  </si>
  <si>
    <t>Шешендік сөздің поэтикасы</t>
  </si>
  <si>
    <t>Филология ғылымдарының кандидаты С.М. Шормақованың бұл кітабы университет білімгерлеріне арналған «Шешендік сөздің поэтикасы» атты арнаулы курсының оқу құралы ретінде ұсынылып отыр. Оқу құралында қазақ шешендік өнерінің табиғаты, стильдік, поэтикалық ерекшелігі қарастырылады. Оқу құралы білімгерлерге, сондай-ақ шешендік сөздердің поэтикасымен танысуға ниеттенген барша қауымға арналған.</t>
  </si>
  <si>
    <t>Қазақ шешендерінің шығармашылық тұлғасы</t>
  </si>
  <si>
    <t>Шотанова Г.А.</t>
  </si>
  <si>
    <t>Краткий курс лекции "Политическая история стран Востока (новое и новейшее время)"</t>
  </si>
  <si>
    <t>Учебное пособие «Политическая история стран Востока (новое и новейшее время: краткий курс лекции)» охватывает период с Великих географических открытий до распада колониальной системы в странах Востока. Здесь проделана попытка раскрыть эволюцию восточного общества, азиатского способа производства. Отдельный раздел посвящается проблемам социально-экономического развития стран Востока на протяжение XVI по XIX века. Значительное место уделено идеологии, а также политике стран Востока в период колонизации.
 Работа может служить дополнительным материалом для студентов, магистрантов и преподавателей вузов. Имеет проекцию в сфере практического применения в области востоковедения, регионоведения и международных отношений. А также соответствует поставленным задачам научно-инновационного, профессионально-образовательного комплекса по направлению: «Мировая политика, международно-интеграционные и геополитические процессы современности» факультета Востоковедения КазУМОиМЯ имени Абылай хана.</t>
  </si>
  <si>
    <t>Материалы астраханских научных обществ и учреждений как источник по истории Казахстана (со II половины XIX в. – 1917 г.)</t>
  </si>
  <si>
    <t>При подготовке монографии было проведено научное исследование материалов астраханских научных обществ и учреждений как источников по истории Казахстана (со II половины XIX в. – 1917 г.). Здесь анализируется и подается переосмыслению большое количество письменных и архивных документов из Государственного архива Астраханской области (РФ). Научно-практическая значимость представленной работы заключается в огромном содержание фактодологического материала. 
 Книга адресована широкому кругу читателей.</t>
  </si>
  <si>
    <t>Шошак М.</t>
  </si>
  <si>
    <t>Информатиканы оқыту теориясы мен әдістемесі</t>
  </si>
  <si>
    <t>««Информатиканы оқыту теориясы мен әдістемесі» деп аталатын осы оқу құралы жоғарыда аталған оқу пәндерінің типтік оқу және жұмыс бағдарламаларына сәйкес жасалған. Сонымен бірге 5B011100- «Информатика» студенттеріне «Информатиканы оқыту теориясы мен әдістемесі» пәнінен мемлекеттік емтиханға дайындалуға көмекші құрал ретінде қолдануда өте қажет. 
 «Информатиканы оқыту теориясы мен әдістемесі» деп аталатын осы оқу құралы орта мектептің информатика пән мұғалімдеріне және 5B011100 – «Информатика» мамандығының студенттеріне арналады..</t>
  </si>
  <si>
    <t>Шошак М. КадыроваА.С.</t>
  </si>
  <si>
    <t>Web технология негіздері</t>
  </si>
  <si>
    <t>Оқу әдістемелік құрал үш бөлімнен тұрады: HTML тілінің көмегімен web -парақтарды құру, Front Page бағдарламасы және бағдарламалау тілдері. Әр бөлімде теориялық материалдармен бірге, зертханалық жұмыстар және өздік жұмыс ретінде тапсырмалар қамтылған. Осы оқу әдістемелік құралда web-технология негіздері ретінде HTML тілі, Microsoft Front Page бағдарламасы, Java, JavaScript бағдарламалау тілдері және бағдарламалау технологиялары жан-жақты қарастырылған. Сондай-ақ, қазақ тілінде web парақ құру әдісін және web-сайт жасауға арналған зертханалық жұмыстарды келтірілу студенттерге және интернетпен жұмыс жасайтын адамдар үшін аса қажетті болып табылады.
 Оқу әдістемелік құрал информатика пәнінің мұғалімдеріне, студенттерге және оқушыларға, сондай-ақ өз бетімен Web-сайт жасаушыларға арналған.</t>
  </si>
  <si>
    <t>Шошак М. Чакеева А.М.</t>
  </si>
  <si>
    <t>Информатикадан олимпиадалық есептерді шешу әдістемесі</t>
  </si>
  <si>
    <t>«Информатикадан олимпиадалық есептерді шешу әдістемесі» деп аталатын осы оқу құралы орта мектептің оқушыларын информатика пәні бойынша олимпиадаға дайындауға өз септігін тигізеді деп ойлаймыз. 
 «Информатикадан олимпиадалық есептерді шешу әдістемесі» деп аталатын осы оқу құралы орта мектептің информатика пән мұғалімдеріне және 5B011100 – «Информатика» мамандығының студенттеріне арналады. Сондай-ақ бағдарламалауға қызығушылығы бар барлық адамдар қолдануға болады.</t>
  </si>
  <si>
    <t>Бағдарламалау тілдерін оқыту әдістемесі</t>
  </si>
  <si>
    <t>Оқу құралы мектеп курсында оқытылатын бағдарламалау тілдері негізінде жасалды. Бұл оқу құралының маңыздылығы мектеп информатика курсында Scratch бағдарламалау тілін алғаш рет оқылуына байланысты 5B011100 – «Информатика» мамандығының студенттеріне және орта мектептің информатика пән мұғалімдеріне үлкен әдістемелік көмек болады.
 Осы оқу құралы орта мектептің информатика пән мұғалімдеріне және 5B011100 – «Информатика» мамандығының студенттеріне арналады. Сондай-ақ бағдарламалауға қызығушылығы бар барлық адамдар қолдануға болады.</t>
  </si>
  <si>
    <t>Шошак М., Карменова М.А, Сарсенгалиева Г.Б.</t>
  </si>
  <si>
    <t>Білім берудегі инновациялық технологиялар</t>
  </si>
  <si>
    <t>«Білім берудегі инновациялық технологиялар» атты оқу-әдістемелік құралы «Білім берудегі ақпараттық және коммуникациялық технологиялар» элективті пәні бойынша 5В011100 – Информатика мамандығының студенттеріне арналған. Оқу құралда студенттер теориялық материалдарды меңгеріп, зертханалық жұмыстарды орындап, сонымен бірге тест тапсырмаларын орындау ұсынылған. 
 Осы оқу құралы орта мектептің информатика пән мұғалімдеріне және 5B011100 – «Информатика» мамандығының студенттеріне арналады. Сондай-ақ бағдарламалауға қызығушылығы бар барлық адамдар қолдануға болады.</t>
  </si>
  <si>
    <t>Шошак М., Тукушева А.Е, Темирбаева Ш.А.</t>
  </si>
  <si>
    <t>Білім берудегі робототехника</t>
  </si>
  <si>
    <t>Оқу құралында білім берудегі робототехникасын оқыту жайлы, олардың түрлері, басқару құрылғылары, сенсорлық жүйесі толық қарастырылған. Робототехника туралы теориялық материалдар, зертханалық жұмыстар, өз бетімен орындауға арналған тапсырмалар және тест сұрақтары келтірілген.
 «Білім берудегі робототехника» оқу құралын орта мектептің информатика пән мұғалімдеріне әдістемелік құрал және 5B060200 – «Информатика», мамандығының студенттеріне қосымша құрал ретінде қолдануға болады.</t>
  </si>
  <si>
    <t>Шошак Мереке</t>
  </si>
  <si>
    <t>Математикадан логикалық есептер жинағы</t>
  </si>
  <si>
    <t>««Математикадан логикалық есептер жинағы» оқу құралы 5B011100 – «Информатика» мамандығының элективті пәндер тізіміндегі «Математиканы оқытудың әдістемесі», «Мектеп математикасының базалық курсы», «Жаратылыстану-математика пәндері циклын оқытуда инновациялық технологиялар» пәндерін оқу әдістемелік жағынан қамтамасыз ете алады.
 «Математикадан логикалық есептер жинағы» оқу құралында есептердің шешу жолдары, шығару әдістемесі көрсетілген. Бұл қолданушыларға әдістемелік көмек ретінде пайдалануға өте тиімді.</t>
  </si>
  <si>
    <t>Шукаев Д. Н.</t>
  </si>
  <si>
    <t>Ақпараттық процестерді талдау және модельдеу</t>
  </si>
  <si>
    <t>Ұсынылып отырған оқулық әртүрлі күрделі жүйелердегі процесстерді компьютермен модельдеу және талдаудың негіздері мен әдістерін, математикалық аппаратын, типтік математикалық сұлбаларын оқып үйренуге және компьютермен модельдеу мен талдау нәтижелерін әртүрлі қызмет салаларында қолдану тәсілдерін игеруге арналған.
 Оқулық ақпараттық жүйелерді құру, ақпараттық технологияларды қолдану және әртүрлі процесстерді компьютермен басқару салаларында мамандық алатын студенттер, магистранттар, аспиранттар және докторанттарға бағытталған. Сонымен қатар, бұл кітап компьютермен модельдеуді өз жұмысында қолданатын инженерлерге және басқа мамандарға біраз жаңа ақпарат бере алады деп ойлаймыз</t>
  </si>
  <si>
    <t>Анализ и моделирование информационных процессов</t>
  </si>
  <si>
    <t>Қолданбалы оптимизациялау әдістері</t>
  </si>
  <si>
    <t>Бұл оқулықта өндірістік, экономикалық және ұйымдастырушылық процесстерін жоспарлау мен басқаруды оптимизациялаудың қолданбалы мәні зор және негізгі бағыттары қаралған. Оптимальді шешімдерді табудың классикалық оптимизациялау аппаратына негізделген жалпы принциптері тұжырымдалған. Математикалық программалаудың, динамикалылық программалаудың және желілік есептер әдістерінің негізгі бағыттары келтірілген. Берілген барлық әдістер мен алгоритмдер сандық мысалдар арқылы айқындалған. Тіршілікте, өндірісте кездесетін әртүрлі нақты процесстерді оптимизациялау мысалдары қарастырылған. Бұл кітап ғылыми және тәжірибелік зерттеулерге қатысты оптимизациялау әдістеріне көңіл бөлетін мамандарға, студенттерге, магистрант және докторанттарға бағытталған.</t>
  </si>
  <si>
    <t>Прикладные методы оптимизации</t>
  </si>
  <si>
    <t>В книге в доступной форме рассмотрены основные направления оптимизации, имеющие важную прикладную значимость при планировании и управлении производственными, экономическими и организационными процессами. Сформулированы общие принципы поиска оптимальных решений, основанные на классическом аппарате оптимизации. Изложены основные направления (линейное, целочисленное, нелинейное программирование и транспортные задачи) математического программирования, динамическое программирование и методы решения сетевых задач. Все методы и алгоритмы проиллюстрированы с помощью числовых примеров. Рассмотрены задачи оптимизации конкретных процессов из различных областей и сфер человеческой жизнедеятельности.Первое издание книги, осуществленного в Москве в 2017 году издательским домом Академия Естествознания получило:- Золотую медаль 30-й Московской международной книжной выставки, 6-10 сентября 2017 года, Москва, Россия;- Золотую медаль международной книжной выставки LIBER BARCELONA, 3-5 октября 2018 года, Барселона, Испания.Книга рассчитана на специалистов, студентов, магистрантов и докторантов, интересующихся методами оптимизации в научных и прикладных исследованиях.</t>
  </si>
  <si>
    <t>Шукенов И.И., Мамонтов Ю.А., Копжасаров Б.Т.</t>
  </si>
  <si>
    <t>Стендовое изготовление железобетонных конструкций</t>
  </si>
  <si>
    <t>Изложена технология производства предварительно напряженных железобетонных конструкций на стендах при традиционном и безопалубочном способе формования изделий с применением регулирования начального предварительного напряжения в арматуре, а также с регулированием его в процессе тепловой обработки. Учебное пособие предназначено для студентов специальности «Производство строительных изделий и конструкций», инженерно-технических работников проектных организаций и конструкторско-технологических предприятий</t>
  </si>
  <si>
    <t>Шукенова Қ.С., Таныбергенова С.С., Мұханова М.Ж.</t>
  </si>
  <si>
    <t>Ағылшын тілі. («Музыкалық білім беру», «Дәстүрлі музыкалық өнер» мамандықтарына арналған)</t>
  </si>
  <si>
    <t>Оқу құралында ағылшын тілінің практикалық курсы сабақтарында музыкалық білім бағытында оқитын білім алушылардың оқу, сөйлеу, жазу дағдыларын дамыту мақсатында музыкалық өнер жайлы мәтіндер жинағы қамтылып, әр тақырыпты бекіту мақсатында лексико-грамматикалық тапсырмалар берілген. Аталмыш жұмыстағы оқу материалдарын кредиттік жүйе негізінде ағылшын тіліне деңгейлеп оқыту жағдайында кіріспе фонетикалық курс меңгерілген соң, студенттердің өзіндік жұмысын ұйымдастыру барысында және оқытушымен өзіндік жұмысы сабақтарында қолдануға болады.</t>
  </si>
  <si>
    <t>Шуршитбай Б.</t>
  </si>
  <si>
    <t>Қазақ баспасөзіндегі оралмандар (қандастар) мәселесі: тарихы талдау (1991-2010 жж.)</t>
  </si>
  <si>
    <t>Оқу құралы қазақ диаспорасы тарихының өзекті мәселелеріне арналған. Оқу құралында қазақ диаспорасының тарихи отаны Қазақстанға оралуы тарихын бүгінгі тарих ғылымы талабына сай, жаңа методологиялық көзқарас тұрғысынан талдау жасай отыра, баспасөзде оралмандар мәселесінің қозғалуын зерделеген.
 Оқу құралы жоғары оқу орындарының «Тарих 6В01601», «Тарих 6В02202», «Тарих 7М02202» білім беру бағдарламасының білім алушыларына арналған</t>
  </si>
  <si>
    <t>Шүленбаева. Ұ.</t>
  </si>
  <si>
    <t>Кәсіби қазақ тілі. По спец. горное дело и др.техн.спец.</t>
  </si>
  <si>
    <t>Қазақ тілі. (Жоғары техникалық оқу орындарындағы барлык мамандықтарға арналған)</t>
  </si>
  <si>
    <t>Жоғары техникалық оқу орындары студенттерінің барлық мамандықтарына арналған «Қазақ тілі» пәні бойынша жазылған оқулықтың Қазақстанды, Қазақ елін танытуға, олардың мектептен «Қазақ тілі», «Қазақстан тарихы» пәндерінен алып келген білімдерін тереңдетіп оқытуға, ой-өрісін кеңейтіп, білімдерін толықтыруға бағытталған. 
  Әр маман, әр жас буын, әр азамат өзінің туып-өскен елінің, туған жерінің даму тарихын, қалыптасуын, басты ұлттық құндылықтарын, мәдениетін, өнерін, ғылымын, әдебиетін, салт-дәстүрін, экономикасын, экологиясын, ұлы тұлғаларын, ойшыл даналарын, ел қорғаған батырларын, елінің өркениетке өрлеу жолын және тағы да басқаларының қыры мен сырын жетік білуге тиіс.
  Осы тұрғыдан келгенде, ұсынылып отырған оқулықтағы бірінші мақсат – мемлекеттік тілді күнделікті тұрмыс-тіршілікте қатынас құралы ретінде пайдалану, екіншісі – Қазақ елін жан-жақты, сан-салалы жақтарынан таныту. Осыған орай осы талаптардың барлығы жұмыста мазмұнды, жүйелі, ғылыми түрде қамтылған. Оқулық тақырыптардың берілуімен, қатысымдық сұрыпталуымен, танымдылығымен ерекшеленеді.</t>
  </si>
  <si>
    <t>Қазақ тілі. (Жоғары техникалық оқу орындарындағы мұнай-газ ісі саласындағы мамандықтарға арналған)</t>
  </si>
  <si>
    <t>Ыбыраимжанов Қ.Т.</t>
  </si>
  <si>
    <t>Бастауыш білім беру педагогикасы</t>
  </si>
  <si>
    <t>Оқу құралында болашақ бастауыш сынып мұғалімдерін дайындауда бастауыш білім беру педагогикасының өзіндік ерекшеліктерін танып білуге және оның ғылыми теориялық негіздерін меңгертуге бағытталып, үздіксіз білім беру жүйесінде жаңа технологиялық, ынтымақтастық және халық педагогикасының мәліметтері басшылыққа алынып, тұтас педагогикалық үдерісті жетілдіру мен дамытудың жолдары қарастырылған.</t>
  </si>
  <si>
    <t>Қазақстандағы бастауыш білім берудің тарихы</t>
  </si>
  <si>
    <t>Хрестоматия педагогика тарихы курсын оқытудағы қосымша құрал ретінде пайдалануға арналған. Еңбекте ХІХ ғасырдың екінші жартысы мен ХХ ғасырдың бас кезіндегі қазақ жеріндегі білім беру мәселелері қарастырылады. Бұнда мектептердегі білім беруде қолданыста болған оқу құралдары мен оқу кітаптарының т.б. мектеп қажеттіліктері және әр типтегі бастауыш мектептердің түрлері, олардың оқу-тәрбие жұмыстарын жүргізудегі ұстанымдары жөніндегі мәселерді қамтиды.</t>
  </si>
  <si>
    <t>Ойын технологиясын бастауыш сыныптардың педагогикалық үдерісінде пайдалану</t>
  </si>
  <si>
    <t>Бұл оқу-әдістемелік құралда ойын және ойын түрлеріне (дидактикалық, ұлттық) ғылыми-теориялық тұрғыдан түсініктемелер беріліп, бастауыш сыныптарда жеке пәндерден сабақтарды өткізу барысында ойын технологияларын пайдалаудың тәжірибелік-әдістемелік жодары көрсетілген. Сондай-ақ, ойын технолгоиясын оқушы тұлғасын дамытудың құралы ретіндегі мәселелерді қарастырған.</t>
  </si>
  <si>
    <t>Ыбыраимжанов Қ.Т., Қоянбаева Г.Р</t>
  </si>
  <si>
    <t>Педагогикалық сөздік</t>
  </si>
  <si>
    <t>Сөздікте педагогика ғылымын жан-жақты оқып үйрену барысында кездесетін ұғымдар мен атаулардың мағыналық түсініктерін терең ұғыну мен қабылдау үшін мұғалім мамандығын даярлайтын оқу орындарының студенттеріне арналған оқу құралы.</t>
  </si>
  <si>
    <t>Ыбырайым Ә.О.</t>
  </si>
  <si>
    <t>Редакциялаудың теориялық негіздері.</t>
  </si>
  <si>
    <t>Оқу құралында мәтінді әдеби-стилистикалық редакциялау мәселелері қарастырылады. Зерттеу жұмысы жоғары оқу орындарының журналистика, филология мамандықтарында оқитын студенттеріне, магистранттарына, жалпы осы бағыттардағы ізденушілерге арналған.</t>
  </si>
  <si>
    <t>Ығылманұлы Ө. (Иглманов У.)</t>
  </si>
  <si>
    <t>Ветеринариялық патологиялық анатомия. 1том. Жалпы патологиялық анатомия</t>
  </si>
  <si>
    <t>Оқулық «Жалпы патологиялық анатомия» және «Арнайы патологиялық анатомия» томдарынан тұрады. 1-томда пәннің міндеттері, зерттеу объектілері мен әдістері, қысқаша даму тарихы, өлім нышандары мен өлекселік өзгерістер, торшаның ультрақрылымдық патологиясы мен жалпы патологиялық процестердің (бүліну, қабыну, ісіктер және т.б.) мәні мен морфологиялық нышандары туралы мәлімет берілген. ІІ-томда жануарлар ауруларының (жүйкелері мен мүшелерінің, улануларының, сәулелік ауруының, инфекциялық және инвазиялық ауруларының) патологиялық анатомиясы сипатталған.
  Оқулық жоғары оқу орындарының ветеринария факультеттерінің студенттеріне арналған.</t>
  </si>
  <si>
    <t>Ветеринариялық патологиялық анатомия. 2 том. Жұқпалы емес аурулар. Инвазиялық аурулар. І-бөлім</t>
  </si>
  <si>
    <t>Оқулықтың 2-томының І-бөлімі 9 тараудан тұрады: жүрек-тамыр және қан түзетін жүйелер аурулары, тыныс алу мүшелері аурулары, несеп-жыныс мүшелері аурулары, жүйке жүйесінің аурулары, уланулар, сәулелік аурулар, инвазиялық аурулар.
  Жоғары оқу орындарының ветеринария мамндығыстуденттеріне арналған.</t>
  </si>
  <si>
    <t>Ветеринариялық патологиялық анатомия. 2том. Инфекциялық аурулар. ІІ-бөлім</t>
  </si>
  <si>
    <t>Оқулықтың 2томының екінші кітабы төрт тараудан тұрады. Оларда жіті өтетін бактериоздар, созылмалы өтетін бактериялық аурулар, вирустық аурулар мен микоплазмоздар, баяу инфекциялар және микоздар мен микотокикоздар туралы мәліметтер берілген.
  Жоғары оқу орындарының ветеринария мамандығы студенттеріне арналған.</t>
  </si>
  <si>
    <t>Ыксан Ж.М., Каржубаева Р.У.</t>
  </si>
  <si>
    <t>Русско-казахский терминологический словарь по стандартизации, сертификации и управлению качеством продукции» (словарь для технических специальностей)</t>
  </si>
  <si>
    <t>Ысқақ А.С.</t>
  </si>
  <si>
    <t>Теңіз кенорындарын меңгеру</t>
  </si>
  <si>
    <t>Оқулықта шельфтегі мұнай газды кенорындарды пайдалану мен игеру және олардың қасиеті туралы негізгі мәліметтер берілген. Сонымен қатар теңіздегі кен орындарды ұңғыларды бұрғылау техникасы мен технологиясы мұнай-газ өндірудің негізгі технологиялық процестерді, ұңғылардың өнімділігін арттыру әдістері, ұңғыларды пайдалану тәсілдері, газдарды сепарациялау және қабат суды тазалау сұрақтары баяндалған. Ұңғыма өнімін жинау, дайындау және тасымалдау жайлы түсініктер қарастырылған. Кәсіптік құрал-жабдықтардың осы саладағы соңғы жетістіктері ескерілген және технологиялық сызба нұсқалары, кен орындардағы құрал-жабдықтарды қолдану мысалдары келтірілген. Теңізде қоршаған ортаны қорғау мәселесі жан-жақты көрсетілген. Оқылған материалдарды тексеру, бақылау және өзіндік бақылау үшін сұрақтар мен термин сөздерге түсінік берілген. Сондай-ақ қажетті кестелер, суреттер, әдебиеттер тізімі ұсынылған.
 Оқулық ЖОО мұнай және газ саласы мамандығы магистранттарына, студенттеріне және колледж оқушыларына арналған.</t>
  </si>
  <si>
    <t>Ұңғыларды күрделі жағдайларда пайдалану</t>
  </si>
  <si>
    <t>Оқу құралы кіріспе және жеті бөлімнен тұрады. Ол мұнай және газ кен орындарын игеру және пайдалану аймағында мамандандырылатын жоғарғы оқу орындарына арналған. Мұнда мұнайды өндіру тәсілдерін таңдау, өнімдегі механикалық қоспалар, асфальтті-шайырлы-парафинді түзілімдер және олармен күрес, неорганикалық тұз түзілімінің алдын алу және жою әдістері, гидрат және олармен күрес әдістері, мұнайкәсіпшілік жабдықтарының коррозиясы және оларды қорғау, газ мөлшері жоғары мұнайларды өндіру атты тараулар қарастырылған.
 Мұнда мұнай және газ өндіру кезінде пайдаланатын ұңғылардағы қиындақтар түрлері, олардың пайда болу шарттары, механизмдері және әртүрлі күрес әдістері қарастырылған.
 Оқу құралының мақсаты – осы күрделі жағдайларда ұңғыларды дұрыс пайдалануды жете меңгеру. Сонымен қатар, әртүрлі пайдалану тәсілдерінде қажетті әдістер мен тәсілдерді тиімді және орынды пайдалануға үйрету. 
 Оқу құралы 5В070800-Мұнай газ ісі мамандығындағы бакалавр студенттері мен магистранттарына арналған және олардың білімдерін жетілдіруге ықпал етеді.</t>
  </si>
  <si>
    <t>Элиманов К.К.</t>
  </si>
  <si>
    <t>Геомеханическое обеспечение устойчивости горных выработок при разработке свиты угольных пластов Карагандинского бассейна</t>
  </si>
  <si>
    <t>Рассмотрены вопросы геомеханического обоснования поддержания и крепление горных выработок при разработке свиты угольных пластов в условиях Карагандинского угольного бассейна. Приведен богатый опыт определения в шахтных условиях количественных и качественных показателей смещений пород на контуре сечений подработываемых выработок с установлением допустимых условий подработки вышележащих пластов. Делается взаимоувязко в пространстве и во времени очистных и подготовительных выработок, особенно на пластах, опасных по внезапным выбросам угля,газа и горным ударам.
 Монография может быть полезна не только работникам угольных шахт, но и проектным организациям, а также студентам, магистрантам и докторантам специальностей «Горное дело», «Маркшейдерское дело», «Геомеханика», и «Геология и разведка полезных ископаемых».</t>
  </si>
  <si>
    <t>Эттель В.А.</t>
  </si>
  <si>
    <t>Детали машин</t>
  </si>
  <si>
    <t>В учебнике рассмотрены основы теории и расчетов, конструкции и технология изготовления деталей и узлов общего применения; разъемных и неразъемных соединений; передач трением и зацеплением; валов и осей; подшипников скольжения и качения и муфт. Учебник предназначен для студентов, обучающихся по специальностям «Машиностроение», «Технологические машины и оборудование» и «Транспорт, транспортная техника и технология». Может быть полезен магистрантам, слушателям курсов повышения квалификации и переподготовки кадров, преподавателям и учащимся колледжей, инженерно-техническим работникам НИИ и заводов.</t>
  </si>
  <si>
    <t>Методы оптимизации</t>
  </si>
  <si>
    <t>В настоящее время в связи с запросами техники и экономики бурное развитие получили такие разделы теории оптимизации, как динамическое программирование, теория оптимального управления, методы решения экстремальных задач и анализа данных. В связи с этим учебное пособие в доступной форме содержит объяснение обоснованию математической постановки задачи и методов её решения, практическому применению методов оптимизации к решению конкретных задач с привлечением современного программного обеспечения. В основу учебного пособия положен многолетний опыт автора по чтению курса лекций «Методы оптимизации» на факультете информационных технологий КарГТУ. Учебное пособие ориентировано на студентов специальностей 5В060200 – «Информатика», 5В070400 – «Вычислительная техника и программное обеспечение» и 5В100200 – «Системы информационной безопасности», оно также может быть использовано студентами других специальностей и представляет интерес для специалистов, занимающихся вопросами оптимизации.</t>
  </si>
  <si>
    <t>Ювица Н. В.</t>
  </si>
  <si>
    <t>Предлагаемое учебное пособие обращено к анализу основных проблем, с которыми сталкиваются менеджеры различных уровней и работники органов государственного регулирования при управлении финансами предприятий. Под предприятием понимаются организации, осуществляющие функции по производству и коммерческому сбыту своей продукции и, выполняющие в связи с этим, другие виды экономической деятельности, требующие со-ответствующей координации со стороны самого предприятия, партнеров и государства. 
 Автор имеет достаточный опыт управленческой работы, как практи-ческой, так и учебно-консультационной, много лет занимается разработкой проблем управления предприятиями. В учебном пособии также обобщен опыт современных технологий финансового управления казахстанскими и зарубеж-ными предприятиями в условиях рынка. 
 Рекомендуется для студентов экономических специальностей вузов, а также магистрантам и преподавателям</t>
  </si>
  <si>
    <t>Ювица Н.В.</t>
  </si>
  <si>
    <t>Местное государственное управление и самоуправление</t>
  </si>
  <si>
    <t>Учебное пособие обращено к анализу основных проблем теории и практики местного государственного управления и самоуправления. Представлены курс лекций по данной дисциплине, вопросы для текущего и рубежного контроля, тесты, глоссарий. Под местным управлением понимается процесс воздействия на функционирование и развитие территорий, созданных как естественным, так и искусственным путем. Анализируются связанные с ним различные виды экономической деятельности, требующие соответствующей координации со стороны органов государственной власти и населения самих территорий, их выборных организаций. Автор опирается на собственные наблюдения и опыт работы в выборных и исполнительных органах местного государственного управления и в негосударственных общественных организациях. В учебном пособии обобщен отечественный и зарубежный опыт, представлены современные технологии управления на местном уровне. Рекомендуется для студентов экономических специальностей вузов, послевузовского образования магистрантам и докторантам, а также преподавателям.</t>
  </si>
  <si>
    <t>Государственная промышленная политика</t>
  </si>
  <si>
    <t>В учебном пособии освещены основные проблемы государственного управления в промышленном секторе. Представлены курс лекций по данной дисциплине, вопросы для текущего и рубежного контроля, глоссарий, список литературы. Промышленная политика государства понимается как процесс целенаправленного воздействия на структуру отраслей, содержание их деятельности и на их функционирование в условиях инновационного развития страны. В учебном пособии анализируются теоретические и методологические аспекты, зарубежный и отечественный опыт модернизации промышленности в условиях Индустрии 4.0. Экономическая политика государства в отношении промышленного сектора требует лучшей координации под воздействием внешних и внутренних факторов. Автор опирается на наблюдения эволюции промышленности под влиянием мировых трендов, собственный опыт работы в органах государственного управления, обобщает достижения и выводы, изложенные в литературных источниках и средствах экономической информации. В учебном пособии отражены современные тенденции модернизации промышленности, ее «озеленения», автоматизации и робототизации, применения современных технологии и инструментов управления производством. Рекомендуется студентам экономических специальностей вузов и послевузовского образования - магистрантам, докторантам и преподавателям, а также обучающимся в системе, переподготовки и повышения квалификации государственных служащих и управленческих кадров.</t>
  </si>
  <si>
    <t>Юлдашева Н. А., Енсебаев Т. М., Рахимжанова Г.Б.</t>
  </si>
  <si>
    <t>Брендбукты өңдеу</t>
  </si>
  <si>
    <t>«Брендбукты өңдеу» оқу әдістемелік құралы. Берілген оқу құралы 5В042100 - «Дизайн» мамандығының студенттеріне арналған, 5В042102 - «Графикалық дизайн» мамандандыру бойынша, және «Брендбукты өңдеу» пәнімен танысуға пәнді өзіндік меңгеруге арналған</t>
  </si>
  <si>
    <t>Юнусов А.А.</t>
  </si>
  <si>
    <t>Сборник задач по математическому анализу 1-часть (Кратные интегралы)</t>
  </si>
  <si>
    <t>Пособие-задачник содержит: краткое теоретическое содержание каждой темы, методы решения задач и рассматриваются примеры. Данный задачник предназначен для студентов специальности «математика» по разделам: «Кратные, криволинейные, поверхностные интегралы», «Элементы векторного анализа».</t>
  </si>
  <si>
    <t>Сборник задач по математическому анализу 2-часть (Криволинейные, поверхностные интегралы, векторный анализ)</t>
  </si>
  <si>
    <t>Юнусов А.А., Қарабаев А., Юнусова А.А.,</t>
  </si>
  <si>
    <t>Элементар математика: Таңдаулы тақырыптардың қиындығы жоғары есептері</t>
  </si>
  <si>
    <t>Оқу құралында оқушылардың шығармашылық қабілетін дамытуға бағытталған, қосымша әдебиеттер мен ғылыми, оқу-әдістемелік журналдарда кездесе бермейтін қиындығы жоғары, стандарт емес есептер және оларды шығарудың ұтымды теориялық-әдістемелік мәселелері қарастырылған.
 Оқушылардың пәнге қызығушылығын, шығармашылық қабілетін, шығармашылық іс-әрекетін, ізденімпаздығын қалыптастыру және дамыту бағытында авторлар тарапынан жүргізілген көп жылдық тәжірибелік зерттеулердің негізінде жазылған бұл еңбек, ең алдымен 5В010900 – «Математика» мамандығының студенттеріне, болашақ математика пәнінің мұғалімдеріне, одан кейін барлық деңгейдегі мектептердің математика пәні мұғалімдері мен жоғары сынып оқушыларына арналған.</t>
  </si>
  <si>
    <t>Математикалық есептерді векторларды пайдаланып шығару</t>
  </si>
  <si>
    <t>Оқу құралында векторларды пайдаланып қиындығы жоғары алгебралық, планиметриялық және стереометриялық есептерді шығару-дың әдістемелері қарастырылған және векторларды пайдаланып өзбетінше шығаруға арналған – авторлардың өздері құрастырған арнайы есептер жүйесі берілген.
 Оқу құралы жоғары педагогикалық оқу орындарының 6В01510– «Математика» мамандығының студенттеріне, барлық деңгейдегі мек-тептердің математика пәнінің мұғалімдеріне арналған. Сондай-ақ, оқу құралы магистрлер үшін де пайдалы болмақ.</t>
  </si>
  <si>
    <t>Юрина Е.А., Жұмағұлова Ө.А., Жақыпова А.Д., Қаирбекова И.С., Мұқашева А.О., Сағындықова Ж.О., Тлеубердина Г.Т.</t>
  </si>
  <si>
    <t>Тілдік бейнелер аясындағы қазақ халқының тағамдық дәстүрі. Лингвомәдениеттану сөздігі</t>
  </si>
  <si>
    <t>Сөздік қазақ халқының ұлттық тағамдары және азық-түліктерімен ұқсастығы негізінде қалыптасып, болмыстың түрлі құбылыстарын таңбалайтын қазақ тілінің бейнелі құралдарын қамтиды. Сөздікке тағамдық бейнелер негізінде туған тілдік және авторлық метафоралар, тұрақты тіркестер, тұрақты теңеулерлер енген. Тілдік бірліктердің түсініктемесі түрлі мәнмәтіндегі иллюстрациялар, қазақ халқына тән әлемнің тілдік бейнесіндегі мәдениеттанымдық түсініктемелер, типтік бейнелі көріністер арқылы беріледі. Сөздік қазақ тілі, әдебиеті мен мәдениеті саласындағы мамандарға және сөз өнеріне қызығушылық танытатын көпшілік қауымға арналған.</t>
  </si>
  <si>
    <t>Юрченко В.В., Белик М.Н.</t>
  </si>
  <si>
    <t>Аналоговые измерительные приборы</t>
  </si>
  <si>
    <t>Стандарт., метрол.,сертиф.</t>
  </si>
  <si>
    <t>В учебном пособии рассмотрены принципы построения аналоговых стрелочных и электронных приборов, предназначенных для измерения электрических величин, изучение физических явлений, влияющих на метрологические характеристики и способы их уменьшения.
 Учебное пособие предназначено для студентов специальности 5В071600 «Приборостроение» для изучения дисциплин «Методы и средства измерений» и «Аналоговые измерительные устройства», а также студентам специальности 5В073200 «Стандартизация, метрология и сертификация» для изучения дисциплины «Методы и средства измерения и контроля 2» но может быть полезно для студентов при изучении специальных дисциплин в области измерительной техники.</t>
  </si>
  <si>
    <t>Юрченко В.В., Белик М.Н., Капжаппарова Д.У.</t>
  </si>
  <si>
    <t>Испытания и испытательное оборудование радиоэлектронных средств</t>
  </si>
  <si>
    <t>Рассмотрены классификация испытаний радиоэлектронной аппаратуры, методы проведения испытаний, принципы построения испытательных стендов; физические явления, влияющие на метрологические характеристики стендов и способы их уменьшения. Учебное пособие предназначено для студентов специальности 5В071600 «Приборостроение», 5В073200 «Стандартизация, метрология и сертификация» при изучении дисциплин «Испытательное оборудование и автоматизация испытаний», «Диагностика приборов и систем», «Методы и средства измерения и контроля», также может быть полезно для студентов других специальностей, изучающих дисциплины в области измерительной техники.</t>
  </si>
  <si>
    <t>Юрченко В.В., Какимова К.Ш.</t>
  </si>
  <si>
    <t>Электрлік және электрлік емес шамаларды түрлендіргіштер</t>
  </si>
  <si>
    <t>Электрлік, электрлік емес және магниттік шамаларды түрлендіргіштердің негізгі түрлері, түрлендіргіштерді құру принциптері, метрологиялык сипаттамаларына және оларды азайту тәсілдеріне әсер етуші физикалык құбылыстар қарастырылған, Оқу құралы 5В071600 «Приборлар жасау» мамандығы студенттері және «Приборлар және өлшеу әдістері», «Аналогты өлшеу құралдары» пәндерін оқу үшін, сонымен қатар, өлшеу техникасы аймағында арнайы пәндерді оқыту кезінде қолданылады.</t>
  </si>
  <si>
    <t>Юрченко В.В., Капжаппарова Д.У.</t>
  </si>
  <si>
    <t>Преобразование измерительных сигналов</t>
  </si>
  <si>
    <t>Рассмотрены методы математического описания измерительных сигналов, разложения их по различным базисам, искретизации и восстановлении их с заданной точностью. Учебное пособие предназначено для студентов специальности 05В71600 «Приборостроение» и для изучения дисциплин «Преобразование измерительных сигналов», «Автоматизация измерений технологических процессов», «Основы информационно-измерительных технологий», может быть полезно для студентов других специальностей при изучении специальных дисциплин в области измерительной техники</t>
  </si>
  <si>
    <t>Юрьев А. Н.. М. Могилевская. И. Акимова</t>
  </si>
  <si>
    <t>Русский язык. Учебное пособие для студентов казахского отделения физического факультета (бакалавриат)</t>
  </si>
  <si>
    <t>Построенное на основе типовой программы, пособие
 является частью учебного комплекса по курсу изучения
 русского языка для студентов технического профиля по
 специальностям: 5В060400 – «Физика»; 5В060500 – «Ядерная физика»; 5В061100 – «Астрономия»; 5В072300 – «Техническая физика»; 5В071000 – «Материаловедение и технология новых материалов»; 5В073200 – «Стандартизация, метрология и сертификация»; 5В071900 – «Радиотехника, электроника и телекоммуникации». Теория и практические задания, предлагаемые в пособии, помогут студентам в освоении особенностей научного стиля, а также окажут содействие в формировании навыков продуцирования научного текста.</t>
  </si>
  <si>
    <t>Юрьев А.Н.</t>
  </si>
  <si>
    <t>Русский язык для физиков.( Хрестоматия с речеведческими заданиями)</t>
  </si>
  <si>
    <t>Учебное пособие предназначено для аудиторной и самостоя-тельной работы студентов казахского отделения физического факультета университетов, построено на основе типовой про¬граммы и охватывает как речеведческий, так и грамматический материалы.</t>
  </si>
  <si>
    <t>Русский язык.Типы и стили речи (Учебное пособие для студентов казахских отделений гуманитарного профиля университетов (бакалавриат)</t>
  </si>
  <si>
    <t>Учебное пособие предназначено для аудиторной и самостоятельной работы студентов казахских отделений гуманитарного профиля университетов, построено на основе типовой программы и охватывает как речеведческий, так и грамматический материал. Оно может быть использовано и при обучении студентов других факультетов.</t>
  </si>
  <si>
    <t>Русский язык для юристов</t>
  </si>
  <si>
    <t>В учебнике представлен материал для аудиторной и самостоятельной работы студентов казахских отделений университетов по специальности «5В030100 - Юриспруденция». Тексты снабжены предтекстовыми и послетекстовыми заданиями, которые охватывают как речеведческий, так и грамматический материал.</t>
  </si>
  <si>
    <t>Профессиональный русский язык для физиков.Учебное пособие для казахского отделения университетов (бакалавриат)</t>
  </si>
  <si>
    <t>В учебное пособие «Профессиональный русский язык для физиков» включены материалы, в которых в достаточном объеме представлены сведения об особенностях научно-технического стиля, а также материал для работы с научными текстами; указаны нормы в терминологии и создание словарей по специальности и представлен материал по написанию выпускной (дипломной работы). Кроме этого имеются итоговые задания по курсу. Учебное пособие является частью учебного комплекса по курсу изучения русского языка и предназначено для студентов технического профиля по специальностям: 5В060400 – «Физика»; 5В011000 – «Физика»; 5В060500 – «Ядерная физика»; 5В072300 – «Техническая физика»; 5В071700 – «Теплоэнергетика»; 5В073200 – «Стандартизация и сертификация (по отраслям)»; 5В071800 – «Электроэнергетика»; 5В071000 – «Материаловедение и технология новых материалов»; 5В071900 – «Радиотехника, электроника и телекоммуникации»; 5В061100 – «Физика и астрономия»</t>
  </si>
  <si>
    <t>Тестовые задания по русскому языку для физиков</t>
  </si>
  <si>
    <t>В учебном пособии представлен материал, который в полной мере позволит провести мониторинг успеваемости студентов, вовремя определить недостатки в процессе обучения, а также в процессе подготовки к промежуточной и итоговой аттестации обучающихся. Тестовые задания являются одним из многочисленных форм контроля, используемых в процессе обучения.
 Учебное пособие является частью учебного комплекса по курсу изучения русского языка и предназначено для студентов I курса физико-технического факультета по специальностям: 5В060400 – «Физика»; 5В060500 – «Ядерная физика»; 5В061100 – «Астрономия»; 5В072300 – «Техническая физика»; 5В071000 – «Материаловедение и технология новых материалов»; 5В073200 – «Стандартизация, метрология и сертификация»; 5В071900 – «Радиотехника, электроника и телекоммуникации».</t>
  </si>
  <si>
    <t>Тестовые задания по фонетике русского языка</t>
  </si>
  <si>
    <t>Фонетика современного русского литературного языка – одна из частей фундаментальной дисциплины «Современный русский литературный язык», обязательной в системе обучения филологов и журналистов.
 В учебном пособии представлен материал, который в полной мере позволит провести мониторинг успеваемости студентов, вовремя определить недостатки в процессе обучения, а также в процессе подготовки к промежуточной и итоговой аттестации обучающихся. Тестовые задания являются одним из многочисленных форм контроля, используемых в процессе обучения.
 Предлагаемое учебное пособие «Тестовые задания по фонетике русского языка», входит в учебный комплекс и рассчитано на будущих специалистов-филологов: исследователей и преподавателей русского языка и литературы.</t>
  </si>
  <si>
    <t>Русский язык для программистов</t>
  </si>
  <si>
    <t>В учебнике представлен материал для аудиторной и самостоятельной работы студентов казахских отделений университетов по специальности «5В070300 – Информационные системы». Тексты снабжены предтекстовыми и послетекстовыми заданиями, которые охватывают как речеведческий, так и грамматический материал.</t>
  </si>
  <si>
    <t>Толково-идеографический словарь русского языка ТОМ1</t>
  </si>
  <si>
    <t>Толково-идеографический словарь русского языка ТОМ2</t>
  </si>
  <si>
    <t>Толково-идеографический словарь русского языка ТОМ3</t>
  </si>
  <si>
    <t>Восток: с древнейших времен до современности.</t>
  </si>
  <si>
    <t>Учебное пособие построено на основе типовой программы по кредитной технологии и охватывает как рече-ведческий, так и грамматический характер, является составным компонентом учебно-методического комплекса по практическому курсу русского языка и предназначено для студентов, обучающихся на казахских отделениях факультетов востоковедения.
 Пособие включает в себя две части: Часть I – Практические занятия и Часть II – СРСП и СРС, а также Приложения: Приложение I – Толково-энциклопедический словарь русского языка и Приложение II – Словарь синонимов русского языка.</t>
  </si>
  <si>
    <t>Культура речи и языковая коммуникация</t>
  </si>
  <si>
    <t>В учебное пособие включены материалы, в которых в достаточном объеме представлены нормы устной и письменной речи (орфоэпические, акцентологические, интонационные, коммуникативные, этические), а также теоретический материал, связанный с речевым этикетом, который поможет в будущем избежать ряда конфликтных ситуаций. Кроме этого имеются итоговые тестовые задания с ключами и кейсовые задачи, которые позволят преподавателю контролировать освоение дисциплины студентами.
 Учебное пособие предназначено для аудиторной и самостоятельной работы студентов всех специальностей (бакалавриат) университетов.</t>
  </si>
  <si>
    <t>Юрьев А.Н., Алиева М.Б.</t>
  </si>
  <si>
    <t>Данное учебное пособие составлено на основе «Типовой учебной программы по специальности бакалавриата 5В011900 – Иностранный язык: два иностранных языка», в котором представлен как теоретический, так и практический материал.</t>
  </si>
  <si>
    <t>Юрьев А.Н., Кунапьяева М.С.</t>
  </si>
  <si>
    <t>Русский язык.Учебное пособие для студентов казахских отделений университетов (бакалавриатов)</t>
  </si>
  <si>
    <t>Русский язык. Второе переработанное и дополненное издание</t>
  </si>
  <si>
    <t>Учебное пособие предназначено для аудиторной и самостоятельной работы студентов казахских отделений университетов, построено на основе типовой программы и охватывает как речеведческий, так и грамматический материал.</t>
  </si>
  <si>
    <t>Юсупов А.Н., Лихачев Е.Н.</t>
  </si>
  <si>
    <t>Архитектура композициясын құру әдістері</t>
  </si>
  <si>
    <t>Оқу құралы композиция құру мәселесіне жаңаша көзқараспен түзілген. Оқу құралында архитектура композициясын стильдік жобалау жолдары көрсетілген, оған әлемдік тәжірибеден мысалдар келтірілген. Оқу процесінде композицияны практикалық тәжірибеден өткен көрнекі тәсілдермен, логикалық жүйемен орындау бағыты көрсетілген. Үлгі ретінде студенттер орындаған жұмыстар берілген. Оқу құралындағы лекциялық, практикалық сабақтар өз бетінше оқуға қолайлы түрде баяндалған</t>
  </si>
  <si>
    <t>Архитектурная композиция и методы ее построения</t>
  </si>
  <si>
    <t>В учебном пособии рассматриваются вопросы составления композиции с учетом новых тенденций развития архитектуры, стилистических особенностей. Приведены наглядные методы составления композиций, выверенных на практике, соответствующие современной логике проектирования в сфере архитектуры и строительства. Структура и содержание лекционных и практических занятий предназначены для самостоятельного изучения современного курса архитектурной композиции.</t>
  </si>
  <si>
    <t>Юсупов Ш., Манабаев Н.Т., Исабеков Б.Б</t>
  </si>
  <si>
    <t>Мақта шаруашылығы негіздері</t>
  </si>
  <si>
    <t>Мемлекеттік тілде жазылған «Мақта шаруашылығы негіздері» элективтік пәндер бағдарламасына сәйкес оқулықта мақтаның халық шаруашылығындағы маңызы биологиялық ерекшеліктері мен іс саналық тәсілдері қарастырылған. Қазақстан жағдайында өсірілетін орта талшықты мақтаны қоршаған орта факторларына байланысты сұрыптарды әр түрлі аймақтарда заманауи тәсілдермен өсіру және жинау технолдогиялары жазылған. Оқулық ауыл шаруашылығы жоғары орындары студенттеріне, магистрантарына, сонымен бірге Қазақтанның аграрлық кешені мекемелері және фермерлері мен шаруа қожалықтары мамандарына арналған.</t>
  </si>
  <si>
    <t>Юсупова А.К.</t>
  </si>
  <si>
    <t>Живопись Казахстана 1980-1990 гг. пути и поиски</t>
  </si>
  <si>
    <t>Юсупова Г.Ж. , В.С. Портнов, Н.В. Желаева</t>
  </si>
  <si>
    <t>Комплексирование геофизических методов</t>
  </si>
  <si>
    <t>В учебном пособии изложены основы комплексирования геофизических методов для решения геологических задач. Показана стадийность геолого-геофизических работ при поиске и разработке месторождения, а также разобраны системообразующие связи геофизических методов в общем цикле исследований. Также описаны методы оценки количественной эффективности использования комплекса геофизических методов. Даны сведения о типовых комплексах геофизических исследований при изучении основных месторождений полезных ископаемых. Приведены принципы комлексной обработки геофизических данных.Предназначено для студентов и магистрантов специальностей 5В070600 «Геология и разведка месторождений полезных ископаемых», 5В070800, 6М070800 «Нефтегазовое дело», 6М074700 «Геофизические методы поисков и разведки месторождений полезных ископаемых», а также для работников геолого-геофизических и производственных предприятий</t>
  </si>
  <si>
    <t>Яворская В.Н., Дмитриев П.С., Фомин И.А.</t>
  </si>
  <si>
    <t>Интересные факты по краеведению Северо-Казахстанской области</t>
  </si>
  <si>
    <t>Учебно-методическое пособие предназначено для студентов специальностей 5В060800 Экология, 5В060900, 5В011600 География, а также магистрантов специальностей 6М060800 Экология, 6М060900 География. Пособие подготовлено для использования в рамках изучения дисциплин: «Физическая география Казахстана», «Экология Казахстана», «Основы туризма и краеведение», «Топонимика», «География и экология в вузах», «География Северо-Казахстанской области» и др. Материал рекомендован учителям и преподавателям, а также всем интересующимся вопросами краеведения. Обобщенный в пособии научно-исследовательский материал посвящается 80 летнему юбилею образования Северо-Казахстанской области, 80-летию со дня рождения почетного краеведа, ветерана труда Яворской В.Н.</t>
  </si>
  <si>
    <t>Яворский В.В.</t>
  </si>
  <si>
    <t>Дискретная математика</t>
  </si>
  <si>
    <t>Представлены основные понятия и тождества теории множеств, теории отношений и булевой алгебры, рассматриваются основные формулы комбинаторики. Представлены описания графов, их виды и элементы. Рассмотрены фундаментальные алгоритмы на графах. Приведены алгебраические методы описания структур. Введено понятие сетей и протоколов. Даны основные принципы теории кодирования. Приведен анализ методов кодирования и декодирования. Материал учебника изложен доступно и интересно. Предназначен для студентов технических вузов, обучающихся по специальностям 050703 – «Информационные системы», 050704 – «Вычислительная техника и программное обеспечение», изучающих дисциплину «Дискретная математика».</t>
  </si>
  <si>
    <t>Цифровое моделирование систем</t>
  </si>
  <si>
    <t>В учебнике приведены основные понятия математического и компьютерного моделирования, а также системного анализа; общие кибернетические модели, такие как модели «черного ящика», состава и структуры системы. Отдельный раздел посвящен динамическому моделированию и методам решения описывающих его задач. Рассмотрено решение физических задач методом конечных элементов с использованием программного комплекса ANSYS, рассмотрены элементы теории систем массового обслуживания (СМО), подвергнуты анализу одноканальные и многоканальные СМО. Материал учебника изложен доступно и интересно. Предназначен для студентов технических вузов, обучающихся по специальностям «Компьютерные системы обработки информации и управления», «Системы автоматизированного проектирования».</t>
  </si>
  <si>
    <t>Интеллектуальные информационные технологии</t>
  </si>
  <si>
    <t>В предлагаемом учебнике даются знания для построения интеллектуальных систем, ориентированных на большие объемы трудно формализуемой и эвристической информации. Это знания о новых информационных технологиях решения задач управления, связанных с использованием средств и методов искусственного интеллекта; о навыках разработки и использования интеллектуальных информационных систем. Результатами изучения материала по интеллектуальным информационным системам станут: - четкие представления об интеллектуальных технологиях и сферах их применения;
 - знание основных методов разработки интеллектуальных информационных систем (ИИС) и специфики актуальных проблемных областей; - умение работать с различными моделями представления знаний и возможность выбора той или иной модели в зависимости от характера предметной области и специфики решаемых задач; - умение компоновать структуру прикладной ИИС;
 - владение навыками работы с основными инструментальными средствами для проектирования ИИС.</t>
  </si>
  <si>
    <t>Яһуда Амандықов</t>
  </si>
  <si>
    <t>Дүниеге көзқарас Өлеңдер жинағы 1 том</t>
  </si>
  <si>
    <t>Я. Амандықовтың «СЫРСАНДЫҚ» деген қолшжазба кітабы туралы пікір Жасынан өлең жазуды өмірлік серік етіп үндемей жүрген автор Якуда Амандықовтың қолжазба өлеңдер кітабын қалай баспаға ұсынбай ұстап жүрген деп таңғалып оқып шықтым. Көркем дүниелер жабулы жатқан екен. Өнер шеберлерінің орындауларындағы жақсы әндері арқылы, облыстық театрлар мен халық театрлаында көп қойылып жүрген пьесалары арқылы, «Қазақ ән өлеңдерінің көркемдік ерекшеліктері» тақырыбында былтыр Академияда кандидаттық диссертация қорғағандығын баспасөз-радио арқылы сырттай білетін едім. Ал мына өлең кітабынан «Боз дала туралы жыр», «Лебіз туралы толғау» т. б. әлеуметтік тақырыптарды тізбей-ақ қояйын. Қай баспа болса да мұндай жақсы кітапты жарыққа шығаруға ықыласты болады деп ойлаймын. Өздері оқып бағасына жетер.</t>
  </si>
  <si>
    <t>Дүниеге көзқарас Өлеңдер жинағы 2 том</t>
  </si>
  <si>
    <t>Дүниеге көзқарас өлеңдер жинағы 3 том</t>
  </si>
  <si>
    <t>Шахмат үйренушілерге оқулық</t>
  </si>
  <si>
    <t>Бұл кітап мектеп оқушылары мен студенттерге, сондай-ақ қалың көпшілік оқырмандарға арналған. Шахмат ойынының тарихы мен дебюттерін әрі терең сырлы әдістерін үйренуге құнды оқулық. Спорт, өнер, мәдениет пен білімнің негізі.</t>
  </si>
  <si>
    <t>Исмағұлова А.Е., Яшков В.А.</t>
  </si>
  <si>
    <t>Өндірістік механизмдердің электр машиналары: теория және математикалық модельдеу негіздері</t>
  </si>
  <si>
    <t>Бұл оқулықта электр машиналарының соның ішінде; трансформаторлар, асинхронды қозғалтқыш, синхронды қозғалтқыш, тұрақты ток қозғалтқыштарының жұмыс істеу принциптері, негізгі формулалары, жүктемелік сипаттамалар көрсетілген.Сонымен қатар, электр қозғалтқыштарының тежелу режимдері, энергетикалық диаграммалары келтірілген. Оқулық электр мамандығы бойынша білім алатын жоғары, арнайы оқу орындарының студенттеріне арналған.</t>
  </si>
  <si>
    <t>Яшков В.А., Конарбаева А.А., Исмагулова А.И.</t>
  </si>
  <si>
    <t>Транспорт электрической энергии в системах промышленного электроснабжения.</t>
  </si>
  <si>
    <t>В учебном пособие рассмотрены основные сведения о транспорте электроэнергии. Освещены сведения о воздушных, кабельных линиях, токопроводах и электропроводах. Приведены расчеты электрических сетей, рассмотрены вопросы транспорта электроэнергии на постоянном токе и инвестиционного проектирования электрических сетей. В Приложениях П1-П приведены каталожные данные воздушных и кабельных линий и допустимые токовые нагрузки на них. Учебное пособие предназначается для студентов и магистрантов обучающихся по направлению «Электроэнергетика». Может быть полезно специалистам в области передачи и распределения электрической энергии.</t>
  </si>
  <si>
    <t>Основы электробезопасности</t>
  </si>
  <si>
    <t>Рассмотрены система электробезопасности, опасность поражения человека электрическим током, организационные и технические мероприятия, обеспечивающие безопасное производство работ при обслуживании и ремонте электроустановок, а также меры безопасности при производстве отдельных работ.Для студентов и учащихся электроэнергетических специальностей изучающих курс «Охраны труда», а также специалистов в области охраны труда в электроустановках</t>
  </si>
  <si>
    <t>Күмiсбеков С.А., Сериков А.</t>
  </si>
  <si>
    <t>Мұнайгаз өнеркәсіп машиналарын жасаудың техникалық негіздері</t>
  </si>
  <si>
    <t>2020, июнь</t>
  </si>
  <si>
    <t>Машиностроение, нефть</t>
  </si>
  <si>
    <t>Оқу құралында мұнайгаз өнеркәсіп машиналарын жасаудың техникалық негізгі теориялары қарастырылған. Машинаға қойылатын талаптар, машина жасаудың жалпы сипаттамалары қарастырылған. Мұнайгаз өнеркәсіп машиналардың сапасын анықтайтын көрсеткіштер жүйелері мен машинаны жасауға қойылатын техникалық талаптардың қалыптасуы жолдары көрсетілген. Мұнайгаз өнеркәсіп технологиялық машиналарын конструкциялаудың экономикалық негіздері мен техникалық объектінің даму белгілерін таңдаудағы талаптар мен сипаттамалар келтірілген. Инженерлік жүмыстардағы ғылыми –зерттеу, өнертабыстық және инновациялық қызметтерді зерттеудің мақсаты мен міндеттері көрсетілген. Жобалау және конструкциялау мазмұны мен этаптарын және жобалау кезеңіндегі конструкторлық құжаттармен танысып жаңа сенімді машиналарды жобалау жене конструкциялау негізі қарастырылған
 Оқу құралы 5В072400 Технологилық машиналар мен жабдықтар мамандығында оқитын жоғарғы оқу орындарының студенттері мен оқытушыларына арналған. Сондайақ оқу құралы көрсетілген мамандықтардағы студенттердің курстық жұмысы мен дипломдық жұмыстарына, мұнайгаз өңдеу және мұнайхимия саласында жұмыс істейтін инженер-конструкторлар мен инженер-механиктеріне де пайдалы болуы мүмкін. 
 Көрсетілген мамандықтардағы жоғарғы оқу орындарының студенттеріне арналған дәрістер жинағы осы мамандықтардың оқу бағдарламасына сай жазылған.</t>
  </si>
  <si>
    <t>Абдуова А.А.</t>
  </si>
  <si>
    <t>Исследование и оценка декоративных и редких растении юга казахстана</t>
  </si>
  <si>
    <t>БЖД, охрана труда</t>
  </si>
  <si>
    <t>Учебник составлен в соответствии с требованиями, содержащее полное и всестороннее исследование по оценке декоративных и редких растений Юга Казахстана, включает все необходимые сведения по обучению и выполнению занятии в данном направлении.Учебник предназначен для специалистов, преподавателей и студентов по направлению «Охрана окружающей среды»</t>
  </si>
  <si>
    <t>Serova R.F., Khan M.A., Imanov E.K./ Серова Р. Ф., Хан М. А., Иманов Е. К.</t>
  </si>
  <si>
    <t>Use of industrial waste in the production of building materials: tutorial</t>
  </si>
  <si>
    <t>The training manual addresses the rational use of industrial wastes as valuable material resources in the production of building materials. Intended for employees of design and construction organizations, as well as undergraduates and senior students of higher educational institutions of construction specialties.
 В учебном пособии рассматриваются вопросы рационального использования промышленных отходов как ценных материальных ресурсов при производстве строительных материалов.
  Предназначен для работников проектных и строительных организаций, а также магистрантов и студентов старших курсов высших учебных заведений строительных специальностей.</t>
  </si>
  <si>
    <t>Копобаева А.Н., Блялова Г.Г.</t>
  </si>
  <si>
    <t>Литология</t>
  </si>
  <si>
    <t>Оқу құралы кіріспеден, 5 бөлімнен, және пайданылған әдебиеттер тізімінен тұрады. Оқу құралында шөгінді тау жыныстарының қалыптасуы – литогенез жалпы заңдылықтары, шөгінді тау жыныстарының құрылымы мен құрамы, петрографиялық сипаттамасы, фациялары және оларды талдаудың негізгі әдістері қарастырылған. 
 Шөгінді жыныстар туралы білім мен оларды зерттеу әдістері құрылыс және жол құрылысы, гидрогеология және бірқатар салаларда өте қажет. Топырақ шөгінді жыныстарда дамиды. Топырақтың құрамы мен қасиеттері де шөгінді жыныстардың құрамы мен қасиеттеріне байланысты. Демек, шөгінді тау жыныстарының петрографиясы топырақтану ғалымдары мен агрономдарының қызығушылығын тудырады. 
 5В070600 және 6М070600 «Геология және пайдалы қазбалар кенорындарын іздеу және барлау» мамандығы студенттері мен жаратылыстану ғылыми бағытты кең көлемде пайдаланушыларға, Жер туралы ғылымының мамандарына арналған.</t>
  </si>
  <si>
    <t>рус, каз,анг.</t>
  </si>
  <si>
    <t>Абайдельдинов Е.М., Куликпаева М.Ж., Искакова Ж.Т., Сарсембаев М.А., Сарсенова С.Н., Тлепина Ш.В.</t>
  </si>
  <si>
    <t>«Решение проблем управления и развития агропромышленного комплекса Республики казахстан», «Қазақстан республикасы Агроөнеркәсіптік кешенінің Басқару мен даму проблемаларын Шешу», «Solving the problems Of the kazakhstan agricultural Industrial complex management and development» 2 том</t>
  </si>
  <si>
    <t>Научно-практическое издание</t>
  </si>
  <si>
    <t>Агро. Элеватор, Агро семеноведение</t>
  </si>
  <si>
    <t>Книга адресована юристам аграрной сферы, работникам агропромышленного комплекса, организаторам, руководителям агропредприятий, государственных органов, научным работникам, преподавателям, студентам, магистрантам, докторантам сельскохозяйственных, ветеринарных, юридических, экономических, управленческих вузов, всем тем, кто интересуется вопросами аграрного права, аграрного дела. Кітап аграрлық саладағы заңгерлерге, агроөнеркәсіптік кешен қызметкерлеріне, ұйымдастырушыларға, агрокәсіпорындардың, мемлекеттік органдардың басшыларына, ауыл шаруашылығы, ветеринарлық, заң, экономикалық, басқару жоғары оқу орындардың ғылыми қызметкерлерге, оқытушыларға, студенттерге, магистранттарға, докторанттарға, аграрлық құқық, аграрлық іс мәселелеріне қызығушылық танытқан барлық адамдарға арналған.The book is addressed to lawyers of the agricultural sector, employees of the agro-industrial complex, organizers, managers of agricultural enterprises, government agencies, researchers, teachers, students, undergraduates, doctoral students of agricultural, veterinary, legal, economic, managerial universities, and anyone interested in issues of agricultural law, agricultural business.</t>
  </si>
  <si>
    <t>Досетова Г. Ж., Кряжева Т. В.</t>
  </si>
  <si>
    <t>Петрология</t>
  </si>
  <si>
    <t>Методические указания составлены в соответствии с требованиями учебного плана и программой дисциплин «Петрология» и «Петрография» и включает все необходимые сведения по выполнению тем лабораторных работ курса.
  Методические указания предназначены для студентов геологических спе-циальностей</t>
  </si>
  <si>
    <t>Петрография</t>
  </si>
  <si>
    <t>Методические указания составлены в соответствии с требованиями учебного плана и программой дисциплины «Петрография»
 и включает все необходимые сведения по выполнению тем лабораторных работ курса.
  Методические указания предназначены для студентов специальности
 геологическая съемка, поиски и разведка месторождений полезных ископаемых</t>
  </si>
  <si>
    <t>Өмірзақов П.Қ. (Умирзаков П.К.), Бексұлтанова Р.Т.</t>
  </si>
  <si>
    <t>Қазақстан Республикасының Азаматтық құқығы бойынша практикум (ерекше бөлім)</t>
  </si>
  <si>
    <t>Оқу-әдістемелік құрал "Қазақстан Республикасының Азаматтық құқығы (ерекше бөлім) пәнінің оқу жоспарына сәйкес дайындалған. Оқу-әдістемелік құрал оқу курсының барлық тақырыптары бойынша құқықтық жағдайларды (казустарды) қамтиды. Бұл оқу-әдістемелік құрал заң факультетінің студенттеріне, магистранттарына және оқытушыларына арналған.</t>
  </si>
  <si>
    <t>Bexultanova R. T., Yessirkepova M. M., Berdiyarova Zh. S. / Бердиярова Ж.С.</t>
  </si>
  <si>
    <t>Tutorial on Civil Procedure law of the Republic of Kazakhstan</t>
  </si>
  <si>
    <t>Educational and methodological guide</t>
  </si>
  <si>
    <t>Учебное пособие по Гражданскому процессуальному праву Республики Казахстан подготовлено в соответствии с образовательной программой дисциплины " Гражданское право Республики Казахстан (специальная часть). Учебное пособие включает в себя юридические ситуации (кейсы), по всем темам учебного курса. Учебное пособие рекомендуется студентам, магистрантам и преподавателям юридических факультетов.</t>
  </si>
  <si>
    <t>Қонысбай С. / Конысбай С.</t>
  </si>
  <si>
    <t>Инженерлік және компьютерлік графика</t>
  </si>
  <si>
    <t>технических и технологических специальностей</t>
  </si>
  <si>
    <t>Ұсынылып отырған еңбек графика пәндерін ұзақ жылдар бойы оқыту нәтижесінен жинақталған тәжірибе негізінде құрастырылған. Графика тұрғызу қағидаларын баяндау, оқушылардың өз беттерімен жеңіл оқылуына, әсіресе жеке оқушылардың талаптарына сай болуына көңіл аударылған. Auto CAD жүйемен танысу, қарапайым тұрғызулар, көріністер орындау, 3D тұрғызу және 3Dның көмегімен көріністер алу сияқты тақырыптар қарастырылған. Әрбір тақырып мысалдар арқылы, әдістемелік шешілімдері көрнекті түрлі түсті сызбалармен берілген. Бұл еңбек сол сияқты графика пәндерінің оқытушыларынада пайдалы.</t>
  </si>
  <si>
    <t>Конысбай С.</t>
  </si>
  <si>
    <t>Инженерная и компьютерная графика</t>
  </si>
  <si>
    <t>Учебное пособие составлено на основе многолетнего опыта преподавания по курсу. Темы изложены последовательно доступным языком на основе современной методики преподавания. Задачи выполнены различными подходами и красочными рисунками, позволяющими анализировать и выбирать наиболее оптимальные варианты решений, а также знакомство с графической системой Auto CAD, приметивами, редактированием, выполнением видов, постронеием 3D и с помощью 3D переход на 2D. Данная работа так же полезна и для преподавателям графических дисциплин</t>
  </si>
  <si>
    <t>Ермекова М.А., Байгулова Н.З.</t>
  </si>
  <si>
    <t>ЖАЙ ДИФФЕРЕНЦИАЛДЫҚ ТЕҢДЕУЛЕР</t>
  </si>
  <si>
    <t>әдістемелік нұсқаулық/методические указания</t>
  </si>
  <si>
    <t>Әдістемелік нұсқаулық Математика 2 пәннің оқу жоспары мен бағдарламасы талаптарына сәйкес құрастырылған және курстың «Дифференциалдық теңдеулер» бөлімінің практикалық сабақтарының тақырыптарын орындауға қажетті барлық мәліметтерін қамтиды. Әдістемелік нұсқаулық техникалық мамандықтар студенттері үшін арналған.</t>
  </si>
  <si>
    <t>Такибаева Г.А., Байгулова Н.З., Сапарбаева Э.М.</t>
  </si>
  <si>
    <t>Методическое указание к решению типовых задач по дисциплине «Математика ІІ» для студентов первого курса специальности 5В070800 – «Нефтегазовое дело»</t>
  </si>
  <si>
    <t>Методическое указание разработано в соответствий с требованиями учебного плана и программы дисциплины «Математика ІІ» и содержит все необходимые материалы для решения типовых задач по всем разделам курса. Методическое указание предназначено для студентов специальности 5В070800 – «Нефтегазовое дело». В данном методическом указании содержатся методы решения типовых задач и задачи для самостоятельного решения по разделам: комплексные числа, интегральное исчисления функций одной переменной, обыкновенные дифференциальные уравнения, кратные интегралы.Пособие предназначено, прежде всего, для будущих бакалавров - электроэнергетиков и телекоммуникации. Оно может быть использовано и преподавателями, читающими лекции и ведущими практические занятия на всех технических специальностях ЮКГУ им. М. Ауезова.</t>
  </si>
  <si>
    <t>Калимбетов Б.Т., Байгулова Н.З., Дулатов С.Р., Урматова А.Н.</t>
  </si>
  <si>
    <t>Кривые и поверхности второго порядка и их приложения</t>
  </si>
  <si>
    <t>Настоящее руководство посвящено кривым и поверхностям второго порядка, приведения общего уравнения кривой второго порядка к каноническому виду, использования канонического вида уравнений поверхностей второго порядка, нахождения линий уровня и поверхностей скалярных полей, вычисление потоков векторных полей и циркуляции векторного поля вдоль контура с иллюстрирующими примерами.</t>
  </si>
  <si>
    <t>Омаров Е. Б., Токтарбаев Д.Г.,  Байтасов Е.К., Ясынов Ж.</t>
  </si>
  <si>
    <t>Планирование начального обучения боксу в условиях ВУЗа</t>
  </si>
  <si>
    <t>Учебно-методическое пособие предназначено для студентов и преподавателей физической культуры и тренеров в высших и средне специальных учебных заведениях.</t>
  </si>
  <si>
    <t>Омаров Е. Б., Байтасов Е.К., Ясынов Ж.</t>
  </si>
  <si>
    <t>Дене шынықтыру мен спорт экономикасының негізі. (2 томда)</t>
  </si>
  <si>
    <t>Дене шынықтыру және спорт мамандығының студенттері мен осы сала мамандарына арналған.</t>
  </si>
  <si>
    <t>Омаров Е. Б., Молдан Е., Ясынов Ж.</t>
  </si>
  <si>
    <t>Дене шынықтыру мен спорт менеджменті (2 томда)</t>
  </si>
  <si>
    <t>Дене шынықтыру және спорт менеджементі: дене шынықтыру және спорт мамандығына арналған оқу құралы</t>
  </si>
  <si>
    <t>Давильбекова Ж.Қ./Давильбекова Ж.Х.</t>
  </si>
  <si>
    <t>Геологиялық барлау саласының экономикасы</t>
  </si>
  <si>
    <t>Оқу құралы геологиялық барлау саласы экономикасының теориялық негіздерін қамтиды. Өндірістік, еңбек қорларына, негізгі және айналымдағы қаражаттарға, геологиялық ұйымдардың еңбек ақысына қатысты мәселелерге аса көңіл бөлінеді. Геологиялық барлау өнімдерінің өзіндік құны, өндірістен түсетін пайда, өндіріс тиімділігі мен жоспарлау ерекшеліктері қарастырылады. Жер қойнауын пайдалану қатынастарын мемлекеттік реттеу және оның құқықтық негіздеріне, жер қойнауын геологиялық зерттеуге, жобалардағы кезеңділікке, қаржыландыру мен инвестициялауға, кен орындарын геологиялық бағалауға, баға қалыптастыруға, салық салу және геологиялық барлау жұмыстарының экономикалық тиімділігіне ерекше көңіл бөлінеді.</t>
  </si>
  <si>
    <t>Кабиева С.К. ,Абилканова Ф.Ж.</t>
  </si>
  <si>
    <t>Фармацевтикалық химия</t>
  </si>
  <si>
    <t>Оқу құралы «Фармацевтикалық өндіріс технологиясы» курсы химия мамандықтарының бакалавриат студенттеріне арналған. Көптеген дәрілік заттардың теориялық негіздері толығымен ашылып жазылған; сондай-ақ студенттердің осы пәндерді меңгеру барысында білімін тексеруге арналған бақылау сұрақтары келтірілген.Білім беру мекемелерінің студенттері үшін оқулық ретінде «Қарағанды мемлекеттік индустриялық университетнің» оқу - әдістемелік бөлімімен ұсынылды</t>
  </si>
  <si>
    <t>Бексултанова Р.Т., Умирзаков П. К.</t>
  </si>
  <si>
    <t>Практикум по гражданскому праву Республики Казахстан (особенная часть)</t>
  </si>
  <si>
    <t>Учебно-методическое пособие подготовлено в соответствии с образовательной программой учебной дисциплины «Гражданское право Республики Казахстан (особенная часть). Учебно-методическое пособие включает в себя правовые ситуации (казусы), по всем темам учебного курса. Учебно-методическое пособие предгазначено для студентов, магистрантов и преподавателей юридических факультетов</t>
  </si>
  <si>
    <t>Ахметова А.У.</t>
  </si>
  <si>
    <t>Математический анализ</t>
  </si>
  <si>
    <t>В учебном пособии изложены необходимые основы математического анализа, на которых базируются математические методы, применяемые для решения конкретных физических и прикладных задач. Автор приводит основные понятия и формулы следующих разделов: «Введение в математический анализ», «Дифференциальное исчисление функции одной переменной», «Интегральное исчисление функции одной переменной». Материал каждого раздела проиллюстрирован примерами и сопровождается задачами для практических занятий. Учебное пособие будет полезно для студентов дневного и дистанционного отделений специальностей 6B01502 – «Физика», 6B01508 – «Математика-Физика», 6B01509 – «Математика-Информатика», 6В05301 – «Физика», 6B05401 –«Математика» и лицам, самостоятельно постигающим азы математического анализа.</t>
  </si>
  <si>
    <t>Tashtemkhanova R., Medeubayeva Zh., Velichkov K., Tokar P., Somzhurek B., Nurdauletova S., Zhanbulatova R., Yessengaliyeva A., Kenzhalina G.</t>
  </si>
  <si>
    <t>European Diplomacy: Theory and Practice</t>
  </si>
  <si>
    <t>The Manual</t>
  </si>
  <si>
    <t>"Европейская дипломатия: теория и практика" учебное пособие предназначено для студентов образовательных программ "регионоведение"и" международные отношения". Она охватывает теоретические аспекты европейской дипломатии, стратегию глобальной политики безопасности Европейского Союза, основные этапы и особенности публичной дипломатии. В учебник включены материалы по концепции "эффективной многосторонности" ЕС, роли европейской дипломатии в разрешении кризисных ситуаций на Украине и в Сирии. Европейская политика соседства рассматривается с точки зрения новых вызовов и угроз, а также роли и места Центральной Азии во внешней политике ЕС. Пособие издано в рамках проекта "кресло Жана Моне. Европейская дипломатия".</t>
  </si>
  <si>
    <t>Ильясова К.М.</t>
  </si>
  <si>
    <t>Орта ғасырлар тарихы (Шығыс)</t>
  </si>
  <si>
    <t>история, востоковедение, тюркология, регионоведение</t>
  </si>
  <si>
    <t>Азия және Африка елдеріндегі дәстүрлі шығыс қоғамының ерекшеліктері, ортағасырлық мемлекеттердің қалыптасуы мен дамуы кезеңіндегі маңызды саяси оқиғалар, батыс пен шығыстың драмалық «кездесуі» және алғашқы отарлау процестері көрсетіледі. Азия елдерінің құрылымы БҰҰ-ның классификациясына сәйкес Шығыс Азия (Жапония, Корея, Қытай, Монғолия), Батыс Азия (Араб елдері, Осман империясы, Кавказ елдері) Оңтүстік (Үндістан, Ауғанстан, Иран), Оңтүстік Шығыс Азия (Индонезия, Вьетнам, Лаос, Камбоджа, Малайзия, Таиланд), Орталық Азия (Бактрия, Соғды, Хорезм, Түрік қағанаты) субаймақтары бойынша берілген. Сонымен қатар Африкадағы (Аксум, Нубия, Гана, Мали, Сонгай) ортағасырлық мемлекеттердің саяси тарихы қамтылады. Барлығы 6 бөлім, 15 тақырыптан тұрады, сәйкесінше бекіту сұрақтары, тапсырмалар, сілтемелер көрсетілген. Оқу құралы жоғары оқу орындарының «тарих», «шығыстану», «түркітану», «аймақтану» мамандықтарының студенттеріне арналған.</t>
  </si>
  <si>
    <t>2020, июль</t>
  </si>
  <si>
    <t>Zakirova А.B. (Закирова А.Б.), Akhayeva Zh.B., Alzhanov A.K.</t>
  </si>
  <si>
    <t>INTERNET OF THINGS (IoT)</t>
  </si>
  <si>
    <t>Учебно-методический комплекс "Интернет вещей" предназначен для студентов, магистрантов педагогических и технических специальностей, обучающихся в полиязычных группах. Учебно-методический комплекс "Интернет вещей" направлен на подготовку творческой, технически грамотной, гармонично развитой личности с логическим мышлением, способной анализировать и решать прикладные задачи, направленные на разработку программного обеспечения, ситуационные кейсы на основе как индивидуальных, так и групповых проектов.</t>
  </si>
  <si>
    <t>Тлеубаев С. Ш.</t>
  </si>
  <si>
    <t>Шетел хореографиясының тарихы</t>
  </si>
  <si>
    <t>Оқу құралы 5В040900, 6В028 - «Хореография» мамандығына арнап «Хореография педагогикасы» біліктілігі бойынша оқитын студенттерді шетелдік хореографиясының негізгі даму кезеңдерімен, балет мектептерінің көрнекі өкілдерімен таныстырады.</t>
  </si>
  <si>
    <t>Әлемде талай қызық бар
 (АҚШ президенттері 
 және басқалары туралы қызықты деректер) 1 бөлім</t>
  </si>
  <si>
    <t>құрастыру</t>
  </si>
  <si>
    <t>«Әлемде талай қызық бар» деп аталатын бұл жинақта Америка Құрама Штаттары мен оның Президенттері туралы, сондай-ақ әлемдегі басқа да көптеген таңғажайып оқиғалар мен құбылыстар туралы қызықты деректер мен мәліметтер топтастырылған.
 Кітап ақпараттық-танымдық сипатқа ие және мектеп оқушыларына, студенттерге және қызығушылық танытқан барша қазақ тілді аудиторияға арналған.</t>
  </si>
  <si>
    <t>Әлемде талай қызық бар
 (АҚШ президенттері 
 және басқалары туралы қызықты деректер)2 бөлім</t>
  </si>
  <si>
    <t>Молдашов Н.О.</t>
  </si>
  <si>
    <t>Оқу әдістемелік құралында экономикалық теория пәні бойынша барлық тақырыптар сызба мен кестелер негізінде қысқа және нұсқа қарастырылған. Сонымен қатар студенттер пән тақырыптарының мәнін тез және жіті игеру үшін методикалық кеңестер, терминдер мен тест сұрақтары берілген.Оқу құралы студенттерге және экономика теориясын игерем деген қауымға арналған. Әсіресе, студенттер өзіндік жұмыс барысында оқуәдістемелік құралын қолдана отырып экономиканың заңдары мен заңдылықтарын терең меңгеру мүмкіндігіне ие бола алады.</t>
  </si>
  <si>
    <t>Болысбаев Д.С., Джартыбаева Ж.Д.</t>
  </si>
  <si>
    <t>Ою-өрнектердің даму тарихы мен табиғаты</t>
  </si>
  <si>
    <t>Оқулық көне дәуірлерден, ежелгі дүние өнерінен бастау алған ою-өрнек әлемінің түрінің тарихы мен теориясы мәселелері қарастырылған. Ежелгі өнер шеберлері мен қолөнершілердің адам баласына қалдырған өте бай мәдени дәстүрлі мұраларын бір жүйеге келтіруге ат салысқан. Сонымен бірге, оқулық табиғат ерекшеліктерге, ою-өрнектің құрылымына қатысты маңызды тұжырымдаманың бағытына байланысты негізгі теориялық принциптерді сипаттайды. Ою-өрнекпен тікелей байланысқан ең көрнекті еуропалық және шығыс мәдениеттерінің мысалында әр мәдениеттің ішіндегі ою-өрнекті қалыптастырудың кезеңдері мен оның тарихи дамуының негізгі кезеңдері қарастырылады.
 Оқулық өнер мамандықтарында білім алып жүрген болашақ мұражайтанушыларға, сәулетшілерге, суретшілерге арналған. Мұнан басқа, кітап кәсіби суретшілер, өнертанушылар, мұражай ісі және көркем-қолданбалы шығармашылыққа қызығушылар үшін аса құнды болып табылады.</t>
  </si>
  <si>
    <t>Балабеков Е.О</t>
  </si>
  <si>
    <t>Дирижерлық өнер. (екінші басылым)</t>
  </si>
  <si>
    <t>Дирижерлау өнері – ол музыкалық шығарманың партитурасын мүлтіксіз таза біліп, оның мазмұнын орындаушы ұжымға дирижерлау өнерінің тиімді құралдары арқылы ұтымды жеткізе білуге негізделген музыкалық – орындаушылық процесс. Оқу құралында музыкалық орындаушылықтың бір саласы Оркестрмен дирижерлау өнерінің Еуропадағы, Қазақстандағы қалыптасуы, даму тарихы және дирижерлық шеберліктің теориялық әрі практикалық негіздері жайлы мәселелер қаралған. 
 Оқу құралы музыкалық жоғары және орта арнаулы оқу орындарының студенттері мен оқытушыларына арналған.</t>
  </si>
  <si>
    <t>Лапина Л.М., Каракулин М.Л.</t>
  </si>
  <si>
    <t>Электромеханические системы</t>
  </si>
  <si>
    <t>Автоматика и управление, Электроэнергетика</t>
  </si>
  <si>
    <t>Пособие представляет собой часть лекционного курса «Электромеха-нические системы». В учебном пособии изложены устройство, принцип действия, особенности процессов, происходящих в машинах постоянного тока и синхронных машинах, процессы электромеханического преобразо-вания энергии, электромеханические свойства электродвигателей. Рас-смотрены способы пуска, реверсирования и режимы работы электрических машин постоянного тока и синхронных машин.
  Предназначено для студентов специальности «Автоматизация и управ-ление» при изучении дисциплины «Электромеханические системы», сту-дентов специальности «Встроенные цифровые системы управления» при изучении дисциплины «Электромеханические системы и автоматизиро-ванный электропривод», а также студентов специальности «Электроэнер-гетика» при изучении дисциплины «Электромеханические и электропре-образовательные системы»</t>
  </si>
  <si>
    <t>Оқу
  құралы</t>
  </si>
  <si>
    <t>Оқу құралы «Электромеханикалық жүйелер» пәнінің типті оқыту бағдарламаларына және оқу жұмыс бағдарламаларына сәйкес жасалған. Берілген оқу құралында дәрістер тақырыптары бойынша мәліметтер және зертханалық жұмыстарды орындау кезеңдері толық қарастырылған. Электрмеханикалық жүйелер асинхронды машиналардың типтерін, конструкцияларын, жұмыс теорияларын, қолдану облыстарымен ерекшеліктерін көрсетеді.
 Оқу құралы 5B070200 «Автоматтандыру және басқару», 5В071800 «Электроэнергетика» мамандықтарының студенттеріне арналған.</t>
  </si>
  <si>
    <t>Каракулин М.Л., Лапина Л.М</t>
  </si>
  <si>
    <t>Электромеханикалық жүйелер (трансформаторлар)</t>
  </si>
  <si>
    <t>Оқу құралының мазмұны «Электромеханикалық жүйелер» пәнінің лекция курсының бірінші бөлімі - трансформаторларға арналған, ол трансформаторлар құрылысынан, типінен, жұмыс теориясынан, қолдану аймағынан және пайдалану ерекшеліктерінен тұрады. 
 Оқу құралын 5В070200 – «Автоматтандыру және басқару» мамандығының студенттері «Электрмеханикалық жүйелер» пәнін оқу кезінде қолданылады, сондай-ақ, 5В071800 – «Электрэнергетика» мамандығының студенттері «Электрлік машина» пәнін оқу кезінде пайдалана алады.</t>
  </si>
  <si>
    <t>Электромеханика және электротехникалық жабдықтары</t>
  </si>
  <si>
    <t>Құралда тұрақты ток электржетегі механикасының негіздері, энергияның электромеханикалық түрлендіру процестері, тұрақты ток дивгательдерінің электр техникалық қасиеттері келтірілген. Өндірістік механизмдердің механикалық сипаттамалары. Электржетектің өтпелі жұмыс режимдері қарастырылды. Тұрақты ток машинасының құрылғысы және жұмыс істеу принципі, сондай-ақ тұрақты ток қозғалтқыштарының механикалық және электромеханикалық сипаттамалары, тежеу тәсілдері келтірілген. Бұл оқу құралын 050718 "Электроэнергетика", 050702 "Автоматтандыру және басқару" мамандықтарының студенттері, сонымен қатар магистранттар "Электромеханика және электротехникалық жабдықтар", "автоматтандырылған электр жетегінің теориясы", "Автоматтандырылған электр жетегі"пәндерін оқу кезінде пайдалана алады.</t>
  </si>
  <si>
    <t>Автоматизированный электропривод (часть 1)</t>
  </si>
  <si>
    <t>Пособие представляет собой первую часть лекционного курса «Автоматизиро-ванный электропривод». В учебном пособии изложены основы механики электро-привода, процессы электромеханического преобразования энергии, электромехани-ческие свойства электродвигателей, механические характеристики электродвигате-лей и производственных механизмов. Рассмотрены способы пуска, реверсирования и режимы работы электроприводов постоянного и переменного тока.
  Данное пособие может быть использовано студентами специальности «Авто-матизация и управление» при изучении дисциплины «Автоматизированный элек-тропривод», а также студентами специальности «Электроэнергетика» при изучении дисциплины «Теория автоматизированного электропривода».</t>
  </si>
  <si>
    <t>Дуйсекова К.К.</t>
  </si>
  <si>
    <t>Фразеологическая картина мира французского и казахского языков в компаративном аспекте</t>
  </si>
  <si>
    <t>Монография посвящена изучению фразеологического фонда казахского и французского языков и его особой роли при концептуализации действительности. Особое внимание уделяется методологической базе сопоставительной когнитивной фразеологии, что составляет новизну представленной монографии.
 На материале неродственных языков обосновано, что лексическая и фразеологическая картины мира - качественно и функционально разные картины мира, и, прежде всего, по линии их гносеологической значимости. 
 Настоящий концептуально-лингвокультурологический опыт исследования рассчитан на широкий круг специалистов и исследователей, профессиональная деятельность которых сязана с языком: филологов, лингвистов, журналистов и переводчиков.</t>
  </si>
  <si>
    <t>Кожабаева С.А. , Укубасова Г.С.</t>
  </si>
  <si>
    <t>Экономическая теория 1 часть</t>
  </si>
  <si>
    <t>В Учебном пособии представлено последовательное и структурированное изложение курса экономической теории, а также набор методических материалов для практического освоения экономической теории: основные вопросы темы, термины и понятия, задания на графический анализ, ситуации, задачи, контрольные вопросы для самопроверки и закрепления учебного материала. В конце учебного пособия приводится перечень рекомендуемой литературы и глоссарий. Такое структурирование учебной информации позволяет самостоятельно провести поиск литературы, ориентироваться в спектре исследуемых вопросов при подготовке. Издание рассчитано на студентов, преподавателей, а также всех, кто интересуется проблемами современной экономической теории.</t>
  </si>
  <si>
    <t>Экономическая теория 2 часть</t>
  </si>
  <si>
    <t>Токанов Д.Т.</t>
  </si>
  <si>
    <t>Азаматтық ғимараттар сәулеті</t>
  </si>
  <si>
    <t>Оқу құралында азаматтық ғимараттардың негізгі құрылымдық шешімдері, олардың түрлері мен және есептік-құрылымдық сұлбалары мен, қолданыстағы жүктемелерімен және көлемдік-жайғасымдық ерекшеліктерімен байластырылып қарастырылған. 
 Ғимараттың құрылысы инженерлік жүйелер және жабдықтарды, ескеруінсіз жүргізу мүмкін еместігі, сондай-ақ ғимаратты қалпына келтіру мен оның құрылымдарын күшейтудің негізгі әдістері мен мысалдары қарастырылған. Fимараттарда болуы мүмкін құрылымдардың, үлкен аралықты ойын-сауық және сауда ғимараттарының бірегей кеңістікті төбе- жабындарынан жеке құрылыстық қора-қопсылық салынымдарға дейін барлық дерлік жиынтығы көрініс тапты. Олардың қолданылуының табиғаттық-климаттық және инженерлік-геологиялық, сонымен бірге, қоғамдық құрылыс пен экономика деңгейі жағдайларына, басқа да кез келген талаптарға байланысты қолданылуы мысалдары келтірілген. 
 Бұл оқу құралының шығуы Қазақстан Республикасының 5В072900 «Құрылыс» мамандығы бойынша мамандарды дайындауда аса қажетті және маңызды. Оқу құралы құрылыс инженерлеріне, құрылыс факультеттерінің жоғарғы курс студенттеріне, магистранттары мен докторанттарға аса қажетті болып табылады.</t>
  </si>
  <si>
    <t>Сембиева Л.М., Мақыш С.Б., Жагыпарова А.О., Темірханов Ж.Т.</t>
  </si>
  <si>
    <t>«Қаржыға кіріспе» 1 часть</t>
  </si>
  <si>
    <t>Бұл оқу құралы негізгі теориялық сұрақтар мен Қазақстандағы және шетелдік мемлекеттердегі қаржылық қатынастардың дамуының өзекті мәселелері қарастырылған 15 тақырып бойынша дәріс материалдарынан тұрады, студенттердің өзіндік жұмыстары мен өзін-өзі тексеруге арналған тапсырмалар жеке тарауда топтастырылған. Жоғары оқу орындарының студенттері мен магистранттарына, мемлекеттік қызмет жүйесіндегі лауазымдарды алмастыру үшін біліктілікті арттыру және мамандарды қайта даярлау жүйесінің тыңдаушыларына, сонымен қатар қаржы саласының мамандарына ұсынылады.</t>
  </si>
  <si>
    <t>«Қаржыға кіріспе» 2 часть</t>
  </si>
  <si>
    <t>Бозшатаева Г.Т., Оспанова Г.С.</t>
  </si>
  <si>
    <t>Қоршаған ортаның биологиялық мониторингі</t>
  </si>
  <si>
    <t>Бұл оқу құралы «Қоршаған ортаның биологиялық мониторингі» пәнінің оқу бағдарламасы мен оқу жоспары талаптарына сәйкес және магистранттардың пән бойынша теориялық білімдеріне қойылатын талаптарға қажетті барлық мәліметтер негізінде құрастырылған.</t>
  </si>
  <si>
    <t>Серикова М.А.</t>
  </si>
  <si>
    <t>Трансформация налогового аудита в условиях инновационного развития экономики Республики Казахстан</t>
  </si>
  <si>
    <t>В монографии рассматриваются теоретические, методологические и практические аспекты трансформации налогового аудита в условиях инновационного развития экономики Республики Казахстан.
 Освещены основы государственного налогового аудита, его институциональные аспекты, а также мировые тенденции трансформации моделей налогового аудита в современной инновационной экономике. Особое внимание уделено системному анализу эффективности налогового аудита и выявлению перспектив развития государственного аудита в контексте интеграционных процессов. Рассмотрен концептуальный подход к системе государственного налогового аудита на основе инновационных инструментов анализа.
 Монография предназначена научным и практическим работникам в области государственного аудита, студентам и преподавателям экономических вузов.</t>
  </si>
  <si>
    <t>«Решение проблем управления и развития агропромышленного комплекса Республики казахстан», «Қазақстан республикасы Агроөнеркәсіптік кешенінің Басқару мен даму проблемаларын Шешу», «Solving the problems Of the kazakhstan agricultural Industrial complex management and development» 1 том</t>
  </si>
  <si>
    <t>Orymbetov E.M., Orymbetova G.E., Suigenbayeva A.Zh., / Орымбетов Е. М., Орымбетова Г. Е., Суйгенбаева А. Ж.</t>
  </si>
  <si>
    <t>Heat and mass transfer</t>
  </si>
  <si>
    <t>Пищевая инженерия, текстиль</t>
  </si>
  <si>
    <t>This study guide provides brief theoretical information, necessary calculation formulas and problems of heat conduction, heat transfer through solid walls, specific examples of calculating convective heat transfer, heat transfer during boiling liquids and condensation of liquids, shell-and-tube heat exchangers, single-body evaporators, equilibrium during mass transfer, main dimensions of mass exchange apparatus, convective dryer. Данное учебное пособие содержит краткую теоретическую информацию, необходимые расчетные формулы и задачи теплопроводности, теплообмена через твердые стенки, конкретные примеры расчета конвективного теплообмена, теплообмена при кипении жидкостей и конденсации жидкостей, кожухотрубных теплообменников, однокорпусных испарителей, равновесия при массообмене, основных размеров массообменных аппаратов, конвективной сушилки.</t>
  </si>
  <si>
    <t>Сембиева Л. М.</t>
  </si>
  <si>
    <t>«Организационно-методологические аспекты государственного аудита в обеспечении национальной безопасности стран-членов ЕАЭС» 1 часть</t>
  </si>
  <si>
    <t>Работа посвящена исследованию основных проблем и перспектив развития государственного аудита и его роли в обеспечении национальной безопасности стран-членов ЕАЭС на основе анализа ситуации, сложившейся в Казахстане, Армении, Беларуси, России и Кыргызстана.
 Монография предназначена для широкого круга читателей, интересующимися вопросами развития государственного аудита и взаимосвязи его с обеспечением национальной безопасности. Материалы монографии представляют интерес для научных и практических работников сферы государственного аудита и финансового контроля, студентам и преподавателям экономических вузов.</t>
  </si>
  <si>
    <t>«Организационно-методологические аспекты государственного аудита в обеспечении национальной безопасности стран-членов ЕАЭС» 2 часть</t>
  </si>
  <si>
    <t>Бөкен Г. С.</t>
  </si>
  <si>
    <t>Қазақ және поляк әдеби байланысы</t>
  </si>
  <si>
    <t>Аталған монография компаративизм бағытындағы жаңа зерттеулерге негіз болады. Әрі орта және орта арнаулы білім беретін мектептердегі, жоғары оқу орындарындағы әдебиеттану бағдарындағы арнаулы пән үшін көмекші құрал бола алады.</t>
  </si>
  <si>
    <t>Тлеуова З.Ш., Каирнасова Г.З.</t>
  </si>
  <si>
    <t>Химия пәні бойынша оқу-әдістемелік құрал (2 томда)</t>
  </si>
  <si>
    <t>Оқу-әдістемелік құрал Ш.Уәлиханов атындағы Көкшетау мемлекеттік университетінің Оқу әдістемелік кеңесінің отырысында ұсынылды (хаттама № 2 19.02.2016ж.). Аталған оқу-әдістемелік құрал химия пәні бойынша биотехнология, биология, агрономия, экология мамандығының студенттеріне және жалпы орта білім беру мектептеріне химия пәнін тереңірек оқыту оқу үрдісінде қолдануға ұсынылады.</t>
  </si>
  <si>
    <t>Генетика</t>
  </si>
  <si>
    <t>Оқу құралы биология, биотехнология, экология мамандықтары бойынша оқитын студенттеріне арналған. Оқу құралында «Генетика» курсының есептерін шығару тәсілдері қарастырылған, сонымен қатар бақылау және тест сұрақтарымен қамтылған. Жалпы оқу құралы 227 беттен тұрады.</t>
  </si>
  <si>
    <t>Керімбай Н. Н., 
 Керімбай Б. С., 
 Мазаржанова К. М., 
 Казангапова Н. Б., 
 Мақаш Қ. К., 
 Ахметов Е. М., Нысанбаева Г. Н.,</t>
  </si>
  <si>
    <t>Современное состояние рекреационного потенциала природной среды Шарынского ГНПП. The current state of the recreational potential of the natural environment of the sharyn SNNP (State National Natural Park) (в 2-х т.)</t>
  </si>
  <si>
    <t>Коллективная монография</t>
  </si>
  <si>
    <t>В коллективной монографии рассмотрены результаты научных исследовании авторов, содержащее полное и всестороннее исследование особо охраняемой природной территории Шарынского ГНПП. Научно обоснованы физико-географические факторы формирования и функционирования природных компонентов; проанализирован современный рекреационный потенциал; дается характеристика репрезентативности и экологической значимости; лесорастительных и экологических условии территории; Анализируются современное функциональное зонирование территории, зоны ограниченной хозяйственной деятельности; определены перспективные планы научной деятельности; долгосрочные и краткосрочные цели управления Шарынским ГНПП. Предлагаются пути оптимизации использования природных ресурсов.Книга предназначена для широкого круга читателей: специалистам – практикам в области туризма и рекреации, природоохранной деятельности и лесного хозяйства, обучающимся (студентам, магистрантам, докторантам), преподавателям, научным работникам и руководителям различного уровня. Авторы надеются, что книга по своей энциклопедической полноте станет полезной и заинтересует многочисленных участников общественных экологических организаций.</t>
  </si>
  <si>
    <t>N. N. Kerimbay, B. S. Kerimbay, O. B. Mazbayev, A. N. Dunets, O.N.Baryshnikova, K.K.Makash, Y.M.Akhmetov, Z. T.Sartbayev /Н.Н.Керімбай, Б.С.Керімбай, О.Б.Мазбаев,А.Н.Дунец, О.Н.Барышникова, Қ.К.Мақаш,Е.М.Ахметов, Ж.Т.Сартбаев</t>
  </si>
  <si>
    <t>Sharyn state national natural park. Шарынский государственный национальный природный парк</t>
  </si>
  <si>
    <t>With the development of the domestic and international tourism market, there is a need for the publication of an illustrated text book of a complex type, which provides full information to the investor, entrepreneur, employee of the tourism company, an employee in the tourism management structure, as well as the to tourist himself and the general public, to undergraduates and doctoral students of Earth Sciences.
  Иллюстрированное учебное пособие комплексного типа, дает полную информацию инвестору, пред­принимателю, работнику туристской компании, сотруднику в структуре управления туризмом, а также самому туристу и широкому кругу читателей, обучающимся общеобразовательных и средне специальных учебных заведении, бакалаврам, магистрантам и докторантам Наук о Земле</t>
  </si>
  <si>
    <t>Исаева А.У.,Исаев Е.Б</t>
  </si>
  <si>
    <t>Методические указания к лабораторным занятиям по биологии</t>
  </si>
  <si>
    <t>Методические указания составлены в соответствии с требованиями учебного плана и учебной программой курса дисциплины «введение в биологию» и включают все необходимые сведения по выполнению тем самостоятельной работы студентов Методические указания рекомендуется для студентов, обучающихся по специальностям: биология, география, экология</t>
  </si>
  <si>
    <t>Давильбекова Ж.Х.</t>
  </si>
  <si>
    <t>Экономика предприятия (в 2-х т.)</t>
  </si>
  <si>
    <t>В учебном пособии изложены теоретические основы экономики предприятия. Значительное место уделено производственным, трудовым ресурсам, основным и оборотным средствам, заработной плате предприятий. В учебном пособии рассматривается современный механизм, обеспечивающий жизнедеятельность предприятия в условиях рынка и конкуренции, изучение которого поможет решать текущие и стратегические хозяйственные задачи, неизбежно возникающие не только в работе экономистов, но и других специалистов производственного сектора. Рассмотрена специфика себестоимости продукции, прибыли, рентабельности, планирования предприятий Уделено большое внимание государственному регулированию экономических отношений и его правовым основам, финансированию и инвестированию предприятий, ценообразованию, налогообложению и экономической эффективности работ на предприятии. Учебное пособие по курсу «Экономика предприятия» предназначено для студентов, магистрантов интересующихся проблемами развития экономики производства продукции, оказания услуг и работ для различных отраслей промышленности.</t>
  </si>
  <si>
    <t>Абильдинова Г.М., Оспанова Н.Н., Шукирбаева Ш.Б.</t>
  </si>
  <si>
    <t>Мектеп жүйесінде информатика пәнін қашықтықтан оқытуды ұйымдастыру</t>
  </si>
  <si>
    <t>Қазір дидактикада инновациялық оқыту кеңінен қолданылуда, сондықтан қашықтықтан оқыту формасы – білім беруде маңызды рөл атқарады. Ал біздің елімізе келетін болсақ, Қазақстан Республикасында көптеген жоғары оқу орындары мен мекемелерде қашықтықтан оқыту қолданылуда. Ал біздің зерттеуіміздің тақырыбы: «Мектеп жүйесінде информатика пәнін қашықтықтан оқытуды ұйымдастыру» болып табылады.</t>
  </si>
  <si>
    <t>Мультимедиялық технология негіздері</t>
  </si>
  <si>
    <t>Еңбекте мультимедиялық технологиялар негіздері туралы теориялық және практикалық материалдар толық қарастырылған. Оқу-әдістемелік құрал жоғары және орта оқу орындарының барлық мамандықтарының білімгерлеріне, әсіресе техникалық бағыттағы студенттерге арналған</t>
  </si>
  <si>
    <t>Бұлттық есептеу негіздері</t>
  </si>
  <si>
    <t>Бұл еңбекте виртуалдандыру технологиясының дамуынан пайда болған бұлттық технологияларға байланысты теориялық материалдар және бұлттық технологиялар жасалатын платформалар жайлы материалдар қарастырылған. Оқу құралы жоғары және орта оқу орындарының барлық мамандықтарының оқытушыларына, білімгерлеріне, әсіресе техникалық бағыттағы студенттерге арналған.</t>
  </si>
  <si>
    <t>Ақпараттық қауіпсіздік негіздері</t>
  </si>
  <si>
    <t>«Ақпараттық қауіпсіздік негіздері» пәнінің мақсаты болып ақпараттық жүйелердегі ақпаратты қорғау жүйелерін қолданудың теориялық негіздерін құру мен практикалық дағдыларын игеру, студенттерге деректерді қорғауды жүзеге асыру үрдістерін, әдістерін және құралдарын жүйелі көрсетілуін оқыту, ақпараттық жүйелерді жобалау мен эксплуатациялау үшін ақпаратты қорғау бойынша практикалық дағдыларды игеру болып табылады.</t>
  </si>
  <si>
    <t>Операциялық жүйелер (Lunix, Unix)</t>
  </si>
  <si>
    <t>Бұл оқу құралында операциялық жүйелердің концепциясының үйрету, операциялық жүйелердің функцияларымен танысады (Lunix, Unix) жүйелерін тиімді пайдаланып жолдары қарастырылады</t>
  </si>
  <si>
    <t>Жумабаева С.Г., Клышбаева С.А., под ред. Кусаинова Г.М.,</t>
  </si>
  <si>
    <t>Теория и методика дошкольного образования: Руководство к действию</t>
  </si>
  <si>
    <t>Методическое пособие разработано в рамках обновления содержания дошкольного воспитания и обучения. В данном пособии представлены теоретические аспекты дошкольного воспитания и обучения, особенности и принципы развития детей дошкольного возраста, методы и подходы, психолого-педагогическое сопровождение детей дошкольного возраста при реализации обновленной учебной программы дошкольного образования.
 Методическое пособие предназначено для педагогов дошкольных организаций, студентов, магистрантов, исследователей, родителей и слушателей курсов повышения квалификации педагогических кадров, занимающихся дошкольным обучением.</t>
  </si>
  <si>
    <t>Кусаинов Г.М., Игибаева А.К., Шалгынбаева К.К.,</t>
  </si>
  <si>
    <t>Организация работы в малокомплектной школе в рамках обновления содержания среднего образования: Практическое руководство</t>
  </si>
  <si>
    <t>Настоящее пособие является руководством для ознакомления практических работников и обучающихся организаций технического и профессионального, послесреднего, высшего и послевузовского образования с содержанием, формами и приемами эффективной организации работы в малокомплектной школе (МКШ), усовершенствования их практических навыков и компетенций в вопросах обучения и воспитания, изучения учебных дисциплин, планирования уроков и организации самостоятельной работы обучающихся в условиях МКШ.Адресуется работникам сферы образования и науки, обучающимся гуманитарных колледжей, педагогических вузов и университетов.</t>
  </si>
  <si>
    <t>Кусаинов Ғ.М., Игибаева А.Қ., Шалғынбаева Қ.Қ.</t>
  </si>
  <si>
    <t>Орта білім мазмұнын жаңарту шеңберінде шағын жинақты мектептегі жұмысты ұйымдастыру: практикалық нұсқаулық</t>
  </si>
  <si>
    <t>Осы оқу-әдістемелік құрал шағын жинақты мектептегі (ШЖМ) жұмыс мазмұнымен, түрлерімен және жұмысты ұйымдастырудың тиімді тәсілдерімен таныстыру болып табылады. Нұсқаулықта ШЖМ ерекшеліктері, оқу және тәрбие процесі, оқу пәндерін зерделеу, сабақтарды жоспарлау мен оқушылардың өзіндік жұмысын ұйымдастыру туралы ақпарат берілген.Білім және ғылым саласының қызметкерлеріне, гуманитарлық колледж, педагогикалық жоғары оқу орындарының білім алушыларына арналған.</t>
  </si>
  <si>
    <t>Каримова Б.С., Кусаинов Г.М., Жетпеисова Н.О.,</t>
  </si>
  <si>
    <t>Словарь-справочник по учебниковедению</t>
  </si>
  <si>
    <t>Справочное пособие</t>
  </si>
  <si>
    <t>Настоящее справочное пособие представляет собой анализ, обобщение и систематизацию понятийно-категориальной системы сравнительно новой педагогической отрасли – учебниковедения и является первым подобным изданием на постсоветском пространстве.Пособие адресуется педагогическим и научно-педагогическим работникам, авторам и экспертам учебных изданий.</t>
  </si>
  <si>
    <t>Кусаинов Г.М., Каримова Б.С., Васильева Е.Н., Тушнолобов П.И., Сеременко Н.П., Руколеева Л.В.,  под ред. Кусаинова Г.М., Васильевой Е.Н.,</t>
  </si>
  <si>
    <t>Антология коллективного обучения. Выпуск 3 (в 2-х т.)</t>
  </si>
  <si>
    <t>В третьем продолжающемся выпуске сборника (первый вышел в 2018 году), состоящем из двух частей, предлагаются статьи, посвященные развитию коллективного обучения в Казахстане и России со второй половины 80-х гг. ХХ века и заканчивая настоящим временем. Статьи размещены в хронологическом порядке и дают возможность ознакомиться и понять саму идею коллективной учебной работы, проблемы и трудности в освоении диалогических сочетаний.
 Адресуется работникам сферы образования и науки, обучающимся гуманитарных колледжей, педагогических вузов и университетов.</t>
  </si>
  <si>
    <t>Сериев Б.А.</t>
  </si>
  <si>
    <t>Заңгер этикасы</t>
  </si>
  <si>
    <t>Оқу құралы мемлекеттік стандарт пен оқу бағдарламасында қаралған .Сұрақтар негізінде жазылды. Оқу құралында заң саласындағы қызметкерлердің әдептілігінің басты бағыттары барынша көрініс тапты. Оқу құралы жоғары оқу орындарындағы «Юриспруденция» және «Халықаралық құқық» мамандықтары бойынша мемлекеттік тілде дайындалатын студенттерге, магистранттарға, аспиранттарға, сондай-ақ оқытушыларға, құқық қорғау қызметкерлері мен өз бетінше ізденушілерге арналған.</t>
  </si>
  <si>
    <t>Мырзалы С. Қ. (Мырзалы Серік Қажи-Ахметұлы)</t>
  </si>
  <si>
    <t>Философия әлемі (2 томда)</t>
  </si>
  <si>
    <t>Оқулық басылымында Қазақстан Республикасының жаңа оқулық бағдарламасына сәйкес рет-ретімен философияның негізгі мәселелері талданған."Болмыс" ұғымына талдау жасалып, оны нақтылай түсетін басқа да категориялардың мазмұны, методологиялық мән-мағнасы қарастырылған. Әлуметтік философия мен таным мәселелеріне де көңіл бөлінген. Адам өмірі мен мәні, еркіндік философиясы, моральдық құндылықтар, өнер мен рухани өмірдің өзекті мәселелері қоғамның жаңа даму сатысындағы өзекті мәселелерімен ұштастырылған. Әр тараудың соңында оқырманның өз-өзін тексеруіне арналған сұрақтар, рефераттар тақырыптары берілген. 
  Студенттер мен аспиранттарға, жалпы философиямен әуестенетіндерге арналған.</t>
  </si>
  <si>
    <t>Мир философии (в 2-х т.)</t>
  </si>
  <si>
    <t>В учебном издании, рассчитанном, главным образом, на студенческую аудиторию, последовательно рассматриваются все проблемы философии, включенные в новые государственные стандарты образования РК. В книге рассмотрены проблемы бытия и сознания, научного познания и творчества, общества и человека. Уделено значительное внимание философии свободы, аксиологическим категориям морали, искусству и духовному возрождению общества. Книга написана живым и увлекательным языком, в то же время сохранена глубина изложения.</t>
  </si>
  <si>
    <t>Myrzaly S.K. (Мырзалы Серік Қажи-Ахметұлы)</t>
  </si>
  <si>
    <t>World of philosophy</t>
  </si>
  <si>
    <t>The educational publication, designed mainly for students, consistently addresses all the problems of philosophy included in the new state education standards of the Republic of Kazakhstan. The book examines the problems of being and consciousness, scientific knowledge and creativity, society and man. Considerable attention has been paid to the philosophy of freedom, axiological categories of morality, art and the spiritual revival of society. The book is written in a lively and fascinating language, while at the same time, the depth of presentation is preserved.
 Учебное издание, рассчитанное в основном на студентов, последовательно затрагивает все проблемы философии, включенные в новые государственные образовательные стандарты Республики Казахстан. В книге рассматриваются проблемы бытия и сознания, научного познания и творчества, общества и человека. Значительное внимание уделяется философии свободы, аксиологическим категориям нравственности, искусства и духовного возрождения общества. Книга написана живым и увлекательным языком, при этом сохранена глубина изложения.</t>
  </si>
  <si>
    <t>Нұғысова А., (Нугусова А.) Алпысбаева Н.С.,</t>
  </si>
  <si>
    <t>Бастауыш мектеп мұғалімдерін дидактикалық құралдар арқылы оқушылардың танымдық қызығушылығын дамытуға даярлау</t>
  </si>
  <si>
    <t>Жоғары оқу орнында студенттерді, магистранттарды және докторанттарды – болашақ педагогтарды кәсіби даярлау жүйесінде бастауыш мектеп пәндерін оқытудың ғылыми негіздері мен әдістемесін меңгеру білігін қалыптастыру аса маңызды іс. Соған байланысты ұсынып отырған оқу - әдістемелік құралда жоғары оқу орнында бастауыш мектеп мұғалімдерін даярлаудың психологиялық-педагогикалық негіздері жан-жақты баяндалған. Онда жоғары оқу орнында бастауыш мектеп мұғалімдерін дидактикалық құралдар арқылы оқушылардың танымдық қызығушылығын дамытуға даярлау әдістемесі ұсынылған.
 Оқу - әдістемелік құрал педагог даярлайтын жоғары оқу орындарының оқытушыларына, докторанттар мен магистранттарға, студенттерге, мектеп мұғалімдеріне арналған.</t>
  </si>
  <si>
    <t>А. Нугусова, Р.М. Вахитова,</t>
  </si>
  <si>
    <t>Подготовка учителей математики к использованию идей этнопедагогики в учебно-воспитательной деятельности</t>
  </si>
  <si>
    <t>В учебно-методическом пособии освещены психолого-педагогические основы подготовки учителей математики к использованию идей этнопедагогики в учебно-воспитательной деятельности: раскрыта сущность понятий идей этнопедагогики; указаны основные формы и содержание идей этнопедагогики, определены дидактические условия подготовки учителей математики к использованию идей этнопедагогики в учебно-воспитательной деятельности. Разработана методика подготовки студентов-будущих учителей к использованию идей этнопедагогики в учебно-воспитательной работе. Предложены методические рекомендации к использованию идей этнопедагогики в процессе обучения математике.Пocoбие aдреcoвaнo cтудентaм, мaгиcтрaнтaм, дoктoрaнтaм педaгoгичеcких специальностей, oбучaющихcя в cиcтеме выcшегo прoфеccиoнaльнoгo oбрaзoвaния. Мaтериaлы пocoбия мoгут быть пoлезны cпециaлиcтaм и препoдaвaтелям системы образования всех уровней.</t>
  </si>
  <si>
    <t>Нұғысова А. (Нугусова Айтжамал)</t>
  </si>
  <si>
    <t>Ғылыми – педагогикалық зерттеулерді ұйымдастыру</t>
  </si>
  <si>
    <t>Жоғары оқу орнында студенттерді, магистранттарды және докторанттарды – болашақ педагогтардыі кәсіби даярлау жүйесінде олардың ғылыми – педагогикалық зерттеу жұмыстарын ұйымдастыру және жүргізу білігін қалыптастыру аса маңызды іс. Соған байланысты ұсынып отырған оқу - әдістемелік құралда ғылыми – педагогикалық зерттеулер, олардың әдіснамалық негіздері, студенттердің орындайтын негізгі ғылыми – зерттеу жұмыстарының түрлері, мазмұны жан-жақты баяндалған. Сондай-ақ ғылыми – зерттеу жұмыстарын ұйымдастыру және жүргізудің әдіснамасы мен әдістемесі ұсынылған.Оқу - әдістемелік құрал педагог даярлайтын жоғары оқу орындарының оқытушыларына, докторанттар мен магистранттарға, студенттерге, мектеп мұғалімдеріне арналған.</t>
  </si>
  <si>
    <t>Нугусова А.</t>
  </si>
  <si>
    <t>Задача как средство профессиональной подготовки учителя математики</t>
  </si>
  <si>
    <t>Современная система образования предъявляет высокие требования к личности и профессиональной компетентности педагогических работников. В монографии раскрываются психолого-педагогические основы теории задач, дидактические основы обучения решению математических задач. Рассматривается понятие «профессиональная компетентность» в системе подготовки учителей математики, рекомендуется разработанная методика обучения студентов решению математических задач в системе профессиональной подготовки и результаты их реализации.Работа будет полезна студентам, магистрантам, докторантам и преподавателям физико-математических факультетов вузов, учителям математики общеобразовательных школ.</t>
  </si>
  <si>
    <t>Нұғысова А., (Нугусова А.), Сламжанова С.С., Тоқбаева Г.Л.,</t>
  </si>
  <si>
    <t>Жоғары оқу орындарында математикалық талдауды оқытудың дидактикалық негіздері</t>
  </si>
  <si>
    <t>Психология, педагогика, математика</t>
  </si>
  <si>
    <t>Жоғары оқу орындарында студенттерді, магистранттарды және докторанттарды – болашақ педагог мамандарды кәсіби даярлау жүйесінде олардың математикалық пәндерді оқытудың теориялық негіздері мен әдістемесін меңгеру білігін қалыптастыру аса маңызды іс. Соған байланысты ұсынылып отырған оқу - әдістемелік құралда жоғары оқу орнында математикалық талдауды оқытудың дидактикалық негіздері жан-жақты баяндалған. Онда жоғары оқу орнында математикалық талдауды оқытудың теориялық негіздері және мазмұны мен әдістемесі ұсынылған.Оқу - әдістемелік құрал математика мұғалімін даярлайтын жоғары оқу орындарының оқытушыларына, докторанттар мен магистранттарға, студенттерге, мектеп мұғалімдеріне арналған.</t>
  </si>
  <si>
    <t>Нұғысова А., (Нугусова А.), Шатырбаева Г.Ж., Джамбулова Н.,</t>
  </si>
  <si>
    <t>Орта мектепте математиканы оқытуда тарихи материалдарды пайдалану</t>
  </si>
  <si>
    <t>Орта мектепте математиканы оқытуда тарихи материалдарды пайдалану аса маңызды іс. Соған байланысты ұсынып отырған оқу - әдістемелік құралда орта мектепте математиканы оқытуда тарихи материалдарды пайдаланудың теориялық негіздері, Қазақстанда математика ғылымының қалыптасу және даму тарихы жан-жақты баяндалған. Орта мектепте математиканы оқытуда тарихи материалдарды пайдалану әдістемесі ұсынылған.Оқу - әдістемелік құрал жоғары оқу орындарының физика-математика факультеттерінің студенттеріне, оқытушыларына, докторанттары мен магистранттарына, мектеп мұғалімдері мен білім беру мекемелерінің әдіскерлеріне арналған.</t>
  </si>
  <si>
    <t>Нугусова А., Сләмжанова С.С.,</t>
  </si>
  <si>
    <t>Жоғары мектепте математикалық пәндерді оқытуда болашақ мұғалімдердің кәсіби құзыреттілігін қалыптастыру</t>
  </si>
  <si>
    <t>Жоғары оқу орындарында студенттерді, магистранттарды және докторанттарды – болашақ педагогтарды кәсіби даярлау жүйесінде олардың математикалық пәндерді оқытудың теориялық және әдіснамалық негіздерін меңгеру білігін қалыптастыру аса маңызды проблема. Соған байланысты ұсынылып отырған оқу - әдістемелік құралда жоғары оқу орнында математикалық пәндерді оқытудың әдіснамалық негіздері, математикалық пәндерді оқытуда болашақ мұғалімдердің кәсіби құзыреттілігін қалыптастырудың алғышарттары жан-жақты қарастырылған. Жоғары және орта мектеп математика курстарын сабақтастырып оқыту арқылы білімгерлердің кәсіби құзыреттілігін қалыптастыру әдістемесі ұсынылған.
 Оқу - әдістемелік құрал математика мұғалімін даярлайтын жоғары оқу орындарының оқытушыларына, докторанттар мен магистранттарға, студенттерге, мектеп мұғалімдеріне арналған.</t>
  </si>
  <si>
    <t>A.A. Alipbayeva (Алипбаева А.А.), N.N. Khanina</t>
  </si>
  <si>
    <t>Professional English for primary school teachers: study guide</t>
  </si>
  <si>
    <t>The study guide is based on the State Educational Standard of the Republic of Kazakhstan and model curriculum for specialty 5B010200 “Pedagogy and Methodology of Primary Education”.
 This study guide presents a practical course of professional English language for students majoring in pedagogy and methodology of primary education. Учебное пособие составлено на основе Государственного образовательного стандарта Республики Казахстан и типовой учебной программы по специальности 5В010200 «Педагогика и методика начального образования». Данное учебное пособие представляет собой практический курс профессионального английского языка для студентов педагогических и методических специальностей начального образования.</t>
  </si>
  <si>
    <t xml:space="preserve">Алмагамбетов К.Х. </t>
  </si>
  <si>
    <t xml:space="preserve">Прикладная микробиология </t>
  </si>
  <si>
    <t>В общем разделе книги изложены севдения о фено-и генотипических характеристиках микроорганизмов, используемых в прикладных целях. Более подробно изложены вопросы, касающиеся метаболизма, первичных и вторичных метаболитов про- и эукариотных микроорганизмов. Частный раздел содержит сведения о биологических свойствах наиболее широко используемых в биологических технологиях бактерий, дрожжей и мицелиальных грибов.Представляет интерес для обучающихся и молодых специалистов в области микробиологии, биотехнологии микроорганизмов.</t>
  </si>
  <si>
    <t>Shoinbayeva K.B. (Шоинбаева Карлыгаш Болатовна)</t>
  </si>
  <si>
    <t>Мethodical recommendations to practical classes «Рrofessionally-oriented foreign language» for students of specialty 5в070100 «biotechnology» full-time tuition</t>
  </si>
  <si>
    <t>Химич.технология, биотехнология</t>
  </si>
  <si>
    <t>Methodical instruction was composed with requirement of Educational plan and Curriculum of discipline «Professionally-oriented foreign language» and include all necessary information for conducting the discipline during the course.Methodical instruction for students of 5B070100 Biotechnology specialty.Методическое указание составлено с учетом требований Учебного плана и Учебного плана дисциплины «Профессионально ориентированный иностранный язык» и включает всю необходимую информацию для ведения дисциплины в течение курса.Методическое пособие для студентов специальности 5В070100 Биотехнология.</t>
  </si>
  <si>
    <t>Жуниспаева А.Б., Копбасарова Г.К.,</t>
  </si>
  <si>
    <t>Кәсіпкерлік құқық (альбом-схема)</t>
  </si>
  <si>
    <t>Ұсынылып отырған альбом-схема түріндегі оқу құралы «Құқықтану», «Құқық және экономика негіздері» мамандықтары білімгерлеріне «Кәсіпкерлік құқық» пәнін оқып үйренуіне арналған.Бұл альбом-схема түріндегі оқу құралында кәсіпкерлік құқық теориясының аса маңызды мәселелері қарастырылған. Атап айтар болсақ: кәсіпкерлік құқық оқу пәні ретінде, кәсіпкерлік және кәсіпкерлік қызмет ұғымы, кәсіпкерлік субъектілері мен кәсіпкерлік қызмет субъектілерінің бірлестіктері, кәсіпкерлік қызметтегі тәуекел түсінігі, түрлері, кәсіпкерлік құпия және оны қорғау тәсілдері, кәсіпкерлік қызметтегі мүліктің құқықтық режимі, кәсіпкерлікті мемлекеттік реттеу, жеке кәсіпкерлікті мемлекеттік қолдаудың негізгі бағыттары мен түрлері, кәсіпкерлік қызметтегі шарттар, инвестициялық қызметті мемлекеттік қолдау, сыртқы экономикалық қызметті құқықтық реттеу, бәсекелестік құқық негіздері, тұтынушылардың құқықтарын қорғау, кәсіпкерлік субъектілерінің құқықтарын қорғау нысандары мен тәсілдері, кәсіпкерлік қызмет саласындағы жауаптылық туралы қарастырылған.
 Оқу құралы «Кәсіпкерлік құқық» пәнін оқитын жоғары оқу орындарының оқытушыларына, білімгерлеріне, магистранттары мен докторанттарына арналған.</t>
  </si>
  <si>
    <t>Курмангазиева Л.Т.</t>
  </si>
  <si>
    <t>Бастапқы ақпараттың айқындалмаған кезіндегі мұнай өңдеу нысандарының математикалық модельдерін жасақтау және тиімділеу</t>
  </si>
  <si>
    <t>Монографияда математикалық модельдерді әзірлеу және мұнай өңдеу өндірісінің химия-технологиялық жүйелерін тиімдендіру мәселелерінің көп жылдық зерттеулерінің нәтижелері келтірілген, олар бастапқы ақпараттың жетіспеушілігі мен айқындалмағандығымен жиі сипатталатын, адамның – өндірістік қызметкердің, маман-сарапшының білімі мен тәжірибесін білдіретін айқындалмаған ақпаратты есепке ала отырып, айқындалмаған жиындар теориясы әдістерінің негізінде оларды шешудің кешенді әдістері ұсынылған. Алынған нәтижелер математикалық модельдеу теориясы мен мұнай өңдеу және басқа салалардың күрделі сандық жазылатын өндірістік нысандарын тиімдендіру үшін маңызды теориялық және практикалық мәнге ие. Кітап химиялық-технологиялық жүйелерді моделдеу және көп критериалды тиімдендіру мәселелерімен айналысатын ғылыми қызметкерлерге, студенттерге, магистранттарға және докторанттарға арналған.</t>
  </si>
  <si>
    <t>Егоренкова Е.Н.</t>
  </si>
  <si>
    <t>Древняя и средневековая история зарубежных стран</t>
  </si>
  <si>
    <t>Учебное пособие «Древняя и средневековая история зарубежных стран» предназначено для студентов специальности 5В020200 «Международные отношения» и нацелено на учебно-методическое обеспечение одноименной дисциплины.</t>
  </si>
  <si>
    <t>Kulanova Zh.A. (Куланова Ж. А.)</t>
  </si>
  <si>
    <t>Methodical instruction for practical lesson of discipline “Content and language integrated learning”</t>
  </si>
  <si>
    <t>Methodical instructions are made according to requirements of the curriculum and state standard of speciality 5B073100 – “Life safety and environmental protection” and include all necessary data on studying the discipline.The brief summaryIn the present methodical instruction recommendations on discipline “Content and language integrated learning” studying for fastening of theoretical knowledge are stated.</t>
  </si>
  <si>
    <t>Демин В.Ф. , Абеуов Е.А.</t>
  </si>
  <si>
    <t>Вскрытие и подготовка месторождений при подземных горных работах</t>
  </si>
  <si>
    <t>Учебное пособие составлено в соответствии с требованиями учеб-ных планов и программ дисциплины «Вскрытие и подготовка месторож-дений при подземных горных работах» и включает необходимые сведения по выполнению практических работ.В учебном пособии также изложены основные теоретические во-просы технологии подземной разработки пластовых месторождений по-лезных ископаемых. Представлены классические и перспективные способы подготовки и вскрытия пластовых месторождений, принципы их кон-струирования и определения рациональных параметров, примеры решения конкретных проектных и производственных задач.Учебное пособие предназначено для студентов бакалавров специ-альности 6В07202 «Горное дело».</t>
  </si>
  <si>
    <t>Жерасты тау-кен жұмыстарын жүргізу кезіндегі кенорындарын ашу және дайындау</t>
  </si>
  <si>
    <t>Оқу құралы «Жерасты тау-кен жұмыстарын жүргізу кезіндегі кенорындарын ашу және дайындау» пәнінің оқу жоспарлары мен бағдарламаларының талаптарына сәйкес жасалған және тәжірибелік жұмыстарды орындау бойынша қажетті мәліметтерді қамтиды.Оқу құралында пайдалы қазбалардың қабаттық кенорындарын жер астында игеру технологиясының негізгі теориялық мәселелері баяндалған. Қабаттық кенорындарын дайындау және ашудың классикалық және перспективалық тәсілдері, оларды құрастыру және ұтымды параметрлерді анықтау принциптері, нақты жобалық және өндірістік міндеттерді шешу мысалдары ұсынылған.Оқу құралы 6М07202 «Тау-кен ісі» мамандығының бакалаврларына арналған.</t>
  </si>
  <si>
    <t>Ибишев У.Ш., Төлбаев Ә.Ә., Болат Ұ.Б., Мамбаева А.</t>
  </si>
  <si>
    <t>Геометриялық модельдеу бойынша тапсырмалар жинағы</t>
  </si>
  <si>
    <t>инженерно-технологический</t>
  </si>
  <si>
    <t>Бұл оқу құралы, жоғары кәсіби білім берудің білім бағдарламаларының талаптарын ескере отырып, «Инженерлік және компьютерлік графика», «Сызба геометрия және компьютерлік графика», «Инжиниринг негіздерімен компьютерлік графика», «Компьютерлік графика негіздері», «Инженерлік графика және геометриялық модельдеу негіздері» бойынша графикалық жұмыстар мен жаттығуларға арналған тапсырмаларды қамтиды. Тапсырмалар компьютерлік залдарда немесе үйде жеке компьютерде жұмыс істеуге мүмкіндік беретіндей етіп таңдалған. Сонымен қатар өз бетімен компьютерлік курсты оқып үйренуге қызығушылық танытқандарға қолайлы оқу құралы болып табылады.</t>
  </si>
  <si>
    <t>Берденов Ж.Г., Жамангара А.К., Мендыбаев Е.Х., Жангужина А.А.</t>
  </si>
  <si>
    <t>Геоэкологический мониторинг</t>
  </si>
  <si>
    <t>География, геоэкология,Экология</t>
  </si>
  <si>
    <t>В учебном пособии изложены теоретические основы и методы оценки и диагностики окружающей среды. Рассмотрены классификации мониторинга, определения и содержания программ мониторинга. Приведены методы и принципы организации мониторинга. В пособии рассмотрен мониторинг отдельных компонентов природной среды с привлечением инструктивных материалов, методических рекомендаций и ГОСТов. Приведены материалы по мониторингу различных природно-техногенных систем, включающих горно- и нефтегазодобывающие отрасли промышленности. В учебном пособии кратко изложены виды исследований и аналитическое обеспечение при организации мониторинга. 
 Представлена программа дисциплин «Геоэкологический мониторинг», «Мониторинг ОС», «Космический мониторинг ОС», даны методические указания к лабораторно-практическим занятиям, перечислены требования к написанию и оформлению геоэкологических отчетов.
 Для обучающихся вузов, по специальностям: «География», «Геоэкология», «Экология»; для преподавателей вузов, слушателей ФПК и специалистов-практиков.</t>
  </si>
  <si>
    <t>Slanbekova G.K., Kabakova M.P., Chung M.C.</t>
  </si>
  <si>
    <t>Peculiarities of coping with psychological trauma in the situation of disintegration of conjugal relationships</t>
  </si>
  <si>
    <t>The monograph is devoted to theoretical study and experimental research of social-psychological factors of coping with psychological trauma in a divorce situation. The obtained data and materials presented in the monograph will complement the courses "Psychology of Family and Marriage", "Cross-cultural Studies of Marriage and Family Relations" for students and undergraduates of the specialty "Psychology".The work is addressed to specialists in the field of family psychology, students, undergraduates and doctoral students of the specialty "Psychology", as well as to all those who are interested in family and marriage problems./Монография посвящена теоретическому и экспериментальному исследованию социально-психологических факторов совладания с психологической травмой в ситуации развода. Полученные данные и материалы, представленные в монографии, дополнят курсы «Психология семьи и брака», «Кросс-культурные исследования брака и семейных отношений» для студентов и магистрантов специальности «Психология».Работа адресована специалистам в области семейной психологии, студентам, магистрантам и докторантам специальности «Психология», а также всем, кто интересуется проблемами семьи и брака.</t>
  </si>
  <si>
    <t>Экономика геологоразведочной отрасли</t>
  </si>
  <si>
    <t>В учебном пособии изложены теоретические основы экономики геологоразведочной отрасли. Значительное место уделено производственным, трудовым ресурсам, основным и оборотным средствам, заработной плате геологических организаций. Рассмотрена специфика себестоимости продукции, прибыли, рентабельности, планирования геологоразведочных производств. Уделено большое внимание государственному регулированию отношений недропользования и его правовым основам, геологическому изучению недр, стадийности, финансированию и инвестированию проектов, геологической оценке месторождений, ценообразованию, налогообложению и экономической эффективности геологоразведочных работ.</t>
  </si>
  <si>
    <t>Исанова Б.Х., Кабиева С.К.</t>
  </si>
  <si>
    <t>Органикалық химияның ғылым саласы ретінде қалыптасуына әсер етті. Оқу құралында қазіргі органикалық химияның негіздері жүйелі түрде толық баяндалған.Оқу құралы алты бөлімінен турады. Бірінші бөлімінде органикалық химияның теориялық мәселелері, екіншіде - алифатты, ароматты және арен қатар көмірсутектері, үшіншіде - алифатты қатар көмірсутектердің туындылары, төртіншіде - алифатты қатар көмірсутектердің аралас функциялы туындылары, бесіншіде - ароматты қатар көмірсутектердің туындылары, алтыншыда – гетероциклді қолсылыстары қарастырылған. Оқу құралында органикалық химиядан жалпы білім алуға арналған бағдарламалық материалдар толық қамтылған.
 «Органикалық химия» атты оқу құралы жоғары оқу орындарының химия, химиялық технология, мұнай химиясы, фармакология, медицина және т.б. мамандары бакалаврларына, магистраттарына, PhD доктораттырына оқырмандарға арналған</t>
  </si>
  <si>
    <t>Байгунисова Г.И.</t>
  </si>
  <si>
    <t>Стилистические средства в разносистемных языках</t>
  </si>
  <si>
    <t>Монография посвящена описанию интралингвистических и экстралингвистических основ образной парадигмы разносистемных языков. В работе анализируются когнитивные и дискурсивные факторы, влияющие на формирование системы образных номинативных единиц в языке. На основе материала из лексикографических источников различных типов, художественных текстов дается лингвистическая и этнокультурная характеристика содержания стилистических средств казахского, русского и английского языков.Книга адресована преподавателям, докторантам, магистрантам, студентам филологических специальностей, а также всем, кто интересуется вопросами образной номинации в языке.</t>
  </si>
  <si>
    <t>Кабиева С.К., Тлепберген Е.З.</t>
  </si>
  <si>
    <t>Тағам өнеркәсібінің кейбір қалдықтарынан құрамында ақуызы бар ингредиенттер алу</t>
  </si>
  <si>
    <t>биотехнология/химия</t>
  </si>
  <si>
    <t>Кітапта қазіргі таңдағы тағам өнеркәсібінің қалдықтарынан ақуызы бар ингердиенттерді алу мен оның даму жағдайы талқыланды.Сонымен қатар, ашытқы биомассасының құрамы және оның ерекшеліктері, тағамдық құндылығы, ашытқы биомассасын тазарту әдістері, ашытқы автолизат пен гидролизатты алу әдістері қарастылып, ашытқыш ақуыз өнімді алу үрдісінінің аппаратуралық рәсімдеу және технологиялық сұлбасы келтірілді.Кітап биотехнология саласындағы докторанттар, магистранттар мен ғылыми қызметкерлер арасында пайдалы болады.</t>
  </si>
  <si>
    <t>Кабиева С.К., Мереке Ә.Ж.</t>
  </si>
  <si>
    <t>Биополимерлер</t>
  </si>
  <si>
    <t>биотехнология/химия/экология</t>
  </si>
  <si>
    <t>Джyзбaeвa Б.Г.</t>
  </si>
  <si>
    <t>Методические указания к лабораторным заданиям по технологии программирования на с++. 2-е издание</t>
  </si>
  <si>
    <t>Әшірбаев Х.А., Сабалахова А.П., Адишова Г.Б., Байгулова Н.З.</t>
  </si>
  <si>
    <t>„МАТЕМАТИКА 3“ ПӘНІНЕН ДӘРІСТЕР КЕШЕНІ</t>
  </si>
  <si>
    <t>Цикл лекций</t>
  </si>
  <si>
    <t>Бұл дәрістер кешенінде қос интегралдардың, қисықсызықты интегралдардың, беттік интегралдардың ұғымдары, қасиеттері, анықтамалары мен теоремалары және оларды есептеу үлгілері мен қолданылулары келтірілген.</t>
  </si>
  <si>
    <t>Балабеков Е.О.</t>
  </si>
  <si>
    <t>Казахский музыкальный фольклор: Особенности, основные функции,воспитательные возможности , 2 -ое издание</t>
  </si>
  <si>
    <t>В книге музыкальный фольклор рассматривается как часть национальной духовной культуры. Изучаются бытование казахского музыкального фольклора в трудовой, ссмейно - бытовой, досуговой, игрово-развлекателыюй среде, его видо - жанровая характеристика и использование в современной культурно - досуговой работе. Также анализируется деятельность музыкальных фольклорных коллективов как средство реализации воспитательных возможностей музыкального фольклора.Работа предназначена преподавателям и студентам вузов культуры и искусств, руководителям музыкальных фольклорных коллективов, а также может быть использованы научными работниками, занимающимися народной педагогикой, художественным творчеством, фольклористикой.</t>
  </si>
  <si>
    <t>Тілеулесова А.Б., Жайнибекова М.А.</t>
  </si>
  <si>
    <t>МӘТІНДІ ЕСЕПТЕРДІ ШЫҒАРУ ТӘСІЛДЕРІ</t>
  </si>
  <si>
    <t>Оқулық (оқу құралы)</t>
  </si>
  <si>
    <t>Бұл оқу құралында мектеп оқулықтарында және әр түрлі мамандықтар бойынша қабылдау емтихандарында 1999 - 2018 жылдарда ұсынылған есептер жинақталып олардың шығару жолдары көрсетілді және өз бетінше орындауға жаттығулар мен есептер, олардың шешімдері мен жауаптары берілген. Ұсынылып отырған бұл еңбек оқуға түсушілерге пайда келтіреді деп сене отырып, оларға ақ тілек, сәт сапар тілейміз! 
  Сол сияқты бұл оқу құралы ЖОО-дарының математика мамандықтарының студенттері мен магистранттарына, жалпы білім беретін орта және математиканы тереңдетіп оқытатын мектеп оқушылары мен оқытушыларына пайдалы болады деп ойлаймыз.</t>
  </si>
  <si>
    <t>Ежелгі Шығыс елдерінің тарихы</t>
  </si>
  <si>
    <t>Оқулық Ежелгі дүние тарихының құрамдас бөлімі болып табылады. Оқулық ежелгі Шығыс елдерінің тарихын қарастырады. Оқулықта берілген материалдар ежелгі заманда Шығыста қалыптасқан Египет, Вавилон, Қосөзен, Қытай, Үндістан, Закавказье, Шығыс және Батыс Жерорта теңізі, Орта Азия мен Парсы мемлекеттерінің әлеуметтік-экономикалық және саяси даму тарихын қамтиды. Жекелеген ежелгі шығыс елдерінің зерттелу тарихына назар аударылған. Оқулықтың мазмұны Қазақстан Республикасының Білім және ғылым министрлігі 2001 жылы бекіткен «Ежелгі дүние тарихы» пәнінің типтік бағдарламасына сай жазылған. Оқулық тарих мамандығының студенттеріне, мектеп пен колледж оқытушыларына және әлемдік өркениет тарихына қызығушылық білдіруші көпшілік оқырманға арналған.</t>
  </si>
  <si>
    <t>Касимов А.Т.,Кожас А.К.</t>
  </si>
  <si>
    <t>Арнайы ғимараттарды монтаждау</t>
  </si>
  <si>
    <t>Архитектурно-строительный</t>
  </si>
  <si>
    <t>"Арнайы ғимараттарды монтажду" пәні жалпы оқу бағдарламасында профилдік цикл қарамағында болғандықтан, ол ең маңызды және сондай кеңейтілген бөлім ретінде оқыту қарастырылған,сонымен қатар, оны меңгеру құрылыс бакалавр санатын және акедемиялық дәрежесін айқындайды Оқу құралы арнайы ғимараттарды монтаждау және жаңғырту кезіндеқұрылымдарды монтаждау технологиясы,демонтаж, күшейту жұмыстарын жобалау және оларды іс жүзінде құрылыс алаңдарында технологиялық сатыларға сәйкестендіре ұйымдастыруда шара жұмыстарын жүйелі түрде мемлекеттік тілде оқыту кезінде қажетті көмек ретінде жазылған. Оқу құралы, көп салалы құрылыс және инженерлік ғимараттарды, көпір, шахта құрылыстарына қатысты мамандықтар студенттеріне,ғимараттарды және инженерлік ғимараттарды монмаждау және жаңғырту құрылыс жұмыстарын атқару,күшейту кездерінде және жобалау тапсырмаларын, курстық, дипломдық жобалау жұмыстарын орындау кездерінде, сонымен қатар, басқа да арнайы құрылысқа қатысты пәндерден беретін оқытушыларға да пайдалы.</t>
  </si>
  <si>
    <t>Касимов А.Т.,Пчельникова Ю.Н.</t>
  </si>
  <si>
    <t>Ғимараттарды қайта салу</t>
  </si>
  <si>
    <t>«Ғимараттарды қайта салу» пәні жалпы оқу бағдарламасында профилдік цикл қарамағында болғандықтан, ол ең маңызды және сондай кеңейтілген бөлім ретінде оқыту қарастырылған, сонымен қатар, оны меңгеру құрылыс бакалавр санатын және акедемиялық дәрежесін айқындайды. Оқу құралы ғимараттарды жаңғырту кезінде құрылымдарды монтаждау, демонтаж, күшейту жұмыстарын жобалау және оларды іс жүзінде құрылыс алаңдарында технологиялық сатыларға сәйкестендіре ұйымдастыруда шара жұмыстарын жүйелі түрде мемлекеттік тілде оқыту кезінде қажетті көмек ретінде жазылған. Оқу құралы, құрылыс және жол саласында, көпір, шахта құрылыстарына қатысты мамандықтар студенттеріне, ғимараттарды және инженерлік ғимараттарды жаңғырту құрылыс жұмыстарын атқару, күшейту кездерінде және жобалау тапсырмаларын, курстық, дипломдық жобалау жұмыстарын орындау кездерінде, сонымен қатар, басқа да құрылысқа қатысты пәндерден беретін оқытушыларға да пайдалы.</t>
  </si>
  <si>
    <t>Казагачев В. Н.</t>
  </si>
  <si>
    <t>Вычислительные системы и сети</t>
  </si>
  <si>
    <t>Учебно-методическое пособие составлено в соответствии с программой дисциплины и предназначено для изучение особенностей организации вычислительных машин, систем и сетей, принципов построения отдельных устройств и взаимодействия их в процессе ввода, обработки и вывода информации, изучение основных этапов развития вычислительной техники и средств коммуникации, понятий и структур информационного процесса, способов представления информации, состава аппаратных и программных средств, операционных систем и прикладного программного обеспечения . Для студентов специальностей 5В011100 – Информатика, 6В06112 - "Вычислительная техника и програмное обеспечение", 6В06111 -"Информационные системы".</t>
  </si>
  <si>
    <t>Геоинформационные системы</t>
  </si>
  <si>
    <t>В учебном пособии представлены общие сведения о геоинформационных системах (ГИС), основные термины и понятия. Рассмотрены вопросы ввода/вывода данных, их оцифровки, способы представления пространственной и атрибутивной информации, приведены краткие характеристики основных ГИС, их преимущества и недостатки. Даны общие представления о программном обеспечении ГИС. Для студентов специальности 6В06111 -"Информационные системы".</t>
  </si>
  <si>
    <t>WEB-ТЕХНОЛОГИИ»</t>
  </si>
  <si>
    <t>Учебное пособие составлено в соответствии с программой дисциплины и предназначено для освоения теоретических и практических технологий создания веб-страниц - языка разметки гипертекста HTML и каскадных таблиц стилей CSS, излагается история, стандарты и базовые принципы организации Всемирной паутины. Для студентов специальностей 5В011100 – Информатика, 6В06112 - "Вычислительная техника и програмное обеспечение", 6В06111 -"Информационные системы".</t>
  </si>
  <si>
    <t>Сисен А.К.</t>
  </si>
  <si>
    <t>«Статистика» курсы өзінің ішкі мазмұны тұрғысынан бакалавр-экономистердің кәсіби дайындығын анықтайтын оқу пәндерінің қүрамында маңызды орын алады. Заман талаптарына сай экономика мамандары статистикалық талдаудың әдістерін меңгеруге байланысты оның жағдайларын, факторларын, нарықтық әлеуметтік-экономикалық қатынастардың нәтижелерін сандық бағалауды қолдана білу керек. Статистика әр түрлі әлеуметтік-экономикалық құбылыстар туралы мәліметтерді жинау, өңдеу, талдау және жариялаумен айналысатын тәжірибелік қызметтің бір саласы. Мемлекеттік статистика туралы Заңына сәйкес барлық заңды тұлғалар өздерінің өндірісі, коммерциялық және басқа да қызметі жөнінде статистика органдарына статистикалық ақпарат тапсырады. Күнделікті жаңалықтарда әлеуметтік-экономикалық құбылыстар туралы деректерді қарастырғанда «статистика» сөзі үлкен орын алады. Статистикада қоғамдық құбылыстардың жағдайы, құрылымы, дамуы және құбылыстар арасындағы өзара байланысын зерттеу, олардың статистикалық үлгісін және болжамын жасау, статистикалық ақпаратты талдау қарастырылады. Статистика ғылымында жалпы экономикалық-статистикалық зерттеу бағыттарына теориялық негіздеме даярланады.</t>
  </si>
  <si>
    <t>Burgumbayeva S.K./Бургумбаева С.К.</t>
  </si>
  <si>
    <t>Analitycal geometry</t>
  </si>
  <si>
    <t>Educational and Teaching Aid/Учебно-методическое пособие</t>
  </si>
  <si>
    <t>Учебно-методическое пособие по программе изучения 1 курса математики. Эта программа охватывает следующие разделы аналитической геометрии: элементы векторной алгебры, метод координат на плоскости и в пространстве, прямая линия на плоскостях, плоскость и прямые в пространстве, линии второго порядка, важные для расширенного анализируется использование математических методов в профессиональной деятельности. В учебно-методическом пособии в учебно-методическом пособии приводятся краткий теоретический материал, методические рекомендации, теоремы, определения, формулы и другие данные по теории, далее даются развернутые решения характерных задач и формулируются вопросы и задачи в конце. каждого абзаца. Задачи дисциплины курса заключаются в ориентации студентов на расширенное использование математических методов в профессиональной деятельности.</t>
  </si>
  <si>
    <t>Англ</t>
  </si>
  <si>
    <t>Higher mathematics</t>
  </si>
  <si>
    <t>Учебно-методическое пособие «Высшая математика» на английском языке, соответствует требованиям учебного процесса и содержанию программ дисциплины «Высшая математика» для студентов технических специальностей.Содержит краткие теоретические данные, решения стандартных задач отдельных разделов математики (линейная алгебра, элементы векторной алгебры, аналитическая геометрия, линейное (векторное) пространство, математический анализ - I, комплексные числа, элементы высшей алгебры, дискретная математика, элементы математической логики, столбца и сети), важных для расширенного использования математических методов в профессиональной деятельности. В учебно-методическом пособии приведены теоремы, определения, формулы и другие данные по теории, даны развернутые решения характерных задач. далее. Задачи дисциплины курса заключаются в ориентации студентов на расширенное использование математических методов в профессиональной деятельности.</t>
  </si>
  <si>
    <t>Elementary mathematics</t>
  </si>
  <si>
    <t>Учебно-методическое пособие Программа изучения 1 курса математики. Пособие содержит краткий обзор необходимой информации по разделам элементарной математики (арифметика и алгебра, функции, их свойства и графики, рациональные уравнения и неравенства, иррациональные уравнения и неравенства, уравнения и неравенства, экспоненциальные уравнения, логарифмические уравнения и неравенства, тригонометрия, элементы математического анализа, векторная алгебра, планиметрия, стереометрия), которые обычно изучаются студентами 1 курса. Изложение теоретического материала по всем предметам ведется на доступном языке. Пособие предназначено для учащихся полиязычных групп, где занятия ведутся на английском языке. Учебно-методическое пособие поможет освоить курс элементарной математики, подготовиться к тестам и экзаменам по этой дисциплине.</t>
  </si>
  <si>
    <t>Шамиева Р.К, Казагачев В.Н.</t>
  </si>
  <si>
    <t>Модернизация и ремонт ПК</t>
  </si>
  <si>
    <t>Учебно-методическое пособие составлено в соответствии с программой дисциплины и предназначено для формирования у студентов готовности к профессиональной деятельности по техническому обслуживанию и ремонту компьютерных систем и комплексов, по сопровождению типового программного обеспечения вычислительной техники и компьютерных сетей в организациях (на предприятиях) различных организационно-правовых форм. Рассмотрены состав и структура программного обеспечения, периодичность и способы обновления системного и прикладного программного обеспечения, способы оптимизации работы компьютера. Уделено внимание совместимости оборудования с операционной системой и обновлению драйверов. Для студентов специальностей 5В011100 – Информатика, 6В06112 - "Вычислительная техника и програмное обеспечение", 6В06111 -"Информационные системы".</t>
  </si>
  <si>
    <t>Информационно-коммуникационные технологии (ИКТ).</t>
  </si>
  <si>
    <t>Пособие составлено на основе типовой учебной программы общеобразовательной дисциплины «Информационно-коммуникационные технологии» для организаций высшего и (или) послевузовского образования согласно приложению 5, приказа № 603 от 31 октября 2018 года Министерства образования и науки Республики Казахстан. Продолжительность обучения по настоящей программе в соответствии со структурой образовательной программы высшего образования составляет 150 академических часов (5 академических кредитов). Предназначено для студентов всех специальностей.</t>
  </si>
  <si>
    <t>Компьютерное моделирование физических процессов</t>
  </si>
  <si>
    <t>Пособие посвящена обучению основам компьютерного моделирования физических процессов и систем. Рассмотрены модели систем с многими степенями свободы (линейные цепочки, волны, статистические системы и др.) и квантово-механические системы. Каждая глава содержит теоретический материал, описание математических методов, используемых при решении соответствующих задач, и задачи для самостоятельного решения. Для студентов вузов, обучающихся по специальностям математика, информатика, физика, может быть полезна для преподавателей соответствующих дисциплин.</t>
  </si>
  <si>
    <t>Казагачев В.Н, Мусина А. А.</t>
  </si>
  <si>
    <t>Цифровые технологии в образовании</t>
  </si>
  <si>
    <t>Учебное пособие составлено в соответствии с программой дисциплины и предназначены для студентов технических направлений; содержат краткое описание по использования информационных технологий (ИТ) в производстве. Пособие направлено на формирование у студентов навыков овладения информационных технологий для модернизации экономики производства.</t>
  </si>
  <si>
    <t>Jussupbekovа G.T., BesbayevG.A., Akhmetova S.T., 
 Rаkhymbek N.Zh., Turgаnbekovа M.M., Belesovа D.T./Джусупбекова Г.Т., Бесбаев Г.А., Ахметова С.Т., Рахымбек Н.Ж., Турганбекова М.М. Белесова Д.Т,</t>
  </si>
  <si>
    <t>Informаtion аnd communicаtion technologies</t>
  </si>
  <si>
    <t>информац.технологий, информатика</t>
  </si>
  <si>
    <t>The textbook hаs been drаwn up in аccordаnce with the curriculum аnd course progrаm on discipline «Informаtion аnd communicаtion technologies» аnd includes аll necessаry informаtion on cаrrying-out of lаborаtory connected with themes.It hаs the prаcticаl foundаtions of informаtion аnd communicаtions technologies, аnd produced аn overview of the softwаre, the bаsics of аlgorithms аnd progrаmming lаnguаges, the E-technology, e-business, e-leаrning, e-government; dаtа trаnsmission equipment in locаl аreа networks аnd the Internet, computer security bаsics.The textbook contаinsаll instructions for performаnce of prаcticаl аnd questions for students.
 It cаn be used for exаm prepаrаtion on computer science in schools аnd universities, аs well аs in the systems аnd institutions of distаnce аnd аdditionаl educаtion.Учебник составлен в соответствии с учебным планом и программой курса по дисциплине «Информационные и коммуникативные технологии» и включает всю необходимую информацию по составу лабораторных работ по темам.Он имеет практическую основу информационных и коммуникационных технологий, а также подготовил обзор программного обеспечения, основ алгоритмов и языков программирования, электронных технологий, электронного бизнеса, электронного обучения, электронного правительства; оборудование для передачи данных в локальных сетях и Интернет, основы компьютерной безопасности.Учебник содержит инструкции по выполнению практических занятий и вопросы для студентов.Его можно использовать для подготовки к экзаменам по информатике в школах и университетах, а также в системах и учреждениях дистанционного и дополнительного образования.</t>
  </si>
  <si>
    <t>Бесбаев Ғ.Ә., Мелдебекова С.Қ.</t>
  </si>
  <si>
    <t>Вариациялық қисап және тиімділеу әдістері</t>
  </si>
  <si>
    <t>математика, инф.технологий</t>
  </si>
  <si>
    <t>Оқу-әдістемелік құралында функционалдарды экстремумға зерттеу әдістері және тиімділеу есептерінің қойылымы мен әдістері келтіріледі.Теориялық материалдармен қатар типтік есептердің шешімдерін табу мысалдары және өз бетінше шығару үшін есептер жинағы берілген. Оқу-әдістемелік құралы 5В060100-«Математика» және 5В070500-«Математикалық және компьютерлік моделдеу» мамандықтарының студенттеріне арналған.</t>
  </si>
  <si>
    <t>Шаймерденова Л.Е., Бесбаев Г.А.</t>
  </si>
  <si>
    <t>информац.технологии</t>
  </si>
  <si>
    <t>Учебное пособие составлено в соответствии с требованиями учебного плана и программой дисциплины «Алгоритмизация и программирование».Учебное пособие предназначено для студентов специальности 6В06130 – «Вычислительная техника и программное обеспечение»</t>
  </si>
  <si>
    <t>Уголовное право Республики Казахстан. Общая часть.</t>
  </si>
  <si>
    <t>2020, сентябрь</t>
  </si>
  <si>
    <t>В учебнике представлен курс Общей части уголовного права Республики Казахстан. В материалах курса использованы нормативные акты и судебная практика по состоянию на 01.09.2020 года. Учебник подготовлен в соответствии со стандартом высшего образования по направлению «6В042-Право» (квалификация (степень) – «бакалавр») профессорско-преподавательским коллективом кафедры уголовного права и криминологии. Учебник предназначен для студентов, магистрантов, преподавателей, практических работников, всех интересующихся уголовным правом</t>
  </si>
  <si>
    <t>Абдикаликова З.Т., Ибатов А.</t>
  </si>
  <si>
    <t>Функционалдық анализ 1 бөлім, 2ші басылым</t>
  </si>
  <si>
    <t>Аталған оқулықта функционалдық анализ пәнінің базалық мәселелері жан-жақты қарастырылған. Тақырыптық мәселелер теориялық тұрғыдан ғана емес, жаттығыулар, есептер, тест тапсырмалары көмегімен де жатық түсіндіріледі.
 Оқулық оқыту жүйесінің кредиттік технологиясына негізделген және жоғары оқу орындарында математика, қолданбалы математика мамандықтары бойынша оқитын студенттерге, магистранттарға, PhD докторанттарға, оқытушыларға, сондай-ақ функционалдық анализды өз бетінше оқитын оқырман қауымға арналады.</t>
  </si>
  <si>
    <t>Функционалдық анализ 2 бөлім, 2ші басылым</t>
  </si>
  <si>
    <t>Аталған оқулықта функционалдық анализ пәнінің базалық мәселелері жан-жақты қарастырылған. Тақырыптық мәселелер теориялық тұрғыдан ғана емес, жаттығыулар, есептер, тест тапсырмалары көмегімен де жатық түсіндіріледі.Оқулық оқыту жүйесінің кредиттік технологиясына негізделген және жоғары оқу орындарында математика, қолданбалы математика мамандықтары бойынша оқитын студенттерге, магистранттарға, PhD докторанттарға, оқытушыларға, сондай-ақ функционалдық анализды өз бетінше оқитын оқырман қауымға арналады.</t>
  </si>
  <si>
    <t>Abdikalikova Zamira</t>
  </si>
  <si>
    <t>INTRODUCTION TO MATHEMATICAL
 ANALYSIS (with problems)</t>
  </si>
  <si>
    <t>This book is a one semester course in mathematical analysis and deals to the course"Introduction to Analysis". The course is the first course in mathematical analysis aimedat students who do not necessarily wish to continue a graduate study in mathematics.The clear exposition covers many topics that are assumed by later courses but are oftennot covered with any depth or organization: basic set theory, quantifiers, functions andrelations, equivalence relations, properties of the real numbers (including consequences ofthe completeness axiom). The course does not cover topics such as metric spaces, which amore advanced course would. It is also possible to use this book for a beginning of a moreadvanced course, but further material should be added.Эта книга представляет собой односеместровый курс математического анализа и посвящен этому курсу.«Введение в анализ». Курс является первым курсом математического анализа, направленным нау студентов, которые не обязательно хотят продолжать учебу в аспирантуре по математике.Четкое изложение охватывает многие темы, которые предполагаются в последующих курсах, но частоне охвачены какой-либо глубиной или организацией: базовая теория множеств, кванторы, функции иотношения, отношения эквивалентности, свойства действительных чисел (включая последствияаксиома полноты). Курс не охватывает такие темы, как метрические пространства, которыеболее продвинутый курс бы. Эту книгу также можно использовать для начала болеепродвинутый курс, но следует добавить дополнительные материалы.</t>
  </si>
  <si>
    <t>Уразбакова У.Т., Джахаева А.П.</t>
  </si>
  <si>
    <t>Методика обучения русскому языку в начальной школе</t>
  </si>
  <si>
    <t>Учебно-методическое пособие предназначено для студентов специальности 5В010200 – «Педагогика и методика начального обучения».Составлено в соответствии с требованиями учебного плана и программой дисциплины «Методика обучения русскому языку в начальной школе» и включает все необходимые сведения по выполнению практических работ курса.В учебно-методическом пособии изложен систематический курс методики начального обучения русскому языку в начальной школе. Вопросы и задания учебника нацелены на организацию углубленной самостоятельной работы студентов.Содержание учебника соответствует актуальным требованиям Государственного образовательного стандарта высшего образования. Может быть использован в системе повышения квалификации и переподготовки педагогических кадров в области начального обучения русскому языку</t>
  </si>
  <si>
    <t>Уразбакова У.Т., Уразбаев К.М., Джахаева А.П.</t>
  </si>
  <si>
    <t>Детская литература и практикум по выразительному чтению</t>
  </si>
  <si>
    <t>Учебное пособие предназначено для студентов специальности 5В010200, ОП 6В01310 – «Педагогика и методика начального обучения».Составлено в соответствии с требованиями учебного плана и программой дисциплины «Детская литература и практикум по выразительному чтению». В учебном пособии изложен систематический курс детской литературы и практикума по выразительному чтению. Вопросы и задания учебника нацелены на организацию углубленной работы студентов.Личностно-ориентированный характер учебного пособия позволяет его использование в аудиторной и внеаудиторной(самостоятельной) работе студентов.</t>
  </si>
  <si>
    <t>Казенова А.О., Үсіпбаев Ү.А., Тезекбаева Н.Р.,</t>
  </si>
  <si>
    <t>Жүктану</t>
  </si>
  <si>
    <t>Жұмыста жүктердің негізгі топтары, олардың тасымалдауға дайындауға әсер ететін арнайы қасиеттері мен тасымалдау сипаттамалары, жылжымалы құрамды таңдау, тасымалдау шарттары, тиеу-түсіру жұмыстарын орындау, сақтау және сақтауды қамтамасыз ету қарастырылған. Оқу құралы теориялық ережелерден басқа қарапайым тапсырмалар мен студенттердің жеке аудиториялық жұмысын белсендіруге арналған көпнұсқалы тапсырмалар қатарын шешу мысалдарынан тұрады.Оқу құралы 5В090100 – «Көлікті пайдалану және жүк қозғалысы мен тасымалдауды ұйымдастыру» мамандығының студенттеріне арналған.</t>
  </si>
  <si>
    <t>A.Tulenov, Yu.Kamalov, U.Ussipbaev, A.Kazenova, D.Tortbaeva</t>
  </si>
  <si>
    <t>Motor Transport Psychology. For students of the speciality 5B012000 «Professional education»</t>
  </si>
  <si>
    <t>The features of the psychology of labor are considered taking into account changes in the psychophysiological state in various road, road, climatic and other conditions. Changes in the basic elements of motor psychology and their interaction in the integrated system "driver - car - road - environment" (VADS) are presented. The influence of the human factor on the occurrence of road traffic accidents and ways to reduce the accident rate based on the application of the laws of motor psychology is shown. Real examples of changes in the driver’s health and ways to improve reliability in difficult conditions are given.For students of higher education institutions./ Рассмотрены особенности психологии труда с учетом изменения психофизиологического состояния в различных дорожных, дорожных, климатических и других условиях. Представлены изменения основных элементов психологии моторики и их взаимодействие в интегрированной системе «водитель - автомобиль - дорога - окружающая среда» (ВАДС). Показано влияние человеческого фактора на возникновение дорожно-транспортных происшествий и способы снижения аварийности на основе применения законов двигательной психологии. Приведены реальные примеры изменения здоровья водителя и способы повышения надежности в сложных условиях. Для студентов высших учебных заведений.</t>
  </si>
  <si>
    <t>Казенова А.О., Тағаев Н.С., Үсіпбаев Ү.А., Пернебеков С.С.</t>
  </si>
  <si>
    <t>Оқу құралы 5В090100 «Көлікті пайдалану және тасымалдау мен қозғалысты ұйымдастыру» мамандықтарының студенттеріне арналған және мамандық бойынша оқу жоспарының және бағдарламасының талабына сәйкес қажетті мәліметтерді қамтиді.Оқу құралында әр түрлі жүктерді тиеу-түсіру жұмыстарының технологиясы және оларды атқаруға арналған машиналар мен олардың жұмыс аясын кеңейтетін қазіргі заман талабына сай келетін қосымша құрылғылардың сипаттамалары келтірілген. Сонымен қатар студенттердің дәрістерге дайындалуына қажетті пәннің негізгі бөлімдерінің теориялық материалдары мен мысалдары, білімді бақылау және тест сұрақтары да оқу құралының өзегі болып отыр</t>
  </si>
  <si>
    <t>Қазақтың музыкалық фольклоры: болмысы, өзіндік ерекшелігі, тәрбиелік мазмұны мен заманауи өміршеңдігі 3-ші басылым</t>
  </si>
  <si>
    <t>Ұсынылып отырған кітапта қазақтың музыкалық фольклоры ұлттық рухани мәдениеттің құрамдас бөлігі ретінде қарастырылып, оның халықтық шығармашылық, мәдени - тынығу шараларында қолданылуы зерттелген, музыкалық – фольклордың, жанрлық сипатына талдау жасалынған. Музыкалық фольклорды жинақтап, насихаттаудың тиімді құралдарының бірі - музыкалық фольклорлық ұжымдардың болмысы, сан алуан түрі мен оның ұлттық музыканың дамуындағы алатын орны айшықталған.Оқу құралы мәдениет пен өнер саласындағы жоғары оқу орындарының оқытушылары мен студенттеріне, музыкалық фольклорлық ұжымдардың жетекшілеріне, халықтық педагогика, көркем шығармашылық, фольклористика саласын зерттеуші ғалымдарға арналған.Оқу құралы жоғары оқу орындарына арналған оқулықтар мен оқу - әдістемелік кешендерді әзірлеу, басып шағару және оларды мемлекеттік тілге аудару бойынша республикалық конкурстың жеңімпазы.</t>
  </si>
  <si>
    <t>Kumisbekov S.A., Serikuly Zh., Volnenko A. A./ Кумисбеков С. А., Серикулы Ж., Волненко А. А.</t>
  </si>
  <si>
    <t>«Development and calculation of the heat and mass transfer apparatus with a mobile packing considering a large-scale transition»,</t>
  </si>
  <si>
    <t>Химич. Технология, нефть</t>
  </si>
  <si>
    <t>The monograph present the results of the authors' study, that includes the design of the apparatus with a regular plate, ball and tube packing, the method for calculating them, recommendations for the design of industrial apparatuses and the area of the preferred application.The monograph can be useful for undergraduates and doctoral students of PhD chemistry and technology specialties, as well as scientific and engineering workers in the chemical, petrochemical and oil refining industries./В монографии представлены результаты исследования авторов, включающего конструкцию аппаратов с регулярной пластинчатой, шаровой и трубчатой насадкой, методику их расчета, рекомендации по проектированию промышленных аппаратов и область предпочтительного применения.Монография может быть полезна магистрантам и докторантам PhD химико-технологических специальностей, а также научным и инженерно-техническим работникам химической, нефтехимической и нефтеперерабатывающей отраслей промышленности.</t>
  </si>
  <si>
    <t>Sailaubayeva N.Y./ Сайлаубаева Н.Е.</t>
  </si>
  <si>
    <t>History of the “Qazaq Tili” newspaper (1919-1928).</t>
  </si>
  <si>
    <t>Политология, история</t>
  </si>
  <si>
    <t>The monograph deals with the history of the formation and edition of the newspaper “Qazaq Tili”, which were published in Semipalatinsk between the years of 1919-1928.The textbook is intended for general readers who want to get acquainted with the history of the Kazakh press./Монография посвящена истории становления и издания газеты "Qazaq Tili", выходившей в Семипалатинске в 1919-1928 годах.Учебник предназначен для широкого круга читателей, желающих познакомиться с историей казахской прессы.</t>
  </si>
  <si>
    <t>Хандық дәуір әдебиеті.</t>
  </si>
  <si>
    <t>Оқу құралында ХV-ХVІІІ ғасырларда өмір сүрген жыраулардың өмірі мен шығармашылығына қатысты тың мәліметтер, олардың зерттелу тарихнамасы беріледі. Сондай-ақ толғау жанрының басты құндылықтық, көркемдік, тілдік ерекшеліктері талданады. Жыраулардың өмірі мен шығармашылығындағы кейбір даулы мәселелердің шешілу жолдары көрсетіледі. Сонымен қатар толғаулардағы түсініксіз, мағынасы көмескіленген сөздер мен тұрақты сөз тіркестерінің сөздігі жасалып, студенттердің өздік жұмысына қажетті тілдік құралдар тізбесі мен бақылау, тест сұрақтары да қоса ұсынылып отыр.</t>
  </si>
  <si>
    <t>Конструирование головных уборов</t>
  </si>
  <si>
    <t>Конспект лекций составлен в соответствии с требованиями учебного плана и программой дисциплины «Конструирование головных уборов» и включает все необходимые сведения по изучению тем лекционных занятий, которые позволяют глубоко и детально изучить наиболее сложные разделы курса, а также усвоить и закрепить знания студентов по данной дисциплине.Конспект лекций «Конструирование головных уборов» для студентов специальности 5В072600 – «Технология и конструирование изделий легкой промышленности».</t>
  </si>
  <si>
    <t>Кольтюгина О.В., Лоскутова Г.А.</t>
  </si>
  <si>
    <t>Облепиха и безотходные технологии производства продуктов питания с ее использованием</t>
  </si>
  <si>
    <t>Материал, приведенный в монографии, рассматривает химический состава плодов и масла облепихи, выявлены сорта с высоким содержанием биологически активных веществ, пригодные для промышленной переработки. Изучены водорастворимые вещества плодов облепихи (витаминов, углеводов, органических кислот), липидный комплекс, качественный состав и количественное содержание жирорастворимых витаминов масла плодовой мякоти облепихи.Книга предназначена для научных и инженерно-технических работников, занимающихся вопросами создания и совершенствования технологий комбинированных продуктов, для студентов и аспирантов технологических специальностей высших учебных заведений, а также агрономов, связанных с селекцией этой уникальной культуры.</t>
  </si>
  <si>
    <t>Лоскутова Г.А., Дубинец И.М., Маханова С.К., Кольтюгина О.В.</t>
  </si>
  <si>
    <t>Учебно-практическое пособие по технической микробиологии</t>
  </si>
  <si>
    <t>В первой части изложены современные ме-тоды микроскопирования различных групп мик-роорганизмов, принципы составления и способы стерилизации питательных сред для проведения микробиологического анализа, приводятся наиболее часто используемые методы получения чистых и накопительных культур.Пособие предназначено для студентов всех технологических специальностей и бакалавров-технологов, а также представляет интерес для работников микробиологических лабораторий пищевых производств, магистрантов и аспиран-тов.</t>
  </si>
  <si>
    <t>Талгатбекова А., Григорьева О., Рустемова А., Зулхарнаева К.</t>
  </si>
  <si>
    <t>Справочник по швейной терминологии</t>
  </si>
  <si>
    <t>Учебное пособие знакомит с терминологией одежды и основными понятиями в области процесса проектирования современного модного костюма.Пособие предназначено для студентов - бакалавров обучающихся по образовательной программе «Технология и конструирование изделий легкой промышленности»</t>
  </si>
  <si>
    <t>Зәуірбек Ә. К.</t>
  </si>
  <si>
    <t>Вода и устойчивость гидроэкосистем 1 часть</t>
  </si>
  <si>
    <t>В учебном пособии анализированы роль водных ресурсов в обеспечении продовольственной безопасности в Республике Казахстан. Приведены результаты оценки водных ресурсов и водопотребления на современное состояние и на перспективу при условии развития водного хозяйства на территориях сопредельных государств.Учебное пособие предназначен для студентов специальностей 05 08 05 - Водные ресурсы и водопользование и 05 10 05 - Мелиорация, рекультивация и охрана земель по дисциплине «Комплексное использование и охрана водных ресурсов», а также полезен при изучении дисциплины «Интегрированное управление водными ресурсами».</t>
  </si>
  <si>
    <t>Вода и устойчивость гидроэкосистем 2 часть</t>
  </si>
  <si>
    <t>Вода и устойчивость гидроэкосистем 3 часть</t>
  </si>
  <si>
    <t>Тахан С. Ш.</t>
  </si>
  <si>
    <t>Texts in the socio-cultural dimension</t>
  </si>
  <si>
    <t>СМИ, Журфак, филология, политология</t>
  </si>
  <si>
    <t>The collection contains selected studies by Doctor of Philology, Professor Takhan Serik Sheshenbay-uly. The material intended for the academic community, students and young researchers is united by a common academic approach to the interpretation of literary, journalistic and scholarly texts as discursive practices oriented towards exploring the human condition in its complex connections with society and culture./Сборник содержит избранные исследования доктора филологических наук, профессора Тахана Серика Шешенбай-улы. Материал, предназначенный для академического сообщества, студентов и молодых исследователей, объединен общим академическим подходом к интерпретации литературных, публицистических и научных текстов как дискурсивных практик, ориентированных на исследование состояния человека в его сложных связях с обществом и культурой.</t>
  </si>
  <si>
    <t>Камшибаев Е.Е.</t>
  </si>
  <si>
    <t>Учебное пособие «Государственное регулирование экономики» составлено в соответствии с типовой программой курса «Государственное регулирование экономики» (Алматы, КазЭУ, «Экономика», 2010г.) и предназначено для студентов экономических специальностей. Учебное пособие призвано помочь студентам в изучении основных вопросов теории государственного регулирования экономики.</t>
  </si>
  <si>
    <t>Есдаулетова Б.</t>
  </si>
  <si>
    <t>Три истины Шакарима – три ступени к счастью</t>
  </si>
  <si>
    <t>На все факультеты</t>
  </si>
  <si>
    <t>В далеком 1994 году, я проходила курсы биоэнерготерапевтов в г. Алматы (Центр нетрадиционной медицины). Нам, слушателям этих курсов, настоятельно рекомендовали прочитать книгу Шакарима Кудайбердиева «Три истины». Меня эта рекомендация очень заинтересовала, так как я знала его, как поэта, философа и композитора. Мои духовные поиски постоянно приводили к Высшим Учителям. Поначалу поиск этой книги был для меня эмоциональным предисловием. Я с удовольствием читала и перечитывала эту книгу, многое не понимала, о чем-то только догадывалась.</t>
  </si>
  <si>
    <t>Есимкулов Б.Н.</t>
  </si>
  <si>
    <t>Лексическое значение слова и сочетаемость</t>
  </si>
  <si>
    <t>Филология, русский язык</t>
  </si>
  <si>
    <t>В учебном пособии рассматривается связь лексического значения слова и сочетаемости. В пособии даётся теоретическое осмысление сущности данного явления, подкрепленное анализом разнообразного языкового материала. Теоретический материал и практические задания могут быть использованы на занятиях по лексике и синтаксису современного русского языка.Пособие адресовано студентам бакалавриата образовательных программ 6В01703 «Русский язык и литература», 6В1704 «Русский язык и литература в школах с нерусским языком обучения»</t>
  </si>
  <si>
    <t>Кунжигитова Г.Б., Болысбаев Д.С., Сайнанов Б.А., Сарсен А.Д.,</t>
  </si>
  <si>
    <t>Оқу құралы Джованни Чиварди «Сурет. Адамның тәні. Анатомия. Морфология. Пластика» атты кітабінан аударылып толықтырылған [1]. Сурет өнерінің негізгі ережелері мен әдістемелік ұсынымдарының жинақтамасы, сурет техникасы мен технологиясы қағидаларының жинақтамасы. 
 «Сурет» оқу құралында түрлі сурет материалдардың қасиеті мен ерекшеліктерін және айрықша маңызды теориялық сұрақтар қарастырылған. Сурет лік жұмысты құру, көркемсурет материалдарын, құралдарын пайдалану және сурет және суретке арналған жабдықтардың тәжірибелік кеңесі туралы айтылады. 
 Оқу құралы өнер мамандықтарының суденттері өздерінің аудиториялық және өзіндік жұмыстарына және барлық бейнелеу өнерімен кәсіби түрде сурет мен айналысатындарға арналған.</t>
  </si>
  <si>
    <t>Мукажанова Ж.Б., Саньязова Ш.К., Ныкмуканова М.М., Қабдысалым К.</t>
  </si>
  <si>
    <t>Аналитикалық химиядан есептер жинағы</t>
  </si>
  <si>
    <t>Естественные науки и технологии</t>
  </si>
  <si>
    <t>«Аналитикалық химиядан есеп шығару» оқу құралы аналитикалық химияның барлық бөлімдерін қамтиды және ерітіндідегі химиялық тепе-теңдік, сандық талдау және талдаудың физико-химиялық әдістерін қамтитын үш бөлімнен және талдау нәтижелерін статистикалық өңдеуден тұрады. 
 Әр тарауда типтік есептерді шешу мысалдары көрсетілген және тараудың соңында есептер берілген, студенттердің оларды өз беттерімен шешуі теориялық материалдарды тереңірек меңгеруге және өзіндік жұмыстарын ұйымдастыруына ықпал етеді. Есептерді шешуге қажетті анықтамалық кестелер «Қосымшалар» бөлімінде берілген.Оқулық Мемлекеттік білім беру стандарты мен аналитикалық химия бойынша бағдарламаға сәйкес жоғары оқу орындарының химия мамандықтарының бакалаврлары үшін құрастырылды.</t>
  </si>
  <si>
    <t>Калитова А.А., Квеглис Л.И.,</t>
  </si>
  <si>
    <t>Структурообразование в зоне контакта металлов с различной взаимной растворимостью при интенсивных пластических деформациях</t>
  </si>
  <si>
    <t>Естественные науки</t>
  </si>
  <si>
    <t>Обобщен опыт исследований структурообразования в металлах и сплавах при пластической деформации. Явления взаимного растворения практически нерастворимых металлов (свинец – медь, медь – алюминий, свинец – луженая оловом медь, латунь – свинец, медь – железо) в зоне их контакта при совместной пластической деформации представляют научный и практический интерес. Образования новых соединений в условиях градиента напряжений как в растворимых (алюминий–магний и др.), так и в практически не растворимых металлах важны при создании многослойных композиционных материалов и в электротехнике.
 Предназначена для специалистов в области материаловедения и физика конденсированного состояния. Может быть полезна студентам, магистрантам и аспирантам занимающиеся проблемами в области материаловедения.</t>
  </si>
  <si>
    <t>Бакибаев А.А., Паньшина С.Ю., Пономаренко О.В., Мальков В.С., Сорванов А.А., Котельников О.А., Еркасов Р.Ш., Садвакасова М.Ж.,</t>
  </si>
  <si>
    <t>Атлас спектров ЯМР 1Н и 13С карбамидсодержащих
 биологически активных соединений и лекарственных препаратов</t>
  </si>
  <si>
    <t>Справочное издание (цветное)</t>
  </si>
  <si>
    <t>Книга является справочным изданием по ЯМР-спектрам ациклических и гетероциклических мочевин. В данном издании обобщены спектры ЯМР 71 производного мочевин, приведены спектры ЯМР 1H и 13C биологически активных соединений и лекарственных препаратов, содержащих карбамидный фрагмент. Подготовлена сотрудниками Национального исследовательского Томского государственного университета и Евразийского национального университета им. Л.Н. Гумилева. Предназначена для сотрудников научно-исследовательских и аналитических лабораторий, биохимиков, практикующих врачей-клиницистов, а также для научных работников и студентов, специализирующихся в области создания биологически активных соединений и лекарственных препаратов.</t>
  </si>
  <si>
    <t>Мұхамедсәлім Кәшімов шығармашылығы және ХХ ғасыр басындағы қазақ әдебиетіндегі ағартушылық идея</t>
  </si>
  <si>
    <t>Аталған монография жоғарғы оқу орындарында әдебиет тарихы, әдебиет теориясы, ХХ ғасыр басындағы әдебиет пәндерінен өткізілетін жалпы курстарда, оқулықтар мен оқу құралдарын даярлауда, қазақ прозасының поэтикасына, романтизмнің теориясы мен тарихына байланысты жүргізілетін арнаулы курстарда, семинар сабақтарында көмекші материал, құрал ретінде пайдалануға болады.та монография может быть использована как вспомогательный материал в общих курсах по истории литературы, теории литературы, литературы начала ХХ века, при составлении учебников и учебных пособий, спецкурсов по поэтике казахской прозы, теории и истории романтизма, семинаров.</t>
  </si>
  <si>
    <t>Бөкен Г.С., Жәмбек С.Н.</t>
  </si>
  <si>
    <t>Әдебиеттану бастаулары</t>
  </si>
  <si>
    <t>«Әдебиеттану бастаулары» атты оқу құралы жоғарғы оқу орындарында әдебиеттануға кіріспе пәнінен өткізілетін сабақтарда пайдалануға болады. Кітап жоғары оқу орындарының оқытушылары мен студенттеріне арналған.Учебник «Основы литературоведения» может быть использован на уроках вводного курса по литературоведению в высшей школе. Книга предназначена для преподавателей и студентов высших учебных заведений.</t>
  </si>
  <si>
    <t>Хисаров Б.Д., Утепбергенов И.Т., Исмаил Е.Е., Алипбаев К.А.</t>
  </si>
  <si>
    <t>Космическая техника и технология</t>
  </si>
  <si>
    <t>Настоящее учебное пособие подготовлено на базе лекций авторов по курсу «Введение в специальность» а также в рамках проекта «Прикладная учебная программа по освоению космического пространства и интеллектуальных роботизированных систем/ APPLE», цель которого формирование у студентов понимания сущности современной космической деятельности, ее основных направлений, подготовка их к дальнейшему профессиональному обучению.В пособии рассмотрены требования и особенности профессиональной подготовки современных специалистов в области космической деятельности, основные направления и объекты профессиональной деятельности.
 Учебное пособие предназначено для студентов специальности В05074600 – Космическая техника и технологии.</t>
  </si>
  <si>
    <t>Жауыт Ә., Алипбаев Қ. А.</t>
  </si>
  <si>
    <t>Аралас роботтандырылған платформалар</t>
  </si>
  <si>
    <t>Оқу құралында аралас роботтандырылған платформалар мен бастапқы кинематикалық тізбектің синтезі мен динамикасын зерттеудің әдістері және оларды нақты шешу тәсілдері келтірілген. Бірінші бөлімде жалпы аралас роботтандырылған платформалардың қолдану аймағы көрсетілген. Екінші бөлімде платформалардың жұмыс атқару негіздері талданып қарастырылған. Үшінші бөлімде аралас роботтандырылған платформалардың механизмдерін бастапқы кинематикалық тізбектер мен олардың модификацияларын қолдану арқылы синтездеу әдістері келтірілген. Төртінші бөлім аралас роботтандырылған платформалардың кинематикалық анализіне арналған. Бесінші бөлімде аралас роботтандырылған платформалардың және оның серпімді базасының динамикасы зерттелген. Алтыншы бөлім аралас роботтандырылған платформалардың кернеулік-диформациялық күйін зерттеуге арналып, тербелмелі механизмнің әрбір буынын орнықтылыққа, беріктікке, қатаңдыққа зерттеудің инженерлік жобалау жолдары қарастырылған.Оқу құралы робототехника негіздері мен ғарыштық техника саласын зерттеуші мамандар мен инженерлеріне және студенттеріне, магистранттарына, докторанттарына арналған.В учебнике описаны методы исследования синтеза и динамики смешанных робототехнических платформ и первичных кинематических схем и способы их решения. В первом разделе показаны области применения обычных смешанных робототехнических платформ. Во втором разделе анализируются основы платформ. В третьем разделе описаны методы синтеза механизмов смешанных робототехнических платформ с использованием первичных кинематических схем и их модификаций. Четвертый раздел посвящен кинематическому анализу смешанных робототехнических платформ. Пятый раздел исследует динамику смешанных робототехнических платформ и их упругую основу. Шестой раздел посвящен исследованию напряженно-деформированного состояния смешанных робототехнических платформ и предлагает конструктивные способы исследования устойчивости, прочности, жесткости каждого звена колебательного механизма.</t>
  </si>
  <si>
    <t>Zhunisbekova D.A./Жунисбекова Д.А.</t>
  </si>
  <si>
    <t>Mathematical analysis</t>
  </si>
  <si>
    <t>This book is written according to the requirements of Mathematical analysis curriculum and typical programs of all technical specialties on Math discipline.This book is designated for students studying the course “Mathematics”, “Higher Mathematics”, and “Mathematical analysis” in English. It can be used for preparation to the lectures, as well as for independent work and practicum. Эта книга написана в соответствии с требованиями учебной программы математического анализа и типовых программ всех технических специальностей по математической дисциплине.
 Эта книга предназначена для студентов, изучающих курсы «Математика», «Высшая математика» и «Математический анализ» на английском языке. Его можно использовать для подготовки к лекциям, а также для самостоятельной работы и практических занятий.</t>
  </si>
  <si>
    <t>Жунисбекова Д.А.</t>
  </si>
  <si>
    <t>Конспект лекций по дисциплине «Высшая математика 2»</t>
  </si>
  <si>
    <t>Конспект лекций по дисциплине «Высшая математика 2» специальностей 5В072100 - «Химическая технология органических веществ», 5В075300 - «Химическая технология тугоплавких неметаллических и силикатных материалов» составлен в соответствии с требованиями учебного плана и программой и включает весь лекционный материал программы. Овладение основными понятиями, основными формулами и способами их применения при решении практических задач курса «Высшая математика 2» призван данный конспект лекций, который рекомендуется использовать в учебном процессе.</t>
  </si>
  <si>
    <t>Conspectus of lectures on the discipline Algebra and geometry</t>
  </si>
  <si>
    <t>Conspectus of lectures</t>
  </si>
  <si>
    <t>Conspectus of lectures is written according to the requirements of curriculum and the program of discipline “Algebra and geometry” for students of the 1st course of specialty 6B06130 – Calculating technique and software.Conspectus of lectures is designated for students of technical specialties studying the course “Algebra and geometry” in English. It can be used for preparation to the lectures, as well as for independent work and practicum. Конспект лекций написан в соответствии с требованиями учебного плана и программы дисциплины «Алгебра и геометрия» для студентов 1 курса специальности 6В06130 - Расчетная техника и программное обеспечение. Конспект лекций предназначен для студентов технических специальностей, изучающих курс « Алгебра и геометрия »на английском языке. Его можно использовать для подготовки к лекциям, а также для самостоятельной работы и практических занятий.</t>
  </si>
  <si>
    <t>Методические указания к выполнению типовых расчетов по дисциплине «Математика»</t>
  </si>
  <si>
    <t>Методические указания составлены в соответствии с требованиями учебного плана и программой дисциплины «Математика» специальности 5В070100 – «Биотехнология» и включают все необходимые сведения по выполнению типовых расчетов по высшей математике. Данные методические указания, которые рекомендуется использовать в учебном процессе, призваны активизировать самостоятельную деятельность студентов, развить их математическую интуицию, а также помочь в приобретении практических навыков решения конкретных практических задач таких разделов как «Определители. Матрицы», «Предел функции», «Дифференциальное исчисление функции одной переменной», «Интегральное исчисление функции одной переменной», «Функции нескольких переменных», «Обыкновенные дифференциальные уравнения», «Ряды», «Теория вероятностей».</t>
  </si>
  <si>
    <t>Сыздыкова Э.Ж., Атабаева А.К</t>
  </si>
  <si>
    <t>Компьютеризация бухгалтерского учета</t>
  </si>
  <si>
    <t>Предлагаемое учебное пособие подготовлено в соответствии с программой курса «Компьютеризация бухгалтерского учета» для высших учебных заведений. В данном пособии предлагаются основной теоретический материал в виде курса лекций, контрольные вопросы по рассматриваемым темам, а также тестовые задания для проверки полученных знаний.Рекомендуется для студентов, преподавателей экономического факультета, а также лиц, интересующихся вопросами компьютеризации бухгалтерского учета.</t>
  </si>
  <si>
    <t>Сейдалиева У.А., Байгулова Н.З., Ермекова М.А.</t>
  </si>
  <si>
    <t>Дифференциалдық теңдеулер</t>
  </si>
  <si>
    <t>Әдістемелік нұсқаулық Математика 2 пәннің оқу жоспары мен бағдарламасы талаптарына сәйкес құрастырылған және курстың «Дифференциалдық теңдеулер» бөлімінің типтік тапсырмаларын орындауға қажетті барлық мәліметтерін қамтиды.Әдістемелік нұсқаулық техникалық мамандықтар студенттері үшін арналған.Бұл әдістемелік нұсқауда дифференциалдық теңдеулердің ұғымдары, қасиеттері, анықтамалары мен теоремалары және оларды есептеу үлгілері мен қолданылулары келтірілген, сонымен қатар студенттерге өз бетінше шығаруға тапсырылатын тапсырмалар берілген.</t>
  </si>
  <si>
    <t>Есберген Р.Ә., Қуанжанова Қ.Т., Мусиралина Б.О.</t>
  </si>
  <si>
    <t>Тиімді менеджер құзыреттіліктері</t>
  </si>
  <si>
    <t>Оқу құралында өзгермелі әлемде тиімді әрекет ету үшін қажет құзыреттіліктерге сипаттама берілген және осы құзыреттіліктерді дамыту мүмкіндіктері қарастырылған. Авторлар тиімді тұлғаның құзыреттіліктерін дамытуды үш бағытта қарастырады. Оқу құралы өзінің жеке және кәсіби қызметінде табыстарға ұмтылатын барлық оқырмандарға арналады.</t>
  </si>
  <si>
    <t>Инструментальные средства разработки программ</t>
  </si>
  <si>
    <t>В учебном пособии рассмотрены инструментальные средства программной инженерии, предназначенные для автоматизации процессов разработки программного обеспечения. Описаны методы и инструментальные средства визуального моделирования программных систем с использованием объектно-ориентированного подхода. Приведены упражнения на построение диаграмм программного обеспечения на языке моделирования UML. Для студентов специальностей 5В011100 – Информатика, 6В06112 - "Вычислительная техника и програмное обеспечение", 6В06111 -"Информационные системы".</t>
  </si>
  <si>
    <t>Шильмагамбетова Ж.Ж. Казагачев В.Н.</t>
  </si>
  <si>
    <t>Программирование в Scada-системах</t>
  </si>
  <si>
    <t>Учебное пособие предназначено для освоения теоретических и практических знаний об организации и правилах графического программирования в SCADA-системе LabVIEW фирмы National Instruments.LabVIEW Laboratory Virtual Instrument Engineering Workbench (Среда разработки лабораторных виртуальных приборов) представляет собой среду графического программирования, которая широко используется в промышленности, образовании и научно-исследовательских лабораториях в качестве стандартного инструмента для сбора данных и управления приборами. LabVIEW - мощная и гибкая программная среда, применяемая для проведения измерений и анализа полученных данных.Концепция LabVIEW сильно отличается от последовательной природы традиционных языков программирования, предоставляя разработчику легкую в использовании графическую оболочку, которая включает в себя весь набор инструментов, необходимых для сбора данных, их анализа и представления полученных результатов. С помощью графического языка программирования LabVIEW, именуемого G (Джей), вы можете программировать вашу задачу из графической блок-диаграммы, которая компилирует алгоритм в машинный код. Являясь превосходной программной средой для бесчисленных применений в области науки и техники, LabVIEW поможет вам решать задачи различного типа, затрачивая значительно меньше времени и усилий по сравнению с написанием традиционного программного кода.Пособие предназначено для студентов специальностей 5В011100 – Информатика, 6В06112 - "Вычислительная техника и програмное обеспечение", 6В06111 -"Информационные системы".</t>
  </si>
  <si>
    <t>Цифровизация производства (по отраслям)</t>
  </si>
  <si>
    <t>Объектно-ориентированное программирование</t>
  </si>
  <si>
    <t>Технология объектно – ориентированного программирования является дальнейшим развитием идей структурного и процедурного ( модульного) программирования. Объектно – ориентированное программирование (ООП) является новым подходом, предполагает отказ от старых стереотипов и переход от мышления в терминах данных и процедур к мышлению в терминах объектов, наделенных определенными свойствами и поведением. Базируясь на ООП, программа представляется в терминах состояния и поведения объектов, более близких к рассматриваемой предметной области. Поэтому такая программа легко читается и воспринимается. Однако проектирование объектно- ориентированной программы является более трудоемким из-за необходимости разработки иерархии классов и сложности освоения средств ООП. Учебное пособие составлено в соответствии с программой дисциплины и уровне начинающего программиста изложены концепция объектно-ориентированного программирования (ООП) и сведения необходимые для быстрого освоения языка программирования С++. Для студентов специальностей 5В011100 – Информатика, 6В06112 - "Вычислительная техника и програмное обеспечение", 6В06111 -"Информационные системы".</t>
  </si>
  <si>
    <t>Компьютерные вычисления (в 2-х т.)</t>
  </si>
  <si>
    <t>Учебно-методическое пособие составлено в соответствии с программой дисциплины и предназначены для студентов технических направлений; содержат краткое описание по использования информационных технологий (ИТ) в производстве. Пособие направлено на формирование у студентов навыков овладения информационных технологий для модернизации экономики производства. Для студентов специальностей 5В011100 – Информатика, 6В06112 - "Вычислительная техника и програмное обеспечение", 6В06111 -"Информационные системы".</t>
  </si>
  <si>
    <t>Утеубаев Т.Б.</t>
  </si>
  <si>
    <t>Управление человеческими ресурсами предприятия в условиях Евразийского Экономического Союза</t>
  </si>
  <si>
    <t>В монографии обоснована необходимость совершенствования традиционных и внедрения нового механизма формирования и развития человеческих ресурсов. Для полного понимания научных категорий предложена авторская трактовка «человеческие ресурсы», «трудовые ресурсы», «персонал». Актуализирована сущность управления человеческими ресурсами в условиях международной интеграции с учетом выдвинутой авторской трактовки категории «человеческие ресурсы». Осуществлена комплексная оценка и анализ человеческих ресурсов на микро - и макроуровне в условиях нового интеграционного объединения – ЕАЭС на основе статистических данных, прогноза, международных рейтингов и экспертного социологического исследования. Предложен механизм по совершенствованию процесса управления человеческими ресурсами в условиях свободы перемещения рабочей силы в рамках ЕАЭС, отличительной особенностью которой является создание и функционирование Единой интегрированной Евразийской электронной биржи труда, решающий проблему нелегальной трудовой миграции и развития единого рынка труда. Разработан механизм интеграции образования и бизнеса на основе государственно-частного партнерства, с выделением стратегических задач, направлений, ожидаемых результатов взаимодействия образовательного учреждения с предприятиями-работодателями в формировании и развитии человеческих ресурсов. В монографии разработана модель системы мотивации труда работников, отличающаяся в многоступенчатом подходе применения методов управления в зависимости от реализуемого потенциала сотрудника, позволяющая существенно улучшить производительность и эффективность работы компании. Адресована студентам, магистрантам, докторантам, преподавателям вузов, а также руководителям компаний и органов государственного управления.</t>
  </si>
  <si>
    <t>Основы C#</t>
  </si>
  <si>
    <t>Учебно-методическое пособие составлено в соответствии с программой дисциплины и содержатся задания для лабораторного практикума по дисциплине. Пособие ориентировано на студентов, начинающих овладевать языком C# и средой разработки MS Visual Studio. Для студентов специальностей 5В011100 – Информатика, 6В06112 - "Вычислительная техника и програмное обеспечение", 6В06111 -"Информационные системы".</t>
  </si>
  <si>
    <t>Жумагулова А.А, Казагачев В.Н.</t>
  </si>
  <si>
    <t>Проектирование базы данных</t>
  </si>
  <si>
    <t>Учебно-методическое пособие составлено в соответствии с программой дисциплины и рассмотрены базовые вопросы теории проектирования баз данных, использование СУБД Access для создания баз данных, особенности разработки пользовательских приложении на основе СУБД Microsoft Access, a также архитектура системы баз данных. Для студентов специальностей 5В011100 – Информатика, 6В06112 - "Вычислительная техника и програмное обеспечение", 6В06111 -"Информационные системы".</t>
  </si>
  <si>
    <t>Қаратаев Ж. (Каратаев Ж.)</t>
  </si>
  <si>
    <t>Математикалық талдау-3. Бірінші бөлім. Есептер жинағы</t>
  </si>
  <si>
    <t>Оқу құралы жоғары оқу орындарында оқылатын «Математикалық талдау–3 » пәнінің бағдарламасына сәйкес жазылған. Оқу құралының әрбір параграфында теориялық қағидалар келтіріліп және оны жақсы меңгеруге жәрдемдесетін мысалдар мен жаттығулар толық түсіндірмесімен шығарылған. Сонымен қатар әр тақырыптың соңында аудиторияда және өздігінше шығарылатын есептер топтамасы берілген. Студенттердің өз бетінше міндетті түрде орындалуына тиісті және олардың білімін тексеруге арналған әр қайсысы 30 нұсқадан тұратын жаттығулар мен есептер берілген.</t>
  </si>
  <si>
    <t>Павлов А. М.</t>
  </si>
  <si>
    <t>Физика реальных газов и жидкостей</t>
  </si>
  <si>
    <t>В данном учебном пособии изложен материал, соответствующий программе элективного курса магистратуры «Физика реальных газов и жидкостей». Оно отличается от других подобных пособий более полным описанием свойств газов и жидкостей, и влияния на них ассоциаций молекул. В пособие включены после каждой главы задачи, решение которых поможет магистрантам лучше усвоить предлагаемый материал</t>
  </si>
  <si>
    <t>Қарабала-ұлы О.Қ. ( Қарабалаұлы О.), Шаяхметова И.Ш.</t>
  </si>
  <si>
    <t>Өсімдіктер физиологиясы 1 бөлім</t>
  </si>
  <si>
    <t>Өсімдіктер физиологиясы өсімдік организміндегі тіршілік құбылысына байланысты процестерді зерттейтін ғылым. Жер бетіндегі өсімдік әлемі төмен және жоғары сатыдағылар болып екі топқа бөлінеді.Төменгі сатыдағы өсімдіктер (балдырлар, көк-жасыл балдырлар), көбінесе бір клеткалы болса да, бүкіл тіршілік әрекеттерін өздігінше дербес жүзеге асыра алады. Оқу құралы университетер мен педагогикалық, технологиялық және, ауылшаруашылығы жоғары оқу орындары студенттеріне, магистранттарына, сонымен қатар биология салаларыиың мамандарына арналған.</t>
  </si>
  <si>
    <t>Қарабала-ұлы О.Қ. ( Қарабалаұлы О.)</t>
  </si>
  <si>
    <t>Оқу құралы «Биотехнология» пәні типтік багдарламасына сәйкесті 14 тараудан (14 лекция), лабораториялық жэне семинар сабақтары, методикалық нұсқауларынан, генетикалық есептер, пысықтау сұрақгары, кестелер, суреттер, схемалардан кұрастырылған. Оқу құралы университетер мен педагогикалық, технологиялық және, ауылшаруашылығы жоғары оқу орындары студенттеріне, магистранттарына, сонымен қатар биология салаларыиың мамандарына арналған.</t>
  </si>
  <si>
    <t>Аман К.П.</t>
  </si>
  <si>
    <t>Опеpациялық жүйелеp</t>
  </si>
  <si>
    <t>Оқу құpалында Ақтөбе өңіpлік мемлекеттік унивеpcитетінің «061 Ақпараттық - коммуникациялық технологиялар» бағытында дайындалатын 5В060200 - Инфоpматика мамандығына аpналған оқу бағдаpламаcына cәйкеc теоpиялық матеpиалдаp, зеpтханалық жұмыcтаpды оpындауға аpналған қажетті негізгі әдіcтемелеp жиынтығы баяндалған. Оқу құpалы жоғаpы оқу оpындаpы cтуденттеpіне, магиcтpанттаpға, оқытушылаpға және кәcіптік-техникалық колледж оқушылаpына аpналған.</t>
  </si>
  <si>
    <t>AutoCAD–тa жoбaлaу</t>
  </si>
  <si>
    <t>Оқу құpалында Ақтөбе өңіpлік мемлекеттік унивеpcитетінің «061 Ақпараттық - коммуникациялық технологиялар» бағытында дайындалатын 5В060200 - Инфоpматика мамандығына аpналған оқу бағдаpламаcына cәйкеc теоpиялық матеpиалдаp, зеpтханалық жұмыcтаpды оpындауға аpналған қажетті негізгі әдіcтемелеp жиынтығы баяндалған. Оқу құpалы жоғаpы оқу оpындаpы cтуденттеpіне, магиcтpанттаpға, оқытушылаpға және кәcіптік-техникалық колледж оқушылаpына аpналған</t>
  </si>
  <si>
    <t>«Сәулеттік дизайн негіздері» пәні үшін оқу құралы инженер студенттеріне арналған. Онда тапсырманы орындау және тапсыру графигі; барлық сабақтар түрлеріне негізгі және қосымша әдебиеттер тізімі; пән бойынша оқу - әдістемелік кешен: тақырыптың мазмұны, дәріс тезистері, практикалық сабақтардың мазмұны (шығарылған есептер мысалымен); зертханалық сабақтар мазмұны; СОӨЖ және сабақтар төңірегінде; пән бойынша жазбаша жұмыстар тақырыптары; өздік бақылауға арналған тестік тапсырмалар; емтихан сұрақтары келтірілген</t>
  </si>
  <si>
    <t>Теоретические основы электротехники 2. Часть 2 – Магнитные цепи.</t>
  </si>
  <si>
    <t>В учебное пособие включены теоретические сведения на тему магнитных и электромагнитных явлений, методы расчета магнитных цепей с постоянным и переменным магнитными потоками, примеры решения задач, тесты и задания для самостоятельной работы студентов. Предназначено для студентов электроэнергетических специальностей; оно может быть рекомендовано преподавателям высших учебных заведений при проведении занятий по теоретическим основам электротехники.</t>
  </si>
  <si>
    <t>Тұрысбеков Б. / Турысбеков Б.</t>
  </si>
  <si>
    <t>Көлік логистикасы 1 том</t>
  </si>
  <si>
    <t>транспортная логистика</t>
  </si>
  <si>
    <t>Оқу құралында қазіргі кезеңдегі экономиканың дамуындағы логистиканың мазмұны, рөлі мен орны көрсетілген. Логистиканың экономикалық, экономикалық-математикалық әдістері ұсынылған, олар тауарөткізгіш жүйелерді оңтайландыруға және әртүрлі өндірістік құрылымдар мен олардың бөлімшелерінің шаруашылық қызметінің тиімділігін арттыруға бағытталған. Оқу құралында логистикалық жүйелердегі қойманың рөлі мен орны, терминалдық-қойма кешендерінің негізінде логистикалық көліктік-тарату орталықтарының жүйесін құру принциптері мен тәжірибесі қарастырылған. Оқу құралы жоғарғы оқу орындарының және арнаулы оқу орындарының студенттері, сондай-ақ материалдық-техникалық қамтамасыз ету, тауар өнімдерін бөлу, көліктік қызмет көрсету, өндірісті ұйымдастыру процестерінде жұмыс істейтін өндірістік саланың басшылары мен мамандарына арналған</t>
  </si>
  <si>
    <t>Көлік логистикасы 2 том</t>
  </si>
  <si>
    <t>Мониторинг окружающей среды Казахстана 2018-2020 годы</t>
  </si>
  <si>
    <t>Монография посвящена методике оценки загрязнения окружающей среды тяжелыми металлами и радионуклидами на основе анализа мхов-биомониторов, которые были собраны из некоторых районов Республики Казахстан. Исследование проводились по проекту АР05130496 «Оценка атмосферных выпадений тяжёлых металлов и радионуклидов в некоторых регионах Республики Казахстан на основе анализа мхов-биомониторов» совместно с сотрудниками лаборатории нейтронной физики им. И. М. Франка Объединенного института ядерных исследований Российской Федерации методом нейтронно-активационного анализа на реакторе ПФР-2 в Дубне. В образцах мха было определено 45 элементов. Для более точного определения источника загрязнения и происхождения элементов-загрязнителей был проведен анализ двумя методами: нейтронно- активационный анализ и атомно-эмиссионной спектрометрия с индуктивно связанной плазмой на приборе ИКПЭ-9000. Приведены некоторые примеры интерпретации данных. Монография предназначена для специалистов в области охраны окружающей среды и экологии, а также студентов старших курсов, магистрантов, PhD докторантов и молодых ученых.</t>
  </si>
  <si>
    <t>Тулеубаева С. А.</t>
  </si>
  <si>
    <t>Арабистика в Казахстане</t>
  </si>
  <si>
    <t>востоковедение, филология</t>
  </si>
  <si>
    <t>Предлагаемое пособие позволяет заложить основы знаний по истории арабистики в Казахстане, дает представление об этапах становления и развития данной отрасли знания. Пособие может быть использовано в ходе преподавания таких дисциплин, как «Классическое и современное востоковедение», «Основы арабистики», «Актуальные проблемы арабистики» и др. Издание адресовано студентам и магистрантам востоковедческих и филологических специальностей, преподавателям, специалистам-арабистам, а также широкой аудитории читателей</t>
  </si>
  <si>
    <t>Джакупова Ж.Е., Жатканбаева Ж.К.</t>
  </si>
  <si>
    <t>Повышение нефтеотдачи пластов с использованием полимерных агентов</t>
  </si>
  <si>
    <t>В монографии изложены теоретические основы и результаты исследований способов повышения нефтеизвлечения. Рассмотрены основные характеристики и особенности месторождений нефти. Приведены методы и закономерности взаимодействий в системе нефть-вода. В монографии рассмотрены компонентный анализ с привлечением инструктивных материалов, методических рекомендаций и ГОСТов. Приведены материалы по исследованию различных минерализованных систем. В монографии кратко изложены виды исследований и аналитическое обеспечение при организации нефтеизвлечения. Для обучающихся по образовательным программам «5В060600-Химия», «6М060600-Химия», «5В060800-Экология», «6В053-Химия», для преподавателей вузов, слушателей ФПК и специалистов-практиков.</t>
  </si>
  <si>
    <t>Тайманова Г.К.  , Ибжанова А .А .  , Байхожаева Б. У.  , Алтаева Т.А .</t>
  </si>
  <si>
    <t>Өнім сапасын басқарудағы статистикалық әдістер</t>
  </si>
  <si>
    <t>стандартизация и сертификация, метрология</t>
  </si>
  <si>
    <t>О қу құра лында  са па ны ба сқа руда ғы ста тистика лық әдістердің тео риялық негіздері, со нда й-а қ техно ло гиялық про цестерді реттеу кезінде және ба ла ма  және са ндық белгілері бо йынша  өнімді қа былда у ста тистика лық ба қыла у о пера цияла рында  о ла рды қо лда ну әдісна ма сы ба янда лға н. Құра л ма териа лы техно ло гиялық про цестерді ста тистика лық реттеу әдістеріне жа ңа ша  қа ра уға  және о ла рды өнім мен про цестердің са па сын а рттыру бо йынша  жүйелі іс-ша ра ла р кешені ретінде па йда ла нуға  мүмкіндік береді. Құра лда  келтірілген әдістер: Өлшем тізбектерінің рұқса тна ма ла рын та лда у; техно ло гиялық про цесте іске қо сылға н па ра метрлердің өзгеру дәлдігін та лда у; техно ло гиялық жүйенің тұра қтылығы мен са па  деңгейін ба ға ла у; техника лық құжа тта ма да н а уытқу себептерін та лда у және а нықта у және о ла рды жо ю әдістері. Жо ға ры о қу о рында рының техника лық ма ма ндықта рының студенттері, со нда й-а қ өнімдер мен про цестердің са па сын а рттыру мәселелерін шешумен ба йла нысты ұйымда рдың қызметкерлері үшін да йында лға н о қу құра лы.</t>
  </si>
  <si>
    <t>Серғазина Г.М. (Сергазина) , Жороқпаева М.Д. , Муздыбаева Т.А.</t>
  </si>
  <si>
    <t>Атаулы оқулық саясаттану пәні бойынша студенттерге берілген тақырыптарды кеңінен ашуға мүмкіндік беретін дәрістердің тірек конспектілерінен тұрады. Оқулықта Жалпы медицина, Стоматология, Қоғамдық денсаулық сақтау, Мейірбике ісі, Фармация мамандықтары үшін типтік оқу бағдарламасына сай дәрістік материалдың реттік мазмұны беріледі.Медициналық жоғарғы оқу орындары студенттеріне арналған.</t>
  </si>
  <si>
    <t>Инновационное развитие промышленности</t>
  </si>
  <si>
    <t>В монографии исследуются теоретические основы инновации. На основе критического обзора основных направлений инновационного развития промышленности и сдерживающих факторов, предлагаются механизмы ускорения их реализации. Проанализированы производственные инновационные ресурсы, инновационный потенциал организаций. Исследована специфика планирования инновационных производств. Уделено большое внимание государственному регулированию отношений при внедрении инноваций и его правовым основам, финансированию и инвестированию проектов, экономической оценке инноваций, налогообложению и экономической эффективности инновационных проектов.Для широкого круга читателей, интересующихся данной проблемой.</t>
  </si>
  <si>
    <t>Дербес туындылардағы теңдеулер бойынша есептерді шешуде жетекші құрал</t>
  </si>
  <si>
    <t>"Жетекші құрал" дербес туындылардағы теңдеулермен байланысты есептерді шешуде әртүрлі әдістерді оқып үйренуші студенттерге арналады.Әрбір тақырыптың басында келтірілген есептерді шешуге қажетті анықтамалар, теориядан қысқаша мәліметтер және әдістемелік нұсқаулар берілген. Тақырып соңында өзбетімен шешуге (шығаруға ) тиісті тапсырма көрсетілген.Оқу құралының негізіне мына есептіктер алынды: [1] А.В.Бицадзе, Д.Ф.Калиниченко. Сборник задач по уравнениям математической физики, [2] М.М.Смирнов. Задачи по уравнениям математической физики.</t>
  </si>
  <si>
    <t>Қожабеков С.С., Сулеева С.Е., Карымсаков А.К./Кожабеков С.С.</t>
  </si>
  <si>
    <t>Мейрамхана ісі және қонақ үй бизнесіндегі бухгалтерлік есеп (2 томда)</t>
  </si>
  <si>
    <t>Бұл оқу құралында мейрамхана ісі және қонақ үй бизнесіндегі бухгалтерлік есепті жүргізу тәртібі ашылған. Мейрамхана ісі мен қонақжай бизнесінің ерекшелігі ескерілген. Қонақ үй бизнесіндегі қызметті өткізу жағдайларына, қаржы нәтижесінің қалыптасуына, мүлікті есепке алуына, есептесу операцияларына мысалдар қарасты-рылған.Оқу құралында қоғамдық тамақтандыру кәсіпорындарындағы бағаны қалыптастыру, калькуляция құру, тауарлық жоғалтуларды есептеу, мерамхана тұтынушылармен есептесу түрлері көрсетілген.Қазақстан Республикасының жоғары оқу орындарының студен-ттеріне, магистранттарына, ғылыми және практикалық қызметкер-лерге, ұйым жетекшілеріне ұсыналады.</t>
  </si>
  <si>
    <t>Туризм және қонақ үй бизнесіндегі бухгалтерлік есеп</t>
  </si>
  <si>
    <t>Бұл оқу құралында туристік және қонақ үй бизнесіндегі бухгалтерлік есепті жүргізу тәртібі ашылған. Туристік бизнестің турагенттік, туроператорлық қызметінің ерекшелігі ескерілген. Қонақ үй бизнесіндегі қызметті өткізу жағдайларына, қаржы нәтижесінің қалыптасуына, туристік өнімді өткізуіне мысалдар қарастырылған.
 Оқу құралында туризмді дамытуды қолдаудың экономикалық және әкімшілік механизмдері, туристік қызметті мемлекеттік реттеудің құқықтық негіздері, туристік өнімді өткізу және қонақ үйлерді жіктеу жүйесі көрсетілген.Қазақстан Республикасының жоғары оқу орындарының студенттеріне, магистранттарына, ғылыми және практикалық қызметкерлерге, ұйым жетекшілеріне ұсыналады.</t>
  </si>
  <si>
    <t>Кoжaбeкoв C.C., Cулeeвa C.E., Кaрымcaкoв A.К.</t>
  </si>
  <si>
    <t>Буxгaлтeрcкий учeт в туризмe и гocтиничнoм бизнece (в 2-х т.)</t>
  </si>
  <si>
    <t>экономика/туризм</t>
  </si>
  <si>
    <t>В учeбнoм пocoбии прeдcтaвлeны в cиcтeмнoм излoжeнии ocнoвныe тeoрeтичecкиe и прaктичecкиe прoблeмы буxгaлтeрcкoгo учeтa в туризмe и гocтиничнoм бизнece. Рaccмaтривaютcя вoпрocы oргaнизaции фoрмирoвaния рынкa туриcтcкиx и гocтиничныx уcлуг, ocoбeннocти иx учeтa, a тaкжe тecты для прoвeрки знaний cтудeнтoв и cитуaциoнныe зaдaчи.Рeкoмeндуeтcя для cтудeнтoв, мaгиcтрaнтoв, прeпoдaвaтeлeй экoнoмичecкиx вузoв и cрeднe-cпeциaльныx учeбныx зaвeдeний.</t>
  </si>
  <si>
    <t>Кожабеков С.С., Сулеева С.Е., Карымсаков А.К.</t>
  </si>
  <si>
    <t>Бухгалтерский учет в ресторанном деле и гостиничном бизнесе (в 2-х т.)</t>
  </si>
  <si>
    <t>В учебном пособии представлены в системном изложении основные теоретические и практические проблемы бухгалтерского учета в гостиничном бизнесе и ресторанном деле. Рассматриваются вопросы организации формирования рынка гостиничных услуг и общественного питания, особенности их учета, а также тесты для проверки знаний студентов и ситуационные задачи.Рекомендуется для студентов, магистрантов, преподавателей экономических вузов и средне-специальных учебных заведений.</t>
  </si>
  <si>
    <t>Придать мощный импульс развитию транспортно-транзитного потенциала Казахстана (посредством внутригосударственных и международных правовых инструментов) 1 часть</t>
  </si>
  <si>
    <t>В книге в критическом ключе подвергнуты анализу наиболее важные международные соглашения и конвенции по соответствующим аспектам транспортно-транзитного права, а также казахстанские законы и подзаконные акты по конкретным видам транспорта: автомобильный, железнодорожный, воздушный, речной, морской, трубопроводный.Книга может быть использована сотрудниками министерств и ведомств республики, специализирующихся в вопросах транспорта, сотрудниками транспортных и логистических организаций республики, в качестве учебного пособия студентами юридических, политехнических и транспортных вузов, и может быть использована всеми теми, кто интересуется вопросами развития транспортного-транзитного потенциала Республики Казахстан.</t>
  </si>
  <si>
    <t>Придать мощный импульс развитию транспортно-транзитного потенциала Казахстана (посредством внутригосударственных и международных правовых инструментов) 2 часть</t>
  </si>
  <si>
    <t>Тажибаева Ж.О.</t>
  </si>
  <si>
    <t>Бренд – менеджмент</t>
  </si>
  <si>
    <t>Экономика, менеджмент</t>
  </si>
  <si>
    <t>В учебном пособии рассмотрены теоретические и практические основы бренд – менеджмента, подробно изложены следующие аспекты бренд – менеджмента: классификация и проектирование бренда, стратегический бренд – менеджмент, бренд – коммуникации, нейминг, интернет – брендинг, капитал бренда и оценка ее стоимости.Учебное пособие предназначено для обучающихся в вузах по образовательной программе 5В050700 – Менеджмент.</t>
  </si>
  <si>
    <t>Криминология</t>
  </si>
  <si>
    <t>Учебное пособие по изучению Криминологии для студентов очно дистанционной формы обучения специальности 5В030100 юриспруденция, а также для практических работников правоохранительных органов.</t>
  </si>
  <si>
    <t>Ким И.С., Рахманкулова Ж.А.</t>
  </si>
  <si>
    <t>Основы технологии изделий легкой промышленности</t>
  </si>
  <si>
    <t>Лабораторный практикум составлен в соответствии с требованиями рабочего учебного плана и учебной программой дисциплины «Основы технологии изделий легкой промышленности» включает все необходимые сведения по выполнению лабораторных работ, которые позволяют глубоко и детально изучить наиболее сложные разделы курса, а также привить студентам навыки самостоятельной, творческой работы.</t>
  </si>
  <si>
    <t>Ким И.С., Баширова С.А.</t>
  </si>
  <si>
    <t>Проектирование одежды сложных форм и покроев</t>
  </si>
  <si>
    <t>Методические указания составлены в соответствии с требованиями рабочего учебного плана и программой дисциплины «Проектирование одежды сложных форм и покроев» включает все необходимые сведения по выполнению лабораторных работ, которые позволяют глубоко и детально изучить наиболее сложные разделы курса, а также привить студентам навыки самостоятельной, творческой работы.</t>
  </si>
  <si>
    <t>Методические указания к практическим занятиям по дисциплине Конструирование изделий легкой промышленности 1</t>
  </si>
  <si>
    <t>Методические указания составлены в соответствии с требованиями рабочего учебного плана и программой дисциплины «Конструирование изделий легкой промышленности 1» и включают все необходимые сведения по выполнению тем практических занятий, которые позволяют глубоко и детально изучить наиболее сложные разделы курса, а также привить студентам навыки самостоятельной, творческой работы, процесса изготовления изделия</t>
  </si>
  <si>
    <t>Низаметдинов Ф.К., Ожигин С.Г., Нагибин А.А., Тұяқбай Ә.С., Естаева А.Р., Қадылбекова Х.М.</t>
  </si>
  <si>
    <t>Международный маркшейдерский форум «Цифровые технологии в геоде-зии, маркшейдерии и геомеханике» (19-20 апреля 2019 г.)</t>
  </si>
  <si>
    <t>В сборник включены статьи, отражающие достижения в области геодезии, маркшейдерии и геомеханики, приведены результаты научных исследований специалистов маркшейдерско-геодезического и геомеханического направлений, сведения о маркшейдерских службах горнодобываюших предприятий и специализированных фирмах.</t>
  </si>
  <si>
    <t>Низаметдинов Ф.К., Хмырова Е.Н., Тұяқбай Ә.С., Батыршаева Ж.М., Естаева А.Р.</t>
  </si>
  <si>
    <t>Маркшейдерская научная школа Центрального Казахстана.</t>
  </si>
  <si>
    <t>В монографии приведены история становления и основные направления деятельности кафедры Маркшейдерского дела и геодезии имени член – корр. НАН РК Попова И.И.Особое внимание уделено истории развития кафедры, отмечена трудовая заслуга проф. Попова И.И. Приведена работа с филиалами кафедры на производстве, взаимодействию с зарубежными ВУЗами России, Германии и Швейцарии и существующему международному маркшейдерскому движению.Книга может быть полезна маркшейдерским службам предприятий, абитуриентам, студентам, магистрантам и докторантам вузов горного и геодезического направлении подготовки.</t>
  </si>
  <si>
    <t>Құланова Қ.Қ., Марчибаева Ұ.С., Ахметов А.К.</t>
  </si>
  <si>
    <t>Мектептегі ұлттық спорт түрлерінің теориясы және әдістемесі</t>
  </si>
  <si>
    <t>Мектептегі ұлттық спорт түрлері арқылы тәрбиелеуде орасан зор рөл атқарады. Оқулықта қазақтың ұлттық ойындарының даму тарихы және дене тәрбиесі сабағында ұлттық ойындарды қолдану қарастырылған.«Мектептегі ұлттық спорт түрлерінің теориясы және әдістемесі» пәні «Дене шынықтыру және спорт» мамандығында білім алушыларға және де осы салада қызмет ететін мамандарға да арналған.Ұлттық спорт түрлерінің теориясы және әдістемесі ұлттық спортты толығымен сипаттайтын барлық белгілер осы оқулықта өз көрінісін табады.</t>
  </si>
  <si>
    <t>Договорное право 
 в Республике Казахстан</t>
  </si>
  <si>
    <t>В книге представлен материал, раскрывающий основные теоретические положения, а также практико-ориентированные аспекты договорного права, такие как, классификация договоров, форма, условия, сроки и порядок заключения, основания изменения и расторжения договора.</t>
  </si>
  <si>
    <t>Ермекбаева Ж.Ж., Кульниязова К.С.</t>
  </si>
  <si>
    <t>Адаптивті басқару жүйелері</t>
  </si>
  <si>
    <t>Оқу құралында нысанның және параметрлерінің белгісіздігі жағдайында үздіксіз жүйелерде адаптивті бақылаудың міндеттері мен әдістері көрсетілген. Ляпунов функциясының әдісіне негізделген адаптивті жүйелерді талдау және синтездеу алгоритмдері, градиент әдісі сипатталған.Оқу құралы «Автоматтандыру және басқару» мамандығында оқитын студенттерге, магистранттарға арналған. Қазіргі заманғы автоматтандырылған жүйелерді зерттеу, дамыту және зерттеу жұмыстарымен айналысатын басқа мамандықтар мен инженерлерге пайдалы болуы мүмкін.</t>
  </si>
  <si>
    <t>Адаптивные системы управления</t>
  </si>
  <si>
    <t>В данном пособии изложены задачи и методы адаптивного управления в непрерывных системах в условиях неопределенности параметров объекта и среды. Описаны алгоритмы анализа и синтеза адаптивных систем, основанныена методе функции Ляпунова, градиентно-скоростном методе.Учебное пособие предназначено для студентов, магистрантов, обучающихся по специальности «Автоматизация и управление». Может быть полезно студентам других специальностей и инженерам, занимающимся изучением, разработкой и исследованием современных автоматических систем.</t>
  </si>
  <si>
    <t>Байгожина Д.О.,Тахан С.Ш.</t>
  </si>
  <si>
    <t>Тексты в социокультурном измерении</t>
  </si>
  <si>
    <t>В сборнике представлены избранные научные исследования и публикации в открытой прессе доктора филологических наук, профессора Серика Шешенбайулы Тахана. Предлагаемый вниманию читательской общественности материал объединяет общий академический подход к интерпретации литературных, публицистических и научных текстов как дискурсивных практик, ориентированных на познание человека в его^ сложных связях с социумом и культурой.</t>
  </si>
  <si>
    <t>Кряжева Т. В. , Каскатаева К. Б., Ибраев М. Е.</t>
  </si>
  <si>
    <t>Разработка месторождений полезных ископаемых открытым способом 1 часть</t>
  </si>
  <si>
    <t>В учебном пособии рассматриваются вопросы ведения технологических процессов и оптимальные режимы производства, составления карт технологических процессов и организации работ на уступе, нормы выработки и равномерная работа участка, охрана труда, техника безопасности и производственной санитарии.Учебное пособие предназначено для студентов учебных заведений системы технического профессионального образования. Разработано в соответствии с типовым планом и программой технического и профессионального образования по специальности 0706200 – «Открытая разработка месторождений полезных ископаемых».</t>
  </si>
  <si>
    <t>Разработка месторождений полезных ископаемых открытым способом 2 часть (в 2-х т.)</t>
  </si>
  <si>
    <t>Нарымбаева З.К., Кедельбаев Б.Ш., Есимова А.М.</t>
  </si>
  <si>
    <t>Приборы и методы исследования биологических систем</t>
  </si>
  <si>
    <t>В данном учебном пособии cистематизированы основные методы анализа и измерения параметров биотехнологических процессов, методы и средства теоретического исследования биотехнологических процессов и получаемых продуктов, организации, проведения и управления биотехнологическими процессами.</t>
  </si>
  <si>
    <t>Ким И.С., Кенжибаева Г.С., Каюмова У.Р.</t>
  </si>
  <si>
    <t>Макетный метод создания одежды</t>
  </si>
  <si>
    <t>Учебное пособие предназначен для изучения предмета «Макетный метод создания одежды» и является частью учебно-методического комплекса по специальности «Технология и конструирование изделий легкой промышленности».Учебное пособие предназначен для студентов специальности 5В072600-«Технология и конструирование изделий легкой промышленности».</t>
  </si>
  <si>
    <t>Алшынбаева Ж.Е., Сарбасова Қ.А., Байжуманова Н.С.</t>
  </si>
  <si>
    <t>Дуальды оқыту негізінде болашақ кәсіптік оқыту педагогтарын даярлау</t>
  </si>
  <si>
    <t>профессиональное обучение, педагогика</t>
  </si>
  <si>
    <t>«Дуальды оқыту негізінде болашақ кәсіптік оқыту педагогтарын даярлау» атты монографияда дуальды оқытудың ғылыми-теориялық негіздері: дуальды оқытудың жүзеге асырылуына салыстырмалы талдау жасау, техникалық және кәсіптік білім жүйесінде дуальды оқытудың мәні мен мазмұны, техникалық және кәсіптік білім жүйесінде дуальды оқытуды жүзеге асырудың даму тенденциялары; Болашақ кәсіптік оқыту педагогтарын даярлауда дуальды оқытуды жүзеге асыру үдерісін моделдеу: дуальды оқытуды жүзеге асыруда болашақ кәсіптік оқыту педагогтарын даярлау моделі, дуальды оқытуды жүзеге асыруда болашақ кәсіптік оқыту педагогтарын даярлау мазмұны, дуальды оқытуды жүзеге асыруда жаңа инновациялық технологиялардың ролі; Болашақ кәсіптік оқыту педагогтарын даярлауда дуальды оқытуды жүзеге асыру бойынша тәжірибелік - эксперименттік жұмыс: болашақ кәсіптік оқыту педагогтарын даярлауда дуальды оқытуды жүзеге асыру бойынша эксперименттік жұмысты ұйымдастыру қарастырылған.Бұл монография жоғарғы оқу орнының білім беру бағдарламалары бойынша 7М01401 - «Кәсіптік оқыту»; 6В01402 - «Кәсіптік оқыту» бакалавр және магистранттарына, кәсіптік және техникалық колледждердің білім алушыларына пайдалануға ұсынылады.</t>
  </si>
  <si>
    <t>Саматаев Т.К.</t>
  </si>
  <si>
    <t>Автомобиль көлігін техникалық жағдайын бақылау және мемлекеттік есепке алуды ұйымдастыру</t>
  </si>
  <si>
    <t>Оқу құралында мемлекеттік есепке алуды ұйымдастыру, сондай-ақ автомотокөлік құралдары мен олардың тіркемелерінің техникалық жағдайын бақылау мәселелері қарастырылады. Оқу құралына мемлекеттік есепке алу және техникалық тексеру жүргізу ережелері мен тәртібін анықтайтын жаңа нормативтік құжаттар енгізілген. Сондай-ақ, шетелде техникалық жағдайды бақылауды ұйымдастыру қарастырылған.Оқу құралы 5В071300-"Көлік, көлік техникасы және технологиясы" бакалаврларын дайындау бағыты бойынша оқитын студенттер "көліктік және көлік - технологиялық машиналар мен жабдықтардың техникалық жағдайын мемлекеттік есепке алу мен бақылауды ұйымдастыру" пәнін оқу кезінде пайдаланылуы мүмкін.</t>
  </si>
  <si>
    <t>Веб-программалау</t>
  </si>
  <si>
    <t>Веб-программалау» оқу құралы «Веб-программалау» пәні бойынша «Информатика» мамандығының студенттеріне арналған. «Веб-программалау» оқу құралында HTML тілінде Веб-құжаттарды жасау, CSS стильдеріне, РНР және JavaScript бағдарламалау тілдері сияқты мәселелер қарастырылған. HTML интернеттегі мәтін бөліктерінің атқаратын қызметін анықтап, соларды әрбір тұтынушыға бейімдеп жеткізе алатын құжатты функционалды түрде белгілейтін тіл болып табылады. HTML тілінде Веб-құжаттарды жасау, Веб-бет мазмұнының бейнеленгенін басқару мақсатымен (CSS) стильдердің каскадты кестелері қарастырылған.
 «Веб-программалау» оқу құралында практикалық мысалдары келтірілген</t>
  </si>
  <si>
    <t>ВЕБ-ТЕХНОЛОГИЯЛАР</t>
  </si>
  <si>
    <t>Ұсынылған оқу құралы Веб-технологиялар арналған. «Веб-технологиялар» оқу құралы «Информатика» мамандығының студенттеріне арналған. «Веб-технологиялар» оқу құралында желінің түрлері, интернеттегі клиент-серверләк архитектурасына, интернет хаттамалары, интернет коммуникациялық сипаттамаларына, OSI-моделінің қолдану дәрежесінің хаттамалары, http сервер және клиент, Hull- және Push- модельдері сияқты мәселелер қарастырылған. «Веб-технологиялар» оқу құралында веб-технологияларын пайдалану мысалдары келтірілген.</t>
  </si>
  <si>
    <t>Ахметов Қ.А.</t>
  </si>
  <si>
    <t>Бизнес-шешімдерді модельдеу: 2ші басылым (2 томда)</t>
  </si>
  <si>
    <t>экономика, информационные технологии</t>
  </si>
  <si>
    <t>для всех спец</t>
  </si>
  <si>
    <t>Оқулықта қарапайымдатылған сипаттық формада тәжірибелік мысалдармен математикалық программалау әдістерін менеджментте және бизнесте қолдану тәсілдері қарастырылған. Онда алғашқы мәселені формалдаудан бастап, оның математикалық моделін құру және шешу, шешім нәтижесін талдау арқылы басқару шешімі қалыптасқанға дейін, барлық шешім қабылдау кезеңдері қысқа нақтылы жазылған. Шешім нәтижелерін MS Excel –де «Поиск решения» құралы көмегімен талдау жүргізуге үлкен көңіл бөлінген. Соңғы бөлімде оқушылардың өзіндік жұмыстарын орындауға арналған мысалдар мен есептер ұсынылған.Оқулық халық шаруашылығы салаларының барлық, оның ішінде техникалық, инженерлік, аграрлық, экономикалық бағыттағы мамандықтардың бакалаварларына, магистранттарына, PhD докторанттарына, жоғарғы оқу орындарының оқытушыларына және ғылыми жұмыспен айналысатын ізденушілерге арналған.</t>
  </si>
  <si>
    <t>Өмірбай Р.С., Егемова Ш.Б.</t>
  </si>
  <si>
    <t>Өндірістік қауіпсіздік</t>
  </si>
  <si>
    <t>оқу-әдістемелік нұсқау</t>
  </si>
  <si>
    <t>Оқу-әдістемелік нұсқау білім алушылардың өндірістік және өмір тіршілік жағдайында туындауы мүмкін апат немесе оқыс оқиға кезінде қолданатын аспаптар және жабдықтармен танысады, сонымен бірге зардап шеккендерге алғашқы дәрігерге дейінгі көмек көрсету бойынша дағдылар мен іскерлерді меңгереді.Оқу-әдістемелік нұсқаудағы қарастырылған аспаптарды, құралдар мен жабдықтарды оқып-үйрену барысында білім алушылар заманауи техносфера мен өндірістердегі қауіптіліктерді талдап, қатер түрін толықтай қарастырып бағалау тәсілдерімен және әдістерімен танысады.Оқу-әдістемелік Алматы Технологиялық Университетінің барлық мамандығының студенттеріне араналған.</t>
  </si>
  <si>
    <t>Жельдыбаева А.А.</t>
  </si>
  <si>
    <t>Тағам өнімдерін сертификаттау және талдау әдістері</t>
  </si>
  <si>
    <t>Оқу құралында тағам өнімдерінің негізгі химиялық компоненттерін (ақуыз, майлар, көмірсулар,витаминдер, минералды заттар), сонымен қатар зиянды заттарды (радионуклидтер, улы металдар, құрамында азотты қосылыстар, полициклді хош иісті қосылыстар, ветеринарлық препараттар, пестицидтер,микотоксиндер) анықтау әдістері, сондай-ақ тағам өнімдерін сертификаттау ережелері мен қағидалары қарастырылған. 
 Оқу құралы «Cтандарттау, сертификаттау және метрология» білім беру бағдарламасы бойынша білім алушыларға «Азық-түлік және ауылшаруашылық өнімдерін сертификаттау», «Өнімді талдау әдістері» пәндері бойынша теориялық және практикалық жұмыстардың жинағы түрінде ұсынылады</t>
  </si>
  <si>
    <t>Уажанова Р.У., Тунгышбаева У.О., Кажымурат А.Т., Ибраимова С.Е., Шалгинбаев Д.Б.</t>
  </si>
  <si>
    <t>Тамақ өнімдерінің қауіпсіздік қауіп қатерін бағалау</t>
  </si>
  <si>
    <t>Оқу құралында азық-түлік өнімдерінің сапасын бақылау және қауіпсіздік тәуекелдерін бағалау мәселелері қарастырылады. Қазақстан халқының тамақтану қауіпсіздігі, денсаулық пен тамақтанудың өзара байланысы мәселелеріне ерекше көңіл бөлінеді. Бөлімдердің бірі FAD/WHOCodexAlimentarius комиссиясының жүйесі, басқару, сәйкестендіру және сипаттамаларды бағалау қағидаттарына, сондай-ақ азық-түлік шикізатының, тамақ өнімдерінің химиялық және микробиологиялық текті ксенобиотиктермен ластануына арналған. Тамақ өнімдерінің қауіпсіздігіне қатысты қауіптерге талдау жүргізудің алдын ала кезеңдері, ластанудың ықтимал тәуекелдері бойынша материал ұсынылған. Өнімді өндірудің (дайындаудың), айналымының, кәдеге жаратудың және жоюдың барлық процестерінде (сатыларында) тәуекелдерді жою немесе рұқсат етілген (қолайлы) деңгейге дейін төмендету жөніндегі ұсынымдар енгізілген.Оқу құралы "Тамақ өнімдерін өндіру" білім беру бағдарламалар тобының «Тағам қауіпсіздігі» білім беру бағдарламасының магистранттарына, тамақ өнеркәсібінің ғылыми және тәжірибелік қызметкерлеріне арналған.</t>
  </si>
  <si>
    <t>Тнымбаева Б.Т., Тоқтамысова А.Б.,</t>
  </si>
  <si>
    <t>Тағам өнімдерінің қауіпсіздігі</t>
  </si>
  <si>
    <t>Оқу құралында қоректік зат ретінде, сондай ақ тағам өнімдері мен өндірістік шикізатты ластайтын заттар ретінде де қарастырылатын тағам химиясы туралы ақпарат келтірілген.Бұл оқу құралы «Тағам өнімдерінің қауіпсіздігі» екінші басылымы, алдынғы басылымда тек тағам өнімдерінің зертханалық жұмыстары болса, бұл жолы тағам өнімдерінің химиясы және биологиялық құндылықтары туралы мәліметтерімен толықтырылған.
 Алынатын тағам өнімдерінің сапасы мен қауіпсіздігін талдауға мүмкіндік беретін зерттеу әдістері мен аспаптар туралы да материал мазмұндалған.Бұл оқу құралы "Тамақ өнімдерін өндіру" білім беру бағдарламалар тобының білім беру бағдарламасы бойынша білім алушыларға теориялық және тәжірибелік негіздерін танып білуге арналады.</t>
  </si>
  <si>
    <t>Тнымбаева Б.Т., Жақсылықова Г.Н., Ержигитов Е.С., Серикбаева А.Н</t>
  </si>
  <si>
    <t>Нормативті құжаттарды және стандарттарды әзірлеу технологиясы</t>
  </si>
  <si>
    <t>Оқу құралында стандарттады, техникалық регламенттерді, нормативтік қҧжаттарды әзірлеу технологиясы қарастырылған. Оқу қҧралы 5 бӛлімнен тҧрады, онда Қазақстан Республикасының «Техникалық реттеу» және «Стандарттау» туралы заңнамалары туралы және осы заңдарға сәйкес негізгі нормативтік және техникалық қҧжаттарды, стандарттарды, техникалық регламенттерді әзірлеу, рәсімдеу, бекіту талаптары, ҧлттық техникалық-экономикалық ақпарат жіктеуіштерін әзірлеу тәртібі, нормативтік және техникалық қҧжатарды әзірлеу алдында жҥргізілетін жҧмыстар туралы т.с.с материалдар берілген. Оқу құралында жоғарғы оқу орындарының «Стандарттау және сертификаттау» мамандығының студенттеріне, сонымен қатар қызмет кӛрсету мен ӛндіріс саласындағы мамандарға арналған.</t>
  </si>
  <si>
    <t>Тажибаева Б.Т.</t>
  </si>
  <si>
    <t>«Робототехника негіздері» пәнінен 
 лекциялар жинағы</t>
  </si>
  <si>
    <t>Лекциялар жинағы Робототехника негіздері пәні бойынша оқу жоспары және оқу бағдарламасына сәйкес құрастырылып, пән бойынша барлық тақырыптар туралы мәліметтерді қамтиды.«Робототехника негіздері» пәнінен лекциялар жинағында курстың негізгі сұрақтары қарастырылған. Лекциялар жинағын ақпараттық технологиялар саласында оқитын студенттер мен осы саламен айналысатын зерттеушілерге қолдануға болады.Лекциялар жинағы 5В070400 – «Есептеу техникасы және бағдарламалық қамтамасыз ету» мамандығы студенттеріне арналған.</t>
  </si>
  <si>
    <t>Тажибаева Б.Т., Ахметова С.Т.</t>
  </si>
  <si>
    <t>Бейнелерді тану негіздері</t>
  </si>
  <si>
    <t>Оқулық «Бейнелерді тану негіздері» пәнінің оқу жоспары мен бағдарламасының талаптарына сай құрылып, курстың барлық қажетті мәліметтерін қамтиды. Оқулық 5В070400 (6В06130) - «Есептеу техникасы және бағдарламалық қамтамасыз ету» мамандығының барлық оқу түрі студенттеріне арналған.</t>
  </si>
  <si>
    <t>каз, англ</t>
  </si>
  <si>
    <t>Божбанов А.Ж., Джакупова И.Б.</t>
  </si>
  <si>
    <t>Экология және тұрақты даму.Ecology and Sustainable Development (қазақ және ағылшын тілдерінде) (2 томда)</t>
  </si>
  <si>
    <t>Оқу құралы ҚР Білім және ғылым министрлігі бекіткен "Экология және тұрақты даму" пәнінің типтік оқу бағдарламасы негізінде ЖОО студенттеріне арналып жазылған. Қоршаған ортаны қорғау, табиғатты тиімді пайдалану мен тұрақты даму мәселесін шешуде барлық ғылымдар салалары және жалпы қоғамды экологияландыру, жалпыға бірдей экологиялық білім мен тәрбиенің қажеттілігі, тұрақты даму мәселелерінің туындауынан жарық көріп отырған оқу құралы.
 Студенттер оқу құралы мазмұнынан табиғи ортаға антропогендік әсер етудің барлық түрінің сипаты мен көлемі, олардың тигізетін зардаптары, атмосфера, гидросфера,литосфера ресурстарының ластану жағдайларын бағалауы, оны анықтайтын тәсілдері, табиғи қорлардың сарқылуын қорғайтын ұлттық және халықаралық заңдардың құқықтық нормалары мен ережелері, қазіргі заманның әлеуметтік-экологиялық проблемалары және тұрақты даму ұстанымдары туралы түсініктер алады. Бұл оқу құралы мемлекеттік тілде оқитын жоғары оқу орны студенттеріне, магистранттарға және РhD докторанттарына арналған.The manual is based on the standard curriculum of the discipline "Ecology and Sustainable Development" approved by the Ministry of Education and Science of the Republic of Kazakhstan for students of higher educational institutions in Russian and English programs.The manual contains theoretical material, terminological dictionary, test questions and test tasks that presuppose the independent work of studentsThe manual is recommended for the classroom and extracurricular work of full-time and distance-learning students.</t>
  </si>
  <si>
    <t>Оқу құралы ҚР Білім және ғылым министрлігі бекіткен "Экология және тұрақты даму" пәнінің типтік оқу бағдарламасы негізінде ЖОО студенттеріне арналып жазылған.Қоршаған ортаны қорғау, табиғатты тиімді пайдалану мен тұрақты даму мәселесін шешуде барлық ғылымдар салалары және жалпы қоғамды экологияландыру, жалпыға бірдей экологиялық білім мен тәрбиенің қажеттілігі, тұрақты даму мәселелерінің туындауынан жарық көріп отырған оқу құралы.
 Студенттер оқу құралы мазмұнынан табиғи ортаға антропогендік әсер етудің барлық түрінің сипаты мен көлемі, олардың тигізетін зардаптары, атмосфера, гидросфера,литосфера ресурстарының ластану жағдайларын бағалауы, оны анықтайтын тәсілдері, табиғи қорлардың сарқылуын қорғайтын ұлттық және халықаралық заңдардың құқықтық нормалары мен ережелері, қазіргі заманның әлеуметтік-экологиялық проблемалары және тұрақты даму ұстанымдары туралы түсініктер алады.Бұл оқу құралы мемлекеттік тілде оқитын жоғары оқу орны студенттеріне, магистранттарға және РhD докторанттарына арналған.</t>
  </si>
  <si>
    <t>Журасова А.Ш., Мырзабаева Б.М</t>
  </si>
  <si>
    <t>Халықаралық ұйымдар тарихы</t>
  </si>
  <si>
    <t>история, международные отношения, религиоведение</t>
  </si>
  <si>
    <t>Халықаралық ұйымдар тарихы оқу құралы халықаралық ұйымдардың негізгі мазмұны мен түрлерін, атқаратын қызметін, халықаралық қатынастардағы орнын түсінудегі маңызды көмекші құрал болып табылады. Оқу құралында бірнеше халықаралық ұйымдар тарихы қарастырылады. Оқу құралында берілген материалдар халықаралық ұйымдардың құрылу себептерін, атқаратын қызметін, оның халықаралық мәселелерді шешудегі ролін және оның перспективасын қамтыған.Оқу құралы тарих, халықаралық қатынастар, аймақтану мамандықтарының студенттеріне, мектеп пен колледж оқытушыларына және халықаралық қатынастар мәселелеріне қызығушылық білдіруші көпшілік оқырманға арналған</t>
  </si>
  <si>
    <t>Журасова А. Ш.</t>
  </si>
  <si>
    <t>ХІХ ғасырдың соңғы ширегі мен ХХ ғасырдың бірінші ширегіндегі Батыс Қазақстанның рухани ахуалы</t>
  </si>
  <si>
    <t>Бұл кітапта ХІХ ғ. соңы мен ХХ ғ. бастапқы кезеңіндегі рухани, мәдени даму тарихы, білім беру мен ағарту саласындағы өзгерістер сөз болады. Кітап тарихшыларға, студенттерге және өзінің өмір сүру ортасын білуге құштар барша оқырманға арналған.</t>
  </si>
  <si>
    <t>Баязитова З. Е.</t>
  </si>
  <si>
    <t>Биоиндикация және биотестілеу</t>
  </si>
  <si>
    <t>Оқу құралында жер үсті және су орталарын биоиндикациялау және қалдықтардың қауіптілік дәрежесін бағалау кезінде биотестациялау мәселелері қарастырылады.В учебнике рассмотрены вопросы биоиндикации поверхностных и водных сред и биотестирования при оценке степени опасности отходов.</t>
  </si>
  <si>
    <t>Қанаев Ә. Т.</t>
  </si>
  <si>
    <t>Микроорганизмдердің биогеотехнологиясы</t>
  </si>
  <si>
    <t>практикалық нұсқау</t>
  </si>
  <si>
    <t>Биология Биотехнология</t>
  </si>
  <si>
    <t>Тәжірибелік жұмыста басты мәселе ретінде сульфидті және сульфидті емес материалдарды үймелеп, жерасты және чанды бактериялық-химиялық шаймалау, сондай-ақ сұйылтылған ерітінділерден металдарды алудың негізгі міндеттерін шешуде микробиологиялық және технологиялық әдістемелік тәсілдер кешені қарастырыладыОсновная проблема в практической работе - это комплекс микробиологических и технологических подходов к решению основных задач бактерицидного выщелачивания подземных и пылевых, а также извлечения металлов из разбавленных растворов, в массе сульфидных и несульфидных материалов.</t>
  </si>
  <si>
    <t>Баязитова З.Е., Тлеуова Ж.О., Кусаинов А.Б.</t>
  </si>
  <si>
    <t>Защита населения от чрезвычайных ситуаций
 природного и техногенного характера (в 2-х т.)</t>
  </si>
  <si>
    <t>В учебном пособии даны классификация и краткая характеристика чрезвычайных ситуаций, рассматриваются типовые ЧС. Представлен анализ всех видов чрезвычайных ситуаций, произошедших на территории Республики Казахстан в период с 2002 по 2013 годы. Изложены правила поведения населения при чрезвычайных ситуациях.Предназначено для бакалавров, обучающихся по специальности «Безопасность жизнедеятельности и защита окружающей среды», а также для широкого круга читателей, интересующихся данной проблематикой.</t>
  </si>
  <si>
    <t>Жәмбек С. Н.</t>
  </si>
  <si>
    <t>Бернияз Күлеевтің өмірі мен шығармашылығы</t>
  </si>
  <si>
    <t>Филология и педагогика</t>
  </si>
  <si>
    <t>Аталған монография ХХ ғасыр басындағы әдебиет тарихының жаңа зерттеулеріне негіз болады. Әрі орта және орта арнаулы білім беретін мектептердегі, жоғары оқу орындарындағы әдебиеттану бағдарындағы арнаулы пән үшін көмекші құрал бола алады. Эта монография является основой новых исследований по истории литературы начала ХХ века. Также может быть пособием по специальным предметам в области литературы в средних и высших школах, университетах.</t>
  </si>
  <si>
    <t>Биология Экология</t>
  </si>
  <si>
    <t>Оқу құралында биология жаратылыстану бөлімі ретінде, жасуша теориясының негізгі кағидалары. жасушалар мен ұлпаларды зерттеудің әдістері, жасушалар мен жасуша органоидтарының құрылысы мен қызметі. су алмасудың, тыныс алудың, минералдық қоректенудің, фотосинтездің механизмдері мен ерекшеліктерін және өсімдіктердің коршаған орта факторларынын әсеріне төзімділігі; тұқымкуалаудың және өзгергіштіктің материалдық негізгі, экологиялық генетиканың проблемалары мен әдістері, негізгі генетикалык процесстердің молекулалық механизмдері қарастырылады.В учебнике биологии как раздела естественных наук изложены основные положения теории клетки. методы изучения клеток и тканей, строения и функции клеток и клеточных органелл. механизмы и особенности водного обмена, дыхания, минерального питания, фотосинтеза и устойчивости растений к факторам внешней среды; Рассмотрены материально-основные проблемы наследственности и изменчивости, проблемы и методы экологической генетики, молекулярные механизмы основных генетических процессов.</t>
  </si>
  <si>
    <t>Баязитова З. Е., Тлеуова Ж.О</t>
  </si>
  <si>
    <t>Экология Биология</t>
  </si>
  <si>
    <t>Оқу құралында қоршаған ортаның негізгі абиотикалық факторларына өсімдіктердің және жануарларлардың анатомиялық-морфологиялық бейімделушіліктері, ағзалардың негізгі тіршілік формалары және орталары, жануарлардың қарым-қатынас түрлері, өсімдіктер және жануарлар әлемін қорғау мәселелері қарастырылды, сондай-ақ зертханалық сабақтардың мысалдары берілген.В учебнике рассматриваются анатомо-морфологические приспособления растений и животных к основным абиотическим факторам окружающей среды, основные формы жизни и среды обитания организмов, типы взаимоотношений животных, защита флоры и фауны, а также примеры лабораторных занятий.</t>
  </si>
  <si>
    <t>Хизирова М.А., Темырканова Э.К.</t>
  </si>
  <si>
    <t>Сымсыз байланыс технологиясы теориясының негіздері</t>
  </si>
  <si>
    <t>Ұсынылған оқу құралында ұялы байланыстың пайда болуы мен мәлеметтерді ұялы түрде жіберу идеясы қарастырылған. Интернет желісінің аса қарқынды дамуына байланысты ұялы телефон ақылы мәліметтерді жіберу мәселесі де ашылып жазылған. Оқу құралы «Радиотехника, электроника және телекоммуникациялар» мамандығы бойынша оқитын студенттерге арналған. Предлагаемый учебник предусматривает появление мобильной связи и идеи мобильной передачи данных. В связи с быстрым развитием Интернета возник вопрос об отправке платных данных на мобильные телефоны. Учебник предназначен для студентов специальности «Радиотехника, электроника и телекоммуникации».</t>
  </si>
  <si>
    <t>Алипбаев К. А.</t>
  </si>
  <si>
    <t>Разработка системы управления движением микроспутника</t>
  </si>
  <si>
    <t>Монография предназначена для студентов специальности В05074600 – Космическая техника и технологии.</t>
  </si>
  <si>
    <t>Основы теории технологии беспроводных систем</t>
  </si>
  <si>
    <t>Учебное пособие предназначено для студентов, обучающихся по образовательной программе «Радиотехника, электроника и телекоммуникации». В представленном учебном пособии рассмотрены основы теории технологии беспроводных систем.</t>
  </si>
  <si>
    <t>Применение полимеров направленного действия. Бағытталған полимерлерді қолда. Application of directional polymers</t>
  </si>
  <si>
    <t>В трехязычном учебнике в краткой форме изложены сведения об основных понятиях, строении, свойствах и синтезе полимеров на русском, казахском и английском языках. Освещены области применения полимеров и полимерных материалов на их основе: в строительстве, области нефтедобычи и транспортировки, а также создания полимерных композиционных материалов. Учебник рекомендован обучающимся по специальности 5В060600 - Химия и образовательным программам «6В05306 – Химия органических веществ и полимеров», «6В05302 – Неорганическая химия», «6В05301 - Прикладная химия» изучающим химию и технологию высокомолекулярных соединений.</t>
  </si>
  <si>
    <t>Мәліметтерді өңдеу технологиялары</t>
  </si>
  <si>
    <t>Еңбекте ақпараттық технологиялар мүмкіндіктерін қолдана отырып, мәліметтерді өңдеу технологияларының теориялық және практикалық материалдары толық қарастырылған. Оқу құрал жоғары және орта оқу орындарының барлық мамандықтарының білімгерлеріне, әсіресе техникалық бағыттағы студенттерге арналған.</t>
  </si>
  <si>
    <t>Желілік технология негіздері</t>
  </si>
  <si>
    <t>Бұл оқу құралда желілік технология негіздері пәні желілер туралы кең көлемді түсінік беріледі. Бұл пәнде локальды желілерде практикалық жұмысты игеру мәселелері қарастырылған. Сонымен қатар жергілікті, аумақтық және ауқымды желілер туралы мағлұматтар беріледі. Сондай-ақ қазіргі кезеңде есептеу машиналарының бір бірімен байланысы және мәлімет алмасу тенденциясы туралы мағлұматтар беріледі. Оқу құрал компьютерлік желілерді өз бетінше оқып үйренуіне өте жеңіл және жаңа ақпараттық технологияға қызығушылық танытқан көпшілік қауымға арналған.</t>
  </si>
  <si>
    <t>Деректер қорының негіздері</t>
  </si>
  <si>
    <t>Оқу құралдың негізгі мақсаты - студенттерге дерекқор теориясындағы білімді игеруге және осы білімдерді практикалық қолдану дағдылары арқылы дамытуға көмектесу. Деректер қорын жобалау, қатынастарды тізбектей қалыптандыру, реляциялық деректер қорының негізгі концепциялары, реляциялық алгебра және кестелерді байланыстыру және олардың негізгі түрлеріне ерекше назар аударылады. Құрылымдық сұраныс тілі SQL-ді және RAD Sdudio XE-нің визуалды құралдарын пайдалана отырып, деректер қорында ақпаратты өңдеу технологиялары сипатталған. Сонымен қатар, деректер қорында ақпараттарды баспаға шығару үшін RAD Studio XE ортасында есептер құру жолдары көрсетілген.</t>
  </si>
  <si>
    <t>Компьютерное моделирование</t>
  </si>
  <si>
    <t>Учебник предназначен для систематического изучения принципов и методов компьютерного моделирования процессов, протекающих в сложных системах, его математического аппарата, типовых математических схем и использования результатов компьютерного моделирования в различных направлениях деятельности человека. Книга состоит из тринадцати глав, объединенных в две части. В первой части дано изложение математического аппарата методов имитации случайных событий, величин, процессов и потоков, а также алгоритмов и программ их реализаций. Во второй части рассмотрены методологические принципы организации компьютерного моделирования и приведены типовые схемы, используемые при моделировании различных систем и конкретные модели для широкого класса реальных объектов.</t>
  </si>
  <si>
    <t>Бөкен Г. С. Жәмбек С. Н.</t>
  </si>
  <si>
    <t>Көкшелік өнерпаздар тұлғасы</t>
  </si>
  <si>
    <t>Бұл оқу құралында ежелден ән мен жырдың, сал мен серіліктің, әдебиет пен өнердің қордалы ордасы болған киелі Көкше өңірінің өнерпаз тұлғаларының шығармашылықтары топтастырылып зерделенеді. Дәстүрлі поэзия өкілдері, әнші-ақындар, жазба әдебиет өкілдерінің шығармалары жалпы қазақ әдебиеті дискурсының аясында қарастырылып, аймақтық, өлкетанушылық әдебиеттану мақсатында оқырман қауымға таныстырылады. Кітап студенттер мен магистранттар, доктаранттарға әдебиетші ұстаздарға, жалпы өлкенің әдебиеті мен рухани мұрасына қызығушылық танытатын қалың оқырман қауымға арналады. В этом учебнике сгруппированы и изучаются произведения художников священного Кокшетауского края, издавна являвшегося сокровищницей песен и стихов, плотов и верховой езды, литературы и искусства. Произведения представителей традиционной поэзии, певцов, поэтов, представителей письменной литературы рассматриваются в контексте общего дискурса казахской литературы и представляются читателю для целей краеведческой литературы. Книга предназначена для студентов, магистрантов, докторантов, учителей литературы, широкой общественности, интересующейся литературой и духовным наследием региона.</t>
  </si>
  <si>
    <t>Топырақтану: агробиологиялық және экологиялық негіздемесі. Том-1</t>
  </si>
  <si>
    <t>2020, октябрь</t>
  </si>
  <si>
    <t>Топырақтың экологиялық және агробиологиялық қызметтері атқарылмаса жер бетінде тіршілік болмас еді. Осыған байланысты топырақ құнарлығын бағалау, сақтау мен арттыру ауыл шаруашылық дақылдарының өнімдерін өсіру үшін ғана емес, алдымен жер бетіндегі экологиялық жағдайдың тіршілікке қолайлы болуы үшін қажет. Топырақ ерекше биокосты және тірі табиғи дене. Ол геологиялық және биологиялық денелермен тығыз байланысты, ал оларды оқып білу биолог, эколог және аграрлық мамандарына өте маңызды. Оқу құралында топырақтың түзілу процесі (үдерісі), экологиясы және биологиялық негіздері, құрамы мен қаситеттері, оларды қорғау және тиімді пайдалану мен жолдары қарастырылған. Табиғатты қорғап, жерді анасындай аялап, күтудің арқасында ғана Жер бетінде тіршілік дұрыс қалыптасады. Адамзатты азық-түлікпен және шикізаттармен қамтамасыз ету мақсатында ауыл шаруашылығы өнімдерін көбейтіп, сапасын арттыру үшін тиісті мамандарға топырақтың агробиологиялық және экологиялық жағдайлары, оларды өсімдіктің талабына сәйкес жақсарту жолдары келтірілген.Оқу құралы Гуманитарлық университеттерінің Биология, Экология, География мамандығы студенттеріне, Аграрлық университеттеріңің Агрономия мамандығы студенттеріне, магистранттарына, Рд-докторанттарына, оқытушыларына арналған.</t>
  </si>
  <si>
    <t>Топырақтану: агробиологиялық және экологиялық негіздемесі. Том-2</t>
  </si>
  <si>
    <t>Физиканы оқыту әдістемесінің өзекті мәселелері</t>
  </si>
  <si>
    <t>Оқу құралы физика мамандығы студенттеріне арналған. Онда физиканы оқыту әдістемесінің ғылыми теориялық негіздері, оқыту әдістемесінің түрлері, оқыту үрдісіндегі компьютерлік оқытудың әдістемелері, интерактивті тақтаны оқу үрдісінде қолдану, оқыту әдістемесінің өзекті мәселелері жан-жақты қамтылған. Оқу құралы жаратылыстану педагогикалық университеттердің студенттеріне, және физика пәні оқытушыларына арналған.</t>
  </si>
  <si>
    <t>Оразбаева Р.С.</t>
  </si>
  <si>
    <t>Биоэкология пәні бойынша тапсырмалар мен есептер. 1 бөлім</t>
  </si>
  <si>
    <t>Оқу құралында биоэкология пәнінің маңызды тарауларына, тақырыптарына сай топтастырылған тапсырмалар, жаттығулар, есептер мен экологиялық ситуациялардың шешімдері келтірілген. 
  Кредиттік технология бойынша өткізілетін сабақтарда оқу құралында келтірілген тапсырмалар мен есептер студенттердің пәннің дәрістерінің теориялық негізін терең түсінуіне мүмкіндік жасайды жеңілдетеді және табиғатты тиімді пайдаланудың кәзіргі таңдағы өзіндік көзқарастарын және практикалық экологиялық іс дағдыларын қалыптастырады, сонымен қатар адамзаттың шаруашылық іс әрекеттері нәтижесінде туындайтын табиғи ортаға алуан түрлі жүктемелерді анықтау мен бағалауды орындау дағдыларын дамытады. Оқу құралының мазмұны студенттердің экологиялық білімдері мен адамның табиғатпен қарым-қатынасының мәдениетін тәрбиелеуді қалыптастыруға бағытталған.</t>
  </si>
  <si>
    <t>Биоэкология пәні бойынша тапсырмалар мен есептер. 2 бөлім</t>
  </si>
  <si>
    <t>Ерқасов Р.Ш., (Еркасов Р.Ш.), Колпек А.</t>
  </si>
  <si>
    <t>Кешенді қосылыстар химиясы.</t>
  </si>
  <si>
    <t>Оқу құралында кешенді қосылыстардың номенклатурасы, қасиеттері, изомериясы, классификациясы жазылған. Материал мысалдар мен тапсырмалардың үлкен көлемімен түсіндіріліп, сипатталған.
 Оқу құралы химия мамандықтарының студенттері мен магистранттарына арналған.</t>
  </si>
  <si>
    <t>Білім беру мекемесі басшыларының анықтамалығы. 1 бөлім</t>
  </si>
  <si>
    <t>Әдістемелік көмекші құралы</t>
  </si>
  <si>
    <t>Әдістемелік көмекші құралда «Білім туралы» заңы, бастауыш,негізгі және жалпы орта білім беру саласында басшылыққа алынатын нормативті,құқықтық құжаттар мен ережелер қамтылған.Әдістемелік құрал білім беру саласының қызметкерлеріне арналған.</t>
  </si>
  <si>
    <t>Білім беру мекемесі басшыларының анықтамалығы. 2 бөлім</t>
  </si>
  <si>
    <t>Байболов К.Б., Қасымбек Ж.Н., Батырбаева Н.Б., Әсіл М.А</t>
  </si>
  <si>
    <t>Жобалаудың автоматты желісі негізінде астықты қайта өңдеу өндірістерін жобалау</t>
  </si>
  <si>
    <t>агро.элеватор</t>
  </si>
  <si>
    <t>Оқулықта ұн және жарма зауыттарын жобалаудың автоматты желісі негізінде жобалаудың негізгі сатылары баяндалған. Өндірісті жобалау, салу және қайта жетілдіру технико-экономикалық тұрғыда дәлелдеу негізінде орындалады. Цехаралық транспорт туралы мәліметтер келтірілген. Технологиялық процесті автоматтандыру көтерілген.«Астықты сақтау және қайта өңдеу» мамандығы студенттеріне арналған.</t>
  </si>
  <si>
    <t>Қасымбек Ж.Н., Байболов К.Б., Батырбаева Н.Б., Тютебаева К.Е.,</t>
  </si>
  <si>
    <t>Астықты сақтау өндірістерін жобалау</t>
  </si>
  <si>
    <t>Оқулықта астықты қабылдау, өңдеу, сақтау өндірістерін – элеваторлар, астықты қабылдау пунктері, жобалау мәселелері жазылған. Жобалау нормалары, технологиялық схемалар және жабдықтарды таңдау есептеу келтірілген. Жеке бөлімдерде элеватор жабдықтарын орналастыру, өндірістің габаритті өлшемдерін анықтау, оларды құрылыс стандартына келтіру, желдету желілерін топтау және есептеу, өнімдердің коммуникациясы көрсетілген. Астықты сақтау және өңдеу өндірістерінің құрылым конструкциялары қаралған.</t>
  </si>
  <si>
    <t>Степные экосистемы животные</t>
  </si>
  <si>
    <t>В учебном пособии дана краткая информация о степных экосистемах Казахстана. Представлено биоразнообразие степных животных, строение и структура этих экосистем, отличительные характеристики и особенности их от других экосистем и особенности адаптации живых организмов к степным условиям. Выборочно описаны формы жизнедеятельности некоторых млекопитающих, хищников и птиц, проанализированы проблемы взаимодействия между человеком и представителями этих экосистем. Рекомендуется как дополнительное учебное пособие для студентов, обучающихся по специальностям «Биология», «Экология» по дисциплинам «Экология животных», «Популяционная экология», «Орнитология», «Биоресурсы Казахстана», «Фенология животных».</t>
  </si>
  <si>
    <t>Сочин С. А.</t>
  </si>
  <si>
    <t>Военно-патриотическое воспитание на основе боевых традиций казахского народа</t>
  </si>
  <si>
    <t>Спорт, Военная кафедра</t>
  </si>
  <si>
    <t>В учебно-методическом пособии разработаны теоретические и практические аспекты военно-патриотического воспитанияна примерах боевых традиций казахского народа. Боевые традиции казахского народа рассматриваются как системообразующее средство, способствующее развитию военно-патриотического воспитания молодого поколения.В пособии последовательно рассмотрены основные понятия, раскрыто содержание и показаны возможности использования примеров боевых традиций казахского народа, которые позволят педагогу успешно организовать военно-патриотическое воспитание. Этим целям подчинена логика содержания и система заданий студентам.Учебно-методическое пособие будет полезно преподавателям вузов, учителям школ, студентам, магистрантам, докторантам специальности НВП.</t>
  </si>
  <si>
    <t>Zhakipbekova S.S. (Жакипбекова С. С.)</t>
  </si>
  <si>
    <t>Training of a primary school teacher to work in the context of inclusive education</t>
  </si>
  <si>
    <t>Мonograph</t>
  </si>
  <si>
    <t>The monograph is devoted to the issues of training a primary school teacher to work with disabled children in the context of inclusive education. The author defined the specific character of a primary school teacher training, concretized the system of preparation a primary school teacher to work with disabled children in the conditions of inclusive education including the objectives, principles, content, methods, forms of work as well as pedagogical conditions. The book is designated for primary school teachers, students, masters and doctoral students, teachers of higher educational institutions and retrainees.</t>
  </si>
  <si>
    <t>Дюсенов К.М.</t>
  </si>
  <si>
    <t>Научно-технические основы методов воздействия на процессы теплообмена и гидродинамики в технологиях промышленной теплоэнергетики и агротехники</t>
  </si>
  <si>
    <t>В монографии приведены и классифицированы обоснованные данные по режимам и характеристикам теплообмена и гидродинамики в компактных теплообменниках рекуперативно-смесительного типа, а также примеры промышленной модернизации индукционных печей и использования явления кавитации в различных приложениях теплотехнологии и агротехники. Монография разработана в соответствии с рядом предметных дисциплин для высших учебных заведений по специальности 5В071700 «Теплоэнергетика» и может быть полезна широкому кругу инженеров и специалистов промышленной теплоэнергетики и других специальностей.</t>
  </si>
  <si>
    <t>Нургазезова А.Н.</t>
  </si>
  <si>
    <t>Тамақ өнімдерінің жалпы технологиясы</t>
  </si>
  <si>
    <t>«Тамақ өнімдерінің жалпы технологиясы» пәні 5В072700 - Азық-түлік өнімдерінің технологиясы мамандығы бойынша инженер-технологтарды дайындауда негізгі пәндердің бірі болып саналады. Оқу құралы тамақ өнімдерін өндіру технологиясы саласындағы ғылыми қызметкерлерге, өндіріс мамандарына, сонымен қатар ЖОО мен колледж студенттері мен оқытушыларына арналған.</t>
  </si>
  <si>
    <t>Жатқанбаев Е.Е., Жатқанбаева Ж.Қ.</t>
  </si>
  <si>
    <t>Жоғары молекулалық қосылыстар химиясы (2 томда)</t>
  </si>
  <si>
    <t>Оқулық пәннің оқу бағдарламасына сәйкес дайындалған. Мазмұны жоғары молекулалық қосылыстар туралы негізгі түсініктер, олардың жіктелуі мен номенклатурасы, молекуладан ірі құрылымы мен физика механикалық қасиеттері, полимер ерітінділерінің теориялары мен зерттеу әдістері, синтездеу мен химиялық түрлендірудің жолдары тұралы теориялық және практикалық мәліметтерден құралған. Оқулық жоғары оқу орындарының химия және органикалық қосылыстардың химиялық технологиясы мамандығы бойынша маманданатын студенттер мен магистранттарға жоғары молекулалық қосылыстар химиясы саласындағы пәндер бойынша оқу үрдісінде қолдануға арналған.</t>
  </si>
  <si>
    <t>Жапбаров А., Рахымбек Д., Жұмабаева Ә.Е.</t>
  </si>
  <si>
    <t>Оқытудың жалпы әдістемесі: ғылыми негіздері және оқыту үдерісі. Бірінші кітап</t>
  </si>
  <si>
    <t>Бұл оқу құралында оқытудың жалпы әдістемесінің оқыту үдерісін ұйымдастыру жолдары зерттелді. Онда оқыту үдерісінің ұйымдастырудың ғылыми әдістемелік негіздері, жүйесі, ұстанымдары, құрылымы қарастырылды. Сондай-ақ оқытудың құрылымдық жүйесінің құрауштары, оқытудың мазмұны мен көлемін белгілеу, білім беру нәтижелері білік, икемділік, дағдыларын нақтылау және оны қалыптастыратын іс-әрекет жүйесі мен нәтижесін бақылау, тексеру, бағалау әдістемесі сипатталды.Еңбек мұғалімдерге, студенттерге, магистрант пен доктаранттарға және оқыту жүйесін зерттеушілерге арналған.</t>
  </si>
  <si>
    <t>Оқытудың жалпы әдістемесі: оқытудың мазмұны мен көлемі Екінші кітап.</t>
  </si>
  <si>
    <t>Бұл кітапта оқыту үдерісіндегі білім берудің мазмұны мен көлемін белгілеу әдістемесін қарастырады. Онда оқыту мазмұны мен көлемін белгілейтін мемлекеттік құжаттар: мемлекеттік оқу стандарты, қазақ тілін оқыту бағдарламасы және оқулықтың жасалуы және оны мұғалімнің пайдалану жолдары сипатталды. Сондай-ақ оқытудың мазмұны мен көлемін мұғалім өзінің оқушыларға білім беру іс-әрекетін ұйымдастырудың және сабақ беруге даярланудың жүйесін түзу әдістемесі ретінде қарастырылды.
 Еңбек мұғалімдерге, студенттерге және зерттеушілерге арналған.</t>
  </si>
  <si>
    <t>Мектеп пәндерін оқытудың жалпы әдістемесі: оқытудың әдіс-тәселдері. Үшінші кітап</t>
  </si>
  <si>
    <t>Бұл еңбекте оқытудың әдіс-тәсілдерін қазіргі кезеңдегі оқыту үдерістерінің ерекшеліктеріне сәйкес мектептегі пәндерді жалпы әдістемесі бағытында қарастырылды. Сондықтан оқыту үдерісінде қолданылатын әдіс-тәсілдерге іс-әрекет келісі тұрғысынан жіктеу жасалды. Сондай-ақ әдіс-тәсілдерді оқытудың сапасын арттырудағы рөлі мен маңызы бойынша топтастырылды. Зерттеу оқыту құрауыштарының құрылымы бойынша нәтижелі деп танылған әдіс-тәсілдерді қарастырады. Білім берудің танымдық мақсаттарын білім, білік, дағды қалыптастыра оқыту, бағалау, бақылау бағытындағы әдістердің қолдану ерекшеліктері анықталады. Кітап мұғалімдерге, оқушылар мен зерттеушілерге, магистрант, доктаранттарға арналды.</t>
  </si>
  <si>
    <t>Оқытудың жалпы әдістемесі: оқыту қалыптары мен сабақ. Төртінші кітап.</t>
  </si>
  <si>
    <t>Бұл еңбекте оқыту үдерісін ұйымдастырудың мазмұны, зерттелу тарихы, сабақтың түрлері мен құрылымдары, қазақ тілі, математика, география, физиканы пәнін оқыту сабақтарының ерекшеліктері қарастырылған. 
  Қазігі оқыту қалыптары мен сабақтың түрпішіні мен құрылымдық жүйесі, олардың құрылылымдық ерекшеліктері, оқытуды белсенділік пен ынталандыру әрекетіне орай тиімді ұйымдастыру сабақтары, шғармашылық түрдегі қалыптар мен сабақтарды ұйымдастыру, шығармашылық қалыбы мен сабақтарының жіктелуі, шығармашылық мақсаттағы оқыту қалыптарының құрылымдық ерекшеліктері, оқыта үйрету ойын қалыптары сабақтарының ұйымдастырылу ерекшеліктері, оқыту үдерісіндегі бақылау бағалау, тексеру қалыптар мен сабақтар баяндалады.
 Кітап мұғалімдерге, студенттерге және зерттеушілерге арналған.</t>
  </si>
  <si>
    <t>Оқытудың жалпы әдістемесі: оқушылардың ойлау және сөйлеу әрекетін дамыту. Бесінші кітап.</t>
  </si>
  <si>
    <t>Бұл еңбекте мектепте оқытудың жалпы әдістемесі ретінде ойлау мен сөйеу іс-әрекетін дамыту қарарастырылды. Онда: ойлау мен сөйлеу амалдарын оқыту үдерісінде қолдану арқылы оқушылардың білік, іскерлік пен дағдысын қалыптастырудың әдістемесінің ғылыми–теориялық негіздері талданды. Сондай-ақ ойлау амалдарының әдіс–тәсілдері арқылы, оқушыларға ұғым, пайым, пікір, анализ, синтез, ой қорытуға т.б. жаттықтырудың әдістемесі қарастырылды. Ал сөйлеу іс-әрекетіне оқытудың әдістемесі сөйлеудің түрлері: оқылым, жазылым, айтылым, тыңдалым бойынша және мектеп пәндерін оқытуда мәтін арқылы пәнаралық байланысты оқыту әдістемесі қарастырылды.</t>
  </si>
  <si>
    <t>Физическая подготовленность и физическое развитие студентов.</t>
  </si>
  <si>
    <t>В монографии раскрыты научно-теоретические предпосылки проблемы повышения уровня физической подготовленности и физического развития студентов. Определены современные методы определения их уровня. Выявлены характерные черты динамики физических кондиций студентов, двигательной деятельности и правильной жизнедеятельности студентов. Охарактеризовано состояние постановки физического воспитания студентов в вузах г.Актобе и фактические уровни физических кондиций, двигательной деятельности, правильной жизнедеятельности студентов. Представлены пути совершенствования физических кондиций студентов и дано экспериментальное обоснование эффективности их реализации.</t>
  </si>
  <si>
    <t>Есберген Р.Ә., Қуанжанова Қ.Т., Мүсіралина Б.О.</t>
  </si>
  <si>
    <t>«Б» корпусының мемлекеттік әкімшілік басшы лауазымына алғаш тағайындалған мемлекеттік қызметшілер үшін қайта даярлау курстарына арналған оқу құралы.</t>
  </si>
  <si>
    <t>Монографияда өзгермелі әлемде тиімді әрекет ету үшін қажет құзыреттіліктерге сипаттама берілген және осы құзыреттіліктерді дамыту мүмкіндіктері қарастырылған. Авторлар тиімді тұлғаның құзыреттіліктерін дамытуды үш бағытта қарастырады. Монография өзінің жеке және кәсіби қызметінде табыстарға ұмтылатын барлық оқырмандарға арналады.</t>
  </si>
  <si>
    <t>Қайдасов Ж. /Кайдасов Ж.</t>
  </si>
  <si>
    <t>Аналлитикалық геометря</t>
  </si>
  <si>
    <t>Оқу құралында келесі сұрақтар қарастырылған: векторлардың скаляр көбейтіндісі, векторлық және аралас көбейтінділері; жазықтықтағы түзу және екінші ретті қисықтар; кеңістіктегі түзулер мен жазықтықтар және олардың орналасуы; айналу беттері, екінші ретті беттер. Олар 15 дәріске бөліп баяндалған. Өзіндік және тесттік тапсырмалармен толықтырылған. Оқу құралы физика-математика факультетінің “Математика”, “Информатика”, “Математика-физика” мамандықтарының студенттеріне, жоғары математика пәні оқытылатын факультеттердің студенттеріне және ”Математика” мамандығында оқитын колледжі студенттеріне арналған.</t>
  </si>
  <si>
    <t>Мұратбек Б.Қ., Айтбенбетова А.Қ./ Муратбек Б.К.</t>
  </si>
  <si>
    <t>Қазақ тілінің практикалық стилистикасы</t>
  </si>
  <si>
    <t>Практикалық оқу құралында стилистика пәнінің қолданбалы мәселелері қарастырылып,басты ұғым-категориялары мен функциональды стиль түрлеріне сипаттама беріледі. Мағыналық дәлдік, мәнерлілік сөздерді нақты қолдана білумен, дұрыс орналастырумен, тілдіңелегіш-мәнерлегіш тәсілдерін білумен тығыз байланысты. Жалпы стилистика сөздердің қолданылу заңдылықтарын, сөз бен сөз тіркестерін экспрессивтік тұрғыдан дұрыс пайдалану принциптерін зерттейді, яғни белгілі бір ойдың талғамдылықпен, әуезділікпен берілуін талап етеді. Стилистика курсын оқытудың теориялық әрі практикалық маңызы зор. Берілген жаттығулар мен тапсырмалар грамматикалық курспен ұштасып, стиль (мәнер) дағдыларын қалыптастыруға бағытталады.</t>
  </si>
  <si>
    <t>Сутеева М.А., БайзаховаС.Ш., Кудасова Г.Ж.</t>
  </si>
  <si>
    <t>Тігін бұйымдарын үлгілеу және құрастыру</t>
  </si>
  <si>
    <t>«Тігін бұйымдарын үлгілеу және құрастыру» оқу құралында әр түрлі киім ассортименттерін жобалау, киім үлгілерін моделдеу, моделдеудегі әдістер,көйлектің негізгі пішімдері, моделдеу сабағы, әртүрлі көйлек үлгілерін модельдеу, көйлекті эскиздеу, көйлек модельдеріне ерекшелік сызықтарды енгізу, бұйымның негізгі сызбасы және моделдеу конструкциясына назар аударады. Қазақстан мемлекеттік жалпы білім беру стандартына сәйкес бағдарлама мен оқу жоспарының талабына сай қажетті мәліметтерді қамтиды. Оқу құралы 5В012000 – «Кәсіптік оқыту» мамандығы студенттеріне арналған.</t>
  </si>
  <si>
    <t>Сатиева К., Нуржанова К., Тугамбаева С.</t>
  </si>
  <si>
    <t>Жануарлар анатомиясы және гистологиясы</t>
  </si>
  <si>
    <t>Агро Сельское хозяйство, ветеринария</t>
  </si>
  <si>
    <t>«Жануарлар анатомиясы және гистологиясы» атты оқу құралында гистология және анатомия курсының бөлімдерін қамти отырып, жинақтаған материалдары әрбір студентке өз беттерімен оқуға мүмкіндік береді. Өткізілетін зертханалық сабақтардың әр тақырыбына сай мақсаты, дәлелдеме сиапаттамасы, анатомиялық және гистологиялық препараттар, тапсырмалар және бақылау сұрақтары берілген.</t>
  </si>
  <si>
    <t>рус/франц</t>
  </si>
  <si>
    <t>Смолина Л.И.</t>
  </si>
  <si>
    <t>Профессионально-ориентированный французский язык (для студентов специальностей «Международные отношения», «Международное право» и «Регионоведение»).</t>
  </si>
  <si>
    <t>Международные отношения, регионоведение,</t>
  </si>
  <si>
    <t>Пособие, предназначено для студентов специальностей «Международные отношения», «Международное право» и «Регионоведение», может быть успешно использовано также для студентов других специальностей, изучающих французский язык в вузе. Данное пособие поможет студентам не только усовершенствовать знания по языку, но и пополнить свою компетенцию в области своей профессиональной деятельности.</t>
  </si>
  <si>
    <t>Медеубаев Н.А., Хусан Б.</t>
  </si>
  <si>
    <t>Тау-кен кәсіпорындарының аэрологиясы</t>
  </si>
  <si>
    <t>БЖД, Горное дело</t>
  </si>
  <si>
    <t>Кеніш атмосферасының құрамы мен қасиеттері, желдету арналары мен ауа өткізу құбырларындағы ауа қозғалысының заңдары қарастырылған. Ауа арналарының аэродинамикалық кедергісінің механизмі туралы баяндалған. Тартым көздері туралы қажетті мәліметтер, желдету желілерін есептеу әдістері және желдету жүйесінде ауаны бөлуді басқару тәсілдері келтірілген. Желдету ағынының газ және шаң динамикасы қарастырылған. Ашық тау-кен жұмыстары мен өнеркәсіптік объектілерді желдету сұлбасы мен тәсілдері сипатталған.Оқулық «Тау-кен кәсіпорындарының аэрологиясы» пәні бойынша «Тау-кен ісі» мамандығы және «Өнеркәсіптік желдету» пәні бойынша «Тіршілік әрекетінің қауіпсіздігі және қоршаған ортаны қорғау» мамандығы бойынша білім алатын бакалаврларға, сондай-ақ өнеркәсіптік аэрология саласы бойынша маманданатын магистранттарға арналған.</t>
  </si>
  <si>
    <t>Левицкий Ж. Г. , Нургалиева А. Д.</t>
  </si>
  <si>
    <t>Управление вентиляционными потоками</t>
  </si>
  <si>
    <t>В монографии изложены результаты исследований по оценке влияния вентиляторов местного проветривания на изменение аэродинамических характеристик воздушных потоков в системе подземных горных выработок. Рассмотрены варианты использования вентиляторов, устанавливаемых в подземных условиях шахт и работающих без перемычек, для управления воздушными потоками в локальной области их влияния. Затронуты вопросы взаимодействия воздушного потока на входе в вентилятор с основным потоком воздуха в местах их установки с выделением зон, оказывающих влияние на безопасную организацию проветривания подготовительных выработок.Книга предназначена для работников производственной службы безопасности, инженерно-технического персонала горных предприятий, научных работников и докторантов, специализирующихся в области вентиляции и студентов высших учебных заведений, изучающих дисциплины по промышленной вентиляции и аэрологии горных предприятий.</t>
  </si>
  <si>
    <t>Сейилханова Р.Б, Айткалиев Г.С, Казагачев В.Н., Бухарбаев М.А.</t>
  </si>
  <si>
    <t>Математика - 1</t>
  </si>
  <si>
    <t>Информационныетехнологии</t>
  </si>
  <si>
    <t>В рамках дисциплины «Математика-1» изучается раздел «Математический анализ». Математический анализ составляет фундамент математического и естественно-научного образования. Основные положения данного предмета являются той частью классической математики, которая служит основой почти для любой математической дисциплины. Объектами изучения предмета «Математический анализ» являются переменные величины различной природы, но, конечно же, прежде всего - функции. Метод изучения переменных величин есть анализ посредством бесконечно малых, основу которого составляет теория дифференциального и интегрального исчислений.</t>
  </si>
  <si>
    <t>Котик Е.П. , Котик П.Т.</t>
  </si>
  <si>
    <t>Разработка и эксплуатация нефтяных и газовых месторождений 1 том</t>
  </si>
  <si>
    <t>2020, ноябрь</t>
  </si>
  <si>
    <t>Нефти и газа</t>
  </si>
  <si>
    <t>В учебнике описано семнадцать глав разработки нефтяных и газовых месторождений для студентов колледжа и бакалавров ВУЗах, обучающих по специальности «Разработка и эксплуатация нефтяных и газовых месторождений». Изложены и рассмотрены разделы от общей характеристики залежей и источниках пластовой пластовой энергии до освоения, исследования и подготовке скважин к эксплуатации, промыслового сбора и подготовки нефти и газа. Может быть использована инженерно-технических для работников нефтегазовых промыслов.</t>
  </si>
  <si>
    <t>Разработка и эксплуатация нефтяных и газовых месторождений 2 том</t>
  </si>
  <si>
    <t>Разработка и эксплуатация нефтяных и газовых месторождений 3 том</t>
  </si>
  <si>
    <t>Разработка, освоение и эксплуатация морских месторождений 1 том</t>
  </si>
  <si>
    <t>В учебнике описано двадцать глав разработки нефтяных и газовых месторождений для студентов колледжа и бакалавров ВУЗов, обучающихся по специальности «Нефтегазовое дело». Изложены и рассмотрены разделы от понятия о шельфе, континентальных и островных шельфов, их геодинамических и структурно-геологических особенностях до техники и технологии освоения, разработки, эксплуатации и ремонта скважин на морских месторождениях. Может быть использован для инженерно-технических работников нефтегазовых промыслов.</t>
  </si>
  <si>
    <t>Разработка, освоение и эксплуатация морских месторождений 2 том</t>
  </si>
  <si>
    <t>Разработка, освоение и эксплуатация морских месторождений 3 том</t>
  </si>
  <si>
    <t>Бухарбаев М.А, Аиткалиев Г.С, Казагачев В.Н., Сагынова А.М.</t>
  </si>
  <si>
    <t>Профессиональная цифровая грамотность 1 том</t>
  </si>
  <si>
    <t>Учебно-методическое пособие составлено в соответствии с программой дисциплины и предназначено для изучение цифровой грамотности; формирование у студентов необходимых знаний и умений в области цифровых технологий, позволяющих студентам успешно адаптироваться в новых экономических условиях, повысить уровень безопасного и эффективного использования цифровых технологий и онлайн-сервисов в различных сферах жизни. Для студентов специальностей B07111 - Автоматизация и управление, 5В011100 – Информатика, 6В06112 - "Вычислительная техника и програмное обеспечение", 6В06111 -"Информационные системы".</t>
  </si>
  <si>
    <t>Профессиональная цифровая грамотность 2 том (в 2-х т.)</t>
  </si>
  <si>
    <t>Тлеубергенов А. А., Байбулов А. К., Казагачев В. Н.</t>
  </si>
  <si>
    <t>қысқаша дәріс</t>
  </si>
  <si>
    <t>Бухарбаев М.А., Тогысова А.С., Казагачев В.Н., Сагынова А.М., Токсанбаева А.О.</t>
  </si>
  <si>
    <t>Программирование логических контроллеров (ПЛК\PLC)</t>
  </si>
  <si>
    <t>Учебное пособие написано в соответствии с программой учебной дисциплины «Методы и средства программирования логических контроллеров» для студентов специальности «Автоматизация и управление». В пособии раскрыты основные характеристики программируемых логических контроллеров, показан принцип работы стандарта МЭК 61131-3, показана инструментальная среда разработки программ, приведены примеры решения прикладных задач автоматизации на основе программируемых логических контроллеров (ПЛК), раскрыт язык функциональных блоковых диаграмм. В окончании пособия даны примеры реально – действующих программ. Пособие предназначено для самостоятельной работы студентов.</t>
  </si>
  <si>
    <t>рус/англ</t>
  </si>
  <si>
    <t>Шакеева А.С.</t>
  </si>
  <si>
    <t>Сборник текстов для чтения по английскому языку с грамматикой и грамматическими упражнениями для специальностей «Юриспруденция» факультета Экономики и Права.</t>
  </si>
  <si>
    <t>Сборник текстов</t>
  </si>
  <si>
    <t>2020, декабрь</t>
  </si>
  <si>
    <t>Данная работа представляет собой сборник текстов для чтения по английскому языку. Она предназначена для занятий по английскому языку в группах, готовящих юристов. Предлагаемый материал может быть использован в качестве вспомогательного пособия для аудиторных и внеаудиторных занятий на очном и заочном отделениях.</t>
  </si>
  <si>
    <t>Ералин Қуандық 
 Бейсенбеков Жалғасбек</t>
  </si>
  <si>
    <t>Бейнелеу туындыларын бағалау өлшемдері</t>
  </si>
  <si>
    <t>Оқу құралында, жоғарғы оқу орнында өнер туындыларын көркемдік бағалау мәселелерін қамтитын материалдарын курс ретінде оқыту мәселелері қарастырылған. Оқу құралында, форма, формақұрау, көркем конструкциялау, жобалау, жоба композициясы, жарықтану, түстану, материалтану, безендіру, эскиздеу өлшемдеріне түсініктер берілген. Оқу құралында бейнелеу туындыларын көркемдік өлшемдерін анықтау әлістерін оқыту бағдарламасы, бейнелеу өнерінің болашақ мұғалімдерін өнертанымдық талдау мүмкіндіктері арқылы педагогикалық қызметке даярлау мәселелері қарастырылған.</t>
  </si>
  <si>
    <t>Аликулов Зерекбай</t>
  </si>
  <si>
    <t>Биохимия животных</t>
  </si>
  <si>
    <t>биология,химия</t>
  </si>
  <si>
    <t>биохимия</t>
  </si>
  <si>
    <t>Учебник посвящен современным вопросам биохимии животных, рассматривающие основные принципы организации биологических молекул и особенности их функционирования в живых системах, в частности в организме животных. В учебнике более подробно описываются особенности строения и функции ферментов. Достаточно много внимания уделено биологической роли гормонов и витаминов. В учебник включены новейшие сведения о свойствах и функциях некоторых вновь открытых видов биомолекул и процессов. Учебник необходим студентам биологических факультетов и других высших учебных заведений, где преподается биохимия</t>
  </si>
  <si>
    <t>А.Г. Жаксыбергенов, А.К. Жаксыбергенов, Г.О. Жангуттина, У.С. Есайдар</t>
  </si>
  <si>
    <t>Управление персоналом в сфере организации гостеприимства</t>
  </si>
  <si>
    <t>учебно-метод пособие</t>
  </si>
  <si>
    <t>В данном учебном пособии с учетом современных требований показаны основные направления управления персоналом в сфере организации гостеприимства, дана организационная структура управления предприятиями гостеприимства, управление процессами основных служб гостиниц, управление критериями обслуживания, питания на предприятиях гостеприимства.Рассмотрены основы управления качеством
 услуг, внутриорганизационные нормативные документы, управление функционально- вспомогательным подразделением гостиниц и ресторанов, управленческие решения предприятий гостеприимства, персональный менеджмент, конфликты, стрессы и методы их нейтрализации, оценка эффективности труда персонала.Пособие предназначено для студентов и магистрантов образовательной программы "Ресторанное дело и гостиничный бизнес», для специалистов предприятий гостеприимства</t>
  </si>
  <si>
    <t>А.Г.Жаксыбергенов, Г.О.Жангуттина, У.С.Есайдар</t>
  </si>
  <si>
    <t>Организация и планирование производства на предприятиях сервиса</t>
  </si>
  <si>
    <t>В учебном пособии изложены основы организации и планирования деятельности предприятий сервиса. Показаны современные направления развития гостиниц и ресторанов, подробно описана организация работы их цехов и подразделений.В отдельных главах рассмотрены вопросы организации снабжения и складского хозяйства, нормирование и планирование труда на предприятиях сервиса.
 В конце каждой главы приведены вопросы для самоконтроля, позволяющие усвоить и закрепить учебный материал.Учебное пособие предназначено для студентов и магистрантов образовательной программы - «Ресторанное дело и гостиничный бизнес».</t>
  </si>
  <si>
    <t>Плешакова Е.А., Камарова А.Р., Кыдырбаева С.Ж.</t>
  </si>
  <si>
    <t>Ғылыми зерттеулер методологиясы</t>
  </si>
  <si>
    <t>Оқу құралында «Ғылыми зерттеулердің әдістемесі» пәнін оқыту курсы берілген. Ғылыми зерттеудің әдіснамалық негіздері, ғылыми жұмыс түрлері, ғылыми жұмыстың этикасы, ғылыми топты басқару мәселелері қарастырылады. Ғылыми зерттеулердің ұйымдастырушылық мәселелері және ғылыми зерттеулердің нәтижелерін көпшілікке таныстыру кезеңдері көрсетілген.Оқу құралы теориялық және практикалық қызығушылық тудырады, пайдалы материалдар бар.Оқу құралы 6M072400 - «Технологиялық машиналар және жабдықтар» мамандығының магистранттарына, сонымен қатар барлық оқу түріндегі магистранттарға, ғылыми және тәжірибелік қызметкерлерге арналған.</t>
  </si>
  <si>
    <t>Қанапина С. Ғ./Канапина С.Г.</t>
  </si>
  <si>
    <t>Көркем мәтін тіліндегі сөз-символ қолданысы</t>
  </si>
  <si>
    <t>Көркем мәтін тіліндегі сөз-символдарды зерттеу, шығарма тілінің бейнелілігін, жазушының ерекше сөз қолданысын талдауға зор мүмкіндік береді.Осыған сәйкес жүргізілген зерттеудің нәтижелері мен тұжырымдары лексикология, фразеология, этнолингвистика, лингвомәдениеттану салаларының теориялық курстарын толықтыруға өзіндік үлесін қосады. Аталған оқу құралы жоғары оқу орындарындағы филология факультеттерінде оқытылатын «Стилистика», «Көркем мәтінді лингвистикалық талдау», «Қазақ әдеби тілінің тарихы», «Қазақ тілінің лексикологиясы», «Когнитивтік лингвистика» пәндері мен арнаулы курстарға қосымша әдебиет ретінде пайдалануға болады.Сонымен бірге, филология факультетінің студенттері мен магистранттарына арналған.</t>
  </si>
  <si>
    <t>Қазақ тіліндегі мақал-мәтелдердің танымдық бейнелілігі (Ғ.Мұстафин, С.Мұқанов шығармалары негізінде)</t>
  </si>
  <si>
    <t>Қазақ мақал-мәтелдерінің қадір-қасиеті біздің дәуірімізде одан әрі арта түсуде. Қазіргі кезде Қазақстан егеменді ел болып, өркендеп жатқанда, бұл ортақ қазына өзінің тектестігін, стильдік ұқсастығын, тақырыптық үндестігін сақтап, жол сілтеп тұрған Темірқазық жұлдызы іспеттес.Осыған сәйкес жүргізілген зерттеудің нәтижелері мен тұжырымдары паремиология, лексикология, фразеология, этнолингвистика, лингвомәдениеттану салаларының теориялық курстарын толықтыруға өзіндік үлесін қосады. Сонымен бірге, жоғары оқу орындарындағы филология факультеттерінде оқытылатын «Қазақ тілінің стилистикасы», «Көркем мәтінге лингвистикалық талдау», «Қазақ әдеби тілінің тарихы», « Қазақ тілінің лексика – фразеологиясы», «Когнитивтік лингвистика» пәндері мен арнаулы курстарға қосымша әдебиет ретінде пайдалануға болады.Және де көркем мәтін тілін зерттеуге, шығарма тілінің бейнелілігін, жазушының ерекше сөз қолданысын талдауға зор мүмкіндік береді.
 Монография филология факультетінің студенттеріне, магистранттары мен докторанттарына арналған.</t>
  </si>
  <si>
    <t>Беленко О.Г.</t>
  </si>
  <si>
    <t>Организация психологической службы в образовательных учреждениях</t>
  </si>
  <si>
    <t>психология/педагогика</t>
  </si>
  <si>
    <t>В представленном пособие рассматриваются общие вопросы организации психологической службы в системе образования, основные направления деятельности психолога, особенности работы психолога в различных учреждениях образования. Приведены сведения о содержании и особенностях организации психологической работы с педагогическим коллективом и родителями, особое место отведено оформлению документации и кабинета психолога. В пособие представлен курс лекций с вопросами для самоконтроля, список литературы, словарь основных понятий. Пособие рекомендовано для студентов психолого-педагогических специальностей, психологов, педагогов и родителей.</t>
  </si>
  <si>
    <t>Психология управления</t>
  </si>
  <si>
    <t>В предлагаемом учебном пособии уделено большое внимание психологическим проблемам и явлениям, имеющим место в сфере управления, рассматриваются психологические причины, лежащие в основе снижения эффективности деятельности руководителя. В пособии представлен анализ целого спектра теоретических и практических вопросов, связанных с психологией управленческой деятельности, с психологическими аспектами принятия управленческих решений и управленческого взаимодействия руководителей. Пособие может быть использовано преподавателями вузов, магистрантами, специализирующимися в области психологии труда, психологии управления, менеджмента, для исследователей занимающих проблемами организационной психологии, а также для психологов, практикующих на предприятиях, фирмах, занимающихся подготовкой и консультированием руководителей.</t>
  </si>
  <si>
    <t>Суверенизация личности в стратегиях коммуникативного поведения старших школьников</t>
  </si>
  <si>
    <t>В монографии раскрываются особенности процесса суверенизации личности в стратегиях коммуникативного поведения. Представлен теоретический анализ проблемы становления суверенности, ценностного сознания личности в процессах коммуникации, предложено новое понимание коммуникативной компетентности. Автором разработана программа по содействию суверенизации подростка в специально организованной образовательной среде. Программа даст возможность молодым людям открыть новые возможности в спонтанно идущей суверенизации, а именно в самодвижении, самостроительстве, причем, не сдерживая эти движения, а стимулируя их.Монография может быть использована в психологическом сопровождении образовательного процесса, а также психологическими и социальными службами для консультативной, профилактической и просветительской деятельности с учителями, учащимися, родителями. Материал может использоваться при разработке учебных курсов по возрастной и педагогической психологии, психологии личности в процессе профессиональной подготовки педагогов –психологов.</t>
  </si>
  <si>
    <t>Турсунгожинова Г.С.</t>
  </si>
  <si>
    <t>Медицинская психология</t>
  </si>
  <si>
    <t>В настоящем учебном пособии рассмотрены расстройства психических процессов личности, специфические расстройства личности, особенности консультирования личности при различных патологиях. Данное учебное пособие является как теоретической, так и практической основой для изучения медицинской психологии у обучающихся по специальностям «Психология», «Педагогика и психология». В учебном пособии отражена диагностическая работа психолога. Учебное пособие предназначается для студентов, магистрантов, изучающих медицинскую психологию. В учебном пособии представлен материал необходимый для диагностики когнитивных и личностных особенностей личности. В помощь психологам, студентам, специалистам, работающих в образовательной, медицинской, воинской сферах с целью овладения ими патопсихологическими методиками исследования личности.Полезно будет медицинским работникам, социальным работникам, оказывающих медико-социальную помощь пациентам, медицинским психологам с целью диагностическо-коррекционной работы в медико-социальных учреждениях.</t>
  </si>
  <si>
    <t>Турсунгожинова Г.С., Абишева Ш.Ш.</t>
  </si>
  <si>
    <t>Основы тренинга. Практикум для студентов ВУЗа</t>
  </si>
  <si>
    <t>В предлагаемом пособии представлены лекции, практические занятия и задания СРО, программа тренинговых занятий. Учебное пособие включает в себя тематическое планирование и описание тренинговых занятий, каждый из которых можно использовать как самостоятельно, так и в системе единого тренинга. Практикум рассчитан на студентов и магистрантов специальности группы «Психология», а также практических психологов.</t>
  </si>
  <si>
    <t>Особенности проявления психической патологии у детей дошкольного возраста</t>
  </si>
  <si>
    <t>В учебно-методическом пособии представлен материал необходимый для определения наличия патологии у детей дошкольного возраста. В помощь специалистам, педагогам, родителям, имеющих детей с особенностями развития представлены возможные клинические проявления с целью своевременного установления имеющихся отклонений и установления необходимых связей со специалистами социального и медицинского профиля.Достоинством данного пособия является определение психологической структуры и дифференцирование обнаруженных изменений психической деятельности ребенка. В учебно-методическом пособии отражена коррекционно-воспитательная работа с детьми с ограниченными возможностями, коррекционная помощь детям с эмоциональными нарушениями. Учебно-методическое пособие может быть полезно студентам, магистрантам, педагогическим работникам, заинтересованным в коррекционно-педагогической деятельности в условиях как специальных (коррекционных), так и общеобразовательных учреждений с целью реализации интегративных моделей образования, готовность к взаимодействию с общественными организациями, семьями детей с особыми образовательными потребностями.</t>
  </si>
  <si>
    <t>Психологические особенности лиц, проживающих в условиях экологического неблагополучия</t>
  </si>
  <si>
    <t>В монографии раскрывается проблема изучения и оценка психологических особенностей лиц, проживающих в условиях экологического неблагополучия, в частности в районе бывшего Семипалатинского испытательного ядерного полигона. В монографии представлены результаты эмпирических исследований того, что личностно-психологические особенности лиц, проживающих на территории бывшего Семипалатинского ядерного полигона, определяются не уровнем радиоактивного загрязнения территорий, а субъективным восприятием человеком информации о радиационном заражении местности. В исследовании предложены рекомендации по оценке психологических особенностей населения, позволяющие определять стратегические цели и тактические направления развития региона, а также для выбора оптимальных форм и методов социально-психологической реабилитации.
 Монография представляет интерес для специалистов в области психологии, медицины, экологии человека, для учителей, студентов и магистрантов соответствующих специальностей.</t>
  </si>
  <si>
    <t>Анищенко О.А.</t>
  </si>
  <si>
    <t>Словарь русского школьного жаргона XIX века (в 2-х т.)</t>
  </si>
  <si>
    <t>филология педагогика</t>
  </si>
  <si>
    <t>За описанными в словаре лексемами, выразительными оборотами, образными выражениями лежит целый мир, историческая эпоха, реальные события далёкого прошлого. Жаргон, создаваемый многими поколениями учащихся, - не только проливает свет на забытые страницы истории из школьной жизни, но и отражает основные тенденции в словообразовании дореволюционной России, а также раскрывает секреты социально-группового словесного творчества.</t>
  </si>
  <si>
    <t>Uzakov Ya.M., Tayeva A.M, Satayeva Zh.I./Узаков Я.М.</t>
  </si>
  <si>
    <t>Processing camel meat 
 For the production of 
 Meat products</t>
  </si>
  <si>
    <t>2021, январь</t>
  </si>
  <si>
    <t>The monograph substantiates the effective use of camel as unconventional raw meat to ensure the production of high-quality and safe meat products of increased nutritional value through the use of innovative technologies.Theoretical and experimental materials of scientific research are presented: the morphological composition of camel carcasses has been studied, the boundaries of the section of camel cuts have been substantiated, their nutritional and biological value has been determined. Methods for intensive processing of camel meat, digestibility of camel meat proteins by digestive enzymes in vitro are considered, recommendations on the differentiated and effective use of camel meat are given. Based on the studied patterns, technologies for the production of meat products are created, and the quality of finished products is assessed. Practical recommendations are given on the choice of processing modes, the rational use of raw materials, and the features of the formulation.The monograph is intended for professionals working in the meat processing industry, as well as for scientists, teachers, doctoral students, undergraduates and bachelors studying in the specialities "Technology of food products" and "Technology of meat and meat products."Монография предназначена для специалистов, работающих в мясоперерабатывающей промышленности, а также для ученых, преподавателей, докторантов, магистрантов и бакалавров, обучающихся по специальностям «Технология пищевых продуктов» и «Технология мяса и мясных продуктов».</t>
  </si>
  <si>
    <t>Uzakov Ya.M., Satayeva Zh.I./Узаков Я.М.</t>
  </si>
  <si>
    <t>Halal meat production</t>
  </si>
  <si>
    <t>tutorial/учебное пособие</t>
  </si>
  <si>
    <t>The production of meat products that meet individual religious requirements is today a qualitatively new, continually expanding market segment. Muslims have allowed products called halal, and the main provisions of halal relate to slaughter and livestock production. According to various sources, the market for halal products is about a trillion dollars; these products are in high demand with a steady upward trend.The general principles of halal, the features of specific technologies for the production of meat products - from slaughtering cattle to storage requirements, including a description of the ingredients allowed for use in halal products are discussed in the book. Much attention is paid to the ritual slaughter of small cattle, the processing, and the cutting of lamb. Selected recipes for halal meat products are provided.The publication is intended for specialists in the meat processing industry, as well as teachers and students./В книге рассмотрены общие принципы халяль, особенности конкретных технологий производства мясных продуктов - от убоя крупного рогатого скота до требований хранения, включая описание ингредиентов, разрешенных к использованию в халяльной продукции. Большое внимание уделяется ритуальному убою мелкого рогатого скота, обработке и разделке баранины. Приведены избранные рецепты халяльных мясных продуктов.Издание предназначено для специалистов мясоперерабатывающей промышленности, а также преподавателей и студентов.</t>
  </si>
  <si>
    <t>Сейсекенова А.Б.</t>
  </si>
  <si>
    <t>Болашақ мамандардың Шәкәрімнің «ар ілімі» контексіндегі құндылық мәдениетін қалыптастыру (2 томда)</t>
  </si>
  <si>
    <t>филология/педагогика</t>
  </si>
  <si>
    <t>Монографиялық еңбекте болашақ мамандардың Шәкәрімнің «ар ілімі» контексіндегі құндылық мәдениетін қалыптастырудың ғылыми-әдістемелік негіздері қарастырылған. 
 Монография оқытушылар, ғылыми қызметкерлер, білім беру мекемелері қызметкерлері, магистранттар мен педагогика және психология, филология мамандықтарында оқитын жоғары оқу орны студенттеріне арналған.</t>
  </si>
  <si>
    <t>Шет елдер әдебиетінің тарихы (б.з.д. X - б.з. V ғасырдағы антикалық дәуірдегі әдебиет)</t>
  </si>
  <si>
    <t>Жоғары оқу орны студенттеріне арналған оқу құралында шет елдер әдебиетінің тарихы (б.з.д. X - б.з. Vғ. антикалық дәуір әдебиеті) пәні бойынша дәріс, семинар және өздік жұмыстарына қажет мәліметтер берілген. Оқу құралын қолдана отырып жоғары оқу орны студенттері аз уақыт ішінде өз білімдерін жүйелей және нақтылай алады; өз назарларын негізгі ұғымдарға, олардың белгілері мен ерекшеліктеріне аударады; емтихандағы сұрақтарға жауаптардың құрылымын мөлшерлей алады.Оқу құралы жоғары оқу орындарындағы филологиялық мамандықтар студенттеріне, оқытушыларға, сондай-ақ, білім беру мекемелері қызметкерлеріне арналады.</t>
  </si>
  <si>
    <t>Шәкәрім және Гете: поэзиядағы көркемдік таным үндестігі</t>
  </si>
  <si>
    <t>Монографиялық еңбекте Шәкәрім мен Гете поэзиясындағы жалпыадамзаттық құндылықтар әлемі және көркемдік таным үндестігі салыстырмалы-типологиялық талдау бойынша жан-жақты қарастырылған. 
 Моногафия жоғары оқу орындарында педагогика және психология, филология пәндерін оқытуда, педагог кадрлардың біліктілігін жетілдіру институттарында, филологиялық мамандықтар студенттеріне, оқытушыларға, сондай-ақ, білім беру мекемелері қызметкерлеріне арналған.</t>
  </si>
  <si>
    <t>Шаймарданова А.Р., Полевик В.В., Хромов В.А.</t>
  </si>
  <si>
    <t>Атлас-определитель лекарственных растений ВКО</t>
  </si>
  <si>
    <t>Иллюстрированный атлас-определитель лекарственных растений ВКО составлен на основании собственных многолетних исследований флоры различных биотопов Восточно-Казахстанской области.В данной работе дано ботаническое описание и фармакологические свойства 105 видов растений, широкораспространенных на территории области.Атлас-определитель лекарственных растений ВКО может быть использован в качестве научно-методического пособия при определении видового разнообразия флоры студентами и преподавателями биологических и медицинских специальностей</t>
  </si>
  <si>
    <t>Охрана труда. 2-е издание (в 2-х т.)</t>
  </si>
  <si>
    <t>Рассмотрены правовые и организационные вопросы охраны труда, приведены меры по снижению травматизма, профессиональных заболеваний, оздоровлению воздушной среды рабочей зоны, требования к освещению. Описаны средства защиты от поражения электрическим током, вредного воздействия вибрации и шума. Рассмотрены основы теории горения и меры пожаро- и взрывозащиты промышленных объектов.
 Представлены дополнительные вопросы регулирования взаимоотношений государства, работодателей и работников, системы управления и ведения документации по охране труда, социального страхования работников, возмещения вреда пострадавшим, аттестации рабочих мест по условиям труда.Второе издание значительно расширено и дополнено, в него включены разделы «Введение. Система управления охраной труда», «Производственный травматизм и профессиональные заболевания», «Производственная санитария и гигиена труда», «Техника безопасности», «Пожарная безопасность» и «Электробезопасность», имеющие практическое значение в системе управления и организации работ по охране труда на предприятиях, напрямую влияющих на снижение травматизма, профессиональных заболеваний, пожаро и взрывобезопасности объектов.Широко использованы материалы законодательно-правовой и нормативно-технической базы, а также ГОСТы и СНиПы Системы Стандартов Безопасности Труда (ССБТ), международных и государственных актов и технических правил, действующих в Республике Казахстан.Учебное пособие написано в соответствии с типовой программой, утвержденной Министерством образования и науки Республики Казахстан, предназначено для студентов, магистрантов, преподавателей, руководителей и специалистов предприятий всех отраслей, а также круга читателей, интересующихся вопросами охраны труда и техники безопасности.</t>
  </si>
  <si>
    <t>Сүт өнімдерінің технологиясы және өндірістік есеп.</t>
  </si>
  <si>
    <t>Оқу құралында сүт және сүт өнімдерінің технологиясы, сүттің химиялық құрамы және физика-химиялық қасиеттері қарастырылған. Сүт өнімдерінің өндіру процестеріне сипаттама және өнімділік есептері берілген. Өнеркәсіптегі есеп және есеп беру жолдары, негізгі типті құжаттар, сүт өнімінің жеке түрлеріне кеткен шикізат шығынын есептеу нормасының тәртіптері қарастырылған. Оқу құралы В068-«Азық-түлік өнімдерінің өндірісі» білім беру бағдарламасының тобы бойынша білім алушы бойынша оқу процессінде қолдануға арналған.</t>
  </si>
  <si>
    <t>Консерві өндірісі кәсіпорындарын жобалау</t>
  </si>
  <si>
    <t>Оқу құралында консерві өндіру кәсіпорындарын жобалау түсініктері, жобаның құрылыс бөлігіне қойылатын талаптар, нормативті көрсеткіштер, консерві кәсіпорындарындағы цехтық коммуникациялар, өндірісті сумен қамтамасыз ету, жылыту жүйесі және энергиямен жабдықтау, кәсіпорындарындағы суыту шаруашылығы қарастырылған. Сондай-ақ консерві зауыты бас жоспарының негізгі объектілері, технологиялық құрал жабдықтарды таңдау, зауыт құрылысының құны, консерві кәсіпорнының экономикалық тиімділік көрсеткіштері, кәсіпорындарын автоматты бақылау, басқару және реттеу, кәсіпорынды жобалаудағы санитарлы нормалар және ҚР еңбек кодексі сипатталған.Оқу құралы 5В072700 және 6B07201 «Азық-түлік өнімдерінің технологиясы» білім беру бағдарламасы, «Консерві және тағамдық концентраттар технологиясы» мамандануындағы білім алушыларға арналған.</t>
  </si>
  <si>
    <t>Тургенова О.М., Гатаулина Г.А.,</t>
  </si>
  <si>
    <t>Экологиялық нормалау және сараптама негіздері</t>
  </si>
  <si>
    <t>дәрістер кешені</t>
  </si>
  <si>
    <t>2021, март</t>
  </si>
  <si>
    <t>Экологиялық нормалау және сараптама негіздері пәнінен құрылған жинаққа 10 тараудан тұратын дәрістер кірді. Атап айтқанда, эклогиялық нормалаудың теориялық негіздері, экологиялық нормалау механизмдері, атмосфералық ауаның сапасы нормалау, су ресурстарының сапасын бағалау, топырақты экологиялық нормалау, тағам өнімдерін экологиялық нормалау, қоршаған ортаға әсерді бағалау (ҚОӘБ), экологиялық сараптама, экологиялық аудит және экологиялық сақтандыру. Әр тараудан кейін бақылау сұрақтары берілді. Дәрістерді құрастыру кезінде қолданылған әдебитеттер тізімі де дәрістер соңында көрсетілді. Білім алушыларға халықтың экологиялық қауіпсіздігін, тұқым қорларының сақталуын қамтамасыз ету үшін, табиғат ресурстарын қалпына келтіру және ұтымды пайдалану мақсатында, табиғи ортаға рауалды әсер ету шамасын белгілеу үшін экологиялық нормалау, мемлекеттік экологиялық сараптама және аудит жөнінде теориялық білім беру, негізгі экологиялық сараптама және аудиттерінің бағалау жобаларын, анықтау факторларын, қоршаған ортаға тигізетін әсерінің шараларын жан - жақты қарастырып, білікті де білімді мамандар дайындауға көмектесу. ҚР экологиялық қауіпсіздігін қамтамасыз ету үшін табиғатты қорғау және табиғатты тиімді пайдалануда заңдылықтарды сақтау,экологиялық кодекске сүйене отырып жеке тұлғалармен, заңды тұлғалармен құжат алмасу тәртібін меңгеру. Пәнді оқу барысында суденттер түрлі экологиялық құжат түрлерімен, экологиялық бағдарламалармен танысып экологиядағы менеджмент, маркетинг, қаржы туралы ғылыми ұғымдарды меңгеруі нәтижесінде кәсіби құзіреттіліктері қалыптасады.</t>
  </si>
  <si>
    <t>Имангалиева Б.С.</t>
  </si>
  <si>
    <t>Аналитикалық химия (2 томда)</t>
  </si>
  <si>
    <t>Оқу құралы "химия", "химия-биология" білім бағдарламалары бойынша жоғары оқу орындары студенттеріне, магистранттарына, сонымен қатар колледждер мен орта мектеп оқытушыларына арналған.Оқулықта сапалық және сандық талдаудың теориялық материалдары, зертханалық тәжірибелер және жаттығулар мен есептеулер келтірілген. Әрбір бөлімде студенттердің, магистранттардың өз бетімен орындауға арналған тапсырмалары, тест материалдары берілген.</t>
  </si>
  <si>
    <t>Байбақтина Ақсәуле Тоқтарқызы/Байбактина А.Т.</t>
  </si>
  <si>
    <t>Алгоритмдеу және программалау</t>
  </si>
  <si>
    <t>Оқу құралында С/С++ программалау тілдері негізінде мәліметтер түсінігі мен мәліметтер типтерін, типтер жүйесін, мәліметтер құрылымы мен алгоритмдік тұжырымдарды, алгоритмдер мен есептеулерді жүзеге асыру тәсілдерін айқындайтын мысалдар арқылы баяндалған теориялық материалдар мен зертханалық жұмыстар, студенттерге берілетін өзіндік жұмыстар және тест тапсырмалары, стандартты тақырыптық файлдар мазмұнын ашатын кесетлік мағұлматтар қарастырылды. Оқу құралының мазмұны, қазіргі таңда қолданылып отырған, кредиттік оқу жүйесіне сай оқыту процесін ұйымдастыру барысын жеңілдеуді көздей отырып айқындалды. Қарастырылып отырған оқу құралы ақпараттық технологиялар мамандарын дайындауға арналған. Жалпы С/С++ программалау тілін меңгеруді мақсат еткен білімгерлерге және оқыту процесін ұйымдастырушы оқытушыларға қажетті материалдар жеткілікті қарастырылды.</t>
  </si>
  <si>
    <t>Габдуллин А.Б., Ботагариев Т.А., Жунусбеков Ж.И.</t>
  </si>
  <si>
    <t>1-2 курс студент қыздарының антропометриялық сипаттамалары мен қозғалыс сапасын есепке отырып денені жетілдіру технологиясы</t>
  </si>
  <si>
    <t>Бұл оқу-әдістемелік құралында білім алушылардың физикалық жағдайының дәрежесін және морфофункционалды қасиеттерін дамытудың басыңқы бағыттары көрсетілген. Атап айтқанда, білім алушылардың физикалық жағдайы; морфофункционалды қасиеттері; моторлық қозғалғыштығы; денсаулығы және оларды дамыту бойынша жобалар. Бұл мәселеге қатысты оқиғаларды зерттеу әдістемесі және ұйымдыстырылуы ашылған. 1-2 курс студент қыздарының антропометриялық сипаттамалары мен қозғалыс сапасын есепке ала отырып денені жетілдіру технологиясы және оны тәжірибе жүзінде енгізуі көрсетілді. Оқу-әдістемелік құралы "Дене шынықтыру және спорт" білім бағдарламасы бойынша студенттер, магистранттар, докторанттар, сонымен осы мәселелерін зерттеуге қызығушылық танытатын басқа пайдаланушыларға арналған.</t>
  </si>
  <si>
    <t>Alibekov R.S.,Yevlash V.V., Urazbayeva K.A., Pavlotskaya L.F., Dudenko N.V., / Алибеков Р.С., Евлаш В. В., Уразбаева К. А., Павлоцкая Л. Ф., Дуденко Н.</t>
  </si>
  <si>
    <t>Biochemistry</t>
  </si>
  <si>
    <t>This Biochemistry textbook examines modern theories and knowledge of biological and chemical processes inside living organisms and related chemical compounds. The general concepts, chemical composition, structure, biological role, properties and other characteristics of the cell, macro- and micronutrients, their physiological role in biochemical transformations in the human body are discussed in detail. The biochemical processes and methods used in the process of processing various agricultural products and the food industry, in the processing of plant and animal raw materials, ensuring its storage and protection from damage to finished products are shown./В этом учебнике по биохимии рассматриваются современные теории и знания о биологических и химических процессах внутри живых организмов и связанных с ними химических соединений. Подробно рассмотрены общие понятия, химический состав, строение, биологическая роль, свойства и другие характеристики клетки, макро - и микроэлементов, их физиологическая роль в биохимических превращениях в организме человека. Показаны биохимические процессы и методы, применяемые в процессе переработки различных сельскохозяйственных продуктов и пищевой промышленности, при переработке растительного и животного сырья, обеспечивающие его хранение и защиту от повреждения готовой продукции.</t>
  </si>
  <si>
    <t>Алибеков Р.С., Евлаш В. В., Уразбаева К. А., Павлоцкая Л. Ф., Дуденко Н.</t>
  </si>
  <si>
    <t>В настоящем учебнике Биохимия рассматриваются современные теории и знания биологических и химических процессов внутри живых организмов и связанных с ними химических соединений. Подробно обсуждаются общие понятия, химический состав, строение, биологическая роль, свойства и другие характеристики клетки, макро- и микронутриентов, их физиологическая роль в биохимических превращениях в организма человека. Доступно показаны биохимические процессы и методы, используемые в процессе переработки различных сельскохозяйственных продуктов и пищевой промышленности, в переработке растительного и животного сырья, обеспечении его хранения и защиты от порчи готовой продукции.</t>
  </si>
  <si>
    <t>"Биохимия" на казахском языке</t>
  </si>
  <si>
    <t>Осы Биохимия оқулығында тірі организмдер ішінде жүретін биологиялық және химиялық процестердің және олармен тығыз байланысты химиялық қосылыстардың заманауи теориялары мен білімдері қарастырылады. Жасушаның жалпы түсініктері, химиялық құрамы, құрылысы, биологиялық рөлі, қасиеттері және басқа да сипаттамалары, макро- және микронутриенттер, биохимиялық түрлену кезінде олардың адам ағзасына физиологиялық рөлі егжей-тегжейлі талқыланады. Әр түрлі ауыл шаруашылығы өнімдерін қайта өңдеу және тамақ өнеркәсібі, өсімдік және жануарлар шикізатын қайта өңдеу, оларды сақтау және дайын өнімдерді бүлінуден қорғауды қамтамасыз ету процестерінде қолданылатын биохимиялық процестер мен әдістер қолжетімді етіп көрсетілген.</t>
  </si>
  <si>
    <t>Potapov V.A., Alibekov R.S., Urazbayeva K.A., Bakhtybekova A.R.</t>
  </si>
  <si>
    <t>Modern Modeling of Technological
 Processes of Processing Industries</t>
  </si>
  <si>
    <t>The textbook sets out the theoretical foundations of modeling the processes of food production. The textbook contains examples of solving specific problems and questions for self-control.The textbook is intended the Master students in the group of educational programs "M111 - Food products production" direction of personnel training "7M072 - Production and processing industries" and it may be useful for all interested specialists./В учебнике изложены теоретические основы моделирования процессов производства пищевых продуктов. Приведены примеры составления физико-математических моделей наиболее распространенных технологических процессов: механического, гидромеханического, теплопередачи, массообмена, химического и биохимического. Учебник содержит примеры решения конкретных задач и вопросов для самоконтроля.Учебное пособие предназначено магистрантам группы образовательных программ" М111 - производство пищевых продуктов "направления подготовки кадров" 7М072 - производство и перерабатывающая промышленность " и может быть полезно всем заинтересованным специалистам.</t>
  </si>
  <si>
    <t>Потапов В.А., Алибеков Р.С., Уразбаева К.А., Бахтыбекова А.Р.</t>
  </si>
  <si>
    <t>Современное моделирование технологических процессов перерабатывающих производств</t>
  </si>
  <si>
    <t>В учебнике изложены теоретические основы моделирования процессов пищевых производств.
 Приведены примеры составления физико-математических моделей наиболее распространенных технологических процессов: механических, гидромеханических, теплообменных, массообменных, химических и биохимических. Учебник содержит примеры, решения конкретных задач и вопросы для самоконтроля.Учебник предназначен для магистрантов, обучающихся по группе образовательных программ «M111 - Производство продуктов питания» направления подготовки кадров «7М072 - Производственные и обрабатывающие отрасли» и может быть полезным всем заинтересованным специалистам.</t>
  </si>
  <si>
    <t>Кусаинов М.К.</t>
  </si>
  <si>
    <t>Технология возведения зданий и сооружений из кирпича 
  и камня</t>
  </si>
  <si>
    <t>В учебнике представлена традиционная и новейшая технологии возведения арок, куполов и сводов. Дан анализ особенностей и недостатков кирпичной кладки в советский период развития строительного производства. Выявлены недостатки многослойной кирпичной кладки в ХХ1 веке. Рассмотрена методика механизации и поточной организации процессов по возведению многоэтажных зданий из кирпича. Книга предназначена для научных работников, специалистов проектных и строительных организаций, преподавателей, магистрантов и студентов вузов строительного профиля.</t>
  </si>
  <si>
    <t>Военная история Казахстана в годы Великой Отечественной войны</t>
  </si>
  <si>
    <t>В каждом разделе учебного пособия автор выделяет роль казахстанских воинских соединений в главных сражениях Великой Отечественной войны решивших исход второй мировой войны. Учебное пособие отличает сопрово¬ждение исторических сражений Великой Отечественной войны прежде всего подробными и точными военными картами, на каждый период войны пред¬ставлено стрелковое оружие, орудия, танки, самолёты и военная форма как советских войск, так и войск противника. Впервые представлена структура конструктивной военной истории и военной археологии. Книга предназначе¬на для преподавателей, магистрантов и курсантов вузов военного профиля, так же для школьной и студенческой молодёжи.</t>
  </si>
  <si>
    <t>Экология оқу құралы</t>
  </si>
  <si>
    <t>Аталмыш оқу- әдістемелік құралы «Экология» курсының практикалық бөлімі болып табылады.Кітапта экологиялық білім саласындағы біліктілікті бекіту және тереңдете түсу мақсатындағы өз бетінше атқарылуы тиіс зертханалық – тәжірибелік жұмыстар, экологиялық ойындар, тест сұрақтары қамтылған.Жоғары оқу орындарының болашақ биология мұғалімі мамандығының студенттеріне арналған.</t>
  </si>
  <si>
    <t>Күмiсбеков С.А., Серікұлы Ж., Тасыбаева Ш.Б., Сериков А.</t>
  </si>
  <si>
    <t>Жүк көтеру машиналары 2-е переиздание</t>
  </si>
  <si>
    <t>Оқу құралында кәзіргі заманғы жүк көтеру машиналарының конструкциялары, олардың тағайындалымы, жұмыс істеу принципі, машина мен механизмдерінің құрылысы берілген. Механизмдердің кинематикалық схемасына және бөлек тораптарына талдау жасалынып олардың артықшылығы мен кемшіліктері көрсетілген. Сондайақ әр тарауларына бақылау сұрақтары мен тестік сұрақтар берілген.Оқу құралы 5В072400- Технологиялық машиналар мен жабдықтар мамандығының студенттеріне арналған.</t>
  </si>
  <si>
    <t>Зандыбай А</t>
  </si>
  <si>
    <t>Қала топырағы</t>
  </si>
  <si>
    <t>Бұл монографияда қала топырағының экологиялық жағдайы, қала топырағының, бактериологиялық және гельминтологиялық және ауыр металдармен ластануы, ластанған қала топырағы мен тұрғындардың аурушаңдығының байланысы салыстырыла талданады.Монография ізденушілерге, арнайы мамандарға және жоғарғы оқу орындарының білім алушылары мен оқытушыларына арналған.</t>
  </si>
  <si>
    <t>Арыстанбаев К.Е.</t>
  </si>
  <si>
    <t>Электроавтоматика элементтері және құрылғылары 1 бөлім</t>
  </si>
  <si>
    <t>Электроавтоматика жүйесіндегі элементтері мен электромеханикалық құрылғылардың тұрғызу принциптері, жұмыс істеу ерекшеліктері, қолдану аймақтары және артықшылықтары мен кемшіліктері қарастырылған.</t>
  </si>
  <si>
    <t>Электроавтоматика элементтері және құрылғылары 2 бөлім</t>
  </si>
  <si>
    <t>Электроавтоматика жүйесіндегі элементтері мен электромагниттік құрылғылардың тұрғызу принциптері, жұмыс істеу ерекшеліктері, қолдану аймақтары және артықшылықтары мен кемшіліктері қарастырылған.</t>
  </si>
  <si>
    <t>Зейнельгабдин А.Б., Сембиева Л.М., Бекболсынова А.С. Серикова М.А.</t>
  </si>
  <si>
    <t>Государственный налоговый аудит</t>
  </si>
  <si>
    <t>Учебное пособие содержит систематизированное изложение дисциплин «Государственный аудит», «Налоговый аудит», «Аудит эффективности налогового и таможенного администрирования» в рамках образовательной программы «Государственный аудит» с учетом последних изменений системы государственного аудита.Рекомендовано обучающимся экономических вузов и факультетов, слушателям курсов повышения квалификации и переподготовки кадров в системе государственного аудита и налоговых органов.</t>
  </si>
  <si>
    <t>Мицкая Е.В.</t>
  </si>
  <si>
    <t>Уголовно-правовые аспекты борьбы с наркобизнесом в Республике Казахстан</t>
  </si>
  <si>
    <t>Монография посвящена уголовно-правовому регулированию борьбы с наркобизнесом в современных условиях. Проблемы распространения наркотиков, наркомании и наркобизнеса не являются для Казахстана отжившими и не актуальными. Монография представляет интерес для студентов, магистрантов и докторантов высших учебных заведений, обучающихся по направлению подготовки «Право», преподавателей и научных работников, а также широкого круга читателей.</t>
  </si>
  <si>
    <t>Уголовно-правовые аспекты наказания</t>
  </si>
  <si>
    <t>В учебнике раскрывается сущность и признаки наказания, его принципы и цели, система наказаний и ее значение, общие начала назначения наказания, специальные правила назначения наказания и особенности их применения, а также особенности применения отдельных видов наказания. Кроме того, дается анализ уголовной политики и изменения видов наказания в различные исторические периоды.Для студентов, магистрантов, преподавателей права, а также всех интересующихся вопросами назначения наказания.</t>
  </si>
  <si>
    <t>Құланова Қ. Қ., Маршыбаева Ұ.С., Уалиева А.К.</t>
  </si>
  <si>
    <t>Спорттық ойындар</t>
  </si>
  <si>
    <t>Бұл оқу құралы қарастырылған дене шынықтыру сабағындағы спорт ойындар ережелері мен жаттығулары арқылы дененің күш-жігерін дамытуға,баланың еңбекке қабілеттілігін қалыптастыруға және салауатты өмір салтын арттыруға бағытталған.Дене тәрбиесі мен спорт саласындағы мамандарға, студенттерге арналып, оқу құралы ретінде жазылған.</t>
  </si>
  <si>
    <t>Исин М.Е.</t>
  </si>
  <si>
    <t>Модернизация математической подготовки студентов-экономистов</t>
  </si>
  <si>
    <t>В монографии исследуется модернизация математической подготовки студентов-экономистов на основе тенденций развития математического образования в экономических вузах при кредитной системе обучения. Основой монографии служит докторская диссертация автора. Содержание монографии соответствует целям обучения и развития студентов-экономистов, в него включены результаты недавних исследований.Монография предназначена преподавателям экономических вузов, научным работникам, докторантам, магистрантам, студентам.</t>
  </si>
  <si>
    <t>Эттель В.А., Синкевич Н.Н.</t>
  </si>
  <si>
    <t>Учебник предназначен для студентов, обучающихся по специальностям бака-лавриата 5B070400 – «Вычислительная техника и программное обеспечение», 5B100200 – «Системы информационной безопасности» и магистратуры 6М070400 – «Вычислительная техника и программное обеспечение». Он может быть также полезен студентам и магистрантам, обучающимся по специальностям бакалавриата и магистратуры: 5В070200, 6М070200– «Автоматизация и управление»; 5В071600, 6М071600 –«Приборостроение», а также инженерно-техническим работникам, занимающимся вопросами схемотехники цифровых устройств.</t>
  </si>
  <si>
    <t>Экология 1 часть</t>
  </si>
  <si>
    <t>Оқулық Қазақстанның жоғарғы оқу орындарының студенттерін экология негіздеріне оқыту бағдарламасына сәйкес жазылған. Оқулық қайта өңделіп, толықтырылып оқырман назарына ұсынылып отыр.Экологияның жалпы білім беретін курсы студенттердің экологиялық ойлауын, экологиялық мәдениетін қалыптастыруға бағытталған. Онда студенттің жоғары оқу орнында алатын мамандығына тәуелсіз, әрбір студент білуге тиісті экологияның негіздері берілген.Жоғары оқу орындарының барлық мамандықтарының студенттеріне және осы пән бойынша дәріс беретін оқытушыларға арналған.</t>
  </si>
  <si>
    <t>Экология 2 часть</t>
  </si>
  <si>
    <t>анг.рус.каз.</t>
  </si>
  <si>
    <t>Dzhakipbekova N.O., Mirzaev A.A, Aikozova L.D./ Джакипбекова Н. О., Мирзаев А. А, Айкозова Л. Д.</t>
  </si>
  <si>
    <t>«English-russian-kazakh dictionary For рhysical and colloidal chemistry», «Англо-русско-казахский словарь по физической и коллоидной химии для химических и химико-технологических специальностей», «Химиялық және химия-технологиялық мамандықтары үшін физикалық және коллоидты химиядан ағылшын-орыс-қазақ сөздігі»</t>
  </si>
  <si>
    <t>The English- Russia-Kazakh vocabulary of the discipline «Physical and colloid chemistry» for students of specialties 5В072100- Chemical technology of organic substances, 5B072000-Chemical technology of inorganic substances, 5B060600- Chemistry - Shymkent: M.Auezov SKSU, 2017.- 120 pThe English- Russia-Kazakh vocabulary of the discipline «Physical and colloidal chemistry» is developed in accordance with requirements of the curriculum and program of discipline «Physical and colloidal chemistry» and includes all necessary data for implementation that course laboratory works, which allows to study the most difficult sections of the course deeply and in detail, as well as to instill students with the skills of independent creative work. / Англо - русско-казахский словарь дисциплины «физическая и коллоидная химия» для студентов специальностей 5В072100 - Химическая технология органических веществ, 5В072000-Химическая технология неорганических веществ, 5В060600 - химия Англо - русско-казахский словарь дисциплины «физическая и коллоидная химия» разработан в соответствии с требованиями учебного плана и программы дисциплины «физическая и коллоидная химия» и включает все необходимые данные для выполнения курсовых лабораторных работ, что позволяет глубоко и подробно изучить наиболее сложные разделы курса, а также привить студентам навыки самостоятельной творческой работы.</t>
  </si>
  <si>
    <t>Джакипбекова Н.О., Иса А.Б.</t>
  </si>
  <si>
    <t>Курс лекции по коллоидной химии</t>
  </si>
  <si>
    <t>курс лекции</t>
  </si>
  <si>
    <t>Курс лекции составлены в соответствии с требованиями учебного плана и программы дисциплины «Физическая и коллоидная химия» и включают все необходимые сведения по курсу лекции.Курс лекции предназначены для студентов специальности специально-сти 5В072100 – «Химическая технология органических веществ», 5В072000 – «Химическая технология неорганических веществ», 5В060600 – «Химия», 5В072800 – «Химическая технология пищевых производств», 5В072700 – «Химическая технология пищевых продуктов»</t>
  </si>
  <si>
    <t>Исин М. Е.</t>
  </si>
  <si>
    <t>Пособие по математике для экономистов</t>
  </si>
  <si>
    <t>В учебном пособии приведены теоретические сведения и задачи с экономическим содержанием по основным разделам высшей математики. Материал проиллюстрирован большим числом примеров и задач.Учебное пособие рекомендуется студентам специальностей 050506 – «Экономика», 050507 – «Менеджмент», 050508 – «Учет и аудит», 050509 – «Финансы», 050510 – «Государственное и местное управление», 050511 – «Маркетинг».</t>
  </si>
  <si>
    <t>Кожаканова М.Т.</t>
  </si>
  <si>
    <t>Абай Құнанбайұлы әдеби мұрасының аудармалары</t>
  </si>
  <si>
    <t>Монография материалдары мен тұжырымдарын жоғары оқу орындарында арнаулы курстар мен семинар сабақтарын жүргізуде, Абайтану саласында, Абай шығармаларының орыс,ағылшын,туыстас халықтардың тілдеріне тәржімалануы мәселелері туралы еңбектерде, көркем аударманың теориясы мен практикасы туралы зерттеу жұмыстарын жүргізуде пайдалы. Сонымен қатар, жоғары оқу орындарында жүргізілетін көркем аударма тарихы мен теориясы курсын оқу барысында пайдалануға болады.</t>
  </si>
  <si>
    <t>ТаубалдиеваЖ.Ш.,Шыныбаев С.Т.</t>
  </si>
  <si>
    <t>Болашақ музыка мұғалімдерінің дәстүрлі әншілік дағдыларын қалыптастыру</t>
  </si>
  <si>
    <t>Оқу құралы -музыкалық білім мамандығының білімгерлеріне магистранттарына тиянақты дайындықтарын ұйымдастыруға және дәстүрлі әншілік әншілік дағдыларын қалыптастыруды әдістемелік жағынан жәрдем көрсетуге арналған.Бұл оқулықта «Қазақтың дәстүрлі әншілік өнері»-атты элективтік курс жұмысы толық бердік. Осы әдістемелік нұсқау музыка мамандығының студенттеріне, магистранттарға ғылыми жетекшілеріне,әдіскер оқытушыларға,магистранттарға педагогикалық оқу-тәрбие жұмыстарын өту кезеңінде көмегі тиері сөзсіз.</t>
  </si>
  <si>
    <t>Taranov A.V., Меkhtiyev A.D.,Neshina E.G., Alkina A.D., Bulatbayeva Y.F., Kalinin A.A.,Balan-din V.S./Таранов А. В., Мехтиев А. Д.,Нешина Е. Г., Алкина А. Д., Булатбаева Ю. Ф., Калинин А. А.,Балан -
 дин В. С</t>
  </si>
  <si>
    <t>Basics of Electronics</t>
  </si>
  <si>
    <t>Информац. Технологии, Приборостроение, Электроэнергетика, физика</t>
  </si>
  <si>
    <t>The textbook consists of six chapters and covers all the areas of modern electronics: physics of semiconductors and electric transitions, physical process-es and device characteristics of semiconductor diodes, bipolar and field effect transistors, thyristors, photovoltaic, optoelectronic and electro-vacuum devices, as well as such topical issues as the basic elements of analog and digital inte-grated circuits, the principles and devices of quantum electronics.The textbook is designed for 5B071600 "Instrument making" major students, and can be useful when studying the core components of the basic cycle discipline "Basics of Electronics", as well as for the engineering and technical personnel related to design and operation of electronic hardware./ Учебник состоит из шести глав и охватывает все области современной электроники: физику полупроводников и электрических переходов, физические процессы и характеристики устройств полупроводниковых диодов, биполярных и полевых транзисторов, тиристоров, фотоэлектрических, оптоэлектронных и электровакуумных приборов, а также такие актуальные вопросы, как основные элементы аналоговых и цифровых интегральных схем, принципы и устройства квантовой электроники.Учебник предназначен для студентов специальности 5В071600 "Приборостроение" и может быть полезен при изучении основных компонентов дисциплины базового цикла "Основы электроники", а также для инженерно-технических работников, связанных с проектированием и эксплуатацией радиоэлектронной аппаратуры.</t>
  </si>
  <si>
    <t>Таранов А.В. , Булатбаев Ф.Н., Мехтиев А.Д., Игнатов А.Н., Алькина А.Д., Нешина Е.Г., Коккоз М.М.</t>
  </si>
  <si>
    <t>Основы электроники</t>
  </si>
  <si>
    <t>Рассмотрены основные элементы электрических схем. Представлены электрон-ные выпрямители и стабилизаторы, фильтры, основные параметры и схемы их исполь-зования. Рассмотрены различные виды модуляторов, основные детекторы модулиро-ванных колебаний. Подробно представлена импульсная техника: элементы, анализ пе-реходных процессов в импульсных цепях.
 Предназначено для студентов специальности 5В071600 «Приборостроение», может быть полезен при изучении обязательной компоненты базового цикла дисци-плин «Основы электроники», а также для инженерно-технических работников, связан-ных с проектированием и эксплуатацией электронной аппаратуры.</t>
  </si>
  <si>
    <t>Булатбаев Ф.Н., Мехтиев А.Д., Игнатов А.Н., Алькина А.Д., Нешина Е.Г.</t>
  </si>
  <si>
    <t>Основы электроники и наноэлектроники</t>
  </si>
  <si>
    <t>Информац. Технологии, Приборостроение, Электроэнергетика</t>
  </si>
  <si>
    <t>В учебнике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интеграции.Учебник предназначен для студентов специальностей 6В07107 Приборостроение, 6В07109 Электроэнергетика, может быть полезен при изучении обязательной компоненты базового цикла дисциплин «Основы электроники», а также для инженерно-технических работников, связанных с проектированием и эксплуатацией электронной аппаратуры с использованием микроэлектронной и наноэлектронной элементных баз</t>
  </si>
  <si>
    <t>Горлов Н.И., Мехтиев А.Д., Алдошина О.В., Югай В.В., Нешина Е.Г.</t>
  </si>
  <si>
    <t>Волоконно-оптические системы связи</t>
  </si>
  <si>
    <t>Излагаются принципы распространения световых сигналов по волоконным световодам, конструкции оптических кабелей связи, передаточные характеристики и методы их измерения, а также расчет длины участка регенерации. Особое внимание уделено описанию принципов действия, основных параметров и конструктивных особенностей пассивных компонентов ВОСП: соединителей, вентилей, устройств ввода и вывода, аттенюаторов, разветвителей, кросс-коммутаторов и соединительных муфт. В приложениях приведены справочные расчетные формулы и практически полезный материал по отечественным оптическим кабелям связи.
 Учебное пособие предназначено для студентов старших курсов, обучающихся по специальности 6В06201 Радиотехника, электроника и телекоммуникации.</t>
  </si>
  <si>
    <t>Зозуля Т.Н.</t>
  </si>
  <si>
    <t>РАБОЧАЯ УЧЕБНАЯ ПРОГРАММА дисциплины «Глобализация: причины, тенденции, проблемы» для студентов специальности 5В050200 Политология</t>
  </si>
  <si>
    <t>В данном учебном пособии исследуется история возникновения и развития феномена глобализации, её объективный характер, возможные позитивные и негативные последствия её. Авторы подробно рассматривают причины неравномерного развития глобализации и показывают сложности, возникающие в этом случае. Большое внимание авторы уделили проблеме главного актора политического процесса – государству, проанализировав изменение роли государства и государственного суверенитета под воздействием глобализации. В предлагаемом пособии рассматривается проблема управления, основные тенденции экономики, технологического прогресса в условиях глобализации. Подробно рассмотрены социально-политические проблемы, международная система и мировой порядок в условиях глобализации. Большое внимание уделено глобальным изменениям экологии и проблеме экологической безопасности. Учебное пособие «Глобализация: причины, тенденции, проблемы» предназначено для политологов, социологов, ученых-обществоведов, преподавателей, студентов и магистрантов, обучающихся по специальности «Политология», «Социология», «История».</t>
  </si>
  <si>
    <t>Гришаева О.В., Кельмагамбетова А.Ж. Казагачев В.Н.</t>
  </si>
  <si>
    <t>Проблема профессиональных заболеваний в Актюбинской области.</t>
  </si>
  <si>
    <t>Учебное пособие «Проблема профессиональных заболеваний в Актюбинской области» может быть рекомендовано студентам, магистрантам, также преподавателям специальности «Безопасность жизнедеятельности и защита окружающей среды» при изучении элективных дисциплин «Производственная санитария», «Профилактика профессиональных заболеваний» и других предметов данного направления.</t>
  </si>
  <si>
    <t>Бекешев А.З. Казагачев В.Н.</t>
  </si>
  <si>
    <t>Образовательная робототехника.</t>
  </si>
  <si>
    <t>Казагачев В.Н., Айткалиев Г.С., Бухарбаев М.А.</t>
  </si>
  <si>
    <t>Психолого-педагогическая подготовка летного состава</t>
  </si>
  <si>
    <t>Представленная работа авторов Бухарбаева М.А., Казагачева В.Н., Айткалиева Г.С. является результатом многолетнего труда по сбору, анализу и выработке рекомендаций при отборе кандидатов на летные специальности и в процессе обучения летного состава. Исследования проводились на базе Военного института сил воздушной обороны и Казахско-Русского международного университета в течение более десяти лет с привлечением более полутора тысяч испытуемых. Монография предназначена для авиационных специалистов, а также практикующим психологам и педагогам занятых в сфере подготовки личного состава для профессий связанных с повышенным риском.</t>
  </si>
  <si>
    <t>Жорабеков С.Ж., Мицкая Е.В., Бихондиева А.Б., Болатбекова Л.А., Жузбаева Ж.К.</t>
  </si>
  <si>
    <t>Учебное пособие составлено в соответствии с требованиями государственных общеобязательных стандартов высшего профессионального образования. Наряду с теоретическим материалом, в пособии для самостоятельной подготовки студентов приведены контрольные вопросы по каждой теме. Предназначено для использования при изучении дисциплины «Криминология и виктимология» студентами, обучающимися по специальности 5В030100 - «Юриспруденция».</t>
  </si>
  <si>
    <t>Сокова О. Т</t>
  </si>
  <si>
    <t>Молекулярная биология</t>
  </si>
  <si>
    <t>учебно-методический комплекс дисциплины</t>
  </si>
  <si>
    <t>биологоия</t>
  </si>
  <si>
    <t>Учебно-методический комплекс содержит силлабус, полный курс лекций, лабораторные работы, задания СРСП, задачи с решениями, глоссарий и перечень рекомендуемой литературы.Пособие предназначено для студентов обучающихся по кредитной системе, а также для учителей биологии, учащихся, абитуриентов для подготовки к олимпиадам по молекулярной биологии .</t>
  </si>
  <si>
    <t>Приведены сведения об основных угольных бассейнах мира и перспективах развития добычи угля. Рассмотрены схемы и способы вскрытия месторождений, подготовка и системы разработки шахтных, рудничных полей и разрезов. Изложены основы проектирования шахт, конструирования схем подготовки и систем разработки.</t>
  </si>
  <si>
    <t>Абжанова Ш.А., Байболова Л.К.</t>
  </si>
  <si>
    <t>Ет және балық өнімдерінің технологиясы</t>
  </si>
  <si>
    <t>Оқулық технологиялық мамандықтарда оқитын студенттерге, магистранттарға және тамақ өндірісінің мамандарына арналған. Оқулықта ет және балық өнімдерінің химиялық құрамы және сипаттамасы, ет және балық өнімдерін өңдеу технологиясы, құрал-жабдықтардың сипаттамасы көрсетілген.</t>
  </si>
  <si>
    <t>Адильшинова З.У., ЕдильбаеваМ .У.</t>
  </si>
  <si>
    <t>Қазіргі мектепте оқушылардың өзін- өзі бағалауын қалыптастырудың педагогикалық шарттары</t>
  </si>
  <si>
    <t>Оқу-тәрбие үрдісінде мектеп оқушыларының өзін-өзі бағалауын қалыптастыру, олардың жеке тұлғалық сапалары мен даралық ерекшеліктерін, танымдық қызығушылықтары мен дүниетанымын дамытуға бағытталуы баяндалады. Монография мамандар даярлайтын жоғары және орта кәсіби оқу орындарының оқытушыларына,магистранттар мен докторанттарға,студенттерге арналған</t>
  </si>
  <si>
    <t>Кротов Л.Д., Кешуов С.А.</t>
  </si>
  <si>
    <t>Теоретические основы электротехники. Линейные электрические цепи 1 часть</t>
  </si>
  <si>
    <t>Содержание учебника соответствует типовым учебным программам курса «Теоретические основы электротехники. Линейные электрические цепи» для специальностей: «6В08702 – Энергообеспечение сельского хозяйств» и «6В07109 – Электроэнергетика». В учебнике приведены материалы, предусматриваемые программами бакалавриата, а также теоретические сведения, необходимые для углубленного изучения курса, в программах магистратуры и докторантуры. Изложенный в учебнике материал ориентирован на самостоятельное изучение курса. Особое внимание уделено физической сущности процессов в электрических цепях. Приведен порядок расчета электрических цепей для каждого из существующих методов. Рисунки и многочисленные примеры в тексте учебника, способствуют углубленному усвоению курса. Для каждого из глав учебника, составлены тестовые вопросы, закрепляющие знания по изложенному материалу. Приведенные в учебнике инструкции по использованию программ MathCAD и Electronics Workbench, позволяют каждому студенту самостоятельно моделировать и анализировать электрические цепи постоянного и переменного тока, используя персональные компьютеры. Данный учебник, будет полезен для студентов всех специальностей и уровней образования, в учебный план которых входит курс «Теоретические основы электротехники».</t>
  </si>
  <si>
    <t>Теоретические основы электротехники. Линейные электрические цепи 2 часть</t>
  </si>
  <si>
    <t>Электртехниканың теориялық негіздері. Сызықты электрлік тізбектер 1бөлім</t>
  </si>
  <si>
    <t>Оқулықтың мазмұны «6В08702 – Ауыл шаруашылығын энергиямен қамтамасыз ету» және «6В07109 – Электр энергетикасы» мамандықтарына арналған «Электртехниканың теориялық негіздері. Сызықты электрлік тізбектер» курсының типтік оқу бағдарламасына сәйкес келеді. Оқулықта бакалавриат бағдарламасында қарастырылған материалдар және магистратура мен докторантура бағдарламаларында курсты тереңдете оқу үшін қажетті теориялық мәліметтер берілген. Оқулықта берілген материал курсты өз бетінше оқуға бағытталған. Әсіресе, электр тізбектеріндегі үдерістердің физикалық табиғатына баса назар аударылған. Электр тізбектерін қолданыстағы әдістердің әрқайсысымен есептеу тәртібі берілген. Оқулықтағы суреттер мен көптеген мысалдар курсты терең меңгеруге көмектеседі. Әрбір тараудың соңында берілген материал бойынша алған біліміңізді бекітетін тест сұрақтары құрастырылған. Оқулықтағы MathCAD және Electronics Workbench программаларын пайдалану жөніндегі нұсқаулық әрбір студенттің дербес компьютерлерді пайдалана отырып, тұрақты және айнымалы токтың электр тізбектерін өз бетінше модельдеуіне және талдауына мүмкіндік береді. Бұл оқулық оқу жоспарына «Электртехниканың теориялық негіздері» атты курс енгізілген барлық мамандықтардың студенттеріне пайдалы.</t>
  </si>
  <si>
    <t>Электртехниканың теориялық негіздері. Сызықты электрлік тізбектер 2 бөлім</t>
  </si>
  <si>
    <t>Krotov L.D., Keshuov S.A. (Кешуов С.А.)</t>
  </si>
  <si>
    <t>Theoretical basics of electrical engineering. Linear Electric Circuits 1 part</t>
  </si>
  <si>
    <t>Theoretical basics of electrical engineering. Linear Electric Circuits 2 part</t>
  </si>
  <si>
    <t>Начертательная геометрия</t>
  </si>
  <si>
    <t>для технических и технологическихспециальностей.</t>
  </si>
  <si>
    <t>Учебник составлен на основе многолетного опыта преподавания по курсу начертательной геометрии.Темы изложены последовательно доступным языком на основе современной методики преподавания. Задачи выполнены различными подходами, позволяющими анализировать и выбирать наиболее оптимальные варианты решений. Учебник предназначен для студентов технических и технологических специальностей.</t>
  </si>
  <si>
    <t>для технических и технологических специальностей.</t>
  </si>
  <si>
    <t>Ұсынылып отырған еңбек сызба геометрия пәнін ұзақ жылдар бойы оқыту нәтижесінен жинақталған тәжірибе негізінде құрастырылып техникалық жоғары оқу орындары үшін пәннің жаңа бағдарламасына сәйкес жазылған.Тақырыптардың мазмұны оны баяндау, оқушылардың өз беттерімен жеңіл оқылуына, әсіресе сырттай оқушылардың талаптарына сай болуына көңіл аударылған. Әрбір тақырып мысалдар арқылы, әдістемелік шешілімдері көрнекті сызбалармен берілген. Бұл еңбек жоғары техникалық және технологиялық арнаулы орта оқу орындарының студенттеріне ұсынылады, сол сияқты сызу, және сызба геометрия және инженерлік графика пәндерінің оқытушыларына пайдалы.</t>
  </si>
  <si>
    <t>Утебаев А. А.</t>
  </si>
  <si>
    <t>«Биогеохимия және экотоксикология» оқулығыоқу жоспары талаптары және «Биогеохимия және экотоксикология» пәнінің бағдарламасы бойынша құрастырылған. «Биогеохимия және экотоксикология» оқулығындабиогеохимия және экотоксикологияда биогеохимиялық аймақтар, биогеохимиялық айналымдар, қоршаған орта мен адам организміндегіхимиялық элементтердің миграциялануытуралы ақпараттар мен экотоксиканттар, сондай-ақ қолданылатын ұғымдар, термин сөздер, берілген. «Биогеохимия және экотоксикология» оқулығы 5В060800, 6В05210, 6В05211-Экология мамандығының студенттеріне арналған.</t>
  </si>
  <si>
    <t>Қорсақтаушы, азқалдықты және қалдықсыз технологиялар</t>
  </si>
  <si>
    <t>Оқулық дәріс, практикалық сабақтарға және студенттердің өзіндік жұмыстарын өткізу үшін 5В060800, 6В05210, 6В05211-«Экология» мамандығының студенттеріне «Қорсақтаушы, азқалдықты және қалдықсыз технологиялар» пәні бойынша Мемілекеттік жалпыға міндетті білім беру стандарты мен жұмыстық оқу бағдарламасы негізінде барлық керекті мәліметтер енгізіліп құрастырылған.</t>
  </si>
  <si>
    <t>Симтиков Ж.К.</t>
  </si>
  <si>
    <t>Сұлтанбек Қожановтың қоғамдық-саяси және мемлекеттік қызметі (Түркістан кезеңі 1916-1924 ж.ж.)</t>
  </si>
  <si>
    <t>Монография қазақ ұлтының теңдігі, тәуелсіздігі мен болашағы үшін күрескен зиялыларымыздың кернекті өкілі, ХХ ғасырдың аса ірі қоғам және саяси қайраткерлерінің бірі және бірегейі Сұлтанбек Қожанұлы Қожановтың қоғамдық-саяси және мемлекеттік қызметінің Түркістан кезеңін зерттеуге арналған (1916-1924 ж.ж.). Кітап тарихшы мамандарға, мемлекеттік қызметшілерге, саясаттанушыларға, халықаралық қатынастар мен саясаттану ғылымдарын зерттейтін жоғары оқу орындарының студенттері, магистранттар, докторантарына қажет. Сондай-ақ, кітап Түркістан Республикасының тарихы қызықтыратын көпшілік қауымға арналған.</t>
  </si>
  <si>
    <t>Бектанов Б.К.</t>
  </si>
  <si>
    <t>Геодезия (2 томда)</t>
  </si>
  <si>
    <t>землеустройство,кадастр, геодезия и картография</t>
  </si>
  <si>
    <t>Оқулық 6В07307 – «Жерге орналастыру», 6В07308 – «Кадастр» және 6В07301 – «Геодезия және картография» мамандықтарының студенттеріне арналған. Оқулықта теодолиттік және тахеометрлік түсірулер, геометриялық және тригонометриялық нивелирлеу тәсілдері, нивелирлік жұмыстардың түрлері туралы мәліметтер берілген. Өлшеу қателерінің теориясы және геодезиялық торларды өңдеудің математикалық тәсілдері жазылған. Геодезиялық жиілендіру торларын триангуляция, полигонометрия, трилатерация және әртүрлі бұрыштық, ұзындықтық және бұрыштық-ұзындықтық тәсілдерімен құру қарастырылған. Ғаламдық жерсеріктік навигациялық жүйе және бұл жүйені қолдану арқылы жерді межелеу нұсқалары келтірілген</t>
  </si>
  <si>
    <t>пәнінен
 дәрістер жинағы</t>
  </si>
  <si>
    <t>Информац.технологии</t>
  </si>
  <si>
    <t>Дәрістер жинағы «Электроника» пәнінің оқу жоспары мен бағдарламасының талаптарына сай құрылып, курстың барлық қажетті мәліметтерін қамтиды. Дәрістер жинағы 5В070400 - «Есептеу техникасы және бағдарламамен қамтамасыз ету» мамандығының барлық оқу түрі студенттеріне арналған.</t>
  </si>
  <si>
    <t>пәнінен оқулық</t>
  </si>
  <si>
    <t>Оқулық «Компьютерлік графика» пәнінің оқу жоспары мен бағдарламасының талаптарына сай құрылып, курстың барлық қажетті мәліметтерін қамтиды.Оқулық 5В070400 (6В06130) - «Есептеу техникасы және бағдарламалық қамтамасыз ету» мамандығының барлық оқу түрі студенттеріне арналған.</t>
  </si>
  <si>
    <t>Под редакцией: Жәмбек С. Н.</t>
  </si>
  <si>
    <t>Бернияз Күлеев "Қиял сөзі"</t>
  </si>
  <si>
    <t>Бернияз Күлеев өз үні, өз әуенімен қазақ поэзиясындағы белгілі лирик ақындарымыздың бірі. Оның өлеңдері мен поэмалары тереңнен сыр тартар нәзіктігімен ерекшеленеді. Хрестоматия әдебиетшілер, оқытушылар мен студенттер қауымына арналған.</t>
  </si>
  <si>
    <t>Әдебиет және дәуір 1 бөлім (2 томда)</t>
  </si>
  <si>
    <t>Әдеби зерттеулер</t>
  </si>
  <si>
    <t>Кітапта қазақ әдебиетінің тарихы мен теориясына қатысты іргелі мәселелер сөз болады. Ежелгі дәуірдегі қазақ әдебиеті, жыраулық дәуірдегі қазақ поэзиясы, дәстүрлі қазақ поэзиясы, жазба әдебиеттің көрнекті өкілдерінің шығармалары жан-жақты талданып, зерделенеді. Сонымен қатар әлемдік әдеби үдеріс мәселелері де әдебиет теориясы тұрғысынан кеңінен қарастырылып, байыпталады. Кітап әдебиеттану саласымен айналысатын бакалавр, магистрант, доктарант, жалпы әдебиет саласымен айналысатын оқытушыларға арналады.</t>
  </si>
  <si>
    <t>Әдебиет және дәуір 2 бөлім (2 томда)</t>
  </si>
  <si>
    <t>Теориялық әдебиеттану</t>
  </si>
  <si>
    <t>Бұл оқу құралында «Әдебиет теориясы» пәнінің алдында тұрған міндеттер мен мақсаттар сараланып, оны шешудің жолдары қарастырылады. Көркем образ табиғатын, көркем әдебиеттің өнер ретіндегі болмысы, көркем шығарманың сыры мен сипаты, өзіндік бітімі оның көркемдік компоненттері арқылы байыпталады.
 Әдеби даму, әдеби қозғалыс үдерісіндегі ағым, бағыт, көркемдік әдіс пен стиль мәселелері жан-жақты талданып, таразыланады. Оқу құралының соңында терминологиялық ұғымдар сөздігінің минимумы, пәнге байланысты бақылау сұрақтары берілген. Оқу құралы әдебиетшілер мен оқытушыларға, студенттер қауымына арналған.</t>
  </si>
  <si>
    <t>Көркем шығарма және тарих</t>
  </si>
  <si>
    <t>Бұл зерттеуде көркем әдебиеттегі тарихилық мәселелері, тарихилық ұғымы жан-жақты сараланып, әдебиеттану ғылыми тұрғысынан түйін-тұжырымдар жасалынады. Ежелгі және орта ғасырлар әдебиетіндегі, тарихи көркем прозадағы тарихилық сипаты талдау нысанына айналған.Тарих ғылымы мен көркем шығармашылық, көркем шығарма мен тарих ғылымы арасындағы көркемдік-эстетикалық байланыстар сыры таразыланып, байыпталады.Кітап әдебиетшілер, оқытушылар мен студенттер қауымына арналған.«В данном исследовании подробно анализируются исторические проблемы художественной литературы, концепция истории и делаются выводы с научной точки зрения литературной критики. Объектом анализа стала историческая природа античной и средневековой литературы, историческая фантастика.
 Взвешиваются и обогащаются секреты художественно-эстетической связи исторической науки и искусства, искусства и исторической науки. Книга предназначена для писателей, учителей и студентов.</t>
  </si>
  <si>
    <t>М.Әуезовтың «Абай жолы» романының әдеби сында танылу, бағалану тарихы</t>
  </si>
  <si>
    <t>Бұл монографияда М.Әуезовтың «Абай жолы», «Абай» романдарының қазақ, орыс әдеби сынындағы танылу, бағалану жай-күйі қарастырылады. Мұнда баспасөз беттерінде жарық көрген әрқилы әдеби-сын материалдар талдап, таразыланады. Монография құрал әдебиетшілерге, ұстаздар қауымына, магистрант, студенттерге арналған. В монографии рассматривается состояние признания и оценки романов М. Ауэзова «Путь Абая», «Абай» в казахской и российской литературной критике. Он анализирует и взвешивает различные литературные и критические материалы, опубликованные в прессе. Монография предназначена для писателей, преподавателей, магистрантов и студентов.</t>
  </si>
  <si>
    <t>Есиркепова А.М., Тулеметова А.С.,Агабекова Г.Н., Иманбаев А.А.</t>
  </si>
  <si>
    <t>Агроөнеркәсіптік кешенде инвестициялық іс-әрекетті арттыру</t>
  </si>
  <si>
    <t>Аграрлық өнеркәсіп кешені Қазақстан аймақтары үшін экономикалық және әлеуметтік мәні бар сала болып табылады. Бірақ сала көптеген инвесторлар үшін тартымдылығы төмен болып келеді. Аграрлық сектордағы қазіргі инвестициялау және АӨК инвестициялық тартымдылығының өсіміне қаржылық ресурстардың өткір тапшылығы, материалды-техникалық базаның әлсіз дамуы, халықтың төмен қабілетті сұранысы кедергі болып отыр. 
 Осыған байланысты экономиканың аграрлық секторына инвестицияны тарту тетігін және аймақтың АӨК инвестициялық тартымдылығын арттыру әдістерін жетілдіру бойынша зерттеу жүргізу ерекше маңызға ие.
 Монография ғылыми қызметкерлерге, магистранттаға, докторанттарға, оқытушыларға, мемлекеттік басқару органдарына және экономикалық факультет студенттеріне арналған.</t>
  </si>
  <si>
    <t>Нысанбаева С.К. Алипбаев К. А. Әбітай Ә.М.</t>
  </si>
  <si>
    <t>Акустические исследования магнитных тонкопленочных материалов</t>
  </si>
  <si>
    <t>В данной работе дано объяснение магнитная и акустическая характеристика магнитной оперативной системы запоминающего устройства . Рассмотрены магнитные и акустические свойства тонких пленок SiO2/NiFe(d)/Та и SiO2/NiFe(d)/Ru на основе оперативной системы, приведены результаты исследований их положения и оценки в запоминающем устройстве. Монография предназначена для научных работников, преподавателей, докторантов, магистрантов и студентов образовательной программы "Инженерное дело"</t>
  </si>
  <si>
    <t>Тулеметова А.С., Есиркепова А.М., 
 Коптаева Г.П., Маханова Д.К.</t>
  </si>
  <si>
    <t>Құрылыс кәсіпорынның бәсекелік стратегиясын қалыптастыру</t>
  </si>
  <si>
    <t>Соңғы жылдары құрылыс индустриясы кәсіпорындарын аумақтық орналастырудағы сәйкессіздік проблемасы анағұрлым айқын көрінді. Республиканың өнеркәсібі оңтүстік, орталық және шығыс өңірлерде шоғырланған. Құрылыс индустриясы саласындағы компаниялардың көпшілігі шағын және орта кәсіпорындарға жатады. Оларда жаңа технологияға көшу үшін қаржыландыру алу немесе жұмысшыларды қайта оқыту мүмкіндігі сияқты жаңа технологиялар туралы ақпаратқа қол жеткізу шектеулі. Кәсіпорындарға дамудың инновациялық үлгісіне өту үшін едәуір қаржы ресурсы қажет болады. Құрылыс материалдарын өндіру саласында шағын бизнеске кредит беруді дамыту үшін шаралар кешені қажет. Сол үшін құрылыс кәсіпорынның бәсекелік стратегиясын қалыптастыру қажет.
 Монография ғылыми қызметкерлерге, магистранттаға, докторанттарға, оқытушыларға, мемлекеттік басқару органдарына және экономикалық факультет студенттеріне арналған.</t>
  </si>
  <si>
    <t>Есиркепова А.М., Тулеметова А.С., Иманбаев А.А.</t>
  </si>
  <si>
    <t>Предпринимательская деятельность в регионе: современное состояние и прогноз развития</t>
  </si>
  <si>
    <t>В монографии в доступной форме рассмотрены основные вопросы, касающиеся современного состояния предпринимательской деятельности в регионе, а также сделан прогноз развития малого и среднего бизнеса Южно-Казахстанской области до 2020 года. Монография раскрывает важные вопросы, связанные с теорией и практикой регионального предпринимательства. В нем отражены такие вопросы, как понятие бизнеса, современные методы ведения предпринимательской деятельности, его назначение, состав и структура, виды, информационное обеспечение процесса, практические рекомендации к методике составления отдельных разделов бизнес-плана. В пособии представлены возможные риски и пути их преодоления, примеры управления персонала при ведении бизнеса.
 Книга предназначена для студентов, магистрантов, докторантов специальности "Экономика", преподавателей экономических факультетов, предпринимателей, в том числе начинающих.</t>
  </si>
  <si>
    <t>Кәсіпорынның бәсекеге қабілеттілігі</t>
  </si>
  <si>
    <t>Оқу құралында пәннің типтік бағдарламасына сәйкес тақырыптар ашып көрсетілген. Жоғары оқу орындарына арналған оқу құралы студенттердің кәсіпорынның бәсекеге қабілеттілігінің критерийлері, есептеу әдістемелері, жоғарылату жолдары туралы білімімдерін кеңейтеді.
 Оқу құралы экономикалық мамандықтардың студенттеріне, магистранттарға, докторанттарға, кәсіпкерлерге, ғылыми қызметкерлерге, оқытушыларға, мемлекеттік басқару органдарына арналған.</t>
  </si>
  <si>
    <t>Ергожин Е.Е., Бектенов Н.А. , Акимбаева А.М.</t>
  </si>
  <si>
    <t>Полиэлектролиты на основе глицидилметакрилата
 и его сополимеров</t>
  </si>
  <si>
    <t>Книга предназначена для научных и инженерно-технических работников, специализирующихся в области химии и технологии высокомолекулярных соединений и ионного обмена, нефтехимического, органического и неорганического синтезов, научно-исследовательских учреждений химико-технологического профиля, а также для преподавателей, аспирантов и студентов высших учебных заведений.</t>
  </si>
  <si>
    <t>Тленшина Г. М.</t>
  </si>
  <si>
    <t>Историография истории Казахстана до 1917года</t>
  </si>
  <si>
    <t>Учебное пособие по дисциплине «Историография» составлено в соответствии с образовательной программой для специальности 5ВО11400 – «История» КГУ им.Ш.Уалиханова и Типовой учебной программой «Историография» по специальности 050114 – «История», разработанной КазНПУ им. Абая, утвержденной и введенной в действие решением РУМ Совета высшего и послевузовского образования МОН РК 22.06.2006 г.Учебное пособие освещает историю изучения древней, средневековой и новой истории Казахстана. Автор проанализировал широкий круг трудов отечественных и зарубежных исследователей начиная с ХVІІ века по настоящее время. В пособии показаны наиболее значимые проблемы, конепции, новые подходы в изучении дореволюционной истории Отечества. Теоретический и методический материал, имеющийся в учебном пособии поможет студентам в освоении смежных дисциплин. Учебное пособие предназначено для студентов, магистрантов, преподавателей и всех интересующихся историей Отечества.</t>
  </si>
  <si>
    <t>Историческая география</t>
  </si>
  <si>
    <t>Учебно-методическое пособие по дисциплине «Историческая география» составлено в соответствии с образовательной программой для специальности 5ВО11400 – «История» КГУ им.Ш.Уалиханова и Типовой учебной программой «Вспомогательные исторические дисциплины» по специальности 050114 – «История», разработанной КазНПУ им. Абая, утвержденной и введенной в действие решением РУМ Совета высшего и послевузовского образования МОН РК 22.06.2006 г.Учебно-методическое пособие включает в себя силлабус, тезисы лекций, планы семинарских занятий, задания СРС и СРСП, материалы для оценки знаний студентов, список рекомендованной литературы. В пособии показаны наиболее значимые проблемы, конепции, новые подходы в изучении исторической географии Казахстана. Теоретический и методический материал, имеющийся в учебном пособии поможет студентам в освоении смежных дисциплин. Учебно-методическое пособие предназначено для студентов, магистрантов, преподавателей и всех интересующихся историей Отечества.</t>
  </si>
  <si>
    <t>Алипбаев Қ.А., Наурызбаева Г.Қ.</t>
  </si>
  <si>
    <t>Қатты денелер физикасы</t>
  </si>
  <si>
    <t>«Қатты денелер физикасы» атты оқу құралы қатты денелер және конденсирленген күй физикасы пәндерін оқитын мамандық студенттеріне арналып жазылған. Оқу құралы кредиттік технология бойынша оқитын студенттердің өз бетімен жұмыс жасауына және оларға қатты денелер физикасы туралы мағлұматтар беруге мүмкіндік береді. Учебник «Физика твердого тела» предназначен для студентов, изучающих физику твердого тела и физику конденсированного состояния. Учебник позволяет студентам, обучающимся по кредитной технологии, работать самостоятельно и знакомить их с физикой твердого тела.</t>
  </si>
  <si>
    <t>Хизирова М.А. Казиева Г.С.</t>
  </si>
  <si>
    <t>Основы построения телекоммуникационных систем</t>
  </si>
  <si>
    <t>Механика.Радио,робототехника</t>
  </si>
  <si>
    <t>В представленном учебнике обобщены, систематизированы и представлены сведения о современных технологиях передачи данных в телекоммуникационных системах. Учебник предназначено для студентов, обучающихся по специальности «Радиотехника, электроника и телекоммуникации».</t>
  </si>
  <si>
    <t>Хизирова М.А.</t>
  </si>
  <si>
    <t>Телекоммуникациялық жүйелер мен желілірді құру негіздері</t>
  </si>
  <si>
    <t>Ұсынылған оқулықта IP пакеттерінің тақырыптары компрессиясының қазіргі заманғы технологиялары туралы мәліметтер жинақталған, жүйелендірілген және ұсынылған. Оқулық «Радиотехника, электроника және телекоммуникациялар» мамандығы бойынша оқитын студенттерге арналған.</t>
  </si>
  <si>
    <t>Бөкен Г.С., Жәмбек С.Н.,</t>
  </si>
  <si>
    <t>ХІХ ғасырдағы қазақ әдебиеті» атты оқу құралында ХІХ ғасырдағы қазақ әдебиеті дамуының мазмұнындағы реализм, романтизм тәрізді көркемдік әдістердің көріністері, ауызша және жазбаша ақындық дәстүр табиғаты, жыраулық поэзия сілемдерінің сақталуы, ежелгі түркілік, шығыстық жазба әдебиетімен сабақтастық мәселелері қарастырылады. Кітап студенттер мен магистранттар, доктаранттарға әдебиетші ұстаздарға, жалпы өлкенің әдебиеті мен рухани мұрасына қызығушылық танытатын қалың оқырман қауымға арналады.В учебнике «Казахская литература XIX века» рассматриваются вопросы развития казахской литературы XIX века, проявления таких художественных приемов, как реализм, романтизм, характер устных и письменных поэтических традиций, сохранение жырауской поэзии, преемственность с древнетюркская и восточная письменная литература. Книга предназначена для студентов, магистрантов, докторантов, учителей литературы, широкой общественности, интересующейся литературой и духовным наследием региона.</t>
  </si>
  <si>
    <t>Есиркепова А.М., Агабекова Г.Н.</t>
  </si>
  <si>
    <t>Экономикалық қауіпсіздікті басқару</t>
  </si>
  <si>
    <t>Оқу құралында пәннің типтік бағдарламасына сәйкес тақырыптар ашып көрсетілген. Жоғары оқу орындарына арналған оқу құралы студенттердің, мемлекеттің, кәсіпорынның, мемлекеттің экономикалық қауіпсіздігін қамтамасыз ету саласында, онда мемлекеттің ролі туралы кешенді түсінік қалыптастыру салада білім мен дағдыларын қалыптастыру.
 Оқу құралы экономикалық мамандықтардың студенттеріне, магистранттарға, докторанттарға, кәсіпкерлерге, ғылыми қызметкерлерге, оқытушыларға, мемлекеттік басқару органдарына арналған.</t>
  </si>
  <si>
    <t>Садовская В.С., Ремизов В.А.,Сапарова Ю.А., Қарамолдаева Д.О.</t>
  </si>
  <si>
    <t>Коммуникативті мәдениет негіздері</t>
  </si>
  <si>
    <t>Оқу құралы коммуникативтік байланыстар мен қатынастардың адамдар арасындағы жүздесу үдерісі мәселесіне арналған, коммуникативті мәдениет сұрақтарының теориясы мен практикасы қамтылған, сондай-ақкоммуникативті қарым-қатынастарды дамытуға арналған тренингтік бағдарламасы бар бөлімдер берілген. 
 Кітап ең алдымен мәдениет саласына мамандар дайындайтын, ЖОО және колледждердің ҚРМЖБС сәйкес, базалық пәндер циклында көрсетілген коммуникативті мәдениет негіздері пәнін игеретін мәдени-тынығу жұмысы мамандығы студенттеріне арналған. Оқу құралы материалдары сондай-ақ педагогикалық оқу орындары және басқада гуманитарлық және гуманитарлық емес профильдегі білім алатын студенттерге, қарым-қатынас теориясы, тұлғааралық қатынастар технологиясы, өзін-өзі коррекциялау және бақылау технологиялары қызықтыратын оқырмандарға да пайдалы.</t>
  </si>
  <si>
    <t>Нугусова А., Стамбекова Ә.С., Стамбеков Қ.С.</t>
  </si>
  <si>
    <t>Дамуында ауытқуы бар балаларды еңбекке баулу</t>
  </si>
  <si>
    <t>Бұл оқу-әдістемелік құрал мұғалімдер дайындайтын жоғары оқу орындарының «Педагогика және психология» факультетіне арналған. Ұсынылып отырған құралда дамуында ауытқуы бар балаларды еңбекке баулудың теориялық негіздері мен оларды еңбекке баулу әдістемесі қарастырылған. Оқу-әдістемелік құрал «Дефектология» мамандығы студенттеріне, оқытушыларына, докторанттары мен магистранттарына, ауытқуы бар балалармен жұмыс жасайтын мамандарға, көмекші мектеп мұғалімдеріне арналған.</t>
  </si>
  <si>
    <t>Мукажанова Ж.Б., Саньязова Ш.К.</t>
  </si>
  <si>
    <t>Аналитикалық химия. 1 бөлім</t>
  </si>
  <si>
    <t>Оқу құралы аналитикалық химияның негізгі теориялық ұғымдарын, аналитикалық химия курсының бөлімдері: сапалық және сандық талдауды сипаттайды. Оқулықтың әр тарауының соңында сұрақтар мен тапсырмалар бар, олардың шешімі материалдарды тереңірек зерттеуге және студенттердің өзіндік жұмысын ұйымдастыруына ықпал етеді. Мәселелерді шешу үшін қажетті кестелер мен сызбанұсқалар «Қосымшалар» бөлімінде берілген.
 Оқу құралы теориялар мен арнайы зертханалық жұмыстардың үлкен жиынтығын құрайды. Оқулық Мемлекеттік білім беру стандарты мен аналитикалық химия бойынша бағдарламаға сәйкес жоғары оқу орындарының химия мамандықтарының бакалаврлары үшін құрастырылды.</t>
  </si>
  <si>
    <t>Аналитикалық химия. 2 бөлім</t>
  </si>
  <si>
    <t>Оқу құралы аналитикалық химияның негізгі теориялық ұғымдарын, аналитикалық химия курсының бөлімдері: сапалық және сандық талдауды сипаттайды. Оқулықтың әр тарауының соңында сұрақтар мен тапсырмалар бар, олардың шешімі материалдарды тереңірек зерттеуге және студенттердің өзіндік жұмысын ұйымдастыруына ықпал етеді. Мәселелерді шешу үшін қажетті кестелер мен сызбанұсқалар «Қосымшалар» бөлімінде берілген.
  Оқу құралы теориялар мен арнайы зертханалық жұмыстардың үлкен жиынтығын құрайды.
 Оқулық Мемлекеттік білім беру стандарты мен аналитикалық химия бойынша бағдарламаға сәйкес жоғары оқу орындарының химия мамандықтарының бакалаврлары үшін құрастырылды.</t>
  </si>
  <si>
    <t>Абдрахманова Г. Х.</t>
  </si>
  <si>
    <t>Оқу құралына мамандық бойынша модульді оқыту сабақтарының жоспары, лексикалық тақырыптарды оқыту үлгілері, сұхбаттар, құжат үлгілері, тесттік сұрақтар, қосымша материалдар мен глоссарий берілген. Берілген мәтіндер студенттердің қызығушылығын арттыра алады. Әлеуметтік жұмыс мамандығы бойынша оқитын студенттердің қазақ тілінде сөйлеу деңгейін дамыту үшін және әлеуметтік қызметкерлерге арналған.</t>
  </si>
  <si>
    <t>Основы химии координационных соединений. Часть 1</t>
  </si>
  <si>
    <t>В учебном пособии отражены теоретические положения и основные понятия координационной химии. В ней приведены сведения по строению, свойствам, химической связи в координационных соединениях, а также по кинетике и мехенизмам реакций сих участием. Пособие подготовлено на основе лекций, читаемых студентам и магистратам Евразийского национального университета им. Л.Н. Гумилева. Теоретический материал отражен в базовых задачах и вопросах для контроля, приводятся лабораторные опыты. Для самостоятельной оценки знаний обучаемый может воспользоваться предлагаемыми тестами и вопросами различных уровней сложности.
 Учебное пособие предназначено для студентов и магистрантов химических специальностей вузов.</t>
  </si>
  <si>
    <t>Основы химии координационных соединений. Часть 2</t>
  </si>
  <si>
    <t>Новая история зарубежных стран (XVI в. – 1918 г.). Т. 1, Ч. 3 Страны Западной Европы (вт.пол. XVI в. – 1918 г.). Первая мировая война (1914-1918)</t>
  </si>
  <si>
    <t>В учебном пособии раскрывается становление капиталистических отношений, социально-экономическое и политическое развитие стран Европы, Америки и Азии с периода Великих географических открытий и до окончания первого глобального конфликта в истории человечества – Первой мировой войны. В учебнике нашли отражение изменения в духовной сфере зарубежных стран, зарождение основных идеологических учений – европоцентризма, пангерманизма, пантюркизма, панисламизма и др., повлиявших на политическическое развитие европейских и азиатских народов. Рекомендуется для обучающихся по профилирующим специальностям «Международные отношения», «Регионоведение», а также для всех, интересующихся историей зарубежных стран в новое время.</t>
  </si>
  <si>
    <t>Новая история зарубежных стран (XVI в. – 1918 г.). Т. 1, Ч. 2 Северная и Латинская Америки, Россия и страны Азии</t>
  </si>
  <si>
    <t>Новая история зарубежных стран (XVI в. – 1918 г.). Т. 1, Ч. 1 Страны Западной Европы (XVI в. – пер. пол. XIX в.)</t>
  </si>
  <si>
    <t>Учебное пособие Цветное А5</t>
  </si>
  <si>
    <t>Новейшая история зарубежных стран (1918 – конец 2010-х гг.). Т. 2, Ч. 1 Страны Западной Европы и США в межвоенный период и Вторая мировая война (1939-1945 гг.). 1918-1945 гг.</t>
  </si>
  <si>
    <t>В учебном пособии раскрывается проблемы общественно-политического и социально-экономического развития ведущих стран Европы, Америки и Азии с периода окончания Первой мировой войны и до конца 2010-х годов. Осуществлён анализ предпосылок и причин II мировой войны, её ход и последствия, проблемы послевоенного развития ведущих зарубежных стран, распад колониальной системы, переход от биполярной системы к многополярному миру. В учебнике нашли отражение процессы глобализации, усиления взаимозависимости всех стран и регионов мира, развития информационной революции, преображающей привычные ритмы жизни и быт, сознание современных людей. Рекомендуется для обучающихся по профилирующим специальностям «Международные отношения», «Регионоведение», а также для всех, интересующихся историей зарубежных стран в новейшее время.</t>
  </si>
  <si>
    <t>Новейшая история зарубежных стран (1918 – конец 2010-х гг.). Т. 2, Ч. 2 Страны Европы, Америки, Азии и Африки (1945 – конец 2010-х гг.)</t>
  </si>
  <si>
    <t>Новейшая история зарубежных стран (1918 – конец 2010-х гг.). Т. 2, Ч. 3 СССР, Россия и страны Центральной и Юго-Восточной Европы</t>
  </si>
  <si>
    <t>Учебное пособие Цветное А7</t>
  </si>
  <si>
    <t>Адилбеков М.А.</t>
  </si>
  <si>
    <t>Басқару жүйелерінің диагностикасы және сенімділігі</t>
  </si>
  <si>
    <t>Басқару жүйелерін диагностикалау және сенімділік негіздері қарастырылған: техникалық қызмет көрсету, жөндеу, жұмыс жасау қауіпсіздігі, техниканың бас тартпай жұмыс істеу негіздері, сенімділік теориясының негізгі түсініктері, сенімділік теориясының математикалық негіздері, сенімділіктің сандық көрсеткіштерінің классификациясы және оларды таңдау жолдары берілген. Технологиялық жабдықтар жүйесін структуралық талдау әдістері жасалынған. Басқару жүйелерінің сенімділіктерін анықтауға арналған есептерден мысалдар келтірілген. Оқу құралы «Басқару жүйелерінің диагностикасы және сенімділік» пәнін оқып, зерттейтін «Автоматтандыру және басқару» мамандығының студенттері және колледж оқу орындарына арналған</t>
  </si>
  <si>
    <t>Абдукаримов С. (Әбдікәрімов С.Ә.)</t>
  </si>
  <si>
    <t>Мұнайгаз саласындағы энергия қорларын үнемдеу технологиясы</t>
  </si>
  <si>
    <t>«Мұнайгаз саласындағы энергия қорларын үнемдеу технологиясы» атты оқу құралында мұнай және газ салаларындағы кәсіпорындарда энергия қорларын үнемдеудің жолдары және ондағы басқа отын-энергетикалық және екіншілік энергия қорларын тиімді пайдаланудағы өзекті мәселелер тереңірек қарастырылған.
 Сонымен қатар, мұнай және газ кәсіпшіліктеріндегі әртүрлі энергия қорларын үнемдеушілік технологиясымен және екіншілік энергия қорларының (ЕЭҚ) шығынын азайту жолдары, сондай-ақ мұнай және газ кәсіпшілігіндегі энергия үнемдеушіліктің мәселелері және проблемаларымен келешек мамандарды таныстыру.</t>
  </si>
  <si>
    <t>Нұғысова А. (Нугусова А.), Жолтаева Г.Н.</t>
  </si>
  <si>
    <t>Болашақ мұғалімді 12-жылдық білім беруге көшу жағдайындағы кәсіби іс-әрекетке даярлау</t>
  </si>
  <si>
    <t>Бұл оқу-әдістемелік құралы мұғалімдер дайындайтын жоғары оқу орындарының «Педагогика және психология», «физика-математика» факультеттерінің барлық мамандықтарына ұсынылады. Бұл құралда болашақ мұғалімді 12-жылдық білім беруге көшу жағдайындағы кәсіби іс-әрекетке даярлаудың теориялық және әдістемелік мәселелері қарастырылған. Бұл материалдар үш арнайы курстарға жинақталған. Оқу-әдістемелік құралда курстардың әрқайсысының оқу-әдістемелік кешендері: лекциялық, практикалық сабақтары, студенттердің өздігінен орындайтын жұмыстары, сондай-ақ білімді бақылау, есепке алу және бағалауға қажетті материалдар ұсынылған.</t>
  </si>
  <si>
    <t>Нұғысова А. (Нугусова А.), Сеитова С.М.</t>
  </si>
  <si>
    <t>Математика бастауыш курсының негіздері</t>
  </si>
  <si>
    <t>Бұл оқу құралы мұғалімдер дайындайтын жоғары оқу орындарының «Педагогика және психология», «физика-математика» факультеттерінің барлық мамандықтарына ұсынылады. 
 Жоғары білім берудің мемлекеттік стандарттарына сәйкес «Педагогика және бастауыш оқыту әдістемесі» мамандығының типтік бағдарламасының желісімен «Педагогика және бастауыш оқыту әдістемесі» мамандығы бойынша оқитын жоғары оқу орындарының студенттеріне – болашақ бастауыш мектеп пен математика мұғалімдеріне, жаратылыстану-математикалық және математиканы оқытудың теориясы мен әдістемесі пәндерінің оқытушыларына, магистранттары мен докторанттарына, сол сияқты бастауыш және жалпы орта білім беретін мектептердің мұғалімдеріне арналған.</t>
  </si>
  <si>
    <t>Әбдікәрімов С.Ә., (Абдукаримов С.) Төлеуов Қ.Т.</t>
  </si>
  <si>
    <t>Газтурбиналы газ айдағыш агрегаттар</t>
  </si>
  <si>
    <t>Оқу құралында компрессорлық станциялардың (КС) табиғи газды сығу үшін пайдаланатын газтурбиналы ортадан тепкіш айдағыштарға байланысты мәселелер қарастырылған. Газтурбиналы газ айдағыш агрегаттарды пайдаланатын компрессорлық станцияларға жеке нысан есебінде сипаттама берілген. Сондай-ақ, әр түрлі таңғыштардағы газ айдағыш агрегаттардың (ГАА) қосылуындағы компрессорлық станциялардың технологиялық сұлбалары; газтурбиналы қозғалтқыштардың және газ айдағыш агрегаттардың түрлері; газ құбыры мен газтурбиналарның және газ айдағыштардың арасындағы өзара байланыстары қарастырылған. Газ айдағыш агрегат құрылымдарының ерекшеліктері және олардың сипаттамалары келтірілген.</t>
  </si>
  <si>
    <t>Учебно-методическое пособие содержит тестовые задания различных видов, задания и задачи школьных олимпиад последних лет с ответами, глоссарий по биологии.Олимпиадные задания различной степени сложности и оригинальности позволяют объективно оценивать ответы учащихся с учетом современных требований Пособие предназначено для учителей биологии, учащихся, абитуриентов для подготовки к олимпиадам по биологии и конкурсным экзаменам в ВУЗы</t>
  </si>
  <si>
    <t>Жанбиров Ж.Ғ., Битилеуова З.К., Сaбралиев Н.С.</t>
  </si>
  <si>
    <t>Автокөлік логистикасы-жол қозғалысының қауіпсіздігі. 1 том</t>
  </si>
  <si>
    <t>Оқулық Республикалық оқу-әдістемелік кеңесінің «Көліктер қызметтері» бағытындағы мамандар дайындау Оқу-әдістемелік бөлімінің шешімімен ұсынылған.Хаттама №1, 06.12.2019ж. Бұл оқулықтың мақсаты болашақ мамандардың жол қозғалысы қауіпсіздігі мен ұйымдастыру мәселелерін жүргізетін мекемелерде табысты жұмыс істеу үшін қажетті білімі мен дағдыларын қалыптастыру және көшелер мен жолдар бойынша көлік құралдары мен жаяу жүргіншілердің қауіпсіз және тиімді қозғалысы үшін қажетті жағдайлар жасау болып табылады. Оқулық 5В09100-"Қозғалыс тасымалдарын ұйымдастыру және көлікті пайдалану", 5В090900 -Логистика (салалар бойынша) мамандығының бакалаврларына және 6М090100- "Қозғалыс тасымалдарын ұйымдастыру және көлікті пайдалану", 6М090900 Логистика (салалар бойынша), сондай-ақ, жоғары оқу орындарының магистранттарына арналған.</t>
  </si>
  <si>
    <t>Жанбиров Ж.Ғ., Битилеуова З.К., Абибуллаев С.Ш., Сaбралиев Н.С.</t>
  </si>
  <si>
    <t>Автокөлік логистикасы-жол қозғалысының қауіпсіздігі. 2 том</t>
  </si>
  <si>
    <t>Оқулық Республикалық оқу-әдістемелік кеңесінің «Көліктер қызметтері» бағытындағы мамандар дайындау Оқу-әдістемелік бөлімінің шешімімен ұсынылған.Хаттама №1, 06.12.2019ж.Бұл оқулықтың мақсаты болашақ мамандардың жол қозғалысы қауіпсіздігі мен ұйымдастыру мәселелерін жүргізетін мекемелерде табысты жұмыс істеу үшін қажетті білімі мен дағдыларын қалыптастыру және көшелер мен жолдар бойынша көлік құралдары мен жаяу жүргіншілердің қауіпсіз және тиімді қозғалысы үшін қажетті жағдайлар жасау болып табылады. Оқулық 5В09100-"Қозғалыс тасымалдарын ұйымдастыру және көлікті пайдалану", 5В090900 -Логистика (салалар бойынша) мамандығының бакалаврларына және 6М090100- "Қозғалыс тасымалдарын ұйымдастыру және көлікті пайдалану", 6М090900 Логистика (салалар бойынша), сондай-ақ, жоғары оқу орындарының магистранттарына арналған.</t>
  </si>
  <si>
    <t>Таймасов Б.Т.</t>
  </si>
  <si>
    <t>Специальная технология вяжущих материалов (в 2-х т.)</t>
  </si>
  <si>
    <t>Химия, Химич. Технология</t>
  </si>
  <si>
    <t>В учебнике изложены технологические процессы производства гипсовых, известковых, магнезиальных вяжущих веществ, смешанных и специальных цементов, сухих строительных смесей, хризотилцементных, силикатных, бетонных и железобетонных изделий. Описаны сырьевые материалы, нетрадиционное сырье и добавки, методы обжига гипса и извести, формования гипсовых, хризотилцементных, силикатных и бетонных изделий, тепловлажностной обработки изделий и конструкций. Описаны современные агрегаты и технологии для обжига гипса и извести, процессы формования, гидратации и твердения изделий. Показаны пути интенсификации процессов и снижения расхода топлива на обжиг, повышения производительности агрегатов. Приведены новые составы вяжущих и сухих смесей, малоэнергоемкие и ресурсосберегающие технологии. Показаны методы утилизации отходов, снижения выбросов, охраны окружающей среды. Учебник предназначен для студентов специальности 5В075300 (ОП 6В07190) - Химическая технология тугоплавких неметаллических и силикатных материалов.</t>
  </si>
  <si>
    <t>Таймасов Б.Т., Адырбаева Т.А.</t>
  </si>
  <si>
    <t>Планирование, постановка экспериментов в технологии вяжущих материалов</t>
  </si>
  <si>
    <t>В учебнике рассмотрены методы исследования химико-минералогического состава природных сырьевых материалов, техногенных продуктов, вяжущих веществ методами РФА, ДТА. РЭМ и др., подбора составов сырьевых смесей, методы помола и приготовления сырьевых шихт, обжига и получения клинкера, цемента, гипсовых и магнезиальных вяжущих веществ, показаны методы изучения влияния температуры и продолжительности обжига на усвоение СаО, процессы спекания и микроструктуру клинкера, приведены методы стандартных испытаний цементов и других вяжущих материалов. 
  Учебник предназначен для студентов специальности 5В075300 (ОП 6В07190) – Химическая технология тугоплавких неметаллических и силикатных материалов.</t>
  </si>
  <si>
    <t>Таймасов Б.Т., Қуандықова А.Е.</t>
  </si>
  <si>
    <t>Тұтастырғыш заттардың арнайы технологиясы пәні бойынша дәрістер жинағы</t>
  </si>
  <si>
    <t>Дәрістер жинағы 6В07190 (5В075300) – Балқуы қиын бейметалл және силикатты материалдардың химиялық технологиясы мамандығының ТОБ талаптарына және оқу бағдарламасына сай құрастырылған. Бұл лекциялар жинағында бағдарлама бойынша сабақтарды өткізуге, технологиялық есептерді шығаруға, технологиялық схеманың негізін және тұтастырғыш материалдарды және бұйымдарды өндіру тәсілін үйренуге болады. Лекциялар жинағында пәннің негізгі бөлімдері: ауалық тұтастырғыш заттардың, арнайы цементтердің, хризотилцемент бұйымдардың, силикатты бетон мен кірпіштің, құрғақ құрылыс қоспалардың, ауыр және жеңіл бетонның, жіктелуі, құрамы, шикізат материалдары, өндіру технологиясы, технологиялық процестерді жүргізу жолдары, олардың қасиеттері, гидратацияланып қатаюы, төзімділігі көрсетілген. Дәрістер жинағы 6В07190 (5В075300) – Балқуы қиын бейметалл және силикатты материалдардың химиялық технологиясы мамандығының студенттеріне арналған.</t>
  </si>
  <si>
    <t>Математикалық талдау-3. Екінші бөлім. Есептер жинағы</t>
  </si>
  <si>
    <t>Математикалық талдау-3. Үшінші бөлім. Есептер жинағы</t>
  </si>
  <si>
    <t>Taimasov B.T. (Таймасов Б.), Abdullin A.A.</t>
  </si>
  <si>
    <t>Planning, statement of experiments in technology of the binding materials</t>
  </si>
  <si>
    <t>The textbook examines methods for studying the chemical and mineralogical composition of natural raw materials and man-made products, selection of raw material mixtures, methods for grinding and preparing raw materials, firing and obtaining clinker, cement, gypsum and magnesia binders, shows methods for studying the effect of temperature and duration of firing on the assimilation of CaO, sintering processes and the microstructure of clinker, and provides methods for standard testing of cements and other binders. 
 The textbook is intended for students of specialty 5B075300-Chemical technology of infusible non-metallic and silicate materials; Educational program "6B07190 - Chemical technology of infusible non-metallic and silicate materials" В учебнике рассматриваются методы изучения химического и минералогического состава природного сырья и техногенных продуктов, выбор сырьевых смесей, способы измельчения и подготовки сырья, обжига и получения клинкерных, цементных, гипсовых и магнезиальных вяжущих, показаны методы получения изучает влияние температуры и продолжительности обжига на ассимиляцию CaO, процессы спекания и микроструктуру клинкера, а также предоставляет методы для стандартных испытаний цементов и других вяжущих. Учебник предназначен для студентов специальности 5В075300-Химическая технология неплавких неметаллических и силикатных материалов; Образовательная программа «6В07190 - Химическая технология плавких неметаллических и силикатных материалов».</t>
  </si>
  <si>
    <t>Таймасов Б.Т., Даулетияров М.С., Қуандықова А.Е.</t>
  </si>
  <si>
    <t>Тұтастырғыш материалдар технологиясындағы эксперименттерді жоспарлау, қою</t>
  </si>
  <si>
    <t>Оқулықта табиғи шикізат материалдарының, техногендік өнімдердің, тұтқыр заттардың химиялық-минералогиялық құрамын РФА, ДТА, РЭМ әдістерімен зерттеу әдістері қарастырылған. Шикізат қоспаларының құрамын таңдау, шикізат шихталарын ұнтақтау және дайындау, клинкерді, цементті, гипсті және Магнезиалдық тұтастырғыш заттарды күйдіру және алу әдістері, күйдірудің температурасы мен ұзақтығының СаО-ны игеруге әсерін зерттеу әдістері, клинкердің күйдіру процестері мен микроқұрылымы көрсетілген, цементтер мен басқа да тұтастырғыш материалдарды стандартты сынау әдістері келтірілген. Оқулық «5В075300 (6В07190 БББ) - Балқуы қиын бейметалл және силикатты материалдардың химиялық технологиясы» мамандығының студенттеріне арналған</t>
  </si>
  <si>
    <t>Изтаев Б. А., Магамедов Г.О., Искакова Г.К,</t>
  </si>
  <si>
    <t>Инновационные технологии макаронных изделий функционального назначения</t>
  </si>
  <si>
    <t>В монографии приведены научные основы инновационной технологии макаронных изделий на основе муки из зерновых, бобовых, масличных культур, плодово-ягодных и овощных порошков, обеспечивающие создание продуктов функционального назначения. Излагаются результаты комплексных исследований, направленных на разработку технологии макаронных изделий функционального назначения. Для обоснования целе- сообразности использования зерновых, бобовых, масличных культур, плодово-ягодных и овощных порошков в качестве биологически активных добавок для обогащения макарон- ных изделий приведены результаты исследования по изучению пищевой ценности и хи- мического состава всех перечисленных видов муки, порошков и проведен сравнительный анализ с пшеничной мукой. Предназначена для магистрантов, студентов технологических вузов, научных работ- ников. Настоящая монография выполнена в рамках средств грантового проекта МОН РК на 2012-2014 гг.</t>
  </si>
  <si>
    <t>Шевчук Е.П., Бектасова Г.С.</t>
  </si>
  <si>
    <t>Краткий курс лекций по теоретической механике</t>
  </si>
  <si>
    <t>Учебное пособие содержит краткий курс лекций по теоретической механике, составленный для образовательных программ естественно-научного направления.
 Данное учебное пособие предназначено для студентов и магистрантов физических направлений для подготовки к семинарским занятиям, контрольным работам, сдаче рейтингов и итогового экзамена по дисциплине «Теоретическая механика».</t>
  </si>
  <si>
    <t>Теоретическая механика. Статика</t>
  </si>
  <si>
    <t>Учебное-методическое пособие</t>
  </si>
  <si>
    <t>Учебно-методическое пособие «Теоретическая механика. Статика» имеет цель – ознакомить студентов, магистрантов с наиболее общими примерами и методами решения задач по теоретической механике. В данном пособии приведен теоретический материал по разделу «Теоретическая механика. Статика», формулы, уравнения, необходимые для решения задач, которые сопровождаются подробными пояснениями. Из изложенного курса лекций по статической механике большое внимание уделяется на то, как общие принципы статической механики применяются в действии, при решении конкретных задач на практике, а так же имеются задачи для самостоятельного решения. Образовательное, политехническое и воспитательное значение задач в курсе теоретической механике высшей школы трудно переоценить, без их решения курс теоретической механики не может быть усвоен. Данное учебно-методическое пособие помогает студенту анализировать задачи, логически мыслить, выполнять чертежи, графики, производить расчеты, использовать при самостоятельной работе. Учебно-методическое пособие предназначено для студентов, магистрантов и для молодых преподавателей специальностей естественно-научных направлений</t>
  </si>
  <si>
    <t>Байбактина А.Т.</t>
  </si>
  <si>
    <t>«Python-да қосымшалар құру» пәнінен дәрістер жинағы</t>
  </si>
  <si>
    <t>Коллекция лекций</t>
  </si>
  <si>
    <t>Физико-математический</t>
  </si>
  <si>
    <t>Дәрістер жинағы  жоғары оу орындарының ақпараттық-коммуникациялық технологиялар саласы студенттерінің Python тілінде программалау мүмкіндіктерін жүйелі түрде оқып-үйренуіне арналған. Жинақта студенттердің жүйелі түрде ойлау қабілетін дамыту және тиімді де сенімді программаларды құрудың іргелі принциптерін үйретуге, Python тілінің негізгі түсініктерін, функцияларын, операторлары мен конструкцияларын, негізгі құрылымдарын үйретуге, алгоритмдік концепциялар мен модельдерін өңдейтін алгоритмдер мен есептеулерді жүзеге асыру тәсілдеріне машықтандыруға бағытталған дәрістер – теориялық материалдары мен мысалдары қарастырылған. Дәрістер жинағы студенттердің өзіндік жұмысын тиімді ұйымдастыруға, ал оқытушылардың дәрісті жүргізуге басшылыққа ала отырып қолдануына арналған.</t>
  </si>
  <si>
    <t>Байбактина А.Т., Урдабаева Г.Ж., Калкабаева З.К.</t>
  </si>
  <si>
    <t>«Python-да қосымшаларды құру» пәнінен практикалық және лабораториялық жұмыстарды орындауға арналған әдістемелік нұсқаулар</t>
  </si>
  <si>
    <t>Тәжірибелік және зертханалық жұмыстарға арналған әдістемелік нұсқаулар</t>
  </si>
  <si>
    <t>Информатика и программное обеспечение</t>
  </si>
  <si>
    <t>Әдістемелік нұсқау жоғары оу орындарының ақпараттық-коммуникациялық технологиялар саласы студенттерінің Python тілінде программалау мүмкіндіктерін жүйелі түрде оқып-үйренуіне, дағдылануына арналған. Әдістемелік нұсқауда құрылымдық базалық структуралардан бастап, массивтермен, файлдармен жұмыс жасау, функция мен рекурсиялық функцияларды құру, тізімдер түрлерін, динамикалық құрылымдарды өңдеу, оның негізінде қолданушы анықтаған графиктік интерфейсті (GUI) қосымшалар құру, өңдеу мүмкіндіктерін жүзеге асыру жолдарын түсіндіруге, бекітуге арналған материалдар және өзбетінше орындауға арналған тапсырмалар қарстырылған. Әдістемелік нұсқау студенттердің өзіндік жұмысын тиімді ұйымдастыруға, ал оқытушының практикалық және лабораториялық сабақтарды жүргізуде тиімді қолдануына арналған.</t>
  </si>
  <si>
    <t>Казагачев В.Н.Айткалиев Г.С.Бухарбаев М.А.</t>
  </si>
  <si>
    <t>Основы автоматики и автоматизация технологических процессов</t>
  </si>
  <si>
    <t>В учебном пособии изложены основы автоматики и автоматизации процессов, связанных с производством стройматериалов, поточно- транспортных и подъемно-транспортных систем. Значительное внимание уделено измерительным преобразователям (датчикам) технологических параметров. Изложены основы теории автоматического регулирования. Рассмотрены современные технологии автоматизации на цементных, бетонных и кирпичных заводах.Пособие предназначено для студентов всех форм обучения по на- правлениям: 6В07311 – «Строительство» 6В007111 – «Автоматизация и управление», 6В06112 – «Вычислительная техника и программное обеспечение», 6B06111 – «Информационные системы».</t>
  </si>
  <si>
    <t>Санитарлық микробиология</t>
  </si>
  <si>
    <t>Биология, Биотехнология</t>
  </si>
  <si>
    <t>Оқу құралы 5В070100-биотехнология мамандығы бойынша жоғары кәсіптік білім берудің мемлекеттік білім беру стандартына сәйкес жазылған. Оқу құралында санитарлық микробиология пәні мен міндеттері, топырақ, су және ауа микрофлорасы, жұқпалы аурулар қоздырғыштарына жалпы сипаттама, ет, сүт, балық және жұмыртқа өнімдерінің микробиологиясы, ет және сүт кәсіпорындарын зарарсыздандыру тәсілдері, сондай-ақ нан, жарма, макарон және кондитер өндірісінің микробиологиясы туралы жалпы мәліметтер қарастырылған.</t>
  </si>
  <si>
    <t>Tәжібaй С. Д., Қасымбек Ж.Н.</t>
  </si>
  <si>
    <t>Қoлдaнбaлы механика. (2 томда)</t>
  </si>
  <si>
    <t>Ұcынылып oтыpғaн oқулықтa машина мен мexaнизмдepдің құpылымы, кинематикасы мен динамикасы, құрылымдарды әр түpлі cыpтқы күш әcep еткенде бepіктіккe, қaтaңдыққa есептеу жолдары, машина бөлшeктepінің өлшeмдepін aнықтaп, құрылымын құpу жолдары қapacтыpылғaн. Kітaп стандарттардың (ИСО, МЕСТ) талаптарына cәйкecтeліп жaзылғaн.Оқулық жoғapы oқу орындары cтудeнттepінe apнaлғaн, сонымен қaтар тexникaлық және кәсіптік cтудeнттepі жәнe өндіpіcтe қызмет aтқapып жүpғeн инженер құрылымшылар мен технологтар жәнe техник мамандары да пайдалануына болады.</t>
  </si>
  <si>
    <t>Изтаев А.И., Пунков С.П., Шаймерденова Д.А., Изтаев Б.А.</t>
  </si>
  <si>
    <t>Технология и менеджмент элеваторной промышленности (в 2-х т.)</t>
  </si>
  <si>
    <t>Приведена структура элеваторной промышленности и классификация зернохранилищ. Рассмотрены количественно-качественные характеристики зерна, поступающего на хлебоприемные предприятия, и его физические свойства в приложении к различным типам зернохранилищ.
 Учебник рекомендуется для высших учебных заведений, готовящих кадры для системы хлебопродуктов по специальности «Технология хранения и переработки зерна» и «Технология послеуборочной обработки зерна и элеваторной промышленности»</t>
  </si>
  <si>
    <t>Изтаев А.И., Кулажанов Т.К., Шаймерденова Д.А., Уажанова Р.У., Оспанкулова Г.Х., Изтаев Б.А., Сакенова Б.А.</t>
  </si>
  <si>
    <t>Инновационные технологии глубокой переработки зернового сырья в новые продукты</t>
  </si>
  <si>
    <t>В монографии приведены традиционные и нетрадиционные культуры, тех- нология их глубокой переработки для получения нативного крахмала из зерно- вых культур и сахаристых крахмалопродуктов, мальтозных сиропов различного углеводного состава, глюкозных сиропов из соргового крахмала и из крахмала тритикале, рассмотрен процесс кристаллизации гидратной глюкозы, изучены технологические свойства семян льна для получения полисахаридов и лигна- нов, приведены получение натурального красителя из амаранта, характеристика свойств антоцианового красителя и их спектральные особенности, изменение оптической плотности раствора и технология получения пектина.</t>
  </si>
  <si>
    <t>Tattibayeva D.B. Uazhanova R.U., Kulazhanov T.K., Kulazhanov E.T./ Таттибаева Д. Б., Уажанова Р.У., Кулажанов Т.К., Кулажанов Е.Т.</t>
  </si>
  <si>
    <t>Customs control</t>
  </si>
  <si>
    <t>The textbook is compiled in accordance with the requirements of the educational standard of higher education in the specialty 6B07501- "Standardization, certification and metrology". It can be useful for undergraduates, teachers of commodity and economic disciplines, practitioners of foreign and domestic trade./ Учебник составлен в соответствии с требованиями образовательного стандарта высшего профессионального образования по специальности 6В07501- "Стандартизация, сертификация и метрология". Она может быть полезна магистрантам, преподавателям товарно - экономических дисциплин, практикам внешней и внутренней торговли.</t>
  </si>
  <si>
    <t>Ахметов К.А.</t>
  </si>
  <si>
    <t>Моделирование бизнес-решений (в 2-х т.)</t>
  </si>
  <si>
    <t>В учебнике лаконично описан весь процесс принятия решения, начиная от формали-зации исходной проблемы, далее через построение и решение математической модели в среде MS Excel до анализа решения и формирования управленческого решения.Учебник предназначен для преподавателей вузов, докторантов, магистрантов и сту-дентов высших учебных заведений технического, инженерного, экономического и аграр-ного направлений. Представляет интерес для предпринимателей и бизнесменов.</t>
  </si>
  <si>
    <t>Шет елдерінің мемлекет және құқық тарихы</t>
  </si>
  <si>
    <t>Оқу құралы шет елдерінің мемлекет және құқық тарихына арналып, оқу бағдарламасына сәйкес дайындалған. Автор шет елдерінің мемлекет және құқық тарихын зерттеуші заңгер ғалымдардың еңбегіне талдау жасап, мемлекет жэне кұқықтық пайда болуын, дамуын,^ ерекшеліктерін ашып көрсеткен. Оқу құралы заңгер, гуманитарлық мамандықтар бойынша оқитын студенттерге ; арналады. Сонымен қатар мемлекет және құқық тарихы мәселесін зерттеуші жас ғалымдарды да қызықтырады деп сенеміз.</t>
  </si>
  <si>
    <t>1916 жыл-Хандық биліктің жаңғыруы</t>
  </si>
  <si>
    <t>Монографияда мұрағат материалдары және көптеген жарияланған деректер мен ғылыми зерттеулер негізінде ХХ ғасырдың басындағы саяси жүйенің қалыптасуы, дәстүрлі биліктің жаңғыруы мәселлері қарастырылған.Монография жаңа ғылыми тұрғылар мен жоғарғы біліктілікті заңгер мамандығын дайындау талаптарына сәйкес жазылып, мемлкет және құқық мәселелеріне қызығатын оқырман қауымға ұсынылады.</t>
  </si>
  <si>
    <t>Ибрагимов Ж.И., Наурызбаев Е.А.</t>
  </si>
  <si>
    <t>Шет елдердің конституциялық құқығы 2-ші басылым</t>
  </si>
  <si>
    <t>Осы оқу құралында авторлардың негізгі мақсаты, оқу бағдарламасына сәйкес «Шет елдердің конституциялық құқығы» курсын оқудың нәтижесінде білім алушыларға шет елдердің мемлекеттік- құқықтық даму ерекшеліктерін, мақсаттарын ашады.Оқу құралы жаңа ғылыми тұрғылар мен жоғарғы біліктілікті заңгер мамандығын дайындау талаптарына сәйкес жазылып және құқық мәселелеріне қызығатын оқырман қауымға арналған.</t>
  </si>
  <si>
    <t>Сұлтанғазиева Г.С., Анарбекова Г.Д., Қуандыкова Э.М.</t>
  </si>
  <si>
    <t>Оқу құралында қоршаған орта – биосфераның компонеттері: атмосфера, гидросфера және литосфераның құрылымы, құрамы, ластану жағдайлары туралы кең мәліметтер беріліп,оларды ластанудан қорғау жолдары, осыған байланысты әірбір тарау бойынша практикалық сабақтар келтірілген. Оқу құралы жоғарғы оқу орындарының барлық мамандықтарының студенттеріне экология пәнінің негізгі қажетті оқу құралы ретінде пайдалануға болады.</t>
  </si>
  <si>
    <t>Мы из ЦИСИ 1 часть</t>
  </si>
  <si>
    <t>2021, февраль</t>
  </si>
  <si>
    <t>В первом разделе книги история становления, развития, зрелости и «осколки» ЦИСИ. Во втором разделе представлены кафедры строительного факультета формирующие инженера строителя. В третьем разделе представлен учебный процесс с экспресс- тестированием и активизацией познавательной деятельности, представлены журналы с оценками студентов. В четвёртом разделе почётные строители РК, как преподаватели, так и выпускники. В пятом разделе деятельность штаба ВППМ, как в Ленинграде, так и в ЦИСИ. В шестом разделе деятельность поискового отряда «Мемориальная зона» единственной структуры ЦИСИ функционирующей по настоящее время. В седьмом разделе представлены семейные династии, как студентов, так и преподавателей. В остальных разделах: интервью с «Цисятами», встречи выпускников через 10, 20, 30 40, 50 лет, воспоминания детей и близких, эссе преподавателей и выпускников.
 У</t>
  </si>
  <si>
    <t>Мы из ЦИСИ 2 часть</t>
  </si>
  <si>
    <t>Мы из ЦИСИ 3 часть</t>
  </si>
  <si>
    <t>Мы из ЦИСИ 4 часть</t>
  </si>
  <si>
    <t>Dzhanaleeva K. M./ Джаналеева К.М.</t>
  </si>
  <si>
    <t>Theoretical and methodological problems of geography 2 part</t>
  </si>
  <si>
    <t>In connection with a change in the scientific ideas and requirements of society, the directions of geographical science are also changing. The general educational, scientific, and practical significance of geography has long been proven. The subject matter of physical geography has changed over the past two centuries. The reader is offered his own view on the development of geographical ideas related to the theoretical problems of recent years. The book is largely connected with the problems that arose during scientific research in many regions of the Republic of Kazakhstan (Mangystau, the Ili river basin, the northern spurs of the Tien Shan ridge, the Kazakh small hills, the Caspian Sea basin, the Nura, Sarysu river basins, etc.).The task that the author set himself is to determine the role of physical geography in science in solving many fundamental and applied problems/ В связи с изменением научных представлений и требований общества меняются и направления географической науки. Общеучебное, научное и практическое значение географии давно доказано. Предмет физической географии изменился за последние два столетия. Читателю предлагается собственный взгляд на развитие географических идей, связанный с теоретическими проблемами последних лет. Книга во многом связана с проблемами, возникшими в ходе научных исследований во многих регионах Республики Казахстан (Мангистау, бассейн реки Или, северные отроги Тянь-Шаньского хребта, Казахские малые возвышенности, бассейн Каспийского моря, бассейны рек Нура, Сарысу и др.). Задача, которую поставил перед собой автор, - определить роль физической географии в науке в решении многих фундаментальных и прикладных проблем.</t>
  </si>
  <si>
    <t>Theoretical and methodological problems of geography 1 part</t>
  </si>
  <si>
    <t>Ибрагимов Ж.И., Капсалямова С.С.</t>
  </si>
  <si>
    <t>Қазақстан Республикасындағы қаржы және бюджет қызметінің өзекті мәселелері</t>
  </si>
  <si>
    <t>Монографияда мемлекеттегі қаржылық және бюджеттік қызметінің құқықтық реттелуі қарастырылған. Мемлекет Басшысының Жолдауларындағы тапсырмалар мен Ұлт Жоспарын қатысты 100 нақты қадам ауқымындағы құқықтық реформалардың маңыздылығына сәйкес,осы саладағы ең басты мәселелер талқыланып,баяндалады. Монография құқықтану,халықаралық құқық,құқық қорғау қызметі бағыттары бойынша білім алушыларға және құқық қорғау,қаржы органдарында жұмыс істейтін қызмнткерлерге,осы мәселе қызықтыратын оқырмандарға арналған.</t>
  </si>
  <si>
    <t>Махамедова Б.Я., Есенгазиева С.К., Мурсалимова Э.А., Шибикеева А.М., Салыкова А.С., Алдиярова А.М.</t>
  </si>
  <si>
    <t>Природные ресурсы и устойчивое развитие</t>
  </si>
  <si>
    <t>Подготовленное учебное пособие «Природные ресурсы и устойчивое развитие» обобщило теории интеграционного образования с целью повышения уровня квалификации и навыков обучающихся в высших учебных заведениях путем представления теории инновационных знаний в области охраны окружающей среды и управления земельными ресурсами. На основе взаимной поддержки и партнерства в знании преимуществ, которые получают высшие учебные заведения Европы и Центральной Азии в области охраны окружающей среды и управления земельными ресурсами, интегрирована система знаний по экономике природных ресурсов, землеустройству и кадастру, почвоведению и управлению водными ресурсами. Подготовленное учебное пособие «Природные ресурсы и устойчивое развитие» разработано в рамках проекта ECAP" повышение компетентности университетов Центральной Азии в сельскохозяйственной политике в области охраны окружающей среды и управления земельными ресурсами". Учебное пособие способствует формированию экологических методов, знаний и навыков в области охраны окружающей среды и управления земельными ресурсами. Учебное пособие написано в соответствии с требованиями действующей рабочей программы и предназначено для обучающихся высшего учебного заведения, а также научных работников-исследователей, занимающихся вопросами охраны окружающей среды и рационального природопользования.</t>
  </si>
  <si>
    <t>Табиғат ресурстары және тұрақты даму</t>
  </si>
  <si>
    <t>«Табиғат ресурстары және тұрақты даму» атты дайындалған оқу құралы қоршаған ортаны қорғау және Жер ресурстарын басқару саласында инновациялық білім теориясын ұсыну арқылы білімгердің жоғары оқу орындарындағы біліктілік деңгейі мен дағдыларын арттыру мақсатында интеграциялық білім беру теориялары жинақталды.Еуропа және Орталық Азия жоғары оқу орындарының қоршаған ортаны қорғау және жер ресурстарын басқару саласындағы алатын артықшылықтарын өзара қолдау және білім беруде серіктестік негізінде табиғат ресурстарының экономикасы, жерге орналастыру мен кадастры, топырақтану және су ресурстарын басқару білімдер жүйесі интеграцияланды. «Табиғат ресурстары және тұрақты даму» атты дайындалған оқу құралы «Орталық азия университеттерінің қоршаған ортаны қорғау мен жер ресурстарын басқару саласындағы ауылшаруашылық саясаттағы құзіреттілігін арттыру» ECAP жобасы арқылы жасалды. Оқу құралы қоршаған ортаны қорғау және жер ресурстарын басқару саласындағы экологиялық әдістерін, білімі мен дағдыларын қалыптастыруға ықпал етеді. Оқу құралы қолданыстағы жұмыс бағдарламасының талаптарына сәйкес жазылған және жоғары оқу орнының білімгерлеріне, сондай-ақ қоршаған ортаны қорғау және табиғатты ұтымды пайдалану мәселелерімен айналысатын зерттеуші- ғылыми қызметкерлерге арналған.</t>
  </si>
  <si>
    <t>Mahamedova B. J., Esengalieva S. K., Mursalimova E. A., Shiukaeva A. M., A. S. Salykova, Aldiyarova A. M. (Махамедова Б.Я., Есенгазиева С.К., Мурсалимова Э.А., Шибикеева А.М., Салыкова А.С., Алдиярова А.М.)</t>
  </si>
  <si>
    <t>Natural resources and sustainable development</t>
  </si>
  <si>
    <t>Тұрысбеков Б. (Турысбеков)</t>
  </si>
  <si>
    <t>Жол-құрылыс машиналарын өндірістік пайдалану (2 томда)</t>
  </si>
  <si>
    <t>Механика Транспорт.</t>
  </si>
  <si>
    <t>Бұл оқу құралында құрылыс машиналарын қолдана отырып жұмыс жасау технологиясы, оларды қауіпсіз пайдалану әдістері қарастырылған. Кітапта байланыс жолдарын салу және пайдалану кезінде қолданылатын негізгі машиналар мен механизмдердің жұмысының сипаттамасы берілген. Әр топтағы жол-құрылыс машиналарының жұмысты қалай ұтымды орындау тәсілдері түбегейлі көрсетілген. Машиналардың жұмыс принципі, машиналардың әр тобын ұтымды пайдалану жолдары, олардың жұмысты қалай орындайтын тәсілдері көрсетілген. Жол көлік және жүк көтергіш машиналарын пайдалану бойынша негізгі ережелер қарастырылған. Қауіпсіздік техникасы мәселелері қозғалған. Кітап «1410000 Автомобиль жолдары мен аэродромдар салу» саласы бойынша және осы бағытта мамандар дайындайтын оқу орындарының оқушыларына оқулық ретінде қолдануларына болады және құрылыс ұйымдарының көптеген инженерлік-техникалық қызметкерлеріне анықтама құрал ретінде қызмет ете алады.</t>
  </si>
  <si>
    <t>Мухамбетова Л.К., Турекулова Д.М.</t>
  </si>
  <si>
    <t>Организационное поведение (в 2-х т.)</t>
  </si>
  <si>
    <t>В учебном пособии «Организационное поведение» авторами обобщен опыт казахстанских и зарубежных ученых, работающих в области управления человеческими ресурсами, психологии менеджмента и организационного поведения. Рассмотрены вопросы, имеющие важное значение для специалистов в области управления: эволюция теорий поведения человека в организации; этапы становления организационного поведения как научного знания; роль отдельной личности в деятельности предприятия и ролевое поведение; групповое поведение и межличностные отношения в коллективе; основы коммуникативного поведения в организации; проблемы лидерства и конфликтов.Учебное пособие предназначено для студентов высших учебных заведений, обучающихся по экономическим направлениям.</t>
  </si>
  <si>
    <t>Турекулова Д.М., Оразбаева К.Н., Байгиреева Ж.З.</t>
  </si>
  <si>
    <t>Кәспкерлікті қызметті мемлекеттік реттеу</t>
  </si>
  <si>
    <t>Оқулықта «Кәсіпкерлік қызметті мемлекеттік реттеу» мәселелері жоғары оқу орындарының экономика бағытындағы мамандықтардың оқу бағдарламасындағы негізгі тақырыптар жүйеленіп, келесі бөлімдерге топтастырылған: нарықтық экономикадағы кәсіпкерлік, оның құқықтық негіздері және кәсіпкерлік қызметті мемлекеттік реттеу жүйесі; кәсіпкерлік қызметті мемлекеттік реттеу әдістері, кәсіпкерлікті реттеуді мемлекет рөлі және кәсіпкерлік қызметті жүзеге асырудағы мемлекеттің функциялары; ҚР-дағы кәсіпкерлік қызметті мемлекеттік реттеуді талдау, кәсіпорын мен кәсіпкерліктің қоршаған ортамен байланыс моделі және кәсіпкерлік қызметтің ұйымдық-құқықтық формалары; кәсіпкерік қызметті жоспарлау, кәсіпкерлік иделарды жүзеге асыру және кәсіпкерлік қызметті талдау мен бағалау, бәсекелестік; кәсіпкерлік қызметтегі тәуекел, оны бейтараптандыру механизмдері, кәсіпкерлік қызметте шешім қабылдау және ҚР-да кәсіпкерлік қызметті мемлекеттік реттеу жүйесін жетілдіру; кәсіпкерлік құпия, оны қорғау механизмі; кәсіпкерлік қызмет субъектілері мен олардың жауапкершілігі; кәсіпкерлік қызметтегі маркетингтік инструментарий; калькуляциялау, шығындарды жоспарлау, кәсіпорынның өндірістік және қаржылық жоспары; кәсіпорынның негізгі және айналымды құралдары, кәсіпорынның қаржылық қызметін реттеу; өнім өткізуден және қызмет көрсетуден түсетін түсім. кәсіпорын шығындары; кәсіпкерлік қызметтің тиімділігін анықтау, қызметкерлерді басқару; кәсіпкерліктің заңдық аспектілері мен кәсіпкерлікті мемлекеттік бақылау. Келтірілген теориялық материалдар нақты мысалдармен толықтырылған. Әр тақырып қарастырылатын негізгі сұрақтармен басталып, өзін-өзі тексеру сұрақтармен қамтылған. Ұсынылған материалдарды қабылдап, ұсынуды жеңілдету үшін негізгі түсініктердің глоссарийі келтірілген, ал студенттердің білімін тексеру мақсатында тестік сұрақтардың бірнеше нұсқасы келтірілген.</t>
  </si>
  <si>
    <t>Оразбаева К.Н., Турекулова Д.М.</t>
  </si>
  <si>
    <t>Кәспкерлікті қызметті басқару</t>
  </si>
  <si>
    <t>Оқу құралында «Кәсіпкерлік қызметті басқару» мәселелері жоғары оқу орындарының экономика бағытындағы мамандықтардың оқу бағдарламасына байланысты мына негізгі мәселелер талқыланған: кәсіпкерлік жайлы түсініктеме; кәсіпкерлік және оның еліміздің экономикасындағы ролі; кәсіпкерлік қызметтің түрлері мен формалары; кәсіпкерлік шешімді қабылдау; жаңа кәсіпорынды құруды негіздеу және оның қызмет сферасын анықтау; кәсіпкерлік тәуекел; кәсіпкерлік мәдениеті; кәсіпкерлік әдеп және этикет; кәсіпкерлік құпия; кәсіпкерлік қызмет субъектілерінің жауапкершілігі; кәсіпкерлік қызметті жоспарлау; маркетинг кәсіпкерліктің философиясы мен инструментарийі; калькуляциялау, кәсіпорынның өндірістік және қаржылық жоспары; кәсіпорынның негізгі және айналымды құралдары; кәсіпорынның қаржылық қызметін басқару; өнімді, жұмыс, қызметті өткізуден түсетін түсім; кәсіпорын шығындары; кәсіпкерлік қызметтің тиімділігін бағалау; қыметкерлерді басқару; кәсіпкерліктің заңдық аспектілері. Келтірілген теориялық материалдар нақты мысалдармен толықтырылған. Әр дәріс қарастырылатын негізгі сұрақтармен басталып, өзін-өзі тексеру сұрақтармен қамтылған. Ұсынылған материалдарды қабылдап, ұсынуды жеңілдету үшін негізгі түсініктердің глоссарийі келтірілген, ал студенттердің білімін тексеру мақсатында тестік сұрақтардың бірнеше нұсқасы келтірілген.</t>
  </si>
  <si>
    <t>Сайкенов Б.Р., Жұматаев М.Е.</t>
  </si>
  <si>
    <t>Агроэкология негіздері</t>
  </si>
  <si>
    <t>Климат өзгерістерінің ең ауыр зияны өкінішке орай ауыл шаруашылығына әсер етеді. Баршаға мәлім климат өзгерісінің негізгі себебі - атмосферадағы зиянды газдардың артуы. Осы зиянды газдардың бірі ретінде метанның өнеркәсіп орындарынан тыс атмосфераға жіберілуінде маңызды екі себеп бар: Күріш егістіктері және мал қоралары. Сондай-ақ тағы зиянды газ болып табылатын азот оксидтің бір бөлігі де химиялық тыңайтқыштарды көбірек пайдаланумен ортаға шығады. Әлемде күн сайын артқан ет сұранысын қамтамасыз ету үшін жүргізілген өндіру жұмыстары арқылы әрі көп су жұмсалады, әрі бірдей жер көлемінде аз өнім алынады. Басқа жағынан қарағанда өте кең, ауқымды жерлерге құрылған мал қоралары ластанудың тағы бір себебі болып табылады. Осы өнеркәсіптік қора жайлар мен жемдік өндіру үшін пайдаланылған жер шаруашылығы алаңы кең және ауқымды жерлердің егістіктен айырылуына, атмосферадағы зиянды газдардың артуына да себеп болады. Бірақ әдеттегі малшылық жүйесі мен ережесі малдарды табиғи жайлауларда жемдеу негізіне бейімделген.</t>
  </si>
  <si>
    <t>Анарбекова Г.Д., Муташева Г.С.</t>
  </si>
  <si>
    <t>Қоршаған ортаның химиясы және физикасы</t>
  </si>
  <si>
    <t>Оқу құралында қоршаған орта – биосфераның компонеттері: атмосфера, гидросфера және литосфераның құрылымы, құрамы, ластану жағдайлары туралы кең мәліметтер беріліп,оларды ластанудан қорғау жолдары, осыған байланысты әірбір тарау бойынша практикалық сабақтар келтірілген. Оқу құралы колледж, жоғарғы оқу орындарының барлық мамандықтарының оқушыларына пайдалануға болады.</t>
  </si>
  <si>
    <t>Сулейменова Н.Ш., Махамедова Б.Я., Акылбекова Р.А.</t>
  </si>
  <si>
    <t>Экология природных ресурсов</t>
  </si>
  <si>
    <t>В данном учебном пособие изложены теоретические аспекты экологии природных ресурсов, основные понятия и законы экологии, управление в области охраны природы и использования приподных ресурсов, рассмотрены проблемы охраны и рационального использование атмосферы, водного ресурса, недропользование и полезные ископаемые Республики Казахстан. Раскрыты состояние и перспективы использования энергетических ресурсов и нетрадиционные источники энергии. Описаны современные экологические проблемы и пути рационального использования почв, даны характеристика земельных ресурсов, современное состояние и использование земель после земельной реформы в Казахстане. Обоснованы принципы и методы регулирования охраны и пути рационального использование растительного мира. Показан международно-правовой механизм охраны окружающей среды и экологические аспекты устойчивого человеческого развития в решении посредством рационального природопользования.</t>
  </si>
  <si>
    <t>Бейсенова Л.З., Карыбаев А.А., Жахметова А.К.</t>
  </si>
  <si>
    <t>Аудит эффективности</t>
  </si>
  <si>
    <t>экономический, государственнай аудит</t>
  </si>
  <si>
    <t>Учебное пособие содержит систематизированное изложение дисциплины «Аудит эффективности» в рамках образовательной программы «Государственный аудит» с учетом последних изменений системы государственного аудита. В учебном пособие отражена специфика проведения аудита эффективности как одного из типов государственного аудита, предусматривающий оценку и анализ деятельности объекта государственного аудита на предмет эффективности, экономичности, продуктивности и результативности. Все главы учебного пособия сопровождаются контрольными вопросами и тестовыми заданиями для самостоятельного контроля усвоения материала. Рекомендовано обучающимся вузов, слушателямкурсов повышения квалификации и переподготовки кадров в системе государственного аудита, а также финансовых работников.</t>
  </si>
  <si>
    <t>Аипов А. К.</t>
  </si>
  <si>
    <t>Тіршілік қауіпсіздігінің негіздері</t>
  </si>
  <si>
    <t>природных ресурсов, основные понятия и законы экологии, управление в</t>
  </si>
  <si>
    <t>Охрана труда и безопасность жизнедеятельности (в 2-х т.)</t>
  </si>
  <si>
    <t>Настоящее учебное пособие разработано на основе Государственного стандарта МОН РК. В нем содержатся основные правила охраны труда на объектах хозяйствования с учетом правовых и нормативных основ, а также организационные и другие основы обеспечения безопасности жизнедеятельности, чрезвычайные ситуации мирного и военного времени. Даются советы и рекомендации по основным вопросам безопасности жизнедеятельности при чрезвычайных ситуациях природного и техногенного характера. Автор решил применить к данному предмету и некоторые вопросы экологии, как взаимоотношения между живыми существами и остальной природой, так-как они затрагивают определенные аспекты влияния на человека проблем нарушения экологического равновесия, что может влиять на безопасность жизнедеятельности человека в целом. Целью настоящего учебного пособия является вооружить слушателя знаниями по охране труда, экологии и безопасности жизнедеятельности, выработке навыков правильного анализа ситуации и поведения в экстремальной и чрезвычайной обстановках, а также научить простым и эффективным способам защиты в условиях, угрожающих его жизни и здоровью. Учебное пособие предназначено для студентов вузов, рекомендуется также преподавателям и руководителям объектов хозяйствования.</t>
  </si>
  <si>
    <t>Жасыл технологиялар және қалпына келетін ресурстар</t>
  </si>
  <si>
    <t>Табиғи ортаны қорғау мақсатында, жеке тұлғалардың кәсіпорындардың және тұтас салалардың ресурс тиімділігі мен экологиялық сипаттамаларын жақсартуда, экономиканың салалары белсенді түрде «жасылға», жаңа бағытқаайналуы қажеттігі бүгінгі күннің өзекті мәселесі. «Жасыл технологиялар»,«қаланың жасыл аймағы», «жасыл транспорт», «жасыл экоономика» терминдеріқ қазіргі заманғы қажеттіліктен туындап отыр. Осы мақсатта дайындалған оқу құралы «Жасыл технологиялар және қалпына келетін ресурстар» тақырыбында дайындалып келесі мәселелер қарастырылды. Қоғамның қазіргі заманғы қажеттіліктеріне жауап беретін және оған ықпал етуде тұрақты даму;, ресурстардың сарқылуына байланысты проблемалардың пайда болуы; болашақ ұрпақ үшін табиғат ресурстарын тиімді пайдалану; толық қалпына келтіруге немесе қайта пайдалануға болатын өнімдер өндірісінің технологияларын зерттеу; өзгерту арқылы қалдықтарды азайту; қоршаған ортаның ластануын азайту; өндіріс жүйелері және тұтыну құрылымын жаңа технологияға ауыстыру; технологияға балама шешімдерді дамытатын инновацияларды қолдану; антропогендік фактордың халық денсаулығына немесе қоршаған ортаға зиян келтіруші яғни,қазба шикізат көздерімен немесе химиялық заттарды қолданумен байланысты екенін дәлелдеу; өндіріс өндіруде, ауыл шаруашылығында, әлеуметтік тұрмыста «жасылдандыру» бағдарламалары мен жобаларды пайдаланудың қажеттілігі туралы теория жинақталды.Табиғат ресрурстарын қорғауды реттеудің принциптері мен әдістері және өсімдік әлемін ұтымды пайдалану жолдары негізделген. Қоршаған ортаны қорғаудың халықаралық-құқықтық тетігі мен табиғатты ұтымды пайдалану арқылы шешудегі адамның тұрақты дамуының экологиялық аспектілері көрсетілген.Оқу құралы ҚР МЖМБС 5.04.034 – 2011 талаптарына және пәннің қолданыстағы жұмыс бағдарламасына сәйкес жазылған және докторанттарға және магистранттарға сондай-ақ ЖОО оқытушыларына, табиғатты ұтымды пайдалану мәселелерімен айналысатын ғылыми қызметкерлердің ізденістеріне арналған.</t>
  </si>
  <si>
    <t>Нұрқасымова С.Н. (Нуркасымова С.Н.)</t>
  </si>
  <si>
    <t>Физика. Тербелістер мен толқындар</t>
  </si>
  <si>
    <t>Оқу құралы жалпы физика курсының тербелістер мен толқындар бөлімінің есептер жинағы болып табылады. Оқу құралына үш жүзден астам есептер жауаптарымен енгізілген. Әрбір тарауға қысқаша теориялық түсініктеме және негізгі заңдар мен теңдеулер берілген. Сонымен қатар тараулар соңынан есептердің шығару жолдары көрсетілген. Оқу құралының соңында анықтамалық мәліметтер және екі нұсқамен тест тапсырмалары берілген. Оқу құралы жоғарғы оқу орындарының техника мамандықтарында оқитын студенттерге, магистранттарға және физика жас мамандарына арналған. Оқу құралы физика курсының жаңа оқу бағдарламасына сәйкес құрастырылған.</t>
  </si>
  <si>
    <t>Муталиева Л.М., Омарова А.С.</t>
  </si>
  <si>
    <t>Қазақстанда туризмнің тұрақты дамуын қамтамасыз етудің маркетингтік механизмдері</t>
  </si>
  <si>
    <t>Қазақстандағы туристік қызметке талдау жүргізу және дамудың қолайлы жағдайларын қалыптастыру үшін маркетингтік механизмдер қолданған жөн. Маркетинг туристік саланың қызметін қалай жақсартуға болатындығын түсініп қана қоймай, туризмнің тұрақты дамуына ықпал ете алады. Монографияда туризмді дамытудың нарықтық мүмкіндіктерімен және туристік өнімдерді дамыту бағыттарын таңдаумен байланысты аналитикалық материалдар ұсынылған, шетелдік тәжірибе зерттелген, сондай-ақ оны Қазақстанда қолдану мүмкіндіктері ұсынылған. Туристік қызметтер нарығындағы тұтынушылардың мінез-құлқы және клиенттердің қанағаттанушылығын арттыру әдістеріне ерекше назар аударылады. Монографияның мақсаты-маркетинг технологияларын кешенді талдау және пайдалану негізінде Қазақстанда туристік саланы дамытудың тұрақты жүйесін әзірлеу.</t>
  </si>
  <si>
    <t>Рахимбекова А.К.</t>
  </si>
  <si>
    <t>Теория исторического процесса и исторического познания</t>
  </si>
  <si>
    <t>Данное учебное пособие соответствует разделу «Теория и методология истории», разработанно на основе курса лекций и предназначено для студентов, изучающих курс «Теория исторического процесса и исторического познания» по образовательной программе бакалавриата направления «История». В пособии последовательно раскрываются теории исторического процесса, начиная с античности и до популярных теории XX–XXI вв. Рассмотрены основные инструментарии - методы исторического познания.</t>
  </si>
  <si>
    <t>Наренова А.Б., Есенғұлова М.Н.</t>
  </si>
  <si>
    <t>Бағалаудың өлшемдік технологиялары</t>
  </si>
  <si>
    <t>Бағалаудың өлшемдік технологиялары» оқу құралы студенттерге оқу барысында оқушылардың оқу жетістігін бағалауға және бағалаудың заманауи үлгілерін меңгеруге, оқушылардың критериалді бағалау жүйесін ұйымдастыру және жүзеге асыруға мүмкіндік береді. «Бағалаудың өлшемдік технологиялары» пәнінен оқу құралы (Типтік оқу бағдарлама ҚР БҒМ Алматы 2016ж.) сәйкес құрастырылған.</t>
  </si>
  <si>
    <t>Наренова А.Б.</t>
  </si>
  <si>
    <t>Тәрбие жұмысының теориясы мен әдістемесі</t>
  </si>
  <si>
    <t>Бұл оқу құралынан студенттер тәрбие жұмысы теориясы мен әдістемесі пәнінің негізгі мәселелері, мектеп пен сыныптың тәрбиелік жүйесі, қазіргі мектептің тәрбие жұмысы үдерісіндегі педагогикалық қолдау, тәрбие, мақсаты, заңдылықтары, приниптері жөніндегі ғылыми - қолданбалы ақпараттар мен осы заманғы тәрбиенің инновациялық теориялары негізінде мәліметтер алады. 
 «Тәрбие жұмысының теориясы мен әдістемесі» курсының оқу құралы (Типтік оқу бағдарлама ҚР БҒМ 30.06.2016ж., №2хаттамасымен бекітілген) сәйкес құрастырылған.</t>
  </si>
  <si>
    <t>Куржембаев А.К, Жадрасинова А.У, Әмірова Г.О, Қыдырова А.С, Казагачев В.Н.</t>
  </si>
  <si>
    <t>Современные аспекты технического регулирования промышленной безопасности</t>
  </si>
  <si>
    <t>Учебное пособие предназначено в помощь магистрантам специальности 6М073100 – «Безопасность жизнедеятельности и защита окружающей среды» при всех формах самостоятельной работы по изучению дисциплины «Современные аспекты технического регулирования промышленной безопасности». Изложены законодательные основы технического регулирования, система организации государственного контроля за промышленной безопасностью, механизм порядка разработки, утверждения и применения технических регламентов сфере промышленной безопасности и подтверждения соответствия продукции требованиям безопасности, содержанию и требованию основных технических регламентов Республики Казахстан, стран-участниц Таможенного союза и Единого экономического пространства.Для студентов специальностей 6В073100 - "Безопасность жизнедеятельности и защита окружающей среды ".</t>
  </si>
  <si>
    <t>Куржембаев А.К, Жадрасинова А.У, Қорқытбай А.А, Казагачев В.Н.</t>
  </si>
  <si>
    <t>Охрана труда в трудовом кодексе</t>
  </si>
  <si>
    <t>Учебное пособие предназначено для проверки знаний по безопасности и охране труда.
 На представленные вопросы по Трудовому Кодексу РК даны исчерпывающиеся ответы, которые необходимо знать как работодателям, так и работниками различных отраслей народного хозяйства. В данное издание попали вопросы, которые необходимо знать при устройстве на работу и непосредственно в процессе работы. В новом кодексе преобладает договорный метод регулирования трудовых и социально-трудовых отношений. Он призван обеспечить оптимальное согласование интересов сторон трудового договора.Трудовой Кодекс, в частности, устанавливает права и обязанности работника и работодателя, регулирует вопросы охраны труда, профподготовки, переподготовки и повышения квалификации, трудоустройства, социального партнерства. Закрепляются правила оплаты и нормирования труда, порядок разрешения трудовых споров.Для руководителей, специалистов и педагогических кадров, осуществляющих образовательную деятельность в общеобразовательных школах, средне – специальных учебных заведениях (лицеи, колледжи) и дошкольных, внешкольных учебно - воспитательных учреждениях, а также студентов специальностей 6В073100 - "Безопасность жизнедеятельности и защита окружающей среды ".</t>
  </si>
  <si>
    <t>Тлеубергенов А.А., Байбулов А.К.. Казагачев В.Н.</t>
  </si>
  <si>
    <t>Машиналар және механизмдер 
 теориясы</t>
  </si>
  <si>
    <t>Оқу құралы техникалық жоғары оқу орындарының оқу бағдарламасына сәйкес жазылып, курстың негізгі бөлімдерін қамтыған. Оқу құралында дәрістер, практикалық және зертханалық сабақтарға арналған әдістемелік нұсқаулар, студенттердің білімін тексеруге арналған тесттер, сондай-ақ қолданылатын терминдер сөздігі берілген.</t>
  </si>
  <si>
    <t>Курбанова Г.Д., Тусупбекова Г.Т.</t>
  </si>
  <si>
    <t>Биохимические основы физической культуры и спорта</t>
  </si>
  <si>
    <t>В учебном пособии изложены основы общей биохимии и биохимии мышечной деятельности организма человека, описаны химическое строение и процессы метаболизма наиболее важных веществ организма, раскрыта их роль в обеспечении мышечной деятельности. Рассмотрены биохимические аспекты процессов мышечного сокращения и механизмов энергообразования в мышцах, закономерности развития двигательных качеств, процессов утомления, восстановления адаптации, а также рационального питания и диагностики функционального состояния спортсменов.Предназначено обучающимся по области образования 6В01401 «Физическая культура и спорт», а также преподавателям высших и средних учебных заведений физического воспитания и спорта, специалистов по физической реабилитации и рекреации.</t>
  </si>
  <si>
    <t>Профессиональная 
 компетентность педагога</t>
  </si>
  <si>
    <t>В монографии рассматриваются современные требования к образовательному уровню подготовки педагогов, анализируются основные характеристики процесса формирования профессиональной компетентности педагогов: цели, функции, содержание, средства, структура. Рассматриваются особенности профессиональной позиции педагога и стили педагогического взаимодействия. Показаны пути совершенствования и повышения уровня профессиональной компетентности педагогов. Пособие носит проблемный и поисково-творческий характер. Помощь при овладении материалом окажет предлагаемый словарь научных терминов. Научное издание может быть полезно студентам и магистрантам высших учебных заведений, специализирующихся по педагогике и психологии, а также научным и практическим работникам социальных и образовательных сфер.</t>
  </si>
  <si>
    <t>Тарасовская Н.Е., Кабдолова Г.К.</t>
  </si>
  <si>
    <t>Работа с биологическими терминами в процессе изучения профессионально ориентированного английского языка (в 2-х т.)</t>
  </si>
  <si>
    <t>Учебно-методическое пособие «Работа с биологическими терминами в процессе изучения профессионально ориентированного английского языка» представляет краткий обзор известных технологий обучения неродному (иностранному) языку, общие производящие основы русского и английского языка и их использование в освоении бытовой и профессиональной лексики, источники ассоциаций для формирования словарного запаса при обучении неродному языку, использование русского именословия в ассоциативном запоминании научно-технических терминов. Также учебное пособие включает в себя краткий словарь терминологических ассоциаций, понятия общей биологии и физиологии, имеющие общие производящие основы в английских словах, названия растений, стадий их развития и особенностей строения и названия животных, стадий их развития, различных органов и структур.Пособие предназначено для студентов, магистрантов, докторантов и учителей школ.</t>
  </si>
  <si>
    <t>Экскурсии в природные биотопы и естественнонаучные музеи с полиязычным содержанием</t>
  </si>
  <si>
    <t>Учебно-методическое пособие «Экскурсии в природные биотопы и естественнонаучные музеи с полиязычным содержанием» раскрывает сущность полиязычия в биологических дисциплинах: взаимосвязь теории с практикой, показывает опыт проведения лингвистических экскурсий в естественнонаучные музеи и содержит биологические викторины с полиязычным содержанием. Также в пособии представлены конспекты полиязычных экскурсий в природные биотопы, включающие такие разделы, как названия древесно-кустарниковых растений, названия травянистых и низших растений, названия беспозвоночных животных и терминология зоологии беспозвоночных, названия позвоночных животных и зоологические термины,названия природных явлений и эколого-эволюционных феноменов, структур животных и растений и названия домашних животных и птиц. Пособие предназначено для студентов, магистрантов, докторантов и учителей школ.</t>
  </si>
  <si>
    <t>Тарасовская Н.Е., Кабдолов Ж.Р., Кабдолова Г.К.</t>
  </si>
  <si>
    <t>Лингвистические экскурсии на полевой практике по зоологии</t>
  </si>
  <si>
    <t>Учебно-методическое пособие «Лингвистические экскурсии на полевой практике по зоологии» представляет собой цикл общебиологических и зоологических фото-экскурсий с кратким обзором названий каждого природного объекта. Источником оригинальных фотографий стали материалы Музея природы Павлодарского педагогического университета, встреченные на экскурсиях зоологические объекты, материалы ихтиологических экспедиций по региону. Музейные материалы включали не только экспонаты ныне живущих животных (чучела, влажные препараты), но также экспонаты из зала геологии и палеонтологии. Отличительной особенностью содержания пособия является то, что информация о представленных на иллюстрациях животных носит главным образом языковедческий характер. Пособие предназначено для студентов, магистрантов, докторантов и учителей школ.</t>
  </si>
  <si>
    <t>Тарасовская Н.Е., М.Ю. Клименко, Кабдолова Г.К.</t>
  </si>
  <si>
    <t>Лингвистические экскурсии на полевой практике по ботанике</t>
  </si>
  <si>
    <t>Учебно-методическое пособие «Лингвистические экскурсии на полевой практике по ботанике» построено как цикл кратких конспектов ботанических экскурсий, сопровождающих оригинальные фотографии широко распространенных региональных растений. Таких иллюстраций (и, соответственно, конспектов) представлено свыше 200, а конспект экскурсии, помимо кратких сведений о каждом растении, содержит информацию этимологического плана – о происхождении и значении его названия. И нередко оказывается, что научное название на латинском языке перекликается с хорошо знакомыми английскими словами из общеупотребительной лексики. Такая информация способствует продуктивному запоминанию названий растений (и параллельно – слов неродного языка), быстрой идентификации изображенных видов в природе, осознанному употреблению ботанической терминологии. Пособие предназначено для студентов, магистрантов, докторантов и учителей школ.</t>
  </si>
  <si>
    <t>Байбулов А.К, Казагачев В.Н., Тлеубергенов А.А.</t>
  </si>
  <si>
    <t>Решение задач сопротивления материалов в среде MathCAD</t>
  </si>
  <si>
    <t>Настоящее учебно-методическое пособие содержит описание практических приемов создания программ расчета задач сопротивления материалов в распространенном для персональных компьютеров программном комплексе MathСAD. На простых примерах разбираются алгоритмы решения задач и приемы работы с программой. Приведены примеры решения задач в среде MathCAD, а также задания для самостоятельной работы студентов. Учебно-методическое пособие предназначено для студентов, изучающих курс "Сопротивление материалов".</t>
  </si>
  <si>
    <t>Ахметова М.Р., Казагачев В.Н.,</t>
  </si>
  <si>
    <t>"Қолданбалы механика" Пәнінің есептерді mathcad бағдарламасымен шешуге арналған әдістемелік нұсқау</t>
  </si>
  <si>
    <t>Бұл оқу-әдістемелік құрал Mathсad-да материалдардың кедергісі есептерін есептеу бағдарламаларын құрудың практикалық әдістерінің сипаттамасын қамтиды. Мысалдар есептерді шешудің алгоритмдерін және бағдарламамен жұмыс істеу әдістерін талдайды. Mathсad ортасында мәселелерді шешудің мысалдары, сондай-ақ студенттердің өзіндік жұмысына арналған тапсырмалар келтірілген. Оқу-әдістемелік құрал " Қолданбалы механика " курсын оқитын студенттерге арналған.</t>
  </si>
  <si>
    <t>Кореяның ежелгі және ортағасырлар тарихы</t>
  </si>
  <si>
    <t>Ұсынылып отырған оқу құралы - автордың ұзақ жылдан бергі ғылыми-әдістемелік жұмыстарының нәтижесі. Оқу құралы шығыстану мамандығының корей бөлімінде оқитын білім алушыларына арналған басылым болып табылады. Кореяның ежелгі және орта ғасырлар кезеңіндегі мемлекет болып қалыптасуы мен дамуы тарихы туралы жалпылама мәліметтер берілген. Оқу құралы жоғары оқу орындарының бағдарламасына сәйкес келеді. Тақырыптар бір-бірімен сабақтас, құрылымы жүйелі және оқу құралының мазмұны оқу пәнін оқыту мақсаттары мен міндеттеріне сәйкес келеді. Оқу құралы Қазақстандағы жоғары оқу орындарының шығыстану мамандығы студенттері, магистранттары, докторанттары, оқытушыларына арналған.</t>
  </si>
  <si>
    <t>Abdykhanova B.A., Konkaeva R.K., Omarov M.K./ Абдыханова Б.А.</t>
  </si>
  <si>
    <t>Deutsch als zweite Fremdsprache (A1, A2). Lehr-methodisches Handbuch</t>
  </si>
  <si>
    <t>Deutsch als Lehr-methodisches Handbuch richtet sich für Studenten von 1-2 Kursen, die Deutsch als zweite Fremdsprache studieren. Das im Handbuch behandelte Übungssystem zielt darauf ab, die grundlegenden Techniken und Strategien der Arbeit mit dem Vokabular der deutschen Sprache zu beherrschen und ermöglicht es, dieses Material in einer zugänglichen, interessanten Form vorzustellen, zu lesen, zu wiederholen.</t>
  </si>
  <si>
    <t>Mirza N.V., Aitzhanova R.M./Мирза Н.В.</t>
  </si>
  <si>
    <t>Pedagogics of family education</t>
  </si>
  <si>
    <t>Педагогика и психология</t>
  </si>
  <si>
    <t>The analysis of existing approaches to the issues of family education has been done by the authors; the description of new approaches and characteristics on this issue has been given. The proposed material is intended to help future teacher to know the essential questions of education, to understand the behavior of the subjects of pedagogical interaction (teachers, children and their parents), and thanks to this - to design their own behavior in their professional activities.The manual is intended for students and undergraduates of direction "Preschool training and education" and "Pedagogy and Psychology".</t>
  </si>
  <si>
    <t>Психолого-педагогические основы семейного воспитания</t>
  </si>
  <si>
    <t>В пособии рассматриваются общие вопросы семейной педагогики. Раскрываются основные психологические закономерности брака и семьи как особого пространства жизнедеятельности; систематизированы принципы и подходы к семейному воспитанию. Основные феномены, проблемы семейных отношений рассматриваются в логике развертывания жизненных фаз развития семьи от добрачного ухаживания до поздней зрелости. Раскрыты национальные особенности семейного воспитания в Казахстане. Помощь при овладении материалом окажет предлагаемый словарь научных терминов.Научное издание может быть полезно студентам высших учебных заведений, специализирующихся по педагогике и психологии, а также научным и практическим работникам социальных и образовательных сфер.</t>
  </si>
  <si>
    <t>Педагогическое мастерство</t>
  </si>
  <si>
    <t>В пособии представлен социально-психологический тренинг для педагогов, способствующий развитию отдельных элементов педагогической техники и совершенствованию педагогического мастерства. Предложены диагностические тестовые методики, а также даны игры, упражнения и педагогический практикум, которые способствует совершенствованию педагогической техники, в частности, и педагогического мастерства – в целом Учебно-методическое пособие можно использовать как для индивидуальной работы, так и для проведения практических занятий со студентами, коллегами, на курсах переподготовки и повышения квалификации педагогов.</t>
  </si>
  <si>
    <t>Мирза Н.В., Бельгибаева Г.К., Николаева В.В., АкбаеваГ.Н.,</t>
  </si>
  <si>
    <t>Русско-казахско-английский терминологический словарь по специальности «Дошкольное обучение и воспитание</t>
  </si>
  <si>
    <t>Терминологический словарь представлен на трех языках: русском, казахском и английском и содержит определения основных понятий, распространенных в педагогической и управленческой практике работников образования. Данное пособие рекомендуется использовать студентам, магистрантам, докторантам, руководителям и педагогам образовательных учреждений всех видов.Терминологиялық сөздік үш тілде: қазақ, орысша, ағылшын тілдерінде берілген және білім беру қызметкерлерінің педагогикалық басқару практикасында таралған негізгі түсініктерді қамтиды. Бұл құрал студенттердің, магистранттарлдың, докторанттардың, білім беру мекемелерінің барлық түрлерінің басқарушылары мен педагогтарына арналған.Terminological dictionary is presented in three languages: Russian, Kazakh and English and contains the definitions of basic concepts, common in teaching and management practices of educators. This guide is recommended for students, undergraduates, doctoral students, teachers and heads of educational institutions.</t>
  </si>
  <si>
    <t>Тлеубергенов А.А., Байбулов А.К., Казагачев В.Н.</t>
  </si>
  <si>
    <t>Материалтану және конструкциялық материалдар технологиясы</t>
  </si>
  <si>
    <t>Оқу құралы техникалық жоғары оқу орындарының оқу бағдарламасына сәйкес жазылып, курстың негізгі бөлімдерін қамтыған. Оқу құралында дәрістер, практикалық және зертханалық сабақтарға арналған әдістемелік нұсқаулар, студенттердің білімін тексеруге арналған тесттер берілген.</t>
  </si>
  <si>
    <t>Zhussupova R.F./ Жусупова Р. Ф.</t>
  </si>
  <si>
    <t>Effective strategies for Teaching English Language to gifted learners</t>
  </si>
  <si>
    <t>The monograph “Successful strategies to teaching English for gifted students” presents theoretical and practical approaches to teaching gifted students. In particular, the textbook demonstrates “Strategical linguistic giftedness model” and “Linguistic giftedness activities curriculum” which have been worked out by authors and tested for their recommended to English language teachers who are interested in the notion of giftedness in ways to promote students’ gifted skills and improve their academic and personal performance. /В монографии “Успешные стратегии обучения английскому языку одаренных студентов” представлены теоретические и практические подходы к обучению одаренных студентов. В частности, в учебнике демонстрируются “Стратегическая модель лингвистической одаренности” и “Учебная программа деятельности по лингвистической одаренности”, разработанные авторами и апробированные на предмет их рекомендованности преподавателям английского языка, интересующимся понятием одаренности в целях развития одаренности студентов и повышения их академической и личностной успеваемости.</t>
  </si>
  <si>
    <t>Сембиева Л.М., Бейсенова Л.З., Шахарова А.Е., Ускенбаева А.Р.</t>
  </si>
  <si>
    <t>Аудит финансовой отчетности</t>
  </si>
  <si>
    <t>Учебное пособие содержит систематизированное изложение дисциплины «Аудит финансовой отчетности» в рамках образовательной программы «Государственный аудит» с учетом последних изменений государственного аудита.Рекомендовано обучающимся вузов, слушателям системы повышения квалификации и переподготовки кадров для замещения должностей в системе государственной службы, а также финансовых работников.</t>
  </si>
  <si>
    <t>Ибрагимов Ж.И</t>
  </si>
  <si>
    <t>Құқық философиясы мен социологиясы</t>
  </si>
  <si>
    <t>оқу –әдістемелік кешен</t>
  </si>
  <si>
    <t>Оқу-әдістемелік кешен құқық философиясы мен социология мәселелерін оқып, меңгеруге арналған. Бұл екі саланы біріктіруге заң ғылымының дамуына арналған тарихи көзқарас мүмкіндік береді. Философтар мен әлеуметтанушылардың ең басты ілімдері қарастырылады. Құқық мәселесіне қатысты философиялық және социологиялық зерттеулердің мағынасы ашық, түсінікті нысанда беріледі. Оқу-әдістемелік кешен құқықтану, халықаралық құқық, саясаттану, философия және басқа да гуманитарлық бағыттары бойынша білім алушыларға және оқытушыларға, осы мәселе қызықтыратын оқырмандарға арналған.</t>
  </si>
  <si>
    <t>Билер соты-көшпелі өркениеттің бірегей жүйесі</t>
  </si>
  <si>
    <t>Оқу-әдістемелік кешен қазақ халқының құндылығы болып саналатын билер сотының бірегей жүйе ретінде даму мәселелерін оқып, меңгеруге арналған. Жаһандық сын-қатерлерге ұлттық құндылықтарымызды дәріптеу, дамыту арқылы қарсы тұру қажеттілігі ескеріледі. Рухани жаңғыру барысында билер сотының барлық қырлары ерекше зерттеліп, жүйелі түрде танылуы қажет.Ұлттық құндылық ретінде билер сотын терең зерттеп, оның қағидаттарын бүгінгі күнгі сот жүйесінде пайдалану қажеттілігі ұсынылады. Оқу-әдістемелік кешен құқықтану, халықаралық құқық, саясаттану, философия және басқа да гуманитарлық бағыттары бойынша білім алушыларға және оқытушыларға, осы мәселе қызықтыратын оқырмандарға арналған.</t>
  </si>
  <si>
    <t>Оқу-әдістемелік кешен мемлекет және құқықтың жалпы мәселелерін, құқықтың салаларын игеруге және білім алушылардың құқықтық дүниетанымын қалыптастыруға арналған. Әр тақырыптың соңында бақылау және қайталау сұрақтары беріледі. Сонымен қатар бұл пәнді терең игеруге арналған жалпы және қосымша әдебиеттер ұсынылады. Білім алушылардың назарын ұлттық заңнама, жаңадан қабылданған нормативтік-құқықтық актілермен тәжірибелік тұрғыда жұмыс істеуге аударады. Оқу-әдістемелік кешен жоғары оқу орындарының барлық бағыттары бойынша білім алушыларға және оқытушыларға, осы мәселе қызықтыратын оқырмандарға арналған.</t>
  </si>
  <si>
    <t>Оқу-әдістемелік кешен дүниежүзілік саяси-құқықтық ілімдер тарихын оқып, меңгеруге арналған. Онда ежелгі дүние, орта ғасыр, жаңа және қазіргі заман саяси –құқықтық теориялары ашып көрсетіледі. Оқу –әдістемелік кешен білім алушыларды тарихтың дамуы ғана емес, отандық және шет елдік ғалымдардың әзірлеген жаңа әдістемелік тәсілдерін игеруге бағыт береді. Оқу-әдістемелік кешен құқықтану, халықаралық құқық, саясаттану, философия және басқа да гуманитарлық бағыттары бойынша білім алушыларға және оқытушыларға, осы мәселе қызықтыратын оқырмандарға арналған.</t>
  </si>
  <si>
    <t>Қазақстан Республикасы мемлекет және құқық тарихы</t>
  </si>
  <si>
    <t>Оқу-әдістемелік кешен Қазақстан территориясында ежелгі кезеңнен бастап бүгінгі күнге дейінгі өмір сүрген мемлкеттік-құқықтық жүйелердің мәселелерін оқып, меңгеруге арналған. Бұқаралық биліктің пайда болуы, ежелгі және орта ғасырдағы көшпелі мемлкеттік бірлестіктер, қазақтың әдет-ғұрып құқығы, Қазақстаннның Ресей империясы отарлауы кезеңіндегі әкімшілік-құқықтық жүйесінің үрдістеренің эволюциясы қарастырылады. Оқу-әдістемелік кешен құқықтану, халықаралық құқық, саясаттану, философия және басқа да гуманитарлық бағыттары бойынша білім алушыларға және оқытушыларға, осы мәселе қызықтыратын оқырмандарға арналған.</t>
  </si>
  <si>
    <t>Жолаева М.А.</t>
  </si>
  <si>
    <t>Қазақстан Республикасының сақтандыру компанияларындағы басқарушылық есепті жетілдіру</t>
  </si>
  <si>
    <t>Монографияда теориялық ғылыми әдістерін, диалектикалық, кешенді және жүйелі түрде баяндалған. Ол ең алдымен "Есеп және аудит" бағыты бойынша магистранттарға арналған, оны экономикалық жоғары оқу орындарының студенттері мен оқытушылары, сондай - ақ практикалық қызметкерлер - талдаушылар, бухгалтерлер, актуарлық кеңесші, менеджерлер, шаруашылық жүргізуші субъектілердің жетекшілері, сақтандыру кеңесшілері мен сарапшылары пайдалана алады.</t>
  </si>
  <si>
    <t>Чекаева Р.У., Ревтова В.В., Сабырбаева Л.А.</t>
  </si>
  <si>
    <t>Архитектуралық ою-өрнек. Монографиялық талдау және құру
 әдістері. (2-ші бөлім)</t>
  </si>
  <si>
    <t>Оқу құралында Солтүстік Қазақстан архитектурасы объектілеріне бөлшекті анализ жасалғаны көрсетіледі. Архитектура объектілерінің, ондағы, олардың типологиялық ерекшеліктеріне сай келетін монографиялық анализ алгоритмі немесе жүйелі қадам жиынтығы арқылы талдауы мазмұндалады. «Архитектуралық ою-өрнек. Монографиялық талдау және құру әдістері» атты оқу құралы «Архитектура» мамандығының және де осы бағытта дайындаудың оқу бағдарламасына сәйкес жасалынды. Оқу үдірісінде, «Қазіргі заман архитектурасының этномәдени негізі», «Жаңа архитектура және көркемдік негіз», «Ескерткіштерді сақтау» атты пәндері бойынша қолданылады. Оқу құралы «сәулет» және «дизайн» мамандықтарының пәндерді меңгеруінде, соның ішінде магистранттарға, ғылыми еңбеккерлер үшін және де архитектура жоғары оқу орындарының оқытушыларына, оқуту кезінде қолданылуы мүмкін.</t>
  </si>
  <si>
    <t>Davilbekova Zh./Давильбекова Ж.Х.</t>
  </si>
  <si>
    <t>Economy of oil and gas production: educational supply</t>
  </si>
  <si>
    <t>educational supply</t>
  </si>
  <si>
    <t>In the educational supply the theoretical bases economy of oil and gas production are stated. The considerable place is given an overview of petroleum exploration, petroleum oil and gas industry, drilling and development, manpower, the fixed and circulating assets, wages. Specificity of the cost price of production, profit, profitability, planning of oil and gas extraction, refining and petro chemistry processes manufactures is considered. The big attention is paid to price formation in the market conditions especially in the oil and gas industry and geological and geophysical exploration economics, financing and investment of projects, a geological estimation of deposits, pricing, the taxation and economic efficiency of prospecting works./В учебном пособии изложены теоретические основы экономики добычи нефти и газа. Значительное место отводится обзору нефтегазовой отрасли, нефтегазовой отрасли, бурения и разработки, трудовых ресурсов, основных и оборотных средств, заработной платы. Рассмотрена специфика себестоимости продукции, прибыли, рентабельности, планирования производства нефти и газа, процессов нефтепереработки и нефтехимии. Большое внимание уделяется ценообразованию в рыночных условиях, особенно в нефтегазовой отрасли и экономике геолого-геофизических разведок, финансированию и инвестированию проектов, геологической оценке месторождений, ценообразованию, налогообложению и экономической эффективности поисковых работ.</t>
  </si>
  <si>
    <t>Оразова Б.О.</t>
  </si>
  <si>
    <t>Би-шешендер тілі</t>
  </si>
  <si>
    <t>Оқу құралы би-шешендер мұрасын антропоөзекті парадигма аясында қаралып, тілі талдынды. Осыған орай би шешендер тіліндегі көркемдік құралдар, олардың ғаламның тілді бейнесін жасау табиғаты, тілдік тұлғасының танымдық әлеуеті, деңгейлік құрылымы жөнінде тұжырымдар ұсынылып отыр. Оқу құралы жоғары оқу орындарының студенттері мен магистранттарына, филолог мамандарға арналған.</t>
  </si>
  <si>
    <t>Рябова В.Ф., Ребезов М.Б.,
 Долматова И.А., Зайцева Т.Н.,Хайруллин М.Ф., Окусханова Э.К.</t>
  </si>
  <si>
    <t>Инжиниринг меню</t>
  </si>
  <si>
    <t>Учебное пособие «Инжиниринг меню» знакомит со стратегиями, применимыми ко всем типам меню (традиционным меню блюд, картам вин и др.). Позволяет понять, как создавать меню для получения наибольшей прибыли, как увеличить текущие доходы за счёт нового дизайна меню и получить дополнительную прибыль от будущих обновлений.Предложенное компактное изложение теоретических основ курса дает преподавателям свободу интерпретации, дополнения и углубления отдельных разделов и тем в соответствии с их собственным пониманием проблемы. 
 Теоретический курс пособия ориентирует обучающихся на изучение положений инжиниринга меню. Каждый раздел (тема) учебного пособия сопровождается программированным (тестовым опросом), который может проводиться аудиторно или самостоятельно. Выполнение тестов позволит проконтролировать степень усвоения учебного материала и обратить дополнительное внимание на вопросы, вызвавшие затруднения. С целью получения практических знаний и навыков в области инжиниринга меню предусматривается выполнение практических работ по курсу (Практикум).Предлагаемое учебное пособие адресовано обучающимся, менеджерам предприятий общественного питания и широкому кругу читателей, интересующихся разработкой и оптимизацией меню предприятий питания. Учебное пособие необходимо для реализации программ повышения квалификации и профессиональной переподготовки.</t>
  </si>
  <si>
    <t>Варивода А.А., Кенийз Н.В., Ребезов М.Б.,Искакова Г.К., Хайруллин М.Ф.</t>
  </si>
  <si>
    <t>Контроль качества и обеспечение безопасности пищевых продуктов и продовольственного сырья</t>
  </si>
  <si>
    <t>В учебном пособии рассматриваются методические, теоретические и организационные основы контроля качества и безопасности пищевой продукции и продовольственного сырья. Пособие содержит материал, необходимый для выполнения контрольных и практических работ с обучающимися. Предназначено для обучающихся высших учебных заведений по всем направлениям подготовки, работников пищевых отраслей и представляет определенный интерес для инженерно-технических работников.</t>
  </si>
  <si>
    <t>Третьяк Л.Н.,Ребезов М.Б., Куприянов А.В.,Явкина Д.И., Хайруллин М.Ф.</t>
  </si>
  <si>
    <t>Обеспечение безопасности пищевой продукции и внутренний контроль качества результатов измерений</t>
  </si>
  <si>
    <t>Учебное пособие посвящено вопросам законодательного и нормативного обеспечения безопасности пищевой продукции. Представлены отдельные аспекты международной деятельности в области безопасности продуктов питания на основе принципов ХАССП и международных стандартов ИСО серии 22000. Освещены проблемы обеспечения качества результатов измерений, испытаний и контроля, получаемых в аналитических и испытательных лабораториях. Применение внутреннего контроля рассматривается как фактор обеспечения качества оказываемых лабораторных услуг. Обоснована необходимость получения достоверных результатов измерений. Приведены сведения об основных элементах системы внутреннего контроля качества лаборатории. Подробно описаны основные этапы аналитических работ – подготовка проб, подготовка к анализу, проведение измерений, обработка полученных экспериментальных данных. Приведены примеры процедур контроля стабильности измерений в испытательных лабораториях различного профиля. Пособие предназначено для обучающихся по образовательным программам высшего образования укрупненной группы специальности 27.00.00 при изучении дисциплин: «Метрологическое обеспечение производства», «Метрология», «Правовые основы управления качеством», «Статистические методы в управлении качеством», «Всеобщее управление качеством», «Статистические методы контроля и управления качеством», «Принятие решений в условиях неопределенности», «Управление в технических системах», Основы проектирования продукции, Основы технологии производства, «Системы поддержки принятия решений». Информация, приведенная в пособии, будет полезна также инженерно-техническим и научным работникам, интересующимся вопросами обеспечения качества измерительной информации в лабораторной практике.</t>
  </si>
  <si>
    <t>Нестеренко А.А., Кенийз Н.В., Ребезов М.Б., Молдабаева Ж.К.</t>
  </si>
  <si>
    <t>Основы проектирования предприятий молочной и мясоперерабатывающей отраслей пищевой промышленности</t>
  </si>
  <si>
    <t>Учебное пособие является руководством к практическим занятиям по дисциплинам «Основы проектирования предприятий по переработке животноводческой продукции», «Проектирование предприятий мясной и молочной промышленности» и др., к выполнению курсового проектирования. Рассмотрены схемы проектирования предприятий молочной и мясоперерабатывающей отраслей пищевой промышленности. Описаны стадии технологического процесса проектирования. Предназначено для обучающихся, технологов, менеджеров, предпринимателей и руководителей предприятий пищевой промышленности.</t>
  </si>
  <si>
    <t>Третьяк Л.Н., Ребезов М.Б., Жуманова Г.Т., 
 Явкина Д.И., Нуржуманова Ж.М.</t>
  </si>
  <si>
    <t>Сынау және сараптау зертхана тәжірибесінде ішкі сапаны бақылау</t>
  </si>
  <si>
    <t>Оқу құралы сынау және сараптау зертханаларында жүргізілетін өлшеу, сынау және бақылау қорытындыларының сапасын қамтамасыздандыру мәселесіне арналған. Зертханада ішкі бақылауды қолдану онда көрсетілетін қызметтердің сапасының факторы ретінде қарастырылады. Өлшеу қорытындылары бойынша нақты мәліметтер алуға негізделген. Зертханада ішкі сапаны бақылау жүйесі бойынша негізгі элементтер дәйегі келтірілген. Аналитикалық жұмыстың негізгі сатылары жете сипатталған – сынаманы дайындау, талдауға дайындау, өлшем жүргізу, алынған эксперименттік мәліметтерді өңдеу. Барлық терминдер, талаптар мен қағидалар және барлық заманауи зертханалық тәжірибелерге қойылатын талаптар мәселесі өзекті халықаралық және ұлттық стандарттың негізде баяндалған. Әр алуан профильдегі сынау зертханаларындағы өлшемнің тұрақтылығын бақылау тәртібі бойынша нұсқаулар келтірілген. 
 «Сынау және сараптау зертхана тәжірибесіндегі ішкі сапаны бақылау» пәні бойынша оқу құралы 5В072700, 6М072700, 6D072700 "Азық-түлік өнімдерінің Технологиясы", 5В072800, 6М072800 "Өңдеу өндірістерінің Технологиясы", 6М073500, 6D073500 «Тағам қауіпсіздігі" мамандықтары бойынша білім алушыларға арналған. 
 Оқу құралы барлық жоғарғы білім алу сатысы бойынша дайындайтын білім алушыларға арналған: сапаны басқару, Стандартизация және метрология. Ақпарат, келтірілген оқу құралы сонымен бірге инженерлік – техникалық және зертханалық тәжірибеде өлшем сапасы бойынша қызықтыратын сұрақтары бар ғылыми қызметкерлерге пайдасын тигізеді.</t>
  </si>
  <si>
    <t>Сарбатова Н.Ю., Нестеренко А.А.,Ребезов М.Б., Горелик О.В., Касенов А.Л.</t>
  </si>
  <si>
    <t>Технологическое оборудование предприятий молочной промышленности</t>
  </si>
  <si>
    <t>В учебном пособии представлено технологическое оборудование для переработки молока и молочных продуктов. Рассмотрены транспортные средства для доставки молока на предприятия, трубопроводы и насосы для перемещения молока, приемка и хранения, оборудование для механической и тепловой обработки молока. Описаны конструкции и работа оборудования для производства молочных продуктов. Рассмотрены процессы фасовки и упаковки молока и молочных продуктов, а так же мойка и дезинфекция технологического оборудования. 
 Рекомендуется бакалаврам и магистрам всех форм обучения.</t>
  </si>
  <si>
    <t>Нестеренко А.А., Кенийз Н.В., Ребезов М.Б., Есимбеков Ж.С.</t>
  </si>
  <si>
    <t>Технологическое оборудование предприятий мясной промышленности</t>
  </si>
  <si>
    <t>В учебном пособии рассмотрены типы технологического оборудования, применяемого на мясоперерабатывающих предприятиях. Особое внимание уделено выбору оптимальных конструктивно-технологических решений при подборе технологического оборудования.В рассматриваемом пособии приведены технологии и оборудование, практический опыт использования которых накоплен к настоящему времени.
 При составлении пособия использованы известные авторам литературные источники и другие информационные материалы.</t>
  </si>
  <si>
    <t>Мұсабаева Б.Х. /Мусабаева Б.Х.</t>
  </si>
  <si>
    <t>Химиялық сапалық анализ</t>
  </si>
  <si>
    <t>«Химиялық сапалық анализ» оқу құралы 6 тараудан тұрады: Химиялық сапалық анализ негіздері; Сапалық анализдегі тұндыру және еріту процесстері, Сапалық анализдегі амфотерлік құбылысы және тұздар гидролизі, Сапалық анализдегі тотығу-тотықсыздану реакциялары, Сапалық анализдегі комплекс түзу реакциялары, Химиялық сапалық анализ бойынша зертханалық жұмыстар. Әрбір теориялық тараудан соң бақылау сұрақтары, ал құралдың соңында тестілік сұрақтар берілген.
 Зертханалық жұмыстарда катиондар мен аниондардың жүйелік анализі, құрғақ тұз анализі қарастырылған.Оқу құралы химиялық білім бағдарламаларының студенттеріне арналған.</t>
  </si>
  <si>
    <t>Леликова О.Н.</t>
  </si>
  <si>
    <t>Источники и системы теплоснабжения</t>
  </si>
  <si>
    <t>Методические указания содержат примеры и контрольные задачи с ответами по вопросу энергетической эффективности, теплового потребления и режима отпуска тепла, гидравлического и теплового расчетов, теплофикационного оборудования ТЭЦ, оборудования тепловых сетей и абонентских вводов.</t>
  </si>
  <si>
    <t>Патопсихологические методы в исследовании психического статуса</t>
  </si>
  <si>
    <t>В сборнике представлен материал необходимый для диагностики когнитивных и личностных особенностей детей и подростков. В помощь педагогам-психологам, студентам, обучающихся на психолого-педагогических факультетах, магистрантам, обучающихся на специальности «Педагогика и психология», «Психология», специалистам, работающим в образовательных, медицинских учреждениях, социальной сфере с целью овладения ими патопсихологическими методиками исследования психического статуса личности и использования их на практике.</t>
  </si>
  <si>
    <t>Аубакирова Р.Ж., Абишева Ш.Ш.,Турсунгожинова Г.С., Беленко О.Г.,Адильжанова К.С., Шакабаева А.</t>
  </si>
  <si>
    <t>Диагностика психолого-педагогической компетентности субъектов образовательного пространства</t>
  </si>
  <si>
    <t>В монографии раскрываются основы и даются примеры диагностики психолого-педагогической компетентности педагогов, исследуется специфика становления педагога в контексте преемственности в педагогическом пространстве, анализируются профессионально-значимые качества работников дошкольных учреждений; рассматривается профессиональная позиция и ее формирование в студенческие годы, концепции и модели формирования креативности будущих учителей. В монографии рассмотрены результаты совместных исследований авторов с привлечением магистрантов и студентов.Монография может быть полезна для руководителей системы образования, преподавателей высших и средних учебных заведений, учителей, студентов и магистрантов высших учебных заведений.</t>
  </si>
  <si>
    <t>Аубакирова Р.Ж., Беленко О.Г., Турсунгожинова Г.С., Абишева Ш.Ш., Адильжанова К.</t>
  </si>
  <si>
    <t>Диагностический инструментарий в помощь учителю школы</t>
  </si>
  <si>
    <t>В учебно-методическом пособии предложены психодиагностические методики, которые позволят, раскрыть особенности профессиональной деятельности педагога образования в контексте современных требований.Входящий в пособие диагностический инструментарий расширяет представления о психолого-педагогической диагностике, обеспечивает формирование адекватного представления о себе как педагоге на основе объективной оценки своих особенностей.Пособие может быть полезным студентам, магистрантам, педагогам, практическим работникам в сфере образования, заинтересованным в профессионально-личностном самопознании и саморазвитии.
 Предлагаемые в пособии формы диагностического сопровождения имеют разнообразный характер - это опросники, анкеты, тесты.Достоинством приведенных диагностических методик является их универсальность, доступность, мобильность, удобство и экономичность в проведении исследования и обработке результатов.</t>
  </si>
  <si>
    <t>Елфимов В.И., Бабкина С.С., Мясоедов Е.М., Ярошинский А.И.</t>
  </si>
  <si>
    <t>Химия. Краткий курс с примерами решения задач и заданиями для cамостоятельной работы</t>
  </si>
  <si>
    <t>Данное учебное пособие представляет собой краткие теоретические основы курса химии с примерами решения задач и заданиями для самостоятельной работы. Материал изложен доступно, на высоком научном и методическом уровне, что позволит студентам понять сложные вопросы химии, освоить теоретический материал, понять его использование в процессе рассмотрения приведенных примеров решения задач и применить полученные навыки и умения при самостоятельном решении разнообразных по сложности заданий. Учебное пособие предназначено для студентов очной и заочной форм обучения технических направлений вузов, обучающихся как по программе бакалавров, так и специалитета. Пособие представляет большой интерес и для преподавателей, поскольку предоставляет разнообразный материал для контроля самостоятельной работы студентов, степени освоения ими полученных знаний, умения решать контрольные задания.</t>
  </si>
  <si>
    <t>Kabdulkarimova K.K., Aubakirov Y.A. /Кабдулкаримова К.К.</t>
  </si>
  <si>
    <t>Electrochemical Production Technology. Plasma chemistry</t>
  </si>
  <si>
    <t>The educational manual is constructed in accordance with the requirements of the credit technology program. It contains curriculum (syllabus), theoretical materials on chemical current sources, on the technology of application of chemical and electrochemical coatings, on the production of metals and metallic coatings, on installations and apparatus for electrochemical and chemical processes, on plasma-chemical reactors, on production of gaseous products. There is the analysis of plasma chemical processes and their classification.
 The educational manual contains individual tasks of students self-independent work (SIW), test questions and assignment for submission of summative assessment on all the topics of the lecture course, a glossary, the tasks of students self-independent work with the teacher (SIWT) and a list of the recommended literature.The educational manual is recommended to students of technological professions of chemical profile and may be useful to specialists, who work in area of technology of inorganical materials recycling and metallurgy. 
 Publishing in authorial release./Учебное пособие построено в соответствии с требованиями кредитной технологической программы. Содержит учебный план (программу), теоретические материалы по химическим источникам тока, по технологии нанесения химических и электрохимических покрытий, по производству металлов и металлических покрытий, по установкам и аппаратам для электрохимических и химических процессов, по плазмохимическим реакторам, по производству газообразных продуктов. Анализируются плазмохимические процессы и их классификация.</t>
  </si>
  <si>
    <t>Кабдулкаримова К.К., Әубәкіров Е.Ә.</t>
  </si>
  <si>
    <t>Электрохимия өндірісінің технологиясы. Плазмахимия (2 томда)</t>
  </si>
  <si>
    <t>Оқу құралы кредиттік технология бойынша оқу талабына сай құрастырылған. Оқу құралында химиялық тоқ көзі, заттардың бетін химиялық және электрохимиялық жабу технологиясының теориялары, металдар алу жағдайларының теориясы, химиялық және электрохимиялық процестердің құрылғылары мен құралдарының схемалары берілген. Коррозия процесінің теориясы және металдарды коррозиядан қорғау әдістері сипатталған. Оқу құралы университеттердің және жалпы жоғары оқу орындарының «химия», «бейорганикалық заттардың химиялық технологиясы» «химия (білім)» мамандықтарының студенттеріне, магистранттарына және ұстаздарына арналған.</t>
  </si>
  <si>
    <t>Леньков Ю. А., Барукин А. С., Барукина Н. Ю.</t>
  </si>
  <si>
    <t>Электрооборудование электрических станций и подстанций (в 2-х т.)</t>
  </si>
  <si>
    <t>В учебном пособии приведены сведения об электроэнергетических системах, режимах работы нейтралей электроустановок. Описаны устройство, конструкции и принцип работы синхронных генераторов и компенсаторов, силовых трансформаторов, шинных конструкций и аппаратов распределительных устройств высокого и низкого напряжения, применяемых на электрических станциях, подстанциях и в системах электроснабжения предприятий. Изложена методика выбора силовых трансформаторов, и их проверка на перегрузочную способность, а также методика выбора и проверки коммутационных аппаратов высокого напряжения, измерительных трансформаторов, токоведущих частей и токоограничивающих реакторов. Учебное пособие рекомендуется студентам электроэнергетических специальностей и может быть использовано специалистами-электроэнергетиками.</t>
  </si>
  <si>
    <t>Исаева А .У.</t>
  </si>
  <si>
    <t>Гидробиологические методы анализа активного ила в биологической очистке сточных вод</t>
  </si>
  <si>
    <t>Учебное пособие предназначено для студентов, обучающихся по эколого-биологическим и биотехнологическим специальностям, магистрантов, докторантов, преподавателей высшей школы.</t>
  </si>
  <si>
    <t>Основы радиотехники и телекоммуникации 1 том</t>
  </si>
  <si>
    <t>Учебник предназначен для самостоятельного изучения курса Основы радиотехники и телекоммуникации. В учебнике приведен обзор основных элементов радиотехники и телекоммуникации. Необходимость самого учебника обусловлена потребностью более глубокого понимания процессов, происходящих в области радиотехники, а также в телекоммуникациях. Развитие телекоммуникации не стоит на месте, появляются новые способы реализации тех или иных технических решений создания телекоммуникационных сетей, новые стандарты передачи информации, поэтому в пособии, помимо описания основных принципов построения технических схем, представлены ссылки на литературу, которая может быть использована при изучении той или иной темы. Приведены основные структурные и принципиальные схемы, необходимые для понимания процессов, происходящих в области телекоммуникации.</t>
  </si>
  <si>
    <t>Чежимбаева Катипа Сламбаевна</t>
  </si>
  <si>
    <t>Цифрлық байланыс технологиялары</t>
  </si>
  <si>
    <t>Оқулык</t>
  </si>
  <si>
    <t>Оқулық «Цифрлық байланыс технологиялары» курсын зерттеу, сигналдардың жіктелуін, хабардың сигналға түрленуін және қосымша курстық жобамен лабораториялық жұмыс істеу барысында студенттердің қолдануына арналған. Ол үшін көмекші құралда графиктер, құрылымдық және қағидалық сұлбалар, сондай-ақ математикалық формулалар келтірілген.Оқулық радиотехника және байланыс факультетінің барлық радиотехника мамандықтарының және барлық оқыту нысандарының студенттеріне арналған.</t>
  </si>
  <si>
    <t>Радиотехника және телекоммуникация негіздері. (1том)</t>
  </si>
  <si>
    <t>Микроағзалар систематикасы</t>
  </si>
  <si>
    <t>Биотехнология/Биология</t>
  </si>
  <si>
    <t>Оқу құралы «Микроағзалар систематикасы» пәнінің оқу жоспарына және оқу бағдарламасына сай және студенттердің курсты толық қамтуына мүмкіндік беретіндей етіп құрастырылған. Ұсынылып отырған оқу құралы биология, экология, биотехнология мамандықтарда оқитын студенттерге арналған</t>
  </si>
  <si>
    <t>Основы радиотехники и телекоммуникации 2 том</t>
  </si>
  <si>
    <t>Джагфаров Н. Р. , Кабдушев Б. Ж.</t>
  </si>
  <si>
    <t>Современная история Казахстана. Они окружали И. Сталина: Н.И. Ежов и С.Ф. Реденс</t>
  </si>
  <si>
    <t>При изучении дисциплины «Соременная история Казахстана» необходимо рассматривать в последние годы, в общественном сознании прочно вошедшие такие понятия, как Карлаг, Степлаг, АЛЖИР, «Голощекинский геноцид» и др. Вместе с тем, как-то незаслуженно забытыми, оставшимися в тени, оказались политические фигуры организаторов массового террора в Казахстане и Союзе – Н.И. Ежова и С.Ф. Реденса. Данная работа в известной мере призвана восполнить существующий пробел и помочь студентам разобраться в сложных проблемах и трагедиях, которые пережил народ в 30-ые годы.
 Ученое пособие предназначено для историков, политологов, студентов вузов.</t>
  </si>
  <si>
    <t>Джагфаров Н.Р. , А.Д. Утегалиева Б.Ж. Кабдушев</t>
  </si>
  <si>
    <t>Монголо-татарское нашествие. Территория Казахстана в составе монгольской империи</t>
  </si>
  <si>
    <t>В учебном пособии рассматривается Казахстан в период монгольских завоеваний на основе исторических источников и ряда новых исследований отечественных, российских и европейских исследователей, которые отходят от концепции европоцентризма в оценке Чингисхана, монгольского этапа и его последствий.</t>
  </si>
  <si>
    <t>Джагфаров Н.Р. , Б.Ж. Кабдушев, А.Д. Утегалиева, С.А. Жуман</t>
  </si>
  <si>
    <t>Учебное пособие посвящено актуальным проблемам отечественной истории. На основе полученных новых знании рассматриваются вопросы государственно-политического развития, важнейшие стороны государственной стратегии, особенности развития современного казахстанского общества и основные направления внешней политики РК.Учебное пособие предназначено для студентов неисторических
 специальностей (бакалавриата) высших учебных заведений республики.</t>
  </si>
  <si>
    <t>Есиркепова А.М., Есенгельдина А.С.</t>
  </si>
  <si>
    <t>Аймақтың әлеуметтік-экономикалық дамуын стратегиялық жоспарлау</t>
  </si>
  <si>
    <t>Монографияда аймақтың әлеуметтік-экономикалық дамуын стратегиялық басқарудың ғылыми-теориялық аспектілері, Қазақстан аймақтарының стратегиялық дамуындағы ерекшеліктері, Қазақстанның оңтүстік аймағында өнеркәсіпті дамытудың стратегиялық бағыттары қарастырылды және аймақтық әлеуметтік-экономикалық дамуын стратегиялық басқару құралдарын жетілдіру тәсілдері ұсынылды. Монография Қазақстан Республикасы Президентінің жанындағы Мемлекеттік басқару академиясының тыңдаушыларына, жергілікті атқарушы органдарының қызметкерлеріне, ғылыми қызметкерлерге, магистранттарға, докторанттарға, оқытушыларға және жоғары оқу орнының экономикалық факультеттер студенттеріне арналған.</t>
  </si>
  <si>
    <t>Баязитова З.Е.</t>
  </si>
  <si>
    <t>Разработка комплексной технологии сбора, сортировки и переработки пластиковых бутылок в малых городах Акмолинской области</t>
  </si>
  <si>
    <t>Монография выполнена в рамках государственного заказа по бюджетной программе 217 "Развитие науки", подпрограмме 102 "Грантовое финансирование научных исследований", по приоритету «Рациональное использование природных ресурсов, переработка сырья и продукции» по теме: № 3807/ГФ4 «Разработка комплексной технологии сбора, сортировки и переработки пластиковых бутылок в малых городах Акмолинской области». Автор являлась руководителем Проекта. В данной монографии собраны результаты исследований влияния на окружающую среду полигонов ТБО, разработана оптимальная, экономически рентабельная система сбора, сортировки и переработки пластиковых бутылок в малых городах Акмолинской области. Проект направлен на уменьшение отрицательного влияния на окружающую среду, уменьшения загрязненности бытовыми отходами городской среды, улучшения санитарно-гигиенических условий проживания, а также создание предпосылок для формирования инфраструктуры по сбору и переработке отходов и создание дополнительных рабочих мест в регионе.</t>
  </si>
  <si>
    <t>Шамуратова Н.Б.</t>
  </si>
  <si>
    <t>Анализ нефтяных проектов</t>
  </si>
  <si>
    <t>Учебное пособие «Анализ нефтяных проектов» составлен на основании учебного плана по данной дисциплине, и предназначено для студентов обучающихся по экономическим и техническим специальностям. Пособие предоставляет собой комплекс учебно-методических материалов для изучения новых подходов в сфере нефтяных проектов. Учебное пособие позволит студентам, магистрантам в полной мере освоить специфику организации и проведения анализов проектов в нефтегазовом секторе Республики Казахстан</t>
  </si>
  <si>
    <t>Джагфаров Г.Н.</t>
  </si>
  <si>
    <t>Великая отечественная война: 
 современный взгляд, объективная оценка событий.</t>
  </si>
  <si>
    <t>В монографии впервые в казахстанской историографии по новому анализируется причины возникновения Второй Мировой войны. Советское государство индустриализацию, насильственную коллективизацию проводило ради одной цели – распространить т.н. социализм на планете или хотя бы в Европе. Для достижения этой цели были созданы инструменты: хорошо вооруженная Красная армия, послушная международная организация Коминтерн, спецшкола по подготовке террористов “Школа Ленина”, ОГПУ, ГРУ и др. В теории это пресловутая теория мировой пролетарской революции – мечта Ленина – Сталина. Похожую цель ставил и лидер фашистой Германии, только называлось она по иному – “мировое господство”. Заключив 23 августа 1939 г. военный союз, оба агрессора принялись делить, по взаимной договоренности Европу. Все шло хорошо, Сталин, захватив Буковину, стал напрямую угрожать Гитлеру, который нанес превентивный удар 22 июня 1941 г. Это поставило Советский Союз на грань поражения. Причина этого известна – это утверждение диктаторского режима в СССР, который подмял под себя все и, конечно же в бездарности маршала Жукова Г.К., для которого личное благополучие и безопасность были дороже судьбы Родины. Советский народ решительно взял судьбу в свои руки, выстоял и победил. О ВОВ в основном бессовестно почти 80 лет врали. Автор сделал попытку сказать правду, раскрыть «белые» пятна войны. 
 Адресуется специалистам, бакалаврам и магистрантам, всем, кто интересуется историей страны.</t>
  </si>
  <si>
    <t>Формирование режима личной, тоталитарной власти в стране (1917-1937гг.) (в 2-х т.)</t>
  </si>
  <si>
    <t>Монография написана сочным, литературным языком. Материал изложен публицистично, читается легко, с увлечением и несомненно представляет интерес не только для специалистов, но и всех заинтересованных читателей</t>
  </si>
  <si>
    <t>Исаева А .У. Исаев Е. Б.</t>
  </si>
  <si>
    <t>Биологияға кіріспе</t>
  </si>
  <si>
    <t>Оқу құралы «Биологияға кіріспе» пәнінің оқу жоспарына және оқу бағдарламасына сай және студенттердің курсты толық қамтуына мүмкіндік беретіндей етіп құрастырылған. Ұсынылып отырған оқу құралы биология, биотехнология, экология мамандығы таңдаған студенттеріне арналған.Учебник составлен в соответствии с учебной программой и программой предмета «Введение в биологию» и позволяет студентам полностью освоить курс. Предлагаемый учебник предназначен для студентов специальностей биология, биотехнология, экология.</t>
  </si>
  <si>
    <t>Ізмұратова З.(Измуратова З.)</t>
  </si>
  <si>
    <t>Күй сарыны</t>
  </si>
  <si>
    <t>Күй сарыны (шертерге лайықталған күйлер) – кәсіптік бастауыш және орта, жоғары білім беру
 орындарына арналған оқу – әдістемелік құрал болып табылады. Шертерде күй орындау
 үрдісін дамыту, кәсіби тұрғыда лайықталған күйлерді орындауды жолға қою мақсаты
 қарастырылып, осы тұрғыдан алғанда аталған еңбек музыка мектептері мен колледждеріндегі,
 музыкалық жоғары оқу орындарында студенттер мен шертер аспабынан дәріс беретін
 ұстаздарға көмекші құрал ретінде қызмет атқарады.</t>
  </si>
  <si>
    <t>Шертер үйрену мектебі</t>
  </si>
  <si>
    <t>Шертер үйрену мектебі» - музыка мектептерінің оқушылары мен музыка колледждері, консерватория және музыка академиясының студенттеріне, сондай-ақ аспапты үйренем, меңгерем деуші талапкерлерге арналған оқу құралы. Оқу-әдістемелік бөлімі мен музыка сауаты бөлімін ұстаздар қауымы әдістеме ретінде пайдалана алады. Ұсынылып отырған осы еңбек шертер мамандығына қойылған талаптарға сай жазылып, аспаптағы орындаушылық негіздер толық қамтылған арнайы оқу құралы болып табылады</t>
  </si>
  <si>
    <t>Абилхамитқызы Р.</t>
  </si>
  <si>
    <t>Поэзия әлемі</t>
  </si>
  <si>
    <t>Монографияға қазіргі қазақ поэзиясындағы соны құбылыс болып келген айтулы ақындар шығармалары көркемдік-бейнелілік жағынан сараланды. Қазіргі әдеби үдерістегі лирикалық шығармалардың басты бағыттары, ақындардың шығармашылық, тақырыптық ерекшеліктері мен қолтаңба мәнері, ой-сөз жүйесі, поэтикалық қуаты сарапталды. Осы тұрғыдан ақын Ұ.Есдәулет, Е.Раушанов, Т.Әбдікәкімұлы, Г.Салықбайдың өлеңдері басты нысанға алынып, көркемдік көкжиегі тұрғысынан талданып берілді. «Мәңгілік Ел» идеясының қазақ әдебиетіндегі тарихи-рухани негіздері» жобасы аясында жазылды.
  Еңбек жоғары оқу орындарының студенттері, магистранттары мен докторанттарына, әдебиеттанушылар мен жалпы әдебиет сүйер қауымға арналады.</t>
  </si>
  <si>
    <t>Кубенкулов К.К, Наушабаев А.Х</t>
  </si>
  <si>
    <t>Іле ойысының содалы тұзданған топырақтар генезисі және оларды мелиорациялау</t>
  </si>
  <si>
    <t>Кітапта Іле Алатауының тауалды жазықтықтарының сазды белдеуінде қалыптасқан содалы сортаңданған топырақтарының түзілу жолдары және оларды жақсарту мәселелері қарастырылған. 
 Кітапта табиғат нысандары: топырақтарда, олар түзілетін тау жыныстарында, беттік және жер асты суларында соданың түзілуі және оның топырақтар бойында жинақталу себептері, содалы сортаңданған топырақтарының түзілу гипотезалары, оларға қатысты үдерістердің даму бағыттарымен қарқындылықтарын талдау негізінде Іле ойысының содалы сортаңданған топырақтарын мелиорациялаудың тиімді жолдары келтірілген.
 Кітап топырақтану және агрохимия мамандықтарының студенттеріне, магистранттарына, докторанттарына және топырақтану ғылым саласының қызметкерлеріне арналған.</t>
  </si>
  <si>
    <t>Бижанова А.Р., Жүнісова Г.Ә.</t>
  </si>
  <si>
    <t>Криминология
 "Жалпы және ерекше бөлім" 1 том</t>
  </si>
  <si>
    <t>Оқу құралында криминология (жалпы және ерекше бөлім) пәнінен дәрістер, тақырып бойынша сұрақтар, оқу бағадрламасы, тест сұрақтары берілген.
 Оқу құралы жоғары оқу орнындағы студенттерге, магистранттарға, оқытушыларға, сондай-ақ ғылыми қызметкерлерге арналған.</t>
  </si>
  <si>
    <t>Бекбаев Р.К., Жапаркулова Е.Д.</t>
  </si>
  <si>
    <t>Интегрированная технология управления эколого-мелиоративными про-цессами на орошаемых землях Казахстана</t>
  </si>
  <si>
    <t>Авторами проведены обширные исследования по интегрированной технологии управления эколого-мелиоративными процессамина орошаемых землях Казахстана. В монографии обобщены отечественные материалы по изучению почв, изложены методы их мелиорации в различных почвенно-климатических зонах страны. Главное внимание уделено приемам улучшения плодородия деградированных почв – глубокому рыхлению, возделыванию мелиорирующих культур, применению химмелиорантов (фосфогипса) и раз-личных удобрений.</t>
  </si>
  <si>
    <t>Қожабекова А.Ж.(Кожабекова)</t>
  </si>
  <si>
    <t>Создание защитных лесных насаждений</t>
  </si>
  <si>
    <t>лесные ресурсы</t>
  </si>
  <si>
    <t>Данное учебное пособие предназначено для специальности 6В08302 – «Лесные ресурсы и лесоводство»
  Планирование и организация научных исследований в области лесного хозяйства, озеленение и благоустройство населенных мест, коммерческое лесоводство, защитное лесоразведение, Магистр овладевает методами научно-исследовательских работ в сфере управления особо охраняемыми природными территориями и биоресурсоми, методиками проектно-производственной деятельности в области лесного хозяйства и управления природопользованием Министерства сельского хозяйства РК.</t>
  </si>
  <si>
    <t>Салыкова А.С</t>
  </si>
  <si>
    <t>Методы анализов в повчоведении и агрохимии</t>
  </si>
  <si>
    <t>агрономия</t>
  </si>
  <si>
    <t>Учебное пособие предназначено для студентов аграрных вузов и специалистов.
 В нем приведены методы проведения лабораторных и полевых исследований для агроэкологической характеристики почв, а также материалы по морфологической и аналитической диагностике наиболее распространенных типов почв.</t>
  </si>
  <si>
    <t>Орман бақ саябақ құрылысы</t>
  </si>
  <si>
    <t>Қазіргі таңда біздің елімізде орман саябақ шаруашылығы енді жаңадан даму үстінде. Орман саябағы қала маңын көгалдандыруда үлкен рөл атқарады. Сондықтан бұл шаруашылықты барынша дамыту керек. Ол үшін ең біріншіден мемілекетімізде бар орман саябақтарын сақтап қалуымыз керек.
 Оқу құралында мұғалім студенттерді жұмыс тақырыбымен және тапсырмалардың орындалу тәртібімен таныстырады. Пәнді меңгеру кезінде студенттер дәрістерге қатысады, кітапханаға барады, зертханалық-практикалық жұмыстарды орындап, курстың аяқталу соңында емтихан тапсырады.</t>
  </si>
  <si>
    <t>Гүл композициясы және флористика</t>
  </si>
  <si>
    <t>Гүл композициясы мен флористикасы орман шаруашылығы ісінің мамандарын даярлауда бейіндеу пәні болып табылады. Курсты меңгеру нәтижесінде студенттер гүл шоқтарын әртүрлі стильде жасаудың композициялық шешімдерін өз бетінше орындауы тиіс. Оның негізгі элементтерінің – жасыл екпелер (шөптесін гүл өсімдіктерінің ассортиментін пайдалана отырып) мен көмекші материалдың суретін толығымен салуы керек. Студент өсімдіктердің көлемі мен формасын, түсін, ауқымын, пропорцияларын, перспективасын және флористиканың басқа да тәсілдерін құрып, сауатты үйлестіре білуі керек, сол арқылы сәнді, таңдаулы, әдемі, көзтартарлық, мерекелік, классикалық, салтанатты және т.с.с. композицияларды жасап шығаруы тиіс</t>
  </si>
  <si>
    <t>Қожабекова А.Ж (Кожабекова А.Ж.) Токтасынова Ф.А</t>
  </si>
  <si>
    <t>Елді мекендерді көгалдандыру</t>
  </si>
  <si>
    <t>Қала және елді мекенді көгалдандыру туралы жалпы мәліметтер. Қоршаған ортаны көгалдандырудың рөлі. Жалпы көгалдандыруда пайдаланылатын екпелер. Көгалдандыруды дұрыс жосралау. Әртүрлі мақсаттағы көгалдандыру жобаларын әзірлеу</t>
  </si>
  <si>
    <t>Қожабекова А.Ж (Кожабекова А.Ж.) Жорабекова Ж.Т</t>
  </si>
  <si>
    <t>Гүл өсіршулік</t>
  </si>
  <si>
    <t>Гүл өсірушілік көгалдандыру зерзатты безендіру кезінде шөптесін өсімдіктердің сәндік қасиеттерін, құрастыру мүмкіншіліктерін, биологиялық ерекшеліктерін, өсіру агротехникалық өзгешелігін зерттейтін күрделі пәні болып саналады.
  «Гүл өсірушілік» пәнінен білім беру мақсаты болып гүлді өсімдіктердің қасиеттері, өсіру, қолдану, күту, баптау тәсілдерімен талаптары бойынша білім беріп орман және саябақ шаруашылығы инженердің мамандырылған дайындық жұмысын жүргізу есептеледі. 5В080700 – «Орман ресурстары және орман шаруашылығы» бакалаврларының білім деңгейі жоғары болу қажет: жоғарғы оқу орнын бітіруші 60-қа жуық шөптесін гүлді өсімдіктердің биологиялық және сәндік қасиеттерін, өсіру агротехникасын және құрастыру мүмкіншіліктерін білу тиіс.</t>
  </si>
  <si>
    <t>Өнербаева З.О., Ильясова Г.У.</t>
  </si>
  <si>
    <t>Бейорганикалық химиядан студенттерге арналған өз бетінше орындайтын сұрақтар мен тапсырмалар</t>
  </si>
  <si>
    <t>Әдістемелік оқу құралында қарастырылған барлық сұрақтар мен тапсырмалар «Бейорганикалық химия» және “Жалпы химия” курсы бойынша химия, химия - биология, биология, экология, география мамандықтарына арналған бағдарламаға сәйкес жасалған. Ұсынылып отырған әдістемелік оқу құралында әрбір тараудың жеке тақырыптары бойынша қысқаша теориялық мәліметтер беріліп, сол тақырыптарға сәйкес студенттердің өз бетінше орындайтын әр түрлі сұрақтар мен тапсырмалар берілген. Оқу әдістемелік құралы жоғары оқу орындарының студенттері мен оқытушыларына, арнаулы орта оқу орындарының, колледждердің, лицейлердің оқушылары мен мұғалімдеріне арналған.</t>
  </si>
  <si>
    <t>Сапаков А.З.</t>
  </si>
  <si>
    <t>Электр жетегіне кіріспе</t>
  </si>
  <si>
    <t>Ұсынылған оқу құралында қазіргі кездегі айнымалы токтағы реттелетін электр жетегінің орындаушы механизмдерінде қолданылатын электр жетектерінің жұмысын кӛрсететін функциялары берілген. Сонымен қатар жұмыс машиналарындағы электр жетектерінің әртүрлі жұмыс режімінде ӛтетін үрдістерді және олардың математикалық бейнелері, машинаның негізгі сипаттамалары қарастырылған.
 Оқу құралы «Электр энергетика» мамандығы бойынша оқитын студенттерге арналған.</t>
  </si>
  <si>
    <t>Қожабекова А.Ж. (Кожабекова А.Ж.) ШыныбековМ.К Қ.Т.Абаева.</t>
  </si>
  <si>
    <t>Жабайы өсетін орман өсімдіктері</t>
  </si>
  <si>
    <t>Оку кұралында ағаш өсімдіктердің қабығы мен ағашы бойынша негізгі жапырақты орманды құрайтын өсімдік түрлерін анықтау бөлімі бар. Жұмыс соңында ағаш және бұталы өсімдіктердің латынша атауын дұрыс айту жөніндегі қысқаша анықтама сөздігі бар. Дәріс барысында мұғалім студенттерді жұмыс тақырыбымен және тапсырмалардың орындалу тәртібімен таныстырады. Пәнді меңгеру кезінде студенттер дәрістерге қатысады, кітапханаға барады, зертханалық-практикалық жұмыстарды орындап, курстың аяқталу соңында емтихан тапсырады.</t>
  </si>
  <si>
    <t>Қожабекова Ардак Жанкетаевна (Кожабекова А.Ж.)</t>
  </si>
  <si>
    <t>Көгал шөп өсіру</t>
  </si>
  <si>
    <t>«Көгал шөп өсіру» пәнінің оқу-жұмыс бағдарламасы 6В08302- «Орман ресурстары және орман шаруашылығы» білім беру бағдарламасы (ҚазҰАУ оқу әдістемелік)</t>
  </si>
  <si>
    <t>Қожабекова А.Ж. (Кожабекова)</t>
  </si>
  <si>
    <t>Жасыл интерьер және қысқы бақтар»</t>
  </si>
  <si>
    <t>Жасыл интерьер және қысқы бақтар: пәнінен лабораторлық - тәжірибелік жұмыстарды орындау үшін</t>
  </si>
  <si>
    <t>Қожабекова А.Ж (Кожабекова) Шыныбеков М.К.</t>
  </si>
  <si>
    <t>Бақ саябақ құрылысы</t>
  </si>
  <si>
    <t>Оқу құралынан қалаларда, елді мекендерде бақ саябақ құру ережелерімен танысып және қолайлы ағаш сорттарын таңдап оларды әрі қарай күтіп баптау жұмыстарын атқаруды үйренетін боламыз</t>
  </si>
  <si>
    <t>Шевцова В.С.</t>
  </si>
  <si>
    <t>Организационно-правовые основы безопасности жизнедеятельности.Тіршілік қауіпсіздігінің ұйымдастыру-құқықтық негіздер</t>
  </si>
  <si>
    <t>Организационно-правовые основы безопасности жизнедеятельности для студентов-бакалавров специальности 5В073100 «Безопасность жизнедеятельности и защиты окружающей среды» являются основополагающими обширными знаниями по законодательству Республики Казахстан, которые включают в себя нормативно-правовую базу в области безопасности и охраны труда, промышленной безопасности, чрезвычайных ситуаций, защиты окружающей среды.</t>
  </si>
  <si>
    <t>Unerbaeva Z.U., Ilyassova G.U. (Ильясова Г.У)</t>
  </si>
  <si>
    <t>Chemical training method practice</t>
  </si>
  <si>
    <t>In the Practice of Chemistry Teaching Methodology, the manual contains the techniques and techniques of the chemical experiments at secondary school and control questions and exercises for fixing the material. 
 The tutorial is offered to the elementary school elementary school chemistry teachers and to students from institutes and universities that train chemistry teachers.</t>
  </si>
  <si>
    <t>Керімбек Ж.С.</t>
  </si>
  <si>
    <t>Өсімдіктер биохимиясы мен физиологиясының практикумы</t>
  </si>
  <si>
    <t>Осы оқу құралды пайдалана отырып, студенттер сабақ барысында, «Өсімдіктер биохимиясы мен физиологиясының практикумы» пəнінің оқу-əдістемелік кешеніндегі берілген зертханалық, сарамандық жəне өзіндік орындайтын жұмыстарды игеруіне мүмкіндік алады.</t>
  </si>
  <si>
    <t>Қала маңындағы ормандар</t>
  </si>
  <si>
    <t>Ландшафттық дизайн</t>
  </si>
  <si>
    <t>Ауыл шаруашылығы жоғары оқу орындарының орман ресурстары және орман шаруашылығы студенттеріне ұсынылып отырған оқулық «Орман ресурстары және орман шаруашылығы» мамандығы бойынша оқу бағдарламасын негізге ала отырып дайындалды.</t>
  </si>
  <si>
    <t>Адилбаева Ж.Б., Сатыбалдиева Г.Т., Қожабекова А.Ж (Кожабекова А.Ж.)</t>
  </si>
  <si>
    <t>Рекреациялық орманшылық</t>
  </si>
  <si>
    <t>Рекреациялық потенциал дүниежүзілік, мемлекет аралық, ауданаралық көлемде бағаланып, анықталады. Бұл үшін рекреацияның даму жолдарын анықтау қажет.</t>
  </si>
  <si>
    <t>Адилбаева Ж.Б., 
 Сатыбалдиева Г.Т. Қожабекова А. Ж (Кожабекова А.Ж.)</t>
  </si>
  <si>
    <t>Орманды жанама пайдалану</t>
  </si>
  <si>
    <t>Қазақстаннның алып жатқан территориясы 2750 мың шаршы километрден асады, ол шығыстан батысқа қарай да, солтүстіктен оңтүстікке қарай да щалқи созылып жатыр. Мұның өзі климат жағдайының тым әрқилы болуына, соған орай жер беті өсімдіктерінің сан алуан және түрлер құрамының бай болуына себеп болған.</t>
  </si>
  <si>
    <t>Әзіретбергенова Э.</t>
  </si>
  <si>
    <t>Серәлі Лапин: өмірі, қоғамдық қызметі, шығармашылық мұрасы.</t>
  </si>
  <si>
    <t>исторический</t>
  </si>
  <si>
    <t>Жас ғалым Эльмира Жарылқасынқызы Әзіретбергенованың «Серәлі Лапин: өмірі, қоғамдық қызметі, шығармашылық мұрасы» монографиясы Алаш қозғалысының құрамдас бөлігі болып табылатын Түркістан ұлт-азаттық қозғалысын ХІХ ғасырдың соңынан ХХ ғасырдың алғашқы екі онжылдығы бойы белсенді қоғамдық қызмет атқарған белгілі қоғам қайраткері Серәлі Мұңайтбасұлы Лапин тұлғасы арқылы қарастырады. Еңбекте ұлттық қозғалыстар жайында мұрағаттардан алынған ғылыми деректерге қызықты талдау жасалып, ХІХ ғ. соңы – ХХ ғ. бас кезіндегі ұлт-азаттық қозғалыс серкелерінің қатарындағы ұлттық элитаның көрнекті өкілі С.Лапиннің қоғамдық-саяси қызметі жан-жақты ашылған. Қосымшаға оның шығыстанушы, қоғам қайраткері ретінде орыс тілінде жазған бірер жұмысы жарияланып отыр. Алаш қозғалысының 100 жылдығына орай шығарылып отырған бұл кітап тарихшыларға да, Отан тарихымен әуестенетін көпшілікке де пайдалы мағлұматтар береді.</t>
  </si>
  <si>
    <t>Бейсенбаева А.К.</t>
  </si>
  <si>
    <t>Мұнай-газ саласының бухгалтерлік есебі</t>
  </si>
  <si>
    <t>учет,аудит,финансы</t>
  </si>
  <si>
    <t>«Мұнай-газ саласының бухгалтерлік есеп» оқу құралы мұнай-газ секторында бухгалтерлік есепті жүргізудің өзіндік ерекшеліктерін баса көрсету мақсатында жүргізілетін қаржылық және басқару есебінің негізгі қағидалары мен тұжырымдамасы, халықаралық стандарттарды қолдану мазмұнын, қаржылық нәтижені анықтау, мұнай мен газды іздеу, игеру және орындалатын операциялар шығындары мен нәтижесінде алынатын табыстарды өзара сәйкестендіру қарастырылған. Оқу құралы 6В04103 «Есеп және аудит» мамандығы бойынша білім алушы бакалаврларға, магистранттарға және сала мамандарына пайдалануға ұсынылады.</t>
  </si>
  <si>
    <t>Ұйымдағы ішкі аудит</t>
  </si>
  <si>
    <t>Оқу құралы ұйым қызметінде ішкі аудит ұйымдастырудың түсінігін, мақсаты мен мәнін және орындау тәртібінің теориялық негіздемесін қарастырылған.Ішкі аудит жүргізу үрдісінде қолданылатын халықаралық аудит стандарттарының талаптарына сәйкес ішкі аудит қызметіне қатысты нысандарды рәсімдеу және оны қолдану жолдары ашып көрсетілген. 
 Оқу құралы жоғарғы оқу орындарының «Есеп және аудит» мамандығының студенттері мен магистранттарына, бухгалтерлік есеп пен аудит саласының мамандарына арналған.</t>
  </si>
  <si>
    <t>Қозықан С.</t>
  </si>
  <si>
    <t>Сүт және сүт өнімдерінің технологиясы</t>
  </si>
  <si>
    <t>Оқу құралында сүт өндіріс орындарында сүтті өңдеу әдістері, өндірілетін өнімдердің ассортименттер номенклатуралары, тағамдық құндылықтары, өнімнің сипаттамасы, жалпы технологиясы, технологиялық ерекшеліктері, рецептуралары, сондай-ақ пайда болатын ақау түрлері және олардың алдын-алу шаралары, құрал-жабдықтарды қолдану туралы ақпараттар келтірілген.
 Аталған оқу құралы «Азық-түлік өнімдерінің технологиясы» мамандығы бойынша білім алатын студенттер мен магистрлерге, сондай-ақ сүт өнімдері өндірісінде жұмыс атқаратын мамандарға өте қажет материал болып табылады.</t>
  </si>
  <si>
    <t>Куппаева Б.Т.</t>
  </si>
  <si>
    <t>Политология 1 том</t>
  </si>
  <si>
    <t>политология</t>
  </si>
  <si>
    <t>Учебник написан в соответствии с требованиями Государственного общеобязательного стандарта образования Республики Казахстан и типовой программой по дисциплине «Политология».
 В данном учебнике системно и комплексно исследованы теоретические и прикладные аспекты политической науки, осуществлен политологический анализ становления и развития таких проблем, как институт политического лидерства, политической элиты, политические партии, гражданского общества, политическая власть, политическая система, политический режим, политическая культура, государство, политические технологии, политическое прогнозирование, сравнительная политология, модернизация, идеология, культура, геополитика.
 Учебник снабжен рекомендуемой литературой, контрольными вопросами, способствующими усвоению материала и выработке самостоятельного творческого мышления и умения разбираться в политических процессах и явлениях.</t>
  </si>
  <si>
    <t>Политология 2 том</t>
  </si>
  <si>
    <t>Политология 3 том</t>
  </si>
  <si>
    <t>Политология 4 том</t>
  </si>
  <si>
    <t>УМКДС</t>
  </si>
  <si>
    <t>Учебно-методический комплекс дисциплины «Политология» разработан на основе ГОСО РК по специальности «23.00.00 – Политические науки» и на основании Типовой учебной программы утвержденной и введенной в действие приказом Министерства образования и науки Республики Казахстана от 11 мая 2005 г. № 289, от 12 июля 2005г. № 480 и в соответствии с учебной программой по дисциплине для студентов второго и третьего курсов всех специальностей</t>
  </si>
  <si>
    <t>Учебное пособие «Политология» разработано на основе каталога элективных дисциплин, одобренно решением учебно-методического совета КАЗНАУ и Ученым Советом КАЗНАУ .Основная цель курса политологии состоит в том, чтобы выработать у студентов навыки самостоятельного анализа сложных явлений и тенденций в сфере политической жизни, дать необходимый минимум знаний о политике, способствовать формированию у студентов понятийного аппарата.</t>
  </si>
  <si>
    <t>Куппаева Б.Т</t>
  </si>
  <si>
    <t>Политическое лидерство в компаративной ретроспективе</t>
  </si>
  <si>
    <t>Учебно-методический комплекс дисциплины Политическое лидерство» разработан в соответствии с ГОСО РК по специальности «23.00.00 – Политические науки» и на основании Типовой учебной программы утвержденной и введенной в действие приказом Министерства образования и науки Республики Казахстана от 11 мая 2005 г. № 289, от 12 июля 2005г. № 480 и в соответствии с учебной программой по дисциплине для студентов всех специальностейа.</t>
  </si>
  <si>
    <t>Политическое лидерство</t>
  </si>
  <si>
    <t>Учебное пособие написано в соответствии с требованиями Государственного общеобязательного стандарта образования Республики Казахстан по дисциплине «Политология». В пособии представлены исследования лидерства со времен античности до наших дней. Также в пособии рассматривается природа и сущность политического лидерства, его функции и типология и имидж лидерства. В третьем разделе автором анализируется политическое лидерство в Казахстане на примере А. Букейханова, Д.А. Кунаева, Н.А. Назарбаева. Пособие снабжено вопросами для самоконтроля знаний студентов, учебными заданиями, тематикой рефератов, глоссарием и рекомендуемой литературой. Предназначено для студентов университетов и всех интересующихся проблемами политики.</t>
  </si>
  <si>
    <t>Концептуальный опыт осмысления феномена политического лидерства 1 том</t>
  </si>
  <si>
    <t>Исследование посвящено комплексному анализу теоретических и прикладных аспектов феномена политического лидерства в советской (в рамках которой проходило становление и развитие лидерства Казахстана) и западной системе. В работе исследованы концептуальные основы феномена политического лидерства в контексте российской и казахстанской научной традиции, исследован советский тип лидерства как закономерный, триумфальный, неизбежный итог большевистского движения; проанализирован казахстанский опыт осмысления лидерства, выявлена плюралистическая парадигма западного типа лидерства и существенные отличия процессов лидерства в условиях западной и советской модели развития. Предназначено для преподавателей, аспирантов, студентов и всех кто интересуется проблемами политического лидерства.</t>
  </si>
  <si>
    <t>Концептуальный опыт осмысления феномена политического лидерства 2 том</t>
  </si>
  <si>
    <t>Байбатша Ә.Б.</t>
  </si>
  <si>
    <t>Жалпы геология 1 том</t>
  </si>
  <si>
    <t>Гульзат/Мадина</t>
  </si>
  <si>
    <t>Оқулық «Жалпы геология» пәнінің бағдарламасына сай құрастырылған. Оқулықта пәннің тақырыбы мен нысандары, Ғалам туралы мағлұмат, Жердің Әлем кеңістігі мен Күн жүйесіндегі орны, жер қыртысының құрамы, құрылысы мен типтерінің ерекшеліктері қарастырылған. Эндогендік пен экзогендік геодинамикалық процестер, олардың нәтижелері, жер қыртысының даму және қалыптасу заңдылықтары, оның графикалық модельдері сипатталған.
 Оқулық «Геология және пайдалы қазба кенорындарын барлау», «Кен ісі», «Мұнай-газ ісі», «География» және «Құрылыс» мамандықтарында оқитын студенттерге арналған</t>
  </si>
  <si>
    <t>Жалпы геология 2 том</t>
  </si>
  <si>
    <t>Пайдалы қазба кенорындарының геологиясы 1 том</t>
  </si>
  <si>
    <t>Оқулықта пайдалы қазбалар, олардың түрі, морфологиясы мен заттық құрамы, кенорындары туралы мәліметтер берілген. Метал, бейметал мен жанғыш пайдалы казбалардың әртүрі бойынша басты қасиеттері, өнеркәсіптік минералдары, колдану салалары, қоры мен өндірісі келтірілген. Кенорындардың геологиясы және генетикалық типтері сипатталган. Қазақстан пайдалы қазбалары туралы мағлұмат беріліп, басты кенорындарының мысалы қарастырылған.</t>
  </si>
  <si>
    <t>Пайдалы қазба кенорындарының геологиясы 2 том</t>
  </si>
  <si>
    <t>Геоморфология және төрттік геологиясы</t>
  </si>
  <si>
    <t>Геоморфологияға арналып, мұнда оның жалпы түсінігі мен мәні, оның зерттеу тақырыбы мен нысандары және зерттеу әдістері берілген. Бедер қалыптастырушы эндогендік және экзогендік процестердің мәні ашып көрсетілген. Бұл процестердің төрттік түзілімдерін қалыптастырудағы мәні, осы ерекше түзілімдердің генетикалық және стратиграфиялық жіктелімі, оларды зерттеу және карталау әдістері, табиғатта кең таралғанымен белгілі өзен аңғарларының морфологиялық элементтері, террасалары мен түзілімдері, олардың практикалық мәні сипатталған.</t>
  </si>
  <si>
    <t>Байбатша А.Б.</t>
  </si>
  <si>
    <t>Основы геологии 1 том (в 2-х т.)</t>
  </si>
  <si>
    <t>Учебник составлен в соответствии с программой дисциплины «Основы геологии (геологические дисциплины)» и состоит из трех частей: 1) динамика Земли; 2) геология и разведка месторождений твердых полезных ископаемых; 3) инженерная геология месторождений полезных ископаемых. Учебник рассчитан для студентов по направлениям 05070700 – Горное дело и 05070600 – Геология и разведка месторождений полезных ископаемых.</t>
  </si>
  <si>
    <t>Основы геологии 2 том</t>
  </si>
  <si>
    <t>Общая геология 1 том</t>
  </si>
  <si>
    <t>Учебник составлен в соответствии с программой дисциплины «Общая геология». В нем изложены предмет и объекты дисциплины, сведения о Вселенной, место Земли во Вселенной и Солнечной системе, особенности состава, строения и типы земной коры. Описаны эндо-генные и экзогенные геодинамические процессы, их результаты, зако-номерности развития и становления земной коры, ее графические мо-дели.
 Учебник рассчитан для учащихся и студентов организации обра-зования по специальностям: «Геология и разведка месторождений полезных ископаемых», «Горное дело», «Нефтегазовое дело», «Гео-графия» и «Строительство».</t>
  </si>
  <si>
    <t>Общая геология 2 том</t>
  </si>
  <si>
    <t>Геология месторождений полезных ископаемых 1 том</t>
  </si>
  <si>
    <t>Приведены общие сведения о месторождениях полезных ископаемых, их площадях распространения, вещественном составе, морфологии и условиях залегания тел полезных ископаемых. Рассмотрены все виды твердых полезных ископаемых Казахстана. Дана генетическая и промышленная классификация месторождений, описаны процессы их образования и приведены примеры. Для каждого вида полезных ископаемых рассмотрены важнейшие свойства, промышленные минералы, области применения, запасы, цены и горно-геологические условия. Приведены промышленные типы металлических, неметаллических и горючих ископаемых. Описана геология углей, нефти и газа, даны сведения о угленосности и нефтегазоносности Казахстана.
 Для студентов вузов специальностей «Геология и разведка месторождений полезных ископаемых» и «Горное дело».</t>
  </si>
  <si>
    <t>Геология месторождений полезных ископаемых 2 том</t>
  </si>
  <si>
    <t>Приведены общие сведения о месторождениях полезных ископаемых, их площадях распространения, вещественном составе, морфологии и условиях залегания тел полезных ископаемых. Рассмотрены все виды твердых полезных ископаемых Казахстана. Дана генетическая и промышленная классификация месторождений, описаны процессы их образования и приведены примеры. Для каждого вида полезных ископаемых рассмотрены важнейшие свойства, промышленные минералы, области применения, запасы, цены и горно-геологические условия. Приведены промышленные типы металлических, неметаллических и горючих ископаемых. Описана геология углей, нефти и газа, даны сведения о угленосности и нефтегазоносности Казахстана.
 Для студентов вузов специальностей «Геология и разведка месторождений полезных ископаемых» и «Горное дело»</t>
  </si>
  <si>
    <t>Геология негіздері 1 том</t>
  </si>
  <si>
    <t>«Геология негіздері» атты оқулық Кен ісі мамандағының оқу бағдарламасына сай жазылған. Ол «Динамикалық геология», «Геология және қатты пайдалы қазба кенорындарын барлау», «Кенорындардың инженерлік геологиясы» бөлімдерінен тұрады.</t>
  </si>
  <si>
    <t>Геология негіздері 2 том (2 томда)</t>
  </si>
  <si>
    <t>Балабекова М.Ж., Савельева В.В., Турганбай К.Е.</t>
  </si>
  <si>
    <t>Технология разработки сложно-структурированных, многофункциональных приложений в объектно-ориентированной среде</t>
  </si>
  <si>
    <t>Методические указания «Технология разработки сложно-структурированных, многофункциональных приложений в объектно-ориентированной среде» к выполнению лабораторных работ по дисциплине «Объектно-ориентированное программирование» для студентов специальности Информатика и Информационных систем ОП ИТ и С ИКТ ЕТУ.</t>
  </si>
  <si>
    <t>Балабекова М.Ж.</t>
  </si>
  <si>
    <t>Теория и практика подготовки будущих программистов в системе «колледж-вуз»</t>
  </si>
  <si>
    <t>Иформационная технология</t>
  </si>
  <si>
    <t>Задачей данного исследования и монографии по результатам исследования является - уточнение и расширение номенклатуры специальностей в сфере ИКТ, адекватной потребностям рынка. Совершенствование фундаментальной подготовки специалистов и педагогических кадров в области инфокоммуниационных технологий, развитие научного потенциала Казахстана в сфере ИКТ, происходила путем интеграции профессионального образования и науки. Инновации в содержании подготовки кадров ИКТ, происходили путем совершенствования теории и практика подготовки будущих специалистов в области ИКТ в том числе программистов в колледжах и вузах.</t>
  </si>
  <si>
    <t>Балабекова М.Ж., Қожамқұлова Ж.Ж.</t>
  </si>
  <si>
    <t>С++ және C++ Builder</t>
  </si>
  <si>
    <t>Оқу құралы бағдарламалаумен байланысты мамандықтар бойынша мамандар дайындауда, барлық бағдарламалау тілдерін оқытуға арналған базалық және элективті пәндердің, мыслы «Бағдарламалау технологиясы» пәнінің міндетті трүде оқытылатын компоненті құрамына кіретін кредиттік жүйе бойынша оқыту процесін жүйеге асыруға арналған. Оқу құралында аталған маман­дықтардың стандартында берілген талаптарға сай толық көлемде қарастырылған пәннің барлық бөлімдері кредитік жүйе талаптарына сәйкес сипатталған.</t>
  </si>
  <si>
    <t>Каржаубаев А.С.</t>
  </si>
  <si>
    <t>Восстановление шеек чугунных коленчатых валов с применением порошковых материалов</t>
  </si>
  <si>
    <t>В монографии рассмотрены теоретические и экспериментальные исследования рабочих процессов широкослойной наплавки чугунных коленчатых валов с введением в дугу специального состава ферромагнитной шихты, выявлены закономерности влияния режимных параметров наплавки на физико-механические и эксплуатационные свойства восстанавливаемых валов, изложены научно-обоснованные технические решения, внедрение которых вносит значительный вклад в повышение эффективности ремонта автомобильной техники, имеющей важное значение для экономики страны.</t>
  </si>
  <si>
    <t>Анализ надежности и принятие решений при эксплуатации скважин.</t>
  </si>
  <si>
    <t>Геология нефти и газа</t>
  </si>
  <si>
    <t>Книга посвящена исследованиям по повышению показателей надёжности и эффективности эксплуатации скважин в осложнённых условиях на основе принятия технологических решений с учётом неопределённости, включает результаты анализа текущего состояния разработки месторождений, показателей разработки на примере некоторых месторождений Казахстана, таких, как Каражанбас, Каракудук, Алибекмола.</t>
  </si>
  <si>
    <t>Карбаев Н.К., Каршалова Д.Г.</t>
  </si>
  <si>
    <t>Бетон өндіру технологиясы</t>
  </si>
  <si>
    <t>Оқулықта құрылыс индустриясында нарықтық экономика жағдайында соңғы жылдары монолитті бетон және темірбетон үлесінің қарқынды ұлғаюы терең қамтылады. «Бетон өндіру технологиясы» оқу құралы 6В073200 – «Стандарттау және сертификаттау» мамандығының студенттеріне арналған.</t>
  </si>
  <si>
    <t>Каримсакова Б.А.</t>
  </si>
  <si>
    <t>ХХ ғасыр басындағы демократ - ағартушылық бағыттағы әдебиет</t>
  </si>
  <si>
    <t>Филология Казахская литература</t>
  </si>
  <si>
    <t>Оқулықта ХХ ғасыр басындағы қазақ әдебиетінің дамуы және діни-ағартушылық бағыттағы ақын-жазушылар мен ағартушы-демократтық бағыттағы ақын-жазушылардың, соның ішінде Ш.Құдайбердиев, С.Торайғыров, М.Сералин, А.Байтұрсынов М.Дулатов, С.Көбеев, С.Дөнентаев, Н.Орманбетұлы, Ғ.Қарашұлы, Ә.Тәңірбергенов, Б.Күлеев сынды ірі тұлғалардың өмірі мен шығармашылығы және 1916 жылғы ұлттық азаттық қозғалысына байланысты туған шығармалар жан-жақты талданып, қарастырылды. Оқулық филологтар мен магистранттарға және қазақ әдебиетімен шұғылданып жүрген студенттерге арналған.</t>
  </si>
  <si>
    <t>Көк сандық</t>
  </si>
  <si>
    <t>Бұл монографиялық еңбекте әдебиет пен өнер тұтас бірлікте қарастырылып, ХХ ғасырдың 1960-2000 жж. қазақ әдебиетінде өнімді еңбек еткен, әнші-ақындар мен күйшілер бейнесін сомдау бағытында жаңалықтың жаршысы болған Т. Әлімқұлов, Ә. Әбішев, Т. Ахтанов, Ж. Кәрменов, Ә. Кекілбаев, С.Жүнісов, З.Ақышев, Х.Ерғалиев, М. Мақатаев, Ж. Нәжімеденов, Ф.Оңғарсынова, Қ. Мырзалиев т.б. ақын-жазушыларымыздың туындыларына талдау жасалынған. Проза мен поэзия жанрларындағы шығармаларда әнші-ақындар мен күйшілердің бейнелері бір-бірімен сабақтастырыла талданған. Бұл монографиялық еңбекті «Қазақ тілі мен әдебиеті» мамандығында оқитын филологтер мен магистранттарға және мектеп мұғалімдеріне пайдалануға болады.</t>
  </si>
  <si>
    <t>Орманова З.К.</t>
  </si>
  <si>
    <t>Дифференциалды психология</t>
  </si>
  <si>
    <t>Оқу құралы психология ғылымының және тәжірибелік іс-әрекеттің жетістіктері ескеріле отырып, дифференциалды психологияның жалпы мен жеке ғылыми психологиялық негіздері, ғылымдар жүйесінде ерекеше орын алатындығы және адамдардың ерекшелігі және өмірлік қиыншылықтарына қатысты білікті психологиялық көмек көрсетумен байланысты теориялық, әдістемелік және ұйымдастырушы проблемалардың кешені дифференциалды психологияныңпәнін құрайды. Оқу құралы жоғары оқу орындарында оқытылатын дифференциалды психологияның оқу бағдарламасына негізделіп дайындалған.</t>
  </si>
  <si>
    <t>Оқулық «педагогика және психология» мамандықтары студенттеріне арналған және психология ғылымындағы тәжірибелік іс-әрекеттің жетістіктері ескеріле отырып, практикалық психологияның жалпы, жеке ғылыми психологиялық негіздері, ғылымдар жүйесінде ерекше орын алатындығы және адамдардың қызметтегі және өмірдегі қиыншылықтарына қатысты білікті психологиялық көмек көрсетумен байланысты теориялық, әдістемелік және ұйымдастырушы проблемалардың кешені практикалық психологияның пәнін құрайды. Аталмыш оқулық «Педагогика-психология» мамандықтарының студенттеріне арналып ҚР МЖМБС-Жалпыға міндетті білім беру стандарты 05.04.019-2010 ж. негізінде құрастырылған.</t>
  </si>
  <si>
    <t>Психологиялық диагностика негіздері</t>
  </si>
  <si>
    <t>Оқулық психология ғылымының және тәжірибелік іс-әрекеттің жетістіктері ескеріле отырып, психодиагностикалық құралдарды зерттеудегі ғылыми әдіснаманың мәселелерін және адамның психодиагностикасы саласындағы ғылыми-зерттеу қызметін жүзеге асыру және ұйымдастыру тәсілдерін толық көрсететін теориялық және практикалық материал жүйелі түрде келтірілген. Ұсынылған мазмұнды оқу барысында студенттер адамның психодиагностикалық сипаттамаларын практикалық психологиялық зерттеу әдістерімен және әдістемелерімен, әртүрлі психикалық феномендерді зерттеудің психодиагностикалық әдістерімен толық таныса алады.</t>
  </si>
  <si>
    <t>Оқулық «педагогика және психология» мамандықтары студенттеріне арналған және студенттерді қазіргі заманға сай азаматтық, тұлғааралық қарым-қатынастардың этникалық бірлестіктер негіздерімен таныстыру, студеттерде гуманистік көзқарас, психологиялық-педагогикалық творчествалық ойлау, коммуникативті хабардарлықтың дамуы арқылы тұлғалық потенциалын өздігінше жетілдіруге басымдылығын қалыптастырып,кәсіби дағдыларын игеруге көмектеседі.</t>
  </si>
  <si>
    <t>Матеев Е.З., Усманов А.А., Карманов Д.К., Карманова Г.К., Бухарбаева К.К.</t>
  </si>
  <si>
    <t>Растительные масла и технические средства для их выработки</t>
  </si>
  <si>
    <t>В книге отражены физико-механические свойства масличных растений, возделываемых в Казахстане, а также конструкции масловыжимных прессов для выработки масла «холодного» отжима, как зарубежных стран, так и стран содружества. Представлены результаты НИР патентной проработки и рекомендации по улучшению, как технологического процесса, так и конструкций масловыжимных прессов. Монография может быть полезна для специалистов зерноперерабатывающих предприятий, научных организации, магистрантам и докторантам, занимающимися эксплуатацией, расчётами, проектированием и научными исследованиями в области переработки масличных культур.</t>
  </si>
  <si>
    <t>Қызырова Ә.М.</t>
  </si>
  <si>
    <t>Ағылшын кірме сөздерінің қазақ тіліндегі ассимиляциялану үдерісі</t>
  </si>
  <si>
    <t>Монографияда қазақ және ағылшын тілдерінің тілдік қарым-қатынасы, қазақ тіліне ағылшын сөздерінің енуіне әлеуметтік факторлардың ықпалы, ағылшын элементтерінің қазақ тілінде фонетикалық, грамматикалық, лексика-семантикалық жағынан игерілуі зерттеледі. Кітап тіл білімі мамандарына, тілдік қарым-қатынастар мәселесі қызықтыратын жалпы оқырман қауымға арналған.</t>
  </si>
  <si>
    <t>Бекбаулиева А.А.</t>
  </si>
  <si>
    <t>Совершенствование защиты промысловых трубопроводов от внутренней коррозии</t>
  </si>
  <si>
    <t>В монографии даны научно-обоснованные технические решения, направленные на обеспечение безопасной эксплуатации и долговечности промысловых трубопроводов путем разработки ресурсосберегающего метода и технических средств за счет формирования на нижней внутренней поверхности промысловых трубопроводов возобновляемой, твёрдой пассивирующей оксидной плёнки малой шероховатости. Данная монография будет полезным для студентов и магистрантов, обучающихся по специальности «Транспортировка и хранения нефти и газа», «Нефтегазовое дело».</t>
  </si>
  <si>
    <t>Газизова Н.С.</t>
  </si>
  <si>
    <t>Құқық негіздері (2 томда)</t>
  </si>
  <si>
    <t>Оқу құралы, Қазақстан Республикасының Білім жəне ғылым министрлігінің орта мамандандырылған оқу орындарының білім беру стандарты мен оқу бағдарламасына сəйкес жəне еңбек қатынастарын реттейтін нормативтік құқықтық актілерге сүйене отырып дайындалған. Сондай-ақ осы оқу құралында автордың көп жылғы жинақталған тəжірибесі мен орта мамандандырылған оқу орындарының оқыту бағдарламасына сəйкес дайындалған дəрістері қамтылған. Аталмыш оқу құралы жалпы орта білім беретін мектептің құқық негіздері пәні мұғалімдеріне, оқушыларға, құқық негіздерін оқытатын орта арнайы және жоғары оқу орындарының оқытушыларына, студенттеріне жəне құқық саласын теориялық тұрғыдан ізденіп, зерттеушілеріне, «Құқықтану» мамандығынан басқа мамандықтардың күндізгі бөлім және қашықтықтан оқыту технологиясы бойынша оқитын студенттеріне арналған. арналған.</t>
  </si>
  <si>
    <t>Челекбай А.Д., Омарбаева А.К.</t>
  </si>
  <si>
    <t>Особенности развития интеграционных процессов в ЕС и ЕАЭС</t>
  </si>
  <si>
    <t>Монография посвящена особенностям развития интеграционных процессов в ЕС и ЕАЭС. В ней рассматриваются вопросы формирования и деятельности каждого интеграционного союза, раскрываются преимущества и недостатки, выявленные в ходе реализации поставленных целей, преодоления кризисных ситуаций. Монография предназначена для широкого круга экономистов, интересующихся проблемами международных отношений, студентам, магистрантам, докторантам, обучающимся в экономических специальностях, а также преподавателям вузов экономического профиля.</t>
  </si>
  <si>
    <t>Геоморфология и четвертичная геология (в 2-х т.)</t>
  </si>
  <si>
    <t>Учебник состоит из трех разделов и охватывает весь курс. Первый раздел посвящен геоморфологии, где изложены ее общее понятие и сущность, темы и объекты исследования, а также методы исследования. Раскрыто значение эндогенных и экзогенных процессов, формирующих рельеф. Описывается роль этих процессов в формировании четвертичных отложений, генетическая и стратиграфическая классификация этих уникальных образований, методы их изучения и картирования, морфологические элементы террас и формаций речных долин, известные в природе, их практическое значение.</t>
  </si>
  <si>
    <t>Челекбай А.Д.</t>
  </si>
  <si>
    <t>Халықаралық валюта және несие қатынастары</t>
  </si>
  <si>
    <t>Оқу құралы «Халықаралық валюта және несие қатынастары» курсының тематикалық жұмыс бағдарламасына сәйкес келетін 7 тараудан тұрады. Әрбір тарауда оқу мәтініне қосымша өзін-өзі бақылау, тапсырмалар, сондай-ақ емтиханға, тесттерге және әдебиеттер тізіміне қатысты сұрақтар қойылады. Оқу құралы экономикалық профильдегі студенттер мен магистранттарға және жоғары оқу орындарының мұғалімдеріне, валюта-несие жүйесі мен валюталық операциялардың даму мәселесіне қатысатын ғалымдар мен тәжірибедегі қызметкерлерге арналған</t>
  </si>
  <si>
    <t>Выбор альтернативных вариантов технологии сбора и подготовки нефти и попутного газа с содержанием сероводорода</t>
  </si>
  <si>
    <t>В монографии представлены научно-обоснованные технические решения и модели, обеспечивающие значительный вклад в ускорение научно-технического прогресса и направленные на решение актуальной задачи – совершенствование технологии подготовки продукции скважин нефтегазоконденсатных месторождений с повышенным содержанием сероводорода на основе изучения физико-химических свойств компонентов продукции скважин, а также повышение надежности и экологической безопасности технологического процесса.</t>
  </si>
  <si>
    <t>Машины и оборудование газонефтепроводов</t>
  </si>
  <si>
    <t>В учебном пособии последовательно изложены физико- химические характеристик нефти и газа, дана краткая сравнительная характеристика различных видов транспорта нефти и газа, производится изучение основного и вспомогательного оборудования насосных и компрессорных станций, оборудования для хранения нефти, устройств гидродинамических и объемных передач. Учебное пособие предназначено для студентов нефтяных ВУЗов и колле-джей, а также для широкого круга инженерно-технических работников нефтяной промышленности.</t>
  </si>
  <si>
    <t>Баямирова Р.У., Тогашева А.Р.</t>
  </si>
  <si>
    <t>Механизация трубопроводного строительства</t>
  </si>
  <si>
    <t>В учебном пособии последовательно изложены назначение и область приме-нения, рабочие процессы, основные кинематические схемы, конструктивные особенности машин для земляных работ, для перевозки труб и битумной ма-стики, кранов и трубоукладчиков, трубоочистных и трубоизоляционных машин, а также представлена организация строительства магистральных трубопроводов. Учебное пособие предназначено для студентов нефтяных ВУЗов и колле-джей, а также для широкого круга инженерно-технических работников нефтяной промышленности.</t>
  </si>
  <si>
    <t>Повышение эффективности транспорта аномальных жидкостей с применением депрессорных присадок</t>
  </si>
  <si>
    <t>Данная монография посвящена комплексу задач, охватывающих все стороны проблем от механизма действия депрессорных присадок и влияния их на реологические характеристики нефтей до практических проблем эксплуатации нефтепроводов. Работа включает исследование высокопарафинистых нефтей полуострова Мангышлак, которые занимают наибольший объем в добыче нефти Республики Казахстан. Книга посвящена актуальным вопросам, имеет практическую ценность и предназначена для инженерно-технических работников нефтегазовой промышленности, студентам и магистрантам специальности «Нефтега-зовое дело».</t>
  </si>
  <si>
    <t>Газонефтепроводы</t>
  </si>
  <si>
    <t>В пособии дан гарантированный минимум знаний; воссоздание широкой научной картины мира, разъяснение законов, научных теорий, понятий, терминов, также приведены данные об устройстве, оборудовании и аппаратуре газонефтепроводов, а также материалы по технологическим процессам, осуществляемым на трубопроводах с рекомендациями по интенсификации использования их. Учебное пособие предназначено для студентов нефтяных ВУЗов и колледжей, а также для широкого круга инженерно-технических работников нефтяной промышленности.</t>
  </si>
  <si>
    <t>Заппаров М.Р.</t>
  </si>
  <si>
    <t>Экологиялық гидрогеология</t>
  </si>
  <si>
    <t>Ұсынылып отырған оқу құралы 14 тараудан тұрады. Мұнда экологиялық гидрогеология ұғымына жалпы түсінік және оның теориялық тұжырымдары мен қолданылуына сипаттама берілген. Сонымен қатар табиғат қорғау әдістері, жерасты суларының қоры мен нормативтері, оны қорғау және тиімді пайдалану жолдары туралы айтылды. Сондай-ақ гидрогеологиялық жүйенің экологиялық жай-күйі, табиғи-антропогендік әсер заңдылығы және гидросферадағы техногендік өзгерістер, жерасты суларын зарарсыздандыру әдістері қарастырылады. Оқу құралы геология және пайдалы қазбалар кен орындарын барлау, су ресурстары және суды пайдалану, сонымен қатар мұнай-газ кен орындарын геологиялық барлау, тау-кен мамандықтары студенттері мен магистранттарының білімдерін жетілдіруге көмектеседі.</t>
  </si>
  <si>
    <t>Туркменбаева М.Б.</t>
  </si>
  <si>
    <t>Химиялық технологияның негізгі процестері мен аппараттары</t>
  </si>
  <si>
    <t>Оқу құралында технологиялық үрдістерді және олардың сатыларын математикалық өрнектеу мен олардың өтуінің кинетикалық заңдылықтарымен таныстырып, зертханалық жағдайдағы үрдісті өндірістік аппаратқа өткізудің есептеу тәсілдерін қалыптастыру, қазір істеп тұрған аппараттарды жетілдіріп, жаңа технологиялық әдістер жасау, оларды есептеу әдістемелерін орнату және химиялық өндірістің негізгі тұжырымдамалары мен ұғымдарын ашып көрсету арқылы инновациялық даму негіздері қарастырылған Студенттер мен мамандарға химиялық процестерді зерттеп, өндіріске енгізу жолында заманауи ғылыми жетістіктерді түсініп, қолдануды үйрету, сонымен қатар қазіргі замандағы аспаптардың, түрлі қондырғылардың, реакторлардың қолданылуы мен процестердің өту ерекшеліктері баяндалған.</t>
  </si>
  <si>
    <t>Мұнай өнімдерінің химмотологиясы</t>
  </si>
  <si>
    <t>Оқу құралында мұнай өнімдерінің химмотологиясы саласындағы мәселелері, қысқаша мұнай өңдеу өнеркәсібінің маңызды өнімдерінің сипаттамасы мен қолданылуы қарастырылған. Мұнайдың сұйық отындарының, мұнай майларының, қатты парафиндер мен церезиндердің, пластикалық майлағыштардың, битумдар, мұнай коксі, мұнай қышқылдары мен сульфоқышқылдарының өндірісі технологиясының негіздері баяндалған. «Органикалық заттардың химиялық технологиясы» мамандығы бойынша оқитын жоғары оқу орындары студенттеріне және магистранттарына арналған.</t>
  </si>
  <si>
    <t>Дошанов Д.А.</t>
  </si>
  <si>
    <t>Зоогигиена және мал объектілерін жобалау негіздері</t>
  </si>
  <si>
    <t>Оқу құралы «Зоогигиена және мал объектілерін жобалау негіздері» пәнінің типтік бағдарламасы мен оқу жоспары талаптарына сәйкес құрастырылған және студенттердің өз бетінше жұмыстарды орындауға қажетті барлық ақпараттарды қамтыған.</t>
  </si>
  <si>
    <t>Верблюдоводство</t>
  </si>
  <si>
    <t>В учебном пособии изложены вопросы эволюции и систематического положения верблюдов, биологические особенности и отличительные особенности одногорбых и двугорбых верблюдов, сведения о разводимых породах верблюдов Казахстана и сопредельных государствах, раскрываются основные принципы отбора и подбора в племенном верблюдоводстве, особенности технологии кормления и содержания верблюдов, справочные сведения о болезнях верблюдов и мерах профилактики.</t>
  </si>
  <si>
    <t>Дошанов Д.А., Баймуканов Д.А., Юлдашбаев Ю.А.</t>
  </si>
  <si>
    <t>Зоотехническая характеристика верблюдов Юга Казахстана</t>
  </si>
  <si>
    <t>В монографии представлены данные по состоянию и перспективе развития верблюдоводства в мире и Казахстане, по продуктивности верблюдиц чистопородных казахских бактрианов, чистопородных туркменских дромедаров, казахских дромедаров, гибридных верблюдиц от промышленного скрещивания верблюдиц чистопородных казахских бактрианов с производителями туркменского и казахского дромедара; установлены зоотехнические параметры промеров тела и живой массы чистопородных казахских бактрианов мангистауской популяции, а также технологические параметры отбора чистопородных и гибридных верблюдов по молочной и мясной продуктивности.</t>
  </si>
  <si>
    <t>Ким Е.Р., Молдакалықова Б.Ж., Сыдыбаева М.А.</t>
  </si>
  <si>
    <t>Алгоритмдер, мәліметтер құрылымы және бағдарламалау</t>
  </si>
  <si>
    <t>Оқу құралы «Алгоритмдер, мәліметтер құрылымы және бағдарламалау» пәні бойынша практикалық жұмыстарға арналған тақырыптарды қамтиды. Бағдарламалау тілі ретінде Python таңдалды. Жұмыстың мақсаты, жұмысты орындау тәртібі және жеке тапсырмалар берілген. Өткен материалды бекіту үшін бақылау сұрақтары қарастырылған.Бұл оқу құралы техникалық мамандықтардың студенттеріне және Python тілінде бағдарламалау дағдыларын өз бетінше дамытқысы келетіндерге арналған.</t>
  </si>
  <si>
    <t>Abenova L. / Абенова Л.</t>
  </si>
  <si>
    <t>Abaitanu</t>
  </si>
  <si>
    <t>The tutorial is an auxiliary educational material for the whole scientific direction in Kazakh literature as Abaitanu. The book contains a scientific and creative biography of Abai's works. Abai's creative and educational path, his philosophical and poetic discoveries are considered in this book from the point of view of modern Kazakh literature. The tutorial is intended for students and undergraduates studying the Kazakh language and literature</t>
  </si>
  <si>
    <t>Джаманбалин К.К.</t>
  </si>
  <si>
    <t>Материалы и методы нанотехнологии</t>
  </si>
  <si>
    <t>В учебнике приведены фундаментальные физические эффекты, имеющие место в кванто-размерных наноструктурах. Приводятся примеры практического применения наноструктурных материалов. В качестве учебно-методической помощи приведены материалы в виде слайдов.</t>
  </si>
  <si>
    <t>Смагулова С.Қ ,Оспанова Г.М</t>
  </si>
  <si>
    <t>Мектепке дейінгі ұйымдарға қолдануға болатын тиімді технологиялар</t>
  </si>
  <si>
    <t>Ұсынылып отырған әдістеме «Мектепке дейінгі тәрбие және оқыту» саласы бойынша білім алып жатқан жатқан мамандарға педагогикалық практика үшін қажет. Бұл әдістемелік нұсқаулық арқылы студенттер теория мен тәжірибенің бірлігін, педагогикалық қызметтің әдістемесін меңгереді. Сонымен қатар, педагогикалық практикадан өту кезінде жаңа технологиялардың формалары мен әдістерін игеруге мүмкіндік алады. Әдістемелік нұсқаулық «Мектепке дейінгі тәрбие және оқыту» мамандығы бойынша техникалық және кәсіптік білім беру мекемелеріне білім алып жатқан студенттерге арналған.</t>
  </si>
  <si>
    <t>Baimukhamedova G.S., Baimukhamedova A.M., Luchaninova A.A., Mustafina A.S./Баймухамедова Г.С., Лучанинова А.А.</t>
  </si>
  <si>
    <t>Corporate Finance</t>
  </si>
  <si>
    <t>The textbook examines the economic content and principles of organizing the financial activities of a corporation. The analysis of its financial statements, financial resources, financial policy, investment and innovation activities, organization of cash settlements is given. Particular attention is paid to the management of assets, costs, financial results, as well as the peculiarities of the organization of corporate finances of economic entities in various fields of activity. For bachelors studying in the direction of "Economics", masters, postgraduate students, teachers of economic specialties of universities. Will be useful for practitioners studying modern trends in corporate finance. В учебнике исследуется экономическое содержание и принципы организации финансовой деятельности корпорации. Дан анализ его финансовой отчетности, финансовых ресурсов, финансовой политики, инвестиционной и инновационной деятельности, организации денежных расчетов. Особое внимание уделяется управлению активами, затратами, финансовыми результатами, а также особенностям организации корпоративных финансов хозяйствующих субъектов в различных сферах деятельности. Для бакалавров, обучающихся по направлению «Экономика», магистров, аспирантов, преподавателей экономических специальностей вузов. Будет полезно практикам, изучающим современные тенденции в корпоративных финансах.</t>
  </si>
  <si>
    <t>Baimukhamedova G.S., Baimukhamedova A.M., Luchaninova A.A./Баймухамедова Г.С., Лучанинова А.А.</t>
  </si>
  <si>
    <t>Macroeconomic analysis</t>
  </si>
  <si>
    <t>Macroeconomic analysis is the fundamental, General theoretical discipline to train specialists in many areas. The study of macroeconomics is required for the preparation of professional economists. It in the best possible manner the basics of macroeconomic theories and macroeconomic policies: defines the basic concepts and terms; presents the basic formula; detailed explanation and interpretation of macroeconomic linkages and mechanisms of macroeconomic processes. Intended for students, master's students, teachers and readers independently studying economic science. Макроэкономический анализ является фундаментальной общетеоретической дисциплиной для подготовки специалистов по многим направлениям. Изучение макроэкономики необходимо для подготовки профессиональных экономистов. В нем наилучшим образом основы макроэкономических теорий и макроэкономической политики: определяет основные понятия и термины; представлена ​​основная формула; подробное объяснение и интерпретация макроэкономических связей и механизмов макроэкономических процессов. Предназначен для студентов, магистрантов, преподавателей и читателей, самостоятельно изучающих экономические науки.</t>
  </si>
  <si>
    <t>Баймухамедова Г.С., Лучанинова А.А.</t>
  </si>
  <si>
    <t>Экономика и организация производства</t>
  </si>
  <si>
    <t>В учебнике рассмотрены основные вопросы экономики и организации производства в условиях рынка, основные и оборотные средства, технико-экономическая эффективность внедрения средств автоматики и связи на современном этапе. Подробно рассмотрены вопросы организации и оплаты труда, а также основы организации производственного процесса на предприятии. Данный учебник предназначен для специалистов, преподавателей и студентов, а также научных и практических работников, специализирующихся в области экономики и организации производства.</t>
  </si>
  <si>
    <t>Сүлейменова Б.Б.</t>
  </si>
  <si>
    <t>НTML тілінде WЕB-бетін құру</t>
  </si>
  <si>
    <t>Бұл оқу құралы орта және ЖОО педагогикалық, теxникалық мамандығы бойынша білім алушылардың WЕB-бетін құру әдістерін меңгеру мақсатына арналған. Бүгінгі таңдағы теxника мен теxнологияның қарқынды даму нәтижесінде WЕB-бетін құру әдістерін меңгеру арқылы жәй немесе күрделі WЕB-сайт жобасын дайындауға болады. Ол үшін НTML гипермәтін тілінде WЕB-бетін жасай білсе болғаны. WЕB-бетінің негізі болып табылатын НTML гипермәтін құрылымын, кодтары мен тегтерін білулері керек. Осы себепті білім алушыларға WЕB-сайт жобасын дайындауға қажетті негіз болып табылатын бұл оқу құралында НTML гипермәтін тілінде WЕB-бетін құру және оны өзгерту әдістері қарастырылған.</t>
  </si>
  <si>
    <t>Қaмaрoвa Н.С.</t>
  </si>
  <si>
    <t>Бaғaлaудың өлшeмдік тeхнoлoгиялaры</t>
  </si>
  <si>
    <t>Ұсынылып oтырғaн oқу құрaлындa қaзіргі бaғaлaу жүйeсі, oртa мeктeптeрдeгі бaғaлaудың өлшeмдік тeхнoлoгиялaры турaлы жaн-жaқты aйтылaды. Oқу құрaлы пeдaгoгикa бaғыты бoйыншa бiлiм aлушылaрғa, жaлпы oртa білім бeрeтін мeктeп мұғaлімдeрінe, қaзaқ тілі мeн әдeбиeті пәндeрінің oқытушылaрынa aрнaлaды.</t>
  </si>
  <si>
    <t>Интенсификация процесса эксплуатации нефтяных месторождений при осложненных условиях.</t>
  </si>
  <si>
    <t>Данная монография посвещена исследованию осложняющих факторов на нефтяных месторождениях. В работе даны анализ состояния изученности результатов внедрения в практику процесса добычи нефти известных к настоящему времени методов по борьбе с пескопроявлениями и эксплуатации продуктивных залежей со слабосцементированными коллекторами месторождений. Приводятся результаты исследования состояния призабойной зоны пласта при различных режимах работы скважин и установление оптимальных технологических параметров пластов и скважин</t>
  </si>
  <si>
    <t>Бисембаева К.Т., Жолбасарова А.Т.</t>
  </si>
  <si>
    <t>Қабаттың мұнайбергіштігін көбейту техникасы мен технологиясы.</t>
  </si>
  <si>
    <t>Оқу құралында кенорындарды игеру барысында төмендеумен сипатталатын қабаттың мұнайбергіштігін көбейту үшін жүргізілетін әдістер, олардың классификациясы және үрдістеріне талдаулар жасалған, мұнайбергіштікті арттыру технологиялары мен техникалары келтірілген. Игеру сатыларының кезеңдеріне қарай қабаттың энергиясының сарқылуы мен оны мұнайбергіштікке байланыстылығы берілген. Қабаттың мұнайбергіштігін көбейту әдістерінің ұңғыға және қабатқа қатысты қолдану ерекшеліктері туралы, сонымен қатар оларға толық түсініктер берілген.</t>
  </si>
  <si>
    <t>Карбаев Н.К., Оразалиев Б.Т., Искаков Р.М.</t>
  </si>
  <si>
    <t>Іштен жану қозғалтқыштарының құрылысы</t>
  </si>
  <si>
    <t>Транспортное оборудование и технологии</t>
  </si>
  <si>
    <t>Oқу құралында автoмoбиль көлiктерiнiң басқару жүйелерiнiң құрылысымен жұмыс oрындау ретi қарастырылған. Автoмoбильдердi басқару жүйелерi ретiнде замануи iштен жану қoзғалтқыштарының басқару жүйелерi, автoмoбильдi басқару және тежеу жүйелерi келтiрiлген. Бұл жүйелердiң негiзгi құрама тoраптары кеңiнен қарастырылған.</t>
  </si>
  <si>
    <t>Мамырбаева К. Қ.</t>
  </si>
  <si>
    <t>Арнайы материалдарды алу негіздері</t>
  </si>
  <si>
    <t>Арнайы материалдарды алу негіздері» оқу құралында ұнтақты металлургия технологиясымен алынатын арнайы материалдарды алу негіздері, соның ішінде ұнтақты металдарды алудың механикалық және физика-химиялық әдістері, металл ұнтақтарының химиялық, физикалық және технологиялық қасиеттері, ұнтақтарды престеу (қалыптау) және жентектеу процестері, ұнтақты металдар негізінде кеуекті, фрикциялық, антифрикциялық, электротехникалық, конструкциялық, жоғарытемпературалық, қатты, аса қатты және композициялық материалдарды алу негіздері қарастырылған.</t>
  </si>
  <si>
    <t>Мамырбаева К.Қ., Луганов В.А.</t>
  </si>
  <si>
    <t>Күйдіру және балқыту технологиялары</t>
  </si>
  <si>
    <t>Оқу құралында пирометаллургиялық күйдіру және балқыту процестерінің технологиялары келтірілген. Соның ішінде металдардың оттегіге, күкіртке және галогендерге жақындығы, металл оксидтерінің, сульфидтерінің және галогенді қосылыстарының диссоциациялану, тотығу және тотықсыздану ерекшеліктері, оларды күйдіру жағдайлары, күйдіру жабдықтары, балқыту процесі, балқытуда түзілетін сұйық металл, шлак және штейн, олардың құрылысы туралы теориялар және физика-химиялық қасиеттері, минералды кендік шикізаттарды әр түрлі пештерде балқыту, балқытудың технологияларының көрсеткіштері туралы мәліметтер келтірілген. Сонымен қатар таза металды алу мақсатымен жүргізілетін тазарту, арнайы балқыту процестері қарастырылған.</t>
  </si>
  <si>
    <t>Сындарова Ж.А., Абдикаримова А.К.</t>
  </si>
  <si>
    <t>Костюм композициясы</t>
  </si>
  <si>
    <t>Оқу әдістемелік ақпаратта «Костюм композициясы» пәнінен алған теориялық білімдерін бекітуге нұсқаулық мәліметтер қамтылған. Мұнда болашақ модельер конструкторларға сән индустриясында киімнің көркемдік дизайнын және оның заңдылықтарын меңгеруге мүмкіндік береді. Оқу құралын «Композиция», «Костюм композициясы», «Композиция негіздері» пәндерінде қолдануға болады. Оқу құралы - 5В042100, 6В02101 – «Дизайн» білім беру бағдарламасы бойынша студенттерге арналған</t>
  </si>
  <si>
    <t>Кострова Л.А, Мауленова Г.Д., Яскевич В.В., Ходжиков А.В.</t>
  </si>
  <si>
    <t>Основы BIM-технологий</t>
  </si>
  <si>
    <t>Учебное пособие по дисциплине «Основы BIM-технологий» предназначено для студентов архитектурных и смежных специальностей, и посвящено изучению технологии компьютерного моделирования BIM в учебном процессе Satbayev University. Технология BIM - это принципиально новый подход к возведению, оснащению, обеспечению, эксплуатации и ремонту здания, а также управлению жизненным циклом объекта. BIM - это то, что определит и уже определяет направление развития мировой проектно¬-строительной отрасли на несколько десятилетий вперед. Учебное пособие разработано таким образом, чтобы студенты могли почерпнуть из него необходимые теоретические сведения и приобрести навыки работы с компьютерными технологиями BIM. Представленный материал является результатом преподавания данной дисциплины преподавателями кафедры «Архитектура» Satbayev University в рамках подготовки бакалавров по архитектурным специальностям.</t>
  </si>
  <si>
    <t>Возделывание сафлора в Казахстане</t>
  </si>
  <si>
    <t>В книге отражена характеристика сафлора и его потенциальные возможности для производства растительного масла. Освещена рекомендуемая технология возделывания сафлора в условиях Казахстана с учетом научно-исследовательских работ ученых РФ и РК. Приведен полный комплекс технологических операций возделывания и их техническое пооперационное обеспечение. Представлены способы переработки сафлора с обеспечением качества масла и технологии его очистки, а также мероприятия по технике безопасности при выполнении технологических операции. Монография будет полезна предпринимателям, специалистам научных организации, магистрантам и докторантам, занимающимся разработкой и внедрением технологий возделывания сельскохозяйственных культур.</t>
  </si>
  <si>
    <t>Нурлыбекова А.Б.</t>
  </si>
  <si>
    <t>Инновациялық білім: теориялық және әдіснамалық негіздер</t>
  </si>
  <si>
    <t>Бұл оқу құралы «Инновациялық білім: теориялық және әдіснамалық негіздер» мазмұны жоғары мектеп дидактикасының негізгі принциптеріне сай келеді, сондай-ақ қазіргі педагогика ғылымы мен білім беру тәжірибесінің даму деңгейін, маманның құзіреттіліктерімен талаптарын мейлінше толық ескереді. Оқу құралы мазмұны магистранттарға педагогика-психологиялық ғылымдарның негізгі тұжырымдарымен таныстырады, өзіндік білім алуға ынталандырады, тәжірибелік іс-әрекетті тиімді ұйымдастыруға қажетті практикалық бағдарланған білімдер мен қаруландыруды болжайды, қазіргі таңда жоғары сұранысқа ие инновациялық педагогиканың теориялық және әдіснамалық негіздерін кешенді талдауға арналған.</t>
  </si>
  <si>
    <t>Кужагулова Г.Е., Абжанова А.Н.</t>
  </si>
  <si>
    <t>Бастауыш сынып мұғалімдерін даярлаудың әлеуметтік мәселелері</t>
  </si>
  <si>
    <t>Оқу құралында болашақ бастауыш сынып мұғалімдерін даярлаудың әлеуметтік мәселелерінің қазіргі көкейкесті жағдайлары қарастырылған. Болашақ бастауыш сынып мұғалімдерінің әлеуметтік ортадағы тұлғалық мәні мен педагогтік келбеті ашылған. Сондай-ақ болашақ маманның өмірдегі әлеуметтік қиындықтары мен оны жеңе білудің жолдары көрсетілген. Оқу құралында жоғары және орта арнаулы оқу орындарының оқытушылары мен студенттеріне арналған.</t>
  </si>
  <si>
    <t>Кужагулова Г.Е</t>
  </si>
  <si>
    <t>Бастауыш сынып оқушыларының сабақтан тыс жұмыстар арқылы танымдық қызығушылығын қалыптастырудың өзекті мәселелері</t>
  </si>
  <si>
    <t>Бұл монографияда бастауыш сынып оқушыларының сабақтан тыс жұмыстар арқылы танымдық қызығушылығын қалыптастырудың өзекті мәселелері ғылыми тұрғыдан талданған. Сонымен қатар қазіргі техника жедел дамыған заманда бастауыш оқушыларының сабақтан тыс уақытында танымдық қызығушылығын қалыптастыру жұмыстарын басты жолға қоюдың ерекшеліктері баяндалған. Монография жоғары оқу орындарының 6В01301 – Бастауышта оқыту педагогикасы мен әдістемесі білім беру бағдарламасының студенттері мен 7М01301 – Бастауышта оқыту педагогикасы мен әдістемесі білім беру бағдарламасының магистранттарына қолдануға болады</t>
  </si>
  <si>
    <t>Маханов М., Түймебай А.С., Сулейменов Т.Б.</t>
  </si>
  <si>
    <t>Көлемді гидрожетек жəне гидравликалық машиналардың негіздері.</t>
  </si>
  <si>
    <t>Оқу құралында гидрожетектердің мақсаттары, принципиалды схемалары,артықшылықтары мен кемшіліктері, жұмыстық сұйықтықтары мен олардың гидрожетектің қалыпты жұмысына əсері, гидрожетектерді гидравликалық есептеу, көлемді жəне гидродинамикалық берілістердің жұмыс принципі менқолдану ерекшеліктері туралы мəліметтер баяндалады. Гидравликалықмашиналардың жəне гидромоторлардың, гидроаппараттардың негізгі типтері,конструкциялары келтірілген, айналмалы қозғалыс гидроқозғалтқыштарының конструкциялары сипатталған; бақылау-реттеу гидроаппаратурасы мен гидрожетектің қосалқы құрылғылары, сондай-ақ схемалардағы гидравликалық жетектер элементтерінің шартты графикалық белгілері қарастырылған. Оқу құралы "Инженерия жəне инженерлік іс" бағытындағы техникалық мамандықтардың бакалавриат студенттеріне арналған.</t>
  </si>
  <si>
    <t>Бижанова А.С., Cыдыбаева М.А., Наурызбаева А.И., Тулегенова Б.А.</t>
  </si>
  <si>
    <t>JAVA тілінде бағдарламалау</t>
  </si>
  <si>
    <t>Бұл оқу құралында JAVA тілінде бағдарламалау негіздері толық сипатталған. Сонымен бірге ол студенттерді оқу үдерісінде «Java тілінде бағдарламалау» тақырыбын өз беттерімен оқып-үйренуге және білімді игеру деңгейін көтеруге бағыттайды. Оқу құралы – есептеу техникасы және программалық қамтамасыз ету мамандығы студенттеріне арналған. Мұны басқа техникалық мамандықтар студенттері де пайдалана алады.</t>
  </si>
  <si>
    <t>Serikkyzy M.S. /Сериккызы М.С.</t>
  </si>
  <si>
    <t>Аpplied metrology</t>
  </si>
  <si>
    <t>The textbook contains materials on the main sections and topics of the same discipline. The types of metrological activities, their organization and content are considered. It reflects the latest regulatory and recommendation documents in the field of Metrology. The manual is intended for undergraduates studying in the educational program Metrology, and can also be useful to employees of metrological services, engineering staff and administrative and managerial personnel of enterprises.Учебник содержит материалы по основным разделам и темам одной дисциплины. Рассмотрены виды метрологической деятельности, их организация и содержание. В нем отражены новейшие нормативные и рекомендательные документы в области метрологии. Пособие предназначено для магистрантов, обучающихся по образовательной программе «Метрология», а также может быть полезно сотрудникам метрологических служб, инженерному составу и административно-управленческому персоналу предприятий.</t>
  </si>
  <si>
    <t>Сериккызы М.С.</t>
  </si>
  <si>
    <t>Өлшемдердің жалпы теориясы</t>
  </si>
  <si>
    <t>Соңғы он жылдықта метрологияның ролі барлық аумақтарда тез қарқынмен дамып келеді. Әсіресе өнімдердің жаңа түрлеріне және автоматтандырылған кәсіпорындарда қолданылады. Өлшеу түрлері, өлшеу әдістері, қателік түрлері мен оларды болдырмау, өлшеу құралдарының түрлері, өлшеу құралдарының метролгиялық көрсеткіштері мен сипаттамалары толығымен жазылған. Оқу құралы жоғары оқу орындарындағы 5В073200-«Стандарттау, метрология және сертификаттау мамандықтарының студенттеріне, 6M075000-Метрология мамандықтарының магистранттарына арналған.</t>
  </si>
  <si>
    <t>Serikkyzy M.S., Manap K.R./Сериккызы М.С.</t>
  </si>
  <si>
    <t>Safety and quality of food products</t>
  </si>
  <si>
    <t>The manual provides a systematic view of the quality management system and the safety management system. The theoretical concepts and definitions available in the scientific literature are given. Of practical importance are the system of analysis of hazards at critical control points and regulatory and legislative safety of food products.Designed for students, undergraduates specialty “Standardization and certification”, “Food safety” and “technology of food products”.В руководстве представлен систематический обзор системы менеджмента качества и системы менеджмента безопасности. Приведены теоретические концепции и определения, имеющиеся в научной литературе. Практическое значение имеют системы анализа опасностей в критических контрольных точках и нормативно-законодательной безопасности пищевых продуктов. Предназначены для студентов, магистрантов специальностей «Стандартизация и сертификация», «Пищевая безопасность» и «Технология пищевых продуктов».</t>
  </si>
  <si>
    <t>Serikkyzy M.S., Jumabekova G.Sh./Сериккызы М.С.</t>
  </si>
  <si>
    <t>International standardization and certification</t>
  </si>
  <si>
    <t>The textbook examines issues of international standardization and certification. Much attention is paid to consideration of the formation of the system of technical regulation, the national standardization system in Republic of Kazakhstan, standardization system abroad, the development of international standards. The new requirements, regulatory documents and legislative acts that have appeared recently in the field of international standardization and certification have been taken into account.This textbook is intended for students of the group of educational programs B076 “Standardization, certification and metrology” (by industry). В учебнике рассматриваются вопросы международной стандартизации и сертификации. Большое внимание уделяется рассмотрению вопросов формирования системы технического регулирования, национальной системы стандартизации в Республике Казахстан, системы стандартизации за рубежом, разработки международных стандартов. Учтены новые требования, нормативные документы и законодательные акты, появившиеся в последнее время в области международной стандартизации и сертификации. Учебник предназначен для студентов группы образовательных программ В076 «Стандартизация, сертификация и метрология» (по отраслям ).</t>
  </si>
  <si>
    <t>Аманова Р.П., Аман К.П.</t>
  </si>
  <si>
    <t>Ауыл шаруашылығы негіздері I бөлім</t>
  </si>
  <si>
    <t>Агро, сельское хозяйство</t>
  </si>
  <si>
    <t>Оқу құралында ауыл шаруашылығы өндірісінің ғылыммен байланысын ашатын ауыл шаруашылығы бойынша теориялық білімді, тәжірибелік және оқу-тәрбие жұмыстарын ұйымдастыруға қажетті практикалық дағдыларды қалыптастыру, ауыл шаруашылығы өндірісінің негізгі салаларымен таныстыру қарастырылған. Жер шаруашылығы жүйесі, топырақ құнарлылығы және ауыл шаруашылығын химияландыру, мәдени өсімдіктердің түрлі сорттары және үй жануарларының тұқымдары, олардың күтімі, мал азығын даярлау туралы білім беру. Агротехника бойынша практикалық іскерлік пен дағдыларды қалыптастыру: топырақ өңдеу мен оның құнарлылығын арттыру. Қазақстан Республикасындағы ауыл шаруашылығы өндірісінің перспективалары. Ауыл шаруашылығы өндірісінің ерекшеліктері. Агрономия мен зоотехния - ауыл шаруашылығы өндірісінің ғылыми негіздері. Ауыл шаруашылығы өндірісі негізгі салаларының өз ара байланысы. Қазіргі әлемдік нарықтық экономика саясаты кезеңінде, еліміздегі ауыл шаруашылық өндірісінде болып жатқан өзгерістерге орай биология мамандықтарының алдына қойылған талаптар ауыл шаруашылық өндірісін жете білуге міндеттейді. Оқу құралы жоғары оқу орындары студенттері және кәсіптік – техникалық колледж оқушыларына арналған.</t>
  </si>
  <si>
    <t>Ауыл шаруашылығы негіздері II бөлім (2 томда)</t>
  </si>
  <si>
    <t>Дюсенов К.М., Айтмагамбетова М.Б.</t>
  </si>
  <si>
    <t>Ремонт и эксплуатация оборудования ТЭС и АЭС (в 2-х т.)</t>
  </si>
  <si>
    <t>Учебное пособие «Ремонт и эксплуатация оборудования ТЭС и АЭС» предназначено для студентов специальности «Теплоэнергетика», но также может быть полезна и актуальна для всех обучающихся технических специальностей и работникам электростанций. Учебное пособие включает в себя 15 глав, где рассматриваются условия безопасной эксплуатации оборудования ТЭС, организация ремонта и обслуживания, технико-экономические показатели, анализ повреждений оборудования тепловых и атомных электростанций и отказов, ремонт оборудования, балансировка вращающихся элементов турбины и вспомогательных установок, а также ремонт ядерных реакторов.</t>
  </si>
  <si>
    <t>Клетка биологиясына кіріспе</t>
  </si>
  <si>
    <t>Оқу құралында өсімдік клеткасы компонентеріне түрлі сараптама жасау жүйесі, олардың тірі ағзаның бірілігі ретінде клетканы толық зерттеу әдістерін қарастыруға мүмкіндік береді. Клетка ядросы, вакуольді мембрана жүйесі, цитоқаңқа, клетка бөлінуі, клетка регуляциясы, хромосомды ауытқушылықтар тарауларына көптеген жаңа мәліметтермен толықтырылды. Оқу құралы 6В05101- Биология білім беру бағдарламасы  студенттеріне және магистранттарына қажетті оқу– құрал ретінде жасалынған. Оқу құралы, жоғары және орта арнаулы оқу орнының биология, мамандықтарына, жоғары оқу орындарының типтік бағдарламасы негізінде жасалынған.</t>
  </si>
  <si>
    <t>Нұрбай Қ.Ж., Алпыспаева Г.А., Джумагалиева К.В., Габдулина, А.Ж.,  Жұман Г.Ж.</t>
  </si>
  <si>
    <t>Кочевники и их роль в истории Евразии</t>
  </si>
  <si>
    <t>Монография выходит в период, когда Казахстан возвращается к своим национальным истокам, к исторической памяти своих предков. Она посвящена истории тюркских государств, созданных кочевниками на территории евразийского континента. На основе критического анализа источников и исторической литературы авторы попытались показать феномен евразийского кочевничества и роль тюркских кочевых народов, прежде всего, в политической истории Евразии, в становлении единого евразийского геополитического пространства. Вместе с тем, исследуются проблемы евразийства как государственной идеологии тюркских кочевников, как консолидирующего и геополитического фактора, вопросы политической модернизации кочевого общества.</t>
  </si>
  <si>
    <t>Мырзаханова М. Н.</t>
  </si>
  <si>
    <t>Судебная медицина</t>
  </si>
  <si>
    <t>юридический, судебно-медицинская экспертиза, псхиатрия</t>
  </si>
  <si>
    <t>Рассмотрены основные этапы истории судебной медицины, система организации и процессуальные аспекты судебно-медицинской экспертизы в Республике Казахстан. Анализируются проблемы судебно-медицинской диагностики при травмах, отравлениях и других расстройствах здоровья, основные причины смерти человека и дана их экспертная оценка. Предназначается для бакалавров, магистрантов юридических вузов, а также следователей, адвокатов, работников прокуратуры и суда в конкретной юридической практике.</t>
  </si>
  <si>
    <t>Судебная психиатрия</t>
  </si>
  <si>
    <t>юридический судебно-медицинская экспертиза, псхиатрия</t>
  </si>
  <si>
    <t>Рассмотрены основные теоретические и практические вопросы судебной психиатрии, а также основные формы психических расстройств, причины их возникновения, диагностика и лечение. Правовое положение лиц с психическими расстройствами, а также проведение судебно-психиатрической экспертизы в уголовном и гражданском процессах, выполнение решений экспертизы в отношении лиц, признанных невменяемыми и недееспособными, рассмотрены с учетом законодательных актов, регламентирующих практику оказания психиатрической помощи. Предназначается для бакалавров, магистрантов юридических вузов, а также следователей, адвокатов, работников прокуратуры и суда в конкретной юридической практике и для врачей-психиатров.</t>
  </si>
  <si>
    <t>Дюсекенева И.М., Джартыбаева А.Ш.</t>
  </si>
  <si>
    <t>Culture and art in human life</t>
  </si>
  <si>
    <t>Пособие нацелено на повышение уровня владения английским языком. Пособие охватывает лексические темы культуры и искусства. Ключевым моментом данного пособия является пополнение лексического запаса студентов, а также умение использовать полученные знания на практике. Предлагаемое пособие состоит из трех частей. В данный комплекс входят тексты, упражнения на содержательную идентификацию текста, тематические словари, а лексические и речевые упражнения и диалоги по изучаемым темам. Упражнения могут быть использованы как аудиторно, так и в качестве самостоятельной работы. Учебно-методическое пособие предназначено для студентов вторых курсов языковых факультетов и отделений английского языка высших учебных заведений.</t>
  </si>
  <si>
    <t>Қоспағарова Ә.Қ./Коспагарова А.К.</t>
  </si>
  <si>
    <t>Дүкeнбaй Дocжaн прoзacының 
 көркeмдiгi (1991-2013 жж)</t>
  </si>
  <si>
    <t>Бұл монографиялық жұмыста Дүкенбай Досжан прозасының тәyeлciздiк кeзeңiндeгi (1991-2013жж) әңгiмeлeрi мeн пoвecтeрiнiң көркeмдiгi, қaлaмгeрлiк шeбeрлiгi, өзiндiк дaрa қoлтaңбacы aйқындaлған. Монографиялық жұмыстың бiрiншi бөлiмiндe Д.Дocжaнның «Aқ oрдa» рoмaнындaғы бүгiнгi қoғaм жәнe зaмaндac бeйнeci қaрacтырылып, «Рoмaндaғы тaриxи шындық жәнe көркeм шeшiм», «Зaмaндac бeйнeciн coмдayдaғы eрeкшeлiк» дeгeн eкi тaрayшaлaрдaн тұрaды. Жұмыcтың eкiншi бөлiмi «Д.Дocжaн шығaрмaлaрындaғы мәңгiлiк мұрaттaр мeн aдaм экoлoгияcы» дeп aтaлaды. Жaзyшы шығaрмaлaрындa тaбиғaт экoлoгияcымeн бiргe aдaм тaғдыры, aдaм экoлoгияcы бaрыншa кeң cyрeттeлeдi. Жетпic жыл өзгe ұлтқa бoдaн бoлғaн xaлқымыздың қaзiргi тaңдa дiнiнeн, тiлiнeн кeрeк бoлca caлт-дәcтүрiнeн aжырaп, aтa-aнa cыйлayдaн қaлғaн ұрпaқ кeйпiн aca ayыртпaлықпeн шынaйы cyрeттeйдi. «Қaлaмгeр шығaрмaлaрындaғы зaмaн көрiнici жәнe yaқыт тыныcы» тaрayшacындa aвтoрдың yaқыт пeн зaмaнa тыныcы aрқay бoлғaн шығaрмaлaры тaлдaнған. Eкiншi бөлiмнiң eкiншi тaрayшacы «Д.Дocжaн прoзacындaғы дiни caрын» бoлып қaрacтырылып, үшiншi бөлiмдe «Жaзyшы шығaрмaшылығындaғы жaнрлық, тaқырыптық бoлмыcы» мeн «Көркeмдiк-cтильдiк iздeнicтeрi» зeрдeлeнген. Жұмысты орындау барысында автордың біршама еңбектерін зерделеп, және оған қызығушылық танытып, жауапкершілікпен қарағаны көрініп тұр. Қорыта айтқанда, «Дүкенбай Досжан прозасының көркемдігі» (1991-2013 жж) атты монографиялық еңбекті жазудың талап-тілектеріне, қазіргі ғылыми және әдістемелік ұстанымдарына толық жауап береді деп сеніммен айтуға болады. Монографиялық жұмыс ЖОО студенттеріне, магистранттарына арналады.</t>
  </si>
  <si>
    <t>Мергалиев Д.М., Садыкова Ж.С., Смакова З.Н., 
 Нургожина А.Б.</t>
  </si>
  <si>
    <t>Музыкальный терминологический словарь</t>
  </si>
  <si>
    <t>терминологический словарь</t>
  </si>
  <si>
    <t>Словарь содержит основные сведения из различных областей музыкальной науки — сольфеджио, элементарной теории музыки, гармонии, истории зарубежной музыки, полифонии, анализа музыкальных произведений, хора, оркестра, инструментоведения и др. Слова и термины расположены в алфавитном порядке, представлены на русском, казахском, английском языках и латинице.Словарь может служить пособием для студентов музыкально-педагогических специальностей вузов, музыкальных школ с казахским и русским языком обучения, переводчиков, а также любителей музыки.</t>
  </si>
  <si>
    <t>Саринова А.</t>
  </si>
  <si>
    <t>Математическое и программное обеспечение по обработке гиперспектральных изображений дистанционного зондирования земли</t>
  </si>
  <si>
    <t>Электротехника и автоматизация</t>
  </si>
  <si>
    <t>В монографии исследовано и разработано алгоритмическое и программное обеспечение сжатия гипеспектральных изображений без потерь и с потерями. Экспериментальные исследования выполнены с использованием программной реализации алгоритмов с последующей оценкой полученных результатов и сравнением с аналогами на массивах данных гиперспектральных систем ДЗЗ Aviris, EO-1 (Hyperion) и Ресурс-П. Достоверность полученных результатов подтверждена вычислительными экспериментами с применением методов математической статистики. Монография представляет интерес для преподавателей, докторантов, аспирантов, студентов высших учебных заведений, сотрудников научно-исследовательских организаций.</t>
  </si>
  <si>
    <t>Sarinova A. Zh., Drobinskiy A. V., Sarsikeyev E. Zh./Саринова А.Ж.</t>
  </si>
  <si>
    <t>Linear electrical circuits. direct and single-phase sinusoidal currents</t>
  </si>
  <si>
    <t>The training manual includes the basic laws, concepts and methods of calculating linear electric circuits of direct and single-phase sinusoidal currents, basic methods and examples of their calculation.It is intended for students of technical specialties and engineering and technical workers. The manual includes tasks, control questions, and is also illustrated with numerous examples with ready-made solutions to problems</t>
  </si>
  <si>
    <t>Саринова А. Ж., Третьякова Т. И.</t>
  </si>
  <si>
    <t>С# алгоритмдік тілінде бағдарламалау</t>
  </si>
  <si>
    <t>Оқу құралында С# тілінде бағдарламалау ерекшеліктері баяндалған. Материал мысалдар мен тапсырмалардың үлкен көлемімен түсіндіріліп, сипатталған. Оқу құралы автоматтандыру және бақылау мамандықтарының студенттеріне арналған.</t>
  </si>
  <si>
    <t>Шалабай Б., Колпенова А.К.</t>
  </si>
  <si>
    <t>Есіл-Көкше өңірі тілші-ғалымдарының 
 ғылыми-зерттеу мұралары 
 (Ғ.Мұсабаев, С.Исаев, Қ.Есенов, А.Әбдірахманов)</t>
  </si>
  <si>
    <t>Бұл еңбекте Есіл-Көкше өңірінде туып өскен тілші-ғалымдар Ғ.Мұсабаев, С.Исаев, Қ.Есенов, А.Әбдірахмановтың ғылыми мұралары жан-жақты кешенді түрде зерттеліп қарастырылады. Тілші-ғалымдардың ғылыми мұралары ұлттың рухани кеңістігіндегі жалғастықтың, сабақтастықтың көрінісі. Ғалымдардың еңбектерін жастарға рухани мұра ретінде таныту дәстүр жалғастығы мен сабақтастығын көрсетеді. Олардың еңбектері қазақ тіл ғылымының дамуының барлық салаларын қамтитыны белгілі және қазақ тіл ғылымының классикалық үлгіде қалыптасып жетілуінде зор рөл атқарды. Монографияда ғалымдардың ғылыми тұжырымдарының мәні ашылып, олардың көзқарастары қазіргі тіл ғылымының жаңа даму арналарымен сабақтастық байланыста қарастырылады. Жұмыстың қосымшаларында ғылыми еңбектерінің хронологиялық көрсеткіштері беріледі. Еңбек жоғары және арнаулы оқу орындарының студенттеріне, магистранттар мен докторанттарға, жалпы тіл мамандарына арналған.</t>
  </si>
  <si>
    <t>Тарасовская Н.Е., Асатбаева Г.К., Асанов Ж.Б.</t>
  </si>
  <si>
    <t>Лечение и профилактика акушерских и гинекологических патологий у коров естественными средствами</t>
  </si>
  <si>
    <t>Учебно-методическое пособие состоит из таких разделов, как профилактика мастита, кетоза и гинекологических патологий при запуске коров в сухостой, способы профилактики и лечения клинически выраженных и субклинических форм мастита, лечение и профилактика задержки последа и эндометритов у коров, лечение и профилактика кетоза у стельных коров, то есть, по сути, охватывает основной круг акушерско-гинекологических патологий у крупного рогатого скота. Последний раздел – «Лекарственные растения, перспективные для применения в ветеринарном акушерстве» - по сути, является оригинальным атласом казахстанских лекарственных растений, применяемых в ветеринарном акушерстве, иллюстрированном авторскими фотографиями. Глубокий патентный поиск в базах данных Казахстана и Российской Федерации, а также собственные наработки авторов (2 заявки на изобретения и 2 – на полезные модели) стали основой детального обзора и классификации методов и средств лечения и профилактики акушерско-гинекологических патологий в ветеринарии.Пособие предназначено для студентов профильных вузов и колледжей, практикующих специалистов, исследователей и патентоведов.</t>
  </si>
  <si>
    <t>Гидробионты: почему они так называются?</t>
  </si>
  <si>
    <t>Учебно-методическое пособие построено как иллюстрированный атлас экскурсий в природу с кратким изложением происхождения названия рыб и водных беспозвоночных в разных языках. Особое внимание уделено латинским названиям, которые являются международными и понятными для специалистов любой страны. Кроме того, пособие содержит исчерпывающую информацию по видовому составу пресноводных рыб бассейна реки Иртыш, полученную в ходе экспедиционно-полевых исследований, с оригинальными фотографиями рыб и водных беспозвоночных. В конце дана викторина, рассчитанная на самых эрудированных любителей природы и внимательных читателей: ответы на все вопросы можно получить при изучении атласа. Пособие предназначено для учащихся, студентов, преподавателей всех ступеней образования, обучающихся и работающих в полиязычных учебных заведениях, а также для широкого круга любителей природы, желающих поразмышлять над словами и расширить свой кругозор не только в естественных, но и в филологических науках.</t>
  </si>
  <si>
    <t>Жоғары оқу орнындағы дене шынықтыру пәні сабағында электрондық оқулықты қолдану әдістемесі</t>
  </si>
  <si>
    <t>Оқу құралында ақпараттық технологиялардың негізгі ұғымдары, оларды дене тәрбиесі пәнінде қолданудың негізгі бағыттары көрсетіліп, электронды оқулықтарды құрастырудың теориялық аспектілері сипатталған. «Жоғары оқу орнындағы дене шынықтыру пәні сабағында электрондық оқулықты қолдану әдістемесі»электронды оқу құралын қолдану ерекшеліктері көрсетіліп, электронды оқулық арқылы жеңіл атлетика (қысқа, орта және ұзақ қашықтыққа жүгіру, жүгіруден ұзындыққа секіру), баскетбол және волейболдан бағдарламалық материал элементтерін іске асыру бойынша әдістемелік тәсілдер ұсынылған. Оқу құралы «Дене шынықтыру және спорт» білім бағдарламасы бойынша студент, магистрант, докторант және оқытушылар құрамына арналған.</t>
  </si>
  <si>
    <t>Искакова М.О., Сейтова М.О.</t>
  </si>
  <si>
    <t>Экология в цифрах и задачах</t>
  </si>
  <si>
    <t>В данном учебном пособии собраны задачи по математике с экологическим содержанием для использования их на уроках в школе. Экологические задачи могут быть применены учителями при организации как дополнительных занятий, так и непосредственно на уроках математики. Все эти разработки имеют большую практическую значимость в работе не только учителя-практика, но и учителя-исследователя.Пособие предназначено для учителей школ, студентов, магистрантов.</t>
  </si>
  <si>
    <t>Абдуллаев С.С., Бақыт Ғ.Б.</t>
  </si>
  <si>
    <t>Тепловоз ТЭ33А производства АО «Локомотив құрастыру зауыты». Устройство, назначение узлов и агрегатов</t>
  </si>
  <si>
    <t>В учебном пособии рассмотрены устройство, сборка и ремонт тепловоза ТЭ33А. Описан принцип действия механического оборудования, электрической передачи переменно-постоянного тока, гидравлических передач и др. Учебное пособие предназначено для обучающихся магистрантов технических вузов. Полезно для инженерно-технического персонала эксплуатационных и ремонтных депо (заводов).</t>
  </si>
  <si>
    <t>Эксплуатация локомотивов</t>
  </si>
  <si>
    <t>В учебном пособии изложены теоретические основы и принципы рациональной эксплуатации локомотивов и организации локомотивного хозяйства; рассмотрены вопросы технического обслуживания в эксплуатации локомотивов и их экипировки. Изложены основы автоматизированной системы управления и вопросы организации труда в локомотивном хозяйстве. Учебное пособие предназначено для помощников машинистов локомотива и работников, связанных с эксплуатации. Рассмотрены методы механизации экипировки локомотивов, уделено внимание расчетам рабочей силы и бригадным формам организации труда.</t>
  </si>
  <si>
    <t>Яворский В.В., Жуковский О.И.</t>
  </si>
  <si>
    <t>Хранилища данных: формирование и анализ</t>
  </si>
  <si>
    <t>В учебном пособии рассмотрены теоретические и практические основы проектирования баз и хранилищ данных. Внимание уделено этапам проектирования базы данных. Один из разделов посвящен механизму транзакций и проблеме их параллелизма. В пособии рассмотрены основные понятия распределенных баз данных, представлено описание принципов построения хранилищ данных и многомерных баз данных. Представлены современные средства анализа данных.Материал пособия может быть использован при изучении дисциплин «Хранилища данных», «Технологии Data mining», «Управление данными в информационных системах (Big Data)» магистрантами специальностей 6М070300 «Информационные системы», 6МВ070400 «Вычислительная техника и программное обеспечение».</t>
  </si>
  <si>
    <t>Яворский В.В., Клюева Е.Г., Оспанова А.Е.</t>
  </si>
  <si>
    <t>Теория систем и системный анализ</t>
  </si>
  <si>
    <t>Рассматриваются основные понятия и задачи теории систем, приводятся определение и классификация моделей систем, структурная схема системы, раскрываются основные понятия, задачи и структура системного анализа. Также раскрываются вопросы применения методов ситуационного анализа для научно-технического творчества.
 Предназначено для изучения дисциплины «Теория систем и системный анализ» студентами специальности «Системы информационной безопасности», может быть полезно студентам и магистрантам, обучающимся по другим IT-специальностям.</t>
  </si>
  <si>
    <t>Яворский В.В., Перемитина Т.О.</t>
  </si>
  <si>
    <t>Процессы формирования и развития информационных систем</t>
  </si>
  <si>
    <t>В учебном пособии рассматриваются актуальные вопросы процесса управления развитием информационных систем (ИС). Проведен обзор национальных и международных стандартов и методик в области управления развитием информационных систем, приведены характеристики стадий жизненного цикла ИС. Пособие предназначено для работы студентов при изучении дисциплины «Управление жизненным циклом информационных систем».</t>
  </si>
  <si>
    <t>Қазақстан Республикасының жануарлар әлемінің биоалантүрлілігі және қорғау</t>
  </si>
  <si>
    <t>Жанауарлар дүниесінің көптүрлілігі өте үлкен. Қазақстан Республикасының жануарлар әлемінің биоалуантүрлілігі де көптүрлілігімен ерекшеленеді. Бұл оқу құралында Қазақстан Республикасының жануарлар әлемінің құрамдас бөлігі ретінде Оңтүстік Қазақстан аумағында мекендейтін бунақденелілердің биоалуантүрлілігі мен оны қорғау жолдары қарастырылған.</t>
  </si>
  <si>
    <t>Дербисова М.А., 
 Абишева О.Т.</t>
  </si>
  <si>
    <t>История искусства</t>
  </si>
  <si>
    <t>В Учебном пособии изложен теоретический материал обучения курса «История искусств». Дисциплина включена в учебный план специальности «Дизайн», способствует приобретению необходимого уровня знаний в области теории и истории мировой художественной культуры.Предназначено для студентов и преподавателей высших учебных заведений, осуществляющих подготовку художников-дизайнеров.</t>
  </si>
  <si>
    <t>Акимова Б.Ж., Махамбетова А.О., Айтхожина Л.Ж., 
 Кажмухаметова А.А.</t>
  </si>
  <si>
    <t>Стратегический управленческий учет</t>
  </si>
  <si>
    <t>Учебное пособие предназначено для обучающихся по образовательной программе «Учет и аудит» направление подготовки кадров «Бизнес и управление», а также для бухгалтеров, экономистов и руководителей предприятий. Учебное пособие «Стратегический управленческий учет» рассматривает концептуальные основы определения миссии компании, представление оперативной, фактической, стратегической, плановой информации на перспективу, ее достоверность и полноту в разрезе различных объектов деятельности фирм компании для своевременного и правильного принятия стратегических решений, вопросы реализации требований рыночной экономики к логистическому, инновационному и стратегическому менеджменту, где определяется стратегия управления финансовыми потоками, структура и поведение затрат в конкретной среде.</t>
  </si>
  <si>
    <t>ТаубалдиеваЖ.Ш.</t>
  </si>
  <si>
    <t>Жоғары оқу орындарында музыкант-педагогтың ғылыми-ізденіс жұмыстарын ұйымдастыру жолдары</t>
  </si>
  <si>
    <t>Оқу құралы-музыкалық білім мамандығының білімгерлеріне тиянақты дайындықтарын ұйымдастыруға және әдістемелік жағынан жәрдем көрсетуге арналған. Болашақ музыка мұғалімдерін кәсіби қызметке даярлауда әсіресе ғылыми-ізденіс жұмыстарды ұйымдастыруда таптырмайтын құрал. Оқу құралы білімгерлерге, музыка мұғалімдеріне сондай-ақ, мекемелер үшін музыка мұғалімдерін дайындайтын жоғарғы жєне орта кәсіби оқу орындарының оқытушылары мен магистранттарға арналған.Оқытушыларға,магистранттарға педагогикалық практика өту кезеңінде және дипломдық және магистрларға арналған курстық жұмыстың талаптары ,мақалалар жазуға көмегі тиері сөзсіз.Қосымшада музыкалық білімге байланысты глоссарий және тест сұрақтары берілді.</t>
  </si>
  <si>
    <t>Таттибаева Д.Б.</t>
  </si>
  <si>
    <t>Тағам өнеркәсібіндегі квалиметрия</t>
  </si>
  <si>
    <t>Оқу құралы В076- «Стандарттау, сертификаттау және метрология (сала бойынша)» білім беру бағдарламасының талаптарына сәйкес күндізгі және қашықтықтан оқыту студенттері үшін құрастырылған. Оқу құралында квалиметрия негіздері және тағам өнімдерінің квалиметриясы, сапа өлшемі, квалиметриялық шкалалар, интеллектуалдық және сенсорлық әдістер, азық-түлік кәсіпорындарын технологиялық жабдықтаудағы квалиметрия, азық-түлік квалиметриясының негіздері қарастырылған. Квалиметрия бойынша тәжірибелік сабақтар, соның ішінде сараптық әдістер, тағам өнімдерін квалиметриялық талдау мысалдар мен есептер келтірілген және өнімнің сапасын бағалау сатылары қарастырылған.</t>
  </si>
  <si>
    <t>Сембиева Л.М., Бейсенова Л.З., Шахарова А.Е., Нажмиденов Б.Т., Тажикенова С.К.</t>
  </si>
  <si>
    <t>Ішкі мемлекеттік аудит</t>
  </si>
  <si>
    <t>Оқу құралында мемлекеттік аудиттегі соңғы өзгерістерді ескере отырып, «Мемлекеттік аудит» білім бағдарламасының шегінде «Ішкі мемлекеттік аудит» пәнінің мазмұны жүйелі түрде берілген. Ұсынылған оқу құралында, барлық мемлекеттік аудиттің маңызды құрамдас бөлігі ретінде, ішкі мемлекеттік аудиттің негіздері берілген.Оқу құралының барлық бөлімдерінде білім алушыларға материалды игеруді бақылауға мүмкіндік беретін, бақылау сқрақтары мен тест тапсырмалары берілген.ЖОО білім алушыларына, біліктілікті арттыру жүйесінің және мемлекеттік қызмет жүйесіндегі лауазымдарды алмастыру үшін кадрларды қайта дайындау курстарының тыңдаушыларына, сонымен қатар қаржы қызметкерлеріне ұсынылады.</t>
  </si>
  <si>
    <t>Ким И. С., Джанпаизова В. М., Рахманкулова Ж.А.</t>
  </si>
  <si>
    <t>Архитектоника объемных форм</t>
  </si>
  <si>
    <t>Освещены основные теоретические положения объемного формообразования; рассмотрены творческие средства и технологическая культура архитектоники; предложены некоторые практические приемы работы с плоским листом бумаги; приведены методы анализа конструктивной целесообразности формообразования в архитектуре, дизайне костюма, инженерии; сформулировано методическое обоснование основных практических заданий и даны рекомендации по их выполнению в аудитории и самостоятельно. Пособие ориентирует студентов на изучение архитектоники структуры костюма и выполнение художественного проектирования костюма как объёмного формообразования.Учебное пособие предназначено для студентов специальности 5В072600-«Технология и конструирование изделий легкой промышленности».</t>
  </si>
  <si>
    <t>Ким И.С., Баширова М.А., Махмудова М.А.</t>
  </si>
  <si>
    <t>Композиция костюма</t>
  </si>
  <si>
    <t>Учебное пособие предназначено для изучения предмета «Композиция костюма» и является частью учебно-методического комплекта по специальности «Технология и конструирование изделий легкой промышленности». Освещены понятия стиля и моды, история моделирования и принципы художественного оформления одежды, теоретические основы моделирования костюма, элементы, средства и закономерности композиции, этапы творческого процесса, методы художественного проектирования костюма как объекта дизайна, использование творческих источников при моделировании, а также современные тенденции и направления моды.Учебное пособие предназначено для студентов специальности 5В072600-«Технология и конструирование изделий легкой промышленности».</t>
  </si>
  <si>
    <t>Методы статистической обработки данных</t>
  </si>
  <si>
    <t>В предлагаемом учебном пособии основное внимание уделено вопросам, связанным со статистической обработкой данных. Представлены основные теоретические и практические подходы статистической обработки. Приведены только основные часто используемые технологии и их составные части. Описаны основные функции обработки данных; принципы построения и возможности систем подготовки данных к анализу.Учебное пособие предназначено для магистрантов специальности 6М070300 - «Информационные системы».</t>
  </si>
  <si>
    <t>Зияткерлік жүйелер мен технологиялар</t>
  </si>
  <si>
    <t>Оқу құралы интернет технологияларын зерттеуде студенттердің өзіндік жұмысын ұйымдастырудың негізгі аспектілерін ашады, сонымен қатар оқытушылар осы оқу құралы бойынша дәріс және семинар сабақтарын жоспарлауда қосымша материал ретінде пайдалана алады.Оқу құралы 5В070400 «Есептеу техникасы және бағдарламалық қамтамасыз ету», 5В070300 «Ақпараттық жүйелер», 6B06103 − «IT-медицина» мамандықтарының студенттеріне дайындалды.</t>
  </si>
  <si>
    <t>Керімбек Ж.С., 
 Асылова Р. Н.,
 Шибикеева А.М..</t>
  </si>
  <si>
    <t>Өсімдіктер биологиясы 1 том</t>
  </si>
  <si>
    <t>Өсімдіктер биологиясы» атты оқу құралы жоғары оқу орындағы бакалавр деңгейіндегі аграрлық және өсімдіктермен байланысты кәсіптік мамандықтарының(агрономия, топырақтану және агрохимия, өсімдік қорғау және карантин, экология, биотехнология, ветеринариялық медицина мен санитария, жеміс-көкөніс пен орман шаруашылықтары т.с.с.) жаңа білім беру бағдарламаларына сәйкес, базалық пән ретінде, сонымен қатар, өсімдіктермен байланысты кәсіптік коллеждің жоғары курс студенттеріне арналған.</t>
  </si>
  <si>
    <t>Өсімдіктер биологиясы 2 том</t>
  </si>
  <si>
    <t>Айтжанов Б.Д. Заманбеков Н.А</t>
  </si>
  <si>
    <t>Фармакология 1 том</t>
  </si>
  <si>
    <t>ветеренария</t>
  </si>
  <si>
    <t>Оқулық жоғары және арнаулы орта білім беретін оқу орындарының студенттері мен магистранттарына, аспиранттар мен ғалымдарға шаруашылықтағы мал дәрігерлігіне, ветеринарлық медицина, ветеринарлық санитария, ветеринарлық экология, сондай-ақ мал өнімдерін өндіру және өңдеу, балық шаруашылығы мен өндірістік балық аулау, мал шаруашылығы өнімдері мен биопрепараттарды стандарттау мамандықтарына арналған.№ Оқулық жоғары және арнаулы орта білім беретін оқу орындарының студенттері мен магистранттарына, аспиранттар мен ғалымдарға шаруашылықтағы мал дәрігерлігіне, ветеринарлық медицина, ветеринарлық санитария, ветеринарлық экология, сондай-ақ мал өнімдерін өндіру және өңдеу, балық шаруашылығы мен өндірістік балық аулау, мал шаруашылығы өнімдері мен биопрепараттарды стандарттау мамандықтарына арналған.</t>
  </si>
  <si>
    <t>Ербулекова М.Т. Мамаева Л.А</t>
  </si>
  <si>
    <t>Технохимический контроль перерабатывающих производств с основами менеджмента качества (в 2-х т.)</t>
  </si>
  <si>
    <t>В книге описаны современные методы и порядок контроля сырья хлебопекарного производства. Приведена схема контроля по цехам при непрерывном и порционном методах тестоведения. Описаны объективные методы технохимического контроля производства. Указаны основные параметры технологического процесса. Приведены качественные показатели сырья, хлебобулочных, сдобных, бараночных, сухарных и других изделий. Дан примерный перечень оборудования и реактивов, необходимых для произвоодственных лабораторий.</t>
  </si>
  <si>
    <t>Ербулекова М.Т.</t>
  </si>
  <si>
    <t>Нан-тоқаш өндірісінің технологиясы</t>
  </si>
  <si>
    <t>Нан-тоқаш өнімдерінің өндірісіне қажетті шикізаттар түрлері, олардың құрамы
 мен қасиеттері, технологиялық процестер, нанды дайындау және сақтаудың жекелеген сатыларында орындалатын операциялар мен оның барысында қолданылатын құрал-жабдықтар, оның ішінде механизацияланған кешенді желілер қарастырылған. Сондай-ақ, шикізаттар, жартылай фабрикаттар мен дайын өнімдердің сапасын бағалау тәсілдері, нан-тоқаш өнімдерін шығару рецептуралары мен нормалары, оларды сақтау шарттары мен мерзімдері туралы мәліметтер келтірілген.
 ЖОО «Қайта өңдеу өндірістерінің технологиясы» білім беру бағдарламасы студенттеріне арналған.</t>
  </si>
  <si>
    <t>Иманбаева С.С., Баймуратова Г.Ш., ТастановаЗ.Т., Ақтамбердиева З.С.</t>
  </si>
  <si>
    <t>XIX ғасырдағы қазақ халқының қоғамдық ойы</t>
  </si>
  <si>
    <t>«Рухани жаңғыру» бағдарламасы аясында жарық көріп отырған «XIX ғасырдағы қазақ халқының қоғамдық ойы» атты ұжымдық оқу құралында қазақ халқының қоғамдық ойында өріс алған, ойшыл ақындардың және ұлы ағартушылардың заман өзгерісін сынаған, ұлттық мұрат-мақсатты көздеген тағылымды ой пікірлері зерделеніп талданды. Сондай-ақ, оқу құралын «Қазақстанның қазіргі заман тарихы», «Әлеуметтік-саяси білімдер модулі», «Қазақ халқының рухани мұрасы», «Философия» пәндерінен оқу үрдісінде, өзіндік жұмыстарды орындауда кеңінен пайдаланады.</t>
  </si>
  <si>
    <t>Умитжанов М</t>
  </si>
  <si>
    <t>Пастереллез птиц</t>
  </si>
  <si>
    <t>Пастереллез птиц широко распространенная инфекционная болезнь в птицефабриках нашей страны, которая наносить большой экономический ущерб птицеводческим хозяйствам.
 В настоящей работе приведены эпизоотология о распространении возбудителя пастереллеза птиц, биологические свойства возбудителя, отбор и селекция высокоиммуногенного вакцинного штамма. Описывается технология изготовления инактивированной вакцины против пастереллеза птиц, а также ее эффективность в лабораторных и производственных условиях Республики Казахстан.
 Монография предназначена для ветеринарных специалистов, научных работников, птицеводам, преподавателям учебных вузов и студентам</t>
  </si>
  <si>
    <t>Түйе трихофитиясы</t>
  </si>
  <si>
    <t>Эралиев С. Нсанбаев Б.С. Меирманов М.С.</t>
  </si>
  <si>
    <t>Мектеп ғимараттарын жобалау</t>
  </si>
  <si>
    <t>архитектура</t>
  </si>
  <si>
    <t>Мектеп ғимаратын жобалауда оқу корпусының өзгешелігіне, жалпы мектептік оқу блоктарының көркем бейнелігі мен көптеген үлкен топтарды біріктіру арқылы, әртүрлі бөлмелердің арнайы мінезділігіне қарай сәулеттік біртұтас композициялық шешімдер, оларға қойылатын талаптар туралы түсініктер келтірілген.
  Сондықтан бұл оқу құралында мектеп ғимаратының сәулеттік-типологиялық құрылымы екі негізгі ерекшеленген топтардың құралғандығы, яғни оқу және жалпы мектептік бөлмелер туралы мағлұматтарға ерекше мән берілген. Әрқайсысы кейінгі кезең өткендегісіне себепші болғандықтан оқу тапсырмаларын орындауда мұндай жалғастыру ғимараттың көлемді-жоспарлы шешімдеріне, қала құрылысына ерекше көңіл бөлуін, оның конфигурацияларын іздеуде саналы өтуіне және нысананы жобалауды жер учаскесімен байланыстыруға мүмкіншілік жасайды. Оқу құралы «Сәулет» бағытындағы білім алатын бакалавриат студенттеріне арналған.</t>
  </si>
  <si>
    <t>Фармакология 2 том</t>
  </si>
  <si>
    <t>Криминология
 "Жалпы және ерекше бөлім" 2том</t>
  </si>
  <si>
    <t>Dzhakupova I. B., Bozhbanov A. Zh./Джакупова И.Б., Божбанов А.Ж.</t>
  </si>
  <si>
    <t>Ecology and Sustainable Development</t>
  </si>
  <si>
    <t>manual</t>
  </si>
  <si>
    <t>The manual is based on the standard curriculum of the discipline "Ecology and Sustainable Development" approved by the Ministry of Education and Science of the Republic of Kazakhstan for students of higher educational institutions in Russian and English programs.</t>
  </si>
  <si>
    <t>Джакупова И.Б., Божбанов А.Ж.</t>
  </si>
  <si>
    <t>Учебное пособие составлено на основании типовой учебной программы дисциплины «Экология и устойчивое развитие» утвержденной Министерством образования и науки РК для студентов высших учебных заведений на русском и английском языках.</t>
  </si>
  <si>
    <t>Serikkyzy M.S., Tungyshbayeva U.O., Serikbaeva A. / Сериккызы М. С., Тунгышбаева У. О., Серикбаева А.</t>
  </si>
  <si>
    <t>Metrological support for food industry</t>
  </si>
  <si>
    <t>The Training manual is intended for students of the Faculty of Food Technology.The materials of the course "Metrological support of production" are presented in accordance with the requirements of the state educational standard. Principles and methods of designing measuring instruments used in food production are presented in a systematic sequence. The information published in recent years in domestic and foreign literature, the experience of leading food enterprises, are reflected, new legislative requirements of the Republic of Kazakhstan and international standards are taken into account./ Учебное пособие предназначено для студентов факультета пищевых технологий.
 Материалы курса "Метрологическое обеспечение производства" представлены в соответствии с требованиями государственного образовательного стандарта. Принципы и методы проектирования измерительных приборов, используемых в производстве пищевых продуктов, представлены в систематической последовательности. Отражены сведения, опубликованные в последние годы в отечественной и зарубежной литературе, опыт ведущих предприятий пищевой промышленности, учтены новые требования законодательства Республики Казахстан и международные стандарты.</t>
  </si>
  <si>
    <t>Босынбеков Т.П.</t>
  </si>
  <si>
    <t>Учебное пособие предназначено для образовательных программ «вычислительная техника и программное обеспечение» и «программная инженерия»«Системное программирование» отражает основные концепции системного программирования, наибольшее внимание уделяется системным службам ядра, включая файловую систему, управление процессами и потоками, взаимодействие между процессами и синхронизацию. Дается толкование основных понятий: объекты ядра, процесс, поток, приоритеты, атрибуты безопасности, кучи, мьютексы, семафоры, события. Приводится описание системных функций современных ОС. Рассматриваются основные свойства наиболее важных функций и показывается как применять их в реальных программных ситуациях.</t>
  </si>
  <si>
    <t>Uazhanova R. U., Iztelieva R. A./ Уажанова Р. У., Изтелиева Р. А.</t>
  </si>
  <si>
    <t>Commodity science assessment of food quality</t>
  </si>
  <si>
    <t>The textbook is designed for full-time and distance learning students in accordance with the requirements of the educational program B076- "Standardization, certification and metrology (by industry)".The textbook is designed for full-time and distance learning students in accordance with the requirements of the educational program B076- "Standardization, certification and metrology (by industry)"./ Учебник предназначен для студентов очной и заочной форм обучения в соответствии с требованиями образовательной программы В076-"Стандартизация, сертификация и метрология (по отраслям)". Целью учебника "Товароведческая оценка качества пищевых продуктов" является приобретение студентами теоретических знаний о свойствах пищевых продуктов, перспективных</t>
  </si>
  <si>
    <t>Костиков И.Ф., Байдалин М.Е.</t>
  </si>
  <si>
    <t>Естественные кормовые угодья Северного Казахстана. 1 том</t>
  </si>
  <si>
    <t>Монография подготовлена по проекту грантового финансирования молодых ученых по научным и (или) научно-техническим проектам на 2021-2023 годы, ИРН AP09058089 «Создание и использование многолетнего припоселкового пастбищного конвейера для продуктивного молочного коневодства конюшенно-пастбищной системы содержания», источник финансирования Комитет науки Министерства образования и науки Республики Казахстан. Монография предназначена для специалистов и руководителей предприятий, занятых в сфере сельскохозяйственного производства; студентов, магистрантов и докторантов специальности агрономия, а также преподавателей сельскохозяйственных вузов. Обширный аналитический материал, основанный на трудах учёных Северного Казахстана, а также на отечественном и мировом опыте ведения лугопастбищного хозяйствования, раскрывает широкие возможности для профессионального и экологически грамотного освоения богатейших естественных биоресурсов региона.</t>
  </si>
  <si>
    <t>Естественные кормовые угодья Северного Казахстана. 2 том</t>
  </si>
  <si>
    <t>Исаева А.Ө, Әбдіқасым А.</t>
  </si>
  <si>
    <t>Түркістан облысының дәрілік өсімдіктердің атласы</t>
  </si>
  <si>
    <t>Биология/биотехнология</t>
  </si>
  <si>
    <t>5В011300, 5В060700 – "Биология", 5М060700 – "Биология" мамандықтары бойынша студенттер мен магистранттарға арналған оқу құралы. Оқу құралын "Ботаника", "Өсімдіктер систематикасы" пәндерін оқытуда қолдануға болады.Учебник для студентов и магистрантов специальностей 5В011300, 5В060700 - «Биология», 5М060700 - «Биология». Учебник может быть использован при преподавании дисциплин «Ботаника», «Систематика растений».</t>
  </si>
  <si>
    <t>Исаева А.Ө., Исаев Е.Б., Тлеукеева А.Е.</t>
  </si>
  <si>
    <t>Дәрістер жинағы жоспары мен пәннің бағдарламасының талаптарына сәйкес құрастырылған және курстың зертханалық сабақтарының тақырыптарын іске асыру бойынша барлық қажетті ақпаратты қамтиды. 050313, 050607 - биология мамандықтарының студенттеріне арналған.Сборник лекций разработан в соответствии с требованиями плана и программы дисциплины и содержит всю необходимую информацию для реализации тем лабораторных занятий курса. 050313, 050607 - для студентов-биологов.</t>
  </si>
  <si>
    <t>5В011300, 5В060700 – "Биология", 5М060700 – "Биология" мамандықтары бойынша студенттер мен магистранттарға арналған Зертханалық практикум. Оқу құралын "Ботаника", "Өсімдіктер систематикасы" пәндерін оқытуда қолдануға болады.Лабораторный практикум для студентов и магистрантов специальностей 5В011300, 5В060700 - «Биология», 5М060700 - «Биология». Учебник может быть использован при преподавании дисциплин «Ботаника», «Систематика растений».</t>
  </si>
  <si>
    <t>Асылбеков Б. Ж. Бегімқұлов Б.К.</t>
  </si>
  <si>
    <t>Ветеринарлық генетика</t>
  </si>
  <si>
    <t>Биология/Ветеренария</t>
  </si>
  <si>
    <t>Оқу құралы 5В120100 - «Ветеринарлық медицина» мамандығы бойынша білім алатын студенттердің «Ветеринарлық генетика» пәнінің оқу бағдарламасына сәйкестендіріліп жазылған және ауыл шаруашылығы жоғары оқу орындарында оқитын басқа да мамандықтағы студенттеріне арналған. Оқу құралын биология мамандығындағы студенттер мен мектеп мұғалімдері пайдалануына боладыАталмыш оқу құралы, студенттердің теориялық тұрғыда және материалдарды өз бетімен оқып үйренуіне де көп мүмкіндіктер бередіУчебник написан в соответствии с учебной программой дисциплины «Ветеринарная генетика» для студентов специальности 5В120100 - «Ветеринария» и предназначен для студентов других специальностей, обучающихся в сельскохозяйственных вузах. Учебник может быть использован студентами-биологами и учителями школ.Учебник предоставляет учащимся множество возможностей для теоретического и самостоятельного изучения материала.</t>
  </si>
  <si>
    <t>Юсупов А.Н. Лихачев Е.Н.</t>
  </si>
  <si>
    <t>Сәулет композициясының теориясы толықтырылған басылым</t>
  </si>
  <si>
    <t>Оқу құралы композиция құру мәселесіне жаңаша көзқараспен түзілген. Оқу құралында архитектура композициясын стильдік жобалау жолдары көрсетілген, оған әлемдік тәжірибеден мысалдар келтірілген. Оқу процесінде композицияны практикалық тәжірибеден өткен көрнекі тәсілдермен, логикалық жүйемен орындау бағыты көрсетілген. Үлгі ретінде студенттер орындаған жұмыстар берілген. Оқу құралындағы лекциялық, практикалық сабақтар өз бетінше оқуға қолайлы түрде баяндалғанУчебник основан на новом подходе к композиции. В учебнике показаны способы стилистического оформления архитектурных композиций с примерами из мирового опыта. В процессе обучения направление композиции выполняется логично, с применением визуальных приемов, прошедших практический опыт. Примеры - студенческие работы. Лекции и практические занятия в учебнике описаны в удобной для самостоятельной работы форме.</t>
  </si>
  <si>
    <t>Курманбаева А.С. , Какабаев А.А.</t>
  </si>
  <si>
    <t>Введение в экологические риски Эколоrиялық тәуекелге кiрiспе</t>
  </si>
  <si>
    <t>Учебное пособие предназначено для студентов и магистрантов, обучающихся по специальностям «Безопасность жизнедеятельности и защита окружающей среды», «Охрана окружающей среды» и «Экология». А также для преподавателей и специалистов работающих в области охраны окружающей среды.</t>
  </si>
  <si>
    <t>Теория архитектурной композиции» (издание дополненное и переработанное)</t>
  </si>
  <si>
    <t>ХҮ-ХҮІІІ ғасырдағы қазақ әдебиеті</t>
  </si>
  <si>
    <t>Жыраулық поэзия – ауызша импровизациялық, экспромтты өнерге негізделеді. Ақын-жыраулар поэзиясы фольклор мен жазба әдебиеттің аралығында тұрған, дүние жүзі халықтарының әдебиетінде сиреп ұшырасатын құбылыс. Жыраулық поэзияны әлемде тек қана исланд әдебиетінде кездесетін ауызша дәстүрге негізделген скальдтық поэзияға ұқсатуға болады. «ХҮ-ХҮІІІ ғасырдағы қазақ әдебиеті» атты оқу құралында курста білім алушылар жыршы, жырау, толғау сияқты ұғымдармен таныса отырып,оның әдеби-теориялық мәніне үңіледі.
 Кітап студенттер мен магистранттар, доктаранттарға әдебиетші ұстаздарға, жалпы өлкенің әдебиеті мен рухани мұрасына қызығушылық танытатын қалың оқырман қауымға арналады.</t>
  </si>
  <si>
    <t>Жәмбек С.Н.</t>
  </si>
  <si>
    <t>Себезгі сырлар үзігі</t>
  </si>
  <si>
    <t>Ғылыми-көпшілікке арналған зерттеу</t>
  </si>
  <si>
    <t>Кітап студенттер мен магистранттар, доктаранттарға әдебиетші ұстаздарға, жалпы өлкенің әдебиеті мен рухани мұрасына қызығушылық танытатын қалың оқырман қауымға арналады.</t>
  </si>
  <si>
    <t>Сейтказиев А.С., Хожанов Н.Н.</t>
  </si>
  <si>
    <t>Почвенно-экологические и энергетические проблемы аридной зоны Казахстана.</t>
  </si>
  <si>
    <t>В монографии отражены результаты многолетних совместных исследований авторов направленные на получения максимума урожая сельскохозяйственных культур, на оздоровление почвенно-мелиоративных и экологических условии конкретного региона. На основе данных по почвенно-экологическим условиям сероземно-луговых засоленных почв, для эффективного использования водных ресурсов в орошаемых зонах разработаны методы улучшения эколого-мелиоративных мероприятий на фоне глубокого рыхления, а также установлены оптимальные нормы промывки исследуемого участка. Определены экологические коэффициенты характеризующие уровень опасности в расчетном слоя почвогрунта. Для эффективного использования природно-ресурсных потенциалов и дальнейшего повышения продуктивности сельскохозяйственных культур научно обоснованы коэффициент водопотребления вернее показателя радиационного коэффициента местности (KRd).Монография рассчитана широкому кругу читателей и особый интерес представляет преподавателям , студентам , магистрантам и PhD докторантами выших учебных заведений.</t>
  </si>
  <si>
    <t>Сейітқазиев Ә.С., Сейітқазиева Қ.Ә.</t>
  </si>
  <si>
    <t>Экология негіздері</t>
  </si>
  <si>
    <t>Экология/Биология/Агрономия</t>
  </si>
  <si>
    <t>Оқу құралы жоғары оқу орындары университеттерінде , ғылыми-зерртеу институттары мамандарына,5В060800-Экология,5В050609-География,6М060800-Экология, 6М091100-Геоэкология және табиғатты пайдалануды басқару ,Сондай-ақ, «Биология» және «Мелиорация және агрономия»бакалавриат , магистратура және PhD докторант мамандықтарына арналған .Сонымен қатар ,қошаған ортаны қоғау саласындағы мамандарға тәжрибелік және өндірістік жұмыстарды орындауға арналған .Оқу құралында қоршаған ортаны қорғау Минстрлігінің атмосфералық ауа қабаты мен қошаған ортаны қорғау ,әсіресе, өнеркәсіп және мұнай өндіруші өндірістерінен атмосфераға шығарылатын зиянды заттектердің мөлшерін анықтаудың әдістемелік есептеу жолдары қарастырылған. Әр бөлімдегі өндірістік және тәжірибелік жұмыстардың орындалу барысында ,нормативтік құжаттарды пайдаланып ,оларды қолану тәсілдері бойынша болашақ мамандрға ой салып, ғылыми -зерттеу жұмыстарының нәтижесін салыстырып атқарады және өндіріске қажеттісін , қолайлылысын таңдауға мүмкіндік туады.</t>
  </si>
  <si>
    <t>Сейітқазиев Ә. С.,Мұсабеков Қ.Қ.</t>
  </si>
  <si>
    <t>Ауыл шаруашылық дақылдарын суғарудың тиімді тәсілдері</t>
  </si>
  <si>
    <t>Оқу құралы ҚР Білім және Ғылым Министлігінің ұсынысы бойынша техникалық мамандарға«Ауыл шруашылық мелиорациясы » және «Кешенді мелиорация » , «Тозған жерлерді жақсартудың ғылыми негізі», «Тұзданған және тұзссызданған топырақты модельдеу»пәндеріне арналған.Оқулықта суғармалы жерлердің экологиялық жағдайын жақсартудың теориялық және әдістемелік негізделуі мен ағын көлемінің математикалық моделі ұсынылады.Бұл пәндерді оқуда –ғылым мен техниканың табиғат компоненттеріндегі(құрамасындағы )қоршаған ортадағы топырақтың түзілуі ,физикалық ,химиялық және гидродинамикалық үдерістердің көпжылдық метеобекеттердің ,далалық зерттеулердің айқындалған мәліметтерін қолдана отырып,тозған топырақтарды жақсарту және жер асты ыза суларының жақын орналасқан аралықтағы жаңа құрылымды әдістермен есептеу тәжірибелері қарастырылған.Табиғи ортадағы суғармалы геожүйенің орналасу ерекшеліктеріне байланысты физикалық-математикалық модельдеу арқылы ,алынған мәліметтерді математикалқ бағдарламалар арқылы модельдеу қағидалары , тозған және тұзданған жерлерді жақсартудың ең тиімді әдістерімен жақсарту жолдары, сонымен қатар ,суғарудың тиімді тәсілдері жаңбырлатып,оның есептеу жолдары мен технологиялары келтірілген «Мелиорация »,және «Агрономия » мамандықтары үшін зертханалық зерттеулерді өндірісте кеңінен пайдалану тәжірибелері көрсетілген.Оқулық техникалық мамандық студенттері , магистранттары және PhД докторанттарға арналған.</t>
  </si>
  <si>
    <t>Сейітқазиев Ә. С.</t>
  </si>
  <si>
    <t>Мен ұрпаққа сенемін</t>
  </si>
  <si>
    <t>Бұл кітап , мен ұрпаққа сенемін –жалынды жастық пен албырт жігіт кезінен бастап , ел ағасы деңгейіне жеткен өмір өткелдері , әке жолы ,ұрпақ тәрбиесі , ардақты әке, ана туралы, асыл жар, сонымен қатар, ұлттық сана, табиғат тазалығы, тіл тағдыры, жастарды кәсіби біліктілікке шақыру, жаңа дәуірдегі сананың тазалығы жайлы ой қозғайды.</t>
  </si>
  <si>
    <t>Чежимбаева К.С., Қадылбекқызы Э., Гармашова Ю.М.</t>
  </si>
  <si>
    <t>Сети телекоммуникаций</t>
  </si>
  <si>
    <t>Механика/Радиоэлектроника</t>
  </si>
  <si>
    <t>Учебник предназначен для самостоятельного изучения курса «Сети телекоммуникаций». В учебнике приведен обзор основных элементов сетей телекоммуникаций. Необходимость самого учебника обусловлена потребностью более глубокого понимания процессов, происходящих в области сетей телекоммуникациях. Развитие телекоммуникации не стоит на месте, появляются новые способы реализации тех или иных технических решений создания телекоммуникационных сетей, новые стандарты передачи информации, поэтому в пособии, помимо описания основных принципов построения технических схем, представлены ссылки на литературу, которая может быть использована при изучении той или иной темы. Приведены основные структурные и принципиальные схемы, необходимые для понимания процессов, происходящих в области телекоммуникации. Учебник предназначен для студентов по образовательной программе Радиотехника, электроника и телекоммуникации.</t>
  </si>
  <si>
    <t>Чежимбаева Қ.С., Қадылбекқызы Э., Гармашова Ю.М.</t>
  </si>
  <si>
    <t>Телекоммуникация желілері</t>
  </si>
  <si>
    <t>Радиотехника/электроника</t>
  </si>
  <si>
    <t>Оқулық «Телекоммуникация желілері» курсының өзіндік жұмысына арналған. Оқулықта радиотехника мен телекоммуникацияның негізгі элементтеріне шолу жасалған. Оқулықтың өзіне деген қажеттілік телекоммуникация желілері саласында болып жатқан үрдістерді тереңірек түсіну қажеттілігінен туындайды. Телекоммуникацияның дамуы бір орында тұрған жоқ, телекоммуникация желілерін құрудың белгілі бір техникалық шешімдерін іске асырудың жаңа әдістері, ақпарат берудің жаңа стандарттары бар, сондықтан техникалық сұлбаларды құрудың негізгі қағидаларын сипаттаудан басқа, нұсқаулықта сілтемелер бар сол немесе басқа тақырыпты оқуда қолдануға болатын әдебиеттер. Телекоммуникация саласында болып жатқан үрдістерді түсінуге қажетті негізгі құрылымдық-сызбанұсқалар келтірілген.Оқулық бідім беру бағдарламмасы бойынша «Радиотехника, электроника және телекоммуникациялар» мамандығының студенттеріне арналған.</t>
  </si>
  <si>
    <t>Moldogaziyeva G.M./ Молдогазиева Г. М.</t>
  </si>
  <si>
    <t>Enterprise and business commercialization</t>
  </si>
  <si>
    <t>The purpose of a course is formation the system basic knowledge according to the theory, methodology of course, have the assumptions on economic activity of enterprises and calculation of the key economic indicators.Textbook contain the course of lectures, tests and practical works, referencesЦелью курса является формирование системы базовых знаний по теории, методологии, конечно, с предположениями о хозяйственной деятельности предприятий и расчетом основных экономических показателей. Учебник содержит курс лекций, контрольных и практических работ, ссылки</t>
  </si>
  <si>
    <t>Пертаева Э.Қ. Беркенова Р.А.</t>
  </si>
  <si>
    <t>ХІХ ғасырдағы қазақ әдебиетінің 
 тарихы</t>
  </si>
  <si>
    <t>Каз литература /История</t>
  </si>
  <si>
    <t>Оқу-әдістемелік құралда ХІХ ғасырдағы қазақ әдебиетінің дамуына үлкен үлес қосқан ақындар: Дулат Бабатайұлы, Махамбет Өтемісұлы, Шернияз Жарылғасұлы, Шортанбай Қанайұлы, Сүйінбай Аронұлы, Мұрат Мөңкеұлы, Майлықожа Сұлтанқожаұлы, Базар Оңдасұлы, ал жаңа реалистік әдебиеттің дамуы Біржан сал Қожағұлұлы, Сара Тастанбекқызы, Ақан сері Қорамсаұлы, Шәңгерей Сейіткерейұлы, Шоқан Уәлиханов, Ыбырай Алтынсарин, Абай Құнанбаев т.б. ақындардың әр алуан жанрдағы шығармашылық мұралары кең көлемде сөз етіледі Оқу-әдістемелік құрал жоғары оқу орындарының студенттері мен магистранттарына, жалпы көпшілік оқырман қауымға арналған.</t>
  </si>
  <si>
    <t>Пертаева Э.Қ.</t>
  </si>
  <si>
    <t>Дулат Бабатайұлының Поэтикасы</t>
  </si>
  <si>
    <t>Каз литература , История</t>
  </si>
  <si>
    <t>Монография ХІХ ғасырдың ірі тұлғасы Дулат Бабатайұлының шығармашылығына арналды. Автор зар зман ақындары – Дулат, Шортанбай, Мұрат және т.б. әдеби мұраларын бүгінгі күннің үрдістері негізінде талдай отырып, Дулатты зар заман ағымының айтулы өкілі ретінде танытады.Кітапта Дулат пен Абайдың өлеңдері композициялық құрылымы, тақырыптық, мазмұндық, көркемдігі жағынан жан-жақты салыстырыла қаралады. Сондай-ақ Дулаттың шығармалары жүйелі зерттеліп, ақынның көркемдік негіздеріне, дәстүрлі арналарына баса назар аударылады.Кітап әдебиет зерттеушілеріне, жоғарғы оқу орындарының студенттері мен магистранттарға, жалпы оқырман қауымға арналған.</t>
  </si>
  <si>
    <t>Беркенова Р.А.</t>
  </si>
  <si>
    <t>Рымғали Нұрғали – Драматургия зерттеушісі</t>
  </si>
  <si>
    <t>Монографияда қазақ әдебиеттану ғылымының дамуында елеулі еңбек сіңірген зерттеуші, Қазақстан Республикасы Мемлекеттік сыйлығының иегері, академик Рымғали Нұрғалидың (1940-2010) қазақ драматургиясы туралы іргелі ғылыми еңбектері қарастырылады Кітапта академик Р.Нұрғалидың қазақ драматургиясының жанрлық жүйесіне, поэтикасына, дәстүр сабақтастығына, драма теориясының көкейкесті мәселелеріне ғылыми негіздеген зерттеулерінің әдебиеттану ғылымына қосқан үлесі мен жаңалығын көрсету болып табылады.Кітап әдебиет зерттеушілеріне, жоғарғы оқу орындарының студенттері мен магистранттарға, жалпы оқырман қауымға арналған.</t>
  </si>
  <si>
    <t>Шыңғысов Ә.Ө./Шингисов А.У. , Өскенбаев С. , Еркебаева С.Ө., Нурсеитова З.Т.</t>
  </si>
  <si>
    <t>Өндеу өндірісі өнімдерін салқындатын өңдудің техникасы және технологиясы</t>
  </si>
  <si>
    <t>Пищ. Промышленность</t>
  </si>
  <si>
    <t>Өңдеу өндірісі өнімдерін салқындатып өңдеудің техникасы және технологиясы» оқулығында тоңазыту машиналарының теориялық және термодинамикалық негіздері, тоңазыту агенттері және тамақ өнімдерінде суқты қолдану шарттары қарастырылған.</t>
  </si>
  <si>
    <t>Шыңғысов Ә.Ө./ Шингисов А.У.</t>
  </si>
  <si>
    <t>Тоңызатқыш машиналарының теориясы</t>
  </si>
  <si>
    <t>«Тоңазытқыш машиналарының теориясы» оқулығында тоңазықыш машиналарының теориялық және термодинамикалық негіздері келтірілген. Бұл оқулықта температура бағаналары, термодинамикалық диаграммалар, төмегі температура алу әдістері және тоңазытқыш машиналардың термодинамикалық циклдері, бір, екі және көп сатылы бу тоңазытқыш машиналардың айналмалары мен схемалары, оларды жылулық диаграммаларда өрнектеу тәсілдері қарастырылған. Сонымен қатар сығымдағыштарды және жылу алмастырғыш аппаратарын есептеуге және таңдауға едәуір көңіл бөлінген.
  Оқулық тамақ өндірістерінің салалары бойынша білім алушы магистранттарына арналған</t>
  </si>
  <si>
    <t>Этнология (рус яз)</t>
  </si>
  <si>
    <t>Этнология</t>
  </si>
  <si>
    <t>Настоящее учебное пособие содержит материалы по основным разделам науки об этносах мира. Пособие включает в себя как сложные темы по этнологии, ее основных школ и субдисциплин, так и основы простейших классификации народов мира по языковым, антропологическим, конфессиональным и хозяйственно-культурным параметрам.
 Учебное пособие снабжено терминологическим словарем, тестовыми вопросами и списком рекомендуемой литературы.Данный труд посвящен преподавателям и студентам, докторантам и магистрантам гуманитарных специальностей</t>
  </si>
  <si>
    <t>Этнология (каз яз)</t>
  </si>
  <si>
    <t>Этнология пәні бойынша оқу құралы әлем этностары жайлы материалдарды қамтитын бірнеше бөлімдерден тұрады. Ол бөлімдерде этнология бойынша жекелеген мәселелер, этнологияның негізгі ғылыми мектептері мен сабақтас пәндер, әлем халықтарының тіл, антропология, діни-конфессия және мәдени-шаруашылық ерекшеліктері бойынша қарапайым классификациялар берілген.Оқу құралына қосымша ретінде теминологиялық сөздік, тест сұрақтары, ұсынылған әдебиеттер тізімі қосылған.Еңбек гуманитарлық мамандықтардың оқытушылары мен студенттеріне, докторанттар мен магистранттарға арналған.</t>
  </si>
  <si>
    <t>Социальная антропоталогия</t>
  </si>
  <si>
    <t>Археология, Этнология</t>
  </si>
  <si>
    <t>Содержание учебного пособия посвящено изложению общих проблем антропологии и социальных наук, в том числе таким научным направлениям как теория социальной антропологии, место социального и научного познания, развитие культуры, учениям о системе родства. В книгу вошли оказавшие большое влияние на развитие социальной антропологии и сохраняющие по нынешний день свое важное теоретическое и методическое значение, то есть ставшие классичечскими труды выдающихся ученых.
 Книга рассчитана на студентов, магистрантов, докторантов специальностей археология и этнология</t>
  </si>
  <si>
    <t>Әлеуметтік антропология</t>
  </si>
  <si>
    <t>Оқу құрылының мазмұны антропология мен әлеуметтік ғылымдардың дамуының жалпы мәселелеріне, соның ішінде әлеуметтік антропология теориясы, әлеуметтік және ғылыми таным орны, мәдениет дамуы, туыстық жүйе туралы ілімдерге арналады. Кітапқа әлеуметтік антропология ғылымның дамуына үлкен ықпал еткен және теориялық және әдіснамалық маңыздылығын сақтап қалған көрнекті ғалымдардың классикалық шығармалары енді.Оқу қуралы археология және этнология, мәдениеттану мен әлеуметтану мамандықтарының студенттеріне, докторанттар мен магистранттарына арналады,</t>
  </si>
  <si>
    <t>Казахская этнография</t>
  </si>
  <si>
    <t>В учебном пособии рассматриваются такие темы, как этническая история казахского народа, особенности его духовной и материальной культуры, традиционное хозяйство и уклад жизни, семейно-брачные ценности и родственные отношения, унаследованные веками. Автор также уделяет внимание обычаям и традициям, религиозным верованиям казахов. 
 Издание предназначено для широкой аудитории, интересующейся историей и культурой казахского этноса, а также специалистам, занимающимся вопросами межэтнических отношений в Казахстане.</t>
  </si>
  <si>
    <t>Қазақ этнографиясы</t>
  </si>
  <si>
    <t>Оқу құралында қазақ халқының этникалық тарихы, ғасырдан ғасырға мұра болып жеткен рухани және материалдық мәдениеті, дәстүрлі шаруашылығы мен әлеуметтік тұрмысы, отбасы-неке құндылықтары мен туыстық қарым-қатынастары сияқты тақырыптар қарастырылады. Автор қазақ халқының әдет-ғұрып, салт-дәстүрлері, діни наным-сенімдеріне де көңіл бөлген. 
  Бұл басылым қазақ этносының тарихына және мәдениетіне қызығушы қалың оқырман қауымға, сонымен қатар қазақ жеріндегі этносаралық мәселелермен айналысатын мамандарға арналады.</t>
  </si>
  <si>
    <t>Сборник лекций составлен в соответствии с требованиями учебного плана и программой дисциплины «Введение в специальность» и включают все необходимые сведения по изучению курса. 
 Сборник лекций предназначен для студентов специальности 5В010500 - «Дефектология»</t>
  </si>
  <si>
    <t>Рымбеков Ерлан Қайырұлының</t>
  </si>
  <si>
    <t>«Құс жолы»</t>
  </si>
  <si>
    <t>Сборник стихов</t>
  </si>
  <si>
    <t>Поэзия – өмірдің әрі мен нәрі, қайнап қорыған жамбасы. Поэзия – қайратты қайнардай балғын жігіттің отты көзі, өрен ерлігі, тентек тегеуріні, аспан мен жерді жалынды құшағына сыйдырмақ болған, өмірдің уы мен балын бір-ақ рет сарқа сімірмек болған тойымсыз талабы... Қазақ халқы қай заманда болсын өрнекті сөзді жанындай сүйіп, қадір тұтып, қастерлеумен келгендігін өткен өмір бел-белестерінен тануға болады. Бұған осы уақытқа дейінгі қазақтың сөз өнерін зерттеушілердің əр кез, əр шақта жазып қалдырған бағалы пікірлері де жауап береді. Нақты айтар болсақ, «ғалымдар қазақтың кестелі өлеңге, сазды əуенге құмар екенін, тіпті əрбір қазақтың бірнеше шумақ өлең шығаруға құдіреті мен қабілеті толық жететінін атап көрсеткен».</t>
  </si>
  <si>
    <t>Молбaсыновa Ж.М., Бекметовa A.К.</t>
  </si>
  <si>
    <t>Көшбaсшылық қaсиет және жaңaшылдықты қaбылдaу</t>
  </si>
  <si>
    <t>Оқу құрaлы жоғaры оқу орындaрындa бaрлық білім беру бaғдaрлaмaлaрының білімгерлері мен оқытушылaрынa aрнaлғaн. Оқулықтa көшбaсшылықтың феноменін зерттеудің ғылыми-теориялық негіздері сипaттaлaды. Көшбaсшылық мәселесінің мaңыздылығы қaзіргі нaрық зaмaнындa бірнеше есе aртa түседі. Пәннің шеңберінде aзaмaттaрдың көшбaсшылыққa ие болу мүдделері, көшбaсшылaрдың ізбaсaрлaры және қaрсылaстaры aрaсындaғы әріптестігі немесе өзaрa күресі біріңғaй жүйеге келтірілген. Көшбaсшығa психологиялық тұрғыдaн зерттеулер жүргізіліп, көшбaсшылықтың технологиялық әдістеріне сипaттaмa берілген</t>
  </si>
  <si>
    <t>Altayev Zh., Tuleubekov А.</t>
  </si>
  <si>
    <t>Manual for Master Students</t>
  </si>
  <si>
    <t>Философия, История</t>
  </si>
  <si>
    <t>This manual for master students presents material on the main historical periods of the emergence and formation of scientific knowledge, and also provides a philosophical analysis of science. It also considers the intellectual activity of scientists and thinkers who, in the process of long searches and accumulation of knowledge about the surrounding reality, tried to see in nature certain regularities, a kind of deep expediency and natural beauty. Scientific searches of scientists are described in inseparable connection with the peculiarities of the historical and cultural environment in which they lived and worked. The scientific material is presented in the strict logic of the development of science and its connection with other forms of social knowledge. The manual is addressed to a wide circle of ones who are interested in the emergence of ideas and concepts, the development of theoretical and rational knowledge, the foundations of ontology of the universe and, in general, the history and philosophy of science and its issues./В данном пособии для магистрантов представлен материал по основным историческим периодам возникновения и становления научного знания, а также дается философский анализ науки. В ней также рассматривается интеллектуальная деятельность ученых и мыслителей, которые в процессе длительных поисков и накопления знаний об окружающей действительности пытались увидеть в природе определенные закономерности, некую глубинную целесообразность и природную красоту. Научные поиски ученых описываются в неразрывной связи с особенностями историко-культурной среды, в которой они жили и работали. Научный материал представлен в строгой логике развития науки и ее связи с другими формами социального познания.
 Пособие адресовано широкому кругу тех, кто интересуется возникновением идей и понятий, развитием теоретических и рациональных знаний, основами онтологии мироздания и, в целом</t>
  </si>
  <si>
    <t>Матеатикалық логика негіздері</t>
  </si>
  <si>
    <t>Ұсынылып отырған оқу құралы «Математика», «Информатика» және «Физика» мамандықтарының студенттеріне және де пән бойынша білімін жетілдірем деушілерге арналған.</t>
  </si>
  <si>
    <t>Битемиров Қ.Т.</t>
  </si>
  <si>
    <t>Предпринимательское право Республики Казахстан
 Вusiness law of the republic of Кazakhstan
 Тенденция и динамика развития в сравнении с опытом стран дальнего зарубежья
 Сomparison with the experience of foreign countries</t>
  </si>
  <si>
    <t>В ходе написания настоящего учебника сыграли огромное значение руды таких исследователей как: Скакова Гульзада Айдынбаевна в своем труде «Стратегическое корпоративное управление национальными компаниями в Республике Казахстан», Болатова Ақбота Бақтиярқызы в своем труде «Современное состояние и прогнозирование повышения эффективности предпринимательской деятельности региона», Ким Венеры Владимировны в ее труде «Совершенствование системы управления малым бизнесом в Республике Казахстан», Шакеновой Анар Кабдуллаевной в ее труде «Особенности гражданско-правовой ответственности предпринимателей в Республике Казахстан», Мороз Светланы Павловны в ее труде «Теоретические проблемы инвестиционного права», Мулдашевой Анар Маратовны в ее труде «Совершенствование организационно-экономического механизма развития малого и среднего бизнеса в Республике Казахстан в современных условиях», Нурабаева Сагдата Ауэшовича в его труде «Особенности управления предпринимательской деятельностью Акмолинской области», Абильмажинова Тимура Темиргалиевича в его труде «Политика улучшения бизнес среды в Республике Казахстан», Искаковой Жазиры в ее труде «Пути совершенствования государственного регулирования предпринимательской деятельности в Республике Казахстан»,</t>
  </si>
  <si>
    <t>Қазақстан Республикасының 
 отбасы құқығы
 Family law
 Republic of Kazakhstan 
 Aлыс шет ел мемлекеттер тәжіриебесі негізіндегі даму динамикасы
 Dynamics of development based on the experience of foreign countries</t>
  </si>
  <si>
    <t>В написании настоящего учебника сыграли ключевую роль исследования следующих авторов, таких как Аманкулов Еркебулан Айтмаханбекулы в своем труде «Қазақстан Республикасы мен ТМД елдері заңнамасы бойынша суррогаттық ананы құқықтық реттеудің ерекшіліктері», Кульжанова Самрата Рустамовича в своем труде «Ата аналардың қамқорынсыз қалған балалардың эмоциональды еріктердің психологиялық негізі», Құлымбетовой Ақмарал Ідрісқызы в своем труде «Неке отбасы қатынастарын құқықтық реттеудің мәселелері», Турсеметовой Саиды Ихтиеровной в ее труде «Неке отбасы құқықтарын жүзеге асыру және қорғауды құқықтық реттеу мәселелері»,</t>
  </si>
  <si>
    <t>Nartay Azhar/ Нартай Ажар</t>
  </si>
  <si>
    <t>Қазақстан Республикасының геномдық құқығы
 Kazakhstan Republic genomic law. Алыс шетел мемлекеттерінің тәжіриебесі негізінде салыстырмалы тенденциямен динамика. Сomparison with the experience of foreign countries</t>
  </si>
  <si>
    <t>ДНК құрылымын өзгертуге бағытталған ең алғашқы ұсынысты Френсис Крик (Лондон) институтының докторы Кэти Ниакан ұсынған болатын. Сәйкесінше бұл ұсыныс 2016 жылдың 1–ақпанында Эмбриология және ұрықтандыру басқармасымен қанағаттандырылды. Соңғы он жылда ДНК құрылымын өзгерту бойынша үлкен серпіліс жасалды. Жоғарыда аталған технология бойынша ДНК құрылымындағы белгілі бір генді, келесі бір генмен алмастыруға мүмкіндік пайда болды. ДНК құрылымындағы мұндай өзгертулерді геномды өңдеу деп атаймыз. Жоғарыда аталған медицинаның жетістігіне адаамдардың көзқарасы екі ұшты болуда. Адамдардың бір тобы геномның құрылымын «өңдеудің» болашағына сенімді, және де өңдеу арылы көптеген аурудың емін табуға болатынын алға тартуды. Себебі «өңдеу» әдісі арқылы геномнан ауру тудырушы генді алып тастап, орнына сау генді қоюға мүмкіндік туып отыр. Және осы әдіс арқылы адамзат қоғамы: даун, гемофилия, миотониялық дистония, түсті соқырлық және де осы секілді жүздеген ауруларды емдеуге мүмкіндік алады. Адамдардың екінші тобы геномның құрылымына енгізілу мүмкін мұндай өзгерістің болашағына қорқынышпен қарайды, себебі адам генін алмастыру арқылы біз адамды жасанды түрде жасаймыз, және бұл өзгерістің салдары қалай болатына ешкім де жауап бере алмайды. Наразылықтың тағы бір толқынын дүниеге келетін сәбилерді тапсырыс беру арқылы, ерекше қасиеттерімен дүниеге әкелу мүмкіндігің бар болуы туғызуда. Десек те, мұндай жауапкершілікке ғылыми қауымдастықтың өзі дайын болмай шықты, себебі, қазіргі уақытқа дейін бір геннің өзгерісі қалған тіндерге, ағзаға қалай әсер ететінін болжау қиын. ДНК құрылымына жасалатын мұндай түзетулер болашақта үлкен салдарларға алып келуі мүмкін.</t>
  </si>
  <si>
    <t>ShalkharovY.S./ Шалхаров Е.С.</t>
  </si>
  <si>
    <t>Progressive methods and special tools in a modern criminalistics</t>
  </si>
  <si>
    <t>Forensics in General is the science of detection, investigation and prevention of crimes. Forensics originated and exists as a science that develops the provisions recommended by law enforcement and judicial authorities with the task of establishing the truth in a criminal case. The objects of study of criminology and criminal activities of criminals, on the one hand, and procedural activities of the investigative bodies, Prosecutor's office, court and other authorized criminal procedure code of the Russian Federation authorities for the disclosure and investigation of crimes, on the other hand.
 Криминалистика в целом - это наука об обнаружении, расследовании и предотвращении преступлений. Криминалистика возникла и существует как наука, которая разрабатывает положения, рекомендованные правоохранительными и судебными органами с целью установления истины в уголовном деле. Объектами изучения криминологии и преступной деятельности преступников, с одной стороны, и процессуальной деятельности следственных органов, прокуратуры, суда и иных уполномоченных УПК РФ органов Российской Федерации по раскрытию и расследованию преступлений, на с другой стороны.</t>
  </si>
  <si>
    <t>Хусанбоева К, Ниёзметова Р.А, 
 Наралиева Ш.</t>
  </si>
  <si>
    <t>Адабиёт ўқитиш методикаси 1 том</t>
  </si>
  <si>
    <t>Педагогика/ филология</t>
  </si>
  <si>
    <t>Мазкур “Адабиёт ўқитиш методикаси” ўқув қўлланмаси амалдаги ўқув режаси асосидаги ўқув дастурига таяниб яратилган. Унда адабиёт ўқитишнинг энг долзарб муаммолари бугунги кун талаблари нуқтаи назаридан ёритиб берилган. Қўлланма олий ўқув юртлари ўзбек тили ва адабиёти факультетлари талабаларига мўлжалланган. Настоящее учебно-методическое пособие "Mетодикa преподавания литературы " создано по требованием новой программы. В нем расскрыто проблемы преподавание литературы по сегодняшным требованием. Пособие предназначено для студентов филологического факультета педагогических ВУЗов</t>
  </si>
  <si>
    <t>Адабиёт ўқитиш методикаси 2 том</t>
  </si>
  <si>
    <t>Yusupova T., Mavlonova K.
 Naralieva Sh. /Юсупова Т., Мавлонова К., Наралиева Ш.</t>
  </si>
  <si>
    <t>Ўзбек тилини ўқитиш методикаси 1 том /O‘zbek tilini o‘qitish metodikasi 1-Qism</t>
  </si>
  <si>
    <t>Учебное пгсобие</t>
  </si>
  <si>
    <t>O‘quv qo‘llanma o‘zbek tilini o‘qitish metodikasi sohasida yuz bergan yangiliklar va o‘zgarishlarni, til o‘qitish borasidagi xorij tajribasini inobatga olgan holda tayyorlangan. O‘quv qo‘llanmada o‘zbek tiliga doir ilmiy-nazariy ma’lumotlarni amaliyotga tatbiq etish usullari keltirilgan. O‘zbek tili ta’limining umummetodologik va nazariy asoslari yoritilgan. Interfaol usullar, ilg‘or xorijiy tajribalar asosidagi metodlar, innovatsion texnologiyalar, integrativ yondashuv namunalari keltirilgan.</t>
  </si>
  <si>
    <t>Ўзбек тилини ўқитиш методикаси 2 том / O‘zbek tilini o‘qitish metodikasi 2-Qism</t>
  </si>
  <si>
    <t>Xolmanova Zulxumor, Naraliyeva Shahlo /Холманова З., Наралиева Ш.</t>
  </si>
  <si>
    <t>Тилшунослик назарияси</t>
  </si>
  <si>
    <t>Mazkur darslik oliy o‘quv yurti filologiya yo‘nalishi talabalari uchun mo‘ljallangan bo‘lib, “Tilshunoslik nazariyasi” fanining asosiy masalalarini yoritishga qaratilgan. Darslikda tilning mohiyati, tilshunoslikning nazariy masalalari, tilning belgilar tizimi sifatidagi mazmuni, til va jamiyat, til va nutq, til va tafakkur munosabati, dunyo tillari tavsifi va tasnifi, tilshunoslik fani bo‘limlari, lingvistik tahlil metodlari haqida umumiy ma’lumot berish, til ilmi haqidagi bilim ko‘nikmalarini shakllantirish, tilshunoslikning asosiy tushunchalarini yoritish maqsadi qo‘yilgan. Данный учеб предназначен для студентов филологических направлений высшых учебных заведений. В нем освещены основные задачи предмета “Теория языкознания”. В учебнике отражены такие проблемы, как сущность языка, теорические вопросы языкознания, язык как система, язык и общество, язык и речь, язык и мышление, характеристика и классификация языков мира, разделы науки о языке, методы лингвистических исследований, создание навыков пользования языком, основные понятия языкознания. С учебником могут пользоваться студенты бакалавриата филологических направлений, соискатели, занимающие исследованием общественного, физиологического, психического характера языка, так же магистранты и исследователи.
 Ushbu darslik fanning zamonaviy yutuqlari, xorijiy manbalar asosida tayyorlangan bo‘lib, undan tilning ijtimoiy, fiziologik, psixik tabiatini, tilshunoslikka doir masalalarni tadqiq qiluvchi izlanuvchilar, jumladan, magistrantlar, mustaqil tadqiqotchilar ham foydalanishi mumkin.</t>
  </si>
  <si>
    <t>Мирзаев Т., Турдимов Ш., Жўраев М., 
 Эшонқулов Ж.,Тилавов А., Наралиева Ш.Д.</t>
  </si>
  <si>
    <t>Ўзбек фольклори</t>
  </si>
  <si>
    <t>Фольклороведение</t>
  </si>
  <si>
    <t>Мазкур дарсликда халқимизнинг бой маънавий мероси ҳисобланган оғзаки ижод намуналари тадрижий тамойилда, содда, равон ёритилган.Ҳар мавзу назарий маълумотларни мустаҳкамловчи мисоллар, илмий адабиётлар билан бойитилган. 
 Талаба фольклоршуносликнинг энг сўнгги ютуқлари, шунингдек, таҳлил ва талқиндаги янгича илмий-назарий қарашлардан баҳраманд бўлади. /В данном учебнике освещены примеры фольклора, которые считаются богатого духовного наследия нашего народа. Каждая тема обогащена примерами, перечню научной литературы, которые усиливают значение теоретических материалов. Студент с посредством учебника узнает самые последние достижения, познакомится с новыми научно-теоретическими взглядами в фольклороведении</t>
  </si>
  <si>
    <t>Расулова У., Наралиева Ш.Д.</t>
  </si>
  <si>
    <t>Адабий танқид</t>
  </si>
  <si>
    <t>Мазкур қўлланмада адабий танқид фанининг мохияти, жанрий таркиби, бошқа фанлар билан уйгунлиги масалалари ёритилади. Истиқлол даври танқидига хос хусусиятлар кўрсатилиб, янгиланиш тамойили илмий, эстетик жихатдан умумлаштирилади. Пособие рассматривает суть науки о литературной критике, жанровом составе, его совместимости с другими дисциплинами. Показаны особенности критики периода независимости, обобщен принцип обновления с научной и эстетической точки зрения. Оқу құралы әдеби сын ғылымының мәнін, жанрлық композициясын, оның басқа пәндермен үйлесімділігін ашады. Тәуелсіздік кезеңіндегі сынның ерекшеліктері көрсетілген, ғылыми-эстетикалық тұрғыдан жаңару принципі қорытылған.</t>
  </si>
  <si>
    <t>Алтаев Ж., А.Құранбек, Л.Асқар, П.Сүлейменов, Ш.Әлиев</t>
  </si>
  <si>
    <t>Фарабитану 1 кітап</t>
  </si>
  <si>
    <t>Қазақ рухани дүниесінде ІХ–ХХ ғасырлар аралығында қазақ топырағынан қаншама ғұлама ойшылдар шыққан. Түркі-ислам өркениеті Жүсіп Баласағұн, Ахмет Иассауи, Махмұд Қашқари секілді шоқтығы биік рухани тектес жандарды дүниеге алып келді. Ғасырлар толқынында Абай мен Шəкəрім салған жол қазақ философиясын өзіндік ұлттық ерекшеліктермен жаңа сапалық дəрежесіне көтере білді. Мұны өз тіршілігіміздің тарихы екендігін есімізге түсірсек, ата-бабаларымыз қалай өмір сүргені, қалай ойлап, қалай күн кешкенін білуге деген құмарлығымыз қарапайым таңсықтық шеңберінен шығып кетеді. Біздің ұлттық ой-санамыздың төл бастауы да осылар. Аталған тарихи тұлғалар мен ғұламаларды бір-бірінен бөле-жара қарастырудың өзі өте қиын. Әйткенмен, осынау ұлылардың ішінде Отырардан шыққан философ Əбу Насыр әл-Фараби мұрасына осы кітабымыз арналып отыр.</t>
  </si>
  <si>
    <t>Тарасовская Н.Е., Клименко М.Ю., Жумадилов Б.З..</t>
  </si>
  <si>
    <t>Междисциплинарный практикум по ботанике с элементами экологии, эволюции и генетики растений. 1 том</t>
  </si>
  <si>
    <t>Междисциплинарный практикум по ботанике создан авторами как приложение к стандартному большому практикуму по ботанике – с целью реализации межпредметных связей ботаники с общебиологическими дисциплинами, формирования функциональной грамотности и прикладного характера полученных знаний, внедрения регионального компонента в естественнонаучное образование. Практикум включает три основных раздела: «Лабораторные работы по ботанике с элементами экологии и физиологии растений»; «Лабораторные занятия по ботанике с элементами эволюционного учения»; «Междисциплинарные лабораторные работы по ботанике с элементами генетики, биотехнологии и молекулярной биологии», в каждом из которых изложена методика выполнения 10-15 авторских лабораторных работ. Приложение включает 5 рабочих тетрадей (три из которых иллюстрированы оригинальными фотографиями растений), заполнение которых в ходе выполнения лабораторных и самостоятельных работ экономит время обучаемых и позволяет уделить основное внимание не ведению записей, а самим природным объектам. Практикум предназначен для преподавателей и студентов биологических факультетов университетов, учителей средних школ и профильных колледжей, заинтересованных учащихся.</t>
  </si>
  <si>
    <t>Тарасовская Н.Е., Клименко М.Ю., Жумадилов Б.З.</t>
  </si>
  <si>
    <t>Междисциплинарный практикум по ботанике с элементами экологии, эволюции и генетики растений. 2 том</t>
  </si>
  <si>
    <t>Междисциплинарный практикум по ботанике с элементами экологии, эволюции и генетики растений. 3 том</t>
  </si>
  <si>
    <t>Тарасовская Н.Е., Клименко М.Ю., Жумадилов Б.З., Кабдолов Ж.Р.</t>
  </si>
  <si>
    <t>Полевая практика: подготовка, проведение, хранение материала, контроль знаний 1 том</t>
  </si>
  <si>
    <t>Пособие включает методические рекомендации по сбору хранению, учебно-методическому использованию ботанического и зоологического материала, предварительной подготовке к загородным и выездным полевым практикам, списки рекомендованных индивидуальных заданий, конспекты интеллектуальных конкурсов и познавательных викторин (с предполагаемыми ответами). Особое место в практикуме занимают иллюстрированные тесты по систематике, экологии и практическому использованию региональных видов растений, которые авторы рекомендуют использовать в качестве рабочих тетрадей для контроля знаний, полученных на полевой практике и в базовом вузовском курсе ботаники и общебиологических дисциплин.</t>
  </si>
  <si>
    <t>Полевая практика: подготовка, проведение, хранение материала, контроль знаний 2 том</t>
  </si>
  <si>
    <t>Дуйсенбекова О.О., Татыбаев М.К., Мыржыкбаева А.Д.</t>
  </si>
  <si>
    <t>Квалиметрия: әр түрлі объектілердің сапасын сандық бағалау әдістері</t>
  </si>
  <si>
    <t>Жоғарғы оқу орындарының студенттері мен магистранттарына арналған, бұл оқулық қосалқы салалары пәндерінің кредит жүйесіне сай оқу бағдарламасына негізделіп жазылған. «Квалиметрия: Әр түрлі объектілердің сапасын сандық бағалау әдістері» оқулықта өнімдер мен қызметтердің сапасына қойылатын талаптарды негіздеу әдістеріне қатысты негізгі теориялық және практикалық мәселелер қарастырылады. Оқулық «Стандарттау, сертификаттау» бағыттары бойынша білім алатын жоғары оқу орындарының студенттеріне арналған. Сонымен қатар, оны «Сапа аудиты», «Сапа басқару» және т. б. пәндерді оқу кезінде өнімдер мен қызметтердің сапасы бойынша жалпы курстарды дамыту үшін пайдалануға болады. Сонымен қатар сапа мәселесінің әртүрлі аспектілері бойынша жұмыс істейтін ғылыми және оқу орындарының тәжірибешілері үшін және сапаны қамтамасыз ету мәселелеріне қызығушылық танытқандар үшін пайдалы.</t>
  </si>
  <si>
    <t>Дүйсенбекова О.О., Смағұлов А.Қ., Байхожаева Б.Ә./Дуйсенбекова О.О.</t>
  </si>
  <si>
    <t>«Сапа аудиты» (2-ші басылым)</t>
  </si>
  <si>
    <t>Оқулықта аудит жүрті зудің барлық сатысында аудит орга ндарының функцияларын және міндеттерін іске асыру процесінде қолдануға жататын аудиторлық және талдамалық рәсімдердің бірыңғай талаптарын белті леу, сондай-ақ тиімділік аудитінің өлшемшарттарын айқындау, аудиторлық есептерге қосылатын тұжырымдар мен нәтижелерді қалыптастыру мәселелерінде ерекшеліктерді ашып көрсету болып табылады. Сонымен қатар, ғылыми зерттеулер мен бiлiм үшiн сапа мәселелерiнiң басымдылығы негiзделген.</t>
  </si>
  <si>
    <t>Инженерлік желілер</t>
  </si>
  <si>
    <t>Инженерно-технологический</t>
  </si>
  <si>
    <t>Оқу құралы техникалық жоғары оқу орындарының оқу бағдарламасына сәйкес жазылып, курстың негізгі бөлімдерін қамтыған. Оқу құралында инженерлік жүйелер туралы теориялық мәліметтер келтірілген, практикалық сабақтарды өткізуге және пән бойынша курстық жұмысты орындауға арналған нұсқаулар берілген.</t>
  </si>
  <si>
    <t>Хисматулин Р.А., Баяндин М.А.</t>
  </si>
  <si>
    <t>Социальное государство: теория, методология, механизмы</t>
  </si>
  <si>
    <t>Монография направлена на изучение и анализ концептуальных основ формирования социального государства, а также механизмов его становления. С этой целью в работе рассмотрены теоретические аспекты феномена «социальное государство», исследованы роль и место социального государства в системе исходных движущих факторов развития общества; социальные риски и необходимость социальных гарантий государства населению; категории «социальная справедливость» и проблемы формирования системы социальной защиты населения, а также «социальная ответственность» экономических субъектов в системе атрибутов социального государства.Монография будет полезна студентам, магистрантам, докторантам и преподавателям социально – экономических специальностей, а также специалистам, практикующим в данной области.</t>
  </si>
  <si>
    <t>Балабеков Қ.Н., Жалғасбекова Ж.Қ.</t>
  </si>
  <si>
    <t>Есептеу физикасында matlab программалау ортасын қолдану әдістері</t>
  </si>
  <si>
    <t>Оқу құралында MATLAB ортасының теориялық негізі мен күрделі математикалық дәлелдемесі терең келтіріліп, осы әдістердің математикалық аппаратын тәжірибелік есептеулерге қолдану жолы, математикалық тұрғыда модельдеу, компьютерде шығару алгоритмдері қабілетті оқырман өз бетінше оқып, түсіне алатындай етіп жазылған. Оқу құралы жоғары оқу орындарының студенттеріне, сонымен қатар, нарық жүйесінде тиімді мәселелермен айналысатын қызметкерлерге, ғылыми зерттеулермен шұғылданатын докторанттарға, магистранттарға және өзінің білім деңгейін көтергісі келетін барлық білім алушыларға, өз еркімен оқып-үйренушілерге арналған.</t>
  </si>
  <si>
    <t>Ботагариев Т.А., Кубиева С.С., Хакимова З.А.</t>
  </si>
  <si>
    <t>Формирование профессиональной готовности учителей физической культуры на основе инновационных технологий (для студентов высших учебных заведений)</t>
  </si>
  <si>
    <t>В учебно-методическом пособии раскрываются понятия «формирование профессиональной готовности будущих учителей физической культуры», компетенции, необходимые для формирования профессиональной готовности будущих учителей физической культуры, психолого-педагогические условия реализации профессиональной готовности будущих учителей физической культуры, основные инновационные технологии в структуре профессиональной готовности будущих учителей физической культуры. Представлены методы изучения профессиональной готовности будущих учителей физической культуры; компетенции и психолого-педагогические условия, необходимые для формирования профессиональной готовности будущих учителей физической культуры. Учебно-методическое пособие предназначено для студентов, магистрантов, докторантов и преподавателей специальности «физическая культура и спорт».</t>
  </si>
  <si>
    <t>Джумабаева Д.Г., Сулейменова З.Р., Тунгушбаева Д.И., Байтуякова Ж.Ж.</t>
  </si>
  <si>
    <t>Математиканың қосымша тараулары</t>
  </si>
  <si>
    <t>Оқу-әдістемелік құралында математиканың 2-курсын оқып үйренуге арналған бағдарлама, техникалық мамандықтардың студенттеріне арналған «Математиканың қосымша тараулары» бөлімі берілген.
 Бұл бағдарламада келесі тақырыптар қамтылады: қатарлар, қисық-сызықты және беттік интегралдар, комплекс айнымалы функциялардың теориясы, операциялық есептеудің элементтері. Оқу-әдістемелік құралында қысқаша теориялық материал, егжей-тегжейлі шешімдері бар типтік тапсырмалар, өзін-өзі бақылауға арналған тест тапсырмалары, әр тақырып графиктермен және сызбалармен бірге берілген.</t>
  </si>
  <si>
    <t>Абимульдина С.Т., Матвеева Н.И.</t>
  </si>
  <si>
    <t>Биотехнологические решения при конструировании 
 молочных продуктов нового поколения</t>
  </si>
  <si>
    <t>В монографии на основе современного биотехнологического подхода описано конструирование молочных продуктов нового поколения, научно обоснован компонентный состав для новых молочных продуктов с оздоровительным эффектом, экспериментальным путем разработан рецептурный состав и технологическая схема производства. Проведенные методы исследования указывают на соответствие качественным показателям и показателям безопасности разработанных новых молочных продуктов. 
 Книга представляет интерес для преподавателей и обучающихся по биотехнологии и биологии. Монографияда заманауи биотехнологиялық тәсіл негізінде сүт өнімдерінің жаңа буынының құрылысы сипатталған, сауықтыру әсері бар жаңа сүт өнімдерінің компоненттік құрамы ғылыми негізделген, рецептуралық құрамы және өндірістің технологиялық схемасы эксперименттік жолмен жасалған. Жүргізілген зерттеу әдістері әзірленген жаңа сүт өнімдерінің сапалық көрсеткіштері мен қауіпсіздік көрсеткіштеріне сәйкестігін көрсетеді.Кітап Биотехнология және биология пәндері бойынша оқытушылар мен студенттерге қызығушылық тудырады.</t>
  </si>
  <si>
    <t>Ликеров Е.Д, Айткалиев Г.С, Казагачев В.Н, Карабалина Ж.Ж.</t>
  </si>
  <si>
    <t>Финансовая математика</t>
  </si>
  <si>
    <t>В рамках дисциплины «Финансовая математика» включена в состав регионального компонента цикла общих математических и естественнонаучных дисциплин.Целью изучения дисциплины является освоение студентами современных методов количественного финансового анализа и методик финансово-экономических расчетов, позволяющих анализировать, сравнивать и измерять эффективности различных финансово-кредитных и коммерческих операций. Основные изучаемые элементы: Разовые платежи. Простые и сложные проценты. Наращение и дисконтирование по процентной и учетной ставке. Сравнительный анализ и эффективность различных процентных ставок Безубыточное изменение условий контракта. Учет инфляции. Области применения схемы простых и сложных процентов. Потоки с постоянными и переменными платежами. Наращенная сумма и современная стоимость постоянной ренты постнумерандо. Предназначено для студентов специальностей специальность : 6В04111 «Финансы».</t>
  </si>
  <si>
    <t>Теоретические основы электротехники</t>
  </si>
  <si>
    <t>Электроэнергетика и электротехника</t>
  </si>
  <si>
    <t>Учебное пособие включает в себя изучение установившихся и переходных процессов в электрических и магнитных цепях, решение проблем электротехники, электротехнологии, передачи сигналов и информации, поэтому знания в этой области необходимы. Они позволяют специалисту в своей практической деятельности осознанно и более эффективно использовать знания по электротехнике и электронике. Учебное пособие предназначено для изучения дисциплины «Теоретические основы электротехники», студентами, обучающимися по направлению подготовки 13.03.02 «Электроэнергетика и электротехника», и по другим направлениям, учебными планами которых предусмотрено изучение данной дисциплины.</t>
  </si>
  <si>
    <t>Кузембаев С.Б., Березюк В.Г., Капошко И.А.</t>
  </si>
  <si>
    <t>Технология получения художественных отливок (в 2-х т.)</t>
  </si>
  <si>
    <t>В предлагаемом учебнике приведен очерк развития художественного литья, классификация отливок, собрана информация о способах изготовления художественных отливок из чугуна и цветных металлов.Наиболее распространенными способами получения художественных отливок является литье по выплавляемым моделям, кусковая формовка, литье в кокиль. Наряду с ними используются специфические методы ручной формовки при литье в песчаные формы, специальные способы литья в разовые (оболочковые) и многоразовые (металлические) формы.Достижения фундаментальных наук – химии полимеров, коллоидной и физической химии и т. д. – позволили создать новые формовочные и стержневые смеси, а также разработать новые технологические процессы изготовления форм и стержней. Были созданы новые материалы для изготовления пресс-форм, форм и моделей, что позволило координально снизить трудоемкость, снизить цикл изготовления форм и улучшить качество отливок. Широкая номенклатура художественных отливок по массе, сплавам и сложности обуславливает создание специализированных литейных цехов художественного литья. С усовершенствованием технологических процессов получения художественных отливок возрастает потребность в новых материалах и грамотных специалистах. Учебник предназначен оказать помощь в подготовке таких специалистов. В приложении даны образцы художественных отливок из коллекции В.Г. Березюка, полученных описываемыми в книге способами.Учебник для бакалавров и магистров по направлениям 5В070900 – Металлургия.</t>
  </si>
  <si>
    <t>Kassymov S.K., Kazhibayeva G.T., 
 Konganbayev Y.K., Baikadamova A.M./Касымов С.</t>
  </si>
  <si>
    <t>Methods and techniques of food research</t>
  </si>
  <si>
    <t>The tutorial discusses the methods and techniques of food research.
 Scientific and practical aspects of food research are considered. The tutorial is intended for students of the educational programs "6B07202, 7M07201, 8D07201 - Technology of food products", "7M07203, 8D07202 - Food safety".</t>
  </si>
  <si>
    <t>Kassymov S.K., Igenbayev A.K., Mustafayeva A.K., 
 Konganbayev Y.K., Baikadamova A.M./Касымов С.</t>
  </si>
  <si>
    <t>Optimization of combinatorics of functional food ingredients</t>
  </si>
  <si>
    <t>The monograph reflects innovative technological solutions for the production of competitive domestic meat products for functional purposes using animal, vegetable raw materials and seafood that have a therapeutic and preventive effect.
 The monograph uses the results of the work of scientists from the Shakarim University of Semey, tested in production conditions (implementation acts) and submitted in applications for preliminary (innovative) patents for new functional products.
 The monograph is necessary for students, undergraduates, researchers and specialists in the food and processing industry.</t>
  </si>
  <si>
    <t>Даутова А.А., Молдабаева Ж.К., Амирханов К.Ж.,
 Касымов С.К., Мухаметжанова Л.М., Наурзбаева Г.К.</t>
  </si>
  <si>
    <t>Қоғамдық тамақтандыруда қызмет көрсетуді ұйымдастыру</t>
  </si>
  <si>
    <t>«Қоғамдық тамақтандыруда қызмет көрсетуді ұйымдастыру» пәнінен тәжірибиелік жұмыстарды орындауға арналған оқу әдістемелік құралы 5В072700/6В07202 - «Азық-түлік өнімдерінің технологиясы» мамандығы бойынша білім алушыларға, оқытушыларға арналған. Практикалық қызметкерлер үшін пайдалы болуы мүмкін</t>
  </si>
  <si>
    <t>Smolnikova F.H./Смольникова Ф.</t>
  </si>
  <si>
    <t>Complex processing of milk whey</t>
  </si>
  <si>
    <t>The monograph is solving a few pressing problems in the technology of food production, complex processing technology of raw milk, the creation of innovative technological equipment that consumes small amount of electricity based on the principles of concentration of polydisperse systems, using the principles of condensation; increase of profitability of dairy enterprises, through the use of new energy-saving technologies and equipment./Монография решает несколько актуальных проблем в технологии производства пищевых продуктов, комплексной технологии переработки сырого молока, создании инновационного технологического оборудования, потребляющего малое количество электроэнергии на основе принципов концентрирования полидисперсных систем, с использованием принципов конденсации; повышение рентабельности молочных предприятий за счет использования новых энергосберегающих технологий и оборудования.</t>
  </si>
  <si>
    <t>Меркулов В.В., Алмазова А.И., Меркулова М.В.</t>
  </si>
  <si>
    <t>Фармацевтическая химия. Теоретические основы</t>
  </si>
  <si>
    <t>Учебное пособие для студентов повышенного уровня обучения специальности 6В07204 «Фармацевтическая химия теоретические основы» разработано в развитие программы учебной дисциплины «Технология фармацевтического производства» разработано в развитие программы учебной дисциплины базового уровня обучения.В учебно-методическом пособии изложены сведения об истории развития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В текстах лекций по фармацевтической химии изложены получение, испытания на подлинность, чистоту и количественное определение органических лекарственных веществ, относящихся к производным алифатических, ароматических и карбоциклических углеводородов.Большое внимание уделено анализу лекарственных препаратов неорганического и органического происхождения, даны методики выполнения реакций установления подлинности лекарственных средств и химические уравнения реакций.Для более подробного ознакомления с фармацевтической химией рекомендуется литература:- Алексеев, А. Д. Фармацевтическая химия. Органические лекарственные средства. В 2 ч. Ч. 1. Углеводороды и их производные : тексты лекций для студентов специальности 1-48 02 02 «Технология лекарственных препаратов». – Минск : БГТУ, 2018. – 146 с.- Алексеев А.Д. Фармацевтическая химия. Неорганические лекарственные вещества. Минск, 2017.При самостоятельной подготовке с использованием курса лекций студентам рекомендуется - прорабатывать лекции совместно с материалами учебных пособий по химии.</t>
  </si>
  <si>
    <t>Меркулов В.В., Алмазов А.И., Жаслан Р.Қ.</t>
  </si>
  <si>
    <t>Химиялық технологиялардың теориялық негіздері</t>
  </si>
  <si>
    <t>Дәрістер курсы</t>
  </si>
  <si>
    <t>240404 «Химиялық технологияның теориялық негіздері» мамандығының студенттеріне арналған оқулық «Органикалық заттардың химиялық технологиясы» оқу пәнінің бағдарламасын дамыту негізінде жасалған. 
 «Органикалық заттардың химиялық технологиясы» пәнін оқу органикалық синтездегі негізгі технологиялық процестер химиясы, жұмыс принциптері және технологиялық қондырғылардың конструкциясы туралы негізгі білім негізінде беріледі. Терең қайта өңдеу мәселелері жақын уақытта органикалық синтез бен мұнайхимиясының даму аспектілерінде, сонымен қатар экологиялық проблемалардың ауырлығын төмендетуде қарастырылады. Дәріс курсында Қазақстан Республикасының негізгі шикізаты, ғылым мен техниканың соңғы жетістіктері негізінде органикалық синтездің, мұнай өңдеу, газдар мен газ конденсатын өңдеудің маңызды процестерін жақсартудың тиімділігі мен бағыттары талқыланады. «Химиялық технологияның теориялық негіздері» пәнін оқудың ыңғайлылығы үшін дәрістер барысында тек өндірістік процестердің негізгі технологиялық сызбалары ұсынылған. Мұнай мен газды өңдеудің органикалық синтезінің типтік өндірістік процестерінің технологиялық схемаларымен толығырақ танысу үшін келесі әдебиеттер ұсынылады: «Справочник нефтепереработчика». Под ред. Г.А. Ластовкина, Е.Д. Радченко и М.Г. Рудина. М.: Химия, 1988; «Альбом технологических схем процессов переработки нефти и газа». Под ред. Б.И. Бондаренко. М.: Химия, 1983. Дәрістер курсын қолдана отырып, өздік жұмыстарды жүргізу барысындп студенттерге химия және мұнай химиясы мен технологиясы бойынша оқулықтар материалдарымен бірге дәрістерді оқуға кеңес беріледі.</t>
  </si>
  <si>
    <t>Организация и планирование геологоразведочных работ</t>
  </si>
  <si>
    <t>В учебном пособии изложены теоретические основы организации производства. Значительное место уделено научным основам, закономерностям, системной концепции и процессу организации геологоразведочного производства. Показаны роль предприятия как самостоятельного хозяйствующего субъекта и основного носителя рыночных отношений, а также сущность организации производственного процесса на предприятии. Рассмотрена специфика организации основных видов геологоразведочных работ на производстве и организации вспомогательных производств и обслуживающих хозяйств геологоразведочного предприятия, а также приведены методические положения для оценки экономической эффективности улучшения организации производства. Уделено большое внимание научно-методическим основам организации труда, заработной платы, организации предпринимательства и планирования геологических организаций.</t>
  </si>
  <si>
    <t>Uzakov Y.M., Kuznetsova O.N./ Узаков Я.М.</t>
  </si>
  <si>
    <t>Тechnology of Kazakh national meat products</t>
  </si>
  <si>
    <t>monographу</t>
  </si>
  <si>
    <t>In conditions of severe competition and a large selection of assortment, the development of the meat processing industry should be at a high level. From ancient times to the present day we all know about the famous German sausages or traditional Czech sausages which are in great demand among the population. However our culture and tradition are also rich in its original traditional meat products. These are kazy, shuzhyk, qarta, zhaya, sur and etc. These national meat products can become a distinctive feature of our country and will be worthy of competition to other types of meat delicacies. In this connection, the development and improvement of the technology for the production of national meat products from horse meat, camel meat, beef and lamb are very relevant. Since, some kinds of meat raw materials contain a small amount of macro and microelements, differ in fatty acid and amino acid composition, it was decided to enrich them with plant raw materials.Improving organoleptic, structural and mechanical characteristics by properly justified mechanical and thermal processing.The monograph is intended for specialists working in the meat processing industry, as well as for scientists, teachers, doctoral, master and bachelor students, who are studying in the specialties "Technology of food products" and "Biotechnology".</t>
  </si>
  <si>
    <t>Яновская Л.В., Узаков Я.М.</t>
  </si>
  <si>
    <t>Барьерные технологии в пищевой в пищевой промышленности</t>
  </si>
  <si>
    <t>В книге освещены основные принципы барьерных технологий, их новые аспекты, применение при производстве продуктов питания.Рассмотрены концепции барьеров, их взаимодействие и влияние на качество и безопасность продуктов питания,комбинированные методы обработки, обеспечивающие стабильность, безопасность и качество продуктов питания, а также возможности более широкого их использования.Приведены основные сведения о прогнозной микробиологии, помо¬гающей в определении безопасных сроков хранения продуктов пита¬ния.
 Показаны связи концепции барьерных технологий с другими кон¬цепциями. 
 Учебное пособие предназначено для студентов, магистрантов, докторантов, преподавателей высших учебных заведений, специалистов общественного питания, пищевых и перерабатывающих предприятий.</t>
  </si>
  <si>
    <t>Узаков Я.М., Прянишников В.В., Яновская Л.В.</t>
  </si>
  <si>
    <t>Функциональные продукты питания</t>
  </si>
  <si>
    <t>Учебное пособие предлагает современные способы получения и применения в производстве продуктов питания пищевых волокон и белков в соответствии с программой по дисциплине «Пищевые и биологически активные добавки» для направления подготовки дипломированных специалистов «Технология продовольственных продуктов» специальности «Технология продуктов общественного питания». В учебном пособии изложен опыт работы специалистов фирмы «Могунция-Интеррус», ООО «Велес», результаты научных исследований преподавателей, докторантов, магистрантов и студентов кафедры Технология продуктов питания Алматинского технологического университета, ФГБОУ ВПО «Рязанский государственный агротехнологический университет имени П.А. Костычева» и ФГБОУ «Московского государственного университета пищевых производств» по применению пищевых волокон и белковых компонентов в производстве продуктов питания. 
  Учебное пособие предназначено для студентов, магистрантов, докторантов,. преподавателей высших учебных заведений, специалистов общественного питания, пищевых и перерабатывающих предприятий.</t>
  </si>
  <si>
    <t>Ревтова В.В.</t>
  </si>
  <si>
    <t>Основы архитектурной композиции. Практический курс</t>
  </si>
  <si>
    <t>архитектура,дизай,искусство</t>
  </si>
  <si>
    <t>В настоящем издании представлены учебные материалы и методологическая основа по практическому курсу «Основы архитектурной композиции». Даны методики формообразования, которые предполагают практические задания на основе применения теоретических знаний лекционного курса по дисциплине. В учебном пособии наглядно на примерах показано практическое применение законов, средств, принципов архитектурной композиции с учетом свойств архитектурно-пространственных форм, что позволяет полноценно освоить методику архитектурного проектирования и композиционного формообразования студентам- архитекторам. Методические и иллюстративные материалы являются исходной базой профессионального творчества будущего архитектора. Учебное пособие может быть использовано в образовательном процессе в вузах и колледжах по направлениям подготовки: «Архитектура», «Дизайн», «Искусство», «Искусствоведение», «Культурология», а также как дополнительная литература для магистрантов, научных сотрудников и преподавателей вузов на творческих специальностях</t>
  </si>
  <si>
    <t>Khuanbay Yessenboldy</t>
  </si>
  <si>
    <t>LECTURES IN PHYSICS 1</t>
  </si>
  <si>
    <t>The training manual set out physics is about modeling our universe. To do this, we need to define the things inside it. Each thing is different for many reasons, but one of the most important different positions. To define position, we use the quantity distance, this is how far the object is away from us. To quantity this difference we compare the distance with some standard measure. The other types of matter are made of atoms that have joined together to form molecules. Materials made from molecules that contain more than one type of atom. The structure of atoms can be described in terms of three particles: the negatively charged electron, the positively charged proton, and the uncharged neutron. Electromagnetic interactions involve particles that have electric charge, an attribute that is as fundamental as mass.</t>
  </si>
  <si>
    <t>Zhumatayeva Е.O., Тoleubekova R.К., Slambekova Т.S./Жуматаева Е.</t>
  </si>
  <si>
    <t>Pedagogical worldview of Abai</t>
  </si>
  <si>
    <t>The problems related to pedagogy, psychology and upbrining were thoroughly analyzed in this work. The monograph contains illustrations that help reveal the meaning of such ideas as “Be a human”, “Be a complete man”, “Be an ordinary man”, and “Be a noble man”. 
 The present monograph thouroughly analyzed stages of acquiring humanism. Abai’s work is always based on wisdom paradigm, new models of Abai’s worldview were constructed.</t>
  </si>
  <si>
    <t>Жұматаева Е.Ө., Төлеубекова Р.Қ., Сламбекова Т.С. //Жуматаева Е.</t>
  </si>
  <si>
    <t>Абайдың педагогикалық дүниетанымы</t>
  </si>
  <si>
    <t>Абай Құнанбайұлының мұрасында педагогикалық,психологиялық, тәлім–тәрбиелік мәселелер талданып, зерттелінген. Дәйектеме ретінде кестелер, суреттер, матрицалар беріліп, нұсқалы тұрғыда «Адам бол», «Толық адам бол», «Қалыпты адам бол» , «Кемелді адам бол» тұжырымдары ұсынылған. Адамдық деңгейінің сатылары сараланды. Абай еңбектеріндегі ақыл-парасат парадигмасы негізінде жаңа білім мен дүниетаным көзқарасының модельдері құрылды. Монография педагогикалық мамандықтар бойынша білімалушыларға және сала мамандарына арналған.</t>
  </si>
  <si>
    <t>Альжанов М.К., Балбекова Б.К., Айткенов Н.Б., Смаилов С.А.</t>
  </si>
  <si>
    <t>Техногенные отходы и вторичное сырье в металлургии</t>
  </si>
  <si>
    <t>машиностроительный</t>
  </si>
  <si>
    <t>В учебном пособии на основе многочисленных научно-технических данных рассмотрены, обобщены и проанализированы: условия образования и размещения отходов обогащения и металлургического передела; физическое состояние, состав, физико-механические свойства и гранулометрический состав техногенных отходов.
 На основе литературных данных проанализированы тенденции создания новых композиционных материалов с использованием тонкоизмельченного минерального сырья и перспективности замены минерального сырья при их производстве на вторичное сырье.Рассмотрена возможность использования измельченного техногенного сырья в качестве альтернативы при производстве формованных изделий по технологии порошковой металлургии.Рекомендовано для студентов и магистрантов, обучающихся по направлению «Металлургия черных и цветных металлов».</t>
  </si>
  <si>
    <t>Айткенов Н.Б., Смаилов С.А.</t>
  </si>
  <si>
    <t>Комплексная переработка руд цветных металлов</t>
  </si>
  <si>
    <t>Учебное пособие представляет теоретический и практический интерес, содержит полезные материалы, иллюстрации, таблицы, охватывающее основные вопросы дисциплины.Учебное пособие предназначено для металлургических специальностей ВУЗов, изучающих дисциплину «Комплексная переработка руд цветных металлов».
 Учебное пособие по дисциплине «Комплексная переработка руд цветных металлов» Учебное пособие разработано в соответствии с рабочим учебным планом специальности «Металлургия».</t>
  </si>
  <si>
    <t>Қожабеков С.С.,Молдабекова А.Ш., Муратова Д.Б./Кожабеков С.С.</t>
  </si>
  <si>
    <t>Тұрғын үй – коммуналдық шаруашылық саласын қаржыландыру және несиелендіру мәселелері</t>
  </si>
  <si>
    <t>Бұл монографияда тұрғын үй – коммуналдық шаруашылық саласын қаржыландыру мен несиелендірудің теориялық – әдістемелік негіздері, осы саланы қаржыландыру мен несиелендірудің көздері талданған, Қазақстан Республикасында ЕДБ – дің ипотекалық несиелеу жолдары мен Тараз қаласындағы тұрғындарына тұрғын үймен қамтамасыз ету жайына сауалнама жүргізіліп нәтижелері талданды, және тұрғын үй – коммуналдық шаруашлық саласын қаржыландыру мен несиелендіру жолдарын арттыру бағыттары қарастырылған.</t>
  </si>
  <si>
    <t>Қожабеков С.С.,Молдабекова А.Ш., Муратова Д.Б. /Кожабеков С.С.</t>
  </si>
  <si>
    <t>Қазақстан Республикасының зейнетақы жүйесінің қаржылық жағдайы: мәселелері және даму бағыттары</t>
  </si>
  <si>
    <t>Бұл монографияда Қазақстан Республикасының зейнетақы жүйесінің қаржылық дауының теориялық аспектілері және жинақтаушы зейнетақы қорларының инвестициялық қызметі мен «МЖЗҚ» АҚ –ның жағдайы талданған, мемлекеттікжинақтаушы зейнетақы жүйесін мемлекеттік реттеуді жетілдіру мен зейнетақы жүйесін инвестициялық стратегиясын ұйымдастыруды жаңғырту мәселелері қарастырылған.</t>
  </si>
  <si>
    <t>Кожабеков С.С., Жусипова С.М.</t>
  </si>
  <si>
    <t>Сборник задач по экономическому анализу</t>
  </si>
  <si>
    <t>В учебном пособии представлены задачи, контрольные вопросы и тесты по всем темам дисциплины «Экономический анализ». В задачах приведены условные данные. По каждой теме дана методика проведения анализа, что позволит выполнить все задание.
  Данное пособие позволит получит целостное представления об анализе хозяйственной деятельности как важнейшей функции управления организацией, осмысливание и понимание основных методов экономического анализа и их применения на разных стадиях процесса разработки и принятия управленческих решений, получения практических навыков по анализу и оценке различных направлений производственно-хозяйственной, финансовой. и инвестиционной деятельности. Учебное пособие предназначено для студентов всех экономических специальностей. Может быть использовано специалистами предприятий.</t>
  </si>
  <si>
    <t>Қожабеков С.С., Есенова М.Ж. /Кожабеков С.С.</t>
  </si>
  <si>
    <t>Бухгалтерлік есеп негіздері және қағидалары бойынша есептер</t>
  </si>
  <si>
    <t>Оқу құралы тақырыптар бойынша негізгі ұғымдар, есептер, қорытынды бақылау сұрақтары және тест тапсырмаларын қамтиды. Қаржылық есептіліктің халықаралық стандарттарын (ҚЕХС), шоттардың үлгі жоспарын есепке ала отырып, «Бухгалтерлік есеп негіздері және принциптері» пәнінің типтік бағдарламасына сай дайындалды. Негізгі мақсаты шоттар жоспарын қолдануды үйрену және бухгалтерлік жазуларды құру бойынша алған білімін бекіту болып табылады. Бұл оқу құралының теориялық білімді жетілдіру үшін практикалық маңызы зор. Сондықтан бухгалтерлік есеп мамандарын даярлайтын жоғарғы оқу орындарының студенттеріне арналады.</t>
  </si>
  <si>
    <t>Қожабеков С.С., Тлеубаева С.А./Кожабеков С.С.</t>
  </si>
  <si>
    <t>Қаржылық талдау негіздері</t>
  </si>
  <si>
    <t>Оқу құралы кредиттік технология бойынша білім алуда экономист-бакалаврлерді дайындауда оқу-білімнің Мемлекеттік стандартына сәйкес оқу жоспарымен қарастырылған, арнайы пәндерді оқуға арналған қаржылық талдау негіздері бойынша дәрістерден тұрады. Мұнда кәсіпорындардың қаржылық есеп беруі және талдауын жүргізудің негізгі түсініктері, ақпарат көздері және әдістемесі көрсетілген. 
 Оқу құралын экономикалық жоғары оқу орындары мен орта кәсіби оқу орындарының білімгерлері оқулық ретінде пайдалануына болады.</t>
  </si>
  <si>
    <t>Толысбаева А.Д., Касымканова Н.К.</t>
  </si>
  <si>
    <t>Проблемы гражданско-правового положения несовершеннолетних в Республике Казахстан</t>
  </si>
  <si>
    <t>Монография посвящена исследованию изуче ния понятия, особе нносте й, структуры, соде ржания и возможных направле ний улучше ния правового положе ния малоле тних и не сове рше нноле тних в Ре спублике Казахстан.Особое внимание в монографии уделяется участию несовершеннолетних в отдельных видах гражданско-правовых обязательств, по исследованию которых авторы приходят в выводу о не обходимости расшире ния круга лиц, име ющих право обратиться в суд с заявле ние м об эмансипации, включив в не го помимо самого не сове рше нноле тне го одного из родите ле й или усыновите ле й, согласного на объявле ние не сове рше нноле тне го полностью де е способным, органы опе ки и попе чите льства, прокурора. Данная ме ра, по мнению авторов, упрочит защиту прав ре бе нка.Материал монографии представляет значительный практический интерес как для обучающихся, преподавателей, работников судебных и правоохранительных органов, так и для органов законодательной власти.</t>
  </si>
  <si>
    <t>Толысбаева А.Д.</t>
  </si>
  <si>
    <t>Парламентаризм в странах СНГ: история становления и современное состояние</t>
  </si>
  <si>
    <t>Данное учебное пособие представляет собой учебный комплекс по актуальным проблемам становления и современного состояния парламентаризма, состоящий из курса лекций, заданий и рекомендуемой литературы. Оно предназначено для студентов юридических ВУЗов, а также для магистрантов, докторантов, соискателей и широкого круга читателей.</t>
  </si>
  <si>
    <t>Виды измерений технологических величин и методы обработки экспериментальных данных (в 2-х т.)</t>
  </si>
  <si>
    <t>Изложены основы технических и технологических измерений и обработки полученных результатов.Рассмотрены основные виды технических и технологических измерений, измеряемые величины, их единицы измерения. Изложены теория и классификация средств измерений, классы точности приборов, погрешности и методы измерений. Приводятся методики обработки результатов эксперимента и математические действия над ними.Методическое пособие предназначено для студентов, магистрантов, докторантов вузов, обучающихся по специальностям «Стандартизация», «Металлургия», «Материаловедение и технология новых материалов», «Машиностроение» и др., а также для учащихся технических колледжей соответствующей образовательной программы.Данное учебное пособие рекомендовано к изданию.</t>
  </si>
  <si>
    <t>Бpжанoв P.Т., Байсарова Г.Г.</t>
  </si>
  <si>
    <t>Большие перемещения термоупругих стержней</t>
  </si>
  <si>
    <t>В строительных конструкциях, турбинах, энергетических установках, машинах на железо-дорожных путях стержневые элементы испытывают действие механической нагрузки и неоднородного температурного поля. Воздействие температурного поля существенно влияет на закономерности деформирования стержней. Неоднородность температурного поля вызывает неоднородность материала, поскольку модуль упругости зависит от температуры, изменяется кривизна стержня. В приложениях представлены прикладные программы расчетов в системе Mathcad а также результаты экспериментальных измерений перемещений и температур для консольной балки. Монография предназначена студентам и магистрантам , изучающим механику конструкции и деталей, а также исследователям устойчивости элементов машиностроительных и строительных конструкции при воздействии на них температуры</t>
  </si>
  <si>
    <t>Булекбаева Г.Ж., Бpжанoв P.Т.</t>
  </si>
  <si>
    <t>Пластическое деформирование наплавленного слоя на плоской поверхности детали</t>
  </si>
  <si>
    <t>Важнейшей задачей машиностроительного производства является повышение надежности и долговечности изделий. Решение этих вопросов прямо зависит от создания и освоения прогрессивных ресурсосберегающих технологических методов улучшения качества деталей и повышения их износостойкости. Путем наплавки получают изделия с износостойкими, жаростойкими, антифрикционными, кислотоупорными, и тому подобными свойствами. Наплака может применяться как для создания новых , а также для восстановления старых деталей. В монографии рассматриваются вопросы технологического процесса наплавки. Поверхностное пластическое деформирование (ППД) – это вид упрочняющей обработки, при котором не образуется стружка, а происходит пластическое деформирование тонкого поверхностного слоя заготовки, распространённый и эффективный способ повышения несущей способности металлических деталей машин. Монография предназначена студентам и магистрантам машиностроительных специальностей и специалистам в области восстановления деталей машин и механизмов</t>
  </si>
  <si>
    <t>Бpжанoв P.Т., Садуева Г.Х.</t>
  </si>
  <si>
    <t>Особенности и прогнозирование нештатных режимов эксплуатации магистральных нефтепроводов</t>
  </si>
  <si>
    <t>нефть, нефтепровод, строительство</t>
  </si>
  <si>
    <t>Большое значение в нефтяной отрасли имеют исследования физических явлений, связанных с фазовыми превращениями в жидкостях углеводородного происхождения, в частности, исследование кавитации в связи с интенсивным развитием нефтепроводного транспорта и вводом в эксплуатацию энергоемких насосных станций, систем автоматизации и телемеханизации. Опыт эксплуатации нефтепроводных систем, представляющих одну из энергоемких подотраслей народного хозяйства, решение проблем кавитации в нефтях, связанных с обеспечением бескавитационной работы гидравлических звеньев этой системы, становится актуальной задачей. В работе представлены исследования влияния кавитационных процессов на экономичность трубопроводного транспорта нефти. Монография предназначена для специалистов, занятых эксплуатацией нефтепроводов, исследование кавитационных явлений в нефтях представляет научный и практический интерес.</t>
  </si>
  <si>
    <t>Бpжанoв P.Т.</t>
  </si>
  <si>
    <t>Оптимизация технологии зимнего бетона</t>
  </si>
  <si>
    <t>В монографии приведены проблемы зимнего бетонирования. Процессы в бетоне при твердении его при отрицательных температурах . Термодинамические расчеты твердения минералов цемента при отрицательных температурах. Возможности повышения прочности зимнего бетона без дополнительных затрат на его обогрев и противоморозные добавки. Монография предназначена для научных и инженерно-технических работников , студентов строительных специальностей , специалистов стоительной отрасли.</t>
  </si>
  <si>
    <t>Бржанов Р.Т., Софронова Л.И.</t>
  </si>
  <si>
    <t>Экосистемы районов уранопереработки</t>
  </si>
  <si>
    <t>В 2019 году Казахстан вышел на первое место в мире по добыче урана (добыто 13500 тонн). Широкомасштабные горнодобывающие работы, которые проводятся в Казахстане в течение более чем полувекового периода, оказывают губительное воздействие на окружающую среду и требуют постоянного контроля за её состоянием и реабилитации территории уранодобывающих и ураноперерабатывающих предприятий. Основными видами производственных отходов являются хвосты переработки урановых руд. Актуальной задачи на современном этапе является исследования по экологической оценке компонентов экосистем при существующей радиационной обстановке окружающей среды в местах хранения отходов уранового производства и обоснование экологической реабилитации хвостохранилищ радиоактивных отходов. Монография предназначена студентам и магистрантам экологических специальности и специалистам , занимающимися промышленной экологией</t>
  </si>
  <si>
    <t>Suleimenova N.Sh., Makhamedova B.Zh. , Philipova M.V. / Махамедова Б.Я.</t>
  </si>
  <si>
    <t>Environment and people</t>
  </si>
  <si>
    <t>В учебнике "Окружающая среда и люди" описаны теоретические аспекты экологических проблем, основные экологические концепции и законы, программы по сохранению окружающей среды и ее влияние на здоровье человека. Выявлены механизмы устойчивости биосферы, жизненный цикл экосистем, флора и фауна, экологические проблемы урбанизации, сельского хозяйства, сохранения атмосферы, водных и почвенных ресурсов планеты. Описаны современные экологические проблемы окружающей среды и рациональные способы использования природных ресурсов в Казахстане. Обоснованы принципы принятия решений и методы регулирования охраны окружающей среды. Учебник написан в соответствии с требованиями государственного стандарта РК 5.04.034 – 2011 и действующей программой работы по дисциплине и предназначен для аспирантов, магистрантов и преподавателей вузов, а также широкого круга научных работников, занимающихся вопросами охраны окружающей среды и природопользования.</t>
  </si>
  <si>
    <t>Сейтбаев Қ.Ж., Жұмабаева Н.Қ.</t>
  </si>
  <si>
    <t>Балық өнімдерін қайта өңдеу</t>
  </si>
  <si>
    <t>пищевая промышленность</t>
  </si>
  <si>
    <t>Ұсынылған оқу құралында әртүрлі балық түрлері мен балық емес теңіз өнімдерін өңдеу мәселелері қарастырылады. Балық өнімдерін тоңазытып сақтау, тұздау, қақтау, кептіру, ыстау мен консервілеудің дәстүрлі және заманауи технологиялары келтірілген. Балық жартылай фабрикаттары мен аспаздық өнімдерді дайындаудың технологиялық әдістері ұсынылған. Шикізат сапасының өзгеру бағыттары мен заңдылықтары және оның әр түрлі технологияларды қолдану кезінде жартылай фабрикаттар, тартылған ет және дайын аспаздық өнімдер өндірісінің технологиялық процесіне әсері кеклтірілген ЖОО және студенттері мен тамақ өнеркәсібі, қоғамдық тамақтану мамандарына арналған</t>
  </si>
  <si>
    <t>Сулейменова Н.Ш., Махамедова Б.Я., Анарбекова Г.Д, Куандыкова Э.М.</t>
  </si>
  <si>
    <t>Окружающая среда и проблемы ее охраны</t>
  </si>
  <si>
    <t>В данной учебной пособии изложены теоретические аспекты проблем окружающей среды, основные понятия и законы экологии, рассмотрены решения проблемы на современном этапе. Раскрыты механизм устойчивости биосферы, жизненные циклы экосистемы, флоры и фауны, экологические проблемы урбанизации, сельского хозяйства, сохранения атмосферы, водных запасов планеты и почвы. Описаны современные экологические проблемы окружающей среды и пути рационального использования природных ресурсов Казахстана. Обоснованы принципы принятия решений и методы регулирования охраны окружающей среды. Учебник написан в соответствии с требованиями ГОСО РК 5.04.034 – 2011 и действующей рабочей программы дисциплины и предназначен для PhD докторантов, магистрантов и преподавателей вузов, а также широкого круга научных работников, занимающихся вопросами охраны окру­жающей среды и рационального природопользования.</t>
  </si>
  <si>
    <t>Анарбекова Г.Д., Сұлтанғазиева Г.С., Муташева Г.С.</t>
  </si>
  <si>
    <t>Экологиялық биоклиматология</t>
  </si>
  <si>
    <t>Экология мамандары еліміздің аграрлық бөлігіндегі жұмыстарға тікелей араласа және басқара отыруымен қатар агрометеорологиялық және агроклиматологиялық ғылымдарды терең меңгере отырып, өзгермелі көп факторлы және күрделі жүйенің әлеуметтік мүмкіншілігін білуі шарт. Сондықтан студенттерге ұсынылып отырған «Экологиялық биоклиматология» практикумы өсімдік және жануарлар организмдеріне абиотикалық факторларының әсерінің мейлінше тереңдетіп оқиды, ауа райының өзгеруіне байланысты организмдердің реакциясымен танысып, экологиялық жағдайларды қажетті жерлерде тіршілік көрсеткіштерін төмендетпей, ары-қарай жалғастыру шараларын жүзеге асыруды үйренеді.</t>
  </si>
  <si>
    <t>Ұлттық тәрбие негізінде рухани жаңғыру</t>
  </si>
  <si>
    <t>«Ұлттық тәрбие негізінде рухани жаңғыру» атты монография қазіргі таңда өзекті. Монографияда «Рухани жаңғыру» бағдарламасындағы басым бағыттар және оның аясында жүзеге асырылатын жобалар туралы жан-жақты мәліметтер келтірілген. Ұлттық тәрбие негізінде рухани жаңғыруға әсер ететін ұлттық тәрбиенің қалыптасу тарихы, әдіснамалық негіздері және құндылықтары берілген. Ұлттық тәрбиенің мазмұны ашып жазылған. Монографияны оқытушыларға, студенттерге, магистранттарға, докторанттар мен жалпы оқырман жұртшылықтың пайдалануына болады.</t>
  </si>
  <si>
    <t>Омаркожаулы Н., Кажгалиев Н., Mатакбаев Д.</t>
  </si>
  <si>
    <t>Руководство по мясному скотоводству</t>
  </si>
  <si>
    <t>Справочное пособие предназначено для обучающихся аграрных специальностей, повышения квалификации и практического руководства специалистами животноводства, кормопроизводства, фермерами и руководителями хозяйствующих субъектов всех форм собственности.</t>
  </si>
  <si>
    <t>Омарқожаұлы Н.</t>
  </si>
  <si>
    <t>Мал азықтандыру</t>
  </si>
  <si>
    <t>Оқулықта мал түліктері мен үй құстарының ас қорытуы мен зат алмасуын бағыттап, үнемді азық шығынымен өнімділігін арттыратын сыртқы ортаның басты факторы – мөлшерлеп азықтандырудың қағидалары мен ережелері келтірілген. Бірінші бөлімде мал азығының құрамы мен қоректіңлігін бағалау әдістері мен өлшемдері берілген. Екінші бөлімде мал азығы мен азықтық қосындыларды жіктеу жүйелері талданған. Үшінші бөлімде мал мен құс азықтандыру нормалары бойынша азықтандыру рациондарын құрастырып, олардың құнарлылығын бақылау бағалау жолдары көрсеттілген.</t>
  </si>
  <si>
    <t>Омаркожаулы Н., Шуркин А.</t>
  </si>
  <si>
    <t>В учебно-методическом пособие рассматриваются вопросы разведения, кормления, содержания и технологии ведения козоводства и производства ее продукции на предприятиях разных форм собствен ности. Учебно-методическое пособие предназначено для бакалавриата и магистратуры технических и профессиональных учебных заведений по специальностям технологии производства продукции животноводства, технологии продовольственных продуктов и экономики АПК.</t>
  </si>
  <si>
    <t>Омаркожаулы Н., Абдрахманов С.</t>
  </si>
  <si>
    <t>Кормление и контроль качества кормления</t>
  </si>
  <si>
    <t>Справочное учебное пособие</t>
  </si>
  <si>
    <t>В справочном пособии приведены данные по химическому составу, питательности, технологии заготовки, хранения и оценки качества кормов, составляющих кормовую базу животноводства. Показаны нормы кормления и принципы составления кормовых рационов по видам, половозрастным и производственным группам животных и птиц. Даны параметры ветеринарно˗санитарных и зоогигиеничеких требований к поению и кормлению животных и контролю полноценности их кормления. Приведенные данные по стандартам на корма и упрочению кормовой базы помогут организации полноценного кормления поголовья, сохранности их здоровья и повышения продуктивности. Рекомендуется специалистам животноводства, преподователям, магистрантам и докторантам высших учебных заведений.</t>
  </si>
  <si>
    <t>Пчеловодство</t>
  </si>
  <si>
    <t>В практикуме рассматриваются современные методы разведения, кормления и содержания пчел, производства, переработки и хранения продукции пчеловодства. Практикум охватывает широкий круг вопросов: биологические особенности и продуктивность пчел, районированные в Казахстане породы, воспроизводство и размножение пчелосемей, наращивание силы семьи перед главным взятком, технологии ранневесенней и зимней подкормки пчел, контроль состояния семьи и особенности технологии производства разных видов продукции пчеловодства. Практикум предназначен для бакалавриата, магистратуры и докторантуры технических и профессиональных учебных заведений по специальностям технологии производства продукции животноводства, карантин и защита растений, технологии продовольственных продуктов и экономики АПК.</t>
  </si>
  <si>
    <t>Омарқожаұлы Н.,Сұлтанов Ө., Сәденова М.</t>
  </si>
  <si>
    <t>Ешкі шаруашылығы</t>
  </si>
  <si>
    <t>Оқу құралында әр түрлі меншік түріндегі шағын, орта және ірі кәсіпорындарындағы ешкі шаруашылығының бағу, күту, өсіру, азықтандыру мен технологиясының мәселелері қарастырылған. Студенттердің бұл бөлімдер сұрақтарын жекелеген зартханалық-машықтану сабақтарында өтіп, меңгеруін бақылау үшін әр тақырыптан кейін білім деңгейінің сұрақтары берілген. Оқу құралы мал шаруашылығы өнімдерін өндіру және азық-түлік өнімдерін өңдеудің зоотехникалық, агрономиялық және экономикалық мамандықтарының бакалавриаты мен магистратурасына арналған</t>
  </si>
  <si>
    <t>Мал шаруашылығы технологиясы 1 том</t>
  </si>
  <si>
    <t>Оқулықтың бірінші бөлімінде мал шаруашылығының ғылыми негізі зоотехнияның жалпы малды өсіру, асылдандыру, азықтандыру және бағып-күту ережелері мен талаптары келтіріліп, екінші бөлімінде салаларын жүргізу технологиялары берілген. Үшінші бөлімінде мал шаруашылығы қосалқы слаларын дамыту технологиялары көрсетілген. Бөлімдердің тарауларында мал түліктерін бағытты сұрыптап, жұптап, тұқымдық қасиеттерін жетілдіре өсіру әдістері талданып, генотиптік потенциалын жүзеге асырып, жоғары өнімділігін қамтамасыз ету технологиялары келтірілген. Жоғары және кәсіби аграрлық оқу орындарының малшаруашылығы мамандықтарының бакалавриатына арналған.</t>
  </si>
  <si>
    <t>Мал шаруашылығы технологиясы 2 том</t>
  </si>
  <si>
    <t>Омарқожаұлы Н., Қажғалиев Н., Матақбаев Д.</t>
  </si>
  <si>
    <t>Етті мүйізді ірі қара мал өсіру жетекшілігі</t>
  </si>
  <si>
    <t>Анықтамалық құрал</t>
  </si>
  <si>
    <t>Анықтамалық құрал еліміздің арнайы және жоғары аграрлық оқу орындарының студенттері мен магистранттарына оқу құралы ретінде, етті бағыттағы мал өсіруші фермерлер мен шаруа қожалықтардың мамандарына жетекшіліканықтамалық құрал ретінде ұсынылады.</t>
  </si>
  <si>
    <t>Мал азықтандыру және азық сапасын бағалау</t>
  </si>
  <si>
    <t>Анықтамалық құралда мал шаруашылығының жемшөп қорын құрайтын азықтардың химиzлық құрамы мен қоректілігі, дайындау мен сақтау технологиясы, сапасын бағалау әдістері мен мал азықтандыруға мөлшерлеп жұмсау нормалары мен рациондарының құрылымы берілген. Мал азығына қойылатын ветеринарлық˗санитарлық талаптар талданып, мал түлігін суару мен азықтандыруда сақталуға қажет зоогигиеналық параметрлері келтірілген. Анықтамалықта келтірілген мал шаруашылығының жемшөа қорын нығайту мен басын құнарлы азықтандыру жетістіктері мен стандарт талаптарын сала мамандары мен жоғары оқу орындарының оқытушылары, магистранттары мен докторанттарына ұсынылады.</t>
  </si>
  <si>
    <t>Керимбекова З.М.</t>
  </si>
  <si>
    <t>Тіршілік әрекеттерінің қауіпсіздігі</t>
  </si>
  <si>
    <t>6В11210 - «Қоршаған ортаны қорғау және өмір тіршілігінің қауіпсіздігі» білім беру бағдарламасы бойынша күндізгі және сыртқы бөлім білімгерлеріне арналған. «Тіршілік әрекеттерінің қауіпсіздігі» оқу құралы білімгерлердің дәріс, практикалық және өзіндік жұмыстарын орындауға көмектеседі</t>
  </si>
  <si>
    <t>Керимбекова З.М., Наукенова А.С., Ермұханова Н.Б., Кенжалиева Г.Д., Ташимова А.А.</t>
  </si>
  <si>
    <t>Радиациялық қауіпсіздік негіздері</t>
  </si>
  <si>
    <t>Оқулық жоғарғы оқу орындарының 5В073100 – «Қоршаған ортаны қорғау және өмір тіршілігінің қауіпсіздігі» мамандығы және 6В11210 - «Санитарлық-профилактикалық іс-шаралар» білім бағдарламасы бойынша білім алушыларға арналған. Оқулықта радиобелсенділік және оның өлшем бірліктері, радиоактивті сәулеленудің заттармен өзара әсері, сәулеленудің тірі ағзаларға биологиялық әсері, радиациялық ластанудың табиғи және жасанды көздері мен қауіпсіздік мәселелері, нормалау және иондаушы сәулелерден қорғау принциптері жазылған. Сондай-ақ оқулықта техносфераның қалыптасуы негізінде пайда болған қоршаған ортаға әсер ететін радиация көздерін, жұмыс аймағының және қоршаған ортаның радиоактивті заттармен ластану жағдайын, табиғи және жасанды сәуле шығару көздерінің ғылыми негіздерін, иондаушы сәуле көздерінің әсерін, қорғану әдістері мен құралдарын дұрыс пайдалану және қауіпсіздікті қамтамасыз ету, радиациялық қауіпсіздік нормаларын және иондаушы сәуле көздеріне қарсы қорғанысты ұйымдастыру қарастырылды.</t>
  </si>
  <si>
    <t>Керімбекова З.М., Бектуреева Г.У., Кенжалиева Г.Д.,</t>
  </si>
  <si>
    <t>Құтқару техникасы және өрт сөндіру жарақтары</t>
  </si>
  <si>
    <t>5В073100 - «Қоршаған ортаны қорғау және өмір тіршілігінің қауіпсіздігі» мамандығы бойынша күндізгі және сыртқы бөлім студенттеріне арналған.«Құтқару техникасы және өрт сөндіру жарақтары» оқу құралы студенттердің лекция, практика, лабораториялық сабақтарға, оқытушының басқаруымен өзіндік жұмыстарына, студенттердің өзіндік жұмыстарын орындауға көмектеседі.</t>
  </si>
  <si>
    <t>Керімбекова З.М., Кенжалиева Г.Д., Мадъярова Ж.Ж.</t>
  </si>
  <si>
    <t>6В11210 – «Қоршаған ортаны қорғау және өмір тіршілігінің қауіпсіздігі» білім беру бағдарламасы білімгерлері үшін «Тіршілік әрекеттерінің қауіпсіздігі» пәнінен практикалық сабақты орындауға арналған. «Тіршілік әрекеттерінің қауіпсіздігі» пәнінің практикалық сабаққа арналған әдістемелік нұсқауы оқу жоспары мен оқу бағдарламасына сәйкес құрастырылған және практикалық сабақтарды орындау мысалдары, көп нұсқалы есептер тапсырмасы, кестелер және мәліметтермен қамтылған.</t>
  </si>
  <si>
    <t>Байдуллаева Р.Ш.</t>
  </si>
  <si>
    <t>Дидактические материалы по развитию речи студентов</t>
  </si>
  <si>
    <t>Данное пособие представляет собой систематизированный набор лексико-грамматических заданий к текстам по специальности 5В080800 –Почвоведение и агрохимия, содержит список терминов по специальности, необходимых для усвоения студентами. Оно составлено в соответствии с требованиями программы по русскому языку для неязыковых факультетов и имеет целью развитие навыков устной и письменной речи. Учебное пособие представлено дидактически актуальным материалом, способствующим активному овладению профессиональной русской речью на базе усвоения лексико-грамматических заданий.</t>
  </si>
  <si>
    <t>Тексты с лексико-грамматическими заданиями по развитию профессиональной речи</t>
  </si>
  <si>
    <t>Данное пособие представляет собой систематизированный набор лексико-грамматических заданий к текстам по специальности 5В080200 – Технология производства продуктов животноводства, содержит список слов и словосочетаний, необходимых для усвоения студентами. Оно составлено в соответствии с требованиями программы по русскому языку для неязыковых факультетов и имеет целью развитие навыков устной и письменной речи. Учебное пособие представлено дидактически актуальным материалом, способствующим активному овладению профессиональной русской речью на базе усвоения лексико-грамматических заданий.</t>
  </si>
  <si>
    <t>Дорожко Т.П.</t>
  </si>
  <si>
    <t>В данном учебном пособии «Финансы» на казахском языке представлены по каждой теме: лекционный материал, практические задания, резюме, вопросы самоконтроля, глоссарий, тестовые задания. Предназначено для студентов экономических специальностей кредитной технологии очной и очно - дистанционной формам обучения, может быть рекомендовано преподавателям высших учебных заведений для проведения семинарских занятий, СРС и СРСП по дисциплине «Финансы» и другим специальностям.</t>
  </si>
  <si>
    <t>Банковское дело</t>
  </si>
  <si>
    <t>В учебном пособии предлагаются для изучения основные темы дисциплины «Банковское дело». В содержание данного пособия включены темы, дающие представление о банковской системе РК на современном этапе. Последовательно изложен материал по характеристике банков, их функциях, операциях, пруденциальных нормативах, ликвидности и платежеспособности.Освещены вопросы кредитоспособности клиентов банков второго уровня, системы кредитования и организации кредитных отношений современных банков с заемщиками. Изложены вопросы по современным видам услуг банков. банковского менеджмента и маркетинга, по управлению банковскими рисками как важного объекта с позиции управления банком в условиях рыночной экономики.При написании учебного пособия использованы рекомендованные учебники по банковскому делу. Автор при написании пособия опирался на фундаментальные источники по банковскому делу, собственные разработки. а также использованы материалы пособий, разработок и текстов лекций автора, другие источники: законы, справочники, статистические материалы АФН РК, словари.Учебно-практическое пособие подготовлено для студентов очного и очно-дистанционного обучения, а также другим интересующимся основами банковского дела.</t>
  </si>
  <si>
    <t>Финансовые рынки и посредники</t>
  </si>
  <si>
    <t>Учебное пособие «Финансовые рынки и посредники» разработано с целью освещения вопросов функционирования мировых и отечественных финансовых рынков и институтов, составляющих инфраструктуру рынка. Цель курса предоставить студентам экономических специальностей возможность получить больше знаний о финансовых рынках и их посредниках.Освоение курса позволит студентам экономических специальностей понять те аспекты, которые происходят на финансовом рынке Казахстана и его роль в общем экономическом развитии страны, привить навыки экономического анализа, умения ориентироваться и принимать решения в финансовой сфере.В данном учебном пособии представлены по каждой теме: резюме, задачи, тестовые и другие задания для самостоятельной работы (СРС, СРСП) и закрепления темы, вопросы для самоконтроля.Предназначено для студентов, обучающихся по кредитной и дистанционной технологиям обучения экономических специальностей. Может быть рекомендовано преподавателям высших учебных заведений для проведения аудиторных занятий (СРС, СРСП) и для аналитического анализа специалистам субъектов финансовой инфраструктуры.</t>
  </si>
  <si>
    <t>Чажабаева М.М.</t>
  </si>
  <si>
    <t>Гидромашиналар мен компрессорлар</t>
  </si>
  <si>
    <t>«Гидромашиналар мен компрессорлар» пәні студенттерді өнеркәсіптің жалпы техника саласы мен мұнайгаз ісінде қолданылатын, қазіргі заманғы өнеркәсіп саласында гидравликалық және пневматикалық машиналар жасау жетістіктерімен таныстыру үшін арналған. Мұнай және газ өнеркәсібіндегі негізгі атқарушы машиналар гидромашиналар мен компрессорлар болып табылады. Олар ұңғыны бұрғылау кезінде, көмірсутекті шикізатты өндіру және тасымалдау кезінде қолданылады. «Гидромашиналар мен компрессорлар» пәні студенттерді өнеркәсіптің жалпы техника саласы мен мұнайгаз ісінде қолданылатын, қазіргі заманғы өнеркәсіп саласында гидравликалық және пневматикалық машиналар жасау жетістіктерімен таныстыру үшін арналған. Мұнай және газ өнеркәсібіндегі негізгі атқарушы машиналар гидромашиналар мен компрессорлар болып табылады. Олар ұңғыны бұрғылау кезінде, көмірсутекті шикізатты өндіру және тасымалдау кезінде қолданылады.</t>
  </si>
  <si>
    <t>Молдамурат К., Әбдірашев Ө.К.</t>
  </si>
  <si>
    <t>Микропроцессорлық жүйелер мен сандық құрылғылар</t>
  </si>
  <si>
    <t>Оқу құралы университеттердің «Ғарыштық техника және технологиялар» мамандығы студенттері мен магистранттарына арналған, онда микропроцессорлық басқарудағы ақпараттарды өңдеу мен сақтау қызметтері мен комбинациялық сандық құрылғылардың түрлері, сандық техникасының арифметикалық негіздері және типтік үлгілік микропроцессорлық жүйелердің ұйымдастырылуы мен микропроцессорлармен шеткері интегралдық сұлбалардың құрылысы, міндеттері және өзара байланысы, оперативті есте сақтаушы құрылғының заманауи үлкен интегралдық кестесінің жұмыс істеу принципі және құрылымының негізі, біркристалды микропроцессорлардың қызметі және құрылымы. Сонымен қатар мен машиналық кодтар мен ассемблер тілі қарастырлған және бір кристалды микроконтроллерлер мен бағдарламалық логикалық интегралды сұлбалар қарастырылған.</t>
  </si>
  <si>
    <t>Суримбаева. К.Ә.</t>
  </si>
  <si>
    <t>Оңтүстік Қазақстанда буассье шытыршығын (sameriaria boissieriаna) жаңа мал азықтық дақыл ретінде жерсіндіру және өсіру тәсілдері</t>
  </si>
  <si>
    <t>Монографияда Оңтүстік Қазақстанның қуаңшылық аймағында жаңа мал азықтық дақыл Буассье шытыршығын жерсіндіру және өсіру тәсілдері келтірілген. Оңтүстік Қазақстанның шөл аймағында ерте көктемде жазғы жайылымдық және шабындық жасау үшін буассье шытыршығын пайдалануға болатыны анықталды. Оны егіп-өсірудің агротехникалық тәсілдері ұсынылды. Жаңа мал азығындық өсімдіктердің селекциясын, тұқым шаруашылығын, жерсіндіру мүмкіндіктерін, химиялық құрамын зерттеу халық шаруашылығы үшін маңызы зор. Соңғы жылдары ғылымның жетістіктерін сараптай отырып және көптеген ізденістердің нәтижесінде шаруашылыққа жаңа мал азықтық өсімдіктер енгізіліп жатыр. Олар жабайы табиғаттан алынып жерсіндіріліп өндіріске ұсынылуда және оның ішінде бұрыннан белгілі болса да осы кезге дейін көп тарамаған перспективалы мал азықтық дақылдар кездеседі. Зерттеу материалы ретінде алынған Буассье шытыршығы жабайы түрде тек Тәжікстанның таулы аймақтарында ғана кездеседі. Өнімділігі жақсы,қоректік заттары мол, әрі құрғақшылыққа төзімді бұл өсімдік жемшөп қорын шешуде маңызы зор. Шаруашылықтарға кеңінен ендіру көп пайдасын тигізуде. Зерттеу жұмысында Оңтүстік Қазақстанның шөл аймағындағы буассье шытыршығының экологиялық-биологиялық ерекшеліктері;мал азықтық құндылығы;егіп-өсірудің тәсілдері және экономикалық тиімділігі көрсетілген. Монография аграрлық саладағы жоғары оқу орындарындағы ұстаздар мен студенттерге, ауыл шаруашылығы саласындағы мамандарға, шаруа қожалықтар мен фермерлерге, ғылыми қызметкерлерге арналған.</t>
  </si>
  <si>
    <t>Балабекова М.Ж., Исабаева С. Н.,Тұрғанбай К.Е.</t>
  </si>
  <si>
    <t>Объектіге бағытталған ортада күрделі құрылымдалған, көп функциялы қосымшалар даму технологиясы</t>
  </si>
  <si>
    <t>"АТжС" ЕТУ ББ Информатика және Ақпараттық жүйелер білім беру бағдарламасының студенттері үшін "Объектіге бағытталған бағдарламалау" пәні бойынша зертханалық жұмыстарды орындауға арналған "объектіге бағытталған ортада күрделі құрылымдалған, көп функциялы қосымшаларды әзірлеу технологиясы" әдістемелік нұсқаулығы.</t>
  </si>
  <si>
    <t>Арынбаева Р.А., Бимурзина А.А., Туребекова Р.А.</t>
  </si>
  <si>
    <t>Учебное пособие предназначено для студентов 2 курса специальности «5В050900 – финансы» факультета «Экономика и финансы». Учебное пособие составлено в соответствии с требованиями учебного плана и типовой учебной программой дисциплины «Профессиональный русский язык». Включает все необходимые сведения по темам практических занятий, содержит учебные материалы, базирующиеся на текстах по финансам, банковскому делу, налогам и налогообложению для развития устной научной речи и формирования коммуникативной компетенции студентов.</t>
  </si>
  <si>
    <t>Челекбай А.Д., Альмереков Н.А.</t>
  </si>
  <si>
    <t>Международные валютные и кредитные отношения</t>
  </si>
  <si>
    <t>Учебное пособие подготовлено в соответствии с требованиями Государственного стандарта высшего профессионального образования Республики Казахстан и Типовой программы дисциплины «Международные валютные и кредитные отношения» для бакалавров, магистрантов специальностей «Экономика», «Финансы и учёт» и другие. В учебном пособии представлены теоретические и практические аспекты функционирования валютно-кредитных отношений и особенности их развития. Значительное внимание уделено рассмотрению структуры платежного и расчётного балансов; взаимоотношения платежного баланса и государственного бюджета; раскрыты функции международного кредитования и рисков и значение инфляционного таргетирования и трансмиссионного механизма; показаны значение валютных операций и валютных рисков.</t>
  </si>
  <si>
    <t>Қазақ әдебиеті тарихының ежелгі дәуір</t>
  </si>
  <si>
    <t>Жоғары оқу орындарының филология факультеті 6В01701 – Қазақ тілі мен әдебиеті мұғалімдерін даярлау білім беру бағдарламасы бойынша оқытылатын «Ежелгі дәуір әдебиеті» пәнінің бағдарламасына сәйкес жасалған бұл оқу құралында «Ежелгі дәуір әдебиеті» пәннің мақсаты мен міндеттері, Қазақ әдебиеті тарихының жүйеленуі, зерттелуі, даму сипаты, сол дәуірден жеткен көркем сөз үлгілері, нұсқалары, аударылуы жинақталып ұсынылған. Оқу құралы студенттерге, магистранттарға, мектеп мұғалімдеріне, сондай-ақ, әдебиетті сүйетін көпшілік оқырман қауымға арналған.</t>
  </si>
  <si>
    <t>Сарбопеева М.Д.,Баямирова Р.У.,Тогашева А.Р.</t>
  </si>
  <si>
    <t>Совершенствование методов выбора породоразрушающего инструмента и технологических решений при бурении скважин</t>
  </si>
  <si>
    <t>Монография посвящена для увеличение добычи нефти неразрывно связано с ростом объема буровых работ. В связи с этим большое значение приобретает повышение показателей бурения скважин. Для достижения этой цели необходимо совершенствование технологии бурения, в частности, на основе оптимизации режимных параметров. В монографии, рассматривается уровень развития техники и технологии в настоящее время выдвигает соответствующие требования к методикам проектирования оптимальных режимных параметров бурения, учитывающих способность современных долот пройти за одно долбление большой интервал, и основывающихся на моделях, учитывающих влияние технико-технологических параметров и геологических условий на показатели бурения. При этом информация, имеющаяся в распоряжении лиц, принимающих решение, может быть разного характера, то есть информация по ранее пробуренным скважинам и информация, поступающая в процессе бурения, в зависимости от этого и подход к принятию решений будет различным. Поэтому одними из главных этапов являются получение и правильное использование информации с целью оперативного принятия решений при бурении скважин. Монография предназначена для специалистов нефтегазовой отрасли и использования в учебном ппоцессе в высших учебных заведениях.</t>
  </si>
  <si>
    <t>Қазіргі қазақ әдебиеті курсында ХХ ғасырдың 1960-2000 жылдарындағы қазақ әдебиетінде өнімді еңбек еткен, әнші-ақындар мен күйшілер бейнесін сомдау бағытында жаңалықтың жаршысы болған Т. Әлімқұлов, Ә. Әбішев, Т. Ахтанов, Ә. Кекілбаев, С. Жүнісов, З. Ақышев пен Х. Ерғалиев, М. Мақатаев, Ж. Нәжімеденов, Ф. Оңғарсынова, Қ. Мырзалиев т.б.ақын-жазушыларымыздың туындыларына талдау жасалған. Проза және поэзия жанрларындағы шығармаларда бейнелеген әнші-ақындар мен күйшілердің бейнелері бір-бірімен сабақтастырыла талданған.Оқу құралын «Қазақ тілі мен әдебиеті» мамандығында оқитын студенттерге, магистранттарға, ізденушілерге көмекші құрал ретінде пайдалануға болады.</t>
  </si>
  <si>
    <t>Абдраманов Қ.Қ</t>
  </si>
  <si>
    <t>Оңтүстік қазақ мериносы қой тұқымын жетілдіру және өнімділігін арттырудың селекциялық әдістері</t>
  </si>
  <si>
    <t>Монографияда биязы жүнді жүнді-етті бағыттағы оңтүстік қазақ мериносы қой тұқымының өнімділігін жетілдірудің селекциялық-генетикалық негіздері келтірілген. Оңтүстік өлкеде өсіріліп жатқан биязы жүнді ОҚМ қойларының өнімділік көрсеткіштері мен тұқымды жетілдіру барысындағы селекциялық жетістіктер көрсетілген. Малдардың шаруашылық-пайдалы қасиеттері зерттелген. Отандық және шетелдік селекциялық қошқарларды ОҚМ – ның өнімділігін жақсарту жұмыстарында пайдалану нәтижелері, алынған будан төлдердің өнімділік және биологиялық ерекшеліктері зерттеліп, олардың селекциялық-генетикалық параметрлеріне сипаттама берілген, зерттеу барысында анықталған критерийлер селекциялық асылдандыру жұмыстарында қолданылатын нақты көрсеткіштер ретінде өндіріске ұсынылады. Биязы қой шаруашылығы бойынша ғылым мен тәжірибе жетістіктерін пайдалану арқылы өнімділігін жақсартудың жолдары көрсетілген. Монография аграрлық саладағы жоғары оқу орындарындағы студенттерге, магистранттар мен докторанттарға, ауыл шаруашылығы саласындағы мамандарға, шаруа қожалықтар мен фермерлерге, ғылыми қызметкерлерге арналған.</t>
  </si>
  <si>
    <t>Плошай А.Г.</t>
  </si>
  <si>
    <t>Менеджмент в туристической индустрии</t>
  </si>
  <si>
    <t>Таутенов И.А. Бекжанов С.Ж.</t>
  </si>
  <si>
    <t>Қазақстандық арал өңірі жағдайында 
 жоғары өнімді құмай агроценоздарын қалыптастырудың ғылыми негіздері</t>
  </si>
  <si>
    <t>Монографияда авторлардың 2013-2020 жылдары жүргізген зерттеулері мен әдебиет көздерін жинақтау негізінде Қазақстандық Арал өңірі жағдайында құмай дақылдарының жоғарыөнімді егістерін қалыптастырудың теориялық және практикалық негіздері келтірілген. Құмай дақылдарының тұқым себу тереңдігі мен мерзімдері, тұқым себу нормалары мен әдістері, минералды тыңайтқыштар мен суару режимдерін оңтайландыру, құмай егістерінде фитосанитариялық шаралар секілді өсіру технологиясының маңызды элементтері қаралған. Құмай дақылдарын дән және жасыл масса мақсатында өсіру кезіндегі биоэнергетикалық және экономикалық тиімділіктері берілген.Монография ауыл шаруашылығының ғылыми қызметкерлері мен жұмысшыларына, жоғары оқу орындарының білім алушыларына, магистрант және докторанттарына арналған.</t>
  </si>
  <si>
    <t>Шаутенов М. Р.</t>
  </si>
  <si>
    <t>Гравитациялық байыту әдістері</t>
  </si>
  <si>
    <t>Оқулықта пайдалы қазбаларды гравитациялық әдістермен байытудың және гидравликалық сұрыптау үрдісінің теориялық негіздері баяндалған. Қазіргі кездегі кен байыту өндірісінде гравитациялық үрдістерді атқаруда қолданылатын құрал-жабдықтардың конструкциялық түрлері және оларды есептеу реті келтірілген. Құрал-жабдықтардың параметрлері және олардың жұмыс істеудегі технологиялық режимдері қаралған. Оқулық оқу бағдарламасына сәйкесті құрастырылған және «Пайдалы қазбаларды байыту» мамандығы бойынша оқитын студенттерге арналған</t>
  </si>
  <si>
    <t>Сусыздандыру және шаңұстау</t>
  </si>
  <si>
    <t>Ұсынылып отырған оқу құралында пайдалы қазындыларды байыту фабрикаларында алынған байыту өнімдерін сусыздандыруда және шаңұстауда қолданылатын үрдістерінің теориялық негіздері, құрал – жабдықтары баяндалған. Қолданылатын қондырғылар мен аппараттардың конструкциялық құрылымдары, жұмыс істеу принциптері және оларды есептеу тәсілдері берілген. Оқу құралы жоғары оқу орындарының техникалық мамандықтарының білімгерлеріне арналған. Сондай-ақ, таукен және металлургиялық саласында істейтін инженерлер мен техникалық қызметкерлерге де пайдалы.</t>
  </si>
  <si>
    <t>Шаутенов М.Р. Перегудов В.В.</t>
  </si>
  <si>
    <t>Золотая минерализация 
 Казахстана 1 том (1 часть)</t>
  </si>
  <si>
    <t>В монографии приводятся полученные авторами и собранные ими ар-хивные и литературные материалы по золотой минерализации Казахстана. Впервые золотая минерализация классифицирована на свободную самород-ную (глинистые коры выветривания, пески, гравелиты и галечники) и связан-ную (коренные руды, золотосодержащие породы, различные по составу ми-нералы и т.п.). Даны рекомендации по отбору проб и их обработке на со-временном казахстанском и зарубежном оборудовании. Приводятся много-численные примеры практического использования результатов изучения зо-лотой минерализации при проведении геологоразведочных работ и техноло-гических исследований на обогатительных фабриках. Предназначена для технического и научного персонала компаний, научно – исследовательских лабораторий, преподавателей и студентов вузов. Работа выполнена по результатам исследований по теме НИР № 1045/ГФ4 «Разработка технологии поиска и оценки месторождений золота с помощью установки «Carla»»).</t>
  </si>
  <si>
    <t>Золотая минерализация 
 Казахстана 1 том (2 часть)</t>
  </si>
  <si>
    <t>Золотая минерализация 
 Казахстана 2 том ( 1 часть)</t>
  </si>
  <si>
    <t>В монографии приводятся полученные авторами и собранные ими ар-хивные и литературные материалы по золотой минерализации Казахстана. Впервые золотая минерализация классифицирована на свободную самород-ную (глинистые коры выветривания, пески, гравелиты и галечники) и связан-ную (коренные руды, золотосодержащие породы, различные по составу ми-нералы и т.п.). Даны рекомендации по отбору проб и их обработке на со-временном казахстанском и зарубежном оборудовании. Приводятся много-численные примеры практического использования результатов изучения зо-лотой минерализации при проведении геологоразведочных работ и техноло-гических исследований на обогатительных фабриках. Предназначена для технического и научного персонала компаний, научно – исследовательских лабораторий, преподавателей и студентов вузов. Работа выполнена по результатам исследований по теме НИР № 1045/ГФ4 «Разработка технологии поиска и оценки месторождений золота с помощью установки «Carla»») и НИР № 2018/АР05133341 «Разработка технологии извлечения золота из золошлаковых отходов».</t>
  </si>
  <si>
    <t>Золотая минерализация 
 Казахстана 2 том (2 часть)</t>
  </si>
  <si>
    <t>Игенбаева Р.Т. Өмірзақова Ә.М.</t>
  </si>
  <si>
    <t>Жаңартылған білім беру мазмұны жағдайында шағын жинақты мектепте білім беру негіздері</t>
  </si>
  <si>
    <t>Оқу құралында білім берудің жаңартылған мазмұны аясында шағын жинақты мектепте оқытудың мазмұндық және әдістемелік негіздері қарастырылды. Жинақ жоғары оқу орны білім алшуылары мен оқытушы-профессорларына, білім беру қызметкерлеріне, білім беру ұйымдарының басшыларына, шағын жинақты мектеп мұғалімдеріне, мұғалімдердің біліктілігін арттыру институттарына арналған.</t>
  </si>
  <si>
    <t>Хамзина Ш.Ш.
 Шакенова Т.Ж.
 Есенгараева Г.Е.</t>
  </si>
  <si>
    <t>«Водные ресурсы Павлодарской области, их охрана и рациональное использование»</t>
  </si>
  <si>
    <t>БЖД, водные ресурсы</t>
  </si>
  <si>
    <t>Рекомендуется для студентов ВУЗов специальностей «Экология», «Безопасность жизнедеятельности и защита окружающей среды», изучающих дисциплины: «Охрана и рациональное использование природных ресурсов», «Техника и технология очистки воды» и другие дисциплины охватывающие вопросы охраны водных ресурсов.</t>
  </si>
  <si>
    <t>Хамзина Ш.Ш., Сулейменов О.А., Есенгараева Г.Е., Хлущевская О.А., Шакенова Т.Ж.</t>
  </si>
  <si>
    <t>Техническое регулирование промышленной безопасности (в 2-х т.)</t>
  </si>
  <si>
    <t>БЖД, Стандарт., метрол., сертиф.</t>
  </si>
  <si>
    <t>В данном учебном пособии рассматриваются основные аспекты технического регулирования – принятия и применения технических регламентов, стандартизации, аккредитации и подтверждения соответствия, государственного контроля (надзора) за соблюдением требований технических регламентов, международного сотрудничества в области стандартизации и подтверждения соответствия.Настоящее учебное пособие составлено с учетом последних изменений нормативной правовой базы Казахстана в области технического регулирования промышленной безопасности и включает в себя лишь актуальные сведения в этой сфере. В учебном пособии содержатся контрольные вопросы и тестовые задания к темам, позволяющие закрепить изученный материал.Учебное пособие предназначено для студентов и магистрантов, обучающихся по специальностям «Безопасность жизнедеятельности и защита окружающей среды», «Стандартизация, метрология и сертификация» и «Экология».</t>
  </si>
  <si>
    <t>Долженко Н.А. Майлянова Е.Н</t>
  </si>
  <si>
    <t>Климатическая характеристика территории Центральной Азии для целей планирования и безопасности полетов</t>
  </si>
  <si>
    <t>Авиация, метеорология</t>
  </si>
  <si>
    <t>Монография посвящена исследованию погодных условий Средней Азии и Казахстана для понимания факторов влияющих на формирование погодных условий в каждом отдельно взятом районе. Большой объем метеоданных приведенный в труде позволяет более полно понимать динамику погодных условий от месяца к месяцу и в целом за год для прогнозирования метеорологических условий в целях безопасности полетов как по территории, так и по отдельным аэродромам. Настоящая монография базируется на многолетних метеорологических данных аэродромов.</t>
  </si>
  <si>
    <t>Долженко Н.А. 
 Майлянова Е.Н.
 Елубай А.М.</t>
  </si>
  <si>
    <t>Авиациялық метеорология және халықаралық ұшу қауіпсіздігін метеоқамтамасыз ету» пәні бойынша дәрістер курсы</t>
  </si>
  <si>
    <t>«Авиациялық метеорология және халықаралық ұшу қауіпсіздігін метеоқамтамасыз ету» пәні бойынша дәрістер курсы оқу құралы авиациялық персоналды кәсіптік даярлаудың үлгілік бағдарламаларына сәйкес (Қазақстан Республикасы Инвестициялар және даму министрінің 2018 жылғы 5 маусымдағы № 431 бұйрығы) «Авиациялық метеорология», «Авиациялық метеорология және халықаралық ұшу қауіпсіздігін метеоқамтамасыз ету» және «Meteorology» және т.б. курстарды оқып жатқан азаматтық авиация студенттері мен мамандарына ұсынылды. Ұшу қауіпсіздігін қамтамасыз етуге қатысатын авиация персоналын кәсіптік даярлаудың үлгілік бағдарламаларын бекіту туралы Қазақстан Республикасы Көлік және коммуникация министрінің 2013 жылғы 28 қыркүйектегі № 764 бұйрығына өзгеріс енгізу туралы. Осы оқу құралы «Азаматтық авиация академиясы» АҚ-да оқылатын оқу-әдістемелік материалдар мен дәрістерге, сондай-ақ әдебиеттер тізімінде келтірілген әдебиеттерге негізделеді. Оқу құралы пән бойынша ЖОБ және силлабусқа сәйкес дайындалған және барлық оқу нысандарындағы студенттерді даярлауға арналған.</t>
  </si>
  <si>
    <t>Долженко Н. А. Майлянова Е. Н. Елубай А.М.</t>
  </si>
  <si>
    <t>Әуе заңнамасы</t>
  </si>
  <si>
    <t>«Авиациялық қызмет негіздері» курстарын оқитын азаматтық авиация студенттері мен мамандары үшін ұсынылған», «Авиациялық заңнама» және т.б. авиациялық персоналды кәсіптік даярлаудың үлгілік бағдарламаларына сәйкес (Қазақстан Республикасы Инвестициялар және даму министрінің 2018 жылғы 5 маусымдағы № 431 бұйрығы.Ұшу қауіпсіздігін қамтамасыз етуге қатысатын авиация персоналын кәсіптік даярлаудың үлгілік бағдарламаларын бекіту туралы Қазақстан Республикасы Көлік және коммуникация министрінің 2013 жылғы 28 қыркүйектегі № 764 бұйрығына өзгеріс енгізу туралы. Осы оқу құралы «Азаматтық авиация академиясы» АҚ-да оқылатын оқу-әдістемелік материалдар мен дәрістерге, сондай-ақ әдебиеттер тізімінде келтірілген әдебиеттерге негізделеді.</t>
  </si>
  <si>
    <t>Ospanova A.K. , Kolot R.V. (Оспанова А.К., Колот Р.В.)</t>
  </si>
  <si>
    <t>Pathogenic fungi of herbaceous plants found in Akmola and Pavlodar regions</t>
  </si>
  <si>
    <t>The monograph is intended for students and undergraduates majoring in 6B01504 Biology, 6B05101 Biology, 7M05101 Biology.
  The monograph comprehensively studies the pathogenic fungi of herbaceous plants found in Akmola and Pavlodar regions and analyzes their ecological groups.</t>
  </si>
  <si>
    <t>Оспанова А.К.</t>
  </si>
  <si>
    <t>Павлодар облысының ірі өндіріс қалаларындағы ағаш және бұта өсімдіктерінің ауру қоздырғыш саңырауқұлақтары</t>
  </si>
  <si>
    <t>Ғылыми жұмыста экологиялық тұрғыда еліміздегі үлкен алаңдаушылық туғызатын ірі өндірістік қалалардың жасыл желегінің ауруларын зерттеуге арналған. Жоғарғы оқу орындарының студенттері мен оқытушылар қауымына көмекші құрал.</t>
  </si>
  <si>
    <t>Оспанова А.К</t>
  </si>
  <si>
    <t>Ақмола, Павлодар облыстарында кездесетін шөптесін өсімдіктердің ауру қоздырғыш саңырауқұлақтары</t>
  </si>
  <si>
    <t>Монография 6В01504 Биология, 6В05101 Биология, 7М05101 Биология мамандығының студенттеріне, магистранттарына арналған. Монография Ақмола, Павлодар облыстарында кездесетін шөптесін өсімдіктердің ауру қоздырғыш саңырауқұлақтарын жан-жақты зерттеп, экологиялық топтары талданған.</t>
  </si>
  <si>
    <t>Nurzhanova Т.Т., TastemirovaА.Е., Makhmetova D.Т (Нуржанова,Тастемирова, Махметова)</t>
  </si>
  <si>
    <t>Pedagogics of higher education:</t>
  </si>
  <si>
    <t>The authors of the manual Nurzhanova T.T., Tastemirova A.E., Makhmetova D.T. consistently reveal the foundations of higher education pedagogy. The manual presents a brief summary of lectures, methodological instructions for the study of the course, basic and additional literature, as well as questions of midterm control and examination issues. The manual is intended for graduate students studying in the specialty 7M01101 "Pedagogy and Psychology."</t>
  </si>
  <si>
    <t>Нуржанова Т.Т., Тастемирова А.Е.</t>
  </si>
  <si>
    <t>Педагогика Высшей школы</t>
  </si>
  <si>
    <t>В пособии представлены краткое изложение лекций, методические указания по изучению курса, основная и дополнительная литература, а также вопросы промежуточного контроля и экзаменационные вопросы. Пособие предназначено для аспирантов, обучающихся по специальности 7М01101 "Педагогика и психология."</t>
  </si>
  <si>
    <t>Байтанасова Қ. Дәуренбекова Л.</t>
  </si>
  <si>
    <t>Әдеби шығармашылық және мәтін талдау негіздері.</t>
  </si>
  <si>
    <t>Кітапта әдеби шығармашылықтың негізгі мәселелері, мән маңызы, көркем туындыға қатысты саралаулар, олардың ерекшелігі, қаламгер шығармасының сипаты, көркем мәтінді талдау түрлері бүгінгі күн тұрғысынан зерделеу арқылы айқындалды. Бұл еңбек жоғары, арнайы оқу орындарының филолог магистранттарына, студенттеріне арналған.</t>
  </si>
  <si>
    <t>Кенжебек Ақмалайұлы</t>
  </si>
  <si>
    <t>Бейорганикалық байланыстырғыш материалдар</t>
  </si>
  <si>
    <t>Оқу құралында әртүрлі құрылыс материалдары мен өнімдерін дайындауға керек минерал байланыстырғыш заттардың касиеттері және технологиялык негіздері карастырылады. Байланыстырғыш материалдардың қатаю құбылысының физика-химиялық негізі көрсетілген, осы құбылыстарды реттеудің жетілдірілген тәсілдері көрсетілген. Оқу құралында жаңа және композициялық материалдар түрлерінің технологиясы мен қасиетіне ерекше көңіл бөлінеді.
 Оқу құралы «Құрылыс өнімдерін және бұйымдарын өндіретін» мамандықтағы жоғары оқу орынының студенттеріне арналған. Сондай-ақ байланыстырғыш материалдар технологиясы және соның негізінде өнім жасау саласы бойынша жұмыс жасайтын мамандарға пайдалы болуы мүмкін.</t>
  </si>
  <si>
    <t>Кenzhebek Akmalaiuly (Кенжебек Ақмалайұлы)</t>
  </si>
  <si>
    <t>Laboratorial definition of concrete quality</t>
  </si>
  <si>
    <t>In the handbook motivated methods of the building materials test in laboratory on worksite are described. The method of the material test is given for concrete and the labware and instruments are given. The handbook is recommended for students studying on profession "Production of building products and design" and for workmеn of the laboratory and engineering-technical workmen on construction. В справочнике описаны мотивированные методы испытаний строительных материалов в лаборатории на рабочем месте. Приведен метод испытания материала для бетона, а также лабораторное оборудование и инструменты. Пособие рекомендовано студентам, обучающимся по специальности «Производство строительных изделий и проектирование», а также лаборантам и инженерно-техническим работникам на строительстве.</t>
  </si>
  <si>
    <t>Бетонның қасиетін зертханада анықтау</t>
  </si>
  <si>
    <t>Оқу құралында бетон дайындауға керек цементтің, толықтырғыштардың, бетонның қасиеттерін анықтау және құрамын есептеу карастырылады. Бетонға арналған материалдарды тексеру тәсілдері берілген, зертханалық қондырғылар мен аспаптар көрсетілген. Оқу құралы «Құрылыс материалдарын, өнімдерін және бұйымдарын өндіру» мамандықтарындағы студенттерге және тексеру зертхана қызметкерлері мен құрылыстағы инженер-техник қызметкерлеріне ұсынылады</t>
  </si>
  <si>
    <t>Лабораторные определение свойств бетона:</t>
  </si>
  <si>
    <t>В пособии описаны испытания и методы определения свойства основных компонентов бетона, а также свойства и расчета состава композиции для изготовления бетона. Излагаются перечень необходимого оборудования, приборов и приспособлений, методы исследования основных свойств бетонной смеси и бетона.Учебное пособие предназначено для студентов строительных специальностей высших учебных заведений, инженеров-строителей и работников строительных лабораторий.</t>
  </si>
  <si>
    <t>Темірбетон бұйымдарының технологиясы</t>
  </si>
  <si>
    <t>Оқулықта құрылыста көп пайдаланылатын темірбетон бұйымдарының алу технологиясы қарастырылған. Қазіргі темірбетон конструкцияларының технологиясы, тиімді технологиялық тізбектер, негізгі процестердің жұмыс жасау тәртібі, сонымен қатар өндірістік және азаматтық құрылысқа арналған конструкциялар мен бұйымдарды зауытта өндіруді ұйымдастыру сипатталған. Сонымен қатар, шикізаттар мен бетон қоспасын зертханалық жағдайда тексеру жолдары және де бетонның құрамын таңдау жөнінде есептер мен оның шешу жолдары көрсетілген.Оқулықта құрылыс материалдарын дайындайтын мамандықтар бойынша жазылған, 5В073000 «Құрылыс материалдары, бұйымдары және құрамаларын өндіру», сонымен қатар 5В072900 «Құрылыс» мамандықтарындағы бакалавр мен магистранттар дайындауға да арналған</t>
  </si>
  <si>
    <t>Бетонтану</t>
  </si>
  <si>
    <t>Оқулықта құрылыста көп пайдаланылатын бетон материалдарының құрылымы, қасиеттері және оның негізінде жасалатын материалдар мен бұйымдардың қасиеттері, олардың түрленуі, пайдаланылуы қарастырылған. Оқулықта келтірілген әртүрлі бетондардың құрамын анықтау тәсілі оқу процесінде кеңінен қолдануға және де тиімді шешімді қабылдауға мүмкіншілік береді. Оқулықта бетонның маркасы жөнінде түсініктеме берілген. Оқулық бетонтану негіздерін тереңдеп оқуға арналған. Оқулық құрылыс материалдарын дайындайтын мамандықтар бойынша қайтадан өңделіп жазылған, 5В073000 «Құрылыс материалдары, бұйымдары және құрамаларын өндіру», сонымен қатар 5В072900 «Құрылыс» мамандықтарындағы бакалавр мен магистранттар дайындауға арналған.</t>
  </si>
  <si>
    <t>Оқу құралында құрылыста көп пайдаланылатын құрылыс материалдарының алу технологиясы, қасиеттері және оның негізінде жасалатын материалдар мен бұйымдардың қасиеттері және пайдалануы қарастырылған. Оқулық құрылыс мамандықтарын бойынша бакалавр дайындайтын «Құрылыс», «Құрылыс материалдары, бұйымдары және құрамаларын өндіру», сонымен қатар инженерлік жүйе және қоршаған ортаны қорғау мамандықтарындағы бакалавр дайындауға арналған.</t>
  </si>
  <si>
    <t>Кожагулова К.</t>
  </si>
  <si>
    <t>Сборник</t>
  </si>
  <si>
    <t>Сборник заданий по дисциплине «Русский язык» предназначен для студентов 1 курса с казахским языком обучения всех специальностей бакалавриата. Сборник составлен на основе рабочего учебного плана, соответствует требованиям кредитной системы обучения. Выполнение заданий формирует у обучающихся коммуникативную компетенцию</t>
  </si>
  <si>
    <t>Қазақстан Республикасы ішкі әскері терминдерінің қазақша-орысша, орысша-қазақша сөздігі. Казахско-русский русско-казахский словарь терминов внутренних войск РК</t>
  </si>
  <si>
    <t>Сөздікке сабақта және күнделікті әскери қызметте жиі қолданылатын терминдер мен сөз тіркестерінің қазақша-орысша, орысша-қазақша аудармалары енгізілген. Сөздік ҚР ІІМ ішкі әскерлерінің курсанттарына, офицерлеріне, барлық санаттағы әскери қызметшілеріне арналған.</t>
  </si>
  <si>
    <t xml:space="preserve">Кәсіби қазақ тілі </t>
  </si>
  <si>
    <t>«Кәсіби қазақ тілі» оқу құралында курсанттардың оқытушының басшылығымен жүргізетін өздік жұмыстары бойынша 30 сабақ қамтылған. Оқу құралына мәтінді, әскери терминологияны меңгеруге арналған әр түрлі жұмыс түрлері енгізілген. Курсанттардың өздік жұмыстарын орындауға арналған нұсқаулық берілген. Лексикалық, грамматикалық тестілерді, аралық бақылау тапсырмаларын, емтихан сұрақтарының тізімін, курсанттар үшін қажетті іскерлік құжаттардың үлгілерін орындау қарастырылған.Оқу құралы ҚР МЖББС ережелеріне сәйкес типтік оқу бағдарламасы мен ПОӘК негізінде дайындалған.</t>
  </si>
  <si>
    <t>Әскери лексиканың қалыптасуы, мағыналық құрылымы</t>
  </si>
  <si>
    <t>Бұл монография қазіргі заманғы әскери лексиканың қалыптасуын, мағыналық құрылымын талдауға арналған. Көркем шығармаларда кездесетін әскери лексика элементтерінің, сөздіктерден іріктелген түрлі әскери сөздердің жасалу жолдары, дамуы талданады.Қорғаныс саласында қызмет етіп жатқан азаматтардың мемлекеттік тілдегі әскери терминдерді меңгеруіне, қазақ тілін әскери мамандыққа қатысты оқытуға, оқыту сапасын жақсартуға мүмкіндік береді. 
 Зерттеу жұмысының материалдарын арнаулы курстарды оқытқанда, лексикология мен терминологияға байланысты пәндерді жүргізгенде, әдеби тіл тарихына байланысты дәрістер оқығанда, лексикографиялық және терминографиялық сөздіктерді түзгенде пайдалануға болады. Автордың бұл зерттеу еңбегі жоғары оқу орындарының оқытушылары мен студенттеріне, сондай-ақ көпшілік қауымға арналады.</t>
  </si>
  <si>
    <t>Қазақ тіліндегі әскери терминдер: қалыптасуы, құрылымы, дамуы</t>
  </si>
  <si>
    <t>Монография қазақ тіліндегі әскери терминдердің қалыптасуын, құрылымын дамуын талдауға арналған. Көркем шығармаларда кездесетін әскери лексика элементтерінің, сөздіктерден іріктелген түрлі әскери сөздердің жасалу жолдары талданады.Қорғаныс саласында қызмет етіп жатқан азаматтардың мемлекеттік тілдегі әскери терминдерді меңгеруіне, қазақ тілін әскери мамандыққа қатысты оқытуға, оқыту сапасын жақсартуға мүмкіндік береді. Зерттеу жұмысының материалдарын арнаулы курстарды оқытқанда, кәсіби қазақ тілі пәнінің сабақтарында, лексикология мен терминологияға байланысты пәндерді жүргізгенде, әдеби тіл тарихына байланысты дәрістер оқығанда, лексикографиялық және терминографиялық сөздіктерді түзгенде пайдалануға болады. Автордың зерттеу еңбегі әскери оқу орындарының қызметшілеріне, офицерлеріне, курсанттарына, жоғары оқу орындарының оқытушылары мен студенттеріне, сондай-ақ көпшілік қауымға арналады.</t>
  </si>
  <si>
    <t>Қазақ тіліндегі әскери лексика:</t>
  </si>
  <si>
    <t>Бұл монография қазақ тіліндегі әскери лексиканы талдауға арналған. Көркем шығармаларда кездесетін әскери лексика элементтерінің, сөздіктерден іріктелген түрлі әскери сөздердің жасалу жолдары, дамуы талданады.
 Зерттеу жұмысының материалдарын арнаулы курстарды оқытқанда, лексикология мен терминологияға байланысты пәндерді жүргізгенде, әдеби тіл тарихына байланысты дәрістер оқығанда, лексикографиялық және терминографиялық сөздіктерді түзгенде пайдалануға болады. Ұсынылып отырған монография ҚР МЖБС ережелеріне сәйкес типтік оқу бағдарламасы мен оқу жұмыс бағдарламасы негізінде дайындалған.</t>
  </si>
  <si>
    <t>каз/рус/нем</t>
  </si>
  <si>
    <t>Кожагулова Қ., Мәжиева Ж.</t>
  </si>
  <si>
    <t>Әскери терминдердің сөздігі. Словарь военных терминов. Militärwörterbuch</t>
  </si>
  <si>
    <t>Сөздікке ҚР ІІМ ішкі әскерлерінің Петропавл Жоғары әскери училищесі мамандықтары бойынша сабақта және күнделікті әскери қызметте жиі қолданылатын терминдер мен сөз тіркестерінің қазақша, орысша, немісше аудармалары енгізілген. Сөздік курсанттарға, офицерлерге, барлық санаттағы әскери қызметшілерге арналған.</t>
  </si>
  <si>
    <t>Кожагулова К, Әбдірахманова Н.</t>
  </si>
  <si>
    <t>Әскери қызметшілерге арналған қазақ тілі</t>
  </si>
  <si>
    <t>Оқу құралына әскери қызметшілердің мемлекеттік тілінен білімдерін толықтыру үшін мәтіндер мен түрлі жаттығулар, грамматика, лексика, тіл дамыту жүйесі арқылы беріледі. Сонымен қатар Қазақстан Республикасы, ішкі әскері, әскери пәндер бойынша мағлұмат жинақталған оқу құралы бастауыш топтағы әскери қызметшілер мен жалғастырушы топтағы әскери қызметшілерге, оқытушылар мен курсанттарға, жалпы оқушы қауымға арналған.</t>
  </si>
  <si>
    <t>Русский язык: практические задания 
 уровень В1</t>
  </si>
  <si>
    <t>практические задания</t>
  </si>
  <si>
    <t>Практические задания по дисциплине «Русский язык» предназначены для студентов 1 курса с казахским языком обучения всех специальностей бакалавриата. Задания составлены на основе Типовой программы МОН РК - 2018 г. по дисциплине цикла ООД «Русский язык» и рабочего учебного плана. Практические задания к текстам направлены на развитие четырех видов речевой деятельности: чтение, письмо, аудирование, говорение в соответствии с уровневой подготовкой В1.</t>
  </si>
  <si>
    <t>Курсанттарға қазақ тілін оқыту әдістемесі</t>
  </si>
  <si>
    <t>Автордың «Курсанттарға қазақ тілін оқыту әдістемесі» атты оқу-әдістемелік құралы қазақ тілін оқытудың теориясы мен әдістемесін, сондай-ақ әдістері мен тәсілдері, сабақ, оның түрлері мен құрылымын теориялық тұрғыдан толықтыра түседі.
 Оқу-әдістемелік құралда берілген практикалық сабақтардың мазмұны, сабақ құрылысы мен талдау үлгілері маңызды болып табылады. Жоғары оқу орындарында қазақ тілін оқыту әдістемесі курсы бойынша оқытылатын дәрістерге қосымша материал бола алады. Еңбектің өзектілігі, маңыздылығы және практикалық құндылығы жоғары. Оқу-әдістемелік құралы талапқа сай орындалып, мектеп мұғалімдері мен оқушылардың қажеттіліктерін толық өтей алады. Әскери оқу орындарының оқытушыларына, курсанттарына, сондай-ақ көпшілік қауымға арналады.</t>
  </si>
  <si>
    <t>Бекешов С.</t>
  </si>
  <si>
    <t>Қазақтың дәстүрлі ағаш ою өнері</t>
  </si>
  <si>
    <t>История, этнология</t>
  </si>
  <si>
    <t>Археология</t>
  </si>
  <si>
    <t>Монография қазақ ағаш ою шеберлерінің шығармашылық мұрасын зерттеуге арналған. Жұмыста ағаш ою және өңдеу сәндік-тұрмыстық қажеттіліке арналған бұйымдар (шаруашылық бұйымдар, үй жиһаздары, ыдыс-аяқ) негізінде ашып көрсетіледі. Зерттеу жұмсында автордың Қазақстанның көптеген өңірінде жүргізген (1998-2002 жылдар) экспедициясының нәтижелері мен республикамыздың облыстық тарихи-өлкетану, мектеп мұражайлар қорында жинақталған материалдар қамтылған. Аталмыш еңбектің ағаш ою шеберлігінің бүкіл қазақ дәстүрлі өнерінің генезисін танып-білуде, әрі ою-өрнек эволюциясын, жалпы ою өнерін түсінуде маңызы зор. Зерттеуде 190-нан астам иллюстрация (карта-схемалар, фотосуреттер, жіктеу кестесі) берілген. Монография этнолог-мамандарға, археологтарға, тарихшыларға, мәдениеттанушыларға, тарих және бейнелеу мамандықтарының студенттеріне, музей қызметкерлеріне, сондай-ақ қазақ тарихын жетік үйренгісі келетін жалпы оқырман қауымға арналған.</t>
  </si>
  <si>
    <t>Свидерская Д.С.</t>
  </si>
  <si>
    <t>Проведение Дегустационного анализа пищевых продуктов</t>
  </si>
  <si>
    <t>В учебном пособии представлена характеристика органолептической оценки качества пищевых продуктов, изложены правила и порядок проведения дегустационного анализа, требования к комиссии и помещениям. Рассмотрена классификационная характеристика эксперта-аудитора, изложены методы определения порога сенсорной чувствительности для получения наиболее объективного и точного впечатления о качестве продуктов.
 Приведены учебные материалы о проведении дегустационного анализа пищевых продуктов, для возможности выявления потребительского отношения, общего уровня качества в зависимости от используемого сырья, применяемых технологических параметров и режимов хранения. Пособие предназначено для специалистов пищевой промышленности, занимающихся разработкой новых продуктов питания, изучением влияния отдельных ингредиентов на качественные характеристики готового продукта, определением сроков и условий хранения и выбором упаковочного материала. Может быть использовано в работе студентов, магистрантов и молодых ученых.</t>
  </si>
  <si>
    <t>Игенбаева Р.Т., Назарова С.А., Есмаханова У.А.</t>
  </si>
  <si>
    <t>Мектепке дейінгі педагогика</t>
  </si>
  <si>
    <t>Оқу құралында Қазақстан Республикасындағы мектепке дейінгі білім берудің заманауи жүйесіне талдау жүргізілген, мектепке дейінгі педагогиканың мақсаты, міндеттері, функциясы мектепке дейінгі педагогиканың қалыптасу тарихы, мектеп жасына дейінгі балаларды тәрбиелеудің педагогикалық процесінің мазмұны, мектепке дейінгі білім беру мекемелеріндегі педагогикалық іс-әрекет сипатталған. Сонымен қатар, мектеп жасына дейінгі баланың ғылыми зерттеу объектісі және тәрбие субъектісі ретіндегі ерекшеліктері, мектепке дейінгі білім берудің білім беру үдерісіндегі рөлі мен орны туралы жүйелі түсінік берілген.Оқу құралы педагогикалық колледждер мен университеттердің оқытушыларына мен білім алушыларына, мектепке дейінгі білім беру ұйымдарының практикалық қызметкерлеріне және мектепке дейінгі балалар педагогикасы мен мектепке дейінгі білім беру мәселелеріне қызығушылық танытқан барша оқырманға арналған.</t>
  </si>
  <si>
    <t>Буркитбаева А.</t>
  </si>
  <si>
    <t>Поэзия және дәуір шындығы</t>
  </si>
  <si>
    <t>Бұл еңбекте қазақ халқының елдік тарихындағы ұлттық поэзияның рөлі ғылыми-теориялық, сыни-сараптамалық тұрғыдан талданады. Зерттеу жұмысында ХҮІІІ ғасыр мен ХХ ғасыр аралығында өмір кешкен жеке авторлардың туындыларындағы елдік пен адамгершілік мәселелері қарастырылатындықтан, аталған дәуірлердегі қазақ ұлтының басынан кешкен тарихи жағдайы сол дәуір әдебиетімен байланыстырыла зерделенiп, адамгершілік сынды құнды қасиеттерді өмiр бойы ту етiп көтерген сөз зергерлерiнiң шығармалары ғылыми түрде сарапталады.Кітап әдебиеттанушы мамандарға, жоғары оқу орындарының магистранттары, студенттеріне арналған.</t>
  </si>
  <si>
    <t>"Қазақ тілі" пәнінен бақылау тапсырмаларының жинағы</t>
  </si>
  <si>
    <t>Оқу құралында «Қазақ тілі» пәні бойынша студенттерге танымдық, грамматикалық, салт-дәстүр, көркем әдебиет, өнер, мәдениет тақырыбын қамтыған тест тапсырмалары қарастырылады. Студенттердің сауатты жазуын, оқуын қадағалау мақсатында грамматикалық түсініктер де беріліп отырады. Тапсырмалар орыс тобында оқитын студенттерге жеңілден ауырға қарай, студенттердің тіл білу деңгейіне қарай лайықталған.Оқу құралы жоғары оқу орындарының орыс тобында оқитын студенттерге, жалпы қазақ тілін үйренушілерге арналады.</t>
  </si>
  <si>
    <t>Сугиров Д.У., Оспанова С.М.</t>
  </si>
  <si>
    <t>Энергосберегающие технологии
 изготовления металлоконструкций со стержневыми элементами</t>
  </si>
  <si>
    <t>В монографии анализируется различные сварные меллические конструкции. Изучены конструкции арматурных каркасов круглой, горячекатаной, холоднокатаной, холодносплющенной стали периодического профиля. В процессе сварки установлено возможности выплесков влияющих на прочность сварного соединения, и связанные с большими потерями энергии. Это явление принято в качестве показателя качества процесса сварки. Описан процесс нагрева контактной сваркой перекрещивающихся круглых стержней. Установлено, что чем выше ток, тем относительно позже наступает предельное состояние, тем меньше длительность сварки и меньше возможность перегрева околоконтактной области. Разработаны вопросы рациональной технологии контактной сварки арматуры железобетона. Определены параметры режима электроконтактной сварки перекрещивающихся круглых стержней. Публикация может заинтересовать широкий круг читателей, заинтересованных в проблеме изучения энергосберегающих технологий изготовления металлоконструкций со стержневыми элементами, в том числе научных сотрудников, преподавателей и студентов высших учебных заведений в области энергосбережения.</t>
  </si>
  <si>
    <t>Негимов С.</t>
  </si>
  <si>
    <t>Малик Габдуллин (в 2-х т.)</t>
  </si>
  <si>
    <t>Книга профессора Евразийского национального университета им. Л.Н.Гумилева, доктора филологических наук, профессора С.Негимова посвящена героической жизни и творчеству Героя Советского Союза, академика Академии педагогических наук СССР, Заслуженного деятеля науки Казахской ССР, доктора филологических наук, профессора, крупного знатока народной литературы, писателя, публициста, военного мемуариста Малика Габдуллина (1915-1973). В ней рассказано о его детстве, студенческом и аспирантском периоде жизни, о мужестве, отважных действиях при защите Москвы во время Великой Отечественной войны. Огромный вклад в национальное литературоведение, фольклористику, педагогическую и психологическую науки, большое эпистолярное наследие, творческая биография Малика Габдуллина как заслуженного деятеля повествуются на основе богатых литературно-исторических архивных материалов и воспоминаний современников.Образцовая жизнь такого замечательного человека, несомненно, никого не оставляет равнодушной. Книга адресована литераторам, преподавателям и студентам высших и средних специальных учебных заведений, а также широкой аудитории читателей.</t>
  </si>
  <si>
    <t>Нұрымова Р.Д., Тохетова Л.А., Байжанова Б.Қ., Нұрғалиев Н.Ш., Бекенбаева І.Ж.</t>
  </si>
  <si>
    <t>Өсімдік қорғаудың қазақша-ағылшынша-орысша анықтамалық сөздігі. (2 томда)</t>
  </si>
  <si>
    <t>Үш тілдегі анықтамалық сөздікте мәдени өсімдіктердің саңырауқұлақ, вирустық және бактериялық ауруларының атаулары, сондай-ақ фитопатология, бактериология, вирусология және өсімдіктерді қорғаудың жалпы мәселелері бойынша терминдері жарияланған. Атаулары, аурулар мен терминдер орыс, ағылшын және қазақ тілдерінде берілген. Ауру қоздырғыштарының атаулары латын тілінде берілген. Өсімдіктерді қорғау жөніндегі терминдер анықтамалық-сөздік өсімдіктерді қорғауда қолданылатын алфавиттік тәртіппен орналасқан терминдер мен анықтамаларды қамтиды.
 Ұсынылып отырған оқу құралы 6В08171 - «Агрономия», 7М08172-«Өсімдік шаруашылығы» білім беру бағдарламасының білім алушыларына практиканың кең шеңберлеріне арналған анықтамалық сөздік болып табылады.</t>
  </si>
  <si>
    <t>Жылқыбаева М.С.</t>
  </si>
  <si>
    <t>Оқy-әдістемелік құрал қазақ тілі мен әдебиеті мамандығында оқитын білім алушыларға қазіргі қазақ тілінің синтаксис саласын кәсіби деңгейде оқытyға арналған. Типтік бағдарлама мазмұнына сәйкес синтаксистің барлық салалары (сөз формалары, сөз тіркесі, сөйлем және мәтін синтаксисі) қарастырылған. Оқy құралы стyденттер мен магистранттарға, мектеп, колледж оқyшыларына қосымша көмекшілік қызмет атқарады.</t>
  </si>
  <si>
    <t>Озекбаева Н.</t>
  </si>
  <si>
    <t>Научный стиль речи</t>
  </si>
  <si>
    <t>Пособие содержит теоретический и практический материал: в теоретическом разделе представлен необходимый объем знаний о научном стиле речи; в практическом - система работы по основному курсу русского языка, включающая в себя медицинские тексты и микротексты, комплекс упражнений, систему тестовых заданий, а также вопросы для самопроверки. Составленные задания и упражнения, носят дифференцированный, интерактивный характер и направлены на самостоятельное выполнение студентами. Пособие предназначено для студентов национальных групп медицинских вузов (бакалавриат).</t>
  </si>
  <si>
    <t>Русский язык, уровень С1 (в 2-х т.)</t>
  </si>
  <si>
    <t>Пособие содержит теоретический и практический материал: в теоретическом разделе даны сведения об основных функциях языка, видах и формах речи, тексте как ведущей единицы общения; о функционально-смысловых типах и функциональных стилях речи; представлен необходимый объем знаний о научном стиле речи об основах компрессии научных текстов; включает материалы по деловой коммуникации в устной и письменной форме; в практическом - система работы по основному курсу русского языка, включающая в себя тексты и микротексты по туризму, комплекс упражнений, систему тестовых заданий, а также вопросы для самопроверки. Составленные задания и упражнения, носят дифференцированный, интерактивный характер и направлены на самостоятельное выполнение студентами.
  Пособие предназначено для студентов национальных групп, обучающиеся по специальности «Туризм» (бакалавриат).</t>
  </si>
  <si>
    <t>Электроника и схемотехника с основами моделирования</t>
  </si>
  <si>
    <t>«Өндіріс электроника» пәні бойынша оқу құралы 5В071900 - «Радиотехника электроника және телекоммуникациялар» мамандығының жұмыс оқу жоспарына сәйкес дайындалған. Оқу құралында сұлбатехникасының негізгі электрондық құрылғылар қарастырылады. Осы оқу құралында келтірілген ақпараттар «Сұлбатехникасының электрондық құрылғылары» пәнін дербес түрде игеруге мүмкімдік береді. Келтірілген оқу құралы 5В071900 - «Радиотехника электроника және телекоммуникациялар», 5В071800 - «Электрэнергетика» және басқа мамамдығында оқитын суденттерге кажетті теориялық материал болып табылады.</t>
  </si>
  <si>
    <t>Электроника және схемотехника модельдеу негіздерімен</t>
  </si>
  <si>
    <t>Токопараметрические преобразователи электроэнергии с широтным регулированием</t>
  </si>
  <si>
    <t>В монографии рассмотрены преобразователи ,имеющие крутопадающую внешнюю характеристику , с возможностью широтного регулирования тока нагрузки и улучшенными энергетическими показателями;использование рассмотренных преобразователей эффективно для энергоемких потребителей электротехнологии. 
 Реэультаты монографии могут быть применены на практике при разработке источников питания, а так же использованы студентами энергетических специальностей</t>
  </si>
  <si>
    <t>Мендыбаев С.А., Исенов С.С., Сулейменова Г.О.</t>
  </si>
  <si>
    <t>Өндіріс электроника</t>
  </si>
  <si>
    <t>Байбатша Ә.Б., Бетехтин А.Г.</t>
  </si>
  <si>
    <t>Минералогия курсы 1 том (2 томда)</t>
  </si>
  <si>
    <t>Үш рет басылып шыққан және көптеген шетел тілдеріне аударылған бұл оқулық минералогия бойынша ең қажет құрал болған және болып қала береді де. Бұл басылым минимал өзгертулермен және толықтырулармен баспаға даярланған. Толықтырулар минералогияның және шекаралас ғылымдардың дамуынан туындаған деректердің жаңаруына байланысты. Минералдар туралы жалпы сипатты мәліметтер нақтыланған, Минералдардың кристалдық құрылымына және химизмінің ерекшеліктеріне, олардың морфологиясына және зерттеу әдістеріне арналған тараулар кеңейтілген. Бірқатар минералдардың кристалхимиялық формулаларына түзетулер енгізілген, симметриясының нүктелік және кеңістіктік топтарының халықаралық символдары келтірілген. Барлық тараулары бойынша ұсынылатын әдебиеттер тізімі жаңартылған және толықтырылған.Геология мамандықтарында оқитын студенттер үшін және минералогияға қызығатындардың барлығына.</t>
  </si>
  <si>
    <t>Минералогия курсы 2 том (2 томда)</t>
  </si>
  <si>
    <t>Үш рет басылып шыққан және көптеген шетел тілдеріне аударылған бұл оқулық минералогия бойынша ең қажет құрал болған және болып қала береді де. Бұл басылым минимал өзгертулермен және толықтырулармен баспаға даярланған. Толықтырулар минералогияның және шекаралас ғылымдардың дамуынан туындаған деректердің жаңаруына байланысты. Минералдар туралы жалпы сипатты мәліметтер нақтыланған, Минералдардың кристалдық құрылымына және химизмінің ерекшеліктеріне, олардың морфологиясына және зерттеу әдістеріне арналған тараулар кеңейтілген. Бірқатар минералдардың кристалхимиялық формулаларына түзетулер енгізілген, симметриясының нүктелік және кеңістіктік топтарының халықаралық символдары келтірілген. Барлық тараулары бойынша ұсынылатын әдебиеттер тізімі жаңартылған және толықтырылған. Геология мамандықтарында оқитын студенттер үшін және минералогияға қызығатындардың барлығына.</t>
  </si>
  <si>
    <t>Тарихи геология және палеонтология негіздері</t>
  </si>
  <si>
    <t>Оқу құралында Жердің өте ұзақ тарихына қатысты (4,6 млрд жыл) қазіргі көзқарастар – оның қабықтарының дамуы, атмосфера мен гидросфераның пайда болуы, мұхиттық және континенттік жер қыртысының қалыптасуы мен дамуы, тіршіліктің пайда болуы мен дамуы сипатталған. Палеонтология туралы мәліметтер берілген. Геологиялық уақыт бөліктемелері: акрондар, эондар, эралар мен дәуірлердің жіктемесі, оларды зерттеудің тарихи геологиялық, стратиграфиялық және палеогеографиялық әдістері қарастырылған. Литосфералық тақталар қозғалысын сараптау негізінде суперконтиненттердің түзілуі мен жеке континенттерге ыдырауы, олардың палеотектоникалық, полеогеографиялық, климаттық және биогеографиялық жағдайлары қарастырылып, ауқымында пайдалы қазбалардың шоғырлану заңдылықтары мен орналасуы көрсетілген. Қазақстанның Жер тарихындағы геологиялық жағдайы мен дамуы туралы деректер берілген.</t>
  </si>
  <si>
    <t>Байбатша Ә.Б., Мустапаева С.Н.</t>
  </si>
  <si>
    <t>Палеонтология курсы</t>
  </si>
  <si>
    <t>Кітапта палеонтология курсының мазмұны, оның шешетін мәселелері және шектес пәндермен байланысы туралы қысқаша мәліметтер баяндалған; организмдердің жіктелімі, аталымы және жүйеленуі қарастырылған. Омыртқасыз жәндіктердің бейнесін сипаттауға айтарлықтай көңіл бөлінген. Омыртқалы жануарлар және өсімдіктер туралы қысқаша деректер келтірілген.Кітап жоғары оқу орындарының геология және пайдалы қазба кенорындарын барлау мамандығы студенттеріне арналған. Кен ісі және мұнай-газ ісі мамандықтары студенттеріне де пайдалануға болады.</t>
  </si>
  <si>
    <t>Геоэкология (2 томда)</t>
  </si>
  <si>
    <t>Оқулық геоэкологияның қалыптасуын, жалпы табиғи ортаны қорғаудың тарихын, қажеттілігі мен салаларын, геологиялық ортаның экологиялы проблемаларын, биосфера туралы ілім мен адам экологиясын, табиғи геологиялық процестердің қоршаған ортаға ықпалы мен оның мысалдарын, геологиялық орта мен техносфераның өзара әрекетін, геологиялық ортаға техногендік әрекеттер ықпалын бағалауды, топырақты қорғауды, геоэкологиялық зерттеу әдістері мен карталауды, Қазақстан ауа және су алаптарының антропогендік ластануын, литосфераға антропогендік ықпалды, кен өнеркәсібі мекемелерінің ластауын, радиологиялық ластануды, қоршаған ортаның радиобелсенді ластануын, кеншілер мен олар тұратын кенттерідегі адамдардың кәсіптік ауруларының сипатын, ядролық сынақ полигондарын, оның ішінде Семей полигонының сипаттамасын, геологиялық ортаға комплексті антропогендік ықпалды қамтиды.</t>
  </si>
  <si>
    <t>Туленова Х.Б.</t>
  </si>
  <si>
    <t>Гимнастика и методика преподавания</t>
  </si>
  <si>
    <t>Учебное пособие составлено в соответствии с программой по дисциплине «Физическая культура» для высших учебных заведений, где рассматриваются вопросы управления тренировочным процессом, техники, методики обучения и подготовки к соревнованиям.В пособии представлена подробная структура урока гимнастики, методика обучения соответствующими средствами (ОРУ, акробатика, упражнения на гимнастических снарядах).Настоящее пособие позволит студентам факультетов физического воспитания педагогических и технических вузов, а также преподавателям физического воспитания эффективнее освоить все средства и методы гимнастики.</t>
  </si>
  <si>
    <t>Лёгкая атлетика и методика преподавания</t>
  </si>
  <si>
    <t>Учебное пособие составлено в соответствии с программой по дисциплине «Физическая культура» для высших учебных заведений, где рассматриваются вопросы управления тренировочным процессом, техники, методики обучения и подготовки к соревнованиям. Учебное пособие рекомендовано студентам, магистрантам, преподавателям, а также инструкторам - методистам.</t>
  </si>
  <si>
    <t>Жанбыршина Н.Ж.</t>
  </si>
  <si>
    <t>Семеноводство столовых корнеплодов в сухостепной зоне Северного Казахстана</t>
  </si>
  <si>
    <t>В пособии приведены классификация корнеплодных культур, их происхождение, особенности роста развития. Описаны условия произрастания корнеплодных культур, дана технология их возделывания к конкретным почвенно-климатическисм условиям Северного Казахстана учетом новейших научных и производственных достижений. Организация семеноводства столовых корнеплодов: с задачи производство семян и посадочного материала овощных растений. Учебное пособие предназначено для студентов высших учебных заведений сельскохозяйственного направления агрономического профиля, а также специалистам предприятий агропромышленного комплекса, крестьянских и фермерских хозяйств.</t>
  </si>
  <si>
    <t>Жүсіпов А.Е.</t>
  </si>
  <si>
    <t>Қазіргі тіл білімідегі қайшылық: философиялық, логикалық, мәдениеттанымдық, әлеуметтанымдық, экстра-, этнолингвистикалық сипаты. 1 том</t>
  </si>
  <si>
    <t>Бұл еңбек қазіргі казақ тіліндегі қайшылық мәселесіне арналған. Қайшылықтың прагматикасы мен смантиткасы мәдениет пен тіл тоғысында түрлі қырынан қарастырылған. Еңбек төрт тараудан тұрады. Алғашқы тарауда қайшылықтың туындау табиғаты, философиялық, қисындық, психологиялық негізі және жалпы тіл біліміндегі орны жан-жақты талданған. Екінші тарау тілдесу кезіндегі жэне қазақ тіліндегі қайшылықтың арасындағы ұқсастық пен айырмашылық сараланған. Бұл тарауда кайшылықтың лексикалық қыры, прагматикалық қайшылық, парадокстық орны, тіл білімдегі, тілдесім кезіндегі ауытқушылықтан туындаған қайшылық баяндалып талданған. Үшінші тарау қайшылықтың стилистикалық қырына арналған. Қайшылықтың тұрақты тіркес, паремиологиядағы көрінісі жан-жақты талданып сипатталған. Төртінші тарауда лексикалық грамматикалық, прагматикалық қыры лингвомәдениеттанымдық сипатымен нақты тілдік бірлік көмегімен қайшы тілдік және риторикалық тұлға арқылы қазақ тіл білімінде алғашқы рет сипатталған.</t>
  </si>
  <si>
    <t>Қазіргі тіл білімідегі қайшылық: философиялық, логикалық, мәдениеттанымдық, әлеуметтанымдық, экстра-, этнолингвистикалық сипаты. 2 том</t>
  </si>
  <si>
    <t>Қазіргі тіл білімінде қайшылық қисындық терминімен беріліп жүрген. Аталмыш жұмыста алғашқы рет аллофрония деген тілдік термин басшылыққа алынып, осы мәселе жан-жақты талданды. Автор қайшылыққа басқа қырынан қарау қажет екендігін, аллофронияның сан алуан түрінің қазақ тілін байытудағы орны зор екенін атап өтеді. Еңбек философия, логика, мәдениетану, әлеуметтану саласындағы «қайшылық» терминіне қатысты түсінікті талдаушы, тілді зерттеуші, жоғары оқу орны филология факультеті студенттеріне стилистика, тіл мәдениеті, мәтінге лингвистикалық талдау жасау, лексикология пәндеріне қосымша құрал ретінде пайдалануға қажет деп санаймыз.</t>
  </si>
  <si>
    <t>Захан С., Сейітқажы Ж.</t>
  </si>
  <si>
    <t>Мал және аң терілері шикізатының тауартануы</t>
  </si>
  <si>
    <t>Оқулықта жануарлар терісінің биологиялық және тауарлық қасиеттері, тері шикізатын алғашқы өңдеу, сапасын сақтап, қорғау тәсілдері қарастырылған. Сонымен қатар былғарылық және тондық шикізат түрлері мен мамықты-үлпек жүнді бағалы аң терілерін стандарттау, сапасын бағалау мәселелеріне қатысты тақырыптар қамтылып, тері шикізатын өндірістік өңдеудің технологиялық үрдістері жөнінен алғашқы мағлұматтар берілген. Оқулық аңшылықтану, мал шаруашылығы өнімдерін өндіру және өңдеу технологиясы мен тауартану мамандықтары бойынша оқитын жоғарғы оқу орындарының студенттеріне арналған.</t>
  </si>
  <si>
    <t>Мукушев Б.А.</t>
  </si>
  <si>
    <t>Сборник задач по курсу общей физики (механика)</t>
  </si>
  <si>
    <t>Учебное пособие содержит задачи из механики курса общей физики. Задачи сопровождаются анализом их физического содержания и подробным решением. Содержание задачи соответствует государственному стандарту и программе по физике для вузов. Большинство физических задач относятся к виду повышенной трудности. Ряд задач был составлен автором. Пособие состоит из семи глав, где приведены основные законы и формулы и представлены задачи для самостоятельной работы. Учебное пособие предназначено для школьников старших классов, студентов, магистрантов и преподавателей вуза, а также лиц, занимающихся самообразованием.</t>
  </si>
  <si>
    <t>Поведенческая экономика в индустрии туризма Казахстана</t>
  </si>
  <si>
    <t>Туризм, экономика</t>
  </si>
  <si>
    <t>Учебное пособие включает 2 раздела: первый - теоретические вопросы поведенческой экономики; второй - практические аспекты поведенческой экономики в индустрии туризма Республики Казахстан. Учебное пособие дополняют фактический и статистический материалы, описание и анализ различных экспериментов, которые наглядно иллюстрируют изучаемый материал.Для студентов, магистрантов и всех желающих изучить вопросы поведенческой экономики.</t>
  </si>
  <si>
    <t>Бегалина А.А.</t>
  </si>
  <si>
    <t>Биологические особенности и технология возделывания льна масличного в условиях Северного Казахстана</t>
  </si>
  <si>
    <t>В учебном пособии по льну масличному, приведены биологические особенности и теоретические основы интенсивной технологии, способствующих получению максимально возможного уровня урожайности. Вопросы составлены в соответствии с типовой учебной программой по специальности 050801 - Агрономия.</t>
  </si>
  <si>
    <t>Амралин А.О., Бегалина А.А., Карипов Р.К.</t>
  </si>
  <si>
    <t>Гербология</t>
  </si>
  <si>
    <t>Оқу құралы агрономия саласының «5В080100-Агрономия», «5В081100-Өсімдіктерді қорғау және карантині» және «5В080800-Топырақтану және агрохимия» мамандықтарында оқитын, ауыл шаруашылығы жоғары оқу орындары мен колледж студенттеріне арналған, сонымен қатар агроөндірістік кешен, шаруа қожалықтары мен фермер шаруашылықтары қызметкерлеріне де ақпарат көзі болып табылады.</t>
  </si>
  <si>
    <t>Жұмағұлов И.И., Бегалина А.А., Жұбанышов Ә.Ж.</t>
  </si>
  <si>
    <t>Агрономия негіздері</t>
  </si>
  <si>
    <t>Оқу құралы «5В090300 - Жерге орналастыру», «5В012000 - Кәсіби білім беру» және «5В080600-Аграрлық техника және технология» мамандықтарында оқитын, ауыл шаруашылығы жоғары оқу орындары мен колледж студенттеріне, сонымен қатар агроөндірістік кешен, шаруа қожалықтары мен фермер шаруашылықтары қызметкерлеріне де арналған.</t>
  </si>
  <si>
    <t>Амралин А.У., Бегалина А.А.</t>
  </si>
  <si>
    <t>Егіншілік</t>
  </si>
  <si>
    <t>Оқу-әдістемелік кешен</t>
  </si>
  <si>
    <t>Оқу әдістемелік кешен 2006 жылғы «Егіншілік» пәнінің типтік – оқу бағдарламасына сәйкес құрастырылған.Оқу әдістемелік кешені С.Сейфуллин атындағы Қазақ агротехникалық университетінің 5В080100 «Агрономия» мамандығының студенттеріне арналған</t>
  </si>
  <si>
    <t>Сеитов Н., Аршамов Я.К.</t>
  </si>
  <si>
    <t>Региональная геология</t>
  </si>
  <si>
    <t>Учебное пособие «Регональная геология» подготвлено в соответствии с содержанием ГОСО РК, квалификационной характеристикой, типовой программой и учебным планом образовательной программы «Геология и разведка месторождений полезных ископаемых». В нем раскрывается основное содержание курса, предусматривающее ознакомить обучающихся с особенностями геологического строения, историей геологического развития, закономерностями распространения месторождений полезных ископаемых в пределах обширной территории, занимаемой странами ближнего зарубежья (СНГ и Балтии). Учебное пособие предназначено для существенного расширения профессионального кругозора будущих геологов, что будет способствовать им успешно использовать полученные в рамках данного курса знания в своей профессиональной деятельности по изучению геологии и проведению поисков и разведки месторождений полезных ископаемых. Знание особенностей геологического строения территории стран, расположенных по соседству с республикой, даст возможность студентам провести сравнительное изучение тектонических структур республики с соседствующими и более качественно решить профессиональные задачи по установлению закономерностей развития структур различных рангов и распространения в них месторождений полезных ископаемых.</t>
  </si>
  <si>
    <t>Аршамов Я. К.</t>
  </si>
  <si>
    <t>Пайдалы қазба кенорындарын геохимиялық іздеу әдістері</t>
  </si>
  <si>
    <t>«Пайдалы қазба кенорындарын геохимиялық іздеу әдістері» оқу құралы ҚР ЖМБСТ талаптарына, «Геология және пайдалы қазба кенорындарын барлау» мамандығының (бакалавриат) типтік және жұмыс жоспарларына, сол сияқты пәннің оқу бағдарламасына сәйкес жасақталған. Оқу құралы атаулас оқу пәні бойынша студенттерге берілуі тиіс білім мазмұнын ашып көрсететін оқу курсы тарауларын түгелдей қамтиды.Оқу құралының мазмұнында геологиялық барлау жұмыстарының әртүрлі сатыларындағы кенорындарды геохимиялық әдіспен іздеудің маңыздылығы мен мүмкіндігі көрсетілген. Пайдалы қазба кенорындарын іздеудің геохимиялық әдістерінің теориялық негіздері литогеохимиялық, гидрогеохимиялық, биогеохимиялық және атмогеохимиялық іздеу әдістері белгілі реттілікпен сипатталған. Алғашқы ореолдардың, қайта түзілген ореолдардың және шашырау ағындарының ерекшеліктерін пайдалы қазба кенорындарын іздеудегі пайдалану мүмкіндіктері көрсетілген. Оқу құралы геологиялық мамандықтар бойынша білім алатын студенттерге, магистранттарға және де геология саласы бойынша қызығушылық танытатын өзге де барша оқырмандарға арналған.</t>
  </si>
  <si>
    <t>Кайкен Ж.Б., Тахтаева Р.Ш Джандыбаева З. С</t>
  </si>
  <si>
    <t>Кіші және үлкен экономикалардың талдауы</t>
  </si>
  <si>
    <t>Оқулықта алғашқылардың бірі болып қазақ тілінде кіші (микро) және үлкен (макро) экономикалардың негізгі тараулары берілген. Қайталанбау ойластырылып кейбір тараулардың мазмұнын оқу үшін бұрын шығарған кейбір экономикалық пәндердің оқулықтары ұсынады. Оқулық экономика саласындағы басшы, мамандарға, доктарант, магинстрант, жоғарғы, арнайы орта оқу орындарының ұстаздарына, жоғары оқу орындарының студенттеріне, экономикаға қызығушылық, танытатын жалпы қауымға ұсынылады.</t>
  </si>
  <si>
    <t>Кайкен Ж.Б., Аманбаева А.А., Джандыбаев Т.М., Тахтаева Р.Ш.</t>
  </si>
  <si>
    <t>Бағалау</t>
  </si>
  <si>
    <t>Оқулықта баға, бағалау туралы түсініктер беріліп, нарыққа түсетін үш дүниелердің, жылжымайтын мүлік, жер, көліктердің бағалау әдістері түсіндіріліп, мысалдар келтіріліп, есептер шығарылған. Сәйкестерімен салыстырып, тиімдісін табу көрсетіледі. Авторлардың көзқарасынша сатылатын, сатып алатын дүниелердің, Жер де соған жатқызылған, бағасын шығару мен кәсіптіліктің (қарекеттің) берерін есептеу екі түрлі мәселе деп айыруды ұсынып, оқулықта өндірілген өнім, оның жаңасы мен қолданылғандарын бағалау әдістерін баяндайды. Оқулық шұбарламай таза қазақ тілінде берілуге ден қойған. Ана тілінде экономикадан білім алмақшыларға арналған.</t>
  </si>
  <si>
    <t>Кайкен Ж.Б., Аманбаева А.А., Қабдолланова А.Е., Аубакиров Ф.М.</t>
  </si>
  <si>
    <t>Экономикалық қауіпсіздендіру</t>
  </si>
  <si>
    <t>Оқулықта қауіп-қатер, қауіпсіздендіру туралы түсініктен бастап, оның мағынасы, мақсаты, көрсеткіштері келтіріліп, экономикалық қауіпсіздік халықаралық, мемлекеттік, аймақтық, кәсіпорын, жеке адам деңгейлерінде баяндалған. Бұрыннан шығарылған орыс, қазақ тіліндегі оқулықтар, кейінгі кездегі баспадан шыққан Республика ғалымдарының еңбегімен толықтырылып, баспа жіберген қателіктері түзетіліп, төл ана тілінде жазылған, шет ел сөздерінің қазақша мағынасы келтірілген.</t>
  </si>
  <si>
    <t>Кайкен Ж.Б., Джандыбаев Т.М., Тахтаева Р.Ш., Калдыбаева Д.О.</t>
  </si>
  <si>
    <t>Орман шаруашылығының экономикасы</t>
  </si>
  <si>
    <t>Оқулық дамуы кешеуілдеген Қазақстанның орман шаруашылығының экономикасына арналған. Онда аудандастыру, республиканың облыстарындағы орман шаруашылығының аумағы, өндірілетін ағаш өнімдері, олардың есебін жүргізу, саладағы қорлар, оның ішінде өндірісте қолданылып жүрген техникалар, олардың өнімділігі экономикаға тән өзіндік құн, баға, пайда жүргізілетін көптеген жұмыстардың экономикалық тиімділігін анықтайтын үлгілер (формулалар), оларды өндірісте пайдалану жазылған. Оқулық орман шаруашылығының экономикасымен шұғылданушы университеттердің, арнайы орта білім алушы колледждердің студенттеріне, магистранттарға, оқытушыларға, сала мамандары мен басшыларына арналған.</t>
  </si>
  <si>
    <t>Кайкен Ж.Б., Джандыбаев Т.М.,Тахтаева Р.Ш., Закимов Б.Т.</t>
  </si>
  <si>
    <t>Адам экономикасы</t>
  </si>
  <si>
    <t>Кітап алғашқылардың бірі ретінде адам экономикасы туралы мағлұмат береді. Онда жеке адамның, және олардың өмірге қажеттіліктері айтылып, әр елдегі, біздің мемлекетіміздегі мөлшерлері көрсетіледі. Қажеттіліктердің ауытқуы, оған ықпал жасайтын себептері келтіріледі. Жалпы кітап кез келген адамның өмірдегі қажеттіліктерін, жанұя шығындарын өз алдына есептеуіне көмектеседі. Сондықтан, бұл мәселелерге немғұрайды қарайтындар болмас деген үміттеміз, оқып игілігіңізге пайдаланыныздар.</t>
  </si>
  <si>
    <t>Кайкен Ж.Б., Сұлтанов Ө.С., Қалдыбаев М.М.</t>
  </si>
  <si>
    <t>Оқулықта кәсіпорындардың нарықтық экономика жағдайындағы өндірістік-шаруашылық қызметінің әр түрлі жақтары қаралған. Кәсіпорын деңгейінде ресурстарды тиімді пайдалану, жоспарлаумен айналысу, маркетингтік қызметті жүргізу, басқаруды жүзеге асыру, кәсіпкерлікті дамыту, еңбекке ақы төлеу мен баға жасау, экономикалық көрсеткіштерді талдау және қаржылық нәтижелерді анықтау сияқты мәселелер қамтылған.</t>
  </si>
  <si>
    <t>Кайкен Ж.Б., Тахтаева Р.Ш., Джандыбаев Т.М., Семейханова А.М.</t>
  </si>
  <si>
    <t>Аймақ экономикасы</t>
  </si>
  <si>
    <t>Қазақ инновациялық гуманитарлық-заң университетінің Оқу-Әдістемелік Кеңесінде талқыланып, баспаға басып шығару ұсынылды. Қазақстан Тұтынушылар Одағы Агробизнес және Экономика колледжінің Әдістемелік Кеңесінде қаралып, қолдау тапқан. Оқулықта экономикалық аймақты анықтау үшін қаралатын мәселелерді, оларды қалай шешу керектігі баяндалған. Шетелдің, Қазақстанның тақырыппен шұғылданған ғалымдарының тұжырымдамалары пайдаланылған. Қазақстанның экономикалық аймақтарының мүмкіндігіне сипаттама беріліп, оларды қалай тиімді пайдалану жасалған. Оқулық жоғарғы және арнайы орта білімді мамандар, магистрлер дайындауға, өндіріс мамандарына ұсынылады.</t>
  </si>
  <si>
    <t>Кайкен Ж.Б., Тахтаева Р.Ш., Қалдыбаева Д.О.</t>
  </si>
  <si>
    <t>Шұбарламайық.</t>
  </si>
  <si>
    <t>Оқулық экономика саласына тарап, сол қалпында баспасөзде, қарым-қатынаста жиі қолданылатын шетел сөздерінің қысқаша қазақ тіліндегі мағынасын береді. Ол сөздерді пайдаланатындардың арасында ана тіліндегі түсінігін айырушылықта қиыншылықтар кездеседі. Сондықтан қазіргі талапқа сай сөйлеуде, іс қағаздар толтыруда мемлекеттік тілді кеңінен қолдану мәселесі жалпы халықтың, оның ішінде басқару қызметін атқарушылардың кезек күттірмейтін ісі. Осы орайда жоғарғы оқу орындарындағы шәкірттер, магистранттар, докторанттар, орысша оқып дайындалған ұстаздар кітапқа қажеттілік танытады деген үміттеміз.</t>
  </si>
  <si>
    <t>Кайкен Ж.Б., Тахтаева Р.Ш., Уанова Ж.М.,Шаяхметова Л.М.</t>
  </si>
  <si>
    <t>Топтасу (кластер) экономикасы</t>
  </si>
  <si>
    <t>Оқулықта топтасудың (кластер) экономикасына байланысты іліми, әдістемелік сұрақтар, шет ел және Қазақстан Республикасының топтасу жұмысының барысы туралы баяндалады. Оқулық қазақ тілінде біріншілердің қатарында дайындалды.</t>
  </si>
  <si>
    <t>Кайкен Ж.Б., Тахтаева Р.Ш., Делеская С.В, Закимов Б.Т.</t>
  </si>
  <si>
    <t>Экономический анализ предприятия АПК</t>
  </si>
  <si>
    <t>В учебном пособии на примере конкретного хозяйства дается анализ состояния экономики предприятия, предусмотрены варианты самостоятельной работы студентов. Учебное пособие полезно для специалистов и руководителей АПК.</t>
  </si>
  <si>
    <t>Ниязбаева Х. К., Туркебаева З. Т., Ансабекова Г. Н.</t>
  </si>
  <si>
    <t>Электр станциялары мен қосалқы станциялардың электржабдығы</t>
  </si>
  <si>
    <t>Электрэнергетика</t>
  </si>
  <si>
    <t>«Электр станциялары мен қосалқы станциялардың электр жабдығы» пәнінің оқулығы 5.03.005-2006-«Қазақстан Республикасының білім беру жүйесі. Кәсіптік тәжірибе. Негізгі ережелері», 5.03.006-2006-«Қазақстан Республикасының білім беру жүйесі. Жоғары оқу орнында білімді бақылау және бағалау. Негізгі ережелер», 5.03.007-2006-«Қазақстан Республикасының мемлекеттік жалпыға міндетті білім беру стандарты. Білім беру-кәсіптік бағдарлама» ҚР МЖБС-на сәйкес құрылған. Оқулық кредитті технология бойынша 5В071800-«Электрэнергетика» мамандығында оқитын студенттерге қажет мағлұматтарды қамтиды. Дайындау бағыты-«Электрмен жабдықтау (сала бойынша)»</t>
  </si>
  <si>
    <t>Радиационная экология 1 том</t>
  </si>
  <si>
    <t>Учебник «Радиационная экология» содержит основные понятия физической природы радиации, виды источников ионизирующих излучений и их биологическое воздействие на живые организмы, единицы измерения доз радиации, методы регистрации дозиметрических и радиометрических величин, классификацию радиационно-опасных объектов, требования к радиационной безопасности, проведение радиоэкологического мониторинга и контроля за объектами окружающей среды. Данный учебник рекомендуется для студентов очного и заочного обучения, магистрантов и РhD докторантов по специальности «Экология», по образовательной программе «Окружающая среда» и другим специальностям биологических, медицинских и технических наук, а также слушателей постдипломного образования в области радиобиологии, специалистов в области радиационной защиты и радиоэкологической безопасности.</t>
  </si>
  <si>
    <t>Радиационная экология 2 том</t>
  </si>
  <si>
    <t>Геологические основы нефтегазовых технологий</t>
  </si>
  <si>
    <t>В учебном пособии кратко изложены некоторые факты из истории развития нефтяной промышленности, отдельные вопросы технологии бурения скважин и добычи нефти, сведения из нефтепромысловой геологии, о методах изучения геологических разрезов скважин, конструкции скважин, с целью дополнения знаний, полученных обучающимися на предыдущих этапах обучения при прохождении предметов, предусмотренных по специальности «Нефтегазовое дело». Учебное пособие предназначено для студентов и магистрантов специальности «Нефтегазовое дело», и может быть использовано студентами специальности «Геология нефти и газа».</t>
  </si>
  <si>
    <t>Мұнайгазды қабат пен сұйықтық физикасы</t>
  </si>
  <si>
    <t>Оқу құралында тау жыныстарының сүзілгіштік- сыйымдылық, физика-механикалық және жылу қасиеттері, тау жыныстарын қанықтырып тұрған қабат сұйықтарының құрамы мен физика-химиялық қасиеттері туралы негізгі мәліметтер келтірілген. Өнімді қабаттағы көмірсутек жүйелерінің фазалық ауысу үдерістерінің теориялық негіздері, пайда болатын беттік-молекулалық құбылыстар, кеуекті ортадан түзілетін сұйықтықтардың сүзіліп өтуін анықтайтын мұнай-газ-су-тау жынысы жүйелердің қасиеттері сипатталған. Оқу құралы «Мұнай газ ісі» мамандығы бойынша оқитын студенттерге арналған.</t>
  </si>
  <si>
    <t>Галиакбарова Г.Г., Нургалиева Е.Н.</t>
  </si>
  <si>
    <t>Правовое регулирование индивидуальных трудовых споров: теория и практика их разрешения</t>
  </si>
  <si>
    <t>В предлагаемой монографии впервые с момента принятия Трудового кодекса Республики Казахстан 2007 года и Трудового кодекса Республики Казахстан 2015 года сделан комплексный анализ теоретических и практических материалов по теме исследования с целью дальнейшего совершенствования досудебного, судебного и внесудебного порядков рассмотрения и разрешения индивидуальных трудовых споров. Данная монография является логическим продолжением диссертационной работы Галиакбаровой Г.Г., защищенной в 2016 году. Выводы, полученные в результате исследования, развивают положения науки трудового права, и могут быть использованы при дальнейшем совершенствовании законодательства, регулирующего порядок рассмотрения индивидуальных трудовых споров в Республике Казахстан.</t>
  </si>
  <si>
    <t>Применение программы Mathcad в электротехнических расчетах</t>
  </si>
  <si>
    <t>Учебное пособие посвящено применению программы Mathcad в электротехнических расчетах. Пособие состоит из введения и двух глав. В первой главе приведены приемы работы в программе. Во вторую главу включены примеры анализа и решения задач по курсу теоретических основ электротехники. Предназначено для студентов электротехнических направлений подготовки; так же может быть рекомендовано преподавателям высших учебных заведений при проведении занятий по теоретическим основам электротехники.</t>
  </si>
  <si>
    <t>Үмітқалиев Ұ.Ү., Құрманғожина Т. М. / Умиткалиев У.У.</t>
  </si>
  <si>
    <t>Шетел археологиясы (Азия археологиясы)</t>
  </si>
  <si>
    <t>археология, история</t>
  </si>
  <si>
    <t>«Шетел археологиясы» аты оқу құралында археология ғылымының Қазақстаннан өзге елдердегі дамуы мен қалыптасуы баяндалады. Шетел археологиясы ішінде Азия археологиясы, соның ішінде Қазақстанмен іргелес жатқан Қытай мен Монғолия археологиясына жеке оқу құралын арнап отырмыз. Өйткені осы өңірлердің археологиялық жәдігерлері арқылы отандық археологияның негізгі мәселелерін шешуге мүмкіндіктер туатыны заңдылық. Сонымен қатар тарихы өте бай да терең әрі ортақ мәдениеттердің қатар астасып жатуы Азияның осы екі еліне жеке оқу құралын арнау себеп болды. Бұл оқу құралы көрші екі елдің археологиясын білім алушыларға таныстыру болғандықтан, ғылыми тұжырымдар мен теориялық ұстанымдарға терең тоқталмадық. Кітап жалпы көзі қарақты зиялы қауымға және жоғарғы оқу орындарының студенттері мен магистранттарына, докторанттарына арналған.</t>
  </si>
  <si>
    <t>Маликтаева П.М., Сексенбаева Ж.М., Шымыр Ж.А.</t>
  </si>
  <si>
    <t>Нан өндірісінің технологиясы</t>
  </si>
  <si>
    <t>Технология пищевых продуктов, Стандартизация и сертификация</t>
  </si>
  <si>
    <t>Оқу құралдан студенттер нан өнімдерінің түрлерімен таныса отырып өнімдерін өндірудің технологиялық жүйесімен таныса алады. Сонымен қатар өнім сапасын анықтаудың әдістемелерін үйренеді. Микроағзаларды жүйелендіру принциптерін талдау, жалпы физиологиясы және санитарлық-гигиеналық талаптары қарастырылған. Оқу құралы «Стандарттау және сертификаттау», «Азық-түлік өнімдерініңтехнологиясы» және «Тамақ және өңдеу өндірістерінің технологиясы және инженерингі» мамандықтарының студенттеріне және оқытушыларына арналады.</t>
  </si>
  <si>
    <t>Оқу құралы сот медицина пәнінің анықтамасы, мазмұны мен міндеттері, жалпы дәрігерлер даярлау жүйесіндегі маңызы, сот медицина сараптамасының заң жүзіндегі іс жүргізу және ұйымдық негіздері көрсетілген. Травматология бөлімінде механикалық жарақаттың сот-медициналық сараптамасы, зақымдану ерекшеліктері және т.б. егжей-тегжейлі сөз болса, танатология бөліміне жалпы танатология мәселелері мен оның реаниматологиямен және өліктің мүшелерін трансплантациялау проблемаларымен байланысты енгізілген. Сондай-ақ студенттер заттай айғақтармен, сот-медицина сараптамасының қазіргі жайымен және ерекшеліктерімен танысады. Оқу құралы, негізінен, медицина және заң университеттері мен магистрларына, сот-медицина оқытушыларына, сот-медицина сарапшыларына, сот-тергеу қызметкерлеріне, сондай-ақ басқа мамандықтағы дәрігерлер қауымына арналады.</t>
  </si>
  <si>
    <t>Оқу құралы негізгі практикалық және теоретикалық сот психиатриясының сұрақтары, сондай-ақ психикалық ауытқулардың негізгі формалары, олардың пайда болу себеп салдары, диагностикасы мен емделуі қарастырылады. Психикалық ауытқулары бар тұлғалардың құқықтық жағдайы, сондай-ақ сот психиатриялық сараптамасының қылмыстық және азаматтық үрдісінің жүргізілуі, сараптама шешімінің тұлғаларымен қатынасында шешілуі, есі дұрыс емес деп және әрекет қабілетсіздігі жоқ деп танылғандар есепке сәйкес заңнамалық актілермен қаралған, психиатриялық көмек көрсетудің тәжірибесін регламенттеу болып табылады. Медициналық жоғары оқу орындарында және факультеттерінде студенттер, аспиранттар және оқытушылар үшін, сондай-ақ заңгерлер, құқық қорғау органдарының жұмыскерлері мен дәрігер психиатрлары үшін басылған оқу құралы.</t>
  </si>
  <si>
    <t>Шымыр Ж.А., Абдибеков Б.Т., Маликтаева П.М., Сұлтан Н.А.</t>
  </si>
  <si>
    <t>Ауыл шаруашылығы өнімдерінің стандарттау және сертификаттау негіздері</t>
  </si>
  <si>
    <t>Стандартизация и сертификация, ветеринарная санитария</t>
  </si>
  <si>
    <t>Оқу құралынан студенттер өндірісті конструкторлық-технологиялық қамтамасыздандыру түрлерімен, технологиялық жолдармен шешілетін бұйымдардың сапасын қамтамасыз ету жүйесімен таныса алады. Сонымен қатар әзірленетін техникалық құжаттаманы технологиялық, метрологиялық бақылау, норма-бақылау әдістемелерін үйренеді. Оқу құралы «Стандарттау және сертификаттау» және «Ветеринариялық санитария» мамандықтары мен білім беру бағдарламаларының студенттеріне арналады.</t>
  </si>
  <si>
    <t>рус/анг</t>
  </si>
  <si>
    <t>Под редакцией Kuppaeyeva B.T.</t>
  </si>
  <si>
    <t>Actual problems of the humanities:</t>
  </si>
  <si>
    <t>The monograph presents various approaches for better understanding of actual problems of the humanities.</t>
  </si>
  <si>
    <t>Биярова А.Ө., Иманбаев Қ.С., Маликова Ф.У., Козбакова А.Х., Айтбаева Р.Б.</t>
  </si>
  <si>
    <t>Экономикадағы ақпараттық жүйелер 1 том</t>
  </si>
  <si>
    <t>информац. технолгии</t>
  </si>
  <si>
    <t>Оқу құралының мақсаты- болашақ экономистерге есеп және қаржы-кредит саласында басқарушылық шешімдерді шешу үшін мамандарды аспап құралдарымен қаматамасыз ететін ақпараттық жүйелерді, заманауи технологияларды құру және жұмыс жасау саласында білім беру.
 Оқу құралы ақпараттық-коммуникациялық технологиялар аумағындағы барлық оқу - бағдарламалары бойынша бакалаврлары мен магистрлерін дайындауға, сондай-ақ Экономикадағы ақпараттық жүйелер мәселелеріне қызығушылық танытатын барлық мамандарға арналған.</t>
  </si>
  <si>
    <t>Экономикадағы ақпараттық жүйелер 2 том</t>
  </si>
  <si>
    <t>Отарбаев Б.К.</t>
  </si>
  <si>
    <t>Ит жəне мысықтың жұқпалы аурулары</t>
  </si>
  <si>
    <t>Оқу құралында ит жəне мысықта кездесетін жұқпалы аурулардың анықтамасы, қоздырушысына сипаттама, індеттік ерекшеліктері, жасырын кезеңі, өту ерекшеліктері жəне клиникалық белгілері, маңызды патологоанатомиялық өзгерістері, балаудың негізгі əдістері, емдеу жолдары, дауалу жəне күрес шаралары келтірілген. Оқу құралы «Өнімсіз жануарлардың мал дəрігері» оқу бағдарламасына сəйкес жазылып жоғары оқу орындарының ветеринария факультетінің студенттеріне, кинолог, малдəрігері мамандарына арналған.</t>
  </si>
  <si>
    <t>Туребеков О.Т. Умитжанов М</t>
  </si>
  <si>
    <t>Практическая гинекология продуктивных животных</t>
  </si>
  <si>
    <t>В учебном пособии рассмотрены материалы по современным методам диагностики, лечения и профилактики гинекологических болезней коров, приводящих к бесплодию. Приведены данные по распространению разных видов бесплодия и описаны этиологические, алиментарные, климатические и эндокринные факторы бесплодия. 
 Учебное пособие предназначена студентам, магистрантам, докторантам и практикующим ветеринарным специалистам по специальности «Ветеринарная медицина».</t>
  </si>
  <si>
    <t>Туребеков О.Т.,Умитжанов М</t>
  </si>
  <si>
    <t>Өнімді жануарлардың тәжірибелік гинекологиясы</t>
  </si>
  <si>
    <t>Бұл оқу-әдістемелік құралында сиырларды бедеулікке әкелетін гинекологиялық ауруларды анықтау, емдеу және алдын алудың заманауи әдістері бойынша материалдар қарастырылған. Бедеуліктің әртүрлерінің таралуы бойынша деректер келтірілген және бедеуліктің этиологиялық туралы және экологиялық, алиментарлық, климаттық, эндокриндік факторлары толық сипатталған. 
 Оқу-әдістемелік құрал «Ветеринарлық медицина» мамандығының студенттеріне, ветеринарлық мамандарға, магистранттарға, докторанттарға арналған.</t>
  </si>
  <si>
    <t>Туребеков О.Т.,Умитжанов М., Акимжан Н.А., Темірбеков Б.Т., Молдашева А.К</t>
  </si>
  <si>
    <t>Ветеринариялық репродуктллогия</t>
  </si>
  <si>
    <t>Оқу құралында төмендегі сұрақтар қамтылған: малшаруашылығындағы биотехнологиялық әдістер, қолдан ұрықтандыру негіздері, эмбриондарды биотехнологиялық әдістермен алу, апарып салу, криоконсервлеу, микрохирургиялық бөлу, ооциттерді бағалау, организмнен тыс эмбрионды алу, сонымен қатар мал шаруашылығындағы сиыр мен құнажындардың арасындағы бедеуліктің таралуы, олардың себептері, алдын алу іс-шаралары туралы коптеген материалдар берілген. Оқу құралы 6B08201 – Мал шаруашылығы өнімдерін өндіру технологиясы және 6В09101- «Ветеринарлық медицина» мамандығының студенттеріне, ветеринария саласының мамандарына, магистранттарға, докторанттарға арналған.</t>
  </si>
  <si>
    <t>Қалижанова А.У., Қозбакова А.Х</t>
  </si>
  <si>
    <t>Эвакуациялаудың математикалық және компьютерлік модельдері</t>
  </si>
  <si>
    <t>Монография оқу орындарында және мекемелерде төтенше жағдайлардағы тұрақсыздықта ғимарат ішіндегі адамдарды эвакуациялау есептері үшін желілерде ағынды үлестірудің математикалық және ақпараттық моделін зерттеу және құру, сонымен қатар әрбір уақыт мезетінде оңтайлы тиімді эвакуациялық жоспарының ақпараттық жүйесін құруға арналған. Эвакуациялық жүйелердің жұмыс істеу тиімділігін арттыруда математикалық әдістер мен ақпараттық технологиялар мүмкіндіктерін қолдану айтарлықтай маңызды, сонымен қатар инфокоммуникациялық және жаңа кешенді әдістерді құру эвакуациялық есептерді шешу қазіргі уақытта өзекті болып табылады. Монография материалы инженерлерге, ғылыми қызметкерлерге, сондай-ақ жоғары оқу орындарында ақпараттық жүйе мамандығы бойынша оқитын студенттерге арналған.</t>
  </si>
  <si>
    <t>Малимбаева А.Д</t>
  </si>
  <si>
    <t>Агрохимические основы применения удобрений</t>
  </si>
  <si>
    <t>В учебном пособии приведены методы проведения лабораторных и практических занятий по дисциплине «Агрохимические основы применения удобрений».</t>
  </si>
  <si>
    <t>Байтуреев А.М.</t>
  </si>
  <si>
    <t>Интенсификация процесса сушки хлопка-сырца в барабанном сушильном агрегате</t>
  </si>
  <si>
    <t>стандартизация и метрология</t>
  </si>
  <si>
    <t>В монографии изложено современное состояние проблемы первичной обработки хлопка-сырца, в частности, процессов их сушки перед закладкой на хранение и дальнейшей переработки.
 Представлены результаты теоретических и экспериментальных исследований процессов сушки хлопка-сырца в барабанном сушильном агрегате.
 Книга предназначена для инженерно-технических работников перерабатывающих предприятий и для научных исследователей данных отраслей промышленности</t>
  </si>
  <si>
    <t>Елемесов Ж.Е., Жамангараева А.Н.</t>
  </si>
  <si>
    <t>Практикум по геологии</t>
  </si>
  <si>
    <t>В учебнике рассмотрены элементы и системы симметрии кристаллов. Изучение физических своиств минералов и наиболее распространенных горных пород (магматические, метаморфические и осадочные) по внешним признакам, ознакомление с основным типом рельефа и четвертичных отложений.
 В конце учебника рассмотрены вопросы проведения учебно- полевой практики по геологии.</t>
  </si>
  <si>
    <t>Ильясов Ж.К.</t>
  </si>
  <si>
    <t>Кәсіби практика</t>
  </si>
  <si>
    <t>Әдістемелік ұсынымдарда 6В02106 "Арт-менеджмент" мамандығы студенттерінің кәсіби практикасының мазмұны мен ұйымдастырылуына қойылатын негізгі талаптар, сондай-ақ практика қорытындысы бойынша негізгі құжаттарды рәсімдеу бойынша ұсыныстар анықталған. Әдістемелік ұсыныстарды кәсіби практиканы ұйымдастыру мен өткізуге тікелей қатысатын университеттің барлық құрылымдық бөлімшелері қолдана алады.</t>
  </si>
  <si>
    <t>Молдабекова А.Ш., А.Е.Наурызбекова., Д.Б.Муратова</t>
  </si>
  <si>
    <t>Агроөнеркәсіптік кешенді қаржыландыру және несиелендіру мәселелері</t>
  </si>
  <si>
    <t>экономика, бух.учет</t>
  </si>
  <si>
    <t>Бұл монографияда Агроөнеркәсіптік кешенді қаржыландыру мен несиелендіру мәселелерінің теориялық – әдістемелік негіздерін, Жамбыл облысы әкімдігінің ауылшаруашылық басқармасы бойынша ауылшаруашылық саласын қаржыландыру мен несиелендіру көрсеткіштерін талдау, агроөнеркәсіптік кешенді мемлекеттік қолдау негізінде қаржыландыру мен несиелендірудің бағыттарын арттыру жолдары қарастырылған.</t>
  </si>
  <si>
    <t>Молдабекова А.Ш., Муратова Д.Б., Наурызкулова С.Б, Усенова М.Т.</t>
  </si>
  <si>
    <t>Халықаралық валюталық, қаржы -несиелік қатынастар</t>
  </si>
  <si>
    <t>Оқу құралында бүкіләлемдік шаруашылық даму тенденциялары және оның халықаралық валюта, қаржы –несиелік қатынастарға әсері, әлемдік валюта жүйесінің эвалюциясы және қазіргі заманғы валюталық мәселелері, әлемдік алтын нарық, европалық валюта жүйесі, төлем балансы, валюталық саясат, халықаралық валюталық есеп айырысудың нысандары, халықаралық ақша – несие және қаржылық қатынастардағы тәуекелдер, оларды сақтандыру әдістері, халықаралық валюта, есеп, қаржы – несие операцияларындағы ақпараттық технологиялар, свифт сияқты тараулар толық түрде қарастырылады..Оқу құралы жоғары оқу орындарының оқытушыларына, ғылыми қызметкерлерге, экономика және қаржы мамандықтарының студенттеріне, магистранттарына ұсынылады.</t>
  </si>
  <si>
    <t>Nauryzbekova A.E, Moldabekova А.Sh.</t>
  </si>
  <si>
    <t>Development of the bank risk strategy: the problems and solutions</t>
  </si>
  <si>
    <t>The economic significance, content, types, and methods of risk assessment in commercial banks, an assessment, and analysis of the financial condition and risk of “TSESNA BANK” JSC for 2016-2018, ways to improve the risk mitigation of commercial banks and their management are considered in this monograph.</t>
  </si>
  <si>
    <t>Мoлдaбекoвa A.Ш., Oмap A.</t>
  </si>
  <si>
    <t>Еcеп aйыpылыcу жүйеci</t>
  </si>
  <si>
    <t>Oқу құpaлындa еcеп aйыpылыcу жүйеciнiң мәнi, түciнiгi мен құpылымы, түpлеpi мен қaтыcушылapы, Қaзaқcтaн Pеcпубликacы еcеп aйыpылыcу жүйеciнiң қaлыптacуы және қaзipгi кездегi жaғдaйы, еcеп aйыpылыcу жүйелеpiн ұйымдacтыpудың еpекшелiктеpi, еcеп aйыpылыcу құжaттapындa әp түpлi электpoнды aйыpбacтaу құpaлдapын пaйдaлaнудың мүмкiншiлiктеpi, еcеп aйыpылыcу қызметтеpi нapығындaғы жaңa теxнoлoгиялap жүйеci қapacтыpылaды.
  Oқу құpaлы cтуденттеpдiң жaңa деңгейдегi еcеп aйыpылыcу жүйеciн тұтынушылapғa жеткiзу және ocы пpoцеcтеpдi дұpыc жүзеге acыpу үшiн теopиялық және пpaктикaлық дaяpлaу бoлып тaбылaды.</t>
  </si>
  <si>
    <t>Тыңайтқыштарды қолданудың агрохимиялық негіздері</t>
  </si>
  <si>
    <t>Бұл оқу құралында «Тыңайтқыштарды қолданудың агрохимиялық негіздері» пәнінен лабораториялық және тәжірибелік сабақтарына арналған әдістер келтірілген</t>
  </si>
  <si>
    <t>Жұманов Қ.Т., Орынтаев Қ.Б., Құлпыбай Е.Е., Алтенов А.Е</t>
  </si>
  <si>
    <t>Оқу құралында микроорганизмдердің классификациясы, морфологиясы, физиологиясы, оларға сыртқы орта факторларының әсері, экологиясы, микроорганизмдердің табиғаттағы заттар айналымына (көміртегі, азот, фосфор, күкірт, темір) қатынасуы және оның өсімдер үшін маңызы, топырақ микробиологиясы және оған әсер етуші факторлар, эпифитті және ризосфералық микроорганизмдер, биологиялық тыңайтқыштар, өсімдіктердің инфекциялық аурулары мен қоздырушылары туралы түсінікті тілмен баяндалған. Оқу құралы «Агрономия», «Өсімдік қорғау және карантин», «Топырақтану және агрохимия», «Жеміс-көкөніс шаруашылығы» білім беру бағдарламалары бойынша білім алып жатқан білімгерлерге арналған.</t>
  </si>
  <si>
    <t>Орынтаев К.Б., Сарыбаева Д.А</t>
  </si>
  <si>
    <t>Клостридиозы животных и птиц</t>
  </si>
  <si>
    <t>В учебном пособии много внимание уделяется эволюцию клостридозов и проводится глубокий анализ сформирования патогенных клостридиозов, ведь они по сути являются составной части нормальной микрофлорой кишечника. Много внимание уделяется классификаций клостридий и клостридиозов, есть вопросы самоконтроля после каждой главы.</t>
  </si>
  <si>
    <t>Киркимбаева Ж.С., Орынтаев К.Б., Кузембекова Г.Б., Жолдасбекова А.Е., Кулпыбай Е.Е.</t>
  </si>
  <si>
    <t>Медицинская и ветеринарная биотехнология</t>
  </si>
  <si>
    <t>В учебное пособие включены темы лекционных материалов по медицинской и ветеринарной биотехнологий. Приведенные в пособии иллюстрации заимствованы нами из открытых учебных сайтов Интернета. Учебное пособие рекомендуется для студентов, обучающихся по образовательной программе 6В05102– «Биотехнология»</t>
  </si>
  <si>
    <t>Под редакцией автора Oryntaev K.B. (Орынтаев К.Б.)</t>
  </si>
  <si>
    <t>Medical and veterinary biotechnology</t>
  </si>
  <si>
    <t>This textbook includes topics of lecture materials on medical and veterinary biotechnology. The materials and illustrations given in the manual were borrowed by us from open training sites on the Internet. The textbook is recommended for students enrolled in the educational program 6V05102- "Biotechnology".</t>
  </si>
  <si>
    <t>Орынтаев Қ.Б., Отарбаев Б.К., Арзымбетов Д.Е.</t>
  </si>
  <si>
    <t>Вирусология</t>
  </si>
  <si>
    <t>Практикумда жалпы вирусология жөнінде мағұлматтар келтіріліп ветеринариялық вирусологияны курсын оқу процессіндегі олқылықтардың орнын толтыруға негізделген. Атап айтқанда вирустарды анықтауда зардапты материалдармен жұмыс жасау, вирустарды бөліп алу және түрін анықтау әдістері толық қарастырылған. Кейбір тақырыптар барынша толығымен деректер келтіріліп, ал кейбіреулері кафедраның зертханалық мүмкіншілігіне қарай онтайластырылып құрастырылған. Барлық тақырыптадағы сабақтарды дайындау және жүргізуде нұсқаулар келтірілген. 
 Ветеринария білім беру бағдарламаларының студенттеріне арналған.</t>
  </si>
  <si>
    <t>Киркимбаева Ж.С., Бияшев Б.Қ.,Макбуз А.Ж. Kirkimbaeva Zh.S., Biyashev B.N., Makbuz A.Zh.</t>
  </si>
  <si>
    <t>Бактериялық инфекциялардың диагностикасы. Диагностика бактериальных инфекций.Diagnostics of bacterial infections (в 2-х т.)</t>
  </si>
  <si>
    <t>Учебное пособие/Textbook/Оқу құралы</t>
  </si>
  <si>
    <t>«Бактериялық инфекциялардың диагностикасы» оқу құралында жануарлардың бактериялар тудыратын жұқпалы ауруларын диагностикалау курсы бойынша зертханалық және тәжірибелік сабақтарға арналған әдістемелік нұсқаулар, әдеби шолулар, анықтамалар көрсетілген.
 Бұл оқу құралықта кең таралған жұқпалы аурулар, оларды балаудың казіргі заманғы кезеңде тәжірибеде қолданысқа ие әдістері қарастырылған.
 Ветеринариялық медицина мамандығы бойынша білім алып жатқан студенттерге ұсынылған.</t>
  </si>
  <si>
    <t>Ermagambetova S.E., Biyashev K.B.,Biyashev B.K.,Kirkimbaeva Zh.S</t>
  </si>
  <si>
    <t>Veterinary microbiology and virology</t>
  </si>
  <si>
    <t>The textbook briefly presents the most significant issues of veterinary microbiology, mycology, virology and immunology: modern classification of bacteria, viruses and fungi, physiology, genetics and ecology of microorganisms, pathogenesis of infectious diseases, methods of their diagnosis, specific drugs for prevention and treatment. The issues of organization and functioning of the immune system, the formation of immunopathologies and methods of their correction are considered. The peculiarity and originality of this manual is in the presentation of the material in the form of questions and answers, which is one of the most promising forms of training and control.</t>
  </si>
  <si>
    <t>Максимович В.В.,Курдеко А.П.,Сансызбай А.Р.,Абуталип А., Нусупова С.Т</t>
  </si>
  <si>
    <t>Инфекционные болезни свиней 1 том</t>
  </si>
  <si>
    <t>В книге подробно описаны определения, распространение, наносимый экономический ущерб, этиология, эпизоотологические особенности, патогенез, течение и симптомы, патологоанатомические изменения, диагностика, дифференциальная диагностика, лечение, общая и специфическая профилактика основных 38 инфекционных болезней свиней в свете современных эпизоотологических знаний. В ней, с учетом эпизоотической ситуации в мире и современными достижениями науки многие вопросы профилпктики и меры борьбы с инфекционными болезнями свиней даны в новой редакции. Иллюстртрована цветными рисунками отражающие характерные клинические признаки или патолого- анатомические изменения в органах и тканях свиней при различных инфекционных заболеваниях.
  Монография предназначена для практических врачей ветеринарной медицины и ветфельдшеров, работников ветеринарных лабораторий, слушателей факультета повышения квалификации и переподготовки кадров по специальности «Ветеринарная медицина», преподавателей, магистрантов, докторантов и студентов факультетов ветеринарной медицины, учащихся средних специальных учебных заведений соответствующего профиля и других категорий ветеринарных специалистов.</t>
  </si>
  <si>
    <t>Инфекционные болезни свиней 2 том</t>
  </si>
  <si>
    <t>Максимович В.В.,Курдеко А.П.,Сансызбай А.Р.,Нусупова С.Т</t>
  </si>
  <si>
    <t>Руководство по общей эпизоотологии</t>
  </si>
  <si>
    <t>В учебнике определены предмет и задачи эпизоотологии, ее значение в ветеринарии, описаны: эпизоотологические аспекты учений об инфекции и иммунитете; эпизоотический процесс; методы эпизоотологического исследования и эпизоотологический мониторинг; номенклатура, классификация и эволюция инфекционных болезней животных; профилактика и меры борьбы с инфекционными болезнями; специфические средства, методы иммунопрофилактики и лечение животных при инфекционных болезнях. Приводится глоссарий 212 унифицированных научных эпизоотологи-ческих понятий и терминов, а также даны нозологические названия, синони-мы и определения 92 основных инфекционных болезней животных, реги-стрируемых в мире. Предназначен для студентов факультета ветеринарной медицины, научных работников, преподавателей, магистрантов, докторантов, студентов и учащихся средних специальных учебных заведений соответствующего профиля и других категорий ветеринарных специалистов.</t>
  </si>
  <si>
    <t>Ануарбеков Қ.Қ., Сарқынов Е.,Алдиярова А.Е</t>
  </si>
  <si>
    <t>Ауылшаруашылығын сумен қамтамасыз ету</t>
  </si>
  <si>
    <t>Аграрлық саладағы барлық университеттерге, ауылшаруашылығы және су саласындағы мамандарға, бакалавр, магистранттар және докторанттарға арналған. Оқулықта ауылшаруашылығын сумен қамтамасыз етудің жолдары, сумен жабдықтаудың топтық жүйесін жобалау мәселелері, сумен жабдықтау жүйесіндегі су тұтыну нормасы мен режимін зерттеу, ауылшаруашылық өндірісіндегі су тұтынудың негізгі заңдылықтары т.б. ұсынылған. Оқулықты дайындау барысында ауылшаруашылығын сумен қамтамасыз ету бағытындағы отандық және шетелдік ғалымдардың еңбектері ескерілген</t>
  </si>
  <si>
    <t>Берикбаева М.А.,Танирбергенова А.А</t>
  </si>
  <si>
    <t>Темір бетон құрылымдарын есептеу</t>
  </si>
  <si>
    <t>«Темір бетон құрылымдарын есептеу» оқу құралында темірбетон құрылымдарын үнемді, тиімді етіп жобалау оған күш түскенде қалай жұмыс істейтінін үйлестіру шешімін таңдауға және оларды есептеп салыстыруға байланысты құрылған. 
 6В07301 "Құрылыс" бағыты бойынша оқытудың барлық түрлерінің студенттеріне курстық жобалауды орындау, бітіру біліктілік жұмысын дайындау кезеңіне арналған. Құрылыс құрылымдарын есептеу негіздері бойынша нормативтік құжаттардың, оқу жоспарлары мен жұмыс бағдарламаларының талаптары ескерілген. Оқу құралы құрылыс мамандықтарының студенттері мен магистранттарына, оқытушыларына және техник-құрылыс мамандарына арналған.</t>
  </si>
  <si>
    <t>Танирбергенова А.А</t>
  </si>
  <si>
    <t>Инженерлік механика -1. Тапсырмалар және мысалдар</t>
  </si>
  <si>
    <t>Тапсырмалар мен орындау мысалдары «Инженерлік механика І» пәнінің бағдарламалары мен оқу жоспарына сай құрылған және тапсырмаларды орындауға арналған барлық тақырыптар келтірілген.
 Әдістемелік нұсқау екі бөлімнен тұрады, онда «Инженерлік механика І» пәнінің есептері және әрбір есеп бойынша есептеу мысалы келтірілген. Теориядан қысқаша мәліметтер және есептерде қолданылатын формулалар келтірілген. 
 Әдістемелік нұсқау 6В07301 «Құрылыс» мамандығының студенттеріне арналған.</t>
  </si>
  <si>
    <t>Дюрягина А.Н., Островной К.А</t>
  </si>
  <si>
    <t>Практикум по химии</t>
  </si>
  <si>
    <t>Практикум является базовым руководством для выполнения лабораторных работ по дисциплине «Химия» для студентов высших учебных заведений. Содержание учебно-методического пособия соответствует ГОСО РК, типовой и рабочей учебным программам по данной дисциплине. Каждой группе лабораторных работ предшествует теоретическое введение, уточняющее существо химических явлений, закономерности и особенности сопровождающих их процессов. C учетом кредитной технологии обучения в практикум, в расширенном объеме, включены ряд фундаментальных тем «Строение атома», «Химическая связь», «Энергетика химических процессов» для подготовки к коллоквиумам, семинарским занятиям. В конце каждого раздела приведены вопросы для самоконтроля, а также задания для СРС. Необходимые справочные материалы систематизированы в приложении. Данный практикум размещен в электронной библиотеке</t>
  </si>
  <si>
    <t>Танирбергенова А.А.,Берикбаева М.А</t>
  </si>
  <si>
    <t>Инженерлік механика -2. Тапсырмалар және мысалдар</t>
  </si>
  <si>
    <t>Оқулық «Инженерлік механика-2» курсының бағдарламасы мен оқу жоспарына сай құрылды және тапсырманы орындауға арналған барлық тақырыптар келтірілген.
 Бұл оқулық 6В07301 «Құрылыс» мамандығының студенттеріне арналған.</t>
  </si>
  <si>
    <t>Duyrygina A.N.</t>
  </si>
  <si>
    <t>Colloid chemistry</t>
  </si>
  <si>
    <t>The main sections of modern colloid chemistry – surface phenomena in dispersed systems and the dispersed state of matter are described. Its application value in relation to new materials and technologies is reflected. To systematize students ' knowledge, each topic is accompanied by control questions. The tutorial ends with a final test and a dictionary of basic colloidal chemical terms</t>
  </si>
  <si>
    <t>Duyryagina A.N., Lutsenko A.A</t>
  </si>
  <si>
    <t>Theoretical basis of inorganic chemistry</t>
  </si>
  <si>
    <t>This practicum is a basic guide for carrying out laboratory work on the discipline "Chemistry" for university students. The content of the study guide to the SES of the Republic of Kazakhstan, the model and working curricula for this discipline.
 Each group of laboratory works is preceded by a theoretical introduction, clarifying the nature of chemical phenomena, patterns and characteristics of the processes accompanying them. Taking into account the credit technology of training in the workshop, in an expanded volume, a number of fundamental themes are included: «Atomic structure», «Chemical bonding», «Energetics of chemical processes» to prepare for colloquiums, seminars. Necessary reference materials are systematized in the appendix.</t>
  </si>
  <si>
    <t>Жумадилханов А.А.</t>
  </si>
  <si>
    <t>Психолого – педагогические основы воспитания юных спортсменов</t>
  </si>
  <si>
    <t>Монография посвящена рассмотрению проблемы ПСИХОЛОГО – ПЕДАГОГИЧЕСКИХ ОСНОВ ВОСПИТАНИЯ ЮНЫХ СПОРТСМЕНОВ (на примере футбола).В работе представлены результаты теоретико-экспериментального исследования особенностей структуры психолого-педагогических основ воспитания юных спортсменов, на примере футбола, а также, их взаимосвязь с личностными характеристиками, установками и уровнем психологической готовности.
 Представляет интерес для занимающихся проблемами, специалистов, в области психологии спорта, социальной и педагогической психологии, практических спортивных психологов, обеспечивающих деятельность психологической службы в образовании.</t>
  </si>
  <si>
    <t>Берикбаева М.А</t>
  </si>
  <si>
    <t>Құрылыс бас жоспарын жобалау</t>
  </si>
  <si>
    <t>«Құрылыс бас жоспарын жобалау» оқу құралында құрылыстағы сапаны ұйымдастыру, басқару және бақылау саласындағы қолданыстағы заңнама мен басқа да нормативтік актілердің талаптарына сәйкес құрылыстың бас жоспарын жобалау үшін есептеулер, әдістемелік ұсыныстар берілген. 6В07301 "Құрылыс" бағыты бойынша оқытудың барлық түрлерінің студенттеріне курстық жобалауды орындау, бітіру біліктілік жұмысын дайындау кезеңіне арналған. Оқу құралында құрылысты ұйымдастыру бойынша нормативтік құжаттардың, оқу жоспарлары мен жұмыс бағдарламаларының талаптары ескерілген. Оқу құралы сонымен қатар жұмыс жобасын әзірлеумен айналысатын мұғалімдерге, құрылыс және жобалау ұйымдарының қызметкерлеріне пайдалы болуы мүмкін. Оқулықта өнеркәсіптік және азаматтық мақсаттағы ғимараттар мен құрылыстар құрылысының инженерлік дайындығын ұйымдастыру баяндалады. Құрылыс бас жоспарларын ҚҰЖ және ЖӨЖ деңгейінде жобалауға алгоритмделген тәсіл, сондай-ақ құрылыс бас жоспарларын жобалауға ыңғайлы болу үшін анықтамалық деректер келтірілген.</t>
  </si>
  <si>
    <t>Адамбеков Қ.И., Ильясова А.Н., Адамбеков Е.Қ</t>
  </si>
  <si>
    <t>Футбол теориясы және әдістемесі 1 том</t>
  </si>
  <si>
    <t>Оқулықта Қазақстан футболының әлеуметтік маңыздылығы, оны басқарудың ұйымдастырушылық құрылымы, даму кезеңдері, оқу-жаттықтыру процессінің теориялық негіздері, футбол ойынының техникасы мен тактикасы баяндалады. Толықтай жас және жоғары білікті футболшыларды дайындау жүйесі қарастырылады.. Оқулық Мемлекеттік жалпыға міндетті білім беру стандартының талаптары шеңберінде «Дене мәдениеті және спорт» мамандығында оқитын жоғарғы оқу орындарының студенттеріне, магистранттарына, дене шынықтыру пәнінің мұғалідеріне, спорт түрлері бойынша жұмыс істейтін жаттықтырушылаға арналады.</t>
  </si>
  <si>
    <t>Футбол теориясы және әдістемесі 2 том</t>
  </si>
  <si>
    <t>J.S.Kirkimbaeva, G.B. Kuzembekova, S.E. Ermagambetova, B.K.Biyashev, G.M.Nurgozhaeva, D.A. Sarybaeva, A.E. Zholdasbekova</t>
  </si>
  <si>
    <t>Food microbiology</t>
  </si>
  <si>
    <t>This textbook contains information obtained from authentic and highly regarded sources. The author and publisher have attempted to trace the copyright holders of all material reproduced in this publication and apologize to copyright holders if permission to publish in this form has not been obtained. The materials and illustrations given in the manual were borrowed by us from open training sites on the Internet. The textbook is recommended for students enrolled in the educational program 6В07208 – «Technology of processing industries».</t>
  </si>
  <si>
    <t>Ерденбаев А.Ж., Олжабаев К.О., Амантайқызы Б</t>
  </si>
  <si>
    <t>Жас ерекшелік физиологиясы және мектеп гигиенасы</t>
  </si>
  <si>
    <t>педогогика</t>
  </si>
  <si>
    <t>Жас ерекшелік физиологиясы организм функцияларының қалыптасуы мен даму заңдылықтарын зерттейді. Ол жалпы гигиена, педагогика және психология пәндерімен тығыз байланысты. Мектеп гигиенасы балалар мен жасөспірімдердің организмінің функционалдық мүмкіндіктерін жетілдіруге, үйлесімді дамуына, денсаулық сақтау, нығайтуға бағытталған гигиеналық нормативтер мен талаптарды жасау мақсатында бала организмінің сыртқы ортамен өзара әсерін оқытатын ғылым. Студенттер жас физиологиясы және мектеп гигиенасымен таныса отырып, адам ағзасының және жеке тұлғаның жан-жақты құзыреттілігін қалыптастыра отырып, болашақ ұстаздың іскерлік шығармашылығын дамытады, танымдық белсенділігін арттырып, пәнге деген қызығушылығын оятып, жан-жақты білім алуға көмектеседі.</t>
  </si>
  <si>
    <t>Бияшев К.Б., Киркимбаева Ж.С., Ермагамбетова С.Е., Кузембекова Г.Б., Хайруллин Б.М., Жолдасбекова А.Е</t>
  </si>
  <si>
    <t>Энтероинфекции сельскохозяйственных животных и птиц бактериальной этиологии</t>
  </si>
  <si>
    <t>Учебно-методическое пособие подготовлено в соответствии с рабочей учебной программы по дисциплине ESZhPВE 70312 - «Энтероинфекции сельскохозяйственных животных и птиц бактериальной этиологии» основе образовательной программы, по специальности 7М09101– «Ветеринарная медицина». Материал по всем болезням изложен по единой схеме. Рассмотрена эпизоотологическая характеристика заболевания; отражены представления об инкубационном периоде, характере течения и клинических формах проявления болезни; изложены наиболее характерные патологоанатомические изменения; описаны основные методы диагностики, лечения и профилактики заболевания; приведены схемы мероприятий по ликвидации болезни, указан характер ограничительных мероприятий. Приведенные в пособии иллюстрации заимствованы нами из открытых учебных сайтов Интернета. Учебное пособие рекомендуется для магистрантов ветеринарного факультета.</t>
  </si>
  <si>
    <t>Дюрягина А. Н.</t>
  </si>
  <si>
    <t>Изложены основные разделы современной коллоидной химии – поверхностные явления в дисперсных системах и дисперсное состояние вещества. Отраженно ее прикладное значе¬ние применительно к новым материалам и технологиям. Для систематизации знаний студентов каждая тема сопровождается контрольными вопросами. Книга хорошо иллюстрирована. 
 Для студентов университетов и химических вузов.</t>
  </si>
  <si>
    <t>Под редакцией автора Киркимбаевой Ж. С.</t>
  </si>
  <si>
    <t>Микробиология новых и возвращающихся инфекций</t>
  </si>
  <si>
    <t>В учебное пособие «Микробиология новых и возвращающихся инфекций» включены темы лекций для магистрантов по образовательной программе 7M09101– «Ветеринарная медицина». В курс лекций рассматриваются проблемы новых и вновь возвращающиеся инфекции. Возбудители социально-значимых эмерджентных инфекций, возникающие или проявляющиеся внезапно, неожиданно, обычно неизвестные, и этим обусловливающие чрезвычайные эпизоотические и эпидемиологические ситуации. Рассматриваются вопросы новой стратегии для сдерживания по распространению возвратных инфекций. Приведенные в пособии иллюстрации заимствованы нами из открытых учебных сайтов Интернета. Учебное пособие рекомендуется для магистрантов ветеринарного факультета.</t>
  </si>
  <si>
    <t>Методы приготовление вирусной вакцины</t>
  </si>
  <si>
    <t>Пособие предназначено для студентов ветеринарных вузов, составлено в соответствии с программами для студентов образовательных программ «Ветеринарная медицина» и «Ветеринарная санитария». Приведены современные данные по составу и классификации вакцин, а также вакцинопрофилактике инфекционных болезней животных. Рекомендовано для самостоятельной подготовки студентов к практическим занятиям.</t>
  </si>
  <si>
    <t>Есенбаева Г.Л.</t>
  </si>
  <si>
    <t>Ауылшаруашылығы дақылдарының селекциясы және тұқым шаруашылығы</t>
  </si>
  <si>
    <t>Ауылшаруашылығы дақылдарының селекциясы және тұқым шаруашылығы / Жоғары оқу орындарының «Агрономия» мамандығы студенттеріне, магистранттары мен докторанттарына, ғылыми қызметкерлер мен агроном мамандарға арналған.</t>
  </si>
  <si>
    <t>Исаханов М.Ж., Өмірзақов Ш., Дюсенбаев Т.С., Долдаев О.З</t>
  </si>
  <si>
    <t>Оқу құралында электр машиналарындағы энергияның электрмеханикалық түрленуінің және физикалық процесстердің теориялық негіздері қарастырылған, электр машиналарының әртүрлі типтерінің құрылыстық сұлбалары және оларды зерттеудің әдістемелік негіздері жазылып, оларды тұтынушылық және эксплуатациялаулық сипаттары мен сапасы сарапталады, сондай-ақ электр машиналарын басқарудың негіздері келтірілген. Оқу құралы, энергетика бағыты бойынша модульдік білім беру бағдарламасы негізінде біліктілігін жетілдіретін мамандар, бакалаврлар және магистранттар білім алатын техникалық университеттердің студенттеріне арналған. 
 Сонымен қатар, студенттерге алған білімдерін бақылап сынау үшін әр тарау бойынша тесттік тапсырмалар берілген.</t>
  </si>
  <si>
    <t>Ермагамбетова С.Е.,Бияшев К.Б.,Бияшев Б.К.,Киркимбаева Ж.С</t>
  </si>
  <si>
    <t>Ветеринариялық микробиология және вирусология</t>
  </si>
  <si>
    <t>Оқу құралында ветеринариялық микробиология, микология, вирусология және иммунологияның маңызды мәселелері: бактериялардың, вирустар мен саңырауқұлақтардың заманауи жіктелуі, физиологиясы, микроорганизмдердің генетикасы мен экологиясы, жұқпалы аурулардың патогенезі, оларды диагностикалау әдістері, алдын-алу мен емдеу. Иммундық жүйенің қызметі, иммунопатологияны қалыптастыру және оларды түзету әдістері мәселелері қарастырылған. Бұл оқу құралының ерекшелігі материалды сұрақ-жауап түрінде ұсынуда, бұл оқыту мен бақылаудың маңыздылығы болып табылады</t>
  </si>
  <si>
    <t>Кененбаев С.Б., Есенбаева Г.Л.</t>
  </si>
  <si>
    <t>Сорттану</t>
  </si>
  <si>
    <t>Оқулық Қазақ ұлттық аграрлық университетінің 90 жылдық мерейтойына арналған. 
 Сорттану. Жоғары оқу орындарының «Агрономия» мамандығы студенттеріне, ғылыми қызметкерлер мен агроном мамандарға арналған.</t>
  </si>
  <si>
    <t>Киркимбаева Ж.С., Ермагамбетова С.Е., Нургожаева Г.М., Кузембеков Г.Б</t>
  </si>
  <si>
    <t>Микозы и микотоксикозы</t>
  </si>
  <si>
    <t>В учебном пособие представлены классификация, номенклатура и распространенность микозов, а также основные грибковые заболевание вызываемые у животных, их клинические признаки, диагностика, лечение, профилактика, проводимые мероприятия против заболевания животных. Приведенные в пособии иллюстрации заимствованы нами из открытых учебных сайтов Интернета. Учебное пособие предназначены для магистрантов по по образовательной программе 7M09101– - «Ветеринарная медицина».</t>
  </si>
  <si>
    <t>Киркимбаева Ж.С., Ермагамбетова С.Е., Сарыбаева Д.А., Даугалиева С.Т., Кузембекова Г.Б</t>
  </si>
  <si>
    <t>Генетика микроорганизмов</t>
  </si>
  <si>
    <t>В учебное пособие включены темы практических занятий по генетике микроорганизмов. Каждая работа содержит краткие теоретические сведения, информацию о необходимом оборудовании и материалах, данные о подготовке растворов реагирующих веществ и методике проведения исследования. Приведенные в пособии иллюстрации заимствованы нами из открытых учебных сайтов Интернета. Учебное пособие рекомендуется для магистрантов ветеринарного факультета.</t>
  </si>
  <si>
    <t>Под редакцией автора Джуланова М. Н.</t>
  </si>
  <si>
    <t>Биотехнология размножения животных</t>
  </si>
  <si>
    <t>В учебнике описаны анатомические особенности и функция половых органов самцов и самок сельскохозяйственных животных, методы получения и оценки качества спермы, техника искусственного осеменения и трансплантации эмбрионов. Учебник предназначен для студентов, магистрантов и докторантов по дисциплине «Биотехнология размножения животных», написано в соответствии с программой курса. Также учебник может быть использован при подготовке студентов аграрных колледжей, операторов по искусственному осеменению и трансплантации эмбрионов.</t>
  </si>
  <si>
    <t>Ветеринарная микробиология и вирусология</t>
  </si>
  <si>
    <t>В учебном пособии в краткой форме представлены наиболее значимые вопросы ветеринарной микробиологии, микологии, вирусологии и иммунологии: современная классификация бактерий, вирусов и грибов, физиология, генетика и экология микроорганизмов, патогенез инфекционных заболеваний, методы их диагностики, специфические препараты для профилактики и лечения. Рассмотрены вопросы организации и функционирования иммунной системы, формирования иммунопатологий и методы их коррекции. Особенность и своеобразие данного пособия – в изложении материала в виде вопросов и ответов, что является одной из перспективных форм обучения и контроля.</t>
  </si>
  <si>
    <t>Под редакцией автора Киркимбаевой Ж.С.</t>
  </si>
  <si>
    <t>Энтероинфекция сельскохозяйственных животных и птиц вирусной этиологии»</t>
  </si>
  <si>
    <t>В учебное пособие включены темы лекций по энтероинфекций сельскохозяйственных животных и птиц вирусной этиологии. Диагностика играет решающую роль в системе мероприятий по борьбе с болезнями животных вирусной этиологии. Быстро и правильно поставленный диагноз обеспечивает успешное проведение мероприятий по ликвидации вспышек вирусных болезней, так как позволяет четко уяснить конкретную эпизоотическую ситуацию и своевременное принятие целенаправленных мер по оздоровлению поголовья животных с наименьшими потерями. Поэтому удельный вес диагностики в борьбе с вирусными болезнями значительно выше, чем с инфекционными болезнями невирусной этиологии. Приведенные в пособии иллюстрации заимствованы нами из открытых учебных сайтов Интернета. Учебное пособие рекомендуется для магистрантов ветеринарного факультета.</t>
  </si>
  <si>
    <t>Сансызбай А., Беркинбай О., Алиев А., Хусаинов Д</t>
  </si>
  <si>
    <t>Система диагностических исследований при инфекционных болезнях животных</t>
  </si>
  <si>
    <t>В учебном пособии представлен комплекс диагностических исследований при инфекционных болезнях продуктивных животных. Приведены сведения о питательных средах для микроорганизмов, критерии их качества, с основными характеристиками ингредиентов. Дана характеристика микроскопа (светового, электронного, люминесцентного), а также методы микроскопии микроорганизмов и методы экспериментального заражения лабораторных животных для диагностики инфекционных болезней. Для студентов и магистрантов по специальности «Ветеринарная медицина», «Ветеринарная санитария» и поступающих PhD докторантуру, ветеринарных врачей и фельдшеров, лаборантов ветеринарных лабораторий. Ключевые слова: система, диагностика, инфекция, микроорганизмы, вирусы, бактерии, риккетсии, хламидии, микоплазмы, прионы, грибы, питательные среды, микроскоп, животные, лаборатория, патология, клиника, эпизоотия.</t>
  </si>
  <si>
    <t>Сансызбай А.Р., Рысбаев М.Б., Умитжанов М</t>
  </si>
  <si>
    <t>Основные заболевания верблюдов их диагностика, лечение и профилактика</t>
  </si>
  <si>
    <t>В книге освещена вопросы эпизоотологии, диагностики и профилактики инфекционных, инвазионных и грибковых болезней верблюдов</t>
  </si>
  <si>
    <t>Токтасынова Ф. А.</t>
  </si>
  <si>
    <t>Зеленые интерьеры и зимние сады</t>
  </si>
  <si>
    <t>В соответствии с учебной программой рассмотрены основные правила создания Зимних лесов; концепции, функции и технологии зимних лесов. Указан ассортимент растений для зимнего сада с его отличительными особенностями и местом расположения. Отмечены особенности размножения растений и стилистка Зимних садов. Рекомендовано для студентов вузов, обучающихся по специальности «Лесное хозяйство».</t>
  </si>
  <si>
    <t>Чарибаева С.Қ., Дюсенбаев Т.С</t>
  </si>
  <si>
    <t>Электроника негіздері</t>
  </si>
  <si>
    <t>Оқу құралы мемлекеттік білім беру стандартына және 6В08702 - Ауыл шаруашылығын энергиямен қамтамасыз ету, 5В07109 - Электр техникалық инжиниринг, 6В08706 - Аграрлық техника және технология, 6В07104 - Есептеу техникасы және бағдарламалық қамтамасыз ету, 6В07102 - Автоматтандыру және басқару, 6В07107 – Энергетикалық инжиниринг білім беру бағдарламасы бойынша бакалавриатқа бағытталған оқу құралдарына қойылатын талаптарға сәйкес құрылымдалған. Оқу құралы жеті бөлімге бөлінген. Алғашқы төрт бөлімде элементтер базасы, сондай-ақ аналогтық, импульстік және сандық электроника негіздері қарастырылады. Оқу құралының бесінші бөлімі логикалық құрылғылардың негіздеріне арналған. Алтыншы бөлімде сандық құрылғылардың микроэлектрондық түйіндері кеңінен ұсынылған. Оқу құралының соңғы бөлімі микропроцессорлық құрылғылар мен микроконтроллерлерге арналған.
 Оқу құралы жоғары оқу орындарының студенттеріне арналған, сонымен қатар инженерлер мен басқа да ғылыми-техникалық мамандарға пайдалы болуы мүмкін.</t>
  </si>
  <si>
    <t>Ахметова Г.Д., Бердикулов М.А</t>
  </si>
  <si>
    <t>Энтомозы животных Казахстана</t>
  </si>
  <si>
    <t>В учебном пособие описаны возбудители наиболее вредоносных энтомозов: оводов, мух, кровососок, слепней, комаров, мошек, мокрецов, москитов, вшей и др., ареалы их распространения, приведены современные средства и методы борьбы, меры безопасности и охраны окружающей среды при работе с инсектицидами, определены экономический ущерб, наносимый энтомозами, а также эффективность от проводимых мероприятий. Для студентов, бакалавров, магистрантов, PhD докторантов по специальности «Ветеринарная медицина», «Ветеринарная санитария», зоологов, ветеринаров, медиков, зоотехников, лесников, кинологов и широкого круга любителей природы, а также граждан, содержащих скот в личных подсобных хозяйствах</t>
  </si>
  <si>
    <t>Архитектура I (в 2-х т.)</t>
  </si>
  <si>
    <t>В учебном пособии освещаются история мировой архитектуры, основные художественно-конструктивные направления формообразования, рассмотрены конструктивные решения промышленных, гражданских, жилых и общественных зданий, требования, предъявляемые к ним, методика технико-экономической оценки проектных решений</t>
  </si>
  <si>
    <t>Калиев А.К.</t>
  </si>
  <si>
    <t>Торғай ақындық мектебі</t>
  </si>
  <si>
    <t>Бұл ғылыми зерттеу еңбегінде Торғай ақындарының дәстүрлі поэзиясы, оның қазақ әдебиеті тарихындағы орны жан-жақты қарастырылған. Торғайдағы ақындық мектептің қалыптасуы, әдеби дәстүр және оның жалғастығы ғылыми ауқымда талданып, шығармашылық мұралары кеңестік кезеңде түрлі себептермен назардан тыс қалдырылған ақындар мұрасы сөз болады. Кітап жоғары оқу орындарының студенттеріне, әдебиеттанушыларға арналған.</t>
  </si>
  <si>
    <t>Торғай ақындары шығармашылығы</t>
  </si>
  <si>
    <t>Еңбекте ХІХ ғасырдың соңғы ширегі мен ХХ ғасыр басындағы Торғай ақындық мектебінің әдеби дәстүрі мен дәстүр жалғастығы мәселелері жан-жақты талданады. Оқу құралы орта және жоғары оқу орындарының студенттеріне, әдебиеттанушыларға арналған</t>
  </si>
  <si>
    <t>Мұратов Ә.С.</t>
  </si>
  <si>
    <t>Ақырлы құрылымдар мен ақпаратты кодтау</t>
  </si>
  <si>
    <t>Оқу құралында «Ақырлы құрылымдар мен ақпаратты кодтау» курсының барлық қажетті мәліметтері қамтылған. Ақырлы құрылымдар мен ақпаратты кодтаудың ғылымда алатын рөлі мен орны айқындалған.
 Оқу құралы - жоғары оқу орындарының 6В06120 – «Ақпараттық жүйелер» білім беру бағдарламасы бойынша барлық білім алушыларға және ұстаздар қауымына және ақпараттық жүйелерді зерттеумен айналысатын барша жүйе қолданушыларына арналған</t>
  </si>
  <si>
    <t>Жельдыбаева А.А,Изтелиева Р.А.,Бугубаева Г.О</t>
  </si>
  <si>
    <t>Тағам өнімдерін технохимиялық бақылау және сапа басқару</t>
  </si>
  <si>
    <t>пищевая промышелнность</t>
  </si>
  <si>
    <t>Оқу құралында ауылшаруашылық шикізаты мен тағам өнімдерін технохимиялық бақылаудың негізгі мәселелері қарастырылған. Өндіріс өнімдерінің шикізатының сипаттамасы берілген. Нормативті-техникалық құжаттарға сай азық-түлік шикізаты мен тағам өнімдерінің химиялық құрамы, физика-химиялық және органолептикалық қасиеттері туралы мәліметтер көрсетілген. Оқу құралы В076 –«Стандарттау, сертификаттау және метрология (тағам өндірісі бойынша) білім беру бағдарламасының тобы бойынша білім алушыларға «Тағам өнімдерін технохимиялық бақылау», «Өнімді талдау әдістері» пәндері бойынша теориялық және практикалық жұмыстардың жинағы түрінде ұсынылады.</t>
  </si>
  <si>
    <t>Мұнай кәсіпшілігінің жабдықтары</t>
  </si>
  <si>
    <t>Оқу құралы жоғары оқу орындарына арналған. Оқу құралында мұнай және газды өндіру кезінде қолданылатын жабдықтардың құрылымдары мен параметрлері келтірілген. Оқу құралында мынадай бөлімдер орын алған: жалпы өндіру жұмыстарына арналған жабдықтар; ашық фонтандау және газлифтпен өндіру жабдықтары; штангасыз және штангалы сорап қондырғыларының түсініктемелері; ұңғымаларды жөндеу және мұнай-газ өндіруді қарқындатуға бағытталған қабатқа әсер ету жабдықтары, сонымен бірге өндірілген мұнай-газ өнімдерін жинақтау және тасымалдау жүйелерінің жабдықтарының сипаттамалары келтірілген.
 Оқу құралы Қазақстан Республикасындағы мұнай және газ өндіру саласымен шұғылданатын мамандар мен колледж және жоғары оқу орындарының мұнайшы мамандықтарын қалаған студенттерге арналған.</t>
  </si>
  <si>
    <t>Технологиялық машиналардың сенімділігі</t>
  </si>
  <si>
    <t>Технологиялық машиналар мен басқару жүйелерінің сенімділігінің негіздері қарастырылған: сенімділік теориясының негізгі түсініктері, сенімділік теориясының математикалық негіздері, сенімділіктің сандық көрсеткіштерінің классификациясы және оларды таңдау жолдары берілген. Технологиялық жабдықтар жүйесін структуралық талдау әдістері жасалынған. Технологиялық машиналардың сенімділігін анықтауға арналған есептерден мысалдар келтірілген. Оқу құралы «Технологиялық машиналардың сенімділігі» пәнін оқып, зерттейтін жоғары оқу орны мен колледж студенттеріне арналған</t>
  </si>
  <si>
    <t>Сейсенбаева А. Т.</t>
  </si>
  <si>
    <t>Учебное пособие по русскому языку (для групп с государственным языком обучения)</t>
  </si>
  <si>
    <t>Для всех специальностей</t>
  </si>
  <si>
    <t>Данное пособие предназначено для организации самостоятельной внеаудиторной и аудиторной работы студентов первого и второго курсов, изучающих дисциплину «Русский язык». Пособие составлено с целью расширения словарного запаса студентов, формирования навыков правильной речи, соответствующей современным нормам литературного языка, организации работы на занятиях, в оказании помощи студентам сориентироваться в предметном материале, а также самостоятельно определить степень его усвоения, проверить знание лексических норм.</t>
  </si>
  <si>
    <t>Асылбекова Д. Д. (Asylbekova D. D.)</t>
  </si>
  <si>
    <t>Inorganic and analytical chemistry</t>
  </si>
  <si>
    <t>The Textbook is considering the basic laws of chemistry, classes of inorganic compounds, their structure, some physical and chemical propertiesand as well as analytic chemistry, qualitative and quantitative analyzes are considered.
 The course of lectures was developed in accordance with the curriculum for the discipline «Inorganic and analytical chemistry» for the specialty – 6В05120 – «Biotechnology» В учебнике рассматриваются основные законы химии, классы неорганических соединений, их строение, некоторые физико-химические свойства, а также аналитическая химия, рассматриваются качественные и количественные анализы.
 Курс лекций разработан в соответствии с учебным планом по дисциплине «Неорганическая и аналитическая химия» по специальности – 6Х05120 – «Биотехнология»</t>
  </si>
  <si>
    <t>Асылбекова Д. Д.</t>
  </si>
  <si>
    <t>Бейорганикалық және аналитикалық химия (2 томда)</t>
  </si>
  <si>
    <t>Оқулық пәннің типтік оқу бағдарламасына және оқу талабына сәйкес 6В05120 – «Биотехнология» мамандығының білім алушыларына арналып құрастырылған.</t>
  </si>
  <si>
    <t>Неорганическая и аналитическая химия</t>
  </si>
  <si>
    <t>В учебнике рассматриваются основные законы химии, классы неорганических соединений, их строение, некоторые физико-химические свойства, а также аналитическая химия, рассматриваются качественные и количественные анализы. Учебник составлен для обучающихся специальности 6В05120 – «Биотехнология» в соответствии с учебной программой дисциплины и требованиями к обучению.</t>
  </si>
  <si>
    <t>Теоретическая механика. Динамика</t>
  </si>
  <si>
    <t>Учебное пособие «Теоретическая механика. Динамика» содержит теоретический материал, типовые задачи курса теоретической механики, примеры решения задач геометрическим и аналитическим способом, рисунки, графики, таблицы, вопросы для самопроверки, тестовые задания, задания для самостоятельной работы студента (СРС), экзаменационные вопросы. Должное внимание уделено экспериментальным задачам политехнического и естественно-научного содержания, они помогают видеть физику «вокруг нас». В пособии имеются указания, рекомендации для решения задач, общие способы и правила подхода к решению. Учебное пособие предназначается для студентов, магистрантов политехнического и естественно-научного направления.</t>
  </si>
  <si>
    <t>Теоретическая механика. Кинематика</t>
  </si>
  <si>
    <t>Учебно-методическое пособие «Теоретическая механика. Кинематика» призвано помочь студенту в формировании умений и навыков применять знания на практике. Решение физических задач – одно из важнейших средств развития мыслительных, творческих способностей студентов. Отбор задач проводится так, чтобы повысить интерес к задачам. Все задачи разбиты на контрольные задания, рассчитанные на самостоятельную работу студента (СРС). Каждодневное, последовательное, упорное решение большего числа задач служит единственным средством достичь параметров «знать» и «уметь». Приведенные классификации задач, алгоритмы решения задач, множество рисунков и графиков, подробные пояснения и методические указания способствуют самообразованию студента. Учебно-методическое пособие предназначено для студентов, магистрантов специальностей естественно-научного направления</t>
  </si>
  <si>
    <t>Джакубакынов Б.Б., Куракбаева А.Ж., Сочин С.А., Кангалаков М.С.</t>
  </si>
  <si>
    <t>Қазақ халқының жауынгерлік дәстүрі негізінде білімгерлердің әскери-патриоттық тәрбиелеуге дайындығын қалыптастыру</t>
  </si>
  <si>
    <t>Военная кафедра, педагогика</t>
  </si>
  <si>
    <t>Оқу құралы ХХI ғасыр педагогикасының көкейкесті мәселелерінің бірі - қазақ халқының жауынгерлік дәстүрі негізінде білімгерлердің әскери-патриоттық тәрбиелеуге дайындығын қалыптастыруға бағытталған.
 Оқу құралында білімгерлердің әскери-патриоттық тәрбиелеуге дайындығының мазмұны қазақ халқының жауынгерлік дәстүрі негізінде теориялық негізделген. Қазақ халқының жауынгерлік дәстүрінің ерекшеліктері, тарихи маңыздылығы мен сабақтастығы ашылған. Сондай-ақ, қазақ халқының жауынгерлік дәстүрі негізінде білімгерлердің әскери-патриоттық тәрбиелеуге дайындығының педагогикалық шарттары, жүйесі және әдістері қарастырылған.
 Ғылыми ізденушілерге, магистранттарға, мұғалімдерге, біліктілікті жоғарлату курстарының тыңдаушыларына, білімгерлер мен оқушыларға арналған.</t>
  </si>
  <si>
    <t>Басыгараев С.Б.</t>
  </si>
  <si>
    <t>Техническое пособие газовика</t>
  </si>
  <si>
    <t>В техническом пособии газовика приведены физико-химические свойства природного газа, основные понятия и формулы, а также процессы транспорта, хранения, распределения и переработки газа, способы защиты газопровода от коррозии. Даны характеристики основного и вспомогательного оборудования магистрального газопровода и компрессорной станции. Пособие предназначено для работников предприятий и организаций газовой промышленности, может служить справочным материалом студентам технических учебных заведений и другим заинтересованным лицам.</t>
  </si>
  <si>
    <t>Мадияров М.Н.</t>
  </si>
  <si>
    <t>Математические модели в оценке качества атмосферного воздуха промышленного города и оптимизации транспортных потоков</t>
  </si>
  <si>
    <t>Математика, Логистика, Экология</t>
  </si>
  <si>
    <t>Монография посвящена вопросам математического моделирования микроклимата промышленного города и их разностным аналогам, созданию информационных технологии транспортных потоков с учетом экологических требований. Рассмотрены вопросы оптимизации автотранспортных потоков на улично-дорожной сети города, математические вопросы создания разностных схем для решения уравнения переноса с усвоением измеренных и расчетных данных по выбросам вредных веществ от автотранспорта.
 Монография будет полезна для специалистов математиков, информатиков, специалистов по транспортной логистике, экологов а также магистрантам, PhD докторантам, преподавателям вузов.</t>
  </si>
  <si>
    <t>Шевко В.М, Каратаева Г.Е.</t>
  </si>
  <si>
    <t>Электротермия неорганических материалов (в 2-х т.)</t>
  </si>
  <si>
    <t>Учебник предназначен для магистрантов специальности 6М070900 – Металлургия. Он может быть полезен для магистрантов родственных специальностей, а также для научных работников и инженерно-технических специалистов, работающих в области технологии электротермических производств и металлургии.</t>
  </si>
  <si>
    <t>Шыңғысбаев С.М.., Битлеуов Б.А.</t>
  </si>
  <si>
    <t>1920–1940 жылдардағы Қазақстандағы дене тәрбиесі мен спорттың даму тарихы</t>
  </si>
  <si>
    <t>ХХ ғасырдың бас кезінде қазақ спорты ауыр әлеуметтік-экономикалық жағдайға қарамастан алға жылжып, бұрындары мүлде болмаған, қазақ халқына таныс емес спорт түрлері дами бастады. Әсіресе, Қазақстан спортының қалыптасып, өркендеп дамуы Кеңес өкіметі тұсына сәйкес келді. Дене тәрбиесі мен спорт мәдениеттің бір бөлігі деп қиралып, адам адам денсаулығының жақсаруы үшін барлық жағдайлар жасала басталды.
 Оқу құралында баяндалған көптеген деректер 1920-1940 жылдар аралығында елімізде дене тәрбиесі мен спорттың қалай қалыптасып, дамығандығынан сыр шертеді. 
 Еңбек ЖОО және орта дене тәрбиесі мамандығын беретін оқу орындарының оқытушыларына студенттеріне, осы саланың мамандарына арналған.</t>
  </si>
  <si>
    <t>«Химиялық технологиядан қазақша-орысша-ағылшынша терминдер сөздігі», «Казахско-русско-английский словарь терминов по химической технологии», «Kazakh-Russian-English Dictionary of Chemical Technology Terms»</t>
  </si>
  <si>
    <t>Учебное пособие составлено в соответствии с учебным планом. Учебное пособие выполнено в виде словаря по химической технологии (глоссария). Оно содержит описание, предметное определение важнейших понятий и определений по химической технологии.
 Учебное пособие поможет студентам образовательных программ 5В060600, 5В011200-Химия, а также магистрантам химических специальностей изучать химическую технология в свете новых требований полиязычия в вузах, может быть ценным вспомогательным материалом для самостоятельной работы.</t>
  </si>
  <si>
    <t>Жүндібаева Т.Н.</t>
  </si>
  <si>
    <t>Оқу құралы педагогикалық менеджменттің өзекті мәселелерін көтере отырып, болашақ мамандарға білім беру ұйымдарын басқарудың әдіснамалық негіздері, заңдылықтары мен ұстанымдары, әдістері мен тәсілдері, басқару стильдері туралы ақпараттар береді және алған білімдерін білім беру жүйесін басқару барысында пайдалануға ықпалын тигізеді. Оқу құралы жоғары оқу орындарының барлық мамандықтарына арналған.</t>
  </si>
  <si>
    <t>рус/англ.</t>
  </si>
  <si>
    <t>Кенжегалиев А., Кулбатыров Д.К., Базарбекова М.М., Жунисканкызы К. (Kenzhegaliev A., Kulbatyrov D.K., Bazarbekova M.M., Zhuniskankyzy K. )</t>
  </si>
  <si>
    <t>Исследования и разработка рекомендации по восстановлению деградированной почвы нефтедобывающих месторождении (Research and development of recommendations for the restoration of degraded soil in oil-producing fields)</t>
  </si>
  <si>
    <t>В данной монографии представлены результаты исследования экологическое состояние почвы и растительности проведенного в зоне действии 4-х НГДУ АО «Эмбамунайгаз» расположенных на территории Жылыойской, Макатской, Кызылкогинской и Исатайской районов, Атырауской области и предварительные рекомендации по востановлению первоначальное состояние земного покрова в разрабатываемом конкретных месторождениях. Монография предназначена для разработчкиков нефтегазовых месторождении расположеннных резкоконтинентальных районов, ученым изучеющим почвы, а также студентам , магистрантам и докторантам ВУЗ ов. This monograph presents the results of a study of the ecological state of soil and vegetation carried out in the zone of operation of 4 NGDUs of JSC "Embamunaigas" located on the territory of Zhylyoi, Makat, Kyzylkoginsk and Isatai districts, Atyrau region and preliminary recommendations for restoring the initial state of the earth cover in the developed specific fields ... The monograph is intended for the development of oil and gas fields located sharply continental areas, scientists studying the soil, as well as students, undergraduates and doctoral students of universities.</t>
  </si>
  <si>
    <t>Сейтхожин Б. У.</t>
  </si>
  <si>
    <t>Ответственность за экологические уголовные правонарушения по законодательству Республики Казахстан</t>
  </si>
  <si>
    <t>Юридический, экология</t>
  </si>
  <si>
    <t>В учебном пособии «Ответственность за экологические уголовные правонарушения по законодательству Республики Казахстан» рассматриваются вопросы квалификации экологических уголовных правонарушений, на основе положений Уголовного кодекса Республики Казахстан от 3 июля 2014 г. (с изм. и доп. по состоянию на 5 января 2021г.). В основной части пособия автором раскрывается уголовно-правовая характеристика экологических уголовных правонарушений, предусмотренных главой 13 Особенной части УК РК. В учебном пособии приводится перечень действующих нормативных правовых актов по экологии (по состоянию законодательства на 20 февраля 2021г.).
 Учебное пособие предназначено студентам, магистрантам, докторантам и преподавателям юридических вузов, практическим работникам правоохранительных и природоохранных органов, практикующим юристам.</t>
  </si>
  <si>
    <t>Технологиялық машиналардың диагностикасы</t>
  </si>
  <si>
    <t>Оқу құралында технологиялық машиналардың жұмыс қабілеттілігі қарастырылған. Сонымен қатар оларды диагностикалау операциясына баса көңіл аударылған. Кешенді диагностика жүргізу арқылы машиналардың жұмыс жасау мерзімін анағұрлым ұзартуға болатыны анықталған. Диагностикалау құралдары мен диагностика жасау жұмыстарын ұйымдастыру мәселелері кеңінен қамтылған.
 Оқу құралы технологиялық жоғары оқу орны студенттері мен магистранттарына арналған.</t>
  </si>
  <si>
    <t>Кенжебаева З. С.</t>
  </si>
  <si>
    <t>Руководство к практическим занятиям по генетике</t>
  </si>
  <si>
    <t>Разработка учебного пособия обусловлена необходимостью совершенствования методического обеспечения этой дисциплины. « Руководство к практическим занятиям по генетике» имеет важное значение для усвоения вопросов наследственности, генетические опыты в дополнение к лекционному курсу способствуют пониманию значения биологии в целом. «Руководство к практическим занятиям по генетике» предназначен для формирования у студентов профессиональных компетенций, способствует качественному усвоению дисциплины. углублению теоретических знаний. Пособие сочетает в себе информативность, внутреннюю логику и четкость формулируемых целей и задач, усвоение курса может быть достигнуто в результате серьезного знакомства с генетикой дрозофилы., что дает возможность приобрести навыки и умения в постановке самостоятельных опытов. «Руководство к практическим занятиям по генетике « предназначено для использования в качестве учебного пособия для лабораторных, практических занятий и для самостоятельной работы по генетике. для студентов - биологов.</t>
  </si>
  <si>
    <t>Байжигитов Д.К. , Нарымбетова У.М., Саимова Р.У.,</t>
  </si>
  <si>
    <t>Прикладная биология</t>
  </si>
  <si>
    <t>Практикум к практическим занятиям «Прикладная биология» составлен на основании Государственного общеобязательного стандарта высшего профессионального образования для обучающегося по специальности «5В011300 - Биология». В данном практикуме можно использовать задачи, составленные по учебной программе.</t>
  </si>
  <si>
    <t>Биназаров А. Д., Абдрашова А. Қ.,</t>
  </si>
  <si>
    <t>Сыныптан тыс жұмыс технологиясы практикасын ұйымдастыруға арналған</t>
  </si>
  <si>
    <t>Оқу құралы 0105000 «Бастауыш білім беру» мамандығы, 0105013 «Бастауыш білім беру мұғалімі» біліктілігі бойынша «Сыныптан тыс жұмыс технологиясы» кәсіптік практикасынан ҚР Білім және ғылым министрлігінің «Техникалық және кәсіптік білім бойынша үлгілік оқу жоспарлары мен білім беретін оқу бағдарламалары» (2016 жыл, №72 бұйрық) негізінде құрастырылды. Осы оқу құралы әдістемелік тұрғыдан білім үдерісін қамтамасыз етуді жүзеге асыруға, практикадан өтуге қажетті білім, іскерлік дағдыларының қалыптасуына көмектеседі. Оқу ақпаратын тарату, өз бетімен оқуды үйретуге, білім мазмұнын меңгеру деңгейін зерделеу, білім ортасын зерттеуге бағыт береді. Студенттердің теорияда алынған білімдерін практикада ұштастыруға ықпал етеді. Оқу құралының мазмұны мектептерде кəсіптік практика жүргізуге негіз болады.</t>
  </si>
  <si>
    <t>Теплофизика облученных полимеров и композитов</t>
  </si>
  <si>
    <t>Настоящее учебное пособие представляет собой дополнение к главному учебнику курса общей физики, рекомендованного и утвержденного Министерством образования и науки Республики Казахстан для технических специальностей «050703-Информационные системы» и «050704-Вычислительная техника и программное обеспечение».
 Пособие содержит систематизированные сведения о структурах и теплофизических свойствах композитных и полимерных материалов, о процессах переноса тепла, о методах определения тепловых свойств, о влиянии ионизирующих излучений на структуру и фазовые переходы в них, которые дополняют и расширяют знания, относящиеся к основным разделам физики «Молекулярная физика и термодинамика», и « Атомная физика» учебника курса общей физики и изложенные в доступной форме для понимания и усвоения материала. Пособие рассчитано для студентов младшего и старших курсов технических специальностей, а также может быть рекомендовано к использованию преподавателями и магистрантами.</t>
  </si>
  <si>
    <t>Қызмет саласындағы сапа негізінде басқару</t>
  </si>
  <si>
    <t>Оқу құралында сапа негізінде басқару жүелерінің (СБЖ) концептуалдық жағдайлары мен өзгеріс менеджментінің үдерісін қамтамасыз ету, ұйымда СБЖ құру, енгізу, қолдау, нәтижелігін бағалау мен жетілдіру рәсімдерінің мәні ISO 9000 сериялы халықаралық стандарттар (ХС) негізінде баяндалған. Еліміздегі сертификатталған ұйымдардың 5-ші буындағы ISO 9001:2015 ХС көшу қажеттілігіне байланысты, оларға қойылатын талаптар оқулықта алғаш рет өңделіп жазылған. Негізгі ережелер, аудит, үдерістік амал, кәсіпорындарда СБЖ құру тәртібі мен модернизациялау, еліміздегі сапа негізінде басқарудың нәтижесіздігі тақырыптарының көлемі ұлғайтылған. Мазмұны бакалавриат бағдарламасының студенттеріне 6В11105 «Қонақжайлылық менеджменті», 6В11104 «Іс-шараларды басқару және ұйымдастыру», 6В04126 «Бизнес әкімшілік ісі», 6В04109 «Кәсіпкерлік және инновация», 6В11103 «Тұрақты туризм» білім беру бағдарламаларына сәйкес және әлемдік қоғамдық дамудағы объективті өзгерістердің ықпалымен қалыптасқан сапа менеджментіне заманауи даму үрдісі көзқарасын есепке ала отырып баяндалған.</t>
  </si>
  <si>
    <t>Azimova S.T. (Азимова С.Т.)</t>
  </si>
  <si>
    <t>Scientific and practical basis for the formation of detoxification properties of foods based on pumpkin pectin</t>
  </si>
  <si>
    <t>The monograph summarizes the current state and prospects of research of melon raw materials, and the use of the resulting pumpkin pectin in food, as well as the results of theoretical and experimental work. The paper presents analytical characteristics of the obtained pectin, the study of the effect of pectin on the safety indicators and detoxification properties of the obtained food.
 The monograph is intended for scientific and engineering workers of the food industry and preventive direction, doctoral students, undergraduates by group of educational programs majoring in М111/8D111 "Food production".</t>
  </si>
  <si>
    <t>Сагындыков К.А., Омбаев А.М.</t>
  </si>
  <si>
    <t>Этология и пастбищное содержание овец</t>
  </si>
  <si>
    <t>В учебном пособии изложены вопросы этологии и пастбищного содержания овец в условиях южного и центрального Казахстана. Раскрываются основные принципы и особенности технологии кормления и содержания овец, а также природно-климатические условия, влияющие на этиологию, рассмотрены проблемы качества питьевой воды. 
 Предназначено для студентов, магистрантов и РНD-докторантов высших учебных заведений, научных работников и специалистов животноводства.</t>
  </si>
  <si>
    <t>Смихан А.Е., Избасарова Р.Ш.</t>
  </si>
  <si>
    <t>Биология сабақтарында этнопедагогика элементтерін қолдану</t>
  </si>
  <si>
    <t>Биология, педагогика</t>
  </si>
  <si>
    <t>Биология сабақтарында этнопедагогика элементтерін қолдану атты бұл оқу-әдістемелік құралына докторанттың ғылыми-зерттеу жұмысының нәтижелері енді. Оқу құралы орта мектептің биология пәнінің мұғалімдеріне, жоғары оқу орнының оқытушыларына және көпшілік оқырман қауымға арналады. Этникалық тәрбиенің әдістері — тарихи қалыптасқан халық тәрбиешілерінің жетілген жеке тұлғанын бойында білім, білік дағдылары мен тиісті қасиеттерді қалыптастыру мақсатымен әсер ететін жолы.
 Оқу-әдістемелік құралындағы кеткен кемшіліктерге айтылған сын пікірлер болса, оларды ризашылықпен қабылдаймыз.</t>
  </si>
  <si>
    <t>Арықбаева Г.Т
 Аликулова Л.С.
 Абдрашова А.Қ</t>
  </si>
  <si>
    <t>Экономика негіздері</t>
  </si>
  <si>
    <t>Экономика негіздері оқу құралында жалпы экономикалық ұғымдар мен түсініктер, глоссарий, пән бойынша студенттер орындайтын тапсырмалар берілген. Экономикалық жүйенің бөлімдеріне, макро және микроэкономикаға, дүниежүзілік экономика тақырыптарына тоқталып, әр тақырыпқа тірек-сызбалар мен кестелер көрсетіліп, білімгерлерге тапсырмалар құрамымен қамтылған. Оқу құралы экономика негіздері пәнін оқытуда оқытушылар үшін тиімді болады. Студенттер үшін экономика негіздері пәнін тереңінен түсінуге мүмкіндік береді.</t>
  </si>
  <si>
    <t>Арнайы педагогтың кәсіби қызметі</t>
  </si>
  <si>
    <t>Монографияда арнайы және инклюзивті білім беруде арнайы педагогтың кәсіби қызметіне теориялық және әдістемелік талдау жасалды. Талдау барысында арнайы педагогтарды кәсіби қызметке даярлаудың жалпы мәселелері, қазіргі арнайы білім беру саласының даму тенденциялары, арнайы және инклюзивті білім берудегі арнайы педагогтың кәсіби қызметінің мазмұны, технологиясы және оны ұйымдастыру жолдары айқындалды. 
 Монографияны арнайы педагогика мамандығының оқытушылары мен студенттері, магистранттары, арнайы білім беру саласы мен инклюзивті білім беру жағдайында жұмыс жасайтын педагогтар қолдана алады.</t>
  </si>
  <si>
    <t>Бекмагамбетова Р.К., Садвакасова З.М., Нургалиева Д.А.,</t>
  </si>
  <si>
    <t>Интеграция общечеловеческих ценностей в содержании социально-педагогической деятельности</t>
  </si>
  <si>
    <t>В учебно-методическом пособии рaссматриваются теоретические и методические основы интеграции общечеловеческих ценностей в содержании социально-педагогической деятельности в условиях социализации личности.
  Учебное пособие преднaзнaчено кaк педaгогaм-прaктикaм, тaк и бaкaлaврaм, мaгистрaнтaм, обучaющимся по специaльности «Социaльнaя педaгогикa и сaмопознaние», а тaкже оно может быть применимо для системы повышения квaлификaции и в преподaвaнии других гумaнитaрных дисциплин в вузaх.</t>
  </si>
  <si>
    <t>Ахметжанов Б.А., Аманжолов Ж.К., Жолмагамбетов Н.Р., Хусан Б.</t>
  </si>
  <si>
    <t>Экономическая оценка последствий чрезвычайных ситуаций и мероприятий по охране труда</t>
  </si>
  <si>
    <t>В учебнике дается экономическая оценка ущерба от природных и техногенных чрезвычайных ситуаций, а также результатов внедрения мероприятий по безопасности и охране труда, направленные на улучшение условий труда, снижению случаев производственного травматизма и профессиональных заболеваний. Рассмотрены вопросы страхования работников от несчастных случаев на производстве и профессиональных заболеваний, гражданско-правовой ответственности владельцев объектов, деятельность которых связана с опасностью причинения вреда третьим лицам. Предназначено для студентов, магистрантов, докторантов, обучающихся по образовательной программе 6В11201 «Безопасность жизнедеятельности и защита окружающей среды» всех форм обучения.</t>
  </si>
  <si>
    <t>Тлеукенов С.К., Балабеков К.Н., Жалгасбекова З.К.</t>
  </si>
  <si>
    <t>Анизотропты орталардағы электромагниттік толқындық процестер</t>
  </si>
  <si>
    <t>Кітапта алғаш рет екі осьті диэлектрлік кристалдардағы электромагниттік толқындық процестердің заңдылықтары сипатталған.Толқындық векторлардың индикатрисаларының құрылымы, TE және TM поляризация толқындарының фазалық және топтық жылдамдықтары егжей-тегжейлі қарастырылып, электромагниттік энергия ағындарының тығыздығы келтірілген.Ромбтық кристалдар шекарасындағы толқындардың шағылу және сыну процестері үшін сыну бұрыштары мен толық ішкі шағылу бұрыштары, әр түрлі поляризация толқындарының шағылу және сыну коэффициенттері келтірілген.Электромагниттік толқындардың жазықтықтағы анизотропты толқын бағыттауыштарындағы дисперсиясының теңдеуі және периодты құрылымдардағы толқындардың таралуы сипатталған.Оқу құралы физикалық және физика-техникалық мамандықтардың жоғары курс білім алушыларына және магистранттарға қол жетімді.Бұл оқу құралын электромагниттік толқындардың таралу проблемаларымен айналысатын мамандар да пайдалана алады.</t>
  </si>
  <si>
    <t>Электромагнитные волновые процессы в анизотропных средах</t>
  </si>
  <si>
    <t>В книге впервые изложены закономерности электромагнитных волновых процессов в двухосных диэлектрических кристаллах.Подробно рассмотрено построение индикатрис волновых векторов, фазовых и групповых скоростей волн ТЕ и ТМ поляризации, приведены плотности потоков электромагнитной энергии.Для процессов отражения и преломления волн на границах ромбических кристалов приведены углы преломления и углы полного внутреннего отражения, коэффициенты отражения и преломления волн различной поляризации.Изложены уравнения дисперсии электромагнитных волн в плоских анизотропных волноводах и распространение волн в периодических структурах.Учебное пособие доступна студентам старших курсов физических и физико-технических специальностей.Будет полезна специалистам, занимающихся проблемами распространения электромагнитных волн.</t>
  </si>
  <si>
    <t>Сәрсембин Ү.Қ. /Сарсембин У.К.</t>
  </si>
  <si>
    <t>Қазақ мәдениетінің рухани тұғыры</t>
  </si>
  <si>
    <t>Бұл еңбек қазақ мәдениетін, алаш зиялыларының қалыптасу ерекшеліктерін, рухани тағылымын және мәдениеттегі ұлттық интеллигенция феноменін зерттеуші ғалымдарға, көпшілік оқырманға арналады.</t>
  </si>
  <si>
    <t>Воробьев А. Е., Ходжаев Р. Р., 
 Воробьев К. А., Аманжолов Ж.К.</t>
  </si>
  <si>
    <t>Управление аномальными явлениями в геосферах земли (техносферная безопасность) 1 том</t>
  </si>
  <si>
    <t>Рассмотрены чрезвычайные ситуации, вызванные природными и техногенными катастрофами и аномальными явлениями, последовательно изложены практически все возможные причины и сценарии вышеназванных явлений, приведены все известные способы и методы раннего прогнозирования и заблаговременного предотвращения опасных и аварийных ситуаций. В учебнике рассмотрены средства и методы прогнозирования, способы предотвращения природных и техногенных аварий и катастроф. Для предупреждения возникновения и развития подобных ситуаций предложен комплексный подход к вопросам прогнозирования и предотвращения этих явлений. Учебник рекомендован для студентов, магистрантов, докторантов, преподавателей и специалистов, занимающихся вопросами обеспечения безопасности жизнедеятельности на объектах экономики.</t>
  </si>
  <si>
    <t>Управление аномальными явлениями в геосферах земли (техносферная безопасность) 2 том (в 2-х т.)</t>
  </si>
  <si>
    <t>Мен болмасам, болмайын сен аман бол Қазақ елі</t>
  </si>
  <si>
    <t>Бегман Ысқақтың бұл кітабынан отаншылдықтың, елшілдіктің, ұлтжандылықтың самалы еседі. Жалған, жасанды «патриотизм» мен шынайы отаншылдықтың аражігін ажырата білуіміз керектігі туралы тереңірек ойлануға бекінесіз. Рухымызды көтеріп, намысымызды жаниды.</t>
  </si>
  <si>
    <t>Оқушылардың таным үдерістерін дамытудың логика-методологиялық негіздері</t>
  </si>
  <si>
    <t>Монографияда қазақ тілін оқытудың теориялық негіздері, ғылыми таным үдерістері, негізгі қағидаттары, тіл материалдарын оқытуды ұйымдастыру және т.б. теориялық мәселелер қарастырылған. Сонымен бірге, оқушыларды ғылыми болжамды (гипотеза) дәлелдеуге, жаттығу жұмыстарын сапалы орындау мен грамматикалық ұғымдарды қалыптастыру жолдары атап көрсетілген. Сонымен бірге, таным үдерістерін(қабылдау, ес, қиял. ойлау, т.б.), ойлау формалары (ұғым, пікір және ой қорытындылары) мен операцияларын (талдау, жинақтау, салыстыру, классификациялау, жалпылау, нақтылау, т.б.) меңгертудің, іс-тәжірибеде қолдана білудің тиімді әдіс-тәсілдері сөз етіледі.Кітап университеттер мен педагогикалық институттардың филология факультеттерінің студенттері мен қазақ тілі пәнінің мұғалімдеріне арналған</t>
  </si>
  <si>
    <t>Бегман Ы., Абдулаева А.</t>
  </si>
  <si>
    <t>Зат есімді оқыту әдістемесі</t>
  </si>
  <si>
    <t>Филология/ каз яз литература</t>
  </si>
  <si>
    <t>Бұл әдістемелік құралда мектепке зат есімді оқытудың тиімді әдіс-тәсілдері қарастырылғанМұнда оқушылардың игертуге іскерлігі мен біліктілік дағдыларын жетілдіре отырып, ойлау қабілетін жетілдірудің әдістемесі ұсынылды Бұл еңбек ЖОО-ының қазақ тілі студенттер мен мектеп мұғалімдеріне арналған.</t>
  </si>
  <si>
    <t>Лексиканы оқытудың ғылыми - әдістемелік негіздері</t>
  </si>
  <si>
    <t>Оқу құралында мектепте қазақ тіл білімін, оның ішінде лексикалогия саласын оқыту арқылы оқушыларлың сөздік қорын байытудың, білім, білік, дағдысын қалыптастыра оқытудың жүйесі мен әдістемесі қарастырылады. Мұнда лексикологияның басты ұғымдарын, атап айтқанда, синоним, антоним, омоним, көп мағыналы сөздер мен фразеологизмдерді оқытудың әдістемес-тәсілдері сипатталады.Еңбек педагогикалық жоғары оқу орындарының студенттеріне, мапгистранттарға және мектеп мұғалімдері мен зерттеушілерге арналған.</t>
  </si>
  <si>
    <t>Қызым, саған айтам, қыздарым, сендер де тыңдандар</t>
  </si>
  <si>
    <t>Бегман ЫСҚАҚТЫҢ бұл кітабында ұлтты ұрпақпен ұластыратын, «бір қолымен үкілі бесікті, екінші қолымен әлемді тербететін» болашақ ана-қыз баланың отбасынан алар тәлімі, дос, жар таңдауы жайында сөз етіледі.Шаңырақ көтерген отбасында жас келіннің «тастай батып, судай сіңуінің», киелі аққу құстай жұбайлық тәлімді өмір сүрудің мәнзелді қыр-сыры сабақталса, дуалы ауыз, дегдар аналардың (Ләзиза, Умама, Фатима) ұзатылғалы отырған қыздарына айтқан өсиеттері мен тілектері баяндаладыКітап қыз-келіншектер мен жат жұрттыққа жаралған бұрымды зурияттарына бақ-береке тілейтін барша ата-аналарға арналады.</t>
  </si>
  <si>
    <t>Букаева А.З., Поветкин В.В.,</t>
  </si>
  <si>
    <t>Исследование и разработка конструкции термодинамического рабочего органа для добычи и поверхностной обработки блоков из крепких горных пород</t>
  </si>
  <si>
    <t>Важнейшей задачей горного машиностроительного производства является повышение надежности и производительности машин. Решение этих вопросов прямо зависит от создания и освоения новых прогрессивных ресурсосберегающих технологических методов, изготовления машин и механизмов с улучшенными качествами. 
 В монографии рассмотрены процессы, технология и оборудование для добычи и обработки блочного камня из крепких горных пород. Разработана методика расчета основных параметров бензовоздушного термоинструмента для разрушения крепких горных породс с интенсификатором горения, выполнены экспериментальные исследования новой конструкции термодинамического рабочего органа для добычи и обработки гранитных блоков и их экономического обоснование.</t>
  </si>
  <si>
    <t>Есдаулетова Б. (Есдәулетова Б.)</t>
  </si>
  <si>
    <t>Шәкәрімнің үш ақиқаты - бақытқа бастар үш баспалдақ</t>
  </si>
  <si>
    <t>Педагогика, философия</t>
  </si>
  <si>
    <t>"Шәкәрімнің үш анығы - бақытқа бастар үш баспалдақ". Теория және тәжірибе: жоғары және орта білім беру орындарының білімгерлеріне арналған
 Бұл оқу құралы педагогика, психология, философия, социология, тарих, қазақ тілі және әдебиеті кафедрасы, медицина және өзін-өзі тану пәндерінің студенттерімен кең ауқымды оқырмандарға арналған. Оқу құралында - өзінің санасын, өз жан-дүниесін, рухы мен ақыл-ойын үйлестіруді мұрат тұтқан адамдардың көңіл көкжиегін кеңейту. Кітапта адамның бойындағы ол жетекшілікке алуға тиіс заңдар мен ұстануға тиіс жақсы қасиет атаулының баршасы ашылуы үшін не істеу керектігі баяндалған. Сол заңдар адам өмірінің қағидаларын белгілейді. Кітап ешқандай діни наным-сенімге шектеу жасамайды (рухани заңдар барша діндер үшін бірдей ғой, тек олардың ішінен әрқайсысы өз қалауын табады).</t>
  </si>
  <si>
    <t>Сызуды оқыту әдістемесі. (Екінші қайта өңделген және толықтырылған басылым)</t>
  </si>
  <si>
    <t>Оқу құралы 5В010700 - «Бейнелеу өнері және сызу», 6В01430-Визуалды өнер, көркем еңбек, графикалық жобалау мамандықтарының студенттеріне арналған.
 Оқу құралы «Сызуды оқыту әдістемесі» пәннің оқу жоспары мен бағдарламасының талаптарына сәйкес құрастырылған және курстың тапсырмаларын орындауға қажетті мәліметтерді қамтиды.
 Оқу құралының негізгі міндеті студенттердің графикалық таным талғамдарың қалыптастыру, пәннің арнаулы сызу әдістерімен таныстыру, құрылыс сызбаларын сызу, оқу, берілген нәрсенің эскизін сызу; нәрсе өлшемдерін түсіруде КҚБЖ ережелерін қолдану дағдыларын дамыту.</t>
  </si>
  <si>
    <t>Дифференциалдық геометрия және топология</t>
  </si>
  <si>
    <t>Оқу құралы жоғары оқу орындарында оқылатын «Дифференциалдық геометрия және топология» пәнінің бағдарламасына сәйкес жазылған. Оқу құралының әрбір параграфында теориялық қағидалар дәлелдемесімен келтіріліп және оны жақсы меңгеруге жәрдемдесетін мысалдар мен жаттығулар толық түсіндірмесімен шығарылған.</t>
  </si>
  <si>
    <t>Комплекс айнымалының функцияларының теориясы</t>
  </si>
  <si>
    <t>Оқу құралының әрбір параграфында теориялық қағидалар дәлелдемесімен келтіріліп және оны жақсы меңгеруге жәрдемдесетін мысалдар мен жаттығулар толық түсіндірмесімен шығарылған. Сонымен қатар әр тақырыптың соңында аудиторияда және өздігінше шығарылатын есептер топтамасы берілген. Студенттердің өз бетінше міндетті түрде орындалуына тиісті және олардың білімін тексеруге арналған әр қайсысы 30 нұсқадан тұратын тапсырмалар және емтихандық тест сұрақтары берілген.</t>
  </si>
  <si>
    <t>В учебно-методическом пособии рaссматриваются теоретические и методические основы интеграции общечеловеческих ценностей в содержании социально-педагогической деятельности в условиях социализации личности.
 Учебное пособие преднaзнaчено кaк педaгогaм-прaктикaм, тaк и бaкaлaврaм, мaгистрaнтaм, обучaющимся по специaльности «Социaльнaя педaгогикa и сaмопознaние», а тaкже оно может быть применимо для системы повышения квaлификaции и в преподaвaнии других гумaнитaрных дисциплин в вузaх.</t>
  </si>
  <si>
    <t>Кудайбергенова Ж. А.</t>
  </si>
  <si>
    <t>Миграционные процессы в Казахстане: результаты и последствия (вторая половина XIX – начало XX вв.)</t>
  </si>
  <si>
    <t>В монографии на основе концептуального переосмысления большого объема источников, общей и специальной литературы предпринята попытка всестороннего комплексного исследования проблем внутренних и внешних миграционных процессов на территории Казахстана во второй половине XIX – начале XX вв., их влияния на этнодемографическое и социально-экономическое развитие региона. Рассматриваемый период являлся временем активных миграционных процессов и интенсивного освоения края, в результате которых произошли существенные изменения в социально-демографическом положении и межнациональных отношениях в Казахстане.
 Выполненная на основе междисциплинарных методик, книга рассчитана на специалистов гуманитарных наук, студентов, магистрантов, преподавателей и всех интересующихся Отечественной историей.</t>
  </si>
  <si>
    <t>Қабасова Ж.Қ.,Ерқоңыр Ә.К./Кабасова Ж.</t>
  </si>
  <si>
    <t>Электроэнергетика/Транспорт</t>
  </si>
  <si>
    <t>«Электротехника және электроника негіздері» пәнiне арналған оқу құралы мемлекеттiк тiлде оқитын 6В07104 – «Электр энергетикасы», 6В07101-«Автоматтандыру және басқару», 6В07106 – «Көлік, көлік техникасы және технологиялар» мамандығының студенттері үшiн қажет материал болып табылады. Ұсынылған оқу құралы он үш тараудан тұрады. Әр тараудың теориялық мағлұматтары берілген. Әр тараудың есептер мысалдары және есептер жинағы келтірілген. Оқу құралының соңында есептердің жауаптары және қажетті әдебиеттер тізімі келтірілген.Оқу құралында электр техника мен электрониканың негізгі формулалары, заңдары және есептейтін әдістері толығымен көрсетілген.«Электртехника және электроника негіздері» пәнін оқыту мақсаты -студенттерді электр энергетика жүйелерінде қолданылатын электрлік қондырғылар мен аспаптардың теориялық негізімен таныстырып, оларда болатын электр магниттік құбылыстарды талдауға және есептеуге үйрету.Бұл еңбектiң бүгiнгi таңдағы құндылығын, қажеттiлiгiн ескере отырып, 6В07104 – «Электр энергетикасы», 6В07101-«Автоматтандыру және басқару», 6В07106 – «Көлік, көлік техникасы және технологиялар» мамандықтарына және басқа да техникалық мамандықтарының студенттеріне, техникалық қызметкерлерге де құндылығы мен қажеттiлiгi өте зор</t>
  </si>
  <si>
    <t>Абдрахманова А.Т .</t>
  </si>
  <si>
    <t>Оқу- әдістемелік құралы</t>
  </si>
  <si>
    <t>Бұл оқу-әдістемелік құралында Медициналық психология дәрігер қызметінің психологиялық астарларын, науқас адамның мінез-құлық өзгерісін, науқас пен дәрігердің бір-бірімен қарым-қатынасының қыры мен сырын зерттейді.
 Оқу құралында медициналық психология ғылымының зерттеу ерекшеліктері, міндеттері, әдістері берілген. Оқу-әдістемелік құрал психология мамандықтарының оқытушыларына, жоғары оқу орындарының магистранттары мен студенттеріне, практикалық педагог-психологтар мен осы бағыттағы ізденушілерге арналған.</t>
  </si>
  <si>
    <t>Kaimbayeva L.A./Каймбаева Л.А.</t>
  </si>
  <si>
    <t>Meat products production</t>
  </si>
  <si>
    <t>This textbook is intended for a unique stage of teaching English in higher educational institutions (specialty "Food technology").The purpose of the manual is to lay the foundation for reading and translating texts of medium difficulty. Working on this manual, students develop practical skills in various types of speech activity (English).
 The manual texts were borrowed from the sources and were subjected to methodological processing considering the program requirements.At the end of the manual, there is an English-Russian dictionary of terms found in the texts, but not in the general dictionaries recommended to students./Учебник предназначен для уникального этапа обучения английскому языку в высших учебных заведениях (специальность «Пищевая технология»).Цель пособия - заложить основы для чтения и перевода текстов средней сложности. Работая по данному пособию, студенты развивают практические навыки в различных видах речевой деятельности (английский язык).Тексты пособия были заимствованы из источников и подверглись методической обработке с учетом требований программы.В конце пособия находится англо-русский словарь терминов, встречающихся в текстах, но не в общих словарях, рекомендуемых студентам.</t>
  </si>
  <si>
    <t>Қайымбаева Л.А., Бұралхиев Б.Ә., Мамаева Л.А./Каймбаева Л.А.</t>
  </si>
  <si>
    <t>Тауартану және экспертизаның теориялық негіздері</t>
  </si>
  <si>
    <t>"Тауартану және экспертизаның теориялық негіздері" пәні бойынша оқу құралы "Азық-түлік өнімдерінің технологиясы", "Қайта өңдеу өндірістерінің технологиясы" мамандықтары бойынша оқитын ЖОО-ның магистранттары мен бакалаврларына арналған.</t>
  </si>
  <si>
    <t>Каимбаева Л.А., Узаков Я.М., Мамаева Л.А.//Каймбаева Л.А.</t>
  </si>
  <si>
    <t>Теоретические основы технологии пищевых продуктов</t>
  </si>
  <si>
    <t>Учебное пособие по дисциплине: «Теоретические основы технологии пищевых продуктов» предназначено для магистрантов и бакалавров ВУЗов, обучающихся по специальностям: «Технология продовольственных продуктов», «Технология перерабатывающих производств».</t>
  </si>
  <si>
    <t>Баженова Э.Д., Умирбекова А.Н., Шалабаева Л.И.</t>
  </si>
  <si>
    <t>Психология физической культуры и спорта</t>
  </si>
  <si>
    <t>В учебном пособии рассматривается актуальные вопросы в области психологического обеспечения как обучения и воспитания подрастающего поколения, так и спортивной подготовки. Также как благоприятное воздействие занятий физической культурой не компенсирует негативных воздействий психических нагрузок. Теория физической культуры уделяет гипертрофированное внимание к телесной (физической) стороне по сравнению с духовной (психической) стороной активности человека. Совершенствование системы физического воспитания оказывает прогрессивное воздействие на усилия спортивных педагогов по воспитанию полноценной личности в рамках физической культуры и спорта. На сегодня важнейшей проблемой современной психологии спорта является проблема изучения и формирования психомоторных способностей спортсмена. Психомоторные факторы не только определяют процесс развития специальных спортивных способностей, но и во многом определяют эффективность деятельности в любом виде спорта. Учебное пособие адресована учителям общеобразовательных школ, преподователям вузов, студентам, магистрантам.</t>
  </si>
  <si>
    <t>Ес пен зейінді қалыптастыру жаттығулары</t>
  </si>
  <si>
    <t>Дошкольное</t>
  </si>
  <si>
    <t>Бұл кітапшада болашақ бірінші сынып оқушысының зейіні мен ес үдерісін дамытатын қарапайым да тиімді жаттығулары ұсынылған. Бұл дегеніңіз жемісті оқуға қажетті дағдыларды қалыптастырудың алғы шарттарының бірі екені даусыз. Бұл еңбек ЖОО студенттері, балабақша тәрбиешілері мен ата-аналарға арналған.В буклете предлагаются простые и эффективные упражнения, которые разовьют внимание и память будущего первоклассника. Несомненно, это одна из предпосылок развития навыков успешного чтения. Работа предназначена для студентов вузов, воспитателей детских садов и родителей.</t>
  </si>
  <si>
    <t>Спандияров Е</t>
  </si>
  <si>
    <t>Ғылыми зерттеулер мен инновация негіздері</t>
  </si>
  <si>
    <t>Бұл оқу құралында ғылыми зерттеулердің жалпы сипаттамалары, тәжірибелер мен байқаулардың мәліметтерін жинақтау мен өңдеу, өлшеу теориясы, ғылыми жұмыстарды рәсімдеу, инновация негіздері келтірілген.Материалдарды терең меңгеру үшін оқу құралында Microsoft Excel пакетінің кең мүмкіндіктерін қолдана отырып жасалынған көптеген мысалдар келтірілген.Оқырмандарға жәрдем ретінде ғылыми мақала үлгісі, пайдалы модель мен өнеркәсіптік үлгіге сұранысты және басқа құжаттарды рәсімдеудің нақты мысалдары келтірілгенОқу құралы студенттерге, магистрантарға, докторанттарға, педагогикалық қызметкерлерге және ғылыми зерттеулер мен инновациямен шұғылданушыларға арналған. В этом учебнике представлены общие характеристики исследований, сбора и обработки данных экспериментов и соревнований, теории измерений, оформления научных работ, основ инноваций.Учебник предназначен для студентов, магистрантов, докторантов, преподавателей, исследователей и новаторов.</t>
  </si>
  <si>
    <t>Спандияров Е., М.Д. Кенжеходжаев М.Д., Боранқұлова Ә.С.</t>
  </si>
  <si>
    <t>Құрама жем технологиясы</t>
  </si>
  <si>
    <t>Пищевая и перерабатывающая промышленность</t>
  </si>
  <si>
    <t>Бұл оқу құралында құрама жем құрамына енетін шикізаттардың сипаттамалары, олардың физикалық және механикалық қасиеттері, негізгі процестер, технологиялық машиналар мен желілердің сипаттамалары, сондай-ақ премикстер, карбамидті концентрат және белокты-витаминді қосымшалар технологиялары келтірілген.Назарларыңызға ұсынылып отырған оқу құралында кем кетіктердің кездесуі мүмкін. Сондықтан авторлар осы оқу құралының сапасын көтеруге арналған ұсыныстарды төмендегі мекен-жайға жолдаған оқырмандарға алдын-ала алғыс айтады.Оқу құралы студенттерге, магистранттарға, докторанттарға, сондай-ақ тамақ және қайта өңдеу саласында еңбек ететін қызметкерлерге арналғанВ учебнике описаны характеристики сырья, их физико-механические свойства, основные процессы, характеристики технологических машин и сетей, а также технологии приготовления премиксов, концентрата карбамида и белково-витаминных добавок.В учебнике, который предлагается вашему вниманию, могут быть некоторые недостатки. Поэтому авторы хотели бы заранее поблагодарить читателей, приславших предложения по улучшению качества этого учебника по указанному ниже адресу.
 Учебник предназначен для студентов, магистрантов, докторантов, а также сотрудников, работающих в сфере пищевой и перерабатывающей промышленности.</t>
  </si>
  <si>
    <t>Спандияров Е., Кенжеходжаев М.Д, Гаражаев М. Ш.</t>
  </si>
  <si>
    <t>Биотехнология өндірісінің машиналары</t>
  </si>
  <si>
    <t>Бұл оқу құралында күнделікті қажетті тамақ өнімдерін өндіруге арналған биотехнология өндірісінде кең қолданыс тапқан технологиялық машиналар, оларды меңгеру үшін өндіріске қатысты негізгі түсініктер мен терминдер келтірілген. Мамандардың дұрыс бақылауы арқылы биотехнология өндірісінің машиналары шикізаттардан массасы мен көлеміне қарай берілген стандартқа сай, технологиялық талаптарға сәйкес дайын сапалы өнім алуды қамтамасыз ете алады. Оқу құралында осы мақсатта қолданылатын машиналардың құрылысы, жұмыс жасау тәртіптері және оларды басқару мен бақылау сипатталды. Оқу құралы студенттерге, магистранттарға, докторанттарға, сондай-ақ тамақ өнеркәсібі мен қайта өңдеу саласындағы инженер-техникалық қызметкерлерге арналған.Назарларыңызға ұсынылып отырған бұл оқу құралында кем-кетіктердің кездесуі мүмкін. Сондықтан авторлар осы оқу құралының сапасын көтеруге арналған ұсыныстарды төмендегі мекен-жайға жолдаған оқырмандарға алдын-ала алғыс айтады.Этот учебник содержит основные понятия и термины, относящиеся к производству технологических машин, которые широко используются в производстве биотехнологий для производства предметов первой необходимости. При должном контроле специалистов биотехнологические производственные машины могут обеспечить производство качественной готовой продукции из сырья в соответствии с заданным стандартом, технологическими требованиями, в зависимости от веса и объема. Учебник описывает устройство, работу и управление машинами, используемыми для этой цели.Учебник предназначен для студентов, магистрантов, докторантов, а также инженеров и техников пищевой и перерабатывающей промышленности. Поэтому авторы хотели бы заранее поблагодарить читателей, приславших предложения по улучшению качества этого учебника по указанному ниже адресу.</t>
  </si>
  <si>
    <t>Дюсембина Г. Ж.</t>
  </si>
  <si>
    <t>Казахский язык? Легко! В 9-ти простых правилах: доработанный, дополненный английским языком. Самоучитель казахского языка. Начинающий уровень. 1 том (в 2-х т.)</t>
  </si>
  <si>
    <t>Самоучитель Дюсембиной Г.Ж. является учебно-методическим пособием, базирующимся на авторской методике обучению казахскому языку. Все обучение построено на этих 9-ти правилах (Таблицах). 
 Новизна научного подхода Дюсембиной Г.Ж. состоит в особой прагматической логике, в технологическом подходе в отборе содержания и его структурированию. Благодаря целостности и системности информации в методике словарный запас пополняется без зазубривания, через практику заполнения таблиц.</t>
  </si>
  <si>
    <t>Вся грамматика казахского языка в таблицах на казахском и русском языке. Кестелі қазақ тілі грамматикасы қазақ және орыс тілінде. 3 том</t>
  </si>
  <si>
    <t>«Доступная грамматика казахского языка» –это книга, которая соответствует своему названию. Где, вся грамматика казахского языка, как бусинки нанизаны в упорядоченные структурированные таблицы. Таблицы выложены в удобной и понятной форме, по последовательности нарастающей сложности, на русском и казахском языке. Книга очень полезна как для учеников школы, так и для студентов института.</t>
  </si>
  <si>
    <t>Абекова Ж.А., Оралбаев А.Б</t>
  </si>
  <si>
    <t>Кванттық физикадан лекциялар жинағы</t>
  </si>
  <si>
    <t>Бұл оқу құралында физика мамандығы студенттері үшін жалпы физика курсы бойынша сәулеленудің кванттық табиғаты және атомдар, молекулалар мен қатты денелердің кванттық физикасының элементтері бойынша лекциялар жинағы ұсынылған; есептер мен глоссарий берілген.</t>
  </si>
  <si>
    <t>Кванттық механика</t>
  </si>
  <si>
    <t>Оқу құралы 050110, 050604 – «Физика» мамандықтары студенттеріне арналған. Бұл оқу құралында теориялық физиканың кванттық механика бөлімі қарастырылған. Кванттық механиканың физикалық негізі, оның математикалық аппараты-Шредингер теңдеуі, классикалық механикадан айырмашылығы, элементар бөлшектер спині баяндалған және тест сұрақтары берілген. Жалпы оқу құралы педагогикалық мамандықтағы студенттерге қажет болып табылады.</t>
  </si>
  <si>
    <t>Кванттық механикадан есептер шығару</t>
  </si>
  <si>
    <t>Оқу құралы 050110, 050604 – «Физика» мамандықтары студенттеріне арналған. Бұл оқу құралында кванттық механика бөлімінен теориялық сұрақтар және түрлі есептерді шығарудың жолдары егжей тегжейлі қарастырылған. Кванттық механиканың негізгі сұрақтары, Бор теориясы, фотонның энергиясы, импульсі, массасы, операторлық қатынастар, толқындық функция арқылы микробөлшектердің табылу ықтималдылығын есептеу, Де Бройль толқындары, Шредингер теңдеуіне берілген түрлі есептер, Эрмитті операторларға берілген есептер қарастырылған, сонымен қатар ауызша, жазбаша, тест сұрақтары берілген. Жалпы оқу құралы педагогикалық және ғылыми мамандықтағы студенттерге, магистранттарға қажет оқу құралы болып табылады.</t>
  </si>
  <si>
    <t>Материалдар мен процестерді зерттеу әдістері</t>
  </si>
  <si>
    <t>Оқу құралы 7М05310 – «Физика» мамандығы магистранттары үшін арналған. Оқу құралында металдар құрылымдары; металдардың атомдық-кристалдық құрылысы; деформацияның металдың қасиетіне тигізер әсері; металдардың және қорытпалардың механикалық қасиеттері; темір және темір негізді қорытпалар; көміртекті болат; шойын; термиялық өңдеу технологиясы; легірленген болат; құрал-саймандық болаттар мен қорытпалар; негізі мыс болатын қорытпалар; пластмассалардың жалпы сипаттамасы; полимерлер туралы жалпы мәліметтер; керамикалық заттардың механикалық қасиеттері; шынылардың құрамы мен құрылысы және т.б.қарастырылған. Оқу құралы ғылыми саладағы студенттерге, магистранттарға қажет оқулықтардың бірі болып табылады.</t>
  </si>
  <si>
    <t>Заттардың электрондық теориясы</t>
  </si>
  <si>
    <t>Оқу құралы 050110 – «Физика» мамандықтары студенттеріне арналған. Бұл оқу құралында қатты дене физикасының кристаллдық құрылымдары, фазалық ауысулары қарастырылған. Заттардың электрондық теориясының негізгі ұғымдары, негізгі формулалары, кристаллдардағы аумақтық теориялар қарастырылған. Жалпы оқу құралы педагогикалық мамандықтағы студенттерге қажетті оқулықтардың бірі болып табылады.</t>
  </si>
  <si>
    <t>Оралбаев А.Б., Абекова Ж.А.</t>
  </si>
  <si>
    <t>Оқу құралы 5В011000, 5В060400 – «Физика» мамандықтары студенттеріне арналған. Бұл оқу құралында механика бөлімінен теориялық сұрақтар, түрлі есептер, зертханалық жұмыстар, механика саласын оқыту әдістемелері, табиғаттың қарапайым заңдарын талқылау жолдары егжей- тегжейлі қарастырылған. Кинематика және динамика бөлімдерінің сұрақтары, осы бөлімдерден түрлі мысалдар, график арқылы шығарылатын маңызды есептер талқыланған. Жалпы бұл оқу құралы ғылыми және педагогикалық мамандықтағы студенттерге, жас оқытушыларға, магистранттарға қажет оқулықтардың бірі болып табылады.</t>
  </si>
  <si>
    <t>Ғылым мен білімнің заманауи мәселелері</t>
  </si>
  <si>
    <t>Оқу құралы 6М060400 – «Физика» мамандықтары магистранттарына арналған. Бұл оқу құралында ғылым мен білімнің заманауи мәселелері, оларды шешу жолдары, ғылым мен білімнің заманауи дамуы, оның келешегі егжей-тегжейлі қарастырылған. Ғылыми зерттеулерді ұйымдастырудың физикадағы негізгі ұғымдар, таралулар, термодинамиканың бастамалары берілген. Жалпы бұл оқу құралы ғылыми-педагогикалық мамандықтағы магистранттарға қажет болып табылады.</t>
  </si>
  <si>
    <t>Ерекше механикалық қасиеттері бар қорытпалар</t>
  </si>
  <si>
    <t>Оқу құралы 6М060400 – «Физика» мамандықтары магистранттарына арналған. Бұл оқу құралында тұтас орта физикасындағы кристаллдық құрылымдар, фазалық ауысулар, қатты денелерде кездесетін ерекше механикалық қасиеттері бар қорытпалар қарастырылған. Соңғы 25-30 жылда зерттеле бастаған ерекше механикалық қасиеттері бар қорытпалардың, болаттардың практикада қолданылу мүмкіндіктері орасан үлкен екені белгілі болып жатыр. Осы қорытпалардың кристалл торының трансляциялық симметриясы, негізгі формулалары, кристаллдардағы аумақтық теориялары, мартенситтік фазалық ауысулары егжей-тегжейлі қарастырылған. Жалпы оқу құралы ғылыми педагогикалық мамандықтағы магистранттарға қажет оқулықтардың бірі болып табылады.</t>
  </si>
  <si>
    <t>Жалпы физика курсы</t>
  </si>
  <si>
    <t>Оқу құралы 5В011000, 5В060400 – «Физика» мамандықтары студенттеріне арналған. Бұл оқу құралында молекулалық физиканың, оптиканың, атомдық физиканың негізгі тақырыптары, өзекті мәселелері, тест сұрақтары қарастырылған. Жалпы физика курсындағы көптеген заңдылықтар, физикалық құбылыстар, олардың практикадағы қолданылулары көрсетілген. Бұл оқу құралы жаратылыстану-педагогикалық мамандықтағы студенттерге, магистранттарға қажет оқулықтардың бірі болып табылады.</t>
  </si>
  <si>
    <t>Жалпы физика курсынан тесттік тапсырмалар, 1 бөлім</t>
  </si>
  <si>
    <t>Жалпы физика курсынан тесттік тапсырмалар, 2 бөлім</t>
  </si>
  <si>
    <t>Жоғары оқу орындарында физиканы оқытудың әдістемесі</t>
  </si>
  <si>
    <t>Оқу құралы «Физика» мамандығының магистранттарына арналған. Бұл оқу құралында ЖОО физика курсының құрылымы мен мазмұнының ғылыми және психология-педагогтық негіздерін оқып үйренетін, олардың өзара байланысын түсіндіретін материалдары берілген.</t>
  </si>
  <si>
    <t>Заттарды зерттеудің микроскопиялық әдістері</t>
  </si>
  <si>
    <t>Оқу құралы 6М060400 – физика мамандығы магистранттарына арналған. Бұл оқу құралында шағылу жарығында жұмыс жасайтын микроскоптың және растрлі электронды микроскоптың құрылыстары қаратырылған. Бұл оқу құралы физика мамандығының магистранттарына қажетті оқу құралы болып табылады</t>
  </si>
  <si>
    <t>Конденсирленген күй физикасы.</t>
  </si>
  <si>
    <t>Оқу құралы 5В060400 – «Физика» мамандығы студенттері үшін арналған. Оқу құралында кристалл және аморф денелер, сұйық кристалдар, полимерлер, кристалдағы байланыстың түрлері, кристалл құрылымының атомдық ақаулары және т.б.қарастырылған. Оқу құралы ғылыми саладағы студенттерге, магистранттарға қажет оқулықтардың бірі болып табылады.</t>
  </si>
  <si>
    <t>Материалтану саласының өзекті мәселелері 
 пәні бойынша оқу құралы</t>
  </si>
  <si>
    <t>Оқу құралы 6М060400 – «Физика» мамандықтары магистранттарына арналған. Бұл оқу құралында материалтану саласының заманауи ғылымдар арасындағы орны, бұл саланың дамуы, техника, өндіріс, космос салаларындағы қажеттілігі, материалтанудың заманауи мәселелері, оларды шешу жолдары, оның келешегі егжей-тегжейлі қарастырылған. Материалтану, металлдар физикасы ғылымының теориялық және тәжірибелік зерттеулерінің нәтижелері, металлдар физикасының негізгі ұғымдары, таралулары көрсетілген. Жалпы бұл оқу құралы ғылыми-педагогикалық мамандықтағы магистранттарға қажет болып табылады.</t>
  </si>
  <si>
    <t>Материалтанудың таңдаулы тараулары</t>
  </si>
  <si>
    <t>Оқу құралы 7М05310 – «Физика» мамандығы магистранттары үшін арналған. Оқу құралында металдар құрылымдары; металдардың атомдық-кристалдық құрылысы; деформацияның металдың қасиетіне тигізер әсері; металдардың және қорытпалардың механикалық қасиеттері; темір және темір негізді қорытпалар; көміртекті болат; шойын; термиялық өңдеу технологиясы; легірленген болат; құрал-саймандық болаттар мен қорытпалар; негізі мыс болатын қорытпалар; пластмассалардың жалпы сипаттамасы; полимерлер туралы жалпы мәліметтер; керамикалық заттардың механикалық қасиеттері; шынылардың құрамы мен құрылысы және т.б.қарастырылған. 
 Оқу құралы ғылыми саладағы студенттерге, магистранттарға қажет оқулықтардың бірі болып табылады.</t>
  </si>
  <si>
    <t>Материалтанудың физикалық негіздері</t>
  </si>
  <si>
    <t>Оқу құралы 5В060400 – «Физика» мамандығы студенттері үшін арналған. Оқу құралында металдар құрылымдары; металдардың атомдық-кристалдық құрылысы; деформацияның металдың қасиетіне тигізер әсері; металдардың және қорытпалардың механикалық қасиеттері; темір және темір негізді қорытпалар; көміртекті болат; шойын; термиялық өңдеу технологиясы; легірленген болат; құрал-саймандық болаттар мен қорытпалар; негізі мыс болатын қорытпалар; пластмассалардың жалпы сипаттамасы; полимерлер туралы жалпы мәліметтер; керамикалық заттардың механикалық қасиеттері; шынылардың құрамы мен құрылысы және т.б.қарастырылған. 
 Оқу құралы ғылыми саладағы студенттерге, магистранттарға қажет оқулықтардың бірі болып табылады.</t>
  </si>
  <si>
    <t>Молекулалық физика және термодинамика</t>
  </si>
  <si>
    <t>Оқу құралы 5В011000 және 5В060400 – «Физика» мамандықтары студенттеріне арналған. Бұл оқу құралында молекулалық физика бөлімінің негізгі тақырыптары, өзекті мәселелері, есеп шығару жолдары, зертханалық жұмыстарының орындалу жолдары қарастырылған. Жалпы молекулалық физика және термодинамика бөлімінің көптеген заңдылықтары,негізгі формулалары және олардың практикадағы қолданылулары көрсетілген. Бұл оқу құралы жаратылыстану-педагогикалық факультетінің студенттеріне, магистранттарына, келешек педагог мамандарға қажет оқулықтардың бірі болып табылады.</t>
  </si>
  <si>
    <t>Молекулалық физикадан лекциялар жинағы</t>
  </si>
  <si>
    <t>Лекциялар жинағы</t>
  </si>
  <si>
    <t>Лекциялар жинағы 5В011000 және 5В060400 – «Физика» мамандықтары студенттеріне арналған. Бұл оқу құралында молекулалық физика бөлімінің негізгі тақырыптары, өзекті мәселелері, есеп шығару жолдары, зертханалық жұмыстарының орындалу жолдары қарастырылған. Жалпы молекулалық физика және термодинамика бөлімінің көптеген заңдылықтары,негізгі формулалары және олардың практикадағы қолданылулары көрсетілген. Бұл оқу құралы жаратылыстану-педагогикалық факультетінің студенттеріне, магистранттарына, келешек педагог мамандарға қажет оқулықтардың бірі болып табылады.</t>
  </si>
  <si>
    <t>Нанотехнологияның физикалық негіздері пәні бойынша лекциялар жинағы</t>
  </si>
  <si>
    <t>Лекциялар жинағы 5В060400 – «Физика» мамандықтары студенттеріне арналған. Бұл лекциялар жинағында нанотехнология саласының мағынасы, оның практикада қолданылуы, нанотехнологияның келешегі нанотехнология мүмкіндіктері, микроәлемдегі құбылыстардың табиғаты қарастырылған. Нанотехнологияның негізгі жетістіктері, олардың медицина саласындағы қолдану мүмкіндіктері және техникада наноматериалдардың жаңадан ашылып жатқан технологиялары көрсетілген. Жалпы бұл лекциялар жинағы ғылыми-педагогикалық мамандықтағы студенттерге қажет болып табылады.</t>
  </si>
  <si>
    <t>Основы общей химии. Второе дополненное и переработанное издание</t>
  </si>
  <si>
    <t>В учебном пособии изложены теоретические основы курса общей и неорганической химии: основные понятия и законы химии, строение атома, Периодический закон и Периодическая система элементов Д.И. Менделеева, химическая связь и строение молекул, основные представления о химической термодинамике, химической кинетике и равновесии, коллигативные свойства растворов, ионные равновесия в водных растворах, окислительно-восстановительные реакции, основы электрохимии. Для студентов вузов, обучающихся по химико-технологическим направлениям. Может представлять интерес для студентов нехимических специальностей.</t>
  </si>
  <si>
    <t>Tatkeyeva G.G., Neshina Y.G</t>
  </si>
  <si>
    <t>Electrical engineering</t>
  </si>
  <si>
    <t>The manual covers the basic concepts of the elements of the electrical circuit, the basic laws of electrical engineering. The analysis of electric circuits of a constant and an alternating current is given. The main concepts and advantages of the three-phase current system are given.
 The manual covers the issues of obtaining, converting and using electricity in human practical activities.
 The manual is intended for students of technical specialties. 
 Пособие охватывает основные понятия об элементах электрической схемы, основные законы электротехники. Дан анализ электрических цепей постоянного и переменного тока. Приведены основные понятия и преимущества системы трехфазного тока.
 Пособие освещает вопросы получения, преобразования и использования электроэнергии в практической деятельности человека.
 Пособие предназначено для студентов технических специальностей.</t>
  </si>
  <si>
    <t>Баландин В.С.,Нешина Е.Г.,Абильжанова Ф.Б</t>
  </si>
  <si>
    <t>Электр энергетикадағы өтпелі процестер</t>
  </si>
  <si>
    <t>Энергия жүйесінде және электрмен жабдықтау жүйесінде қалыпты пайдалану кезінде (жүктемелерді, қоректену көздерін, жеке тізбектерді қосу және ажырату және т.б.), сондай-ақ авариялық жағдайларда (қысқа тұйықталу, жүктелген тізбектің немесе оның жеке фазасының үзілуі, синхронизмнен синхронды машинаның түсуі және т. б.) туындайтын өтпелі процестер теориясының өзекті сұрақтары қарастырылды.
 Оқу құралы оқу жоспарының талаптарына сәйкес құрастырылған және 5В071800 "Электр энергетикасы" мамандығының студенттеріне "Электр энергетикадағы өтпелі үрдістер" пәнін оқу кезінде және дипломдық жобалауға арналған.</t>
  </si>
  <si>
    <t>Мехтиев А.Д.,Якубова М.З.,Баландин В.С.,Нешина Е.Г., Сериков Т.Г.,Алькина А.Д</t>
  </si>
  <si>
    <t>В пособии рассмотрены основные понятия об элементах электрической цепи, базовые законы электротехники. Приведен анализ электрических цепей постоянного и переменного токов. Приведены основные понятия и преимущества системы трехфазного тока.
 Пособие охватывает вопросы получения, преобразования и использования электроэнергии в практической деятельности человека.
 Пособие разработано в соответствии с требованиями учебной программы и предназначено для студентов специальности 6В06201 «Радиотехника, электроника и телекоммуникации»</t>
  </si>
  <si>
    <t>Сансызбай А.Р., Умитжанов М.,Туребеков О.Т., Рысбаев М.Б</t>
  </si>
  <si>
    <t>Түйе аурулары</t>
  </si>
  <si>
    <t>Кітапта түйелердің жұқпалы, инвазиялық және зеңдік ауруларының эпизоотологиясы, диагностикасы және алдын алу мәселелері қамтылған</t>
  </si>
  <si>
    <t>Усенова А.Ж., Амиров М.М</t>
  </si>
  <si>
    <t>Графические и анимационные средства в рекламной деятельности</t>
  </si>
  <si>
    <t>Лекционный комплекс</t>
  </si>
  <si>
    <t>Лекционный комплекс составлен в соответствии с требованиями учебного плана и программой дисциплины «Графические и анимационные средства в рекламной деятельности» и включает в себя все необходимые теоретические сведения.
 Лекционный комплекс содержит рекомендации к проведению лекционных занятий; цель изучения темы, план, контрольные вопросы и другие необходимые данные. Количество тем лекций - 30. 
 Лекционный комплекс предназначен для студентов специальности 5В070300 (6В06120) – Информационные системы</t>
  </si>
  <si>
    <t>Усенова А.Ж., Изтаев Ж.Д</t>
  </si>
  <si>
    <t>Желілік технологиялар</t>
  </si>
  <si>
    <t>Дәрістер жинағы 5В070300 (6В06120) – «Ақпараттық жүйелер» мамандығының күндізгі және қашықтықтан оқыту бөлімінде оқитын студенттеріне арналған. Дәрістер жинағы пән бойынша өтілу керек 30 дәрісті қамтиды. Сонымен қатар әрбір дәріс бойынша: дәріс тақырыбы, мақсаты, жоспары, дәрісті өткізу түрі, қажетті бақылау сұрақтары, әдебиеттер тізімі келтірілген.</t>
  </si>
  <si>
    <t>Bilichenko A.P., Neshina Y.G., Mekhtiyev A.D., Alkina A.D</t>
  </si>
  <si>
    <t>Electrotechnical installations</t>
  </si>
  <si>
    <t>The tutorial outlines the theory of generators and DC motors, transformers, asynchronous motors and synchronous machines. Considerable attention is paid to the physical phenomena on which the principles of the operation of electrical machines and transformers are based. The general properties of various electric machines are noted.
 The tutorial covers the issues of obtaining, converting and using electricity in human practical activities.
 The tutorial is intended for students of technical specialties.
 В учебном пособии излагается теория генераторов и двигателей постоянного тока, трансформаторов, асинхронных двигателей и синхронных машин. Значительное внимание уделяется физическим явлениям, на которых основаны принципы работы электрических машин и трансформаторов. Отмечены общие свойства различных электрических машин.
 В учебном пособии освещаются вопросы получения, преобразования и использования электроэнергии в практической деятельности человека.
 Учебное пособие предназначено для студентов технических специальностей.</t>
  </si>
  <si>
    <t>Mekhtiyev A.D.,Yakubova M.Z.,Balandin V.S.,Neshina Y.G., Serikov T.G.,Alkina A.D</t>
  </si>
  <si>
    <t>Theory of electric circuits</t>
  </si>
  <si>
    <t>The tutorial covers the basic concepts of elements of an electric circuit, the basic laws of electrical engineering. The analysis of electric circuits of direct and alternating current is given. The basic concepts and advantages of a three-phase current system are presented. The tutorial covers the issues of obtaining, converting and using electricity in practical human activities.
 The tutorial is developed in accordance with the requirements of the curriculum and is intended for students of specialty 6B06201 "Radio Engineering, Electronics and Telecommunications"
 В учебном пособии раскрываются основные понятия об элементах электрической цепи, основные законы электротехники. Дан анализ электрических цепей постоянного и переменного тока. Представлены основные концепции и преимущества трехфазной системы тока. В учебном пособии рассматриваются вопросы получения, преобразования и использования электроэнергии в практической деятельности человека. Учебное пособие разработано в соответствии с требованиями учебной программы и предназначено для студентов специальности 6В06201 «Радиотехника, электроника и телекоммуникации».</t>
  </si>
  <si>
    <t>Neshina Y.G., Mekhtiyev A.D., Shaigarayeva T.N., Bilichenko Ye.N.</t>
  </si>
  <si>
    <t>Electric Lighting</t>
  </si>
  <si>
    <t>The tutorial covers the main lighting values, peculiarities of the visual apparatus; characteristics of lighting and light environment, types of natural, artificial, combined electric lighting, etc. The issues of emergency, security and duty lighting are discussed. The methods of calculating and designing artificial lighting systems are given. Particular attention is paid to energy saving in developing and designing artificial lighting systems. There are considered in detail the types and scope of incandescent lamps, halogen incandescent lamps, fluorescent and LED lamps, as well as other lamps, spotlights. The tutorial is intended for students of specialty 5B071800 "Power Engineering" in the discipline "Electric Lighting", as well as for teachers and for employees of enterprises and organizations involved in the design and operation of electric lighting sets . В учебнике раскрываются основные параметры освещения, особенности зрительного аппарата; характеристики освещения и световой среды, виды естественного, искусственного, комбинированного электрического освещения и др. Обсуждаются вопросы аварийного, охранного и дежурного освещения. Приведены методы расчета и проектирования систем искусственного освещения. Особое внимание энергосбережению уделяется при разработке и проектировании систем искусственного освещения. Подробно рассмотрены виды и сфера применения ламп накаливания, галогенных ламп накаливания, люминесцентных и светодиодных ламп, а также других ламп, точечных светильников. Учебное пособие предназначено для студентов специальности 5В071800 «Энергетика» по дисциплине «Электрическое освещение», а также для преподавателей и сотрудников предприятий и организаций, занимающихся проектированием и эксплуатацией электроосвещения.</t>
  </si>
  <si>
    <t>Жельдыбаева А.А.,Тоқтамысова А.Б.,Азимова С.Т.,Бугубаева Г.О</t>
  </si>
  <si>
    <t>Азық-түлік өнімдерінің токсикологиялық және радиациялық қауіпсіздігі</t>
  </si>
  <si>
    <t>пищевая технология</t>
  </si>
  <si>
    <t>Оқу әдістемелік құралында азық-түлік шикізаты мен өнімдерінің токсикологиялық және радиациялық қауіпсіздігі, сондай ақ радиациялық қауіпсіздікті анықтау құралдары мен есептеу жолдары қарастырылған. 
 Бұл оқу әдістемелік құрал 7М07203-«Тағам қауіпсіздігі» және В068 - «Азық-түлік өнімдерінің өндірісі» білім беру бағдарламалары бойынша білім алушыларға азық-түлік өнімдері қауіпсіздігінің теориялық және тәжірибелік негіздерін танып білуге арналады</t>
  </si>
  <si>
    <t>Азық-түлік өнімдерінің сапасын және қауіпсіздігін бағалау</t>
  </si>
  <si>
    <t>Оқу әдістемелік құралында қоректік зат ретінде, сондай ақ тағам өнімдері мен өндірістік шикізатты ластайтын заттар ретінде де қарастырылатын тағам химиясы туралы ақпарат келтірілген.
 Алынатын азық-түлік өнімдерінің сапасы мен қауіпсіздігін бақылауға мүмкіндік беретін зерттеу әдістері мен аспаптар туралы да материал мазмұндалған. Бұл оқу әдістемелік 6В075 - «Стандарттау, сертификаттау және метрология (тағам саласы бойынша)» және В068 - «Азық-түлік өнімдерінің өндірісі» білім беру бағдарламалары бойынша білім алушыларға теориялық және тәжірибелік негіздерін танып білуге арналады</t>
  </si>
  <si>
    <t>Тогатаев Т.,Ешжанов А.А.,Бектурсунова А.К</t>
  </si>
  <si>
    <t>Иілгіш жіптердің сызықты емес механикасының қолданбалы міндеттері.</t>
  </si>
  <si>
    <t>тектильная инженерия</t>
  </si>
  <si>
    <t>Оқу құралы деформацияланатын қатты дене механикасының бөлімі ретінде қарастырылатын тоқыма жіп механикасының негізгі ережелері көрсетілген. Серпімді жіп механикасы сызықты емес қойылымда берілген, геометриялық және физикалық сызықтық емес тоқыма материалдарының әрекетін сипаттайтын жіптің иілуіне, ширатылуына және созылуына қатаң сызықты емес механиканың негізгі ережелерін қолдана отырып, қарапайым тоқылған маталардың қалыптасуының сызықты емес теориясы жасалды, оның аясында матаның қалыптасу аймағында негізгі және арқау жіптердің өзара әрекеттесуінің математикалық модельдері алынды, есептеу әдісі жасалды, матаның қалыптасу параметрлерін болжау және оларға әртүрлі факторлардың әсерін зерттеу. 
  Оқу құралы 7М07260- «Тоқыма материалдарының технологиясы
 және жобалануы» білім беру бағдарламасы бойынша магистранттар үшін арналған</t>
  </si>
  <si>
    <t>Ешжанов А.А., Тогатаев Т., Мурзабаева Г.К</t>
  </si>
  <si>
    <t>Тоқыма машиналарын жөндеу және реттеу</t>
  </si>
  <si>
    <t>Оқу құралы тоқыма өндірісінің технологиялық жабдықтары мен машиналарының техникалық жағдайы, оларды пайдалану барысында техникалық қызмет көрсету, жөндеу және реттеу жұмыстарын оқып ұйренудің теориялық мәліметтерінен құралған. Сондай-ақ білім алушылардың тоқыма өндірісінің жабдықтарын жоспарлы-алдын ала жөндеу жүйесін құруды, оларға техникалық кызмет көрсетуді оқып білуге арналған.
 5В073300 - «Тоқыма материалдарының технологиясы және жобалануы» мамандығы және 6В07260 - «Тоқыма материалдарының технологиясы және жобалануы» білім беру бағдарламасы бойынша білім алушыларға арналған оқу құралы.</t>
  </si>
  <si>
    <t>Булатбаев Ф.Н.,Мехтиев А.Д.,Игнатов А.Н.,Алькина А.Д., Нешина Е.Г.</t>
  </si>
  <si>
    <t>От классической электроники к наноэлектронике- издание 2-е дополненное</t>
  </si>
  <si>
    <t>В учебнике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Рассмотрены физические и технологические основы наноэлектроники; наноэлектронные транзисторы, фотоприемники и лазеры; приборы на основе углеродных нанотрубок; возможности создания квантовых компьютеров; наноэлектронные изделия для компьютеров, информационных и телекоммуникационных систем; основы функциональной электроники; вопросы стандартизации и надежности электронной аппаратуры.
 Учебник предназначен для студентов специальностей 6В07107 Приборостроение, 6В07109 Электроэнергетика, может быть полезен при изучении обязательной компоненты базового цикла дисциплин «Основы электроники», а также для инженерно-технических работников, связанных с проектированием и эксплуатацией электронной аппаратуры с использованием микроэлектронной и наноэлектронной элементных баз.</t>
  </si>
  <si>
    <t>Абдуллина А.А.</t>
  </si>
  <si>
    <t>Ақан Нұрмановтың әдеби мұрасы</t>
  </si>
  <si>
    <t>Бұл оқу құралында ХХ ғасырдың алпысыншы жылдары жазушылық сапқа тұрған, таланттар шоғырының бір жарық жұлдызы - Ақан Нұрмановтың шығармашылығы мен өмір жолы, характерлі бейнелер жасау шеберлігі тұтастай ғылыми негізде тұңғыш рет зерттеліп отыр. Кітап жоғары оқу орындарының орындарының əдебиеттанушыларға арналған.</t>
  </si>
  <si>
    <t>Ақын Н.Ахметбековтің «Күлəндам» жыр-шежіре дастанының тілдік ерекшелігі</t>
  </si>
  <si>
    <t>Халыќ аќыны Нўрхан Ахметбековтіѕ артында ґшпес мол мўра ќалды. Бўл еѕбекте аќын Н.Ахметбековтіѕ «Кїлəндам» жыр-шежіре дастаны туралы толыќ маєлўмат беріліп жəне алєаш рет лингвистикалыќ тўрєыдан талдау жасалып отыр. 
 Сондай-аќ, топжарєан аќынныѕ ґмір жолы мен əдеби ортасы зерделеніп тґкпе жыр, ґміршеѕ дастандары бїгінгі кїн кґзќарасында єылыми тўрєыда сараланады. Айтыс ґнерін жазба əдебиетімен жалєастрыєан «алтын кґпір» халыќ аќындарыныѕ ішіндегі жыр жампозы Нўрхан туралы еѕбек ќызыќты да жеѕіл оќылады. 
 Кітап мектептердіѕ жоєары сынып оќушылары мен студенттерге, жалпы кґпшілікке арналєан.</t>
  </si>
  <si>
    <t>Даушеева Н. Н.</t>
  </si>
  <si>
    <t>Стандарты сетевых технологий</t>
  </si>
  <si>
    <t>В учебном пособии представлена логическая и физическая структура компьютерных сетей, их аппаратное обеспечение, методы передачи и обмена данными в компьютерных сетях, правила согласования компонентов сети, используемые стандартные сетевые технологии. Учебное пособие предназначено для студентов образовательной программы направления 6В06130 (5В070400)– Вычислительная техника и программное обеспечение</t>
  </si>
  <si>
    <t>Дидактикалық ойындар қазақ тілі сабақтарында</t>
  </si>
  <si>
    <t>Бұл оқу әдістемелік құралда мектепте қазақ тілі сабақтарының үдерісінде пайдаланатын дидактмкалық ойын технологиялары қарастырылған.Оқу әдістемелік құралдың мақсаты оқушыларға тілдік материалдарды игеру барысында іскерлігі мен біліктілігін жетілдіре отырып таным (зейін, түйсік, қапбылдау, ес, ойлау және қиял) процестері мен тілін дамытудың әдістемесі ұсынылған. Бұл еңбек ЖОО-ының студенттері мен мектеп мұғалімдеріне арналғанВ учебнике представлены дидактические игровые технологии, используемые в процессе обучения казахскому языку в школе. Работа предназначена для студентов вузов и школьных учителей.</t>
  </si>
  <si>
    <t>Аштық не жегізбейді,...</t>
  </si>
  <si>
    <t>Бегман ЫСҚАҚТЫҢ бұл кітабында 1931-1933 жылдары патшалық Ресейдің мұрагері Кеңес өкіметі ашаршылықты қолдан жасап, ұлтымыздың жартысына жуығын жоспарлы түрде қырғынға ұшыратқан кезіндегі қазақ халқының бастан кешкен жан түршігерлік қайғы-қасіреті, жанталасы, қорғансыз өмірі шынайы баяндалады. Осы қасіретті жұт сан ғасырлар бойы ұлы далада өз салт-дәстүрімен, өз жөн-жосығымен, өз тілі-дінімен өмір сүріп келген Қазақ Еліне қалай келгені, кімнің әкелгені жайында ой толғайды. Ойландырады. Ашындырады.Өкіндіреді.Мұны өскелең ұрпақ білгені дұрыс, біліп қана қоймай, тәуелсіздігімізді баянды етуге бар күш-жігерін жұмсауы қажет деп біледіВ этой книге Исаака Бегмана рассказывается правдивая история ужасных страданий, борьбы и беззащитной жизни казахского народа в 1931-1933 годах, когда правопреемник царской России, Советское правительство, устроил голод и систематически истребил около половины нашего народа. Ему интересно, как эта трагедия пришла к казахскому народу, который веками жил в великой степи со своими традициями, обычаями, языком и религией. Думает. Мне от этого грустно. Молодое поколение должно это знать, и не только они должны знать, но и должны приложить все усилия, чтобы наша независимость стала реальностью.</t>
  </si>
  <si>
    <t>Тіл дамыту – ой дамыту</t>
  </si>
  <si>
    <t>Бұл әдістемелік құрал мектепке дейінгі 4-6 жастағы балаларға арналған бағдарлама негізінде әзірленді. Балабақшадан бастап ана тілінің заңдылдқтарын жете меңгеріп, әдеби тіл нормаларында еркін де сауатты сөйлеу міндеті қойылып отыр. Өйткені тіл дамыту – сайып келгенде ой дамыту. Мұнан шықты балабақша тәрбиешісі мен әрбір ата-ана баланың сөйлеу мәдениеті мен сөздік қорын дамытуға үлкен мән беруі тиіс. Бұл әдістемелік құралда мектеп жасына дейінгі балалардың ауызша сөйлеуі мен ақыл-ойын дамытатын жаңа әдіс-тәсілдер жайында сөз болады Бұл еңбек педагогика университеттерінің студенттері, балабақша тәрбиешілері мен ата-аналарға арналған.</t>
  </si>
  <si>
    <t>Кадырбеков Т.К., Кадырбеков А.Т.</t>
  </si>
  <si>
    <t>В учебном пособии изложены основные темы дисциплины «Экономика предприятия». Наряду с традиционными темами, такими, как основной и оборотный капитал предприятия, нормирование оборотных средств, трудовые ресурсы и др.. в учебном пособии имеются главы, раскрывающие аспекты управления персоналом, инвестиционную и инновационную деятельность предприятия, конкурентоспособность предприятия, методы оценки качества продукции и эффективности инвестиционных проектов, вопросы обеспечения экономической безопасности предприятия, отдельная глава посвящена описанию сущности и содержания современной теории и моделям развития предприятия. В учебном пособии значительное место занимают практические материалы для закрепления теоретических знаний студентов и лучшего понимания характера экономической работы на предприятии. Содержание учебного пособия соответствует требованиям государственной образовательной программы Республики Казахстан и может быть рекомендовано в качестве учебного материала для бакалавриата экономических специальностей вузов.</t>
  </si>
  <si>
    <t>Абилхамиткызы Р.</t>
  </si>
  <si>
    <t>Оқу құралында Абайтану тарихының қалыптасу, даму кезеңдері жүйелі жинақталып, пән ретінде жеке оқытылу мәселелері қарастырылды. Абай мұраларын жинақтап, зерттеу жұмыстарын жасаған ғалымдардың еңбектерін басшылыққа ала отырып, құнды деректер мен мұрағат құжаттарын бүгінгі күн тұрысынан саралап бердік.
  Бұл еңбек жоғары, арнайы оқу орындарының филология, қазақ тілі мен әдебиеті мамандығының бакалавр білім алушыларына және мектеп мұғалімдеріне арналады.</t>
  </si>
  <si>
    <t>Жусупова Р. Ф.</t>
  </si>
  <si>
    <t>Teaching English Language through Multimodal Texts</t>
  </si>
  <si>
    <t>английский язык</t>
  </si>
  <si>
    <t>This tutorial examines the teaching of English and the introduction of new digital technologies in education. The text of the XXI century has changed significantly with the widespread use of non-verbal signs that carry information. Multimodal text is characterized by several different semiotic systems of information perception, which are focused on the visual perception of the text, information capacity, economy of speech efforts, are produced to influence the reader, convey feelings, emotions, assessments.
 В данном учебном пособии рассматриваются вопросы преподавания английского языка и внедрения новых цифровых технологий в сфере образования. Текст XXI века значительно изменился с широким применением невербальных знаков, которые несут информационное наполнение. Мультимодальный текст характеризуется несколькими различными семиотическими системами восприятия информации, которые ориентированы на визуальное восприятие текста, информационную емкость, экономию речевых усилий, продуцированы на воздействие на читателя, передает чувства, эмоции, оценки. Учебное пособие адресовано преподавателям-филологам средних и высших образовательных учреждений различного типа, магистрантам и докторантам гуманитарных и педагогических специальностей, студентам старших курсов обучающихся на языковых специальностях</t>
  </si>
  <si>
    <t>Электротехниканың теориялық негіздері 2. Магниттік тізбектер. ІІ бөлім</t>
  </si>
  <si>
    <t>Оқулықта магниттік және электромагниттік құбылыстар туралы теориялық ақпараттар, тұрақты және айнымалы магнит ағындары бар магнит тізбектерін есептеу әдістері, есептер шығарудың мысалдары, студенттердің өзіндік жұмысына арналған тесттер мен тапсырмалар берілген. Электроэнергетика мамандықтарының студенттеріне арналған; оны электротехниканың теориялық негіздері бойынша сабақтар өткізген кезде жоғары оқу орындарының оқытушыларына ұсынуға болады.</t>
  </si>
  <si>
    <t>Конструктивный анализ некоторых классов дифференциальных систем</t>
  </si>
  <si>
    <t>Монография посвящена вопросам исследования некоторых классов периодических и многопериодических дифференциальных систем на существование единственного решения, вопросам устойчивости и стабилизируемости. Книга написана на основе изысканий автора на соискание ученой степени кандидата физико-математических наук. Большое внимание уделено количественным оценкам. Книга представляет интерес для студентов, магистрантов, докторантов, специализирующихся по теории дифференциальных уравнений, и научных работников.</t>
  </si>
  <si>
    <t>Сборник тестовых заданий по вирусологии</t>
  </si>
  <si>
    <t>Учебно-методическое пособие включает 500 тестовых заданий. Тестовые задания составлены по следующим разделам: «История возникновения и развития вирусологии», «Культивирование вирусов», «Структура и химический состав вирионов», «Таксономия вирусов», «Генетика вирусов», «Особенности противовирусного иммунитета», «Патогенез вирусных инфекций», «Диагностика вирусных инфекций», «Профилактика и лечение вирусных инфекций», «Респираторные вирусные инфекции», «Гепатовирусы», «Особо опасные вирусы», «Герпесвирусы», «Поксиврусы», «Рабдовирусы». Пособие разработано для студентов биологического направления, может быть полезно для обучающихся медицинского и сельскохозяйственного профиля. Учебно-методическое пособие предназначено для обучения и контроля знаний студентов.</t>
  </si>
  <si>
    <t>Теплотехническое оборудование</t>
  </si>
  <si>
    <t>В данном учебнике рассмотрены основные виды теплообменных аппаратов, к ним также классификация и свойства теплоносителей. Приведены требования, предъявляемые при выборе, эксплуатации теплообменных аппаратов, примеры расчетов теплообменников, а также в дополнение рассмотрены выпарные и сушильные установки, теплообменное оборудование тепловых электростанций (испарительные установки, подогреватели высокого и низкого давлений). Учебное пособие "Теплотехническое оборудование" предназначено для студентов энергетических специальностей.</t>
  </si>
  <si>
    <t>Жұматаев М.Е., Құлатаев Б.Т. (Жуматаев М.Е., Кулатаев Б.Т.)</t>
  </si>
  <si>
    <t>Өсімдік және мал шаруашылығы I том</t>
  </si>
  <si>
    <t>аграрная техника и технологии</t>
  </si>
  <si>
    <t>«Өсімдік және мал шаруашылығы» пәні жоғарғы оқу орындарының «ауыл шаруашылығы» мамандықтарына арналған. «Өсімдік және мал шаруашылығы» пәнінің оқу құралында егіншілік пен ауыспалы егіс жүйелері, топырақты өңдеу тәсілдері, тыңайтқыштар, олардың қасиеттері, егіс арам шөптермен күресу шаралары қарастырылған. Аса маңызды ауыл шаруашылық дақылдарының өсіру технологиясы, оның ішінде себу мерзімі, себу мөлшері, себу тереңдігі мен себу әдістері, егін жинау мерзімдері мен әдістері беріліп, механикаландыру шаралары көрсетілген. Сонымен қатар бұл оқу құралында мал шаруашылығы салаларына талдаулар жасалып, Қазақстан жерінде мал шаруашылығының қалыптасуы, Мал тұқымын асылдандыру. Малдың шығу тегі мен эволюциясы. Малдың өсіп жетілуі (онтогенез). Мал тұқымы туралы білім беріліп,  тұқым асылдандыру жұмысы - малды жетілдірудің кешенді жүйесі. Мал тұқымын асылдандыру жұмыстарын ұйымдастыру, ауыл шаруашылығы малын өсіру әдістері көрсетілген. Оқу құралы 6В08701 –«Аграрлық техника және технологиялар» білім беру бағдарламасының және басқа да ауыл шаруашылығы мамандықтарының бакалавр студенттеріне арналған.</t>
  </si>
  <si>
    <t>Өсімдік және мал шаруашылығы II том</t>
  </si>
  <si>
    <t>Адамбаев М.Д. Бижанова А.С.</t>
  </si>
  <si>
    <t>Құрғақ кен ұнтақтау үдерісі тиімділігін оны идентификациялау және автоматтандыру негізінде арттыру</t>
  </si>
  <si>
    <t>Горное дело,Автоматизация управления, Металлургия</t>
  </si>
  <si>
    <t>Тау химиясы, цемент және басқа да өндіріс салаларында кеңінен қолданыс тапқан негізгі агрегат ретінде екі камераның ұнтақталған өнімдерін біріккен сепарациялы екі камералы шарлы диірмендерді пайдаланатын технологиялық сұлбалар үшін қолданатын құрғақ кен дайындау үрдісінің жаңа тиімді автоматты басқару жүйесін (АБЖ) жасаудағы зерттеу нәтижелері жинақталған. Зерттеліп отырған диірмендердің дыбыстық өлшем сипаттамалары алынды және камералар бойынша жүктемемен функциялық байланысқан сигналдарды іріктеуге мүмкіндік беретін олардың анализ нәтижелері келтірілген. Белсенді тәжірибе және статистикалық динамика әдістерін қолдану негізінде автоматтандару (ішкі технологиялық қиылысушы байланыстар, агрегаттардың жұмыс тиімділігіне бастапқы кен ұнтақталымдылығының әсері, технологиялық айналымның жартылай тұйық болуы) тұрғысынан оның ерекшеліктерін ескеретін басқару нысанының адекватты матеметикалық моделі ұсынылады. Оның жоғары техника-экономикалық көрсеткіштерін айқындайтын жетілдірілген АБЖ-ның өндірістік сынақтар нәтижелері келтірілген. Кітап құрғақ кен дайындау технологиялық үрдістерінің АБЖ-н жобалау және жетілдірумен, пайдаланумен айналысатын жобалық-құрастыру, ғылыми зерттеу және өндірістік ұйымдардағы инженерлік-техникалық, ғылыми қызметкерлер және аталған сала бойынша оқитын студенттерге арналған оқу құралы болып табылады.</t>
  </si>
  <si>
    <t>Жеткізгенова Ә.Т., Шаңбас Г.С., Турсыналиева А.Б.</t>
  </si>
  <si>
    <t>Кәсіби қазақ тілі.</t>
  </si>
  <si>
    <t>Оқy құрaлы қaзaқ тiлiн көлік мамандығында оқитын білім алушыларға кәсіби дeңгeйдe oқытyғa aрнaлғaн. Типтік бaғдaрлaмa мазмұнына орай және мамандық ерекшелігіне лайықтап таңдалған тақырыптар білім алушылардың сөйлey біліктілігін дaмытyғa ықпaл жacaйды.
 Oқy құрaлы cтyдeнттeр мeн мaгиcтрaнттaрғa, мeктeп, кoллeдж oқyшылaрынa қocымшa көмeкшiлiк қызмeт aтқaрaды.</t>
  </si>
  <si>
    <t>Сейткан А.С.</t>
  </si>
  <si>
    <t>Физико-химические основы технологии переработки упорных золотомышьяковых бакырчикских концентратов коллекторной плавкой</t>
  </si>
  <si>
    <t>Экология, химия,металлургия</t>
  </si>
  <si>
    <t>Монография переиздается по вышедшей в 2012 году книге. Это второе издание, исправленное и дополненное. 
 В монографии содержатся сведения о современных технологиях переработки упорных золотомышьяковых концентратов. Представлены результаты экспериментального определения давления диссоциации и кинетических закономерностей термической диссоциации моноарсенида и диарсенида железа. Изучены теоретические основы процесса коллекторной плавки упорных золотомышьяковых бакырчикских концентратов. Приведен экспериментальный материал по установлению технологических режимов и технико-экономическая оценка эффективности внедрения технологии переработки бакырчикских концентратов коллекторной плавкой. Освещены проблемы утилизации, обезвреживания и захоронения мышьяксодержащих отходов. Книга предназначена для научных работников, преподавателей, магистрантов и студентов специальностей экология, химия и металлургия цветных металлов, а также для широкого круга специалистов в области цветной металлургии и химической технологии.</t>
  </si>
  <si>
    <t>Egenissova А.К. (Егенисова А.К.)</t>
  </si>
  <si>
    <t>Health psychology</t>
  </si>
  <si>
    <t>"Health Psychology" is an optional component of the cycle of basic disciplines for students majoring in 6B01101 - Pedagogy and Psychology. This textbook introduces students to current issues of health psychology, analysis of psychological health research in foreign and domestic science, reveals the essence of health psychology, describes the current concepts of psychological health and the peculiarities of children's psychological health, models and structural components of psychological health. is given. In addition, the diagnosis of psychological health of students, psychocorrection and prevention of personality disorders and disorders of occupational health, occupational health psychology and self-regulation, occupational stress and occupational stress, positive crisis theory of personality and the problem of stress and gerontopsychology and The psychology of adulthood, the symptoms of mental aging and the prevention of aging, the basics of sexual health are analyzed and described. «Психология здоровья» - факультативный компонент цикла базовых дисциплин для студентов специальности 6В01101 - Педагогика и психология.
 Учебник знакомит студентов с актуальными проблемами психологии здоровья, анализирует результаты исследований психологического здоровья в зарубежной и отечественной науке, раскрывает сущность психологии здоровья, описывает современные концепции психологического здоровья и особенности психологического здоровья детей, модели и структурные компоненты психологического здоровья. здоровье. дано. Кроме того, диагностика психологического здоровья студентов, психокоррекция и профилактика расстройств личности и расстройств профессионального здоровья, психология профессионального здоровья и саморегуляция, профессиональный стресс и профессиональный стресс, теория позитивных кризисов личности и проблемы стресса и геронтопсихология и др. Анализируются и описываются психология взросления, симптомы умственного старения и профилактика старения, основы сексуального здоровья.</t>
  </si>
  <si>
    <t>Yegenissova А.К. (Егенисова А.К.)</t>
  </si>
  <si>
    <t>Practical psychology</t>
  </si>
  <si>
    <t>"Practical psychology" is studied as a discipline of choice for the specialty 6B01101 - "Pedagogy and psychology". This training course performs an important function in preparing future teachers-psychologists for teaching. Students studying at the University in the specialty "Pedagogy and psychology "still have a need for Kazakh textbooks and textbooks from the field of"Practical psychology". Therefore, this textbook is made in accordance with the requirements of society and its writing is out of the demand of the University. Therefore, the knowledge, skills acquired in the course of training contribute to the fulfillment of the duties of a teacher-psychologist. It tells about social and psychological trainings, psychological counseling and educational work, psychological rehabilitation, correctional (correctional) and developmental work, the main methods of practical psychology, the principles of psychological diagnostics, the areas of activity of a practical psychologist and the principles of professional ethics Areas of psychotherapy: group psychotherapy, transactional analysis, art therapy, Gestalt therapy, its directions, neuro-linguistic program (NLP), phenomenological therapy, etc. The proposed manual can be used in their work for undergraduates and students studying in the specialty of pedagogy and psychology, teachers of psychology, school psychologists, educational workers.
 «Практическая психология» изучается как дисциплина выбора для специальности 6В01101 - «Педагогика и психология». Данный учебный курс выполняет важную функцию в подготовке будущих учителей-психологов к преподаванию. Студенты, обучающиеся в университете по специальности «Педагогика и психология», по-прежнему испытывают потребность в казахстанских учебниках и учебниках по направлению «Практическая психология». Таким образом, этот учебник составлен в соответствии с требованиями общества, и его написание не востребовано университетом. Поэтому полученные в процессе обучения знания, навыки способствуют выполнению обязанностей педагога-психолога. Рассказывает о социально-психологических тренингах, психологическом консультировании и воспитательной работе, психологической реабилитации, коррекционной (коррекционной) и развивающей работе, основных методах практической психологии, принципах психологической диагностики, направлениях деятельности практического психолога и принципах профессиональная этика Направления психотерапии: групповая психотерапия, транзактный анализ, арт-терапия, гештальт-терапия, ее направления, нейролингвистическая программа (НЛП), феноменологическая терапия и др.
 Предлагаемое пособие может быть использовано в своей работе для магистрантов и студентов, обучающихся по специальностям педагогики и психологии, учителей психологии, школьных психологов, педагогических работников.</t>
  </si>
  <si>
    <t>Егенисова А.Қ.</t>
  </si>
  <si>
    <t>«Денсаулық психологиясы» 5В010300 – «Педагогика және психология» мамандығының студенттері үшін базалық пәндер циклының таңдау компонентіне жатады. Бұл оқу құралында, білім алушыларды денсаулық психологиясының өзекті мәселелерімен, шетелдік және отандық ғылымдағы психологиялық денсаулықты зерттеу мәселелерінің талдануымен таныстырылып, денсаулық психологиясының мән-мағынасы ашылып, қазіргі кезеңдегі психологиялық денсаулықтың түсініктеріне және балалардың психологиялық денсаулығының өзіндік ерекшеліктеріне, тұлғаның психологиялық денсаулығы дамуының моделі мен құрылымдық компоненттері сипаттама беріледі. Сонымен қатар, студент-жастардың психологиялық денсаулығын диогностикалау, тұлғаның психологиялық денсаулығы мен бұзылыстарын психокоррекциялау және алдын алу терапиясы, кәсіби денсаулық психологиясы және өзін-өзі психикалық реттеу, кәсіби жану және кәсіби іс-әрекеттегі стресс, тұлғаның позитивті кризистік теориясы және күйзесліс проблемасы және геронтопсихология және кемел жас психологиясы, психикалық қартаюдың белгілері және қартаюдың алдын алу, сексуалды денсаулық негіздері талданып, баяндалады. Ұсынылып отырған оқу құралын магистранттар мен студенттерге, докторанттарға, психология пәнінің оқытушыларына, мектеп психологтарына, білім беру саласының қызметкерлеріне өз жұмыстарында пайдалануға болады.</t>
  </si>
  <si>
    <t>ЖОО психологиялық пәндерді оқыту теориясы мен әдістемесі (2 томда)</t>
  </si>
  <si>
    <t>Бұл оқу құралында қазіргі кезеңде психологиялық білім беру жүйесінің арнайы міндеттері, оқытудың мақсаты, мазмұны, әдістері туралы қалыптасқан негізгі тенденциялар, психологияның негізгі категориялары, оқу іс-әрекеті, оның басты компоненттері, психологиядағы оқытудың түрлері: проблемалы, бағдарламалық, ақыл-ойды сатылап қалыптастыру теориясы, дамыта оқыту теориясы, кредиттік оқыту жүйесі, оқу мотивациясы туралы сөз болады. Сонымен қатар, ЖОО психологиялық пәндерді оқытудың әдіс-тәсілдері, лекция және оның түрлеріне, семинар және практикалық, сабақтарды өткізудің әдістемелері беріліп, психологияны оқытуда техникалық құралдарды, көрнекіліктерді және оқытудың интерактивті әдістері: кейс-стади, дискуссия әдісі, «Миға шабуыл», дөңгелек стол әдістері, «Іскерлік ойын», эвристикалық әңгіме, тренинг, рөлдік ойын және т.б. оқу процесінде қолдану жолдары ұсынылады. Ұсынылып отырған оқу құралында кредиттік оқыту жүйесінде білім алушылардың өздік жұмыстарын ұйымдастыру, психологияны теориялық және қолданбалы ғылым ретінде оқыту проблемалары да қарастырылған. Оқу құралын «Педагогика және психология» мамандығында оқитын білім алушыларға, магистранттарға және осы салада жұмыс жасайтын мамандарға пайдалануға болады.</t>
  </si>
  <si>
    <t>«Практикалық психология» 6В01101 – «Педагогика және психология» мамандығының таңдау пәні ретінде оқылады. ЖОО «Педагогика және психология» мамандығында оқитын студенттерге «Практикалық психология» саласынан қазақ тілінде оқу құралдары мен оқулықтардың әлі де болса қажеттілігі сезіледі. Сол себепті, бұл оқу құралы Абай атындағы ҚазҰПУ жанындағы ҚР БҒМ жоғары және жоғары оқу орнынан кейінгі білім берудің РОӘК «Білім» тобындағы мамандықтары бойынша ОӘБ –нің грифімен жарық көру үшін баспаға ұсынған. Сондықтан, аталған курс оқу процесінде алған білім, білік, іскерлік, дағдылар педагог-психологтың өз міндеттерін атқаруына септігін тигізеді. Практикалық психология пәнінің мақсат, міндеттері, әлеуметтік- психологиялық тренингтер, психологиялық кеңес беру және ағарту жұмыстары, психологиялық сауықтыру, түзету (коррекция) және дамыту жұмыстары, практикалық психологияның негізгі әдістері, психологиялық диагностика принциптері, практикалық психолог қызметінің аумақтары және кәсіби-әдептік қағидалары туралы баяндалады Психотерапия салалары: топтық психотерапия, трансактілі талдау, арт-терапия, гештальт-терапия, оның бағыттары, нейролингвистикалық бағдарлама (НЛБ), феноменологиялық терапия т.б. сипаттама беріп, талдаулар жасалған. Ұсынылып отырған оқу құралын педагогика және психология мамандығында оқитын магистранттар мен студенттерге, психология пәнінің оқытушыларына, мектеп психологтарына, білім беру саласының қызметкерлеріне өз жұмыстарында пайдалануға болады. Оқу құралында тест сұрақтары, өз бетіндік жұмыс тапсырмалары, глоссарий берілген.</t>
  </si>
  <si>
    <t>Психологияны оқыту әдістемесі 1 том</t>
  </si>
  <si>
    <t>«Психологияны оқыту әдістемесі» 5В010300 – «Педагогика және психология» мамандығының кәсіптендіру циклындағы міндетті пән ретінде оқылады. Ұсынылып отырған оқу құралы материалдарының мазмұны, Абай атындағы ҚазҰПУ-нің «Білім» тобындағы мамандықтар бойынша Оқу-әдістемелік секциясы дайындап, ұсынған үлгілік оқу бағдарламасы бойынша дайындалып жазылған. Бұл оқу құралында, психология пәні бойынша сабақтың сипаттамалары, дәрісті дайындау, дәріс түрлері, семинар, практикалық, зертханалық сабақтарды өткізу әдістемелері, психологияны оқытуда техникалық құралдарды қолдану және білімді тексеру мен бағалауды ұйымдастыру, білімді тексерудің түрлері мен формалары туралы сөз болады. Сонымен қатар, психологияны оқытудың мақсат, міндеттері, оқу тапсырмаларының таксономиясы, психологияны оқытудың белсенді әдіс-тәсілдері: бағдарламаланған, мәселелік, интербелсенді әдістердің түрлері т.б. оқу үрдісінде пайдаланудың тәсілдері мен жолдарын ашып көрсетілген. Ұсынылып отырған оқу құралын педагогика және психология мамандығында оқитын магистранттар мен студенттерге, психология пәнінің оқытушыларына, мектеп психологтарына, білім беру саласының қызметкерлеріне өз жұмыстарында пайдалануға болады.</t>
  </si>
  <si>
    <t>Психологияны оқыту әдістемесі 2 том</t>
  </si>
  <si>
    <t>«Психологияны оқыту әдістемесі» 5В010300 – «Педагогика және психология» мамандығының кәсіптендіру циклындағы міндетті пән ретінде оқылады. Ұсынылып отырған оқу құралы материалдарының мазмұны, Абай атындағы ҚазҰПУ-нің «Білім» тобындағы мамандықтар бойынша Оқу-әдістемелік секциясы дайындап, ұсынған үлгілік оқу бағдарламасы бойынша дайындалып жазылған. Бұл оқу құралында, психология пәні бойынша сабақтың сипаттамалары, дәрісті дайындау, дәріс түрлері, семинар, практикалық, зертханалық сабақтарды өткізу әдістемелері, психологияны оқытуда техникалық құралдарды қолдану және білімді тексеру мен бағалауды ұйымдастыру, білімді тексерудің түрлері мен формалары туралы сөз болады.Сонымен қатар, психологияны оқытудың мақсат, міндеттері, оқу тапсырмаларының таксономиясы, психологияны оқытудың белсенді әдіс-тәсілдері: бағдарламаланған, мәселелік, интербелсенді әдістердің түрлері т.б. оқу үрдісінде пайдаланудың тәсілдері мен жолдарын ашып көрсетілген. Ұсынылып отырған оқу құралын педагогика және психология мамандығында оқитын магистранттар мен студенттерге, психология пәнінің оқытушыларына, мектеп психологтарына, білім беру саласының қызметкерлеріне өз жұмыстарында пайдалануға болады.</t>
  </si>
  <si>
    <t>Педагогикалық шеберлік</t>
  </si>
  <si>
    <t>«Педагогикалық шеберлік» 5В010300 – «Педагогика және психология», 5В010200 – «Бастауышта оқытудың педагогикасы мен әдістемесі» мамандығының таңдау пәні ретінде оқылады. 
 Бұл оқу құралында, педагогикалық шеберлік туралы, педагогикалық эрудиция, құзіреттілік, педагогикалық техника, оқушыларға ықпал ету тәсілдері, театралдық педагогика, сөйлеу техникасы, шешендік өнер элементтері, педагогтың сөйлеу мәдениеті, оған қойылатын талаптар, ұйымдастырушылық қабілеті, педагогикалық әдептің категориялары туралы сөз болады. Сонымен қатар, педагогикалық артистизм, қарым-қатынас мәдениеті, мұғалімдер мен оқушылардың қарым-қатынасы, қарым-қатынас стильдері және олардың түрлері жан жақты баяндалған.
 Ұсынылып отырған оқу құралын педагогика мамандығында оқитын магистранттар мен студенттерге, оқытушыларға, мектеп мұғалімдеріне, білім беру саласының қызметкерлеріне өз жұмыстарында пайдалануға болады.</t>
  </si>
  <si>
    <t>Жумадилов К.Б. Булекбаева Г.Ж.</t>
  </si>
  <si>
    <t>Көтеріп-тасымалдау машиналары. Курстық жобалау есептері</t>
  </si>
  <si>
    <t>Машинастроение, транспорт, механика</t>
  </si>
  <si>
    <t>Оқу құралында теңіз техникасы және технологиясы, көлікті пайдалану және жүк қозғалысы мен тасымалдауды ұйымдастыру салаларында қолданылатын көтеру-тасымалдау машиналарының жіктелуі, конструкциялық құрылымы, жұмыс істеу үрдісі, негізгі параметрлері, теориялық жəне заманауи есептеу жүйелері келтірілген. Негізгі жүк көтеру жəне үздіксіз тасымалдау машиналарының конструкциялық құрылымы мен есептеу тəсілдеріне көп көңіл бөлінген. Сонымен қатар студенттердің кəсіби білімін жетілдіру мақсатында, барлық машиналардың қолдану өңірлерін, жұмыс істеу үрдістерінің ерекшеліктері атап көрсетілді. 
  Оқу құралы жоғары оқу орындарында 5В071500 - «Көлік, көлік техникасы жəне технологиясы», 5В090100 - «Көлікті пайдалану және жүк қозғалысы мен тасымалдауды ұйымдастыру», 6В11301- «Көлікті пайдалану және жүк қозғалысы мен тасымалдауды ұйымдастыру» білім беру бағдарламалары, 6В066-Теңіз көлігі мен технологиялары дайындау бағыты бойынша курстық жұмыстарды орындауға арналған.</t>
  </si>
  <si>
    <t>Булекбаева Г.Ж. Бегендикова Ж.А.</t>
  </si>
  <si>
    <t>Машина жасаудағы наноматериалдар</t>
  </si>
  <si>
    <t>Нанотехнологиялар мен наноматериалдар әлемдегі барлық дамыған мемлекеттерде адамзат қызметінің (өнеркәсіп, машина жасауда, аддитивті технологияларда) аса маңызды салаларда қолданылып жүр. Алайда наноғылым мен нанотехнологияның нақты мәселелері бойынша жалпы мағлұмат бар болғанымен, қазақ тілінде жазылған оқулықтар өте аз. Ұсынылып отырған «Машина жасаудағы наноматериалдар» оқулығының қазақ тіліндегі басылымы қазақстандық оқырман қауымға нанотехнология бойынша оқулықтар тапшылығын азайтуға көмектеседі. Оқулықта наноматериалдар мен нанотехнологиялар туралы түсініктердің даму тарихы, қазіргі жағдайы және даму болашағы, нано-масштаб, нанотүтікшелер, наноқабықшалар, наножабындылар, нанокластерлер, нанобөлшектер, наноұнтақтар, көлемді наноқұрылымды материалдар, фуллерендердің ашылуы, функционалды және «ақылды» наноматериалдар, функционалды және «ақылды» наноматериалдар, фуллерендер және олардың туындылары, нанотүтікшелер, нано-кеуекті материалдар және т.б. туралы мәліметтер толық қарастырылған.</t>
  </si>
  <si>
    <t>Абекова Ж.А. Оралбаев А.Б.</t>
  </si>
  <si>
    <t>Физиклық шамаларды өлшеу әдістері</t>
  </si>
  <si>
    <t>Оқу құралы 6В05310 – «Физика» мамандығы студенттері үшін арналған. 
 Берілген оқу құралында өлшеу мен құралдарын таңдап алу, әртүрлі физикалық шамаларды өлшеуге, өлшеу нәтижелерінің дәлдігін бағалауға байланысты қажет білімдер мен дағдылық негіздерін беретін мәселелер қарастырылған. 
 Оқу құралы ғылыми саладағы студенттерге, магистранттарға қажет оқулықтардың бірі болып табылады.</t>
  </si>
  <si>
    <t>Оқу құралы 050604 – «Физика» мамандықтары студенттеріне арналған. Оқу құралында статистикалық физиканың, термодинамиканың негізгі заңдылықтары қарастырылған. Статистикалық физикадағы негізгі ұғымдар, статистикалық таралулар, термодинамиканың бастамалары және тест сұрақтары берілген. Жалпы оқу құралы педагогикалық мамандықтағы студенттерге қажет болып табылады.</t>
  </si>
  <si>
    <t>Рентгенді құрылымды талдау</t>
  </si>
  <si>
    <t>Оқу құралы «Физика» мамандығының студенттеріне арналған. Оқу құралында рентген сәулелері, рентген түтіктері, рентгенді құрылымды талдау, рентгендік дифрактометрдің құрылысы және т.б.қарастырылған. Бұл оқу құралы ғылыми саладағы студенттерге қажет оқу құралдарының бірі болып табылады.</t>
  </si>
  <si>
    <t>Физиканың қазіргі заманғы мәселелері</t>
  </si>
  <si>
    <t>Оқу құралы «Физика» мамандықтары студенттеріне арналған. Бұл оқу құралында жалпы қазіргі жаратылыстану ғылымдарының даму концепциясы, физиканың, астрофизиканың сұрақтары, қазіргі заманғы физиканың негізгі тақырыптары,нанотехнологиялық зерттеулер, олардың ғылыми-техникалық өзгерістерге қатысты күрделі мәселелері қарастырылған. Жалпы физика курсындағы көптеген заңдылықтар, физика саласындағы соңғы зерттеулер, олардың практикадағы қолданылулары көрсетілген. Бұл оқу құралы физика мамандығының студенттеріне қажет оқу құралы болып табылады.</t>
  </si>
  <si>
    <t>Бижанова А.С. Нуркеева Э.К.</t>
  </si>
  <si>
    <t>Информацационные системы</t>
  </si>
  <si>
    <t>В данном учебно-методическом пособии описано программирование на С++, рассмотрены основы программирования на языке С++, основные принципы объектно-ориентированного программирования. 
  Учебно-методическое пособие предназначено для преподавателей, магистрантов, студентов высших и средних учебных заведений.</t>
  </si>
  <si>
    <t>Bekembayeva G.S. / Бекембаева Г. С.</t>
  </si>
  <si>
    <t>Differential diagnostics and treatment of tuberculosis in adults and children</t>
  </si>
  <si>
    <t>Учебное пособие "Дифференциальная диагностика и лечение туберкулеза у взрослых и детей" разработано для студентов медицинских вузов, с основами пропедевтики внутренних болезней, в частности во фтизиатрии. Авторы стремились преподать идентичные базисные знания по предмету, для студентов, обучающихся на русском и казахском языках. В учебном пособии в рамках требований высшей медицинской школы изложены вопросы ранней диагностики различных форм туберкулеза, лечения и их профилактики. Освещены вопросы многогранной деятельности по предотвращению заболевания среди населения, что позволит будущим врачам иметь настороженность по заболеванию. Представлены основные клинические формы, схемы лечения и группы диспансерного наблюдения, принятые в Казахстане</t>
  </si>
  <si>
    <t>Raspopova N.I. /Распопова/, Jamantayeva M. Sh.</t>
  </si>
  <si>
    <t>Dangerous behavior of patients with schizophrenia</t>
  </si>
  <si>
    <t>This Teaching aid presents an analytical review of literature, which reflects historic and modern aspects of pathogenesis of schizophrenia. It describes theoretical aspects of forming aggressive and suicidal behavior of mental patients. The Teaching aid describes clinical and social risk factors for aggression and suicide of patients with schizophrenia. The authors worked out clinical typology of mechanisms for formation of dangerous behavior in patients with schizophrenia. The authors propounded differentiated program for prevention of aggression and suicide that allows extending the possibility of timely diagnosis of dangerous conditions and increase effectiveness of preventive and curative care for the patients. The Teaching aid is intended for undergraduate and postgraduate students as well as for psychiatrists, psychotherapists, narcologists, clinical psychologists, social workers and health care managers</t>
  </si>
  <si>
    <t>Tussupbekova M.M., Muhammad Irfan, Mussabekova S.A.</t>
  </si>
  <si>
    <t>Clinical Pathomorphology</t>
  </si>
  <si>
    <t>патологическая анатомия</t>
  </si>
  <si>
    <t>Книга по клинической патоморфологии охватывает вопросы организации патологоанатомической службы в системе практического здравоохранения. Описана методика патологоанатомического вскрытия и ее особенности при детских и инфекционных заболеваниях. Авторы приводят принципы построения и сравнения клинических и патологоанатомических диагнозов, категории и причины расхождений в диагнозах, критерии оценки ятрогенной патологии, интерпретацию концепции основного заболевания, его осложнений, непосредственной причины смерти, фоновые заболевания и сопутствующие заболевания, а также изложены основные принципы и методы гистологического исследования вскрытия и оперативно-биопсийного материала. Рекомендуется для студентов старших курсов медицинских вузов, интернов и патологов.</t>
  </si>
  <si>
    <t>Уч.пособие</t>
  </si>
  <si>
    <t>Абдрахманов К.Б.</t>
  </si>
  <si>
    <t>Неонатология. (каз.)</t>
  </si>
  <si>
    <t>учебное псобие</t>
  </si>
  <si>
    <t>Абдрахманова М.Г., Омарова Ш.К.</t>
  </si>
  <si>
    <t>Балалар неврологиясы</t>
  </si>
  <si>
    <t>Обществ. здравоохр</t>
  </si>
  <si>
    <t>Абеуова Б.А.</t>
  </si>
  <si>
    <t>Нефротический синдром у детей</t>
  </si>
  <si>
    <t>Аблаев Н.Р.</t>
  </si>
  <si>
    <t>Биохимия в схемах и рисунках 1 часть 2-ое издание</t>
  </si>
  <si>
    <t>В оригинальном учебном пособии сконцентрированы тщательно подобранные и умело размещенные формулы биохимических соединений, приведены схемы процессов, в которых обобщаются особенности метаболизма в организме человека и животных, сведения о химическом составе некоторых органов, тканей и биологических жидкостей, примеры физиологических нарушений при ряде за­болеваний. Оно облегчит усвоение сложных биохимических формул и реакций, поможет лучше представить их роль в процессах жизнедеятельности. Содержание данного руководства соответствует современной учебной программе по биологической химии, вместе с тем в него внесены авто­ром и данные, отражающие новые достижения в биохимии и молекулярной биологии. Предназначено для студентов и преподавателей медицинских и биологических вузов, биохимиков, медиков, а также большого круга читателей, которых интересуют процессы жизнедеятельности, проблемы и успехи современной биомедицинской науки</t>
  </si>
  <si>
    <t>Биохимия в схемах и рисунках 2 часть 2-ое издание</t>
  </si>
  <si>
    <t>Биохимия в схемах и рисунках 3 часть 2-ое издание</t>
  </si>
  <si>
    <t>Биохимия в схемах и рисунках 4 часть 2-ое издание</t>
  </si>
  <si>
    <t>Агзамова Р.А., Бугаков А.А., Бугакова С.Л.</t>
  </si>
  <si>
    <t>Бактериологическая диагностика туберкулеза</t>
  </si>
  <si>
    <t>Микробиолог. Вирусология.</t>
  </si>
  <si>
    <t>Агзамова Р.А., Бугаков А.А., Рахимжанова Р.С., Искакова А.Ш.</t>
  </si>
  <si>
    <t>Рентгенологическая диагностика туберкулеза органов дыхания у детей и подростков</t>
  </si>
  <si>
    <t>Патологич. анатомия и физиология</t>
  </si>
  <si>
    <t>Айдралиева А.Б.</t>
  </si>
  <si>
    <t>Физиология пәнінен оқу құралы</t>
  </si>
  <si>
    <t>Айнур /Гаухар</t>
  </si>
  <si>
    <t>Физиология</t>
  </si>
  <si>
    <t>Құрметті оқырман қауым! Қолдарыңызда тұрған дәрістер тілдерді қолдану мен дамытудың 2013 – 2014 жылдарға арналған Мемлекеттік бағдарламасын жүзеге асыру мақсатына арналған, жамбыл медициналық колледжінің оқу бағдарламасына сәйкес жасалған. Бұл кітаптан адам денесінің атқаратын қызметіне байланысты мәліметтермен қанығасыз. 
  «Физиология» кітабының негізгі мақсаты – мүшелердің атқаратын қызметін ерекше айырым белгілерін көрнекі, қарапайым, яғни жалпыға бірдей түсінікті түрде түсіндіру. Сонымен қатар бұл дәрістер жинағында жат терминологияларға түсініктемелер де берілген. Білімгерлердің білімін жетілдіріп, оқу процесінің сапасын көтеруге әсерін тигізу де негізі мақсаттардың бірі. 
  Физиология кітабында дәріс сабақтарымен қатар, тәжірибелік сабақтардың орындалуы да түсіндірілген, яғни сабақты игеру жағы барынша қарастырылған. 
  Оқулықта А. Астахов пен В.Я. Бивэннің кітаптарындағы суреттерге аса назар аударылды. Дәрістер мен тәжірибелік жұмыстар «Адам физиологиясы» Х.Қ Сәтбаевадан, кейбір мәліметтер Т.Ә. Ізмұхамедов, Р.І. Есімбекова, С.Ш. Сахишева, М.Қ. Мұсажанова бірігіп жасаған «Атлас анатомия және физиология» оқулығынан алынды. 
  Алдарыңызда тұрған дәрістер жинағы – заманымыздың сұраныс деңгейіне сай түзілген, адам денесінің жүйелері мен мүшелерінің атқаратын қызметін анықтап білуге көмектесетін көрнекті дәрістер жинағы . «Физиология» пәнінен дәрістер жинағы медициналық колледж білімгерлеріне арналған.</t>
  </si>
  <si>
    <t>Физиология пәнінен дәрістер жинағы</t>
  </si>
  <si>
    <t>дәрістер жинағы</t>
  </si>
  <si>
    <t>Алдарыңызда тұрған дәрістер жинағы – заманымыздың сұраныс деңгейіне сай түзілген, адам денесінің жүйелері мен мүшелерінің атқаратын қызметін анықтап білуге көмектесетін көрнекті дәрістер жинағы . «Физиология» пәнінен дәрістер жинағы медициналық колледж білімгерлеріне арналған.</t>
  </si>
  <si>
    <t>Физиология пәнінен тесттер жинағы</t>
  </si>
  <si>
    <t>тесттер жинағы</t>
  </si>
  <si>
    <t>Құрметті оқырман қауым! Қолдарыңызда тұрған дәрістер тілдерді қолдану мен дамытудың 2013 – 2014 жылдарға арналған Мемлекеттік бағдарламасын жүзеге асыру мақсатына арналған, жамбыл медициналық колледжінің оқу бағдарламасына сәйкес жасалған. Бұл кітаптан адам денесінің атқаратын қызметіне байланысты мәліметтермен қанығасыз.</t>
  </si>
  <si>
    <t>Айкенова Р.</t>
  </si>
  <si>
    <t>Русский язык для студентов медицинских ВУЗов</t>
  </si>
  <si>
    <t>Айкенова Р., Елгина С.И</t>
  </si>
  <si>
    <t>Русский язык для студентов - иностранцев (учебно-методический комплекс)</t>
  </si>
  <si>
    <t>Айкенова Р., Елгина С.И., Казаков А.Н.</t>
  </si>
  <si>
    <t>Учебно-методическое пособие по русскому языку. (1.Закон. Права человека и их защита. 2.Контрольные задания и тестовые вопросы к рубежному контролю)</t>
  </si>
  <si>
    <t>Алибеков А.Е.</t>
  </si>
  <si>
    <t>Оқу-әдіст. құрал</t>
  </si>
  <si>
    <t>Оқу құралында іш қуысының анатомиясы және іш қуысы мүшелеріне жасалатын операциялардың жасалу түрлері мен әдістері көрсетілген. Сонымен қатар, заманауи хирургия тәжірибесінің аса маңызды бөліміне кіретін– құрсақ қуысы мүшелерінің және алдыңғы іш қабырғасының хирургиясына қатысты 765-ге жуық операциялар кескінімен қамтылған. Оқу құралының негізгі артықшылығы болып, авторлардың операциялық араласулардың әдістерін сипаттауымен қатар, әр түрлі оталарға қысқаша баға беріп, «ескірген» классикалық хирургиялық араласулардың заманауи модификацияларына және оларды орындау көрсеткіштерін сипаттауы болып табылады. Оқу құралы медицина университетінің студенттеріне, дәрігер-интерндерге, хирургтарға арналып жазылды.</t>
  </si>
  <si>
    <t>Алмабекова А.А., Кусаинова А.К., Алмабеков О.А., Имашев Е.М.</t>
  </si>
  <si>
    <t>Практикум по неорганической химии</t>
  </si>
  <si>
    <t>Учебно-мет. пособие</t>
  </si>
  <si>
    <t>Тіс протезін жасау технологиясы</t>
  </si>
  <si>
    <t>Асфенд</t>
  </si>
  <si>
    <t>Алтынбеков К. Д.</t>
  </si>
  <si>
    <t>Амандыкова С.Х</t>
  </si>
  <si>
    <t>Сборник тестовых заданий по профессиональному русскому языку (LSP, LAP. 2-3 курс)</t>
  </si>
  <si>
    <t>Амандыкова С.Х.</t>
  </si>
  <si>
    <t>Учебное пособие по русскому языку для студентов медицинских и фармацевтических вузов, обучающихся по кредитной системе (СРСП)</t>
  </si>
  <si>
    <t>Учебное пособие по русскому языку для студентов медицинских и фармацевтических вузов, обучающихся по кредитной системе (СРС)</t>
  </si>
  <si>
    <t>Учебное пособие по развитию речи для студентов и учащихся фармацевтических и медицинских факультетов вузов и колледжей – изд 1</t>
  </si>
  <si>
    <t>Учебное пособие по русской литературе для учащихся факультетов подготовки со средним специальным образованием 2ч.</t>
  </si>
  <si>
    <t>Учебное пособие по русской литературе для учащихся факультетов подготовки со средним специальным образованием 1ч.</t>
  </si>
  <si>
    <t>Учебное пособие по русскому языку для учащихся факультета подготовки специалистов среднего медицинского профессионального образования</t>
  </si>
  <si>
    <t>Сборник тестовых вопросов по русской и казахской литературе для учащихся факультета подготовки специалистов среднего технического профессионального образования.- изд.1</t>
  </si>
  <si>
    <t>Учебное пособие по казахской литературе для учащихся факультета подготовки со средним специальным образованием</t>
  </si>
  <si>
    <t>Учебное пособие по русскому языку для учащихся II-III курсов факультета подготовки специалистов среднего профессионального образования 1 часть. (в 2-х т.)</t>
  </si>
  <si>
    <t>Учебное пособие по русскому языку для учащихся II-III курсов факультета подготовки специалистов среднего профессионального образования 2 часть</t>
  </si>
  <si>
    <t>Учебное пособие по русскому языку для учащихся элективного курса медицинских и фармацевтических вузов (СРСП) изд. 1-е (в 2-х т.)</t>
  </si>
  <si>
    <t>Учебное пособие по русскому языку для учащихся элективного курса медицинских и фармацевтических вузов (практическое занятие) изд. 1-е</t>
  </si>
  <si>
    <t>Сборник упражнений по русскому языку для студентов медицинских и фармацевтических вузов</t>
  </si>
  <si>
    <t>Сборник упражнений</t>
  </si>
  <si>
    <t>Сборник тестовых заданий по русскому языку для студентов медицинских и фармацевтических вузов - изд. 2-е</t>
  </si>
  <si>
    <t>Сборник текстов для занятий по русскому языку в медицинских и фармацевтических вузах. – печ. изд. 2-е</t>
  </si>
  <si>
    <t>Учебное пособие по русскому языку для студентов медицинских вузов, обучающихся по кредитной системе (практическое занятие)</t>
  </si>
  <si>
    <t>Сборник тестовых заданий по русскому языку для студентов медицинских и фармацевтических вузов (а1, в2)</t>
  </si>
  <si>
    <t>Амандыкова С.Х., Абдугаппарова Р.М., Абдулдаева Ш.С., Абишева Р.Б., Адырбекова Н.А., Айдарбекова А.С., Алиева Ж.Ш., Кыркинбаева М.Б., Кожахметова С.Н., Тапелова Б.Ж.</t>
  </si>
  <si>
    <t>УЧЕБНОЕ ПОСОБИЕ по профессиональному русскому языку для фармацевтических вузов (практическое занятие, LSP, LAP)2 курс</t>
  </si>
  <si>
    <t>УЧЕБНОЕ ПОСОБИЕ ПО ПРОФЕССИОНАЛЬНОМУ РУССКОМУ ЯЗЫКУ ДЛЯ МЕДИЦИНСКИХ ВУЗОВ (практическое занятие, LSP, LAP)3 курс</t>
  </si>
  <si>
    <t>Амандыкова С.Х., Абдугаппарова Р.М., Адырбекова Н.А., Кожахметова С.Н., Кыркинбаева М.Б.</t>
  </si>
  <si>
    <t>Сборник тестовых заданий по профессиональному русскому языку для учащихся 2-3 курсов фпс с тпо специальность "сестринское дело".-</t>
  </si>
  <si>
    <t>Амандыкова С.Х., Абдулдаева Ш.С., Абишева Р.Б, Адырбекова Н.А., Кыркинбаева М.Б.</t>
  </si>
  <si>
    <t>Учебное пособие по профессиональному русскому языку для учащихся 2 курса ФПС сТПО по специальности "сестринское дело" (1 часть)</t>
  </si>
  <si>
    <t>Учебное пособие по профессиональному русскому языку для учащихся 2 курса ФПС с ТПО по специальности "сестринское дело" (2 часть)</t>
  </si>
  <si>
    <t>Амандыкова С.Х., Абдулдаева Ш.С., Адырбекова Н.А., Кыркинбаева М.Б., Умаралиева М.А.</t>
  </si>
  <si>
    <t>Учебное пособие по профессиональному русскому языку для учащихся 3 курса ФПС с ТПО по специальности "сестринское дело" (1-часть).</t>
  </si>
  <si>
    <t>Учебное пособие по профессиональному русскому языку для учащихся 3 курса ФПС с ТПО по специальности "сестринское дело" (2 часть).</t>
  </si>
  <si>
    <t>Амандыкова С.Х., Адырбекова Н.А., 
 Кыркинбаева М.Б., Кальменова Р.К.</t>
  </si>
  <si>
    <t>СБОРНИК ТЕСТОВЫХ ЗАДАНИЙ 
 по профессиональному русскому языку для студентов 
 3 курса специальности «Фармация»</t>
  </si>
  <si>
    <t>Сборник тестовых заданий</t>
  </si>
  <si>
    <t>Сборник тестовых заданий по профессиональному русскому языку предназначен для текущего, рубежного, итогового контроля уровня знаний студентов 3 курса специальности «Фармация» медицинских и фармацевтических вузов. Составлен в соответствии с Типовой учебной программой, разработанной в соответствии с государственным общеобязательным стандартом образования по специальности 5В110300 - «Фармация» (Астана, 2015 г.).</t>
  </si>
  <si>
    <t>Амандыкова С.Х., Адырбекова Н.А., 
 Кыркинбаева М.Б., Кысмуратова Ж.Т., Умаралиева М.А.</t>
  </si>
  <si>
    <t>Профессиональный русский язык для студентов 3 курса
 специальности «Фармация»</t>
  </si>
  <si>
    <t>Данное учебное пособие формирует понятийно-терминологический аппарат специальности, расширяет информационную базу на текстовом материале, совершенствует умение интерпретировать, вести дискуссии, аргументировать и давать личностную оценку полученной информации, выступать на профессиональные темы, решать типовые стандартные и профессионально-ориентированные задачи. 
 Учебное пособие имеет достаточное количество заданий и упражнений, рассчитанных на активное обучение студентов профессиональному русскому языку.</t>
  </si>
  <si>
    <t>Амандыкова С.Х., Адырбекова Н.А., 
 Кыркинбаева М.Б., Умаралиева М.А.</t>
  </si>
  <si>
    <t>СБОРНИК ТЕСТОВЫХ ЗАДАНИЙ 
 по дисциплине «Профессиональный русский язык» для студентов 
 специальности «Технология фармацевтического производства» медицинских и фармацевтических вузов</t>
  </si>
  <si>
    <t>Сборник тестовых заданий по дисциплине «Профессиональный русский язык» для студентов специальности «Технология фармацевтического производства» медицинских и фармацевтических вузов предназначен для текущего, рубежного, итогового контроля уровня знаний. Составлен в соответствии с Типовой учебной программой (Караганды, 2014 г.).</t>
  </si>
  <si>
    <t>Амандыкова С.Х., Адырбекова Н.А., Абдулдаева Ш.С., Кыркинбаева М.Б., Тапелова Б.Ж., Кысмуратова Ж.Т.</t>
  </si>
  <si>
    <t>УЧЕБНОЕ ПОСОБИЕ по русскому языку для фармацевтических и медицинских вузов (практическое занятие, модульное обучение, В2)І часть</t>
  </si>
  <si>
    <t>Амандыкова С.Х., Адырбекова Н.А., Абишева Р.Б., Кальменова Р.К., Кыркинбаева М.Б., Кысмуратова Ж.Т.</t>
  </si>
  <si>
    <t>Учебно-методическое пособие по дисциплине 
 «Профессиональный русский язык» для студентов 
 специальности «Технология фармацевтического производства» медицинских и фармацевтических вузов</t>
  </si>
  <si>
    <t>Учебно-методическое пособие адресовано студентам специальности «Технология фармацевтического производства» медицинских и фармацевтических вузов, где обучение организуется с учетом требований кредитной системы, а также преподавателям. В пособие включен достаточный объем теоретического материала, разнообразные тренировочные задания, призванные позитивно повлиять на совершенствование всех видов речевой деятельности и формирование у студентов коммуниативной компетенции как обязательного условия их профессионализации. 
 В целом учебно-методическое пособие представляет собой апробированный в практике преподавания полезный и востребованный компонент учебного обеспечения дисциплины «Профессиональный русский язык». Пособие составлено в соответствии с ГОСО РК по дисциплине «Профессиональный русский язык».</t>
  </si>
  <si>
    <t>Амандыкова С.Х., Адырбекова Н.А., Културсынова Ф.Б., Абдугаппарова Р.М., Айдарбекова А.С., Нурмаханова Г.К.</t>
  </si>
  <si>
    <t>УЧЕБНОЕ ПОСОБИЕ по профессиональному русскому языку для фармацевтических и медицинских вузов (практическое занятие, модульное обучение, В2) II часть</t>
  </si>
  <si>
    <t>Амандыкова С.Х., Р.М.Абдугаппарова, Ш.С.Абдулдаева, Н.А.Адырбекова, Б.Ж.Тапелова, А.С.Айдарбекова, Ж.Т.Кысмуратова, М.Б.Кыркинбаева, Г.К.Нурмаханова, Ж.Ш.Алиева, Р.Б.Абишева, М.А.Умаралиева</t>
  </si>
  <si>
    <t>УЧЕБНОЕ ПОСОБИЕ для развития речи «Профессиональное полиязычие: создание коммуникативной профессиональной среды в здравоохранении» студентов медицинских и фармацевтических вузов</t>
  </si>
  <si>
    <t>Аминов Т.М.</t>
  </si>
  <si>
    <t>Қазақстан тарихы (көне заманнан бүгінге дейін)</t>
  </si>
  <si>
    <t>«Қазақстан тарихы (көне заманнан бүгінге дейін)» оқу құралы типтік бағдарламаға сәйкес жазылған. Жоғары оқу орындарында кредиттік жүйе бойынша оқылатын 15 тақырыпты қамтиды. Әр тақырыптың соңында бақылау сұрақтары берілген. Негізгі және қосымша әдебиеттер тізімі оқу құралының соңында ұысынылып отыр. Оқу құралында студенттерге арналған қысқаша дәріс курсы, семинар сабағына арналған әдістемелік тапсырмалар, студенттің өзіндік жұмысына арналған тапсырмаларымен бірге тест сұрақтары және түсініктеме сөздік енгізілген.
 Оқу құралында әрбір тарихи пропроцестердің зерттелуі тәуелсіз Қазақстанның әлеуметтік-рухани өмірімен тығыз байланыстырылған.
 Оқу құралы жоғары, арнаулы оқу орындарының студенттеріне және тарихи мәселелермен шұғылданатын оқырман қауымға арналған.</t>
  </si>
  <si>
    <t>Аскамбай К.</t>
  </si>
  <si>
    <t>Балалар аурулары пропедевтикасы және балалар ауруларының күтімі (2 томда)</t>
  </si>
  <si>
    <t>Асқамбай К.</t>
  </si>
  <si>
    <t>Балалар аурулары т.1.</t>
  </si>
  <si>
    <t>Балалар аурулары т.2. (2 томда)</t>
  </si>
  <si>
    <t>Асмагамбетова М.Т., Дилдабекова Н.Т.</t>
  </si>
  <si>
    <t>Вирустарға қарсы заттар</t>
  </si>
  <si>
    <t>Асмагамбетова М.Т., Дилдабекова Н.Т., Ахметова А.Ж.</t>
  </si>
  <si>
    <t>Противовирусные средства</t>
  </si>
  <si>
    <t>Врожденная катаракта</t>
  </si>
  <si>
    <t>Учебное пособие посвящено одному из важных разделов детской офтальмологии – врожденным катарактам. В пособии рассмотрены вопросы морфогенеза хрусталика и глаза, развитию органа зрении. Развитию зрительных функций. Описаны причины развития врожденных катаракт. Дана классификация и подробно представлены виды врожденных катаракт, поскольку это имеет большое значение для тактики лечения больных. В пособии указаны общие и современные методы диагностики врожденных катаракт с их интерпретацией. Подробно описаны методы лечения врожденных катаракт, сопутствующих катаракте изменений и осложнений катаракты. Кроме того, представлены осложнения хирургии катаракты и методы их лечения. Учебное пособие предназначено для студентов, интернов, резидентов, врачей-офтальмологов.</t>
  </si>
  <si>
    <t>Ахметова Г.М.</t>
  </si>
  <si>
    <t>Master in English</t>
  </si>
  <si>
    <t>Данный учебник охватывает интересный и разнообразный материал по медицине и медицинскому образованию Объединенного королевства Великобритании, является практическим курсом для выпускников медицинских вузов, студентов послевузовского обучения, изучающих английский язык и желающих углубить свои знания. Содержание и характер практических работ учебника определяются его основным назначением: содействовать подготовке специалистов медицинского профиля в области английского языка, свободно владеть медицинской терминологией в конструкциях живой профессиональной речи.</t>
  </si>
  <si>
    <t>Руководство</t>
  </si>
  <si>
    <t>Ахметова С.Б. и др.</t>
  </si>
  <si>
    <t>Байдуйсенова А.У.</t>
  </si>
  <si>
    <t>Клиникалық микробиология</t>
  </si>
  <si>
    <t>Байзақ. Ү. Құдабаев Қ.Ж.</t>
  </si>
  <si>
    <t>Медициналық биофизика мен медтехникалар бойынша лабораториялық практикум</t>
  </si>
  <si>
    <t>Для ТЕХН. ВУЗов</t>
  </si>
  <si>
    <t>Батаева Л.К, Сарыбекова Ж.Н., Иманбекова Ж.Б.</t>
  </si>
  <si>
    <t>Педагогикалық шеберлік сыры</t>
  </si>
  <si>
    <t>Жоғары оқу орнын бітіріп келген жас мамандарға колледжде оқытушы болып қызмет істеу барысында педагогиканың қыр-сырын білу, колледж студенттерінің жан-дүниесін педагогикалық қырынан түсіну қиынға соғары сөзсіз. Ұсынылып отырған жас мамандарға арналған әдістемелік көмек құралы олардың кәсіби және іскерлік қасиетін дамытуын қамтамасыз ету мақсатында, медициналық колледж мамандарының қажеттілігіне байланысты кітап-журналдардағы тәжірибелі педагогтардың, ғалымдардың еңбектері және колледждегі қолданыстағы іс-қағаздарының үлгілері жинақталып, құрастырылды. Әдістемелік көмек құралына жас мамандарға арналған ақыл-кеңестер, сабаққа дайындық, сабақтың типтері мен түрлері, оқытудың әдістер-тәсілдері, сабақты талдау-дың схемасы, оқыту технологиялары, бағалау критериі туралы материалдар жинақталып ұсынылып отыр</t>
  </si>
  <si>
    <t>Батпенова Г.Р., Кошкин С.В., Арифов С.С., Котлярова Т.В., Джетписбаева З.С., Таркина Т.В., Садыкова Г.З., Чермных Т.В.</t>
  </si>
  <si>
    <t>Атлас по дерматовенерологии (в 2-х т.)</t>
  </si>
  <si>
    <t>Учебное наглядное пособие</t>
  </si>
  <si>
    <t>В предлагаемом наглядном учебном пособии представлена клиническая картина наиболее распространенных заболеваний кожи и сифилиса, изложе­ны вопросы эпидемиологии, классификации, особенностей клинического течения и диагностики. Использованы материа­лы кафедры дерматовенерологии АО «Медицинского университета Астана», кафедры дерматовенерологии Кировской государственной медицинской академии, Научно-исследова-тельского института Дерматологии и Венерологии МЗ Республики Узбекистан (оригинальные иллюстрации - 280 снимков), которые знакомят не только с типичными проявлениями дерматозов и сифилитической инфекции, но и с тяжелыми и зло­качественными формами заболеваний. Атлас структуирован по мере встречаемости дерматозов</t>
  </si>
  <si>
    <t>Батпенова Г.Р., Кошкин С.В., Арифов С.С.,Котлярова Т.В.,Джетписбаева З.С., Таркина Т.В., Садыкова Г.З., Чермных Т.В.</t>
  </si>
  <si>
    <t>Дерматовенерология бойынша атлас (2 томда)</t>
  </si>
  <si>
    <t>оқу көрнекі құралы</t>
  </si>
  <si>
    <t>Ұсынылып отырған көрнекі оқу- әдістемелік құралда кең таралған тері аурулары мен мерездің толық клиникалық көрінісі, эпидемиология сұрақтары, жіктелуі, мерездік инфекцияның клиникалық ағымы мен диагностика ерекшеліктері берілген. «Астана Медицина Университеті» АҚ дерматовенерология кафедрасы, Киров мемлекеттік медицина академиясы, Өзбекстан Республикасының ДСМ Дерматология және Венерология ғылыми – зерттеу институтының (түпнұсқалық суреттер- 280 сурет) материалдары қолданылды. Бұл суреттер арқылы дерматоздардың типтік көріністері және мерездік инфекцияның белгілі көріністерімен ғана емес, сонымен қатар аурудың қатерлі формаларымен танысуға болады. Атлас дерматоздар кездесу жиілігі бойынша құрылған</t>
  </si>
  <si>
    <t>Бахитова Р.А.</t>
  </si>
  <si>
    <t>Микробиология, вирусология пәнінен дәрістер жинағы</t>
  </si>
  <si>
    <t>Бахитова Р.А., Абилова Г.Т.</t>
  </si>
  <si>
    <t>Микробиология, вирусология микробиологиялық зерттеу техникасы пәнінен</t>
  </si>
  <si>
    <t>Бегайдарова Р.Х.</t>
  </si>
  <si>
    <t>Клинико-эпидемоилогические аспекты лямблиоза на современном этапе, усовершенствование способов лечения</t>
  </si>
  <si>
    <t>КарГМА</t>
  </si>
  <si>
    <t>Бейсенбекова Ж.А.</t>
  </si>
  <si>
    <t>Кардиологиядағы синдромды ажыратпалы диагноз</t>
  </si>
  <si>
    <t>Оқу-әдістемелік нұсқау кардиологиядағы жиі кездесетін синдромдармен ажыратпалы диагноз жүргізуге арналған. Кардиологиялық синдромдар дәрігер-терапеттердің, жалпы тәжірибелік дәрігерлердің күнделікті тәжірибесінде өте жиі кездеседі. Оқу-әдістемелік нұсқау студенттерге кардиология кредиті бойынша синдромды ажыратпалы диагноз жүргізуді терең меңгеруге көмектеседі. Оқу-әдістемелік нұсқау медициналық жоғары оқу орындарының студенттеріне, дәрігер-интерндерге, терапевттер мен кардиологтарға арналған</t>
  </si>
  <si>
    <t>Бейсенова Г.Р.</t>
  </si>
  <si>
    <t>Жұқпалы бақылау</t>
  </si>
  <si>
    <t>Бекбосынов Т.К.,Ахметов М.А., Хасенова Г.Х., Бердыгалиев А.Б. под редакцией Шарманова Т.Ш.</t>
  </si>
  <si>
    <t>Лечебное питание в педиатрии 1 том</t>
  </si>
  <si>
    <t>Лечебное питание в педиатрии 2 том</t>
  </si>
  <si>
    <t>Дифференциальная диагностика и лечение туберкулеза у взрослых и детей.</t>
  </si>
  <si>
    <t>Данное Учебное пособие разработано для студентов медицинских вузов, с основами пропедевтики внутренних болезней, в частности во фтизиатрии. Авторы стремились преподать идентичные базисные знания по предмету, для студентов, обучающихся на русском и казахском языках. В учебном пособии в рамках требований высшей медицинской школы изложены вопросы ранней диагностики различных форм туберкулеза, лечения и их профилактики. Освещены вопросы многогранной деятельности по предотвращению заболевания среди населения, что позволит будущим врачам иметь настороженность по заболеванию. Представлены основные клинические формы, схемы лечения и группы диспансерного наблюдения, принятые в Казахстане</t>
  </si>
  <si>
    <t>Бекмухамбетов Е.Ж., Умбетов Т.Ж.</t>
  </si>
  <si>
    <t>Структура вилочковой железы и лимфатических узлов в антенатальном и перинатальном периоде развития</t>
  </si>
  <si>
    <t>Бекмухамбетов Е.Ж., Умбетов Т.Ж., Комекбай Ж.Е.</t>
  </si>
  <si>
    <t>Антенатальды және перинатальды даму кезеңіндегі айырша безі мен лимфа түйіндерінің құрылымы</t>
  </si>
  <si>
    <t>Боденова Т.Г.</t>
  </si>
  <si>
    <t>Elected lectures on ecology</t>
  </si>
  <si>
    <t>Бодяжина В.И., Геппе Н.А.</t>
  </si>
  <si>
    <t>Акушерия (на каз.яз) 1 том</t>
  </si>
  <si>
    <t>Акушерия (на каз.яз) 2 том</t>
  </si>
  <si>
    <t>Акушерия (на каз.яз) 3 том</t>
  </si>
  <si>
    <t>Акушерство (рус). 2 том</t>
  </si>
  <si>
    <t>Болысбекова С.М.</t>
  </si>
  <si>
    <t>Химия биогенных элементов</t>
  </si>
  <si>
    <t>Структурное исследования лекарственных веществ методами физико-химического анализа</t>
  </si>
  <si>
    <t>Бугаков А.А.</t>
  </si>
  <si>
    <t>Туберкулез в схемах и таблицах</t>
  </si>
  <si>
    <t>Айнура</t>
  </si>
  <si>
    <t>Василенко В.В.</t>
  </si>
  <si>
    <t>Тайны пищеварения</t>
  </si>
  <si>
    <t>Нарушения в работе пищеварительной системы – самая частая причина расстройств самочувствия и здоровья у людей молодого и среднего возраста. Эта книга – первая нескучная монография об этой проблеме. Мы уверены, она принесет вам немало знаний, научит лучше понимать свою пищеварительную систему, окажет существенную помощь в самодиагностике, поможет в случае болезни понимать её закономерности и исправлять нарушенное равновесие, и даже откроет некоторые тайны. Она написана также для ликвидации многочисленных заблуждений и мифов, существующих в этой медицинской области.
 Настоящая книга состоит из двух частей: первая посвящена пищеварению, вторая – питанию. О том и другом вы узнаете массу любопытного.
 Эта книга поможет вам лучше разобраться в своем состоянии, научит говорить с врачом на одном языке, а также станет помощником и наставником в непростом деле борьбы за собственное здоровье.
 Умейте быть здоровыми и не зависеть от врачей, лекарств и аптек!
 Монография предназначена для широкого круга читателей.</t>
  </si>
  <si>
    <t>Василенко В.Х., Василенко В.В.</t>
  </si>
  <si>
    <t>Ішкі аурулар пропедевтикасы. 1том</t>
  </si>
  <si>
    <t>Ішкі аурулар пропедевтикасы. 2том</t>
  </si>
  <si>
    <t>Ішкі аурулар пропедевтикасы. 3том</t>
  </si>
  <si>
    <t>Веренцова Л.Г, Нечепуренко А.</t>
  </si>
  <si>
    <t>Неорганическая физическая и коллоидная химия</t>
  </si>
  <si>
    <t>Неорганическая физическая и коллоидная химия. Сборник задач и упражнений</t>
  </si>
  <si>
    <t>Веренцова Л.Г, Нечепуренко А.,</t>
  </si>
  <si>
    <t>Неорганическая физическая и коллоидная химия. Проверочные тесты</t>
  </si>
  <si>
    <t>Веренцова Л.Г., Нечепуренко Е.В., Батырбаева А.А, Карлова Э.К.</t>
  </si>
  <si>
    <t>Бейорганикалык, коллоидты және физикалык химия</t>
  </si>
  <si>
    <t>Веренцова Л.Г, Нечепуренко Е.В., Карлова Э.К., Батырбаева А.А,</t>
  </si>
  <si>
    <t>Бейорганикалык, коллоидты және физикалык химия. Есептермен жаттығулар жинағы</t>
  </si>
  <si>
    <t>Веренцова Л.Г, Нечепуренко Е.В., Карлова Э.К.</t>
  </si>
  <si>
    <t>Бейорганикалық, физикалық және коллоидтық химия. Бақылау тестері</t>
  </si>
  <si>
    <t>Волчкова И.С.</t>
  </si>
  <si>
    <t>«Анаэробная инфекция» (учебное пособие на русс)</t>
  </si>
  <si>
    <t>Гатауова М. Р.</t>
  </si>
  <si>
    <t>Ерте жастағы балаларды тамақтандыру мәселелері</t>
  </si>
  <si>
    <t>Гатауова М.Р.</t>
  </si>
  <si>
    <t>Ерте жастаға балалардың тыныс алу жолдары аурулары және оларды дәлелдемелі медицина тұрғысынан емдеу принциптері.</t>
  </si>
  <si>
    <t>Гатауова М.Р., Розенсон Р.И.</t>
  </si>
  <si>
    <t>Балаларда кездесетін жіті жұқпалы ауруларды емдеуде антибиотиктерді дәлелдемелі медицина тұрғысынан қолдану</t>
  </si>
  <si>
    <t>Георгиева С.А., Беликина Н.В., Прокофьева Л.И., Коршунов Г.В., Киричук В.Ф., Головченко В.М., Токаева Л.К.</t>
  </si>
  <si>
    <t>Физиология. (под редакцией проф.С.А. Георгиевой) (в 2-х т.)</t>
  </si>
  <si>
    <t>В учебнике освещены общие и чсатные вопросы нормальной физиологии человека с учетом современных достижений биологической и медицинской науки. Учебник включает 13 глав. В 1 главе приводятся сведения о предмете физиологии, ее задачах и методах исследования, рассматриваются вопросы нейрогуморальной регуляции интеграции функций организма. В последующих главах (ІІ-ХІІІ) излагаются вопросы частной физиологии: крови, кровобращения, дыхания, пищевариения, обмена веществ и энергии, выделения, эндокринной, нервно-мышечной и центральной нервной систем, высшей нервной деятельности и органов чувств. Учебник написан в соответствии с программой, утвержденной Министерством здравоохранения СССР, и предназначен для учащихся медицинских учебных заведений.</t>
  </si>
  <si>
    <t>Геппе Н.А.(под редакцией Исаевой Л.А)</t>
  </si>
  <si>
    <t>Детские болезни. 1 том</t>
  </si>
  <si>
    <t>Детские болезни. 2 том</t>
  </si>
  <si>
    <t>Детские болезни. 3 том</t>
  </si>
  <si>
    <t>Детские болезни. 4 том</t>
  </si>
  <si>
    <t>Глинка Н.Л., Бабкина С.С.</t>
  </si>
  <si>
    <t>Жалпы химия. 1 том</t>
  </si>
  <si>
    <t>Жалпы химия. 2 том</t>
  </si>
  <si>
    <t>Жалпы химия. 3 том</t>
  </si>
  <si>
    <t>Жалпы химия. 4 том</t>
  </si>
  <si>
    <t>Общая химия. 1 том</t>
  </si>
  <si>
    <t>Общая химия. 2 том</t>
  </si>
  <si>
    <t>Общая химия. 3 том</t>
  </si>
  <si>
    <t>Общая химия. 4 том</t>
  </si>
  <si>
    <t>Задачи и упражнения по Общей Химии</t>
  </si>
  <si>
    <t>задачник</t>
  </si>
  <si>
    <t>Практикум по общей химии</t>
  </si>
  <si>
    <t>Гудым Е.Б.</t>
  </si>
  <si>
    <t>Среда обитания и экологические факторы.</t>
  </si>
  <si>
    <t>Учебное пособие соответствует требованиям государственного образовательного стандарта и программе рекомендованной Министерством образования РК. Рассмотрены основные положения, краткий обзор развития, дано понятие о среде обитания и экологических факторах, отражены особенности популяционного и экосистемного уровней Предназначается для студентов высших учебных заведений.жизни.</t>
  </si>
  <si>
    <t>Биогеохимические провинции</t>
  </si>
  <si>
    <t>Гигиена размещения войск</t>
  </si>
  <si>
    <t>Учебное пособие соответствует требованиям государственного образовательного стандарта и программе, рекомендованной Министерством образования РК. В учебном пособии рассмотрены вопросы гигиены размещения войск, как в казарменных условиях, так и в полевых. Освещена санитарная очистка мест размещения войск и гигиенические требования к микроклимату в местах размещения военнослужащих. Учебное пособие формирует гигиеническое мировоззрение, необходимое студенту медику в его будущей профессии. Предназначается для студентов высших учебных заведений</t>
  </si>
  <si>
    <t>Гудым Е.Б. ИльясоваБ.М. ЗейнолдинаА.С.</t>
  </si>
  <si>
    <t>Әскерлерді орналастыруға қойылатын гигиеналық талаптар.</t>
  </si>
  <si>
    <t>Оқу құралы ҚР Білім министрлігі ұсынған бағдарлама мен мемлекеттік білім стандарттары талаптарына сәйкес келеді. Бұл оқу құралында казармалық, сонымен қатар далалық жағдайда әскерлерді орналастыру гигиенасы мәселелері қарастырылған. Әскерлерді орналастыру орындарын санитариялық тазалау және әскерлерді орналастыру орындарының микроклиматына қойылатын талаптар қамтылған. Оқу құралы медицина мамандығындағы студенттердің болашақ жұмыстарына қажетті гигиеналық дүниетанымды қалыптастырады. Медицина университеттерінің барлық факультеттерінің студенттеріне арналған</t>
  </si>
  <si>
    <t>Давлетгильдеева З.Г</t>
  </si>
  <si>
    <t>Кардиология детского возраста (в 2-х т.)</t>
  </si>
  <si>
    <t>Давлетгильдеева З.Г.</t>
  </si>
  <si>
    <t>Балалардағы жүрек ырғағының және өткізгіштігінің бұзылысы.</t>
  </si>
  <si>
    <t>Дадамбаев Е.Т.</t>
  </si>
  <si>
    <t>Амбулаторно-поликлиническая педиатрия</t>
  </si>
  <si>
    <t>Бала дәрігерінің серігі</t>
  </si>
  <si>
    <t>Амбулаторлық-емханалық педиатрия</t>
  </si>
  <si>
    <t>Коммуникативные навыки</t>
  </si>
  <si>
    <t>Психиатрия для врачей общей практики (в 2-х т.)</t>
  </si>
  <si>
    <t>Коммун.навык Психотерапия</t>
  </si>
  <si>
    <t>Джуланова К.Н., Исабаев Ж.Т., Жашибаев Т.М., Джуланова А.Т., Сыздыков Д.М.,</t>
  </si>
  <si>
    <t>Гигиена водоснабжения войск</t>
  </si>
  <si>
    <t>Джуланова К.Н., Исабаев Ж.Т., Сыздықов Д.М.</t>
  </si>
  <si>
    <t>Әскерлерді сумен қамтамасыз ету гигиенасы</t>
  </si>
  <si>
    <t>Биохимия 1 бөлім</t>
  </si>
  <si>
    <t>Биохимия (1-бөлім) оқулығы жоғарғы медициналық білім беру стандарты негізінде әзірленген типтік оқу бағдарламасына сәйкес дайындалған. Оқулықта биохимия пәнінің фундаменталды тараулары: белоктар, нуклеопртеидтер, ферменттер, энергия алмасуы, дәрумендер және басқа да биологиялық белсенді заттардың химиялық құрамы, құрылымдары жалпы қасиеттері, биологиялық қызыметтері мен метаболизмдегі рөлдері қарастырылған. Мутациялар, молекулалық патология тарауында гендік мутациялардың түрлері, оларды тудыратын факторлар т.б., мәліметтер келтірілген. Оқулықтың мақсаты: студенттерде метаболиттік процестердің ерекшеліктері, олардың реттелуі, молекулалық механизмдері мен биохимиялық заңдылықтары туралы түсінік қалыптастыру.
 Оқулық медицина университеттері мен академиялары студенттеріне арналып құрастырылған және биология, химия, биотехнология мамандықтарының ғалым, ізденушілеріне пайдалануға ұсынылады.</t>
  </si>
  <si>
    <t>Досмағамбетова Р.С., Калиева Ш.С., Кемелова Г.С.</t>
  </si>
  <si>
    <t>Медициналық білім берудегі педагогикалық процесс. Педагогический процесс в медицинском образовании.</t>
  </si>
  <si>
    <t>Дуйсенбаева П.Р., Тулегенова Г.К., Сейдуллаева А.Ж.</t>
  </si>
  <si>
    <t>Современные подходы к изучению эпидемиологии, клиники, диагностики, лечения, профилактики кори, краснухи, ветряной оспы и скарлатины у детей.</t>
  </si>
  <si>
    <t>Дуйсенова А.</t>
  </si>
  <si>
    <t>Атлас инфекционных болезней</t>
  </si>
  <si>
    <t>Дуйсенова А.К.</t>
  </si>
  <si>
    <t>Жұқпалы аурулар (2 томда)</t>
  </si>
  <si>
    <t>Зоонозды инфекциялар</t>
  </si>
  <si>
    <t>Дуйсенова А.К., Садыкова С.С.</t>
  </si>
  <si>
    <t>Сборник тестовых заданий и ситуац.-х задач по инфекционным и тропическим болезням (в 2-х т.)</t>
  </si>
  <si>
    <t>Дусмагамбетов М. У. , Дусмагамбетова А.М</t>
  </si>
  <si>
    <t>Кишечный и вагинальный дисбактериоз</t>
  </si>
  <si>
    <t>Ішек және қынап дисбактериозы</t>
  </si>
  <si>
    <t>Дусмагамбетов М. У. Дусмагамбетова А.М</t>
  </si>
  <si>
    <t>Санитарно-микробиологическая характеристика воды. Количественный и качественный состав.</t>
  </si>
  <si>
    <t>Дюсенова С.Б.</t>
  </si>
  <si>
    <t>Ранние предикторы формирования хронической болезни почек у детей</t>
  </si>
  <si>
    <t>В монографии представлены ранние предикторы формирования, клиническая картина, диагностика, дифференциальная диагностика хронической болезни почек у детей, рекомендуемые для практического применения с учетом современных технологий. Монография предназначена для студентов, интернов и практических врачей</t>
  </si>
  <si>
    <t>Дюсупова А.А.</t>
  </si>
  <si>
    <t>Актуальные вопросы клинической геронтологии (в 2-х т.)</t>
  </si>
  <si>
    <t>Егембердиева Р.А.</t>
  </si>
  <si>
    <t>Эпидемиология, клиника,диагностика, лечение и профилактика клещевых инфекций</t>
  </si>
  <si>
    <t>Жалпы гигиена</t>
  </si>
  <si>
    <t>Ермуханова Г.Т.</t>
  </si>
  <si>
    <t>Опухоли и опухолеподобн. образ. челюстно-лицевой области у детей и подростков</t>
  </si>
  <si>
    <t>Фармацевтическая биотехнология</t>
  </si>
  <si>
    <t>По определению ученых всего мира XXI век будет веком био¬технологии. В сфере производства лекарственных средств биотехнология вы¬тесняет традиционные технологии, открывает принципиально но¬вые возможности. Биотехнологическим способом производят генно-инженерные белки (интерфероны, интерлейкины, инсулин, вакци¬ны против гепатита и т.п.), ферменты, диагностические средства (тест-системы на наркотитки, лекарственные вещества, гормоны и т.п.), витамины, антибиотики, биодеградируемые пластмассы, био¬совместимые материалы. В учебном пособии приведены принципы создания и технологи¬ческие схемы производства фармацевтических продуктов. Пред¬назначено для студентов фармацевтических факультетов медицин¬ских вузов.</t>
  </si>
  <si>
    <t>Жанпеис У.А.</t>
  </si>
  <si>
    <t>Русский язык-1. Учебное пособие для студентов медицинских вузов</t>
  </si>
  <si>
    <t>лат</t>
  </si>
  <si>
    <t>Жантасова С.О. , М.Т.Жанұзақова, Т.Д. Татаренко</t>
  </si>
  <si>
    <t>Латын тілі және медициналық терминология негіздері</t>
  </si>
  <si>
    <t>Жарбосынова Б.Б., Құдиярова Ғ.М.</t>
  </si>
  <si>
    <t>Психиатрия (каз.яз.) (2 томда)</t>
  </si>
  <si>
    <t>Жаханов А.</t>
  </si>
  <si>
    <t>Радиациялық экология</t>
  </si>
  <si>
    <t>Әскери гигиена</t>
  </si>
  <si>
    <t>Жаханов А., Амиреев С., Исабаев Ж.Т.</t>
  </si>
  <si>
    <t>Әскери эпидемиология. 2басылым</t>
  </si>
  <si>
    <t>Ұсынылып отырған оқу құралының 2-басылымында, бағдарламаның жүктемелік сағаттарына сай, жаңадан толықтырылып, нақты дәледемелерге сәйкес қайтадан баспадан шығарылып отыр.
 Қазақстан Қарулы Күштеріндегі ең маңызды саланың бірі медициналық қызмет.Әскер мен Теңіз Қарулы Күштерінің Құрамын сақтау және құрамындағы әскерилердің денсаулығына,жауынгерлік қаблеттілігінің шыңдалып сақталуына барлық мүмкіндікті жасай отырып, осы заманғы иновациялық техникамен жабдықталып қарулануда медициналық қызмет маңызды рөл атқарады.
 Әскери кафедрадағы оқырманның біліктілігін көтеру, сарбаздар мен сардарлардың әскери дайындықтағы біліктілігін арттыруда әскери эпидемиология пәніне арналған оқу құралы, оқыту бағдарламасына сай, әскери оқыту факультеті, жалпы медицина, медициналық профилактикалық істер, стоматологиялық факультеттер студенттеріне, сонымен қатар әскери дәрігер гигиенист,гигиенист экспертке, осы оқу құралы ҚР Қорғаныс Министрлігі, Жоғарғы ғылым және білім беру Министрлігінің оқу жоспары бойынша бекітіліп берілген бағдарламасына сай жазылған және әскери дайындықтан өтететін, тыңдаушыларға, студенттерге, гигиенистерге, эпидемиологтарға, гигиеналық эксперт бөлім қызметкерлеріне арналған.</t>
  </si>
  <si>
    <t>лексикалық-грамматикалық жаттығулар жинағы</t>
  </si>
  <si>
    <t>Жетписбаев Б.А</t>
  </si>
  <si>
    <t>Адаптация: биохимический и иммунобиологические аспекты</t>
  </si>
  <si>
    <t>Жетписбаев Б.А, Хисметова З.А.</t>
  </si>
  <si>
    <t>Отдаленные эффекты малой дозы радиации</t>
  </si>
  <si>
    <t>В работе исследована иммунологическая реактивность организма и биохимические процессы в различных органах и тканях в отдаленные сроки при воздействии малой дозы радиации. Выявлены механизмы срыва адаптационных процессов при воздействии малой дозы гамма-излучения на организм в отдаленном периоде. Апробирован и разработан метод иммунокоррекции с использованием фитопрепарата Ве (Вetula pendula Roth) при радиационном поражении организма. Оценка влияния фитопрепарата Ве (Вetula pendula Roth) на функциональное состояние иммунной системы, энергетический и пуриновый обмен, перекисное окисление липидов в различных органах и тканях позволяет считать, что препарат является иммуномодулятором, естественным регулятором биоэнергетических процессов, обмена пуриновых нуклеотидов и состояния перекисного окисления липидов, обеспечивающих все уровни адаптационных механизмов, как на клеточном, так и на субклеточном уровнях. Результаты исследования могут быть использованы в клинике, научно-исследовательских лабораториях, занимающихся изучением развития вторичных иммунодефицитов не только радиационного, но и других генезов.</t>
  </si>
  <si>
    <t>Қазақ тілі (медициналық оқу орнына арналған)</t>
  </si>
  <si>
    <t>Бұл оқу құралы медициналық оқу орындарында қазақ тілін меңгертуге арналған. Қазақ тілінде медициналық терминдерді еркін тілдік қарым-қатынаста қолдана білуге, білімдері мен дағдыларын қалыптастыруға үйретеді</t>
  </si>
  <si>
    <t>Шұғыл жәрдем негіздері</t>
  </si>
  <si>
    <t>Оқу–әдістемелік құралы жәрдем негіздері мәселелеріне арналған. Ұсынылып отырған оқу-әдістемелік құрал жоғарғы медициналық оқу орындарында білім алып жатқан бакалаврларға, хирург-интерндер мен хирург мамандығын жаңадан игеріп жүрген дәрігерлерге арналған</t>
  </si>
  <si>
    <t>Зиналиева А.Н.</t>
  </si>
  <si>
    <t>Емдік-профилактикалық тамақтануды ұйымдастыру</t>
  </si>
  <si>
    <t>Оқу құралында зиянды факторлері қалыптасқан өндіріс кешендеріндегі емдік-профилактикалық тамақтануды ұйымдастыру, олардың дайындалу технологиялары мен рациондар түрлеріне қарай дәрумендеу мен сүт тағамдарының берілу нормалары көрсетілген. Оқу құралы жоғары оқу орнының студенттеріне, дәрігер-интерндерге, гигиена эпидемиолгия саласындағы мамандарға арналған. Ғылыми-техникалық бағдарлама аясында дайындалған</t>
  </si>
  <si>
    <t>Зорин К.В.</t>
  </si>
  <si>
    <t>Введение в пренатальную педагогику и психологию здоровья</t>
  </si>
  <si>
    <t>Пособие к.м.н., доцента кафедры ЮНЕСКО «Здоровый образ жизни — залог успешного развития» МГМСУ К. В. Зорина предназначено для студентов медицинских специальностей, изучающих психологию и педагогику, психологию здоровья и здорового образа жизни, вопросы медико-просветительской работы врача и профилактики заболеваний. Представлены материалы по актуальным проблемам, в частности о влиянии вредных факторов на здоровье плода и репродуктивную систему взрослого человека, об искусственном аборте и постабортном синдроме. Эта информация может использоваться при консультировании супружеских пар и беременных женщин. Приведены вопросы и задания для совместного обсуждения со студентами, а также краткий словарь специальных терминов, темы самостоятельных работ, докладов и рефератов</t>
  </si>
  <si>
    <t>Виктория</t>
  </si>
  <si>
    <t>Массаж</t>
  </si>
  <si>
    <t>Имангазинов С.Б.</t>
  </si>
  <si>
    <t>ВИЧ/СПИД. Эпиднадзор и профилактика</t>
  </si>
  <si>
    <t>ОМ</t>
  </si>
  <si>
    <t>Имангазинов С.Б., Шарапатова К.Г.</t>
  </si>
  <si>
    <t>Образ жизни и здоровье детей</t>
  </si>
  <si>
    <t>Имашева Б. С.</t>
  </si>
  <si>
    <t>Основы радиобиологии и радиоэкологии</t>
  </si>
  <si>
    <t>Имашева Б. С., Мироедова Э. П.</t>
  </si>
  <si>
    <t>Радиобиология</t>
  </si>
  <si>
    <t>Радиобиология каз</t>
  </si>
  <si>
    <t>Исабаев Ж.Т., Джуланова К.Н., Кайрашов Т.А., Джуланова А.Т.</t>
  </si>
  <si>
    <t>Гигиена питания войск</t>
  </si>
  <si>
    <t>Исаева Л.А., Геппе Н.А., Асқамбай К.</t>
  </si>
  <si>
    <t>Балалар аурулары. 1том</t>
  </si>
  <si>
    <t>Балалар аурулары. 2том</t>
  </si>
  <si>
    <t>Балалар аурулары. 3том</t>
  </si>
  <si>
    <t>Балалар аурулары. 4том</t>
  </si>
  <si>
    <t>Искендиров А.А., Агзамова Р.Т.,. Қарасаев Ғ.Е, Утегенов А.Т., Исмагамбетова Б.А</t>
  </si>
  <si>
    <t>Улағыш заттар</t>
  </si>
  <si>
    <t>Бұл оқу құралында химиялық қарудың зақымдаушы факторлары, улағыш заттардың физикалық, химиялық қасиеттері, әсер ету механизмі, зақымдалу патогенезі, клиникасы, антидоттық терапиясы және симптоматикалық емдеу сұрақтары, сонымен қатар ошақта және медициналық эвакуациялау сатыларында зақымданғандарға медициналық көмек көрсету шараларының мазмұны мен ұйымдастырылуы қарастырылды.Оқу құралы медициналық жоғары оқу орындарының әскери дайындық өтуші студенттеріне арналған</t>
  </si>
  <si>
    <t>Искендиров А.А., Карасаев Г.Е., Шериязданов А.Т., Сабитбекова М.М.</t>
  </si>
  <si>
    <t>Медициналық қызметтің ұйымдастырылуы мен тактикасы</t>
  </si>
  <si>
    <t>Бұл оқу құралында құрлық әскерінің медициналық қызметінің соғыс уақытындағы жұмысын ұйымдастырудың негізгі принциптері берілген. Басты назар медициналық қызметті эшелондау, медициналық қамтамасыз ету, негізгі медициналық эвакуациялау сатыларын өрістету және жұмысын ұйымдастыру мәселелеріне, әскерді медициналық қамтамасыз етуді жетілдірудің басты бағыттарына аударылды. Оқу құралы «Құрлық әскеріндегі емдеу ісі» әскери есептегі мамандығы бойынша запастағы офицерлер даярлау бағдарламасымен әскери дайындық өтуші медициналық ЖОО жалпы медицина факультетінің студенттеріне арналған</t>
  </si>
  <si>
    <t>Исмаилов, Ракышева А.С.</t>
  </si>
  <si>
    <t>Руководство по контролю над туберк. в РК</t>
  </si>
  <si>
    <t>Кабилдина Н. А</t>
  </si>
  <si>
    <t>Балалардағы сүйек және жұмсақ тіндер ісіктері</t>
  </si>
  <si>
    <t>Какуля /Zh.M. Kakulya, O.N. Sorokina, M.N. Shubakova</t>
  </si>
  <si>
    <t>Workbook on the professional-oriented english language for the students of the specialty “General medicine”</t>
  </si>
  <si>
    <t>The workbook on the professional-oriented English language is intended both for the students of the Kazakh language of education and for the students of the Russian language of education of the specialty “General medicine”. It includes texts, exercises, and tasks contributing to the development of the skills of oral and written communication. Grammar exercises give the opportunity for the revision of English grammar structures.</t>
  </si>
  <si>
    <t>Какуля Ж.М., Сорокина О.Н.</t>
  </si>
  <si>
    <t>Учебно-методическое пособие по профессионально-ориентированному английскому языку для студентов специальности «Общая медицина»</t>
  </si>
  <si>
    <t>Какуля Ж.М., Сорокина О.Н., Шубакова М.Н.</t>
  </si>
  <si>
    <t>"Жалпы медицина" студенттеріне кәсіби-бағыттағы ағылшын тілінен оқу әдістемелік құралы (түзетілген және қайта өңделген</t>
  </si>
  <si>
    <t>Калиева А.Б., Оспанова А.К., Биткеев А.А.</t>
  </si>
  <si>
    <t>Медицинская энтомология</t>
  </si>
  <si>
    <t>В учебном пособии описаны морфологические, биологические и экологические особенности строения и развития представителей насекомых, имеющих важное медико-паразитарное значение как переносчики различных заболеваний человека и животных. Материал проиллюстрирован большим количеством рисунков.
 Учебное пособие рекомендуется студентам и магистрантам по специальностям 5В060700 – Биология, 6М060700 - Биология, студентов медицинских, сельскохозяйственных, педагогических специальностей высших учебных заведений.</t>
  </si>
  <si>
    <t>Каныбеков А.</t>
  </si>
  <si>
    <t>Каракушикова А.С., Рахимова Р.К., Абдуллаева Г.М.</t>
  </si>
  <si>
    <t>Перенатальная патология у недоншенных детей: клинико-иммунологическая диагностика, лечение и реабилитация</t>
  </si>
  <si>
    <t>Каримова /G.К. Каrimova, А.S. Кelmaganbetova, А.Т. Sarbasova, B.К. Usseidinova</t>
  </si>
  <si>
    <t>Workbook on the english language for the students of the specialty «Biology»</t>
  </si>
  <si>
    <t>The workbook on the English language is intended both for the students of the Kazakh language of education and for the students of the Russian language of education of the specialty “Biology”. It includes texts, exercises, and tasks contributing to the development of the skills of oral and written communication. Grammar exercises give the opportunity for the revision of English grammar structures.</t>
  </si>
  <si>
    <t>Каркабаева А.Д.</t>
  </si>
  <si>
    <t>каз рус англ</t>
  </si>
  <si>
    <t>Кенжегулова Б.З.</t>
  </si>
  <si>
    <t>Тағам гигиенасы пәнінен стандарттар жинағы</t>
  </si>
  <si>
    <t>гигиена питания</t>
  </si>
  <si>
    <t>Керимбаева З. А., Орманов Н.Ж., Орманов Т. Н., Орманова Л.Н.</t>
  </si>
  <si>
    <t>Дәнекер ұлпалар ауруларының фармакотерапиясы</t>
  </si>
  <si>
    <t>Окулықта дәнекер ұлпалар науқастарын емдеуде қолданатын дәрілік құралдардың емдеудің үлгі қалыптары, олардың номенклатурасы дәрілердің шығарылу түрлері мен дозалау әдістері, сондай-ақ қысқаша фармакотерапиялық сипаттамасы (қолдану көрсеткіштері, колдануға қарама-қарсы көрсеткіштері және әсер ету механизмдері) берілген. 
 Оқулық 051103 - «Фармация» мамандығы бойынша және дәрігер-интерндерге, магистранттарға,«Фармакотерапия» және «Клиникалық фармакология» пәнінен типтік оқу бағдарламасына негізделіп жасалынған.</t>
  </si>
  <si>
    <t>Кизатова С.Т</t>
  </si>
  <si>
    <t>Вертикальная трансмиссия ВИЧ/СПИД у детей (эпидемиология, клиника, диагностика, реабилитация)</t>
  </si>
  <si>
    <t>Киричук В.Ф., О.Н.Антипова, Н.Е. Бабиченко, В.М. Головченко, Е.В. Понукалина, И.В. Смышляева, Л.К. Токаева</t>
  </si>
  <si>
    <t>«Нормальная физиология. 1том» под редакцией профессора В.Ф. Киричука</t>
  </si>
  <si>
    <t>В учебном пособии в соответствии с учебной программой по нормальной физиологии изложены общие и частные разделы курса: структурно-функциональные основы базисных физиологических процессов (возбуждения, торможения, синаптической передачи), основы нейрогуморальной регуляции физиологических функций, последовательно рассмотрены процессы кровообращения, дыхания, пищеварения, выделения, терморегуляции, метаболических основ жизнедеятельности. Для самостоятельной внеаудиторной работы студентов лечебного, педи-атрического, стоматологического, медико-профилактического, фармацевтического факультетов, факультета высшего сестринского образова-ния.</t>
  </si>
  <si>
    <t>«Нормальная физиология. 2том» под редакцией профессора В.Ф. Киричука</t>
  </si>
  <si>
    <t>Кнаус А.А.</t>
  </si>
  <si>
    <t>Иммунологиялық терминдердің атласы</t>
  </si>
  <si>
    <t>Биология, Микробиология, общая иммунология</t>
  </si>
  <si>
    <t>Атласта иммунология саласында кеңінен қолданылатын медициналық терминдер ұсынылған. Атлас орта және жоғары оқу орындарында оқитын студенттер үшін білімдерін қосымша жетілдіру көзі ретінде және теориялық материалдарды әрі қарай жылдам меңгеруімен қатар «Жалпы иммунология», «Биология» және «Микробиология» пәндері бойынша ұсынылады.
 Автор ҚМУ, «Жалпы медицина» мамандығы, 6 курс студенті Қойшыман Ернарға атластағы суреттердің анимациялы – техникалық түрдегі жұмыстарына белсенді түрде ат салысып, қатысқандығы үшін алғысы шексіз екенін білдіреді</t>
  </si>
  <si>
    <t>Койчубеков Б.К.</t>
  </si>
  <si>
    <t>Биостатистика (русс.яз.)</t>
  </si>
  <si>
    <t>Койчубеков Б.К., Абдыкешова Д.Т., Алибиева Д.Т.</t>
  </si>
  <si>
    <t>Биостатистикаға кіріспе курсы</t>
  </si>
  <si>
    <t>Койчубеков Б.К., Букеева А.С., Такуадина А.И., Жунусова Г.Т., Абдыкешова Д.Т.</t>
  </si>
  <si>
    <t>Мысалдар мен тапсырмалардағы биостатистика</t>
  </si>
  <si>
    <t>Койчубеков Б.К., Сорокина М.А., Букеева А.С., Такуадина А.И.</t>
  </si>
  <si>
    <t>«Биостатистика в примерах и задачах» (УМП)</t>
  </si>
  <si>
    <t>Косицкий Г.И., Миндубаева Ф.А.</t>
  </si>
  <si>
    <t>Адам физиологиясы. 1том</t>
  </si>
  <si>
    <t>Адам физиологиясы. 2том</t>
  </si>
  <si>
    <t>Адам физиологиясы. 3том</t>
  </si>
  <si>
    <t>Қуандықов Е.Ө. / Куандыков Е.У.</t>
  </si>
  <si>
    <t>Медициналық биология және генетика</t>
  </si>
  <si>
    <t>Куандыков Е.У.</t>
  </si>
  <si>
    <t>Основы общей и медицинской генетики</t>
  </si>
  <si>
    <t>Қуандықов Е.Ө. / Куандыков Е.У., Аманжолова Л.Е.</t>
  </si>
  <si>
    <t>Молекулалық биология негіздері</t>
  </si>
  <si>
    <t>Дәстер жинагы</t>
  </si>
  <si>
    <t>Куандыков Е.У., Муминов Т.А.</t>
  </si>
  <si>
    <t>Основы молекулярной биологии</t>
  </si>
  <si>
    <t>Қуандықов Е.Ө. / Куандыков Е.У., Нұралиева Ұ.Ә.</t>
  </si>
  <si>
    <t>Жалпы және медициналық генетика негіздері</t>
  </si>
  <si>
    <t>Негізгі молекулалық-генетикалық терминдердің орысша-қазақша сөздігі</t>
  </si>
  <si>
    <t>Куандыков Е.У., Альмухамбетова С.К., Нурпеисова И.К., Кашаганова Ж.А.</t>
  </si>
  <si>
    <t>Сборник тестовых заданий по молекулярной биологии и генетике (в 2-х т.)</t>
  </si>
  <si>
    <t>Куандыков Е.У., Альмухамбетова С.К., Таракова К.А., Кашаганова Ж.А., Нурпеисова И.К.,</t>
  </si>
  <si>
    <t>Молекулалық биология және генетикадан тестік тапсырмалар жинағы (2 томда)</t>
  </si>
  <si>
    <t>Куанова Л. Б. Н</t>
  </si>
  <si>
    <t>Семинары по детской неврологии</t>
  </si>
  <si>
    <t>Кудрявая Н.В., Зорин К.В., Смирнова Н.Б., Анашкина Е.В.</t>
  </si>
  <si>
    <t>Психология и педагогика для студентов медицинских вузов 1 часть</t>
  </si>
  <si>
    <t>В учебнике представлен современный взгляд на проблемы психологии и педагогики в клинической медицине и высшем медицинском образовании. Учебник поможет студентам ориентироваться в основных категориях названных дисциплин, понять цели, принципы, методы и формы обучения в медицинском вузе, важность психологических и педагогических аспектов в практической деятельности врача, осознать роль гуманитарного знания в профессиональном и личностном становлении, повысить свою профессиональную культуру. Издание адресовано студентам учреждений высшего медицинского образования.Учебник соответствует действующему Федеральному государственному образовательному стандарту высшего образования третьего поколения. Для студентов, обучающихся по направлению подготовки 060000 Здравоохранение (квалификация «специалист»)</t>
  </si>
  <si>
    <t>Психология и педагогика для студентов медицинских вузов 2 часть</t>
  </si>
  <si>
    <t>Кудрявая Н.В., Зорин К.В., Смирнова Н.Б., Анашкина Е.В., Уколова Е.М., Суворова Е.В.</t>
  </si>
  <si>
    <t>Нравственно-просветительская деятельность врача-педагога: история и современность (в 2-х т.)</t>
  </si>
  <si>
    <t>В учебном пособии коллектива авторов кафедры педагогики и психологии МГМСУ имени А. И. Евдокимова представлены содержательные материалы по весьма актуальной проблеме — нравственно-просветительской работе врача. Эта проблема анализируется с точки зрения антропологии, педагогики и психологии. Подробно рассматриваются взгляды ученых и мыслителей на соотношение духовного, душевного и телесного в человеке, на развитие личности, на взаимосвязь высших ценностей, смыслов и самоактуализации в профессиональной деятельности. Особое внимание в учебном пособии уделяется историческим и современным аспектам деонтологии, биоэтики, нравственного развития и профессионального роста врача. Учебное пособие адресовано преподавателям-исследователям высшей медицинской школы, обучающимся на факультете педагогического образования и в аспирантуре, а также тем читателям, которые интересуются данной проблематикой</t>
  </si>
  <si>
    <t>Кудрявая Н.В., Уколова Е.М., Смирнова Н.Б., Волошина Е.А., Зорин К.В.</t>
  </si>
  <si>
    <t>ПЕДАГОГИКА В МЕДИЦИНЕ 1 том</t>
  </si>
  <si>
    <t>Пособие посвящено проблеме педагогики в медицине, написано для студентов медицинских вузов в соответствии с Государственным Образовательным Стандартом и отражает тенденции гуманизации высшего медицинского образования. Пособие поможет студентам выявить педагогические аспекты деятельности врача, овладеть основами педагогических знаний и повысить свою общую педагогическую культуру. Пособие будет способствовать осознанию значения гуманитарного знания для развития своих способностей в период обучения и способствовать дальнейшему профессиональному и личностному росту.</t>
  </si>
  <si>
    <t>ПЕДАГОГИКА В МЕДИЦИНЕ 2 том</t>
  </si>
  <si>
    <t>Куклина Н.М.</t>
  </si>
  <si>
    <t>Сборник ситуационных задач по общей психологии</t>
  </si>
  <si>
    <t>Биомедицинская этика (в 2-х т.)</t>
  </si>
  <si>
    <t>Кульбаева К.Ж.</t>
  </si>
  <si>
    <t>Актуальные вопросы детской, подростковой гинекологии и ювенильного акушерства</t>
  </si>
  <si>
    <t>клинические лекции</t>
  </si>
  <si>
    <t>Гинекология детского и подросткового возраста</t>
  </si>
  <si>
    <t>Кусаинова А.К., Алмабекова А.А., Алмабеков О.А., Шарипов К.О.</t>
  </si>
  <si>
    <t>Практикум по неорганической химии. Биогенные s-p-d-элементы</t>
  </si>
  <si>
    <t>В данном пособии приводятся лабораторно-практические работы, выполнение которых поможет студентам глубже усвоить теоретический материал по свойствам s, р, d – биогенных элементов. В ходе изучения студенты знакомятся с темой и содержанием, описанием лабораторных работ, перечнем вопросов и упражнений, решением типовых задач по свойствам s, р, d -элементов. К каждой теме дается в структурированной форме теоретические основы применяемых методик, указания по расчету и обработке экспериментальных данных. Умение решать практические задания является основным показателем творческого усвоения предмета. Решение тестовых заданий позволяет осуществить самоконтроль усвоения сложных вопросов химии. При подготовке к занятию студенты должны разработать и ответить на вопросы и тестовые задания для самоподготовки, выполнить домашние задания и ознакомиться с лабораторной работой, выполняемой на занятии. Одновременно в ходе лабораторного практикума по неорганической химии студенты приобретают навыки работы с химическим лабораторным оборудованием (колба, цилиндр, пипетка, ареометр и др.) и выполняют простейшие операции: растворение и очистку, нагревание и выпаривание растворов, отбор и перенос проб, титрование, взвешивание и др.</t>
  </si>
  <si>
    <t>Кусаинова А.К., Қожамжарова А.С., Алмабекова А.А., Алмабеков О.А.</t>
  </si>
  <si>
    <t>Бейорганикалық химия практикумы, биогенді s-, p-, d- элементтер</t>
  </si>
  <si>
    <t>Оқу-әдістемелік құрал бейорганикалық химияның типтік бағдарламасы негізінде құрастырылып, жоғары оқу орнының студенттеріне ұсынылылады. 
 Оқу-әдістемелік құралда s-, p-, d- элементтерінің химиялық қасиеттері туралы, зертханалық жұмыстардың сипаттамасы, әрбір сабақ тақырыбына сәйкес сабақтың мазмұны, арнайы сұрақтармен жаттығулар қарастырылған. Сабақ тақырыбына сәйкес құрылымдық үлгіде теоретикалық материал ақпаратты-дидактикалық материал нұсқасында ұсынылып, жүргізілетін зертханалық жұмыстардың әдістемелерінің сипаттамасы, тәжірибелік мәліметтердің өңделуімен типтік есептердің шешуі және есептерді шешу жолдары қамтылып құрастырылған.
 Бейорганикалық химия практикумы оқу-әдістемелік құралы студенттерге, магистранттарға және жас маман педагогтарға сабаққа дайындалу кезінде көмекші құрал ретінде үлесі жоғары болып табылады.</t>
  </si>
  <si>
    <t>Кутебаев Т.Ж., Aхметова Г.М.</t>
  </si>
  <si>
    <t>Учебное пособие по английскому языку для студентов медицинских вузов.English in General Medicine.</t>
  </si>
  <si>
    <t>Кутебаев Т.Ж.,Aхметова Г.М.</t>
  </si>
  <si>
    <t>English in General Medicine-ағылшын тілі.</t>
  </si>
  <si>
    <t>Хирургия. том - I</t>
  </si>
  <si>
    <t>Ұсынылып отырған оқулық құрал жалпы хирургияның тақырыптарымен бірге медициналық тәжірибеде жиі кездесетін хирургиялық жарақаттар мен аурулардың клиникасы, диагностикасы және дәрігерге дейін орта буынды медицина қызметкерлерінің көрсететін көмектері баяндалған. Оқулық құрал тақырыптарға байланысты суреттермен және сызбалармен көркемделген. Болашақ орта буынды медицина қызметкерлерінің теориялық білімдерін тексеру үшін тест сұрақтары мен тапсырмалар және олардың жауаптары берілген. Оқулық медициналық колледждің студенттеріне және бакалавриаттарға арналған.</t>
  </si>
  <si>
    <t>Хирургиялық ауруларға кіріспе. Том - I</t>
  </si>
  <si>
    <t>Оқу әдістемелік құралға сипаттама: бұл оқу әдістемелік құрал-Қазақстан Республикасы Денсаулық сақтау Министрлігі дайындаған типтік жұмыс бағдарламасына сәйкестендіріп жазылып С.Ж. Асфендияров атындағы Қазақ Ұлттық медицина университеті жұмыс бағдарламасына сай «Хирургиялық аурулар пропедевтикасы» мамандығы бойынша тәжірибелік және теориялық сабаққа дайындалуға арналған.</t>
  </si>
  <si>
    <t>Хирургия. том - II</t>
  </si>
  <si>
    <t>Қожамжарова А.С., Алмабекова А.А., Кусаинова А.К., Алмабеков О.А.</t>
  </si>
  <si>
    <t>Бейорганикалық химия практикумы</t>
  </si>
  <si>
    <t>Құдабаев Қ. Ж.</t>
  </si>
  <si>
    <t>Медициналық биофизика</t>
  </si>
  <si>
    <t>Сборник тестовых заданий по информатике</t>
  </si>
  <si>
    <t>Информатикадан тест тапсырмаларының жинағы</t>
  </si>
  <si>
    <t>Тестер</t>
  </si>
  <si>
    <t>Математика. 1 бөлім.</t>
  </si>
  <si>
    <t>Физико-Математический</t>
  </si>
  <si>
    <t>Математика. 2 бөлім.</t>
  </si>
  <si>
    <t>Құдабаев Қ.Ж.</t>
  </si>
  <si>
    <t>Математика. (Медициналық жоғары оқу орындарына арналған оқу құралы)</t>
  </si>
  <si>
    <t>Информатика. (Медициналық жоғары оқу орындарына арналған оқу құралы)</t>
  </si>
  <si>
    <t>Құлманбет И.Я., Құлманбет Р.И.</t>
  </si>
  <si>
    <t>Орысша-қазақша стоматологиялық сөздік</t>
  </si>
  <si>
    <t>Құлманбетов И. Ә.</t>
  </si>
  <si>
    <t>Іс қағаздарын мемлекеттік тілде жүргізу</t>
  </si>
  <si>
    <t>Құттықожанова Г. Г.</t>
  </si>
  <si>
    <t>Балалардың инфекциялық аурулары (2 томда)</t>
  </si>
  <si>
    <t>Инфекционные болезни у детей (диагностика, противоэпидемиотич. меропр.) уч. пособие</t>
  </si>
  <si>
    <t>Құттықожанова Ғ.Ғ., Тыныбеков А.С.</t>
  </si>
  <si>
    <t>БАЛАЛАРДЫҢ ЖҰҚПАЛЫ АУРУЛАРЫ (диагностикасы, емі, алдын алу шаралары)</t>
  </si>
  <si>
    <t>Любченко М.Ю</t>
  </si>
  <si>
    <t>Теория развития личности Э.Г. Эриксона. Механизмы психологической защиты</t>
  </si>
  <si>
    <t>Любченко М.Ю.</t>
  </si>
  <si>
    <t>Депрессивные состояния в психиатрии и соматической медицине</t>
  </si>
  <si>
    <t>Шизофрения, механизмы этиопатогенеза, клинические формы и типы течения, проблемы дифференциальной диагностики и лечения</t>
  </si>
  <si>
    <t>Проблема психопатологии, клиники и биологии шизофрении продолжает оставаться актуальной. В пособии представлены сведения о современных подходах к диагностике данного заболевания, охарактеризованы основные типы течения и синдромальные формы, конечные состояния, основные принципы терапии и правила применения психотропных препаратов. 
 Учебно-методическое пособие может быть использовано студентами всех факультетов медицинских ВУЗов, врачами-интернами, психиатрами. 
 Пособие содержит: 5 фотографий, 6 приложений, библиография – 84 названия</t>
  </si>
  <si>
    <t>Пограничные психические расстройства: особенности диагностики, клинические формы, подходы к терапии</t>
  </si>
  <si>
    <t>Современные методики психотерапевтической коррекции расстройств аддиктивного спектра</t>
  </si>
  <si>
    <t>Магзумова Р.З.</t>
  </si>
  <si>
    <t>Организационная психология в медицинских учреждениях</t>
  </si>
  <si>
    <t>Мазурин А.В., Мазурина Н.А., Мазурин С.А.</t>
  </si>
  <si>
    <t>Пропедевтика детских болезней. 1том</t>
  </si>
  <si>
    <t>Пропедевтика детских болезней. 2том</t>
  </si>
  <si>
    <t>Пропедевтика детских болезней. 3том</t>
  </si>
  <si>
    <t>Пропедевтика детских болезней. 4том</t>
  </si>
  <si>
    <t>Мазурин А.В., Мазурина Н.А., Мазурин С.А., Дадамбаев Е.Т.</t>
  </si>
  <si>
    <t>Балалар ауруларының пропедевтикасы. 1том</t>
  </si>
  <si>
    <t>Балалар ауруларының пропедевтикасы. 2том</t>
  </si>
  <si>
    <t>Балалар ауруларының пропедевтикасы. 3том</t>
  </si>
  <si>
    <t>Балалар ауруларының пропедевтикасы. 4том</t>
  </si>
  <si>
    <t>Масимканова Т. Н</t>
  </si>
  <si>
    <t>Жұқпалы аурулар (для колледжей)</t>
  </si>
  <si>
    <t>Махмутова А.С.</t>
  </si>
  <si>
    <t>Аналитикалық химия практикумы</t>
  </si>
  <si>
    <t>Мациевская Л.Л.</t>
  </si>
  <si>
    <t>Атрофические процессы головного мозга</t>
  </si>
  <si>
    <t>Во втором издании настоящего учебно - методического пособия изложены современные научные представления об атрофических процессах головного мозга – достаточно частой причине дементирующих состояний. Клиническая картина психических нарушений при данных заболеваниях дополняется собственными исследованиями с клиническими случаями. Верификация клинического диагноза и проведение дифференциальной диагностики основаны на приводимых чётких критериях МКБ-10 и DSM-IV, также предлагаются возможности использования кратких клинических шкал деменции. Кратко изложены основные современные принципы лечения дементирующих процессов. Пособие предназначено для врачей общей практики, невропатологов, психиатров, медицинских психологов, может быть использовано в учебном процессе до- и постдипломного медицинского образования</t>
  </si>
  <si>
    <t>Инновационные технологии в психиатрии</t>
  </si>
  <si>
    <t>Мациевская Л.Л., Абильдина Н.Т., Бакирова Р.Е., Василечко С.В., Кабиева С.М., Молотов-Лучанский В.Б., Туймебаева А.Т.</t>
  </si>
  <si>
    <t>Коммуникативтік дағдылар. Коммуникативные навыки. Communication skills.(Под общей редакцией Мациевской Л.Л.)</t>
  </si>
  <si>
    <t>Карманный справочник</t>
  </si>
  <si>
    <t>Медиева С.К., Әлкен С.Х., Сағадиева Қ.Қ.</t>
  </si>
  <si>
    <t>«Медикалық-профилактикалық іс» мамандығы бойынша оқитын студенттерге арналған кәсіби-бағыттағы ағылшын тілі пәнінен оқу құралы</t>
  </si>
  <si>
    <t>Медиева Сауле Карсенбаевна / S.K.MEDIYEVA</t>
  </si>
  <si>
    <t>«Workbook on the professional-oriented English language
 for the students of the specialty “Preventive medicine”</t>
  </si>
  <si>
    <t>The workbook on the professional-oriented English language is intended both for the students of the Kazakh language of education and for the students of the Russian language of education of the specialty “Preventive medicine”. It includes texts, exercises, and tasks contributing to the development of the skills of oral and written communication. Grammar exercises give the opportunity for the revision of English grammar structures.</t>
  </si>
  <si>
    <t>Мейер-Штейнег Т., Зудгоф К., Василенко В.В.</t>
  </si>
  <si>
    <t>История медицины. Часть первая. Первобытная медицина. Медицина древнего востока и классической древности.</t>
  </si>
  <si>
    <t>Монография восстановлена и воспроизведена слушателями Московской медицинской академии им. И. М. Сеченова Е.П. Бураковой и Е.В. Волнухиным под руководством и при участии к.м.н. В.В. Василенко "... современный врач склонен проходить мимо всего, что не имеет прямого отношения к врачебной практике; с другой стороны, велик ущерб, если практический врач не знаком ни с историей медицины, ни с мыслительными процессами, благодаря которым она достигла таких высот. Нельзя также позволить медику ограничиваться получаемым им образованием; этого требуют не только его духовные запросы, но и практические соображения, так как врач с более широким образованием в области своей специальности, несомненно, будет и более квалифицированным врачом."</t>
  </si>
  <si>
    <t>История медицины. Часть вторая. Медицина средних веков и эпохи возрождения</t>
  </si>
  <si>
    <t>История медицины. Часть третья. История медицины от семнадцатого века до наших дней</t>
  </si>
  <si>
    <t>Монография восстановлена и воспроизведена слушателями Московской медицинской академии им. И. М. Сеченова Е.П. Бураковой и Е.В. Волнухиным под руководством и при участии к.м.н. В.В. Василенко"... современный врач склонен проходить мимо всего, что не имеет прямого отношения к врачебной практике; с другой стороны, велик ущерб, если практический врач не знаком ни с историей медицины, ни с мыслительными процессами, благодаря которым она достигла таких высот. Нельзя также позволить медику ограничиваться получаемым им образованием; этого требуют не только его духовные запросы, но и практические соображения, так как врач с более широким образованием в области своей специальности, несомненно, будет и более квалифицированным врачом."</t>
  </si>
  <si>
    <t>Мендибаева Б.Б.</t>
  </si>
  <si>
    <t>Еңбек гигиенасы( жалпы еңбек гигиенасы) 1 бөлім:</t>
  </si>
  <si>
    <t>гигиена труда для колледжа</t>
  </si>
  <si>
    <t>Оқулықта өндірістердегі еңбек гигиенасының теориялық негіздері, Қазақстан өнеркәсібі туралы жалпы мәліметтер, оның ішінде облыстарда кең тараған өнеркәсіптер бойынша мәліметтер берілген. Оқулықта соңғы жылдары бекітілген еңбек гигиенасы саласына қатысты қаулылар қолданылған. Еңбек гигиенасы оқулығы медициналық колледждердің оқушыларына арналған</t>
  </si>
  <si>
    <t>Еңбек гигиенасы (өнеркәсіптің, ауыл шаруашылығы-ның, құрылыстың жеке салаларындағы еңбек гигиенасы) 2 бөлім</t>
  </si>
  <si>
    <t>Мершенова Г., Графкина Я.В., Тлегенова К.С., Хайдаргалиева Л.С.</t>
  </si>
  <si>
    <t>Медицинский терминологический словарь по дисциплине: общая врачебная практика. (рус-каз-англ.яз)</t>
  </si>
  <si>
    <t>каз/русс</t>
  </si>
  <si>
    <t>Миндубаева Ф.А., В.Қ.Қасымбеков, Е.Ю.Салихова.</t>
  </si>
  <si>
    <t>Адамның функционалды диагностикасы/Функциональная диагностика человека</t>
  </si>
  <si>
    <t>оқу құралы /Учебное пособие</t>
  </si>
  <si>
    <t>физиология</t>
  </si>
  <si>
    <t>Оқу құралында қызметтік диагностикада қолданылатын негізгі түсініктер, зерттеу әдістерінің теориялық негіздері және аспаптармен жұмыс істеу тәртібі жазылған; бақылау, тестілік сұрақтар мен жауаптар эталоны келтірілген. Ерекше көңіл бөлу интерпретация әдістерінің принциптарына арналған.
 Бұл оқу құралы медициналық білім беретін барлық жоғарғы оқу орындарының студенттеріне арналған.
 Учебное пособие содержит основные понятия, используемые в функциональной диагностике, теоретические основы методов исследования и порядок работы с приборами; контрольные, тестовые вопросы и эталоны ответов. Особое внимание уделено принципам и методам интерпретации.
 Учебное пособие предназначено для студентов высших учебных заведений всех медицинских специальностей.</t>
  </si>
  <si>
    <t>Митерев В. А.</t>
  </si>
  <si>
    <t>Молотов-Лучанский В.Б., Кудака Н.А., Евсеенко Л.В., Сиденко В.Л.</t>
  </si>
  <si>
    <t>Bases of nursing skills in questions and answers</t>
  </si>
  <si>
    <t>Молотов-Лучанский В.Б., Мациевская Л.Л., Цаюкова Н.А.</t>
  </si>
  <si>
    <t>Муковозова Л.А., Кулжанова Ш.А.</t>
  </si>
  <si>
    <t>Справочник по инфекционным болезням</t>
  </si>
  <si>
    <t>Муковозова Л.А., Құлжанова Ш.А.</t>
  </si>
  <si>
    <t>Жұқпалы аурулар бойынша анықтама</t>
  </si>
  <si>
    <t>Мухамбеков М.М.</t>
  </si>
  <si>
    <t>Денсаулық сақтаудағы менеджмент</t>
  </si>
  <si>
    <t>Мухамбетова С.Г.</t>
  </si>
  <si>
    <t>Иммунды статусқа баға берудің қазіргі әдістері</t>
  </si>
  <si>
    <t>Мұсабекова А.А., Замзебаева К.C.</t>
  </si>
  <si>
    <t>Қазақ тілі. І бастауыш деңгей. (Мемлекеттік тілді үйренуші медицина саласы қызметкерлеріне арналған)</t>
  </si>
  <si>
    <t>Мемлекеттік тілді үйренуші қызметкерлерге арналған бұл оқулық медицина саласы қызметкерлеріне арналып жазылған. Оқулықта тіл үйренушілерге қазақ әліпбиіндегі кейбір ерекшеліктер, атап айтқанда, қазақ тіліне ғана тән әріптер мен дыбыстар, үндестік заңына сәйкес жасалатын өзгешеліктер жайлы мағлұматтар беріледі. Сонымен қатар, ауызекі сөйлесу мен медициналық тақырыптарға жасалатын сұхбаттарға біршама мән берілген. Әртүрлі грамматикалық тапсырмалар мен жаттығулар, тест жұмыстары тыңдаушылардың тіл үйренуін жеделдетері анық.</t>
  </si>
  <si>
    <t>Қазақ тілі. ІІ жалғастырушы деңгей. (Мемлекеттік тілді үйренуші медицина саласында оқитын білімгерлер мен медицина қызметкерлеріне арналған)</t>
  </si>
  <si>
    <t>Мемлекеттік тілді үйренуші білімгерлер мен қызметкерлерге арналған бұл оқулықта танымдық және лексика-грамматика мәселелекалың тестер аррін қамтитын қылы тіл уйренуші мәтіндер талдананің білім деңгейіне отырып, қазақ тілі тексеру грамматикасының жасалған. Оқу кейбір ерекшелікте-құралының мемлекетріне назар аударынтік тілде тереңірек ған. Сонымен қатар, меңгеруге мүмкіндік таңдалым, жазылым, жуғыдары анық.</t>
  </si>
  <si>
    <t>Қазақ тілі. ІІІ тереңдетілген деңгей. (медицина саласы мамандарын дайындайтын жоо, колледж білімгерлерімен мемлекеттік тілді үйренуші медицина саласы қызметкер-леріне арналған)</t>
  </si>
  <si>
    <t>Мемлекеттік тілді үйренуші қызметкерлерге арналған бұл оқулықта тіл үйренушінің іс бес сабақтан соң қағаздары жайлы аралық бақылау тесмағлумат аулына тері беріліп, тіл үйренушінің білімдеңрылған. Сонымен гейі тексеріледі. Қатар ауру түрле-оқу құралы мемлері жайлы мәтіндір кеттік тілді күнделік-берілетін, алынған ті турмыс ғулар, сухбаттар жағдайында еркін арқылы бекітіліп қолдануға толық отырады. Әрбір мүмкіндік жасайды.</t>
  </si>
  <si>
    <t>мед</t>
  </si>
  <si>
    <t>Тест жинағы</t>
  </si>
  <si>
    <t>Николаева Т.Л и др.</t>
  </si>
  <si>
    <t>Нугманова М.И, Еспаева Р.Н., Калиева Л.К.</t>
  </si>
  <si>
    <t>Квантованный текст с тестовыми заданиями</t>
  </si>
  <si>
    <t>Нурмаханова Г. К.</t>
  </si>
  <si>
    <t>Учебное пособие по граматике русского языка для фармацевтических и медицинских вузов (дополнительный курс, а 1)</t>
  </si>
  <si>
    <t>Нұрмағамбетов Д.Е., Нұрмағанбетова М.О.</t>
  </si>
  <si>
    <t>Медицинадағы жоғары математика негіздері</t>
  </si>
  <si>
    <t>Омарова Р.А., БошкаеваА.К.</t>
  </si>
  <si>
    <t>Физико-химические методы анализа в фармации</t>
  </si>
  <si>
    <t>В учебном пособии описаны теоретические основы некоторых физико-химических методов анализа, наиболее часто применяемых и рекомендованных Государственной фармакопеей РК для анализа лекарственных препаратов. Приведены многочисленные примеры их практического применения.Включен раздел с тестовыми заданиями.
 Учебное пособие может быть рекомендовано для студентов, преподавателей фармацевтических специальностей медицинских вузов, а также научных работников, использующих в своих исследованиях методы физико-химического анализа.</t>
  </si>
  <si>
    <t>Кафедра эндохирургии Орал Базарбаевич 8-701-528-77-34</t>
  </si>
  <si>
    <t>Оспанова Ж. Б.</t>
  </si>
  <si>
    <t>Оспанова Ж.Б.</t>
  </si>
  <si>
    <t>Басқару психологиясы</t>
  </si>
  <si>
    <t>Коммун.навыки. Психология</t>
  </si>
  <si>
    <t>Учебное пособие предназначено для студентов 3 курса медицинских вузов, изучающих элективную дисциплину «Психология управления». Содержит информационный материал по темам, предусмотренным рабочей программой, ситуационные задачи, тесты, глоссарий. Пособие может быть полезным студентам как высших, так и средних специальных учебных заведений, а также слушателям курсов повышения квалификации и усовершенствования специалистов и, конечно же, всем тем, кто хочет совершенствовать свои профессиональные навыки, профессиональный и социальный статус.</t>
  </si>
  <si>
    <t>Оспанова Н.Н.</t>
  </si>
  <si>
    <t>Психопатологиялық синдромдар</t>
  </si>
  <si>
    <t>Патсаев А.К.</t>
  </si>
  <si>
    <t>Биополимеры. Липиды</t>
  </si>
  <si>
    <t>Гетероциклические соединения</t>
  </si>
  <si>
    <t>Углеводороды</t>
  </si>
  <si>
    <t>Функциональные производные углеводородов (в 2-х т.)</t>
  </si>
  <si>
    <t>Руководство к лабораторным занятиям по аналитической химии</t>
  </si>
  <si>
    <t>Патсаев А.К., Дауренбеков</t>
  </si>
  <si>
    <t>«Аналитикалық химия» пәнінің лабораториялық сабақтарына арналған оқу-әдістемелік қолданба (в 2-х т.)</t>
  </si>
  <si>
    <t>Аналитикалық химия пәнінің зертханалық- тәжірибелік сабақтарына арналған оқу - әдістемелік қолданба фармацевтикалық колледжде оқитын оқушыларға арналған.
  Оқу-әдістемелік қолданбада берілген әр тақырып бойынша қажетті теориялық және тесттік материалдар, тақырыптық есептерді шығару мысалдары, тәжірибе жүргізу ережелері қарастырылған.</t>
  </si>
  <si>
    <t>Патсаев А.К., Алиханова Х. Б., Ахметова А.А.</t>
  </si>
  <si>
    <t>Учебно-методическое пособие для лабораторно – практических занятий по органической химии</t>
  </si>
  <si>
    <t>Патсаев А.К., Алиханова Х. Б., Ахметова А.А., Бухарбаева А.Е.</t>
  </si>
  <si>
    <t>Органикалық химия пәнінен зертханалық-тәжірибелік сабақтарына арналған оқу-әдістемелік</t>
  </si>
  <si>
    <t>Патсаев А.К., Дауренбеков Қ.Н.,</t>
  </si>
  <si>
    <t>Биоорганикалық химия пәнінен тәжірибелік –зертханалық сабақтарына қолданба</t>
  </si>
  <si>
    <t>Бионеорганическая, физическая и коллоидная химия</t>
  </si>
  <si>
    <t>Патсаев А.К., Дауренбеков, Махатов</t>
  </si>
  <si>
    <t>Бейорганикалық химия (2 томда)</t>
  </si>
  <si>
    <t>Патсаев А.К., Дауренбеков, Шитыбаев</t>
  </si>
  <si>
    <t>Бейорганикалық және физколлоидтық химия</t>
  </si>
  <si>
    <t>Патсаев А.К., Дауренбеков, Шитыбаев С.А., Төребекова Г.А.,</t>
  </si>
  <si>
    <t>Физикалық және коллоидтық химия (2 томда)</t>
  </si>
  <si>
    <t>Патсаев А.К., Жайлау С.Ж.</t>
  </si>
  <si>
    <t>Органикалық химия (1 книга)</t>
  </si>
  <si>
    <t>Органикалық химия (2 книга) (2 томда)</t>
  </si>
  <si>
    <t>Органикалық химия (3 книга)</t>
  </si>
  <si>
    <t>Патсаев А.К., Жайлау С.Ж., Шыназбекова Ш.С., Махатов Б. Қ.,</t>
  </si>
  <si>
    <t>Оқулықта аналитикалық химияның теориялық негіздері сапалық, сандық және құралдық талдау әдістері қарастырылған. Сонымен қатарзаттардың құрамын және мөлшерін анықтау жолдары әңгімеленген, аныутау жолдары берілген.
 Жоғары оқу орындарының студенттеріне, аналитикалық химиядан мағлұмат аламын деген оқырмандарға арналған.</t>
  </si>
  <si>
    <t>Патсаев А.К., Қуатбеков Ә., Бақтыбаев Ө.,</t>
  </si>
  <si>
    <t>Биоорганикалық химия практикумы</t>
  </si>
  <si>
    <t>Биоорганическая химия</t>
  </si>
  <si>
    <t>Патсаев А.К., Мамытова В.К.</t>
  </si>
  <si>
    <t>Неорганическая химия</t>
  </si>
  <si>
    <t>Патсаев А.К., Мамытова В.К., Серимбетова Қ.М., Бухарбаева А.Е.</t>
  </si>
  <si>
    <t>Бейорганикалық химия пәнінен практикум</t>
  </si>
  <si>
    <t>Патсаев А.К., Махатов Б.К.,</t>
  </si>
  <si>
    <t>Төменгі және жоғарғы сатыдағы өсімдіктер</t>
  </si>
  <si>
    <t>Фармакогнозия (2 томда)</t>
  </si>
  <si>
    <t>Патсаев А.К., Махатов Б.К., Орынбасарова К.К</t>
  </si>
  <si>
    <t>Өсімдіктердің анатомиясы және морфологиясы</t>
  </si>
  <si>
    <t>Патсаев А.К., Сабирова Г.А., Серимбетова К.М., Бухарбаева А.Е., Туребекова Г.А.</t>
  </si>
  <si>
    <t>Учебно-методическое пособие по предмету «Химия» для студентов І курса медколледжа</t>
  </si>
  <si>
    <t>Патсаев А.К., Сабирова Г.А., Серимбетова Қ.М., Бухарбаева А.Е., Төребекова Г.А.,</t>
  </si>
  <si>
    <t>«Химия» пәнінен мед. колледждің І курс студенттеріне арналған оқу- әдістемелік құрал</t>
  </si>
  <si>
    <t>Патсаев А.К., Шитыбаев С.А.</t>
  </si>
  <si>
    <t>Бейорганикалық және физколлоидтық химияның тәжірибелік –зертханалық сабақтарына қолданба</t>
  </si>
  <si>
    <t>Патсаев А.К.,Мамытова В.К., Серимбетова Қ.М., Бухарбаева А.Е.</t>
  </si>
  <si>
    <t>Патсаев Ә.Қ., Алиханова Х.Б., Бухарбаева А.Е.</t>
  </si>
  <si>
    <t>Патсаев Ә.Қ., Туребекова Г.А.</t>
  </si>
  <si>
    <t>Физколлоидтық химия пәнінен зертханалық - тәжірибелік сабақтарының материалдары (2 томда)</t>
  </si>
  <si>
    <t>Физколлоидтық химия пәннің мазмұны қазіргі заман талабына сай және ҚР Денсаулық сақтау министрлігінің фармацевтикалық мамандықтарына арналған курсының бағдарламасына сәйкес келеді. Оқу-әдістемелік құралы келесі негізгі бөлімдерден тұрады: «Химиялық термодинамика элементтері», «Фазалық тепе-теңдіктер термодинамикасы», «Сұйытылған ерітінділер термодинамикасы», «Әлсіз және күшті электролит ерітінділерінің теориясы», «Бинарлы жүйелердің өзара ерігіштік диаграммасы», «Буферлі жүйелер», «Электрохимия», «Химиялық реакцияның кинетикасы және катализ», «Беттік құбылыстар термодинамикасы. Адсорбцияны зерттеу», «Дисперсті жүйелер. Коллоидтық жүйелердің тұрақтылығы және коагуляция», «Жоғары молекулалық қосылыстар және полиэлектролиттер ерітінділері». Әрбір зертханалық-тәжірибелік жұмыстың мақсаты, негізгі сұрақтары, ақпараттық шолу, тәжірибенің жасау жолы, бақылау тест тапсырмалары, есептер және қолданылатын әдебиеттің тізімі берілген.</t>
  </si>
  <si>
    <t>Патсаев Ә.Қ.,Махатов Б.Қ. Қадишаева Ж.А., Серікбаева Т.С.</t>
  </si>
  <si>
    <t>Фармакогнозия пәнінің зертханалық-тәжірибелік сабақтарына арналған қолданба.</t>
  </si>
  <si>
    <t>Патсаев, Дауренбеков, Шитыбаев</t>
  </si>
  <si>
    <t>Биоорганикалық химия (2 томда)</t>
  </si>
  <si>
    <t>Приз В.Н., М.Г. Калишев, Г.Н. Талиева, С.И. Рогова, Н.Т. Жакетаева, Е.В. Мацук</t>
  </si>
  <si>
    <t>Стандарты и оценочные таблицы физического развития детей школьного возраста Центральной климато-географической зоны Казахстана</t>
  </si>
  <si>
    <t>Методические рекомендации являются результатом научных исследований сотрудников кафедр гигиенического профиля Карагандинского государственного медицинского университета в рамках реализации научного проекта «Разработка стандартов физического развития детей школьного возраста Казахстана». Региональные стандарты и оценочные таблицы могут использоваться для оценки степени и гармоничности физического развития детей и подростков в практике здравоохранения и педагогики, что будет способствовать своевременному выявлению отклонений в их развитии, установлению и устранению причин этих отклонений.Методические рекомендации предназначены для медицинского персонала подростковых кабинетов амбулаторно-поликлинических учреждений, средних образовательных учреждений, специалистов профилактической медицины и общественного здравоохранения</t>
  </si>
  <si>
    <t>Приз В.Н., Талиева Г.Н.</t>
  </si>
  <si>
    <t>Балалар мен жасөспірімдердің денсаулық жағдайын және сырқаттанушылығын бағалау. Оценка состояния здоровья и заболеваемости детей и подростков</t>
  </si>
  <si>
    <t>Рамазанова Б.А.</t>
  </si>
  <si>
    <t>Микроорганизмдер экологиясы</t>
  </si>
  <si>
    <t>Микроорганизмдер физиологиясы</t>
  </si>
  <si>
    <t>Инфекция туралы ілім</t>
  </si>
  <si>
    <t>Жеке бактериология</t>
  </si>
  <si>
    <t>Рамазанова Б.А. и др.</t>
  </si>
  <si>
    <t>Жалпы және жеке вирусология (2 томда)</t>
  </si>
  <si>
    <t>Рахимжанова Б.К., Кайрханова Ы.О.</t>
  </si>
  <si>
    <t>Жалпы микробиология</t>
  </si>
  <si>
    <t>Оқу әдістемелік қурал</t>
  </si>
  <si>
    <t>Оқырман назарына ұсынылып отырған кітап "Жалпы микробиология" құрамында заманауи ақпаратты бағдарламасы бойынша оқыту микробиология, медициналық жоғары оқу орнында, сондай-ақ қосымша анықтамалық материал. Оқулық мынадай бөлімдерді қамтиды: "Бактериология", "Иммунитет негіздері", "Антибиотиктер", "Адам микрофолорасы".
  Түсінуді жеңілдету үшін материал құрылды, анықтамалар, пайдаланылатын терминдер беріледі. Оқулық медициналық жоғарғы оқу орындарының студенттеріне арналған.</t>
  </si>
  <si>
    <t>Рахимжанова Р.И., Мейр К.М.</t>
  </si>
  <si>
    <t>Новые подходы к ранней диагностике заболеваний молочной железы</t>
  </si>
  <si>
    <t>Методические рекомендации посвящены вопросам комплексного обследования молочных желез. Показано преимущественное значение маммографии в ранней диагностики рака молочной железы. Изложены новые методы исследования молочных желез с помощью электроимпедансной маммографии. Методические рекомендации иллюстрированы снимками, фотографиями, маммограммами. Методические рекомендации разработаны согласно часам Пособие предназначено для студентов медицинских ВУЗов, врачей –резидентов, врачей лучевой диагностики, маммологов, онкологов, гинекологов</t>
  </si>
  <si>
    <t>Рахимова Р.К.</t>
  </si>
  <si>
    <t>Организация диспансерного наблюдения за детьми в амбулаторных условиях</t>
  </si>
  <si>
    <t>Первичное звено здравоохранения: принципы диспансеризации детей (в 2-х т.)</t>
  </si>
  <si>
    <t>Сепсис</t>
  </si>
  <si>
    <t>Неонатология. Неотложная помощь</t>
  </si>
  <si>
    <t>Рахыпбеков Т.К., Имангазинов С.Б., Кабулов К.С.</t>
  </si>
  <si>
    <t>Фондодержание в здравоохранении</t>
  </si>
  <si>
    <t>Реметова Н.С., Митерев В.А.</t>
  </si>
  <si>
    <t>Медициналық химия</t>
  </si>
  <si>
    <t>Риклефс В.П.</t>
  </si>
  <si>
    <t>Информатика (для мед ВУЗов) (англ.яз)</t>
  </si>
  <si>
    <t>Рослякова Е.М., Хасенова К.Х., Байжанова Н.С., Игибаева А.С.</t>
  </si>
  <si>
    <t>Физиология системы пищеварения</t>
  </si>
  <si>
    <t>Предлагаемое учебно-методическое пособие содержит материалы по физиологии пищеварения: пищеварение в различных отделах желудочно-кишечного тракта, роль печени, возрастных особенностях процессов пищеварения. В пособии приводится описание клинико-физиологических и классических экспериментальных методов (фистульных операций) исследования функций пищеварения, а также аннотация и методика проведения ряда практических работ, выполняемых на занятии. В учебно- методическое пособие включены профильные вопросы по особенностям функционирования системы пищеварения в различные возрастные периоды. Пособие предназначено для студентов и преподавателей медицинских ВУЗов</t>
  </si>
  <si>
    <t>Садықов С.С., Әбдірахманов Ж.</t>
  </si>
  <si>
    <t>Клиникалық радиология (2 томда)</t>
  </si>
  <si>
    <t>Садықов С.С., Ж.Ж. Жолдыбай, М.С. Садықов С.Е. Есентаева,</t>
  </si>
  <si>
    <t>КЛИНИКАЛЫҚ ОНКОЛОГИЯ. І-том Сәулелік Терапия</t>
  </si>
  <si>
    <t>КЛИНИКАЛЫҚ ОНКОЛОГИЯ. ІІ-том (2 томда)</t>
  </si>
  <si>
    <t>КЛИНИКАЛЫҚ ОНКОЛОГИЯ. ІІІ-том (2 томда)</t>
  </si>
  <si>
    <t>Садықов С.С., Жолдыбай Ж.Ж., Садықов М.С.</t>
  </si>
  <si>
    <t>Қатерлі ісіктің сәулелік терапиясы (2 томда)</t>
  </si>
  <si>
    <t>Салпынов Л.Н., Мантугелова А.К.</t>
  </si>
  <si>
    <t>"Экология және тұрақты даму" пәнінен қысқаша дәрістік курсы</t>
  </si>
  <si>
    <t>Салтабаева У. Ш.</t>
  </si>
  <si>
    <t>Современные аспекты молекулярной аллергодиагностики</t>
  </si>
  <si>
    <t>Иммуналогия</t>
  </si>
  <si>
    <t>Аннотация. В учебном пособии предложен эффективный молекулярный диагностический метод определения идентификации мажорных и минорных рекомбинантных аллергенов у полисенсибилизированных пациентов. Этот метод особенно необходим в случаях, когда традиционных диагностических тестов и данных истории болезни недостаточно для правильного подбора аллерген-специфической иммунотерапии. Пособие предназначено для резидентов, магистрантов, докторантов медицинских вузов и практикующих врачей аллергологов-иммунологов.</t>
  </si>
  <si>
    <t>Самченко И.А.</t>
  </si>
  <si>
    <t>Телемедицинские технологии в медицине</t>
  </si>
  <si>
    <t>Сапарбеков М.</t>
  </si>
  <si>
    <t>Лекции по общей эпидемиологии. Избранные лекции</t>
  </si>
  <si>
    <t>Сарсенова Ш.А. Шужеева Ж.Л. Иманбекова Ж.Б</t>
  </si>
  <si>
    <t>Русский язык в национальных группах</t>
  </si>
  <si>
    <t>Настоящий учебник составлен согласно Государственных общеобязательных стандартов медицинского образования Республики Казахстан для Технического и профессионального образования, утвержденные приказами Министра здравоохранения Республики Казахстан №378 от 24.05.2010 г., №492 от 28.08.2013 г., №647 от 31.07.2015 г.
  Учебник содержит дидактический материал по основным разделам русского языка, тексты для развития речи. Структура пособия соответствует логике учебной дисциплины и может помочь в проведении практических занятии по разделам «Состав слова», «Словообразование», «Морфология», «Синтаксис».</t>
  </si>
  <si>
    <t>Сейдулаева Л.Б., Набенов К.Н., Дуйсенова А.К., Егембердиева Р.А.</t>
  </si>
  <si>
    <t>Тропические болезни</t>
  </si>
  <si>
    <t>Учебник цв.ил</t>
  </si>
  <si>
    <t>Сейдулаева Л.Б., Нәбенов Қ.Н., Дуйсенова А.Қ., Егембердиева Р.А.,</t>
  </si>
  <si>
    <t>Тропикалық аурулар</t>
  </si>
  <si>
    <t>Сейтембетова А.Ж., Блудова С.А.</t>
  </si>
  <si>
    <t>Тесты и ситуационные задачи по биохимии</t>
  </si>
  <si>
    <t>Учебное пособие предназначено для обучения, контроля и самостоятельного контроля знаний по биологической химии и может быть использовано в учебном процессе студентами и преподавателями медицинских и медико-биологических специальностей</t>
  </si>
  <si>
    <t>Сейтембетова А.Ж., Игенбаева Б.Б., Мадиева Ш.А.</t>
  </si>
  <si>
    <t>Данное учебное пособие охватывает общие теоретичеcкие вопросы, предусмотренные аналитической химией и качественный анализ. Этим обу-словлены последовательность и объем материала, расположение глав и их название в соответствии с разделами учебного материала Государственных общеобразовательных стандартов образования и количеству часов изучаемой дисциплины. Содержательность пособия, включающая теоретическое обос-нование, описания методики проведения и написания химических реакции, схемы анализа и решение тестовых вопросов, представлена в данном пособии в логической последовательности и завершенности. Пособие позволяет ис-пользовать студентам фармацевтического и медико-профилактического дела к практическим и семинарских занятии, а также в подготовке к самостоятельной и научной работам. Таким образом, данное учебное пособие авторов … на тему может быть использовано при подготовке студентов по дисциплине Аналитическая химия специальности «Фармация». «Медико-биологическое дело» и рекомендуется к утверждению.</t>
  </si>
  <si>
    <t>Аналитическая химия. Второе переработанное и дополненное издание</t>
  </si>
  <si>
    <t>Данное учебное пособие охватывает основные вопросы раздела аналитической химии, посвященные изучению качест.венного анализа. Перечень реакции химического анализа, последовательность и объем материала, названия распределены в соответствии с количеством часов и разделом Государственных общеобразовательных стандартов образования. Пособие позволяет использовать материал к практическим и семинарским занятиям, к научной и самостоятельной работе студентам фармацевтического и медико-профилактического дела. Таким образом, данное учебное пособие авторов Сейтембетовой А.Ж., Игенбаевой Б.Б., Мадиевой Ш.А. по теме АНАЛИТИЧЕСКАЯ ХИМИЯ способствует формированию и систематизации знаний и умении в освоении важных практических компетенции обучающихся по специальностям «Фармация» и «Медико-биологическое дело».</t>
  </si>
  <si>
    <t>Сейтханова Б. Т, Алимжанова Ғ.Т, Омарова Г.С, Қонысова Х.С., Курманбекова Ш.Ж.</t>
  </si>
  <si>
    <t>Сейтханова Б. Т.</t>
  </si>
  <si>
    <t>Жалпы иммунология</t>
  </si>
  <si>
    <t>Сирота Н.А., Ялтонский В.М.</t>
  </si>
  <si>
    <t>Эффективные программы профилактики зависимости от наркотиков и других форм зависимого поведения</t>
  </si>
  <si>
    <t>Книга предназначена широкому кругу читателей: психологам, педагогам, родителям. Особое значение она имеет для тех, кто интересуется программами профилактики зависимости от наркотиков и других форм зависимого поведения, кто готовится к тому, чтобы проводить эти программы в качестве специалиста – тренера. В ней изложены современные представления о профилактике, представлены конкретные программы для подростков и обучающая программа для специалистов. Освещены специальные психологические техники и технологии профилактики</t>
  </si>
  <si>
    <t>Психологическая адаптация и дезадаптации в подростковом возрасте</t>
  </si>
  <si>
    <t>Учебное пособие для изучения дисциплин специальности «Клиническая психология» - Личностные расстройства. Психология здоровья. Психотерапия: теория и практика. Нарушения психического развития в детском и подростковом возрасте. Психология отклоняющегося поведения. Психологическая профилактика зависимого поведения</t>
  </si>
  <si>
    <t>Сорокина О.Н., Ахметова А.А., Ломанова И.В.</t>
  </si>
  <si>
    <t>Стоматология мамандығының 2 курс студенттеріне «Кәсіби бағыттығы шет тілі» пәнінен лексикалық-грамматикалық жаттығулар жинағы</t>
  </si>
  <si>
    <t>Сраубаев Е.Н., Жакенова С.Р., Шинтаева Н.У.</t>
  </si>
  <si>
    <t>Өндірістік токсикология негізі. Өндірістік улар және уланулар.</t>
  </si>
  <si>
    <t>Оқу-әдістемелік құрал жалпы білім беру стандарттарына, білім және ғылым министрлігі ұсынған еңбек гигиенасы бағдарламасына сәйкес дайындалған. Оқу-әдістемелік құралда өндірістік улардың жіктелуі, сипаттамасы, олардың организмге ену жолдары, организмде алмасуы және түрленуі, шығарылуы, организмге әсер етуі заңдылықтары, еңбек гигиенасы тәжірибесінде қолданылатын токсикологиялық эксперименттерді жүргізу мәселелері және кәсіптік уланудың алдын алу шаралары мазмұндалған. Оқу-әдістемелік құрал фармация, қоғамдық денсаулықты сақтау, медициналық-профилактикалық факультет студенттеріне арналған, сонымен қатар санитарлық дәрігерлер мен токсиколог мамандардың тәжірибесінде пайдалануға болады.</t>
  </si>
  <si>
    <t>Желдетуді ескертпелі және ағымды санитарлық қадағалау</t>
  </si>
  <si>
    <t>Осы әдістемелік құралда өндірістік ғимараттардың желдетуінің жан-жақты санитарлы-гигиеналық бағалауы, өндірістік желдетудің гигиеналық бағалау әдістемесі, есептеу әдістемелері, желдету тиімділігін және желдету құрылғыларын зерттеу мен бағалау көрсетілген.Өндірістік желдетілудің жіктелуі және негізгі ұғымдары қарастырылған.Әдістемелік тағайындалулар өндірістік желдетілуді гигиеналық бағалауды үйренудің тәртібін және әдістемелерін анықтайды.Нұсқау Қазақстан Республикасының санитарлық-эпидемиологиялық қызметінің жұмысшыларына, өндірістік өнеркәсіптердің ведмстволық лабора-торияларына, еңбекті қорғауды бақылауды жүргізуші органдарға, медико-профилактикалық, фармация, қоғамдық денсаулық сақтау факультеттеріне белгіленген тақырып бойынша оқулық ретінде ғылыми қызметкерлер және студенттердің қолданылуына арналған. Жоғары білім алу және білімін жетілдіру мақсатында ҚазММА қарамағында оқу әдістемелік секция басып шығаруына бекітіліп, рұқсат етілген.</t>
  </si>
  <si>
    <t>Бұл оқу құралы ҚР медициналық ЖОО-ларының жалпы медицина факультеттерінің 2 курс студенттерін оқытуға арналған жеткiлiктi материалды қамтиды, МЖМБС-ның үлгілік оқу бағдарламасына сай құрастырылды.</t>
  </si>
  <si>
    <t>Сулейменова О.Я.</t>
  </si>
  <si>
    <t>Учебное пособие для самостоятельной работы студентов фармацевтов по немецкому языку</t>
  </si>
  <si>
    <t>Тапбергенов С.О.</t>
  </si>
  <si>
    <t>Медициналық биохимия (2 томда)</t>
  </si>
  <si>
    <t>Руководство к практическим занятиям по биологической химии</t>
  </si>
  <si>
    <t>Интерпретация клинико-биологических анализов</t>
  </si>
  <si>
    <t>Тапбергенов С.О. Тапбергенов Т.С.</t>
  </si>
  <si>
    <t>Медицинская и клиническая биохимия. 1том. (Четвертое дополненное и расширенное издание)</t>
  </si>
  <si>
    <t>Четвертое дополненное и расширенное издание "Медицинская и клиническая биохимия" подготовлено в соответствии с Международными стандартами высшего медицинского образования. В книге с новейших современных научных позиций изложены метаболические процессы и механизмы, обеспечивающие особенности биологических функций различных клеток, тканей и органов. Приведен системный перечень основных биохимических констант крови и других биологических жидкостей организма человека по возрастам, их изменения при патологии. Показаны примеры патогенетической интерпретации клинико-биохимических анализов. Книга рекомендована в качестве учебника для подготовки специалистов высшего медицинского образования и после дипломной подготовки врачей всех специальностей.</t>
  </si>
  <si>
    <t>Медицинская и клиническая биохимия. 2том.  (Четвертое дополненное и расширенное издание)</t>
  </si>
  <si>
    <t>Тарджибаева С.К.</t>
  </si>
  <si>
    <t>Гигиеническая оценка рациона питания</t>
  </si>
  <si>
    <t>В учебном пособии изложены принципы рационального питания, приведены материалы физиологических потребностей в соответствии с современными данными норм потребностей в энергии и пищевых веществах для населения Республики Казахстан (2012 г.) и даны практические рекомендации по проведению гигиенической оценки рациона питания. Учебное пособие по гигиене питания содержит материал согласно типовой учебной программе по специальности «Медико-профилактическое дело» и предназначено для студентов медико-профилактического звена в качестве дополнительной учебной литературы</t>
  </si>
  <si>
    <t>Татаренко Т.Д.</t>
  </si>
  <si>
    <t>Латинский язык и основы медицинской терминологии для студентов стоматологов</t>
  </si>
  <si>
    <t>Татаренко Т.Д. и др</t>
  </si>
  <si>
    <t>Учебное пособие по латинскому языку для студентов 1 курса фармацевтического факультета</t>
  </si>
  <si>
    <t>Татаренко Т.Д., Е.К. Лисариди, А.А. Токпанова</t>
  </si>
  <si>
    <t>Фонетика латинского языка.</t>
  </si>
  <si>
    <t>Татаренко Т.Д., Токпанова А.А., Лисариди Е.К.</t>
  </si>
  <si>
    <t>Латинский язык и основы медицинской терминологии. Задания в тестовой форме.</t>
  </si>
  <si>
    <t>Темирова Г.А.</t>
  </si>
  <si>
    <t>ЗКГМУ</t>
  </si>
  <si>
    <t>Гистология</t>
  </si>
  <si>
    <t>В данной работе рассматриваются материалы по методике преподавания и изучения учебной дисциплины «Гистология». Пособие по гистологии составлено по 12 темам тематического плана практических занятий и иллю-стрировано снимками с гистологических препаратов, электронных микрофотографий, которые помогут студентам визуально и четко представить тканевой уровень организации клеток и тканей, а также глубже усвоить и закрепить их в своей памяти. Важная особенность представленного пособия, это последовательные и подробные описания изучаемых структур, придающие возможность изучения дисциплины в кратчайшие сроки. Предназначено для студентов медицинских специальностей, а также для биологических факультетов немедицинских вузов</t>
  </si>
  <si>
    <t>Тимченко, Н.А., Кнаус А.А.</t>
  </si>
  <si>
    <t>Диагностика и принципы коррекции иммунной недостаточности при паразитарных заболеваниях</t>
  </si>
  <si>
    <t>иммунология</t>
  </si>
  <si>
    <t>Учебное пособие дополняет основные источники литературы для изучения паразитарных болезней с позиции клинической иммунологии, включает в себя описание конкретных паразитозов (энтеробиоз, аскаридоз, лямблиоз, описторхоз), диагностику иммунологических нарушений и комплексный подход к их лечению с применением иммунокоррекции. Пособие предназначено для студентов медицинских и биологических ВУЗов, практических врачей, магистрантов, резидентов</t>
  </si>
  <si>
    <t>Токкулиева Б. Б.</t>
  </si>
  <si>
    <t>Денсаулық сақтаудағы экономика және қаржыландыру негіздері</t>
  </si>
  <si>
    <t>Төлебаев Ж.С., Сыздықова К.Ш.</t>
  </si>
  <si>
    <t>Қаржылық менеджмент</t>
  </si>
  <si>
    <t>Турсынбаева Р. К.</t>
  </si>
  <si>
    <t>Медициналық биофизика дәріс жинақтары</t>
  </si>
  <si>
    <t>3 курс колледж білімгерлеріне арналған дәрістер жинағы типтік бағдарламасына сәйкес жазылған. Мұнда биологиялық объектілердің молекулалық, жасушалық, тіндік және толық ағзалық деңгейдегі құрылыстары мен қызметтерінің биофизикасы баяндалған.
 Биоэлектрлік потенциалдардың, иондық зат алмасуының, қан айналымы жүйесінің және бұлшық еттер жиырылуының ерекшеліктері құрастырылған.
 Сонымен қатар адам ағзасына түрліше физикалық факторлармен әсер еткенде өтетін биофизикалық процестер қарастырылған.</t>
  </si>
  <si>
    <t>Турысбекова А.Е.
 Оразова Б.О.</t>
  </si>
  <si>
    <t>язык казахский,сестринское дело</t>
  </si>
  <si>
    <t>Оқу-әдістемелік құрал орта кәсіби білім беретін медицина оқу орындарындағы кәсіби қазақ тілі пәні бойынша «Емдеу ісі», «Мейіргер ісі» мамандықтарына арналған. МЖМБС - 2015 талаптарына сәйкес жасалған. Әдістемелік талдаудың мақсаты: білім алушыларға жаңа тақырыпты (лексикалық) барынша меңгерту, кәсіби тілді дамыту болып табылады. Сондай-ақ тапсырмалар жұмыстары білім алушылардың білім деңгейін бақылауға қолайлы. Медициналық мәтіндерден, мәтінге арналған тапсырмалардан тұрады, грамматикалық тақырыптарды қайталау мақсатында жазба жұмыстары мен ауызекі сөйлеуді дамыту үшін жағдаяттық тапсырмаларға да орын берілген.
 Бұл оқу-әдістемелік құралды медицина колледждің оқытушылары мен білім алушылары қолдана алады.</t>
  </si>
  <si>
    <t>Тусупбекова М.М.</t>
  </si>
  <si>
    <t>Морфологический атлас общепатологических процессов</t>
  </si>
  <si>
    <t>Ульданов О.Г.</t>
  </si>
  <si>
    <t>Учебное пособие посящено строению органа зрения, необходимом при изучениии офтальмологии на всех медицинских факультетах. В пособии изложены вопросы анатомии, гистологии, топографической анатоми и приведен топографический атлас органа зрения. Представлены собственные исследования по анатомии капсулы хрусталика, которые имеют значение в хирургии катаракты. Освящено открытие 2013г. – 6 слой роговой оболочки(слой Дуа).Учебное пособие предназначено для врачей офтальмологов интерна-турнов, резидентов, студентов медицинских факультетов и медицинских училищ.</t>
  </si>
  <si>
    <t>Умешева К.</t>
  </si>
  <si>
    <t>Жұқпалы ауруға шалдыққан баланың сырқатнамасын толтыру</t>
  </si>
  <si>
    <t>Утепбергенова Т.А., Нурбекова Г.А.</t>
  </si>
  <si>
    <t>Жұқпалы аурумен ауыратын науқастардың күтімі</t>
  </si>
  <si>
    <t>Утепбергенова Т.А., Тәңірбергенова А.Ж.</t>
  </si>
  <si>
    <t>Жұқпалы аурулардағы негізгі синдромдар және симптомдар</t>
  </si>
  <si>
    <t>Хаирова Г.М., Жунусова Н.А., Алдажарова А.М.</t>
  </si>
  <si>
    <t>Профессиональный русский язык для специальности 5В074800 - "Технология фармацевтического производства"</t>
  </si>
  <si>
    <t>Хамзин А.</t>
  </si>
  <si>
    <t>Хасенова Г.</t>
  </si>
  <si>
    <t>Балалар ауруларын тағаммен емдеу</t>
  </si>
  <si>
    <t>Оқу құралында кейбір микронутриенттік тапшылықтар салдарынан туындайтын балалар ауруларын тағаммен емдеу, дені сау және науқас балалардың дұрыс тамақтануы туралы әртүрлі ұсыныстар берілген. Қазақстан Республикасында және Орта Азия мемлекеттерінде кейбір аурулардың алдын алу мақсатында жүргізілген шаралардың зерттеулер нәтижелері берілген. Оқу құралы көмекші құрал ретінде медициналық жоғары оқу орындарында оқитын педиатрия факультетінің, жалпы медицина, жоғарғы курс тәлімгерлеріне, дәрігерлердің дипломнан кейінгі білімін жоғарылату барысында және түрлі мамандарға ұсынылады.
 Оқу құралының соңғы беттеріндегі қосымшалар қатарында педиатрия саласында ауруларды тағаммен емдеуде қажетті негізгі азық – түліктердің 100гр. құрамындағы негізгі витаминдердің мөлшері, энергия құндылығы, жиі тұтынылатын мөлшерінің салмағы, жеуге жарамсыз бөлігінің мөлшері туралы қосымша мәліметтер берілген. Оқу құралында 4 сурет, 19 кесте берілген.</t>
  </si>
  <si>
    <t>Хасенова Г.Х., Чуенбекова А.Б.,Бердығалиев А.Б. под редакцией Шарманова Т.Ш.</t>
  </si>
  <si>
    <t>Педиатрияда тағаммен емдеу (2 томда)</t>
  </si>
  <si>
    <t>Хасенова К.Х., Байжанова Н.С., Игибаева А.С.</t>
  </si>
  <si>
    <t>Ас қорыту физиологиясы</t>
  </si>
  <si>
    <t>Ұсынылып отырған оқу-әдістемелік құралда ас қорыту физиологиясы бойынша мәліметтер берілген : асқазан-ішек жолдары бөлімдеріндегі ас қорыту, жасқа байланысты ас қорыту жолдарындағы бауырдың рөлі. Әдістемелік құралда ас қорыту жолдары қызметін зерттеудің клиникалық -физиологиялық және классикалық тәжірибелік әдістері (фистулалық операция), сонымен қатар сабақта болатын практикалық жұмысты жүргізу әдістері және аннотациясы берілген. Оқу-әдістемелік құрал медициналық ЖОО студенттері мен оқытушыларына арналған</t>
  </si>
  <si>
    <t>Цечоева Т. А.</t>
  </si>
  <si>
    <t>Клинико фармакологические аспекты инфузионной терапии у детей</t>
  </si>
  <si>
    <t>Чикинаев А.А.</t>
  </si>
  <si>
    <t>Деформация грудной клетки у детей. Диагностика, клиника и лечение</t>
  </si>
  <si>
    <t>Чингаева Г.Н.</t>
  </si>
  <si>
    <t>Тубулопатии у детей</t>
  </si>
  <si>
    <t>Шаким Г.А.</t>
  </si>
  <si>
    <t>Педиатриядагы сырқатнама</t>
  </si>
  <si>
    <t>Шаким Г.А., Дадамбаев Е.Т.</t>
  </si>
  <si>
    <t>Балалар аурулары пропедевтикасы (2 томда)</t>
  </si>
  <si>
    <t>Шойбекова А.Ж./A. Zh. Shoibekova</t>
  </si>
  <si>
    <t>Latin and Fundamentals of Medical Terminology for Medical students with training English</t>
  </si>
  <si>
    <t>Шукирбекова А.Б.</t>
  </si>
  <si>
    <t>Токсикологиялық химия (2 томда)</t>
  </si>
  <si>
    <t>Химия.</t>
  </si>
  <si>
    <t>Shandaulov Assylbek/Шандаулов А.Х.</t>
  </si>
  <si>
    <t>Basic of divided physiology</t>
  </si>
  <si>
    <t>The textbook is written in accordance with the curriculum of the course "Normal physiology". It reflects more than thirty years of experience in teaching the subject at the departments of normal physiology. The textbook consists of two volumes. Written in three languages: Kazakh, Russian and English. The first volume covers the basics of General Physiology. Illustrations, tables, basic concepts, terms used in physiology, test questions and standards of answers contribute to the strong assimilation of the material. The list of the main literature for the last five years is specified.The textbook is intended for students of higher educational institutions studying in the following specialties: "Health Management", "Nursing", "Dentistry", "Pharmacy», "General medicine" and for biological studies./Учебник написан в соответствии с учебной программой курса «Нормальная физиология» и отражает более тридцатилетний опыт преподавания предмета на кафедрах нормальной физиологии. Учебник состоит из двух томов. Написан на трех языках: казахском, руссом и английском. В первом томе освещены вопросы основ общей физиологии. Прочному усвоению материала способствуют иллюстрации, таблицы, представленные основные понятия, термины используемые в физиологии, тестовые вопросы и эталоны ответов. Указан список основной литературы за последние пять лет.Учебник предназначен для студентов медицинских университетов обучающихся по специальностям: «Организация здравоохранения», «Сестринское дело», «Стоматология», «Фармация», «Общая медицина», и студентов университетов с биологическим профилем обучения.</t>
  </si>
  <si>
    <t>Шандаулов А.Х.</t>
  </si>
  <si>
    <t>Основы частной физиологии</t>
  </si>
  <si>
    <t>Учебник написан в соответствии с учебной программой курса «Нормальная физиология» и отражает более тридцатилетний опыт преподавания предмета на кафедрах нормальной физиологии. Учебник состоит из двух томов. Написан на трех языках: казахском, руссом и английском. В первом томе освещены вопросы основ общей физиологии. Прочному усвоению материала способствуют иллюстрации, таблицы, представленные основные понятия, термины используемые в физиологии, тестовые вопросы и эталоны ответов. Указан список основной литературы за последние пять лет.Учебник предназначен для студентов медицинских университетов обучающихся по специальностям: «Организация здравоохранения», «Сестринское дело», «Стоматология», «Фармация», «Общая медицина», и студентов университетов с биологическим профилем обучения.</t>
  </si>
  <si>
    <t>Основы общей физиологии</t>
  </si>
  <si>
    <t>Жеке физиология негіздері</t>
  </si>
  <si>
    <t>Оқулық «Қалыпты физиология» курсының оқыту бағдарламасына сайкес жазылған және отыз жылдан астам қалыпты физиология пәнінен сабақ жүргізген нәтижесінде алынған дағдыларға негізделіп жазылған. Оқу құралы екі томнан тұрады. Үш тілде жазылған казақша, орысша және ағылшынша. Бірінші томында жалпы физиология негіздері жазылған. Ұсынған материалдарды нақты меңгеруді қалыпты физиологияда қолдалынатын негізгі түсініктер, терминдер, тестілік тапсырмалар мен жауаптардың эталондары, сүреттер мен кестелер көмектеседі. Соңғы бес жылдағы негізгі әдебиеттер тізімі ұсынылған.Оқулық «Қоғамдық денсаулық сақтау», «Мейір бике ісі», «Стоматология», «Фармация», «Жалпы медицина», мамандықтар бойынша білім алушы медицина және биологиялық факультеті университеттер студенттеріне арналған.</t>
  </si>
  <si>
    <t>Жалпы физиология негіздері</t>
  </si>
  <si>
    <t>Оқулық «Қалыпты физиология» курсының оқыту бағдарламасына сайкес жазылған және отыз жылдан астам қалыпты физиология пәнінен сабақ жүргізген нәтижесінде алынған дағдыларға негізделіп жазылған. Оқу құралы екі томнан тұрады. Үш тілде жазылған казақша, орысша және ағылшынша. Бірінші томында жалпы физиология негіздері жазылған. Ұсынған материалдарды нақты меңгеруді қалыпты физиологияда қолдалынатын негізгі түсініктер, терминдер, тестілік тапсырмалар мен жауаптардың эталондары, сүреттер мен кестелер көмектеседі. Соңғы бес жылдағы негізгі әдебиеттер тізімі ұсынылған.Оқулық «Жалпы медицина», «Қоғамдық денсаулық сақтау», «Мейір бике ісі», «Стоматология», «Фармация», мамандықтар бойынша білім алушы медицина және биологиялық факультеті университеттер студенттеріне арналған.</t>
  </si>
  <si>
    <t>Basics of the general physiology</t>
  </si>
  <si>
    <t>Сүлейменова Ф. М. / Сулейменова</t>
  </si>
  <si>
    <t>Жүрек-қантамырлар жүйесі (модулді интеграцияланған)</t>
  </si>
  <si>
    <t>«Жүрек-қантамырлар жүйесі» (модулді интеграцияланған) оқу құралы Қазақстан Республикасы Білім және ғылым министрлігінің «Мемлекеттік жалпыға міндетті білім беру стандартына» сәйкес дайындалды. Модулді интеграцияланған бағдарлама негізгі пәннен алынған біліммен клиникалық пәндер арқылы қалыптасқан білімді және практикалық машықтарды біріктіріп, ағзалардың қызметіне байланысты құрылылымдық және топографиялық ерекшеліктерімен бірге адам жасына қатысты өзгешеліктерін қоса оқытуды мақсат етеді. Оқу құралындағы терминдер Адам анатомиясындағы халықаралық атау-терминдерге (А.Рахишев, 2011) және Медициналық терминдер сөздікке (М. Ахметов, 2009) сәйкес берілген. Оқу құралын медициналық жоғары оқу орындарының студенттері, дәрігер-интерндер, магистранттармен қатар, күнделікті жұмыс істеп жүрген тәжірибелік дәрігерлер қолдануына болады</t>
  </si>
  <si>
    <t>Тарджибаева С. К.</t>
  </si>
  <si>
    <t>Тағам рационын гигиеналық бағалау</t>
  </si>
  <si>
    <t>Оқу құралында тиімді тамақтану принциптері баяндалған, Қазақстан Республикасы халқының энергия мен қоректік заттектердегі кажеттіліктері нормаларының бүгінгі мәліметтеріне сәйкес физиологиялық қажеттілік материалдары (2012 жыл) келтірілген және тағам рационын гигиеналық бағалауды жүргізу бойынша тәжірибелік ұсыныстар берілген. Тағам гигиенасы туралы оқу құралы «Қоғамдық денсаулық» мамандығы бойынша типтік оқу бағдарламасына сәйкес материалдан құралған және «Қоғамдық денсаулық» факультеті студенттеріне қосымша оқу құралы ретінде арналған.</t>
  </si>
  <si>
    <t>Кулжанова Ш.А.</t>
  </si>
  <si>
    <t>Зоонозные инфекции</t>
  </si>
  <si>
    <t>Дәленов Е.Д., Б.Назарбайұлы</t>
  </si>
  <si>
    <t>Дәстүрлі медицина негіздері 1бөлім</t>
  </si>
  <si>
    <t>Қазақ және шығыс медицинасында сырқатты сауықтыру тәсілдеріне сүйенген бұл оқу құрал медициналық жоғары оқу орындарындағы аурудың екіншілікті профилактикасы негізінде бағытталып оқытылатын пәннің мемлекеттік оқу бағдарламасы бойынша жазылған. Осы күнгі ғылыми-медицина жетістіктіріне сәйкес «Дәстүрлі медицина негіздері» пәніне бағытталып бір жүйеге түсіріліп жазылған алқашқы оқу құрал. Бұл оқу құрал жоғары медициналық оқу орындарының студентеріне, интерндеріне, магистранттарына резиденттеріне, докторанттарына, курсанттар мен оқытушыларына және орта медицина студенттеріне арналған</t>
  </si>
  <si>
    <t>Дәстүрлі медицина негіздері 2 бөлім</t>
  </si>
  <si>
    <t>Смағұлова З. Қ., Конкаева М. Е.</t>
  </si>
  <si>
    <t>Менингококктық инфекция. Менингококковая инфекция</t>
  </si>
  <si>
    <t>инфекционистов, эпидемиологов</t>
  </si>
  <si>
    <t>В учебном пособии представлены сведения по эпидемиологии, патогенезу, клинике, диагностике, дифференциальной диагностике, лечению и профилактике менингококковой инфекции и организации противоэпидемических и профилактических мероприятий, а также подхода к проведению эпидемического надзора. Издание снабжено тестовыми вопросами для самоконтроля знаний. Предназначено для студентов медицинских ВУЗов Республики Казахстан, врачей-инфекционистов, эпидемиологов.</t>
  </si>
  <si>
    <t>Аймагамбетов М.Ж.</t>
  </si>
  <si>
    <t>Желчнокаменная болезнь и ее осложнения 1 том</t>
  </si>
  <si>
    <t>В книге представлена анатомия и физиология внепеченочных путей, этиология и патогенез желчнокаменной болезни и ее осложнений, освещены вопросы клиники, предоперационной подготовки и послеоперационного ведения больных. Основное внимание уделено вопросам диагностики и хирургического лечения желчнокаменной болезни и ее осложнений, освещены различные современные методы оперативных вмешательств. Монография предназначена для врачей-хирургов, резидентов и докторантов, гастроэнтерологов.</t>
  </si>
  <si>
    <t>Желчнокаменная болезнь и ее осложнения 2 том</t>
  </si>
  <si>
    <t>Желчнокаменная болезнь и ее осложнения 3 том часть 1 (в 2-х т.)</t>
  </si>
  <si>
    <t>Желчнокаменная болезнь и ее осложнения 3 том часть 2</t>
  </si>
  <si>
    <t>Даркембаева Р.Д., Жанпейс У.А., Озекбаева Н.А.</t>
  </si>
  <si>
    <t>Русский язык
 Учебник для студентов 1 курса медицинских вузов (бакалавриат)</t>
  </si>
  <si>
    <t>Учебник предназначен для студентов первого курса, обучающихся по специальностям: «Общая медицина», «Фармация», «Технология фармацевтического производства», «Стоматология», «Общественное здравоохранение», «Медико-профилактическое дело», «Сестринское дело», «Менеджмент в здравоохранении и фармации» и представляет собой один из компонентов учебно-методического комплекса по дисциплине «Русский язык» для медицинских вузов.Основная цель его – сформировать у студентов языковую и речевую базу для освоения ими языка будущей профессии. Задачей данного курса является совершенствование коммуникативной компетенции для общения в социально-бытовой, социально-культурной, общественной и учебно-профессиональной сферах речевой коммуникации в период обучения в вузе.Данный учебник может быть использован как в медицинских вузах, так и в колледжах медицинского профиля.</t>
  </si>
  <si>
    <t>Каныбеков А. (Қаныбеков А.)</t>
  </si>
  <si>
    <t>Размышления о профессии врача</t>
  </si>
  <si>
    <t>В монографии изложены мысли о врачебной деятельностив различных ее проявлениях. Издание адресовано молодежи, мечтающей стать врачом, студентам медицинского университета и колледжа, а также врачам занимающемися медицинской практикой.</t>
  </si>
  <si>
    <t>Дәрігерлік ой –толғаулар</t>
  </si>
  <si>
    <t>Ұсынылып отырған монографияда медициналық қызмет туралы ойлар, оның әртүрлі көріністері көрсетілген. Кітап дәрігер болуды армандайтын жастарға, медициналық университет пен колледж студенттеріне, медициналық қызметпен айналысатын дәрігерлерге арналған.</t>
  </si>
  <si>
    <t>Бухарбаев М.А., Ансапов А.Е, Казагачев В.Н.</t>
  </si>
  <si>
    <t>Электрические аппараты 2 издание</t>
  </si>
  <si>
    <t>В учебном пособии "Электрические машины" представлены основные понятия и определения в области электрических машин, а также классификация и применение различных типов машин. Пособие охватывает основы электромагнетизма и электротехники, необходимые для понимания принципов работы электрических машин. В пособии рассматриваются постоянные токи, асинхронные и синхронные электрические машины. Представлены методы расчета и проектирования, а также особенности управления и регулирования этих машин.Пособие рассчитано на студентов, изучающих специальности в области электроэнергетики.</t>
  </si>
  <si>
    <t>Электрический привод и автоматизация.</t>
  </si>
  <si>
    <t>Дисциплина "Электрический привод и автоматизация" является ключевой и важной частью в области электротехники и автоматизации производства. Она направлена на изучение основных принципов и технологий, используемых для управления электрическими приводами и автоматизации производственных процессов. Рассмотрены электромеханические свойства электродвигателей постоянного и переменного тока при работе в различных режимах работы электропривода, дано их математическое описание. Представлены основные способы регулирования скорости электропривода постоянного и переменного тока. Приведены сведения по расчёту и выбору двигателей, а также проверке их на нагрев. Пособие предназначено для студентов технических ВУЗов, образовательной программы «Электроэнергетика».Может оказаться полезным пользователям и читателям, интересующимся вопросами автоматизированного электропривода.</t>
  </si>
  <si>
    <t>Электр және магнетизм 2- бөлім</t>
  </si>
  <si>
    <t>Зарипов Р. Ю.</t>
  </si>
  <si>
    <t>Ремонт и диагностика вагонов. Часть первая: грузовые вагоны</t>
  </si>
  <si>
    <t>ЖД, транспортная техника</t>
  </si>
  <si>
    <t>В учебном пособии рассматриваются грузовые вагоны как объект диагностики и ремонта. Приведены виды технического обслуживания и ремонтов, структурные подразделения ремонтного производства, основные методы диагностики, технологические операции по восстановлению работоспособности деталей и узлов грузовых железнодорожных вагонов. Пособие предназначено для обучающихся организаций высшего профессионального образования образовательных программ «Транспорт, транспортная техника и технологии» и «Организация перевозок, движения и эксплуатация транспорта», а также студентов колледжей и учебных центров железнодорожного транспорта.</t>
  </si>
  <si>
    <t>Абилмажинова Л.К</t>
  </si>
  <si>
    <t>Студенттерге және жоғары сынып оқушыларына арналған мәтіндер жинағы</t>
  </si>
  <si>
    <t>Мәтіндер жинағының үлгілері мемлекеттік қызметшілерге, қазақ тілін оқытатын оқытушыларға, ересек тіл үйренушілерге, әдіскерлерге және тіл саласында қызмет етіп жүрген мамандарға арналған. Мемлекеттік тілді үйренуге арналған бұл мәтіндер жинағы түсінуіне ыңғайлы етіп және ықшамдалып құрылған. Тест түрінде әзірленген тапсырмалары құрылған.Мәтін – қазақ тілін оқыту барысында үлкен орын алатын оқыту нысаны. Берілген мәтіндер жинағы ересек тіл үйренушілерге және мемлекеттік қызметшілерге сөйлеу және жазу дағдыларын қалыптастыруға бірден-бір көмекші. Біріншіден, тілден білім беретін материал оқыту мәтіндері түрінде болса, екіншіден, тест тапсырмаларын мәтінмен орындалатын жұмыстардың сараланып жүйеленуіне мүмкіндік туғызады. Ой-өрісін, ойлау белсенділігін, сөйлеу шеберлігін, тіл мәдениетін дамытып, сөздік қорын молайтады. Сондай-ақ дамытудың барлық (деңгейлерінде қарапайым, базалық, орта, ортадан жоғары, жоғары) деңгейлері қамтылған.</t>
  </si>
  <si>
    <t>Аубакирова Б.К.</t>
  </si>
  <si>
    <t>Мәулен Балақаев және тіл мәдениеті</t>
  </si>
  <si>
    <t>Еңбекте тіл мәдениеті, тіл тазалығы, сөздердің дұрыс айтылуы мен дұрыс жазылуы, сауатты қолданылуы, сол арқылы ойдың айқын да әсерлі жетуін, сонымен қатар тілдік ерекшеліктерді қоғам дамуымен қатар қарастырады. Аталған нысанның негізгі теориялық мәселелері жаттығу, жазба жұмыстарымен бекітіледі. Осы тұрғыдан алғанда, монографиялық еңбектің тәжірибелік сипаты басым. Қазіргі қоғамға қажет іскерлік тіл оралымдары мен құрылымдарының жазбаша және ауызша үлгілерін қалыптастыруға арналған жұмыс түрлері мен тапсырмалар студенттердің өздігінен дайындалуына мүмкіндік береді. Монографиялық еңбек гуманитарлық бағыттағы мамандықтарға арналған.</t>
  </si>
  <si>
    <t>Аубакирова Б.К., Шукуманова Б.С., Исина А.О., Нұржаксина М.Қ., Шахманова Г.Ш</t>
  </si>
  <si>
    <t>Қазақ тілі В1 деңгейі 1 том</t>
  </si>
  <si>
    <t>(В 1) арналған «Қазақ тілі» оқулығы жоғары және жоғары оқу орнынан кейінгі білім беру мекемелері үшін «Қазақ тілі» жалпы білім беру пәнінің типтік оқу жоспары негізінде жазылды. Оқу құралында «Қазақ тілін» «Ауызша және визуалды мәтіндерді түсіну», «Жазбаша және визуалды мәтіндерді түсіну», «Ауызша және жазбаша түрде тілді қолдану» сияқты оқыту жүзеге асырылған. Аталмыш критерийлерді қолдана отырып тілді үйрену өте ұтымды. Оқу құралы лексикалық және грамматикалық тақырыптарды қамтиды. Әр сабақтың тақырыбына орай тапсырмалар беріледі. Сонымен қатар өзіндік жұмыс тапсырмалары мен алған білімді бекіту мақсатында кейс тапсырмалары берілген. Оқу құралының - міндеті болашақ маманның ұлттық сана мен мәдени код негізіндегі танымын қалыптастыра отырып, әлемдік деңгейдегі білімді меңгеруде тілдің дәнекер болып табылатынына көз жеткізу, еліміздің дамуы жолында еңбек ететін маманның мемлекеттік тілді жетік меңгеріп, ұлттық жаңғыруды қамтамасыз етуге қабілетті мамандарды даярлауда қазақ тілінің қолданыс аясын кеңейту</t>
  </si>
  <si>
    <t>Қазақ тілі В1 деңгейі 2 том</t>
  </si>
  <si>
    <t>Baizhanova N.S., Roslyakova E.M., Shaikhynbekova R.M., Baidaulet T.</t>
  </si>
  <si>
    <t>Physiology of the urogenital system</t>
  </si>
  <si>
    <t>The study guide</t>
  </si>
  <si>
    <t>Предлагаемое учебное пособие содержит материалы по физиологии мочеполовой системы: процессам образования мочи и мочеиспускания, механизму регуляции и возрастным особенностям; функциям репродуктивной системы мужчины и женщины, физиологии полового развития и возрастным изменениям половых функций. Учебное пособие включает описание ряда практических работ, посвященных изучению физиологических процессов мочеполовой системы. Предназначено для студентов и преподавателей медицинских вузов</t>
  </si>
  <si>
    <t>Жанбиров Ғ. Ж., Умарова Б.А., Жанбиров Е.Ж.</t>
  </si>
  <si>
    <t>Көлік- логистика орталықтары және терминалды тасымалдау тәжірибелік жұмыстар</t>
  </si>
  <si>
    <t>«Логистика» мамандығы бойынша бакалаврлер дайындау бағдарламасына сәйкес дайындалған оқу-әдістемелік құралы. Бұл басылымда тасымалдау тізбектерін қалыптастырудың негізгі тәсілдері, желілік конфигурациясы және олардың ерекшеліктері, бизнес-процестерді анықтау және оларды талдау, тасымалдау тізбектеріндегі басқару және бақылау құралдары ұсынылған.</t>
  </si>
  <si>
    <t>Экология жизнедеятельности. 1 Часть.</t>
  </si>
  <si>
    <t>Биология,Экология,Медицина,Педагогика,Социология,Педагогика</t>
  </si>
  <si>
    <t>В монографии показаны многофакторные особенности антропогенного влияния на окружающую среду, как причины глобальной дегуманизации биосферы. Современные научные данные в области астрономии и космофизики, молекулярной и общей биологии, экологии и наук о человеке, в авторском изложении позволяют понять уникальность появления, особенность свойств и крайнюю уязвимость живого вещества на планете Земля. Освещены факты техноген­ной конфронтации с биосферой на примерах негативных последствий для молекулярно-генети­ческого, клеточного, тканевого, системно-органного уровней жизнедеятельности человеческого организма с привлечением положений теории Пяти Первоэлементов (У-Син).
 Аналитический характер изложения материалов по фундаментальным проблемам экологии позволяет оценить идеи космизма применительно к эволюции живой материи, осоз­нать необходимость экологической гуманизации антропогенного фактора на путях изыскания человечеством возможностей автотрофного развития. Формируя экологическое мировоззрение и сознание, монография служит источником важнейшей информации для биологов, экологов, медиков, социологов, преподавателей и студентов высших и средних учебных заведений.</t>
  </si>
  <si>
    <t>Экология жизнедеятельности.2 Часть.</t>
  </si>
  <si>
    <t>Экология жизнедеятельности. 3 Часть.</t>
  </si>
  <si>
    <t>Экология жизнедеятельности. 4 Часть.</t>
  </si>
  <si>
    <t>Аграрный сектор экономики в Казахстане: проблемы и пути их решения (2018-2022)</t>
  </si>
  <si>
    <t>Экономика, учет и аудит, Финансы</t>
  </si>
  <si>
    <t>Тема монографии является актуальной так как сельское хозяйство обеспечивает население стран и регионов необходимыми и доступными продуктами питания. Аграрный сектор составляет одну из самых важных сфер экономики страны и ему присущи специфические для данной отрасли особенности. В последние годы большое внимание со стороны государства оказывается большая финансовая поддержка к основным из которых относятся: предоставление льготного кредитования, выделение государственных субсидий, привлечение инвестиций для развития всего агропромышленного комплекса в состав которой входит сельское хозяйство. В монографии отражено реальное состояние аграрного сектора экономики Казахстана, основные проблемы и пути их решения. Монография предназначена для использования в учебном процессе студентами и магистрантами образовательных программ по экономическим направлениям 6В04104 «Учет и аудит», 6В04106 «Финансы», а также в исследовательской работе.</t>
  </si>
  <si>
    <t>Кенесбекова С.А</t>
  </si>
  <si>
    <t>Өздік білім алу негіздері</t>
  </si>
  <si>
    <t>оқу-əдістемелік құрал</t>
  </si>
  <si>
    <t>Оқу-əдістемелік құралда өздік білім алуға даярлықтың маңызы теориялық тұрғыда негізделген. Өздік білім алу кезеңдері: өзіндік сана, өзіндік таным, өзіндік тəрбие, өзін-өзі басқару деп жүйеленіп ұсынылған. Өздік білім алуға түрткі болатын факторлар: ақпарат көздерімен жұмыс жасау, материалдық игілік, бəсекеге қабілеттілік, қоғамдық пікір, таңғалу, шығармашылық деп қарастырылып, педагогикалық мəні ашылған. «Өздік білім алу» ұғымының аясында өзіндік сана, өзіндік таным, өзіндік тəрбие, өзін-өзі басқару, өзін иландыру, өзіне бұйрық беру, өзін күштеу, өзін жаттықтыру, өзіне міндеттеме алу, өзін дəлелдеу, өзін жүзеге асыру, өзіне есеп беру, өзін-өзі салыстыру, өзін-өзі мадақтау жəне өзін-өзі жазғыру ұғымдары түсіндірілген. Сондай-ақ, өздік оқу процесінің құрылымы жасалып, өздік білім алуға дайындық моделі ұсынылған. Өздік білім алуда кездесетін стереотиптер мен қателіктер жүйеленіп, өздік білім алу процесін диагностикалау жəне жоспарлау сұрақтары қарастырылған. Оқу-əдістемелік құрал мазмұнында өздік білім алу негіздерінің оқу материалдары, игерілген білім сапасын анықтауға мүмкіндік беретін бақылау сұрақтары, тапсырмалар жəне тапсырмаларды орындауға жəрдемші болатын əдістемелік нұсқаулар мен материалдар, өздік білім алу тақырыбы аясында ұсынылатын ғылыми зерттеу жұмыс тақырыптары жəне игерілген білім деңгейін анықтауға арналған тест тапсырмалары, пайдаланылған əдебиеттер тізімі берілген.Ұсынылған оқу-əдістемелік құрал 6B01 - Педагогикалық ғылымдар білім беру саласы бойынша білім алатын болашақ мамандарға, жас ғалымдарға, өздік білім алуға қызығушылық танытқан көпшілік қауымға арналған.</t>
  </si>
  <si>
    <t>Позитивті интеллект</t>
  </si>
  <si>
    <t>Психологиялық-мотивациялық кітап Стэнфорд университетінің профессоры Ширзад Шаминнің «Позитивті интеллект және РQ» еңбегі негізінде жазылды.Кітапта психолог Салтанат Смағұлтегі (Кенесбекова) профессор идеясы негізінде психологиялық қызметі тәжірибесін ұсынады.Кітап мазмұнын қазақи дүниетанымға, ұлттық психологияға бағыттап кеңес берген қоғам қайраткері – Бақытқали Мұсабеков.</t>
  </si>
  <si>
    <t>Абдильдинова Л.Б., Сантаева К.Т.</t>
  </si>
  <si>
    <t>Қазақстанның жаңа замандағы тарихы</t>
  </si>
  <si>
    <t xml:space="preserve">История, новая история </t>
  </si>
  <si>
    <t>«Қазақстанның жаңа замандағы тарихы» атты оқу-әдістемелік құрал Қазақстан тарихының аса маңызды кезеңіне арналған. Бұл кезеңдерде Қазақстан территориясында жоңғар шапқынышылының зардаптары, Ресей империясының билігі орнады, хандық билік жойылып, өлке генерал-губернаторлықтарға бөлінді, әкімшілік басқару құрылымы өзгерді.Оқу-әдістемелік құрал «Тарих» және «Тарих емес» мамандықтардың білімгерлеріне, мектеп және колледж оқушыларына, Қазақстан тарихына қызығушылық танытқан көпшілік оқырман қауымға арналған.</t>
  </si>
  <si>
    <t>Абдильдинова Л.Б., Касымова Н.Б., Калелова Ж.У.</t>
  </si>
  <si>
    <t>Тарихты оқытудағы инновациялық технологиялар</t>
  </si>
  <si>
    <t>Жаңа білім беру жүйесіне сәйкес студенттердің, оқушылардың сабаққа қызығушылығын арттыру барысында, білімге деген құндылық бағдарын қалыптастыра отырып, танымдық, шығармашылық, рухани жағынан жан-жақты дамыған, инновациялық технологияны терең меңгерген студенттерді қалыптастыруды көздейді.«Тарихты оқытуағы инновациялық технологиялар» атты оқу құралы 6В01601 – «Тарих» білім беру бағдарламасына сәйкес. Студенттер тарихты оқыту әдістемісін оқу барысында тарих мұғаліміне тән іс-әрекеттерді, әдіс-тәсілдерді жаңа білім беру берудің технологиялары арқылы меңгереді.</t>
  </si>
  <si>
    <t>Акпамбетова К.М.</t>
  </si>
  <si>
    <t>Природа центрального Казахстана</t>
  </si>
  <si>
    <t>В учебном пособии рассматриваются сложные процессы взаимосвязей компонентов природной среды Центрального Казахстана и их взаимообусловленность. Экстремальные условия пустынных и полупустынных зон региона способствует нарушениям почвенно-растительного покрова, микроклимата; оказывают воздействие на уровень подземных вод, на ход современных экзогенных процессов и хозяйственную деятельность человека.Предназначено для студентов-географов высших учебных заведений, учителей школ, краеведов.</t>
  </si>
  <si>
    <t>Габдулхаева Б.Б.</t>
  </si>
  <si>
    <t>Жас ерекшелік физиология мен мектеп гигиенасы (асқазан-ішек жолдарының анатомиясы, физиологиясы және гигиенасы)</t>
  </si>
  <si>
    <t>Гигиена, Педагогика</t>
  </si>
  <si>
    <t>Оқу құралы "педагогикалық ғылымдар"саласы бойынша білім беру бағдарламаларының студенттеріне, оқытудың барлық түрлеріне арналған. Нұсқаулықта адамның асқазан-ішек жолдарының анатомиясы, физиологиясы және гигиенасы туралы маңызды мәліметтер, сонымен қатар балалар мен жасөспірімдердің ас қорыту жүйесінің, метаболизмі мен энергиясының жас ерекшеліктері егжей-тегжейлі сипатталған.Оқу құралы кестелермен, суреттермен, схемалармен безендірілген; Пәннің тақырыптық жоспарына сәйкес материалды меңгеруді жеңілдететін тесттер, глоссарий, бақылау сұрақтары бар</t>
  </si>
  <si>
    <t>Возрастная физиология и школьная гигиена</t>
  </si>
  <si>
    <t>Учебное пособие написано для студентов образовательных программ по области «Педагогические науки», для всех форм обучения. В пособии подробно изложены наиболее важные сведения по анатомии, физиологии и гигиене желудочно-кишечного тракта человека, а также рассмотрены возрастные особенности пищеварительной системы, обмена веществ и энергии детей и подростков. Пособие иллюстрировано таблицами, рисунками, схемами; имеются тесты, глоссарий, контрольные вопросы, облегчающие усвоение материала, согласно тематическому плану дисциплины</t>
  </si>
  <si>
    <t>Дюсембина Г.Ж.</t>
  </si>
  <si>
    <t>Тату-тәтті отбасым</t>
  </si>
  <si>
    <t>Балабақша, бастауыш сыныптарына арналған тәлім-тәрбие бағдарламасы. Тәрбие саласына арналған оқу-құрал мәтіндері, мазмұны жан-жақты, оқыту формасы «ойын» ретінде берілген. Әдістеме-кітапшада балалардың өзінше дұрыс қарым –қатынаста болуына және үйренуіне көп мән беріледі. Кітап мазмұны: ол оңайдан – қиынға, жеңіл сұрақтардан маңызды сұрақтарға, «мен» - деген сөзден «біз»- деген сөзге көшуге үйрету. Кітапта берілген ойын түрлері, тақпақтар, сөз қоры бала жасына сәйкестенген.</t>
  </si>
  <si>
    <t>Введение в специальность. Технология перерабатывающих производств</t>
  </si>
  <si>
    <t>Курс лекций по дисциплине «Введение в специальность» составлен на основании образовательной программы 6В07213 «Технология перерабатывающих производств» (по отраслям) с использованием современной учебной литературы, законодательных и нормативных документов, применяемых в технологиях переработки продукции агропромышленного комплекса. Содержание курса направлено на формирование у студентов представлений о правилах обучения в университете; осмысления основных понятий в области производства пищевой продукции, области стандартизации и безопасности продовольственного сырья и пищевой продукции; приобретения знаний в сфере оценки соответствия продовольственного сырья и пищевых продуктов.
 Материал ориентирован на формирование профессиональных компетенции бакалавров техники и технологий.</t>
  </si>
  <si>
    <t>Использование экструдированных кормов при интенсивной технологии производства говядины</t>
  </si>
  <si>
    <t>В монографии представлен материал исследований по применению экструдированных кормов при выращивании, откорме и реализации мо-лодняка крупного рогатого скота с целью повышения мясной продуктив-ности, качества говядины и снижения себестоимости продукции. Рассчитано на специалистов, научных сотрудников НИИ, аспирантов, преподавателей и студентов вузов.</t>
  </si>
  <si>
    <t>Нуржанова Ж.Д</t>
  </si>
  <si>
    <t>Білім беруді ақпараттандыру процесінде денсаулық сақтауға құндылық бағлар</t>
  </si>
  <si>
    <t>Монографияда білім беруді ақпараттандыру арқылы білім алушының денсаулық сақтауға құндылық бағдарын қалыптастыру туралы ақпарат бар. Жеке тұлғаға бағдарланған және ақпараттық-компьютерлік инновациялық білім беру технологиялары басты назарда берілген. Тәжірибелік нәтижелер ұсынылады. Жұмыс жоғары оқу орындарының ғылыми-педагогикалық бағытта білім алатын магистранттарға, болашақ ұстаздарға арналған. Зерттеу нәтижелерін ақпараттық технологияларды пайдалану, инновациялық әдістер, педагогикалық технологиялар туралы дәрістер оқығанда қолдануға болады</t>
  </si>
  <si>
    <t>Есжанова Г.Т</t>
  </si>
  <si>
    <t>Ветеринарная фармакология</t>
  </si>
  <si>
    <t>Ветеринария, Биотехнология</t>
  </si>
  <si>
    <t>Учебное пособие подготовлено с учетом достижений науки и практики в области фармакологии и соответствует учебной программе дисциплины. Пособие включает общую и частную фармакологию, где раскрыты общие закономерности взаимодействия лекарственных веществ с организмом, механизмы действия фармакологических групп препаратов. Эти материалы пополняют сведения по фармакологии лекарственных средств, применяемых в ветеринарии. Данное издание предназначено для обучающихся по специальностям «Ветеринария», «Биотехнология», а также для ветеринарных специалистов.</t>
  </si>
  <si>
    <t>Кульманов К.С, Әділбек А.М, Магзумбекова А.К</t>
  </si>
  <si>
    <t>«Оқу сауаттылығы» пәні бойынша мәтіндер мен тест тапсырмалар жинағы.</t>
  </si>
  <si>
    <t>«Оқу сауаттылығы» пәні бойынша мәтіндер мен тест тапсырмалар жинағы танымдық мәтіндер мен функционалдық сауаттылыққа негізделген тест тапсырмаларынан тұрады. Жинақ ЖОО-ның «Foundation» бөлімі тыңдаушыларына, жалпы білім беретін орта мектеп оқушыларына, колледж студенттеріне, мұғалімдерге, талапкерлерге арналған.</t>
  </si>
  <si>
    <t>Сманова А.М</t>
  </si>
  <si>
    <t>Азия және Африка елдерінің жаңа және қазіргі заман тарихы</t>
  </si>
  <si>
    <t>Оқулықта тарихшылдық пен зерттеушілік қағидаттары тұрғысынан Азия және Африка елдерінің тарихы жан-жақты ашылған. Болған оқиғаларға сөзсіз әсер еткен тарихи тұлғалардың рөлі мен қызметі көрсетілген. Автор мәдениет мәселелеріне ерекше назар аударды, өйткені ол қоғам өмірінің толық бейнесін береді. Дамушы елдердің экономикалық және әлеуметтік прогресі олардың халықтардың бейбітшілік үшін күрестегі орны мен рөліне байланысты қарастырылады. Оқулық жоғары оқу орындарының «Тарих» мамандықтары бойынша оқитын, сондай-ақ тарихқа қызығушылық танытатындардың барлығына арналған.</t>
  </si>
  <si>
    <t>Отепова Г.М, Бегенова А.Б</t>
  </si>
  <si>
    <t>Тағам биотехнологиясы</t>
  </si>
  <si>
    <t>Аталған оқу құралында тамақ және биотехнологиялық өндірістің түрлі салаларында наубайхана, ашытқы, кондитерлік, спирт-ликер, сыра, шарап, және тағы басқа өндіріс салаларында қолданылатын микроорганизмдердің түрлері, олардың метоболиттік өнімдерінің түрлері, биохимиялық әрекеттерінің алатын өнімге әсер ететін қасиеттері сипатталған. Сонымен қатар, әр өндіріс салаларында қолданатын микроорганизмдердің тіршілік жағдайлары, топтары, табиғаттағы әрекеттері баяндалады. «Тағам биотехнологиясы» атты оқу құралы оқу бағдарламасына сәйкес құрастырылып, 6В05102-«Биотехнология», 6В07201-«Азық түлік тағамдары технологиясы», 6В09102-«Тағам қауіпсіздігі» – мамандықтары бойынша оқитын студенттерге арналған.</t>
  </si>
  <si>
    <t>Бурамбаева Н.А, Қансейтова Б.З</t>
  </si>
  <si>
    <t>Бағдарламаланатын логикалық интегралды схемалар</t>
  </si>
  <si>
    <t>Оқу құралы зертханалық практикум болып табылады және цифрлық схематехникасы, бағдарламаланатын логика саласында маманданған студенттерге оқылатын дәрістер курсын толықтырады. Ол 9 зертханалық-практикалық сабаққа әдістемелік нұсқаулардан тұрады, онда БЛИС-тегі қазіргі заманғы схемалық-техникалық базаны пайдалана отырып, схемалық техника құрылғыларын жобалау ерекшеліктері жүйеленген түрде баяндалған.БЛИС зерттелетін кристалл ретінде XC3S250E- 4PQ208, оның XCF02 тұрақты қайта бағдарламаланатын есте сақтау құрылғысы пайдаланылады. Оқу қондырғысының конструкциясы БЛИС-тің он төрт шығысындағы сигналдарды бет панеліндегі бақылау нүктелері арқылы бақылауға мүмкіндік береді.Оқу құралы студенттерге, магистранттарға автоматтандырылған жобалау жүйелері саласындағы дағдыларды меңгеру үшін пайдалы болуы мүмкін.</t>
  </si>
  <si>
    <t>Бурамбаева Н.А, Матвеев Ю.Н, Рыбин С.В, Калиев А.К.</t>
  </si>
  <si>
    <t>Синтез речи на казахском языке</t>
  </si>
  <si>
    <t>В монографии описываются результаты исследований авторов по современным подходам к синтезу речи. Авторами использованы результаты разработки новых методов создания систем синтеза речи для малоресурсных языков и повышения качества звучания в системах синтеза речи на казахском языке. Основное внимание сосредоточено на разработке методов просодической обработки речи на основе таких параметров, как особенности произношения, высота, сила/интенсивность, длительность, придыхание, глоттализация.Результаты получены из анализа дистрибутивной семантики текстовых корпусов, метода акустической обработки для улучшения точности предсказания акустических параметров и снижения эффекта сглаженности речи. В исследованиях использованы методы статистического параметрического синтеза речи на казахском языке на основе глубокого машинного обучения</t>
  </si>
  <si>
    <t>Хамитова Г.Ж</t>
  </si>
  <si>
    <t>Технологиялық машиналарды жинақтау және пайдалану</t>
  </si>
  <si>
    <t>Оқулықта технологиялық машиналардың пайдалану жағдайларының ерекшеліктері мен техникалық – экономикалық көрсеткіштері сипатталған,
 технологиялық машиналарды жинақтау жүйесі бойынша толық мағлұмат келтірілген, яғни машиналарды жинақтап-құрастыру жұмыстарының технологиясы, құрастыру жұмыстарын жүргізуге арналған технологиялық құжатнама, машиналарды құрастырып-жинақтаудың технологиялық кезектілігі, жинақтау құралы және жинақтау – жөндеу жабдығы, жабдықты жинақтау барысындағы такелажды жұмыстар. Технологиялық машиналарды пайдалану жүйелері бойынша бірқатар сұрақтар қарастырылған. Тау-кен машиналарды техникалық күтімнен өткізу технологиясы жөнінде толық мәлімет берілген. Жоспарлы алдын-алу жөндеу жүйесін қарастыру бөлімінде жөндеу циклының құрылымдарының тиімді көздерін анықтау, техникалық күтім мен ағымдағы жөндеу жұмыстарын ұйымдастыру, тау-кен технологиялық машиналарды күрделі жөндеу процесінен өткізу қарастырылған. Жалпы, оқулықта технологиялық машиналар мен жабдықтарды жинақтау, пайдалану және техникалық күтім бойынша барлық сұрақтар қамтылға. Оқулық қазіргі күнгі талаптарға сәйкес құрастырылған, енгізілген ақпараттар жеткілікті, теориялық және тәжірибелік мағынасы бар. 6В07103 – «Технологиялық машиналар және жабдықтар» мамандығы бойынша оқитын студенттерге ұсынылады</t>
  </si>
  <si>
    <t>Математическое моделирование динамических процессов транспортной техники</t>
  </si>
  <si>
    <t>Транспорт / ЖД</t>
  </si>
  <si>
    <t>В учебном пособии изложены основы теоретических исследований математического моделирования подвижного состава во взаимодействии с железнодорожным путем. Освещены вопросы безопасного и плавного движения подвижного состава определения математическим путем величин динамических сил взаимодействия пути ходовых частей вагонов и локомотивов в поезде и установления критериев для определения оптимальных динамических параметров подвижного состава и пути для перспективных условий эксплуатации. Учебное пособие предназначено для докторантов по направлению подготовки: 8D071 Инженерия и инженерное дело, а также для научных работников занимающихся исследованиями в области математического моделирования подвижного состава.</t>
  </si>
  <si>
    <t>Халикова Э.Р., Демин В.Ф., Аманжолов Ж.К.</t>
  </si>
  <si>
    <t>Геомеханика горного массива при проведении подготовительных выработок</t>
  </si>
  <si>
    <t>Монография посвящена созданию прогрессивных технологических схем проведения эксплуатационных выработок на основе результатов аналитического моделирования геомеханических процессов вокруг выработок в зависимости от горно-геологических горнотехнических условиях разработки, с применением технологических принципов, формированию эффективных средств и систем крепления, рациональной технологии, способов крепления угле-породного массива с обоснованием параметров горно-подготовительных работ, обеспечивающих устойчивость контуров выработок.Предназначена для внедрения в учебный процесс по профильным дисциплинам образовательных программ бакалавриата 6В07202 и магистратуры 6М07202 «Горное дело».</t>
  </si>
  <si>
    <t>Ершина А.К., Байкадамова Л.С.</t>
  </si>
  <si>
    <t>Ағын теориясы</t>
  </si>
  <si>
    <t>Оқулық «Ағын теориясы» пәнінің оқу бағдарламасына сәйкес құрылған. Онда сұйықтар мен газдардың ламинарлық және турбуленттік ағындары, әртүрлі есептердің дербес жағдайлары үшін Навье – Стокс теңдеулерінің дәл шешімдері, шекаралық қабат теориясы теңдеулері т.б. жалпы қозғалыс теңдеулері негізінде қарастырылған. Оқулық 7М01502-Физика, 7М05301-Физика білім беру бағдарламалары бойынша білім алатын магистранттарға арналған. Сонымен қатар оқу құралы «физика», «жылу физика», «механика», «физикалық гидро және аэродинамика» білім беру бағдарламаларының докторанттары мен магистранттарына да пайдалы.</t>
  </si>
  <si>
    <t>Исенгалиева Г.А.</t>
  </si>
  <si>
    <t>Экологическая химия</t>
  </si>
  <si>
    <t>Учебное пособие соответствует программе курса "Экологическая химия" для студентов специальности: 6В05201-"Экология". В пособии даны основные определения, которыми оперирует экологическая химия, охарактеризованы основные поллютанты: тяжелые металлы, пестициды, радионуклиды, газообразные вещества. Дано представление о нормировании химических загрязнений окружающей среды, основные загрязняющие компоненты, источники их поступления в окружающую среду рассмотрены пути возникновения загрязнений земной атмосферы, водных ресурсов, почв и продуктов питания, приведены схемы и описание основных биогеохимических циклов. Особое внимание уделено проблеме накопления пестицидов в почвах, роли нефти в хозяйственной деятельности человека и окружающей среде и др., а также приведена классификация современных химических, физико – химических и физических методов исследования, с помощью которых в настоящее время осуществляется мониторинг состояния окружающей среды.</t>
  </si>
  <si>
    <t>Аманжолов Ж.К., Калмагамбетов Б.Б.</t>
  </si>
  <si>
    <t>Охрана труда в строительстве</t>
  </si>
  <si>
    <t>БЖД, Строительство</t>
  </si>
  <si>
    <t>В учебном пособии изложены цель и задачи изучения дисциплины «Охраны труда», даны основы нормативно-правового обеспечения безопасности и охраны труда, системы управления охраной труда на предприятиях, производственной санитарии, электробезопасности, пожарной безопасности и методы анализа производственного травматизма и профессиональной заболеваемости. Значительное внимание уделено общим вопросам безопасности производственных процессов в строительстве.Пособие предназначено для студентов, магистрантов и докторантов высших учебных заведений строительных специальностей, а также инженерно-техническим специалистам строительной отрасли.Таблиц 6, иллюстраций 3, список использованных источников – 31 назв.</t>
  </si>
  <si>
    <t>Кокшеева З.Т., Озгамбаева Р.О</t>
  </si>
  <si>
    <t>Кәсіби бағдар беру арқылы болашақ ұстаздарды қазіргі білім жүйесіне дайындау</t>
  </si>
  <si>
    <t>Қоғамның жаңа типін құру барысында, жаңа құндылықтар жүйесіне бағытталған, білім берудің негізгі мақсаты - жоғары шығармашылық мүмкіншілігі бар болашақ кәсіби маман тұлғасын қалыптастыру. Бұл өз кезегінде педагогикалық кадрларды дайындаудың проблемасының өзектілігін көрсетеді. Қазіргі қоғамымызда жаңа ұрпақтың рухани қалыптасуының, білім берудің түбегейлі жаңаруы, осы бағыттағы бағдарламалардың жүзеге асуы көп жағдайда мұғалім тұлғасымен тікелей байланысты екендігін ескерсек, бұл - мектеп оқушыларына кәсіби бағдар беру арқылы мамандық таңдаудың - болашақ білікті ұстаз тұлғасын қалыптастыру проблемасына ерекше назар аудартады. Бұл монографияда мектеп оқушыларына кәсіптік бағдар берудің теориялық негіздері талданып, мамандық таңдаудың педагогикалық-психологиялық аспектілері нақтыланады, осы мақсатта жүргізілген зерттеудің негізгі нәтижелері мен тұжырымдары мазмұндалып, ұсыныстар беріледі және мәселенің келешекте зерделенетін бағыттары көрсетіледі.</t>
  </si>
  <si>
    <t>Валитова Л.М.</t>
  </si>
  <si>
    <t>Лабораторный практикум базового курса по швейным профессиям</t>
  </si>
  <si>
    <t>Швейное производство</t>
  </si>
  <si>
    <t>Лабораторный практикум базового курса по швейным профессиям содержит практические задания, инструменты оценивания и контроля знаний и является дополнением учебного пособия базового курса по швейным профессиям. Последовательное выполнение практических заданий позволит обучающимся углубить и систематизировать теоретические и практические знания.Лабораторный практикум базового курса предназначен студентам профессионально-технических колледжей и специалистам швейного производства для самостоятельного изучения специальных дисциплин по специальности «Швейное производство и моделирование одежды».</t>
  </si>
  <si>
    <t>Базовый курс по швейным профессиям. 1 том</t>
  </si>
  <si>
    <t>Базовый курс по швейным профессиям разработан в соответствии с требованиями образовательных программ, требованиями рынка труда к подготовке квалифицированных специалистов швейной отрасли. Базовый курс содержит основные вопросы программного материала по специальным дисциплинам: конструированию, моделированию, технологии изготовления одежды, материаловедению и оборудованию швейного производства.В базовый курс по швейным профессиям включены глоссарий, теоретический материал и перечень рекомендуемой литературы, а также дополнительный (базовый) модуль «Основы предпринимательства». Данный базовый курс по швейным профессиям составляет комплект с лабораторным практикумом с практическими заданиями и инстументами оценивания и контроля знаний. Выполнение практических заданий позволит обучающимся углубить и систематизировать теоретические и практические знания.Базовый курс по швейным профессиям предназначен студентам профессионально-технических колледжей и специалистам швейного производства для самостоятельного изучения специальных дисциплин по специальности «Швейное производство и моделирование одежды».</t>
  </si>
  <si>
    <t>Базовый курс по швейным профессиям. 2 том</t>
  </si>
  <si>
    <t>Арыстанбаев К. Е., Гавриков В. В., Мамбаева А.М.</t>
  </si>
  <si>
    <t>Химия-технологиялық процестерді модельдеу</t>
  </si>
  <si>
    <t>Механика. Химия. Технология</t>
  </si>
  <si>
    <t>"Химия-технологиялық процестерді модельдеу" пәні студенттерге химия-технологиялық процесті өз бетінше шешуге, модельдеуге және оңтайландыруға мүмкіндік береді. Химия-технологиялық процесті математикалық модельдеу мәселелерін шешуде жүйелік тәсілдің принциптері зерттеледі. Мұның бәрін фармацевтикалық өндірістегі инженер технолог білуі керек</t>
  </si>
  <si>
    <t>Мамбаева А.М., Мамбаев М.М., Арыстанбаев К.Е.</t>
  </si>
  <si>
    <t>Жоба жасаудағы компьютерлі-инженерлі графика</t>
  </si>
  <si>
    <t>"Жоба жасаудағы компьютерлі - инженерлі графика" оқу құралы базалық пәндердің бірі болып табылады және арнайы технологиялық дайындығы бар фармацевтикалық өндіріс маманын қалыптастыруға бағытталған, «Фармацевттік өндірістің технологиясы» БББ бойынша ІІІ курс білім алушыларына арналған. Білім алушыларға сызба құрастыру білімін, стандарттар талаптарына сәйкес графикалық және мәтіндік конструкторлық құжаттаманы оқуды және құрастыру білігін қалыптастыруды үйретеді. Бұл оқу құралы инженерлік және компьютерлік графиканың түрлі алгоритмдерімен және интерактивті құралдарымен таныстырады. Мұның бәрін фармацевтикалық өндірістің инженер - технологы білуі керек.</t>
  </si>
  <si>
    <t>Моделирование химико-технологических процессов</t>
  </si>
  <si>
    <t>Механика. Химия</t>
  </si>
  <si>
    <t>Дисциплина «Моделирование химико-технологических процессов» дает возможность студентам самостоятельно решать, моделировать и оптимизировать химико-технологический процесс. В дисциплине изучаются принципы системного подхода при решении задач математического моделирования химико-технологического процесса. Все это необходимо знать инженеру технологу фармацевтического производства</t>
  </si>
  <si>
    <t>Шалгынбаева К.К., Кемельбекова Э.А.</t>
  </si>
  <si>
    <t>Сборник упражнений по развитию креативности студентов</t>
  </si>
  <si>
    <t>для всех специальностей</t>
  </si>
  <si>
    <t>Данный сборник представляет собой книгу для развития креативности студентов всех специальностей. Предлагаемые задания творческого характера, тесты, тренинги, опросники отвечают динамике современного научно-технического прогресса, специфике изучаемых в университете специальностей, а также требованиям программы по английскому языку для студентов высших учебных заведений.</t>
  </si>
  <si>
    <t>Солоненко В.Г. Мусаев Ж.С.,</t>
  </si>
  <si>
    <t>Организация и технология ремонта электрического оборудования (3-е издание, дополненное и переработанное)</t>
  </si>
  <si>
    <t>транспорт / ЖД</t>
  </si>
  <si>
    <t>В книге приведены общие сведения об электрическом оборудовании вагонов, а также детально рассмотрено электрооборудование и системы электроснабже¬ния пассажирских вагонов традиционного типа и современной конструкции. При¬ведены необходимые сведения по конструкции, краткий обзор состояния электро¬оборудования, электрических схем и цепей пассажирских вагонов и рефриже¬раторного подвижного состава. Вкратце представлено описание электрической части современного тягового подвижного состава железных дорог Казахстана. 
 Учебник предназначен для студентов колледжей железнодорожного транспор¬та специальности 1108000 «Эксплуатация, ремонт и техническое обслуживание подвижного состава».</t>
  </si>
  <si>
    <t>Тағаев Н.С., Ташев А.Т., Бүркіт Ә.Қ., Смаил О.Ж., Қаныбеков Н. Е.</t>
  </si>
  <si>
    <t>Жасанды интеллект және робот техника пәндерін оқыту 1 том</t>
  </si>
  <si>
    <t>Бұл оқу-әдістемелік құралында оқушылардың және жас өнертапқыштардың техникалық шығармашылық-зерттеушілік қабілеттерін арттыруда, яғни «IT және робот техникасы» және т.б. техникалық бағытта өнертапқыш оқушыларымен жұмыс істеу әдістерін жетілдірудегі озық педагогикалық тәжірибелерін еліміздегі барлық білім беру ұйымдарына тарату және енгізу жайлы құнды еңбектер жазылған. Робот техникалық құрастыру тәжірибелік жұмыстары жайлы да құнды мәліметтер келтірілген. Жалпы орта мектептің информатика пәнінің мұғалімдеріне, колледж және университеттің профессор-оқытушылары мен студенттерге арналған авторлық бағдарлама.</t>
  </si>
  <si>
    <t>Жасанды интеллект және робот техника пәндерін оқыту 2 том</t>
  </si>
  <si>
    <t>Ерматов Ш.Р., Далмырзаев С.А., Әсілбай Н.Т., Бүркіт Ә.Қ., Сатылхан Ә.Б.</t>
  </si>
  <si>
    <t>Математика пәнінен оқушыларды ғылыми жоба байқауына дайындау негізінде оқушылардың шығармашылық-зерттеушілік қабілеттерін арттыру 1 том</t>
  </si>
  <si>
    <t>Бұл оқу-әдістемелік құралында математика пәнінен сыныптан тыс жұмыстарды ұйымдастыру және өткізу әдістемесін бойынша, оқушыларды ғылыми жоба байқауына дайындау жайлы құнды мәліметтер келтірілген. Мектеп, колледж, университеттің математика пәнінің мұғалімдеріне арналған авторлық бағдарлама</t>
  </si>
  <si>
    <t>Математика пәнінен оқушыларды ғылыми жоба байқауына дайындау негізінде оқушылардың шығармашылық-зерттеушілік қабілеттерін арттыру 2 том</t>
  </si>
  <si>
    <t>Унаева А.З.</t>
  </si>
  <si>
    <t>Учитывать психологические особенности обучающихся с учётом их возрастного развития</t>
  </si>
  <si>
    <t>КМ 01/ПК 1. «Планировать и организовывать учебную деятельность учащихся» предлагается как часть профессиональной подготовки по специальности «Педагогика и методика начального обучения», которые получат квалификацию «Учитель начального образования», деятельность которых с необходимостью должна опираться на знание закономерностей и условий психического развития. учитель в своей профессиональной деятельности должен учитывать возрастные особенности людей, специфику их ведущей деятельности и социальной ситуации развития. Данный курс должен базироваться на материале дисциплин «Учитывать психологические особенности обучающихся с учётом их возрастного развития». Цель курса является сформировать способность и готовность обучающихся к восприятию фактов психического развития человека на разных возрастных этапах.Задачи курса: 1) Изложение и систематизация современных проблем и подходов в области психология развития и возрастной психологии.2) Усвоение методического инструментария анализа возрастных особенностей людей. В результате освоения дисциплины обучающийся должен демонстрировать следующие результаты образования: Знать: Предмет, задачи и методы психологии возрастного развития. Сущность проблемы детерминант психического развития, соотношения обучения и развития, проблемы возраста и возрастной периодизации Особенности психического развития людей различных возрастных групп. Уметь: уметь организовать педагогическое воздействие с учетом возрастных особенностей поведения и деятельности детей младшего школьного возраста;анализировать педагогические ситуации, применяя знания об общих и индивидуальных особенностях, факторах психического развития, психологических механизмах педагогического процесса. применять имеющиеся знания для решения педагогических задач.Дисциплина изучается во 3 семестре при очной форме обучения. Базовыми компетенциями, формируемыми дисциплиной «Учитывать психологические особенности обучающихся с учётом их возрастного развития» выступают следующие: способность к выявлению специфики психического функционирования человека с учетом особенностей возрастных этапов, кризисов развития и факторов риска, его принадлежности к гендерной, этнической, профессиональной и другим социальным группам (начальный уровень формирования компетенций). Для успешного освоения данной компетенции необходимы знания по курсам Общая психология. Способность к психологической диагностике, прогнозированию изменений и динамики уровня развития познавательной и мотивационноволевой сферы, самосознания, психомоторики, способностей, характера, темперамента, функциональных состояний, личностных черт и акцентуаций в норме и при психических отклонениях с целью гармонизации психического функционирования человека (начальный уровень формирований компетенций).</t>
  </si>
  <si>
    <t>Максименко Е.В. Рахметулина Б.С. Омаров А.Ж</t>
  </si>
  <si>
    <t>Сравнительно правоведение (переработанное и дополненное)</t>
  </si>
  <si>
    <t>Настоящий учебно-методический комплекс содержит в полном объеме комплект учебно-методических документов, а именно силлабус, лекционный комплекс, план практических занятий, материалы СРС и СРСП, материалы по контролю и оценке учебных достижений обучающихся. УМКД по Сравнительному правоведению позволяет обеспечить студентов необходимыми материалами для полного исследования и изучения дисциплины. Содержание УМКД соответствует типовым правилам Электронный вариант УМКД доступен для студентов Кокшетауского университета им.Ш.Уалиханова</t>
  </si>
  <si>
    <t>Введение в специальность.Агрономия</t>
  </si>
  <si>
    <t>Практикум по дисциплине «Введение в специальность» является дополнением к учебному пособию, разработан на основании совре-менной учебной литературы для студентов ОП 6В08127 Агрономия. Он обеспечивает методическую поддержку 15 практических заня-тий, контрольные вопросы. С помощью практикума можно изучить теоретические разделы дисциплины и получить практические навыки освоения информации, касающейся основных дисциплин образова-тельной программы «Агрономия». Предназначен для студентов высших учебных заведений, обучаю-щихся по специальности «Агрономия», «Агроинженерия». Может быть полезен для обучающихся по специальностям «Специалист по экспорту сельхозпродукции», «Специалист по новым технологиям в сельском хозяйстве», «Экотехнолог».</t>
  </si>
  <si>
    <t>Длимбетова Г.К., Құрақбаева А.С., Оспанова Е,Е.</t>
  </si>
  <si>
    <t>Физиканы оқыту үдерісінде мектеп оқушыларына экологиялық білім беру</t>
  </si>
  <si>
    <t>Әдістемелік құрал Назарбаев Зияткерлік мектебінің 9-10 сынып оқушыларына физиканы оқытуда мектеп оқушыларына экологиялық білім беру аясында жүргізілген «ECO-PHYSIC» элективті курсы мен «ЭКО-ҮЙ» жобасын насихаттау мақсатында құрастырылған. Әдістемелік құралда элективті курс жоспары бойынша физика, химия, биология, география пәндері өзара кіріктірілген қызықты тақырыптар қарастырылған. Жинақ мұғалімдер үшін оқушылардың бойында экологиялық мәдени танымдық элементтерін қалыптастыруда көмекші құрал бола алады.</t>
  </si>
  <si>
    <t>Длимбетова Г. К., Дзятковская Е. Н., Моисеева Л. В., Абенова С. У., Акимиш Д. Е.</t>
  </si>
  <si>
    <t>Моделирование образовательного пространства ВУЗа на основе экологического менеджмента</t>
  </si>
  <si>
    <t>В монографии излагаются научно-методологические, социокуль- турные и психолого-педагогические основы экологизации образователь- ного пространства профессионального образования в России и Республи- ке Казахстан. Раскрываются возможности моделирования пространства вуза на основе экологического менеджмента как средства обновления духовных основ экологического сознания современной молодежи. Осо- бое внимание уделено формированию «зеленого» Университета, как форме реализации обще-институционального подхода к экологизации образовательного процесса и образовательной среды.Книга адресована студентам, магистрантам, докторантам, работ- никам организации образования, изучающим теорию и практику экологи- зации образования.</t>
  </si>
  <si>
    <t>Длимбетова Г.К., Моисеева Л.В., Абенова С.У.</t>
  </si>
  <si>
    <t>Экологическое пространство ВУЗа. Зеленый университет</t>
  </si>
  <si>
    <t>Монография раскрывает основные вопросы экологизации деятельности вуза в целях развития зеленого университета по утвержденным международным показателям. В то же время в монографии усилен аспект экологического компонента содержания образования, так как доминирующим параметром зеленого университета должны стать будущие специалисты с экологическим мировоззрением и готовностью решать экологические проблемы на производстве. В этих целях показаны пути интеграции содержания образования по специальности и решения экологических проблем в рамках будущей профессионалной деятельности. Важным показателем зеленого университета является экологическое пространство, а также развитое эковолонтерское движение студентов. Предназначено для студентов и преподавателей педагогических специальностей вузов.</t>
  </si>
  <si>
    <t>Молдабекова С.К., Навий Л.Н., Длимбетова Г.К.</t>
  </si>
  <si>
    <t>Современные тенденции в трехъязычном образовании</t>
  </si>
  <si>
    <t>Учебное пособие обсуждено на совете учебно-методического объединения Кокшетауского университета имени Ш.Уалиханова и рекомендовано к изданию (протокол № 4 от 05.02.2020 г.).В учебном пособии рассмотрены принципы, подходы, формы и педагогические технологии обучения английскому языку и предметам ЕМЦ (информатике, физике, химии, биологии), в том числе технология CLIL (предметно-языковое интегрированное обучение). Предложены поурочные планы интегрированных уроков по информатике, физике, химии, биологии. Учебное пособие предназначено учителям-предметникам общеобразовательных школ.</t>
  </si>
  <si>
    <t>Длимбетова Г.К., Дзятковская Е.Н., Садыкова С.Ш., Жумажанова К.И.</t>
  </si>
  <si>
    <t>Эргономика образовательного процесса</t>
  </si>
  <si>
    <t>Методические рекомендации «Эргономика образовательного процесса» выполнены в рамках научно-технической программы OR11465474 «Научные основы модернизации системы образования и науки».Настоящие методические рекомендации посвящены вопросам эргономики образовательного процесса. Как сделать учебную работу и образовательное пространство эффективной, оптимальной, рациональной и безопасной для здоровья? Как обеспечить высокую работоспособность обучающегося, предотвращая его утомление? Как проверить себя, соответствует ли Ваш урок требованиям педагогической эргономики? На эти и другие вопросы Вы найдете ответы в этой книге. В методических рекомендациях разработана программа образовательных пространств с позиций эргономических подходов.Рекомендуются для педагогов высших и средних учебных заведении, методистов, завучей школ, руководителей образовательных организаций, студентов педагогических колледжей и вузов.</t>
  </si>
  <si>
    <t>Длимбетова Г.К.</t>
  </si>
  <si>
    <t>Білім беруді экологияландыру - рухани сананы жаңғырту жолы</t>
  </si>
  <si>
    <t>Монографияда кәсіби білім беруді экологияландырудың ғылыми-әдіснамалық негіздері, білім беруді экологияландырудың әлеуметтік-психологиялық бастау көздері қарастырылады. Білім беруді экологияландырудың заманауи жастардың рухани санасын жаңғыртудың жолы ретіндегі болмысы, түпмәні мен мазмұны талданады. Университеттің «жасыл» имиджіне ерекше назар аударылады.Кітап білім беруді экологияландыру мәселесінің теориясы мен практикалық қырларын зерттеп жүрген студенттерге</t>
  </si>
  <si>
    <t>Жұмабекова Ф.Н., Салиева А.Ж.,Токатлыгиль Ю.С.</t>
  </si>
  <si>
    <t>Жоғары білім беруді модернизациялау жағдайында мектепке дейінгі оқыту және тәрбиелеу мамандарын даярлаудың ғылыми-әдістемелік негіздері</t>
  </si>
  <si>
    <t>Аталған еңбекте жоғары білім беруді модернизациялау жағдайында мектепке дейінгі оқыту және тәрбиелеу мамандарын даярлаудың ғылыми-әдістемелік негіздері жан-жақты қарастырылған. Қазақстандағы мектепке дейінгі тәрбие мамандарын дайындаудың тарихы мен қазіргі кезеңдегі жай-күйі сипатталған. Жаңа заман тәрбиешісінің педагогикалық мәдениеті, кәсіби құзіреттіліктің қалыптастырудың құрылымдық-мазмұндық аспектілері зерделенген. Болашақ мамандардың, тәрбиеші педагогтардың мектепке дейінгі ұйымдарда тәжірибелік жұмыстарды ұйымдастырудың жолдары, инновациялық технологияларды пайдалану мәселелері жан-жақты қамтылған.Монография мектепке дейінгі тәрбие мамандарына, ізденушілерге,оқытушыларға,студенттерге,магистранттарға,докторанттарға арналады.</t>
  </si>
  <si>
    <t>Омаров Е.Б., Ясынов Ж., Молдан Е.</t>
  </si>
  <si>
    <t>Дене шынықтыру және спорт экономикасы</t>
  </si>
  <si>
    <t>Оқулықта дене шынықтыру және спорт саласындағы экономиканың қазіргі нарық жағдайындағы тұжырымдық және методологиялық мәселелері қарастырылған. Бұл саланың өнім шығармайтын сала ретіндегі халық шаруашылығындағы орны және оның жетістіктері айқындалған. Осы қызметке нарықтық сұраныс, саланың бәсекелестігі мен бәсекелестікке қабілеттілігі, қаржыландыру көздері, нормативті құқықтық рәсімделуі, бағыттары дәйектеліп, дамыған елдердегі және Қазақстан Республикасындағы тәжірибесі кәсіби деңгейде байыпталған.Сондай-ақ, дене шынықтыру және спорт саласындағы кәсіпкерліктің құқықтық-экономикалық негіздері тәжірибелер негізінде жан-жақты сарапталады. Оқулықта дене шынықтыру және спорт саласындағы экономиканың қазіргі нарық жағдайындағы тұжырымдық және методологиялық мәселелері қарастырылған. Аталмыш сала өнім шығармайтын сала ретіндегі халық шаруашылығындағы орны және оның жетістіктері айқындалған. Осы қызметке нарықтық сұраныс, саланың бәсекелестігі мен бәсекелестікке қабілеттілігі, қаржыландыру көздері, нормативті құқықтық рәсімделуі, бағыттары дәйектеліп, дамыған елдердегі және Қазақстан Республикасындағы тәжірибесі кәсіби деңгейде баяндалған.Сондай-ақ, мұнда дене шынықтыру және спорт саласындағы кәсіпкерліктің құқықтық-экономикалық негіздері тәжірибелер негізінде жан-жақты сарапталады. Оқулықта «Дене шынықтыру және спорт» мамандығының мемлекеттік жалпы білім беру стандартының талабына сәйкес жазылған.Дене шынықтыру және спорт мамандығының студенттері мен осы сала мамандарына арналған.</t>
  </si>
  <si>
    <t>Арыстанов Е., Арыстанова Ш.Е., Сокова О.Т.</t>
  </si>
  <si>
    <t>Омыртқасыздар зоологиясы</t>
  </si>
  <si>
    <t>биология,биотехнология</t>
  </si>
  <si>
    <t>«Омыртқасыздар зоологиясы» пәні бойынша «Биология», «Биотехнология» және басқа ауыл шаруашылығы мамандықтарында оқитын студенттер үшін арналған оқу-әдістемелік құрал. Бұл оқу-әдістемелік құрал «Омыртқасыздар зоологиясы» пәнінің типтік бағдарламасы мен оқу жоспарының мазмұнына сәйкес құрылған және өзіне кустың дәріс материалдарын, зертханалық жұмыстарды, студенттің өздік жұмыстарын орындауға арналған тапсырмаларды, қорытынды бақылауға арналған сұрақтарды, ұсынылатын әдебиеттер тізімін қамтиды.Ұсынылып отырған оқу-әдістемелік құралды экология, биотехнология, аграрлық салада оқып жатқан студенттер мен ғылыми мекемелерде жұмыс істеп жатқан жас мамандарда пайдаланса болады.</t>
  </si>
  <si>
    <t>Скакова Р.А.</t>
  </si>
  <si>
    <t>Салт-дәстүрлердің тәлімдік мүмкіндіктері</t>
  </si>
  <si>
    <t>Қазіргі таңда қоғамның алдында тұрған негізгі міндеттердің бірі- ұрпақ тәрбиесі.
 Тәрбие қоғамдағы ең өзекті мәселелерінің бірі болып табылады. Еліміздің болашағы ертеңгі ұрпақ екенін ойласақ, тәрбие бастауы ұлттық тәрбиеден бастау алатыны, яғни ұрпақтан-ұрпаққа жалғасқан тұрмыс-салт жырларында жатыр.Аталмыш еңбек салт-дәстүрлердің тәлімдік мүмкіндіктері мен оларды оқу-тәрбие үрдісінде қалыптастыру мақсатында пайдалану көзделеді. Бұл еңбек оқу орындары, мектеп мұғалімдері мен студенттеріне арналған.</t>
  </si>
  <si>
    <t>Сагитова Ж.М., Абдыхалыкова Ж.Е</t>
  </si>
  <si>
    <t>Практико-ориентированные технологии обучения: педагогические кейсы</t>
  </si>
  <si>
    <t>В учебном пособии представлены педагогические ситуации, кейсы и видеокейсы с разработанными к ним вопросами и заданиями, решение которых требует знание теоретического материала и жизненный опыт. Учебное пособие предназначено для преподавателей, студентов, магистрантов педагогических и психологических образовательных программ вузов, тренеров учебного процесса, слушателей курсов повышения квалификации в сфере образования, и всех тех, кто интересуется проблемами современного образования.</t>
  </si>
  <si>
    <t>Длимбетова Г.К., Булатбаева К.Н., Дзятковская Е.Н., Абенова С.У., Бакирова К.Ш.</t>
  </si>
  <si>
    <t>Экологизация деятельности ВУЗа</t>
  </si>
  <si>
    <t>экология, охрана труда</t>
  </si>
  <si>
    <t>Пособие раскрывает основные вопросы экологизации деятельности вуза в целях развития зеленого университета по утвержденным международным показателям. В то же время в пособии усилен аспект экологического компонента содержания образования, так как доминирующим параметром зеленого университета должны стать будущие специалисты с экологическим мировоззрением и готовностью решать экологические проблемы на производстве. В этих целях показаны пути интеграции содержания образования по специальности и экологических проблем в рамках будущей профессионалной деятельности. Важным показателем зеленого университета является также развитое эковолонтерское движение студентов. Предназначено для преподавателей и работников вузов.</t>
  </si>
  <si>
    <t>Әубәкір Г.С., Длимбетова Г.К., Крушева А.Е.</t>
  </si>
  <si>
    <t>Экологиялық әліппе</t>
  </si>
  <si>
    <t>«Экологиялық әліппе» оқу-әдістемелік құралы негізінде қазақ әліпбейін пайдалана отырып,оқушыларға елеміздің экологиялық әл-ахуалын игерту. Олардың коммуникативтік дағдылар арқылы экологиялық мәдениеттерін қалыптастыра отырып,табиғатқа жанашырлық сезімдерін ояту.</t>
  </si>
  <si>
    <t>Экологизация образования как путь обновления духовного сознания</t>
  </si>
  <si>
    <t>В монографии излагаются научно-методологические основы экологизации профессионального образования, социально-психологические основы экологизации образования. Раскрыты сущность и содержание экологизации образования как путь обновления духовного сознания современной молодежи. Особое внимание уделено к исследованию проблемы формирования нового «зеленого» имиджа Университета. Книга адресовано студентам, магистрантам, докторантам, экологам, работникам организации образования, изучающим теорию и практику экологизации образования.</t>
  </si>
  <si>
    <t>Сантаева К.Т.</t>
  </si>
  <si>
    <t>Қазақтың дәстүрлі шаруашылығының күйреу тарихы</t>
  </si>
  <si>
    <t>история,политология</t>
  </si>
  <si>
    <t>Монография Қазақтың дәстүрлі шаруашылығының күйреу тарихына арналған. Бұл кезең тоталитарлық жүйе қалыптаса бастаған ХХ ғасырдың 20-30 жылдарын қамтиды. Қазақ халқының ғасырлар бойы қалыптасқан өмір тіршілігін, дәстүрлі шаруашылығын тым қысқа мерізімде күшпен күйретудің себептерін, сипатын, мәні мен мазмұнын және оның қазақ халқы үшін ауыр зардаптары жан-жақты қарастырылады.Монография жоғарғы оқу орындарының білімгерлеріне, магистранттарына, Қазақстан тарихы мен саясаттану пәні оқытушыларына және көпшілік оқырман қауымға арналған.</t>
  </si>
  <si>
    <t>Аяған Е.С</t>
  </si>
  <si>
    <t>Бөкей Ордасындағы Жәңгір ханның реформаторлық және ағартушылық іс-әрекеті</t>
  </si>
  <si>
    <t>педагогика, история</t>
  </si>
  <si>
    <t>Бұл монография Патшалық Ресейдің білім беру саясаты мен Бөкей Ордасындағы саяси әлеуметтік –экономикалық және мәдени– ағартушылықтың дамуы сөз болған. Жәңгір ханның реформаторлық іс-әрекеті және ұлттық білім жүйесін жүйелі түрде қалыптастырғаны туралы айтылған. Жәңгір ханның жаңа тенденциядағы мұсылмандық мектептер мен медреселерді реформалаудағы іс-әрекеті және сыныптық -сабақ жүйесінің негізінде тұнғыш рет Бөкей Ордасында қазақ-орыс мектебін ашқан. Жәңгір ханның бастамасымен қазақ балалары Ресейдің орта және жоғары оқу орындарында оқып, Бөкей Ордасында маман кадрлар даярланып, ұлттық интелегенция қалыптасты.</t>
  </si>
  <si>
    <t>Педагогикалық акмеология негіздері</t>
  </si>
  <si>
    <t>Бұл оқу құралда педагогикалық акмеология сұрақтары мен мәселелері жалпы акмеологияның бөлігі ретінде қарастырылады, мұнда құрастырушы аспектілердің талдауы және педагогикалық қарым-қатынастың мәселелері, кәсіби рефлексияның психологиялық-акмеологиялық негіздері, педагогикалық әртістік, педагогтың этикалық - мәдени білімі, педагогикалық қарым-қатынастағы толеранттығы, педагогикалық акмеологияны сәйкестендіру (идентификация) мәселелері сияқты педогогикалық акмеологияның бағыттары ұсынылған.Оқу құрал мұғалімдердің кәсіби іс әрекетінің жоғары шыңына көтеріп және барлық педагогикалық мамандықтарына арналған.</t>
  </si>
  <si>
    <t>Әтемова Қ.Т.</t>
  </si>
  <si>
    <t>Әлеуметтiк педагогика</t>
  </si>
  <si>
    <t>Оқулық әлеуметтiк педагогика теориясы мен практикасы мәселелерiне арналып, «Педагогика және психология» мамандықтарындағы студенттерге арналады.Кітап мазмұнында баяндалған материалдар білім беру бағдарламасының мазмұнын толық қамтиды.Оқулық жоғары оқу орындарының студенттерi мен оқытушыларына және әлеуметтiк қызметкерлерге арналады.</t>
  </si>
  <si>
    <t>Abdykhalykova Zh., Sagitova Zh., Abdikalyk F.</t>
  </si>
  <si>
    <t>Educational psychology</t>
  </si>
  <si>
    <t>Эта книга “Педагогическая психология” предназначена для студентов бакалавриата университетов. В ней представлены материалы для изучения курса “Педагогическая психология” и английского языка, позволяющие реализовать CLIL-подход и развить профессиональные компетенции будущих педагогов и психологов. Цель учебного пособия - дать студентам знания по предмету, ознакомиться с базовой терминологией и приобрести навыки поиска необходимой информации на английском языке, которая предоставляется в открытом доступе, сформировать у студентов коммуникативные и межкультурные компетенции для обеспечения продуктивного общения с иностранными студентами и преподавателями. Учебное пособие состоит из трех глав. Первая глава включает лекции по курсу “Психология образования” с вопросами, упражнениями и тестами после каждой лекции. Вторая глава описывает психологию образования в mind maps. В третьей главе приведены ссылки на веб-запросы, разработанные авторами этой книги.</t>
  </si>
  <si>
    <t>Горбань Е.Е.</t>
  </si>
  <si>
    <t>Academic English: Reading and Writing (PhD Course)</t>
  </si>
  <si>
    <t>Данное учебное пособие разработано на основе рабочих учебных программ по дисциплине “Академическое письмо” и предназначено для докторантов технических и IT специальностей вузов. Учебное пособие состоит из двух частей, содержит теоретический и практический материал и может быть использовано как на практических занятиях, так и в самостоятельной работе обучающихся.</t>
  </si>
  <si>
    <t>Әкішев Ө.Е., Қазағачев В.Н.</t>
  </si>
  <si>
    <t>Өндірісте минералды шикізат пен өндірістік қалдықтарды пайдалану</t>
  </si>
  <si>
    <t>Оқу-әдістемелік құрал құрылыс индустриясында пластиктендіргіш қоспаларды қолданудың әртүрлі аспектілерін сипаттайды. Әдістемелік құрал пластификаторлық қоспалардың негізгі қасиеттерін және жіктелуін, олардың бетон мен ерітінділердің физикалық-механикалық қасиеттеріне әсерін, сондай-ақ оларды құрылыста қолдану әдістері мен технологияларын зерттеуді қамтиды. Әдістемелік құрал «Құрылыс» білім беру бағдарламасының техникалық жоғары оқу орындарының студенттеріне арналған. Бұл пайдалы болуы мүмкін пайдаланушылар мен оқырмандар мүдделі пайдалану пластификаторлық қоспалар.</t>
  </si>
  <si>
    <t>Жеңіл бетон конструкцияларын жобалау</t>
  </si>
  <si>
    <t>Оқулықта жеңіл бетонды жобалау технологиясының негіздері көрсетілген. Жеңіл бетонның классификациясы және одан жасалған бұйымдардың ассортименті келтірілген. Жеңіл бетон қоспаларын дайындауға арналған материалдар және оның қасиеттеріне әсер ететін факторлар қарастырылады. Жеңіл бетонның әртүрлі түрлерінің композицияларына және оларды таңдау әдістеріне ерекше назар аударылады. Жеңіл бетонның ең маңызды физикалық-механикалық қасиеттері және оларды зауыт жағдайында өндірудің технологиялық әдістері қарастырылады. Жеңіл бетонды өндіру мен пайдаланудың техникалық-экономикалық көрсеткіштері келтірілген. Бұйымдары зауыттарының, сондай-ақ жобалау, ғылыми-зерттеу және құрылыс ұйымдарының инженерлік-техникалық қызметкерлеріне арналған. ­«Құрылыс» білім беру бағдарламасының техникалық жоғары оқу орындарының студенттеріне арналған. Пайдалы болуы мүмкін пайдаланушылар мен оқырмандар үшін қызықты дизайн жеңіл бетон.</t>
  </si>
  <si>
    <t>Акишев У.К., Казагачев В.Н.</t>
  </si>
  <si>
    <t>Использование минерального сырья и промышленных отходов в производстве</t>
  </si>
  <si>
    <t>Учебное пособие "Использование минерального сырья и промышленных отходов в производстве" представляет собой подробное руководство по применению минеральных ресурсов и отходов промышленности в различных отраслях производства. В книге рассматриваются основные принципы и технологии использования минерального сырья, а также способы переработки и утилизации промышленных отходов. Учебное пособие "Использование минерального сырья и промышленных отходов в производстве" будет полезно студентам и специалистам, работающим в области добычи и переработки минерального сырья, а также в области экологии и устойчивого развития.</t>
  </si>
  <si>
    <t>Тукашев Ж.Б., Казагачев В.Н.</t>
  </si>
  <si>
    <t>Водоснабжение и канализация 2 издание</t>
  </si>
  <si>
    <t>В данном пособии рассматриваются основные аспекты проектирования, строительства, эксплуатации и обслуживания систем водоснабжения и канализации. Пособие содержит информацию о принципах работы водопроводных сетей, методах очистки воды, утилизации сточных вод, а также технологиях обеспечения безопасности и экологической устойчивости водоснабжения и канализации. Пособие рассчитано на студентов строительных специальностей.</t>
  </si>
  <si>
    <t>Проектирование легких бетонных конструкций</t>
  </si>
  <si>
    <t>В учебном пособии изложены основы технологии проектирования легких бетонов. Дана классификация легких бетонов и номенклатура изделий из них. Рассмотрены материалы для приготовления легкобетонной смеси и факторы, влияющие на ее свойства. Особое внимание уделено составам легких бетонов различного вида и способам их подбора. Рассмотрены важнейшие физико-механические свойства легких бетонов и технологические приемы их изготовления в заводских условиях. Приведены технико-экономические показатели изготовления и применения легких бетонов.Книга предназначена для инженерно-технических работников заводов бетонных и железобетонных изделий, а также проектных, научно-исследовательских и строительных организаций.Пособие предназначено для студентов технических ВУЗов, образовательной программы «Строительство».Может оказаться полезным пользователям и читателям, интересующимся вопросами проектирования легких бетонов.</t>
  </si>
  <si>
    <t>Ақышев Ұ.К., Қазағачев В.Н.,</t>
  </si>
  <si>
    <t>Пластификациялаушы қоспалар</t>
  </si>
  <si>
    <t>Оқу құралында баяндалған әртүрліе аспекты құрылыс индустриясында пластификаторлық қоспаларды қолдану. Жәрдемақы пластификациялаушы қоспалардың негізгі қасиеттері мен классификациясын, олардың бетон мен ерітінділердің физика-механикалық қасиеттеріне әсерін, сондай-ақ оларды құрылыста қолдану әдістері мен технологияларын зерттеуді қамтиды.Оқу құралы техникалық жоғары оқу орындарының, "Құрылыс" білім беру бағдарламасының студенттеріне арналған. Сұрақтарға қызығушылық танытқан пайдаланушылар мен оқырмандар үшін пайдалы болуы мүмкін қолдану аясы пластификаторлық қоспалар.</t>
  </si>
  <si>
    <t>Наследственное право Республики Казахстан. Сборник лекций и ситуационных задач</t>
  </si>
  <si>
    <t>Учебное пособие включает в себя курс лекций, ситуационные задачи, кейсы, которые позволяют закрепить полученные знания по курсу наследственного права Республики Казахстан. Ситуационные задачи разработаны с учетом гражданского законодательства Республики Казахстан, а также иных нормативно-правовых актов Республики Казахстан, регламентирующих наследственные правоотношения. Кроме этого, включенные в состав учебного пособия, ситуационные задачи способствуют формированию у обучающихся логического мышления и закреплению изученного материала.Предназначено для профессорско-преподавательского состава, докторантов, магистрантов, обучающихся в высших учебных заведениях юридического профиля, а также юристов-практиков.</t>
  </si>
  <si>
    <t>Кенжебаев Ж.А., Еримбетов Т.А., Урустамбеков А.А., Шаймерденов Б.А., Алиев Н.Ш., Қасымбеков А.Б., Баимбетов Қ.Б.</t>
  </si>
  <si>
    <t>Тәрбие және идеология жұмысы</t>
  </si>
  <si>
    <t>Оқу құралы жоғары әскери оқу орындарының курсанттарына, «Құрлық әскерлерінде тәрбие және идеология жұмысын ұйымдастыру» әскери-есептік мамандығы бойынша оқитын жоғары және жоғары оқу орнынан кейінгі білім беру ұйымы жанындағы әскери кафедралар студенттеріне, Қазақстан Республикасы Қарулы Күштері, басқа да әскерлері мен әскери құралымдарының офицерлеріне, сержанттарына және сарбаздарына арналған.</t>
  </si>
  <si>
    <t>Пластифицирующие добавки</t>
  </si>
  <si>
    <t>В учебном пособии изложены различные аспекты использования пластифицирующих добавок в строительной индустрии. Пособие включает в себя изучение основных свойств и классификации пластифицирующих добавок, их влияние на физико-механические свойства бетона и растворов, а также методы и технологии их применения в строительстве.Пособие предназначено для студентов технических ВУЗов, образовательной программы «Строительство». Может оказаться полезным пользователям и читателям, интересующимся вопросами применения пластифицирующих добавок.</t>
  </si>
  <si>
    <t>Авдарсоль С.</t>
  </si>
  <si>
    <t>Экономикадағы математикалық әдістер</t>
  </si>
  <si>
    <t>Оқу құралы экономикалық жүйелер қызметінің теориясы мен практикасын зерделеуге, студенттердің экономикалық білімдерін кеңейтуге және тереңдетуге, экономикада математикалық аппараттар мен математикалық әдістерді қолдануды үйренуге көмектеседі. Сонымен қатар, экономика есептерін шығару мен математикалық моделдеуде матрицалық алгебра сұрақтары кеңірек пайдаланылатындықтан бұл бөлім біршама кеңірек баяндалды. Векторлық алгебра мен аналитикалық геометрия элементтерінен негізгі түсініктер келтіріліп, сызықты алгебралық теңдеулер жүйелерін шешу әдістеріне де көбірек көңіл бөлінді. Сондай – ақ арнайы экономика есептеріне де тоқталып жеке бөлім арналды. Оқу құралы пән оқытушылары және қашықтықтан оқыту студенттеріне баға жетпес көмек көрсете алады. Техникалық және экономикалық жоғары оқу орындары мен факультеттердің экономикалық-математикалық бағыттары мен дайындық бейіндерінің студенттері үшін, сонымен бірге оқытушыларға экономикалық математика әдістерінен арнайы курстар мен дәрістер оқуға арналған.</t>
  </si>
  <si>
    <t>Мухамедрахимова Ғ.И., Шүрен Ж.Б.</t>
  </si>
  <si>
    <t>Радиофизика</t>
  </si>
  <si>
    <t>Қазақстан жоғары оқу орнында оқитын студенттердің оқу траекториясын өздігінен білім алып, студенттердің шығармашылық қасиеттерін тәрбиелеуге бағытталған бұл білім беру жүйесінің оқу-әдістемелік құралы студенттердің жеке, өзіне тән траекториясын таңдап алып, білім алу үрдісін мейлінше толық көлемде пайдаланып, Радиофизика пәнінің ерекшеліктерімен таныса алуына бағытталған.Оқу-әдістемелік құралының негізгі міндеті – Радиофизика пәнін игеру барысында студенттерді Электрлілік және магнетизм негіздері туралы, токтың пайда болуы және ток тізбегі туралы, айнымалы ток және тербелмелі контурдағы (ТК) электрлік-магниттік (ЭМ) тербелістер жөнінде, қарапайым ЭМ толқындары және олардың таралу ерекшеліктері, оптикалық жүйелер және олардың ерекшеліктері, анықтамалары, Геометриялық оптика мен Кванттық оптиканың элементтері, Электрлік-магниттік сәулеленудің кванттық табиғаты, Кванттық электроника туралы, Атомдар мен молекулалардың заманауи физикасының элементтері туралы, Радиотехникалық қондырғылардағы сызықтық және сызықтық емес оптика элементтері, Қатты денелер физикасының элементтері, Атомдық ядро және элементар бөлшектер физикасының элементтері туралы жалпы түсінікті қалыптастыру.«Радиофизика» курсы жоғары оқу орындарының студенттері үшін міндетті пән болып табылады және базалық пән сапасында оқу жоспарына енгізілген. Пәннің мақсаты – радиофизика туралы жалпы білімді игеру және Радиофизика заңдарын эффективтік қолдана алуды үйрету; ғылыми-техникалық ақпараттың басқа көздерін таба алу, олармен жұмыс істей алу дағдысын қалыптастыру.«Радиофизика» пәні студенттерді болашақ маманның санасында негізгі Радиофизикалық заңдар мен үрдістердің түсінігін қалыптастырып, теориялық және практикалық есептерді шешуде Радио-физиканың заңдарын эффективтік қолдана алуды үйрету және техникалық маман ретінде өзіндік қызметке дайындауға арналған. Оқу-әдістемелік құрал «Радиофизика» пәнінің жалпы сипаттамалары мен есептерін шешудің нұсқауларын қамтиды.Біз сол мәселені де көтере отырып, бұл оқу құралын студенттер қауымына, Радиофизика туралы білім алғысы келетін студенттерге арналған оқу құралы бола алады деп үміттенеміз.</t>
  </si>
  <si>
    <t>Маймурунова А.А.</t>
  </si>
  <si>
    <t>Моноқалалардың инновациялық дамуын басқару: Балқаш қаласындағы туризмді дамыту</t>
  </si>
  <si>
    <t>Монографияда моноқалалардың инновациялық дамуының маңыздылығын анықтау және даму әлеуетін бағалау үшін олардың инновациялық дамуын басқару жүйесі және оның бағыттары теориялық-әдістемелік тұрғыдан қарастырылған. ҚР Қарағанды облысы моноқалаларының инновациялық даму факторларына кешенді талдау мен бағалау жүргізілді. ҚР Қарағанды облысы моноқалаларының инновациялық даму сценарийін таңдау мақсатында олардың тұрақты әлеуметтік-экономикалық дамуының авторлық бағалаудың әдістемесі құрастырылды. Қазақстан Республикасы Қарағанды облысы Балқаш қаласындағы туризмді дамыту сценарийін жүзеге асыру бойынша тәжірибелік ұсыныстар жасалды. Монография материалдары экономика, туризм, қызмет көрсету білім беру бағдарламасы студенттері, магистранттары, докторанттары мен оқытушылары ғылыми және практикалық зерттеулерінде пайдалануы мүмкін.</t>
  </si>
  <si>
    <t>Байбекова М.М., Кадиров Х.Ш., Макулова А.А.</t>
  </si>
  <si>
    <t>Оқу құралында білім беру жүйесін басқарудың негізгі мəселелері қарастырылған. Сонымен қатар педагогикалық менеджменттің даму болашағы жəне қазіргі жағдайы, менеджменттің негізгі функциялары жəне оларды білім беру мекемелерінде жүзеге асыру ерекшеліктері көрсетілген. Білім сапасының педагогикалық менеджментінің негізі ретіндегі тəсілдер талданды, сапаны басқарудағы МЖМБС рөлі қарастырылды. Білім беру үрдісінің менеджері ретінде педагогтың қызметіне сипаттама берілді. Дифференциалды тапсырмалар түрлерін өңдеуде білім алушылардың білімін тереңдету үшін қолдануға болатын қосымша материалдар бөлімнің соңында берілген.Оқу құралы бакалавриат білім беру бағдарламасы бойынша педагогикалық мамандықтар бойынша оқитын жоғары білім беру мекемелерінің студенттеріне арналған. Сондай-ақ магистратура тыңдаушыларына, жүйенің практикалық жұмысшыларына да пайдалы болуы мүмкін.</t>
  </si>
  <si>
    <t>Байбекова М.М.</t>
  </si>
  <si>
    <t>Бұл оқу құралында психология ғылымының жалпы мазмұны талданады. Берілген оқу материалдары арқылы оқырман психология ғылымының қыр-сырларын ұғынады, қазіргі таңдағы соңғы тұжырымдамалар мазмұнымен танысады, жаңа терминдер мен ұғымдарды меңгеретін болады. Оқу құралының баяндалу тілі жатық, ұғынымды әрі нақты.</t>
  </si>
  <si>
    <t>Байбекова М.М., Исмаилов И., Мықтыбекқызы Г.</t>
  </si>
  <si>
    <t>Педагогикалық білім берудегі белсенді оқыту әдістері</t>
  </si>
  <si>
    <t>Оқу-әдістемелік құралда оқытудың белсенді әдістерін дамытудың негізгі кезеңдеріне ғылыми-теориялық шолу ұсынылған, олардың өзіндік ерекшеліктері, дәстүрлі оқытумен өзара байланысы ашылған. Оқытудың белсенді формалары мен әдістерін қолдана отырып сабақтарды өткізу бойынша әдістемелік әзірлемелер мен практикалық ұсыныстар ұсынылды. Педагогикалық мамандықтар бойынша оқитын жоғары білім беру мекемелерінің студенттеріне арналған.</t>
  </si>
  <si>
    <t>Тарасовская Н.Е., Баймурзина Б.Ж., Алиясова Н.Н.</t>
  </si>
  <si>
    <t>Дикорастущие растения северных регионов Казахстана – заменители овощей и салатной зелени</t>
  </si>
  <si>
    <t>Биология, пищевая промышленность</t>
  </si>
  <si>
    <t>Атлас-иллюстрированное пособие содержит сведения о нескольких десятках съедобных растений северных и северо-восточных регионов Казахстана, которые могут употребляться как заменители овощей и салатной зелени. Многие из этих растений со съедобными частями – травянистых и древесно-кустарниковых – являются обычными обитателями степных и пойменных биотопов, некоторые – пришельцы из других регионов и одичавшие культуры. В пособие приведены ботанические описания, сведения о химическом составе и пищевом применении съедобных дикорастущих растений. Издание предназначено для преподавателей и студентов профильных вузов и колледжей (естественнонаучных, технологических), любителей путешествий и экстремального туризма и просто для широкого круга любителей природы</t>
  </si>
  <si>
    <t>Тарасовская Н.Е., Тулиндинова Г.К., Шакенева Д.К.-К., Клименко М.Ю.</t>
  </si>
  <si>
    <t>Декоративные культуры северных регионов Казахстана и их экскурсионное изучение в курсе общебиологических дисциплин</t>
  </si>
  <si>
    <t>Атлас построен с оригинальными фотографиями нескольких десятков наиболее распространенных на севере Казахстана декоративных растений и краткими сведениями о каждом виде: происхождение, экологические особенности, возможности лекарственного и хозяйственного использования. Структура атласа удобна для использования в учебном процессе и предполагает стимул для дальнейшего экскурсионного изучения культурных (в том числе декоративных) растений в тех или иных регионах.Атлас предназначена для студентов естественнонаучных специальностей, учителей и учащихся, а также широкого круга любителей природы. Гиды и сотрудники туристических фирм смогут найти информацию по наиболее известным декоративным растениям региона, а также практически готовые конспекты экскурсий с интересной и захватывающей (но в то же время корректной и научно обоснованной) информацией</t>
  </si>
  <si>
    <t>Бектурганова Г.К., Байхожаева Б.У., Доненбаева В.А.</t>
  </si>
  <si>
    <t>Прикладные аспекты метрологии</t>
  </si>
  <si>
    <t>сертификация, метрология и стандартизация</t>
  </si>
  <si>
    <t>Учебное пособие дает представление о технических, правовых, организационных и научных основах обеспечения единства измерений. Большое внимание уделяется терминологии, новым единицам измерений, эталонной базе Республики Казахстан, законодательству в области обеспечения единства измерений, метрологическому обеспечению в сфере экономики. Рассматривается место метрологии в системе науки, взаимодействие с другими дисциплинами и науками. Предназначен для обучающихся высших учеебных заведений, а также инженерно-технических работников квалифицированных высших учебных заведений, в которых изучаются дисциплины сертификации, метрологии и стандартизации</t>
  </si>
  <si>
    <t>Смагулова Р.К., Толеубаева Ш.Б., Сабитов Е.Е.</t>
  </si>
  <si>
    <t>Құрылыс материалдары бойынша зертханалық және тәжірибелік жұмыстар</t>
  </si>
  <si>
    <t>Архитектура, строительство</t>
  </si>
  <si>
    <t>Оқу құралында құрылыс материалдардарының жалпы қасиеттері, тау жыныстары, қыш кірпішін сынау, құрылыстық әйнек, металл қаттылығын анықтау, гипстік байланыстырғыш заттар, ағаштың физикалық қасиеттерін анықтау, портландцемент қасиеттерін зерттеу, бетон толтырғыларының фракциялық құрамын анықтау, ауыр бетон құрамын анықтау, құрғақ құрылыс қоспалары және желімдері, полимерлі құрылыс материалдары, созылғыш мұнай таушайырының қасиеттерін анықтау және жылу оқшауландырғыш материалдары бойынша зертханалық жұмыстар жасаудың мәліметтері мен орындалу реті берілген. Оқу құралы «Құрылыс», «Сәулет», «Құрылыс материалдары, бұйымдары және конструкцияларын өндіру» мамандықтары бойынша білім алушыларға арналған</t>
  </si>
  <si>
    <t>Иманкулова Б.Б., Бакбергенова Н.Ш</t>
  </si>
  <si>
    <t>Технология гостиничного хозяйства</t>
  </si>
  <si>
    <t>Учебно-практическое пособие по курсу «Технология гостиничного хозяйства» разработано в соответствии с государственным образовательным стандартом высшего образования последнего поколения для подготовки бакалавров и магистрантов. Раскрывается суть и общее представление о функционировании гостиничного предприятия, как части сферы услуг, организационной структуре, формах и методах обслуживания, а также изучить основные технологии управления и обслуживания в гостиничных комплексах. Приведены примеры как использовать нормативно-правовую и технологическую документацию в целях защиты своих прав, прав потребителей и работодателей. После каждой лекции подобраны вопросы и задания для самостоятельного контроля знаний. Предназначено для студентов и магистрантов, а также для преподавателей - в помощь при формировании учебно-методического комплекса дисциплины «Технология гостиничного хозяйства».Авторами учебного пособия предложены следующие темы для освоения дисциплины:1) сущность организации гостиничного дела;2) становления и развитие индустрии гостеприимства;3) нормативно-правовая база гостиничного дела;4) классификация средств размещения и номерного фонда;5) организационно-управленческая структура гостинично-ресторанного комплекса;6) внутригостиничный бизнес;7) организация гостиничного дела для лиц с ограниченными возможностями здоровья;элементы корпоративной культуры в гостиничном деле.При написании учебного пособия «Технология гостиничного хозяйства» авторами преследовалась цель всесторонне представить сложнейшую отрасль народного хозяйства — организационную деятельность в гостиничном деле. Для этого исследовался, анализировался огромный источниковедческий арсенал, также привлекались собственные наблюдения по становлению, организации гостиничного дела. Курсом охвачены крупные темы по организации гостиничного дела. В учебном пособии наблюдается интеграция различных областей наук: истории, философии, управления, сервисологии, нормирования, экономики и др.</t>
  </si>
  <si>
    <t>Мухамеджанов О.З., Бейбитов М.С., Тайторина Б.А., Адам Е.</t>
  </si>
  <si>
    <t>Конституционное правосудие и защита прав человека (Республика Казахстан и Республика Узбекистан)</t>
  </si>
  <si>
    <t>Данное учебное пособие посвящено институту конституционного правосудия. В нем с учётом нового законодательства и примеров правоприменительной практики раскрываются не только теоретические основы конституционного правосудия, но и практические аспекты его осуществления. Особое внимание уделено правозащитной функции данного института, усиливающейся в связи с предоставлением права на обжалование применения нормативно-правовых актов в конкретном деле. Пособие предназначено не только для студентов, обучающихся по направлению «Юриспруденция», но также и всех читателей, интересующихся данной проблематикой.</t>
  </si>
  <si>
    <t>Қожас А. К., Толеубаева Ш.Б., Толкынбаев Т.А., Аруова Л.Б</t>
  </si>
  <si>
    <t>Монтаж сборных конструкций промышленных зданий</t>
  </si>
  <si>
    <t>В пособии привβедβены: конструктивныβе особβенности полносборных промышлβенных здβаний с жβелβезобβетонным кβаркβасом, состβав строитβельных процβессов при возвβедβении здβаний из жβелβезобβетонных конструкций, тβехнологичβескиβе схβемы производствβа рβабот, рβасчβет пβарβамβетров сβамоходных стрβеловых и бβашβенных крβанов, рβазрβаботкβа кβалькуляции трудовых зβатрβат и мβашинного врβемβени, кβалβендβарный грβафик производствβа рβабот, тβехникβа бβезопβасности при монтβажных рβаботβах.Учβебноβе пособиβе «Монтβаж сборных конструкции промышлβенных здβаний» прβеднβазнβачβено для выполнβения курсовой рβаботы по дисциплинβе «Тβехнология возвβедβения здβаний и сооружβений», Тβехнология строитβельного производствβа ІІ» для обучβающихся по ОП 6В07322 «Промышлβенноβе и грβаждβанскоβе строитβельство», 6B07329 «Рβасчβет и проβектировβаниβе здβаний и сооружβений»</t>
  </si>
  <si>
    <t>Nesipbekov Ye.N</t>
  </si>
  <si>
    <t>Theory and practice of innovation projects economic effectiveness assessment in railway secto</t>
  </si>
  <si>
    <t>Транспорт, Ж/Д</t>
  </si>
  <si>
    <t>В монографии освещены вопросы повышения экономической эффективности инновационных проектов в железнодорожной отрасли, проанализированы тенденции инновационного развития экономики Казахстана. Большое внимание уделено методам оценки экономической эффективности инновационных проектов, реализуемых в железнодорожной отрасли. Описаны методы государственного регулирования инновационной деятельности и инструменты повышения эффективности инновационных проектов в железнодорожной отрасли. Для экспертов, специалистов, работников железнодорожной отрасли, аспирантов, магистрантов и широкого круга читателей, интересующихся вопросами</t>
  </si>
  <si>
    <t>Факультеты - обозначенные в прайсе Эверо</t>
  </si>
  <si>
    <t>Механика. Авиация</t>
  </si>
  <si>
    <t>Агро. Земельные ресурсы, кадастр</t>
  </si>
  <si>
    <t>Авиация, Метеорология</t>
  </si>
  <si>
    <t>СМИ, Журфак</t>
  </si>
  <si>
    <t>Физиология. Здравоохранение</t>
  </si>
  <si>
    <t>Химия. Қоршаған орта</t>
  </si>
  <si>
    <t>Инвентарный номер</t>
  </si>
  <si>
    <t>Язык издания</t>
  </si>
  <si>
    <t>ТЕХНИКИ ФИО автора(-ов)</t>
  </si>
  <si>
    <t>Название публикации</t>
  </si>
  <si>
    <t>Кол-во стр</t>
  </si>
  <si>
    <t>Примечание</t>
  </si>
  <si>
    <t>ISBN</t>
  </si>
  <si>
    <t>Месяц внесения новинки в прайс</t>
  </si>
  <si>
    <t>@</t>
  </si>
  <si>
    <t>Путь</t>
  </si>
  <si>
    <t>4001+Шарипов, Р.Х. Декоративно- прикладное искусство. Художествен-ная обработка металла : Учебно-методический комплекс.- 1, 79 МБ.- Кокшетау: КГУ им. Ш.Уалиханова, 2014.- 131 с.</t>
  </si>
  <si>
    <t>Анонс</t>
  </si>
  <si>
    <t>апр 2018 анонс</t>
  </si>
  <si>
    <t>4008+Нурпеисова, А.М. Картография : Оқу-әдістемелік кешен.- 852 КБ.- Кокшетау: КГУ им. Ш.Уалиханова, 2014.- 56 с.</t>
  </si>
  <si>
    <t>Географические науки</t>
  </si>
  <si>
    <t>4062+Балгабаева, Р.Н. Алгоритмдер, деректер құрылымы және программалау Оқу құралы / Р.Н. Балгабаева, Г.С. Мурадилова.- 1, 74 МБ.- Көкшетау: КГУ им. Ш.Уалиханова, 2014.- 173с.</t>
  </si>
  <si>
    <t>4065+Балгабаева, Р.Н. Программалау технология-сы : Әдістемелік нұсқау .- 824 КБ.- Көкшетау: КГУ им. Ш.Уалиханова, 2014.- 60 бет.</t>
  </si>
  <si>
    <t>4067+Балгабаева, Р.Н. Алгоритмдеу және Програм-малау негіздері : Әдістеме-лік нұсқау.- 564 КБ.- Көкшетау: КГУ им. Ш.Уалиханова, 2014.- 52бет.</t>
  </si>
  <si>
    <t>55. Ж. Канагатова, Ж. Әлімбекова, К. Байедилова</t>
  </si>
  <si>
    <t>« Жетісудың табиғи қорларын оңтайлы пайдалану» учебное пособие;</t>
  </si>
  <si>
    <t>5B090100 Көлікті пайдалану және жүк қозғалысы мен тасымалдауды ұйымдастыру мамандығының студенттеріне Тасымалдау процестерін басқару және дамытуды реттеу. Көліктің арнайы түрлері пәні бойынша (Көлік процесіне қызмет көрсету модулі) курстық жобаға арналған әдістемелік нұсқаулар: ./ С. Қ. Малыбаев [и др.]; Қазақстан Республикасы білім және ғылым министрлігі, Қарағанды мемлекеттік техникалық университеті, "Өнеркәсіптік көлік" кафедрасы. - 2016</t>
  </si>
  <si>
    <t>Гульзат/Жулдыз 100</t>
  </si>
  <si>
    <t>A. Bekturganov, L. Yerkinbaeva, D. Nurmukhankyzy, G. Teleuev</t>
  </si>
  <si>
    <t>«Ekological and legal problems of ensuring energy security in the republic of Kazakhstan» монография;</t>
  </si>
  <si>
    <t>«Ekological and legal problems of ensuring energy security in the republic of Kazakhstan»</t>
  </si>
  <si>
    <t>Akhmetova D.R. English for Designers and Architects: for students of Architecture and Design specialties/ D. R. Akhmetova, A. S. Izotova, T. S. Udartseva; Ministry of education and science of republic of Kazakhstan, Karaganda state technikal university, The department of "Russian and Foreign Language". - 2015</t>
  </si>
  <si>
    <t>Baisalova G.Zh.</t>
  </si>
  <si>
    <t>Phytochemical and pharmacological studies of some plants of family Fabaceaeabaceae</t>
  </si>
  <si>
    <t>Ира/ Аселя</t>
  </si>
  <si>
    <t>Beiskhanova S.A Energy lndustry: Adopted by university academic council as a tutorial/ S.A Beiskhanova, G.P Mukasheva; Ministry of education and science of republic of Kazakhstan, Karaganda state technikal university, The department of "Russian and Foreign Language". - 2015</t>
  </si>
  <si>
    <t>C.К.Бургумбаева</t>
  </si>
  <si>
    <t>Ақпан 2019ж.</t>
  </si>
  <si>
    <t>Света100</t>
  </si>
  <si>
    <t>Кафедра «Высшая математика»</t>
  </si>
  <si>
    <t>Analytical geometry</t>
  </si>
  <si>
    <t>Қаңтар 2019ж.</t>
  </si>
  <si>
    <t>D. Nurmukhankyzy</t>
  </si>
  <si>
    <t>«Legal regulation of investment activities in the sphere of environmental protection and use of natural resources: national and international perspectives» монография;</t>
  </si>
  <si>
    <t>«Legal regulation of investment activities in the sphere of environmental protection and use of natural resources: national and international perspectives»</t>
  </si>
  <si>
    <t>Design and Production of Billets in Mechanical Engineering: for students in 5B071200 Mechanical engineering/ V. F. Makeyev [et al.]; Ministry of education and science of republic of Kazakhstan, Karaganda state technikal university, The department of "Production Equipment, Mechanical Engineering and Standardizationt". - 2015</t>
  </si>
  <si>
    <t>Dshantasowa D.D. Deutsh fur maschinenbauspezialisten: lehrmitel/ D. D. Dshantasowa, B. B. Sarkenow, L. S. Dshumanowa; Ministerium fur buldung und wissenschaft der Republik Kasachstan, Karaganda state technikal university, The department of "Russian and Foreign Language". - 2015</t>
  </si>
  <si>
    <t>Engineering Education: adopted by the university academic council as a tutorial/ D. D. Jantassova [et al.]; Karaganda state technikal university, The department of "Russian and Foreign Language". - 2015</t>
  </si>
  <si>
    <t>Jantassova D. Basic English for technical students: tutorial/ D. Jantassova, G. N. Akbayeva, A. M. Zhaxybayeva; Ministry of education and science of republic of Kazakhstan, Karaganda state technikal university, The department of "Russian and Foreign Language". - 2015</t>
  </si>
  <si>
    <t>Kassymov Umurzak Tajgalievich, Otegali Sangar Mahsutuly, Каssabekov Мahmud Ilyasovich, Kassymov Nurlan Umurzakovich.</t>
  </si>
  <si>
    <t>Design of a vehicle for vertical take-off and landing</t>
  </si>
  <si>
    <t>наурыз 2019</t>
  </si>
  <si>
    <t>«Ғарыштық техника және технология» кафедрасы</t>
  </si>
  <si>
    <t>Kopishev E.E.</t>
  </si>
  <si>
    <t>Prospects of using hydrogels in nanotechnology</t>
  </si>
  <si>
    <t>Likhachev V.V. Informatics: tutorial/ V. V. Likhachev, O. A. Kan, A. T. Zharkimbekova; Ministry of education and science of republic of Kazakhstan, Karaganda state technikal university, The department of "Information Technology and Security". - 2015</t>
  </si>
  <si>
    <t>Maslennikov V.V., Lyandau Y.V., Kalinina I.A., Meshkov V.R., Umnova M.G., Kanaev S.Z., Makysh S.B., Tolysbaev B.S.</t>
  </si>
  <si>
    <t>Business architect: Business management systems modelling</t>
  </si>
  <si>
    <t>Вика 100</t>
  </si>
  <si>
    <t>Myrzatayeva Kalbibi Rayevna, Aldai Maktagul</t>
  </si>
  <si>
    <t>«Oscillation theory of second order linear differential equations »</t>
  </si>
  <si>
    <t>Май</t>
  </si>
  <si>
    <t>Кафедра «Фундаментальная математика»</t>
  </si>
  <si>
    <t>Nurtazina K.B.</t>
  </si>
  <si>
    <t>Mathematics in Economics (12 п.л.)</t>
  </si>
  <si>
    <t>#####</t>
  </si>
  <si>
    <t>Кафедра «Математическое и компьютерное моделирование»</t>
  </si>
  <si>
    <t>Raimbekov Zh.S., Syzdykbaeva B.U.</t>
  </si>
  <si>
    <t>Development of logistics systems in Kazakhstan</t>
  </si>
  <si>
    <t>Shaimardan M. Baysalova G. Zhumabayeva G.</t>
  </si>
  <si>
    <t>Organic chemistry quizzes with answers</t>
  </si>
  <si>
    <t>Shalabayeva.B.S.</t>
  </si>
  <si>
    <t>The course of lectures Modeling the chemical-technological processes (120 стр)</t>
  </si>
  <si>
    <t>Solodovnikova I. The Java programming language: tutorial is intended for students who train on specialties 5B070300 "Information Systems" и "Computing machinery and software"/ I. Solodovnikova, E. Klyueva; Ministry of education and science of republic of Kazakhstan, Karaganda state technikal university, The department of "Information Technology and Security". - 2014</t>
  </si>
  <si>
    <t>Sulejmenowa A.Ch. Maschinenbau: Учебное пособие для студентов машиностроительных специальностей/ A. Ch. Sulejmenowa, D. D. Dshantasowa; Ministerium fur buldung und wissenschaft der Republik Kasachstan, Karaganda state technikal university, The department of "Russian and Foreign Language". - 2015</t>
  </si>
  <si>
    <t>Tulebekova Assel Serikovna Nurakov Serik Nurakovich</t>
  </si>
  <si>
    <t>Problems of harmonization of standards of the Republic of Kazakhstan and the European Union</t>
  </si>
  <si>
    <t>Март, 2019</t>
  </si>
  <si>
    <t>Архитектурно-строительный факультет. ПЗС</t>
  </si>
  <si>
    <t>The current state of technical regulation in construction</t>
  </si>
  <si>
    <t>Апрель, 2019</t>
  </si>
  <si>
    <t>UML практикум: оқу құралы ақпараттық технологиялар мамандығының студенттері мен магистранттар үшін/ Г. С. Мухашева [и др.]; Қазақстан Республикасы білім және ғылым министрлігі, Қарағанды мемлекеттік техникалық университеті. - 2014</t>
  </si>
  <si>
    <t>Вика /Аида</t>
  </si>
  <si>
    <t>Zhunusova Zhanyldyk Nygizbayevna Ibrayeva Bayan Mukushevna</t>
  </si>
  <si>
    <t>Fundamentals of bilingual lexicography</t>
  </si>
  <si>
    <t>Textbook for undergraduates</t>
  </si>
  <si>
    <t>Июнь, 2019</t>
  </si>
  <si>
    <t>Теориялық және қолданбалы лингвистика кафедрасы</t>
  </si>
  <si>
    <t>А. Алдабергеновой</t>
  </si>
  <si>
    <t>«Объектіге бағытталған программалау құралдарымен деректер қорын құру» учебное пособие;</t>
  </si>
  <si>
    <t>А. Алдабергеновой, А. Елепбергеновой</t>
  </si>
  <si>
    <t>«Интернетке программалау» оқу-әдістемелік құрал;</t>
  </si>
  <si>
    <t>А. Алдабергеновой, А. Сергазиновой</t>
  </si>
  <si>
    <t>«FLESH анимацияларды жасау» лабораториялық практикум;</t>
  </si>
  <si>
    <t>А. Алипбаевой</t>
  </si>
  <si>
    <t>«Методические рекомендации к практическим занятиям по дисциплине «History of preschool pedagogy»»;</t>
  </si>
  <si>
    <t>А. Алипбаевой, А. Галиевой</t>
  </si>
  <si>
    <t>«Professional English for special education teachers» учебно-методическое пособие;</t>
  </si>
  <si>
    <t>А. Алипбаевой, Н. Ханиной</t>
  </si>
  <si>
    <t>«Professional English for primary school teachers» учебно-методическое пособие;</t>
  </si>
  <si>
    <t>А. Байжумановой</t>
  </si>
  <si>
    <t>«Қазақстан Республикасының конституциялық құқығы»</t>
  </si>
  <si>
    <t>электронды оқу құралы</t>
  </si>
  <si>
    <t>А. Бахтауловой</t>
  </si>
  <si>
    <t>«Сравнительная анатомия высших растений» учебное пособие;</t>
  </si>
  <si>
    <t>А. Бекметовой</t>
  </si>
  <si>
    <t>«Мемлекеттік басқару теориясы» учебное пособие;</t>
  </si>
  <si>
    <t>А. Бектурганова, Л. Еркинбаевой, Д. Нурмуханқызы, Г. Телеуева</t>
  </si>
  <si>
    <t>«Эколого-правовые проблемы обеспечения энергетической безопасности в республике Казахстан» монография;</t>
  </si>
  <si>
    <t>«Эколого-правовые проблемы обеспечения энергетической безопасности в республике Казахстан»</t>
  </si>
  <si>
    <t>А. Галиевой</t>
  </si>
  <si>
    <t>«Мектеп жасына дейінгі балалардың тілін дамыту әдістемесі» учебно-методическое пособие;</t>
  </si>
  <si>
    <t>А. Курманбаева</t>
  </si>
  <si>
    <t>«Жоғары мектепте оқу үдерісін ұйымдастырудың ғылыми негіздері» оқу әдістемелік құрал;</t>
  </si>
  <si>
    <t>«Жоғары кәсіптік білім беру теориясы мен практикасы» оқу әдістемелік құрал;</t>
  </si>
  <si>
    <t>« Кәсіптік оқыту әдістемесі» оқу әдістемелік құрал;</t>
  </si>
  <si>
    <t>А. Қ. Бекболғанова, А. М. Адамбеков</t>
  </si>
  <si>
    <t>Білім берудегі ақпараттық технология</t>
  </si>
  <si>
    <t>125бет.</t>
  </si>
  <si>
    <t>Талдыкорган ЖГУ им.Жансугурова</t>
  </si>
  <si>
    <t>А. Қасабек, К. Аликеновой</t>
  </si>
  <si>
    <t>«Қазіргі ғылым дамуының философиялық ерекшеліктері»</t>
  </si>
  <si>
    <t>А. Маусумбаевой</t>
  </si>
  <si>
    <t>«Омыртқалылар зоологиясы пәнінің зертханалық жұмыстарына арналған әдістемелік құрал»;</t>
  </si>
  <si>
    <t>«Методические указания к проведению лабораторных работ по зоологии позвоночных»;</t>
  </si>
  <si>
    <t>А. Маусумбаевой «Методические указания к проведению лабораторных работ по зоологии беспозвоночных»;</t>
  </si>
  <si>
    <t>А. Нугусовой, А. Стамбековой, К. Стамбекова.</t>
  </si>
  <si>
    <t>«Дамуында ауыткуы бар балаларды еңбекке баулу»</t>
  </si>
  <si>
    <t>А. Нугусовой, С. Слямжановой</t>
  </si>
  <si>
    <t>«Жоғары мектепте математикалық пәндерді оқытуда болашақ мұғалімдердің кәсіби құзыреттілігін қалыптастыру» оқу-әдістемелік құрал;</t>
  </si>
  <si>
    <t>А. Оразбаевой</t>
  </si>
  <si>
    <t>«Үшөлшемді модельдеу негіздері» пәнінен лабораториялық практикум» учебно-методическое пособие;</t>
  </si>
  <si>
    <t>«3D графика негіздері» оқу-әдістемелік құрал;</t>
  </si>
  <si>
    <t>А. Рахимовой</t>
  </si>
  <si>
    <t>«Адам интеллектісі дамуының лингвистикалық аспектілері» монография;</t>
  </si>
  <si>
    <t>А. Рахымбекова</t>
  </si>
  <si>
    <t>«Арнайы пәндерді оқыту мәселелері»</t>
  </si>
  <si>
    <t>«Супериониктің көмегімен кристалл алу тәсілдері» оқұ құралы;</t>
  </si>
  <si>
    <t>А. Садыровой</t>
  </si>
  <si>
    <t>«Қазақ әдебиеті мен антика әдебиетін салыстыра оқыту» оқу құралы;</t>
  </si>
  <si>
    <t>А. Таурбековой, Г.Шатырбаевой</t>
  </si>
  <si>
    <t>«Бастауыш мектепте көрнекілерді қолдану»</t>
  </si>
  <si>
    <t>А. Шалтабаева, Ж. Жиембаева, А. Елепбергеновой</t>
  </si>
  <si>
    <t>«Компьютер жүйелерінің сәулеті» учебное пособие;</t>
  </si>
  <si>
    <t>А.А.Корнилова</t>
  </si>
  <si>
    <t>Методические указания по итоговой государственной аттестации обучающихся специальности 5В042000 - Архитектура</t>
  </si>
  <si>
    <t>Методические указания по итоговой аттестации обучающихся специальности 5В042100 - Дизайн</t>
  </si>
  <si>
    <t>А.А.Корнилова Л.А.Антончева</t>
  </si>
  <si>
    <t>Методические указания по выполнению дипломного проекта специальности 5В042000 – Архитектура, специализация «Жилые и общественные здания»</t>
  </si>
  <si>
    <t>Методические указания по дипломному проектированию специальности 5В042100 – Дизайн, специализация «Архитектурный дизайн»</t>
  </si>
  <si>
    <t>А.А.Тлеуова И.А.Пястолова А.Н.Бабко</t>
  </si>
  <si>
    <t>МУ к производственной технологичес-кой практике для специальности 5В081200 - Энергообеспечение с.х.</t>
  </si>
  <si>
    <t>А.Б.Күлекешова</t>
  </si>
  <si>
    <t>Есеп және аудит мамандығы студенттеріне арналған «Басқару есебі» пәні бойынша ОӘК</t>
  </si>
  <si>
    <t>А.В.Эбель Е.И.Эбель</t>
  </si>
  <si>
    <t>Учебник «Лесопользование»</t>
  </si>
  <si>
    <t>А.Жубанышева Г. Таугынбаева</t>
  </si>
  <si>
    <t>Ықтималдықтар теориясы</t>
  </si>
  <si>
    <t>Ақпан</t>
  </si>
  <si>
    <t>А.И.Газизова Л.М.Мурзабекова</t>
  </si>
  <si>
    <t>УМКД «Возрастная физиология с основами школьной гигиены» для специальности 5В012000 -Профессиональное обучение</t>
  </si>
  <si>
    <t>А.І.Ғазизова Ә.С.Бекенова</t>
  </si>
  <si>
    <t>«Жасқа сай физиологиясы және мектеп гигиенасы» пәні бойынша 5В012000 -Кәсіптік білім мамандығына арналған ОӘК</t>
  </si>
  <si>
    <t>А.К.Тулеева Б.Жексенбай Ш.Б.Сейтжанова</t>
  </si>
  <si>
    <t>5В080800 - Топырақтану және агрохимия мамандығының студенттері-не арналған «Өсімдіктердің зиянкестері мен аурулары» пәнінен ОӘК</t>
  </si>
  <si>
    <t>А.О.Байарыстанов Д.Т.Матин</t>
  </si>
  <si>
    <t>Шек және туынды теориясы мен есептері</t>
  </si>
  <si>
    <t>Маусым 2019ж.</t>
  </si>
  <si>
    <t>А.О.Байарыстанов Ж.М.Идирисов</t>
  </si>
  <si>
    <t>Сызықтық алгебра және аналитикалық геометрия теориясы мен есептер жинағы</t>
  </si>
  <si>
    <t>Электронды оқулық</t>
  </si>
  <si>
    <t>А.О.Сейфуллина</t>
  </si>
  <si>
    <t>УМКД «Computer Science»</t>
  </si>
  <si>
    <t>А.С.Омарбекова М.О.Алдашова</t>
  </si>
  <si>
    <t>«CACHE деректер қорын басқару жүйесі» атты оқу құралы</t>
  </si>
  <si>
    <t>Учебное пособие «Программирование на JAVA»</t>
  </si>
  <si>
    <t>А.С.Омарбекова М.О.Алдашова А.А.Найзағараева</t>
  </si>
  <si>
    <t>«Деректер базасын әкімшелендіру» атты оқу құралы</t>
  </si>
  <si>
    <t>А.Т.Канаев, Б.Т.Жусин</t>
  </si>
  <si>
    <t>Оқу құралы «Ғылыми зерттеу негіздері»</t>
  </si>
  <si>
    <t>Абаева К.Г Серикбаева А.Т</t>
  </si>
  <si>
    <t>Марал шаруашылығы</t>
  </si>
  <si>
    <t>Гульзат/Мадина апр21</t>
  </si>
  <si>
    <t>Абаева К.Т Серикбаева А.Т</t>
  </si>
  <si>
    <t>Воспроизводство сосновых насаждений по пирогенным площадям ленточных боров прииртышья</t>
  </si>
  <si>
    <t>Абдакимова М.К. Профессиональная подготовка специалистов по социальной работе : Учебное пособие / М.К.Абдакимова ; Карагандинский экономический университет Казпотребсоюза. - Караганда : КЭУК, 2014. - 172 с. Экземпляры: всего:1 - 2(1)</t>
  </si>
  <si>
    <t>Каз.</t>
  </si>
  <si>
    <t>Абдели Д. Ж., Ыскак А.С, Манканова А.Е, Мунсызбаева Д.К.</t>
  </si>
  <si>
    <t>РoнaльдЕ.Терри, Дж.БрэндонРоджерс Мұнайжәне газ кенорындарынигеруісі: ҚР БҒМ - Алматы, 2017. 450б. Перевод с англ. на каз. по плану МОН РК</t>
  </si>
  <si>
    <t>Идентификация коэффициентов уравнений для моделей распределенного типа (120 стр)</t>
  </si>
  <si>
    <t>Абдикеримова Г.И. Куланова Д.А. Тулеметова А.С.</t>
  </si>
  <si>
    <t>Учебное пособие «Экономические расчеты в электроэнергетике», 5В072800-Электроэнергетика</t>
  </si>
  <si>
    <t>ЮКГУ 243наим</t>
  </si>
  <si>
    <t>Абдильдина Г.А. Суреттің конструкциялық құрылымының негіздері: оқу құралы 5В042000 "Сәулет" және 5В042100 "Дизайн" мамандықтарының күндізгі және сырттай бөлімдерріне арналған/ Г. А. Абдильдина; Қазақстан Республикасы білім және ғылым министрлігі, Қарағанды мемлекеттік техникалық университеті, Кафедра ДАиПМ. - 2014</t>
  </si>
  <si>
    <t>Абдирашев Өмирзақ Коптилеуович Жубаниязова Куннур Куттықиякызы</t>
  </si>
  <si>
    <t>Методические указания к практическим работам по дисциплине «Спутниковые системы связи»</t>
  </si>
  <si>
    <t>ақпан 2019</t>
  </si>
  <si>
    <t>Абдрасилов</t>
  </si>
  <si>
    <t>Проектирование сборного железобетонного ригеля</t>
  </si>
  <si>
    <t>Абдрасилов Л.А</t>
  </si>
  <si>
    <t>Расчет и проектирование междуэтажного перекрытия</t>
  </si>
  <si>
    <t>Методические указание</t>
  </si>
  <si>
    <t>Абдрахманова Ж.К., Искакова А.А.</t>
  </si>
  <si>
    <t>Қазақстан Республикасының азаматтық құқығы (жалпы бөлім) пәнінен оқу-әдістемелік құралы</t>
  </si>
  <si>
    <t>Абдрахманова М.К.</t>
  </si>
  <si>
    <t>Профессионально-ориентированный иностранный язык для студентов экономистов и финансистов</t>
  </si>
  <si>
    <t>Экономика и финансы</t>
  </si>
  <si>
    <t>Оскеменг</t>
  </si>
  <si>
    <t>Абдрашева Б. Ж., Тамабаева М. К.</t>
  </si>
  <si>
    <t>Әлеуметтік жұмыстың әдісі және технологиясы</t>
  </si>
  <si>
    <t>Абдрашитова Т.А., Жумадиль А.Н.</t>
  </si>
  <si>
    <t>Архитектурная графика и макетирование</t>
  </si>
  <si>
    <t>Абдуалиева Ә.Ә</t>
  </si>
  <si>
    <t>«Сүт және сүт өнімдерін өндіру сапасы» пәнінен дәрістер жинағы, 5В080200-Мал шаруашылығы өнімдерін өндіру технологиясы</t>
  </si>
  <si>
    <t>Ира/ Аида</t>
  </si>
  <si>
    <t>Абдугулова Ж.К.</t>
  </si>
  <si>
    <t>JAVA объектілі-бағытталған бағдарламалау тілі</t>
  </si>
  <si>
    <t>Июнь</t>
  </si>
  <si>
    <t>Кафедра Системного анализа и управления</t>
  </si>
  <si>
    <t>Абдукаликова Гулнара Момыновна</t>
  </si>
  <si>
    <t>Газбенжабдықтау</t>
  </si>
  <si>
    <t>Қазан, 2019</t>
  </si>
  <si>
    <t>Абдуллина Л.И., Будникова Н.Н., Полторжицкая Г.И.</t>
  </si>
  <si>
    <t>Современные технологии эссе в образовательной парадигме ХХІ века</t>
  </si>
  <si>
    <t>5В050400 – журналистика, 5В011800- русский язык и литература</t>
  </si>
  <si>
    <t>Абдуллина Л.И., Галкина Т.В., Демченко Л.Н. Будникова Н.Н.</t>
  </si>
  <si>
    <t>Мастерство журналиста</t>
  </si>
  <si>
    <t>5В050400- Журналистика</t>
  </si>
  <si>
    <t>Абдуллина Л.И., Галкина Т.В., Сидихменова Т.И., Джиликбаева А.А</t>
  </si>
  <si>
    <t>Журналистское мастерство и речевое поведение: сборник творческих заданий</t>
  </si>
  <si>
    <t>Абдуова Б.С. Асанова Ұ.О.</t>
  </si>
  <si>
    <t>Қазақ тілі (барлық бакалавр мамандықтарының білім алушыларына арналған)</t>
  </si>
  <si>
    <t>Абдураимова Б.К.</t>
  </si>
  <si>
    <t>ноябрь</t>
  </si>
  <si>
    <t>Кафедра Вычислительной техники</t>
  </si>
  <si>
    <t>Абдыкадыров Аскар Айтмырзаевич</t>
  </si>
  <si>
    <t>Электротехниканың теориялық негіздері 1 пәні бойынша жаттығулармен есептер жинағы</t>
  </si>
  <si>
    <t>Уч.пос.</t>
  </si>
  <si>
    <t>5В071800 Электроэнергетика, 5В070200 Автоматизация и управление</t>
  </si>
  <si>
    <t>казахский</t>
  </si>
  <si>
    <t>Абдыкалыкова Р.С. Утегенова А.Е.</t>
  </si>
  <si>
    <t>Кен машиналары мен жабдықтары</t>
  </si>
  <si>
    <t>Методическое указания для практических работ</t>
  </si>
  <si>
    <t>Бақылап өлшеу аспаптары</t>
  </si>
  <si>
    <t>Абдыхалыкова Акжан Мырзакадыровна, Дукембай Гулжаннат Назымбеккызы</t>
  </si>
  <si>
    <t>Методические рекомендации по написанию магистерских диссертаций по специальности 6М011900 – «Иностранный язык: два иностранных языка»</t>
  </si>
  <si>
    <t>Январь, 2019</t>
  </si>
  <si>
    <t>Шет тілдерінің теориясы және тәжірибесі кафедрасы</t>
  </si>
  <si>
    <t>Абдыхалыкова Ж.Е.</t>
  </si>
  <si>
    <t>ЖОО-да академиялық кеңес беру</t>
  </si>
  <si>
    <t>Студенттерге академиялық қолдау көрсетудің теориясы мен технологиясы</t>
  </si>
  <si>
    <t>Абдыхалыкова Ж.Е., Шалгынбаева К.К., Сейтказы П.Б.</t>
  </si>
  <si>
    <t>Тьюторлық сүйемелдеудің технологиясы</t>
  </si>
  <si>
    <t>Абдыхалыкова Жазира Есенкелдиновна Абибулаева Айжан Будановна</t>
  </si>
  <si>
    <t>Postgraduate professional education</t>
  </si>
  <si>
    <t>ноя.19</t>
  </si>
  <si>
    <t>Кафедра «Социальной педагогики и самопознания»</t>
  </si>
  <si>
    <t>Рус.</t>
  </si>
  <si>
    <t>Абенова М.Х. Газливаева Л.В.</t>
  </si>
  <si>
    <t>Бух учёт в строительстве</t>
  </si>
  <si>
    <t>5В050800</t>
  </si>
  <si>
    <t>Абенова М.Х. Кошкарова А.С. Мыржакыпова С.Т.</t>
  </si>
  <si>
    <t>Практикум по МСФО</t>
  </si>
  <si>
    <t>5В050800, 5В050600 УиА</t>
  </si>
  <si>
    <t>Казахский, английский, русский</t>
  </si>
  <si>
    <t>Абетов А.Е. (профессор), Борисенко Г.Т. (ассоц.профессор), Байгазиева Г.Т. (тьютор)</t>
  </si>
  <si>
    <t>Англо-Русско-Казахский толковый словарь каротажных терминов</t>
  </si>
  <si>
    <t>Справочная литература</t>
  </si>
  <si>
    <t>Геология и разведка, Геофиз.методы поисков и разведки, геология и разв</t>
  </si>
  <si>
    <t>Абетова З.Т.</t>
  </si>
  <si>
    <t>Интерактивные технологии в преподавании социологических дисциплин</t>
  </si>
  <si>
    <t>Карта города Астана: дизайн социологического исследования</t>
  </si>
  <si>
    <t>Теории этничности</t>
  </si>
  <si>
    <t>«Регионы Казахстана: ребрендинг территорий»</t>
  </si>
  <si>
    <t>Жапония халқы мен мәдениеті</t>
  </si>
  <si>
    <t>Июнь 2019 г.</t>
  </si>
  <si>
    <t>Востоковедения</t>
  </si>
  <si>
    <t>Абжаппарова Б.Ж. Даркенов Қ.Ғ.</t>
  </si>
  <si>
    <t>Корея тарихы: ежелгі және орта ғасырларда.</t>
  </si>
  <si>
    <t>Электрондық оқулық</t>
  </si>
  <si>
    <t>Абилдаева Р.А. Дауылбай А.А. Айткулова Р.Э. Сарыпбекова Н.К.</t>
  </si>
  <si>
    <t>Оқу құралы «Фотобиология», 5В070100-Биотехнология</t>
  </si>
  <si>
    <t>Абилмажина А.М.</t>
  </si>
  <si>
    <t>5В030100 –Юриспруденция</t>
  </si>
  <si>
    <t>Абилов А.Ж., Ходжиков А.В., Яскевич В.В.</t>
  </si>
  <si>
    <t>Методические указания по выполнению диплом-ного проекта для студентов специальности 5В042000-Архитектура)</t>
  </si>
  <si>
    <t>Методичес-кие указания</t>
  </si>
  <si>
    <t>5В042000-Архитектура</t>
  </si>
  <si>
    <t>Абилова А.Б., Жангожина Г.М., Жетписбаева, Б.А. Андреева О.А., Кондакова Т.В.</t>
  </si>
  <si>
    <t>Русско-казахско-англо-немецкий терминологическии словарь-справочник по физической географии</t>
  </si>
  <si>
    <t>Абильгазин Б.И. IG 1208 "Инженерлік графика" пәні бойынша (IGH19 "Инженерлік графика" модулі) практикалық (семинарлық) сабақтарды орындауға арналған: әдістемелік нұсқаулар 5B074500 "Көлік құрылысы" мамандығының студенттеріне арналған/ Б. И. Абильгазин, А. О. Қасылқасова, Г. Ж. Рақымбаева; Қазақстан Республикасы білім және ғылым министрлігі, Қарағанды мемлекеттік техникалық университеті, "Дәнекерлеу және құю өндірісі" кафедрасы. - 2015</t>
  </si>
  <si>
    <t>Абильгазин Б.И. IG(I) 1203 "Инженерлік графика I" пәні бойынша (IG(I) 14 "Инженерлік графика" I модулі) практикалық (семинарлық) сабақтарды орындауға арналған: әдістемелік нұсқаулар 5В072900-"Құрылыс" мамандығының күндізгі оқу бөліміндегі студенттеріне арналған/ Б. И. Абильгазин, А. О. Қасылқасова, Г. Ж. Рақымбаева; Қазақстан Республикасы білім және ғылым министрлігі, Қарағанды мемлекеттік техникалық университеті, "Дәнекерлеу және құю өндірісі" кафедрасы. - 2015</t>
  </si>
  <si>
    <t>Абильгазин Б.И. Методические указания к практическим (семинарским) занятиям по дисциплине "Инженерная графика I". Модуль IG (I) 14 "Инженерная графика I" : методические указания для студентов специальностей: 5В042000-"Архитектура", 5В042100-"Дизайн"/ Б. И. Абильгазин, А. О. Касылкасова, Г. Ж. Рахымбаева; М-во образования и науки РК, Карагандинский государственный технический университет, Кафедра "Сварочное и литейное производство". - 2015</t>
  </si>
  <si>
    <t>Абильгазин Б.И. Методические указания к практическим (семинарским) занятиям по дисциплине "Инженерная графика I". Модуль IG (I) 14 "Инженерная графика I": для студентов специальности 5В072900 "Строительство"/ Б. И. Абильгазин, А. О. Касылкасова, Г. Ж. Рахымбаева; М-во образования и науки РК, Карагандинский государственный технический университет, Кафедра "Сварочное и литейное производство". - 2015</t>
  </si>
  <si>
    <t>Абильгазин Б.И. Методические указания к практическим (семинарским) занятиям по дисциплине "Инженерная графика I": методические указания для студентов специальности 5В073000 "Производство строительных материалов, изделий и конструкций"/ Б. И. Абильгазин, А. О. Касылкасова, Г. Ж. Рахымбаева; М-во образования и науки РК, Карагандинский государственный технический университет, Кафедра "Сварочное и литейное производство". - 2015</t>
  </si>
  <si>
    <t>Абильгазин Б.И. Методические указания к практическим (семинарским) занятиям по дисциплине "Инженерная графика". Модуль IGH19 "Инженерная графика": для студентов специальности: 5В074500 "Транспортное строительство"/ Б. И. Абильгазин, А. О. Касылкасова, Г. Ж. Рахымбаева; М-во образования и науки РК, Карагандинский государственный технический университет, Кафедра "Сварочное и литейное производство". - 2015</t>
  </si>
  <si>
    <t>Абильдина Г.А. Станк кескіндеме негіздері: оқу құралы 5В042000 "Сәулет" және 5В042100 "Дизайн" мамандықтарының күндізгі және сырткы бөлімдеріне арналған/ Г. А. Абильдина; Қазақстан Республикасы білім және ғылым министрлігі, Қарағанды мемлекеттік техникалық университеті, "Дизайн, сәулет және қолданбалы механика" кафедрасы. - 2014</t>
  </si>
  <si>
    <t>Абиров А.А.</t>
  </si>
  <si>
    <t>Вихревые гидроэлеваторы</t>
  </si>
  <si>
    <t>Абитаева Г.К. Укбаева Т.Д.</t>
  </si>
  <si>
    <t>Методологические подходы молекулярно – биологических характеристик внеклеточных белков молочно-кислых бактерий</t>
  </si>
  <si>
    <t>Абитиярова А.А. Примбетова С.К.</t>
  </si>
  <si>
    <t>Оқу құралы «Оқытудың интерактивті әдістері», 5В010300-Педагогика және психология</t>
  </si>
  <si>
    <t>Абитова Г.А.</t>
  </si>
  <si>
    <t>Elements and devices of automatics</t>
  </si>
  <si>
    <t>Абишева М. .</t>
  </si>
  <si>
    <t>Ирантануға кіріспе</t>
  </si>
  <si>
    <t>Декабрь 2019 г.</t>
  </si>
  <si>
    <t>Абишева М.Б.</t>
  </si>
  <si>
    <t>«Қазақстанның экологиялық мәселелері» пәнінен дәрістер жинағы (анг), 5В011300-Биология</t>
  </si>
  <si>
    <t>Абсеитов Е.Т., Байхожаева Б.У., Айтлесов К.К.</t>
  </si>
  <si>
    <t>Тауарларды таңбалау және орау</t>
  </si>
  <si>
    <t>Кафедра « Стандартизация и сертификация»</t>
  </si>
  <si>
    <t>Абсеитов Е.Т., Байхожаева Б.У., Фалеев М.Д.</t>
  </si>
  <si>
    <t>Упаковка и маркировка товаров</t>
  </si>
  <si>
    <t>январь</t>
  </si>
  <si>
    <t>Абуова А.Т.</t>
  </si>
  <si>
    <t>Қазіргі түрік тілінің фонетикасы</t>
  </si>
  <si>
    <t>Тюркологии</t>
  </si>
  <si>
    <t>Абусева А.З.</t>
  </si>
  <si>
    <t>«Теория и методика исполнения историко-бытового танца I» 5В040900 – «Хореография» Учебное пособие</t>
  </si>
  <si>
    <t>Абусеева А.З. Мырзаев С.А.</t>
  </si>
  <si>
    <t>Учебное пособие «Методика преподования спортивно-бального танца І-ІҮ», 5В040900-Хореография</t>
  </si>
  <si>
    <t>Абуталипова Ш.У.</t>
  </si>
  <si>
    <t>Өріс кеңейімдері және конструктивтілік</t>
  </si>
  <si>
    <t>Абылаева А.М.</t>
  </si>
  <si>
    <t>Бөлшек ретті интегралдық операторлар</t>
  </si>
  <si>
    <t>Октябрь</t>
  </si>
  <si>
    <t>Абылайханова Т.А. Байгужинова А.Ж.</t>
  </si>
  <si>
    <t>Тәуекел менеджмент</t>
  </si>
  <si>
    <t>5В050700-Менеджмент</t>
  </si>
  <si>
    <t>Абылкалыкова Р.Б. Ерболатулы Д. Квеглис Л.И.,</t>
  </si>
  <si>
    <t>Русско-казахско-английский словарь</t>
  </si>
  <si>
    <t>5В060400 – «Физика» 5В071000 – «Материаловедение и технология новых материалов»</t>
  </si>
  <si>
    <t>Абылкалыкова Р.Б., Бектасова Г.С.</t>
  </si>
  <si>
    <t>Курс лекций по современной ядерной физике и физике нейтрино</t>
  </si>
  <si>
    <t>5В060500 - Ядерная физика</t>
  </si>
  <si>
    <t>Курс лекций по ядерной безопасности и технологии хранения ядерных отходов</t>
  </si>
  <si>
    <t>Абылкалыкова Р.Б., Мұқтанова Н</t>
  </si>
  <si>
    <t>Курс лекций по физике наноструктур</t>
  </si>
  <si>
    <t>5В071000 – Материаловедение и технология новых материалов</t>
  </si>
  <si>
    <t>Абылкасова Г.Е., Саликеева Л.А.</t>
  </si>
  <si>
    <t>5В060700-Биология</t>
  </si>
  <si>
    <t>Авдеев Л.А. Интегрированная АСУ "Безопасность" угольной шахты: учебное пособие предназначен для магистрантов и докторантов/ Л. А. Авдеев; М-во образования и науки Республики Казахстан, Карагандинский государственный технический университет. Кафедра АПП. - 2014</t>
  </si>
  <si>
    <t>Авдеев Л.А. Искробезопасные датчики шахтного аэрогазового контроля: учебное пособие предназначен для студентов, магистрантов и докторантов / Л. А. Авдеев; М-во образования и науки Республики Казахстан, Карагандинский государственный технический университет. Кафедра АПП. - 2014</t>
  </si>
  <si>
    <t>Авдеев Л.А. Эксплуатация автоматизированных систем в угольных шахтах: учебное пособие предназначено для студентов, магистрантов и докторантов специальностей "Автоматизация и управление" и "Электротехника"/ Л. А. Авдеев; М-во образования и науки Республики Казахстан, Карагандинский государственный технический университет, Кафедра "Автоматизация производственных процессов". - 2014</t>
  </si>
  <si>
    <t>Авдонин В.В.</t>
  </si>
  <si>
    <t>«Методика преподавания русской литературы» 5В020500 – Филология, 5В011800 – Русский язык и литература Учебное пособие</t>
  </si>
  <si>
    <t>Автомобильдер: оқу құралы 5В071300 "Көлік, көлік техникасы және технологиялар", 5В090100 "Көлікті пайдалану және жүк қозғалысы мен тасымалдауды ұйымдастыру" мамандықтарының студенттеріне арналған/ Н. Ә. Әубәкіров [и др.].; Қазақстан Республикасы білім және ғылым министрлігі, Қарағанды мемлекеттік техникалық университеті, Кафедра ТТЛС. - 2014</t>
  </si>
  <si>
    <t>Автопроектирование горных машин в 3D: проектно-модельный подход: учебное пособие для студентов, магистрантов/ К. М. Бейсембаев [и др.]; М-во образования и науки РК, Карагандинский государственный технический университет, Кафедра "Технологическое оборудование, машиностроение и стандартизация". - 2016</t>
  </si>
  <si>
    <t>Агманова А.Е., Асмагамбетова Б.М. и др.</t>
  </si>
  <si>
    <t>Межкультурная и языковая адаптация студентов репатриантов-казахов к реальности Республики Казахстан</t>
  </si>
  <si>
    <t>Агманова А.Е., Журавлева Е.А. и др.</t>
  </si>
  <si>
    <t>Языковое сознание казахстанских этносов</t>
  </si>
  <si>
    <t>Агрохимия</t>
  </si>
  <si>
    <t>3 3161+Бекимова, Г.Б. Ауыл шаруашылық мелиорациясы. Пәннің оқу-әдістемелік жинағы. Агрономия мамандығы бойынша. Көкшетау, 2015. - 133 бет. ОӘК</t>
  </si>
  <si>
    <t>Кокшетау 589 наим</t>
  </si>
  <si>
    <t>3162+Бекимова, Г.Б. Ауыл шаруашылық өсімдіктерінің биотехнологиясы.Пәннің оқу-әдістемелік жинағы. Агрономия мамандығы бойынша. Көкшетау, 2015. - 133 бет. 2,48 МБ ОӘК</t>
  </si>
  <si>
    <t>3163+Бекимова Г.Б. Ауыл шаруашылық ғылыми зерт-теу негіздері./Пәннің оқу-әдістемелік жинағы. Агро-номия мамандығы бойын-ша. Көкшетау, 2015. - 133 бет. 2,36 МБ ОӘК</t>
  </si>
  <si>
    <t>3166+Габдулина, А.И.. УМК по дисцип "Биотехно-логия сельско-хозяйствен-ных растений" Агрономия. Кокшетау.. Изд-во КГУ им. Ш.Уалиханова. Кокшетау, 2015. - 100 с. 1,35 МБ</t>
  </si>
  <si>
    <t>3168+Габдулина, А.И.. УМКпо дисциплине "Сельскохозяйственная мелиорация"Агрономия. Кокшетау. . Изд-во КГУ им.Ш.Уалиханова. Кокшетау, 2015. - 142 с. 1,87 МБ</t>
  </si>
  <si>
    <t>3204+Сейдалина, К.Х. Агрохимия. УМКД по специальности - " Агроно-мия" - "Почвоведение и агрохимия" КОккшетау. КГУ,2015-324с 14,9 МБ</t>
  </si>
  <si>
    <t>3167+Габдулина, А.И. УМК по дисц "Плодоовощевод-ство" Агрономия. Кокшетау. Изд-во КГУ им. Ш.Уалиханова,2015-132 с 2,18 МБ</t>
  </si>
  <si>
    <t>Ағыбетова Р.Е.</t>
  </si>
  <si>
    <t>Туристік қызмет нарығы</t>
  </si>
  <si>
    <t>Агыбетова Рина Есимовна</t>
  </si>
  <si>
    <t>Туристік қызмет көрсету нарығы: әлеуметтік және экономикалық аспектілер</t>
  </si>
  <si>
    <t>апрель</t>
  </si>
  <si>
    <t>Туризмнің тұрақты дамуы</t>
  </si>
  <si>
    <t>май</t>
  </si>
  <si>
    <t>Адаева Г.А.</t>
  </si>
  <si>
    <t>Қазақ қызы идеясы</t>
  </si>
  <si>
    <t>History and science philosophy.</t>
  </si>
  <si>
    <t>Адай Секенұлы</t>
  </si>
  <si>
    <t>Гид-экскурсовод негіздері</t>
  </si>
  <si>
    <t>Қазақстандағы аграрлық туризмді ұйымдастырудың әдістемелік-теориялық негіздері</t>
  </si>
  <si>
    <t>Қазақтың ұлттық-мәдени туризмін ашу және дамытудың жаңа бағыттары</t>
  </si>
  <si>
    <t>Қытай экономикасы дамуының жолы</t>
  </si>
  <si>
    <t>Адамов А.А, Жусупова Д.С, Ракишева Д.С, Азимова Д.Н.</t>
  </si>
  <si>
    <t>Есептеу әдістерінің теориясы</t>
  </si>
  <si>
    <t>Адамов А.А., Аканова К.М.</t>
  </si>
  <si>
    <t>Статистикалық талдаудың элементтері (5 п.л.)</t>
  </si>
  <si>
    <t>Адамова А.Д. Глазырина Н.С. Жартыбаева М.Г.</t>
  </si>
  <si>
    <t>Системы распознавания образов</t>
  </si>
  <si>
    <t>Адизбаева Д.Ж., Шойбекова А.Ж., Скабаева Г.Н.</t>
  </si>
  <si>
    <t>Адильбаева В.С Альберти И.В.</t>
  </si>
  <si>
    <t>Практикум по деловому немецкому языку</t>
  </si>
  <si>
    <t>Адильбекова Куралай Куралсыновна, Ахметова К.С., Тапенова А. О., Байкежина К.А., Жолдасова Л.М., Косжанов А.С. Анонс</t>
  </si>
  <si>
    <t>Қазтұтыну одағы Қарағанды экономикалық университеті 87212441625-188, 87004908992 - к сентябрб 2016г</t>
  </si>
  <si>
    <t>Адильбектеги Г.А.</t>
  </si>
  <si>
    <t>2019 Июнь</t>
  </si>
  <si>
    <t>Инжиниринга и управления в области охраны окружающей среды</t>
  </si>
  <si>
    <t>Адыльбекова А.Б.</t>
  </si>
  <si>
    <t>Основы медицинской подготовки</t>
  </si>
  <si>
    <t>5В010400 – Начальная военная подготовка</t>
  </si>
  <si>
    <t>Ажмухамедова Асем Аскаровна</t>
  </si>
  <si>
    <t>Методическое указание по написанию курсовой работы по дисциплине банковские операции для студентов специальности Финансы</t>
  </si>
  <si>
    <t>Методическое указание</t>
  </si>
  <si>
    <t>февраль</t>
  </si>
  <si>
    <t>Азатбек Т.А.</t>
  </si>
  <si>
    <t>Государственно-частное партнерство</t>
  </si>
  <si>
    <t>Азатбек Толкын</t>
  </si>
  <si>
    <t>Кафедра «Экономика и предпринимательство»</t>
  </si>
  <si>
    <t>Самозанятость в Казахстане: проблемы и перспективы развития</t>
  </si>
  <si>
    <t>июнь</t>
  </si>
  <si>
    <t>Азмуханова А.М.</t>
  </si>
  <si>
    <t>Халықаралық қатынастарды зерттеу əдістерінің негіздері (каз.)</t>
  </si>
  <si>
    <t>Февраль 2019 г.</t>
  </si>
  <si>
    <t>Азмуханова А.М., Камалджанова Т.А., Джумадилова Г.М.</t>
  </si>
  <si>
    <t>Геосаясат және геоэкономика (қаз)</t>
  </si>
  <si>
    <t>Июль, 2019</t>
  </si>
  <si>
    <t>Экономика финансового посредничества</t>
  </si>
  <si>
    <t>Айдаров Т.А.</t>
  </si>
  <si>
    <t>Агроөнеркәсіптік кешенді басқару: 5В050700- Менеджмент маманд. студ. үшін оқу құралы</t>
  </si>
  <si>
    <t>Айдарханова Г.С.</t>
  </si>
  <si>
    <t>«Экологические аспекты безопасности в энергетике»</t>
  </si>
  <si>
    <t>Айкинбаева Г.К Құнанбаева А.Ж.</t>
  </si>
  <si>
    <t>«Жалпы және әлеуметтік психология»</t>
  </si>
  <si>
    <t>Айкозова Л.Д.</t>
  </si>
  <si>
    <t>«Биохимия негіздері және ББЗ синтезі» пәнінен тест жинағы (анг), 5В060600-Химия</t>
  </si>
  <si>
    <t>«Зерттеудің физикалық әдістері» пәнінен дәрістер жинағы (анг), 5В060600-Химия</t>
  </si>
  <si>
    <t>«Радиациялық экология және ТБТК НС» пәнінен зертханалық сабақтарға арналған ӘН (анг), 5В060600-Химия</t>
  </si>
  <si>
    <t>Айқынбаева Г.К Рыскулова М.М</t>
  </si>
  <si>
    <t>Психология одаренных детей</t>
  </si>
  <si>
    <t>Айқынбаева Г.К Рыскулова М.М. Кунанбаева А.Ж Умирзакова А.М Телегенова Г.Т</t>
  </si>
  <si>
    <t>Психология пәні бойынша қазақша-орысша, орысша-қазақша сөздік</t>
  </si>
  <si>
    <t>Айқынбаева Г.Қ</t>
  </si>
  <si>
    <t>Психологиялық тренингтер жинағы</t>
  </si>
  <si>
    <t>Айқынбаева Г.Қ Байжұманова Б.Ш</t>
  </si>
  <si>
    <t>Мектептегі психологиялық қызмет</t>
  </si>
  <si>
    <t>Айнабеков А.Т.</t>
  </si>
  <si>
    <t>"Кескіндеме" пәніне арналған оқу құралы: 5В042000 - "Сәулет" маман. студенттері үшін</t>
  </si>
  <si>
    <t>Айнабеков А.Т. Молдабаев М.М. Жетписбаева Б.У.</t>
  </si>
  <si>
    <t>Учебное пособие «Компьютерное моделирование», 5В042000-Саулет</t>
  </si>
  <si>
    <t>Айпанов Ш.А. 
  Тюлепбердинова Г.А.
  Оралбекова Ж.О.</t>
  </si>
  <si>
    <t>Интернет ортасында бағдарламалау</t>
  </si>
  <si>
    <t>Алматы технологиялық университеті</t>
  </si>
  <si>
    <t>Айтбаев А.Б. Дусбаева М.Р.</t>
  </si>
  <si>
    <t>Современные информационные, коммуникационные и цифровые технологии в археологии</t>
  </si>
  <si>
    <t>2019 г. апрель</t>
  </si>
  <si>
    <t>Археологии и этнологии</t>
  </si>
  <si>
    <t>Айтбаева А. Шиналиева А.Ж. /Aytbaeva A. Shinalieva A.Zh.</t>
  </si>
  <si>
    <t>«Тамақ өндірісі технологиясының негіздері» 5В072700- Азық-түлік өнімдерінің технологиясы</t>
  </si>
  <si>
    <t>«Тамақ өндірісі технологиясының негіздері» 5В072700- Азық-түлік өнімдерінің технологиясы англ</t>
  </si>
  <si>
    <t>Айтжанов А.Т., Бабланов Т.К. и др.</t>
  </si>
  <si>
    <t>Бизнес-навигатор. Краткий терминологический словарь по дисциплине «Основы предпринимательства» (каз., рус.)</t>
  </si>
  <si>
    <t>Краткий терминологический словарь (каз., рус.)</t>
  </si>
  <si>
    <t>Айтжанова Г.Т. Каракпаева С.К.</t>
  </si>
  <si>
    <t>Оқу-әдістемелік құралы «Жеке тұлға психокоррециясы», 5В010300- Педагогика және психология</t>
  </si>
  <si>
    <t>Айтқожа Ж.Ж.</t>
  </si>
  <si>
    <t>Алгоритмдер, деректер құрылымы және программалау</t>
  </si>
  <si>
    <t>Айтмагамбетова М.Б., Сакипов К.Е., Өмірбаева А.Ө.</t>
  </si>
  <si>
    <t>"Бу қазандығының жылулық есебі" "Қазандық қондырғылар мен бугенераторлары" пәні бойынша курстық жұмыстарды орындау бойынша әдістемелік нұсқаулықтар</t>
  </si>
  <si>
    <t>ж</t>
  </si>
  <si>
    <t>Кафедра «Теплоэнергетика»</t>
  </si>
  <si>
    <t>Айтмамбетов Ф. У.</t>
  </si>
  <si>
    <t>Развитие профессиональной речи студентов спец. "Информационные системы", "Вычислительная техника и программное обеспечение", "Автоматизации и управление" (сборник научных текстов, статей): учебное пособие / [и др.].</t>
  </si>
  <si>
    <t>Айтуғанов А. Р. үрметов И.Қ. Анонс</t>
  </si>
  <si>
    <t>Әскери психология және әскери педогогика</t>
  </si>
  <si>
    <t>А.Яссауи атындағы халықаралық Қазақ-түрік университеті</t>
  </si>
  <si>
    <t>Айтымбетова А.Н /Aytymbetova A.N</t>
  </si>
  <si>
    <t>5В050900 «Қаржы» мамандығының студенттері үшін «Қаржы» пәні бойынша конспекты лекций англ</t>
  </si>
  <si>
    <t>Айтышева А.М.</t>
  </si>
  <si>
    <t>Психологиялық кеңес беру негіздері</t>
  </si>
  <si>
    <t>Тұлға аралық қатынастар психологиясы</t>
  </si>
  <si>
    <t>Акашев Б.Т.</t>
  </si>
  <si>
    <t>Техника и технология добычи нефти</t>
  </si>
  <si>
    <t>метод.указание</t>
  </si>
  <si>
    <t>5В070800 «Нефтегазовое дело»</t>
  </si>
  <si>
    <t>Акимбекова Б.Б. Сусыздандыру, шаңнан қорғау және қоршаған ортаны қорғау: оқу құралы студенттерге арналған/ Б. Б. Акимбекова; Қазақстан Республикасы білім және ғылым министрлігі, Қарағанды мемлекеттік техникалық университеті, "Өндірістік экология және химия" кафедрасы. - 2016</t>
  </si>
  <si>
    <t>Акимбекова Н.Н. Влияние аэродинамических параметров вентиляционных выработок и трубопроводов на повышение безопасности работ промышленных предприятий: монография для студентов, магистрантов и докторантов/ Н. Н. Акимбекова; М-во образования и науки РК, Карагандинский государственный технический университет, Кафедра "Рудничная аэрология и охрана труда". - 2016</t>
  </si>
  <si>
    <t>Акимбекова Н.Н. Пожарная безопасность: учебное пособие для студентов и магистрантов/ Н. Н. Акимбекова; М-во образования и науки РК, Карагандинский государственный технический университет, Кафедра "Рудничная аэрология и охрана труда". - 2016</t>
  </si>
  <si>
    <t>Акимова Бибигуль Жармухаметовна</t>
  </si>
  <si>
    <t>Финансовый учет II</t>
  </si>
  <si>
    <t>Кафедра «Учет и анализ»</t>
  </si>
  <si>
    <t>Акмаганбетова А.С.</t>
  </si>
  <si>
    <t>Учебное пособие для выполнения практических занятий и самостоятельной работы</t>
  </si>
  <si>
    <t>Акпарова А.Ю.</t>
  </si>
  <si>
    <t>Медициналық генетика.</t>
  </si>
  <si>
    <t>Медициналық генетика негіздері</t>
  </si>
  <si>
    <t>Общей биологии и геномики</t>
  </si>
  <si>
    <t>Актаукенова Г.С</t>
  </si>
  <si>
    <t>Математические методы в расчетах строительных конструкций</t>
  </si>
  <si>
    <t>Июнь 2019 год</t>
  </si>
  <si>
    <t>Акылбеков А.Т. Даулетбекова А.К. Карипбаев Ж.Т.</t>
  </si>
  <si>
    <t>Сцинтилляциялық материалдар</t>
  </si>
  <si>
    <t>Акылбеков А.Т. Ермекова Ж.К. Даулетбекова А.К.</t>
  </si>
  <si>
    <t>Вакуум техникасының негіздері</t>
  </si>
  <si>
    <t>Электронное учебное пособие</t>
  </si>
  <si>
    <t>Акылбеков Абдираш Тасанович Даулетбекова Алма Кабдиновна, Гиниятова Шолпан Гиниятовна Баймуханов Зейн Кайырбекович</t>
  </si>
  <si>
    <t>Трековые технологии</t>
  </si>
  <si>
    <t>Қыркүйек 2019</t>
  </si>
  <si>
    <t>«Техникалық физика» кафедрасы</t>
  </si>
  <si>
    <t>Акылбеков Абдираш Тасанович Даулетбекова Алма Кабдиновна, Гиниятова Шолпан, Сейтбаев Айбек</t>
  </si>
  <si>
    <t>Ионолюминесценция диэлектриков</t>
  </si>
  <si>
    <t>Акылов Д.О.</t>
  </si>
  <si>
    <t>Учебно-методический комплекс по ВОУД</t>
  </si>
  <si>
    <t>Ақжігіт Әлібекұлы</t>
  </si>
  <si>
    <t>Мəмлүктер билігі кезіндегі араб-түркі əдебиеті</t>
  </si>
  <si>
    <t>Октябрь 2019 г.</t>
  </si>
  <si>
    <t>Ақмағанбетова А.С.</t>
  </si>
  <si>
    <t>Онімнің сапасын басқару оқу құралы</t>
  </si>
  <si>
    <t>Ақпараттық жүйенің теориялық негіздері: оқу құралы "Есептеуіш техника және бағдарламалық қамсыздандыру" және "Ақпараттық жүйелер" мамандығының студенттеріне, теориялық автоматтандырылған ақпараттық жүйелер мәселелері қызықтыратын студенттер үшін/ Г. Д. Когай [и др.]; Қазақстан Республикасы білім және ғылым министрлігі, Қарағанды мемлекеттік техникалық университеті. - 2014</t>
  </si>
  <si>
    <t>Ақсейіт Ғ.М.</t>
  </si>
  <si>
    <t>Сапар Байжановтың публицистикасы.</t>
  </si>
  <si>
    <t>Албытова Н.П.</t>
  </si>
  <si>
    <t>Әлеуметтік педагогика кәсіби әдебі</t>
  </si>
  <si>
    <t>ЖОО оқытушысының әдебі</t>
  </si>
  <si>
    <t>Студенттерді ата-аналармен жұмыстқа дайындау</t>
  </si>
  <si>
    <t>Албытова Н.П. Сламбекова Т.С. Омарбекова А.И.</t>
  </si>
  <si>
    <t>Педагогикадан тесттік тапсырмалар жинағы</t>
  </si>
  <si>
    <t>Казах.</t>
  </si>
  <si>
    <t>Алдияров</t>
  </si>
  <si>
    <t>Электроника: есептер жинағы</t>
  </si>
  <si>
    <t>уч.пособие</t>
  </si>
  <si>
    <t>5B071600-приборостроение</t>
  </si>
  <si>
    <t>Алдияров Н.У. Базарбай Л.</t>
  </si>
  <si>
    <t>Қорек көздері</t>
  </si>
  <si>
    <t>Зертханалық жұмыстарды орындауға арналған методикалық нұсқаулық</t>
  </si>
  <si>
    <t>Рус. Каз.</t>
  </si>
  <si>
    <t>Алдияров Н.У. Бигалиева Ж.С.</t>
  </si>
  <si>
    <t>Микроэлектроника</t>
  </si>
  <si>
    <t>Метод указание</t>
  </si>
  <si>
    <t>Алексеенко Н.В., д.и.н., профессор Аубакирова Ж.С., к.и.н., доцент</t>
  </si>
  <si>
    <t>Демографическое измерение социальных процессов в современном Казахстане</t>
  </si>
  <si>
    <t>6М020300– «История»</t>
  </si>
  <si>
    <t>Алжанова /Alzhanova A.A.</t>
  </si>
  <si>
    <t>МL on implementation of diploma work for the students of speciality 5b050600 is Economy</t>
  </si>
  <si>
    <t>МУ по выполнению дипломной работы для студентов специальности 5B050600- Экономика англ</t>
  </si>
  <si>
    <t>Алибекова Б.А. Нурхалиева Д.М. и др.</t>
  </si>
  <si>
    <t>«Мемлекеттік аудит» 5В052100 «Мемлекеттік аудит» мамандығына арналған</t>
  </si>
  <si>
    <t>Алибекова Б.А. Таштанова Н.Н.</t>
  </si>
  <si>
    <t>«Основы бухгалтерского учета» для специальности 5В052100 «Государственный аудит»</t>
  </si>
  <si>
    <t>Алибекова Б.А., Нурхалиева Д.М., коллектив авторов</t>
  </si>
  <si>
    <t>Мемлекеттік аудит</t>
  </si>
  <si>
    <t>Алибекова Балшекер Ашыкбаевна, Таштанова Нуриля Нурмашевна</t>
  </si>
  <si>
    <t>март</t>
  </si>
  <si>
    <t>Государственнный аудит</t>
  </si>
  <si>
    <t>Алибекова Балшекер Ашыкбаевна, Карыбаев Ануар Акпар-Курметтиевич, Жамкеева Маххабат Кангожиевна</t>
  </si>
  <si>
    <t>Аудит соответствия</t>
  </si>
  <si>
    <t>сентябрь</t>
  </si>
  <si>
    <t>Алибекова Балшекер Ашыкбаевна,Таштанова Нуриля Нурмашевна</t>
  </si>
  <si>
    <t>Март</t>
  </si>
  <si>
    <t>Алибекова Балшикер Ашыкбаевна, Сапарбаева С.С.,Таштанова Н.Н.</t>
  </si>
  <si>
    <t>Учебник - Қаржылық есеп 1</t>
  </si>
  <si>
    <t>Алибекова Ж.Д.</t>
  </si>
  <si>
    <t>«Комплекс айнымалы функциялар теориясы» пәнінен дәрістер жинағы (анг), 5В010900-Математика</t>
  </si>
  <si>
    <t>Алибекова Ж.Д. Дүйсебаева П.С.</t>
  </si>
  <si>
    <t>«Комплекс айнымалы функциялар теориясы» пәнінен практикалық сабақтарға арналған ӘН (анг), 5В010900-Математика</t>
  </si>
  <si>
    <t>Алибекова Н.Т.</t>
  </si>
  <si>
    <t>Geoinformation system in geotechnics (на английском языке)</t>
  </si>
  <si>
    <t>Декабрь, 2019 г.</t>
  </si>
  <si>
    <t>Современные строительные технологии (на английском языке)</t>
  </si>
  <si>
    <t>Алиева Г.А</t>
  </si>
  <si>
    <t>Русский профессиональный язык: учебное пособие для студ. спец. 5В071800- Электроэнергетика, 5В071700- Теплоэнергетика</t>
  </si>
  <si>
    <t>Алиева Г.А., Машарипов С.З., Калыбекова У.У.</t>
  </si>
  <si>
    <t>Тексты по развитию научно-профессиональной речи 5В071800 «Электроэнергетика»</t>
  </si>
  <si>
    <t>Алиева С.К.</t>
  </si>
  <si>
    <t>Дипломатическая служба зарубежных государств</t>
  </si>
  <si>
    <t>Алимбекова А.К. Мурзина Г.А. Успабаева А.А.</t>
  </si>
  <si>
    <t>«Микробиология» пәнінен зертханалық сабақтарға арналған ӘН (анг), 5В080100-Агрономия</t>
  </si>
  <si>
    <t>Алимжанов М.Д., Калиев А.Б., Берсүгір М.Ә.</t>
  </si>
  <si>
    <t>Устойчивость равновесия механической системы</t>
  </si>
  <si>
    <t>Методические указания по практическим занятиям теор. механики</t>
  </si>
  <si>
    <t>Алимкулова С Б</t>
  </si>
  <si>
    <t>Библиатануға кіріспе</t>
  </si>
  <si>
    <t>Алипбаев Ж.Р.</t>
  </si>
  <si>
    <t>«Көлік логистикасы» пәнінен суденттердің өздік жұмысы және практикалық сабақтарға арналған әдістемелік нұсқау</t>
  </si>
  <si>
    <t>Кафедра «Транспорт,транспортная техника и технологии»</t>
  </si>
  <si>
    <t>Алкеев К.Н., Нуркина З.С.</t>
  </si>
  <si>
    <t>Основы материаловедения</t>
  </si>
  <si>
    <t>Алкеев Қ.Н., Нуркина З.С.</t>
  </si>
  <si>
    <t>Материалтану негіздері</t>
  </si>
  <si>
    <t>Алмажанов Е. Статистиканың жалпы теориясы : Оқулық / Е.Алмажанов. - Қарағанды : б.и., 1993. - 155 б. Экземпляры: всего:141 - 2(2), 3(135), 8(4) Аннотация: СБ</t>
  </si>
  <si>
    <t>Алмаутова А.Б. Анонс</t>
  </si>
  <si>
    <t>«Қазақ тілінің функционалды стилистикасы»</t>
  </si>
  <si>
    <t>Абылай хан атындағы ҚазХҚжӘТУ</t>
  </si>
  <si>
    <t>Алпысбаев Құныпия Қожахметұлы</t>
  </si>
  <si>
    <t>Әр жылдар ойлары</t>
  </si>
  <si>
    <t>Маусым, 2019</t>
  </si>
  <si>
    <t>Қазақ әдебиеті кафедрасы</t>
  </si>
  <si>
    <t>Тарихи ой-таным және әдіснама</t>
  </si>
  <si>
    <t>Ұлттық код бастаулары: тарихи сана мен тарихи жады</t>
  </si>
  <si>
    <t>2019 март</t>
  </si>
  <si>
    <t>Евразийских исследовании</t>
  </si>
  <si>
    <t>Алтаева Г.М. /Altaeva G.M.</t>
  </si>
  <si>
    <t>Molecular biology methodical instructions for performance of SRS in the discipline 5V011300-Biology</t>
  </si>
  <si>
    <t>«Молекулалық биология» пәнінен СӨЖ орындауға арналған әдістемелік нұсқау 5В011300-Биология англ</t>
  </si>
  <si>
    <t>Алтаева Г.М. Сыздықова М.Н /Altaeva G.M. Syzdyқova M.N</t>
  </si>
  <si>
    <t>«Қоршаған ортаны қорғау және биоалуантүрлілігі сақтау мәселелері» пәнінен СӨЖ орындауға арналған әдістемелік нұсқау 5В011300-Биология</t>
  </si>
  <si>
    <t>«Қоршаған ортаны қорғау және биоалуантүрлілігі сақтау мәселелері» пәнінен СӨЖ орындауға арналған әдістемелік нұсқау 5В011300-Биология англ</t>
  </si>
  <si>
    <t>The doctrine Malucelli on the performance of SRS 5V011300-Biology</t>
  </si>
  <si>
    <t>«Эвалюциялық ілім» СӨЖ орындауға арналған 5В011300-Биология англ</t>
  </si>
  <si>
    <t>Алтаева Г.Н.</t>
  </si>
  <si>
    <t>«Оқушылардың физиологиялық дамуы» пәнінен дәрістер жинағы (анг), білім тобына арналған</t>
  </si>
  <si>
    <t>Алтайбаева Азиза Биболовна</t>
  </si>
  <si>
    <t>Геометродинамика некоторых топологических объектов(на русском языке)</t>
  </si>
  <si>
    <t>01.05.19- 01.06.19</t>
  </si>
  <si>
    <t>«Жалпы және теориялық физика» кафедрасы</t>
  </si>
  <si>
    <t>Алтыбаев М.А.</t>
  </si>
  <si>
    <t>Химия өндірістерінің технологиялық жабдығы : оқу құралы 5В072400-"Технологиялық машиналар мен жабдықтар" студ. арналған</t>
  </si>
  <si>
    <t>Алтынбекова А.Р.</t>
  </si>
  <si>
    <t>«Сахналық киім» 5В090600 - Мәдени-тынығу жұмысы Оқу құралы</t>
  </si>
  <si>
    <t>Алшымбеков С.К.Анонс</t>
  </si>
  <si>
    <t>Экскурсиятану</t>
  </si>
  <si>
    <t>Абай атындағы Қазақ Ұлттық педагогикалық университеті</t>
  </si>
  <si>
    <t>Альжанов А.Г.</t>
  </si>
  <si>
    <t>Учебное пособие «немецкий язык»</t>
  </si>
  <si>
    <t>Альжанова Ж.У., Звягина З.А.</t>
  </si>
  <si>
    <t>«Архитектура-1» (Альбом конструкций малоэтажных зданий) 5В072900-«Строительство»</t>
  </si>
  <si>
    <t>Аманбаев Т., Мамешов Б. Анонс</t>
  </si>
  <si>
    <t>Тұтас орта механикасының негіздері</t>
  </si>
  <si>
    <t>Амандыкова С.К.</t>
  </si>
  <si>
    <t>Қазақстан Республикасының конституциялық құқығы</t>
  </si>
  <si>
    <t>Амандыкова Сауле Кошкеновна, Сәулен Нұржан</t>
  </si>
  <si>
    <t>Қазақстан Республикасының сайлау құқығы</t>
  </si>
  <si>
    <t>Ноябрь</t>
  </si>
  <si>
    <t>Кафедра «Теории и истории государства и права, конституцонного права»</t>
  </si>
  <si>
    <t>Аманжол С.Т. Анонс</t>
  </si>
  <si>
    <t>Араб тілі (А1 деңгейі)</t>
  </si>
  <si>
    <t>КазУМОиМЯ им Абылай хана</t>
  </si>
  <si>
    <t>Аманкулов Т.П.</t>
  </si>
  <si>
    <t>Физика курсы: оқу құралы</t>
  </si>
  <si>
    <t>Аманқұлов Т.П.</t>
  </si>
  <si>
    <t>Физиканы оқытудың теориясы мен практикасы : оқу құралы</t>
  </si>
  <si>
    <t>Аманова Гульнара Дюсенбаевна, Жумабекова Гаухар Жунусовна, Садиева Алтынсара Садиевна</t>
  </si>
  <si>
    <t>Аменова Ф.С.</t>
  </si>
  <si>
    <t>Численное решение разностных схем для несжимаемой жидкости</t>
  </si>
  <si>
    <t>5В010900, 5В060100, математика</t>
  </si>
  <si>
    <t>Амиров А.Ж. Операциялық жүйелер: оқу құралы 5В070300 "Ақпараттық жүйелер", 5В070400 "Есептеу техникасы және бағдарламалық қамтамассыз ету", 5В01200 ", Кәсіптік оқыту" мамандығында оқитын студенттер үшін, "Операциялық жүйелер" пәні бойынша ретінде ұсынылады/ А. Ж. Амиров, А. С. Смагулова, А. Е. Маденова; Қазақстан Республикасы білім және ғылым министрлігі, Қарағанды мемлекеттік техникалық университеті, Кафедра ИВС. - 2014</t>
  </si>
  <si>
    <t>Амиров А.Ж. Схемотехника: учебное пособие для студентов/ А. Ж. Амиров, В. В. Триков; М-во образования и науки РК, Карагандинский государственный технический университет. Кафедра "Информационно-вычислительные системы". - 2015</t>
  </si>
  <si>
    <t>Амирова А. С., Анонс</t>
  </si>
  <si>
    <t>«Бастауыш білімнің өзекті мәселелері»</t>
  </si>
  <si>
    <t>Амирханов Кумарбек Жунусбекович</t>
  </si>
  <si>
    <t>руководитель Центра франшиз и технологий</t>
  </si>
  <si>
    <t>Семей, СГУ</t>
  </si>
  <si>
    <t>###########</t>
  </si>
  <si>
    <t>Амренова А. К.</t>
  </si>
  <si>
    <t>Правовые основы Физической культуры и спорта</t>
  </si>
  <si>
    <t>Амренова А.К</t>
  </si>
  <si>
    <t>Совершенствование в баскетболе</t>
  </si>
  <si>
    <t>5В010800 ДШжС</t>
  </si>
  <si>
    <t>Анартаева Г.У.</t>
  </si>
  <si>
    <t>Профессиональный русский язык для студентов 5В071300-«Транспорт, транспортная техника и технология»</t>
  </si>
  <si>
    <t>Анашева Дарига Касымовна, Ибрагимова Карлыгаш Ералиевна</t>
  </si>
  <si>
    <t>Steps To Academic Speech and Writing</t>
  </si>
  <si>
    <t>Февраль, 2019</t>
  </si>
  <si>
    <t>Анбиев Е.Ж. "Қолданбалы құқық" пәні бойынша тәжірибелік жұмыстарды орындауға арналған әдістемелік нұсқаулар: 5В090100 "Тасымалдау, жол қозғалысын ұйымдастыру және көлікті пайдалану" мамандығының студенттеріне арналған әдістемелік нұсқаулық/ Е. Ж. Анбиев, Т. Қ. Әлиев, Т. М. Мұхтаров; Қазақстан Республикасы білім және ғылым министрлігі, Қарағанды мемлекеттік техникалық университеті, "Көлік техникасы және логистикалық жүйелер" кафедрасы. - 2015</t>
  </si>
  <si>
    <t>Английский яз</t>
  </si>
  <si>
    <t>3803+Моисеева Е.В., Беляева Э.П. Учебное пособие по дисциплине "Специально-ориентированная методика обучения иностранному языку" Учебное пособие / Беляева Э.П. Моисеева Е.В.- 1, 60МБ.- Кокшетау: КГУ, 2017.- 100с. ISSN 978-601-261-296-7</t>
  </si>
  <si>
    <t>Английский яз.</t>
  </si>
  <si>
    <t>3928+Заяц, Т.В. Язык для специаль-ных целей ( уровень С1 - С2 ) / Т.В. Заяц, Э.Ф. Герфанова.- 904 КБ.- Кокшетау: КГУ им. Ш.Уалиханова, 2015.- 183 с.</t>
  </si>
  <si>
    <t>3497+Исмагулова А.Е., Мукажанова Г.Ж., Ахметова Г.С. «Ағылшын тілінің практикалық грам-матикасы» пәні бойынша оқу-әдістемелік құралы – Көкшетау, КМУ баспасы, 2016 – 106 б 845 МБ</t>
  </si>
  <si>
    <t>3586+ Наурызбекова А.Ж., Бекимова Г.Б. Кәсіби-бағытталған шетел тілі. Пән-нің оқу-әдістемелік құралы. Агрономия мамандығы арналған. Көкшетау, 2016-126 бет. 2,89 МБ</t>
  </si>
  <si>
    <t>3400+ Альжанова А.Б. Тестовые задвния по английскому языку для студентов 1-2 курсов неязыковых специальности. Учебно методическое пособие Кокшетау. КГУ, 2016 -99 с 985 КБ</t>
  </si>
  <si>
    <t>3518+Боргуль Н.М. Borgul N.M. Non-finite forms of the English verb (Учебное посо-бие по неличным формам английского глагола. Для спец «Переводческое дело», Иностранный язык: два иностранных языка»). – Kokshetau, 2016- 82 с. 672 КБ ISBN 978-601-261-294-3</t>
  </si>
  <si>
    <t>3524+ Боргуль Н.М. Синтаксис английского языка. Учебное пособие для специальностей «Перевод-ческое дело», «Иностранный язык: два иностранных языка». – Кокшетау, 2016. – 85 с. 701 МБ ISBN 978-601-261-295-0</t>
  </si>
  <si>
    <t>3581+ Курманбаева А.С Жусупова К.С., Газдиева Б.А.,. Профессио-нально- ориентированный английский язык. Учебно-методическое пособие .Кокшетау. КГУ, 2016 – 106 с 4,03 .1МБ</t>
  </si>
  <si>
    <t>3398+ Михайлова Т.В. Рыспаева Д.С. Общепро-фессиональный иностран-ный язык: Учебное пособие .Кокшетау: КГУ, 2016-160 с. 2,49 МБ ISBN 978-601-317-052-7</t>
  </si>
  <si>
    <t>3522+ Моисеева Е.В., Беляева Э.П. Учебное посо-бие по дисц «Специально-ориентированная методика обучения иностранному языку» – Кокшетау, КГУ, 2016 – 103 с. 1,69 МБ</t>
  </si>
  <si>
    <t>3523+ Мукумова М.Ж., Исмуканова А.Н. Методи-ческое пособие по англий-скому языку для спец. «Информационные системы» и «Вычислительная техника и ПО». Кокшетау. КГУ 2016, 30 с. 209 КБ</t>
  </si>
  <si>
    <t>3808+ Астафьева, Ю.В. Михайлова Т.В. Основной иностранный язык А1 А2 : Учебное пособие / Ю.В.Михайлова Т.В. Астафьева.- 2, 15 МБ.- Кокшетау: КГУ, 2017.- 238 с.</t>
  </si>
  <si>
    <t>3809+ Боругуль Н.М. Основы теории изучаемого языка : Учебное пособие для спец "Иностранный язык" два иностранных языка . 1, 14 МБ.- Кокшетау: КГУ, 2017.- 117 с. ISSN 978-601-317-217-0</t>
  </si>
  <si>
    <t>3814+ Бурдыга, И.В. Modal verbs (Модальные глаголы : Учебное пособие / И.В. Бурдыга.- 172 КБ.- Кокшетау: КГК, 2017.- 50с.</t>
  </si>
  <si>
    <t>3165+ Бекимова Г.Б. Кәсіби-бағытталған шетел тілі. Пәннің оқу-әдістемелік жинағы. Агрономия мамандығы. Топырақтану және агрохимия Көкшетау, 2015. - 70 бет.2,92 МБ</t>
  </si>
  <si>
    <t>3343+Шулембаева К.М., Жұманова Г.Ж. Ағылшын тілі. Оқу - әдістемелік кешен (тілдік емес мамандықтарға арналған). Кокшету. :КГУ, 2015-191 бет 47,9МБ</t>
  </si>
  <si>
    <t>3221+ Ашимова, А.К.Сагындыкова Ж.О., Мукажанова Г.Ж., Беляева Э.П., Герфанова Э.Ф., Заяц Т.В., УМК по дисциплине "Иностранный язык" для магистрантов неязыковых специальностей. Кокшетау. КГК,2015-167 с 1,39 МБ</t>
  </si>
  <si>
    <t>3160+ Бекимова Г.Б. Про-фессионально-ориентиро-ванный иностранный язык. УМКД. Агрономия. Почво-ведение и агрохимия .Кок-шетау Изд-во КГУ им. Ш.Уалиханова., 2015 - 69 с.2,90 МБ</t>
  </si>
  <si>
    <t>3810+Боргуль, Н.М. Non-finite forms of the English verb .Учебное пособие по неличным формам английского глагола : Для спец "Переводческое дело", Иностранный язык: два иностранных языка". / Н.М. Боргуль.- 672 МБ.- Кокшетау: КГУ, 2015.- 812с. ISSN 978-601-261-294-3</t>
  </si>
  <si>
    <t>3868+Боргуль, Н.М. Синтаксис английского языка. : Учебное пособие для специальностей "Переводческое дело", "Иностранный язык: два иностранных языка"...- 940МБ.- Кокшетау: КГУ, 2015.- 84 с.</t>
  </si>
  <si>
    <t>3798+ Ахметова, Г.С. "Ағылшын тілінің шартты райы мен модаль етістіктері" пәні бойынша оқу құралы. : Оқу құралы / Г.С. Ахметова, Д.С. Рыспаева, Г.Ж. Мукажанова.- 1, 05 МБ.- Кокшетау: КГУ, 2017.- 2006 бет. ISSN 978-601-317-249-1</t>
  </si>
  <si>
    <t>3799+ Рыспаева, Д.С. "Көркем аударма практикасы" пәні бойынша оқу құралы : Оқу құралы / Д.С. Рыспаева, Г.С. Ахметова, А.К. Жукенова.- 820 КБ.- Көкшетау: КГУ, 2015.- 139 бет.</t>
  </si>
  <si>
    <t>3882+ Смагулова, С.С. Ағылшын тілі .Пәннің жұмыс бағдарламасы ( силлабус) .- 472 КБ.- Кокшетау: КГУ им. Ш.Уалиханова, 2017.- 472 КБ.</t>
  </si>
  <si>
    <t>3454+ Астафьева Ю.В. Усманова З.Ф., Жукенова А.К. –Учебное пособие по дисциплине «Практическая грамматика английского языка» для студентов 2 курса., Кокшетау: Издательство КГУ, 2017-129 с. 1,71 МБ</t>
  </si>
  <si>
    <t>3456+Дальбергенова Л.Е. «Сборник упражнений по практической грамматике и письму второго иностран-ного языка (уровень В1, В2)». Учебное пособие. Кокшетау, 2017.– 173 с. 1,08 МБ BN: 978-601-261-320-9</t>
  </si>
  <si>
    <t>3800+Заяц, Т.В. Астафьева Ю.В. Учебное пособие "Практическая грамматика и письмо 1-го ИЯ" : Учебное пособие / Т.В.Астафьева Ю.В. Заяц.- 1, 85 МБ.- Кокшетау: КГУ, 2017.- 197 с.</t>
  </si>
  <si>
    <t>3452+ Михайлова Т.В. Сагындыкова Ж.О. Технический перевод. Agriculture. Agronomy. Mechanical Engineering. Hand Tools. Oil and gas Industry: Учебное пособие для студентов обучающихся по спец «Переводческое дело» Кокшетау: КГУ, 2017 145 с. 1,91 МБ</t>
  </si>
  <si>
    <t>3805+ Михайлова Т.В. Сагындыкова Ж.О. Технический перевод. Agriculture. Agronomy. Mechanical Engineering. Hand Tools. Oil and gas Industry: Учебное пособие для студентов обучающихся по спец «Переводческое дело» Кокшетау: КГУ, 2017 145 с. 1,91 МБ</t>
  </si>
  <si>
    <t>3801+Моисеева Е.В., Исмагулова А.Е. Функциональная стилистика ИЯ и (Р)Я. : Электронное учебное пособие. / Исмагулова А.Е. Моисеева Е.В.- 768 КБ.- Кокшетау: КГУ, 2017.- 39</t>
  </si>
  <si>
    <t>3802+Моисеева Е.В., Беляева Э.П. Учебное пособие по дисциплине "Методика преподавания иностранного языка" : Учебное пособие / Беляева Э.П. Моисеева Е.В.- 900 КБ.- Кокшетау: КГУ, 2017.- 114 с.</t>
  </si>
  <si>
    <t>3797+ Рыспаева Д.С., Беляева Э.П. Реферирование общественно -политических: Учебное пособие.- 1.48 МБ. Кокшетау: КГУ, 2017.-111 с. ISSN 978-601-317-230-9</t>
  </si>
  <si>
    <t>3804+Заяц Т.В., Герфанова Э.Ф. Учебное пособие "Функциональная стилистика : Учебное пособие / Герфанова Э.Ф. Заяц Т.В.- 748 КБ.- Кокшетау: КГУ, 2017.- 160с.</t>
  </si>
  <si>
    <t>Ансабаева Р.С. Шетел мемлекеттерінің қаржылары : Оқулық / Р. С. Ансабаева. - Алматы : Дәуiр, 2011. - 280 б. Экземпляры: всего:49 - 1(3), 3(46)</t>
  </si>
  <si>
    <t>Антенналық-фидерлі құрылғылар (тәжірибелік жұмыстарға арналған): оқу құралы студенттерге арналған/ А. Д. Мехтиев [и др.]; Қазақстан Республикасы білім және ғылым министрлігі, Қарағанды мемлекеттік техникалық университеті, "Байланыс жүйесінің технологиясы" кафедрасы. - 2016</t>
  </si>
  <si>
    <t>Антенналық-фидерлі құрылғылар: оқулық студенттерге арналған/ А. Д. Мехтиев [и др.]; Қазақстан Республикасы білім және ғылым министрлігі, Қарағанды мемлекеттік техникалық университеті, "Байланыс жүйесінің технологиясы" кафедрасы. - 2016</t>
  </si>
  <si>
    <t>Апсеметов А.Т. Құлтас А.К.</t>
  </si>
  <si>
    <t>«Программирование промышленных контроллеров» 5В070200 – Автоматтандыру және басқару мамандығы студенттері үшін</t>
  </si>
  <si>
    <t>Оқу-әдістемелік құралдары</t>
  </si>
  <si>
    <t>Апышев О.Д., Мадияров М.Н., Ергалиев Е.К.</t>
  </si>
  <si>
    <t>Стандартты емес теңдеулер шешу әдісі</t>
  </si>
  <si>
    <t>5В010900, 5В060100 математика</t>
  </si>
  <si>
    <t>Апышева А.А.</t>
  </si>
  <si>
    <t>«Экономикалық жүйелердің бәсекеге қабілеттілігі, ілімі және тәжірибесі»</t>
  </si>
  <si>
    <t>6М050900 «Финансы»</t>
  </si>
  <si>
    <t>Апышева Г.А.</t>
  </si>
  <si>
    <t>ХХ ғасыр басындағы қазақ әдебиеті (Дәрістер жинағы)</t>
  </si>
  <si>
    <t>5В011700- қазақ тілі мен әдебиеті 5В012100- қазақ тілінде оқытпайтын мектептердегі қазақ тілі мен әдебиеті</t>
  </si>
  <si>
    <t>5В011700-Қазақ тілі мен әдебиеті, 5В012100-Қазақ тілінде оқытпайтын мектептердегі қазақ тілі мен әдебиеті</t>
  </si>
  <si>
    <t>Арапова Г.М.</t>
  </si>
  <si>
    <t>Әлеуметтік-мәдени сервистеперсоналды басқару: 5В090400- Әлеуметтік-мәдени сервис маманд. студ. арналған оқу құралы / Г. М. Арапова, Ш. М. Қонысова.</t>
  </si>
  <si>
    <t>Арапова Г.М. Есенова А.Е.</t>
  </si>
  <si>
    <t>«Экскурсиялық қызмет» 5В090400- Әлеуметтік-мәдени қызмет көрсету</t>
  </si>
  <si>
    <t>Арнаулы өсімдік шаруашылығы</t>
  </si>
  <si>
    <t>3153+Ж.Н.Аленов, Г.Т.Сыздыкова, Егіншілік. Оқу әдістеме жиынтығы. Көкшетау. КГУ,2015-251 бет 5,47 МБ</t>
  </si>
  <si>
    <t>3156+Аужанов А.М Мал азығын өндіру және дайын-дау технологиясы. Пәннің оқу-әдістемелік жинағы. Көкшетау, 2015. – 210 бет.2,36 МБ</t>
  </si>
  <si>
    <t>3159+Аужанов А.М «Ауылшаруашылық дақыл-дарының апробациясы » Пәннің оқу-әдістемелік жинағы. Агрономия мамандығы бойынша. Көкшетау, 2015- 132бет. 813 КБ</t>
  </si>
  <si>
    <t>3208+Әленов Ж.Н., Сыздыкова Л.Т. Ауыл-шаруашылық мәдени өсім-діктер селекциясы және тұқым шаруашылығы пәні бойынша оқу әдістеме жиынтығы. ПОӘҚ 5В080100 "Агрономия" Көкшетау. КГУ,2015-262 бет 7,24 МБ</t>
  </si>
  <si>
    <t>3164+Бекимова, Г.Б. Жеміс-жидек және көкөніс шаруашылығы /Пәннің оқу-әдістемелік жинағы. Агроно-мия мамандығы бойынша. Көкшетау, 2015. - 158 бет. 2,30 МБ</t>
  </si>
  <si>
    <t>Артыкбаев О. Харченко Е.М. Егорова Т.Г.</t>
  </si>
  <si>
    <t>«Шойын өндірудің теориясы және технологиясы» Оқу құралы (на 2-х языках)</t>
  </si>
  <si>
    <t>Артыкбаева Л.Б.</t>
  </si>
  <si>
    <t>Основы проектирования разработки</t>
  </si>
  <si>
    <t>Артықбаев Ж.О.</t>
  </si>
  <si>
    <t>Арынбаева Р.А. Калдыкозова С.Е.</t>
  </si>
  <si>
    <t>Учебное пособие «Профессиональный русский язык», для технических специальности</t>
  </si>
  <si>
    <t>Арыстанбаев К.Е. Умаров А.А.</t>
  </si>
  <si>
    <t>«Электрондық және өлшеу техникасының негіздері» пәнінен дәрістер жинағы, 5В071900-Радиотехника, электроника және телекоммуникация</t>
  </si>
  <si>
    <t>Арыстанбаев Қ.Е.</t>
  </si>
  <si>
    <t>«Радиотехника және телекоммуникация негіздері» 5В071900 - РЭТ мамандығы студенттері үшін Оқу құралы</t>
  </si>
  <si>
    <t>Арыстанова Ш.Е</t>
  </si>
  <si>
    <t>Биотехнология и микробиология</t>
  </si>
  <si>
    <t>Аскеева Г.Б., Онучко М.Ю.</t>
  </si>
  <si>
    <t>Избирательные технологии</t>
  </si>
  <si>
    <t>Асланов М.Т /Aslanov M.T</t>
  </si>
  <si>
    <t>Wireless technology for the specialty 5b071900 - radio engineering, electronics and telecommunications</t>
  </si>
  <si>
    <t>«Сымсыз байланыс технологиясы» 5В071900- Радиотехника, электроника және телекоммуникация англ</t>
  </si>
  <si>
    <t>Асмагамбетова Батима Мирамбаевна</t>
  </si>
  <si>
    <t>Сборник тестовых заданий по методике преподавания русского языка</t>
  </si>
  <si>
    <t>Сентябрь, 2019</t>
  </si>
  <si>
    <t>русский</t>
  </si>
  <si>
    <t>Асматулаев Б.А., Тургумбаева Х.Х., БейсековаТ.И., Лапшина И.З., Шанбаев М.Ж.</t>
  </si>
  <si>
    <t>Исследование особенностей устройства земленого полотна дороги</t>
  </si>
  <si>
    <t>5В060800 –«Экология» 5В072000- «Химическая технология неорганических веществ»</t>
  </si>
  <si>
    <t>Астафьева Е.А. Айменова Ж.Е.</t>
  </si>
  <si>
    <t>«Cell biotechnology» пәнінен дәрістер жинағы (анг), 5В070100-Биотехнология</t>
  </si>
  <si>
    <t>3180+Алтаева, Г.С. Астрономия: Оқу-әдістеме-лік кешен. Мамандығы: "Физика"- Көкшетау, КГУ, 2015. - 64 бет. 1,20 МБ ОӘК</t>
  </si>
  <si>
    <t>Асубаева А.С.</t>
  </si>
  <si>
    <t>5В090200 – Туризм</t>
  </si>
  <si>
    <t>Асылбеков Б.Ж. Ермекбаева Р.Ж.</t>
  </si>
  <si>
    <t>«Балық шаруашылығы өнімдерінің сапасы» пәнінен дәрістер жинағы, 5В080200-Мал шаруашылығы өнімдерін өндіру технологиясы</t>
  </si>
  <si>
    <t>Асылбекова Г.Т. Диканбаева А.К. Куандыкова Э.Т.</t>
  </si>
  <si>
    <t>Конспекты лекции по дисциплине «Complex compounds», 5В0112000-Химия</t>
  </si>
  <si>
    <t>Асылбекова Д.Д.</t>
  </si>
  <si>
    <t>Спорттық биохимия : оқу құралы</t>
  </si>
  <si>
    <t>Болашақ маманның коммуникативті құзіреттілігін қалыптастырудың ғылыми негіздері</t>
  </si>
  <si>
    <t>Монография шығару/қазақ және ағылшын тілінде</t>
  </si>
  <si>
    <t>Тамыз 2019</t>
  </si>
  <si>
    <t>Асылбекова М.П. Аубакирова Ж.К.</t>
  </si>
  <si>
    <t>ЖОО-дағы психологиялық пәндерді оқыту әдістемесі</t>
  </si>
  <si>
    <t>Атамбаев Ж.Н. Материалдардың механикалық қасиеттері: оқу құралы "Машина жасау" және "Металлургия" мамандықтарының студенттеріне арналған/ Ж. Н. Атамбаев, А. А. Құсжанова, Н. Б. Айтбаев; Қазақстан Республикасы білім және ғылым министрлігі, Қарағанды мемлекеттік техникалық университеті, Кафедра ММиН. - 2014</t>
  </si>
  <si>
    <t>Аттестация производственных объектов по условиям труда: учебное пособие для студентов специальности 5В073100 "Безопасность жизнедеятельности и защита окружающей среды"/ Н. Н. Акимбекова [и др.]; М-во образования и науки РК, Карагандинский государственный технический университет, Кафедра "Рудничная аэрология и охрана труда". - 2015</t>
  </si>
  <si>
    <t>Аубакиров Е.Н.</t>
  </si>
  <si>
    <t>Этика труда: история и современность</t>
  </si>
  <si>
    <t>История этики труда и управления</t>
  </si>
  <si>
    <t>Аубакиров Х.А., Даулетбекова А. Т. Анонс</t>
  </si>
  <si>
    <t>Популяциялық генетика</t>
  </si>
  <si>
    <t>Тараз ин.-гуманит. Университеті</t>
  </si>
  <si>
    <t>Аубакирова Ж.К.</t>
  </si>
  <si>
    <t>Психологиялық қанағаттану: теория және тәжірибе</t>
  </si>
  <si>
    <t>Аубакирова Қ.М.</t>
  </si>
  <si>
    <t>Паразитология зерттеу әдістері.</t>
  </si>
  <si>
    <t>Аубакирова Қ.М., Ахметов Қ.И.</t>
  </si>
  <si>
    <t>Жалпы паразитология.</t>
  </si>
  <si>
    <t>Аубакирова Л.Т.</t>
  </si>
  <si>
    <t>Анализ минерального сырья</t>
  </si>
  <si>
    <t>5В060600-Химия 5В011200-Химия</t>
  </si>
  <si>
    <t>Аубакирова Р.А., Оразова С.С. Маткаримова Д.А.</t>
  </si>
  <si>
    <t>Электрохимические методы анализа</t>
  </si>
  <si>
    <t>Аубакирова Т.С. /Aubakirova T.S.</t>
  </si>
  <si>
    <t>Ecological examination and audit of industrial enterprises 6М073100 is Safety of vital functions and defence of environment an eng</t>
  </si>
  <si>
    <t>«Экологическая экспертиза и аудит промышленных предприятий» 6М073100 - Безопасность жизнедеятельности и защита окружающей среды англ</t>
  </si>
  <si>
    <t>Ecological standards and licensing 6М073100 is Safety of vital functions and defence of environment</t>
  </si>
  <si>
    <t>«Экологические стандарты и лицензирование» 6М073100 - Безопасность жизнедеятельности и защита окружающей среды англ</t>
  </si>
  <si>
    <t>Аубакировова Ж.С., Козаченко Е.А, Маутканова А.Т, Самратова Д.Б, Симбаева Б., Серікұлы Қ.</t>
  </si>
  <si>
    <t>Экономическая история современного Казахстана</t>
  </si>
  <si>
    <t>Аубекеров Н.А. Теория движения автомобиля: учебное пособие для студентов вузов/ Н. А. Аубекеров; М-во образования и науки РК, Карагандинский государственный технический университет, Кафедра ТТЛС. - 2014</t>
  </si>
  <si>
    <t>Ауезова З.Т. Оспанова Г.Ш.</t>
  </si>
  <si>
    <t>Экономикалық, әлеуметтік және саяси географияның өзекті проблемалары</t>
  </si>
  <si>
    <t>Ауезова З.Т. Саипов А.А. Оспанова Г.Ш.</t>
  </si>
  <si>
    <t>Қазақстанның экономикалық және әлеуметтік географиясы бойынша практикум</t>
  </si>
  <si>
    <t>Ауезова К.Т. Каркинбаева Ш.И.</t>
  </si>
  <si>
    <t>Басқару шешімдерін әзірлеу</t>
  </si>
  <si>
    <t>Ауелбекова А.К.</t>
  </si>
  <si>
    <t>Аукажиева Ж.М.</t>
  </si>
  <si>
    <t>Фотограмметрия</t>
  </si>
  <si>
    <t>Ауыл шаруа-шылығының негіздері</t>
  </si>
  <si>
    <t>3472+Бекимова Г. Б. « Ауыл шаруашылық малға жайылым ұйымдастыруы” пәні бойынша тәжірибелік жұмыстарға арналған Оқу әдістемелік нұсқаулар «Мал шаруашылығы өнімдерін өндіру технологиясы» мамандығының студенттері үшін . Көкшетау. КГУ, 2016- 74 бет 12,8 МБ</t>
  </si>
  <si>
    <t>Ахмедьянов А.У., Джаксымбетова М.А.</t>
  </si>
  <si>
    <t>Научно-практические основы оценки и управления рисками машин добывающей отрасли</t>
  </si>
  <si>
    <t>декабрь</t>
  </si>
  <si>
    <t>Ахмедьянов А.У., Киргизбаева К.Ж., Джаксымбетова М.А.</t>
  </si>
  <si>
    <t>Испытание, контроль и безопасность продукции</t>
  </si>
  <si>
    <t>Ахметбек Г.</t>
  </si>
  <si>
    <t>«Іскерлік қатынасқа арналған Қытай тілі»</t>
  </si>
  <si>
    <t>Қытай филологиясы кафедрасы</t>
  </si>
  <si>
    <t>Ахметжанов Б.К.</t>
  </si>
  <si>
    <t>«Термическая обработка материала»</t>
  </si>
  <si>
    <t>Ахметжанов Б.К., Квеглис Л.И.</t>
  </si>
  <si>
    <t>Введение в материаловедение</t>
  </si>
  <si>
    <t>6М071000 – Материаловедение и технология новых материалов</t>
  </si>
  <si>
    <t>Ахметжанова C.Б. Конкурентоспособность пищевой промышленности Казахстана:теория,проблемы и механизм обеспечения / С.Б. Ахметжанова . - Алматы : Институт экономики, 2001. - 291 с. Экземпляры: всего:4 - 1(2), 3(2) Аннотация: ВВ</t>
  </si>
  <si>
    <t>Ахметжанова Г.А.</t>
  </si>
  <si>
    <t>«Русский язык. Часть 1» по дисциплине «Русский язык» для студентов педагогических специальностей</t>
  </si>
  <si>
    <t>Ахметжанова К.О., Абуталипова Ш.У., Козыбаев Д.Х., Науразбекова А.С.</t>
  </si>
  <si>
    <t>Алгебра және сандар теориясынан есептер жинағы</t>
  </si>
  <si>
    <t>Казахский, английский</t>
  </si>
  <si>
    <t>Ахметов ЕрмекМауленович (ассистент профессора), КунаевМиргали</t>
  </si>
  <si>
    <t>Геофизика ғакіріспе/Interduction to Geophysics</t>
  </si>
  <si>
    <t>5В070600-Геология и разведка месторождений полезных ископаемых Специализация Геофизика</t>
  </si>
  <si>
    <t>Ахметов С.М., Мухамбеталина Д.Ж., Бостанов Б.О.</t>
  </si>
  <si>
    <t>Синтез системы управления машиной-автоматом по заданной тактограмме</t>
  </si>
  <si>
    <t>Методическое пособие по выполнению контрольного задания</t>
  </si>
  <si>
    <t>Ахметова А.А. Кредитные риски в коммерческих банках и механизм управления ими / А.А. Ахметова . - Астана : Парасат Әлемi, 2003. - 142 с. Экземпляры: всего:50 - 1(2), 7(5), 8(5), 9(5), 10(5), 3(28) Аннотация: ВВ</t>
  </si>
  <si>
    <t>Ахметова А.Б. Состояние и перспективы развития механизмов комплексной переработки углей Карагандинского угольного бассейна (Республика Казахстан) : Монография / А. Б. Ахметова. - [б. м.] : Гласир, 2013. - 160 с. Экземпляры: всего:3 - 3(3)</t>
  </si>
  <si>
    <t>Ахметова А.М.</t>
  </si>
  <si>
    <t>Тексты по развитию научно-профессиональной речи 5В072600 – Технология и конструирование изделий легкой промышленности»</t>
  </si>
  <si>
    <t>Ахметова Л.М. Жакибаева Л.Б.</t>
  </si>
  <si>
    <t>Методические указания для проведения СРСП</t>
  </si>
  <si>
    <t>5В051000-Государственное и местное управление</t>
  </si>
  <si>
    <t>Ахтанова С.К., Муталиева А.Ш.</t>
  </si>
  <si>
    <t>«Әлеуметтік педагог жұмысын ұйымдастыру »</t>
  </si>
  <si>
    <t>Основы связей с общественностью</t>
  </si>
  <si>
    <t>Ашимова Эльнара Ашимовна</t>
  </si>
  <si>
    <t>«Қылмыскердің жеке тұлғасының криминологиялық сипаттамасы»</t>
  </si>
  <si>
    <t>Учебно-методическое пособие на государственном языке</t>
  </si>
  <si>
    <t>Декабрь</t>
  </si>
  <si>
    <t>Кафедра «Уголовно-правовых дисциплин»</t>
  </si>
  <si>
    <t>Аширбаев Н.К.</t>
  </si>
  <si>
    <t>Аналитикалық геометрия: оқу құралы</t>
  </si>
  <si>
    <t>Жоғары математика курсының негіздері : оқу құралы</t>
  </si>
  <si>
    <t>Математикалық талдау (анықталмаған және анықталған интегралдар): оқу құралы</t>
  </si>
  <si>
    <t>Математикалық талдау (көп айнымалылар функциясының интегралдық есептеуі) : оқу құралы</t>
  </si>
  <si>
    <t>Математикалық талдау (Қатарлар теориясы) : оқу құралы</t>
  </si>
  <si>
    <t>Математикалық талдау (Туынды және дифференциал) : оқу құралы</t>
  </si>
  <si>
    <t>Математикалық талдау (Шектер теориясы) : оқу құралы</t>
  </si>
  <si>
    <t>Сызықтық алгебра және аналитикалық геометрия есептері мен жаттығулары: оқу құралы</t>
  </si>
  <si>
    <t>Ықтималдықтар теориясының негізгі ұғымдары мен есептері : оқу құралы</t>
  </si>
  <si>
    <t>Аширбаев Н.К..</t>
  </si>
  <si>
    <t>Математикалық талдау (Көп айнымалылар функциясының дифференциалдық есептеуі) : оқу құралы</t>
  </si>
  <si>
    <t>Аширбаев Н.Қ.</t>
  </si>
  <si>
    <t>Дифференциалдық теңдеулер курсы : Математика, Информатика, Физика маманд. студ. арналған оқу құралы</t>
  </si>
  <si>
    <t>Аширбекова Ж.Ш</t>
  </si>
  <si>
    <t>АЖ Бағдарламалық жабдықтау (БД/КВ) Оқу құралы</t>
  </si>
  <si>
    <t>Ашуров Ә.Е. Есенғали С.Р. Калманова Д.М.</t>
  </si>
  <si>
    <t>Ғарыштық аппараттардың баллистикасы және навигациясы</t>
  </si>
  <si>
    <t>Ашуров Ә.Е., Әбдірашев Ө.К. Қартабаев С.Ж.</t>
  </si>
  <si>
    <t>Ғарыштық аппараттардың бағыттау және тұрақтандыру жүйелері</t>
  </si>
  <si>
    <t>Ашуров Ә.Е., Жұбаниязова К. Әбдірашев Ө.К.</t>
  </si>
  <si>
    <t>Ғарыштық аппараттардың баллистикасы бойынша практикалық жұмыстар</t>
  </si>
  <si>
    <t>Ашуров Әбдіқұл.Ерқұлұлы, Әбдірашев Өмірзақ Көптілеуұлы Жұбаниязова Күннұр Құттықияқызы.</t>
  </si>
  <si>
    <t>мамыр 2019</t>
  </si>
  <si>
    <t>Аюпова Гульбагира Каирбековна</t>
  </si>
  <si>
    <t>Сопоставительно – контрастивная лингвокультурология</t>
  </si>
  <si>
    <t>Аяжанов Қ.С. Ақпараттық қауіпсіздік және ақпаратты қорғау : Оқулық / Қ.С. Аяжанов, А.С. Есенова. - Алматы : Дәуiр, 2011. - 376 б. Экземпляры: всего:50 - 1(3), 3(47)</t>
  </si>
  <si>
    <t>Аяжанов С.С. Ақпараттық жүйелердің негіздері : оқулық утверждено МО РК / С.С. Аяжанов, Ш.Е. Омарова, Қ.С. Аяжанов. - Алматы : Дәуiр, 2012. - 400 б. Экземпляры: всего:20 - 1(3), 3(17)</t>
  </si>
  <si>
    <t>Аяжанов С.С. Компьютерлік желілер : Оқулық / С.С. Аяжанов, С.Б. Сатымбекова. - Алматы : Дәуiр, 2011. - 240 б. Экземпляры: всего:50 - 1(3), 3(47)</t>
  </si>
  <si>
    <t>Аяжанов,С.С Экономикалық информатика және есептеуiш техника : Оқу құралы / Аяжанов,С.С. - Алматы : Бiлiм, 1994. - 142 с Экземпляры: всего:400 - 2(3), 3(392), 8(5) Аннотация: СБ</t>
  </si>
  <si>
    <t>Аяпбергенова Б.Е. "Құрылыс конструкциялары І" пәні бойынша бақылау жұмысын орындауға арналған әдістемелік нұсқаулар: әдістемелік нұсқаулық/ Б. Е. Аяпбергенова; ҚР Білім және ғылым министрлігі, Қарағанды мемлекеттік техникалық университеті, "Құрылыс материалдары және технология" кафедрасы. - 2015</t>
  </si>
  <si>
    <t>Аяпбергенова Б.Е. "Құрылыс конструкциялары І" пәні бойынша оқытушы мен оқушының өзіндік жұмысын (ООӨЖ) және оқушының өзіндік жұмысын (ОӨЖ) орындауға арналған әдістемелік нұсқаулар: әдістемелік нұсқаулар/ Б. Е. Аяпбергенова; ҚР білім және ғылым министрлігі, Қарағанды мемлекеттік техникалық университеті, "Құрылыс материалдары және технология" кафедрасы. - 2015</t>
  </si>
  <si>
    <t>Б. Айтимова, Б. Молдабекова, Д. Бекежанова, Ә. Болат</t>
  </si>
  <si>
    <t>«Құқықтану» мамандығының студенттері үшін кәсіби іс-тәжірибеден өтуге арналған әдістемелік ңұсқау;</t>
  </si>
  <si>
    <t>Б. Амировой</t>
  </si>
  <si>
    <t>«Рим құқығы» оқу құралы;</t>
  </si>
  <si>
    <t>« Қазақстан Республикасының нотариаты» оқу құралы;</t>
  </si>
  <si>
    <t>Б. Ауельбековой, М. Бисенкулова, М. Курманова, Э. Ли</t>
  </si>
  <si>
    <t>«Анализ прозаического художественного текста» учебно-методическое пособие;</t>
  </si>
  <si>
    <t>Б. Битлеуова</t>
  </si>
  <si>
    <t>«Жасөспірім жеңіл атлеттердің жаттығу процесін жоспарлау негіздері» оқу – әдістемелік құралы;</t>
  </si>
  <si>
    <t>«Тандаған мамандығын кәсіптік жетілдіру (жеңіл атлетика)» оқу-әдістемелік құрал;</t>
  </si>
  <si>
    <t>Б. Джакубакынова</t>
  </si>
  <si>
    <t>«Қазақстан Республикасы қарулы күштерінің, басқа да әскерлері мен әскери құралымдарының жалпыәскери жарғылары бойынша тест сұрақтарының жинағы»;</t>
  </si>
  <si>
    <t>«Жалпы әскери жарғылардың негіздері» оқулық;</t>
  </si>
  <si>
    <t>Б. Джакубакынова, С.Сочина, А. Куракбаевой, К. Джанабаева, М. Кангалакова</t>
  </si>
  <si>
    <t>«Педагогикалық іс-тәжірибені ұйымдастыру және өткізу» учебно-методическое пособие;</t>
  </si>
  <si>
    <t>Б. Есимкулова</t>
  </si>
  <si>
    <t>«Словосочетание в аспекте лексико-синтаксической координации» учебное пособие;</t>
  </si>
  <si>
    <t>Б. Оразбекұлы</t>
  </si>
  <si>
    <t>«Бюджеттік есеп және есептілік»</t>
  </si>
  <si>
    <t>Б. Сериева, Б.Айтимова, С. Тинистановой</t>
  </si>
  <si>
    <t>«Заң ғылымының әдістемесі»</t>
  </si>
  <si>
    <t>Б. Шомшековой</t>
  </si>
  <si>
    <t>«Корпоративтік қаржы» учебное пособие;</t>
  </si>
  <si>
    <t>Б.Б. Жақыпақынов, Қ.Ж. Ақынжанов</t>
  </si>
  <si>
    <t>Әскери-патриоттық тәрбие: теориясы мен тәжірибесі</t>
  </si>
  <si>
    <t>82б.</t>
  </si>
  <si>
    <t>Б.Б.Жусин А.Т.Канаев</t>
  </si>
  <si>
    <t>Учебное пособие «Основы научных исследований»</t>
  </si>
  <si>
    <t>Б.К.Ибраев Л.А.Лидер А.А.Жанабаев С.С.Токпан</t>
  </si>
  <si>
    <t>Атлас «Методы диагностики паразитозов животных»</t>
  </si>
  <si>
    <t>Б.С.Бейсенов</t>
  </si>
  <si>
    <t>Методические указания по проведению практических занятий по дисциплине «Теория смазки и смазочные материалы в нефтегазовых машинах и оборудовании»</t>
  </si>
  <si>
    <t>6М072400</t>
  </si>
  <si>
    <t>Б.Т.Махметова</t>
  </si>
  <si>
    <t>5В120100 - Ветеринарлық медицина мамандығы студенттеріне арналған «Биофизика» ОӘК</t>
  </si>
  <si>
    <t>Бaйсaловa Г.Ж., Жумaбaевa Г.К Еркaсов Р.Ш.,</t>
  </si>
  <si>
    <t>Experiments in macromolecular compounds chemistry</t>
  </si>
  <si>
    <t>Бaйсaловa Г.Ж., Жумaбaевa Г.К. Aтимтaйқызы A. Еркaсов Р.Ш.,</t>
  </si>
  <si>
    <t>Тaбиғи қосылыстaр химиясының негіздері</t>
  </si>
  <si>
    <t>Бабалиев С.У. Усенбаев А.Е</t>
  </si>
  <si>
    <t>Теория и методы эксперимента</t>
  </si>
  <si>
    <t>Бабенко О.Н., Наекова С.К., Кулатаева М.С., Аликулов З.А.</t>
  </si>
  <si>
    <t>Роль молибденсодержащих ферментов в устойчивости растений к неблагоприятным факторам окружающей среды.</t>
  </si>
  <si>
    <t>Багитова Салтанат Жарылгасовна Сиваченко Леонид Александрович Абдукаликова Гулнара Момыновна</t>
  </si>
  <si>
    <t>Технологический потенциал машиностроения</t>
  </si>
  <si>
    <t>Баегизова А.С.</t>
  </si>
  <si>
    <t>C++ тілінде программалау негіздері</t>
  </si>
  <si>
    <t>Бажиров Н.С., Таймасов Б.Т., Даулетияров М.С., Әлжанова А.Ж. Анонс</t>
  </si>
  <si>
    <t>Тұтастырғыш материалдар өндірісі зауыттарын жобалау және жабдықтау негіздері Оқу құралы</t>
  </si>
  <si>
    <t>базарбаев А.Т. Асанбеков Б.А.</t>
  </si>
  <si>
    <t>Мелиоративтік жүйенің гидротехникалық құрылымдарының сенімділігі мен қауіпсіздігі</t>
  </si>
  <si>
    <t>Жоғары математика. 2том</t>
  </si>
  <si>
    <t>Н/М</t>
  </si>
  <si>
    <t>Базаров Р.Б.</t>
  </si>
  <si>
    <t>Строительные конст-рукции с применением энергосберегающих конструктивных реше-ний для устойчивой архитектуры</t>
  </si>
  <si>
    <t>5В072900-Строитель-ство</t>
  </si>
  <si>
    <t>Базаров Р.Б., Кашкенбаев И.З., Кызылбаев Н.К.</t>
  </si>
  <si>
    <t>Методические указа-ния по выполнению дипломной работы по специальности 5В072900-Строительство)</t>
  </si>
  <si>
    <t>5В072900 Строительство</t>
  </si>
  <si>
    <t>Базаров Р.Б., Кызылбаев Н.К.</t>
  </si>
  <si>
    <t>Методические указа-ния по преддипломной практике для студентов специальностиСтрои-тельство)</t>
  </si>
  <si>
    <t>Байарыстанов А.О., Идирисов Ж</t>
  </si>
  <si>
    <t>Жоғары математика 1</t>
  </si>
  <si>
    <t>Учебно-методическое</t>
  </si>
  <si>
    <t>Байарыстанов А.О., Идирисов Ж.М.</t>
  </si>
  <si>
    <t>Жоғары математикадан тесттер жинағы</t>
  </si>
  <si>
    <t>қаз.</t>
  </si>
  <si>
    <t>Байбатша А.Б. Мустапаева С.Н.</t>
  </si>
  <si>
    <t>Палеонтология</t>
  </si>
  <si>
    <t>5В070600-«Геологияжәне пайдалы қазба кенорындарын іздеу,барлау»</t>
  </si>
  <si>
    <t>(анг.яз)</t>
  </si>
  <si>
    <t>Байбатшаев М.Ш.</t>
  </si>
  <si>
    <t>Роботизация производственных процессов</t>
  </si>
  <si>
    <t>5В070200 -автоматизация и управления</t>
  </si>
  <si>
    <t>Байбатырова Б.</t>
  </si>
  <si>
    <t>«Табиғат ресурстарын тиімді пайдалану» пәнінен, 5В060800- экология</t>
  </si>
  <si>
    <t>Байбатырова Б.У. Еримбетова А.А. Таубаева А.С. Абдуова А.А.</t>
  </si>
  <si>
    <t>«Топырақтану» пәнінен дәрістер жинағы (анг), 5В060800-Экология</t>
  </si>
  <si>
    <t>Байболтаева Н.А</t>
  </si>
  <si>
    <t>АӨК салаларының есебі ме есептілігі</t>
  </si>
  <si>
    <t>Байбосынова А.Т., Кабдрахманова С.К., Оразова С.С.</t>
  </si>
  <si>
    <t>5В060800-Экология, 5В060700-Биология, 5В011300-Биология 5В060900-География 5В011600-География</t>
  </si>
  <si>
    <t>Байбурин М.М.</t>
  </si>
  <si>
    <t>Функционалдық анализдің элементтері</t>
  </si>
  <si>
    <t>Байбурин М.М., Д.С. Қаратаева</t>
  </si>
  <si>
    <t>Функционалдық анализ элементтері</t>
  </si>
  <si>
    <t>Байгабатов Т.С.</t>
  </si>
  <si>
    <t>Дінтану пәніне арналғал қысқаша дәрістер с инд. ©</t>
  </si>
  <si>
    <t>Байгабулова К.К.</t>
  </si>
  <si>
    <t>Байгабылов Н.О.</t>
  </si>
  <si>
    <t>Шетелдегі қазақтар Қазақстанның диаспоралық саясатының объекті</t>
  </si>
  <si>
    <t>Байгабылов Н.О., Смагамбет Б.Ж., Батталова Ж.С., Салыкжанов Р.С., Мухамбетова К.А., Отар Э.С., Мусабаева А.Б.</t>
  </si>
  <si>
    <t>Методология, методы и организация социологических исследований</t>
  </si>
  <si>
    <t>Байгазанов Абдрахман Нурмухамбетович</t>
  </si>
  <si>
    <t>профессор кафедры ветеринарной санитарии</t>
  </si>
  <si>
    <t>Байдабеков А.К., Тулеуова Г.К.</t>
  </si>
  <si>
    <t>Инженерная графика (проекции с числовыми отметками)</t>
  </si>
  <si>
    <t>Байдабекова М.С.</t>
  </si>
  <si>
    <t>«Ағылшын тілі» пәнінен 3 курс студенттеріне арналған практикалық сабаққа ӘН, 5В071800-Электр энергетикасы</t>
  </si>
  <si>
    <t>Байдрахманов Д.Х.</t>
  </si>
  <si>
    <t>English for lawyers</t>
  </si>
  <si>
    <t>Trust matters for successful school leadership</t>
  </si>
  <si>
    <t>Байдыбекова С.К., Турысбекова Р.К., Адамов А.А., Гаджиев Ф.А., Нурбекова А.Г</t>
  </si>
  <si>
    <t>Терминологический словарь-справочник по курсу "Аудит"</t>
  </si>
  <si>
    <t>245 с.</t>
  </si>
  <si>
    <t>Байдыбекова С.К., Турысбекова Р.К., Адамов А.А., Гаджиев Ф.А., Нурбекова А.Г.</t>
  </si>
  <si>
    <t>Терминологический словарь-справочник по курсу "Бухгалтерский учет"</t>
  </si>
  <si>
    <t>289 с.</t>
  </si>
  <si>
    <t>Байжолова Р.А.</t>
  </si>
  <si>
    <t>Экономикалық зерттеулер әдіснамасы</t>
  </si>
  <si>
    <t>Байжуманова Л.Т. Идришева Ж.К.</t>
  </si>
  <si>
    <t>5В073100 Безопас-ность жизнедеятельности и защита ОС</t>
  </si>
  <si>
    <t>Байжуманова Л.Т. Идришева Ж.К. Токаева Ж.Т.</t>
  </si>
  <si>
    <t>Су ресурстарын қорғау</t>
  </si>
  <si>
    <t>5В060800 Экология 5В073100 Безопас-ность жизнедеятельности и защита ОС 6М060800 Экология</t>
  </si>
  <si>
    <t>Байжұманова Б.Ш Айқынбаева Г.К Құнанбаева А.Ж</t>
  </si>
  <si>
    <t>Жас ерекшелік және әлеуметтік психология</t>
  </si>
  <si>
    <t>Байкадамова С.И.</t>
  </si>
  <si>
    <t>Оқу құралы «Egucation guidanct», Филология: 5В011700-Қазақ тілі мен әдебиеті</t>
  </si>
  <si>
    <t>Байланыс жүйелерін құру және модельдеу негіздері: оқу құралы "Радиотехника, электроника және телекоммуникация" мамандығының студенттеріне арналған./ А. Д. Мехтиев [и др.]; Қазақстан Республикасы білім және ғылым министрлігі, Қарағанды мемлекеттік техникалық университеті, Кафедра ТСС. - 2014</t>
  </si>
  <si>
    <t>Байменова Б.С., Жубакова С.С.</t>
  </si>
  <si>
    <t>Ерекше қажеттіліктері бар оқушылармен инклюзивті білім беруді ұйымдастыру</t>
  </si>
  <si>
    <t>Байменова Ботагөз Серікбаевна Жубакова Сауле Сайболатовна</t>
  </si>
  <si>
    <t>Еркеше қажеттіліктері бар оқушылармен инклюзивті білім беруді ұйымдастыру</t>
  </si>
  <si>
    <t>Демонстрация лық тәжірибелер</t>
  </si>
  <si>
    <t>5В011000 - Физика</t>
  </si>
  <si>
    <t>Адвокатура в Республике Казахстан</t>
  </si>
  <si>
    <t>Научный сборник юридической тематики</t>
  </si>
  <si>
    <t>Баймульдин М.К. Ақпараттық жүйелерді жобалау: оқу құралы ЖОО "Ақпараттық жүйелер" мамандығының студенттеріне арналған/ М. К. Баймульдин, Г. Б. Абилдаева, С. К. Жұмагұлова; Қазақстан Республикасы білім және ғылым министрлігі, Қарағанды мемлекеттік техникалық университеті, "Ақпараттық жүйелер" кафедрасы. - 2014</t>
  </si>
  <si>
    <t>Баймусаева Б.Ш.</t>
  </si>
  <si>
    <t>«Технология критериального оценивания» (для студентов спец. 5В020500 – «Филология», 5В011800 – «Русский язык и литература»)</t>
  </si>
  <si>
    <t>Байрханова К.С.</t>
  </si>
  <si>
    <t>Русский язык 5В072600 – Технология и конструирование изделий легкой промышленности»</t>
  </si>
  <si>
    <t>Шетелдердегі қазіргі заманғы әлеуметтік педагогика</t>
  </si>
  <si>
    <t>Байтасов Т.М.</t>
  </si>
  <si>
    <t>Механика грунтов, основания и фундаменты</t>
  </si>
  <si>
    <t>Апрель</t>
  </si>
  <si>
    <t>Архитектурно-строительный факультет. ТПГС</t>
  </si>
  <si>
    <t>Байтасов Т.М., Сабитов Е.Е</t>
  </si>
  <si>
    <t>Модифицирленген бетондар және ерітінділер</t>
  </si>
  <si>
    <t>Байтасов Т.М., Сабитов Е.Е.</t>
  </si>
  <si>
    <t>Модифицированные бетоны и растворы</t>
  </si>
  <si>
    <t>Байтенова Р.М.</t>
  </si>
  <si>
    <t>Учебное пособие "Русский профессиональный язык" для студентов специальности 5В070900 "Металлургия"</t>
  </si>
  <si>
    <t>Байтуганова М. О..Тіршілік әрекетінің қауіпсіздігі негіздері пәні бойынша тәжірибелік сабақтарға арналған: әдістемелік нұсқаулар барлық мамандықтағы студенттерге арналған/ М. О. Байтуганова, Е. В. Комлева, М. Ж. Какенова ; Қазақстан Республикасы білім және ғылым министрлігі, Қарағанды мемлекеттік техникалық университеті. "Кен аэрологиясы және еңбекті қорғау" кафедрасы. -Қарағанды: ҚарМТУ. -2015 I бөлім. - 2015</t>
  </si>
  <si>
    <t>Байтуганова М.О. Основы пожарно-технической экспертизы: Учебное пособие для специальности 5В073100 "Безопасность жизнедеятельности и защита окружающей среды"/ М. О. Байтуганова, Е. В. Комлева; М-во образования и науки РК, Карагандинский государственный технический университет, Кафедра "Рудничная аэрология и охрана труда". - 2015</t>
  </si>
  <si>
    <t>Байтуганова М.О. Өрт-техникалық сараптама негіздері: оқу құралы 5В073100 "Қоршаған ортаны қорғау және өмір тіршілігінің қауіпсіздігі" мамандығының студенттеріне арналған/ М. О. Байтуганова, Е. В. Комлева; Қазақстан республикасы білім және ғылым министирлігі, Қарағанды мемлекеттік техникалық университеті, Кафедра РАиОТ. - 2014</t>
  </si>
  <si>
    <t>Байтуреева К.А. /Baytureeva K.A.</t>
  </si>
  <si>
    <t>Methodical pointing to seminar employments on discipline "Sociology"</t>
  </si>
  <si>
    <t>Методические указания к семинарским занятиям по дисциплине «Социология» англ</t>
  </si>
  <si>
    <t>Байхожаева Б.Е.</t>
  </si>
  <si>
    <t>Дене шынықтыру және спорт тарихы: 5В010800 - "Дене шынықтыру және спорт" мамандығы студенттеріне арналған оқу құралы</t>
  </si>
  <si>
    <t>Бакенов Б.Б., Тлеубаева А.К.</t>
  </si>
  <si>
    <t>Топырақтардың қасиеттерін анықтау</t>
  </si>
  <si>
    <t>Бакешова Ж.У.</t>
  </si>
  <si>
    <t>Зерттеудiн биоиндикациялык адicтерi</t>
  </si>
  <si>
    <t>2019 Май</t>
  </si>
  <si>
    <t>Бакешова Ж.У. Әділбектегі Г.Ә.</t>
  </si>
  <si>
    <t>Жануарлар және өсімдіктер экологиясы</t>
  </si>
  <si>
    <t>Бакирбекова А.М.</t>
  </si>
  <si>
    <t>Инновационное развитие предприятия</t>
  </si>
  <si>
    <t>Инновациялық менеджмент</t>
  </si>
  <si>
    <t>Бакирбекова А.М., ПазылхайырБ.</t>
  </si>
  <si>
    <t>Управление инновационными проектами</t>
  </si>
  <si>
    <t>Бакирова Г.А.</t>
  </si>
  <si>
    <t>Тігін бұйымдарының технологиясы: 5В012000- Кәсіпті оқыту маманд. студ. арналған оқу құралы</t>
  </si>
  <si>
    <t>Бакишев А.К., Сатпаева З.З.</t>
  </si>
  <si>
    <t>Функция графиктерін түрлендіруді математикалық пакеттерде жүзеге асыру</t>
  </si>
  <si>
    <t>5В010900 математика</t>
  </si>
  <si>
    <t>Бақтыбеков Қ.С.,Мырзахмет М.К.,Сатаева Г.Е.</t>
  </si>
  <si>
    <t>Ядролық тректік мембраналар: өткені, қазіргі және болашағы</t>
  </si>
  <si>
    <t>Бақтымбет А. С. Анонс</t>
  </si>
  <si>
    <t>Сыртқы экономикалық қызметті ұйымдастыру мен бақылау</t>
  </si>
  <si>
    <t>Қазақ экономика, қаржы және халықаралық сауда университеті</t>
  </si>
  <si>
    <t>Бақылау әдістері мен құралдары: оқу құралы магистранттарға, докторанттарға арналған/ Н. Ә. Медеубаев [и др.]; Қазақстан Республикасы білім және ғылым министрлігі, Қарағанды мемлекеттік техникалық университеті, "Пайдалы қазбалар кен орындарын өңдеу" кафедрасы. - 2016</t>
  </si>
  <si>
    <t>Балабаев О.Т. Өнеркәсіптік кәсіпорындар автокөлігін пайдалану: оқу құралы 5В090100 "Көлікті пайдалану және қозғалысы мен тасымалдауды ұйымдастыру" мамандығының "Өнеркәсіптік көлік" бағытындағы студенттерге, "өнеркәсіптік кәсіпорындар автокөлігін пайдалану" курс бағдарласымен сәйкес жасалған/ О. Т. Балабаев, А. Е. Смагулов, С. Ж. Косбармаков; Қазақстан Республикасы білім және ғылым министрлігі, Қарағанды мемлекеттік техникалық университеті. - 2014</t>
  </si>
  <si>
    <t>Балабаев О.Т. Спецкурс конвейерного транспорта: учебник для вузов, для магистрантов 6М090100 - Организация перевозок, движения и эксплуатация транспорта/ О. Т. Балабаев; М-во образования и науки РК, Карагандинский государственный технический университет. Кафедра "Промышленный транспорт". - 2015</t>
  </si>
  <si>
    <t>Балабас Л.Х. Апаттық құтқару ісі пәні бойынша тәжірибелік сабақтарға арналған: әдістемелік нұсқаулар 5В073100 "Тіршілік әрекетінің қауіпсіздігі және қоршаған ортаны қорғау" мамандығының студенттеріне арналған/ Л. Х. Балабас, М. Ж. Какенова, А. Қ. Амиргалина; Қазақстан Республикасы білім және ғылым министрлігі, Қарағанды мемлекеттік техникалық университеті, "Кен аэрологиясы және еңбекті қорғау" кафедрасы. - 2015</t>
  </si>
  <si>
    <t>Балабас Л.Х. Физико-математическая модель эффективного пылеподавления на основе оценки применения процесса орошения: монография для магистрантов и докторантов/ Л. Х. Балабас; М-во образования и науки РК, Карагандинский государственный технический университет, Кафедра "Рудничная аэрология и охрана труда". - 2015</t>
  </si>
  <si>
    <t>Балабеков А.Т.</t>
  </si>
  <si>
    <t>Спорттың негізі және қолданбалы дене тәрбиесі Оқу құралы</t>
  </si>
  <si>
    <t>Оқу құралы «Аспаптану», 5В040200-Аспаптық орындау</t>
  </si>
  <si>
    <t>Балабеков Қайыржан Нурхамитович, Балахаева Рахима Кадырбековна</t>
  </si>
  <si>
    <t>Молекулалық физика</t>
  </si>
  <si>
    <t>Сәуір 2019</t>
  </si>
  <si>
    <t>Балабекова М.О. Архабаев А.Б.</t>
  </si>
  <si>
    <t>Конспекты лекции по дисциплине «Базы данных телекоммуникационных систем» (анг), 5В071900-Радиотехника, электроника және телекоммуникация</t>
  </si>
  <si>
    <t>Балама көздері технологияларының дамуын талдау және оның энергетикалық жүйелерде іске асыру болашағы: оқу құралы бакалаврларға арналған/ А. Д. Мехтиев [и др.]; Қазақстан Республикасы білім және ғылым министрлігі, Қарағанды мемлекеттік техникалық университеті, "Энергетикалық жүйелер" кафедрасы. - 2016</t>
  </si>
  <si>
    <t>Балама көздері технологияларының дамуын талдау және оның энергетикалық жүйелерде іске асыру болашағы: оқу құралы магистранттарға арналған/ А. Д. Мехтиев [и др.]; Қарағанды мемлекеттік техникалық университеті, "Энергетикалық жүйелер" кафедрасы. - 2016</t>
  </si>
  <si>
    <t>Балгабаева В.Т.</t>
  </si>
  <si>
    <t>Менеджмент туризма</t>
  </si>
  <si>
    <t>Международный туризм</t>
  </si>
  <si>
    <t>Балгабаева Венера Темиргалиевна</t>
  </si>
  <si>
    <t>Балғабеков Т.К. 6М090100 "Көлікті пайдалану, жол қозғалысы мен тасымалдауды ұйымдастыру" мамандығының магистранттары практикадан өтуге арналған әдістемелік нұсқаулар: 6М090100 "Көлікті пайдалану және жүк қозғалысы мен тасымалдау ұйымдастыру" мамандығының магистранттарына арналған/ Т. К. Балғабеков, Н. Д. Әділова, Т. С. Катиев; Қазақстан Республикасы білім және ғылым министрлігі, Қарағанды мемлекеттік техникалық университеті, "Өнеркәсіптік көлік" кафедрасы. - 2015</t>
  </si>
  <si>
    <t>Балгабеков Т.К. Методические указания для прохождения практик магистрантам специальности 6М090100 "Организация перевозок, движения и эксплуатации транспорта": для магистрантов вузов/ Т. К. Балгабеков, Н. Д. Адилова; М-во образования и науки Республики Казахстан, Карагандинский государственный технический университет, Кафедра ПТ. - 2014</t>
  </si>
  <si>
    <t>Балгабеков Т.К. Научное обоснование взаимодействия промышленного предприятия с различными видами транспорта на основе логистики: монография для студентов, магистрантов, докторантов/ Т. К. Балгабеков; М-во образования и науки РК, Карагандинский государственный технический университет. Кафедра "Промышленный транспорт". - 2015</t>
  </si>
  <si>
    <t>Балгабеков Т.К. Современные технологии в организации перевозок: учебное пособие для магистрантов специальности 6М090100 - "Организация перевозок, движения и эксплуатация транспорта"/ Т. К. Балгабеков, Ж. К. Максутова; М-во образования и науки РК, Карагандинский государственный технический университет, Кафедра ПТ. - 2014</t>
  </si>
  <si>
    <t>Балғабеков Т.К. Тасымалды ұйымдастыру және қозғалысты басқару пәнінен тәжірибелік жұмысты орындауға арналған әдістемелік нұсқаулар: 5В090100 "Тасымалды, қозғалысты ұйымдастыру және көлікті пайдалану" мамандығының студенттеріне арналған/ Т. К. Балғабеков, А. К. Келисбеков; Қазақстан Республикасы білім және ғылым министрлігі, Қарағанды мемлекеттік техникалық университеті, "Өнеркәсіптік көлік" кафедрасы. - 2015</t>
  </si>
  <si>
    <t>Балгаев Д. Е.</t>
  </si>
  <si>
    <t>Термодинамика, жылуберілісжәнежылутехникалықжабдықтар</t>
  </si>
  <si>
    <t>Балгожина Г.Б.</t>
  </si>
  <si>
    <t>Foundation of artificial intelligence</t>
  </si>
  <si>
    <t>Балгынтаев А.О.</t>
  </si>
  <si>
    <t>Қылмыстық істер бойынша процестік келісім жасау кезендегі ерекше өндіріс</t>
  </si>
  <si>
    <t>Балтабаев К.Ж.</t>
  </si>
  <si>
    <t>Уголовное право Республики Казахстан (Особенная часть)</t>
  </si>
  <si>
    <t>Балтабаев К.Ж., Муратханова М.Б.</t>
  </si>
  <si>
    <t>Қазақстан Республикасының қылмыстық құқығы (Жалпы бөлім)</t>
  </si>
  <si>
    <t>Балтабаев К.Ж., Муратханова М.Б., Биебаева А.Ә., Серикбаев А.М., Рахметов С.М.</t>
  </si>
  <si>
    <t>Қазақстан Республикасының қылмыстық құқығы (Ерекше бөлім) 1 том</t>
  </si>
  <si>
    <t>Қазақстан Республикасының қылмыстық құқығы (Ерекше бөлім) 2 том</t>
  </si>
  <si>
    <t>Балтабаев Куаныш Жетписович</t>
  </si>
  <si>
    <t>«Схемы по уголовному праву Республики Казахстан»</t>
  </si>
  <si>
    <t>Учебно-методическое пособие на русском языке</t>
  </si>
  <si>
    <t>Сентябрь</t>
  </si>
  <si>
    <t>«Наказание и иные меры уголовно-правового воздействия»</t>
  </si>
  <si>
    <t>Монография на русском языке</t>
  </si>
  <si>
    <t>Балтабаев Куаныш Жетписович, Муратханова Меруерт Бейсеновна, Ашимова Эльнара Ашимовна</t>
  </si>
  <si>
    <t>«Қазақстан Республикасының қылмыстық құқығы бойынша сызбалар»</t>
  </si>
  <si>
    <t>Банковские риски. Эволюция и управление. Международный опыт : монография. - Караганда : КЭУК, 2012. - 234 с. Экземпляры: всего:26 - 2(1), 3(25)</t>
  </si>
  <si>
    <t>Баратова Алия Амирхановна</t>
  </si>
  <si>
    <t>Учебно-методическое пособие по атомной физике</t>
  </si>
  <si>
    <t>01.05.2019- 30.06.2019</t>
  </si>
  <si>
    <t>«Ядролық физика, жаңа материалдар және технологиялар» кафедрасы</t>
  </si>
  <si>
    <t>Барбосынова Қ.Т.</t>
  </si>
  <si>
    <t>Ежелгі дәуір әдебиеті</t>
  </si>
  <si>
    <t>Барышева С.К.</t>
  </si>
  <si>
    <t>Финансовый учёт</t>
  </si>
  <si>
    <t>5В050800 УиА</t>
  </si>
  <si>
    <t>Басканбаева Д.Д.</t>
  </si>
  <si>
    <t>Стандарттау, сертификаттау жане техникалық өлшемдер</t>
  </si>
  <si>
    <t>Батталова Ж.С.</t>
  </si>
  <si>
    <t>Теории нации и национализма</t>
  </si>
  <si>
    <t>Батталова Жулдыз Сериковна</t>
  </si>
  <si>
    <t>Методология и методы социологического исследования</t>
  </si>
  <si>
    <t>Бахрамова Г.А. Анонс</t>
  </si>
  <si>
    <t>Психолого-педагогическое особенности организации методической работы в школе</t>
  </si>
  <si>
    <t>Бахтибаев А. Анонс</t>
  </si>
  <si>
    <t>Кристалдар физикасы</t>
  </si>
  <si>
    <t>Ясауи атындағы халықаралық қазақ-түрік университеті</t>
  </si>
  <si>
    <t>Бегимова Г.А.</t>
  </si>
  <si>
    <t>Қазіргі түрік тілінің морфологиясы</t>
  </si>
  <si>
    <t>декабрь 2019 г.</t>
  </si>
  <si>
    <t>Бегімбай К.М</t>
  </si>
  <si>
    <t>Әлемдік материалдық мәдениет және дизайн теориясы</t>
  </si>
  <si>
    <t>Өнер тарихы</t>
  </si>
  <si>
    <t>Классикалық кескіндеме</t>
  </si>
  <si>
    <t>Бегімбай К.М.к.арх</t>
  </si>
  <si>
    <t>Техника и технологии живописи</t>
  </si>
  <si>
    <t>Бедебаев Т.А. /Bedebaev T.A.</t>
  </si>
  <si>
    <t>Methodical pointing to seminar employments on discipline the "World order: theory and practice"</t>
  </si>
  <si>
    <t>Методические указания к семинарским занятиям по дисциплине «Мировой порядок: теория и практика» англ</t>
  </si>
  <si>
    <t>Бейнелеу өнері мен сәулет ісі</t>
  </si>
  <si>
    <t>3410+Захай Б. «Салалық материалтану және конс-трукторлық материалдың технологиясы» -«Кәсіптік оқыту» мамандығының студенттеріне арналған пәннің оқу - әдістемелік кешені Көкшетау .КГУ,2015-144 бет 1,43 МБ</t>
  </si>
  <si>
    <t>3990+ Захай.Б. Салалық материалтану және конструкторлық материал-дың технологиясы Оқу - әдістемелік кешені.- 1, 21 МБ.- Көкшетау: КГУ им. Ш.Уалиханова, 2015.- 143 бет.</t>
  </si>
  <si>
    <t>3992+Захай.Б. Бейнелеу өнері тарихы және теориясы : Оқу - әдістемелік кешені.- 2, 03 МБ.- Көкшетау: КГУ им. Ш.Уалиханова, 2015.- 278 бет.</t>
  </si>
  <si>
    <t>4043+ Сугиралиев, Д.Т. Бейнелеу өнері материалдары мен техникалары : Оқу-әдістемелік кешен.- 1, 35 МБ.- Көкшетау: КГУ им. Ш.Уалиханова, 2016.- 22 с.</t>
  </si>
  <si>
    <t>3396+Шүйінішев Ә.Ш. Академиялық суреттегі нобайлар. /Оқу құралы. Көкшетау, КГУ,2016 – бет 17,8 МБ</t>
  </si>
  <si>
    <t>4050+Сугиралиева, Г.К. Академиялық кескіндеме 1 : Оқу-әдістемелік кешен. Бейнелеу өнері, сызу және дизайн мамандығы студенттеріне арналған.- 1, 30 МБ.- Кокшетау: КГУ им. Ш.Уалиханова, 2017.- 79бет.</t>
  </si>
  <si>
    <t>4052+Сугиралиева, Г.К. Мектепте сызуды оқыту әдістемесі : Оқу-әдістемелік кешен. Бейнелеу өнері, сызу және дизайн мамандығы студенттеріне арналған.- 4, 55 МБ.- Кокшетау: КГУ им. Ш.Уалиханова, 2017.- 203 б.</t>
  </si>
  <si>
    <t>4053+Сугиралиева, Г.К. Мектепте бейнелеу өнерін оқыту әдістемесі : Оқу-әдістемелік кешен. Бейнелеу өнері, сызу және дизайн мамандығы студенттеріне арналған.- 1, 83 МБ.- Кокшетау: КГУ им. Ш.Уалиханова, 2017.- 264бет.</t>
  </si>
  <si>
    <t>3999+ Шарипов, Р.Х. Көркем суреттің негізі Оқу-әдістемелік кешен.- 3, 71 МБ.- Кокшетау: КГУ им. Ш.Уалиханова, 2017.- 84б.</t>
  </si>
  <si>
    <t>4027+ Кожабаева, Л.Ж. Түстану : Оқу-әдістемелік кешен.- 1, 44 МБ.- Кокшетау: Изд-во КГУ им. Ш.Уалиханова, 2018.- 42 б.</t>
  </si>
  <si>
    <t>Бейсебаева С.Б.</t>
  </si>
  <si>
    <t>Оқу құралы «Рим құқығы», 5В011500-Құқық және экономика негіздері</t>
  </si>
  <si>
    <t>каз. яз</t>
  </si>
  <si>
    <t>Бейсембаев А.А.</t>
  </si>
  <si>
    <t>Методические указания по проведению практических и лабораторных занятий и задания курсовой работы по дисциплине "Линейные системы автоматического регулирования"</t>
  </si>
  <si>
    <t>Бейсембаева Ж.А.</t>
  </si>
  <si>
    <t>Адекватность перевода сонетов У.Шекспира на казахский язык</t>
  </si>
  <si>
    <t>Бейсембаева К.А., Джакупова Ж.Е.</t>
  </si>
  <si>
    <t>Химическая термодинамика и равновесие в растворах.</t>
  </si>
  <si>
    <t>Бейсембаева Р.С., Айткожина С.К., Қабдрахманова Н.Қ.</t>
  </si>
  <si>
    <t>География ғылымының тарихы мен әдістемесі</t>
  </si>
  <si>
    <t>6М060900- География</t>
  </si>
  <si>
    <t>Бейсембинова А.С. Чжан Е.Е.</t>
  </si>
  <si>
    <t>Business English</t>
  </si>
  <si>
    <t>5В011900 Иностранный язык: два иностранных языка</t>
  </si>
  <si>
    <t>Бейсенбаева К.А.</t>
  </si>
  <si>
    <t>Лабораторный практикум по дисциплине "Коррозия металлов"</t>
  </si>
  <si>
    <t>Лабораторный практикум по общей химической технологии</t>
  </si>
  <si>
    <t>Бейсенов Б.С. Сарыбаев Е.Е.</t>
  </si>
  <si>
    <t>Использование энергии сжатых газовых сред при создании и модернизации горнометаллургических машин.</t>
  </si>
  <si>
    <t>5В072400 6М072400</t>
  </si>
  <si>
    <t>Бейсенова Г.И.</t>
  </si>
  <si>
    <t>Бастауыш сыныптардағы информатиканы оқыту әдістемесі : 5В011100- Информатика маманд. студ. арналған оқу құралы</t>
  </si>
  <si>
    <t>Бейсенова Жайнагуль Сабитовна, Рахимжанова Гулнар Рахимовна, Жантогулова Гаухар Ураловна</t>
  </si>
  <si>
    <t>Профессиональный русский язык для гуманитарных вузов: учебное пособие для студентов специальности «Переводческое дело»</t>
  </si>
  <si>
    <t>Май, 2019</t>
  </si>
  <si>
    <t>Орыс филологиясы кафедрасы</t>
  </si>
  <si>
    <t>Бейсенова Ляззат Зияденовна, Карыбаев Ануар Акпар-Курметтиевич</t>
  </si>
  <si>
    <t>октябрь</t>
  </si>
  <si>
    <t>Экологиялық ресурстану</t>
  </si>
  <si>
    <t>2019 Февраль</t>
  </si>
  <si>
    <t>Бейсенова Р.Р., Аубакирова Б.Н.</t>
  </si>
  <si>
    <t>Chemical ecology</t>
  </si>
  <si>
    <t>Бейсенова Р.Р., Донец Е.В., Григорьев А.И., Задагали А.М.</t>
  </si>
  <si>
    <t>Экологическое ресурсоведение</t>
  </si>
  <si>
    <t>Бейсенова С.Ж., Чжан Е.Е.</t>
  </si>
  <si>
    <t>Практическая грамматика китайского языка</t>
  </si>
  <si>
    <t>Бекбенбетова Б.</t>
  </si>
  <si>
    <t>Состояние и проблемы развития сельского хозяйства в Казахстане</t>
  </si>
  <si>
    <t>Бекбенбетова Б.Б.</t>
  </si>
  <si>
    <t>Еңбек экономикасы, ұйымдастырылуы және нормалануы</t>
  </si>
  <si>
    <t>Бекбенбетова Базаргуль Бекбенбетовна, Кураш Назерке Пернебековна</t>
  </si>
  <si>
    <t>Еңбек экономикасы</t>
  </si>
  <si>
    <t>Бекболғанова, А.Қ.</t>
  </si>
  <si>
    <t>Жаңа педагогикалық технологиялар</t>
  </si>
  <si>
    <t>121 б.</t>
  </si>
  <si>
    <t>Бекболсынова Алма Сартайкызы, Нурумов Алданыш Арыстангалиевич.</t>
  </si>
  <si>
    <t>«Салық және салық салу»</t>
  </si>
  <si>
    <t>Бекбосынова Г.А., Абдулина Л.И., Галкина Т.В.</t>
  </si>
  <si>
    <t>Сборник публисцистических работ студентов специальности «Журналистика»</t>
  </si>
  <si>
    <t>Сборник публикации</t>
  </si>
  <si>
    <t>5В050400-Журналистика</t>
  </si>
  <si>
    <t>Бекеева С.А.</t>
  </si>
  <si>
    <t>Лабораторный практикум по курсу Биология клетки</t>
  </si>
  <si>
    <t>Бекенов Т.Н.</t>
  </si>
  <si>
    <t>«Автомобиль теориясы»</t>
  </si>
  <si>
    <t>Оқу құралы, 4,5 б.т.</t>
  </si>
  <si>
    <t>«Теория автомобиля»</t>
  </si>
  <si>
    <t>Учебное пособие, 4,5 п.л.</t>
  </si>
  <si>
    <t>Бекетауов О. Сапарбекова А.А. Абильдаева Р.А. Ибраимова Ж.Қ.</t>
  </si>
  <si>
    <t>Учебное пособие «Трансплантация и криоконсервация эмбрионов сельско-хозяйственных животных», 6М070100-Биотехнология</t>
  </si>
  <si>
    <t>Бекетауов О. Сапарбекова А.А. Дауылбай А.Д. Ибраимова Ж.Қ.</t>
  </si>
  <si>
    <t>Оқу құралы «Ауылшаруашылық малдарының эмбриондарын трансплотациялау және криоконцервациялау», 6М070100-Биотехнология</t>
  </si>
  <si>
    <t>Бекетова М.С. Радиометрия мен ядролық геофизика пәні бойынша зертханалық жұмыстарды орындауға арналған әдістемелік нұсқаулар: ./ М. С. Бекетова, Ю. Н. Пак, Д. Ю. Пак; Қазақстан Республикасы білім және ғылым министрлігі, Қарағанды мемлекеттік техникалық университеті, "Геология және пайда қазбалар орындарын барлау" кафедрасы. - 2016</t>
  </si>
  <si>
    <t>Бекжанова Ж.С. Анонс</t>
  </si>
  <si>
    <t>Логопедические тетради</t>
  </si>
  <si>
    <t>Х. Досмұхамед атындағы Атырау мемлекеттік университеті</t>
  </si>
  <si>
    <t>Бекибаев Н.С. Джамалова З.И.</t>
  </si>
  <si>
    <t>Конспекты лекции по дисциплине «Стандартизация и сертификация», 5В073200-Стандарттау, сертификаттау және метрология</t>
  </si>
  <si>
    <t>Бекишева С.Д. Экологическое право Республики Казахстан : Учебное пособие / С.Д. Бекишева . - Караганда : Карагандинский юридический институт, 2001. - 255 с. Экземпляры: всего:46 - 3(15), 8(3), 9(3), 10(3), 7(3), 1(6) Аннотация: ВВ</t>
  </si>
  <si>
    <t>Бекмолдаева Р.Б</t>
  </si>
  <si>
    <t>Математикалық есептерді шығару практикумы: Математика. Информатика. Физика маманд. студ. арналған оқу</t>
  </si>
  <si>
    <t>Бекмолдаева Р.Б. Иманбетова А.Б. /Bekmoldaeva R.B. Imanbetova A.B.</t>
  </si>
  <si>
    <t>Integral calculus methodical instructions for practical classes on discipline 5V010900-mathematics</t>
  </si>
  <si>
    <t>«Интегралдық есептеулер» пәнінен практикалық сабақтарға арналған әдістемелік нұсқау 5В010900-математика англ</t>
  </si>
  <si>
    <t>Ordinary differential equations 5V010900-Mathematics</t>
  </si>
  <si>
    <t>«Жай дифференциалдық теңдеулер» 5В010900-Математика англ</t>
  </si>
  <si>
    <t>Ordinary differential equations guidelines for the discipline 5V010900-Mathematics</t>
  </si>
  <si>
    <t>«Жай дифференциалдық теңдеулер» пәнді оқып үйренуге арналған әдістемелік нұсқау 5В010900-Математика англ</t>
  </si>
  <si>
    <t>Ordinary differential equations, CRC 5V010900-Mathematics</t>
  </si>
  <si>
    <t>«Жай дифференциалдық теңдеулер» СӨЖ 5В010900-Математика англ</t>
  </si>
  <si>
    <t>Бекмолдаева/ Bekmoldayeva R.B.</t>
  </si>
  <si>
    <t>Methodical instruction for practical lessons to discipline "Solving problems of the increased difficulty": for students of speciality 5B010900 - "Mathematics"</t>
  </si>
  <si>
    <t>Бекмуханбетова Динара Байгельдиновна, Мырзахмет Марат Кумисбекович, Сатаева Гульзипа Егембердиевна.</t>
  </si>
  <si>
    <t>Будущее трансформаторов: Новые изоляционные материалы</t>
  </si>
  <si>
    <t>15.02.2019- 25.03.2019</t>
  </si>
  <si>
    <t>Бекмуханбетова Динара.Байгельдиновна., Мырзахмет Марат.Кумисбекович., Сатаева Гульзипа Егембердиевна.</t>
  </si>
  <si>
    <t>Будущее трансформаторов: Новые трансформаторные масла</t>
  </si>
  <si>
    <t>05.01.2019- 25.01.2019</t>
  </si>
  <si>
    <t>Бексултанова Роза Тайкошкаровна, Есиркепова Муслим Ханатович</t>
  </si>
  <si>
    <t>«Практикум по гражданскому процессуальному праву РК»</t>
  </si>
  <si>
    <t>Кафедра Гражданского и экологического права</t>
  </si>
  <si>
    <t>Бектасова Г.С.</t>
  </si>
  <si>
    <t>Квантовая механика, конспект лекций</t>
  </si>
  <si>
    <t>Бектасова Г.С., Иманжанова К.Т., Садвакасова Н.Е.</t>
  </si>
  <si>
    <t>Ядерная физика</t>
  </si>
  <si>
    <t>5В060500 – Ядерная физика</t>
  </si>
  <si>
    <t>Практические занятия по ядерной физике</t>
  </si>
  <si>
    <t>Бектуреева Г.У.</t>
  </si>
  <si>
    <t>Химиялық қауіпті нысандарда авария салдарын анықтау және бағалау 5В073100 - Қоршаған ортаны қорғау және өмір тіршілігінің қауіпсіздігі</t>
  </si>
  <si>
    <t>Бектуреева Г.У. Керимбекова З.М.</t>
  </si>
  <si>
    <t>Оқу құралы «Апаттар медицинасы», 5В073100-Қоршаған ортаны қорғау және өмір тіршілік қауіпсіздігі</t>
  </si>
  <si>
    <t>Бектұрғанов Б. Б. Сейтбаев Қ. Ж.</t>
  </si>
  <si>
    <t>Зоология практикумы</t>
  </si>
  <si>
    <t>Тараз инновациялық-гуманитарлық университеті</t>
  </si>
  <si>
    <t>Белгібеков, Е.С.</t>
  </si>
  <si>
    <t>Жедел іздестіру қызметінің негіздері</t>
  </si>
  <si>
    <t>267 б.</t>
  </si>
  <si>
    <t>Криминалистика мен қылмыстың жекеленген түрін тергеу әдістемесі</t>
  </si>
  <si>
    <t>100б.</t>
  </si>
  <si>
    <t>Сот сараптамасы мен сот медицинасы және психиатриясы</t>
  </si>
  <si>
    <t>86б.</t>
  </si>
  <si>
    <t>Белобородова А.Е.</t>
  </si>
  <si>
    <t>Продвинутый курс технического иностранного языка</t>
  </si>
  <si>
    <t>Белоусова Л.И.</t>
  </si>
  <si>
    <t>Методические рекомендации по проведению практических занятий</t>
  </si>
  <si>
    <t>5В050800 Учет и аудит</t>
  </si>
  <si>
    <t>Бельгибаев Мухит Есенович</t>
  </si>
  <si>
    <t>Профессор кафедры химии и географии</t>
  </si>
  <si>
    <t>Методы применения данных дистанционного зондирования земли и основы дешифрирования космических снимков</t>
  </si>
  <si>
    <t>мамыр</t>
  </si>
  <si>
    <t>Физическая и экономическая география</t>
  </si>
  <si>
    <t>Бердибеков А.О. Мұратқызы А., Ахамбаев Р.С.</t>
  </si>
  <si>
    <t>Чтение электрических схем</t>
  </si>
  <si>
    <t>Методическоеуказание к проведениюпрактическихзанятий</t>
  </si>
  <si>
    <t>5В071800 - Электроэнергетика</t>
  </si>
  <si>
    <t>Бердиева М.А.</t>
  </si>
  <si>
    <t>«Физика» пәнінен практикалық сабақтарға арналған ӘН, 5В075300-Балқуы қиын бейметалл және силикатты материалдардың химиялық технологиясы</t>
  </si>
  <si>
    <t>Бержанова А.М.</t>
  </si>
  <si>
    <t>Кәсіпорынның сыртқы экономикалық қызметі</t>
  </si>
  <si>
    <t>Берикбаев М.К.</t>
  </si>
  <si>
    <t>«Жылугазбен жабдықтау және желдету» мамандығы бойынша жыйнақтау технологиясы және дайындық жұмыстары</t>
  </si>
  <si>
    <t>Промышленная вентиляция</t>
  </si>
  <si>
    <t>июнь 2019 год</t>
  </si>
  <si>
    <t>Берикханова Гульназ Еженхановна</t>
  </si>
  <si>
    <t>декан естественно-математического факультета</t>
  </si>
  <si>
    <t>Берикханова Гульсара Еженхановна</t>
  </si>
  <si>
    <t>руководитель центра «Электронный университет Е-SHAKARIM»</t>
  </si>
  <si>
    <t>Берікбаев М.К.</t>
  </si>
  <si>
    <t>Өнеркәсіптік желдету</t>
  </si>
  <si>
    <t>декабрь 2019 год</t>
  </si>
  <si>
    <t>Берікболова Ә.Ж., Бекбосынова Г.А.</t>
  </si>
  <si>
    <t>Газет жанрлары</t>
  </si>
  <si>
    <t>5В050400 – журналистика</t>
  </si>
  <si>
    <t>Беркинбай О Туткышбай И.А. Сарыбаев Ы.У.</t>
  </si>
  <si>
    <t>Учебное пособие «Водные животные Казахстана» (анг), 5В120100-Ветеринарлық медицина</t>
  </si>
  <si>
    <t>Бесбаев Г.А Тілеуов Ғ.Е.</t>
  </si>
  <si>
    <t>5В070500-Математикалық және компьютерлік моделдеу мамандығының студенттері үшін «Бағдарламалау (Delphi)»</t>
  </si>
  <si>
    <t>Бесбаев Ғ.Ә. Жапбаров С.А.</t>
  </si>
  <si>
    <t>Оқу құралы «Дифференциальдық теңдеулерді шешудің сандық әдістері», 5В060100-Математика, 5В070500-Математикалық және компьютерлік модельдеу</t>
  </si>
  <si>
    <t>Бесимбаева О.Г. Методические указания по выполнению лабораторных работ по дисциплине "Геодезические работы при примышленном и гражданском строительстве": для студентов специальности 5В071100 "геодезия и картография"/ О. Г. Бесимбаева, Г. Е. Жунусова, Е. В. Кайгородова; М-во образования и науки РК, Карагандинский государственный технический университет, Кафедра МДиГ. - 2014</t>
  </si>
  <si>
    <t>рус..</t>
  </si>
  <si>
    <t>Беспалова И.В, Калауов Б.П.</t>
  </si>
  <si>
    <t>Электромагнетизм 1-Раздел: Электростатика и постоянный ток</t>
  </si>
  <si>
    <t>5В072300-«Техническая физика», 5В071700-«Теплоэнергетика»</t>
  </si>
  <si>
    <t>Беспалова И.В., Сарсенбаева Б.</t>
  </si>
  <si>
    <t>Методические указания к написанию и оформлению магистерской диссертации</t>
  </si>
  <si>
    <t>6М072300 6М060400</t>
  </si>
  <si>
    <t>Бестембек Е.С. История развития железнодорожного транспорта: учебное пособие предназначено для студентов по дисциплины "Классификация и устройство транспортной техники"/ Е. С. Бестембек, Б. К. Курмашева, Б. С. Жумабаев; М-во образования и науки РК, Карагандинский государственный технический университет. Кафедра "Транспортная техника и логистические системы". - 2015</t>
  </si>
  <si>
    <t>Галургиялық үрдістер технологиясы: 5В072000 - "Бейорганикалық заттардың химиялық технологиясы" маман. студенттеріне арналған оқулық</t>
  </si>
  <si>
    <t>Бәйдібеков Ә.К., Тулеуова Г.Қ.</t>
  </si>
  <si>
    <t>Металл конструкцияларының сызбалары</t>
  </si>
  <si>
    <t>Бәйменова Б.С</t>
  </si>
  <si>
    <t>«Білім беру үрдісіндегі ақпараттық-коммуникациялық технологиялар»</t>
  </si>
  <si>
    <t>Библиотековедение и библиография</t>
  </si>
  <si>
    <t>3317+Нурпеисова М.Ш. Қазақстан библиографиясы: Оқу-әдістемелік кешен. - Көкшетау, КГУ, 2015. 155 бет 10,1 МБ</t>
  </si>
  <si>
    <t>3318+Нурпеисова М.Ш., Аниева Н. Кітапханалық қарым-қатынас:: Оқу-әдістемелік кешен. - Көкшетау, КГУ, 2015-119 бет 9,86 МБ</t>
  </si>
  <si>
    <t>3199+Нурпеисова, М. Ш. Мировая библиография. УМКД для спец "Библио-течное дело". Кокшетау.: КГУ им.Ш.Уалиханова, 2015-175с. 8,69МБ.</t>
  </si>
  <si>
    <t>3200+Нурпеисова, М. Ш. Реклама библиотеки: теория и практика. .УМКД для спец "Библиотечное дело". Кокшетау.: Изд-во КГУ им.Ш.Уалиханова, 2015-170с. 8,82МБ.</t>
  </si>
  <si>
    <t>4055+Нурпеисова, М.Ш. Библиографоведение : Учебно-методический комплекс для спец "Библиотечное дело" /.- 960 КБ.- Кокшетау: КГУ им.Ш.Уалиханова, 2015.- 960 КБ.</t>
  </si>
  <si>
    <t>4056+Нурпеисова, М.Ш. Библиотековедение : Учебно-методический комплекс для спец "Библиотечное дело".- 992 КБ.- Кокшетау: КГУ им.Ш.Уалиханова, 2015.- 992 КБ.</t>
  </si>
  <si>
    <t>3474+ Аубакирова Б.К., Аниева Н.Г. «Кітапхана іс»і мамандықтарына арналған кәсіби қазақ тілі ОӘК – Көкшетау, 2016. 105– бет. 6,70 МБ</t>
  </si>
  <si>
    <t>3365+Аниева Н.Г Библио-графиятану Оқу-әдістемелік кешен. - Көкшетау, 2017. 137- бет 3,12 МБ</t>
  </si>
  <si>
    <t>3366+Аниева Н.Г Кітапхана -тану Оқу-әдістемелік кешен. Кітапханатану" пәні бойынша . Көкшетау,КГУ, 2017- 214 бет 3,12 МБ</t>
  </si>
  <si>
    <t>Бигалиева Ж.С.</t>
  </si>
  <si>
    <t>Основы информационно-измерительной техники и технологии</t>
  </si>
  <si>
    <t>Бигельдиева З.А.</t>
  </si>
  <si>
    <t>Оқу құралы «Корпоративтік қаржы, 5В050900-Қаржы</t>
  </si>
  <si>
    <t>Биданов Д.</t>
  </si>
  <si>
    <t>«Волейболдың техникалық және тактикалық тәсілдерін үйрету әдістемесі» Оқу құралы</t>
  </si>
  <si>
    <t>Билялов Б.Д. Кеніштік және шахталық геология: оқу құралы студенттер мен магистранттарға арналған/ Б. Д. Билялов, С. Б. Сатибекова; Қазақстан Республикасы білім және ғылым министрлігі, Қарағанды мемлекеттік техникалық университеті, Кафедра ГРМПИ. - 2014</t>
  </si>
  <si>
    <t>Бимбетов М.У.</t>
  </si>
  <si>
    <t>Жер асты кеніштерінің тасымалдау машиналары және қондырғылары</t>
  </si>
  <si>
    <t>Бимурзина А.А., Рискелдиева Ж., Бабаева Р.К., Умурзакова М.А.</t>
  </si>
  <si>
    <t>Тексты и задания по развитию профессиональной речи студентов специальности 5В070300 – «Информационные системы»</t>
  </si>
  <si>
    <t>3289+Дурмекбаева Ш.Н. Клеткалық биология: Оқу әдістемелік кешен - Көкшетау, 2015. - 97 бет</t>
  </si>
  <si>
    <t>3817+Жумабаева, С.Е. Human Anatomy Specialty : Биология мамандығына арналған УМК.- 2, 04 МБ.- Кокшетау: КГУ, 2015.- 13 с.</t>
  </si>
  <si>
    <t>3501 + Кыздарбекова Г.Т. Микробиология: Оқу құралы – Көкшетау, 2016. – 104 бет. 1,49 МБ ISBN – 978-601-261-301-8</t>
  </si>
  <si>
    <t>3739+Шакиржанова, И.С. Пән:«Омыртқасыздар зооло-гиясы»: Биология» маман-дығы бойынша электрондық оқу әдістемелік құралы. / И.С. Шакиржанова, Д.Б. Маймакова.- 88, 9 МБ.- Көкшетау: КГУ, 2016.</t>
  </si>
  <si>
    <t>3825+ Шакиржанова, И.С. Шарипов Б.О. Пәнің оқу әдістемелік кешені "Омыртқалылар зоологиясы" : Мамандығы. Биология.- 1, 62 МБ.- Көкшетау: КГУ, 2016.- 118 бет.</t>
  </si>
  <si>
    <t>3822+Шарипова Б.У. Роспаева А.М. Электронное учебное пособие по дисц Микробиология и вирусология" : ЭУМК.- 2, 27 МБ. Кокшетау: КГУ, 2016.- 135 с.</t>
  </si>
  <si>
    <t>3824+ Шарипова, Б.У. Забинякова Г.В. Учебно-методический комплекс по дисц профессиональный русский язык. : Спец: Биология.- 2, 02 МБ.- Кокшетау: КГУ, 2016.- 95 с.</t>
  </si>
  <si>
    <t>3818+Смаилова, Г.Т. Роспаева А.М. Comparative anatomy of invertebrates : Салыстырмалы омыртқасыз-дар зоологиясы. спец: Биология.УМК.- 1, 80 МБ.- Кокшетау: КГУ, 2016.- 85 с.</t>
  </si>
  <si>
    <t>3826+Смаилова, Г.Т. Шакиржанова И.С. Омыртқасыздардың салыстырмалы анатомиясы : Оқу әдістемелік кешен / Г.Т.Шакиржанова И.С. Смаилова.- 3, 72 МБ.- Кокшетау: КГУ, 2017.- 132 бет.</t>
  </si>
  <si>
    <t>3820+ Сокова, О.Т. Физиология развития школьников : Специальности педагогические. УМК.- 1, 51 МБ.- Кокшетау: КГУ, 2017.- 186с.</t>
  </si>
  <si>
    <t>3821+ Сокова, О.Т. Физиология человека и животных : Специальность : Биология. УМК - 3, 12 МБ.- Кокшетау: КГУ, 2017.- 283 с.</t>
  </si>
  <si>
    <t>3823+ Шарипова, Б.У. Жумабаева А.А. Учебно - методический комплекс по дисциплине изотовление наглядных пособий : Специальность: Биология - 496 КБ.- Кокшетау: КГУ, 2017.- 107 с.</t>
  </si>
  <si>
    <t>3815+Жумабаева, С.Е. Бөкен Т.С. Cytology and Histology Specialty : Biology. Биология мамандығына арналған.- 2, 21 МБ.- Кокшетау: КГУ, 2017.- 101 с.</t>
  </si>
  <si>
    <t>3816+Жумабаева, С.Е. Генетика с биометрией : Технология производ-ства продуктов животноводства УМК.- 1, 94 МБ.- Кокшетау КГУ: 2015-83 с</t>
  </si>
  <si>
    <t>3502+Лоскутова Г.А. Методические указания к выполнению лабораторных работ по дисциплине «Про-цессы и аппараты в био-технологии» для студентов спец «Биотехнология». Кокшетау. КГУ, 2015-34 с 7,13 МБ</t>
  </si>
  <si>
    <t>Кассеноа Н.Б. Faculty of natural Sciences .EDUCATIONAL-METHODICAL COMPLEX on the subject "Bioorganic chemistry" for students of specialty 5B011200 - "Chemistry". Кокшетау. КГК,2015-124с 6,63 МБ</t>
  </si>
  <si>
    <t>3311+ Касенова Н.Б., Сулейменова Д.А. Основы фармацевтической биотехнологии /УМКД. Кокшетау. Изд-во КГУ им. Ш. Уалиханова, 2016-125 с 1,91 МБ</t>
  </si>
  <si>
    <t>3390+Лоскутова Г.А. Методические рекомен-дации к выполнению лабораторных работ по дисц «Процессы и аппараты в биотехно-логии» (тепловые и массообменные процессы) для студентов спец «Биотехнология» Кокшетау. КГУ,2016-50 с 1,69 МБ</t>
  </si>
  <si>
    <t>3402+Фахруденова, Л.Б. Сергазина С.М. Производ-ство ферментов. Учебное пособие.Кокшетау,,2016. - 130 с. 1,45 МБ</t>
  </si>
  <si>
    <t>3403+Фахруденова, Л.Б. Сергазина С.М. Производ-ство биоэтанола. /-. Учебное пособие.Кокшетау, КГУ, 2016. - 116 с. 4,50 МБ</t>
  </si>
  <si>
    <t>3413+ Сокова О.Т Биотехнология животных / Учебно-методическое пособие Кокшетау КГУ.-2017. -134 с. 4,91 МБ</t>
  </si>
  <si>
    <t>3550+ Хамитова А.С., Баярболат Р. Биохимия. Оқу әдістемелік кешені. «Биохимия» пәні бойынша биотехнология, химия, био-логия мамандығының студенттерін арналған Көкшетау. КМУ, 2016-106 бет 3,36 МБ</t>
  </si>
  <si>
    <t>3391+ Лоскутова Г.А. Методические указаниия к лабораторным работам По дисц: «Биохимия зерна и зернопродуктов» Для студентов спец: «Технология перерабатывающих производств» Кокшетау, КГУ 2016-61 с 405 КБ</t>
  </si>
  <si>
    <t>Бирюков В.В.</t>
  </si>
  <si>
    <t>Учебное пособие Финансовые рынки и посредники</t>
  </si>
  <si>
    <t>Бирюков Ю.М. Безопасное ведение горных работ на выбросоопасных угольных пластах: учебник для студентов горных специальностей/ Ю. М. Бирюков, Н. А. Дрижд, Е. И. Фоминых; М-во образования и науки РК, Карагандинский государственный технический университет, Кафедра "Разработка месторождений полезных ископаемых". - 2015</t>
  </si>
  <si>
    <t>Алтай тілдерінің салыстырмалы-тарихи грамматикасы</t>
  </si>
  <si>
    <t>6М011700-Қазақ тілі мен әдебиеті 6М020500-Филология: қазақ филологиясы</t>
  </si>
  <si>
    <t>Бияров Б.Н. Анонс</t>
  </si>
  <si>
    <t>Жер-су аттарын зерттеудің тиімді әдістері</t>
  </si>
  <si>
    <t>С. Аманжолов атындағы Шығыс Қазақстан Мемлекеттік университеті</t>
  </si>
  <si>
    <t>Блудова С.А.</t>
  </si>
  <si>
    <t>Обмен липидов</t>
  </si>
  <si>
    <t>Богдан С.И. Анонс</t>
  </si>
  <si>
    <t>Технологии организации самостоятельной работы</t>
  </si>
  <si>
    <t>ВКГУ им. С. Аманжолова</t>
  </si>
  <si>
    <t>Боевая работа старшего офицера батареи (командира огневого взвода): в 4-х ч./ Н. И. Касян [и др.] ; М-во образования и науки РК, Карагандинский государственный технический университет. Военная кафедра. -Караганда: КарГТУ. -2015 Ч. 3: учебное пособие для студентов вузов курса подготовки военной специальности Командир наземной артиллерии. - 2015</t>
  </si>
  <si>
    <t>Боевая работа старшего офицера батареи (командира огневого взвода): в 4-х ч./ Н. И. Касян [и др.] ; М-во образования и науки РК, Карагандинский государственный технический университет. Военная кафедра. -Караганда: КарГТУ. -2015 Ч.1: учебное пособие. - 2015</t>
  </si>
  <si>
    <t>Боевая работа старшего офицера батареи (командира огневого взвода): в 4-х ч./ Н. И. Касян [и др.] ; М-во образования и науки РК, Карагандинский государственный технический университет. Военная кафедра. -Караганда: КарГТУ. -2015 Ч.2: учебное пособие для студентов военной специальности. - 2015</t>
  </si>
  <si>
    <t>Боевая работа старшего офицера батареи (командира огневого взвода): в 4-х ч./ Н. И. Касян [и др.] ; М-во образования и науки РК, Карагандинский государственный технический университет. Военная кафедра. -Караганда: КарГТУ. -2015 Ч.4: учебное пособие для студентов военной специальности. - 2015</t>
  </si>
  <si>
    <t>Бозтай З.Б.</t>
  </si>
  <si>
    <t>Классикалық сурет</t>
  </si>
  <si>
    <t>Бокаев Н.А.</t>
  </si>
  <si>
    <t>ряды интеграл Фурье</t>
  </si>
  <si>
    <t>Бокаев Н.А. Матин Д.Т.</t>
  </si>
  <si>
    <t>Ограниченность и компактность интегральных операторов в пространствах типа Морри</t>
  </si>
  <si>
    <t>Бокаев Н.А., Кенжебекова Г.С.</t>
  </si>
  <si>
    <t>Вейвлет талдау, Екілік талдау</t>
  </si>
  <si>
    <t>Боқаев Н.А, Муканов.Ж.Б., Матин Д.Т.</t>
  </si>
  <si>
    <t>Основные неравенства пространства Лебега</t>
  </si>
  <si>
    <t>Бопаев К.Б. Сламжанова С.С.</t>
  </si>
  <si>
    <t>«Сызықтық операторларға кіріспе»</t>
  </si>
  <si>
    <t>Боранбаев С.А</t>
  </si>
  <si>
    <t>Java технологиясы</t>
  </si>
  <si>
    <t>Боранбаев С.Н.</t>
  </si>
  <si>
    <t>Методы распределения ресурсов</t>
  </si>
  <si>
    <t>Математическое и компьютерное моделирование и его практическое применение</t>
  </si>
  <si>
    <t>Боранбаева Айымгуль Сайлауовна Карибаева Айганым Асылбековна</t>
  </si>
  <si>
    <t>«Базовый иностранный язык в контексте межкультурной коммуникации» учебно-методическое пособие</t>
  </si>
  <si>
    <t>Қараша, 2019</t>
  </si>
  <si>
    <t>Аударма теориясы мен практикасы</t>
  </si>
  <si>
    <t>Борисова Е.И. Финансовый механизм социального обеспечения в Республике Казахстан : Монография / Е. И. Борисова. - Караганда : КЭУК, 2010. - 146 с. Экземпляры: всего:42 - 2(1), 3(41)</t>
  </si>
  <si>
    <t>Бортебаев С.А.</t>
  </si>
  <si>
    <t>Кен дайындау жабдықтары</t>
  </si>
  <si>
    <t>Методич. указание для практич. занятий</t>
  </si>
  <si>
    <t>5В072400 – Технологические машины и оборудование</t>
  </si>
  <si>
    <t>3-5 қайта өңдеу жабдықтары</t>
  </si>
  <si>
    <t>Методич. указание для лабораторн. занятий</t>
  </si>
  <si>
    <t>Бортебаев С.А., Сарыбаев Е.Е.</t>
  </si>
  <si>
    <t>Основы сварочного дела</t>
  </si>
  <si>
    <t>Технология и оборудование сварочного производства</t>
  </si>
  <si>
    <t>Бостанов Б.О., Ахметов С.М., Мухамбеталина Д.Ж., Берсүгір М.Ә.</t>
  </si>
  <si>
    <t>Гироскоптың элементар теориясы. Жаттығулар</t>
  </si>
  <si>
    <t>Ботабаев Н.Е.</t>
  </si>
  <si>
    <t>Цветоведение для дизайнеров текстиля и одежды: учебное пособие для студ. по спец. 050726- "Технология и конструирование изделий легкой промышленности", 5В073300- "Технология и проектирование текстильных материалов"</t>
  </si>
  <si>
    <t>Ботабаева Ә.Е.</t>
  </si>
  <si>
    <t>Этнопедагогика.</t>
  </si>
  <si>
    <t>Ботабаева Ә.Е., Муталиева А.Ш.</t>
  </si>
  <si>
    <t>Этнопедагогика (қазақ, орыс және ағылшын тәлдерінде)</t>
  </si>
  <si>
    <t>Оқу құралы «Пантомима», 5В040600-Режиссура</t>
  </si>
  <si>
    <t>Ботаева С.Б. /Botaeva S.B.</t>
  </si>
  <si>
    <t>Software economic information systems (DB/M), for course work</t>
  </si>
  <si>
    <t>Экономикалық ақпараттық жүйелердегі бағдарламалық жабдықтау (БД/КВ) курстық жұмыстарды орындауға арналған англ</t>
  </si>
  <si>
    <t>Боярский В.Г. Основы конструирования приспособлений. Вспомогательный инструмент: учебное пособие для студентов технических вузов/ В. Г. Боярский, А. В. Зложинская; М-во образования и науки РК, Карагандинский государственный технический университет, Кафедра "Технологическое оборудование, машиностроение и стандартизация". - 2014</t>
  </si>
  <si>
    <t>Бөгенбаев Н.</t>
  </si>
  <si>
    <t>Алтай түріктерінің әлеуметтік және тарихи-мәдени құндылықтары</t>
  </si>
  <si>
    <t>Бөрібекова Ф.Б. Жанатбековв Н.Ж. Анонс</t>
  </si>
  <si>
    <t>Қазіргі заманғы педагогикалық технологиялар</t>
  </si>
  <si>
    <t>Жансүгіров атындағы Жетісу мемлекеттік университеті</t>
  </si>
  <si>
    <t>Будникова Н.Н., Полторжицкая Г.И.</t>
  </si>
  <si>
    <t>Организация профессиональной практики по специальности «Русский язык и литература», «Журналистика»</t>
  </si>
  <si>
    <t>Будникова Н.Н., Полторжицкая Г.Т.</t>
  </si>
  <si>
    <t>Развитие приклад-ных компетенций на занятиях по профес-сиональному русскому языку с использованием веб-квест технологии.</t>
  </si>
  <si>
    <t>Учебно –методическое пособие</t>
  </si>
  <si>
    <t>5В011800 Русский язык и литература</t>
  </si>
  <si>
    <t>Будникова Н.Н., Полторжицкая Г.Т., Токтубаева А.Ж.</t>
  </si>
  <si>
    <t>Специализированные тексты на занятиях по «Профессиональному русскому языку»</t>
  </si>
  <si>
    <t>5В050600 Экономика, 5В010300 Педагогика-Психология, 5В011400 История, 5В020200 Международные отношения</t>
  </si>
  <si>
    <t>Бузауова Т.М. Кесу теориясының негіздері мен кесу құралы пәні бойынша зертханалық практикум: оқу құралы 5В071200 "Машинажасау" мамандығының студенттеріне арналған/ Т. М. Бузауова, В. Г. Боярский, А. В. Жукова; Қазақстан Республикасы Білім және ғылым министрлігі, Қарағанды мемлекеттік техникалық университеті. "Технологиялық жабдықтар, машинажасау және стандарттау" кафедрасы. - 2014</t>
  </si>
  <si>
    <t>Бузауова Т.М. Экология және қоршаған ортаны қорғау: оқу құралы магистранттарға арналған/ Т. М. Бузауова, И. И. Ерахтина; Қазақстан Республикасы білім және ғылым министрлігі, Қарағанды мемлекеттік техникалық университеті, "Технологиялық жабдықтар, машинажасау және стандарттау" кафедрасы. - 2016</t>
  </si>
  <si>
    <t>Бузауова Т.М. Эксперимент нәтижелерін жоспарлау және өндеу: оқу құралы 6M071200 Машина жасау магистранттарына арналған/ Т. М. Бузауова, С. Б. Кузембаев, К. Т. Шеров; Қазақстан Республикасы білім және ғылым министрлігі, Қарағанды мемлекеттік техникалық университеті, "Технологиялық жабдықтар, машинажасау және стандарттау" кафедрасы. - 2015</t>
  </si>
  <si>
    <t>Букенов М.М, Жусупова Д.С, Ракишева Д.С, Азимова Д.Н.</t>
  </si>
  <si>
    <t>Букенов М.М, Ракишева Д.С, Азимова Д.Н.</t>
  </si>
  <si>
    <t>Булегенова Г.К., Тунгушбаева Д.И.</t>
  </si>
  <si>
    <t>Булетова Л.А.</t>
  </si>
  <si>
    <t>Болашақ мұғалімдерді салт-дәстүрлер тәрбиесіне дайындаудың теориялық негіздері : Монография</t>
  </si>
  <si>
    <t>Булешова Г.К.</t>
  </si>
  <si>
    <t>Байланыс жүйелері және коммутация жүйелері</t>
  </si>
  <si>
    <t>Машықтану сабақтарына арналған әдістемелік нұсқау /Методические указания к практическим занятиям</t>
  </si>
  <si>
    <t>Основы сетевой безопасности</t>
  </si>
  <si>
    <t>Сети связи и системы коммутаций</t>
  </si>
  <si>
    <t>Байланыс желілері және коммутация жүйелері</t>
  </si>
  <si>
    <t>Бурамбаева Н.А</t>
  </si>
  <si>
    <t>Микропроцессорные средства и системы</t>
  </si>
  <si>
    <t>Учебное пособие по лабораторным работам</t>
  </si>
  <si>
    <t>Бурамбаева Нурсауле Аманжоловна, Сеилов Шахмаран Журсинбекович</t>
  </si>
  <si>
    <t>«VHDL ортасында радиоэлектрондық қүрылғыларды жобалау»</t>
  </si>
  <si>
    <t>сен.19</t>
  </si>
  <si>
    <t>«Радиотехника электроника және телекоммуникация» кафедрасы</t>
  </si>
  <si>
    <t>Бурибаева М.А.</t>
  </si>
  <si>
    <t>Современная методология теории и практики перевода</t>
  </si>
  <si>
    <t>Учебник для магистрантов</t>
  </si>
  <si>
    <t>Бухалтерский есеп</t>
  </si>
  <si>
    <t>3392+Макатова, А.Е. Сагинбаева К. «Бухгалтер-лік есептің ақпараттық жүйесі» пәні бойынша зерт-ханалық жұмысқа арналған. «Ақпараттық жүйелер» мамандығының студенттері үшін. Кокшетау.:КГУ,2016-73 бет 9,20 МБ</t>
  </si>
  <si>
    <t>Бухгалтерлік ақпараттық жүйелер: оқу құралы 5В070300 "Ақпараттық жүйелер" мамандықтарының студенттеріне арналған/ А. Ж. Амиров [и др.]; Қазақстан республикасы білім және ғылым министирлігі, Қарағанды мемлекеттік техникалық университеті, Кафедра ИВС. - 2014</t>
  </si>
  <si>
    <t>Вика</t>
  </si>
  <si>
    <t>Бүркіт Ә.Қ. Ибрагимова О.М. Махатова А.Х. Тумашбаев С.Р. Зиябекова А.Д.</t>
  </si>
  <si>
    <t>Оқу –әдістемелік құрал «»Робот техникасы негіздері, 5В011100-Информатика</t>
  </si>
  <si>
    <t>Бұлақбай Ж.М.</t>
  </si>
  <si>
    <t>Корпоративтік қаржы</t>
  </si>
  <si>
    <t>Бұлақбай Жанат Мухаметжановна</t>
  </si>
  <si>
    <t>Быхин Б.Б. Айнабекова С.С.</t>
  </si>
  <si>
    <t>Оқу құралы Таптау және созу үдерістерінің теориясы</t>
  </si>
  <si>
    <t>Быхин Б.Б., Айнабекова С.С., Абишкенов М.Ж.</t>
  </si>
  <si>
    <t>Учебное пособие с инд. ISBN Соғу технологиясы</t>
  </si>
  <si>
    <t>Бюлегенова Б.Б.</t>
  </si>
  <si>
    <t>Саяси жетекшілік</t>
  </si>
  <si>
    <t>Қазақстан Республикасы саяси партияларының қызметіндегі жастар мәселесі</t>
  </si>
  <si>
    <t>В.А.Гаар А.Е.Приходько</t>
  </si>
  <si>
    <t>Практикум для лабораторных работ по дисциплине «Топливо, смазочные материалы и технические жидкости»</t>
  </si>
  <si>
    <t>В.П.Хихлушко</t>
  </si>
  <si>
    <t>Учебное пособие «Шасси, кузов и дополнительное оборудование автомобилей», часть 2</t>
  </si>
  <si>
    <t>Валиева Анар Бираловна,</t>
  </si>
  <si>
    <t>Психологическая адаптация женщины в постразводной ситуации</t>
  </si>
  <si>
    <t>Величков К., Медеубаева Ж.М., Жанбулатова Р.С., Ахметжанова Л.К., Нурдавлетова С.М., Кенжалина Г.Ж.</t>
  </si>
  <si>
    <t>Европейские институты и политики. (русс., англ.)</t>
  </si>
  <si>
    <t>Виктор Владимирович Егоров: енбектердің биобиблиографиялық көрсеткіші/ Қазақстан Республикасы білім және ғылым министрлігі, Қарағанды мемлекеттік техникалық университеті; құраст.: Б. О. Бейсембаева, Р. Ф. Тюлемисова. - 2015</t>
  </si>
  <si>
    <t>Волокитин А.В., Волокитина И.Е.</t>
  </si>
  <si>
    <t>Учебное пособие с инд. ISBN Организация и основы научных исследований и планирование эксперимента</t>
  </si>
  <si>
    <t>Вредные вещества в промышленности: учебное пособие для студентов, магистрантов/ С. К. Кабиева [и др.]; М-во образования и науки РК, Карагандинский государственный технический университет, Кафедра "Промышленная экология и химия". - 2015</t>
  </si>
  <si>
    <t>Г. Байтаевой, Б. Қылышбаевой, М. Сырлыбаевой</t>
  </si>
  <si>
    <t>«Менеджмент» дәрістер жинағы;</t>
  </si>
  <si>
    <t>Г. Жолтаевой, Ж. Тугелбаевой</t>
  </si>
  <si>
    <t>«Болашақ бастауыш сынып мұғалімдерінің диагностикалық іс-әрекетін қалыптастыру» оқу-әдістемелік құрал;</t>
  </si>
  <si>
    <t>Г. Искаковой, Г. Ишкаловой</t>
  </si>
  <si>
    <t>«Современная история Казахстана» электронный учебник;</t>
  </si>
  <si>
    <t>«Методические рекомендации к прохождению педагогической практики»;</t>
  </si>
  <si>
    <t>Г. Лухмановой</t>
  </si>
  <si>
    <t>«Қаржыға кіріспе» оқу құралы.</t>
  </si>
  <si>
    <t>Г. Лухмановой, С. Абдыкалық</t>
  </si>
  <si>
    <t>«Қазақстан Республикасының бюджет жүйесі» оқу құралы;</t>
  </si>
  <si>
    <t>Г. Сырлыбаевой</t>
  </si>
  <si>
    <t>«Қазақ тіліндегі қарсы мәнді фразеологизмдердің парадигмалары» учебное пособие;</t>
  </si>
  <si>
    <t>Г. Таугынбаева А.Жубанышева</t>
  </si>
  <si>
    <t>Математикалық статистика</t>
  </si>
  <si>
    <t>Қазан</t>
  </si>
  <si>
    <t>Г. Тулешовой, Е. Беркинбаевой</t>
  </si>
  <si>
    <t>«Өндірістік істәжірибені ұйымдастыру және өткізу бойынша» әдістемелік нұсқау;</t>
  </si>
  <si>
    <t>«Өндірістік істәжірибені ұйымдастыру және өткізу бойынша»</t>
  </si>
  <si>
    <t>Г.Б. Еркимбаева, М.Б. Еркимбаева</t>
  </si>
  <si>
    <t>Сборник лексических материалов по дисциплине "Профессиональный русский язык"</t>
  </si>
  <si>
    <t>223с.</t>
  </si>
  <si>
    <t>Сборник лексических материалов по дисциплине "Профессиональный русский язык" для студентов колледжа специальности "Физическая культура и спорт"</t>
  </si>
  <si>
    <t>Г.Байтаевой, А. Бекметовой</t>
  </si>
  <si>
    <t>«Әлеуметтік-экономикалық жоспарлау және болжамдау» оқу құралы;</t>
  </si>
  <si>
    <t>Г.К.Булегенова Д.И.Тунгушбаева</t>
  </si>
  <si>
    <t>Анықталмаған және анықталған интегралдар</t>
  </si>
  <si>
    <t>Оқу-әдістемелік нұсқаулар</t>
  </si>
  <si>
    <t>Маусым, 2019ж.</t>
  </si>
  <si>
    <t>Г.Кожашевой, Г. Окпебаевой</t>
  </si>
  <si>
    <t>«Жоғары математиканың есептері мен жаттығулары»</t>
  </si>
  <si>
    <t>Г.Майлыбаевой</t>
  </si>
  <si>
    <t>, «Педагогические основы формирования нравственных ценностей у младщих школьников средствами казахского фольклора» монография.</t>
  </si>
  <si>
    <t>Г.Майлыбаевой,</t>
  </si>
  <si>
    <t>«Педагогические основы формирования нравственных ценностей у младщих школьников средствами казахского фольклора»</t>
  </si>
  <si>
    <t>Г.С.Базарбаева,Г.Баймадиева, М.Райхан</t>
  </si>
  <si>
    <t>Жоғары математика 1,2</t>
  </si>
  <si>
    <t>Мамыр 2019ж.</t>
  </si>
  <si>
    <t>Г.Т.Ботабекова З.Б.Абдиева</t>
  </si>
  <si>
    <t>«Өсімдіктер және жануарлар экологиясы» пәні бойынша әдістемелік нұсқау</t>
  </si>
  <si>
    <t>Габбасов М.Б. Сагнаева С.К.</t>
  </si>
  <si>
    <t>Практикум по моделированию сложных систем в технологии ТОФИ</t>
  </si>
  <si>
    <t>Габбасов М.Б. Сагнаева С.К. Пустовойтенко В.В.</t>
  </si>
  <si>
    <t>Модели и методы оценки трудоемкости разработки информационных систем</t>
  </si>
  <si>
    <t>Қазақ хандығының сыртқы саясты XVII ғ.соңы – XVIII ғ.бірінші жартысы</t>
  </si>
  <si>
    <t>Қазақстандағы саяси биліктің құрылуы 1990-2010 жж.</t>
  </si>
  <si>
    <t>Газизова Назигул Слямболовна</t>
  </si>
  <si>
    <t>и.о.ассоциированного профессора (доцент) кафедры юриспруденции</t>
  </si>
  <si>
    <t>Галиакбаров Ермек Эдуардович, Муканов Айдар Хамзеевич, Гиззатжанова Ажар Гиззатжановна</t>
  </si>
  <si>
    <t>Галяпина Г.В.</t>
  </si>
  <si>
    <t>Методические рекомендации «Профессиональная практика специальности 5В051000-Государственное и местное управление»</t>
  </si>
  <si>
    <t>Ғарифолла Есім и авторский коллектив</t>
  </si>
  <si>
    <t>Мәңгілк Ел – Ұлы дала философиясы</t>
  </si>
  <si>
    <t>Гельманова З.С. Кәсіпорынның экологиялық менеджмент жүйесі енгізілуі, жұмыс істеуі, жетілдірілуі : Монография / З.С.Гельманова, Ю.И. Осик. - Караганда : КарГУ, 2014. - 163 б. Экземпляры: всего:10 - 2(1), 3(9)</t>
  </si>
  <si>
    <t>3347+Жумабаева, С.Е.. Генетика с биометрией. . УМКД для студентов спец. Технология производства продуктов животноводства Кокшетау.: КГУ,2015-83 с 3,80 МБ</t>
  </si>
  <si>
    <t>3939+Канитаева, К.П. География международных экономических отношений : Учебно-методический комплекс / К.П. Канитаева.- 432 КБ.- Кокшетау: КГУ им. Ш.Уалиханова, 2015.- 49 с.</t>
  </si>
  <si>
    <t>4015+Грабовская, Н.И. Основы промышленной экологии : Учебно-методический комплекс .- 7, 10 МБ.- Кокшетау: КГУ им.Ш.Уалиханова, 2015.- 223с.</t>
  </si>
  <si>
    <t>3427+ Есенжолов Б.Қ. Есенжолова Г.Р. «Картогра-фия топография негіздері-мен» пәнінен оқу-әдістеме-лік кешені .Көкшетау, КГУ, 2016. - 93 бет. 6,43 МБ</t>
  </si>
  <si>
    <t>3432+ Есенжолов Б.Қ. Есенжолова Г.Р. Мадыбекова М.Б. Материктер мен мұхиттар-дың физикалық география-сы» пәнінен оқу-әдістемелік кешені, Көкшетау, 2016. -179 бет. 3,08 МБ</t>
  </si>
  <si>
    <t>3537+Есенжолов Б.К. «Тұрғындар географиясы» пәнінен оқу-әдістемелік кешені - «География» маман-дығына арналған Кокшетау. КГУ 2016. - 107бет.</t>
  </si>
  <si>
    <t>3948+Есенжолов, Б.К. Жалпы гидрология [Мәтін]: Оқу-әдістемелік кешен.География мамандығы үшін / Б.К. Есенжолов.- 896 КБ.- Кокшетау: КГУ им. Ш.Уалиханова, 2016.- 75 с.</t>
  </si>
  <si>
    <t>3950+Есенжолов, Б.Х. Ландшафтану және физико - географиялық аудандастыру Оқу-әдістемелік кешен / Б.Х. Есенжолов.- 1, 97 МБ.- Кокшетау: КГУ им. Ш.Уалиханова, 2016.- 124бет.</t>
  </si>
  <si>
    <t>3929+Есеенжолов, Б.Х. Жалпы жертану : Оқу-әдістемелік кешен.- 1, 21 МБ.- Кокшетау: КГУ им. Ш.Уалиханова, 2018.- 1, 21 МБ.</t>
  </si>
  <si>
    <t>Геодезические науки. Картография</t>
  </si>
  <si>
    <t>3556+ Молдагулова Б.А. Геодезия. УМК. Кокшетау.: КГУ, 2016-106 с 3,42 МБ</t>
  </si>
  <si>
    <t>4010+Грабовская, Н.И. Биогеография .- 6, 67 МБ.- Кокшетау: КГУ им. Ш.Уалиханова, 2016.- 65 с.</t>
  </si>
  <si>
    <t>Геодезия: әдістемелік нұсқаулар 5В074500 "Көлік құрылысы", 5В071900 "Құрылыс", 5В070700 "Тау -кен ісі" және 5В071100 "Геодезия" және "Картография" мамандықтарында оқитын студенттерге арналған/ А. З. Капасова [и др.] ; Қазақстан Республикасы білім және мәдениет министрлігі, Қарағанды мемлекеттік техникалық университеті. "Маркшейдерлік іс және геодезия" кафедрасы. -Қарағанды: ҚарМТУ. -2016 1 - бөлім. - 2016</t>
  </si>
  <si>
    <t>Геометрия</t>
  </si>
  <si>
    <t>3457+ Ларионова С.В. Линейная алгебра и анали-тическая геометрия. Для студентов технических и других специальностей вузов: учеб. пособие Кокшетау.. КГУ, 2016- 86 с .4,04 МБ</t>
  </si>
  <si>
    <t>3592+Хусаинова Р. К., Грабовская Н. И. Учебно-методический комплекс по дисц. «Гидрологические прогнозы» Для магистрантов спец: «География », – «Эко-логия» Кокшетау: КГУ, 2016 –212 с. 5,57 МБ</t>
  </si>
  <si>
    <t>Гиззатжанова А.Г., Муканов А.Х., Баймбетова А.Б., Есенбаева А.Е.</t>
  </si>
  <si>
    <t>Туризмология негіздері</t>
  </si>
  <si>
    <t>Глазырин С.А., Глазырина Н.С.</t>
  </si>
  <si>
    <t>Автоматизированные системы управления теплоэнергетическими процессами</t>
  </si>
  <si>
    <t>Учебное пособие, 18,75 п.л.</t>
  </si>
  <si>
    <t>Гомарова Б.М. Сәулетттік жобаны графикалық безендіру: оқу құралы студентерге, магистранттарға арналған/ Б. М. Гомарова, Е.Т Сүйіндіков; Қазақстан республикасы білім және ғылым министирлігі, Қарағанды мемлекеттік техникалық университеті, Кафедра ДАиПМ. - 2014</t>
  </si>
  <si>
    <t>Гордиенко Б.С.</t>
  </si>
  <si>
    <t>Методические указания и задания по курсу «Организация строительного производства» для практических занятий и самостоятельной работы студентов строительных специальности</t>
  </si>
  <si>
    <t>Гордиенко Б.С., Уркинбаева Ж.И.</t>
  </si>
  <si>
    <t>Технология и организация для ремонтно-строительных работ</t>
  </si>
  <si>
    <t>Құрылыстық жөндеу жұмыстарының технологиясы және ұйымдастырылуы</t>
  </si>
  <si>
    <t>3466 +Молдагулова Б.А. Хватина Н.В. Методичес-кие указания к расчетно-графической работе по дисц «Управление состоянием массива» для студентов по специальности – «Горное дело» Кокшетау, КГУ,2015-21 с 14,2 МБ</t>
  </si>
  <si>
    <t>3503+Молдагулова Б.А. Методические указания по практическим работам по дисц «Маркшейдерское дело» для студентов спец «Горное дело» Кокшетау, КГУ, 2015-35 с 15,9 МБ</t>
  </si>
  <si>
    <t>3372+ Кауметова, Д.С. Геодезия. Оқу- әдестемелік кешен. Көкшетау.. КГУ,2017-109 бет 4,45 МБ</t>
  </si>
  <si>
    <t>Госдарство и право юриспруденция</t>
  </si>
  <si>
    <t>3584+Нуркина Ж.Б. Жаксыбаева Д.Т. Аймуканова А.М. Методические указания по дисциплине «Гражданское право РК» (Общая часть) для студентов очного, заочного отделения спец. «Юриспру-денция» Кокшетау: КГУ, 2015 г. – 52 с. 843 КБ</t>
  </si>
  <si>
    <t>Госдарство и право юриспруденция)</t>
  </si>
  <si>
    <t>3541+ Култасов А.А. Криминология. УМКД. Кокшетау. КГУ, 2016– 78 с. 1,15 МБ</t>
  </si>
  <si>
    <t>3542+ Култасов А.А. Введение в специальность и профессиональная этика юриста. УМКД. Кокшетау. КГУ 2016. - 83 с. 1,10 МБ</t>
  </si>
  <si>
    <t>3575+ Култасов А.А. Уголовно-процессуальное право РК. УМК. Кокшетау Изд. КГУ 2016 - 157 с. 1,68 МБ</t>
  </si>
  <si>
    <t>3543+Максименко Е.В., Омаров А.Ж. Римское право и искусство речи. УМК. Для спец Юриспруденция. Кокшетау, КГУ 2016 г. – 171 с. 1,70МБ</t>
  </si>
  <si>
    <t>3561+Максименко Е.В., Нуркина Ж. Б., Аймуканова А.М. УМК. По дисц «Нотриат РК» . Для спец Юриспруденция. Кокшетау, КГУ, 2015- 200с. 1,94МБ</t>
  </si>
  <si>
    <t>3578+ Максименко Е.В. Омаров А.Ж. Сравнитель-ное правоведение. УМК Для спец: Юриспруденция. Кокшетау. Изд. КГУ, 2016-198 с 1,75МБ</t>
  </si>
  <si>
    <t>3544+ Нуркина Ж.Б., Жаксыбаева Д.Т. Граж-данское право Республики Казахстан (Особенная часть) УМКД .Для студен-тов спец: «Юриспруденция» .Кокшетау, КГУ, 2016-14.217с. 2,35 МБ.</t>
  </si>
  <si>
    <t>3562+Нуркина Ж.Б. Жаксыбаева Д.Т. УМКД «Гражданское право РК» (Общая часть). Для спец: – «Юриспруденция» Кокше-тау: КГУ, 2016 - 109 с. 2,02 МБ</t>
  </si>
  <si>
    <t>3565+Сыздыков С.Р. Основы оперативно-розыск-ной деятельности УМКД. Для спец: – «Юриспруденция» Кокшетау.Изд.: КГУ. 2016. - 190 с. 2,52 МБ</t>
  </si>
  <si>
    <t>3667+Сыздыков С.Р. Правоохранительные органы УМКД.Для спец: «Юрис-пруденция» Кокшетау. Изд.: КГУ, 2016-199 с 3,22 МБ</t>
  </si>
  <si>
    <t>Гуменчук О.Н.</t>
  </si>
  <si>
    <t>Политология Курс лекций</t>
  </si>
  <si>
    <t>Гусманова Ж.А. Совершенствование механизма регулирования банковской деятельности ( на материалах Республики Казахстан) : монография / Ж. А. Гусманова. - Караганда : КЭУК, 2009. - 176 с. Экземпляры: всего:5 - 1(5)</t>
  </si>
  <si>
    <t>Ғылым, білім және өндіріс интеграциясы - Ұлт жоспарын іске асырудың негізі (№ 7 Сағынов оқулары): академик Ә.С. Сағыновтың 100 жылдығына арналған халықаралық ғылыми-практикалық конференциясының еңбектері 10-11 желтоқсан 2015 ж.: студенттерге, магистранттарға арналған/ Қазақстан Республикасы білім және ғылым министрлігі, Қарағанды мемлекеттік техникалық университеті; ред. А. М. Ғазалиев. -Қарағанды: ҚарМТУ. -2015 5 бөлім. - 2015</t>
  </si>
  <si>
    <t>Ғылыми зерттеу мен инновациялық қызметті ұйымдастыру және жоспарлау: оқулық студенттерге, магистранттарға, докторанттарға арналған/ М. Р. Сихымбаев [и др.]; Қазақстан Республикасы білім және ғылым министрлігі, Қарағанды мемлекеттік техникалық университеті, "Технологиялық жабдықтар, машинажасау және стандарттау" кафедрасы. - 2016</t>
  </si>
  <si>
    <t>Д. Ансабаева</t>
  </si>
  <si>
    <t>«Қазақ әдебиеті пәнінен өндірістік (педагогикалық) іс-тәжірибе әдістемесі»</t>
  </si>
  <si>
    <t>Д. Есимбековой</t>
  </si>
  <si>
    <t>«Қазақ тілі» оқу құралы;</t>
  </si>
  <si>
    <t>Д. Нургабыл</t>
  </si>
  <si>
    <t>«Asymptotic methods in singularly perturbed problems with initial jumps»</t>
  </si>
  <si>
    <t>«Asymptotic methods in singularly perturbed problems with initial jumps» учебное пособие;</t>
  </si>
  <si>
    <t>Д. Нұрмуханқызы</t>
  </si>
  <si>
    <t>«Правовое регулирование инвестиционной деятельности в сфере охраны окружающей среды и использования природных ресурсов: национальный и международный аспекты» монография;</t>
  </si>
  <si>
    <t>«Правовое регулирование инвестиционной деятельности в сфере охраны окружающей среды и использования природных ресурсов: национальный и международный аспекты»</t>
  </si>
  <si>
    <t>Д. Нұрмуханқызы, А.Алипбаевой, О.Метиевой</t>
  </si>
  <si>
    <t>«Professional English for lawyers» учебное пособие;</t>
  </si>
  <si>
    <t>«Professional English for lawyers»</t>
  </si>
  <si>
    <t>учебное пособие;</t>
  </si>
  <si>
    <t>Д.К.Досумов Т.А.Дуламбаев Т.Б.Пернебаев</t>
  </si>
  <si>
    <t>Учебное пособие для студентов обучающихся по ВУС 021001 по дисциплине «Тактическая подготовка» «Боевое применение мотострелковых подразделений, частей, соединений на БМП»</t>
  </si>
  <si>
    <t>Давлетбаев Р.Р. Совершенствование финансового менеджмента в торговых организациях обслуживающих население (на примере ряда фирм Казахстана) : Автореферат диссертации / Р.Р. Давлетбаев . - Караганда : КЭУК, 2003. - 33 с. Экземпляры: всего:1 - Л.П.(1) Аннотация: ВВ</t>
  </si>
  <si>
    <t>Дакиева К.Ж., Бакин С.А.</t>
  </si>
  <si>
    <t>Основы экологического нормирования и экспертиза</t>
  </si>
  <si>
    <t>5В060800-Экология</t>
  </si>
  <si>
    <t>Практикум по основам системной экологии</t>
  </si>
  <si>
    <t>Практикум по управлению отходами производства и потребления</t>
  </si>
  <si>
    <t>Практикум по экологическому аудиту и оценке воздействия на окружающую среду</t>
  </si>
  <si>
    <t>Практикум по организации и управлению охраной окружающей среды</t>
  </si>
  <si>
    <t>Практикум по моделированию окружающей среды</t>
  </si>
  <si>
    <t>Основы системной экологии</t>
  </si>
  <si>
    <t>5В060800 Экология</t>
  </si>
  <si>
    <t>Организация и управление охраной окружающей среды</t>
  </si>
  <si>
    <t>Управление отходами производства и потребления</t>
  </si>
  <si>
    <t>Экологический аудит и оценка качества окружающей среды</t>
  </si>
  <si>
    <t>Моделирова-ние окружающей среды</t>
  </si>
  <si>
    <t>6М060800 Экология</t>
  </si>
  <si>
    <t>Даниярова А.Е. Көне, ежелгі және ортағасырлық Қазақстан тарихы бойынша очерктер: оқу құралы студенттерге арналған/ А. Е. Даниярова, Қ. С. Тлеуғабылова, А. А. Абдрахманова; Қазақстан Республикасы білім және ғылым министрлігі, Қарағанды мемлекеттік техникалық университеті, "Қазақстан тарихы" кафедрасы. - 2015</t>
  </si>
  <si>
    <t>Данысбекова К.Б.</t>
  </si>
  <si>
    <t>Гуманитарлық ғылым: тарихы және философиясы</t>
  </si>
  <si>
    <t>Дараев Абдумежит Масимович</t>
  </si>
  <si>
    <t>Сети связи и системы коммутации</t>
  </si>
  <si>
    <t>Уч. пос.</t>
  </si>
  <si>
    <t>5В071900 Радиотехника, электроника и телекоммуникации</t>
  </si>
  <si>
    <t>Дасибеков А.</t>
  </si>
  <si>
    <t>Динамика: оқу құралы</t>
  </si>
  <si>
    <t>Теориялық механика : оқулық</t>
  </si>
  <si>
    <t>Даурова Р.В. Имансакипова З.Б.</t>
  </si>
  <si>
    <t>Расчеты по подземному ремонту скважин</t>
  </si>
  <si>
    <t>5В070800 5В072400</t>
  </si>
  <si>
    <t>Даурова Р.В., Имансакипова З.Б., Токтамисова С.М.</t>
  </si>
  <si>
    <t>Нефтепромысловое оборудование</t>
  </si>
  <si>
    <t>Методические указания к курсовому проектированию</t>
  </si>
  <si>
    <t>6М072400 – технологические машины и оборудование; 6м071200 – машиностроение</t>
  </si>
  <si>
    <t>Даутова З.С., Абылкасова Г.Е.</t>
  </si>
  <si>
    <t>Словарь основных терминов по органической химии</t>
  </si>
  <si>
    <t>5В060600-Химия 5В011200-Химия 5В060700-Биология</t>
  </si>
  <si>
    <t>Демесинова А.А. Кыдырова Ж.Ш.</t>
  </si>
  <si>
    <t>Конспекты лекции по дисциплине «Товароведение, экспертиза, стандартизация», 6М051100-Маркетинг</t>
  </si>
  <si>
    <t>Демесинова С. С.</t>
  </si>
  <si>
    <t>Гидравлика сборник задач, методы решений</t>
  </si>
  <si>
    <t>Демесинова С.С.</t>
  </si>
  <si>
    <t>Гидравлика. Сборник задач, методы решений</t>
  </si>
  <si>
    <t>Демина Т.В. Повышение безопасности и эффективности подземных горных работ на основе управления геотехнологическими процессами: монография для студентов по специальности 5В073100 и магистрантов 6М073100 "Безопасность жизнедеятельности и защита окружающей среды"/ Т. В. Демина; М-во образования и науки Республики Казахстан, Карагандинский государственный технический университет, Кафедра "Рудничная аэрология и охрана труда". - 2015</t>
  </si>
  <si>
    <t>Демченко Л.Н.</t>
  </si>
  <si>
    <t>Актуальные проблемы современной мировой литературы</t>
  </si>
  <si>
    <t>6М020500 Филология: русская филология</t>
  </si>
  <si>
    <t>Денсаулық сақтау. Медицина ғылымдары</t>
  </si>
  <si>
    <t>3326+ Сыздықова Б.Р. « Жас физиологиясы және мектеп гигиенасы»: Оқу-әдістемелік кешен. Көкше-тау, 2015. - 192 бет. 5,16 МБ</t>
  </si>
  <si>
    <t>Дербисова М.А.</t>
  </si>
  <si>
    <t>Живопись</t>
  </si>
  <si>
    <t>Дербуш С.Н. Физиология человека и животных: цикл лекций для студентов специальности 5B070100 - Биотехнология/ С. Н. Дербуш, Г. К. Кабылбекова; М-во образования и науки РК, Карагандинский государственный технический университет, Кафедра "Промышленная экология и химия". - 2015</t>
  </si>
  <si>
    <t>Дергачева Е.В.</t>
  </si>
  <si>
    <t>Юридическая психология в таблицах и схемах (англо-русский вариант)</t>
  </si>
  <si>
    <t>Прикладные аспекты организационной психологии</t>
  </si>
  <si>
    <t>Дәрібай Т.О.</t>
  </si>
  <si>
    <t>Практикум по общей геоморфологии</t>
  </si>
  <si>
    <t>Джакипбекова Н.О. Айкозова Л.Д.</t>
  </si>
  <si>
    <t>Оқу құралы «Физикалық химия» (анг), 5В060600-Химия</t>
  </si>
  <si>
    <t>Джаксыбекова Г.Н., Рузиева Э.А. Анонс</t>
  </si>
  <si>
    <t>Мировые финансовые рынки (для магистрантов)</t>
  </si>
  <si>
    <t>Т.Рысқұлов атындағы Қазақ экономикалық университет</t>
  </si>
  <si>
    <t>Химия редких и благородных металлов. Практический курс.</t>
  </si>
  <si>
    <t>Джакупова Жанар Ерекеевна</t>
  </si>
  <si>
    <t>октябрь, 2019 года</t>
  </si>
  <si>
    <t>Химии</t>
  </si>
  <si>
    <t>Джамалова З.И. Турдыбекова Д.А.</t>
  </si>
  <si>
    <t>«Өндірісті метрологиялық қамтамасыз ету» пәнінен зертханалық сабақтарға арналған ӘН (анг), 5В073200-Стандарттау, сертификаттау және метрология</t>
  </si>
  <si>
    <t>Джамбаева Жанар Абинсериковна</t>
  </si>
  <si>
    <t>Сопоставительная фонетика и фонология казахского и русского языков</t>
  </si>
  <si>
    <t>Учебное пособие. -2-е издание, дополненное и переработанное.</t>
  </si>
  <si>
    <t>Джаналеева Г.М.</t>
  </si>
  <si>
    <t>Техногенные ландшафты РК</t>
  </si>
  <si>
    <t>Джандигулов А.Р., Ибраев А. Г.</t>
  </si>
  <si>
    <t>Тензорный анализ и математическая логика</t>
  </si>
  <si>
    <t>Джанпаизова В.М. Ким И.С. Аширбекова Г.Ш.</t>
  </si>
  <si>
    <t>Учебное пособие «Основы художественного оформления текстильных материалов и изделий», 5В073300- Тоқыма материалдарының технологиясы және жобалануы</t>
  </si>
  <si>
    <t>Джексембаева Г.С. Гитихмаева Л.М.</t>
  </si>
  <si>
    <t>Практикум по семейному консультированию</t>
  </si>
  <si>
    <t>Джексенбаева К.О. Керимбекова Ж.У. Досжанова</t>
  </si>
  <si>
    <t>Оқу құралы «Психиатрия», 5В010500-Дефектология</t>
  </si>
  <si>
    <t>Джолдасова Ш. А.</t>
  </si>
  <si>
    <t>Учебное пособие к практическим занятиям по химии</t>
  </si>
  <si>
    <t>Методические указания к лабораторным занятиям по технологии программирования на С++</t>
  </si>
  <si>
    <t>Джуланов М.Н., Қойбағаров К.У.,Джуланова Н.М</t>
  </si>
  <si>
    <t>Джуланов М.Н., Стефаник В.Ю., Туребеков О.Т</t>
  </si>
  <si>
    <t>Иммунология воспроизводства</t>
  </si>
  <si>
    <t>Джумадилов Б.Д.</t>
  </si>
  <si>
    <t>Наркотизммен күресу мәселелері: оқу құралы</t>
  </si>
  <si>
    <t>Джумакулов Азимбек Даниярович, Жумадилов Касым Шаймарданович.</t>
  </si>
  <si>
    <t>Физические основы дозиметрии</t>
  </si>
  <si>
    <t>Джунисова А.А.</t>
  </si>
  <si>
    <t>Учебное пособие по дисциплине "Русское устное народное творчество" для студ. спец. 5В011800- Русский язык и литература</t>
  </si>
  <si>
    <t>Джунусбеков А.С.</t>
  </si>
  <si>
    <t>Учебное пособие «Вопросы надежности на транспорте», 5В071300-Көлік, көлік техникасы және технологиялары</t>
  </si>
  <si>
    <t>Джурунтаев Д.З.</t>
  </si>
  <si>
    <t>5В100200</t>
  </si>
  <si>
    <t>Динмухамедова А.С. Талдықбаев Ж.С.</t>
  </si>
  <si>
    <t>Нейрофизиологияның негіздері</t>
  </si>
  <si>
    <t>Динмухамедова Айгуль Салимжановна</t>
  </si>
  <si>
    <t>Оқу жетістіктерді сыртқы бағалауға дайындау үшін микробиологиядан тест тапсырмалар жиынтығы</t>
  </si>
  <si>
    <t>Сборник тестовых заданий по микробиологии для подготовки к внешней оценке учебных достижений</t>
  </si>
  <si>
    <t>3293+ Идрисов Р.А.Дінтану: Оқу-әдістемелік кешен. – Көкшетау, 2015. – 101 бет 1,36 МБ</t>
  </si>
  <si>
    <t>Добробольская В.В. Иманалиев К.Е. Тугантаева А.М.</t>
  </si>
  <si>
    <t>Учебное пособие «Архитектурное проектирование ІІ», 5В042000-Саулет</t>
  </si>
  <si>
    <t>Доғалов А.Н. Досмағанбетов Н.С.</t>
  </si>
  <si>
    <t>Жүсіп Баласағұнның экономикалық идеялары</t>
  </si>
  <si>
    <t>Догалов Амангельды Нажмединович</t>
  </si>
  <si>
    <t>Экономические идеи Мустафы Шокай</t>
  </si>
  <si>
    <t>Долгоносов В.Н. Управление состоянием горного массива: учебник для студентов, магистрантов и докторантов специальностей "Маркшейдерское дело" и "Горное дело"/ В. Н. Долгоносов, О. В. Старостина, Ф. К. Низаметдинов; М-во образования и науки РК, Карагандинский государственный технический университет, Кафедра "Маркшейдерское дело и геодезия". - 2015</t>
  </si>
  <si>
    <t>Досанова Г.М.</t>
  </si>
  <si>
    <t>Әлеуметтанудағы зерттеу стратегиялары</t>
  </si>
  <si>
    <t>Досманбетова А.С. Анонс</t>
  </si>
  <si>
    <t>«Учет в туризме и гостиничном бизнесе»</t>
  </si>
  <si>
    <t>Международная Академия Бизнеса</t>
  </si>
  <si>
    <t>Досмурзаева Д.О.</t>
  </si>
  <si>
    <t>Достаева А.М. Исследование проводниковых AL-ZR сплавов и обоснование выбора режима термообработки: монография для студентов, магистрантов, докторантов/ А. М. Достаева; М-во образования и науки РК, Карагандинский государственный технический университет, Кафедра "Нанотехнологии и металлургия". - 2016</t>
  </si>
  <si>
    <t>Достаева Ғ.Б.</t>
  </si>
  <si>
    <t>«Кәсіби бағдарлы шет тілі» пәнінен практикалық сабақтарға арналған ӘН (анг), 5В072900-Құрылыс</t>
  </si>
  <si>
    <t>Достияров А.М. Картджанов Н.Р.</t>
  </si>
  <si>
    <t>Турбомашиналар теориясы</t>
  </si>
  <si>
    <t>Доцент кафед. УП и УП, к.ю.н. Байркенова Г.Т.</t>
  </si>
  <si>
    <t>Основы антикоррупционной культуры</t>
  </si>
  <si>
    <t>Не юридическ. специальн. универ.</t>
  </si>
  <si>
    <t>Доцент кафед. УП и УП, к.ю.н. Орсаева Р.А.</t>
  </si>
  <si>
    <t>Қазақстан Республикасы қылмыстық құқығы (ерекше бөлім)</t>
  </si>
  <si>
    <t>5В030100-«Юриспруденция»</t>
  </si>
  <si>
    <t>Қазақстан Республикасының ювеналдық құқығы</t>
  </si>
  <si>
    <t>Қазақстан Республикасындағы ювеналдық әділет</t>
  </si>
  <si>
    <t>Доцент кафедры УП и УП, к.ю.н. Орсаева Р.А., ст.препод. каф. УП и УП Каленова А.А.</t>
  </si>
  <si>
    <t>5В030100-Юриспруденция</t>
  </si>
  <si>
    <t>Доцент, к.ю.н. Смаилова И.Е.</t>
  </si>
  <si>
    <t>Интеллектуалдык меншік құқығы</t>
  </si>
  <si>
    <t>Тестовые задания</t>
  </si>
  <si>
    <t>Доцент,к.ю.н. Смаилова И.Е.</t>
  </si>
  <si>
    <t>Семейное право РК</t>
  </si>
  <si>
    <t>Международное публичное право</t>
  </si>
  <si>
    <t>Доценты кафед. УП и УП, к.ю.н. Орсаева Р.А., Байркенова Г.Т.</t>
  </si>
  <si>
    <t>Сыбайлас жемқорлыққа қарсы мәдениет негіздері</t>
  </si>
  <si>
    <t>Дошкольное педагогика</t>
  </si>
  <si>
    <t>3210+Талдыкина, А.В.. Теория и методика озна-комления детей дошколь-ного возраста с природой. УМКД по специальность – дошкольное обучение и воспитание Кокшетау. КГУ 2015-83с -9,98 МБ</t>
  </si>
  <si>
    <t>3211+Талдыкина, А.В.. Дошкольная педагогика. УМКД Кокшетау,КГУ-2015-105с -7,33 МБ</t>
  </si>
  <si>
    <t>Дощан М.С.</t>
  </si>
  <si>
    <t>Основы проектирования технологии добычи</t>
  </si>
  <si>
    <t>Дузельбаев С., Әсемжар Б.О.</t>
  </si>
  <si>
    <t>Электронное учебное издание по «Теоретической механике»</t>
  </si>
  <si>
    <t>Ноябрь, 2019г.</t>
  </si>
  <si>
    <t>Кафедра «Механика»</t>
  </si>
  <si>
    <t>Дуйсебай Е.К.</t>
  </si>
  <si>
    <t>Тұрғын үйлердің сәулеттік тұрпаттануы</t>
  </si>
  <si>
    <t>Қоғамдық ғимараттардың және имараттардың сәулеттік тұрпаттануы</t>
  </si>
  <si>
    <t>Дуйсембаев А.А. Мусина К.П. и др.</t>
  </si>
  <si>
    <t>Организация и управление бизнесом в туристской индустрии</t>
  </si>
  <si>
    <t>Дуйсембаев А.А. Насанбекова С.У. и др.</t>
  </si>
  <si>
    <t>Basics of entrepreneurship</t>
  </si>
  <si>
    <t>Дуйсембаев А.А., Дулатбекова Ж.А., Омарова А.С.</t>
  </si>
  <si>
    <t>Туризмдегі баға белгілеу</t>
  </si>
  <si>
    <t>Дуйсембаев А.А., Муталиева Л.М., Мусина К.П.</t>
  </si>
  <si>
    <t>Tourism marketing</t>
  </si>
  <si>
    <t>Дуйсембаев Азамат Алдашевич</t>
  </si>
  <si>
    <t>Туризм маркетингі (ағылшын тілінде)</t>
  </si>
  <si>
    <t>Дуйсембаев Азамат Алдашевич, Агыбетова Рина Есимовна, Гиззатжанова Ажар Гиззатжановна</t>
  </si>
  <si>
    <t>Туристік өлкетану жұмыстарының негіздері</t>
  </si>
  <si>
    <t>Дуйсембаев Азамат Алдашевич, Мусабаева Асемкуль Канановна, Омарова Айғаным Сапарқызы</t>
  </si>
  <si>
    <t>Өлкетану және тариxи-мәдени туризм</t>
  </si>
  <si>
    <t>Дуйсембаев Азамат Алдашевич, Омарова Айғаным Сапарқызы</t>
  </si>
  <si>
    <t>Маркетингтік коммуникациялар</t>
  </si>
  <si>
    <t>Дуйсембаев Азамат Алдашевичтің редакциялығымен ұжымдық авторлар</t>
  </si>
  <si>
    <t>«Астана қаласындағы туристік бизнестің дамуы: қазіргі жағдайы мен ЭКСПО-2017 әсерін бағалау»</t>
  </si>
  <si>
    <t>Казахская творческая интеллигенция в 20-50 годов ХХ века</t>
  </si>
  <si>
    <t>Дулатбекова Ж.А.</t>
  </si>
  <si>
    <t>Туристік кәсіпорындарда жоспарлау және болжау</t>
  </si>
  <si>
    <t>Дулатбекова Жанар Абдираевна, Темирбулатова Мадина Абугалиевна</t>
  </si>
  <si>
    <t>Агротуризм - ауыл шаруашылығын дамыту факторы ретінде</t>
  </si>
  <si>
    <t>Дулатбекова Жанар Абдираевна, Есенбаева Айнур Ергешовна</t>
  </si>
  <si>
    <t>Ұлттық туристік бренд: отандық туристік кәсіпкерлікті дамытудағы рөлі мен келешегі</t>
  </si>
  <si>
    <t>Дусбаева М.Р. Айтбаев А.Б.</t>
  </si>
  <si>
    <t>Modern information technology in archaeology</t>
  </si>
  <si>
    <t>Дүйсебай Д.</t>
  </si>
  <si>
    <t>Комментатор шеберлігі</t>
  </si>
  <si>
    <t>Спорттағы пиар</t>
  </si>
  <si>
    <t>Қазақ спорты: ой-шежіре</t>
  </si>
  <si>
    <t>«Спорт және PR»</t>
  </si>
  <si>
    <t>Телерадио и связь с общественностью</t>
  </si>
  <si>
    <t>«Комментатор шеберлігі»</t>
  </si>
  <si>
    <t>«Қазақ спорт журналистикасы»</t>
  </si>
  <si>
    <t>Дүйсекова К.К.</t>
  </si>
  <si>
    <t>«Методика преподавания французкого языка как второго ИЯ»</t>
  </si>
  <si>
    <t>Дүйсенғазы Серікзат Мақсұтұлы</t>
  </si>
  <si>
    <t>Дулаттану</t>
  </si>
  <si>
    <t>Дүсіпов Е.Ш., Т.Е. Уразымбетов.</t>
  </si>
  <si>
    <t>261б.</t>
  </si>
  <si>
    <t>Дүтбаева С.С. Куркутова М. Б. Анонс</t>
  </si>
  <si>
    <t>История мировой литературы</t>
  </si>
  <si>
    <t>Дюсебай Е.К Дюсебай Е.Е</t>
  </si>
  <si>
    <t>Архитектурная типология жилых зданий</t>
  </si>
  <si>
    <t>Дюсембаев Сергазы Турлыбекович</t>
  </si>
  <si>
    <t>руководитель Испытательной региональной лаборатории инженерного профиля «Научный центр радиоэкологических исследований»</t>
  </si>
  <si>
    <t>Дюсембекова М.К.</t>
  </si>
  <si>
    <t>Мемлекеттік әкімшілік басқару</t>
  </si>
  <si>
    <t>Дюсембин Е.А.</t>
  </si>
  <si>
    <t>Безопасность и охрана труда в строительстве</t>
  </si>
  <si>
    <t>Дюсембинова Г.К.</t>
  </si>
  <si>
    <t>Бастауыш сынып оқушыларының тіл дамытуы</t>
  </si>
  <si>
    <t>5В010200 ПИМНО</t>
  </si>
  <si>
    <t>Дюсембиновой Р.К., Сочина С.А.</t>
  </si>
  <si>
    <t>«Формирование готовности студентов к военно-патриотическому воспитанию на основе боевых традиций казахского народа»</t>
  </si>
  <si>
    <t>«Формирование готовности студентов к военно-патриотическому воспитанию на основе боевых традиций казахского народа»;</t>
  </si>
  <si>
    <t>Е. Андасбаева, Е. Смагулова, Ә. Абдулаевой</t>
  </si>
  <si>
    <t>«Физика-математика факультеті мамандықтары үшін магистрлік диссертацияны рәсімдеу мен қорғау бойынша әдістемелік нұсқау»;</t>
  </si>
  <si>
    <t>Е. Андасбаева, Ж. Әлімбекова, А. Кенжебекова, Ж. Канагатова .</t>
  </si>
  <si>
    <t>«Қазақстан республикасындағы мемлекеттік экологиялық бақылауды ұйымдастырудын әдістемелік негіздері»</t>
  </si>
  <si>
    <t>Е. Андасбаева, М.Джетимова, Х. Рахмет</t>
  </si>
  <si>
    <t>«Экологические особенности Или-Балхашского водного бассейна» монография;</t>
  </si>
  <si>
    <t>Е. Буланова, Л. Абдильдиновой</t>
  </si>
  <si>
    <t>«Қазақстанның ортағасырлардағы тарихы» оқу-әдістемелік құрал;</t>
  </si>
  <si>
    <t>Е. Токпанова, А. Сергеевой, Г. Шумаковой, Г. Абдуллиной, А. Нургазиной</t>
  </si>
  <si>
    <t>«Географияны заманауи оқыту технологиялары»</t>
  </si>
  <si>
    <t>Е. Тоқпанова</t>
  </si>
  <si>
    <t>«Жетісу Алатауында туризмді дамытудың географиялық негіздері» монография.</t>
  </si>
  <si>
    <t>«Туристік картография» учебное пособие;</t>
  </si>
  <si>
    <t>Е. Утегенова</t>
  </si>
  <si>
    <t>«Баскетбол мен гандболды оқыту әдістемесі» оқу-әдістемелік құрал;</t>
  </si>
  <si>
    <t>Е.А.Акжигитов М.Ш.Тилепиев Э.У.Уразмагамбе-това А.Б.Аруова</t>
  </si>
  <si>
    <t>Учебное пособие «Математика 1 в упражнениях и задачах»</t>
  </si>
  <si>
    <t>Е.А.Акжигитов М.Ш.Тилепиев Э.У.Уразмагамбе-това Е.А.Грипп Б.А.Ильясова А.Б.Аруова</t>
  </si>
  <si>
    <t>Методические указания по выполнению расчетно - графической работы по дисциплине «Высшая математика»</t>
  </si>
  <si>
    <t>Е.А.Акжигитов М.Ш.Тлепиев Э.У.Уразмагамбе-това А.Б.Аруова</t>
  </si>
  <si>
    <t>Учебное пособие «Математика 2 в упражнениях и задачах»</t>
  </si>
  <si>
    <t>Е.Ә.Ақжігітов М.Ш.Тілепиев Э.Ұ.Уразмагамбе-това Ә.Б.Аруова Б.Ә.Ильясова Е.А.Грипп</t>
  </si>
  <si>
    <t>Ықтималдықтар теориясы және математикалық статистика пәні бойынша есептеу - графикалық жұмыстарына арналған әдістемелік нұсқаулар</t>
  </si>
  <si>
    <t>Е.К. Утегенов, К.Е. Берикболов.</t>
  </si>
  <si>
    <t>Әлемдегі олимпиадалық қозғалыстың тарихы</t>
  </si>
  <si>
    <t>254б.</t>
  </si>
  <si>
    <t>Егенова Ә.М</t>
  </si>
  <si>
    <t>Visual C# ортасында программалау: 5В070300 - "Ақпараттық жүйелер" маман. студенттері үшін оқу құралы</t>
  </si>
  <si>
    <t>«Кәсіпкерлік» экономикалық мамандық студенттеріне арналған</t>
  </si>
  <si>
    <t>Егінбаева А.Е.</t>
  </si>
  <si>
    <t>ақпан</t>
  </si>
  <si>
    <t>Егоренкова Е. Н.Ражепаева Ф.З., Калимолдина Ж.А.</t>
  </si>
  <si>
    <t>Методические рекомендации по прохождению преддипломной практики</t>
  </si>
  <si>
    <t>5В020200 - Международные отношения</t>
  </si>
  <si>
    <t>Егоренкова Е..Н., Ражепаева Ф. З.., Жаманбаева Л. К.</t>
  </si>
  <si>
    <t>Методические рекомендации по прохождению производственной практики</t>
  </si>
  <si>
    <t>Егоренкова Е.Н., магистр истории, ст.преп.</t>
  </si>
  <si>
    <t>История международных отношений в новое время</t>
  </si>
  <si>
    <t>5В020200 – «Международные отношения»</t>
  </si>
  <si>
    <t>Егоренкова Е.Н., Ражепаева Ф.З, Жаманбаева Л. К.</t>
  </si>
  <si>
    <t>Методические рекомендации по прохождению учебной практики</t>
  </si>
  <si>
    <t>Егорина А.В.</t>
  </si>
  <si>
    <t>Мониторинг окружающей среды</t>
  </si>
  <si>
    <t>6М060800-Экология</t>
  </si>
  <si>
    <t>Егорина А.В. Зинченко Е.С. Зинченко Ю.К.</t>
  </si>
  <si>
    <t>Физическая география Восточного Казахстана</t>
  </si>
  <si>
    <t>5В011600 География 5В060900 География</t>
  </si>
  <si>
    <t>Егорина А.В. Зинченко Е.С. Зинченко Ю.К. СамархановТ.Н.</t>
  </si>
  <si>
    <t>Шығыс Қазақстанның физикалық географиясы</t>
  </si>
  <si>
    <t>Екибаева Н.А.</t>
  </si>
  <si>
    <t>Исследование сочетании гласных в казахском, русском и английском языках</t>
  </si>
  <si>
    <t>Профильное обучение</t>
  </si>
  <si>
    <t>Елбасының "Мәнгілік ел" ұлттық идеясы негізінде Қазақ хандығының 550 жылдығына арналған Бұқар жырау - даланың данагөйі, бірліктің батагөйі: Республикалық ғылыми-практикалық конференция: материалдары 22 наурыз 2015 ж.: магистранттарға, студенттерге арналған/ Қазақстан Республикасы білім және ғылым министрлігі, Қарағанды мемлекеттік техникалық университеті; ред. А. М. Ғазалиев. - 2015</t>
  </si>
  <si>
    <t>Елибаева Г.И. Палманова А.А. Есмахан Н.Ш.</t>
  </si>
  <si>
    <t>Оқу құралы «Ауыл шаруашылығы дақылдарын қарқынды өсіру технологиясы», 5В080100-Агрономия</t>
  </si>
  <si>
    <t>Оқу құралы «Бақша және жүзім шаруашылығы», 5В080100-Агрономия, 5В080800-Топырақтану және агрохимия</t>
  </si>
  <si>
    <t>Елмурзаева Р.С.</t>
  </si>
  <si>
    <t>Енкебаев С.Б.</t>
  </si>
  <si>
    <t>Прогноз осадки фундамента высотного здания на свайном плитном фундаменте</t>
  </si>
  <si>
    <t>Ералы Э.Ә.</t>
  </si>
  <si>
    <t>Заманауи экоқалашықты дәстүрлі стильде қалыптастыру дәстүрлері</t>
  </si>
  <si>
    <t>Ерахтина И.И. Организация и планирование научных исследований и инновационной деятельности: учебное пособие для магистрантов и докторантов/ И. И. Ерахтина; Карагандинский государственный технический университет, Кафедра "Технологическое оборудование, машиностроение и стандартизация". - 2015</t>
  </si>
  <si>
    <t>Ерахтина И.И. Экология и защита окружающей среда: учебное пособие предназначено магистрантам технических специальностей 6М070900 "Метрология", 6М071200 "Машиностроение", 6М073200 "Стандартизация и сертификация (по отраслям)" / И. И. Ерахтина; М-во образования и науки РК, Карагандинский государственный технический университет, Кафедра ТОМиС. - 2014</t>
  </si>
  <si>
    <t>Ергалиев Д.С Әбдірашев Ө.К.</t>
  </si>
  <si>
    <t>Ғарыштық аппараттардың ақпараттық-өлшеу жүйелерінің техникалық құралдары</t>
  </si>
  <si>
    <t>Ерғалиев Дастан Сырымұлы Әбдірашев Өмірзақ Көптілеуұлы</t>
  </si>
  <si>
    <t>қаңтар 2019</t>
  </si>
  <si>
    <t>Ерғалиев Дастан Сырымұлы Сексенбаева Рысты Базаралықызы Молдамурат Хуралай Әбдірашев Өмірзақ Көптілеуұлы</t>
  </si>
  <si>
    <t>Ғарыштық техникадағы микроэлектроника негіздері</t>
  </si>
  <si>
    <t>сәуір 2019</t>
  </si>
  <si>
    <t>Ергалиев Е.К.</t>
  </si>
  <si>
    <t>Разностные схемы для уравнений несжимаемой жидкости на равномерных сетках</t>
  </si>
  <si>
    <t>Численные методы линейной алгебры</t>
  </si>
  <si>
    <t>GeoGebra интерактивті ортасында жұмыс жасау негіздері</t>
  </si>
  <si>
    <t>английский</t>
  </si>
  <si>
    <t>Ергалиев Е.Н., Рамазан А.Б.</t>
  </si>
  <si>
    <t>Introduction to databases. Введение в базы данных</t>
  </si>
  <si>
    <t>Textbook, (учебник)</t>
  </si>
  <si>
    <t>ВТиПО, ИС, Информатика</t>
  </si>
  <si>
    <t>Ергалиева К.О.</t>
  </si>
  <si>
    <t>Учебно-методическое пособие по французскому языку для студентов специальности «Международное право» (1-й год обучения)</t>
  </si>
  <si>
    <t>Ержанова С.Б. Анонс</t>
  </si>
  <si>
    <t>Тәуелсіздік кезеңіндегі қазақ поэзиясы</t>
  </si>
  <si>
    <t>Ержанова Т.Е.</t>
  </si>
  <si>
    <t>«Кондитер өнімдерінің өндірісіндегі шикізатты технохимиялық бақылау лекция кешені»</t>
  </si>
  <si>
    <t>5В072800 – Технология перерабатывающих производств</t>
  </si>
  <si>
    <t>«Кондитер өнімдерінің өндірісіндегі шикізатты технохимиялық бақылау практикалық сабақтардың оқу әдістемелік құралдары»</t>
  </si>
  <si>
    <t>Ержанова Ұ.Р.</t>
  </si>
  <si>
    <t>Қазіргі қазақ тілі синтаксисі</t>
  </si>
  <si>
    <t>М.Өтемісов атындағы БҚМУ</t>
  </si>
  <si>
    <t>Еркaсов Р.Ш., Бaйсaловa Г.Ж., Жумaбaевa Г.К</t>
  </si>
  <si>
    <t>Нaномaтериaлдaр химиясының негіз-дері</t>
  </si>
  <si>
    <t>«Жоғaры молекулaлық қосылыстaр химия-сын» оқытудың методологиялық aспектілері</t>
  </si>
  <si>
    <t>Қaтты дененің физикaлық химиясы</t>
  </si>
  <si>
    <t>Еркaсов Р.Ш., Бaйсaловa Г.Ж., Жумaбaевa Г.К.</t>
  </si>
  <si>
    <t>«Зaт құрылысын» оқытудың методологиялық aспектілері</t>
  </si>
  <si>
    <t>Еркинбаева, Л.К.</t>
  </si>
  <si>
    <t>Правовое обеспечение рационального использования и охраны земельных, водных и других природных ресурсов при проведении операций по недропользованию в Р</t>
  </si>
  <si>
    <t>198 с.</t>
  </si>
  <si>
    <t>Ермаганбетова М.А., Майкибаева Э.К.</t>
  </si>
  <si>
    <t>Information Communication Technologies</t>
  </si>
  <si>
    <t>Лабораторный практикум по ИКТ (анг.яз)</t>
  </si>
  <si>
    <t>Ерманов А.Ж.</t>
  </si>
  <si>
    <t>Философия гармонии</t>
  </si>
  <si>
    <t>Ермаханов Н.Қ. Ақылбеков Ғ.Л. Сейдиров Н.Р.</t>
  </si>
  <si>
    <t>Оқу құралы «Су ресурстарын кешенді пайдалану», 5В080500-Су ресурстары және суды пайдалану</t>
  </si>
  <si>
    <t>Ермекбаева Ж.Ж. Мусабаева Ш.С.</t>
  </si>
  <si>
    <t>Мультимедиялық технологиялар</t>
  </si>
  <si>
    <t>Ермеков Т.Е. Горные и строительные робототехнологические комплексы: учебник предназначен для студентов высших учебных заведений, обучающихся по направлению подготовки бакалавров, магистрантов и РһД докторантов специальностей 5В070700 "Горное дело", 5В072400 "Технологические машины и оборудование"/ Т. Е. Ермеков, Т. К. Исабек, Р. К. Камаров; М-во образования и науки РК, Карагандинский государственный технический университет, Кафедра РМПИ. - 2014</t>
  </si>
  <si>
    <t>Ермекова Жадыра Керимбаевна</t>
  </si>
  <si>
    <t>Физика пәнінен мұғалімдерді дайындауда пәнаралық байланыстарды қолдану.</t>
  </si>
  <si>
    <t>Маусым 2019</t>
  </si>
  <si>
    <t>Жаратылыстану ғылымдарының интеграциясы.</t>
  </si>
  <si>
    <t>Жалпы физика. Молекулалық физика және термодинамика.</t>
  </si>
  <si>
    <t>қараша 2019</t>
  </si>
  <si>
    <t>Ермекова К.А. Несие ісі : Оқу құралы / К.А.Ермекова, А.Қ.Құрманалина ; Қазтұтынуодағы Қарағанды экономикалық университеті. - Караганда : КЭУК, 2014. - 143 б. Экземпляры: всего:2 - 1(2)</t>
  </si>
  <si>
    <t>Ермекова Т.Н. Анонс</t>
  </si>
  <si>
    <t>Ерментаева А.Р.</t>
  </si>
  <si>
    <t>«Жетім балалар психологиясы (Психология детей-сирот)»</t>
  </si>
  <si>
    <t>Ерментаева Ардах Ризабековна</t>
  </si>
  <si>
    <t>2018 жылғы ГОСО бойынша магистратураға арналған оқу құралы</t>
  </si>
  <si>
    <t>Студенттердің бәсекеге қабілеттілігі: методология, теория және практика</t>
  </si>
  <si>
    <t>Декабрь, 2019</t>
  </si>
  <si>
    <t>Психологиялық кеңес беру</t>
  </si>
  <si>
    <t>Ерментаева Ардах Ризабековна Байсарина Сандуғаш Сайлауовна Аубакирова Жанат Қанашовна</t>
  </si>
  <si>
    <t>Ерментаева Ардах Ризабековна Нұрғалиева Ұлмекен Сатымовна Аубакирова Жанат Қанашовна</t>
  </si>
  <si>
    <t>Студенттердің оқу-кәсіби іс-әрекетке психологиялық даярлығы</t>
  </si>
  <si>
    <t>Ерментаева Ардах Ризабековна Шерьязданова Хорлан Токтамысовна</t>
  </si>
  <si>
    <t>«Психология»</t>
  </si>
  <si>
    <t>2018 жылғы ГОСО бойынша бакалавриатқа арналған оқулық</t>
  </si>
  <si>
    <t>Ноябрь, 2019</t>
  </si>
  <si>
    <t>Ерментаева Ардах Ризабековна Шерьязданова Хорлан Токтамысовна Аубакирова Жанат Қанашовна</t>
  </si>
  <si>
    <t>Субъектілік даму психологиясы</t>
  </si>
  <si>
    <t>Мектеп жасына дейінгі бала психологиясының даму ерекшеліктері</t>
  </si>
  <si>
    <t>Ерпашева Д., Динмухамедова А.С.</t>
  </si>
  <si>
    <t>Микробиологиядан қазақша-орысша-ағылшынша сөздік</t>
  </si>
  <si>
    <t>Ертасова Г.Қ.</t>
  </si>
  <si>
    <t>Стилистика және әдеби редакциялау</t>
  </si>
  <si>
    <t>Есдаулетова А.М.</t>
  </si>
  <si>
    <t>Средства массовой коммуникации и международные отношения (рус.)</t>
  </si>
  <si>
    <t>Есеналиев А.Е.</t>
  </si>
  <si>
    <t>Оқулық «ҚР Инвестициялық құқығы», 5В030100-Құқықтану</t>
  </si>
  <si>
    <t>Есенбекова Ұ.М.</t>
  </si>
  <si>
    <t>Телевизиядағы журналистік шеберлік</t>
  </si>
  <si>
    <t>«Цифрлық дәуірдегі адам және қоғамның трансформациясы»</t>
  </si>
  <si>
    <t>Ғылыми монография</t>
  </si>
  <si>
    <t>Желтоқсан</t>
  </si>
  <si>
    <t>Есенгали С.Р.</t>
  </si>
  <si>
    <t>Ғарыштық аппараттар құрылғыларының негізі</t>
  </si>
  <si>
    <t>«Методические указания по прохождению учебной, производственной и преддипломной практик» для студентв по специальности «5В074600 - Космическая техника и технологии»</t>
  </si>
  <si>
    <t>«Оқу, өндірістік және дипломалды практика бойынша әдістемелік нұсқаулар» «5В074600 - Ғарыштық техника және технология» мамандығы бойынша оқитын студенттерге арналған</t>
  </si>
  <si>
    <t>Есенгали С.Р., Мырзахмет М.К.</t>
  </si>
  <si>
    <t>Люминесценция нанокристаллов</t>
  </si>
  <si>
    <t>Есенжолов, Б.К. Жаратылыстану : Оқу-әдістемелік кешен / Б.К. Есенжолов.- 740 КБ.- Кокшетау: КГУ им. Ш.Уалиханова, 2014.- 105 бет.</t>
  </si>
  <si>
    <t>Есенжолов, Б.Х. Қазақстанның туризм географиясы : Оқу-әдістемелік кешен / Б.Х. Есенжолов.- 452 КБ.- Кокшетау: КГУ им. Ш.Уалиханова, 2014.- 45 с.</t>
  </si>
  <si>
    <t>Есенова К.У Анонс</t>
  </si>
  <si>
    <t>Лингвофилософия негіздері</t>
  </si>
  <si>
    <t>Медиалингвистика: мерзім-ді баспасөз тілін зерттеудің прагматикалық аспектісі</t>
  </si>
  <si>
    <t>Есжанова Ж.Ж.</t>
  </si>
  <si>
    <t>Есимов Е.Қ.</t>
  </si>
  <si>
    <t>Жер мониторингі: 5В090300 -Жерге орналастыру, 5В090700- Кадастр маманд. студ. арналған оқу құралы</t>
  </si>
  <si>
    <t>Есимов/ Yessimov B.O.</t>
  </si>
  <si>
    <t>Crystallography and mineralogy: Coursi of lectures for students of specialties Chemical technology of inorganic substances, Chemical technology of infusible nonmetallic and silicate materials</t>
  </si>
  <si>
    <t>Оқу құралы «Биологиялық активтік заттардың және ақуыз препараттардың биотехнологиясы», 5В070100-Биотехнология</t>
  </si>
  <si>
    <t>Есимова А.М. Тасыбаева Ш.Б. Айткулова Р.Э.</t>
  </si>
  <si>
    <t>«Тағам биотехнологиясы» пәнінен «Ашыту өндірісі» атты оқу құралы, 5В070100-Биотехнология</t>
  </si>
  <si>
    <t>Есимова А.М. Тасыбаева Ш.Б. Сапарбекова А.А.</t>
  </si>
  <si>
    <t>Оқу құралы «Аминқышқылын, ақуызды және фермент препараттарын алу технологиясы», 5В070100-Биотехнология</t>
  </si>
  <si>
    <t>Есимова Ж.К.</t>
  </si>
  <si>
    <t>«Евразийство: теория и практика»</t>
  </si>
  <si>
    <t>Есимханова А.К.</t>
  </si>
  <si>
    <t>Разработка нефтяных месторождений</t>
  </si>
  <si>
    <t>Есиркепова М.М. Джунусбекова Л. М.</t>
  </si>
  <si>
    <t>Международное трудовое право</t>
  </si>
  <si>
    <t>Есімбекова Д.Б. Анонс</t>
  </si>
  <si>
    <t>Бұқаралық коммуникация тілі мен стилі</t>
  </si>
  <si>
    <t>І.Жансүгіров атындағы Жетісу</t>
  </si>
  <si>
    <t>Ескеева М.Қ.</t>
  </si>
  <si>
    <t>Қазақ және өзбек тілдерінің салысыстрмалы грамматикасы</t>
  </si>
  <si>
    <t>Ноябрь 2019 г.</t>
  </si>
  <si>
    <t>Ескендирова М.М.</t>
  </si>
  <si>
    <t>Оқу құралы «БЗТ экологиялық мәселелері» (анг), 5В072000-Бейорганикалық заттардың химиялық технологиясы</t>
  </si>
  <si>
    <t>Ескендирова М.М. Қадірбаева А.А.</t>
  </si>
  <si>
    <t>Оқу құралы «Реактивті қышқылдар мен тұздардың химиясы мен технологиясы» (анг), 6М072000-Бейорганикалық заттардың химиялық технологиясы</t>
  </si>
  <si>
    <t>Ескендирова/ Yeskendirova M.M.</t>
  </si>
  <si>
    <t>Technology of rare and precious metals : study gude for students of speciality 5B072000 - Chemical Technology of Inogranic Substances</t>
  </si>
  <si>
    <t>Есмаханова К., Тунгушбаева Д.</t>
  </si>
  <si>
    <t>Элементы линейной алгебры и аналитической геометрии</t>
  </si>
  <si>
    <t>Функция туындысы</t>
  </si>
  <si>
    <t>Теоретические основы обучения решения математических задач</t>
  </si>
  <si>
    <t>Есмаханова Қ.Р., Шалабаева Б.С.</t>
  </si>
  <si>
    <t>Физикалық процестердің математикалық моделдері (120 стр)</t>
  </si>
  <si>
    <t>Еспаева А.С., Масанова Ж.К.</t>
  </si>
  <si>
    <t>Технология изделий из древесины</t>
  </si>
  <si>
    <t>5В072500-Тех-нология дере-вообработки и изделий из дерева</t>
  </si>
  <si>
    <t>Еспенбетова А.Т. Анонс</t>
  </si>
  <si>
    <t>Архивтану. Оқу құралы.</t>
  </si>
  <si>
    <t>Қорқыт Ата атындағы
  ҚМУ</t>
  </si>
  <si>
    <t>Есполова Г.К.</t>
  </si>
  <si>
    <t>Дүниетану пәнін оқыту әдістемесі</t>
  </si>
  <si>
    <t>Естемесова С.С. Фаттахова И.Т. Жанабаева Л.К.</t>
  </si>
  <si>
    <t>«Музыкалық пәндерге арналған рольдік ойындар», 5В010000-Білім</t>
  </si>
  <si>
    <t>Есымханова З. К.</t>
  </si>
  <si>
    <t>Банкротство и реорганизация</t>
  </si>
  <si>
    <t>Есымханова З.К</t>
  </si>
  <si>
    <t>Банкротство и реорганизация компаний</t>
  </si>
  <si>
    <t>Налоговое администрирование</t>
  </si>
  <si>
    <t>Есымханова З.К..</t>
  </si>
  <si>
    <t>Платежные системы</t>
  </si>
  <si>
    <t>Есютина М.П., Мужчиль М.Д.</t>
  </si>
  <si>
    <t>Тесты по музыкально-историческим дисциплинам</t>
  </si>
  <si>
    <t>5В010600-Музыкального образования</t>
  </si>
  <si>
    <t>Ешенкулова Г.И.</t>
  </si>
  <si>
    <t>The rural land market</t>
  </si>
  <si>
    <t>Оқу құралы - Туризм маркетингі</t>
  </si>
  <si>
    <t>Ешенкулова Г.И. и др.</t>
  </si>
  <si>
    <t>Маркетинг бойынша бизнес кейс жинағы</t>
  </si>
  <si>
    <t>Ешенкулова Гаухар Ильясовна, Мукатова Рабига Аскаровна</t>
  </si>
  <si>
    <t>Museology</t>
  </si>
  <si>
    <t>Ешенкулова Гаухар Ильясовна, Смагулов Болат Кудайбергенұлы, Муканов Айдар Хамзеевич, Гиззатжанова Ажар Гиззатжановна, Галиакбаров Ермек Эдуардович</t>
  </si>
  <si>
    <t>Қонақ үй шаруашылығы</t>
  </si>
  <si>
    <t>Ешенкулова Гаухар Ильясовна, Шарапаева Бота Жанабекқызы</t>
  </si>
  <si>
    <t>Мәдени мұра және тұрақты туризм</t>
  </si>
  <si>
    <t>Ештанаева М.Ш.</t>
  </si>
  <si>
    <t>Мерзімді баспасөздегі жаңалықтар қызметі</t>
  </si>
  <si>
    <t>Ә. Қанаева, Қ. Баймырзаева, З. Қожамқұлқызы</t>
  </si>
  <si>
    <t>«Қазақстан кен орындарының микробоценозының биоалуантүрлілігі» монография;</t>
  </si>
  <si>
    <t>Ә.Ж.Асқарова М.Ш.Тілепиев Э.Ұ.Уразмагамбе-това Б.Ә.Ілиясова К.Қ.Садықова А.Ғ.Жароева</t>
  </si>
  <si>
    <t>Оқу құралы «Алгебра және геометрия. Есептер мен жаттығулар»</t>
  </si>
  <si>
    <t>Әбдікәрімова Т.М.</t>
  </si>
  <si>
    <t>Жоғары мектепте тілді оқытудың жаңаша технологиясы</t>
  </si>
  <si>
    <t>Әбдірашев Өмірзақ Көптілеуұлы Жұбаниязова Күннұр Құттықияқызы</t>
  </si>
  <si>
    <t>«Байланыстың жерсеріктік жүйелері» пәнінен тәжірибелік жұмыстарға әдістемелік нұсқаулар</t>
  </si>
  <si>
    <t>Әдістемелік нұсқаур</t>
  </si>
  <si>
    <t>Әбдуәлиұлы Б.</t>
  </si>
  <si>
    <t>Қазақ онамастикасының мәселелері</t>
  </si>
  <si>
    <t>Әбілқасов Ғ.М. Қазақ тілі пәнінен "Ұлттық тәрбие тағылымы" қосымшасы бойынша барлық мамандықтагы студенттерге арналған әдістемелік нұсқаулар: әдістемелік нұсқаулар/ Ғ. М. Әбілқасов; Қазақстан Республикасы білім және ғылым министрлігі, Қарағанды мемлекеттік техникалық университеті, "Қазақ тілі және мәдениет" кафедрасы. - 2014</t>
  </si>
  <si>
    <t>Әбілқасов Ғ.М. Ұлттық тәрбие тағылымы: қазақ халқының ұлттық құндылықтарын, мәдениетін, өнерін, этнографиясын, фольклорын және салт-дәстүрлерін оқытуға арналған танымдық-тербие сабақтарының жинағы; оқу құралы мамандықтары студенттерге, магистранттарға арналған/ Ғ. М. Әбілқасов; Қазақстан Республикасы білім және ғылым министрлігі, Қарағанды мемлекеттік техникалық университеті, "Қазақ тілі және мәдениет" кафедрасы. - 2015</t>
  </si>
  <si>
    <t>Әбілхамитқызы Рысгүл</t>
  </si>
  <si>
    <t>Поэзия әлемінде</t>
  </si>
  <si>
    <t>Әділбектегі Г.Ә. Бакешова Ж.У.</t>
  </si>
  <si>
    <t>Экология животных и растений</t>
  </si>
  <si>
    <t>Әлеуметтану</t>
  </si>
  <si>
    <t>3861+Мухамеджанова, Ж.М. "Әлеуметтану"пәні бойынша ОӘК .- 1, 56МБ.- Кокшетау: КГУ, 2017.- 66с.</t>
  </si>
  <si>
    <t>3179+ Кайникенова, Г.К. Әлеуметтік жұмыстағы әкімшілік, ұйымдастыру және басқару . Оқу-әдісте-мелік кешен. Кокшетау.: Ш.Ш.Уәлиханов атындағы КМУ баспасы 2015-153 бет 153 МБ УМК</t>
  </si>
  <si>
    <t>3190+ Кайникенова, Г.К. Халықтың түрлі санат-тарымен әлеуметтік жұмыс. Оқу-әдістемелік кешен. Кокшетау.: КМУ баспасы 2015-107бет 2,72 МБ УМК</t>
  </si>
  <si>
    <t>3492+ Ахметова Б.А., Кусаинова А.Ж. «Әлеумет-тік педагогика және өзін-өзі тану» мандығының кәсіби тәжірибе өтуге байланысты. Әдістемелік нұсқау. Көкше-тау, КГУ, 2016, 75- бет . 584 КБ</t>
  </si>
  <si>
    <t>3375+ Кайникенова, Г.К. «Жастармен әлеуметтік жұмыс жасау». Оқу-әдісте-мелік кешен. Кокшетау.: Ш.Ш.Уәлиханов атындағы КМУ баспасы 2017 – 216 б.3,80МБ</t>
  </si>
  <si>
    <t>3383+ Кайникенова, Г.К. Оқу-әдістемелік кешен «Шетелдегі әлеуметтік жұмыс» пәні. Әлеуметтік жұмыс мамандығының студенттеріне арналған. Кокшетау.: Ш.Уәлиханов атындағы КМУ баспасы 2017 – 126 1,48 МБ</t>
  </si>
  <si>
    <t>3389+ Кусаинова А.Ж Отбасымен әлеуметтік- педагогикалық жұмыс. Оқу-әдістемелік құрал.-Көкше-тау, КГУ 2017, - 129 бет .859 КБ</t>
  </si>
  <si>
    <t>3189+Кайникенова, Г.К." Әлеуметтік геронтология оқу-әдістемелік кешені. Кокшетау. КМУ баспасы., 2015-100 бет 1,61 МБ</t>
  </si>
  <si>
    <t>Әлімхан А.Ә.</t>
  </si>
  <si>
    <t>Қазіргі қазақ тілінің сөзжасамы мен морфологиясынан жаттығулар жинағы</t>
  </si>
  <si>
    <t>Әльжанов М.Қ. Жылутехника негіздері және қыздыру қондырғылары: оқу құралы 5В07100 - "Материалтану және жаңа материалдар технологиясы",5В070900 - "Металлургия", 5В072400 "Тау-кен машиналары мен жабдықтары" бағыттары бойынша оқитын бакалаврларға арналған/ М. Қ. Әльжанов, Н. Б. Айткенов, Н. Б. Айтбаев; Қазақстан республикасы білім және ғылым министрлігі, Қарағанды мемлекеттік техникалық университеті, "Технологиялық жабдықтар, машинажасау және стандарттау" кафедрасы. - 2014</t>
  </si>
  <si>
    <t>Әскери терминдердің қазақша-орысша-ағылшынша түсіндірме сөздігі: студенттерге, магистранттарға арналған/ Б. С. Исмакова [и др.]; Қазақстан Республикасы білім және ғылым министрлігі, Қарағанды мемлекеттік техникалық университеті, "Алғашқы әскери дайындық" кафедрасы. - 2016</t>
  </si>
  <si>
    <t>ӘУБӘКІР Дәуренбек Әзенұлы/ АУБАКИР Дауренбек Азенулы/ AUBAKIR Daurenbek Azenuly</t>
  </si>
  <si>
    <t>«Көпе-көрнеу тылсым күш – көпіршік-ату» – «Непризнанная сила кавитации – фундаментальный феномен» – «Unrecognized force of cavitation is a fundamental phenomenon»</t>
  </si>
  <si>
    <t>Учебное пособие: Ғылыми-көпшілік – Научно-популярное – Popular science</t>
  </si>
  <si>
    <t>Мамыр 2019</t>
  </si>
  <si>
    <t>Ж. Абдыкалиевой</t>
  </si>
  <si>
    <t>«Қаржылық есептің тәжірибелік аспектілері» оқу құралы;</t>
  </si>
  <si>
    <t>«Қаржылық есептің тәжірибелік аспектілері»</t>
  </si>
  <si>
    <t>Ж. Абильгазиевой, А. Тастемировой</t>
  </si>
  <si>
    <t>«Manual for the acquisition of reаding skills for multilingual learners»</t>
  </si>
  <si>
    <t>Ж. Жиембаева, К. Забиевой, А.Сахипова</t>
  </si>
  <si>
    <t>«Information and communication technologies» учебно-методическое пособие;</t>
  </si>
  <si>
    <t>Ж. Таубалдиевой</t>
  </si>
  <si>
    <t>«Музыкалық-педагогиқалық іс-әрекеттерді ұйымдастырудың әдіснамалық негіздері» монография;</t>
  </si>
  <si>
    <t>Ж. Узденбаевой, Ж. Идришевой</t>
  </si>
  <si>
    <t>«Радиациялық қауіпсіздіқ негіздері» оқу құралы;</t>
  </si>
  <si>
    <t>Ж.Ж.Мұстафин Ж.Т.Ибраева Ж.С.Қаиржанова А.А.Альжапарова</t>
  </si>
  <si>
    <t>Оқу құралы «Тіршілік қауіпсіздігінің негіздері»</t>
  </si>
  <si>
    <t>Ж.К.Нургазина, А.Қ.Байдақов</t>
  </si>
  <si>
    <t>6М050800 – «Есеп және аудит» мамандығы бойынша ғылыми - зерттеу тәжірибесінің жұмыс бағдарламасы</t>
  </si>
  <si>
    <t>Ж.М. Малибеков</t>
  </si>
  <si>
    <t>Ойтегі архитектурасы</t>
  </si>
  <si>
    <t>Ж.Нысамбаева, Л.Терликбаевой</t>
  </si>
  <si>
    <t>«Курстық және дипломдық жұмыстарды орындау» әдістемелік нұсқау;</t>
  </si>
  <si>
    <t>«Курстық және дипломдық жұмыстарды орындау»</t>
  </si>
  <si>
    <t>Ж.Т.Сугирбаева</t>
  </si>
  <si>
    <t>Экономикадағы математикалық компьютерлік модельдеу</t>
  </si>
  <si>
    <t>Наурыз 2019ж.</t>
  </si>
  <si>
    <t>Экономикалық-математикалық әдістер мен модельдер</t>
  </si>
  <si>
    <t>Жагыпарова Аида Орынтаевна, Бертаева Куляш Жазыкбаевна</t>
  </si>
  <si>
    <t>Туынды қаржылық құралдары</t>
  </si>
  <si>
    <t>Жайнибекова М.А., Тлеулесова А.Б.</t>
  </si>
  <si>
    <t>Теңсіздіктерді шешу әдістері</t>
  </si>
  <si>
    <t>Жакипбаев Б.Е.</t>
  </si>
  <si>
    <t>Учебник «Composite silicate materials», 6М075300-Химическая технология тугоплавких неметалических и силикатных материалов</t>
  </si>
  <si>
    <t>Жакишев Б.А., Айтмагамбетова М.Б.</t>
  </si>
  <si>
    <t>Металлы и конструкционные материалы в энергетике</t>
  </si>
  <si>
    <t>Жаксылыкова Ж.Р., Алимбекова Н.Б., Магзумова Э.М., Аменова Ф.С.</t>
  </si>
  <si>
    <t>Модульді теңдеулер мен теңсіздіктерді шешу әдістемесі</t>
  </si>
  <si>
    <t>Жаксылыкова М.Ж.</t>
  </si>
  <si>
    <t>Жакулин А.С. Основы геотехнического проектирования: монография для студентов, магистрантов и докторантов строительных и транспортных вузов/ А. С. Жакулин, А. А. Жакулина; Карагандинский государственный технический университет, Кафедра "Строительные материалы и технология". - 2015</t>
  </si>
  <si>
    <t>Жакулин Ә.С. Геотехникалық жобалау негіздері: монография докторанттарға, магистрлар мен бакалаврларға арналған/ Ә. С. Жакулин, А. Ә. Жакулина, Е. Е. Оразалы; Қазақстан Республикасы білім және ғылым министрлігі, Қарағанды мемлекеттік техникалық университеті, "Құрылыс материалдары және технология" кафедрасы. - 2016</t>
  </si>
  <si>
    <t>Жакулин Ә.С. Сәулет 1: Болашақ құралыс бакалаврларына ұсынылып отырған бұл оқу құралы "Құрылыс"мамандығының студенттеріне арналған/ Ә. С. Жакулин, А. Ә. Жакулина; Қазақстан Республикасы білім және ғылым министрлігі, Қарағанды мемлекеттік техникалық университеті. Кафедра СМиТ. - 2014</t>
  </si>
  <si>
    <t>Жакулина А.А. Архитектура 1: учебное пособие соответствует стандарту ГОСО дисциплины "Архитектура 1"для специальности "Строительство"/ А. А. Жакулина; М-во образования и науки РК, Карагандинский государственный технический университет, Кафедра СМиТ. - 2014</t>
  </si>
  <si>
    <t>Жакупов Ж.А.</t>
  </si>
  <si>
    <t>Қазақ лингофальклотану: бүгіні мен (эпостық жырлар негізіндегі зерттеу)</t>
  </si>
  <si>
    <t>Жакупова А.С. Жалпы химия бойынша практикум: оқу құралы мамандықтарда оқитын студенттерге арналған / А. С. Жакупова, М. К. Малыбаева, А. К. Карилхан; Қазақстан Республикасы білім және ғылым министрлігі, Қарағанды мемлекеттік техникалық университеті, "Өндірістік экология және химия" кафедрасы. - 2015</t>
  </si>
  <si>
    <t>Жакупова Альмира Ерсайыновна Рамазанова Жанат Мусановна Ибилдаев Бейсен Куатович</t>
  </si>
  <si>
    <t>«Композитные материалы летательных аппаратов» для магистрантов специальности 6М074600 «Космическая техника и технологии»</t>
  </si>
  <si>
    <t>Жакупова К.М.</t>
  </si>
  <si>
    <t>История России в новое и новейшее время</t>
  </si>
  <si>
    <t>Жақсылық Т., Навийхан Б.</t>
  </si>
  <si>
    <t>Электрожабдықтары</t>
  </si>
  <si>
    <t>Жақыпбек Ы.</t>
  </si>
  <si>
    <t>Мұңай-газ кен орындарын игерудегі жер бетінің жылжуын бақылау</t>
  </si>
  <si>
    <t>5В070700 5В071100</t>
  </si>
  <si>
    <t>Жалгасбекова Ж.К.</t>
  </si>
  <si>
    <t>Жоғарғы деңгейлі тілде программалау практикумы</t>
  </si>
  <si>
    <t>Жалпы өсімдік шаруашылығы</t>
  </si>
  <si>
    <t>3155+ Аужанова, М.А. «Өсімдік шаруашылығы өнім-дерін сақтау және өңдеу технологиясы» Пәннің оқу-әдістемелік жинағы. Агроно-мия мамандығы Көкшетау, 2015. - 122бет. 2,11 МБ</t>
  </si>
  <si>
    <t>3157+ Аужанова, М.А. "Аз таралған дақылдарды жерсін-діру" Пәннің оқу-әдістемелік жинағы. Агрономия маман-дығы бойынша..Көкшетау, 2015 - 217бет. 1,14 МБ</t>
  </si>
  <si>
    <t>3379+ Исмаилова А.А. Әдістемелік нұсқаулар. Зертханалық-сараман сабақтарға арналған Пәні «Ауыл шаруашылық энтомология» Агрономия мамандығының студентеріне арналған Көшетау, 2015. - 29 бет. 12,1 МБ</t>
  </si>
  <si>
    <t>3526+ Исмаилова А.А. Өсімдік шаруашылығы өнімдерін стандарттау және сертификаттау. Оқу-әдісте-мелік кешені. Агрономия мамандығының студентеріне арналған Кокшетау, 2015. - 86 бет. 12,8 МБ</t>
  </si>
  <si>
    <t>Жалпы технология</t>
  </si>
  <si>
    <t>3525+Лоскутова Г.А., Дубинец И.М., Сағынбаев А.Ж. «Элеватор-ды АЖЖ негізінде жоба-лау» әдістемелік құралы, «Өндеу өндірісінің техно-логиясы» мамандық студент-тері үшін Көкшетау: КМУ, - 2016 ж., 2,48 МБ</t>
  </si>
  <si>
    <t>Жаманбаева</t>
  </si>
  <si>
    <t>Шетелдердің ежелгі және ортағасырлар тарихы</t>
  </si>
  <si>
    <t>Жамангара А.Ж.</t>
  </si>
  <si>
    <t>Биогеография лекция жинактары</t>
  </si>
  <si>
    <t>2019, октябрь</t>
  </si>
  <si>
    <t>Палеоген миоген харабалдырлары</t>
  </si>
  <si>
    <t>Арнайы салыстырмалылық оқу құралы</t>
  </si>
  <si>
    <t>Жамбайбеков Кален Жамбайбекович</t>
  </si>
  <si>
    <t>Арнайы салыстырмалық теориясы (на казахском языке)</t>
  </si>
  <si>
    <t>Жанабаева Ж.К.</t>
  </si>
  <si>
    <t>Планирование и прогнозирование в АПК</t>
  </si>
  <si>
    <t>Жанабаева Жанар Каирбековна</t>
  </si>
  <si>
    <t>Экономика сельского хозяйства</t>
  </si>
  <si>
    <t>Жанадилов Амангельды Юртаевич</t>
  </si>
  <si>
    <t>профессор кафедры экологии защиты окружающей среды</t>
  </si>
  <si>
    <t>Жанар Р., Саспугаева Г.Е., Рахишева А.Д.</t>
  </si>
  <si>
    <t>Экологиялық микробиология</t>
  </si>
  <si>
    <t>Экологиялық гидрология</t>
  </si>
  <si>
    <t>Жанболатова Р.С.</t>
  </si>
  <si>
    <t>Новый «Шелковый Путь»: транзитно – транспортный потенциал Республики Казахстан</t>
  </si>
  <si>
    <t>Апрель 2019 г.</t>
  </si>
  <si>
    <t>Жанболатова Р.С., Джумадилова Г.М.</t>
  </si>
  <si>
    <t>Еуропадағы трансшекаралық ынтымақтастық тəжірибесі шеңберіндегі қазақстан-ресей шекаралық мəселелерінің трансформациясы (каз.)</t>
  </si>
  <si>
    <t>Сентябрь 2019 г.</t>
  </si>
  <si>
    <t>Жанбосинова А.С., д.и.н., профессор</t>
  </si>
  <si>
    <t>6D020300 – «История»</t>
  </si>
  <si>
    <t>Междисциплинарные подходы исторической науки</t>
  </si>
  <si>
    <t>6М020300 – «История»</t>
  </si>
  <si>
    <t>Устная история города Усть-Каменогорска</t>
  </si>
  <si>
    <t>5В011400– История» 6М020300– История» 6D020300 – История»</t>
  </si>
  <si>
    <t>Жанбосинова А.С., д.и.н., профессор Аубакирова Ж.С., к.и.н., доцент</t>
  </si>
  <si>
    <t>Для всех неисторических специальностей</t>
  </si>
  <si>
    <t>Жанпейісова Қ.Д.</t>
  </si>
  <si>
    <t>Салыстырмалы саясаттану</t>
  </si>
  <si>
    <t>Тәуелсіз Қазақстандағы өкілді биліктің қалыптасуындағы сайлау институтының рөлі.</t>
  </si>
  <si>
    <t>Жансаутова К.С., Калдыбаева О.В., Досанова Г.М.</t>
  </si>
  <si>
    <t>Учебно-методическое пособие «Социология» для несоциологических специальностей</t>
  </si>
  <si>
    <t>Жансеитова А.М. Абдыбаева Г.З.</t>
  </si>
  <si>
    <t>Arduino аппараттық платформасында зертханалық жұмыстарды орындауға арналған әдістемелік нұсқаулар</t>
  </si>
  <si>
    <t>Жансеитова Г.С.</t>
  </si>
  <si>
    <t>Государство и бизнес</t>
  </si>
  <si>
    <t>Жансеитова Г.С. Шайханова Г.С. Молдашов Н.О.</t>
  </si>
  <si>
    <t>Основы экономической теории: методические указания по подготовке к СРО для студентов неэкономических специальностей ( на русском и казахском языках)</t>
  </si>
  <si>
    <t>Жантасова Ж.З. Кадырова А.С. Тлебалдинова А.С. Уалханова А.Т. Карменова М.А.</t>
  </si>
  <si>
    <t>The terms and definitions in computer science</t>
  </si>
  <si>
    <t>5В011100-Информатика</t>
  </si>
  <si>
    <t>Жантасова Ж.З. Садакбаева А.К.</t>
  </si>
  <si>
    <t>Oracle ортасында мәліметтер базасымен жұмыс жасау</t>
  </si>
  <si>
    <t>5В070300 -</t>
  </si>
  <si>
    <t>Жантуева Ш.А.</t>
  </si>
  <si>
    <t>Метод.указание</t>
  </si>
  <si>
    <t>5В071100</t>
  </si>
  <si>
    <t>Жаңа Қазақстандық Патриотизимге тәрбиелеудің маңызды мәселелері: Республикалық ғылыми-практикалық конференцияның еңбектері (13-14 маусым 2014 ж.)/ Қазақстан Республикасы білім және ғылым министрлігі = М-во образования и науки РК, Қарағанды мемлекеттік техникалық университеті = Карагандинский государственный технический университет; ред. А. М. Газалиев. - 2014</t>
  </si>
  <si>
    <t>Жапанова М.Е.</t>
  </si>
  <si>
    <t>Литература СНГ</t>
  </si>
  <si>
    <t>Учебное пособие для студентов специальностей «Русский язык и литература», «Филология: руссая филология» (бакалавриат)</t>
  </si>
  <si>
    <t>Жапарова А.М.</t>
  </si>
  <si>
    <t>5В050900 Финансы 5В050800 Учет и аудит, 5В050600 Экономика, 5В051000 ГМУ</t>
  </si>
  <si>
    <t>Сборник тестов по дисциплине «Введение в финансы»</t>
  </si>
  <si>
    <t>5В050900 Финансы, 5В050800 Учет и аудит</t>
  </si>
  <si>
    <t>Жапарова М.К., Мәуленова Б.М., Кәрібаева С.Е., Айтбаева Б.М.</t>
  </si>
  <si>
    <t>Оқу-әдістемелік кешен: «Қазақ тілі. Тілдарын» С оқу құралы «Қазақ тілі. Тілдарын» С жұмыс дәптері «Қазақ тілі. Тілдарын» С әдістемелік нұсқау</t>
  </si>
  <si>
    <t>Жапарова М.С., Ерболатова Г.У., Абылкалыкова Р.Б.</t>
  </si>
  <si>
    <t>Электр және магнетизм бөліміне дәріс кешені</t>
  </si>
  <si>
    <t>Жапекова Г.К.</t>
  </si>
  <si>
    <t>Феномен личности в истории</t>
  </si>
  <si>
    <t>Жаркевич О.М. Упрочнение деталей машин износостойкими покрытиями: монография для бакалавров, магистров и докторов PHD/ О. М. Жаркевич, Г. С. Жетесова, Е. А. Плешакова; М-во образования и науки РК, Карагандинский государственный технический университет, Кафедра "Технологическое оборудование, машиностроение и стандартизация". - 2015</t>
  </si>
  <si>
    <t>Жаркынбекова Ш.К., Нуртазина М.Б., Бектурова Ж.Б., Кадеева М.И.</t>
  </si>
  <si>
    <t>Лингвоэкология</t>
  </si>
  <si>
    <t>Политическая лингвистика</t>
  </si>
  <si>
    <t>Жарықова Д.Р., Омартаева Г.Е.</t>
  </si>
  <si>
    <t>«Қазақ тілін дамыту жаттығу, бақылау жұмыстарының жинағы» (учебно-методическое пособие на каз.яз.)</t>
  </si>
  <si>
    <t>Жарылгапов Ж. Ж., Такиров С.У., Жакулаев Ә.М.</t>
  </si>
  <si>
    <t>Қазақ прозасы: модернизм және постмодернизм</t>
  </si>
  <si>
    <t>Жарылкасынова А.К. Әлеуметтік-экономикалық статистика: оқу құралы студенттерге арналған/ А. К. Жарылкасынова; Қазақстан Республикасы білім және ғылым министрлігі, Қарағанды мемлекеттік техникалық университеті, "Кәсіпорын менеджменті" кафедрасы. - 2016</t>
  </si>
  <si>
    <t>Жатқанбаев Е.Т. Ермаханов М.Н. Диканбаева А.К. Абдибаева М.М.</t>
  </si>
  <si>
    <t>Учебное пособие «Компьютерное моделирование в химии», 6М011200, 5В011200-Химия</t>
  </si>
  <si>
    <t>Оқу құралы «Химиядағы компьютерлік моделдеу», 6М011200, 5В011200-Химия</t>
  </si>
  <si>
    <t>Жаулбаева А.А. /Zhaulbaeva A.A.</t>
  </si>
  <si>
    <t>Information systems specialty 5B011900 special. the study of the discipline for</t>
  </si>
  <si>
    <t>«Лексикология» пәні 5В011900 маманд. пәнді оқу бойынша англ</t>
  </si>
  <si>
    <t>Жекеев М.К.</t>
  </si>
  <si>
    <t>Оқу құралы «Chemistry and Technology of Manufasture of Pure and Especially Pure Substances» (анг), 5В072000-Бейорганикалық заттардың химиялық технологиясы</t>
  </si>
  <si>
    <t>Желеуова Ж.С. Шиналиева А.Ж. Шингисов А.У.</t>
  </si>
  <si>
    <t>«Сүт биохимиясы» пәнінен дәрістер жинағы (анг), 5В072700-Азық-түлік өнімдерінің технологиясы</t>
  </si>
  <si>
    <t>Жетписов Қ. Айтқожа Ж.Ж.</t>
  </si>
  <si>
    <t>Кодтау теориясы</t>
  </si>
  <si>
    <t>Сборник лекции</t>
  </si>
  <si>
    <t>Жетпісбаева Г.О.</t>
  </si>
  <si>
    <t>Оқу құралы «Ғылыми зерттеулердің әдістемесі мен әдіснамасы», 6М010100-Мектепке дейінгі оқыту және тәрбиелеу</t>
  </si>
  <si>
    <t>Математиканы оқыту негіздері : оқу құралы</t>
  </si>
  <si>
    <t>Жетпісбаева С.О.</t>
  </si>
  <si>
    <t>Мектепке дейінгі балаларға білім берудің инновациялық педагогикалық технологиялары: 5В010100- Мектепке дейінгі оқыту және тәрбиелеу маманд. арналған оқу құралы</t>
  </si>
  <si>
    <t>Жетпісов Қ.Ж., Мұқанқызы А.</t>
  </si>
  <si>
    <t>Криптографиядан есептер жинағы</t>
  </si>
  <si>
    <t>Кафедра Информационных систем</t>
  </si>
  <si>
    <t>3287+Бұлашева А.И, Алпысов А.Р, Омарханов С.Ш. "Ауыл-шаруашылық жануарлар морфологиясы" пәнінің ОӘҚ. Кокшетау КГУ,-2015-98 бет. 12,6 МБ</t>
  </si>
  <si>
    <t>3225+Булашева А.И., Алпысов А.Р., Омарханов С Морфология сельско-хозяйственных животных. УМК. Спец: "Технология производства продуктов животноводства" Кокшетау. КГУ -2015 - 116 стр. 21,6 МБ</t>
  </si>
  <si>
    <t>3319+Омарханов С.Ш., Алпысов А. Булашева А.И. Скотоводство, технология производства молока и говядины.Клкшетау, Изд.: КГУ им.Ш.Уалиханова,2015-2015-163 с 12,8 МБ</t>
  </si>
  <si>
    <t>3545+ Омарханов С. Ш. Булашева А. И. Алпысов А. Р. «Зоогигиена және мал шаруашылық объектілерін жобалау негіздері» пәнінен оқу-әдістемелік кешені Малшаруашылығы өнімдерін өндіру технологиясы мамандығының студенттеріне арналған. Кокшетау. КГУ,-2016-64бет. 12,6 МБ</t>
  </si>
  <si>
    <t>3394+Алпысов А.Р., Омарханов С. Шегенов С. Методические указ к лабораторным занятиям по дисц «Скотоводство, техно-логия производства молока и говядины».Для студентов – «Технология производства продуктов животноводства» Кокшетау. КГУ -2016 - 48 с 7,48 МБ</t>
  </si>
  <si>
    <t>3406+Омарханов С.Ш., Алпысов А. Шегенов С.Т. Свиноводство, технология производства свинины: Практикум. Кокшетау, КГУ. 2017. -78 с. 1,19 МБ .</t>
  </si>
  <si>
    <t>Жиеналина Б.Т., Рахимжанова Г.Р., Токсанова С.К., Хамидова А.Х. Тусупова А.К.и др.</t>
  </si>
  <si>
    <t>Учебно-методическое пособие для студентов неязыковых специальностей (бакалавриат)</t>
  </si>
  <si>
    <t>Жолдасбеков М., Шаймердинова Н.Г., Тажибаева С.Ж., Каиржанов А.К. и др.</t>
  </si>
  <si>
    <t>Учебник – Түркітануға кіріспе</t>
  </si>
  <si>
    <t>Жолдасбекова Г.Ш.</t>
  </si>
  <si>
    <t>«Нормативтік құжаттарды әзірлеу технологиясы» пәнінен дәрістер жинағы (анг), 5В073200-Стандарттау, сертификаттау және метрология</t>
  </si>
  <si>
    <t>Жолдасбекова Г.Ш. Турдыбекова Д.А.</t>
  </si>
  <si>
    <t>«Сапаны бақылау және басқару» пәнінен практикалық сабақтарға арналған ӘН (анг), 5В073200-Стандарттау, сертификаттау және метрология</t>
  </si>
  <si>
    <t>Жолмағамбетов С.Р. Құрылыстағы еңбекті қорғау: оқу құралы құрылыс мамандығы бойынша оқитын студенттерге және дипломдық жұмыстарын жазуға арналған/ С. Р. Жолмағамбетов; Қазақстан Республикасы білім және ғылым министрлігі, Қарағанды мемлекеттік техникалық университеті, "Кен аэрологиясы және еңбекті қорғау" кафедрасы. - 2014</t>
  </si>
  <si>
    <t>Жомартова Ғ.Р.</t>
  </si>
  <si>
    <t>Халық аспаптар оркестріне арналған шығармалар: оқу құралы</t>
  </si>
  <si>
    <t>Хрестоматия «Дирижерлық техниканың негіздері», 5В040200-Аспаптық орындау</t>
  </si>
  <si>
    <t>Шығарманы оркестр құрамына лайықтап түсіру әдістемесі: Мәдени-тынығу жұмысы маманд. студ. арналған Аспапқа лайықтап түсіру пәні бойынша оқу құралы</t>
  </si>
  <si>
    <t>Жорабеков С.К.</t>
  </si>
  <si>
    <t>Композиция негіздері : 5В041300- Кескіндеме маманд. студ. арналған оқу құралы</t>
  </si>
  <si>
    <t>Жугинисова С.П.</t>
  </si>
  <si>
    <t>Основы ресторанного бизнеса</t>
  </si>
  <si>
    <t>Жукова А.В. Лабораторный практикум по дисциплинам "Основы автоматики и автоматизация производственных процессов" и "Теория автоматизированного управления и автоматизация производственных процессов": учебное пособие для студентов и магистрантов/ А. В. Жукова, Г. С. Жетесова, В. В. Юрченко; М-во образования и науки РК, Карагандинский государственный технический университет, Кафедра "Технологическое оборудование, машиностроение и стандартизация". - 2015</t>
  </si>
  <si>
    <t>Жумабаева Г.К., Байсалова Г.Ж., Еркасов Р.Ш..</t>
  </si>
  <si>
    <t>Көмірсулар химиясы</t>
  </si>
  <si>
    <t>Катализдің негіздері</t>
  </si>
  <si>
    <t>Жумабаева Г.К., Байсалова Г.Ж., Кaрменовa Н., Нурмолдинa М</t>
  </si>
  <si>
    <t>Электрохимиядaн есептер aлгоритмдері</t>
  </si>
  <si>
    <t>Жумабаева Р.О.</t>
  </si>
  <si>
    <t>Оқу құралы «Өсімдік шаруашылығы өнімдерін өндіру технологиясы», 5В080100-Агрономия</t>
  </si>
  <si>
    <t>Жумагулов М.Г. Картджанов Н.Р. Садыкова С.Б.</t>
  </si>
  <si>
    <t>Жылу масса алмасу процесстері бойынша есептер жинағы</t>
  </si>
  <si>
    <t>«Теоретические основы теплотехники» методические указания к лабораторным занятиям</t>
  </si>
  <si>
    <t>Сұйық және газ механикасы бойынша есептер жинағы</t>
  </si>
  <si>
    <t>Жумадиллаева А.К., Ешреф Адали, Сагиндыков К.М.</t>
  </si>
  <si>
    <t>Микропроцессорлық техника негіздері</t>
  </si>
  <si>
    <t>Жумадиллаева А.К., Жукабаева Т.К.</t>
  </si>
  <si>
    <t>Машиналық оқыту негіздері</t>
  </si>
  <si>
    <t>Жумадилов К.Ш.</t>
  </si>
  <si>
    <t>ЭПР дозиметрия</t>
  </si>
  <si>
    <t>Жумадилов Касым Шаймарданович, Абышев Бауыржан Керимханович, Сарсенова Самал Максатовна.</t>
  </si>
  <si>
    <t>ЭПР дозиметрияның дамуы. Әлемдік тәжірибе</t>
  </si>
  <si>
    <t>Физическая рекреация</t>
  </si>
  <si>
    <t>Жуманбаева Т.К. Экономикалық теория (базалық курсы) : Оқу құралы / Т.К.Жуманбаева, Р.Т.Шаймерденова, Ю.И.Осик. - Караганда : КарГУ, 2016. - 157 б. Экземпляры: всего:5 - 1(2), 3(3)</t>
  </si>
  <si>
    <t>Жуматаева С.Б. /Zhumataeva S.B.</t>
  </si>
  <si>
    <t>Collective and individual facilities of defence 5В073100 is Safety of vital functions and defence of environment</t>
  </si>
  <si>
    <t>«Коллективные и индивидуальные средства защиты» 5В073100 - Безопасность жизнедеятельности и защита окружающей среды англ</t>
  </si>
  <si>
    <t>Safety of technique and technology 5В073100 is Safety of vital functions and defence of environment</t>
  </si>
  <si>
    <t>«Безопасность техники и технологии» 5В073100 - Безопасность жизнедеятельности и защита окружающей среды англ</t>
  </si>
  <si>
    <t>Warning of ЧС and liquidation of their consequences 5В073100 is Safety of vital functions and defence of environment</t>
  </si>
  <si>
    <t>«Предупреждение ЧС и ликвидация их последствий» 5В073100 - Безопасность жизнедеятельности и защита окружающей среды англ</t>
  </si>
  <si>
    <t>Жуматаева С.Б. /Zhumatayeva S.B.</t>
  </si>
  <si>
    <t>Geoecology 5В073100 is Safety of vital functions and defence of environment</t>
  </si>
  <si>
    <t>«Геоэкология» 5В073100 - Безопасность жизнедеятельности и защита окружающей среды англ</t>
  </si>
  <si>
    <t>Теория рядов: учебное пособие для студ. тех. спец.</t>
  </si>
  <si>
    <t>Оқу құралы «Математика-3» (анг), 5В071900-Радиотехника, электроника және телекоммуникация</t>
  </si>
  <si>
    <t>Оқу құралы «Probability theory and mathematical statistics» (анг), 5В070400-Вычислительная техника и программное обеспечение, 5В070300-Информационные системы</t>
  </si>
  <si>
    <t>Учебное пособие «Higher mathematics 2», 5В075300- Балқуы қиын бейметалл және силикатты материалдардың химиялық технологиясы</t>
  </si>
  <si>
    <t>«Higher mathematics 2» пәнінен СӨЖ-ге арналған ӘН (анг), 5В075300- Балқуы қиын бейметалл және силикатты материалдардың химиялық технологиясы</t>
  </si>
  <si>
    <t>Жунисбекова Д.А. Тлесбаева Ж.А.</t>
  </si>
  <si>
    <t>«Higher mathematics 2» пәнінен практикалық сабақтарға арналған ӘН (анг), 5В075300- Балқуы қиын бейметалл және силикатты материалдардың химиялық технологиясы</t>
  </si>
  <si>
    <t>Жунисбекова Ж.А. Қойшыбаева Н.И. Абитярова А.А.</t>
  </si>
  <si>
    <t>Учебное пособие «Математический анализ научных исследований», 6М050300-Психология</t>
  </si>
  <si>
    <t>Жунисов Т.О.</t>
  </si>
  <si>
    <t>Прогноз изменения несущей способности свайных кустов на подрабатываемых основаниях</t>
  </si>
  <si>
    <t>Жунусбеков А.М., Сагындыкова Г.Е.</t>
  </si>
  <si>
    <t>Молекулалық спектроскопия</t>
  </si>
  <si>
    <t>Плазма физикасының негіздері</t>
  </si>
  <si>
    <t>Жунусова Г.Т. Карменова М..А. Кабдрахманова З.Г. Шошак М.</t>
  </si>
  <si>
    <t>Ақпараттық коммуникациялық технологиялар</t>
  </si>
  <si>
    <t>Для всех специальности</t>
  </si>
  <si>
    <t>Жунусова Ж.Н</t>
  </si>
  <si>
    <t>Краткий очерк по методике преподавания лингвистических дисциплин в вузе</t>
  </si>
  <si>
    <t>Учебное пособие для магистрантов</t>
  </si>
  <si>
    <t>Жунусова Ж.Н.</t>
  </si>
  <si>
    <t>Исследования по двуязычной лексикографии</t>
  </si>
  <si>
    <t>Жунусова Жанылдык Ныгизбаевна</t>
  </si>
  <si>
    <t>Краткий курс методики преподавания лингвистических дисциплин в вузе</t>
  </si>
  <si>
    <t>Жунысбекова/ Zhunisbekova D.A.</t>
  </si>
  <si>
    <t>Methodical guide for practicum on the discipline "Mathematics" of specialty 5B070100 - Biotechnology</t>
  </si>
  <si>
    <t>Введение в славянскую филологию: учебное пособие</t>
  </si>
  <si>
    <t>Основы офисной и документационной работы: учебное пособие</t>
  </si>
  <si>
    <t>Журавлева Е.А., Бектурова Ж.Б. Ермекова Ж.Т., Кадеева М.И., Ташимханова Д.С., Ешекенева А.К.</t>
  </si>
  <si>
    <t>Ключевые компетенции и новая парадигма результата образования</t>
  </si>
  <si>
    <t>Журавлева Евгения Александровна</t>
  </si>
  <si>
    <t>Основы офисной и документационной работы</t>
  </si>
  <si>
    <t>Журавлева Евгения Александровна Нургужина Гуляра Мауленовна</t>
  </si>
  <si>
    <t>Мир глазами художника: учебное пособие по развитию речи</t>
  </si>
  <si>
    <t>Журавлевой/Коллектив кафедры ТПЛ под общ.ред проф.Е.А.Журавлевой</t>
  </si>
  <si>
    <t>Мультилингвальный комплекс учебно-методических материалов по профильным дисциплинам специальностей «Русский язык и литература», «Филология: русская филология»</t>
  </si>
  <si>
    <t>Жусипова Б.А.</t>
  </si>
  <si>
    <t>Қазақстан Респуликасының экологиялық құқық пәнінен оқу-әдістемелік құрал</t>
  </si>
  <si>
    <t>Жусипова Бакыт Акылбаевна, Кожахметова Саулет Газизовна</t>
  </si>
  <si>
    <t>Қазақстан Республикасының экологиялық құқығы</t>
  </si>
  <si>
    <t>Жусупова Д.С, Ракишева Д.С, Азимова Д.Н.</t>
  </si>
  <si>
    <t>Язык программирования на С++ – Астана: ЕНУ, 2017. – 6,25 п.л.</t>
  </si>
  <si>
    <t>Жусупова Д.С., Канкенова А.М.</t>
  </si>
  <si>
    <t>Есептеу әдістері (120 стр)</t>
  </si>
  <si>
    <t>Жусупова Р.Ф.</t>
  </si>
  <si>
    <t>“EFLT for gifted students”</t>
  </si>
  <si>
    <t>Жусупова Роза Флюровна, Ниязова Айгуль Есенгельдиевна</t>
  </si>
  <si>
    <t>Методические рекомендации по написанию курсовых работ по специальности 5В011900 – «Иностранный язык: два иностранных языка»</t>
  </si>
  <si>
    <t>Жүкебаева Т.Ж. Болатты пештен тыс өндеу: оқу құралы студенттерге, магистранттарға, докторанттарға арналған/ Т. Ж. Жүкебаева; Қазақстан Республикасы білім және ғылым министрлігі, Қарағанды мемлекеттік техникалық университеті, "Нанотехнологиялар және металлургия" кафедрасы. - 2016</t>
  </si>
  <si>
    <t>Жүнісбекова Ж.М.</t>
  </si>
  <si>
    <t>Көшпелі өркениеттің өнер тарихы: оқу құралы</t>
  </si>
  <si>
    <t>Жүнісова К.Қ.</t>
  </si>
  <si>
    <t>Қазақ тілі (ЖОО барлық бакалавр мамандықтарының білім алушыларына арналған)</t>
  </si>
  <si>
    <t>Жұмабаев А.Ә.</t>
  </si>
  <si>
    <t>Инженерлік графика: оқу құралы</t>
  </si>
  <si>
    <t>Жұмабекова Фатима Ниязбековна Омарбекова Айкүміс Илиясовна</t>
  </si>
  <si>
    <t>Болашақ мамандарды даярлауда жалпы адамзаттық құндылықтарды оқу-тәрбие үдерісінде пайдаланудың ғылыми-әдістемелік негіздері</t>
  </si>
  <si>
    <t>Жұмаділханов А.А Имангаликова И.Б</t>
  </si>
  <si>
    <t>Қозғалыс рекрееациясы және бейімделу</t>
  </si>
  <si>
    <t>Жылқыбаев К.Д.</t>
  </si>
  <si>
    <t>Орта ғасырлар тарихы</t>
  </si>
  <si>
    <t>Жылқыбекұлы Б.</t>
  </si>
  <si>
    <t>«Қытай бейәріптерінің жазу дәптері»</t>
  </si>
  <si>
    <t>Жылу энергетика-сы. Электротехника</t>
  </si>
  <si>
    <t>3491+Алибекова А.Т, Поддубный А.А. Жылу техника негіздері. Виртуаль-ды зертханалық жұмыстарға арналған (Техникалық мамандығының студенттері үшін) Әдістемелік нұсқау.. Көкшетау. КГУ, 2016-47 бет 11,8 МБ</t>
  </si>
  <si>
    <t>4074+Алибекова, А.Т. Жылу техника негіздері. Виртуальды зертханалық жұмыстарға арналған (Техникалық мамандығы-ның студенттері үшін) : Әдістемелік нұсқау / А.Т. Алибекова, А.А. Поддубный.- 4, 81 МБ.- Көкшетау: КГУ, 2016- 48 б</t>
  </si>
  <si>
    <t>Жылысбаева А.</t>
  </si>
  <si>
    <t>Иностранный язык ( технический) 6D073100 - Безопасность жизнедеятельности и защита окружающей среды</t>
  </si>
  <si>
    <t>Жылысбаева А.Н /Zhylysbayeva A.N.</t>
  </si>
  <si>
    <t>Guard of atmospheric air . 5В073100 - Safety of vital functions and defence of environment</t>
  </si>
  <si>
    <t>«Охрана атмосферного воздуха» англ 5В073100 - Безопасность жизнедеятельности и защита окружающей среды</t>
  </si>
  <si>
    <t>Жылысбаева А.Н. /Zhylysbaeva A.N.</t>
  </si>
  <si>
    <t>Foreign language (technical) 6d073100 is Safety of vital functions and defence of environment</t>
  </si>
  <si>
    <t>Иностранный язык (технический) 6D073100 - Безопасность жизнедеятельности и защита окружающей среды</t>
  </si>
  <si>
    <t>З. Исабаевой, Г. Азанбековой</t>
  </si>
  <si>
    <t>«Зияты зақымдалған оқушылардың байланыстырып сөйлеу тілін ана тілі сабағында дамыту» оқу-әдістемелік құрал;</t>
  </si>
  <si>
    <t>«Зияты зақымдалған оқушылардың байланыстырып сөйлеу тілін ана тілі сабағында дамыту»</t>
  </si>
  <si>
    <t>З.С.Карсыбаева</t>
  </si>
  <si>
    <t>Математические методы в экономике</t>
  </si>
  <si>
    <t>Зав. кафедрой УП и УП, д.ю.н. Рахимбердин К.Х.</t>
  </si>
  <si>
    <t>Актуальные проблемы уголовно-исполнительного права Республики Казахстан</t>
  </si>
  <si>
    <t>Зайкенова Р.З. Анонс</t>
  </si>
  <si>
    <t>Ұлт тағдыры және көркемдік шешім</t>
  </si>
  <si>
    <t>Зайцева С.В. Информационный менеджмент: учебное пособие для студентов специальностей 5В070300 "Информационные системы"/ С. В. Зайцева, В. Н. Салмов; М-во образования и науки РК, Карагандинский государственный технический университет, Кафедра "Информационные технологии и безопасность". - 2014</t>
  </si>
  <si>
    <t>Зайцева, О.П Деловая активность и ее роль в развитии потребительской кооперации [Текст] / Зайцева, О.П, Доскалиева Б.Б. - Новосибирск : СибУПК, 2000. - 128 с Экземпляры: всего:52 - 1(1), 3(31), 10(5), 8(5), 7(5), 9(5) Аннотация: ВЮ</t>
  </si>
  <si>
    <t>Закирова А.Б.</t>
  </si>
  <si>
    <t>Web Application design technique on ASP.NET</t>
  </si>
  <si>
    <t>Кафедра Информатики</t>
  </si>
  <si>
    <t>Закирьянова Ж.Х. Шаймарданова Т.С.</t>
  </si>
  <si>
    <t>Методические рекомендации по хоровому дирижированию</t>
  </si>
  <si>
    <t>Заурбеков С.А.</t>
  </si>
  <si>
    <t>Выбор и расчет буровой установки для бурения глубоких скважин</t>
  </si>
  <si>
    <t>уч. пособие</t>
  </si>
  <si>
    <t>5В072400, 5В070800</t>
  </si>
  <si>
    <t>Выбор и расчет бурового насоса для бурения глубоких скважин</t>
  </si>
  <si>
    <t>3188+Исмаилова А.А. Интегрированная защита растений. УМКД – Агроно-мия. Кокшетау. КГУ.,2015-240с 2,39 МБ</t>
  </si>
  <si>
    <t>3498+Исмаилова, А.А. Методические указания . к лабораторно-практическим работам по дисц. Сельско-хозяйственная энтомология и для студентов спец- Агро-номия. Кокше-тау. КГУ, 2016-49с 12,3 МБ</t>
  </si>
  <si>
    <t>3499+Исмаилова, А.А. Методические указания . к лабораторно-практическим работам по дисц. Сельско-хозяйственная фитопатоло-гия и для студентов спец - Агрономия. Кокшетау. КГУ, 2016-44с 12,2 МБ</t>
  </si>
  <si>
    <t>Зейтинова Ш.Б. Аршықтағы тау жыныстарын даярлау және алу процестері: әдістемелік нұсқаулар пәні бойынша 5В070700 "Тау - кен ісі" мамандығының студенттеріне тәжірибелік сабақтарға арналған/ Ш. Б. Зейтинова, Г. М. Жүніс; Қазақстан Республикасының білім және ғылым министрлігі, Қарағанды мемлекеттік техникалық университеті, "Пайдалы қазбалар кен орындарын өңдеу" кафедрасы. - 2016</t>
  </si>
  <si>
    <t>Зейтинова Ш.Б. Бейруда құрылыс материалдарын ашық тәсілмен өндіру: оқу құралы Тау-кен ісі мамандығының студенттеріне арналған/ Ш. Б. Зейтинова, Н. А. Немова; Қазақстан Республикасы білім және ғылым министрлігі, Қарағанды мемлекеттік техникалық университеті, Кафедра РМПИ. - 2015</t>
  </si>
  <si>
    <t>Зейтинова Ш.Б. Тау жыныстарын тасымалдау және қоймалау: әдістемелік нұсқаулар пәні бойынша 5В070700 "Тау - кен ісі" мамандығының студенттеріне тәжірбиелік сабақтарға арналған/ Ш. Б. Зейтинова, Г. М. Жүніс; Қазақстан Республикасының білім және ғылым министрлігі, Қарағанды мемлекеттік техникалық университеті, "Пайдалы қазбалар кен орындарын өңдеу" кафедрасы. - 2016</t>
  </si>
  <si>
    <t>Земцова А.В.</t>
  </si>
  <si>
    <t>Работа с топографической картой</t>
  </si>
  <si>
    <t>Использование природных ресурсов и экологическая обстановка. Оценка развития экономики страны.</t>
  </si>
  <si>
    <t>наурыз</t>
  </si>
  <si>
    <t>Зәуірбек Ә.К. Елбасиева Б.Б.</t>
  </si>
  <si>
    <t>«Геодезия негіздері» пәнінің оқу-далалық практикасы</t>
  </si>
  <si>
    <t>Зиямухамедова С.Х.</t>
  </si>
  <si>
    <t>Әлеуметтік-экономикалық жоспарлау: 5В050700- Менеджмент маманд. студ. арналған оқу құралы</t>
  </si>
  <si>
    <t>Зыкова Ирина Владимировна</t>
  </si>
  <si>
    <t>и.о.ассоциированного профессора (доцент) кафедры русской филологии</t>
  </si>
  <si>
    <t>Русс.</t>
  </si>
  <si>
    <t>Зыкова Н.М.</t>
  </si>
  <si>
    <t>Методические указания к проведению практических занятий по Педагогике и психологии в техническом вузе.</t>
  </si>
  <si>
    <t>И. Есенғабылова</t>
  </si>
  <si>
    <t>«Математиканы оқытуда ақпараттық-қатынастық технологияларды қолданудың әдістемелік жүйесі» монография;</t>
  </si>
  <si>
    <t>И.А.Пястолова А.А.Тлеуова А.Е.Турсунбаева</t>
  </si>
  <si>
    <t>5В071800-Электрэнергетика, 5В081200-АШ энергиямен қамтамасыз ету мамандықтарына оқу практикасы (электромонтаждық) бойынша әдістемелік нұсқаулар</t>
  </si>
  <si>
    <t>И.А.Пястолова А.А.Тлеуова А.Е.Турсунбаева М.Н.Белов</t>
  </si>
  <si>
    <t>МУ к учебной практике (электромон-тажной) для специальностей 5В071800 - Электроэнергетика, 5В081200 - Энергообеспечение с.х.</t>
  </si>
  <si>
    <t>И.А.Пястолова А.А.Тлеуова Д.Т.Тлеужанова</t>
  </si>
  <si>
    <t>5В081200 - Ауыл шаруаш. энергиямен қамтамасыз ету мамандығына арналған технологиялық тәжірибе бойынша әдістемелік нұсқау</t>
  </si>
  <si>
    <t>Ибатов А Шаймардан С</t>
  </si>
  <si>
    <t>«Комплекс айнымалы функциялар теориясы» пәніне арналған оқу-әдістемелік құрал</t>
  </si>
  <si>
    <t>Ибатов А., Шаймардан С.</t>
  </si>
  <si>
    <t>Комплекс айнымалы функциялар теориясының таңдамалы тараулары; Избранные главы теории функций комплексных переменных; Selected topics in the theory of functions of a complex variabl</t>
  </si>
  <si>
    <t>Ибилдаев Б.К.</t>
  </si>
  <si>
    <t>Ғарыштық аппараттарды жобалау негіздері</t>
  </si>
  <si>
    <t>Стартерлі-аккумуляторлық батареялар</t>
  </si>
  <si>
    <t>Ибилдаев Бейсен Қуатович МолдамуратХуралай</t>
  </si>
  <si>
    <t>Технико-технологические комплексы космодрома «Байконур»</t>
  </si>
  <si>
    <t>Ибилдаев Бейсен Қуатұлы Молдамурат Хуралай</t>
  </si>
  <si>
    <t>Байқоңыр ғарыш айлағының техника-технологиялық кешендері</t>
  </si>
  <si>
    <t>Ибишев У.Ш</t>
  </si>
  <si>
    <t>Сборник тестов по инженерной графике</t>
  </si>
  <si>
    <t>Ибрагимов К.</t>
  </si>
  <si>
    <t>Основы инженерной геологии, расчет оснований и фундаментов: учебное пособие для студ. 050729- Строительство</t>
  </si>
  <si>
    <t>Ибрагимов Надыр Кадырович</t>
  </si>
  <si>
    <t>преподаватель кафедры геодезии и строительства</t>
  </si>
  <si>
    <t>Электрохимиялық технологияның экологиялық проблемалары: 050608- Экология, 050720- Бейорганикалық заттардың химиялық технологиясы маманд. студ. арналған оқу құралы</t>
  </si>
  <si>
    <t>Электрохимияның теориялық негіздері: 050720- Бейорганикалық заттардың химиялық технологиясы маманд. студ. арналған оқу құралы</t>
  </si>
  <si>
    <t>Ибрагимова Ұ.И.</t>
  </si>
  <si>
    <t>Оқу құралы «Қазіргі қазақ тілі негіздері», 5В010200-Бастауыш оқыту педагогикасы мен әдістемесі</t>
  </si>
  <si>
    <t>Ибраев А.Г., Берсүгір М.Ә.</t>
  </si>
  <si>
    <t>Некоторые задачи динамики твердого тела и прикладной теории гироскопов</t>
  </si>
  <si>
    <t>Қатты дене динамикасы</t>
  </si>
  <si>
    <t>Ибраев А.Х. Искакова А.М.</t>
  </si>
  <si>
    <t>Технологические измерения и прибора</t>
  </si>
  <si>
    <t>Ибраев Н.Е.</t>
  </si>
  <si>
    <t>«Көлікте қауәпсіздікті қамтамасыз ету» пәнінен практикалық сабаққа әдістемелік құрал</t>
  </si>
  <si>
    <t>Әдістемелік нұсқаулық, 1,8 б.т.</t>
  </si>
  <si>
    <t>МУ к практическим занятиям по дисциплине «Обеспечение безопасности на транспорте»</t>
  </si>
  <si>
    <t>Методические указания, 1,8 п.л.</t>
  </si>
  <si>
    <t>Ибраева А.Е.</t>
  </si>
  <si>
    <t>Еуроодақ және Орталық Азия:қазіргі үрдістері</t>
  </si>
  <si>
    <t>Регионоведения</t>
  </si>
  <si>
    <t>Ибраева Б.С. Ибраева Г.С.</t>
  </si>
  <si>
    <t>Взаимодействие видов транспорта</t>
  </si>
  <si>
    <t>Кафедра «Организация перевозок, движения и эксплуатация транспорта»</t>
  </si>
  <si>
    <t>Ибраева Г.С., Ибраева Б.С.</t>
  </si>
  <si>
    <t>Методические указания по выполнению курсовой работы на тему «Автоматизированные системы управления на сортировочной станции» по дисциплине «Автоматизированные системы управления на транспорте»</t>
  </si>
  <si>
    <t>"Сұрыптау станциясындағы автоматтандырылған басқару жүйесі" "Көліктегі автоматтандырылған басқару жүйелері" пәнінен курстық жұмысқа арналған әдістемелік нұсқау</t>
  </si>
  <si>
    <t>Ибраева С.С., Хамчиев К.М.</t>
  </si>
  <si>
    <t>«Қозғыш тіндер физиологиясы»</t>
  </si>
  <si>
    <t>Ибраимова П.Т.</t>
  </si>
  <si>
    <t>Бейнелеу өнерінің тарихы және теориясы: 5В010700- Бейнелеу өнері және сызу маманд. студ. арналған оқу құралы</t>
  </si>
  <si>
    <t>Ибраимова С.С. Кузнецов Б.Т. Филин С.А. Жадигерова Г.А. Есболова А.Е.</t>
  </si>
  <si>
    <t>«Управление проектами» 6М052000-Деловое администрирование</t>
  </si>
  <si>
    <t>Ибраимова С.С. Наркулова Ш.А. Жадигерова Г.А.</t>
  </si>
  <si>
    <t>Учебное пособие «Микро-макроэкономика (продвинутый курс)», 6М052000-Іскерлік әкімшілік ету</t>
  </si>
  <si>
    <t>Ибышев Е.С. Применение операционной системы WINDOWS XP в учебном процессе студентов-экономистов : Монография / Е.С.Ибышев. - [б. м.] : Білім, 2008. - 356 с. Экземпляры: всего:110 - 3(93), 1(3), 7(2), 8(2), 9(2), 10(2), 14(2), 16(2), 17(2)</t>
  </si>
  <si>
    <t>Игибаева А.К. Абалакова Б.Т. Козыбаева А.К.</t>
  </si>
  <si>
    <t>Педагогикалық-психологиялық қарым-қатынас практикумы</t>
  </si>
  <si>
    <t>5В010300 Педагогика и психология</t>
  </si>
  <si>
    <t>Игильманов А.А.</t>
  </si>
  <si>
    <t>Теория математической обработки геодезических измерений</t>
  </si>
  <si>
    <t>Игильманов А.А. Игильманов Ж.А. Доц. К.т.н Кусаинова Г.Д. Мусайф Г.</t>
  </si>
  <si>
    <t>Геодезическое обеспечение строительства</t>
  </si>
  <si>
    <t>Игисинова Ж.Т. Кабатаева Ж.К.</t>
  </si>
  <si>
    <t>Методические указания к лабораторным занятиям по микробиологии</t>
  </si>
  <si>
    <t>5В011300-Биология</t>
  </si>
  <si>
    <t>Игисинова Ж.Т. Оразов А.Е.</t>
  </si>
  <si>
    <t>Ботаникадағы биоиндикациялық әдістер</t>
  </si>
  <si>
    <t>Иглишева М.Д. Кәкімжанова Ә.Л. Анонс</t>
  </si>
  <si>
    <t>Қазақ инновациялық гуманитарлық-заң университеті</t>
  </si>
  <si>
    <t>Идрисов М.Д. Сарсенбаева А.У.</t>
  </si>
  <si>
    <t>Мұнайгаз өңдеудегі технологиялық құрал-жабдықтарды таңдау және есептеу Оқулық</t>
  </si>
  <si>
    <t>Идрисова А.Е. Анонс</t>
  </si>
  <si>
    <t>Инженерлік жүйелер, желілер мен жабдықтар</t>
  </si>
  <si>
    <t>Идришева Ж.К. Жаманбаева М.К. Қадыкенова Н.Е.</t>
  </si>
  <si>
    <t>Экологиялық химия</t>
  </si>
  <si>
    <t>Идришева Ж.К. Қонарбаева Г.Н. Машекенова А.Х. Қадыкенова Н.Е.</t>
  </si>
  <si>
    <t>Еңбекті қорғау</t>
  </si>
  <si>
    <t>Идришева Ж.К., Есетова Б.С.</t>
  </si>
  <si>
    <t>Спецпрактикум по экологии</t>
  </si>
  <si>
    <t>Экология бойынша арнаулы практикум</t>
  </si>
  <si>
    <t>Идришева Ж.К., Жаманбаева М.К.</t>
  </si>
  <si>
    <t>Эколого-аналитический контроль объектов окружающей среды</t>
  </si>
  <si>
    <t>5В060800-Экология 6М060800-Экология 5В0731000 Безопасность жизнедеятельности и защита окружающей среды</t>
  </si>
  <si>
    <t>Физико-химические методы анализа окружающей среды</t>
  </si>
  <si>
    <t>Идришева Ж.К., Жаманбаева М.К., Есетова Б.С.</t>
  </si>
  <si>
    <t>Қоршаған орта нысандарын экологиялық-аналитикалық бақылау</t>
  </si>
  <si>
    <t>Қоршаған ортаны талдаудың физикалық-химиялық әдістері</t>
  </si>
  <si>
    <t>Идришева Ж.К., Струнникова Н.А.</t>
  </si>
  <si>
    <t>Основы радиационной безопасности</t>
  </si>
  <si>
    <t>5В073100 -БЖиЗОС</t>
  </si>
  <si>
    <t>Идришева Ж.К., Струнникова Н.А. Узденбаева Ж.К.</t>
  </si>
  <si>
    <t>Радиациялық қау</t>
  </si>
  <si>
    <t>Изтлеуов Ғ. /Iztleuov G.</t>
  </si>
  <si>
    <t>Technology of cleaning of effluents of industrial enterprises is пәнінен 5В060800- Ecology</t>
  </si>
  <si>
    <t>«Технология очистки сточных вод промышленных предприятий » пәнінен 5В060800- Экология англ</t>
  </si>
  <si>
    <t>Изтлеуов Г.М. Сатаева Л.М.</t>
  </si>
  <si>
    <t>«Assessment and management of environmental risk» пәнінен дәрістер жинағы (анг), 6M060800-Экология</t>
  </si>
  <si>
    <t>Илипбаева Ляззат Болатовна</t>
  </si>
  <si>
    <t>Помехоустойчивое кодирование в телекоммуникации</t>
  </si>
  <si>
    <t>Ильяс А.К.</t>
  </si>
  <si>
    <t>Financial accounting</t>
  </si>
  <si>
    <t>Ильясов Б.К.</t>
  </si>
  <si>
    <t>Балық (теңізгидробионттерінің) өсірілуінің, өнімдерінің технологиясы және ақаулары мен аурулары: 5В120100- Ветеринариялық медицина маманд. студ. арналған оқулық / Б. К. Ильясов, Т. Телеуғали, А. Б. Ильясов</t>
  </si>
  <si>
    <t>Ветеринариялық хирургия : ЖОО Ветеринариялық медицина маманд. арналған оқулық</t>
  </si>
  <si>
    <t>Жануарлардың жиі кездесетін жұқпалы ауруларының анықтамасы: оқулық</t>
  </si>
  <si>
    <t>Ильясов Н. Парманбеков У. Анонс</t>
  </si>
  <si>
    <t>Ильясова З. С. Айгумусова А. Т.</t>
  </si>
  <si>
    <t>«Арабские источники о Деш-и-Кипчак (XIII-XV вв.)» Оқу құралы. (орыс және ағылшын тілдерінде)</t>
  </si>
  <si>
    <t>Ильясова З. С. Ильясова К. М.</t>
  </si>
  <si>
    <t>Араб елдерінің жаңа және қазіргі заман</t>
  </si>
  <si>
    <t>Ильясова М.Т., Матин Д.</t>
  </si>
  <si>
    <t>Диффернциалдық теңдеулер</t>
  </si>
  <si>
    <t>Комплекс айнымалы функциялар теориясы</t>
  </si>
  <si>
    <t>Саяси ахуалды талдау</t>
  </si>
  <si>
    <t>Политическая имиджеология</t>
  </si>
  <si>
    <t>Имамбаева Р.С.</t>
  </si>
  <si>
    <t>Методические указания для выполнения курсового проекта «Расчет и проектирование железобетонных элементов многоэтажных зданий»</t>
  </si>
  <si>
    <t>Методические указания для выполнения курсового проекта «Монолитное ребристое перекрытие»</t>
  </si>
  <si>
    <t>Имамбаева Р.С., Конарбаева Ж.Б.</t>
  </si>
  <si>
    <t>«Көп қабатты ғимараттардың темір бетон элементтерін есептеу және жобалау» курстық жобаны орындауға арналған әдістемелік нұсқаулық</t>
  </si>
  <si>
    <t>«Монолитті қырлы аражабын» курстық жобаны орындауға арналған әдістемелік нұсқаулық</t>
  </si>
  <si>
    <t>Иманбаева А.Б. Мелдебекова С.Қ.</t>
  </si>
  <si>
    <t>«Linear algebra» пәнінен дәрістер жинағы, 5В060100-Математика, 5В070500-Математикалық және компьютерлік модельдеу</t>
  </si>
  <si>
    <t>Имангалиев Бауыржан Сабитович</t>
  </si>
  <si>
    <t>«Жарнама және жарнама қызметі»</t>
  </si>
  <si>
    <t>Иманжанова К.Т. Бектасова Г.С.</t>
  </si>
  <si>
    <t>«Атомдық және ядролық физикадан зертханалық практикум»</t>
  </si>
  <si>
    <t>5В011000 – Физика 5В060500 – Ядерная физика</t>
  </si>
  <si>
    <t>Иманжанова К.Т. Бектасова Г.С. Сакенова Р.Е.</t>
  </si>
  <si>
    <t>«Атомдық физикаға кіріспе»</t>
  </si>
  <si>
    <t>5В011000 – Физика</t>
  </si>
  <si>
    <t>Иманжанова К.Т., Шевчук Е.П., Тусупжанов А.Е., Бектасова Г.С., Квеглис Л.И.</t>
  </si>
  <si>
    <t>«Атомдық және ядролық физикадан семинар және практикалық сабақтардың оқу әдістемелік құралдары»</t>
  </si>
  <si>
    <t>Иманжүсіп Р.Н.</t>
  </si>
  <si>
    <t>Культурологические аспекты в творчестве М.Жумабаева</t>
  </si>
  <si>
    <t>Иманова Г.А.</t>
  </si>
  <si>
    <t>Басқару есебі 1: 050508- Есеп және аудит маманд. студ. үшін оқу құралы</t>
  </si>
  <si>
    <t>Имнажанова К.Т., Бектасова Г.С.</t>
  </si>
  <si>
    <t>Физикадан ғылыми-зерттеу жұмыстарын ұйымдастыру негіздері</t>
  </si>
  <si>
    <t>6М011000- Физика</t>
  </si>
  <si>
    <t>Инастранный яз</t>
  </si>
  <si>
    <t>3876+Русол, И.Г. Методика обучения иностранному языку : Учебно-методическое пособие / И.Г. Русол; Байманова Л.С., Шулембаева К.М., Цупкина Ю.А.- 32, 9МБ.- Кокшетау: КГУ им. Ш.Уалиханова, 2015.- 278 с.</t>
  </si>
  <si>
    <t>Инженерлік механика және имараттар теориясы: оқулық құрылыстық, архитекторлық бакалавриаттарға, магистранттарға арналған/ С. К. Ахмедиев [и др.]; Қазақстан Республикасы білім және ғылым министрлігі, Қарағанды мемлекеттік техникалық университеті, "Дизайн, сәулет және қолданбалы механика" кафедрасы. - 2015</t>
  </si>
  <si>
    <t>Инженерлік-техникалық жүйелердің сенімділік теориясының және диагностикасының негізгі ережелері: оқу құралы 5В071900 Радиотехника, электроника және коммуникациялар мамандығы студенттеріне арналған/ Ю. А. Секретарев [и др.]; Қазақстан Республикасы білім және ғылым министрлігі, Қарағанды мемлекеттік техникалық университеті. - 2015</t>
  </si>
  <si>
    <t>Инкарова Ж.И.</t>
  </si>
  <si>
    <t>Биогегорафия пәні бойынша практикум</t>
  </si>
  <si>
    <t>Инновационные и инвестиционные процессы в экономике : Сборник научных трудов / Под.ред.: А.И.Щербаков. - Выпуск 4. - Новосибирск : СО РАН, 2001. - 199 с. Экземпляры: всего:1 - 3(1)</t>
  </si>
  <si>
    <t>Инновациялар маркетингі және инновациялық маркетинг : Оку құралы / Ю.И.Осик, З.Н.Борбасова, О.В.Прокопенко, В.З. Валеева. - Караганда : КарГУ, 2016. - 164 б. Экземпляры: всего:7 - 1(2), 3(5)</t>
  </si>
  <si>
    <t>Иностранный яз</t>
  </si>
  <si>
    <t>3475+Русол И.Г. Плохенко В.Б. Учебно-методическое пособие «Английский язык (B2: Grammar &amp; Vocabulary)» -Кокшетау, КГУ, 2016. –186 с.2,50 МБ</t>
  </si>
  <si>
    <t>3416+ Русол И.Г. Танбаев Х. К. УМК «Профессионально – ориен-тированный английский язык» для специальности – Аграрная техника и технология. Кокшетау, 2016. –104 с. 10,6 МБ</t>
  </si>
  <si>
    <t>3875+ Русол, И.Г. Английский язык по дисц "Информационно-комму-никационные технологии" : Учебное пособие для студентов неязыковых специальностей / Кокшетау: КГУ им. Ш.Уалиханова, 2016.- 1, 84 МБ.</t>
  </si>
  <si>
    <t>3364+Байманова, Л.С.. "Второй иностранный язык (Ур.В1)" (немецкий язык). Учеб.-метод. пособие для студ.спец. "Иностранный язык: два иностранных языка" Кокшетау, КГУ, 2016 – 89с. 2,73 МБ</t>
  </si>
  <si>
    <t>3446+Байманова, Л.С. Хасеинова Г.С. Профессиионально-ориенти-рованный иностранный язык» (немецкий язык). для студентов спец «География» и «Экология» Учеб.- метод. пособие Кокшетау. КГУ, 2016-112 с. 22,8 МБ ISBN 978-601-317-030-5</t>
  </si>
  <si>
    <t>3378+ Жумагулова Е.В. Второй иностранный язык (уровень В2)». УМКД. Кокшетау, 2016. -127 с. 15,9 МБ</t>
  </si>
  <si>
    <t>3424+ Дальбергенова Л.Е., Мейраманова К.С. Практи-ческая грамматика и письмо второго иностранного языка (уровень В1, В2)».УМКД. – Кокшетау, 2016. -130 с. 4,49МБ</t>
  </si>
  <si>
    <t>3880+Жұманова, Г.Ж. Шетел тілі пәні : Оқу-әдістемелік кешен.- 1, 19 МБ.- Кокшетау: КГУ им. Ш.Уалиханова, 2017.- 1, 19 МБ.</t>
  </si>
  <si>
    <t>3878+ Рахымжанов, Е.А. Шет тілі ( Ағылшын тілі ) пәні : Оқу-әдістемелік кешен ..- 1, 40 МБ.- Кокшетау: КГУ им. Ш.Уалиханова, 2017.- 1, 40 МБ.</t>
  </si>
  <si>
    <t>Интыков Т.С. Методические указания к лабораторным работам по дисциплине "Организация и безопасность дорожного движения": методические указания для студентов специальностей "Транспорт, транспортная техника и технологии", "Професиональное обучение"/ Т. С. Интыков, А. Т. Жумабеков; М-во образования и науки Республики Казахстан, Карагандинский государственный технический университет, Кафедра "Транспортная техника и логистические системы". - 2016</t>
  </si>
  <si>
    <t>3462+Мусабеков Ж. С., Ожибаева З. «Web техно-логиялары» пәнінің бойын-ша зертханалық жұмыстар-ға арналған әдістемелік нұс-қау «Ақпараттық жүйелер» мамандығына арналған. Көкшетау, КГУ, 2015-69 с 2,82 МБ 983 КБ</t>
  </si>
  <si>
    <t>3445+ Ильяшева Г.И., Жак И.Н., Атаев Е.К .Компьютер архитектурасы. Оқу-әдістемелік кешен. Информатика мамандығы-ның 2-ші курс студенттеріне арналған. Кокшетау, КМУ, 2016. - 218 бет.13,3 МБ</t>
  </si>
  <si>
    <t>3737+Мусабеков, Ж.С. Компьютерлік тораптар. Оқу әдістемелік кешені. Ақпараттық жүйелер. Есептеу техникасы және бағдарламалық қамтамасыз ету. /.- 32, 5 МБ.- Көкшетау: КГУ, 2017.</t>
  </si>
  <si>
    <t>3736+Өміртай, А. Ақпарат теориясы: Оқу әдістемелік - кешені28, 0 МБ.- Көкшетау: КГУ, 2017.</t>
  </si>
  <si>
    <t>3738+Мусабеков Ж.С. Компьютерные сети. УМК : Информационные сети. Вычисли-тельная техника и программное обеспечение в.- 34, 0 МБ.- Кокшетау: КГУ, 2017.</t>
  </si>
  <si>
    <t>4064+Балгабаева, Р.Н. Басқарудағы модельдер мен әдістер : Оқу құралы, 49 МБ.- Көкшетау: КГУ им. Ш.Уалиханова, 2015.- 69 бет.</t>
  </si>
  <si>
    <t>4066+Балгабаева, Р.Н. VISUAL C++ тілінде бағдарламалау : Әдістемелік нұсқау.- 1, 23 МБ.- Көкшетау: КГУ им. Ш.Уалиханова, 2015.- 72 бет. ..</t>
  </si>
  <si>
    <t>4070+Мусабеков, Ж.С. Программирование на языке PHP : Методические указания к лабораторным работам.- 2, 01 МБ.- Кокшетау: КГУ им. Ш.Уалиханова, 2015.- 54 с.</t>
  </si>
  <si>
    <t>4049+Фомичева Т.А., Глок Е.С. Методические указания к лабораторным работам по дисциплине Архитектура компьютерных систем. : Для студентов специальности Информационные системы - 5, 52 МБ.- Кокшетау: КГУ, 2015.- 178 с.</t>
  </si>
  <si>
    <t>4051+Фомичева Т.А., Глок Е.С. Методические указания к лабораторным работам по дисц.Программирование на Visual С++. : Для студентов специальности Информационные системы. Вычислительная техника и ПО .- 3, 16 МБ.- Кокшетау: КГУ, 2015.- 60 с. +</t>
  </si>
  <si>
    <t>3583+Мурадилова Г.С. Ақпараттық жүйелерінің негізі: Оқу-әдістемелік құралы . «Ақпараттық жүйе-лер» мамандығы студент-теріне арналған.– Көкшетау. КГУ,2016. - 86 бет. 1,15МБ</t>
  </si>
  <si>
    <t>3461+Мусабеков Ж. С., Ожибаева З. «Web техно-логиялары» пәнінің оқу – әдістемелік кешені. «Ақпа-раттық жүйелер» маманды-ғына арналған. Көкшетау, КГУ, 2016-148 с 2,82 МБ</t>
  </si>
  <si>
    <t>4073+Мусабеков, Ж.С. Web технологиялары : Оқу-әдіс-темелік кешен / Ж.С. Мусабеков, З.М. Ожибаева.- 3, 10 МБ.- Көкшетау: КГУ 2016-148 б</t>
  </si>
  <si>
    <t>4060+Балгабаева, Р.Н. Экономикадағы ақпаратты зерттеу әдістері : Әдістемелік нұсқау .- 11, 6 МБ.- Көкшетау: КГУ им. Ш.Уалиханова, 2017.- 75 бет.</t>
  </si>
  <si>
    <t>4068+Кубигенова, А.Т. Экспертные системы в экономике : Методические указания к лабораторным работам / А.Т. Кубигенова, А.Е. Макатова.- 284 КБ.- Кокшетау: КГУ им. Ш.Уалиханова, 2017.- 39 с.</t>
  </si>
  <si>
    <t>Иркегулов А.Ш.</t>
  </si>
  <si>
    <t>Анализ и оценка внешних климатических условий при архитектурном проектировании городской застройки</t>
  </si>
  <si>
    <t>Методическоеуказание</t>
  </si>
  <si>
    <t>5В042000- Архитектура</t>
  </si>
  <si>
    <t>Иркегулов А.Ш. Сарсенбаева Б.Д.</t>
  </si>
  <si>
    <t>Қала құрылысы нысандарын жобалау кезінде сыртқы климаттық жағдайларды бағалау және талдау</t>
  </si>
  <si>
    <t>5В042000- Сәулет</t>
  </si>
  <si>
    <t>Иркегулов А.Ш. Турлыбекова Г.К. Қоқанбаев М.З.</t>
  </si>
  <si>
    <t>Лабораторныйпрактикум«Атомная физика» Четыре новые работы.</t>
  </si>
  <si>
    <t>Учебноепособие</t>
  </si>
  <si>
    <t>5В072300- Техническая физика</t>
  </si>
  <si>
    <t>Зертханалық практикум«Атомдық физика» Төрт жана жұмыс.</t>
  </si>
  <si>
    <t>5В072300- Техникалық физика</t>
  </si>
  <si>
    <t>Иса А.Б. Сакибаева С.А. Тасанбаева Н.Е. /Isa A.B. Sakibaeva S.A. Tasanbaeva N.E.</t>
  </si>
  <si>
    <t>Chemistry and physics of organic substances (2 part), 5В072100 is Chemical technology of organic substances</t>
  </si>
  <si>
    <t>«Химия и физика органических веществ» (2 часть), 5В072100 - Химическая технология органических веществ англ</t>
  </si>
  <si>
    <t>Исабек Т.К. Методические указания по выполнению докторской диссертации (по программе докторантуры PhD) по специальности 6D070700 - "Горное дело": методические указания/ Т. К. Исабек, В. Ф. Демин; М-во образования и науки РК, Карагандинский государственный технический университет, Кафедра "Разработка месторождений полезных ископаемых". - 2014</t>
  </si>
  <si>
    <t>Исабек Т.К. Методические указания по выполнению магистерской диссертации для магистрантов направления 6М070700 - "Горное дело": методические указания/ Т. К. Исабек, В. Ф. Демин; М-во образования и науки РК, Карагандинский государственный технический университет, Кафедра "Разработка месторождений полезных ископаемых". - 2014</t>
  </si>
  <si>
    <t>Исабекова А.О.</t>
  </si>
  <si>
    <t>Қарым-қатынас психологиясы 5В010500 – Дефектология Оқу құралы</t>
  </si>
  <si>
    <t>Исабекова А.О. Ағабекова Ұ.А.</t>
  </si>
  <si>
    <t>Оқу құралы «Клиникалық психология», 5В010500-Дефектология</t>
  </si>
  <si>
    <t>Исабекова А.О. Каракпаева С.К.</t>
  </si>
  <si>
    <t>Оқу құралы «Ұйымдастыру психологиясы», 5В010300-Педагогика және психология</t>
  </si>
  <si>
    <t>Оқулық «Нейропсихология», 5В010300-Педагогика және психология</t>
  </si>
  <si>
    <t>Исабекова Г.Д.</t>
  </si>
  <si>
    <t>«Технологиялық машиналарды монтаждау және пайдалану» Оқу-әдістемелік құрал</t>
  </si>
  <si>
    <t>«Технологиялық машиналарды жөндеу» Оқу құралы</t>
  </si>
  <si>
    <t>Исаев В.Л. Опорные планы-конспекты лекций по дисциплине "Физико-химические основы и энерготехнологии переработки низкосортного топлива" (твердое топливо): учебное пособие для магистрантов/ В. Л. Исаев, С. Н. Камарова, М. К. Садвокасова; М-во образования и науки РК, Карагандинский государственный технический университет, Кафедра "Энергетические системы". - 2016</t>
  </si>
  <si>
    <t>Исаев В.Л. Разработка, опыт применения опорных планов-конспектов для технических дисциплин: монография для студентов, магистрантов/ В. Л. Исаев; М-во образования и науки РК, Карагандинский государственный технический университет, Кафедра "Энергетические системы". - 2016</t>
  </si>
  <si>
    <t>Исаев Е.Б.</t>
  </si>
  <si>
    <t>Ботаника (анатомия и морфология растений) :учебное пособие</t>
  </si>
  <si>
    <t>Ботаника (систематика растений): учебное пособие / Е. Б. Исаев, А. Е. Тлеукеева, К. Б. Сеитжанова.</t>
  </si>
  <si>
    <t>Исаева Р.А.</t>
  </si>
  <si>
    <t>Өндірістік экология: 5В060800- Экология маманд. студ. арналған оқу құралы</t>
  </si>
  <si>
    <t>Оқу құралы «Өндірістердің негізгі технологиясы және экологиясы», 5В060800-Экология</t>
  </si>
  <si>
    <t>Исаева Р.А. Дайрабаева А.Ж. Исаев Т.А.</t>
  </si>
  <si>
    <t>«Өндірістік экология негіздері» пәнінен дәрістер жинағы, 5В060800-Экология</t>
  </si>
  <si>
    <t>Исаева, Г.Б.</t>
  </si>
  <si>
    <t>Замануи ақпараттық технологиялар негізінде оқытудың техникалық құралдарын пайдалану әдістері</t>
  </si>
  <si>
    <t>102б.</t>
  </si>
  <si>
    <t>Исаханова А.А.</t>
  </si>
  <si>
    <t>Этнопсихологические основания отражения в сознании субъекта нравственных ценностей всеобщего равенства.</t>
  </si>
  <si>
    <t>Ира/Диля</t>
  </si>
  <si>
    <t>Учебное пособие «Тренинг коммуникативных навыков»</t>
  </si>
  <si>
    <t>Исимова А.</t>
  </si>
  <si>
    <t>Коммуникаивтік дағды</t>
  </si>
  <si>
    <t>Исина Б.М. Методические указания к выполнению курсового проекта и самостоятельной работы проекта и самостоятельной работы студентов с преподавателем по дисциплине "Технология управления работой станции и узлов": методические указания/ Б. М. Исина; М-во образования и науки РК, Карагандинский государственный технический университет, Кафедра "Промышленный транспорт". - 2015</t>
  </si>
  <si>
    <t>Исина Б.М. Методические указания к лабораторной работе №2 по дисциплине UER 3219 "Управление эксплуатационной работой": методические указания для студентов специальности 5В090100-Организация перевозок, движения и эксплуатация транспорта/ Б. М. Исина, Т. С. Катиев; М-во образования и науки РК, Карагандинский государственный технический университет. Кафедра "Промышленный транспорт". - 2015</t>
  </si>
  <si>
    <t>Исина Б.М. Методические указания к лабораторной работе по дисциплине "Управление эксплуатационной работой": для студентов специальности 5В090100 - "Организация перевозок, движения и эксплуатация транспорта"/ Б. М. Исина, Т. С. Катиев; М-во образования и науки РК, Карагандинский государственный технический университет. Кафедра "Промышленный транспорт". - 2015</t>
  </si>
  <si>
    <t>Исина Б.М. Методические указания к практическим занятиям по дисциплине "Управление пассажирскими перевозками": для студентов специальности 5В090100 "Организация перевозок, движение и эксплуатация транспорта"/ Б. М. Исина; М-во образования и науки РК, Карагандинский государственный технический университет. Кафедра "Промышленный транспорт". - 2015</t>
  </si>
  <si>
    <t>Искаков К.А.</t>
  </si>
  <si>
    <t>Желдету, ауаны баптау жүйелерін жобалау</t>
  </si>
  <si>
    <t>Жылумен жабдықтау жүйелерін жобалау</t>
  </si>
  <si>
    <t>Проектирование систем вентиляции и кондиционирование</t>
  </si>
  <si>
    <t>«Аэродинамика воздушных потоков вентиляции и кондиционирования».</t>
  </si>
  <si>
    <t>Искаков К.Т., Жартыбаева М.Г.</t>
  </si>
  <si>
    <t>Есептеу техникасының негіздері</t>
  </si>
  <si>
    <t>Искаков М.Б. Приборлар мен жүйелерді жобалау негіздері: әдістемелік нұсқаулар зертханалық жұмыстарды орындаүға арналған/ М. Б. Искаков, Р. Ж. Аймагамбетова; Қазақстан Республикасы білім және ғылым министрлігі, Қарағанды мемлекеттік техникалық университеті, "Өлшеуіш техника және аспап жасау" кафедрасы. - 2015</t>
  </si>
  <si>
    <t>Искакова А.С., Каратаева Д.С.</t>
  </si>
  <si>
    <t>Задачник по теории вероятностей</t>
  </si>
  <si>
    <t>Искакова Ж. Т.</t>
  </si>
  <si>
    <t>Международный коммерческий арбитраж</t>
  </si>
  <si>
    <t>Искакова З.Д. Развитие теорий о деньгах, кредите в основе современной денежной системы страны : Курс лекций / З.Д.Искакова, А.М.Рахметова, А.К.Курманалина. - Астана : Финансовая академия, 2014. - 170 с. Экземпляры: всего:1 - 1(1)</t>
  </si>
  <si>
    <t>Искакова З.Д. Финансово-инвестиционный процесс в жилищном секторе Казахстана и перспективы его развития : Монгография / З.Д.Искакова,А.К.Курманалина. - Караганда : КЭУК, 2008. - 168 с. Экземпляры: всего:10 - 1(3), 3(7)</t>
  </si>
  <si>
    <t>Искакова З.Д. Финансово-кредитная система Казахстана в условиях рыночной экономики : Монография / З.Д. Искакова. - Алматы : МОН РК, 2004. - 237 с Экземпляры: всего:8 - 1(3), 3(5) Аннотация: ВВ</t>
  </si>
  <si>
    <t>Искакова С.К. Уразбаева К.А.</t>
  </si>
  <si>
    <t>Selective chaptevs of ozc\ganic Chemistvy Polymer chemistry.Study guide 6М072800,6М060600</t>
  </si>
  <si>
    <t>Искиндирова Ж.Ж</t>
  </si>
  <si>
    <t>Этнополитология</t>
  </si>
  <si>
    <t>3194+Кожабаева Л.Ж. Композиция. УМКД.спец: "Изобразительное искусство и черчение" Кокшетау. КГУ, 2015 год. 37 с.3,67 МБ</t>
  </si>
  <si>
    <t>3430+Кожабаева Л.Ж. По дисц «Композиция 1» Специальность: Дизайн» Кокшетау. КГУ, 2015- 53 с.736 КБ</t>
  </si>
  <si>
    <t>4054+ Сугиралиева, Г.К. Учебная пленэрная практика 1,2 : Учебно-методический комплекс для специальности "Изобразительное искусство и черчение", "Дизайн" / Г.К. Сугиралиева, Д.Т. Сугиралиев.- 2, 52 МБ.- Кокшетау: КГУ им. Ш.Уалиханова, 2016.- 55 с.</t>
  </si>
  <si>
    <t>4029+Лузина, О.И. Методические указания по выполнению дипломной работы (проекта) : для студентов специальности "Изобразительное искусство и черчение""Профессиональ-ное обучение".- 1, 00 МБ.- Кокшетау: КГУ им. Ш.Уалиханова, 2017.- 38 с.</t>
  </si>
  <si>
    <t>4030+Лузина, О.И. Мето-дические указания к выполнению курсового проекта : для студентов специальности "Дизайн".- 420 КБ.- Кокшетау: КГУ им. Ш.Уалиханова, 2017.- 18 с</t>
  </si>
  <si>
    <t>4031+Лузина, О.И. Методические указания к выполнению курсовой работы : для студентов специальности "Изобра-зительное искусство и черчение" - 1, 66 МБ.- Кокшетау: КГУ им. Ш.Уалиханова, 2017.- 35 с.</t>
  </si>
  <si>
    <t>4032+Лузина, О.И. Методические указания к выполнению лабораторных работ : для студентов спец "Изобразительное искусство и черчение" .- 2, 67 МБ.- Кокшетау: КГУ им. Ш.Уалиханова, 2017.- 44 с.</t>
  </si>
  <si>
    <t>4000+ Шарипов, Р.Х. Основы художественного рисунка : Учебно-методичес-кий комплекс .- 5, 57 МБ.- Кокшетау: КГУ им. Ш.Уалиханова, 2017.- 93 с.</t>
  </si>
  <si>
    <t>4005+Погнеребко, Н.Н. Основы дизайна и шрифто-вой графики : Учебно-методи-ческий комплекс .- 844 КБ.- Кокшетау: КГУ им. Ш.Уалиханова, 2017.- 26 с.</t>
  </si>
  <si>
    <t>4006+Сарсембаева, К.Е. Инженерная графика 2 : Учебно-методический комплекс.- 352 КБ.- Кокшетау: КГУ им. Ш.Уалиханова, 2017.- 6 с.</t>
  </si>
  <si>
    <t>4036+Сарсембаева, К.Е. Проектирование объектов архитектурного дизайна І : Учебно-методический комплекс.- 364 КБ.- Кокшетау: КГУ им. Ш.Уалиханова, 2017.- 8 с.</t>
  </si>
  <si>
    <t>4037+Сарсембаева, К.Е. Проектирование объектов архитектурного дизайна II : Учебно-методический комплекс.- 364 КБ.- Кокшетау: КГУ им. Ш.Уалиханова, 2017.- 9 с.</t>
  </si>
  <si>
    <t>3995+ Амиржанова, А.О. Шрифт : Учебно-методический комплекс - 38, 8 МБ.- Кокшетау: КГУ им. Ш.Уалиханова, 2018.- 54 с.</t>
  </si>
  <si>
    <t>3997+Амиржанова, А.О. Основы дизайна : Учебно-методический комплекс .- 49, 6 МБ.- Кокшетау: КГУ, 2018- 80 с.</t>
  </si>
  <si>
    <t>4028+Кожабаева, Л.Ж. Композиция : Учебно-методический комплекс.- 4, 23 МБ.- Кокшетау: Изд-во КГУ им.Ш.Уалиханова, 2018.- 37 с.</t>
  </si>
  <si>
    <t>4034+Кожабаева, Л.Ж. Композиция II : Учебно-методичес-кий комплекс .- 2, 21 МБ.- Кокшетау: Изд-во КГУ им.Ш.Уалиханова, 2018.- 46 с.</t>
  </si>
  <si>
    <t>4002+Погнеребко, Н.Н. Технология обработки природных материалов : Учебно-методический комплекс.- 432 КБ.- Кокшетау: КГУ им. Ш.Уалиханова, 2018.- 17 с.</t>
  </si>
  <si>
    <t>4003+Погнеребко, Н.Н. Архитектурная графика и макетирование ІІІ ]: Учебно-методический комплекс / Н.Н. Погнеребко.- 9, 54 МБ.- Кокшетау: КГУ им. Ш.Уалиханова, 2018.- 163</t>
  </si>
  <si>
    <t>4004+Погнеребко, Н.Н. Скульптура и пластическая анатомия : Учебно-методический комплекс.- 2, 06 МБ.- Кокшетау: КГУ им. Ш.Уалиханова, 2018.- 94 с.</t>
  </si>
  <si>
    <t>4038+Погнеребко Н.Н. Архитектурный дизайн и макетирование - ІІІ : Методические указания к выпол-нению курсового проекта по специальности "Дизайн".- 284 КБ.- Кокшетау: КГУ им. Ш.Уалиханова, 2018.- 11 с.</t>
  </si>
  <si>
    <t>Исмаилов А.А. Көпжасаров Б.Т. Кудабаев Р.Б.</t>
  </si>
  <si>
    <t>МУ к лабораторным занятиям по дисциплине «Заполнители бетона», 5В073000-Производство строительных материалов, изделий и конструкций</t>
  </si>
  <si>
    <t>Исмаилов Б.Р. Мелдебекова С.Қ.</t>
  </si>
  <si>
    <t>Оқу құралы «Табиғи-физикалық үрдістерді математикалық және компьютерлік модельдеу негіздері», 5В070500-Математикалық және компьютерлік модельдеу</t>
  </si>
  <si>
    <t>«Химиялық-технологиялық үрдістерді математикалық және компьютерлік моделдеудің негіздері» 5В070500-Математикалық және компьютерлік моделдеу Оқу құралы</t>
  </si>
  <si>
    <t>SQL-деректер базасына сұраныстар құру тілі (БД/КВ) 5В070300 «АЖ» студенттері үшін» Оқулық</t>
  </si>
  <si>
    <t>Исмайлов Х.Б.</t>
  </si>
  <si>
    <t>Оқу құралы «Ақпараттық жүйелердегі деректер қоры», 5В070300-Ақпараттық жүйелер</t>
  </si>
  <si>
    <t>Исова Л.Т. Анонс</t>
  </si>
  <si>
    <t>Халықаралық қатынастар жүйесіндегі Орталық Азия.</t>
  </si>
  <si>
    <t>3399+ Анищенко О.А. Основы ораторского искусства. Учебное пособие. Кокшетау: КГУ ,2016– 81 с. ISBN 978-601-261-026-0</t>
  </si>
  <si>
    <t>3362+Сугиралиев Д.Т. УМКД: по дисц: Академи-ческий рисунок для спец "Дизайн" Кокшетау- 2016 .92-с 2,95 МБ.</t>
  </si>
  <si>
    <t>3414+Сугиралиев Д.Т. УМКД: по дисц: по дисц: «Академический рисунок 1» Кокшетау. КГУ, 2016 – 60 с 2,38 МБ</t>
  </si>
  <si>
    <t>3418+ Сугиралиева Г.К. УМКД по дисциплине: АZhiv222 Академическая живопись 2 Кокшетау. 2016 -104-стр. 3,56 МБ</t>
  </si>
  <si>
    <t>3443+ Сугиралиева Г.К. УМКД по дисциплине: «Живопись 2». для спец: Изобразительное искусство и черчение Кокшетау, 2016 г., 116-стр. 5,73 МБ</t>
  </si>
  <si>
    <t>4039+Сугиралиев, Д.Т. Академический рисунок 1 : Учебно-методический комплекс для специ "Дизайн" - 1, 37 МБ.- Кокшетау: КГУ им. Ш.Уалиханова, 2016.- 60 с.</t>
  </si>
  <si>
    <t>4040+Сугиралиев, Д.Т. Рисунок 2 : Учебно-методический комплекс для специальности "Изобразительное искусство и черчение".- 1, 29 МБ.- Көкшетау: КГУ им. Ш.Уалиханова,</t>
  </si>
  <si>
    <t>4041+Сугиралиев, Д.Т. Материалы и техника ИЗО : Учебно-методический комплекс для специальности "Изобразительное искусство и черчение".- 920 КБ.- Кокшетау: КГУ им. Ш.Уалиханова, 2016.- 33 с.</t>
  </si>
  <si>
    <t>4044+Сугиралиева, Г.К. Академическая живопись и основы композиции 2 : Учебно-методический комплекс для специальности "Изобразительное искусство и черчение" / Г.К. Сугиралиева; Сугиралиева, Г.К.- 3, 56 МБ.- Кокшетау: КГУ им. Ш.Уалиханова, 2016.- 169 с.</t>
  </si>
  <si>
    <t>4046+Сугиралиева, Г.К. Академическая живопись : Учебно-методический комплекс для специальности "Дизайн".- 2, 65 МБ.- Кокшетау: КГУ им. Ш.Уалиханова, 2016.- 104 с.</t>
  </si>
  <si>
    <t>Исследование и пути совершенствования дегазационных работ для обеспечения комплексного развития угольной отрасли: монография для докторантов/ Н. А. Дрижд [и др.]; М-во образования и науки РК, Карагандинский государственный технический университет, Кафедра "Разработка месторождений полезных ископаемых". - 2016</t>
  </si>
  <si>
    <t>3850+Абдрахманова, С.А. Жапарова К.Г. Орта ғасырдағы тарихы ( Батыс) тести тапсырмаларында : Оқу әдістемелік кешені. - 888 КБ.- Көкшетау: КГУ, 2015.- 80с. ISSN 9965-19-049-6</t>
  </si>
  <si>
    <t>3215+Абуев, К.К." Қазақстан тарихы пәнінен оқу-әдістеме-лік кешен. Мамандық: тарих емес мамандықтар. 1 курс Кокшетаун. КГУ, 2015.-2,40 бет. 2,26 МБ</t>
  </si>
  <si>
    <t>3871+ Базаров, К.Т. Деструктивные тоталитарные секты : Учебное пособие .- 200 КБ.- Кокшетау: КГУ им. Ш.Уалиханова, 2015.- 67 с.</t>
  </si>
  <si>
    <t>3320+Сейткасымов А. А. Абуевым К. К., Бексеитовой А. Т Каженовой Г. и др г. История Казахстана:УМКД. – Көкшетау, 2015. – 221 стр. 2,35 МБ</t>
  </si>
  <si>
    <t>3849+ Жапарова, К.Г. Абдрахманова С.А. Методика преподования истории : Учебное пособие..- 1, 54 МБ.- Кокшетау: КГУ, 2015.- 119с. ISSN 9965-19-049-6</t>
  </si>
  <si>
    <t>3848+Жапарова, К.Г. Абдрахманова С.А. Урок- основная форма обучения в школе. Учебно- методичес-кое пособие.- 1, 44 МБ.- Кокшетау: КГУ, 2015.- 114 с. ISSN 9965-19-049-6</t>
  </si>
  <si>
    <t>3858+Жумангалиев, М.К. Психология религий : Учебно- методическое пособие для спец "История".- 1, 08 МБ.- Кокшетау: КГУ, 2015.- 67 с.</t>
  </si>
  <si>
    <t>3857+Жумангалиев, М.К. Архивное дело : Учебно- методическое пособие для специальности "История".- 964 КБ.- Кокшетау: КГУ, 2015.- 75 с.</t>
  </si>
  <si>
    <t>3381+ Абдрахманова С. Жапарова К. Орта ғасыр тарихы. Шығыс тест тапсырма-ларында .оқу әдістемелік құралы Кокшетау, КГУ, 2016.-71 бет 399 КБ. 983 КБ</t>
  </si>
  <si>
    <t>3863+ Тленшина, Г.М. Оқу әдістемелік жиынтық "Гендирлик саясат" пәні : "Тарих" мамандығының студенттеріне арналған.- 453 КБ.- Кокшетау: КГУ, 2016.- 40 с.</t>
  </si>
  <si>
    <t>3380+Абдулина Р.Ж .Формирование социально-исторических общностей в современную эпоху. Учеб-ное пособие. Для студентов исторических спец. Кокше-тау, КГУ,2016- 139 с 856 КБ.</t>
  </si>
  <si>
    <t>3401+ Жапарова К.Г. Абдрахманова С.А., Идрисов Р.А. История дипламатии и консульской службы Учебное пособие. Кокшетау КГУ, 2016-88 с 625 КБ</t>
  </si>
  <si>
    <t>3521+ Жумангалиев, М.К. Кушпаева А.Б. УМКД по дисц «Психология религии» для студентов спец «История» Кокшетау, КГУ, 2016-128с 1,38 МБ</t>
  </si>
  <si>
    <t>3856+Жумангалиев, М.К. История мировых религий : Учебно- методическое пособие.- 1, 88 МБ.- Кокшетау: КГУ, 2016.- 173 с.</t>
  </si>
  <si>
    <t>3587+ Кушпаева А.Б., Жумангалиев М.К. Учебно-методический комплекс по дисц «Психология религии» для студентов спец «История» – Кокшетау: КГУ, 2016 –128 с 1.38 МБ</t>
  </si>
  <si>
    <t>3859+ Кушпаева, А.Б. Новая история Азии и Африки .- 660 КБ.- Кокшетау: КГУ им. Ш.Уалиханова, 2016.- 65 с.</t>
  </si>
  <si>
    <t>3862+Тленшина, Г.М. Учебно-методическом комплекс " Гендерной политике " Для всех спец.- 600 КБ.- Кокшетау: КГУ, 2016.- 54 с.</t>
  </si>
  <si>
    <t>3864+Тленшина, Г.М. Учебно-методическом комплекс " Исторической география: Для студентов специальности "История".- 468 КБ.- Кокшетау: КГУ, 2016.- 35 с.</t>
  </si>
  <si>
    <t>3865+Тленшина, Г.М. Учебно-методическом комплекс " Социология " : Для студентов спец "История".- 1, 07 МБ.- Кокшетау: КГУ, 2016.- 35 с.</t>
  </si>
  <si>
    <t>3866+Тленшина, Г.М. Учебно-методическом комплекс " Политология " : Для студентов всех специальностей.- 1, 21МБ.- Кокшетау: КГУ, 2016.- 128 с.</t>
  </si>
  <si>
    <t>Жапарова, К.Г. Абдрахманова С.А. Дисциплина: "История Росси и Советского государства" : Учебно- методическое комплекс по спец " История" /.- 1, 69 МБ.- Кокшетау: КГУ, 2016.- 154 с.</t>
  </si>
  <si>
    <t>4014 +Базаров, Қ.Т. Шаймерденова Ж.К. Этнологияның іргелі мәселелері пәнінен оқу әдістемелік кешені / .- Тарих мамандығы. Магистратура.- 0, 99 МБ.- Кокшетау: КГУ, 2017.- 35 бет</t>
  </si>
  <si>
    <t>3847+Абдрахманова, С.А. Жапарова К.Г. История первобытного общества : Учебное пособие.- 3, 16 МБ.- Кокшетау: КГУ, 2017.- 108 с. ISSN 9965-19-049-6</t>
  </si>
  <si>
    <t>3869+Базаров, К.Т. Учебно-методический комплекс по дисциплине: "Новые подходы к фундаменталь-ным проблемам Всемирной истории" : Для спеиальности "История" / К.Т. Базаров.- 648 КБ.- Кокшетау: КГУ, 2017.- 61с.</t>
  </si>
  <si>
    <t>3870+Базаров, К.Т. Учебно-методический комплекс по дисциплине: "Новые религиозные движения" : Для специальностей "История".- 236 КБ.- Кокшетау: КГУ, 2017.- 60с.</t>
  </si>
  <si>
    <t>3872+Сейткасымов, А.А. Междисциплинарные подходы в современной исторической науке : УМКД.- 280КБ.- Кокшетау: КГУ им. Ш.Уалиханова, 2017.- 55 с.</t>
  </si>
  <si>
    <t>3867+Төлепбергенов, Ғ.М. Уалиев Т.А. Этнология кіріспе. : Оқушы -студентерге арналған әдістемелік көмекші құрал.- 836 КБ.- Көкшетау: КГУ, 2018.- 60 бет.</t>
  </si>
  <si>
    <t>3373+Идрисов Р.А. Жапарова К. Абдрахманова С.А. Дипломатия және консулдық. Оқу құралы Кокшетау. КГУ,2017-135б 162 МБ</t>
  </si>
  <si>
    <t>3874+Бексеитова А.Т. Оқу-әдістемелік құралы "Тарих ғылымы және заманауи теориялар" ОӘК. Кокшетау КГУ – 2017-45 бет176 КБ.</t>
  </si>
  <si>
    <t>4035+Бексейітова, А.Т. Қазақстан жаңа заман тарихының өзекті мәселелері пәнінен оқу- әдістемелік кешен : Оқу әдістемелік құрал тарих мамандығына арналған .- 1, 30 МБ.- Көкшетау: КГУ, 2017.- 96 бет.</t>
  </si>
  <si>
    <t>4017+Сейткасымов, А.А. Қазақстанның қазіргі заман тарихының көкейкесті мәселелері пәні бойынша оқу-әдістемелік кешен : Мамандық: "Тарих" .- 379 КБ.- Кокшетау: КГУ, 2017.- 134бет.</t>
  </si>
  <si>
    <t>3873+ Бексеитова, А.Т. Новые подходы к фунда-ментальным проблемам Всемирной истории. : Учебное пособие .- 456 КБ.- Кокшетау: КГУ, 2017.- 140 с.</t>
  </si>
  <si>
    <t>Ишанова А.К.</t>
  </si>
  <si>
    <t>Паражурналистика</t>
  </si>
  <si>
    <t>Поэтика литературный игры.От орхаики до постмодерне (переиздание)</t>
  </si>
  <si>
    <t>Ишанова А.К. д.ф.н., профессор</t>
  </si>
  <si>
    <t>Инфотейнмент и современные медиа</t>
  </si>
  <si>
    <t>Ищенко А. П..Методические указания к практическим занятиям по дисциплине "Погрузо- разгрузочные машины": в 2-х ч. Методическая указания для студентов обучающихся по специальности 5В071300- "Транспорт, транспортная техника и технологии"/ А. П. Ищенко, А. К. Жанедилова ; М-во образования и науки РК, Карагандинский государственный технический университет. Кафедра "Транспортная техника и логистические системы". -Караганда: КарГТУ. -2015 Ч. 1. - 2015</t>
  </si>
  <si>
    <t>Ищенко А. П..Методические указания к практическим занятиям по дисциплине "Погрузо- разгрузочные машины": в 2-х ч./ А. П. Ищенко, А. К. Жанедилова ; М-во образования и науки РК, Карагандинский государственный технический университет. Кафедра "Транспортная техника и логистические системы". -Караганда: КарГТУ. -2015 Ч. 2. - 2015</t>
  </si>
  <si>
    <t>Ищенко А. П..Тиеу-түсіру машиналары пәнінен практикалық сабақтарға арналған әдістемелік нұсқаулар/ А. П. Ищенко, А. К. Жанедилова ; Қазақстан Республикасы білім және ғылым министрлігі, Қарағанды мемлекеттік техникалық университеті, "Көлік техникасы және логистикалық жүйелер" кафедрасы. -Қарағанды: ҚарМТУ. -2016 Ч. 2. - 2016</t>
  </si>
  <si>
    <t>Ищенко А. П..Тиеу-түсіру машиналары пәнінен практикалық сабақтарға арналған әдістемелік нұсқаулар/ А. П. Ищенко, А. К. Жанедилова ; Қазақстан Республикасы білім және ғылым министрлігі, Қарағанды мемлекеттік техникалық университеті, "Көлік техникасы және логистикалық жүйелер" кафедрасы. -Қарағанды: ҚарМТУ. -2016 Ч. 1. - 2016</t>
  </si>
  <si>
    <t>Іскерлік-ресми тіл стилі. Іс қағаздарының түрлері: гуманитарлық емес жоғары оқу орнының студенттеріне арналған құралы/ Б. Р. Оспанова [и др.]; Қазақстан Республикасы білім және ғылым министрлігі, Карагандинский государственный технический университет, Кафедра РЯиК. - 2014</t>
  </si>
  <si>
    <t>К. Алдибековой, В. Инюшина, Ш. Альдибековой, А. Байсакаловой</t>
  </si>
  <si>
    <t>«Радиоэкологический и биофизический мониторинг геофизических флуктуаций Юго-Востока Казахстана и проблемы радиоэкологии» монография;</t>
  </si>
  <si>
    <t>«Радиоэкологический и биофизический мониторинг геофизических флуктуаций Юго-Востока Казахстана и проблемы радиоэкологии»</t>
  </si>
  <si>
    <t>К. Аликеновой, А. Бериковой, С. Рахиповой</t>
  </si>
  <si>
    <t>«Основы модернизации общественного сознания» учебное пособие;</t>
  </si>
  <si>
    <t>К. Асубаева, Ж. Канагатова, А. Бугаевой</t>
  </si>
  <si>
    <t>«Экология животных» учебное пособие;</t>
  </si>
  <si>
    <t>«Экология животных»</t>
  </si>
  <si>
    <t>К. Сантаевой</t>
  </si>
  <si>
    <t>«Қазақстандағы ұжымдастыру» учебное пособие;</t>
  </si>
  <si>
    <t>К.А.Сарбасова</t>
  </si>
  <si>
    <t>УМКД «Pedagogy»</t>
  </si>
  <si>
    <t>К.Д.Есхожин</t>
  </si>
  <si>
    <t>Учебное пособие «Fundamentals devices of the wheel - tracked machinery»</t>
  </si>
  <si>
    <t>К.К. Килыбаев, С.Т. Чарапиев</t>
  </si>
  <si>
    <t>Дене шынықтыру сабағында саптық жаттығуларын өткізу әдістемесі</t>
  </si>
  <si>
    <t>К.К.Елемесов, К.Б.Рысбеков, Г.К.Саменов, А.Е.Куттыбаев.</t>
  </si>
  <si>
    <t>Горные и транспортные машины открытых горных работ</t>
  </si>
  <si>
    <t>К.К.Мырзағұлов Б.Болат Г.А.Абулгазимова</t>
  </si>
  <si>
    <t>Оқу құралы «Жануарлар сынамаларын зертханалық зерттеу»</t>
  </si>
  <si>
    <t>К.М.Камсаев Д.И.Доманов К.Ж.Омаров</t>
  </si>
  <si>
    <t>Методическое указание к выполнению курсовой работы по дисциплине «Ветеринарная хирургия» студентами 4 курса специальности 5В120100 -Ветеринарная медицина</t>
  </si>
  <si>
    <t>К.Науменко, Г. Адамбаевой</t>
  </si>
  <si>
    <t>«Образовательная программа дополнительного образования для взрослых (повышение квалификации) «Психолого-педагогический аспект профориентационной работы»</t>
  </si>
  <si>
    <t>«Образовательная программа дополнительного образования для взрослых (повышение квалификации) «Психолого-педагогический аспект профориентационной работы»;</t>
  </si>
  <si>
    <t>К.Р.Есмаханова Д.И.Тунгушбаева</t>
  </si>
  <si>
    <t>Экономикадағы математика</t>
  </si>
  <si>
    <t>Қараша 2019ж.</t>
  </si>
  <si>
    <t>Кабиева С.К. Методические указания к выполнению СРО/СРОП по дисциплине "Химическая технология производства переработки полимеров": для студентов специальности 5B072100 - "Химическая технология органических веществ"/ С. К. Кабиева, Ж. Б. Рахимберлинова; М-во образования и науки РК, Карагандинский государственный технический университет, Кафедра "Промышленная экология и химия". - 2015</t>
  </si>
  <si>
    <t>Кабиева С.К. Методические указания к проведению лабораторных занятий по дисциплине "Химическая технология производства переработки полимеров": для студентов специальности 5B072100 - "Химическая технология органических веществ"/ С. К. Кабиева, Ж. Б. Рахимберлинова; М-во образования и науки РК, Карагандинский государственный технический университет, Кафедра "Промышленная экология и химия". - 2015</t>
  </si>
  <si>
    <t>Кабиева С.К. Полимерлерді қайта өндеу өндірісінің химиялық технологиясы пәні бойынша (барлық мамандықтарға) оқитын студентттер үшін бақылау жұмысын және ОСӨЖ орындауға арналған әдістемелік нұсқаулар: әдістемелік нұсқаулар/ С. К. Кабиева, Ж. Б. Рахимберлинова, А. К. Карилхан; Қазақстан Республикасы білім және ғылым министрлігі, Қарағанды мемлекеттік техникалық университеті, "Өндірістік экология және химия" кафедрасы. - 2015</t>
  </si>
  <si>
    <t>Кабиева С.К. Полимерлерді қайта өндеу өндірісінің химиялық технологиясы пәні бойынша 5B072100 - Органикалық заттардың химиялық технологиясы мамандығының студенттеріне зертханалық жұмыстарды орындауға арналған әдістемелік нұсқаулар: әдістемелік нұсқаулар/ С. К. Кабиева, Ж. Б. Рахимберлинова, А. К. Карилхан; Қазақстан Республикасы білім және ғылым министрлігі, Қарағанды мемлекеттік техникалық университеті, "Өндірістік экология және химия" кафедрасы. - 2015</t>
  </si>
  <si>
    <t>Кабышева Ж.К.</t>
  </si>
  <si>
    <t>Кадыров А.С. История развития автомобильного транспорта: учебное пособие для студентов/ А. С. Кадыров, Т. С. Интыков, В. С. Смагина; М-во образования и науки РК, Карагандинский государственный технический университет. Кафедра "Транспортная техника и логистические системы". - 2015</t>
  </si>
  <si>
    <t>Кадыров А.С. История строительной и транспортной техники: монография для инженеров и студентов специальности "Транспорт и транспортная техника"/ А. С. Кадыров, Т. С. Интыков; М-во образования и науки РК, Карагандинский государственный технический университет. Кафедра "Транспортная техника и логистические системы". - 2015</t>
  </si>
  <si>
    <t>Кадыров А.С. Основы научных исследований: монография для студентов, магистрантов, аспирантов/ А. С. Кадыров, И. А. Кадырова; М-во образования и науки РК, Карагандинский государственный технический университет. Кафедра "Транспортная техника и логистические системы". - 2015</t>
  </si>
  <si>
    <t>Кадырова А.С.</t>
  </si>
  <si>
    <t>Методы исследования операций</t>
  </si>
  <si>
    <t>5В011100-Информатика, 5В060200-Информатика,</t>
  </si>
  <si>
    <t>Математические методы планирования и управления в примерах и задачах</t>
  </si>
  <si>
    <t>5В011100-Информатика, 5В060200-Информатика</t>
  </si>
  <si>
    <t>Кадырова А.С. Сайларбек С.</t>
  </si>
  <si>
    <t>Өндірістік есептерді шешуде математикалық үлгілеудің элементтері</t>
  </si>
  <si>
    <t>Кадыскызы А Кулахметова Ж.Т. Хасенова Р.Т.</t>
  </si>
  <si>
    <t>Английский для востоковедов</t>
  </si>
  <si>
    <t>Казенова А.О. Тезекбаева Н.Р. Ауесбекова М.А.</t>
  </si>
  <si>
    <t>«Жүктану» пәнінен 5В090100 - Көлікті пайдалану және жүк қозғалысы мен тасымалдауды ұйымдастыру</t>
  </si>
  <si>
    <t>Казиева Г.С.</t>
  </si>
  <si>
    <t>Практическая стилистика английского языка</t>
  </si>
  <si>
    <t>Система упражнений по домашнему чтению</t>
  </si>
  <si>
    <t>Казыбаева С.С.</t>
  </si>
  <si>
    <t>Разработка газовых и газоконденсатных месторождений</t>
  </si>
  <si>
    <t>Кайгородцев А.А Ситникова Е.С</t>
  </si>
  <si>
    <t>Экономика образования</t>
  </si>
  <si>
    <t>5В050600-Экономика</t>
  </si>
  <si>
    <t>Экономическая безопасность фирмы</t>
  </si>
  <si>
    <t>Кайгородцев А.А. Галяпина Г.В.</t>
  </si>
  <si>
    <t>Международная экономика</t>
  </si>
  <si>
    <t>Кайсанова Ж.Ж., Мукашева Г.Е.</t>
  </si>
  <si>
    <t>Macromedia Flesh MX</t>
  </si>
  <si>
    <t>Қазақ инновациялық гуманитарлық заң университеті</t>
  </si>
  <si>
    <t>Кайыркен Т.З.</t>
  </si>
  <si>
    <t>Су Бэйхай. Қазақтың жалпы тарихы (4томдық қолжазба)</t>
  </si>
  <si>
    <t>Какенова Г.М.</t>
  </si>
  <si>
    <t>Сотрудничество Республики Казахстан и стран СНГ в сфере безопасности (рус.)</t>
  </si>
  <si>
    <t>Какенова Г.М., Алиева С.К.</t>
  </si>
  <si>
    <t>Количественные методы исследования международных отношений (рус.)</t>
  </si>
  <si>
    <t>Июнь2019 г.</t>
  </si>
  <si>
    <t>Какимов Айтбек Калиевич</t>
  </si>
  <si>
    <t>Декан факультета дальнейшего образования</t>
  </si>
  <si>
    <t>Какимова Жайнагуль Хасеновна</t>
  </si>
  <si>
    <t>зав. кафедрой биотехнологии и лесных ресурсов</t>
  </si>
  <si>
    <t>Калауов Б.П., Дуаметұлы Б., Беспалова И.В.</t>
  </si>
  <si>
    <t>Электромагнетизм 1-бөлім: Электростатика және тұрақты ток</t>
  </si>
  <si>
    <t>5В072300-«Техникалық физика», 5В071700-«Жылу энергетикасы»</t>
  </si>
  <si>
    <t>Калбаева А.Т.</t>
  </si>
  <si>
    <t>Оқу құралы «Программалау технологиясы», 5В070300-Ақпараттық жүйелер</t>
  </si>
  <si>
    <t>Калдыбаев Р.Т. Калдыбаева Г.Ю. Койланова А.А.</t>
  </si>
  <si>
    <t>Учебное пособие «Методология научных исследований», 6М072600-Жеңіл өнеркәсіп бұйымдарының технологиясы және конструкциялануы</t>
  </si>
  <si>
    <t>Учебник «Дизайн и проектирование изделий одежды», 5В072600-Жеңіл өнеркәсіп бұйымдарының технологиясы және конструкциялануы</t>
  </si>
  <si>
    <t>Калдыбаев Р.Т. Мирзамуратова Р.Ш. Койланова А.А.</t>
  </si>
  <si>
    <t>Учебное пособие «Системы автоматизированного проектирования изделий легкой промышленности», 6Д072600-Жеңіл өнеркәсіп бұйымдарының технологиясы және конструкциялануы</t>
  </si>
  <si>
    <t>Калдыбаева Б.М. Джамалова З.И.</t>
  </si>
  <si>
    <t>Конспекты лекции по дисциплине «Технология разработки нормативных документов», 5В073200-Стандарттау, сертификаттау және метрология</t>
  </si>
  <si>
    <t>Калдыгозова С.Е. Иманалиев К. Мусантаева М.А. Арынбаева Р.А. Туребекова Б.А.</t>
  </si>
  <si>
    <t>Учебное пособие «Русский профессиональный язык», 5В042000-Архитектура</t>
  </si>
  <si>
    <t>Учебное пособие «Профессиональный русский язык», 5В042000-Архитектура</t>
  </si>
  <si>
    <t>Калибекова Л.А., Ормаханова Г.С.</t>
  </si>
  <si>
    <t>Сборник текстов по английскому языку «Дизайн»-5В042000 Учебное пособие</t>
  </si>
  <si>
    <t>Калиев Н.</t>
  </si>
  <si>
    <t>Қазіргі замандағы парламентаризм теориясы мен практикасы</t>
  </si>
  <si>
    <t>Астана, ул.Самал 2-64, 87015102345</t>
  </si>
  <si>
    <t>Калиева С.А., Сеилов Ш.Ж., Булешова Г.К</t>
  </si>
  <si>
    <t>Мультисервисные сети (рус, каз)</t>
  </si>
  <si>
    <t>Лабораториялық жұмыс бойынша оқу құралы/ Учебное пособие по лабораторным работам</t>
  </si>
  <si>
    <t>Калиева С.А., Сеилов Ш.Ж., Булешова Г.К.</t>
  </si>
  <si>
    <t>На базе оборудования S1-3000 компании Iskratel</t>
  </si>
  <si>
    <t>Калиева С.К.</t>
  </si>
  <si>
    <t>Жас ерекшеліктер физиологиясы</t>
  </si>
  <si>
    <t>5В010800-Физическая культура и спорт</t>
  </si>
  <si>
    <t>Калитова А.А.</t>
  </si>
  <si>
    <t>«Сборник задач по теплотехнике»</t>
  </si>
  <si>
    <t>Калкабаева,Г.М Банковское кредитование предпринимательства и проблемы обеспечения возвратности ссуд [Текст] : Научное издание / Калкабаева,Г.М. - Алматы : [Б.И.], 2005. - 127 с Экземпляры: всего:9 - 1(4), 3(5) Аннотация: ВВ</t>
  </si>
  <si>
    <t>Калкеева К. Р., Аймагамбетова Р.Х.</t>
  </si>
  <si>
    <t>Терминологический словарь по истории педагогической науки и образования Казахстана - словарь</t>
  </si>
  <si>
    <t>Калкеева К.Р.</t>
  </si>
  <si>
    <t>Культурно-исторические подходы в психологии и образовании</t>
  </si>
  <si>
    <t>Калкеева К.Р., Толеубекова Р.К., Муталиева А.Ш., Джексембаева Г.С. Ахтанова С.К.</t>
  </si>
  <si>
    <t>Педагогика высшей школы</t>
  </si>
  <si>
    <t>Калмбскоші Іі.</t>
  </si>
  <si>
    <t>Климатология и метеорология М.</t>
  </si>
  <si>
    <t>Калыбекова С.К.</t>
  </si>
  <si>
    <t>Мектепке дейінгі арнайы педагогика 5В010500 – Дефектология Оқу құралы</t>
  </si>
  <si>
    <t>Камалов А.А. Жадигерова Г.А.</t>
  </si>
  <si>
    <t>Учебное пособие «Организационное поведение», 6М052000-Деловое админстрирование</t>
  </si>
  <si>
    <t>Камалов Ю.Н.</t>
  </si>
  <si>
    <t>Кәсіптік оқыту әдістемесі: 5В012000 - "Кәсіптік оқыту" маман. студенттері үшін оқу құралы</t>
  </si>
  <si>
    <t>Камарова Р.И.</t>
  </si>
  <si>
    <t>Антропология религии</t>
  </si>
  <si>
    <t>Камбаров М.А. Садыков Ж.А. Копжасаров Б.Т.</t>
  </si>
  <si>
    <t>Учебное пособие «Машины, механизмы и оборудование в производстве строительных материалов», 6М075300-Балқуы қиын бейметалл және силикатты материалдардың химиялық технологиясы</t>
  </si>
  <si>
    <t>Каменова М. Ж. Состояние и перспективы развития рынка молока и молочной продукции в условиях глобализации : Монография / М. Ж. Каменова . - Астана : BG-print, 2009. - 224 с. Экземпляры: всего:1 - 1(1)</t>
  </si>
  <si>
    <t>Каменова,М.Ж Маркетинг : Учебник / М.Ж.Каменова. - Астана : Парасат Әлемi, 2006. - 232 с. Экземпляры: всего:11 - 1(1), 3(10) Аннотация: ВВ</t>
  </si>
  <si>
    <t>Камзаев Б.К, Омарова Б.К.</t>
  </si>
  <si>
    <t>Қазақстан тарихы. Оқу құралы. Астана Медицина университеті.</t>
  </si>
  <si>
    <t>Камиитова Г. А. Ерболова Л.С.</t>
  </si>
  <si>
    <t>Биотехнология раземномения плодовых и ягодных культур</t>
  </si>
  <si>
    <t>Кампитова Г.А. Петров Е.П.</t>
  </si>
  <si>
    <t>Теория и методы исследований эксперимент;</t>
  </si>
  <si>
    <t>5В050900 Финансы, 5В050800 Учет и аудит, 5В050600 Экономика, 5В051000 ГМУ</t>
  </si>
  <si>
    <t>5В050900 Финансы</t>
  </si>
  <si>
    <t>Banking</t>
  </si>
  <si>
    <t>Кан О.А. Методические указания к лабораторным работам по дисциплине "Компьютерная обработка растровой графики": методические указания для специальностей 5В070400 "Вычислительная техника и программное обеспечение" и 5В060200 "Информатика"/ О. А. Кан, И. Г. Лимарева; М-во образования и науки РК, Карагандинский государственный технический университет, Кафедра "Информационные технологии и безопасность". - 2015</t>
  </si>
  <si>
    <t>Кан О.А. Основы программирования на Visufl Basic.NET: учебное пособие для студентов специальности 5В070400 -Вычислительная техника и программное обеспечение/ О. А. Кан, Л. К. Сулейменова, Б.Р Жолмагамбетова; М-во образования и науки РК, Карагандинский государственный технический университет, Кафедра "Информационно-вычислительные системы". - 2014</t>
  </si>
  <si>
    <t>Кан С.В.</t>
  </si>
  <si>
    <t>«Инструментальные средства разработки программ» Учебное пособиес инд. ©</t>
  </si>
  <si>
    <t>«Прикладная теория графов» Учебное пособие с инд. ©</t>
  </si>
  <si>
    <t>Методическое пособие Компьютерная графика</t>
  </si>
  <si>
    <t>Рус. яз</t>
  </si>
  <si>
    <t>Канажанов А Е.</t>
  </si>
  <si>
    <t>Энергетические установки</t>
  </si>
  <si>
    <t>Методические указания к лабораторным работам</t>
  </si>
  <si>
    <t>ТТиТ</t>
  </si>
  <si>
    <t>Канапиянова К.Д.</t>
  </si>
  <si>
    <t>Мүмкіндігі шектеулі балалармен жұмыстағы арт-терапия</t>
  </si>
  <si>
    <t>Канымгазиева И.А.</t>
  </si>
  <si>
    <t>Антенна теориясының негіздері</t>
  </si>
  <si>
    <t>Оқу құралы/Учебное пособие</t>
  </si>
  <si>
    <t>Канымгазиева Ильмира Айдосовна, Кузеков Асхат Сайпиевич, Абишев Мейрхан Джаксылыкович.</t>
  </si>
  <si>
    <t>Методические указания по выполнению и оформлению дипломной работы</t>
  </si>
  <si>
    <t>Январь-февраль 2019</t>
  </si>
  <si>
    <t>Капасова А.З. Геодезия: оқу құралы "Геодезия және картография", "Тау-кен ісі", "Құрылыс" мамандықтарында оқитын студенттерге арналған/ А. З. Капасова; Қазақстан Республикасы білім беру министрлігі, Қарағанды мемлекеттік техникалық университеті. - 2014</t>
  </si>
  <si>
    <t>Кара Ғ.С.</t>
  </si>
  <si>
    <t>Технологияның жабдықтары жобалау негіздері</t>
  </si>
  <si>
    <t>Карагандинский экономический университет Казпотребсоюза. Внешняя политика Республики Казахстан в условиях глобализации : Монография / Карагандинский экономический университет Казпотребсоюза ; Г.М.Байгожина, С.Т.Абеуова, С.К.Егизбаев, Н.Г.Блялова, Н.И.Видрицкая, Е.С.Сыздыбеков. - Караганда : КЭУК, 2015. - 175 с. Экземпляры: всего:2 - 2(1), 3(1)</t>
  </si>
  <si>
    <t>Карагандинский экономический университет Казпотребсоюза. Деятельность адвоката по обеспечению прав и законных интересов личности и установлению обстоятельств совершенного преступления : Монография / Карагандинский экономический университет Казпотребсоюза ; Т.А.Ханов, А.К.Джайлов, А.К.Нурпеисова. - Караганда : КЭУК, 2014. - 152 с. Экземпляры: всего:10 - 2(1), 3(9)</t>
  </si>
  <si>
    <t>Карагандинский экономический университет Казпотребсоюза. Инновационные методы обучения иностранным языкам в условиях подготовки полиязычных студентов в вузе : Монография / Карагандинский экономический университет Казпотребсоюза ; Под.ред.: А.А.Корабаевой. - Караганда : КЭУК, 2016. - 162 с. Экземпляры: всего:1 - 2(1)</t>
  </si>
  <si>
    <t>Карагандинский экономический университет Казпотребсоюза. Противодействие незаконному обороту наркотиков в Республике Казахстан (Уголовно-правовые и уголовно-процессуальные аспекты) : Монография / Карагандинский экономический университет Казпотребсоюза ; Т.А.Ханов, А.А. Ерохин, М.К.Ынтыкбаев, А.Х.Феткулов, Б.Т.Жузбаев, В.Ш.Табалдиева. - Караганда : КЭУК, 2015. - 456 с. Экземпляры: всего:1 - 2(1)</t>
  </si>
  <si>
    <t>Карагандинский экономический университет Казпотребсоюза. Социально-экономические, правовые проблемы и стратегия развития индустрии туризма центрального Казахстана : Сборник научных трудов ППС кафедры туризма и ресторанного дела. Выпуск 2 / Карагандинский экономический университет Казпотребсоюза ; Карагандинский экономический университет Казпотребсоюза. - Караганда : КЭУК, 2015. - 155 с. Экземпляры: всего:2 - 2(2)</t>
  </si>
  <si>
    <t>Карагандинский экономический университет Казпотребсоюза. Становление социального государства в РК: современное состояние и перспективы развития : Монография / Карагандинский экономический университет Казпотребсоюза ; Т.И.Ау, Н.Б.Дуброва, Н.Р.Весельская. - Караганда : КЭУК, 2015. - 220 с. Экземпляры: всего:3 - 2(1), 3(2)</t>
  </si>
  <si>
    <t>Карагандинский экономический университет Казпотребсоюза. Формирование профессиональной культуры личности : Монография / Карагандинский экономический университет Казпотребсоюза ; Под.ред.: С.А.Муликова, М.К.Абдакимова, Г.Н.Джабаева, А.С.Исабекова, С.С.Исина, С.К.Кенжебаева, Б.Р.Маханова, Н.А.Минжанов, Г.Р.Сейфуллина, Н.Е.Тутинова, А.Е.Туякова. - Караганда : КЭУК, 2014. - 208 с. Экземпляры: всего:1 - 2(1)</t>
  </si>
  <si>
    <t>Карагандинский экономический университет Казпотребсоюза. Башкирский государственный аграрный университет. Экономический механизм развития АПК в Казахстане : Монография / Карагандинский экономический университет Казпотребсоюза.Башкирский государственный аграрный университет ; Ж.М.Омарханова, А.Р.Кузнецова, З.А.Сальжанова, Г.И.Гимранова, Г.Е.Накипова. - Караганда : КЭУК, 2015. - 312 с. Экземпляры: всего:2 - 2(2)</t>
  </si>
  <si>
    <t>Карагандинский экономический университет Казпотребсоюза. Уральский государственный экономический университет. Маркетинг в отраслях и сферах экономики РК : Монография / Карагандинский экономический университет Казпотребсоюза ; З.Н.Борбасова, Г.Е.Накипова, М.Д.Дауатқазы, А.М.Даулетова, Н.Б.Изакова, К.С.Смагулова, Ж.З.Арынова, А.И.Тазабеков, З.Б.Мухаметжанова, В.З.Валеева, А.Е.Майкенова, А.А.Рабазанова, Г.Е. Жумжумаева, А.Ә. Налыбекова. - Караганда : КЭУК, 2016. - 200 с. Экземпляры: всего:2 - 2(1), 3(1)</t>
  </si>
  <si>
    <t>Карагандинский экономический университет Казпотребсоюза.Омский государственный университет им.Ф.М.Достоевского. Карагандинский государственный университет им.Е.Букетова. Центрально-казахстанский филиал конгресса философов Казахстана . "Первые философские чтения", посвященные памяти известного казахстанского философа, доктора философских наук, профессора, исследователя в области методологии и философии науки, философии образования и патриотического воспитания Касенова Балташа Касеновича : Материалы международной научно-теоретической конференции = Атақты қазақ философы, философия ғылымдарының докторы, профессоры, ғылым философиясы мен әдістемесі, білім философиясы мен патриоттық тәрбие саласындағы зерттеуші Қасенов Балташ Қасенұлының "Алғашқы философиялық оқулары" : Халықаралық ғылыми-теориялық конференцияның материалдары = "First Philosopnic readings" named after famous Kazakhstani Philosopher, PhD, professor, researcher in the sphere of methodology and philosophy science, philosophy of education and patriotic studies Kasenov Baltash kasenovich : Materials of scientific-theoretical conference / К.Ж.Абилов, З.Ильясова, Н.Е.Тутинова, С.М.Адамбекова, Т.В.Кострицына, Е.А.Клишина, М.В.Клишина, Л.Смагулова, Б.Р.Маханова, С.Ш.Мустафин, Г.Р.Сейфуллина ; Карагандинский экономический университет Казпотребсоюза.Омский государственный университет им.Ф.М.Достоевского. Карагандинский государственный университет им.Е.Букетова. - Караганда : КЭУК, 2014. - 251 с. Экземпляры: всего:1 - 2(1)</t>
  </si>
  <si>
    <t>Карагандинский экономический университет Казпотребсоюза. Агропромышленный комплекс Казахстана : состояние,проблемы,пути решения : Монография / Карагандинский экономический университет Казпотребсоюза ; К.А.Ахметова. - Караганда : КЭУК, 2010 Экземпляры: всего:10 - 1(3), 3(7)</t>
  </si>
  <si>
    <t>Вика /Алина</t>
  </si>
  <si>
    <t>Карагандинский экономический университет Казпотребсоюза. Государственное регулирование экономики : Учебник / Карагандинский экономический университет Казпотребсоюза ; Б.Б.Доскалиева,,З.А.Сальжанова, Д.Р.Сихимбаева, Ж.М.Омарханова, Ж.М.Садвакасова, А.А.Букенова, О.Д.Безлер. - Караганда : КЭУК, 2016. - 435 с. Экземпляры: всего:22 - 1(2), 3(20)</t>
  </si>
  <si>
    <t>Карагандинский экономический университет Казпотребсоюза. История становления и развития предпринимательства в Казахстане : Монография / К. Ж. Абилов ; Карагандинский экономический университет Казпотребсоюза. - Караганда : КЭУК, 2005. - 356 с Экземпляры: всего:19 - 1(1), 3(10), 7(2), 8(2), 9(2), 10(2)</t>
  </si>
  <si>
    <t>Карагандинский экономический университет Казпотребсоюза. Кооперативные отношения в системе рыночных реформ [Текст] : Монография / Тержанова А.Ж., Кошанов А.К. ; Карагандинский экономический университет Казпотребсоюза. - Караганда : КЭУК, 2005. - 187 с Экземпляры: всего:6 - 1(4), 3(2) Аннотация: ВВ</t>
  </si>
  <si>
    <t>Карагандинский экономический университет Казпотребсоюза. Корреляционно-регрессионное моделированиие в розничной торговле : монография / М. Г. Лернер, Г. К. Сапарова ; Карагандинский экономический университет Казпотребсоюза. - Караганда : КЭУК, 1999. - 68 с Экземпляры: всего:2 - 3(2)</t>
  </si>
  <si>
    <t>Карагандинский экономический университет Казпотребсоюза. Методика ораторского искусства : Учебное пособие для педагогического факультета КЭУ / А.Ш. Жанагулов ; Карагандинский экономический университет Казпотребсоюза. - Караганда : КЭУК, 2000. - 110 с Экземпляры: всего:145 - 1(1), 3(98), 7(12), 8(12), 9(11), 10(11) Аннотация: ВВ</t>
  </si>
  <si>
    <t>Карагандинский экономический университет Казпотребсоюза. Методы ускоренного развития малого предпринимательства в торговле / М. Г. Лернер, В. Б. Юркин, Б. Г. Балмаева ; Карагандинский экономический университет Казпотребсоюза. - Караганда : КЭУК, 2000. - 113 с Экземпляры: всего:1 - (1)</t>
  </si>
  <si>
    <t>Карагандинский экономический университет Казпотребсоюза. Налоговое планирование и налоговый контроль : Учебное пособие / Карагандинский экономический университет Казпотребсоюза ; А.А.Ерманова. - Караганда : КЭУК, 2009. - 178 с. Экземпляры: всего:45 - 1(3), 3(28), 7(2), 8(2), 9(2), 10(2), 14(2), 16(2), 17(2)</t>
  </si>
  <si>
    <t>Карагандинский экономический университет Казпотребсоюза. Неоиндустриальной инновационной социальной рыночной экономике инновационное развитие : Монография / Карагандинский экономический университет Казпотребсоюза ; М.В.Клишина, Е.А.Клишина. - Караганда : КЭУК, 2013. - 206 с. Экземпляры: всего:44 - 2(2), 3(42)</t>
  </si>
  <si>
    <t>Карагандинский экономический университет Казпотребсоюза. Организационно-экономический механизм охраны окружающей среды в Республике Казахстан : монография / Карагандинский экономический университет Казпотребсоюза ; Б.Е. Насакаева. - Караганда : КЭУК, 2011. - 163 с. Экземпляры: всего:11 - 2(1), 3(10)</t>
  </si>
  <si>
    <t>Карагандинский экономический университет Казпотребсоюза. Основные экономические теории и практика современного развития экономики : Монография / Карагандинский экономический университет Казпотребсоюза ; А.Ж. Орманбаев. - Караганда : КЭУК, 2010. - 158 с. Экземпляры: всего:35 - 2(2), 3(33)</t>
  </si>
  <si>
    <t>Карагандинский экономический университет Казпотребсоюза. Основы права : Учебное пособие / Карагандинский экономический университет Казпотребсоюза ; Ф.С.Момышева. - Караганда : КЭУК, 2009. - 167 с. Экземпляры: всего:5 - 4(2), 3(3)</t>
  </si>
  <si>
    <t>Карагандинский экономический университет Казпотребсоюза. Потребительская кооперация Казахстана: проблемы и перспективы развития / Г. К. Сапарова ; Карагандинский экономический университет Казпотребсоюза. - Караганда : КЭУК, 2001. - 159 с Экземпляры: всего:146 - 1(3), 3(123), 7(5), 8(5), 9(5), 10(5)</t>
  </si>
  <si>
    <t>Карагандинский экономический университет Казпотребсоюза. Проблемы детерминации творческой деятельности : Монография / М. В. Клишина ; Карагандинский экономический университет Казпотребсоюза. - Караганда : КЭУК, 2000. - 161 с Экземпляры: всего:280 - 3(216), 7(18), 8(10), 9(18), 10(18)</t>
  </si>
  <si>
    <t>Карагандинский экономический университет Казпотребсоюза. Проблемы развития социальной сферы в условиях кризиса : монография / Карагандинский экономический университет Казпотребсоюза ; Б.Б. Доскалиева. - Караганда : КЭУК, 2009. - 190 с. Экземпляры: всего:19 - 2(1), 3(18)</t>
  </si>
  <si>
    <t>Карагандинский экономический университет Казпотребсоюза. Системы внутреннего обеспечения качества в высшем образовании / Карагандинский экономический университет Казпотребсоюза ; Г.А.Есенбаева. - Караганда : КЭУК, 2009. - 193 с. Экземпляры: всего:63 - 6(3), 3(60)</t>
  </si>
  <si>
    <t>Карагандинский экономический университет Казпотребсоюза. Спрос и предложение на потребительских рынках Казахстана и обеспечение их сбалансированности : Монография / Л. Б. Кулумбетова ; Карагандинский экономический университет Казпотребсоюза. - Караганда : КЭУК, 2003. - 165 с Экземпляры: всего:7 - 3(4), 1(3)</t>
  </si>
  <si>
    <t>Карагандинский экономический университет Казпотребсоюза. Теоретико-методологические основы самосовершенствования личности и использование активных методов обучения при преподавании дисциплин "Мировая экономика","МЭО","Международный бизнес" : Учебное пособие / М. К. Жетписбаева и др. ; Карагандинский экономический университет Казпотребсоюза. - Караганда : КЭУК, 2005. - 130 с Экземпляры: всего:40 - 6(5), 3(35)</t>
  </si>
  <si>
    <t>Карагандинский экономический университет Казпотребсоюза. Теория общественного хозяйствования : Альтернатива экономической теории и экономикса / Карагандинский экономический университет Казпотребсоюза ; К.Айнабек. - Караганда : КЭУК, 2009. - 365 с. Экземпляры: всего:71 - 1(3), 3(54), 7(2), 8(2), 9(2), 10(2), 14(2), 16(2), 17(2)</t>
  </si>
  <si>
    <t>Карагандинский экономический университет Казпотребсоюза. Теория социально-рыночной экономики : Учебное пособие / Карагандинский экономический университет Казпотребсоюза. - Караганда : КЭУК, 2006. - 382 с. Экземпляры: всего:267 - 3(264), 1(3)</t>
  </si>
  <si>
    <t>Карагандинский экономический университет Казпотребсоюза. Технология преподавания таможенных дисциплин : Учебно-методическое пособие / Б. Б. Байдуллаев, Н. В. Лагуткина, Е. А. Краснощекова ; Карагандинский экономический университет Казпотребсоюза. - Караганда : КЭУК, 2004. - 170 с Экземпляры: всего:80 - 6(3), 3(77)</t>
  </si>
  <si>
    <t>Карагандинский экономический университет Казпотребсоюза. Уголовно-правовая борьба с наркотизмом в обеспечении экономической безопасности Казахстана : Монография / Карагандинский экономический университет Казпотребсоюза ; А.Х. Феткулов. - Караганда : КЭУК, 2013. - 222 с. Экземпляры: всего:40 - 2(2), 3(38)</t>
  </si>
  <si>
    <t>Карагандинский экономический университет Казпотребсоюза. Уголовно-правовые и криминологические проблемы компьютерной преступности : Монография / Карагандинский экономический университет Казпотребсоюза ; А.К. Нурпеисова. - Караганда : КЭУК, 2013. - 170 с. Экземпляры: всего:11 - 3(11)</t>
  </si>
  <si>
    <t>Карагандинский экономический университет Казпотребсоюза. Управление деловой активностью организаций потребкооперации Казахстана / Г. К. Сапарова, О. П. Зайцева, Б. Б. Доскалиева ; Карагандинский экономический университет Казпотребсоюза. - Караганда : КЭУК, 2001. - 84 с. Экземпляры: всего:77 - 7(2), 8(5), 9(5), 10(5), 1(10), 3(50)</t>
  </si>
  <si>
    <t>Карагандинский экономический университет Казпотребсоюза. Финансовые аспекты деятельности страховых компаний : Монография / Карагандинский экономический университет Казпотребсоюза ; Г.С. Серикова. - Караганда : КЭУК, 2010. - 160 с. Экземпляры: всего:21 - 2(1), 3(20)</t>
  </si>
  <si>
    <t>Карагандинский экономический университет Казпотребсоюза. Экономическая безопасность и проблемы ее обеспечения в Республике Казахстан : Монография / Карагандинский экономический университет Казпотребсоюза ; Р.О. Бугубаева, К.С. Айнабек, Н.И. Видрицкая, Б.У. Сейтхожин . - Караганда : КЭУК, 2013. - 183 с. Экземпляры: всего:2 - 3(1), 2(1)</t>
  </si>
  <si>
    <t>Карагандинский экономический университет Казпотребсоюза. Экономическое обоснование системы рентных отношений : мировой опыт и Казахстан : Монография / Карагандинский экономический университет Казпотребсоюза ; Л.С. Комекбаева. - Караганда : КЭУК, 2010. - 173 с. Экземпляры: всего:34 - 2(1), 3(33)</t>
  </si>
  <si>
    <t>Каражанов А.А., Айманбетов Н.А.</t>
  </si>
  <si>
    <t>Көлік қозғалтқыштары</t>
  </si>
  <si>
    <t>Каражанов А.А., Алипбаев Ж.Р., Кабышов Е.Е</t>
  </si>
  <si>
    <t>Көлік техникасы кәсіпорны менеджменті</t>
  </si>
  <si>
    <t>Оқу құралы, 10 б.т.</t>
  </si>
  <si>
    <t>Карбаев Н.К.</t>
  </si>
  <si>
    <t>Метрологическое обеспечение процесса доставки строительных материалов на объект</t>
  </si>
  <si>
    <t>Карбаева А.С., Жарылғапова Д.Б., Нұраханова Э.М.</t>
  </si>
  <si>
    <t>«Ағылшын тілі» (учебное пособие на англ.)</t>
  </si>
  <si>
    <t>Каржаубаев Е.К., Бикситова Б.С.</t>
  </si>
  <si>
    <t>«Правовые основы медиации»</t>
  </si>
  <si>
    <t>Кариев Е. М., ст.препод., магистр археологии и этнологии</t>
  </si>
  <si>
    <t>«Археология» пәні бойынша тарих мамандықтары үшін дәрістер курсы (оқытушыларға арналған оқу-әдістемелік құрал) Курс лекций по предмету «Археология» для исторических специальностей (учебно-методическое пособие преподавателей)</t>
  </si>
  <si>
    <t>5В011400 – «История»</t>
  </si>
  <si>
    <t>Каримов Мухтарбек Карпыкович</t>
  </si>
  <si>
    <t>профессор кафедры истории Казахстана</t>
  </si>
  <si>
    <t>Каримсаков К.Е.</t>
  </si>
  <si>
    <t>Южно-Казахстанская область: Экология и устойчивое развитие: справочные данные: учебное пособие для студ. спец. 5В060800 -"Экология"</t>
  </si>
  <si>
    <t>Карипбаев Ж.Т.</t>
  </si>
  <si>
    <t>Карипбаев Жакып Тлеубаевич</t>
  </si>
  <si>
    <t>Дозиметриялық материалдар</t>
  </si>
  <si>
    <t>Карипова Айнур Турсынбаевна</t>
  </si>
  <si>
    <t>Каркинбаева Ш.И. Жунусова А.Ж.</t>
  </si>
  <si>
    <t>Организационное поведение</t>
  </si>
  <si>
    <t>Карманов Т.Д.</t>
  </si>
  <si>
    <t>Мұнайгаз өндірісіндегі бақылау-өлшеу аспаптары тәжірибелік сабақтарын орындауға аралған</t>
  </si>
  <si>
    <t>Машина жасаудағы техникалық өлшеу мен бақылау тәжірибелік сабақтарын орындауға арналған</t>
  </si>
  <si>
    <t>Технологиялық машиналардағы физика есептері тәжиребелік сабақтарын орындауға арналған</t>
  </si>
  <si>
    <t>Карменова Б.К. Кабатаева Ж.К.</t>
  </si>
  <si>
    <t>Энтомология</t>
  </si>
  <si>
    <t>Карсыбаева З.С</t>
  </si>
  <si>
    <t>Решения экономических задач математическими методами</t>
  </si>
  <si>
    <t>Фурье қатарлары және интегралдары</t>
  </si>
  <si>
    <t>Абайтану негіздері (оқу құралы)</t>
  </si>
  <si>
    <t>5В011700- қазақ тілі мен әдебиеті 5В012100- қазақ тілінде оқытпайтын мектептердегі қазақ тілі мен әдебиеті, тарих, экономика, информатика т.б. мамандықтар</t>
  </si>
  <si>
    <t>Картаева А.М.,Бияров Б.Н., Әлімхан А.Ә., Айтмұқашова А.А.</t>
  </si>
  <si>
    <t>Қазақ жазуының тарихы және латын әліпбиі</t>
  </si>
  <si>
    <t>Барлық мандықтар</t>
  </si>
  <si>
    <t>Картографиялық-геодезиялық жұмыстарды жасауды экономикалық бағалау пәні бойынша зертханалық жұмыстарды орындауға арналған әдістемелік нұсқаулар: студенттерге арналған/ Ж. З. Төлеубекова [и др.]; Қазақстан Республикасы білім және ғылым министрлігі, Қарағанды мемлекеттік техникалық университеті, "Маркшейдерлік іс және геодезия" кафедрасы. - 2016</t>
  </si>
  <si>
    <t>Каршыгина Г., Бокаев Н.А.</t>
  </si>
  <si>
    <t>Производная функции</t>
  </si>
  <si>
    <t>Касабеков М.И., Касымов У.Т., Пазылбек С.А., Отегали С.М.</t>
  </si>
  <si>
    <t>Основы технологии аэрокосмического машиностроения</t>
  </si>
  <si>
    <t>Прикладная мехатроника и робототехника в машиностроении</t>
  </si>
  <si>
    <t>Касенов К.М., Базанова И.А., Ажиева Г.И., Исаханова А.Б., Жумабаева А.К.</t>
  </si>
  <si>
    <t>Методические указа-нияпо выполнению выпускной квалифи-кационной работы студентами специ-альности 5В073100 - «Безопасность жизнедеятельности и защита окружающей среды»</t>
  </si>
  <si>
    <t>5В073100- Безопасность жизнедея-тельности и защита окружающей среды</t>
  </si>
  <si>
    <t>Касенов К.М., Базанова И.А., Ажиева Г.И., Исаханова А.Б., Абдрасилова Ж.К., Жумабаева А.К.</t>
  </si>
  <si>
    <t>5В073100 - «Тіршілік қауіпсіздігі және қоршаған ортаны қорғау» мамандығы студент-түлектердің біліктілік жұмыстарын орындауға арналған әдістемелік нұсқау</t>
  </si>
  <si>
    <t>Касенов К.М., Жараспаев М.Т., Жумадилова Ж.О., Ахмадиева Т.К.</t>
  </si>
  <si>
    <t>Методические указания к выполнению раздела «Безопасность и охрана труда»в дипломных проектах студентов всех специальностей</t>
  </si>
  <si>
    <t>Все специальности университета</t>
  </si>
  <si>
    <t>Касенов,Б Казахстанский патриотический намыс [Текст] : Философский очерк / Касенов,Б. - Караганда : КарГУ, 2007. - 162 с Экземпляры: всего:40 - 1(3), 3(37) Аннотация: ВВ</t>
  </si>
  <si>
    <t>Касентаева К.У. Анонс</t>
  </si>
  <si>
    <t>С. Аманжолов ат.Шығыс Қазақстан Мемлекеттік университеті</t>
  </si>
  <si>
    <t>Касимов А.Т. Ғимараттарды қайта салу: оқу құралы мамандықтар студенттеріне арналған/ А. Т. Касимов, Ю. Н. Пчельникова; Қазақстан Республикасы білім және ғылым министрлігі, Қарағанды мемлекеттік техникалық университеті, "Құрылыс материалдары және технология" кафедрасы. - 2015</t>
  </si>
  <si>
    <t>Касымбеков Ж.К.</t>
  </si>
  <si>
    <t>Методические указа-ния по научно-иссле-довательской практике магистрантов по спе-циальности 6М080500 – Водные ресурсы и водопользование</t>
  </si>
  <si>
    <t>6М080500 – Водные ре-сурсы и водополь-зование</t>
  </si>
  <si>
    <t>Методические указа-ния по научно-иссле-довательской работе магистрантов по спе-циальности 6М080500 – Водные ресурсы и водопользование</t>
  </si>
  <si>
    <t>6М080500 – Водные ресурсы и водопользо-вание</t>
  </si>
  <si>
    <t>Касымжанова А.Д. Жолаушылар мен жүктерді тасымалдау ережелері. Жол құрылысы және оны пайдалану, тоңазытқыш көлік. Жол құрылысы және оны пайдалану: әдістемелік нұсқаулар 5В090100 "Көлікті пайдалану және жүк қозғалысы мен тасымалдауды ұйымдастыру" пәндері бойынша курстық жұмысқа арналған/ А. Д. Касымжанова, Ж. А. Конирова, С. Ж. Косбармаков; Қазақстан Республикасы білім және ғылым министрлігі, Қарағанды мемлекеттік техникалық университеті, "Өнеркәсіптік көлік" кафедрасы. - 2016</t>
  </si>
  <si>
    <t>Касымов У.Т.</t>
  </si>
  <si>
    <t>Проектирование ракет сверхлегкого класса</t>
  </si>
  <si>
    <t>Аса жеңіл ұшатын аппараттарды жобалау негіздері</t>
  </si>
  <si>
    <t>Касымов У.Т. Ибилдаев Б.К. Калиев Е.Б. Ергалиев Д.С. Тулегулов А.Д.</t>
  </si>
  <si>
    <t>Основы технологии ракетно-космического машиностроение</t>
  </si>
  <si>
    <t>Касымов У.Т. Отегали С.М., Саханов К.Ж., Касабеков М.И., Калиев А., Кабиден А.</t>
  </si>
  <si>
    <t>Проектирование транспортного средства вертикального взлета и посадки</t>
  </si>
  <si>
    <t>Касымов У.Т. Сексенбаева Р.Б.</t>
  </si>
  <si>
    <t>Аэроғарыштық машина жасау негіздері</t>
  </si>
  <si>
    <t>Касымов У.Т., Касабеков М.И., Пазылбек С.А., Рамазанова Ж.А.</t>
  </si>
  <si>
    <t>Касымов Умурзак Тажигалиевич</t>
  </si>
  <si>
    <t>Аса жеңілұшатынаппараттардыжобалаунегіздері</t>
  </si>
  <si>
    <t>Касымова М.К.</t>
  </si>
  <si>
    <t>Биохимия: учебное пособие для студ. спец. 5В072700- Технология продовольственных продуктов</t>
  </si>
  <si>
    <t>Кванттық физика бөлімі бойынша "Фотоэлемент сипаттамаларын зерттеу" тақырыбындағы №4.8 зертханалық жұмыска арналған әдістемелік нұсқаулар: студенттерге арналған/ А. С. Кусенова [и др.]; Қазақстан Республикасы білім және ғылым министрлігі, Қарағанды мемлекеттік техникалық университеті. - 2015</t>
  </si>
  <si>
    <t>Квашин А.А.</t>
  </si>
  <si>
    <t>Экологическое право в РК</t>
  </si>
  <si>
    <t>Квон Св.С. Исследование процесса формирования пористой структуры при производстве железорудных окатышей и ее влияние на качество продукции: монография предназначена для студентов, магистрантов и докторантов по специальности "Металлургия"/ Св. С. Квон, Т. С. Филиппова; М-во образования и науки РК, Карагандинский государственный технический университет, Кафедра "Нанотехнологии и металлургия". - 2015</t>
  </si>
  <si>
    <t>Квон Св.С. Металловедение и термообработка: учебное пособие для студентов металлургических специальностей/ Св. С. Квон, Е. И. Малашкевичуте; М-во образования и науки РК, Карагандинский государственный технический университет, Кафедра "Нанотехнологии и металлургия". - 2014</t>
  </si>
  <si>
    <t>Квон Св.С. Теоретические основы геммологической экспертизы: Монография/ Св. С. Квон, Т. С. Филиппова; М-во образования и науки РК, Карагандинский государственный технический университет, Кафедра "Нанотехнологии и металлургия". - 2015</t>
  </si>
  <si>
    <t>Кемел М.</t>
  </si>
  <si>
    <t>Қазақстанның ауыл шаруашылығы: даму хронологиясы, қазіргі жағдай</t>
  </si>
  <si>
    <t>Кендір О.Қ. Анонс</t>
  </si>
  <si>
    <t>Бейнелеу өнері арқылы оқушыларға эстетикалық тәрбие беру</t>
  </si>
  <si>
    <t>Кенжалиев Досым Исатаевич, Мухамедрахимова Галия Исатаевна, Кенжебеков Бораш Тлеубергиевич.</t>
  </si>
  <si>
    <t>Методологические предпосылки предметной интеграции и экологизации в процессе обучения физики, астрономии (на русском языке)</t>
  </si>
  <si>
    <t>01.04.19- 01.05.19</t>
  </si>
  <si>
    <t>Кенжалиев Досым Исатаевич, Мухамедрахимова Галия Исатаевна.</t>
  </si>
  <si>
    <t>Астрономия (на казахском языке)</t>
  </si>
  <si>
    <t>Кенжалиева Г.Д.</t>
  </si>
  <si>
    <t>Таныс алу және теріні ұжымдық пен жеке қорғаныш құралдары-5В073100</t>
  </si>
  <si>
    <t>Кенжалиева Г.Д. Нестеренко Н.Г. Керімбекова З.М. Рахманбердиева Ж.Н.</t>
  </si>
  <si>
    <t>Оқу құралы «Токсикология негіздері», 5В073100-Қоршаған ортаны қорғау және өмір тіршілік қауіпсіздігі</t>
  </si>
  <si>
    <t>Кенжалин К. Анонс</t>
  </si>
  <si>
    <t>100 идиом турецкого языка</t>
  </si>
  <si>
    <t>Университет иностранных языков и деловой карьеры</t>
  </si>
  <si>
    <t>Кенжебай М.Ш</t>
  </si>
  <si>
    <t>Ауыл шаруашылығы кешендегіш логистикасы</t>
  </si>
  <si>
    <t>Кенжебай Р.Н.</t>
  </si>
  <si>
    <t>Оқу құралы «Тұрақты дамудың ғаламдық және өзекті мәселелері», 6М060900-География</t>
  </si>
  <si>
    <t>Кенжебеков Б.А.</t>
  </si>
  <si>
    <t>Проекции с числовыми отметками. Перспективные проекции. Учебное пособие с инд. ©</t>
  </si>
  <si>
    <t>Әдістемелік нұскау «Перпендикуляр жазықтарға тік бұрыштап проекциялау»</t>
  </si>
  <si>
    <t>Әдістемелік нұскау «Сызбаларды орындау ережелері»</t>
  </si>
  <si>
    <t>Кенжебекова А.К., Канагатова Ж.Ж., Алимбекова Ж.С.</t>
  </si>
  <si>
    <t>«Организационно-методические основы государственного экологического контроля в Республике Казахстан»</t>
  </si>
  <si>
    <t>«Организационно-методические основы государственного экологического контроля в Республике Казахстан».</t>
  </si>
  <si>
    <t>Кенжеболатова М.Ш. Фирманың экономикалық қауіпсіздігі: оқу құралы магистранттарға арналған/ М. Ш. Кенжеболатова, А. К. Уразбеков; Қазақстан Республикасы білім және ғылым министрлігі, Қарағанды мемлекеттік техникалық университеті, "Кәсіпорын экономикасы" кафедрасы. - 2016</t>
  </si>
  <si>
    <t>Кенжегалиева З. Ж. Анонс</t>
  </si>
  <si>
    <t>Финансовый анализ коммерческих банков</t>
  </si>
  <si>
    <t>Кенжеғұлова С.О., Латышев Н.Н.</t>
  </si>
  <si>
    <t>5В080800 - Топырақтану және агрохимия, 5В080100 - Агрономия, 5В090300 - Жерге орналастыру, 5В090700 - Кадастр мамандықтары бойынша оқитын студенттерге арналған «Топырақтану» пәнінен оқу тәжірибесінің бағдарламасы</t>
  </si>
  <si>
    <t>Кенжекеева А.Р. Біртұтас көлік жүйесі пәні бойынша практикалық сабақтар, СОӨЖ және СӨЖ арналған әдістемелік нұсқаулар: студенттерге арналған/ А. Р. Кенжекеева, А. К. Келисбеков; Қазақстан Республикасы білім және ғылым министрлігі, Қарағанды мемлекеттік техникалық университеті, "Өнеркәсіптік көлік" кафедрасы. - 2016</t>
  </si>
  <si>
    <t>Кенжекеева А.Р. Темір жол көлігінде тиеу түсіру жұмыстарының технологиялық процесі пәнінен тәжірибелік жұмыстар, ОСӨЖ, СӨЖ орындауға арналған әдістемелік нұсқаулар: студенттерге арналған/ А. Р. Кенжекеева, С. Ж. Қосбармақов; Қазақстан Республикасы білім және ғылым министрлігі, Қарағанды мемлекеттік техникалық университеті, "Өнеркәсіптік көлік" кафедрасы. - 2016</t>
  </si>
  <si>
    <t>Кенжетаев Д. Т.</t>
  </si>
  <si>
    <t>Дін және мәдениет: діни танымның онтологиялық сипаты</t>
  </si>
  <si>
    <t>Кентбаева Б.А</t>
  </si>
  <si>
    <t>«Биометрия»</t>
  </si>
  <si>
    <t>Керимбай Н.Н.</t>
  </si>
  <si>
    <t>Жерді ара қашықтықтан зерделеу және Геоақпаратттық технологиялар</t>
  </si>
  <si>
    <t>Керимбекова Ж.Ө</t>
  </si>
  <si>
    <t>Мүмкіндігі шектеулі балаларға математиканы оқытудың әдістемесі (5В010500)</t>
  </si>
  <si>
    <t>Керимбекова Ж.У. Джексенбаева К.О Досжанова Ж.Т.</t>
  </si>
  <si>
    <t>«Оториноларингология» 5В010500 – Дефектология Оқу құралы</t>
  </si>
  <si>
    <t>Невропатология 5В010500 – Дефектология Оқу құралы</t>
  </si>
  <si>
    <t>Керімбек Ғалымжан Есқараұлы</t>
  </si>
  <si>
    <t>«Салық және салық салудың қазақша-орысша-ағылшынша сөздігі»</t>
  </si>
  <si>
    <t>июль</t>
  </si>
  <si>
    <t>«Шаруашылық субъектілерінің қаржылық тәуекелдері»</t>
  </si>
  <si>
    <t>август</t>
  </si>
  <si>
    <t>Керімкұлов С.Е</t>
  </si>
  <si>
    <t>Оқу құралы- AnyLogic ортасында экономиканың агент-бағдарлы модельдері. Магистратура</t>
  </si>
  <si>
    <t>Кәріпбаев С.Ж., Землянский А.Г. Анонс</t>
  </si>
  <si>
    <t>Ұшу аппараттарымен авиациялық қозғалтқыштарды техникалық пайдалану</t>
  </si>
  <si>
    <t>Азаматтық авиация академиясы</t>
  </si>
  <si>
    <t>Кәсіби бағдар беру бойынша анықтамалық-терминологиялық сөздік: оқу құралы 5B012000 Кәсіптік оқыту бакалаврларына, 5M012000 Кәсіптік оқыту магистрантлары мамандарын арналған/ Г. Е. Самашова [и др.]; Қазақстан Республикасы білім және ғылым министрлігі, Қарағанды мемлекеттік техникалық университеті, "Кәсіби оқыту" кафедрасы. - 2015</t>
  </si>
  <si>
    <t>Кәсіби бағдар берудің теориясы және әдістемесі: оқу құралы студенттеріне, магистранттарына мамандарға арналған/ Г. Е. Самашова [и др.]; Қазақстан Республикасы білім және ғылым министрлігі, Қарағанды мемлекеттік техникалық университеті, "Кәсіби оқыту" кафедрасы. - 2015</t>
  </si>
  <si>
    <t>Кәсіби педагогикадағы ғылыми зерттеу негіздері пәні бойынша зертханалық жұмыстарды орындауға арналған әдістемелік нұсқаулар: 5В012000 "Кәсіптік оқыту" мамандығының студенттеріне арналған/ Г. Е. Самашова [и др.]; Қазақстан Республикасы білім және ғылым министрлігі, Қарағанды мемлекеттік техникалық университеті, "Кәсіби оқыту" кафедрасы. - 2014</t>
  </si>
  <si>
    <t>Кәсіптік білім берудегі ғылыми зерттеу негіздері: оқу құралы "Кәсіптік оқыту" мамандығының студенттеріне, магистранттарға арналған/ Г. Е. Самашова [и др.]; Қазақстан Республикасы білім және ғылым министрлігі, Қарағанды мемлекеттік техникалық университеті, Кафедра ПО. - 2014</t>
  </si>
  <si>
    <t>Кәсіптік білім берудегі ғылыми зерттеу негіздері: оқу құралы 5B012000 Кәсіптік оқыту мамандығының студенттеріне, магистранттарына арналған/ Г. Е. Самашова [и др.]; Қазақстан Республикасы білім және ғылым министрлігі, Қарағанды мемлекеттік техникалық университеті, "Кәсіби оқыту" кафедрасы. - 2015</t>
  </si>
  <si>
    <t>Кәсіптік оқыту әдістемесі: оқу құралы студенттерге арналған/ М. С. Нұрмағанбетова [и др.]; Қазақстан Республикасы білім және ғылым министрлігі, Қарағанды мемлекеттік техникалық университеті, "Кәсіби оқыту" кафедрасы. - 2015</t>
  </si>
  <si>
    <t>Кибраева, З.Ю.</t>
  </si>
  <si>
    <t>"Невропатология негіздері" курсы бойынша іс-тәжірибелік сабақтарына әдістемелік нұсқаулар</t>
  </si>
  <si>
    <t>69б.</t>
  </si>
  <si>
    <t>Кикнадзе Р.К. Жол - құрылыс жұмыс сапасын бақылау: әдістемелік нұсқаулар 5В072900 - "Құрылыс", 5В074500 - "Көлік құрылысы" мамандықтарының студенттеріне арналған/ Р. К. Кикнадзе, Д. Г. Бакирова, С. Ж. Тунгышбаева; Қазақстан Республикасы білім және ғылым министрлігі, Қарағанды мемлекеттік техникалық университеті, "Құрылыс материалдары және технология" кафедрасы. - 2016</t>
  </si>
  <si>
    <t>Килыбаева Г.К.</t>
  </si>
  <si>
    <t>Мектепке дейінгі мекемелерде дидактикалық ойындарды қолдану</t>
  </si>
  <si>
    <t>5В010100 Дошкольное обучение и воспитание</t>
  </si>
  <si>
    <t>Килыбаева П.К.</t>
  </si>
  <si>
    <t>Халықаралық аймақтық ұйымдар</t>
  </si>
  <si>
    <t>Ким И.С. Рахманкулова Ж. Джанпаизова В.М.</t>
  </si>
  <si>
    <t>«Конструирование изделий детского ассортимента» 5В072600 «Технология и конструирование изделий легкой промышленности» Учебное пособие</t>
  </si>
  <si>
    <t>Ким И.С. Джанпаизова В.М. Махмудова М.А. Койланова А.А.</t>
  </si>
  <si>
    <t>Учебное пособие «Художественно-графическая композиция», 5В072600-Жеңіл өнеркәсіп бұйымдарының технологиясы және конструкциялануы</t>
  </si>
  <si>
    <t>Ким И.С. Койланова А.А.</t>
  </si>
  <si>
    <t>Конспекты лекции по дисциплине «Конструирование изделий легкой промышленности», 5В072600-Жеңіл өнеркәсіп бұйымдарының технологиясы және конструкциялануы</t>
  </si>
  <si>
    <t>Ким И.С., Рахманкулова Ж.А. Анонс</t>
  </si>
  <si>
    <t>Методические указания к практическим занятиям по дисциплине Основы конструктирования одежды</t>
  </si>
  <si>
    <t>Ким Э.П.</t>
  </si>
  <si>
    <t>Проблемы борьбы с наркотизмом: учебное пособие для студ. спец. 5В030100- Юриспруденция</t>
  </si>
  <si>
    <t>Кинашева Ж.Б., Ахметова Л.М.</t>
  </si>
  <si>
    <t>Учебно–методическое пособие</t>
  </si>
  <si>
    <t>Все экономические</t>
  </si>
  <si>
    <t>Кипнис Л.С. Құю цехтарының жабдықтары пәні бойынша зертханалық практикум: оқу құралы 5В070900 Металлургия мамандықтары студентеріне арналған/ Л. С. Кипнис, Ж. Ө. Буканов; Қазақстан Республикасы білім және ғылым министрлігі, Қарағанды мемлекеттік техникалық университеті, "Нанотехнологиялар және металлургия" кафедрасы. - 2015</t>
  </si>
  <si>
    <t>Киргизбаева К.Ж.</t>
  </si>
  <si>
    <t>«Өлшеу нәтижелерін статистикалық өндеу»</t>
  </si>
  <si>
    <t>Наполнители для композиционных материалов</t>
  </si>
  <si>
    <t>Киргизбаева К.Ж., Турысбекова А.М., Ахмедьянов А.У.</t>
  </si>
  <si>
    <t>«Metrology»</t>
  </si>
  <si>
    <t>КиргизбаеваК.Ж.</t>
  </si>
  <si>
    <t>Сынау және калибрлеу зертханаларын аккредиттеу</t>
  </si>
  <si>
    <t>Кирилин В.М.</t>
  </si>
  <si>
    <t>Расчет оболочек, балок на упругом основании и свай методом перемещений</t>
  </si>
  <si>
    <t>Киркимбаева Ж.С.</t>
  </si>
  <si>
    <t>Практикум по ветеринарной микробиологии вирусологии</t>
  </si>
  <si>
    <t>Кисикова Н.М.</t>
  </si>
  <si>
    <t>Жүйелік талдау модельдері мен әдістері</t>
  </si>
  <si>
    <t>Китапбаева А.А.</t>
  </si>
  <si>
    <t>Дендрология</t>
  </si>
  <si>
    <t>Китапбаева А.А. Кабатаева Ж.К. Жанасбаева А.С.</t>
  </si>
  <si>
    <t>Биологиялық пәндерде пайдаланылатын ағылшынша-орысша-қазақша түсіндірме сөздігі</t>
  </si>
  <si>
    <t>5В011300, 5В060700-Биология</t>
  </si>
  <si>
    <t>Китапбаева А.А. Комекова Г.К.</t>
  </si>
  <si>
    <t>Рациональное использование природных ресурсов</t>
  </si>
  <si>
    <t>Қоршаған ортаның биомониторингі</t>
  </si>
  <si>
    <t>Клюева Е.Г. Бағдарламалық қамтамасыз етуді жасауды басқару: Оқу құралы ЖОО студенттеріне арналған/ Е. Г. Клюева, З. Б. Сайманова; Қазақстан Республикасы білім және ғылым министрлігі, Қарағанды мемлекеттік техникалық университеті, "Ақпараттық жүйелер" кафедрасы. - 2015</t>
  </si>
  <si>
    <t>Клюева Е.Г. Базы данных в информационных системах: учебное пособие для студентов 5B070300 Информационные системы/ Е. Г. Клюева, О. В. Мартыненко; М-во образования и науки РК, Карагандинский государственный технический университет, Кафедра "Информационные технологии и безопасность". - 2015</t>
  </si>
  <si>
    <t>Клюева Е.Г. Деректер қорларын жобалау және қосымшаларын жасау: оқу құралы 5B0703000 Ақпараттық жүйелер және 5В012000 Кәсіптік оқыту мамандықтын студенттеріне арналған/ Е. Г. Клюева, А. Ж. Амиров, Э. К. Сейпишева; Қазақстан Республикасы білім және ғылым министрлігі, Қарағанды мемлекеттік техникалық университеті, "Ақпараттық жүйелер" кафедрасы. - 2015</t>
  </si>
  <si>
    <t>Ковальская С.И.</t>
  </si>
  <si>
    <t>Зарубежная историография истории Казахстана</t>
  </si>
  <si>
    <t>Кожаева С.К.</t>
  </si>
  <si>
    <t>Студенттердің экологиялық мәдениетін қалыптастырудың педагогикалық-әлеуметтік негіздері</t>
  </si>
  <si>
    <t>ЖОО студенттердің экологиялық санасын жаңғырту</t>
  </si>
  <si>
    <t>Кожаева С.К. Байсалова Г.Ж. Еркасов Р.Ш. Жумабаева Г.К. Утжанова Ш.К.</t>
  </si>
  <si>
    <t>Органикалық химияны оқытудың әдістемелік аспектілері</t>
  </si>
  <si>
    <t>Октябрь, 2019 года</t>
  </si>
  <si>
    <t>Рус.яз</t>
  </si>
  <si>
    <t>Кожатаев С.К.</t>
  </si>
  <si>
    <t>ПТУ в автомобильном хозяйстве</t>
  </si>
  <si>
    <t>Кожахмет М.С., Толеубаева Ш.Б.</t>
  </si>
  <si>
    <t>Құрылыстағы сметалық бағдарламалар</t>
  </si>
  <si>
    <t>Кожахметова Г.А.</t>
  </si>
  <si>
    <t>Конкурентоспособность на рынке труда</t>
  </si>
  <si>
    <t>Кожахметова Гульнар Алтаевна, Шоқан Роза</t>
  </si>
  <si>
    <t>Сапа және бәсеке қабілеттілік</t>
  </si>
  <si>
    <t>Оқу құралы. Практикум.</t>
  </si>
  <si>
    <t>Кожухова М.М. Основы права: учебное пособие для студентов/ М. М. Кожухова, Ж. Т. Мусаева, М. А. Сейдинова; Карагандинский государственный технический университет, Кафедра "Социально-гуманитарные дисциплины". - 2015</t>
  </si>
  <si>
    <t>Кожуховский А.В.</t>
  </si>
  <si>
    <t>«Ушу для студентов 1 курс»</t>
  </si>
  <si>
    <t>5В010800 ФКиС</t>
  </si>
  <si>
    <t>Козыбаев Е.Ш.</t>
  </si>
  <si>
    <t>Компетентностный подход к построению национальной системы квалификаций: возможности и ограничения: Монография</t>
  </si>
  <si>
    <t>Козыкан Сабира</t>
  </si>
  <si>
    <t>Сүт жэне сүт өнімдерін технологиясы</t>
  </si>
  <si>
    <t>Койшинова Г.К.</t>
  </si>
  <si>
    <t>Туристік бизнесті жоспарлау</t>
  </si>
  <si>
    <t>Кокаев У.Ш., Каражанов А.А., Алипбаев Ж.Р.</t>
  </si>
  <si>
    <t>«Автомобиль көлігіне техникалық қызмет көрсету және жөндеу»</t>
  </si>
  <si>
    <t>Оқу құралы, 15 б.т.</t>
  </si>
  <si>
    <t>Кокенова Г.Т. Электр тізбектерінің теориясы : Оқулық / Г.Т. Кокенова, У.С. Кубаева. - Алматы : Дәуiр, 2013. - 296 б. Экземпляры: всего:31 - 1(2), 3(29)</t>
  </si>
  <si>
    <t>Кокенова Г.Т. Анонс</t>
  </si>
  <si>
    <t>Электр тізбектерінің теориясы</t>
  </si>
  <si>
    <t>Қазтұтыну одағы Қарағанды экономикалық университеті</t>
  </si>
  <si>
    <t>Коллектив авторов (Смағамбет Б.Ж. и другие)</t>
  </si>
  <si>
    <t>Коллектив авторов под ред. Макыш С.Б.</t>
  </si>
  <si>
    <t>«Основы предпринимательства» для студентов неэкономических специальностей</t>
  </si>
  <si>
    <t>Коллектив авторов под ред. Сембиевой Л.М.</t>
  </si>
  <si>
    <t>Практикум по финансам</t>
  </si>
  <si>
    <t>Коллектив авторов: Под общ. ред. Е.А. Журавлевой</t>
  </si>
  <si>
    <t>Язык СМИ: авторы и направления исследования</t>
  </si>
  <si>
    <t>Коллективная монография под редакцией Рыспековой Мадины Оразовны и Бержановой Айгуль Мухамбетовны</t>
  </si>
  <si>
    <t>Развитие человеческого капитала в современных условиях интеграционных процессов</t>
  </si>
  <si>
    <t>Колотаева Л.П.</t>
  </si>
  <si>
    <t>Экономика промышленности: учебное пособие</t>
  </si>
  <si>
    <t>Компьютерлік ақпаратты қорғау әдістері және құралдары: оқу құралы студенттерғе арналған 5B100200, 5B070400, 5B060200/ М. М. Көккөз [и др.]; Қазақстан Республикасы білім және ғылым министрлігі, Қарағанды мемлекеттік техникалық университеті, "Ақпараттық технологиялар және қауіпсіздік" кафедрасы. - 2015</t>
  </si>
  <si>
    <t>Компьютерлік графика негіздері: оқу құралы техникалық жоғары оқу орындарының мемлекеттік тілде оқитын күндізгі және сырттай оқу бөлімдеріне арналған/ С.Р Жақсыбаева [и др.]; Қазақстан Республикасы білім беру министрлігі, Қарағанды мемлекеттік техникалық университеті, Кафедра ИТБ. - 2014</t>
  </si>
  <si>
    <t>Конакбаев А.Г. Банковский менеджмент.Банковский маркетинг : Учебное пособие / А. Г. Конакбаев. - [б. м.] : ТОО Сфера, 2009. - 252 с. Экземпляры: всего:8 - 1(3), 3(5)</t>
  </si>
  <si>
    <t>Конакбаев А.Г. Стратегический банковский менеджмент : Учебное пособие / А.Г.Конакбаев. - [б. м.] : ТОО Сфера, 2009. - 174 с. Экземпляры: всего:11 - 1(3), 3(8)</t>
  </si>
  <si>
    <t>Конарбаева Ж.Б., Рывкина Н.В.</t>
  </si>
  <si>
    <t>«Сыртқы қоршау құрылымдарының жылутехникалық есебі». Құрылыс жылу физикасынан курстық жұмысқа арналған әдістемелік нұсқаулық</t>
  </si>
  <si>
    <t>Конарбаева З.К., Айткулова Р.Э. Сапарбекова А.А.</t>
  </si>
  <si>
    <t>«Пищевая биотехнология» 5В070100 – Биотехнология</t>
  </si>
  <si>
    <t>Конбаева К.Т.</t>
  </si>
  <si>
    <t>КондыбаеваА.Т.</t>
  </si>
  <si>
    <t>Особенности перевода романа Теодора Драйзера «Американская трагедия» с английского на русский и казахский языки</t>
  </si>
  <si>
    <t>Конструкционные материалы и термическая обработка. Лабораторный практикум: учебное пособие для студентов/ О. А. Шарая [и др.]; М-во образования и науки РК, Карагандинский государственный технический университет, Кафедра "Нанотехнологии и металлургия". - 2015</t>
  </si>
  <si>
    <t>Конысбекова Г.К., Омирова Н.И.</t>
  </si>
  <si>
    <t>"Измерительные приборы давления, расхода, температуры" методические указания к лабораторным и практическим занятиям по дисциплине "Теплотехнические измерения и контроль"</t>
  </si>
  <si>
    <t>"Қысым, ағым, температура өлшеу аспаптары" "Жылутехникалық өлшеулер және бақылау" пәнінің зертханалық және тәжірибелік жұмыстардың әдістемелік нұсқауы</t>
  </si>
  <si>
    <t>Копжасарова А.Ж.</t>
  </si>
  <si>
    <t>Сбор и подготовка скважинной продукции</t>
  </si>
  <si>
    <t>Копишев Э.Е.</t>
  </si>
  <si>
    <t>Физика-химиялық информатика жаңа ғылыми бағыт ретінде</t>
  </si>
  <si>
    <t>Полиэлектролиттi жуйелер нанохимиясы жане жасанды нейронды желiлер</t>
  </si>
  <si>
    <t>Январь, 2019 г.</t>
  </si>
  <si>
    <t>Косбармаков С.Ж. Автоматика, телемеханика и связь: учебное пособие для студентов всех форм обучения по специальности 5В090100 "Организация перевозок, движения и эксплуатация транспорта"/ С. Ж. Косбармаков, О. Т. Балабаев, Д. В. Бескоровайный; М-во образования и науки РК, Карагандинский государственный технический университет. Кафедра "Промышленный транспорт". - 2014</t>
  </si>
  <si>
    <t>Костяная Ю. С.</t>
  </si>
  <si>
    <t>Учебно-методическое пособие по дисциплине Международное гуманитарное право</t>
  </si>
  <si>
    <t>Кошебаева Г.К. Микроэкономика: оқу құралы студенттерғе арналған/ Г. К. Кошебаева; Қазақстан Республикасы білім және ғылым министрлігі, Қарағанды мемлекеттік техникалық университеті, "Кәсіпорын экономикасы" кафедрасы . - 2015</t>
  </si>
  <si>
    <t>Кошебаева Г.К. Микроэкономика: учебное пособие для студентов специальностей 5B050600. 5B050700, 5B050800, 5B051000, 5B051100/ Г. К. Кошебаева; М-во образования и науки РК, Карагандинский государственный технический университет, Кафедра "Менеджмент предприятия". - 2015</t>
  </si>
  <si>
    <t>Кошимбаев Ш.К. Баяндина Г.С. Жирнова О.В.</t>
  </si>
  <si>
    <t>Автоматизация типовых и технологических процессов и производств</t>
  </si>
  <si>
    <t>5В070200-автоматизация и управления</t>
  </si>
  <si>
    <t>Кошкарова Б.С. Ахметкалиева Р.Д.</t>
  </si>
  <si>
    <t>Кошкарова Б.С., Ахметкалиева Р.Д.</t>
  </si>
  <si>
    <t>Кошман Т.В.</t>
  </si>
  <si>
    <t>Музейное дело и охрана памятников</t>
  </si>
  <si>
    <t>2019 г. сентябрь</t>
  </si>
  <si>
    <t>Кошман Татьяна Василевна</t>
  </si>
  <si>
    <t>Методика преподавание истории</t>
  </si>
  <si>
    <t>Кошубаева Ж.С.</t>
  </si>
  <si>
    <t>«Өңдеу өндірісінің арнайы технологиясы» пәнінен курстық жұмысты орындауға арналған әдістемелік нұсқау</t>
  </si>
  <si>
    <t>«Ұн технологиясы» пәнінен курстық жұмысты орындауға арналған әдістемелік нұсқау</t>
  </si>
  <si>
    <t>Көбжасарова З.И.</t>
  </si>
  <si>
    <t>Майлар химиясы мен физикасы: оқу құралы</t>
  </si>
  <si>
    <t>Көлік құралдарының қауіпсіздігі және сенімділігі пәні бойынша зертханалық жұмыстарға арналған: әдістемелік нұсқаулар 5B090100-"Көлікті пайдалану және жүк қозғаласы мен тасымалдауды ұйымдастыру" мамандығының студенттері ішін/ Т. С. Ынтықов [и др.]; Қазақстан Республикасы білім және ғылым министрлігі, Қарағанды мемлекеттік техникалық университеті, "Көлік техникасы және логистикалық жүйелер" кафедрасы. - 2016</t>
  </si>
  <si>
    <t>Көлік құрылысындағы қолданбалы бағдарламалар пәні бойынша зертханалық жұмыстарды орындауға арналған: әдістемелік нұсқаулар 5B074500 - Көлік құрылысы мамандықтарының студенттері үшін арналған/ Д. Г. Бакирова [и др.]; Қазақстан Республикасы білім және ғылым министрлігі, Қарағанды мемлекеттік техникалық университеті, "Құрылыс материалдары және технология" кафедрасы. - 2016</t>
  </si>
  <si>
    <t>Көлік техникасының энергетикалық қондырғылары: оқу құралы 5В071300 "Көлік, көлік техникасы мен технологиялары" мамандығының студенттеріне арналған/ С. Ж. Кабикенов [и др.].; Қазақстан Республикасы білім және ғылым министрлігі, Қарағанды мемлекеттік техникалық университеті, Кафедра ТТЛС. - 2014</t>
  </si>
  <si>
    <t>Көлік. Транспорт и транспортная техника</t>
  </si>
  <si>
    <t>3184+ Есжанов, Г.С. Көлік техникасының сенімділігі. Оқу-әдістемелік кешен. Көкшетау. Басылым: Ш. Уалиханов атындағы КМУ, 2015-125 бет 8,72 МБ</t>
  </si>
  <si>
    <t>Көліктегі ғимараттар "Көліктерге арналған ғимараттар" пәндері бойынша курстық жұмыстарды орындауға арналған: әдістемелік нұсқаулар 5B072900 "Құрылыс", 5B074500 "Көлік құрылысы" мамандыктарының студенттеріне үшін арналған/ А. А. Жакулина [и др.]; Қазақстан Республикасы білім және ғылым министрлігі, Қарағанды мемлекеттік техникалық университеті, "Құрылыс материалдары және технология" кафедрасы. - 2016</t>
  </si>
  <si>
    <t>Көліктегі қозғалыс кауіпсіздігін қамтамасыз ету пәні бойынша тәжірибелік сабақтарға арналған: әдістемелік нұсқаулар 5B071300 "Көлік, көлік техникасы және технологиялары", 5B090100 "Көлікті пайдалану және жүк қозғалысы мен тасымалдауды ұйымдастыру" мамандықтарының студенттері үшін арналған/ А. Т. Жумабеков [и др.]; Қазақстан Республикасы білім және ғылым министрлігі, Қарағанды мемлекеттік техникалық университеті, "Көлік техникасы және логистикалық жүйелер" кафедрасы. - 2016</t>
  </si>
  <si>
    <t>Көліктік технологиясы кешенінің экономикасы және ұйымдастырылуы: оқу құралы/ Қ. А. Есимсеитова [и др.]; Қазақстан Республикасы білім және ғылым министрлігі, Қарағанды мемлекеттік техникалық университеті, "Көлік техникасы және логистикалық жүйелер" кафедрасы. - 2015</t>
  </si>
  <si>
    <t>Көліктік-экспедициялық қызмет көрсету негіздері және көлік логистикасы: оқу құралы логистиканың негізгі ұғымдары, логистиканың зерттеу объектері, логистиялық ақпараттық жүйенің есеп және мақсаттары/ К. А. Есимсеитова [и др.]; Қазақстан Республикасы білім және ғылым министрлігі, Қарағанды мемлекеттік техникалық университеті, "Көлік техникасы және логистикалық жүйелер" кафедрасы. - 2015</t>
  </si>
  <si>
    <t>Көмеков Б. Е. Ильясова З. С.</t>
  </si>
  <si>
    <t>ІХ-ХІІІ ғғ. Араб географиялық әдебиеті (деректанулық және тарихнамалық талдау). (қазақ тілінде)</t>
  </si>
  <si>
    <t>Март 2019 г.</t>
  </si>
  <si>
    <t>Йақұттың «Му‘джам әл-булдан» (ХІІІ ғ.) жағрафиялық жинағы – Қазақстанның ортағасырлық тарихының дерегі (ағылшын тілінде).</t>
  </si>
  <si>
    <t>Көмеков С.Е., Жумабекова Н.Н., Саитова Н.К.</t>
  </si>
  <si>
    <t>Нанотехнологияның физикалық негіздері</t>
  </si>
  <si>
    <t>5В072300- Техническая физика; 6М072300- Техническая физика; 6D072300- Техническая физика; 6D074000-Наноматериалы и нанотехнологии, 5В071000 - Материаловедение и технология новых материалов, 6D071000 - Материаловедение и технология новых материалов</t>
  </si>
  <si>
    <t>Көпжасарова З.И.</t>
  </si>
  <si>
    <t>Азық-түлік қауіпсіздігі: Азық-түлік өндірісінің технологиясы және Өңдеу өндірістерінің технологиясы маманд. студ. үшін ұсынылған оқу құралы</t>
  </si>
  <si>
    <t>Көреген Д.А.</t>
  </si>
  <si>
    <t>Оқу құралы «Алтын ұя атты фольклорлық ансамбльдерге арналған партитуралар жинағы», 5В090600-мәдени тынығу жұмысы, 5В040200-Аспаптық орындаушы</t>
  </si>
  <si>
    <t>Көшенова Ғ.И., Б.Мұратбекқызы</t>
  </si>
  <si>
    <t>Қазақ халқының әлеуметтік құрылымы</t>
  </si>
  <si>
    <t>Кристаллография и дефекты кристаллического строения: учебник для студентов и магистрантов специальностей Машиностроение, Материаловедение, Металлургия/ В. В. Егоров [и др.]; М-во образования и науки РК, Карагандинский государственный технический университет. - 2015</t>
  </si>
  <si>
    <t>Крупник Л.А., Столповских И.Н., Елемесов К.К.</t>
  </si>
  <si>
    <t>Магистерский проект</t>
  </si>
  <si>
    <t>6М0712</t>
  </si>
  <si>
    <t>Крылова О.В.</t>
  </si>
  <si>
    <t>Основы режиссуры и мастерства актера: учебное пособие для студ. вузов спец. 5В040900- Хореография</t>
  </si>
  <si>
    <t>Крэйн, Кеннет С..Заманауи Физика: оқулық/ К. С. Крэйн ; Қазақстан Республикасы білім және ғылым министрлігі. -Алматы: Дәуір. -2014 2-бөлім: оқулық колледж және университет студенттеріне арналған/ Қарағанды мемлекеттік техникалық университеті. "Физика" кафедрасы; ауд.: Н. А. Маженов, Ж. Т. Камбарова, О. Маженова. - 2014</t>
  </si>
  <si>
    <t>Ксанова Д.М.</t>
  </si>
  <si>
    <t>Лекционный курс по теор. фонетике для студентов 3-го курса</t>
  </si>
  <si>
    <t>Куандыков Т.А.</t>
  </si>
  <si>
    <t>Мұнайгаз кәсіпшілігінін жабдықтарын жөндеу технологиясы</t>
  </si>
  <si>
    <t>Куандыкова Б.Ш.</t>
  </si>
  <si>
    <t>Қаржылық есеп: Есеп және аудит маманд. студ. үшін оқу құралы</t>
  </si>
  <si>
    <t>Куандыкова Д.М.</t>
  </si>
  <si>
    <t>Учебное пособие по научному стилю для студ. казахского отделения техн. спец. 5В071200 - Машиностроение, В072400 - Технологические машины и оборудование</t>
  </si>
  <si>
    <t>Куанышбаева С.О.</t>
  </si>
  <si>
    <t>Предпринимательские сделки по законодательству Республики Казахстан : Монография</t>
  </si>
  <si>
    <t>Куанышбекова А.А. Картография: оқу құралы студенттерғе арналған/ А. А. Куанышбекова, О. В. Старостина; Қазақстан Республикасы білім және ғылым министрлігі, Қарағанды мемлекеттік техникалық университеті, "Маркшейдерлік іс және геодезия" кафедрасы. - 2015</t>
  </si>
  <si>
    <t>Куанышев Г.И.</t>
  </si>
  <si>
    <t>Методические указания к практическим занятиям</t>
  </si>
  <si>
    <t>Куатова А.С.</t>
  </si>
  <si>
    <t>«Общая и социальная психология» для социальных работников</t>
  </si>
  <si>
    <t>Куатова А.С. Урузбаева Г.Т.</t>
  </si>
  <si>
    <t>«Возрастная психология для социальных работников»</t>
  </si>
  <si>
    <t>Кубанский государственный аграрный университет. Развитие системы маркетинга в банковском секторе (казахстанский и российский опыт) : учебное пособие / Кубанский государственный аграрный университет ; Г.Н. Накипова, Н.Н. Тюпакова, Д.Я. Родин, Д.М. Накипова. - [б. м.] : Кубанский ГАУ, 2013. - 351 с. Экземпляры: всего:18 - 1(2), 3(16)</t>
  </si>
  <si>
    <t>Кубентаева С.Н. Уалханова А.Т. Жунусова Г.Т. Карменова М.А.</t>
  </si>
  <si>
    <t>Кудайбергенова Б.С., Кудайбергенова М.К. Анонс</t>
  </si>
  <si>
    <t>MAD CAD пакетін жоғары математика курсындапайдалану</t>
  </si>
  <si>
    <t>Паскаль программалау ортасы</t>
  </si>
  <si>
    <t>Кудайбергенова М.Р. /Kudaybergenova M.R.</t>
  </si>
  <si>
    <t>Methods of teaching of foreign languages specialty 5B011900 special. the study of the discipline for</t>
  </si>
  <si>
    <t>«Шет тілдерді оқыту әдістемесі» пәні 5В011900 маманд. пәнді оқу бойынша англ</t>
  </si>
  <si>
    <t>Кудайбергенова С.К., Кушербаев Б.П. Анонс</t>
  </si>
  <si>
    <t>Бюджеттік есеп және есептілік</t>
  </si>
  <si>
    <t>КарЭУ</t>
  </si>
  <si>
    <t>Кудубаева С.А. Анонс</t>
  </si>
  <si>
    <t>Математическое моделирование</t>
  </si>
  <si>
    <t>Ахмет Байтурсынов атындағы Қостанай мемлекеттік университеті</t>
  </si>
  <si>
    <t>Конспект лекции по дисциплине «Римское права», 5В030100-Құқықтану</t>
  </si>
  <si>
    <t>Куланова К.К. Боранбаева Д.Ж. Сержанская Е.Л.</t>
  </si>
  <si>
    <t>Баскетбол оқыту әдістемесі</t>
  </si>
  <si>
    <t>Куланова К.К. Уалиева А.К.</t>
  </si>
  <si>
    <t>Куликбаева Мира Жумагазиевна</t>
  </si>
  <si>
    <t>International Outer Space Law</t>
  </si>
  <si>
    <t>Academic methodological complex/Учебно-методический комплекс</t>
  </si>
  <si>
    <t>Кафедра «Международного права»</t>
  </si>
  <si>
    <t>Куликпаева М. Ж.</t>
  </si>
  <si>
    <t>Механизмы контроля системы ООН по защите прав человека</t>
  </si>
  <si>
    <t>Куликпаева М.Ж.</t>
  </si>
  <si>
    <t>Международное космическое право</t>
  </si>
  <si>
    <t>Кулмагамбетова Ж.</t>
  </si>
  <si>
    <t>Diplomatic and consular law</t>
  </si>
  <si>
    <t>Кулмаганбетова А.С.</t>
  </si>
  <si>
    <t>Бағалау қызметі негіздері</t>
  </si>
  <si>
    <t>Кулумбетова Л.Б. Казахстанский рынок жилья в условиях глобализации : Монография / Л.Б.Кулумбетова. - Караганда : КЭУК, 2007. - 241 с. Экземпляры: всего:9 - 1(3), 3(6)</t>
  </si>
  <si>
    <t>Кульдеева Г.И.</t>
  </si>
  <si>
    <t>Законодательная база переводческой деятельности: проблемы и пути решения</t>
  </si>
  <si>
    <t>Кульмаганбетова Д. Уразбекова М.</t>
  </si>
  <si>
    <t>Лингвострановедение Китая</t>
  </si>
  <si>
    <t>Кульниязова К.С. Оспанов С.С. Мырзашева А.С.</t>
  </si>
  <si>
    <t>Нечеткие системы управления</t>
  </si>
  <si>
    <t>Айқын емес басқару жүйелер</t>
  </si>
  <si>
    <t>«Мұнайгаз өндірістерінің машиналары мен жабдықтары» 5В072400- «Технологиялық машиналар мен жабдықтар» Оқулық</t>
  </si>
  <si>
    <t>Кунанбаева Г.К.</t>
  </si>
  <si>
    <t>Гражданское право (особая часть)</t>
  </si>
  <si>
    <t>Кунанбаева Г.К. Анонс</t>
  </si>
  <si>
    <t>Право интеллектуальной собственности</t>
  </si>
  <si>
    <t>Кунанбаева Г.К., Абилмажина А.М.</t>
  </si>
  <si>
    <t>Правовое регулирование банковской и страховой деятельности в РК(тезисы лекций, вопросы семинаров, тесты)</t>
  </si>
  <si>
    <t>Кунанбаева Д.А., Кунанбаева А.Ж.</t>
  </si>
  <si>
    <t>Ұйымдастырушылық мінез-құлық және көшбасшылық</t>
  </si>
  <si>
    <t>Кундакова А.Б. Анонс</t>
  </si>
  <si>
    <t>Әлеуметтік педагогика негіздері</t>
  </si>
  <si>
    <t>Кунхожаева Г.Н. Шалабаева Ж.С</t>
  </si>
  <si>
    <t>Административная ответственность.</t>
  </si>
  <si>
    <t>Куралбаева А.Ш.</t>
  </si>
  <si>
    <t>Учебное пособие по дисциплине "Моделирование и прогнозирование" для магистрантов спец. 6М050700 - "Менеджмент"</t>
  </si>
  <si>
    <t>Курбаналиев Л.Т</t>
  </si>
  <si>
    <t>«Сандық әдістер»</t>
  </si>
  <si>
    <t>Ассемблер тілінде бағдарламалау</t>
  </si>
  <si>
    <t>Жасанды интеллект жүйесі</t>
  </si>
  <si>
    <t>Курбанов С.</t>
  </si>
  <si>
    <t>Ветеринарное акушерство и гинекология : учебное пособие</t>
  </si>
  <si>
    <t>Эпизоотология и инфекционные болезни сельхоз животных: учебное пособие</t>
  </si>
  <si>
    <t>Курбанова А.С., Курбанова К.С.</t>
  </si>
  <si>
    <t>«Патология животных» 5В120100- Ветеринарная медицина</t>
  </si>
  <si>
    <t>Курбанова А.С.</t>
  </si>
  <si>
    <t>Внутренние болезни животных. Лабораторный практикум: методическое учебное пособие</t>
  </si>
  <si>
    <t>Курбанова М. Н.</t>
  </si>
  <si>
    <t>Дипломатическое и консульское право</t>
  </si>
  <si>
    <t>Курбанова М.Н.</t>
  </si>
  <si>
    <t>Оқу әдістемелік құралы - «Халықаралық құқытағы жауапкершілік құқығы»</t>
  </si>
  <si>
    <t>Курманбаев Сайпитин Кусметанович</t>
  </si>
  <si>
    <t>профессор кафедры агротехнологии</t>
  </si>
  <si>
    <t>Курманжанов А.Т.</t>
  </si>
  <si>
    <t>Жалпы физика курсы бойынша есептер жинағы</t>
  </si>
  <si>
    <t>Молекулалық физикадан шығарылған есептер жинағы</t>
  </si>
  <si>
    <t>Курманжанов Аскар Толеутаевич</t>
  </si>
  <si>
    <t>Молекулалық физикадан шығарылған таңдамалы есептер</t>
  </si>
  <si>
    <t>Есептер жинағы, учебник</t>
  </si>
  <si>
    <t>01.05.2019-30.06.2019</t>
  </si>
  <si>
    <t>Курманов Н.А.</t>
  </si>
  <si>
    <t>Теория государственного управления. Оқу құралы</t>
  </si>
  <si>
    <t>Курохтина И.А. Металлическая балочная клетка: учебное пособие для студентов/ И. А. Курохтина, Ю. Н. Пчельникова; М-во образования и науки РК, Карагандинский государственный технический университет, Кафедра "Строительные материалы и технология". - 2015</t>
  </si>
  <si>
    <t>Технология возведения зданий и сооружений из кирпича и камня</t>
  </si>
  <si>
    <t>Военная история Казахстана в годы Великой отечественной войны</t>
  </si>
  <si>
    <t>Февраль</t>
  </si>
  <si>
    <t>Кусаинов М.К., Толеубаева Ш.Б.</t>
  </si>
  <si>
    <t>Кірпіштен және тастан ғимараттар мен имараттарды тұрғызу технологиясы</t>
  </si>
  <si>
    <t>Кусаинова Л.К., Касым А.</t>
  </si>
  <si>
    <t>Elementary Theory of the Distributions</t>
  </si>
  <si>
    <t>Кусаинова Р.Е. Калиева А.Б.</t>
  </si>
  <si>
    <t>«Профессионально-ориентированный иностранный язык»для специальности «Журналистика»</t>
  </si>
  <si>
    <t>«Профессионально-ориентированный иностранный язык»для специальности «Юриспруденция»</t>
  </si>
  <si>
    <t>Кусебаев У.К.</t>
  </si>
  <si>
    <t>Сызба геометриядан тест сұрақтарының жинағы</t>
  </si>
  <si>
    <t>Сызба геометриядағы позициялық есептер</t>
  </si>
  <si>
    <t>Кусебаев У.К., Тулеуова Г.К.</t>
  </si>
  <si>
    <t>Машиностроительное черчение</t>
  </si>
  <si>
    <t>Куспангалиев Б.У., Султанова К.Р.</t>
  </si>
  <si>
    <t>Қазақстанның архитек-турасы тарихы (Вер-ный-Алма-Ата-Алма-тының бас сәулетшілері)</t>
  </si>
  <si>
    <t>Учебно-методичес-кое пособие</t>
  </si>
  <si>
    <t>5В042000 –Архитектура; 5В042100-Дизайн</t>
  </si>
  <si>
    <t>Кутербеков Қ.А.</t>
  </si>
  <si>
    <t>Комплексное экологическое обследование хвостохранилища КОШКАР-АТА и рекомендации по реабилитации</t>
  </si>
  <si>
    <t>Экспериментальная физика тяжелых ионов (2-е переработанное и дополненное издание)</t>
  </si>
  <si>
    <t>Учебник для ВУЗов</t>
  </si>
  <si>
    <t>Атомдық энергетика қауіпсіздігінің физикалық негіздері және нейтрондық физика (қазақша) или Физические основы безопасности атомной энергетики и нейтронная физика</t>
  </si>
  <si>
    <t>Кутжанова А.Н. /Kutzhanova A.N.</t>
  </si>
  <si>
    <t>Physics floor 5В070800 - Oil and gas business</t>
  </si>
  <si>
    <t>Қабат физикасы 5В070800 - Мұнайгаз ісі англ</t>
  </si>
  <si>
    <t>Куттыкадамов Мухтар Есимханович</t>
  </si>
  <si>
    <t>и.о.ассоциированного профессора (доцент) кафедры геодезии и строительства</t>
  </si>
  <si>
    <t>Кучин В.Н. Экспериментальные исследования энергетических характеристик опытно-промышленных установок экологически чистых гидродинамических нагревателей жидких сред: монография/ В. Н. Кучин, А. А. Калинин, В. В. Юрченко; М-во образования и науки РК, Карагандинский государственный технический университет. Кафедра АПП. - 2015</t>
  </si>
  <si>
    <t>Кучукова Н.К.</t>
  </si>
  <si>
    <t>Финансирование и кредитование инвестиций»</t>
  </si>
  <si>
    <t>«Мировой финансовый рынок</t>
  </si>
  <si>
    <t>Кучукова Нуриля Кенжебековна</t>
  </si>
  <si>
    <t>Финансирование и кредитование инвестиций</t>
  </si>
  <si>
    <t>Мировой финансовый рынок</t>
  </si>
  <si>
    <t>Кушенова Г.И.</t>
  </si>
  <si>
    <t>Ахмет Хазини және Йасауи жолы</t>
  </si>
  <si>
    <t>2019 ноябрь</t>
  </si>
  <si>
    <t>истории Казахстана</t>
  </si>
  <si>
    <t>Кушербаев Б.П</t>
  </si>
  <si>
    <t>Шағын және орта бизнес қаржысы</t>
  </si>
  <si>
    <t>Күмісбеков С.А. Серікұлы Ж.</t>
  </si>
  <si>
    <t>Оқулық «Мұнайгаз өнеркәсіптерінің машиналары мен жабдықтары», 5В072400-Технологиялық машиналар мен жабдықтар</t>
  </si>
  <si>
    <t>Күрделі тау-кен геологиялық жағдайларда кеніштер қиябетінің тұрақтылығын зерттеу: монография студенттерге, магистранттарға және докторанттарға арналған/ Ф. К. Низаметдинов [и др.]; Қазақстан Республикасының ғылым және білім министрлігі, Қарағанды мемлекеттік техникалық университеті, "Маркшейдерлік іс және геодезия" кафедрасы. - 2015</t>
  </si>
  <si>
    <t>Кызырова А.М.</t>
  </si>
  <si>
    <t>Ағылшын кірме сөздерінің қазақ тілінде ассемелияцалану үдерісі</t>
  </si>
  <si>
    <t>Қ. Мәдібаевой, А.Абильмажиновой</t>
  </si>
  <si>
    <t>«Абайтану» оқу құралы;</t>
  </si>
  <si>
    <t>«Абайтану»</t>
  </si>
  <si>
    <t>Қ. Мәдібаевой, Б. Қожекеевой</t>
  </si>
  <si>
    <t>«Жамбыл поэзиясындағы авторлық ауызша әдебиет дәстүрі» монография.</t>
  </si>
  <si>
    <t>Қ. Мәдібаевой, Д. Мүлік</t>
  </si>
  <si>
    <t>«Көркем шығармадағы тарихи тұлға бейнесі» оқу әдістемелік құрал;</t>
  </si>
  <si>
    <t>Қ. Намазбаева</t>
  </si>
  <si>
    <t>«Мектептің физикалық эксперименті бойынша практикум»</t>
  </si>
  <si>
    <t>Қ. Сарбасовой</t>
  </si>
  <si>
    <t>«І Жансүгіров шығармаларының тілі» монография;</t>
  </si>
  <si>
    <t>«І Жансүгіров шығармаларының тілі»</t>
  </si>
  <si>
    <t>Қ. Сарбасовой, С. Садуақасовой</t>
  </si>
  <si>
    <t>«Медиамәтін және саяси метафора»</t>
  </si>
  <si>
    <t>Қ.Қ.Абуов</t>
  </si>
  <si>
    <t>Учебное пособие «Управления инновационными процессами в АПК»</t>
  </si>
  <si>
    <t>Қ.М.Байтанасова</t>
  </si>
  <si>
    <t>Қазақ әдебиетін жоғары мектепте оқыту әдістемесі</t>
  </si>
  <si>
    <t>Қ.М.Қамсаев Д.Ы.Доманов К.Ж.Омаров</t>
  </si>
  <si>
    <t>5В120100 - Ветеринарлық медицина мамандығында оқитын 4 курс студенттеріне «Ветеринариялық хирургия» пәнінен курстық жұмысты орындауға арналған әдістемелік нұсқау</t>
  </si>
  <si>
    <t>Қ.М.Мусынов</t>
  </si>
  <si>
    <t>УМКД “Deep processing of grain» for doctoral candidates on the specialty 6D080100 - Agronomy</t>
  </si>
  <si>
    <t>Қ.С.Бекбаев М.М.Какимов Б.Т.Болкенов</t>
  </si>
  <si>
    <t>Учебное пособие «Перспективные технологии переработки вторичных ресурсов производства растениеводческой продукции»</t>
  </si>
  <si>
    <t>Қабыкенов С. Ж..Көлік техникасын техникалық пайдалану негіздері: оқу құралы/ С. Ж. Қабыкенов, М. М. Кириевский, Н. Б. Жаркенов ; Қазақстан Республикасы Білім және ғылым министрлігі, Қарағанды мемлекеттік техникалық университеті. "Көлік техникасы және логистикалық жүйелер" кафедрасы. -Қарағанды: ҚарМТУ. -2014 Бірінші бөлім: оқу құралы "Кәсіптік оқыту" мамандығы бойынша оқитын студенттерге арналған. - 2014</t>
  </si>
  <si>
    <t>Қабыкенов С. Ж..Көлік техникасын техникалық пайдалану негіздері: оқу құралы/ С. Ж. Қабыкенов, М. М. Кириевский, Н. Б. Жаркенов ; Қазақстан Республикасы білім және ғылым министрлігі, Қарағанды мемлекеттік техникалық университеті. "Көлік техникасы және логистикалық жүйелер" кафедрасы. -Қарағанды: ҚарМТУ. -2014 Екінші бөлім: бұл оқу құралы 5В071300 "Көлік, көлік техникасы және технологиялары" 5В090100 "Көлікті пайдалану және жұк қозғалысын мен тасымалдау ұйымдастыру" мамандығы бойынша оқитын студенттерге және қызметкерлері арналған. - 2014</t>
  </si>
  <si>
    <t>Қабыкенов С.Ж. Автосервис және фирмалық қызмет корсету: оқу құралы 5В071300 "Көлік, көлік техникасы және технологиялары" студентеріне арналған/ С. Ж. Қабыкенов, С. Ж. Кеңесов, Т. М. Мұхтаров; Қазақстан Республикасы білім және ғылым министрлігі, Қарағанды мемлекеттік техникалық университеті, Кафедра ТТЛС. - 2014</t>
  </si>
  <si>
    <t>Қабыкенов С.Ж. Технологиялық жабдықтарды пайдалану және түрлері: оқу құралы 5В071300 - Көлік, көлік техникасы және технологиялары". 5В090100 - Көлікті пайдалану және жүк қозғалысын мен тасымалдау ұйымдастыру" 5В01200 - "Кәсіптік оқыту" мамандығы бойынша оқитын студенттер, автокөлік кәсіпорындарының инженерлі - техникалық қызметкерлері пайдалануларына болады/ С. Ж. Қабыкенов, М. М. Кириевский, Б. Қ. Жәкенов; Қазақстан Республикасы білім беру министрлігі, Қарағанды мемлекеттік техникалық университеті, Кафедра ТТЛС. - 2014</t>
  </si>
  <si>
    <t>Қабылбекова Г.Қ. Жануарлар биотехнологиясы: Оқу құралы 05070100 "Биотехнология" мамандығы студенттері мен магистранттарына арналған/ Г. Қ. Қабылбекова, С. Н. Дербуш, С. С. Жумадилов; Қазақстан Республикасының білім және ғылым министрлігі, Қарағанды мемлекеттік техникалық университеті, "Өндірістік экология және химия" кафедрасы. - 2015</t>
  </si>
  <si>
    <t>Қабылбекова Г.Қ. Қазіргі жаратылыстану концепциясы: оқу құралы 05070100 "Биотехнология" мамандығы студенттерінің "Қазіргі жаратылыстану концепциялары" магистранттарға, бакалавр-биотехнологтарға пәнін зерделеуіне арналған/ Г. Қ. Қабылбекова; Қазақстан Республикасы білім және ғылым министрлігі, Қарағанды мемлекеттік техникалық университеті, Кафедра КЯиК. - 2014</t>
  </si>
  <si>
    <t>Қабылбекова З.Б. Садыкова А.А.</t>
  </si>
  <si>
    <t>«Кәсіби стресс психологиясы» 5В010300 - Педагогика және психология Оқу құралы</t>
  </si>
  <si>
    <t>Қабылшаев Қ.И.</t>
  </si>
  <si>
    <t>Ұлы жеңіске 70 жыл. Екінші дүниежүзілік соғыс (1939-1945 жж.)</t>
  </si>
  <si>
    <t>Қадірбаева А. Жантасов К. Молдабеков Ш.</t>
  </si>
  <si>
    <t>«Бейорганикалық тұзлар өндірісінің технологиялық есебі» 6М072000 – Бейорганикалық заттардың химиялық технологиясы оқулық</t>
  </si>
  <si>
    <t>Оқу құралы «Галлургиялық процесстердің ілімі мен технологиясы», 6М072000-Бейорганикалық заттардың химиялық технологиясы</t>
  </si>
  <si>
    <t>Оқу құралы «Қазақстанның минералды шикізаттары», 6М072000-Бейорганикалық заттардың химиялық технологиясы</t>
  </si>
  <si>
    <t>Қадірбаева А.А. Жантасов К.Т. Молдабеков Ш.</t>
  </si>
  <si>
    <t>«Бейорганикалық тұздар өндірісінің технологиялық есебі» 6М072000 – Бейорганикалық заттардың химиялық технологиясы</t>
  </si>
  <si>
    <t>Қадірбаева А.А. Ескендиров М.М.</t>
  </si>
  <si>
    <t>Оқулық «Химиялық өндірісті жобалау» (анг), 6М072000-Бейорганикалық заттардың химиялық технологиясы</t>
  </si>
  <si>
    <t>Қадірбаева А.А. Тасыбаева Ш.Б.</t>
  </si>
  <si>
    <t>Оқу құралы «Тұрмыстық химия өнімдерін өндіру технологиясы», 5В072000-Бейорганикалық заттардың химиялық технологиясы</t>
  </si>
  <si>
    <t>Қадырбаев Ж.Ә.</t>
  </si>
  <si>
    <t>Учебное пособие по предмету «Строевая подготовка»</t>
  </si>
  <si>
    <t>Қадырбеков Т.К. Мұқанқызы А.</t>
  </si>
  <si>
    <t>Математикалық экономиканың, болжаудың эконометриялық модельдері</t>
  </si>
  <si>
    <t>Қадысқызы А. Кулахметова Ж.Т. Хасенова Р.Т</t>
  </si>
  <si>
    <t>«Профессионально-ориентированный иностранный язык» для специальности «Международное право»</t>
  </si>
  <si>
    <t>Қадысқызы А. Хасенова Р.Т. Кулахметова Ж.Т</t>
  </si>
  <si>
    <t>«Халықаралық құқық» студенттеріне арналған шет тілі</t>
  </si>
  <si>
    <t>3532+ Абылқасов Ғ.Ж. Кәсіби қазақ тілі. Оқу – әдістемелік кешен. Көкше-тау, КГУ, 2015. - 77 бет 5,45 МБ</t>
  </si>
  <si>
    <t>3220+ Аубакирова Б.К., Касенова Б. Кәсіби қазақ тілі. Информатика маманды-ғына арналған ОӘК Кокше-тау.: КГУ, 2015-156 бет 10,3 МБ</t>
  </si>
  <si>
    <t>3470+ Ашкенова А.Қ Кәсіби қазақ тілі. Оқу – әдістемелік кешен. Шетел тілі: екі шетел тілі» мамандығы студент-теріне арналған –Көкшетау, КГУ, 2015 - 130бет 19,6 МБ</t>
  </si>
  <si>
    <t>3223 +Букаева, А.А. Кәсіби қазақ тілі туризм мамандығы студенттеріне арналған кәсі-би қазақ тілі. ОӘК. Кокше-тау.: КГУ,2015-98 б 10,9 МБ</t>
  </si>
  <si>
    <t>3224 +Букаева, А.А. Кәсіби қазақ тілі география мамандығы студенттеріне арналған кәсіби қазақ тілі ОӘК. Кокшетау.: КГУ,2015-100 бет 12,8 МБ</t>
  </si>
  <si>
    <t>3464+ Исина А.О. Кәсіби қазақ тілі пәні бойынша оқу – әдістемелік кешен.«Тарих» мамандығы студенттеріне арналған –Көкшетау, 2015- 98 бет 11,1 МБ</t>
  </si>
  <si>
    <t>3329+Искакова И.Ж. Магзумова А. Т. Кәсіби қазақ тілі пәні бойынша оқу-әдістемелік кешен Көкшетау. КГУ, 2015-144 бет 11,4 МБ</t>
  </si>
  <si>
    <t>3596+Искакова Г.Ж. Кәсіби қазақ тілі пәні бойынша оқу-әдістемелік кешен. Баста-уышта оқыту педагогикасы мен әдістемесі мамандығы студенттеріне арналған Көкшетау.-2015-113 бет 8,22 МБ</t>
  </si>
  <si>
    <t>3296+ Молдағалиева, Р.Ш. Кәсіби қазақ тілі пәні бойын-ша оқу - әдістемелік кешен. Әлеуметтік педагогика және өзін-өзі тану" мамандығы студ арналған. Көкшетау, КГУ, 2015. - 77 бет 3,54 МБ</t>
  </si>
  <si>
    <t>3297+ Молдағалиева, Р.Ш. Кәсіби қазақ тілі. Тау-кен ісі мамандығы студенттеріне арналған оқу - әдістемелік кешен –Көкшетау, КГУ,2015. - 109 бет 9,92 МБ</t>
  </si>
  <si>
    <t>3463+ Молдағалиева, Р.Ш. Кәсіби қазақ тілі. Оқу-әдісте-мелік кешен.Есептеу техни-касы және бағдарламалық қамтамасыз ету. Көкшетау, КГУ,2015. -95 бет 3,62 МБ</t>
  </si>
  <si>
    <t>3508+ Молдағалиева, Р.Ш. Кәсіби қазақ тілі. Оқу – әдіс-темелік кешен. Машина жасау мамандығы студент-теріне арналған –Көкшетау, КГУ, 2015 -108 бет 31,1 МБ</t>
  </si>
  <si>
    <t>3527+ Молдағалиева, Р.Ш. Кәсіби қазақ тілі. Оқу - әдіс-темелік кешен. Құрылыс мамандығына арналаған –Көкшетау. КГУ, 2015.-115 бет 7,36 МБ</t>
  </si>
  <si>
    <t>3574+ Молдағалиева, Р.Ш. Кәсіби қазақ тілі. Оқу - әдіс-темелік кешен. Көлік, көлік техникасы және технология-лар мамандығы студенттері-не арналған. –Көкшетау, 2015. - 106 бет 7,26 МБ</t>
  </si>
  <si>
    <t>3473+ Шукуманова Б. С. Кәсіби қазақ тілі. Оқу- әдіс-темелік кешен. Тіршілік әрекетінің қауіпсіздігі және қоршаған ортаны қорғау. Көкшетау, КГУ, 2015.-107 бет. 4,05 МБ</t>
  </si>
  <si>
    <t>3591+ Шукуманова Б. С. Кәсіби қазақ тілі. Оқу-әдістемелік кешен. Қаржы мамандықтары студенттері-не арналған. Көкшетау, КГУ 2015.-158 бет. 5,19 МБ</t>
  </si>
  <si>
    <t>3595+ Шукуманова Б. С. Кәсіби қазақ тілі. Оқу- әдіс-темелік кешен.– Есеп және аудит мамандықтары студенттеріне арналған. Көкшетау. КГУ, 2015.-170 бет. 7,70 МБ</t>
  </si>
  <si>
    <t>3554+ Аубакирова Б.К., Кәсіби қазақ тілі Математика мамандығына арналған ОӘК Көкшетау: КГУ, 2016. –134 бет 13,2 МБ</t>
  </si>
  <si>
    <t>3469+ Ашкенова А.Қ. Кәсіби қазақ тілі. Оқу – әдіс-темелік кешен. Аударма ісі» мамандығы студенттеріне арналған. –Көкшетау, 2016- 139 бет 49,6 МБ</t>
  </si>
  <si>
    <t>3471+ Ашкенова А.Қ. Іскери қазақ тілі. Оқу- әдіс-темелік кешен. Барлық қазақ тобының мамандықтарына арналған. Көкшетау. КГУ, 2016-105 бет 364 МБ</t>
  </si>
  <si>
    <t>3517+Жахина Б. Б. Курманова А. К. Қазақ тілін оқыту әдістемесі:бақылау-пысықтау материалдары. Көкшетау: 2016. – 83 бет. 1,54 МБ</t>
  </si>
  <si>
    <t>3436+Жұмағұлова Ө.А. Қазіргі қазақ тілінің морфо-логиясы. Оқу-әдістемелік кешен. – Көкшетау, КГУ,2016. - 251 бет. 9,84 МБ</t>
  </si>
  <si>
    <t>3564+Искакова Г.Ж. Сыздықова Б.Р. Кәсіби қазақ тілі пәні бойынша оқу-әдістемелік кешен Педагоги-ка және психология маман-дығы студенттеріне арнал-ған. Көкшетау. КГУ, 2016-139 бет 70,7 МБ</t>
  </si>
  <si>
    <t>3386+Курманова А.Қ. Кәсіби қазақ тілі. Оқу-әдіс-темелік кешен. Көкшетау, 2016. – 144 бет. 11,5 МБ</t>
  </si>
  <si>
    <t>3388+ Курманова, А.К. Жахина. Б. Мемлекеттік тілде іс қағаздарын жүргізу.. Оқулық Кокшетау..КГУ, 2016-153 б 1,50МБ</t>
  </si>
  <si>
    <t>3485+Рыспаева Д.С. Ахметова Г. С. Жукенова А. К. «Көркем аударма практикасы» пәні бойынша оқу құралы – Көкшетау, КГУ, 2016 – 137 б. 842 КБ ISBN 978-601-261-293-6</t>
  </si>
  <si>
    <t>3576+ Ташпенов Е. Ә. Кәсіби қазақ тілі. Оқу – әдістемелік кешен. Құқықтану (заңгер) мамандығына арналған. Көкшетау. КГУ, 2016-97 бет 4,82 МБ</t>
  </si>
  <si>
    <t>3367+ Ашкенова А.Қ. Интербелсенді жаттығулар жинағы –Көкшетау, КГУ,2017. -49 бет 12,9 МБ</t>
  </si>
  <si>
    <t>3368+Букаева, А.А. Кәсіби бағытталған шет тілі. Қазақ тілінде оқытпайтын мектеп-тердегі қазақ тілі мен әдеби-еті мамандығы студент-теріне арналған Оқу-әдісте-мелік кешен. –Көкшетау, 2017. – 52 бет1,18 МБ</t>
  </si>
  <si>
    <t>3439+ Жукенова С.К. Қазақ тілінің тарихи грамматика-сы» Пәннің оқу-әдістемелік кешені– Қазақ тілі мен әдебиеті, – Қазақ тілінде оқытпайтын мектептердегі қазақ тілі мен әдебиеті, – Филология» мамандықтары-ның студенттеріне арналған. Көкшетау, КГУ, 2017-31 бет 9,39 МБ</t>
  </si>
  <si>
    <t>3428+ Шакиржанова И.С. «Кәсіби қазақ тілі» пәнінен оқу-әдістемелік кешені.. Көкшетау. КГУ, 2017-104 бет. 2,32 МБ</t>
  </si>
  <si>
    <t>3898+ Шакиржанова, И.С. Кәсіби қазақ тілі : пәнінен оқу-әдістемелік кешені "Биология" мамандығына арналған.- 2, 98МБ.- Көкшетау: КГУ им. Ш.Уалиханова, 2017.- 107 с.</t>
  </si>
  <si>
    <t>3879+Абуев, К.К. Учебно-методический комплекс по дисциплине: "Абылаеведе-ние: проблемы и поиски" .- 228 КБ.- Кокшетау: КГУ им.Ш.Уалиханова, 2017.- 40с.</t>
  </si>
  <si>
    <t>Қазақ хандығының 550 жылдығына орай Қазақтанның ірі мемлекет қайраткері, ұлт жанашыры, ел қамқоры, халқымыздың біртуар перзенті Жұмабек Ахметұлы Тәшеневтің 100 жылдығына арналған Ұлттық рухтың символы - Жұмабек Тәшенев: Республикалық ғылыми-практикалық конференция: материалдары 9 қазан 2015 жыл: магистранттарға, студенттерге арналған/ Қазақстан Республикасы білім және ғылым министрлігі, Қарағанды мемлекеттік техникалық университеті; ред. А. М. Ғазалиев. - 2015</t>
  </si>
  <si>
    <t>Қазақбаев Ә.Д. Анонс</t>
  </si>
  <si>
    <t>«Қобыз тарихы» (I-II томдар) оқулық</t>
  </si>
  <si>
    <t>Қазақстан Республикасы Білім және ғылым министрлігі. Қазтұтынуодағы Қарағанды экономикалық университетi. Қазақстан Республикасының экономикалық мүдделерін құқықтық қорғау (конституциялық аспект) : Монография / Қазтұтынуодағы Қарағанды экономикалық университетi ; Н.А.Саулебек. - Караганда : КЭУК, 2016. - 170 б. Экземпляры: всего:1 - 2(1)</t>
  </si>
  <si>
    <t>Қазбеков Н.А. Дін және саясат: оқу құралы студенттерге, магистранттарға, докторанттарға арналған/ Н. А. Қазбеков, С. Б. Балшекеев, Н. А. Қазбекова; Қазақстан Республикасы білім және ғылым министрлігі, Қарағанды мемлекеттік техникалық университеті, "Әлеуметтік-гуманитарлық пәндер" кафедрасы. - 2016</t>
  </si>
  <si>
    <t>Қазтұтынуодағы Қарағанды экономикалық университетi. Қазақстан Республикасында кәсіпкерлік қызметті дамыту : Монография / Қазтұтынуодағы Қарағанды экономикалық университетi ; З.С. Мұхамбетова. - Караганда : КЭУК, 2010. - 120 б. Экземпляры: всего:45 - 2(1), 3(44)</t>
  </si>
  <si>
    <t>Қазтұтынуодағы Қарағанды экономикалық университетi. Сот медицинасының қысқаша курсы : Оқулық / Қазтұтынуодағы Қарағанды экономикалық университетi ; Б.Ш. Сарсембаев, Г.Т. Тусбаев. - Караганда : КЭУК, 2013. - 205 б. Экземпляры: всего:43 - 1(3), 3(40)</t>
  </si>
  <si>
    <t>Қайнарбай А.Ж.</t>
  </si>
  <si>
    <t>Физико-химические методы получения наночастиц</t>
  </si>
  <si>
    <t>Қайырбаева Ж.Қ.</t>
  </si>
  <si>
    <t>Тіл біліміне кіріспе</t>
  </si>
  <si>
    <t>Қайырғалиева А.Қ.</t>
  </si>
  <si>
    <t>Химиялық олимпиада: оқу құралы жоғары оқу орындарының педагогикалық фак. студ., орта мектеп мұғалімдеріне арналған</t>
  </si>
  <si>
    <t>Қайырғалиева Г. Анонс</t>
  </si>
  <si>
    <t>Қосалқы тарихи пәндер</t>
  </si>
  <si>
    <t>Қалдабаев С.Қ., Ошақбаева Ж.О., Кежембаева Ж.К.</t>
  </si>
  <si>
    <t>Почвы мира</t>
  </si>
  <si>
    <t>Қалдыбаева Б.М. Сабырханов Д.С. Турдыбекова Д.А.</t>
  </si>
  <si>
    <t>«Сертификаттау органдары және сынақ орталықтарын аккредиттеу» пәнінен дәрістер жинағы, 5В073200-Стандарттау, сертификаттау және метрология</t>
  </si>
  <si>
    <t>Қалдыбаева Б.М. Сабырханов Д.С. Хусанов А.Е.</t>
  </si>
  <si>
    <t>Оқу құралы «Нормативтік құжаттарды әзірлеу технологиясы», 5В073200-Стандарттау, сертификаттау және метрология</t>
  </si>
  <si>
    <t>Қалибекұлы Т. Анонс</t>
  </si>
  <si>
    <t>Қазіргі қытай тілінің грамматикасы</t>
  </si>
  <si>
    <t>Қалиясқарова А. Ж.."Бақылау және өлшеу құралдары мен әдістері" пәні бойынша зертханалық жұмыстарға арналған әдістемелік нұсқаулар: әдістемелік нұсқаулар/ А. Ж. Қалиясқарова, М. Ж. Какенова, А. В. Садчиков ; Қазақстан Республикасы білім және ғылым министрлігі, Қарағанды мемлекеттік техникалық университеті. "Кен аэрологиясы және еңбекті қорғау" кафедрасы І бөлім: әдістемелік нұсқаулар 5В073100 "Қоршаған ортаны қорғау және өмір тіршілігінің қауіпсіздігі" мамандығының студенттеріне арналған. - 2014</t>
  </si>
  <si>
    <t>Қалиясқарова А. Ж..Бақылау және өлшеу құралдары мен әдістері пәні бойынша зертханалық жұмыстарға арналған әдістемелік нұсқаулар: әдістемелік нұсқаулар/ А. Ж. Қалиясқарова, М. Ж. Какенова, А. В. Садчиков ; Қазақстан Республикасы білім және ғылым министрлігі, Қарағанды мемлекеттік техникалық университеті. "Кен аэрологиясы және еңбекті қорғау" кафедрасы. -Қарағанды: ҚарМТУ. -2014 ІІ бөлім: әдістемелік нұсқаулар 5В073100 "Қоршаған ортаны қорғау және өмір тіршілгінің қауіпсіздігі" мамандығының студенттеріне арналған. - 2014</t>
  </si>
  <si>
    <t>Қалмақбаев Т. Анонс</t>
  </si>
  <si>
    <t>Химиялық қоғау</t>
  </si>
  <si>
    <t>Қазақ ұлттық аграрлық университеті</t>
  </si>
  <si>
    <t>Қалыбекова Қ.С. Кәсіби қазақ тілін кредиттік технология арқылы үйрету: монография студенттерге, магистранттарға, докторанттарға арналған/ Қ. С. Қалыбекова, Қ. Ж. Шабденова; Қазақстан Республикасы білім және ғылым министрлігі, Қарағанды мемлекеттік техникалық университеті, "Қазақ тілі және мәдениет" кафедрасы. - 2016</t>
  </si>
  <si>
    <t>Қамаров Р.Қ. Кен орындарын қазуда жерасты тау-кен жұмыстарының үдірістері: оқу құралы 190340 - "Пайдалы кен орындарың жерастынан қазып-өндіру" және жаңа жүйе бойынша 5В070700 "Тау-кен ісі" мамандығының бакалаврлары мен магистранттарына арналған/ Р. Қ. Қамаров; Қазақстан Республикасы білім және ғылым министрлігі, Қарағанды мемлекеттік техникалық университеті, Кафедра РМПИ. - 2014</t>
  </si>
  <si>
    <t>Қамбарова Ғ.Ә. Сагындыкова Н.Т. Омирова Р.Ж.</t>
  </si>
  <si>
    <t>«Қалдықсыз технология» пәнінен зертханалық жұмыстарды орындауға арналған ӘН, 5В072000-БЗХТ</t>
  </si>
  <si>
    <t>Қансейтов Т.</t>
  </si>
  <si>
    <t>«Мал және ара шаруашылығы негіздері» 5В080200 Мал шаруашылығы өнімдерін өндіру технологиясы</t>
  </si>
  <si>
    <t>Қансейтова Е.Т. Бердембетова А.Т. Кобеева Ж.К. Балабекова А.С.</t>
  </si>
  <si>
    <t>«Сүт және сүт өнімдерінің технологиясы» пәнінен зертханалық сабақтарға арналған ӘН (анг), 5В072700-Азық түлік өнімдерінің технологиясы</t>
  </si>
  <si>
    <t>Қара қорытпаларды балқыту тәсілдері: "Металлургия" және "Машина жасау" мамандықтары бакалаврлар үшін, сондай-ақ құю өндірісі саласында жұмыс істейтін мамандарға арналған/ А. З. Исағулов [и др.]; Қазақстан Республикасы білім және ғылым министрлігі, Қарағанды Мемлекеттік Техникалық Университеті. - 2014</t>
  </si>
  <si>
    <t>Қаржасова Г.Б. Нарықтық экономика жағдайындағы салықты төлеуден жалтару қылмыстарын реттеудің қажеттіліктері : Монография / Қазтұтынуодағы Қарағанды экономикалық университеті ; Г.Б.Қаржасова. - Караганда : КЭУК, 2014. - 170 б. Экземпляры: всего:6 - 2(1), 3(5)</t>
  </si>
  <si>
    <t>Қасенов Қ.М., Бектұрғанова Г.С., Қалдыбаева С.Т.</t>
  </si>
  <si>
    <t>Дипломдық жобаның «Қауіпсіздік және ең-бек қорғау» бөлімін орындауға барлық ма-мандық студенттеріне арналғанәдістемелік нұсқау</t>
  </si>
  <si>
    <t>Все специ-альности университета</t>
  </si>
  <si>
    <t>Қасенов,Б Намыс [Текст] : Философиялық эссе / Б.Қасенов. - Қарағанды : Қарағанды бизнес,басқару және құқық университетi, 1999. - 256 с Экземпляры: всего:1 - 2(1) Аннотация: ВВ</t>
  </si>
  <si>
    <t>Қасымқанұлы Б.</t>
  </si>
  <si>
    <t>Математикалық қисын және дискретті математика</t>
  </si>
  <si>
    <t>Қилыбаева П.К.</t>
  </si>
  <si>
    <t>Аймақтық қақтығыстар және оларды реттеу әдістері</t>
  </si>
  <si>
    <t>Қисметова Ғ.Н., Жумагалиева Н.К.</t>
  </si>
  <si>
    <t>Ағылшын тілі «Мұнай және газ ісі» мамандығы студенттеріне арналған</t>
  </si>
  <si>
    <t>Жәңгір хан ат.Батыс Қазақстан аграрлық-техникалық университеті</t>
  </si>
  <si>
    <t>Қожабекова П.А.</t>
  </si>
  <si>
    <t>Оқу құралы «Web – дизайн», 5В070300-Ақпараттық жүйелер</t>
  </si>
  <si>
    <t>Қожағұлова Г.Е. Анонс</t>
  </si>
  <si>
    <t>Мәдени-тынығу жұмысының тарихы мен теориясы</t>
  </si>
  <si>
    <t>Қожағұлова С.Қ.</t>
  </si>
  <si>
    <t>«Өлеңнің айшық – ажары»</t>
  </si>
  <si>
    <t>Қожаева С.Қ.</t>
  </si>
  <si>
    <t>Оқу құралы – Педагогикалық мамандыққа кіріспе</t>
  </si>
  <si>
    <t>Қожахмет Халық Жақыпұлы</t>
  </si>
  <si>
    <t>«Жауынгерлік күрес»</t>
  </si>
  <si>
    <t>Қозыбай А.Қ</t>
  </si>
  <si>
    <t>Қойшыбаева Н.И. Жунисбекова Ж.А. Абитярова А.А.</t>
  </si>
  <si>
    <t>Оқу құралы «Педагогикалық психология», 5В010000-Білім</t>
  </si>
  <si>
    <t>Қолбатыр Серик Абдукаримович</t>
  </si>
  <si>
    <t>Нобай, тетіктердің жұмыс сызбалары.</t>
  </si>
  <si>
    <t>Қонақбаев А.Ғ. Банк ісі : Оқу құралы / А. Ғ. Қонақбаев. - [б. м.] : ЖШС Сфера, 2009. - 186 б. Экземпляры: всего:13 - 2(3), 3(10)</t>
  </si>
  <si>
    <t>Қонақбаев А.Ғ. Банктік менеджмент және маркетинг : Оқу құралы / А.Ғ.Қонақбаев. - [б. м.] : ЖШС Сфера, 2007. - 176 б. Экземпляры: всего:11 - 2(3), 3(8)</t>
  </si>
  <si>
    <t>Қонысова С.С.</t>
  </si>
  <si>
    <t>«Ауыл шаруашылық жануарлар физиологиясы» 5В080200- Мал шаруашылығы өнімдерін өндіру технологиясы</t>
  </si>
  <si>
    <t>Қоңырбаева С.С Анонс</t>
  </si>
  <si>
    <t>Педагогикалық өлшемдер</t>
  </si>
  <si>
    <t>Қорғанбеков Б. Анонс</t>
  </si>
  <si>
    <t>Қазақ халық ауыз әдебиеті</t>
  </si>
  <si>
    <t>«Сырдария» университеті</t>
  </si>
  <si>
    <t>Қорғанбеков Болат Сағынбекұлы</t>
  </si>
  <si>
    <t>Қазақ эпостануының тарихы</t>
  </si>
  <si>
    <t>ХХ ғасыр басындағы қазақ әдебиеті</t>
  </si>
  <si>
    <t>Қорғанова С.С</t>
  </si>
  <si>
    <t>«Современные проблемы межэтнических отношений» Учебное пособие</t>
  </si>
  <si>
    <t>Қосымова Г.С. Анонс</t>
  </si>
  <si>
    <t>Тілдің тарихын дәуірлеудің теориялық негіздері</t>
  </si>
  <si>
    <t>Абай атындағы Қазақ Ұлттық педагогикалық университеті,</t>
  </si>
  <si>
    <t>Қосымова Г.С. Есенова Қ.О. Анонс</t>
  </si>
  <si>
    <t>Функционалды грамматика</t>
  </si>
  <si>
    <t>Құйманы қалыптау теориясы. Дәрістер жинағы: оқу құралы "Металлургия" және "Материалтану" мамандықтарында оқитын студенттер арналған/ Л. С. Кипнис [и др.]; ҚР білім және ғылым министрлігі, Қарағанды мемлекеттік техникалық университеті, "Нанотехнологиялар және металлургия" кафедрасы. - 2014</t>
  </si>
  <si>
    <t>Құқық .Заң ғылымдары (юриспруденция)</t>
  </si>
  <si>
    <t>3504+ Мырзаханов Е.Н., Омаров А.Ж., Шарив- хан Ж. Қылмыстық іс жүр-гізу құқығы. Оқу-әдістемелік кешені. «Құқықтану» маман-дығының студенттері үшін. Көкшетау. КГУ, 2016.- 179б.1,74 МБ</t>
  </si>
  <si>
    <t>3505+Мырзаханова, М.Н Криминалистика. Оқу-әдіс-темелік кешені. Құқықтану» мамандығының студенттері үшін. Көкшетау. КГУ, 2016.- 348б. 4,47 МБ</t>
  </si>
  <si>
    <t>3566+Сыздыков С.Р. Құқық қорғау органдары» бойынша оқу-әдістемелік кешені. Заңтану мамандығында оқитын студенттерге арнал-ған..Көкшетау: КМУ баспа-сы, 2016-147 бет 2,16 МБ</t>
  </si>
  <si>
    <t>3589+Сыздыков С.Р. Омаров А.Ж. Меншікке қарсы қылмыстар»: оқу құралы. «Заңтану» маман-дықтарының студенттеріне арналған . ШЖҚ РМК Көкшетау: КГК, 2016- 74 бет 530 КБ ISBN 978-601-261-145-8</t>
  </si>
  <si>
    <t>3529+ Тлеубердина У.Т., Шаривхан Ж. Мемлекет және құқық теориясы. пәні бойынша «Заң тану» маман-дығы студенттеріне арнал-ған. Оқу әдістемелік кешені Кокшетау.: КГУ,2016-98 бет-4,74 МБ</t>
  </si>
  <si>
    <t>3579+ Тлеубердина У.Т. Әлеуметтік жұмысты құқық-тық қамтамасыз ету» - пәні бойынша Әлеуметтік жұмыс -мамандығы студенттеріне арналған. Оқу әдістемелік кешені Кокшетау.: КГУ, 2016-91 бет-1,58МБ</t>
  </si>
  <si>
    <t>3548+Тлеубердина У.Т. " Адвокатура" - пәні бойынша "Заңтану" мамандығы студенттеріне арналған . Оқу әдістемелік кешені Кокше-тау.: КГУ,2016-103 бет 1,89 МБ</t>
  </si>
  <si>
    <t>Құлманов Қуандық Сәндібекұлы, Әділбек Аманкүл Мұратқызы, Мағзұмбекова Әмина Қауланқызы</t>
  </si>
  <si>
    <t>Оқу сауаттылығы. (Қазақ тілі)</t>
  </si>
  <si>
    <t>Желтоқсан, 2019</t>
  </si>
  <si>
    <t>Практикалық қазақ тілі</t>
  </si>
  <si>
    <t>Құлманов Қуандық Сәндібекұлы, Әділбек Аманкүл Мұратқызы, Мағзұмбекова Әмина Қауланқызы, Хамитова Ардақ Ғазизқызы</t>
  </si>
  <si>
    <t>Қазақ тілі . Кешен (А-1 деңгейіне арналған)</t>
  </si>
  <si>
    <t>Қазақ тілі. Кешен (Оқу құралы, жұмыс дәптері)</t>
  </si>
  <si>
    <t>Құмаргалиева С. Ш.Анонс</t>
  </si>
  <si>
    <t>Коллоидтық химияның есептер жинағы</t>
  </si>
  <si>
    <t>Құнанбаева Д.А. Құнанбаева А.Ж.</t>
  </si>
  <si>
    <t>«Ұйымдастырушылық мінез-құлық және көшбасшылық бойынша практикум»</t>
  </si>
  <si>
    <t>Құнанбаева Я.Б.</t>
  </si>
  <si>
    <t>Құрылыс өндірісінің технологиясы I: 5В072900 - "Құрылыс" маман. студенттері үшін оқу құралы</t>
  </si>
  <si>
    <t>Құрақбаев Д.С.</t>
  </si>
  <si>
    <t>Жуықтап есептеу әдістері. Алгоритмдер және бағдарламалар : оқу құралы</t>
  </si>
  <si>
    <t>Құрақбаева С.Ж. Аширбекова Р.Н. Калбаева А.Т. Жантуреева М.Ж.</t>
  </si>
  <si>
    <t>«Бизнестегі АЖ» пәнінен дәрістер жинағы (анг), 5В070300-Ақпараттық жүйелер</t>
  </si>
  <si>
    <t>Құрбанбаева С.Н.</t>
  </si>
  <si>
    <t>«Кәсіби ағылшын тілі» пәнінен практикаылқ сабақтарға арналған ӘН, 5В07300-Құрылыс материалдарын, бұйымдарын және конструкцияларын өндіру</t>
  </si>
  <si>
    <t>Құрбанов С.</t>
  </si>
  <si>
    <t>Ветеринарлық акушерства және гинекология. Зертханалық оқу практикумы: оқу құралы</t>
  </si>
  <si>
    <t>Құрбанова М. Н.</t>
  </si>
  <si>
    <t>Дипломатиялық және консулдық құқық</t>
  </si>
  <si>
    <t>Құрманғали Г.К.</t>
  </si>
  <si>
    <t>Ахмед Йүгнекидің әдеби мұрасы</t>
  </si>
  <si>
    <t>Құрманұлы О. Сулейменова Ж.К.</t>
  </si>
  <si>
    <t>Күрделі электрлік тізбектерін зерттеудің инновациялық әдістері</t>
  </si>
  <si>
    <t>Құрылыс техникасының даму тарихы: оқу құралы студенттерге, магистранттарға арналған/ А. С. Кадыров [и др.]; Қарағанды мемлекеттік техникалық университеті, "Көлік техникасы және логистикалық жүйелер" кафедрасы. - 2015</t>
  </si>
  <si>
    <t>Қылышбаева Г.Б.</t>
  </si>
  <si>
    <t>Өсімдіктер физиологиясы лекциялар жинағы мен зертханалық жұмыстар, бақылау сұрақтары, тестер: 050801-"Агрохимия", 050808-"Топырақтану және агрохимия", "Жаратылыстыну" мамандықтары бойынша оқитын студ. арналған оқу құралы</t>
  </si>
  <si>
    <t>Қыяхметовой Ш.А.</t>
  </si>
  <si>
    <t>«Ільястың рухани әлемі»</t>
  </si>
  <si>
    <t>Л. Еркинбаевой, Н. Шеримовой, А. Озенбаевой, А. Бородиной</t>
  </si>
  <si>
    <t>«Қазақстан Республикасының жер асты суларын пайдалану мен қорғаудың құқықтық мәселелері» монография.</t>
  </si>
  <si>
    <t>« Правовые проблемы охраны и использования подземных вод в Республике Казахстан»</t>
  </si>
  <si>
    <t>«Қазақстан Республикасының жер асты суларын пайдалану мен қорғаудың құқықтық мәселелері»</t>
  </si>
  <si>
    <t>« Правовые проблемы охраны и использования подземных вод в Республике Казахстан» монография.</t>
  </si>
  <si>
    <t>Л. Смагуловой, Э.Сергазиновой</t>
  </si>
  <si>
    <t>, «С#-та программалау» оқу құралы.</t>
  </si>
  <si>
    <t>Л. Смагуловой, Э.Сергазиновой,</t>
  </si>
  <si>
    <t>«С#-та программалау»</t>
  </si>
  <si>
    <t>Л. Чалтикеновой</t>
  </si>
  <si>
    <t>«Морфологияның қүрделі мәселелерін оқыту» оқу-әдістемелік құрал.</t>
  </si>
  <si>
    <t>Левицкий Ж.Г. Курс лекций по промышленной вентиляции: учебник для бакалавров обучающихся по программе "Безопасность жизнедеятельности и защита окружающей среды", магистрантам и докторантам/ Ж. Г. Левицкий; М-во образования и науки РК, Карагандинский государственный технический университет, Кафедра "Рудничная аэрология и охрана труда". - 2014</t>
  </si>
  <si>
    <t>Лес М.К.</t>
  </si>
  <si>
    <t>«Қобыз үйрену мектебі» атты хрестоматия, 5В090600-Мәдени тынығу жұмысы</t>
  </si>
  <si>
    <t>Лесбекова Л.Ж.</t>
  </si>
  <si>
    <t>Русский профессиональный язык для юридических специальностей</t>
  </si>
  <si>
    <t>Лесбекова Л.Ж. Калдыкозова С.Е. Арынбаева Р.А.</t>
  </si>
  <si>
    <t>Учебное пособие по профессиональному русскому языку, 5В050800-Учет и аудит</t>
  </si>
  <si>
    <t>Лесбекова С.Ж. Абилдаева Р.А.</t>
  </si>
  <si>
    <t>«Гендік инженерия» 5В070100 – Биотехнология</t>
  </si>
  <si>
    <t>Лесбекова С.Ж. Балхибеков Р.М Дауылбай А.Д.</t>
  </si>
  <si>
    <t>Биотехнология өндіріс негіздерін модельдеу, масштабтау және оптимизациялау, 5В070100 - Биотехнология</t>
  </si>
  <si>
    <t>Лисицын Д. В..Қолданбалы ақпараттар теориясы: оқу құралы/ Д. В. Лисицын, Ж. С. Нұрмағамбетова, Г. С. Нұрмағамбетова ; Қазақстан республикасы білім және ғылым министрлігі, Қарағанды мемлекеттік техникалық университеті. "Өндірістік үдерісті автоматтандыру" кафедрасы. -Қарағанды: ҚарМТУ. -2015 2 бөлім: оқу құралы 5В071800 "Электроэнергетика" мамандығы бойынша магистранттарға арналған. - 2015</t>
  </si>
  <si>
    <t>Лисицын Д. В..Прикладная теория информации/ Д. В. Лисицын ; М-во образования и науки РК, Карагандинский государственный технический университет. Кафедра АПП. -Караганда: КарГТУ. -2014 Ч. 2: учебное пособие предназначен для студентам а также может быть использовано магистратами специальности "Электроэнергетика". - 2014</t>
  </si>
  <si>
    <t>Литератураведение</t>
  </si>
  <si>
    <t>3409+ Жәмбек С.Н. «Әдебиеттанудың өзекті мәселелері» Филология: «Әдебиеттану» мамандық-тарының магистранттарына арналған оқу-әдістемелік кешені Көкшетау, КГУ– 2016-61 бет 2,71 МБ</t>
  </si>
  <si>
    <t>3374+Жәмбек С.Н. Әдебиет- тануға кіріспе. Оқу-әдісте- мелік құрал. Көкшетау, КГУ– 2016-114 бет 2,07</t>
  </si>
  <si>
    <t>3479+Жәмбек С.Н. Әдебиет теориясы. Оқу құралы. Көкшетау, КМУ 2016. – 158 б.1,50 МБ</t>
  </si>
  <si>
    <t>3441+ Жүкенова С.К . ХІХ ғасырдағы қазақ әдебиеті . Оқу әдістемелік кешені. Мамандық . Филология. Көкшетау, 2015-61 б. 1,47 МБ</t>
  </si>
  <si>
    <t>3509+ Кажибаева Г.К. Балалар әдебиеті: қазақ балалар поэмасының өзекті мәселелері. Оқу құралы. Көкшетау. КГУ,2016- 137 бет. 882 КБ</t>
  </si>
  <si>
    <t>3382+ Смагулова, Н.К. Қазақ әдебиетін оқыту әдіс-темесі Оқу-әдістемелік кешен. – Көкшетау. КГУ, 2016. – 165 бет 1,43 МБ 399 КБ</t>
  </si>
  <si>
    <t>3546+Темирова Ж.Г. Тесто-вые задания. История русс-кой литературы XIX века: Сборник тестовых заданий для студентов-филологов. – Кокшетау, КГУ,2016. – 76с 662 КБ.</t>
  </si>
  <si>
    <t>Литератураве-дение</t>
  </si>
  <si>
    <t>3370+ Смагулова, Н.К. ХХ ғасыр басындағы әдебиет (1900-1930) Оқу-әдістемелік кешен. – Көкшетау, 2016. – 154 бет. 1,43 МБ</t>
  </si>
  <si>
    <t>Повышение эксплуатационных свойств трубопроводной арматуры дуговой наплавкой</t>
  </si>
  <si>
    <t>Луганов В.А., Чепуштанова Т.А., Гусейнова Г.Д.</t>
  </si>
  <si>
    <t>"Получение порошков металлического и окисленного железа нанодисперсных размеров"</t>
  </si>
  <si>
    <t>Лухманова, Г.К.</t>
  </si>
  <si>
    <t>Денежно-кредитная политика Республики Казахстан</t>
  </si>
  <si>
    <t>129с.</t>
  </si>
  <si>
    <t>М. Джакыпбековой</t>
  </si>
  <si>
    <t>«Ерлік жырларының поэтикасы» оқу құралы;</t>
  </si>
  <si>
    <t>М. Джетимова, Ж. Имангазиновой, С. Мамановой</t>
  </si>
  <si>
    <t>«Физикалық химия» оқұ – әдістемелік құрал;</t>
  </si>
  <si>
    <t>М. Курманова</t>
  </si>
  <si>
    <t>«Интерактивные методы и формы обучения в вузе» учебно-методическое пособие;</t>
  </si>
  <si>
    <t>М. Кылышпаевой, Г. Байгудановой, С. Сейтимбетовой</t>
  </si>
  <si>
    <t>«Basic English B1, B2» учебное пособие;</t>
  </si>
  <si>
    <t>М. Мальтекбасова, Д. Жабыкбаевой</t>
  </si>
  <si>
    <t>«Проектирование образовательной троектории студентов в контексте профессиональной деятельности» монография;</t>
  </si>
  <si>
    <t>М. Сейсекеновой</t>
  </si>
  <si>
    <t>«Кадровый менеджмент организации» учебное пособие;</t>
  </si>
  <si>
    <t>М. Сыдыкбековой</t>
  </si>
  <si>
    <t>«Профилактическая работа с подростками отклоняющегося поведения» учебное пособие;</t>
  </si>
  <si>
    <t>«Профилактическая работа с подростками отклоняющегося поведения»</t>
  </si>
  <si>
    <t>М. Торегожиной</t>
  </si>
  <si>
    <t>«Государственное регулирование экономики» учебное пособие на английском языке;</t>
  </si>
  <si>
    <t>М. Турлыбековой</t>
  </si>
  <si>
    <t>«Тіршілік әрекетінің қауіпсіздігі» оқұ құралы;</t>
  </si>
  <si>
    <t>М. Шыныбаева, Е. Смагулова</t>
  </si>
  <si>
    <t>«Өндірістік және экономикалық жұмыстарды үлгілеу негіздері»</t>
  </si>
  <si>
    <t>М.А.Жайнибекова, А.Б.Тлеулесова</t>
  </si>
  <si>
    <t>Теңсіздіктердішешуәдістері</t>
  </si>
  <si>
    <t>М.Е.Исин</t>
  </si>
  <si>
    <t>«Модернизация математической подготовки будущих экономистов»</t>
  </si>
  <si>
    <t>М.Ә. Қарасаев</t>
  </si>
  <si>
    <t>Мұғалімнің кәсіби-педагогикалық іс-әрекеті жүйесінде оқушылардың шығармашылық қабілетін дамыту</t>
  </si>
  <si>
    <t>176б.</t>
  </si>
  <si>
    <t>М.Серік, Г.Б. Балгожина (M.Serik, G.B.Balgozhina)</t>
  </si>
  <si>
    <t>Basics of Сloud technologies</t>
  </si>
  <si>
    <t>Training manual Учебное пособие</t>
  </si>
  <si>
    <t>М.Ш.Тілепиев Э.Ұ.Уразмагамбе-това Б.Ә.Ильясова</t>
  </si>
  <si>
    <t>5В070100 - Биотехнология мамандығы студенттеріне арналған «Математика» пәні бойынша ОӘК</t>
  </si>
  <si>
    <t>М.Ш.Тлепиев Б.А.Ильясова Э.У.Уразмагамбе-това Е.А.Грипп</t>
  </si>
  <si>
    <t>УМКД по математике для студентов специальности Биотехнология</t>
  </si>
  <si>
    <t>Магзумова Э.М.</t>
  </si>
  <si>
    <t>Дифференциалдық геометрия негіздері</t>
  </si>
  <si>
    <t>Мағзұмбекова Әмина Қауланқызы</t>
  </si>
  <si>
    <t>Кәсіби қазақ тілі (ақпараттық қауіпсіздік жүйесі мамандығына арналған)</t>
  </si>
  <si>
    <t>Мадалиев Я.Х</t>
  </si>
  <si>
    <t>ХХ аср 60 йиллардан кейинги узбек адабиёти: 5В021019- Филология: өзбек тілі маманд. студ. арналған оқу құралы</t>
  </si>
  <si>
    <t>Шимкент вилояти тарихининг манзаралари: 5В021019 - "Филология: өзбек тілі" маман. студенттеріне арналған монография</t>
  </si>
  <si>
    <t>Маденова А.А.</t>
  </si>
  <si>
    <t>Математика тарихы және әдіснамасы: 5В010900- Математика маманд. студ. арналған оқу құралы</t>
  </si>
  <si>
    <t>Математикалық логика және дискретті математика: оқу құралы</t>
  </si>
  <si>
    <t>Маденова А.А. Аширбаев Н.К. Алтынбеков Ш.Е.</t>
  </si>
  <si>
    <t>Оқу құралы «Математика тарихы мен әдіснамасы», 5В010900-Математика</t>
  </si>
  <si>
    <t>Маденова П.С.</t>
  </si>
  <si>
    <t>«Химия»</t>
  </si>
  <si>
    <t>Мадиева Г. Б. Бектемірова С. Б. Мәмбетова М. Анонс</t>
  </si>
  <si>
    <t>Тіл теориясының негіздері</t>
  </si>
  <si>
    <t>Мадияров М.Н., Аменова Ф.С.</t>
  </si>
  <si>
    <t>Основы алгебры</t>
  </si>
  <si>
    <t>«Мектеп математика курсының ғылыми негіздері» 6М010900-Математика</t>
  </si>
  <si>
    <t>Мадияров Н.К. Алибекова Ж.Д. Бекмолдаева Р.Б.</t>
  </si>
  <si>
    <t>Оқу құралы «Higher mathematics», 5В012000-Кәсіптік оқыту</t>
  </si>
  <si>
    <t>Мадиярова Д. М. Учкампирова А.Б</t>
  </si>
  <si>
    <t>Экономика кластера</t>
  </si>
  <si>
    <t>Мадиярова Д.М.</t>
  </si>
  <si>
    <t>Қазақстан Республикасының сыртқы саудасы</t>
  </si>
  <si>
    <t>Қазақстан Республикасының сыртқы саудасы аймақтық интеграция жүйесінде / Углубленный курс для слушателей программы PhD:</t>
  </si>
  <si>
    <t>Мадиярова Д.М., Хойч А.</t>
  </si>
  <si>
    <t>Халықаралық экономикалық қатынастар</t>
  </si>
  <si>
    <t>Мадиярова Диана Мадиярова</t>
  </si>
  <si>
    <t>Казахстан на пути формирования единых рынков ЕАЭС: проблемы и перспективы</t>
  </si>
  <si>
    <t>Развитие регионов Казахстана в условиях новой геополитики и геостратегии</t>
  </si>
  <si>
    <t>Мадьярова Г.Б.</t>
  </si>
  <si>
    <t>«Метрология» 5В073200 - «Стандарттау, сертификаттау және метрология»</t>
  </si>
  <si>
    <t>Мажинбеков С. Турекулова Ж.Е.</t>
  </si>
  <si>
    <t>«Халықаралық қатынастардағы Азия-тынық мұхит аймағы» Оқу құралы</t>
  </si>
  <si>
    <t>Мажитов Д. М., и др.</t>
  </si>
  <si>
    <t>Организация деятельности Национального банка РК</t>
  </si>
  <si>
    <t>Майдырова Айгуль Булатовна</t>
  </si>
  <si>
    <t>Качество услуг предоставляемых в РК</t>
  </si>
  <si>
    <t>Научная монография</t>
  </si>
  <si>
    <t>Майлыбаева Э.У Джайшибеков Ғ.З</t>
  </si>
  <si>
    <t>«Өсімдік шаруашылығы өнімдерін өңдеу технологиясының негіздері» 5В072800-Өңдеу өндірістерінің технологиясы</t>
  </si>
  <si>
    <t>Макенова А.А. Анонс</t>
  </si>
  <si>
    <t>Исламдық қаржыландыру</t>
  </si>
  <si>
    <t>Макимбаева Ж.М.</t>
  </si>
  <si>
    <t>Мәдениет социологиясы</t>
  </si>
  <si>
    <t>Макимбаева Ж.М. Раманжарова А.М.</t>
  </si>
  <si>
    <t>Шығыс философиясы</t>
  </si>
  <si>
    <t>Макишева Ж.А. Анонс</t>
  </si>
  <si>
    <t>«Финансовая отчетность компании»</t>
  </si>
  <si>
    <t>Макулбекова Г.О.</t>
  </si>
  <si>
    <t>Өнім қауіпсіздігі және сынау мен бақылау 5В073200 - «Стандарттау, сертификаттау және метрология» англ</t>
  </si>
  <si>
    <t>Макулбекова Г.О. /Makulbekova G.O.</t>
  </si>
  <si>
    <t>Test and control product safety and 5B073200 - "Standardization, Metrology and certification"</t>
  </si>
  <si>
    <t>Макыш С.Б., Токбаев Р.К.</t>
  </si>
  <si>
    <t>Казначейское дело</t>
  </si>
  <si>
    <t>Макыш С.Б., Толысбаев Б.С., Ускеленова А.Т., Жансеитова Г.С., Тлеубердиева С.С.</t>
  </si>
  <si>
    <t>Механизмы ГЧП в Казахстане: реалии и перспективы</t>
  </si>
  <si>
    <t>Макыш Серик Биханович, Урузбаева Назым Аминовна</t>
  </si>
  <si>
    <t>Финансовые механизмы поддержки малого и среднего бизнеса в Казахстане</t>
  </si>
  <si>
    <t>Малаева Р.А. Керимбекова Г.Ж.</t>
  </si>
  <si>
    <t>Өндірісті ұйымдастыру және жоспарлау</t>
  </si>
  <si>
    <t>Для всех технических специальностей</t>
  </si>
  <si>
    <t>Малгайдарова Г.Т.</t>
  </si>
  <si>
    <t>«Мектеп психологының девитантты балалармен жұмысы» пәнінен дәріс жинағы, 5В010300-Педагогика және психология</t>
  </si>
  <si>
    <t>«Девиантты мінез –құлық психологиясы» пәнінен оқу әдістемелік құрал, 5В010300-Педагогика және психология</t>
  </si>
  <si>
    <t>Жеке тұлғаның педагогикалық психологиялық диагностикасы 5В010300 - Педагогика және психология</t>
  </si>
  <si>
    <t>Малыбаев С.К. Методические основы экономико-математических моделей оценки транспортных средств и систем: учебное пособие для докторантов, магистрантов 6M090100/ С. К. Малыбаев, Т. К. Балгабеков, Т. С. Катиев; М-во образования и науки РК, Карагандинский государственный технический университет, Кафедра "Промышленный транспорт". - 2015</t>
  </si>
  <si>
    <t>Малыбаев С.Қ. Өнеркәсіп көліктерінің арнайы түрлері: оқу құралы 5В090100-Көлікті пайдалану және жүк қозғалысы мен тасымалды ұйымдастыру мамандығы бойынша арналған/ С. Қ. Малыбаев, О. Т. Балабаев, И.М Жанатов; Қазақстан республикасы білім және ғылым министирлігі, Қарағанды мемлекеттік техникалық университеті, Кафедра ПТ. - 2014</t>
  </si>
  <si>
    <t>Мамаева Г. Б. Анонс</t>
  </si>
  <si>
    <t>Б.Момышұлы тағылымдарын қазақ тілі мен әдебиетінде қолдану (оқу құралы)</t>
  </si>
  <si>
    <t>Мамаева Г.Б.</t>
  </si>
  <si>
    <t>Тіркесті күрделі сөздер</t>
  </si>
  <si>
    <t>Мамашарипова Г.А</t>
  </si>
  <si>
    <t>5В020200-«Халықаралық қатынастар» мамандығы бойынша «Мамандану елінің сыртқы саясаты» (Франция, Англия) пәнінен</t>
  </si>
  <si>
    <t>Мамашарипова Г.А.</t>
  </si>
  <si>
    <t>«Дипломатиялық құжаттама» 5В020200-«Халықаралық қатынастар»</t>
  </si>
  <si>
    <t>Мамбеталина А.С.</t>
  </si>
  <si>
    <t>«Психология высшей школы»</t>
  </si>
  <si>
    <t>Мамбеткулов Е.Б.</t>
  </si>
  <si>
    <t>Железнодорожные станции и узлы : Учебное пособие для студентов спец. 5В090100 "Организация перевозок, движения и эксплуатация транспорта "</t>
  </si>
  <si>
    <t>Мамбетова Л. Қылышбаева Ж.Б.</t>
  </si>
  <si>
    <t>«Қазақстан биоресурстары» 5В120100 – Ветеринариялық медицина</t>
  </si>
  <si>
    <t>Мамекова С.К.</t>
  </si>
  <si>
    <t>«Кәсіби мамандандырылған шет тілі: ‘Transport, transport manegment for the 3 course students’» атты ӘН (анг), 5В090100-Көлік, тасымалдауды және қозғалысты ұйымдастыру</t>
  </si>
  <si>
    <t>Мамирова Ш.К.</t>
  </si>
  <si>
    <t>Методические указания по выполнению СРС по дисциплине "Профессиональный русский язык" для студ. спец. 5В011200- Химия</t>
  </si>
  <si>
    <t>Мамитова А.Д.</t>
  </si>
  <si>
    <t>«Физиология человека и животных» англ 5В070100 - Биотехнология</t>
  </si>
  <si>
    <t>Мамитова А.Д. /Mamitova A.D.</t>
  </si>
  <si>
    <t>Physiology of man and animals</t>
  </si>
  <si>
    <t>Мамитова А.Д. Нарымбаева З.К. Абилдаева Р.А. Зубакова Н.В.</t>
  </si>
  <si>
    <t>«Биотехнология нысандары» пәнінен дәрістер жинағы (анг), 5В070100-Биотехнология</t>
  </si>
  <si>
    <t>Мамитова А.Д. Тасыбаева Ш.Б. Ешибаев А.А. Сапарбекова А.А.</t>
  </si>
  <si>
    <t>«Жасушалық инженерияның қарқындату курсы» пәнінен оқу құралы (анг), 6М070100-Биотехнология</t>
  </si>
  <si>
    <t>Мамонтов Ю.А.</t>
  </si>
  <si>
    <t>Основы проектирования зданий и сооружений: учебное пособие для студ. строительных и архитектурных спец.</t>
  </si>
  <si>
    <t>Мамутова К.К.</t>
  </si>
  <si>
    <t>«Мамандыққа кіріспе» пәні бойынша 5В050900 «Қаржы»</t>
  </si>
  <si>
    <t>Қазынашылықты ұйымдастыру пәнінен 5В050900 «Қаржы» мамандығының студенттері үшін</t>
  </si>
  <si>
    <t>Мамырбаева К.К., Байгенженов О.С.</t>
  </si>
  <si>
    <t>Ұнтақты металлургияның процестері мен аппараттары</t>
  </si>
  <si>
    <t>Мамырбекова А.К.</t>
  </si>
  <si>
    <t>Араб мұсылман философиясы</t>
  </si>
  <si>
    <t>Мамытова Г.Ж.</t>
  </si>
  <si>
    <t>«Мамандыққа кіріспе» пәнінен дәрістер жинағы, 5В072100-Органикалық заттардың химиялық технологиясы</t>
  </si>
  <si>
    <t>Манабаев Н. К.</t>
  </si>
  <si>
    <t>5В071000 - Материаловедение и технология новых материалов</t>
  </si>
  <si>
    <t>Манабаева А.Ш. Анонс</t>
  </si>
  <si>
    <t>Педагогикалық мамандыққа кіріспе (сала бойынша)</t>
  </si>
  <si>
    <t>Манасбаева А.И.</t>
  </si>
  <si>
    <t>Конфликтология в социальной работе</t>
  </si>
  <si>
    <t>Коучинг негіздері</t>
  </si>
  <si>
    <t>4042+Байгарина, А.Т. По дисциплине Управление торговыми марками : Учебно - методический комплекс по специальность "Маркетинг.- 884 КБ.- Кокшетау: КГУ, 1917.</t>
  </si>
  <si>
    <t>4045+Байгарина, А.Т. По дисциплине " Маркетинг и менеджмент" : Учебно - методический комплекс по специальность "Маркетинг".- 292 КБ.- Кокшетау: КГУ, 2017- 28 с.</t>
  </si>
  <si>
    <t>4048+Байгарина, А.Т. По дисциплине " Маркетинговые исследования (продвинутый курс)" : Учебно - методический комплекс по специальность "Маркетинг" / А.Т. Байгарина.- 372 КБ.- Кокшетау: КГУ, 2017.- 26 с.</t>
  </si>
  <si>
    <t>Маркетинговая деятельность фирмы : Учебное пособие / К.А. Ахметова, М.Ж. Каменова, Г.Н. Накипова. - Астана : Фолиант, 2004. - 288 с Экземпляры: всего:93 - 1(3), 3(90) Аннотация: ВВ</t>
  </si>
  <si>
    <t>Марков В.В. Оспанов С.С. Кульниязова К.С. Магперов И.О.</t>
  </si>
  <si>
    <t>Программирование контроллера в среде CX-one. Лабораторный практикум.</t>
  </si>
  <si>
    <t>CX-one ортасында бақылаушыны бағдарламалау. Зертханалық практикум.</t>
  </si>
  <si>
    <t>Мармонтова Т.В.</t>
  </si>
  <si>
    <t>Методические указания к практикуму по региональным исследованиям</t>
  </si>
  <si>
    <t>Введение в регионоведение.</t>
  </si>
  <si>
    <t>Марчибаева У.С Досмаганбетова Ж.О. Сидорова Р.В</t>
  </si>
  <si>
    <t>Теоритический курс занятия по физической культуре для студентов специального учебного отделения</t>
  </si>
  <si>
    <t>Масалиева Ж.А.</t>
  </si>
  <si>
    <t>Кәсіби қазақ тілі: 5В080100- Агрономия мама. студ. арналған оқу құралы</t>
  </si>
  <si>
    <t>Матаева Б.Т. Анонс</t>
  </si>
  <si>
    <t>Ресторан және қонақүй шаруашылығы</t>
  </si>
  <si>
    <t>3363+Р.Н. Балгабаева Басқарудағы моделдер мен әдістер оқу құралы. Көкшетау.: КГУ, 2016. -9,86 .МБ 99-бет.</t>
  </si>
  <si>
    <t>3488+ Ермаганбетова С..К.. Оқу -әдістемелік кешені пән: «Математика» Маман-дығы: «Тау-кен өндіріс» Көкшетау.: КГУ, 2016. -143 бет 4,69.МБ</t>
  </si>
  <si>
    <t>3489+ Ермаганбетова С.К. Оқу -әдістемелік кешені пән: «Математика» Маман-дығы: Биотехнология Көкшетау.: КГУ, 2016. -158 бет 5,17.МБ</t>
  </si>
  <si>
    <t>3490+ Ермаганбетова С.К. Атаев Б.К. Сызықтық алгебра және аналитикалық геометрия элементтері. Оқу құралы. Көкшетау.: КГУ, 2016. -88 бет 3,37.МБ</t>
  </si>
  <si>
    <t>3580+ Ермаганбетова С.К. Рахимжанов Б.Н. Ықти-малдықтар теориясы және математикалық статистика. оқу-әдістемелік кешені «Информатика» маманды-ғының студенттеріне арналған. Көкшетау.: КГУ, 2016. -78 бет 2,27.МБ</t>
  </si>
  <si>
    <t>3585+Байшагиров Х.Ж. Ермаганбетова С.К Математика Учебное пособие для студентов вузов Кокшетау, КГУ, 2016- 96 с 2,92 МБ</t>
  </si>
  <si>
    <t>3734+Өміртай, А. Дискреттік математика : Оқу әдістемелік кешені техникалық мамандықтар үшін / Айбек Өміртай.- 30, 5 МБ.- Көкшетау: КГУ, 2017.</t>
  </si>
  <si>
    <t>Математика/ В. В. Егоров [и др.] ; М-во образования и науки РК, Карагандинский государственный технический университет. -Караганда: КарГТУ. -2015 Ч. 1: для студентов горного профиля. - 2015</t>
  </si>
  <si>
    <t>Материалы по краеведению Центрального Казахстана: учебное пособие для студентов, кураторов и преподавателей вузов/ В. В. Козина [и др.] ; ред. А. М. Газалиев; М-во образования и науки РК, Карагандинский государственный технический университет, Кафедра "История Казахстана". - 2014</t>
  </si>
  <si>
    <t>Маткаримова Д А</t>
  </si>
  <si>
    <t>Grammar exercises</t>
  </si>
  <si>
    <t>Мауланов А.З.</t>
  </si>
  <si>
    <t>Ит жэне мысық ауруларын патологиялық морфологиялық балау</t>
  </si>
  <si>
    <t>Махамбетова Б.А</t>
  </si>
  <si>
    <t>«Металлургиялық материалтану, болат пен қорытпа-ның классификациясы», 5В070900-Металлургия</t>
  </si>
  <si>
    <t>Махамедова Б.Я. Анонс</t>
  </si>
  <si>
    <t>Өндірістік экология</t>
  </si>
  <si>
    <t>Маханов М.</t>
  </si>
  <si>
    <t>Автомобильдің динамикалық сипатамасын есептеу және динамикалық паспортын тұрғызу</t>
  </si>
  <si>
    <t>Методическое пособие для практических занятий</t>
  </si>
  <si>
    <t>Автомобильдің екпін алу көрсеткіштерін анықтау</t>
  </si>
  <si>
    <t>Методические указания для практических занятий</t>
  </si>
  <si>
    <t>«Суйықтар мен газдар механикасы»</t>
  </si>
  <si>
    <t>Оқу құралы, 7 б.т.</t>
  </si>
  <si>
    <t>Сұйықтар және газдар механикасы, тасымалдау құбырларын есептеу негіздері</t>
  </si>
  <si>
    <t>Маханов М., Навийхан Б., Түймебай А.С.</t>
  </si>
  <si>
    <t>Гидравлика және гидропневможетектер</t>
  </si>
  <si>
    <t>Маханов М., Сулейменов Т.Б.</t>
  </si>
  <si>
    <t>Сұйықтар және газдар механикасы, гидропневможетектер</t>
  </si>
  <si>
    <t>Маханов М., Тогизбаева Б.Б., Сазамбаева Б.Т., Кинжебаева А.С.</t>
  </si>
  <si>
    <t>Автомобильдің тартымдық динамикалық есебі</t>
  </si>
  <si>
    <t>Маханов М.. Айманбетов Н.А.</t>
  </si>
  <si>
    <t>Автомобиль және оның агрегаттарың стендтік сынау</t>
  </si>
  <si>
    <t>Маханова З.А.</t>
  </si>
  <si>
    <t>Оқу құралы «Java – бағдарламалау тілі», 5В070300-Ақпараттық жүйелер</t>
  </si>
  <si>
    <t>«Web технологиялары» пәнінен дәрістер жинағы, 5В070300-Ақпараттық жүйелер</t>
  </si>
  <si>
    <t>Маханова З.А. Ельбергенова Ғ.Ж</t>
  </si>
  <si>
    <t>Java-дағы таралымды жүйелер (БД/КВ) 5В070400 - Есептеу техникасы және бағдарламалық қамтамасыз ету</t>
  </si>
  <si>
    <t>Махатова А. Х. Куракбаев Ж.</t>
  </si>
  <si>
    <t>«Мәліметтер қорының теориясы» 5B011100 – Информатика Оқулық</t>
  </si>
  <si>
    <t>Махатова М.</t>
  </si>
  <si>
    <t>Методические рекомендации по выполнению лабораторных работ по дисциплине «Гидродинамические исследования скважин»</t>
  </si>
  <si>
    <t>Махмудова Г.И.</t>
  </si>
  <si>
    <t>«Тігін саласының бұйымдарын автоматтандырылған жобалау» 6М072600 -Жеңіл өнеркәсіп бұйымдары-ның технологиясы және конструкциялануы Оқу құралы</t>
  </si>
  <si>
    <t>Оқулық «Тігін саласының бұйымдарын автоматтандырылған жобалау», 6М072600-Жеңіл өнеркәсіп бұйымдарының технологиясы және конструкциялануы</t>
  </si>
  <si>
    <t>Махмудова Г.И. Қаратаев М.С. Бердібаева У.А. Койланова А.А.</t>
  </si>
  <si>
    <t>Оқу құралы «Жобалық белсенділіктің эвалюциясы», 6М072600-Жеңіл өнеркәсіп бұйымдарының технологиясы және конструкциялануы</t>
  </si>
  <si>
    <t>Махмудова М.А. Койланова А.А.</t>
  </si>
  <si>
    <t>Конспекты лекции по дисциплине «Проектирование швейных предприятий», 5В072600-Жеңіл өнеркәсіп бұйымдарының технологиясы және конструкциялануы</t>
  </si>
  <si>
    <t>Махмутова К.И.</t>
  </si>
  <si>
    <t>Оқу құралы «Педагогикалық мамандыққа кіріспе», 5В011900-Шет тілі</t>
  </si>
  <si>
    <t>Мацкевич И.К.</t>
  </si>
  <si>
    <t>Управление развитием и экспертиза</t>
  </si>
  <si>
    <t>6М010500 Дефектология</t>
  </si>
  <si>
    <t>Основы психологического консультирования:систематизация знаний</t>
  </si>
  <si>
    <t>Психология, Дефектология, Педагогика и психология</t>
  </si>
  <si>
    <t>Машан Тоғжан Тұрғалиқызы</t>
  </si>
  <si>
    <t>«Кристалдар химиясының негіздері» пәнінің есептер жинағы</t>
  </si>
  <si>
    <t>Машанова, С.М.</t>
  </si>
  <si>
    <t>Сборник текстов и упражнений по лингвострановедению: Германия и Казахстан</t>
  </si>
  <si>
    <t>136 с.</t>
  </si>
  <si>
    <t>Машекенова А.Х. Идришева Ж.К. Қонарбаева Г.Н. Қадыкенова Н.Е.</t>
  </si>
  <si>
    <t>Маширова Т.Н. Сейсенбаева Ж.М</t>
  </si>
  <si>
    <t>«Дағдарысқа қарсы қаржы ұйымдарының стратегиясы» 6М050900 «Қаржы»</t>
  </si>
  <si>
    <t>Маштакова Е.К. Проектирование малых архитектурных форм: учебное пособие предназначено для студентов специальности "Архитектура" и "Дизайн" очной и заочной форм обучения/ Е. К. Маштакова, О. Н. Вавилова; М-во образования и науки Республики Казахстан, Карагандинский государственный технический университет, Кафедра ДАиПМ. - 2014</t>
  </si>
  <si>
    <t>Медетбеков М.М. Момбекова С.М. Шаймерденова Г.С. Изтаева Ж.Д.</t>
  </si>
  <si>
    <t>Лабораторный практикум по дисциплине «Информационно-коммуникационные технологии» (анг), барлық мамадықтарға арналған</t>
  </si>
  <si>
    <t>Медетбекова Р.Ә.</t>
  </si>
  <si>
    <t>Информатика : оқулық / Р. Ә. Медетбекова, М. М. Медетбеков, Ж. Д. Изтаев</t>
  </si>
  <si>
    <t>Медеуова К.А.</t>
  </si>
  <si>
    <t>Практики и места памяти в Казахстане</t>
  </si>
  <si>
    <t>Медеуова К.А., Сандыбаева У.М, Толгамбаева Д.Т.</t>
  </si>
  <si>
    <t>Антропология нравственности</t>
  </si>
  <si>
    <t>Медицинские науки</t>
  </si>
  <si>
    <t>3192+Капарова Б.Т., Бокен Т.С., Жумабаева А. Смаилова Г.Т., УМК по ОБЖ. Кокшетау, Изд-во КГУ им. Ш.Уалиханова. 2015. 128 стр.5,36 МБ</t>
  </si>
  <si>
    <t>3970+Какабаева, Д.С. Возрастная физиология и школьная гигиена : Учебно-методический комплекс/.- 1, 21 МБ.- Кокшетау: КГУ им. Ш.Уалиханова, 2015.- 151 с.</t>
  </si>
  <si>
    <t>Меерманова Ж.Б.</t>
  </si>
  <si>
    <t>Практикум по Гражданскому процессуальному праву РК (общая часть)</t>
  </si>
  <si>
    <t>Мейрамкулова К.С</t>
  </si>
  <si>
    <t>Vegetative and endocrine mechanism of adaptation</t>
  </si>
  <si>
    <t>Ecoepidemoilogy and ecopatology</t>
  </si>
  <si>
    <t>Мейрбеков А.А.</t>
  </si>
  <si>
    <t>Оқу құралы «Жол жағдайлары және қозғалыс қауіпсіздігі», 5В090100- Көлікті пайдалану және жүк қозғалысы мен тасымалдауды ұйымдастыру, 5В071300-Көлік, көлік техникасы және технологиясы</t>
  </si>
  <si>
    <t>Мейрбеков Б.Б.</t>
  </si>
  <si>
    <t>«Оркестр» пәнінен «Оркестрмен дайындық жұмыстарын жүргізу әдістері» оқу құралы, 5В040200-Аспаптық орындау</t>
  </si>
  <si>
    <t>Меирбекова Р. /Meirbekova R.</t>
  </si>
  <si>
    <t>Work-book on English for the students of 3 courses of speciality 5В011700 is Kazakh</t>
  </si>
  <si>
    <t>Ира 100</t>
  </si>
  <si>
    <t>Сборник упражнений по английскому языку для студентов 3 курсов специальности 5В011700 - Казахский язык</t>
  </si>
  <si>
    <t>Мейрбекова Р. /Meirbekova R.</t>
  </si>
  <si>
    <t>Pedagogics and methodology of the elementary training</t>
  </si>
  <si>
    <t>Tenses (5В010200 - Педагогика и методика начального обучения )</t>
  </si>
  <si>
    <t>Мейрбекова Р.Т.</t>
  </si>
  <si>
    <t>Tenses: учебное пособие для студ. спец. 5В010200 - Педагогика и методика начального обучения</t>
  </si>
  <si>
    <t>3339+Шагирбаева, Б.К. Мектеп жасына дейінгі бала-лардың тіл дамыту әдістеме-сі. ОӘК Филология және педагогика факультетінің -мектепке дейінгі оқыту және тәрбиелеу мамандығы студенттеріне арналған. Көкшетау. КГУ,2015-104 бет 29,4 МБ</t>
  </si>
  <si>
    <t>3555+ Алиаскарова С. М. Мектепке дейінгі педагоги-ка. Оқу- әдістемелік кешен Көкшетау: КГУ 2016 – 185 бет . 3,79 МБ 29,4 МБ</t>
  </si>
  <si>
    <t>Мелдебекова С.К.</t>
  </si>
  <si>
    <t>Оқу әдістемелік құралы «С++ тілінде объектке хабарлы бағдарламалау, 5В070500-Математикалық және компьютерлік модельдеу</t>
  </si>
  <si>
    <t>Мелдебекова С.Қ.</t>
  </si>
  <si>
    <t>Оқу құралы «Flash технологиясы», 5В070500-Математикалық және компьютерлік модельдеу</t>
  </si>
  <si>
    <t>Менлибекова Гульбахыт Жолдасбековна</t>
  </si>
  <si>
    <t>«Андрагогика» оқу құралы</t>
  </si>
  <si>
    <t>«Андрагогика» анықтамалық сөздігі</t>
  </si>
  <si>
    <t>анықтамалық сөздік Словарь-справочник</t>
  </si>
  <si>
    <t>Мергембаева Нургуль Бергалиевна</t>
  </si>
  <si>
    <t>«Қазақстан Республикасындағы Сот сараптамасы: ұйымдастырылуы және өндірісі»</t>
  </si>
  <si>
    <t>Мергенбаева А.Т. Уразова Г.Ж. Абишова А.У.</t>
  </si>
  <si>
    <t>Оқу құралы «Basics of Economics in schemes, tables and graphs», 5В075300-Қиын балқитын бейметалл және силикатты заттардың химиялық технологиясы, 5В072000, 5в072100</t>
  </si>
  <si>
    <t>Методика преподования</t>
  </si>
  <si>
    <t>3547+ Ахметова З.К. «Методика преподавания волейбола». УМК для студентов спец «Физическая культура и спорт» Кокшетау. КГУ, 2016г. - 134 с. 2,44 МБ.</t>
  </si>
  <si>
    <t>3434+ Костангельдинова А. Касенова Б.Р., Саябаева А. Методика преподавания информатики, ЭУМК Кокшетау, КГУ 2016 – 65 с. 2,93 МБ</t>
  </si>
  <si>
    <t>3577+ Юдакова Е.В. Нацио-нальные и подвижные игры с методикой преподавания. УМК. для студентов спец «Физическая культура и спорт» – Изд.: КГУ. Кокше-тау, 2016. –128 с. 1,51 МБ</t>
  </si>
  <si>
    <t>Методика профессионального обучения: учебное пособие для студентов, магистратов и докторантов/ В. В. Егоров [и др.]; М-во образования и науки РК, Карагандинский государственный технический университет, кафедра "Профессиональное обучение". - 2015</t>
  </si>
  <si>
    <t>Методика профессионального обучения: учебное пособие предназначено для магистрантов, аспирантов а также для студентов вуза/ Э. Г. Скибицкий [и др.]; Карагандинский государственный технический университет, Кафедра ПО, Сибирская академия финансов и банковского дела. - 2014</t>
  </si>
  <si>
    <t>Методические рекомендации к выполнению практических работ по дисциплине "Методика профессионального обучения": для студентов специальности 5В012000 - Профессиональное обучение/ С. М. Ударцева [и др.]; М-во образования и науки РК, Карагандинский государственный технический университет, Кафедра "Профессиональное обучение". - 2014</t>
  </si>
  <si>
    <t>Методические указания к выполнению контрольной работы по дисциплине "Экология и устойчивое развитие": методические указания для студентов всех специальностей заочного отделения/ А. Т. Оралова [и др.]; М-во образования и науки РК, Карагандинский государственный технический университет, Кафедра "Промышленная экология и химия". - 2015</t>
  </si>
  <si>
    <t>Методические указания к выполнению практических работ по дисциплине "Экология и устойчивое развитие": для студентов всех специальностей и всех форм обучения/ А. Т. Оралова [и др.]; М-во образования и науки РК, Карагандинский государственный технический университет, Кафедра "Промышленная экология и химия". - 2015</t>
  </si>
  <si>
    <t>Методические указания к выполнению практических работ по дисциплине "Экология и устойчивое развитие": Методические указания для студентов специальностей 5В071300- "Транспорт, транспортная техника и технологии", 5В074500- "Транспортное строительство", 5В090100- "Организация перевозок, движения и эксплуатация транспорта" всех форм обучения/ А.Т Оралова [и др.]; М-во образования и науки РК, Карагандинский государственный технический университет, Кафедра "Промышленная экология и химия". - 2015</t>
  </si>
  <si>
    <t>Методические указания к выполнению СРСП по дисциплине "Экология и устойчивое развитие" : методические указания для студентов специальностей 5В071300 - "Транспорт, транспортная техника и технологии", 5В074500 - "Транспортное строительство", 5В090100 - "Организация перевозок, движения и эксплуатация транспорта" для всех форм обучения/ А. Т. Оралова [и др.] ; М-во образования и науки РК, Карагандинский государственный технический университет. Кафедра "Промышленная экология и химия". -Караганда: КарГТУ. -2015 Ч.1. - 2015</t>
  </si>
  <si>
    <t>Методические указания к выполнению СРСП по дисциплине "Экология и устойчивое развитие": для студентов специальностей 5В071300 - "Транспорт, транспортная техника и технологии", 5В074500 - "Транспортное строительство", 5В090100 - "Организация перевозок, движения и эксплуатация транспорта" всех форм обучения/ А. Т. Оралова [и др.] ; М-во образования и науки РК, Карагандинский государственный технический университет. Кафедра "Промышленная экология и химия". -Караганда: КарГТУ Ч.2. - 2015</t>
  </si>
  <si>
    <t>Методические указания к выполнению СРСП по дисциплине Экология и устойчивое развитие: для студентов всех специальностей/ А. Т. Оралова [и др.] ; М-во образования и науки РК, Карагандинский государственный технический университет. Кафедра "Промышленная экология и химия". -Караганда: КарГТУ. -2015 Ч. 2. - 2015</t>
  </si>
  <si>
    <t>Методические указания к выполнению СРСП по дисциплине Экология и устойчивое развитие: для студентов всех специальностей/ А.Т Оралова [и др.] ; М-во образования и науки РК, Карагандинский государственный технический университет. Кафедра "Промышленная экология и химия". -Караганда: КарГТУ. -2015 Ч. 1: для студентов всех специальностей. - 2015</t>
  </si>
  <si>
    <t>Методические указания к лабораторным работам по дисциплинам "Физика 1", "Физика". 18 Определение отношения Cp/Cv методом Клемана и Дезорма. 39. Изучение обобщенного заказа Ома. 43. Изучение сложения колебаний с помощью осциллографа: методические указания для технических специальностей/ Ю. М. Смирнов [и др.]; М-во образования и науки РК, Карагандинский государственный технический университет, Кафедра "Физика". - 2015</t>
  </si>
  <si>
    <t>Методические указания к лабораторным работам по дисциплинам "Физика 1", "Физика". 39 Определение неизвестного сопротивления мостом постоянного тока. 40 Определение емкости конденсатора с помощью моста Сотти. 41 Определение индуктивности катушки: методические указания для технических специальностей/ Ю. А. Кузнецова [и др.]; М-во образования и науки РК, Карагандинский государственный технический университет, Кафедра "Физика". - 2015</t>
  </si>
  <si>
    <t>Методические указания по видам практик 1-4 курсов : для специальностей 5В071800-"Элетроэнергетика" и 5В071700-"Теплоэнергетика" / И. В. Брейдо [и др.]; М-во образования и науки РК, Карагандинский государственный технический университет, Кафедра "Автоматизация производственных процессов". - 2015</t>
  </si>
  <si>
    <t>Методические указания по видам практик 1-4 курсов: методические указания/ И. В. Брейдо [и др.]; М-во образования и науки РК, Карагандинский государственный технический университет, Кафедра "Автоматизация производственных процессов". - 2015</t>
  </si>
  <si>
    <t>Методические указания по видам практик: для специальности 5В070200-"Автоматизация и управление" / И. В. Брейдо [и др.]; М-во образования и науки РК, Карагандинский государственный технический университет, Кафедра "Автоматизация производственных процессов". - 2015</t>
  </si>
  <si>
    <t>Методические указания по видам практик: для студентов 5B071800/ И. В. Брейдо [и др.]; М-во образования и науки РК, Карагандинский государственный технический университет, Кафедра "Автоматизация производственных процессов". - 2015</t>
  </si>
  <si>
    <t>Методические указания по выполнению лабораторных работ по дисциплине "Контроль качества дорожно-строительных работ": для студентов специальностей 5В072900 "Строительство", 5В074500 "Транспортные строительство"/ Р. К. Кикнадзе [и др.]; М-во образования и науки Республики Казахстан, Карагандинский государственный технический университет, Кафедра "Строительные материалы и технология". - 2015</t>
  </si>
  <si>
    <t>Методические указания по выполнению практических занятий по дисциплине "Основы безопасности жизнедеятельности": для студентов/ А. Д. Нургалиева [и др.]; М-во образования и науки РК, Карагандинский государственный технический университет, Кафедра "Рудничная аэрология и охрана труда". - 2016</t>
  </si>
  <si>
    <t>Методические указания по выполнению практических работ по дисциплине "Рудничная и шахтная геология": методические указания для студентов специальностей 5В070600 "Геология и разведка месторождений полезных ископаемых"/ Б. Д. Билялов [и др.]; М-во образования и науки РК , Карагандинский государственный технический университет, Кафедра "Геология и разведка месторождений полезных ископаемых". - 2015</t>
  </si>
  <si>
    <t>Методические указания по выполнению программы преддипломной практики и написанию дипломной работы: для студентов специальности 5В050600 "Экономика"/ М-во образования и науки РК, Карагандинский государственный технический университет, Кафедра ЭП; сост. Б. А. Ахметжанов [и др.]. - 2014</t>
  </si>
  <si>
    <t>Метрология, стандарттау және сапаны басқару: оқу құралы 5В073200 "Стандарттау, сертификаттау және метрология" және 5В090100 "Тасымалдауды, қозғалысты ұйымдастыру және көлікті пайдалану" мамандығының студенттеріне арналған/ К. Т. Шеров [и др.]; Қазақстан Республикасы Білім және ғылым министрлігі, Қарағанды мемлекеттік техникалық университеті, "Технологиялық жабдықтар, машинажасау және стандарттау" кафедрасы. - 2014</t>
  </si>
  <si>
    <t>Механизмдер мен машиналар теориясының есептер жинағы: оқу құралы 5В071200 Машинажасау, 5В072400 Технологиялық машиналар және жабдық мамандыктары студенттері арналған/ Т. С. Филиппова [и др.]; Қазақстан Республикасы білім және ғылым министрлігі, Қарағанды мемлекеттік техникалық университеті, "Дизайн, сәулет және қолданбалы механика" кафедрасы. - 2015</t>
  </si>
  <si>
    <t>Механизмы модернизации финансового сектора в условиях экономической интеграции : Монография / Под.ред.: З.Д.Искаковой. - Астана : Финансовая академия, 2014. - 324 с. Экземпляры: всего:1 - 2(1)</t>
  </si>
  <si>
    <t>3342+Шүйішбаева, Н.Н. Механика: ОӘК. Маман-дығы: "Физика" Көкшетау, 2015. - 45 бет 836 КБ</t>
  </si>
  <si>
    <t>Мәдібай Қ. Қ. Анонс</t>
  </si>
  <si>
    <t>Мәмбеталі О.Д.</t>
  </si>
  <si>
    <t>Малдың хирургиялық және акушерлік аурулары: Ветеринариялық медицина маманд. студ. арналған оқу құралы</t>
  </si>
  <si>
    <t>Мәмбетәлі О.Д.</t>
  </si>
  <si>
    <t>Мамандыққа кіріспе: Ветеринариялық медицина маманд. студ. арналған оқу құралы</t>
  </si>
  <si>
    <t>Мәуленова Б.М., Кәрібаева С.Е., Айтбаева Б.М.</t>
  </si>
  <si>
    <t>Қазақ тілі (барлық бакалавр мамандықтарының 1 курс білім алушылары үшін)</t>
  </si>
  <si>
    <t>Мизамова К.И.</t>
  </si>
  <si>
    <t>Сигналдарды цифрлы өңдеу</t>
  </si>
  <si>
    <t>Минжанов Н.А. Отбасы және балалармен әлеуметтік жұмыс : Монография / Н.А. Минжанов, М.К.Абдакимова, С.С. Исина. - Караганда : Гласир, 2016. - 167 б. Экземпляры: всего:250 - 2(2), 3(248)</t>
  </si>
  <si>
    <t>Мирғалиқызы Т., Жумадиллаева А.К.</t>
  </si>
  <si>
    <t>Тармақталған есептеу технологиялары</t>
  </si>
  <si>
    <t>Митусов А.А. Гидравлика и гидропривод технологических машин. Теория и расчет: учебное пособие для студентов специальностей 5В071200, 5В071300, 5В072400/ А. А. Митусов, О. С. Решетникова; М-во образования и науки РК, Карагандинский государственный технический университет, Кафедра "Технологическое оборудование, машиностроение и стандартизация". - 2014</t>
  </si>
  <si>
    <t>Могильная А.В. Анонс</t>
  </si>
  <si>
    <t>Организация и планирование научных исследований (для магистрантов)</t>
  </si>
  <si>
    <t>Молдабаева Г.Ж., Джуманкулова С.К.</t>
  </si>
  <si>
    <t>Металлургия-дағы конденсация және шаң ұстау</t>
  </si>
  <si>
    <t>Тәжірибелік сабақтарға арналған әдістемелік нұсқау</t>
  </si>
  <si>
    <t>Молдабаева Г.Ж., Таймасова А.Н.</t>
  </si>
  <si>
    <t>Жеңіл металдар металлургиясы</t>
  </si>
  <si>
    <t>Зертханалық сабақтарға арналған әдістемелік нұсқау</t>
  </si>
  <si>
    <t>Молдабаева Г.Н.</t>
  </si>
  <si>
    <t>5В075200 – Инженерлік жүйелер және желілер мамандығы бойынша «Ғимаратты санитарлы – техникалық жабдықтау» пәні бойынша курстық жұмысты орындауға арналған әдістемелік нұсқау</t>
  </si>
  <si>
    <t>Молдагазиева /Moldogaziyeva G.M</t>
  </si>
  <si>
    <t>«Business plan in the enterprises of construction materials using software products» 5B050600-Economics англ</t>
  </si>
  <si>
    <t>Молдагазиева /Moldogaziyeva G.M, Shevchenko I.I.</t>
  </si>
  <si>
    <t>«Business plan in the enterprises of construction materials using software products» for students on specialty 5B050600 Economics</t>
  </si>
  <si>
    <t>Молдагалиев А. Б.</t>
  </si>
  <si>
    <t>«Проектирование и производство металлорежущих инструментов» 5В071200-Машинажасау</t>
  </si>
  <si>
    <t>Молдахметова Ж.Е. Анонс</t>
  </si>
  <si>
    <t>Гражданское право РК в схемах (общая часть)</t>
  </si>
  <si>
    <t>Молдашбаева Луиза Полатхановна</t>
  </si>
  <si>
    <t>Особенности управленческого учета затрат и калькулирования себестоимости продукции в животноводческом кластере</t>
  </si>
  <si>
    <t>Молдашев Н.О., Ауелбекова А.К.</t>
  </si>
  <si>
    <t>Экономика ілімдерінің тарихы</t>
  </si>
  <si>
    <t>Молдашева Р.Ж, Жұмалиева А.Н. Анонс</t>
  </si>
  <si>
    <t>Маркетингті басқару (орысша)</t>
  </si>
  <si>
    <t>Атырау мұнай және газ институты</t>
  </si>
  <si>
    <t>Момбекова Э.Б., Тогусбаева М.С.</t>
  </si>
  <si>
    <t>Сборник упражнений по английскому языку для студентов 1 курса специальности «Информатика»-5В060200.</t>
  </si>
  <si>
    <t>Мониторинг состояния откосов уступов и бортов карьеров: монография для студентов, магистрантов и докторантов/ Ф. К. Низаметдинов [и др.]; Карагандинский государственный технический университет, Кафедра "Маркшейдерское дело и геодезия". - 2015</t>
  </si>
  <si>
    <t>Ядролық реакциялар теориясы</t>
  </si>
  <si>
    <t>Учебное</t>
  </si>
  <si>
    <t>Мубараков А.М. Байгожанова Д.С.</t>
  </si>
  <si>
    <t>Информатика саласында педагогикалық зерттеулердің әдіснамасы</t>
  </si>
  <si>
    <t>Муздыбаева Т.К.</t>
  </si>
  <si>
    <t>Численные методы в строительстве</t>
  </si>
  <si>
    <t>Құрылыстағы сандық тәсіл</t>
  </si>
  <si>
    <t>Муздыбаева Тымаркул Курбановна</t>
  </si>
  <si>
    <t>Geosynthetic Reinforcement of the Aggregate Base</t>
  </si>
  <si>
    <t>Октябрь, 2019</t>
  </si>
  <si>
    <t>Музейное дело (Архивное дело)</t>
  </si>
  <si>
    <t>3551+ Жумангалиев М.К Кушпаева А.Б. УМК «Архивное дело в Казахстане». для студентов спец. «История» Кокшетау, 2016.- 127 с 1.49 МБ</t>
  </si>
  <si>
    <t>Мукажанова Ж.Б.</t>
  </si>
  <si>
    <t>Учебно-методическое Пособие</t>
  </si>
  <si>
    <t>Мукатаева Ж.М.</t>
  </si>
  <si>
    <t>Оқушылардың денсаулығын бағалау</t>
  </si>
  <si>
    <t>Мукатаева Жанат Макановна</t>
  </si>
  <si>
    <t>Мектеп өқушыларының денсаулық жағдайын зерттеу және бағалау әдістемелері</t>
  </si>
  <si>
    <t>Мукашева С.С. Методические указания по выполнению курсовой работы по дисциплине "Практический аудит": для студентов/ С. С. Мукашева; М-во образования и науки РК, Карагандинский государственный технический университет, Кафедра "Экономика предприятия". - 2016</t>
  </si>
  <si>
    <t>Мукашева С.С. Методические указания по выполнению курсовой работы по дисциплине Финансовый учет 1: для студентов/ С. С. Мукашева; М-во образования и науки РК, Карагандинский государственный технический университет, Кафедра "Экономика предприятия". - 2016</t>
  </si>
  <si>
    <t>Мукутова Ж.К. Анонс</t>
  </si>
  <si>
    <t>Ш.Уәлиханов атындағы Көкшетау Мемлекеттік университеті</t>
  </si>
  <si>
    <t>Мулдагалиев З.А. Методические указания к практическим занятиям по дисциплине "Аспекты развития транспортной техники": учебно-методический комплекс/ З. А. Мулдагалиев, А. К. Жанедилова; М-во образования и науки РК, Карагандинский государственный технический университет, Кафедра "Транспортная техника и логистические системы". - 2015</t>
  </si>
  <si>
    <t>Мулдагалиев З.А. Теңіз көлігінің даму тарихы: оқу құралы студенттерге, магистранттарға арналған/ З. А. Мулдагалиев, Е. Ш. Дюсенбаев, К. К. Бекмаганбетов; Қазақстан Республикасы білім және ғылым министрлігі, Қарағанды мемлекеттік техникалық университеті, "Көлік техникасы және логистикалық жүйелер" кафедрасы. - 2016</t>
  </si>
  <si>
    <t>Муликова С.А. Технологии профессиональной деятельности в информационной среде : Монография / С.А. Муликова, Г.О. Тажигулова. - Караганда : КарГУ, 2011. - 218 с. Экземпляры: всего:10 - 2(2), 3(8)</t>
  </si>
  <si>
    <t>Муминов А.К. Кабылова А.С. Кенжетаев Д.Т. Айбасов А.А.</t>
  </si>
  <si>
    <t>«Исторические документы мавзолея Ходжа Ахмада Ясави»</t>
  </si>
  <si>
    <t>Муминова К.Ш</t>
  </si>
  <si>
    <t>«Зоосистематика» 5В060700-Биология Оқу құралы</t>
  </si>
  <si>
    <t>Мурзабаев Б.А. Елибаева Г.И. Ахметова А.Б. Маханова Ұ.М.</t>
  </si>
  <si>
    <t>Учебное пособие «Мониторинг и деградация почв», 5В080800-Топырақтану және агрохимия</t>
  </si>
  <si>
    <t>Мурзабаев Б.А. Маханова Ұ.М. Ахметова А.Б. Абсатова А.Б.</t>
  </si>
  <si>
    <t>Оқу құралы «Топырақ бонитеттеу және ҚР-ның тұзды топырақтарын мелиорациялау», 5В080800-Топырақтану және агрохимия</t>
  </si>
  <si>
    <t>Мурзатаева Г.К.</t>
  </si>
  <si>
    <t>Управление персоналом (на англ. языке)</t>
  </si>
  <si>
    <t>Мурсалимова Э.А. Балқожа М.Ә</t>
  </si>
  <si>
    <t>Мусабаева М.Н.</t>
  </si>
  <si>
    <t>Құрлықтар мен мұхиттардың физикалық географиялық аудандастырылуы</t>
  </si>
  <si>
    <t>Мусабалина Г.Т.</t>
  </si>
  <si>
    <t>Modern history of Kazakhstan</t>
  </si>
  <si>
    <t>Мусабекова Л.М.</t>
  </si>
  <si>
    <t>МУ к лабораторным занятиям по дисциплине «teaching techniques development» (анг), 6М070400-Есептеу техникасы және бағдарламалық қамтамасыз ету</t>
  </si>
  <si>
    <t>«Empirical metods in computer science» пәнін оқыту бойынша ӘН, 6М070400-Есептеу техникасы және бағдарламалық қамтамасыз ету</t>
  </si>
  <si>
    <t>«Object-oriented programming» пәнін оқыту бойынша ӘН, 5В070400-Есептеу техникасы және бағдарламалық қамтамасыз ету</t>
  </si>
  <si>
    <t>Мусаева Ж.Т. Құқық негіздері: оқу құралы студенттерге арналған/ Ж. Т. Мусаева, М. М. Кожухова; Қазақстан Республикасы білім және ғылым министрлігі, Қарағанды мемлекеттік техникалық университеті, "Әлеуметтік-гуманитарлық пәндер" кафедрасы. - 2015</t>
  </si>
  <si>
    <t>Мусаева С.Д., Даутканова Д.Р</t>
  </si>
  <si>
    <t>Модифицирленген крахмалдар</t>
  </si>
  <si>
    <t>Мусалиева М.О., Ашимова Т.С.</t>
  </si>
  <si>
    <t>«The right person in the right job» 5В070800 – Мұнайгаз ісі</t>
  </si>
  <si>
    <t>Кейс</t>
  </si>
  <si>
    <t>Мусалиева М.О., Ашимова Т.С. /Musalieva M.O., Ashimova T.S.</t>
  </si>
  <si>
    <t>«The right person in the right job» 5В070800 – Oil and gas business</t>
  </si>
  <si>
    <t>Мусалимова И.Т. Шужжанова Д.Б. Анонс</t>
  </si>
  <si>
    <t>Халықаралық ұйымдар құқығы</t>
  </si>
  <si>
    <t>Мусантаева М.А., Дарибаева А.А.</t>
  </si>
  <si>
    <t>Русский профессиональный язык 5В072900 – «Строительство», 5В04200 - «Архитектура»</t>
  </si>
  <si>
    <t>Мусатаева Июнгуль Сулжановна</t>
  </si>
  <si>
    <t>зав. кафедрой информатики и информационных технологий</t>
  </si>
  <si>
    <t>Мусилимова А.Б.</t>
  </si>
  <si>
    <t>Мусин А.Т.</t>
  </si>
  <si>
    <t>Векторлық және тензорлық есептеу</t>
  </si>
  <si>
    <t>Мусин Д.К.</t>
  </si>
  <si>
    <t>Методическое пособие к практическим занятиям по дисц.: «Средства и системы управления процессами литья»</t>
  </si>
  <si>
    <t>Мусина Г.Н.</t>
  </si>
  <si>
    <t>Монография Каталитическая переработка твердого и тяжелого углеводородного сырья</t>
  </si>
  <si>
    <t>Мусина Камшат Пазилбековна</t>
  </si>
  <si>
    <t>Competitiveness of the tourism business: theoretical aspects</t>
  </si>
  <si>
    <t>Economics of tourism</t>
  </si>
  <si>
    <t>Мустафина Б.А. Анонс</t>
  </si>
  <si>
    <t>Күрделі дефектісі бар балалардың психикасымен дене дамуы</t>
  </si>
  <si>
    <t>Мустафина Р.М.</t>
  </si>
  <si>
    <t>Ислам в Казахстане: традиции и современные тенденции</t>
  </si>
  <si>
    <t>Мутали А.К. Бейсембаева С.Т.</t>
  </si>
  <si>
    <t>Учебно-методическое пособие по дисциплине «Английский язык для академических целей»</t>
  </si>
  <si>
    <t>Муталиева А.Ш., Ахтанова С.К.</t>
  </si>
  <si>
    <t>«Үздіксіз педагогикалық іс-тәжірибесін ұйымдастыру»</t>
  </si>
  <si>
    <t>Муталиева Б.Ж</t>
  </si>
  <si>
    <t>МУ по проведению СРС «Биофизика» 5В070100 – Биотехнология англ</t>
  </si>
  <si>
    <t>Муталиева Б.Ж /Mutalieva B.Zh</t>
  </si>
  <si>
    <t>МУ on realization of СРС of "Biophysicist" 5В070100 is Biotechnology</t>
  </si>
  <si>
    <t>Муталиева Б.Ж.</t>
  </si>
  <si>
    <t>Оқу құралы «General and molecular genetics», 5В070100-Биотехнология</t>
  </si>
  <si>
    <t>Мутанов Г. М. Анонс</t>
  </si>
  <si>
    <t>Инновации: создание и развитие</t>
  </si>
  <si>
    <t>Мухамбеталина Д.Ж., Ахметов С.М., Бостанов Б.О.</t>
  </si>
  <si>
    <t>Теория механизмов и машин. Курсовое проектирование</t>
  </si>
  <si>
    <t>Методическое пособие по выполнению КП</t>
  </si>
  <si>
    <t>Механизмдер және машиналар теориясы. Курстық жобалау (КЖ)</t>
  </si>
  <si>
    <t>КЖ орындау жөніндегі әдістемелік құрал</t>
  </si>
  <si>
    <t>Мухамбеталина Д.Ж., Курманова Д.Е.</t>
  </si>
  <si>
    <t>Прикладная механика. Решение задач</t>
  </si>
  <si>
    <t>Методические указания по практическим занятиям</t>
  </si>
  <si>
    <t>Қолданбалы механика. Есептердің шешуі</t>
  </si>
  <si>
    <t>Тәжрибелік сабақтарға әдістемелік нұсқау</t>
  </si>
  <si>
    <t>Мухамедиев Г.Х., Мадияров М.Н.</t>
  </si>
  <si>
    <t>Комбинаторика негіздері</t>
  </si>
  <si>
    <t>Мухамедиев Р.И.</t>
  </si>
  <si>
    <t>Краткое введение в машинное обучение</t>
  </si>
  <si>
    <t>ВТиПО, ИС</t>
  </si>
  <si>
    <t>Мухамедин М.</t>
  </si>
  <si>
    <t>Драма теориясы: Режиссура, Актер шеберлігі маманд. студ. арналған оқу құралы</t>
  </si>
  <si>
    <t>Мухамедрахимова Г.И. Кенжалиев Д.И.</t>
  </si>
  <si>
    <t>Практикум по дисциплине «Экологические вопросы в курсе астрономии</t>
  </si>
  <si>
    <t>Экологические границы космических экспериментов.для учебного процесса естественно-научных специальностей</t>
  </si>
  <si>
    <t>Мухамедрахимова Г.И., Калиева С.А., Мухамедрахимов К.У.</t>
  </si>
  <si>
    <t>Основы теории распространения электромагнитных волн. Конспект лекции</t>
  </si>
  <si>
    <t>Электромагниттік толқындардың таралу теориясы негіздері. Дәріс конспектісі</t>
  </si>
  <si>
    <t>Мухамедрахимова Галия Исатаевна Мухамедрахимов Кариполла Уалиевич, Кенжалиев Досым Исатаевич</t>
  </si>
  <si>
    <t>Жалпы физикадағы электрлік-динамика курсын оқытудың әдістемелік нұсқаулары</t>
  </si>
  <si>
    <t>Мухамедрахимова Галия Исатаевна, Калиева Самал Ахметжановна., Мухамедрахимов Кариполла Уалиевич</t>
  </si>
  <si>
    <t>CDMA стандарты және оны қолданудың негізгі бағыттары.</t>
  </si>
  <si>
    <t>Мухаметжанова А.О. Педагогикалық мамандыққа кіріспе пәні бойынша студенттердің оқытушылармен өздік жұмысын өткізуге арналған әдістемелік нұсқаулар: 5В012000 мамандығының студенттеріне арналған/ А. О. Мухаметжанова, С. Қ. Құрымбаева; Қазақстан Республикасы білім және ғылым министрлігі, Қарағанды мемлекеттік техникалық университеті, "Кәсіби оқыту" кафедрасы. - 2014</t>
  </si>
  <si>
    <t>Мухаметжанова А.О. Тәрбие жұмысының әдістемесі және технологиясы пәні бойынша практикалық сабақтарға арналған әдістемелік нұсқау: 5В01200 "Кәсіптік оқыту" мамандығының студеннтеріне арналған/ А. О. Мухаметжанова, М. С. Нұрмағанбетова; Қазақстан Республикасы білім және ғылым министрлігі, Қарағанды мемлекеттік техникалық университеті, "Кәсіби оқыту" кафедрасы. - 2014</t>
  </si>
  <si>
    <t>Мухаметкалиева А.К.</t>
  </si>
  <si>
    <t>Основы объктно-ориентированного программирования</t>
  </si>
  <si>
    <t>Мухаметкалиева Айнур Канатовна</t>
  </si>
  <si>
    <t>Моделирование технологических процессов</t>
  </si>
  <si>
    <t>Муханова Г.С., Тышканбаева М.Б.</t>
  </si>
  <si>
    <t>Управление цепями поставок</t>
  </si>
  <si>
    <t>5В090900-Логистика, 6М051800-Управление проектами, 6D051800- Управление проектами</t>
  </si>
  <si>
    <t>Муханова Г.С., Тышканбаева М.Б., Чакеева К.С.</t>
  </si>
  <si>
    <t>Казахско-англо-русский, англо-казахско-русский, русско-казахско-английский терминологический словарь по логистике</t>
  </si>
  <si>
    <t>5В090900-Логистика, 6М051800-Управление проектами</t>
  </si>
  <si>
    <t>Мухитдинов Н.М., Анонс</t>
  </si>
  <si>
    <t>Дәрілік өсімдіктер</t>
  </si>
  <si>
    <t>Мухтаров А.К.</t>
  </si>
  <si>
    <t>Применение гомогенных металлокомплексных катализаторов в превращениях высших α – олефинов.</t>
  </si>
  <si>
    <t>Мониторинг безопасности биотехнологических производств</t>
  </si>
  <si>
    <t>Применение гомогенных металлокомплексных катализаторов в превращениях высших α – олефинов</t>
  </si>
  <si>
    <t>Мухтарханова А.М.</t>
  </si>
  <si>
    <t>Forming ways of students’ professional readiness in teaching the English language in higher educational institutions</t>
  </si>
  <si>
    <t>Мұсаев А. М. Анонс</t>
  </si>
  <si>
    <t>XX ғасырдың II жартысындағы қазақ әдебиеті</t>
  </si>
  <si>
    <t>Қ. Жұбанов атындағы мемлекеттік университеті</t>
  </si>
  <si>
    <t>Мынбаев М.Т</t>
  </si>
  <si>
    <t>Огнезащитные свойства материалов и методы их исследований</t>
  </si>
  <si>
    <t>Мынбаев М.Т. Баубеков С.Д.</t>
  </si>
  <si>
    <t>Принципы дизайн мышления при разработке роботизированных швейных машин</t>
  </si>
  <si>
    <t>Мынбаева А.К. Анонс</t>
  </si>
  <si>
    <t>Мырзабаева Ж.К.</t>
  </si>
  <si>
    <t>«Әлемнің флорасы мен фаунасы» пәнінен дәрістер жинағы 5В011300, 5В060700-Биология</t>
  </si>
  <si>
    <t>Мырзакул Т.Р.</t>
  </si>
  <si>
    <t>«Кванттық өріс теориясына кіріспе»</t>
  </si>
  <si>
    <t>Мырзакулов Кайрат Ратбаевич</t>
  </si>
  <si>
    <t>Общая теория относительности (на английском языке)</t>
  </si>
  <si>
    <t>Мырзақұлов. Р</t>
  </si>
  <si>
    <t>Оқу құралы - Теориялық механика</t>
  </si>
  <si>
    <t>Мырзамуратова Р.Ш.</t>
  </si>
  <si>
    <t>«Жеңіл өнеркәсіп бұйымдарын конструкциялау» пәнінен 5В072600 «Жеңіл өнеркәсіп бұйымдарының технологиясы және конструкциялануы»</t>
  </si>
  <si>
    <t>Мырзатаева К.Р.</t>
  </si>
  <si>
    <t>Дифференциалдық теңдеулер. Әдістемелік нұсқау.</t>
  </si>
  <si>
    <t>Мырзатаева Калбиби Раевна, Алдай Мактагуль</t>
  </si>
  <si>
    <t>«Екінші ретті сызықтық дифференциалдық теңдеулердің тербеліс теориясы»</t>
  </si>
  <si>
    <t>Мырзатаева Қ.Р., Алдай М.</t>
  </si>
  <si>
    <t>Жай дифференциалдық теңдеулерге кіріспе</t>
  </si>
  <si>
    <t>Microeconomics (на англ.яз.)</t>
  </si>
  <si>
    <t>Мырзахмет М.К., Дауренбек Н.М., Сарсенов А., Сатаева Г.Е.</t>
  </si>
  <si>
    <t>Примеры и задачи по нанофизике и нанохимии</t>
  </si>
  <si>
    <t>Мырзахмет М.К.,Дауренбек Н.М., Сарсенов А.,Сатаева Г.Е.</t>
  </si>
  <si>
    <t>Нанотехнология бойынша есептер</t>
  </si>
  <si>
    <t>Мырзахмет Марат Кумисбекович, Сатаева Гульзипа Егембердиевна, Бекмуханбетова Динара Байгельдиновна</t>
  </si>
  <si>
    <t>Основы физики, химии и технологии получения транформаторов</t>
  </si>
  <si>
    <t>30.05.2019- 30.06.2019</t>
  </si>
  <si>
    <t>Мырзахмет Марат Кумисбекович, Сатаева Гульзипа Егембердиевна.</t>
  </si>
  <si>
    <t>Будущее трансформаторов: Нанопокрытие</t>
  </si>
  <si>
    <t>01.04.2019- 30.05.2019</t>
  </si>
  <si>
    <t>Мырсыдықов Е.Т. Суранчиева З.Т Анонс</t>
  </si>
  <si>
    <t>Мырхаметов Б.А. Куандыков Т.А. Токтамисова С.М.</t>
  </si>
  <si>
    <t>6М072400 – Технологические машины и оборудование; 6М071200 – Машиностр оение</t>
  </si>
  <si>
    <t>Мырхаметов Б.А., Куандыков Т.А., Токтамисова С.М.</t>
  </si>
  <si>
    <t>Методические указания к Научно-исследовательской / экспериментально-исследовательской работе магистрантов</t>
  </si>
  <si>
    <t>6М072400 Технологические машины и оборудование</t>
  </si>
  <si>
    <t>Организация ремонтно-сервисного обслуживания нефтегазовых машин и оборудования</t>
  </si>
  <si>
    <t>Методические указания к выполнению практических занятий</t>
  </si>
  <si>
    <t>6М072400 – Технологические машины и оборудование; 6М071200 - Машиностроение</t>
  </si>
  <si>
    <t>Мырхаметов Б.А., Куандыков Т.А.,Токтамисова С.М.</t>
  </si>
  <si>
    <t>Программа и методические указания к Производственной практике</t>
  </si>
  <si>
    <t>6М072400 – Технологические машины и оборудование</t>
  </si>
  <si>
    <t>Н. Байгабатoвой, Е. Буланoва</t>
  </si>
  <si>
    <t>«Истoрия Жетысу (с древнейших времен дo начала ХХ века)» учебнoе пoсoбие.</t>
  </si>
  <si>
    <t>Н. Жанатбековой, Ә. Абдулаевой, М. Уразовой</t>
  </si>
  <si>
    <t>«Физикалық құбылыстарды компьютерлік моделдеу негіздері» оқу құралы;</t>
  </si>
  <si>
    <t>«Физикалық құбылыстарды компьютерлік моделдеу негіздері»</t>
  </si>
  <si>
    <t>Н. Жанатбековой, Ф. Борибековой, Г. Шатырбаевой</t>
  </si>
  <si>
    <t>«Бастауыш сыныпта экологиялық білім мен тәрбие беру негіздері» оқу құралы;</t>
  </si>
  <si>
    <t>«Бастауыш сыныпта экологиялық білім мен тәрбие беру негіздері»</t>
  </si>
  <si>
    <t>Н. Смаил</t>
  </si>
  <si>
    <t>«Дене тәрбиесі мен спорттың физиологиялық негіздері» учебное пособие;</t>
  </si>
  <si>
    <t>Н. Шеримовой</t>
  </si>
  <si>
    <t>«Трудовое право Республики Казахстан» учебное пособие.</t>
  </si>
  <si>
    <t>Н. Ювица</t>
  </si>
  <si>
    <t>Н. Якимчук</t>
  </si>
  <si>
    <t>«Виртуальная лаборатория 3DMax»</t>
  </si>
  <si>
    <t>электронный учебник</t>
  </si>
  <si>
    <t>«3D - графика»</t>
  </si>
  <si>
    <t>«Мультимедийное сопровождение при организации самостоятельной работы студентов» учебно-методическое пособие;</t>
  </si>
  <si>
    <t>«Роботехника: LEGO EV3» учебно-методическое пособие;</t>
  </si>
  <si>
    <t>«Виртуальная лаборатория 3DMax» электронный учебник;</t>
  </si>
  <si>
    <t>«3D - графика» лабораторный практикум;</t>
  </si>
  <si>
    <t>«Роботехника: LEGO EV3»</t>
  </si>
  <si>
    <t>Н.А.Шестакова К.К.Аринов</t>
  </si>
  <si>
    <t>УМКД «Агробиологические основы ресурсосберегающих технологий возделывания полевых культур» для специальностей 6М080100 - Агрономия, 6М080800 - Почвоведение и агрохимия</t>
  </si>
  <si>
    <t>УМКД «Управление продуктивностью посева и качеством растениеводческой продукции» для направления докторантура, для специальности 6Д080100 - Агрономия</t>
  </si>
  <si>
    <t>Н.Г.Дарибаева, Б.М.Нуранбаева, М.О.Омарова Г.А. Толеген</t>
  </si>
  <si>
    <t>«Мұнайжәне газ химиясы» пәнібойыншазертханалықжұмыстардыорындауғаарналғанәдістемелікқұрал</t>
  </si>
  <si>
    <t>Н.Г.Щепетков</t>
  </si>
  <si>
    <t>Учебное пособие «Овощеводство Северного Казахстана»</t>
  </si>
  <si>
    <t>Н.К.Исина</t>
  </si>
  <si>
    <t>Группалық анализ</t>
  </si>
  <si>
    <t>Н.Л.Озеранская</t>
  </si>
  <si>
    <t>МУ к лабораторным занятиям и самостоятельной работе по дисциплине «Основы ландшафтоведения» по специальности 5В090300 -Землеустройство</t>
  </si>
  <si>
    <t>МУ к лабораторным занятиям и курсовому проектированию по дисциплине «Внутрихозяйственное землеустройство агроформирований» для специальности 5В090300 -Землеустройство</t>
  </si>
  <si>
    <t>Н.Н.Латышев Б.Н.Хамзина</t>
  </si>
  <si>
    <t>Программа учебной практики по дисциплине «Почвоведение» для студентов специальности 5В080800 -Почвоведение и агрохимия, 5В080100 -Агрономия, 5В090300-Землеустройство, 5В090700 - Кадастр</t>
  </si>
  <si>
    <t>Навийхан Булбул</t>
  </si>
  <si>
    <t>Транспорт, транспортная технология и техника</t>
  </si>
  <si>
    <t>Навроцкая Н.И., Ильясова Б.М., Бактыбаева М.Б., Жижила С.А., Джумабаева Д.Т.</t>
  </si>
  <si>
    <t>Гигиена у детей и подростков Сборник тестов на русс.яз. МУА</t>
  </si>
  <si>
    <t>Нагуман П.Н. Основы стандартизации, метрологии и сертификации: учебное пособие для студентов, магистрантов/ П. Н. Нагуман, А. М. Суимбаева, Е. А. Цешковская; М-во образования и науки РК, Карагандинский государственный технический университет, Кафедра "Промышленная экология и химия". - 2016</t>
  </si>
  <si>
    <t>Надиров К. С. Бимбетова Г. Ж.</t>
  </si>
  <si>
    <t>Өндірістік химиялық процестер 1: органикалық шикізаттарды өңдеу Оқулық</t>
  </si>
  <si>
    <t>Промышленные химические процессы 1: переработка органического сырья Оқулық</t>
  </si>
  <si>
    <t>Надиров К.С.</t>
  </si>
  <si>
    <t>Поверхностно-активные вещества на основе госсиполовой смолы и их использование : Монография</t>
  </si>
  <si>
    <t>Получение госсипола и его производных при переработке семян и масла хлопчатка : Монография</t>
  </si>
  <si>
    <t>Надиров К.С. Бимбетова Г.Ж.</t>
  </si>
  <si>
    <t>«Нефтепромысловая химия» 6М070800 - Мұнайгаз ісі</t>
  </si>
  <si>
    <t>Надиров К.С. Кутжанова А.Н.</t>
  </si>
  <si>
    <t>«Теория движения газожидкостных смесей» 6М070800 - Мұнайгаз ісі</t>
  </si>
  <si>
    <t>Надиров К.С. Касимова Ж.Ж.</t>
  </si>
  <si>
    <t>Конспекты лекции по дисциплине «Теоретические основы подъема жидкости из скважин», 5В070800-Мұнайгаз ісі</t>
  </si>
  <si>
    <t>Назырова А.Е., Кусепова Л.Т.</t>
  </si>
  <si>
    <t>«Компьютерлік желілер қауіпсіздігі» пәнінен әдістемелік нұсқаулар</t>
  </si>
  <si>
    <t>Кафедра Информатики и информационной безопасности</t>
  </si>
  <si>
    <t>Найманбай А.Р.</t>
  </si>
  <si>
    <t>Кәсіби қазақ тілі (Биология мамандығына арналған)</t>
  </si>
  <si>
    <t>Накипова Г. Е. Современные информационные технологии на рынке финансовых услуг : учебник / Г.Е.Накипова,Т.Л.Тен ; Карагандинский экономический университет Казпотребсоюза. - Астана : [Б.И.], 2009. - 312 с. Экземпляры: всего:4 - 1(3), 3(1)</t>
  </si>
  <si>
    <t>Накипова Г.Н. Управление развитием продовольственной сферы Казахстана: факторно-целевой подход : Монография / Г.Н.Накипова. - [б. м.] : BG-print, 2007. - 208 с. Экземпляры: всего:1 - 1(1)</t>
  </si>
  <si>
    <t>Накышов Н.</t>
  </si>
  <si>
    <t>Оқу құралы «Ақпарат интернет жүйесіндегі құқық бұзушылықтардың құқықтық», 5В011500-Құқық және экономика негіздері</t>
  </si>
  <si>
    <t>Накышов Н.Н.</t>
  </si>
  <si>
    <t>Салық санкцияларын қолдану, салықтан жалтару және салықтық құқық бұзушылықтың теориялық негіздері</t>
  </si>
  <si>
    <t>Нақыпов Б. И. Анонс</t>
  </si>
  <si>
    <t>Қазақстан Республикасының қылмыстық іс жүргізу құқығы</t>
  </si>
  <si>
    <t>Наренова А.Н. Анонс</t>
  </si>
  <si>
    <t>Халықаралық экономика</t>
  </si>
  <si>
    <t>Тараз мемлекеттік педагогикалық университеті</t>
  </si>
  <si>
    <t>Нарқұлова Б.А.</t>
  </si>
  <si>
    <t>Әдебиеттік оқуға үйрету әдістемесі: 5В010200 - "Бастауыш оқыту педагогикасы мен әдістемесі" маман. арналған оқу құралы</t>
  </si>
  <si>
    <t>Қазақ тілі сабағында қолданылатын ойын түрлері : оқу-әдістемелік құрал</t>
  </si>
  <si>
    <t>Нарымбаева З.К Лесбекова С.Ж. Қоразбекова Қ.</t>
  </si>
  <si>
    <t>Клеточная биотехнология, 5В070100 - Биотехнология</t>
  </si>
  <si>
    <t>Нарымбаева З.К. Абилдаева Р.А., Тасыбаева Ш.Б.</t>
  </si>
  <si>
    <t>«Объекты биотехнологии» 5В070100 – Биотехнология</t>
  </si>
  <si>
    <t>Нарымбаева З.К. Кедельбаев Б.Ш. Есимова А.М. Абубакирова А.А.</t>
  </si>
  <si>
    <t>Учебное пособие «Приборы и методы исследования биологических систем», 5В070100-Биотехнология</t>
  </si>
  <si>
    <t>Нарымбаева З.К. Тасыбаева Ш.Б. Есимова А.М. Сапарбекова А.А.,</t>
  </si>
  <si>
    <t>Учебное пособие по дисциплине «Основы биотехнологий», «Технология биотехнологических производств», 5В070100-Биотехнология</t>
  </si>
  <si>
    <t>Нарымбаева З.К., Тасыбаева Ш.Б. Маметова А.З.</t>
  </si>
  <si>
    <t>Процессы и аппараты в биотехнологии, 5В070100 - Биотехнология</t>
  </si>
  <si>
    <t>Наурзбаева А.Б. Анонс</t>
  </si>
  <si>
    <t>Архаическая культура</t>
  </si>
  <si>
    <t>Наурузбаев Д. М., Дауренбекова А. Анонс</t>
  </si>
  <si>
    <t>Мектепке дейінгі психология</t>
  </si>
  <si>
    <t>Наурызбаев Р.Ж.., Туканаев Т.Д.</t>
  </si>
  <si>
    <t>Дифференциалды геометрия және топология</t>
  </si>
  <si>
    <t>Научно-практическое решение и обоснование параметров на создание и освоение производства горного очистного робототехнологического комплекса: монография/ Т. Е. Ермеков [и др.]; М-во образования и науки РК, Евразийский национальный университет им. Л.Н. Гумилева, Карагандинский государственный технический университет, Кафедра "Разработка месторождений полезных ископаемых". - 2015</t>
  </si>
  <si>
    <t>Недропользование Казахстана: проблемы и перспективы : Монография / Карагандинский Экономический университет Казпотребсоюза ; Д.Р.Сихимбаева, Е.С.Агайдаров, Г.А.Кадырова, М.Р.Сихимбаев. - Караганда : КЭУК, 2010. - 218 с. Экземпляры: всего:1 - 2(1)</t>
  </si>
  <si>
    <t>Некоторые аспекты исследования газоносности пласта К10 в условиях шахты "Абайская" УД АО АМТ: Монография для магистрантов и для студентов "Геология и разведка месторождений полезных ископаемых", горное дело/ В. С. Филимонов [и др.]; М-во образования и науки РК, Карагандинский государственный технический университет. - 2016</t>
  </si>
  <si>
    <t>Немеренева К.Т.</t>
  </si>
  <si>
    <t>для экономических специальностей</t>
  </si>
  <si>
    <t>Методические рекомендации по проведению практических занятий по дисциплине Финансовый учет I</t>
  </si>
  <si>
    <t>Методические указания по прохождению производственной практике</t>
  </si>
  <si>
    <t>Немеренева К.Т. Шолпанбаева К.Ж.</t>
  </si>
  <si>
    <t>Методические указания по прохождению учебной практики</t>
  </si>
  <si>
    <t>Нечаева Е.Л.</t>
  </si>
  <si>
    <t>Политическая культура и идеология</t>
  </si>
  <si>
    <t>Низаметдинов Ф.К. Геоинформатика: Оқу құралы 5В071100 "Геодезия және картография" мен 5В070700 "Тау-кен ісі" мамандығының студенттеріне арналған/ Ф. К. Низаметдинов, А. А. Қуанышбекова; Қазақстан Республикасы білім және ғылым министрлігі, Қарағанды мемлекеттік техникалық университеті, "Маркшейдерлік іс және геодезия" кафедрасы. - 2015</t>
  </si>
  <si>
    <t>Низаметдинов Ф.К. Жер асты тау-кен жұмыстарындағы маркшейдерлік іс: оқулық тау-кен факультетінің 5В070700 - Тау-кен ісі мамандығы бойынша окитын студенттерге арналған/ Ф. К. Низаметдинов, Б. М. Жаркимбаев, А. З. Капасова; Қазақстан Республикасы білім және ғылым министрлігі, Қарағанды мемлекеттік техникалық университеті, "Маркшейдерлік іс және геодезия" кафедрасы. - 2014</t>
  </si>
  <si>
    <t>Низаметдинов Ф.К. Картография: оқулық "Геодезия және картография" мамандығының студенттеріне арналған/ Ф. К. Низаметдинов, О. В. Старостина, В. Н. Долгоносов; Қазақстан Республикасы білім және ғылым министрлігі, Қарағанды мемлекеттік техникалық университеті, "Маркшейдерлік іс және геодезия" кафедрасы. - 2015</t>
  </si>
  <si>
    <t>Низаметдинов Ф.К. Картография: учебник предназначен для специальности "Геодезия и картография" различных вузов и колледжей/ Ф. К. Низаметдинов, О. В. Старостина, В. Н. Долгоносов; М-во образования и науки РК, Карагандинский государственный технический университет, Кафедра "Маркшейдерское дело и геодезия". - 2015</t>
  </si>
  <si>
    <t>Никитин В.С., Байжуманов С.Ж., Бекбосынов С.Б.
  Жетпейсов М.Т., Кашаган Б.Е., Ниязбаев А.К.</t>
  </si>
  <si>
    <t>Характеристика, общее устройство и технологические свойства автотракторной и сельскохозяйственной техники</t>
  </si>
  <si>
    <t>284-А4</t>
  </si>
  <si>
    <t>В учебном пособии приведены сведения о механизированных технологиях, агротехнических требованиях и методах оценки качества выполняемых работ, технико-эксплуатационных показателях тракторов сельскохозяйственного назначения, общем устройстве и технических характеристиках современной автотракторной и сельскохозяйственной техники, дана методика расчетов по комплектованию машинно-тракторных агрегатов. Предназначено для студентов и магистрантов инженерных и агрономических специальностей.</t>
  </si>
  <si>
    <t>Никитина</t>
  </si>
  <si>
    <t>Политология (англ.яз)</t>
  </si>
  <si>
    <t>Ниязова Р.С.</t>
  </si>
  <si>
    <t>Программная инженерия</t>
  </si>
  <si>
    <t>Методология управления проектами</t>
  </si>
  <si>
    <t>Ногербек Б. Р. Анонс</t>
  </si>
  <si>
    <t>История казахского кино</t>
  </si>
  <si>
    <t>Казахский национальный университет искусств</t>
  </si>
  <si>
    <t>Нокина Ж.Н. "Гидро-және пневможетек", "Гидропневматикалық машиналар және жетектер" пәндері бойынша зертханалық жұмыстарды орындауға арналган әдістемелік нұсқаулар: әдістемелік нұсқаулар 5В072400, 5В071300, 5В071200 мамандығының студенттеріне арналған/ Ж. Н. Нокина, А. Е. Окимбаева; Қазақстан Республикасы білім және ғылым министрлігі, Қарағанды мемлекеттік техникалық университеті, "Технологиялық жабдықтар, машинажасау және стандарттау" кафедрасы. - 2015</t>
  </si>
  <si>
    <t>Нугманов Р.Н. Тулекбаев Е.Т. Нурланкызы А.</t>
  </si>
  <si>
    <t>«Жерді қашықтық- тан зондтаудыңоптикалық ғарыш жүйелері»</t>
  </si>
  <si>
    <t>«Космическая техника и технологии», «Геология и разведкаместорожденийполезныхископаемых», «геодезия и картография», «Нефтегазовоедело»</t>
  </si>
  <si>
    <t>Нугманов Р.Н., Тулекбаев Е.Т., Нурланкызы А.</t>
  </si>
  <si>
    <t>«Жерді қашықтық- тан зондтаудың оптикалық ғарыш жүйелері қолдану әдістері»</t>
  </si>
  <si>
    <t>Методичскоеуказание</t>
  </si>
  <si>
    <t>Нугманов Р.Н.,Тулекбаев Е.Т.,Нурланкызы А.</t>
  </si>
  <si>
    <t>«Жерді қашықтық- тан зондтаудың радиолокациялық ғарыш жүйелері»</t>
  </si>
  <si>
    <t>Нугужинов Ж.С. Евронорма бойынша тасты конструкцияларды жобалау: оқу құралы студенттер 5B072900, магистранттар, докторанттарға арналған/ Ж. С. Нугужинов, В. Н. Нэмен, Д. Г. Бакирова; Қазақстан Республикасы білім және ғылым министрлігі, Қарағанды мемлекеттік техникалық университеті, "Құрылыс материалдары және технология" кафедрасы. - 2015</t>
  </si>
  <si>
    <t>Нугужинов Ж.С. Основы проектирования каменных конструкций по Евронормам: учебное пособие для студентов 5B072900, магистрантов, докторантов/ Ж. С. Нугужинов, В. Н. Нэмен, Д. Г. Бакирова; М-во образования и науки РК, Карагандинский государственный технический университет, Кафедра "Строительные материалы и технология". - 2015</t>
  </si>
  <si>
    <t>Нугуманова А.Б.</t>
  </si>
  <si>
    <t>Организация научных исследований и трансфер технологий</t>
  </si>
  <si>
    <t>6М060200-Информатика 6М011100-Информатика</t>
  </si>
  <si>
    <t>6М060200-Информатика, 6М011100- информатика</t>
  </si>
  <si>
    <t>Нугусовой А.</t>
  </si>
  <si>
    <t>«Задача как средство профессиональной подготовки учителя математики»</t>
  </si>
  <si>
    <t>«Задача как средство профессиональной подготовки учителя математики».</t>
  </si>
  <si>
    <t>Нугыманов Е.Е.</t>
  </si>
  <si>
    <t>Жерге орналастыруды құқықтық қамтамасыз етудің теориялық негіздері</t>
  </si>
  <si>
    <t>Нурадинов А.С., Ганичевский Б.</t>
  </si>
  <si>
    <t>Основы юридической психологии</t>
  </si>
  <si>
    <t>Нурбаев Ж.Е.</t>
  </si>
  <si>
    <t>История распространение христианства в Северном Казахстане</t>
  </si>
  <si>
    <t>Нурбеков А.Б.</t>
  </si>
  <si>
    <t>Современные методы визуализации данных средствами Python</t>
  </si>
  <si>
    <t>Нурбекова Ж.К. Абильдинова Г.М.</t>
  </si>
  <si>
    <t>Контроль знаний студентов по программированию на основе теории экспертных систем</t>
  </si>
  <si>
    <t>Нурбекова Ж.К., Байгушева Б.М.</t>
  </si>
  <si>
    <t>Цифровая дидактика</t>
  </si>
  <si>
    <t>Нурбекова Ж.К., Нурбеков А.Б., Закирова А.Б.</t>
  </si>
  <si>
    <t>Метрологические вопросы разработки цифровых образовательных ресурсов</t>
  </si>
  <si>
    <t>Нурбекова Р.К., к.и.н., доцент</t>
  </si>
  <si>
    <t>Кәсіби қазақ тілі («Тарих» мамандығына арналған)</t>
  </si>
  <si>
    <t>ХХ ғасырдың 20-40 жылдарындағы Шығыс Қазақстан өңірінің тарихы</t>
  </si>
  <si>
    <t>Нургали К.Р., Минералова И.Г., Ананьева С.В.</t>
  </si>
  <si>
    <t>Современная литература России и Казахстана</t>
  </si>
  <si>
    <t>Нургалиева А.К.</t>
  </si>
  <si>
    <t>«Бухгалтерский учет в строительстве» Учебное пособие</t>
  </si>
  <si>
    <t>Нургалиева Д.А.Анонс</t>
  </si>
  <si>
    <t>Талдаудың триметриялық әдістері</t>
  </si>
  <si>
    <t>С. Аманжолов атындағы ШҚМУ</t>
  </si>
  <si>
    <t>Нургалиева Е.Н., Омарова Э.Б.</t>
  </si>
  <si>
    <t>Қазақстан Республикасының еңбек құқығы</t>
  </si>
  <si>
    <t>Еңбек құқығынан практикум</t>
  </si>
  <si>
    <t>Нургалиева Енлик Нургалиевна</t>
  </si>
  <si>
    <t>«Трудовое право Республики Казахстан»</t>
  </si>
  <si>
    <t>Трудовое право Республики Казахстан</t>
  </si>
  <si>
    <t>Нургалиева Жанат Кайролловна</t>
  </si>
  <si>
    <t>Методические рекомендации студентам 1 курса для подготовки к СРО по дисциплине «Русский язык» (2 семестр, 3 крдт)</t>
  </si>
  <si>
    <t>Нургалиева З.Ж.</t>
  </si>
  <si>
    <t>«Қоршаған орта туралы ілім» пәні</t>
  </si>
  <si>
    <t>2019 г. Апрель</t>
  </si>
  <si>
    <t>Нургалиева Р.Н. Финансовый учет-2 : учебник рекомендован МОН РК / Р. Н. Нургалиева. - Караганда : КЭУК, 2012. - 340 с. Экземпляры: всего:14 - 1(3), 3(11)</t>
  </si>
  <si>
    <t>Нургалиева С.А.</t>
  </si>
  <si>
    <t>Современная методика обучения иностранным языкам в школе</t>
  </si>
  <si>
    <t>Педагогика и методика начального обучения</t>
  </si>
  <si>
    <t>Нургужин М.Р. Моделирование физических процессов на основе ПК ANSYS: учебное пособие для студентов и магистрантов/ М. Р. Нургужин, Г. Т. Даненова; М-во образования и науки РК, Карагандинский государственный технический университет, Кафедра "Информационные технологии и безопасность". - 2015</t>
  </si>
  <si>
    <t>Нурдавлетова С.М.</t>
  </si>
  <si>
    <t>Республика Казахстан и Европейский Союз: 25 лет сотрудничества</t>
  </si>
  <si>
    <t>Нуржанова Жайнаш Джумахметовна</t>
  </si>
  <si>
    <t>«Ағылшын тілінің грамматикасы (тілдік және тілдік емес мамандықтар үшін)»</t>
  </si>
  <si>
    <t>«Бастапқы ағылшын тілі (тілдік емес мамандықтар үшін)»</t>
  </si>
  <si>
    <t>Нуризинова М.М.</t>
  </si>
  <si>
    <t>«IT технологияларды қолдана отырып, кәсіптік лицейдің оқыту үрдісін жетілдірудің ұйымдастырушылық-педагогикалық шарттары</t>
  </si>
  <si>
    <t>5В012000 – Профессиональное обучение</t>
  </si>
  <si>
    <t>«Технология» пәнінен сабақ жүргізу барысында ойын технолгиясын пайдалана отырып, пәнге деген қызығушылықты арттыру жолдары</t>
  </si>
  <si>
    <t>Физика (электр және магнетизм бөлімінен есептер жинағы)</t>
  </si>
  <si>
    <t>Физика (тербелістер және толқындар бөлімінен есептер жинағы)</t>
  </si>
  <si>
    <t>Физика (жалпы физика курсынан тест тапсырмалары)</t>
  </si>
  <si>
    <t>Физика (оптика бөлімінен есептер жинағы)</t>
  </si>
  <si>
    <t>Нуркасымова С.Н. Аканова Р.А.</t>
  </si>
  <si>
    <t>Методика обучения общей физики в ВУЗе</t>
  </si>
  <si>
    <t>Нуркасымова Сауле Нуркасымовна, Мукашева Алия Кенжебековна, Талипова Динара Нурлановна</t>
  </si>
  <si>
    <t>Методическое руководство к проведению практических занятий по общей физике</t>
  </si>
  <si>
    <t>Нуркенова А. Т. Анонс</t>
  </si>
  <si>
    <t>Экологиялық білім беру және дүниетаным</t>
  </si>
  <si>
    <t>Е.А.Бөкетов атындағы Қарағанды мемлекеттік университеті</t>
  </si>
  <si>
    <t>Нурмагамбетова С.Б.</t>
  </si>
  <si>
    <t>История государства и права зарубежных стран</t>
  </si>
  <si>
    <t>Молодежная политика: государственно-правовой аспект</t>
  </si>
  <si>
    <t>Нурмаганбетова Ж.А.</t>
  </si>
  <si>
    <t>«Алгебра и теория чисел» пәнінен дәрістер жинағы 5В010900-математика</t>
  </si>
  <si>
    <t>Нурманбетова Д. Н. Шаповал Ю.В. Камарова Р. И. Тышхан Кеншілік</t>
  </si>
  <si>
    <t>Исследовательский дизайн. Современные подходы и исследованию религиозного и этического разнообразия</t>
  </si>
  <si>
    <t>Нурманбетова У.Е., Беккулова А. Д.</t>
  </si>
  <si>
    <t>Есту, көру және сөйлеу мүшелерінің анатомия, физиология және патологиясы</t>
  </si>
  <si>
    <t>ОҚА «СГТИ» ҒБО (НОЦ «СГТИ» ЦКА)</t>
  </si>
  <si>
    <t>Нурмаханова Р.Т.</t>
  </si>
  <si>
    <t>Анимация</t>
  </si>
  <si>
    <t>Нурпеисова М.Б.</t>
  </si>
  <si>
    <t>Космическая геодезия</t>
  </si>
  <si>
    <t>русский казахский</t>
  </si>
  <si>
    <t>Системы координат и решаемые задачи космической геодезии</t>
  </si>
  <si>
    <t>Нурсултанова Л.Н.</t>
  </si>
  <si>
    <t>РК-Восток: новые измерение отношений</t>
  </si>
  <si>
    <t>Нуртаев Ш.Н. Имашева А.Ш.</t>
  </si>
  <si>
    <t>Инновационные технологи и техника в животноводств</t>
  </si>
  <si>
    <t>Нуртазина К.Б,</t>
  </si>
  <si>
    <t>Нуртазина К.Б.</t>
  </si>
  <si>
    <t>Қоғамның әлеуметтік-экономикалық құрылымы. Математикалық моделдеу</t>
  </si>
  <si>
    <t>Математикадағы экономика</t>
  </si>
  <si>
    <t>«Эволюция лошадей (Equus caballus) в степном биоме Евразии»</t>
  </si>
  <si>
    <t>2019 Октябрь</t>
  </si>
  <si>
    <t>Нурымхан Гульнур Несиптаевна</t>
  </si>
  <si>
    <t>и.о.ассоциированного профессора (доцент) кафедры технологии пищевых продуктов и изделий легкой промышленности</t>
  </si>
  <si>
    <t>Нұғысова, А.</t>
  </si>
  <si>
    <t>Ғылыми - педагогикалық зерттеулерді ұйымдастыру</t>
  </si>
  <si>
    <t>119б.</t>
  </si>
  <si>
    <t>Нұрғалиева М.Б.</t>
  </si>
  <si>
    <t>«Кәсіби қазақ тілі» (жаратылыстану ғылымдары мамандықтары үшін)</t>
  </si>
  <si>
    <t>Нұржанова Қ.Қ. Кәсіби қазақ тілі: оқу құралы студенттерғе 5B0701200 арналған/ Қ. Қ. Нұржанова, Э. Қ. Түсіпбекова; Қазақстан Республикасы білім және ғылым министрлігі, Қарағанды мемлекеттік техникалық университеті, "Қазақ тілі және мәдениеті" кафедрасы. - 2015</t>
  </si>
  <si>
    <t>Нұрланова В.С. Анонс</t>
  </si>
  <si>
    <t>Кәмелетке толмағандардың құқық бұзушылығын алдын-алу</t>
  </si>
  <si>
    <t>Нұрмағанбетова М.С. Кәсіптік білім берудегі кәсіпкерлік және педагогикалық менеджмент пәні бойынша практикалық жұмыстарды орындауға арналған әдістемелік нұсқаулар: 5В012000 "Кәсіптік оқыту" мамандағаның студенттеріне арналған/ М. С. Нұрмағанбетова, Н. С. Байжуманова, С. Қ. Құрымбаева; Қазақстан Республикасы білім және ғылым министрлігі, Қарағанды мемлекеттік техникалық университеті, "Кәсіби оқыту" кафедрасы. - 2014</t>
  </si>
  <si>
    <t>Нұрмағанбетова М.С. Конструкциялық материалдар технологиясы пәні бойынша әдістемелік нұсқаулар: 5В012000 "Кәсіптік оқыту" мамандығының студенттеріне арналған/ М. С. Нұрмағанбетова; Қазақстан Республикасы білім және ғылым министрлігі, Қарағанды мемлекеттік техникалық университеті, "Кәсіби оқыту" кафедрасы. - 2014</t>
  </si>
  <si>
    <t>Нұрмаханбетова А.Қ.</t>
  </si>
  <si>
    <t>Қазақ тіліндегі объектілік қатынастар</t>
  </si>
  <si>
    <t>НұрмаханбетоваА.Қ.</t>
  </si>
  <si>
    <t>«Қазақ тіліндегі объектілік қарым-қатынастар»</t>
  </si>
  <si>
    <t>Нұртаев Ш.Н.</t>
  </si>
  <si>
    <t>Мал азығын дайындау және таратуды механикаландыру: 5В080200- "Мал шаруашылығы өнімдерін өндіру технологиясы" және 5В080600- "Агралық техника және технология" маманд. бойынша оқитын студ. арналған оқулық</t>
  </si>
  <si>
    <t>Нұртазина А. Алтынбекова А.Р.</t>
  </si>
  <si>
    <t>«Сахна тілі» 5В090600 - Мәдени-тынығу жұмысы Оқу құралы</t>
  </si>
  <si>
    <t>Нұртілеуова С.Р</t>
  </si>
  <si>
    <t>«Географияны оқыту әдістемесі» 5В011600 – «География»</t>
  </si>
  <si>
    <t>Нұрханова Г.Б.</t>
  </si>
  <si>
    <t>«Жатырішілік даму психофизиологиясы» 5В010300 - Педагогика және психология</t>
  </si>
  <si>
    <t>Нығметова Н.Т. Драмалық шығармалар тілі: монография/ Н. Т. Нығметова; Қазақстан Республикасы білім және ғылым министрлігі, Қарағанды мемлекеттік техникалық университеті, "Қазақ тілі және мәдениеті" кафедрасы. - 2015</t>
  </si>
  <si>
    <t>Нышанбаева Ж.У.</t>
  </si>
  <si>
    <t>Foundation of the theory of games and operations research (Основы теория игр и исследование операций)</t>
  </si>
  <si>
    <t>Нэмен В.Н. "Жолдар мен көпірлер", "Көпірлер салу және пайдалану" пәндері бойынша курстық жұмыстарды орындауға арналған: әдістемелік нұсқаулар 5B072900-Құрылыс, 5B074500-Көлік құрылысы мамандықтарының студенттері үшін арналған/ В. Н. Нэмен, Д. Г. Бакирова; Қазақстан Республикасы білім және ғылым министрлігі, Қарағанды мемлекеттік техникалық университеті, "Құрылыс материалдары және технология" кафедрасы. - 2016</t>
  </si>
  <si>
    <t>Нэмен В.Н. Методические указания по выполнению лабораторных работ по дисциплине "Строительные конструкции ІІІ": для студентов специальности 5В072900 - Строительство. Форма обучения очная/ В. Н. Нэмен, Д. Г. Бакирова; М-во образования и науки РК, Карагандинский государственный технический университет, Кафедра "Строительные материалы и технология". - 2015</t>
  </si>
  <si>
    <t>О.В. Булгакова</t>
  </si>
  <si>
    <t>Молекулярная биология.</t>
  </si>
  <si>
    <t>О.Н. Семенюк</t>
  </si>
  <si>
    <t>Социология и экология архитектуры</t>
  </si>
  <si>
    <t>О.Сапаров</t>
  </si>
  <si>
    <t>Өндірістік практика есебіне арналған әдістемелік нұсқау</t>
  </si>
  <si>
    <t>Обеспечение устойчивости прибортовых массивов карьеров Казахстана: монография для студентов, магистрантов и докторантов/ С. Г. Ожигин [и др.]; М-во образования и науки РК, Карагандинский государственный технический университет, Кафедра "Маркшейдерское дело и геодезия". - 2014</t>
  </si>
  <si>
    <t>Общее растение-водство</t>
  </si>
  <si>
    <t>3152+Аленов, Ж.Н. Селекция и семеноводство сельскохозяйственных культур. УМК.Кокшетау. КГК,2015-198 с 7,01 МБ</t>
  </si>
  <si>
    <t>3158+Аужанова, М.А. «Апробация сельско-хозяйственных культур». УМКД. Агрономия. Кокшетау. Изд-во КГУ им. Ш.Уалиханова. Кокше-тау,2015-166с 2,51 МБ</t>
  </si>
  <si>
    <t>3181+Аужанова, М.А. Технология хранения и переработки растениевод-ческой продукцииУМКД. Агрономия. Кокшетау. КГУ, 2015-174 с 2,47 МБ</t>
  </si>
  <si>
    <t>3170+Лазоренко Г. С. УМК по дисц Земледелие. Агрономия. Кокшетау. 2015. - 112с. 1,17 МБ</t>
  </si>
  <si>
    <t>Общие вопросы машиностроения и конструкционные материалы: учебник для бакалавров, магистрантов специальности Машиностроение, Металлургия/ В. А. Кузнецов [и др.] ; ред.: А. А. Черепахин, В. А. Кузнецов; М-во образования и науки РК, Карагандинский государственный технический университет. - 2015</t>
  </si>
  <si>
    <t>Овчинников В.А. Бердалиева А.А.</t>
  </si>
  <si>
    <t>«Преобразователи электрической энергии в системах автономного электроснабжения» 5В071800 - Электроэнергетика</t>
  </si>
  <si>
    <t>Ожигин С.Г. Сдвижение горных пород: учебное пособие для студентов, магистрантов и докторантов изучающих сдвижение горных пород/ С. Г. Ожигин, Г. Г. Поклад, С. Б. Ожигина; М-во образования и науки РК, Карагандинский государственный технический университет, Кафедра "Маркшейдерское дело и геодезия". - 2014</t>
  </si>
  <si>
    <t>Виктория/Салтанат</t>
  </si>
  <si>
    <t>Ожигина С.Б. Автоматизация маркшейдерских измерений: учебное пособие для студентов специальности 5В070700 "Горное дело", 5В071100 "Геодезия и картография" и магистров специальности 6М074900 "Маркшейдерское дело"/ С. Б. Ожигина; М-во образования и науки РК, Карагандинский государственный технический университет, Кафедра "Маркшейдерское дело и геодезия". - 2014</t>
  </si>
  <si>
    <t>Ожикенов К.А., Кушегенова Ж.К., Ожикенова А.К.</t>
  </si>
  <si>
    <t>Биомеханика</t>
  </si>
  <si>
    <t>Ойнаров Р. Абылаева А.М.</t>
  </si>
  <si>
    <t>Харди теңсіздіктері</t>
  </si>
  <si>
    <t>Ойнаров Р., Темирханова А.М.</t>
  </si>
  <si>
    <t>Weighted estimates of matrix operators in sequence spaces</t>
  </si>
  <si>
    <t>Окаевтың К.О., редакциясымен, Анонс</t>
  </si>
  <si>
    <t>Олжабаева С.Т. Эралиев С Умиралиев М.М.</t>
  </si>
  <si>
    <t>«Түстану» 5В042000 - «Сәулет» мамандығының студенттеріне арналған</t>
  </si>
  <si>
    <t>Омарбеков Е.Е.</t>
  </si>
  <si>
    <t>Information Communications Technology</t>
  </si>
  <si>
    <t>Омарбеков Есенгельды Омарбекович</t>
  </si>
  <si>
    <t>Омарбекова А.С., Бекманова Г.Т.</t>
  </si>
  <si>
    <t>Programming</t>
  </si>
  <si>
    <t>Омаров А.Р.</t>
  </si>
  <si>
    <t>«Methods of testing of pile foundations» (на английском языке)</t>
  </si>
  <si>
    <t>Омаров Н.Қ</t>
  </si>
  <si>
    <t>Қазіргі қазақ әдебиетіндегі ғұмырнамалық романдар: 5В011700- Қазақ тілі мен әдебиеті маманд. студ. арналған оқу құралы</t>
  </si>
  <si>
    <t>Омарова К.А., Подсухина О.В.</t>
  </si>
  <si>
    <t>Музейное дело и экскурсоведение в Казахстане</t>
  </si>
  <si>
    <t>Омарова Л.С. Сүлейменова Б.Ж.</t>
  </si>
  <si>
    <t>«Металдар химиясы» пәнінен лабораториялық жұмысқа арналған оқу-әдістемелік құрал</t>
  </si>
  <si>
    <t>Май, 2019 г.</t>
  </si>
  <si>
    <t>«Жалпы химия және бейорганикалық химия» пәнінен лабораториялық жұмысқа арналған оқу-әдістемелік құрал</t>
  </si>
  <si>
    <t>Июнь, 2019 г.</t>
  </si>
  <si>
    <t>Омарова Н.К. "Кен дайындау процестері мен жабдықтары" пәні бойынша "Кен дайындау негіздері, минералогия және модельдеу" модулі зертханалық жұмыстарды орындауға арналған: әдістемелік нұсқаулар 5В073700 "Пайдалы қазбаларды байыту" мамандығының студенттеріне/ Н. К. Омарова, Р. Т. Шерембаева; Қазақстан Республикасы білім және ғылым министрлігі, Қарағанды мемлекеттік техникалық университеті, "Өндірістік экология және химия" кафедрасы. - 2015</t>
  </si>
  <si>
    <t>Омарова Н.К. "Флотациялық байыту әдістері" пәні бойынша ("Флотациялық байыту әдістері" модулі) зертханалық жұмыстарды орындауға арналған әдістемелік нұсқаулар: әдістемелік нұсқаулар 5В073700 "Пайдалы қазбаларды байыту" мамандығының студенттеріне арналған/ Н. К. Омарова; Қазақстан Республикасы білім және ғылым министрлігі, Қарағанды мемлекеттік техникалық университеті, "Өндірістік экология және химия" кафедрасы. - 2015</t>
  </si>
  <si>
    <t>Омарова Н.К. Курстық ғылыми-зерттеу жұмысы пәні бойынша ("Курстық ғылыми-зерттеу жұмысы модулі") зертханалық жұмыстарды орындауға арналған әдістемелік нұсқаулар: әдістемелік нұсқаулар 5В073700 - Пайдалы қазбаларды байыту мамандығының студенттеріне арналған/ Н. К. Омарова; Қазақстан Республикасы білім және ғылым министрлігі, Қарағанды мемлекеттік техникалық университеті, "Өндірістік экология және химия" кафедрасы. - 2015</t>
  </si>
  <si>
    <t>Омарова Эльмира Бакировна</t>
  </si>
  <si>
    <t>«Әлеуметтік қамсыздандыру құқығы»</t>
  </si>
  <si>
    <t>Практикум (есеп жиынтыгы)</t>
  </si>
  <si>
    <t>Омашева А.Б. Рейдолда С. Р.</t>
  </si>
  <si>
    <t>Бухгалтерлік есеп негіздері</t>
  </si>
  <si>
    <t>Омашова Г.Ш. Умурзахова Ж.Б. Бердиева М.</t>
  </si>
  <si>
    <t>Жалпы физика курсы бойынша «Laboratory works» (зертханалық жұмыстар) 1,2 бөлімдер</t>
  </si>
  <si>
    <t>Омашова Г.Ш. Умурзахова Ж.Б. Бердиева М. /Omashova G.Sh. Umurzakhova Zh.B. Berdieva M.</t>
  </si>
  <si>
    <t>Physics Laboratory works (laboratory work) sections 1,2</t>
  </si>
  <si>
    <t>Омашова Г.Ш. Сайдуллаева Н.С.</t>
  </si>
  <si>
    <t>Оқу құралы «Quantum physics», техникалық және технологиялық мамандықтарға арналған</t>
  </si>
  <si>
    <t>Омирбаев С. М. Анонс</t>
  </si>
  <si>
    <t>С.Торайғыров атындағы Павлодар мемлекеттік университеті</t>
  </si>
  <si>
    <t>Онучко М.Ю.</t>
  </si>
  <si>
    <t>Сравнительная политология</t>
  </si>
  <si>
    <t>Принципы делового общения</t>
  </si>
  <si>
    <t>Операциялық жүйе негіздері: оқу құралы техникалық жоғары оқу орындарының мемлекеттік тілде оқитын күндізгі және сырттай оқі бөлімдері студенттеріне арналған/ С. Р. Жақсыбаева [и др.]; Қазақстан Республикасы Білім және ғылым министрлігі, Қарағанды мемлекеттік техникалық университеті. - 2014</t>
  </si>
  <si>
    <t>Оразалина Р.К. Анонс</t>
  </si>
  <si>
    <t>«Финансовый и управленческий анализ»</t>
  </si>
  <si>
    <t>Оразбаев Қ. Серкебаева Г.И.</t>
  </si>
  <si>
    <t>Оқу құралы «ХҮ-ХХ ғасыр тарихи жырларындағы батырлар бейнесі», 5В011700-Қазақ тілі мен әдебиеті, 5В020500-Филология</t>
  </si>
  <si>
    <t>Оразбек Мақпал Социалқызы</t>
  </si>
  <si>
    <t>Авторлық позиция негіздері</t>
  </si>
  <si>
    <t>Организационно-методологические аспекты социально-образовательного партнерства: монография для студентов, магистрантов и докторантов/ Ю. Н. Пак [и др.]; М-во образования и науки РК, Карагандинский государственный технический университет, Кафедра "Геология и разведка месторождений полезных ископаемых". - 2016</t>
  </si>
  <si>
    <t>Организация и экономика транспортно-технологических комплексов: учебное пособие для студентов специальности 5В071300 "Транспорт, транспортная техника и технологии"/ К. А. Есимсеитова [и др.]; М-во образования и науки РК, Карагандинский государственный технический университет. Кафедра "Транспортная техника и логистические системы". - 2015</t>
  </si>
  <si>
    <t>Орлова Е.П.</t>
  </si>
  <si>
    <t>Методические указания по подготовке и сдаче ГЭК по специальности 5В073800</t>
  </si>
  <si>
    <t>5В073800</t>
  </si>
  <si>
    <t>Орман шаруашылығы</t>
  </si>
  <si>
    <t>3323+ Сыздыкова Г.Т. "Орман тұқымдар ісі" пәнінің ОӘҚ Көкшетау. КГУ,2015 -87 бет 12,6 МБ</t>
  </si>
  <si>
    <t>Орманбаев К.С.</t>
  </si>
  <si>
    <t>«Анатомия және спорт морфология негіздері» пәнінен практикалық сабақтарға арналған ӘН (анг), 5В080800-Дене тәрбиесі және спорт</t>
  </si>
  <si>
    <t>«Анатомия және спорт морфология негіздері» пәнінен дәрістер жинағы (анг), 5В080800-Дене тәрбиесі және спорт</t>
  </si>
  <si>
    <t>Орманова Г.М . Тулекбаева А.К.</t>
  </si>
  <si>
    <t>«Өнім қауіпсіздігі және сынау мен бақылау» 5В073200 - «Стандарттау, сертификаттау және метрология»</t>
  </si>
  <si>
    <t>«Сапа менеджмент жүйесі» 5В073200 - «Стандарттау, сертификаттау және метрология»</t>
  </si>
  <si>
    <t>«Сапа менеджмент жүйесі» 5В073200 - «Стандарттау, сертификаттау және метрология» англ</t>
  </si>
  <si>
    <t>Орманова Г.М. Мадьярова Г.Б.</t>
  </si>
  <si>
    <t>«Лицензиялау» СӨЖ және ОСӨЖ орындауға 5В073200 - «Стандарттау, сертификаттау және метрология» англ</t>
  </si>
  <si>
    <t>Орманова Г.М. Мадьярова Г.Б. /Ormanova G.M. Tulekbayeva A.K.</t>
  </si>
  <si>
    <t>Quality management system 5B073200 - "Standardization, Metrology and certification"</t>
  </si>
  <si>
    <t>Орманова Г.М. /Ormanova G.M. Madyarova G.B.</t>
  </si>
  <si>
    <t>Licensing on the implementation of the CDS and SRSP 5B073200 - "Standardization, Metrology and certification"</t>
  </si>
  <si>
    <t>Орманова Г.М. Джамалова З.И.</t>
  </si>
  <si>
    <t>«Лицензиялау және сапа» пәнінен дәрістер жинағы (анг), 5В073200-Стандарттау, сертификаттау және метрология</t>
  </si>
  <si>
    <t>Орманова Ш.Ш.</t>
  </si>
  <si>
    <t>Конституционное производство: порядок и принципы</t>
  </si>
  <si>
    <t>Административная юстиция Республики Казахстан</t>
  </si>
  <si>
    <t>Орсаева Р.А., доцент, к.ю.н.</t>
  </si>
  <si>
    <t>Қазақстан Республикасының Қылмыстық құқығы</t>
  </si>
  <si>
    <t>Ювеналдық құқық</t>
  </si>
  <si>
    <t>Қазақстан Республикасының қылмыстық-іс жүргізу у құқығы</t>
  </si>
  <si>
    <t>Орсаева Р.а., к.ю.н.</t>
  </si>
  <si>
    <t>Қазақстан Республикасындағы ювеналды әділет</t>
  </si>
  <si>
    <t>Сыбайлас жемқорлықпен күрес негіздері</t>
  </si>
  <si>
    <t>Қазақстан Республикасының қылмыстық-атқару құқығы</t>
  </si>
  <si>
    <t>Учено-методическое пособи</t>
  </si>
  <si>
    <t>Орталық Қазақстан бойынша өлкетану материалдары: оқу құралы студенттерге арналған/ В. В. Козина [и др.]; Қазақстан Республикасы білім және ғылым министрлігі, Қарағанды мемлекеттік техникалық университеті, "Қазақстан тарихы" кафедрасы. - 2016</t>
  </si>
  <si>
    <t>Орымбетова Г.Э.</t>
  </si>
  <si>
    <t>Физико-химические методы оценки качества кондитерских изделий : учебное пособие</t>
  </si>
  <si>
    <t>«Пищевые и биологически активные добавки в перерабатывающих производств» англ</t>
  </si>
  <si>
    <t>Орымбетова Г.Э. /Orymbetova F.E.</t>
  </si>
  <si>
    <t>Food and bioactive additions in processing productions</t>
  </si>
  <si>
    <t>Орымбетова Г.Э. Близа А.</t>
  </si>
  <si>
    <t>Оқу құралы «Food safety and risk assessment», 6М072800-Өңдеу өндірісінің технологиясы</t>
  </si>
  <si>
    <t>Орымбетова Г.Э. Серікұлы Ж.</t>
  </si>
  <si>
    <t>Оқу құралы «Food and Biologically Active Additives of processing Production», 5В072800-Өңдеу өндірістерінің технологиясы</t>
  </si>
  <si>
    <t>Конспекты лекции по дисциплине «Пищевая химия», 5В072800-Өңдеу өндірістерінің технологиясы</t>
  </si>
  <si>
    <t>Орынбасаров А.К. Садырбаева А.С. Аубакирова Т.С. Раматуллаева Л.И. Сарсенбаев Х.А.</t>
  </si>
  <si>
    <t>Оқу құралы «Education tutorial. Life safety in the oil and gas complex» (анг), 5В073100-Қоршаған ортаны қорғау және өмір тіршілігінң қауіпсіздігі, 5В070800-Мұнайгазісі</t>
  </si>
  <si>
    <t>каз.яз</t>
  </si>
  <si>
    <t>Орынбет М.М.</t>
  </si>
  <si>
    <t>"Автоматизация и управление техническими системами"</t>
  </si>
  <si>
    <t>Методические указания по проведению и лабораторных занятий</t>
  </si>
  <si>
    <t>Осадчая В.И. Учет и анализ долгосрочных материальных активов субъектов потребительской кооперации / В.И. Осадчая. - Караганда : Б.и., 2002. - 158 с Экземпляры: всего:51 - 1(4), 3(47) Аннотация: ВВ</t>
  </si>
  <si>
    <t>Османова Д.Б.</t>
  </si>
  <si>
    <t>Қылмыстық Құқықта қылмыс салдарынан келтірілген моралдық залалдарды өтеу мәселелері</t>
  </si>
  <si>
    <t>Основы внепечной обработки: учебное пособие предназначено для докторантов специальности 6D070900-"Металлургия" по курсу "Основы внепечной обработки"/ А. З. Исагулов [и др.]; М-во образования и науки Республики Казахстан, Карагандинский государственный технический университет, Кафедра НТМ. - 2014</t>
  </si>
  <si>
    <t>Основы компьютерной графики: учебное пособие для студентов вузов/ Б.Р Жолмагамбетова [и др.]; М-во образования и науки Республики Казахстан, Карагандинский государственный технический университет, Кафедра ИТБ. - 2014</t>
  </si>
  <si>
    <t>Основы программирования на Delphi. Лабораторный практикум: учебное пособие для студентов компьютерных специальностей/ Н. И. Томилова [и др.]; М-во образования и науки РК, Карагандинский государственный технический университет, Кафедра ИВС. - 2014</t>
  </si>
  <si>
    <t>Основы транспортно-экспедиционного обслуживания: учебное пособие для студентов и магистрантов транспортных специальностей технических учебных заведений для специальности 5В090100 - Организация перевозок, движения и эксплуатации транспорта/ А. Н. Дедов [и др.]; М-во образования и науки РК, Карагандинский государственный технический университет, Кафедра ПТ. - 2014</t>
  </si>
  <si>
    <t>Оспанғалиева М.Т. Кәсіби қазақ тілі. "Биотехнология" мамандығына арналған: оқу құралы студенттерге арналған/ М. Т. Оспанғалиева, Н. Т. Нығметова, Н. А. Смағұлова; Қазақстан Республикасы білім және ғылым министрлігі, Қарағанды мемлекеттік техникалық университеті, Қазақ тілі және мәдениеті кафедрасы. - 2015</t>
  </si>
  <si>
    <t>Оспанқұлова Г.Б.</t>
  </si>
  <si>
    <t>Кәсіби қазақ тілі (жылу энергетика мамандықтарына арналған оқу құралы)</t>
  </si>
  <si>
    <t>Оспанов А.А.</t>
  </si>
  <si>
    <t>Көп дәнді өнімдерді өндіру технологиясы</t>
  </si>
  <si>
    <t>Оспанов Б.О.</t>
  </si>
  <si>
    <t>«Тамақ өнеркәсібінің технологиялық жабдықтары» 5В072400- «Технологиялық машиналар мен жабдықтар»</t>
  </si>
  <si>
    <t>Оспанов Ж.О.</t>
  </si>
  <si>
    <t>«Баскетбол ойыны» Оқу құралы</t>
  </si>
  <si>
    <t>Оспанов М.Н.</t>
  </si>
  <si>
    <t>Жоғары математика пәні бойынша есептер жинағы</t>
  </si>
  <si>
    <t>Оспанова Б.А.</t>
  </si>
  <si>
    <t>Креативная психология : учебник для вузов / Б. А. Оспанова, А. А. Жолдасбеков.</t>
  </si>
  <si>
    <t>Оспанова Б.Р. Обучение языку специальности: учебное пособие по русскому языку для студентов архитектурно-строительного факультета/ Б. Р. Оспанова, А. А. Акынжанова, Л. Н. Журавлева; М-во образования и науки РК, Карагандинский государственный технический университет, Кафедра "Русский и иностранный языки". - 2014</t>
  </si>
  <si>
    <t>Оспанова Б.Р. Обучение языку специальности: учебное пособие по русскому языку для студентов военно-технического факультета/ Б. Р. Оспанова, З. К. Сейдахметова, А. А. Тайгокова; М-во образования и науки РК, Карагандинский государственный технический университет, Кафедра "Русский и иностранный языки". - 2014</t>
  </si>
  <si>
    <t>Оспанова Б.Р. Обучение языку специальности: учебное пособие по русскому языку для студентов транспортно-дорожного факультета/ Б. Р. Оспанова, Н. А. Касенова, А. Ю. Кишенова; М-во образования и науки РК, Карагандинский государственный технический университет, Кафедра "Русский и иностранный языки". - 2014</t>
  </si>
  <si>
    <t>Оспанова Б.Р. Обучение языку специальности: учебное пособие по русскому языку для студентов факультета информационных технологий/ Б. Р. Оспанова, Т. В. Тимохина, С.М Тажибаева; М-во образования и науки Республики Казахстан, Карагандинский государственный технический университет, Кафедра РЯиК. - 2014</t>
  </si>
  <si>
    <t>Оспанова Б.Р. Обучение языку специальности: учебное пособие по русскому языку для студентов факультета экономики и менеджмента/ Б. Р. Оспанова, Р. М. Алдыназарова, Ж. А. Азимбаева; М-во образования и науки Республики Казахстан, Карагандинский государственный технический университет, Кафедра РЯиК. - 2014</t>
  </si>
  <si>
    <t>Курс лекции по дисциплине «Функциональная зоология» 6М060700-Биология</t>
  </si>
  <si>
    <t>Оспанова Г.Ш.</t>
  </si>
  <si>
    <t>Климатология және метеорология бойынша практикум</t>
  </si>
  <si>
    <t>Оспанова Ж.Н., Алибекова Н.Т.</t>
  </si>
  <si>
    <t>Использование отходов промышленности Казахстана в производстве строительных материалов (на английском языке)</t>
  </si>
  <si>
    <t>Использование отходов промышленности Казахстана в производстве строительных материалов (каз., русс яз ГППИР-2)</t>
  </si>
  <si>
    <t>Использование отходов промышленности Казахстана в производстве строительных материалов (на английском языке ГПИИР-2)</t>
  </si>
  <si>
    <t>ОспановаА.Н. Килыбаева П.К.</t>
  </si>
  <si>
    <t>Введение в регионоведение (на англ.языке).</t>
  </si>
  <si>
    <t>Отарбаева Г.К.</t>
  </si>
  <si>
    <t>Оңтүстік Қазақстан облысының тарихы мен мәдениеті ескерткіштері 6М020800 – «Археология және этнология» Оку куралы</t>
  </si>
  <si>
    <t>Отарбекова Ж.К. Анонс</t>
  </si>
  <si>
    <t>Отызбаева К.Ж. Шахпутова З.Х.</t>
  </si>
  <si>
    <t>Проверочные тесты по профессионально-ориентированному иностранному языку для студентов специальности «Государственное и местное управление»</t>
  </si>
  <si>
    <t>Методическая разработка</t>
  </si>
  <si>
    <t>Шет тілі кафедрасы</t>
  </si>
  <si>
    <t>Охапова К.Т. Шуханова Ж.К. Шегенова Г.К:</t>
  </si>
  <si>
    <t>«Қиын жағдайларда мұнай мен газды өндіру» пәнінен дәрістер жинағы, 5В070800-Мұнайгаз ісі</t>
  </si>
  <si>
    <t>Өзгельдинова Ж.Ө</t>
  </si>
  <si>
    <t>Учебно-методическое пособие по ландшафтоведению</t>
  </si>
  <si>
    <t>Өлшеу және бақылау әдістері мен құралдары пәні бойынша зертханалық практикум: 5В0712000 Машинажасау , 5В073200 Стандарттау, сертификаттау және метрология мамандықтарының студенттері арналған/ И. И. Ерахтина [и др.].; Қарағанды мемлекеттік техникалық университеті. Кафедра ТОМиС. - 2014</t>
  </si>
  <si>
    <t>Өмірбек М. Н.</t>
  </si>
  <si>
    <t>5В040600-Режиссура мамандығы студенттері үшін «Режиссура 3» Оқу құралы</t>
  </si>
  <si>
    <t>Өмірзақ Т. Сапарбекова А.А.</t>
  </si>
  <si>
    <t>Конспекты лекции по дисциплине «Общая и молекулярная генетика», 5В070100-Биотехнология</t>
  </si>
  <si>
    <t>Өндеудің прогрессивті әдістері: оқу құралы "Машинажасау" мамандығының студенттері мен магистранттарына арналған/ Т. М. Бузауова [и др.]; Қазақстан Республикасы Білім және ғылым министрлігі, Қарағанды мемлекеттік техникалық университеті, "Технологиялық жабдықтар, машинажасау және стандарттау" кафедрасы. - 2014</t>
  </si>
  <si>
    <t>Өндірістік объектілерді еңбек жағдайлары бойынша аттестациялау : оқу құралы оқудын бар түріндегі 5В073100 "Қоршаған ортаны қорғау және өмір тіршілігінің қауіпсіздігі" мамандығындағы студенттеріне арналған/ Н. Н. Акимбекова [и др.]; Қазақстан Республикасы білім және ғылым министрлігі, Қарағанды мемлекеттік техникалық университеті, "Кен аэрологиясы және еңбекті қорғау" кафедрасы. - 2015</t>
  </si>
  <si>
    <t>Өнеркәсіп саласының экологиясы: оқу құралы қоршаған ортаны қорғау мен табиғатты тиімді пайдалану сұрақтарын қамтитын техникалық жоғарғы оқу орында оқитын студенттерге, магистранттарға, аспиранттар мен оқытушыларға пайдалы/ Н. К. Цой [и др.]; Қазақстан республикасы білім және ғылым министирлігі, Қарағанды мемлекеттік техникалық университеті, Кафедра ПЭиХ. - 2014</t>
  </si>
  <si>
    <t>Өнеркәсіптік желдету: оқулықты "Өнеркәсіптік желдету", "Тау-кен кәсіпорыны жұмыстарының аэрологиясының негіздері" пәндері бойынша "Қоршаған ортаны қоргау және өмір тіршілігінің қауіпсіздігі", "Тау-кен ісі" мамандығының бакалаврларын арналған/ Ж. Г. Левицкий [и др.]; Қазақстан Республикасы білім және ғылым министрлігі, Қарағанды мемлекеттік техникалық университеті, "Кен аэрологиясы және еңбекті қорғау" кафедрасы. - 2015</t>
  </si>
  <si>
    <t>Өрт-тактикалық сараптама негіздері пәні бойынша курстық жұмысқа арналған: әдістемелік нұсқаулар 5В073100 "Қоршаған ортаны қорғау және өмір тіршілігінің қауіпсіздігі" мамандығының барлық оқу түрінің студенттеріне арналған/ М. О. Байтуганова [и др.]; Қазақстан Республикасы білім және ғылым министрлігі, Қарағанды мемлекеттік техникалық университеті, "Кен аэрологиясы және еңбекті қорғау" кафедрасы. - 2015</t>
  </si>
  <si>
    <t>Өсімдікті қорғау.</t>
  </si>
  <si>
    <t>3481+ Аленов Ж.Н., Балтабаев Қ.А., Исмаилова А.А., Шаймерденов С.Қ. Зиян-кестер, аурулар мен арам-шөптердің пайда болуын болжау және ескерту / Оқу құралы. - Көкшетау, -2016 ж. -140 б.82,4 МБ</t>
  </si>
  <si>
    <t>3482+ Исмаилова А.А. Ауылшаруашылық фито-патология. Оқу-әдістемелік кешені. Агрономия маман-дығына арналған. Кокшетау, 2016- 176 бет. 14,8 МБ</t>
  </si>
  <si>
    <t>3594+ Исмаилова А.А. Ауылшаруашылық энто- мология. Оқу-әдістемелік кешені. Агрономия маман- дығына арналған Кокше- тау. КГУ, 2016.-107 бет. 13,0 МБ</t>
  </si>
  <si>
    <t>Өскембай Ә.А.</t>
  </si>
  <si>
    <t>«Түркі халықтарының тарихы пәнінен тест сұрақтары» Студенттерге арналған әдістемелік құрал</t>
  </si>
  <si>
    <t>Әдістемелік құралы</t>
  </si>
  <si>
    <t>Тарих</t>
  </si>
  <si>
    <t>Павлов А.М., Бектасова Г.С.</t>
  </si>
  <si>
    <t>Уровнения математической физике и специальной функции</t>
  </si>
  <si>
    <t>5В011000 – Физика, 5В060500 – Ядерная физика</t>
  </si>
  <si>
    <t>Павлов А.М.., Калижанова У.С., Махметканова Г.</t>
  </si>
  <si>
    <t>Векторная алгебра и векторный анализ</t>
  </si>
  <si>
    <t>Пазылова Д. Абдуалиева М.</t>
  </si>
  <si>
    <t>Методическое указание к решению задач по физике англ</t>
  </si>
  <si>
    <t>Пазылова Д. Абдуалиева М. /Pazylova D. Abdualieva M.</t>
  </si>
  <si>
    <t>Methodical pointing to the decision of tasks on physics</t>
  </si>
  <si>
    <t>Пак Ю.Н. Жоғары білім берудегі құзыреттілік тәсілінің тұжырымдамалық негіздері: оқу құралы докторанттарға, магистранттарға, студенттерғе мамандарды арналған/ Ю. Н. Пак, И. О. Шильникова, Д. Ю. Пак; Қазақстан Республикасы білім және ғылым министрлігі, Қарағанды мемлекеттік техникалық университеті, "Геология және пайда қазбалар орындарын барлау" кафедрасы. - 2015</t>
  </si>
  <si>
    <t>Пак Ю.Н. Концептуальные основы компетентностного подхода в высшем образовании: учебно-методическое пособие для студентов, магистрантов, докторантов и преподавателей вузов/ Ю. Н. Пак, И. О. Шильникова, Д. Ю. Пак; М-во образования и науки Республики Казахстан, Карагандинский государственный технический университет, Кафедра ГРМПИ. - 2015</t>
  </si>
  <si>
    <t>Пангереев А. Ш. Анонс</t>
  </si>
  <si>
    <t>Жер-су атауларының поэтикасы</t>
  </si>
  <si>
    <t>Папышев А.А</t>
  </si>
  <si>
    <t>Сызықтық алгебра жәнеаналитикалық геометрия есептер жинағы</t>
  </si>
  <si>
    <t>Парафилова Р.У. Дала геофизикасының жалпы курсы: оқулық 5В07060 "Геология және пайдалы кен орындарын барлау" мамандығында геофизикалық траекториясында оқитын студенттер, 6М074700 "Пайдалы кен орындарын геофизикалық әдіспен іздеу және барлау" мамандығының магистранттары үшін арналған/ Р. У. Парафилова, М. В. Пономарева, Д. И. Джаныспаева; Қазақстан Республикасы Білім және Ғылым министрлігі, Қарағанды мемлекеттік техникалық университеті, "Геология және пайда қазбалар орындарын барлау" кафедрасы. - 2015</t>
  </si>
  <si>
    <t>Паршина Г.И. Разработка автоматизированной системы обучения и оценки знаний сотрудников электротехнических комплексов угольных шахт: монография для студентов, магистрантов и докторантов/ Г. И. Паршина; М-во образования и науки РК, Карагандинский государственный технический университет, Кафедра "Автоматизация производственных процессов". - 2015</t>
  </si>
  <si>
    <t>3983+Кенжеғалиев, Қ.К. Педагогикалық зерттеулерде математикалық статистика әдістерін қолдану : Оқу-әдістемелік кешен /.- 8, 00 КБ.- Кокшетау: КГУ им. Ш.Уалиханова, 2015.- 8, 00 КБ.</t>
  </si>
  <si>
    <t>3196+Кусаинова, А.Ж. Өзін-өзі тану. Оқу әдісте-мелік кешені Көкшетау. КГУ,2015-121 бет 2,94МБ</t>
  </si>
  <si>
    <t>3506+ Навий Лиза Тұлға теориясы. Оқу-әдістемелік кешен «Педагогика және психология» мамандығы бойынша магистранттарына арналған. Көкшетау, КГУ, 2015 -105 бет 8645 КБ</t>
  </si>
  <si>
    <t>3507+ Навий Лиза Тәжіри-белік психология. Оқу-әдістемелік кешен. «Педаго-гика және психология» мамандығы бойынша магис-транттарына арналған Көкшетау, 2015-105с 847 МБ</t>
  </si>
  <si>
    <t>3321+Сулейменова З.Е. Педагогика. Оқу-әдістемелік кешен. Көкшетау, КГУ, 2015. – 264 бет. 47,5 МБ</t>
  </si>
  <si>
    <t>3322+Сулейменова З.Е. Педагогикалық мамандыққа кіріспе Оқу-әдістемелік кешен. Көкшетау, КГУ, 2015. – 159 бет. 8,19 МБ</t>
  </si>
  <si>
    <t>3219+Крамаренко, Б.В. УМК по дисц Педагогика. Для всех спец магистратуры научно-педагогичес-кого направления Кокшетау.: КГУ, 2015-250с 3,47 МБ</t>
  </si>
  <si>
    <t>3197+Мұқытова Ж.К. Отбасымен әлеуметтік- педагогикалық жұмыс. ОӘК Кокшетау.: КГУ, 2015-136 бет 1,25 МБ</t>
  </si>
  <si>
    <t>3553+ Кенжеғалиев Қ.К. Педагогика. Оқу-әдістемелік кешен. Көкшетау, 2016 – 221 б. 1,85 МБ</t>
  </si>
  <si>
    <t>3417+Мұқытова Ж.К. Накешев Ж.Х. Тұлға теориясы. Оқу- әдістемелік кешен. Көкшетау: КГУ, 2016 – 165 бет . 3,78 МБ</t>
  </si>
  <si>
    <t>3478+ Оразбаева К.О .Әдіс-темелік нұсқаулар кәсіби тәжірибені өту жөніндегі «Мектепке дейінгі оқыту мен тәрбиелеу» мамандығы үшін студенттерге арналған. Кокшетау. КГУ, 2016- 26 бет 308 КБ</t>
  </si>
  <si>
    <t>3419+ Иксатова Б.К Анимация. Оқу - әдістемелік кешен. Көкшетау: КГУ, 2017 – 117 бет .3,60 МБ</t>
  </si>
  <si>
    <t>3979+Мұқытова, Ж.К.Тұлға теориясы Оқу-әдістемелік кешен / Ж.К. Мұқытова, Ж.К. Накешев.- 616 КБ.- Көкшетау: КГУ им. Ш.Уалиханова, 2017.- 138 с.</t>
  </si>
  <si>
    <t>3982+ Кенжеғалиев, Қ.К. Жоғары мектеп педагогика-сы : Оқу-әдістемелік кешен.Магистранттарға арналған.- 6, 00 КБ.- Көкшетау: КГУ им. Ш.Уалиханова, 2017.- 6, 00 КБ.</t>
  </si>
  <si>
    <t>3984+ Навий, Л. Тұлға теориясы : Оқу құралы.- 2, 93 МБ.- Көкшетау: КГУ им. Ш.Уалиханова, 2017.- 127 бет</t>
  </si>
  <si>
    <t>3397+Жусупбекова Г.Г. Стукаленко Н.М., Обуче-ние и воспитание в началь-ной школе. Учебное пособие Кокшетау, КГУ, 2017– 84 с. 504 КБ</t>
  </si>
  <si>
    <t>3420+Ахметова Б.А. УМК. Дисц. Методика научно - педагогического исследо-вания спец Педагогика и методика начального обуче-ния. Кокшетау. КГУ,2017-107 с 1,00 МБ</t>
  </si>
  <si>
    <t>Педагогиканы оқыту әдістемесі</t>
  </si>
  <si>
    <t>3387+Курманова. А.К. Бастауыш мектепте қазақ тілін оқыту әдістемесі. Оқу-әдістемелік кешен. – Көкшетау, 2015. – 141 бет. 3,28 МБ</t>
  </si>
  <si>
    <t>Педагогическая система подготовки социальных работников к работе с детьми сиротами : Учебное пособие / С.А.Муликова, М.К.Абдакимова, С.К.Кенжебаева, Н.А.Минжанов, . - Караганда : Гласир, 2016. - 164 с. Экземпляры: всего:250 - 1(2), 3(248)</t>
  </si>
  <si>
    <t>Пентаев Т., Балқожа М.Ә. Молжигитова Д.К</t>
  </si>
  <si>
    <t>Қазақстандағы жылжымайтын мүлік парығы</t>
  </si>
  <si>
    <t>Печерский В.Н. Тлеуова Ж.М.</t>
  </si>
  <si>
    <t>Учебное пособие «Технология машиностроения», 5В071200-Машина жасау</t>
  </si>
  <si>
    <t>Пищевые производства</t>
  </si>
  <si>
    <t>3531+ Лоскутова Г. А., Шунекеева А.А. Технология производства муки», Учеб-ное пособие для студентов и магистрантов спец «Техно-логия перерабатывающих производств» «Кокшетау: КГУ, 2016.- 132 стр. 4,66 МБ</t>
  </si>
  <si>
    <t>Плотников В.М., Чернышева А.А., Ракишева Д.А.</t>
  </si>
  <si>
    <t>Аварийно-спасательное дело с инд. ©</t>
  </si>
  <si>
    <t>Поветкин В.В.</t>
  </si>
  <si>
    <t>Технология разработки стандартов и нормативной документации</t>
  </si>
  <si>
    <t>5B073200-Стандарти-зация, сертифи-кация и метрология</t>
  </si>
  <si>
    <t>Поветкин В.В., Асан А.Е.</t>
  </si>
  <si>
    <t>Совершенст-вование конструкций алмазных буровых коронок</t>
  </si>
  <si>
    <t>5B071200-Машино-строение, 6М071200 – Машиностроение, 6D071200 – Машино-строение</t>
  </si>
  <si>
    <t>Поветкин В.В., Ермекбаева А.О.</t>
  </si>
  <si>
    <t>Прикладная метрология</t>
  </si>
  <si>
    <t>5B073200-Стандарти-зация, сертифика-ция и метрология</t>
  </si>
  <si>
    <t>Поветкин В.В., Ибрагимова З.А.</t>
  </si>
  <si>
    <t>Конструк-торско-технологические методы повышения износостойкости тяжелонаг-руженных зубчатых передач привода шаровой мельницы</t>
  </si>
  <si>
    <t>Под редакцией М. Имангазинова, составители Ш. Кияхметова, К. Сарбасова, Д. Ансабаев, Г. Сырлыбаева, С. Кожагулов</t>
  </si>
  <si>
    <t>«Ілияс Жансүгіров» энциклопедиялық анықтамалық.</t>
  </si>
  <si>
    <t>Полатова Қ.М</t>
  </si>
  <si>
    <t>«Домна өндірісінің технологиясы», 5В070900 -Металлургия</t>
  </si>
  <si>
    <t>Полежаева /Polezhaeva I.S.</t>
  </si>
  <si>
    <t>МУ по изучению дисциплины «Предпринимательство» 5B050600- Экономика англ</t>
  </si>
  <si>
    <t>Полежаева /Polezhaeva I.S. Kalmanova N.M.</t>
  </si>
  <si>
    <t>МУ к практическим занятиям для студентов специальности 5B050600- Экономика по дисциплине «Предпринимательство» англ</t>
  </si>
  <si>
    <t>3437+ Тленшина Г.М. УМКД «Политология» для студентов всех специальнос-тей Кокшетау. КГУ, 2017-128 с 1,94 МБ</t>
  </si>
  <si>
    <t>3350+ Зубайраева Г.Б. Саясаттану негіздері пәнінен оқу құралы. Көкшетау.КГУ, 2015.-113 бет. 958 КБ</t>
  </si>
  <si>
    <t>3352+Кукушева, Н.Э. Практикум по политологии. Учебно-методическое пособие для студентов всех спец. Кокшетау: КГУ, 2015- 88с 745 КБ</t>
  </si>
  <si>
    <t>Пономаренко Е.В.</t>
  </si>
  <si>
    <t>Учебное пособие по дисциплине «Молекулярная физика: теория, практика, эксперимент», 5В072000-ХТНВ, 5В072100-ХТОВ</t>
  </si>
  <si>
    <t>3169+Лазоренко Г. С. УМК по дисциплине Агрометеоро-логия. Агрономия. Кокше-тау. . КГУ. Кокшетау, 2015. - 110с. 1,32 МБ</t>
  </si>
  <si>
    <t>3171+Лазоренко Г. С. УМК по дисциплине Основы землеустройства и кадастр Кокшетау. . КГУ . Кокшетау, 2015. - 83с. 1,16 МБ</t>
  </si>
  <si>
    <t>3172+Лазоренко Г. С. УМК по дисц Экологические основы земледелия и охрана почв . Кокшетау. . КГУ , 2015. - 134с. 3,36 МБ</t>
  </si>
  <si>
    <t>3201+Саттыбаева З.Д. УМК Д. Почвоведение. для спец Агрономия, Почвове-дение и агрохимия Кокше-тау, Изд-во КГУ им. Ш.Уалиханов, 2015- 156 с. 1,94МБ</t>
  </si>
  <si>
    <t>3468+ Бекимова Г. Б. «Ауыл шаруашылық ғылыми зерттеу негіздері” пәні бойынша тәжірибелік жұмыстарға арналған оқу әдістемелік нұсқаулар. Агро-номия» мамандығының студенттері үшін Кокше-тау,: КГУ, 2015.- 55 бет 13,1 МБ.</t>
  </si>
  <si>
    <t>3487+ Лазоренко Г. С. Эколо-гические основы земледе-лия и охрана почв. Учебное пособие : Кокшетау. КГУ им. 2016 – 33 с. 948 МБ ISBN 978-601-261-210-3</t>
  </si>
  <si>
    <t>Пошаев Д.Қ.</t>
  </si>
  <si>
    <t>Арнайы пәндерді оқыту әдістемесі: Кәсіби-педагогикалық маманд. студ. арналған оқу құралы</t>
  </si>
  <si>
    <t>Оқушылардың білімін бақылау құралдары: оқу құралы</t>
  </si>
  <si>
    <t>Практика түрлеріне арналған әдістемелік нұсқаулар: Әдістемелік нұсқаулар 5В070200 "Автоматтандыру және басқару" мамандығының студенттері үшін (Оқыту түрі: сыртай қысқартылған, екінші жоғары білім негізінде)/ И. В. Брейдо [и др.]; Қазақстан Республикасы білім және ғылым министрлігі, Қарағанды мемлекеттік техникалық университеті, "Өндірістік үдерісті автоматтандыру" кафедрасы. - 2015</t>
  </si>
  <si>
    <t>Практика түрлеріне арналған әдістемелік нұсқаулар: әдістемелік нұсқаулар 5В071800 "Электр энергетика" мамандығының студенттері үшін (Оқыту түрі: сыртай қысқартылған, екінші жоғары білім негізінде) / И. В. Брейдо [и др.]; Қазақстан Республикасы білім және ғылым министрлігі, Қарағанды мемлекеттік техникалық университеті, "Өндірістік үдерісті автоматтандыру" кафедрасы. - 2015</t>
  </si>
  <si>
    <t>Практикум по русскому языку для студентов технических вузов: учебное пособие для студентов вузов/ Б. Р. Оспанова [и др.]; М-во образования и науки РК, Карагандинский государственный технический университет, Кафедра "Русский и иностранный языки". - 2015</t>
  </si>
  <si>
    <t>Практикум по физике для студентов заочной формы обучения технических вузов: учебное пособие / А. С. Кусенова [и др.] ; М-во образования и науки Республики Казахстан, Карагандинский государственный технический университет. Кафедра Физика. -Караганда: КарГТУ. -2014 Ч. 2: учебное пособие предназначено для заочной формы технических вузов. - 2014</t>
  </si>
  <si>
    <t>Практическое пособие по русскому языку для студентов технических вузов: учебное пособие для студентов специальностей 5B070500, 5B071900, 5B072900, 5B073000, 5B070900, 5B070200, 5B071800, 5B071300, 5B070300, 5B070700/ Б. Р. Оспанова [и др.]; Карагандинский государственный технический университет, Кафедра "Русский и иностранный языки". - 2015</t>
  </si>
  <si>
    <t>Применение математических методов и моделей для экономического обоснования принятия грамотных управленческих решений : Монография / Под.ред.: Л.А.Зимаковой. - Белгород : ООО"Эпицентр", 2016. - 168 с. Экземпляры: всего:1 - 2(1)</t>
  </si>
  <si>
    <t>Применение современных методов нанесения покрытий: учебное пособие для студентов и магистрантов специальности 6М071200 "Машиностроение"/ О. П. Муравьев [и др.]; М-во образования и науки Республики Казахстан, Карагандинский государственный технический университет, Кафедра "Технологическое оборудование, машиностроение и стандартизация". - 2015</t>
  </si>
  <si>
    <t>Примкулова Ш.Н.</t>
  </si>
  <si>
    <t>«Музыка теориясының негіздері» 5В010600-Музыкалық білім мамандығы студенттеріне арналған Оқу құралы</t>
  </si>
  <si>
    <t>Проектирование и производство отливок в машиностроении: учебник для бакалавров и магистрантов, обучающихся по специальностям "Металлургия" и "Машиностроение"/ А. И. Батышев [и др.]; М-во образования и науки РК, Карагандинский государственный технический университет, Кафедра НТМ. - 2014</t>
  </si>
  <si>
    <t>Прокопенко О.В. Экологиялық маркетинг : Практикум / О.В.Прокопенко, Ю.И.Осик. - Караганда : КарГУ, 2016. - 112 б. Экземпляры: всего:7 - 1(2), 3(5)</t>
  </si>
  <si>
    <t>Млекопитающие Восточного Казахстана</t>
  </si>
  <si>
    <t>5В011300-Биология 5В060700-Биология</t>
  </si>
  <si>
    <t>профессор Луганов В.А., Мамырбаева К.К.</t>
  </si>
  <si>
    <t>"Гидрометаллургическая переработка бедных и смешанных медных руд"</t>
  </si>
  <si>
    <t>Профилактика сиротства в современном казахстанском обществе : Учебно-методическое пособие / Карагандинский экономический университет Казпотребсоюза ; Н.А.Минжанов, С.А.Муликова, М.К.Абдакимова, С.К.Кенжебаева . - Караганда : Гласир, 2015. - 23 с. Экземпляры: всего:20 - 1(2), 3(18)</t>
  </si>
  <si>
    <t>3345+Воронова Р.М., Сулейменова З. Е. Психо-логия мамандығы студент-терінің оқу-танысу, педа-гогикалық, өндірістік және диплом алды практикаларын ұйымдастыру бойынша оқу-әдістемелік құрал. Көкщетау. КГУ,2015-121 бет 1,40 МБ</t>
  </si>
  <si>
    <t>3294+ Кошанова М.Т. Какабаева Д. С. Психология және адам дамуы: Оқу-әдістемелік кешен. – Көкше-тау, 2015. – 247 бет</t>
  </si>
  <si>
    <t>3484+ Кошанова М.Т., Накешев Ж.К. Психотера-пия теориясы мен практи-касы. Оқу-әдістемелік кешен. Көкшетау, 2015. – 189 бет. 3,97 МБ</t>
  </si>
  <si>
    <t>3300+ Навий Лиза. Психология. ОӘК ғылыми педагогикалық және бейіндік бағытта оқитын магистрант-тарға арналған . Көкшетау, КГУ,2015-204 бет 4,60 МБ</t>
  </si>
  <si>
    <t>3207+ Сулейменова, З.Е. Әлеуметтік психологиядағы ғылыми зерттеу әдістері. Оқу-әдістемелік кешен. Кокшетау.: КГУ, 2015- 114 бет 1,75 МБ</t>
  </si>
  <si>
    <t>3354+ Сулейменова, З.Е. Заң психологиясы. Оқу-әдістемелік кешен. Кокшетау.: КГУ,2015- 136бет 1,21 МБ</t>
  </si>
  <si>
    <t>3324+ Сыздықова Б.Р. «Психология және адам дамуы» пәнінен оқу құралы.. Кокшетау.: КГУ,2015- 187бет 1,79 МБ</t>
  </si>
  <si>
    <t>3325+ Сыздықова Б.Р. «Тұлға психологиясы. Оқу-әдістемелік кешен. Кокшетау.: КГУ,2015- 112 бет 876 КБ</t>
  </si>
  <si>
    <t>3182+ Воронова, Р.М. Психологическая служба в образовании УМК Д для студ. спец. Психология, Педагогика и психология- Кокшетау, Изд-во КГУ им. Ш. Уалиханова. 2015. -110 стр.916 КБ</t>
  </si>
  <si>
    <t>3198+ Воронова, Р.М. Психологическая служба в образовании.УМКД для студентов спец. Психо-логия, Педагогика и психология. Кокшетау, Изд-во КГУ им. Ш. Уалиханова. 2015. -110с .920КБ</t>
  </si>
  <si>
    <t>3183+ Воронова, Р.М. Психология менеджмента. УМКД для студентов спец. Психология, Педагогика и психология- Кокшетау, Изд-во КГУ им. Ш. Уалиханова. 2015. -98с .734КБ</t>
  </si>
  <si>
    <t>3212+ Воронова, Р.М. Психология общения.. УМКД . Кокшетау, Изд-во КГУ им. Ш. Уалиханова. 2015. -1310с .991КБ</t>
  </si>
  <si>
    <t>3288+ Воронова, Р.М. Этнопедагогика УМКД . Кокшетау, Изд-во КГУ им. Ш. Уалиханова. 2015. -228с .131 МБ</t>
  </si>
  <si>
    <t>3972+ Воронова, Р.М. Основы психологического консультирова-ния : Учебно-методический комплекс.- 1, 46 МБ.- Кокшетау: КГУ им. Ш.Уалиханова, 2015.- 73 с.</t>
  </si>
  <si>
    <t>3346+ Жантемирова, М.Б. Социально-психологический тренинг с подростками. УМКД для студентов спец: Психология,Педа гогика и психология. Кокшетау, КГУ, 2015. -138с .1,01 МБ</t>
  </si>
  <si>
    <t>3500+Кенжегалиев К.К. УМКД Математические методы в психо-логии спец. Психологии Кокшетау, КГУ, 2015-225 с 68,6 МБ.</t>
  </si>
  <si>
    <t>3512+Кенжегалиев К.К. Тасбулатова Ж. С. УМКД «Педагогика». Для спец. « Педагогика и Психологии», « Образование» Кокшетау, КГУ, 2015-291 с 64,2 МБ</t>
  </si>
  <si>
    <t>3295+ Кукубаева А.Х. Психология. УМК – Кокшетау, 2015. - 112 стр. 1,41 МБ</t>
  </si>
  <si>
    <t>3486+ Кукубаева А.Х. Психология межличностных отношений. УМК.Кокшетау, 2015. – 116 стр. 755 МБ</t>
  </si>
  <si>
    <t>3298+Мурзина С.А. Психология и развитие человека. УМК – Кокшетау, 2015. – 285 с. 2,41 МБ</t>
  </si>
  <si>
    <t>3415+Сыздықова Б.Р. Тұлғаның дифференциалды психологиясы: Оқу-әдістеме-лік кешен. Көкшетау. КГУ, 2017. 228 - бет. 3,83 МБ</t>
  </si>
  <si>
    <t>3980+Мұқытова, Ж.К. Гендерлік психология : Оқу-әдістемелік кешен / Ж.К. Мұқытова, Б.Р. Сыздықова.- 748 КБ.- Кокшетау: КГУ им. Ш.Уалиханова, 2017.- 144 бет.</t>
  </si>
  <si>
    <t>3985+ Кайникенова, Г.К. Бағалаудың өлшемдік технологиялары : Оқу құралы.- 1, 32 МБ.- Кокшетау: КГУ им. Ш.Уалиханова, 2017.- 52 с.</t>
  </si>
  <si>
    <t>3986+Кайникенова, Г.К. Білім беру жүйесіндегі психологиялық қызмет : Оқу құралы .1, 26 МБ.- Кокшетау: КГУ им. Ш.Уалиханова, 2017.- 80 б.</t>
  </si>
  <si>
    <t>3987+ Кайникенова, Г.К. Тұлғаның кәсіби анықтауын-дағы психологиялық көмек : Оқу құралы.- 1, 39 МБ.- Кокшетау: КГУ им. Ш.Уалиханова, 2017.- 95 бет.</t>
  </si>
  <si>
    <t>3981+Кошанова, М.Т. Психология және адам дамуы : Оқу құралы.- 1, 11 МБ.- Көкшетау: КГУ им. Ш.Уалиханова, 2017.- 98 б.</t>
  </si>
  <si>
    <t>3371+ Воронова Р. Молдабекова С. Гендерная психология/УМКД Кокетау, Изд-во КГУ им. Ш. Уалиханова. 2017. – 160 стр.</t>
  </si>
  <si>
    <t>3422+ Воронова, Р.М. Возрастная и социальная психолгия УМКД. Кокшетау. КГУ, 2017. –160 с 1,19 МБ</t>
  </si>
  <si>
    <t>3975+ Жантемирова, М.Б. Семейное консультирова-ние : Учебно-методический комплекс.- 1, 27 МБ.- Кокшетау: КГУ им. Ш.Уалиханова, 2017.- 70с.</t>
  </si>
  <si>
    <t>3440+ Накешев Ж.К., Мельникова Т.Н. УМКД . Теория и практика психо-терапий. Для студентов спец: Психология. Кокшетау, КГУ. 2017. – 168 с. 1,77 МБ</t>
  </si>
  <si>
    <t>3973+ Накешев, Ж.К. Теория и практика психотерапии : Учебно- методический комплекс / Ж.К. Накешев, Т.Н. Мельникова.- 1, 85 МБ.- Кокшетау: КГУ им. Ш.Уалиханова, 2017.- 161с.</t>
  </si>
  <si>
    <t>3976+Сулейменова, З.Е. Психодиагностика негіздері : Оқу-әдістемелік кешен - 2, 71 МБ.- Кокшетау: КГУ им. Ш.Уалиханова, 2018.- 275с.</t>
  </si>
  <si>
    <t>3977+ Сулейменова, З.Е. Кросс-мәдени психология : Оқу-әдістемелік кешен / З.Е. Сулейменова.- 0, 98 МБ.- Кокшетау: КГУ им. Ш.Уалиханова, 2018.- 114 бет.</t>
  </si>
  <si>
    <t>3978+Сулейменова, З.Е. Педагогиканы оқыту әдістемесі : Оқу- әдістемелік кешен / З.Е. Сулейменова.- 1, 31 МБ.- Көкшетау: КГУ им. Ш.Уалиханова, 2018.- 189 бет.</t>
  </si>
  <si>
    <t>3974+Накешев, Ж.К. Техники социального психологического тренинга : Учебно-методический комплекс / Ж.К. Накешев.- 1, 55 МБ.- Кокшетау: КГУ им. Ш.Уалиханова, 2018.- 139 с.</t>
  </si>
  <si>
    <t>3480+ Кошанова М.Т. Жалпы психология: Оқу-әдістемелік кешен. Көкше-тау, 2016. – 205 бет 14,0 МБ</t>
  </si>
  <si>
    <t>3483+ Кошанова М.Т. Жалпы және салыстырмалы психологияға кіріспе: Оқу-әдістемелік кешен. – Көкше-тау, 2016. – 375 бет 18,2 МБ</t>
  </si>
  <si>
    <t>3511+ Кошанова М.Т. Педагогикалық психология. Оқу-әдістемелік кешен. – Көкшетау.КГУ 2016. – 180 бет 7,98МБ</t>
  </si>
  <si>
    <t>3528+ Сыздықова Б.Р., Молдабекова С.Қ. «Педа-гогика және психология» мамандығы студенттерінің оқу-танысу, педагогикалық, өндірістік және диплом алды практикаларын ұйым-дастыру бойынша оқу-әдіс-темелік құрал. Көкшетау, КМУ баспасы, 2016. - 125 бет. 9,67 МБ</t>
  </si>
  <si>
    <t>3570+ Сыздықова Б.Р. «Жас ерекшелік және әлеу-меттік психология» Оқу-әдістемелік кешен. Психоло-гия мамандығы студенттері-не арналған. Көкшетау. КГУ, 2016. -204 бет. 2,94 МБ</t>
  </si>
  <si>
    <t>3573+ Жантемирова, М.Б. Тренинговая работа с детьми /УМКД . Для студентов спец: Психология, Педаго-гика и психология. Кокше-тау, Изд-во КГУ. 2016 -129 с. 1,57 МБ</t>
  </si>
  <si>
    <t>3540+Кенжегалиев К.К. УМКД. Культурно-истори-ческий подходы в психоло-гии и образовании. Для спец. « Педагогика и Психологии», Кокшетау, КГУ, 2016-215 с 63,4 МБ</t>
  </si>
  <si>
    <t>3530+ Молдабекова С.К. Теории личности УМКД. – Для студентов спец: Психо-логия, Педагогика и психо-логия Кокшетау. КГУ, 2016-150с. 1,97 МБ</t>
  </si>
  <si>
    <t>Пчельникова Ю.Н. Контроль качества, обследования и испытания в строительстве: учебное пособие для студентов специальности 5В072900 "Строительство"/ Ю. Н. Пчельникова, А. К. Кожас; М-во образования и науки РК, Карагандинский государственный технический университет, Кафедра "Строительные материалы и технология". - 2014</t>
  </si>
  <si>
    <t>Пчельникова Ю.Н. Программный комплекс ЛИРА для расчета и проектирования конструкций. Основные теоретические и расчетные положения: учебное пособие для студентов 5В072900 Строительство/ Ю. Н. Пчельникова, И. А. Курохтина; М-во образования и науки РК, Карагандинский государственный технический университет. - 2015</t>
  </si>
  <si>
    <t>Пчельникова Ю.Н. Технологическая карта на отдельные виды строительных работ в условиях реконструкции: учебное пособие для студентов/ Ю. Н. Пчельникова, А. К. Кожас; Карагандинский государственный технический университет, Кафедра "Строительные материалы и технология". - 2015</t>
  </si>
  <si>
    <t>Пчельникова Ю.Н., Курохтина И.А., Кожас А.К., Толеубаева Ш.Б.</t>
  </si>
  <si>
    <t>Современные расчетные програмные комплексы</t>
  </si>
  <si>
    <t>Р. Абдуалиевой</t>
  </si>
  <si>
    <t>«Ақпараттық қауіпсіздік және ақпаратты қорғау» пәнінен лабораториялық практикум» учебно-методическое пособие;</t>
  </si>
  <si>
    <t>Р. Асыловой</t>
  </si>
  <si>
    <t>«Кәсіби қазақ тілі» оқу құралы;</t>
  </si>
  <si>
    <t>Р. Габдуллиной</t>
  </si>
  <si>
    <t>«Методические рекомендации по прохождению всех видов практик для студентов специальностей 5В050600- Экономика;</t>
  </si>
  <si>
    <t>Р. Рысбековой</t>
  </si>
  <si>
    <t>«Дене шынықтыру және спорт педагогикасы» дәрістер кешені;</t>
  </si>
  <si>
    <t>Р. Тасболатовой</t>
  </si>
  <si>
    <t>«Болашақ математика мұғалімнің құзырлылығын қалыптастырудың педагогикалық-психологиялық негіздері» оқу құралы;</t>
  </si>
  <si>
    <t>«Болашақ математика мұғалімнің құзырлылығын қалыптастырудың педагогикалық-психологиялық негіздері»</t>
  </si>
  <si>
    <t>Р.К.Шатанова</t>
  </si>
  <si>
    <t>УМКД «Физика» для студентов специальности 5В072800 - Технология перерабатывающих производств</t>
  </si>
  <si>
    <t>Р.Қ.Әбілдина</t>
  </si>
  <si>
    <t>5В090700 - Кадастр мамандығының студенттеріне арналған «Жер кадастры саласындағы жаңа нормативтік құжаттар» пәнінен ОӘК</t>
  </si>
  <si>
    <t>6М090700 - Кадастр мамандығының магистранттарына арналған «Жер пайдалану экономикасы мен экологиясы» пәнінен ОӘК</t>
  </si>
  <si>
    <t>6М080700 - Кадастр мамандығының магистранттарына арналған «Қала территорияларын басқару» пәнінен ОӘК</t>
  </si>
  <si>
    <t>Р.М.Искаков</t>
  </si>
  <si>
    <t>Оқу құралы «Механикалық үрдістері»</t>
  </si>
  <si>
    <t>Р.Х.Карипов Д.Ж.Сейдахметов</t>
  </si>
  <si>
    <t>Metodical instructions to the laboratory classes on «Defining aggregation of the soil for specialties 5В080100-«Agronomy» 5В080800-«Soil Science and Agricultural Chemistry»</t>
  </si>
  <si>
    <t>Р.Х.Карипов И.И.Жумагулов</t>
  </si>
  <si>
    <t>Учебник «Земледелие»</t>
  </si>
  <si>
    <t>Радиометалдар және радиокомпоненттерге кіріспе: оқу құралы жоғары оқу орнының "Радиотехника, электроника және телекоммуникация" мамандығының студенттеріне арналған/ Ж. Б. Рахимберлинова [и др.]; Қазақстан Республикасы білім және ғылым министрлігі, Қарағанды мемлекеттік техникалық университеті, Кафедра ТСС. - 2014</t>
  </si>
  <si>
    <t>Радиотехникалық тізбектер және сигналдар: оқу құралы студенттерге арналған/ А. Д. Мехтиев [и др.]; Қазақстан Республикасы білім және ғылым министрлігі, Қарағанды мемлекеттік техникалық университеті, "Байланыс жүйесінің технологиясы" кафедрасы. - 2016</t>
  </si>
  <si>
    <t>Ражепаева Ф. З., к.и.н., доцент</t>
  </si>
  <si>
    <t>Вспомогательные исторические дисциплины</t>
  </si>
  <si>
    <t>5В011400 – История</t>
  </si>
  <si>
    <t>Раздыков С.З. Артықбаев Ж.О.</t>
  </si>
  <si>
    <t>Культурная антропология</t>
  </si>
  <si>
    <t>2019 г. май</t>
  </si>
  <si>
    <t>Разина Ольга Викторовна</t>
  </si>
  <si>
    <t>Методы исследований космологических моделей в модифицированных теориях гравитации (на русском языке)</t>
  </si>
  <si>
    <t>Разработка, исследование и проектирование землеройных машин. Системный подход: монография для бакалавров, магистров, докторантов/ А. С. Кадыров [и др.]; М-во образования и науки РК, Карагандинский государственный технический университет. Кафедра "Транспортная техника и логистические системы". - 2015</t>
  </si>
  <si>
    <t>Исследовательские методы в экономике и бизнесе</t>
  </si>
  <si>
    <t>Раимбеков Жанарыс Сабирович, Сыздыкбаева Бахыт Узакбаевна</t>
  </si>
  <si>
    <t>Экономический анализ логистических бизнес-процессов в цепях поставок</t>
  </si>
  <si>
    <t>Ракаева Алия Наурызбаевна</t>
  </si>
  <si>
    <t>Қазақстанда экологиялық аудитті ұйымдастырудың ерекшеліктері</t>
  </si>
  <si>
    <t>Ракишев Б.Р., Ковров А.Н., Шашенко А.Н.,</t>
  </si>
  <si>
    <t>Геомеханическое обеспечение устойчивости открытых горных выработок</t>
  </si>
  <si>
    <t>Рақым Қ.Р. "Сырғанау үйкеліс коэффициентін анықтау" тақырыбында № 1 зертханалық жұмысты орындауға арналған әдістемелік нұсқаулар: әдістемелік нұсқаулар/ Қ. Р. Рақым, Г. М. Бимбетова, Қ. Б. Копбалина; Қазақстан Республикасы білім және ғылым министрлігі, Қарағанды мемлекеттік техникалық университеті. Кафедра Физика. - 2014</t>
  </si>
  <si>
    <t>Рақым Қ.Р. "Электромагнетизм" бойынша зертханалық жұмыстарды орындауға арналған әдістемелік нұсқаулар: жоғары оқу орындарының студенттеріне арналған әдістемелік нұсқаулық/ Қ. Р. Рақым, Қ. Б. Копбалина; Қазақстан Республикасы білім және ғылым министрлігі, Қарағанды мемлекеттік техникалық университеті. "Физика" кафедрасы. - 2015</t>
  </si>
  <si>
    <t>Рақымов М. А..Құрылыс материалдары пәні бойынша зертханалық жұмысқа арналған әдістемелік нұсқаулар: әдістемелік нұсқаулар/ М. А. Рақымов, А. О. Икишева, М.Қ Дадиева ; Қазақстан Республикасы білім және ғылым министрлігі, Қарағанды мемлекеттік техникалық университеті. "Құрылыс материалдары және технология" кафедрасы. -Қарағанды: ҚарМТУ. -2014 2 бөлім: әдістемелік нұсқаулар. - 2014</t>
  </si>
  <si>
    <t>Рақымова Ғ. М..Құрылыс материалдары пәні бойынша зертханалық жұмысқа арналған әдістемелік нұсқаулар: әдістемелік нұсқаулар/ Ғ. М. Рақымова, Г. А. Сейдинова, М. А. Иманова ; Қазақстан Республикасы білім және ғылым министрлігі, Қарағанды мемлекеттік техникалық университеті. "Құрылыс материалдары және технология" кафедрасы. -Қарағанды: ҚарМТУ. -2014 1 бөлім: әдістемелік нұсқаулар. - 2014</t>
  </si>
  <si>
    <t>Рамазан А.Ә. Анонс</t>
  </si>
  <si>
    <t>Шетел журналистикасы</t>
  </si>
  <si>
    <t>Рамазанова А.С.</t>
  </si>
  <si>
    <t>Заңгердің кәсіби этикасы</t>
  </si>
  <si>
    <t>ҚР Азаматтық іс жүргізу құқығы</t>
  </si>
  <si>
    <t>Рамазанова Н.Е.</t>
  </si>
  <si>
    <t>Көзекқұм құмды массивіндегі мия бірлестігінің қазіргі заманғы жағдайы</t>
  </si>
  <si>
    <t>сәуір</t>
  </si>
  <si>
    <t>Рахимбеков А.Ж. Анонс</t>
  </si>
  <si>
    <t>Рахимберлинова Ж.Б. Атом құрылысы және химиялық байланыс: оқу құралы студенттерге арналған/ Ж. Б. Рахимберлинова; Қазақстан Республикасы білім және ғылым министрлігі, Қарағанды мемлекеттік техникалық университеті, "Байланыс жүйесінің технологиясы" кафедрасы. - 2015</t>
  </si>
  <si>
    <t>Рахимберлинова Ж.Б. Титриметриялық анализ әдістері: оқу құралы магистранттарға арналған/ Ж. Б. Рахимберлинова; Қазақстан Республикасы білім және ғылым министрлігі, Қарағанды мемлекеттік техникалық университеті, "Өндірістік экология және химия" кафедрасы. - 2016</t>
  </si>
  <si>
    <t>Рахимжанова Г.Б.</t>
  </si>
  <si>
    <t>Adobe aftereffects</t>
  </si>
  <si>
    <t>Adobe illustrator» редакторы бойынша</t>
  </si>
  <si>
    <t>Рахимжанова М.М.</t>
  </si>
  <si>
    <t>Уроки морального и духовного воспитания</t>
  </si>
  <si>
    <t>Рахимжанова М.М. Абильдина А.Б.</t>
  </si>
  <si>
    <t>Индивидуальный план куратора по психолого-педагогическому сопровождению адаптации студентов первокурсников</t>
  </si>
  <si>
    <t>Математикалық анализ 2</t>
  </si>
  <si>
    <t>Рахимжанова С.К. Сейлханова Д.К.</t>
  </si>
  <si>
    <t>Актуарлық математика бойынша есептер шығару әдістері</t>
  </si>
  <si>
    <t>Рахимжанова С.К., Сейлханова Д.К.</t>
  </si>
  <si>
    <t>Рахимов М.А. Модифицированные мелкозернистые бетоны для дорожного строительства: монография для магистрантов, докторантов, специальностей 6M073000, 6D073000/ М. А. Рахимов, Г. М. Рахимова; М-во образования и науки РК, Карагандинский государственный технический университет, Кафедра СМиТ. - 2015</t>
  </si>
  <si>
    <t>Рахманкулова Ж.А. Джанпаизова В.М.</t>
  </si>
  <si>
    <t>«Балалар ассортименті бұйымдарының конструкция-лануы» 5В072600 «Жеңіл өнеркәсіп бұйымдарының технологиясы және конструкциялануы»</t>
  </si>
  <si>
    <t>Рахметова А.М. Современные тенденции взаимодействия банковского и реального секторов экономики: опыт России и Казахстана : Монография / А.М.Рахметова. - М. : КНОРУС, 2015. - 324 с. Экземпляры: всего:1 - 2(1)</t>
  </si>
  <si>
    <t>Рахметова Г.Р. Мамаева М.Н: Сарсенова М.А.</t>
  </si>
  <si>
    <t>Оқулық «ҚР Тұрғын үй құқығы», 5В030100-Құқықтану</t>
  </si>
  <si>
    <t>Рахметова Н.Б. Анонс</t>
  </si>
  <si>
    <t>Тігін бұйымдарының технологиясы</t>
  </si>
  <si>
    <t>Рахметулина Ж.Б.</t>
  </si>
  <si>
    <t>Креативно-инновационный менеджмент</t>
  </si>
  <si>
    <t>Экономическая теория: задачи, схемы, тесты</t>
  </si>
  <si>
    <t>Механизм снижения рисков в предпринимательской деятельности: Монография</t>
  </si>
  <si>
    <t>Экономикалық теория пәні бойынша экономикалық емес мамандықтарға арналған : оқу құралы</t>
  </si>
  <si>
    <t>Экономическая теория: учебное пособие для студ. неэкономических спец.</t>
  </si>
  <si>
    <t>Рахметулина Жибек Берлибековна, Хойч Айжан</t>
  </si>
  <si>
    <t>Economy of innovations</t>
  </si>
  <si>
    <t>Рахметуллаев Ж.Б. Спорттық футбол секциясы: оқу құралы студенттерге арналған/ Ж. Б. Рахметуллаев, З. А. Абдрахманов, А. Б. Рахметуллаев; Қазақстан Республикасы білім және ғылым министрлігі, Қарағанды мемлекеттік техникалық университеті, "Физикалық тәрбие" кафедрасы. - 2015</t>
  </si>
  <si>
    <t>Рахымбаева Г.Ж. Инженерлік графика пәні бойынша курстық жұмыстарды орындауға арналған әдістемелік нұсқаулар: студенттерғе арналған/ Г. Ж. Рахымбаева, А. О. Касылкасова, Б. И. Абильгазин; Қазақстан Республикасы білім және ғылым министрлігі, Қарағанды мемлекеттік техникалық университеті, "Дәнекерлеу және құю өндірісі" кафедрасы. - 2015</t>
  </si>
  <si>
    <t>Рахымбердиева Ж Жұматаева Ұ.Т.</t>
  </si>
  <si>
    <t>«Молекулалық биология» пәнінен дәрістер жинағы 5В011300, 5В060700-Биология</t>
  </si>
  <si>
    <t>Рахымбердиева Ж.Ш.</t>
  </si>
  <si>
    <t>«Мектептегі биологиялық эксперимент» 5В060700-Биология</t>
  </si>
  <si>
    <t>Реакционная способность производных винилового эфира моноэтаноламина: монография для научных специалистов, магистрантов и студентов вузов/ А. М. Газалиев [и др.]; М-во образования и науки РК, Карагандинский государственный технический университет, Кафедра "Промышленная экология и химия". - 2014</t>
  </si>
  <si>
    <t>Рева М.В. Архитектура Центрального Казахстана 1930-х гг. - начала ХХІ в.: монография для студентов и магистрантов специальности "Архитектура"/ М. В. Рева; М-во образования и науки РК, Карагандинский государственный технический университет, Кафедра "Дизайн, архитектура и прикладная механика". - 2014</t>
  </si>
  <si>
    <t>Релелік қорғаныс және автоматика: оқу құралы студенттерге арналған/ А. Д. Мехтиев [и др.]; Қазақстан Республикасы білім және ғылым министрлігі, Қарағанды мемлекеттік техникалық университеті, "Энергетикалық жүйелер" кафедрасы. - 2016</t>
  </si>
  <si>
    <t>Русанов В.П., Малахова Е.А.</t>
  </si>
  <si>
    <t>Урок физической культуры в начальной школе в условиях обновлённого содержания</t>
  </si>
  <si>
    <t>5В010200 ПимНО 5В010800 ФКиС</t>
  </si>
  <si>
    <t>3222+Анищенко О.А, Локтионова Н. П Тавлуй М.В. и др Русский язык . дисциплины УМК.:. Кокшетау.: КГУ,2015-220с 4,67 МБ</t>
  </si>
  <si>
    <t>4057+Анищенко, О.А. История русского литературного языка : Учебное пособие.Лекционный курс.- 1, 25 МБ.- Кокшетау: КГУ им. Ш.Уалиханова, 2015.- 87 с.</t>
  </si>
  <si>
    <t>3330+Туровская Е.И., Сакенова Ж.Р. Профессио-нальный русский язык УМКД. Для спец горное дело. Кокшетау . КГУ, 2015-75 с 11,4 МБ</t>
  </si>
  <si>
    <t>3331+Туровская Е.И., Сакенова Ж.Р. Профессио-нальный русский язык УМКД. Для спец. строительство. Кокшетау .:КГУ, 2015-95 с 3,89 МБ</t>
  </si>
  <si>
    <t>3332+Туровская Е.И. Кошекова С.А. Профессио-нальный русский язык УМКД. Для спец транспорт, транспортная техника и технологии. Кокшетау .:КГУ, 2015-92 с 2,87 МБ</t>
  </si>
  <si>
    <t>3333+Туровская Е.И. Кошекова С. А. Профессио-нальный русский язык УМКД. Технология пере-рабатывающих производств. Кокшетау: Изд-во КГУ им. Ш.Уалиханова, 2015. – 91 с.</t>
  </si>
  <si>
    <t>3369+Анищенко О.А. Большина К. Забинякова Г. В. Локтионова Н.П Русский язык. Учебное пособие. Кокшетау. КГУ,2017-126 с 812 КБ</t>
  </si>
  <si>
    <t>3925+Буженова, Г.К. Профессио-нальный русский язык : Учебно-методический комплекс.- 12 КБ.- Кокшетау: КГУ им. Ш.Уалиханова, 2017.- 12 КБ.</t>
  </si>
  <si>
    <t>3404+Тавлуй, М.В. Темирова Ж.Г.Введение в филологическую специаль-ность. Тесты: Сборник тесто-вых заданий для студентов-филологов. Кокшетау, КГУ 2017 – 80 с. 474 КБ</t>
  </si>
  <si>
    <t>3892+Султанова, А.Б. Профессиональный русский язык : Учебно-методический комплекс.- 540 КБ.- Кокшетау: КГУ 2017.- 63 с. .</t>
  </si>
  <si>
    <t>3557+Касенов С.Н. Мукашева А.О. Морфоло-гия современного русского языка / УМКД.. Кокшетау: КГУ, 2016– 94 с. 3,68 МБ</t>
  </si>
  <si>
    <t>3407+ Шарипова Б.У., Забинякова Г.В. Учебно-методический комплекс по дисц профессиональный русский язык. Кокшетау: КГУ, 2016 г. – 95 с.1,50 МБ</t>
  </si>
  <si>
    <t>Қазақ әдебиетің оқытудың интерактивті оқыту әдістері</t>
  </si>
  <si>
    <t>Рысбаева Г.С.</t>
  </si>
  <si>
    <t>«Микробиология және вирусология» 5В070100</t>
  </si>
  <si>
    <t>Рысбаева С.Ж.</t>
  </si>
  <si>
    <t>Әлеуметтану каз</t>
  </si>
  <si>
    <t>Рысбекова А. Қ.</t>
  </si>
  <si>
    <t>Бастауыш мектептегі танымдық іс-әрекет</t>
  </si>
  <si>
    <t>Рыскулова Ж.О</t>
  </si>
  <si>
    <t>Мировая экономика</t>
  </si>
  <si>
    <t>Экономика и менеджмент в строительстве</t>
  </si>
  <si>
    <t>Экономическая оценка результативности высщего образования Республики Казахстан</t>
  </si>
  <si>
    <t>С. Алмуханбетова, Н. Алмуханбетовой</t>
  </si>
  <si>
    <t>«Кәсіптік оқытуда ақпараттық қауіпсіздік және ақпаратты қорғау» оқұ құралы;</t>
  </si>
  <si>
    <t>С. Байдыбековой</t>
  </si>
  <si>
    <t>«Бухгалтерский учет в системе 1С: Бухгалтерия8.3» учебное пособие;</t>
  </si>
  <si>
    <t>С. Байдыбековой, А. Толегеновой, А. Керееевой</t>
  </si>
  <si>
    <t>«Управленченский учет» практикум;</t>
  </si>
  <si>
    <t>С. Байдыбековой, Г. Конысбаевой, А. Кереевой</t>
  </si>
  <si>
    <t>«Бухгалтерский учет» практикум;</t>
  </si>
  <si>
    <t>С. Байдыбековой, Р. Турысбековой, Гаджиева</t>
  </si>
  <si>
    <t>«Налоговая отчетность предприятия» практикум;</t>
  </si>
  <si>
    <t>С. Жакыпбековой</t>
  </si>
  <si>
    <t>«Подготовка учителя начальных классов к совместному обучению детей с нормальным и нарушенным развитием» учебно-методическое пособие;</t>
  </si>
  <si>
    <t>С. Кунтугановой</t>
  </si>
  <si>
    <t>«Домбыра күйлері арқылы студентердің шығармашылық қызығушылығын дамыту» оқу құралы;</t>
  </si>
  <si>
    <t>С. Қожағұл</t>
  </si>
  <si>
    <t>«Абайдай арттағыға сөз қалдырған» монография;</t>
  </si>
  <si>
    <t>«Абайдай арттағыға сөз қалдырған»</t>
  </si>
  <si>
    <t>С. Сакибаева, Л. Криванковой, А. Абдыкеримовой</t>
  </si>
  <si>
    <t>«Programming C#» учебное пособие;</t>
  </si>
  <si>
    <t>С. Сеитовой, Г. Кожашевой, Г. Калжановой, Н. Аужановой, Р. Тасболатовой</t>
  </si>
  <si>
    <t>«Методическое руководство к подготовке научной и учебной литературы» учебно-методическое пособие;</t>
  </si>
  <si>
    <t>С. Сеитовой, Ж.Ахметова</t>
  </si>
  <si>
    <t>«Методическая модель реализации профессиональной направленности курса теория вероятностей и математическая статистика через систему упражнений» учебное пособие;</t>
  </si>
  <si>
    <t>«Методическая модель реализации профессиональной направленности курса теория вероятностей и математическая статистика через систему упражнений»</t>
  </si>
  <si>
    <t>С. Сеитовой, К. Ескендирова</t>
  </si>
  <si>
    <t>«Математикадан ұйымдастырылатын мектептен және сыныптан тыс жұмыстар» оқу құралы;</t>
  </si>
  <si>
    <t>С.Ж.Кудайберге-нова А.Б.Букеева</t>
  </si>
  <si>
    <t>УМКД «Органическая химия» для студентов специальностей 5В080100 –Агрономия, 5В080800 - Почвоведение и агрохимия, 5В081100 – Защита и карантин растений</t>
  </si>
  <si>
    <t>С.И. Жапақов</t>
  </si>
  <si>
    <t>Бата-тілектер</t>
  </si>
  <si>
    <t>С.М.Дүйсенғазы</t>
  </si>
  <si>
    <t>Поэзиядағы Дулат Бабатайұлы дәстүрі</t>
  </si>
  <si>
    <t>С.Сочина</t>
  </si>
  <si>
    <t>«Военно-патриотическое воспитание на основе боевых традиций казахского народа» учебно-методическое пособие;</t>
  </si>
  <si>
    <t>С.Х.Толеуова А.С.Омарбекова</t>
  </si>
  <si>
    <t>Методическое указание для выполнения лабораторных работ по дисциплине «Программное обеспечение симуляции работы вычислительных сетей Cisco Packet Tracer», часть 2</t>
  </si>
  <si>
    <t>Методическое указание для выполнения лабораторных работ по дисциплине «Программное обеспечение симуляции работы вычислительных сетей Cisco Packet Tracer» часть 1</t>
  </si>
  <si>
    <t>С.Ш. Садыкова</t>
  </si>
  <si>
    <t>Архитектура новых мечетей Казахстана</t>
  </si>
  <si>
    <t>Архитектурные детали</t>
  </si>
  <si>
    <t>Сабалахова А.П. Ермекова М.</t>
  </si>
  <si>
    <t>«Жоғары математика» пәнінен дәрістер жинағы (5В090100 мамандығының студенттері үшін)</t>
  </si>
  <si>
    <t>Сабатаева Б.О., Ешенкулова Г.И. и др.</t>
  </si>
  <si>
    <t>Менеджмент бойынша бизнес кейс жинағы</t>
  </si>
  <si>
    <t>Туризм инфрақұрылымы бойынша бизнес кейс жинағы</t>
  </si>
  <si>
    <t>Сабатаева Б.О., Темирбулатова М.</t>
  </si>
  <si>
    <t>АГРОТУРИЗМ</t>
  </si>
  <si>
    <t>Сабденов Қ.С Махатов Б.М. Пуржанова К.Х. Бурамбаева Н.Б. Султанова А.К. Құлатаев Б.Т.</t>
  </si>
  <si>
    <t>Современная технология производства продуктов овцеводства</t>
  </si>
  <si>
    <t>Сабденов Қ.С Туребеков О.Т., Құлатаев Б Бақкелді Е</t>
  </si>
  <si>
    <t>Қой бедеулігімен күресу шаралары</t>
  </si>
  <si>
    <t>Сабденова У.О.</t>
  </si>
  <si>
    <t>Тұрмыстық химия</t>
  </si>
  <si>
    <t>Сабекова А.С</t>
  </si>
  <si>
    <t>«Мененджмент,маркетинг в культурно- досуговой сфере» 5В090600 «Культурно-досуговая работа»</t>
  </si>
  <si>
    <t>Сабирова Л.Б.</t>
  </si>
  <si>
    <t>Исследование нефтяных и газовых пластов</t>
  </si>
  <si>
    <t>6М070800 «Нефтегазовое дело»</t>
  </si>
  <si>
    <t>Сабитова А.А.</t>
  </si>
  <si>
    <t>Административное право РК</t>
  </si>
  <si>
    <t>Сабыров А.С.</t>
  </si>
  <si>
    <t>The Caspian Sea’s status: current issues of the problem</t>
  </si>
  <si>
    <t>Сабыров Ален Сабырулы</t>
  </si>
  <si>
    <t>Contemporary status of the Caspian sea</t>
  </si>
  <si>
    <t>Монография на английском языке</t>
  </si>
  <si>
    <t>Сабырханов Д.С.</t>
  </si>
  <si>
    <t>Газбен пісіру : Химия-технологиялық және техникалық маманд. студ. үшін оқу құралы</t>
  </si>
  <si>
    <t>Сабырханов М.Д.</t>
  </si>
  <si>
    <t>Пісіріпдәнекерлеу ісі: Технологиялық машиналар және жабдықтар маманд. студ. үшін оқу құралы</t>
  </si>
  <si>
    <t>Савченко Н.К. WEB-технологии в профессиональном обучении: учебное пособие предназначено для студентов специальности 5В01200 "Профессиональное обучение"/ Н. К. Савченко, Ю. К. Шакирова; М-во образования и науки Республики Казахстан, Карагандинский государственный технический университет. - 2014</t>
  </si>
  <si>
    <t>Савченко Н.К. Автоматизированные системы бухгалтерского учета: учебное пособие для студентов/ Н. К. Савченко, Ю. К. Шакирова; М-во образования и науки РК, Карагандинский государственный технический университет, Кафедра "Информационно-вычислительные системы". - 2016</t>
  </si>
  <si>
    <t>Сагимбаева Д.Е. Молдахметова Г.З. Курманаева Д.К. Касымбекова Н.С. Тажитова Г.З.</t>
  </si>
  <si>
    <t>English course book for Master programme students of “Governmental audit and Financial control” specialty (from extended reading to academic writing)</t>
  </si>
  <si>
    <t>Учебное пособие для магистрантов экономических специальностей Прохождение на РУМС</t>
  </si>
  <si>
    <t>Сагимбаева Д.Е., Нурдыбаева А.К., Отызбаева К.Ж.</t>
  </si>
  <si>
    <t>Учебное пособие для студентов экономических специальностей</t>
  </si>
  <si>
    <t>Сагитова Г.Ф. Туребекова Г.З. Алпамысов Г.Б.</t>
  </si>
  <si>
    <t>Оқу құралы «Geoecology» (анг), 5В073300- Тоқыма материалдарының технологиясы және жобалануы</t>
  </si>
  <si>
    <t>Сагнаева С.К. Батура Т.В. Еримбетова А.С. Мурзин Ф.А.</t>
  </si>
  <si>
    <t>Байланыстар грамматикасы негізінде ақпаратты іздеу технологиясының лингвистикалық және алгоритмдық жасақтамасы</t>
  </si>
  <si>
    <t>Сагнаева С.К. Габбасов М.Б. Исмагулова Ф.Е.</t>
  </si>
  <si>
    <t>Технология разработки сложных систем ТОФИ. Практикум.</t>
  </si>
  <si>
    <t>Сагнаева С.К. Самбетбаева М.А.</t>
  </si>
  <si>
    <t>Проектирование информационных систем</t>
  </si>
  <si>
    <t>Сагындыков Е.К.</t>
  </si>
  <si>
    <t>Радиоприемные и радиопередающие устройства</t>
  </si>
  <si>
    <t>Системы телекоммуникаций (срок)</t>
  </si>
  <si>
    <t>Сағындыков Ержан Курманбекович., Мухамедрахимова Галия Исатаевна Калиева Самал Ахметжановна</t>
  </si>
  <si>
    <t>Радио-таратқыш және радио-қабылдағыш құрылғылар негіздері.</t>
  </si>
  <si>
    <t>Сагындыков У.З.</t>
  </si>
  <si>
    <t>Культуральная характеристика бифидобактерии для приготовления пробиотических препаратов.</t>
  </si>
  <si>
    <t>«Практические занятия по биотехнологии»</t>
  </si>
  <si>
    <t>Сагындыков У.З., Наекова С.К., Туякбаева А.О.</t>
  </si>
  <si>
    <t>Биотехнологиялық үрдістерді автоматтандыру.</t>
  </si>
  <si>
    <t>Сагындыкова Гибрат Ерсайыновна, Қайнарбай Асет Жұмабекұлы, Сулейменова Жанатгуль Калиахметовна Асильбекова Алия Молдабековна</t>
  </si>
  <si>
    <t>Баламалы энергетика негіздері .</t>
  </si>
  <si>
    <t>Сағындықов Қ.И. Ұңғымаларды зерттеудің радиоактивті әдістері пәні бойынша зертханалық жұмыстарды орындауға арналған әдістемелік нұсқаулар: студенттерге арналған/ Қ. И. Сағындықов, Ю. Н. Пак, Д. Ю. Пак; Қазақстан Республикасы білім және ғылым министрлігі, Қарағанды мемлекеттік техникалық университеті, "Геология және пайда қазбалар орындарын барлау" кафедрасы. - 2016</t>
  </si>
  <si>
    <t>Сағындықова Ғ.Е. Қайнарбай А.Ж., Сулейменова Ж.К., Асильбекова А.</t>
  </si>
  <si>
    <t>Баламалы энергетика негіздері</t>
  </si>
  <si>
    <t>Курс лекции по дисциплине гидрометрия</t>
  </si>
  <si>
    <t>Садвокасова К.Ж., Есымханова З.К</t>
  </si>
  <si>
    <t>Финансовый надзор</t>
  </si>
  <si>
    <t>Садвокасова Куляш Жабыковна</t>
  </si>
  <si>
    <t>Деньги кредит банки</t>
  </si>
  <si>
    <t>Практикум Деньги кредит банки</t>
  </si>
  <si>
    <t>Учебное пособие. Коллектив авторов</t>
  </si>
  <si>
    <t>Садуакасова Л.К.</t>
  </si>
  <si>
    <t>Нотариат и наследственное право</t>
  </si>
  <si>
    <t>Садыбеков А.К. Анонс</t>
  </si>
  <si>
    <t>Сызба геометрия негіздері</t>
  </si>
  <si>
    <t>Садыканова Г.Е. Анонс</t>
  </si>
  <si>
    <t>Педиатрия мен балалар гигиенасының негіздері</t>
  </si>
  <si>
    <t>Садыков Н. Иманалиев К.Е.</t>
  </si>
  <si>
    <t>«Архитектура горных курортов»</t>
  </si>
  <si>
    <t>Садыков Т.С Мусабалина Г.Т. Кушенова Г.И. Екибаев Р.Ж. Муратбеккызы Б.</t>
  </si>
  <si>
    <t>Қазақстанның қазіргі заман тарихы</t>
  </si>
  <si>
    <t>Садыков Т.С. Мусабалина Г.Т. Альжаппарова Б.К. Кабылтаева С.К. Исабаев Н.Ж.</t>
  </si>
  <si>
    <t>Садыкова С.Б.</t>
  </si>
  <si>
    <t>"Системы отопления" методические указания к лабораторным работам</t>
  </si>
  <si>
    <t>"Теплоснабжение" методические указания к лабораторным работам</t>
  </si>
  <si>
    <t>Садыкова С.Т.</t>
  </si>
  <si>
    <t>Қазақ тілін дидактикалық бірліктерді ірілендіру технологиясы арқылы оқыту әдістемесі</t>
  </si>
  <si>
    <t>Барлық мамандықтарға</t>
  </si>
  <si>
    <t>Архитектура религиозно-культовых сооружений Северного Казахстана Часть 2.</t>
  </si>
  <si>
    <t>Садыкова С.Ш., Ролланқызы З., Саурбаева А.М.</t>
  </si>
  <si>
    <t>Сәулеттік графика</t>
  </si>
  <si>
    <t>Садықова С.Т.</t>
  </si>
  <si>
    <t>Информатика, математика, физика т.б. магистратура мамандықтары</t>
  </si>
  <si>
    <t>Садырбаева А.С.</t>
  </si>
  <si>
    <t>Ұңғы өнімдерін жинау және тасымалдауға дайындау 5В070800 -Мұнайгаз ісі</t>
  </si>
  <si>
    <t>Садырбаева А.С. Орманова Г.М. Орынбасаров А.К.</t>
  </si>
  <si>
    <t>Оқу құралы «Стандарттау, сертификаттау және метрология» (анг), 5В070800-Мұнайгазісі</t>
  </si>
  <si>
    <t>Сазамбаева Б.Т., Джиенкулов С.А., Саргужин М.Х.</t>
  </si>
  <si>
    <t>Лекции по подъемно-транспортным машинам</t>
  </si>
  <si>
    <t>Учебное пособие, 8 п.л.</t>
  </si>
  <si>
    <t>Сазамбаева Б.Т., Тогизбаева Б.Б.</t>
  </si>
  <si>
    <t>Транспортирующие машины, новые конструкции и расчет</t>
  </si>
  <si>
    <t>Учебное пособие, 7 п.л.</t>
  </si>
  <si>
    <t>Сайдулдин Т.С.</t>
  </si>
  <si>
    <t>Эпизоотология микробиология негіздерімен: оқулық</t>
  </si>
  <si>
    <t>Қазақстандағы мұрағат ісі</t>
  </si>
  <si>
    <t>2019 апрель</t>
  </si>
  <si>
    <t>Саймова Ш.А</t>
  </si>
  <si>
    <t>Правовое регулирование арендной платы на землю в Республике Казахстан</t>
  </si>
  <si>
    <t>Саипов А.А.</t>
  </si>
  <si>
    <t>География социально-экономического развития Павлодарской области</t>
  </si>
  <si>
    <t>Саипов А.А. Жангужина А.А.</t>
  </si>
  <si>
    <t>География экономического и социального развития национального хозяйства Акмолинской области</t>
  </si>
  <si>
    <t>Саипов А.А. Жангужина А.А. Оспанова Г.Ш.</t>
  </si>
  <si>
    <t>География экономического и социального развития национального хозяйства Восточно-Казахстанской области</t>
  </si>
  <si>
    <t>Сакенов С.Қ., Рахимжанов Қ.Қ.</t>
  </si>
  <si>
    <t>Адамзаттың тарихқа дейінгі эволюциясы</t>
  </si>
  <si>
    <t>Сакенова Р.Е., Бектасова Г.С., Шевчук Е.П., Муратбеков Б.М.</t>
  </si>
  <si>
    <t>Физикалық процестерді компьютерлік бағдарламалар көмегімен үлгілеу</t>
  </si>
  <si>
    <t>Сакибаева /Sakibayeva S. Iskakova S. Beloborodova A. Kasieva N.</t>
  </si>
  <si>
    <t>Tutorial for laboratory works on the discipline Elastomers technology</t>
  </si>
  <si>
    <t>Сакибаева С.А.</t>
  </si>
  <si>
    <t>Синтетикалық каучуктер химиясы және технологиясы пәнінен лабораториялық практикум : оқу құралы</t>
  </si>
  <si>
    <t>Технология эластомеров: учебник для студ., магистрантов, докторантов спец. "Химическая технология органических веществ</t>
  </si>
  <si>
    <t>Сакибаева С.А. Бимбетова Г.Ж. Жантасова У.С.</t>
  </si>
  <si>
    <t>Конспекты лекции по дисциплине «Новые материалы и процессы в резиновой промышлленности», 6Д072100-Органикалық заттардың химиялық технологиясы</t>
  </si>
  <si>
    <t>Сакибаева С.А. Жантасова У.С. Оразымбетова А.О.</t>
  </si>
  <si>
    <t>Учебное пособие «Технология эластомеров в таблицах и схемах», 6М072100-Органикалық заттардың химиялық технологиясы</t>
  </si>
  <si>
    <t>Учебное пособие «Химия и технология синтетических каучуков в таблицах и схемах», 6М072100-Органикалық заттардың химиялық технологиясы</t>
  </si>
  <si>
    <t>Сакипов К.Е., Жумагулов М.Г. Айтмагамбетова М.Б.</t>
  </si>
  <si>
    <t>«Плазмо-химические методы сжигания органического топлива»</t>
  </si>
  <si>
    <t>Учебное пособие, 10 п.л.</t>
  </si>
  <si>
    <t>Саксенбаева Ж.С Байбулова М.Г Ахметова А.Ж.</t>
  </si>
  <si>
    <t>Методическое указание по выполнению лабораторных работ по дисциплине “Имитационное моделирование”</t>
  </si>
  <si>
    <t>Сактаганова И.С., Османова Д.Б.</t>
  </si>
  <si>
    <t>«Международно-правовой анализ борьбы с коррупцией».</t>
  </si>
  <si>
    <t>Сактаева А.А.</t>
  </si>
  <si>
    <t>учебно –методическое пособие</t>
  </si>
  <si>
    <t>Сақ.Қ.Ө.</t>
  </si>
  <si>
    <t>Алаш көсемсөзі</t>
  </si>
  <si>
    <t>Салғараева Г.И. Анонс</t>
  </si>
  <si>
    <t>Графтар теориясы</t>
  </si>
  <si>
    <t>Салимова Б.Х.</t>
  </si>
  <si>
    <t>Рекламно-информационная деятельность в туризме</t>
  </si>
  <si>
    <t>Салимова,Ж.Д Инновационные банковские услуги коммерческих банков : Теория,практика,перспективы : Монография / Салимова,Ж.Д. - Караганда : КЭУК, 2005. - 150 с Экземпляры: всего:8 - 1(1), 3(7) Аннотация: ВВ</t>
  </si>
  <si>
    <t>Workshop on Geography of Soils with the Basics of Soils Science</t>
  </si>
  <si>
    <t>Учебник по управлению земельными ресурсами</t>
  </si>
  <si>
    <t>Эколого-географическая оценка состояния Чингирлауского района ЗКО</t>
  </si>
  <si>
    <t>Салихова Т.С.</t>
  </si>
  <si>
    <t>Саладағы экономика</t>
  </si>
  <si>
    <t>Салихова Т.С., Глазырин С.А.</t>
  </si>
  <si>
    <t>"Экономические расчеты в теплоэнергетике" методические указания по выполнению курсовой работы по дисциплине "Экономика по отраслям"</t>
  </si>
  <si>
    <t>«Санитарлық және ветеринарлық микробиология» пәніне арналған оқу-әдістемелік құрал</t>
  </si>
  <si>
    <t>Салыбек Н.М</t>
  </si>
  <si>
    <t>«Қазақстан Республикасының азаматтық құқығы» 5В030100 – Құқықтану</t>
  </si>
  <si>
    <t>Салыкжанов Р.С.</t>
  </si>
  <si>
    <t>Учебное пособие «Тенденции и проблемы интернационализации высшего образования»</t>
  </si>
  <si>
    <t>Учебное пособие «Преподавание социологии в вузе»</t>
  </si>
  <si>
    <t>Сальжанова,З.А Инновационно-технологическое развитие промышленности Казахстана [Текст] : Теоретические и методологические аспекты / Сальжанова,З.А. - Караганда : Алем, 2002. - 276 с Экземпляры: всего:2 - 1(2) Аннотация: ВВ</t>
  </si>
  <si>
    <t>Сальжанова,З.А Теория рыночной конкуренции [Текст] : Учебное пособие / Сальжанова,З.А. - Караганда : ТОО Санат-Полиграфия, 2006. - 161 с Экземпляры: всего:19 - 1(3), 3(16) Аннотация: ВВ</t>
  </si>
  <si>
    <t>Салькеева А.К. "Магнит өрісі. Электрмагниттік тербелістер мен толқындар" тақырыптары бойынша практикалық және зертханалық жұмыстарды орындауға арналған: әдістемелік нұсқаулар күндізгі және сырттай оқитын студенттерге де арналған/ А. К. Салькеева, Г. Н. Сембаева, Г. Б. Туребаева; Қазақстан Республикасы білім және ғылым министрлігі, Қарағанды мемлекеттік техникалық университеті. "Физика" кафедрасы. - 2015</t>
  </si>
  <si>
    <t>Салькеева А.К. "Физика 1" пәні бойынша зертханалық жұмыстарды орындауға арналған әдістемелік нұсқаулар. FМ 3 Физика-математикалық модуль: 5В073100-"Қоршаған ортаны қорғау және өмір тіршілігінің қауіпсіздігі" мамандығының студенттері үшін/ А. К. Салькеева; Қазақстан Республикасының білім және ғылым министрлігі, Қарағанды мемлекеттік техникалық университеті, Физика кафедрасы. - 2015</t>
  </si>
  <si>
    <t>Салькеева А.К. "Физика 1" пәні бойынша зертханалық жұмыстарды орындауға арналған әдістемелік нұсқаулар. FМ 3 Фундаменталдық ғылымдар модулі: 5В073200- "Стандартизация, метрология және сертификаттау (салалар бойынша)" мамандығының студеттеріне арналған/ А. К. Салькеева; Қазақстан Республикасының білім және ғылым министрлігі, Қарағанды мемлекеттік техникалық университеті, Физика кафедрасы. - 2015</t>
  </si>
  <si>
    <t>Салькеева А.К. "Физика 1" пәні бойынша зертханалық жұмыстарды орындауға арналған әдістемелік нұсқаулар. HFМ 3 Химия және физика-математикалық модуль: 5В070700- "Тау-кен ісі" мамандығының студенттері үшін/ А. К. Салькеева; Қазақстан Республикасының білім және ғылым министрлігі, Қарағанды мемлекеттік техникалық университеті, Физика кафедрасы. - 2015</t>
  </si>
  <si>
    <t>Салькеева А.К. "Физика 1" пәні бойынша зертханалық жұмыстарды орындауға арналған әдістемелік. FM 3 Физика-математикалық модуль: 5В071600- "Прибор жасау"мамандығы үшін студенттерге арналған/ А. К. Салькеева; Қазақстан Республикасының білім және ғылым министрлігі, Қарағанды мемлекеттік техникалық университеті, "Физика" кафедрасы. - 2015</t>
  </si>
  <si>
    <t>Салькеева А.К. "Физика 2" пәні бойынша зертханалалық жұмыстарды орындауға арналған әдістемелік нұсқаулар. HFM 3 Химия және физика-математикалық модуль: 5В070700 - "Тау-кен ісі" мамандығының студенттері үшін/ А. К. Салькеева; Қазақстан Республикасының білім және ғылым министрлігі, Қарағанды мемлекеттік техникалық университеті, Физика кафедрасы. - 2015</t>
  </si>
  <si>
    <t>Салькеева А.К. "Физика 2" пәні бойынша зертханалық жұмыстарды орындауға арналған әдістемелік нұсқаулар FМ 3 фундаменталдық ғылымдар модулі: 5В072400- Технологиялық машиналар және жабдықтар (салалар бойынша) мамандығының студенттеріне арналған/ А. К. Салькеева; Қазақстан Республикасының білім және ғылым министрлігі, Қарағанды мемлекеттік техникалық университеті, Физика кафедрасы. - 2015</t>
  </si>
  <si>
    <t>Салькеева А.К. "Физика 2" пәні бойынша зертханалық жұмыстарды орындауға арналған әдістемелік нұсқаулар. FМ 3 Физика-математикалық модуль: 5В073100- "Қоршаған ортаны қорғау және өмір тіршілігінің қауіпсіздігі" мамандығының студенттері үшін/ А. К. Салькеева; Қазақстан Республикасының білім және ғылым министрлігі, Қарағанды мемлекеттік техникалық университеті. - 2015</t>
  </si>
  <si>
    <t>Салькеева А.К. "Физика 2" пәні бойынша зертханалық жұмыстарды орындауға арналған әдістемелік нұсқаулар: FM 3 Физика - математикалық модуль. 5B071600 - "Приборлар жасау" мамандығы/ А. К. Салькеева; Қазақстан Республикасының білім және ғылым министрлігі, Қарағанды мемлекеттік техникалық университеті, "Физика" кафедрасы. - 2015</t>
  </si>
  <si>
    <t>Салькеева А.К. Оптика бөлім бойынша барлық мамандықтардың студенттеріне зертханалық жұмыстарға арналған: әдістемелік нұсқаулар / А. К. Салькеева, Н. С. Смакова; Қазақстан Республикасы білім және ғылым министрлігі, Қарағанды мемлекеттік техникалық университеті. "Физика" кафедрасы. - 2015</t>
  </si>
  <si>
    <t>«Автобөлшектерді, қосалқы бөлшектерді және автожабдықтарды сатуды ұйымдастыру» пәнінен 5В071300- Көлік, көлік техникасы мен технологиясы</t>
  </si>
  <si>
    <t>Самашова Г.Е. Инновациялық оқыту технологиялары пәні бойынша зертханалық жұмыстарды орындауға арналған әдістемелік нұсқаулар: 5В012000 "Кәсіптік оқыту" мамандығының студенттеріне арналған/ Г. Е. Самашова, В. В. Готтинг, С. Д. Акылтаева; Қазақстан Республикасы білім және ғылым министрлігі, Қарағанды мемлекеттік техникалық университеті, "Кәсіби оқыту" кафедрасы. - 2014</t>
  </si>
  <si>
    <t>Самет Д. Анонс</t>
  </si>
  <si>
    <t>Тәжуид</t>
  </si>
  <si>
    <t>Саметова Г.А.</t>
  </si>
  <si>
    <t>5В071700- Жылуэнергетика мамандығы студенттері үшін «Жылуэнергетикадағы экономикалық есептер»</t>
  </si>
  <si>
    <t>Сандыбаева Н.А.</t>
  </si>
  <si>
    <t>Тестовые задания по русскому языку: учебное пособие для студ. вузов</t>
  </si>
  <si>
    <t>Сапаралиев Т.Ж.</t>
  </si>
  <si>
    <t>«Мемлекеттік қаржы» пәнінен 5В050900 «Қаржы» мамандығының студенттері үшін</t>
  </si>
  <si>
    <t>Қаржы : Экономика маманд. студ. үшін оқу құралы</t>
  </si>
  <si>
    <t>Сапарбаева С.С</t>
  </si>
  <si>
    <t>Продвинутый финансовый учет</t>
  </si>
  <si>
    <t>Сапаргалиева С.Ж.</t>
  </si>
  <si>
    <t>Академиялық хат</t>
  </si>
  <si>
    <t>Сапарова Б.С.</t>
  </si>
  <si>
    <t>Гармония экономики и общества</t>
  </si>
  <si>
    <t>Финансовые рынки Казахстана в условиях глобализаций</t>
  </si>
  <si>
    <t>Сапарова Б.С. Анонс</t>
  </si>
  <si>
    <t>Қаржы менеджменті (қазақша-ағылшын)</t>
  </si>
  <si>
    <t>Сапарова Ботагоз Сергазиевна</t>
  </si>
  <si>
    <t>Гармония экономики и общества (по программе Рухани Жаңғыру)</t>
  </si>
  <si>
    <t>Сапарова Г. К..Жеке қорғану құралдары пәні бойынша тәжірибелік сабақтарға арналған әдістемелік нұсқаулар: студенттерге арналған/ Г. К. Сапарова, Л. Х. Балабас ; Қазақстан Республикасы білім және ғылым министрлігі, Қарағанды мемлекеттік техникалық университеті. "Кен аэрологиясы және еңбекті қорғау" кафедрасы. -Қарағанды: ҚарМТУ. -2015 1 бөлім. - 2015</t>
  </si>
  <si>
    <t>Сапарова Г.К. Тіршілік әрекетінің қауіпсіздігін құқықтық және ұйымдастырушылық қамтамасыз ету: оқу құралы 5В073100 мамандығының студенттеріне арналған/ Г. К. Сапарова; Қазақстан Республикасы білім және ғылым министрлігі, Қарағанды мемлекеттік техникалық университеті, "Кен аэрологиясы және еңбекті қорғау" кафедрасы. - 2015</t>
  </si>
  <si>
    <t>Сапарова Ю.А Ормолдаева М</t>
  </si>
  <si>
    <t>«Шоу бағдарламаларды ұйымдастыру» 5В090600«Мәдени-тынығу жұмысы» Оқулық</t>
  </si>
  <si>
    <t>Сапарова Ю.А.</t>
  </si>
  <si>
    <t>«Кәсіби имидж» 6М090600 – Мәдени-тынығу жұмысы</t>
  </si>
  <si>
    <t>Сапарходжаев Нурбек Пажарбекович</t>
  </si>
  <si>
    <t>Программирование на языке Java</t>
  </si>
  <si>
    <t>5B070300</t>
  </si>
  <si>
    <t>Введение в СУБД Oracle</t>
  </si>
  <si>
    <t>Сарекенова Қ.К.</t>
  </si>
  <si>
    <t>Қазақ тіліндегі фарзиологизмдердің стильдік саралауы</t>
  </si>
  <si>
    <t>Сарибаев А.С.</t>
  </si>
  <si>
    <t>«Дыбыстық және теледидар тарату жүйелері мен құрылғылары» 5В071900- Радиотехника, электроника және телекоммуникация англ</t>
  </si>
  <si>
    <t>«Сандық және микропроцессорлық байланыс электроникасы» 5В071900- Радиотехника, электроника және телекоммуникация англ</t>
  </si>
  <si>
    <t>Сарибаев А.С. /Saribaev A.S.</t>
  </si>
  <si>
    <t>Distribution of sound and television systems and devices for the specialty 5b071900 - radio engineering, electronics and telecommunications</t>
  </si>
  <si>
    <t>Electronics and microprocessor digital communication for the specialty 5b071900 - radio engineering, electronics and telecommunications</t>
  </si>
  <si>
    <t>Сарибаев А.С., Амирбекова А.</t>
  </si>
  <si>
    <t>«Сандық және микропроцессорлық байланыс электроникасы» 5В071900-Радиотехника, электроника және телекоммуникация англ</t>
  </si>
  <si>
    <t>Сарибаев А.С., Кочерова А.Н.</t>
  </si>
  <si>
    <t>«Дыбыстық және теледидар тарату жүйелері мен құрылғылары» 5В071900-Радиотехника, электроника және телекоммуникация англ</t>
  </si>
  <si>
    <t>Сариева Ж.А. Сейсенбаева Ж.М.</t>
  </si>
  <si>
    <t>«Қаржылық жоспарлау және болжамдау» пәнінен 5В050900 - Қаржы англ</t>
  </si>
  <si>
    <t>«Қаржылық жоспарлау» пәнінен 5В050900 «Қаржы» практикалық сабақтарды орындауға англ</t>
  </si>
  <si>
    <t>«Сыртқы экономикалық қызметтерге салық салу» пәнінен 5В050900 «Қаржы» англ</t>
  </si>
  <si>
    <t>Саркенов А.С</t>
  </si>
  <si>
    <t>Студенттердін өз бетінше дене шынықтыруға арналған жаттығулар жүйесі</t>
  </si>
  <si>
    <t>Саркенов А.С., Хасин В.Б., Сливкина Н.В. Под редакцией Даленова Е.Д.</t>
  </si>
  <si>
    <t>Требования по приему промежуточного и итогового контроля по физической культуре</t>
  </si>
  <si>
    <t>Саркенов А.С., Хасин В.Б., Сливкина Н.В.Под редакцией Даленова Е.Д.</t>
  </si>
  <si>
    <t>Дене тәрбиесін аралық және қорытынды бақылауға қойылатың талаптар</t>
  </si>
  <si>
    <t>Саркенов Б.Б. Қорғаныс жабындары: оқу құралы 5В070900 "Металлургия", 5В071000 "Материалтану және жаңа материалдар технологиясы" мамандықтары бойынша окитын студенттер мен магистранттарға арналған/ Б. Б. Саркенов; Қазақстан Республикасы білім және ғылым министрлігі, Қарағанды мемлекеттік техникалық университеті, Кафедра ММиН. - 2014</t>
  </si>
  <si>
    <t>Сарқынов Е.С. Алибек Н.Б. Ержигитов Е.С. Демесова С.Т.</t>
  </si>
  <si>
    <t>Жылу техникасы</t>
  </si>
  <si>
    <t>Сарсамбекова А.С.</t>
  </si>
  <si>
    <t>Академическая коммуникация и письмо в гуманитарных науках</t>
  </si>
  <si>
    <t>Сарсекова Д.Н.</t>
  </si>
  <si>
    <t>Қорғаныс орман өсіру</t>
  </si>
  <si>
    <t>Терминологиялық сөздік</t>
  </si>
  <si>
    <t>Орман мелиорациясы (терминологиялық сөздік)</t>
  </si>
  <si>
    <t>Астана, Молдагуловой 29А, 212, 87013161442</t>
  </si>
  <si>
    <t>Сарсекова Д.Н., Абаева К.Т. Анонс</t>
  </si>
  <si>
    <t>Терминологический словарь для агромелиарации</t>
  </si>
  <si>
    <t>Казахский национальтный университет</t>
  </si>
  <si>
    <t>Сарсембаев Б.К., Кинжебаева А.С.</t>
  </si>
  <si>
    <t>САПР и робототехника</t>
  </si>
  <si>
    <t>Сарсембаев Н. Акшабаев Б.А.</t>
  </si>
  <si>
    <t>«Экономика и менеджмент в строительстве» для студентов специльности 5В072900-«Строительство»</t>
  </si>
  <si>
    <t>Сарсембекова А.С.</t>
  </si>
  <si>
    <t>Сарсенбаев Н.С.</t>
  </si>
  <si>
    <t>Исполнительные устройства систем автоматики</t>
  </si>
  <si>
    <t>Сарсенбаев Х.А.</t>
  </si>
  <si>
    <t>«Бұрғылауды жобалау негіздері» 5В070800 - Мұнайгаз ісі англ</t>
  </si>
  <si>
    <t>Газ және газконденсатты кенорындарын игеру 5В070800 - Мұнайгаз ісі англ</t>
  </si>
  <si>
    <t>Жалпы және мұнай геологиясы 5В070800 - Мұнайгаз ісі</t>
  </si>
  <si>
    <t>Сарсенбаев Х.А. /Sarsenbaev Kh.A.</t>
  </si>
  <si>
    <t>Fundamentals of drilling 5В070800 - Oil and gas business</t>
  </si>
  <si>
    <t>The development of gas and gas condensate fields 5В070800 - "Oil and gas"</t>
  </si>
  <si>
    <t>Сарсенбаев Х.А. Садырбаева А.С. Орынбасаров А.К.</t>
  </si>
  <si>
    <t>Оқу құралы «Жалпы және мұнай геологиясы», 5В070800-Мұнайгазісі</t>
  </si>
  <si>
    <t>Сарсенбаева Б., Беспалова И.В.</t>
  </si>
  <si>
    <t>Магистерлік диссертацияны жазу мен көркемдеуге арналған әдістемелік нұсқау</t>
  </si>
  <si>
    <t>Сарсенова Г.</t>
  </si>
  <si>
    <t>«Есептеу математикасына кіріспе» зертханалық жұмыстарға әдістемелік нұсқау 5В011100 – информатика англ</t>
  </si>
  <si>
    <t>«Есептеу математикасына кіріспе» пәннің оқытылуы бойынша әдістемелік ұсыныстар 5В011100 – информатика англ</t>
  </si>
  <si>
    <t>Есептеу математикасына кіріспе англ 5В011100 – информатика</t>
  </si>
  <si>
    <t>Есептеу математикасына кіріспе» 5В011100 – информатика англ</t>
  </si>
  <si>
    <t>Сарсенова Г. /Sarsenova G.</t>
  </si>
  <si>
    <t>Introduction to computational mathematics, methodical recommendations for teaching discipline 5V011100 – "Informatics"</t>
  </si>
  <si>
    <t>Сарсенова С. Н.</t>
  </si>
  <si>
    <t>Аграрно-правовые вопросы интеграционных процессов ЕАЭС и ВТО в Республике Казахстан</t>
  </si>
  <si>
    <t>Сарсикеева Г.К.</t>
  </si>
  <si>
    <t>«Онтология казахской литературы» (на французком языке)</t>
  </si>
  <si>
    <t>Сартбаева У.К.</t>
  </si>
  <si>
    <t>Қылмыстық құқық (жалпы бөлім) : оқулық 5В030100- Құқықтану мамандығы студ. үшін</t>
  </si>
  <si>
    <t>Сарыбаев А.С. Кочерова А.Н. Сатбаева Ж.Б.</t>
  </si>
  <si>
    <t>«Radio wave propagation and antenna-feeder devices» пәнінен зертханалық сабақтарға арналған ӘН (анг), 5В071900-Радиотехника, электроника және телекоммуникация</t>
  </si>
  <si>
    <t>«Radio wave propagation and antenna-feeder devices» пәнінен дәрістер жинағы (анг), 5В071900-Радиотехника, электроника және телекоммуникация</t>
  </si>
  <si>
    <t>Сарыбаев А.С. Кочерова А.Н. Сатпаева Ж.Б.</t>
  </si>
  <si>
    <t>«Elements and automatics» пәнінен дәрістер жинағы (анг), 5В071900-Радиотехника, электроника және телекоммуникация</t>
  </si>
  <si>
    <t>Сарыбаев Ы. Беркінбайұлы О.</t>
  </si>
  <si>
    <t>5В120100 – Ветеринариялық медицина «Су айуанаттары шаруашылығы»</t>
  </si>
  <si>
    <t>Саспугаева Г.Е., Бейсенова Р.Р.</t>
  </si>
  <si>
    <t>Ecological aspects of natural sciences</t>
  </si>
  <si>
    <t>2019 Апрель</t>
  </si>
  <si>
    <t>Сатаев М.С., Кошкарбаева Ш.Т</t>
  </si>
  <si>
    <t>Коррозия және металлдарды қорғау, 5В072000 - БЗХТ</t>
  </si>
  <si>
    <t>Сатенова С.К.</t>
  </si>
  <si>
    <t>Сатпаева А.М.</t>
  </si>
  <si>
    <t>Профессонально- ориентированный английский язык</t>
  </si>
  <si>
    <t>Саттарова Г.С. Методические указания к курсовой работе по дисциплине "Промышленная безопасность горного производства": для студентов/ Г. С. Саттарова, М. О. Байтуганова, Е. В. Комлева; М-во образования и науки РК, Карагандинский государственный технический университет, Кафедра "Рудничная аэрология и охрана труда". - 2016</t>
  </si>
  <si>
    <t>Саттарова Г.С. Методические указания к практическим занятиям по дисциплине "Промышленная безопасность горного производства": для студентов/ Г. С. Саттарова, Н. Н. Акимбекова, М. О. Байтуганова; М-во образования и науки РК, Карагандинский государственный технический университет, Кафедра "Рудничная аэрология и охрана труда". - 2016</t>
  </si>
  <si>
    <t>Саттинова З.К.</t>
  </si>
  <si>
    <t>Жылу техникасының теориялық негіздері</t>
  </si>
  <si>
    <t>Саттинова З.К., Омирбаева А.О., Конысбекова Г.К.</t>
  </si>
  <si>
    <t>«Жылу техникасының теориялық негіздері» пәнінен курстық жұмысқа арналған оқу-әдістемелік құрал</t>
  </si>
  <si>
    <t>Сатыбалдина Д.Ж.</t>
  </si>
  <si>
    <t>Заманауи криптография</t>
  </si>
  <si>
    <t>Сатыбалдина Д.К.</t>
  </si>
  <si>
    <t>Бейсызықты автоматты басқару жүйелерінің теориясы</t>
  </si>
  <si>
    <t>Сауханова Ж.С. Сауханова М.С.</t>
  </si>
  <si>
    <t>Matlab Fuzzy Logic Toolbox саймандарының көмегімен бұлдыр модельдерді құру</t>
  </si>
  <si>
    <t>Сауханова Ж.С. Сауханова М.С. Андасова Б.З. Омарбекова А.С.</t>
  </si>
  <si>
    <t>Учебник "JAVA. Өнеркәсіптік бағдарламалау"</t>
  </si>
  <si>
    <t>Сахаев Б.Т. Анонс</t>
  </si>
  <si>
    <t>«Үстел теннисі ойынының айла -тәсілдерін үйрету әдістемесі»</t>
  </si>
  <si>
    <t>Сахарьянов А Жумагелдиев А</t>
  </si>
  <si>
    <t>Сахиев С.Қ.</t>
  </si>
  <si>
    <t>«Электродинамика есептерін шығарудың үлгілері»</t>
  </si>
  <si>
    <t>Сахов А.С.</t>
  </si>
  <si>
    <t>5В040600-Режиссура мамандығы студенттері үшін «Режиссердің сценаристпен жұмысы» Оқу құралы</t>
  </si>
  <si>
    <t>3853+Ахметова, Г.Б. Саясаттану : Оқу әдістемелік кешені. Балық мамандықтар үшін .- 1, 16 МБ.- Көкшетау: КГУ, 2017.- 86 бет.</t>
  </si>
  <si>
    <t>Сборник задач по теории механизмов и машин: учебное пособие для студентов вузов специальностей 5В071200 - "Машиностроение", 5В072400 - "Технологические машины и оборудование"/ Т.С Филипова [и др.]; М-во образования и науки РК, Карагандинский государственный технический университет, Кафедра "Дизайн, архитектура и прикладная механика". - 2015</t>
  </si>
  <si>
    <t>Северинова Е.А.</t>
  </si>
  <si>
    <t>Методика обучения языку детей с ОВ в схемах и таблицах</t>
  </si>
  <si>
    <t>Сейдалиев Н.С.</t>
  </si>
  <si>
    <t>«Автокөлік жолдарында қозғалысты ұйымдастыру қызметі» 5В090100 - Көлікті пайдалану және жүк қозғалысы мен тасымалдауды ұйымдастыру</t>
  </si>
  <si>
    <t>Сейдалиева Р.Т.</t>
  </si>
  <si>
    <t>5В040200-«Аспаптық орындау» «Әлем халықтарының әуендері» домбыраға арналған хрестоматия</t>
  </si>
  <si>
    <t>Сейдахметов М.К. Айдаров Т.А Тулеева А.Ж.</t>
  </si>
  <si>
    <t>«Менеджмент в образовании» для студентов специальности 5В050700 «Менеджмент»</t>
  </si>
  <si>
    <t>Сейітова Ш.Б. Анонс</t>
  </si>
  <si>
    <t>Этнолингвистика</t>
  </si>
  <si>
    <t>Сейлова, З.Т. Алгебра және геометрия : Оқу -әдістемелік кешен. Есеп-теуіш техникасы және бағдарламалық қамтамасыз ету мамандығы студент-теріне арналған / З.Т. Сейлова.- 44 КБ.- Астана, 2014.- 44 КБ.</t>
  </si>
  <si>
    <t>Сеилханов Жанат Дюйсенбаевич</t>
  </si>
  <si>
    <t>Криминология пәнінен Альбом схемасы</t>
  </si>
  <si>
    <t>Сейпутанова А.Қ.</t>
  </si>
  <si>
    <t>Сейсекеева А.Б, Бисенова Ж.С</t>
  </si>
  <si>
    <t>Архитектурная графика</t>
  </si>
  <si>
    <t>Сейсенбаева Ж.М. Тайбек Ж.К.</t>
  </si>
  <si>
    <t>Учебное пособие «Банковское дело», 5В050900-Қаржы</t>
  </si>
  <si>
    <t>Сейтембетов Е.Ж.</t>
  </si>
  <si>
    <t>Учебное пособие по дисциплине «История и философия науки»</t>
  </si>
  <si>
    <t>6М020300-История</t>
  </si>
  <si>
    <t>Сейтеновой С.С., Майлыбаевой Г.С.</t>
  </si>
  <si>
    <t>«Бастауыш мектепте қазақ тілін оқытудың теориясы мен әдістемесі»</t>
  </si>
  <si>
    <t>«Бастауыш мектепте қазақ тілін оқытудың теориясы мен әдістемесі»;</t>
  </si>
  <si>
    <t>Сейтказенова К.К. Ибрагимова З.А.</t>
  </si>
  <si>
    <t>Оқу құралы «Құю үрдістерінің теориясы», 5В071200-Машинажасау</t>
  </si>
  <si>
    <t>Сейткулов А.Р.</t>
  </si>
  <si>
    <t>«Надежность и диагностика технологических систем»</t>
  </si>
  <si>
    <t>6М071200</t>
  </si>
  <si>
    <t>Секей Ж. Анонс</t>
  </si>
  <si>
    <t>Сексенбаева А.К. Ниязова Р.С.</t>
  </si>
  <si>
    <t>Программирование дискретных алгоритмов</t>
  </si>
  <si>
    <t>Сексенбаева Р.Б.</t>
  </si>
  <si>
    <t>Новые наукоемкие технологии в технике</t>
  </si>
  <si>
    <t>Сембаева Г.Н. "Физика ІІ" пәні бойынша зертханалық жұмыстарды орындауға арналған әдістемелік нұсқаулар. FМ 3 Физика-математикалық модуль: 5В070300 "Ақпараттық жүйелер" мамандығының студенттері үшін/ Г. Н. Сембаева; Қазақстан Республикасының білім және ғылым министрлігі, Қарағанды мемлекеттік техникалық университеті. - 2015</t>
  </si>
  <si>
    <t>Сембаева Г.Н. "Физика пәні бойынша зертханалық жұмыстарды орындауға арналған әдістемелік нұсқаулар. FM 3 Физика-математикалық модуль: 5В070300 "Ақпараттық жүйелер" мамандығы студенттер үшін арналған/ Г. Н. Сембаева; Қазақстан Республикасы білім және ғылым министрлігі, Қарағанды мемлекеттік техникалық университеті, "Физика" кафедрасы. - 2015</t>
  </si>
  <si>
    <t>Сембаева Г.Н. "Физика" пәні бойынша зертханалық жұмыстарды орындауға арналған әдістемелік нұсқаулар. FM 3 Физика-математикалық модуль: 5В071800 "Электроэенергетика" мамндығының студенттеріне арналған/ Г. Н. Сембаева; Қазақстан Республикасының білім және ғылым министрлігі, Қарағанды мемлекеттік техникалық университеті, "Физика" кафедрасы. - 2015</t>
  </si>
  <si>
    <t>Сембаева Г.Н. "Физика" пәні бойынша зертханалық жұмыстарды орындауға арналған әдістемелік нұсқаулар. FМ 3 Физика-математикалық модуль: 5В070600 "Геология және пайдалы қазба кенорындарын барлау" мамандығы студенттер үшін/ Г. Н. Сембаева; Қазақстан Республикасының білім және ғылым министрлігі, Қарағанды мемлекеттік техникалық университеті, Физика кафедрасы. - 2015</t>
  </si>
  <si>
    <t>Сембиева Л.М</t>
  </si>
  <si>
    <t>Сембиева Ляззат Мыктыбековна, Жагыпарова Аида Орынтаевна</t>
  </si>
  <si>
    <t>Практический курс по экономическим дисциплинам</t>
  </si>
  <si>
    <t>Сембиева Ляззат Мыктыбековна, Шахарова Алия Еркимбаевна</t>
  </si>
  <si>
    <t>Организация внутреннего государственного аудита</t>
  </si>
  <si>
    <t>Семенюк О.Н.</t>
  </si>
  <si>
    <t>Социальные аспекты архитектуры городов северного Казахстана</t>
  </si>
  <si>
    <t>Сералиева А.Е.</t>
  </si>
  <si>
    <t>«Русский язык» «Моя Родина-Казахстан» для студентов педагогических специальностей</t>
  </si>
  <si>
    <t>Серикбаев Н.С.</t>
  </si>
  <si>
    <t>Разработка способов утилизации и вторичного использования ТБО:</t>
  </si>
  <si>
    <t>Экологический менеджмент: управление твердо-бытовыми отходами: учебное пособие</t>
  </si>
  <si>
    <t>Серикбаева А.Д., Іват Кабіт., Гулжан Райымбек.</t>
  </si>
  <si>
    <t>Лабораторный анализ пищевых продуктов</t>
  </si>
  <si>
    <t>Серикбаева Ш.Е., Кошкарова Г.А.</t>
  </si>
  <si>
    <t>«Case situations for transport» 5В071300 – Көлік, көлік техникасы және технологиялары</t>
  </si>
  <si>
    <t>Серикбаева Ш.Е., Кошкарова Г.А. /Serikbaeva Sh.E., Koshkarova G.A.</t>
  </si>
  <si>
    <t>«Case situations for transport» 5В071300 –Transport, transport technique and technology</t>
  </si>
  <si>
    <t>Сериков Т.П., Оразова Г.А., Буканова А.С.</t>
  </si>
  <si>
    <t>Теоретические основы и технология глубокой переработки нефти</t>
  </si>
  <si>
    <t>Серикова Айнур Темешовна</t>
  </si>
  <si>
    <t>доцент кафедры ветеринарной санитарии</t>
  </si>
  <si>
    <t>Серикулы Ж</t>
  </si>
  <si>
    <t>«ОНИР и УИРС» 5В072400 – «Технологическое машины и оборудование»</t>
  </si>
  <si>
    <t>Серік М. Бакиев М.Н. Нұрбекова Г.Ф.</t>
  </si>
  <si>
    <t>Робототехникалық құралдарды программалау</t>
  </si>
  <si>
    <t>Серік М. Садвакасова А.К.</t>
  </si>
  <si>
    <t>Бұлттық есептеулер және виртуалдау технологиялары</t>
  </si>
  <si>
    <t>Серкебаев М.М.</t>
  </si>
  <si>
    <t>Экстремалды жағдайдағы журналистика</t>
  </si>
  <si>
    <t>Сәкен Сейфуллин және ұлттық руханият: республикалық ғылыми-практикалық конференция: материалдары 5 желтоқсан 2014 ж.: магистранттарға, студенттерге арналған/ Қазақстан Республикасы білім және ғылым министрлігі, Қарағанды мемлекеттік техникалық университеті; ред. А. М. Ғазалиев. - 2014</t>
  </si>
  <si>
    <t>Сәрсенбай С.Ө Қалдыбаева Б.М</t>
  </si>
  <si>
    <t>«Өлшеудің жалпы теориясы» 5В073200-Стандарттау, сертификаттау және метрология</t>
  </si>
  <si>
    <t>Сәтбай Т.Я. Анонс</t>
  </si>
  <si>
    <t>Орта ғасырлар тарихы (Батыс)</t>
  </si>
  <si>
    <t>Сиверская Т.И.</t>
  </si>
  <si>
    <t>Учебно-методическое пособие по модулю «Элементы и устройства автоматики»</t>
  </si>
  <si>
    <t>Сидоренко Л.В., Турганбаева Л.Р.</t>
  </si>
  <si>
    <t>Методические указа-ния по выполнению дипломного проекта для студентов специ-альности 5В042100-Дизайн)</t>
  </si>
  <si>
    <t>Синчев, Тажибахыт Г.С. Анонс</t>
  </si>
  <si>
    <t>ORACLE мәліметтер қоры</t>
  </si>
  <si>
    <t>Сисенгалиева Ш.Б. Анонс</t>
  </si>
  <si>
    <t>Особенности бухгалтерского учета в нефтегазовой отрасли</t>
  </si>
  <si>
    <t>Ситникова Е.С Ахметова Л.М..</t>
  </si>
  <si>
    <t>Основы экономики</t>
  </si>
  <si>
    <t>Все неэкономические</t>
  </si>
  <si>
    <t>Ситникова Е.С. Ахметова Л.М.</t>
  </si>
  <si>
    <t>Сихимбаев М.Р. Организация и планирование научно-исследовательской и инновационной деятельности: учебник для бакалавров, магистрантов и докторантов PhD технических вузов/ М. Р. Сихимбаев, К. Т. Шеров; М-во образования и науки РК, Карагандинский государственный технический университет, Кафедра "Технологическое оборудование, машиностроение и стандартизация". - 2014</t>
  </si>
  <si>
    <t>Сихимбаева Д.Р. Развитие методологии рентных платежей за недропользование / Д.Р.Сихимбаева, Е.С.Агайдаров ; Карагандинский экономический университет Казпотребсоюза. - Караганда : КЭУК, 2010. - 165 с. Экземпляры: всего:1 - 2(1)</t>
  </si>
  <si>
    <t>Сихимбаева Д.Р. Современные проблемы международной экономики : Учебное пособие / Д.Р.Сихимбаева, Е.С.Агайдаров. - Караганда : КЭУК, 2010. - 202 с. - (Научная мысль) Экземпляры: всего:1 - 1(1)</t>
  </si>
  <si>
    <t>Оқулық «Дүниетанудан дидактикалық материалдар дайындау әдістемесі», 5В010200-Бастауыш оқыту педагогикасы мен әдістемесі</t>
  </si>
  <si>
    <t>Сихынбаева Ж.С.</t>
  </si>
  <si>
    <t>Әлеуметтік экология және тұрақты даму: оқулық</t>
  </si>
  <si>
    <t>Экологиялық білім және дүниетаным: 050608- Экология маманд. студ. үшін оқу құралы</t>
  </si>
  <si>
    <t>Жаратылыстанудағы экологиялық аспектілер: ЖОО студ. арналған оқулық</t>
  </si>
  <si>
    <t>Скаков А.Б., Муратханова М.Б.</t>
  </si>
  <si>
    <t>Қазақстандағы пенитенциарлық мекемелердегі қылмыстылықтың алдын алу</t>
  </si>
  <si>
    <t>Скаков А.Б., Муратханова М.Б., Акимжанов Т.К., Тауова Г.С.</t>
  </si>
  <si>
    <t>«Профилактика преступности в пенитенциарных учреждениях Казахстана»</t>
  </si>
  <si>
    <t>Скаков А.Б., Муратханова М.Б., Акимжанов Т.К., Уваров И.А., Тауова Г.С.</t>
  </si>
  <si>
    <t>Профилактика преступности в пенитенциарных учреждениях Казахстана</t>
  </si>
  <si>
    <t>Сламбекова Т.С. Албытова Н.П.</t>
  </si>
  <si>
    <t>Педагогика (кестелер мен сызбалар түрінде)</t>
  </si>
  <si>
    <t>Сламбекова Т.С. Албытова Н.П. Сайлаубай Е.Е.</t>
  </si>
  <si>
    <t>Білім алушылардың ғылыми-зерттеу мәдениеті</t>
  </si>
  <si>
    <t>Сламбекова Т.С., Кунанбаева А.Ж.</t>
  </si>
  <si>
    <t>«Денсаулық психологиясы»</t>
  </si>
  <si>
    <t>Сламбекова Т.С., Кұнанбаева А.Ж.</t>
  </si>
  <si>
    <t>Сламбекова Т.С., Омарбекова А.И., Албытова Н.П.</t>
  </si>
  <si>
    <t>«Педагогикалық мамандықтарға арналған тест жинағы»</t>
  </si>
  <si>
    <t>Әлеуметтанулық сөздік</t>
  </si>
  <si>
    <t>Заманауи әлеуметтанулық ілімдер</t>
  </si>
  <si>
    <t>«Экономикалық әлеуметтану»</t>
  </si>
  <si>
    <t>«Әлеуметтану тарихы» курсы бойынша практикалық сабақтарға әдістемелік нұсқау</t>
  </si>
  <si>
    <t>Смағулов Б.Қ., Сыздықбаева Б.Ұ. и др.</t>
  </si>
  <si>
    <t>Казахско-русский и русско-казахский словарь терминов туризма</t>
  </si>
  <si>
    <t>Смагулова Акмарал Тлеугазиевна</t>
  </si>
  <si>
    <t>руководитель Института «Абай»</t>
  </si>
  <si>
    <t>Смағұлова Қ.Қ. Өнеркәсіптік электроника (зертханалық жұмыстарға арналған): оқу құралы студенттерге арналған/ Қ. Қ. Смағұлова; Қазақстан Республикасы білім және ғылым министрлігі, Қарағанды мемлекеттік техникалық университеті, "Өндірістік үдерісті автоматтандыру" кафедрасы. - 2016</t>
  </si>
  <si>
    <t>Смағұлова Қ.Қ. Өнеркәсіптік электроника: оқу құралы студенттерге, магистранттарға арналған/ Қ. Қ. Смағұлова; Қазақстан Республикасы білім және ғылым министрлігі, Қарағанды мемлекеттік техникалық университеті, "Өндірістік үдерісті автоматтандыру" кафедрасы. - 2016</t>
  </si>
  <si>
    <t>Смағұлова Н.А. Кәсіби қазақ тілі. "Тау-кен" мамандығына арналған: оқу құралы студенттерге арналған/ Н. А. Смағұлова, М. Т. Оспанғалиева; Қазақстан Республикасы білім және ғылым министрлігі, Қарағанды мемлекеттік техникалық университеті, Қазақ тілі және мәдениеті кафедрасы. - 2015</t>
  </si>
  <si>
    <t>Смаил, Н.Н.</t>
  </si>
  <si>
    <t>Жүйке-бұлшық ет жүйесінің спорттық әрекеттердегі физиологиялық механизмдері</t>
  </si>
  <si>
    <t>315 б.</t>
  </si>
  <si>
    <t>Салауатты өмір салты-денсаулық кепілі</t>
  </si>
  <si>
    <t>226б.</t>
  </si>
  <si>
    <t>Смаила Н.Н.</t>
  </si>
  <si>
    <t>«Салауатты өмір салты – денсаулық кепілі»</t>
  </si>
  <si>
    <t>«Салауатты өмір салты – денсаулық кепілі»;</t>
  </si>
  <si>
    <t>Смаилова Ж.У., Барабанова Е.И.</t>
  </si>
  <si>
    <t>Практикум по психологии</t>
  </si>
  <si>
    <t>Интеллектуалдық меншік құқығы(оқу құралы)</t>
  </si>
  <si>
    <t>Смакова Н.С. "Физика" бойынша зертханалық жұмыстарды орындауға арналған әдістемелік нұсқаулар: 5B071000, 5B071100 студенттеріне арналған/ Н. С. Смакова; Қазақстан Республикасы білім және ғылым министрлігі, Қарағанды мемлекеттік техникалық университеті, "Физика" кафедрасы. - 2015</t>
  </si>
  <si>
    <t>Смакова Н.С. "Физика-1" бойынша зертханалық жұмыстарды орындауға арналған әдістемелік нұсқаулар: 5В070800 -"Мұнай-газ ісі" мамандығының студенттеріне арналған/ Н. С. Смакова; Қазақстан Республикасы білім және ғылым министрлігі, Қарағанды мемлекеттік техникалық университеті. - 2015</t>
  </si>
  <si>
    <t>Смакова Н.С. "Физика-2" бойынша зертханалық жұмыстарды орындауға арналған әдістемелік нұсқаулар: 5В071900-Радиотехника, 5В071700-Жылуэнергетика студенттеріне арналған/ Н. С. Смакова; Қазақстан Республикасы білім және ғылым министрлігі, Қарағанды мемлекеттік техникалық университеті, "Физика" кафедрасы. - 2015</t>
  </si>
  <si>
    <t>Смал Н.Н.</t>
  </si>
  <si>
    <t>«Жүйке бұлшық ет жүйесінің спорттық әрекеттердегі физиологиялық механизмдері»</t>
  </si>
  <si>
    <t>оқұ құралы</t>
  </si>
  <si>
    <t>Смирнов Ю.А. Методические указания к лабораторным работам по дисциплинам "Физика 1", "Физика". 5 Теорема Штейнера. 39 Измерение сопротивлений при помощи моста Уитстона. 42 Исследование электрических полей: методические указания для технических специальностей/ Ю. А. Смирнов, А. К. Сыздыков, А. А. Морозов; М-во образования и науки РК, Карагандинский государственный технический университет, Кафедра "Физика". - 2015</t>
  </si>
  <si>
    <t>Смирнов Ю.М. Методические указания к лабораторным работам по дисциплинам "Физика 1", "Физика". 2 Определение модуля сдвига при помощи крутильных колебаний. 6 Проверка закона Гука. Определение модуля Юнга. 5 Определение момента инерции твердых тел с помощью крутильных колебаний: методические указания для технических специальностей/ Ю. М. Смирнов, Н. А. Маженов; М-во образования и науки РК, Карагандинский государственный технический университет, Кафедра "Физика". - 2015</t>
  </si>
  <si>
    <t>Смирнов Ю.М. Методические указания к лабораторным работам по дисциплинам "Физика 1", "Физика". 39 Определение неизвестно сопротивления методом Уитстона. 42 Изучение электростатического поля: методические указания/ Ю. М. Смирнов, А. К. Сыздыков, А. А. Морозов; М-во образования и науки РК, Карагандинский государственный технический университет, Кафедра "Физика". - 2015</t>
  </si>
  <si>
    <t>Учебно-методическое пособие по французскому языку для студентов международных специальностей (1-й год обучения)</t>
  </si>
  <si>
    <t>Современное оборудование и станки машиностроительного производства: учебное пособие предназначено для магистрантов по специальности 6М071200 "Машиностроение"/ К. Т. Шеров [и др.]; М-во образования и науки РК, Карагандинский государственный технический университет, Кафедра "Технологическое оборудование, машиностроение и стандартизация". - 2015</t>
  </si>
  <si>
    <t>Современное состояние и перспективы развития банковского сектора стран-членов единого экономического пространства : Россия, Казахстан, Республика Беларусь : монография. - Караганда : КЭУК, 2012. - 185 с. Экземпляры: всего:26 - 3(26)</t>
  </si>
  <si>
    <t>Современные аспекты развития стандартизации, метрологии и сертификации: учебное пособие для бакалавров и магистрантов по соответствующим специальностям вузов/ Г. С. Жетесова [и др.]; М-во образования и науки РК, Карагандинский государственный технический университет, Кафедра ТОМиС. - 2014</t>
  </si>
  <si>
    <t>Современный рынок : отношения и трансакции / К.С.Айнабек. - [б. м.] : Манускрипт, 2001. - 364 с. Экземпляры: всего:6 - 3(6)</t>
  </si>
  <si>
    <t>Современный рынок услуг : отношения и качество торгового обслуживания / К.С.Айнабек. - Караганда : Болашак-Баспа, 2002. - 293 с. Экземпляры: всего:8 - 3(8)</t>
  </si>
  <si>
    <t>Социальная педагогика</t>
  </si>
  <si>
    <t>3969+Кусаинова, Г.Т. Услуги социальной работы в городе и на селе : Учебно-методический комплекс для студентов спец."Социальная работа".- 1, 40 МБ.- Кокшетау: КГУ им. Ш.Уалиханова, 2017.- 135 с.</t>
  </si>
  <si>
    <t>3438+ Мажитова С.С. Учебно-методическое комплекс по социально-педагогической работе с семьей. Кокшетау, КГУ 2017. -96 с. 17,4 МБ</t>
  </si>
  <si>
    <t>Социальная работа с детьми сиротами в современном казахстанском обществе : Учебное пособие / Карагандинский экономический университет Казпотребсоюза ; Н.А.Минжанов, С.А.Муликова, М.К.Абдакимова, С.К.Кенжебаева. - Караганда : Гласир, 2015. - 100 с. Экземпляры: всего:100 - 1(2), 3(98)</t>
  </si>
  <si>
    <t>3349+Кокушева, Н.Э.УМК по дисц " Социология".. Для всех спец.. Кокшетау, 2015 -131 с 1,98 МБ</t>
  </si>
  <si>
    <t>3860+ Жусупова, Р.К. Молодежная политика : УМК / Р.К. Жусупова.- 1, 73МБ.- Кокшетау: КГУ, 2017.- 189 с.</t>
  </si>
  <si>
    <t>3855+Жусупова, Р.К. Социология. Sociologe : For specialities Computer science; Biology; Chemistry / Р.К. Жусупова.- 1, 32 МБ.- Кокшетау: КГУ, 2017.- 71 с.</t>
  </si>
  <si>
    <t>Спабекова Р.С.</t>
  </si>
  <si>
    <t>Оқу құралы «Атомдық және ядролық физикадан есептер жинағы», техникалық мамандықтарға арналған</t>
  </si>
  <si>
    <t>Спатаев Б.О.</t>
  </si>
  <si>
    <t>«Case study for the students of ecology» 5В060800 – Экология</t>
  </si>
  <si>
    <t>Специальное растениеводство</t>
  </si>
  <si>
    <t>3154+ Аужанова, М.А. Технология производства и заготовки кормов / УМК дисц. Агрономия . Кокшетау. КГУ им. Ш.Уалиханова. 2015. 186 с.1,95 МБ</t>
  </si>
  <si>
    <t>3411+Сагалбеков У.М. Биологические особенности и технология возделывания люцерны. Учебное пособие / Сагалбеков У.М., Абдуллаев К.К., Смаилова Г.Т., Исмаилова А.А. Кокшетау, КГУ, 2017. -59с. 4,63 МБ</t>
  </si>
  <si>
    <t>ст.препод. каф. УП и УП Кусманова Л.Е.</t>
  </si>
  <si>
    <t>Конституционное право Республики Казахстан</t>
  </si>
  <si>
    <t>ст.препод.каф. УП и УП Еркінқызы З., преподаватель каф. УП и УП Нұрмухамбетова Қ.Қ.</t>
  </si>
  <si>
    <t>Криминалистика бойынша есептер</t>
  </si>
  <si>
    <t>3957+Акжанова, Г.А. Статистика : Оқу-әдістемелік кешен.- 788 КБ.- Кокшетау: КГУ им.Ш.Уалиханова, 2017.- 62 б.</t>
  </si>
  <si>
    <t>3914+Ахмедьяров, Е.А. По дисциплине: Статистика : Учебно-методический комплекс. Специальность :"Финансы", " "Менеджмент", - "Экономика".- 2, 23 МБ.- Кокшетау: КГУ, 2017.- 79 с.</t>
  </si>
  <si>
    <t>Стеблякова Л.П. Маркетинг: оқу құралы студенттерге арналған/ Л. П. Стеблякова, Ж. О. Акижанова; Қазақстан Республикасы білім және ғылым министрлігі, Қарағанды мемлекеттік техникалық университеті, "Инженерлік кәсіпкерлік және маркетинг" кафедрасы. - 2016</t>
  </si>
  <si>
    <t>Степанец В.Г. Геология и геодинамика офиолитов Центрального Казахстана: монография/ В. Г. Степанец; М-во образования и науки РК, ТОО "Институт проблем комплексного освоения недр", Карагандинский государственный технический университет, Кафедра "Геология и разведка месторождений полезных ископаемых". - 2015</t>
  </si>
  <si>
    <t>Степанова Ольга Александровна</t>
  </si>
  <si>
    <t>зав. кафедрой технической физики и теплоэнергетики</t>
  </si>
  <si>
    <t>Столповских И.Н. Крупник Л.А.</t>
  </si>
  <si>
    <t>Методические указания по выполнению курсовых проектов</t>
  </si>
  <si>
    <t>Столярова Э.О.</t>
  </si>
  <si>
    <t>Методические указания для изучающих курс «Социология»</t>
  </si>
  <si>
    <t>Строительные материалы и изделия</t>
  </si>
  <si>
    <t>3218+Абрамова С.А. Софронова Л. Строительные материалы. УМК "Охрана труда в строительстве" спец: "Строительство" Кокшетау.: КГУ, 2015- 59с 14,0 МБ</t>
  </si>
  <si>
    <t>3216+Софронова Л.И., Абрамова С. Строительные материалы. УМК Кокшетау.: КГУ, 2015- 152с 18,9 МБ</t>
  </si>
  <si>
    <t>Структура и коррозия металлов и сплавов: учебное пособие предназначено для студентов и магистрантов / Г. И. Султамурат [и др.]; М-во образования и науки Республики Казахстан, Карагандинский государственный технический университет, Кафедра НТМ. - 2014</t>
  </si>
  <si>
    <t>Структуры и методы обработки данных: учебное пособие для студентов, магистрантов/ Н. И. Томилова [и др.]; М-во образования и науки РК, Карагандинский государственный технический университет. Кафедра "Информационно-вычислительные системы". - 2015</t>
  </si>
  <si>
    <t>Струценко Л.И. Анонс</t>
  </si>
  <si>
    <t>Казахские национальные подвижные игры: учебное пособие</t>
  </si>
  <si>
    <t>Павлодар мемлекеттік педагогикалық институты</t>
  </si>
  <si>
    <t>Суворина В.М. Бухгалтерский учет: учебное пособие для студентов специальности Экономика/ В. М. Суворина, Т. В. Хабибулина; М-во образования и науки РК, Карагандинский государственный технический университет, Кафедра "Экономика предприятия". - 2015</t>
  </si>
  <si>
    <t>Суйменбаев Б.Т., Суйменбаева Ж.Б. Анонс</t>
  </si>
  <si>
    <t>Летные испытания ракет-носителей и космических аппаратов</t>
  </si>
  <si>
    <t>Қ. И. Сәтбаев атындағы Қазақ ұлттық техникалық университеті</t>
  </si>
  <si>
    <t>Суингарина Т.М. Анонс</t>
  </si>
  <si>
    <t>Музыкалық білім беру әдісі</t>
  </si>
  <si>
    <t>Сулейменов Б.А. Жирнова О.В. Баяндина Г.С.</t>
  </si>
  <si>
    <t>Микропроцессорные комплексы в системах управления</t>
  </si>
  <si>
    <t>Сулейменов К.М.</t>
  </si>
  <si>
    <t>Математикалық және компьютерлік моделдеу мамандығына арналған нақты анализ</t>
  </si>
  <si>
    <t>Сулейменов Т.Б. Баубек А.А. Арпабеков М.И. Қуанышбаев Ж.М.</t>
  </si>
  <si>
    <t>«Жол қозғалысын басқару»</t>
  </si>
  <si>
    <t>Сулейменов Т.Б., Айтхожина А.С.</t>
  </si>
  <si>
    <t>Железнодорожные станции и узлы</t>
  </si>
  <si>
    <t>Теміржол стансиялары мен тораптары</t>
  </si>
  <si>
    <t>Сулейменов У.С.</t>
  </si>
  <si>
    <t>Инсоляционные расчеты в архитектуре : учебное пособие для студ., магистрантов, докторантов PhD и научных работников спец. 5В042000- Архитектура</t>
  </si>
  <si>
    <t>Сулейменова А.Е.</t>
  </si>
  <si>
    <t>Биохимия негіздері</t>
  </si>
  <si>
    <t>Сулейменова Н. Ш., Елікбаев Б.К., Махамедова Б.Ж., Сыбанбаева М.А., Үсен Қ.</t>
  </si>
  <si>
    <t>Султангалиева К.У. Сапарбекова А.А.</t>
  </si>
  <si>
    <t>Оқу құралы «Fundamentals of Cellular biotetechnology» (анг), 5В070100-Биотехнология</t>
  </si>
  <si>
    <t>Султангалиева К.У. Сапарбекова А.А. Лесбекова С.Ж.</t>
  </si>
  <si>
    <t>«Plant physiology» пәнінен дәрістер жинағы (анг), 5В070100-Биотехнология</t>
  </si>
  <si>
    <t>Султанов О.С</t>
  </si>
  <si>
    <t>Аймақ экономикасы және басқару</t>
  </si>
  <si>
    <t>Султанов С.А</t>
  </si>
  <si>
    <t>Мировой политический процесс и права человека Учебное пособие</t>
  </si>
  <si>
    <t>Султанов С.А.</t>
  </si>
  <si>
    <t>Политология русс</t>
  </si>
  <si>
    <t>Султанова Б.К. Деректер құрылымдары және бағдарламаларды әзірлеу процестері: оқу құралы студенттерге арналған/ Б. К. Султанова, Н. И. Томилова ; Қарағанды мемлекеттік техникалық университеті, "Ақпараттық жүйелер" кафедрасы. - 2015</t>
  </si>
  <si>
    <t>Султанова Б.К. Информационные технологии для активизации студентов на портале дистанционного обучения: монография для студентов и магистрантов/ Б. К. Султанова, А. Ж. Амиров, В. Н. Сафарян; Карагандинский государственный технический университет, Кафедра "Информационно-вычислительные системы". - 2015</t>
  </si>
  <si>
    <t>Султанова Б.К. Модели и методы управления: учебное пособие для студентов и магистратов/ Б. К. Султанова; Карагандинский государственный технический университет, Кафедра "Информационно-вычислительные системы". - 2015</t>
  </si>
  <si>
    <t>Султанова Б.К. Теоретические основы интерфейсов компьютерных систем: учебное пособие для студентов и магистрантов/ Б. К. Султанова, А. Ж. Амиров, В. Н. Сафарян; Карагандинский государственный технический университет, Кафедра "Информационно-вычислительные системы". - 2015</t>
  </si>
  <si>
    <t>Султанова В.</t>
  </si>
  <si>
    <t>«Международный порядок: теория и практика» англ</t>
  </si>
  <si>
    <t>Султанова В. /Sultanova V.I.</t>
  </si>
  <si>
    <t>International order: theory and practice</t>
  </si>
  <si>
    <t>Султанова В. И.</t>
  </si>
  <si>
    <t>Политология англ</t>
  </si>
  <si>
    <t>Султанова К.А.</t>
  </si>
  <si>
    <t>Педагогикалық психология 5В010300 - Педагогика және психология</t>
  </si>
  <si>
    <t>Султанова К.А..</t>
  </si>
  <si>
    <t>Оқу-әдістемелік құрал «Коррекциялық психология», 5В010300-Педагогика және психология</t>
  </si>
  <si>
    <t>Султанова М.У.</t>
  </si>
  <si>
    <t>Халық өнері</t>
  </si>
  <si>
    <t>Султанова Нургуль Камильевна</t>
  </si>
  <si>
    <t>зав. кафедрой музыкального образования</t>
  </si>
  <si>
    <t>Сунцов В.В.</t>
  </si>
  <si>
    <t>Использование опорных схем-конспектов при проведении занятий по начальной военной подготовки</t>
  </si>
  <si>
    <t>Сухов М.Б. Анонс</t>
  </si>
  <si>
    <t>Антивирусное обеспечение</t>
  </si>
  <si>
    <t>Суюндиков А.А</t>
  </si>
  <si>
    <t>«Watering techniques» 5В080500 - Су ресурстары және суды қолдану</t>
  </si>
  <si>
    <t>Суюндиков А.А /Suyundikov A.A</t>
  </si>
  <si>
    <t>«Watering techniques» 5В080500 -Water resources and water</t>
  </si>
  <si>
    <t>Сүлеймен Е.М. , Ж.А. Ибатаев</t>
  </si>
  <si>
    <t>Бөлудің мембраналық әдістері " магистранттарға арналған оқулық</t>
  </si>
  <si>
    <t>Схемалық техника: оқу құралы студенттерге, магистранттарға арналған/ Қ. Қ. Смағұлова [и др.]; Қазақстан Республикасы білім және ғылым министрлігі, Қарағанды мемлекеттік техникалық университеті, "Өндірістік үдерісті автоматтандыру" кафедрасы. - 2016</t>
  </si>
  <si>
    <t>Сыдық Б.</t>
  </si>
  <si>
    <t>«Суармалы егіншілік» 5В080100-Агрономия 5В080800-Топырақтану және агрохимия</t>
  </si>
  <si>
    <t>Сыдық Д.</t>
  </si>
  <si>
    <t>«Ауылшаруашылық дақылдарының өнімдерін бағдарлау» 5В080100-Агрономия</t>
  </si>
  <si>
    <t>«Қарқынды егіншілікте тыңайтқыш қолдану» 5В080100-Агрономия</t>
  </si>
  <si>
    <t>Сыдықов А.А. Анонс</t>
  </si>
  <si>
    <t>Дифференциалдық теңдеулердің есептерін шығару практикумы</t>
  </si>
  <si>
    <t>Сыдықов, Т.</t>
  </si>
  <si>
    <t>Ілияс Жансүгіров ХХІ ғасыр көзімен</t>
  </si>
  <si>
    <t>452б.</t>
  </si>
  <si>
    <t>Зерттеулер, портреттер</t>
  </si>
  <si>
    <t>Сыдықов, Т.С.</t>
  </si>
  <si>
    <t>Рух пен интеллект көкжиегі</t>
  </si>
  <si>
    <t>358б.</t>
  </si>
  <si>
    <t>Зерттеулер мен мақалалар</t>
  </si>
  <si>
    <t>Сыздыкбаева Бакыт Узакбаевна, Смагулов Болат Кудайбергенұлы, Өтелбай Гүлбайра Тыныбайқызы, Муканов Айдар Хамзеевич, Гиззатжанова Ажар Гиззатжановна</t>
  </si>
  <si>
    <t>Týrizm ataýlarynyń qazaqsha-oryssha jáne oryssha-qazaqsha sо́zdigi</t>
  </si>
  <si>
    <t>казахско-русский и русско-казахский словарь терминов туризма</t>
  </si>
  <si>
    <t>Сыздыков А.К. Методические указания к лабораторным работам: по дисциплинам "Физика 1", "Физика". 2.1 Определение коэффициента вязкости жидкости методом Стокса. 40. Определение емкости конденсатора баллистическим гальванометром: методические указания для технических специальностей/ А. К. Сыздыков, А. А. Морозов, Ю. М. Смирнов; М-во образования и науки РК, Карагандинский государственный технический университет, Кафедра "Физика". - 2015</t>
  </si>
  <si>
    <t>Сыздыков М., Момбеков Б., Куралханов Д.</t>
  </si>
  <si>
    <t>Practical Guidance to Reservoir Engineering</t>
  </si>
  <si>
    <t>Сыздыкова Г.Т.</t>
  </si>
  <si>
    <t>Введение в психологию личности</t>
  </si>
  <si>
    <t>Сыздыкова З.Н.</t>
  </si>
  <si>
    <t>Уравнения математической физики</t>
  </si>
  <si>
    <t>Уравнения математической физики в примерах и задачах</t>
  </si>
  <si>
    <t>Математикалық физика теңдеулерінің есептер жинағы</t>
  </si>
  <si>
    <t>Сыздыкова С.Ж.</t>
  </si>
  <si>
    <t>Профессионально –прикладная физическая подготовка студентов мед.специальностей</t>
  </si>
  <si>
    <t>Сыздыкпаева А.Р.</t>
  </si>
  <si>
    <t>Компьютерные сети</t>
  </si>
  <si>
    <t>6М011100-Информатика</t>
  </si>
  <si>
    <t>Сыздыкпаева А.Р. Казбекова М.</t>
  </si>
  <si>
    <t>Программирование в 1С</t>
  </si>
  <si>
    <t>Сыздықбаева Б.Ұ. Байымбетова А.Б.</t>
  </si>
  <si>
    <t>Логистика в туризме</t>
  </si>
  <si>
    <t>Сыздықов С., Бөгенбаев Н.</t>
  </si>
  <si>
    <t>Қазақ халқының рухани мәдениетінің тарихы</t>
  </si>
  <si>
    <t>Сыздықова Г.</t>
  </si>
  <si>
    <t>Қазақ тіліндегі сын есімдердің семантикасы</t>
  </si>
  <si>
    <t>Сымсыз желілерді ұйымдастыру және жоспарлау: оқу құралы 5В071900 "Радиотехника, электроника және телекоммуникация" мамандығындағы студенттерге арналған/ А. Д. Мехтиев [и др.]; Қазақстан Республикасы білім және ғылым министрлігі, Қарағанды мемлекеттік техникалық университеті, Кафедра ТСС. - 2014</t>
  </si>
  <si>
    <t>Сырманова К.К.</t>
  </si>
  <si>
    <t>Заманауи мұнай өңдеу және мұнай химиясының экологиялық мәселелері: 6М072100- Органикалық заттардың химиялық технологиясы маманд. магист. үшін оқу құралы</t>
  </si>
  <si>
    <t>Талшық түзгіш полимерлер: 5В073300- Тоқыма материалдарының технологиясы мен жобалануы, 5В072600- Жеңіл өнеркәсіптер бұйымдарының технологиясы және конструкциялануы, 5В072100- Органикалық заттардың химиялық технологиясы маманд. студ. үшін оқу құралы</t>
  </si>
  <si>
    <t>Химиялық синтез: Химия, Органикалық заттардың химиялық технологиясы оқу құралы</t>
  </si>
  <si>
    <t>Полифункциональные сорбенты: Монография</t>
  </si>
  <si>
    <t>Т. Байдильдинова</t>
  </si>
  <si>
    <t>«Методика преподавания информатики» учебное пособие.</t>
  </si>
  <si>
    <t>Т. Мусиной, Н. Корабаевой, Е. Беркинбаевой</t>
  </si>
  <si>
    <t>«Учебно-методическое пособие по прохождению учебной, производственной и преддипломной практики по специальности «Туризм»» на казахском.</t>
  </si>
  <si>
    <t>«Учебно-методическое пособие по прохождению учебной, производственной и преддипломной практики по специальности «Туризм»;</t>
  </si>
  <si>
    <t>Т.Ж.Әбдірахма-нов</t>
  </si>
  <si>
    <t>6Д120100 – Ветеринарлық медицина мамандығы докторанттарына «Жануарлар көбеюінің әдістері» пәнінен зертханалық - тәжірибелік сабақтарды өткізуге арналған әдістемелік нұсқау</t>
  </si>
  <si>
    <t>Тавасаров М.А.</t>
  </si>
  <si>
    <t>«Автомобиль құрылысын оқыту әдістемесі» пәнінен 5В012000-Кәсіптік оқыту</t>
  </si>
  <si>
    <t>«Оқушылардың бейіндік оқуларын ұйымдастыру» пәнінен 5В012000-Кәсіптік оқыту</t>
  </si>
  <si>
    <t>Тағайбекова Д.С.</t>
  </si>
  <si>
    <t>«Адам және жануарлар физиологиясы» 5В011300, 5В060700-Биология</t>
  </si>
  <si>
    <t>казахский русский</t>
  </si>
  <si>
    <t>Тагауова Р.З.</t>
  </si>
  <si>
    <t>САПР металлургических машин</t>
  </si>
  <si>
    <t>5В072400 5В012000</t>
  </si>
  <si>
    <t>Тажибаева Ж. О.</t>
  </si>
  <si>
    <t>Менеджмент в сфере услуг</t>
  </si>
  <si>
    <t>Сборник кейсов по альтернативному менеджменту</t>
  </si>
  <si>
    <t>Тажибекова Г.Н.</t>
  </si>
  <si>
    <t>"Математика-1" пәнінен есептер жинағы: оқу құралы</t>
  </si>
  <si>
    <t>Тажибекова К.Б. Қаржы нарықтары мен делдалдары: оқу құралы студенттерге арналған/ К. Б. Тажибекова, Г. Қ. Рауандина; Қазақстан Республикасы білім және ғылым министрлігі, Қарағанды мемлекеттік техникалық университеті, "Кәсіпорын экономикасы" кафедрасы. - 2016</t>
  </si>
  <si>
    <t>Тажибекова К.Б. Шығындарды басқару: оқу құралы экономикалық мамандықтардың магистранттарына арналған/ К. Б. Тажибекова; Қазақстан Республикасының білім және ғылым министрлігі, Қарағанды мемлекеттік техникалық университеті, "Кәсіпорын экономикасы" кафедрасы. - 2016</t>
  </si>
  <si>
    <t>Тажигулова Б.М.</t>
  </si>
  <si>
    <t>Дене шынықтыру және спорт биомеханикасы</t>
  </si>
  <si>
    <t>Тажигулова Батима Мажитовна</t>
  </si>
  <si>
    <t>«Дене тәрбие педагогикасы»</t>
  </si>
  <si>
    <t>Тажигулова Ж.Ж.</t>
  </si>
  <si>
    <t>Жобаларды басқару</t>
  </si>
  <si>
    <t>«Физикалық химия» пәнінен зертханалық жұмысқа арналған оқу-әдістемелік құрал</t>
  </si>
  <si>
    <t>Тайбасаров Ж.К., Айтмагамбетова М.Б.</t>
  </si>
  <si>
    <t>Компьютерное моделирование и инженерный анализ теплоэнергетических задач</t>
  </si>
  <si>
    <t>Тайбек Ж.К</t>
  </si>
  <si>
    <t>«Сақтандыру менеджменті» пәнінен 6М050900-«Қаржы»</t>
  </si>
  <si>
    <t>Тайбек Ж.К. Кальбаева Н.Т. Сариева Ж.А. Сейсенбаева Ж.М.</t>
  </si>
  <si>
    <t>«Банк ісі» пәнінен 5В050900 «Қаржы» мамандығының студенттері үшін</t>
  </si>
  <si>
    <t>Тайбек Ж.Қ.</t>
  </si>
  <si>
    <t>«Банктік тәуекелдер» пәні бойынша 5В050900 «Қаржы»</t>
  </si>
  <si>
    <t>Тайгашинова К.Т. Система развития управленческого учета: логистические затраты, их классификация, сервис логистических услуг : Монография / К.Т.Тайгашинова. - Алматы : Экономика, 2014. - 212 с. Экземпляры: всего:1 - 2(1)</t>
  </si>
  <si>
    <t>Тайлак Б.Е. Разработка системы защиты информации в распределенных сетях на основе детерминированного хаоса: отчет о научно-исследовательской работе (промежуточный): утв. 2013 г./ отв. исполн. Б. Е. Тайлак ; науч. рук. Г. Д. Когай ; науч. конс. М. А. Бейсенби ; исполн. Т. Л. Тен [и др.]; М-во образования и науки РК, Карагандинский государственный технический университет. - 2014</t>
  </si>
  <si>
    <t>«Специальная технология вяжущих материалов»</t>
  </si>
  <si>
    <t>Таиров Ю.А</t>
  </si>
  <si>
    <t>Вольная борьба. Планирование, отбор, особенности, занятий, техника, тактика, правила соревнований : учебное пособие</t>
  </si>
  <si>
    <t>Таирова Б.Л.</t>
  </si>
  <si>
    <t>Шоқан және көшпелілер танымы</t>
  </si>
  <si>
    <t>Тайтелиева А.А.</t>
  </si>
  <si>
    <t>Производство смол и волокон из нефтехимического сырья : учебное пособие для студентов специальности 5В073300 - Технология и проектирование текстильных материалов</t>
  </si>
  <si>
    <t>Такибаева А.Т. Физико-химические методы исследования и анализа: Учебное пособие для студентов специальностей 5В072100 "Химическая технология органических веществ", 5В070100 "биотехнология"/ А. Т. Такибаева; М-во образования и науки РК, Карагандинский государственный технический университет, Кафедра "Промышленная экология и химия". - 2015</t>
  </si>
  <si>
    <t>Талдыкбаев Ж.С. Бекеева С.А.</t>
  </si>
  <si>
    <t>Анатомия пәнінен оқу қуралы</t>
  </si>
  <si>
    <t>Талжанов С.А., Кадирбаева Д.А.</t>
  </si>
  <si>
    <t>Қызмет көрсету географиясы</t>
  </si>
  <si>
    <t>Танабаева Г.Ө.</t>
  </si>
  <si>
    <t>Кәсіби қазақ тілі: 5В073100- Қоршаған ортаны қорғау және ӨТҚ маманд. арналған оқу құралы</t>
  </si>
  <si>
    <t>Танабаева Г.Ө. Донбаева А. Жамашева Ж.Р.</t>
  </si>
  <si>
    <t>Оқу құралы «Кәсіби қазақ тілі», 5В011600-География</t>
  </si>
  <si>
    <t>Танашев С.Т. Карабаев Ж.А.</t>
  </si>
  <si>
    <t>Майлардың және майлағыш материалдардың химиясы және технологиясы Оқулық</t>
  </si>
  <si>
    <t>Танкешова Ф.С.</t>
  </si>
  <si>
    <t>«Музыка мұғалімінің орындаушылық шеберлігі» 5В010600-«Музыкалық білім» Оқу құралы</t>
  </si>
  <si>
    <t>Тантыбаева Б.С., Оразова С.С.</t>
  </si>
  <si>
    <t>Химиядан олимпиадалық есептерді шығару әдістемесі</t>
  </si>
  <si>
    <t>5В060600-Химия 5В011200-Химия, а также для студентов колледжей</t>
  </si>
  <si>
    <t>Тантыбаева Б.С., Оразова С.С., Шаихова Б.К.</t>
  </si>
  <si>
    <t>Беорганикалық химияның негізгі тараулары</t>
  </si>
  <si>
    <t>Тапанова С.Е., Елешова А.А.</t>
  </si>
  <si>
    <t>Медиадизайн негіздері</t>
  </si>
  <si>
    <t>ТапановаС.Е., Төлепбекова А.М.</t>
  </si>
  <si>
    <t>Фотожурналистика өнері</t>
  </si>
  <si>
    <t>Тарануха Н.Л.</t>
  </si>
  <si>
    <t>Құрылыс өндірісінің технологиясы ІІ : 5В072900- Құрылыс маманд. студ. үшін оқу құралы</t>
  </si>
  <si>
    <t>Тасанбаев С.Е. Умбетов А.Ж.</t>
  </si>
  <si>
    <t>Конспекты лекции по дисциплине «Программирование задач автоматизации» (анг), 5В071900-Радиотехника, электроника және телекоммуникация</t>
  </si>
  <si>
    <t>Тасанбаева Н.Е.</t>
  </si>
  <si>
    <t>Полимерлердің химиясы мен физикасы: Органикалық заттардың химиялық технологиясы, Полимерлерді өндіру мен өңдеудің химиялық технологиясы, Мұнай химиясы маманд. үшін оқу құралы</t>
  </si>
  <si>
    <t>Тасболат Б..</t>
  </si>
  <si>
    <t>Қазақстандағы инновациялық білім беру: оқу құралы</t>
  </si>
  <si>
    <t>Тасполатов Б.Т.</t>
  </si>
  <si>
    <t>Қазақ тілі : Қазақ тілі мен әдебиеті маманд. бойынша оқу құралы</t>
  </si>
  <si>
    <t>Тасполатова Рысжан Есжановна</t>
  </si>
  <si>
    <t>«Спортпен айналусышыларға дәрігерлік кеңес»</t>
  </si>
  <si>
    <t>«Габитология», 5В060600- Химия</t>
  </si>
  <si>
    <t>Тастанова Г.Ж.</t>
  </si>
  <si>
    <t>«Watering resources» 3 курс 5В080500 - Су ресурстары және суды қолдану</t>
  </si>
  <si>
    <t>Тастанова Г.Ж. /Tastanova G.Zh.</t>
  </si>
  <si>
    <t>«Watering resources» 3 курс 5В080500 -Water resources and water</t>
  </si>
  <si>
    <t>Тасыбаева Ш.Б</t>
  </si>
  <si>
    <t>Методические указание по прохождению педагогической практики докторантов, 6D070100-Биотехнология</t>
  </si>
  <si>
    <t>МУ по прохождению исследовательской практики докторантов, 6D070100 - Биотехнология</t>
  </si>
  <si>
    <t>Биохимические методы в биологии</t>
  </si>
  <si>
    <t>Татаева Роза Кабдыгалиевна</t>
  </si>
  <si>
    <t>Современные биохимические методы в биологии</t>
  </si>
  <si>
    <t>Татимова М.</t>
  </si>
  <si>
    <t>Кейс по дисциплине «Основы уголовного права РК»</t>
  </si>
  <si>
    <t>Таткеева Г.Г. Электр жүйелері мен желілері: оқу құралы студенттерге, магистранттарға арналған/ Г. Г. Таткеева, А. В. Таранов, П. Ш. Мәди; Қазақстан Республикасы білім және ғылым министрлігі, Қарағанды мемлекеттік техникалық университеті, "Энергетикалық жүйелер" кафедрасы. - 2015</t>
  </si>
  <si>
    <t>Тау жыныстарының жылжуы пәні бойынша практикалық жұмыстарды өткізуге арналған әдістемелік нұсқаулар: әдістемелік нұсқаулар 5В070700 - Тау-кен ісі мамандығында оқитын студенттерге арналған/ Қазақстан Республикасы білім және ғылым министрлігі, Қарағанды мемлекеттік техникалық университеті, "Маркшейдерлік іс және геодезия" кафедрасы. -Қарағанды: ҚарМТУ. -2015 2-бөлім/ А. З. Капасова [и др.]. - 2015</t>
  </si>
  <si>
    <t>Тау жыныстарының жылжуы пәні бойынша практикалық жұмыстарды өткізуге арналған әдістемелік нұсқаулар: әдістемелік нұсқаулар 5В070700 -Тау-кен ісі мамандығында оқитын студенттерге арналған/ Қазақстан Республикасы білім және ғылым министрлігі, Қарағанды мемлекеттік техникалық университеті, "Маркшейдерлік іс және геодезия" кафедрасы. -Қарағанды: ҚарМТУ. -2015 1-бөлім/ А. З. Капасова [и др.]. - 2015</t>
  </si>
  <si>
    <t>Таубаева А.С. Еримбетова А.А. Досбаева А.М. Байбатырова Б. Исабекова Н.А.</t>
  </si>
  <si>
    <t>«Табиғи қорларды тиімді пайдалану» пәнінен практикалық сабақтарға арналған ӘН (анг), 5В060800- Экология</t>
  </si>
  <si>
    <t>Таубаева М.Е. Байқоныс Е. Р.</t>
  </si>
  <si>
    <t>Саясаттану каз</t>
  </si>
  <si>
    <t>Таубаева Ш.Т., Мынбаева А.К. Анонс</t>
  </si>
  <si>
    <t>Методология образования</t>
  </si>
  <si>
    <t>Таубалдиева, Ж.</t>
  </si>
  <si>
    <t>Жоғары оқу орнындағы музыкалық білім беру теориясы</t>
  </si>
  <si>
    <t>101 б.</t>
  </si>
  <si>
    <t>Таубалдиева, Ж.Ш.</t>
  </si>
  <si>
    <t>Мектептегі педагогикалық практика</t>
  </si>
  <si>
    <t>65б.</t>
  </si>
  <si>
    <t>Тахан С.Ш.</t>
  </si>
  <si>
    <t>Сборник научных статей на английском языке:«Texts in the socio-cultural dimension»</t>
  </si>
  <si>
    <t>Каз./ Рус</t>
  </si>
  <si>
    <t>Таханов Ж.М., Султанова К.Р.</t>
  </si>
  <si>
    <t>Архитектурно-строи-тельная терминология на казахском языке</t>
  </si>
  <si>
    <t>5В042000 –Архитектура; 5В072900-Строитель-ство</t>
  </si>
  <si>
    <t>Ташенов А.К.</t>
  </si>
  <si>
    <t>Жалпы және бейорганикалық химия (2 томдық)</t>
  </si>
  <si>
    <t>Ташимханова Дыбыс Сартаевна</t>
  </si>
  <si>
    <t>Культура речи и деловая риторика</t>
  </si>
  <si>
    <t>Таштанов Ж.А.</t>
  </si>
  <si>
    <t>Оқу құралы «Ежелгі дүние тарихы», 5В011400-Тарих</t>
  </si>
  <si>
    <t>Таштанов Ж.А. Нарымбет Г.Б.</t>
  </si>
  <si>
    <t>Оқу құралы «Азия және Африка жаңа және қазіргі заман тарихы», 5В020300-Тарих</t>
  </si>
  <si>
    <t>Таштанова Н.Н., Сапарбаева С.С.</t>
  </si>
  <si>
    <t>«Бұхгалтерлік есеп негіздері» пәні бойынша ОЖСБ-ға даындалуға арналған электрондық жаттығу құралы</t>
  </si>
  <si>
    <t>Телбаева Ш.З. Программалық модельдеу құралдары: оқу құралы 5В070200 "Автоматтандыру және басқару", 5В071800 "Электроэнергетика" мамандылықтарының студенттеріне арналған/ Ш. З. Телбаева, Ж. С. Нұрмағанбетова; Қазақстан Республикасы білім және ғылым министрлігі, Қарағанды мемлекеттік техникалық университеті, "Өндірістік үдерісті автоматтандыру" кафедрасы. - 2015</t>
  </si>
  <si>
    <t>Телетрафика теориясы: "Телетрафика теориясы" пәні мамандығының студенттеріне арналған./ А. Д. Мехтиев [и др.]; Қазақстан Республикасы білім және ғылым министрлігі, Қарағанды мемлекеттік техникалық университеті, Кафедра ТСС. - 2014</t>
  </si>
  <si>
    <t>Телеуғали Т.М. Манкибаев А.Т.</t>
  </si>
  <si>
    <t>Мал шаруашылығы өнімдерінің экологиясы</t>
  </si>
  <si>
    <t>Тельгазиева Г.А. Жумагулова Г.К.</t>
  </si>
  <si>
    <t>«Стилистика» пәні 5В011900 маманд. Англ</t>
  </si>
  <si>
    <t>Темиркулова Н.И.</t>
  </si>
  <si>
    <t>Атомдық физика және спектроскопия</t>
  </si>
  <si>
    <t>Атомная физика и спектроскопия</t>
  </si>
  <si>
    <t>Темиров К.У.</t>
  </si>
  <si>
    <t>Основы реализации регионального компонента экологического образования в ВУЗЕ</t>
  </si>
  <si>
    <t>Темирова Ж.Ж., Досалиев У. К.</t>
  </si>
  <si>
    <t>«Макроэкономика» пәнінен экономикалық мамандықтар студенттеріне арналған</t>
  </si>
  <si>
    <t>Темиршиков К.М. Булегенов А.Е.</t>
  </si>
  <si>
    <t>«Жеңіл өнеркәсіп бұйымдары өндірісін технологиялық жабдықтары» пәнінен дәрістер жинағы, 5В072600-Жеңіл өнеркәсіп бұйымдарының технологиясы және конструкциялануы</t>
  </si>
  <si>
    <t>Темірбеков Н.М.</t>
  </si>
  <si>
    <t>Виртуалды модельдерді жобалау негіздері</t>
  </si>
  <si>
    <t>Тенгебаев С.Т.</t>
  </si>
  <si>
    <t>Шахмат : оқу құралы</t>
  </si>
  <si>
    <t>Тенчурина А.Р. Методические указания к лабораторным работам по дисциплинам "Физика 1", "Физика". 5 Определение момента инерции и проверка теоремы Штейнера. 6 Определение модуля упругости. 18 Определение Ср/Сv методом Клемана и Дезорма. 40 Определение ёмкости конденсатора: методические указания для технических специальностей/ А. Р. Тенчурина, В. Б. Ясинский; М-во образования и науки РК, Карагандинский государственный технический университет, Кафедра "Физика". - 2015</t>
  </si>
  <si>
    <t>Тенькебаева Ж.Ф. Инкарова Ж.И.</t>
  </si>
  <si>
    <t>Географияны оқыту әдістемесінің практикумы</t>
  </si>
  <si>
    <t>Теория и методика воспитания</t>
  </si>
  <si>
    <t>3535+ Ахметова З.К. «Теория и методика физии-ческого воспитания». УМК. для студентов спец «До-школьное обучение и вос-питание» Кокшетау, КГУ, 2016. -216 с. 2,11 МБ</t>
  </si>
  <si>
    <t>3571+ Кенжегалиев К.К.. Тасбулатова, Ж.С. УМКД "Теория и методика воспи-тательной работы" Кокше-тау,-2016- 259 с 1,01МБ</t>
  </si>
  <si>
    <t>3460+ Мажитов С.Ш. Учебное пособие по Теории и методике избранного вида спорта. (вольная борьба) Для спец «Физическая культура и спорт»: Кокше-тау: 2016– 156 с .5,69 МБ</t>
  </si>
  <si>
    <t>3458+ Мажитов С.Ш. Теория и методика физичес-кого воспитания и спорта. Учебное пособие. Кокшетау: КГУ, 2017. – 162 с. 1,44 МБ</t>
  </si>
  <si>
    <t>Теория и технология формирования отливок в условиях внешнего воздействия: учебное пособие предназначен для докторантов и студентов/ А. З. Исагулов [и др.]; М-во образования и науки Республики Казахстан, Карагандинский государственный технический университет, Кафедра "Нанотехнологии и металлургия". - 2014</t>
  </si>
  <si>
    <t>Теориялық механика (курстық өздік жұмыстар және тәжірибелік сабақтар): оқу құралы студенттерге арналған/ Л. Х. Иманбаева [и др.]; Қазақстан Республикасы білім және ғылым министрлігі, Қарағанды мемлекеттік техникалық университеті, "Дизайн, сәулет және қолданбалы механика" кафедрасы. - 2016</t>
  </si>
  <si>
    <t>Техникалық жүйенің қауіпсіздігімен өміршеңдігін бағалау: оқу құралы магистранттарға, докторанттарға арналған/ Н. Р. Жолмагамбетов [и др.]; Қазақстан Республикасы білім және ғылым министрлігі, Қарағанды мемлекеттік техникалық университеті, "Пайдалы қазбалар кен орындарын өңдеу" кафедрасы. - 2016</t>
  </si>
  <si>
    <t>Технические науки целом (стандарти-зации)</t>
  </si>
  <si>
    <t>3588+ Хаймулдинова А.К., Акмаганбетова М.Ж., Булашева А.И. Метрология, стандарттау және техника-лық өлшеу құралдары. Оқу құралы «Стандарттау, серти-фикаттау және метрология» мамандығының студенттері-не арналған. Көкшетау: КГУ, 2015- 160 б. 6,71 МБ ISBN 978-601-248-204-1</t>
  </si>
  <si>
    <t>Технология и оборудование специальных способов литья: учебник предназначен для бакалавров, магистрантов по специальности "Машиностроение", "Металлургия"/ А. М. Газалиев [и др.]; М-во образования и науки Республики Казахстан, Карагандинский государственный технический университет. - 2015</t>
  </si>
  <si>
    <t>Технология изготовления насосов шестеренных с двухосным соединением: Монография для магистрантов 6М071200 "Машиностроение" и докторантов/ А. К. Шеров [и др.]; М-во образования и науки РК, Карагандинский государственный технический университет, Кафедра "Технологическое оборудование, машиностроение и стандартизация". - 2015</t>
  </si>
  <si>
    <t>Технологиялық кешендерді автоматтандыру: оқу құралы студенттерге арналған/ Г. А. Эм [и др.]; Қазақстан Республикасы білім және ғылым министрлігі, Қарағанды мемлекеттік техникалық университеті, "Өндірістік үдерісті автоматтандыру" кафедрасы. - 2016</t>
  </si>
  <si>
    <t>Тәжібаева Гульнара Дуйсенбаевна</t>
  </si>
  <si>
    <t>Әлеуметтануы</t>
  </si>
  <si>
    <t>Тәрбиенің теориясы мен әдісі</t>
  </si>
  <si>
    <t>3299+Нәби Л. Сүлейменова З. Е. Мухамеджанова Г.С. Тәрбие жұмысының теориясы мен әдістемесі. ОӘК "Білім" бағытындағы педагоги-калық мамандықтары студенттеріне арналған. – Көкшетау, 2015.-186 бет.</t>
  </si>
  <si>
    <t>Тида О.В. Математические основы исследований динамических процессов в машиностроении: учебное пособие для докторантов технических вузов / О. В. Тида, Г. С. Жетесова, Е. А. Плешакова; М-во образования и науки РК, Карагандинский государственный технический университет, Кафедра "Технологическое оборудование, машиностроение и стандартизация". - 2014</t>
  </si>
  <si>
    <t>Тилеуов Ғ.Е.</t>
  </si>
  <si>
    <t>Оқу әдістемелік құралы «Операциялық жүйелерді жүйелі әкімшілік ету», 5В070500-Математикалық және компьютерлік модельдеу</t>
  </si>
  <si>
    <t>Тилеуов Ғ.Е. Мелдебекова С.Қ.</t>
  </si>
  <si>
    <t>Оқу әдістемелік құралы «Объектке хабарды бағдарламалау net технологиясы», 5В070500-Математикалық және компьютерлік модельдеу</t>
  </si>
  <si>
    <t>Тихонова И.Б. Профессиональная психология: учебное пособие для студентов/ И. Б. Тихонова; Карагандинский государственный технический университет, Кафедра "Профессиональное обучение". - 2015</t>
  </si>
  <si>
    <t>Тілеубердиев Б.</t>
  </si>
  <si>
    <t>Комплекс айнымалы функциялар теориясы: Математика, Информатика, Физика маманд. студ. арналған оқу құралы</t>
  </si>
  <si>
    <t>Тілеубердиев Б.М.</t>
  </si>
  <si>
    <t>Қазақ ономастикасының когнетивтік аспектілері Оқу құралы</t>
  </si>
  <si>
    <t>Ономастикалық концептілердің көркем мәтінде вербалдануы: 5В011700- Қазақ тілі мен әдебиеті, 5В020500- Филология:қазақ тілі маманд. студ. арналған оқу құралы</t>
  </si>
  <si>
    <t>Поэтикалық мәтінді лингвоконцептологиялық тұрғыдан талдау : 5В011700- Қазақ тілі мен әдебиеті, 5В020500- Филология:қазақ тілі маманд. студ. арналған оқу құралы</t>
  </si>
  <si>
    <t>Тіршілік әрекетінің қауіпсіздік негіздері: оқу құралы студенттері үшін арналған/ М. О. Байтуганова [и др.]; Қазақстан Республикасы білім және ғылым министрлігі, Қарағанды мемлекеттік техникалық университеті, "Кен аэрологиясы және еңбекті қорғау" кафедрасы. - 2015</t>
  </si>
  <si>
    <t>Тлепина Ш.В.</t>
  </si>
  <si>
    <t>История Международного права</t>
  </si>
  <si>
    <t>Сборник кейсов по международному праву</t>
  </si>
  <si>
    <t>Тлепина Шолпан Валерьевна</t>
  </si>
  <si>
    <t>Международное право</t>
  </si>
  <si>
    <t>Учебное пособие для студентов специальности международные отношения</t>
  </si>
  <si>
    <t>Тлеубаева Б.С., Мырзаев А.А. Абуесова А.З</t>
  </si>
  <si>
    <t>«Теория и методика преподавания дуэтно - классического танца» 5В040900 – «Хореография» Учебное пособие</t>
  </si>
  <si>
    <t>Тлеубердиева Салтанат Сулеймановна</t>
  </si>
  <si>
    <t>Денежные доходы населения и роль социальной политики в Республике Казахстан</t>
  </si>
  <si>
    <t>Тлеубердин К.Ж. Анонс</t>
  </si>
  <si>
    <t>Техникалық сызу</t>
  </si>
  <si>
    <t>Тлеужанова Г.К., Печерских Т.Ф., Джолданова Д.К., Альберти И.В.</t>
  </si>
  <si>
    <t>Практикум по немецкому языку для специальных целей для магистрантов неязыковых специальностей</t>
  </si>
  <si>
    <t>Тлеукеев Ж.А.</t>
  </si>
  <si>
    <t>Государственное регулирование экономики Казахстана в период новой экономической политики в 20-х гг. XX века. Исторический аспект: учебное пособие для студ. спец. 050114, 050115, 050202, 050301, 050506, 050507, 050508, 050509, 050510, 050511</t>
  </si>
  <si>
    <t>Тлеулесова А.Б.</t>
  </si>
  <si>
    <t>Дифференциалдық теңдеулер пәнінен есептер жинағы</t>
  </si>
  <si>
    <t>Тлеулесова А.Б., Жайнибекова М.А.</t>
  </si>
  <si>
    <t>Мәселе есептерді шешу</t>
  </si>
  <si>
    <t>Тлеулов Э.Д.</t>
  </si>
  <si>
    <t>Спорт құрылыстары және тренажерлар : оқу құралы</t>
  </si>
  <si>
    <t>Физкультурно-оздоровительные и спортивно-массовые мероприятия в вузе: учебное пособие для студ. вузов</t>
  </si>
  <si>
    <t>Тлеулов Э.Д. Қонашева Р.А.</t>
  </si>
  <si>
    <t>Методика преподавания физической культуры и спорта Учебное пособие</t>
  </si>
  <si>
    <t>Тлеуова Н.Ж. Түркеева С.М.</t>
  </si>
  <si>
    <t>«Азиатско-Тихоокеанский регион в международных отношениях» англ</t>
  </si>
  <si>
    <t>Тлеуова Н.Ж. Түркеева С.М. Бегім А</t>
  </si>
  <si>
    <t>Саясаттану пәні бойынша семинар сабақтарына арналған әдістемелік нұсқау</t>
  </si>
  <si>
    <t>Тлеуова Н.Ж. Түркеева С.М. /Tleuova N.Z. Turkeeva S.M.</t>
  </si>
  <si>
    <t>азиатско-тихоокеанский region is in international relations</t>
  </si>
  <si>
    <t>Тмирбаева Г.Р. Анонс</t>
  </si>
  <si>
    <t>Акционерлік қоғамды басқару және экономика</t>
  </si>
  <si>
    <t>ЖезУ</t>
  </si>
  <si>
    <t>Тогабаев Е.Т, Смагулова Э.М.</t>
  </si>
  <si>
    <t>Методические указания по проектированию наружных водопроводных населенных мест”</t>
  </si>
  <si>
    <t>Тогабаев Е.Т. Утепбергенова Л.М.</t>
  </si>
  <si>
    <t>Проектирование и расчет водопроводных очистных сооружений</t>
  </si>
  <si>
    <t>Табиғи суларды тазартуға арналған имараттардың есебі</t>
  </si>
  <si>
    <t>Қыркүйек, 2019</t>
  </si>
  <si>
    <t>Тоғаев Б.Б.</t>
  </si>
  <si>
    <t>«Режиссура І-ІХ» пәнінен 5В040600-Режиссура Оқулық</t>
  </si>
  <si>
    <t>Тоғатаев Т.Ү.</t>
  </si>
  <si>
    <t>Тоқыма материалдары мен бұйымдарының қасиеттерін жобалау: 5В073300 - "Тоқыма материалдарының технологиясы және жобалануы" маманд. бойынша бакалаврларға арналған оқулық</t>
  </si>
  <si>
    <t>Тогузбаев К.У.</t>
  </si>
  <si>
    <t>Өндірісті метрологиялық қамтамасыз ету</t>
  </si>
  <si>
    <t>Тойбекова Б.</t>
  </si>
  <si>
    <t>Учебное пособие по английскому языку. Часть 2. 5В020500 - Филология казахский язык Учебное пособие</t>
  </si>
  <si>
    <t>Тойкин С.Х. Анонс</t>
  </si>
  <si>
    <t>Экономика и социология труда.</t>
  </si>
  <si>
    <t>Тойшиева А.А., Хван Е.Н.</t>
  </si>
  <si>
    <t>Проектирование паркингов</t>
  </si>
  <si>
    <t>Проектирование энергоэффективных жилых домов</t>
  </si>
  <si>
    <t>Тойшиева А.А., Хван Е.Н., Сабырбаева Л.А.</t>
  </si>
  <si>
    <t>Энергоэффективті тұрғын үйлерді жобалау</t>
  </si>
  <si>
    <t>Токаева Ж.Т.</t>
  </si>
  <si>
    <t>Основы туризма и краеведения</t>
  </si>
  <si>
    <t>5В011600-География</t>
  </si>
  <si>
    <t>Токанов Д.Т. Үймереттер мен ғимараттардың жағдайын техникалық тексеру: оқу құралы "Құрылыс" мамандығы бойынша студенттерге, аспиранттарға мен магистранттарға арналған/ Д. Т. Токанов; Қазақстан Республикасы білім және ғылым министрлігі, Қарағанды мемлекеттік техникалық университеті. Кафедра СМиТ. - 2014</t>
  </si>
  <si>
    <t>Каз., рус.</t>
  </si>
  <si>
    <t>Токпеисова Г.Ш., Мұратқызы А.</t>
  </si>
  <si>
    <t>Электротехническоематериаловедение</t>
  </si>
  <si>
    <t>Тоқтағазин М.Б.</t>
  </si>
  <si>
    <t>Кітап басу ісіндегі коммуникативті саясат және жарнама</t>
  </si>
  <si>
    <t>Тоқтаров, Е.Т.</t>
  </si>
  <si>
    <t>Оркестровый класс</t>
  </si>
  <si>
    <t>185с.</t>
  </si>
  <si>
    <t>Толгамбаева Д.Е.</t>
  </si>
  <si>
    <t>Актуальные практики памяти</t>
  </si>
  <si>
    <t>Толеубаева Ш.Б</t>
  </si>
  <si>
    <t>«Құрылыс өндірісін ұйымдастыру» курсы бойынша құрылыс мамандығы студенттерінің практикалық сабақтарына және өзіндік жұмыстарына арналған әдістемелік нұсқау</t>
  </si>
  <si>
    <t>Толеубаева Ш.Б., Кожас А.К.</t>
  </si>
  <si>
    <t>Монолиттік темірбетоннан ғимаратты тұрғызу технологиясы</t>
  </si>
  <si>
    <t>Толеуова А.Р.</t>
  </si>
  <si>
    <t>Учебное пособие Методы расчета фазовых превращений</t>
  </si>
  <si>
    <t>Толешева Л.Х. Болысбекова М.К.</t>
  </si>
  <si>
    <t>Шет елдердің дипломатиялық қызметі (каз.)</t>
  </si>
  <si>
    <t>Томарбаева С.Т., Каипова С.Т.</t>
  </si>
  <si>
    <t>«Oil and environment» 5В070800 – Мұнайгаз ісі</t>
  </si>
  <si>
    <t>Томарбаева С.Т., Каипова С.Т. /Tomarbaeva S.T., Kaipova S.T.</t>
  </si>
  <si>
    <t>"Oil and environment" 5B070800 - Oil and gas business</t>
  </si>
  <si>
    <t>Торшаева Ш.М. Основы бухгалтерского учета : учебник / Ш. М. Торшаева. - Караганда : (Б.И.), 2014. - 213 с. Экземпляры: всего:100 - 1(2), 3(98)</t>
  </si>
  <si>
    <t>Тоханова Р.Ж.</t>
  </si>
  <si>
    <t>«Гражданское процессуальное право РК» для студентов специальности 5В030100-Юриспруденция</t>
  </si>
  <si>
    <t>«Гражданское процессуальное право РК» 5В030100 – Юриспруденция</t>
  </si>
  <si>
    <t>Тоханова Р.Ж. Сарсенова М.</t>
  </si>
  <si>
    <t>МУ к семинарским занятяим по дисциплине «Практикум по гражданско-прововым документациям», 5В030100-Құқықтану</t>
  </si>
  <si>
    <t>Тохметов А.Т Кульмамиров С.А. Кужуханова Ж.А.</t>
  </si>
  <si>
    <t>Электротехниканың негіздері. Зертханалық практикум</t>
  </si>
  <si>
    <t>Тохметов А.Т, Танченко Л. А.</t>
  </si>
  <si>
    <t>Сұлбатехника негіздері</t>
  </si>
  <si>
    <t>Төлебаева Қ.Т. Сыдықова Р.Т., Мұхамеджанов Ж.Т. Анонс</t>
  </si>
  <si>
    <t>Мемлекеттік тілде іс-қағаздарын жүргізу</t>
  </si>
  <si>
    <t>Төлекова Г. К. Анонс</t>
  </si>
  <si>
    <t>Авиациялық қазақ тілі (орыс тобына арналған)</t>
  </si>
  <si>
    <t>Төлеметова А.С</t>
  </si>
  <si>
    <t>Еңбекке ақы төлеу : оқу құралы</t>
  </si>
  <si>
    <t>Төленов А.Т.</t>
  </si>
  <si>
    <t>Автотранспорт кәсіпорындарын технологиялық жобалау: 050713- Көлік, көлік техникасы мен технологиялары маманд. студ. үшін оқу құралы</t>
  </si>
  <si>
    <t>Көліктік экология: 5В071300- Көлік, көлік техникасы және технологиялары және 5В090100- Тасымалдауды, жол қозғалысын ұйымдастыру және көлікті пайдалану маманд. студ. үшін оқу құралы</t>
  </si>
  <si>
    <t>«Көлік техникасының сенімділігі» Оқулық 5В071300 - Көлік, көлік техникасы мен технологиясы</t>
  </si>
  <si>
    <t>Төлеуов Е.С</t>
  </si>
  <si>
    <t>Әлемдік өркениеттің мәдени мұралары Оқу құралы 5В041900 – «Мұражай ісі және ескерткіштерді қорғау» мамандығы үшін</t>
  </si>
  <si>
    <t>Төребекова А.М. Джусенов А.У. Касимова Ж.Ж.</t>
  </si>
  <si>
    <t>«Мұнайгаз кәсіптік жабдықтары» 5В070800-Мұнайгаз ісі</t>
  </si>
  <si>
    <t>Төребекова А.М. Колесников А.С.</t>
  </si>
  <si>
    <t>Жалпы және мұнай геологиясы 5В070800 -Мұнайгаз ісі</t>
  </si>
  <si>
    <t>Төребекова А.М. Айкенова С.Ж. Бесбаева Н.А.</t>
  </si>
  <si>
    <t>Оқу құралы «Жалпы және мұнай геологиясы», 5В070800-Мұнайгаз ісі</t>
  </si>
  <si>
    <t>Төребекова Г.</t>
  </si>
  <si>
    <t>Экологические стандарты и сертификаты и лицензирование 6М073100 - Безопасность жизнедеятельности и защита окружающей среды</t>
  </si>
  <si>
    <t>Төтенше жағдайларды болжау және тіршілік әрекетіндегі қауіпсіздікті басқару: оқу құралы магистранттарға арналған/ Г. К. Сапарова [и др.]; Қазақстан Республикасы білім және ғылым министрлігі, Қарағанды мемлекеттік техникалық университеті, "Пайдалы қазбалар кен орындарын өңдеу" кафедрасы. - 2016</t>
  </si>
  <si>
    <t>Транспорт и транспортная техника</t>
  </si>
  <si>
    <t>3351+Кошекова, С.А. Экономика транспорта. УМКД Для студентов спец "Организация перевозок движения и эксплуатация транспорта" " Транспорт, транспортная техника и технологии" Уокшетау. КГУ,2015-128 с 2,20 МБ</t>
  </si>
  <si>
    <t>3569+ Дубинец И.М. Основы САПР. УМК. для студентов спец «Транспорт, транспортная техника и технологии» Кокшетау.Изд.: КГУ. 2016- 98 с. 1,85МБ</t>
  </si>
  <si>
    <t>3936+Дубинец, И.М. Автоматика и автоматизация производственных процессов : Учебно-методический комплекс / И.М. Дубинец.- 1, 67 МБ.- Кокшетау: КГУ им. Ш.Уалиханова, 2016.- 92с.</t>
  </si>
  <si>
    <t>3937+Дубинец, И.М.Охрана труда : Учебно-методический комплекс / И.М. Дубинец.- 1, 16 МБ.- Кокшетау: КГУ им. Ш.Уалиханова, 2016.- 100 с.</t>
  </si>
  <si>
    <t>3938+Дубинец, И.М. Основы САПР : Учебно-методический комплекс / И.М. Дубинец.- 1, 82 МБ.- Кокшетау: КГУ им. Ш.Уалиханова, 2016.- 81 с.</t>
  </si>
  <si>
    <t>Транспортная логистика и основы транспортно-экспедиционного обслуживания: учебное пособие/ К. А. Есимсеитова [и др.]; М-во образования и науки РК, Карагандинский государственный технический университет. Кафедра "Транспортная техника и логистические системы". - 2015</t>
  </si>
  <si>
    <t>Транспортная логистика: учебное пособие для студентов специальности 5В090100 "Организация перевозок, движения и эксплуатация транспорта"/ Ж. М. Куанышбаев [и др.]; М-во образования и науки РК, Карагандинский государственный технический университет, Кафедра ПТ. - 2014</t>
  </si>
  <si>
    <t>Тугылбаева Б.Г.</t>
  </si>
  <si>
    <t>Английский язык для математиков</t>
  </si>
  <si>
    <t>Тукенова Р.С.</t>
  </si>
  <si>
    <t>Құжаттарды аналитикалық-синтетикалық өңдеу : 5В091000- Кітапхана ісі маманд. студ. арналған дәрістер жинағы</t>
  </si>
  <si>
    <t>Современные методы исследования катализаторов и каталитических процессов 6М060600</t>
  </si>
  <si>
    <t>Тулебаева В.Т.</t>
  </si>
  <si>
    <t>«1С Бухгалтерия» для студентов специальности 5В050800 «Учет и аудит»</t>
  </si>
  <si>
    <t>Тулебаева М.К.</t>
  </si>
  <si>
    <t>Тулебекова А.С.</t>
  </si>
  <si>
    <t>Geotechnical specificity of international reguirements and traditional standards in soil and pile testing</t>
  </si>
  <si>
    <t>Тулегенов Ш. А.</t>
  </si>
  <si>
    <t>Общая и речная гидравлика</t>
  </si>
  <si>
    <t>Тулегенова Аида Мейрамбековна</t>
  </si>
  <si>
    <t>A Brief History of the English Language</t>
  </si>
  <si>
    <t>Тулегенова Б.А.</t>
  </si>
  <si>
    <t>Сборник текстов по английскому языку для студентов 1,2 курсов специальности 5В030400 - Таможенное дело</t>
  </si>
  <si>
    <t>Тулегенова Р.Ж.</t>
  </si>
  <si>
    <t>«Бухгалтерский учет в бюджетных учреждениях» для студентов специальности 5В050800 «Учет и аудит»</t>
  </si>
  <si>
    <t>Тулеков Е.Д.</t>
  </si>
  <si>
    <t>Лабораторный практикум по курсу производства и ремонт автомобилей</t>
  </si>
  <si>
    <t>Учебное пособие, 5 п.л.</t>
  </si>
  <si>
    <t>Эксплуатационные материалы автомобилей</t>
  </si>
  <si>
    <t>Тулембаева А.Н. Анонс</t>
  </si>
  <si>
    <t>«Банктік маркетинг»</t>
  </si>
  <si>
    <t>Тулеметова А.С. Сейдахметов М.К. Досмуратова Э.Е.</t>
  </si>
  <si>
    <t>Учебное пособие «Risks in entrepreneurial activity», 5В050600-Экономика</t>
  </si>
  <si>
    <t>Тулеметова С.Е, Балтаходжаев Т, Омарова Ұ.</t>
  </si>
  <si>
    <t>«Ветеринарлық фармакология және токсикология» Бөлім І 5В120100 – Ветеринариялық медицина</t>
  </si>
  <si>
    <t>«Ветеринарлық фармакология және токсикология» пәніне арналған дәріс жинағы Бөлім ІІ 5В120100 – Ветеринариялық медицина</t>
  </si>
  <si>
    <t>Тулеметова С.Е, Балтаходжаев Т.</t>
  </si>
  <si>
    <t>«Ветеринарная фармакология и токсикология» 5В120100 – Ветеринарная медицина часть І</t>
  </si>
  <si>
    <t>«Ветеринарная фармакология и токсикология» 5В120100 – Ветеринарная медицина часть ІІ</t>
  </si>
  <si>
    <t>Тулепбергенов А. І&lt;.</t>
  </si>
  <si>
    <t>Сұйықтар механикасы</t>
  </si>
  <si>
    <t>Арабистика в Казахстане: история и современность</t>
  </si>
  <si>
    <t>Тулеужановой К.</t>
  </si>
  <si>
    <t>«Видеозапись как средство методической подготовки будущего учителя музыки»</t>
  </si>
  <si>
    <t>«Видеозапись как средство методической подготовки будущего учителя музыки»;</t>
  </si>
  <si>
    <t>Тулешов Г.Б., Биготанов Қ.С. Анонс</t>
  </si>
  <si>
    <t>І.Жансүгіров атындағы Жетісу мемлекеттік университеті</t>
  </si>
  <si>
    <t>Тулешова Гульнара Куанышевна, Акимова Бибигуль Жармухаметовна, Сапарбаева Сауле Сапарбаевна</t>
  </si>
  <si>
    <t>Financial accounting (advanced level)</t>
  </si>
  <si>
    <t>Тулешова Гульнара Куанышевна, Ильяс Акмарал Кайрбековна</t>
  </si>
  <si>
    <t>Сборник задач для полиязычных групп по курсу «Финансовый учет»</t>
  </si>
  <si>
    <t>Тульбаев А</t>
  </si>
  <si>
    <t>Основы двухмерного черчения в системе АИТОСАО</t>
  </si>
  <si>
    <t>Туменов Т.Н. Системы менеджмента качества машиностроительных предприятий: учебное пособие для студентов вузов/ Т. Н. Туменов, А. Ш. Жунусова, О. А. Нуржанова; М-во образования и науки РК, Карагандинский государственный технический университет, Кафедра ТОМиС. - 2014</t>
  </si>
  <si>
    <t>Туменова Г.Т. Бупебаева Л.К.</t>
  </si>
  <si>
    <t>Загрязнение пищевь продуктов ксенобиотиками</t>
  </si>
  <si>
    <t>Тунгушбаева Д.</t>
  </si>
  <si>
    <t>Теория вероятностей и математическая статистика</t>
  </si>
  <si>
    <t>«Жеке даму биологиясы» 5В060700, 5В011300-Биология Оқу құралы</t>
  </si>
  <si>
    <t>Турбекова А.С.</t>
  </si>
  <si>
    <t>"Овощеводство Қазақахстана"</t>
  </si>
  <si>
    <t>Тургенбаев Д.Н.</t>
  </si>
  <si>
    <t>Байланыстың техникалық құралдарын жобалау, монтаждау және пайдалану : 5В071900- Радиотехника, электроника және телекоммуникация маманд. студ. арналған оқу құралы</t>
  </si>
  <si>
    <t>Русский</t>
  </si>
  <si>
    <t>Тургумбаева Х.Х., Бейсекова Т.И., Лапшина И.З., Шанбаев М.Ж.</t>
  </si>
  <si>
    <t>Утилизация отходов фосфорной промышленности</t>
  </si>
  <si>
    <t>Тургумбаева Х.Х., БейсековаТ.И., Лапшина И.З., Шанбаев М.Ж.</t>
  </si>
  <si>
    <t>Разработка технологии комплексной переработки твердых отходов производства минеральных удобрений</t>
  </si>
  <si>
    <t>Турдалиева Ш.Ж.</t>
  </si>
  <si>
    <t>«Имиджелогия» 5В090600-Мәдени-тынығу жұмысы</t>
  </si>
  <si>
    <t>Турдалиева Ш.Ж. Шулунова Л.И.</t>
  </si>
  <si>
    <t>«Мәдени-тынығу қызметінің педагогикасы» 6М090600- «Мәдени-тынығу жұмысы» Оқу құралы</t>
  </si>
  <si>
    <t>Турдыбекова Д.А.</t>
  </si>
  <si>
    <t>«Сдандарттау және сертификаттау бойынша халықаралық ұйымдар» пәнінен практикалық сабақтарға арналған ӘН (анг), 5В073200-Стандарттау, сертификаттау және метрология</t>
  </si>
  <si>
    <t>Туребаева Г.Б. "Физика" бойынша зертханалық жұмыстарды орындауға арналған әдістемелік нұсқаулар: "Радиотехника,электроника және телекоммуникация" мамандығы үшін студенттерге арналған/ Г. Б. Туребаева ; Қазақстан Республикасы Білім және Ғылым министрлігі, Қарағанды мемлекеттік техникалық университеті, Физика кафедрасы. - 2015</t>
  </si>
  <si>
    <t>Туребаева Г.Б. "Физика" бойынша зертханалық жұмыстарды орындауға арналған әдістемелік нұсқаулар: 5В070500 - Математикалық және компьютерлік модельдеу мамандығының студенттеріне арналған/ Г. Б. Туребаева ; Қазақстан Республикасы білім және ғылым министрлігі, Қарағанды мемлекеттік техникалық университеті, Физика кафедрасы. - 2015</t>
  </si>
  <si>
    <t>Туребаева Г.Б. "Физика" бойынша зертханалық жұмыстарды орындауға арналған әдістемелік нұсқаулар: Әдістемелік нұсқа "Биотехнология" мамандығының студенттеріне арналған / Г. Б. Туребаева ; Қазақстан Республикасының білім және ғылым министрлігі, Қарағанды мемлекеттік техникалық университеті, Физика кафедрасы. - 2015</t>
  </si>
  <si>
    <t>Туребаева Г.Б. "Физика" бойынша зертханалық жұмыстарды орындауға арналған әдістемелік нұсқаулар: Жылуэнергетика студенттеріне арналған/ Г. Б. Туребаева ; Қазақстан Республикасы білім және ғылым министрлігі, Қарағанды мемлекеттік техникалық университеті, Физика кафедрасы. - 2015</t>
  </si>
  <si>
    <t>Туребаева Ж.К.</t>
  </si>
  <si>
    <t>«Контроллинг» 6М050800 «Учет и аудит» Учебное пособие</t>
  </si>
  <si>
    <t>Туребаева Р.Д., Кусепова Л.Т.</t>
  </si>
  <si>
    <t>«Деректер базасының қауіпсіздігі» пәнінің зертханалық жұмыстарын орындауға арналған әдістемелік нұсқаулар</t>
  </si>
  <si>
    <t>Туребеков О.Т.</t>
  </si>
  <si>
    <t>Сиырдың акушерлік- гинекологиялық аурулары</t>
  </si>
  <si>
    <t>Туребекова Бажан Отемаратовна</t>
  </si>
  <si>
    <t>General theory of statistics</t>
  </si>
  <si>
    <t>Турекулова Ж.Е.</t>
  </si>
  <si>
    <t>5В020200-«Халықаралық қатынастар» мамандығы бойынша «Аймақтық қауіпсіздік мәселелері» пәнінен</t>
  </si>
  <si>
    <t>3533+ Алиева А.Ж. Органи-зация международного туризма за рубежом. УМК. Кокшетау, КГУ.2016. – 181 с. 1,46 МБ</t>
  </si>
  <si>
    <t>3568+ Алиева А.Ж. Ресторанный и гостиничный бизнес. УМК для студентов спец. «Ресторанное дело и гостиничный бизнес» Кокшетау. Изд.: КГУ., 2016. – 171 с. 2,87 МБ</t>
  </si>
  <si>
    <t>3934+Евлоева, М.Б. Лечебно-оздоровительный туризм : Учебно-методический комплекс.- 624 КБ.- Кокшетау: КГУ им. Ш.Уалиханова, 2016.- 20 с.</t>
  </si>
  <si>
    <t>3559+ Зиязиева Л.Р. Информационный маркетинг /УМКД. Для студентов спец: Туризм Кокшетау, КГУ. 2016 - 138 с.1,81 МБ</t>
  </si>
  <si>
    <t>3560+ Зиязиева Л.Р. Основы техники ресторан-ного дела /УМКД. Для студентов спец: Ресторанное дело и гостиничный бизнес. Кокшетау, КГУ. 2016- 113 с. 2,18 МБ</t>
  </si>
  <si>
    <t>3572+ Зиязиева Л.Р. Технология индустрии гостеприимства /УМКД Для студентов спец: Ресторанное дело и гостиничный бизнес. Кокшетау, Изд-во КГУ. 2016-153 с. 2,14 МБ</t>
  </si>
  <si>
    <t>Турлубеков Б.С. Хакимова Г.Е. Анонс</t>
  </si>
  <si>
    <t>ҚР қылмыстық құқығы (жалпы бөлім)</t>
  </si>
  <si>
    <t>Ахмет Байтұрсынов атындағы Қостанай мемлекеттік университеті</t>
  </si>
  <si>
    <t>Турмаханбетова Ш.Ш. Ауезова К.Т.</t>
  </si>
  <si>
    <t>Мемлекеттік және жеке меншік серіктестіктің дамуы (қазақ тілінде)</t>
  </si>
  <si>
    <t>Турпанова Р .М Гаджимурадова А.М Исмуканова Г.Ж</t>
  </si>
  <si>
    <t>«Биотехнологические аспекты микроклонального размножения и оздоровления картофеля»</t>
  </si>
  <si>
    <t>Турпанова Р.М., Гаджимурадова А., Исмуканова Г.Ж.</t>
  </si>
  <si>
    <t>Лабораторный практикум по основам биотехнологии.</t>
  </si>
  <si>
    <t>Турпанова Р.М., Сегизбаева Г.Ж</t>
  </si>
  <si>
    <t>Биотехнология биологически активных веществ.</t>
  </si>
  <si>
    <t>Турсунбаев Б.Ж. Анонс</t>
  </si>
  <si>
    <t>Реляционные базы данных (орыс тілінде)</t>
  </si>
  <si>
    <t>Л.Н. Гумилев атындағы Еуразия ұлттық университеті</t>
  </si>
  <si>
    <t>Турсункулова Л.А.</t>
  </si>
  <si>
    <t>Ландшафты Южно-Казахстанской области как основы туристско-рекреационного потенциала: Монография</t>
  </si>
  <si>
    <t>Турсынбаева А., Шойынбаева Г., Мусабекова Г.</t>
  </si>
  <si>
    <t>Философия (сызбалар, кестелер)</t>
  </si>
  <si>
    <t>Турсынбаева А.Ө</t>
  </si>
  <si>
    <t>Турсынбекулы Н.</t>
  </si>
  <si>
    <t>Толковый словарь финансовых терминов</t>
  </si>
  <si>
    <t>5В050900 Финансы 6М050900 Финансы</t>
  </si>
  <si>
    <t>Турсынова А.К.</t>
  </si>
  <si>
    <t>«Органикалық химияның теориялық негіздері»</t>
  </si>
  <si>
    <t>Гетероциклды қосылыстар химиясының негіздері</t>
  </si>
  <si>
    <t>Sulfur-containing derivatives of nitrophenyl-containing 1,2-aminoalcohols</t>
  </si>
  <si>
    <t>«Органикалық химия» пәніне арналған оқу құралы.</t>
  </si>
  <si>
    <t>Сентябрь, 2019 года</t>
  </si>
  <si>
    <t>Турсынова А.К. Байсалова Г.Ж. Жумабаева Г.К. Еркасов Р.Ш.</t>
  </si>
  <si>
    <t>Тестовые задания по органической химии</t>
  </si>
  <si>
    <t>Турсынова А.К. Акберген А.Т.</t>
  </si>
  <si>
    <t>Июнь, 2019 года</t>
  </si>
  <si>
    <t>Турсынова А.К. Акберген А.Т. Карилхан А.</t>
  </si>
  <si>
    <t>«Органикалық химия» пәнінен тәжірибе жұмыстары және семинарлық сабактарға арналған оқу-әдістемілік құралы</t>
  </si>
  <si>
    <t>Декабрь, 2019 года</t>
  </si>
  <si>
    <t>Турунтаева А.А., Камалджанова Т.А.</t>
  </si>
  <si>
    <t>Трансформация международной безопасности</t>
  </si>
  <si>
    <t>Ноябрь2019 г.</t>
  </si>
  <si>
    <t>Турусбеков С.К. Анонс</t>
  </si>
  <si>
    <t>XXI ғ. Халықаралық қатынастардың аймақтық жүйелері</t>
  </si>
  <si>
    <t>Турымшаева А</t>
  </si>
  <si>
    <t>«Дипломатическая документация» англ 5В020200-«Халықаралық қатынастар»</t>
  </si>
  <si>
    <t>Тусельбаева Ж.А. Шахпутова З.Х. Кемельбекова Э.А. Нуркенова С.С.</t>
  </si>
  <si>
    <t>Сборник заданий для само- и взаимооценивания по профессионально-ориентированному иностранному языку</t>
  </si>
  <si>
    <t>Тусупбеков Ж.А. Әбдіжаппар Ұ.Т.</t>
  </si>
  <si>
    <t>Учебное пособие к практическим занятиям по гидрометрии</t>
  </si>
  <si>
    <t>Тусупбеков Ж.А. Зәуірбек Ә.К. Белоненко Г.В.</t>
  </si>
  <si>
    <t>Общая гидрология</t>
  </si>
  <si>
    <t>Тусупбеков Ж.А. Токсанбаева С.Т.</t>
  </si>
  <si>
    <t>Водное хозйяство и водохозяйственные расчеты</t>
  </si>
  <si>
    <t>Тусупбекова Ш.М.</t>
  </si>
  <si>
    <t>Интерьердегі түс психологиясы</t>
  </si>
  <si>
    <t>Тусупбекова Э.К. Педагог-психологтардың кәсіптік мәдениетін тұлғалық - бағдарланған қатынас арқылы қалыптастырудың дидактикалық негіздері: монография / Э. К. Тусупбекова; Қазақстан Республикасы білім және ғылым министрлігі, Қарағанды мемлекеттік техникалық университеті, "Қазақ тілі және мәдениеті" кафедрасы. - 2015</t>
  </si>
  <si>
    <t>Түсіпбекова Ғалия Ауытқызы</t>
  </si>
  <si>
    <t>Қазіргі қазақ тіліндегі бағалауыштық лексика</t>
  </si>
  <si>
    <t>Қазақ тіл білімі</t>
  </si>
  <si>
    <t>Түсіпбекова М.Ж.</t>
  </si>
  <si>
    <t>«Scientific and pedagogic Basics of Individual and Differentiated Approach in Teaching English in Kazakhstan Higher Schools»</t>
  </si>
  <si>
    <t>Коллективная монография «Формирование ономастического пространства в Республики Казахстан»</t>
  </si>
  <si>
    <t>Түсіпбекова Э.Қ. Кәсіби қазақ тілі: оқу құралы студенттерге арналған/ Э. Қ. Түсіпбекова, Қ. Қ. Нұржанова; Қарағанды мемлекеттік техникалық университеті, "Қазақ тілі және мәдениеті" кафедрасы. - 2015</t>
  </si>
  <si>
    <t>Тұрабаева Л. К.</t>
  </si>
  <si>
    <t>Оқу құралы «Кәсіби қазақ тілі» 5В073300-Тоқыма материалдарының технологиясы және жобалануы</t>
  </si>
  <si>
    <t>Тұрабаева Л.Қ. Танабаева Г.Ө. Әбдікерімова Г.А.</t>
  </si>
  <si>
    <t>Қазақ тілі. (СӨЖ тапсырмаларын орындауға арналған</t>
  </si>
  <si>
    <t>Тұрғанбаева А.А.</t>
  </si>
  <si>
    <t>«Тоқыма материалдары мен бұйымдарын көркем безендіру» 5В073300-Тоқыма материалдарының технологиясы және жобалануы мамандығы</t>
  </si>
  <si>
    <t>Тұрдалиева Р.С.</t>
  </si>
  <si>
    <t>Шешендік өнер : 5В012000- Кәсіптік білім, 5В011700- Қазақ тілі мен әдебиеті, 5В020500- Филология:қазақ тілі маманд. студ. үшін оқу құралы</t>
  </si>
  <si>
    <t>Тұржан О.І.</t>
  </si>
  <si>
    <t>"Медиа психология негіздері"</t>
  </si>
  <si>
    <t>"Әдеби шығармалардың ақпараттық-коммуникациялық аспектілері"</t>
  </si>
  <si>
    <t>Бұқарамен байланыс: негізгі ұғымдар, стратегиялық тұжырымдамалар мен тәжірибелер</t>
  </si>
  <si>
    <t>Тұрлыбеков Қ. А. Анонс</t>
  </si>
  <si>
    <t>Халықаралық жеке құқық</t>
  </si>
  <si>
    <t>Тұрсынов А.А.</t>
  </si>
  <si>
    <t>«Радиорелейлік байланыс жүйелері» 5В071900 - Радиотехника, электроника және телекоммуникация</t>
  </si>
  <si>
    <t>Тұрысбек Б.А.</t>
  </si>
  <si>
    <t>Дене шынықтыру және спорт психологиясы Оқу құралы</t>
  </si>
  <si>
    <t>Тұрысбек Рақымжан Сағымбекұлы</t>
  </si>
  <si>
    <t>Жүсіпбектану</t>
  </si>
  <si>
    <t>Тынышбаева А.А.</t>
  </si>
  <si>
    <t>Психологиялық эксперименттің теориясы мен тәжірибесі</t>
  </si>
  <si>
    <t>Теория и практика психологического эксперимента</t>
  </si>
  <si>
    <t>Тынышбаева А.А., Исахова Г.Д.</t>
  </si>
  <si>
    <t>Әлеуметтік жұмыстағы ғылыми - зерттеудің әдістемесі мен ұйымдастырылуы</t>
  </si>
  <si>
    <t>Тынышбаева А.А., Айкинбаева Г.К.</t>
  </si>
  <si>
    <t>Әлеуметтік жұмыстағы әкімшілік, басқару және ұйымдастыру</t>
  </si>
  <si>
    <t>Организация и методика научного исследования в социальной работе</t>
  </si>
  <si>
    <t>Тынышбаева А.А., Айкинбаева Г.К., Акымбек Г.Ш., Кунанбаева А.Ж.</t>
  </si>
  <si>
    <t>Дифференциальная психология личности</t>
  </si>
  <si>
    <t>Жас ерекшеліктері мен әлеуметтік психология</t>
  </si>
  <si>
    <t>Тұлға және тұлғалық өсу психологиясы</t>
  </si>
  <si>
    <t>Тюлюпергенева Р.Ж.</t>
  </si>
  <si>
    <t>Психодиагностика и психокоррекция аномального развития</t>
  </si>
  <si>
    <t>Методические рекомендации по практике</t>
  </si>
  <si>
    <t>Методическая рекомендация</t>
  </si>
  <si>
    <t>У. Дуйсебаев</t>
  </si>
  <si>
    <t>Градостроительные и архитектурные процессы в присырдарьинских городах сер. ХІХ-нач. ХХ вв.</t>
  </si>
  <si>
    <t>Сурет және кескіндеме пәндері бойынша оқу құралы</t>
  </si>
  <si>
    <t>У. Орынбаевой</t>
  </si>
  <si>
    <t>«Creative tasks in spoken English» учебно-методическое пособие;</t>
  </si>
  <si>
    <t>«Creative tasks in spoken English»</t>
  </si>
  <si>
    <t>У.К.Какимов Р.Б.Сексенбаева Р.Ф.Галимова</t>
  </si>
  <si>
    <t>Учебное пособие «Materials sience and construction materials engineering»</t>
  </si>
  <si>
    <t>Уалиханова А</t>
  </si>
  <si>
    <t>«Балалар шығармашылығын ұйымдастырудың әдістемесі» 5В090600 - Мәдени-тынығу жұмысы Оқу құралы</t>
  </si>
  <si>
    <t>«Мәдени – тынығу жұмысы саласындағы менеджмент, маркетинг» 5В090600-Мәдени-тынығу жұмысы</t>
  </si>
  <si>
    <t>Уашева А.К.</t>
  </si>
  <si>
    <t>Экономические, социально-культурные и психологические факторы социального сиротства в Республике Казахстан</t>
  </si>
  <si>
    <t>Узахова А.С.</t>
  </si>
  <si>
    <t>«Кәсіптік білім беру әдістемесі» пәнінен 6М012000 Кәсіптік оқыту</t>
  </si>
  <si>
    <t>«Критериальді бағалау технологиясы» 5В012000 - Кәсіптік оқыту студенттеріне арналған Оқу құралы</t>
  </si>
  <si>
    <t>Узахова А.С. Битемирова Ш.А.</t>
  </si>
  <si>
    <t>«Кәсіптік білім берудегі ғылыми зерттеулер» пәнінен 5В012000-Кәсіптік оқыту</t>
  </si>
  <si>
    <t>Укбаева Т.Д. Бабаева А.С.</t>
  </si>
  <si>
    <t>Иммунитеттің В жүйесі , В лимфоциттердің диффренциациясы.</t>
  </si>
  <si>
    <t>Умарова Ж.Р.</t>
  </si>
  <si>
    <t>Web-технологии (БД/КВ) Оқу құралы</t>
  </si>
  <si>
    <t>Умбетов А.Қ., Василина Т.К</t>
  </si>
  <si>
    <t>Оптимизация минеральноп питания сельскохозяйственных культур</t>
  </si>
  <si>
    <t>Умиралиев М.М. Наурызбаев К.Қ.</t>
  </si>
  <si>
    <t>Оқу құралы «Өнер тарихы» , 5В04200-Саулет</t>
  </si>
  <si>
    <t>Умирзаков П.К., Марат Н.М.</t>
  </si>
  <si>
    <t>Русский, английский</t>
  </si>
  <si>
    <t>Умирова Г.К., Истекова С.А.</t>
  </si>
  <si>
    <t>Гравиметрические методы при поисках месторождений полезных ископаемых в Казахстане/ Gravimetric methods in exploration of mineral deposits in Kazakhstan</t>
  </si>
  <si>
    <t>Археологияның теориясы</t>
  </si>
  <si>
    <t>Умиткалиев Ұ.У. Айтбаев А.Б. Дусбаева М.Р.</t>
  </si>
  <si>
    <t>Археология ғылымындағы ақпараттық, коммуникациялық және сандық технологиялар</t>
  </si>
  <si>
    <t>Умурзахова У.Ж.</t>
  </si>
  <si>
    <t>«Физика» пәнінен дәрістер жинағы (анг), 5В072700-Азық-түлік өнімдерінің технологиясы, 5В072800-Қайта өңдеу технологиясы</t>
  </si>
  <si>
    <t>«Физика» пәнінен практикалық сабақтарға арналған ӘН (анг), 5В072700-Азық-түлік өнімдерінің технологиясы, 5В072800-Қайта өңдеу технологиясы</t>
  </si>
  <si>
    <t>Умышев Д.Р.</t>
  </si>
  <si>
    <t>Парогазовые, и газотурбинные установки ТЭС и АЭС</t>
  </si>
  <si>
    <t>Методическоеуказание к выполнению самосоятельной работы студента</t>
  </si>
  <si>
    <t>5В071700 –Теплоэнергетика</t>
  </si>
  <si>
    <t>Унаспеков Б.А Доц. Искаков К.А, ст. Препод РывкинаН.В Конарбаева Ж.Б. Матин А.Т.</t>
  </si>
  <si>
    <t>Инженерлік жүйелер және желілер; жылугазбен жабдықтау және желдету жүйелерін жобалау</t>
  </si>
  <si>
    <t>Унаспеков Б.А.</t>
  </si>
  <si>
    <t>Методические указа-ния по выполнению курсовой работы по дисциплине «Газоснаб-жение»</t>
  </si>
  <si>
    <t>5В072900-Строитель-ство; 5В075200-Инженерные системы и сети</t>
  </si>
  <si>
    <t>Строительная теплофизика</t>
  </si>
  <si>
    <t>5В075200-Инженерные системы и сети</t>
  </si>
  <si>
    <t>Управление техногенными и природными рисками: учебное пособие для магистрантов и докторантов/ В. С. Харьковский [и др.]; М-во науки и образования РК, Карагандинский государственный технический университет, Кафедра "Разработка месторождений полезных ископаемых". - 2016</t>
  </si>
  <si>
    <t>Уразаева К.Б.</t>
  </si>
  <si>
    <t>Анализ художественного текста</t>
  </si>
  <si>
    <t>Пособие для магистрантов специальностей «Филология», «Русский язык и литература»</t>
  </si>
  <si>
    <t>Уразаева Куралай Бибиталыевна</t>
  </si>
  <si>
    <t>«Автор и риторическая аргументация в русской литературе»: монография</t>
  </si>
  <si>
    <t>Уразбаева Г.Ж.</t>
  </si>
  <si>
    <t>Регулирование миграции рабочей силы в Республике Казахстан: Монография</t>
  </si>
  <si>
    <t>Уразбаева Г.Ж. Абишова А.У. Шерстюк В.Ю.</t>
  </si>
  <si>
    <t>«Экономика негіздері» пәнінен дәрістер жинағы (анг), экономикалық емес мамандықтарға</t>
  </si>
  <si>
    <t>«Экономикалық теория негіздері» пәнінен дәрістер жинағы (анг), экономикалық емес мамандықтарға</t>
  </si>
  <si>
    <t>«Экономика негіздері» пәнінен семинар сабағына ӘН (анг), экономикалық емес мамандықтарға</t>
  </si>
  <si>
    <t>«Экономикалық теория негіздері» пәнінен семинар сабағына ӘН (анг), экономикалық емес мамандықтарға</t>
  </si>
  <si>
    <t>Уразбаева Г.Ж., Абишова А.У.</t>
  </si>
  <si>
    <t>Collection of tests in the discipline “Fundamentals of economic theory” for the non-economic specialties</t>
  </si>
  <si>
    <t>Уразбаева Г.Ж., Абишова А.У. /Urazbaeva G.Zh., Abishova A.U.</t>
  </si>
  <si>
    <t>Уразбаева К.А.</t>
  </si>
  <si>
    <t>«Special technology of processing productions» study guide</t>
  </si>
  <si>
    <t>Уразбаева К.А. Искакова С.К.</t>
  </si>
  <si>
    <t>«Технология упаковки пищевых продуктов» Учебник 6М072800 – Технология перерабатывающих производств</t>
  </si>
  <si>
    <t>«Food packaging technology» учебник для магистрантов ГПИИР</t>
  </si>
  <si>
    <t>Уразбаева К.А. Кантуреева Г.О.</t>
  </si>
  <si>
    <t>Оқу құралы «Essential English for Food Specialities», 6М072800-Өңдеу өндірісінің технологиясы</t>
  </si>
  <si>
    <t>Уразбакова У.Т.</t>
  </si>
  <si>
    <t>Оқу құралы «Русский язык», 5В010200-Бастауыш оқыту педагогикасы мен әдістемесі</t>
  </si>
  <si>
    <t>Организация учебно-познавательной деятельности: учебное пособие для студ. спец. 5В010100- Дошкольное обучение и воспитание</t>
  </si>
  <si>
    <t>Уразбеков А.К. Кәсіби тәжірибе пәні бойынша есептерді және кәсіби тәжірибеде бағдарламаларды орындауға арналған әдістемелік нұсқаулар: модуль РР47 Кәсіби тәжірибе РР 2403 Кәсіби тәжірибе пәні 5B050800 Есеп және аудит мамандығы үшін/ А. К. Уразбеков, Н. А. Нетовканая, И. П. Сон; Қазақстан Республикасы білім және ғылым министрлігі, Қарағанды мемлекеттік техникалық университеті, "Кәсіпорын экономикасы" кафедрасы . - 2015</t>
  </si>
  <si>
    <t>Уркинбаева Ж.И.</t>
  </si>
  <si>
    <t>Электрондық оқу құралы</t>
  </si>
  <si>
    <t>Уркинбаева Ж.И., Кожагелдиев Б.К.</t>
  </si>
  <si>
    <t>Құрылыс материалдары және зертханалық жұмыстар жинағы</t>
  </si>
  <si>
    <t>Уркинбаева Ж.И., Кожагелдиев Б.К., Баймуханов С.К.</t>
  </si>
  <si>
    <t>Жалпы құрылыс машиналары мен жабдықтарының есептеулері</t>
  </si>
  <si>
    <t>Уркумбаев Б.Ф.</t>
  </si>
  <si>
    <t>Системное планирование бизнеса: учебное пособие</t>
  </si>
  <si>
    <t>Biochemistry 5В011200 - Сhemistry</t>
  </si>
  <si>
    <t>«Тұрмыстық химия» пәнінен дәрістер жинағы (анг), 5В011200-Химия</t>
  </si>
  <si>
    <t>Урмашев Б.А. /Urmashev B.A.</t>
  </si>
  <si>
    <t>Урузбаева Г.Т.</t>
  </si>
  <si>
    <t>Социальная работа</t>
  </si>
  <si>
    <t>Экспериментальные исследования в этнопсихологии</t>
  </si>
  <si>
    <t>Урузбаева Г.Т., Гитихмаева Л.М.</t>
  </si>
  <si>
    <t>Практикум по экспериментальным и кросскультурным исследованиям в этнопсихологии</t>
  </si>
  <si>
    <t>Усенкулов Ж.А. Байболов К.С. Усенкулов Ш.Ж.</t>
  </si>
  <si>
    <t>Учебник «Энциклопедия по управлению безопасностью в строительстве», 6М072900-Строительство</t>
  </si>
  <si>
    <t>Усербаев М.Т.</t>
  </si>
  <si>
    <t>Технические и программные средства метрологического обеспечения</t>
  </si>
  <si>
    <t>Усин. Ж. А.,Момытов А. Анонс</t>
  </si>
  <si>
    <t>Спорт теориясы: оқу әдістемелік құрал</t>
  </si>
  <si>
    <t>Ускеленова Асель Талаповна, Толысбаев Бауыржан Советович, Примжарова Калияш Куанышовна</t>
  </si>
  <si>
    <t>Устелимова Н.А</t>
  </si>
  <si>
    <t>Формирование готовности к самообразовательной деятельности: теория и практика</t>
  </si>
  <si>
    <t>Устойчивость карьерных откосов: монография для студентов, магистрантов и докторантов специальностей "Горное дело", "Маркшейдерское дело", "Геомеханика"/ Ф. К. Низаметдинов [и др.]; ред. Ф. К. Низаметдинов; М-во образования и науки РК, Карагандинский государственный технический университет, Кафедра "Маркшейдерское дело и геодезия". - 2014</t>
  </si>
  <si>
    <t>Утегенова Г. Базарбекова Н. Әбдікерімова Г.</t>
  </si>
  <si>
    <t>Оқу құралы «Кәсіби қазақ тілі», В0753000-Қиын балқитын бейметалл және силикатты заттардың химиялық технологиясы</t>
  </si>
  <si>
    <t>Утегенова Г.Ж.</t>
  </si>
  <si>
    <t>Кәсіби қазақ тілі : 5В010300- Педагогика және психология маманд. студ. арналған оқу құралы</t>
  </si>
  <si>
    <t>Кәсіби қазақ тілі : оқу құралы</t>
  </si>
  <si>
    <t>Утегенова Г.Ж. Есболаева И.А.</t>
  </si>
  <si>
    <t>Кәсіби қазақ тілі» 5В020200 - Халықаралық қатынастар Оқу құралы</t>
  </si>
  <si>
    <t>Утелбаева А.К. Джусупбекова Г.Т. Сулейменова Л.А. Кәрібай Г.Ж.</t>
  </si>
  <si>
    <t>«Ақпараттық коммуникациялық технологиялар» пәнінен дәрістер жинағы (анг), барлық мамандықтарға арналған</t>
  </si>
  <si>
    <t>Конспекты лекции по дисциплине «Информационно-коммуникационные технологии», барлық мамадықтарға арналған</t>
  </si>
  <si>
    <t>Утепбергенова Лаура Мухтаровна Абдукаликова Гулнара Момыновна Сиваченко Леонид Александрович</t>
  </si>
  <si>
    <t>Технологиялық дамуды индустрияландыру</t>
  </si>
  <si>
    <t>Шілде, 2019</t>
  </si>
  <si>
    <t>Утепбргенова Л.М.</t>
  </si>
  <si>
    <t>Ғимарат және имараттардың инженерлік жүйелері</t>
  </si>
  <si>
    <t>Утешева Г.Т.</t>
  </si>
  <si>
    <t>Каталог древесных насаждений</t>
  </si>
  <si>
    <t>Цветная форма искусство ХХ-ХХІ веков (перевод уч.пособия Ефимова А.В.)</t>
  </si>
  <si>
    <t>Учебное пособие для самостоятельной работы студентов: для студентов/ Б. Р. Оспанова [и др.]; М-во образования и науки РК, Карагандинский государственный технический университет, Кафедра "Русский и иностранный языки". - 2015</t>
  </si>
  <si>
    <t>Учебно-методическое пособие по русскому языку для технических специальностей: учебно-методическое пособие для преподавателей русского языка технических вузов/ М-во образования и науки РК, Карагандинский государственный технический университет, Кафедра "Русский и иностранный языки"; сост. Б. Р. Оспанова [и др.]. - 2015</t>
  </si>
  <si>
    <t>Учкампирова А.Б.</t>
  </si>
  <si>
    <t>Special economic zones in the Republic of Kazakhstan</t>
  </si>
  <si>
    <t>Үмітқалиев Ұ.Ү.</t>
  </si>
  <si>
    <t>Шетелдер археологиясы</t>
  </si>
  <si>
    <t>Үсембаева Р.Б.</t>
  </si>
  <si>
    <t>Психология : оқулық</t>
  </si>
  <si>
    <t>«Өзін-өзін тану» пәнінен «Білім» тобындағы мамандық студенттері үшін оқу-әдістемелік құрал</t>
  </si>
  <si>
    <t>«Тұлға психологиясы» пәнінен «Білім» тобындағы мамандық магистранттары үшін Оқу құралы</t>
  </si>
  <si>
    <t>Үсен Айгүл Әбдімүтәліпқызы</t>
  </si>
  <si>
    <t>Әлемдік әдеби үдеріс контексіндегі қазақ әдебиеті</t>
  </si>
  <si>
    <t>Мамыр, 2019</t>
  </si>
  <si>
    <t>Ұжымдық монография Жауапты Ерментаева Ардах Ризабековна Шалгынбаева Кадиша Кадыровна</t>
  </si>
  <si>
    <t>Тұлға дамуының психологиялық және педагогикалық негіздері</t>
  </si>
  <si>
    <t>Ұжымдық монография Жауапты: Ерментаева Ардах Ризабековна Шалгынбаева Кадиша Кадыровна</t>
  </si>
  <si>
    <t>Қазақстандық педагогиканың және психологияның дамуындағы тұлғалар мен тұғырлар</t>
  </si>
  <si>
    <t>Ф.М.Чекаев, Р.У.Чекаева</t>
  </si>
  <si>
    <t>Архитектура Астаны Х1Х-ХХ веков(памятники деревянной архитектуры)</t>
  </si>
  <si>
    <t>Архитектура Астаны Х1Х-ХХ веков(памятники каменной архитектуры)</t>
  </si>
  <si>
    <t>Федорова А.Е.</t>
  </si>
  <si>
    <t>«Политология для технических специальностей»</t>
  </si>
  <si>
    <t>Фендт Ю.Е., Фендт Б.Е.</t>
  </si>
  <si>
    <t>Технология строительных процессов</t>
  </si>
  <si>
    <t>3217+ Алтаева Г.С., Шүйішбаева Н. Жума-баева Ш.Н., Физика ІІ. : Оқу-әдістемелік кешен. Мамандығы: "Тау-кен ісі" Көкшета. КГУ,2015-150 бет. 6,57 МБ</t>
  </si>
  <si>
    <t>3735+Өміртай А. Электро-техника негіздері : Оқу әдістемелік кешені техника-лық мамандықтар үшін.- 27, 7 МБ.- Көкшетау: КГУ, 2017.</t>
  </si>
  <si>
    <t>3412+Симакин М.В. УМК по дисц. "Электричество и магнетизм" Кокшетау, 2017-9 с 2,13 МБ</t>
  </si>
  <si>
    <t>3193+Кожабаев, Р.Г Физиканы оқыту әдістемесі. Көкшетау. КГУ. 2015-141 бет 2,58 МБ. ОӘК</t>
  </si>
  <si>
    <t>3214+Шүйішбаева, Н.Н. "Мектеп физика курсы. Оқу әдістемелік кешені. Маман-дығы: "Физика" Кокшетау.: КГУ, 2015-86 бет 784 КБ</t>
  </si>
  <si>
    <t>3334+ Шуюшбаева Н.Н., Алтаева Г. С. Механика және молекулярлық физика бойынша есептерді шешу: ОӘК. - Көкшетау, 2015. – 69 бет 3,70 МБ</t>
  </si>
  <si>
    <t>3341+Шүйішбаева, Н.Н. Статистикалық физика және конденсірлі орталар физика-сы. ОӘК мамандығы: "Физика" Кокшетау.: КГУ, 2015-62 бет 2,34 МБ</t>
  </si>
  <si>
    <t>3292+ Шуюшбаева Н.Н Жумабаева Ш.Н. Алтаева Г. Физика І.: ОӘК - Көкшетау. 2015 -169 бет. 4,11 МБ</t>
  </si>
  <si>
    <t>Физикалық және коллоидтық химиядан есептер жинағы: оқу құралы "Органикалық заттардың химиялық технологиясы", "Металлургия" мамандығының студенттеріне, магистранттарға арналған/ Е.В. Михеева [и др.]; ҚР білім және ғылым министрлігі, Қарағанды мемлекеттік техникалық университеті, "Өндірістік экология және химия" кафедрасы. - 2015</t>
  </si>
  <si>
    <t>Физкультура и спорт</t>
  </si>
  <si>
    <t>3516+ Мукушева А.Т., Исмаилова С.И. Методико-практические занятия по физической культуре: Учеб-ное пособие предназначено для студентов и препода-вателей высших учебных заведений. – Кокшетау, 2016. – 92 с. 3,20 МБ</t>
  </si>
  <si>
    <t>3852+Ахметоа, Г.Б. Философия : Оқу әдістемелік кешені. Барлық мамандықтарға арналған .- 1, 48 МБ.- Көкшетау: КГУ, 2017.- 152 бет.</t>
  </si>
  <si>
    <t>3348+Зубайраева Г.Б "Философия пәні бойынша семинар сабақтарына арналған оқу -әдістемелік құралы. Кокшетау, КГУ,2015-62 бет 452 КБ</t>
  </si>
  <si>
    <t>3290+ Есмагулова Г.Ж. УМК по дисц "История и философия науки".Для всех спец магистратуры. Кокше-тау. КГУ, 2015-150 с1,59 МБ</t>
  </si>
  <si>
    <t>3291+ Есмагулова Г.Ж. УМК Программа дисц «Философия» для студентов (силлабус) составлена на основании типовых учебных программ цикла общеобразо-вательных дисц Кокшетау. КГУ,2015-196 с 2,03 МБ</t>
  </si>
  <si>
    <t>3195+Кокушева Н.Э. УМКД "Философия" Для студентов всех спец. .Кокшетау. КГУ, 2015- 222с 2,72МБ</t>
  </si>
  <si>
    <t>Финанс</t>
  </si>
  <si>
    <t>3899+Конуспаев, Р.К. Қаржы нарықтары және делдалдары : Оқу-әдістемелік кешен.- 476 КБ.- Кокшетау: КГУ им. Ш.Уалиханова, 2017.- 86 бет.</t>
  </si>
  <si>
    <t>3913 +Омаров, С.Х. Корпоративтік қаржы : Оқу-әдістемелік кешен .- 2, 49 МБ.- Кокшетау: КГУ им. Ш.Уалиханова, 2017.- 184бет.</t>
  </si>
  <si>
    <t>3915+Омаров, А.Ж. Ақша, несие, банктер - 728 КБ.- Кокшетау: КГУ им. Ш.Уалиханова, 2017.- 46 б.</t>
  </si>
  <si>
    <t>3916+Омаров, С.Х. Кәсіпорын қаржысы : Оқу-әдістемелік кешен.- 2, 73 МБ.- Кокшетау: КГУ им. Ш.Уалиханова, 2017.- 229 бет.</t>
  </si>
  <si>
    <t>3905+Джапарова, К.К. Финансовый учет в соответствии с МСФО : Учебно-методический комплекс.- 1, 32 МБ.- Кокшетау: КГУ им. Ш.Уалиханова, 2017.- 109 с.</t>
  </si>
  <si>
    <t>3906+Джапарова, К.К. Финансовый менеджмент : Учебно-методический комплекс 2, 27 МБ.- Кокшетау: КГУ им. Ш.Уалиханова, 2017.- 99 с.</t>
  </si>
  <si>
    <t>3893+Султанова, А.Б. Налоги и налогообложение : Учебно-методический комплекс .- 716 КБ.- Кокшетау: КГУ им. Ш.Уалиханова, 2017.- 151 с.</t>
  </si>
  <si>
    <t>3902+Сарсембаев, Ж.Ж. Банктік менеджмент : Оқу-әдістемелік кешен.- 756 КБ.- Кокшетау: КГУ им. Ш.Уалиханова, 2017.- 111бет.</t>
  </si>
  <si>
    <t>3911+Султанова, А.Б. Салық және салық салун: Оқу-әдістемелік кешен.- 880 КБ.- Кокшетау: КГУ им. Ш.Уалиханова, 2018.- 87 с.</t>
  </si>
  <si>
    <t>3897+Тюлегенова, А.Т. Жобаларды талдау : Оқу-әдістемелік кешен.- 1, 54 МБ.- Кокшетау: КГУ им. Ш.Уалиханова, 2018.- 164 с.</t>
  </si>
  <si>
    <t>3887+Искакова, С.М. Корпоративные финансы : Учебно-методический комплекс.-1, 50 МБ.- Кокшетау: КГУ 2018.- 50МБ.</t>
  </si>
  <si>
    <t>3889+Искаков С.М. Государственные и муници-пальные финансы : Учебно-методический комплекс.- 696 КБ.- Кокшетау: КГУ им. Ш.Уалиханова, 2018.- 696 КБ.</t>
  </si>
  <si>
    <t>3890+Искакова, С.М. Рынок ценных бумаг : Учебно-методический комплекс. 720 КБ.- Кокшетау: КГУ , 2018.- 720 КБ.</t>
  </si>
  <si>
    <t>3903+ Ргебаева, Р.М. Финансы зарубежных государств : Учебно-методический комплекс / Р.М. Ргебаева, А.Т. Тюлегенова.- 2, 54 МБ.- Кокшетау: КГУ им. Ш.Уалиханова, 2018-158 с</t>
  </si>
  <si>
    <t>3959+Ргебаева, Р.М. Финансовый контроль и аудит : Учебно-методический комплекс - 1, 07 МБ.- Кокшетау: КГУ им. Ш.Уалиханова, 2018.- 91 с.</t>
  </si>
  <si>
    <t>3960+Ргебаева, Р.М. Деньги, кредит, банки : Учебно-методический комплекс.- 1, 81 МБ.- Кокшетау: КГУ им. Ш.Уалиханова, 2018.- 105 с.</t>
  </si>
  <si>
    <t>3961+Ргебаева, Р.М. Оценка : Учебно-методический комплекс /.- 1, 59 МБ.- Кокшетау: КГУ им. Ш.Уалиханова, 2018.- 124 с.</t>
  </si>
  <si>
    <t>3962+Султанова, А.Б. Профессионально-ориен-тированный английский язык : Учебно-методический комплекс для студентов спец."Финансы", " Менеджмент".- 1, 45 МБ.- Кокшетау: КГУ им. Ш.Уалиханова, 2018.- 180 с.</t>
  </si>
  <si>
    <t>3894+Тюлегенова, А.Т. Анализ проектов : Учебно-методический комплекс.- 2, 04 МБ.- Кокшетау: КГУ им. Ш.Уалиханова, 2018.- 177 с.</t>
  </si>
  <si>
    <t>3895+Тюлегенова А.Т. Финансирование и кредитование инвестиции : Учебно-методический комплекс.- 1, 06 МБ.- Кокшетау: КГУ им. Ш.Уалиханова, 2018.- 128с.</t>
  </si>
  <si>
    <t>Финансовый университет при правительстве Российской Федерации/Карагандинский экономический университет Казпотребсоюза. Роль государства в развитии и модернизации банковского сектора в посткризисный период (российский и казахстанский опыт) : Монография / Карагандинский экономический университет Казпотребсоюза ; А.Г.Конакбаев, З.Д.Искакова, А.А.Курманалина, Ж.А.Гусманова, Ю.М.Сайфуллина, А.М.Рахметова. - Москва : Экономическая газета, 2012. - 272 с. Экземпляры: всего:3 - 2(1), 3(2)</t>
  </si>
  <si>
    <t>3536+Базылжанова А. Қаржылық талдау. Оқу-әдіс-темелік кешені. Баспасы. «Қаржы» мамандығына арналған. Көкшетау. КМУ 2016-114 б. 2,90 МБ (ОӘК)</t>
  </si>
  <si>
    <t>3451+ Маулитов С.Ж. Бельгибаева А.С Ұйымның ХҚЕС-қа сәйкес жасалған қаржы есептілігі Аграрлық-экономикалық институтінің студенттеріне арналған оқу құралы. Көкшетау. КГУ, 201693 б. 736 КБ</t>
  </si>
  <si>
    <t>3513+ Маулитов С.Ж. Оқу әдістемелік кешенде «Қаржылық есеп 2» «Есеп және аудит» мамандығына арналған. Көкшетау. КГУ, 2016-127 б. 12,8 МБ</t>
  </si>
  <si>
    <t>3514+ Маулитов С.Ж. Оқу әдістемелік кешенде «Қаржылық есеп 2» «Есеп және аудит» мамандығына арналған. Көкшетау. КГУ, 2016-103 б. 12,8 МБ</t>
  </si>
  <si>
    <t>3425+ Сарсембаев Ж.Ж., Ргебаева Р.М. «Ақша – несиелік реттеу» .Оқу-әдіс-темелік кешені. Көкшетау, КМУ 2016. -159 б.4,35 МБ (ОӘК)</t>
  </si>
  <si>
    <t>3450+ Ргебаева Р.М., Тюлегенова А.Т. «Биржа-лық іс». Оқу құралы . Қаржы» мамандығы студент-терге арналған «Биржалық іс» пәнінең Көкшетау. КМУ, 2016-109 б. 736 КБ</t>
  </si>
  <si>
    <t>3549+ Ргебаева Р.М., «Баға-лау». ОӘК «Қаржы» маман-дығы студенттерге арналған «Қаржы» мамандығы студенттерге арналған. Кокшетау. КГУ, 2016 -151 б. 3,25 МБ</t>
  </si>
  <si>
    <t>3590+Базылжанова А. Искакова С.М. Страхова-ние. Учебно-методическое пособие . для студентов экономических спец. Кокшетау: КГУ, 2016-109 с. 1,04 МБ</t>
  </si>
  <si>
    <t>3538+Искакова С.М. Базылжанова А. С. Госу-дарственные и муниципаль-ные финансы. УМКД для спец «Финансы» Кокшетау. КГУ, 2016. - 133 с.2,03 МБ.</t>
  </si>
  <si>
    <t>3408+ Ргебаева Р.М «Методические указания к практическим занятиям по дисциплине «Финансы» Кокшетау.: КГУ 2016 – 32стр.1,63 МБ</t>
  </si>
  <si>
    <t>3421+ Сарсембаев Ж.Ж. Банковское дело Учебно-методический комплекс. Кокшетау. КГУ, 2016- 100с 4,80 МБ</t>
  </si>
  <si>
    <t>3996+Сарсембаев, Ж.Ж. Банковское дело Учебно-методичесий комплекс: - 2, 87 МБ.- Көкшетау: КГУ им. Ш.Уалиханова, 2016.- 102 с.</t>
  </si>
  <si>
    <t>Фирманың маркетингтiк қызметi : Оқу құралы / К.Ә. Ахметова, М.Ж. Қаменова, Г.Н. Нақыпова. - Астана : Парасат әлемi, 2004. - 324 с Экземпляры: всего:155 - 2(2), 3(153) Аннотация: ВВ</t>
  </si>
  <si>
    <t>Формирование наукоемкой экономики и развитие институциональных реформ в Казахстане : сборник трудов / Под.ред.: Н.К.Нурлановой, К.С.Айнабек. - Алматы : Институт экономики МОН РК, 2015. - 636 с. Экземпляры: всего:1 - 2(1)</t>
  </si>
  <si>
    <t>Фотограмметрия: оқулық 5В071100-"Геодезия және картография", 5В070700- "Тау-кен ісі", 6М071100, 6Д071100 -"Геодезия, 6М074100, 6Д074100 - "Картография" мамандықтарының студенттері мен магистранттары, доктаранттары үшін арналған/ Ж. З. Толеубекова [и др.]; Қазақстан Республикасы білім және ғылым министрлігі, Қарағанды мемлекеттік техникалық университеті, Кафедра МДиГ. - 2014</t>
  </si>
  <si>
    <t>Х. Букетовой, С.Тинистановой, А.Садыкбековой</t>
  </si>
  <si>
    <t>«Профессиональный русский язык для юристов» учебное пособие;</t>
  </si>
  <si>
    <t>«Профессиональный русский язык для юристов»</t>
  </si>
  <si>
    <t>Х. Наубаева, К. Ахмадиева.</t>
  </si>
  <si>
    <t>«Психологиялық практикум»</t>
  </si>
  <si>
    <t>Х. Наубаевой, К Ахмедиевой</t>
  </si>
  <si>
    <t>«Психология тарихы» оқулық.</t>
  </si>
  <si>
    <t>Хабдулина М.К., Брынза Т.В.</t>
  </si>
  <si>
    <t>Хабдулина М.К., Митько О.А., Брынза Т.В.</t>
  </si>
  <si>
    <t>Бронзовый век Восточной Евразии</t>
  </si>
  <si>
    <t>2019 г. март</t>
  </si>
  <si>
    <t>Хабибулина Т.В. Деньги. Кредит. Банки: учебное пособие для бакалавриата по экономическим специальностям/ Т. В. Хабибулина, В. М. Суворина; М-во образования и науки РК, Карагандинский государственный технический университет, Кафедра "Экономика предприятия". - 2015</t>
  </si>
  <si>
    <t>Стандарттаудағы маркетинг</t>
  </si>
  <si>
    <t>Хайрмухамедов Н.И.</t>
  </si>
  <si>
    <t>Conctitutional Law of Kazakhstan</t>
  </si>
  <si>
    <t>Хайрмуханмедов Нурбек Исабаевич</t>
  </si>
  <si>
    <t>Human Rights Law</t>
  </si>
  <si>
    <t>Январь</t>
  </si>
  <si>
    <t>Fundamentals of anti-corruption culture</t>
  </si>
  <si>
    <t>Халдаров Н.Х.</t>
  </si>
  <si>
    <t>Мұнай химиясы және тауарлы мұнай өнімдерінің сипаттамасы мен сыныптамасы: 5В072100- Органикалық заттардың химиялық технологиясы маманд. студ. арналған оқу құралы</t>
  </si>
  <si>
    <t>Мұнай шикізатын термиялық өңдеу процесінің технологиясының теориялық негіздері: 5В072100- Органикалық заттардың химиялық технологиясы маманд. студ. арналған оқу құралы</t>
  </si>
  <si>
    <t>Мұнайды алғашқы өңдеу технологиялық процестерінің теориялық негіздері: 5В072100- "Органикалық заттардың химиялық технологиясы" маманд. студ. арналған оқу құралы /.</t>
  </si>
  <si>
    <t>Хаметов А., Батырханов А.Ғ. Анонс</t>
  </si>
  <si>
    <t>«AutoCAD автоматтандырылған жобалау жүйесі 2008»</t>
  </si>
  <si>
    <t>Хамзина Қ.М. Қазақ повестерінің композициялық құрылымы мен адам концепциясының бейнесі: монография/ Қ. М. Хамзина; Қазақстан Республикасы білім және ғылым министрлігі, Қарағанды мемлекеттік техникалық университеті, "Қазақ тілі және мәдениет" кафедрасы. - 2016</t>
  </si>
  <si>
    <t>Хамитова А.С. Анонс</t>
  </si>
  <si>
    <t>Техническая термодинамика</t>
  </si>
  <si>
    <t>Ш. Уәлиханов атындағы Көкшетау мемлекеттік университеті</t>
  </si>
  <si>
    <t>Хамитова Б.М. Қансейтова Э.Т.</t>
  </si>
  <si>
    <t>«Азық түлік өнімдерінің тауартануы» пәнінен зертханалық практикум (анг), 5В072700-Азық-түлік өнімдерінің технологиясы</t>
  </si>
  <si>
    <t>«Азық түлік өнімдерінің тауартануы» пәнінен дәрістер жинағы (анг), 5В072700-Азық-түлік өнімдерінің технологиясы</t>
  </si>
  <si>
    <t>Хан В.А.</t>
  </si>
  <si>
    <t>Контроль качества продукции и оценка соответствия требованиям НТД</t>
  </si>
  <si>
    <t>Ханжаров /Khanzharov N.S. Abdizhapparova B. Gabrilyants E.A. Konarbaeva Z.K.</t>
  </si>
  <si>
    <t>Processes, equipment and facilities for low-temperature food processing. Textbook 6М072800 – Технология перерабатывающих производств</t>
  </si>
  <si>
    <t>Ханжаров Н.С. Габрилянц Э.А. Абдижаппарова Б.Т.</t>
  </si>
  <si>
    <t>Оқулық «Low-temperature processing of agricultural raw materials», 6М072800-Өңдеу өндірісінің технологиясы</t>
  </si>
  <si>
    <t>Хасанұлы Б. Анонс</t>
  </si>
  <si>
    <t>Әлеуметтік лингвистика</t>
  </si>
  <si>
    <t>Хасен М.Ә. Кәсіби қазақ тілі: оқу құралы/ М. Ә. Хасен; Қазақстан Республикасы білім және ғылым министрлігі, Қарағанды мемлекеттік техникалық университеті, "Қазақ тілі және мәдениет" кафедрасы. - 2015</t>
  </si>
  <si>
    <t>Хасенов М.Х.</t>
  </si>
  <si>
    <t>Правовые основы ведения бизнеса в Казахстане</t>
  </si>
  <si>
    <t>Корпоративное право Республики Казахстан</t>
  </si>
  <si>
    <t>Хасенова К.К. Жунусова А.Ж. Каркинбаева Ш.И.</t>
  </si>
  <si>
    <t>Территориальное и общественное управление городом</t>
  </si>
  <si>
    <t>Хасенова Р.Т.</t>
  </si>
  <si>
    <t>Қазақ,орыс,итальян тілдеріңдегі турақты сөз тіркестер.</t>
  </si>
  <si>
    <t>Хасин В.Б.,Дакенов К.М.</t>
  </si>
  <si>
    <t>Формирование здорового образа жизни студентов, проходящих военную подготовку по программе офицера в запасе</t>
  </si>
  <si>
    <t>3205+Сейлханов Т.М. Жоғары молекулалық қосылыстар химиясы пәні бойынша Оқу-әдістемелік кешені . Химия" маманды-ғының студенттеріне арнал-ған. Көкшетау.: КГУ,2015-6 бет 1,04 МБ УМК</t>
  </si>
  <si>
    <t>3206+Сергазина С. М. УМК по дисциплине "Избранные главы аналитической химии" Кокшетау.: КГУ, 2015-50с 713 КБ</t>
  </si>
  <si>
    <t>3209+Сергазина С. М. УМК по дисциплине "Современные проблемы физической химии" Для магистрантов спец химия . Кокшетау.: КГУ, 2015-63с 829 КБ</t>
  </si>
  <si>
    <t>3176+Нурмуханбетова Н. КEDUCATIONAL-METHODICAL COMPLEX on the subject "Physical and colloidal chemistry" for students of specialty 5B011200 Chemistry Кокшетау. КГУ,2015-43с 184 МБ</t>
  </si>
  <si>
    <t>3177+Нурмуханбетова Н. EDUCATIONAL-METHODICAL COMPLEX on the subject "Organic chemistry" for students of specialty 5B011200 – Chemistry. Кокшетау. КГУ,2015-140с 11,3МБ</t>
  </si>
  <si>
    <t>3178+Нурмуханбетова Н. EDUCATIONAL-METHODICAL COMPLEX on the subject "Methods of teaching chemistry in secondary school" for students of specialty 6M060600 - Chemistry Кокшетау. КГУ,2015-64с 5,62 МБ</t>
  </si>
  <si>
    <t>3173+Сейлханов Т.М К.И. TRAINING COMPLEX BY DISCIPLINE "Macromolecular Chemistry" for undergraduates specialty "Chemistry" Кокшетау. КГУ,2015-40с 556 КБ</t>
  </si>
  <si>
    <t>3174+Сейлханов Т.М TRAINING COMPLEX BY DISCIPLINE "Organic Chemistry"for undergraduates specialty 6M060600 - "Chemistry" Кокшетау. КГУ,2015-13с 366 КБ</t>
  </si>
  <si>
    <t>3175+Сейлханов Т.М TRAINING COMPLEX BY DISCIPLINE "Chemistry of Macromolecular Compounds"for students majoring specialty - "Chemistry" Кокшетау. КГУ,2015-45с 626 КБ</t>
  </si>
  <si>
    <t>3313+Тлеуова З.Ш. Кайранасова Г.З Химия. Оқу-әдістемелік кешені. - Көкшетау. 2016. - 193бет. 5,33 МБ</t>
  </si>
  <si>
    <t>3459+Нурмуханбетова Н. Н Каирнасова Г.З., Макажанова С.М. Физколлоидная химия УМК Кокшетау: 2016 - 286 с. 3,95 МБ</t>
  </si>
  <si>
    <t>3447+Сергазина С. М. Экологическая химия. Учебно-методическое пособие. Кокшетау: КГУ им. Ш. Уалиханова, 2017. - 151 с. 199 МБ</t>
  </si>
  <si>
    <t>3832+Касенова, Н.Б. Kassenova N.B. EDUCATIONAL - METHODICAL COMPLEX : on the subjec "Biological chemistry" lor students of specialty 5B011300 - "Biology". ЭУМК - 604 КБ.- Кокшетау: КГУ, 2016.- 604 КБ.</t>
  </si>
  <si>
    <t>3834+Ногоев, Ю.Я. Шулембаева К.М. PROFESSIONALLY ORIENTED FOREIGN LANGUAGE : CHEMISTRY ЭУМК - 520 КБ.- Кокшетау: КГУ, 2016.- 520 КБ. Режим доступа: Книги\3834\Ногоев.exe</t>
  </si>
  <si>
    <t>3833+Тлеуова, З.Ш. EDUCATIONAL METHODICAL COMPLEX : on the subject "Inorganic chemistry" for student of speciality - Chemistry. ЭУМК 7, 18 МБ.- Кокшетау: КГУ, 2016.- 7, 18 МБ.</t>
  </si>
  <si>
    <t>Тлеуова З.Ш. "Бейорганика- лық химия" пәні бойынша электрондық оқулық. : 105 каб диск / З.Ш. Тлеуова.- 3, 85 МБ.- Кокшетау: КГУ, 2017.- 3, 85 МБ.</t>
  </si>
  <si>
    <t>3831+ Сергазина, С.М. Методические указания дисциплина :" Избранные главы аналитические химии" : Специальность: Химия.- 344 КБ.- Кокшетау: КГУ, 2017.- 31 с.</t>
  </si>
  <si>
    <t>3836+Сергазина, С.К. Электронный учебно- мето-дический комплекс по дисц " Биологическая химия: Для студентов Спец " Биотехнология" .- 1, 17 МБ.- Кокшетау: КГУ, 2018.- 1, 17 МБ.</t>
  </si>
  <si>
    <t>3846+Пономаренко, О.В. Электрон-ный учебно-методический комплекс по дисц "Фармацевтическая химия: Для студентов специальности: "Химия".- 2, 75 МБ.- Кокшетау: КГУ, 2018.- 2, 75 МБ.</t>
  </si>
  <si>
    <t>3841+Тлеуова, З.Ш. Электронный учебно- методический комплекс по дисциплине "Теоретическое основы органической химии" : Для студентов специальности " Химии".- 1, 21 МБ.- Кокшетау: КГУ, 2018.- 1, 21 МБ.</t>
  </si>
  <si>
    <t>Ху Вен Цен Ботаева С.Б.</t>
  </si>
  <si>
    <t>«Компьютер жүйелерінің саулеті» пәнінен зертханалық сабақтарға арналған ӘН (анг), 5В070300-Ақпараттық жүйелер</t>
  </si>
  <si>
    <t>Хуанбай Е. "Физика" пәні бойынша зертханалық жұмыстарды орындауға арналған әдістемелік нұсқаулар: 5В070900-"Металлургия" мамандығының студенттеріне арналған/ Е. Хуанбай; Қазақстан Республикасы білім және ғылым министрлігі, Қарағанды мемлекеттік техникалық университеті, "Физика" кафедрасы. - 2015</t>
  </si>
  <si>
    <t>Хуанбай Е. "Физика" пәні бойынша зертханалық жұмыстарды орындауға арналған: әдістемелік нұсқаулар 5B070400 - "Есептеу техникасы және бағдаламалық қамтамасыз ету" мамандығының студенттеріне арналған/ Е. Хуанбай; Қазақстан Республикасы білім және ғылым министрлігі, Қарағанды мемлекеттік техникалық университеті, "Физика" кафедрасы. - 2015</t>
  </si>
  <si>
    <t>Хуанбай Е. "Физика" пәні бойынша зертханалық жұмыстарды орындауға арналған: әдістемелік нұсқаулар 5B071200 - "Машина жасау" мамандығының студенттеріне арналған/ Е. Хуанбай, Қ. Б. Копбалина; Қазақстан Республикасы білім және ғылым министрлігі, Қарағанды мемлекеттік техникалық университеті, "Физика" кафедрасы. - 2015</t>
  </si>
  <si>
    <t>Хуанбай Е. "Физика" пәні бойынша зертханалық жұмыстарды орындауға арналған: әдістемелік нұсқаулар 5B090100-"Көлікті пайдалану және жүк қозғалысы мен тасымалдауды ұйымдастыру" мамандығының студенттеріне арналған/ Е. Хуанбай, Копбалина Қ.Б.; Қазақстан Республикасы білім және ғылым министрлігі, Қарағанды мемлекеттік техникалық университеті, "Физика" кафедрасы. - 2015</t>
  </si>
  <si>
    <t>Хусаинова Г. А. Анонс</t>
  </si>
  <si>
    <t>Применение музыкально-образовательных технологий будущим учителем музыки</t>
  </si>
  <si>
    <t>Хусанов А.Е. Сабырханов Д.С. Калдыбаева Б.М. Тулекбаева А.К. Кенжеханова М.</t>
  </si>
  <si>
    <t>Оқу құралы «Көлемдік аппараттарды есептеу мен конструкциялау» (анг), 5В072400/6М072400-Технологиялық машиналар мен жабдықтар, 5В072100/6М072100-ОЗХТ, 5В072000/6М072000-БЗХТ</t>
  </si>
  <si>
    <t>ХХІ ғасыр жастарының көзқарасындағы Ұлы Отан соғысы: IV республикалық студенттік ғылыми-практикалық конференцияның енбектері (6 мамыр 2014 жыл)/ Қазақстан Республикасы білім және ғылым министрлігі, Қарағанды мемлекеттік техникалық университеті. "Қазақстан тарихы" кафедрасы, НИИ патриотического воспитания; ред. А. М. Ғазалиев. -Қарағанды: ҚарМТУ. -2014 1- бөлем. - 2014</t>
  </si>
  <si>
    <t>ХХІ ғасыр жастарының көзқарасындағы Ұлы Отан соғысы: IV республикалық студенттік ғылыми-практикалық конференцияның енбектері (6 мамыр 2014 жыл)/ Қазақстан Республикасы білім және ғылым министрлігі, Қарағанды мемлекеттік техникалық университеті. "Қазақстан тарихы" кафедрасы, НИИ патриотического воспитания; ред. А. М. Ғазалиев. -Қарағанды: ҚарМТУ. -2014 2- бөлем: предназначен для студентов и магистрантов вузов. - 2014</t>
  </si>
  <si>
    <t>Хымбек Д.</t>
  </si>
  <si>
    <t>Ықтималдықтар теориясы мен математикалық статистика элементтерін мектепте оқыту әдістемесі : 5В010900- Математика маманд. студ., 6М010900 - Математика маманд. магистр.үшін оқу құралы</t>
  </si>
  <si>
    <t>Цвирко Ю.А.</t>
  </si>
  <si>
    <t>Рисунок (курс для начинающих)</t>
  </si>
  <si>
    <t>Курс для начинающих по рисунку</t>
  </si>
  <si>
    <t>Чекаева Р.У., Ревтова В.В., Темирова А.С.</t>
  </si>
  <si>
    <t>Альбом архитектурного орнамента и деталей</t>
  </si>
  <si>
    <t>Чекаева Р.У., Садыкова С.Ш., Семенюк О.Н., Хван Е.Н., Ревтова В.В.и другие</t>
  </si>
  <si>
    <t>Каталог: Памятники архитектуры северного Казахстана (Кокшетау)</t>
  </si>
  <si>
    <t>Чекаева Р.У., Семенюк О.Н., Хван Е.Н., Ревтова В.В.</t>
  </si>
  <si>
    <t>Памятники кирпичной архитектуры городов северного Казахстана. Петропавловск, Костанай. Книга 2</t>
  </si>
  <si>
    <t>Современная архитектура городов северного Казахстана</t>
  </si>
  <si>
    <t>Человек и окружающая среда.</t>
  </si>
  <si>
    <t>3337+ Фахруденова, И.Б. Тазитдинова Р.М. Процессы опустынивания и восстановления, меры борьбы с опустыниванием УМК . Для магистрантов специальности - "Экология".. Кокшетау. КГУ, 2015. - 76 с.. 1,03 МБ</t>
  </si>
  <si>
    <t>Человек и окружаю-щая среда.</t>
  </si>
  <si>
    <t>3302+ Фахруденова, И.Б. Тазитдинова Р.М. Окружающая среда и сохранение биоразнообразия УМК предназначен для магистрантов специальности - "Экология". Кокшетау, 2015. – 185 с .2,09 МБ</t>
  </si>
  <si>
    <t>3335+ Фахруденова, И.Б. Тазтдинова Р.М. Концепция устойчивого развития УМК . Для магистрантов спец - "География. Кокшетау, 2015. - 147 с.. 2,17 МБ</t>
  </si>
  <si>
    <t>3336+ Фахруденова, И.Б. Тазитдинова Р.М. Интегри-рованное управление вод-ными ресурсами в ЦА и устойчивое развитие РК УМК . Для магистрантов специальности - "Экология".. Кокшетау. КГУ, 2015. - 75 с.. 1,04 МБ</t>
  </si>
  <si>
    <t>Человек и окружающая среда. Охрана природы</t>
  </si>
  <si>
    <t>3563+Одинцова О.Ю. Осипенко Л.В. Одинцов В.Д. Особо охраняемые природные территории.УМК Спец: «Лесные ресурсы и лесоводство» Кокшетау: КГУ, 2016. – 73с. 13,7 МБ</t>
  </si>
  <si>
    <t>Чердабаев А.А., Шашпан Ж.А.</t>
  </si>
  <si>
    <t>«Основы синтеза наноматериалов»: 1 том – Молекулярные сплавы и серные композиции; 2 том – Нанокомплексы и двойная текстура макромолекул; 3 том – Закаливание силикатов; 4 том – Управление процессами закаливания; 5 том – Твердые растворы «Закаливания» (рус., каз., анг.яз)</t>
  </si>
  <si>
    <t>Март Апрель Май</t>
  </si>
  <si>
    <t>Черныш Н.А., Сабырбаева Л.А.</t>
  </si>
  <si>
    <t>Солтүстік Қазақстан қалаларының құрылу тарихының негіздері</t>
  </si>
  <si>
    <t>Черныш Н.А., Сабырбаева Л.А., Ролланқызы З., Саурбаева А.М.</t>
  </si>
  <si>
    <t>Методические указания по дисциплине «Основы градостроительства</t>
  </si>
  <si>
    <t>Чигамбаева Д.К.</t>
  </si>
  <si>
    <t>Введениев теорию интерполяции функциональных пространств</t>
  </si>
  <si>
    <t>Чудиновских В.Р., Абдикадыр Ж.Н., Султанова Ж.Д., Тлешева Н.С., Алтаева А.У., Каипова А.Ш.</t>
  </si>
  <si>
    <t>Тестовые задания по информатике</t>
  </si>
  <si>
    <t>Ш. Кыяхметовой, А. Оразбаевой</t>
  </si>
  <si>
    <t>« Ілияс Жансүгіров шығармаларын жаңаша оқыту» оқу-әдістемелік құрал;</t>
  </si>
  <si>
    <t>Ш.Абикенова Г. Таугынбаева</t>
  </si>
  <si>
    <t>Меншіксіз интеграл</t>
  </si>
  <si>
    <t>Қыркүйек</t>
  </si>
  <si>
    <t>Ш.Ж.Суранкулов</t>
  </si>
  <si>
    <t>УМКД «Инженерное благоустройство и транспорт» для студентов специальности 5В042000 - Архитектура</t>
  </si>
  <si>
    <t>5В042000 - Сәулет мамандығы студенттеріне арналған «Инженерлік жайғастыру және көлік» пәні бойынша ОӘК</t>
  </si>
  <si>
    <t>УМКД «Архитектура - 1» для студентов специальности 5В042000 - Архитектура</t>
  </si>
  <si>
    <t>5В042000 - Сәулет мамандығы студенттеріне арналған «Сәулет - 1» пәні бойынша ОӘК</t>
  </si>
  <si>
    <t>УМКД «Архитектура - 2» для студентов специальности 5В042000 - Архитектура</t>
  </si>
  <si>
    <t>5В042000 - Сәулет мамандығы студенттеріне арналған «Сәулет - 2» пәні бойынша ОӘК</t>
  </si>
  <si>
    <t>УМКД «Архитектурное проектирование – ХІ» для студентов специальности 5В042000 - Архитектура</t>
  </si>
  <si>
    <t>5В042000 - Сәулет мамандығы студенттеріне арналған «Сәулеттік жобалау - ХІ» пәні бойынша ОӘК</t>
  </si>
  <si>
    <t>Методические указания к исследовательской практике для магистрантов специальности 6М042000-Архитектура</t>
  </si>
  <si>
    <t>Ш.С. Жаукумова, М.Х. Кылышпаева</t>
  </si>
  <si>
    <t>Ағылшын тіліндегі сөз таптарының түрлену ерекшеліктері</t>
  </si>
  <si>
    <t>200 б.</t>
  </si>
  <si>
    <t>Шабалина М.В Кожабекова А.Ж. Сатыбалдиева Г.Т.</t>
  </si>
  <si>
    <t>Декоративная дендрология</t>
  </si>
  <si>
    <t>Шабдарбаева Г.С.</t>
  </si>
  <si>
    <t>Природно-очаговые и антропозоонозные инвазии</t>
  </si>
  <si>
    <t>Шабденова Қ.Ж. Жоғары оқу орындарының студенттеріне кәсіби қазақ тілін кредиттік технология арқылы үйрету: монография жоғары оқу орындарының студенттеріне арналған/ Қ. Ж. Шабденова; Қазақстан Республикасы білім және ғылым министрлігі, Қарағанды мемлекеттік техникалық университеті, Кафедра КЯиК. - 2014</t>
  </si>
  <si>
    <t>Шабденова Қ.Ж. Кәсіби қазақ тілі (Ақпараттық технологиялар факультетінде оқитын студенттерге арналған): оқу құралы техникалық жоғары оқу орындарының студенттеріне арналған/ Қ. Ж. Шабденова, Л. М. Кулейменова; Қазақстан Республикасы білім және ғылым министрлігі, Қарағанды мемлекеттік техникалық университеті, Кафедра КЯиК. - 2014</t>
  </si>
  <si>
    <t>Шайкежан А. Методические указания к практическим занятиям по дисциплине "Химия строительных материалов": для студентов, магистрантов и докторантов/ А. Шайкежан, А. М. Садирбаева, М. А. Хан; М-во образования и науки РК, Карагандинский государственный технический университет, Кафедра "Строительные материалы и технология". - 2016</t>
  </si>
  <si>
    <t>Шаймардан М.</t>
  </si>
  <si>
    <t>"Мұнай өнімдерін талдау"</t>
  </si>
  <si>
    <t>Февраль, 2019 г.</t>
  </si>
  <si>
    <t>Шаймарданова А.Е.</t>
  </si>
  <si>
    <t>Практикум по почвоведению</t>
  </si>
  <si>
    <t>Шаймарданова А.Е., Айткожина С.К.</t>
  </si>
  <si>
    <t>Геология негіздері практикумы</t>
  </si>
  <si>
    <t>Шаймарданова Татьяна Сакеновна</t>
  </si>
  <si>
    <t>Учебное пособие по курсу «Хороведение»</t>
  </si>
  <si>
    <t>5В010600-Музыкального обоазования</t>
  </si>
  <si>
    <t>Шаймерденова Л.Е.</t>
  </si>
  <si>
    <t>«Алгоритмдеу және бағдарламалау негіздері» 5В070400 - Есептеу техникасы және бағдарламалық қамтамасыз ету</t>
  </si>
  <si>
    <t>«Инструментальные средства разработки программ» 5В070400 - Вычислительная техника и программное обеспечение</t>
  </si>
  <si>
    <t>Оқу-әдістемелік құралы «Логикалық бағдарламалау», 5В070400-Есептеу техникасы және бағдарламалық қамтамасыз ету</t>
  </si>
  <si>
    <t>Шаймердинова Н.Г.</t>
  </si>
  <si>
    <t>Язык письменных памятников</t>
  </si>
  <si>
    <t>Электр. оқу құралы</t>
  </si>
  <si>
    <t>Шаймердинова Н.Г., Каиржанов А.К., Ярыгин С.А., Молдабай Т.</t>
  </si>
  <si>
    <t>Происхождение и функционирование рунической письменности</t>
  </si>
  <si>
    <t>Оқу құралы (ағылшын тілінде)</t>
  </si>
  <si>
    <t>Шаимова А.Н. Тукибаева К.Б.</t>
  </si>
  <si>
    <t>Технология и организация туроператорской и турагентской деятельности</t>
  </si>
  <si>
    <t>Шайханова Айгуль Кайрулаевна</t>
  </si>
  <si>
    <t>Декан факультета информационно-коммуникационных технологий</t>
  </si>
  <si>
    <t>Шайханова Г.С.</t>
  </si>
  <si>
    <t>Шаихова Б.К., Даутова З.С.</t>
  </si>
  <si>
    <t>Неорганическая и органическая химия</t>
  </si>
  <si>
    <t>5В060700-Биология 5В0113200-Биология 5В0728800-ТПП 5В0731000-Материаловедение и ТНМ</t>
  </si>
  <si>
    <t>Шайхова Гаухар Нурлыбековна</t>
  </si>
  <si>
    <t>Теория солитонов (на английском языке)</t>
  </si>
  <si>
    <t>Шайхызада Ж. Г., Сугралина Л.М.</t>
  </si>
  <si>
    <t>Основы научно-технического перевода</t>
  </si>
  <si>
    <t>Шайхызада Ж.Г., Купеева Ж.С., Игембекова А.Ж., Аязбаева С.С.</t>
  </si>
  <si>
    <t>География мамандығының студенттеріне арналған ағылшын тілі</t>
  </si>
  <si>
    <t>Шакенова В.Б.</t>
  </si>
  <si>
    <t>English for country studies</t>
  </si>
  <si>
    <t>Шакирова Г.А. Аудит: оқу құралы студенттерге арналған/ Г. А. Шакирова, Г. К. Рауандина; Қазақстан Республикасы білім және ғылым министрлігі, Қарағанды мемлекеттік техникалық университеті, "Кәсіпорын экономикасы" кафедрасы. - 2016</t>
  </si>
  <si>
    <t>Шакуова Р.А.</t>
  </si>
  <si>
    <t>Балалар басылымдары</t>
  </si>
  <si>
    <t>Шалболова У.Ж.</t>
  </si>
  <si>
    <t>Экономика недропользования</t>
  </si>
  <si>
    <t>Шалболова У.Ж., Тлесова Э.Б.</t>
  </si>
  <si>
    <t>Инвестиционная деятельность предприятия</t>
  </si>
  <si>
    <t>Шалболова Урпаш Жаниязовна, Егембердиева Сауле Мейрбековна</t>
  </si>
  <si>
    <t>Қала экономикасы</t>
  </si>
  <si>
    <t>Шалбулова Эльмира Жаксылыковна</t>
  </si>
  <si>
    <t>Ауыл шаруашылығы экономикасы</t>
  </si>
  <si>
    <t>Шалгимбаева К.Б.</t>
  </si>
  <si>
    <t>Организация таможенного дела</t>
  </si>
  <si>
    <t>Шалғымбаева К.Б, Нурмаханова Ж.</t>
  </si>
  <si>
    <t>Кеден саласыидагы крими і іал и с і и ка</t>
  </si>
  <si>
    <t>Шалгынбаева К.К., Жиентаева Б.Ж.</t>
  </si>
  <si>
    <t>Шалғынбаева Қ.Қ.,</t>
  </si>
  <si>
    <t>Өзін-өзі танудың теориясы және практикасы</t>
  </si>
  <si>
    <t>Шалғынбаева Қ.Қ., Ботабаева Ә.Е., Муталиева А.Ш.</t>
  </si>
  <si>
    <t>Шалғынбаева Қ.Қ., Шолпанқұлова Г.К, Калумбаева Ш.Ж.</t>
  </si>
  <si>
    <t>Әлеуметтік педагогика (орыс және қазақ тілінде).</t>
  </si>
  <si>
    <t>Древняя Анатолия (в археологических и письменных памятниках)</t>
  </si>
  <si>
    <t>Январь 2019ж.</t>
  </si>
  <si>
    <t>Шалдарбекова М.Б.</t>
  </si>
  <si>
    <t>«Сыбайлас жемқорлыққа қарсы мәдениет негіздері» пәнінен дәрістер жинағы, барлық мамандықтарға арналған</t>
  </si>
  <si>
    <t>Шамбулова Г.Д.</t>
  </si>
  <si>
    <t>Оқу құралы «Қоғамдық тамақтану орындарын жобалау», 5В072700-Азық-түлік өнімдерінің технологиясы</t>
  </si>
  <si>
    <t>Азық-түлік өнімдерінің реологиясы: 5В072700 - "Азық-түлік өнімдерінің технологиясы" маман. студенттеріне арналған оқу құралы.</t>
  </si>
  <si>
    <t>Шарипбаев А.А.</t>
  </si>
  <si>
    <t>Шешім қабылдау теориясы</t>
  </si>
  <si>
    <t>Шарипбаев А.А. Ниязова Р.С.</t>
  </si>
  <si>
    <t>Криптологиялық жүйелер</t>
  </si>
  <si>
    <t>Шарипбаев А.А., Ниязова Р.С.</t>
  </si>
  <si>
    <t>Ақпараттық қауіпсіздікті басқару жүйелері</t>
  </si>
  <si>
    <t>Шарипов Н.Х. Охрана труда: Учебное пособие для всех специальностей/ Н. Х. Шарипов, Е. В. Комлева, М. О. Байтуганова; М-во образования и науки РК, Карагандинский государственный технический университет, Кафедра "Рудничная аэрология и охрана труда". - 2015</t>
  </si>
  <si>
    <t>Шарипханова А.С. Шаимова Б.М.</t>
  </si>
  <si>
    <t>Биологияны оқытудың әдістемелік нұсқауы</t>
  </si>
  <si>
    <t>Шарифов Д.М., Садыкова С.Б.</t>
  </si>
  <si>
    <t>Методы технической диагностики и неразрушающего контроля</t>
  </si>
  <si>
    <t>«Прикладная теплофизика»</t>
  </si>
  <si>
    <t>Шатманов Ж.Ж.</t>
  </si>
  <si>
    <t>Оформление дипломных работ</t>
  </si>
  <si>
    <t>МКМ 5В070500</t>
  </si>
  <si>
    <t>Шаханова Галина Азнабаевна, Амангалиева Рауан Женисовна</t>
  </si>
  <si>
    <t>Методическое пособие по проведению практических занятий по дисциплине «Основы термодинамики и статистической физики»</t>
  </si>
  <si>
    <t>Шаханова Р.А., Балтабаева Ж.Қ., Қабатай Б.Т. Анонс</t>
  </si>
  <si>
    <t>Жоғары мектепте қазақ тілі мен қазақ әдебиетін оқытудың жаңа технологиялары</t>
  </si>
  <si>
    <t>Қазақ тілін/әдебиетін оқытудың әдіснамалық негіздері</t>
  </si>
  <si>
    <t>Шахин Айгуль Акинжановна</t>
  </si>
  <si>
    <t>Грамматика общения в деловой сфере</t>
  </si>
  <si>
    <t>Шахметова Г.Б., Сагадиева А.К.</t>
  </si>
  <si>
    <t>Тілдер мен автоматтар теориясы</t>
  </si>
  <si>
    <t>Шахмов Ж.А.</t>
  </si>
  <si>
    <t>«Frost susceptibility of soil grounds in condition of Kazakhstan»</t>
  </si>
  <si>
    <t>«Frost depth and frost heaving influence in construction» (на английском языке)</t>
  </si>
  <si>
    <t>Шахмов Ж.А. Аввад Т. Танырбергенова Г.К.</t>
  </si>
  <si>
    <t>Laboratory testing of soil</t>
  </si>
  <si>
    <t>Октябрь, 2019 год</t>
  </si>
  <si>
    <t>Шахмов Жанболат Ануарбекович Цыгулев Денис Владимирович</t>
  </si>
  <si>
    <t>Основание и фундаменты (Геотехника II)</t>
  </si>
  <si>
    <t>Шаянбаев П., Кошубаева Ж.С., Байканова М.Н.</t>
  </si>
  <si>
    <t>Курс лекции основы технологии и переработки продукции растениеводства</t>
  </si>
  <si>
    <t>Шаянбаев П.Ш. Ержанова Т.Е.</t>
  </si>
  <si>
    <t>«Көп сұрыпты қысқа жүйелі желдеткіш-електі қолданып бидайдан ұн тарту тәсілі лекция кешені»</t>
  </si>
  <si>
    <t>Шаяхмет Ж.</t>
  </si>
  <si>
    <t>«Лесные,земельные ресурсы и плодоовощеводство »</t>
  </si>
  <si>
    <t>Тарихи-географиялық зерттеулердің тұжырымдамалық негіздері</t>
  </si>
  <si>
    <t>Шевко В.М. Каратаева Г.Е. Даулетбаева Д.А.</t>
  </si>
  <si>
    <t>«Металлургия свинца, цинка, вольфрама и молибдена», 5В070900 - Металлургия</t>
  </si>
  <si>
    <t>Шевко В.М. Каратаева Г.Е:</t>
  </si>
  <si>
    <t>Учебное пособие «Обжиг руд и концентратов», 5В070900-Металлургия</t>
  </si>
  <si>
    <t>Шекербек А.А Ахметова А.Ж.</t>
  </si>
  <si>
    <t>Бейнелерді сандық өңдеу</t>
  </si>
  <si>
    <t>Шекербек А.Ә. Абжанова А.Е.</t>
  </si>
  <si>
    <t>Объектілі бағытталған программалау Java</t>
  </si>
  <si>
    <t>Методическое указание для лаборотнорного практикума</t>
  </si>
  <si>
    <t>Шерембаева Р.Т. Гравитациялық байыту әдістері пені бойынша зертханалық жұмыстарды орындауға арналған: әдістемелік нұсқаулар B073700-"Пайдалы қазбаларды байыту" мамандығының студенттеріне арналған/ Р. Т. Шерембаева, Н. К. Омарова; Қазақстан Республикасы білім және ғылым министрлігі, Қарағанды мемлекеттік техникалық университеті, "Өндірістік экология және химия" кафедрасы. - 2016</t>
  </si>
  <si>
    <t>Шерембаева Р.Т. Методические указания к лабораторным работам по дисциплине "Процессы рудоподготовки и оборудование". Модуль ORMM 21 - Основы рудоподготовки, металлургии и минералогии: методические указания для студентов специальности 5В073700 Обогащение полезных ископаемых/ Р. Т. Шерембаева, Н. К. Омарова; М-во образования и науки РК, Карагандинский государственный технический университет, Кафедра "Промышленная экология и химия". - 2015</t>
  </si>
  <si>
    <t>Шерембаева Р.Т. Применение серо- и фосфорсодержащих реагентов при флотации сульфидных медных руд: монография/ Р. Т. Шерембаева; М-во образования и науки РК, Карагандинский государственный технический университет, Кафедра "Промышленная экология и химия". - 2015</t>
  </si>
  <si>
    <t>Шеримкулова Г.Д.</t>
  </si>
  <si>
    <t>«Проблемные вопросы судебных стадий уголовного процесса» 6М030100 – Юриспруденция Учебное пособие</t>
  </si>
  <si>
    <t>Шеримкулова Г.Д. Ким Э.П. Мирзакулова Б.А.</t>
  </si>
  <si>
    <t>Оқу құралы «ҚР қылмыстық-процесстік құқығы», 6М030100-Құқықтану</t>
  </si>
  <si>
    <t>Шеров К.Т. Ғылыми зерттеулер мен инновациялық қызметті жоспарлау және ұйымдастыру: оқу құралы студенттер, магистранттар, докторанттарға арналған/ К. Т. Шеров, Т. М. Бузауова, М. М. Мусаев; Қазақстан Республикасы білім және ғылым министрлігі, Қарағанды мемлекеттік техникалық университеті, "Технологиялық жабдықтар, машинажасау және стандарттау" кафедрасы. - 2015</t>
  </si>
  <si>
    <t>Шеров К.Т. Металлорежущие станки практикум: учебное пособие для студентов специальности 5В071200 - "Машиностроение"/ К. Т. Шеров, Д. С. Жунуспеков, А. К. Ракишев; М-во образования и науки РК, Карагандинский государственный технический университет, Кафедра "Технологическое оборудование, машиностроение и стандартизация". - 2015</t>
  </si>
  <si>
    <t>Шеров К.Т. Прогрессивные методы обработки: учебник предназначен для магистрантов, докторантов специальностей 6М071200 "Машиностроение", 6D071200 "Машиностроение"/ К. Т. Шеров, М. Р. Сихимбаев, О. П. Муравьев; М-во образования и науки РК, Карагандинский государственный технический университет, Кафедра "Технологическое оборудование, машиностроение и стандартизация". - 2015</t>
  </si>
  <si>
    <t>Шертаев Б.Т., Алдияров Ж.А.</t>
  </si>
  <si>
    <t>«Современные системы жизнеобеспечения объектов строительства и населенных мест» 6М072900-«Строительство»</t>
  </si>
  <si>
    <t>Шерьязданова Х.Т. Бапаева М.К. Анонс</t>
  </si>
  <si>
    <t>Даму психологиясы</t>
  </si>
  <si>
    <t>Нейрондық торлардың теориясы мен қолдануы</t>
  </si>
  <si>
    <t>Компьютерная логика</t>
  </si>
  <si>
    <t>Шәріпбай А.Ә., Ниязова Р.С.</t>
  </si>
  <si>
    <t>Информатиканың математикалық негіздері</t>
  </si>
  <si>
    <t>Шилібаев Б. А. Анонс</t>
  </si>
  <si>
    <t>Дене жаттығуларының биомеханикасы</t>
  </si>
  <si>
    <t>Жамбыл Гуманитарлық тезникалық университеті</t>
  </si>
  <si>
    <t>Шиналиева А.Ж.</t>
  </si>
  <si>
    <t>«Микробиология» 5В072700- Азық-түлік өнімдерінің технологиясы англ</t>
  </si>
  <si>
    <t>Шингисбаева Ж.А.</t>
  </si>
  <si>
    <t>6М060800-Экология «Оценка воздействия на окружающую среду» англ</t>
  </si>
  <si>
    <t>Шингисбаева Ж.А. /Shingisbaeva Zh.A.</t>
  </si>
  <si>
    <t>Ecology affecting "Estimation environment"</t>
  </si>
  <si>
    <t>Шингисбаева Ж.А. Жорабаева Н.К. Исаева Р.А. Дайрабаева А.Ж. Ашитова Н.Ж.</t>
  </si>
  <si>
    <t>Оқулық «Табиғатты пайдалану экономикасы», 5В060800-Экология</t>
  </si>
  <si>
    <t>Шингисов А.У. Балабекова А.С.</t>
  </si>
  <si>
    <t>Учебник «Низкотемпературная техника и технология», 5В072700-Азық-түлік өнімдерінің технологиясы</t>
  </si>
  <si>
    <t>русс. яз</t>
  </si>
  <si>
    <t>Ширяева О.И.</t>
  </si>
  <si>
    <t>Шойбеков Б.Ж.</t>
  </si>
  <si>
    <t>«Көліктегі интеллектуальді жүйелер мен телематика» пәнінен 6М071300- Көлік, көлік техникасы мен технологиясы</t>
  </si>
  <si>
    <t>Оқу құралы «Көлік тематикасы негіздері», 5В090100- Көлікті пайдалану және жүк қозғалысы мен тасымалдауды ұйымдастыру, 5В071300-Көлік, көлік техникасы және технологиясы</t>
  </si>
  <si>
    <t>Шоқабаева Салтанат Сағатқызы</t>
  </si>
  <si>
    <t>Қазіргі қазақ тіліндегі өнімсіз жұрнақтардың сөзжасамдық қызметі</t>
  </si>
  <si>
    <t>Шоқан Роза</t>
  </si>
  <si>
    <t>Тұрғын үй нарығы</t>
  </si>
  <si>
    <t>Шолпанбаева К.Ж., Апышева А.А., Немеренева К.Т.</t>
  </si>
  <si>
    <t>Шолпанқұлов Берик Шолпанкулович, Рахат Кельдибаевич Тоқбаев, Серик Биханович Мақыш, Батима Кусаиновна Бейсенова, Аида Орынтаевна Жағыпарова, Ерлан Куанышевич Тюлюпов</t>
  </si>
  <si>
    <t>Қазақстаннның мемлекеттік қазынашылығы</t>
  </si>
  <si>
    <t>Шоманбаева М.</t>
  </si>
  <si>
    <t>ООП Дельфи 5В060200 – Информатика Оқу құралы</t>
  </si>
  <si>
    <t>Шоманбаева М.Т.</t>
  </si>
  <si>
    <t>Учебник «Modern information systems» (анг), 6М011100-Информатика</t>
  </si>
  <si>
    <t>Шоманбаева/ Shomanbayeva M.T.</t>
  </si>
  <si>
    <t>Lectures on discipline "The Methods of Solving the Olympiad Tasks" : for students of the speciality 5B011100 - "Computer science"</t>
  </si>
  <si>
    <t>Шораев Б.А.</t>
  </si>
  <si>
    <t>«Қаржы бақылау және аудит» пәнінен 5В050900 «Қаржы» англ</t>
  </si>
  <si>
    <t>«Қаржы органдарындағы есеп және есеп беру» пәнінен 5В050900 – Қаржы англ</t>
  </si>
  <si>
    <t>Шораев Б.А. /Shoraev B.A.</t>
  </si>
  <si>
    <t>And on discipline audit " 5B050900 - "Finance"</t>
  </si>
  <si>
    <t>Шораев Б.А. /Shorayev B.A.</t>
  </si>
  <si>
    <t>Accounting in financial bodies on the subject of " 5B050900 – Finance</t>
  </si>
  <si>
    <t>Шораев Б.А. Анонс</t>
  </si>
  <si>
    <t>Қаржылық бақылау және аудит(ПД)</t>
  </si>
  <si>
    <t>Әуезов атындағы Оңтүстік Қазақстан мемлекеттік университет</t>
  </si>
  <si>
    <t>Шохан Роза</t>
  </si>
  <si>
    <t>Шукаев Д.Н., доктор техн.наук, проф.</t>
  </si>
  <si>
    <t>1.Информационные системы 2.Автоматизация и управление , 3.Математическое и компьютерное моделирование</t>
  </si>
  <si>
    <t>Шукенов И.И.</t>
  </si>
  <si>
    <t>Ғимараттар мен имараттарды жобалау: 5В072900- Құрылыс маманд. студ. арналған оқу құралы</t>
  </si>
  <si>
    <t>Шулунова Л.И.</t>
  </si>
  <si>
    <t>Основы теории культуры: учебник для студентов специальности 5В090600 - Культурно - досуговая работа</t>
  </si>
  <si>
    <t>Шулунова Л.И. Анонс</t>
  </si>
  <si>
    <t>Основы теории культуры</t>
  </si>
  <si>
    <t>Шумеков З.Ш., Кернебаев А.С., Жанбекова З.Х., Анонс</t>
  </si>
  <si>
    <t>Мемлекетті басқару теориясы</t>
  </si>
  <si>
    <t>Шуршитбай М</t>
  </si>
  <si>
    <t>Учет и аудит Туризм</t>
  </si>
  <si>
    <t>Шуханова Ж.К. Охапова К.Т. Шегенова К.Т.</t>
  </si>
  <si>
    <t>«Мұнай және газ кенорындарын игеру және пайдалану негіздері» пәнінен дәрістер жинағы, 5В070800-Мұнайгаз ісі</t>
  </si>
  <si>
    <t>Шындалиева М.Б.</t>
  </si>
  <si>
    <t>Медиажоспарлау</t>
  </si>
  <si>
    <t>Қазақстандағы аймақтық басылымдар библиографиялық көрсеткіш</t>
  </si>
  <si>
    <t>Аймақтық басылымдар: тарихы мен теориясы</t>
  </si>
  <si>
    <t>А.Сейдімбектің ғылыми-шығармашылық зертханасы</t>
  </si>
  <si>
    <t>Ықылас О.</t>
  </si>
  <si>
    <t>Қалам ұшына тұнған сыр (мақалалар жинағы)</t>
  </si>
  <si>
    <t>Ынтықов Т.С. Құрылыс және көлік техникасының тарихы: Монография "Көлік техникасының жіктелімі мен құрылысы" және "Көлік пен көлік техникасы" мамандығының студенттері мен инженерлерге арналған/ Т. С. Ынтықов, А. С. Қадыров; Қазақстан Республикасы білім және ғылым министрлігі, Қарағанды мемлекеттік техникалық университеті, "Көлік техникасы және логистикалық жүйелер" кафедрасы. - 2015</t>
  </si>
  <si>
    <t>Э. Кыдырбаевой, Б. Шомшековой</t>
  </si>
  <si>
    <t>«Развитие моногородов в Республике Казахстан» монография.</t>
  </si>
  <si>
    <t>«Менеджмент» учебное пособие;</t>
  </si>
  <si>
    <t>«Менеджмент» электронное учебное пособие;</t>
  </si>
  <si>
    <t>Э. Сергазиновой</t>
  </si>
  <si>
    <t>««Желілік деректер қорын басқару жүйелері» лабораториялық практикум» оқу-әдістемелік құрал;</t>
  </si>
  <si>
    <t>Э.Б.Айнакулов Ж.Э.Айнакулов</t>
  </si>
  <si>
    <t>Методические указания по лабораторным и практическим занятиям по дисциплине «Антенно - фидерное устройство и распространение радиоволн» для студентов специальности 5В071900 - РЭТ</t>
  </si>
  <si>
    <t>Э.Ж.Әлімқұлова</t>
  </si>
  <si>
    <t>«Дән биохимиясы» пәні бойынша әдістемелік нұсқау</t>
  </si>
  <si>
    <t>Эдита Денст-Гарсия</t>
  </si>
  <si>
    <t>Categoria de genero. Vision contrastive ruso-espanola</t>
  </si>
  <si>
    <t>3338+Хаймулдинова, А.Қ. "Экологиялық сараптама және аудит" пәні бойынша "Тіршілік әрекетінің қауіпсіздігі және қоршаған ортаны қорғау" ОӘК. Көкшетау. КГУ,2015-129 бет 14,1 МБ</t>
  </si>
  <si>
    <t>3340+Хаймулдинова, А.Қ. Пән : "нің қауіпсіздігінің және экологияның құқықтық негіздері""Тіршілік қауіп-сіздігі және қоршаған ортаны қорғау" мамандығына арналған ОӘК. Көкшетау. КГУ,2015-136 бет 14,2 МБ</t>
  </si>
  <si>
    <t>3476+Грабовская Н.И. УМК по дисциплине «Основы промышленной экологии».Для спец: «Стандартизация, метрология и сертификация» «Технология перерабаты-вающих производств» Кокшетау: КГУ, 2015 - 289 с. 7,16 МБ</t>
  </si>
  <si>
    <t>3191+Карнаухова Т.В. УМК по экологии и устойчивому развитию. Кокшетау.: КГУ, 2015-187 с 2.21МБ</t>
  </si>
  <si>
    <t>3327+Тазитдинова Р.М., Исаенко О. УМКД "Основы экологического нормирования и экспертиза" Кокшетау.: КГУ, 2015-103 с 1,57 МБ</t>
  </si>
  <si>
    <t>3328+ Тазитдинова Р.М. УМКД "Агроэкология" Кокшетау.: КГУ, 2015-152 с 2,13 МБ</t>
  </si>
  <si>
    <t>4022+Фахруденова, И.Б. Тазитдинова Р.М. Мониторинг водных экосистем : Учебно-методический комплекс.- 1, 14 МБ.- Кокшетау: КГУ, 2015.- 60 с.</t>
  </si>
  <si>
    <t>4023+Фахруденова, И.Б. Интегрированное управление водными ресурсами и устойчивое развитие в ЦА и РК : Учебно-методический комплекс.- 752 КБ.- Кокшетау: КГУ, 2015.- 80 с.</t>
  </si>
  <si>
    <t>3519+ Агайдарова А.А. Курманбаева А.С. Жакенова А.Т. «Экология- дан практикум» оқу құралы. «Экология» - мамандығына арналған Көкшетау. КГУ, 2016 - 51 б. 9,50 МБ ISBN 978-9965-440-50-3</t>
  </si>
  <si>
    <t>3953+Агайдарова, А.А. Биосфера эволюциясының қалыптасуы : Оқу-әдістемелік кешен / А.А. Агайдарова, А.М. Ибраева.- 0, 98 МБ.- Кокшетау: КГУ им. Ш.Уалиханова, 2016.- 49 б.</t>
  </si>
  <si>
    <t>3956+Агайдарова, А..А. Радиациялық экология : Оқу-әдістемелік кешен / А.А. Агайдарова, А.О. Жанабергенов.- 152 КБ.- Кокшетау: КГУ им. Ш.Уалиханова, 2016.- 8 б.</t>
  </si>
  <si>
    <t>3423+ Ибраева А.М., Сүлейменова Д.Ә. Гео-экология. Оқу әдістемелік кешені. Көкшетау. КМУ 2016-101бет 1,88 МБ</t>
  </si>
  <si>
    <t>3952+Ибраева, А.М. Экологиялық мониторинг : Оқу-әдістемелік кешен / А.М. Ибраева.- Көкшетау: КГУ им. Ш.Уалиханова, 2016.- 86 бет.</t>
  </si>
  <si>
    <t>4011+Грабовская, Н.И. Естествознание : Учебно-методический комплекс.- 4, 32 МБ.- Кокшетау: КГУ им. Ш.Уалиханова, 2016.- 133 с.</t>
  </si>
  <si>
    <t>4013+Грабовская, Н.И. Общее землеведение : Учебно-методический комплекс 348 КБ.- Кокшетау: КГУ 2016.- 33 с.</t>
  </si>
  <si>
    <t>4018+ Грабовская, Н.И. Управление земельными ресурсами : Учебно-методический комплекс .- 584 КБ.- Кокшетау: КГУ им.Ш.Уалиханова, 2016.- 110 с.</t>
  </si>
  <si>
    <t>3384+ Курманбаева А.С., Агайдарова А.А . УМКД «Биогеохимия окружающей среды» Для спец: Экология Кокшетау. КГУ,2016-105 с 2,14 МБ</t>
  </si>
  <si>
    <t>3385+ Курманбаева А.С., УМКД «Экологические аспекты токсичности и мутагенеза пестицидов и тяжелых металлов» Для спец: Экология» Кокшетау. КГУ,2016-104 с 2,14 МБ</t>
  </si>
  <si>
    <t>3431+ Ибраева А.М., Жакенова А.Т. .Қоршаған орта ықпалына баға беру. Оқу әдістемелік кешені. Көкшетау. КМУ,2017- 62 бет 919 КБ</t>
  </si>
  <si>
    <t>3951+Фахруденова, И.Б. Биоиндексация окружающей среды : Учебно-методи-ческий комплекс / И.Б. Фахруденова.- 276 КБ.- Кокшетау: КГУ им. Ш.Уалиханова, 2017.- 16 с.</t>
  </si>
  <si>
    <t>4026+Фахруденова, И.Б. Метеорологические исследования атмосферы : Учебно-методический комплекс / И.Б. Фахруденова, О.П. Исаенко.- 6, 49 МБ.- Кокшетау: КГУ им. 2017.- 238 с.</t>
  </si>
  <si>
    <t>4020+Данкина, Г.Р. Жер ресурстарын басқару .Оқу-әдістемелік кешен.- 668 КБ.- Көкшетау: КГУ им. Ш.Уалиханова, 2018.- 71 б.</t>
  </si>
  <si>
    <t>4019+Какабаев, А.А. Экотоксикология : Учебно-методический комплекс.- Кокшетау: КГУ.им. Ш.Уалиханова, 2018.- 32 с.</t>
  </si>
  <si>
    <t>Экология және тұрақты даму пәні бойынша барлық мамандықтар мен барлык оқу түрлерінің студенттері үшін тәжірибелік жұмыстарды орындауға арналған: әдістемелік нұсқаулар/ А. Т. Оралова [и др.]; Қазақстан Республикасы білім және ғылым министрлігі, Қарағанды мемлекеттік техникалық университеті, "Өндірістік экология және химия" кафедрасы. - 2015</t>
  </si>
  <si>
    <t>Экология және тұрақты даму пәні бойынша зертханалық жұмыстарды орындауға арналған: әдістемелік нүсқаулар оқу түрі: оқудың барлық түрлері/ А. Т. Оралова [и др.]; Қазақстан Республикасы білім және ғылым министрлігі, Қарағанды мемлекеттік техникалық университеті, "Өндірістік экология және химия" кафедрасы. - 2014</t>
  </si>
  <si>
    <t>Экология және тұрақты даму пәні бойынша тәжірибелік жұмыстарды орындауға арналған: әдістемелік нұсқаулар: 5В071300 "Көлік,көлік техникасы және технологиялары", 5В074500 "Көлік құрылысы", 5В090100 "Тасымалдарды, козғалысты ұйымдастыру және көлікті пайдалану" мамандықтарының барлық оку формасының студенттері үшін "Экология және тұрақты даму" рәні бойынша тәжірибелік жұмыстарды орындауға арналған/ А. Т. Оралова [и др.]; Қазақстан Республикасы білім және ғылым министрлігі, Қарағанды мемлекеттік техникалық университеті, "Өндірістік экология және химия" кафедрасы. - 2015</t>
  </si>
  <si>
    <t>3534+ Ахмедьяров Е.А. Микроэкономика. УМКД для студентов спец. Экономика. Менеджмент. Учёт и аудит. Финансы. Маркетинг. Кокшетау. КГУ 2015 -170 с. 12,6 МБ</t>
  </si>
  <si>
    <t>3477+ Кусаинов К.К, Утегенов Е.К. «Государственное регулиро-вание экономики». УМКД. Спец: «Экономика» «Учет и аудит» «Финансы» – Кокшетау, 2015–146 c 16,8 МБ.</t>
  </si>
  <si>
    <t>3539+ Кажатова Г.Н. Кәсіп-керлік. ОӘК. Экономикалық емес мамандық студенттері-не арналған. Көкшетау, КГУ, 2016 -66 б. 8,17 МБ</t>
  </si>
  <si>
    <t>3552+Кажатова Г.Н. Макроэкономика. ОӘК. Экономикалық мамандық студенттеріне арналған. Көкшетау, КГУ, 2016 -110 б. 12,9 МБ</t>
  </si>
  <si>
    <t>3448+Ахмедьяров Е.А. Джакупова А.Н., Кажатова Г.Н. Микро-экономика .Учебно-методи-ческое пособие. Кокшетау. КГУ, 2016. – 142 с. 2,16 МБ</t>
  </si>
  <si>
    <t>3920+Джакупова, А.Н. Экономика негіздері : Оқу-әдістемелік кешен.- 2, 97 МБ.- Кокшетау: КГУ им. Ш.Уалиханова, 2017.- 87 бет.</t>
  </si>
  <si>
    <t>3922+Джакупова, А.Н. Экономикалық теория : Оқу-әдістемелік кешен 1, 48 МБ.- Кокшетау: КГУ им. Ш.Уалиханова, 2017.- 86 бет.</t>
  </si>
  <si>
    <t>3923+ Джакупова, А.Н. Кәсіпкерлік : Оқу-әдістемелік кешен /.- 556 КБ.- Кокшетау: КГУ им. Ш.Уалиханова, 2017.- 392бет.</t>
  </si>
  <si>
    <t>3926+Кажатова, Г.Н. Экономика және АӨК кәсіпорындарының менеджменті : Оқу-әдісте-мелік кешен / Г.Н. Кажатова, А.Н. Джакупова.- 608 КБ.- Кокшетау: КГУ им. Ш.Уалиханова, 2017.- 61 б.</t>
  </si>
  <si>
    <t>3927+Кажатова, Г.Н. "Халықаралық экономика" пәні бойынша оқу-әдістеме-лік кешені : "Есеп және аудит" мамандықтарының студенттеріне арналған .- 192 КБ.- Кокшетау: КГУ, 2017.- 80 б.</t>
  </si>
  <si>
    <t>3900+Ахмедьяров, Е.А. По дисц основы предприни-мательской деятельности : Учебно-методический комплекс. Спец "Аграрная техника и технология" "Технология производства продукции животноводства" .- 11, 1 МБ.- Кокшетау: КГУ, 2017.-</t>
  </si>
  <si>
    <t>3907+Ахмедьяров, Е.А. По дисциплине: Экономика сельского хозяйства : Учебно-методический комплекс. Специальность "Технология производства продукции животноводства".- 396 КБ.- Кокшетау: КГУ, 2017.- 71 с.</t>
  </si>
  <si>
    <t>3909+Ахмедьяров, Е.А. По дисциплине: Экономическая теория : Учебно-методический комплекс. Специальность "Финансы" "Учета аудит", "Экономика".- 1, 57 МБ.- Кокшетау: КГУ, 2017.- 111 с.</t>
  </si>
  <si>
    <t>3912+ Ахмедьяров Е.А..По дисц: Микроэкономика : Учебно-методический комплекс. Специальность :"Финансы", "Учёт и аудит", "Менеджмент", - "Экономика".- 1, 70МБ.- Кокшетау: КГУ, 2017.- 90 с.</t>
  </si>
  <si>
    <t>3919+Ахмедьяров, Е.А. По дисц: Экономика и менеджмент пред-приятий АПК : Учебно-методический комплекс. Специальность "Аграрная техника и технология" / Е.А. Ахмедьяров.- 512КБ.- Кокшетау: КГУ, 2017.- 96с.</t>
  </si>
  <si>
    <t>3958+Закирова, М.С. Экономика труда Учебно-методический комплекс.- 600 КБ.- Кокшетау: КГУ им. Ш.Уалиханова, 2017.- 43 с.</t>
  </si>
  <si>
    <t>3993+ Закирова, М.С. Дисц: Макроэкономика : Специальность: "Финансы", - "Учет и аудит", - "Экономика"..- 844 КБ.- Кокшетау: КГУ, 2017.- 116с.</t>
  </si>
  <si>
    <t>3904+Ахмедьяров, Е.А. По дисц: Микроэкономика социальной сферы и туризма : Учебно-методи-ческий комплекс. Спец "Ресторанное дело и гостиничный бизнес".- 1, 89 МБ.- Кокшетау: КГУ, 2017.- 92 с.</t>
  </si>
  <si>
    <t>Экономика и менеджмент</t>
  </si>
  <si>
    <t>3510+ Искакова С. М., Базылжанова А. С. Органи-зация производства и менеджмент предприятия. УМКД для спец. «Тран-спорт, транспортная техника и технологии» Кокшетау. КГУ., 2016. - 97 с.2,25 МБ</t>
  </si>
  <si>
    <t>3433+ Султанова А.Б., Ргебаева Р.М. Менеджмент және маркетинг негіздері» пәнінең өқу-әдістемелік кешені. «Орман ресурстары және орман шаруашылығы», «Тау-кен ісі» мамандықтары студенттерге арналған Көкшетау. КГУ 2017 -194 б .6,87 МБ</t>
  </si>
  <si>
    <t>3881+ Конуспаева, Р.К. Инновациялық менеджмент : Оқу-әдістемелік кешен / . - 1, 19 МБ.- Кокшетау: КГУ, 2017-125б.</t>
  </si>
  <si>
    <t>3901+ Конуспаев, Р.К. Менеджмент және маркетинг негіздері : Оқу-әдістемелік кешен .- 988 КБ.- Кокшетау: КГУ им. Ш.Уалиханова, 2017.- 97 бет.</t>
  </si>
  <si>
    <t>3883+Алпысбаева, Ж.Ж. Управление проектами : Учебно-методический комплекс /.- 1, 12 МБ.- Кокшетау: КГУ им. Ш.Уалиханова, 2017.- 1, 12 МБ.</t>
  </si>
  <si>
    <t>3885+ Алпысбаева, Ж.Ж. Международный менеджмент : Учебно-методический комплекс.- 392 КБ.- Кокшетау: КГУ им. Ш.Уалиханова, 2017.- 392 КБ.</t>
  </si>
  <si>
    <t>3886+Алпысбаева, Ж.Ж. Теория государственного управления : Учебно-методический комплекс..- 1, 23 МБ.- Кокшетау: КГУ им. Ш.Уалиханова, 2017.- 1, 23 МБ.</t>
  </si>
  <si>
    <t>3908+Алпысбаева, Ж.Ж. Менеджмент : Учебно-методический комплекс .- 3, 59 МБ.- Кокшетау: КГУ им. Ш.Уалиханова, 2017.- 137 с.</t>
  </si>
  <si>
    <t>3910+Алпысбаева, Ж.Ж. Управление персоналом : Учебно-методический комплекс .- 720 КБ.- Кокшетау: КГУ им. Ш.Уалиханова, 2017.- 101 с.</t>
  </si>
  <si>
    <t>3918+Султанова, А.Б. Менеджмент және маркетинг негіздері Оқу-әдістемелік кешен / А.Б. Султанова, Р.М. Ргебаева.- 2, 66 МБ.- Кокшетау: КГУ им. Ш.Уалиханова, 2016.- 191 бет.</t>
  </si>
  <si>
    <t>3495+Бельгибаева А.С. Бекетова А.М., Жоламан У.Ш., Кальжанова К.А. Методи-ческое указание по выпол-нению дипломной работы для студентов спец «Учёт и аудит» «Экономика» Кок-шетау. КГУ,2015-43с 349 КБ</t>
  </si>
  <si>
    <t>3185+Жоламан У.Ш. Организационное поведение. УМКД. Кокшетау. Изд-во КГУ им. Ш. Уалиханова, 2015-188с 8,95 МБ</t>
  </si>
  <si>
    <t>3496+Жоламан У.Ш., Методические указания по прохождению профессио-нальной (производствен-ной, преддипломной) прак-тики для спец Экономика . Кокшетау. КГУ. 2015– 34 с. 521 КБ</t>
  </si>
  <si>
    <t>3187+Искендирова С.К. Жоламан У. Ш. УМКД "Предпринимательство" Кокшетау, КГУ им. Ш.Уалиханова, 2015 – 199 с. 8,92МБ</t>
  </si>
  <si>
    <t>3353+Кошекова, С.А. Экономика предприятия УМК для студентов спец "Машиностроение" "Техно-логия перерабатывающих производств" Кокшетау. КГУ,2015-143с 2,20МБ.</t>
  </si>
  <si>
    <t>3426+ Жетписбаев А.Т. Экономика и организация производства. Учебно-мето-дический комплекс. Кокше-тау, КГУ, 2016.-25с 2,40МБ</t>
  </si>
  <si>
    <t>3442+ Жетписбаев А.Т. Экономика предприятия. УМКД «Машиностроение» -«Технология перерабаты-вающих производств» Кокшетау, 2016 -246 с. 13,9 МБ</t>
  </si>
  <si>
    <t>3444+ Жетписбаев А.Т. Экономика и организация производства. Учебно-мето-дический комплекс дисцип - «Вычислительная техника и программное обеспечение» и «Информациионные системы» Кокшетау, КГУ, 2016. – 243 с. 14,7 МБ</t>
  </si>
  <si>
    <t>3593+ Жетписбаев А.Т. Экономика и менеджмент. / УМКД . для спец- «Агроно-мия» -«Почвоведение и агрохимия», - «Аграрная техника и технология» Кокшетау,.КГУ, 2016 -206 б. 14,2МБ</t>
  </si>
  <si>
    <t>3377+Жоламан У.Ш. «Управление рисками» Учебно - методическое пособие Кокшетау. Изд-во КГУ им. Ш. Уалиханова. 2016 – 157 с. 17,7 МБ</t>
  </si>
  <si>
    <t>3405+Жоламан У.Ш., Утегенов Е.К. Практикум по дисц «Государственное регулирование экономики» Кокшетау. КГУ. 2016 – 43 с. 963 КБ</t>
  </si>
  <si>
    <t>3998 +Акжанова, Г.А. "Еңбек экономикасы"пәні бойынша ОӘК : Мамандығы: "Есеп және аудит".- 164 КБ.- Кокшетау: КГУ им.Ш.Уалиханова, 2017.- 58 бет.</t>
  </si>
  <si>
    <t>3806+Жапарова, Д.Қ. Кәсіпкерлік : Аграрлы техника және технология», 5В080200- «Мал шаруашылығы өнімдерін өндіру технологиясы / Д.Қ. Жапарова.- 752 КБ.- Көкшетау: КГУ, 2017.- 752 КБ.</t>
  </si>
  <si>
    <t>3807+Жапарова, Д.Қ. Паблик Рилейшнз : Оқу-әдістемелік құралы / Д.Қ. Жапарова.- 672 КБ.- Көкшетау: КГУ, 2017.- 672 КБ.</t>
  </si>
  <si>
    <t>3930+Жолман, У.Ш. Пән "Бизнес-жоспарлау" : Оқу-әдістемелік кешен. Мамандық ФнК-51, УиАК-51, МнК-51, ЭкК-61зв, УиАК-61зв.- 1, 14 МБ.- Кокшетау: КГУ, 2017.- 111бет.</t>
  </si>
  <si>
    <t>3921+Акажанова, Г.А. Дисциплина "Экономика предприятия" : Спец "Транспорт, транспортная техника" "Машинострое-ние".- 0, 98 МБ.- Кокшетау: КГУ, 2017.- 75 с</t>
  </si>
  <si>
    <t>3455+Бельгибаева А.С. Учебное пособие по дисц «Экономика предприятия» для студентов экономичес-ким спец. Кокшетау. КГУ, 2017-90с 510 КБ</t>
  </si>
  <si>
    <t>3924+Бельгибаева, А.С. Дисциплина:, "Экономика предприятия" : Учебно- методический комплекс. Специальность "Экономика", "Учёт и аудит",.- 796 КБ.- Кокшетау: КГУ, 2017.- 119с.</t>
  </si>
  <si>
    <t>3376+ Жетписбаев А.Т. Методические указания по выполнению курсово работы по дисц экономика пред-приятия для студентов спец «Технология перерабаты-вающих производств» . Кокшетау КГУ,2017-18 с 138 КБ</t>
  </si>
  <si>
    <t>3931+Жолман, У.Ш. Дисциплина: "Бизнес-планирование" : Учебно-методический комплекс. Спец: ФнР-52; УиАР-52; МнР-62; ЭкР-62зк; УиАР-62зв; ЭкР-62зв; /.- 1, 21МБ.- Кокшетау: КГУ, 2017.- 112бет.</t>
  </si>
  <si>
    <t>3932+Жолман, У.Ш. Дисциплина: "Предприни-мательство" : Учебно-методический комплекс. Спец: ЮР-62ук; ЮР-42; ЮР-52; ПОР-52; ИСР-52; ВТиПОР-42; АТПР-62ук; ДР-62; БТР-.- 1, 53МБ.- Кокшетау: КГУ, 2017.- 152бет.</t>
  </si>
  <si>
    <t>Электр энергетикадағы заманауи автоматтандыру құралдары: оқу құралы студенттерге, магистранттарға, докторанттарға арналған/ Қ. Қ. Смағұлова [и др.]; Қазақстан Республикасы білім және ғылым министрлігі, Қарағанды мемлекеттік техникалық университеті, "Өндірістік үдерісті автоматтандыру" кафедрасы. - 2016</t>
  </si>
  <si>
    <t>Электричество: учебное пособие для студентов вузов/ А. С. Кусенова [и др.]; М-во образования и науки РК, Карагандинский государственный технический университет, Кафедра "Физика". - 2014</t>
  </si>
  <si>
    <t>Электрлік және электрлік емес шамаларды түрлендіргіштер: оқу құралы студенттеріне арналған/ В. В. Юрченко [и др.]; Қазақстан Республикасы білім және ғылым министрлігі, Қарағанды мемлекеттік техникалық университеті, "Өлшеуіш техника және аспап жасау" кафедрасы. - 2016</t>
  </si>
  <si>
    <t>Электрмеханикалық жүйелер (асинхронды машиналар): Оқу құралы 5В070200 "Автоматтандыру және басқару", 5В071800 "Электроэнергетика" мамандық студенттеріне арналған/ М. Л. Каракулин [и др.]; Қазақстан Республикасының білім және ғылым министрлігі, Қарағанды мемлекеттік техникалық университеті, "Өндірістік үдерісті автоматтандыру" кафедрасы. - 2015</t>
  </si>
  <si>
    <t>Электрондық коммерция: оқу құралы 5В070300 Ақпараттық жүйелер мамандығының студенттеріне арналған/ А. Ж. Амиров [и др.]; Қарағанды мемлекеттік техникалық университеті, Кафедра ИВС. - 2014</t>
  </si>
  <si>
    <t>Электропитание устройств и систем электроники, автоматики и телекоммуникаций: учебное пособие для студентов специальностей 5В070200, 5В071800, 5В071900/ Г. Г. Таткеева [и др.]; М-во образования и науки РК, Карагандинский государственный технический университет, Кафедра "Энергетические системы". - 2015</t>
  </si>
  <si>
    <t>Электротехникалық кешендер. Автоматтандырылған электр жетегі: оқу құралы магистранттарға, докторанттарға арналған/ И. В. Брейдо [и др.]; Қазақстан Республикасының білім және ғылым министрлігі, Қарағанды мемлекеттік техникалық университеті, "Өндірістік үдерісті автоматтандыру" кафедрасы. - 2016</t>
  </si>
  <si>
    <t>Электроэнергерика Электротехника</t>
  </si>
  <si>
    <t>3493+ Басенов Б.К. Омарханов С. Ш. Методи-чесикие указания по выпол-нению практических работ по дисц. «Основы электро-техники» для студентов спец: «Аграрная техника и технология» Машинострое-ние «Транспорт, транспорт-ная техника и технологии» -Горное дело. Кокшетау. КГУ,2016-38 13,0 МБ</t>
  </si>
  <si>
    <t>3582+ Басенов Б.К. Омарханов С. Ш. Учебно-методическое пособие “Основы электротехники» для студентов спец: Аграр-ная техника и технология. Кокшетау. КГУ,2016-60 с 1,68 МБ</t>
  </si>
  <si>
    <t>Эм Г.А. Системы автоматики и телемеханики: учебное пособие для студентов и магистрантов/ Г. А. Эм, В. В. Каверин; М-во образования и науки РК, Карагандинский государственный технический университет, Кафедра "Автоматизация производственных процессов". - 2015</t>
  </si>
  <si>
    <t>Энергетические установки транспортной техники: учебное пособие для студентов специальностей 5В071300, 5В090100, 5В012000/ С. Ж. Кабикенов [и др.]; М-во образования и науки РК, Карагандинский государственный технический университет. Кафедра "Транспортная техника и логистические системы". - 2014</t>
  </si>
  <si>
    <t>Энергетический менеджмент : Монография / З.С.Гельманова, Ю.И.Осик, Г.Ш.Жаксыбаева, А.Г.Бутрин. - Караганда : КарГУ, 2015. - 158 с. Экземпляры: всего:5 - 2(1), 3(4)</t>
  </si>
  <si>
    <t>Эралиев С. Жетпісбаева Б Олжабаева С</t>
  </si>
  <si>
    <t>«Сәулеттік жобалау негіздері» 5В042000 - «Сәулет»</t>
  </si>
  <si>
    <t>3429+Алиаскарова, С.М. Иксатова. Б.К. Кәсіби этика Оқу- әдістемелік кешен. Көкшетау. КГУ, 2016. -141 бет . 6,69 МБ</t>
  </si>
  <si>
    <t>3301+Сулейменова, З.Е. Этнопедагогика: Оқу-әдістемелік кешен "Білім" бағытындағы педагогикалық мамандықтары студенттеріне арналған.- Көкшетау, 2015. - 195 бет</t>
  </si>
  <si>
    <t>3971+Тасбулатова, Ж.С. Этнопедагогика : Учебно-методический комплекс.- 2, 75 МБ.- Кокшетау: КГУ им. Ш.Уалиханова, 2017.- 281 с.</t>
  </si>
  <si>
    <t>Ю.Н.Камалов М.Д.Есекешова Н.Д.Асаубаева</t>
  </si>
  <si>
    <t>Кәсіптік оқыту мамандығының PhD докторанттары мен магистранттарының педагогикалық практикаларын ұйымдастыру және өткізу бойынша әдістемелік нұсқау</t>
  </si>
  <si>
    <t>Ю.Н.Камалов М.Д.Есекешова Н.Д.Тастанбекова</t>
  </si>
  <si>
    <t>Методические указания по организаций и проведению педагогической практики для магистрантов и докторантов PhD для специальности профессиональное обучение</t>
  </si>
  <si>
    <t>Государственное регулирование инновационной деятельности организаций</t>
  </si>
  <si>
    <t>Ювица Н.В., Жунусова А.Ж., Набиева М.Т.</t>
  </si>
  <si>
    <t>Конспект лекций по математическому анализу: учебное пособие для спец. 5В010900- Математика, 1 курс, 2 семестр</t>
  </si>
  <si>
    <t>Уравнения математической физики и элементы интегрального уравнения : учебное пособие</t>
  </si>
  <si>
    <t>Юсупова А.Н.</t>
  </si>
  <si>
    <t>«Ұлы жібек жолы ландшафты сәулеті және агрорекриациялық елді мекендер» 5В042000 - Сәулет</t>
  </si>
  <si>
    <t>Юсупова Г.М.</t>
  </si>
  <si>
    <t>«Ресурсосберегающая и малоотходная технология на карьерах»</t>
  </si>
  <si>
    <t>Горное Дело</t>
  </si>
  <si>
    <t>Якубова Р.Р. Байысбай О.П. Жекеев М.К.</t>
  </si>
  <si>
    <t>«Гидрогазодинамика және жылу-масса алмасу» пәнінен зертханалық жұмыстарды орындауға арналған ӘН, 5В073100</t>
  </si>
  <si>
    <t>МУ к лабораторным занятиям по дисциплине «Гидро-газодинамика и тепломассообмен» для студентов специальности 5В073100</t>
  </si>
  <si>
    <t>Якупова Р.И.</t>
  </si>
  <si>
    <t>Кітапханалық жарнама: теория және практика : Оқу кұралы; ҚР Білім және ғылым мин. ұсынған</t>
  </si>
  <si>
    <t>Ясинский В.Б. Методические указания к лабораторной работе по дисциплинам "Физика 2", "Физика". 4.4 Изучение интерференции света с помощью колец Ньютона: методические указания для технических специальностей/ В. Б. Ясинский; М-во образования и науки РК, Карагандинский государственный технический университет, Кафедра "Физика". - 2015</t>
  </si>
  <si>
    <t>Ясинский В.Б. Методические указания к лабораторной работе по дисциплинам "Физика 2", "Физика". 4.6 Поляризация света. Проверка закона Малюса: методические указания для технических специальностей/ В. Б. Ясинский; М-во образования и науки РК, Карагандинский государственный технический университет, Кафедра "Физика". - 2015</t>
  </si>
  <si>
    <t>Ясинский В.Б. Методические указания к лабораторной работе по дисциплинам "Физика 2", "Физика". 4.8 Изучение внешнего фотоэффекта : методические указания для технических специальностей/ В. Б. Ясинский, Ю. А. Кузнецова; М-во образования и науки РК, Карагандинский государственный технический университет, Кафедра "Физика". - 2015</t>
  </si>
  <si>
    <t>Ясинский В.Б. Методические указания к лабораторной работе по дисциплинам "Физика 2", "Физика". 4.8 Исследование характеристик фотоэлемента: методические указания для технических специальностей/ В. Б. Ясинский, Ю. А. Кузнецова; М-во образования и науки РК, Карагандинский государственный технический университет, Кафедра "Физика". - 2015</t>
  </si>
  <si>
    <t>Ясинский В.Б. Методические указания к лабораторной работе по дисциплинам "Физика 2", "Физика". 61 Исследование поляризованного света. 72 Изучение явления дифракции света: методические указания/ В. Б. Ясинский; М-во образования и науки РК, Карагандинский государственный технический университет, Кафедра "Физика". - 2015</t>
  </si>
  <si>
    <t>Ясинский В.Б. Методические указания к лабораторной работе по дисциплинам "Физика 2", "Физика". 61 Поляризация света. Проверка закона Малюса. 4.3 Определение длины при помощи дифракционной решетки: методические указания для технических специальностей/ В. Б. Ясинский; М-во образования и науки РК, Карагандинский государственный технический университет, Кафедра "Физика". - 2015</t>
  </si>
  <si>
    <t>Ясинский В.Б. Методические указания к лабораторным работам по дисциплинам "Физика 1", "Физика". 2.2 Определение отношения удельных теплоёмкостей методом Клемана-Дезорма. 2.4 Определение показателя адиабаты и числа степеней свободы для молекул воздуха методом резонанса: методические указания для технических специальностей/ В. Б. Ясинский; М-во образования и науки РК, Карагандинский государственный технический университет, Кафедра "Физика". - 2015</t>
  </si>
  <si>
    <t>Ясинский В.Б. Методические указания к лабораторным работам по дисциплинам "Физика 2", "Физика". 3.3 Изучение зависимости сопротивления полупроводников от температуры. 102 Определение постоянной Стефана-Больцмана с помощью оптического пирометра: методические указания для технических специальностей/ В. Б. Ясинский, Ю. А. Кузнецова; М-во образования и науки РК, Карагандинский государственный технический университет, Кафедра "Физика". - 2015</t>
  </si>
  <si>
    <t>Ясинский В.Б. Методические указания к лабораторным работам по дисциплинам "Физика 2", "Физика". 4.3 Определение длины волны лазерного излучения при помощи дифракционной решетки. 64 Исследование характеристик фотоэлемента: методические указания для технических специальностей/ В. Б. Ясинский; М-во образования и науки РК, Карагандинский государственный технический университет, Кафедра "Физика". - 2015</t>
  </si>
  <si>
    <t>Ясинский В.Б. Методические указания к лабораторным работам по дисциплинам "Физика 2", "Физика". 4.3 Определение постоянной дифракционной решетки. 64. Изучение внешнего фотоэффекта.: методические указания для технических специальностей/ В. Б. Ясинский; М-во образования и науки РК, Карагандинский государственный технический университет, Кафедра "Физика". - 2015</t>
  </si>
  <si>
    <t>Ясинский В.Б. Методические указания к лабораторным работам по дисциплинам "Физика 2", "Физика". 66 Изучение интерференции света с помощью колец Ньютона. 80 Измерение показателей преломления пластин: методические указания для технических специальностей/ В. Б. Ясинский; М-во образования и науки РК, Карагандинский государственный технический университет, Кафедра "Физика". - 2015</t>
  </si>
  <si>
    <t>Ясинский В.Б. Методические указания к лабораторным работам по дисциплинам "Физика 2", "Физика". 68 Изучение спектров излучения и поглощения света. 3.3 Исследование температурной зависимости сопротивления металлов и полупроводников. 102 Определение постоянной Стефана-Больцмана: методические указания для технических специальностей/ В. Б. Ясинский, Ю. А. Кузнецова; М-во образования и науки РК, Карагандинский государственный технический университет, Кафедра "Физика". - 2015</t>
  </si>
  <si>
    <t>Ясинский В.Б. Методические указания к лабораторным работам по дисциплинам "Физика 2", "Физика". 68 Изучение спектров излучения. 3.3 Исследование зависимости сопротивления полупроводников от температуры. 102 Изучение законов теплового излучения: методические указания для технических специальностей / В. Б. Ясинский, Ю. А. Кузнецова; М-во образования и науки РК, Карагандинский государственный технический университет, Кафедра "Физика". - 2015</t>
  </si>
  <si>
    <t>Ясинский В.Б. Методические указания к лабораторным работам по дисциплинам "Физика 2". "Физика". 60 Электромагнитные волны. Стоячая электромагнитная волна. 66 Определение радиуса кривизны линзы с помощью колец Ньютона: методические указания для технических специальностей/ В. Б. Ясинский, Ю. А. Кузнецова; М-во образования и науки РК, Карагандинский государственный технический университет, Кафедра "Физика". - 2015</t>
  </si>
  <si>
    <t>Ясинский В.Б. Методические указания к лабораторным работам по дисциплинам "Физика", "Физика 1". 2.4 Определение отношения изобарной и изохорной теплоемкостей воздуха по скорости звука. 2.5 Определение изменения энтропии и кривой нагревания и плавления олова: методические указания для технических специальностей/ В. Б. Ясинский; М-во образования и науки РК, Карагандинский государственный технический университет, Кафедра "Физика". - 2015</t>
  </si>
  <si>
    <t>№ п/п</t>
  </si>
  <si>
    <t>Язык изд</t>
  </si>
  <si>
    <t>Автор</t>
  </si>
  <si>
    <t>Наименование</t>
  </si>
  <si>
    <t>Дата</t>
  </si>
  <si>
    <t>ВУЗ</t>
  </si>
  <si>
    <t>мед /техн</t>
  </si>
  <si>
    <t>Абильдинова Г. М.</t>
  </si>
  <si>
    <t>Information communication technlogies</t>
  </si>
  <si>
    <t>Учебный материал предназначен для дисциплины Информационные и коммуникационные технологиии, разработано на основании типовой учебной программы 2016 года для всех специальностей изучающих данную дисциплину на английском языке. сборник учебных материалов не является учебным пособием, а также скомпонован на основе материалов учебных книг и учебных материалов предоставляемых проверенными сайтами интернета. Ссылки на все используемые учебные материалы указаны ниже в разделе источники.</t>
  </si>
  <si>
    <t>тех</t>
  </si>
  <si>
    <t>Ахаева Ж.Б.</t>
  </si>
  <si>
    <t>Этнопедагогика (каз. яз)</t>
  </si>
  <si>
    <t>Этнопедагогика (русс. яз)</t>
  </si>
  <si>
    <t>Игенбаева Б.Б.</t>
  </si>
  <si>
    <t>2019, сен</t>
  </si>
  <si>
    <t>Утебаев А.А.</t>
  </si>
  <si>
    <t>Айнур</t>
  </si>
  <si>
    <t>Учебник предназначен для магистрантов специальности 6М072800 – Технология перерабатывающих производств.Учебник «Термическая обработка пищевых продуктов» освещает основные теоретические и практические аспекты в сфере термической обработки. При его составлении использованы материалы передовой зарубежной литературы в области пищевой инженерии.</t>
  </si>
  <si>
    <t>Дильнара</t>
  </si>
  <si>
    <t>Оқу құралы оқу жоспары талаптары сәйкес және «Табиғат қорларын тиімді пайдалану» пәнінің бағдарламасы бойынша құрастырылған.Оқу құралында табиғат қорларының тиімді пайдалану мәселесі мен олардың табиғатта таралуының негізгі заңдылықтарымен қатар табиғат қорларының жіктелуі, ерекшеліктері, қалпына келетін, қалпына келмейтін қасиеттері, Қазақстанның табиғат ресурстарына жалпы сипаттама берілген.</t>
  </si>
  <si>
    <t>Абеуова И. А.</t>
  </si>
  <si>
    <t>Оқу құралында әлеуметтік психологияның пәні, міндеттері, қалыптасу тарихы қарастырылған. Сонымен қатар әлеуметтік психологияның негізгі тақырыптары: адамаралық қарым-қаты-нас (мәні, түрлері), жеке тұлғаның әлеуметтік-психологиялық сипаттамасы (әлеуметтену, әлеуметтік бағдар, т.б.) және де топ-тар мәселелері неғұрлым толығырақ берілген. Оқу құралы студенттермен қатар, магистранттар, оқытушы-лар, әлеуметтік-психологиялық проблемалармен айналысатын адамдарға арналған.</t>
  </si>
  <si>
    <t>Абылайхан С. М.</t>
  </si>
  <si>
    <t>Мектепке дейінгі білім беру мен тәрбиелеудегі қазіргі педагогикалық технологиялар</t>
  </si>
  <si>
    <t>Қaзaқcтaндa білім бeру жүйecі – әлeмдік білім бeру кeңіcтігіндe оғaн лaйықты орын aлуғa жaғдaй жacaп, cоғaн ұмтылу үcтіндe. Ол үшін үздікcіз білім бeру үдерісінің aлғaшқы caтыcы мeктeпкe дeйінгі ұйым, ондaғы дұрыc ұйымдacтырылғaн оқу-тәрбиe үдеріcі бacты орындa болу кeрeк. Бaлaның жeкe тұлғa рeтіндeгі дaмуы өзіндік көзқaрacының қaлыптacуы, ой-өріcінің кeңeюі бaлaбaқшa қaбырғacындa бacтaлaтыны cөзcіз. Aл қaзіргі кeздe пeдaгогикa ғылымының бір eрeкшeлігі бaлaның тұлғaлық дaмуынa бaғыттaлғaн жaңa оқыту тeхнологиялaрын шығaруғa ұмтылуы. Оcығaн орaй оқытудың, тәрбиeлeудің әр түрлі тeхнологиялaры, мeктeпкe дeйінгі ұйымның тәжірибecінe eнгізілудe. Олaрды ғылыми тілмeн «инновaциялық үдеріс» нeмece «пeдaгогикaлық жaңaлықтaрды eнгізу» дeп aтaйды. Инновaтикa ұғымының мәні лaтынның «in-novus» дeгeн cөзінeн шыққaн, «жaңaрту, өзгeрту, жaңaшылдық» дeгeн мaғынaны білдірeді. Яғни, пeдaгогикa ғылымындa жaңa әдіcтeрді, тәcілдeрді, құрaлдaрды, бaғдaрлaмaлaрды пaйдaлaнуды aйтaды. Cол eртeрeк кeздің өзіндe бeлгілі қолдaнылып жүргeн идeялaр жaңa бaғыттa ұcынылca, мұның өзі инновaциялық дeп aтaлғaн. Оcылaрды нeгізгe aлa отырып инновaцияны «жaңaлық», «жaңa әдіc», «өзгeріc», «әдіcтeмe», «жaңaшылдық» aл, инновaциялық үдеріcті «жaңa әдіcтeмe eнгізу құрaлы» - дeп білeміз. Инновaциялық әрeкeт - пeдaгогикaлық қызмeттің мaңызды түрі болып тaбылaды. Пeдaгогикaлық тeхнология – бұл білімнің бacымды мaқcaттaрымeн біріктірілгeн пәндeр мeн әдіcтeмeлeрдің: оқу-тәрбиe үдеріcін ұйымдacтырудың өзaрa ортaқ тұжырымдaмacымeн бaйлaныcқaн міндeттeрдің, мaзмұнның, формaлaры мeн әдіcтeрдің күрдeлі жәнe aшық жүйeлeрі, мұндa әр позиция бacқaлaрынa әceр eтіп, aқыр aяғындa бaлaның дaмуынa жaғымды жaғдaйлaр жиынтығын құрaйды.</t>
  </si>
  <si>
    <t>Адайбаев Т. А.</t>
  </si>
  <si>
    <t>Адам анатомиясы 2 том</t>
  </si>
  <si>
    <t>Адамкулов Н.М.</t>
  </si>
  <si>
    <t>Адманова Г.Б.</t>
  </si>
  <si>
    <t>Оқу бағдарламасының барлық бөлімдері бойынша 15 практикалық және студенттердің өзіндік жұмыстары қаралған (Цитология және гистология негіздері; Клетканың құрылысы және функциясы; Клетканың структуралық компоненттері: мембраналы және мембранасыз органоидтары; Ядро құрылысы және қызметі; Митоз; Мейоз; Эмбриология негіздері; Ұрықтану; Эмбриогенез; Ұлпаларға жалпы сипаттама; Дәнекер ұлпасы: ішкі ортаның ұлпалары, қан, қанның жасалуы (гемопоэз; Эпителий ұлпасы; Бұлшықет ұлпасы, Жүйке ұлпасы.) Цитологияның және гистологияның негізгі мәселелері ғылымның соңғы жаңалықтарына сүйене отырып баяндалып, жан-жақты талқыланған. Әр сабаққа жеке орындалатын тапсырмалар беріліп, соңында микроскоп арқылы зерттелетін препараттар толық сипатталған.</t>
  </si>
  <si>
    <t>2019, февраль</t>
  </si>
  <si>
    <t>Адырбаева Т.А.</t>
  </si>
  <si>
    <t>Оптимизация технологических процессов строительной керамики</t>
  </si>
  <si>
    <t>2019, декаб</t>
  </si>
  <si>
    <t>Адырбекова Н. А.</t>
  </si>
  <si>
    <t>Учебное пособие по русскому языку для фармацевтических и медицинских вузов (практическое занятие модульное обучение B2) I часть</t>
  </si>
  <si>
    <t>Учебное пособие адресовано студентам медицинских и фармацевтических вузов, где обучение организуется с учетом требований кредитной системы, а также для преподавателей. В пособие включен достаточный объем теоретического материала, разнообразные практические задания, призванные позитивно повлиять на совершенствование всех видов речевой деятельности и формирование у студентов коммуникативной компетенции как обязательного условия их профессионализации. В целом учебное пособие представляет собой апробированный в практике преподавания полезный и востребованный компонент учебного обеспечения дисциплины «Русский язык».</t>
  </si>
  <si>
    <t>Мед</t>
  </si>
  <si>
    <t>2019, январь</t>
  </si>
  <si>
    <t>Русский язык для студентов медцинских ВУЗов</t>
  </si>
  <si>
    <t>Предлагаемый учебник составлен на основе и в соответствии с требованиями Типовой учебной программы по русскому языку в казахских группах (Астана,2007) и предназначен для студентов медицинского профиля. Он учитывает возросшие в последние годы требования коммуникативно-деятельностного подхода в преподавании русского языка в национальной аудитории.</t>
  </si>
  <si>
    <t>Айтмагамбетова М.Б</t>
  </si>
  <si>
    <t>Учебное пособие "Теоретические основы тепловых и атомных электростанций" предназначено для студентов энергетических специальностей. Учебное пособие состоит из 14 глав, в которых подробно описаны основное и вспомогательное оборудование тепловых и атомных электростанций, а также технико-экономические требования к ТЭС, различного рода зависимости, балансы пара и воды и т.д.. Данное пособие соответствует требованиям, предъявляемым работодателями к изучению профильных дисциплин теплоэнергетических специальностей, а также в полном объеме подойдет для проведения переподготовки специалистов других специальностей, повышения квалификации, в связи с чем рекомендуется к изданию.</t>
  </si>
  <si>
    <t>Айтмагамбетова М.Б.</t>
  </si>
  <si>
    <t>Учебное пособие "Системы производства и распределения энергоносите-лей" предназначено для студентов специальности 5В071700 "Теплоэнергетика". Учебное пособие охватывает системы воздухоснабжения, топливоснабжения, производства и распределения холода, технической воды на промышленных предприятиях, и может быть рекомендовано для студентов всех специальностей.</t>
  </si>
  <si>
    <t>Актаева А.</t>
  </si>
  <si>
    <t>КГУ им Валиханова</t>
  </si>
  <si>
    <t>Алексеева Н.В.</t>
  </si>
  <si>
    <t>Учебник составлен в соответствии с программой дисциплины «Технологи-ческие машины и аппараты хлебобулочных, макаронных и кондитерских про-изводств». 
  В учебнике приведены теоретические сведения и варианты расчетных за-даний, а также примеры расчета некоторых видов технологического и вспомо-гательного оборудования для производства хлебобулочных, макаронных и кон-дитерских изделий. Учебник предназначен для студентов вузов специальности 5В072800-Технология перерабатывающих производств всех форм обучения.</t>
  </si>
  <si>
    <t>Іш қуысының анатомиясы және хирургиялық операция әдістері</t>
  </si>
  <si>
    <t>Задача данной книги – донести до читателя отдельные итоги изучения шежире казахов, исследуемое автором в качестве генеалогической памяти и исторического источника, как культурной традиции и самобытной формы историознания казахского народа. Материалы шежире содержат в себе сведения о генеалогии в виде рассказов, списков, схем, которые дают информацию о характере системы родства и свойства народа, родоплеменных и субэтнических группах, а также известных исторических личностях, вкупе с родословными элитарной части казахского общества – торе, ходжей. В трудах дореволюционных авторов шежире представлена как совокупность историко-генеалогических материалов и использовалась в целях изучения обычного права, родового быта и этнического состава населения степи.</t>
  </si>
  <si>
    <t>Алтаев Д.</t>
  </si>
  <si>
    <t>Оқулық ғылым тарихы мен философиясының ең түбегейлі мәселелерін қамтиды, яғни, ғылым тарихы мен философиясын олардың салааралық байланыстылығын философиялық- методологиялық тұрғыдан қарастырады. Оқулық жоғары оқу орындарының магистранттары мен докторанттарына және ғылым тарихы мен философиясы пәніне жалпы қызығушылық танытушыларға арналған.</t>
  </si>
  <si>
    <t>КазНУ Альфараби</t>
  </si>
  <si>
    <t>Оқулықта тіс протездерінің жасалу технологиясы жазылған. Бұл оқулық ортопедиялық стоматология мамандығы бойынша медициналық колледждер, жоғарғы оқу орнының стедунттеріне және стоматотлог-ортопедтерге арналған.</t>
  </si>
  <si>
    <t>Анламасова Г.А.</t>
  </si>
  <si>
    <t>Топырақ биологиясы</t>
  </si>
  <si>
    <t>Лида</t>
  </si>
  <si>
    <t>тех/мед</t>
  </si>
  <si>
    <t>Тарих философиясынан лекциялар.</t>
  </si>
  <si>
    <t>Аубакиров А. Б.</t>
  </si>
  <si>
    <t>Анатомия человека 1 том</t>
  </si>
  <si>
    <t>Анатомия человека 2 том</t>
  </si>
  <si>
    <t>Ахметкеримова Г.Е.</t>
  </si>
  <si>
    <t>Жер ресурстарының мониторингі және кадастры</t>
  </si>
  <si>
    <t>Жер ресурстарының мониторингі және кадастры оқу құралы қоршаған ортаны қорғау мен мониторингке баса назар аудара отырып, жерге орналастыру және кадастр мамандықтарының білім алушылары үшін ұсынылған. Оқу құралы «Орталық Азия университеттерінің қоршаған ортаны қорғау мен жер ресурстарын басқару саласындағы ауылшаруашылық саясаттағы құзіреттілігін арттыру», № 561590-EPP-1-2015-SK-EPPKA2-CBHE-JP Erasmus+ ECAP жобасы аясында әзірленген."Жер ресурстарының мониторингі және кадастры" курсы білім алушыларға жер ресурстарының мониторингі мен кадастрын жүргізу кезінде практикалық дағдыларды игеруге көмектеседі, олар тұрақты болашақ үшін жоспарларды әзірлеу және шешімдерді іздеу үшін таптырмас құрал болады деп үміттенеміз. Жоба қоршаған ортаны қорғау және жер ресурстарын басқару саласында хабардарлықты күшейту мен нығайту қажеттігінен туындайды.Жер ресурстарын басқару, жерді ұтымды пайдалану, қоршаған ортаны қорғау Өзбекстан мен Қазақстан Республикасында инновациялық оқу жоспарлары арқылы іске асырылған ауыл шаруашылығы саясатының ажырамас бөлігі болып табылады. Әртүрлі меншік нысандары мен жердегі басқару жағдайларында ұтымды жер пайдалану мәселесі жерді пайдалануды одан әрі күшейту, қоршаған ортаны қорғау, ғылым мен озық тәжірибе жетістіктерін кең ауқымды өрістету негізінде топырақ құнарлылығын арттыру жөніндегі іс-шаралардың кең тобын қамтиды.</t>
  </si>
  <si>
    <t>Ира</t>
  </si>
  <si>
    <t>Ахметов А.Н.</t>
  </si>
  <si>
    <t>Аграрный</t>
  </si>
  <si>
    <t>Ахметов Ж. Б.</t>
  </si>
  <si>
    <t>Патологиялық анатомия</t>
  </si>
  <si>
    <t>Патологиялық анатомия оқулығының үшінші басылымы медициналық білім беру жүйесіне инновациялық бағыттағы әдістемелердің кеңінен енгізілуіне байланысты жаңа оқу бағдарламаларына сәйкестендіріліп, 8 модулге бөлініп, бүтіндей қайта өңделіп жазылды. Оқулыққа дәрігер-интерндерге арналған жаңа бөлім қосылып, бұрынғы оқулықта болмаған патологиялық-анатомиялық қызмет жөнінде, диагноздарды құрастыру, клиникалық-анатомиялық талдау, диагноз сәйкессіздіктері жөніндегі мәселелер қаралды. Оқулық жоғарғы оқу орындарының студенттеріне, дәрігер-патологоанатомдарға, кафедра оқытушыларына, ғылыми қызметкерлерге және медициналық колледж студенттеріне арналған.</t>
  </si>
  <si>
    <t>Базарбаев А. Т.</t>
  </si>
  <si>
    <t>Оқулық құралда бетоннан соғылған бөгеттер, су қоймасы құрамындағы топырақтан соғылған бөгеттер, өзендерге салынған су алғыш құрылымдар, су тұндырғылар және құм-тас ұстағыш құрылғылар туралы деректер келтіріл-ген. Құрылымдардың су өткізгіштік қабілетін анытау тәсілдері, бөгеттердің орнықтылығын есептеу және құрылым астымен сүзіліп ағатын су ағымын анықтау тәсілдері келтірілген. Сонымен қатар кейінгі кезде гидромелиорация саласында қолана басталған полимер материалдардан жасалған жұмсақ бөгеттер, гидротехникалық құрылымдардың қақпақтары туралы мәліметтер келтірілген.</t>
  </si>
  <si>
    <t>Базарбеков А.Б.</t>
  </si>
  <si>
    <t>Жоғары математика</t>
  </si>
  <si>
    <t>Байдабеков А. К.</t>
  </si>
  <si>
    <t>Инженерлік графика. Сандык проекциялар</t>
  </si>
  <si>
    <t>В условиях рыночной экономики в процессе образования предприятий различных форм собственности управление предприятием, контроль за его работой, анализ хозяйственной деятельности предприятий являются основой для принятия администрацией оперативных решений. Последовательная интеграция Республики Казахстан в мировое экономическое сообщество, широкая возможность предприятий и фирм осуществлять внешнеэкономическую деятельность делает необходимой прозрачность национальной системы учета и отчетности. В условиях глобализации экономики все большее значение приобретает необходимость обеспечения конкурентоспособности стран СНГ. При этом одним из условий обеспечения конкурентоспособности и транспарентности экономики является соответствие системы бухгалтерского учета, финансовой отчетности и контроля международным стандартам. Для решения принципиальных задач по развитию рыночных механизмов управления экономикой первоочередное место занимает реформирование системы бухгалтерского учета и отчетности. Необходимость теоретических исследований в области бухгалтерского учета и аудита определяется в условиях развития рыночных отношений новыми требованиями, предъявляемыми к оценке объектов учета, к организации бухгалтерского учета и отчетности на принципах международных стандартов финансовой отчетности. Учебное пособие «Бухгалтерский учет в соответствии с МСФО» предназначено для студентов, магистрантов специальности «Учет и аудит», «Финансы», студентов экономических специальностей, преподавателей, практикующих бухгалтеров.</t>
  </si>
  <si>
    <t>Нан өнімдерінің технологиясы</t>
  </si>
  <si>
    <t>Оқулықта нан өнімдері өндірісінің технологиясы қарастырылған. Наубайхана өндірісінде қолданылатын шикізаттардың сапасы мен қасиеті, нан дайындаудың технологиялық үдерісінің сатылары және мақсаты, нан сақтау, нан шығымы, нан ақаулары мен аурулары, нан өнімдерінің тағамдық құндылығы және оны жоғарылату жолдары, нан ассортименттері берілген. Содай-ақ қамыр дайындаудың аппаратуралық-технологиялық және қамырды бөлшектеп өңдеудің технологиялық сызбанұсқалары ұсынылған.
  Оқулық жоғары оқу орындарының – «Қайта өңдеу өндірістерінің технологиясы» мамандығы бойынша білім алатын студенттеріне және магистранттарына, сонымен қатар наубайхана өндірісінің технологтары және жетекшілеріне, менеджерлеріне арналған.</t>
  </si>
  <si>
    <t>Баубеков С.</t>
  </si>
  <si>
    <t>Бұл оқулық Қазақстан Республикасының Мемлекеттік жалпыға міндетті білім беру стандартының (ҚР МЖМБС 4.05.049-2008) оқу бағдарламасы бойынша, 0104000 - «Кәсіби оқыту» мамандығына сәйкес әзірленген. Стандарттау, сертификаттау және метрология, пәні бойынша білімгерлердің өздік білім деңгейін шыңдауға, метрологияның теориясы мен практикасы, метрологиялық қамтамасыз ету, стандарттау мен сертификаттау жүйесінде жаңа материалды оңай меңгеруіне мүмкіндік жасайды. студенттердің өз бетінше экспериментті жоспарлауға, керекті дәлдікпен өлшеу құралдарын таңдап алуға көмектеседі. Оқулық орта кәсіби мамандар дайындайтын оқу орындарына арналған. Сонымен қатар, жоғарғы оқу орнында оқитын білімгерлеріне де пайдалы.</t>
  </si>
  <si>
    <t>Учебное пособие предназначено для изучения элективного курса «Планирование, контроль и оценка эффективности расходов бюджета» для обучающихся в магистратуре и разработано на основе авторского курса лекций по данной дисциплине. В работе содержатся особенности планирования расходов бюджета в Республике Казахстан в условиях реализации бюджетирования, ориентированного на результаты, содержание и организация оценки эффективности бюджетных программ, методология и практика контроля эффективности бюджетных расходов. Для наиболее полного освоения теоретических аспектов пособие содержит контрольные вопросы и тестовые задания. Для развития у магистрантов и студентов навыков аналитического мышления и выработки умения решать конкретные управленческие задачи авторами разработаны задания для самостоятельной работы магистрантов, а также методические рекомендации по их выполнению. Пособие может представлять интерес для студентов и магистрантов экономических специальностей вузов и для широкого круга читателей. Адресуется руководителям органов государственной власти и управления, финансистам, банкирам, научным работникам, студентам, магистрантам, докторантам, слушателям финансово-банковских школ и колледжей.</t>
  </si>
  <si>
    <t>Алгоритмдеу және бағдармалау</t>
  </si>
  <si>
    <t>Бұл оқу құралы - 050704 «Есептеу техникасы және бағдарламалық қамтамасыз ету» мамандығы бойынша «Алгоритмдік тілдерде бағдарламалау» пәнінің типтік оқу бағдарламасы негізінде құрастырылды. Оқу құралы дәрістік материалдардан және дербес компьютерлер үшін Турбо Паскаль бағдарламалау ортасында жұмыс істеу негіздерінен тұрады. «Алгоритмдік тілдерде бағдарламалау» пәнінен студенттер алгоритмдерді құру және Турбо Паскаль бағдарламалау тілінде бағдарламаларды құру тәсілдерін үйренеді. Оқу құралы алгоритмдеу негіздерімен, бағдарламалаудың қазіргі технологиясымен танысамын, Турбо Паскаль бағдарламалау тілінде өздерінің бағдарламасын құрамын деген студенттер, оқушылар, мектеп мұғалімдері және қолданушылардың кең ортасында қолданылуы мүмкін. Бұл оқу құралы - 050704 «Есептеу техникасы және бағдарламалық қамтамасыз ету» мамандығы бойынша «Алгоритмдік тілдерде бағдарламалау» пәнінің типтік оқу бағдарламасы негізінде құрастырылды. Оқу құралы дәрістік материалдардан және дербес компьютерлер үшін Турбо Паскаль бағдарламалау ортасында жұмыс істеу негіздерінен тұрады. «Алгоритмдік тілдерде бағдарламалау» пәнінен студенттер алгоритмдерді құру және Турбо Паскаль бағдарламалау тілінде бағдарламаларды құру тәсілдерін үйренеді. Оқу құралы алгоритмдеу негіздерімен, бағдарламалаудың қазіргі технологиясымен танысамын, Турбо Паскаль бағдарламалау тілінде өздерінің бағдарламасын құрамын деген студенттер, оқушылар, мектеп мұғалімдері және қолданушылардың кең ортасында қолданылуы мүмкін.</t>
  </si>
  <si>
    <t>СГУ им.Шакарима</t>
  </si>
  <si>
    <t>Бекботаев А.Т.</t>
  </si>
  <si>
    <t>В учебном пособии рассмотрен основной метод исследования минералов и горных пород в минералогии, петрографии, литологии и петрологии – кристаллооптика, являющаяся теоретической основой микроскопического исследования. Пособие состоит из девяти разделов. В 1 разделе даны понятия о природе света, преломлении и двупреломлении в минералах, оптических явлениях, наблюдаемых под микроскопом. 2 раздел посвящен устройству поляризационного микроскопа и методах изучения оптических свойств минералов под микроскопом. В 3 и 4 разделах приведен порядок определения оптических свойств минералов коноскопическим и иммерсионным методами. 5 раздел посвящен исследованию минералов федоровским методом. Описание определения морфологических особенностей, оптических свойств минералов горных пород дано в следующих разделах: магматических горных пород в 6 разделе, осадочных – в 7, метаморфических - в 8 разделах. Оптические свойства 104 породообразующих минералов по группам относительных показателей преломления приведены в виде таблиц в 9 разделе. 
  Учебное пособие составлено согласно программе подготовки специалистов по геологическим специальностям. Может использоваться специалистами по природным и исскуственным минералам.</t>
  </si>
  <si>
    <t>Бекембаева Г.С.</t>
  </si>
  <si>
    <t>Бекетова Г.К.</t>
  </si>
  <si>
    <t>Бигалиев А. Б.</t>
  </si>
  <si>
    <t>Биологическая экология</t>
  </si>
  <si>
    <t>В учебнике даны основы общей экологии как фундаментальной биологической науки. Рассмотрены как общие вопросы экологии, так и основные механизмы и закономерности устойчивого существования биологических систем разного уровня в условиях изменяющейся природной среды. Все экологические понятия и наиболее общие закономерности увязаны с проблемами современного антропогенного влияния как на биосферу в целом, так и на её компоненты. Многолетний опыт преподавания этой дисциплины позволяет автору в доступной форме изложить научные основы рационального природопользования и охраны окружающей среды. Учебник предназначен для студентов университетов специальности «экология», аспирантов, преподавателей, а также для широкого круга читателей.</t>
  </si>
  <si>
    <t>Биекенов К. У.</t>
  </si>
  <si>
    <t>Әлеуметтану. Ұғымдар мен баламалар.</t>
  </si>
  <si>
    <t>Бұл оқулықта әлеуметтану ғылымының даму үдерісі, оның қазіргі ғылыми мәртебесі, неғұрлым танымал өкілдерінің концепциялары, теориялық-әдіснамалық, әдістемелік және әдісқұралдық негіздері, орта деңгей теориялары, негізгі ұғымдары қарастырылған. Оқулық жоғары оқу орындарының студенттеріне арналған.Сондай-ақ әлеуметтану ғылымына қызығатын қалың жұртшылыққа, оқытушыларға, магистранттар, доктаранттарға, мұғалімдерге де пайдасы зор.</t>
  </si>
  <si>
    <t>В данном учебном пособии на казахстанском материале освещены проблемы современной фундаментальной и прикладной социологии. Последовательно в доступной форме излагаются вопросы социологии как науки и учебной дисциплины, социологических измерений глобализацион¬ных процессов. Речь идет о социометодологии, социальных проектах и социологических индикаторах, прикладной и эмпирической социологии, построении программы полевого исследования, социологических теориях общества, классов, феномене среднего класса, уровня и качества жизни, бедности и неравенстве, социальной мобильности, фундаментальных институтах общества и социальном контроле. Ключевая читательская аудитория данного учебного пособия – это студенты широкого профиля. Работа представляет интерес для студентов, магистрантов, докторантов и преподавателей, занимающихся социологией.</t>
  </si>
  <si>
    <t>Бисенов У. К.</t>
  </si>
  <si>
    <t>Оқулықта молекулалық биологияның тарихы мен әдістері қысқаша түрде талданған, сонымен қатар, нуклеидтік қышқылдар мен белоктардың құрамын оқып үйренудің негізгі бағыттары: геномдар мен эукариоттар, вирустар және фагтар, митохондриялар мен хлоропластар құрылымы, елгезек генетикалық элементтер; ДНҚ құрамының зақымдануы мен репарациясы, генетикалық рекомбинацияның молекулалық негізі; РНҚ түрлерінің құрылымы, негізгі молекулалық-генетикалық үрдістерді реттеудің (репликация, транскрипция, трансляция) механизмдері мен ұстанымдары; нуклеин-белоктық өзара әрекеттесуі; жасушалық циклдерді, канцерогенозды және жобаланған жасуша өлімін реттеудің молекулалық механизмдері қарастырылған. Генетикалық инженерия әдістеріне, оның жетістіктері мен болашағына аса маңызды орын берілген. Жоғарғы оқу орындары студенттеріне, биология пәні тереңдете оқытылатын колледждер оқытушылары мен орта мектеп мұғалімдеріне арналған.</t>
  </si>
  <si>
    <t>Бржанов Р. Т.</t>
  </si>
  <si>
    <t>КГУТИ им. Есенова</t>
  </si>
  <si>
    <t>Бурибаев Б. Б.</t>
  </si>
  <si>
    <t>Бұл оқу құралы жоғары оқу орындарындағы жаратылыстану саласында немесе техникалық бағытта білім алып жатқан студенттерге «Алгоритмдеу және программалау тілдері», «Алгоритмдер және мәліметтер құрылымы» және «Программалау технологиялары» тәрізді пәндерді оқу кезінде теориялық білімдерді игеру мен зертханалық жұмыстар орындауды жеңілдетуге арналған. Мұнда С/C++ тілдерін негізге ала отырып алгоритм құру және программалау тәсілдерін үйретуден практикалық мағлұматтар беріліп, әрбір тақырып бойынша жинақталған есептердің шығарылу жолдары толық көрсетілген. Зертханалық жұмыстарда студенттердің өз беттерімен орындауларына арналған тапсырмалар келтірілген. Ұсынылып отырған оқу құралы прог-раммалауды өз бетінше оқып үйренгісі келетін оқырмандардың да қажетіне жарайды деген сенімдеміз.</t>
  </si>
  <si>
    <t>Всеволодов Э. Б.</t>
  </si>
  <si>
    <t>Биология индивидуального развития</t>
  </si>
  <si>
    <t>Современная биология развития - это синтетическая наука, интегрирующая данные эмбриологии, зоологии, теории эволюции, генетики, физиологии, биохимии, молекулярной биологии и клеточной биологии. В самом широком понимании - это наука о круге явлений, составляющих онтогенез, или индивидуальное развитие (предзародышевое развитие, или гаметогенез, зародышевое развитие, постэмбриональное развитие, в том числе личиночное, старение, регенерация и соматический эмбриогенез), организмов. В таком широком понимании она не может быть четко отграничена от таких наук, как зоология и ботаника, и некоторые ее главы составляют неотъемлемую часть этих наук и изучаются в составе курсов зоологии и ботаники. Все разделы биологии индивидуального развития тесно связаны с проблемами общей биологии. Основанием для выделения биологии развития в более узком смысле в отдельную общебиологическую дисциплину послужило своеобразие процессов, протекающих в ходе превращения отдельных клеток или их групп в целостный, дифференцированный на органы и ткани организм. Наиболее сложный характер эти процессы имеют у многоклеточных животных, которые и являются главным объектом этой науки. Общепризнанно, что ключевую позицию в комплексе наук, составляющих биологию развития, занимает эмбриология. Именно в эмбриональном периоде происходят наиболее значительные формообразовательные процессы, в результате которых одноклеточная зигота превращается в сложнейший, дифференцированный на системы органов и тканей многоклеточный организм. В зависимости от задач и методов исследования различают эмбриологию общую, сравнительную, экспериментальную и экологическую.</t>
  </si>
  <si>
    <t>Барлық оқу формаларындағы «5В020400 – Мәдениеттану» мамандығы бойынша студенттерге оқулық ретінде ҚР БҒМ баспаға ұсынған. Оқулықта қазақ мәдениетінің рухани, этикалық, діни және әлеуметтік құндылықтарына, олардың тарихи дәуірлер арасын жалғастырушы сабақтастық рөліне және тәуелсіз Қазақстан мәдениетінің бүгіні мен болашағына феноменологиялық, тарихи және мәтiндiк талдау жасалады. Оқулықтың негізін аталмыш мәселеге қатысты тың ғылыми зерттеулер құрады, сонымен қатар Қазақстан мәдениетінің қазіргі жаһандану кеңістігіндегі инновациялық үрдістеріне сараптау беріледі. 
  Оқулық мәдениеттану мамандағының бакалаврлары, магистрлері мен докторанттарына және қазақ мәдениетіне қызығушылық танытатын оқырман қауымға арналған.</t>
  </si>
  <si>
    <t>Каз НУ</t>
  </si>
  <si>
    <t>Қазақстан Республикасы тәуелсіздігін паш етіп, өзін құқықтық және әлеуметтік мемлекет деп бекітіп, қоғам өмірінің экономикалық, саяси, әлеуметтік саласына елеулі өзгерістер енгізді, нарықтық экономиканы, көппартиялық жүйені қалыптастырды, қоғамдағы көптеген демократиялық және құқықтық институттарды нығайтты. Қазақстанның әрі қарай динамикалық және тұрақты дамуы бірінші кезекте адам құқығы мен бостандығы сияқты жалпы адами құндылықтарға негізделуге тиіс құқықтық сананың деңгейіне тікелей байланысты. Қазақстан Республикасы өз Конституциясында адам, оның өмірі, құқығы мен бостандығы ең жоғары құндылық болып табылатынын мақұлдап бекітті. Қоғамның дамуы, заңдылықтың нығаюы, құқық тәртібінің орнауы үшін құқықтың маңызы зор екендігі белгілі. Сондықтан, тұтас алғандағы қоғамдық прогресс, экономиканың жаңа сатыға көтерілуі және елдің экологиялық қауіпсіздігін қамтамасыз ету ең алдымен қоғамдық қатынастардың қалай реттелінгендігіне және заң талаптарын орындамағаны үшін нормативтік-құқықтық актілерде қандай шаралардың қарастырылғанына байланысты. Сол себептен, құқықтық пәндерді оқытудың ролі артуда. Құқықтық мемлекетте өмір сүріп жатқан әр азамат конституциялық құқықтарын біліп қана қоймай оны жүзеге асыра алу қабілетіне ие болуы керек. Осы салада Қазақстан Республикасының Конституциялық құқығын оқытудың маңызы зор деп білеміз.</t>
  </si>
  <si>
    <t>2 017</t>
  </si>
  <si>
    <t>Теоретические основы электротехники 1 том</t>
  </si>
  <si>
    <t>Дадамбаев Е. Т.</t>
  </si>
  <si>
    <t>Бұл кітап «Амбулаторлық-емханалық педиатрия» пәніне арналған оқулық. Кітапта балаларды емхана жағдайында қарап, бақылап аурулардың алдын алу және емдеу, шұғыл жағдайларда дәрігерлік көмек көрсету мәселелері кеңінен қаралған. Оқулық Қазақ Республикасы Денсаулық сактау министрлігі бекіткен студенттерді оқыту бағдарламасына сай жазылған. Кітап Медицина оқу орындарының студенттеріне, оқытушыларға, дәрігерлерге арналған.</t>
  </si>
  <si>
    <t>Умер</t>
  </si>
  <si>
    <t>Даркенов К.Г.</t>
  </si>
  <si>
    <t>В учебном пособии проанализирован современный комплексный материал по природным компонентам Республики Казахстан, рассматреный основные вопросы физико-географического районирования, дан полный анализ физико-географических районов и провинций. В книге проанализированы основные группы геосистем( подгеосистем, мезогеосистем , субгеосистем ), которые выявляются и картируются при геосистемно-бассейновом подходе к изучению природной среды Республики. В работе анализируются основные факторы техногенного загрязнения природных компонентов на геосистемном уровне, предлагаются пути оптимизации использования природных ресурсов.
  Учебное пособие составлено по новой учебной программе дисциплины «Физическая география Республики Казахстан» и рекомендуется для студентов, магистрантов и PhDдокторантов высших учебных заведений страны, а также для специалистов широкого профиля.</t>
  </si>
  <si>
    <t>Оқу құралы жоғары оқу орындарында химия-технологиялық, механикалық және педагогикалық мамандықтар бойынша білім алатын студенттерге арналған. Оқу құралында химиялық өндіріс және оның құрылымы; химиялық өнеркәсіптің шикізат және отын-энергетикалық қорлары, оларды жіктеу және қолдану, энерготехнологиялық жүйелер құру принциптері туралы жалпы мәліметтер; ХТЖ-ң технологиялық операторлары мен байланыстары, моделдері туралы жалпы мәліметтер, ХТЖ-і талдау, синтездеу және оптималдау есептерінің маңызы; ХТП, оларды жіктеу белгілері, ХТП-гі тепе-теңдік және оны есептеу; біртекті, әртекті және әртекті-катализдік процестер, олардың жүру аймағын анықтау әдістемесі, жылдамдығы және оларды үдету жолдары қарастырылған. Әр бөлімнен кейін бақылау сұрақтары берілген. Оқу құралында студенттердің алған білім деңгейін тексеруге арналған тесттік тапсырмалар және қолданылған әдебиеттер тізімі берілген.</t>
  </si>
  <si>
    <t>Джолдасов С.К.</t>
  </si>
  <si>
    <t>Су шаруашылык кешены</t>
  </si>
  <si>
    <t>В учебнике дается систематизированное изложение вопросов, отражающих современные тенденции в развитии цифровой и аналоговой схемотехники. В первой части рассматриваются схемотехника базовых логических элементов и типовых функциональных узлов цифровых устройств ЭВМ. Особое внимание уделяется вопросам схемотехнической реализации и структурным особенностям полупроводниковых запоминающих устройств ЭВМ, программи-руемых логических матриц и базовых матричных кристаллов, а также обсуждаются вопросы проектирования современных СБИС программируемой логики. Во второй части рассматриваются принципы построения и работы нелинейных преобразователей аналоговых сигналов, компараторов и цифро-аналоговых и аналого-цифровых преобразователей.</t>
  </si>
  <si>
    <t>Догалов А.Н.</t>
  </si>
  <si>
    <t>Аталған оқулықта экономикалық теория пәнінің негізгі мәселелері жан-жақты қарастырылған. Тақырыптық мәселелер теориялық тұрғыдан ғана емес, өзін-өзі тексеру сұрақтары, жаттығулар, есептер, графиктер мен кестелер, тест тапсырмалары, статистикалық деректер және негізгі ұғымдар көмегімен де жатық түсіндіріледі. 
  Оқулық оқыту жүйесінің кредиттік технологиясына негізделген және 5В050600-Экономика, 5В050700-Менеджмент, 5В050800-Есеп және аудит, 5В050900-Қаржы, 5В051000-Мемлекеттік жергілікті басқару, 5В052100-Мемлекеттік аудит, басқа да экономикалық мамандықтарды даярлайтын жоғары оқу орнының студенттеріне, оқытушыларға, сондай-ақ, микроэкономиканы өз бетінше оқитын оқырман қауымға арналады.</t>
  </si>
  <si>
    <t>Сапаны жалпы басқарудың модельдері</t>
  </si>
  <si>
    <t>Шетел әдебиетінің тарихы</t>
  </si>
  <si>
    <t>Совершенствование режимов эксплуатации теплоэнергетического оборудования</t>
  </si>
  <si>
    <t>Еркебаева Н.А.</t>
  </si>
  <si>
    <t>5В030100 «Құқықтану» мамандығы бойынша «Сот экспертологиясы» оқулық. - Шымкент: Оңтүстік Қазақстан Мемлекеттік Университеті Оқулықта сот сараптамасының теориялық негіздері мен сот сараптамасының ұйымдастырушылық және әдістемелік негіздері қарастырылған.</t>
  </si>
  <si>
    <t>Аида</t>
  </si>
  <si>
    <t>Ермаганбетов К.Т.</t>
  </si>
  <si>
    <t>Современный научно-технический прогресс невозможен без использования приборов и элементов полупроводниковй электроники и микроэлектроники. Успехи электроники являются результатом создания разнообразных и удивительных по своим свойствам полупроводниковых приборов. В основе работы практически всех полупроводниковых приборов лежат контактные явления: контакты металл-полупроводник, гомо - и гетеро-контакты полупроводников. В полупроводниковых приборах используют выпрямительные свойства p-n – перехода (низкочастотные и высокоастотные, выпрямительные диоды), явления пробоя (стабилитроны), управляемая напряжением емкость (варикапы, параметрические диоды), отрицательное сопротивление p-n – переходов с высокой концентрацией (туннельные диоды) и т.д. Чтобы изучить современную электронику, прежде всего нужно знать принципы устройства и физические основы работы полупроводниковых приборов, их характеристики, параметры и важнейшие свойства. Поэтому авторы основное внимание уделили рассмотрению особенностей физических процессов в p-n – переходе, влиянию на них свойств полупроводниковых материалов и внешних условий. Более глубоко и подробно авторы постарались осветить те вопросы, которые они считают особенно важными. Помимо процессов в p-n – переходе рассмотрены различные типы полупроводниковых диодов, их особенности инекоторые случаи их применения. После каждого раздела представлены контрольные вопросы, позволяющие выяснить степень усвоения учащимися материала, изложенного в пособии.</t>
  </si>
  <si>
    <t>Оқу құралы физикалық электрониканың негізін баяндауға арналған. Шалаөткізгіштерден жасалған аспаптардың, микроэлектроника элементтерінің жұмыс ұстанымдарының негізі болатын шалаөткізгіштер арасындағы түйістерде жүретін физикалық құбылыстардың ерекшеліктеріне ерекше көңіл аударылған. Шалаөткізгіштен жасалған диодтардың, өрістік және қосөрісті транзисторларда жүретін физикалық құбылыстары талданған. Әр параграфтан кейін баяндалған физикалық құбылыстардың негізгі ерекшеліктеріне оқушының назарын аудару мақсатында қорытыды жасалған. Оқушының берілген ұғымдарды дұрыс түсініп, баяндалған материалдарды қаншалықты түсінгендігі туралы мағлұмат алу мақсатында бақылау сұрақтары берілген. Оқу құралы 5В071900-«Радиотехника, электроника және телекоммуникациялар», 5В060400- «Физика», 5В072300-«Техникалық физика», 5В071300-«Көлік, көлік техникасы және технологиясы» мамандықтары бойынша, күндізгі және сыртқы бөлімдерде оқитын студенттерге арналған. Магистранттарға да, доктаранттарға да, оқытушыларға да, сәйкесті мамандықтар бойынша жұмыс істейтін инженер-техник мамандарына да шалаөткізштен жасалған асапаптардың жұмыс ұстанымдарын жете түсініп қажетті жерлерде ұтымды пайдалануларына көмек көрсетеді деген ойдамыз.</t>
  </si>
  <si>
    <t>Ерназарова У.С.</t>
  </si>
  <si>
    <t>Есенаманова М.С.</t>
  </si>
  <si>
    <t>АГУ им.Досмухамедова</t>
  </si>
  <si>
    <t>Әубәкір С. Б.</t>
  </si>
  <si>
    <t>Жоғары Математика (1-бөлім)</t>
  </si>
  <si>
    <t>Ұсынылып отырған оқулық техникалық және технологиялық мамандық дайындайтын оқу орындарының үш сатылы білім беру жүйесінің бірінші сатысы – бакалавриаттық оқу бағдарламасына (sillabus) сәйкес арналып жазылған. Бірінші курстың екінші маусымына үш кредит бөлінген. Бағдарлама бойынша оған математиканың: анықталмаған интегралдар; анықталған интегралдар; көп айнымалы функциялар; жәй дифференциалды теңдеулерге арналған тараулар қарастырылады. Екінші бөлімде аталған тарауларға сәйкес мысалдар келтіріліп, шығару жолдары берілген және қажетті суреттермен қамтамасыз етілген. Тарау соңында студенттердің өздерін тексеруге арналған есептер мен жаттығулар, тест сұрақтары жауаптарымен келтірілген.</t>
  </si>
  <si>
    <t>Селекция овощных культур</t>
  </si>
  <si>
    <t>2020, фев</t>
  </si>
  <si>
    <t>Жакирова Н. К.</t>
  </si>
  <si>
    <t>Жалпы химиялық технологиясы</t>
  </si>
  <si>
    <t>Оқу құралы химиялық технологияға ғылым ретінде және оның зерттеу нысаны– химиялық өндіріске толық түсінік береді. Химиялық технологиядағы процестердің реакция заңдылықтары, теориялық негіздері, химиялық реакторларды таңдау және жүретін процестерге түсінік беру қарастырылған. Химиялық өндірістердегі химиялық–технологиялық жүйелерді модельдеу келтірілген. Қоршаған ортаны қорғаудың технологиялық процестеріне ерекше көңіл бөлінген.</t>
  </si>
  <si>
    <t>Жамкеева М.К.</t>
  </si>
  <si>
    <t>Учебное пособие подготовлено для студентов и магистрантов, обучающихся по специальностям «Государственное и местное управление», «Менеджмент».Объектом внимания авторов стали вопросы целенаправленного, организующего и регулирующего воздействия государства в целом и его территориальных органов на общественные процессы, отношения и деятельность людей.В данной работе также дан анализ нынешней государственной политики и процессам государственного и местного управления, концепциям и принципам государственного управления и самоуправления, роли и месту органов государственной власти в управлении экономическими процессами, а также вопросам современной государственной службы, проблемам становления и развития местного государственного управления и самоуправления.</t>
  </si>
  <si>
    <t>Еңбек гигиенасы 1 бөлім</t>
  </si>
  <si>
    <t>Оқулық медициналық еңбек гигиенасының теориялық және практикалық, психофизиологиялық еңбек әрекетіндегі ғылыми- технологияық үрдістірін ескере отырып, еңбек гигиенасындағы еңбек ететіндер үшін жазылған. Оқулық Қазақстан Республикасы Денсаулық сақтау Министрлігі бекіткен типтік бағдарламаға сай, Жоғарғы білім беретін медицина оқу орындары студенттеріне білім жетілдіру курсының тындаушыларына, еңбек медицина дәрігерлеріне, магистрант, докторант, профпатолог дәрігер, қоғамдық денсаулық сақтау, гигиенистер, эпидемиологтар, экологтар, жоғарғы оқу орындарының оқытушыларына, ғылыми зерттеушілерге, еңбек қорғау мекемелер қыметкерлеріне, еңбек гигиена саласындағы және халық шаруашылығының қандай саласы бойынша еңбек ететін мамандардың әрқайсысы өз салалары бойыншада пайдалануына болады.</t>
  </si>
  <si>
    <t>Еңбек гигиенасы 2 бөлім</t>
  </si>
  <si>
    <t>Әскери гигиена оқу құралының негізгі мазмұны,әскердегі орындалатын гигиеналық іс-шаралар,оны ұйымдастыру; Әскерге толық қойылатын санитарлық-гигиеналық талаптарды орындаумен қатар, азық түліктер және қару жарақпен,құрал жабдықтармен казармалық, дала жағдайында қамтылуы және оның ерекшеліктері көрсетілген. Соғыс және бейбіт жағдайларындағы әскердің ішкі санитарлық - гигиеналық ережелерді сақтауы, ескертулер, түсіндіру, санитарлық ағарту жұмыстарын назардан тыс қалдырмай жүргізу міндеттері көрсетілген. Аталған оқу құралы Жоғарғы оқу орындарының әскери кафедрасының әскери дайындық курсы бойынша оқитын студенттерге, тыңдаушыларға,сабақ өткізетін оқытушыларға арналған.</t>
  </si>
  <si>
    <t>Әскери эпидемиология</t>
  </si>
  <si>
    <t>Ұсынылып отырған оқу құралының 2-басылымында, бағдарламаның жүктемелік сағаттарына сай, жаңадан толықтырылып, нақты дәледемелерге сәйкес қайтадан баспадан шығарылып отыр.
  Қазақстан Қарулы Күштеріндегі ең маңызды саланың бірі медициналық қызмет.Әскер мен Теңіз Қарулы Күштерінің Құрамын сақтау және құрамындағы әскерилердің денсаулығына,жауынгерлік қаблеттілігінің шыңдалып сақталуына барлық мүмкіндікті жасай отырып, осы заманғы иновациялық техникамен жабдықталып қарулануда медициналық қызмет маңызды рөл атқарады.
  Әскери кафедрадағы оқырманның біліктілігін көтеру, сарбаздар мен сардарлардың әскери дайындықтағы біліктілігін арттыруда әскери эпидемиология пәніне арналған оқу құралы, оқыту бағдарламасына сай, әскери оқыту факультеті, жалпы медицина, медициналық профилактикалық істер, стоматологиялық факультеттер студенттеріне, сонымен қатар әскери дәрігер гигиенист,гигиенист экспертке, осы оқу құралы ҚР Қорғаныс Министрлігі, Жоғарғы ғылым және білім беру Министрлігінің оқу жоспары бойынша бекітіліп берілген бағдарламасына сай жазылған және әскери дайындықтан өтететін, тыңдаушыларға, студенттерге, гигиенистерге, эпидемиологтарға, гигиеналық эксперт бөлім қызметкерлеріне арналған.</t>
  </si>
  <si>
    <t>Оқулық оқу бағдарламасымен сәйкестірілген және бар¬¬лық медицина жоғарғы оқу орындарының оқытушы¬ла¬рына және студенттеріне, ғылыми қызметкерлерге, биофи¬зик¬терге, радиобиологтарға, дәрігер радиологтарға және көпшілік қауымға арналған.</t>
  </si>
  <si>
    <t>Жумакаева Б. Д.</t>
  </si>
  <si>
    <t>Тарихты оқып үйрену - оқушыларды дербес зерттеу кызметіне талаптандыратын, олардың өз тұжырымдары мен пайымдауларын талдауға ынталандыратын, өз ойын білдіру қабілетін дамытатын белсенді процесс. Қазақстан тарихында болып жатқан бүгінгі бетбұрыс, оның саяси-экономикалық және мәдени-әлеуметтік өміріндегі қайта түлеу, жаңару жұртшылықтың өз халқының тарихына деген ынтасы мен ықыласын тудыруда. Теориялық бай, тарихи жаңа еңбектер жарық көруде. 2003 жылы қабылданған мемлекеттік "Мәдени мұра" бағдарламасы аясында көптеген тарихи еңбектер шықты. Осы бағдарламаның шығыстану секциясы бойынша «Қазақстан тарихы туралы түрік деректемелері» , «Қазақстан тарихы туралы қытай деректемелері» , «История Казахстана в персидских источниках» т.б.с.с. тамаша еңбектер шығуда.</t>
  </si>
  <si>
    <t>XIX в. в культурной жизни Казахстана по праву называется просветительским. Под мощным влиянием мировой цивилизации пробудился глубокий интерес к приобретаемым Россией восточным землям. С принятием казахами российского подданства научное изучение края прочно вошло в круг деятельности центральных государственных структур и различных отрядов исследователей. В Казахстане сложилась, хотя и разрозненная, сеть научных учреждений. Один из них функционировали за счет государственных ассигнований, другие появились благодаря стараниям энтузиастов. Сближение и взаимопроникновение культур России и казахского народа обогатили в конечном счете общечеловеческую цивилизацию новыми открытиями, идеями и именами.</t>
  </si>
  <si>
    <t>Окулықта жер қыртысындағы шөгінді, магмалық, метаморфтық таужыныстардың жатыс пішіндері,үзіліп – ауысқан қабаттар, қатпарлар мен жарылысты бұзылыстар, қатпарлы зоналар, платформалар мен шеткі ойыстар кұрылымдары қарастырылған. Геологиялық карталар, олардың номенклатурасы жайлы мағлұматтар баяндалған. Оқулық көлеміндегі колданылған арнайы терминдердің глоссарийлері мен қазіргі күндегі қолданыстағы қазақша атаулары берілген. Оқулық геологиялық мамандықтарды меңгеруге талпынған студенттерге, магистранттарға, еңбек жолдарын жаңа бастаған геолог-практиктерге ұсынылады.</t>
  </si>
  <si>
    <t>Жұмақаева Б. Д.</t>
  </si>
  <si>
    <t>Оқу құралы Қазақстан тарихының ежелгі дәуірден біздің зама-нымызға дейінгі кезеңдерін қамтиды. Еуразиядағы басқа да мемлекеттермен салыстырғанда Қазақстанның жалпы және ерекше даму өзгешеліктерін анықтай отырып, автор тарихи эволюцияның, шаруашылық өмірдің, мәдениет пен тұрмыстың, ұлт менталитетінің өзіне ғана тән нақыштарын түсіндіреді. Оқу құралында Қазақстан территориясындағы ежелгі мемлекеттік құрылымдардың кейінгі пайда болған мемлекеттердің қалыптасуына және дамуына ықпалы қарастырылады. Ежелгі тайпалардың, түркілердің әлемдік даму процесі мен әлемдік мәдениет қорына қосқан үлестеріне көңіл бөлінеді. Оқу құралында қоғамның даму заңдылықтарының саяси - әлуметтік, құқықтық – филисофиялық, мәдени аспектілер ескерілген.</t>
  </si>
  <si>
    <t>Ильясова З.С.</t>
  </si>
  <si>
    <t>Араб елдерінің тарихы (ХVІ-ХІХ ғғ.)</t>
  </si>
  <si>
    <t>В учебном пособии рассматриваются становление, этапы развития и законы социальной экологии. Здесь нашли отражение понятие окружающей среды в социальной экологии. Особое внимание в учебном пособии уделено социальному компоненту окружающей среды, экологии личности, взаимоотношению природы и общества, показателям качества жизни населения на современном этапе, социально-экологическим проблемам человечества. Раздел устойчивое развитие представлен в пособии как центральный, объединяющий проблемы, основные задачи, принципы, глобальные инициативы, индикаторы, приоритетные направления развития «зеленой» экономики в Казахстане, вопрос продовольственной безопасности - как часть концепции национальной экономической безопасности, роль программы ООН в распространении концепции человеческого развития и «десять тезисов о новых парадигмах» устойчивого развития и безопасности РК. Учебное пособие предназначено студентам агрономического, биологического факультетов, а также всем тем, кого интересуют проблемы взаимоотношений общества и природы.</t>
  </si>
  <si>
    <t>Касп.Унив</t>
  </si>
  <si>
    <t>В учебном пособии излагаются основы химического и физико-химического метода анализа, описаны (гравиметрические, титриметри-ческие) и инструментальные (оптические, электро-химические, хромато-графические) методы количественного анализа. Особое внимание уделено проблеме пищевых производств в аспекте аналитической химии, химизму процессов обработки сырья и продуктов пищевой промышленности. Пособие выполнено в соответствии с типовой программой Предназначено для студентов специальности «Технология продо-вольственных продуктов», «Стандартизация и сертифкация», «Экология».</t>
  </si>
  <si>
    <t>КазПотреб</t>
  </si>
  <si>
    <t>Основы биогеотехнологии</t>
  </si>
  <si>
    <t>Профессиональный русский язык
  для студентов-биологов</t>
  </si>
  <si>
    <t>Дисциплина «Профессиональный русский язык» представляет собой область знаний, включающую в содержание русский язык, основы профессии и специальности, культуру деловой коммуникации в общем цикле подготовки студентов биологических специальностей. Задачи дисциплины следующие: овладение системой базовых понятий и терминологии биологических дисциплин; овладение системой прагматических единиц речевого уровня; обогащение фоновых знаний энциклопедическими и интеллектуально- культурными сведениями о специальности; развитие умений и навыков написания и защиты учебно-научной работы по специальности; развитие умений и навыков написания и защиты учебно-научной речи студентов в диалогической/монологической, устной/письменной форме.Данное учебное пособие составлено на основе доступной информации и предназначено для студентов биологическх специальностей.</t>
  </si>
  <si>
    <t>2020, апрель</t>
  </si>
  <si>
    <t>Оқу құралында қала көшелері мен жолдардың көліктік-пайдалау сапасының негізгі сипаттамалары ұсынылған, жол элементтерінің ықпалы және автомобильдердің қимылды тәртібін реттеуші әдістер көрсетілген, көліктер легінің қозғалысының сипаттамаларының есебі берілген,тексеру әдістері және диагностикалау жұмыстарының жос-парлануы мазмұндалған.
  Студенттердің «Көлік, көліктік технология және техника» мамандықтарды дайындауға арналған.</t>
  </si>
  <si>
    <t>ГУ</t>
  </si>
  <si>
    <t>Искакова М. С.</t>
  </si>
  <si>
    <t>Психологическая диагностика уровня аномального развития детей с нарушением речи</t>
  </si>
  <si>
    <t>Выявление детей с отклонениями в развитии, их дифференциальная диагностика и отбор в специальные школы на сегодняшний день, по существу, единственная область педагогической практики, где применение психологических диагностических методик не только является желательным или происходит эпизодически (например, в исследовательских целях), но совершенно необходимо и осуществляется постоянно, представляя собой повседневный факт. Они используются при комплексном обследовании детей с целью отбора в специальные школы диагностический процесс является кратковременным, но выявление психологических особенностей ребенка на этом этапе лишь начинается. Оно в той или иной мере продолжается в форме длительного (так называемого клинического) изучения на всем протяжении его школьного обучения, но особенно в начальный период и прежде всего в течение первого года обучения, в который обычно проверяется первоначальный диагноз. Это изучение играет важнейшую роль в построении программы обучения ребенка, индивидуализации педагогического подхода, создающего условия для наиболее эффективного использования его возможностей. Однако первоначальная диагностика имеет особое значение, так как именно в процессе отбора при прохождении ребенком медико-педагогической комиссии впервые определяется основной путь его обучения, принимается решение о том, какой тип школы является наиболее подходящим для него.</t>
  </si>
  <si>
    <t>Разработка курса «Самопознание» дает возможность ознакомиться с целью, задачами и содержанием организации самопознания, самовоспитания и самосовершенствования в процессе профессиональной подготовки в системе высшего образования и помогает овладеть умениями оказывать практическую помощь самому себе в самоактуализации, раскрытии внутреннего «Я» студента, развитии личностного роста. Курс «Самопознание» помогает усвоить пути самосовершенствования, пути коррекции своего поведения и взаимоотношения с окружающими.</t>
  </si>
  <si>
    <t>Кажикенова А.Ш.</t>
  </si>
  <si>
    <t>Задачи и упражнения по дисциплине "Математика"</t>
  </si>
  <si>
    <t>Учебное пособие предназначено для студентов высших и средних специальных учебных заведений естественно-технического направления. В пособии рассмотрены основные разделы математики: элементы аналитической геометрии и линейной алгебры, дифференциальное исчисление функции одной и многих переменных, неопределенный интеграл, определенный интеграл, двойной интеграл, дифференциальные уравнения, теория рядов, элементы теории вероятностей и математической статистики. Материал освещается с научной точки зрения. Теоретический материал подкрепляется многочисленными примерами. Данное учебное пособие может быть представлено также и в электронном виде для быстрого доступа к представленному материалу. Учебное пособие представляет интерес для преподавателей, студентов, магистрантов и докторантов PhD естественно-технического и экономического направления.</t>
  </si>
  <si>
    <t>Кампитова Г. А.</t>
  </si>
  <si>
    <t>Мейірбикелік дағдылар</t>
  </si>
  <si>
    <t>Оқулық жоғарғы медицина оқу орындарының бірінші, үшінші курс студенттері мен медициналық колледждың оқушыларына, сонымен қатар орта буынды медицина қызметкерлеріне арналған</t>
  </si>
  <si>
    <t>КазНМУим.Асфен.</t>
  </si>
  <si>
    <t>Уголовно-процессуальное право Республики Казахстан. Общая часть. 2 том</t>
  </si>
  <si>
    <t>Финансовое право Республики Казахстан 1 том.</t>
  </si>
  <si>
    <t>Касенов К.Р.</t>
  </si>
  <si>
    <t>Астрономия каз.</t>
  </si>
  <si>
    <t>Ұсынылып отырған оқу құралында автор астрономияның маңызды бөлімдері – астрометрия және аспан механикасы мәселелерін баяндап өткен. Астрономиядан қазақ тіліндегі басылымдардың жоққа жуықтығы белгілі. Астрометрия және аспан механикасы астрономияның ежелден келе жатқан ең алғашқы, сонымен бірге қазіргі тұрмыста және ғылым мен техникада үлкен орын алатын салалары болып табылады. Астрометрия бөлімінде уақыт аралықтарын өлшеу және Жер бетіндегі бағдарлану мәселелеріне шолу жасалған Автор оқу құралының екінші бөлімінде аспан механикасына және оның жеке салалары: «Астродинамика», «Ғарышкерлік» сияқты жас, кейінгі кезінде жақсы дамып бара жатқан салаларынан басқа, ХІХ ғасырда аспан механикасы аясында пайда болған, кейін одан бөлініп, жұлдыздық астрономияға қосылып кетсе де, аспан механикасымен байланысын үзбеген саласы – «Жұлдыз жүйелері динамикасына» сипаттама берген. Оқу құралында қамтылған мәселелер жоғарғы оқу орындарының «астрономия», «физика», «математика» және «география» мамандықтарында оқитын студенттерге, орта мектеп оқытушыларына астрономия саласынан білімін тереңдетуге көмегін тигізеді. Оқу құралы Батыс Қазақстан кеңесімен бекітілген.</t>
  </si>
  <si>
    <t>Учебное пособие соответствует требованиям учебного плана и типовой программы дисциплины «Технология строительного производства II» и включает краткий лекционный курс.
  В пособии изложены основные положения по технологии возведения зданий и сооружений при изучении курса «Технологии строительного производства II»и предназначено для студентов специальности 5В072900– «Строительство» всех форм обучения.</t>
  </si>
  <si>
    <t>Оқу құралы «Информатиканың теориялық негіздері» және «Информатика» пәндерінің типтік оқу бағдарламаларында анықталған міндеттерге сай құрылымданды. Құралдың бірінші бөлімінде, информатиканың фундаментальды ұғымдарына жататын және информатиканың теориялық негіздері курсының мазмұнын құрайтын, келесі мәселелер қамтылды: - ақпарат және ақпараттық үдерістер, ақпарат және тіл, ақпаратты кодтау, ақпараттың мағыналы және алфавитттік өлшемі, информатиканың семантикалық негізі туралы түсініктерді қалыптастыру және машықтандыру; - есептеуіш техниканың арифметикалық негіздері; логикалық ақпарат, шамалар, формулалар, амалдар және ЭЕМ-нің элементтік базасы ұғымдарын қалыптастыру және ықшамдау; - алгоритм ұғымы және оны сипатау қасиеттері, негіздік құрылымдары, шамалармен жұмыс жасау ұғымдарын қалыптастыру және машықтандыру; - алгоритмдер теориясы, Тьюринг және Пост машиналары, Марковтың қалыпты алгоритмдері, алгоритмдік шешілмейтін есептер, алгоритм күрделілігі мен тиімділігі ұғымдарын қалыптастыру; - модель, модельді сипаттау әдістері, модельдеу ұдерісі, модельдерді құрудың негізгі кезеңдері, модельді сипаттау әдістері, ақпараттық модельдер, граф түріндегі ақпараттық модельдер ұғымдарын қалыптастыру. Оқу құралының екінші бөлімі информатика курсының іргелі компонеттері: аппараттық және бағдарламалық жасақтамаларды қарастыру мәселелеріне арналған. Аппараттық жасақтама бойынша ЭЕМ архитектурасы, Нейман принциптері, дербес компьютердің құрамы мен ашық архитектура түсінігі, процессор мен ішкі және сыртқы жады сипатталады. ЭЕМ бағдарламалық жасақтамасын қарастыру мақсаты, ол – базалық және қолданбалы бағдарламалық жасақтаманың негізгі топтарымен және олардың негізін қалайтын фундаменталды қағитаттарымен таныстыру болып табылады. Бағдарламалық жасақтама бойынша, оларды жалпы сипаттау мәселелері және Windows операциялық жүйесі мен қолданбалы дәстүрлі бағдарламалардың ортасында жұмыс жасау технологиялары қарастырылады. Параграфтардың соңында тест сұрақтары, есептер кешендері, бақылау жұмысының нұсқалары, тәжрибелік, өзіндік және шығармашылық жұмыстарға арналған тапсырмалар берілген. Оқу құралы педагогикалық жоғарғы оқу орындарының «Информатика» мамандығында оқитын студенттерге, информатика пәні мұғалімдеріне, әдіскерлерге және білімді ақпараттандыру мәселелерімен айналысатын мамандарға арналған.</t>
  </si>
  <si>
    <t>Койчубеков Б. К.</t>
  </si>
  <si>
    <t>Биостатистика</t>
  </si>
  <si>
    <t>Книга является учебным пособием по теории статистических методов, используемых в медико-биологических исследованиях. Рассмотрены основные разделы биостатистики – анализ групповых свойств биобъектов и теория проверки статистических гипотез. Изложенный материал сопровождается примерами и проблемами из медицинской практики. Для научных работников особый интерес представляют разделы, посвященные логлинейному анализу и логистической регрессии, которые еще не нашли широкого применения в медицинской научной среде. Пособие адаптировано к нетехнической аудитории и предназначено для студентов, магистрантов, докторантов и преподавателей медицинских и биологических вузов.</t>
  </si>
  <si>
    <t>Бұл оқу құралында саясаткердің имиджін жасау жолдарының ерекшелігі, имиджелогияның теориясы мен тұғырнамалары, саяси жарнаманың қоғамда алар орны туралы айтылады. Сонымен қатар, сайлау кампаниясы барысында қолданылатын имидждік технологиялар қарастырылған. Оқу құралының басты мақсаты – студенттерге имидждік технологиялардың қолданылу ерекшеліктерін көрсету, саясаткерлерді «өткізудің» жаңа әдіс-тәсілдерінің пайда болуын, Қазақстандағы саяси имиджелогия жүйесінің қалыптасуының теориялық аспектілерін көрсетуге талпыныс жасау. Оқу құралы – саясаттану, әлеуметтану, журналистика, қоғаммен байланыс, мемлекеттік басқару, халықаралық қатынастар мамандығы бойынша оқитын студенттерге, магистранттарға және көпшілік қауымға арналған.</t>
  </si>
  <si>
    <t>Қой шаруашылығы І бөлім</t>
  </si>
  <si>
    <t>Қой шаруашылығы ІІ бөлім</t>
  </si>
  <si>
    <t>Современная технология производства продуктов овцеводства. 2 том</t>
  </si>
  <si>
    <t>Оқу құралы. 010507 - «Бейнелеу өнері және сызу» мамандығының студенттеріне арналған. Оқу құралы «Сызуды оқыту әдістемесі» пәннің оқу жоспары мен бағдарламасының талаптарына сәйкес құрастырылған және курстың тапсырмаларын орындауға қажетті барлық мәліметтерді қамтиды.Оқу құралының негізгі міндеті графикалық таным, талғамның қалыптасуы, пәннің арнаулы сызу әдістерін көрсету; машина құрылыс және құрылыс сызбаларын сызып, оқуда, берілген нәрсенің эскизін салу; нәрсенің өлшеудегі және сызбаларды КҚБЖ ережелерінде қолдана білудің дағдылығын дамытуға бейімдеу.</t>
  </si>
  <si>
    <t>Курашев А. Г.</t>
  </si>
  <si>
    <t>Бастың және мойынның қабыну аурулары</t>
  </si>
  <si>
    <t>Кәзіргі таңда бет-жақсүйек аймақтарында өтетін хирургиялық инфек-ция ауруларының ғылыми-тәжрибелік маңыздылығы арта түспесе, азай-мағандығы күман тудырмайды және әліде бет-жақсүйек хирургиясының басты мәселелерінің бірі болып қала бермек. Себебі, хирургиялық стома-тология ауруларының жартысынан көбін осы аймақтардың іріңді қабыну аурулары құрайтындығы белгілі. Бұл күнде іріңді қабыну процестерінің ағымы ауыр да жайылмалы түрлерінің көбейуі, науқастардың өміріне аса қауіпті асқынулар (кеуекті қойнауының торомбозы, бас миының абсцесі, медиастенит және сепсис) тудыруы жиі кездесетін болды. Өкінішке орай, осы саладан ана тілімізде шыққан оқулықтардың тап-шылығы болашақ дәрігерлерімізді қинайтыны жасырын емес. Мемлекет-тік тілінде шығарылған саусақпен санарлықтай оқулықтардың мазмұны тапшы, сапасы сын көтермейтіндігі шындық.</t>
  </si>
  <si>
    <t>Курманбаева М. С.</t>
  </si>
  <si>
    <t>Ботаника негіздері мен өсімдіктер әлемінің әралуандылығы</t>
  </si>
  <si>
    <t>Кусаинова А. К.</t>
  </si>
  <si>
    <t>Медициналық жоғары оқу орындарының студенттеріне арналған оқу-әдістемелік нұсқаулық бейорганикалық химияның типтік бағдарламасына сәйкес әзірленген. Әдістемелік нұсқауда дәрістер, сабақтардың тақырыптары мен мазмұны, зертханалық жұмыстардың сипаттамасы, тақырып бойынша есептер шығару, өз бетінше дайындыққа арналған тапсырмалар, сабақтың мазмұны және өткізу әдістемесі, жаттығулар мен сабақта қарастырылатын тақырыптың негізгі сұрақтары қамтылған. Әр тақырып бойынша құрылымдық үлгіде қолданылатын әдістердің теориялық негіздері, типтік есептердің шешімдері және тәжірибелік мәліметтердің нәтижелері бойынша көрсеткіштері берілген.</t>
  </si>
  <si>
    <t>Учебно-методическое пособие по неорганической химии составлено на основании типовой программы по неорганической химии и предназначена для студентов высших медицинских учебных заведений. В методическом пособии приводятся тема и содержание занятий, описание лабораторных работ, перечень вопросов и упражнений, рассматриваемых на занятиях. К каждой теме даются в структурированной форме теоретические основы применяемых методик, решение типовых задач и указания по расчету и обработке экспериментальных данных. В данном пособии приводятся также справочные данные, которые необходимы для выполнения лабораторных работ. Книга окажет большую помощь студентам и магистрантам при подготовке к занятиям.</t>
  </si>
  <si>
    <t>Куттыкужанова Г.Г.</t>
  </si>
  <si>
    <t>Балалардың жұқпалы аурулары</t>
  </si>
  <si>
    <t>Медициналық, жоғарғы оқу орындарының студенттеріне, интерналарына және дәрігерлеріне арналған оқу-құралы ретінде Каз¥МУ-нің ОӘҚ-сі ұсынды. Пікір айтушлар: Шымкент Мемлекеттік Медицина Академиясының жұқпалы аурулар кафедрасының меңгерушісі, м.ғ.д. профессор Балғымбеков Ш. Ф. Қазақтың дәрігерлер білім жетілдіру институтының жұқпалы аурулар кафедрасының меңгерушісі, м.ғ.д. профессор Кұрманова К. Б. 2003 жылғы оқу құралы толықтырылып, өңделіп ұсынылып отыр.</t>
  </si>
  <si>
    <t>Мадибаева К.К.</t>
  </si>
  <si>
    <t>Жоғары мектептің бакалаврлық оқу сатысы мен магистратура бөлімінде, докторантура деңгейінде қазіргі қазақ әдебиеті тарихының негізгі, таңдауы бойынша оқытылатын курстарына арналып жазылған бұл оқу құралында қазақ әдебиеті (ХХ, ХХІ ғасыр) жанрлық тұрғыда жүйеленіп берілді. Қазақ прозасының қалыптасып дамуындағы елеулі шығармашылық бағыттары; тарихи, әлеуметтік, психологиялық, интеллектуалдық, т.б. роман түрлері, қазақ әңгіме-повестеріндегі көркемдік негіздер; поэзиядағы кезеңдік сипаттар, шеберлік өрісі; драматургия жанрының даму бағдарлары қамтылған оқу құралы қазіргі қазақ әдебиеттану ғылымының жаңа зерттеу нәтижелері негізінде жазылды. Әдеби мұраға қатысты тың пайымдаулармен мазмұндалған, әдістемелік тұрғыда пысықтау, жаттығу тапсырмаларымен жарақталған бұл оқу құралы «ХХ ғасыр басындағы қазақ әдебиеті», «Кеңес дәуіріндегі қазақ әдебиеті», «Тәуелсіздік кезең әдебиеті» пәндеріне арналған</t>
  </si>
  <si>
    <t>Мадиева Ш.А.</t>
  </si>
  <si>
    <t>Мамесейіт Т.І</t>
  </si>
  <si>
    <t>Геотехника І (каз.яз)</t>
  </si>
  <si>
    <t>Геотехника ІІ : қадалы іргетастар</t>
  </si>
  <si>
    <t>Мухамедрахимов К.У.</t>
  </si>
  <si>
    <t>Мырзаханов Н.</t>
  </si>
  <si>
    <t>«Жалпы физиология» (оқулық) - еңбегінде автордың қолданбалы психология және физиологияға арналған тәжірибелер жиынтығы қарастырылады. Оқу құралы ғылыми ізденуші қауымға, магистранттар, университет шәкірттеріне және колледжге арналады. Психологиялық процесстердің физиологиялық негіздемесін түсіндіретін орталық нерв жүйесі және жоғарғы нерв жүйесі бойынша бакалаврлар мен магистранттардың өз бетімен орындалатын қолданбалы зерттеу жұмыстары қарастырылып, алынған нәтижелерді сараптау, оның ішінде статистикалық талдау тәсілдері сипатталады. Оқу құралы 50-сурет, 11 кестемен өрнектелген.</t>
  </si>
  <si>
    <t>Настоящее учебно-методическое пособие посвящено лабораторному занятию, достигшему в процессе обсуждения с преподавателем вопросов, возникших в ходе самостоятельной подготовки к занятию; ознакомления со схемами и таблицами; решения ситуационных задач с составлением судебно-экспертных выводов. Особое место в пособии уделено рассмотрению исходного уровня знаний (подготовки) осуществляется путем выполнения задания с использованием тестовых пунктов (засчитывается при правильном ответе более чем на 2/3 общего количества тестовых пунктов). онтроль достижении требуемого объема и уровня освоения содержания раздела (итоговый контроль) проводится в виде защиты решения ситуационных задач и последующего собеседования с преподавателем по материалу раздела. Данное пособие рекомендуется для студентов, аспирантов, магистрантов и преподавателей юридических вузов и факультетов, желающих повысить свой профессиональный уровень.</t>
  </si>
  <si>
    <t>КГУ им.Валиханова</t>
  </si>
  <si>
    <t>Бұл оқу-әдістемелік құралы сабаққа өздігінен дайындалу барысында туындаған мәселелерді оқытушымен талқылау процесінде қол жеткізілген зертханалық сабаққа; сызбалар мен кестелерді таныстыруға; жағдаяттық тапсырмаларды сот-сараптамалық қорытындылар жасай отырып шешуге арналған. Құралда бастапқы білім (дайындық) деңгейін қарастыруға баса назар аударылған, ол тест тапсырмаларынан тұратын тармақтарды пайдалана отырып, тапсырмаларды орындау арқылы жүзеге асырылады (дұрыс жауап берген жағдайда тест бөліктерінің жалпы санының 2/3-нен астамы есептеледі). Бөлім мазмұнын игеруге қажетті көлем мен деңгейге қол жеткізуді бақылау (қорытынды бақылау) жағдаяттық тапсырмаларды шешуді қорғау және кейін оқытушымен бөлім материалы бойынша сұхбаттасу түрінде жүргізіледі. Бұл құрал заң ЖОО мен факультеттерінің өзінің кәсіби деңгейін арттырғысы келетін оқытушылар мен магистранттарына, аспиранттар мен студенттерге арналған.</t>
  </si>
  <si>
    <t>мед/тех</t>
  </si>
  <si>
    <t>Психология детей с ограниченными возможностями</t>
  </si>
  <si>
    <t>Нураков С.</t>
  </si>
  <si>
    <t>Нургазезова А. Н.</t>
  </si>
  <si>
    <t>Тамақ өнімдерінің өндірісі елдің азық-түлік қауіпсіздігін қамтамасыз ететін стратегиялық маңызы бар сала болып табылады. Тамақ өнімдерін тұтынудың өсуімен және тұтыну құрылымының неғұрлым сапалы өнімдер жағына өзгеруімен ел халқы өсуінің орнықты үрдісі қалыптасты. Елбасы Н.Ә. Назарбаевтың «Қазақстан – 2030» бағдарламасы бойынша өнеркәсіптерде қалдықсыз өнім өндіріп, еліміздің экономикалық тиімділігін арттыруды ескерген. Қазақстан Республикасының әлеуметтік және экономикалық даму бағытының негізі мемлекеттік саясатқа сай дұрыс тамақтану аймағында жоғары сапалы шикізат пен азық – түлік өнімдері көлемін ұлғайту және оның сапасы мен тағамдық қауіпсіздігін және экологиялық таза өнім алуды қадағалау болып табылады</t>
  </si>
  <si>
    <t>Нурмагамбетов А. Н.</t>
  </si>
  <si>
    <t>Клиникалық патофизиология</t>
  </si>
  <si>
    <t>Клиникалық патофизиология оқулығы жоғары медициналық білім беру орындарының студенттеріне, медицина мамандары мен оқытушыларына арналған.</t>
  </si>
  <si>
    <t>Нуртазин С. Т.</t>
  </si>
  <si>
    <t>Оқу құралында адам және жануарлар үлпаларының құрылысы, қызметі және дамуы туралы қазіргі көзқарастар қарастырылған. Сондай-ақ жалпы гистологияның алдына қойған міндеті мен негізгі мәселелері және оның даму болашағы талданған. Сонымен қатар ғылыми еңбекте гистологтияның қысқаша даму тарихы, зертеу әдістері және ұлпа регенерациясы принциптерінің сипатталуы баяндалған. Оқу құралы жоғары оқу орындары биология факультеттерінің студенттеріне, магистранттарға, докторанттарға, биолог-ғалымдарға арналған.</t>
  </si>
  <si>
    <t>2 016</t>
  </si>
  <si>
    <t>“Басқару психологиясы” элективтік пәнін оқитын медици-налық ЖОО-ның 3 курс студенттеріне арналған оқу құралы. Жағ-дайлық есептер, глоссарий, тесттер, жұмыстық бағдарламаға сәйкес ақпараттық материалдарды қамтиды. Оқу құралы жоғарғы және орта оқу орнында оқитын студенттерге пайдалы болуы мүмкін, сонымен қатар, біліктілігін жоғарлатушы тыңдармандарға, білімін жетілдіруші мамандарға және де өзінің шеберлігін, шеберлік дағдыларын, әлеуметтік мәртебесін кемелдендірушілерге арналған.</t>
  </si>
  <si>
    <t>Раисова А. Т.</t>
  </si>
  <si>
    <t>Норма и патология в детской и подростковой гинекологии</t>
  </si>
  <si>
    <t>В книге представлены важные в практическом отношении вопросы физиологии и патологии, а также становления репродуктивной системы на разных этапах созревания организма девочек, коренных жительниц региона зобной эндемии. Изложены современные методы исследования в детской и ювенильной гинекологии с учетом их информативности и доступности. Основываясь на принципах доказательной медицины даны конкретные рекомендации по объему клинико-лабораторных исследова-ний, диагностическим критериям и принципам терапии рассматриваемых патологических форм. Представлены нормативы физического развития в пре-, и пубертате, а также стандарты полового развития, показатели гор-монального статуса, ультразвуковые параметры органов малого таза здоровых девочек-подростков в периоде полового созревания. Включены прогностические таблицы факторов риска нарушений менструальной функции у подростков региона зобной эндемии, а также инсулинорезис-тентности при синдроме поликистозных яичников. Книга предназначена для врачей акушеров-гинекологов, гинеколо-гов-ювенологов, гинекологов-эндокринологов, педиатров, студентов ме-дицинских ВУЗов и постдипломного обучения.</t>
  </si>
  <si>
    <t>Центр репродукции</t>
  </si>
  <si>
    <t>Қазақ фольклорының тарихи негіздері</t>
  </si>
  <si>
    <t>В учебном пособии раскрываются разделы философии, которые изучаются в Высших учебных заведениях. Темы раскрываются через схемы, графики и таблицы, что позволяет читателю систематизировать полученные ранее знания по курсу, или же направить его на путь изучения философии. Кроме того, логика построения таблиц не требует знаний и навыков работы со схематизированным материалом. Упор в работе сделан на содержание раздела «История философии», так как именно он выступает базисом философского познания. В меньшем объеме, но с не меньшей степенью доступности, предлагаются такие разделы и темы как: «Сущность философии и ее место в познавательном пространстве», «Онтология» и «Диалектика». Читателю предлагается ознакомится с основными философскими терминами, годами жизни выдающихся философов и литературой по философии.</t>
  </si>
  <si>
    <t>Учебник рассчитан на студентов, которым он окажет неоценимую помощь в подготовке к семинарским занятиям и экзамену, преподавателей и всех интересующихся философией.</t>
  </si>
  <si>
    <t>Құқық негіздері казустық технологиясы бойынша</t>
  </si>
  <si>
    <t>Аталған оқу құралы барлық мамандық студенттері үшін міндетті оқу пәні болып табылады, себебі, әрбір азаматтың бойына құқықтық сананы орнықтырады. Сонымен қатар, құқықтық мемлекет қалыптастыру үшін барша азаматтар өзінің құқықтары, бостандықтары мен міндеттерін, елдегі конституциялық құрылыстың негізгі сипатын және қоғам өмірінің көптеген саласын реттейтін құқық салаларын немесе кодекстер мен заңдар туралы жалпы мәлімет пен түсінікке ие болулары керек. Оқулық жоғары оқу орындары мен факультеттерінің студенттеріне, магистранттарына және оқытушыларына, жалпы құқық негіздері жөнінде мемлекеттік тілде ақпараттар алуға қызығушылық танытқан оқырман қауымға арналған.</t>
  </si>
  <si>
    <t>Салмұрзаұлы Р.</t>
  </si>
  <si>
    <t>Оқулықта әртүрлі топтағы жануарлардың классикалық және қазіргі кездегі жеке даму биологиясының негізгі мәселелері: жыныс клеткаларының пайда болуы, ұрықтану, эмбриогенез, постнатальды даму кезеңі, цитодифференцировка, морфогенездің механизмдері және клондау қарастырылған. Оқулық ЖОО-ның биологиялық, медициналық және ауылшаруашылық мамандықтарының студенттеріне арналған.</t>
  </si>
  <si>
    <t>Техникалық термодинамика</t>
  </si>
  <si>
    <t>Оқулық термодинамиканың заңдарын, Карноның тура және қайтымды циклдарын, сипаттаушы функциялар мен термодинамикалық потенциалдар, су буы және оның қасиеті, жылулық машина-іштен жану двигателінің, газтурбиналы циклдары, бу қондырғыларын, газ ағыны термодинамикасын, компрессорлық, мұздатқыш машиналары, химиялық термодинамика элементтерін, плазма термодинамикасын қарастыратын 12 тараудан тұрады. Оқулық «жылуэнергетика» мамандығы студенттеріне техникалық термодинамика курсын терең меңгеру үшін арналаған.</t>
  </si>
  <si>
    <t>Маркетинг: конспект лекций и тестов</t>
  </si>
  <si>
    <t>Сейтембетов Т. С.</t>
  </si>
  <si>
    <t>Оқулық автордың көп жылдар бойы химия пәнінен оқыған дәріс материалдары негізінде жазылған. Жоғары оқу орындарында химия пәнін оқитын студенттерге арналған оқулық.</t>
  </si>
  <si>
    <t>Сейтембетова А.Ж.</t>
  </si>
  <si>
    <t>Биологиялық химия</t>
  </si>
  <si>
    <t>Оқулық ҚРМЖМБС 03.07.475-2006 « Жалпы медицина» мамандығы студенттері үшін негізгі оқулық ретінде ал 5В110200 - «Қоғамдық денсаулық сақтау» мамандығы бойынша ҚР 2012 жылғы мемлекеттік жалпыға білім беру стандарты, 5В110400-«Медициналық профилактикалық ісі» мамандығы бойынша ҚР -2009 жылғы, 5В110100 – «Мейірбике ісі» 2012 жылғымемлекеттік жалпыға міндетті білім беру стандарты бойынша қосымша оқулық ретінде қолдануға лайық.</t>
  </si>
  <si>
    <t>Сейфуллин Ж.Т.</t>
  </si>
  <si>
    <t>Рассмотрены теория и методология формирования системы управления земельными ресурсами, его правового и экономического механизма, основанного на современной системе земельного кадастра, оценке и налогообложении земли. Проведен исторический анализ развития земельных отношений в Казахстане и за рубежом, развития земельно-кадастровых систем управления земельными ресурсами, формирования современных автоматизированных многоцелевых информационно-вычислительных систем земельного кадастра. Анализируются методические особенности оценки земли, налогообложения, даются предложения по их совершенствованию. Даются предложения по регулированию развития земельных отношений, совершенствованию законодательной базы реформы, развитию рынка земли. Подробно рассмотрена методология формирования современной автоматизированной системы ГЗК в Казахстане, даны методологические параметры. Даны предложения по формированию системы управления земельными ресурсами, ее организационным структурам, их функциям и задачам. Учебник предназначен для работников государственных органов управления, специалистов Агентства (МСХ РК) по управлению земельными ресурсами РК, ГосНПЦзем, преподавателей, студентов, магистрантов и аспирантов вузов</t>
  </si>
  <si>
    <t>Денежно-кредитное регулирование экономики</t>
  </si>
  <si>
    <t>Настоящее учебное пособие посвящено актуальным вопросам денежно-кредитного регулированию и непосредственно деятельности центральных банков. Учебное пособие состоит из 15 глав, в которых освещены основные теоретические вопросы представленных тем, мировая и отечественная практика денежно-кредитного регулирования экономики. Особое внимание заслуживают новые темы, посвященные вопросам режимов денежно-кредитного регулирования, инфляционному таргетированию, нетрадиционной монетарной политике, политике «качественного и количественного смягчения». К каждой теме прилагаются контрольные вопросы. В помощь обучающимся предлагается глоссарий и список рекомендуемой литературы.Учебник предназначен преподавателям, студентам и магистрантам вузов, а также финансовым работникам.</t>
  </si>
  <si>
    <t>Сәлімжан Қонысбай</t>
  </si>
  <si>
    <t>Основы физиологии, гигиены и санитарии питания</t>
  </si>
  <si>
    <t>Стикеева Р. К.</t>
  </si>
  <si>
    <t>Сулейменова Ф. М.</t>
  </si>
  <si>
    <t>Жүрек-қантамырлар жүйесі</t>
  </si>
  <si>
    <t>Сулейменова Ф.М.</t>
  </si>
  <si>
    <t>Адам анатомиясы 1 том</t>
  </si>
  <si>
    <t>Сыдыков У. Е.</t>
  </si>
  <si>
    <t>Оқулық Қазақстан Республикасы Білім және ғылым министр-лігі мақұлдаған жоғары оқу орындарына арналған саясаттану пә-нінің типтік бағдарламасы негізінде, сондай-ақ, оқытудың кредит-тік технологиялар жүйесіне көшуі барысындағы ерекшеліктер мен талаптарды ескере отырып дайындалған. Мұнда саясат туралы ғылымның маңызды теориялық және практикалық мәселелері тұ-жырымды түрде қарастырылады, саяси өмірдің негізгі заңдылық-тары мен ағымдары сараланып көрсетіледі. Оқулықта Қазақстан Республикасындағы бүгінгі саяси процестерді талдауға да дәйекті көңіл бөлінген. Студент жастарға тән ой-жүйе ерекшеліктері мен ұлтымыздың дүниетанымдық айшықтары да оқулықтан өз өрнегін тапқандай</t>
  </si>
  <si>
    <t>Өмір қауіпсіздігі негіздері</t>
  </si>
  <si>
    <t>Кітапта «Өмір қауіпсіздігі» курсының мақсаттары мен міндеттері қарастырылған, психологиялық-педагогикалық негіздері, жалпы әдістемелік идеялар мен оны оқытудың қағидалары баяндалған, бағдарламаға сәйкес тақырыптарды оқып-үйрену үшін материалдар да берілген, яғни бұл кітап әдістемелік құралдың да, оқу құралының да орнын толтырмақ.</t>
  </si>
  <si>
    <t>Химическая технология вяжущих материалов 1 том</t>
  </si>
  <si>
    <t>В учебнике изложены состав, свойства, химико-технологические основы процессов производства портландцемента, оптимальная модульная характеристика клинкера, оценка пригодности сырья, традиционное и нетрадиционное сырье. Показаны методы подготовки, усреднения и хранения сырьевых компонентов, закономерности процессов измельчения. Описаны процессы помола сырья при сухом способе производства, вертикальные мельницы, роллер-прессы, современные системы помола и сушки угля, методы оптимизация сжигания топлива, пути оптимизации и повышения энергоэффективности цементного производства. Изложены физико-химические процессы в печных системах сухого способа, особенности работы печных систем с декарбонизаторами, способы повышения стойкости футеровки. Показаны пути устранения технологических нарушений процесса обжига клинкера, повышения его активности, оптимизации процесса обжига, способы и методы экономии топлива. Показаны состав и свойства цементов и вяжущих низкой водопотребности, механизм формирования их структуры и свойств.</t>
  </si>
  <si>
    <t>Тапанова С. Е.</t>
  </si>
  <si>
    <t>Бұқаралық ақпарат құралдарының тілі мен стилі</t>
  </si>
  <si>
    <t>Талшықты материалдарды өңдеу</t>
  </si>
  <si>
    <t>Токанова Ш. Е.</t>
  </si>
  <si>
    <t>Жалпы гигиена және әскери гигиена пәндерінен жоғары оқу орындарының студенттеріне арналған даярлама жалпы гигиена және эпидемиология кафедрасында әзірленген. Даярлама медицина университетінің жалпы медицина, қоғамдық денсаулық сақтау, стоматология, мейірбике ісі, фармация мамандықтары бойынша жалпы гигиена және әскери гигиена пәнінен 2, 3 курс студенттері үшін тәжірибелік сабақтарда және оқытушының көмегімен студенттердің өздік жұмыстарында пайдалануға арналған.</t>
  </si>
  <si>
    <t>Толеубаева Ш.Б.</t>
  </si>
  <si>
    <t>Тохметов А. Т.</t>
  </si>
  <si>
    <t>Төлебаев Ж. С.</t>
  </si>
  <si>
    <t>Дәрістік оқу топтамасына «Менеджмент теориясы мен іс-тәжірибесі» іліміндегі үлкен проблемалық мәселелер аумағын-дағы пәндердің бірі «Қаржылық менеджмент» саласының негізгі тақырыптағы тараулары енгізілген. Оқушы қауымға нақтылы білім беру мақсатында осы пәннің негізгі мазмұны, тест сұрақтары мен жағдаяттық есептері қысқа және түсінікті түрде келтіріледі. Кітап экономикалық, қаржыгерлік және менеджерлік мамандықтарын зерделеуші жоғары оқу орындарының студенттеріне, магистранттарына және басқару қызметімен айналысушыларға арналған.</t>
  </si>
  <si>
    <t>Тулеуова Б.Т.</t>
  </si>
  <si>
    <t>Дипломатическая документация</t>
  </si>
  <si>
    <t>В пособии кратко обобщен и систематизирован опыт дипломатического делопроизводства. Рассматриваются основные правила принципы, правила и нормы составления и оформления дипломатических документов, анализируются типы и виды дипломатической документации и переписки. Теоретическая часть издания дополнена документальным материалом, основанном на отечественном и зарубежном опыте ведения дипломатического делопроизводства, подкреплена практическими заданиями по каждой теме.
  Учебное пособие предназначено для студентов специальности «Международные отношения», «Регионоведение», «Документоведение и архивоведение».</t>
  </si>
  <si>
    <t>Тусупбекова М. М.</t>
  </si>
  <si>
    <t>В предлагаемом морфологическом атласе общепатологических процессов дается характеристика патологических процессов, которые раскрывают закономерности развития патологии клеток, различных видов дистрофий, нарушение кровообращения, некроза, форм воспаления, описываются структурные основы патологии компенсаторно-приспособительных процессов и опухолей, что является содержанием курса общей патологической анатомии. Атлас иллюстрирован цветными микрофотографиями, которые отражают морфологическую картину общепатологических процессов. Предлагаемый атлас рекомендуется как учебно-методическое пособие для студентов медицинских вузов, патологоанатомам, а также может быть полезен клиницистам различных специальностей для оценки морфологического эквивалента общепатологических процессов.</t>
  </si>
  <si>
    <t>Уанбаев Е. К.</t>
  </si>
  <si>
    <t>Дене мәдениеті және спорт теориясы мен әдістемесі</t>
  </si>
  <si>
    <t>Бұл оқулықта дене тәрбиесі сабағы және спорт жаттықтыруларын, әртүрлі спорт шараларын оқу орындары мен спорт мектептерінде оқыту үрдісі туралы мәселелер кеңінен қамтылады. Жоғары білімді маманға қажетті теориялық мағлұматтар, негізгі ұғымдар, әдіснамалық жүйелер беріліп, жас ерекшеліктеріне байланысты адамдардың денсаулықтарын нығайту, қозғалысқа үйрету, жетілдіру, дене қуаты қасиеттерін дамыту амалдары, әдістері, қағидалары, әдістемелері көрсетіледі. Оқу құралы жоғары, арнайы орта оқу орындарының ұстаздары мен магистранттарына, студенттеріне, мектеп мұғалімдеріне, спорт мамандарына арналған.</t>
  </si>
  <si>
    <t>Строение органа зрения (клинические аспекты)</t>
  </si>
  <si>
    <t>Умиткалиев У. У.</t>
  </si>
  <si>
    <t>Унаспеков Б. А.</t>
  </si>
  <si>
    <t>Газоснабжение</t>
  </si>
  <si>
    <t>Изложены основы проектирования, расчета и эксплуатации городских распределительных газовых сетей. Описаны системы снабжения потребителей сжиженными углеводородными газами. Рассмотрены основы сжигания природного газа, конструкции газовых приборов, горелочных устройств и методы их расчета, а также вопросы надежности газовых систем и их технико-экономическое сравнение.</t>
  </si>
  <si>
    <t>Утельбаева З.Т.</t>
  </si>
  <si>
    <t>Халидуллин Г.</t>
  </si>
  <si>
    <t>Учебно-методическое пособие охватывает период с древнейших времен до наших дней. Представленный учебный материал по истории Казахстана соответствует современным требованиям Государственного общеобязательного стандарта неисторических специальностей. Учебно-методическое пособие написано с позиции новейших концептуальных и теоретико-методологических подходов, с учетом новейших исторических событий. Книга предназначена для студентов ВУЗов, учащихся профильных лицеев, гимназий, колледжей, а также рассчитана на научных специалистов и преподавателей.</t>
  </si>
  <si>
    <t>Сәулелік диагностика</t>
  </si>
  <si>
    <t>Монографияда кеуде қуысы мүшелерінің (бронхтардың, өкпелердің, плевраның, диафрагманың, жүректің, қолқаның) негізгі жиі кездесетін ауруларының рентгенологиялық белгілері баяндалған. Кітапта рентгенологияға кіріспе жазылған, автордың көп жылдық еңбегінің және әдейі әдебиеттегі мәліметтердің жиынтығы жарияланған. Кітап медицина жоғарғы оқу орындарының студенттері мен резиденттеріне, рентгенологтарға, пульмонологтарға, онкологтарға, терапевтерге, кардиологтарға арналған.</t>
  </si>
  <si>
    <t>Хасанов М. Ш.</t>
  </si>
  <si>
    <t>Рекомендовано к изданию Ученым советом факультета философии и политологии Казахского национального университета имени аль-Фараби. Рекомендовано к изданию, с присвоением грифа МОН РК, учебно-методической секцией по гуманитарным и естественнонаучным специальностям РУМС высшего и послевузовского образования МОН РК на базе Казахского национального университета имени аль-Фараби. Структура и содержание учебника «Философия» соответствуют типовой программе МОН РК. Новизна содержания учебника выражается в том, что он вводит студентов в историю становления духовной культуры человечества. Учебник знакомит их с опытом мировой философской мысли в исследовании всеобщих проблем бытия человека и общества, истории и политики, культуры и образования, теории диалектики и эпистемологии, техники и глобальных проблем современности, оставляя выбор мировоззренческой позиции по этим вопросам за ними. Методический уровень материала учебника адаптирован к кредитной технологии обучения. Учебник имеет 15 глав, по количеству учебных недель по дисциплине «Философия» в семестре в высшем учебном заведении. В учебнике соблюдены психолого-педагогические требования к его содержанию и оформлению для студентов.</t>
  </si>
  <si>
    <t>Шалабаева Б. С.</t>
  </si>
  <si>
    <t>Модели механики сплошной среды</t>
  </si>
  <si>
    <t>В пособии кратко и доступно изложены основы механики сплошной среды. Содержатся лекционный материал, составленный в соответствии с учебным планом ГОСО РК 3.08.321, даны вопросы (тесты), примеры и техника решения задач, в приложении рассмотрены модели и решения некоторых классических задач механики сплошной среды. Представлены основные принципы, используемые при построении наиболее распространённых математических моделей механики сплошной среды. Пособие предназначено для студентов и магистрантов, математических и естественно-технических специальностей высших учебных заведений.</t>
  </si>
  <si>
    <t>Шингисов А.У.</t>
  </si>
  <si>
    <t>Тоңазытқыш техникасының теориялық негізідері</t>
  </si>
  <si>
    <t>«Автоматика негіздері» оқулығы екі бөлімнен тұрады. Оқулық материалы Автоматты басқарудың сызықты теориясы және Автоматика құрылғылары және элементтері бойынша, сонымен қатар Коммуни-кациялық жүйелер бойынша берілген. Оқулықта Автоматикада жиі кездесетін шартты белгілеулер, Matlab программалық өнімінің Simulink библиотекасы қолданылуымен моделдеу негізі берілген. Оқулық 5В074600 - «Ғарыштық техника және технологиялар», 5В071600 – «Аспап жасау» мамандықтары бойынша оқитын бакалаврлар үшін арналған және 5В070200 – «Автоматтандыру және басқару» мамандығының студенттері үшін де қолданылуы мүмкін. Көлемі 214 бет, 90 сурет, 5 кестесі бар.</t>
  </si>
  <si>
    <t>Учебник знакомит с историей развития Робототехники и Мехатроники, с основными принципами построения и применения робототехнических и мехатронных систем, а также с основными сведениями из области Мехатроники и Робототехники. Формирует начальные и основополагающие знания по Мехатронике и Робототехнике, необходимые для профессиональной ориентации и понимания нового научного направления – Мехатроники, включенного ЮНЕСКО в первую десятку приоритетных направлений науки и техники. Рассмотрена типичная структура и составные модули мехатронных систем. Изложены начальные сведения по аналитически - программному обеспечению и аппаратной части управляющих комплексов. Рассмотрены информационно-измерительная и коммуникационная система, а также исполнительные устройства в виде мехатронных модулей движения. Предлагаемый в книге материал необходим для последующего изучения специальных дисциплин, формирующих непосредственные профессиональные знания по Мехатронике и Робототехнике. Учебник предназначен для студентов и магистров, обучающихся по специальностям «Мехатроника и робототехника», «Приборостроение», «Автоматизация и управление» и другим специальностям, связанным с применением мехатронной техники и роботов. Представляет интерес для научно-технических работников.</t>
  </si>
  <si>
    <t>Юсупов А.Н.</t>
  </si>
  <si>
    <t>тех/ мед</t>
  </si>
  <si>
    <t>Фарабитану</t>
  </si>
  <si>
    <t>Тулеубеков А. С.</t>
  </si>
  <si>
    <t>History and Philosophy of Scince</t>
  </si>
  <si>
    <t>Назарбайүлы Б</t>
  </si>
  <si>
    <t>Дәстүрлі медицина негіздері</t>
  </si>
  <si>
    <t>Қорсақтаушы,азқалдықты және қалдықсыз технологиялар</t>
  </si>
  <si>
    <t>Doskozhanova A. B. (Доскожанова А.Б.)</t>
  </si>
  <si>
    <t>Introduction to philosophy</t>
  </si>
  <si>
    <t>Представленный учебник “Введение в философию” содержит информацию по основным философским темам. Данная книга соответствует Программе философии, утвержденной Министерством образования и науки Республики Казахстан и принятой в качестве стандартной для государственных высших учебных заведений. Учебник состоит из введения, двух глав, словаря и справочной литературы. Во введении философия рассматривается как учебный предмет, дающий каждому человеку общее представление об основных ключевых моментах и проблемных вопросах, являющихся объектом философского рассмотрения. В первой главе рассматриваются периоды развития философии от появления ранних мировоззренческих вопросов, мыслей и построений до развитых учений и систем современного мировоззрения. Вторая глава посвящена некоторым основным проблемам и категориям, которые в своем сочетании конструируют достаточно сложную систему философии, представляя через нее понимание философии в современную эпоху в целом. Словарь адресован на объяснение комплекса философских понятий и идиом. Учебник предназначен для студентов, заинтересованных в получении знаний и опыта мышления по философии, для преподавателей и преподавателей, нацеленных на обучение и повышение своего профессионального мастерства, а также для тех, кто любит думать и осмеливается быть мудрым.</t>
  </si>
  <si>
    <t>Аль- Фараби</t>
  </si>
  <si>
    <t>Мурсалимова Э. А.</t>
  </si>
  <si>
    <t>Мониторинг и кадастр земельных ресурсов</t>
  </si>
  <si>
    <t>Сейсекенова М.Б НЕ ПРОДАВАТЬ!!!!!!!!!!!!!!!</t>
  </si>
  <si>
    <t>Кадровый менеджмент организации.</t>
  </si>
  <si>
    <t>Учебник является авторской версией и строится на основе предлагаемой программы, которая может быть использована в качестве типовой и модифицироваться в соответствии с требованиями высшего учебного заведения. В книге раскрыты экономические основы и особенности кадрового менеджмента на уровне основного хозяйствующего субъекта рыночной экономики – организации. Рассматриваются концепции и стратегии управления персоналом, технологии и методы кадрового менеджмента, анализируется процесс кадрового менеджмента, его функционирование, рассматриваются основные проблемы современного управления кадрами в организациях Казахстана и за рубежом.
  Учебник предназначен студентам, магистрантам, докторантам, преподавателям экономических специальностей.</t>
  </si>
  <si>
    <t>Хирургиялық ауруларға кіріспе. Том - IІ</t>
  </si>
  <si>
    <t>Thermal processing of food products</t>
  </si>
  <si>
    <t>Conspectus of lectures in discipline “Thermal processing of food products” highlights basic theoretical and practical aspects in the field of thermal processing of products of plant and animal origin. Advanced world research materials in food engineering have been used at composing the textbook.
  Study guide is assigned for master students on educational program: 7М07253 – Safe technologies of processing of agricultural products.
  Conspectus of lectures in discipline “Thermal processing of food products” highlights basic theoretical and practical aspects in the field of thermal processing of products of plant and animal origin. Advanced world research materials in food engineering have been used at composing the textbook.
  Study guide is assigned for master students on educational program: 7М07253 – Safe technologies of processing of agricultural products.</t>
  </si>
  <si>
    <t>Жакыпбекова Г.Т.</t>
  </si>
  <si>
    <t>Flash программасы - мультимедиалық технологияларының негіздері ретінде дүние жүзіне кең таралған. Бұл программаны көбінесе анимациялық, мультифликациялық фильмдер құруда, Web-сайттарды жасауда, электронды оқыту өнімдері нарығында қолданады. 
  Автор Flash-технологиясы ең жаңа және кең қолданылып жатқан технология екенін және Flash-технологиясының программалау технологиясы кең қолданылатын заманауи бағдарламалық технологиялардың мүмкіндіктері мен оларды сипаттайтын негізгі мәселелері қамтылған. Оқу құралы мемлекеттік тілде даярланған. 
  Оқу құралынының мазмұнында Flash-технологиясының растрлық және векторлық графикада, дыбыстық эффектілер мен видео-роликтер құруда, мәтіндер мен ХМL құжаттарында бірдей жұмыс істейтіндігі және қарапайым баннерден бастап, күрделі интерактивті-қосымшалармен Интернет-қосымшаларын құрудағы мүмкіндіктері терең қарастырылған.
  Оқу құралы 5В060200 - информатика мамандығының студенттеріне арналған.</t>
  </si>
  <si>
    <t>Шымент</t>
  </si>
  <si>
    <t>Мұнайгаз өнеркәсіптерінің жылумассаалмасу жабдықтары</t>
  </si>
  <si>
    <t>Новая история зарубежных стран (XVI в. – 1918 г.) - 1 часть</t>
  </si>
  <si>
    <t>Институт истории и этнологии</t>
  </si>
  <si>
    <t>Новая история зарубежных стран (XVI в. – 1918 г.) - 2 часть</t>
  </si>
  <si>
    <t>Учебное пособие "Нагнетатели и тепловые двигатели" предназначено для студентов не только энергетических специальностей, такой как специальность 5В071700 "Теплоэнергетика", но может быть полезна и актуальна для всех технических специальностей.
  В учебном пособии рассматриваются конструкции, характеристики, принцип действия и области применения нагнетателей и тепловых двигателей.
  Учебное пособие включает в себя 10 глав, посвященные конструкциям, характеристикам, описанию работы как основных видов нагнетателей и тепловых двигателей, применяемых на ТЭС, но и других различных типов, используемых в различных отраслях промышленности.</t>
  </si>
  <si>
    <t>Божбанов А.Ж.</t>
  </si>
  <si>
    <t>Оқу құралы ҚР Білім және ғылым министрлігі бекіткен "Экология және тұрақты даму" пәнінің типтік оқу бағдарламасы негізінде ЖОО студенттеріне арналып жазылған.
  Қоршаған ортаны қорғау, табиғатты тиімді пайдалану мен тұрақты даму мәселесін шешуде барлық ғылымдар салалары және жалпы қоғамды экологияландыру, жалпыға бірдей экологиялық білім мен тәрбиенің қажеттілігі, тұрақты даму мәселелерінің туындауынан жарық көріп отырған оқу құралы.
  Студенттер оқу құралы мазмұнынан табиғи ортаға антропогендік әсер етудің барлық түрінің сипаты мен көлемі, олардың тигізетін зардаптары, атмосфера, гидросфера,литосфера ресурстарының ластану жағдайларын бағалауы, оны анықтайтын тәсілдері, табиғи қорлардың сарқылуын қорғайтын ұлттық және халықаралық заңдардың құқықтық нормалары мен ережелері, қазіргі заманның әлеуметтік-экологиялық проблемалары және тұрақты даму ұстанымдары туралы түсініктер алады.
  Бұл оқу құралы мемлекеттік тілде оқитын жоғары оқу орны студенттеріне, магистранттарға және РhD докторанттарына арналған.</t>
  </si>
  <si>
    <t>МЕДИКИ ФИО автора(-ов)</t>
  </si>
  <si>
    <t>Новинка/Анонс</t>
  </si>
  <si>
    <t>Специальности</t>
  </si>
  <si>
    <t>ВУЗ/ город. Контакты автора</t>
  </si>
  <si>
    <t>Авт.экз. Дата выд. Кол-во</t>
  </si>
  <si>
    <t>N.B. Khaidarova</t>
  </si>
  <si>
    <t>Tutorial «Rules for filling a medical record of a dental patient of therapeutic stomatology».</t>
  </si>
  <si>
    <t>Семей, СГМА</t>
  </si>
  <si>
    <t>Кафедра стоматологических дисциплин</t>
  </si>
  <si>
    <t>А.Ш.Жылқыбаева</t>
  </si>
  <si>
    <t>Кафедра анатомии и гистологии</t>
  </si>
  <si>
    <t>Абленова А.Т. Бабаева Г.С</t>
  </si>
  <si>
    <t>Методическое пособие для студентов по специальности «Фармация».</t>
  </si>
  <si>
    <t>616.34(075.8)</t>
  </si>
  <si>
    <t>Кафедра биохимии и хим дисциплин</t>
  </si>
  <si>
    <t>Адылханов Тасболат Алпысбесович</t>
  </si>
  <si>
    <t>Дифференциальная диагностика в лечении рака щитовидной железы</t>
  </si>
  <si>
    <t>811.161(075.8)</t>
  </si>
  <si>
    <t>Кафедра онкологии и ВД</t>
  </si>
  <si>
    <t>Желчнокаменная болезнь</t>
  </si>
  <si>
    <t>577.34(075.8)</t>
  </si>
  <si>
    <t>Кафедра русского и иностранного языков</t>
  </si>
  <si>
    <t>Аймагамбетова А.О</t>
  </si>
  <si>
    <t>Амилоидоз почек</t>
  </si>
  <si>
    <t>616(07)</t>
  </si>
  <si>
    <t>Кафедра интернатуры по хирургии</t>
  </si>
  <si>
    <t>Аканов А.А., Девятко В.Н., Кульженов М.К.</t>
  </si>
  <si>
    <t>Общественное здравоохранение в Казахстане: концепция, проблемы, перспективы</t>
  </si>
  <si>
    <t>61:17(075.8)</t>
  </si>
  <si>
    <t>Акимжанов К.Д.</t>
  </si>
  <si>
    <t>Неотложная медицинская помощь в хирургии</t>
  </si>
  <si>
    <t>616.89(075.8)</t>
  </si>
  <si>
    <t>скорой медицинской помощи</t>
  </si>
  <si>
    <t>Альходжаев С.С., Килыбаев А.К,, Жанкин Б.А.</t>
  </si>
  <si>
    <t>Аяқ басы зақымдануы</t>
  </si>
  <si>
    <t>616-053.2</t>
  </si>
  <si>
    <t>Амиреев С.А., Искакова Ф.А., Муминов Т.А., Сарсембаев С.С.</t>
  </si>
  <si>
    <t>Эпидемиология и профилактика туберкулеза</t>
  </si>
  <si>
    <t>уч-мет пособие</t>
  </si>
  <si>
    <t>Батенова Г.Б.</t>
  </si>
  <si>
    <t>Карди Кардиологиядағы шұғыл көмек</t>
  </si>
  <si>
    <t>Батенова Г.Б. Токбулатова М.О.</t>
  </si>
  <si>
    <t>Неотложная помощь в кардиологии</t>
  </si>
  <si>
    <t>Белеуханова К.М., Кудайбергенова Ж.М., Колмагорова Н.А.</t>
  </si>
  <si>
    <t>Профессиональный русский язык для студентов – иностранцев медицинских вузов.</t>
  </si>
  <si>
    <t>Билялова Г.Т.</t>
  </si>
  <si>
    <t>Физиотрепевтические методы лечения гинекологических заболевании</t>
  </si>
  <si>
    <t>Буланова Р.К</t>
  </si>
  <si>
    <t>математика пәнінен тәжірибелік сабақтар</t>
  </si>
  <si>
    <t>Электронное пособие</t>
  </si>
  <si>
    <t>Фармация, ОЗ</t>
  </si>
  <si>
    <t>Истории Казахстана и ООД</t>
  </si>
  <si>
    <t>Буланова Р.К Токабаева Г.К</t>
  </si>
  <si>
    <t>Информатикадан тәжрибелік сабақтар</t>
  </si>
  <si>
    <t>ОМ, стом.</t>
  </si>
  <si>
    <t>Буланова Р.К., Токабаева Г.К.</t>
  </si>
  <si>
    <t>Қоғамдық денсаулық қаутау және информатика</t>
  </si>
  <si>
    <t>Дәрменкулова Р.Н.</t>
  </si>
  <si>
    <t>Кәсібі бағдарлы қазақ тілі</t>
  </si>
  <si>
    <t>Динмухамедова А.С. Анонс</t>
  </si>
  <si>
    <t>«Нейропсихологияның негіздері» «Основы нейропсихологии»: оқу ұралы қазақ және орыс тілдерінде</t>
  </si>
  <si>
    <t>Дихамбеков Ж.К. Абдуакитова А.Е. Букатаева А.Б. Ғалымова Ә.Д. Темирханова М.С.</t>
  </si>
  <si>
    <t>ИКТ – учебник по ИКТ для практических занятий</t>
  </si>
  <si>
    <t>Кафедра СИК</t>
  </si>
  <si>
    <t>Доскеева Б.Ж.</t>
  </si>
  <si>
    <t>Досмағамбетов М.У. және авторлар коллективі</t>
  </si>
  <si>
    <t>Микробиология пәнінен терминологиялық сөздік</t>
  </si>
  <si>
    <t>Оқу-анықтамалық басылым ( Учебно-справочное издание)</t>
  </si>
  <si>
    <t>Дощанова А.М. Тулетова Айнур Серикбаевна</t>
  </si>
  <si>
    <t>Эндометриоз: диагностикасы және е мі</t>
  </si>
  <si>
    <t>Интернатура бойынша акушерия және гинекология кафедрасы Айнур Серикбаевна – 8-702-999-93-39</t>
  </si>
  <si>
    <t>Дощанова А.М. Халмуратова Карлыгаш Жолдасовна</t>
  </si>
  <si>
    <t>Проблемы климактерия у женщин</t>
  </si>
  <si>
    <t>Кафедра акушерства и гинекологии интернатуры Карлыгаш Жолдасовна 8-701-607-59-32</t>
  </si>
  <si>
    <t>Аномальные маточные кровотечения</t>
  </si>
  <si>
    <t>Айнур Серикбаевна 8-702-999-93-39</t>
  </si>
  <si>
    <t>Дюсупов А.А.</t>
  </si>
  <si>
    <t>Неотложная медицинская помощь в травматологии</t>
  </si>
  <si>
    <t>Ерденова Г.К.</t>
  </si>
  <si>
    <t>Утомление детей и подростков . Оценка работоспособности с использованием физиологических методик</t>
  </si>
  <si>
    <t>Есім Ә.Ж.</t>
  </si>
  <si>
    <t>Балалар бет-әлпеті хирургиясы. Басшылық</t>
  </si>
  <si>
    <t>Жабагин Куанткан Талгатович</t>
  </si>
  <si>
    <t>Лимфомы</t>
  </si>
  <si>
    <t>Жандарбекова Ляззат Омирхановна</t>
  </si>
  <si>
    <t>Лексикалық грамматикалық тапсырмалар жинағы</t>
  </si>
  <si>
    <t>Жукушева Ш.Т</t>
  </si>
  <si>
    <t>Симуляционное обучение в клинике внутренних болезней</t>
  </si>
  <si>
    <t>Кафедра интернатуры по терапии</t>
  </si>
  <si>
    <t>Жумаева Г.А. Нуркасымова А.К Ахтанова Ш.С. Какимова З.А.</t>
  </si>
  <si>
    <t>Курс английского языка для студентов неязыковых ВУЗов (уровень Elementary)</t>
  </si>
  <si>
    <t>Жунусова Ж.М, Берикханова А.Е. Мухаметжанова Ж.А. Шуакбаева Ж.Р. Ибрагимова А.А.</t>
  </si>
  <si>
    <t>Курс английского языка для студентов неязыковых ВУЗов (уровеньUpperIntermediate)</t>
  </si>
  <si>
    <t>Загоруля Н.Л. Кубекова С.Ж.</t>
  </si>
  <si>
    <t>ЭХОКГ диагностика правых отделов сердца</t>
  </si>
  <si>
    <t>Методические рекомендации для врачей</t>
  </si>
  <si>
    <t>Зайсанбаев Т.Қ.</t>
  </si>
  <si>
    <t>Қазақ тілі (педиатрия студенттеріне арналған)</t>
  </si>
  <si>
    <t>Иванова Р.Л.</t>
  </si>
  <si>
    <t>Витамин и профилактика остеопении у детей с дисплазией соединительной ткани.</t>
  </si>
  <si>
    <t>Кафедра интернатуры по ОВП и ДО</t>
  </si>
  <si>
    <t>Игимбаева Г.Т.</t>
  </si>
  <si>
    <t>Неотложные состояния в кардиологии в таблицах и схемах</t>
  </si>
  <si>
    <t>Имамбаева Г.Г.</t>
  </si>
  <si>
    <t>Чума</t>
  </si>
  <si>
    <t>Методические рекомендации (ВУЗ)</t>
  </si>
  <si>
    <t>"Медицинская психология" на каз яз</t>
  </si>
  <si>
    <t>Кабикенова Д.К.</t>
  </si>
  <si>
    <t>Ювенильные маточные кровотечения</t>
  </si>
  <si>
    <t>Учебное пособие (РЦРЗ)</t>
  </si>
  <si>
    <t>Калашникова А.Н., Абдулдаева А.А.</t>
  </si>
  <si>
    <t>Экспертиза пищевых продуктов</t>
  </si>
  <si>
    <t>Каменова С.У., Клипицкая Н.К., Оспанбекова Д.М.</t>
  </si>
  <si>
    <t>Әдістемелік нұсқама «Рассеяный склероз. Современные представления этиологии, диагностики и лечения»</t>
  </si>
  <si>
    <t>Каражанова Л.К</t>
  </si>
  <si>
    <t>Холтеровское мониторирование ЭКГ</t>
  </si>
  <si>
    <t>Сестринское дело в терапии</t>
  </si>
  <si>
    <t>Касенова Д.С.</t>
  </si>
  <si>
    <t>Некоторые аспекты преподавания оториноларингологии в последипломном образовании</t>
  </si>
  <si>
    <t>Кенесары Д. /Kenesary D.U., Syzdykov D.M.</t>
  </si>
  <si>
    <t>General Hygiene. Tutorial</t>
  </si>
  <si>
    <t>Кикимбаева А.А., ИсаеваЗ.К., Тулиева А.М.,</t>
  </si>
  <si>
    <t>Гистология органов нервной системы</t>
  </si>
  <si>
    <t>Учебное пособие (ВУЗ)</t>
  </si>
  <si>
    <t>Кикимбаева А.А., ИсаеваЗ.К., Тулиева А.М., Усербаева А.Е.</t>
  </si>
  <si>
    <t>Нерв жүйесі ағзаларының гистологиясы</t>
  </si>
  <si>
    <t>Колос Е.Н.</t>
  </si>
  <si>
    <t>Герпесвирусные инфекции</t>
  </si>
  <si>
    <t>Кузембайулы Б.Ж.</t>
  </si>
  <si>
    <t>Мужской гипогонадизм</t>
  </si>
  <si>
    <t>Кузьмин В.Д.</t>
  </si>
  <si>
    <t>Дигностика и лечение нейрохирургических заболеваний у детей</t>
  </si>
  <si>
    <t>Кулжанова Ш.А. Тусупова К.Н. Абдрахманова Г.А., Байбосынов Д.М.</t>
  </si>
  <si>
    <t>Практические навыки и их оценка по дисциплине «эпидемиология»</t>
  </si>
  <si>
    <t>Кулжанова Ш.А. Тусупова К.Н. Смагулова З.К., Конкаева М.Е.</t>
  </si>
  <si>
    <t>Практические навыки и их оценка по дисциплине «Инфекционные болезни»</t>
  </si>
  <si>
    <t>Купанова С.А. Табулдинова Г.Н.</t>
  </si>
  <si>
    <t>ОМ, стом., КТО</t>
  </si>
  <si>
    <t>Кусаинов А.А.</t>
  </si>
  <si>
    <t>Сборник ситуационных задач по хирургическим болезням</t>
  </si>
  <si>
    <t>хирурги</t>
  </si>
  <si>
    <t>М.Д.Жорокпаева Н.М.Абешова Ж.С.Кусаинова</t>
  </si>
  <si>
    <t>Кафедра казахского и латинского языков</t>
  </si>
  <si>
    <t>М.Д.Жорокпаева Н.М.Абешова Ж.С.Кусаинова А.Ш.Жылқыбаева</t>
  </si>
  <si>
    <t>Кәсіби қазақ тілі (3 курс студенттеріне арналған)</t>
  </si>
  <si>
    <t>Кафедра казахского и латинского языка</t>
  </si>
  <si>
    <t>Малтабарова Н.А. Кокошко А.И. Иванова М.П. Елтаева А.А. Ахметова Г.Е. Торопеев А.В.</t>
  </si>
  <si>
    <t>Освоение практических навыков оказания неотложной помощи в условиях учебно-клинического центра</t>
  </si>
  <si>
    <t>Жедел шұғыл жәрдем, анестезиология және реаниматология Нурила Амангалиевна8-701-522-88-32</t>
  </si>
  <si>
    <t>Мамедалиева Н.М., Исенова С.Ш.</t>
  </si>
  <si>
    <t>Истмико-церквильная недостаточность</t>
  </si>
  <si>
    <t>Манамбаева З.А. и др.</t>
  </si>
  <si>
    <t>Онкологиии и визуальной диагностики</t>
  </si>
  <si>
    <t>Организационноөметодические аспекты диспансеризации в онкологической практике</t>
  </si>
  <si>
    <t>Мансурова Д.А</t>
  </si>
  <si>
    <t>КФ в терапии</t>
  </si>
  <si>
    <t>Учебно-методическиое пособие</t>
  </si>
  <si>
    <t>Интернатура Терапия</t>
  </si>
  <si>
    <t>Масалимов Е.О.</t>
  </si>
  <si>
    <t>Аяқтардың созылмалы көктамыр жетіспеушілігін диагностикалаудағы заманауи көзқарастар</t>
  </si>
  <si>
    <t>Маукаева С.Б.</t>
  </si>
  <si>
    <t>Хронический бруцеллез</t>
  </si>
  <si>
    <t>ОМ Инфекционные болезни</t>
  </si>
  <si>
    <t>Кафедра неврологии и инфекционных болезней</t>
  </si>
  <si>
    <t>Маусымбаева Н.Б., Танышева Г.А.</t>
  </si>
  <si>
    <t>Вторичная дисменорея</t>
  </si>
  <si>
    <t>Кафедра интернатуры по акушерству и гинекологии</t>
  </si>
  <si>
    <t>Пубертатты кезеңдегі дисфункционалды жатырдан қан кету (ювенильды жатырдан қан кету- ЮЖКК)</t>
  </si>
  <si>
    <t>Месова А.М.</t>
  </si>
  <si>
    <t>Балалардағы өңеш аурулары</t>
  </si>
  <si>
    <t>Моренко М.А. Гатауова М.Р. Бектенова Г.Е.</t>
  </si>
  <si>
    <t>Неотложная помощь на догоспитальном этапе в работе врача общей практики</t>
  </si>
  <si>
    <t>Мухаметжанова Ж.А., Жунусова Ж.М. Тынеева З.А., Елеукенова Ж.М., Қазақшаға аударған - Мукатаева З.Т</t>
  </si>
  <si>
    <t>Русского и иностранного языков</t>
  </si>
  <si>
    <t>І-ІІ курс оралман студенттерге арналған ағылшын тілінен әдістемелік құрал</t>
  </si>
  <si>
    <t>Мұқаметжан Қ.Қ.</t>
  </si>
  <si>
    <t>Қуық безі қатерлі ісігінің клиникасы, диагностикасы, емі</t>
  </si>
  <si>
    <t>Мынжанов М.Р., акишпаева О.Т., маусунбаева Л.Н., Ілдербаев О.З., оразалина а.с., ибраева г.р., темекбаева э.с.</t>
  </si>
  <si>
    <t>Терминологиялық сөздік «Биология»</t>
  </si>
  <si>
    <t>Молекулалық биология және мекробиология кафедрасы</t>
  </si>
  <si>
    <t>Мысаев А.О.</t>
  </si>
  <si>
    <t>Практикум для работы в программе SPSS</t>
  </si>
  <si>
    <t>Учебные пособия</t>
  </si>
  <si>
    <t>Медицина, ОЗ (магистратура, докторантура)</t>
  </si>
  <si>
    <t>Кафедра общественного здравоохранения</t>
  </si>
  <si>
    <t>Акушерство и гинекология в работе врача обшей практики. Жалпы тәжірибелік дәрігердің жұмысындағы акушерия және гинекология</t>
  </si>
  <si>
    <t>Нуралинова Г.И Токаева А.З.</t>
  </si>
  <si>
    <t>Терминологический словарь по инфекционным болезням</t>
  </si>
  <si>
    <t>Кафедра неврологии, психиатрии и инфекционных болезней</t>
  </si>
  <si>
    <t>Нурмухамбетов Ж.Н., Ахметова А.К., Ибраева Т.Б</t>
  </si>
  <si>
    <t>Гонокковые и негонокковые инфекция</t>
  </si>
  <si>
    <t>ОМ, Стом, Акушерство и гинекология (интернатура, резидентура)</t>
  </si>
  <si>
    <t>Кафедра иммунологии и дерматовенерологии</t>
  </si>
  <si>
    <t>Нурмухамбетов Ж.Н., Ибраева Т.Б</t>
  </si>
  <si>
    <t>Хронические папулезные дерматозы</t>
  </si>
  <si>
    <t>Кафедра дерматовенерологии и инфекционных болезней</t>
  </si>
  <si>
    <t>ОМ, Стом</t>
  </si>
  <si>
    <t>Нысанова Б.Ж</t>
  </si>
  <si>
    <t>Уч.пособие: Ортопедиялық стоматологиядағы жартылай алмалы-салмалы тіс протездері.</t>
  </si>
  <si>
    <t>Оразгалиева Б.О.</t>
  </si>
  <si>
    <t>ОМФ, СД , ОЗ</t>
  </si>
  <si>
    <t>Бірінші курс медицина мамандығы студенттеріне арналған Alimentary tract</t>
  </si>
  <si>
    <t>Орынтаев Ж.Қ.Мейірбекова Б.Б. Анонс</t>
  </si>
  <si>
    <t>«ҚР жер құқығы» (тәжірибелік сабақтар бойынша әдістемелік оқу құралы)</t>
  </si>
  <si>
    <t>Оспанов О.Б. Орекешова А.М.</t>
  </si>
  <si>
    <t>Метод оценки результатов бариатрических операции по системе BAROS</t>
  </si>
  <si>
    <t>Оспанова Н.Н Сарсембина Ж.Д. Молдагалиев Т.М. Алтыбаева Г.К. Шульга В.П. Докенова С.В. Алмагамбетова А.А. Бураханова Г.К.</t>
  </si>
  <si>
    <t>Психиатрия в таблицах и схемах</t>
  </si>
  <si>
    <t>Учебно-наглядно-методическое пособие</t>
  </si>
  <si>
    <t>Оспанова Н.Н., Сарсембина Ж.Д., Молдагалиев Т.М., Алтыбаева Г.К., Докенова С.В., Бураханова Г.К., Алмагамбетова А.А., Кажыкенова Г.Т., Турарова А.К.</t>
  </si>
  <si>
    <t>Пациенториентированное обучение</t>
  </si>
  <si>
    <t>Кафедра неврологии, психиатрии, наркологии</t>
  </si>
  <si>
    <t>Неотложная помощь в пульмонологии</t>
  </si>
  <si>
    <t>Emergency Aid in Pulmonology</t>
  </si>
  <si>
    <t>проф.Каражанова Л.К., асс.Токбулатова М.О.</t>
  </si>
  <si>
    <t>Интернатураның терапия кафедрасы</t>
  </si>
  <si>
    <t>Жалпы медицина</t>
  </si>
  <si>
    <t>ЭхоКГ негіздері</t>
  </si>
  <si>
    <t>Рамазанова Л.А.Абдрахманова С.Т.Мещеряков В.В., Разумов А.А.Леонов Ю.</t>
  </si>
  <si>
    <t>Диагностика и лечение сегментарных и полисегментарных пневмоний у детей (метод.реком. на рус.)</t>
  </si>
  <si>
    <t>Рациональная антибактериальная терапия острых заболевании распираторного тракта у детей</t>
  </si>
  <si>
    <t>Рахимбекова Г.К. Жумамбаева Р.М.</t>
  </si>
  <si>
    <t>Пропедевтики внутренних болезней</t>
  </si>
  <si>
    <t>Жалпы медицина, Қоғамдық денсаулық сақтау</t>
  </si>
  <si>
    <t>Жүрек-қантамырлар жүйесі модулі бойынша</t>
  </si>
  <si>
    <t>казахско-русско-английском языке</t>
  </si>
  <si>
    <t>Рахимжанова Б.К Абишева М.Т Кайрханова Ы.О.</t>
  </si>
  <si>
    <t>Терминологический словарь по микробиологии</t>
  </si>
  <si>
    <t>Кафедра молекулярной биологии и микробиологии</t>
  </si>
  <si>
    <t>Рахимжанова Ф.С., Горемыкина М.В.</t>
  </si>
  <si>
    <t>Логистика в здравоохранении</t>
  </si>
  <si>
    <t>Рахимов С.К. Батпенов Н.Д. Орловский Н.Б. Орловский М.Н.</t>
  </si>
  <si>
    <t>Обеспечение и проведение лечебных блокад при мягкотканных заболеваниях и повреждениях</t>
  </si>
  <si>
    <t>Травматология,ортопедия кафедрасы Николай Брониславович 8-701-481-60-78</t>
  </si>
  <si>
    <t>Рахметова Ж.Б. Сейтгалиев Г.М.</t>
  </si>
  <si>
    <t>Современные микробиологические аспекты дезинфекции и стерилизации в лечебных учреждениях</t>
  </si>
  <si>
    <t>Рымбаева Р.Д., Толеубаева К.С, Оразгалиева Б.О. Жайрбаева Ж.К.</t>
  </si>
  <si>
    <t>Курс английского языка для студентов неязыковых ВУЗов (уровень Intermediate)</t>
  </si>
  <si>
    <t>Рыспаева Ж.А., Курмангалиева Д.А.</t>
  </si>
  <si>
    <t>Патология шейки матки</t>
  </si>
  <si>
    <t>Садвокасова Л.М.</t>
  </si>
  <si>
    <t>Остеомиелиты челюстей</t>
  </si>
  <si>
    <t>Сайфуллина Ю.М., Кузбаева Г.Х., Кульбаева Б.М. Анонс</t>
  </si>
  <si>
    <t>Сейталиева А.М. , Г.М.Пичхадзе, Э.М. Сатбаева, А.Г.Калинкович</t>
  </si>
  <si>
    <t>Оқу құралы (уч.п): «Современные иммуностимуляторы».</t>
  </si>
  <si>
    <t>Серікқалиева А.Қ.</t>
  </si>
  <si>
    <t>Фармакологиялық кәсіби қазақ тілі</t>
  </si>
  <si>
    <t>Сирота В.Б.</t>
  </si>
  <si>
    <t>Паллеативная медицина</t>
  </si>
  <si>
    <t>Смагулова З.К., Конкаева М.Е.</t>
  </si>
  <si>
    <t>Менингококкты инфекция</t>
  </si>
  <si>
    <t>Смагулова Зауреш Кадырбековна</t>
  </si>
  <si>
    <t>Бөртпелердің ажыратпалы диагностикасы</t>
  </si>
  <si>
    <t>Эпидемиология курсымен жұқпалы аурулар кафедрасы 8-777-577-63-36</t>
  </si>
  <si>
    <t>Сулейменева Д.М., Сыздыкаева С.М.</t>
  </si>
  <si>
    <t>Тісжегі.Клиника.Диагностика және емдеу.</t>
  </si>
  <si>
    <t>Сыздыкаева С.М., Сулейменева Д.М.</t>
  </si>
  <si>
    <t>Эрозивно-язвенные поражения слизистой оболочки полости рта</t>
  </si>
  <si>
    <t>Тажибаева Дамира Сабировна, Н.Б. Кабдуалиева, Ж.Б. Айтбаева,М.К.Байбакова,Г.Е.Бегларова, Л.Н.Ерментаева ,Г.А.Алдиярова, М.Б.Тохаева, А.С.Кализатова, К.М.Мухаметжанова</t>
  </si>
  <si>
    <t>Тыныс жүйесі ауруларындағы негізгі клиникалық синдромдардың патофизиологиясы (оқу құралы қазақша және орысша)</t>
  </si>
  <si>
    <t>Такабаева А.К.</t>
  </si>
  <si>
    <t>Актуальные вопросы торакальной хирургии</t>
  </si>
  <si>
    <t>Танкибаева Ж.</t>
  </si>
  <si>
    <t>Парадонт ауруларын кешенді емдеуде физиотерапиялық әдістерді қолдану</t>
  </si>
  <si>
    <t>Танышева Г.А., Желпакова М.С., Кинаятова Ш.К.</t>
  </si>
  <si>
    <t>Родоразрещающие операции</t>
  </si>
  <si>
    <t>Босандыру операциялар</t>
  </si>
  <si>
    <t>Тапбергенов С.О. Прозор И.И.</t>
  </si>
  <si>
    <t>Терминологический словарь по клинической биохимии</t>
  </si>
  <si>
    <t>Кафердра биохимии и химических дисциплин</t>
  </si>
  <si>
    <t>Таркина Т.В.</t>
  </si>
  <si>
    <t>Акне: клиника, диагностика, лечение и реабилитация</t>
  </si>
  <si>
    <t>Тасмагамбетова Е.К.Тусупова Б.К.</t>
  </si>
  <si>
    <t>Периостальная акупунктура в лечении невролгических проявлении остеохондроза позвоночника</t>
  </si>
  <si>
    <t>Тасыбаев А. Дүйсембиев Е. Е. Анонс</t>
  </si>
  <si>
    <t>Операциялық жүйелер</t>
  </si>
  <si>
    <t>Темирбеков Д.А. Токешева А.М. Мусайнова А.К. Узбекова С.Е.</t>
  </si>
  <si>
    <t>Особенности частной гистологии детского возраста</t>
  </si>
  <si>
    <t>Темирбеков Т.З.</t>
  </si>
  <si>
    <t>Панкреатитің асқынған түрлерін емдеу</t>
  </si>
  <si>
    <t>Темиркулов О.Ж.</t>
  </si>
  <si>
    <t>Тәбріз Н. С.</t>
  </si>
  <si>
    <t>Туберкулезді анықтау, алдын-алу және</t>
  </si>
  <si>
    <t>Токабасова А. К. Сағындықова С.З. Анонс</t>
  </si>
  <si>
    <t>Токанова Ш.Е.</t>
  </si>
  <si>
    <t>Учебное пособие по общей гигиене</t>
  </si>
  <si>
    <t>Кафедра питания и гигиенических дисциплин</t>
  </si>
  <si>
    <t>Токбулатова М.О</t>
  </si>
  <si>
    <t>СМАД</t>
  </si>
  <si>
    <t>Неотложная терапия</t>
  </si>
  <si>
    <t>Токешева Г.М., Сайдахметова А.С., Рахыжанова С.О.</t>
  </si>
  <si>
    <t>Физиология опорно-двигательной системы</t>
  </si>
  <si>
    <t>Кафедра физиологических дисциплин</t>
  </si>
  <si>
    <t>Токешева Ш.М. Турдунова Г.К.</t>
  </si>
  <si>
    <t>Организация санитарно-эпидемиологической службы</t>
  </si>
  <si>
    <t>Тулегенова Ж.Н.</t>
  </si>
  <si>
    <t>Химия пәнінің тәжірбиелік тапсырмалардың жинағы</t>
  </si>
  <si>
    <t>Тулентаева К.А.</t>
  </si>
  <si>
    <t>Тулеубаева А.А., Останин А.А.</t>
  </si>
  <si>
    <t>Физиология кровообращения у детей</t>
  </si>
  <si>
    <t>Патология пренатального и перинатального периода (Избранные лекции по курсу патологической анатомии)</t>
  </si>
  <si>
    <t>Тұрланов Қ.М.</t>
  </si>
  <si>
    <t>Утеубаева Г.Ж.</t>
  </si>
  <si>
    <t>Основные принципы современной иммунокоррекции</t>
  </si>
  <si>
    <t>Учебно-методическое пособие на русском языке «Сборник тестовых упражнений по русскому языку для студентов на элементарном уровне». Авторы: Н.А.Бекбалакова, Ж.А.Азимбаева, кафедра русского языка</t>
  </si>
  <si>
    <t>Учебно-методическое пособие на русском языке «Лекарственная аллергия». Авторы: М.А.Газалиева, Л.Л.Ахмалтдинова, Т.Т.Нурпеисов, О.Ю.Дедова, Темыржан Т.Нурпеисов , кафедра иммунологии</t>
  </si>
  <si>
    <t>Хайбуллин Т.Н, Кириллова Е.В., Бикбаев Р.М., Енсибаева Ш.Д.</t>
  </si>
  <si>
    <t>Неотложные состояния в неврологии</t>
  </si>
  <si>
    <t>Хайбуллин Т.Н., Бикбаев Р.М., Кириллова Е.В., Енсибаева Ш.Д.</t>
  </si>
  <si>
    <t>Терминологический словарь</t>
  </si>
  <si>
    <t>Хамчиев К.М. Ибраева Салима Сайфуллаевна</t>
  </si>
  <si>
    <t>Орталық нерв жүйесінің физиологиясы</t>
  </si>
  <si>
    <t>Қалыпты физиология кафедрасы Курейш Мавлович 8-8-701-747-89-43</t>
  </si>
  <si>
    <t>Хисметова З.А., Рахимжанова Ф.С.</t>
  </si>
  <si>
    <t>Менеджмент здравоохранения</t>
  </si>
  <si>
    <t>Хитуова Л.К.</t>
  </si>
  <si>
    <t>Ювенильді идиопатиялық артрит (емі, терапия жанама әсерлерін алдын алу)</t>
  </si>
  <si>
    <t>Ювенильный идиопатический артрит (лечение, профилактика побочных эффектов терапии)</t>
  </si>
  <si>
    <t>Чувакова Т.К.</t>
  </si>
  <si>
    <t>Внедрение эффективных технологий в практику ухода и медицинской помощи новорожденным детям</t>
  </si>
  <si>
    <t>Современные технологии в перинатальной медицине, сборник клинических лекции. Часть 2 Неонатология</t>
  </si>
  <si>
    <t>Шапиева Ж.Ж., Егембердиева Р.А., Дуйсенова А.К.</t>
  </si>
  <si>
    <t>Әдістемелік нұсқаулық: «Клиника, диагностика и лечения малярии» орыс тілінде</t>
  </si>
  <si>
    <t>Шарипов К. /Sharipov K.O., Buligin K.A., Mukhamadieva E.O.</t>
  </si>
  <si>
    <t>Biochemical base of Health and Pathology</t>
  </si>
  <si>
    <t>Шарипов К.О., Булыгин К.А., Жакыпбекова С.С., Жетписбай Д.Ш.</t>
  </si>
  <si>
    <t>Физиологическая и патологическая роль белков</t>
  </si>
  <si>
    <t>Шарипов К.О., Булыгин К.А., Жетписбай Д.Ш.</t>
  </si>
  <si>
    <t>Метаболическая роль витаминов с клинической корреляцией</t>
  </si>
  <si>
    <t>Эфендиев И.М. Ваулин С.С. Хамитова М.О. Мансурова А.А.</t>
  </si>
  <si>
    <t>Инфекционные заболевания у детей</t>
  </si>
  <si>
    <t xml:space="preserve"> Язык издания</t>
  </si>
  <si>
    <t>Авторы</t>
  </si>
  <si>
    <t xml:space="preserve">Кол-во стр </t>
  </si>
  <si>
    <r>
      <t xml:space="preserve">Факультет </t>
    </r>
    <r>
      <rPr>
        <b/>
        <sz val="14"/>
        <color rgb="FFFF0000"/>
        <rFont val="Times New Roman"/>
        <family val="1"/>
        <charset val="204"/>
      </rPr>
      <t>ЧЕРЕЗ ФИЛЬТР!!</t>
    </r>
  </si>
  <si>
    <t>ИЗДАТЕЛЬСТВО</t>
  </si>
  <si>
    <t>Издательство ЭВЕРО</t>
  </si>
  <si>
    <t>Заказ от 5 экземпляров</t>
  </si>
</sst>
</file>

<file path=xl/styles.xml><?xml version="1.0" encoding="utf-8"?>
<styleSheet xmlns="http://schemas.openxmlformats.org/spreadsheetml/2006/main">
  <numFmts count="8">
    <numFmt numFmtId="164" formatCode="yyyy\,\ mmm"/>
    <numFmt numFmtId="165" formatCode="dd\.mm\.yyyy"/>
    <numFmt numFmtId="166" formatCode="yyyy\,mmm"/>
    <numFmt numFmtId="167" formatCode="yyyymmm"/>
    <numFmt numFmtId="168" formatCode="d\.m\.yyyy"/>
    <numFmt numFmtId="169" formatCode="mmmd"/>
    <numFmt numFmtId="170" formatCode="mmm\,\ yyyy"/>
    <numFmt numFmtId="171" formatCode="mmm\ yyyy"/>
  </numFmts>
  <fonts count="63">
    <font>
      <sz val="10"/>
      <color rgb="FF000000"/>
      <name val="Arial"/>
      <scheme val="minor"/>
    </font>
    <font>
      <sz val="12"/>
      <color rgb="FF000000"/>
      <name val="&quot;Times New Roman&quot;"/>
    </font>
    <font>
      <b/>
      <sz val="12"/>
      <color rgb="FF000000"/>
      <name val="&quot;Times New Roman&quot;"/>
    </font>
    <font>
      <sz val="12"/>
      <color rgb="FFFF0000"/>
      <name val="&quot;Times New Roman&quot;"/>
    </font>
    <font>
      <sz val="10"/>
      <color rgb="FF000000"/>
      <name val="&quot;Times New Roman&quot;"/>
    </font>
    <font>
      <sz val="8"/>
      <color rgb="FF000000"/>
      <name val="&quot;Times New Roman&quot;"/>
    </font>
    <font>
      <sz val="10"/>
      <color rgb="FF000000"/>
      <name val="Arial"/>
      <family val="2"/>
      <charset val="204"/>
    </font>
    <font>
      <sz val="10"/>
      <name val="Arial"/>
      <family val="2"/>
      <charset val="204"/>
    </font>
    <font>
      <b/>
      <sz val="14"/>
      <color rgb="FF000000"/>
      <name val="&quot;Times New Roman&quot;"/>
    </font>
    <font>
      <b/>
      <sz val="16"/>
      <color rgb="FF000000"/>
      <name val="Calibri"/>
      <family val="2"/>
      <charset val="204"/>
    </font>
    <font>
      <sz val="16"/>
      <color rgb="FF000000"/>
      <name val="&quot;\&quot;Times New Roman\&quot;&quot;"/>
    </font>
    <font>
      <sz val="16"/>
      <color rgb="FF000000"/>
      <name val="Calibri"/>
      <family val="2"/>
      <charset val="204"/>
    </font>
    <font>
      <b/>
      <sz val="12"/>
      <color rgb="FF000000"/>
      <name val="&quot;\&quot;Times New Roman\&quot;&quot;"/>
    </font>
    <font>
      <sz val="12"/>
      <color rgb="FF000000"/>
      <name val="Arial"/>
      <family val="2"/>
      <charset val="204"/>
    </font>
    <font>
      <sz val="12"/>
      <color rgb="FF262626"/>
      <name val="&quot;Times New Roman&quot;"/>
    </font>
    <font>
      <b/>
      <sz val="8"/>
      <color rgb="FF000000"/>
      <name val="&quot;Times New Roman&quot;"/>
    </font>
    <font>
      <b/>
      <sz val="14"/>
      <color rgb="FF000000"/>
      <name val="Arial"/>
      <family val="2"/>
      <charset val="204"/>
    </font>
    <font>
      <sz val="8"/>
      <color rgb="FF000000"/>
      <name val="Arial"/>
      <family val="2"/>
      <charset val="204"/>
    </font>
    <font>
      <sz val="14"/>
      <color rgb="FF000000"/>
      <name val="&quot;Times New Roman&quot;"/>
    </font>
    <font>
      <b/>
      <sz val="22"/>
      <color rgb="FFC00000"/>
      <name val="&quot;Times New Roman&quot;"/>
    </font>
    <font>
      <b/>
      <sz val="14"/>
      <color rgb="FF000000"/>
      <name val="&quot;\&quot;Times New Roman\&quot;&quot;"/>
    </font>
    <font>
      <sz val="12"/>
      <color rgb="FF191919"/>
      <name val="&quot;Times New Roman&quot;"/>
    </font>
    <font>
      <b/>
      <sz val="14"/>
      <color rgb="FF000000"/>
      <name val="Times New Roman"/>
      <family val="1"/>
      <charset val="204"/>
    </font>
    <font>
      <sz val="14"/>
      <color rgb="FF000000"/>
      <name val="Times New Roman"/>
      <family val="1"/>
      <charset val="204"/>
    </font>
    <font>
      <sz val="14"/>
      <color theme="1"/>
      <name val="Times New Roman"/>
      <family val="1"/>
      <charset val="204"/>
    </font>
    <font>
      <sz val="14"/>
      <color rgb="FF212121"/>
      <name val="Times New Roman"/>
      <family val="1"/>
      <charset val="204"/>
    </font>
    <font>
      <sz val="14"/>
      <color rgb="FF222222"/>
      <name val="Times New Roman"/>
      <family val="1"/>
      <charset val="204"/>
    </font>
    <font>
      <sz val="14"/>
      <color rgb="FF242424"/>
      <name val="Times New Roman"/>
      <family val="1"/>
      <charset val="204"/>
    </font>
    <font>
      <sz val="14"/>
      <color rgb="FF0D0D0D"/>
      <name val="Times New Roman"/>
      <family val="1"/>
      <charset val="204"/>
    </font>
    <font>
      <sz val="14"/>
      <color rgb="FF202124"/>
      <name val="&quot;Times New Roman&quot;"/>
    </font>
    <font>
      <sz val="14"/>
      <color theme="1"/>
      <name val="&quot;Times New Roman&quot;"/>
    </font>
    <font>
      <sz val="14"/>
      <color rgb="FF221E1F"/>
      <name val="Times New Roman"/>
      <family val="1"/>
      <charset val="204"/>
    </font>
    <font>
      <sz val="14"/>
      <color rgb="FF231F20"/>
      <name val="Times New Roman"/>
      <family val="1"/>
      <charset val="204"/>
    </font>
    <font>
      <sz val="14"/>
      <color rgb="FF1C1C1C"/>
      <name val="Times New Roman"/>
      <family val="1"/>
      <charset val="204"/>
    </font>
    <font>
      <sz val="14"/>
      <color rgb="FF202124"/>
      <name val="Times New Roman"/>
      <family val="1"/>
      <charset val="204"/>
    </font>
    <font>
      <u/>
      <sz val="14"/>
      <color rgb="FF0000FF"/>
      <name val="Times New Roman"/>
      <family val="1"/>
      <charset val="204"/>
    </font>
    <font>
      <sz val="14"/>
      <color rgb="FF000000"/>
      <name val="Arial"/>
      <family val="2"/>
      <charset val="204"/>
      <scheme val="minor"/>
    </font>
    <font>
      <b/>
      <sz val="14"/>
      <color theme="0"/>
      <name val="Times New Roman"/>
      <family val="1"/>
      <charset val="204"/>
    </font>
    <font>
      <b/>
      <sz val="14"/>
      <color rgb="FFFF0000"/>
      <name val="Times New Roman"/>
      <family val="1"/>
      <charset val="204"/>
    </font>
    <font>
      <b/>
      <sz val="14"/>
      <color theme="1"/>
      <name val="Arial"/>
      <family val="2"/>
      <charset val="204"/>
      <scheme val="minor"/>
    </font>
    <font>
      <b/>
      <sz val="14"/>
      <name val="&quot;Times New Roman&quot;"/>
      <charset val="204"/>
    </font>
    <font>
      <sz val="14"/>
      <color theme="1"/>
      <name val="Arial"/>
      <family val="2"/>
      <charset val="204"/>
      <scheme val="minor"/>
    </font>
    <font>
      <b/>
      <sz val="14"/>
      <name val="Times New Roman"/>
      <family val="1"/>
      <charset val="204"/>
    </font>
    <font>
      <sz val="14"/>
      <color rgb="FF3A3850"/>
      <name val="Times New Roman"/>
      <family val="1"/>
      <charset val="204"/>
    </font>
    <font>
      <i/>
      <sz val="14"/>
      <color rgb="FF000000"/>
      <name val="Times New Roman"/>
      <family val="1"/>
      <charset val="204"/>
    </font>
    <font>
      <sz val="14"/>
      <color rgb="FF262626"/>
      <name val="Times New Roman"/>
      <family val="1"/>
      <charset val="204"/>
    </font>
    <font>
      <sz val="14"/>
      <color rgb="FF000000"/>
      <name val="Calibri"/>
      <family val="2"/>
      <charset val="204"/>
    </font>
    <font>
      <sz val="14"/>
      <color rgb="FF000000"/>
      <name val="&quot;\&quot;Times New Roman\&quot;&quot;"/>
    </font>
    <font>
      <u/>
      <sz val="14"/>
      <color rgb="FF000000"/>
      <name val="Times New Roman"/>
      <family val="1"/>
      <charset val="204"/>
    </font>
    <font>
      <sz val="14"/>
      <color rgb="FFFF0000"/>
      <name val="Times New Roman"/>
      <family val="1"/>
      <charset val="204"/>
    </font>
    <font>
      <sz val="14"/>
      <color rgb="FF00000A"/>
      <name val="Times New Roman"/>
      <family val="1"/>
      <charset val="204"/>
    </font>
    <font>
      <sz val="14"/>
      <color rgb="FF292929"/>
      <name val="Times New Roman"/>
      <family val="1"/>
      <charset val="204"/>
    </font>
    <font>
      <sz val="14"/>
      <color rgb="FF191919"/>
      <name val="Times New Roman"/>
      <family val="1"/>
      <charset val="204"/>
    </font>
    <font>
      <sz val="14"/>
      <color rgb="FF333333"/>
      <name val="Times New Roman"/>
      <family val="1"/>
      <charset val="204"/>
    </font>
    <font>
      <sz val="14"/>
      <name val="&quot;Times New Roman&quot;"/>
      <charset val="204"/>
    </font>
    <font>
      <sz val="14"/>
      <color rgb="FF0D0D0D"/>
      <name val="&quot;Times New Roman&quot;"/>
    </font>
    <font>
      <sz val="14"/>
      <color theme="1"/>
      <name val="Calibri"/>
      <family val="2"/>
      <charset val="204"/>
    </font>
    <font>
      <sz val="14"/>
      <color theme="0"/>
      <name val="&quot;Times New Roman&quot;"/>
    </font>
    <font>
      <sz val="14"/>
      <color theme="0"/>
      <name val="Arial"/>
      <family val="2"/>
      <charset val="204"/>
      <scheme val="minor"/>
    </font>
    <font>
      <b/>
      <sz val="14"/>
      <color rgb="FF000000"/>
      <name val="Arial"/>
      <family val="2"/>
      <charset val="204"/>
      <scheme val="minor"/>
    </font>
    <font>
      <sz val="48"/>
      <color theme="1"/>
      <name val="Arial"/>
      <family val="2"/>
      <charset val="204"/>
      <scheme val="minor"/>
    </font>
    <font>
      <sz val="48"/>
      <color rgb="FFFF0000"/>
      <name val="Arial"/>
      <family val="2"/>
      <charset val="204"/>
      <scheme val="minor"/>
    </font>
    <font>
      <sz val="14"/>
      <color rgb="FFFF0000"/>
      <name val="Arial"/>
      <family val="2"/>
      <charset val="204"/>
      <scheme val="minor"/>
    </font>
  </fonts>
  <fills count="27">
    <fill>
      <patternFill patternType="none"/>
    </fill>
    <fill>
      <patternFill patternType="gray125"/>
    </fill>
    <fill>
      <patternFill patternType="solid">
        <fgColor rgb="FF92D050"/>
        <bgColor rgb="FF92D050"/>
      </patternFill>
    </fill>
    <fill>
      <patternFill patternType="solid">
        <fgColor rgb="FFB7DEE8"/>
        <bgColor rgb="FFB7DEE8"/>
      </patternFill>
    </fill>
    <fill>
      <patternFill patternType="solid">
        <fgColor rgb="FFFFFFFF"/>
        <bgColor rgb="FFFFFFFF"/>
      </patternFill>
    </fill>
    <fill>
      <patternFill patternType="solid">
        <fgColor rgb="FFC4D79B"/>
        <bgColor rgb="FFC4D79B"/>
      </patternFill>
    </fill>
    <fill>
      <patternFill patternType="solid">
        <fgColor rgb="FFFFC000"/>
        <bgColor rgb="FFFFC000"/>
      </patternFill>
    </fill>
    <fill>
      <patternFill patternType="solid">
        <fgColor rgb="FFFF0000"/>
        <bgColor rgb="FFFF0000"/>
      </patternFill>
    </fill>
    <fill>
      <patternFill patternType="solid">
        <fgColor rgb="FFDAEEF3"/>
        <bgColor rgb="FFDAEEF3"/>
      </patternFill>
    </fill>
    <fill>
      <patternFill patternType="solid">
        <fgColor rgb="FF00B0F0"/>
        <bgColor indexed="64"/>
      </patternFill>
    </fill>
    <fill>
      <patternFill patternType="solid">
        <fgColor theme="0"/>
        <bgColor rgb="FFFFFFFF"/>
      </patternFill>
    </fill>
    <fill>
      <patternFill patternType="solid">
        <fgColor theme="0"/>
        <bgColor indexed="64"/>
      </patternFill>
    </fill>
    <fill>
      <patternFill patternType="solid">
        <fgColor theme="0"/>
        <bgColor rgb="FF00FFFF"/>
      </patternFill>
    </fill>
    <fill>
      <patternFill patternType="solid">
        <fgColor theme="0"/>
        <bgColor rgb="FFC4D79B"/>
      </patternFill>
    </fill>
    <fill>
      <patternFill patternType="solid">
        <fgColor theme="0"/>
        <bgColor rgb="FFD8E4BC"/>
      </patternFill>
    </fill>
    <fill>
      <patternFill patternType="solid">
        <fgColor theme="0"/>
        <bgColor rgb="FFFF00FF"/>
      </patternFill>
    </fill>
    <fill>
      <patternFill patternType="solid">
        <fgColor theme="0"/>
        <bgColor rgb="FFFDE9D9"/>
      </patternFill>
    </fill>
    <fill>
      <patternFill patternType="solid">
        <fgColor theme="0"/>
        <bgColor rgb="FFFFFF00"/>
      </patternFill>
    </fill>
    <fill>
      <patternFill patternType="solid">
        <fgColor rgb="FF92D050"/>
        <bgColor rgb="FF00FFFF"/>
      </patternFill>
    </fill>
    <fill>
      <patternFill patternType="solid">
        <fgColor rgb="FFFFFF00"/>
        <bgColor rgb="FF92D050"/>
      </patternFill>
    </fill>
    <fill>
      <patternFill patternType="solid">
        <fgColor rgb="FFFFFF00"/>
        <bgColor indexed="64"/>
      </patternFill>
    </fill>
    <fill>
      <patternFill patternType="solid">
        <fgColor rgb="FFFFFF00"/>
        <bgColor rgb="FFFFFFFF"/>
      </patternFill>
    </fill>
    <fill>
      <patternFill patternType="solid">
        <fgColor rgb="FFFFFF00"/>
        <bgColor rgb="FFC4D79B"/>
      </patternFill>
    </fill>
    <fill>
      <patternFill patternType="solid">
        <fgColor rgb="FFFFFF00"/>
        <bgColor rgb="FFFDE9D9"/>
      </patternFill>
    </fill>
    <fill>
      <patternFill patternType="solid">
        <fgColor rgb="FFFFFF00"/>
        <bgColor rgb="FFDDD9C4"/>
      </patternFill>
    </fill>
    <fill>
      <patternFill patternType="solid">
        <fgColor rgb="FFFFFF00"/>
        <bgColor rgb="FFF2DCDB"/>
      </patternFill>
    </fill>
    <fill>
      <patternFill patternType="solid">
        <fgColor rgb="FF92D050"/>
        <bgColor indexed="64"/>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style="thin">
        <color rgb="FF000000"/>
      </top>
      <bottom style="thin">
        <color rgb="FF000000"/>
      </bottom>
      <diagonal/>
    </border>
    <border>
      <left/>
      <right/>
      <top style="thin">
        <color rgb="FF000000"/>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85">
    <xf numFmtId="0" fontId="0" fillId="0" borderId="0" xfId="0" applyFont="1" applyAlignment="1"/>
    <xf numFmtId="0" fontId="9" fillId="8" borderId="5" xfId="0" applyFont="1" applyFill="1" applyBorder="1" applyAlignment="1">
      <alignment horizontal="center" vertical="top"/>
    </xf>
    <xf numFmtId="0" fontId="10" fillId="0" borderId="4" xfId="0" applyFont="1" applyBorder="1" applyAlignment="1">
      <alignment horizontal="left" vertical="top"/>
    </xf>
    <xf numFmtId="0" fontId="9" fillId="8" borderId="4" xfId="0" applyFont="1" applyFill="1" applyBorder="1" applyAlignment="1">
      <alignment horizontal="center" vertical="top"/>
    </xf>
    <xf numFmtId="0" fontId="10" fillId="0" borderId="4" xfId="0" applyFont="1" applyBorder="1" applyAlignment="1">
      <alignment horizontal="left"/>
    </xf>
    <xf numFmtId="0" fontId="11" fillId="0" borderId="0" xfId="0" applyFont="1" applyAlignment="1">
      <alignment horizontal="center" vertical="top"/>
    </xf>
    <xf numFmtId="0" fontId="11" fillId="0" borderId="0" xfId="0" applyFont="1" applyAlignment="1">
      <alignment vertical="top"/>
    </xf>
    <xf numFmtId="0" fontId="6" fillId="0" borderId="0" xfId="0" applyFont="1" applyAlignment="1">
      <alignment horizontal="center"/>
    </xf>
    <xf numFmtId="0" fontId="6" fillId="0" borderId="0" xfId="0" applyFont="1" applyAlignment="1"/>
    <xf numFmtId="0" fontId="8" fillId="2" borderId="1" xfId="0" applyFont="1" applyFill="1" applyBorder="1" applyAlignment="1">
      <alignment horizontal="center" wrapText="1"/>
    </xf>
    <xf numFmtId="0" fontId="2" fillId="2" borderId="3" xfId="0" applyFont="1" applyFill="1" applyBorder="1" applyAlignment="1">
      <alignment horizontal="center" wrapText="1"/>
    </xf>
    <xf numFmtId="0" fontId="12" fillId="2" borderId="3" xfId="0" applyFont="1" applyFill="1" applyBorder="1" applyAlignment="1">
      <alignment horizontal="center" wrapText="1"/>
    </xf>
    <xf numFmtId="0" fontId="2" fillId="5" borderId="3" xfId="0" applyFont="1" applyFill="1" applyBorder="1" applyAlignment="1">
      <alignment horizontal="center" wrapText="1"/>
    </xf>
    <xf numFmtId="0" fontId="2" fillId="5" borderId="3" xfId="0" applyFont="1" applyFill="1" applyBorder="1" applyAlignment="1">
      <alignment horizontal="center" wrapText="1"/>
    </xf>
    <xf numFmtId="0" fontId="2" fillId="0" borderId="3" xfId="0" applyFont="1" applyBorder="1" applyAlignment="1">
      <alignment horizontal="center" wrapText="1"/>
    </xf>
    <xf numFmtId="0" fontId="1" fillId="0" borderId="0" xfId="0" applyFont="1" applyAlignment="1">
      <alignment horizontal="center" wrapText="1"/>
    </xf>
    <xf numFmtId="0" fontId="13" fillId="0" borderId="0" xfId="0" applyFont="1" applyAlignment="1">
      <alignment horizontal="center"/>
    </xf>
    <xf numFmtId="0" fontId="13" fillId="0" borderId="0" xfId="0" applyFont="1" applyAlignment="1">
      <alignment horizontal="center"/>
    </xf>
    <xf numFmtId="0" fontId="8" fillId="3" borderId="5" xfId="0" applyFont="1" applyFill="1" applyBorder="1" applyAlignment="1">
      <alignment horizontal="center" wrapText="1"/>
    </xf>
    <xf numFmtId="0" fontId="1" fillId="4" borderId="4" xfId="0" applyFont="1" applyFill="1" applyBorder="1" applyAlignment="1">
      <alignment horizontal="center" wrapText="1"/>
    </xf>
    <xf numFmtId="0" fontId="2" fillId="6" borderId="4" xfId="0" applyFont="1" applyFill="1" applyBorder="1" applyAlignment="1">
      <alignment horizontal="left" wrapText="1"/>
    </xf>
    <xf numFmtId="0" fontId="1" fillId="6" borderId="4" xfId="0" applyFont="1" applyFill="1" applyBorder="1" applyAlignment="1">
      <alignment horizontal="left" wrapText="1"/>
    </xf>
    <xf numFmtId="0" fontId="1" fillId="6" borderId="4" xfId="0" applyFont="1" applyFill="1" applyBorder="1" applyAlignment="1">
      <alignment horizontal="center" wrapText="1"/>
    </xf>
    <xf numFmtId="0" fontId="1" fillId="6" borderId="4" xfId="0" applyFont="1" applyFill="1" applyBorder="1" applyAlignment="1">
      <alignment horizontal="center" wrapText="1"/>
    </xf>
    <xf numFmtId="0" fontId="1" fillId="6" borderId="4" xfId="0" applyFont="1" applyFill="1" applyBorder="1" applyAlignment="1">
      <alignment horizontal="left" vertical="top" wrapText="1"/>
    </xf>
    <xf numFmtId="0" fontId="5" fillId="6" borderId="4" xfId="0" applyFont="1" applyFill="1" applyBorder="1" applyAlignment="1">
      <alignment horizontal="left" vertical="top" wrapText="1"/>
    </xf>
    <xf numFmtId="0" fontId="1" fillId="4" borderId="4" xfId="0" applyFont="1" applyFill="1" applyBorder="1" applyAlignment="1">
      <alignment horizontal="left" vertical="top" wrapText="1"/>
    </xf>
    <xf numFmtId="0" fontId="4" fillId="0" borderId="0" xfId="0" applyFont="1" applyAlignment="1">
      <alignment wrapText="1"/>
    </xf>
    <xf numFmtId="0" fontId="1" fillId="6" borderId="4" xfId="0" applyFont="1" applyFill="1" applyBorder="1" applyAlignment="1">
      <alignment horizontal="left" wrapText="1"/>
    </xf>
    <xf numFmtId="170" fontId="1" fillId="6" borderId="4" xfId="0" applyNumberFormat="1" applyFont="1" applyFill="1" applyBorder="1" applyAlignment="1">
      <alignment horizontal="center" wrapText="1"/>
    </xf>
    <xf numFmtId="0" fontId="1" fillId="4" borderId="4" xfId="0" applyFont="1" applyFill="1" applyBorder="1" applyAlignment="1">
      <alignment horizontal="center" wrapText="1"/>
    </xf>
    <xf numFmtId="171" fontId="1" fillId="6" borderId="4" xfId="0" applyNumberFormat="1" applyFont="1" applyFill="1" applyBorder="1" applyAlignment="1">
      <alignment horizontal="center" wrapText="1"/>
    </xf>
    <xf numFmtId="0" fontId="1" fillId="4" borderId="4" xfId="0" applyFont="1" applyFill="1" applyBorder="1" applyAlignment="1">
      <alignment horizontal="left" vertical="top" wrapText="1"/>
    </xf>
    <xf numFmtId="0" fontId="5" fillId="0" borderId="4" xfId="0" applyFont="1" applyBorder="1" applyAlignment="1">
      <alignment horizontal="left" vertical="top" wrapText="1"/>
    </xf>
    <xf numFmtId="0" fontId="5" fillId="6" borderId="4" xfId="0" applyFont="1" applyFill="1" applyBorder="1" applyAlignment="1">
      <alignment horizontal="left" vertical="top" wrapText="1"/>
    </xf>
    <xf numFmtId="169" fontId="1" fillId="6" borderId="4" xfId="0" applyNumberFormat="1" applyFont="1" applyFill="1" applyBorder="1" applyAlignment="1">
      <alignment horizontal="center" wrapText="1"/>
    </xf>
    <xf numFmtId="0" fontId="3" fillId="6" borderId="4" xfId="0" applyFont="1" applyFill="1" applyBorder="1" applyAlignment="1">
      <alignment horizontal="center" wrapText="1"/>
    </xf>
    <xf numFmtId="165" fontId="1" fillId="6" borderId="4" xfId="0" applyNumberFormat="1" applyFont="1" applyFill="1" applyBorder="1" applyAlignment="1">
      <alignment horizontal="center" wrapText="1"/>
    </xf>
    <xf numFmtId="11" fontId="1" fillId="6" borderId="4" xfId="0" applyNumberFormat="1" applyFont="1" applyFill="1" applyBorder="1" applyAlignment="1">
      <alignment horizontal="center" wrapText="1"/>
    </xf>
    <xf numFmtId="166" fontId="1" fillId="6" borderId="4" xfId="0" applyNumberFormat="1" applyFont="1" applyFill="1" applyBorder="1" applyAlignment="1">
      <alignment horizontal="center" wrapText="1"/>
    </xf>
    <xf numFmtId="0" fontId="1" fillId="0" borderId="4" xfId="0" applyFont="1" applyBorder="1" applyAlignment="1">
      <alignment horizontal="center" wrapText="1"/>
    </xf>
    <xf numFmtId="167" fontId="1" fillId="6" borderId="4" xfId="0" applyNumberFormat="1" applyFont="1" applyFill="1" applyBorder="1" applyAlignment="1">
      <alignment horizontal="center" wrapText="1"/>
    </xf>
    <xf numFmtId="0" fontId="14" fillId="6" borderId="4" xfId="0" applyFont="1" applyFill="1" applyBorder="1" applyAlignment="1">
      <alignment horizontal="center" wrapText="1"/>
    </xf>
    <xf numFmtId="0" fontId="14" fillId="6" borderId="4" xfId="0" applyFont="1" applyFill="1" applyBorder="1" applyAlignment="1">
      <alignment horizontal="left" vertical="top" wrapText="1"/>
    </xf>
    <xf numFmtId="0" fontId="15" fillId="6" borderId="4" xfId="0" applyFont="1" applyFill="1" applyBorder="1" applyAlignment="1">
      <alignment horizontal="left" vertical="top" wrapText="1"/>
    </xf>
    <xf numFmtId="0" fontId="3" fillId="6" borderId="4" xfId="0" applyFont="1" applyFill="1" applyBorder="1" applyAlignment="1">
      <alignment horizontal="center" wrapText="1"/>
    </xf>
    <xf numFmtId="0" fontId="16" fillId="4" borderId="0" xfId="0" applyFont="1" applyFill="1" applyAlignment="1">
      <alignment horizontal="center"/>
    </xf>
    <xf numFmtId="0" fontId="6" fillId="4" borderId="0" xfId="0" applyFont="1" applyFill="1" applyAlignment="1">
      <alignment horizontal="center"/>
    </xf>
    <xf numFmtId="0" fontId="6" fillId="0" borderId="0" xfId="0" applyFont="1" applyAlignment="1"/>
    <xf numFmtId="0" fontId="6" fillId="0" borderId="0" xfId="0" applyFont="1" applyAlignment="1">
      <alignment horizontal="center"/>
    </xf>
    <xf numFmtId="0" fontId="1" fillId="0" borderId="0" xfId="0" applyFont="1" applyAlignment="1">
      <alignment horizontal="center"/>
    </xf>
    <xf numFmtId="0" fontId="6" fillId="0" borderId="0" xfId="0" applyFont="1" applyAlignment="1">
      <alignment horizontal="center" wrapText="1"/>
    </xf>
    <xf numFmtId="0" fontId="17" fillId="0" borderId="0" xfId="0" applyFont="1" applyAlignment="1"/>
    <xf numFmtId="0" fontId="6" fillId="4" borderId="0" xfId="0" applyFont="1" applyFill="1" applyAlignment="1"/>
    <xf numFmtId="0" fontId="2" fillId="8" borderId="1" xfId="0" applyFont="1" applyFill="1" applyBorder="1" applyAlignment="1">
      <alignment horizontal="center" wrapText="1"/>
    </xf>
    <xf numFmtId="0" fontId="2" fillId="8" borderId="3" xfId="0" applyFont="1" applyFill="1" applyBorder="1" applyAlignment="1">
      <alignment horizontal="center" wrapText="1"/>
    </xf>
    <xf numFmtId="0" fontId="2" fillId="8" borderId="3" xfId="0" applyFont="1" applyFill="1" applyBorder="1" applyAlignment="1">
      <alignment horizontal="center" wrapText="1"/>
    </xf>
    <xf numFmtId="0" fontId="15" fillId="8" borderId="3" xfId="0" applyFont="1" applyFill="1" applyBorder="1" applyAlignment="1">
      <alignment horizontal="center" wrapText="1"/>
    </xf>
    <xf numFmtId="0" fontId="2" fillId="0" borderId="0" xfId="0" applyFont="1" applyAlignment="1">
      <alignment horizontal="center" wrapText="1"/>
    </xf>
    <xf numFmtId="0" fontId="8" fillId="8" borderId="5" xfId="0" applyFont="1" applyFill="1" applyBorder="1" applyAlignment="1">
      <alignment horizontal="center" wrapText="1"/>
    </xf>
    <xf numFmtId="0" fontId="1" fillId="0" borderId="4" xfId="0" applyFont="1" applyBorder="1" applyAlignment="1">
      <alignment horizontal="left" wrapText="1"/>
    </xf>
    <xf numFmtId="0" fontId="5" fillId="0" borderId="4" xfId="0" applyFont="1" applyBorder="1" applyAlignment="1">
      <alignment horizontal="left" vertical="top" wrapText="1"/>
    </xf>
    <xf numFmtId="0" fontId="1" fillId="0" borderId="0" xfId="0" applyFont="1" applyAlignment="1">
      <alignment wrapText="1"/>
    </xf>
    <xf numFmtId="164" fontId="1" fillId="0" borderId="4" xfId="0" applyNumberFormat="1" applyFont="1" applyBorder="1" applyAlignment="1">
      <alignment horizontal="center" wrapText="1"/>
    </xf>
    <xf numFmtId="0" fontId="1" fillId="0" borderId="4" xfId="0" applyFont="1" applyBorder="1" applyAlignment="1">
      <alignment horizontal="center" wrapText="1"/>
    </xf>
    <xf numFmtId="0" fontId="1" fillId="7" borderId="4" xfId="0" applyFont="1" applyFill="1" applyBorder="1" applyAlignment="1">
      <alignment horizontal="center" wrapText="1"/>
    </xf>
    <xf numFmtId="0" fontId="1" fillId="7" borderId="4" xfId="0" applyFont="1" applyFill="1" applyBorder="1" applyAlignment="1">
      <alignment horizontal="left" wrapText="1"/>
    </xf>
    <xf numFmtId="0" fontId="5" fillId="7" borderId="4" xfId="0" applyFont="1" applyFill="1" applyBorder="1" applyAlignment="1">
      <alignment horizontal="left" vertical="top" wrapText="1"/>
    </xf>
    <xf numFmtId="0" fontId="1" fillId="0" borderId="0" xfId="0" applyFont="1" applyAlignment="1">
      <alignment horizontal="center" wrapText="1"/>
    </xf>
    <xf numFmtId="0" fontId="1" fillId="0" borderId="0" xfId="0" applyFont="1" applyAlignment="1">
      <alignment wrapText="1"/>
    </xf>
    <xf numFmtId="0" fontId="5" fillId="0" borderId="0" xfId="0" applyFont="1" applyAlignment="1">
      <alignment wrapText="1"/>
    </xf>
    <xf numFmtId="0" fontId="18" fillId="3" borderId="1" xfId="0" applyFont="1" applyFill="1" applyBorder="1" applyAlignment="1">
      <alignment horizontal="center" wrapText="1"/>
    </xf>
    <xf numFmtId="0" fontId="2" fillId="3" borderId="3" xfId="0" applyFont="1" applyFill="1" applyBorder="1" applyAlignment="1">
      <alignment horizontal="center" wrapText="1"/>
    </xf>
    <xf numFmtId="0" fontId="19" fillId="3" borderId="3" xfId="0" applyFont="1" applyFill="1" applyBorder="1" applyAlignment="1">
      <alignment horizontal="center" wrapText="1"/>
    </xf>
    <xf numFmtId="0" fontId="13" fillId="0" borderId="0" xfId="0" applyFont="1" applyAlignment="1"/>
    <xf numFmtId="0" fontId="13" fillId="0" borderId="0" xfId="0" applyFont="1" applyAlignment="1">
      <alignment horizontal="left"/>
    </xf>
    <xf numFmtId="0" fontId="20" fillId="3" borderId="5" xfId="0" applyFont="1" applyFill="1" applyBorder="1" applyAlignment="1">
      <alignment horizontal="center" wrapText="1"/>
    </xf>
    <xf numFmtId="0" fontId="5" fillId="4" borderId="4" xfId="0" applyFont="1" applyFill="1" applyBorder="1" applyAlignment="1">
      <alignment horizontal="left" vertical="top" wrapText="1"/>
    </xf>
    <xf numFmtId="0" fontId="1" fillId="4" borderId="4" xfId="0" applyFont="1" applyFill="1" applyBorder="1" applyAlignment="1">
      <alignment wrapText="1"/>
    </xf>
    <xf numFmtId="171" fontId="1" fillId="4" borderId="4" xfId="0" applyNumberFormat="1" applyFont="1" applyFill="1" applyBorder="1" applyAlignment="1">
      <alignment horizontal="center" wrapText="1"/>
    </xf>
    <xf numFmtId="165" fontId="1" fillId="4" borderId="4" xfId="0" applyNumberFormat="1" applyFont="1" applyFill="1" applyBorder="1" applyAlignment="1">
      <alignment horizontal="center" wrapText="1"/>
    </xf>
    <xf numFmtId="0" fontId="1" fillId="4" borderId="4" xfId="0" applyFont="1" applyFill="1" applyBorder="1" applyAlignment="1">
      <alignment horizontal="left" wrapText="1"/>
    </xf>
    <xf numFmtId="0" fontId="5" fillId="4" borderId="4" xfId="0" applyFont="1" applyFill="1" applyBorder="1" applyAlignment="1">
      <alignment horizontal="left" vertical="top" wrapText="1"/>
    </xf>
    <xf numFmtId="164" fontId="1" fillId="6" borderId="4" xfId="0" applyNumberFormat="1" applyFont="1" applyFill="1" applyBorder="1" applyAlignment="1">
      <alignment horizontal="center" wrapText="1"/>
    </xf>
    <xf numFmtId="0" fontId="21" fillId="6" borderId="4" xfId="0" applyFont="1" applyFill="1" applyBorder="1" applyAlignment="1">
      <alignment horizontal="left" wrapText="1"/>
    </xf>
    <xf numFmtId="0" fontId="1" fillId="4" borderId="4" xfId="0" applyFont="1" applyFill="1" applyBorder="1" applyAlignment="1">
      <alignment horizontal="left" wrapText="1"/>
    </xf>
    <xf numFmtId="168" fontId="1" fillId="4" borderId="4" xfId="0" applyNumberFormat="1" applyFont="1" applyFill="1" applyBorder="1" applyAlignment="1">
      <alignment horizontal="center" wrapText="1"/>
    </xf>
    <xf numFmtId="0" fontId="18" fillId="4" borderId="0" xfId="0" applyFont="1" applyFill="1" applyAlignment="1">
      <alignment horizontal="center"/>
    </xf>
    <xf numFmtId="0" fontId="1" fillId="4" borderId="0" xfId="0" applyFont="1" applyFill="1" applyAlignment="1">
      <alignment horizontal="center"/>
    </xf>
    <xf numFmtId="0" fontId="1" fillId="0" borderId="0" xfId="0" applyFont="1" applyAlignment="1">
      <alignment horizontal="left"/>
    </xf>
    <xf numFmtId="0" fontId="1" fillId="0" borderId="0" xfId="0" applyFont="1" applyAlignment="1">
      <alignment horizontal="center"/>
    </xf>
    <xf numFmtId="0" fontId="5" fillId="0" borderId="0" xfId="0" applyFont="1" applyAlignment="1">
      <alignment horizontal="left" vertical="top"/>
    </xf>
    <xf numFmtId="0" fontId="1" fillId="4" borderId="0" xfId="0" applyFont="1" applyFill="1" applyAlignment="1"/>
    <xf numFmtId="0" fontId="23" fillId="11" borderId="1" xfId="0" applyFont="1" applyFill="1" applyBorder="1" applyAlignment="1">
      <alignment horizontal="left" vertical="top" wrapText="1"/>
    </xf>
    <xf numFmtId="0" fontId="36" fillId="0" borderId="0" xfId="0" applyFont="1" applyAlignment="1"/>
    <xf numFmtId="0" fontId="23" fillId="14" borderId="1" xfId="0" applyFont="1" applyFill="1" applyBorder="1" applyAlignment="1">
      <alignment horizontal="left" vertical="top" wrapText="1"/>
    </xf>
    <xf numFmtId="0" fontId="24" fillId="11" borderId="1" xfId="0" applyFont="1" applyFill="1" applyBorder="1" applyAlignment="1">
      <alignment horizontal="left" vertical="top" wrapText="1"/>
    </xf>
    <xf numFmtId="0" fontId="23" fillId="10" borderId="1" xfId="0" applyFont="1" applyFill="1" applyBorder="1" applyAlignment="1">
      <alignment horizontal="left" vertical="top" wrapText="1"/>
    </xf>
    <xf numFmtId="0" fontId="23" fillId="13" borderId="1" xfId="0" applyFont="1" applyFill="1" applyBorder="1" applyAlignment="1">
      <alignment horizontal="left" vertical="top" wrapText="1"/>
    </xf>
    <xf numFmtId="0" fontId="23" fillId="11" borderId="1" xfId="0" applyFont="1" applyFill="1" applyBorder="1" applyAlignment="1">
      <alignment vertical="top" wrapText="1"/>
    </xf>
    <xf numFmtId="0" fontId="25" fillId="11" borderId="1" xfId="0" applyFont="1" applyFill="1" applyBorder="1" applyAlignment="1">
      <alignment horizontal="left" vertical="top" wrapText="1"/>
    </xf>
    <xf numFmtId="0" fontId="22" fillId="11" borderId="1" xfId="0" applyFont="1" applyFill="1" applyBorder="1" applyAlignment="1">
      <alignment horizontal="left" vertical="top" wrapText="1"/>
    </xf>
    <xf numFmtId="0" fontId="26" fillId="11" borderId="1" xfId="0" applyFont="1" applyFill="1" applyBorder="1" applyAlignment="1">
      <alignment horizontal="left" vertical="top" wrapText="1"/>
    </xf>
    <xf numFmtId="0" fontId="24" fillId="10" borderId="1" xfId="0" applyFont="1" applyFill="1" applyBorder="1" applyAlignment="1">
      <alignment horizontal="left" vertical="top" wrapText="1"/>
    </xf>
    <xf numFmtId="0" fontId="24" fillId="11" borderId="1" xfId="0" applyFont="1" applyFill="1" applyBorder="1" applyAlignment="1">
      <alignment vertical="top" wrapText="1"/>
    </xf>
    <xf numFmtId="0" fontId="27" fillId="11" borderId="1" xfId="0" applyFont="1" applyFill="1" applyBorder="1" applyAlignment="1">
      <alignment horizontal="left" vertical="top" wrapText="1"/>
    </xf>
    <xf numFmtId="0" fontId="28" fillId="11" borderId="1" xfId="0" applyFont="1" applyFill="1" applyBorder="1" applyAlignment="1">
      <alignment horizontal="left" vertical="top" wrapText="1"/>
    </xf>
    <xf numFmtId="0" fontId="23" fillId="10" borderId="1" xfId="0" applyFont="1" applyFill="1" applyBorder="1" applyAlignment="1">
      <alignment vertical="top" wrapText="1"/>
    </xf>
    <xf numFmtId="0" fontId="18" fillId="11" borderId="1" xfId="0" applyFont="1" applyFill="1" applyBorder="1" applyAlignment="1">
      <alignment horizontal="left" vertical="top"/>
    </xf>
    <xf numFmtId="0" fontId="18" fillId="11" borderId="1" xfId="0" applyFont="1" applyFill="1" applyBorder="1" applyAlignment="1">
      <alignment vertical="top"/>
    </xf>
    <xf numFmtId="0" fontId="23" fillId="11" borderId="1" xfId="0" applyFont="1" applyFill="1" applyBorder="1" applyAlignment="1">
      <alignment horizontal="left" vertical="top"/>
    </xf>
    <xf numFmtId="0" fontId="23" fillId="11" borderId="1" xfId="0" applyFont="1" applyFill="1" applyBorder="1" applyAlignment="1">
      <alignment vertical="top"/>
    </xf>
    <xf numFmtId="0" fontId="18" fillId="11" borderId="1" xfId="0" applyFont="1" applyFill="1" applyBorder="1" applyAlignment="1">
      <alignment horizontal="left"/>
    </xf>
    <xf numFmtId="0" fontId="23" fillId="11" borderId="1" xfId="0" applyFont="1" applyFill="1" applyBorder="1" applyAlignment="1">
      <alignment horizontal="left"/>
    </xf>
    <xf numFmtId="0" fontId="18" fillId="10" borderId="1" xfId="0" applyFont="1" applyFill="1" applyBorder="1" applyAlignment="1">
      <alignment horizontal="left" vertical="top"/>
    </xf>
    <xf numFmtId="0" fontId="23" fillId="10" borderId="1" xfId="0" applyFont="1" applyFill="1" applyBorder="1" applyAlignment="1">
      <alignment horizontal="left" vertical="top"/>
    </xf>
    <xf numFmtId="0" fontId="18" fillId="11" borderId="1" xfId="0" applyFont="1" applyFill="1" applyBorder="1" applyAlignment="1"/>
    <xf numFmtId="0" fontId="29" fillId="11" borderId="1" xfId="0" applyFont="1" applyFill="1" applyBorder="1" applyAlignment="1">
      <alignment horizontal="left" vertical="top"/>
    </xf>
    <xf numFmtId="0" fontId="30" fillId="10" borderId="1" xfId="0" applyFont="1" applyFill="1" applyBorder="1" applyAlignment="1">
      <alignment horizontal="left" vertical="top"/>
    </xf>
    <xf numFmtId="0" fontId="24" fillId="11" borderId="1" xfId="0" applyFont="1" applyFill="1" applyBorder="1" applyAlignment="1">
      <alignment horizontal="left" vertical="top"/>
    </xf>
    <xf numFmtId="0" fontId="30" fillId="11" borderId="1" xfId="0" applyFont="1" applyFill="1" applyBorder="1" applyAlignment="1">
      <alignment horizontal="left" vertical="top"/>
    </xf>
    <xf numFmtId="0" fontId="18" fillId="10" borderId="1" xfId="0" applyFont="1" applyFill="1" applyBorder="1" applyAlignment="1">
      <alignment vertical="top"/>
    </xf>
    <xf numFmtId="0" fontId="23" fillId="16" borderId="1" xfId="0" applyFont="1" applyFill="1" applyBorder="1" applyAlignment="1">
      <alignment horizontal="left" vertical="top" wrapText="1"/>
    </xf>
    <xf numFmtId="0" fontId="31" fillId="11" borderId="1" xfId="0" applyFont="1" applyFill="1" applyBorder="1" applyAlignment="1">
      <alignment horizontal="left" vertical="top" wrapText="1"/>
    </xf>
    <xf numFmtId="0" fontId="32" fillId="11" borderId="1" xfId="0" applyFont="1" applyFill="1" applyBorder="1" applyAlignment="1">
      <alignment horizontal="left" vertical="top" wrapText="1"/>
    </xf>
    <xf numFmtId="0" fontId="26" fillId="11" borderId="1" xfId="0" applyFont="1" applyFill="1" applyBorder="1" applyAlignment="1">
      <alignment vertical="top" wrapText="1"/>
    </xf>
    <xf numFmtId="0" fontId="23" fillId="11" borderId="2" xfId="0" applyFont="1" applyFill="1" applyBorder="1" applyAlignment="1">
      <alignment horizontal="left" vertical="top" wrapText="1"/>
    </xf>
    <xf numFmtId="0" fontId="24" fillId="11" borderId="2" xfId="0" applyFont="1" applyFill="1" applyBorder="1" applyAlignment="1">
      <alignment horizontal="left" vertical="top" wrapText="1"/>
    </xf>
    <xf numFmtId="0" fontId="33" fillId="11" borderId="1" xfId="0" applyFont="1" applyFill="1" applyBorder="1" applyAlignment="1">
      <alignment vertical="top" wrapText="1"/>
    </xf>
    <xf numFmtId="0" fontId="23" fillId="17" borderId="1" xfId="0" applyFont="1" applyFill="1" applyBorder="1" applyAlignment="1">
      <alignment horizontal="left" vertical="top" wrapText="1"/>
    </xf>
    <xf numFmtId="0" fontId="34" fillId="11" borderId="1" xfId="0" applyFont="1" applyFill="1" applyBorder="1" applyAlignment="1">
      <alignment horizontal="left" vertical="top" wrapText="1"/>
    </xf>
    <xf numFmtId="0" fontId="35" fillId="11" borderId="1" xfId="0" applyFont="1" applyFill="1" applyBorder="1" applyAlignment="1">
      <alignment horizontal="left" vertical="top" wrapText="1"/>
    </xf>
    <xf numFmtId="0" fontId="18" fillId="11" borderId="0" xfId="0" applyFont="1" applyFill="1" applyAlignment="1">
      <alignment vertical="top"/>
    </xf>
    <xf numFmtId="0" fontId="30" fillId="11" borderId="3" xfId="0" applyFont="1" applyFill="1" applyBorder="1" applyAlignment="1">
      <alignment horizontal="left" vertical="top"/>
    </xf>
    <xf numFmtId="0" fontId="30" fillId="11" borderId="4" xfId="0" applyFont="1" applyFill="1" applyBorder="1" applyAlignment="1">
      <alignment horizontal="left" vertical="top"/>
    </xf>
    <xf numFmtId="0" fontId="18" fillId="11" borderId="3" xfId="0" applyFont="1" applyFill="1" applyBorder="1" applyAlignment="1">
      <alignment horizontal="left" vertical="top"/>
    </xf>
    <xf numFmtId="0" fontId="18" fillId="11" borderId="3" xfId="0" applyFont="1" applyFill="1" applyBorder="1" applyAlignment="1">
      <alignment horizontal="left"/>
    </xf>
    <xf numFmtId="0" fontId="18" fillId="10" borderId="8" xfId="0" applyFont="1" applyFill="1" applyBorder="1" applyAlignment="1">
      <alignment horizontal="left" vertical="top"/>
    </xf>
    <xf numFmtId="0" fontId="18" fillId="11" borderId="6" xfId="0" applyFont="1" applyFill="1" applyBorder="1" applyAlignment="1">
      <alignment horizontal="left" vertical="top"/>
    </xf>
    <xf numFmtId="0" fontId="18" fillId="11" borderId="4" xfId="0" applyFont="1" applyFill="1" applyBorder="1" applyAlignment="1">
      <alignment horizontal="left" vertical="top"/>
    </xf>
    <xf numFmtId="0" fontId="30" fillId="11" borderId="0" xfId="0" applyFont="1" applyFill="1" applyAlignment="1">
      <alignment horizontal="left" vertical="top"/>
    </xf>
    <xf numFmtId="0" fontId="18" fillId="11" borderId="0" xfId="0" applyFont="1" applyFill="1" applyAlignment="1">
      <alignment horizontal="left" vertical="top"/>
    </xf>
    <xf numFmtId="0" fontId="30" fillId="11" borderId="3" xfId="0" applyFont="1" applyFill="1" applyBorder="1" applyAlignment="1">
      <alignment vertical="top"/>
    </xf>
    <xf numFmtId="0" fontId="30" fillId="11" borderId="6" xfId="0" applyFont="1" applyFill="1" applyBorder="1" applyAlignment="1">
      <alignment horizontal="left" vertical="top"/>
    </xf>
    <xf numFmtId="0" fontId="30" fillId="10" borderId="3" xfId="0" applyFont="1" applyFill="1" applyBorder="1" applyAlignment="1">
      <alignment horizontal="left" vertical="top"/>
    </xf>
    <xf numFmtId="0" fontId="36" fillId="11" borderId="0" xfId="0" applyFont="1" applyFill="1" applyAlignment="1"/>
    <xf numFmtId="0" fontId="22" fillId="2" borderId="1" xfId="0" applyFont="1" applyFill="1" applyBorder="1" applyAlignment="1">
      <alignment horizontal="left" vertical="top" wrapText="1"/>
    </xf>
    <xf numFmtId="0" fontId="23" fillId="10" borderId="1" xfId="0" applyFont="1" applyFill="1" applyBorder="1" applyAlignment="1">
      <alignment horizontal="center" vertical="top" wrapText="1"/>
    </xf>
    <xf numFmtId="0" fontId="23" fillId="11" borderId="1" xfId="0" applyFont="1" applyFill="1" applyBorder="1" applyAlignment="1">
      <alignment horizontal="center" vertical="top" wrapText="1"/>
    </xf>
    <xf numFmtId="0" fontId="23" fillId="13" borderId="1" xfId="0" applyFont="1" applyFill="1" applyBorder="1" applyAlignment="1">
      <alignment horizontal="center" vertical="top" wrapText="1"/>
    </xf>
    <xf numFmtId="0" fontId="40" fillId="12" borderId="1" xfId="0" applyFont="1" applyFill="1" applyBorder="1" applyAlignment="1">
      <alignment horizontal="center" vertical="top"/>
    </xf>
    <xf numFmtId="0" fontId="23" fillId="20" borderId="1" xfId="0" applyFont="1" applyFill="1" applyBorder="1" applyAlignment="1">
      <alignment horizontal="center" vertical="top" wrapText="1"/>
    </xf>
    <xf numFmtId="0" fontId="41" fillId="11" borderId="0" xfId="0" applyFont="1" applyFill="1"/>
    <xf numFmtId="0" fontId="41" fillId="0" borderId="0" xfId="0" applyFont="1"/>
    <xf numFmtId="0" fontId="42" fillId="12" borderId="1" xfId="0" applyFont="1" applyFill="1" applyBorder="1" applyAlignment="1">
      <alignment horizontal="center" vertical="top"/>
    </xf>
    <xf numFmtId="0" fontId="18" fillId="13" borderId="1" xfId="0" applyFont="1" applyFill="1" applyBorder="1" applyAlignment="1">
      <alignment horizontal="center" vertical="top"/>
    </xf>
    <xf numFmtId="0" fontId="24" fillId="20" borderId="1" xfId="0" applyFont="1" applyFill="1" applyBorder="1" applyAlignment="1">
      <alignment horizontal="center" vertical="top" wrapText="1"/>
    </xf>
    <xf numFmtId="0" fontId="24" fillId="10" borderId="1" xfId="0" applyFont="1" applyFill="1" applyBorder="1" applyAlignment="1">
      <alignment horizontal="center" vertical="top" wrapText="1"/>
    </xf>
    <xf numFmtId="0" fontId="24" fillId="13" borderId="1" xfId="0" applyFont="1" applyFill="1" applyBorder="1" applyAlignment="1">
      <alignment horizontal="left" vertical="top" wrapText="1"/>
    </xf>
    <xf numFmtId="0" fontId="24" fillId="13" borderId="1" xfId="0" applyFont="1" applyFill="1" applyBorder="1" applyAlignment="1">
      <alignment horizontal="center" vertical="top" wrapText="1"/>
    </xf>
    <xf numFmtId="0" fontId="23" fillId="21" borderId="1" xfId="0" applyFont="1" applyFill="1" applyBorder="1" applyAlignment="1">
      <alignment horizontal="center" vertical="top" wrapText="1"/>
    </xf>
    <xf numFmtId="0" fontId="24" fillId="21" borderId="1" xfId="0" applyFont="1" applyFill="1" applyBorder="1" applyAlignment="1">
      <alignment horizontal="center" vertical="top" wrapText="1"/>
    </xf>
    <xf numFmtId="0" fontId="43" fillId="13" borderId="1" xfId="0" applyFont="1" applyFill="1" applyBorder="1" applyAlignment="1">
      <alignment horizontal="left" vertical="top" wrapText="1"/>
    </xf>
    <xf numFmtId="0" fontId="23" fillId="22" borderId="1" xfId="0" applyFont="1" applyFill="1" applyBorder="1" applyAlignment="1">
      <alignment horizontal="center" vertical="top" wrapText="1"/>
    </xf>
    <xf numFmtId="0" fontId="26" fillId="20" borderId="1" xfId="0" applyFont="1" applyFill="1" applyBorder="1" applyAlignment="1">
      <alignment horizontal="center" vertical="top" wrapText="1"/>
    </xf>
    <xf numFmtId="0" fontId="24" fillId="11" borderId="1" xfId="0" applyFont="1" applyFill="1" applyBorder="1" applyAlignment="1">
      <alignment horizontal="center" vertical="top" wrapText="1"/>
    </xf>
    <xf numFmtId="0" fontId="41" fillId="9" borderId="0" xfId="0" applyFont="1" applyFill="1"/>
    <xf numFmtId="0" fontId="36" fillId="9" borderId="0" xfId="0" applyFont="1" applyFill="1" applyAlignment="1"/>
    <xf numFmtId="0" fontId="44" fillId="11" borderId="1" xfId="0" applyFont="1" applyFill="1" applyBorder="1" applyAlignment="1">
      <alignment horizontal="left" vertical="top" wrapText="1"/>
    </xf>
    <xf numFmtId="0" fontId="26" fillId="11" borderId="1" xfId="0" applyFont="1" applyFill="1" applyBorder="1" applyAlignment="1">
      <alignment horizontal="center" vertical="top" wrapText="1"/>
    </xf>
    <xf numFmtId="0" fontId="45" fillId="11" borderId="1" xfId="0" applyFont="1" applyFill="1" applyBorder="1" applyAlignment="1">
      <alignment horizontal="left" vertical="top" wrapText="1"/>
    </xf>
    <xf numFmtId="0" fontId="45" fillId="20" borderId="1" xfId="0" applyFont="1" applyFill="1" applyBorder="1" applyAlignment="1">
      <alignment horizontal="center" vertical="top" wrapText="1"/>
    </xf>
    <xf numFmtId="0" fontId="18" fillId="11" borderId="1" xfId="0" applyFont="1" applyFill="1" applyBorder="1" applyAlignment="1">
      <alignment horizontal="center" vertical="top"/>
    </xf>
    <xf numFmtId="0" fontId="46" fillId="11" borderId="1" xfId="0" applyFont="1" applyFill="1" applyBorder="1" applyAlignment="1">
      <alignment horizontal="left" vertical="top" wrapText="1"/>
    </xf>
    <xf numFmtId="0" fontId="23" fillId="20" borderId="1" xfId="0" applyFont="1" applyFill="1" applyBorder="1" applyAlignment="1">
      <alignment horizontal="left" vertical="top" wrapText="1"/>
    </xf>
    <xf numFmtId="0" fontId="28" fillId="11" borderId="1" xfId="0" applyFont="1" applyFill="1" applyBorder="1" applyAlignment="1">
      <alignment horizontal="center" vertical="top" wrapText="1"/>
    </xf>
    <xf numFmtId="0" fontId="18" fillId="11" borderId="1" xfId="0" applyFont="1" applyFill="1" applyBorder="1" applyAlignment="1">
      <alignment horizontal="left" vertical="top" wrapText="1"/>
    </xf>
    <xf numFmtId="0" fontId="18" fillId="20" borderId="1" xfId="0" applyFont="1" applyFill="1" applyBorder="1" applyAlignment="1">
      <alignment horizontal="center" vertical="top"/>
    </xf>
    <xf numFmtId="0" fontId="18" fillId="11" borderId="1" xfId="0" applyFont="1" applyFill="1" applyBorder="1" applyAlignment="1">
      <alignment vertical="top" wrapText="1"/>
    </xf>
    <xf numFmtId="0" fontId="18" fillId="20" borderId="1" xfId="0" applyFont="1" applyFill="1" applyBorder="1" applyAlignment="1">
      <alignment horizontal="left" vertical="top"/>
    </xf>
    <xf numFmtId="0" fontId="23" fillId="20" borderId="1" xfId="0" applyFont="1" applyFill="1" applyBorder="1" applyAlignment="1">
      <alignment horizontal="left" vertical="top"/>
    </xf>
    <xf numFmtId="0" fontId="23" fillId="20" borderId="1" xfId="0" applyFont="1" applyFill="1" applyBorder="1" applyAlignment="1">
      <alignment vertical="top"/>
    </xf>
    <xf numFmtId="0" fontId="18" fillId="10" borderId="1" xfId="0" applyFont="1" applyFill="1" applyBorder="1" applyAlignment="1">
      <alignment horizontal="left" vertical="top" wrapText="1"/>
    </xf>
    <xf numFmtId="0" fontId="18" fillId="21" borderId="1" xfId="0" applyFont="1" applyFill="1" applyBorder="1" applyAlignment="1">
      <alignment horizontal="left" vertical="top"/>
    </xf>
    <xf numFmtId="0" fontId="23" fillId="21" borderId="1" xfId="0" applyFont="1" applyFill="1" applyBorder="1" applyAlignment="1">
      <alignment horizontal="left" vertical="top"/>
    </xf>
    <xf numFmtId="0" fontId="47" fillId="20" borderId="1" xfId="0" applyFont="1" applyFill="1" applyBorder="1" applyAlignment="1">
      <alignment horizontal="left" vertical="top"/>
    </xf>
    <xf numFmtId="0" fontId="30" fillId="10" borderId="1" xfId="0" applyFont="1" applyFill="1" applyBorder="1" applyAlignment="1">
      <alignment horizontal="left" vertical="top" wrapText="1"/>
    </xf>
    <xf numFmtId="0" fontId="30" fillId="21" borderId="1" xfId="0" applyFont="1" applyFill="1" applyBorder="1" applyAlignment="1">
      <alignment horizontal="left" vertical="top"/>
    </xf>
    <xf numFmtId="0" fontId="24" fillId="20" borderId="1" xfId="0" applyFont="1" applyFill="1" applyBorder="1" applyAlignment="1">
      <alignment horizontal="left" vertical="top"/>
    </xf>
    <xf numFmtId="0" fontId="30" fillId="11" borderId="1" xfId="0" applyFont="1" applyFill="1" applyBorder="1" applyAlignment="1">
      <alignment horizontal="left" vertical="top" wrapText="1"/>
    </xf>
    <xf numFmtId="0" fontId="30" fillId="20" borderId="1" xfId="0" applyFont="1" applyFill="1" applyBorder="1" applyAlignment="1">
      <alignment horizontal="left" vertical="top"/>
    </xf>
    <xf numFmtId="0" fontId="18" fillId="10" borderId="1" xfId="0" applyFont="1" applyFill="1" applyBorder="1" applyAlignment="1">
      <alignment vertical="top" wrapText="1"/>
    </xf>
    <xf numFmtId="0" fontId="23" fillId="20" borderId="1" xfId="0" applyFont="1" applyFill="1" applyBorder="1" applyAlignment="1">
      <alignment horizontal="center" vertical="top"/>
    </xf>
    <xf numFmtId="0" fontId="23" fillId="16" borderId="1" xfId="0" applyFont="1" applyFill="1" applyBorder="1" applyAlignment="1">
      <alignment horizontal="center" vertical="top" wrapText="1"/>
    </xf>
    <xf numFmtId="0" fontId="23" fillId="23" borderId="1" xfId="0" applyFont="1" applyFill="1" applyBorder="1" applyAlignment="1">
      <alignment horizontal="center" vertical="top" wrapText="1"/>
    </xf>
    <xf numFmtId="0" fontId="23" fillId="11" borderId="1" xfId="0" applyFont="1" applyFill="1" applyBorder="1" applyAlignment="1">
      <alignment horizontal="center" vertical="top"/>
    </xf>
    <xf numFmtId="0" fontId="48" fillId="11" borderId="1" xfId="0" applyFont="1" applyFill="1" applyBorder="1" applyAlignment="1">
      <alignment horizontal="left" vertical="top" wrapText="1"/>
    </xf>
    <xf numFmtId="0" fontId="49" fillId="11" borderId="1" xfId="0" applyFont="1" applyFill="1" applyBorder="1" applyAlignment="1">
      <alignment horizontal="left" vertical="top" wrapText="1"/>
    </xf>
    <xf numFmtId="0" fontId="32" fillId="11" borderId="1" xfId="0" applyFont="1" applyFill="1" applyBorder="1" applyAlignment="1">
      <alignment horizontal="center" vertical="top" wrapText="1"/>
    </xf>
    <xf numFmtId="0" fontId="44" fillId="11" borderId="1" xfId="0" applyFont="1" applyFill="1" applyBorder="1" applyAlignment="1">
      <alignment horizontal="center" vertical="top" wrapText="1"/>
    </xf>
    <xf numFmtId="0" fontId="50" fillId="11" borderId="1" xfId="0" applyFont="1" applyFill="1" applyBorder="1" applyAlignment="1">
      <alignment horizontal="left" vertical="top" wrapText="1"/>
    </xf>
    <xf numFmtId="0" fontId="48" fillId="11" borderId="1" xfId="0" applyFont="1" applyFill="1" applyBorder="1" applyAlignment="1">
      <alignment horizontal="center" vertical="top" wrapText="1"/>
    </xf>
    <xf numFmtId="0" fontId="25" fillId="20" borderId="1" xfId="0" applyFont="1" applyFill="1" applyBorder="1" applyAlignment="1">
      <alignment horizontal="center" vertical="top" wrapText="1"/>
    </xf>
    <xf numFmtId="0" fontId="51" fillId="11" borderId="1" xfId="0" applyFont="1" applyFill="1" applyBorder="1" applyAlignment="1">
      <alignment horizontal="left" vertical="top" wrapText="1"/>
    </xf>
    <xf numFmtId="0" fontId="46" fillId="11" borderId="1" xfId="0" applyFont="1" applyFill="1" applyBorder="1" applyAlignment="1">
      <alignment wrapText="1"/>
    </xf>
    <xf numFmtId="0" fontId="22" fillId="11" borderId="1" xfId="0" applyFont="1" applyFill="1" applyBorder="1" applyAlignment="1">
      <alignment horizontal="center" vertical="top" wrapText="1"/>
    </xf>
    <xf numFmtId="0" fontId="41" fillId="0" borderId="0" xfId="0" applyFont="1" applyAlignment="1">
      <alignment horizontal="left" vertical="center"/>
    </xf>
    <xf numFmtId="0" fontId="41" fillId="0" borderId="3" xfId="0" applyFont="1" applyBorder="1"/>
    <xf numFmtId="0" fontId="41" fillId="0" borderId="4" xfId="0" applyFont="1" applyBorder="1"/>
    <xf numFmtId="0" fontId="18" fillId="0" borderId="0" xfId="0" applyFont="1" applyAlignment="1">
      <alignment vertical="top" wrapText="1"/>
    </xf>
    <xf numFmtId="0" fontId="52" fillId="11" borderId="1" xfId="0" applyFont="1" applyFill="1" applyBorder="1" applyAlignment="1">
      <alignment horizontal="center" vertical="top" wrapText="1"/>
    </xf>
    <xf numFmtId="0" fontId="50" fillId="11" borderId="1" xfId="0" applyFont="1" applyFill="1" applyBorder="1" applyAlignment="1">
      <alignment horizontal="center" vertical="top" wrapText="1"/>
    </xf>
    <xf numFmtId="0" fontId="34" fillId="11" borderId="1" xfId="0" applyFont="1" applyFill="1" applyBorder="1" applyAlignment="1">
      <alignment horizontal="center" vertical="top" wrapText="1"/>
    </xf>
    <xf numFmtId="0" fontId="34" fillId="20" borderId="1" xfId="0" applyFont="1" applyFill="1" applyBorder="1" applyAlignment="1">
      <alignment horizontal="center" vertical="top" wrapText="1"/>
    </xf>
    <xf numFmtId="0" fontId="53" fillId="11" borderId="1" xfId="0" applyFont="1" applyFill="1" applyBorder="1" applyAlignment="1">
      <alignment horizontal="left" vertical="top" wrapText="1"/>
    </xf>
    <xf numFmtId="0" fontId="24" fillId="24" borderId="1" xfId="0" applyFont="1" applyFill="1" applyBorder="1" applyAlignment="1">
      <alignment horizontal="center" vertical="top" wrapText="1"/>
    </xf>
    <xf numFmtId="0" fontId="23" fillId="25" borderId="1" xfId="0" applyFont="1" applyFill="1" applyBorder="1" applyAlignment="1">
      <alignment horizontal="center" vertical="top" wrapText="1"/>
    </xf>
    <xf numFmtId="0" fontId="54" fillId="11" borderId="3" xfId="0" applyFont="1" applyFill="1" applyBorder="1" applyAlignment="1">
      <alignment horizontal="left" vertical="top"/>
    </xf>
    <xf numFmtId="0" fontId="30" fillId="20" borderId="3" xfId="0" applyFont="1" applyFill="1" applyBorder="1" applyAlignment="1">
      <alignment horizontal="left" vertical="top"/>
    </xf>
    <xf numFmtId="0" fontId="30" fillId="11" borderId="5" xfId="0" applyFont="1" applyFill="1" applyBorder="1" applyAlignment="1">
      <alignment horizontal="left" vertical="top"/>
    </xf>
    <xf numFmtId="0" fontId="54" fillId="11" borderId="4" xfId="0" applyFont="1" applyFill="1" applyBorder="1" applyAlignment="1">
      <alignment horizontal="left" vertical="top"/>
    </xf>
    <xf numFmtId="0" fontId="30" fillId="20" borderId="4" xfId="0" applyFont="1" applyFill="1" applyBorder="1" applyAlignment="1">
      <alignment horizontal="left" vertical="top"/>
    </xf>
    <xf numFmtId="0" fontId="18" fillId="20" borderId="3" xfId="0" applyFont="1" applyFill="1" applyBorder="1" applyAlignment="1">
      <alignment horizontal="left" vertical="top"/>
    </xf>
    <xf numFmtId="0" fontId="18" fillId="10" borderId="3" xfId="0" applyFont="1" applyFill="1" applyBorder="1" applyAlignment="1">
      <alignment horizontal="left" vertical="top"/>
    </xf>
    <xf numFmtId="0" fontId="54" fillId="10" borderId="3" xfId="0" applyFont="1" applyFill="1" applyBorder="1" applyAlignment="1">
      <alignment horizontal="left" vertical="top"/>
    </xf>
    <xf numFmtId="0" fontId="18" fillId="21" borderId="3" xfId="0" applyFont="1" applyFill="1" applyBorder="1" applyAlignment="1">
      <alignment horizontal="left" vertical="top"/>
    </xf>
    <xf numFmtId="0" fontId="18" fillId="10" borderId="4" xfId="0" applyFont="1" applyFill="1" applyBorder="1" applyAlignment="1">
      <alignment horizontal="left" vertical="top"/>
    </xf>
    <xf numFmtId="0" fontId="54" fillId="10" borderId="4" xfId="0" applyFont="1" applyFill="1" applyBorder="1" applyAlignment="1">
      <alignment horizontal="left" vertical="top"/>
    </xf>
    <xf numFmtId="0" fontId="18" fillId="21" borderId="4" xfId="0" applyFont="1" applyFill="1" applyBorder="1" applyAlignment="1">
      <alignment horizontal="left" vertical="top"/>
    </xf>
    <xf numFmtId="0" fontId="18" fillId="11" borderId="7" xfId="0" applyFont="1" applyFill="1" applyBorder="1" applyAlignment="1">
      <alignment horizontal="left" vertical="top"/>
    </xf>
    <xf numFmtId="0" fontId="55" fillId="11" borderId="3" xfId="0" applyFont="1" applyFill="1" applyBorder="1" applyAlignment="1">
      <alignment horizontal="left" vertical="top"/>
    </xf>
    <xf numFmtId="0" fontId="55" fillId="11" borderId="7" xfId="0" applyFont="1" applyFill="1" applyBorder="1" applyAlignment="1">
      <alignment horizontal="left" vertical="top"/>
    </xf>
    <xf numFmtId="0" fontId="54" fillId="11" borderId="6" xfId="0" applyFont="1" applyFill="1" applyBorder="1" applyAlignment="1">
      <alignment horizontal="left" vertical="top"/>
    </xf>
    <xf numFmtId="0" fontId="18" fillId="20" borderId="6" xfId="0" applyFont="1" applyFill="1" applyBorder="1" applyAlignment="1">
      <alignment horizontal="left" vertical="top"/>
    </xf>
    <xf numFmtId="0" fontId="18" fillId="20" borderId="6" xfId="0" applyFont="1" applyFill="1" applyBorder="1" applyAlignment="1">
      <alignment horizontal="center" vertical="top"/>
    </xf>
    <xf numFmtId="0" fontId="18" fillId="20" borderId="4" xfId="0" applyFont="1" applyFill="1" applyBorder="1" applyAlignment="1">
      <alignment horizontal="left" vertical="top"/>
    </xf>
    <xf numFmtId="0" fontId="56" fillId="11" borderId="3" xfId="0" applyFont="1" applyFill="1" applyBorder="1" applyAlignment="1">
      <alignment vertical="top"/>
    </xf>
    <xf numFmtId="0" fontId="56" fillId="11" borderId="3" xfId="0" applyFont="1" applyFill="1" applyBorder="1" applyAlignment="1">
      <alignment horizontal="center" vertical="top"/>
    </xf>
    <xf numFmtId="0" fontId="30" fillId="11" borderId="6" xfId="0" applyFont="1" applyFill="1" applyBorder="1" applyAlignment="1">
      <alignment horizontal="center" vertical="top"/>
    </xf>
    <xf numFmtId="0" fontId="30" fillId="11" borderId="3" xfId="0" applyFont="1" applyFill="1" applyBorder="1" applyAlignment="1">
      <alignment horizontal="center" vertical="top"/>
    </xf>
    <xf numFmtId="0" fontId="30" fillId="20" borderId="3" xfId="0" applyFont="1" applyFill="1" applyBorder="1" applyAlignment="1">
      <alignment vertical="top"/>
    </xf>
    <xf numFmtId="0" fontId="30" fillId="10" borderId="3" xfId="0" applyFont="1" applyFill="1" applyBorder="1" applyAlignment="1">
      <alignment horizontal="center" vertical="top"/>
    </xf>
    <xf numFmtId="0" fontId="30" fillId="21" borderId="3" xfId="0" applyFont="1" applyFill="1" applyBorder="1" applyAlignment="1">
      <alignment horizontal="left" vertical="top"/>
    </xf>
    <xf numFmtId="0" fontId="54" fillId="11" borderId="0" xfId="0" applyFont="1" applyFill="1" applyBorder="1" applyAlignment="1">
      <alignment horizontal="left" vertical="top"/>
    </xf>
    <xf numFmtId="0" fontId="18" fillId="20" borderId="0" xfId="0" applyFont="1" applyFill="1" applyAlignment="1">
      <alignment horizontal="left" vertical="top"/>
    </xf>
    <xf numFmtId="0" fontId="18" fillId="11" borderId="0" xfId="0" applyFont="1" applyFill="1" applyAlignment="1">
      <alignment horizontal="center" vertical="top" wrapText="1"/>
    </xf>
    <xf numFmtId="0" fontId="18" fillId="11" borderId="0" xfId="0" applyFont="1" applyFill="1" applyAlignment="1">
      <alignment horizontal="left" vertical="top" wrapText="1"/>
    </xf>
    <xf numFmtId="0" fontId="18" fillId="11" borderId="0" xfId="0" applyFont="1" applyFill="1" applyAlignment="1">
      <alignment horizontal="center" vertical="top"/>
    </xf>
    <xf numFmtId="0" fontId="18" fillId="10" borderId="0" xfId="0" applyFont="1" applyFill="1" applyAlignment="1">
      <alignment horizontal="center" vertical="top"/>
    </xf>
    <xf numFmtId="0" fontId="57" fillId="10" borderId="0" xfId="0" applyFont="1" applyFill="1" applyAlignment="1">
      <alignment horizontal="center" vertical="top"/>
    </xf>
    <xf numFmtId="0" fontId="18" fillId="20" borderId="0" xfId="0" applyFont="1" applyFill="1" applyAlignment="1">
      <alignment horizontal="center" vertical="top"/>
    </xf>
    <xf numFmtId="0" fontId="58" fillId="11" borderId="0" xfId="0" applyFont="1" applyFill="1" applyAlignment="1"/>
    <xf numFmtId="0" fontId="36" fillId="20" borderId="0" xfId="0" applyFont="1" applyFill="1" applyAlignment="1"/>
    <xf numFmtId="0" fontId="23" fillId="10" borderId="3" xfId="0" applyFont="1" applyFill="1" applyBorder="1" applyAlignment="1">
      <alignment horizontal="center" vertical="top" wrapText="1"/>
    </xf>
    <xf numFmtId="0" fontId="24" fillId="10" borderId="3" xfId="0" applyFont="1" applyFill="1" applyBorder="1" applyAlignment="1">
      <alignment horizontal="center" vertical="top" wrapText="1"/>
    </xf>
    <xf numFmtId="0" fontId="23" fillId="15" borderId="3" xfId="0" applyFont="1" applyFill="1" applyBorder="1" applyAlignment="1">
      <alignment horizontal="center" vertical="top" wrapText="1"/>
    </xf>
    <xf numFmtId="0" fontId="23" fillId="11" borderId="3" xfId="0" applyFont="1" applyFill="1" applyBorder="1" applyAlignment="1">
      <alignment horizontal="center" vertical="top" wrapText="1"/>
    </xf>
    <xf numFmtId="0" fontId="45" fillId="11" borderId="3" xfId="0" applyFont="1" applyFill="1" applyBorder="1" applyAlignment="1">
      <alignment horizontal="center" vertical="top" wrapText="1"/>
    </xf>
    <xf numFmtId="0" fontId="24" fillId="11" borderId="3" xfId="0" applyFont="1" applyFill="1" applyBorder="1" applyAlignment="1">
      <alignment horizontal="center" vertical="top" wrapText="1"/>
    </xf>
    <xf numFmtId="0" fontId="23" fillId="11" borderId="3" xfId="0" applyFont="1" applyFill="1" applyBorder="1" applyAlignment="1">
      <alignment horizontal="left" vertical="top" wrapText="1"/>
    </xf>
    <xf numFmtId="0" fontId="18" fillId="11" borderId="3" xfId="0" applyFont="1" applyFill="1" applyBorder="1" applyAlignment="1">
      <alignment horizontal="center" vertical="top" wrapText="1"/>
    </xf>
    <xf numFmtId="0" fontId="18" fillId="11" borderId="3" xfId="0" applyFont="1" applyFill="1" applyBorder="1" applyAlignment="1">
      <alignment horizontal="left" vertical="top" wrapText="1"/>
    </xf>
    <xf numFmtId="0" fontId="18" fillId="10" borderId="3" xfId="0" applyFont="1" applyFill="1" applyBorder="1" applyAlignment="1">
      <alignment horizontal="left" vertical="top" wrapText="1"/>
    </xf>
    <xf numFmtId="0" fontId="23" fillId="10" borderId="3" xfId="0" applyFont="1" applyFill="1" applyBorder="1" applyAlignment="1">
      <alignment horizontal="left" vertical="top" wrapText="1"/>
    </xf>
    <xf numFmtId="0" fontId="18" fillId="11" borderId="3" xfId="0" applyFont="1" applyFill="1" applyBorder="1" applyAlignment="1">
      <alignment vertical="top" wrapText="1"/>
    </xf>
    <xf numFmtId="0" fontId="23" fillId="11" borderId="3" xfId="0" applyFont="1" applyFill="1" applyBorder="1" applyAlignment="1">
      <alignment vertical="top" wrapText="1"/>
    </xf>
    <xf numFmtId="0" fontId="30" fillId="10" borderId="3" xfId="0" applyFont="1" applyFill="1" applyBorder="1" applyAlignment="1">
      <alignment horizontal="left" vertical="top" wrapText="1"/>
    </xf>
    <xf numFmtId="0" fontId="24" fillId="11" borderId="3" xfId="0" applyFont="1" applyFill="1" applyBorder="1" applyAlignment="1">
      <alignment horizontal="left" vertical="top" wrapText="1"/>
    </xf>
    <xf numFmtId="0" fontId="30" fillId="11" borderId="3" xfId="0" applyFont="1" applyFill="1" applyBorder="1" applyAlignment="1">
      <alignment horizontal="left" vertical="top" wrapText="1"/>
    </xf>
    <xf numFmtId="0" fontId="22" fillId="2" borderId="1" xfId="0" applyFont="1" applyFill="1" applyBorder="1" applyAlignment="1">
      <alignment horizontal="center" vertical="top" wrapText="1"/>
    </xf>
    <xf numFmtId="0" fontId="22" fillId="18" borderId="1" xfId="0" applyFont="1" applyFill="1" applyBorder="1" applyAlignment="1">
      <alignment horizontal="center" vertical="top" wrapText="1"/>
    </xf>
    <xf numFmtId="0" fontId="37" fillId="18" borderId="1" xfId="0" applyFont="1" applyFill="1" applyBorder="1" applyAlignment="1">
      <alignment horizontal="center" vertical="top" wrapText="1"/>
    </xf>
    <xf numFmtId="0" fontId="22" fillId="19" borderId="1" xfId="0" applyFont="1" applyFill="1" applyBorder="1" applyAlignment="1">
      <alignment horizontal="center" vertical="top" wrapText="1"/>
    </xf>
    <xf numFmtId="0" fontId="39" fillId="0" borderId="0" xfId="0" applyFont="1" applyAlignment="1">
      <alignment horizontal="center" vertical="top" wrapText="1"/>
    </xf>
    <xf numFmtId="0" fontId="36" fillId="0" borderId="0" xfId="0" applyFont="1" applyAlignment="1">
      <alignment vertical="top"/>
    </xf>
    <xf numFmtId="0" fontId="22" fillId="2" borderId="3" xfId="0" applyFont="1" applyFill="1" applyBorder="1" applyAlignment="1">
      <alignment horizontal="center" wrapText="1"/>
    </xf>
    <xf numFmtId="0" fontId="59" fillId="26" borderId="9" xfId="0" applyFont="1" applyFill="1" applyBorder="1" applyAlignment="1">
      <alignment horizontal="center" vertical="top" wrapText="1"/>
    </xf>
    <xf numFmtId="0" fontId="59" fillId="11" borderId="9" xfId="0" applyFont="1" applyFill="1" applyBorder="1" applyAlignment="1">
      <alignment vertical="top" wrapText="1"/>
    </xf>
    <xf numFmtId="0" fontId="59" fillId="0" borderId="9" xfId="0" applyFont="1" applyBorder="1" applyAlignment="1">
      <alignment vertical="top" wrapText="1"/>
    </xf>
    <xf numFmtId="0" fontId="9" fillId="8" borderId="2" xfId="0" applyFont="1" applyFill="1" applyBorder="1" applyAlignment="1">
      <alignment horizontal="center" vertical="top"/>
    </xf>
    <xf numFmtId="0" fontId="7" fillId="0" borderId="7" xfId="0" applyFont="1" applyBorder="1"/>
    <xf numFmtId="0" fontId="7" fillId="0" borderId="3" xfId="0" applyFont="1" applyBorder="1"/>
    <xf numFmtId="0" fontId="60" fillId="0" borderId="0" xfId="0" applyFont="1"/>
    <xf numFmtId="0" fontId="61" fillId="0" borderId="0" xfId="0" applyFont="1"/>
    <xf numFmtId="0" fontId="62" fillId="0" borderId="0" xfId="0" applyFo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ereksiz.org/azastan-respublikasini-uekiletti-organdarinda-za-jobalau-jmist.html" TargetMode="External"/><Relationship Id="rId1" Type="http://schemas.openxmlformats.org/officeDocument/2006/relationships/hyperlink" Target="https://dereksiz.org/azastan-respublikasini-uekiletti-organdarinda-za-jobalau-jmist.html" TargetMode="External"/></Relationships>
</file>

<file path=xl/worksheets/sheet1.xml><?xml version="1.0" encoding="utf-8"?>
<worksheet xmlns="http://schemas.openxmlformats.org/spreadsheetml/2006/main" xmlns:r="http://schemas.openxmlformats.org/officeDocument/2006/relationships">
  <sheetPr>
    <outlinePr summaryBelow="0" summaryRight="0"/>
  </sheetPr>
  <dimension ref="A1:S7267"/>
  <sheetViews>
    <sheetView tabSelected="1" zoomScale="44" zoomScaleNormal="44" workbookViewId="0">
      <pane ySplit="1" topLeftCell="A2" activePane="bottomLeft" state="frozen"/>
      <selection pane="bottomLeft" activeCell="N10" sqref="N10:O10"/>
    </sheetView>
  </sheetViews>
  <sheetFormatPr defaultColWidth="12.5703125" defaultRowHeight="15.75" customHeight="1"/>
  <cols>
    <col min="1" max="1" width="18.28515625" style="278" customWidth="1"/>
    <col min="2" max="2" width="6.7109375" style="145" customWidth="1"/>
    <col min="3" max="3" width="20.5703125" style="145" customWidth="1"/>
    <col min="4" max="4" width="37" style="145" customWidth="1"/>
    <col min="5" max="5" width="11.42578125" style="145" customWidth="1"/>
    <col min="6" max="6" width="12.5703125" style="145" customWidth="1"/>
    <col min="7" max="7" width="11.140625" style="145" customWidth="1"/>
    <col min="8" max="8" width="12.28515625" style="251" customWidth="1"/>
    <col min="9" max="9" width="44.140625" style="252" customWidth="1"/>
    <col min="10" max="10" width="113.5703125" style="145" customWidth="1"/>
    <col min="11" max="16384" width="12.5703125" style="94"/>
  </cols>
  <sheetData>
    <row r="1" spans="1:19" s="274" customFormat="1" ht="49.5" customHeight="1">
      <c r="A1" s="276" t="s">
        <v>25423</v>
      </c>
      <c r="B1" s="275" t="s">
        <v>25419</v>
      </c>
      <c r="C1" s="269" t="s">
        <v>25420</v>
      </c>
      <c r="D1" s="146" t="s">
        <v>0</v>
      </c>
      <c r="E1" s="269" t="s">
        <v>25421</v>
      </c>
      <c r="F1" s="269" t="s">
        <v>18196</v>
      </c>
      <c r="G1" s="270" t="s">
        <v>1</v>
      </c>
      <c r="H1" s="271"/>
      <c r="I1" s="272" t="s">
        <v>25422</v>
      </c>
      <c r="J1" s="269" t="s">
        <v>8</v>
      </c>
      <c r="K1" s="273"/>
      <c r="L1" s="273"/>
      <c r="M1" s="273"/>
      <c r="N1" s="273"/>
      <c r="O1" s="273"/>
      <c r="P1" s="273"/>
      <c r="Q1" s="273"/>
      <c r="R1" s="273"/>
      <c r="S1" s="273"/>
    </row>
    <row r="2" spans="1:19" s="145" customFormat="1" ht="168.75">
      <c r="A2" s="277" t="s">
        <v>25424</v>
      </c>
      <c r="B2" s="253" t="s">
        <v>13</v>
      </c>
      <c r="C2" s="98" t="s">
        <v>259</v>
      </c>
      <c r="D2" s="98" t="s">
        <v>260</v>
      </c>
      <c r="E2" s="148">
        <f ca="1">IFERROR(__xludf.DUMMYFUNCTION(" VLOOKUP(A53, IMPORTRANGE(""https://docs.google.com/spreadsheets/d/1fj_Bhi2XPL3siwIh4sx4VRLAe31yD50oKdj5UlRYW0c/"", ""Сводка!A:AA""), 5, FALSE)"),176)</f>
        <v>176</v>
      </c>
      <c r="F2" s="149" t="s">
        <v>261</v>
      </c>
      <c r="G2" s="147">
        <f ca="1">IFERROR(__xludf.DUMMYFUNCTION(" VLOOKUP(A53, IMPORTRANGE(""https://docs.google.com/spreadsheets/d/1QNLbnkR_AongFt22vMfNzfpjZ0CjpI8QI-w0wBnYA1w/"", ""Инфа!A:AA""), 6, FALSE)"),2024)</f>
        <v>2024</v>
      </c>
      <c r="H2" s="150">
        <v>10300</v>
      </c>
      <c r="I2" s="151" t="s">
        <v>146</v>
      </c>
      <c r="J2" s="93" t="s">
        <v>263</v>
      </c>
      <c r="K2" s="152"/>
      <c r="L2" s="152"/>
      <c r="M2" s="152"/>
      <c r="N2" s="152"/>
      <c r="O2" s="152"/>
      <c r="P2" s="152"/>
      <c r="Q2" s="152"/>
      <c r="R2" s="152"/>
      <c r="S2" s="152"/>
    </row>
    <row r="3" spans="1:19" ht="168.75">
      <c r="A3" s="277" t="s">
        <v>25424</v>
      </c>
      <c r="B3" s="253" t="s">
        <v>13</v>
      </c>
      <c r="C3" s="98" t="s">
        <v>316</v>
      </c>
      <c r="D3" s="98" t="s">
        <v>317</v>
      </c>
      <c r="E3" s="148">
        <f ca="1">IFERROR(__xludf.DUMMYFUNCTION(" VLOOKUP(A67, IMPORTRANGE(""https://docs.google.com/spreadsheets/d/1fj_Bhi2XPL3siwIh4sx4VRLAe31yD50oKdj5UlRYW0c/"", ""Сводка!A:AA""), 5, FALSE)"),188)</f>
        <v>188</v>
      </c>
      <c r="F3" s="149"/>
      <c r="G3" s="147">
        <f ca="1">IFERROR(__xludf.DUMMYFUNCTION(" VLOOKUP(A67, IMPORTRANGE(""https://docs.google.com/spreadsheets/d/1QNLbnkR_AongFt22vMfNzfpjZ0CjpI8QI-w0wBnYA1w/"", ""Инфа!A:AA""), 6, FALSE)"),2024)</f>
        <v>2024</v>
      </c>
      <c r="H3" s="150">
        <v>10600</v>
      </c>
      <c r="I3" s="151" t="s">
        <v>103</v>
      </c>
      <c r="J3" s="93" t="s">
        <v>318</v>
      </c>
      <c r="K3" s="153"/>
      <c r="L3" s="283" t="s">
        <v>25425</v>
      </c>
      <c r="M3" s="283"/>
      <c r="N3" s="283"/>
      <c r="O3" s="284"/>
      <c r="P3" s="284"/>
      <c r="Q3" s="284"/>
      <c r="R3" s="284"/>
      <c r="S3" s="284"/>
    </row>
    <row r="4" spans="1:19" ht="59.25">
      <c r="A4" s="277" t="s">
        <v>25424</v>
      </c>
      <c r="B4" s="253" t="s">
        <v>400</v>
      </c>
      <c r="C4" s="98" t="s">
        <v>840</v>
      </c>
      <c r="D4" s="98" t="s">
        <v>841</v>
      </c>
      <c r="E4" s="148">
        <f ca="1">IFERROR(__xludf.DUMMYFUNCTION(" VLOOKUP(A244, IMPORTRANGE(""https://docs.google.com/spreadsheets/d/1fj_Bhi2XPL3siwIh4sx4VRLAe31yD50oKdj5UlRYW0c/"", ""Сводка!A:AA""), 5, FALSE)"),96)</f>
        <v>96</v>
      </c>
      <c r="F4" s="149" t="s">
        <v>415</v>
      </c>
      <c r="G4" s="147">
        <f ca="1">IFERROR(__xludf.DUMMYFUNCTION(" VLOOKUP(A244, IMPORTRANGE(""https://docs.google.com/spreadsheets/d/1QNLbnkR_AongFt22vMfNzfpjZ0CjpI8QI-w0wBnYA1w/"", ""Инфа!A:AA""), 6, FALSE)"),2024)</f>
        <v>2024</v>
      </c>
      <c r="H4" s="150">
        <v>7900</v>
      </c>
      <c r="I4" s="151" t="s">
        <v>819</v>
      </c>
      <c r="J4" s="93"/>
      <c r="K4" s="153"/>
      <c r="L4" s="282"/>
      <c r="M4" s="282"/>
      <c r="N4" s="282"/>
      <c r="O4" s="153"/>
      <c r="P4" s="153"/>
      <c r="Q4" s="153"/>
      <c r="R4" s="153"/>
      <c r="S4" s="153"/>
    </row>
    <row r="5" spans="1:19" ht="93.75">
      <c r="A5" s="277" t="s">
        <v>25424</v>
      </c>
      <c r="B5" s="253" t="s">
        <v>153</v>
      </c>
      <c r="C5" s="98" t="s">
        <v>1393</v>
      </c>
      <c r="D5" s="93" t="s">
        <v>1394</v>
      </c>
      <c r="E5" s="148">
        <f ca="1">IFERROR(__xludf.DUMMYFUNCTION(" VLOOKUP(A458, IMPORTRANGE(""https://docs.google.com/spreadsheets/d/1fj_Bhi2XPL3siwIh4sx4VRLAe31yD50oKdj5UlRYW0c/"", ""Сводка!A:AA""), 5, FALSE)"),488)</f>
        <v>488</v>
      </c>
      <c r="F5" s="149"/>
      <c r="G5" s="147">
        <f ca="1">IFERROR(__xludf.DUMMYFUNCTION(" VLOOKUP(A458, IMPORTRANGE(""https://docs.google.com/spreadsheets/d/1QNLbnkR_AongFt22vMfNzfpjZ0CjpI8QI-w0wBnYA1w/"", ""Инфа!A:AA""), 6, FALSE)"),2024)</f>
        <v>2024</v>
      </c>
      <c r="H5" s="154">
        <v>44600</v>
      </c>
      <c r="I5" s="151" t="s">
        <v>161</v>
      </c>
      <c r="J5" s="93"/>
      <c r="K5" s="153"/>
      <c r="L5" s="153"/>
      <c r="M5" s="153"/>
      <c r="N5" s="153"/>
      <c r="O5" s="153"/>
      <c r="P5" s="153"/>
      <c r="Q5" s="153"/>
      <c r="R5" s="153"/>
      <c r="S5" s="153"/>
    </row>
    <row r="6" spans="1:19" ht="56.25">
      <c r="A6" s="277" t="s">
        <v>25424</v>
      </c>
      <c r="B6" s="253" t="s">
        <v>153</v>
      </c>
      <c r="C6" s="98" t="s">
        <v>3556</v>
      </c>
      <c r="D6" s="98" t="s">
        <v>3557</v>
      </c>
      <c r="E6" s="148">
        <f ca="1">IFERROR(__xludf.DUMMYFUNCTION(" VLOOKUP(A1195, IMPORTRANGE(""https://docs.google.com/spreadsheets/d/1fj_Bhi2XPL3siwIh4sx4VRLAe31yD50oKdj5UlRYW0c/"", ""Сводка!A:AA""), 5, FALSE)"),184)</f>
        <v>184</v>
      </c>
      <c r="F6" s="149"/>
      <c r="G6" s="147">
        <f ca="1">IFERROR(__xludf.DUMMYFUNCTION(" VLOOKUP(A1195, IMPORTRANGE(""https://docs.google.com/spreadsheets/d/1QNLbnkR_AongFt22vMfNzfpjZ0CjpI8QI-w0wBnYA1w/"", ""Инфа!A:AA""), 6, FALSE)"),2024)</f>
        <v>2024</v>
      </c>
      <c r="H6" s="150">
        <v>10500</v>
      </c>
      <c r="I6" s="151" t="s">
        <v>146</v>
      </c>
      <c r="J6" s="93"/>
      <c r="K6" s="153"/>
      <c r="L6" s="153"/>
      <c r="M6" s="153"/>
      <c r="N6" s="153"/>
      <c r="O6" s="153"/>
      <c r="P6" s="153"/>
      <c r="Q6" s="153"/>
      <c r="R6" s="153"/>
      <c r="S6" s="153"/>
    </row>
    <row r="7" spans="1:19" ht="75">
      <c r="A7" s="277" t="s">
        <v>25424</v>
      </c>
      <c r="B7" s="253" t="s">
        <v>153</v>
      </c>
      <c r="C7" s="98" t="s">
        <v>3711</v>
      </c>
      <c r="D7" s="98" t="s">
        <v>3712</v>
      </c>
      <c r="E7" s="148">
        <f ca="1">IFERROR(__xludf.DUMMYFUNCTION(" VLOOKUP(A1246, IMPORTRANGE(""https://docs.google.com/spreadsheets/d/1fj_Bhi2XPL3siwIh4sx4VRLAe31yD50oKdj5UlRYW0c/"", ""Сводка!A:AA""), 5, FALSE)"),140)</f>
        <v>140</v>
      </c>
      <c r="F7" s="149" t="s">
        <v>456</v>
      </c>
      <c r="G7" s="147">
        <f ca="1">IFERROR(__xludf.DUMMYFUNCTION(" VLOOKUP(A1246, IMPORTRANGE(""https://docs.google.com/spreadsheets/d/1QNLbnkR_AongFt22vMfNzfpjZ0CjpI8QI-w0wBnYA1w/"", ""Инфа!A:AA""), 6, FALSE)"),2024)</f>
        <v>2024</v>
      </c>
      <c r="H7" s="150">
        <v>13400</v>
      </c>
      <c r="I7" s="151" t="s">
        <v>398</v>
      </c>
      <c r="J7" s="93"/>
      <c r="K7" s="153"/>
      <c r="L7" s="153"/>
      <c r="M7" s="153"/>
      <c r="N7" s="153"/>
      <c r="O7" s="153"/>
      <c r="P7" s="153"/>
      <c r="Q7" s="153"/>
      <c r="R7" s="153"/>
      <c r="S7" s="153"/>
    </row>
    <row r="8" spans="1:19" ht="56.25">
      <c r="A8" s="277" t="s">
        <v>25424</v>
      </c>
      <c r="B8" s="253" t="s">
        <v>153</v>
      </c>
      <c r="C8" s="98" t="s">
        <v>3711</v>
      </c>
      <c r="D8" s="98" t="s">
        <v>3732</v>
      </c>
      <c r="E8" s="148">
        <f ca="1">IFERROR(__xludf.DUMMYFUNCTION(" VLOOKUP(A1257, IMPORTRANGE(""https://docs.google.com/spreadsheets/d/1fj_Bhi2XPL3siwIh4sx4VRLAe31yD50oKdj5UlRYW0c/"", ""Сводка!A:AA""), 5, FALSE)"),348)</f>
        <v>348</v>
      </c>
      <c r="F8" s="149" t="s">
        <v>456</v>
      </c>
      <c r="G8" s="147">
        <f ca="1">IFERROR(__xludf.DUMMYFUNCTION(" VLOOKUP(A1257, IMPORTRANGE(""https://docs.google.com/spreadsheets/d/1QNLbnkR_AongFt22vMfNzfpjZ0CjpI8QI-w0wBnYA1w/"", ""Инфа!A:AA""), 6, FALSE)"),2024)</f>
        <v>2024</v>
      </c>
      <c r="H8" s="150">
        <v>25900</v>
      </c>
      <c r="I8" s="151" t="s">
        <v>398</v>
      </c>
      <c r="J8" s="93"/>
      <c r="K8" s="153"/>
      <c r="L8" s="153"/>
      <c r="M8" s="153"/>
      <c r="N8" s="153"/>
      <c r="O8" s="153"/>
      <c r="P8" s="153"/>
      <c r="Q8" s="153"/>
      <c r="R8" s="153"/>
      <c r="S8" s="153"/>
    </row>
    <row r="9" spans="1:19" ht="56.25">
      <c r="A9" s="277" t="s">
        <v>25424</v>
      </c>
      <c r="B9" s="253" t="s">
        <v>153</v>
      </c>
      <c r="C9" s="98" t="s">
        <v>3820</v>
      </c>
      <c r="D9" s="98" t="s">
        <v>3821</v>
      </c>
      <c r="E9" s="155">
        <v>156</v>
      </c>
      <c r="F9" s="149" t="s">
        <v>108</v>
      </c>
      <c r="G9" s="147">
        <f ca="1">IFERROR(__xludf.DUMMYFUNCTION(" VLOOKUP(A1290, IMPORTRANGE(""https://docs.google.com/spreadsheets/d/1QNLbnkR_AongFt22vMfNzfpjZ0CjpI8QI-w0wBnYA1w/"", ""Инфа!A:AA""), 6, FALSE)"),2024)</f>
        <v>2024</v>
      </c>
      <c r="H9" s="150">
        <v>14400</v>
      </c>
      <c r="I9" s="151" t="s">
        <v>398</v>
      </c>
      <c r="J9" s="93"/>
      <c r="K9" s="153"/>
      <c r="L9" s="153"/>
      <c r="M9" s="153"/>
      <c r="N9" s="153"/>
      <c r="O9" s="153"/>
      <c r="P9" s="153"/>
      <c r="Q9" s="153"/>
      <c r="R9" s="153"/>
      <c r="S9" s="153"/>
    </row>
    <row r="10" spans="1:19" ht="93.75">
      <c r="A10" s="277" t="s">
        <v>25424</v>
      </c>
      <c r="B10" s="253" t="s">
        <v>400</v>
      </c>
      <c r="C10" s="98" t="s">
        <v>3874</v>
      </c>
      <c r="D10" s="98" t="s">
        <v>3875</v>
      </c>
      <c r="E10" s="148">
        <f ca="1">IFERROR(__xludf.DUMMYFUNCTION(" VLOOKUP(A1312, IMPORTRANGE(""https://docs.google.com/spreadsheets/d/1fj_Bhi2XPL3siwIh4sx4VRLAe31yD50oKdj5UlRYW0c/"", ""Сводка!A:AA""), 5, FALSE)"),104)</f>
        <v>104</v>
      </c>
      <c r="F10" s="149" t="s">
        <v>415</v>
      </c>
      <c r="G10" s="147">
        <f ca="1">IFERROR(__xludf.DUMMYFUNCTION(" VLOOKUP(A1312, IMPORTRANGE(""https://docs.google.com/spreadsheets/d/1QNLbnkR_AongFt22vMfNzfpjZ0CjpI8QI-w0wBnYA1w/"", ""Инфа!A:AA""), 6, FALSE)"),2024)</f>
        <v>2024</v>
      </c>
      <c r="H10" s="150">
        <v>8100</v>
      </c>
      <c r="I10" s="151" t="s">
        <v>398</v>
      </c>
      <c r="J10" s="93"/>
      <c r="K10" s="153"/>
      <c r="L10" s="153"/>
      <c r="M10" s="153"/>
      <c r="N10" s="153"/>
      <c r="O10" s="153"/>
      <c r="P10" s="153"/>
      <c r="Q10" s="153"/>
      <c r="R10" s="153"/>
      <c r="S10" s="153"/>
    </row>
    <row r="11" spans="1:19" ht="150">
      <c r="A11" s="277" t="s">
        <v>25424</v>
      </c>
      <c r="B11" s="253" t="s">
        <v>400</v>
      </c>
      <c r="C11" s="98" t="s">
        <v>5963</v>
      </c>
      <c r="D11" s="93" t="s">
        <v>5964</v>
      </c>
      <c r="E11" s="148">
        <f ca="1">IFERROR(__xludf.DUMMYFUNCTION(" VLOOKUP(A2105, IMPORTRANGE(""https://docs.google.com/spreadsheets/d/1fj_Bhi2XPL3siwIh4sx4VRLAe31yD50oKdj5UlRYW0c/"", ""Сводка!A:AA""), 5, FALSE)"),380)</f>
        <v>380</v>
      </c>
      <c r="F11" s="149" t="s">
        <v>466</v>
      </c>
      <c r="G11" s="147">
        <f ca="1">IFERROR(__xludf.DUMMYFUNCTION(" VLOOKUP(A2105, IMPORTRANGE(""https://docs.google.com/spreadsheets/d/1QNLbnkR_AongFt22vMfNzfpjZ0CjpI8QI-w0wBnYA1w/"", ""Инфа!A:AA""), 6, FALSE)"),2024)</f>
        <v>2024</v>
      </c>
      <c r="H11" s="154">
        <v>16400</v>
      </c>
      <c r="I11" s="151" t="s">
        <v>210</v>
      </c>
      <c r="J11" s="93" t="s">
        <v>5965</v>
      </c>
      <c r="K11" s="153"/>
      <c r="L11" s="153"/>
      <c r="M11" s="153"/>
      <c r="N11" s="153"/>
      <c r="O11" s="153"/>
      <c r="P11" s="153"/>
      <c r="Q11" s="153"/>
      <c r="R11" s="153"/>
      <c r="S11" s="153"/>
    </row>
    <row r="12" spans="1:19" ht="262.5">
      <c r="A12" s="277" t="s">
        <v>25424</v>
      </c>
      <c r="B12" s="253" t="s">
        <v>400</v>
      </c>
      <c r="C12" s="98" t="s">
        <v>5966</v>
      </c>
      <c r="D12" s="93" t="s">
        <v>5967</v>
      </c>
      <c r="E12" s="148">
        <f ca="1">IFERROR(__xludf.DUMMYFUNCTION(" VLOOKUP(A2106, IMPORTRANGE(""https://docs.google.com/spreadsheets/d/1fj_Bhi2XPL3siwIh4sx4VRLAe31yD50oKdj5UlRYW0c/"", ""Сводка!A:AA""), 5, FALSE)"),380)</f>
        <v>380</v>
      </c>
      <c r="F12" s="149" t="s">
        <v>466</v>
      </c>
      <c r="G12" s="147">
        <f ca="1">IFERROR(__xludf.DUMMYFUNCTION(" VLOOKUP(A2106, IMPORTRANGE(""https://docs.google.com/spreadsheets/d/1QNLbnkR_AongFt22vMfNzfpjZ0CjpI8QI-w0wBnYA1w/"", ""Инфа!A:AA""), 6, FALSE)"),2024)</f>
        <v>2024</v>
      </c>
      <c r="H12" s="154">
        <v>27800</v>
      </c>
      <c r="I12" s="151" t="s">
        <v>210</v>
      </c>
      <c r="J12" s="93" t="s">
        <v>5968</v>
      </c>
      <c r="K12" s="153"/>
      <c r="L12" s="153"/>
      <c r="M12" s="153"/>
      <c r="N12" s="153"/>
      <c r="O12" s="153"/>
      <c r="P12" s="153"/>
      <c r="Q12" s="153"/>
      <c r="R12" s="153"/>
      <c r="S12" s="153"/>
    </row>
    <row r="13" spans="1:19" ht="131.25">
      <c r="A13" s="277" t="s">
        <v>25424</v>
      </c>
      <c r="B13" s="253" t="s">
        <v>400</v>
      </c>
      <c r="C13" s="98" t="s">
        <v>6460</v>
      </c>
      <c r="D13" s="98" t="s">
        <v>6461</v>
      </c>
      <c r="E13" s="148">
        <f ca="1">IFERROR(__xludf.DUMMYFUNCTION(" VLOOKUP(A2302, IMPORTRANGE(""https://docs.google.com/spreadsheets/d/1fj_Bhi2XPL3siwIh4sx4VRLAe31yD50oKdj5UlRYW0c/"", ""Сводка!A:AA""), 5, FALSE)"),68)</f>
        <v>68</v>
      </c>
      <c r="F13" s="149" t="s">
        <v>415</v>
      </c>
      <c r="G13" s="147">
        <f ca="1">IFERROR(__xludf.DUMMYFUNCTION(" VLOOKUP(A2302, IMPORTRANGE(""https://docs.google.com/spreadsheets/d/1QNLbnkR_AongFt22vMfNzfpjZ0CjpI8QI-w0wBnYA1w/"", ""Инфа!A:AA""), 6, FALSE)"),2024)</f>
        <v>2024</v>
      </c>
      <c r="H13" s="150">
        <v>7000</v>
      </c>
      <c r="I13" s="156" t="s">
        <v>171</v>
      </c>
      <c r="J13" s="93" t="s">
        <v>6462</v>
      </c>
      <c r="K13" s="153"/>
      <c r="L13" s="153"/>
      <c r="M13" s="153"/>
      <c r="N13" s="153"/>
      <c r="O13" s="153"/>
      <c r="P13" s="153"/>
      <c r="Q13" s="153"/>
      <c r="R13" s="153"/>
      <c r="S13" s="153"/>
    </row>
    <row r="14" spans="1:19" ht="37.5">
      <c r="A14" s="277" t="s">
        <v>25424</v>
      </c>
      <c r="B14" s="253" t="s">
        <v>400</v>
      </c>
      <c r="C14" s="98" t="s">
        <v>6474</v>
      </c>
      <c r="D14" s="98" t="s">
        <v>6487</v>
      </c>
      <c r="E14" s="148">
        <f ca="1">IFERROR(__xludf.DUMMYFUNCTION(" VLOOKUP(A2313, IMPORTRANGE(""https://docs.google.com/spreadsheets/d/1fj_Bhi2XPL3siwIh4sx4VRLAe31yD50oKdj5UlRYW0c/"", ""Сводка!A:AA""), 5, FALSE)"),192)</f>
        <v>192</v>
      </c>
      <c r="F14" s="149" t="s">
        <v>415</v>
      </c>
      <c r="G14" s="147">
        <f ca="1">IFERROR(__xludf.DUMMYFUNCTION(" VLOOKUP(A2313, IMPORTRANGE(""https://docs.google.com/spreadsheets/d/1QNLbnkR_AongFt22vMfNzfpjZ0CjpI8QI-w0wBnYA1w/"", ""Инфа!A:AA""), 6, FALSE)"),2024)</f>
        <v>2024</v>
      </c>
      <c r="H14" s="150">
        <v>16500</v>
      </c>
      <c r="I14" s="156" t="s">
        <v>3365</v>
      </c>
      <c r="J14" s="93" t="s">
        <v>6488</v>
      </c>
      <c r="K14" s="153"/>
      <c r="L14" s="153"/>
      <c r="M14" s="153"/>
      <c r="N14" s="153"/>
      <c r="O14" s="153"/>
      <c r="P14" s="153"/>
      <c r="Q14" s="153"/>
      <c r="R14" s="153"/>
      <c r="S14" s="153"/>
    </row>
    <row r="15" spans="1:19" ht="93.75">
      <c r="A15" s="277" t="s">
        <v>25424</v>
      </c>
      <c r="B15" s="253" t="s">
        <v>400</v>
      </c>
      <c r="C15" s="98" t="s">
        <v>6474</v>
      </c>
      <c r="D15" s="98" t="s">
        <v>6494</v>
      </c>
      <c r="E15" s="148">
        <f ca="1">IFERROR(__xludf.DUMMYFUNCTION(" VLOOKUP(A2316, IMPORTRANGE(""https://docs.google.com/spreadsheets/d/1fj_Bhi2XPL3siwIh4sx4VRLAe31yD50oKdj5UlRYW0c/"", ""Сводка!A:AA""), 5, FALSE)"),120)</f>
        <v>120</v>
      </c>
      <c r="F15" s="149" t="s">
        <v>415</v>
      </c>
      <c r="G15" s="147">
        <f ca="1">IFERROR(__xludf.DUMMYFUNCTION(" VLOOKUP(A2316, IMPORTRANGE(""https://docs.google.com/spreadsheets/d/1QNLbnkR_AongFt22vMfNzfpjZ0CjpI8QI-w0wBnYA1w/"", ""Инфа!A:AA""), 6, FALSE)"),2024)</f>
        <v>2024</v>
      </c>
      <c r="H15" s="150">
        <v>8600</v>
      </c>
      <c r="I15" s="156" t="s">
        <v>3365</v>
      </c>
      <c r="J15" s="93" t="s">
        <v>1297</v>
      </c>
      <c r="K15" s="153"/>
      <c r="L15" s="153"/>
      <c r="M15" s="153"/>
      <c r="N15" s="153"/>
      <c r="O15" s="153"/>
      <c r="P15" s="153"/>
      <c r="Q15" s="153"/>
      <c r="R15" s="153"/>
      <c r="S15" s="153"/>
    </row>
    <row r="16" spans="1:19" ht="37.5">
      <c r="A16" s="277" t="s">
        <v>25424</v>
      </c>
      <c r="B16" s="253" t="s">
        <v>153</v>
      </c>
      <c r="C16" s="98" t="s">
        <v>7040</v>
      </c>
      <c r="D16" s="98" t="s">
        <v>7041</v>
      </c>
      <c r="E16" s="148">
        <f ca="1">IFERROR(__xludf.DUMMYFUNCTION(" VLOOKUP(A2545, IMPORTRANGE(""https://docs.google.com/spreadsheets/d/1fj_Bhi2XPL3siwIh4sx4VRLAe31yD50oKdj5UlRYW0c/"", ""Сводка!A:AA""), 5, FALSE)"),128)</f>
        <v>128</v>
      </c>
      <c r="F16" s="149" t="s">
        <v>165</v>
      </c>
      <c r="G16" s="147">
        <f ca="1">IFERROR(__xludf.DUMMYFUNCTION(" VLOOKUP(A2545, IMPORTRANGE(""https://docs.google.com/spreadsheets/d/1QNLbnkR_AongFt22vMfNzfpjZ0CjpI8QI-w0wBnYA1w/"", ""Инфа!A:AA""), 6, FALSE)"),2024)</f>
        <v>2024</v>
      </c>
      <c r="H16" s="150">
        <v>8800</v>
      </c>
      <c r="I16" s="151" t="s">
        <v>650</v>
      </c>
      <c r="J16" s="93"/>
      <c r="K16" s="153"/>
      <c r="L16" s="153"/>
      <c r="M16" s="153"/>
      <c r="N16" s="153"/>
      <c r="O16" s="153"/>
      <c r="P16" s="153"/>
      <c r="Q16" s="153"/>
      <c r="R16" s="153"/>
      <c r="S16" s="153"/>
    </row>
    <row r="17" spans="1:19" ht="56.25">
      <c r="A17" s="277" t="s">
        <v>25424</v>
      </c>
      <c r="B17" s="253" t="s">
        <v>153</v>
      </c>
      <c r="C17" s="98" t="s">
        <v>7040</v>
      </c>
      <c r="D17" s="98" t="s">
        <v>7042</v>
      </c>
      <c r="E17" s="148">
        <f ca="1">IFERROR(__xludf.DUMMYFUNCTION(" VLOOKUP(A2546, IMPORTRANGE(""https://docs.google.com/spreadsheets/d/1fj_Bhi2XPL3siwIh4sx4VRLAe31yD50oKdj5UlRYW0c/"", ""Сводка!A:AA""), 5, FALSE)"),248)</f>
        <v>248</v>
      </c>
      <c r="F17" s="149" t="s">
        <v>165</v>
      </c>
      <c r="G17" s="147">
        <f ca="1">IFERROR(__xludf.DUMMYFUNCTION(" VLOOKUP(A2546, IMPORTRANGE(""https://docs.google.com/spreadsheets/d/1QNLbnkR_AongFt22vMfNzfpjZ0CjpI8QI-w0wBnYA1w/"", ""Инфа!A:AA""), 6, FALSE)"),2024)</f>
        <v>2024</v>
      </c>
      <c r="H17" s="150">
        <v>19900</v>
      </c>
      <c r="I17" s="151" t="s">
        <v>650</v>
      </c>
      <c r="J17" s="93"/>
      <c r="K17" s="153"/>
      <c r="L17" s="153"/>
      <c r="M17" s="153"/>
      <c r="N17" s="153"/>
      <c r="O17" s="153"/>
      <c r="P17" s="153"/>
      <c r="Q17" s="153"/>
      <c r="R17" s="153"/>
      <c r="S17" s="153"/>
    </row>
    <row r="18" spans="1:19" ht="56.25">
      <c r="A18" s="277" t="s">
        <v>25424</v>
      </c>
      <c r="B18" s="253" t="s">
        <v>400</v>
      </c>
      <c r="C18" s="98" t="s">
        <v>7138</v>
      </c>
      <c r="D18" s="98" t="s">
        <v>7139</v>
      </c>
      <c r="E18" s="148">
        <f ca="1">IFERROR(__xludf.DUMMYFUNCTION(" VLOOKUP(A2585, IMPORTRANGE(""https://docs.google.com/spreadsheets/d/1fj_Bhi2XPL3siwIh4sx4VRLAe31yD50oKdj5UlRYW0c/"", ""Сводка!A:AA""), 5, FALSE)"),184)</f>
        <v>184</v>
      </c>
      <c r="F18" s="149" t="s">
        <v>403</v>
      </c>
      <c r="G18" s="147">
        <f ca="1">IFERROR(__xludf.DUMMYFUNCTION(" VLOOKUP(A2585, IMPORTRANGE(""https://docs.google.com/spreadsheets/d/1QNLbnkR_AongFt22vMfNzfpjZ0CjpI8QI-w0wBnYA1w/"", ""Инфа!A:AA""), 6, FALSE)"),2024)</f>
        <v>2024</v>
      </c>
      <c r="H18" s="150">
        <v>10500</v>
      </c>
      <c r="I18" s="151" t="s">
        <v>79</v>
      </c>
      <c r="J18" s="93" t="s">
        <v>7140</v>
      </c>
      <c r="K18" s="153"/>
      <c r="L18" s="153"/>
      <c r="M18" s="153"/>
      <c r="N18" s="153"/>
      <c r="O18" s="153"/>
      <c r="P18" s="153"/>
      <c r="Q18" s="153"/>
      <c r="R18" s="153"/>
      <c r="S18" s="153"/>
    </row>
    <row r="19" spans="1:19" ht="112.5">
      <c r="A19" s="277" t="s">
        <v>25424</v>
      </c>
      <c r="B19" s="253" t="s">
        <v>400</v>
      </c>
      <c r="C19" s="98" t="s">
        <v>7208</v>
      </c>
      <c r="D19" s="98" t="s">
        <v>7209</v>
      </c>
      <c r="E19" s="148">
        <f ca="1">IFERROR(__xludf.DUMMYFUNCTION(" VLOOKUP(A2611, IMPORTRANGE(""https://docs.google.com/spreadsheets/d/1fj_Bhi2XPL3siwIh4sx4VRLAe31yD50oKdj5UlRYW0c/"", ""Сводка!A:AA""), 5, FALSE)"),188)</f>
        <v>188</v>
      </c>
      <c r="F19" s="149" t="s">
        <v>415</v>
      </c>
      <c r="G19" s="147">
        <f ca="1">IFERROR(__xludf.DUMMYFUNCTION(" VLOOKUP(A2611, IMPORTRANGE(""https://docs.google.com/spreadsheets/d/1QNLbnkR_AongFt22vMfNzfpjZ0CjpI8QI-w0wBnYA1w/"", ""Инфа!A:AA""), 6, FALSE)"),2024)</f>
        <v>2024</v>
      </c>
      <c r="H19" s="150">
        <v>10600</v>
      </c>
      <c r="I19" s="151" t="s">
        <v>614</v>
      </c>
      <c r="J19" s="93" t="s">
        <v>7210</v>
      </c>
      <c r="K19" s="153"/>
      <c r="L19" s="153"/>
      <c r="M19" s="153"/>
      <c r="N19" s="153"/>
      <c r="O19" s="153"/>
      <c r="P19" s="153"/>
      <c r="Q19" s="153"/>
      <c r="R19" s="153"/>
      <c r="S19" s="153"/>
    </row>
    <row r="20" spans="1:19" ht="75">
      <c r="A20" s="277" t="s">
        <v>25424</v>
      </c>
      <c r="B20" s="253" t="s">
        <v>400</v>
      </c>
      <c r="C20" s="98" t="s">
        <v>7261</v>
      </c>
      <c r="D20" s="98" t="s">
        <v>7262</v>
      </c>
      <c r="E20" s="148">
        <f ca="1">IFERROR(__xludf.DUMMYFUNCTION(" VLOOKUP(A2633, IMPORTRANGE(""https://docs.google.com/spreadsheets/d/1fj_Bhi2XPL3siwIh4sx4VRLAe31yD50oKdj5UlRYW0c/"", ""Сводка!A:AA""), 5, FALSE)"),152)</f>
        <v>152</v>
      </c>
      <c r="F20" s="149"/>
      <c r="G20" s="147">
        <f ca="1">IFERROR(__xludf.DUMMYFUNCTION(" VLOOKUP(A2633, IMPORTRANGE(""https://docs.google.com/spreadsheets/d/1QNLbnkR_AongFt22vMfNzfpjZ0CjpI8QI-w0wBnYA1w/"", ""Инфа!A:AA""), 6, FALSE)"),2024)</f>
        <v>2024</v>
      </c>
      <c r="H20" s="150">
        <v>18400</v>
      </c>
      <c r="I20" s="151" t="s">
        <v>67</v>
      </c>
      <c r="J20" s="93"/>
      <c r="K20" s="153"/>
      <c r="L20" s="153"/>
      <c r="M20" s="153"/>
      <c r="N20" s="153"/>
      <c r="O20" s="153"/>
      <c r="P20" s="153"/>
      <c r="Q20" s="153"/>
      <c r="R20" s="153"/>
      <c r="S20" s="153"/>
    </row>
    <row r="21" spans="1:19" ht="37.5">
      <c r="A21" s="277" t="s">
        <v>25424</v>
      </c>
      <c r="B21" s="253" t="s">
        <v>400</v>
      </c>
      <c r="C21" s="98" t="s">
        <v>7304</v>
      </c>
      <c r="D21" s="98" t="s">
        <v>7309</v>
      </c>
      <c r="E21" s="148">
        <f ca="1">IFERROR(__xludf.DUMMYFUNCTION(" VLOOKUP(A2653, IMPORTRANGE(""https://docs.google.com/spreadsheets/d/1fj_Bhi2XPL3siwIh4sx4VRLAe31yD50oKdj5UlRYW0c/"", ""Сводка!A:AA""), 5, FALSE)"),220)</f>
        <v>220</v>
      </c>
      <c r="F21" s="149" t="s">
        <v>415</v>
      </c>
      <c r="G21" s="147">
        <f ca="1">IFERROR(__xludf.DUMMYFUNCTION(" VLOOKUP(A2653, IMPORTRANGE(""https://docs.google.com/spreadsheets/d/1QNLbnkR_AongFt22vMfNzfpjZ0CjpI8QI-w0wBnYA1w/"", ""Инфа!A:AA""), 6, FALSE)"),2024)</f>
        <v>2024</v>
      </c>
      <c r="H21" s="150">
        <v>18200</v>
      </c>
      <c r="I21" s="151" t="s">
        <v>1153</v>
      </c>
      <c r="J21" s="93"/>
      <c r="K21" s="153"/>
      <c r="L21" s="153"/>
      <c r="M21" s="153"/>
      <c r="N21" s="153"/>
      <c r="O21" s="153"/>
      <c r="P21" s="153"/>
      <c r="Q21" s="153"/>
      <c r="R21" s="153"/>
      <c r="S21" s="153"/>
    </row>
    <row r="22" spans="1:19" ht="187.5">
      <c r="A22" s="277" t="s">
        <v>25424</v>
      </c>
      <c r="B22" s="253" t="s">
        <v>400</v>
      </c>
      <c r="C22" s="98" t="s">
        <v>7455</v>
      </c>
      <c r="D22" s="98" t="s">
        <v>7456</v>
      </c>
      <c r="E22" s="148">
        <f ca="1">IFERROR(__xludf.DUMMYFUNCTION(" VLOOKUP(A2716, IMPORTRANGE(""https://docs.google.com/spreadsheets/d/1fj_Bhi2XPL3siwIh4sx4VRLAe31yD50oKdj5UlRYW0c/"", ""Сводка!A:AA""), 5, FALSE)"),248)</f>
        <v>248</v>
      </c>
      <c r="F22" s="149" t="s">
        <v>415</v>
      </c>
      <c r="G22" s="147">
        <f ca="1">IFERROR(__xludf.DUMMYFUNCTION(" VLOOKUP(A2716, IMPORTRANGE(""https://docs.google.com/spreadsheets/d/1QNLbnkR_AongFt22vMfNzfpjZ0CjpI8QI-w0wBnYA1w/"", ""Инфа!A:AA""), 6, FALSE)"),2024)</f>
        <v>2024</v>
      </c>
      <c r="H22" s="150">
        <v>12400</v>
      </c>
      <c r="I22" s="156" t="s">
        <v>257</v>
      </c>
      <c r="J22" s="93" t="s">
        <v>7457</v>
      </c>
      <c r="K22" s="153"/>
      <c r="L22" s="153"/>
      <c r="M22" s="153"/>
      <c r="N22" s="153"/>
      <c r="O22" s="153"/>
      <c r="P22" s="153"/>
      <c r="Q22" s="153"/>
      <c r="R22" s="153"/>
      <c r="S22" s="153"/>
    </row>
    <row r="23" spans="1:19" ht="131.25">
      <c r="A23" s="277" t="s">
        <v>25424</v>
      </c>
      <c r="B23" s="253" t="s">
        <v>153</v>
      </c>
      <c r="C23" s="98" t="s">
        <v>7634</v>
      </c>
      <c r="D23" s="98" t="s">
        <v>7635</v>
      </c>
      <c r="E23" s="148">
        <f ca="1">IFERROR(__xludf.DUMMYFUNCTION(" VLOOKUP(A2800, IMPORTRANGE(""https://docs.google.com/spreadsheets/d/1fj_Bhi2XPL3siwIh4sx4VRLAe31yD50oKdj5UlRYW0c/"", ""Сводка!A:AA""), 5, FALSE)"),100)</f>
        <v>100</v>
      </c>
      <c r="F23" s="149" t="s">
        <v>266</v>
      </c>
      <c r="G23" s="147">
        <f ca="1">IFERROR(__xludf.DUMMYFUNCTION(" VLOOKUP(A2800, IMPORTRANGE(""https://docs.google.com/spreadsheets/d/1QNLbnkR_AongFt22vMfNzfpjZ0CjpI8QI-w0wBnYA1w/"", ""Инфа!A:AA""), 6, FALSE)"),2024)</f>
        <v>2024</v>
      </c>
      <c r="H23" s="150">
        <v>8000</v>
      </c>
      <c r="I23" s="151" t="s">
        <v>28</v>
      </c>
      <c r="J23" s="93" t="s">
        <v>7636</v>
      </c>
      <c r="K23" s="153"/>
      <c r="L23" s="153"/>
      <c r="M23" s="153"/>
      <c r="N23" s="153"/>
      <c r="O23" s="153"/>
      <c r="P23" s="153"/>
      <c r="Q23" s="153"/>
      <c r="R23" s="153"/>
      <c r="S23" s="153"/>
    </row>
    <row r="24" spans="1:19" ht="187.5">
      <c r="A24" s="277" t="s">
        <v>25424</v>
      </c>
      <c r="B24" s="253" t="s">
        <v>400</v>
      </c>
      <c r="C24" s="98" t="s">
        <v>7985</v>
      </c>
      <c r="D24" s="98" t="s">
        <v>7986</v>
      </c>
      <c r="E24" s="148">
        <f ca="1">IFERROR(__xludf.DUMMYFUNCTION(" VLOOKUP(A2942, IMPORTRANGE(""https://docs.google.com/spreadsheets/d/1fj_Bhi2XPL3siwIh4sx4VRLAe31yD50oKdj5UlRYW0c/"", ""Сводка!A:AA""), 5, FALSE)"),136)</f>
        <v>136</v>
      </c>
      <c r="F24" s="149" t="s">
        <v>507</v>
      </c>
      <c r="G24" s="147">
        <f ca="1">IFERROR(__xludf.DUMMYFUNCTION(" VLOOKUP(A2942, IMPORTRANGE(""https://docs.google.com/spreadsheets/d/1QNLbnkR_AongFt22vMfNzfpjZ0CjpI8QI-w0wBnYA1w/"", ""Инфа!A:AA""), 6, FALSE)"),2024)</f>
        <v>2024</v>
      </c>
      <c r="H24" s="150">
        <v>9100</v>
      </c>
      <c r="I24" s="156" t="s">
        <v>72</v>
      </c>
      <c r="J24" s="93" t="s">
        <v>7987</v>
      </c>
      <c r="K24" s="153"/>
      <c r="L24" s="153"/>
      <c r="M24" s="153"/>
      <c r="N24" s="153"/>
      <c r="O24" s="153"/>
      <c r="P24" s="153"/>
      <c r="Q24" s="153"/>
      <c r="R24" s="153"/>
      <c r="S24" s="153"/>
    </row>
    <row r="25" spans="1:19" ht="75">
      <c r="A25" s="277" t="s">
        <v>25424</v>
      </c>
      <c r="B25" s="253" t="s">
        <v>400</v>
      </c>
      <c r="C25" s="98" t="s">
        <v>7988</v>
      </c>
      <c r="D25" s="98" t="s">
        <v>7989</v>
      </c>
      <c r="E25" s="148">
        <f ca="1">IFERROR(__xludf.DUMMYFUNCTION(" VLOOKUP(A2943, IMPORTRANGE(""https://docs.google.com/spreadsheets/d/1fj_Bhi2XPL3siwIh4sx4VRLAe31yD50oKdj5UlRYW0c/"", ""Сводка!A:AA""), 5, FALSE)"),180)</f>
        <v>180</v>
      </c>
      <c r="F25" s="149" t="s">
        <v>415</v>
      </c>
      <c r="G25" s="147">
        <f ca="1">IFERROR(__xludf.DUMMYFUNCTION(" VLOOKUP(A2943, IMPORTRANGE(""https://docs.google.com/spreadsheets/d/1QNLbnkR_AongFt22vMfNzfpjZ0CjpI8QI-w0wBnYA1w/"", ""Инфа!A:AA""), 6, FALSE)"),2024)</f>
        <v>2024</v>
      </c>
      <c r="H25" s="150">
        <v>10400</v>
      </c>
      <c r="I25" s="151" t="s">
        <v>210</v>
      </c>
      <c r="J25" s="93" t="s">
        <v>7990</v>
      </c>
      <c r="K25" s="153"/>
      <c r="L25" s="153"/>
      <c r="M25" s="153"/>
      <c r="N25" s="153"/>
      <c r="O25" s="153"/>
      <c r="P25" s="153"/>
      <c r="Q25" s="153"/>
      <c r="R25" s="153"/>
      <c r="S25" s="153"/>
    </row>
    <row r="26" spans="1:19" ht="36">
      <c r="A26" s="277" t="s">
        <v>25424</v>
      </c>
      <c r="B26" s="253" t="s">
        <v>400</v>
      </c>
      <c r="C26" s="98" t="s">
        <v>4209</v>
      </c>
      <c r="D26" s="98" t="s">
        <v>8288</v>
      </c>
      <c r="E26" s="148">
        <f ca="1">IFERROR(__xludf.DUMMYFUNCTION(" VLOOKUP(A3060, IMPORTRANGE(""https://docs.google.com/spreadsheets/d/1fj_Bhi2XPL3siwIh4sx4VRLAe31yD50oKdj5UlRYW0c/"", ""Сводка!A:AA""), 5, FALSE)"),256)</f>
        <v>256</v>
      </c>
      <c r="F26" s="149"/>
      <c r="G26" s="147">
        <f ca="1">IFERROR(__xludf.DUMMYFUNCTION(" VLOOKUP(A3060, IMPORTRANGE(""https://docs.google.com/spreadsheets/d/1QNLbnkR_AongFt22vMfNzfpjZ0CjpI8QI-w0wBnYA1w/"", ""Инфа!A:AA""), 6, FALSE)"),2024)</f>
        <v>2024</v>
      </c>
      <c r="H26" s="150">
        <v>12700</v>
      </c>
      <c r="I26" s="156" t="s">
        <v>97</v>
      </c>
      <c r="J26" s="93"/>
      <c r="K26" s="153"/>
      <c r="L26" s="153"/>
      <c r="M26" s="153"/>
      <c r="N26" s="153"/>
      <c r="O26" s="153"/>
      <c r="P26" s="153"/>
      <c r="Q26" s="153"/>
      <c r="R26" s="153"/>
      <c r="S26" s="153"/>
    </row>
    <row r="27" spans="1:19" ht="75">
      <c r="A27" s="277" t="s">
        <v>25424</v>
      </c>
      <c r="B27" s="253" t="s">
        <v>400</v>
      </c>
      <c r="C27" s="98" t="s">
        <v>4209</v>
      </c>
      <c r="D27" s="98" t="s">
        <v>8289</v>
      </c>
      <c r="E27" s="148">
        <f ca="1">IFERROR(__xludf.DUMMYFUNCTION(" VLOOKUP(A3061, IMPORTRANGE(""https://docs.google.com/spreadsheets/d/1fj_Bhi2XPL3siwIh4sx4VRLAe31yD50oKdj5UlRYW0c/"", ""Сводка!A:AA""), 5, FALSE)"),124)</f>
        <v>124</v>
      </c>
      <c r="F27" s="149" t="s">
        <v>3739</v>
      </c>
      <c r="G27" s="147">
        <f ca="1">IFERROR(__xludf.DUMMYFUNCTION(" VLOOKUP(A3061, IMPORTRANGE(""https://docs.google.com/spreadsheets/d/1QNLbnkR_AongFt22vMfNzfpjZ0CjpI8QI-w0wBnYA1w/"", ""Инфа!A:AA""), 6, FALSE)"),2024)</f>
        <v>2024</v>
      </c>
      <c r="H27" s="150">
        <v>8700</v>
      </c>
      <c r="I27" s="156" t="s">
        <v>97</v>
      </c>
      <c r="J27" s="93" t="s">
        <v>8290</v>
      </c>
      <c r="K27" s="153"/>
      <c r="L27" s="153"/>
      <c r="M27" s="153"/>
      <c r="N27" s="153"/>
      <c r="O27" s="153"/>
      <c r="P27" s="153"/>
      <c r="Q27" s="153"/>
      <c r="R27" s="153"/>
      <c r="S27" s="153"/>
    </row>
    <row r="28" spans="1:19" ht="56.25">
      <c r="A28" s="277" t="s">
        <v>25424</v>
      </c>
      <c r="B28" s="253" t="s">
        <v>153</v>
      </c>
      <c r="C28" s="98" t="s">
        <v>4209</v>
      </c>
      <c r="D28" s="98" t="s">
        <v>8291</v>
      </c>
      <c r="E28" s="148">
        <f ca="1">IFERROR(__xludf.DUMMYFUNCTION(" VLOOKUP(A3062, IMPORTRANGE(""https://docs.google.com/spreadsheets/d/1fj_Bhi2XPL3siwIh4sx4VRLAe31yD50oKdj5UlRYW0c/"", ""Сводка!A:AA""), 5, FALSE)"),84)</f>
        <v>84</v>
      </c>
      <c r="F28" s="149"/>
      <c r="G28" s="147">
        <f ca="1">IFERROR(__xludf.DUMMYFUNCTION(" VLOOKUP(A3062, IMPORTRANGE(""https://docs.google.com/spreadsheets/d/1QNLbnkR_AongFt22vMfNzfpjZ0CjpI8QI-w0wBnYA1w/"", ""Инфа!A:AA""), 6, FALSE)"),2024)</f>
        <v>2024</v>
      </c>
      <c r="H28" s="150">
        <v>7500</v>
      </c>
      <c r="I28" s="156" t="s">
        <v>97</v>
      </c>
      <c r="J28" s="93"/>
      <c r="K28" s="153"/>
      <c r="L28" s="153"/>
      <c r="M28" s="153"/>
      <c r="N28" s="153"/>
      <c r="O28" s="153"/>
      <c r="P28" s="153"/>
      <c r="Q28" s="153"/>
      <c r="R28" s="153"/>
      <c r="S28" s="153"/>
    </row>
    <row r="29" spans="1:19" ht="37.5">
      <c r="A29" s="277" t="s">
        <v>25424</v>
      </c>
      <c r="B29" s="253" t="s">
        <v>400</v>
      </c>
      <c r="C29" s="98" t="s">
        <v>4209</v>
      </c>
      <c r="D29" s="98" t="s">
        <v>8294</v>
      </c>
      <c r="E29" s="148">
        <f ca="1">IFERROR(__xludf.DUMMYFUNCTION(" VLOOKUP(A3065, IMPORTRANGE(""https://docs.google.com/spreadsheets/d/1fj_Bhi2XPL3siwIh4sx4VRLAe31yD50oKdj5UlRYW0c/"", ""Сводка!A:AA""), 5, FALSE)"),124)</f>
        <v>124</v>
      </c>
      <c r="F29" s="149"/>
      <c r="G29" s="147">
        <f ca="1">IFERROR(__xludf.DUMMYFUNCTION(" VLOOKUP(A3065, IMPORTRANGE(""https://docs.google.com/spreadsheets/d/1QNLbnkR_AongFt22vMfNzfpjZ0CjpI8QI-w0wBnYA1w/"", ""Инфа!A:AA""), 6, FALSE)"),2024)</f>
        <v>2024</v>
      </c>
      <c r="H29" s="150">
        <v>8700</v>
      </c>
      <c r="I29" s="156" t="s">
        <v>97</v>
      </c>
      <c r="J29" s="93"/>
      <c r="K29" s="153"/>
      <c r="L29" s="153"/>
      <c r="M29" s="153"/>
      <c r="N29" s="153"/>
      <c r="O29" s="153"/>
      <c r="P29" s="153"/>
      <c r="Q29" s="153"/>
      <c r="R29" s="153"/>
      <c r="S29" s="153"/>
    </row>
    <row r="30" spans="1:19" ht="75">
      <c r="A30" s="277" t="s">
        <v>25424</v>
      </c>
      <c r="B30" s="253" t="s">
        <v>400</v>
      </c>
      <c r="C30" s="98" t="s">
        <v>4209</v>
      </c>
      <c r="D30" s="98" t="s">
        <v>8295</v>
      </c>
      <c r="E30" s="148">
        <f ca="1">IFERROR(__xludf.DUMMYFUNCTION(" VLOOKUP(A3066, IMPORTRANGE(""https://docs.google.com/spreadsheets/d/1fj_Bhi2XPL3siwIh4sx4VRLAe31yD50oKdj5UlRYW0c/"", ""Сводка!A:AA""), 5, FALSE)"),156)</f>
        <v>156</v>
      </c>
      <c r="F30" s="149"/>
      <c r="G30" s="147">
        <f ca="1">IFERROR(__xludf.DUMMYFUNCTION(" VLOOKUP(A3066, IMPORTRANGE(""https://docs.google.com/spreadsheets/d/1QNLbnkR_AongFt22vMfNzfpjZ0CjpI8QI-w0wBnYA1w/"", ""Инфа!A:AA""), 6, FALSE)"),2024)</f>
        <v>2024</v>
      </c>
      <c r="H30" s="150">
        <v>14400</v>
      </c>
      <c r="I30" s="156" t="s">
        <v>97</v>
      </c>
      <c r="J30" s="93"/>
      <c r="K30" s="153"/>
      <c r="L30" s="153"/>
      <c r="M30" s="153"/>
      <c r="N30" s="153"/>
      <c r="O30" s="153"/>
      <c r="P30" s="153"/>
      <c r="Q30" s="153"/>
      <c r="R30" s="153"/>
      <c r="S30" s="153"/>
    </row>
    <row r="31" spans="1:19" ht="112.5">
      <c r="A31" s="277" t="s">
        <v>25424</v>
      </c>
      <c r="B31" s="253" t="s">
        <v>153</v>
      </c>
      <c r="C31" s="98" t="s">
        <v>4209</v>
      </c>
      <c r="D31" s="98" t="s">
        <v>8296</v>
      </c>
      <c r="E31" s="148">
        <f ca="1">IFERROR(__xludf.DUMMYFUNCTION(" VLOOKUP(A3067, IMPORTRANGE(""https://docs.google.com/spreadsheets/d/1fj_Bhi2XPL3siwIh4sx4VRLAe31yD50oKdj5UlRYW0c/"", ""Сводка!A:AA""), 5, FALSE)"),288)</f>
        <v>288</v>
      </c>
      <c r="F31" s="149" t="s">
        <v>108</v>
      </c>
      <c r="G31" s="147">
        <f ca="1">IFERROR(__xludf.DUMMYFUNCTION(" VLOOKUP(A3067, IMPORTRANGE(""https://docs.google.com/spreadsheets/d/1QNLbnkR_AongFt22vMfNzfpjZ0CjpI8QI-w0wBnYA1w/"", ""Инфа!A:AA""), 6, FALSE)"),2024)</f>
        <v>2024</v>
      </c>
      <c r="H31" s="150">
        <v>22300</v>
      </c>
      <c r="I31" s="151" t="s">
        <v>28</v>
      </c>
      <c r="J31" s="93" t="s">
        <v>8297</v>
      </c>
      <c r="K31" s="153"/>
      <c r="L31" s="153"/>
      <c r="M31" s="153"/>
      <c r="N31" s="153"/>
      <c r="O31" s="153"/>
      <c r="P31" s="153"/>
      <c r="Q31" s="153"/>
      <c r="R31" s="153"/>
      <c r="S31" s="153"/>
    </row>
    <row r="32" spans="1:19" ht="93.75">
      <c r="A32" s="277" t="s">
        <v>25424</v>
      </c>
      <c r="B32" s="253" t="s">
        <v>153</v>
      </c>
      <c r="C32" s="98" t="s">
        <v>4209</v>
      </c>
      <c r="D32" s="98" t="s">
        <v>8302</v>
      </c>
      <c r="E32" s="148">
        <f ca="1">IFERROR(__xludf.DUMMYFUNCTION(" VLOOKUP(A3071, IMPORTRANGE(""https://docs.google.com/spreadsheets/d/1fj_Bhi2XPL3siwIh4sx4VRLAe31yD50oKdj5UlRYW0c/"", ""Сводка!A:AA""), 5, FALSE)"),56)</f>
        <v>56</v>
      </c>
      <c r="F32" s="149" t="s">
        <v>8303</v>
      </c>
      <c r="G32" s="147">
        <f ca="1">IFERROR(__xludf.DUMMYFUNCTION(" VLOOKUP(A3071, IMPORTRANGE(""https://docs.google.com/spreadsheets/d/1QNLbnkR_AongFt22vMfNzfpjZ0CjpI8QI-w0wBnYA1w/"", ""Инфа!A:AA""), 6, FALSE)"),2024)</f>
        <v>2024</v>
      </c>
      <c r="H32" s="150">
        <v>6700</v>
      </c>
      <c r="I32" s="156" t="s">
        <v>97</v>
      </c>
      <c r="J32" s="93" t="s">
        <v>8304</v>
      </c>
      <c r="K32" s="153"/>
      <c r="L32" s="153"/>
      <c r="M32" s="153"/>
      <c r="N32" s="153"/>
      <c r="O32" s="153"/>
      <c r="P32" s="153"/>
      <c r="Q32" s="153"/>
      <c r="R32" s="153"/>
      <c r="S32" s="153"/>
    </row>
    <row r="33" spans="1:19" ht="262.5">
      <c r="A33" s="277" t="s">
        <v>25424</v>
      </c>
      <c r="B33" s="253" t="s">
        <v>153</v>
      </c>
      <c r="C33" s="98" t="s">
        <v>8341</v>
      </c>
      <c r="D33" s="93" t="s">
        <v>8342</v>
      </c>
      <c r="E33" s="148">
        <f ca="1">IFERROR(__xludf.DUMMYFUNCTION(" VLOOKUP(A3086, IMPORTRANGE(""https://docs.google.com/spreadsheets/d/1fj_Bhi2XPL3siwIh4sx4VRLAe31yD50oKdj5UlRYW0c/"", ""Сводка!A:AA""), 5, FALSE)"),452)</f>
        <v>452</v>
      </c>
      <c r="F33" s="149" t="s">
        <v>456</v>
      </c>
      <c r="G33" s="147">
        <f ca="1">IFERROR(__xludf.DUMMYFUNCTION(" VLOOKUP(A3086, IMPORTRANGE(""https://docs.google.com/spreadsheets/d/1QNLbnkR_AongFt22vMfNzfpjZ0CjpI8QI-w0wBnYA1w/"", ""Инфа!A:AA""), 6, FALSE)"),2024)</f>
        <v>2024</v>
      </c>
      <c r="H33" s="154">
        <v>24100</v>
      </c>
      <c r="I33" s="151" t="s">
        <v>210</v>
      </c>
      <c r="J33" s="93" t="s">
        <v>8343</v>
      </c>
      <c r="K33" s="153"/>
      <c r="L33" s="153"/>
      <c r="M33" s="153"/>
      <c r="N33" s="153"/>
      <c r="O33" s="153"/>
      <c r="P33" s="153"/>
      <c r="Q33" s="153"/>
      <c r="R33" s="153"/>
      <c r="S33" s="153"/>
    </row>
    <row r="34" spans="1:19" ht="112.5">
      <c r="A34" s="277" t="s">
        <v>25424</v>
      </c>
      <c r="B34" s="253" t="s">
        <v>400</v>
      </c>
      <c r="C34" s="98" t="s">
        <v>8525</v>
      </c>
      <c r="D34" s="98" t="s">
        <v>8528</v>
      </c>
      <c r="E34" s="148">
        <f ca="1">IFERROR(__xludf.DUMMYFUNCTION(" VLOOKUP(A3156, IMPORTRANGE(""https://docs.google.com/spreadsheets/d/1fj_Bhi2XPL3siwIh4sx4VRLAe31yD50oKdj5UlRYW0c/"", ""Сводка!A:AA""), 5, FALSE)"),332)</f>
        <v>332</v>
      </c>
      <c r="F34" s="149" t="s">
        <v>466</v>
      </c>
      <c r="G34" s="147">
        <f ca="1">IFERROR(__xludf.DUMMYFUNCTION(" VLOOKUP(A3156, IMPORTRANGE(""https://docs.google.com/spreadsheets/d/1QNLbnkR_AongFt22vMfNzfpjZ0CjpI8QI-w0wBnYA1w/"", ""Инфа!A:AA""), 6, FALSE)"),2024)</f>
        <v>2024</v>
      </c>
      <c r="H34" s="150">
        <v>15000</v>
      </c>
      <c r="I34" s="151" t="s">
        <v>404</v>
      </c>
      <c r="J34" s="93" t="s">
        <v>8529</v>
      </c>
      <c r="K34" s="153"/>
      <c r="L34" s="153"/>
      <c r="M34" s="153"/>
      <c r="N34" s="153"/>
      <c r="O34" s="153"/>
      <c r="P34" s="153"/>
      <c r="Q34" s="153"/>
      <c r="R34" s="153"/>
      <c r="S34" s="153"/>
    </row>
    <row r="35" spans="1:19" ht="56.25">
      <c r="A35" s="277" t="s">
        <v>25424</v>
      </c>
      <c r="B35" s="253" t="s">
        <v>153</v>
      </c>
      <c r="C35" s="98" t="s">
        <v>8600</v>
      </c>
      <c r="D35" s="98" t="s">
        <v>8601</v>
      </c>
      <c r="E35" s="148">
        <f ca="1">IFERROR(__xludf.DUMMYFUNCTION(" VLOOKUP(A3183, IMPORTRANGE(""https://docs.google.com/spreadsheets/d/1fj_Bhi2XPL3siwIh4sx4VRLAe31yD50oKdj5UlRYW0c/"", ""Сводка!A:AA""), 5, FALSE)"),264)</f>
        <v>264</v>
      </c>
      <c r="F35" s="149"/>
      <c r="G35" s="147">
        <f ca="1">IFERROR(__xludf.DUMMYFUNCTION(" VLOOKUP(A3183, IMPORTRANGE(""https://docs.google.com/spreadsheets/d/1QNLbnkR_AongFt22vMfNzfpjZ0CjpI8QI-w0wBnYA1w/"", ""Инфа!A:AA""), 6, FALSE)"),2024)</f>
        <v>2024</v>
      </c>
      <c r="H35" s="150">
        <v>16800</v>
      </c>
      <c r="I35" s="151" t="s">
        <v>1021</v>
      </c>
      <c r="J35" s="93"/>
      <c r="K35" s="153"/>
      <c r="L35" s="153"/>
      <c r="M35" s="153"/>
      <c r="N35" s="153"/>
      <c r="O35" s="153"/>
      <c r="P35" s="153"/>
      <c r="Q35" s="153"/>
      <c r="R35" s="153"/>
      <c r="S35" s="153"/>
    </row>
    <row r="36" spans="1:19" ht="56.25">
      <c r="A36" s="277" t="s">
        <v>25424</v>
      </c>
      <c r="B36" s="253" t="s">
        <v>153</v>
      </c>
      <c r="C36" s="98" t="s">
        <v>8600</v>
      </c>
      <c r="D36" s="98" t="s">
        <v>8602</v>
      </c>
      <c r="E36" s="148">
        <f ca="1">IFERROR(__xludf.DUMMYFUNCTION(" VLOOKUP(A3184, IMPORTRANGE(""https://docs.google.com/spreadsheets/d/1fj_Bhi2XPL3siwIh4sx4VRLAe31yD50oKdj5UlRYW0c/"", ""Сводка!A:AA""), 5, FALSE)"),200)</f>
        <v>200</v>
      </c>
      <c r="F36" s="149"/>
      <c r="G36" s="147">
        <f ca="1">IFERROR(__xludf.DUMMYFUNCTION(" VLOOKUP(A3184, IMPORTRANGE(""https://docs.google.com/spreadsheets/d/1QNLbnkR_AongFt22vMfNzfpjZ0CjpI8QI-w0wBnYA1w/"", ""Инфа!A:AA""), 6, FALSE)"),2024)</f>
        <v>2024</v>
      </c>
      <c r="H36" s="150">
        <v>14300</v>
      </c>
      <c r="I36" s="151" t="s">
        <v>1021</v>
      </c>
      <c r="J36" s="93"/>
      <c r="K36" s="153"/>
      <c r="L36" s="153"/>
      <c r="M36" s="153"/>
      <c r="N36" s="153"/>
      <c r="O36" s="153"/>
      <c r="P36" s="153"/>
      <c r="Q36" s="153"/>
      <c r="R36" s="153"/>
      <c r="S36" s="153"/>
    </row>
    <row r="37" spans="1:19" ht="93.75">
      <c r="A37" s="277" t="s">
        <v>25424</v>
      </c>
      <c r="B37" s="253" t="s">
        <v>400</v>
      </c>
      <c r="C37" s="98" t="s">
        <v>8603</v>
      </c>
      <c r="D37" s="98" t="s">
        <v>8604</v>
      </c>
      <c r="E37" s="148">
        <f ca="1">IFERROR(__xludf.DUMMYFUNCTION(" VLOOKUP(A3185, IMPORTRANGE(""https://docs.google.com/spreadsheets/d/1fj_Bhi2XPL3siwIh4sx4VRLAe31yD50oKdj5UlRYW0c/"", ""Сводка!A:AA""), 5, FALSE)"),264)</f>
        <v>264</v>
      </c>
      <c r="F37" s="149"/>
      <c r="G37" s="147">
        <f ca="1">IFERROR(__xludf.DUMMYFUNCTION(" VLOOKUP(A3185, IMPORTRANGE(""https://docs.google.com/spreadsheets/d/1QNLbnkR_AongFt22vMfNzfpjZ0CjpI8QI-w0wBnYA1w/"", ""Инфа!A:AA""), 6, FALSE)"),2024)</f>
        <v>2024</v>
      </c>
      <c r="H37" s="150">
        <v>16800</v>
      </c>
      <c r="I37" s="151" t="s">
        <v>1021</v>
      </c>
      <c r="J37" s="93"/>
      <c r="K37" s="153"/>
      <c r="L37" s="153"/>
      <c r="M37" s="153"/>
      <c r="N37" s="153"/>
      <c r="O37" s="153"/>
      <c r="P37" s="153"/>
      <c r="Q37" s="153"/>
      <c r="R37" s="153"/>
      <c r="S37" s="153"/>
    </row>
    <row r="38" spans="1:19" ht="93.75">
      <c r="A38" s="277" t="s">
        <v>25424</v>
      </c>
      <c r="B38" s="253" t="s">
        <v>400</v>
      </c>
      <c r="C38" s="98" t="s">
        <v>8603</v>
      </c>
      <c r="D38" s="98" t="s">
        <v>8605</v>
      </c>
      <c r="E38" s="148">
        <f ca="1">IFERROR(__xludf.DUMMYFUNCTION(" VLOOKUP(A3186, IMPORTRANGE(""https://docs.google.com/spreadsheets/d/1fj_Bhi2XPL3siwIh4sx4VRLAe31yD50oKdj5UlRYW0c/"", ""Сводка!A:AA""), 5, FALSE)"),200)</f>
        <v>200</v>
      </c>
      <c r="F38" s="149"/>
      <c r="G38" s="147">
        <f ca="1">IFERROR(__xludf.DUMMYFUNCTION(" VLOOKUP(A3186, IMPORTRANGE(""https://docs.google.com/spreadsheets/d/1QNLbnkR_AongFt22vMfNzfpjZ0CjpI8QI-w0wBnYA1w/"", ""Инфа!A:AA""), 6, FALSE)"),2024)</f>
        <v>2024</v>
      </c>
      <c r="H38" s="150">
        <v>14300</v>
      </c>
      <c r="I38" s="151" t="s">
        <v>1021</v>
      </c>
      <c r="J38" s="93"/>
      <c r="K38" s="153"/>
      <c r="L38" s="153"/>
      <c r="M38" s="153"/>
      <c r="N38" s="153"/>
      <c r="O38" s="153"/>
      <c r="P38" s="153"/>
      <c r="Q38" s="153"/>
      <c r="R38" s="153"/>
      <c r="S38" s="153"/>
    </row>
    <row r="39" spans="1:19" ht="225">
      <c r="A39" s="277" t="s">
        <v>25424</v>
      </c>
      <c r="B39" s="253" t="s">
        <v>400</v>
      </c>
      <c r="C39" s="98" t="s">
        <v>8814</v>
      </c>
      <c r="D39" s="98" t="s">
        <v>8815</v>
      </c>
      <c r="E39" s="148">
        <f ca="1">IFERROR(__xludf.DUMMYFUNCTION(" VLOOKUP(A3270, IMPORTRANGE(""https://docs.google.com/spreadsheets/d/1fj_Bhi2XPL3siwIh4sx4VRLAe31yD50oKdj5UlRYW0c/"", ""Сводка!A:AA""), 5, FALSE)"),256)</f>
        <v>256</v>
      </c>
      <c r="F39" s="149" t="s">
        <v>108</v>
      </c>
      <c r="G39" s="147">
        <f ca="1">IFERROR(__xludf.DUMMYFUNCTION(" VLOOKUP(A3270, IMPORTRANGE(""https://docs.google.com/spreadsheets/d/1QNLbnkR_AongFt22vMfNzfpjZ0CjpI8QI-w0wBnYA1w/"", ""Инфа!A:AA""), 6, FALSE)"),2024)</f>
        <v>2024</v>
      </c>
      <c r="H39" s="150">
        <v>12700</v>
      </c>
      <c r="I39" s="156" t="s">
        <v>489</v>
      </c>
      <c r="J39" s="95" t="s">
        <v>8816</v>
      </c>
      <c r="K39" s="153"/>
      <c r="L39" s="153"/>
      <c r="M39" s="153"/>
      <c r="N39" s="153"/>
      <c r="O39" s="153"/>
      <c r="P39" s="153"/>
      <c r="Q39" s="153"/>
      <c r="R39" s="153"/>
      <c r="S39" s="153"/>
    </row>
    <row r="40" spans="1:19" ht="150">
      <c r="A40" s="277" t="s">
        <v>25424</v>
      </c>
      <c r="B40" s="253" t="s">
        <v>400</v>
      </c>
      <c r="C40" s="98" t="s">
        <v>8814</v>
      </c>
      <c r="D40" s="98" t="s">
        <v>8817</v>
      </c>
      <c r="E40" s="148">
        <f ca="1">IFERROR(__xludf.DUMMYFUNCTION(" VLOOKUP(A3271, IMPORTRANGE(""https://docs.google.com/spreadsheets/d/1fj_Bhi2XPL3siwIh4sx4VRLAe31yD50oKdj5UlRYW0c/"", ""Сводка!A:AA""), 5, FALSE)"),100)</f>
        <v>100</v>
      </c>
      <c r="F40" s="149" t="s">
        <v>677</v>
      </c>
      <c r="G40" s="147">
        <f ca="1">IFERROR(__xludf.DUMMYFUNCTION(" VLOOKUP(A3271, IMPORTRANGE(""https://docs.google.com/spreadsheets/d/1QNLbnkR_AongFt22vMfNzfpjZ0CjpI8QI-w0wBnYA1w/"", ""Инфа!A:AA""), 6, FALSE)"),2024)</f>
        <v>2024</v>
      </c>
      <c r="H40" s="150">
        <v>8000</v>
      </c>
      <c r="I40" s="156" t="s">
        <v>489</v>
      </c>
      <c r="J40" s="93" t="s">
        <v>8818</v>
      </c>
      <c r="K40" s="153"/>
      <c r="L40" s="153"/>
      <c r="M40" s="153"/>
      <c r="N40" s="153"/>
      <c r="O40" s="153"/>
      <c r="P40" s="153"/>
      <c r="Q40" s="153"/>
      <c r="R40" s="153"/>
      <c r="S40" s="153"/>
    </row>
    <row r="41" spans="1:19" ht="75">
      <c r="A41" s="277" t="s">
        <v>25424</v>
      </c>
      <c r="B41" s="253" t="s">
        <v>153</v>
      </c>
      <c r="C41" s="98" t="s">
        <v>9279</v>
      </c>
      <c r="D41" s="98" t="s">
        <v>9280</v>
      </c>
      <c r="E41" s="148">
        <f ca="1">IFERROR(__xludf.DUMMYFUNCTION(" VLOOKUP(A3463, IMPORTRANGE(""https://docs.google.com/spreadsheets/d/1fj_Bhi2XPL3siwIh4sx4VRLAe31yD50oKdj5UlRYW0c/"", ""Сводка!A:AA""), 5, FALSE)"),208)</f>
        <v>208</v>
      </c>
      <c r="F41" s="149" t="s">
        <v>266</v>
      </c>
      <c r="G41" s="147">
        <f ca="1">IFERROR(__xludf.DUMMYFUNCTION(" VLOOKUP(A3463, IMPORTRANGE(""https://docs.google.com/spreadsheets/d/1QNLbnkR_AongFt22vMfNzfpjZ0CjpI8QI-w0wBnYA1w/"", ""Инфа!A:AA""), 6, FALSE)"),2024)</f>
        <v>2024</v>
      </c>
      <c r="H41" s="150">
        <v>11200</v>
      </c>
      <c r="I41" s="151" t="s">
        <v>146</v>
      </c>
      <c r="J41" s="93" t="s">
        <v>9281</v>
      </c>
      <c r="K41" s="153"/>
      <c r="L41" s="153"/>
      <c r="M41" s="153"/>
      <c r="N41" s="153"/>
      <c r="O41" s="153"/>
      <c r="P41" s="153"/>
      <c r="Q41" s="153"/>
      <c r="R41" s="153"/>
      <c r="S41" s="153"/>
    </row>
    <row r="42" spans="1:19" ht="75">
      <c r="A42" s="277" t="s">
        <v>25424</v>
      </c>
      <c r="B42" s="253" t="s">
        <v>153</v>
      </c>
      <c r="C42" s="98" t="s">
        <v>9456</v>
      </c>
      <c r="D42" s="98" t="s">
        <v>9459</v>
      </c>
      <c r="E42" s="148">
        <f ca="1">IFERROR(__xludf.DUMMYFUNCTION(" VLOOKUP(A3538, IMPORTRANGE(""https://docs.google.com/spreadsheets/d/1fj_Bhi2XPL3siwIh4sx4VRLAe31yD50oKdj5UlRYW0c/"", ""Сводка!A:AA""), 5, FALSE)"),216)</f>
        <v>216</v>
      </c>
      <c r="F42" s="149" t="s">
        <v>1523</v>
      </c>
      <c r="G42" s="147">
        <f ca="1">IFERROR(__xludf.DUMMYFUNCTION(" VLOOKUP(A3538, IMPORTRANGE(""https://docs.google.com/spreadsheets/d/1QNLbnkR_AongFt22vMfNzfpjZ0CjpI8QI-w0wBnYA1w/"", ""Инфа!A:AA""), 6, FALSE)"),2024)</f>
        <v>2024</v>
      </c>
      <c r="H42" s="150">
        <v>11500</v>
      </c>
      <c r="I42" s="151" t="s">
        <v>28</v>
      </c>
      <c r="J42" s="93"/>
      <c r="K42" s="153"/>
      <c r="L42" s="153"/>
      <c r="M42" s="153"/>
      <c r="N42" s="153"/>
      <c r="O42" s="153"/>
      <c r="P42" s="153"/>
      <c r="Q42" s="153"/>
      <c r="R42" s="153"/>
      <c r="S42" s="153"/>
    </row>
    <row r="43" spans="1:19" ht="75">
      <c r="A43" s="277" t="s">
        <v>25424</v>
      </c>
      <c r="B43" s="253" t="s">
        <v>153</v>
      </c>
      <c r="C43" s="98" t="s">
        <v>9456</v>
      </c>
      <c r="D43" s="98" t="s">
        <v>9460</v>
      </c>
      <c r="E43" s="148">
        <f ca="1">IFERROR(__xludf.DUMMYFUNCTION(" VLOOKUP(A3539, IMPORTRANGE(""https://docs.google.com/spreadsheets/d/1fj_Bhi2XPL3siwIh4sx4VRLAe31yD50oKdj5UlRYW0c/"", ""Сводка!A:AA""), 5, FALSE)"),134)</f>
        <v>134</v>
      </c>
      <c r="F43" s="149" t="s">
        <v>1523</v>
      </c>
      <c r="G43" s="147">
        <f ca="1">IFERROR(__xludf.DUMMYFUNCTION(" VLOOKUP(A3539, IMPORTRANGE(""https://docs.google.com/spreadsheets/d/1QNLbnkR_AongFt22vMfNzfpjZ0CjpI8QI-w0wBnYA1w/"", ""Инфа!A:AA""), 6, FALSE)"),2024)</f>
        <v>2024</v>
      </c>
      <c r="H43" s="150">
        <v>9000</v>
      </c>
      <c r="I43" s="151" t="s">
        <v>28</v>
      </c>
      <c r="J43" s="93"/>
      <c r="K43" s="153"/>
      <c r="L43" s="153"/>
      <c r="M43" s="153"/>
      <c r="N43" s="153"/>
      <c r="O43" s="153"/>
      <c r="P43" s="153"/>
      <c r="Q43" s="153"/>
      <c r="R43" s="153"/>
      <c r="S43" s="153"/>
    </row>
    <row r="44" spans="1:19" ht="75">
      <c r="A44" s="277" t="s">
        <v>25424</v>
      </c>
      <c r="B44" s="253" t="s">
        <v>153</v>
      </c>
      <c r="C44" s="98" t="s">
        <v>9456</v>
      </c>
      <c r="D44" s="98" t="s">
        <v>9461</v>
      </c>
      <c r="E44" s="148">
        <f ca="1">IFERROR(__xludf.DUMMYFUNCTION(" VLOOKUP(A3540, IMPORTRANGE(""https://docs.google.com/spreadsheets/d/1fj_Bhi2XPL3siwIh4sx4VRLAe31yD50oKdj5UlRYW0c/"", ""Сводка!A:AA""), 5, FALSE)"),180)</f>
        <v>180</v>
      </c>
      <c r="F44" s="149" t="s">
        <v>1523</v>
      </c>
      <c r="G44" s="147">
        <f ca="1">IFERROR(__xludf.DUMMYFUNCTION(" VLOOKUP(A3540, IMPORTRANGE(""https://docs.google.com/spreadsheets/d/1QNLbnkR_AongFt22vMfNzfpjZ0CjpI8QI-w0wBnYA1w/"", ""Инфа!A:AA""), 6, FALSE)"),2024)</f>
        <v>2024</v>
      </c>
      <c r="H44" s="150">
        <v>10400</v>
      </c>
      <c r="I44" s="151" t="s">
        <v>28</v>
      </c>
      <c r="J44" s="93"/>
      <c r="K44" s="153"/>
      <c r="L44" s="153"/>
      <c r="M44" s="153"/>
      <c r="N44" s="153"/>
      <c r="O44" s="153"/>
      <c r="P44" s="153"/>
      <c r="Q44" s="153"/>
      <c r="R44" s="153"/>
      <c r="S44" s="153"/>
    </row>
    <row r="45" spans="1:19" ht="75">
      <c r="A45" s="277" t="s">
        <v>25424</v>
      </c>
      <c r="B45" s="253" t="s">
        <v>153</v>
      </c>
      <c r="C45" s="98" t="s">
        <v>9456</v>
      </c>
      <c r="D45" s="98" t="s">
        <v>9462</v>
      </c>
      <c r="E45" s="148">
        <f ca="1">IFERROR(__xludf.DUMMYFUNCTION(" VLOOKUP(A3541, IMPORTRANGE(""https://docs.google.com/spreadsheets/d/1fj_Bhi2XPL3siwIh4sx4VRLAe31yD50oKdj5UlRYW0c/"", ""Сводка!A:AA""), 5, FALSE)"),160)</f>
        <v>160</v>
      </c>
      <c r="F45" s="149" t="s">
        <v>1523</v>
      </c>
      <c r="G45" s="147">
        <f ca="1">IFERROR(__xludf.DUMMYFUNCTION(" VLOOKUP(A3541, IMPORTRANGE(""https://docs.google.com/spreadsheets/d/1QNLbnkR_AongFt22vMfNzfpjZ0CjpI8QI-w0wBnYA1w/"", ""Инфа!A:AA""), 6, FALSE)"),2024)</f>
        <v>2024</v>
      </c>
      <c r="H45" s="150">
        <v>9800</v>
      </c>
      <c r="I45" s="151" t="s">
        <v>28</v>
      </c>
      <c r="J45" s="93"/>
      <c r="K45" s="153"/>
      <c r="L45" s="153"/>
      <c r="M45" s="153"/>
      <c r="N45" s="153"/>
      <c r="O45" s="153"/>
      <c r="P45" s="153"/>
      <c r="Q45" s="153"/>
      <c r="R45" s="153"/>
      <c r="S45" s="153"/>
    </row>
    <row r="46" spans="1:19" ht="75">
      <c r="A46" s="277" t="s">
        <v>25424</v>
      </c>
      <c r="B46" s="253" t="s">
        <v>400</v>
      </c>
      <c r="C46" s="98" t="s">
        <v>9789</v>
      </c>
      <c r="D46" s="98" t="s">
        <v>9790</v>
      </c>
      <c r="E46" s="148">
        <f ca="1">IFERROR(__xludf.DUMMYFUNCTION(" VLOOKUP(A3674, IMPORTRANGE(""https://docs.google.com/spreadsheets/d/1fj_Bhi2XPL3siwIh4sx4VRLAe31yD50oKdj5UlRYW0c/"", ""Сводка!A:AA""), 5, FALSE)"),112)</f>
        <v>112</v>
      </c>
      <c r="F46" s="149"/>
      <c r="G46" s="147">
        <f ca="1">IFERROR(__xludf.DUMMYFUNCTION(" VLOOKUP(A3674, IMPORTRANGE(""https://docs.google.com/spreadsheets/d/1QNLbnkR_AongFt22vMfNzfpjZ0CjpI8QI-w0wBnYA1w/"", ""Инфа!A:AA""), 6, FALSE)"),2024)</f>
        <v>2024</v>
      </c>
      <c r="H46" s="150">
        <v>11700</v>
      </c>
      <c r="I46" s="151" t="s">
        <v>291</v>
      </c>
      <c r="J46" s="93"/>
      <c r="K46" s="153"/>
      <c r="L46" s="153"/>
      <c r="M46" s="153"/>
      <c r="N46" s="153"/>
      <c r="O46" s="153"/>
      <c r="P46" s="153"/>
      <c r="Q46" s="153"/>
      <c r="R46" s="153"/>
      <c r="S46" s="153"/>
    </row>
    <row r="47" spans="1:19" ht="206.25">
      <c r="A47" s="277" t="s">
        <v>25424</v>
      </c>
      <c r="B47" s="253" t="s">
        <v>400</v>
      </c>
      <c r="C47" s="98" t="s">
        <v>10217</v>
      </c>
      <c r="D47" s="98" t="s">
        <v>10218</v>
      </c>
      <c r="E47" s="148">
        <f ca="1">IFERROR(__xludf.DUMMYFUNCTION(" VLOOKUP(A3841, IMPORTRANGE(""https://docs.google.com/spreadsheets/d/1fj_Bhi2XPL3siwIh4sx4VRLAe31yD50oKdj5UlRYW0c/"", ""Сводка!A:AA""), 5, FALSE)"),216)</f>
        <v>216</v>
      </c>
      <c r="F47" s="149" t="s">
        <v>108</v>
      </c>
      <c r="G47" s="147">
        <f ca="1">IFERROR(__xludf.DUMMYFUNCTION(" VLOOKUP(A3841, IMPORTRANGE(""https://docs.google.com/spreadsheets/d/1QNLbnkR_AongFt22vMfNzfpjZ0CjpI8QI-w0wBnYA1w/"", ""Инфа!A:AA""), 6, FALSE)"),2024)</f>
        <v>2024</v>
      </c>
      <c r="H47" s="150">
        <v>11500</v>
      </c>
      <c r="I47" s="151" t="s">
        <v>650</v>
      </c>
      <c r="J47" s="93" t="s">
        <v>10219</v>
      </c>
      <c r="K47" s="153"/>
      <c r="L47" s="153"/>
      <c r="M47" s="153"/>
      <c r="N47" s="153"/>
      <c r="O47" s="153"/>
      <c r="P47" s="153"/>
      <c r="Q47" s="153"/>
      <c r="R47" s="153"/>
      <c r="S47" s="153"/>
    </row>
    <row r="48" spans="1:19" ht="150">
      <c r="A48" s="277" t="s">
        <v>25424</v>
      </c>
      <c r="B48" s="253" t="s">
        <v>153</v>
      </c>
      <c r="C48" s="98" t="s">
        <v>10859</v>
      </c>
      <c r="D48" s="98" t="s">
        <v>5378</v>
      </c>
      <c r="E48" s="148">
        <f ca="1">IFERROR(__xludf.DUMMYFUNCTION(" VLOOKUP(A4106, IMPORTRANGE(""https://docs.google.com/spreadsheets/d/1fj_Bhi2XPL3siwIh4sx4VRLAe31yD50oKdj5UlRYW0c/"", ""Сводка!A:AA""), 5, FALSE)"),324)</f>
        <v>324</v>
      </c>
      <c r="F48" s="149" t="s">
        <v>50</v>
      </c>
      <c r="G48" s="147">
        <f ca="1">IFERROR(__xludf.DUMMYFUNCTION(" VLOOKUP(A4106, IMPORTRANGE(""https://docs.google.com/spreadsheets/d/1QNLbnkR_AongFt22vMfNzfpjZ0CjpI8QI-w0wBnYA1w/"", ""Инфа!A:AA""), 6, FALSE)"),2024)</f>
        <v>2024</v>
      </c>
      <c r="H48" s="150">
        <v>14700</v>
      </c>
      <c r="I48" s="151" t="s">
        <v>161</v>
      </c>
      <c r="J48" s="93" t="s">
        <v>10860</v>
      </c>
      <c r="K48" s="153"/>
      <c r="L48" s="153"/>
      <c r="M48" s="153"/>
      <c r="N48" s="153"/>
      <c r="O48" s="153"/>
      <c r="P48" s="153"/>
      <c r="Q48" s="153"/>
      <c r="R48" s="153"/>
      <c r="S48" s="153"/>
    </row>
    <row r="49" spans="1:19" ht="112.5">
      <c r="A49" s="277" t="s">
        <v>25424</v>
      </c>
      <c r="B49" s="253" t="s">
        <v>400</v>
      </c>
      <c r="C49" s="98" t="s">
        <v>10890</v>
      </c>
      <c r="D49" s="98" t="s">
        <v>10891</v>
      </c>
      <c r="E49" s="148">
        <f ca="1">IFERROR(__xludf.DUMMYFUNCTION(" VLOOKUP(A4117, IMPORTRANGE(""https://docs.google.com/spreadsheets/d/1fj_Bhi2XPL3siwIh4sx4VRLAe31yD50oKdj5UlRYW0c/"", ""Сводка!A:AA""), 5, FALSE)"),212)</f>
        <v>212</v>
      </c>
      <c r="F49" s="149" t="s">
        <v>415</v>
      </c>
      <c r="G49" s="147">
        <f ca="1">IFERROR(__xludf.DUMMYFUNCTION(" VLOOKUP(A4117, IMPORTRANGE(""https://docs.google.com/spreadsheets/d/1QNLbnkR_AongFt22vMfNzfpjZ0CjpI8QI-w0wBnYA1w/"", ""Инфа!A:AA""), 6, FALSE)"),2024)</f>
        <v>2024</v>
      </c>
      <c r="H49" s="150">
        <v>11400</v>
      </c>
      <c r="I49" s="151" t="s">
        <v>103</v>
      </c>
      <c r="J49" s="93" t="s">
        <v>10892</v>
      </c>
      <c r="K49" s="153"/>
      <c r="L49" s="153"/>
      <c r="M49" s="153"/>
      <c r="N49" s="153"/>
      <c r="O49" s="153"/>
      <c r="P49" s="153"/>
      <c r="Q49" s="153"/>
      <c r="R49" s="153"/>
      <c r="S49" s="153"/>
    </row>
    <row r="50" spans="1:19" ht="112.5">
      <c r="A50" s="277" t="s">
        <v>25424</v>
      </c>
      <c r="B50" s="253" t="s">
        <v>400</v>
      </c>
      <c r="C50" s="98" t="s">
        <v>10890</v>
      </c>
      <c r="D50" s="98" t="s">
        <v>10893</v>
      </c>
      <c r="E50" s="148">
        <f ca="1">IFERROR(__xludf.DUMMYFUNCTION(" VLOOKUP(A4118, IMPORTRANGE(""https://docs.google.com/spreadsheets/d/1fj_Bhi2XPL3siwIh4sx4VRLAe31yD50oKdj5UlRYW0c/"", ""Сводка!A:AA""), 5, FALSE)"),344)</f>
        <v>344</v>
      </c>
      <c r="F50" s="149" t="s">
        <v>415</v>
      </c>
      <c r="G50" s="147">
        <f ca="1">IFERROR(__xludf.DUMMYFUNCTION(" VLOOKUP(A4118, IMPORTRANGE(""https://docs.google.com/spreadsheets/d/1QNLbnkR_AongFt22vMfNzfpjZ0CjpI8QI-w0wBnYA1w/"", ""Инфа!A:AA""), 6, FALSE)"),2024)</f>
        <v>2024</v>
      </c>
      <c r="H50" s="150">
        <v>15300</v>
      </c>
      <c r="I50" s="151" t="s">
        <v>103</v>
      </c>
      <c r="J50" s="93" t="s">
        <v>10892</v>
      </c>
      <c r="K50" s="153"/>
      <c r="L50" s="153"/>
      <c r="M50" s="153"/>
      <c r="N50" s="153"/>
      <c r="O50" s="153"/>
      <c r="P50" s="153"/>
      <c r="Q50" s="153"/>
      <c r="R50" s="153"/>
      <c r="S50" s="153"/>
    </row>
    <row r="51" spans="1:19" ht="112.5">
      <c r="A51" s="277" t="s">
        <v>25424</v>
      </c>
      <c r="B51" s="253" t="s">
        <v>400</v>
      </c>
      <c r="C51" s="98" t="s">
        <v>10890</v>
      </c>
      <c r="D51" s="98" t="s">
        <v>10894</v>
      </c>
      <c r="E51" s="148">
        <f ca="1">IFERROR(__xludf.DUMMYFUNCTION(" VLOOKUP(A4119, IMPORTRANGE(""https://docs.google.com/spreadsheets/d/1fj_Bhi2XPL3siwIh4sx4VRLAe31yD50oKdj5UlRYW0c/"", ""Сводка!A:AA""), 5, FALSE)"),128)</f>
        <v>128</v>
      </c>
      <c r="F51" s="149" t="s">
        <v>415</v>
      </c>
      <c r="G51" s="147">
        <f ca="1">IFERROR(__xludf.DUMMYFUNCTION(" VLOOKUP(A4119, IMPORTRANGE(""https://docs.google.com/spreadsheets/d/1QNLbnkR_AongFt22vMfNzfpjZ0CjpI8QI-w0wBnYA1w/"", ""Инфа!A:AA""), 6, FALSE)"),2024)</f>
        <v>2024</v>
      </c>
      <c r="H51" s="150">
        <v>8800</v>
      </c>
      <c r="I51" s="151" t="s">
        <v>103</v>
      </c>
      <c r="J51" s="93" t="s">
        <v>10892</v>
      </c>
      <c r="K51" s="153"/>
      <c r="L51" s="153"/>
      <c r="M51" s="153"/>
      <c r="N51" s="153"/>
      <c r="O51" s="153"/>
      <c r="P51" s="153"/>
      <c r="Q51" s="153"/>
      <c r="R51" s="153"/>
      <c r="S51" s="153"/>
    </row>
    <row r="52" spans="1:19" ht="131.25">
      <c r="A52" s="277" t="s">
        <v>25424</v>
      </c>
      <c r="B52" s="253" t="s">
        <v>153</v>
      </c>
      <c r="C52" s="98" t="s">
        <v>10895</v>
      </c>
      <c r="D52" s="98" t="s">
        <v>10896</v>
      </c>
      <c r="E52" s="148">
        <f ca="1">IFERROR(__xludf.DUMMYFUNCTION(" VLOOKUP(A4120, IMPORTRANGE(""https://docs.google.com/spreadsheets/d/1fj_Bhi2XPL3siwIh4sx4VRLAe31yD50oKdj5UlRYW0c/"", ""Сводка!A:AA""), 5, FALSE)"),248)</f>
        <v>248</v>
      </c>
      <c r="F52" s="149" t="s">
        <v>50</v>
      </c>
      <c r="G52" s="147">
        <f ca="1">IFERROR(__xludf.DUMMYFUNCTION(" VLOOKUP(A4120, IMPORTRANGE(""https://docs.google.com/spreadsheets/d/1QNLbnkR_AongFt22vMfNzfpjZ0CjpI8QI-w0wBnYA1w/"", ""Инфа!A:AA""), 6, FALSE)"),2024)</f>
        <v>2024</v>
      </c>
      <c r="H52" s="150">
        <v>12400</v>
      </c>
      <c r="I52" s="151" t="s">
        <v>103</v>
      </c>
      <c r="J52" s="93" t="s">
        <v>10897</v>
      </c>
      <c r="K52" s="153"/>
      <c r="L52" s="153"/>
      <c r="M52" s="153"/>
      <c r="N52" s="153"/>
      <c r="O52" s="153"/>
      <c r="P52" s="153"/>
      <c r="Q52" s="153"/>
      <c r="R52" s="153"/>
      <c r="S52" s="153"/>
    </row>
    <row r="53" spans="1:19" ht="75">
      <c r="A53" s="277" t="s">
        <v>25424</v>
      </c>
      <c r="B53" s="253" t="s">
        <v>400</v>
      </c>
      <c r="C53" s="98" t="s">
        <v>11128</v>
      </c>
      <c r="D53" s="98" t="s">
        <v>11129</v>
      </c>
      <c r="E53" s="148">
        <f ca="1">IFERROR(__xludf.DUMMYFUNCTION(" VLOOKUP(A4221, IMPORTRANGE(""https://docs.google.com/spreadsheets/d/1fj_Bhi2XPL3siwIh4sx4VRLAe31yD50oKdj5UlRYW0c/"", ""Сводка!A:AA""), 5, FALSE)"),236)</f>
        <v>236</v>
      </c>
      <c r="F53" s="149" t="s">
        <v>415</v>
      </c>
      <c r="G53" s="147">
        <f ca="1">IFERROR(__xludf.DUMMYFUNCTION(" VLOOKUP(A4221, IMPORTRANGE(""https://docs.google.com/spreadsheets/d/1QNLbnkR_AongFt22vMfNzfpjZ0CjpI8QI-w0wBnYA1w/"", ""Инфа!A:AA""), 6, FALSE)"),2024)</f>
        <v>2024</v>
      </c>
      <c r="H53" s="150">
        <v>12100</v>
      </c>
      <c r="I53" s="151" t="s">
        <v>1153</v>
      </c>
      <c r="J53" s="93" t="s">
        <v>11130</v>
      </c>
      <c r="K53" s="153"/>
      <c r="L53" s="153"/>
      <c r="M53" s="153"/>
      <c r="N53" s="153"/>
      <c r="O53" s="153"/>
      <c r="P53" s="153"/>
      <c r="Q53" s="153"/>
      <c r="R53" s="153"/>
      <c r="S53" s="153"/>
    </row>
    <row r="54" spans="1:19" ht="56.25">
      <c r="A54" s="277" t="s">
        <v>25424</v>
      </c>
      <c r="B54" s="253" t="s">
        <v>153</v>
      </c>
      <c r="C54" s="98" t="s">
        <v>11337</v>
      </c>
      <c r="D54" s="98" t="s">
        <v>11338</v>
      </c>
      <c r="E54" s="148">
        <f ca="1">IFERROR(__xludf.DUMMYFUNCTION(" VLOOKUP(A4304, IMPORTRANGE(""https://docs.google.com/spreadsheets/d/1fj_Bhi2XPL3siwIh4sx4VRLAe31yD50oKdj5UlRYW0c/"", ""Сводка!A:AA""), 5, FALSE)"),232)</f>
        <v>232</v>
      </c>
      <c r="F54" s="149" t="s">
        <v>50</v>
      </c>
      <c r="G54" s="147">
        <f ca="1">IFERROR(__xludf.DUMMYFUNCTION(" VLOOKUP(A4304, IMPORTRANGE(""https://docs.google.com/spreadsheets/d/1QNLbnkR_AongFt22vMfNzfpjZ0CjpI8QI-w0wBnYA1w/"", ""Инфа!A:AA""), 6, FALSE)"),2024)</f>
        <v>2024</v>
      </c>
      <c r="H54" s="150">
        <v>15500</v>
      </c>
      <c r="I54" s="151" t="s">
        <v>1021</v>
      </c>
      <c r="J54" s="93"/>
      <c r="K54" s="153"/>
      <c r="L54" s="153"/>
      <c r="M54" s="153"/>
      <c r="N54" s="153"/>
      <c r="O54" s="153"/>
      <c r="P54" s="153"/>
      <c r="Q54" s="153"/>
      <c r="R54" s="153"/>
      <c r="S54" s="153"/>
    </row>
    <row r="55" spans="1:19" ht="150">
      <c r="A55" s="277" t="s">
        <v>25424</v>
      </c>
      <c r="B55" s="253" t="s">
        <v>400</v>
      </c>
      <c r="C55" s="98" t="s">
        <v>11574</v>
      </c>
      <c r="D55" s="98" t="s">
        <v>11575</v>
      </c>
      <c r="E55" s="148">
        <f ca="1">IFERROR(__xludf.DUMMYFUNCTION(" VLOOKUP(A4399, IMPORTRANGE(""https://docs.google.com/spreadsheets/d/1fj_Bhi2XPL3siwIh4sx4VRLAe31yD50oKdj5UlRYW0c/"", ""Сводка!A:AA""), 5, FALSE)"),256)</f>
        <v>256</v>
      </c>
      <c r="F55" s="149" t="s">
        <v>599</v>
      </c>
      <c r="G55" s="147">
        <f ca="1">IFERROR(__xludf.DUMMYFUNCTION(" VLOOKUP(A4399, IMPORTRANGE(""https://docs.google.com/spreadsheets/d/1QNLbnkR_AongFt22vMfNzfpjZ0CjpI8QI-w0wBnYA1w/"", ""Инфа!A:AA""), 6, FALSE)"),2024)</f>
        <v>2024</v>
      </c>
      <c r="H55" s="150">
        <v>20400</v>
      </c>
      <c r="I55" s="151" t="s">
        <v>340</v>
      </c>
      <c r="J55" s="93" t="s">
        <v>11576</v>
      </c>
      <c r="K55" s="153"/>
      <c r="L55" s="153"/>
      <c r="M55" s="153"/>
      <c r="N55" s="153"/>
      <c r="O55" s="153"/>
      <c r="P55" s="153"/>
      <c r="Q55" s="153"/>
      <c r="R55" s="153"/>
      <c r="S55" s="153"/>
    </row>
    <row r="56" spans="1:19" ht="206.25">
      <c r="A56" s="277" t="s">
        <v>25424</v>
      </c>
      <c r="B56" s="253" t="s">
        <v>153</v>
      </c>
      <c r="C56" s="98" t="s">
        <v>11577</v>
      </c>
      <c r="D56" s="98" t="s">
        <v>11578</v>
      </c>
      <c r="E56" s="148">
        <f ca="1">IFERROR(__xludf.DUMMYFUNCTION(" VLOOKUP(A4400, IMPORTRANGE(""https://docs.google.com/spreadsheets/d/1fj_Bhi2XPL3siwIh4sx4VRLAe31yD50oKdj5UlRYW0c/"", ""Сводка!A:AA""), 5, FALSE)"),144)</f>
        <v>144</v>
      </c>
      <c r="F56" s="149" t="s">
        <v>50</v>
      </c>
      <c r="G56" s="147">
        <f ca="1">IFERROR(__xludf.DUMMYFUNCTION(" VLOOKUP(A4400, IMPORTRANGE(""https://docs.google.com/spreadsheets/d/1QNLbnkR_AongFt22vMfNzfpjZ0CjpI8QI-w0wBnYA1w/"", ""Инфа!A:AA""), 6, FALSE)"),2024)</f>
        <v>2024</v>
      </c>
      <c r="H56" s="150">
        <v>13600</v>
      </c>
      <c r="I56" s="151" t="s">
        <v>340</v>
      </c>
      <c r="J56" s="93" t="s">
        <v>11579</v>
      </c>
      <c r="K56" s="153"/>
      <c r="L56" s="153"/>
      <c r="M56" s="153"/>
      <c r="N56" s="153"/>
      <c r="O56" s="153"/>
      <c r="P56" s="153"/>
      <c r="Q56" s="153"/>
      <c r="R56" s="153"/>
      <c r="S56" s="153"/>
    </row>
    <row r="57" spans="1:19" ht="150">
      <c r="A57" s="277" t="s">
        <v>25424</v>
      </c>
      <c r="B57" s="253" t="s">
        <v>400</v>
      </c>
      <c r="C57" s="98" t="s">
        <v>11580</v>
      </c>
      <c r="D57" s="98" t="s">
        <v>11581</v>
      </c>
      <c r="E57" s="148">
        <f ca="1">IFERROR(__xludf.DUMMYFUNCTION(" VLOOKUP(A4401, IMPORTRANGE(""https://docs.google.com/spreadsheets/d/1fj_Bhi2XPL3siwIh4sx4VRLAe31yD50oKdj5UlRYW0c/"", ""Сводка!A:AA""), 5, FALSE)"),236)</f>
        <v>236</v>
      </c>
      <c r="F57" s="149" t="s">
        <v>466</v>
      </c>
      <c r="G57" s="147">
        <f ca="1">IFERROR(__xludf.DUMMYFUNCTION(" VLOOKUP(A4401, IMPORTRANGE(""https://docs.google.com/spreadsheets/d/1QNLbnkR_AongFt22vMfNzfpjZ0CjpI8QI-w0wBnYA1w/"", ""Инфа!A:AA""), 6, FALSE)"),2024)</f>
        <v>2024</v>
      </c>
      <c r="H57" s="150">
        <v>19200</v>
      </c>
      <c r="I57" s="151" t="s">
        <v>340</v>
      </c>
      <c r="J57" s="93" t="s">
        <v>11582</v>
      </c>
      <c r="K57" s="153"/>
      <c r="L57" s="153"/>
      <c r="M57" s="153"/>
      <c r="N57" s="153"/>
      <c r="O57" s="153"/>
      <c r="P57" s="153"/>
      <c r="Q57" s="153"/>
      <c r="R57" s="153"/>
      <c r="S57" s="153"/>
    </row>
    <row r="58" spans="1:19" ht="187.5">
      <c r="A58" s="277" t="s">
        <v>25424</v>
      </c>
      <c r="B58" s="253" t="s">
        <v>153</v>
      </c>
      <c r="C58" s="98" t="s">
        <v>11583</v>
      </c>
      <c r="D58" s="98" t="s">
        <v>11584</v>
      </c>
      <c r="E58" s="148">
        <f ca="1">IFERROR(__xludf.DUMMYFUNCTION(" VLOOKUP(A4402, IMPORTRANGE(""https://docs.google.com/spreadsheets/d/1fj_Bhi2XPL3siwIh4sx4VRLAe31yD50oKdj5UlRYW0c/"", ""Сводка!A:AA""), 5, FALSE)"),120)</f>
        <v>120</v>
      </c>
      <c r="F58" s="149" t="s">
        <v>50</v>
      </c>
      <c r="G58" s="147">
        <f ca="1">IFERROR(__xludf.DUMMYFUNCTION(" VLOOKUP(A4402, IMPORTRANGE(""https://docs.google.com/spreadsheets/d/1QNLbnkR_AongFt22vMfNzfpjZ0CjpI8QI-w0wBnYA1w/"", ""Инфа!A:AA""), 6, FALSE)"),2024)</f>
        <v>2024</v>
      </c>
      <c r="H58" s="150">
        <v>12200</v>
      </c>
      <c r="I58" s="151" t="s">
        <v>340</v>
      </c>
      <c r="J58" s="93" t="s">
        <v>11585</v>
      </c>
      <c r="K58" s="153"/>
      <c r="L58" s="153"/>
      <c r="M58" s="153"/>
      <c r="N58" s="153"/>
      <c r="O58" s="153"/>
      <c r="P58" s="153"/>
      <c r="Q58" s="153"/>
      <c r="R58" s="153"/>
      <c r="S58" s="153"/>
    </row>
    <row r="59" spans="1:19" ht="206.25">
      <c r="A59" s="277" t="s">
        <v>25424</v>
      </c>
      <c r="B59" s="253" t="s">
        <v>400</v>
      </c>
      <c r="C59" s="98" t="s">
        <v>11586</v>
      </c>
      <c r="D59" s="98" t="s">
        <v>11587</v>
      </c>
      <c r="E59" s="148">
        <f ca="1">IFERROR(__xludf.DUMMYFUNCTION(" VLOOKUP(A4403, IMPORTRANGE(""https://docs.google.com/spreadsheets/d/1fj_Bhi2XPL3siwIh4sx4VRLAe31yD50oKdj5UlRYW0c/"", ""Сводка!A:AA""), 5, FALSE)"),208)</f>
        <v>208</v>
      </c>
      <c r="F59" s="149" t="s">
        <v>415</v>
      </c>
      <c r="G59" s="147">
        <f ca="1">IFERROR(__xludf.DUMMYFUNCTION(" VLOOKUP(A4403, IMPORTRANGE(""https://docs.google.com/spreadsheets/d/1QNLbnkR_AongFt22vMfNzfpjZ0CjpI8QI-w0wBnYA1w/"", ""Инфа!A:AA""), 6, FALSE)"),2024)</f>
        <v>2024</v>
      </c>
      <c r="H59" s="150">
        <v>11200</v>
      </c>
      <c r="I59" s="151" t="s">
        <v>340</v>
      </c>
      <c r="J59" s="93" t="s">
        <v>11588</v>
      </c>
      <c r="K59" s="153"/>
      <c r="L59" s="153"/>
      <c r="M59" s="153"/>
      <c r="N59" s="153"/>
      <c r="O59" s="153"/>
      <c r="P59" s="153"/>
      <c r="Q59" s="153"/>
      <c r="R59" s="153"/>
      <c r="S59" s="153"/>
    </row>
    <row r="60" spans="1:19" ht="131.25">
      <c r="A60" s="277" t="s">
        <v>25424</v>
      </c>
      <c r="B60" s="253" t="s">
        <v>13</v>
      </c>
      <c r="C60" s="98" t="s">
        <v>11589</v>
      </c>
      <c r="D60" s="98" t="s">
        <v>11590</v>
      </c>
      <c r="E60" s="148">
        <f ca="1">IFERROR(__xludf.DUMMYFUNCTION(" VLOOKUP(A4404, IMPORTRANGE(""https://docs.google.com/spreadsheets/d/1fj_Bhi2XPL3siwIh4sx4VRLAe31yD50oKdj5UlRYW0c/"", ""Сводка!A:AA""), 5, FALSE)"),68)</f>
        <v>68</v>
      </c>
      <c r="F60" s="149" t="s">
        <v>304</v>
      </c>
      <c r="G60" s="147">
        <f ca="1">IFERROR(__xludf.DUMMYFUNCTION(" VLOOKUP(A4404, IMPORTRANGE(""https://docs.google.com/spreadsheets/d/1QNLbnkR_AongFt22vMfNzfpjZ0CjpI8QI-w0wBnYA1w/"", ""Инфа!A:AA""), 6, FALSE)"),2024)</f>
        <v>2024</v>
      </c>
      <c r="H60" s="150">
        <v>9100</v>
      </c>
      <c r="I60" s="151" t="s">
        <v>340</v>
      </c>
      <c r="J60" s="93" t="s">
        <v>11591</v>
      </c>
      <c r="K60" s="153"/>
      <c r="L60" s="153"/>
      <c r="M60" s="153"/>
      <c r="N60" s="153"/>
      <c r="O60" s="153"/>
      <c r="P60" s="153"/>
      <c r="Q60" s="153"/>
      <c r="R60" s="153"/>
      <c r="S60" s="153"/>
    </row>
    <row r="61" spans="1:19" ht="131.25">
      <c r="A61" s="277" t="s">
        <v>25424</v>
      </c>
      <c r="B61" s="253" t="s">
        <v>153</v>
      </c>
      <c r="C61" s="98" t="s">
        <v>11621</v>
      </c>
      <c r="D61" s="98" t="s">
        <v>11622</v>
      </c>
      <c r="E61" s="148">
        <f ca="1">IFERROR(__xludf.DUMMYFUNCTION(" VLOOKUP(A4416, IMPORTRANGE(""https://docs.google.com/spreadsheets/d/1fj_Bhi2XPL3siwIh4sx4VRLAe31yD50oKdj5UlRYW0c/"", ""Сводка!A:AA""), 5, FALSE)"),248)</f>
        <v>248</v>
      </c>
      <c r="F61" s="149" t="s">
        <v>50</v>
      </c>
      <c r="G61" s="147">
        <f ca="1">IFERROR(__xludf.DUMMYFUNCTION(" VLOOKUP(A4416, IMPORTRANGE(""https://docs.google.com/spreadsheets/d/1QNLbnkR_AongFt22vMfNzfpjZ0CjpI8QI-w0wBnYA1w/"", ""Инфа!A:AA""), 6, FALSE)"),2024)</f>
        <v>2024</v>
      </c>
      <c r="H61" s="150">
        <v>16200</v>
      </c>
      <c r="I61" s="151" t="s">
        <v>614</v>
      </c>
      <c r="J61" s="93" t="s">
        <v>11623</v>
      </c>
      <c r="K61" s="153"/>
      <c r="L61" s="153"/>
      <c r="M61" s="153"/>
      <c r="N61" s="153"/>
      <c r="O61" s="153"/>
      <c r="P61" s="153"/>
      <c r="Q61" s="153"/>
      <c r="R61" s="153"/>
      <c r="S61" s="153"/>
    </row>
    <row r="62" spans="1:19" ht="56.25">
      <c r="A62" s="277" t="s">
        <v>25424</v>
      </c>
      <c r="B62" s="253" t="s">
        <v>400</v>
      </c>
      <c r="C62" s="98" t="s">
        <v>11689</v>
      </c>
      <c r="D62" s="98" t="s">
        <v>11690</v>
      </c>
      <c r="E62" s="148">
        <f ca="1">IFERROR(__xludf.DUMMYFUNCTION(" VLOOKUP(A4444, IMPORTRANGE(""https://docs.google.com/spreadsheets/d/1fj_Bhi2XPL3siwIh4sx4VRLAe31yD50oKdj5UlRYW0c/"", ""Сводка!A:AA""), 5, FALSE)"),140)</f>
        <v>140</v>
      </c>
      <c r="F62" s="149" t="s">
        <v>415</v>
      </c>
      <c r="G62" s="147">
        <f ca="1">IFERROR(__xludf.DUMMYFUNCTION(" VLOOKUP(A4444, IMPORTRANGE(""https://docs.google.com/spreadsheets/d/1QNLbnkR_AongFt22vMfNzfpjZ0CjpI8QI-w0wBnYA1w/"", ""Инфа!A:AA""), 6, FALSE)"),2024)</f>
        <v>2024</v>
      </c>
      <c r="H62" s="150">
        <v>9200</v>
      </c>
      <c r="I62" s="151" t="s">
        <v>614</v>
      </c>
      <c r="J62" s="93"/>
      <c r="K62" s="153"/>
      <c r="L62" s="153"/>
      <c r="M62" s="153"/>
      <c r="N62" s="153"/>
      <c r="O62" s="153"/>
      <c r="P62" s="153"/>
      <c r="Q62" s="153"/>
      <c r="R62" s="153"/>
      <c r="S62" s="153"/>
    </row>
    <row r="63" spans="1:19" ht="37.5">
      <c r="A63" s="277" t="s">
        <v>25424</v>
      </c>
      <c r="B63" s="253" t="s">
        <v>153</v>
      </c>
      <c r="C63" s="98" t="s">
        <v>11996</v>
      </c>
      <c r="D63" s="93" t="s">
        <v>11997</v>
      </c>
      <c r="E63" s="148">
        <f ca="1">IFERROR(__xludf.DUMMYFUNCTION(" VLOOKUP(A4570, IMPORTRANGE(""https://docs.google.com/spreadsheets/d/1fj_Bhi2XPL3siwIh4sx4VRLAe31yD50oKdj5UlRYW0c/"", ""Сводка!A:AA""), 5, FALSE)"),352)</f>
        <v>352</v>
      </c>
      <c r="F63" s="149"/>
      <c r="G63" s="147">
        <f ca="1">IFERROR(__xludf.DUMMYFUNCTION(" VLOOKUP(A4570, IMPORTRANGE(""https://docs.google.com/spreadsheets/d/1QNLbnkR_AongFt22vMfNzfpjZ0CjpI8QI-w0wBnYA1w/"", ""Инфа!A:AA""), 6, FALSE)"),2024)</f>
        <v>2024</v>
      </c>
      <c r="H63" s="154">
        <v>26100</v>
      </c>
      <c r="I63" s="151" t="s">
        <v>3172</v>
      </c>
      <c r="J63" s="93"/>
      <c r="K63" s="153"/>
      <c r="L63" s="153"/>
      <c r="M63" s="153"/>
      <c r="N63" s="153"/>
      <c r="O63" s="153"/>
      <c r="P63" s="153"/>
      <c r="Q63" s="153"/>
      <c r="R63" s="153"/>
      <c r="S63" s="153"/>
    </row>
    <row r="64" spans="1:19" ht="37.5">
      <c r="A64" s="277" t="s">
        <v>25424</v>
      </c>
      <c r="B64" s="253" t="s">
        <v>153</v>
      </c>
      <c r="C64" s="98" t="s">
        <v>11996</v>
      </c>
      <c r="D64" s="93" t="s">
        <v>11998</v>
      </c>
      <c r="E64" s="148">
        <f ca="1">IFERROR(__xludf.DUMMYFUNCTION(" VLOOKUP(A4571, IMPORTRANGE(""https://docs.google.com/spreadsheets/d/1fj_Bhi2XPL3siwIh4sx4VRLAe31yD50oKdj5UlRYW0c/"", ""Сводка!A:AA""), 5, FALSE)"),364)</f>
        <v>364</v>
      </c>
      <c r="F64" s="149"/>
      <c r="G64" s="147">
        <f ca="1">IFERROR(__xludf.DUMMYFUNCTION(" VLOOKUP(A4571, IMPORTRANGE(""https://docs.google.com/spreadsheets/d/1QNLbnkR_AongFt22vMfNzfpjZ0CjpI8QI-w0wBnYA1w/"", ""Инфа!A:AA""), 6, FALSE)"),2024)</f>
        <v>2024</v>
      </c>
      <c r="H64" s="154">
        <v>26800</v>
      </c>
      <c r="I64" s="151" t="s">
        <v>3172</v>
      </c>
      <c r="J64" s="93"/>
      <c r="K64" s="153"/>
      <c r="L64" s="153"/>
      <c r="M64" s="153"/>
      <c r="N64" s="153"/>
      <c r="O64" s="153"/>
      <c r="P64" s="153"/>
      <c r="Q64" s="153"/>
      <c r="R64" s="153"/>
      <c r="S64" s="153"/>
    </row>
    <row r="65" spans="1:19" ht="225">
      <c r="A65" s="277" t="s">
        <v>25424</v>
      </c>
      <c r="B65" s="253" t="s">
        <v>400</v>
      </c>
      <c r="C65" s="98" t="s">
        <v>12520</v>
      </c>
      <c r="D65" s="98" t="s">
        <v>12521</v>
      </c>
      <c r="E65" s="148">
        <f ca="1">IFERROR(__xludf.DUMMYFUNCTION(" VLOOKUP(A4784, IMPORTRANGE(""https://docs.google.com/spreadsheets/d/1fj_Bhi2XPL3siwIh4sx4VRLAe31yD50oKdj5UlRYW0c/"", ""Сводка!A:AA""), 5, FALSE)"),292)</f>
        <v>292</v>
      </c>
      <c r="F65" s="149" t="s">
        <v>466</v>
      </c>
      <c r="G65" s="147">
        <f ca="1">IFERROR(__xludf.DUMMYFUNCTION(" VLOOKUP(A4784, IMPORTRANGE(""https://docs.google.com/spreadsheets/d/1QNLbnkR_AongFt22vMfNzfpjZ0CjpI8QI-w0wBnYA1w/"", ""Инфа!A:AA""), 6, FALSE)"),2024)</f>
        <v>2024</v>
      </c>
      <c r="H65" s="150">
        <v>13800</v>
      </c>
      <c r="I65" s="151" t="s">
        <v>109</v>
      </c>
      <c r="J65" s="93" t="s">
        <v>12522</v>
      </c>
      <c r="K65" s="153"/>
      <c r="L65" s="153"/>
      <c r="M65" s="153"/>
      <c r="N65" s="153"/>
      <c r="O65" s="153"/>
      <c r="P65" s="153"/>
      <c r="Q65" s="153"/>
      <c r="R65" s="153"/>
      <c r="S65" s="153"/>
    </row>
    <row r="66" spans="1:19" ht="131.25">
      <c r="A66" s="277" t="s">
        <v>25424</v>
      </c>
      <c r="B66" s="253" t="s">
        <v>400</v>
      </c>
      <c r="C66" s="98" t="s">
        <v>12612</v>
      </c>
      <c r="D66" s="98" t="s">
        <v>12613</v>
      </c>
      <c r="E66" s="148">
        <f ca="1">IFERROR(__xludf.DUMMYFUNCTION(" VLOOKUP(A4828, IMPORTRANGE(""https://docs.google.com/spreadsheets/d/1fj_Bhi2XPL3siwIh4sx4VRLAe31yD50oKdj5UlRYW0c/"", ""Сводка!A:AA""), 5, FALSE)"),128)</f>
        <v>128</v>
      </c>
      <c r="F66" s="149"/>
      <c r="G66" s="147">
        <f ca="1">IFERROR(__xludf.DUMMYFUNCTION(" VLOOKUP(A4828, IMPORTRANGE(""https://docs.google.com/spreadsheets/d/1QNLbnkR_AongFt22vMfNzfpjZ0CjpI8QI-w0wBnYA1w/"", ""Инфа!A:AA""), 6, FALSE)"),2024)</f>
        <v>2024</v>
      </c>
      <c r="H66" s="150">
        <v>8800</v>
      </c>
      <c r="I66" s="151" t="s">
        <v>146</v>
      </c>
      <c r="J66" s="93" t="s">
        <v>12614</v>
      </c>
      <c r="K66" s="153"/>
      <c r="L66" s="153"/>
      <c r="M66" s="153"/>
      <c r="N66" s="153"/>
      <c r="O66" s="153"/>
      <c r="P66" s="153"/>
      <c r="Q66" s="153"/>
      <c r="R66" s="153"/>
      <c r="S66" s="153"/>
    </row>
    <row r="67" spans="1:19" ht="168.75">
      <c r="A67" s="277" t="s">
        <v>25424</v>
      </c>
      <c r="B67" s="253" t="s">
        <v>400</v>
      </c>
      <c r="C67" s="98" t="s">
        <v>12615</v>
      </c>
      <c r="D67" s="98" t="s">
        <v>12616</v>
      </c>
      <c r="E67" s="148">
        <f ca="1">IFERROR(__xludf.DUMMYFUNCTION(" VLOOKUP(A4829, IMPORTRANGE(""https://docs.google.com/spreadsheets/d/1fj_Bhi2XPL3siwIh4sx4VRLAe31yD50oKdj5UlRYW0c/"", ""Сводка!A:AA""), 5, FALSE)"),228)</f>
        <v>228</v>
      </c>
      <c r="F67" s="149"/>
      <c r="G67" s="147">
        <f ca="1">IFERROR(__xludf.DUMMYFUNCTION(" VLOOKUP(A4829, IMPORTRANGE(""https://docs.google.com/spreadsheets/d/1QNLbnkR_AongFt22vMfNzfpjZ0CjpI8QI-w0wBnYA1w/"", ""Инфа!A:AA""), 6, FALSE)"),2024)</f>
        <v>2024</v>
      </c>
      <c r="H67" s="150">
        <v>18700</v>
      </c>
      <c r="I67" s="151" t="s">
        <v>146</v>
      </c>
      <c r="J67" s="93" t="s">
        <v>12617</v>
      </c>
      <c r="K67" s="153"/>
      <c r="L67" s="153"/>
      <c r="M67" s="153"/>
      <c r="N67" s="153"/>
      <c r="O67" s="153"/>
      <c r="P67" s="153"/>
      <c r="Q67" s="153"/>
      <c r="R67" s="153"/>
      <c r="S67" s="153"/>
    </row>
    <row r="68" spans="1:19" ht="131.25">
      <c r="A68" s="277" t="s">
        <v>25424</v>
      </c>
      <c r="B68" s="253" t="s">
        <v>400</v>
      </c>
      <c r="C68" s="98" t="s">
        <v>12618</v>
      </c>
      <c r="D68" s="98" t="s">
        <v>12619</v>
      </c>
      <c r="E68" s="148">
        <f ca="1">IFERROR(__xludf.DUMMYFUNCTION(" VLOOKUP(A4830, IMPORTRANGE(""https://docs.google.com/spreadsheets/d/1fj_Bhi2XPL3siwIh4sx4VRLAe31yD50oKdj5UlRYW0c/"", ""Сводка!A:AA""), 5, FALSE)"),244)</f>
        <v>244</v>
      </c>
      <c r="F68" s="149"/>
      <c r="G68" s="147">
        <f ca="1">IFERROR(__xludf.DUMMYFUNCTION(" VLOOKUP(A4830, IMPORTRANGE(""https://docs.google.com/spreadsheets/d/1QNLbnkR_AongFt22vMfNzfpjZ0CjpI8QI-w0wBnYA1w/"", ""Инфа!A:AA""), 6, FALSE)"),2024)</f>
        <v>2024</v>
      </c>
      <c r="H68" s="150">
        <v>12300</v>
      </c>
      <c r="I68" s="151" t="s">
        <v>146</v>
      </c>
      <c r="J68" s="93" t="s">
        <v>12620</v>
      </c>
      <c r="K68" s="153"/>
      <c r="L68" s="153"/>
      <c r="M68" s="153"/>
      <c r="N68" s="153"/>
      <c r="O68" s="153"/>
      <c r="P68" s="153"/>
      <c r="Q68" s="153"/>
      <c r="R68" s="153"/>
      <c r="S68" s="153"/>
    </row>
    <row r="69" spans="1:19" ht="206.25">
      <c r="A69" s="277" t="s">
        <v>25424</v>
      </c>
      <c r="B69" s="253" t="s">
        <v>400</v>
      </c>
      <c r="C69" s="98" t="s">
        <v>13245</v>
      </c>
      <c r="D69" s="93" t="s">
        <v>13246</v>
      </c>
      <c r="E69" s="148" t="e">
        <f>#REF!</f>
        <v>#REF!</v>
      </c>
      <c r="F69" s="149" t="s">
        <v>466</v>
      </c>
      <c r="G69" s="147">
        <f ca="1">IFERROR(__xludf.DUMMYFUNCTION(" VLOOKUP(A5083, IMPORTRANGE(""https://docs.google.com/spreadsheets/d/1QNLbnkR_AongFt22vMfNzfpjZ0CjpI8QI-w0wBnYA1w/"", ""Инфа!A:AA""), 6, FALSE)"),2024)</f>
        <v>2024</v>
      </c>
      <c r="H69" s="154">
        <v>36000</v>
      </c>
      <c r="I69" s="151" t="s">
        <v>167</v>
      </c>
      <c r="J69" s="93" t="s">
        <v>13247</v>
      </c>
      <c r="K69" s="153"/>
      <c r="L69" s="153"/>
      <c r="M69" s="153"/>
      <c r="N69" s="153"/>
      <c r="O69" s="153"/>
      <c r="P69" s="153"/>
      <c r="Q69" s="153"/>
      <c r="R69" s="153"/>
      <c r="S69" s="153"/>
    </row>
    <row r="70" spans="1:19" ht="37.5">
      <c r="A70" s="277" t="s">
        <v>25424</v>
      </c>
      <c r="B70" s="253" t="s">
        <v>400</v>
      </c>
      <c r="C70" s="98" t="s">
        <v>13690</v>
      </c>
      <c r="D70" s="98" t="s">
        <v>13691</v>
      </c>
      <c r="E70" s="148">
        <f ca="1">IFERROR(__xludf.DUMMYFUNCTION(" VLOOKUP(A5263, IMPORTRANGE(""https://docs.google.com/spreadsheets/d/1fj_Bhi2XPL3siwIh4sx4VRLAe31yD50oKdj5UlRYW0c/"", ""Сводка!A:AA""), 5, FALSE)"),154)</f>
        <v>154</v>
      </c>
      <c r="F70" s="149"/>
      <c r="G70" s="147">
        <f ca="1">IFERROR(__xludf.DUMMYFUNCTION(" VLOOKUP(A5263, IMPORTRANGE(""https://docs.google.com/spreadsheets/d/1QNLbnkR_AongFt22vMfNzfpjZ0CjpI8QI-w0wBnYA1w/"", ""Инфа!A:AA""), 6, FALSE)"),2024)</f>
        <v>2024</v>
      </c>
      <c r="H70" s="150">
        <v>9600</v>
      </c>
      <c r="I70" s="156" t="s">
        <v>1021</v>
      </c>
      <c r="J70" s="93"/>
      <c r="K70" s="153"/>
      <c r="L70" s="153"/>
      <c r="M70" s="153"/>
      <c r="N70" s="153"/>
      <c r="O70" s="153"/>
      <c r="P70" s="153"/>
      <c r="Q70" s="153"/>
      <c r="R70" s="153"/>
      <c r="S70" s="153"/>
    </row>
    <row r="71" spans="1:19" ht="37.5">
      <c r="A71" s="277" t="s">
        <v>25424</v>
      </c>
      <c r="B71" s="253" t="s">
        <v>400</v>
      </c>
      <c r="C71" s="98" t="s">
        <v>13690</v>
      </c>
      <c r="D71" s="98" t="s">
        <v>13692</v>
      </c>
      <c r="E71" s="148">
        <f ca="1">IFERROR(__xludf.DUMMYFUNCTION(" VLOOKUP(A5264, IMPORTRANGE(""https://docs.google.com/spreadsheets/d/1fj_Bhi2XPL3siwIh4sx4VRLAe31yD50oKdj5UlRYW0c/"", ""Сводка!A:AA""), 5, FALSE)"),152)</f>
        <v>152</v>
      </c>
      <c r="F71" s="149"/>
      <c r="G71" s="147">
        <f ca="1">IFERROR(__xludf.DUMMYFUNCTION(" VLOOKUP(A5264, IMPORTRANGE(""https://docs.google.com/spreadsheets/d/1QNLbnkR_AongFt22vMfNzfpjZ0CjpI8QI-w0wBnYA1w/"", ""Инфа!A:AA""), 6, FALSE)"),2024)</f>
        <v>2024</v>
      </c>
      <c r="H71" s="150">
        <v>9600</v>
      </c>
      <c r="I71" s="156" t="s">
        <v>1021</v>
      </c>
      <c r="J71" s="93"/>
      <c r="K71" s="153"/>
      <c r="L71" s="153"/>
      <c r="M71" s="153"/>
      <c r="N71" s="153"/>
      <c r="O71" s="153"/>
      <c r="P71" s="153"/>
      <c r="Q71" s="153"/>
      <c r="R71" s="153"/>
      <c r="S71" s="153"/>
    </row>
    <row r="72" spans="1:19" ht="37.5">
      <c r="A72" s="277" t="s">
        <v>25424</v>
      </c>
      <c r="B72" s="253" t="s">
        <v>400</v>
      </c>
      <c r="C72" s="98" t="s">
        <v>13690</v>
      </c>
      <c r="D72" s="98" t="s">
        <v>13693</v>
      </c>
      <c r="E72" s="148">
        <f ca="1">IFERROR(__xludf.DUMMYFUNCTION(" VLOOKUP(A5265, IMPORTRANGE(""https://docs.google.com/spreadsheets/d/1fj_Bhi2XPL3siwIh4sx4VRLAe31yD50oKdj5UlRYW0c/"", ""Сводка!A:AA""), 5, FALSE)"),156)</f>
        <v>156</v>
      </c>
      <c r="F72" s="149"/>
      <c r="G72" s="147">
        <f ca="1">IFERROR(__xludf.DUMMYFUNCTION(" VLOOKUP(A5265, IMPORTRANGE(""https://docs.google.com/spreadsheets/d/1QNLbnkR_AongFt22vMfNzfpjZ0CjpI8QI-w0wBnYA1w/"", ""Инфа!A:AA""), 6, FALSE)"),2024)</f>
        <v>2024</v>
      </c>
      <c r="H72" s="150">
        <v>9700</v>
      </c>
      <c r="I72" s="156" t="s">
        <v>1021</v>
      </c>
      <c r="J72" s="93"/>
      <c r="K72" s="153"/>
      <c r="L72" s="153"/>
      <c r="M72" s="153"/>
      <c r="N72" s="153"/>
      <c r="O72" s="153"/>
      <c r="P72" s="153"/>
      <c r="Q72" s="153"/>
      <c r="R72" s="153"/>
      <c r="S72" s="153"/>
    </row>
    <row r="73" spans="1:19" ht="112.5">
      <c r="A73" s="277" t="s">
        <v>25424</v>
      </c>
      <c r="B73" s="254" t="s">
        <v>400</v>
      </c>
      <c r="C73" s="158" t="s">
        <v>13712</v>
      </c>
      <c r="D73" s="158" t="s">
        <v>13713</v>
      </c>
      <c r="E73" s="148">
        <f ca="1">IFERROR(__xludf.DUMMYFUNCTION(" VLOOKUP(A5272, IMPORTRANGE(""https://docs.google.com/spreadsheets/d/1fj_Bhi2XPL3siwIh4sx4VRLAe31yD50oKdj5UlRYW0c/"", ""Сводка!A:AA""), 5, FALSE)"),136)</f>
        <v>136</v>
      </c>
      <c r="F73" s="159" t="s">
        <v>415</v>
      </c>
      <c r="G73" s="147">
        <f ca="1">IFERROR(__xludf.DUMMYFUNCTION(" VLOOKUP(A5272, IMPORTRANGE(""https://docs.google.com/spreadsheets/d/1QNLbnkR_AongFt22vMfNzfpjZ0CjpI8QI-w0wBnYA1w/"", ""Инфа!A:AA""), 6, FALSE)"),2024)</f>
        <v>2024</v>
      </c>
      <c r="H73" s="150">
        <v>11800</v>
      </c>
      <c r="I73" s="156" t="s">
        <v>489</v>
      </c>
      <c r="J73" s="96"/>
      <c r="K73" s="153"/>
      <c r="L73" s="153"/>
      <c r="M73" s="153"/>
      <c r="N73" s="153"/>
      <c r="O73" s="153"/>
      <c r="P73" s="153"/>
      <c r="Q73" s="153"/>
      <c r="R73" s="153"/>
      <c r="S73" s="153"/>
    </row>
    <row r="74" spans="1:19" ht="187.5">
      <c r="A74" s="277" t="s">
        <v>25424</v>
      </c>
      <c r="B74" s="253" t="s">
        <v>153</v>
      </c>
      <c r="C74" s="98" t="s">
        <v>14161</v>
      </c>
      <c r="D74" s="98" t="s">
        <v>14162</v>
      </c>
      <c r="E74" s="148">
        <f ca="1">IFERROR(__xludf.DUMMYFUNCTION(" VLOOKUP(A5457, IMPORTRANGE(""https://docs.google.com/spreadsheets/d/1fj_Bhi2XPL3siwIh4sx4VRLAe31yD50oKdj5UlRYW0c/"", ""Сводка!A:AA""), 5, FALSE)"),184)</f>
        <v>184</v>
      </c>
      <c r="F74" s="149" t="s">
        <v>266</v>
      </c>
      <c r="G74" s="147">
        <f ca="1">IFERROR(__xludf.DUMMYFUNCTION(" VLOOKUP(A5457, IMPORTRANGE(""https://docs.google.com/spreadsheets/d/1QNLbnkR_AongFt22vMfNzfpjZ0CjpI8QI-w0wBnYA1w/"", ""Инфа!A:AA""), 6, FALSE)"),2024)</f>
        <v>2024</v>
      </c>
      <c r="H74" s="150">
        <v>10500</v>
      </c>
      <c r="I74" s="151" t="s">
        <v>67</v>
      </c>
      <c r="J74" s="93" t="s">
        <v>14163</v>
      </c>
      <c r="K74" s="153"/>
      <c r="L74" s="153"/>
      <c r="M74" s="153"/>
      <c r="N74" s="153"/>
      <c r="O74" s="153"/>
      <c r="P74" s="153"/>
      <c r="Q74" s="153"/>
      <c r="R74" s="153"/>
      <c r="S74" s="153"/>
    </row>
    <row r="75" spans="1:19" ht="187.5">
      <c r="A75" s="277" t="s">
        <v>25424</v>
      </c>
      <c r="B75" s="253" t="s">
        <v>400</v>
      </c>
      <c r="C75" s="98" t="s">
        <v>14171</v>
      </c>
      <c r="D75" s="98" t="s">
        <v>14172</v>
      </c>
      <c r="E75" s="148">
        <f ca="1">IFERROR(__xludf.DUMMYFUNCTION(" VLOOKUP(A5461, IMPORTRANGE(""https://docs.google.com/spreadsheets/d/1fj_Bhi2XPL3siwIh4sx4VRLAe31yD50oKdj5UlRYW0c/"", ""Сводка!A:AA""), 5, FALSE)"),176)</f>
        <v>176</v>
      </c>
      <c r="F75" s="149"/>
      <c r="G75" s="147">
        <f ca="1">IFERROR(__xludf.DUMMYFUNCTION(" VLOOKUP(A5461, IMPORTRANGE(""https://docs.google.com/spreadsheets/d/1QNLbnkR_AongFt22vMfNzfpjZ0CjpI8QI-w0wBnYA1w/"", ""Инфа!A:AA""), 6, FALSE)"),2024)</f>
        <v>2024</v>
      </c>
      <c r="H75" s="150">
        <v>10300</v>
      </c>
      <c r="I75" s="151" t="s">
        <v>489</v>
      </c>
      <c r="J75" s="93" t="s">
        <v>14173</v>
      </c>
      <c r="K75" s="153"/>
      <c r="L75" s="153"/>
      <c r="M75" s="153"/>
      <c r="N75" s="153"/>
      <c r="O75" s="153"/>
      <c r="P75" s="153"/>
      <c r="Q75" s="153"/>
      <c r="R75" s="153"/>
      <c r="S75" s="153"/>
    </row>
    <row r="76" spans="1:19" ht="187.5">
      <c r="A76" s="277" t="s">
        <v>25424</v>
      </c>
      <c r="B76" s="253" t="s">
        <v>400</v>
      </c>
      <c r="C76" s="98" t="s">
        <v>14171</v>
      </c>
      <c r="D76" s="98" t="s">
        <v>14174</v>
      </c>
      <c r="E76" s="148">
        <f ca="1">IFERROR(__xludf.DUMMYFUNCTION(" VLOOKUP(A5462, IMPORTRANGE(""https://docs.google.com/spreadsheets/d/1fj_Bhi2XPL3siwIh4sx4VRLAe31yD50oKdj5UlRYW0c/"", ""Сводка!A:AA""), 5, FALSE)"),176)</f>
        <v>176</v>
      </c>
      <c r="F76" s="149"/>
      <c r="G76" s="147">
        <f ca="1">IFERROR(__xludf.DUMMYFUNCTION(" VLOOKUP(A5462, IMPORTRANGE(""https://docs.google.com/spreadsheets/d/1QNLbnkR_AongFt22vMfNzfpjZ0CjpI8QI-w0wBnYA1w/"", ""Инфа!A:AA""), 6, FALSE)"),2024)</f>
        <v>2024</v>
      </c>
      <c r="H76" s="150">
        <v>10300</v>
      </c>
      <c r="I76" s="151" t="s">
        <v>489</v>
      </c>
      <c r="J76" s="93" t="s">
        <v>14173</v>
      </c>
      <c r="K76" s="153"/>
      <c r="L76" s="153"/>
      <c r="M76" s="153"/>
      <c r="N76" s="153"/>
      <c r="O76" s="153"/>
      <c r="P76" s="153"/>
      <c r="Q76" s="153"/>
      <c r="R76" s="153"/>
      <c r="S76" s="153"/>
    </row>
    <row r="77" spans="1:19" ht="187.5">
      <c r="A77" s="277" t="s">
        <v>25424</v>
      </c>
      <c r="B77" s="253" t="s">
        <v>400</v>
      </c>
      <c r="C77" s="98" t="s">
        <v>14171</v>
      </c>
      <c r="D77" s="98" t="s">
        <v>14175</v>
      </c>
      <c r="E77" s="148">
        <f ca="1">IFERROR(__xludf.DUMMYFUNCTION(" VLOOKUP(A5463, IMPORTRANGE(""https://docs.google.com/spreadsheets/d/1fj_Bhi2XPL3siwIh4sx4VRLAe31yD50oKdj5UlRYW0c/"", ""Сводка!A:AA""), 5, FALSE)"),180)</f>
        <v>180</v>
      </c>
      <c r="F77" s="149"/>
      <c r="G77" s="147">
        <f ca="1">IFERROR(__xludf.DUMMYFUNCTION(" VLOOKUP(A5463, IMPORTRANGE(""https://docs.google.com/spreadsheets/d/1QNLbnkR_AongFt22vMfNzfpjZ0CjpI8QI-w0wBnYA1w/"", ""Инфа!A:AA""), 6, FALSE)"),2024)</f>
        <v>2024</v>
      </c>
      <c r="H77" s="150">
        <v>10400</v>
      </c>
      <c r="I77" s="151" t="s">
        <v>489</v>
      </c>
      <c r="J77" s="93" t="s">
        <v>14173</v>
      </c>
      <c r="K77" s="153"/>
      <c r="L77" s="153"/>
      <c r="M77" s="153"/>
      <c r="N77" s="153"/>
      <c r="O77" s="153"/>
      <c r="P77" s="153"/>
      <c r="Q77" s="153"/>
      <c r="R77" s="153"/>
      <c r="S77" s="153"/>
    </row>
    <row r="78" spans="1:19" ht="56.25">
      <c r="A78" s="277" t="s">
        <v>25424</v>
      </c>
      <c r="B78" s="253" t="s">
        <v>400</v>
      </c>
      <c r="C78" s="98" t="s">
        <v>14171</v>
      </c>
      <c r="D78" s="98" t="s">
        <v>14176</v>
      </c>
      <c r="E78" s="148">
        <f ca="1">IFERROR(__xludf.DUMMYFUNCTION(" VLOOKUP(A5464, IMPORTRANGE(""https://docs.google.com/spreadsheets/d/1fj_Bhi2XPL3siwIh4sx4VRLAe31yD50oKdj5UlRYW0c/"", ""Сводка!A:AA""), 5, FALSE)"),244)</f>
        <v>244</v>
      </c>
      <c r="F78" s="149"/>
      <c r="G78" s="147">
        <f ca="1">IFERROR(__xludf.DUMMYFUNCTION(" VLOOKUP(A5464, IMPORTRANGE(""https://docs.google.com/spreadsheets/d/1QNLbnkR_AongFt22vMfNzfpjZ0CjpI8QI-w0wBnYA1w/"", ""Инфа!A:AA""), 6, FALSE)"),2024)</f>
        <v>2024</v>
      </c>
      <c r="H78" s="150">
        <v>19600</v>
      </c>
      <c r="I78" s="151" t="s">
        <v>518</v>
      </c>
      <c r="J78" s="93" t="s">
        <v>14177</v>
      </c>
      <c r="K78" s="153"/>
      <c r="L78" s="153"/>
      <c r="M78" s="153"/>
      <c r="N78" s="153"/>
      <c r="O78" s="153"/>
      <c r="P78" s="153"/>
      <c r="Q78" s="153"/>
      <c r="R78" s="153"/>
      <c r="S78" s="153"/>
    </row>
    <row r="79" spans="1:19" ht="168.75">
      <c r="A79" s="277" t="s">
        <v>25424</v>
      </c>
      <c r="B79" s="253" t="s">
        <v>153</v>
      </c>
      <c r="C79" s="98" t="s">
        <v>17186</v>
      </c>
      <c r="D79" s="98" t="s">
        <v>17187</v>
      </c>
      <c r="E79" s="148" t="e">
        <f>#REF!</f>
        <v>#REF!</v>
      </c>
      <c r="F79" s="149" t="s">
        <v>17113</v>
      </c>
      <c r="G79" s="147">
        <f ca="1">IFERROR(__xludf.DUMMYFUNCTION(" VLOOKUP(A6680, IMPORTRANGE(""https://docs.google.com/spreadsheets/d/1QNLbnkR_AongFt22vMfNzfpjZ0CjpI8QI-w0wBnYA1w/"", ""Инфа!A:AA""), 6, FALSE)"),2024)</f>
        <v>2024</v>
      </c>
      <c r="H79" s="150">
        <v>12800</v>
      </c>
      <c r="I79" s="156" t="s">
        <v>3172</v>
      </c>
      <c r="J79" s="93"/>
      <c r="K79" s="153"/>
      <c r="L79" s="153"/>
      <c r="M79" s="153"/>
      <c r="N79" s="153"/>
      <c r="O79" s="153"/>
      <c r="P79" s="153"/>
      <c r="Q79" s="153"/>
      <c r="R79" s="153"/>
      <c r="S79" s="153"/>
    </row>
    <row r="80" spans="1:19" ht="75">
      <c r="A80" s="277" t="s">
        <v>25424</v>
      </c>
      <c r="B80" s="253" t="s">
        <v>153</v>
      </c>
      <c r="C80" s="98" t="s">
        <v>17373</v>
      </c>
      <c r="D80" s="98" t="s">
        <v>17374</v>
      </c>
      <c r="E80" s="148">
        <f ca="1">IFERROR(__xludf.DUMMYFUNCTION(" VLOOKUP(A6922, IMPORTRANGE(""https://docs.google.com/spreadsheets/d/1fj_Bhi2XPL3siwIh4sx4VRLAe31yD50oKdj5UlRYW0c/"", ""Сводка!A:AA""), 5, FALSE)"),58)</f>
        <v>58</v>
      </c>
      <c r="F80" s="149" t="s">
        <v>8303</v>
      </c>
      <c r="G80" s="147">
        <f ca="1">IFERROR(__xludf.DUMMYFUNCTION(" VLOOKUP(A6922, IMPORTRANGE(""https://docs.google.com/spreadsheets/d/1QNLbnkR_AongFt22vMfNzfpjZ0CjpI8QI-w0wBnYA1w/"", ""Инфа!A:AA""), 6, FALSE)"),2024)</f>
        <v>2024</v>
      </c>
      <c r="H80" s="150">
        <v>6700</v>
      </c>
      <c r="I80" s="160" t="s">
        <v>17130</v>
      </c>
      <c r="J80" s="97"/>
      <c r="K80" s="153"/>
      <c r="L80" s="153"/>
      <c r="M80" s="153"/>
      <c r="N80" s="153"/>
      <c r="O80" s="153"/>
      <c r="P80" s="153"/>
      <c r="Q80" s="153"/>
      <c r="R80" s="153"/>
      <c r="S80" s="153"/>
    </row>
    <row r="81" spans="1:19" ht="131.25">
      <c r="A81" s="277" t="s">
        <v>25424</v>
      </c>
      <c r="B81" s="253" t="s">
        <v>153</v>
      </c>
      <c r="C81" s="98" t="s">
        <v>17445</v>
      </c>
      <c r="D81" s="98" t="s">
        <v>17446</v>
      </c>
      <c r="E81" s="148">
        <f ca="1">IFERROR(__xludf.DUMMYFUNCTION(" VLOOKUP(A7046, IMPORTRANGE(""https://docs.google.com/spreadsheets/d/1fj_Bhi2XPL3siwIh4sx4VRLAe31yD50oKdj5UlRYW0c/"", ""Сводка!A:AA""), 5, FALSE)"),96)</f>
        <v>96</v>
      </c>
      <c r="F81" s="149" t="s">
        <v>17113</v>
      </c>
      <c r="G81" s="147">
        <f ca="1">IFERROR(__xludf.DUMMYFUNCTION(" VLOOKUP(A7046, IMPORTRANGE(""https://docs.google.com/spreadsheets/d/1QNLbnkR_AongFt22vMfNzfpjZ0CjpI8QI-w0wBnYA1w/"", ""Инфа!A:AA""), 6, FALSE)"),2024)</f>
        <v>2024</v>
      </c>
      <c r="H81" s="150">
        <v>7900</v>
      </c>
      <c r="I81" s="161" t="s">
        <v>3172</v>
      </c>
      <c r="J81" s="97" t="s">
        <v>17447</v>
      </c>
      <c r="K81" s="153"/>
      <c r="L81" s="153"/>
      <c r="M81" s="153"/>
      <c r="N81" s="153"/>
      <c r="O81" s="153"/>
      <c r="P81" s="153"/>
      <c r="Q81" s="153"/>
      <c r="R81" s="153"/>
      <c r="S81" s="153"/>
    </row>
    <row r="82" spans="1:19" ht="131.25">
      <c r="A82" s="277" t="s">
        <v>25424</v>
      </c>
      <c r="B82" s="254" t="s">
        <v>400</v>
      </c>
      <c r="C82" s="162" t="s">
        <v>17459</v>
      </c>
      <c r="D82" s="162" t="s">
        <v>17460</v>
      </c>
      <c r="E82" s="148">
        <f ca="1">IFERROR(__xludf.DUMMYFUNCTION(" VLOOKUP(A7085, IMPORTRANGE(""https://docs.google.com/spreadsheets/d/1fj_Bhi2XPL3siwIh4sx4VRLAe31yD50oKdj5UlRYW0c/"", ""Сводка!A:AA""), 5, FALSE)"),184)</f>
        <v>184</v>
      </c>
      <c r="F82" s="149" t="s">
        <v>466</v>
      </c>
      <c r="G82" s="147">
        <f ca="1">IFERROR(__xludf.DUMMYFUNCTION(" VLOOKUP(A7085, IMPORTRANGE(""https://docs.google.com/spreadsheets/d/1QNLbnkR_AongFt22vMfNzfpjZ0CjpI8QI-w0wBnYA1w/"", ""Инфа!A:AA""), 6, FALSE)"),2024)</f>
        <v>2024</v>
      </c>
      <c r="H82" s="150">
        <v>10500</v>
      </c>
      <c r="I82" s="156"/>
      <c r="J82" s="96" t="s">
        <v>17461</v>
      </c>
      <c r="K82" s="153"/>
      <c r="L82" s="153"/>
      <c r="M82" s="153"/>
      <c r="N82" s="153"/>
      <c r="O82" s="153"/>
      <c r="P82" s="153"/>
      <c r="Q82" s="153"/>
      <c r="R82" s="153"/>
      <c r="S82" s="153"/>
    </row>
    <row r="83" spans="1:19" ht="93.75">
      <c r="A83" s="277" t="s">
        <v>25424</v>
      </c>
      <c r="B83" s="253" t="s">
        <v>153</v>
      </c>
      <c r="C83" s="98" t="s">
        <v>17636</v>
      </c>
      <c r="D83" s="98" t="s">
        <v>17637</v>
      </c>
      <c r="E83" s="148">
        <f ca="1">IFERROR(__xludf.DUMMYFUNCTION(" VLOOKUP(A7325, IMPORTRANGE(""https://docs.google.com/spreadsheets/d/1fj_Bhi2XPL3siwIh4sx4VRLAe31yD50oKdj5UlRYW0c/"", ""Сводка!A:AA""), 5, FALSE)"),328)</f>
        <v>328</v>
      </c>
      <c r="F83" s="149" t="s">
        <v>17113</v>
      </c>
      <c r="G83" s="147">
        <f ca="1">IFERROR(__xludf.DUMMYFUNCTION(" VLOOKUP(A7325, IMPORTRANGE(""https://docs.google.com/spreadsheets/d/1QNLbnkR_AongFt22vMfNzfpjZ0CjpI8QI-w0wBnYA1w/"", ""Инфа!A:AA""), 6, FALSE)"),2024)</f>
        <v>2024</v>
      </c>
      <c r="H83" s="150">
        <v>14800</v>
      </c>
      <c r="I83" s="161" t="s">
        <v>3172</v>
      </c>
      <c r="J83" s="97"/>
      <c r="K83" s="153"/>
      <c r="L83" s="153"/>
      <c r="M83" s="153"/>
      <c r="N83" s="153"/>
      <c r="O83" s="153"/>
      <c r="P83" s="153"/>
      <c r="Q83" s="153"/>
      <c r="R83" s="153"/>
      <c r="S83" s="153"/>
    </row>
    <row r="84" spans="1:19" ht="225">
      <c r="A84" s="277" t="s">
        <v>25424</v>
      </c>
      <c r="B84" s="253" t="s">
        <v>400</v>
      </c>
      <c r="C84" s="98" t="s">
        <v>17699</v>
      </c>
      <c r="D84" s="93" t="s">
        <v>17700</v>
      </c>
      <c r="E84" s="148">
        <f ca="1">IFERROR(__xludf.DUMMYFUNCTION(" VLOOKUP(A7405, IMPORTRANGE(""https://docs.google.com/spreadsheets/d/1fj_Bhi2XPL3siwIh4sx4VRLAe31yD50oKdj5UlRYW0c/"", ""Сводка!A:AA""), 5, FALSE)"),580)</f>
        <v>580</v>
      </c>
      <c r="F84" s="149" t="s">
        <v>857</v>
      </c>
      <c r="G84" s="147">
        <f ca="1">IFERROR(__xludf.DUMMYFUNCTION(" VLOOKUP(A7405, IMPORTRANGE(""https://docs.google.com/spreadsheets/d/1QNLbnkR_AongFt22vMfNzfpjZ0CjpI8QI-w0wBnYA1w/"", ""Инфа!A:AA""), 6, FALSE)"),2024)</f>
        <v>2024</v>
      </c>
      <c r="H84" s="154">
        <v>22400</v>
      </c>
      <c r="I84" s="151" t="s">
        <v>210</v>
      </c>
      <c r="J84" s="93" t="s">
        <v>17701</v>
      </c>
      <c r="K84" s="153"/>
      <c r="L84" s="153"/>
      <c r="M84" s="153"/>
      <c r="N84" s="153"/>
      <c r="O84" s="153"/>
      <c r="P84" s="153"/>
      <c r="Q84" s="153"/>
      <c r="R84" s="153"/>
      <c r="S84" s="153"/>
    </row>
    <row r="85" spans="1:19" ht="131.25">
      <c r="A85" s="277" t="s">
        <v>25424</v>
      </c>
      <c r="B85" s="253" t="s">
        <v>400</v>
      </c>
      <c r="C85" s="98" t="s">
        <v>17772</v>
      </c>
      <c r="D85" s="98" t="s">
        <v>17231</v>
      </c>
      <c r="E85" s="148">
        <f ca="1">IFERROR(__xludf.DUMMYFUNCTION(" VLOOKUP(A7502, IMPORTRANGE(""https://docs.google.com/spreadsheets/d/1fj_Bhi2XPL3siwIh4sx4VRLAe31yD50oKdj5UlRYW0c/"", ""Сводка!A:AA""), 5, FALSE)"),136)</f>
        <v>136</v>
      </c>
      <c r="F85" s="149" t="s">
        <v>1411</v>
      </c>
      <c r="G85" s="147">
        <f ca="1">IFERROR(__xludf.DUMMYFUNCTION(" VLOOKUP(A7502, IMPORTRANGE(""https://docs.google.com/spreadsheets/d/1QNLbnkR_AongFt22vMfNzfpjZ0CjpI8QI-w0wBnYA1w/"", ""Инфа!A:AA""), 6, FALSE)"),2024)</f>
        <v>2024</v>
      </c>
      <c r="H85" s="150">
        <v>9100</v>
      </c>
      <c r="I85" s="163" t="s">
        <v>17130</v>
      </c>
      <c r="J85" s="98"/>
      <c r="K85" s="153"/>
      <c r="L85" s="153"/>
      <c r="M85" s="153"/>
      <c r="N85" s="153"/>
      <c r="O85" s="153"/>
      <c r="P85" s="153"/>
      <c r="Q85" s="153"/>
      <c r="R85" s="153"/>
      <c r="S85" s="153"/>
    </row>
    <row r="86" spans="1:19" ht="131.25">
      <c r="A86" s="277" t="s">
        <v>25424</v>
      </c>
      <c r="B86" s="253" t="s">
        <v>1885</v>
      </c>
      <c r="C86" s="98" t="s">
        <v>17775</v>
      </c>
      <c r="D86" s="98" t="s">
        <v>17776</v>
      </c>
      <c r="E86" s="148">
        <f ca="1">IFERROR(__xludf.DUMMYFUNCTION(" VLOOKUP(A7504, IMPORTRANGE(""https://docs.google.com/spreadsheets/d/1fj_Bhi2XPL3siwIh4sx4VRLAe31yD50oKdj5UlRYW0c/"", ""Сводка!A:AA""), 5, FALSE)"),236)</f>
        <v>236</v>
      </c>
      <c r="F86" s="149" t="s">
        <v>59</v>
      </c>
      <c r="G86" s="147">
        <f ca="1">IFERROR(__xludf.DUMMYFUNCTION(" VLOOKUP(A7504, IMPORTRANGE(""https://docs.google.com/spreadsheets/d/1QNLbnkR_AongFt22vMfNzfpjZ0CjpI8QI-w0wBnYA1w/"", ""Инфа!A:AA""), 6, FALSE)"),2024)</f>
        <v>2024</v>
      </c>
      <c r="H86" s="150">
        <v>12100</v>
      </c>
      <c r="I86" s="163"/>
      <c r="J86" s="98" t="s">
        <v>17777</v>
      </c>
      <c r="K86" s="153"/>
      <c r="L86" s="153"/>
      <c r="M86" s="153"/>
      <c r="N86" s="153"/>
      <c r="O86" s="153"/>
      <c r="P86" s="153"/>
      <c r="Q86" s="153"/>
      <c r="R86" s="153"/>
      <c r="S86" s="153"/>
    </row>
    <row r="87" spans="1:19" ht="225">
      <c r="A87" s="277" t="s">
        <v>25424</v>
      </c>
      <c r="B87" s="254" t="s">
        <v>486</v>
      </c>
      <c r="C87" s="158" t="s">
        <v>17782</v>
      </c>
      <c r="D87" s="158" t="s">
        <v>17785</v>
      </c>
      <c r="E87" s="148">
        <f ca="1">IFERROR(__xludf.DUMMYFUNCTION(" VLOOKUP(A7515, IMPORTRANGE(""https://docs.google.com/spreadsheets/d/1fj_Bhi2XPL3siwIh4sx4VRLAe31yD50oKdj5UlRYW0c/"", ""Сводка!A:AA""), 5, FALSE)"),104)</f>
        <v>104</v>
      </c>
      <c r="F87" s="159" t="s">
        <v>677</v>
      </c>
      <c r="G87" s="147">
        <f ca="1">IFERROR(__xludf.DUMMYFUNCTION(" VLOOKUP(A7515, IMPORTRANGE(""https://docs.google.com/spreadsheets/d/1QNLbnkR_AongFt22vMfNzfpjZ0CjpI8QI-w0wBnYA1w/"", ""Инфа!A:AA""), 6, FALSE)"),2024)</f>
        <v>2024</v>
      </c>
      <c r="H87" s="150">
        <v>10600</v>
      </c>
      <c r="I87" s="156"/>
      <c r="J87" s="96" t="s">
        <v>17786</v>
      </c>
      <c r="K87" s="153"/>
      <c r="L87" s="153"/>
      <c r="M87" s="153"/>
      <c r="N87" s="153"/>
      <c r="O87" s="153"/>
      <c r="P87" s="153"/>
      <c r="Q87" s="153"/>
      <c r="R87" s="153"/>
      <c r="S87" s="153"/>
    </row>
    <row r="88" spans="1:19" ht="225">
      <c r="A88" s="277" t="s">
        <v>25424</v>
      </c>
      <c r="B88" s="253" t="s">
        <v>400</v>
      </c>
      <c r="C88" s="98" t="s">
        <v>17840</v>
      </c>
      <c r="D88" s="98" t="s">
        <v>17841</v>
      </c>
      <c r="E88" s="148">
        <f ca="1">IFERROR(__xludf.DUMMYFUNCTION(" VLOOKUP(A7640, IMPORTRANGE(""https://docs.google.com/spreadsheets/d/1fj_Bhi2XPL3siwIh4sx4VRLAe31yD50oKdj5UlRYW0c/"", ""Сводка!A:AA""), 5, FALSE)"),320)</f>
        <v>320</v>
      </c>
      <c r="F88" s="149" t="s">
        <v>415</v>
      </c>
      <c r="G88" s="147">
        <f ca="1">IFERROR(__xludf.DUMMYFUNCTION(" VLOOKUP(A7640, IMPORTRANGE(""https://docs.google.com/spreadsheets/d/1QNLbnkR_AongFt22vMfNzfpjZ0CjpI8QI-w0wBnYA1w/"", ""Инфа!A:AA""), 6, FALSE)"),2024)</f>
        <v>2024</v>
      </c>
      <c r="H88" s="150">
        <v>14600</v>
      </c>
      <c r="I88" s="161" t="s">
        <v>3566</v>
      </c>
      <c r="J88" s="97" t="s">
        <v>17842</v>
      </c>
      <c r="K88" s="153"/>
      <c r="L88" s="153"/>
      <c r="M88" s="153"/>
      <c r="N88" s="153"/>
      <c r="O88" s="153"/>
      <c r="P88" s="153"/>
      <c r="Q88" s="153"/>
      <c r="R88" s="153"/>
      <c r="S88" s="153"/>
    </row>
    <row r="89" spans="1:19" ht="150">
      <c r="A89" s="277" t="s">
        <v>25424</v>
      </c>
      <c r="B89" s="253" t="s">
        <v>153</v>
      </c>
      <c r="C89" s="93" t="s">
        <v>1367</v>
      </c>
      <c r="D89" s="93" t="s">
        <v>1368</v>
      </c>
      <c r="E89" s="148">
        <f ca="1">IFERROR(__xludf.DUMMYFUNCTION(" VLOOKUP(A446, IMPORTRANGE(""https://docs.google.com/spreadsheets/d/1fj_Bhi2XPL3siwIh4sx4VRLAe31yD50oKdj5UlRYW0c/"", ""Сводка!A:AA""), 5, FALSE)"),304)</f>
        <v>304</v>
      </c>
      <c r="F89" s="148" t="s">
        <v>50</v>
      </c>
      <c r="G89" s="147">
        <f ca="1">IFERROR(__xludf.DUMMYFUNCTION(" VLOOKUP(A446, IMPORTRANGE(""https://docs.google.com/spreadsheets/d/1QNLbnkR_AongFt22vMfNzfpjZ0CjpI8QI-w0wBnYA1w/"", ""Инфа!A:AA""), 6, FALSE)"),2024)</f>
        <v>2024</v>
      </c>
      <c r="H89" s="150">
        <v>14100</v>
      </c>
      <c r="I89" s="156" t="s">
        <v>103</v>
      </c>
      <c r="J89" s="93" t="s">
        <v>1369</v>
      </c>
      <c r="K89" s="153"/>
      <c r="L89" s="153"/>
      <c r="M89" s="153"/>
      <c r="N89" s="153"/>
      <c r="O89" s="153"/>
      <c r="P89" s="153"/>
      <c r="Q89" s="153"/>
      <c r="R89" s="153"/>
      <c r="S89" s="153"/>
    </row>
    <row r="90" spans="1:19" ht="150">
      <c r="A90" s="277" t="s">
        <v>25424</v>
      </c>
      <c r="B90" s="253" t="s">
        <v>13</v>
      </c>
      <c r="C90" s="93" t="s">
        <v>14</v>
      </c>
      <c r="D90" s="93" t="s">
        <v>15</v>
      </c>
      <c r="E90" s="148">
        <f ca="1">IFERROR(__xludf.DUMMYFUNCTION(" VLOOKUP(A2, IMPORTRANGE(""https://docs.google.com/spreadsheets/d/1fj_Bhi2XPL3siwIh4sx4VRLAe31yD50oKdj5UlRYW0c/"", ""Сводка!A:AA""), 5, FALSE)"),100)</f>
        <v>100</v>
      </c>
      <c r="F90" s="148" t="s">
        <v>16</v>
      </c>
      <c r="G90" s="147">
        <f ca="1">IFERROR(__xludf.DUMMYFUNCTION(" VLOOKUP(A2, IMPORTRANGE(""https://docs.google.com/spreadsheets/d/1QNLbnkR_AongFt22vMfNzfpjZ0CjpI8QI-w0wBnYA1w/"", ""Инфа!A:AA""), 6, FALSE)"),2024)</f>
        <v>2024</v>
      </c>
      <c r="H90" s="150">
        <v>8000</v>
      </c>
      <c r="I90" s="151" t="s">
        <v>18</v>
      </c>
      <c r="J90" s="93" t="s">
        <v>22</v>
      </c>
      <c r="K90" s="153"/>
      <c r="L90" s="153"/>
      <c r="M90" s="153"/>
      <c r="N90" s="153"/>
      <c r="O90" s="153"/>
      <c r="P90" s="153"/>
      <c r="Q90" s="153"/>
      <c r="R90" s="153"/>
      <c r="S90" s="153"/>
    </row>
    <row r="91" spans="1:19" ht="131.25">
      <c r="A91" s="277" t="s">
        <v>25424</v>
      </c>
      <c r="B91" s="253" t="s">
        <v>23</v>
      </c>
      <c r="C91" s="93" t="s">
        <v>24</v>
      </c>
      <c r="D91" s="93" t="s">
        <v>25</v>
      </c>
      <c r="E91" s="148">
        <f ca="1">IFERROR(__xludf.DUMMYFUNCTION(" VLOOKUP(A3, IMPORTRANGE(""https://docs.google.com/spreadsheets/d/1fj_Bhi2XPL3siwIh4sx4VRLAe31yD50oKdj5UlRYW0c/"", ""Сводка!A:AA""), 5, FALSE)"),156)</f>
        <v>156</v>
      </c>
      <c r="F91" s="148" t="s">
        <v>26</v>
      </c>
      <c r="G91" s="147">
        <f ca="1">IFERROR(__xludf.DUMMYFUNCTION(" VLOOKUP(A3, IMPORTRANGE(""https://docs.google.com/spreadsheets/d/1QNLbnkR_AongFt22vMfNzfpjZ0CjpI8QI-w0wBnYA1w/"", ""Инфа!A:AA""), 6, FALSE)"),2024)</f>
        <v>2024</v>
      </c>
      <c r="H91" s="150">
        <v>14400</v>
      </c>
      <c r="I91" s="151" t="s">
        <v>27</v>
      </c>
      <c r="J91" s="93" t="s">
        <v>31</v>
      </c>
      <c r="K91" s="153"/>
      <c r="L91" s="153"/>
      <c r="M91" s="153"/>
      <c r="N91" s="153"/>
      <c r="O91" s="153"/>
      <c r="P91" s="153"/>
      <c r="Q91" s="153"/>
      <c r="R91" s="153"/>
      <c r="S91" s="153"/>
    </row>
    <row r="92" spans="1:19" ht="243.75">
      <c r="A92" s="277" t="s">
        <v>25424</v>
      </c>
      <c r="B92" s="253" t="s">
        <v>13</v>
      </c>
      <c r="C92" s="93" t="s">
        <v>32</v>
      </c>
      <c r="D92" s="93" t="s">
        <v>33</v>
      </c>
      <c r="E92" s="148">
        <f ca="1">IFERROR(__xludf.DUMMYFUNCTION(" VLOOKUP(A4, IMPORTRANGE(""https://docs.google.com/spreadsheets/d/1fj_Bhi2XPL3siwIh4sx4VRLAe31yD50oKdj5UlRYW0c/"", ""Сводка!A:AA""), 5, FALSE)"),192)</f>
        <v>192</v>
      </c>
      <c r="F92" s="148" t="s">
        <v>34</v>
      </c>
      <c r="G92" s="147">
        <f ca="1">IFERROR(__xludf.DUMMYFUNCTION(" VLOOKUP(A4, IMPORTRANGE(""https://docs.google.com/spreadsheets/d/1QNLbnkR_AongFt22vMfNzfpjZ0CjpI8QI-w0wBnYA1w/"", ""Инфа!A:AA""), 6, FALSE)"),2024)</f>
        <v>2024</v>
      </c>
      <c r="H92" s="150">
        <v>10800</v>
      </c>
      <c r="I92" s="151" t="s">
        <v>18</v>
      </c>
      <c r="J92" s="93" t="s">
        <v>38</v>
      </c>
      <c r="K92" s="153"/>
      <c r="L92" s="153"/>
      <c r="M92" s="153"/>
      <c r="N92" s="153"/>
      <c r="O92" s="153"/>
      <c r="P92" s="153"/>
      <c r="Q92" s="153"/>
      <c r="R92" s="153"/>
      <c r="S92" s="153"/>
    </row>
    <row r="93" spans="1:19" ht="150">
      <c r="A93" s="277" t="s">
        <v>25424</v>
      </c>
      <c r="B93" s="253" t="s">
        <v>23</v>
      </c>
      <c r="C93" s="93" t="s">
        <v>39</v>
      </c>
      <c r="D93" s="93" t="s">
        <v>40</v>
      </c>
      <c r="E93" s="148">
        <f ca="1">IFERROR(__xludf.DUMMYFUNCTION(" VLOOKUP(A5, IMPORTRANGE(""https://docs.google.com/spreadsheets/d/1fj_Bhi2XPL3siwIh4sx4VRLAe31yD50oKdj5UlRYW0c/"", ""Сводка!A:AA""), 5, FALSE)"),140)</f>
        <v>140</v>
      </c>
      <c r="F93" s="148" t="s">
        <v>41</v>
      </c>
      <c r="G93" s="147">
        <f ca="1">IFERROR(__xludf.DUMMYFUNCTION(" VLOOKUP(A5, IMPORTRANGE(""https://docs.google.com/spreadsheets/d/1QNLbnkR_AongFt22vMfNzfpjZ0CjpI8QI-w0wBnYA1w/"", ""Инфа!A:AA""), 6, FALSE)"),2024)</f>
        <v>2024</v>
      </c>
      <c r="H93" s="150">
        <v>9200</v>
      </c>
      <c r="I93" s="151" t="s">
        <v>42</v>
      </c>
      <c r="J93" s="93" t="s">
        <v>43</v>
      </c>
      <c r="K93" s="153"/>
      <c r="L93" s="153"/>
      <c r="M93" s="153"/>
      <c r="N93" s="153"/>
      <c r="O93" s="153"/>
      <c r="P93" s="153"/>
      <c r="Q93" s="153"/>
      <c r="R93" s="153"/>
      <c r="S93" s="153"/>
    </row>
    <row r="94" spans="1:19" ht="150">
      <c r="A94" s="277" t="s">
        <v>25424</v>
      </c>
      <c r="B94" s="253" t="s">
        <v>13</v>
      </c>
      <c r="C94" s="93" t="s">
        <v>44</v>
      </c>
      <c r="D94" s="93" t="s">
        <v>45</v>
      </c>
      <c r="E94" s="148">
        <f ca="1">IFERROR(__xludf.DUMMYFUNCTION(" VLOOKUP(A6, IMPORTRANGE(""https://docs.google.com/spreadsheets/d/1fj_Bhi2XPL3siwIh4sx4VRLAe31yD50oKdj5UlRYW0c/"", ""Сводка!A:AA""), 5, FALSE)"),336)</f>
        <v>336</v>
      </c>
      <c r="F94" s="148" t="s">
        <v>46</v>
      </c>
      <c r="G94" s="147">
        <f ca="1">IFERROR(__xludf.DUMMYFUNCTION(" VLOOKUP(A6, IMPORTRANGE(""https://docs.google.com/spreadsheets/d/1QNLbnkR_AongFt22vMfNzfpjZ0CjpI8QI-w0wBnYA1w/"", ""Инфа!A:AA""), 6, FALSE)"),2024)</f>
        <v>2024</v>
      </c>
      <c r="H94" s="150">
        <v>15100</v>
      </c>
      <c r="I94" s="151" t="s">
        <v>19</v>
      </c>
      <c r="J94" s="93" t="s">
        <v>47</v>
      </c>
      <c r="K94" s="153"/>
      <c r="L94" s="153"/>
      <c r="M94" s="153"/>
      <c r="N94" s="153"/>
      <c r="O94" s="153"/>
      <c r="P94" s="153"/>
      <c r="Q94" s="153"/>
      <c r="R94" s="153"/>
      <c r="S94" s="153"/>
    </row>
    <row r="95" spans="1:19" ht="93.75">
      <c r="A95" s="277" t="s">
        <v>25424</v>
      </c>
      <c r="B95" s="253" t="s">
        <v>13</v>
      </c>
      <c r="C95" s="93" t="s">
        <v>48</v>
      </c>
      <c r="D95" s="93" t="s">
        <v>49</v>
      </c>
      <c r="E95" s="148">
        <f ca="1">IFERROR(__xludf.DUMMYFUNCTION(" VLOOKUP(A7, IMPORTRANGE(""https://docs.google.com/spreadsheets/d/1fj_Bhi2XPL3siwIh4sx4VRLAe31yD50oKdj5UlRYW0c/"", ""Сводка!A:AA""), 5, FALSE)"),128)</f>
        <v>128</v>
      </c>
      <c r="F95" s="148" t="s">
        <v>50</v>
      </c>
      <c r="G95" s="147">
        <f ca="1">IFERROR(__xludf.DUMMYFUNCTION(" VLOOKUP(A7, IMPORTRANGE(""https://docs.google.com/spreadsheets/d/1QNLbnkR_AongFt22vMfNzfpjZ0CjpI8QI-w0wBnYA1w/"", ""Инфа!A:AA""), 6, FALSE)"),2024)</f>
        <v>2024</v>
      </c>
      <c r="H95" s="150">
        <v>8800</v>
      </c>
      <c r="I95" s="151" t="s">
        <v>51</v>
      </c>
      <c r="J95" s="93"/>
      <c r="K95" s="153"/>
      <c r="L95" s="153"/>
      <c r="M95" s="153"/>
      <c r="N95" s="153"/>
      <c r="O95" s="153"/>
      <c r="P95" s="153"/>
      <c r="Q95" s="153"/>
      <c r="R95" s="153"/>
      <c r="S95" s="153"/>
    </row>
    <row r="96" spans="1:19" ht="131.25">
      <c r="A96" s="277" t="s">
        <v>25424</v>
      </c>
      <c r="B96" s="253" t="s">
        <v>13</v>
      </c>
      <c r="C96" s="93" t="s">
        <v>54</v>
      </c>
      <c r="D96" s="93" t="s">
        <v>55</v>
      </c>
      <c r="E96" s="148">
        <f ca="1">IFERROR(__xludf.DUMMYFUNCTION(" VLOOKUP(A8, IMPORTRANGE(""https://docs.google.com/spreadsheets/d/1fj_Bhi2XPL3siwIh4sx4VRLAe31yD50oKdj5UlRYW0c/"", ""Сводка!A:AA""), 5, FALSE)"),152)</f>
        <v>152</v>
      </c>
      <c r="F96" s="148" t="s">
        <v>50</v>
      </c>
      <c r="G96" s="147">
        <f ca="1">IFERROR(__xludf.DUMMYFUNCTION(" VLOOKUP(A8, IMPORTRANGE(""https://docs.google.com/spreadsheets/d/1QNLbnkR_AongFt22vMfNzfpjZ0CjpI8QI-w0wBnYA1w/"", ""Инфа!A:AA""), 6, FALSE)"),2024)</f>
        <v>2024</v>
      </c>
      <c r="H96" s="150">
        <v>9600</v>
      </c>
      <c r="I96" s="151" t="s">
        <v>51</v>
      </c>
      <c r="J96" s="99" t="s">
        <v>56</v>
      </c>
      <c r="K96" s="153"/>
      <c r="L96" s="153"/>
      <c r="M96" s="153"/>
      <c r="N96" s="153"/>
      <c r="O96" s="153"/>
      <c r="P96" s="153"/>
      <c r="Q96" s="153"/>
      <c r="R96" s="153"/>
      <c r="S96" s="153"/>
    </row>
    <row r="97" spans="1:19" ht="131.25">
      <c r="A97" s="277" t="s">
        <v>25424</v>
      </c>
      <c r="B97" s="253" t="s">
        <v>23</v>
      </c>
      <c r="C97" s="93" t="s">
        <v>57</v>
      </c>
      <c r="D97" s="93" t="s">
        <v>58</v>
      </c>
      <c r="E97" s="148">
        <f ca="1">IFERROR(__xludf.DUMMYFUNCTION(" VLOOKUP(A9, IMPORTRANGE(""https://docs.google.com/spreadsheets/d/1fj_Bhi2XPL3siwIh4sx4VRLAe31yD50oKdj5UlRYW0c/"", ""Сводка!A:AA""), 5, FALSE)"),216)</f>
        <v>216</v>
      </c>
      <c r="F97" s="148" t="s">
        <v>59</v>
      </c>
      <c r="G97" s="147">
        <f ca="1">IFERROR(__xludf.DUMMYFUNCTION(" VLOOKUP(A9, IMPORTRANGE(""https://docs.google.com/spreadsheets/d/1QNLbnkR_AongFt22vMfNzfpjZ0CjpI8QI-w0wBnYA1w/"", ""Инфа!A:AA""), 6, FALSE)"),2024)</f>
        <v>2024</v>
      </c>
      <c r="H97" s="150">
        <v>18000</v>
      </c>
      <c r="I97" s="160" t="s">
        <v>62</v>
      </c>
      <c r="J97" s="93" t="s">
        <v>63</v>
      </c>
      <c r="K97" s="153"/>
      <c r="L97" s="153"/>
      <c r="M97" s="153"/>
      <c r="N97" s="153"/>
      <c r="O97" s="153"/>
      <c r="P97" s="153"/>
      <c r="Q97" s="153"/>
      <c r="R97" s="153"/>
      <c r="S97" s="153"/>
    </row>
    <row r="98" spans="1:19" ht="112.5">
      <c r="A98" s="277" t="s">
        <v>25424</v>
      </c>
      <c r="B98" s="253" t="s">
        <v>23</v>
      </c>
      <c r="C98" s="93" t="s">
        <v>64</v>
      </c>
      <c r="D98" s="93" t="s">
        <v>65</v>
      </c>
      <c r="E98" s="148">
        <f ca="1">IFERROR(__xludf.DUMMYFUNCTION(" VLOOKUP(A10, IMPORTRANGE(""https://docs.google.com/spreadsheets/d/1fj_Bhi2XPL3siwIh4sx4VRLAe31yD50oKdj5UlRYW0c/"", ""Сводка!A:AA""), 5, FALSE)"),128)</f>
        <v>128</v>
      </c>
      <c r="F98" s="148" t="s">
        <v>66</v>
      </c>
      <c r="G98" s="147">
        <f ca="1">IFERROR(__xludf.DUMMYFUNCTION(" VLOOKUP(A10, IMPORTRANGE(""https://docs.google.com/spreadsheets/d/1QNLbnkR_AongFt22vMfNzfpjZ0CjpI8QI-w0wBnYA1w/"", ""Инфа!A:AA""), 6, FALSE)"),2024)</f>
        <v>2024</v>
      </c>
      <c r="H98" s="150">
        <v>12700</v>
      </c>
      <c r="I98" s="151" t="s">
        <v>67</v>
      </c>
      <c r="J98" s="93" t="s">
        <v>68</v>
      </c>
      <c r="K98" s="153"/>
      <c r="L98" s="153"/>
      <c r="M98" s="153"/>
      <c r="N98" s="153"/>
      <c r="O98" s="153"/>
      <c r="P98" s="153"/>
      <c r="Q98" s="153"/>
      <c r="R98" s="153"/>
      <c r="S98" s="153"/>
    </row>
    <row r="99" spans="1:19" ht="225">
      <c r="A99" s="277" t="s">
        <v>25424</v>
      </c>
      <c r="B99" s="253" t="s">
        <v>69</v>
      </c>
      <c r="C99" s="93" t="s">
        <v>70</v>
      </c>
      <c r="D99" s="93" t="s">
        <v>71</v>
      </c>
      <c r="E99" s="148">
        <f ca="1">IFERROR(__xludf.DUMMYFUNCTION(" VLOOKUP(A11, IMPORTRANGE(""https://docs.google.com/spreadsheets/d/1fj_Bhi2XPL3siwIh4sx4VRLAe31yD50oKdj5UlRYW0c/"", ""Сводка!A:AA""), 5, FALSE)"),284)</f>
        <v>284</v>
      </c>
      <c r="F99" s="148" t="s">
        <v>46</v>
      </c>
      <c r="G99" s="147">
        <f ca="1">IFERROR(__xludf.DUMMYFUNCTION(" VLOOKUP(A11, IMPORTRANGE(""https://docs.google.com/spreadsheets/d/1QNLbnkR_AongFt22vMfNzfpjZ0CjpI8QI-w0wBnYA1w/"", ""Инфа!A:AA""), 6, FALSE)"),2024)</f>
        <v>2024</v>
      </c>
      <c r="H99" s="150">
        <v>22000</v>
      </c>
      <c r="I99" s="156" t="s">
        <v>72</v>
      </c>
      <c r="J99" s="93" t="s">
        <v>73</v>
      </c>
      <c r="K99" s="153"/>
      <c r="L99" s="153"/>
      <c r="M99" s="153"/>
      <c r="N99" s="153"/>
      <c r="O99" s="153"/>
      <c r="P99" s="153"/>
      <c r="Q99" s="153"/>
      <c r="R99" s="153"/>
      <c r="S99" s="153"/>
    </row>
    <row r="100" spans="1:19" ht="243.75">
      <c r="A100" s="277" t="s">
        <v>25424</v>
      </c>
      <c r="B100" s="253" t="s">
        <v>69</v>
      </c>
      <c r="C100" s="93" t="s">
        <v>70</v>
      </c>
      <c r="D100" s="93" t="s">
        <v>74</v>
      </c>
      <c r="E100" s="148">
        <f ca="1">IFERROR(__xludf.DUMMYFUNCTION(" VLOOKUP(A12, IMPORTRANGE(""https://docs.google.com/spreadsheets/d/1fj_Bhi2XPL3siwIh4sx4VRLAe31yD50oKdj5UlRYW0c/"", ""Сводка!A:AA""), 5, FALSE)"),164)</f>
        <v>164</v>
      </c>
      <c r="F100" s="148" t="s">
        <v>46</v>
      </c>
      <c r="G100" s="147">
        <f ca="1">IFERROR(__xludf.DUMMYFUNCTION(" VLOOKUP(A12, IMPORTRANGE(""https://docs.google.com/spreadsheets/d/1QNLbnkR_AongFt22vMfNzfpjZ0CjpI8QI-w0wBnYA1w/"", ""Инфа!A:AA""), 6, FALSE)"),2024)</f>
        <v>2024</v>
      </c>
      <c r="H100" s="150">
        <v>14800</v>
      </c>
      <c r="I100" s="156" t="s">
        <v>72</v>
      </c>
      <c r="J100" s="93" t="s">
        <v>75</v>
      </c>
      <c r="K100" s="153"/>
      <c r="L100" s="153"/>
      <c r="M100" s="153"/>
      <c r="N100" s="153"/>
      <c r="O100" s="153"/>
      <c r="P100" s="153"/>
      <c r="Q100" s="153"/>
      <c r="R100" s="153"/>
      <c r="S100" s="153"/>
    </row>
    <row r="101" spans="1:19" ht="131.25">
      <c r="A101" s="277" t="s">
        <v>25424</v>
      </c>
      <c r="B101" s="253" t="s">
        <v>23</v>
      </c>
      <c r="C101" s="100" t="s">
        <v>76</v>
      </c>
      <c r="D101" s="100" t="s">
        <v>77</v>
      </c>
      <c r="E101" s="148">
        <f ca="1">IFERROR(__xludf.DUMMYFUNCTION(" VLOOKUP(A13, IMPORTRANGE(""https://docs.google.com/spreadsheets/d/1fj_Bhi2XPL3siwIh4sx4VRLAe31yD50oKdj5UlRYW0c/"", ""Сводка!A:AA""), 5, FALSE)"),120)</f>
        <v>120</v>
      </c>
      <c r="F101" s="148" t="s">
        <v>78</v>
      </c>
      <c r="G101" s="147">
        <f ca="1">IFERROR(__xludf.DUMMYFUNCTION(" VLOOKUP(A13, IMPORTRANGE(""https://docs.google.com/spreadsheets/d/1QNLbnkR_AongFt22vMfNzfpjZ0CjpI8QI-w0wBnYA1w/"", ""Инфа!A:AA""), 6, FALSE)"),2024)</f>
        <v>2024</v>
      </c>
      <c r="H101" s="150">
        <v>8600</v>
      </c>
      <c r="I101" s="151" t="s">
        <v>79</v>
      </c>
      <c r="J101" s="100" t="s">
        <v>81</v>
      </c>
      <c r="K101" s="153"/>
      <c r="L101" s="153"/>
      <c r="M101" s="153"/>
      <c r="N101" s="153"/>
      <c r="O101" s="153"/>
      <c r="P101" s="153"/>
      <c r="Q101" s="153"/>
      <c r="R101" s="153"/>
      <c r="S101" s="153"/>
    </row>
    <row r="102" spans="1:19" ht="206.25">
      <c r="A102" s="277" t="s">
        <v>25424</v>
      </c>
      <c r="B102" s="253" t="s">
        <v>13</v>
      </c>
      <c r="C102" s="96" t="s">
        <v>82</v>
      </c>
      <c r="D102" s="93" t="s">
        <v>83</v>
      </c>
      <c r="E102" s="148">
        <f ca="1">IFERROR(__xludf.DUMMYFUNCTION(" VLOOKUP(A14, IMPORTRANGE(""https://docs.google.com/spreadsheets/d/1fj_Bhi2XPL3siwIh4sx4VRLAe31yD50oKdj5UlRYW0c/"", ""Сводка!A:AA""), 5, FALSE)"),256)</f>
        <v>256</v>
      </c>
      <c r="F102" s="148" t="s">
        <v>84</v>
      </c>
      <c r="G102" s="147">
        <f ca="1">IFERROR(__xludf.DUMMYFUNCTION(" VLOOKUP(A14, IMPORTRANGE(""https://docs.google.com/spreadsheets/d/1QNLbnkR_AongFt22vMfNzfpjZ0CjpI8QI-w0wBnYA1w/"", ""Инфа!A:AA""), 6, FALSE)"),2024)</f>
        <v>2024</v>
      </c>
      <c r="H102" s="150">
        <v>20400</v>
      </c>
      <c r="I102" s="151" t="s">
        <v>85</v>
      </c>
      <c r="J102" s="93" t="s">
        <v>86</v>
      </c>
      <c r="K102" s="153"/>
      <c r="L102" s="153"/>
      <c r="M102" s="153"/>
      <c r="N102" s="153"/>
      <c r="O102" s="153"/>
      <c r="P102" s="153"/>
      <c r="Q102" s="153"/>
      <c r="R102" s="153"/>
      <c r="S102" s="153"/>
    </row>
    <row r="103" spans="1:19" ht="150">
      <c r="A103" s="277" t="s">
        <v>25424</v>
      </c>
      <c r="B103" s="253" t="s">
        <v>13</v>
      </c>
      <c r="C103" s="93" t="s">
        <v>87</v>
      </c>
      <c r="D103" s="93" t="s">
        <v>88</v>
      </c>
      <c r="E103" s="148">
        <f ca="1">IFERROR(__xludf.DUMMYFUNCTION(" VLOOKUP(A15, IMPORTRANGE(""https://docs.google.com/spreadsheets/d/1fj_Bhi2XPL3siwIh4sx4VRLAe31yD50oKdj5UlRYW0c/"", ""Сводка!A:AA""), 5, FALSE)"),152)</f>
        <v>152</v>
      </c>
      <c r="F103" s="148" t="s">
        <v>89</v>
      </c>
      <c r="G103" s="147">
        <f ca="1">IFERROR(__xludf.DUMMYFUNCTION(" VLOOKUP(A15, IMPORTRANGE(""https://docs.google.com/spreadsheets/d/1QNLbnkR_AongFt22vMfNzfpjZ0CjpI8QI-w0wBnYA1w/"", ""Инфа!A:AA""), 6, FALSE)"),2024)</f>
        <v>2024</v>
      </c>
      <c r="H103" s="150">
        <v>9600</v>
      </c>
      <c r="I103" s="151" t="s">
        <v>91</v>
      </c>
      <c r="J103" s="93" t="s">
        <v>92</v>
      </c>
      <c r="K103" s="153"/>
      <c r="L103" s="153"/>
      <c r="M103" s="153"/>
      <c r="N103" s="153"/>
      <c r="O103" s="153"/>
      <c r="P103" s="153"/>
      <c r="Q103" s="153"/>
      <c r="R103" s="153"/>
      <c r="S103" s="153"/>
    </row>
    <row r="104" spans="1:19" ht="243.75">
      <c r="A104" s="277" t="s">
        <v>25424</v>
      </c>
      <c r="B104" s="253" t="s">
        <v>13</v>
      </c>
      <c r="C104" s="93" t="s">
        <v>93</v>
      </c>
      <c r="D104" s="93" t="s">
        <v>94</v>
      </c>
      <c r="E104" s="148">
        <f ca="1">IFERROR(__xludf.DUMMYFUNCTION(" VLOOKUP(A16, IMPORTRANGE(""https://docs.google.com/spreadsheets/d/1fj_Bhi2XPL3siwIh4sx4VRLAe31yD50oKdj5UlRYW0c/"", ""Сводка!A:AA""), 5, FALSE)"),146)</f>
        <v>146</v>
      </c>
      <c r="F104" s="148" t="s">
        <v>95</v>
      </c>
      <c r="G104" s="147">
        <f ca="1">IFERROR(__xludf.DUMMYFUNCTION(" VLOOKUP(A16, IMPORTRANGE(""https://docs.google.com/spreadsheets/d/1QNLbnkR_AongFt22vMfNzfpjZ0CjpI8QI-w0wBnYA1w/"", ""Инфа!A:AA""), 6, FALSE)"),2024)</f>
        <v>2024</v>
      </c>
      <c r="H104" s="150">
        <v>9400</v>
      </c>
      <c r="I104" s="151" t="s">
        <v>97</v>
      </c>
      <c r="J104" s="93" t="s">
        <v>100</v>
      </c>
      <c r="K104" s="153"/>
      <c r="L104" s="153"/>
      <c r="M104" s="153"/>
      <c r="N104" s="153"/>
      <c r="O104" s="153"/>
      <c r="P104" s="153"/>
      <c r="Q104" s="153"/>
      <c r="R104" s="153"/>
      <c r="S104" s="153"/>
    </row>
    <row r="105" spans="1:19" ht="112.5">
      <c r="A105" s="277" t="s">
        <v>25424</v>
      </c>
      <c r="B105" s="253" t="s">
        <v>23</v>
      </c>
      <c r="C105" s="93" t="s">
        <v>101</v>
      </c>
      <c r="D105" s="93" t="s">
        <v>102</v>
      </c>
      <c r="E105" s="148">
        <f ca="1">IFERROR(__xludf.DUMMYFUNCTION(" VLOOKUP(A17, IMPORTRANGE(""https://docs.google.com/spreadsheets/d/1fj_Bhi2XPL3siwIh4sx4VRLAe31yD50oKdj5UlRYW0c/"", ""Сводка!A:AA""), 5, FALSE)"),216)</f>
        <v>216</v>
      </c>
      <c r="F105" s="148" t="s">
        <v>46</v>
      </c>
      <c r="G105" s="147">
        <f ca="1">IFERROR(__xludf.DUMMYFUNCTION(" VLOOKUP(A17, IMPORTRANGE(""https://docs.google.com/spreadsheets/d/1QNLbnkR_AongFt22vMfNzfpjZ0CjpI8QI-w0wBnYA1w/"", ""Инфа!A:AA""), 6, FALSE)"),2024)</f>
        <v>2024</v>
      </c>
      <c r="H105" s="150">
        <v>11500</v>
      </c>
      <c r="I105" s="151" t="s">
        <v>103</v>
      </c>
      <c r="J105" s="93" t="s">
        <v>105</v>
      </c>
      <c r="K105" s="153"/>
      <c r="L105" s="153"/>
      <c r="M105" s="153"/>
      <c r="N105" s="153"/>
      <c r="O105" s="153"/>
      <c r="P105" s="153"/>
      <c r="Q105" s="153"/>
      <c r="R105" s="153"/>
      <c r="S105" s="153"/>
    </row>
    <row r="106" spans="1:19" ht="75">
      <c r="A106" s="277" t="s">
        <v>25424</v>
      </c>
      <c r="B106" s="253" t="s">
        <v>13</v>
      </c>
      <c r="C106" s="93" t="s">
        <v>106</v>
      </c>
      <c r="D106" s="93" t="s">
        <v>107</v>
      </c>
      <c r="E106" s="148">
        <f ca="1">IFERROR(__xludf.DUMMYFUNCTION(" VLOOKUP(A18, IMPORTRANGE(""https://docs.google.com/spreadsheets/d/1fj_Bhi2XPL3siwIh4sx4VRLAe31yD50oKdj5UlRYW0c/"", ""Сводка!A:AA""), 5, FALSE)"),120)</f>
        <v>120</v>
      </c>
      <c r="F106" s="148" t="s">
        <v>108</v>
      </c>
      <c r="G106" s="147">
        <f ca="1">IFERROR(__xludf.DUMMYFUNCTION(" VLOOKUP(A18, IMPORTRANGE(""https://docs.google.com/spreadsheets/d/1QNLbnkR_AongFt22vMfNzfpjZ0CjpI8QI-w0wBnYA1w/"", ""Инфа!A:AA""), 6, FALSE)"),2024)</f>
        <v>2024</v>
      </c>
      <c r="H106" s="150">
        <v>12200</v>
      </c>
      <c r="I106" s="151" t="s">
        <v>109</v>
      </c>
      <c r="J106" s="93" t="s">
        <v>110</v>
      </c>
      <c r="K106" s="153"/>
      <c r="L106" s="153"/>
      <c r="M106" s="153"/>
      <c r="N106" s="153"/>
      <c r="O106" s="153"/>
      <c r="P106" s="153"/>
      <c r="Q106" s="153"/>
      <c r="R106" s="153"/>
      <c r="S106" s="153"/>
    </row>
    <row r="107" spans="1:19" ht="168.75">
      <c r="A107" s="277" t="s">
        <v>25424</v>
      </c>
      <c r="B107" s="253" t="s">
        <v>13</v>
      </c>
      <c r="C107" s="93" t="s">
        <v>111</v>
      </c>
      <c r="D107" s="93" t="s">
        <v>112</v>
      </c>
      <c r="E107" s="148">
        <f ca="1">IFERROR(__xludf.DUMMYFUNCTION(" VLOOKUP(A19, IMPORTRANGE(""https://docs.google.com/spreadsheets/d/1fj_Bhi2XPL3siwIh4sx4VRLAe31yD50oKdj5UlRYW0c/"", ""Сводка!A:AA""), 5, FALSE)"),152)</f>
        <v>152</v>
      </c>
      <c r="F107" s="148" t="s">
        <v>50</v>
      </c>
      <c r="G107" s="147">
        <f ca="1">IFERROR(__xludf.DUMMYFUNCTION(" VLOOKUP(A19, IMPORTRANGE(""https://docs.google.com/spreadsheets/d/1QNLbnkR_AongFt22vMfNzfpjZ0CjpI8QI-w0wBnYA1w/"", ""Инфа!A:AA""), 6, FALSE)"),2024)</f>
        <v>2024</v>
      </c>
      <c r="H107" s="150">
        <v>9600</v>
      </c>
      <c r="I107" s="151" t="s">
        <v>27</v>
      </c>
      <c r="J107" s="93" t="s">
        <v>113</v>
      </c>
      <c r="K107" s="153"/>
      <c r="L107" s="153"/>
      <c r="M107" s="153"/>
      <c r="N107" s="153"/>
      <c r="O107" s="153"/>
      <c r="P107" s="153"/>
      <c r="Q107" s="153"/>
      <c r="R107" s="153"/>
      <c r="S107" s="153"/>
    </row>
    <row r="108" spans="1:19" ht="131.25">
      <c r="A108" s="277" t="s">
        <v>25424</v>
      </c>
      <c r="B108" s="253" t="s">
        <v>13</v>
      </c>
      <c r="C108" s="93" t="s">
        <v>114</v>
      </c>
      <c r="D108" s="93" t="s">
        <v>115</v>
      </c>
      <c r="E108" s="148">
        <f ca="1">IFERROR(__xludf.DUMMYFUNCTION(" VLOOKUP(A20, IMPORTRANGE(""https://docs.google.com/spreadsheets/d/1fj_Bhi2XPL3siwIh4sx4VRLAe31yD50oKdj5UlRYW0c/"", ""Сводка!A:AA""), 5, FALSE)"),144)</f>
        <v>144</v>
      </c>
      <c r="F108" s="148" t="s">
        <v>46</v>
      </c>
      <c r="G108" s="147">
        <f ca="1">IFERROR(__xludf.DUMMYFUNCTION(" VLOOKUP(A20, IMPORTRANGE(""https://docs.google.com/spreadsheets/d/1QNLbnkR_AongFt22vMfNzfpjZ0CjpI8QI-w0wBnYA1w/"", ""Инфа!A:AA""), 6, FALSE)"),2024)</f>
        <v>2024</v>
      </c>
      <c r="H108" s="150">
        <v>13600</v>
      </c>
      <c r="I108" s="151" t="s">
        <v>116</v>
      </c>
      <c r="J108" s="93" t="s">
        <v>117</v>
      </c>
      <c r="K108" s="153"/>
      <c r="L108" s="153"/>
      <c r="M108" s="153"/>
      <c r="N108" s="153"/>
      <c r="O108" s="153"/>
      <c r="P108" s="153"/>
      <c r="Q108" s="153"/>
      <c r="R108" s="153"/>
      <c r="S108" s="153"/>
    </row>
    <row r="109" spans="1:19" ht="187.5">
      <c r="A109" s="277" t="s">
        <v>25424</v>
      </c>
      <c r="B109" s="253" t="s">
        <v>13</v>
      </c>
      <c r="C109" s="93" t="s">
        <v>118</v>
      </c>
      <c r="D109" s="93" t="s">
        <v>119</v>
      </c>
      <c r="E109" s="148">
        <f ca="1">IFERROR(__xludf.DUMMYFUNCTION(" VLOOKUP(A21, IMPORTRANGE(""https://docs.google.com/spreadsheets/d/1fj_Bhi2XPL3siwIh4sx4VRLAe31yD50oKdj5UlRYW0c/"", ""Сводка!A:AA""), 5, FALSE)"),132)</f>
        <v>132</v>
      </c>
      <c r="F109" s="148" t="s">
        <v>120</v>
      </c>
      <c r="G109" s="147">
        <f ca="1">IFERROR(__xludf.DUMMYFUNCTION(" VLOOKUP(A21, IMPORTRANGE(""https://docs.google.com/spreadsheets/d/1QNLbnkR_AongFt22vMfNzfpjZ0CjpI8QI-w0wBnYA1w/"", ""Инфа!A:AA""), 6, FALSE)"),2024)</f>
        <v>2024</v>
      </c>
      <c r="H109" s="150">
        <v>12900</v>
      </c>
      <c r="I109" s="151" t="s">
        <v>121</v>
      </c>
      <c r="J109" s="101" t="s">
        <v>123</v>
      </c>
      <c r="K109" s="153"/>
      <c r="L109" s="153"/>
      <c r="M109" s="153"/>
      <c r="N109" s="153"/>
      <c r="O109" s="153"/>
      <c r="P109" s="153"/>
      <c r="Q109" s="153"/>
      <c r="R109" s="153"/>
      <c r="S109" s="153"/>
    </row>
    <row r="110" spans="1:19" ht="150">
      <c r="A110" s="277" t="s">
        <v>25424</v>
      </c>
      <c r="B110" s="253" t="s">
        <v>23</v>
      </c>
      <c r="C110" s="93" t="s">
        <v>124</v>
      </c>
      <c r="D110" s="93" t="s">
        <v>125</v>
      </c>
      <c r="E110" s="148">
        <f ca="1">IFERROR(__xludf.DUMMYFUNCTION(" VLOOKUP(A22, IMPORTRANGE(""https://docs.google.com/spreadsheets/d/1fj_Bhi2XPL3siwIh4sx4VRLAe31yD50oKdj5UlRYW0c/"", ""Сводка!A:AA""), 5, FALSE)"),164)</f>
        <v>164</v>
      </c>
      <c r="F110" s="148" t="s">
        <v>66</v>
      </c>
      <c r="G110" s="147">
        <f ca="1">IFERROR(__xludf.DUMMYFUNCTION(" VLOOKUP(A22, IMPORTRANGE(""https://docs.google.com/spreadsheets/d/1QNLbnkR_AongFt22vMfNzfpjZ0CjpI8QI-w0wBnYA1w/"", ""Инфа!A:AA""), 6, FALSE)"),2024)</f>
        <v>2024</v>
      </c>
      <c r="H110" s="150">
        <v>14800</v>
      </c>
      <c r="I110" s="151" t="s">
        <v>126</v>
      </c>
      <c r="J110" s="93" t="s">
        <v>128</v>
      </c>
      <c r="K110" s="153"/>
      <c r="L110" s="153"/>
      <c r="M110" s="153"/>
      <c r="N110" s="153"/>
      <c r="O110" s="153"/>
      <c r="P110" s="153"/>
      <c r="Q110" s="153"/>
      <c r="R110" s="153"/>
      <c r="S110" s="153"/>
    </row>
    <row r="111" spans="1:19" ht="131.25">
      <c r="A111" s="277" t="s">
        <v>25424</v>
      </c>
      <c r="B111" s="253" t="s">
        <v>13</v>
      </c>
      <c r="C111" s="93" t="s">
        <v>129</v>
      </c>
      <c r="D111" s="93" t="s">
        <v>130</v>
      </c>
      <c r="E111" s="148">
        <f ca="1">IFERROR(__xludf.DUMMYFUNCTION(" VLOOKUP(A23, IMPORTRANGE(""https://docs.google.com/spreadsheets/d/1fj_Bhi2XPL3siwIh4sx4VRLAe31yD50oKdj5UlRYW0c/"", ""Сводка!A:AA""), 5, FALSE)"),228)</f>
        <v>228</v>
      </c>
      <c r="F111" s="148" t="s">
        <v>131</v>
      </c>
      <c r="G111" s="147">
        <f ca="1">IFERROR(__xludf.DUMMYFUNCTION(" VLOOKUP(A23, IMPORTRANGE(""https://docs.google.com/spreadsheets/d/1QNLbnkR_AongFt22vMfNzfpjZ0CjpI8QI-w0wBnYA1w/"", ""Инфа!A:AA""), 6, FALSE)"),2024)</f>
        <v>2024</v>
      </c>
      <c r="H111" s="150">
        <v>11800</v>
      </c>
      <c r="I111" s="151" t="s">
        <v>133</v>
      </c>
      <c r="J111" s="93" t="s">
        <v>134</v>
      </c>
      <c r="K111" s="153"/>
      <c r="L111" s="153"/>
      <c r="M111" s="153"/>
      <c r="N111" s="153"/>
      <c r="O111" s="153"/>
      <c r="P111" s="153"/>
      <c r="Q111" s="153"/>
      <c r="R111" s="153"/>
      <c r="S111" s="153"/>
    </row>
    <row r="112" spans="1:19" ht="112.5">
      <c r="A112" s="277" t="s">
        <v>25424</v>
      </c>
      <c r="B112" s="253" t="s">
        <v>13</v>
      </c>
      <c r="C112" s="93" t="s">
        <v>135</v>
      </c>
      <c r="D112" s="93" t="s">
        <v>136</v>
      </c>
      <c r="E112" s="148">
        <f ca="1">IFERROR(__xludf.DUMMYFUNCTION(" VLOOKUP(A24, IMPORTRANGE(""https://docs.google.com/spreadsheets/d/1fj_Bhi2XPL3siwIh4sx4VRLAe31yD50oKdj5UlRYW0c/"", ""Сводка!A:AA""), 5, FALSE)"),168)</f>
        <v>168</v>
      </c>
      <c r="F112" s="148" t="s">
        <v>137</v>
      </c>
      <c r="G112" s="147">
        <f ca="1">IFERROR(__xludf.DUMMYFUNCTION(" VLOOKUP(A24, IMPORTRANGE(""https://docs.google.com/spreadsheets/d/1QNLbnkR_AongFt22vMfNzfpjZ0CjpI8QI-w0wBnYA1w/"", ""Инфа!A:AA""), 6, FALSE)"),2024)</f>
        <v>2024</v>
      </c>
      <c r="H112" s="150">
        <v>10000</v>
      </c>
      <c r="I112" s="151" t="s">
        <v>138</v>
      </c>
      <c r="J112" s="93" t="s">
        <v>139</v>
      </c>
      <c r="K112" s="153"/>
      <c r="L112" s="153"/>
      <c r="M112" s="153"/>
      <c r="N112" s="153"/>
      <c r="O112" s="153"/>
      <c r="P112" s="153"/>
      <c r="Q112" s="153"/>
      <c r="R112" s="153"/>
      <c r="S112" s="153"/>
    </row>
    <row r="113" spans="1:19" ht="112.5">
      <c r="A113" s="277" t="s">
        <v>25424</v>
      </c>
      <c r="B113" s="253" t="s">
        <v>13</v>
      </c>
      <c r="C113" s="93" t="s">
        <v>135</v>
      </c>
      <c r="D113" s="93" t="s">
        <v>140</v>
      </c>
      <c r="E113" s="148">
        <f ca="1">IFERROR(__xludf.DUMMYFUNCTION(" VLOOKUP(A25, IMPORTRANGE(""https://docs.google.com/spreadsheets/d/1fj_Bhi2XPL3siwIh4sx4VRLAe31yD50oKdj5UlRYW0c/"", ""Сводка!A:AA""), 5, FALSE)"),128)</f>
        <v>128</v>
      </c>
      <c r="F113" s="148" t="s">
        <v>137</v>
      </c>
      <c r="G113" s="147">
        <f ca="1">IFERROR(__xludf.DUMMYFUNCTION(" VLOOKUP(A25, IMPORTRANGE(""https://docs.google.com/spreadsheets/d/1QNLbnkR_AongFt22vMfNzfpjZ0CjpI8QI-w0wBnYA1w/"", ""Инфа!A:AA""), 6, FALSE)"),2024)</f>
        <v>2024</v>
      </c>
      <c r="H113" s="150">
        <v>8800</v>
      </c>
      <c r="I113" s="151" t="s">
        <v>138</v>
      </c>
      <c r="J113" s="93" t="s">
        <v>141</v>
      </c>
      <c r="K113" s="153"/>
      <c r="L113" s="153"/>
      <c r="M113" s="153"/>
      <c r="N113" s="153"/>
      <c r="O113" s="153"/>
      <c r="P113" s="153"/>
      <c r="Q113" s="153"/>
      <c r="R113" s="153"/>
      <c r="S113" s="153"/>
    </row>
    <row r="114" spans="1:19" ht="206.25">
      <c r="A114" s="277" t="s">
        <v>25424</v>
      </c>
      <c r="B114" s="253" t="s">
        <v>23</v>
      </c>
      <c r="C114" s="93" t="s">
        <v>142</v>
      </c>
      <c r="D114" s="93" t="s">
        <v>143</v>
      </c>
      <c r="E114" s="148">
        <f ca="1">IFERROR(__xludf.DUMMYFUNCTION(" VLOOKUP(A26, IMPORTRANGE(""https://docs.google.com/spreadsheets/d/1fj_Bhi2XPL3siwIh4sx4VRLAe31yD50oKdj5UlRYW0c/"", ""Сводка!A:AA""), 5, FALSE)"),372)</f>
        <v>372</v>
      </c>
      <c r="F114" s="148" t="s">
        <v>144</v>
      </c>
      <c r="G114" s="147">
        <f ca="1">IFERROR(__xludf.DUMMYFUNCTION(" VLOOKUP(A26, IMPORTRANGE(""https://docs.google.com/spreadsheets/d/1QNLbnkR_AongFt22vMfNzfpjZ0CjpI8QI-w0wBnYA1w/"", ""Инфа!A:AA""), 6, FALSE)"),2024)</f>
        <v>2024</v>
      </c>
      <c r="H114" s="154">
        <v>16200</v>
      </c>
      <c r="I114" s="151" t="s">
        <v>146</v>
      </c>
      <c r="J114" s="93" t="s">
        <v>147</v>
      </c>
      <c r="K114" s="153"/>
      <c r="L114" s="153"/>
      <c r="M114" s="153"/>
      <c r="N114" s="153"/>
      <c r="O114" s="153"/>
      <c r="P114" s="153"/>
      <c r="Q114" s="153"/>
      <c r="R114" s="153"/>
      <c r="S114" s="153"/>
    </row>
    <row r="115" spans="1:19" ht="150">
      <c r="A115" s="277" t="s">
        <v>25424</v>
      </c>
      <c r="B115" s="253" t="s">
        <v>13</v>
      </c>
      <c r="C115" s="93" t="s">
        <v>148</v>
      </c>
      <c r="D115" s="93" t="s">
        <v>149</v>
      </c>
      <c r="E115" s="148">
        <f ca="1">IFERROR(__xludf.DUMMYFUNCTION(" VLOOKUP(A27, IMPORTRANGE(""https://docs.google.com/spreadsheets/d/1fj_Bhi2XPL3siwIh4sx4VRLAe31yD50oKdj5UlRYW0c/"", ""Сводка!A:AA""), 5, FALSE)"),128)</f>
        <v>128</v>
      </c>
      <c r="F115" s="148" t="s">
        <v>150</v>
      </c>
      <c r="G115" s="147">
        <f ca="1">IFERROR(__xludf.DUMMYFUNCTION(" VLOOKUP(A27, IMPORTRANGE(""https://docs.google.com/spreadsheets/d/1QNLbnkR_AongFt22vMfNzfpjZ0CjpI8QI-w0wBnYA1w/"", ""Инфа!A:AA""), 6, FALSE)"),2024)</f>
        <v>2024</v>
      </c>
      <c r="H115" s="150">
        <v>8800</v>
      </c>
      <c r="I115" s="151" t="s">
        <v>151</v>
      </c>
      <c r="J115" s="96" t="s">
        <v>152</v>
      </c>
      <c r="K115" s="153"/>
      <c r="L115" s="153"/>
      <c r="M115" s="153"/>
      <c r="N115" s="153"/>
      <c r="O115" s="153"/>
      <c r="P115" s="153"/>
      <c r="Q115" s="153"/>
      <c r="R115" s="153"/>
      <c r="S115" s="153"/>
    </row>
    <row r="116" spans="1:19" ht="225">
      <c r="A116" s="277" t="s">
        <v>25424</v>
      </c>
      <c r="B116" s="253" t="s">
        <v>153</v>
      </c>
      <c r="C116" s="93" t="s">
        <v>154</v>
      </c>
      <c r="D116" s="93" t="s">
        <v>155</v>
      </c>
      <c r="E116" s="148">
        <f ca="1">IFERROR(__xludf.DUMMYFUNCTION(" VLOOKUP(A28, IMPORTRANGE(""https://docs.google.com/spreadsheets/d/1fj_Bhi2XPL3siwIh4sx4VRLAe31yD50oKdj5UlRYW0c/"", ""Сводка!A:AA""), 5, FALSE)"),96)</f>
        <v>96</v>
      </c>
      <c r="F116" s="148" t="s">
        <v>26</v>
      </c>
      <c r="G116" s="147">
        <f ca="1">IFERROR(__xludf.DUMMYFUNCTION(" VLOOKUP(A28, IMPORTRANGE(""https://docs.google.com/spreadsheets/d/1QNLbnkR_AongFt22vMfNzfpjZ0CjpI8QI-w0wBnYA1w/"", ""Инфа!A:AA""), 6, FALSE)"),2024)</f>
        <v>2024</v>
      </c>
      <c r="H116" s="150">
        <v>10800</v>
      </c>
      <c r="I116" s="151" t="s">
        <v>156</v>
      </c>
      <c r="J116" s="93" t="s">
        <v>157</v>
      </c>
      <c r="K116" s="153"/>
      <c r="L116" s="153"/>
      <c r="M116" s="153"/>
      <c r="N116" s="153"/>
      <c r="O116" s="153"/>
      <c r="P116" s="153"/>
      <c r="Q116" s="153"/>
      <c r="R116" s="153"/>
      <c r="S116" s="153"/>
    </row>
    <row r="117" spans="1:19" ht="112.5">
      <c r="A117" s="277" t="s">
        <v>25424</v>
      </c>
      <c r="B117" s="253" t="s">
        <v>13</v>
      </c>
      <c r="C117" s="97" t="s">
        <v>158</v>
      </c>
      <c r="D117" s="97" t="s">
        <v>159</v>
      </c>
      <c r="E117" s="148">
        <f ca="1">IFERROR(__xludf.DUMMYFUNCTION(" VLOOKUP(A29, IMPORTRANGE(""https://docs.google.com/spreadsheets/d/1fj_Bhi2XPL3siwIh4sx4VRLAe31yD50oKdj5UlRYW0c/"", ""Сводка!A:AA""), 5, FALSE)"),344)</f>
        <v>344</v>
      </c>
      <c r="F117" s="147" t="s">
        <v>160</v>
      </c>
      <c r="G117" s="147">
        <f ca="1">IFERROR(__xludf.DUMMYFUNCTION(" VLOOKUP(A29, IMPORTRANGE(""https://docs.google.com/spreadsheets/d/1QNLbnkR_AongFt22vMfNzfpjZ0CjpI8QI-w0wBnYA1w/"", ""Инфа!A:AA""), 6, FALSE)"),2024)</f>
        <v>2024</v>
      </c>
      <c r="H117" s="150">
        <v>15300</v>
      </c>
      <c r="I117" s="151" t="s">
        <v>161</v>
      </c>
      <c r="J117" s="97" t="s">
        <v>162</v>
      </c>
      <c r="K117" s="153"/>
      <c r="L117" s="153"/>
      <c r="M117" s="153"/>
      <c r="N117" s="153"/>
      <c r="O117" s="153"/>
      <c r="P117" s="153"/>
      <c r="Q117" s="153"/>
      <c r="R117" s="153"/>
      <c r="S117" s="153"/>
    </row>
    <row r="118" spans="1:19" ht="168.75">
      <c r="A118" s="277" t="s">
        <v>25424</v>
      </c>
      <c r="B118" s="253" t="s">
        <v>23</v>
      </c>
      <c r="C118" s="93" t="s">
        <v>163</v>
      </c>
      <c r="D118" s="93" t="s">
        <v>164</v>
      </c>
      <c r="E118" s="148">
        <f ca="1">IFERROR(__xludf.DUMMYFUNCTION(" VLOOKUP(A30, IMPORTRANGE(""https://docs.google.com/spreadsheets/d/1fj_Bhi2XPL3siwIh4sx4VRLAe31yD50oKdj5UlRYW0c/"", ""Сводка!A:AA""), 5, FALSE)"),112)</f>
        <v>112</v>
      </c>
      <c r="F118" s="148" t="s">
        <v>165</v>
      </c>
      <c r="G118" s="147">
        <f ca="1">IFERROR(__xludf.DUMMYFUNCTION(" VLOOKUP(A30, IMPORTRANGE(""https://docs.google.com/spreadsheets/d/1QNLbnkR_AongFt22vMfNzfpjZ0CjpI8QI-w0wBnYA1w/"", ""Инфа!A:AA""), 6, FALSE)"),2024)</f>
        <v>2024</v>
      </c>
      <c r="H118" s="150">
        <v>8400</v>
      </c>
      <c r="I118" s="151" t="s">
        <v>167</v>
      </c>
      <c r="J118" s="93" t="s">
        <v>168</v>
      </c>
      <c r="K118" s="153"/>
      <c r="L118" s="153"/>
      <c r="M118" s="153"/>
      <c r="N118" s="153"/>
      <c r="O118" s="153"/>
      <c r="P118" s="153"/>
      <c r="Q118" s="153"/>
      <c r="R118" s="153"/>
      <c r="S118" s="153"/>
    </row>
    <row r="119" spans="1:19" ht="168.75">
      <c r="A119" s="277" t="s">
        <v>25424</v>
      </c>
      <c r="B119" s="253" t="s">
        <v>13</v>
      </c>
      <c r="C119" s="93" t="s">
        <v>169</v>
      </c>
      <c r="D119" s="93" t="s">
        <v>170</v>
      </c>
      <c r="E119" s="148">
        <f ca="1">IFERROR(__xludf.DUMMYFUNCTION(" VLOOKUP(A31, IMPORTRANGE(""https://docs.google.com/spreadsheets/d/1fj_Bhi2XPL3siwIh4sx4VRLAe31yD50oKdj5UlRYW0c/"", ""Сводка!A:AA""), 5, FALSE)"),344)</f>
        <v>344</v>
      </c>
      <c r="F119" s="148" t="s">
        <v>165</v>
      </c>
      <c r="G119" s="147">
        <f ca="1">IFERROR(__xludf.DUMMYFUNCTION(" VLOOKUP(A31, IMPORTRANGE(""https://docs.google.com/spreadsheets/d/1QNLbnkR_AongFt22vMfNzfpjZ0CjpI8QI-w0wBnYA1w/"", ""Инфа!A:AA""), 6, FALSE)"),2023)</f>
        <v>2023</v>
      </c>
      <c r="H119" s="150">
        <v>15300</v>
      </c>
      <c r="I119" s="151" t="s">
        <v>171</v>
      </c>
      <c r="J119" s="93" t="s">
        <v>174</v>
      </c>
      <c r="K119" s="153"/>
      <c r="L119" s="153"/>
      <c r="M119" s="153"/>
      <c r="N119" s="153"/>
      <c r="O119" s="153"/>
      <c r="P119" s="153"/>
      <c r="Q119" s="153"/>
      <c r="R119" s="153"/>
      <c r="S119" s="153"/>
    </row>
    <row r="120" spans="1:19" ht="243.75">
      <c r="A120" s="277" t="s">
        <v>25424</v>
      </c>
      <c r="B120" s="253" t="s">
        <v>23</v>
      </c>
      <c r="C120" s="93" t="s">
        <v>175</v>
      </c>
      <c r="D120" s="93" t="s">
        <v>176</v>
      </c>
      <c r="E120" s="148">
        <f ca="1">IFERROR(__xludf.DUMMYFUNCTION(" VLOOKUP(A32, IMPORTRANGE(""https://docs.google.com/spreadsheets/d/1fj_Bhi2XPL3siwIh4sx4VRLAe31yD50oKdj5UlRYW0c/"", ""Сводка!A:AA""), 5, FALSE)"),112)</f>
        <v>112</v>
      </c>
      <c r="F120" s="148" t="s">
        <v>177</v>
      </c>
      <c r="G120" s="147">
        <f ca="1">IFERROR(__xludf.DUMMYFUNCTION(" VLOOKUP(A32, IMPORTRANGE(""https://docs.google.com/spreadsheets/d/1QNLbnkR_AongFt22vMfNzfpjZ0CjpI8QI-w0wBnYA1w/"", ""Инфа!A:AA""), 6, FALSE)"),2024)</f>
        <v>2024</v>
      </c>
      <c r="H120" s="150">
        <v>11700</v>
      </c>
      <c r="I120" s="151" t="s">
        <v>178</v>
      </c>
      <c r="J120" s="93" t="s">
        <v>180</v>
      </c>
      <c r="K120" s="153"/>
      <c r="L120" s="153"/>
      <c r="M120" s="153"/>
      <c r="N120" s="153"/>
      <c r="O120" s="153"/>
      <c r="P120" s="153"/>
      <c r="Q120" s="153"/>
      <c r="R120" s="153"/>
      <c r="S120" s="153"/>
    </row>
    <row r="121" spans="1:19" ht="262.5">
      <c r="A121" s="277" t="s">
        <v>25424</v>
      </c>
      <c r="B121" s="253" t="s">
        <v>13</v>
      </c>
      <c r="C121" s="93" t="s">
        <v>181</v>
      </c>
      <c r="D121" s="93" t="s">
        <v>182</v>
      </c>
      <c r="E121" s="148">
        <f ca="1">IFERROR(__xludf.DUMMYFUNCTION(" VLOOKUP(A33, IMPORTRANGE(""https://docs.google.com/spreadsheets/d/1fj_Bhi2XPL3siwIh4sx4VRLAe31yD50oKdj5UlRYW0c/"", ""Сводка!A:AA""), 5, FALSE)"),196)</f>
        <v>196</v>
      </c>
      <c r="F121" s="148" t="s">
        <v>183</v>
      </c>
      <c r="G121" s="147">
        <f ca="1">IFERROR(__xludf.DUMMYFUNCTION(" VLOOKUP(A33, IMPORTRANGE(""https://docs.google.com/spreadsheets/d/1QNLbnkR_AongFt22vMfNzfpjZ0CjpI8QI-w0wBnYA1w/"", ""Инфа!A:AA""), 6, FALSE)"),2024)</f>
        <v>2024</v>
      </c>
      <c r="H121" s="150">
        <v>16800</v>
      </c>
      <c r="I121" s="151" t="s">
        <v>184</v>
      </c>
      <c r="J121" s="93" t="s">
        <v>187</v>
      </c>
      <c r="K121" s="153"/>
      <c r="L121" s="153"/>
      <c r="M121" s="153"/>
      <c r="N121" s="153"/>
      <c r="O121" s="153"/>
      <c r="P121" s="153"/>
      <c r="Q121" s="153"/>
      <c r="R121" s="153"/>
      <c r="S121" s="153"/>
    </row>
    <row r="122" spans="1:19" ht="187.5">
      <c r="A122" s="277" t="s">
        <v>25424</v>
      </c>
      <c r="B122" s="253" t="s">
        <v>23</v>
      </c>
      <c r="C122" s="93" t="s">
        <v>188</v>
      </c>
      <c r="D122" s="93" t="s">
        <v>189</v>
      </c>
      <c r="E122" s="148">
        <f ca="1">IFERROR(__xludf.DUMMYFUNCTION(" VLOOKUP(A34, IMPORTRANGE(""https://docs.google.com/spreadsheets/d/1fj_Bhi2XPL3siwIh4sx4VRLAe31yD50oKdj5UlRYW0c/"", ""Сводка!A:AA""), 5, FALSE)"),180)</f>
        <v>180</v>
      </c>
      <c r="F122" s="148" t="s">
        <v>26</v>
      </c>
      <c r="G122" s="147">
        <f ca="1">IFERROR(__xludf.DUMMYFUNCTION(" VLOOKUP(A34, IMPORTRANGE(""https://docs.google.com/spreadsheets/d/1QNLbnkR_AongFt22vMfNzfpjZ0CjpI8QI-w0wBnYA1w/"", ""Инфа!A:AA""), 6, FALSE)"),2024)</f>
        <v>2024</v>
      </c>
      <c r="H122" s="150">
        <v>15800</v>
      </c>
      <c r="I122" s="151" t="s">
        <v>190</v>
      </c>
      <c r="J122" s="99" t="s">
        <v>191</v>
      </c>
      <c r="K122" s="153"/>
      <c r="L122" s="153"/>
      <c r="M122" s="153"/>
      <c r="N122" s="153"/>
      <c r="O122" s="153"/>
      <c r="P122" s="153"/>
      <c r="Q122" s="153"/>
      <c r="R122" s="153"/>
      <c r="S122" s="153"/>
    </row>
    <row r="123" spans="1:19" ht="206.25">
      <c r="A123" s="277" t="s">
        <v>25424</v>
      </c>
      <c r="B123" s="253" t="s">
        <v>23</v>
      </c>
      <c r="C123" s="93" t="s">
        <v>192</v>
      </c>
      <c r="D123" s="93" t="s">
        <v>193</v>
      </c>
      <c r="E123" s="148">
        <f ca="1">IFERROR(__xludf.DUMMYFUNCTION(" VLOOKUP(A35, IMPORTRANGE(""https://docs.google.com/spreadsheets/d/1fj_Bhi2XPL3siwIh4sx4VRLAe31yD50oKdj5UlRYW0c/"", ""Сводка!A:AA""), 5, FALSE)"),152)</f>
        <v>152</v>
      </c>
      <c r="F123" s="148" t="s">
        <v>26</v>
      </c>
      <c r="G123" s="147">
        <f ca="1">IFERROR(__xludf.DUMMYFUNCTION(" VLOOKUP(A35, IMPORTRANGE(""https://docs.google.com/spreadsheets/d/1QNLbnkR_AongFt22vMfNzfpjZ0CjpI8QI-w0wBnYA1w/"", ""Инфа!A:AA""), 6, FALSE)"),2024)</f>
        <v>2024</v>
      </c>
      <c r="H123" s="150">
        <v>9600</v>
      </c>
      <c r="I123" s="151" t="s">
        <v>161</v>
      </c>
      <c r="J123" s="102" t="s">
        <v>194</v>
      </c>
      <c r="K123" s="153"/>
      <c r="L123" s="153"/>
      <c r="M123" s="153"/>
      <c r="N123" s="153"/>
      <c r="O123" s="153"/>
      <c r="P123" s="153"/>
      <c r="Q123" s="153"/>
      <c r="R123" s="153"/>
      <c r="S123" s="153"/>
    </row>
    <row r="124" spans="1:19" ht="168.75">
      <c r="A124" s="277" t="s">
        <v>25424</v>
      </c>
      <c r="B124" s="253" t="s">
        <v>13</v>
      </c>
      <c r="C124" s="93" t="s">
        <v>195</v>
      </c>
      <c r="D124" s="93" t="s">
        <v>196</v>
      </c>
      <c r="E124" s="148">
        <f ca="1">IFERROR(__xludf.DUMMYFUNCTION(" VLOOKUP(A36, IMPORTRANGE(""https://docs.google.com/spreadsheets/d/1fj_Bhi2XPL3siwIh4sx4VRLAe31yD50oKdj5UlRYW0c/"", ""Сводка!A:AA""), 5, FALSE)"),160)</f>
        <v>160</v>
      </c>
      <c r="F124" s="148"/>
      <c r="G124" s="147">
        <f ca="1">IFERROR(__xludf.DUMMYFUNCTION(" VLOOKUP(A36, IMPORTRANGE(""https://docs.google.com/spreadsheets/d/1QNLbnkR_AongFt22vMfNzfpjZ0CjpI8QI-w0wBnYA1w/"", ""Инфа!A:AA""), 6, FALSE)"),2024)</f>
        <v>2024</v>
      </c>
      <c r="H124" s="150">
        <v>9800</v>
      </c>
      <c r="I124" s="151" t="s">
        <v>197</v>
      </c>
      <c r="J124" s="93" t="s">
        <v>198</v>
      </c>
      <c r="K124" s="153"/>
      <c r="L124" s="153"/>
      <c r="M124" s="153"/>
      <c r="N124" s="153"/>
      <c r="O124" s="153"/>
      <c r="P124" s="153"/>
      <c r="Q124" s="153"/>
      <c r="R124" s="153"/>
      <c r="S124" s="153"/>
    </row>
    <row r="125" spans="1:19" ht="131.25">
      <c r="A125" s="277" t="s">
        <v>25424</v>
      </c>
      <c r="B125" s="253" t="s">
        <v>199</v>
      </c>
      <c r="C125" s="93" t="s">
        <v>200</v>
      </c>
      <c r="D125" s="93" t="s">
        <v>201</v>
      </c>
      <c r="E125" s="148">
        <f ca="1">IFERROR(__xludf.DUMMYFUNCTION(" VLOOKUP(A37, IMPORTRANGE(""https://docs.google.com/spreadsheets/d/1fj_Bhi2XPL3siwIh4sx4VRLAe31yD50oKdj5UlRYW0c/"", ""Сводка!A:AA""), 5, FALSE)"),84)</f>
        <v>84</v>
      </c>
      <c r="F125" s="148" t="s">
        <v>202</v>
      </c>
      <c r="G125" s="147">
        <f ca="1">IFERROR(__xludf.DUMMYFUNCTION(" VLOOKUP(A37, IMPORTRANGE(""https://docs.google.com/spreadsheets/d/1QNLbnkR_AongFt22vMfNzfpjZ0CjpI8QI-w0wBnYA1w/"", ""Инфа!A:AA""), 6, FALSE)"),2024)</f>
        <v>2024</v>
      </c>
      <c r="H125" s="150">
        <v>7500</v>
      </c>
      <c r="I125" s="151" t="s">
        <v>203</v>
      </c>
      <c r="J125" s="93" t="s">
        <v>204</v>
      </c>
      <c r="K125" s="153"/>
      <c r="L125" s="153"/>
      <c r="M125" s="153"/>
      <c r="N125" s="153"/>
      <c r="O125" s="153"/>
      <c r="P125" s="153"/>
      <c r="Q125" s="153"/>
      <c r="R125" s="153"/>
      <c r="S125" s="153"/>
    </row>
    <row r="126" spans="1:19" ht="93.75">
      <c r="A126" s="277" t="s">
        <v>25424</v>
      </c>
      <c r="B126" s="253" t="s">
        <v>13</v>
      </c>
      <c r="C126" s="93" t="s">
        <v>205</v>
      </c>
      <c r="D126" s="93" t="s">
        <v>206</v>
      </c>
      <c r="E126" s="148">
        <f ca="1">IFERROR(__xludf.DUMMYFUNCTION(" VLOOKUP(A38, IMPORTRANGE(""https://docs.google.com/spreadsheets/d/1fj_Bhi2XPL3siwIh4sx4VRLAe31yD50oKdj5UlRYW0c/"", ""Сводка!A:AA""), 5, FALSE)"),208)</f>
        <v>208</v>
      </c>
      <c r="F126" s="148" t="s">
        <v>41</v>
      </c>
      <c r="G126" s="147">
        <f ca="1">IFERROR(__xludf.DUMMYFUNCTION(" VLOOKUP(A38, IMPORTRANGE(""https://docs.google.com/spreadsheets/d/1QNLbnkR_AongFt22vMfNzfpjZ0CjpI8QI-w0wBnYA1w/"", ""Инфа!A:AA""), 6, FALSE)"),2024)</f>
        <v>2024</v>
      </c>
      <c r="H126" s="150">
        <v>17500</v>
      </c>
      <c r="I126" s="151" t="s">
        <v>42</v>
      </c>
      <c r="J126" s="93" t="s">
        <v>207</v>
      </c>
      <c r="K126" s="153"/>
      <c r="L126" s="153"/>
      <c r="M126" s="153"/>
      <c r="N126" s="153"/>
      <c r="O126" s="153"/>
      <c r="P126" s="153"/>
      <c r="Q126" s="153"/>
      <c r="R126" s="153"/>
      <c r="S126" s="153"/>
    </row>
    <row r="127" spans="1:19" ht="93.75">
      <c r="A127" s="277" t="s">
        <v>25424</v>
      </c>
      <c r="B127" s="253" t="s">
        <v>13</v>
      </c>
      <c r="C127" s="93" t="s">
        <v>208</v>
      </c>
      <c r="D127" s="93" t="s">
        <v>209</v>
      </c>
      <c r="E127" s="148">
        <f ca="1">IFERROR(__xludf.DUMMYFUNCTION(" VLOOKUP(A39, IMPORTRANGE(""https://docs.google.com/spreadsheets/d/1fj_Bhi2XPL3siwIh4sx4VRLAe31yD50oKdj5UlRYW0c/"", ""Сводка!A:AA""), 5, FALSE)"),176)</f>
        <v>176</v>
      </c>
      <c r="F127" s="148" t="s">
        <v>46</v>
      </c>
      <c r="G127" s="147">
        <f ca="1">IFERROR(__xludf.DUMMYFUNCTION(" VLOOKUP(A39, IMPORTRANGE(""https://docs.google.com/spreadsheets/d/1QNLbnkR_AongFt22vMfNzfpjZ0CjpI8QI-w0wBnYA1w/"", ""Инфа!A:AA""), 6, FALSE)"),2024)</f>
        <v>2024</v>
      </c>
      <c r="H127" s="150">
        <v>15600</v>
      </c>
      <c r="I127" s="151" t="s">
        <v>210</v>
      </c>
      <c r="J127" s="99" t="s">
        <v>211</v>
      </c>
      <c r="K127" s="153"/>
      <c r="L127" s="153"/>
      <c r="M127" s="153"/>
      <c r="N127" s="153"/>
      <c r="O127" s="153"/>
      <c r="P127" s="153"/>
      <c r="Q127" s="153"/>
      <c r="R127" s="153"/>
      <c r="S127" s="153"/>
    </row>
    <row r="128" spans="1:19" ht="281.25">
      <c r="A128" s="277" t="s">
        <v>25424</v>
      </c>
      <c r="B128" s="253" t="s">
        <v>13</v>
      </c>
      <c r="C128" s="93" t="s">
        <v>212</v>
      </c>
      <c r="D128" s="93" t="s">
        <v>213</v>
      </c>
      <c r="E128" s="148">
        <f ca="1">IFERROR(__xludf.DUMMYFUNCTION(" VLOOKUP(A40, IMPORTRANGE(""https://docs.google.com/spreadsheets/d/1fj_Bhi2XPL3siwIh4sx4VRLAe31yD50oKdj5UlRYW0c/"", ""Сводка!A:AA""), 5, FALSE)"),96)</f>
        <v>96</v>
      </c>
      <c r="F128" s="148" t="s">
        <v>214</v>
      </c>
      <c r="G128" s="147">
        <f ca="1">IFERROR(__xludf.DUMMYFUNCTION(" VLOOKUP(A40, IMPORTRANGE(""https://docs.google.com/spreadsheets/d/1QNLbnkR_AongFt22vMfNzfpjZ0CjpI8QI-w0wBnYA1w/"", ""Инфа!A:AA""), 6, FALSE)"),2024)</f>
        <v>2024</v>
      </c>
      <c r="H128" s="150">
        <v>7900</v>
      </c>
      <c r="I128" s="151" t="s">
        <v>167</v>
      </c>
      <c r="J128" s="101" t="s">
        <v>215</v>
      </c>
      <c r="K128" s="153"/>
      <c r="L128" s="153"/>
      <c r="M128" s="153"/>
      <c r="N128" s="153"/>
      <c r="O128" s="153"/>
      <c r="P128" s="153"/>
      <c r="Q128" s="153"/>
      <c r="R128" s="153"/>
      <c r="S128" s="153"/>
    </row>
    <row r="129" spans="1:19" ht="112.5">
      <c r="A129" s="277" t="s">
        <v>25424</v>
      </c>
      <c r="B129" s="253" t="s">
        <v>13</v>
      </c>
      <c r="C129" s="93" t="s">
        <v>216</v>
      </c>
      <c r="D129" s="93" t="s">
        <v>217</v>
      </c>
      <c r="E129" s="148">
        <f ca="1">IFERROR(__xludf.DUMMYFUNCTION(" VLOOKUP(A41, IMPORTRANGE(""https://docs.google.com/spreadsheets/d/1fj_Bhi2XPL3siwIh4sx4VRLAe31yD50oKdj5UlRYW0c/"", ""Сводка!A:AA""), 5, FALSE)"),324)</f>
        <v>324</v>
      </c>
      <c r="F129" s="148" t="s">
        <v>218</v>
      </c>
      <c r="G129" s="147">
        <f ca="1">IFERROR(__xludf.DUMMYFUNCTION(" VLOOKUP(A41, IMPORTRANGE(""https://docs.google.com/spreadsheets/d/1QNLbnkR_AongFt22vMfNzfpjZ0CjpI8QI-w0wBnYA1w/"", ""Инфа!A:AA""), 6, FALSE)"),2024)</f>
        <v>2024</v>
      </c>
      <c r="H129" s="150">
        <v>14700</v>
      </c>
      <c r="I129" s="151" t="s">
        <v>161</v>
      </c>
      <c r="J129" s="93" t="s">
        <v>220</v>
      </c>
      <c r="K129" s="153"/>
      <c r="L129" s="153"/>
      <c r="M129" s="153"/>
      <c r="N129" s="153"/>
      <c r="O129" s="153"/>
      <c r="P129" s="153"/>
      <c r="Q129" s="153"/>
      <c r="R129" s="153"/>
      <c r="S129" s="153"/>
    </row>
    <row r="130" spans="1:19" ht="243.75">
      <c r="A130" s="277" t="s">
        <v>25424</v>
      </c>
      <c r="B130" s="254" t="s">
        <v>221</v>
      </c>
      <c r="C130" s="93" t="s">
        <v>222</v>
      </c>
      <c r="D130" s="93" t="s">
        <v>223</v>
      </c>
      <c r="E130" s="148">
        <f ca="1">IFERROR(__xludf.DUMMYFUNCTION(" VLOOKUP(A42, IMPORTRANGE(""https://docs.google.com/spreadsheets/d/1fj_Bhi2XPL3siwIh4sx4VRLAe31yD50oKdj5UlRYW0c/"", ""Сводка!A:AA""), 5, FALSE)"),156)</f>
        <v>156</v>
      </c>
      <c r="F130" s="148" t="s">
        <v>202</v>
      </c>
      <c r="G130" s="147">
        <f ca="1">IFERROR(__xludf.DUMMYFUNCTION(" VLOOKUP(A42, IMPORTRANGE(""https://docs.google.com/spreadsheets/d/1QNLbnkR_AongFt22vMfNzfpjZ0CjpI8QI-w0wBnYA1w/"", ""Инфа!A:AA""), 6, FALSE)"),2024)</f>
        <v>2024</v>
      </c>
      <c r="H130" s="150">
        <v>12600</v>
      </c>
      <c r="I130" s="160" t="s">
        <v>224</v>
      </c>
      <c r="J130" s="93" t="s">
        <v>225</v>
      </c>
      <c r="K130" s="153"/>
      <c r="L130" s="153"/>
      <c r="M130" s="153"/>
      <c r="N130" s="153"/>
      <c r="O130" s="153"/>
      <c r="P130" s="153"/>
      <c r="Q130" s="153"/>
      <c r="R130" s="153"/>
      <c r="S130" s="153"/>
    </row>
    <row r="131" spans="1:19" ht="243.75">
      <c r="A131" s="277" t="s">
        <v>25424</v>
      </c>
      <c r="B131" s="254" t="s">
        <v>221</v>
      </c>
      <c r="C131" s="93" t="s">
        <v>222</v>
      </c>
      <c r="D131" s="93" t="s">
        <v>226</v>
      </c>
      <c r="E131" s="148">
        <f ca="1">IFERROR(__xludf.DUMMYFUNCTION(" VLOOKUP(A43, IMPORTRANGE(""https://docs.google.com/spreadsheets/d/1fj_Bhi2XPL3siwIh4sx4VRLAe31yD50oKdj5UlRYW0c/"", ""Сводка!A:AA""), 5, FALSE)"),156)</f>
        <v>156</v>
      </c>
      <c r="F131" s="148" t="s">
        <v>202</v>
      </c>
      <c r="G131" s="147">
        <f ca="1">IFERROR(__xludf.DUMMYFUNCTION(" VLOOKUP(A43, IMPORTRANGE(""https://docs.google.com/spreadsheets/d/1QNLbnkR_AongFt22vMfNzfpjZ0CjpI8QI-w0wBnYA1w/"", ""Инфа!A:AA""), 6, FALSE)"),2024)</f>
        <v>2024</v>
      </c>
      <c r="H131" s="150">
        <v>12600</v>
      </c>
      <c r="I131" s="160" t="s">
        <v>224</v>
      </c>
      <c r="J131" s="93" t="s">
        <v>225</v>
      </c>
      <c r="K131" s="153"/>
      <c r="L131" s="153"/>
      <c r="M131" s="153"/>
      <c r="N131" s="153"/>
      <c r="O131" s="153"/>
      <c r="P131" s="153"/>
      <c r="Q131" s="153"/>
      <c r="R131" s="153"/>
      <c r="S131" s="153"/>
    </row>
    <row r="132" spans="1:19" ht="243.75">
      <c r="A132" s="277" t="s">
        <v>25424</v>
      </c>
      <c r="B132" s="254" t="s">
        <v>221</v>
      </c>
      <c r="C132" s="93" t="s">
        <v>222</v>
      </c>
      <c r="D132" s="93" t="s">
        <v>227</v>
      </c>
      <c r="E132" s="148">
        <f ca="1">IFERROR(__xludf.DUMMYFUNCTION(" VLOOKUP(A44, IMPORTRANGE(""https://docs.google.com/spreadsheets/d/1fj_Bhi2XPL3siwIh4sx4VRLAe31yD50oKdj5UlRYW0c/"", ""Сводка!A:AA""), 5, FALSE)"),156)</f>
        <v>156</v>
      </c>
      <c r="F132" s="148" t="s">
        <v>202</v>
      </c>
      <c r="G132" s="147">
        <f ca="1">IFERROR(__xludf.DUMMYFUNCTION(" VLOOKUP(A44, IMPORTRANGE(""https://docs.google.com/spreadsheets/d/1QNLbnkR_AongFt22vMfNzfpjZ0CjpI8QI-w0wBnYA1w/"", ""Инфа!A:AA""), 6, FALSE)"),2024)</f>
        <v>2024</v>
      </c>
      <c r="H132" s="150">
        <v>12600</v>
      </c>
      <c r="I132" s="160" t="s">
        <v>224</v>
      </c>
      <c r="J132" s="93" t="s">
        <v>225</v>
      </c>
      <c r="K132" s="153"/>
      <c r="L132" s="153"/>
      <c r="M132" s="153"/>
      <c r="N132" s="153"/>
      <c r="O132" s="153"/>
      <c r="P132" s="153"/>
      <c r="Q132" s="153"/>
      <c r="R132" s="153"/>
      <c r="S132" s="153"/>
    </row>
    <row r="133" spans="1:19" ht="131.25">
      <c r="A133" s="277" t="s">
        <v>25424</v>
      </c>
      <c r="B133" s="253" t="s">
        <v>13</v>
      </c>
      <c r="C133" s="93" t="s">
        <v>228</v>
      </c>
      <c r="D133" s="93" t="s">
        <v>229</v>
      </c>
      <c r="E133" s="148">
        <f ca="1">IFERROR(__xludf.DUMMYFUNCTION(" VLOOKUP(A45, IMPORTRANGE(""https://docs.google.com/spreadsheets/d/1fj_Bhi2XPL3siwIh4sx4VRLAe31yD50oKdj5UlRYW0c/"", ""Сводка!A:AA""), 5, FALSE)"),192)</f>
        <v>192</v>
      </c>
      <c r="F133" s="148" t="s">
        <v>177</v>
      </c>
      <c r="G133" s="147">
        <f ca="1">IFERROR(__xludf.DUMMYFUNCTION(" VLOOKUP(A45, IMPORTRANGE(""https://docs.google.com/spreadsheets/d/1QNLbnkR_AongFt22vMfNzfpjZ0CjpI8QI-w0wBnYA1w/"", ""Инфа!A:AA""), 6, FALSE)"),2024)</f>
        <v>2024</v>
      </c>
      <c r="H133" s="150">
        <v>10800</v>
      </c>
      <c r="I133" s="151" t="s">
        <v>161</v>
      </c>
      <c r="J133" s="93" t="s">
        <v>230</v>
      </c>
      <c r="K133" s="153"/>
      <c r="L133" s="153"/>
      <c r="M133" s="153"/>
      <c r="N133" s="153"/>
      <c r="O133" s="153"/>
      <c r="P133" s="153"/>
      <c r="Q133" s="153"/>
      <c r="R133" s="153"/>
      <c r="S133" s="153"/>
    </row>
    <row r="134" spans="1:19" ht="187.5">
      <c r="A134" s="277" t="s">
        <v>25424</v>
      </c>
      <c r="B134" s="253" t="s">
        <v>23</v>
      </c>
      <c r="C134" s="93" t="s">
        <v>231</v>
      </c>
      <c r="D134" s="93" t="s">
        <v>232</v>
      </c>
      <c r="E134" s="148">
        <f ca="1">IFERROR(__xludf.DUMMYFUNCTION(" VLOOKUP(A46, IMPORTRANGE(""https://docs.google.com/spreadsheets/d/1fj_Bhi2XPL3siwIh4sx4VRLAe31yD50oKdj5UlRYW0c/"", ""Сводка!A:AA""), 5, FALSE)"),100)</f>
        <v>100</v>
      </c>
      <c r="F134" s="148" t="s">
        <v>233</v>
      </c>
      <c r="G134" s="147">
        <f ca="1">IFERROR(__xludf.DUMMYFUNCTION(" VLOOKUP(A46, IMPORTRANGE(""https://docs.google.com/spreadsheets/d/1QNLbnkR_AongFt22vMfNzfpjZ0CjpI8QI-w0wBnYA1w/"", ""Инфа!A:AA""), 6, FALSE)"),2024)</f>
        <v>2024</v>
      </c>
      <c r="H134" s="150">
        <v>8000</v>
      </c>
      <c r="I134" s="156" t="s">
        <v>234</v>
      </c>
      <c r="J134" s="93" t="s">
        <v>235</v>
      </c>
      <c r="K134" s="153"/>
      <c r="L134" s="153"/>
      <c r="M134" s="153"/>
      <c r="N134" s="153"/>
      <c r="O134" s="153"/>
      <c r="P134" s="153"/>
      <c r="Q134" s="153"/>
      <c r="R134" s="153"/>
      <c r="S134" s="153"/>
    </row>
    <row r="135" spans="1:19" ht="243.75">
      <c r="A135" s="277" t="s">
        <v>25424</v>
      </c>
      <c r="B135" s="253" t="s">
        <v>69</v>
      </c>
      <c r="C135" s="93" t="s">
        <v>236</v>
      </c>
      <c r="D135" s="93" t="s">
        <v>237</v>
      </c>
      <c r="E135" s="148">
        <f ca="1">IFERROR(__xludf.DUMMYFUNCTION(" VLOOKUP(A47, IMPORTRANGE(""https://docs.google.com/spreadsheets/d/1fj_Bhi2XPL3siwIh4sx4VRLAe31yD50oKdj5UlRYW0c/"", ""Сводка!A:AA""), 5, FALSE)"),228)</f>
        <v>228</v>
      </c>
      <c r="F135" s="148" t="s">
        <v>165</v>
      </c>
      <c r="G135" s="147">
        <f ca="1">IFERROR(__xludf.DUMMYFUNCTION(" VLOOKUP(A47, IMPORTRANGE(""https://docs.google.com/spreadsheets/d/1QNLbnkR_AongFt22vMfNzfpjZ0CjpI8QI-w0wBnYA1w/"", ""Инфа!A:AA""), 6, FALSE)"),2024)</f>
        <v>2024</v>
      </c>
      <c r="H135" s="150">
        <v>18700</v>
      </c>
      <c r="I135" s="151" t="s">
        <v>238</v>
      </c>
      <c r="J135" s="93" t="s">
        <v>239</v>
      </c>
      <c r="K135" s="153"/>
      <c r="L135" s="153"/>
      <c r="M135" s="153"/>
      <c r="N135" s="153"/>
      <c r="O135" s="153"/>
      <c r="P135" s="153"/>
      <c r="Q135" s="153"/>
      <c r="R135" s="153"/>
      <c r="S135" s="153"/>
    </row>
    <row r="136" spans="1:19" ht="206.25">
      <c r="A136" s="277" t="s">
        <v>25424</v>
      </c>
      <c r="B136" s="253" t="s">
        <v>13</v>
      </c>
      <c r="C136" s="93" t="s">
        <v>240</v>
      </c>
      <c r="D136" s="93" t="s">
        <v>241</v>
      </c>
      <c r="E136" s="148">
        <f ca="1">IFERROR(__xludf.DUMMYFUNCTION(" VLOOKUP(A48, IMPORTRANGE(""https://docs.google.com/spreadsheets/d/1fj_Bhi2XPL3siwIh4sx4VRLAe31yD50oKdj5UlRYW0c/"", ""Сводка!A:AA""), 5, FALSE)"),140)</f>
        <v>140</v>
      </c>
      <c r="F136" s="148" t="s">
        <v>46</v>
      </c>
      <c r="G136" s="147">
        <f ca="1">IFERROR(__xludf.DUMMYFUNCTION(" VLOOKUP(A48, IMPORTRANGE(""https://docs.google.com/spreadsheets/d/1QNLbnkR_AongFt22vMfNzfpjZ0CjpI8QI-w0wBnYA1w/"", ""Инфа!A:AA""), 6, FALSE)"),2024)</f>
        <v>2024</v>
      </c>
      <c r="H136" s="150">
        <v>9200</v>
      </c>
      <c r="I136" s="151" t="s">
        <v>103</v>
      </c>
      <c r="J136" s="93" t="s">
        <v>243</v>
      </c>
      <c r="K136" s="153"/>
      <c r="L136" s="153"/>
      <c r="M136" s="153"/>
      <c r="N136" s="153"/>
      <c r="O136" s="153"/>
      <c r="P136" s="153"/>
      <c r="Q136" s="153"/>
      <c r="R136" s="153"/>
      <c r="S136" s="153"/>
    </row>
    <row r="137" spans="1:19" ht="150">
      <c r="A137" s="277" t="s">
        <v>25424</v>
      </c>
      <c r="B137" s="253" t="s">
        <v>13</v>
      </c>
      <c r="C137" s="93" t="s">
        <v>244</v>
      </c>
      <c r="D137" s="93" t="s">
        <v>245</v>
      </c>
      <c r="E137" s="148">
        <f ca="1">IFERROR(__xludf.DUMMYFUNCTION(" VLOOKUP(A49, IMPORTRANGE(""https://docs.google.com/spreadsheets/d/1fj_Bhi2XPL3siwIh4sx4VRLAe31yD50oKdj5UlRYW0c/"", ""Сводка!A:AA""), 5, FALSE)"),160)</f>
        <v>160</v>
      </c>
      <c r="F137" s="148" t="s">
        <v>46</v>
      </c>
      <c r="G137" s="147">
        <f ca="1">IFERROR(__xludf.DUMMYFUNCTION(" VLOOKUP(A49, IMPORTRANGE(""https://docs.google.com/spreadsheets/d/1QNLbnkR_AongFt22vMfNzfpjZ0CjpI8QI-w0wBnYA1w/"", ""Инфа!A:AA""), 6, FALSE)"),2024)</f>
        <v>2024</v>
      </c>
      <c r="H137" s="150">
        <v>9800</v>
      </c>
      <c r="I137" s="151" t="s">
        <v>246</v>
      </c>
      <c r="J137" s="93" t="s">
        <v>247</v>
      </c>
      <c r="K137" s="153"/>
      <c r="L137" s="153"/>
      <c r="M137" s="153"/>
      <c r="N137" s="153"/>
      <c r="O137" s="153"/>
      <c r="P137" s="153"/>
      <c r="Q137" s="153"/>
      <c r="R137" s="153"/>
      <c r="S137" s="153"/>
    </row>
    <row r="138" spans="1:19" ht="206.25">
      <c r="A138" s="277" t="s">
        <v>25424</v>
      </c>
      <c r="B138" s="253" t="s">
        <v>13</v>
      </c>
      <c r="C138" s="93" t="s">
        <v>248</v>
      </c>
      <c r="D138" s="93" t="s">
        <v>249</v>
      </c>
      <c r="E138" s="148">
        <f ca="1">IFERROR(__xludf.DUMMYFUNCTION(" VLOOKUP(A50, IMPORTRANGE(""https://docs.google.com/spreadsheets/d/1fj_Bhi2XPL3siwIh4sx4VRLAe31yD50oKdj5UlRYW0c/"", ""Сводка!A:AA""), 5, FALSE)"),168)</f>
        <v>168</v>
      </c>
      <c r="F138" s="148" t="s">
        <v>46</v>
      </c>
      <c r="G138" s="147">
        <f ca="1">IFERROR(__xludf.DUMMYFUNCTION(" VLOOKUP(A50, IMPORTRANGE(""https://docs.google.com/spreadsheets/d/1QNLbnkR_AongFt22vMfNzfpjZ0CjpI8QI-w0wBnYA1w/"", ""Инфа!A:AA""), 6, FALSE)"),2024)</f>
        <v>2024</v>
      </c>
      <c r="H138" s="150">
        <v>10000</v>
      </c>
      <c r="I138" s="151" t="s">
        <v>103</v>
      </c>
      <c r="J138" s="93" t="s">
        <v>250</v>
      </c>
      <c r="K138" s="153"/>
      <c r="L138" s="153"/>
      <c r="M138" s="153"/>
      <c r="N138" s="153"/>
      <c r="O138" s="153"/>
      <c r="P138" s="153"/>
      <c r="Q138" s="153"/>
      <c r="R138" s="153"/>
      <c r="S138" s="153"/>
    </row>
    <row r="139" spans="1:19" ht="112.5">
      <c r="A139" s="277" t="s">
        <v>25424</v>
      </c>
      <c r="B139" s="253" t="s">
        <v>13</v>
      </c>
      <c r="C139" s="93" t="s">
        <v>251</v>
      </c>
      <c r="D139" s="93" t="s">
        <v>252</v>
      </c>
      <c r="E139" s="148">
        <f ca="1">IFERROR(__xludf.DUMMYFUNCTION(" VLOOKUP(A51, IMPORTRANGE(""https://docs.google.com/spreadsheets/d/1fj_Bhi2XPL3siwIh4sx4VRLAe31yD50oKdj5UlRYW0c/"", ""Сводка!A:AA""), 5, FALSE)"),104)</f>
        <v>104</v>
      </c>
      <c r="F139" s="148" t="s">
        <v>26</v>
      </c>
      <c r="G139" s="147">
        <f ca="1">IFERROR(__xludf.DUMMYFUNCTION(" VLOOKUP(A51, IMPORTRANGE(""https://docs.google.com/spreadsheets/d/1QNLbnkR_AongFt22vMfNzfpjZ0CjpI8QI-w0wBnYA1w/"", ""Инфа!A:AA""), 6, FALSE)"),2024)</f>
        <v>2024</v>
      </c>
      <c r="H139" s="150">
        <v>11200</v>
      </c>
      <c r="I139" s="151" t="s">
        <v>253</v>
      </c>
      <c r="J139" s="93" t="s">
        <v>254</v>
      </c>
      <c r="K139" s="153"/>
      <c r="L139" s="153"/>
      <c r="M139" s="153"/>
      <c r="N139" s="153"/>
      <c r="O139" s="153"/>
      <c r="P139" s="153"/>
      <c r="Q139" s="153"/>
      <c r="R139" s="153"/>
      <c r="S139" s="153"/>
    </row>
    <row r="140" spans="1:19" ht="168.75">
      <c r="A140" s="277" t="s">
        <v>25424</v>
      </c>
      <c r="B140" s="253" t="s">
        <v>69</v>
      </c>
      <c r="C140" s="93" t="s">
        <v>255</v>
      </c>
      <c r="D140" s="93" t="s">
        <v>256</v>
      </c>
      <c r="E140" s="148">
        <f ca="1">IFERROR(__xludf.DUMMYFUNCTION(" VLOOKUP(A52, IMPORTRANGE(""https://docs.google.com/spreadsheets/d/1fj_Bhi2XPL3siwIh4sx4VRLAe31yD50oKdj5UlRYW0c/"", ""Сводка!A:AA""), 5, FALSE)"),104)</f>
        <v>104</v>
      </c>
      <c r="F140" s="148" t="s">
        <v>165</v>
      </c>
      <c r="G140" s="147">
        <f ca="1">IFERROR(__xludf.DUMMYFUNCTION(" VLOOKUP(A52, IMPORTRANGE(""https://docs.google.com/spreadsheets/d/1QNLbnkR_AongFt22vMfNzfpjZ0CjpI8QI-w0wBnYA1w/"", ""Инфа!A:AA""), 6, FALSE)"),2024)</f>
        <v>2024</v>
      </c>
      <c r="H140" s="150">
        <v>11200</v>
      </c>
      <c r="I140" s="156" t="s">
        <v>257</v>
      </c>
      <c r="J140" s="93" t="s">
        <v>258</v>
      </c>
      <c r="K140" s="153"/>
      <c r="L140" s="153"/>
      <c r="M140" s="153"/>
      <c r="N140" s="153"/>
      <c r="O140" s="153"/>
      <c r="P140" s="153"/>
      <c r="Q140" s="153"/>
      <c r="R140" s="153"/>
      <c r="S140" s="153"/>
    </row>
    <row r="141" spans="1:19" ht="243.75">
      <c r="A141" s="277" t="s">
        <v>25424</v>
      </c>
      <c r="B141" s="253" t="s">
        <v>13</v>
      </c>
      <c r="C141" s="93" t="s">
        <v>264</v>
      </c>
      <c r="D141" s="93" t="s">
        <v>265</v>
      </c>
      <c r="E141" s="148">
        <f ca="1">IFERROR(__xludf.DUMMYFUNCTION(" VLOOKUP(A54, IMPORTRANGE(""https://docs.google.com/spreadsheets/d/1fj_Bhi2XPL3siwIh4sx4VRLAe31yD50oKdj5UlRYW0c/"", ""Сводка!A:AA""), 5, FALSE)"),132)</f>
        <v>132</v>
      </c>
      <c r="F141" s="148" t="s">
        <v>266</v>
      </c>
      <c r="G141" s="147">
        <f ca="1">IFERROR(__xludf.DUMMYFUNCTION(" VLOOKUP(A54, IMPORTRANGE(""https://docs.google.com/spreadsheets/d/1QNLbnkR_AongFt22vMfNzfpjZ0CjpI8QI-w0wBnYA1w/"", ""Инфа!A:AA""), 6, FALSE)"),2024)</f>
        <v>2024</v>
      </c>
      <c r="H141" s="150">
        <v>9000</v>
      </c>
      <c r="I141" s="151" t="s">
        <v>19</v>
      </c>
      <c r="J141" s="101" t="s">
        <v>267</v>
      </c>
      <c r="K141" s="153"/>
      <c r="L141" s="153"/>
      <c r="M141" s="153"/>
      <c r="N141" s="153"/>
      <c r="O141" s="153"/>
      <c r="P141" s="153"/>
      <c r="Q141" s="153"/>
      <c r="R141" s="153"/>
      <c r="S141" s="153"/>
    </row>
    <row r="142" spans="1:19" ht="187.5">
      <c r="A142" s="277" t="s">
        <v>25424</v>
      </c>
      <c r="B142" s="253" t="s">
        <v>23</v>
      </c>
      <c r="C142" s="97" t="s">
        <v>268</v>
      </c>
      <c r="D142" s="93" t="s">
        <v>269</v>
      </c>
      <c r="E142" s="148">
        <f ca="1">IFERROR(__xludf.DUMMYFUNCTION(" VLOOKUP(A55, IMPORTRANGE(""https://docs.google.com/spreadsheets/d/1fj_Bhi2XPL3siwIh4sx4VRLAe31yD50oKdj5UlRYW0c/"", ""Сводка!A:AA""), 5, FALSE)"),392)</f>
        <v>392</v>
      </c>
      <c r="F142" s="147" t="s">
        <v>78</v>
      </c>
      <c r="G142" s="147">
        <f ca="1">IFERROR(__xludf.DUMMYFUNCTION(" VLOOKUP(A55, IMPORTRANGE(""https://docs.google.com/spreadsheets/d/1QNLbnkR_AongFt22vMfNzfpjZ0CjpI8QI-w0wBnYA1w/"", ""Инфа!A:AA""), 6, FALSE)"),2024)</f>
        <v>2024</v>
      </c>
      <c r="H142" s="154">
        <v>28500</v>
      </c>
      <c r="I142" s="151" t="s">
        <v>161</v>
      </c>
      <c r="J142" s="97" t="s">
        <v>270</v>
      </c>
      <c r="K142" s="153"/>
      <c r="L142" s="153"/>
      <c r="M142" s="153"/>
      <c r="N142" s="153"/>
      <c r="O142" s="153"/>
      <c r="P142" s="153"/>
      <c r="Q142" s="153"/>
      <c r="R142" s="153"/>
      <c r="S142" s="153"/>
    </row>
    <row r="143" spans="1:19" ht="187.5">
      <c r="A143" s="277" t="s">
        <v>25424</v>
      </c>
      <c r="B143" s="253" t="s">
        <v>23</v>
      </c>
      <c r="C143" s="93" t="s">
        <v>271</v>
      </c>
      <c r="D143" s="93" t="s">
        <v>272</v>
      </c>
      <c r="E143" s="148">
        <f ca="1">IFERROR(__xludf.DUMMYFUNCTION(" VLOOKUP(A56, IMPORTRANGE(""https://docs.google.com/spreadsheets/d/1fj_Bhi2XPL3siwIh4sx4VRLAe31yD50oKdj5UlRYW0c/"", ""Сводка!A:AA""), 5, FALSE)"),244)</f>
        <v>244</v>
      </c>
      <c r="F143" s="148"/>
      <c r="G143" s="147">
        <f ca="1">IFERROR(__xludf.DUMMYFUNCTION(" VLOOKUP(A56, IMPORTRANGE(""https://docs.google.com/spreadsheets/d/1QNLbnkR_AongFt22vMfNzfpjZ0CjpI8QI-w0wBnYA1w/"", ""Инфа!A:AA""), 6, FALSE)"),2024)</f>
        <v>2024</v>
      </c>
      <c r="H143" s="150">
        <v>12300</v>
      </c>
      <c r="I143" s="151" t="s">
        <v>274</v>
      </c>
      <c r="J143" s="93" t="s">
        <v>276</v>
      </c>
      <c r="K143" s="153"/>
      <c r="L143" s="153"/>
      <c r="M143" s="153"/>
      <c r="N143" s="153"/>
      <c r="O143" s="153"/>
      <c r="P143" s="153"/>
      <c r="Q143" s="153"/>
      <c r="R143" s="153"/>
      <c r="S143" s="153"/>
    </row>
    <row r="144" spans="1:19" ht="56.25">
      <c r="A144" s="277" t="s">
        <v>25424</v>
      </c>
      <c r="B144" s="253" t="s">
        <v>13</v>
      </c>
      <c r="C144" s="93" t="s">
        <v>277</v>
      </c>
      <c r="D144" s="93" t="s">
        <v>278</v>
      </c>
      <c r="E144" s="148">
        <f ca="1">IFERROR(__xludf.DUMMYFUNCTION(" VLOOKUP(A57, IMPORTRANGE(""https://docs.google.com/spreadsheets/d/1fj_Bhi2XPL3siwIh4sx4VRLAe31yD50oKdj5UlRYW0c/"", ""Сводка!A:AA""), 5, FALSE)"),112)</f>
        <v>112</v>
      </c>
      <c r="F144" s="148"/>
      <c r="G144" s="147">
        <f ca="1">IFERROR(__xludf.DUMMYFUNCTION(" VLOOKUP(A57, IMPORTRANGE(""https://docs.google.com/spreadsheets/d/1QNLbnkR_AongFt22vMfNzfpjZ0CjpI8QI-w0wBnYA1w/"", ""Инфа!A:AA""), 6, FALSE)"),2024)</f>
        <v>2024</v>
      </c>
      <c r="H144" s="150">
        <v>11700</v>
      </c>
      <c r="I144" s="151" t="s">
        <v>138</v>
      </c>
      <c r="J144" s="93" t="s">
        <v>279</v>
      </c>
      <c r="K144" s="153"/>
      <c r="L144" s="153"/>
      <c r="M144" s="153"/>
      <c r="N144" s="153"/>
      <c r="O144" s="153"/>
      <c r="P144" s="153"/>
      <c r="Q144" s="153"/>
      <c r="R144" s="153"/>
      <c r="S144" s="153"/>
    </row>
    <row r="145" spans="1:19" ht="281.25">
      <c r="A145" s="277" t="s">
        <v>25424</v>
      </c>
      <c r="B145" s="253" t="s">
        <v>69</v>
      </c>
      <c r="C145" s="93" t="s">
        <v>280</v>
      </c>
      <c r="D145" s="93" t="s">
        <v>281</v>
      </c>
      <c r="E145" s="148">
        <f ca="1">IFERROR(__xludf.DUMMYFUNCTION(" VLOOKUP(A58, IMPORTRANGE(""https://docs.google.com/spreadsheets/d/1fj_Bhi2XPL3siwIh4sx4VRLAe31yD50oKdj5UlRYW0c/"", ""Сводка!A:AA""), 5, FALSE)"),108)</f>
        <v>108</v>
      </c>
      <c r="F145" s="148" t="s">
        <v>165</v>
      </c>
      <c r="G145" s="147">
        <f ca="1">IFERROR(__xludf.DUMMYFUNCTION(" VLOOKUP(A58, IMPORTRANGE(""https://docs.google.com/spreadsheets/d/1QNLbnkR_AongFt22vMfNzfpjZ0CjpI8QI-w0wBnYA1w/"", ""Инфа!A:AA""), 6, FALSE)"),2024)</f>
        <v>2024</v>
      </c>
      <c r="H145" s="150">
        <v>11500</v>
      </c>
      <c r="I145" s="151" t="s">
        <v>282</v>
      </c>
      <c r="J145" s="93" t="s">
        <v>283</v>
      </c>
      <c r="K145" s="153"/>
      <c r="L145" s="153"/>
      <c r="M145" s="153"/>
      <c r="N145" s="153"/>
      <c r="O145" s="153"/>
      <c r="P145" s="153"/>
      <c r="Q145" s="153"/>
      <c r="R145" s="153"/>
      <c r="S145" s="153"/>
    </row>
    <row r="146" spans="1:19" ht="168.75">
      <c r="A146" s="277" t="s">
        <v>25424</v>
      </c>
      <c r="B146" s="253" t="s">
        <v>69</v>
      </c>
      <c r="C146" s="93" t="s">
        <v>284</v>
      </c>
      <c r="D146" s="93" t="s">
        <v>285</v>
      </c>
      <c r="E146" s="148">
        <f ca="1">IFERROR(__xludf.DUMMYFUNCTION(" VLOOKUP(A59, IMPORTRANGE(""https://docs.google.com/spreadsheets/d/1fj_Bhi2XPL3siwIh4sx4VRLAe31yD50oKdj5UlRYW0c/"", ""Сводка!A:AA""), 5, FALSE)"),200)</f>
        <v>200</v>
      </c>
      <c r="F146" s="148" t="s">
        <v>286</v>
      </c>
      <c r="G146" s="147">
        <f ca="1">IFERROR(__xludf.DUMMYFUNCTION(" VLOOKUP(A59, IMPORTRANGE(""https://docs.google.com/spreadsheets/d/1QNLbnkR_AongFt22vMfNzfpjZ0CjpI8QI-w0wBnYA1w/"", ""Инфа!A:AA""), 6, FALSE)"),2024)</f>
        <v>2024</v>
      </c>
      <c r="H146" s="150">
        <v>17000</v>
      </c>
      <c r="I146" s="151" t="s">
        <v>133</v>
      </c>
      <c r="J146" s="93" t="s">
        <v>287</v>
      </c>
      <c r="K146" s="153"/>
      <c r="L146" s="153"/>
      <c r="M146" s="153"/>
      <c r="N146" s="153"/>
      <c r="O146" s="153"/>
      <c r="P146" s="153"/>
      <c r="Q146" s="153"/>
      <c r="R146" s="153"/>
      <c r="S146" s="153"/>
    </row>
    <row r="147" spans="1:19" ht="281.25">
      <c r="A147" s="277" t="s">
        <v>25424</v>
      </c>
      <c r="B147" s="253" t="s">
        <v>13</v>
      </c>
      <c r="C147" s="93" t="s">
        <v>288</v>
      </c>
      <c r="D147" s="93" t="s">
        <v>289</v>
      </c>
      <c r="E147" s="148">
        <f ca="1">IFERROR(__xludf.DUMMYFUNCTION(" VLOOKUP(A60, IMPORTRANGE(""https://docs.google.com/spreadsheets/d/1fj_Bhi2XPL3siwIh4sx4VRLAe31yD50oKdj5UlRYW0c/"", ""Сводка!A:AA""), 5, FALSE)"),86)</f>
        <v>86</v>
      </c>
      <c r="F147" s="148" t="s">
        <v>290</v>
      </c>
      <c r="G147" s="147">
        <f ca="1">IFERROR(__xludf.DUMMYFUNCTION(" VLOOKUP(A60, IMPORTRANGE(""https://docs.google.com/spreadsheets/d/1QNLbnkR_AongFt22vMfNzfpjZ0CjpI8QI-w0wBnYA1w/"", ""Инфа!A:AA""), 6, FALSE)"),2024)</f>
        <v>2024</v>
      </c>
      <c r="H147" s="150">
        <v>10200</v>
      </c>
      <c r="I147" s="151" t="s">
        <v>291</v>
      </c>
      <c r="J147" s="93" t="s">
        <v>292</v>
      </c>
      <c r="K147" s="153"/>
      <c r="L147" s="153"/>
      <c r="M147" s="153"/>
      <c r="N147" s="153"/>
      <c r="O147" s="153"/>
      <c r="P147" s="153"/>
      <c r="Q147" s="153"/>
      <c r="R147" s="153"/>
      <c r="S147" s="153"/>
    </row>
    <row r="148" spans="1:19" ht="281.25">
      <c r="A148" s="277" t="s">
        <v>25424</v>
      </c>
      <c r="B148" s="253" t="s">
        <v>13</v>
      </c>
      <c r="C148" s="93" t="s">
        <v>288</v>
      </c>
      <c r="D148" s="93" t="s">
        <v>293</v>
      </c>
      <c r="E148" s="148">
        <f ca="1">IFERROR(__xludf.DUMMYFUNCTION(" VLOOKUP(A61, IMPORTRANGE(""https://docs.google.com/spreadsheets/d/1fj_Bhi2XPL3siwIh4sx4VRLAe31yD50oKdj5UlRYW0c/"", ""Сводка!A:AA""), 5, FALSE)"),132)</f>
        <v>132</v>
      </c>
      <c r="F148" s="148" t="s">
        <v>294</v>
      </c>
      <c r="G148" s="147">
        <f ca="1">IFERROR(__xludf.DUMMYFUNCTION(" VLOOKUP(A61, IMPORTRANGE(""https://docs.google.com/spreadsheets/d/1QNLbnkR_AongFt22vMfNzfpjZ0CjpI8QI-w0wBnYA1w/"", ""Инфа!A:AA""), 6, FALSE)"),2024)</f>
        <v>2024</v>
      </c>
      <c r="H148" s="150">
        <v>9000</v>
      </c>
      <c r="I148" s="151" t="s">
        <v>291</v>
      </c>
      <c r="J148" s="93" t="s">
        <v>295</v>
      </c>
      <c r="K148" s="153"/>
      <c r="L148" s="153"/>
      <c r="M148" s="153"/>
      <c r="N148" s="153"/>
      <c r="O148" s="153"/>
      <c r="P148" s="153"/>
      <c r="Q148" s="153"/>
      <c r="R148" s="153"/>
      <c r="S148" s="153"/>
    </row>
    <row r="149" spans="1:19" ht="281.25">
      <c r="A149" s="277" t="s">
        <v>25424</v>
      </c>
      <c r="B149" s="253" t="s">
        <v>13</v>
      </c>
      <c r="C149" s="93" t="s">
        <v>288</v>
      </c>
      <c r="D149" s="93" t="s">
        <v>296</v>
      </c>
      <c r="E149" s="148">
        <f ca="1">IFERROR(__xludf.DUMMYFUNCTION(" VLOOKUP(A62, IMPORTRANGE(""https://docs.google.com/spreadsheets/d/1fj_Bhi2XPL3siwIh4sx4VRLAe31yD50oKdj5UlRYW0c/"", ""Сводка!A:AA""), 5, FALSE)"),156)</f>
        <v>156</v>
      </c>
      <c r="F149" s="148" t="s">
        <v>297</v>
      </c>
      <c r="G149" s="147">
        <f ca="1">IFERROR(__xludf.DUMMYFUNCTION(" VLOOKUP(A62, IMPORTRANGE(""https://docs.google.com/spreadsheets/d/1QNLbnkR_AongFt22vMfNzfpjZ0CjpI8QI-w0wBnYA1w/"", ""Инфа!A:AA""), 6, FALSE)"),2024)</f>
        <v>2024</v>
      </c>
      <c r="H149" s="150">
        <v>14400</v>
      </c>
      <c r="I149" s="151" t="s">
        <v>291</v>
      </c>
      <c r="J149" s="93" t="s">
        <v>298</v>
      </c>
      <c r="K149" s="153"/>
      <c r="L149" s="153"/>
      <c r="M149" s="153"/>
      <c r="N149" s="153"/>
      <c r="O149" s="153"/>
      <c r="P149" s="153"/>
      <c r="Q149" s="153"/>
      <c r="R149" s="153"/>
      <c r="S149" s="153"/>
    </row>
    <row r="150" spans="1:19" ht="112.5">
      <c r="A150" s="277" t="s">
        <v>25424</v>
      </c>
      <c r="B150" s="253" t="s">
        <v>13</v>
      </c>
      <c r="C150" s="93" t="s">
        <v>299</v>
      </c>
      <c r="D150" s="93" t="s">
        <v>300</v>
      </c>
      <c r="E150" s="148">
        <f ca="1">IFERROR(__xludf.DUMMYFUNCTION(" VLOOKUP(A63, IMPORTRANGE(""https://docs.google.com/spreadsheets/d/1fj_Bhi2XPL3siwIh4sx4VRLAe31yD50oKdj5UlRYW0c/"", ""Сводка!A:AA""), 5, FALSE)"),172)</f>
        <v>172</v>
      </c>
      <c r="F150" s="148" t="s">
        <v>46</v>
      </c>
      <c r="G150" s="147">
        <f ca="1">IFERROR(__xludf.DUMMYFUNCTION(" VLOOKUP(A63, IMPORTRANGE(""https://docs.google.com/spreadsheets/d/1QNLbnkR_AongFt22vMfNzfpjZ0CjpI8QI-w0wBnYA1w/"", ""Инфа!A:AA""), 6, FALSE)"),2024)</f>
        <v>2024</v>
      </c>
      <c r="H150" s="150">
        <v>15300</v>
      </c>
      <c r="I150" s="151" t="s">
        <v>85</v>
      </c>
      <c r="J150" s="93" t="s">
        <v>301</v>
      </c>
      <c r="K150" s="153"/>
      <c r="L150" s="153"/>
      <c r="M150" s="153"/>
      <c r="N150" s="153"/>
      <c r="O150" s="153"/>
      <c r="P150" s="153"/>
      <c r="Q150" s="153"/>
      <c r="R150" s="153"/>
      <c r="S150" s="153"/>
    </row>
    <row r="151" spans="1:19" ht="281.25">
      <c r="A151" s="277" t="s">
        <v>25424</v>
      </c>
      <c r="B151" s="253" t="s">
        <v>13</v>
      </c>
      <c r="C151" s="93" t="s">
        <v>302</v>
      </c>
      <c r="D151" s="93" t="s">
        <v>303</v>
      </c>
      <c r="E151" s="148">
        <f ca="1">IFERROR(__xludf.DUMMYFUNCTION(" VLOOKUP(A64, IMPORTRANGE(""https://docs.google.com/spreadsheets/d/1fj_Bhi2XPL3siwIh4sx4VRLAe31yD50oKdj5UlRYW0c/"", ""Сводка!A:AA""), 5, FALSE)"),232)</f>
        <v>232</v>
      </c>
      <c r="F151" s="148" t="s">
        <v>304</v>
      </c>
      <c r="G151" s="147">
        <f ca="1">IFERROR(__xludf.DUMMYFUNCTION(" VLOOKUP(A64, IMPORTRANGE(""https://docs.google.com/spreadsheets/d/1QNLbnkR_AongFt22vMfNzfpjZ0CjpI8QI-w0wBnYA1w/"", ""Инфа!A:AA""), 6, FALSE)"),2024)</f>
        <v>2024</v>
      </c>
      <c r="H151" s="150">
        <v>12000</v>
      </c>
      <c r="I151" s="151" t="s">
        <v>306</v>
      </c>
      <c r="J151" s="93" t="s">
        <v>307</v>
      </c>
      <c r="K151" s="153"/>
      <c r="L151" s="153"/>
      <c r="M151" s="153"/>
      <c r="N151" s="153"/>
      <c r="O151" s="153"/>
      <c r="P151" s="153"/>
      <c r="Q151" s="153"/>
      <c r="R151" s="153"/>
      <c r="S151" s="153"/>
    </row>
    <row r="152" spans="1:19" ht="281.25">
      <c r="A152" s="277" t="s">
        <v>25424</v>
      </c>
      <c r="B152" s="253" t="s">
        <v>153</v>
      </c>
      <c r="C152" s="93" t="s">
        <v>308</v>
      </c>
      <c r="D152" s="93" t="s">
        <v>309</v>
      </c>
      <c r="E152" s="148">
        <f ca="1">IFERROR(__xludf.DUMMYFUNCTION(" VLOOKUP(A65, IMPORTRANGE(""https://docs.google.com/spreadsheets/d/1fj_Bhi2XPL3siwIh4sx4VRLAe31yD50oKdj5UlRYW0c/"", ""Сводка!A:AA""), 5, FALSE)"),124)</f>
        <v>124</v>
      </c>
      <c r="F152" s="148" t="s">
        <v>50</v>
      </c>
      <c r="G152" s="147">
        <f ca="1">IFERROR(__xludf.DUMMYFUNCTION(" VLOOKUP(A65, IMPORTRANGE(""https://docs.google.com/spreadsheets/d/1QNLbnkR_AongFt22vMfNzfpjZ0CjpI8QI-w0wBnYA1w/"", ""Инфа!A:AA""), 6, FALSE)"),2024)</f>
        <v>2024</v>
      </c>
      <c r="H152" s="150">
        <v>12400</v>
      </c>
      <c r="I152" s="151" t="s">
        <v>51</v>
      </c>
      <c r="J152" s="96" t="s">
        <v>310</v>
      </c>
      <c r="K152" s="153"/>
      <c r="L152" s="153"/>
      <c r="M152" s="153"/>
      <c r="N152" s="153"/>
      <c r="O152" s="153"/>
      <c r="P152" s="153"/>
      <c r="Q152" s="153"/>
      <c r="R152" s="153"/>
      <c r="S152" s="153"/>
    </row>
    <row r="153" spans="1:19" ht="168.75">
      <c r="A153" s="277" t="s">
        <v>25424</v>
      </c>
      <c r="B153" s="253" t="s">
        <v>311</v>
      </c>
      <c r="C153" s="93" t="s">
        <v>312</v>
      </c>
      <c r="D153" s="93" t="s">
        <v>313</v>
      </c>
      <c r="E153" s="148">
        <f ca="1">IFERROR(__xludf.DUMMYFUNCTION(" VLOOKUP(A66, IMPORTRANGE(""https://docs.google.com/spreadsheets/d/1fj_Bhi2XPL3siwIh4sx4VRLAe31yD50oKdj5UlRYW0c/"", ""Сводка!A:AA""), 5, FALSE)"),128)</f>
        <v>128</v>
      </c>
      <c r="F153" s="148" t="s">
        <v>108</v>
      </c>
      <c r="G153" s="147">
        <f ca="1">IFERROR(__xludf.DUMMYFUNCTION(" VLOOKUP(A66, IMPORTRANGE(""https://docs.google.com/spreadsheets/d/1QNLbnkR_AongFt22vMfNzfpjZ0CjpI8QI-w0wBnYA1w/"", ""Инфа!A:AA""), 6, FALSE)"),2024)</f>
        <v>2024</v>
      </c>
      <c r="H153" s="150">
        <v>12700</v>
      </c>
      <c r="I153" s="151" t="s">
        <v>314</v>
      </c>
      <c r="J153" s="93" t="s">
        <v>315</v>
      </c>
      <c r="K153" s="153"/>
      <c r="L153" s="153"/>
      <c r="M153" s="153"/>
      <c r="N153" s="153"/>
      <c r="O153" s="153"/>
      <c r="P153" s="153"/>
      <c r="Q153" s="153"/>
      <c r="R153" s="153"/>
      <c r="S153" s="153"/>
    </row>
    <row r="154" spans="1:19" ht="112.5">
      <c r="A154" s="277" t="s">
        <v>25424</v>
      </c>
      <c r="B154" s="253" t="s">
        <v>13</v>
      </c>
      <c r="C154" s="93" t="s">
        <v>319</v>
      </c>
      <c r="D154" s="93" t="s">
        <v>320</v>
      </c>
      <c r="E154" s="148">
        <f ca="1">IFERROR(__xludf.DUMMYFUNCTION(" VLOOKUP(A68, IMPORTRANGE(""https://docs.google.com/spreadsheets/d/1fj_Bhi2XPL3siwIh4sx4VRLAe31yD50oKdj5UlRYW0c/"", ""Сводка!A:AA""), 5, FALSE)"),188)</f>
        <v>188</v>
      </c>
      <c r="F154" s="148" t="s">
        <v>177</v>
      </c>
      <c r="G154" s="147">
        <f ca="1">IFERROR(__xludf.DUMMYFUNCTION(" VLOOKUP(A68, IMPORTRANGE(""https://docs.google.com/spreadsheets/d/1QNLbnkR_AongFt22vMfNzfpjZ0CjpI8QI-w0wBnYA1w/"", ""Инфа!A:AA""), 6, FALSE)"),2024)</f>
        <v>2024</v>
      </c>
      <c r="H154" s="150">
        <v>16300</v>
      </c>
      <c r="I154" s="151" t="s">
        <v>146</v>
      </c>
      <c r="J154" s="93" t="s">
        <v>321</v>
      </c>
      <c r="K154" s="153"/>
      <c r="L154" s="153"/>
      <c r="M154" s="153"/>
      <c r="N154" s="153"/>
      <c r="O154" s="153"/>
      <c r="P154" s="153"/>
      <c r="Q154" s="153"/>
      <c r="R154" s="153"/>
      <c r="S154" s="153"/>
    </row>
    <row r="155" spans="1:19" ht="93.75">
      <c r="A155" s="277" t="s">
        <v>25424</v>
      </c>
      <c r="B155" s="253" t="s">
        <v>23</v>
      </c>
      <c r="C155" s="93" t="s">
        <v>322</v>
      </c>
      <c r="D155" s="93" t="s">
        <v>323</v>
      </c>
      <c r="E155" s="148">
        <f ca="1">IFERROR(__xludf.DUMMYFUNCTION(" VLOOKUP(A69, IMPORTRANGE(""https://docs.google.com/spreadsheets/d/1fj_Bhi2XPL3siwIh4sx4VRLAe31yD50oKdj5UlRYW0c/"", ""Сводка!A:AA""), 5, FALSE)"),228)</f>
        <v>228</v>
      </c>
      <c r="F155" s="148" t="s">
        <v>165</v>
      </c>
      <c r="G155" s="147">
        <f ca="1">IFERROR(__xludf.DUMMYFUNCTION(" VLOOKUP(A69, IMPORTRANGE(""https://docs.google.com/spreadsheets/d/1QNLbnkR_AongFt22vMfNzfpjZ0CjpI8QI-w0wBnYA1w/"", ""Инфа!A:AA""), 6, FALSE)"),2024)</f>
        <v>2024</v>
      </c>
      <c r="H155" s="150">
        <v>18700</v>
      </c>
      <c r="I155" s="151" t="s">
        <v>171</v>
      </c>
      <c r="J155" s="93" t="s">
        <v>324</v>
      </c>
      <c r="K155" s="153"/>
      <c r="L155" s="153"/>
      <c r="M155" s="153"/>
      <c r="N155" s="153"/>
      <c r="O155" s="153"/>
      <c r="P155" s="153"/>
      <c r="Q155" s="153"/>
      <c r="R155" s="153"/>
      <c r="S155" s="153"/>
    </row>
    <row r="156" spans="1:19" ht="262.5">
      <c r="A156" s="277" t="s">
        <v>25424</v>
      </c>
      <c r="B156" s="253" t="s">
        <v>325</v>
      </c>
      <c r="C156" s="93" t="s">
        <v>326</v>
      </c>
      <c r="D156" s="93" t="s">
        <v>327</v>
      </c>
      <c r="E156" s="148">
        <f ca="1">IFERROR(__xludf.DUMMYFUNCTION(" VLOOKUP(A70, IMPORTRANGE(""https://docs.google.com/spreadsheets/d/1fj_Bhi2XPL3siwIh4sx4VRLAe31yD50oKdj5UlRYW0c/"", ""Сводка!A:AA""), 5, FALSE)"),132)</f>
        <v>132</v>
      </c>
      <c r="F156" s="148" t="s">
        <v>328</v>
      </c>
      <c r="G156" s="147">
        <f ca="1">IFERROR(__xludf.DUMMYFUNCTION(" VLOOKUP(A70, IMPORTRANGE(""https://docs.google.com/spreadsheets/d/1QNLbnkR_AongFt22vMfNzfpjZ0CjpI8QI-w0wBnYA1w/"", ""Инфа!A:AA""), 6, FALSE)"),2024)</f>
        <v>2024</v>
      </c>
      <c r="H156" s="150">
        <v>9000</v>
      </c>
      <c r="I156" s="160" t="s">
        <v>62</v>
      </c>
      <c r="J156" s="97" t="s">
        <v>329</v>
      </c>
      <c r="K156" s="153"/>
      <c r="L156" s="153"/>
      <c r="M156" s="153"/>
      <c r="N156" s="153"/>
      <c r="O156" s="153"/>
      <c r="P156" s="153"/>
      <c r="Q156" s="153"/>
      <c r="R156" s="153"/>
      <c r="S156" s="153"/>
    </row>
    <row r="157" spans="1:19" ht="150">
      <c r="A157" s="277" t="s">
        <v>25424</v>
      </c>
      <c r="B157" s="253" t="s">
        <v>13</v>
      </c>
      <c r="C157" s="93" t="s">
        <v>330</v>
      </c>
      <c r="D157" s="93" t="s">
        <v>331</v>
      </c>
      <c r="E157" s="148">
        <f ca="1">IFERROR(__xludf.DUMMYFUNCTION(" VLOOKUP(A71, IMPORTRANGE(""https://docs.google.com/spreadsheets/d/1fj_Bhi2XPL3siwIh4sx4VRLAe31yD50oKdj5UlRYW0c/"", ""Сводка!A:AA""), 5, FALSE)"),100)</f>
        <v>100</v>
      </c>
      <c r="F157" s="148" t="s">
        <v>26</v>
      </c>
      <c r="G157" s="147">
        <f ca="1">IFERROR(__xludf.DUMMYFUNCTION(" VLOOKUP(A71, IMPORTRANGE(""https://docs.google.com/spreadsheets/d/1QNLbnkR_AongFt22vMfNzfpjZ0CjpI8QI-w0wBnYA1w/"", ""Инфа!A:AA""), 6, FALSE)"),2024)</f>
        <v>2024</v>
      </c>
      <c r="H157" s="150">
        <v>8000</v>
      </c>
      <c r="I157" s="151" t="s">
        <v>332</v>
      </c>
      <c r="J157" s="93" t="s">
        <v>333</v>
      </c>
      <c r="K157" s="153"/>
      <c r="L157" s="153"/>
      <c r="M157" s="153"/>
      <c r="N157" s="153"/>
      <c r="O157" s="153"/>
      <c r="P157" s="153"/>
      <c r="Q157" s="153"/>
      <c r="R157" s="153"/>
      <c r="S157" s="153"/>
    </row>
    <row r="158" spans="1:19" ht="243.75">
      <c r="A158" s="277" t="s">
        <v>25424</v>
      </c>
      <c r="B158" s="253" t="s">
        <v>23</v>
      </c>
      <c r="C158" s="97" t="s">
        <v>334</v>
      </c>
      <c r="D158" s="97" t="s">
        <v>335</v>
      </c>
      <c r="E158" s="148">
        <f ca="1">IFERROR(__xludf.DUMMYFUNCTION(" VLOOKUP(A72, IMPORTRANGE(""https://docs.google.com/spreadsheets/d/1fj_Bhi2XPL3siwIh4sx4VRLAe31yD50oKdj5UlRYW0c/"", ""Сводка!A:AA""), 5, FALSE)"),128)</f>
        <v>128</v>
      </c>
      <c r="F158" s="147" t="s">
        <v>328</v>
      </c>
      <c r="G158" s="147">
        <f ca="1">IFERROR(__xludf.DUMMYFUNCTION(" VLOOKUP(A72, IMPORTRANGE(""https://docs.google.com/spreadsheets/d/1QNLbnkR_AongFt22vMfNzfpjZ0CjpI8QI-w0wBnYA1w/"", ""Инфа!A:AA""), 6, FALSE)"),2024)</f>
        <v>2024</v>
      </c>
      <c r="H158" s="150">
        <v>12700</v>
      </c>
      <c r="I158" s="160" t="s">
        <v>336</v>
      </c>
      <c r="J158" s="97" t="s">
        <v>337</v>
      </c>
      <c r="K158" s="153"/>
      <c r="L158" s="153"/>
      <c r="M158" s="153"/>
      <c r="N158" s="153"/>
      <c r="O158" s="153"/>
      <c r="P158" s="153"/>
      <c r="Q158" s="153"/>
      <c r="R158" s="153"/>
      <c r="S158" s="153"/>
    </row>
    <row r="159" spans="1:19" ht="206.25">
      <c r="A159" s="277" t="s">
        <v>25424</v>
      </c>
      <c r="B159" s="253" t="s">
        <v>23</v>
      </c>
      <c r="C159" s="93" t="s">
        <v>338</v>
      </c>
      <c r="D159" s="93" t="s">
        <v>339</v>
      </c>
      <c r="E159" s="148">
        <f ca="1">IFERROR(__xludf.DUMMYFUNCTION(" VLOOKUP(A73, IMPORTRANGE(""https://docs.google.com/spreadsheets/d/1fj_Bhi2XPL3siwIh4sx4VRLAe31yD50oKdj5UlRYW0c/"", ""Сводка!A:AA""), 5, FALSE)"),192)</f>
        <v>192</v>
      </c>
      <c r="F159" s="148" t="s">
        <v>137</v>
      </c>
      <c r="G159" s="147">
        <f ca="1">IFERROR(__xludf.DUMMYFUNCTION(" VLOOKUP(A73, IMPORTRANGE(""https://docs.google.com/spreadsheets/d/1QNLbnkR_AongFt22vMfNzfpjZ0CjpI8QI-w0wBnYA1w/"", ""Инфа!A:AA""), 6, FALSE)"),2024)</f>
        <v>2024</v>
      </c>
      <c r="H159" s="150">
        <v>16500</v>
      </c>
      <c r="I159" s="151" t="s">
        <v>340</v>
      </c>
      <c r="J159" s="99" t="s">
        <v>341</v>
      </c>
      <c r="K159" s="153"/>
      <c r="L159" s="153"/>
      <c r="M159" s="153"/>
      <c r="N159" s="153"/>
      <c r="O159" s="153"/>
      <c r="P159" s="153"/>
      <c r="Q159" s="153"/>
      <c r="R159" s="153"/>
      <c r="S159" s="153"/>
    </row>
    <row r="160" spans="1:19" ht="187.5">
      <c r="A160" s="277" t="s">
        <v>25424</v>
      </c>
      <c r="B160" s="254" t="s">
        <v>342</v>
      </c>
      <c r="C160" s="96" t="s">
        <v>338</v>
      </c>
      <c r="D160" s="93" t="s">
        <v>343</v>
      </c>
      <c r="E160" s="148">
        <f ca="1">IFERROR(__xludf.DUMMYFUNCTION(" VLOOKUP(A74, IMPORTRANGE(""https://docs.google.com/spreadsheets/d/1fj_Bhi2XPL3siwIh4sx4VRLAe31yD50oKdj5UlRYW0c/"", ""Сводка!A:AA""), 5, FALSE)"),152)</f>
        <v>152</v>
      </c>
      <c r="F160" s="148" t="s">
        <v>344</v>
      </c>
      <c r="G160" s="147">
        <f ca="1">IFERROR(__xludf.DUMMYFUNCTION(" VLOOKUP(A74, IMPORTRANGE(""https://docs.google.com/spreadsheets/d/1QNLbnkR_AongFt22vMfNzfpjZ0CjpI8QI-w0wBnYA1w/"", ""Инфа!A:AA""), 6, FALSE)"),2024)</f>
        <v>2024</v>
      </c>
      <c r="H160" s="150">
        <v>14100</v>
      </c>
      <c r="I160" s="160" t="s">
        <v>340</v>
      </c>
      <c r="J160" s="99" t="s">
        <v>345</v>
      </c>
      <c r="K160" s="153"/>
      <c r="L160" s="153"/>
      <c r="M160" s="153"/>
      <c r="N160" s="153"/>
      <c r="O160" s="153"/>
      <c r="P160" s="153"/>
      <c r="Q160" s="153"/>
      <c r="R160" s="153"/>
      <c r="S160" s="153"/>
    </row>
    <row r="161" spans="1:19" ht="243.75">
      <c r="A161" s="277" t="s">
        <v>25424</v>
      </c>
      <c r="B161" s="254" t="s">
        <v>23</v>
      </c>
      <c r="C161" s="96" t="s">
        <v>338</v>
      </c>
      <c r="D161" s="93" t="s">
        <v>346</v>
      </c>
      <c r="E161" s="148">
        <f ca="1">IFERROR(__xludf.DUMMYFUNCTION(" VLOOKUP(A75, IMPORTRANGE(""https://docs.google.com/spreadsheets/d/1fj_Bhi2XPL3siwIh4sx4VRLAe31yD50oKdj5UlRYW0c/"", ""Сводка!A:AA""), 5, FALSE)"),180)</f>
        <v>180</v>
      </c>
      <c r="F161" s="148" t="s">
        <v>344</v>
      </c>
      <c r="G161" s="147">
        <f ca="1">IFERROR(__xludf.DUMMYFUNCTION(" VLOOKUP(A75, IMPORTRANGE(""https://docs.google.com/spreadsheets/d/1QNLbnkR_AongFt22vMfNzfpjZ0CjpI8QI-w0wBnYA1w/"", ""Инфа!A:AA""), 6, FALSE)"),2024)</f>
        <v>2024</v>
      </c>
      <c r="H161" s="150">
        <v>15800</v>
      </c>
      <c r="I161" s="160" t="s">
        <v>340</v>
      </c>
      <c r="J161" s="99" t="s">
        <v>347</v>
      </c>
      <c r="K161" s="153"/>
      <c r="L161" s="153"/>
      <c r="M161" s="153"/>
      <c r="N161" s="153"/>
      <c r="O161" s="153"/>
      <c r="P161" s="153"/>
      <c r="Q161" s="153"/>
      <c r="R161" s="153"/>
      <c r="S161" s="153"/>
    </row>
    <row r="162" spans="1:19" ht="243.75">
      <c r="A162" s="277" t="s">
        <v>25424</v>
      </c>
      <c r="B162" s="254" t="s">
        <v>23</v>
      </c>
      <c r="C162" s="96" t="s">
        <v>338</v>
      </c>
      <c r="D162" s="93" t="s">
        <v>348</v>
      </c>
      <c r="E162" s="148">
        <f ca="1">IFERROR(__xludf.DUMMYFUNCTION(" VLOOKUP(A76, IMPORTRANGE(""https://docs.google.com/spreadsheets/d/1fj_Bhi2XPL3siwIh4sx4VRLAe31yD50oKdj5UlRYW0c/"", ""Сводка!A:AA""), 5, FALSE)"),192)</f>
        <v>192</v>
      </c>
      <c r="F162" s="148" t="s">
        <v>344</v>
      </c>
      <c r="G162" s="147">
        <f ca="1">IFERROR(__xludf.DUMMYFUNCTION(" VLOOKUP(A76, IMPORTRANGE(""https://docs.google.com/spreadsheets/d/1QNLbnkR_AongFt22vMfNzfpjZ0CjpI8QI-w0wBnYA1w/"", ""Инфа!A:AA""), 6, FALSE)"),2024)</f>
        <v>2024</v>
      </c>
      <c r="H162" s="150">
        <v>16500</v>
      </c>
      <c r="I162" s="160" t="s">
        <v>340</v>
      </c>
      <c r="J162" s="99" t="s">
        <v>349</v>
      </c>
      <c r="K162" s="153"/>
      <c r="L162" s="153"/>
      <c r="M162" s="153"/>
      <c r="N162" s="153"/>
      <c r="O162" s="153"/>
      <c r="P162" s="153"/>
      <c r="Q162" s="153"/>
      <c r="R162" s="153"/>
      <c r="S162" s="153"/>
    </row>
    <row r="163" spans="1:19" ht="187.5">
      <c r="A163" s="277" t="s">
        <v>25424</v>
      </c>
      <c r="B163" s="253" t="s">
        <v>23</v>
      </c>
      <c r="C163" s="93" t="s">
        <v>350</v>
      </c>
      <c r="D163" s="93" t="s">
        <v>351</v>
      </c>
      <c r="E163" s="148">
        <f ca="1">IFERROR(__xludf.DUMMYFUNCTION(" VLOOKUP(A77, IMPORTRANGE(""https://docs.google.com/spreadsheets/d/1fj_Bhi2XPL3siwIh4sx4VRLAe31yD50oKdj5UlRYW0c/"", ""Сводка!A:AA""), 5, FALSE)"),124)</f>
        <v>124</v>
      </c>
      <c r="F163" s="148" t="s">
        <v>304</v>
      </c>
      <c r="G163" s="147">
        <f ca="1">IFERROR(__xludf.DUMMYFUNCTION(" VLOOKUP(A77, IMPORTRANGE(""https://docs.google.com/spreadsheets/d/1QNLbnkR_AongFt22vMfNzfpjZ0CjpI8QI-w0wBnYA1w/"", ""Инфа!A:AA""), 6, FALSE)"),2024)</f>
        <v>2024</v>
      </c>
      <c r="H163" s="150">
        <v>8700</v>
      </c>
      <c r="I163" s="151" t="s">
        <v>146</v>
      </c>
      <c r="J163" s="100" t="s">
        <v>352</v>
      </c>
      <c r="K163" s="153"/>
      <c r="L163" s="153"/>
      <c r="M163" s="153"/>
      <c r="N163" s="153"/>
      <c r="O163" s="153"/>
      <c r="P163" s="153"/>
      <c r="Q163" s="153"/>
      <c r="R163" s="153"/>
      <c r="S163" s="153"/>
    </row>
    <row r="164" spans="1:19" ht="243.75">
      <c r="A164" s="277" t="s">
        <v>25424</v>
      </c>
      <c r="B164" s="253" t="s">
        <v>13</v>
      </c>
      <c r="C164" s="93" t="s">
        <v>353</v>
      </c>
      <c r="D164" s="93" t="s">
        <v>354</v>
      </c>
      <c r="E164" s="148">
        <f ca="1">IFERROR(__xludf.DUMMYFUNCTION(" VLOOKUP(A78, IMPORTRANGE(""https://docs.google.com/spreadsheets/d/1fj_Bhi2XPL3siwIh4sx4VRLAe31yD50oKdj5UlRYW0c/"", ""Сводка!A:AA""), 5, FALSE)"),164)</f>
        <v>164</v>
      </c>
      <c r="F164" s="148" t="s">
        <v>304</v>
      </c>
      <c r="G164" s="147">
        <f ca="1">IFERROR(__xludf.DUMMYFUNCTION(" VLOOKUP(A78, IMPORTRANGE(""https://docs.google.com/spreadsheets/d/1QNLbnkR_AongFt22vMfNzfpjZ0CjpI8QI-w0wBnYA1w/"", ""Инфа!A:AA""), 6, FALSE)"),2024)</f>
        <v>2024</v>
      </c>
      <c r="H164" s="150">
        <v>9900</v>
      </c>
      <c r="I164" s="151" t="s">
        <v>146</v>
      </c>
      <c r="J164" s="93" t="s">
        <v>355</v>
      </c>
      <c r="K164" s="153"/>
      <c r="L164" s="153"/>
      <c r="M164" s="153"/>
      <c r="N164" s="153"/>
      <c r="O164" s="153"/>
      <c r="P164" s="153"/>
      <c r="Q164" s="153"/>
      <c r="R164" s="153"/>
      <c r="S164" s="153"/>
    </row>
    <row r="165" spans="1:19" ht="168.75">
      <c r="A165" s="277" t="s">
        <v>25424</v>
      </c>
      <c r="B165" s="253" t="s">
        <v>23</v>
      </c>
      <c r="C165" s="93" t="s">
        <v>356</v>
      </c>
      <c r="D165" s="93" t="s">
        <v>357</v>
      </c>
      <c r="E165" s="148">
        <f ca="1">IFERROR(__xludf.DUMMYFUNCTION(" VLOOKUP(A79, IMPORTRANGE(""https://docs.google.com/spreadsheets/d/1fj_Bhi2XPL3siwIh4sx4VRLAe31yD50oKdj5UlRYW0c/"", ""Сводка!A:AA""), 5, FALSE)"),124)</f>
        <v>124</v>
      </c>
      <c r="F165" s="148" t="s">
        <v>16</v>
      </c>
      <c r="G165" s="147">
        <f ca="1">IFERROR(__xludf.DUMMYFUNCTION(" VLOOKUP(A79, IMPORTRANGE(""https://docs.google.com/spreadsheets/d/1QNLbnkR_AongFt22vMfNzfpjZ0CjpI8QI-w0wBnYA1w/"", ""Инфа!A:AA""), 6, FALSE)"),2024)</f>
        <v>2024</v>
      </c>
      <c r="H165" s="150">
        <v>8700</v>
      </c>
      <c r="I165" s="151" t="s">
        <v>146</v>
      </c>
      <c r="J165" s="100" t="s">
        <v>358</v>
      </c>
      <c r="K165" s="153"/>
      <c r="L165" s="153"/>
      <c r="M165" s="153"/>
      <c r="N165" s="153"/>
      <c r="O165" s="153"/>
      <c r="P165" s="153"/>
      <c r="Q165" s="153"/>
      <c r="R165" s="153"/>
      <c r="S165" s="153"/>
    </row>
    <row r="166" spans="1:19" ht="262.5">
      <c r="A166" s="277" t="s">
        <v>25424</v>
      </c>
      <c r="B166" s="253" t="s">
        <v>23</v>
      </c>
      <c r="C166" s="93" t="s">
        <v>359</v>
      </c>
      <c r="D166" s="93" t="s">
        <v>360</v>
      </c>
      <c r="E166" s="148">
        <f ca="1">IFERROR(__xludf.DUMMYFUNCTION(" VLOOKUP(A80, IMPORTRANGE(""https://docs.google.com/spreadsheets/d/1fj_Bhi2XPL3siwIh4sx4VRLAe31yD50oKdj5UlRYW0c/"", ""Сводка!A:AA""), 5, FALSE)"),348)</f>
        <v>348</v>
      </c>
      <c r="F166" s="148" t="s">
        <v>59</v>
      </c>
      <c r="G166" s="147">
        <f ca="1">IFERROR(__xludf.DUMMYFUNCTION(" VLOOKUP(A80, IMPORTRANGE(""https://docs.google.com/spreadsheets/d/1QNLbnkR_AongFt22vMfNzfpjZ0CjpI8QI-w0wBnYA1w/"", ""Инфа!A:AA""), 6, FALSE)"),2024)</f>
        <v>2024</v>
      </c>
      <c r="H166" s="150">
        <v>25900</v>
      </c>
      <c r="I166" s="151" t="s">
        <v>161</v>
      </c>
      <c r="J166" s="93" t="s">
        <v>361</v>
      </c>
      <c r="K166" s="153"/>
      <c r="L166" s="153"/>
      <c r="M166" s="153"/>
      <c r="N166" s="153"/>
      <c r="O166" s="153"/>
      <c r="P166" s="153"/>
      <c r="Q166" s="153"/>
      <c r="R166" s="153"/>
      <c r="S166" s="153"/>
    </row>
    <row r="167" spans="1:19" ht="262.5">
      <c r="A167" s="277" t="s">
        <v>25424</v>
      </c>
      <c r="B167" s="253" t="s">
        <v>23</v>
      </c>
      <c r="C167" s="93" t="s">
        <v>362</v>
      </c>
      <c r="D167" s="93" t="s">
        <v>363</v>
      </c>
      <c r="E167" s="148">
        <f ca="1">IFERROR(__xludf.DUMMYFUNCTION(" VLOOKUP(A81, IMPORTRANGE(""https://docs.google.com/spreadsheets/d/1fj_Bhi2XPL3siwIh4sx4VRLAe31yD50oKdj5UlRYW0c/"", ""Сводка!A:AA""), 5, FALSE)"),268)</f>
        <v>268</v>
      </c>
      <c r="F167" s="148" t="s">
        <v>165</v>
      </c>
      <c r="G167" s="147">
        <f ca="1">IFERROR(__xludf.DUMMYFUNCTION(" VLOOKUP(A81, IMPORTRANGE(""https://docs.google.com/spreadsheets/d/1QNLbnkR_AongFt22vMfNzfpjZ0CjpI8QI-w0wBnYA1w/"", ""Инфа!A:AA""), 6, FALSE)"),2024)</f>
        <v>2024</v>
      </c>
      <c r="H167" s="150">
        <v>21100</v>
      </c>
      <c r="I167" s="151" t="s">
        <v>161</v>
      </c>
      <c r="J167" s="93" t="s">
        <v>364</v>
      </c>
      <c r="K167" s="153"/>
      <c r="L167" s="153"/>
      <c r="M167" s="153"/>
      <c r="N167" s="153"/>
      <c r="O167" s="153"/>
      <c r="P167" s="153"/>
      <c r="Q167" s="153"/>
      <c r="R167" s="153"/>
      <c r="S167" s="153"/>
    </row>
    <row r="168" spans="1:19" ht="300">
      <c r="A168" s="277" t="s">
        <v>25424</v>
      </c>
      <c r="B168" s="253" t="s">
        <v>23</v>
      </c>
      <c r="C168" s="93" t="s">
        <v>362</v>
      </c>
      <c r="D168" s="93" t="s">
        <v>365</v>
      </c>
      <c r="E168" s="148">
        <f ca="1">IFERROR(__xludf.DUMMYFUNCTION(" VLOOKUP(A82, IMPORTRANGE(""https://docs.google.com/spreadsheets/d/1fj_Bhi2XPL3siwIh4sx4VRLAe31yD50oKdj5UlRYW0c/"", ""Сводка!A:AA""), 5, FALSE)"),232)</f>
        <v>232</v>
      </c>
      <c r="F168" s="148" t="s">
        <v>165</v>
      </c>
      <c r="G168" s="147">
        <f ca="1">IFERROR(__xludf.DUMMYFUNCTION(" VLOOKUP(A82, IMPORTRANGE(""https://docs.google.com/spreadsheets/d/1QNLbnkR_AongFt22vMfNzfpjZ0CjpI8QI-w0wBnYA1w/"", ""Инфа!A:AA""), 6, FALSE)"),2024)</f>
        <v>2024</v>
      </c>
      <c r="H168" s="150">
        <v>18900</v>
      </c>
      <c r="I168" s="151" t="s">
        <v>161</v>
      </c>
      <c r="J168" s="93" t="s">
        <v>366</v>
      </c>
      <c r="K168" s="153"/>
      <c r="L168" s="153"/>
      <c r="M168" s="153"/>
      <c r="N168" s="153"/>
      <c r="O168" s="153"/>
      <c r="P168" s="153"/>
      <c r="Q168" s="153"/>
      <c r="R168" s="153"/>
      <c r="S168" s="153"/>
    </row>
    <row r="169" spans="1:19" ht="281.25">
      <c r="A169" s="277" t="s">
        <v>25424</v>
      </c>
      <c r="B169" s="253" t="s">
        <v>13</v>
      </c>
      <c r="C169" s="93" t="s">
        <v>367</v>
      </c>
      <c r="D169" s="93" t="s">
        <v>368</v>
      </c>
      <c r="E169" s="148">
        <f ca="1">IFERROR(__xludf.DUMMYFUNCTION(" VLOOKUP(A83, IMPORTRANGE(""https://docs.google.com/spreadsheets/d/1fj_Bhi2XPL3siwIh4sx4VRLAe31yD50oKdj5UlRYW0c/"", ""Сводка!A:AA""), 5, FALSE)"),252)</f>
        <v>252</v>
      </c>
      <c r="F169" s="148" t="s">
        <v>369</v>
      </c>
      <c r="G169" s="147">
        <f ca="1">IFERROR(__xludf.DUMMYFUNCTION(" VLOOKUP(A83, IMPORTRANGE(""https://docs.google.com/spreadsheets/d/1QNLbnkR_AongFt22vMfNzfpjZ0CjpI8QI-w0wBnYA1w/"", ""Инфа!A:AA""), 6, FALSE)"),2024)</f>
        <v>2024</v>
      </c>
      <c r="H169" s="150">
        <v>20100</v>
      </c>
      <c r="I169" s="151" t="s">
        <v>370</v>
      </c>
      <c r="J169" s="93" t="s">
        <v>373</v>
      </c>
      <c r="K169" s="153"/>
      <c r="L169" s="153"/>
      <c r="M169" s="153"/>
      <c r="N169" s="153"/>
      <c r="O169" s="153"/>
      <c r="P169" s="153"/>
      <c r="Q169" s="153"/>
      <c r="R169" s="153"/>
      <c r="S169" s="153"/>
    </row>
    <row r="170" spans="1:19" ht="206.25">
      <c r="A170" s="277" t="s">
        <v>25424</v>
      </c>
      <c r="B170" s="253" t="s">
        <v>13</v>
      </c>
      <c r="C170" s="93" t="s">
        <v>374</v>
      </c>
      <c r="D170" s="93" t="s">
        <v>375</v>
      </c>
      <c r="E170" s="148">
        <f ca="1">IFERROR(__xludf.DUMMYFUNCTION(" VLOOKUP(A84, IMPORTRANGE(""https://docs.google.com/spreadsheets/d/1fj_Bhi2XPL3siwIh4sx4VRLAe31yD50oKdj5UlRYW0c/"", ""Сводка!A:AA""), 5, FALSE)"),204)</f>
        <v>204</v>
      </c>
      <c r="F170" s="148" t="s">
        <v>16</v>
      </c>
      <c r="G170" s="147">
        <f ca="1">IFERROR(__xludf.DUMMYFUNCTION(" VLOOKUP(A84, IMPORTRANGE(""https://docs.google.com/spreadsheets/d/1QNLbnkR_AongFt22vMfNzfpjZ0CjpI8QI-w0wBnYA1w/"", ""Инфа!A:AA""), 6, FALSE)"),2024)</f>
        <v>2024</v>
      </c>
      <c r="H170" s="150">
        <v>11100</v>
      </c>
      <c r="I170" s="151" t="s">
        <v>161</v>
      </c>
      <c r="J170" s="93" t="s">
        <v>376</v>
      </c>
      <c r="K170" s="153"/>
      <c r="L170" s="153"/>
      <c r="M170" s="153"/>
      <c r="N170" s="153"/>
      <c r="O170" s="153"/>
      <c r="P170" s="153"/>
      <c r="Q170" s="153"/>
      <c r="R170" s="153"/>
      <c r="S170" s="153"/>
    </row>
    <row r="171" spans="1:19" ht="150">
      <c r="A171" s="277" t="s">
        <v>25424</v>
      </c>
      <c r="B171" s="253" t="s">
        <v>13</v>
      </c>
      <c r="C171" s="93" t="s">
        <v>377</v>
      </c>
      <c r="D171" s="93" t="s">
        <v>378</v>
      </c>
      <c r="E171" s="148">
        <f ca="1">IFERROR(__xludf.DUMMYFUNCTION(" VLOOKUP(A85, IMPORTRANGE(""https://docs.google.com/spreadsheets/d/1fj_Bhi2XPL3siwIh4sx4VRLAe31yD50oKdj5UlRYW0c/"", ""Сводка!A:AA""), 5, FALSE)"),180)</f>
        <v>180</v>
      </c>
      <c r="F171" s="148" t="s">
        <v>379</v>
      </c>
      <c r="G171" s="147">
        <f ca="1">IFERROR(__xludf.DUMMYFUNCTION(" VLOOKUP(A85, IMPORTRANGE(""https://docs.google.com/spreadsheets/d/1QNLbnkR_AongFt22vMfNzfpjZ0CjpI8QI-w0wBnYA1w/"", ""Инфа!A:AA""), 6, FALSE)"),2024)</f>
        <v>2024</v>
      </c>
      <c r="H171" s="150">
        <v>15800</v>
      </c>
      <c r="I171" s="151" t="s">
        <v>28</v>
      </c>
      <c r="J171" s="93" t="s">
        <v>380</v>
      </c>
      <c r="K171" s="153"/>
      <c r="L171" s="153"/>
      <c r="M171" s="153"/>
      <c r="N171" s="153"/>
      <c r="O171" s="153"/>
      <c r="P171" s="153"/>
      <c r="Q171" s="153"/>
      <c r="R171" s="153"/>
      <c r="S171" s="153"/>
    </row>
    <row r="172" spans="1:19" ht="225">
      <c r="A172" s="277" t="s">
        <v>25424</v>
      </c>
      <c r="B172" s="253" t="s">
        <v>23</v>
      </c>
      <c r="C172" s="97" t="s">
        <v>381</v>
      </c>
      <c r="D172" s="97" t="s">
        <v>382</v>
      </c>
      <c r="E172" s="148">
        <f ca="1">IFERROR(__xludf.DUMMYFUNCTION(" VLOOKUP(A86, IMPORTRANGE(""https://docs.google.com/spreadsheets/d/1fj_Bhi2XPL3siwIh4sx4VRLAe31yD50oKdj5UlRYW0c/"", ""Сводка!A:AA""), 5, FALSE)"),160)</f>
        <v>160</v>
      </c>
      <c r="F172" s="147" t="s">
        <v>46</v>
      </c>
      <c r="G172" s="147">
        <f ca="1">IFERROR(__xludf.DUMMYFUNCTION(" VLOOKUP(A86, IMPORTRANGE(""https://docs.google.com/spreadsheets/d/1QNLbnkR_AongFt22vMfNzfpjZ0CjpI8QI-w0wBnYA1w/"", ""Инфа!A:AA""), 6, FALSE)"),2024)</f>
        <v>2024</v>
      </c>
      <c r="H172" s="150">
        <v>14600</v>
      </c>
      <c r="I172" s="160" t="s">
        <v>336</v>
      </c>
      <c r="J172" s="97" t="s">
        <v>383</v>
      </c>
      <c r="K172" s="153"/>
      <c r="L172" s="153"/>
      <c r="M172" s="153"/>
      <c r="N172" s="153"/>
      <c r="O172" s="153"/>
      <c r="P172" s="153"/>
      <c r="Q172" s="153"/>
      <c r="R172" s="153"/>
      <c r="S172" s="153"/>
    </row>
    <row r="173" spans="1:19" ht="150">
      <c r="A173" s="277" t="s">
        <v>25424</v>
      </c>
      <c r="B173" s="253" t="s">
        <v>23</v>
      </c>
      <c r="C173" s="93" t="s">
        <v>384</v>
      </c>
      <c r="D173" s="97" t="s">
        <v>385</v>
      </c>
      <c r="E173" s="148">
        <f ca="1">IFERROR(__xludf.DUMMYFUNCTION(" VLOOKUP(A87, IMPORTRANGE(""https://docs.google.com/spreadsheets/d/1fj_Bhi2XPL3siwIh4sx4VRLAe31yD50oKdj5UlRYW0c/"", ""Сводка!A:AA""), 5, FALSE)"),336)</f>
        <v>336</v>
      </c>
      <c r="F173" s="148" t="s">
        <v>266</v>
      </c>
      <c r="G173" s="147">
        <f ca="1">IFERROR(__xludf.DUMMYFUNCTION(" VLOOKUP(A87, IMPORTRANGE(""https://docs.google.com/spreadsheets/d/1QNLbnkR_AongFt22vMfNzfpjZ0CjpI8QI-w0wBnYA1w/"", ""Инфа!A:AA""), 6, FALSE)"),2024)</f>
        <v>2024</v>
      </c>
      <c r="H173" s="150">
        <v>25200</v>
      </c>
      <c r="I173" s="151" t="s">
        <v>171</v>
      </c>
      <c r="J173" s="93" t="s">
        <v>387</v>
      </c>
      <c r="K173" s="153"/>
      <c r="L173" s="153"/>
      <c r="M173" s="153"/>
      <c r="N173" s="153"/>
      <c r="O173" s="153"/>
      <c r="P173" s="153"/>
      <c r="Q173" s="153"/>
      <c r="R173" s="153"/>
      <c r="S173" s="153"/>
    </row>
    <row r="174" spans="1:19" ht="150">
      <c r="A174" s="277" t="s">
        <v>25424</v>
      </c>
      <c r="B174" s="253" t="s">
        <v>23</v>
      </c>
      <c r="C174" s="93" t="s">
        <v>388</v>
      </c>
      <c r="D174" s="93" t="s">
        <v>389</v>
      </c>
      <c r="E174" s="148">
        <f ca="1">IFERROR(__xludf.DUMMYFUNCTION(" VLOOKUP(A88, IMPORTRANGE(""https://docs.google.com/spreadsheets/d/1fj_Bhi2XPL3siwIh4sx4VRLAe31yD50oKdj5UlRYW0c/"", ""Сводка!A:AA""), 5, FALSE)"),144)</f>
        <v>144</v>
      </c>
      <c r="F174" s="148" t="s">
        <v>150</v>
      </c>
      <c r="G174" s="147">
        <f ca="1">IFERROR(__xludf.DUMMYFUNCTION(" VLOOKUP(A88, IMPORTRANGE(""https://docs.google.com/spreadsheets/d/1QNLbnkR_AongFt22vMfNzfpjZ0CjpI8QI-w0wBnYA1w/"", ""Инфа!A:AA""), 6, FALSE)"),2024)</f>
        <v>2024</v>
      </c>
      <c r="H174" s="150">
        <v>9300</v>
      </c>
      <c r="I174" s="151" t="s">
        <v>390</v>
      </c>
      <c r="J174" s="93" t="s">
        <v>391</v>
      </c>
      <c r="K174" s="153"/>
      <c r="L174" s="153"/>
      <c r="M174" s="153"/>
      <c r="N174" s="153"/>
      <c r="O174" s="153"/>
      <c r="P174" s="153"/>
      <c r="Q174" s="153"/>
      <c r="R174" s="153"/>
      <c r="S174" s="153"/>
    </row>
    <row r="175" spans="1:19" ht="262.5">
      <c r="A175" s="277" t="s">
        <v>25424</v>
      </c>
      <c r="B175" s="253" t="s">
        <v>23</v>
      </c>
      <c r="C175" s="93" t="s">
        <v>392</v>
      </c>
      <c r="D175" s="93" t="s">
        <v>393</v>
      </c>
      <c r="E175" s="148">
        <f ca="1">IFERROR(__xludf.DUMMYFUNCTION(" VLOOKUP(A89, IMPORTRANGE(""https://docs.google.com/spreadsheets/d/1fj_Bhi2XPL3siwIh4sx4VRLAe31yD50oKdj5UlRYW0c/"", ""Сводка!A:AA""), 5, FALSE)"),268)</f>
        <v>268</v>
      </c>
      <c r="F175" s="148" t="s">
        <v>394</v>
      </c>
      <c r="G175" s="147">
        <f ca="1">IFERROR(__xludf.DUMMYFUNCTION(" VLOOKUP(A89, IMPORTRANGE(""https://docs.google.com/spreadsheets/d/1QNLbnkR_AongFt22vMfNzfpjZ0CjpI8QI-w0wBnYA1w/"", ""Инфа!A:AA""), 6, FALSE)"),2024)</f>
        <v>2024</v>
      </c>
      <c r="H175" s="150">
        <v>21100</v>
      </c>
      <c r="I175" s="151" t="s">
        <v>390</v>
      </c>
      <c r="J175" s="93" t="s">
        <v>395</v>
      </c>
      <c r="K175" s="153"/>
      <c r="L175" s="153"/>
      <c r="M175" s="153"/>
      <c r="N175" s="153"/>
      <c r="O175" s="153"/>
      <c r="P175" s="153"/>
      <c r="Q175" s="153"/>
      <c r="R175" s="153"/>
      <c r="S175" s="153"/>
    </row>
    <row r="176" spans="1:19" ht="206.25">
      <c r="A176" s="277" t="s">
        <v>25424</v>
      </c>
      <c r="B176" s="253" t="s">
        <v>13</v>
      </c>
      <c r="C176" s="93" t="s">
        <v>396</v>
      </c>
      <c r="D176" s="93" t="s">
        <v>397</v>
      </c>
      <c r="E176" s="148">
        <f ca="1">IFERROR(__xludf.DUMMYFUNCTION(" VLOOKUP(A90, IMPORTRANGE(""https://docs.google.com/spreadsheets/d/1fj_Bhi2XPL3siwIh4sx4VRLAe31yD50oKdj5UlRYW0c/"", ""Сводка!A:AA""), 5, FALSE)"),176)</f>
        <v>176</v>
      </c>
      <c r="F176" s="148" t="s">
        <v>46</v>
      </c>
      <c r="G176" s="147">
        <f ca="1">IFERROR(__xludf.DUMMYFUNCTION(" VLOOKUP(A90, IMPORTRANGE(""https://docs.google.com/spreadsheets/d/1QNLbnkR_AongFt22vMfNzfpjZ0CjpI8QI-w0wBnYA1w/"", ""Инфа!A:AA""), 6, FALSE)"),2024)</f>
        <v>2024</v>
      </c>
      <c r="H176" s="150">
        <v>15600</v>
      </c>
      <c r="I176" s="151" t="s">
        <v>398</v>
      </c>
      <c r="J176" s="93" t="s">
        <v>399</v>
      </c>
      <c r="K176" s="153"/>
      <c r="L176" s="153"/>
      <c r="M176" s="153"/>
      <c r="N176" s="153"/>
      <c r="O176" s="153"/>
      <c r="P176" s="153"/>
      <c r="Q176" s="153"/>
      <c r="R176" s="153"/>
      <c r="S176" s="153"/>
    </row>
    <row r="177" spans="1:19" ht="168.75">
      <c r="A177" s="277" t="s">
        <v>25424</v>
      </c>
      <c r="B177" s="253" t="s">
        <v>400</v>
      </c>
      <c r="C177" s="93" t="s">
        <v>401</v>
      </c>
      <c r="D177" s="93" t="s">
        <v>402</v>
      </c>
      <c r="E177" s="148">
        <f ca="1">IFERROR(__xludf.DUMMYFUNCTION(" VLOOKUP(A91, IMPORTRANGE(""https://docs.google.com/spreadsheets/d/1fj_Bhi2XPL3siwIh4sx4VRLAe31yD50oKdj5UlRYW0c/"", ""Сводка!A:AA""), 5, FALSE)"),120)</f>
        <v>120</v>
      </c>
      <c r="F177" s="148" t="s">
        <v>403</v>
      </c>
      <c r="G177" s="147">
        <f ca="1">IFERROR(__xludf.DUMMYFUNCTION(" VLOOKUP(A91, IMPORTRANGE(""https://docs.google.com/spreadsheets/d/1QNLbnkR_AongFt22vMfNzfpjZ0CjpI8QI-w0wBnYA1w/"", ""Инфа!A:AA""), 6, FALSE)"),2024)</f>
        <v>2024</v>
      </c>
      <c r="H177" s="150">
        <v>8600</v>
      </c>
      <c r="I177" s="156" t="s">
        <v>404</v>
      </c>
      <c r="J177" s="93" t="s">
        <v>405</v>
      </c>
      <c r="K177" s="153"/>
      <c r="L177" s="153"/>
      <c r="M177" s="153"/>
      <c r="N177" s="153"/>
      <c r="O177" s="153"/>
      <c r="P177" s="153"/>
      <c r="Q177" s="153"/>
      <c r="R177" s="153"/>
      <c r="S177" s="153"/>
    </row>
    <row r="178" spans="1:19" ht="225">
      <c r="A178" s="277" t="s">
        <v>25424</v>
      </c>
      <c r="B178" s="253" t="s">
        <v>23</v>
      </c>
      <c r="C178" s="93" t="s">
        <v>406</v>
      </c>
      <c r="D178" s="93" t="s">
        <v>407</v>
      </c>
      <c r="E178" s="148">
        <f ca="1">IFERROR(__xludf.DUMMYFUNCTION(" VLOOKUP(A92, IMPORTRANGE(""https://docs.google.com/spreadsheets/d/1fj_Bhi2XPL3siwIh4sx4VRLAe31yD50oKdj5UlRYW0c/"", ""Сводка!A:AA""), 5, FALSE)"),120)</f>
        <v>120</v>
      </c>
      <c r="F178" s="148" t="s">
        <v>408</v>
      </c>
      <c r="G178" s="147">
        <f ca="1">IFERROR(__xludf.DUMMYFUNCTION(" VLOOKUP(A92, IMPORTRANGE(""https://docs.google.com/spreadsheets/d/1QNLbnkR_AongFt22vMfNzfpjZ0CjpI8QI-w0wBnYA1w/"", ""Инфа!A:AA""), 6, FALSE)"),2024)</f>
        <v>2024</v>
      </c>
      <c r="H178" s="150">
        <v>8600</v>
      </c>
      <c r="I178" s="151" t="s">
        <v>42</v>
      </c>
      <c r="J178" s="93" t="s">
        <v>409</v>
      </c>
      <c r="K178" s="153"/>
      <c r="L178" s="153"/>
      <c r="M178" s="153"/>
      <c r="N178" s="153"/>
      <c r="O178" s="153"/>
      <c r="P178" s="153"/>
      <c r="Q178" s="153"/>
      <c r="R178" s="153"/>
      <c r="S178" s="153"/>
    </row>
    <row r="179" spans="1:19" ht="150">
      <c r="A179" s="277" t="s">
        <v>25424</v>
      </c>
      <c r="B179" s="253" t="s">
        <v>23</v>
      </c>
      <c r="C179" s="93" t="s">
        <v>410</v>
      </c>
      <c r="D179" s="93" t="s">
        <v>411</v>
      </c>
      <c r="E179" s="148">
        <f ca="1">IFERROR(__xludf.DUMMYFUNCTION(" VLOOKUP(A93, IMPORTRANGE(""https://docs.google.com/spreadsheets/d/1fj_Bhi2XPL3siwIh4sx4VRLAe31yD50oKdj5UlRYW0c/"", ""Сводка!A:AA""), 5, FALSE)"),376)</f>
        <v>376</v>
      </c>
      <c r="F179" s="148" t="s">
        <v>177</v>
      </c>
      <c r="G179" s="147">
        <f ca="1">IFERROR(__xludf.DUMMYFUNCTION(" VLOOKUP(A93, IMPORTRANGE(""https://docs.google.com/spreadsheets/d/1QNLbnkR_AongFt22vMfNzfpjZ0CjpI8QI-w0wBnYA1w/"", ""Инфа!A:AA""), 6, FALSE)"),2024)</f>
        <v>2024</v>
      </c>
      <c r="H179" s="154">
        <v>16300</v>
      </c>
      <c r="I179" s="151" t="s">
        <v>161</v>
      </c>
      <c r="J179" s="93" t="s">
        <v>412</v>
      </c>
      <c r="K179" s="153"/>
      <c r="L179" s="153"/>
      <c r="M179" s="153"/>
      <c r="N179" s="153"/>
      <c r="O179" s="153"/>
      <c r="P179" s="153"/>
      <c r="Q179" s="153"/>
      <c r="R179" s="153"/>
      <c r="S179" s="153"/>
    </row>
    <row r="180" spans="1:19" ht="150">
      <c r="A180" s="277" t="s">
        <v>25424</v>
      </c>
      <c r="B180" s="253" t="s">
        <v>400</v>
      </c>
      <c r="C180" s="93" t="s">
        <v>413</v>
      </c>
      <c r="D180" s="93" t="s">
        <v>414</v>
      </c>
      <c r="E180" s="148">
        <f ca="1">IFERROR(__xludf.DUMMYFUNCTION(" VLOOKUP(A94, IMPORTRANGE(""https://docs.google.com/spreadsheets/d/1fj_Bhi2XPL3siwIh4sx4VRLAe31yD50oKdj5UlRYW0c/"", ""Сводка!A:AA""), 5, FALSE)"),396)</f>
        <v>396</v>
      </c>
      <c r="F180" s="148" t="s">
        <v>415</v>
      </c>
      <c r="G180" s="147">
        <f ca="1">IFERROR(__xludf.DUMMYFUNCTION(" VLOOKUP(A94, IMPORTRANGE(""https://docs.google.com/spreadsheets/d/1QNLbnkR_AongFt22vMfNzfpjZ0CjpI8QI-w0wBnYA1w/"", ""Инфа!A:AA""), 6, FALSE)"),2024)</f>
        <v>2024</v>
      </c>
      <c r="H180" s="154">
        <v>21900</v>
      </c>
      <c r="I180" s="151" t="s">
        <v>416</v>
      </c>
      <c r="J180" s="93" t="s">
        <v>417</v>
      </c>
      <c r="K180" s="153"/>
      <c r="L180" s="153"/>
      <c r="M180" s="153"/>
      <c r="N180" s="153"/>
      <c r="O180" s="153"/>
      <c r="P180" s="153"/>
      <c r="Q180" s="153"/>
      <c r="R180" s="153"/>
      <c r="S180" s="153"/>
    </row>
    <row r="181" spans="1:19" ht="262.5">
      <c r="A181" s="277" t="s">
        <v>25424</v>
      </c>
      <c r="B181" s="253" t="s">
        <v>13</v>
      </c>
      <c r="C181" s="93" t="s">
        <v>418</v>
      </c>
      <c r="D181" s="93" t="s">
        <v>419</v>
      </c>
      <c r="E181" s="148">
        <f ca="1">IFERROR(__xludf.DUMMYFUNCTION(" VLOOKUP(A95, IMPORTRANGE(""https://docs.google.com/spreadsheets/d/1fj_Bhi2XPL3siwIh4sx4VRLAe31yD50oKdj5UlRYW0c/"", ""Сводка!A:AA""), 5, FALSE)"),216)</f>
        <v>216</v>
      </c>
      <c r="F181" s="148"/>
      <c r="G181" s="147">
        <f ca="1">IFERROR(__xludf.DUMMYFUNCTION(" VLOOKUP(A95, IMPORTRANGE(""https://docs.google.com/spreadsheets/d/1QNLbnkR_AongFt22vMfNzfpjZ0CjpI8QI-w0wBnYA1w/"", ""Инфа!A:AA""), 6, FALSE)"),2024)</f>
        <v>2024</v>
      </c>
      <c r="H181" s="150">
        <v>18000</v>
      </c>
      <c r="I181" s="164" t="s">
        <v>420</v>
      </c>
      <c r="J181" s="93" t="s">
        <v>422</v>
      </c>
      <c r="K181" s="153"/>
      <c r="L181" s="153"/>
      <c r="M181" s="153"/>
      <c r="N181" s="153"/>
      <c r="O181" s="153"/>
      <c r="P181" s="153"/>
      <c r="Q181" s="153"/>
      <c r="R181" s="153"/>
      <c r="S181" s="153"/>
    </row>
    <row r="182" spans="1:19" ht="243.75">
      <c r="A182" s="277" t="s">
        <v>25424</v>
      </c>
      <c r="B182" s="253" t="s">
        <v>13</v>
      </c>
      <c r="C182" s="93" t="s">
        <v>423</v>
      </c>
      <c r="D182" s="93" t="s">
        <v>424</v>
      </c>
      <c r="E182" s="148">
        <f ca="1">IFERROR(__xludf.DUMMYFUNCTION(" VLOOKUP(A96, IMPORTRANGE(""https://docs.google.com/spreadsheets/d/1fj_Bhi2XPL3siwIh4sx4VRLAe31yD50oKdj5UlRYW0c/"", ""Сводка!A:AA""), 5, FALSE)"),184)</f>
        <v>184</v>
      </c>
      <c r="F182" s="148" t="s">
        <v>425</v>
      </c>
      <c r="G182" s="147">
        <f ca="1">IFERROR(__xludf.DUMMYFUNCTION(" VLOOKUP(A96, IMPORTRANGE(""https://docs.google.com/spreadsheets/d/1QNLbnkR_AongFt22vMfNzfpjZ0CjpI8QI-w0wBnYA1w/"", ""Инфа!A:AA""), 6, FALSE)"),2024)</f>
        <v>2024</v>
      </c>
      <c r="H182" s="150">
        <v>16000</v>
      </c>
      <c r="I182" s="151" t="s">
        <v>370</v>
      </c>
      <c r="J182" s="93" t="s">
        <v>426</v>
      </c>
      <c r="K182" s="153"/>
      <c r="L182" s="153"/>
      <c r="M182" s="153"/>
      <c r="N182" s="153"/>
      <c r="O182" s="153"/>
      <c r="P182" s="153"/>
      <c r="Q182" s="153"/>
      <c r="R182" s="153"/>
      <c r="S182" s="153"/>
    </row>
    <row r="183" spans="1:19" ht="281.25">
      <c r="A183" s="277" t="s">
        <v>25424</v>
      </c>
      <c r="B183" s="253" t="s">
        <v>13</v>
      </c>
      <c r="C183" s="93" t="s">
        <v>427</v>
      </c>
      <c r="D183" s="93" t="s">
        <v>428</v>
      </c>
      <c r="E183" s="148">
        <f ca="1">IFERROR(__xludf.DUMMYFUNCTION(" VLOOKUP(A97, IMPORTRANGE(""https://docs.google.com/spreadsheets/d/1fj_Bhi2XPL3siwIh4sx4VRLAe31yD50oKdj5UlRYW0c/"", ""Сводка!A:AA""), 5, FALSE)"),148)</f>
        <v>148</v>
      </c>
      <c r="F183" s="148" t="s">
        <v>108</v>
      </c>
      <c r="G183" s="147">
        <f ca="1">IFERROR(__xludf.DUMMYFUNCTION(" VLOOKUP(A97, IMPORTRANGE(""https://docs.google.com/spreadsheets/d/1QNLbnkR_AongFt22vMfNzfpjZ0CjpI8QI-w0wBnYA1w/"", ""Инфа!A:AA""), 6, FALSE)"),2024)</f>
        <v>2024</v>
      </c>
      <c r="H183" s="150">
        <v>13900</v>
      </c>
      <c r="I183" s="151" t="s">
        <v>429</v>
      </c>
      <c r="J183" s="101" t="s">
        <v>430</v>
      </c>
      <c r="K183" s="153"/>
      <c r="L183" s="153"/>
      <c r="M183" s="153"/>
      <c r="N183" s="153"/>
      <c r="O183" s="153"/>
      <c r="P183" s="153"/>
      <c r="Q183" s="153"/>
      <c r="R183" s="153"/>
      <c r="S183" s="153"/>
    </row>
    <row r="184" spans="1:19" ht="131.25">
      <c r="A184" s="277" t="s">
        <v>25424</v>
      </c>
      <c r="B184" s="253" t="s">
        <v>13</v>
      </c>
      <c r="C184" s="93" t="s">
        <v>431</v>
      </c>
      <c r="D184" s="93" t="s">
        <v>432</v>
      </c>
      <c r="E184" s="148">
        <f ca="1">IFERROR(__xludf.DUMMYFUNCTION(" VLOOKUP(A98, IMPORTRANGE(""https://docs.google.com/spreadsheets/d/1fj_Bhi2XPL3siwIh4sx4VRLAe31yD50oKdj5UlRYW0c/"", ""Сводка!A:AA""), 5, FALSE)"),100)</f>
        <v>100</v>
      </c>
      <c r="F184" s="148" t="s">
        <v>433</v>
      </c>
      <c r="G184" s="147">
        <f ca="1">IFERROR(__xludf.DUMMYFUNCTION(" VLOOKUP(A98, IMPORTRANGE(""https://docs.google.com/spreadsheets/d/1QNLbnkR_AongFt22vMfNzfpjZ0CjpI8QI-w0wBnYA1w/"", ""Инфа!A:AA""), 6, FALSE)"),2024)</f>
        <v>2024</v>
      </c>
      <c r="H184" s="150">
        <v>8000</v>
      </c>
      <c r="I184" s="151" t="s">
        <v>429</v>
      </c>
      <c r="J184" s="101" t="s">
        <v>434</v>
      </c>
      <c r="K184" s="153"/>
      <c r="L184" s="153"/>
      <c r="M184" s="153"/>
      <c r="N184" s="153"/>
      <c r="O184" s="153"/>
      <c r="P184" s="153"/>
      <c r="Q184" s="153"/>
      <c r="R184" s="153"/>
      <c r="S184" s="153"/>
    </row>
    <row r="185" spans="1:19" ht="131.25">
      <c r="A185" s="277" t="s">
        <v>25424</v>
      </c>
      <c r="B185" s="253" t="s">
        <v>23</v>
      </c>
      <c r="C185" s="93" t="s">
        <v>435</v>
      </c>
      <c r="D185" s="93" t="s">
        <v>436</v>
      </c>
      <c r="E185" s="148">
        <f ca="1">IFERROR(__xludf.DUMMYFUNCTION(" VLOOKUP(A99, IMPORTRANGE(""https://docs.google.com/spreadsheets/d/1fj_Bhi2XPL3siwIh4sx4VRLAe31yD50oKdj5UlRYW0c/"", ""Сводка!A:AA""), 5, FALSE)"),148)</f>
        <v>148</v>
      </c>
      <c r="F185" s="148" t="s">
        <v>137</v>
      </c>
      <c r="G185" s="147">
        <f ca="1">IFERROR(__xludf.DUMMYFUNCTION(" VLOOKUP(A99, IMPORTRANGE(""https://docs.google.com/spreadsheets/d/1QNLbnkR_AongFt22vMfNzfpjZ0CjpI8QI-w0wBnYA1w/"", ""Инфа!A:AA""), 6, FALSE)"),2024)</f>
        <v>2024</v>
      </c>
      <c r="H185" s="150">
        <v>13900</v>
      </c>
      <c r="I185" s="151" t="s">
        <v>340</v>
      </c>
      <c r="J185" s="99" t="s">
        <v>437</v>
      </c>
      <c r="K185" s="153"/>
      <c r="L185" s="153"/>
      <c r="M185" s="153"/>
      <c r="N185" s="153"/>
      <c r="O185" s="153"/>
      <c r="P185" s="153"/>
      <c r="Q185" s="153"/>
      <c r="R185" s="153"/>
      <c r="S185" s="153"/>
    </row>
    <row r="186" spans="1:19" ht="150">
      <c r="A186" s="277" t="s">
        <v>25424</v>
      </c>
      <c r="B186" s="253" t="s">
        <v>23</v>
      </c>
      <c r="C186" s="93" t="s">
        <v>435</v>
      </c>
      <c r="D186" s="93" t="s">
        <v>438</v>
      </c>
      <c r="E186" s="148">
        <f ca="1">IFERROR(__xludf.DUMMYFUNCTION(" VLOOKUP(A100, IMPORTRANGE(""https://docs.google.com/spreadsheets/d/1fj_Bhi2XPL3siwIh4sx4VRLAe31yD50oKdj5UlRYW0c/"", ""Сводка!A:AA""), 5, FALSE)"),100)</f>
        <v>100</v>
      </c>
      <c r="F186" s="148" t="s">
        <v>137</v>
      </c>
      <c r="G186" s="147">
        <f ca="1">IFERROR(__xludf.DUMMYFUNCTION(" VLOOKUP(A100, IMPORTRANGE(""https://docs.google.com/spreadsheets/d/1QNLbnkR_AongFt22vMfNzfpjZ0CjpI8QI-w0wBnYA1w/"", ""Инфа!A:AA""), 6, FALSE)"),2024)</f>
        <v>2024</v>
      </c>
      <c r="H186" s="150">
        <v>8000</v>
      </c>
      <c r="I186" s="151" t="s">
        <v>340</v>
      </c>
      <c r="J186" s="99" t="s">
        <v>439</v>
      </c>
      <c r="K186" s="153"/>
      <c r="L186" s="153"/>
      <c r="M186" s="153"/>
      <c r="N186" s="153"/>
      <c r="O186" s="153"/>
      <c r="P186" s="153"/>
      <c r="Q186" s="153"/>
      <c r="R186" s="153"/>
      <c r="S186" s="153"/>
    </row>
    <row r="187" spans="1:19" ht="187.5">
      <c r="A187" s="277" t="s">
        <v>25424</v>
      </c>
      <c r="B187" s="253" t="s">
        <v>23</v>
      </c>
      <c r="C187" s="93" t="s">
        <v>440</v>
      </c>
      <c r="D187" s="93" t="s">
        <v>441</v>
      </c>
      <c r="E187" s="148">
        <f ca="1">IFERROR(__xludf.DUMMYFUNCTION(" VLOOKUP(A101, IMPORTRANGE(""https://docs.google.com/spreadsheets/d/1fj_Bhi2XPL3siwIh4sx4VRLAe31yD50oKdj5UlRYW0c/"", ""Сводка!A:AA""), 5, FALSE)"),184)</f>
        <v>184</v>
      </c>
      <c r="F187" s="148" t="s">
        <v>46</v>
      </c>
      <c r="G187" s="147">
        <f ca="1">IFERROR(__xludf.DUMMYFUNCTION(" VLOOKUP(A101, IMPORTRANGE(""https://docs.google.com/spreadsheets/d/1QNLbnkR_AongFt22vMfNzfpjZ0CjpI8QI-w0wBnYA1w/"", ""Инфа!A:AA""), 6, FALSE)"),2024)</f>
        <v>2024</v>
      </c>
      <c r="H187" s="150">
        <v>10500</v>
      </c>
      <c r="I187" s="160" t="s">
        <v>340</v>
      </c>
      <c r="J187" s="93" t="s">
        <v>442</v>
      </c>
      <c r="K187" s="153"/>
      <c r="L187" s="153"/>
      <c r="M187" s="153"/>
      <c r="N187" s="153"/>
      <c r="O187" s="153"/>
      <c r="P187" s="153"/>
      <c r="Q187" s="153"/>
      <c r="R187" s="153"/>
      <c r="S187" s="153"/>
    </row>
    <row r="188" spans="1:19" ht="112.5">
      <c r="A188" s="277" t="s">
        <v>25424</v>
      </c>
      <c r="B188" s="253" t="s">
        <v>13</v>
      </c>
      <c r="C188" s="93" t="s">
        <v>443</v>
      </c>
      <c r="D188" s="93" t="s">
        <v>444</v>
      </c>
      <c r="E188" s="148">
        <f ca="1">IFERROR(__xludf.DUMMYFUNCTION(" VLOOKUP(A102, IMPORTRANGE(""https://docs.google.com/spreadsheets/d/1fj_Bhi2XPL3siwIh4sx4VRLAe31yD50oKdj5UlRYW0c/"", ""Сводка!A:AA""), 5, FALSE)"),208)</f>
        <v>208</v>
      </c>
      <c r="F188" s="148" t="s">
        <v>177</v>
      </c>
      <c r="G188" s="147">
        <f ca="1">IFERROR(__xludf.DUMMYFUNCTION(" VLOOKUP(A102, IMPORTRANGE(""https://docs.google.com/spreadsheets/d/1QNLbnkR_AongFt22vMfNzfpjZ0CjpI8QI-w0wBnYA1w/"", ""Инфа!A:AA""), 6, FALSE)"),2024)</f>
        <v>2024</v>
      </c>
      <c r="H188" s="150">
        <v>17500</v>
      </c>
      <c r="I188" s="151" t="s">
        <v>445</v>
      </c>
      <c r="J188" s="93" t="s">
        <v>446</v>
      </c>
      <c r="K188" s="153"/>
      <c r="L188" s="153"/>
      <c r="M188" s="153"/>
      <c r="N188" s="153"/>
      <c r="O188" s="153"/>
      <c r="P188" s="153"/>
      <c r="Q188" s="153"/>
      <c r="R188" s="153"/>
      <c r="S188" s="153"/>
    </row>
    <row r="189" spans="1:19" ht="112.5">
      <c r="A189" s="277" t="s">
        <v>25424</v>
      </c>
      <c r="B189" s="253" t="s">
        <v>23</v>
      </c>
      <c r="C189" s="93" t="s">
        <v>447</v>
      </c>
      <c r="D189" s="93" t="s">
        <v>448</v>
      </c>
      <c r="E189" s="148">
        <f ca="1">IFERROR(__xludf.DUMMYFUNCTION(" VLOOKUP(A103, IMPORTRANGE(""https://docs.google.com/spreadsheets/d/1fj_Bhi2XPL3siwIh4sx4VRLAe31yD50oKdj5UlRYW0c/"", ""Сводка!A:AA""), 5, FALSE)"),384)</f>
        <v>384</v>
      </c>
      <c r="F189" s="148" t="s">
        <v>46</v>
      </c>
      <c r="G189" s="147">
        <f ca="1">IFERROR(__xludf.DUMMYFUNCTION(" VLOOKUP(A103, IMPORTRANGE(""https://docs.google.com/spreadsheets/d/1QNLbnkR_AongFt22vMfNzfpjZ0CjpI8QI-w0wBnYA1w/"", ""Инфа!A:AA""), 6, FALSE)"),2024)</f>
        <v>2024</v>
      </c>
      <c r="H189" s="154">
        <v>16500</v>
      </c>
      <c r="I189" s="151" t="s">
        <v>238</v>
      </c>
      <c r="J189" s="93" t="s">
        <v>449</v>
      </c>
      <c r="K189" s="153"/>
      <c r="L189" s="153"/>
      <c r="M189" s="153"/>
      <c r="N189" s="153"/>
      <c r="O189" s="153"/>
      <c r="P189" s="153"/>
      <c r="Q189" s="153"/>
      <c r="R189" s="153"/>
      <c r="S189" s="153"/>
    </row>
    <row r="190" spans="1:19" ht="112.5">
      <c r="A190" s="277" t="s">
        <v>25424</v>
      </c>
      <c r="B190" s="254" t="s">
        <v>23</v>
      </c>
      <c r="C190" s="96" t="s">
        <v>450</v>
      </c>
      <c r="D190" s="96" t="s">
        <v>451</v>
      </c>
      <c r="E190" s="148">
        <f ca="1">IFERROR(__xludf.DUMMYFUNCTION(" VLOOKUP(A104, IMPORTRANGE(""https://docs.google.com/spreadsheets/d/1fj_Bhi2XPL3siwIh4sx4VRLAe31yD50oKdj5UlRYW0c/"", ""Сводка!A:AA""), 5, FALSE)"),124)</f>
        <v>124</v>
      </c>
      <c r="F190" s="165" t="s">
        <v>452</v>
      </c>
      <c r="G190" s="147">
        <f ca="1">IFERROR(__xludf.DUMMYFUNCTION(" VLOOKUP(A104, IMPORTRANGE(""https://docs.google.com/spreadsheets/d/1QNLbnkR_AongFt22vMfNzfpjZ0CjpI8QI-w0wBnYA1w/"", ""Инфа!A:AA""), 6, FALSE)"),2024)</f>
        <v>2024</v>
      </c>
      <c r="H190" s="150">
        <v>12400</v>
      </c>
      <c r="I190" s="156" t="s">
        <v>138</v>
      </c>
      <c r="J190" s="96" t="s">
        <v>453</v>
      </c>
      <c r="K190" s="153"/>
      <c r="L190" s="153"/>
      <c r="M190" s="153"/>
      <c r="N190" s="153"/>
      <c r="O190" s="153"/>
      <c r="P190" s="153"/>
      <c r="Q190" s="153"/>
      <c r="R190" s="153"/>
      <c r="S190" s="153"/>
    </row>
    <row r="191" spans="1:19" ht="168.75">
      <c r="A191" s="277" t="s">
        <v>25424</v>
      </c>
      <c r="B191" s="253" t="s">
        <v>23</v>
      </c>
      <c r="C191" s="93" t="s">
        <v>454</v>
      </c>
      <c r="D191" s="93" t="s">
        <v>455</v>
      </c>
      <c r="E191" s="148">
        <f ca="1">IFERROR(__xludf.DUMMYFUNCTION(" VLOOKUP(A105, IMPORTRANGE(""https://docs.google.com/spreadsheets/d/1fj_Bhi2XPL3siwIh4sx4VRLAe31yD50oKdj5UlRYW0c/"", ""Сводка!A:AA""), 5, FALSE)"),156)</f>
        <v>156</v>
      </c>
      <c r="F191" s="148" t="s">
        <v>456</v>
      </c>
      <c r="G191" s="147">
        <f ca="1">IFERROR(__xludf.DUMMYFUNCTION(" VLOOKUP(A105, IMPORTRANGE(""https://docs.google.com/spreadsheets/d/1QNLbnkR_AongFt22vMfNzfpjZ0CjpI8QI-w0wBnYA1w/"", ""Инфа!A:AA""), 6, FALSE)"),2024)</f>
        <v>2024</v>
      </c>
      <c r="H191" s="150">
        <v>14400</v>
      </c>
      <c r="I191" s="151" t="s">
        <v>138</v>
      </c>
      <c r="J191" s="93" t="s">
        <v>457</v>
      </c>
      <c r="K191" s="153"/>
      <c r="L191" s="153"/>
      <c r="M191" s="153"/>
      <c r="N191" s="153"/>
      <c r="O191" s="153"/>
      <c r="P191" s="153"/>
      <c r="Q191" s="153"/>
      <c r="R191" s="153"/>
      <c r="S191" s="153"/>
    </row>
    <row r="192" spans="1:19" ht="131.25">
      <c r="A192" s="277" t="s">
        <v>25424</v>
      </c>
      <c r="B192" s="253" t="s">
        <v>23</v>
      </c>
      <c r="C192" s="93" t="s">
        <v>454</v>
      </c>
      <c r="D192" s="93" t="s">
        <v>458</v>
      </c>
      <c r="E192" s="148">
        <f ca="1">IFERROR(__xludf.DUMMYFUNCTION(" VLOOKUP(A106, IMPORTRANGE(""https://docs.google.com/spreadsheets/d/1fj_Bhi2XPL3siwIh4sx4VRLAe31yD50oKdj5UlRYW0c/"", ""Сводка!A:AA""), 5, FALSE)"),132)</f>
        <v>132</v>
      </c>
      <c r="F192" s="148" t="s">
        <v>459</v>
      </c>
      <c r="G192" s="147">
        <f ca="1">IFERROR(__xludf.DUMMYFUNCTION(" VLOOKUP(A106, IMPORTRANGE(""https://docs.google.com/spreadsheets/d/1QNLbnkR_AongFt22vMfNzfpjZ0CjpI8QI-w0wBnYA1w/"", ""Инфа!A:AA""), 6, FALSE)"),2024)</f>
        <v>2024</v>
      </c>
      <c r="H192" s="150">
        <v>12900</v>
      </c>
      <c r="I192" s="151" t="s">
        <v>138</v>
      </c>
      <c r="J192" s="93" t="s">
        <v>460</v>
      </c>
      <c r="K192" s="153"/>
      <c r="L192" s="153"/>
      <c r="M192" s="153"/>
      <c r="N192" s="153"/>
      <c r="O192" s="153"/>
      <c r="P192" s="153"/>
      <c r="Q192" s="153"/>
      <c r="R192" s="153"/>
      <c r="S192" s="153"/>
    </row>
    <row r="193" spans="1:19" ht="187.5">
      <c r="A193" s="277" t="s">
        <v>25424</v>
      </c>
      <c r="B193" s="253" t="s">
        <v>23</v>
      </c>
      <c r="C193" s="93" t="s">
        <v>454</v>
      </c>
      <c r="D193" s="93" t="s">
        <v>461</v>
      </c>
      <c r="E193" s="148">
        <f ca="1">IFERROR(__xludf.DUMMYFUNCTION(" VLOOKUP(A107, IMPORTRANGE(""https://docs.google.com/spreadsheets/d/1fj_Bhi2XPL3siwIh4sx4VRLAe31yD50oKdj5UlRYW0c/"", ""Сводка!A:AA""), 5, FALSE)"),112)</f>
        <v>112</v>
      </c>
      <c r="F193" s="148" t="s">
        <v>462</v>
      </c>
      <c r="G193" s="147">
        <f ca="1">IFERROR(__xludf.DUMMYFUNCTION(" VLOOKUP(A107, IMPORTRANGE(""https://docs.google.com/spreadsheets/d/1QNLbnkR_AongFt22vMfNzfpjZ0CjpI8QI-w0wBnYA1w/"", ""Инфа!A:AA""), 6, FALSE)"),2024)</f>
        <v>2024</v>
      </c>
      <c r="H193" s="150">
        <v>11700</v>
      </c>
      <c r="I193" s="151" t="s">
        <v>138</v>
      </c>
      <c r="J193" s="93" t="s">
        <v>463</v>
      </c>
      <c r="K193" s="153"/>
      <c r="L193" s="153"/>
      <c r="M193" s="153"/>
      <c r="N193" s="153"/>
      <c r="O193" s="153"/>
      <c r="P193" s="153"/>
      <c r="Q193" s="153"/>
      <c r="R193" s="153"/>
      <c r="S193" s="153"/>
    </row>
    <row r="194" spans="1:19" ht="75">
      <c r="A194" s="277" t="s">
        <v>25424</v>
      </c>
      <c r="B194" s="253" t="s">
        <v>400</v>
      </c>
      <c r="C194" s="93" t="s">
        <v>464</v>
      </c>
      <c r="D194" s="93" t="s">
        <v>465</v>
      </c>
      <c r="E194" s="148">
        <f ca="1">IFERROR(__xludf.DUMMYFUNCTION(" VLOOKUP(A108, IMPORTRANGE(""https://docs.google.com/spreadsheets/d/1fj_Bhi2XPL3siwIh4sx4VRLAe31yD50oKdj5UlRYW0c/"", ""Сводка!A:AA""), 5, FALSE)"),324)</f>
        <v>324</v>
      </c>
      <c r="F194" s="148" t="s">
        <v>466</v>
      </c>
      <c r="G194" s="147">
        <f ca="1">IFERROR(__xludf.DUMMYFUNCTION(" VLOOKUP(A108, IMPORTRANGE(""https://docs.google.com/spreadsheets/d/1QNLbnkR_AongFt22vMfNzfpjZ0CjpI8QI-w0wBnYA1w/"", ""Инфа!A:AA""), 6, FALSE)"),2024)</f>
        <v>2024</v>
      </c>
      <c r="H194" s="150">
        <v>14700</v>
      </c>
      <c r="I194" s="151" t="s">
        <v>28</v>
      </c>
      <c r="J194" s="93" t="s">
        <v>467</v>
      </c>
      <c r="K194" s="153"/>
      <c r="L194" s="153"/>
      <c r="M194" s="153"/>
      <c r="N194" s="153"/>
      <c r="O194" s="153"/>
      <c r="P194" s="153"/>
      <c r="Q194" s="153"/>
      <c r="R194" s="153"/>
      <c r="S194" s="153"/>
    </row>
    <row r="195" spans="1:19" ht="243.75">
      <c r="A195" s="277" t="s">
        <v>25424</v>
      </c>
      <c r="B195" s="253" t="s">
        <v>153</v>
      </c>
      <c r="C195" s="93" t="s">
        <v>468</v>
      </c>
      <c r="D195" s="93" t="s">
        <v>469</v>
      </c>
      <c r="E195" s="148">
        <f ca="1">IFERROR(__xludf.DUMMYFUNCTION(" VLOOKUP(A109, IMPORTRANGE(""https://docs.google.com/spreadsheets/d/1fj_Bhi2XPL3siwIh4sx4VRLAe31yD50oKdj5UlRYW0c/"", ""Сводка!A:AA""), 5, FALSE)"),124)</f>
        <v>124</v>
      </c>
      <c r="F195" s="148" t="s">
        <v>108</v>
      </c>
      <c r="G195" s="147">
        <f ca="1">IFERROR(__xludf.DUMMYFUNCTION(" VLOOKUP(A109, IMPORTRANGE(""https://docs.google.com/spreadsheets/d/1QNLbnkR_AongFt22vMfNzfpjZ0CjpI8QI-w0wBnYA1w/"", ""Инфа!A:AA""), 6, FALSE)"),2024)</f>
        <v>2024</v>
      </c>
      <c r="H195" s="150">
        <v>12400</v>
      </c>
      <c r="I195" s="151" t="s">
        <v>470</v>
      </c>
      <c r="J195" s="93" t="s">
        <v>471</v>
      </c>
      <c r="K195" s="153"/>
      <c r="L195" s="153"/>
      <c r="M195" s="153"/>
      <c r="N195" s="153"/>
      <c r="O195" s="153"/>
      <c r="P195" s="153"/>
      <c r="Q195" s="153"/>
      <c r="R195" s="153"/>
      <c r="S195" s="153"/>
    </row>
    <row r="196" spans="1:19" ht="206.25">
      <c r="A196" s="277" t="s">
        <v>25424</v>
      </c>
      <c r="B196" s="253" t="s">
        <v>153</v>
      </c>
      <c r="C196" s="93" t="s">
        <v>472</v>
      </c>
      <c r="D196" s="93" t="s">
        <v>473</v>
      </c>
      <c r="E196" s="148">
        <f ca="1">IFERROR(__xludf.DUMMYFUNCTION(" VLOOKUP(A110, IMPORTRANGE(""https://docs.google.com/spreadsheets/d/1fj_Bhi2XPL3siwIh4sx4VRLAe31yD50oKdj5UlRYW0c/"", ""Сводка!A:AA""), 5, FALSE)"),152)</f>
        <v>152</v>
      </c>
      <c r="F196" s="148" t="s">
        <v>165</v>
      </c>
      <c r="G196" s="147">
        <f ca="1">IFERROR(__xludf.DUMMYFUNCTION(" VLOOKUP(A110, IMPORTRANGE(""https://docs.google.com/spreadsheets/d/1QNLbnkR_AongFt22vMfNzfpjZ0CjpI8QI-w0wBnYA1w/"", ""Инфа!A:AA""), 6, FALSE)"),2024)</f>
        <v>2024</v>
      </c>
      <c r="H196" s="150">
        <v>14100</v>
      </c>
      <c r="I196" s="156" t="s">
        <v>370</v>
      </c>
      <c r="J196" s="93" t="s">
        <v>474</v>
      </c>
      <c r="K196" s="153"/>
      <c r="L196" s="153"/>
      <c r="M196" s="153"/>
      <c r="N196" s="153"/>
      <c r="O196" s="153"/>
      <c r="P196" s="153"/>
      <c r="Q196" s="153"/>
      <c r="R196" s="153"/>
      <c r="S196" s="153"/>
    </row>
    <row r="197" spans="1:19" ht="243.75">
      <c r="A197" s="277" t="s">
        <v>25424</v>
      </c>
      <c r="B197" s="253" t="s">
        <v>153</v>
      </c>
      <c r="C197" s="93" t="s">
        <v>475</v>
      </c>
      <c r="D197" s="93" t="s">
        <v>476</v>
      </c>
      <c r="E197" s="148">
        <f ca="1">IFERROR(__xludf.DUMMYFUNCTION(" VLOOKUP(A111, IMPORTRANGE(""https://docs.google.com/spreadsheets/d/1fj_Bhi2XPL3siwIh4sx4VRLAe31yD50oKdj5UlRYW0c/"", ""Сводка!A:AA""), 5, FALSE)"),236)</f>
        <v>236</v>
      </c>
      <c r="F197" s="148" t="s">
        <v>26</v>
      </c>
      <c r="G197" s="147">
        <f ca="1">IFERROR(__xludf.DUMMYFUNCTION(" VLOOKUP(A111, IMPORTRANGE(""https://docs.google.com/spreadsheets/d/1QNLbnkR_AongFt22vMfNzfpjZ0CjpI8QI-w0wBnYA1w/"", ""Инфа!A:AA""), 6, FALSE)"),2024)</f>
        <v>2024</v>
      </c>
      <c r="H197" s="150">
        <v>12100</v>
      </c>
      <c r="I197" s="156" t="s">
        <v>370</v>
      </c>
      <c r="J197" s="93" t="s">
        <v>477</v>
      </c>
      <c r="K197" s="153"/>
      <c r="L197" s="153"/>
      <c r="M197" s="153"/>
      <c r="N197" s="153"/>
      <c r="O197" s="153"/>
      <c r="P197" s="153"/>
      <c r="Q197" s="153"/>
      <c r="R197" s="153"/>
      <c r="S197" s="153"/>
    </row>
    <row r="198" spans="1:19" ht="131.25">
      <c r="A198" s="277" t="s">
        <v>25424</v>
      </c>
      <c r="B198" s="253" t="s">
        <v>400</v>
      </c>
      <c r="C198" s="93" t="s">
        <v>478</v>
      </c>
      <c r="D198" s="93" t="s">
        <v>479</v>
      </c>
      <c r="E198" s="148">
        <f ca="1">IFERROR(__xludf.DUMMYFUNCTION(" VLOOKUP(A112, IMPORTRANGE(""https://docs.google.com/spreadsheets/d/1fj_Bhi2XPL3siwIh4sx4VRLAe31yD50oKdj5UlRYW0c/"", ""Сводка!A:AA""), 5, FALSE)"),192)</f>
        <v>192</v>
      </c>
      <c r="F198" s="148" t="s">
        <v>108</v>
      </c>
      <c r="G198" s="147">
        <f ca="1">IFERROR(__xludf.DUMMYFUNCTION(" VLOOKUP(A112, IMPORTRANGE(""https://docs.google.com/spreadsheets/d/1QNLbnkR_AongFt22vMfNzfpjZ0CjpI8QI-w0wBnYA1w/"", ""Инфа!A:AA""), 6, FALSE)"),2024)</f>
        <v>2024</v>
      </c>
      <c r="H198" s="150">
        <v>16500</v>
      </c>
      <c r="I198" s="151" t="s">
        <v>28</v>
      </c>
      <c r="J198" s="93" t="s">
        <v>482</v>
      </c>
      <c r="K198" s="153"/>
      <c r="L198" s="153"/>
      <c r="M198" s="153"/>
      <c r="N198" s="153"/>
      <c r="O198" s="153"/>
      <c r="P198" s="153"/>
      <c r="Q198" s="153"/>
      <c r="R198" s="153"/>
      <c r="S198" s="153"/>
    </row>
    <row r="199" spans="1:19" ht="93.75">
      <c r="A199" s="277" t="s">
        <v>25424</v>
      </c>
      <c r="B199" s="253" t="s">
        <v>153</v>
      </c>
      <c r="C199" s="93" t="s">
        <v>483</v>
      </c>
      <c r="D199" s="93" t="s">
        <v>484</v>
      </c>
      <c r="E199" s="148">
        <f ca="1">IFERROR(__xludf.DUMMYFUNCTION(" VLOOKUP(A113, IMPORTRANGE(""https://docs.google.com/spreadsheets/d/1fj_Bhi2XPL3siwIh4sx4VRLAe31yD50oKdj5UlRYW0c/"", ""Сводка!A:AA""), 5, FALSE)"),178)</f>
        <v>178</v>
      </c>
      <c r="F199" s="148" t="s">
        <v>59</v>
      </c>
      <c r="G199" s="147">
        <f ca="1">IFERROR(__xludf.DUMMYFUNCTION(" VLOOKUP(A113, IMPORTRANGE(""https://docs.google.com/spreadsheets/d/1QNLbnkR_AongFt22vMfNzfpjZ0CjpI8QI-w0wBnYA1w/"", ""Инфа!A:AA""), 6, FALSE)"),2024)</f>
        <v>2024</v>
      </c>
      <c r="H199" s="150">
        <v>15700</v>
      </c>
      <c r="I199" s="160" t="s">
        <v>62</v>
      </c>
      <c r="J199" s="93" t="s">
        <v>485</v>
      </c>
      <c r="K199" s="153"/>
      <c r="L199" s="153"/>
      <c r="M199" s="153"/>
      <c r="N199" s="153"/>
      <c r="O199" s="153"/>
      <c r="P199" s="153"/>
      <c r="Q199" s="153"/>
      <c r="R199" s="153"/>
      <c r="S199" s="153"/>
    </row>
    <row r="200" spans="1:19" ht="243.75">
      <c r="A200" s="277" t="s">
        <v>25424</v>
      </c>
      <c r="B200" s="253" t="s">
        <v>486</v>
      </c>
      <c r="C200" s="93" t="s">
        <v>487</v>
      </c>
      <c r="D200" s="93" t="s">
        <v>488</v>
      </c>
      <c r="E200" s="148">
        <f ca="1">IFERROR(__xludf.DUMMYFUNCTION(" VLOOKUP(A114, IMPORTRANGE(""https://docs.google.com/spreadsheets/d/1fj_Bhi2XPL3siwIh4sx4VRLAe31yD50oKdj5UlRYW0c/"", ""Сводка!A:AA""), 5, FALSE)"),232)</f>
        <v>232</v>
      </c>
      <c r="F200" s="148" t="s">
        <v>415</v>
      </c>
      <c r="G200" s="147">
        <f ca="1">IFERROR(__xludf.DUMMYFUNCTION(" VLOOKUP(A114, IMPORTRANGE(""https://docs.google.com/spreadsheets/d/1QNLbnkR_AongFt22vMfNzfpjZ0CjpI8QI-w0wBnYA1w/"", ""Инфа!A:AA""), 6, FALSE)"),2024)</f>
        <v>2024</v>
      </c>
      <c r="H200" s="150">
        <v>18900</v>
      </c>
      <c r="I200" s="151" t="s">
        <v>489</v>
      </c>
      <c r="J200" s="93" t="s">
        <v>491</v>
      </c>
      <c r="K200" s="153"/>
      <c r="L200" s="153"/>
      <c r="M200" s="153"/>
      <c r="N200" s="153"/>
      <c r="O200" s="153"/>
      <c r="P200" s="153"/>
      <c r="Q200" s="153"/>
      <c r="R200" s="153"/>
      <c r="S200" s="153"/>
    </row>
    <row r="201" spans="1:19" ht="37.5">
      <c r="A201" s="277" t="s">
        <v>25424</v>
      </c>
      <c r="B201" s="253" t="s">
        <v>400</v>
      </c>
      <c r="C201" s="96" t="s">
        <v>492</v>
      </c>
      <c r="D201" s="96" t="s">
        <v>493</v>
      </c>
      <c r="E201" s="148">
        <f ca="1">IFERROR(__xludf.DUMMYFUNCTION(" VLOOKUP(A115, IMPORTRANGE(""https://docs.google.com/spreadsheets/d/1fj_Bhi2XPL3siwIh4sx4VRLAe31yD50oKdj5UlRYW0c/"", ""Сводка!A:AA""), 5, FALSE)"),140)</f>
        <v>140</v>
      </c>
      <c r="F201" s="165" t="s">
        <v>415</v>
      </c>
      <c r="G201" s="147">
        <f ca="1">IFERROR(__xludf.DUMMYFUNCTION(" VLOOKUP(A115, IMPORTRANGE(""https://docs.google.com/spreadsheets/d/1QNLbnkR_AongFt22vMfNzfpjZ0CjpI8QI-w0wBnYA1w/"", ""Инфа!A:AA""), 6, FALSE)"),2024)</f>
        <v>2024</v>
      </c>
      <c r="H201" s="150">
        <v>9200</v>
      </c>
      <c r="I201" s="156" t="s">
        <v>257</v>
      </c>
      <c r="J201" s="93" t="s">
        <v>494</v>
      </c>
      <c r="K201" s="153"/>
      <c r="L201" s="153"/>
      <c r="M201" s="153"/>
      <c r="N201" s="153"/>
      <c r="O201" s="153"/>
      <c r="P201" s="153"/>
      <c r="Q201" s="153"/>
      <c r="R201" s="153"/>
      <c r="S201" s="153"/>
    </row>
    <row r="202" spans="1:19" ht="187.5">
      <c r="A202" s="277" t="s">
        <v>25424</v>
      </c>
      <c r="B202" s="253" t="s">
        <v>400</v>
      </c>
      <c r="C202" s="93" t="s">
        <v>495</v>
      </c>
      <c r="D202" s="93" t="s">
        <v>496</v>
      </c>
      <c r="E202" s="148">
        <f ca="1">IFERROR(__xludf.DUMMYFUNCTION(" VLOOKUP(A116, IMPORTRANGE(""https://docs.google.com/spreadsheets/d/1fj_Bhi2XPL3siwIh4sx4VRLAe31yD50oKdj5UlRYW0c/"", ""Сводка!A:AA""), 5, FALSE)"),373)</f>
        <v>373</v>
      </c>
      <c r="F202" s="148" t="s">
        <v>466</v>
      </c>
      <c r="G202" s="147">
        <f ca="1">IFERROR(__xludf.DUMMYFUNCTION(" VLOOKUP(A116, IMPORTRANGE(""https://docs.google.com/spreadsheets/d/1QNLbnkR_AongFt22vMfNzfpjZ0CjpI8QI-w0wBnYA1w/"", ""Инфа!A:AA""), 6, FALSE)"),2024)</f>
        <v>2024</v>
      </c>
      <c r="H202" s="154">
        <v>16200</v>
      </c>
      <c r="I202" s="156" t="s">
        <v>497</v>
      </c>
      <c r="J202" s="93" t="s">
        <v>498</v>
      </c>
      <c r="K202" s="153"/>
      <c r="L202" s="153"/>
      <c r="M202" s="153"/>
      <c r="N202" s="153"/>
      <c r="O202" s="153"/>
      <c r="P202" s="153"/>
      <c r="Q202" s="153"/>
      <c r="R202" s="153"/>
      <c r="S202" s="153"/>
    </row>
    <row r="203" spans="1:19" ht="318.75">
      <c r="A203" s="277" t="s">
        <v>25424</v>
      </c>
      <c r="B203" s="253" t="s">
        <v>400</v>
      </c>
      <c r="C203" s="93" t="s">
        <v>499</v>
      </c>
      <c r="D203" s="93" t="s">
        <v>500</v>
      </c>
      <c r="E203" s="148">
        <f ca="1">IFERROR(__xludf.DUMMYFUNCTION(" VLOOKUP(A117, IMPORTRANGE(""https://docs.google.com/spreadsheets/d/1fj_Bhi2XPL3siwIh4sx4VRLAe31yD50oKdj5UlRYW0c/"", ""Сводка!A:AA""), 5, FALSE)"),228)</f>
        <v>228</v>
      </c>
      <c r="F203" s="148" t="s">
        <v>415</v>
      </c>
      <c r="G203" s="147">
        <f ca="1">IFERROR(__xludf.DUMMYFUNCTION(" VLOOKUP(A117, IMPORTRANGE(""https://docs.google.com/spreadsheets/d/1QNLbnkR_AongFt22vMfNzfpjZ0CjpI8QI-w0wBnYA1w/"", ""Инфа!A:AA""), 6, FALSE)"),2024)</f>
        <v>2024</v>
      </c>
      <c r="H203" s="150">
        <v>18700</v>
      </c>
      <c r="I203" s="151" t="s">
        <v>501</v>
      </c>
      <c r="J203" s="93" t="s">
        <v>502</v>
      </c>
      <c r="K203" s="153"/>
      <c r="L203" s="153"/>
      <c r="M203" s="153"/>
      <c r="N203" s="153"/>
      <c r="O203" s="153"/>
      <c r="P203" s="153"/>
      <c r="Q203" s="153"/>
      <c r="R203" s="153"/>
      <c r="S203" s="153"/>
    </row>
    <row r="204" spans="1:19" ht="75">
      <c r="A204" s="277" t="s">
        <v>25424</v>
      </c>
      <c r="B204" s="253" t="s">
        <v>400</v>
      </c>
      <c r="C204" s="93" t="s">
        <v>503</v>
      </c>
      <c r="D204" s="93" t="s">
        <v>504</v>
      </c>
      <c r="E204" s="148">
        <f ca="1">IFERROR(__xludf.DUMMYFUNCTION(" VLOOKUP(A118, IMPORTRANGE(""https://docs.google.com/spreadsheets/d/1fj_Bhi2XPL3siwIh4sx4VRLAe31yD50oKdj5UlRYW0c/"", ""Сводка!A:AA""), 5, FALSE)"),156)</f>
        <v>156</v>
      </c>
      <c r="F204" s="148" t="s">
        <v>415</v>
      </c>
      <c r="G204" s="147">
        <f ca="1">IFERROR(__xludf.DUMMYFUNCTION(" VLOOKUP(A118, IMPORTRANGE(""https://docs.google.com/spreadsheets/d/1QNLbnkR_AongFt22vMfNzfpjZ0CjpI8QI-w0wBnYA1w/"", ""Инфа!A:AA""), 6, FALSE)"),2024)</f>
        <v>2024</v>
      </c>
      <c r="H204" s="150">
        <v>9700</v>
      </c>
      <c r="I204" s="151" t="s">
        <v>501</v>
      </c>
      <c r="J204" s="93"/>
      <c r="K204" s="153"/>
      <c r="L204" s="153"/>
      <c r="M204" s="153"/>
      <c r="N204" s="153"/>
      <c r="O204" s="153"/>
      <c r="P204" s="153"/>
      <c r="Q204" s="153"/>
      <c r="R204" s="153"/>
      <c r="S204" s="153"/>
    </row>
    <row r="205" spans="1:19" ht="112.5">
      <c r="A205" s="277" t="s">
        <v>25424</v>
      </c>
      <c r="B205" s="253" t="s">
        <v>400</v>
      </c>
      <c r="C205" s="93" t="s">
        <v>505</v>
      </c>
      <c r="D205" s="93" t="s">
        <v>506</v>
      </c>
      <c r="E205" s="148">
        <f ca="1">IFERROR(__xludf.DUMMYFUNCTION(" VLOOKUP(A119, IMPORTRANGE(""https://docs.google.com/spreadsheets/d/1fj_Bhi2XPL3siwIh4sx4VRLAe31yD50oKdj5UlRYW0c/"", ""Сводка!A:AA""), 5, FALSE)"),124)</f>
        <v>124</v>
      </c>
      <c r="F205" s="148" t="s">
        <v>507</v>
      </c>
      <c r="G205" s="147">
        <f ca="1">IFERROR(__xludf.DUMMYFUNCTION(" VLOOKUP(A119, IMPORTRANGE(""https://docs.google.com/spreadsheets/d/1QNLbnkR_AongFt22vMfNzfpjZ0CjpI8QI-w0wBnYA1w/"", ""Инфа!A:AA""), 6, FALSE)"),2024)</f>
        <v>2024</v>
      </c>
      <c r="H205" s="150">
        <v>8700</v>
      </c>
      <c r="I205" s="151" t="s">
        <v>416</v>
      </c>
      <c r="J205" s="93" t="s">
        <v>509</v>
      </c>
      <c r="K205" s="153"/>
      <c r="L205" s="153"/>
      <c r="M205" s="153"/>
      <c r="N205" s="153"/>
      <c r="O205" s="153"/>
      <c r="P205" s="153"/>
      <c r="Q205" s="153"/>
      <c r="R205" s="153"/>
      <c r="S205" s="153"/>
    </row>
    <row r="206" spans="1:19" ht="187.5">
      <c r="A206" s="277" t="s">
        <v>25424</v>
      </c>
      <c r="B206" s="253" t="s">
        <v>486</v>
      </c>
      <c r="C206" s="93" t="s">
        <v>510</v>
      </c>
      <c r="D206" s="93" t="s">
        <v>511</v>
      </c>
      <c r="E206" s="148">
        <f ca="1">IFERROR(__xludf.DUMMYFUNCTION(" VLOOKUP(A120, IMPORTRANGE(""https://docs.google.com/spreadsheets/d/1fj_Bhi2XPL3siwIh4sx4VRLAe31yD50oKdj5UlRYW0c/"", ""Сводка!A:AA""), 5, FALSE)"),152)</f>
        <v>152</v>
      </c>
      <c r="F206" s="148" t="s">
        <v>415</v>
      </c>
      <c r="G206" s="147">
        <f ca="1">IFERROR(__xludf.DUMMYFUNCTION(" VLOOKUP(A120, IMPORTRANGE(""https://docs.google.com/spreadsheets/d/1QNLbnkR_AongFt22vMfNzfpjZ0CjpI8QI-w0wBnYA1w/"", ""Инфа!A:AA""), 6, FALSE)"),2024)</f>
        <v>2024</v>
      </c>
      <c r="H206" s="150">
        <v>14100</v>
      </c>
      <c r="I206" s="151" t="s">
        <v>489</v>
      </c>
      <c r="J206" s="93" t="s">
        <v>512</v>
      </c>
      <c r="K206" s="153"/>
      <c r="L206" s="153"/>
      <c r="M206" s="153"/>
      <c r="N206" s="153"/>
      <c r="O206" s="153"/>
      <c r="P206" s="153"/>
      <c r="Q206" s="153"/>
      <c r="R206" s="153"/>
      <c r="S206" s="153"/>
    </row>
    <row r="207" spans="1:19" ht="262.5">
      <c r="A207" s="277" t="s">
        <v>25424</v>
      </c>
      <c r="B207" s="253" t="s">
        <v>153</v>
      </c>
      <c r="C207" s="93" t="s">
        <v>513</v>
      </c>
      <c r="D207" s="93" t="s">
        <v>514</v>
      </c>
      <c r="E207" s="148">
        <f ca="1">IFERROR(__xludf.DUMMYFUNCTION(" VLOOKUP(A121, IMPORTRANGE(""https://docs.google.com/spreadsheets/d/1fj_Bhi2XPL3siwIh4sx4VRLAe31yD50oKdj5UlRYW0c/"", ""Сводка!A:AA""), 5, FALSE)"),220)</f>
        <v>220</v>
      </c>
      <c r="F207" s="148" t="s">
        <v>108</v>
      </c>
      <c r="G207" s="147">
        <f ca="1">IFERROR(__xludf.DUMMYFUNCTION(" VLOOKUP(A121, IMPORTRANGE(""https://docs.google.com/spreadsheets/d/1QNLbnkR_AongFt22vMfNzfpjZ0CjpI8QI-w0wBnYA1w/"", ""Инфа!A:AA""), 6, FALSE)"),2024)</f>
        <v>2024</v>
      </c>
      <c r="H207" s="150">
        <v>18200</v>
      </c>
      <c r="I207" s="151" t="s">
        <v>161</v>
      </c>
      <c r="J207" s="93" t="s">
        <v>515</v>
      </c>
      <c r="K207" s="153"/>
      <c r="L207" s="153"/>
      <c r="M207" s="153"/>
      <c r="N207" s="153"/>
      <c r="O207" s="153"/>
      <c r="P207" s="153"/>
      <c r="Q207" s="153"/>
      <c r="R207" s="153"/>
      <c r="S207" s="153"/>
    </row>
    <row r="208" spans="1:19" ht="56.25">
      <c r="A208" s="277" t="s">
        <v>25424</v>
      </c>
      <c r="B208" s="253" t="s">
        <v>400</v>
      </c>
      <c r="C208" s="93" t="s">
        <v>516</v>
      </c>
      <c r="D208" s="93" t="s">
        <v>517</v>
      </c>
      <c r="E208" s="148">
        <f ca="1">IFERROR(__xludf.DUMMYFUNCTION(" VLOOKUP(A122, IMPORTRANGE(""https://docs.google.com/spreadsheets/d/1fj_Bhi2XPL3siwIh4sx4VRLAe31yD50oKdj5UlRYW0c/"", ""Сводка!A:AA""), 5, FALSE)"),152)</f>
        <v>152</v>
      </c>
      <c r="F208" s="148" t="s">
        <v>415</v>
      </c>
      <c r="G208" s="147">
        <f ca="1">IFERROR(__xludf.DUMMYFUNCTION(" VLOOKUP(A122, IMPORTRANGE(""https://docs.google.com/spreadsheets/d/1QNLbnkR_AongFt22vMfNzfpjZ0CjpI8QI-w0wBnYA1w/"", ""Инфа!A:AA""), 6, FALSE)"),2024)</f>
        <v>2024</v>
      </c>
      <c r="H208" s="150">
        <v>9600</v>
      </c>
      <c r="I208" s="151" t="s">
        <v>518</v>
      </c>
      <c r="J208" s="93" t="s">
        <v>520</v>
      </c>
      <c r="K208" s="153"/>
      <c r="L208" s="153"/>
      <c r="M208" s="153"/>
      <c r="N208" s="153"/>
      <c r="O208" s="153"/>
      <c r="P208" s="153"/>
      <c r="Q208" s="153"/>
      <c r="R208" s="153"/>
      <c r="S208" s="153"/>
    </row>
    <row r="209" spans="1:19" ht="37.5">
      <c r="A209" s="277" t="s">
        <v>25424</v>
      </c>
      <c r="B209" s="253" t="s">
        <v>400</v>
      </c>
      <c r="C209" s="93" t="s">
        <v>521</v>
      </c>
      <c r="D209" s="93" t="s">
        <v>522</v>
      </c>
      <c r="E209" s="148">
        <f ca="1">IFERROR(__xludf.DUMMYFUNCTION(" VLOOKUP(A123, IMPORTRANGE(""https://docs.google.com/spreadsheets/d/1fj_Bhi2XPL3siwIh4sx4VRLAe31yD50oKdj5UlRYW0c/"", ""Сводка!A:AA""), 5, FALSE)"),144)</f>
        <v>144</v>
      </c>
      <c r="F209" s="148" t="s">
        <v>415</v>
      </c>
      <c r="G209" s="147">
        <f ca="1">IFERROR(__xludf.DUMMYFUNCTION(" VLOOKUP(A123, IMPORTRANGE(""https://docs.google.com/spreadsheets/d/1QNLbnkR_AongFt22vMfNzfpjZ0CjpI8QI-w0wBnYA1w/"", ""Инфа!A:AA""), 6, FALSE)"),2024)</f>
        <v>2024</v>
      </c>
      <c r="H209" s="150">
        <v>9300</v>
      </c>
      <c r="I209" s="156" t="s">
        <v>97</v>
      </c>
      <c r="J209" s="93"/>
      <c r="K209" s="153"/>
      <c r="L209" s="153"/>
      <c r="M209" s="153"/>
      <c r="N209" s="153"/>
      <c r="O209" s="153"/>
      <c r="P209" s="153"/>
      <c r="Q209" s="153"/>
      <c r="R209" s="153"/>
      <c r="S209" s="153"/>
    </row>
    <row r="210" spans="1:19" ht="37.5">
      <c r="A210" s="277" t="s">
        <v>25424</v>
      </c>
      <c r="B210" s="253" t="s">
        <v>400</v>
      </c>
      <c r="C210" s="93" t="s">
        <v>521</v>
      </c>
      <c r="D210" s="93" t="s">
        <v>523</v>
      </c>
      <c r="E210" s="148">
        <f ca="1">IFERROR(__xludf.DUMMYFUNCTION(" VLOOKUP(A124, IMPORTRANGE(""https://docs.google.com/spreadsheets/d/1fj_Bhi2XPL3siwIh4sx4VRLAe31yD50oKdj5UlRYW0c/"", ""Сводка!A:AA""), 5, FALSE)"),106)</f>
        <v>106</v>
      </c>
      <c r="F210" s="148" t="s">
        <v>415</v>
      </c>
      <c r="G210" s="147">
        <f ca="1">IFERROR(__xludf.DUMMYFUNCTION(" VLOOKUP(A124, IMPORTRANGE(""https://docs.google.com/spreadsheets/d/1QNLbnkR_AongFt22vMfNzfpjZ0CjpI8QI-w0wBnYA1w/"", ""Инфа!A:AA""), 6, FALSE)"),2024)</f>
        <v>2024</v>
      </c>
      <c r="H210" s="150">
        <v>8200</v>
      </c>
      <c r="I210" s="156" t="s">
        <v>97</v>
      </c>
      <c r="J210" s="93"/>
      <c r="K210" s="153"/>
      <c r="L210" s="153"/>
      <c r="M210" s="153"/>
      <c r="N210" s="153"/>
      <c r="O210" s="153"/>
      <c r="P210" s="153"/>
      <c r="Q210" s="153"/>
      <c r="R210" s="153"/>
      <c r="S210" s="153"/>
    </row>
    <row r="211" spans="1:19" ht="37.5">
      <c r="A211" s="277" t="s">
        <v>25424</v>
      </c>
      <c r="B211" s="253" t="s">
        <v>400</v>
      </c>
      <c r="C211" s="93" t="s">
        <v>521</v>
      </c>
      <c r="D211" s="93" t="s">
        <v>524</v>
      </c>
      <c r="E211" s="148">
        <f ca="1">IFERROR(__xludf.DUMMYFUNCTION(" VLOOKUP(A125, IMPORTRANGE(""https://docs.google.com/spreadsheets/d/1fj_Bhi2XPL3siwIh4sx4VRLAe31yD50oKdj5UlRYW0c/"", ""Сводка!A:AA""), 5, FALSE)"),130)</f>
        <v>130</v>
      </c>
      <c r="F211" s="148" t="s">
        <v>415</v>
      </c>
      <c r="G211" s="147">
        <f ca="1">IFERROR(__xludf.DUMMYFUNCTION(" VLOOKUP(A125, IMPORTRANGE(""https://docs.google.com/spreadsheets/d/1QNLbnkR_AongFt22vMfNzfpjZ0CjpI8QI-w0wBnYA1w/"", ""Инфа!A:AA""), 6, FALSE)"),2024)</f>
        <v>2024</v>
      </c>
      <c r="H211" s="150">
        <v>8900</v>
      </c>
      <c r="I211" s="156" t="s">
        <v>97</v>
      </c>
      <c r="J211" s="93"/>
      <c r="K211" s="153"/>
      <c r="L211" s="153"/>
      <c r="M211" s="153"/>
      <c r="N211" s="153"/>
      <c r="O211" s="153"/>
      <c r="P211" s="153"/>
      <c r="Q211" s="153"/>
      <c r="R211" s="153"/>
      <c r="S211" s="153"/>
    </row>
    <row r="212" spans="1:19" ht="37.5">
      <c r="A212" s="277" t="s">
        <v>25424</v>
      </c>
      <c r="B212" s="253" t="s">
        <v>400</v>
      </c>
      <c r="C212" s="96" t="s">
        <v>525</v>
      </c>
      <c r="D212" s="96" t="s">
        <v>526</v>
      </c>
      <c r="E212" s="148">
        <v>120</v>
      </c>
      <c r="F212" s="165" t="s">
        <v>415</v>
      </c>
      <c r="G212" s="147">
        <f ca="1">IFERROR(__xludf.DUMMYFUNCTION(" VLOOKUP(A126, IMPORTRANGE(""https://docs.google.com/spreadsheets/d/1QNLbnkR_AongFt22vMfNzfpjZ0CjpI8QI-w0wBnYA1w/"", ""Инфа!A:AA""), 6, FALSE)"),2024)</f>
        <v>2024</v>
      </c>
      <c r="H212" s="150">
        <v>8600</v>
      </c>
      <c r="I212" s="156" t="s">
        <v>97</v>
      </c>
      <c r="J212" s="93"/>
      <c r="K212" s="153"/>
      <c r="L212" s="153"/>
      <c r="M212" s="153"/>
      <c r="N212" s="153"/>
      <c r="O212" s="153"/>
      <c r="P212" s="153"/>
      <c r="Q212" s="153"/>
      <c r="R212" s="153"/>
      <c r="S212" s="153"/>
    </row>
    <row r="213" spans="1:19" ht="37.5">
      <c r="A213" s="277" t="s">
        <v>25424</v>
      </c>
      <c r="B213" s="253" t="s">
        <v>400</v>
      </c>
      <c r="C213" s="96" t="s">
        <v>525</v>
      </c>
      <c r="D213" s="96" t="s">
        <v>528</v>
      </c>
      <c r="E213" s="148">
        <f ca="1">IFERROR(__xludf.DUMMYFUNCTION(" VLOOKUP(A127, IMPORTRANGE(""https://docs.google.com/spreadsheets/d/1fj_Bhi2XPL3siwIh4sx4VRLAe31yD50oKdj5UlRYW0c/"", ""Сводка!A:AA""), 5, FALSE)"),120)</f>
        <v>120</v>
      </c>
      <c r="F213" s="165" t="s">
        <v>415</v>
      </c>
      <c r="G213" s="147">
        <f ca="1">IFERROR(__xludf.DUMMYFUNCTION(" VLOOKUP(A127, IMPORTRANGE(""https://docs.google.com/spreadsheets/d/1QNLbnkR_AongFt22vMfNzfpjZ0CjpI8QI-w0wBnYA1w/"", ""Инфа!A:AA""), 6, FALSE)"),2024)</f>
        <v>2024</v>
      </c>
      <c r="H213" s="150">
        <v>8600</v>
      </c>
      <c r="I213" s="156" t="s">
        <v>97</v>
      </c>
      <c r="J213" s="93"/>
      <c r="K213" s="153"/>
      <c r="L213" s="153"/>
      <c r="M213" s="153"/>
      <c r="N213" s="153"/>
      <c r="O213" s="153"/>
      <c r="P213" s="153"/>
      <c r="Q213" s="153"/>
      <c r="R213" s="153"/>
      <c r="S213" s="153"/>
    </row>
    <row r="214" spans="1:19" ht="93.75">
      <c r="A214" s="277" t="s">
        <v>25424</v>
      </c>
      <c r="B214" s="253" t="s">
        <v>400</v>
      </c>
      <c r="C214" s="93" t="s">
        <v>529</v>
      </c>
      <c r="D214" s="93" t="s">
        <v>530</v>
      </c>
      <c r="E214" s="148">
        <f ca="1">IFERROR(__xludf.DUMMYFUNCTION(" VLOOKUP(A128, IMPORTRANGE(""https://docs.google.com/spreadsheets/d/1fj_Bhi2XPL3siwIh4sx4VRLAe31yD50oKdj5UlRYW0c/"", ""Сводка!A:AA""), 5, FALSE)"),132)</f>
        <v>132</v>
      </c>
      <c r="F214" s="148" t="s">
        <v>415</v>
      </c>
      <c r="G214" s="147">
        <f ca="1">IFERROR(__xludf.DUMMYFUNCTION(" VLOOKUP(A128, IMPORTRANGE(""https://docs.google.com/spreadsheets/d/1QNLbnkR_AongFt22vMfNzfpjZ0CjpI8QI-w0wBnYA1w/"", ""Инфа!A:AA""), 6, FALSE)"),2024)</f>
        <v>2024</v>
      </c>
      <c r="H214" s="150">
        <v>12900</v>
      </c>
      <c r="I214" s="156" t="s">
        <v>489</v>
      </c>
      <c r="J214" s="93" t="s">
        <v>531</v>
      </c>
      <c r="K214" s="153"/>
      <c r="L214" s="153"/>
      <c r="M214" s="153"/>
      <c r="N214" s="153"/>
      <c r="O214" s="153"/>
      <c r="P214" s="153"/>
      <c r="Q214" s="153"/>
      <c r="R214" s="153"/>
      <c r="S214" s="153"/>
    </row>
    <row r="215" spans="1:19" ht="37.5">
      <c r="A215" s="277" t="s">
        <v>25424</v>
      </c>
      <c r="B215" s="254" t="s">
        <v>153</v>
      </c>
      <c r="C215" s="96" t="s">
        <v>532</v>
      </c>
      <c r="D215" s="96" t="s">
        <v>533</v>
      </c>
      <c r="E215" s="148">
        <f ca="1">IFERROR(__xludf.DUMMYFUNCTION(" VLOOKUP(A129, IMPORTRANGE(""https://docs.google.com/spreadsheets/d/1fj_Bhi2XPL3siwIh4sx4VRLAe31yD50oKdj5UlRYW0c/"", ""Сводка!A:AA""), 5, FALSE)"),256)</f>
        <v>256</v>
      </c>
      <c r="F215" s="165" t="s">
        <v>50</v>
      </c>
      <c r="G215" s="147">
        <f ca="1">IFERROR(__xludf.DUMMYFUNCTION(" VLOOKUP(A129, IMPORTRANGE(""https://docs.google.com/spreadsheets/d/1QNLbnkR_AongFt22vMfNzfpjZ0CjpI8QI-w0wBnYA1w/"", ""Инфа!A:AA""), 6, FALSE)"),2024)</f>
        <v>2024</v>
      </c>
      <c r="H215" s="150">
        <v>12700</v>
      </c>
      <c r="I215" s="156" t="s">
        <v>534</v>
      </c>
      <c r="J215" s="96"/>
      <c r="K215" s="153"/>
      <c r="L215" s="153"/>
      <c r="M215" s="153"/>
      <c r="N215" s="153"/>
      <c r="O215" s="153"/>
      <c r="P215" s="153"/>
      <c r="Q215" s="153"/>
      <c r="R215" s="153"/>
      <c r="S215" s="153"/>
    </row>
    <row r="216" spans="1:19" ht="75">
      <c r="A216" s="277" t="s">
        <v>25424</v>
      </c>
      <c r="B216" s="253" t="s">
        <v>153</v>
      </c>
      <c r="C216" s="93" t="s">
        <v>535</v>
      </c>
      <c r="D216" s="93" t="s">
        <v>536</v>
      </c>
      <c r="E216" s="148">
        <f ca="1">IFERROR(__xludf.DUMMYFUNCTION(" VLOOKUP(A130, IMPORTRANGE(""https://docs.google.com/spreadsheets/d/1fj_Bhi2XPL3siwIh4sx4VRLAe31yD50oKdj5UlRYW0c/"", ""Сводка!A:AA""), 5, FALSE)"),108)</f>
        <v>108</v>
      </c>
      <c r="F216" s="148" t="s">
        <v>266</v>
      </c>
      <c r="G216" s="147">
        <f ca="1">IFERROR(__xludf.DUMMYFUNCTION(" VLOOKUP(A130, IMPORTRANGE(""https://docs.google.com/spreadsheets/d/1QNLbnkR_AongFt22vMfNzfpjZ0CjpI8QI-w0wBnYA1w/"", ""Инфа!A:AA""), 6, FALSE)"),2024)</f>
        <v>2024</v>
      </c>
      <c r="H216" s="150">
        <v>8200</v>
      </c>
      <c r="I216" s="151" t="s">
        <v>537</v>
      </c>
      <c r="J216" s="93" t="s">
        <v>538</v>
      </c>
      <c r="K216" s="153"/>
      <c r="L216" s="153"/>
      <c r="M216" s="153"/>
      <c r="N216" s="153"/>
      <c r="O216" s="153"/>
      <c r="P216" s="153"/>
      <c r="Q216" s="153"/>
      <c r="R216" s="153"/>
      <c r="S216" s="153"/>
    </row>
    <row r="217" spans="1:19" ht="93.75">
      <c r="A217" s="277" t="s">
        <v>25424</v>
      </c>
      <c r="B217" s="253" t="s">
        <v>153</v>
      </c>
      <c r="C217" s="93" t="s">
        <v>535</v>
      </c>
      <c r="D217" s="93" t="s">
        <v>539</v>
      </c>
      <c r="E217" s="148">
        <f ca="1">IFERROR(__xludf.DUMMYFUNCTION(" VLOOKUP(A131, IMPORTRANGE(""https://docs.google.com/spreadsheets/d/1fj_Bhi2XPL3siwIh4sx4VRLAe31yD50oKdj5UlRYW0c/"", ""Сводка!A:AA""), 5, FALSE)"),44)</f>
        <v>44</v>
      </c>
      <c r="F217" s="148" t="s">
        <v>266</v>
      </c>
      <c r="G217" s="147">
        <f ca="1">IFERROR(__xludf.DUMMYFUNCTION(" VLOOKUP(A131, IMPORTRANGE(""https://docs.google.com/spreadsheets/d/1QNLbnkR_AongFt22vMfNzfpjZ0CjpI8QI-w0wBnYA1w/"", ""Инфа!A:AA""), 6, FALSE)"),2024)</f>
        <v>2024</v>
      </c>
      <c r="H217" s="150">
        <v>6300</v>
      </c>
      <c r="I217" s="151" t="s">
        <v>161</v>
      </c>
      <c r="J217" s="93" t="s">
        <v>540</v>
      </c>
      <c r="K217" s="153"/>
      <c r="L217" s="153"/>
      <c r="M217" s="153"/>
      <c r="N217" s="153"/>
      <c r="O217" s="153"/>
      <c r="P217" s="153"/>
      <c r="Q217" s="153"/>
      <c r="R217" s="153"/>
      <c r="S217" s="153"/>
    </row>
    <row r="218" spans="1:19" ht="75">
      <c r="A218" s="277" t="s">
        <v>25424</v>
      </c>
      <c r="B218" s="253" t="s">
        <v>153</v>
      </c>
      <c r="C218" s="93" t="s">
        <v>535</v>
      </c>
      <c r="D218" s="93" t="s">
        <v>541</v>
      </c>
      <c r="E218" s="148">
        <f ca="1">IFERROR(__xludf.DUMMYFUNCTION(" VLOOKUP(A132, IMPORTRANGE(""https://docs.google.com/spreadsheets/d/1fj_Bhi2XPL3siwIh4sx4VRLAe31yD50oKdj5UlRYW0c/"", ""Сводка!A:AA""), 5, FALSE)"),96)</f>
        <v>96</v>
      </c>
      <c r="F218" s="148" t="s">
        <v>266</v>
      </c>
      <c r="G218" s="147">
        <f ca="1">IFERROR(__xludf.DUMMYFUNCTION(" VLOOKUP(A132, IMPORTRANGE(""https://docs.google.com/spreadsheets/d/1QNLbnkR_AongFt22vMfNzfpjZ0CjpI8QI-w0wBnYA1w/"", ""Инфа!A:AA""), 6, FALSE)"),2024)</f>
        <v>2024</v>
      </c>
      <c r="H218" s="150">
        <v>7900</v>
      </c>
      <c r="I218" s="151" t="s">
        <v>27</v>
      </c>
      <c r="J218" s="93" t="s">
        <v>542</v>
      </c>
      <c r="K218" s="153"/>
      <c r="L218" s="153"/>
      <c r="M218" s="153"/>
      <c r="N218" s="153"/>
      <c r="O218" s="153"/>
      <c r="P218" s="153"/>
      <c r="Q218" s="153"/>
      <c r="R218" s="153"/>
      <c r="S218" s="153"/>
    </row>
    <row r="219" spans="1:19" ht="56.25">
      <c r="A219" s="277" t="s">
        <v>25424</v>
      </c>
      <c r="B219" s="253" t="s">
        <v>400</v>
      </c>
      <c r="C219" s="93" t="s">
        <v>543</v>
      </c>
      <c r="D219" s="93" t="s">
        <v>544</v>
      </c>
      <c r="E219" s="148">
        <f ca="1">IFERROR(__xludf.DUMMYFUNCTION(" VLOOKUP(A133, IMPORTRANGE(""https://docs.google.com/spreadsheets/d/1fj_Bhi2XPL3siwIh4sx4VRLAe31yD50oKdj5UlRYW0c/"", ""Сводка!A:AA""), 5, FALSE)"),324)</f>
        <v>324</v>
      </c>
      <c r="F219" s="148" t="s">
        <v>415</v>
      </c>
      <c r="G219" s="147">
        <f ca="1">IFERROR(__xludf.DUMMYFUNCTION(" VLOOKUP(A133, IMPORTRANGE(""https://docs.google.com/spreadsheets/d/1QNLbnkR_AongFt22vMfNzfpjZ0CjpI8QI-w0wBnYA1w/"", ""Инфа!A:AA""), 6, FALSE)"),2024)</f>
        <v>2024</v>
      </c>
      <c r="H219" s="150">
        <v>19100</v>
      </c>
      <c r="I219" s="156" t="s">
        <v>257</v>
      </c>
      <c r="J219" s="93"/>
      <c r="K219" s="153"/>
      <c r="L219" s="153"/>
      <c r="M219" s="153"/>
      <c r="N219" s="153"/>
      <c r="O219" s="153"/>
      <c r="P219" s="153"/>
      <c r="Q219" s="153"/>
      <c r="R219" s="153"/>
      <c r="S219" s="153"/>
    </row>
    <row r="220" spans="1:19" ht="75">
      <c r="A220" s="277" t="s">
        <v>25424</v>
      </c>
      <c r="B220" s="253" t="s">
        <v>153</v>
      </c>
      <c r="C220" s="93" t="s">
        <v>543</v>
      </c>
      <c r="D220" s="93" t="s">
        <v>546</v>
      </c>
      <c r="E220" s="148">
        <f ca="1">IFERROR(__xludf.DUMMYFUNCTION(" VLOOKUP(A134, IMPORTRANGE(""https://docs.google.com/spreadsheets/d/1fj_Bhi2XPL3siwIh4sx4VRLAe31yD50oKdj5UlRYW0c/"", ""Сводка!A:AA""), 5, FALSE)"),256)</f>
        <v>256</v>
      </c>
      <c r="F220" s="148" t="s">
        <v>50</v>
      </c>
      <c r="G220" s="147">
        <f ca="1">IFERROR(__xludf.DUMMYFUNCTION(" VLOOKUP(A134, IMPORTRANGE(""https://docs.google.com/spreadsheets/d/1QNLbnkR_AongFt22vMfNzfpjZ0CjpI8QI-w0wBnYA1w/"", ""Инфа!A:AA""), 6, FALSE)"),2024)</f>
        <v>2024</v>
      </c>
      <c r="H220" s="150">
        <v>12700</v>
      </c>
      <c r="I220" s="156" t="s">
        <v>257</v>
      </c>
      <c r="J220" s="93"/>
      <c r="K220" s="153"/>
      <c r="L220" s="153"/>
      <c r="M220" s="153"/>
      <c r="N220" s="153"/>
      <c r="O220" s="153"/>
      <c r="P220" s="153"/>
      <c r="Q220" s="153"/>
      <c r="R220" s="153"/>
      <c r="S220" s="153"/>
    </row>
    <row r="221" spans="1:19" ht="150">
      <c r="A221" s="277" t="s">
        <v>25424</v>
      </c>
      <c r="B221" s="253" t="s">
        <v>153</v>
      </c>
      <c r="C221" s="93" t="s">
        <v>547</v>
      </c>
      <c r="D221" s="93" t="s">
        <v>548</v>
      </c>
      <c r="E221" s="148">
        <f ca="1">IFERROR(__xludf.DUMMYFUNCTION(" VLOOKUP(A135, IMPORTRANGE(""https://docs.google.com/spreadsheets/d/1fj_Bhi2XPL3siwIh4sx4VRLAe31yD50oKdj5UlRYW0c/"", ""Сводка!A:AA""), 5, FALSE)"),300)</f>
        <v>300</v>
      </c>
      <c r="F221" s="148" t="s">
        <v>108</v>
      </c>
      <c r="G221" s="147">
        <f ca="1">IFERROR(__xludf.DUMMYFUNCTION(" VLOOKUP(A135, IMPORTRANGE(""https://docs.google.com/spreadsheets/d/1QNLbnkR_AongFt22vMfNzfpjZ0CjpI8QI-w0wBnYA1w/"", ""Инфа!A:AA""), 6, FALSE)"),2024)</f>
        <v>2024</v>
      </c>
      <c r="H221" s="150">
        <v>23000</v>
      </c>
      <c r="I221" s="151" t="s">
        <v>246</v>
      </c>
      <c r="J221" s="93" t="s">
        <v>549</v>
      </c>
      <c r="K221" s="153"/>
      <c r="L221" s="153"/>
      <c r="M221" s="153"/>
      <c r="N221" s="153"/>
      <c r="O221" s="153"/>
      <c r="P221" s="153"/>
      <c r="Q221" s="153"/>
      <c r="R221" s="153"/>
      <c r="S221" s="153"/>
    </row>
    <row r="222" spans="1:19" ht="93.75">
      <c r="A222" s="277" t="s">
        <v>25424</v>
      </c>
      <c r="B222" s="253" t="s">
        <v>400</v>
      </c>
      <c r="C222" s="93" t="s">
        <v>550</v>
      </c>
      <c r="D222" s="93" t="s">
        <v>551</v>
      </c>
      <c r="E222" s="148">
        <f ca="1">IFERROR(__xludf.DUMMYFUNCTION(" VLOOKUP(A136, IMPORTRANGE(""https://docs.google.com/spreadsheets/d/1fj_Bhi2XPL3siwIh4sx4VRLAe31yD50oKdj5UlRYW0c/"", ""Сводка!A:AA""), 5, FALSE)"),260)</f>
        <v>260</v>
      </c>
      <c r="F222" s="148" t="s">
        <v>415</v>
      </c>
      <c r="G222" s="147">
        <f ca="1">IFERROR(__xludf.DUMMYFUNCTION(" VLOOKUP(A136, IMPORTRANGE(""https://docs.google.com/spreadsheets/d/1QNLbnkR_AongFt22vMfNzfpjZ0CjpI8QI-w0wBnYA1w/"", ""Инфа!A:AA""), 6, FALSE)"),2024)</f>
        <v>2024</v>
      </c>
      <c r="H222" s="150">
        <v>26800</v>
      </c>
      <c r="I222" s="156" t="s">
        <v>552</v>
      </c>
      <c r="J222" s="93"/>
      <c r="K222" s="153"/>
      <c r="L222" s="153"/>
      <c r="M222" s="153"/>
      <c r="N222" s="153"/>
      <c r="O222" s="153"/>
      <c r="P222" s="153"/>
      <c r="Q222" s="153"/>
      <c r="R222" s="153"/>
      <c r="S222" s="153"/>
    </row>
    <row r="223" spans="1:19" ht="56.25">
      <c r="A223" s="277" t="s">
        <v>25424</v>
      </c>
      <c r="B223" s="253" t="s">
        <v>400</v>
      </c>
      <c r="C223" s="93" t="s">
        <v>550</v>
      </c>
      <c r="D223" s="93" t="s">
        <v>553</v>
      </c>
      <c r="E223" s="148">
        <f ca="1">IFERROR(__xludf.DUMMYFUNCTION(" VLOOKUP(A137, IMPORTRANGE(""https://docs.google.com/spreadsheets/d/1fj_Bhi2XPL3siwIh4sx4VRLAe31yD50oKdj5UlRYW0c/"", ""Сводка!A:AA""), 5, FALSE)"),224)</f>
        <v>224</v>
      </c>
      <c r="F223" s="148" t="s">
        <v>415</v>
      </c>
      <c r="G223" s="147">
        <f ca="1">IFERROR(__xludf.DUMMYFUNCTION(" VLOOKUP(A137, IMPORTRANGE(""https://docs.google.com/spreadsheets/d/1QNLbnkR_AongFt22vMfNzfpjZ0CjpI8QI-w0wBnYA1w/"", ""Инфа!A:AA""), 6, FALSE)"),2024)</f>
        <v>2024</v>
      </c>
      <c r="H223" s="150">
        <v>24000</v>
      </c>
      <c r="I223" s="156" t="s">
        <v>554</v>
      </c>
      <c r="J223" s="93"/>
      <c r="K223" s="153"/>
      <c r="L223" s="153"/>
      <c r="M223" s="153"/>
      <c r="N223" s="153"/>
      <c r="O223" s="153"/>
      <c r="P223" s="153"/>
      <c r="Q223" s="153"/>
      <c r="R223" s="153"/>
      <c r="S223" s="153"/>
    </row>
    <row r="224" spans="1:19" ht="56.25">
      <c r="A224" s="277" t="s">
        <v>25424</v>
      </c>
      <c r="B224" s="253" t="s">
        <v>400</v>
      </c>
      <c r="C224" s="93" t="s">
        <v>550</v>
      </c>
      <c r="D224" s="93" t="s">
        <v>555</v>
      </c>
      <c r="E224" s="148">
        <f ca="1">IFERROR(__xludf.DUMMYFUNCTION(" VLOOKUP(A138, IMPORTRANGE(""https://docs.google.com/spreadsheets/d/1fj_Bhi2XPL3siwIh4sx4VRLAe31yD50oKdj5UlRYW0c/"", ""Сводка!A:AA""), 5, FALSE)"),292)</f>
        <v>292</v>
      </c>
      <c r="F224" s="148" t="s">
        <v>415</v>
      </c>
      <c r="G224" s="147">
        <f ca="1">IFERROR(__xludf.DUMMYFUNCTION(" VLOOKUP(A138, IMPORTRANGE(""https://docs.google.com/spreadsheets/d/1QNLbnkR_AongFt22vMfNzfpjZ0CjpI8QI-w0wBnYA1w/"", ""Инфа!A:AA""), 6, FALSE)"),2024)</f>
        <v>2024</v>
      </c>
      <c r="H224" s="150">
        <v>29300</v>
      </c>
      <c r="I224" s="156" t="s">
        <v>554</v>
      </c>
      <c r="J224" s="93"/>
      <c r="K224" s="153"/>
      <c r="L224" s="153"/>
      <c r="M224" s="153"/>
      <c r="N224" s="153"/>
      <c r="O224" s="153"/>
      <c r="P224" s="153"/>
      <c r="Q224" s="153"/>
      <c r="R224" s="153"/>
      <c r="S224" s="153"/>
    </row>
    <row r="225" spans="1:19" ht="93.75">
      <c r="A225" s="277" t="s">
        <v>25424</v>
      </c>
      <c r="B225" s="253" t="s">
        <v>153</v>
      </c>
      <c r="C225" s="93" t="s">
        <v>556</v>
      </c>
      <c r="D225" s="93" t="s">
        <v>557</v>
      </c>
      <c r="E225" s="148">
        <f ca="1">IFERROR(__xludf.DUMMYFUNCTION(" VLOOKUP(A139, IMPORTRANGE(""https://docs.google.com/spreadsheets/d/1fj_Bhi2XPL3siwIh4sx4VRLAe31yD50oKdj5UlRYW0c/"", ""Сводка!A:AA""), 5, FALSE)"),164)</f>
        <v>164</v>
      </c>
      <c r="F225" s="148" t="s">
        <v>456</v>
      </c>
      <c r="G225" s="147">
        <f ca="1">IFERROR(__xludf.DUMMYFUNCTION(" VLOOKUP(A139, IMPORTRANGE(""https://docs.google.com/spreadsheets/d/1QNLbnkR_AongFt22vMfNzfpjZ0CjpI8QI-w0wBnYA1w/"", ""Инфа!A:AA""), 6, FALSE)"),2024)</f>
        <v>2024</v>
      </c>
      <c r="H225" s="150">
        <v>9900</v>
      </c>
      <c r="I225" s="156" t="s">
        <v>558</v>
      </c>
      <c r="J225" s="93"/>
      <c r="K225" s="153"/>
      <c r="L225" s="153"/>
      <c r="M225" s="153"/>
      <c r="N225" s="153"/>
      <c r="O225" s="153"/>
      <c r="P225" s="153"/>
      <c r="Q225" s="153"/>
      <c r="R225" s="153"/>
      <c r="S225" s="153"/>
    </row>
    <row r="226" spans="1:19" ht="243.75">
      <c r="A226" s="277" t="s">
        <v>25424</v>
      </c>
      <c r="B226" s="253" t="s">
        <v>153</v>
      </c>
      <c r="C226" s="93" t="s">
        <v>556</v>
      </c>
      <c r="D226" s="93" t="s">
        <v>560</v>
      </c>
      <c r="E226" s="148">
        <f ca="1">IFERROR(__xludf.DUMMYFUNCTION(" VLOOKUP(A140, IMPORTRANGE(""https://docs.google.com/spreadsheets/d/1fj_Bhi2XPL3siwIh4sx4VRLAe31yD50oKdj5UlRYW0c/"", ""Сводка!A:AA""), 5, FALSE)"),188)</f>
        <v>188</v>
      </c>
      <c r="F226" s="148" t="s">
        <v>456</v>
      </c>
      <c r="G226" s="147">
        <f ca="1">IFERROR(__xludf.DUMMYFUNCTION(" VLOOKUP(A140, IMPORTRANGE(""https://docs.google.com/spreadsheets/d/1QNLbnkR_AongFt22vMfNzfpjZ0CjpI8QI-w0wBnYA1w/"", ""Инфа!A:AA""), 6, FALSE)"),2024)</f>
        <v>2024</v>
      </c>
      <c r="H226" s="150">
        <v>16300</v>
      </c>
      <c r="I226" s="156" t="s">
        <v>558</v>
      </c>
      <c r="J226" s="93" t="s">
        <v>561</v>
      </c>
      <c r="K226" s="153"/>
      <c r="L226" s="153"/>
      <c r="M226" s="153"/>
      <c r="N226" s="153"/>
      <c r="O226" s="153"/>
      <c r="P226" s="153"/>
      <c r="Q226" s="153"/>
      <c r="R226" s="153"/>
      <c r="S226" s="153"/>
    </row>
    <row r="227" spans="1:19" ht="93.75">
      <c r="A227" s="277" t="s">
        <v>25424</v>
      </c>
      <c r="B227" s="253" t="s">
        <v>153</v>
      </c>
      <c r="C227" s="93" t="s">
        <v>562</v>
      </c>
      <c r="D227" s="93" t="s">
        <v>563</v>
      </c>
      <c r="E227" s="148">
        <f ca="1">IFERROR(__xludf.DUMMYFUNCTION(" VLOOKUP(A141, IMPORTRANGE(""https://docs.google.com/spreadsheets/d/1fj_Bhi2XPL3siwIh4sx4VRLAe31yD50oKdj5UlRYW0c/"", ""Сводка!A:AA""), 5, FALSE)"),128)</f>
        <v>128</v>
      </c>
      <c r="F227" s="148" t="s">
        <v>165</v>
      </c>
      <c r="G227" s="147">
        <f ca="1">IFERROR(__xludf.DUMMYFUNCTION(" VLOOKUP(A141, IMPORTRANGE(""https://docs.google.com/spreadsheets/d/1QNLbnkR_AongFt22vMfNzfpjZ0CjpI8QI-w0wBnYA1w/"", ""Инфа!A:AA""), 6, FALSE)"),2024)</f>
        <v>2024</v>
      </c>
      <c r="H227" s="150">
        <v>12700</v>
      </c>
      <c r="I227" s="151" t="s">
        <v>67</v>
      </c>
      <c r="J227" s="93" t="s">
        <v>564</v>
      </c>
      <c r="K227" s="153"/>
      <c r="L227" s="153"/>
      <c r="M227" s="153"/>
      <c r="N227" s="153"/>
      <c r="O227" s="153"/>
      <c r="P227" s="153"/>
      <c r="Q227" s="153"/>
      <c r="R227" s="153"/>
      <c r="S227" s="153"/>
    </row>
    <row r="228" spans="1:19" ht="131.25">
      <c r="A228" s="277" t="s">
        <v>25424</v>
      </c>
      <c r="B228" s="253" t="s">
        <v>400</v>
      </c>
      <c r="C228" s="93" t="s">
        <v>565</v>
      </c>
      <c r="D228" s="93" t="s">
        <v>566</v>
      </c>
      <c r="E228" s="148">
        <f ca="1">IFERROR(__xludf.DUMMYFUNCTION(" VLOOKUP(A142, IMPORTRANGE(""https://docs.google.com/spreadsheets/d/1fj_Bhi2XPL3siwIh4sx4VRLAe31yD50oKdj5UlRYW0c/"", ""Сводка!A:AA""), 5, FALSE)"),174)</f>
        <v>174</v>
      </c>
      <c r="F228" s="148" t="s">
        <v>567</v>
      </c>
      <c r="G228" s="147">
        <f ca="1">IFERROR(__xludf.DUMMYFUNCTION(" VLOOKUP(A142, IMPORTRANGE(""https://docs.google.com/spreadsheets/d/1QNLbnkR_AongFt22vMfNzfpjZ0CjpI8QI-w0wBnYA1w/"", ""Инфа!A:AA""), 6, FALSE)"),2024)</f>
        <v>2024</v>
      </c>
      <c r="H228" s="150">
        <v>10200</v>
      </c>
      <c r="I228" s="151" t="s">
        <v>161</v>
      </c>
      <c r="J228" s="93" t="s">
        <v>568</v>
      </c>
      <c r="K228" s="153"/>
      <c r="L228" s="153"/>
      <c r="M228" s="153"/>
      <c r="N228" s="153"/>
      <c r="O228" s="153"/>
      <c r="P228" s="153"/>
      <c r="Q228" s="153"/>
      <c r="R228" s="153"/>
      <c r="S228" s="153"/>
    </row>
    <row r="229" spans="1:19" ht="225">
      <c r="A229" s="277" t="s">
        <v>25424</v>
      </c>
      <c r="B229" s="253" t="s">
        <v>400</v>
      </c>
      <c r="C229" s="93" t="s">
        <v>569</v>
      </c>
      <c r="D229" s="93" t="s">
        <v>570</v>
      </c>
      <c r="E229" s="148">
        <f ca="1">IFERROR(__xludf.DUMMYFUNCTION(" VLOOKUP(A143, IMPORTRANGE(""https://docs.google.com/spreadsheets/d/1fj_Bhi2XPL3siwIh4sx4VRLAe31yD50oKdj5UlRYW0c/"", ""Сводка!A:AA""), 5, FALSE)"),368)</f>
        <v>368</v>
      </c>
      <c r="F229" s="148" t="s">
        <v>26</v>
      </c>
      <c r="G229" s="147">
        <f ca="1">IFERROR(__xludf.DUMMYFUNCTION(" VLOOKUP(A143, IMPORTRANGE(""https://docs.google.com/spreadsheets/d/1QNLbnkR_AongFt22vMfNzfpjZ0CjpI8QI-w0wBnYA1w/"", ""Инфа!A:AA""), 6, FALSE)"),2024)</f>
        <v>2024</v>
      </c>
      <c r="H229" s="154">
        <v>16000</v>
      </c>
      <c r="I229" s="151" t="s">
        <v>246</v>
      </c>
      <c r="J229" s="93" t="s">
        <v>571</v>
      </c>
      <c r="K229" s="153"/>
      <c r="L229" s="153"/>
      <c r="M229" s="153"/>
      <c r="N229" s="153"/>
      <c r="O229" s="153"/>
      <c r="P229" s="153"/>
      <c r="Q229" s="153"/>
      <c r="R229" s="153"/>
      <c r="S229" s="153"/>
    </row>
    <row r="230" spans="1:19" ht="150">
      <c r="A230" s="277" t="s">
        <v>25424</v>
      </c>
      <c r="B230" s="253" t="s">
        <v>400</v>
      </c>
      <c r="C230" s="93" t="s">
        <v>572</v>
      </c>
      <c r="D230" s="93" t="s">
        <v>573</v>
      </c>
      <c r="E230" s="148">
        <f ca="1">IFERROR(__xludf.DUMMYFUNCTION(" VLOOKUP(A144, IMPORTRANGE(""https://docs.google.com/spreadsheets/d/1fj_Bhi2XPL3siwIh4sx4VRLAe31yD50oKdj5UlRYW0c/"", ""Сводка!A:AA""), 5, FALSE)"),232)</f>
        <v>232</v>
      </c>
      <c r="F230" s="148" t="s">
        <v>415</v>
      </c>
      <c r="G230" s="147">
        <f ca="1">IFERROR(__xludf.DUMMYFUNCTION(" VLOOKUP(A144, IMPORTRANGE(""https://docs.google.com/spreadsheets/d/1QNLbnkR_AongFt22vMfNzfpjZ0CjpI8QI-w0wBnYA1w/"", ""Инфа!A:AA""), 6, FALSE)"),2024)</f>
        <v>2024</v>
      </c>
      <c r="H230" s="150">
        <v>12000</v>
      </c>
      <c r="I230" s="151" t="s">
        <v>246</v>
      </c>
      <c r="J230" s="93" t="s">
        <v>574</v>
      </c>
      <c r="K230" s="153"/>
      <c r="L230" s="153"/>
      <c r="M230" s="153"/>
      <c r="N230" s="153"/>
      <c r="O230" s="153"/>
      <c r="P230" s="153"/>
      <c r="Q230" s="153"/>
      <c r="R230" s="153"/>
      <c r="S230" s="153"/>
    </row>
    <row r="231" spans="1:19" ht="75">
      <c r="A231" s="277" t="s">
        <v>25424</v>
      </c>
      <c r="B231" s="253" t="s">
        <v>400</v>
      </c>
      <c r="C231" s="93" t="s">
        <v>575</v>
      </c>
      <c r="D231" s="93" t="s">
        <v>576</v>
      </c>
      <c r="E231" s="148">
        <f ca="1">IFERROR(__xludf.DUMMYFUNCTION(" VLOOKUP(A145, IMPORTRANGE(""https://docs.google.com/spreadsheets/d/1fj_Bhi2XPL3siwIh4sx4VRLAe31yD50oKdj5UlRYW0c/"", ""Сводка!A:AA""), 5, FALSE)"),452)</f>
        <v>452</v>
      </c>
      <c r="F231" s="148" t="s">
        <v>415</v>
      </c>
      <c r="G231" s="147">
        <f ca="1">IFERROR(__xludf.DUMMYFUNCTION(" VLOOKUP(A145, IMPORTRANGE(""https://docs.google.com/spreadsheets/d/1QNLbnkR_AongFt22vMfNzfpjZ0CjpI8QI-w0wBnYA1w/"", ""Инфа!A:AA""), 6, FALSE)"),2024)</f>
        <v>2024</v>
      </c>
      <c r="H231" s="154">
        <v>18600</v>
      </c>
      <c r="I231" s="156" t="s">
        <v>97</v>
      </c>
      <c r="J231" s="93"/>
      <c r="K231" s="153"/>
      <c r="L231" s="153"/>
      <c r="M231" s="153"/>
      <c r="N231" s="153"/>
      <c r="O231" s="153"/>
      <c r="P231" s="153"/>
      <c r="Q231" s="153"/>
      <c r="R231" s="153"/>
      <c r="S231" s="153"/>
    </row>
    <row r="232" spans="1:19" ht="56.25">
      <c r="A232" s="277" t="s">
        <v>25424</v>
      </c>
      <c r="B232" s="253" t="s">
        <v>400</v>
      </c>
      <c r="C232" s="93" t="s">
        <v>577</v>
      </c>
      <c r="D232" s="93" t="s">
        <v>578</v>
      </c>
      <c r="E232" s="148">
        <f ca="1">IFERROR(__xludf.DUMMYFUNCTION(" VLOOKUP(A146, IMPORTRANGE(""https://docs.google.com/spreadsheets/d/1fj_Bhi2XPL3siwIh4sx4VRLAe31yD50oKdj5UlRYW0c/"", ""Сводка!A:AA""), 5, FALSE)"),204)</f>
        <v>204</v>
      </c>
      <c r="F232" s="148" t="s">
        <v>403</v>
      </c>
      <c r="G232" s="147">
        <f ca="1">IFERROR(__xludf.DUMMYFUNCTION(" VLOOKUP(A146, IMPORTRANGE(""https://docs.google.com/spreadsheets/d/1QNLbnkR_AongFt22vMfNzfpjZ0CjpI8QI-w0wBnYA1w/"", ""Инфа!A:AA""), 6, FALSE)"),2024)</f>
        <v>2024</v>
      </c>
      <c r="H232" s="150">
        <v>11100</v>
      </c>
      <c r="I232" s="151" t="s">
        <v>161</v>
      </c>
      <c r="J232" s="93" t="s">
        <v>580</v>
      </c>
      <c r="K232" s="153"/>
      <c r="L232" s="153"/>
      <c r="M232" s="153"/>
      <c r="N232" s="153"/>
      <c r="O232" s="153"/>
      <c r="P232" s="153"/>
      <c r="Q232" s="153"/>
      <c r="R232" s="153"/>
      <c r="S232" s="153"/>
    </row>
    <row r="233" spans="1:19" ht="93.75">
      <c r="A233" s="277" t="s">
        <v>25424</v>
      </c>
      <c r="B233" s="253" t="s">
        <v>400</v>
      </c>
      <c r="C233" s="93" t="s">
        <v>581</v>
      </c>
      <c r="D233" s="93" t="s">
        <v>582</v>
      </c>
      <c r="E233" s="148">
        <f ca="1">IFERROR(__xludf.DUMMYFUNCTION(" VLOOKUP(A147, IMPORTRANGE(""https://docs.google.com/spreadsheets/d/1fj_Bhi2XPL3siwIh4sx4VRLAe31yD50oKdj5UlRYW0c/"", ""Сводка!A:AA""), 5, FALSE)"),270)</f>
        <v>270</v>
      </c>
      <c r="F233" s="148" t="s">
        <v>466</v>
      </c>
      <c r="G233" s="147">
        <f ca="1">IFERROR(__xludf.DUMMYFUNCTION(" VLOOKUP(A147, IMPORTRANGE(""https://docs.google.com/spreadsheets/d/1QNLbnkR_AongFt22vMfNzfpjZ0CjpI8QI-w0wBnYA1w/"", ""Инфа!A:AA""), 6, FALSE)"),2024)</f>
        <v>2024</v>
      </c>
      <c r="H233" s="150">
        <v>13100</v>
      </c>
      <c r="I233" s="156" t="s">
        <v>234</v>
      </c>
      <c r="J233" s="93" t="s">
        <v>583</v>
      </c>
      <c r="K233" s="153"/>
      <c r="L233" s="153"/>
      <c r="M233" s="153"/>
      <c r="N233" s="153"/>
      <c r="O233" s="153"/>
      <c r="P233" s="153"/>
      <c r="Q233" s="153"/>
      <c r="R233" s="153"/>
      <c r="S233" s="153"/>
    </row>
    <row r="234" spans="1:19" ht="168.75">
      <c r="A234" s="277" t="s">
        <v>25424</v>
      </c>
      <c r="B234" s="253" t="s">
        <v>400</v>
      </c>
      <c r="C234" s="93" t="s">
        <v>584</v>
      </c>
      <c r="D234" s="93" t="s">
        <v>585</v>
      </c>
      <c r="E234" s="148">
        <f ca="1">IFERROR(__xludf.DUMMYFUNCTION(" VLOOKUP(A148, IMPORTRANGE(""https://docs.google.com/spreadsheets/d/1fj_Bhi2XPL3siwIh4sx4VRLAe31yD50oKdj5UlRYW0c/"", ""Сводка!A:AA""), 5, FALSE)"),260)</f>
        <v>260</v>
      </c>
      <c r="F234" s="148" t="s">
        <v>403</v>
      </c>
      <c r="G234" s="147">
        <f ca="1">IFERROR(__xludf.DUMMYFUNCTION(" VLOOKUP(A148, IMPORTRANGE(""https://docs.google.com/spreadsheets/d/1QNLbnkR_AongFt22vMfNzfpjZ0CjpI8QI-w0wBnYA1w/"", ""Инфа!A:AA""), 6, FALSE)"),2024)</f>
        <v>2024</v>
      </c>
      <c r="H234" s="150">
        <v>20600</v>
      </c>
      <c r="I234" s="151" t="s">
        <v>586</v>
      </c>
      <c r="J234" s="93" t="s">
        <v>587</v>
      </c>
      <c r="K234" s="153"/>
      <c r="L234" s="153"/>
      <c r="M234" s="153"/>
      <c r="N234" s="153"/>
      <c r="O234" s="153"/>
      <c r="P234" s="153"/>
      <c r="Q234" s="153"/>
      <c r="R234" s="153"/>
      <c r="S234" s="153"/>
    </row>
    <row r="235" spans="1:19" ht="243.75">
      <c r="A235" s="277" t="s">
        <v>25424</v>
      </c>
      <c r="B235" s="253" t="s">
        <v>400</v>
      </c>
      <c r="C235" s="93" t="s">
        <v>588</v>
      </c>
      <c r="D235" s="93" t="s">
        <v>589</v>
      </c>
      <c r="E235" s="148">
        <f ca="1">IFERROR(__xludf.DUMMYFUNCTION(" VLOOKUP(A149, IMPORTRANGE(""https://docs.google.com/spreadsheets/d/1fj_Bhi2XPL3siwIh4sx4VRLAe31yD50oKdj5UlRYW0c/"", ""Сводка!A:AA""), 5, FALSE)"),268)</f>
        <v>268</v>
      </c>
      <c r="F235" s="148" t="s">
        <v>466</v>
      </c>
      <c r="G235" s="147">
        <f ca="1">IFERROR(__xludf.DUMMYFUNCTION(" VLOOKUP(A149, IMPORTRANGE(""https://docs.google.com/spreadsheets/d/1QNLbnkR_AongFt22vMfNzfpjZ0CjpI8QI-w0wBnYA1w/"", ""Инфа!A:AA""), 6, FALSE)"),2024)</f>
        <v>2024</v>
      </c>
      <c r="H235" s="150">
        <v>13000</v>
      </c>
      <c r="I235" s="151" t="s">
        <v>586</v>
      </c>
      <c r="J235" s="93" t="s">
        <v>590</v>
      </c>
      <c r="K235" s="153"/>
      <c r="L235" s="153"/>
      <c r="M235" s="153"/>
      <c r="N235" s="153"/>
      <c r="O235" s="153"/>
      <c r="P235" s="153"/>
      <c r="Q235" s="153"/>
      <c r="R235" s="153"/>
      <c r="S235" s="153"/>
    </row>
    <row r="236" spans="1:19" ht="243.75">
      <c r="A236" s="277" t="s">
        <v>25424</v>
      </c>
      <c r="B236" s="253" t="s">
        <v>400</v>
      </c>
      <c r="C236" s="93" t="s">
        <v>588</v>
      </c>
      <c r="D236" s="93" t="s">
        <v>591</v>
      </c>
      <c r="E236" s="148">
        <f ca="1">IFERROR(__xludf.DUMMYFUNCTION(" VLOOKUP(A150, IMPORTRANGE(""https://docs.google.com/spreadsheets/d/1fj_Bhi2XPL3siwIh4sx4VRLAe31yD50oKdj5UlRYW0c/"", ""Сводка!A:AA""), 5, FALSE)"),268)</f>
        <v>268</v>
      </c>
      <c r="F236" s="148" t="s">
        <v>466</v>
      </c>
      <c r="G236" s="147">
        <f ca="1">IFERROR(__xludf.DUMMYFUNCTION(" VLOOKUP(A150, IMPORTRANGE(""https://docs.google.com/spreadsheets/d/1QNLbnkR_AongFt22vMfNzfpjZ0CjpI8QI-w0wBnYA1w/"", ""Инфа!A:AA""), 6, FALSE)"),2024)</f>
        <v>2024</v>
      </c>
      <c r="H236" s="150">
        <v>21100</v>
      </c>
      <c r="I236" s="151" t="s">
        <v>586</v>
      </c>
      <c r="J236" s="93" t="s">
        <v>590</v>
      </c>
      <c r="K236" s="153"/>
      <c r="L236" s="153"/>
      <c r="M236" s="153"/>
      <c r="N236" s="153"/>
      <c r="O236" s="153"/>
      <c r="P236" s="153"/>
      <c r="Q236" s="153"/>
      <c r="R236" s="153"/>
      <c r="S236" s="153"/>
    </row>
    <row r="237" spans="1:19" ht="75">
      <c r="A237" s="277" t="s">
        <v>25424</v>
      </c>
      <c r="B237" s="253" t="s">
        <v>400</v>
      </c>
      <c r="C237" s="93" t="s">
        <v>592</v>
      </c>
      <c r="D237" s="93" t="s">
        <v>593</v>
      </c>
      <c r="E237" s="148">
        <f ca="1">IFERROR(__xludf.DUMMYFUNCTION(" VLOOKUP(A151, IMPORTRANGE(""https://docs.google.com/spreadsheets/d/1fj_Bhi2XPL3siwIh4sx4VRLAe31yD50oKdj5UlRYW0c/"", ""Сводка!A:AA""), 5, FALSE)"),192)</f>
        <v>192</v>
      </c>
      <c r="F237" s="148" t="s">
        <v>415</v>
      </c>
      <c r="G237" s="147">
        <f ca="1">IFERROR(__xludf.DUMMYFUNCTION(" VLOOKUP(A151, IMPORTRANGE(""https://docs.google.com/spreadsheets/d/1QNLbnkR_AongFt22vMfNzfpjZ0CjpI8QI-w0wBnYA1w/"", ""Инфа!A:AA""), 6, FALSE)"),2024)</f>
        <v>2024</v>
      </c>
      <c r="H237" s="150">
        <v>16500</v>
      </c>
      <c r="I237" s="156" t="s">
        <v>246</v>
      </c>
      <c r="J237" s="93"/>
      <c r="K237" s="153"/>
      <c r="L237" s="153"/>
      <c r="M237" s="153"/>
      <c r="N237" s="153"/>
      <c r="O237" s="153"/>
      <c r="P237" s="153"/>
      <c r="Q237" s="153"/>
      <c r="R237" s="153"/>
      <c r="S237" s="153"/>
    </row>
    <row r="238" spans="1:19" ht="37.5">
      <c r="A238" s="277" t="s">
        <v>25424</v>
      </c>
      <c r="B238" s="253" t="s">
        <v>153</v>
      </c>
      <c r="C238" s="93" t="s">
        <v>594</v>
      </c>
      <c r="D238" s="93" t="s">
        <v>595</v>
      </c>
      <c r="E238" s="148">
        <f ca="1">IFERROR(__xludf.DUMMYFUNCTION(" VLOOKUP(A152, IMPORTRANGE(""https://docs.google.com/spreadsheets/d/1fj_Bhi2XPL3siwIh4sx4VRLAe31yD50oKdj5UlRYW0c/"", ""Сводка!A:AA""), 5, FALSE)"),228)</f>
        <v>228</v>
      </c>
      <c r="F238" s="148" t="s">
        <v>50</v>
      </c>
      <c r="G238" s="147">
        <f ca="1">IFERROR(__xludf.DUMMYFUNCTION(" VLOOKUP(A152, IMPORTRANGE(""https://docs.google.com/spreadsheets/d/1QNLbnkR_AongFt22vMfNzfpjZ0CjpI8QI-w0wBnYA1w/"", ""Инфа!A:AA""), 6, FALSE)"),2024)</f>
        <v>2024</v>
      </c>
      <c r="H238" s="150">
        <v>18700</v>
      </c>
      <c r="I238" s="156" t="s">
        <v>596</v>
      </c>
      <c r="J238" s="93"/>
      <c r="K238" s="153"/>
      <c r="L238" s="153"/>
      <c r="M238" s="153"/>
      <c r="N238" s="153"/>
      <c r="O238" s="153"/>
      <c r="P238" s="153"/>
      <c r="Q238" s="153"/>
      <c r="R238" s="153"/>
      <c r="S238" s="153"/>
    </row>
    <row r="239" spans="1:19" ht="262.5">
      <c r="A239" s="277" t="s">
        <v>25424</v>
      </c>
      <c r="B239" s="253" t="s">
        <v>400</v>
      </c>
      <c r="C239" s="93" t="s">
        <v>597</v>
      </c>
      <c r="D239" s="93" t="s">
        <v>598</v>
      </c>
      <c r="E239" s="148">
        <f ca="1">IFERROR(__xludf.DUMMYFUNCTION(" VLOOKUP(A153, IMPORTRANGE(""https://docs.google.com/spreadsheets/d/1fj_Bhi2XPL3siwIh4sx4VRLAe31yD50oKdj5UlRYW0c/"", ""Сводка!A:AA""), 5, FALSE)"),296)</f>
        <v>296</v>
      </c>
      <c r="F239" s="148" t="s">
        <v>599</v>
      </c>
      <c r="G239" s="147">
        <f ca="1">IFERROR(__xludf.DUMMYFUNCTION(" VLOOKUP(A153, IMPORTRANGE(""https://docs.google.com/spreadsheets/d/1QNLbnkR_AongFt22vMfNzfpjZ0CjpI8QI-w0wBnYA1w/"", ""Инфа!A:AA""), 6, FALSE)"),2024)</f>
        <v>2024</v>
      </c>
      <c r="H239" s="150">
        <v>22800</v>
      </c>
      <c r="I239" s="151" t="s">
        <v>171</v>
      </c>
      <c r="J239" s="93" t="s">
        <v>600</v>
      </c>
      <c r="K239" s="153"/>
      <c r="L239" s="153"/>
      <c r="M239" s="153"/>
      <c r="N239" s="153"/>
      <c r="O239" s="153"/>
      <c r="P239" s="153"/>
      <c r="Q239" s="153"/>
      <c r="R239" s="153"/>
      <c r="S239" s="153"/>
    </row>
    <row r="240" spans="1:19" ht="131.25">
      <c r="A240" s="277" t="s">
        <v>25424</v>
      </c>
      <c r="B240" s="253" t="s">
        <v>400</v>
      </c>
      <c r="C240" s="93" t="s">
        <v>601</v>
      </c>
      <c r="D240" s="93" t="s">
        <v>602</v>
      </c>
      <c r="E240" s="148">
        <f ca="1">IFERROR(__xludf.DUMMYFUNCTION(" VLOOKUP(A154, IMPORTRANGE(""https://docs.google.com/spreadsheets/d/1fj_Bhi2XPL3siwIh4sx4VRLAe31yD50oKdj5UlRYW0c/"", ""Сводка!A:AA""), 5, FALSE)"),204)</f>
        <v>204</v>
      </c>
      <c r="F240" s="148" t="s">
        <v>466</v>
      </c>
      <c r="G240" s="147">
        <f ca="1">IFERROR(__xludf.DUMMYFUNCTION(" VLOOKUP(A154, IMPORTRANGE(""https://docs.google.com/spreadsheets/d/1QNLbnkR_AongFt22vMfNzfpjZ0CjpI8QI-w0wBnYA1w/"", ""Инфа!A:AA""), 6, FALSE)"),2024)</f>
        <v>2024</v>
      </c>
      <c r="H240" s="150">
        <v>17200</v>
      </c>
      <c r="I240" s="156" t="s">
        <v>171</v>
      </c>
      <c r="J240" s="93" t="s">
        <v>603</v>
      </c>
      <c r="K240" s="153"/>
      <c r="L240" s="153"/>
      <c r="M240" s="153"/>
      <c r="N240" s="153"/>
      <c r="O240" s="153"/>
      <c r="P240" s="153"/>
      <c r="Q240" s="153"/>
      <c r="R240" s="153"/>
      <c r="S240" s="153"/>
    </row>
    <row r="241" spans="1:19" ht="168.75">
      <c r="A241" s="277" t="s">
        <v>25424</v>
      </c>
      <c r="B241" s="253" t="s">
        <v>400</v>
      </c>
      <c r="C241" s="93" t="s">
        <v>601</v>
      </c>
      <c r="D241" s="93" t="s">
        <v>604</v>
      </c>
      <c r="E241" s="148">
        <f ca="1">IFERROR(__xludf.DUMMYFUNCTION(" VLOOKUP(A155, IMPORTRANGE(""https://docs.google.com/spreadsheets/d/1fj_Bhi2XPL3siwIh4sx4VRLAe31yD50oKdj5UlRYW0c/"", ""Сводка!A:AA""), 5, FALSE)"),228)</f>
        <v>228</v>
      </c>
      <c r="F241" s="148" t="s">
        <v>466</v>
      </c>
      <c r="G241" s="147">
        <f ca="1">IFERROR(__xludf.DUMMYFUNCTION(" VLOOKUP(A155, IMPORTRANGE(""https://docs.google.com/spreadsheets/d/1QNLbnkR_AongFt22vMfNzfpjZ0CjpI8QI-w0wBnYA1w/"", ""Инфа!A:AA""), 6, FALSE)"),2024)</f>
        <v>2024</v>
      </c>
      <c r="H241" s="150">
        <v>11800</v>
      </c>
      <c r="I241" s="156" t="s">
        <v>171</v>
      </c>
      <c r="J241" s="93" t="s">
        <v>605</v>
      </c>
      <c r="K241" s="153"/>
      <c r="L241" s="153"/>
      <c r="M241" s="153"/>
      <c r="N241" s="153"/>
      <c r="O241" s="153"/>
      <c r="P241" s="153"/>
      <c r="Q241" s="153"/>
      <c r="R241" s="153"/>
      <c r="S241" s="153"/>
    </row>
    <row r="242" spans="1:19" ht="93.75">
      <c r="A242" s="277" t="s">
        <v>25424</v>
      </c>
      <c r="B242" s="253" t="s">
        <v>400</v>
      </c>
      <c r="C242" s="93" t="s">
        <v>606</v>
      </c>
      <c r="D242" s="93" t="s">
        <v>607</v>
      </c>
      <c r="E242" s="148">
        <f ca="1">IFERROR(__xludf.DUMMYFUNCTION(" VLOOKUP(A156, IMPORTRANGE(""https://docs.google.com/spreadsheets/d/1fj_Bhi2XPL3siwIh4sx4VRLAe31yD50oKdj5UlRYW0c/"", ""Сводка!A:AA""), 5, FALSE)"),116)</f>
        <v>116</v>
      </c>
      <c r="F242" s="148" t="s">
        <v>507</v>
      </c>
      <c r="G242" s="147">
        <f ca="1">IFERROR(__xludf.DUMMYFUNCTION(" VLOOKUP(A156, IMPORTRANGE(""https://docs.google.com/spreadsheets/d/1QNLbnkR_AongFt22vMfNzfpjZ0CjpI8QI-w0wBnYA1w/"", ""Инфа!A:AA""), 6, FALSE)"),2024)</f>
        <v>2024</v>
      </c>
      <c r="H242" s="150">
        <v>12000</v>
      </c>
      <c r="I242" s="156" t="s">
        <v>234</v>
      </c>
      <c r="J242" s="93"/>
      <c r="K242" s="153"/>
      <c r="L242" s="153"/>
      <c r="M242" s="153"/>
      <c r="N242" s="153"/>
      <c r="O242" s="153"/>
      <c r="P242" s="153"/>
      <c r="Q242" s="153"/>
      <c r="R242" s="153"/>
      <c r="S242" s="153"/>
    </row>
    <row r="243" spans="1:19" ht="150">
      <c r="A243" s="277" t="s">
        <v>25424</v>
      </c>
      <c r="B243" s="253" t="s">
        <v>400</v>
      </c>
      <c r="C243" s="93" t="s">
        <v>608</v>
      </c>
      <c r="D243" s="93" t="s">
        <v>609</v>
      </c>
      <c r="E243" s="148">
        <f ca="1">IFERROR(__xludf.DUMMYFUNCTION(" VLOOKUP(A157, IMPORTRANGE(""https://docs.google.com/spreadsheets/d/1fj_Bhi2XPL3siwIh4sx4VRLAe31yD50oKdj5UlRYW0c/"", ""Сводка!A:AA""), 5, FALSE)"),108)</f>
        <v>108</v>
      </c>
      <c r="F243" s="148" t="s">
        <v>610</v>
      </c>
      <c r="G243" s="147">
        <f ca="1">IFERROR(__xludf.DUMMYFUNCTION(" VLOOKUP(A157, IMPORTRANGE(""https://docs.google.com/spreadsheets/d/1QNLbnkR_AongFt22vMfNzfpjZ0CjpI8QI-w0wBnYA1w/"", ""Инфа!A:AA""), 6, FALSE)"),2024)</f>
        <v>2024</v>
      </c>
      <c r="H243" s="150">
        <v>8200</v>
      </c>
      <c r="I243" s="156" t="s">
        <v>79</v>
      </c>
      <c r="J243" s="93" t="s">
        <v>611</v>
      </c>
      <c r="K243" s="153"/>
      <c r="L243" s="153"/>
      <c r="M243" s="153"/>
      <c r="N243" s="153"/>
      <c r="O243" s="153"/>
      <c r="P243" s="153"/>
      <c r="Q243" s="153"/>
      <c r="R243" s="153"/>
      <c r="S243" s="153"/>
    </row>
    <row r="244" spans="1:19" ht="112.5">
      <c r="A244" s="277" t="s">
        <v>25424</v>
      </c>
      <c r="B244" s="253" t="s">
        <v>400</v>
      </c>
      <c r="C244" s="93" t="s">
        <v>612</v>
      </c>
      <c r="D244" s="93" t="s">
        <v>613</v>
      </c>
      <c r="E244" s="148">
        <f ca="1">IFERROR(__xludf.DUMMYFUNCTION(" VLOOKUP(A158, IMPORTRANGE(""https://docs.google.com/spreadsheets/d/1fj_Bhi2XPL3siwIh4sx4VRLAe31yD50oKdj5UlRYW0c/"", ""Сводка!A:AA""), 5, FALSE)"),96)</f>
        <v>96</v>
      </c>
      <c r="F244" s="148" t="s">
        <v>415</v>
      </c>
      <c r="G244" s="147">
        <f ca="1">IFERROR(__xludf.DUMMYFUNCTION(" VLOOKUP(A158, IMPORTRANGE(""https://docs.google.com/spreadsheets/d/1QNLbnkR_AongFt22vMfNzfpjZ0CjpI8QI-w0wBnYA1w/"", ""Инфа!A:AA""), 6, FALSE)"),2024)</f>
        <v>2024</v>
      </c>
      <c r="H244" s="150">
        <v>7900</v>
      </c>
      <c r="I244" s="151" t="s">
        <v>614</v>
      </c>
      <c r="J244" s="93" t="s">
        <v>615</v>
      </c>
      <c r="K244" s="153"/>
      <c r="L244" s="153"/>
      <c r="M244" s="153"/>
      <c r="N244" s="153"/>
      <c r="O244" s="153"/>
      <c r="P244" s="153"/>
      <c r="Q244" s="153"/>
      <c r="R244" s="153"/>
      <c r="S244" s="153"/>
    </row>
    <row r="245" spans="1:19" ht="225">
      <c r="A245" s="277" t="s">
        <v>25424</v>
      </c>
      <c r="B245" s="253" t="s">
        <v>153</v>
      </c>
      <c r="C245" s="93" t="s">
        <v>616</v>
      </c>
      <c r="D245" s="93" t="s">
        <v>617</v>
      </c>
      <c r="E245" s="148">
        <f ca="1">IFERROR(__xludf.DUMMYFUNCTION(" VLOOKUP(A159, IMPORTRANGE(""https://docs.google.com/spreadsheets/d/1fj_Bhi2XPL3siwIh4sx4VRLAe31yD50oKdj5UlRYW0c/"", ""Сводка!A:AA""), 5, FALSE)"),92)</f>
        <v>92</v>
      </c>
      <c r="F245" s="148" t="s">
        <v>50</v>
      </c>
      <c r="G245" s="147">
        <f ca="1">IFERROR(__xludf.DUMMYFUNCTION(" VLOOKUP(A159, IMPORTRANGE(""https://docs.google.com/spreadsheets/d/1QNLbnkR_AongFt22vMfNzfpjZ0CjpI8QI-w0wBnYA1w/"", ""Инфа!A:AA""), 6, FALSE)"),2024)</f>
        <v>2024</v>
      </c>
      <c r="H245" s="150">
        <v>7800</v>
      </c>
      <c r="I245" s="151" t="s">
        <v>614</v>
      </c>
      <c r="J245" s="93" t="s">
        <v>618</v>
      </c>
      <c r="K245" s="153"/>
      <c r="L245" s="153"/>
      <c r="M245" s="153"/>
      <c r="N245" s="153"/>
      <c r="O245" s="153"/>
      <c r="P245" s="153"/>
      <c r="Q245" s="153"/>
      <c r="R245" s="153"/>
      <c r="S245" s="153"/>
    </row>
    <row r="246" spans="1:19" ht="131.25">
      <c r="A246" s="277" t="s">
        <v>25424</v>
      </c>
      <c r="B246" s="253" t="s">
        <v>400</v>
      </c>
      <c r="C246" s="93" t="s">
        <v>619</v>
      </c>
      <c r="D246" s="93" t="s">
        <v>620</v>
      </c>
      <c r="E246" s="148">
        <f ca="1">IFERROR(__xludf.DUMMYFUNCTION(" VLOOKUP(A160, IMPORTRANGE(""https://docs.google.com/spreadsheets/d/1fj_Bhi2XPL3siwIh4sx4VRLAe31yD50oKdj5UlRYW0c/"", ""Сводка!A:AA""), 5, FALSE)"),228)</f>
        <v>228</v>
      </c>
      <c r="F246" s="148" t="s">
        <v>466</v>
      </c>
      <c r="G246" s="147">
        <f ca="1">IFERROR(__xludf.DUMMYFUNCTION(" VLOOKUP(A160, IMPORTRANGE(""https://docs.google.com/spreadsheets/d/1QNLbnkR_AongFt22vMfNzfpjZ0CjpI8QI-w0wBnYA1w/"", ""Инфа!A:AA""), 6, FALSE)"),2024)</f>
        <v>2024</v>
      </c>
      <c r="H246" s="150">
        <v>11800</v>
      </c>
      <c r="I246" s="156" t="s">
        <v>28</v>
      </c>
      <c r="J246" s="93" t="s">
        <v>621</v>
      </c>
      <c r="K246" s="153"/>
      <c r="L246" s="153"/>
      <c r="M246" s="153"/>
      <c r="N246" s="153"/>
      <c r="O246" s="153"/>
      <c r="P246" s="153"/>
      <c r="Q246" s="153"/>
      <c r="R246" s="153"/>
      <c r="S246" s="153"/>
    </row>
    <row r="247" spans="1:19" ht="75">
      <c r="A247" s="277" t="s">
        <v>25424</v>
      </c>
      <c r="B247" s="253" t="s">
        <v>23</v>
      </c>
      <c r="C247" s="93" t="s">
        <v>622</v>
      </c>
      <c r="D247" s="93" t="s">
        <v>623</v>
      </c>
      <c r="E247" s="148">
        <f ca="1">IFERROR(__xludf.DUMMYFUNCTION(" VLOOKUP(A161, IMPORTRANGE(""https://docs.google.com/spreadsheets/d/1fj_Bhi2XPL3siwIh4sx4VRLAe31yD50oKdj5UlRYW0c/"", ""Сводка!A:AA""), 5, FALSE)"),176)</f>
        <v>176</v>
      </c>
      <c r="F247" s="148" t="s">
        <v>165</v>
      </c>
      <c r="G247" s="147">
        <f ca="1">IFERROR(__xludf.DUMMYFUNCTION(" VLOOKUP(A161, IMPORTRANGE(""https://docs.google.com/spreadsheets/d/1QNLbnkR_AongFt22vMfNzfpjZ0CjpI8QI-w0wBnYA1w/"", ""Инфа!A:AA""), 6, FALSE)"),2024)</f>
        <v>2024</v>
      </c>
      <c r="H247" s="150">
        <v>10300</v>
      </c>
      <c r="I247" s="156" t="s">
        <v>370</v>
      </c>
      <c r="J247" s="93" t="s">
        <v>624</v>
      </c>
      <c r="K247" s="153"/>
      <c r="L247" s="153"/>
      <c r="M247" s="153"/>
      <c r="N247" s="153"/>
      <c r="O247" s="153"/>
      <c r="P247" s="153"/>
      <c r="Q247" s="153"/>
      <c r="R247" s="153"/>
      <c r="S247" s="153"/>
    </row>
    <row r="248" spans="1:19" ht="93.75">
      <c r="A248" s="277" t="s">
        <v>25424</v>
      </c>
      <c r="B248" s="253" t="s">
        <v>400</v>
      </c>
      <c r="C248" s="93" t="s">
        <v>625</v>
      </c>
      <c r="D248" s="93" t="s">
        <v>626</v>
      </c>
      <c r="E248" s="148">
        <f ca="1">IFERROR(__xludf.DUMMYFUNCTION(" VLOOKUP(A162, IMPORTRANGE(""https://docs.google.com/spreadsheets/d/1fj_Bhi2XPL3siwIh4sx4VRLAe31yD50oKdj5UlRYW0c/"", ""Сводка!A:AA""), 5, FALSE)"),184)</f>
        <v>184</v>
      </c>
      <c r="F248" s="148" t="s">
        <v>415</v>
      </c>
      <c r="G248" s="147">
        <f ca="1">IFERROR(__xludf.DUMMYFUNCTION(" VLOOKUP(A162, IMPORTRANGE(""https://docs.google.com/spreadsheets/d/1QNLbnkR_AongFt22vMfNzfpjZ0CjpI8QI-w0wBnYA1w/"", ""Инфа!A:AA""), 6, FALSE)"),2024)</f>
        <v>2024</v>
      </c>
      <c r="H248" s="150">
        <v>10500</v>
      </c>
      <c r="I248" s="151" t="s">
        <v>489</v>
      </c>
      <c r="J248" s="93" t="s">
        <v>627</v>
      </c>
      <c r="K248" s="153"/>
      <c r="L248" s="153"/>
      <c r="M248" s="153"/>
      <c r="N248" s="153"/>
      <c r="O248" s="153"/>
      <c r="P248" s="153"/>
      <c r="Q248" s="153"/>
      <c r="R248" s="153"/>
      <c r="S248" s="153"/>
    </row>
    <row r="249" spans="1:19" ht="187.5">
      <c r="A249" s="277" t="s">
        <v>25424</v>
      </c>
      <c r="B249" s="253" t="s">
        <v>400</v>
      </c>
      <c r="C249" s="93" t="s">
        <v>628</v>
      </c>
      <c r="D249" s="93" t="s">
        <v>629</v>
      </c>
      <c r="E249" s="148">
        <f ca="1">IFERROR(__xludf.DUMMYFUNCTION(" VLOOKUP(A163, IMPORTRANGE(""https://docs.google.com/spreadsheets/d/1fj_Bhi2XPL3siwIh4sx4VRLAe31yD50oKdj5UlRYW0c/"", ""Сводка!A:AA""), 5, FALSE)"),152)</f>
        <v>152</v>
      </c>
      <c r="F249" s="148" t="s">
        <v>415</v>
      </c>
      <c r="G249" s="147">
        <f ca="1">IFERROR(__xludf.DUMMYFUNCTION(" VLOOKUP(A163, IMPORTRANGE(""https://docs.google.com/spreadsheets/d/1QNLbnkR_AongFt22vMfNzfpjZ0CjpI8QI-w0wBnYA1w/"", ""Инфа!A:AA""), 6, FALSE)"),2024)</f>
        <v>2024</v>
      </c>
      <c r="H249" s="150">
        <v>9600</v>
      </c>
      <c r="I249" s="156" t="s">
        <v>489</v>
      </c>
      <c r="J249" s="93" t="s">
        <v>630</v>
      </c>
      <c r="K249" s="153"/>
      <c r="L249" s="153"/>
      <c r="M249" s="153"/>
      <c r="N249" s="153"/>
      <c r="O249" s="153"/>
      <c r="P249" s="153"/>
      <c r="Q249" s="153"/>
      <c r="R249" s="153"/>
      <c r="S249" s="153"/>
    </row>
    <row r="250" spans="1:19" ht="206.25">
      <c r="A250" s="277" t="s">
        <v>25424</v>
      </c>
      <c r="B250" s="253" t="s">
        <v>400</v>
      </c>
      <c r="C250" s="93" t="s">
        <v>631</v>
      </c>
      <c r="D250" s="93" t="s">
        <v>632</v>
      </c>
      <c r="E250" s="148">
        <f ca="1">IFERROR(__xludf.DUMMYFUNCTION(" VLOOKUP(A164, IMPORTRANGE(""https://docs.google.com/spreadsheets/d/1fj_Bhi2XPL3siwIh4sx4VRLAe31yD50oKdj5UlRYW0c/"", ""Сводка!A:AA""), 5, FALSE)"),240)</f>
        <v>240</v>
      </c>
      <c r="F250" s="148" t="s">
        <v>599</v>
      </c>
      <c r="G250" s="147">
        <f ca="1">IFERROR(__xludf.DUMMYFUNCTION(" VLOOKUP(A164, IMPORTRANGE(""https://docs.google.com/spreadsheets/d/1QNLbnkR_AongFt22vMfNzfpjZ0CjpI8QI-w0wBnYA1w/"", ""Инфа!A:AA""), 6, FALSE)"),2024)</f>
        <v>2024</v>
      </c>
      <c r="H250" s="150">
        <v>19400</v>
      </c>
      <c r="I250" s="151" t="s">
        <v>79</v>
      </c>
      <c r="J250" s="102" t="s">
        <v>633</v>
      </c>
      <c r="K250" s="153"/>
      <c r="L250" s="153"/>
      <c r="M250" s="153"/>
      <c r="N250" s="153"/>
      <c r="O250" s="153"/>
      <c r="P250" s="153"/>
      <c r="Q250" s="153"/>
      <c r="R250" s="153"/>
      <c r="S250" s="153"/>
    </row>
    <row r="251" spans="1:19" ht="206.25">
      <c r="A251" s="277" t="s">
        <v>25424</v>
      </c>
      <c r="B251" s="253" t="s">
        <v>153</v>
      </c>
      <c r="C251" s="93" t="s">
        <v>634</v>
      </c>
      <c r="D251" s="93" t="s">
        <v>635</v>
      </c>
      <c r="E251" s="148">
        <f ca="1">IFERROR(__xludf.DUMMYFUNCTION(" VLOOKUP(A165, IMPORTRANGE(""https://docs.google.com/spreadsheets/d/1fj_Bhi2XPL3siwIh4sx4VRLAe31yD50oKdj5UlRYW0c/"", ""Сводка!A:AA""), 5, FALSE)"),240)</f>
        <v>240</v>
      </c>
      <c r="F251" s="148" t="s">
        <v>50</v>
      </c>
      <c r="G251" s="147">
        <f ca="1">IFERROR(__xludf.DUMMYFUNCTION(" VLOOKUP(A165, IMPORTRANGE(""https://docs.google.com/spreadsheets/d/1QNLbnkR_AongFt22vMfNzfpjZ0CjpI8QI-w0wBnYA1w/"", ""Инфа!A:AA""), 6, FALSE)"),2024)</f>
        <v>2024</v>
      </c>
      <c r="H251" s="150">
        <v>19400</v>
      </c>
      <c r="I251" s="156" t="s">
        <v>234</v>
      </c>
      <c r="J251" s="93" t="s">
        <v>636</v>
      </c>
      <c r="K251" s="153"/>
      <c r="L251" s="153"/>
      <c r="M251" s="153"/>
      <c r="N251" s="153"/>
      <c r="O251" s="153"/>
      <c r="P251" s="153"/>
      <c r="Q251" s="153"/>
      <c r="R251" s="153"/>
      <c r="S251" s="153"/>
    </row>
    <row r="252" spans="1:19" ht="56.25">
      <c r="A252" s="277" t="s">
        <v>25424</v>
      </c>
      <c r="B252" s="253" t="s">
        <v>153</v>
      </c>
      <c r="C252" s="93" t="s">
        <v>634</v>
      </c>
      <c r="D252" s="93" t="s">
        <v>637</v>
      </c>
      <c r="E252" s="148">
        <f ca="1">IFERROR(__xludf.DUMMYFUNCTION(" VLOOKUP(A166, IMPORTRANGE(""https://docs.google.com/spreadsheets/d/1fj_Bhi2XPL3siwIh4sx4VRLAe31yD50oKdj5UlRYW0c/"", ""Сводка!A:AA""), 5, FALSE)"),140)</f>
        <v>140</v>
      </c>
      <c r="F252" s="148" t="s">
        <v>50</v>
      </c>
      <c r="G252" s="147">
        <f ca="1">IFERROR(__xludf.DUMMYFUNCTION(" VLOOKUP(A166, IMPORTRANGE(""https://docs.google.com/spreadsheets/d/1QNLbnkR_AongFt22vMfNzfpjZ0CjpI8QI-w0wBnYA1w/"", ""Инфа!A:AA""), 6, FALSE)"),2024)</f>
        <v>2024</v>
      </c>
      <c r="H252" s="150">
        <v>13400</v>
      </c>
      <c r="I252" s="156" t="s">
        <v>72</v>
      </c>
      <c r="J252" s="93" t="s">
        <v>638</v>
      </c>
      <c r="K252" s="153"/>
      <c r="L252" s="153"/>
      <c r="M252" s="153"/>
      <c r="N252" s="153"/>
      <c r="O252" s="153"/>
      <c r="P252" s="153"/>
      <c r="Q252" s="153"/>
      <c r="R252" s="153"/>
      <c r="S252" s="153"/>
    </row>
    <row r="253" spans="1:19" ht="150">
      <c r="A253" s="277" t="s">
        <v>25424</v>
      </c>
      <c r="B253" s="253" t="s">
        <v>153</v>
      </c>
      <c r="C253" s="93" t="s">
        <v>639</v>
      </c>
      <c r="D253" s="93" t="s">
        <v>640</v>
      </c>
      <c r="E253" s="148">
        <f ca="1">IFERROR(__xludf.DUMMYFUNCTION(" VLOOKUP(A167, IMPORTRANGE(""https://docs.google.com/spreadsheets/d/1fj_Bhi2XPL3siwIh4sx4VRLAe31yD50oKdj5UlRYW0c/"", ""Сводка!A:AA""), 5, FALSE)"),152)</f>
        <v>152</v>
      </c>
      <c r="F253" s="148" t="s">
        <v>50</v>
      </c>
      <c r="G253" s="147">
        <f ca="1">IFERROR(__xludf.DUMMYFUNCTION(" VLOOKUP(A167, IMPORTRANGE(""https://docs.google.com/spreadsheets/d/1QNLbnkR_AongFt22vMfNzfpjZ0CjpI8QI-w0wBnYA1w/"", ""Инфа!A:AA""), 6, FALSE)"),2024)</f>
        <v>2024</v>
      </c>
      <c r="H253" s="150">
        <v>9600</v>
      </c>
      <c r="I253" s="156" t="s">
        <v>234</v>
      </c>
      <c r="J253" s="93" t="s">
        <v>641</v>
      </c>
      <c r="K253" s="153"/>
      <c r="L253" s="153"/>
      <c r="M253" s="153"/>
      <c r="N253" s="153"/>
      <c r="O253" s="153"/>
      <c r="P253" s="153"/>
      <c r="Q253" s="153"/>
      <c r="R253" s="153"/>
      <c r="S253" s="153"/>
    </row>
    <row r="254" spans="1:19" ht="36">
      <c r="A254" s="277" t="s">
        <v>25424</v>
      </c>
      <c r="B254" s="253" t="s">
        <v>400</v>
      </c>
      <c r="C254" s="93" t="s">
        <v>642</v>
      </c>
      <c r="D254" s="93" t="s">
        <v>643</v>
      </c>
      <c r="E254" s="148">
        <f ca="1">IFERROR(__xludf.DUMMYFUNCTION(" VLOOKUP(A168, IMPORTRANGE(""https://docs.google.com/spreadsheets/d/1fj_Bhi2XPL3siwIh4sx4VRLAe31yD50oKdj5UlRYW0c/"", ""Сводка!A:AA""), 5, FALSE)"),284)</f>
        <v>284</v>
      </c>
      <c r="F254" s="148" t="s">
        <v>466</v>
      </c>
      <c r="G254" s="147">
        <f ca="1">IFERROR(__xludf.DUMMYFUNCTION(" VLOOKUP(A168, IMPORTRANGE(""https://docs.google.com/spreadsheets/d/1QNLbnkR_AongFt22vMfNzfpjZ0CjpI8QI-w0wBnYA1w/"", ""Инфа!A:AA""), 6, FALSE)"),2024)</f>
        <v>2024</v>
      </c>
      <c r="H254" s="150">
        <v>13500</v>
      </c>
      <c r="I254" s="156" t="s">
        <v>103</v>
      </c>
      <c r="J254" s="93"/>
      <c r="K254" s="153"/>
      <c r="L254" s="153"/>
      <c r="M254" s="153"/>
      <c r="N254" s="153"/>
      <c r="O254" s="153"/>
      <c r="P254" s="153"/>
      <c r="Q254" s="153"/>
      <c r="R254" s="153"/>
      <c r="S254" s="153"/>
    </row>
    <row r="255" spans="1:19" ht="75">
      <c r="A255" s="277" t="s">
        <v>25424</v>
      </c>
      <c r="B255" s="253" t="s">
        <v>13</v>
      </c>
      <c r="C255" s="93" t="s">
        <v>644</v>
      </c>
      <c r="D255" s="93" t="s">
        <v>645</v>
      </c>
      <c r="E255" s="148">
        <f ca="1">IFERROR(__xludf.DUMMYFUNCTION(" VLOOKUP(A169, IMPORTRANGE(""https://docs.google.com/spreadsheets/d/1fj_Bhi2XPL3siwIh4sx4VRLAe31yD50oKdj5UlRYW0c/"", ""Сводка!A:AA""), 5, FALSE)"),156)</f>
        <v>156</v>
      </c>
      <c r="F255" s="148" t="s">
        <v>646</v>
      </c>
      <c r="G255" s="147">
        <f ca="1">IFERROR(__xludf.DUMMYFUNCTION(" VLOOKUP(A169, IMPORTRANGE(""https://docs.google.com/spreadsheets/d/1QNLbnkR_AongFt22vMfNzfpjZ0CjpI8QI-w0wBnYA1w/"", ""Инфа!A:AA""), 6, FALSE)"),2024)</f>
        <v>2024</v>
      </c>
      <c r="H255" s="150">
        <v>14400</v>
      </c>
      <c r="I255" s="151" t="s">
        <v>171</v>
      </c>
      <c r="J255" s="93" t="s">
        <v>647</v>
      </c>
      <c r="K255" s="153"/>
      <c r="L255" s="153"/>
      <c r="M255" s="153"/>
      <c r="N255" s="153"/>
      <c r="O255" s="153"/>
      <c r="P255" s="153"/>
      <c r="Q255" s="153"/>
      <c r="R255" s="153"/>
      <c r="S255" s="153"/>
    </row>
    <row r="256" spans="1:19" ht="56.25">
      <c r="A256" s="277" t="s">
        <v>25424</v>
      </c>
      <c r="B256" s="253" t="s">
        <v>153</v>
      </c>
      <c r="C256" s="93" t="s">
        <v>648</v>
      </c>
      <c r="D256" s="93" t="s">
        <v>649</v>
      </c>
      <c r="E256" s="148">
        <f ca="1">IFERROR(__xludf.DUMMYFUNCTION(" VLOOKUP(A170, IMPORTRANGE(""https://docs.google.com/spreadsheets/d/1fj_Bhi2XPL3siwIh4sx4VRLAe31yD50oKdj5UlRYW0c/"", ""Сводка!A:AA""), 5, FALSE)"),240)</f>
        <v>240</v>
      </c>
      <c r="F256" s="148" t="s">
        <v>108</v>
      </c>
      <c r="G256" s="147">
        <f ca="1">IFERROR(__xludf.DUMMYFUNCTION(" VLOOKUP(A170, IMPORTRANGE(""https://docs.google.com/spreadsheets/d/1QNLbnkR_AongFt22vMfNzfpjZ0CjpI8QI-w0wBnYA1w/"", ""Инфа!A:AA""), 6, FALSE)"),2024)</f>
        <v>2024</v>
      </c>
      <c r="H256" s="150">
        <v>12200</v>
      </c>
      <c r="I256" s="151" t="s">
        <v>650</v>
      </c>
      <c r="J256" s="93"/>
      <c r="K256" s="153"/>
      <c r="L256" s="153"/>
      <c r="M256" s="153"/>
      <c r="N256" s="153"/>
      <c r="O256" s="153"/>
      <c r="P256" s="153"/>
      <c r="Q256" s="153"/>
      <c r="R256" s="153"/>
      <c r="S256" s="153"/>
    </row>
    <row r="257" spans="1:19" ht="37.5">
      <c r="A257" s="277" t="s">
        <v>25424</v>
      </c>
      <c r="B257" s="253" t="s">
        <v>153</v>
      </c>
      <c r="C257" s="93" t="s">
        <v>648</v>
      </c>
      <c r="D257" s="93" t="s">
        <v>651</v>
      </c>
      <c r="E257" s="148">
        <f ca="1">IFERROR(__xludf.DUMMYFUNCTION(" VLOOKUP(A171, IMPORTRANGE(""https://docs.google.com/spreadsheets/d/1fj_Bhi2XPL3siwIh4sx4VRLAe31yD50oKdj5UlRYW0c/"", ""Сводка!A:AA""), 5, FALSE)"),212)</f>
        <v>212</v>
      </c>
      <c r="F257" s="148" t="s">
        <v>50</v>
      </c>
      <c r="G257" s="147">
        <f ca="1">IFERROR(__xludf.DUMMYFUNCTION(" VLOOKUP(A171, IMPORTRANGE(""https://docs.google.com/spreadsheets/d/1QNLbnkR_AongFt22vMfNzfpjZ0CjpI8QI-w0wBnYA1w/"", ""Инфа!A:AA""), 6, FALSE)"),2024)</f>
        <v>2024</v>
      </c>
      <c r="H257" s="150">
        <v>11400</v>
      </c>
      <c r="I257" s="151" t="s">
        <v>650</v>
      </c>
      <c r="J257" s="93"/>
      <c r="K257" s="153"/>
      <c r="L257" s="153"/>
      <c r="M257" s="153"/>
      <c r="N257" s="153"/>
      <c r="O257" s="153"/>
      <c r="P257" s="153"/>
      <c r="Q257" s="153"/>
      <c r="R257" s="153"/>
      <c r="S257" s="153"/>
    </row>
    <row r="258" spans="1:19" ht="56.25">
      <c r="A258" s="277" t="s">
        <v>25424</v>
      </c>
      <c r="B258" s="253" t="s">
        <v>153</v>
      </c>
      <c r="C258" s="93" t="s">
        <v>652</v>
      </c>
      <c r="D258" s="93" t="s">
        <v>653</v>
      </c>
      <c r="E258" s="148">
        <f ca="1">IFERROR(__xludf.DUMMYFUNCTION(" VLOOKUP(A172, IMPORTRANGE(""https://docs.google.com/spreadsheets/d/1fj_Bhi2XPL3siwIh4sx4VRLAe31yD50oKdj5UlRYW0c/"", ""Сводка!A:AA""), 5, FALSE)"),320)</f>
        <v>320</v>
      </c>
      <c r="F258" s="148" t="s">
        <v>50</v>
      </c>
      <c r="G258" s="147">
        <f ca="1">IFERROR(__xludf.DUMMYFUNCTION(" VLOOKUP(A172, IMPORTRANGE(""https://docs.google.com/spreadsheets/d/1QNLbnkR_AongFt22vMfNzfpjZ0CjpI8QI-w0wBnYA1w/"", ""Инфа!A:AA""), 6, FALSE)"),2024)</f>
        <v>2024</v>
      </c>
      <c r="H258" s="150">
        <v>14600</v>
      </c>
      <c r="I258" s="151" t="s">
        <v>28</v>
      </c>
      <c r="J258" s="93"/>
      <c r="K258" s="153"/>
      <c r="L258" s="153"/>
      <c r="M258" s="153"/>
      <c r="N258" s="153"/>
      <c r="O258" s="153"/>
      <c r="P258" s="153"/>
      <c r="Q258" s="153"/>
      <c r="R258" s="153"/>
      <c r="S258" s="153"/>
    </row>
    <row r="259" spans="1:19" ht="36">
      <c r="A259" s="277" t="s">
        <v>25424</v>
      </c>
      <c r="B259" s="253" t="s">
        <v>400</v>
      </c>
      <c r="C259" s="93" t="s">
        <v>654</v>
      </c>
      <c r="D259" s="93" t="s">
        <v>655</v>
      </c>
      <c r="E259" s="148">
        <f ca="1">IFERROR(__xludf.DUMMYFUNCTION(" VLOOKUP(A173, IMPORTRANGE(""https://docs.google.com/spreadsheets/d/1fj_Bhi2XPL3siwIh4sx4VRLAe31yD50oKdj5UlRYW0c/"", ""Сводка!A:AA""), 5, FALSE)"),284)</f>
        <v>284</v>
      </c>
      <c r="F259" s="148" t="s">
        <v>466</v>
      </c>
      <c r="G259" s="147">
        <f ca="1">IFERROR(__xludf.DUMMYFUNCTION(" VLOOKUP(A173, IMPORTRANGE(""https://docs.google.com/spreadsheets/d/1QNLbnkR_AongFt22vMfNzfpjZ0CjpI8QI-w0wBnYA1w/"", ""Инфа!A:AA""), 6, FALSE)"),2024)</f>
        <v>2024</v>
      </c>
      <c r="H259" s="150">
        <v>22000</v>
      </c>
      <c r="I259" s="151" t="s">
        <v>171</v>
      </c>
      <c r="J259" s="93"/>
      <c r="K259" s="153"/>
      <c r="L259" s="153"/>
      <c r="M259" s="153"/>
      <c r="N259" s="153"/>
      <c r="O259" s="153"/>
      <c r="P259" s="153"/>
      <c r="Q259" s="153"/>
      <c r="R259" s="153"/>
      <c r="S259" s="153"/>
    </row>
    <row r="260" spans="1:19" ht="56.25">
      <c r="A260" s="277" t="s">
        <v>25424</v>
      </c>
      <c r="B260" s="253" t="s">
        <v>400</v>
      </c>
      <c r="C260" s="93" t="s">
        <v>654</v>
      </c>
      <c r="D260" s="93" t="s">
        <v>658</v>
      </c>
      <c r="E260" s="148">
        <f ca="1">IFERROR(__xludf.DUMMYFUNCTION(" VLOOKUP(A174, IMPORTRANGE(""https://docs.google.com/spreadsheets/d/1fj_Bhi2XPL3siwIh4sx4VRLAe31yD50oKdj5UlRYW0c/"", ""Сводка!A:AA""), 5, FALSE)"),188)</f>
        <v>188</v>
      </c>
      <c r="F260" s="148" t="s">
        <v>415</v>
      </c>
      <c r="G260" s="147">
        <f ca="1">IFERROR(__xludf.DUMMYFUNCTION(" VLOOKUP(A174, IMPORTRANGE(""https://docs.google.com/spreadsheets/d/1QNLbnkR_AongFt22vMfNzfpjZ0CjpI8QI-w0wBnYA1w/"", ""Инфа!A:AA""), 6, FALSE)"),2024)</f>
        <v>2024</v>
      </c>
      <c r="H260" s="150">
        <v>10600</v>
      </c>
      <c r="I260" s="156" t="s">
        <v>72</v>
      </c>
      <c r="J260" s="93"/>
      <c r="K260" s="153"/>
      <c r="L260" s="153"/>
      <c r="M260" s="153"/>
      <c r="N260" s="153"/>
      <c r="O260" s="153"/>
      <c r="P260" s="153"/>
      <c r="Q260" s="153"/>
      <c r="R260" s="153"/>
      <c r="S260" s="153"/>
    </row>
    <row r="261" spans="1:19" ht="225">
      <c r="A261" s="277" t="s">
        <v>25424</v>
      </c>
      <c r="B261" s="253" t="s">
        <v>153</v>
      </c>
      <c r="C261" s="93" t="s">
        <v>659</v>
      </c>
      <c r="D261" s="93" t="s">
        <v>660</v>
      </c>
      <c r="E261" s="148">
        <f ca="1">IFERROR(__xludf.DUMMYFUNCTION(" VLOOKUP(A175, IMPORTRANGE(""https://docs.google.com/spreadsheets/d/1fj_Bhi2XPL3siwIh4sx4VRLAe31yD50oKdj5UlRYW0c/"", ""Сводка!A:AA""), 5, FALSE)"),76)</f>
        <v>76</v>
      </c>
      <c r="F261" s="148" t="s">
        <v>108</v>
      </c>
      <c r="G261" s="147">
        <f ca="1">IFERROR(__xludf.DUMMYFUNCTION(" VLOOKUP(A175, IMPORTRANGE(""https://docs.google.com/spreadsheets/d/1QNLbnkR_AongFt22vMfNzfpjZ0CjpI8QI-w0wBnYA1w/"", ""Инфа!A:AA""), 6, FALSE)"),2024)</f>
        <v>2024</v>
      </c>
      <c r="H261" s="150">
        <v>7300</v>
      </c>
      <c r="I261" s="151" t="s">
        <v>72</v>
      </c>
      <c r="J261" s="93" t="s">
        <v>661</v>
      </c>
      <c r="K261" s="153"/>
      <c r="L261" s="153"/>
      <c r="M261" s="153"/>
      <c r="N261" s="153"/>
      <c r="O261" s="153"/>
      <c r="P261" s="153"/>
      <c r="Q261" s="153"/>
      <c r="R261" s="153"/>
      <c r="S261" s="153"/>
    </row>
    <row r="262" spans="1:19" ht="37.5">
      <c r="A262" s="277" t="s">
        <v>25424</v>
      </c>
      <c r="B262" s="253" t="s">
        <v>400</v>
      </c>
      <c r="C262" s="93" t="s">
        <v>662</v>
      </c>
      <c r="D262" s="93" t="s">
        <v>663</v>
      </c>
      <c r="E262" s="148">
        <f ca="1">IFERROR(__xludf.DUMMYFUNCTION(" VLOOKUP(A176, IMPORTRANGE(""https://docs.google.com/spreadsheets/d/1fj_Bhi2XPL3siwIh4sx4VRLAe31yD50oKdj5UlRYW0c/"", ""Сводка!A:AA""), 5, FALSE)"),120)</f>
        <v>120</v>
      </c>
      <c r="F262" s="148" t="s">
        <v>415</v>
      </c>
      <c r="G262" s="147">
        <f ca="1">IFERROR(__xludf.DUMMYFUNCTION(" VLOOKUP(A176, IMPORTRANGE(""https://docs.google.com/spreadsheets/d/1QNLbnkR_AongFt22vMfNzfpjZ0CjpI8QI-w0wBnYA1w/"", ""Инфа!A:AA""), 6, FALSE)"),2024)</f>
        <v>2024</v>
      </c>
      <c r="H262" s="150">
        <v>8600</v>
      </c>
      <c r="I262" s="156" t="s">
        <v>497</v>
      </c>
      <c r="J262" s="93"/>
      <c r="K262" s="153"/>
      <c r="L262" s="153"/>
      <c r="M262" s="153"/>
      <c r="N262" s="153"/>
      <c r="O262" s="153"/>
      <c r="P262" s="153"/>
      <c r="Q262" s="153"/>
      <c r="R262" s="153"/>
      <c r="S262" s="153"/>
    </row>
    <row r="263" spans="1:19" ht="93.75">
      <c r="A263" s="277" t="s">
        <v>25424</v>
      </c>
      <c r="B263" s="253" t="s">
        <v>400</v>
      </c>
      <c r="C263" s="93" t="s">
        <v>664</v>
      </c>
      <c r="D263" s="93" t="s">
        <v>665</v>
      </c>
      <c r="E263" s="148">
        <f ca="1">IFERROR(__xludf.DUMMYFUNCTION(" VLOOKUP(A177, IMPORTRANGE(""https://docs.google.com/spreadsheets/d/1fj_Bhi2XPL3siwIh4sx4VRLAe31yD50oKdj5UlRYW0c/"", ""Сводка!A:AA""), 5, FALSE)"),124)</f>
        <v>124</v>
      </c>
      <c r="F263" s="148" t="s">
        <v>507</v>
      </c>
      <c r="G263" s="147">
        <f ca="1">IFERROR(__xludf.DUMMYFUNCTION(" VLOOKUP(A177, IMPORTRANGE(""https://docs.google.com/spreadsheets/d/1QNLbnkR_AongFt22vMfNzfpjZ0CjpI8QI-w0wBnYA1w/"", ""Инфа!A:AA""), 6, FALSE)"),2024)</f>
        <v>2024</v>
      </c>
      <c r="H263" s="150">
        <v>8700</v>
      </c>
      <c r="I263" s="151" t="s">
        <v>79</v>
      </c>
      <c r="J263" s="93"/>
      <c r="K263" s="153"/>
      <c r="L263" s="153"/>
      <c r="M263" s="153"/>
      <c r="N263" s="153"/>
      <c r="O263" s="153"/>
      <c r="P263" s="153"/>
      <c r="Q263" s="153"/>
      <c r="R263" s="153"/>
      <c r="S263" s="153"/>
    </row>
    <row r="264" spans="1:19" ht="206.25">
      <c r="A264" s="277" t="s">
        <v>25424</v>
      </c>
      <c r="B264" s="253" t="s">
        <v>400</v>
      </c>
      <c r="C264" s="93" t="s">
        <v>666</v>
      </c>
      <c r="D264" s="93" t="s">
        <v>667</v>
      </c>
      <c r="E264" s="148">
        <f ca="1">IFERROR(__xludf.DUMMYFUNCTION(" VLOOKUP(A178, IMPORTRANGE(""https://docs.google.com/spreadsheets/d/1fj_Bhi2XPL3siwIh4sx4VRLAe31yD50oKdj5UlRYW0c/"", ""Сводка!A:AA""), 5, FALSE)"),104)</f>
        <v>104</v>
      </c>
      <c r="F264" s="148" t="s">
        <v>108</v>
      </c>
      <c r="G264" s="147">
        <f ca="1">IFERROR(__xludf.DUMMYFUNCTION(" VLOOKUP(A178, IMPORTRANGE(""https://docs.google.com/spreadsheets/d/1QNLbnkR_AongFt22vMfNzfpjZ0CjpI8QI-w0wBnYA1w/"", ""Инфа!A:AA""), 6, FALSE)"),2024)</f>
        <v>2024</v>
      </c>
      <c r="H264" s="150">
        <v>11200</v>
      </c>
      <c r="I264" s="151" t="s">
        <v>668</v>
      </c>
      <c r="J264" s="93" t="s">
        <v>669</v>
      </c>
      <c r="K264" s="153"/>
      <c r="L264" s="153"/>
      <c r="M264" s="153"/>
      <c r="N264" s="153"/>
      <c r="O264" s="153"/>
      <c r="P264" s="153"/>
      <c r="Q264" s="153"/>
      <c r="R264" s="153"/>
      <c r="S264" s="153"/>
    </row>
    <row r="265" spans="1:19" ht="206.25">
      <c r="A265" s="277" t="s">
        <v>25424</v>
      </c>
      <c r="B265" s="253" t="s">
        <v>153</v>
      </c>
      <c r="C265" s="93" t="s">
        <v>666</v>
      </c>
      <c r="D265" s="93" t="s">
        <v>670</v>
      </c>
      <c r="E265" s="148">
        <f ca="1">IFERROR(__xludf.DUMMYFUNCTION(" VLOOKUP(A179, IMPORTRANGE(""https://docs.google.com/spreadsheets/d/1fj_Bhi2XPL3siwIh4sx4VRLAe31yD50oKdj5UlRYW0c/"", ""Сводка!A:AA""), 5, FALSE)"),108)</f>
        <v>108</v>
      </c>
      <c r="F265" s="148" t="s">
        <v>108</v>
      </c>
      <c r="G265" s="147">
        <f ca="1">IFERROR(__xludf.DUMMYFUNCTION(" VLOOKUP(A179, IMPORTRANGE(""https://docs.google.com/spreadsheets/d/1QNLbnkR_AongFt22vMfNzfpjZ0CjpI8QI-w0wBnYA1w/"", ""Инфа!A:AA""), 6, FALSE)"),2024)</f>
        <v>2024</v>
      </c>
      <c r="H265" s="150">
        <v>11500</v>
      </c>
      <c r="I265" s="151" t="s">
        <v>668</v>
      </c>
      <c r="J265" s="93" t="s">
        <v>671</v>
      </c>
      <c r="K265" s="153"/>
      <c r="L265" s="153"/>
      <c r="M265" s="153"/>
      <c r="N265" s="153"/>
      <c r="O265" s="153"/>
      <c r="P265" s="153"/>
      <c r="Q265" s="153"/>
      <c r="R265" s="153"/>
      <c r="S265" s="153"/>
    </row>
    <row r="266" spans="1:19" ht="131.25">
      <c r="A266" s="277" t="s">
        <v>25424</v>
      </c>
      <c r="B266" s="253" t="s">
        <v>153</v>
      </c>
      <c r="C266" s="93" t="s">
        <v>672</v>
      </c>
      <c r="D266" s="93" t="s">
        <v>673</v>
      </c>
      <c r="E266" s="148">
        <f ca="1">IFERROR(__xludf.DUMMYFUNCTION(" VLOOKUP(A180, IMPORTRANGE(""https://docs.google.com/spreadsheets/d/1fj_Bhi2XPL3siwIh4sx4VRLAe31yD50oKdj5UlRYW0c/"", ""Сводка!A:AA""), 5, FALSE)"),176)</f>
        <v>176</v>
      </c>
      <c r="F266" s="148" t="s">
        <v>50</v>
      </c>
      <c r="G266" s="147">
        <f ca="1">IFERROR(__xludf.DUMMYFUNCTION(" VLOOKUP(A180, IMPORTRANGE(""https://docs.google.com/spreadsheets/d/1QNLbnkR_AongFt22vMfNzfpjZ0CjpI8QI-w0wBnYA1w/"", ""Инфа!A:AA""), 6, FALSE)"),2024)</f>
        <v>2024</v>
      </c>
      <c r="H266" s="150">
        <v>10300</v>
      </c>
      <c r="I266" s="151" t="s">
        <v>257</v>
      </c>
      <c r="J266" s="93" t="s">
        <v>674</v>
      </c>
      <c r="K266" s="153"/>
      <c r="L266" s="153"/>
      <c r="M266" s="153"/>
      <c r="N266" s="153"/>
      <c r="O266" s="153"/>
      <c r="P266" s="153"/>
      <c r="Q266" s="153"/>
      <c r="R266" s="153"/>
      <c r="S266" s="153"/>
    </row>
    <row r="267" spans="1:19" ht="112.5">
      <c r="A267" s="277" t="s">
        <v>25424</v>
      </c>
      <c r="B267" s="253" t="s">
        <v>400</v>
      </c>
      <c r="C267" s="93" t="s">
        <v>675</v>
      </c>
      <c r="D267" s="93" t="s">
        <v>676</v>
      </c>
      <c r="E267" s="148">
        <f ca="1">IFERROR(__xludf.DUMMYFUNCTION(" VLOOKUP(A181, IMPORTRANGE(""https://docs.google.com/spreadsheets/d/1fj_Bhi2XPL3siwIh4sx4VRLAe31yD50oKdj5UlRYW0c/"", ""Сводка!A:AA""), 5, FALSE)"),100)</f>
        <v>100</v>
      </c>
      <c r="F267" s="148" t="s">
        <v>677</v>
      </c>
      <c r="G267" s="147">
        <f ca="1">IFERROR(__xludf.DUMMYFUNCTION(" VLOOKUP(A181, IMPORTRANGE(""https://docs.google.com/spreadsheets/d/1QNLbnkR_AongFt22vMfNzfpjZ0CjpI8QI-w0wBnYA1w/"", ""Инфа!A:AA""), 6, FALSE)"),2024)</f>
        <v>2024</v>
      </c>
      <c r="H267" s="150">
        <v>8000</v>
      </c>
      <c r="I267" s="151" t="s">
        <v>257</v>
      </c>
      <c r="J267" s="93" t="s">
        <v>678</v>
      </c>
      <c r="K267" s="153"/>
      <c r="L267" s="153"/>
      <c r="M267" s="153"/>
      <c r="N267" s="153"/>
      <c r="O267" s="153"/>
      <c r="P267" s="153"/>
      <c r="Q267" s="153"/>
      <c r="R267" s="153"/>
      <c r="S267" s="153"/>
    </row>
    <row r="268" spans="1:19" ht="93.75">
      <c r="A268" s="277" t="s">
        <v>25424</v>
      </c>
      <c r="B268" s="253" t="s">
        <v>153</v>
      </c>
      <c r="C268" s="93" t="s">
        <v>679</v>
      </c>
      <c r="D268" s="93" t="s">
        <v>680</v>
      </c>
      <c r="E268" s="148">
        <f ca="1">IFERROR(__xludf.DUMMYFUNCTION(" VLOOKUP(A182, IMPORTRANGE(""https://docs.google.com/spreadsheets/d/1fj_Bhi2XPL3siwIh4sx4VRLAe31yD50oKdj5UlRYW0c/"", ""Сводка!A:AA""), 5, FALSE)"),120)</f>
        <v>120</v>
      </c>
      <c r="F268" s="148" t="s">
        <v>507</v>
      </c>
      <c r="G268" s="147">
        <f ca="1">IFERROR(__xludf.DUMMYFUNCTION(" VLOOKUP(A182, IMPORTRANGE(""https://docs.google.com/spreadsheets/d/1QNLbnkR_AongFt22vMfNzfpjZ0CjpI8QI-w0wBnYA1w/"", ""Инфа!A:AA""), 6, FALSE)"),2024)</f>
        <v>2024</v>
      </c>
      <c r="H268" s="150">
        <v>8600</v>
      </c>
      <c r="I268" s="151" t="s">
        <v>161</v>
      </c>
      <c r="J268" s="93" t="s">
        <v>681</v>
      </c>
      <c r="K268" s="153"/>
      <c r="L268" s="153"/>
      <c r="M268" s="153"/>
      <c r="N268" s="153"/>
      <c r="O268" s="153"/>
      <c r="P268" s="153"/>
      <c r="Q268" s="153"/>
      <c r="R268" s="153"/>
      <c r="S268" s="153"/>
    </row>
    <row r="269" spans="1:19" ht="93.75">
      <c r="A269" s="277" t="s">
        <v>25424</v>
      </c>
      <c r="B269" s="253" t="s">
        <v>153</v>
      </c>
      <c r="C269" s="93" t="s">
        <v>682</v>
      </c>
      <c r="D269" s="93" t="s">
        <v>683</v>
      </c>
      <c r="E269" s="148">
        <f ca="1">IFERROR(__xludf.DUMMYFUNCTION(" VLOOKUP(A183, IMPORTRANGE(""https://docs.google.com/spreadsheets/d/1fj_Bhi2XPL3siwIh4sx4VRLAe31yD50oKdj5UlRYW0c/"", ""Сводка!A:AA""), 5, FALSE)"),192)</f>
        <v>192</v>
      </c>
      <c r="F269" s="148" t="s">
        <v>50</v>
      </c>
      <c r="G269" s="147">
        <f ca="1">IFERROR(__xludf.DUMMYFUNCTION(" VLOOKUP(A183, IMPORTRANGE(""https://docs.google.com/spreadsheets/d/1QNLbnkR_AongFt22vMfNzfpjZ0CjpI8QI-w0wBnYA1w/"", ""Инфа!A:AA""), 6, FALSE)"),2024)</f>
        <v>2024</v>
      </c>
      <c r="H269" s="150">
        <v>10800</v>
      </c>
      <c r="I269" s="151" t="s">
        <v>161</v>
      </c>
      <c r="J269" s="93" t="s">
        <v>684</v>
      </c>
      <c r="K269" s="153"/>
      <c r="L269" s="153"/>
      <c r="M269" s="153"/>
      <c r="N269" s="153"/>
      <c r="O269" s="153"/>
      <c r="P269" s="153"/>
      <c r="Q269" s="153"/>
      <c r="R269" s="153"/>
      <c r="S269" s="153"/>
    </row>
    <row r="270" spans="1:19" ht="112.5">
      <c r="A270" s="277" t="s">
        <v>25424</v>
      </c>
      <c r="B270" s="253" t="s">
        <v>153</v>
      </c>
      <c r="C270" s="93" t="s">
        <v>682</v>
      </c>
      <c r="D270" s="93" t="s">
        <v>685</v>
      </c>
      <c r="E270" s="148">
        <f ca="1">IFERROR(__xludf.DUMMYFUNCTION(" VLOOKUP(A184, IMPORTRANGE(""https://docs.google.com/spreadsheets/d/1fj_Bhi2XPL3siwIh4sx4VRLAe31yD50oKdj5UlRYW0c/"", ""Сводка!A:AA""), 5, FALSE)"),184)</f>
        <v>184</v>
      </c>
      <c r="F270" s="148" t="s">
        <v>50</v>
      </c>
      <c r="G270" s="147">
        <f ca="1">IFERROR(__xludf.DUMMYFUNCTION(" VLOOKUP(A184, IMPORTRANGE(""https://docs.google.com/spreadsheets/d/1QNLbnkR_AongFt22vMfNzfpjZ0CjpI8QI-w0wBnYA1w/"", ""Инфа!A:AA""), 6, FALSE)"),2024)</f>
        <v>2024</v>
      </c>
      <c r="H270" s="150">
        <v>10500</v>
      </c>
      <c r="I270" s="151" t="s">
        <v>161</v>
      </c>
      <c r="J270" s="93" t="s">
        <v>686</v>
      </c>
      <c r="K270" s="153"/>
      <c r="L270" s="153"/>
      <c r="M270" s="153"/>
      <c r="N270" s="153"/>
      <c r="O270" s="153"/>
      <c r="P270" s="153"/>
      <c r="Q270" s="153"/>
      <c r="R270" s="153"/>
      <c r="S270" s="153"/>
    </row>
    <row r="271" spans="1:19" ht="131.25">
      <c r="A271" s="277" t="s">
        <v>25424</v>
      </c>
      <c r="B271" s="253" t="s">
        <v>153</v>
      </c>
      <c r="C271" s="93" t="s">
        <v>682</v>
      </c>
      <c r="D271" s="93" t="s">
        <v>687</v>
      </c>
      <c r="E271" s="148">
        <f ca="1">IFERROR(__xludf.DUMMYFUNCTION(" VLOOKUP(A185, IMPORTRANGE(""https://docs.google.com/spreadsheets/d/1fj_Bhi2XPL3siwIh4sx4VRLAe31yD50oKdj5UlRYW0c/"", ""Сводка!A:AA""), 5, FALSE)"),152)</f>
        <v>152</v>
      </c>
      <c r="F271" s="148" t="s">
        <v>507</v>
      </c>
      <c r="G271" s="147">
        <f ca="1">IFERROR(__xludf.DUMMYFUNCTION(" VLOOKUP(A185, IMPORTRANGE(""https://docs.google.com/spreadsheets/d/1QNLbnkR_AongFt22vMfNzfpjZ0CjpI8QI-w0wBnYA1w/"", ""Инфа!A:AA""), 6, FALSE)"),2024)</f>
        <v>2024</v>
      </c>
      <c r="H271" s="150">
        <v>9600</v>
      </c>
      <c r="I271" s="151" t="s">
        <v>161</v>
      </c>
      <c r="J271" s="93" t="s">
        <v>688</v>
      </c>
      <c r="K271" s="153"/>
      <c r="L271" s="153"/>
      <c r="M271" s="153"/>
      <c r="N271" s="153"/>
      <c r="O271" s="153"/>
      <c r="P271" s="153"/>
      <c r="Q271" s="153"/>
      <c r="R271" s="153"/>
      <c r="S271" s="153"/>
    </row>
    <row r="272" spans="1:19" ht="131.25">
      <c r="A272" s="277" t="s">
        <v>25424</v>
      </c>
      <c r="B272" s="253" t="s">
        <v>153</v>
      </c>
      <c r="C272" s="93" t="s">
        <v>689</v>
      </c>
      <c r="D272" s="93" t="s">
        <v>690</v>
      </c>
      <c r="E272" s="148">
        <f ca="1">IFERROR(__xludf.DUMMYFUNCTION(" VLOOKUP(A186, IMPORTRANGE(""https://docs.google.com/spreadsheets/d/1fj_Bhi2XPL3siwIh4sx4VRLAe31yD50oKdj5UlRYW0c/"", ""Сводка!A:AA""), 5, FALSE)"),112)</f>
        <v>112</v>
      </c>
      <c r="F272" s="148" t="s">
        <v>50</v>
      </c>
      <c r="G272" s="147">
        <f ca="1">IFERROR(__xludf.DUMMYFUNCTION(" VLOOKUP(A186, IMPORTRANGE(""https://docs.google.com/spreadsheets/d/1QNLbnkR_AongFt22vMfNzfpjZ0CjpI8QI-w0wBnYA1w/"", ""Инфа!A:AA""), 6, FALSE)"),2024)</f>
        <v>2024</v>
      </c>
      <c r="H272" s="150">
        <v>8400</v>
      </c>
      <c r="I272" s="151" t="s">
        <v>85</v>
      </c>
      <c r="J272" s="93" t="s">
        <v>691</v>
      </c>
      <c r="K272" s="153"/>
      <c r="L272" s="153"/>
      <c r="M272" s="153"/>
      <c r="N272" s="153"/>
      <c r="O272" s="153"/>
      <c r="P272" s="153"/>
      <c r="Q272" s="153"/>
      <c r="R272" s="153"/>
      <c r="S272" s="153"/>
    </row>
    <row r="273" spans="1:19" ht="150">
      <c r="A273" s="277" t="s">
        <v>25424</v>
      </c>
      <c r="B273" s="253" t="s">
        <v>153</v>
      </c>
      <c r="C273" s="93" t="s">
        <v>689</v>
      </c>
      <c r="D273" s="93" t="s">
        <v>692</v>
      </c>
      <c r="E273" s="148">
        <f ca="1">IFERROR(__xludf.DUMMYFUNCTION(" VLOOKUP(A187, IMPORTRANGE(""https://docs.google.com/spreadsheets/d/1fj_Bhi2XPL3siwIh4sx4VRLAe31yD50oKdj5UlRYW0c/"", ""Сводка!A:AA""), 5, FALSE)"),180)</f>
        <v>180</v>
      </c>
      <c r="F273" s="148" t="s">
        <v>50</v>
      </c>
      <c r="G273" s="147">
        <f ca="1">IFERROR(__xludf.DUMMYFUNCTION(" VLOOKUP(A187, IMPORTRANGE(""https://docs.google.com/spreadsheets/d/1QNLbnkR_AongFt22vMfNzfpjZ0CjpI8QI-w0wBnYA1w/"", ""Инфа!A:AA""), 6, FALSE)"),2024)</f>
        <v>2024</v>
      </c>
      <c r="H273" s="150">
        <v>10400</v>
      </c>
      <c r="I273" s="151" t="s">
        <v>85</v>
      </c>
      <c r="J273" s="93" t="s">
        <v>693</v>
      </c>
      <c r="K273" s="153"/>
      <c r="L273" s="153"/>
      <c r="M273" s="153"/>
      <c r="N273" s="153"/>
      <c r="O273" s="153"/>
      <c r="P273" s="153"/>
      <c r="Q273" s="153"/>
      <c r="R273" s="153"/>
      <c r="S273" s="153"/>
    </row>
    <row r="274" spans="1:19" ht="131.25">
      <c r="A274" s="277" t="s">
        <v>25424</v>
      </c>
      <c r="B274" s="253" t="s">
        <v>153</v>
      </c>
      <c r="C274" s="93" t="s">
        <v>694</v>
      </c>
      <c r="D274" s="93" t="s">
        <v>695</v>
      </c>
      <c r="E274" s="148">
        <f ca="1">IFERROR(__xludf.DUMMYFUNCTION(" VLOOKUP(A188, IMPORTRANGE(""https://docs.google.com/spreadsheets/d/1fj_Bhi2XPL3siwIh4sx4VRLAe31yD50oKdj5UlRYW0c/"", ""Сводка!A:AA""), 5, FALSE)"),408)</f>
        <v>408</v>
      </c>
      <c r="F274" s="148" t="s">
        <v>59</v>
      </c>
      <c r="G274" s="147">
        <f ca="1">IFERROR(__xludf.DUMMYFUNCTION(" VLOOKUP(A188, IMPORTRANGE(""https://docs.google.com/spreadsheets/d/1QNLbnkR_AongFt22vMfNzfpjZ0CjpI8QI-w0wBnYA1w/"", ""Инфа!A:AA""), 6, FALSE)"),2024)</f>
        <v>2024</v>
      </c>
      <c r="H274" s="154">
        <v>29500</v>
      </c>
      <c r="I274" s="151" t="s">
        <v>696</v>
      </c>
      <c r="J274" s="93" t="s">
        <v>697</v>
      </c>
      <c r="K274" s="153"/>
      <c r="L274" s="153"/>
      <c r="M274" s="153"/>
      <c r="N274" s="153"/>
      <c r="O274" s="153"/>
      <c r="P274" s="153"/>
      <c r="Q274" s="153"/>
      <c r="R274" s="153"/>
      <c r="S274" s="153"/>
    </row>
    <row r="275" spans="1:19" ht="37.5">
      <c r="A275" s="277" t="s">
        <v>25424</v>
      </c>
      <c r="B275" s="253" t="s">
        <v>400</v>
      </c>
      <c r="C275" s="93" t="s">
        <v>698</v>
      </c>
      <c r="D275" s="93" t="s">
        <v>699</v>
      </c>
      <c r="E275" s="148">
        <f ca="1">IFERROR(__xludf.DUMMYFUNCTION(" VLOOKUP(A189, IMPORTRANGE(""https://docs.google.com/spreadsheets/d/1fj_Bhi2XPL3siwIh4sx4VRLAe31yD50oKdj5UlRYW0c/"", ""Сводка!A:AA""), 5, FALSE)"),224)</f>
        <v>224</v>
      </c>
      <c r="F275" s="148" t="s">
        <v>415</v>
      </c>
      <c r="G275" s="147">
        <f ca="1">IFERROR(__xludf.DUMMYFUNCTION(" VLOOKUP(A189, IMPORTRANGE(""https://docs.google.com/spreadsheets/d/1QNLbnkR_AongFt22vMfNzfpjZ0CjpI8QI-w0wBnYA1w/"", ""Инфа!A:AA""), 6, FALSE)"),2024)</f>
        <v>2024</v>
      </c>
      <c r="H275" s="150">
        <v>11700</v>
      </c>
      <c r="I275" s="151" t="s">
        <v>246</v>
      </c>
      <c r="J275" s="93"/>
      <c r="K275" s="153"/>
      <c r="L275" s="153"/>
      <c r="M275" s="153"/>
      <c r="N275" s="153"/>
      <c r="O275" s="153"/>
      <c r="P275" s="153"/>
      <c r="Q275" s="153"/>
      <c r="R275" s="153"/>
      <c r="S275" s="153"/>
    </row>
    <row r="276" spans="1:19" ht="75">
      <c r="A276" s="277" t="s">
        <v>25424</v>
      </c>
      <c r="B276" s="253" t="s">
        <v>400</v>
      </c>
      <c r="C276" s="93" t="s">
        <v>698</v>
      </c>
      <c r="D276" s="93" t="s">
        <v>700</v>
      </c>
      <c r="E276" s="148">
        <f ca="1">IFERROR(__xludf.DUMMYFUNCTION(" VLOOKUP(A190, IMPORTRANGE(""https://docs.google.com/spreadsheets/d/1fj_Bhi2XPL3siwIh4sx4VRLAe31yD50oKdj5UlRYW0c/"", ""Сводка!A:AA""), 5, FALSE)"),220)</f>
        <v>220</v>
      </c>
      <c r="F276" s="148" t="s">
        <v>415</v>
      </c>
      <c r="G276" s="147">
        <f ca="1">IFERROR(__xludf.DUMMYFUNCTION(" VLOOKUP(A190, IMPORTRANGE(""https://docs.google.com/spreadsheets/d/1QNLbnkR_AongFt22vMfNzfpjZ0CjpI8QI-w0wBnYA1w/"", ""Инфа!A:AA""), 6, FALSE)"),2024)</f>
        <v>2024</v>
      </c>
      <c r="H276" s="150">
        <v>11600</v>
      </c>
      <c r="I276" s="156" t="s">
        <v>246</v>
      </c>
      <c r="J276" s="93" t="s">
        <v>701</v>
      </c>
      <c r="K276" s="153"/>
      <c r="L276" s="153"/>
      <c r="M276" s="153"/>
      <c r="N276" s="153"/>
      <c r="O276" s="153"/>
      <c r="P276" s="153"/>
      <c r="Q276" s="153"/>
      <c r="R276" s="153"/>
      <c r="S276" s="153"/>
    </row>
    <row r="277" spans="1:19" ht="37.5">
      <c r="A277" s="277" t="s">
        <v>25424</v>
      </c>
      <c r="B277" s="253" t="s">
        <v>400</v>
      </c>
      <c r="C277" s="93" t="s">
        <v>698</v>
      </c>
      <c r="D277" s="93" t="s">
        <v>702</v>
      </c>
      <c r="E277" s="148">
        <f ca="1">IFERROR(__xludf.DUMMYFUNCTION(" VLOOKUP(A191, IMPORTRANGE(""https://docs.google.com/spreadsheets/d/1fj_Bhi2XPL3siwIh4sx4VRLAe31yD50oKdj5UlRYW0c/"", ""Сводка!A:AA""), 5, FALSE)"),124)</f>
        <v>124</v>
      </c>
      <c r="F277" s="148" t="s">
        <v>415</v>
      </c>
      <c r="G277" s="147">
        <f ca="1">IFERROR(__xludf.DUMMYFUNCTION(" VLOOKUP(A191, IMPORTRANGE(""https://docs.google.com/spreadsheets/d/1QNLbnkR_AongFt22vMfNzfpjZ0CjpI8QI-w0wBnYA1w/"", ""Инфа!A:AA""), 6, FALSE)"),2024)</f>
        <v>2024</v>
      </c>
      <c r="H277" s="150">
        <v>8700</v>
      </c>
      <c r="I277" s="151" t="s">
        <v>246</v>
      </c>
      <c r="J277" s="93"/>
      <c r="K277" s="153"/>
      <c r="L277" s="153"/>
      <c r="M277" s="153"/>
      <c r="N277" s="153"/>
      <c r="O277" s="153"/>
      <c r="P277" s="153"/>
      <c r="Q277" s="153"/>
      <c r="R277" s="153"/>
      <c r="S277" s="153"/>
    </row>
    <row r="278" spans="1:19" ht="318.75">
      <c r="A278" s="277" t="s">
        <v>25424</v>
      </c>
      <c r="B278" s="253" t="s">
        <v>400</v>
      </c>
      <c r="C278" s="93" t="s">
        <v>703</v>
      </c>
      <c r="D278" s="93" t="s">
        <v>704</v>
      </c>
      <c r="E278" s="148">
        <f ca="1">IFERROR(__xludf.DUMMYFUNCTION(" VLOOKUP(A192, IMPORTRANGE(""https://docs.google.com/spreadsheets/d/1fj_Bhi2XPL3siwIh4sx4VRLAe31yD50oKdj5UlRYW0c/"", ""Сводка!A:AA""), 5, FALSE)"),100)</f>
        <v>100</v>
      </c>
      <c r="F278" s="148" t="s">
        <v>415</v>
      </c>
      <c r="G278" s="147">
        <f ca="1">IFERROR(__xludf.DUMMYFUNCTION(" VLOOKUP(A192, IMPORTRANGE(""https://docs.google.com/spreadsheets/d/1QNLbnkR_AongFt22vMfNzfpjZ0CjpI8QI-w0wBnYA1w/"", ""Инфа!A:AA""), 6, FALSE)"),2024)</f>
        <v>2024</v>
      </c>
      <c r="H278" s="150">
        <v>14300</v>
      </c>
      <c r="I278" s="156" t="s">
        <v>404</v>
      </c>
      <c r="J278" s="93" t="s">
        <v>706</v>
      </c>
      <c r="K278" s="153"/>
      <c r="L278" s="153"/>
      <c r="M278" s="153"/>
      <c r="N278" s="153"/>
      <c r="O278" s="153"/>
      <c r="P278" s="153"/>
      <c r="Q278" s="153"/>
      <c r="R278" s="153"/>
      <c r="S278" s="153"/>
    </row>
    <row r="279" spans="1:19" ht="93.75">
      <c r="A279" s="277" t="s">
        <v>25424</v>
      </c>
      <c r="B279" s="253" t="s">
        <v>153</v>
      </c>
      <c r="C279" s="93" t="s">
        <v>707</v>
      </c>
      <c r="D279" s="93" t="s">
        <v>708</v>
      </c>
      <c r="E279" s="148">
        <f ca="1">IFERROR(__xludf.DUMMYFUNCTION(" VLOOKUP(A193, IMPORTRANGE(""https://docs.google.com/spreadsheets/d/1fj_Bhi2XPL3siwIh4sx4VRLAe31yD50oKdj5UlRYW0c/"", ""Сводка!A:AA""), 5, FALSE)"),128)</f>
        <v>128</v>
      </c>
      <c r="F279" s="148" t="s">
        <v>50</v>
      </c>
      <c r="G279" s="147">
        <f ca="1">IFERROR(__xludf.DUMMYFUNCTION(" VLOOKUP(A193, IMPORTRANGE(""https://docs.google.com/spreadsheets/d/1QNLbnkR_AongFt22vMfNzfpjZ0CjpI8QI-w0wBnYA1w/"", ""Инфа!A:AA""), 6, FALSE)"),2024)</f>
        <v>2024</v>
      </c>
      <c r="H279" s="150">
        <v>12700</v>
      </c>
      <c r="I279" s="151" t="s">
        <v>404</v>
      </c>
      <c r="J279" s="93" t="s">
        <v>709</v>
      </c>
      <c r="K279" s="153"/>
      <c r="L279" s="153"/>
      <c r="M279" s="153"/>
      <c r="N279" s="153"/>
      <c r="O279" s="153"/>
      <c r="P279" s="153"/>
      <c r="Q279" s="153"/>
      <c r="R279" s="153"/>
      <c r="S279" s="153"/>
    </row>
    <row r="280" spans="1:19" ht="112.5">
      <c r="A280" s="277" t="s">
        <v>25424</v>
      </c>
      <c r="B280" s="253" t="s">
        <v>400</v>
      </c>
      <c r="C280" s="93" t="s">
        <v>710</v>
      </c>
      <c r="D280" s="93" t="s">
        <v>711</v>
      </c>
      <c r="E280" s="148">
        <f ca="1">IFERROR(__xludf.DUMMYFUNCTION(" VLOOKUP(A194, IMPORTRANGE(""https://docs.google.com/spreadsheets/d/1fj_Bhi2XPL3siwIh4sx4VRLAe31yD50oKdj5UlRYW0c/"", ""Сводка!A:AA""), 5, FALSE)"),156)</f>
        <v>156</v>
      </c>
      <c r="F280" s="148" t="s">
        <v>403</v>
      </c>
      <c r="G280" s="147">
        <f ca="1">IFERROR(__xludf.DUMMYFUNCTION(" VLOOKUP(A194, IMPORTRANGE(""https://docs.google.com/spreadsheets/d/1QNLbnkR_AongFt22vMfNzfpjZ0CjpI8QI-w0wBnYA1w/"", ""Инфа!A:AA""), 6, FALSE)"),2024)</f>
        <v>2024</v>
      </c>
      <c r="H280" s="150">
        <v>9700</v>
      </c>
      <c r="I280" s="151" t="s">
        <v>501</v>
      </c>
      <c r="J280" s="93" t="s">
        <v>713</v>
      </c>
      <c r="K280" s="153"/>
      <c r="L280" s="153"/>
      <c r="M280" s="153"/>
      <c r="N280" s="153"/>
      <c r="O280" s="153"/>
      <c r="P280" s="153"/>
      <c r="Q280" s="153"/>
      <c r="R280" s="153"/>
      <c r="S280" s="153"/>
    </row>
    <row r="281" spans="1:19" ht="150">
      <c r="A281" s="277" t="s">
        <v>25424</v>
      </c>
      <c r="B281" s="253" t="s">
        <v>400</v>
      </c>
      <c r="C281" s="93" t="s">
        <v>714</v>
      </c>
      <c r="D281" s="93" t="s">
        <v>715</v>
      </c>
      <c r="E281" s="148">
        <f ca="1">IFERROR(__xludf.DUMMYFUNCTION(" VLOOKUP(A195, IMPORTRANGE(""https://docs.google.com/spreadsheets/d/1fj_Bhi2XPL3siwIh4sx4VRLAe31yD50oKdj5UlRYW0c/"", ""Сводка!A:AA""), 5, FALSE)"),216)</f>
        <v>216</v>
      </c>
      <c r="F281" s="148" t="s">
        <v>403</v>
      </c>
      <c r="G281" s="147">
        <f ca="1">IFERROR(__xludf.DUMMYFUNCTION(" VLOOKUP(A195, IMPORTRANGE(""https://docs.google.com/spreadsheets/d/1QNLbnkR_AongFt22vMfNzfpjZ0CjpI8QI-w0wBnYA1w/"", ""Инфа!A:AA""), 6, FALSE)"),2024)</f>
        <v>2024</v>
      </c>
      <c r="H281" s="150">
        <v>11500</v>
      </c>
      <c r="I281" s="151" t="s">
        <v>501</v>
      </c>
      <c r="J281" s="93" t="s">
        <v>716</v>
      </c>
      <c r="K281" s="153"/>
      <c r="L281" s="153"/>
      <c r="M281" s="153"/>
      <c r="N281" s="153"/>
      <c r="O281" s="153"/>
      <c r="P281" s="153"/>
      <c r="Q281" s="153"/>
      <c r="R281" s="153"/>
      <c r="S281" s="153"/>
    </row>
    <row r="282" spans="1:19" ht="168.75">
      <c r="A282" s="277" t="s">
        <v>25424</v>
      </c>
      <c r="B282" s="253" t="s">
        <v>153</v>
      </c>
      <c r="C282" s="93" t="s">
        <v>717</v>
      </c>
      <c r="D282" s="93" t="s">
        <v>718</v>
      </c>
      <c r="E282" s="148">
        <f ca="1">IFERROR(__xludf.DUMMYFUNCTION(" VLOOKUP(A196, IMPORTRANGE(""https://docs.google.com/spreadsheets/d/1fj_Bhi2XPL3siwIh4sx4VRLAe31yD50oKdj5UlRYW0c/"", ""Сводка!A:AA""), 5, FALSE)"),128)</f>
        <v>128</v>
      </c>
      <c r="F282" s="148" t="s">
        <v>50</v>
      </c>
      <c r="G282" s="147">
        <f ca="1">IFERROR(__xludf.DUMMYFUNCTION(" VLOOKUP(A196, IMPORTRANGE(""https://docs.google.com/spreadsheets/d/1QNLbnkR_AongFt22vMfNzfpjZ0CjpI8QI-w0wBnYA1w/"", ""Инфа!A:AA""), 6, FALSE)"),2024)</f>
        <v>2024</v>
      </c>
      <c r="H282" s="150">
        <v>8800</v>
      </c>
      <c r="I282" s="156" t="s">
        <v>558</v>
      </c>
      <c r="J282" s="93" t="s">
        <v>719</v>
      </c>
      <c r="K282" s="153"/>
      <c r="L282" s="153"/>
      <c r="M282" s="153"/>
      <c r="N282" s="153"/>
      <c r="O282" s="153"/>
      <c r="P282" s="153"/>
      <c r="Q282" s="153"/>
      <c r="R282" s="153"/>
      <c r="S282" s="153"/>
    </row>
    <row r="283" spans="1:19" ht="112.5">
      <c r="A283" s="277" t="s">
        <v>25424</v>
      </c>
      <c r="B283" s="253" t="s">
        <v>153</v>
      </c>
      <c r="C283" s="93" t="s">
        <v>720</v>
      </c>
      <c r="D283" s="93" t="s">
        <v>721</v>
      </c>
      <c r="E283" s="148">
        <f ca="1">IFERROR(__xludf.DUMMYFUNCTION(" VLOOKUP(A197, IMPORTRANGE(""https://docs.google.com/spreadsheets/d/1fj_Bhi2XPL3siwIh4sx4VRLAe31yD50oKdj5UlRYW0c/"", ""Сводка!A:AA""), 5, FALSE)"),88)</f>
        <v>88</v>
      </c>
      <c r="F283" s="148" t="s">
        <v>50</v>
      </c>
      <c r="G283" s="147">
        <f ca="1">IFERROR(__xludf.DUMMYFUNCTION(" VLOOKUP(A197, IMPORTRANGE(""https://docs.google.com/spreadsheets/d/1QNLbnkR_AongFt22vMfNzfpjZ0CjpI8QI-w0wBnYA1w/"", ""Инфа!A:AA""), 6, FALSE)"),2024)</f>
        <v>2024</v>
      </c>
      <c r="H283" s="150">
        <v>7600</v>
      </c>
      <c r="I283" s="151" t="s">
        <v>146</v>
      </c>
      <c r="J283" s="93" t="s">
        <v>722</v>
      </c>
      <c r="K283" s="153"/>
      <c r="L283" s="153"/>
      <c r="M283" s="153"/>
      <c r="N283" s="153"/>
      <c r="O283" s="153"/>
      <c r="P283" s="153"/>
      <c r="Q283" s="153"/>
      <c r="R283" s="153"/>
      <c r="S283" s="153"/>
    </row>
    <row r="284" spans="1:19" ht="75">
      <c r="A284" s="277" t="s">
        <v>25424</v>
      </c>
      <c r="B284" s="253" t="s">
        <v>400</v>
      </c>
      <c r="C284" s="93" t="s">
        <v>720</v>
      </c>
      <c r="D284" s="93" t="s">
        <v>723</v>
      </c>
      <c r="E284" s="148">
        <f ca="1">IFERROR(__xludf.DUMMYFUNCTION(" VLOOKUP(A198, IMPORTRANGE(""https://docs.google.com/spreadsheets/d/1fj_Bhi2XPL3siwIh4sx4VRLAe31yD50oKdj5UlRYW0c/"", ""Сводка!A:AA""), 5, FALSE)"),104)</f>
        <v>104</v>
      </c>
      <c r="F284" s="148" t="s">
        <v>50</v>
      </c>
      <c r="G284" s="147">
        <f ca="1">IFERROR(__xludf.DUMMYFUNCTION(" VLOOKUP(A198, IMPORTRANGE(""https://docs.google.com/spreadsheets/d/1QNLbnkR_AongFt22vMfNzfpjZ0CjpI8QI-w0wBnYA1w/"", ""Инфа!A:AA""), 6, FALSE)"),2024)</f>
        <v>2024</v>
      </c>
      <c r="H284" s="150">
        <v>8100</v>
      </c>
      <c r="I284" s="151" t="s">
        <v>146</v>
      </c>
      <c r="J284" s="93" t="s">
        <v>724</v>
      </c>
      <c r="K284" s="153"/>
      <c r="L284" s="153"/>
      <c r="M284" s="153"/>
      <c r="N284" s="153"/>
      <c r="O284" s="153"/>
      <c r="P284" s="153"/>
      <c r="Q284" s="153"/>
      <c r="R284" s="153"/>
      <c r="S284" s="153"/>
    </row>
    <row r="285" spans="1:19" ht="75">
      <c r="A285" s="277" t="s">
        <v>25424</v>
      </c>
      <c r="B285" s="253" t="s">
        <v>400</v>
      </c>
      <c r="C285" s="93" t="s">
        <v>720</v>
      </c>
      <c r="D285" s="93" t="s">
        <v>725</v>
      </c>
      <c r="E285" s="148">
        <f ca="1">IFERROR(__xludf.DUMMYFUNCTION(" VLOOKUP(A199, IMPORTRANGE(""https://docs.google.com/spreadsheets/d/1fj_Bhi2XPL3siwIh4sx4VRLAe31yD50oKdj5UlRYW0c/"", ""Сводка!A:AA""), 5, FALSE)"),246)</f>
        <v>246</v>
      </c>
      <c r="F285" s="148" t="s">
        <v>50</v>
      </c>
      <c r="G285" s="147">
        <f ca="1">IFERROR(__xludf.DUMMYFUNCTION(" VLOOKUP(A199, IMPORTRANGE(""https://docs.google.com/spreadsheets/d/1QNLbnkR_AongFt22vMfNzfpjZ0CjpI8QI-w0wBnYA1w/"", ""Инфа!A:AA""), 6, FALSE)"),2024)</f>
        <v>2024</v>
      </c>
      <c r="H285" s="150">
        <v>12400</v>
      </c>
      <c r="I285" s="151" t="s">
        <v>146</v>
      </c>
      <c r="J285" s="93" t="s">
        <v>724</v>
      </c>
      <c r="K285" s="153"/>
      <c r="L285" s="153"/>
      <c r="M285" s="153"/>
      <c r="N285" s="153"/>
      <c r="O285" s="153"/>
      <c r="P285" s="153"/>
      <c r="Q285" s="153"/>
      <c r="R285" s="153"/>
      <c r="S285" s="153"/>
    </row>
    <row r="286" spans="1:19" ht="75">
      <c r="A286" s="277" t="s">
        <v>25424</v>
      </c>
      <c r="B286" s="253" t="s">
        <v>400</v>
      </c>
      <c r="C286" s="93" t="s">
        <v>720</v>
      </c>
      <c r="D286" s="93" t="s">
        <v>726</v>
      </c>
      <c r="E286" s="148">
        <f ca="1">IFERROR(__xludf.DUMMYFUNCTION(" VLOOKUP(A200, IMPORTRANGE(""https://docs.google.com/spreadsheets/d/1fj_Bhi2XPL3siwIh4sx4VRLAe31yD50oKdj5UlRYW0c/"", ""Сводка!A:AA""), 5, FALSE)"),180)</f>
        <v>180</v>
      </c>
      <c r="F286" s="148" t="s">
        <v>50</v>
      </c>
      <c r="G286" s="147">
        <f ca="1">IFERROR(__xludf.DUMMYFUNCTION(" VLOOKUP(A200, IMPORTRANGE(""https://docs.google.com/spreadsheets/d/1QNLbnkR_AongFt22vMfNzfpjZ0CjpI8QI-w0wBnYA1w/"", ""Инфа!A:AA""), 6, FALSE)"),2024)</f>
        <v>2024</v>
      </c>
      <c r="H286" s="150">
        <v>10400</v>
      </c>
      <c r="I286" s="151" t="s">
        <v>146</v>
      </c>
      <c r="J286" s="93" t="s">
        <v>727</v>
      </c>
      <c r="K286" s="153"/>
      <c r="L286" s="153"/>
      <c r="M286" s="153"/>
      <c r="N286" s="153"/>
      <c r="O286" s="153"/>
      <c r="P286" s="153"/>
      <c r="Q286" s="153"/>
      <c r="R286" s="153"/>
      <c r="S286" s="153"/>
    </row>
    <row r="287" spans="1:19" ht="150">
      <c r="A287" s="277" t="s">
        <v>25424</v>
      </c>
      <c r="B287" s="253" t="s">
        <v>400</v>
      </c>
      <c r="C287" s="93" t="s">
        <v>728</v>
      </c>
      <c r="D287" s="93" t="s">
        <v>729</v>
      </c>
      <c r="E287" s="148">
        <f ca="1">IFERROR(__xludf.DUMMYFUNCTION(" VLOOKUP(A201, IMPORTRANGE(""https://docs.google.com/spreadsheets/d/1fj_Bhi2XPL3siwIh4sx4VRLAe31yD50oKdj5UlRYW0c/"", ""Сводка!A:AA""), 5, FALSE)"),160)</f>
        <v>160</v>
      </c>
      <c r="F287" s="148" t="s">
        <v>50</v>
      </c>
      <c r="G287" s="147">
        <f ca="1">IFERROR(__xludf.DUMMYFUNCTION(" VLOOKUP(A201, IMPORTRANGE(""https://docs.google.com/spreadsheets/d/1QNLbnkR_AongFt22vMfNzfpjZ0CjpI8QI-w0wBnYA1w/"", ""Инфа!A:AA""), 6, FALSE)"),2024)</f>
        <v>2024</v>
      </c>
      <c r="H287" s="150">
        <v>9800</v>
      </c>
      <c r="I287" s="151" t="s">
        <v>146</v>
      </c>
      <c r="J287" s="93" t="s">
        <v>730</v>
      </c>
      <c r="K287" s="153"/>
      <c r="L287" s="153"/>
      <c r="M287" s="153"/>
      <c r="N287" s="153"/>
      <c r="O287" s="153"/>
      <c r="P287" s="153"/>
      <c r="Q287" s="153"/>
      <c r="R287" s="153"/>
      <c r="S287" s="153"/>
    </row>
    <row r="288" spans="1:19" ht="206.25">
      <c r="A288" s="277" t="s">
        <v>25424</v>
      </c>
      <c r="B288" s="253" t="s">
        <v>400</v>
      </c>
      <c r="C288" s="93" t="s">
        <v>731</v>
      </c>
      <c r="D288" s="93" t="s">
        <v>732</v>
      </c>
      <c r="E288" s="148">
        <f ca="1">IFERROR(__xludf.DUMMYFUNCTION(" VLOOKUP(A202, IMPORTRANGE(""https://docs.google.com/spreadsheets/d/1fj_Bhi2XPL3siwIh4sx4VRLAe31yD50oKdj5UlRYW0c/"", ""Сводка!A:AA""), 5, FALSE)"),356)</f>
        <v>356</v>
      </c>
      <c r="F288" s="148" t="s">
        <v>415</v>
      </c>
      <c r="G288" s="147">
        <f ca="1">IFERROR(__xludf.DUMMYFUNCTION(" VLOOKUP(A202, IMPORTRANGE(""https://docs.google.com/spreadsheets/d/1QNLbnkR_AongFt22vMfNzfpjZ0CjpI8QI-w0wBnYA1w/"", ""Инфа!A:AA""), 6, FALSE)"),2024)</f>
        <v>2024</v>
      </c>
      <c r="H288" s="154">
        <v>26400</v>
      </c>
      <c r="I288" s="151" t="s">
        <v>650</v>
      </c>
      <c r="J288" s="93" t="s">
        <v>733</v>
      </c>
      <c r="K288" s="153"/>
      <c r="L288" s="153"/>
      <c r="M288" s="153"/>
      <c r="N288" s="153"/>
      <c r="O288" s="153"/>
      <c r="P288" s="153"/>
      <c r="Q288" s="153"/>
      <c r="R288" s="153"/>
      <c r="S288" s="153"/>
    </row>
    <row r="289" spans="1:19" ht="206.25">
      <c r="A289" s="277" t="s">
        <v>25424</v>
      </c>
      <c r="B289" s="253" t="s">
        <v>400</v>
      </c>
      <c r="C289" s="93" t="s">
        <v>731</v>
      </c>
      <c r="D289" s="93" t="s">
        <v>734</v>
      </c>
      <c r="E289" s="148">
        <f ca="1">IFERROR(__xludf.DUMMYFUNCTION(" VLOOKUP(A203, IMPORTRANGE(""https://docs.google.com/spreadsheets/d/1fj_Bhi2XPL3siwIh4sx4VRLAe31yD50oKdj5UlRYW0c/"", ""Сводка!A:AA""), 5, FALSE)"),244)</f>
        <v>244</v>
      </c>
      <c r="F289" s="148" t="s">
        <v>415</v>
      </c>
      <c r="G289" s="147">
        <f ca="1">IFERROR(__xludf.DUMMYFUNCTION(" VLOOKUP(A203, IMPORTRANGE(""https://docs.google.com/spreadsheets/d/1QNLbnkR_AongFt22vMfNzfpjZ0CjpI8QI-w0wBnYA1w/"", ""Инфа!A:AA""), 6, FALSE)"),2024)</f>
        <v>2024</v>
      </c>
      <c r="H289" s="150">
        <v>19600</v>
      </c>
      <c r="I289" s="151" t="s">
        <v>650</v>
      </c>
      <c r="J289" s="93" t="s">
        <v>733</v>
      </c>
      <c r="K289" s="153"/>
      <c r="L289" s="153"/>
      <c r="M289" s="153"/>
      <c r="N289" s="153"/>
      <c r="O289" s="153"/>
      <c r="P289" s="153"/>
      <c r="Q289" s="153"/>
      <c r="R289" s="153"/>
      <c r="S289" s="153"/>
    </row>
    <row r="290" spans="1:19" ht="168.75">
      <c r="A290" s="277" t="s">
        <v>25424</v>
      </c>
      <c r="B290" s="253" t="s">
        <v>400</v>
      </c>
      <c r="C290" s="93" t="s">
        <v>735</v>
      </c>
      <c r="D290" s="93" t="s">
        <v>736</v>
      </c>
      <c r="E290" s="148">
        <f ca="1">IFERROR(__xludf.DUMMYFUNCTION(" VLOOKUP(A204, IMPORTRANGE(""https://docs.google.com/spreadsheets/d/1fj_Bhi2XPL3siwIh4sx4VRLAe31yD50oKdj5UlRYW0c/"", ""Сводка!A:AA""), 5, FALSE)"),152)</f>
        <v>152</v>
      </c>
      <c r="F290" s="148" t="s">
        <v>50</v>
      </c>
      <c r="G290" s="147">
        <f ca="1">IFERROR(__xludf.DUMMYFUNCTION(" VLOOKUP(A204, IMPORTRANGE(""https://docs.google.com/spreadsheets/d/1QNLbnkR_AongFt22vMfNzfpjZ0CjpI8QI-w0wBnYA1w/"", ""Инфа!A:AA""), 6, FALSE)"),2024)</f>
        <v>2024</v>
      </c>
      <c r="H290" s="150">
        <v>14100</v>
      </c>
      <c r="I290" s="151" t="s">
        <v>404</v>
      </c>
      <c r="J290" s="93" t="s">
        <v>737</v>
      </c>
      <c r="K290" s="153"/>
      <c r="L290" s="153"/>
      <c r="M290" s="153"/>
      <c r="N290" s="153"/>
      <c r="O290" s="153"/>
      <c r="P290" s="153"/>
      <c r="Q290" s="153"/>
      <c r="R290" s="153"/>
      <c r="S290" s="153"/>
    </row>
    <row r="291" spans="1:19" ht="168.75">
      <c r="A291" s="277" t="s">
        <v>25424</v>
      </c>
      <c r="B291" s="253" t="s">
        <v>400</v>
      </c>
      <c r="C291" s="93" t="s">
        <v>735</v>
      </c>
      <c r="D291" s="93" t="s">
        <v>738</v>
      </c>
      <c r="E291" s="148">
        <f ca="1">IFERROR(__xludf.DUMMYFUNCTION(" VLOOKUP(A205, IMPORTRANGE(""https://docs.google.com/spreadsheets/d/1fj_Bhi2XPL3siwIh4sx4VRLAe31yD50oKdj5UlRYW0c/"", ""Сводка!A:AA""), 5, FALSE)"),128)</f>
        <v>128</v>
      </c>
      <c r="F291" s="148" t="s">
        <v>466</v>
      </c>
      <c r="G291" s="147">
        <f ca="1">IFERROR(__xludf.DUMMYFUNCTION(" VLOOKUP(A205, IMPORTRANGE(""https://docs.google.com/spreadsheets/d/1QNLbnkR_AongFt22vMfNzfpjZ0CjpI8QI-w0wBnYA1w/"", ""Инфа!A:AA""), 6, FALSE)"),2024)</f>
        <v>2024</v>
      </c>
      <c r="H291" s="150">
        <v>12700</v>
      </c>
      <c r="I291" s="151" t="s">
        <v>404</v>
      </c>
      <c r="J291" s="93" t="s">
        <v>739</v>
      </c>
      <c r="K291" s="153"/>
      <c r="L291" s="153"/>
      <c r="M291" s="153"/>
      <c r="N291" s="153"/>
      <c r="O291" s="153"/>
      <c r="P291" s="153"/>
      <c r="Q291" s="153"/>
      <c r="R291" s="153"/>
      <c r="S291" s="153"/>
    </row>
    <row r="292" spans="1:19" ht="93.75">
      <c r="A292" s="277" t="s">
        <v>25424</v>
      </c>
      <c r="B292" s="254" t="s">
        <v>400</v>
      </c>
      <c r="C292" s="93" t="s">
        <v>740</v>
      </c>
      <c r="D292" s="97" t="s">
        <v>741</v>
      </c>
      <c r="E292" s="148">
        <f ca="1">IFERROR(__xludf.DUMMYFUNCTION(" VLOOKUP(A206, IMPORTRANGE(""https://docs.google.com/spreadsheets/d/1fj_Bhi2XPL3siwIh4sx4VRLAe31yD50oKdj5UlRYW0c/"", ""Сводка!A:AA""), 5, FALSE)"),152)</f>
        <v>152</v>
      </c>
      <c r="F292" s="165" t="s">
        <v>742</v>
      </c>
      <c r="G292" s="147">
        <f ca="1">IFERROR(__xludf.DUMMYFUNCTION(" VLOOKUP(A206, IMPORTRANGE(""https://docs.google.com/spreadsheets/d/1QNLbnkR_AongFt22vMfNzfpjZ0CjpI8QI-w0wBnYA1w/"", ""Инфа!A:AA""), 6, FALSE)"),2024)</f>
        <v>2024</v>
      </c>
      <c r="H292" s="150">
        <v>9600</v>
      </c>
      <c r="I292" s="151" t="s">
        <v>743</v>
      </c>
      <c r="J292" s="93" t="s">
        <v>744</v>
      </c>
      <c r="K292" s="153"/>
      <c r="L292" s="153"/>
      <c r="M292" s="153"/>
      <c r="N292" s="153"/>
      <c r="O292" s="153"/>
      <c r="P292" s="153"/>
      <c r="Q292" s="153"/>
      <c r="R292" s="153"/>
      <c r="S292" s="153"/>
    </row>
    <row r="293" spans="1:19" ht="131.25">
      <c r="A293" s="277" t="s">
        <v>25424</v>
      </c>
      <c r="B293" s="254" t="s">
        <v>400</v>
      </c>
      <c r="C293" s="93" t="s">
        <v>745</v>
      </c>
      <c r="D293" s="97" t="s">
        <v>746</v>
      </c>
      <c r="E293" s="148">
        <f ca="1">IFERROR(__xludf.DUMMYFUNCTION(" VLOOKUP(A207, IMPORTRANGE(""https://docs.google.com/spreadsheets/d/1fj_Bhi2XPL3siwIh4sx4VRLAe31yD50oKdj5UlRYW0c/"", ""Сводка!A:AA""), 5, FALSE)"),88)</f>
        <v>88</v>
      </c>
      <c r="F293" s="147" t="s">
        <v>677</v>
      </c>
      <c r="G293" s="147">
        <f ca="1">IFERROR(__xludf.DUMMYFUNCTION(" VLOOKUP(A207, IMPORTRANGE(""https://docs.google.com/spreadsheets/d/1QNLbnkR_AongFt22vMfNzfpjZ0CjpI8QI-w0wBnYA1w/"", ""Инфа!A:AA""), 6, FALSE)"),2024)</f>
        <v>2024</v>
      </c>
      <c r="H293" s="150">
        <v>10300</v>
      </c>
      <c r="I293" s="151" t="s">
        <v>743</v>
      </c>
      <c r="J293" s="103" t="s">
        <v>748</v>
      </c>
      <c r="K293" s="153"/>
      <c r="L293" s="153"/>
      <c r="M293" s="153"/>
      <c r="N293" s="153"/>
      <c r="O293" s="153"/>
      <c r="P293" s="153"/>
      <c r="Q293" s="153"/>
      <c r="R293" s="153"/>
      <c r="S293" s="153"/>
    </row>
    <row r="294" spans="1:19" ht="112.5">
      <c r="A294" s="277" t="s">
        <v>25424</v>
      </c>
      <c r="B294" s="254" t="s">
        <v>400</v>
      </c>
      <c r="C294" s="97" t="s">
        <v>749</v>
      </c>
      <c r="D294" s="97" t="s">
        <v>750</v>
      </c>
      <c r="E294" s="148">
        <f ca="1">IFERROR(__xludf.DUMMYFUNCTION(" VLOOKUP(A208, IMPORTRANGE(""https://docs.google.com/spreadsheets/d/1fj_Bhi2XPL3siwIh4sx4VRLAe31yD50oKdj5UlRYW0c/"", ""Сводка!A:AA""), 5, FALSE)"),104)</f>
        <v>104</v>
      </c>
      <c r="F294" s="147" t="s">
        <v>677</v>
      </c>
      <c r="G294" s="147">
        <f ca="1">IFERROR(__xludf.DUMMYFUNCTION(" VLOOKUP(A208, IMPORTRANGE(""https://docs.google.com/spreadsheets/d/1QNLbnkR_AongFt22vMfNzfpjZ0CjpI8QI-w0wBnYA1w/"", ""Инфа!A:AA""), 6, FALSE)"),2024)</f>
        <v>2024</v>
      </c>
      <c r="H294" s="150">
        <v>11200</v>
      </c>
      <c r="I294" s="151" t="s">
        <v>743</v>
      </c>
      <c r="J294" s="93" t="s">
        <v>751</v>
      </c>
      <c r="K294" s="153"/>
      <c r="L294" s="153"/>
      <c r="M294" s="153"/>
      <c r="N294" s="153"/>
      <c r="O294" s="153"/>
      <c r="P294" s="153"/>
      <c r="Q294" s="153"/>
      <c r="R294" s="153"/>
      <c r="S294" s="153"/>
    </row>
    <row r="295" spans="1:19" ht="150">
      <c r="A295" s="277" t="s">
        <v>25424</v>
      </c>
      <c r="B295" s="253" t="s">
        <v>400</v>
      </c>
      <c r="C295" s="93" t="s">
        <v>752</v>
      </c>
      <c r="D295" s="97" t="s">
        <v>753</v>
      </c>
      <c r="E295" s="148">
        <f ca="1">IFERROR(__xludf.DUMMYFUNCTION(" VLOOKUP(A209, IMPORTRANGE(""https://docs.google.com/spreadsheets/d/1fj_Bhi2XPL3siwIh4sx4VRLAe31yD50oKdj5UlRYW0c/"", ""Сводка!A:AA""), 5, FALSE)"),172)</f>
        <v>172</v>
      </c>
      <c r="F295" s="148" t="s">
        <v>599</v>
      </c>
      <c r="G295" s="147">
        <f ca="1">IFERROR(__xludf.DUMMYFUNCTION(" VLOOKUP(A209, IMPORTRANGE(""https://docs.google.com/spreadsheets/d/1QNLbnkR_AongFt22vMfNzfpjZ0CjpI8QI-w0wBnYA1w/"", ""Инфа!A:AA""), 6, FALSE)"),2024)</f>
        <v>2024</v>
      </c>
      <c r="H295" s="150">
        <v>15300</v>
      </c>
      <c r="I295" s="151" t="s">
        <v>404</v>
      </c>
      <c r="J295" s="93" t="s">
        <v>754</v>
      </c>
      <c r="K295" s="153"/>
      <c r="L295" s="153"/>
      <c r="M295" s="153"/>
      <c r="N295" s="153"/>
      <c r="O295" s="153"/>
      <c r="P295" s="153"/>
      <c r="Q295" s="153"/>
      <c r="R295" s="153"/>
      <c r="S295" s="153"/>
    </row>
    <row r="296" spans="1:19" ht="150">
      <c r="A296" s="277" t="s">
        <v>25424</v>
      </c>
      <c r="B296" s="253" t="s">
        <v>400</v>
      </c>
      <c r="C296" s="93" t="s">
        <v>752</v>
      </c>
      <c r="D296" s="97" t="s">
        <v>755</v>
      </c>
      <c r="E296" s="148">
        <f ca="1">IFERROR(__xludf.DUMMYFUNCTION(" VLOOKUP(A210, IMPORTRANGE(""https://docs.google.com/spreadsheets/d/1fj_Bhi2XPL3siwIh4sx4VRLAe31yD50oKdj5UlRYW0c/"", ""Сводка!A:AA""), 5, FALSE)"),136)</f>
        <v>136</v>
      </c>
      <c r="F296" s="148" t="s">
        <v>599</v>
      </c>
      <c r="G296" s="147">
        <f ca="1">IFERROR(__xludf.DUMMYFUNCTION(" VLOOKUP(A210, IMPORTRANGE(""https://docs.google.com/spreadsheets/d/1QNLbnkR_AongFt22vMfNzfpjZ0CjpI8QI-w0wBnYA1w/"", ""Инфа!A:AA""), 6, FALSE)"),2024)</f>
        <v>2024</v>
      </c>
      <c r="H296" s="150">
        <v>9100</v>
      </c>
      <c r="I296" s="151" t="s">
        <v>404</v>
      </c>
      <c r="J296" s="93" t="s">
        <v>756</v>
      </c>
      <c r="K296" s="153"/>
      <c r="L296" s="153"/>
      <c r="M296" s="153"/>
      <c r="N296" s="153"/>
      <c r="O296" s="153"/>
      <c r="P296" s="153"/>
      <c r="Q296" s="153"/>
      <c r="R296" s="153"/>
      <c r="S296" s="153"/>
    </row>
    <row r="297" spans="1:19" ht="131.25">
      <c r="A297" s="277" t="s">
        <v>25424</v>
      </c>
      <c r="B297" s="253" t="s">
        <v>400</v>
      </c>
      <c r="C297" s="93" t="s">
        <v>752</v>
      </c>
      <c r="D297" s="97" t="s">
        <v>757</v>
      </c>
      <c r="E297" s="148">
        <f ca="1">IFERROR(__xludf.DUMMYFUNCTION(" VLOOKUP(A211, IMPORTRANGE(""https://docs.google.com/spreadsheets/d/1fj_Bhi2XPL3siwIh4sx4VRLAe31yD50oKdj5UlRYW0c/"", ""Сводка!A:AA""), 5, FALSE)"),100)</f>
        <v>100</v>
      </c>
      <c r="F297" s="148" t="s">
        <v>599</v>
      </c>
      <c r="G297" s="147">
        <f ca="1">IFERROR(__xludf.DUMMYFUNCTION(" VLOOKUP(A211, IMPORTRANGE(""https://docs.google.com/spreadsheets/d/1QNLbnkR_AongFt22vMfNzfpjZ0CjpI8QI-w0wBnYA1w/"", ""Инфа!A:AA""), 6, FALSE)"),2024)</f>
        <v>2024</v>
      </c>
      <c r="H297" s="150">
        <v>8000</v>
      </c>
      <c r="I297" s="151" t="s">
        <v>404</v>
      </c>
      <c r="J297" s="93" t="s">
        <v>758</v>
      </c>
      <c r="K297" s="153"/>
      <c r="L297" s="153"/>
      <c r="M297" s="153"/>
      <c r="N297" s="153"/>
      <c r="O297" s="153"/>
      <c r="P297" s="153"/>
      <c r="Q297" s="153"/>
      <c r="R297" s="153"/>
      <c r="S297" s="153"/>
    </row>
    <row r="298" spans="1:19" ht="93.75">
      <c r="A298" s="277" t="s">
        <v>25424</v>
      </c>
      <c r="B298" s="253" t="s">
        <v>400</v>
      </c>
      <c r="C298" s="93" t="s">
        <v>752</v>
      </c>
      <c r="D298" s="97" t="s">
        <v>759</v>
      </c>
      <c r="E298" s="148">
        <f ca="1">IFERROR(__xludf.DUMMYFUNCTION(" VLOOKUP(A212, IMPORTRANGE(""https://docs.google.com/spreadsheets/d/1fj_Bhi2XPL3siwIh4sx4VRLAe31yD50oKdj5UlRYW0c/"", ""Сводка!A:AA""), 5, FALSE)"),188)</f>
        <v>188</v>
      </c>
      <c r="F298" s="148" t="s">
        <v>599</v>
      </c>
      <c r="G298" s="147">
        <f ca="1">IFERROR(__xludf.DUMMYFUNCTION(" VLOOKUP(A212, IMPORTRANGE(""https://docs.google.com/spreadsheets/d/1QNLbnkR_AongFt22vMfNzfpjZ0CjpI8QI-w0wBnYA1w/"", ""Инфа!A:AA""), 6, FALSE)"),2024)</f>
        <v>2024</v>
      </c>
      <c r="H298" s="150">
        <v>10600</v>
      </c>
      <c r="I298" s="151" t="s">
        <v>404</v>
      </c>
      <c r="J298" s="93" t="s">
        <v>760</v>
      </c>
      <c r="K298" s="153"/>
      <c r="L298" s="153"/>
      <c r="M298" s="153"/>
      <c r="N298" s="153"/>
      <c r="O298" s="153"/>
      <c r="P298" s="153"/>
      <c r="Q298" s="153"/>
      <c r="R298" s="153"/>
      <c r="S298" s="153"/>
    </row>
    <row r="299" spans="1:19" ht="93.75">
      <c r="A299" s="277" t="s">
        <v>25424</v>
      </c>
      <c r="B299" s="253" t="s">
        <v>761</v>
      </c>
      <c r="C299" s="93" t="s">
        <v>752</v>
      </c>
      <c r="D299" s="97" t="s">
        <v>762</v>
      </c>
      <c r="E299" s="148">
        <f ca="1">IFERROR(__xludf.DUMMYFUNCTION(" VLOOKUP(A213, IMPORTRANGE(""https://docs.google.com/spreadsheets/d/1fj_Bhi2XPL3siwIh4sx4VRLAe31yD50oKdj5UlRYW0c/"", ""Сводка!A:AA""), 5, FALSE)"),160)</f>
        <v>160</v>
      </c>
      <c r="F299" s="148" t="s">
        <v>599</v>
      </c>
      <c r="G299" s="147">
        <f ca="1">IFERROR(__xludf.DUMMYFUNCTION(" VLOOKUP(A213, IMPORTRANGE(""https://docs.google.com/spreadsheets/d/1QNLbnkR_AongFt22vMfNzfpjZ0CjpI8QI-w0wBnYA1w/"", ""Инфа!A:AA""), 6, FALSE)"),2024)</f>
        <v>2024</v>
      </c>
      <c r="H299" s="150">
        <v>9800</v>
      </c>
      <c r="I299" s="151" t="s">
        <v>404</v>
      </c>
      <c r="J299" s="93" t="s">
        <v>763</v>
      </c>
      <c r="K299" s="153"/>
      <c r="L299" s="153"/>
      <c r="M299" s="153"/>
      <c r="N299" s="153"/>
      <c r="O299" s="153"/>
      <c r="P299" s="153"/>
      <c r="Q299" s="153"/>
      <c r="R299" s="153"/>
      <c r="S299" s="153"/>
    </row>
    <row r="300" spans="1:19" ht="168.75">
      <c r="A300" s="277" t="s">
        <v>25424</v>
      </c>
      <c r="B300" s="253" t="s">
        <v>761</v>
      </c>
      <c r="C300" s="93" t="s">
        <v>752</v>
      </c>
      <c r="D300" s="97" t="s">
        <v>764</v>
      </c>
      <c r="E300" s="148">
        <f ca="1">IFERROR(__xludf.DUMMYFUNCTION(" VLOOKUP(A214, IMPORTRANGE(""https://docs.google.com/spreadsheets/d/1fj_Bhi2XPL3siwIh4sx4VRLAe31yD50oKdj5UlRYW0c/"", ""Сводка!A:AA""), 5, FALSE)"),152)</f>
        <v>152</v>
      </c>
      <c r="F300" s="148" t="s">
        <v>599</v>
      </c>
      <c r="G300" s="147">
        <f ca="1">IFERROR(__xludf.DUMMYFUNCTION(" VLOOKUP(A214, IMPORTRANGE(""https://docs.google.com/spreadsheets/d/1QNLbnkR_AongFt22vMfNzfpjZ0CjpI8QI-w0wBnYA1w/"", ""Инфа!A:AA""), 6, FALSE)"),2024)</f>
        <v>2024</v>
      </c>
      <c r="H300" s="150">
        <v>14100</v>
      </c>
      <c r="I300" s="151" t="s">
        <v>404</v>
      </c>
      <c r="J300" s="93" t="s">
        <v>765</v>
      </c>
      <c r="K300" s="153"/>
      <c r="L300" s="153"/>
      <c r="M300" s="153"/>
      <c r="N300" s="153"/>
      <c r="O300" s="153"/>
      <c r="P300" s="153"/>
      <c r="Q300" s="153"/>
      <c r="R300" s="153"/>
      <c r="S300" s="153"/>
    </row>
    <row r="301" spans="1:19" ht="150">
      <c r="A301" s="277" t="s">
        <v>25424</v>
      </c>
      <c r="B301" s="253" t="s">
        <v>761</v>
      </c>
      <c r="C301" s="93" t="s">
        <v>752</v>
      </c>
      <c r="D301" s="97" t="s">
        <v>766</v>
      </c>
      <c r="E301" s="148">
        <f ca="1">IFERROR(__xludf.DUMMYFUNCTION(" VLOOKUP(A215, IMPORTRANGE(""https://docs.google.com/spreadsheets/d/1fj_Bhi2XPL3siwIh4sx4VRLAe31yD50oKdj5UlRYW0c/"", ""Сводка!A:AA""), 5, FALSE)"),116)</f>
        <v>116</v>
      </c>
      <c r="F301" s="148" t="s">
        <v>415</v>
      </c>
      <c r="G301" s="147">
        <f ca="1">IFERROR(__xludf.DUMMYFUNCTION(" VLOOKUP(A215, IMPORTRANGE(""https://docs.google.com/spreadsheets/d/1QNLbnkR_AongFt22vMfNzfpjZ0CjpI8QI-w0wBnYA1w/"", ""Инфа!A:AA""), 6, FALSE)"),2024)</f>
        <v>2024</v>
      </c>
      <c r="H301" s="150">
        <v>8500</v>
      </c>
      <c r="I301" s="151" t="s">
        <v>404</v>
      </c>
      <c r="J301" s="93" t="s">
        <v>767</v>
      </c>
      <c r="K301" s="153"/>
      <c r="L301" s="153"/>
      <c r="M301" s="153"/>
      <c r="N301" s="153"/>
      <c r="O301" s="153"/>
      <c r="P301" s="153"/>
      <c r="Q301" s="153"/>
      <c r="R301" s="153"/>
      <c r="S301" s="153"/>
    </row>
    <row r="302" spans="1:19" ht="131.25">
      <c r="A302" s="277" t="s">
        <v>25424</v>
      </c>
      <c r="B302" s="254" t="s">
        <v>761</v>
      </c>
      <c r="C302" s="93" t="s">
        <v>752</v>
      </c>
      <c r="D302" s="103" t="s">
        <v>768</v>
      </c>
      <c r="E302" s="148">
        <f ca="1">IFERROR(__xludf.DUMMYFUNCTION(" VLOOKUP(A216, IMPORTRANGE(""https://docs.google.com/spreadsheets/d/1fj_Bhi2XPL3siwIh4sx4VRLAe31yD50oKdj5UlRYW0c/"", ""Сводка!A:AA""), 5, FALSE)"),132)</f>
        <v>132</v>
      </c>
      <c r="F302" s="148" t="s">
        <v>415</v>
      </c>
      <c r="G302" s="147">
        <f ca="1">IFERROR(__xludf.DUMMYFUNCTION(" VLOOKUP(A216, IMPORTRANGE(""https://docs.google.com/spreadsheets/d/1QNLbnkR_AongFt22vMfNzfpjZ0CjpI8QI-w0wBnYA1w/"", ""Инфа!A:AA""), 6, FALSE)"),2024)</f>
        <v>2024</v>
      </c>
      <c r="H302" s="150">
        <v>9000</v>
      </c>
      <c r="I302" s="151" t="s">
        <v>743</v>
      </c>
      <c r="J302" s="96" t="s">
        <v>769</v>
      </c>
      <c r="K302" s="153"/>
      <c r="L302" s="153"/>
      <c r="M302" s="153"/>
      <c r="N302" s="153"/>
      <c r="O302" s="153"/>
      <c r="P302" s="153"/>
      <c r="Q302" s="153"/>
      <c r="R302" s="153"/>
      <c r="S302" s="153"/>
    </row>
    <row r="303" spans="1:19" ht="131.25">
      <c r="A303" s="277" t="s">
        <v>25424</v>
      </c>
      <c r="B303" s="254" t="s">
        <v>400</v>
      </c>
      <c r="C303" s="97" t="s">
        <v>770</v>
      </c>
      <c r="D303" s="97" t="s">
        <v>771</v>
      </c>
      <c r="E303" s="148">
        <f ca="1">IFERROR(__xludf.DUMMYFUNCTION(" VLOOKUP(A217, IMPORTRANGE(""https://docs.google.com/spreadsheets/d/1fj_Bhi2XPL3siwIh4sx4VRLAe31yD50oKdj5UlRYW0c/"", ""Сводка!A:AA""), 5, FALSE)"),88)</f>
        <v>88</v>
      </c>
      <c r="F303" s="147" t="s">
        <v>677</v>
      </c>
      <c r="G303" s="147">
        <f ca="1">IFERROR(__xludf.DUMMYFUNCTION(" VLOOKUP(A217, IMPORTRANGE(""https://docs.google.com/spreadsheets/d/1QNLbnkR_AongFt22vMfNzfpjZ0CjpI8QI-w0wBnYA1w/"", ""Инфа!A:AA""), 6, FALSE)"),2024)</f>
        <v>2024</v>
      </c>
      <c r="H303" s="150">
        <v>10300</v>
      </c>
      <c r="I303" s="151" t="s">
        <v>404</v>
      </c>
      <c r="J303" s="103" t="s">
        <v>772</v>
      </c>
      <c r="K303" s="153"/>
      <c r="L303" s="153"/>
      <c r="M303" s="153"/>
      <c r="N303" s="153"/>
      <c r="O303" s="153"/>
      <c r="P303" s="153"/>
      <c r="Q303" s="153"/>
      <c r="R303" s="153"/>
      <c r="S303" s="153"/>
    </row>
    <row r="304" spans="1:19" ht="262.5">
      <c r="A304" s="277" t="s">
        <v>25424</v>
      </c>
      <c r="B304" s="253" t="s">
        <v>400</v>
      </c>
      <c r="C304" s="93" t="s">
        <v>773</v>
      </c>
      <c r="D304" s="97" t="s">
        <v>774</v>
      </c>
      <c r="E304" s="148">
        <f ca="1">IFERROR(__xludf.DUMMYFUNCTION(" VLOOKUP(A218, IMPORTRANGE(""https://docs.google.com/spreadsheets/d/1fj_Bhi2XPL3siwIh4sx4VRLAe31yD50oKdj5UlRYW0c/"", ""Сводка!A:AA""), 5, FALSE)"),236)</f>
        <v>236</v>
      </c>
      <c r="F304" s="148" t="s">
        <v>26</v>
      </c>
      <c r="G304" s="147">
        <f ca="1">IFERROR(__xludf.DUMMYFUNCTION(" VLOOKUP(A218, IMPORTRANGE(""https://docs.google.com/spreadsheets/d/1QNLbnkR_AongFt22vMfNzfpjZ0CjpI8QI-w0wBnYA1w/"", ""Инфа!A:AA""), 6, FALSE)"),2024)</f>
        <v>2024</v>
      </c>
      <c r="H304" s="150">
        <v>19200</v>
      </c>
      <c r="I304" s="151" t="s">
        <v>404</v>
      </c>
      <c r="J304" s="93" t="s">
        <v>775</v>
      </c>
      <c r="K304" s="153"/>
      <c r="L304" s="153"/>
      <c r="M304" s="153"/>
      <c r="N304" s="153"/>
      <c r="O304" s="153"/>
      <c r="P304" s="153"/>
      <c r="Q304" s="153"/>
      <c r="R304" s="153"/>
      <c r="S304" s="153"/>
    </row>
    <row r="305" spans="1:19" ht="262.5">
      <c r="A305" s="277" t="s">
        <v>25424</v>
      </c>
      <c r="B305" s="253" t="s">
        <v>400</v>
      </c>
      <c r="C305" s="93" t="s">
        <v>773</v>
      </c>
      <c r="D305" s="97" t="s">
        <v>776</v>
      </c>
      <c r="E305" s="148">
        <f ca="1">IFERROR(__xludf.DUMMYFUNCTION(" VLOOKUP(A219, IMPORTRANGE(""https://docs.google.com/spreadsheets/d/1fj_Bhi2XPL3siwIh4sx4VRLAe31yD50oKdj5UlRYW0c/"", ""Сводка!A:AA""), 5, FALSE)"),248)</f>
        <v>248</v>
      </c>
      <c r="F305" s="148" t="s">
        <v>26</v>
      </c>
      <c r="G305" s="147">
        <f ca="1">IFERROR(__xludf.DUMMYFUNCTION(" VLOOKUP(A219, IMPORTRANGE(""https://docs.google.com/spreadsheets/d/1QNLbnkR_AongFt22vMfNzfpjZ0CjpI8QI-w0wBnYA1w/"", ""Инфа!A:AA""), 6, FALSE)"),2024)</f>
        <v>2024</v>
      </c>
      <c r="H305" s="150">
        <v>19900</v>
      </c>
      <c r="I305" s="151" t="s">
        <v>404</v>
      </c>
      <c r="J305" s="93" t="s">
        <v>775</v>
      </c>
      <c r="K305" s="153"/>
      <c r="L305" s="153"/>
      <c r="M305" s="153"/>
      <c r="N305" s="153"/>
      <c r="O305" s="153"/>
      <c r="P305" s="153"/>
      <c r="Q305" s="153"/>
      <c r="R305" s="153"/>
      <c r="S305" s="153"/>
    </row>
    <row r="306" spans="1:19" ht="93.75">
      <c r="A306" s="277" t="s">
        <v>25424</v>
      </c>
      <c r="B306" s="254" t="s">
        <v>400</v>
      </c>
      <c r="C306" s="96" t="s">
        <v>752</v>
      </c>
      <c r="D306" s="103" t="s">
        <v>777</v>
      </c>
      <c r="E306" s="148">
        <f ca="1">IFERROR(__xludf.DUMMYFUNCTION(" VLOOKUP(A220, IMPORTRANGE(""https://docs.google.com/spreadsheets/d/1fj_Bhi2XPL3siwIh4sx4VRLAe31yD50oKdj5UlRYW0c/"", ""Сводка!A:AA""), 5, FALSE)"),224)</f>
        <v>224</v>
      </c>
      <c r="F306" s="165" t="s">
        <v>742</v>
      </c>
      <c r="G306" s="147">
        <f ca="1">IFERROR(__xludf.DUMMYFUNCTION(" VLOOKUP(A220, IMPORTRANGE(""https://docs.google.com/spreadsheets/d/1QNLbnkR_AongFt22vMfNzfpjZ0CjpI8QI-w0wBnYA1w/"", ""Инфа!A:AA""), 6, FALSE)"),2024)</f>
        <v>2024</v>
      </c>
      <c r="H306" s="150">
        <v>18400</v>
      </c>
      <c r="I306" s="151" t="s">
        <v>404</v>
      </c>
      <c r="J306" s="96" t="s">
        <v>778</v>
      </c>
      <c r="K306" s="153"/>
      <c r="L306" s="153"/>
      <c r="M306" s="153"/>
      <c r="N306" s="153"/>
      <c r="O306" s="153"/>
      <c r="P306" s="153"/>
      <c r="Q306" s="153"/>
      <c r="R306" s="153"/>
      <c r="S306" s="153"/>
    </row>
    <row r="307" spans="1:19" ht="75">
      <c r="A307" s="277" t="s">
        <v>25424</v>
      </c>
      <c r="B307" s="253" t="s">
        <v>400</v>
      </c>
      <c r="C307" s="93" t="s">
        <v>779</v>
      </c>
      <c r="D307" s="97" t="s">
        <v>780</v>
      </c>
      <c r="E307" s="148">
        <f ca="1">IFERROR(__xludf.DUMMYFUNCTION(" VLOOKUP(A221, IMPORTRANGE(""https://docs.google.com/spreadsheets/d/1fj_Bhi2XPL3siwIh4sx4VRLAe31yD50oKdj5UlRYW0c/"", ""Сводка!A:AA""), 5, FALSE)"),144)</f>
        <v>144</v>
      </c>
      <c r="F307" s="148" t="s">
        <v>742</v>
      </c>
      <c r="G307" s="147">
        <f ca="1">IFERROR(__xludf.DUMMYFUNCTION(" VLOOKUP(A221, IMPORTRANGE(""https://docs.google.com/spreadsheets/d/1QNLbnkR_AongFt22vMfNzfpjZ0CjpI8QI-w0wBnYA1w/"", ""Инфа!A:AA""), 6, FALSE)"),2024)</f>
        <v>2024</v>
      </c>
      <c r="H307" s="150">
        <v>13600</v>
      </c>
      <c r="I307" s="151" t="s">
        <v>404</v>
      </c>
      <c r="J307" s="93" t="s">
        <v>781</v>
      </c>
      <c r="K307" s="153"/>
      <c r="L307" s="153"/>
      <c r="M307" s="153"/>
      <c r="N307" s="153"/>
      <c r="O307" s="153"/>
      <c r="P307" s="153"/>
      <c r="Q307" s="153"/>
      <c r="R307" s="153"/>
      <c r="S307" s="153"/>
    </row>
    <row r="308" spans="1:19" ht="75">
      <c r="A308" s="277" t="s">
        <v>25424</v>
      </c>
      <c r="B308" s="253" t="s">
        <v>400</v>
      </c>
      <c r="C308" s="93" t="s">
        <v>779</v>
      </c>
      <c r="D308" s="97" t="s">
        <v>782</v>
      </c>
      <c r="E308" s="148">
        <f ca="1">IFERROR(__xludf.DUMMYFUNCTION(" VLOOKUP(A222, IMPORTRANGE(""https://docs.google.com/spreadsheets/d/1fj_Bhi2XPL3siwIh4sx4VRLAe31yD50oKdj5UlRYW0c/"", ""Сводка!A:AA""), 5, FALSE)"),84)</f>
        <v>84</v>
      </c>
      <c r="F308" s="148" t="s">
        <v>742</v>
      </c>
      <c r="G308" s="147">
        <f ca="1">IFERROR(__xludf.DUMMYFUNCTION(" VLOOKUP(A222, IMPORTRANGE(""https://docs.google.com/spreadsheets/d/1QNLbnkR_AongFt22vMfNzfpjZ0CjpI8QI-w0wBnYA1w/"", ""Инфа!A:AA""), 6, FALSE)"),2024)</f>
        <v>2024</v>
      </c>
      <c r="H308" s="150">
        <v>10000</v>
      </c>
      <c r="I308" s="151" t="s">
        <v>404</v>
      </c>
      <c r="J308" s="93" t="s">
        <v>783</v>
      </c>
      <c r="K308" s="153"/>
      <c r="L308" s="153"/>
      <c r="M308" s="153"/>
      <c r="N308" s="153"/>
      <c r="O308" s="153"/>
      <c r="P308" s="153"/>
      <c r="Q308" s="153"/>
      <c r="R308" s="153"/>
      <c r="S308" s="153"/>
    </row>
    <row r="309" spans="1:19" ht="131.25">
      <c r="A309" s="277" t="s">
        <v>25424</v>
      </c>
      <c r="B309" s="253" t="s">
        <v>400</v>
      </c>
      <c r="C309" s="93" t="s">
        <v>779</v>
      </c>
      <c r="D309" s="97" t="s">
        <v>784</v>
      </c>
      <c r="E309" s="148">
        <f ca="1">IFERROR(__xludf.DUMMYFUNCTION(" VLOOKUP(A223, IMPORTRANGE(""https://docs.google.com/spreadsheets/d/1fj_Bhi2XPL3siwIh4sx4VRLAe31yD50oKdj5UlRYW0c/"", ""Сводка!A:AA""), 5, FALSE)"),120)</f>
        <v>120</v>
      </c>
      <c r="F309" s="148" t="s">
        <v>742</v>
      </c>
      <c r="G309" s="147">
        <f ca="1">IFERROR(__xludf.DUMMYFUNCTION(" VLOOKUP(A223, IMPORTRANGE(""https://docs.google.com/spreadsheets/d/1QNLbnkR_AongFt22vMfNzfpjZ0CjpI8QI-w0wBnYA1w/"", ""Инфа!A:AA""), 6, FALSE)"),2024)</f>
        <v>2024</v>
      </c>
      <c r="H309" s="150">
        <v>8600</v>
      </c>
      <c r="I309" s="151" t="s">
        <v>404</v>
      </c>
      <c r="J309" s="93" t="s">
        <v>786</v>
      </c>
      <c r="K309" s="153"/>
      <c r="L309" s="153"/>
      <c r="M309" s="153"/>
      <c r="N309" s="153"/>
      <c r="O309" s="153"/>
      <c r="P309" s="153"/>
      <c r="Q309" s="153"/>
      <c r="R309" s="153"/>
      <c r="S309" s="153"/>
    </row>
    <row r="310" spans="1:19" ht="131.25">
      <c r="A310" s="277" t="s">
        <v>25424</v>
      </c>
      <c r="B310" s="253" t="s">
        <v>400</v>
      </c>
      <c r="C310" s="93" t="s">
        <v>779</v>
      </c>
      <c r="D310" s="97" t="s">
        <v>787</v>
      </c>
      <c r="E310" s="148">
        <f ca="1">IFERROR(__xludf.DUMMYFUNCTION(" VLOOKUP(A224, IMPORTRANGE(""https://docs.google.com/spreadsheets/d/1fj_Bhi2XPL3siwIh4sx4VRLAe31yD50oKdj5UlRYW0c/"", ""Сводка!A:AA""), 5, FALSE)"),80)</f>
        <v>80</v>
      </c>
      <c r="F310" s="148" t="s">
        <v>415</v>
      </c>
      <c r="G310" s="147">
        <f ca="1">IFERROR(__xludf.DUMMYFUNCTION(" VLOOKUP(A224, IMPORTRANGE(""https://docs.google.com/spreadsheets/d/1QNLbnkR_AongFt22vMfNzfpjZ0CjpI8QI-w0wBnYA1w/"", ""Инфа!A:AA""), 6, FALSE)"),2024)</f>
        <v>2024</v>
      </c>
      <c r="H310" s="150">
        <v>9800</v>
      </c>
      <c r="I310" s="151" t="s">
        <v>404</v>
      </c>
      <c r="J310" s="93" t="s">
        <v>788</v>
      </c>
      <c r="K310" s="153"/>
      <c r="L310" s="153"/>
      <c r="M310" s="153"/>
      <c r="N310" s="153"/>
      <c r="O310" s="153"/>
      <c r="P310" s="153"/>
      <c r="Q310" s="153"/>
      <c r="R310" s="153"/>
      <c r="S310" s="153"/>
    </row>
    <row r="311" spans="1:19" ht="93.75">
      <c r="A311" s="277" t="s">
        <v>25424</v>
      </c>
      <c r="B311" s="253" t="s">
        <v>400</v>
      </c>
      <c r="C311" s="93" t="s">
        <v>779</v>
      </c>
      <c r="D311" s="97" t="s">
        <v>789</v>
      </c>
      <c r="E311" s="148">
        <f ca="1">IFERROR(__xludf.DUMMYFUNCTION(" VLOOKUP(A225, IMPORTRANGE(""https://docs.google.com/spreadsheets/d/1fj_Bhi2XPL3siwIh4sx4VRLAe31yD50oKdj5UlRYW0c/"", ""Сводка!A:AA""), 5, FALSE)"),84)</f>
        <v>84</v>
      </c>
      <c r="F311" s="148" t="s">
        <v>742</v>
      </c>
      <c r="G311" s="147">
        <f ca="1">IFERROR(__xludf.DUMMYFUNCTION(" VLOOKUP(A225, IMPORTRANGE(""https://docs.google.com/spreadsheets/d/1QNLbnkR_AongFt22vMfNzfpjZ0CjpI8QI-w0wBnYA1w/"", ""Инфа!A:AA""), 6, FALSE)"),2024)</f>
        <v>2024</v>
      </c>
      <c r="H311" s="150">
        <v>7500</v>
      </c>
      <c r="I311" s="151" t="s">
        <v>404</v>
      </c>
      <c r="J311" s="93" t="s">
        <v>790</v>
      </c>
      <c r="K311" s="153"/>
      <c r="L311" s="153"/>
      <c r="M311" s="153"/>
      <c r="N311" s="153"/>
      <c r="O311" s="153"/>
      <c r="P311" s="153"/>
      <c r="Q311" s="153"/>
      <c r="R311" s="153"/>
      <c r="S311" s="153"/>
    </row>
    <row r="312" spans="1:19" ht="112.5">
      <c r="A312" s="277" t="s">
        <v>25424</v>
      </c>
      <c r="B312" s="253" t="s">
        <v>400</v>
      </c>
      <c r="C312" s="96" t="s">
        <v>791</v>
      </c>
      <c r="D312" s="93" t="s">
        <v>792</v>
      </c>
      <c r="E312" s="148">
        <f ca="1">IFERROR(__xludf.DUMMYFUNCTION(" VLOOKUP(A226, IMPORTRANGE(""https://docs.google.com/spreadsheets/d/1fj_Bhi2XPL3siwIh4sx4VRLAe31yD50oKdj5UlRYW0c/"", ""Сводка!A:AA""), 5, FALSE)"),132)</f>
        <v>132</v>
      </c>
      <c r="F312" s="148" t="s">
        <v>415</v>
      </c>
      <c r="G312" s="147">
        <f ca="1">IFERROR(__xludf.DUMMYFUNCTION(" VLOOKUP(A226, IMPORTRANGE(""https://docs.google.com/spreadsheets/d/1QNLbnkR_AongFt22vMfNzfpjZ0CjpI8QI-w0wBnYA1w/"", ""Инфа!A:AA""), 6, FALSE)"),2024)</f>
        <v>2024</v>
      </c>
      <c r="H312" s="150">
        <v>12900</v>
      </c>
      <c r="I312" s="156" t="s">
        <v>497</v>
      </c>
      <c r="J312" s="93" t="s">
        <v>793</v>
      </c>
      <c r="K312" s="153"/>
      <c r="L312" s="153"/>
      <c r="M312" s="153"/>
      <c r="N312" s="153"/>
      <c r="O312" s="153"/>
      <c r="P312" s="153"/>
      <c r="Q312" s="153"/>
      <c r="R312" s="153"/>
      <c r="S312" s="153"/>
    </row>
    <row r="313" spans="1:19" ht="225">
      <c r="A313" s="277" t="s">
        <v>25424</v>
      </c>
      <c r="B313" s="253" t="s">
        <v>400</v>
      </c>
      <c r="C313" s="93" t="s">
        <v>794</v>
      </c>
      <c r="D313" s="93" t="s">
        <v>795</v>
      </c>
      <c r="E313" s="148">
        <f ca="1">IFERROR(__xludf.DUMMYFUNCTION(" VLOOKUP(A227, IMPORTRANGE(""https://docs.google.com/spreadsheets/d/1fj_Bhi2XPL3siwIh4sx4VRLAe31yD50oKdj5UlRYW0c/"", ""Сводка!A:AA""), 5, FALSE)"),252)</f>
        <v>252</v>
      </c>
      <c r="F313" s="148" t="s">
        <v>108</v>
      </c>
      <c r="G313" s="147">
        <f ca="1">IFERROR(__xludf.DUMMYFUNCTION(" VLOOKUP(A227, IMPORTRANGE(""https://docs.google.com/spreadsheets/d/1QNLbnkR_AongFt22vMfNzfpjZ0CjpI8QI-w0wBnYA1w/"", ""Инфа!A:AA""), 6, FALSE)"),2024)</f>
        <v>2024</v>
      </c>
      <c r="H313" s="150">
        <v>12600</v>
      </c>
      <c r="I313" s="156" t="s">
        <v>489</v>
      </c>
      <c r="J313" s="93" t="s">
        <v>796</v>
      </c>
      <c r="K313" s="153"/>
      <c r="L313" s="153"/>
      <c r="M313" s="153"/>
      <c r="N313" s="153"/>
      <c r="O313" s="153"/>
      <c r="P313" s="153"/>
      <c r="Q313" s="153"/>
      <c r="R313" s="153"/>
      <c r="S313" s="153"/>
    </row>
    <row r="314" spans="1:19" ht="37.5">
      <c r="A314" s="277" t="s">
        <v>25424</v>
      </c>
      <c r="B314" s="253" t="s">
        <v>400</v>
      </c>
      <c r="C314" s="96" t="s">
        <v>794</v>
      </c>
      <c r="D314" s="96" t="s">
        <v>797</v>
      </c>
      <c r="E314" s="148">
        <f ca="1">IFERROR(__xludf.DUMMYFUNCTION(" VLOOKUP(A228, IMPORTRANGE(""https://docs.google.com/spreadsheets/d/1fj_Bhi2XPL3siwIh4sx4VRLAe31yD50oKdj5UlRYW0c/"", ""Сводка!A:AA""), 5, FALSE)"),128)</f>
        <v>128</v>
      </c>
      <c r="F314" s="148" t="s">
        <v>415</v>
      </c>
      <c r="G314" s="147">
        <f ca="1">IFERROR(__xludf.DUMMYFUNCTION(" VLOOKUP(A228, IMPORTRANGE(""https://docs.google.com/spreadsheets/d/1QNLbnkR_AongFt22vMfNzfpjZ0CjpI8QI-w0wBnYA1w/"", ""Инфа!A:AA""), 6, FALSE)"),2024)</f>
        <v>2024</v>
      </c>
      <c r="H314" s="150">
        <v>8800</v>
      </c>
      <c r="I314" s="156" t="s">
        <v>489</v>
      </c>
      <c r="J314" s="93"/>
      <c r="K314" s="153"/>
      <c r="L314" s="153"/>
      <c r="M314" s="153"/>
      <c r="N314" s="153"/>
      <c r="O314" s="153"/>
      <c r="P314" s="153"/>
      <c r="Q314" s="153"/>
      <c r="R314" s="153"/>
      <c r="S314" s="153"/>
    </row>
    <row r="315" spans="1:19" ht="112.5">
      <c r="A315" s="277" t="s">
        <v>25424</v>
      </c>
      <c r="B315" s="253" t="s">
        <v>153</v>
      </c>
      <c r="C315" s="93" t="s">
        <v>798</v>
      </c>
      <c r="D315" s="93" t="s">
        <v>799</v>
      </c>
      <c r="E315" s="148">
        <f ca="1">IFERROR(__xludf.DUMMYFUNCTION(" VLOOKUP(A229, IMPORTRANGE(""https://docs.google.com/spreadsheets/d/1fj_Bhi2XPL3siwIh4sx4VRLAe31yD50oKdj5UlRYW0c/"", ""Сводка!A:AA""), 5, FALSE)"),136)</f>
        <v>136</v>
      </c>
      <c r="F315" s="148" t="s">
        <v>165</v>
      </c>
      <c r="G315" s="147">
        <f ca="1">IFERROR(__xludf.DUMMYFUNCTION(" VLOOKUP(A229, IMPORTRANGE(""https://docs.google.com/spreadsheets/d/1QNLbnkR_AongFt22vMfNzfpjZ0CjpI8QI-w0wBnYA1w/"", ""Инфа!A:AA""), 6, FALSE)"),2024)</f>
        <v>2024</v>
      </c>
      <c r="H315" s="150">
        <v>13200</v>
      </c>
      <c r="I315" s="151" t="s">
        <v>72</v>
      </c>
      <c r="J315" s="93" t="s">
        <v>800</v>
      </c>
      <c r="K315" s="153"/>
      <c r="L315" s="153"/>
      <c r="M315" s="153"/>
      <c r="N315" s="153"/>
      <c r="O315" s="153"/>
      <c r="P315" s="153"/>
      <c r="Q315" s="153"/>
      <c r="R315" s="153"/>
      <c r="S315" s="153"/>
    </row>
    <row r="316" spans="1:19" ht="150">
      <c r="A316" s="277" t="s">
        <v>25424</v>
      </c>
      <c r="B316" s="254" t="s">
        <v>153</v>
      </c>
      <c r="C316" s="103" t="s">
        <v>801</v>
      </c>
      <c r="D316" s="103" t="s">
        <v>802</v>
      </c>
      <c r="E316" s="148">
        <f ca="1">IFERROR(__xludf.DUMMYFUNCTION(" VLOOKUP(A230, IMPORTRANGE(""https://docs.google.com/spreadsheets/d/1fj_Bhi2XPL3siwIh4sx4VRLAe31yD50oKdj5UlRYW0c/"", ""Сводка!A:AA""), 5, FALSE)"),220)</f>
        <v>220</v>
      </c>
      <c r="F316" s="157" t="s">
        <v>507</v>
      </c>
      <c r="G316" s="147">
        <f ca="1">IFERROR(__xludf.DUMMYFUNCTION(" VLOOKUP(A230, IMPORTRANGE(""https://docs.google.com/spreadsheets/d/1QNLbnkR_AongFt22vMfNzfpjZ0CjpI8QI-w0wBnYA1w/"", ""Инфа!A:AA""), 6, FALSE)"),2024)</f>
        <v>2024</v>
      </c>
      <c r="H316" s="150">
        <v>11600</v>
      </c>
      <c r="I316" s="161" t="s">
        <v>210</v>
      </c>
      <c r="J316" s="103" t="s">
        <v>803</v>
      </c>
      <c r="K316" s="153"/>
      <c r="L316" s="153"/>
      <c r="M316" s="153"/>
      <c r="N316" s="153"/>
      <c r="O316" s="153"/>
      <c r="P316" s="153"/>
      <c r="Q316" s="153"/>
      <c r="R316" s="153"/>
      <c r="S316" s="153"/>
    </row>
    <row r="317" spans="1:19" ht="93.75">
      <c r="A317" s="277" t="s">
        <v>25424</v>
      </c>
      <c r="B317" s="253" t="s">
        <v>153</v>
      </c>
      <c r="C317" s="93" t="s">
        <v>804</v>
      </c>
      <c r="D317" s="93" t="s">
        <v>805</v>
      </c>
      <c r="E317" s="148">
        <f ca="1">IFERROR(__xludf.DUMMYFUNCTION(" VLOOKUP(A231, IMPORTRANGE(""https://docs.google.com/spreadsheets/d/1fj_Bhi2XPL3siwIh4sx4VRLAe31yD50oKdj5UlRYW0c/"", ""Сводка!A:AA""), 5, FALSE)"),220)</f>
        <v>220</v>
      </c>
      <c r="F317" s="148" t="s">
        <v>50</v>
      </c>
      <c r="G317" s="147">
        <f ca="1">IFERROR(__xludf.DUMMYFUNCTION(" VLOOKUP(A231, IMPORTRANGE(""https://docs.google.com/spreadsheets/d/1QNLbnkR_AongFt22vMfNzfpjZ0CjpI8QI-w0wBnYA1w/"", ""Инфа!A:AA""), 6, FALSE)"),2024)</f>
        <v>2024</v>
      </c>
      <c r="H317" s="150">
        <v>11600</v>
      </c>
      <c r="I317" s="151" t="s">
        <v>210</v>
      </c>
      <c r="J317" s="93" t="s">
        <v>806</v>
      </c>
      <c r="K317" s="153"/>
      <c r="L317" s="153"/>
      <c r="M317" s="153"/>
      <c r="N317" s="153"/>
      <c r="O317" s="153"/>
      <c r="P317" s="153"/>
      <c r="Q317" s="153"/>
      <c r="R317" s="153"/>
      <c r="S317" s="153"/>
    </row>
    <row r="318" spans="1:19" ht="206.25">
      <c r="A318" s="277" t="s">
        <v>25424</v>
      </c>
      <c r="B318" s="253" t="s">
        <v>400</v>
      </c>
      <c r="C318" s="93" t="s">
        <v>807</v>
      </c>
      <c r="D318" s="93" t="s">
        <v>808</v>
      </c>
      <c r="E318" s="148">
        <f ca="1">IFERROR(__xludf.DUMMYFUNCTION(" VLOOKUP(A232, IMPORTRANGE(""https://docs.google.com/spreadsheets/d/1fj_Bhi2XPL3siwIh4sx4VRLAe31yD50oKdj5UlRYW0c/"", ""Сводка!A:AA""), 5, FALSE)"),164)</f>
        <v>164</v>
      </c>
      <c r="F318" s="148" t="s">
        <v>809</v>
      </c>
      <c r="G318" s="147">
        <f ca="1">IFERROR(__xludf.DUMMYFUNCTION(" VLOOKUP(A232, IMPORTRANGE(""https://docs.google.com/spreadsheets/d/1QNLbnkR_AongFt22vMfNzfpjZ0CjpI8QI-w0wBnYA1w/"", ""Инфа!A:AA""), 6, FALSE)"),2024)</f>
        <v>2024</v>
      </c>
      <c r="H318" s="150">
        <v>9900</v>
      </c>
      <c r="I318" s="151" t="s">
        <v>171</v>
      </c>
      <c r="J318" s="93" t="s">
        <v>810</v>
      </c>
      <c r="K318" s="153"/>
      <c r="L318" s="153"/>
      <c r="M318" s="153"/>
      <c r="N318" s="153"/>
      <c r="O318" s="153"/>
      <c r="P318" s="153"/>
      <c r="Q318" s="153"/>
      <c r="R318" s="153"/>
      <c r="S318" s="153"/>
    </row>
    <row r="319" spans="1:19" ht="168.75">
      <c r="A319" s="277" t="s">
        <v>25424</v>
      </c>
      <c r="B319" s="253" t="s">
        <v>153</v>
      </c>
      <c r="C319" s="93" t="s">
        <v>811</v>
      </c>
      <c r="D319" s="93" t="s">
        <v>812</v>
      </c>
      <c r="E319" s="148">
        <f ca="1">IFERROR(__xludf.DUMMYFUNCTION(" VLOOKUP(A233, IMPORTRANGE(""https://docs.google.com/spreadsheets/d/1fj_Bhi2XPL3siwIh4sx4VRLAe31yD50oKdj5UlRYW0c/"", ""Сводка!A:AA""), 5, FALSE)"),350)</f>
        <v>350</v>
      </c>
      <c r="F319" s="148" t="s">
        <v>59</v>
      </c>
      <c r="G319" s="147">
        <f ca="1">IFERROR(__xludf.DUMMYFUNCTION(" VLOOKUP(A233, IMPORTRANGE(""https://docs.google.com/spreadsheets/d/1QNLbnkR_AongFt22vMfNzfpjZ0CjpI8QI-w0wBnYA1w/"", ""Инфа!A:AA""), 6, FALSE)"),2024)</f>
        <v>2024</v>
      </c>
      <c r="H319" s="154">
        <v>26000</v>
      </c>
      <c r="I319" s="151" t="s">
        <v>167</v>
      </c>
      <c r="J319" s="93" t="s">
        <v>813</v>
      </c>
      <c r="K319" s="153"/>
      <c r="L319" s="153"/>
      <c r="M319" s="153"/>
      <c r="N319" s="153"/>
      <c r="O319" s="153"/>
      <c r="P319" s="153"/>
      <c r="Q319" s="153"/>
      <c r="R319" s="153"/>
      <c r="S319" s="153"/>
    </row>
    <row r="320" spans="1:19" ht="243.75">
      <c r="A320" s="277" t="s">
        <v>25424</v>
      </c>
      <c r="B320" s="253" t="s">
        <v>153</v>
      </c>
      <c r="C320" s="93" t="s">
        <v>814</v>
      </c>
      <c r="D320" s="93" t="s">
        <v>815</v>
      </c>
      <c r="E320" s="148">
        <f ca="1">IFERROR(__xludf.DUMMYFUNCTION(" VLOOKUP(A234, IMPORTRANGE(""https://docs.google.com/spreadsheets/d/1fj_Bhi2XPL3siwIh4sx4VRLAe31yD50oKdj5UlRYW0c/"", ""Сводка!A:AA""), 5, FALSE)"),268)</f>
        <v>268</v>
      </c>
      <c r="F320" s="148" t="s">
        <v>59</v>
      </c>
      <c r="G320" s="147">
        <f ca="1">IFERROR(__xludf.DUMMYFUNCTION(" VLOOKUP(A234, IMPORTRANGE(""https://docs.google.com/spreadsheets/d/1QNLbnkR_AongFt22vMfNzfpjZ0CjpI8QI-w0wBnYA1w/"", ""Инфа!A:AA""), 6, FALSE)"),2024)</f>
        <v>2024</v>
      </c>
      <c r="H320" s="150">
        <v>21100</v>
      </c>
      <c r="I320" s="151" t="s">
        <v>167</v>
      </c>
      <c r="J320" s="93" t="s">
        <v>816</v>
      </c>
      <c r="K320" s="153"/>
      <c r="L320" s="153"/>
      <c r="M320" s="153"/>
      <c r="N320" s="153"/>
      <c r="O320" s="153"/>
      <c r="P320" s="153"/>
      <c r="Q320" s="153"/>
      <c r="R320" s="153"/>
      <c r="S320" s="153"/>
    </row>
    <row r="321" spans="1:19" ht="37.5">
      <c r="A321" s="277" t="s">
        <v>25424</v>
      </c>
      <c r="B321" s="253" t="s">
        <v>400</v>
      </c>
      <c r="C321" s="93" t="s">
        <v>817</v>
      </c>
      <c r="D321" s="93" t="s">
        <v>818</v>
      </c>
      <c r="E321" s="148">
        <f ca="1">IFERROR(__xludf.DUMMYFUNCTION(" VLOOKUP(A235, IMPORTRANGE(""https://docs.google.com/spreadsheets/d/1fj_Bhi2XPL3siwIh4sx4VRLAe31yD50oKdj5UlRYW0c/"", ""Сводка!A:AA""), 5, FALSE)"),112)</f>
        <v>112</v>
      </c>
      <c r="F321" s="148" t="s">
        <v>415</v>
      </c>
      <c r="G321" s="147">
        <f ca="1">IFERROR(__xludf.DUMMYFUNCTION(" VLOOKUP(A235, IMPORTRANGE(""https://docs.google.com/spreadsheets/d/1QNLbnkR_AongFt22vMfNzfpjZ0CjpI8QI-w0wBnYA1w/"", ""Инфа!A:AA""), 6, FALSE)"),2024)</f>
        <v>2024</v>
      </c>
      <c r="H321" s="150">
        <v>8400</v>
      </c>
      <c r="I321" s="151" t="s">
        <v>819</v>
      </c>
      <c r="J321" s="93"/>
      <c r="K321" s="153"/>
      <c r="L321" s="153"/>
      <c r="M321" s="153"/>
      <c r="N321" s="153"/>
      <c r="O321" s="153"/>
      <c r="P321" s="153"/>
      <c r="Q321" s="153"/>
      <c r="R321" s="153"/>
      <c r="S321" s="153"/>
    </row>
    <row r="322" spans="1:19" ht="93.75">
      <c r="A322" s="277" t="s">
        <v>25424</v>
      </c>
      <c r="B322" s="253" t="s">
        <v>400</v>
      </c>
      <c r="C322" s="97" t="s">
        <v>820</v>
      </c>
      <c r="D322" s="97" t="s">
        <v>821</v>
      </c>
      <c r="E322" s="148">
        <f ca="1">IFERROR(__xludf.DUMMYFUNCTION(" VLOOKUP(A236, IMPORTRANGE(""https://docs.google.com/spreadsheets/d/1fj_Bhi2XPL3siwIh4sx4VRLAe31yD50oKdj5UlRYW0c/"", ""Сводка!A:AA""), 5, FALSE)"),128)</f>
        <v>128</v>
      </c>
      <c r="F322" s="147" t="s">
        <v>466</v>
      </c>
      <c r="G322" s="147">
        <f ca="1">IFERROR(__xludf.DUMMYFUNCTION(" VLOOKUP(A236, IMPORTRANGE(""https://docs.google.com/spreadsheets/d/1QNLbnkR_AongFt22vMfNzfpjZ0CjpI8QI-w0wBnYA1w/"", ""Инфа!A:AA""), 6, FALSE)"),2024)</f>
        <v>2024</v>
      </c>
      <c r="H322" s="150">
        <v>12700</v>
      </c>
      <c r="I322" s="160" t="s">
        <v>445</v>
      </c>
      <c r="J322" s="97" t="s">
        <v>822</v>
      </c>
      <c r="K322" s="153"/>
      <c r="L322" s="153"/>
      <c r="M322" s="153"/>
      <c r="N322" s="153"/>
      <c r="O322" s="153"/>
      <c r="P322" s="153"/>
      <c r="Q322" s="153"/>
      <c r="R322" s="153"/>
      <c r="S322" s="153"/>
    </row>
    <row r="323" spans="1:19" ht="112.5">
      <c r="A323" s="277" t="s">
        <v>25424</v>
      </c>
      <c r="B323" s="253" t="s">
        <v>400</v>
      </c>
      <c r="C323" s="93" t="s">
        <v>823</v>
      </c>
      <c r="D323" s="93" t="s">
        <v>824</v>
      </c>
      <c r="E323" s="148">
        <f ca="1">IFERROR(__xludf.DUMMYFUNCTION(" VLOOKUP(A237, IMPORTRANGE(""https://docs.google.com/spreadsheets/d/1fj_Bhi2XPL3siwIh4sx4VRLAe31yD50oKdj5UlRYW0c/"", ""Сводка!A:AA""), 5, FALSE)"),108)</f>
        <v>108</v>
      </c>
      <c r="F323" s="148" t="s">
        <v>415</v>
      </c>
      <c r="G323" s="147">
        <f ca="1">IFERROR(__xludf.DUMMYFUNCTION(" VLOOKUP(A237, IMPORTRANGE(""https://docs.google.com/spreadsheets/d/1QNLbnkR_AongFt22vMfNzfpjZ0CjpI8QI-w0wBnYA1w/"", ""Инфа!A:AA""), 6, FALSE)"),2024)</f>
        <v>2024</v>
      </c>
      <c r="H323" s="150">
        <v>8200</v>
      </c>
      <c r="I323" s="156" t="s">
        <v>489</v>
      </c>
      <c r="J323" s="93" t="s">
        <v>825</v>
      </c>
      <c r="K323" s="153"/>
      <c r="L323" s="153"/>
      <c r="M323" s="153"/>
      <c r="N323" s="153"/>
      <c r="O323" s="153"/>
      <c r="P323" s="153"/>
      <c r="Q323" s="153"/>
      <c r="R323" s="153"/>
      <c r="S323" s="153"/>
    </row>
    <row r="324" spans="1:19" ht="112.5">
      <c r="A324" s="277" t="s">
        <v>25424</v>
      </c>
      <c r="B324" s="253" t="s">
        <v>400</v>
      </c>
      <c r="C324" s="93" t="s">
        <v>826</v>
      </c>
      <c r="D324" s="93" t="s">
        <v>827</v>
      </c>
      <c r="E324" s="148">
        <f ca="1">IFERROR(__xludf.DUMMYFUNCTION(" VLOOKUP(A238, IMPORTRANGE(""https://docs.google.com/spreadsheets/d/1fj_Bhi2XPL3siwIh4sx4VRLAe31yD50oKdj5UlRYW0c/"", ""Сводка!A:AA""), 5, FALSE)"),248)</f>
        <v>248</v>
      </c>
      <c r="F324" s="148" t="s">
        <v>415</v>
      </c>
      <c r="G324" s="147">
        <f ca="1">IFERROR(__xludf.DUMMYFUNCTION(" VLOOKUP(A238, IMPORTRANGE(""https://docs.google.com/spreadsheets/d/1QNLbnkR_AongFt22vMfNzfpjZ0CjpI8QI-w0wBnYA1w/"", ""Инфа!A:AA""), 6, FALSE)"),2024)</f>
        <v>2024</v>
      </c>
      <c r="H324" s="150">
        <v>12400</v>
      </c>
      <c r="I324" s="151" t="s">
        <v>161</v>
      </c>
      <c r="J324" s="93" t="s">
        <v>828</v>
      </c>
      <c r="K324" s="153"/>
      <c r="L324" s="153"/>
      <c r="M324" s="153"/>
      <c r="N324" s="153"/>
      <c r="O324" s="153"/>
      <c r="P324" s="153"/>
      <c r="Q324" s="153"/>
      <c r="R324" s="153"/>
      <c r="S324" s="153"/>
    </row>
    <row r="325" spans="1:19" ht="187.5">
      <c r="A325" s="277" t="s">
        <v>25424</v>
      </c>
      <c r="B325" s="253" t="s">
        <v>153</v>
      </c>
      <c r="C325" s="93" t="s">
        <v>829</v>
      </c>
      <c r="D325" s="93" t="s">
        <v>830</v>
      </c>
      <c r="E325" s="148">
        <f ca="1">IFERROR(__xludf.DUMMYFUNCTION(" VLOOKUP(A239, IMPORTRANGE(""https://docs.google.com/spreadsheets/d/1fj_Bhi2XPL3siwIh4sx4VRLAe31yD50oKdj5UlRYW0c/"", ""Сводка!A:AA""), 5, FALSE)"),280)</f>
        <v>280</v>
      </c>
      <c r="F325" s="148" t="s">
        <v>50</v>
      </c>
      <c r="G325" s="147">
        <f ca="1">IFERROR(__xludf.DUMMYFUNCTION(" VLOOKUP(A239, IMPORTRANGE(""https://docs.google.com/spreadsheets/d/1QNLbnkR_AongFt22vMfNzfpjZ0CjpI8QI-w0wBnYA1w/"", ""Инфа!A:AA""), 6, FALSE)"),2024)</f>
        <v>2024</v>
      </c>
      <c r="H325" s="150">
        <v>13400</v>
      </c>
      <c r="I325" s="151" t="s">
        <v>161</v>
      </c>
      <c r="J325" s="93" t="s">
        <v>831</v>
      </c>
      <c r="K325" s="153"/>
      <c r="L325" s="153"/>
      <c r="M325" s="153"/>
      <c r="N325" s="153"/>
      <c r="O325" s="153"/>
      <c r="P325" s="153"/>
      <c r="Q325" s="153"/>
      <c r="R325" s="153"/>
      <c r="S325" s="153"/>
    </row>
    <row r="326" spans="1:19" ht="150">
      <c r="A326" s="277" t="s">
        <v>25424</v>
      </c>
      <c r="B326" s="253" t="s">
        <v>153</v>
      </c>
      <c r="C326" s="93" t="s">
        <v>832</v>
      </c>
      <c r="D326" s="93" t="s">
        <v>833</v>
      </c>
      <c r="E326" s="148">
        <f ca="1">IFERROR(__xludf.DUMMYFUNCTION(" VLOOKUP(A241, IMPORTRANGE(""https://docs.google.com/spreadsheets/d/1fj_Bhi2XPL3siwIh4sx4VRLAe31yD50oKdj5UlRYW0c/"", ""Сводка!A:AA""), 5, FALSE)"),228)</f>
        <v>228</v>
      </c>
      <c r="F326" s="148" t="s">
        <v>50</v>
      </c>
      <c r="G326" s="147">
        <f ca="1">IFERROR(__xludf.DUMMYFUNCTION(" VLOOKUP(A241, IMPORTRANGE(""https://docs.google.com/spreadsheets/d/1QNLbnkR_AongFt22vMfNzfpjZ0CjpI8QI-w0wBnYA1w/"", ""Инфа!A:AA""), 6, FALSE)"),2024)</f>
        <v>2024</v>
      </c>
      <c r="H326" s="150">
        <v>11800</v>
      </c>
      <c r="I326" s="151" t="s">
        <v>161</v>
      </c>
      <c r="J326" s="93" t="s">
        <v>834</v>
      </c>
      <c r="K326" s="153"/>
      <c r="L326" s="153"/>
      <c r="M326" s="153"/>
      <c r="N326" s="153"/>
      <c r="O326" s="153"/>
      <c r="P326" s="153"/>
      <c r="Q326" s="153"/>
      <c r="R326" s="153"/>
      <c r="S326" s="153"/>
    </row>
    <row r="327" spans="1:19" ht="37.5">
      <c r="A327" s="277" t="s">
        <v>25424</v>
      </c>
      <c r="B327" s="253" t="s">
        <v>400</v>
      </c>
      <c r="C327" s="93" t="s">
        <v>835</v>
      </c>
      <c r="D327" s="93" t="s">
        <v>836</v>
      </c>
      <c r="E327" s="148">
        <f ca="1">IFERROR(__xludf.DUMMYFUNCTION(" VLOOKUP(A242, IMPORTRANGE(""https://docs.google.com/spreadsheets/d/1fj_Bhi2XPL3siwIh4sx4VRLAe31yD50oKdj5UlRYW0c/"", ""Сводка!A:AA""), 5, FALSE)"),100)</f>
        <v>100</v>
      </c>
      <c r="F327" s="148" t="s">
        <v>415</v>
      </c>
      <c r="G327" s="147">
        <f ca="1">IFERROR(__xludf.DUMMYFUNCTION(" VLOOKUP(A242, IMPORTRANGE(""https://docs.google.com/spreadsheets/d/1QNLbnkR_AongFt22vMfNzfpjZ0CjpI8QI-w0wBnYA1w/"", ""Инфа!A:AA""), 6, FALSE)"),2024)</f>
        <v>2024</v>
      </c>
      <c r="H327" s="150">
        <v>8000</v>
      </c>
      <c r="I327" s="156" t="s">
        <v>552</v>
      </c>
      <c r="J327" s="93"/>
      <c r="K327" s="153"/>
      <c r="L327" s="153"/>
      <c r="M327" s="153"/>
      <c r="N327" s="153"/>
      <c r="O327" s="153"/>
      <c r="P327" s="153"/>
      <c r="Q327" s="153"/>
      <c r="R327" s="153"/>
      <c r="S327" s="153"/>
    </row>
    <row r="328" spans="1:19" ht="262.5">
      <c r="A328" s="277" t="s">
        <v>25424</v>
      </c>
      <c r="B328" s="253" t="s">
        <v>400</v>
      </c>
      <c r="C328" s="96" t="s">
        <v>837</v>
      </c>
      <c r="D328" s="96" t="s">
        <v>838</v>
      </c>
      <c r="E328" s="148">
        <f ca="1">IFERROR(__xludf.DUMMYFUNCTION(" VLOOKUP(A243, IMPORTRANGE(""https://docs.google.com/spreadsheets/d/1fj_Bhi2XPL3siwIh4sx4VRLAe31yD50oKdj5UlRYW0c/"", ""Сводка!A:AA""), 5, FALSE)"),240)</f>
        <v>240</v>
      </c>
      <c r="F328" s="165" t="s">
        <v>108</v>
      </c>
      <c r="G328" s="147">
        <f ca="1">IFERROR(__xludf.DUMMYFUNCTION(" VLOOKUP(A243, IMPORTRANGE(""https://docs.google.com/spreadsheets/d/1QNLbnkR_AongFt22vMfNzfpjZ0CjpI8QI-w0wBnYA1w/"", ""Инфа!A:AA""), 6, FALSE)"),2024)</f>
        <v>2024</v>
      </c>
      <c r="H328" s="150">
        <v>25200</v>
      </c>
      <c r="I328" s="151" t="s">
        <v>614</v>
      </c>
      <c r="J328" s="93" t="s">
        <v>839</v>
      </c>
      <c r="K328" s="153"/>
      <c r="L328" s="153"/>
      <c r="M328" s="153"/>
      <c r="N328" s="153"/>
      <c r="O328" s="153"/>
      <c r="P328" s="153"/>
      <c r="Q328" s="153"/>
      <c r="R328" s="153"/>
      <c r="S328" s="153"/>
    </row>
    <row r="329" spans="1:19" ht="37.5">
      <c r="A329" s="277" t="s">
        <v>25424</v>
      </c>
      <c r="B329" s="253" t="s">
        <v>400</v>
      </c>
      <c r="C329" s="93" t="s">
        <v>842</v>
      </c>
      <c r="D329" s="93" t="s">
        <v>843</v>
      </c>
      <c r="E329" s="148">
        <f ca="1">IFERROR(__xludf.DUMMYFUNCTION(" VLOOKUP(A245, IMPORTRANGE(""https://docs.google.com/spreadsheets/d/1fj_Bhi2XPL3siwIh4sx4VRLAe31yD50oKdj5UlRYW0c/"", ""Сводка!A:AA""), 5, FALSE)"),128)</f>
        <v>128</v>
      </c>
      <c r="F329" s="148" t="s">
        <v>466</v>
      </c>
      <c r="G329" s="147">
        <f ca="1">IFERROR(__xludf.DUMMYFUNCTION(" VLOOKUP(A245, IMPORTRANGE(""https://docs.google.com/spreadsheets/d/1QNLbnkR_AongFt22vMfNzfpjZ0CjpI8QI-w0wBnYA1w/"", ""Инфа!A:AA""), 6, FALSE)"),2024)</f>
        <v>2024</v>
      </c>
      <c r="H329" s="150">
        <v>16500</v>
      </c>
      <c r="I329" s="151" t="s">
        <v>844</v>
      </c>
      <c r="J329" s="93"/>
      <c r="K329" s="153"/>
      <c r="L329" s="153"/>
      <c r="M329" s="153"/>
      <c r="N329" s="153"/>
      <c r="O329" s="153"/>
      <c r="P329" s="153"/>
      <c r="Q329" s="153"/>
      <c r="R329" s="153"/>
      <c r="S329" s="153"/>
    </row>
    <row r="330" spans="1:19" ht="131.25">
      <c r="A330" s="277" t="s">
        <v>25424</v>
      </c>
      <c r="B330" s="253" t="s">
        <v>400</v>
      </c>
      <c r="C330" s="93" t="s">
        <v>845</v>
      </c>
      <c r="D330" s="93" t="s">
        <v>846</v>
      </c>
      <c r="E330" s="148">
        <f ca="1">IFERROR(__xludf.DUMMYFUNCTION(" VLOOKUP(A246, IMPORTRANGE(""https://docs.google.com/spreadsheets/d/1fj_Bhi2XPL3siwIh4sx4VRLAe31yD50oKdj5UlRYW0c/"", ""Сводка!A:AA""), 5, FALSE)"),104)</f>
        <v>104</v>
      </c>
      <c r="F330" s="148" t="s">
        <v>403</v>
      </c>
      <c r="G330" s="147">
        <f ca="1">IFERROR(__xludf.DUMMYFUNCTION(" VLOOKUP(A246, IMPORTRANGE(""https://docs.google.com/spreadsheets/d/1QNLbnkR_AongFt22vMfNzfpjZ0CjpI8QI-w0wBnYA1w/"", ""Инфа!A:AA""), 6, FALSE)"),2024)</f>
        <v>2024</v>
      </c>
      <c r="H330" s="150">
        <v>11200</v>
      </c>
      <c r="I330" s="151" t="s">
        <v>133</v>
      </c>
      <c r="J330" s="93" t="s">
        <v>847</v>
      </c>
      <c r="K330" s="153"/>
      <c r="L330" s="153"/>
      <c r="M330" s="153"/>
      <c r="N330" s="153"/>
      <c r="O330" s="153"/>
      <c r="P330" s="153"/>
      <c r="Q330" s="153"/>
      <c r="R330" s="153"/>
      <c r="S330" s="153"/>
    </row>
    <row r="331" spans="1:19" ht="75">
      <c r="A331" s="277" t="s">
        <v>25424</v>
      </c>
      <c r="B331" s="253" t="s">
        <v>400</v>
      </c>
      <c r="C331" s="93" t="s">
        <v>845</v>
      </c>
      <c r="D331" s="93" t="s">
        <v>848</v>
      </c>
      <c r="E331" s="148">
        <f ca="1">IFERROR(__xludf.DUMMYFUNCTION(" VLOOKUP(A247, IMPORTRANGE(""https://docs.google.com/spreadsheets/d/1fj_Bhi2XPL3siwIh4sx4VRLAe31yD50oKdj5UlRYW0c/"", ""Сводка!A:AA""), 5, FALSE)"),108)</f>
        <v>108</v>
      </c>
      <c r="F331" s="148" t="s">
        <v>403</v>
      </c>
      <c r="G331" s="147">
        <f ca="1">IFERROR(__xludf.DUMMYFUNCTION(" VLOOKUP(A247, IMPORTRANGE(""https://docs.google.com/spreadsheets/d/1QNLbnkR_AongFt22vMfNzfpjZ0CjpI8QI-w0wBnYA1w/"", ""Инфа!A:AA""), 6, FALSE)"),2024)</f>
        <v>2024</v>
      </c>
      <c r="H331" s="150">
        <v>8200</v>
      </c>
      <c r="I331" s="151" t="s">
        <v>819</v>
      </c>
      <c r="J331" s="93" t="s">
        <v>849</v>
      </c>
      <c r="K331" s="153"/>
      <c r="L331" s="153"/>
      <c r="M331" s="153"/>
      <c r="N331" s="153"/>
      <c r="O331" s="153"/>
      <c r="P331" s="153"/>
      <c r="Q331" s="153"/>
      <c r="R331" s="153"/>
      <c r="S331" s="153"/>
    </row>
    <row r="332" spans="1:19" ht="150">
      <c r="A332" s="277" t="s">
        <v>25424</v>
      </c>
      <c r="B332" s="253" t="s">
        <v>400</v>
      </c>
      <c r="C332" s="93" t="s">
        <v>850</v>
      </c>
      <c r="D332" s="93" t="s">
        <v>851</v>
      </c>
      <c r="E332" s="148">
        <f ca="1">IFERROR(__xludf.DUMMYFUNCTION(" VLOOKUP(A248, IMPORTRANGE(""https://docs.google.com/spreadsheets/d/1fj_Bhi2XPL3siwIh4sx4VRLAe31yD50oKdj5UlRYW0c/"", ""Сводка!A:AA""), 5, FALSE)"),96)</f>
        <v>96</v>
      </c>
      <c r="F332" s="148" t="s">
        <v>403</v>
      </c>
      <c r="G332" s="147">
        <f ca="1">IFERROR(__xludf.DUMMYFUNCTION(" VLOOKUP(A248, IMPORTRANGE(""https://docs.google.com/spreadsheets/d/1QNLbnkR_AongFt22vMfNzfpjZ0CjpI8QI-w0wBnYA1w/"", ""Инфа!A:AA""), 6, FALSE)"),2024)</f>
        <v>2024</v>
      </c>
      <c r="H332" s="150">
        <v>7900</v>
      </c>
      <c r="I332" s="151" t="s">
        <v>257</v>
      </c>
      <c r="J332" s="93" t="s">
        <v>852</v>
      </c>
      <c r="K332" s="153"/>
      <c r="L332" s="153"/>
      <c r="M332" s="153"/>
      <c r="N332" s="153"/>
      <c r="O332" s="153"/>
      <c r="P332" s="153"/>
      <c r="Q332" s="153"/>
      <c r="R332" s="153"/>
      <c r="S332" s="153"/>
    </row>
    <row r="333" spans="1:19" ht="168.75">
      <c r="A333" s="277" t="s">
        <v>25424</v>
      </c>
      <c r="B333" s="253" t="s">
        <v>153</v>
      </c>
      <c r="C333" s="93" t="s">
        <v>850</v>
      </c>
      <c r="D333" s="93" t="s">
        <v>853</v>
      </c>
      <c r="E333" s="148">
        <f ca="1">IFERROR(__xludf.DUMMYFUNCTION(" VLOOKUP(A249, IMPORTRANGE(""https://docs.google.com/spreadsheets/d/1fj_Bhi2XPL3siwIh4sx4VRLAe31yD50oKdj5UlRYW0c/"", ""Сводка!A:AA""), 5, FALSE)"),108)</f>
        <v>108</v>
      </c>
      <c r="F333" s="148" t="s">
        <v>50</v>
      </c>
      <c r="G333" s="147">
        <f ca="1">IFERROR(__xludf.DUMMYFUNCTION(" VLOOKUP(A249, IMPORTRANGE(""https://docs.google.com/spreadsheets/d/1QNLbnkR_AongFt22vMfNzfpjZ0CjpI8QI-w0wBnYA1w/"", ""Инфа!A:AA""), 6, FALSE)"),2024)</f>
        <v>2024</v>
      </c>
      <c r="H333" s="150">
        <v>8200</v>
      </c>
      <c r="I333" s="151" t="s">
        <v>257</v>
      </c>
      <c r="J333" s="93" t="s">
        <v>854</v>
      </c>
      <c r="K333" s="153"/>
      <c r="L333" s="153"/>
      <c r="M333" s="153"/>
      <c r="N333" s="153"/>
      <c r="O333" s="153"/>
      <c r="P333" s="153"/>
      <c r="Q333" s="153"/>
      <c r="R333" s="153"/>
      <c r="S333" s="153"/>
    </row>
    <row r="334" spans="1:19" ht="150">
      <c r="A334" s="277" t="s">
        <v>25424</v>
      </c>
      <c r="B334" s="253" t="s">
        <v>400</v>
      </c>
      <c r="C334" s="93" t="s">
        <v>855</v>
      </c>
      <c r="D334" s="93" t="s">
        <v>856</v>
      </c>
      <c r="E334" s="148">
        <f ca="1">IFERROR(__xludf.DUMMYFUNCTION(" VLOOKUP(A250, IMPORTRANGE(""https://docs.google.com/spreadsheets/d/1fj_Bhi2XPL3siwIh4sx4VRLAe31yD50oKdj5UlRYW0c/"", ""Сводка!A:AA""), 5, FALSE)"),100)</f>
        <v>100</v>
      </c>
      <c r="F334" s="148" t="s">
        <v>857</v>
      </c>
      <c r="G334" s="147">
        <f ca="1">IFERROR(__xludf.DUMMYFUNCTION(" VLOOKUP(A250, IMPORTRANGE(""https://docs.google.com/spreadsheets/d/1QNLbnkR_AongFt22vMfNzfpjZ0CjpI8QI-w0wBnYA1w/"", ""Инфа!A:AA""), 6, FALSE)"),2024)</f>
        <v>2024</v>
      </c>
      <c r="H334" s="150">
        <v>8000</v>
      </c>
      <c r="I334" s="151" t="s">
        <v>257</v>
      </c>
      <c r="J334" s="93" t="s">
        <v>858</v>
      </c>
      <c r="K334" s="153"/>
      <c r="L334" s="153"/>
      <c r="M334" s="153"/>
      <c r="N334" s="153"/>
      <c r="O334" s="153"/>
      <c r="P334" s="153"/>
      <c r="Q334" s="153"/>
      <c r="R334" s="153"/>
      <c r="S334" s="153"/>
    </row>
    <row r="335" spans="1:19" ht="206.25">
      <c r="A335" s="277" t="s">
        <v>25424</v>
      </c>
      <c r="B335" s="253" t="s">
        <v>153</v>
      </c>
      <c r="C335" s="93" t="s">
        <v>855</v>
      </c>
      <c r="D335" s="93" t="s">
        <v>859</v>
      </c>
      <c r="E335" s="148">
        <f ca="1">IFERROR(__xludf.DUMMYFUNCTION(" VLOOKUP(A251, IMPORTRANGE(""https://docs.google.com/spreadsheets/d/1fj_Bhi2XPL3siwIh4sx4VRLAe31yD50oKdj5UlRYW0c/"", ""Сводка!A:AA""), 5, FALSE)"),100)</f>
        <v>100</v>
      </c>
      <c r="F335" s="148" t="s">
        <v>860</v>
      </c>
      <c r="G335" s="147">
        <f ca="1">IFERROR(__xludf.DUMMYFUNCTION(" VLOOKUP(A251, IMPORTRANGE(""https://docs.google.com/spreadsheets/d/1QNLbnkR_AongFt22vMfNzfpjZ0CjpI8QI-w0wBnYA1w/"", ""Инфа!A:AA""), 6, FALSE)"),2024)</f>
        <v>2024</v>
      </c>
      <c r="H335" s="150">
        <v>8000</v>
      </c>
      <c r="I335" s="151" t="s">
        <v>257</v>
      </c>
      <c r="J335" s="93" t="s">
        <v>861</v>
      </c>
      <c r="K335" s="153"/>
      <c r="L335" s="153"/>
      <c r="M335" s="153"/>
      <c r="N335" s="153"/>
      <c r="O335" s="153"/>
      <c r="P335" s="153"/>
      <c r="Q335" s="153"/>
      <c r="R335" s="153"/>
      <c r="S335" s="153"/>
    </row>
    <row r="336" spans="1:19" ht="150">
      <c r="A336" s="277" t="s">
        <v>25424</v>
      </c>
      <c r="B336" s="253" t="s">
        <v>400</v>
      </c>
      <c r="C336" s="93" t="s">
        <v>855</v>
      </c>
      <c r="D336" s="93" t="s">
        <v>862</v>
      </c>
      <c r="E336" s="148">
        <f ca="1">IFERROR(__xludf.DUMMYFUNCTION(" VLOOKUP(A252, IMPORTRANGE(""https://docs.google.com/spreadsheets/d/1fj_Bhi2XPL3siwIh4sx4VRLAe31yD50oKdj5UlRYW0c/"", ""Сводка!A:AA""), 5, FALSE)"),100)</f>
        <v>100</v>
      </c>
      <c r="F336" s="148" t="s">
        <v>863</v>
      </c>
      <c r="G336" s="147">
        <f ca="1">IFERROR(__xludf.DUMMYFUNCTION(" VLOOKUP(A252, IMPORTRANGE(""https://docs.google.com/spreadsheets/d/1QNLbnkR_AongFt22vMfNzfpjZ0CjpI8QI-w0wBnYA1w/"", ""Инфа!A:AA""), 6, FALSE)"),2024)</f>
        <v>2024</v>
      </c>
      <c r="H336" s="150">
        <v>8000</v>
      </c>
      <c r="I336" s="151" t="s">
        <v>257</v>
      </c>
      <c r="J336" s="93" t="s">
        <v>864</v>
      </c>
      <c r="K336" s="153"/>
      <c r="L336" s="153"/>
      <c r="M336" s="153"/>
      <c r="N336" s="153"/>
      <c r="O336" s="153"/>
      <c r="P336" s="153"/>
      <c r="Q336" s="153"/>
      <c r="R336" s="153"/>
      <c r="S336" s="153"/>
    </row>
    <row r="337" spans="1:19" ht="37.5">
      <c r="A337" s="277" t="s">
        <v>25424</v>
      </c>
      <c r="B337" s="253" t="s">
        <v>400</v>
      </c>
      <c r="C337" s="93" t="s">
        <v>865</v>
      </c>
      <c r="D337" s="93" t="s">
        <v>866</v>
      </c>
      <c r="E337" s="148">
        <f ca="1">IFERROR(__xludf.DUMMYFUNCTION(" VLOOKUP(A253, IMPORTRANGE(""https://docs.google.com/spreadsheets/d/1fj_Bhi2XPL3siwIh4sx4VRLAe31yD50oKdj5UlRYW0c/"", ""Сводка!A:AA""), 5, FALSE)"),316)</f>
        <v>316</v>
      </c>
      <c r="F337" s="148" t="s">
        <v>415</v>
      </c>
      <c r="G337" s="147">
        <f ca="1">IFERROR(__xludf.DUMMYFUNCTION(" VLOOKUP(A253, IMPORTRANGE(""https://docs.google.com/spreadsheets/d/1QNLbnkR_AongFt22vMfNzfpjZ0CjpI8QI-w0wBnYA1w/"", ""Инфа!A:AA""), 6, FALSE)"),2024)</f>
        <v>2024</v>
      </c>
      <c r="H337" s="150">
        <v>14500</v>
      </c>
      <c r="I337" s="156" t="s">
        <v>97</v>
      </c>
      <c r="J337" s="93"/>
      <c r="K337" s="153"/>
      <c r="L337" s="153"/>
      <c r="M337" s="153"/>
      <c r="N337" s="153"/>
      <c r="O337" s="153"/>
      <c r="P337" s="153"/>
      <c r="Q337" s="153"/>
      <c r="R337" s="153"/>
      <c r="S337" s="153"/>
    </row>
    <row r="338" spans="1:19" ht="281.25">
      <c r="A338" s="277" t="s">
        <v>25424</v>
      </c>
      <c r="B338" s="253" t="s">
        <v>153</v>
      </c>
      <c r="C338" s="97" t="s">
        <v>867</v>
      </c>
      <c r="D338" s="97" t="s">
        <v>868</v>
      </c>
      <c r="E338" s="148">
        <f ca="1">IFERROR(__xludf.DUMMYFUNCTION(" VLOOKUP(A254, IMPORTRANGE(""https://docs.google.com/spreadsheets/d/1fj_Bhi2XPL3siwIh4sx4VRLAe31yD50oKdj5UlRYW0c/"", ""Сводка!A:AA""), 5, FALSE)"),288)</f>
        <v>288</v>
      </c>
      <c r="F338" s="147" t="s">
        <v>108</v>
      </c>
      <c r="G338" s="147">
        <f ca="1">IFERROR(__xludf.DUMMYFUNCTION(" VLOOKUP(A254, IMPORTRANGE(""https://docs.google.com/spreadsheets/d/1QNLbnkR_AongFt22vMfNzfpjZ0CjpI8QI-w0wBnYA1w/"", ""Инфа!A:AA""), 6, FALSE)"),2024)</f>
        <v>2024</v>
      </c>
      <c r="H338" s="150">
        <v>13600</v>
      </c>
      <c r="I338" s="151" t="s">
        <v>161</v>
      </c>
      <c r="J338" s="97" t="s">
        <v>869</v>
      </c>
      <c r="K338" s="153"/>
      <c r="L338" s="153"/>
      <c r="M338" s="153"/>
      <c r="N338" s="153"/>
      <c r="O338" s="153"/>
      <c r="P338" s="153"/>
      <c r="Q338" s="153"/>
      <c r="R338" s="153"/>
      <c r="S338" s="153"/>
    </row>
    <row r="339" spans="1:19" ht="300">
      <c r="A339" s="277" t="s">
        <v>25424</v>
      </c>
      <c r="B339" s="253" t="s">
        <v>153</v>
      </c>
      <c r="C339" s="97" t="s">
        <v>870</v>
      </c>
      <c r="D339" s="97" t="s">
        <v>871</v>
      </c>
      <c r="E339" s="148">
        <f ca="1">IFERROR(__xludf.DUMMYFUNCTION(" VLOOKUP(A255, IMPORTRANGE(""https://docs.google.com/spreadsheets/d/1fj_Bhi2XPL3siwIh4sx4VRLAe31yD50oKdj5UlRYW0c/"", ""Сводка!A:AA""), 5, FALSE)"),316)</f>
        <v>316</v>
      </c>
      <c r="F339" s="147" t="s">
        <v>108</v>
      </c>
      <c r="G339" s="147">
        <f ca="1">IFERROR(__xludf.DUMMYFUNCTION(" VLOOKUP(A255, IMPORTRANGE(""https://docs.google.com/spreadsheets/d/1QNLbnkR_AongFt22vMfNzfpjZ0CjpI8QI-w0wBnYA1w/"", ""Инфа!A:AA""), 6, FALSE)"),2024)</f>
        <v>2024</v>
      </c>
      <c r="H339" s="150">
        <v>24000</v>
      </c>
      <c r="I339" s="151" t="s">
        <v>161</v>
      </c>
      <c r="J339" s="97" t="s">
        <v>872</v>
      </c>
      <c r="K339" s="153"/>
      <c r="L339" s="153"/>
      <c r="M339" s="153"/>
      <c r="N339" s="153"/>
      <c r="O339" s="153"/>
      <c r="P339" s="153"/>
      <c r="Q339" s="153"/>
      <c r="R339" s="153"/>
      <c r="S339" s="153"/>
    </row>
    <row r="340" spans="1:19" ht="112.5">
      <c r="A340" s="277" t="s">
        <v>25424</v>
      </c>
      <c r="B340" s="253" t="s">
        <v>400</v>
      </c>
      <c r="C340" s="93" t="s">
        <v>873</v>
      </c>
      <c r="D340" s="93" t="s">
        <v>874</v>
      </c>
      <c r="E340" s="148">
        <f ca="1">IFERROR(__xludf.DUMMYFUNCTION(" VLOOKUP(A256, IMPORTRANGE(""https://docs.google.com/spreadsheets/d/1fj_Bhi2XPL3siwIh4sx4VRLAe31yD50oKdj5UlRYW0c/"", ""Сводка!A:AA""), 5, FALSE)"),128)</f>
        <v>128</v>
      </c>
      <c r="F340" s="148" t="s">
        <v>403</v>
      </c>
      <c r="G340" s="147">
        <f ca="1">IFERROR(__xludf.DUMMYFUNCTION(" VLOOKUP(A256, IMPORTRANGE(""https://docs.google.com/spreadsheets/d/1QNLbnkR_AongFt22vMfNzfpjZ0CjpI8QI-w0wBnYA1w/"", ""Инфа!A:AA""), 6, FALSE)"),2024)</f>
        <v>2024</v>
      </c>
      <c r="H340" s="150">
        <v>8800</v>
      </c>
      <c r="I340" s="151" t="s">
        <v>257</v>
      </c>
      <c r="J340" s="93" t="s">
        <v>875</v>
      </c>
      <c r="K340" s="153"/>
      <c r="L340" s="153"/>
      <c r="M340" s="153"/>
      <c r="N340" s="153"/>
      <c r="O340" s="153"/>
      <c r="P340" s="153"/>
      <c r="Q340" s="153"/>
      <c r="R340" s="153"/>
      <c r="S340" s="153"/>
    </row>
    <row r="341" spans="1:19" ht="206.25">
      <c r="A341" s="277" t="s">
        <v>25424</v>
      </c>
      <c r="B341" s="253" t="s">
        <v>400</v>
      </c>
      <c r="C341" s="93" t="s">
        <v>876</v>
      </c>
      <c r="D341" s="93" t="s">
        <v>877</v>
      </c>
      <c r="E341" s="148">
        <f ca="1">IFERROR(__xludf.DUMMYFUNCTION(" VLOOKUP(A257, IMPORTRANGE(""https://docs.google.com/spreadsheets/d/1fj_Bhi2XPL3siwIh4sx4VRLAe31yD50oKdj5UlRYW0c/"", ""Сводка!A:AA""), 5, FALSE)"),512)</f>
        <v>512</v>
      </c>
      <c r="F341" s="148" t="s">
        <v>26</v>
      </c>
      <c r="G341" s="147">
        <f ca="1">IFERROR(__xludf.DUMMYFUNCTION(" VLOOKUP(A257, IMPORTRANGE(""https://docs.google.com/spreadsheets/d/1QNLbnkR_AongFt22vMfNzfpjZ0CjpI8QI-w0wBnYA1w/"", ""Инфа!A:AA""), 6, FALSE)"),2024)</f>
        <v>2024</v>
      </c>
      <c r="H341" s="154">
        <v>20400</v>
      </c>
      <c r="I341" s="156" t="s">
        <v>489</v>
      </c>
      <c r="J341" s="93" t="s">
        <v>878</v>
      </c>
      <c r="K341" s="153"/>
      <c r="L341" s="153"/>
      <c r="M341" s="153"/>
      <c r="N341" s="153"/>
      <c r="O341" s="153"/>
      <c r="P341" s="153"/>
      <c r="Q341" s="153"/>
      <c r="R341" s="153"/>
      <c r="S341" s="153"/>
    </row>
    <row r="342" spans="1:19" ht="93.75">
      <c r="A342" s="277" t="s">
        <v>25424</v>
      </c>
      <c r="B342" s="253" t="s">
        <v>400</v>
      </c>
      <c r="C342" s="93" t="s">
        <v>879</v>
      </c>
      <c r="D342" s="93" t="s">
        <v>880</v>
      </c>
      <c r="E342" s="148">
        <f ca="1">IFERROR(__xludf.DUMMYFUNCTION(" VLOOKUP(A258, IMPORTRANGE(""https://docs.google.com/spreadsheets/d/1fj_Bhi2XPL3siwIh4sx4VRLAe31yD50oKdj5UlRYW0c/"", ""Сводка!A:AA""), 5, FALSE)"),236)</f>
        <v>236</v>
      </c>
      <c r="F342" s="148" t="s">
        <v>415</v>
      </c>
      <c r="G342" s="147">
        <f ca="1">IFERROR(__xludf.DUMMYFUNCTION(" VLOOKUP(A258, IMPORTRANGE(""https://docs.google.com/spreadsheets/d/1QNLbnkR_AongFt22vMfNzfpjZ0CjpI8QI-w0wBnYA1w/"", ""Инфа!A:AA""), 6, FALSE)"),2024)</f>
        <v>2024</v>
      </c>
      <c r="H342" s="150">
        <v>12100</v>
      </c>
      <c r="I342" s="156" t="s">
        <v>489</v>
      </c>
      <c r="J342" s="93" t="s">
        <v>881</v>
      </c>
      <c r="K342" s="153"/>
      <c r="L342" s="153"/>
      <c r="M342" s="153"/>
      <c r="N342" s="153"/>
      <c r="O342" s="153"/>
      <c r="P342" s="153"/>
      <c r="Q342" s="153"/>
      <c r="R342" s="153"/>
      <c r="S342" s="153"/>
    </row>
    <row r="343" spans="1:19" ht="75">
      <c r="A343" s="277" t="s">
        <v>25424</v>
      </c>
      <c r="B343" s="253" t="s">
        <v>400</v>
      </c>
      <c r="C343" s="93" t="s">
        <v>882</v>
      </c>
      <c r="D343" s="93" t="s">
        <v>883</v>
      </c>
      <c r="E343" s="148">
        <f ca="1">IFERROR(__xludf.DUMMYFUNCTION(" VLOOKUP(A259, IMPORTRANGE(""https://docs.google.com/spreadsheets/d/1fj_Bhi2XPL3siwIh4sx4VRLAe31yD50oKdj5UlRYW0c/"", ""Сводка!A:AA""), 5, FALSE)"),268)</f>
        <v>268</v>
      </c>
      <c r="F343" s="148" t="s">
        <v>415</v>
      </c>
      <c r="G343" s="147">
        <f ca="1">IFERROR(__xludf.DUMMYFUNCTION(" VLOOKUP(A259, IMPORTRANGE(""https://docs.google.com/spreadsheets/d/1QNLbnkR_AongFt22vMfNzfpjZ0CjpI8QI-w0wBnYA1w/"", ""Инфа!A:AA""), 6, FALSE)"),2024)</f>
        <v>2024</v>
      </c>
      <c r="H343" s="150">
        <v>13000</v>
      </c>
      <c r="I343" s="156" t="s">
        <v>489</v>
      </c>
      <c r="J343" s="93" t="s">
        <v>884</v>
      </c>
      <c r="K343" s="153"/>
      <c r="L343" s="153"/>
      <c r="M343" s="153"/>
      <c r="N343" s="153"/>
      <c r="O343" s="153"/>
      <c r="P343" s="153"/>
      <c r="Q343" s="153"/>
      <c r="R343" s="153"/>
      <c r="S343" s="153"/>
    </row>
    <row r="344" spans="1:19" ht="150">
      <c r="A344" s="277" t="s">
        <v>25424</v>
      </c>
      <c r="B344" s="253" t="s">
        <v>13</v>
      </c>
      <c r="C344" s="93" t="s">
        <v>885</v>
      </c>
      <c r="D344" s="93" t="s">
        <v>886</v>
      </c>
      <c r="E344" s="148">
        <f ca="1">IFERROR(__xludf.DUMMYFUNCTION(" VLOOKUP(A260, IMPORTRANGE(""https://docs.google.com/spreadsheets/d/1fj_Bhi2XPL3siwIh4sx4VRLAe31yD50oKdj5UlRYW0c/"", ""Сводка!A:AA""), 5, FALSE)"),212)</f>
        <v>212</v>
      </c>
      <c r="F344" s="148" t="s">
        <v>108</v>
      </c>
      <c r="G344" s="147">
        <f ca="1">IFERROR(__xludf.DUMMYFUNCTION(" VLOOKUP(A260, IMPORTRANGE(""https://docs.google.com/spreadsheets/d/1QNLbnkR_AongFt22vMfNzfpjZ0CjpI8QI-w0wBnYA1w/"", ""Инфа!A:AA""), 6, FALSE)"),2024)</f>
        <v>2024</v>
      </c>
      <c r="H344" s="150">
        <v>17700</v>
      </c>
      <c r="I344" s="151" t="s">
        <v>161</v>
      </c>
      <c r="J344" s="93" t="s">
        <v>887</v>
      </c>
      <c r="K344" s="153"/>
      <c r="L344" s="153"/>
      <c r="M344" s="153"/>
      <c r="N344" s="153"/>
      <c r="O344" s="153"/>
      <c r="P344" s="153"/>
      <c r="Q344" s="153"/>
      <c r="R344" s="153"/>
      <c r="S344" s="153"/>
    </row>
    <row r="345" spans="1:19" ht="243.75">
      <c r="A345" s="277" t="s">
        <v>25424</v>
      </c>
      <c r="B345" s="253" t="s">
        <v>13</v>
      </c>
      <c r="C345" s="93" t="s">
        <v>885</v>
      </c>
      <c r="D345" s="93" t="s">
        <v>888</v>
      </c>
      <c r="E345" s="148">
        <f ca="1">IFERROR(__xludf.DUMMYFUNCTION(" VLOOKUP(A261, IMPORTRANGE(""https://docs.google.com/spreadsheets/d/1fj_Bhi2XPL3siwIh4sx4VRLAe31yD50oKdj5UlRYW0c/"", ""Сводка!A:AA""), 5, FALSE)"),108)</f>
        <v>108</v>
      </c>
      <c r="F345" s="148" t="s">
        <v>889</v>
      </c>
      <c r="G345" s="147">
        <f ca="1">IFERROR(__xludf.DUMMYFUNCTION(" VLOOKUP(A261, IMPORTRANGE(""https://docs.google.com/spreadsheets/d/1QNLbnkR_AongFt22vMfNzfpjZ0CjpI8QI-w0wBnYA1w/"", ""Инфа!A:AA""), 6, FALSE)"),2024)</f>
        <v>2024</v>
      </c>
      <c r="H345" s="150">
        <v>8200</v>
      </c>
      <c r="I345" s="151" t="s">
        <v>161</v>
      </c>
      <c r="J345" s="93" t="s">
        <v>890</v>
      </c>
      <c r="K345" s="153"/>
      <c r="L345" s="153"/>
      <c r="M345" s="153"/>
      <c r="N345" s="153"/>
      <c r="O345" s="153"/>
      <c r="P345" s="153"/>
      <c r="Q345" s="153"/>
      <c r="R345" s="153"/>
      <c r="S345" s="153"/>
    </row>
    <row r="346" spans="1:19" ht="150">
      <c r="A346" s="277" t="s">
        <v>25424</v>
      </c>
      <c r="B346" s="253" t="s">
        <v>400</v>
      </c>
      <c r="C346" s="93" t="s">
        <v>891</v>
      </c>
      <c r="D346" s="93" t="s">
        <v>892</v>
      </c>
      <c r="E346" s="148">
        <f ca="1">IFERROR(__xludf.DUMMYFUNCTION(" VLOOKUP(A262, IMPORTRANGE(""https://docs.google.com/spreadsheets/d/1fj_Bhi2XPL3siwIh4sx4VRLAe31yD50oKdj5UlRYW0c/"", ""Сводка!A:AA""), 5, FALSE)"),276)</f>
        <v>276</v>
      </c>
      <c r="F346" s="148" t="s">
        <v>50</v>
      </c>
      <c r="G346" s="147">
        <f ca="1">IFERROR(__xludf.DUMMYFUNCTION(" VLOOKUP(A262, IMPORTRANGE(""https://docs.google.com/spreadsheets/d/1QNLbnkR_AongFt22vMfNzfpjZ0CjpI8QI-w0wBnYA1w/"", ""Инфа!A:AA""), 6, FALSE)"),2024)</f>
        <v>2024</v>
      </c>
      <c r="H346" s="150">
        <v>13300</v>
      </c>
      <c r="I346" s="151" t="s">
        <v>161</v>
      </c>
      <c r="J346" s="93" t="s">
        <v>893</v>
      </c>
      <c r="K346" s="153"/>
      <c r="L346" s="153"/>
      <c r="M346" s="153"/>
      <c r="N346" s="153"/>
      <c r="O346" s="153"/>
      <c r="P346" s="153"/>
      <c r="Q346" s="153"/>
      <c r="R346" s="153"/>
      <c r="S346" s="153"/>
    </row>
    <row r="347" spans="1:19" ht="150">
      <c r="A347" s="277" t="s">
        <v>25424</v>
      </c>
      <c r="B347" s="253" t="s">
        <v>400</v>
      </c>
      <c r="C347" s="93" t="s">
        <v>891</v>
      </c>
      <c r="D347" s="93" t="s">
        <v>894</v>
      </c>
      <c r="E347" s="148">
        <f ca="1">IFERROR(__xludf.DUMMYFUNCTION(" VLOOKUP(A263, IMPORTRANGE(""https://docs.google.com/spreadsheets/d/1fj_Bhi2XPL3siwIh4sx4VRLAe31yD50oKdj5UlRYW0c/"", ""Сводка!A:AA""), 5, FALSE)"),332)</f>
        <v>332</v>
      </c>
      <c r="F347" s="148" t="s">
        <v>50</v>
      </c>
      <c r="G347" s="147">
        <f ca="1">IFERROR(__xludf.DUMMYFUNCTION(" VLOOKUP(A263, IMPORTRANGE(""https://docs.google.com/spreadsheets/d/1QNLbnkR_AongFt22vMfNzfpjZ0CjpI8QI-w0wBnYA1w/"", ""Инфа!A:AA""), 6, FALSE)"),2024)</f>
        <v>2024</v>
      </c>
      <c r="H347" s="150">
        <v>15000</v>
      </c>
      <c r="I347" s="151" t="s">
        <v>161</v>
      </c>
      <c r="J347" s="93" t="s">
        <v>893</v>
      </c>
      <c r="K347" s="153"/>
      <c r="L347" s="153"/>
      <c r="M347" s="153"/>
      <c r="N347" s="153"/>
      <c r="O347" s="153"/>
      <c r="P347" s="153"/>
      <c r="Q347" s="153"/>
      <c r="R347" s="153"/>
      <c r="S347" s="153"/>
    </row>
    <row r="348" spans="1:19" ht="150">
      <c r="A348" s="277" t="s">
        <v>25424</v>
      </c>
      <c r="B348" s="253" t="s">
        <v>400</v>
      </c>
      <c r="C348" s="93" t="s">
        <v>891</v>
      </c>
      <c r="D348" s="93" t="s">
        <v>895</v>
      </c>
      <c r="E348" s="148">
        <f ca="1">IFERROR(__xludf.DUMMYFUNCTION(" VLOOKUP(A264, IMPORTRANGE(""https://docs.google.com/spreadsheets/d/1fj_Bhi2XPL3siwIh4sx4VRLAe31yD50oKdj5UlRYW0c/"", ""Сводка!A:AA""), 5, FALSE)"),196)</f>
        <v>196</v>
      </c>
      <c r="F348" s="148" t="s">
        <v>50</v>
      </c>
      <c r="G348" s="147">
        <f ca="1">IFERROR(__xludf.DUMMYFUNCTION(" VLOOKUP(A264, IMPORTRANGE(""https://docs.google.com/spreadsheets/d/1QNLbnkR_AongFt22vMfNzfpjZ0CjpI8QI-w0wBnYA1w/"", ""Инфа!A:AA""), 6, FALSE)"),2024)</f>
        <v>2024</v>
      </c>
      <c r="H348" s="150">
        <v>10900</v>
      </c>
      <c r="I348" s="151" t="s">
        <v>161</v>
      </c>
      <c r="J348" s="93" t="s">
        <v>893</v>
      </c>
      <c r="K348" s="153"/>
      <c r="L348" s="153"/>
      <c r="M348" s="153"/>
      <c r="N348" s="153"/>
      <c r="O348" s="153"/>
      <c r="P348" s="153"/>
      <c r="Q348" s="153"/>
      <c r="R348" s="153"/>
      <c r="S348" s="153"/>
    </row>
    <row r="349" spans="1:19" ht="168.75">
      <c r="A349" s="277" t="s">
        <v>25424</v>
      </c>
      <c r="B349" s="253" t="s">
        <v>153</v>
      </c>
      <c r="C349" s="93" t="s">
        <v>891</v>
      </c>
      <c r="D349" s="93" t="s">
        <v>896</v>
      </c>
      <c r="E349" s="148">
        <f ca="1">IFERROR(__xludf.DUMMYFUNCTION(" VLOOKUP(A265, IMPORTRANGE(""https://docs.google.com/spreadsheets/d/1fj_Bhi2XPL3siwIh4sx4VRLAe31yD50oKdj5UlRYW0c/"", ""Сводка!A:AA""), 5, FALSE)"),324)</f>
        <v>324</v>
      </c>
      <c r="F349" s="148" t="s">
        <v>456</v>
      </c>
      <c r="G349" s="147">
        <f ca="1">IFERROR(__xludf.DUMMYFUNCTION(" VLOOKUP(A265, IMPORTRANGE(""https://docs.google.com/spreadsheets/d/1QNLbnkR_AongFt22vMfNzfpjZ0CjpI8QI-w0wBnYA1w/"", ""Инфа!A:AA""), 6, FALSE)"),2024)</f>
        <v>2024</v>
      </c>
      <c r="H349" s="150">
        <v>14700</v>
      </c>
      <c r="I349" s="151" t="s">
        <v>161</v>
      </c>
      <c r="J349" s="93" t="s">
        <v>897</v>
      </c>
      <c r="K349" s="153"/>
      <c r="L349" s="153"/>
      <c r="M349" s="153"/>
      <c r="N349" s="153"/>
      <c r="O349" s="153"/>
      <c r="P349" s="153"/>
      <c r="Q349" s="153"/>
      <c r="R349" s="153"/>
      <c r="S349" s="153"/>
    </row>
    <row r="350" spans="1:19" ht="168.75">
      <c r="A350" s="277" t="s">
        <v>25424</v>
      </c>
      <c r="B350" s="253" t="s">
        <v>153</v>
      </c>
      <c r="C350" s="93" t="s">
        <v>891</v>
      </c>
      <c r="D350" s="93" t="s">
        <v>898</v>
      </c>
      <c r="E350" s="148">
        <f ca="1">IFERROR(__xludf.DUMMYFUNCTION(" VLOOKUP(A266, IMPORTRANGE(""https://docs.google.com/spreadsheets/d/1fj_Bhi2XPL3siwIh4sx4VRLAe31yD50oKdj5UlRYW0c/"", ""Сводка!A:AA""), 5, FALSE)"),336)</f>
        <v>336</v>
      </c>
      <c r="F350" s="148" t="s">
        <v>456</v>
      </c>
      <c r="G350" s="147">
        <f ca="1">IFERROR(__xludf.DUMMYFUNCTION(" VLOOKUP(A266, IMPORTRANGE(""https://docs.google.com/spreadsheets/d/1QNLbnkR_AongFt22vMfNzfpjZ0CjpI8QI-w0wBnYA1w/"", ""Инфа!A:AA""), 6, FALSE)"),2024)</f>
        <v>2024</v>
      </c>
      <c r="H350" s="150">
        <v>15100</v>
      </c>
      <c r="I350" s="151" t="s">
        <v>161</v>
      </c>
      <c r="J350" s="93" t="s">
        <v>897</v>
      </c>
      <c r="K350" s="153"/>
      <c r="L350" s="153"/>
      <c r="M350" s="153"/>
      <c r="N350" s="153"/>
      <c r="O350" s="153"/>
      <c r="P350" s="153"/>
      <c r="Q350" s="153"/>
      <c r="R350" s="153"/>
      <c r="S350" s="153"/>
    </row>
    <row r="351" spans="1:19" ht="168.75">
      <c r="A351" s="277" t="s">
        <v>25424</v>
      </c>
      <c r="B351" s="253" t="s">
        <v>153</v>
      </c>
      <c r="C351" s="93" t="s">
        <v>891</v>
      </c>
      <c r="D351" s="93" t="s">
        <v>899</v>
      </c>
      <c r="E351" s="148">
        <f ca="1">IFERROR(__xludf.DUMMYFUNCTION(" VLOOKUP(A267, IMPORTRANGE(""https://docs.google.com/spreadsheets/d/1fj_Bhi2XPL3siwIh4sx4VRLAe31yD50oKdj5UlRYW0c/"", ""Сводка!A:AA""), 5, FALSE)"),188)</f>
        <v>188</v>
      </c>
      <c r="F351" s="148" t="s">
        <v>456</v>
      </c>
      <c r="G351" s="147">
        <f ca="1">IFERROR(__xludf.DUMMYFUNCTION(" VLOOKUP(A267, IMPORTRANGE(""https://docs.google.com/spreadsheets/d/1QNLbnkR_AongFt22vMfNzfpjZ0CjpI8QI-w0wBnYA1w/"", ""Инфа!A:AA""), 6, FALSE)"),2024)</f>
        <v>2024</v>
      </c>
      <c r="H351" s="150">
        <v>10600</v>
      </c>
      <c r="I351" s="151" t="s">
        <v>161</v>
      </c>
      <c r="J351" s="93" t="s">
        <v>897</v>
      </c>
      <c r="K351" s="153"/>
      <c r="L351" s="153"/>
      <c r="M351" s="153"/>
      <c r="N351" s="153"/>
      <c r="O351" s="153"/>
      <c r="P351" s="153"/>
      <c r="Q351" s="153"/>
      <c r="R351" s="153"/>
      <c r="S351" s="153"/>
    </row>
    <row r="352" spans="1:19" ht="93.75">
      <c r="A352" s="277" t="s">
        <v>25424</v>
      </c>
      <c r="B352" s="253" t="s">
        <v>400</v>
      </c>
      <c r="C352" s="93" t="s">
        <v>900</v>
      </c>
      <c r="D352" s="93" t="s">
        <v>901</v>
      </c>
      <c r="E352" s="148">
        <f ca="1">IFERROR(__xludf.DUMMYFUNCTION(" VLOOKUP(A268, IMPORTRANGE(""https://docs.google.com/spreadsheets/d/1fj_Bhi2XPL3siwIh4sx4VRLAe31yD50oKdj5UlRYW0c/"", ""Сводка!A:AA""), 5, FALSE)"),108)</f>
        <v>108</v>
      </c>
      <c r="F352" s="148" t="s">
        <v>415</v>
      </c>
      <c r="G352" s="147">
        <f ca="1">IFERROR(__xludf.DUMMYFUNCTION(" VLOOKUP(A268, IMPORTRANGE(""https://docs.google.com/spreadsheets/d/1QNLbnkR_AongFt22vMfNzfpjZ0CjpI8QI-w0wBnYA1w/"", ""Инфа!A:AA""), 6, FALSE)"),2024)</f>
        <v>2024</v>
      </c>
      <c r="H352" s="150">
        <v>11500</v>
      </c>
      <c r="I352" s="151" t="s">
        <v>902</v>
      </c>
      <c r="J352" s="93" t="s">
        <v>903</v>
      </c>
      <c r="K352" s="153"/>
      <c r="L352" s="153"/>
      <c r="M352" s="153"/>
      <c r="N352" s="153"/>
      <c r="O352" s="153"/>
      <c r="P352" s="153"/>
      <c r="Q352" s="153"/>
      <c r="R352" s="153"/>
      <c r="S352" s="153"/>
    </row>
    <row r="353" spans="1:19" ht="131.25">
      <c r="A353" s="277" t="s">
        <v>25424</v>
      </c>
      <c r="B353" s="253" t="s">
        <v>400</v>
      </c>
      <c r="C353" s="93" t="s">
        <v>904</v>
      </c>
      <c r="D353" s="93" t="s">
        <v>905</v>
      </c>
      <c r="E353" s="148">
        <f ca="1">IFERROR(__xludf.DUMMYFUNCTION(" VLOOKUP(A269, IMPORTRANGE(""https://docs.google.com/spreadsheets/d/1fj_Bhi2XPL3siwIh4sx4VRLAe31yD50oKdj5UlRYW0c/"", ""Сводка!A:AA""), 5, FALSE)"),168)</f>
        <v>168</v>
      </c>
      <c r="F353" s="148" t="s">
        <v>403</v>
      </c>
      <c r="G353" s="147">
        <f ca="1">IFERROR(__xludf.DUMMYFUNCTION(" VLOOKUP(A269, IMPORTRANGE(""https://docs.google.com/spreadsheets/d/1QNLbnkR_AongFt22vMfNzfpjZ0CjpI8QI-w0wBnYA1w/"", ""Инфа!A:AA""), 6, FALSE)"),2024)</f>
        <v>2024</v>
      </c>
      <c r="H353" s="150">
        <v>10000</v>
      </c>
      <c r="I353" s="156" t="s">
        <v>489</v>
      </c>
      <c r="J353" s="93" t="s">
        <v>907</v>
      </c>
      <c r="K353" s="153"/>
      <c r="L353" s="153"/>
      <c r="M353" s="153"/>
      <c r="N353" s="153"/>
      <c r="O353" s="153"/>
      <c r="P353" s="153"/>
      <c r="Q353" s="153"/>
      <c r="R353" s="153"/>
      <c r="S353" s="153"/>
    </row>
    <row r="354" spans="1:19" ht="112.5">
      <c r="A354" s="277" t="s">
        <v>25424</v>
      </c>
      <c r="B354" s="253" t="s">
        <v>400</v>
      </c>
      <c r="C354" s="93" t="s">
        <v>908</v>
      </c>
      <c r="D354" s="93" t="s">
        <v>909</v>
      </c>
      <c r="E354" s="148">
        <f ca="1">IFERROR(__xludf.DUMMYFUNCTION(" VLOOKUP(A270, IMPORTRANGE(""https://docs.google.com/spreadsheets/d/1fj_Bhi2XPL3siwIh4sx4VRLAe31yD50oKdj5UlRYW0c/"", ""Сводка!A:AA""), 5, FALSE)"),112)</f>
        <v>112</v>
      </c>
      <c r="F354" s="148" t="s">
        <v>910</v>
      </c>
      <c r="G354" s="147">
        <f ca="1">IFERROR(__xludf.DUMMYFUNCTION(" VLOOKUP(A270, IMPORTRANGE(""https://docs.google.com/spreadsheets/d/1QNLbnkR_AongFt22vMfNzfpjZ0CjpI8QI-w0wBnYA1w/"", ""Инфа!A:AA""), 6, FALSE)"),2024)</f>
        <v>2024</v>
      </c>
      <c r="H354" s="150">
        <v>11700</v>
      </c>
      <c r="I354" s="156" t="s">
        <v>489</v>
      </c>
      <c r="J354" s="93" t="s">
        <v>911</v>
      </c>
      <c r="K354" s="153"/>
      <c r="L354" s="153"/>
      <c r="M354" s="153"/>
      <c r="N354" s="153"/>
      <c r="O354" s="153"/>
      <c r="P354" s="153"/>
      <c r="Q354" s="153"/>
      <c r="R354" s="153"/>
      <c r="S354" s="153"/>
    </row>
    <row r="355" spans="1:19" ht="112.5">
      <c r="A355" s="277" t="s">
        <v>25424</v>
      </c>
      <c r="B355" s="253" t="s">
        <v>400</v>
      </c>
      <c r="C355" s="93" t="s">
        <v>908</v>
      </c>
      <c r="D355" s="93" t="s">
        <v>530</v>
      </c>
      <c r="E355" s="148">
        <f ca="1">IFERROR(__xludf.DUMMYFUNCTION(" VLOOKUP(A271, IMPORTRANGE(""https://docs.google.com/spreadsheets/d/1fj_Bhi2XPL3siwIh4sx4VRLAe31yD50oKdj5UlRYW0c/"", ""Сводка!A:AA""), 5, FALSE)"),188)</f>
        <v>188</v>
      </c>
      <c r="F355" s="148" t="s">
        <v>403</v>
      </c>
      <c r="G355" s="147">
        <f ca="1">IFERROR(__xludf.DUMMYFUNCTION(" VLOOKUP(A271, IMPORTRANGE(""https://docs.google.com/spreadsheets/d/1QNLbnkR_AongFt22vMfNzfpjZ0CjpI8QI-w0wBnYA1w/"", ""Инфа!A:AA""), 6, FALSE)"),2024)</f>
        <v>2024</v>
      </c>
      <c r="H355" s="150">
        <v>16300</v>
      </c>
      <c r="I355" s="156" t="s">
        <v>489</v>
      </c>
      <c r="J355" s="93" t="s">
        <v>911</v>
      </c>
      <c r="K355" s="153"/>
      <c r="L355" s="153"/>
      <c r="M355" s="153"/>
      <c r="N355" s="153"/>
      <c r="O355" s="153"/>
      <c r="P355" s="153"/>
      <c r="Q355" s="153"/>
      <c r="R355" s="153"/>
      <c r="S355" s="153"/>
    </row>
    <row r="356" spans="1:19" ht="75">
      <c r="A356" s="277" t="s">
        <v>25424</v>
      </c>
      <c r="B356" s="253" t="s">
        <v>153</v>
      </c>
      <c r="C356" s="93" t="s">
        <v>912</v>
      </c>
      <c r="D356" s="93" t="s">
        <v>913</v>
      </c>
      <c r="E356" s="148">
        <f ca="1">IFERROR(__xludf.DUMMYFUNCTION(" VLOOKUP(A272, IMPORTRANGE(""https://docs.google.com/spreadsheets/d/1fj_Bhi2XPL3siwIh4sx4VRLAe31yD50oKdj5UlRYW0c/"", ""Сводка!A:AA""), 5, FALSE)"),240)</f>
        <v>240</v>
      </c>
      <c r="F356" s="148" t="s">
        <v>59</v>
      </c>
      <c r="G356" s="147">
        <f ca="1">IFERROR(__xludf.DUMMYFUNCTION(" VLOOKUP(A272, IMPORTRANGE(""https://docs.google.com/spreadsheets/d/1QNLbnkR_AongFt22vMfNzfpjZ0CjpI8QI-w0wBnYA1w/"", ""Инфа!A:AA""), 6, FALSE)"),2024)</f>
        <v>2024</v>
      </c>
      <c r="H356" s="150">
        <v>12200</v>
      </c>
      <c r="I356" s="151" t="s">
        <v>161</v>
      </c>
      <c r="J356" s="93" t="s">
        <v>914</v>
      </c>
      <c r="K356" s="153"/>
      <c r="L356" s="153"/>
      <c r="M356" s="153"/>
      <c r="N356" s="153"/>
      <c r="O356" s="153"/>
      <c r="P356" s="153"/>
      <c r="Q356" s="153"/>
      <c r="R356" s="153"/>
      <c r="S356" s="153"/>
    </row>
    <row r="357" spans="1:19" ht="75">
      <c r="A357" s="277" t="s">
        <v>25424</v>
      </c>
      <c r="B357" s="253" t="s">
        <v>153</v>
      </c>
      <c r="C357" s="93" t="s">
        <v>915</v>
      </c>
      <c r="D357" s="93" t="s">
        <v>916</v>
      </c>
      <c r="E357" s="148">
        <f ca="1">IFERROR(__xludf.DUMMYFUNCTION(" VLOOKUP(A273, IMPORTRANGE(""https://docs.google.com/spreadsheets/d/1fj_Bhi2XPL3siwIh4sx4VRLAe31yD50oKdj5UlRYW0c/"", ""Сводка!A:AA""), 5, FALSE)"),204)</f>
        <v>204</v>
      </c>
      <c r="F357" s="148" t="s">
        <v>165</v>
      </c>
      <c r="G357" s="147">
        <f ca="1">IFERROR(__xludf.DUMMYFUNCTION(" VLOOKUP(A273, IMPORTRANGE(""https://docs.google.com/spreadsheets/d/1QNLbnkR_AongFt22vMfNzfpjZ0CjpI8QI-w0wBnYA1w/"", ""Инфа!A:AA""), 6, FALSE)"),2024)</f>
        <v>2024</v>
      </c>
      <c r="H357" s="150">
        <v>11100</v>
      </c>
      <c r="I357" s="151" t="s">
        <v>161</v>
      </c>
      <c r="J357" s="93" t="s">
        <v>917</v>
      </c>
      <c r="K357" s="153"/>
      <c r="L357" s="153"/>
      <c r="M357" s="153"/>
      <c r="N357" s="153"/>
      <c r="O357" s="153"/>
      <c r="P357" s="153"/>
      <c r="Q357" s="153"/>
      <c r="R357" s="153"/>
      <c r="S357" s="153"/>
    </row>
    <row r="358" spans="1:19" ht="262.5">
      <c r="A358" s="277" t="s">
        <v>25424</v>
      </c>
      <c r="B358" s="253" t="s">
        <v>153</v>
      </c>
      <c r="C358" s="93" t="s">
        <v>915</v>
      </c>
      <c r="D358" s="93" t="s">
        <v>918</v>
      </c>
      <c r="E358" s="148">
        <f ca="1">IFERROR(__xludf.DUMMYFUNCTION(" VLOOKUP(A274, IMPORTRANGE(""https://docs.google.com/spreadsheets/d/1fj_Bhi2XPL3siwIh4sx4VRLAe31yD50oKdj5UlRYW0c/"", ""Сводка!A:AA""), 5, FALSE)"),368)</f>
        <v>368</v>
      </c>
      <c r="F358" s="148" t="s">
        <v>165</v>
      </c>
      <c r="G358" s="147">
        <f ca="1">IFERROR(__xludf.DUMMYFUNCTION(" VLOOKUP(A274, IMPORTRANGE(""https://docs.google.com/spreadsheets/d/1QNLbnkR_AongFt22vMfNzfpjZ0CjpI8QI-w0wBnYA1w/"", ""Инфа!A:AA""), 6, FALSE)"),2024)</f>
        <v>2024</v>
      </c>
      <c r="H358" s="154">
        <v>16000</v>
      </c>
      <c r="I358" s="151" t="s">
        <v>161</v>
      </c>
      <c r="J358" s="93" t="s">
        <v>919</v>
      </c>
      <c r="K358" s="153"/>
      <c r="L358" s="153"/>
      <c r="M358" s="153"/>
      <c r="N358" s="153"/>
      <c r="O358" s="153"/>
      <c r="P358" s="153"/>
      <c r="Q358" s="153"/>
      <c r="R358" s="153"/>
      <c r="S358" s="153"/>
    </row>
    <row r="359" spans="1:19" ht="168.75">
      <c r="A359" s="277" t="s">
        <v>25424</v>
      </c>
      <c r="B359" s="253" t="s">
        <v>400</v>
      </c>
      <c r="C359" s="93" t="s">
        <v>920</v>
      </c>
      <c r="D359" s="93" t="s">
        <v>921</v>
      </c>
      <c r="E359" s="148">
        <f ca="1">IFERROR(__xludf.DUMMYFUNCTION(" VLOOKUP(A275, IMPORTRANGE(""https://docs.google.com/spreadsheets/d/1fj_Bhi2XPL3siwIh4sx4VRLAe31yD50oKdj5UlRYW0c/"", ""Сводка!A:AA""), 5, FALSE)"),112)</f>
        <v>112</v>
      </c>
      <c r="F359" s="148" t="s">
        <v>415</v>
      </c>
      <c r="G359" s="147">
        <f ca="1">IFERROR(__xludf.DUMMYFUNCTION(" VLOOKUP(A275, IMPORTRANGE(""https://docs.google.com/spreadsheets/d/1QNLbnkR_AongFt22vMfNzfpjZ0CjpI8QI-w0wBnYA1w/"", ""Инфа!A:AA""), 6, FALSE)"),2024)</f>
        <v>2024</v>
      </c>
      <c r="H359" s="150">
        <v>8400</v>
      </c>
      <c r="I359" s="151" t="s">
        <v>72</v>
      </c>
      <c r="J359" s="93" t="s">
        <v>922</v>
      </c>
      <c r="K359" s="153"/>
      <c r="L359" s="153"/>
      <c r="M359" s="153"/>
      <c r="N359" s="153"/>
      <c r="O359" s="153"/>
      <c r="P359" s="153"/>
      <c r="Q359" s="153"/>
      <c r="R359" s="153"/>
      <c r="S359" s="153"/>
    </row>
    <row r="360" spans="1:19" ht="37.5">
      <c r="A360" s="277" t="s">
        <v>25424</v>
      </c>
      <c r="B360" s="253" t="s">
        <v>400</v>
      </c>
      <c r="C360" s="93" t="s">
        <v>923</v>
      </c>
      <c r="D360" s="93" t="s">
        <v>924</v>
      </c>
      <c r="E360" s="148">
        <f ca="1">IFERROR(__xludf.DUMMYFUNCTION(" VLOOKUP(A276, IMPORTRANGE(""https://docs.google.com/spreadsheets/d/1fj_Bhi2XPL3siwIh4sx4VRLAe31yD50oKdj5UlRYW0c/"", ""Сводка!A:AA""), 5, FALSE)"),76)</f>
        <v>76</v>
      </c>
      <c r="F360" s="148" t="s">
        <v>507</v>
      </c>
      <c r="G360" s="147">
        <f ca="1">IFERROR(__xludf.DUMMYFUNCTION(" VLOOKUP(A276, IMPORTRANGE(""https://docs.google.com/spreadsheets/d/1QNLbnkR_AongFt22vMfNzfpjZ0CjpI8QI-w0wBnYA1w/"", ""Инфа!A:AA""), 6, FALSE)"),2024)</f>
        <v>2024</v>
      </c>
      <c r="H360" s="150">
        <v>7300</v>
      </c>
      <c r="I360" s="156" t="s">
        <v>72</v>
      </c>
      <c r="J360" s="93"/>
      <c r="K360" s="153"/>
      <c r="L360" s="153"/>
      <c r="M360" s="153"/>
      <c r="N360" s="153"/>
      <c r="O360" s="153"/>
      <c r="P360" s="153"/>
      <c r="Q360" s="153"/>
      <c r="R360" s="153"/>
      <c r="S360" s="153"/>
    </row>
    <row r="361" spans="1:19" ht="150">
      <c r="A361" s="277" t="s">
        <v>25424</v>
      </c>
      <c r="B361" s="253" t="s">
        <v>153</v>
      </c>
      <c r="C361" s="93" t="s">
        <v>925</v>
      </c>
      <c r="D361" s="93" t="s">
        <v>926</v>
      </c>
      <c r="E361" s="148">
        <f ca="1">IFERROR(__xludf.DUMMYFUNCTION(" VLOOKUP(A277, IMPORTRANGE(""https://docs.google.com/spreadsheets/d/1fj_Bhi2XPL3siwIh4sx4VRLAe31yD50oKdj5UlRYW0c/"", ""Сводка!A:AA""), 5, FALSE)"),216)</f>
        <v>216</v>
      </c>
      <c r="F361" s="148" t="s">
        <v>50</v>
      </c>
      <c r="G361" s="147">
        <f ca="1">IFERROR(__xludf.DUMMYFUNCTION(" VLOOKUP(A277, IMPORTRANGE(""https://docs.google.com/spreadsheets/d/1QNLbnkR_AongFt22vMfNzfpjZ0CjpI8QI-w0wBnYA1w/"", ""Инфа!A:AA""), 6, FALSE)"),2024)</f>
        <v>2024</v>
      </c>
      <c r="H361" s="150">
        <v>18000</v>
      </c>
      <c r="I361" s="151" t="s">
        <v>927</v>
      </c>
      <c r="J361" s="93" t="s">
        <v>928</v>
      </c>
      <c r="K361" s="153"/>
      <c r="L361" s="153"/>
      <c r="M361" s="153"/>
      <c r="N361" s="153"/>
      <c r="O361" s="153"/>
      <c r="P361" s="153"/>
      <c r="Q361" s="153"/>
      <c r="R361" s="153"/>
      <c r="S361" s="153"/>
    </row>
    <row r="362" spans="1:19" ht="150">
      <c r="A362" s="277" t="s">
        <v>25424</v>
      </c>
      <c r="B362" s="253" t="s">
        <v>400</v>
      </c>
      <c r="C362" s="93" t="s">
        <v>929</v>
      </c>
      <c r="D362" s="93" t="s">
        <v>930</v>
      </c>
      <c r="E362" s="148">
        <f ca="1">IFERROR(__xludf.DUMMYFUNCTION(" VLOOKUP(A278, IMPORTRANGE(""https://docs.google.com/spreadsheets/d/1fj_Bhi2XPL3siwIh4sx4VRLAe31yD50oKdj5UlRYW0c/"", ""Сводка!A:AA""), 5, FALSE)"),272)</f>
        <v>272</v>
      </c>
      <c r="F362" s="148" t="s">
        <v>507</v>
      </c>
      <c r="G362" s="147">
        <f ca="1">IFERROR(__xludf.DUMMYFUNCTION(" VLOOKUP(A278, IMPORTRANGE(""https://docs.google.com/spreadsheets/d/1QNLbnkR_AongFt22vMfNzfpjZ0CjpI8QI-w0wBnYA1w/"", ""Инфа!A:AA""), 6, FALSE)"),2024)</f>
        <v>2024</v>
      </c>
      <c r="H362" s="150">
        <v>21300</v>
      </c>
      <c r="I362" s="156" t="s">
        <v>370</v>
      </c>
      <c r="J362" s="93" t="s">
        <v>931</v>
      </c>
      <c r="K362" s="153"/>
      <c r="L362" s="153"/>
      <c r="M362" s="153"/>
      <c r="N362" s="153"/>
      <c r="O362" s="153"/>
      <c r="P362" s="153"/>
      <c r="Q362" s="153"/>
      <c r="R362" s="153"/>
      <c r="S362" s="153"/>
    </row>
    <row r="363" spans="1:19" ht="206.25">
      <c r="A363" s="277" t="s">
        <v>25424</v>
      </c>
      <c r="B363" s="253" t="s">
        <v>153</v>
      </c>
      <c r="C363" s="93" t="s">
        <v>932</v>
      </c>
      <c r="D363" s="93" t="s">
        <v>933</v>
      </c>
      <c r="E363" s="148">
        <f ca="1">IFERROR(__xludf.DUMMYFUNCTION(" VLOOKUP(A279, IMPORTRANGE(""https://docs.google.com/spreadsheets/d/1fj_Bhi2XPL3siwIh4sx4VRLAe31yD50oKdj5UlRYW0c/"", ""Сводка!A:AA""), 5, FALSE)"),192)</f>
        <v>192</v>
      </c>
      <c r="F363" s="148" t="s">
        <v>50</v>
      </c>
      <c r="G363" s="147">
        <f ca="1">IFERROR(__xludf.DUMMYFUNCTION(" VLOOKUP(A279, IMPORTRANGE(""https://docs.google.com/spreadsheets/d/1QNLbnkR_AongFt22vMfNzfpjZ0CjpI8QI-w0wBnYA1w/"", ""Инфа!A:AA""), 6, FALSE)"),2024)</f>
        <v>2024</v>
      </c>
      <c r="H363" s="150">
        <v>21500</v>
      </c>
      <c r="I363" s="151" t="s">
        <v>133</v>
      </c>
      <c r="J363" s="93" t="s">
        <v>934</v>
      </c>
      <c r="K363" s="153"/>
      <c r="L363" s="153"/>
      <c r="M363" s="153"/>
      <c r="N363" s="153"/>
      <c r="O363" s="153"/>
      <c r="P363" s="153"/>
      <c r="Q363" s="153"/>
      <c r="R363" s="153"/>
      <c r="S363" s="153"/>
    </row>
    <row r="364" spans="1:19" ht="262.5">
      <c r="A364" s="277" t="s">
        <v>25424</v>
      </c>
      <c r="B364" s="253" t="s">
        <v>153</v>
      </c>
      <c r="C364" s="93" t="s">
        <v>932</v>
      </c>
      <c r="D364" s="93" t="s">
        <v>935</v>
      </c>
      <c r="E364" s="148">
        <f ca="1">IFERROR(__xludf.DUMMYFUNCTION(" VLOOKUP(A280, IMPORTRANGE(""https://docs.google.com/spreadsheets/d/1fj_Bhi2XPL3siwIh4sx4VRLAe31yD50oKdj5UlRYW0c/"", ""Сводка!A:AA""), 5, FALSE)"),136)</f>
        <v>136</v>
      </c>
      <c r="F364" s="148" t="s">
        <v>50</v>
      </c>
      <c r="G364" s="147">
        <f ca="1">IFERROR(__xludf.DUMMYFUNCTION(" VLOOKUP(A280, IMPORTRANGE(""https://docs.google.com/spreadsheets/d/1QNLbnkR_AongFt22vMfNzfpjZ0CjpI8QI-w0wBnYA1w/"", ""Инфа!A:AA""), 6, FALSE)"),2024)</f>
        <v>2024</v>
      </c>
      <c r="H364" s="150">
        <v>17100</v>
      </c>
      <c r="I364" s="151" t="s">
        <v>133</v>
      </c>
      <c r="J364" s="93" t="s">
        <v>936</v>
      </c>
      <c r="K364" s="153"/>
      <c r="L364" s="153"/>
      <c r="M364" s="153"/>
      <c r="N364" s="153"/>
      <c r="O364" s="153"/>
      <c r="P364" s="153"/>
      <c r="Q364" s="153"/>
      <c r="R364" s="153"/>
      <c r="S364" s="153"/>
    </row>
    <row r="365" spans="1:19" ht="75">
      <c r="A365" s="277" t="s">
        <v>25424</v>
      </c>
      <c r="B365" s="253" t="s">
        <v>153</v>
      </c>
      <c r="C365" s="93" t="s">
        <v>937</v>
      </c>
      <c r="D365" s="93" t="s">
        <v>938</v>
      </c>
      <c r="E365" s="148">
        <f ca="1">IFERROR(__xludf.DUMMYFUNCTION(" VLOOKUP(A281, IMPORTRANGE(""https://docs.google.com/spreadsheets/d/1fj_Bhi2XPL3siwIh4sx4VRLAe31yD50oKdj5UlRYW0c/"", ""Сводка!A:AA""), 5, FALSE)"),116)</f>
        <v>116</v>
      </c>
      <c r="F365" s="148" t="s">
        <v>266</v>
      </c>
      <c r="G365" s="147">
        <f ca="1">IFERROR(__xludf.DUMMYFUNCTION(" VLOOKUP(A281, IMPORTRANGE(""https://docs.google.com/spreadsheets/d/1QNLbnkR_AongFt22vMfNzfpjZ0CjpI8QI-w0wBnYA1w/"", ""Инфа!A:AA""), 6, FALSE)"),2024)</f>
        <v>2024</v>
      </c>
      <c r="H365" s="150">
        <v>15500</v>
      </c>
      <c r="I365" s="151" t="s">
        <v>133</v>
      </c>
      <c r="J365" s="93"/>
      <c r="K365" s="153"/>
      <c r="L365" s="153"/>
      <c r="M365" s="153"/>
      <c r="N365" s="153"/>
      <c r="O365" s="153"/>
      <c r="P365" s="153"/>
      <c r="Q365" s="153"/>
      <c r="R365" s="153"/>
      <c r="S365" s="153"/>
    </row>
    <row r="366" spans="1:19" ht="262.5">
      <c r="A366" s="277" t="s">
        <v>25424</v>
      </c>
      <c r="B366" s="253" t="s">
        <v>400</v>
      </c>
      <c r="C366" s="93" t="s">
        <v>937</v>
      </c>
      <c r="D366" s="93" t="s">
        <v>939</v>
      </c>
      <c r="E366" s="148">
        <f ca="1">IFERROR(__xludf.DUMMYFUNCTION(" VLOOKUP(A282, IMPORTRANGE(""https://docs.google.com/spreadsheets/d/1fj_Bhi2XPL3siwIh4sx4VRLAe31yD50oKdj5UlRYW0c/"", ""Сводка!A:AA""), 5, FALSE)"),112)</f>
        <v>112</v>
      </c>
      <c r="F366" s="148" t="s">
        <v>677</v>
      </c>
      <c r="G366" s="147">
        <f ca="1">IFERROR(__xludf.DUMMYFUNCTION(" VLOOKUP(A282, IMPORTRANGE(""https://docs.google.com/spreadsheets/d/1QNLbnkR_AongFt22vMfNzfpjZ0CjpI8QI-w0wBnYA1w/"", ""Инфа!A:AA""), 6, FALSE)"),2024)</f>
        <v>2024</v>
      </c>
      <c r="H366" s="150">
        <v>15200</v>
      </c>
      <c r="I366" s="151" t="s">
        <v>133</v>
      </c>
      <c r="J366" s="93" t="s">
        <v>940</v>
      </c>
      <c r="K366" s="153"/>
      <c r="L366" s="153"/>
      <c r="M366" s="153"/>
      <c r="N366" s="153"/>
      <c r="O366" s="153"/>
      <c r="P366" s="153"/>
      <c r="Q366" s="153"/>
      <c r="R366" s="153"/>
      <c r="S366" s="153"/>
    </row>
    <row r="367" spans="1:19" ht="131.25">
      <c r="A367" s="277" t="s">
        <v>25424</v>
      </c>
      <c r="B367" s="253" t="s">
        <v>13</v>
      </c>
      <c r="C367" s="93" t="s">
        <v>941</v>
      </c>
      <c r="D367" s="93" t="s">
        <v>942</v>
      </c>
      <c r="E367" s="148">
        <f ca="1">IFERROR(__xludf.DUMMYFUNCTION(" VLOOKUP(A283, IMPORTRANGE(""https://docs.google.com/spreadsheets/d/1fj_Bhi2XPL3siwIh4sx4VRLAe31yD50oKdj5UlRYW0c/"", ""Сводка!A:AA""), 5, FALSE)"),304)</f>
        <v>304</v>
      </c>
      <c r="F367" s="148" t="s">
        <v>46</v>
      </c>
      <c r="G367" s="147">
        <f ca="1">IFERROR(__xludf.DUMMYFUNCTION(" VLOOKUP(A283, IMPORTRANGE(""https://docs.google.com/spreadsheets/d/1QNLbnkR_AongFt22vMfNzfpjZ0CjpI8QI-w0wBnYA1w/"", ""Инфа!A:AA""), 6, FALSE)"),2024)</f>
        <v>2024</v>
      </c>
      <c r="H367" s="150">
        <v>14100</v>
      </c>
      <c r="I367" s="151" t="s">
        <v>161</v>
      </c>
      <c r="J367" s="93" t="s">
        <v>943</v>
      </c>
      <c r="K367" s="153"/>
      <c r="L367" s="153"/>
      <c r="M367" s="153"/>
      <c r="N367" s="153"/>
      <c r="O367" s="153"/>
      <c r="P367" s="153"/>
      <c r="Q367" s="153"/>
      <c r="R367" s="153"/>
      <c r="S367" s="153"/>
    </row>
    <row r="368" spans="1:19" ht="131.25">
      <c r="A368" s="277" t="s">
        <v>25424</v>
      </c>
      <c r="B368" s="253" t="s">
        <v>13</v>
      </c>
      <c r="C368" s="93" t="s">
        <v>941</v>
      </c>
      <c r="D368" s="93" t="s">
        <v>944</v>
      </c>
      <c r="E368" s="148">
        <f ca="1">IFERROR(__xludf.DUMMYFUNCTION(" VLOOKUP(A284, IMPORTRANGE(""https://docs.google.com/spreadsheets/d/1fj_Bhi2XPL3siwIh4sx4VRLAe31yD50oKdj5UlRYW0c/"", ""Сводка!A:AA""), 5, FALSE)"),140)</f>
        <v>140</v>
      </c>
      <c r="F368" s="148" t="s">
        <v>945</v>
      </c>
      <c r="G368" s="147">
        <f ca="1">IFERROR(__xludf.DUMMYFUNCTION(" VLOOKUP(A284, IMPORTRANGE(""https://docs.google.com/spreadsheets/d/1QNLbnkR_AongFt22vMfNzfpjZ0CjpI8QI-w0wBnYA1w/"", ""Инфа!A:AA""), 6, FALSE)"),2024)</f>
        <v>2024</v>
      </c>
      <c r="H368" s="150">
        <v>9200</v>
      </c>
      <c r="I368" s="151" t="s">
        <v>161</v>
      </c>
      <c r="J368" s="93" t="s">
        <v>946</v>
      </c>
      <c r="K368" s="153"/>
      <c r="L368" s="153"/>
      <c r="M368" s="153"/>
      <c r="N368" s="153"/>
      <c r="O368" s="153"/>
      <c r="P368" s="153"/>
      <c r="Q368" s="153"/>
      <c r="R368" s="153"/>
      <c r="S368" s="153"/>
    </row>
    <row r="369" spans="1:19" ht="225">
      <c r="A369" s="277" t="s">
        <v>25424</v>
      </c>
      <c r="B369" s="253" t="s">
        <v>153</v>
      </c>
      <c r="C369" s="93" t="s">
        <v>947</v>
      </c>
      <c r="D369" s="93" t="s">
        <v>948</v>
      </c>
      <c r="E369" s="148">
        <f ca="1">IFERROR(__xludf.DUMMYFUNCTION(" VLOOKUP(A285, IMPORTRANGE(""https://docs.google.com/spreadsheets/d/1fj_Bhi2XPL3siwIh4sx4VRLAe31yD50oKdj5UlRYW0c/"", ""Сводка!A:AA""), 5, FALSE)"),152)</f>
        <v>152</v>
      </c>
      <c r="F369" s="148" t="s">
        <v>50</v>
      </c>
      <c r="G369" s="147">
        <f ca="1">IFERROR(__xludf.DUMMYFUNCTION(" VLOOKUP(A285, IMPORTRANGE(""https://docs.google.com/spreadsheets/d/1QNLbnkR_AongFt22vMfNzfpjZ0CjpI8QI-w0wBnYA1w/"", ""Инфа!A:AA""), 6, FALSE)"),2024)</f>
        <v>2024</v>
      </c>
      <c r="H369" s="150">
        <v>14100</v>
      </c>
      <c r="I369" s="151" t="s">
        <v>133</v>
      </c>
      <c r="J369" s="93" t="s">
        <v>949</v>
      </c>
      <c r="K369" s="153"/>
      <c r="L369" s="153"/>
      <c r="M369" s="153"/>
      <c r="N369" s="153"/>
      <c r="O369" s="153"/>
      <c r="P369" s="153"/>
      <c r="Q369" s="153"/>
      <c r="R369" s="153"/>
      <c r="S369" s="153"/>
    </row>
    <row r="370" spans="1:19" ht="168.75">
      <c r="A370" s="277" t="s">
        <v>25424</v>
      </c>
      <c r="B370" s="253" t="s">
        <v>13</v>
      </c>
      <c r="C370" s="93" t="s">
        <v>950</v>
      </c>
      <c r="D370" s="93" t="s">
        <v>951</v>
      </c>
      <c r="E370" s="148">
        <f ca="1">IFERROR(__xludf.DUMMYFUNCTION(" VLOOKUP(A286, IMPORTRANGE(""https://docs.google.com/spreadsheets/d/1fj_Bhi2XPL3siwIh4sx4VRLAe31yD50oKdj5UlRYW0c/"", ""Сводка!A:AA""), 5, FALSE)"),152)</f>
        <v>152</v>
      </c>
      <c r="F370" s="148" t="s">
        <v>50</v>
      </c>
      <c r="G370" s="147">
        <f ca="1">IFERROR(__xludf.DUMMYFUNCTION(" VLOOKUP(A286, IMPORTRANGE(""https://docs.google.com/spreadsheets/d/1QNLbnkR_AongFt22vMfNzfpjZ0CjpI8QI-w0wBnYA1w/"", ""Инфа!A:AA""), 6, FALSE)"),2024)</f>
        <v>2024</v>
      </c>
      <c r="H370" s="150">
        <v>9600</v>
      </c>
      <c r="I370" s="151" t="s">
        <v>27</v>
      </c>
      <c r="J370" s="93" t="s">
        <v>952</v>
      </c>
      <c r="K370" s="153"/>
      <c r="L370" s="153"/>
      <c r="M370" s="153"/>
      <c r="N370" s="153"/>
      <c r="O370" s="153"/>
      <c r="P370" s="153"/>
      <c r="Q370" s="153"/>
      <c r="R370" s="153"/>
      <c r="S370" s="153"/>
    </row>
    <row r="371" spans="1:19" ht="150">
      <c r="A371" s="277" t="s">
        <v>25424</v>
      </c>
      <c r="B371" s="253" t="s">
        <v>13</v>
      </c>
      <c r="C371" s="93" t="s">
        <v>953</v>
      </c>
      <c r="D371" s="93" t="s">
        <v>954</v>
      </c>
      <c r="E371" s="148">
        <f ca="1">IFERROR(__xludf.DUMMYFUNCTION(" VLOOKUP(A287, IMPORTRANGE(""https://docs.google.com/spreadsheets/d/1fj_Bhi2XPL3siwIh4sx4VRLAe31yD50oKdj5UlRYW0c/"", ""Сводка!A:AA""), 5, FALSE)"),140)</f>
        <v>140</v>
      </c>
      <c r="F371" s="148" t="s">
        <v>50</v>
      </c>
      <c r="G371" s="147">
        <f ca="1">IFERROR(__xludf.DUMMYFUNCTION(" VLOOKUP(A287, IMPORTRANGE(""https://docs.google.com/spreadsheets/d/1QNLbnkR_AongFt22vMfNzfpjZ0CjpI8QI-w0wBnYA1w/"", ""Инфа!A:AA""), 6, FALSE)"),2024)</f>
        <v>2024</v>
      </c>
      <c r="H371" s="150">
        <v>9200</v>
      </c>
      <c r="I371" s="156" t="s">
        <v>28</v>
      </c>
      <c r="J371" s="93" t="s">
        <v>955</v>
      </c>
      <c r="K371" s="153"/>
      <c r="L371" s="153"/>
      <c r="M371" s="153"/>
      <c r="N371" s="153"/>
      <c r="O371" s="153"/>
      <c r="P371" s="153"/>
      <c r="Q371" s="153"/>
      <c r="R371" s="153"/>
      <c r="S371" s="153"/>
    </row>
    <row r="372" spans="1:19" ht="37.5">
      <c r="A372" s="277" t="s">
        <v>25424</v>
      </c>
      <c r="B372" s="253" t="s">
        <v>400</v>
      </c>
      <c r="C372" s="93" t="s">
        <v>956</v>
      </c>
      <c r="D372" s="93" t="s">
        <v>957</v>
      </c>
      <c r="E372" s="148">
        <f ca="1">IFERROR(__xludf.DUMMYFUNCTION(" VLOOKUP(A288, IMPORTRANGE(""https://docs.google.com/spreadsheets/d/1fj_Bhi2XPL3siwIh4sx4VRLAe31yD50oKdj5UlRYW0c/"", ""Сводка!A:AA""), 5, FALSE)"),152)</f>
        <v>152</v>
      </c>
      <c r="F372" s="148" t="s">
        <v>507</v>
      </c>
      <c r="G372" s="147">
        <f ca="1">IFERROR(__xludf.DUMMYFUNCTION(" VLOOKUP(A288, IMPORTRANGE(""https://docs.google.com/spreadsheets/d/1QNLbnkR_AongFt22vMfNzfpjZ0CjpI8QI-w0wBnYA1w/"", ""Инфа!A:AA""), 6, FALSE)"),2024)</f>
        <v>2024</v>
      </c>
      <c r="H372" s="150">
        <v>9600</v>
      </c>
      <c r="I372" s="151" t="s">
        <v>958</v>
      </c>
      <c r="J372" s="93"/>
      <c r="K372" s="153"/>
      <c r="L372" s="153"/>
      <c r="M372" s="153"/>
      <c r="N372" s="153"/>
      <c r="O372" s="153"/>
      <c r="P372" s="153"/>
      <c r="Q372" s="153"/>
      <c r="R372" s="153"/>
      <c r="S372" s="153"/>
    </row>
    <row r="373" spans="1:19" ht="37.5">
      <c r="A373" s="277" t="s">
        <v>25424</v>
      </c>
      <c r="B373" s="253" t="s">
        <v>400</v>
      </c>
      <c r="C373" s="93" t="s">
        <v>959</v>
      </c>
      <c r="D373" s="93" t="s">
        <v>960</v>
      </c>
      <c r="E373" s="148">
        <f ca="1">IFERROR(__xludf.DUMMYFUNCTION(" VLOOKUP(A289, IMPORTRANGE(""https://docs.google.com/spreadsheets/d/1fj_Bhi2XPL3siwIh4sx4VRLAe31yD50oKdj5UlRYW0c/"", ""Сводка!A:AA""), 5, FALSE)"),302)</f>
        <v>302</v>
      </c>
      <c r="F373" s="148" t="s">
        <v>415</v>
      </c>
      <c r="G373" s="147">
        <f ca="1">IFERROR(__xludf.DUMMYFUNCTION(" VLOOKUP(A289, IMPORTRANGE(""https://docs.google.com/spreadsheets/d/1QNLbnkR_AongFt22vMfNzfpjZ0CjpI8QI-w0wBnYA1w/"", ""Инфа!A:AA""), 6, FALSE)"),2024)</f>
        <v>2024</v>
      </c>
      <c r="H373" s="150">
        <v>14100</v>
      </c>
      <c r="I373" s="151" t="s">
        <v>958</v>
      </c>
      <c r="J373" s="93"/>
      <c r="K373" s="153"/>
      <c r="L373" s="153"/>
      <c r="M373" s="153"/>
      <c r="N373" s="153"/>
      <c r="O373" s="153"/>
      <c r="P373" s="153"/>
      <c r="Q373" s="153"/>
      <c r="R373" s="153"/>
      <c r="S373" s="153"/>
    </row>
    <row r="374" spans="1:19" ht="56.25">
      <c r="A374" s="277" t="s">
        <v>25424</v>
      </c>
      <c r="B374" s="253" t="s">
        <v>400</v>
      </c>
      <c r="C374" s="93" t="s">
        <v>961</v>
      </c>
      <c r="D374" s="93" t="s">
        <v>962</v>
      </c>
      <c r="E374" s="148">
        <f ca="1">IFERROR(__xludf.DUMMYFUNCTION(" VLOOKUP(A290, IMPORTRANGE(""https://docs.google.com/spreadsheets/d/1fj_Bhi2XPL3siwIh4sx4VRLAe31yD50oKdj5UlRYW0c/"", ""Сводка!A:AA""), 5, FALSE)"),200)</f>
        <v>200</v>
      </c>
      <c r="F374" s="148" t="s">
        <v>415</v>
      </c>
      <c r="G374" s="147">
        <f ca="1">IFERROR(__xludf.DUMMYFUNCTION(" VLOOKUP(A290, IMPORTRANGE(""https://docs.google.com/spreadsheets/d/1QNLbnkR_AongFt22vMfNzfpjZ0CjpI8QI-w0wBnYA1w/"", ""Инфа!A:AA""), 6, FALSE)"),2024)</f>
        <v>2024</v>
      </c>
      <c r="H374" s="150">
        <v>17000</v>
      </c>
      <c r="I374" s="156" t="s">
        <v>257</v>
      </c>
      <c r="J374" s="93"/>
      <c r="K374" s="153"/>
      <c r="L374" s="153"/>
      <c r="M374" s="153"/>
      <c r="N374" s="153"/>
      <c r="O374" s="153"/>
      <c r="P374" s="153"/>
      <c r="Q374" s="153"/>
      <c r="R374" s="153"/>
      <c r="S374" s="153"/>
    </row>
    <row r="375" spans="1:19" ht="131.25">
      <c r="A375" s="277" t="s">
        <v>25424</v>
      </c>
      <c r="B375" s="253" t="s">
        <v>153</v>
      </c>
      <c r="C375" s="93" t="s">
        <v>963</v>
      </c>
      <c r="D375" s="93" t="s">
        <v>964</v>
      </c>
      <c r="E375" s="148">
        <f ca="1">IFERROR(__xludf.DUMMYFUNCTION(" VLOOKUP(A291, IMPORTRANGE(""https://docs.google.com/spreadsheets/d/1fj_Bhi2XPL3siwIh4sx4VRLAe31yD50oKdj5UlRYW0c/"", ""Сводка!A:AA""), 5, FALSE)"),192)</f>
        <v>192</v>
      </c>
      <c r="F375" s="148" t="s">
        <v>50</v>
      </c>
      <c r="G375" s="147">
        <f ca="1">IFERROR(__xludf.DUMMYFUNCTION(" VLOOKUP(A291, IMPORTRANGE(""https://docs.google.com/spreadsheets/d/1QNLbnkR_AongFt22vMfNzfpjZ0CjpI8QI-w0wBnYA1w/"", ""Инфа!A:AA""), 6, FALSE)"),2024)</f>
        <v>2024</v>
      </c>
      <c r="H375" s="150">
        <v>10800</v>
      </c>
      <c r="I375" s="156" t="s">
        <v>257</v>
      </c>
      <c r="J375" s="93" t="s">
        <v>965</v>
      </c>
      <c r="K375" s="153"/>
      <c r="L375" s="153"/>
      <c r="M375" s="153"/>
      <c r="N375" s="153"/>
      <c r="O375" s="153"/>
      <c r="P375" s="153"/>
      <c r="Q375" s="153"/>
      <c r="R375" s="153"/>
      <c r="S375" s="153"/>
    </row>
    <row r="376" spans="1:19" ht="93.75">
      <c r="A376" s="277" t="s">
        <v>25424</v>
      </c>
      <c r="B376" s="253" t="s">
        <v>400</v>
      </c>
      <c r="C376" s="93" t="s">
        <v>966</v>
      </c>
      <c r="D376" s="93" t="s">
        <v>967</v>
      </c>
      <c r="E376" s="148">
        <f ca="1">IFERROR(__xludf.DUMMYFUNCTION(" VLOOKUP(A292, IMPORTRANGE(""https://docs.google.com/spreadsheets/d/1fj_Bhi2XPL3siwIh4sx4VRLAe31yD50oKdj5UlRYW0c/"", ""Сводка!A:AA""), 5, FALSE)"),120)</f>
        <v>120</v>
      </c>
      <c r="F376" s="148" t="s">
        <v>415</v>
      </c>
      <c r="G376" s="147">
        <f ca="1">IFERROR(__xludf.DUMMYFUNCTION(" VLOOKUP(A292, IMPORTRANGE(""https://docs.google.com/spreadsheets/d/1QNLbnkR_AongFt22vMfNzfpjZ0CjpI8QI-w0wBnYA1w/"", ""Инфа!A:AA""), 6, FALSE)"),2024)</f>
        <v>2024</v>
      </c>
      <c r="H376" s="150">
        <v>15900</v>
      </c>
      <c r="I376" s="156" t="s">
        <v>489</v>
      </c>
      <c r="J376" s="93" t="s">
        <v>968</v>
      </c>
      <c r="K376" s="153"/>
      <c r="L376" s="153"/>
      <c r="M376" s="153"/>
      <c r="N376" s="153"/>
      <c r="O376" s="153"/>
      <c r="P376" s="153"/>
      <c r="Q376" s="153"/>
      <c r="R376" s="153"/>
      <c r="S376" s="153"/>
    </row>
    <row r="377" spans="1:19" ht="150">
      <c r="A377" s="277" t="s">
        <v>25424</v>
      </c>
      <c r="B377" s="254" t="s">
        <v>400</v>
      </c>
      <c r="C377" s="96" t="s">
        <v>969</v>
      </c>
      <c r="D377" s="103" t="s">
        <v>970</v>
      </c>
      <c r="E377" s="148">
        <f ca="1">IFERROR(__xludf.DUMMYFUNCTION(" VLOOKUP(A293, IMPORTRANGE(""https://docs.google.com/spreadsheets/d/1fj_Bhi2XPL3siwIh4sx4VRLAe31yD50oKdj5UlRYW0c/"", ""Сводка!A:AA""), 5, FALSE)"),188)</f>
        <v>188</v>
      </c>
      <c r="F377" s="165" t="s">
        <v>415</v>
      </c>
      <c r="G377" s="147">
        <f ca="1">IFERROR(__xludf.DUMMYFUNCTION(" VLOOKUP(A293, IMPORTRANGE(""https://docs.google.com/spreadsheets/d/1QNLbnkR_AongFt22vMfNzfpjZ0CjpI8QI-w0wBnYA1w/"", ""Инфа!A:AA""), 6, FALSE)"),2024)</f>
        <v>2024</v>
      </c>
      <c r="H377" s="150">
        <v>16300</v>
      </c>
      <c r="I377" s="156" t="s">
        <v>171</v>
      </c>
      <c r="J377" s="93" t="s">
        <v>971</v>
      </c>
      <c r="K377" s="153"/>
      <c r="L377" s="153"/>
      <c r="M377" s="153"/>
      <c r="N377" s="153"/>
      <c r="O377" s="153"/>
      <c r="P377" s="153"/>
      <c r="Q377" s="153"/>
      <c r="R377" s="153"/>
      <c r="S377" s="153"/>
    </row>
    <row r="378" spans="1:19" ht="150">
      <c r="A378" s="277" t="s">
        <v>25424</v>
      </c>
      <c r="B378" s="254" t="s">
        <v>400</v>
      </c>
      <c r="C378" s="96" t="s">
        <v>969</v>
      </c>
      <c r="D378" s="103" t="s">
        <v>972</v>
      </c>
      <c r="E378" s="148">
        <f ca="1">IFERROR(__xludf.DUMMYFUNCTION(" VLOOKUP(A294, IMPORTRANGE(""https://docs.google.com/spreadsheets/d/1fj_Bhi2XPL3siwIh4sx4VRLAe31yD50oKdj5UlRYW0c/"", ""Сводка!A:AA""), 5, FALSE)"),192)</f>
        <v>192</v>
      </c>
      <c r="F378" s="165" t="s">
        <v>415</v>
      </c>
      <c r="G378" s="147">
        <f ca="1">IFERROR(__xludf.DUMMYFUNCTION(" VLOOKUP(A294, IMPORTRANGE(""https://docs.google.com/spreadsheets/d/1QNLbnkR_AongFt22vMfNzfpjZ0CjpI8QI-w0wBnYA1w/"", ""Инфа!A:AA""), 6, FALSE)"),2024)</f>
        <v>2024</v>
      </c>
      <c r="H378" s="150">
        <v>16500</v>
      </c>
      <c r="I378" s="156" t="s">
        <v>72</v>
      </c>
      <c r="J378" s="96" t="s">
        <v>973</v>
      </c>
      <c r="K378" s="153"/>
      <c r="L378" s="153"/>
      <c r="M378" s="153"/>
      <c r="N378" s="153"/>
      <c r="O378" s="153"/>
      <c r="P378" s="153"/>
      <c r="Q378" s="153"/>
      <c r="R378" s="153"/>
      <c r="S378" s="153"/>
    </row>
    <row r="379" spans="1:19" s="167" customFormat="1" ht="225">
      <c r="A379" s="277" t="s">
        <v>25424</v>
      </c>
      <c r="B379" s="253" t="s">
        <v>13</v>
      </c>
      <c r="C379" s="93" t="s">
        <v>974</v>
      </c>
      <c r="D379" s="93" t="s">
        <v>975</v>
      </c>
      <c r="E379" s="148">
        <f ca="1">IFERROR(__xludf.DUMMYFUNCTION(" VLOOKUP(A295, IMPORTRANGE(""https://docs.google.com/spreadsheets/d/1fj_Bhi2XPL3siwIh4sx4VRLAe31yD50oKdj5UlRYW0c/"", ""Сводка!A:AA""), 5, FALSE)"),268)</f>
        <v>268</v>
      </c>
      <c r="F379" s="148" t="s">
        <v>976</v>
      </c>
      <c r="G379" s="147">
        <f ca="1">IFERROR(__xludf.DUMMYFUNCTION(" VLOOKUP(A295, IMPORTRANGE(""https://docs.google.com/spreadsheets/d/1QNLbnkR_AongFt22vMfNzfpjZ0CjpI8QI-w0wBnYA1w/"", ""Инфа!A:AA""), 6, FALSE)"),2024)</f>
        <v>2024</v>
      </c>
      <c r="H379" s="150">
        <v>21100</v>
      </c>
      <c r="I379" s="156" t="s">
        <v>370</v>
      </c>
      <c r="J379" s="93" t="s">
        <v>977</v>
      </c>
      <c r="K379" s="166"/>
      <c r="L379" s="166"/>
      <c r="M379" s="166"/>
      <c r="N379" s="166"/>
      <c r="O379" s="166"/>
      <c r="P379" s="166"/>
      <c r="Q379" s="166"/>
      <c r="R379" s="166"/>
      <c r="S379" s="166"/>
    </row>
    <row r="380" spans="1:19" ht="243.75">
      <c r="A380" s="277" t="s">
        <v>25424</v>
      </c>
      <c r="B380" s="255" t="s">
        <v>23</v>
      </c>
      <c r="C380" s="93" t="s">
        <v>978</v>
      </c>
      <c r="D380" s="93" t="s">
        <v>979</v>
      </c>
      <c r="E380" s="148">
        <f ca="1">IFERROR(__xludf.DUMMYFUNCTION(" VLOOKUP(A296, IMPORTRANGE(""https://docs.google.com/spreadsheets/d/1fj_Bhi2XPL3siwIh4sx4VRLAe31yD50oKdj5UlRYW0c/"", ""Сводка!A:AA""), 5, FALSE)"),392)</f>
        <v>392</v>
      </c>
      <c r="F380" s="148" t="s">
        <v>976</v>
      </c>
      <c r="G380" s="147">
        <f ca="1">IFERROR(__xludf.DUMMYFUNCTION(" VLOOKUP(A296, IMPORTRANGE(""https://docs.google.com/spreadsheets/d/1QNLbnkR_AongFt22vMfNzfpjZ0CjpI8QI-w0wBnYA1w/"", ""Инфа!A:AA""), 6, FALSE)"),2024)</f>
        <v>2024</v>
      </c>
      <c r="H380" s="154">
        <v>28500</v>
      </c>
      <c r="I380" s="156" t="s">
        <v>370</v>
      </c>
      <c r="J380" s="93" t="s">
        <v>980</v>
      </c>
      <c r="K380" s="153"/>
      <c r="L380" s="153"/>
      <c r="M380" s="153"/>
      <c r="N380" s="153"/>
      <c r="O380" s="153"/>
      <c r="P380" s="153"/>
      <c r="Q380" s="153"/>
      <c r="R380" s="153"/>
      <c r="S380" s="153"/>
    </row>
    <row r="381" spans="1:19" ht="243.75">
      <c r="A381" s="277" t="s">
        <v>25424</v>
      </c>
      <c r="B381" s="253" t="s">
        <v>13</v>
      </c>
      <c r="C381" s="93" t="s">
        <v>981</v>
      </c>
      <c r="D381" s="93" t="s">
        <v>982</v>
      </c>
      <c r="E381" s="148">
        <f ca="1">IFERROR(__xludf.DUMMYFUNCTION(" VLOOKUP(A297, IMPORTRANGE(""https://docs.google.com/spreadsheets/d/1fj_Bhi2XPL3siwIh4sx4VRLAe31yD50oKdj5UlRYW0c/"", ""Сводка!A:AA""), 5, FALSE)"),328)</f>
        <v>328</v>
      </c>
      <c r="F381" s="148" t="s">
        <v>976</v>
      </c>
      <c r="G381" s="147">
        <f ca="1">IFERROR(__xludf.DUMMYFUNCTION(" VLOOKUP(A297, IMPORTRANGE(""https://docs.google.com/spreadsheets/d/1QNLbnkR_AongFt22vMfNzfpjZ0CjpI8QI-w0wBnYA1w/"", ""Инфа!A:AA""), 6, FALSE)"),2024)</f>
        <v>2024</v>
      </c>
      <c r="H381" s="150">
        <v>24700</v>
      </c>
      <c r="I381" s="156" t="s">
        <v>370</v>
      </c>
      <c r="J381" s="93" t="s">
        <v>983</v>
      </c>
      <c r="K381" s="153"/>
      <c r="L381" s="153"/>
      <c r="M381" s="153"/>
      <c r="N381" s="153"/>
      <c r="O381" s="153"/>
      <c r="P381" s="153"/>
      <c r="Q381" s="153"/>
      <c r="R381" s="153"/>
      <c r="S381" s="153"/>
    </row>
    <row r="382" spans="1:19" ht="262.5">
      <c r="A382" s="277" t="s">
        <v>25424</v>
      </c>
      <c r="B382" s="253" t="s">
        <v>153</v>
      </c>
      <c r="C382" s="93" t="s">
        <v>984</v>
      </c>
      <c r="D382" s="93" t="s">
        <v>985</v>
      </c>
      <c r="E382" s="148">
        <f ca="1">IFERROR(__xludf.DUMMYFUNCTION(" VLOOKUP(A298, IMPORTRANGE(""https://docs.google.com/spreadsheets/d/1fj_Bhi2XPL3siwIh4sx4VRLAe31yD50oKdj5UlRYW0c/"", ""Сводка!A:AA""), 5, FALSE)"),408)</f>
        <v>408</v>
      </c>
      <c r="F382" s="148" t="s">
        <v>456</v>
      </c>
      <c r="G382" s="147">
        <f ca="1">IFERROR(__xludf.DUMMYFUNCTION(" VLOOKUP(A298, IMPORTRANGE(""https://docs.google.com/spreadsheets/d/1QNLbnkR_AongFt22vMfNzfpjZ0CjpI8QI-w0wBnYA1w/"", ""Инфа!A:AA""), 6, FALSE)"),2024)</f>
        <v>2024</v>
      </c>
      <c r="H382" s="154">
        <v>29500</v>
      </c>
      <c r="I382" s="156" t="s">
        <v>370</v>
      </c>
      <c r="J382" s="93" t="s">
        <v>986</v>
      </c>
      <c r="K382" s="153"/>
      <c r="L382" s="153"/>
      <c r="M382" s="153"/>
      <c r="N382" s="153"/>
      <c r="O382" s="153"/>
      <c r="P382" s="153"/>
      <c r="Q382" s="153"/>
      <c r="R382" s="153"/>
      <c r="S382" s="153"/>
    </row>
    <row r="383" spans="1:19" ht="262.5">
      <c r="A383" s="277" t="s">
        <v>25424</v>
      </c>
      <c r="B383" s="253" t="s">
        <v>153</v>
      </c>
      <c r="C383" s="93" t="s">
        <v>987</v>
      </c>
      <c r="D383" s="93" t="s">
        <v>988</v>
      </c>
      <c r="E383" s="148">
        <f ca="1">IFERROR(__xludf.DUMMYFUNCTION(" VLOOKUP(A299, IMPORTRANGE(""https://docs.google.com/spreadsheets/d/1fj_Bhi2XPL3siwIh4sx4VRLAe31yD50oKdj5UlRYW0c/"", ""Сводка!A:AA""), 5, FALSE)"),324)</f>
        <v>324</v>
      </c>
      <c r="F383" s="148" t="s">
        <v>456</v>
      </c>
      <c r="G383" s="147">
        <f ca="1">IFERROR(__xludf.DUMMYFUNCTION(" VLOOKUP(A299, IMPORTRANGE(""https://docs.google.com/spreadsheets/d/1QNLbnkR_AongFt22vMfNzfpjZ0CjpI8QI-w0wBnYA1w/"", ""Инфа!A:AA""), 6, FALSE)"),2024)</f>
        <v>2024</v>
      </c>
      <c r="H383" s="150">
        <v>24400</v>
      </c>
      <c r="I383" s="156" t="s">
        <v>370</v>
      </c>
      <c r="J383" s="93" t="s">
        <v>986</v>
      </c>
      <c r="K383" s="153"/>
      <c r="L383" s="153"/>
      <c r="M383" s="153"/>
      <c r="N383" s="153"/>
      <c r="O383" s="153"/>
      <c r="P383" s="153"/>
      <c r="Q383" s="153"/>
      <c r="R383" s="153"/>
      <c r="S383" s="153"/>
    </row>
    <row r="384" spans="1:19" ht="206.25">
      <c r="A384" s="277" t="s">
        <v>25424</v>
      </c>
      <c r="B384" s="253" t="s">
        <v>400</v>
      </c>
      <c r="C384" s="93" t="s">
        <v>989</v>
      </c>
      <c r="D384" s="93" t="s">
        <v>990</v>
      </c>
      <c r="E384" s="148">
        <f ca="1">IFERROR(__xludf.DUMMYFUNCTION(" VLOOKUP(A300, IMPORTRANGE(""https://docs.google.com/spreadsheets/d/1fj_Bhi2XPL3siwIh4sx4VRLAe31yD50oKdj5UlRYW0c/"", ""Сводка!A:AA""), 5, FALSE)"),340)</f>
        <v>340</v>
      </c>
      <c r="F384" s="148" t="s">
        <v>466</v>
      </c>
      <c r="G384" s="147">
        <f ca="1">IFERROR(__xludf.DUMMYFUNCTION(" VLOOKUP(A300, IMPORTRANGE(""https://docs.google.com/spreadsheets/d/1QNLbnkR_AongFt22vMfNzfpjZ0CjpI8QI-w0wBnYA1w/"", ""Инфа!A:AA""), 6, FALSE)"),2024)</f>
        <v>2024</v>
      </c>
      <c r="H384" s="150">
        <v>25400</v>
      </c>
      <c r="I384" s="156" t="s">
        <v>497</v>
      </c>
      <c r="J384" s="93" t="s">
        <v>991</v>
      </c>
      <c r="K384" s="153"/>
      <c r="L384" s="153"/>
      <c r="M384" s="153"/>
      <c r="N384" s="153"/>
      <c r="O384" s="153"/>
      <c r="P384" s="153"/>
      <c r="Q384" s="153"/>
      <c r="R384" s="153"/>
      <c r="S384" s="153"/>
    </row>
    <row r="385" spans="1:19" ht="56.25">
      <c r="A385" s="277" t="s">
        <v>25424</v>
      </c>
      <c r="B385" s="253" t="s">
        <v>153</v>
      </c>
      <c r="C385" s="93" t="s">
        <v>992</v>
      </c>
      <c r="D385" s="93" t="s">
        <v>993</v>
      </c>
      <c r="E385" s="148">
        <f ca="1">IFERROR(__xludf.DUMMYFUNCTION(" VLOOKUP(A301, IMPORTRANGE(""https://docs.google.com/spreadsheets/d/1fj_Bhi2XPL3siwIh4sx4VRLAe31yD50oKdj5UlRYW0c/"", ""Сводка!A:AA""), 5, FALSE)"),332)</f>
        <v>332</v>
      </c>
      <c r="F385" s="148" t="s">
        <v>456</v>
      </c>
      <c r="G385" s="147">
        <f ca="1">IFERROR(__xludf.DUMMYFUNCTION(" VLOOKUP(A301, IMPORTRANGE(""https://docs.google.com/spreadsheets/d/1QNLbnkR_AongFt22vMfNzfpjZ0CjpI8QI-w0wBnYA1w/"", ""Инфа!A:AA""), 6, FALSE)"),2024)</f>
        <v>2024</v>
      </c>
      <c r="H385" s="150">
        <v>24900</v>
      </c>
      <c r="I385" s="156" t="s">
        <v>497</v>
      </c>
      <c r="J385" s="93"/>
      <c r="K385" s="153"/>
      <c r="L385" s="153"/>
      <c r="M385" s="153"/>
      <c r="N385" s="153"/>
      <c r="O385" s="153"/>
      <c r="P385" s="153"/>
      <c r="Q385" s="153"/>
      <c r="R385" s="153"/>
      <c r="S385" s="153"/>
    </row>
    <row r="386" spans="1:19" ht="56.25">
      <c r="A386" s="277" t="s">
        <v>25424</v>
      </c>
      <c r="B386" s="253" t="s">
        <v>153</v>
      </c>
      <c r="C386" s="93" t="s">
        <v>992</v>
      </c>
      <c r="D386" s="93" t="s">
        <v>994</v>
      </c>
      <c r="E386" s="148">
        <f ca="1">IFERROR(__xludf.DUMMYFUNCTION(" VLOOKUP(A302, IMPORTRANGE(""https://docs.google.com/spreadsheets/d/1fj_Bhi2XPL3siwIh4sx4VRLAe31yD50oKdj5UlRYW0c/"", ""Сводка!A:AA""), 5, FALSE)"),384)</f>
        <v>384</v>
      </c>
      <c r="F386" s="148" t="s">
        <v>456</v>
      </c>
      <c r="G386" s="147">
        <f ca="1">IFERROR(__xludf.DUMMYFUNCTION(" VLOOKUP(A302, IMPORTRANGE(""https://docs.google.com/spreadsheets/d/1QNLbnkR_AongFt22vMfNzfpjZ0CjpI8QI-w0wBnYA1w/"", ""Инфа!A:AA""), 6, FALSE)"),2024)</f>
        <v>2024</v>
      </c>
      <c r="H386" s="154">
        <v>28000</v>
      </c>
      <c r="I386" s="156" t="s">
        <v>497</v>
      </c>
      <c r="J386" s="93"/>
      <c r="K386" s="153"/>
      <c r="L386" s="153"/>
      <c r="M386" s="153"/>
      <c r="N386" s="153"/>
      <c r="O386" s="153"/>
      <c r="P386" s="153"/>
      <c r="Q386" s="153"/>
      <c r="R386" s="153"/>
      <c r="S386" s="153"/>
    </row>
    <row r="387" spans="1:19" ht="206.25">
      <c r="A387" s="277" t="s">
        <v>25424</v>
      </c>
      <c r="B387" s="253" t="s">
        <v>400</v>
      </c>
      <c r="C387" s="93" t="s">
        <v>995</v>
      </c>
      <c r="D387" s="93" t="s">
        <v>996</v>
      </c>
      <c r="E387" s="148">
        <f ca="1">IFERROR(__xludf.DUMMYFUNCTION(" VLOOKUP(A303, IMPORTRANGE(""https://docs.google.com/spreadsheets/d/1fj_Bhi2XPL3siwIh4sx4VRLAe31yD50oKdj5UlRYW0c/"", ""Сводка!A:AA""), 5, FALSE)"),240)</f>
        <v>240</v>
      </c>
      <c r="F387" s="148" t="s">
        <v>466</v>
      </c>
      <c r="G387" s="147">
        <f ca="1">IFERROR(__xludf.DUMMYFUNCTION(" VLOOKUP(A303, IMPORTRANGE(""https://docs.google.com/spreadsheets/d/1QNLbnkR_AongFt22vMfNzfpjZ0CjpI8QI-w0wBnYA1w/"", ""Инфа!A:AA""), 6, FALSE)"),2024)</f>
        <v>2024</v>
      </c>
      <c r="H387" s="150">
        <v>19400</v>
      </c>
      <c r="I387" s="156" t="s">
        <v>497</v>
      </c>
      <c r="J387" s="93" t="s">
        <v>991</v>
      </c>
      <c r="K387" s="153"/>
      <c r="L387" s="153"/>
      <c r="M387" s="153"/>
      <c r="N387" s="153"/>
      <c r="O387" s="153"/>
      <c r="P387" s="153"/>
      <c r="Q387" s="153"/>
      <c r="R387" s="153"/>
      <c r="S387" s="153"/>
    </row>
    <row r="388" spans="1:19" ht="206.25">
      <c r="A388" s="277" t="s">
        <v>25424</v>
      </c>
      <c r="B388" s="253" t="s">
        <v>400</v>
      </c>
      <c r="C388" s="93" t="s">
        <v>995</v>
      </c>
      <c r="D388" s="93" t="s">
        <v>997</v>
      </c>
      <c r="E388" s="148">
        <f ca="1">IFERROR(__xludf.DUMMYFUNCTION(" VLOOKUP(A304, IMPORTRANGE(""https://docs.google.com/spreadsheets/d/1fj_Bhi2XPL3siwIh4sx4VRLAe31yD50oKdj5UlRYW0c/"", ""Сводка!A:AA""), 5, FALSE)"),252)</f>
        <v>252</v>
      </c>
      <c r="F388" s="148" t="s">
        <v>466</v>
      </c>
      <c r="G388" s="147">
        <f ca="1">IFERROR(__xludf.DUMMYFUNCTION(" VLOOKUP(A304, IMPORTRANGE(""https://docs.google.com/spreadsheets/d/1QNLbnkR_AongFt22vMfNzfpjZ0CjpI8QI-w0wBnYA1w/"", ""Инфа!A:AA""), 6, FALSE)"),2023)</f>
        <v>2023</v>
      </c>
      <c r="H388" s="150">
        <v>20100</v>
      </c>
      <c r="I388" s="156" t="s">
        <v>497</v>
      </c>
      <c r="J388" s="93" t="s">
        <v>991</v>
      </c>
      <c r="K388" s="153"/>
      <c r="L388" s="153"/>
      <c r="M388" s="153"/>
      <c r="N388" s="153"/>
      <c r="O388" s="153"/>
      <c r="P388" s="153"/>
      <c r="Q388" s="153"/>
      <c r="R388" s="153"/>
      <c r="S388" s="153"/>
    </row>
    <row r="389" spans="1:19" ht="56.25">
      <c r="A389" s="277" t="s">
        <v>25424</v>
      </c>
      <c r="B389" s="253" t="s">
        <v>153</v>
      </c>
      <c r="C389" s="93" t="s">
        <v>998</v>
      </c>
      <c r="D389" s="93" t="s">
        <v>999</v>
      </c>
      <c r="E389" s="148">
        <f ca="1">IFERROR(__xludf.DUMMYFUNCTION(" VLOOKUP(A305, IMPORTRANGE(""https://docs.google.com/spreadsheets/d/1fj_Bhi2XPL3siwIh4sx4VRLAe31yD50oKdj5UlRYW0c/"", ""Сводка!A:AA""), 5, FALSE)"),88)</f>
        <v>88</v>
      </c>
      <c r="F389" s="148" t="s">
        <v>50</v>
      </c>
      <c r="G389" s="147">
        <f ca="1">IFERROR(__xludf.DUMMYFUNCTION(" VLOOKUP(A305, IMPORTRANGE(""https://docs.google.com/spreadsheets/d/1QNLbnkR_AongFt22vMfNzfpjZ0CjpI8QI-w0wBnYA1w/"", ""Инфа!A:AA""), 6, FALSE)"),2024)</f>
        <v>2024</v>
      </c>
      <c r="H389" s="150">
        <v>7600</v>
      </c>
      <c r="I389" s="151" t="s">
        <v>518</v>
      </c>
      <c r="J389" s="93"/>
      <c r="K389" s="153"/>
      <c r="L389" s="153"/>
      <c r="M389" s="153"/>
      <c r="N389" s="153"/>
      <c r="O389" s="153"/>
      <c r="P389" s="153"/>
      <c r="Q389" s="153"/>
      <c r="R389" s="153"/>
      <c r="S389" s="153"/>
    </row>
    <row r="390" spans="1:19" ht="187.5">
      <c r="A390" s="277" t="s">
        <v>25424</v>
      </c>
      <c r="B390" s="253" t="s">
        <v>400</v>
      </c>
      <c r="C390" s="93" t="s">
        <v>1000</v>
      </c>
      <c r="D390" s="93" t="s">
        <v>1001</v>
      </c>
      <c r="E390" s="148">
        <f ca="1">IFERROR(__xludf.DUMMYFUNCTION(" VLOOKUP(A306, IMPORTRANGE(""https://docs.google.com/spreadsheets/d/1fj_Bhi2XPL3siwIh4sx4VRLAe31yD50oKdj5UlRYW0c/"", ""Сводка!A:AA""), 5, FALSE)"),448)</f>
        <v>448</v>
      </c>
      <c r="F390" s="148" t="s">
        <v>466</v>
      </c>
      <c r="G390" s="147">
        <f ca="1">IFERROR(__xludf.DUMMYFUNCTION(" VLOOKUP(A306, IMPORTRANGE(""https://docs.google.com/spreadsheets/d/1QNLbnkR_AongFt22vMfNzfpjZ0CjpI8QI-w0wBnYA1w/"", ""Инфа!A:AA""), 6, FALSE)"),2024)</f>
        <v>2024</v>
      </c>
      <c r="H390" s="154">
        <v>18400</v>
      </c>
      <c r="I390" s="151" t="s">
        <v>133</v>
      </c>
      <c r="J390" s="93" t="s">
        <v>1002</v>
      </c>
      <c r="K390" s="153"/>
      <c r="L390" s="153"/>
      <c r="M390" s="153"/>
      <c r="N390" s="153"/>
      <c r="O390" s="153"/>
      <c r="P390" s="153"/>
      <c r="Q390" s="153"/>
      <c r="R390" s="153"/>
      <c r="S390" s="153"/>
    </row>
    <row r="391" spans="1:19" ht="56.25">
      <c r="A391" s="277" t="s">
        <v>25424</v>
      </c>
      <c r="B391" s="253" t="s">
        <v>153</v>
      </c>
      <c r="C391" s="93" t="s">
        <v>1000</v>
      </c>
      <c r="D391" s="93" t="s">
        <v>1003</v>
      </c>
      <c r="E391" s="148">
        <f ca="1">IFERROR(__xludf.DUMMYFUNCTION(" VLOOKUP(A307, IMPORTRANGE(""https://docs.google.com/spreadsheets/d/1fj_Bhi2XPL3siwIh4sx4VRLAe31yD50oKdj5UlRYW0c/"", ""Сводка!A:AA""), 5, FALSE)"),430)</f>
        <v>430</v>
      </c>
      <c r="F391" s="148" t="s">
        <v>456</v>
      </c>
      <c r="G391" s="147">
        <f ca="1">IFERROR(__xludf.DUMMYFUNCTION(" VLOOKUP(A307, IMPORTRANGE(""https://docs.google.com/spreadsheets/d/1QNLbnkR_AongFt22vMfNzfpjZ0CjpI8QI-w0wBnYA1w/"", ""Инфа!A:AA""), 6, FALSE)"),2024)</f>
        <v>2024</v>
      </c>
      <c r="H391" s="154">
        <v>17900</v>
      </c>
      <c r="I391" s="151" t="s">
        <v>133</v>
      </c>
      <c r="J391" s="93"/>
      <c r="K391" s="153"/>
      <c r="L391" s="153"/>
      <c r="M391" s="153"/>
      <c r="N391" s="153"/>
      <c r="O391" s="153"/>
      <c r="P391" s="153"/>
      <c r="Q391" s="153"/>
      <c r="R391" s="153"/>
      <c r="S391" s="153"/>
    </row>
    <row r="392" spans="1:19" ht="168.75">
      <c r="A392" s="277" t="s">
        <v>25424</v>
      </c>
      <c r="B392" s="253" t="s">
        <v>153</v>
      </c>
      <c r="C392" s="93" t="s">
        <v>1004</v>
      </c>
      <c r="D392" s="93" t="s">
        <v>1005</v>
      </c>
      <c r="E392" s="148">
        <f ca="1">IFERROR(__xludf.DUMMYFUNCTION(" VLOOKUP(A308, IMPORTRANGE(""https://docs.google.com/spreadsheets/d/1fj_Bhi2XPL3siwIh4sx4VRLAe31yD50oKdj5UlRYW0c/"", ""Сводка!A:AA""), 5, FALSE)"),148)</f>
        <v>148</v>
      </c>
      <c r="F392" s="148" t="s">
        <v>266</v>
      </c>
      <c r="G392" s="147">
        <f ca="1">IFERROR(__xludf.DUMMYFUNCTION(" VLOOKUP(A308, IMPORTRANGE(""https://docs.google.com/spreadsheets/d/1QNLbnkR_AongFt22vMfNzfpjZ0CjpI8QI-w0wBnYA1w/"", ""Инфа!A:AA""), 6, FALSE)"),2024)</f>
        <v>2024</v>
      </c>
      <c r="H392" s="150">
        <v>9400</v>
      </c>
      <c r="I392" s="151" t="s">
        <v>246</v>
      </c>
      <c r="J392" s="93" t="s">
        <v>1006</v>
      </c>
      <c r="K392" s="153"/>
      <c r="L392" s="153"/>
      <c r="M392" s="153"/>
      <c r="N392" s="153"/>
      <c r="O392" s="153"/>
      <c r="P392" s="153"/>
      <c r="Q392" s="153"/>
      <c r="R392" s="153"/>
      <c r="S392" s="153"/>
    </row>
    <row r="393" spans="1:19" ht="206.25">
      <c r="A393" s="277" t="s">
        <v>25424</v>
      </c>
      <c r="B393" s="253" t="s">
        <v>13</v>
      </c>
      <c r="C393" s="93" t="s">
        <v>1007</v>
      </c>
      <c r="D393" s="93" t="s">
        <v>1008</v>
      </c>
      <c r="E393" s="148">
        <f ca="1">IFERROR(__xludf.DUMMYFUNCTION(" VLOOKUP(A309, IMPORTRANGE(""https://docs.google.com/spreadsheets/d/1fj_Bhi2XPL3siwIh4sx4VRLAe31yD50oKdj5UlRYW0c/"", ""Сводка!A:AA""), 5, FALSE)"),120)</f>
        <v>120</v>
      </c>
      <c r="F393" s="148" t="s">
        <v>50</v>
      </c>
      <c r="G393" s="147">
        <f ca="1">IFERROR(__xludf.DUMMYFUNCTION(" VLOOKUP(A309, IMPORTRANGE(""https://docs.google.com/spreadsheets/d/1QNLbnkR_AongFt22vMfNzfpjZ0CjpI8QI-w0wBnYA1w/"", ""Инфа!A:AA""), 6, FALSE)"),2024)</f>
        <v>2024</v>
      </c>
      <c r="H393" s="150">
        <v>8600</v>
      </c>
      <c r="I393" s="151" t="s">
        <v>819</v>
      </c>
      <c r="J393" s="93" t="s">
        <v>1009</v>
      </c>
      <c r="K393" s="153"/>
      <c r="L393" s="153"/>
      <c r="M393" s="153"/>
      <c r="N393" s="153"/>
      <c r="O393" s="153"/>
      <c r="P393" s="153"/>
      <c r="Q393" s="153"/>
      <c r="R393" s="153"/>
      <c r="S393" s="153"/>
    </row>
    <row r="394" spans="1:19" ht="75">
      <c r="A394" s="277" t="s">
        <v>25424</v>
      </c>
      <c r="B394" s="253" t="s">
        <v>23</v>
      </c>
      <c r="C394" s="93" t="s">
        <v>1007</v>
      </c>
      <c r="D394" s="93" t="s">
        <v>1010</v>
      </c>
      <c r="E394" s="148">
        <f ca="1">IFERROR(__xludf.DUMMYFUNCTION(" VLOOKUP(A310, IMPORTRANGE(""https://docs.google.com/spreadsheets/d/1fj_Bhi2XPL3siwIh4sx4VRLAe31yD50oKdj5UlRYW0c/"", ""Сводка!A:AA""), 5, FALSE)"),368)</f>
        <v>368</v>
      </c>
      <c r="F394" s="148" t="s">
        <v>50</v>
      </c>
      <c r="G394" s="147">
        <f ca="1">IFERROR(__xludf.DUMMYFUNCTION(" VLOOKUP(A310, IMPORTRANGE(""https://docs.google.com/spreadsheets/d/1QNLbnkR_AongFt22vMfNzfpjZ0CjpI8QI-w0wBnYA1w/"", ""Инфа!A:AA""), 6, FALSE)"),2024)</f>
        <v>2024</v>
      </c>
      <c r="H394" s="154">
        <v>16000</v>
      </c>
      <c r="I394" s="151" t="s">
        <v>819</v>
      </c>
      <c r="J394" s="93" t="s">
        <v>1011</v>
      </c>
      <c r="K394" s="153"/>
      <c r="L394" s="153"/>
      <c r="M394" s="153"/>
      <c r="N394" s="153"/>
      <c r="O394" s="153"/>
      <c r="P394" s="153"/>
      <c r="Q394" s="153"/>
      <c r="R394" s="153"/>
      <c r="S394" s="153"/>
    </row>
    <row r="395" spans="1:19" ht="75">
      <c r="A395" s="277" t="s">
        <v>25424</v>
      </c>
      <c r="B395" s="253" t="s">
        <v>153</v>
      </c>
      <c r="C395" s="93" t="s">
        <v>1012</v>
      </c>
      <c r="D395" s="93" t="s">
        <v>1013</v>
      </c>
      <c r="E395" s="148">
        <f ca="1">IFERROR(__xludf.DUMMYFUNCTION(" VLOOKUP(A311, IMPORTRANGE(""https://docs.google.com/spreadsheets/d/1fj_Bhi2XPL3siwIh4sx4VRLAe31yD50oKdj5UlRYW0c/"", ""Сводка!A:AA""), 5, FALSE)"),112)</f>
        <v>112</v>
      </c>
      <c r="F395" s="148" t="s">
        <v>50</v>
      </c>
      <c r="G395" s="147">
        <f ca="1">IFERROR(__xludf.DUMMYFUNCTION(" VLOOKUP(A311, IMPORTRANGE(""https://docs.google.com/spreadsheets/d/1QNLbnkR_AongFt22vMfNzfpjZ0CjpI8QI-w0wBnYA1w/"", ""Инфа!A:AA""), 6, FALSE)"),2024)</f>
        <v>2024</v>
      </c>
      <c r="H395" s="150">
        <v>10900</v>
      </c>
      <c r="I395" s="151" t="s">
        <v>819</v>
      </c>
      <c r="J395" s="93"/>
      <c r="K395" s="153"/>
      <c r="L395" s="153"/>
      <c r="M395" s="153"/>
      <c r="N395" s="153"/>
      <c r="O395" s="153"/>
      <c r="P395" s="153"/>
      <c r="Q395" s="153"/>
      <c r="R395" s="153"/>
      <c r="S395" s="153"/>
    </row>
    <row r="396" spans="1:19" ht="56.25">
      <c r="A396" s="277" t="s">
        <v>25424</v>
      </c>
      <c r="B396" s="253" t="s">
        <v>400</v>
      </c>
      <c r="C396" s="93" t="s">
        <v>1014</v>
      </c>
      <c r="D396" s="93" t="s">
        <v>1015</v>
      </c>
      <c r="E396" s="148">
        <f ca="1">IFERROR(__xludf.DUMMYFUNCTION(" VLOOKUP(A312, IMPORTRANGE(""https://docs.google.com/spreadsheets/d/1fj_Bhi2XPL3siwIh4sx4VRLAe31yD50oKdj5UlRYW0c/"", ""Сводка!A:AA""), 5, FALSE)"),284)</f>
        <v>284</v>
      </c>
      <c r="F396" s="148" t="s">
        <v>415</v>
      </c>
      <c r="G396" s="147">
        <f ca="1">IFERROR(__xludf.DUMMYFUNCTION(" VLOOKUP(A312, IMPORTRANGE(""https://docs.google.com/spreadsheets/d/1QNLbnkR_AongFt22vMfNzfpjZ0CjpI8QI-w0wBnYA1w/"", ""Инфа!A:AA""), 6, FALSE)"),2024)</f>
        <v>2024</v>
      </c>
      <c r="H396" s="150">
        <v>13500</v>
      </c>
      <c r="I396" s="151" t="s">
        <v>819</v>
      </c>
      <c r="J396" s="93" t="s">
        <v>1016</v>
      </c>
      <c r="K396" s="153"/>
      <c r="L396" s="153"/>
      <c r="M396" s="153"/>
      <c r="N396" s="153"/>
      <c r="O396" s="153"/>
      <c r="P396" s="153"/>
      <c r="Q396" s="153"/>
      <c r="R396" s="153"/>
      <c r="S396" s="153"/>
    </row>
    <row r="397" spans="1:19" ht="37.5">
      <c r="A397" s="277" t="s">
        <v>25424</v>
      </c>
      <c r="B397" s="253" t="s">
        <v>153</v>
      </c>
      <c r="C397" s="93" t="s">
        <v>1014</v>
      </c>
      <c r="D397" s="93" t="s">
        <v>1017</v>
      </c>
      <c r="E397" s="148">
        <f ca="1">IFERROR(__xludf.DUMMYFUNCTION(" VLOOKUP(A313, IMPORTRANGE(""https://docs.google.com/spreadsheets/d/1fj_Bhi2XPL3siwIh4sx4VRLAe31yD50oKdj5UlRYW0c/"", ""Сводка!A:AA""), 5, FALSE)"),206)</f>
        <v>206</v>
      </c>
      <c r="F397" s="148" t="s">
        <v>415</v>
      </c>
      <c r="G397" s="147">
        <f ca="1">IFERROR(__xludf.DUMMYFUNCTION(" VLOOKUP(A313, IMPORTRANGE(""https://docs.google.com/spreadsheets/d/1QNLbnkR_AongFt22vMfNzfpjZ0CjpI8QI-w0wBnYA1w/"", ""Инфа!A:AA""), 6, FALSE)"),2024)</f>
        <v>2024</v>
      </c>
      <c r="H397" s="150">
        <v>11200</v>
      </c>
      <c r="I397" s="151" t="s">
        <v>819</v>
      </c>
      <c r="J397" s="93"/>
      <c r="K397" s="153"/>
      <c r="L397" s="153"/>
      <c r="M397" s="153"/>
      <c r="N397" s="153"/>
      <c r="O397" s="153"/>
      <c r="P397" s="153"/>
      <c r="Q397" s="153"/>
      <c r="R397" s="153"/>
      <c r="S397" s="153"/>
    </row>
    <row r="398" spans="1:19" ht="37.5">
      <c r="A398" s="277" t="s">
        <v>25424</v>
      </c>
      <c r="B398" s="253" t="s">
        <v>153</v>
      </c>
      <c r="C398" s="93" t="s">
        <v>1014</v>
      </c>
      <c r="D398" s="93" t="s">
        <v>1018</v>
      </c>
      <c r="E398" s="148">
        <f ca="1">IFERROR(__xludf.DUMMYFUNCTION(" VLOOKUP(A314, IMPORTRANGE(""https://docs.google.com/spreadsheets/d/1fj_Bhi2XPL3siwIh4sx4VRLAe31yD50oKdj5UlRYW0c/"", ""Сводка!A:AA""), 5, FALSE)"),324)</f>
        <v>324</v>
      </c>
      <c r="F398" s="148" t="s">
        <v>50</v>
      </c>
      <c r="G398" s="147">
        <f ca="1">IFERROR(__xludf.DUMMYFUNCTION(" VLOOKUP(A314, IMPORTRANGE(""https://docs.google.com/spreadsheets/d/1QNLbnkR_AongFt22vMfNzfpjZ0CjpI8QI-w0wBnYA1w/"", ""Инфа!A:AA""), 6, FALSE)"),2024)</f>
        <v>2024</v>
      </c>
      <c r="H398" s="150">
        <v>19100</v>
      </c>
      <c r="I398" s="151" t="s">
        <v>819</v>
      </c>
      <c r="J398" s="93"/>
      <c r="K398" s="153"/>
      <c r="L398" s="153"/>
      <c r="M398" s="153"/>
      <c r="N398" s="153"/>
      <c r="O398" s="153"/>
      <c r="P398" s="153"/>
      <c r="Q398" s="153"/>
      <c r="R398" s="153"/>
      <c r="S398" s="153"/>
    </row>
    <row r="399" spans="1:19" ht="243.75">
      <c r="A399" s="277" t="s">
        <v>25424</v>
      </c>
      <c r="B399" s="253" t="s">
        <v>153</v>
      </c>
      <c r="C399" s="93" t="s">
        <v>1019</v>
      </c>
      <c r="D399" s="93" t="s">
        <v>1020</v>
      </c>
      <c r="E399" s="148">
        <f ca="1">IFERROR(__xludf.DUMMYFUNCTION(" VLOOKUP(A315, IMPORTRANGE(""https://docs.google.com/spreadsheets/d/1fj_Bhi2XPL3siwIh4sx4VRLAe31yD50oKdj5UlRYW0c/"", ""Сводка!A:AA""), 5, FALSE)"),156)</f>
        <v>156</v>
      </c>
      <c r="F399" s="148" t="s">
        <v>50</v>
      </c>
      <c r="G399" s="147">
        <f ca="1">IFERROR(__xludf.DUMMYFUNCTION(" VLOOKUP(A315, IMPORTRANGE(""https://docs.google.com/spreadsheets/d/1QNLbnkR_AongFt22vMfNzfpjZ0CjpI8QI-w0wBnYA1w/"", ""Инфа!A:AA""), 6, FALSE)"),2024)</f>
        <v>2024</v>
      </c>
      <c r="H399" s="150">
        <v>9700</v>
      </c>
      <c r="I399" s="151" t="s">
        <v>1021</v>
      </c>
      <c r="J399" s="93" t="s">
        <v>1022</v>
      </c>
      <c r="K399" s="153"/>
      <c r="L399" s="153"/>
      <c r="M399" s="153"/>
      <c r="N399" s="153"/>
      <c r="O399" s="153"/>
      <c r="P399" s="153"/>
      <c r="Q399" s="153"/>
      <c r="R399" s="153"/>
      <c r="S399" s="153"/>
    </row>
    <row r="400" spans="1:19" ht="56.25">
      <c r="A400" s="277" t="s">
        <v>25424</v>
      </c>
      <c r="B400" s="253" t="s">
        <v>153</v>
      </c>
      <c r="C400" s="93" t="s">
        <v>1023</v>
      </c>
      <c r="D400" s="93" t="s">
        <v>1024</v>
      </c>
      <c r="E400" s="148">
        <f ca="1">IFERROR(__xludf.DUMMYFUNCTION(" VLOOKUP(A316, IMPORTRANGE(""https://docs.google.com/spreadsheets/d/1fj_Bhi2XPL3siwIh4sx4VRLAe31yD50oKdj5UlRYW0c/"", ""Сводка!A:AA""), 5, FALSE)"),288)</f>
        <v>288</v>
      </c>
      <c r="F400" s="148" t="s">
        <v>456</v>
      </c>
      <c r="G400" s="147">
        <f ca="1">IFERROR(__xludf.DUMMYFUNCTION(" VLOOKUP(A316, IMPORTRANGE(""https://docs.google.com/spreadsheets/d/1QNLbnkR_AongFt22vMfNzfpjZ0CjpI8QI-w0wBnYA1w/"", ""Инфа!A:AA""), 6, FALSE)"),2024)</f>
        <v>2024</v>
      </c>
      <c r="H400" s="150">
        <v>17700</v>
      </c>
      <c r="I400" s="151" t="s">
        <v>819</v>
      </c>
      <c r="J400" s="93"/>
      <c r="K400" s="153"/>
      <c r="L400" s="153"/>
      <c r="M400" s="153"/>
      <c r="N400" s="153"/>
      <c r="O400" s="153"/>
      <c r="P400" s="153"/>
      <c r="Q400" s="153"/>
      <c r="R400" s="153"/>
      <c r="S400" s="153"/>
    </row>
    <row r="401" spans="1:19" ht="150">
      <c r="A401" s="277" t="s">
        <v>25424</v>
      </c>
      <c r="B401" s="253" t="s">
        <v>400</v>
      </c>
      <c r="C401" s="93" t="s">
        <v>1025</v>
      </c>
      <c r="D401" s="93" t="s">
        <v>1026</v>
      </c>
      <c r="E401" s="148">
        <f ca="1">IFERROR(__xludf.DUMMYFUNCTION(" VLOOKUP(A317, IMPORTRANGE(""https://docs.google.com/spreadsheets/d/1fj_Bhi2XPL3siwIh4sx4VRLAe31yD50oKdj5UlRYW0c/"", ""Сводка!A:AA""), 5, FALSE)"),96)</f>
        <v>96</v>
      </c>
      <c r="F401" s="148" t="s">
        <v>677</v>
      </c>
      <c r="G401" s="147">
        <f ca="1">IFERROR(__xludf.DUMMYFUNCTION(" VLOOKUP(A317, IMPORTRANGE(""https://docs.google.com/spreadsheets/d/1QNLbnkR_AongFt22vMfNzfpjZ0CjpI8QI-w0wBnYA1w/"", ""Инфа!A:AA""), 6, FALSE)"),2024)</f>
        <v>2024</v>
      </c>
      <c r="H401" s="150">
        <v>7900</v>
      </c>
      <c r="I401" s="151" t="s">
        <v>819</v>
      </c>
      <c r="J401" s="93"/>
      <c r="K401" s="153"/>
      <c r="L401" s="153"/>
      <c r="M401" s="153"/>
      <c r="N401" s="153"/>
      <c r="O401" s="153"/>
      <c r="P401" s="153"/>
      <c r="Q401" s="153"/>
      <c r="R401" s="153"/>
      <c r="S401" s="153"/>
    </row>
    <row r="402" spans="1:19" ht="93.75">
      <c r="A402" s="277" t="s">
        <v>25424</v>
      </c>
      <c r="B402" s="253" t="s">
        <v>400</v>
      </c>
      <c r="C402" s="93" t="s">
        <v>1027</v>
      </c>
      <c r="D402" s="93" t="s">
        <v>1028</v>
      </c>
      <c r="E402" s="148">
        <f ca="1">IFERROR(__xludf.DUMMYFUNCTION(" VLOOKUP(A318, IMPORTRANGE(""https://docs.google.com/spreadsheets/d/1fj_Bhi2XPL3siwIh4sx4VRLAe31yD50oKdj5UlRYW0c/"", ""Сводка!A:AA""), 5, FALSE)"),92)</f>
        <v>92</v>
      </c>
      <c r="F402" s="148" t="s">
        <v>415</v>
      </c>
      <c r="G402" s="147">
        <f ca="1">IFERROR(__xludf.DUMMYFUNCTION(" VLOOKUP(A318, IMPORTRANGE(""https://docs.google.com/spreadsheets/d/1QNLbnkR_AongFt22vMfNzfpjZ0CjpI8QI-w0wBnYA1w/"", ""Инфа!A:AA""), 6, FALSE)"),2024)</f>
        <v>2024</v>
      </c>
      <c r="H402" s="150">
        <v>7800</v>
      </c>
      <c r="I402" s="156" t="s">
        <v>1021</v>
      </c>
      <c r="J402" s="93"/>
      <c r="K402" s="153"/>
      <c r="L402" s="153"/>
      <c r="M402" s="153"/>
      <c r="N402" s="153"/>
      <c r="O402" s="153"/>
      <c r="P402" s="153"/>
      <c r="Q402" s="153"/>
      <c r="R402" s="153"/>
      <c r="S402" s="153"/>
    </row>
    <row r="403" spans="1:19" ht="262.5">
      <c r="A403" s="277" t="s">
        <v>25424</v>
      </c>
      <c r="B403" s="253" t="s">
        <v>400</v>
      </c>
      <c r="C403" s="93" t="s">
        <v>1029</v>
      </c>
      <c r="D403" s="93" t="s">
        <v>1030</v>
      </c>
      <c r="E403" s="148">
        <f ca="1">IFERROR(__xludf.DUMMYFUNCTION(" VLOOKUP(A319, IMPORTRANGE(""https://docs.google.com/spreadsheets/d/1fj_Bhi2XPL3siwIh4sx4VRLAe31yD50oKdj5UlRYW0c/"", ""Сводка!A:AA""), 5, FALSE)"),380)</f>
        <v>380</v>
      </c>
      <c r="F403" s="148" t="s">
        <v>415</v>
      </c>
      <c r="G403" s="147">
        <f ca="1">IFERROR(__xludf.DUMMYFUNCTION(" VLOOKUP(A319, IMPORTRANGE(""https://docs.google.com/spreadsheets/d/1QNLbnkR_AongFt22vMfNzfpjZ0CjpI8QI-w0wBnYA1w/"", ""Инфа!A:AA""), 6, FALSE)"),2024)</f>
        <v>2024</v>
      </c>
      <c r="H403" s="154">
        <v>16400</v>
      </c>
      <c r="I403" s="151" t="s">
        <v>1021</v>
      </c>
      <c r="J403" s="93" t="s">
        <v>1031</v>
      </c>
      <c r="K403" s="153"/>
      <c r="L403" s="153"/>
      <c r="M403" s="153"/>
      <c r="N403" s="153"/>
      <c r="O403" s="153"/>
      <c r="P403" s="153"/>
      <c r="Q403" s="153"/>
      <c r="R403" s="153"/>
      <c r="S403" s="153"/>
    </row>
    <row r="404" spans="1:19" ht="93.75">
      <c r="A404" s="277" t="s">
        <v>25424</v>
      </c>
      <c r="B404" s="253" t="s">
        <v>400</v>
      </c>
      <c r="C404" s="93" t="s">
        <v>1029</v>
      </c>
      <c r="D404" s="93" t="s">
        <v>1032</v>
      </c>
      <c r="E404" s="148">
        <f ca="1">IFERROR(__xludf.DUMMYFUNCTION(" VLOOKUP(A320, IMPORTRANGE(""https://docs.google.com/spreadsheets/d/1fj_Bhi2XPL3siwIh4sx4VRLAe31yD50oKdj5UlRYW0c/"", ""Сводка!A:AA""), 5, FALSE)"),204)</f>
        <v>204</v>
      </c>
      <c r="F404" s="148" t="s">
        <v>415</v>
      </c>
      <c r="G404" s="147">
        <f ca="1">IFERROR(__xludf.DUMMYFUNCTION(" VLOOKUP(A320, IMPORTRANGE(""https://docs.google.com/spreadsheets/d/1QNLbnkR_AongFt22vMfNzfpjZ0CjpI8QI-w0wBnYA1w/"", ""Инфа!A:AA""), 6, FALSE)"),2024)</f>
        <v>2024</v>
      </c>
      <c r="H404" s="150">
        <v>11100</v>
      </c>
      <c r="I404" s="151" t="s">
        <v>1021</v>
      </c>
      <c r="J404" s="93"/>
      <c r="K404" s="153"/>
      <c r="L404" s="153"/>
      <c r="M404" s="153"/>
      <c r="N404" s="153"/>
      <c r="O404" s="153"/>
      <c r="P404" s="153"/>
      <c r="Q404" s="153"/>
      <c r="R404" s="153"/>
      <c r="S404" s="153"/>
    </row>
    <row r="405" spans="1:19" ht="150">
      <c r="A405" s="277" t="s">
        <v>25424</v>
      </c>
      <c r="B405" s="253" t="s">
        <v>400</v>
      </c>
      <c r="C405" s="93" t="s">
        <v>1033</v>
      </c>
      <c r="D405" s="93" t="s">
        <v>1034</v>
      </c>
      <c r="E405" s="148">
        <f ca="1">IFERROR(__xludf.DUMMYFUNCTION(" VLOOKUP(A321, IMPORTRANGE(""https://docs.google.com/spreadsheets/d/1fj_Bhi2XPL3siwIh4sx4VRLAe31yD50oKdj5UlRYW0c/"", ""Сводка!A:AA""), 5, FALSE)"),108)</f>
        <v>108</v>
      </c>
      <c r="F405" s="148" t="s">
        <v>415</v>
      </c>
      <c r="G405" s="147">
        <f ca="1">IFERROR(__xludf.DUMMYFUNCTION(" VLOOKUP(A321, IMPORTRANGE(""https://docs.google.com/spreadsheets/d/1QNLbnkR_AongFt22vMfNzfpjZ0CjpI8QI-w0wBnYA1w/"", ""Инфа!A:AA""), 6, FALSE)"),2024)</f>
        <v>2024</v>
      </c>
      <c r="H405" s="150">
        <v>11500</v>
      </c>
      <c r="I405" s="151" t="s">
        <v>819</v>
      </c>
      <c r="J405" s="93" t="s">
        <v>1035</v>
      </c>
      <c r="K405" s="153"/>
      <c r="L405" s="153"/>
      <c r="M405" s="153"/>
      <c r="N405" s="153"/>
      <c r="O405" s="153"/>
      <c r="P405" s="153"/>
      <c r="Q405" s="153"/>
      <c r="R405" s="153"/>
      <c r="S405" s="153"/>
    </row>
    <row r="406" spans="1:19" ht="131.25">
      <c r="A406" s="277" t="s">
        <v>25424</v>
      </c>
      <c r="B406" s="253" t="s">
        <v>400</v>
      </c>
      <c r="C406" s="93" t="s">
        <v>1036</v>
      </c>
      <c r="D406" s="93" t="s">
        <v>1037</v>
      </c>
      <c r="E406" s="148">
        <f ca="1">IFERROR(__xludf.DUMMYFUNCTION(" VLOOKUP(A322, IMPORTRANGE(""https://docs.google.com/spreadsheets/d/1fj_Bhi2XPL3siwIh4sx4VRLAe31yD50oKdj5UlRYW0c/"", ""Сводка!A:AA""), 5, FALSE)"),64)</f>
        <v>64</v>
      </c>
      <c r="F406" s="148"/>
      <c r="G406" s="147">
        <f ca="1">IFERROR(__xludf.DUMMYFUNCTION(" VLOOKUP(A322, IMPORTRANGE(""https://docs.google.com/spreadsheets/d/1QNLbnkR_AongFt22vMfNzfpjZ0CjpI8QI-w0wBnYA1w/"", ""Инфа!A:AA""), 6, FALSE)"),2024)</f>
        <v>2024</v>
      </c>
      <c r="H406" s="150">
        <v>8800</v>
      </c>
      <c r="I406" s="151" t="s">
        <v>614</v>
      </c>
      <c r="J406" s="93" t="s">
        <v>1038</v>
      </c>
      <c r="K406" s="153"/>
      <c r="L406" s="153"/>
      <c r="M406" s="153"/>
      <c r="N406" s="153"/>
      <c r="O406" s="153"/>
      <c r="P406" s="153"/>
      <c r="Q406" s="153"/>
      <c r="R406" s="153"/>
      <c r="S406" s="153"/>
    </row>
    <row r="407" spans="1:19" ht="225">
      <c r="A407" s="277" t="s">
        <v>25424</v>
      </c>
      <c r="B407" s="253" t="s">
        <v>400</v>
      </c>
      <c r="C407" s="93" t="s">
        <v>1039</v>
      </c>
      <c r="D407" s="93" t="s">
        <v>1040</v>
      </c>
      <c r="E407" s="148">
        <f ca="1">IFERROR(__xludf.DUMMYFUNCTION(" VLOOKUP(A323, IMPORTRANGE(""https://docs.google.com/spreadsheets/d/1fj_Bhi2XPL3siwIh4sx4VRLAe31yD50oKdj5UlRYW0c/"", ""Сводка!A:AA""), 5, FALSE)"),132)</f>
        <v>132</v>
      </c>
      <c r="F407" s="148" t="s">
        <v>415</v>
      </c>
      <c r="G407" s="147">
        <f ca="1">IFERROR(__xludf.DUMMYFUNCTION(" VLOOKUP(A323, IMPORTRANGE(""https://docs.google.com/spreadsheets/d/1QNLbnkR_AongFt22vMfNzfpjZ0CjpI8QI-w0wBnYA1w/"", ""Инфа!A:AA""), 6, FALSE)"),2024)</f>
        <v>2024</v>
      </c>
      <c r="H407" s="150">
        <v>12900</v>
      </c>
      <c r="I407" s="151" t="s">
        <v>501</v>
      </c>
      <c r="J407" s="93" t="s">
        <v>1041</v>
      </c>
      <c r="K407" s="153"/>
      <c r="L407" s="153"/>
      <c r="M407" s="153"/>
      <c r="N407" s="153"/>
      <c r="O407" s="153"/>
      <c r="P407" s="153"/>
      <c r="Q407" s="153"/>
      <c r="R407" s="153"/>
      <c r="S407" s="153"/>
    </row>
    <row r="408" spans="1:19" ht="150">
      <c r="A408" s="277" t="s">
        <v>25424</v>
      </c>
      <c r="B408" s="253" t="s">
        <v>400</v>
      </c>
      <c r="C408" s="93" t="s">
        <v>1042</v>
      </c>
      <c r="D408" s="93" t="s">
        <v>1043</v>
      </c>
      <c r="E408" s="148">
        <f ca="1">IFERROR(__xludf.DUMMYFUNCTION(" VLOOKUP(A324, IMPORTRANGE(""https://docs.google.com/spreadsheets/d/1fj_Bhi2XPL3siwIh4sx4VRLAe31yD50oKdj5UlRYW0c/"", ""Сводка!A:AA""), 5, FALSE)"),272)</f>
        <v>272</v>
      </c>
      <c r="F408" s="148" t="s">
        <v>415</v>
      </c>
      <c r="G408" s="147">
        <f ca="1">IFERROR(__xludf.DUMMYFUNCTION(" VLOOKUP(A324, IMPORTRANGE(""https://docs.google.com/spreadsheets/d/1QNLbnkR_AongFt22vMfNzfpjZ0CjpI8QI-w0wBnYA1w/"", ""Инфа!A:AA""), 6, FALSE)"),2024)</f>
        <v>2024</v>
      </c>
      <c r="H408" s="150">
        <v>13200</v>
      </c>
      <c r="I408" s="156" t="s">
        <v>28</v>
      </c>
      <c r="J408" s="93" t="s">
        <v>1044</v>
      </c>
      <c r="K408" s="153"/>
      <c r="L408" s="153"/>
      <c r="M408" s="153"/>
      <c r="N408" s="153"/>
      <c r="O408" s="153"/>
      <c r="P408" s="153"/>
      <c r="Q408" s="153"/>
      <c r="R408" s="153"/>
      <c r="S408" s="153"/>
    </row>
    <row r="409" spans="1:19" ht="56.25">
      <c r="A409" s="277" t="s">
        <v>25424</v>
      </c>
      <c r="B409" s="253" t="s">
        <v>400</v>
      </c>
      <c r="C409" s="93" t="s">
        <v>1045</v>
      </c>
      <c r="D409" s="93" t="s">
        <v>1046</v>
      </c>
      <c r="E409" s="148">
        <f ca="1">IFERROR(__xludf.DUMMYFUNCTION(" VLOOKUP(A325, IMPORTRANGE(""https://docs.google.com/spreadsheets/d/1fj_Bhi2XPL3siwIh4sx4VRLAe31yD50oKdj5UlRYW0c/"", ""Сводка!A:AA""), 5, FALSE)"),148)</f>
        <v>148</v>
      </c>
      <c r="F409" s="148" t="s">
        <v>415</v>
      </c>
      <c r="G409" s="147">
        <f ca="1">IFERROR(__xludf.DUMMYFUNCTION(" VLOOKUP(A325, IMPORTRANGE(""https://docs.google.com/spreadsheets/d/1QNLbnkR_AongFt22vMfNzfpjZ0CjpI8QI-w0wBnYA1w/"", ""Инфа!A:AA""), 6, FALSE)"),2024)</f>
        <v>2024</v>
      </c>
      <c r="H409" s="150">
        <v>9400</v>
      </c>
      <c r="I409" s="151" t="s">
        <v>650</v>
      </c>
      <c r="J409" s="93"/>
      <c r="K409" s="153"/>
      <c r="L409" s="153"/>
      <c r="M409" s="153"/>
      <c r="N409" s="153"/>
      <c r="O409" s="153"/>
      <c r="P409" s="153"/>
      <c r="Q409" s="153"/>
      <c r="R409" s="153"/>
      <c r="S409" s="153"/>
    </row>
    <row r="410" spans="1:19" ht="37.5">
      <c r="A410" s="277" t="s">
        <v>25424</v>
      </c>
      <c r="B410" s="253" t="s">
        <v>400</v>
      </c>
      <c r="C410" s="93" t="s">
        <v>1047</v>
      </c>
      <c r="D410" s="93" t="s">
        <v>1048</v>
      </c>
      <c r="E410" s="148">
        <f ca="1">IFERROR(__xludf.DUMMYFUNCTION(" VLOOKUP(A326, IMPORTRANGE(""https://docs.google.com/spreadsheets/d/1fj_Bhi2XPL3siwIh4sx4VRLAe31yD50oKdj5UlRYW0c/"", ""Сводка!A:AA""), 5, FALSE)"),320)</f>
        <v>320</v>
      </c>
      <c r="F410" s="148" t="s">
        <v>108</v>
      </c>
      <c r="G410" s="147">
        <f ca="1">IFERROR(__xludf.DUMMYFUNCTION(" VLOOKUP(A326, IMPORTRANGE(""https://docs.google.com/spreadsheets/d/1QNLbnkR_AongFt22vMfNzfpjZ0CjpI8QI-w0wBnYA1w/"", ""Инфа!A:AA""), 6, FALSE)"),2024)</f>
        <v>2024</v>
      </c>
      <c r="H410" s="150">
        <v>14600</v>
      </c>
      <c r="I410" s="156" t="s">
        <v>246</v>
      </c>
      <c r="J410" s="93"/>
      <c r="K410" s="153"/>
      <c r="L410" s="153"/>
      <c r="M410" s="153"/>
      <c r="N410" s="153"/>
      <c r="O410" s="153"/>
      <c r="P410" s="153"/>
      <c r="Q410" s="153"/>
      <c r="R410" s="153"/>
      <c r="S410" s="153"/>
    </row>
    <row r="411" spans="1:19" ht="168.75">
      <c r="A411" s="277" t="s">
        <v>25424</v>
      </c>
      <c r="B411" s="253" t="s">
        <v>400</v>
      </c>
      <c r="C411" s="93" t="s">
        <v>1049</v>
      </c>
      <c r="D411" s="93" t="s">
        <v>1050</v>
      </c>
      <c r="E411" s="148">
        <f ca="1">IFERROR(__xludf.DUMMYFUNCTION(" VLOOKUP(A327, IMPORTRANGE(""https://docs.google.com/spreadsheets/d/1fj_Bhi2XPL3siwIh4sx4VRLAe31yD50oKdj5UlRYW0c/"", ""Сводка!A:AA""), 5, FALSE)"),336)</f>
        <v>336</v>
      </c>
      <c r="F411" s="148" t="s">
        <v>677</v>
      </c>
      <c r="G411" s="147">
        <f ca="1">IFERROR(__xludf.DUMMYFUNCTION(" VLOOKUP(A327, IMPORTRANGE(""https://docs.google.com/spreadsheets/d/1QNLbnkR_AongFt22vMfNzfpjZ0CjpI8QI-w0wBnYA1w/"", ""Инфа!A:AA""), 6, FALSE)"),2024)</f>
        <v>2024</v>
      </c>
      <c r="H411" s="150">
        <v>25200</v>
      </c>
      <c r="I411" s="156" t="s">
        <v>370</v>
      </c>
      <c r="J411" s="93" t="s">
        <v>1051</v>
      </c>
      <c r="K411" s="153"/>
      <c r="L411" s="153"/>
      <c r="M411" s="153"/>
      <c r="N411" s="153"/>
      <c r="O411" s="153"/>
      <c r="P411" s="153"/>
      <c r="Q411" s="153"/>
      <c r="R411" s="153"/>
      <c r="S411" s="153"/>
    </row>
    <row r="412" spans="1:19" ht="168.75">
      <c r="A412" s="277" t="s">
        <v>25424</v>
      </c>
      <c r="B412" s="253" t="s">
        <v>400</v>
      </c>
      <c r="C412" s="93" t="s">
        <v>1049</v>
      </c>
      <c r="D412" s="93" t="s">
        <v>1052</v>
      </c>
      <c r="E412" s="148">
        <f ca="1">IFERROR(__xludf.DUMMYFUNCTION(" VLOOKUP(A328, IMPORTRANGE(""https://docs.google.com/spreadsheets/d/1fj_Bhi2XPL3siwIh4sx4VRLAe31yD50oKdj5UlRYW0c/"", ""Сводка!A:AA""), 5, FALSE)"),184)</f>
        <v>184</v>
      </c>
      <c r="F412" s="148" t="s">
        <v>108</v>
      </c>
      <c r="G412" s="147">
        <f ca="1">IFERROR(__xludf.DUMMYFUNCTION(" VLOOKUP(A328, IMPORTRANGE(""https://docs.google.com/spreadsheets/d/1QNLbnkR_AongFt22vMfNzfpjZ0CjpI8QI-w0wBnYA1w/"", ""Инфа!A:AA""), 6, FALSE)"),2024)</f>
        <v>2024</v>
      </c>
      <c r="H412" s="150">
        <v>16000</v>
      </c>
      <c r="I412" s="151" t="s">
        <v>28</v>
      </c>
      <c r="J412" s="93" t="s">
        <v>1053</v>
      </c>
      <c r="K412" s="153"/>
      <c r="L412" s="153"/>
      <c r="M412" s="153"/>
      <c r="N412" s="153"/>
      <c r="O412" s="153"/>
      <c r="P412" s="153"/>
      <c r="Q412" s="153"/>
      <c r="R412" s="153"/>
      <c r="S412" s="153"/>
    </row>
    <row r="413" spans="1:19" ht="131.25">
      <c r="A413" s="277" t="s">
        <v>25424</v>
      </c>
      <c r="B413" s="253" t="s">
        <v>400</v>
      </c>
      <c r="C413" s="93" t="s">
        <v>1054</v>
      </c>
      <c r="D413" s="93" t="s">
        <v>1055</v>
      </c>
      <c r="E413" s="148">
        <f ca="1">IFERROR(__xludf.DUMMYFUNCTION(" VLOOKUP(A329, IMPORTRANGE(""https://docs.google.com/spreadsheets/d/1fj_Bhi2XPL3siwIh4sx4VRLAe31yD50oKdj5UlRYW0c/"", ""Сводка!A:AA""), 5, FALSE)"),92)</f>
        <v>92</v>
      </c>
      <c r="F413" s="148" t="s">
        <v>1056</v>
      </c>
      <c r="G413" s="147">
        <f ca="1">IFERROR(__xludf.DUMMYFUNCTION(" VLOOKUP(A329, IMPORTRANGE(""https://docs.google.com/spreadsheets/d/1QNLbnkR_AongFt22vMfNzfpjZ0CjpI8QI-w0wBnYA1w/"", ""Инфа!A:AA""), 6, FALSE)"),2024)</f>
        <v>2024</v>
      </c>
      <c r="H413" s="150">
        <v>13700</v>
      </c>
      <c r="I413" s="151" t="s">
        <v>370</v>
      </c>
      <c r="J413" s="93" t="s">
        <v>1057</v>
      </c>
      <c r="K413" s="153"/>
      <c r="L413" s="153"/>
      <c r="M413" s="153"/>
      <c r="N413" s="153"/>
      <c r="O413" s="153"/>
      <c r="P413" s="153"/>
      <c r="Q413" s="153"/>
      <c r="R413" s="153"/>
      <c r="S413" s="153"/>
    </row>
    <row r="414" spans="1:19" ht="75">
      <c r="A414" s="277" t="s">
        <v>25424</v>
      </c>
      <c r="B414" s="253" t="s">
        <v>400</v>
      </c>
      <c r="C414" s="93" t="s">
        <v>1058</v>
      </c>
      <c r="D414" s="93" t="s">
        <v>1059</v>
      </c>
      <c r="E414" s="148">
        <f ca="1">IFERROR(__xludf.DUMMYFUNCTION(" VLOOKUP(A330, IMPORTRANGE(""https://docs.google.com/spreadsheets/d/1fj_Bhi2XPL3siwIh4sx4VRLAe31yD50oKdj5UlRYW0c/"", ""Сводка!A:AA""), 5, FALSE)"),108)</f>
        <v>108</v>
      </c>
      <c r="F414" s="148" t="s">
        <v>1060</v>
      </c>
      <c r="G414" s="147">
        <f ca="1">IFERROR(__xludf.DUMMYFUNCTION(" VLOOKUP(A330, IMPORTRANGE(""https://docs.google.com/spreadsheets/d/1QNLbnkR_AongFt22vMfNzfpjZ0CjpI8QI-w0wBnYA1w/"", ""Инфа!A:AA""), 6, FALSE)"),2024)</f>
        <v>2024</v>
      </c>
      <c r="H414" s="150">
        <v>8200</v>
      </c>
      <c r="I414" s="151" t="s">
        <v>1061</v>
      </c>
      <c r="J414" s="93" t="s">
        <v>1062</v>
      </c>
      <c r="K414" s="153"/>
      <c r="L414" s="153"/>
      <c r="M414" s="153"/>
      <c r="N414" s="153"/>
      <c r="O414" s="153"/>
      <c r="P414" s="153"/>
      <c r="Q414" s="153"/>
      <c r="R414" s="153"/>
      <c r="S414" s="153"/>
    </row>
    <row r="415" spans="1:19" ht="56.25">
      <c r="A415" s="277" t="s">
        <v>25424</v>
      </c>
      <c r="B415" s="253" t="s">
        <v>400</v>
      </c>
      <c r="C415" s="93" t="s">
        <v>1063</v>
      </c>
      <c r="D415" s="93" t="s">
        <v>1064</v>
      </c>
      <c r="E415" s="148">
        <f ca="1">IFERROR(__xludf.DUMMYFUNCTION(" VLOOKUP(A331, IMPORTRANGE(""https://docs.google.com/spreadsheets/d/1fj_Bhi2XPL3siwIh4sx4VRLAe31yD50oKdj5UlRYW0c/"", ""Сводка!A:AA""), 5, FALSE)"),208)</f>
        <v>208</v>
      </c>
      <c r="F415" s="148" t="s">
        <v>1060</v>
      </c>
      <c r="G415" s="147">
        <f ca="1">IFERROR(__xludf.DUMMYFUNCTION(" VLOOKUP(A331, IMPORTRANGE(""https://docs.google.com/spreadsheets/d/1QNLbnkR_AongFt22vMfNzfpjZ0CjpI8QI-w0wBnYA1w/"", ""Инфа!A:AA""), 6, FALSE)"),2024)</f>
        <v>2024</v>
      </c>
      <c r="H415" s="150">
        <v>11200</v>
      </c>
      <c r="I415" s="151" t="s">
        <v>1061</v>
      </c>
      <c r="J415" s="93" t="s">
        <v>1065</v>
      </c>
      <c r="K415" s="153"/>
      <c r="L415" s="153"/>
      <c r="M415" s="153"/>
      <c r="N415" s="153"/>
      <c r="O415" s="153"/>
      <c r="P415" s="153"/>
      <c r="Q415" s="153"/>
      <c r="R415" s="153"/>
      <c r="S415" s="153"/>
    </row>
    <row r="416" spans="1:19" ht="75">
      <c r="A416" s="277" t="s">
        <v>25424</v>
      </c>
      <c r="B416" s="253" t="s">
        <v>400</v>
      </c>
      <c r="C416" s="93" t="s">
        <v>1066</v>
      </c>
      <c r="D416" s="93" t="s">
        <v>1067</v>
      </c>
      <c r="E416" s="148">
        <f ca="1">IFERROR(__xludf.DUMMYFUNCTION(" VLOOKUP(A332, IMPORTRANGE(""https://docs.google.com/spreadsheets/d/1fj_Bhi2XPL3siwIh4sx4VRLAe31yD50oKdj5UlRYW0c/"", ""Сводка!A:AA""), 5, FALSE)"),380)</f>
        <v>380</v>
      </c>
      <c r="F416" s="148" t="s">
        <v>415</v>
      </c>
      <c r="G416" s="147">
        <f ca="1">IFERROR(__xludf.DUMMYFUNCTION(" VLOOKUP(A332, IMPORTRANGE(""https://docs.google.com/spreadsheets/d/1QNLbnkR_AongFt22vMfNzfpjZ0CjpI8QI-w0wBnYA1w/"", ""Инфа!A:AA""), 6, FALSE)"),2024)</f>
        <v>2024</v>
      </c>
      <c r="H416" s="154">
        <v>16400</v>
      </c>
      <c r="I416" s="151" t="s">
        <v>28</v>
      </c>
      <c r="J416" s="93" t="s">
        <v>1068</v>
      </c>
      <c r="K416" s="153"/>
      <c r="L416" s="153"/>
      <c r="M416" s="153"/>
      <c r="N416" s="153"/>
      <c r="O416" s="153"/>
      <c r="P416" s="153"/>
      <c r="Q416" s="153"/>
      <c r="R416" s="153"/>
      <c r="S416" s="153"/>
    </row>
    <row r="417" spans="1:19" ht="75">
      <c r="A417" s="277" t="s">
        <v>25424</v>
      </c>
      <c r="B417" s="253" t="s">
        <v>400</v>
      </c>
      <c r="C417" s="93" t="s">
        <v>1066</v>
      </c>
      <c r="D417" s="93" t="s">
        <v>1069</v>
      </c>
      <c r="E417" s="148">
        <f ca="1">IFERROR(__xludf.DUMMYFUNCTION(" VLOOKUP(A333, IMPORTRANGE(""https://docs.google.com/spreadsheets/d/1fj_Bhi2XPL3siwIh4sx4VRLAe31yD50oKdj5UlRYW0c/"", ""Сводка!A:AA""), 5, FALSE)"),244)</f>
        <v>244</v>
      </c>
      <c r="F417" s="148" t="s">
        <v>415</v>
      </c>
      <c r="G417" s="147">
        <f ca="1">IFERROR(__xludf.DUMMYFUNCTION(" VLOOKUP(A333, IMPORTRANGE(""https://docs.google.com/spreadsheets/d/1QNLbnkR_AongFt22vMfNzfpjZ0CjpI8QI-w0wBnYA1w/"", ""Инфа!A:AA""), 6, FALSE)"),2024)</f>
        <v>2024</v>
      </c>
      <c r="H417" s="150">
        <v>12300</v>
      </c>
      <c r="I417" s="156" t="s">
        <v>489</v>
      </c>
      <c r="J417" s="93" t="s">
        <v>1070</v>
      </c>
      <c r="K417" s="153"/>
      <c r="L417" s="153"/>
      <c r="M417" s="153"/>
      <c r="N417" s="153"/>
      <c r="O417" s="153"/>
      <c r="P417" s="153"/>
      <c r="Q417" s="153"/>
      <c r="R417" s="153"/>
      <c r="S417" s="153"/>
    </row>
    <row r="418" spans="1:19" ht="56.25">
      <c r="A418" s="277" t="s">
        <v>25424</v>
      </c>
      <c r="B418" s="253" t="s">
        <v>153</v>
      </c>
      <c r="C418" s="93" t="s">
        <v>1071</v>
      </c>
      <c r="D418" s="93" t="s">
        <v>1072</v>
      </c>
      <c r="E418" s="148">
        <f ca="1">IFERROR(__xludf.DUMMYFUNCTION(" VLOOKUP(A334, IMPORTRANGE(""https://docs.google.com/spreadsheets/d/1fj_Bhi2XPL3siwIh4sx4VRLAe31yD50oKdj5UlRYW0c/"", ""Сводка!A:AA""), 5, FALSE)"),468)</f>
        <v>468</v>
      </c>
      <c r="F418" s="148" t="s">
        <v>50</v>
      </c>
      <c r="G418" s="147">
        <f ca="1">IFERROR(__xludf.DUMMYFUNCTION(" VLOOKUP(A334, IMPORTRANGE(""https://docs.google.com/spreadsheets/d/1QNLbnkR_AongFt22vMfNzfpjZ0CjpI8QI-w0wBnYA1w/"", ""Инфа!A:AA""), 6, FALSE)"),2024)</f>
        <v>2024</v>
      </c>
      <c r="H418" s="154">
        <v>33100</v>
      </c>
      <c r="I418" s="156" t="s">
        <v>558</v>
      </c>
      <c r="J418" s="93"/>
      <c r="K418" s="153"/>
      <c r="L418" s="153"/>
      <c r="M418" s="153"/>
      <c r="N418" s="153"/>
      <c r="O418" s="153"/>
      <c r="P418" s="153"/>
      <c r="Q418" s="153"/>
      <c r="R418" s="153"/>
      <c r="S418" s="153"/>
    </row>
    <row r="419" spans="1:19" ht="131.25">
      <c r="A419" s="277" t="s">
        <v>25424</v>
      </c>
      <c r="B419" s="253" t="s">
        <v>153</v>
      </c>
      <c r="C419" s="93" t="s">
        <v>1071</v>
      </c>
      <c r="D419" s="93" t="s">
        <v>1073</v>
      </c>
      <c r="E419" s="148">
        <f ca="1">IFERROR(__xludf.DUMMYFUNCTION(" VLOOKUP(A335, IMPORTRANGE(""https://docs.google.com/spreadsheets/d/1fj_Bhi2XPL3siwIh4sx4VRLAe31yD50oKdj5UlRYW0c/"", ""Сводка!A:AA""), 5, FALSE)"),148)</f>
        <v>148</v>
      </c>
      <c r="F419" s="148" t="s">
        <v>50</v>
      </c>
      <c r="G419" s="147">
        <f ca="1">IFERROR(__xludf.DUMMYFUNCTION(" VLOOKUP(A335, IMPORTRANGE(""https://docs.google.com/spreadsheets/d/1QNLbnkR_AongFt22vMfNzfpjZ0CjpI8QI-w0wBnYA1w/"", ""Инфа!A:AA""), 6, FALSE)"),2024)</f>
        <v>2024</v>
      </c>
      <c r="H419" s="150">
        <v>9400</v>
      </c>
      <c r="I419" s="156" t="s">
        <v>558</v>
      </c>
      <c r="J419" s="93"/>
      <c r="K419" s="153"/>
      <c r="L419" s="153"/>
      <c r="M419" s="153"/>
      <c r="N419" s="153"/>
      <c r="O419" s="153"/>
      <c r="P419" s="153"/>
      <c r="Q419" s="153"/>
      <c r="R419" s="153"/>
      <c r="S419" s="153"/>
    </row>
    <row r="420" spans="1:19" ht="187.5">
      <c r="A420" s="277" t="s">
        <v>25424</v>
      </c>
      <c r="B420" s="253" t="s">
        <v>400</v>
      </c>
      <c r="C420" s="93" t="s">
        <v>1074</v>
      </c>
      <c r="D420" s="93" t="s">
        <v>1075</v>
      </c>
      <c r="E420" s="148">
        <f ca="1">IFERROR(__xludf.DUMMYFUNCTION(" VLOOKUP(A336, IMPORTRANGE(""https://docs.google.com/spreadsheets/d/1fj_Bhi2XPL3siwIh4sx4VRLAe31yD50oKdj5UlRYW0c/"", ""Сводка!A:AA""), 5, FALSE)"),180)</f>
        <v>180</v>
      </c>
      <c r="F420" s="148" t="s">
        <v>403</v>
      </c>
      <c r="G420" s="147">
        <f ca="1">IFERROR(__xludf.DUMMYFUNCTION(" VLOOKUP(A336, IMPORTRANGE(""https://docs.google.com/spreadsheets/d/1QNLbnkR_AongFt22vMfNzfpjZ0CjpI8QI-w0wBnYA1w/"", ""Инфа!A:AA""), 6, FALSE)"),2024)</f>
        <v>2024</v>
      </c>
      <c r="H420" s="150">
        <v>10400</v>
      </c>
      <c r="I420" s="156" t="s">
        <v>370</v>
      </c>
      <c r="J420" s="93" t="s">
        <v>1076</v>
      </c>
      <c r="K420" s="153"/>
      <c r="L420" s="153"/>
      <c r="M420" s="153"/>
      <c r="N420" s="153"/>
      <c r="O420" s="153"/>
      <c r="P420" s="153"/>
      <c r="Q420" s="153"/>
      <c r="R420" s="153"/>
      <c r="S420" s="153"/>
    </row>
    <row r="421" spans="1:19" ht="225">
      <c r="A421" s="277" t="s">
        <v>25424</v>
      </c>
      <c r="B421" s="253" t="s">
        <v>400</v>
      </c>
      <c r="C421" s="93" t="s">
        <v>1074</v>
      </c>
      <c r="D421" s="93" t="s">
        <v>1077</v>
      </c>
      <c r="E421" s="148">
        <f ca="1">IFERROR(__xludf.DUMMYFUNCTION(" VLOOKUP(A337, IMPORTRANGE(""https://docs.google.com/spreadsheets/d/1fj_Bhi2XPL3siwIh4sx4VRLAe31yD50oKdj5UlRYW0c/"", ""Сводка!A:AA""), 5, FALSE)"),216)</f>
        <v>216</v>
      </c>
      <c r="F421" s="148" t="s">
        <v>403</v>
      </c>
      <c r="G421" s="147">
        <f ca="1">IFERROR(__xludf.DUMMYFUNCTION(" VLOOKUP(A337, IMPORTRANGE(""https://docs.google.com/spreadsheets/d/1QNLbnkR_AongFt22vMfNzfpjZ0CjpI8QI-w0wBnYA1w/"", ""Инфа!A:AA""), 6, FALSE)"),2024)</f>
        <v>2024</v>
      </c>
      <c r="H421" s="150">
        <v>18000</v>
      </c>
      <c r="I421" s="156" t="s">
        <v>370</v>
      </c>
      <c r="J421" s="93" t="s">
        <v>1078</v>
      </c>
      <c r="K421" s="153"/>
      <c r="L421" s="153"/>
      <c r="M421" s="153"/>
      <c r="N421" s="153"/>
      <c r="O421" s="153"/>
      <c r="P421" s="153"/>
      <c r="Q421" s="153"/>
      <c r="R421" s="153"/>
      <c r="S421" s="153"/>
    </row>
    <row r="422" spans="1:19" ht="168.75">
      <c r="A422" s="277" t="s">
        <v>25424</v>
      </c>
      <c r="B422" s="253" t="s">
        <v>400</v>
      </c>
      <c r="C422" s="93" t="s">
        <v>1074</v>
      </c>
      <c r="D422" s="93" t="s">
        <v>1079</v>
      </c>
      <c r="E422" s="148">
        <f ca="1">IFERROR(__xludf.DUMMYFUNCTION(" VLOOKUP(A338, IMPORTRANGE(""https://docs.google.com/spreadsheets/d/1fj_Bhi2XPL3siwIh4sx4VRLAe31yD50oKdj5UlRYW0c/"", ""Сводка!A:AA""), 5, FALSE)"),144)</f>
        <v>144</v>
      </c>
      <c r="F422" s="148" t="s">
        <v>403</v>
      </c>
      <c r="G422" s="147">
        <f ca="1">IFERROR(__xludf.DUMMYFUNCTION(" VLOOKUP(A338, IMPORTRANGE(""https://docs.google.com/spreadsheets/d/1QNLbnkR_AongFt22vMfNzfpjZ0CjpI8QI-w0wBnYA1w/"", ""Инфа!A:AA""), 6, FALSE)"),2024)</f>
        <v>2024</v>
      </c>
      <c r="H422" s="150">
        <v>9300</v>
      </c>
      <c r="I422" s="156" t="s">
        <v>370</v>
      </c>
      <c r="J422" s="93" t="s">
        <v>1080</v>
      </c>
      <c r="K422" s="153"/>
      <c r="L422" s="153"/>
      <c r="M422" s="153"/>
      <c r="N422" s="153"/>
      <c r="O422" s="153"/>
      <c r="P422" s="153"/>
      <c r="Q422" s="153"/>
      <c r="R422" s="153"/>
      <c r="S422" s="153"/>
    </row>
    <row r="423" spans="1:19" ht="262.5">
      <c r="A423" s="277" t="s">
        <v>25424</v>
      </c>
      <c r="B423" s="253" t="s">
        <v>400</v>
      </c>
      <c r="C423" s="93" t="s">
        <v>1081</v>
      </c>
      <c r="D423" s="93" t="s">
        <v>1082</v>
      </c>
      <c r="E423" s="148">
        <f ca="1">IFERROR(__xludf.DUMMYFUNCTION(" VLOOKUP(A339, IMPORTRANGE(""https://docs.google.com/spreadsheets/d/1fj_Bhi2XPL3siwIh4sx4VRLAe31yD50oKdj5UlRYW0c/"", ""Сводка!A:AA""), 5, FALSE)"),148)</f>
        <v>148</v>
      </c>
      <c r="F423" s="148" t="s">
        <v>1083</v>
      </c>
      <c r="G423" s="147">
        <f ca="1">IFERROR(__xludf.DUMMYFUNCTION(" VLOOKUP(A339, IMPORTRANGE(""https://docs.google.com/spreadsheets/d/1QNLbnkR_AongFt22vMfNzfpjZ0CjpI8QI-w0wBnYA1w/"", ""Инфа!A:AA""), 6, FALSE)"),2024)</f>
        <v>2024</v>
      </c>
      <c r="H423" s="150">
        <v>9400</v>
      </c>
      <c r="I423" s="151" t="s">
        <v>28</v>
      </c>
      <c r="J423" s="93" t="s">
        <v>1085</v>
      </c>
      <c r="K423" s="153"/>
      <c r="L423" s="153"/>
      <c r="M423" s="153"/>
      <c r="N423" s="153"/>
      <c r="O423" s="153"/>
      <c r="P423" s="153"/>
      <c r="Q423" s="153"/>
      <c r="R423" s="153"/>
      <c r="S423" s="153"/>
    </row>
    <row r="424" spans="1:19" ht="131.25">
      <c r="A424" s="277" t="s">
        <v>25424</v>
      </c>
      <c r="B424" s="253" t="s">
        <v>400</v>
      </c>
      <c r="C424" s="93" t="s">
        <v>1086</v>
      </c>
      <c r="D424" s="93" t="s">
        <v>1087</v>
      </c>
      <c r="E424" s="148">
        <f ca="1">IFERROR(__xludf.DUMMYFUNCTION(" VLOOKUP(A340, IMPORTRANGE(""https://docs.google.com/spreadsheets/d/1fj_Bhi2XPL3siwIh4sx4VRLAe31yD50oKdj5UlRYW0c/"", ""Сводка!A:AA""), 5, FALSE)"),132)</f>
        <v>132</v>
      </c>
      <c r="F424" s="148" t="s">
        <v>415</v>
      </c>
      <c r="G424" s="147">
        <f ca="1">IFERROR(__xludf.DUMMYFUNCTION(" VLOOKUP(A340, IMPORTRANGE(""https://docs.google.com/spreadsheets/d/1QNLbnkR_AongFt22vMfNzfpjZ0CjpI8QI-w0wBnYA1w/"", ""Инфа!A:AA""), 6, FALSE)"),2024)</f>
        <v>2024</v>
      </c>
      <c r="H424" s="150">
        <v>9000</v>
      </c>
      <c r="I424" s="151" t="s">
        <v>28</v>
      </c>
      <c r="J424" s="93" t="s">
        <v>1088</v>
      </c>
      <c r="K424" s="153"/>
      <c r="L424" s="153"/>
      <c r="M424" s="153"/>
      <c r="N424" s="153"/>
      <c r="O424" s="153"/>
      <c r="P424" s="153"/>
      <c r="Q424" s="153"/>
      <c r="R424" s="153"/>
      <c r="S424" s="153"/>
    </row>
    <row r="425" spans="1:19" ht="131.25">
      <c r="A425" s="277" t="s">
        <v>25424</v>
      </c>
      <c r="B425" s="253" t="s">
        <v>400</v>
      </c>
      <c r="C425" s="93" t="s">
        <v>1089</v>
      </c>
      <c r="D425" s="93" t="s">
        <v>1090</v>
      </c>
      <c r="E425" s="148">
        <f ca="1">IFERROR(__xludf.DUMMYFUNCTION(" VLOOKUP(A341, IMPORTRANGE(""https://docs.google.com/spreadsheets/d/1fj_Bhi2XPL3siwIh4sx4VRLAe31yD50oKdj5UlRYW0c/"", ""Сводка!A:AA""), 5, FALSE)"),192)</f>
        <v>192</v>
      </c>
      <c r="F425" s="148" t="s">
        <v>415</v>
      </c>
      <c r="G425" s="147">
        <f ca="1">IFERROR(__xludf.DUMMYFUNCTION(" VLOOKUP(A341, IMPORTRANGE(""https://docs.google.com/spreadsheets/d/1QNLbnkR_AongFt22vMfNzfpjZ0CjpI8QI-w0wBnYA1w/"", ""Инфа!A:AA""), 6, FALSE)"),2024)</f>
        <v>2024</v>
      </c>
      <c r="H425" s="150">
        <v>10800</v>
      </c>
      <c r="I425" s="151" t="s">
        <v>291</v>
      </c>
      <c r="J425" s="93" t="s">
        <v>1091</v>
      </c>
      <c r="K425" s="153"/>
      <c r="L425" s="153"/>
      <c r="M425" s="153"/>
      <c r="N425" s="153"/>
      <c r="O425" s="153"/>
      <c r="P425" s="153"/>
      <c r="Q425" s="153"/>
      <c r="R425" s="153"/>
      <c r="S425" s="153"/>
    </row>
    <row r="426" spans="1:19" ht="131.25">
      <c r="A426" s="277" t="s">
        <v>25424</v>
      </c>
      <c r="B426" s="253" t="s">
        <v>153</v>
      </c>
      <c r="C426" s="93" t="s">
        <v>1092</v>
      </c>
      <c r="D426" s="93" t="s">
        <v>1093</v>
      </c>
      <c r="E426" s="148">
        <f ca="1">IFERROR(__xludf.DUMMYFUNCTION(" VLOOKUP(A342, IMPORTRANGE(""https://docs.google.com/spreadsheets/d/1fj_Bhi2XPL3siwIh4sx4VRLAe31yD50oKdj5UlRYW0c/"", ""Сводка!A:AA""), 5, FALSE)"),148)</f>
        <v>148</v>
      </c>
      <c r="F426" s="148" t="s">
        <v>456</v>
      </c>
      <c r="G426" s="147">
        <f ca="1">IFERROR(__xludf.DUMMYFUNCTION(" VLOOKUP(A342, IMPORTRANGE(""https://docs.google.com/spreadsheets/d/1QNLbnkR_AongFt22vMfNzfpjZ0CjpI8QI-w0wBnYA1w/"", ""Инфа!A:AA""), 6, FALSE)"),2024)</f>
        <v>2024</v>
      </c>
      <c r="H426" s="150">
        <v>18000</v>
      </c>
      <c r="I426" s="151" t="s">
        <v>234</v>
      </c>
      <c r="J426" s="93" t="s">
        <v>1095</v>
      </c>
      <c r="K426" s="153"/>
      <c r="L426" s="153"/>
      <c r="M426" s="153"/>
      <c r="N426" s="153"/>
      <c r="O426" s="153"/>
      <c r="P426" s="153"/>
      <c r="Q426" s="153"/>
      <c r="R426" s="153"/>
      <c r="S426" s="153"/>
    </row>
    <row r="427" spans="1:19" ht="187.5">
      <c r="A427" s="277" t="s">
        <v>25424</v>
      </c>
      <c r="B427" s="253" t="s">
        <v>153</v>
      </c>
      <c r="C427" s="93" t="s">
        <v>1096</v>
      </c>
      <c r="D427" s="93" t="s">
        <v>1097</v>
      </c>
      <c r="E427" s="148">
        <f ca="1">IFERROR(__xludf.DUMMYFUNCTION(" VLOOKUP(A343, IMPORTRANGE(""https://docs.google.com/spreadsheets/d/1fj_Bhi2XPL3siwIh4sx4VRLAe31yD50oKdj5UlRYW0c/"", ""Сводка!A:AA""), 5, FALSE)"),196)</f>
        <v>196</v>
      </c>
      <c r="F427" s="148" t="s">
        <v>50</v>
      </c>
      <c r="G427" s="147">
        <f ca="1">IFERROR(__xludf.DUMMYFUNCTION(" VLOOKUP(A343, IMPORTRANGE(""https://docs.google.com/spreadsheets/d/1QNLbnkR_AongFt22vMfNzfpjZ0CjpI8QI-w0wBnYA1w/"", ""Инфа!A:AA""), 6, FALSE)"),2024)</f>
        <v>2024</v>
      </c>
      <c r="H427" s="150">
        <v>16800</v>
      </c>
      <c r="I427" s="151" t="s">
        <v>246</v>
      </c>
      <c r="J427" s="93" t="s">
        <v>1098</v>
      </c>
      <c r="K427" s="153"/>
      <c r="L427" s="153"/>
      <c r="M427" s="153"/>
      <c r="N427" s="153"/>
      <c r="O427" s="153"/>
      <c r="P427" s="153"/>
      <c r="Q427" s="153"/>
      <c r="R427" s="153"/>
      <c r="S427" s="153"/>
    </row>
    <row r="428" spans="1:19" ht="93.75">
      <c r="A428" s="277" t="s">
        <v>25424</v>
      </c>
      <c r="B428" s="253" t="s">
        <v>153</v>
      </c>
      <c r="C428" s="93" t="s">
        <v>1099</v>
      </c>
      <c r="D428" s="93" t="s">
        <v>1100</v>
      </c>
      <c r="E428" s="148">
        <f ca="1">IFERROR(__xludf.DUMMYFUNCTION(" VLOOKUP(A344, IMPORTRANGE(""https://docs.google.com/spreadsheets/d/1fj_Bhi2XPL3siwIh4sx4VRLAe31yD50oKdj5UlRYW0c/"", ""Сводка!A:AA""), 5, FALSE)"),164)</f>
        <v>164</v>
      </c>
      <c r="F428" s="148" t="s">
        <v>165</v>
      </c>
      <c r="G428" s="147">
        <f ca="1">IFERROR(__xludf.DUMMYFUNCTION(" VLOOKUP(A344, IMPORTRANGE(""https://docs.google.com/spreadsheets/d/1QNLbnkR_AongFt22vMfNzfpjZ0CjpI8QI-w0wBnYA1w/"", ""Инфа!A:AA""), 6, FALSE)"),2024)</f>
        <v>2024</v>
      </c>
      <c r="H428" s="150">
        <v>14800</v>
      </c>
      <c r="I428" s="151" t="s">
        <v>190</v>
      </c>
      <c r="J428" s="99" t="s">
        <v>1102</v>
      </c>
      <c r="K428" s="153"/>
      <c r="L428" s="153"/>
      <c r="M428" s="153"/>
      <c r="N428" s="153"/>
      <c r="O428" s="153"/>
      <c r="P428" s="153"/>
      <c r="Q428" s="153"/>
      <c r="R428" s="153"/>
      <c r="S428" s="153"/>
    </row>
    <row r="429" spans="1:19" ht="168.75">
      <c r="A429" s="277" t="s">
        <v>25424</v>
      </c>
      <c r="B429" s="253" t="s">
        <v>400</v>
      </c>
      <c r="C429" s="93" t="s">
        <v>1099</v>
      </c>
      <c r="D429" s="93" t="s">
        <v>1103</v>
      </c>
      <c r="E429" s="148">
        <f ca="1">IFERROR(__xludf.DUMMYFUNCTION(" VLOOKUP(A345, IMPORTRANGE(""https://docs.google.com/spreadsheets/d/1fj_Bhi2XPL3siwIh4sx4VRLAe31yD50oKdj5UlRYW0c/"", ""Сводка!A:AA""), 5, FALSE)"),144)</f>
        <v>144</v>
      </c>
      <c r="F429" s="148" t="s">
        <v>59</v>
      </c>
      <c r="G429" s="147">
        <f ca="1">IFERROR(__xludf.DUMMYFUNCTION(" VLOOKUP(A345, IMPORTRANGE(""https://docs.google.com/spreadsheets/d/1QNLbnkR_AongFt22vMfNzfpjZ0CjpI8QI-w0wBnYA1w/"", ""Инфа!A:AA""), 6, FALSE)"),2024)</f>
        <v>2024</v>
      </c>
      <c r="H429" s="150">
        <v>13600</v>
      </c>
      <c r="I429" s="151" t="s">
        <v>190</v>
      </c>
      <c r="J429" s="93" t="s">
        <v>1104</v>
      </c>
      <c r="K429" s="153"/>
      <c r="L429" s="153"/>
      <c r="M429" s="153"/>
      <c r="N429" s="153"/>
      <c r="O429" s="153"/>
      <c r="P429" s="153"/>
      <c r="Q429" s="153"/>
      <c r="R429" s="153"/>
      <c r="S429" s="153"/>
    </row>
    <row r="430" spans="1:19" ht="131.25">
      <c r="A430" s="277" t="s">
        <v>25424</v>
      </c>
      <c r="B430" s="253" t="s">
        <v>153</v>
      </c>
      <c r="C430" s="93" t="s">
        <v>1105</v>
      </c>
      <c r="D430" s="93" t="s">
        <v>1106</v>
      </c>
      <c r="E430" s="148">
        <f ca="1">IFERROR(__xludf.DUMMYFUNCTION(" VLOOKUP(A346, IMPORTRANGE(""https://docs.google.com/spreadsheets/d/1fj_Bhi2XPL3siwIh4sx4VRLAe31yD50oKdj5UlRYW0c/"", ""Сводка!A:AA""), 5, FALSE)"),152)</f>
        <v>152</v>
      </c>
      <c r="F430" s="148" t="s">
        <v>108</v>
      </c>
      <c r="G430" s="147">
        <f ca="1">IFERROR(__xludf.DUMMYFUNCTION(" VLOOKUP(A346, IMPORTRANGE(""https://docs.google.com/spreadsheets/d/1QNLbnkR_AongFt22vMfNzfpjZ0CjpI8QI-w0wBnYA1w/"", ""Инфа!A:AA""), 6, FALSE)"),2024)</f>
        <v>2024</v>
      </c>
      <c r="H430" s="150">
        <v>14100</v>
      </c>
      <c r="I430" s="156" t="s">
        <v>558</v>
      </c>
      <c r="J430" s="93" t="s">
        <v>1107</v>
      </c>
      <c r="K430" s="153"/>
      <c r="L430" s="153"/>
      <c r="M430" s="153"/>
      <c r="N430" s="153"/>
      <c r="O430" s="153"/>
      <c r="P430" s="153"/>
      <c r="Q430" s="153"/>
      <c r="R430" s="153"/>
      <c r="S430" s="153"/>
    </row>
    <row r="431" spans="1:19" ht="131.25">
      <c r="A431" s="277" t="s">
        <v>25424</v>
      </c>
      <c r="B431" s="253" t="s">
        <v>153</v>
      </c>
      <c r="C431" s="93" t="s">
        <v>1108</v>
      </c>
      <c r="D431" s="93" t="s">
        <v>1109</v>
      </c>
      <c r="E431" s="148">
        <f ca="1">IFERROR(__xludf.DUMMYFUNCTION(" VLOOKUP(A347, IMPORTRANGE(""https://docs.google.com/spreadsheets/d/1fj_Bhi2XPL3siwIh4sx4VRLAe31yD50oKdj5UlRYW0c/"", ""Сводка!A:AA""), 5, FALSE)"),288)</f>
        <v>288</v>
      </c>
      <c r="F431" s="148" t="s">
        <v>26</v>
      </c>
      <c r="G431" s="147">
        <f ca="1">IFERROR(__xludf.DUMMYFUNCTION(" VLOOKUP(A347, IMPORTRANGE(""https://docs.google.com/spreadsheets/d/1QNLbnkR_AongFt22vMfNzfpjZ0CjpI8QI-w0wBnYA1w/"", ""Инфа!A:AA""), 6, FALSE)"),2024)</f>
        <v>2024</v>
      </c>
      <c r="H431" s="150">
        <v>13600</v>
      </c>
      <c r="I431" s="151" t="s">
        <v>1110</v>
      </c>
      <c r="J431" s="93" t="s">
        <v>1111</v>
      </c>
      <c r="K431" s="153"/>
      <c r="L431" s="153"/>
      <c r="M431" s="153"/>
      <c r="N431" s="153"/>
      <c r="O431" s="153"/>
      <c r="P431" s="153"/>
      <c r="Q431" s="153"/>
      <c r="R431" s="153"/>
      <c r="S431" s="153"/>
    </row>
    <row r="432" spans="1:19" ht="93.75">
      <c r="A432" s="277" t="s">
        <v>25424</v>
      </c>
      <c r="B432" s="253" t="s">
        <v>153</v>
      </c>
      <c r="C432" s="93" t="s">
        <v>1112</v>
      </c>
      <c r="D432" s="93" t="s">
        <v>1113</v>
      </c>
      <c r="E432" s="148">
        <f ca="1">IFERROR(__xludf.DUMMYFUNCTION(" VLOOKUP(A348, IMPORTRANGE(""https://docs.google.com/spreadsheets/d/1fj_Bhi2XPL3siwIh4sx4VRLAe31yD50oKdj5UlRYW0c/"", ""Сводка!A:AA""), 5, FALSE)"),276)</f>
        <v>276</v>
      </c>
      <c r="F432" s="148" t="s">
        <v>165</v>
      </c>
      <c r="G432" s="147">
        <f ca="1">IFERROR(__xludf.DUMMYFUNCTION(" VLOOKUP(A348, IMPORTRANGE(""https://docs.google.com/spreadsheets/d/1QNLbnkR_AongFt22vMfNzfpjZ0CjpI8QI-w0wBnYA1w/"", ""Инфа!A:AA""), 6, FALSE)"),2024)</f>
        <v>2024</v>
      </c>
      <c r="H432" s="150">
        <v>21600</v>
      </c>
      <c r="I432" s="151" t="s">
        <v>1110</v>
      </c>
      <c r="J432" s="93" t="s">
        <v>1114</v>
      </c>
      <c r="K432" s="153"/>
      <c r="L432" s="153"/>
      <c r="M432" s="153"/>
      <c r="N432" s="153"/>
      <c r="O432" s="153"/>
      <c r="P432" s="153"/>
      <c r="Q432" s="153"/>
      <c r="R432" s="153"/>
      <c r="S432" s="153"/>
    </row>
    <row r="433" spans="1:19" ht="75">
      <c r="A433" s="277" t="s">
        <v>25424</v>
      </c>
      <c r="B433" s="253" t="s">
        <v>400</v>
      </c>
      <c r="C433" s="93" t="s">
        <v>1115</v>
      </c>
      <c r="D433" s="93" t="s">
        <v>1116</v>
      </c>
      <c r="E433" s="148">
        <f ca="1">IFERROR(__xludf.DUMMYFUNCTION(" VLOOKUP(A349, IMPORTRANGE(""https://docs.google.com/spreadsheets/d/1fj_Bhi2XPL3siwIh4sx4VRLAe31yD50oKdj5UlRYW0c/"", ""Сводка!A:AA""), 5, FALSE)"),140)</f>
        <v>140</v>
      </c>
      <c r="F433" s="148" t="s">
        <v>165</v>
      </c>
      <c r="G433" s="147">
        <f ca="1">IFERROR(__xludf.DUMMYFUNCTION(" VLOOKUP(A349, IMPORTRANGE(""https://docs.google.com/spreadsheets/d/1QNLbnkR_AongFt22vMfNzfpjZ0CjpI8QI-w0wBnYA1w/"", ""Инфа!A:AA""), 6, FALSE)"),2024)</f>
        <v>2024</v>
      </c>
      <c r="H433" s="150">
        <v>9200</v>
      </c>
      <c r="I433" s="151" t="s">
        <v>138</v>
      </c>
      <c r="J433" s="93" t="s">
        <v>1117</v>
      </c>
      <c r="K433" s="153"/>
      <c r="L433" s="153"/>
      <c r="M433" s="153"/>
      <c r="N433" s="153"/>
      <c r="O433" s="153"/>
      <c r="P433" s="153"/>
      <c r="Q433" s="153"/>
      <c r="R433" s="153"/>
      <c r="S433" s="153"/>
    </row>
    <row r="434" spans="1:19" ht="150">
      <c r="A434" s="277" t="s">
        <v>25424</v>
      </c>
      <c r="B434" s="253" t="s">
        <v>1118</v>
      </c>
      <c r="C434" s="93" t="s">
        <v>1119</v>
      </c>
      <c r="D434" s="93" t="s">
        <v>1120</v>
      </c>
      <c r="E434" s="148">
        <f ca="1">IFERROR(__xludf.DUMMYFUNCTION(" VLOOKUP(A350, IMPORTRANGE(""https://docs.google.com/spreadsheets/d/1fj_Bhi2XPL3siwIh4sx4VRLAe31yD50oKdj5UlRYW0c/"", ""Сводка!A:AA""), 5, FALSE)"),264)</f>
        <v>264</v>
      </c>
      <c r="F434" s="148" t="s">
        <v>202</v>
      </c>
      <c r="G434" s="147">
        <f ca="1">IFERROR(__xludf.DUMMYFUNCTION(" VLOOKUP(A350, IMPORTRANGE(""https://docs.google.com/spreadsheets/d/1QNLbnkR_AongFt22vMfNzfpjZ0CjpI8QI-w0wBnYA1w/"", ""Инфа!A:AA""), 6, FALSE)"),2024)</f>
        <v>2024</v>
      </c>
      <c r="H434" s="150">
        <v>12900</v>
      </c>
      <c r="I434" s="156" t="s">
        <v>370</v>
      </c>
      <c r="J434" s="93" t="s">
        <v>1121</v>
      </c>
      <c r="K434" s="153"/>
      <c r="L434" s="153"/>
      <c r="M434" s="153"/>
      <c r="N434" s="153"/>
      <c r="O434" s="153"/>
      <c r="P434" s="153"/>
      <c r="Q434" s="153"/>
      <c r="R434" s="153"/>
      <c r="S434" s="153"/>
    </row>
    <row r="435" spans="1:19" ht="37.5">
      <c r="A435" s="277" t="s">
        <v>25424</v>
      </c>
      <c r="B435" s="253" t="s">
        <v>400</v>
      </c>
      <c r="C435" s="93" t="s">
        <v>1122</v>
      </c>
      <c r="D435" s="93" t="s">
        <v>1123</v>
      </c>
      <c r="E435" s="148">
        <f ca="1">IFERROR(__xludf.DUMMYFUNCTION(" VLOOKUP(A351, IMPORTRANGE(""https://docs.google.com/spreadsheets/d/1fj_Bhi2XPL3siwIh4sx4VRLAe31yD50oKdj5UlRYW0c/"", ""Сводка!A:AA""), 5, FALSE)"),176)</f>
        <v>176</v>
      </c>
      <c r="F435" s="148" t="s">
        <v>415</v>
      </c>
      <c r="G435" s="147">
        <f ca="1">IFERROR(__xludf.DUMMYFUNCTION(" VLOOKUP(A351, IMPORTRANGE(""https://docs.google.com/spreadsheets/d/1QNLbnkR_AongFt22vMfNzfpjZ0CjpI8QI-w0wBnYA1w/"", ""Инфа!A:AA""), 6, FALSE)"),2024)</f>
        <v>2024</v>
      </c>
      <c r="H435" s="150">
        <v>10300</v>
      </c>
      <c r="I435" s="151" t="s">
        <v>819</v>
      </c>
      <c r="J435" s="93"/>
      <c r="K435" s="153"/>
      <c r="L435" s="153"/>
      <c r="M435" s="153"/>
      <c r="N435" s="153"/>
      <c r="O435" s="153"/>
      <c r="P435" s="153"/>
      <c r="Q435" s="153"/>
      <c r="R435" s="153"/>
      <c r="S435" s="153"/>
    </row>
    <row r="436" spans="1:19" ht="37.5">
      <c r="A436" s="277" t="s">
        <v>25424</v>
      </c>
      <c r="B436" s="253" t="s">
        <v>400</v>
      </c>
      <c r="C436" s="93" t="s">
        <v>1124</v>
      </c>
      <c r="D436" s="93" t="s">
        <v>1125</v>
      </c>
      <c r="E436" s="148">
        <f ca="1">IFERROR(__xludf.DUMMYFUNCTION(" VLOOKUP(A352, IMPORTRANGE(""https://docs.google.com/spreadsheets/d/1fj_Bhi2XPL3siwIh4sx4VRLAe31yD50oKdj5UlRYW0c/"", ""Сводка!A:AA""), 5, FALSE)"),296)</f>
        <v>296</v>
      </c>
      <c r="F436" s="148" t="s">
        <v>466</v>
      </c>
      <c r="G436" s="147">
        <f ca="1">IFERROR(__xludf.DUMMYFUNCTION(" VLOOKUP(A352, IMPORTRANGE(""https://docs.google.com/spreadsheets/d/1QNLbnkR_AongFt22vMfNzfpjZ0CjpI8QI-w0wBnYA1w/"", ""Инфа!A:AA""), 6, FALSE)"),2024)</f>
        <v>2024</v>
      </c>
      <c r="H436" s="150">
        <v>13900</v>
      </c>
      <c r="I436" s="151" t="s">
        <v>819</v>
      </c>
      <c r="J436" s="93"/>
      <c r="K436" s="153"/>
      <c r="L436" s="153"/>
      <c r="M436" s="153"/>
      <c r="N436" s="153"/>
      <c r="O436" s="153"/>
      <c r="P436" s="153"/>
      <c r="Q436" s="153"/>
      <c r="R436" s="153"/>
      <c r="S436" s="153"/>
    </row>
    <row r="437" spans="1:19" ht="187.5">
      <c r="A437" s="277" t="s">
        <v>25424</v>
      </c>
      <c r="B437" s="253" t="s">
        <v>400</v>
      </c>
      <c r="C437" s="93" t="s">
        <v>1126</v>
      </c>
      <c r="D437" s="93" t="s">
        <v>1127</v>
      </c>
      <c r="E437" s="148">
        <f ca="1">IFERROR(__xludf.DUMMYFUNCTION(" VLOOKUP(A353, IMPORTRANGE(""https://docs.google.com/spreadsheets/d/1fj_Bhi2XPL3siwIh4sx4VRLAe31yD50oKdj5UlRYW0c/"", ""Сводка!A:AA""), 5, FALSE)"),208)</f>
        <v>208</v>
      </c>
      <c r="F437" s="148" t="s">
        <v>108</v>
      </c>
      <c r="G437" s="147">
        <f ca="1">IFERROR(__xludf.DUMMYFUNCTION(" VLOOKUP(A353, IMPORTRANGE(""https://docs.google.com/spreadsheets/d/1QNLbnkR_AongFt22vMfNzfpjZ0CjpI8QI-w0wBnYA1w/"", ""Инфа!A:AA""), 6, FALSE)"),2024)</f>
        <v>2024</v>
      </c>
      <c r="H437" s="150">
        <v>11200</v>
      </c>
      <c r="I437" s="151" t="s">
        <v>1128</v>
      </c>
      <c r="J437" s="93" t="s">
        <v>1130</v>
      </c>
      <c r="K437" s="153"/>
      <c r="L437" s="153"/>
      <c r="M437" s="153"/>
      <c r="N437" s="153"/>
      <c r="O437" s="153"/>
      <c r="P437" s="153"/>
      <c r="Q437" s="153"/>
      <c r="R437" s="153"/>
      <c r="S437" s="153"/>
    </row>
    <row r="438" spans="1:19" ht="56.25">
      <c r="A438" s="277" t="s">
        <v>25424</v>
      </c>
      <c r="B438" s="253" t="s">
        <v>400</v>
      </c>
      <c r="C438" s="93" t="s">
        <v>1131</v>
      </c>
      <c r="D438" s="93" t="s">
        <v>1132</v>
      </c>
      <c r="E438" s="148">
        <f ca="1">IFERROR(__xludf.DUMMYFUNCTION(" VLOOKUP(A354, IMPORTRANGE(""https://docs.google.com/spreadsheets/d/1fj_Bhi2XPL3siwIh4sx4VRLAe31yD50oKdj5UlRYW0c/"", ""Сводка!A:AA""), 5, FALSE)"),292)</f>
        <v>292</v>
      </c>
      <c r="F438" s="148" t="s">
        <v>415</v>
      </c>
      <c r="G438" s="147">
        <f ca="1">IFERROR(__xludf.DUMMYFUNCTION(" VLOOKUP(A354, IMPORTRANGE(""https://docs.google.com/spreadsheets/d/1QNLbnkR_AongFt22vMfNzfpjZ0CjpI8QI-w0wBnYA1w/"", ""Инфа!A:AA""), 6, FALSE)"),2024)</f>
        <v>2024</v>
      </c>
      <c r="H438" s="150">
        <v>13800</v>
      </c>
      <c r="I438" s="151" t="s">
        <v>614</v>
      </c>
      <c r="J438" s="93" t="s">
        <v>1133</v>
      </c>
      <c r="K438" s="153"/>
      <c r="L438" s="153"/>
      <c r="M438" s="153"/>
      <c r="N438" s="153"/>
      <c r="O438" s="153"/>
      <c r="P438" s="153"/>
      <c r="Q438" s="153"/>
      <c r="R438" s="153"/>
      <c r="S438" s="153"/>
    </row>
    <row r="439" spans="1:19" ht="150">
      <c r="A439" s="277" t="s">
        <v>25424</v>
      </c>
      <c r="B439" s="253" t="s">
        <v>153</v>
      </c>
      <c r="C439" s="93" t="s">
        <v>1134</v>
      </c>
      <c r="D439" s="93" t="s">
        <v>1135</v>
      </c>
      <c r="E439" s="148">
        <f ca="1">IFERROR(__xludf.DUMMYFUNCTION(" VLOOKUP(A355, IMPORTRANGE(""https://docs.google.com/spreadsheets/d/1fj_Bhi2XPL3siwIh4sx4VRLAe31yD50oKdj5UlRYW0c/"", ""Сводка!A:AA""), 5, FALSE)"),120)</f>
        <v>120</v>
      </c>
      <c r="F439" s="148" t="s">
        <v>50</v>
      </c>
      <c r="G439" s="147">
        <f ca="1">IFERROR(__xludf.DUMMYFUNCTION(" VLOOKUP(A355, IMPORTRANGE(""https://docs.google.com/spreadsheets/d/1QNLbnkR_AongFt22vMfNzfpjZ0CjpI8QI-w0wBnYA1w/"", ""Инфа!A:AA""), 6, FALSE)"),2024)</f>
        <v>2024</v>
      </c>
      <c r="H439" s="150">
        <v>8600</v>
      </c>
      <c r="I439" s="151" t="s">
        <v>97</v>
      </c>
      <c r="J439" s="93" t="s">
        <v>1136</v>
      </c>
      <c r="K439" s="153"/>
      <c r="L439" s="153"/>
      <c r="M439" s="153"/>
      <c r="N439" s="153"/>
      <c r="O439" s="153"/>
      <c r="P439" s="153"/>
      <c r="Q439" s="153"/>
      <c r="R439" s="153"/>
      <c r="S439" s="153"/>
    </row>
    <row r="440" spans="1:19" ht="187.5">
      <c r="A440" s="277" t="s">
        <v>25424</v>
      </c>
      <c r="B440" s="253" t="s">
        <v>400</v>
      </c>
      <c r="C440" s="93" t="s">
        <v>1137</v>
      </c>
      <c r="D440" s="93" t="s">
        <v>1138</v>
      </c>
      <c r="E440" s="148">
        <f ca="1">IFERROR(__xludf.DUMMYFUNCTION(" VLOOKUP(A356, IMPORTRANGE(""https://docs.google.com/spreadsheets/d/1fj_Bhi2XPL3siwIh4sx4VRLAe31yD50oKdj5UlRYW0c/"", ""Сводка!A:AA""), 5, FALSE)"),216)</f>
        <v>216</v>
      </c>
      <c r="F440" s="148" t="s">
        <v>415</v>
      </c>
      <c r="G440" s="147">
        <f ca="1">IFERROR(__xludf.DUMMYFUNCTION(" VLOOKUP(A356, IMPORTRANGE(""https://docs.google.com/spreadsheets/d/1QNLbnkR_AongFt22vMfNzfpjZ0CjpI8QI-w0wBnYA1w/"", ""Инфа!A:AA""), 6, FALSE)"),2024)</f>
        <v>2024</v>
      </c>
      <c r="H440" s="150">
        <v>11500</v>
      </c>
      <c r="I440" s="151" t="s">
        <v>1139</v>
      </c>
      <c r="J440" s="93" t="s">
        <v>1140</v>
      </c>
      <c r="K440" s="153"/>
      <c r="L440" s="153"/>
      <c r="M440" s="153"/>
      <c r="N440" s="153"/>
      <c r="O440" s="153"/>
      <c r="P440" s="153"/>
      <c r="Q440" s="153"/>
      <c r="R440" s="153"/>
      <c r="S440" s="153"/>
    </row>
    <row r="441" spans="1:19" ht="131.25">
      <c r="A441" s="277" t="s">
        <v>25424</v>
      </c>
      <c r="B441" s="253" t="s">
        <v>153</v>
      </c>
      <c r="C441" s="93" t="s">
        <v>1141</v>
      </c>
      <c r="D441" s="93" t="s">
        <v>1142</v>
      </c>
      <c r="E441" s="148">
        <f ca="1">IFERROR(__xludf.DUMMYFUNCTION(" VLOOKUP(A357, IMPORTRANGE(""https://docs.google.com/spreadsheets/d/1fj_Bhi2XPL3siwIh4sx4VRLAe31yD50oKdj5UlRYW0c/"", ""Сводка!A:AA""), 5, FALSE)"),164)</f>
        <v>164</v>
      </c>
      <c r="F441" s="148" t="s">
        <v>50</v>
      </c>
      <c r="G441" s="147">
        <f ca="1">IFERROR(__xludf.DUMMYFUNCTION(" VLOOKUP(A357, IMPORTRANGE(""https://docs.google.com/spreadsheets/d/1QNLbnkR_AongFt22vMfNzfpjZ0CjpI8QI-w0wBnYA1w/"", ""Инфа!A:AA""), 6, FALSE)"),2024)</f>
        <v>2024</v>
      </c>
      <c r="H441" s="150">
        <v>14800</v>
      </c>
      <c r="I441" s="156" t="s">
        <v>554</v>
      </c>
      <c r="J441" s="93" t="s">
        <v>1143</v>
      </c>
      <c r="K441" s="153"/>
      <c r="L441" s="153"/>
      <c r="M441" s="153"/>
      <c r="N441" s="153"/>
      <c r="O441" s="153"/>
      <c r="P441" s="153"/>
      <c r="Q441" s="153"/>
      <c r="R441" s="153"/>
      <c r="S441" s="153"/>
    </row>
    <row r="442" spans="1:19" ht="168.75">
      <c r="A442" s="277" t="s">
        <v>25424</v>
      </c>
      <c r="B442" s="253" t="s">
        <v>153</v>
      </c>
      <c r="C442" s="93" t="s">
        <v>1144</v>
      </c>
      <c r="D442" s="93" t="s">
        <v>1145</v>
      </c>
      <c r="E442" s="148">
        <f ca="1">IFERROR(__xludf.DUMMYFUNCTION(" VLOOKUP(A358, IMPORTRANGE(""https://docs.google.com/spreadsheets/d/1fj_Bhi2XPL3siwIh4sx4VRLAe31yD50oKdj5UlRYW0c/"", ""Сводка!A:AA""), 5, FALSE)"),215)</f>
        <v>215</v>
      </c>
      <c r="F442" s="148" t="s">
        <v>456</v>
      </c>
      <c r="G442" s="147">
        <f ca="1">IFERROR(__xludf.DUMMYFUNCTION(" VLOOKUP(A358, IMPORTRANGE(""https://docs.google.com/spreadsheets/d/1QNLbnkR_AongFt22vMfNzfpjZ0CjpI8QI-w0wBnYA1w/"", ""Инфа!A:AA""), 6, FALSE)"),2024)</f>
        <v>2024</v>
      </c>
      <c r="H442" s="150">
        <v>11500</v>
      </c>
      <c r="I442" s="151" t="s">
        <v>1146</v>
      </c>
      <c r="J442" s="93" t="s">
        <v>1147</v>
      </c>
      <c r="K442" s="153"/>
      <c r="L442" s="153"/>
      <c r="M442" s="153"/>
      <c r="N442" s="153"/>
      <c r="O442" s="153"/>
      <c r="P442" s="153"/>
      <c r="Q442" s="153"/>
      <c r="R442" s="153"/>
      <c r="S442" s="153"/>
    </row>
    <row r="443" spans="1:19" ht="93.75">
      <c r="A443" s="277" t="s">
        <v>25424</v>
      </c>
      <c r="B443" s="253" t="s">
        <v>400</v>
      </c>
      <c r="C443" s="93" t="s">
        <v>1148</v>
      </c>
      <c r="D443" s="93" t="s">
        <v>1149</v>
      </c>
      <c r="E443" s="148">
        <f ca="1">IFERROR(__xludf.DUMMYFUNCTION(" VLOOKUP(A359, IMPORTRANGE(""https://docs.google.com/spreadsheets/d/1fj_Bhi2XPL3siwIh4sx4VRLAe31yD50oKdj5UlRYW0c/"", ""Сводка!A:AA""), 5, FALSE)"),156)</f>
        <v>156</v>
      </c>
      <c r="F443" s="148" t="s">
        <v>466</v>
      </c>
      <c r="G443" s="147">
        <f ca="1">IFERROR(__xludf.DUMMYFUNCTION(" VLOOKUP(A359, IMPORTRANGE(""https://docs.google.com/spreadsheets/d/1QNLbnkR_AongFt22vMfNzfpjZ0CjpI8QI-w0wBnYA1w/"", ""Инфа!A:AA""), 6, FALSE)"),2024)</f>
        <v>2024</v>
      </c>
      <c r="H443" s="150">
        <v>12600</v>
      </c>
      <c r="I443" s="151" t="s">
        <v>234</v>
      </c>
      <c r="J443" s="93" t="s">
        <v>1150</v>
      </c>
      <c r="K443" s="153"/>
      <c r="L443" s="153"/>
      <c r="M443" s="153"/>
      <c r="N443" s="153"/>
      <c r="O443" s="153"/>
      <c r="P443" s="153"/>
      <c r="Q443" s="153"/>
      <c r="R443" s="153"/>
      <c r="S443" s="153"/>
    </row>
    <row r="444" spans="1:19" ht="131.25">
      <c r="A444" s="277" t="s">
        <v>25424</v>
      </c>
      <c r="B444" s="253" t="s">
        <v>153</v>
      </c>
      <c r="C444" s="93" t="s">
        <v>1151</v>
      </c>
      <c r="D444" s="93" t="s">
        <v>1152</v>
      </c>
      <c r="E444" s="148">
        <f ca="1">IFERROR(__xludf.DUMMYFUNCTION(" VLOOKUP(A360, IMPORTRANGE(""https://docs.google.com/spreadsheets/d/1fj_Bhi2XPL3siwIh4sx4VRLAe31yD50oKdj5UlRYW0c/"", ""Сводка!A:AA""), 5, FALSE)"),200)</f>
        <v>200</v>
      </c>
      <c r="F444" s="148" t="s">
        <v>507</v>
      </c>
      <c r="G444" s="147">
        <f ca="1">IFERROR(__xludf.DUMMYFUNCTION(" VLOOKUP(A360, IMPORTRANGE(""https://docs.google.com/spreadsheets/d/1QNLbnkR_AongFt22vMfNzfpjZ0CjpI8QI-w0wBnYA1w/"", ""Инфа!A:AA""), 6, FALSE)"),2024)</f>
        <v>2024</v>
      </c>
      <c r="H444" s="150">
        <v>11000</v>
      </c>
      <c r="I444" s="151" t="s">
        <v>1153</v>
      </c>
      <c r="J444" s="93" t="s">
        <v>1154</v>
      </c>
      <c r="K444" s="153"/>
      <c r="L444" s="153"/>
      <c r="M444" s="153"/>
      <c r="N444" s="153"/>
      <c r="O444" s="153"/>
      <c r="P444" s="153"/>
      <c r="Q444" s="153"/>
      <c r="R444" s="153"/>
      <c r="S444" s="153"/>
    </row>
    <row r="445" spans="1:19" ht="131.25">
      <c r="A445" s="277" t="s">
        <v>25424</v>
      </c>
      <c r="B445" s="253" t="s">
        <v>400</v>
      </c>
      <c r="C445" s="93" t="s">
        <v>1155</v>
      </c>
      <c r="D445" s="93" t="s">
        <v>1156</v>
      </c>
      <c r="E445" s="148">
        <f ca="1">IFERROR(__xludf.DUMMYFUNCTION(" VLOOKUP(A361, IMPORTRANGE(""https://docs.google.com/spreadsheets/d/1fj_Bhi2XPL3siwIh4sx4VRLAe31yD50oKdj5UlRYW0c/"", ""Сводка!A:AA""), 5, FALSE)"),316)</f>
        <v>316</v>
      </c>
      <c r="F445" s="148" t="s">
        <v>415</v>
      </c>
      <c r="G445" s="147">
        <f ca="1">IFERROR(__xludf.DUMMYFUNCTION(" VLOOKUP(A361, IMPORTRANGE(""https://docs.google.com/spreadsheets/d/1QNLbnkR_AongFt22vMfNzfpjZ0CjpI8QI-w0wBnYA1w/"", ""Инфа!A:AA""), 6, FALSE)"),2023)</f>
        <v>2023</v>
      </c>
      <c r="H445" s="150">
        <v>24000</v>
      </c>
      <c r="I445" s="151" t="s">
        <v>79</v>
      </c>
      <c r="J445" s="93" t="s">
        <v>1157</v>
      </c>
      <c r="K445" s="153"/>
      <c r="L445" s="153"/>
      <c r="M445" s="153"/>
      <c r="N445" s="153"/>
      <c r="O445" s="153"/>
      <c r="P445" s="153"/>
      <c r="Q445" s="153"/>
      <c r="R445" s="153"/>
      <c r="S445" s="153"/>
    </row>
    <row r="446" spans="1:19" ht="168.75">
      <c r="A446" s="277" t="s">
        <v>25424</v>
      </c>
      <c r="B446" s="253" t="s">
        <v>400</v>
      </c>
      <c r="C446" s="93" t="s">
        <v>1158</v>
      </c>
      <c r="D446" s="93" t="s">
        <v>28</v>
      </c>
      <c r="E446" s="148">
        <f ca="1">IFERROR(__xludf.DUMMYFUNCTION(" VLOOKUP(A362, IMPORTRANGE(""https://docs.google.com/spreadsheets/d/1fj_Bhi2XPL3siwIh4sx4VRLAe31yD50oKdj5UlRYW0c/"", ""Сводка!A:AA""), 5, FALSE)"),132)</f>
        <v>132</v>
      </c>
      <c r="F446" s="148" t="s">
        <v>415</v>
      </c>
      <c r="G446" s="147">
        <f ca="1">IFERROR(__xludf.DUMMYFUNCTION(" VLOOKUP(A362, IMPORTRANGE(""https://docs.google.com/spreadsheets/d/1QNLbnkR_AongFt22vMfNzfpjZ0CjpI8QI-w0wBnYA1w/"", ""Инфа!A:AA""), 6, FALSE)"),2024)</f>
        <v>2024</v>
      </c>
      <c r="H446" s="150">
        <v>9000</v>
      </c>
      <c r="I446" s="156" t="s">
        <v>28</v>
      </c>
      <c r="J446" s="93" t="s">
        <v>1159</v>
      </c>
      <c r="K446" s="153"/>
      <c r="L446" s="153"/>
      <c r="M446" s="153"/>
      <c r="N446" s="153"/>
      <c r="O446" s="153"/>
      <c r="P446" s="153"/>
      <c r="Q446" s="153"/>
      <c r="R446" s="153"/>
      <c r="S446" s="153"/>
    </row>
    <row r="447" spans="1:19" ht="93.75">
      <c r="A447" s="277" t="s">
        <v>25424</v>
      </c>
      <c r="B447" s="253" t="s">
        <v>400</v>
      </c>
      <c r="C447" s="93" t="s">
        <v>1160</v>
      </c>
      <c r="D447" s="93" t="s">
        <v>1161</v>
      </c>
      <c r="E447" s="148">
        <f ca="1">IFERROR(__xludf.DUMMYFUNCTION(" VLOOKUP(A363, IMPORTRANGE(""https://docs.google.com/spreadsheets/d/1fj_Bhi2XPL3siwIh4sx4VRLAe31yD50oKdj5UlRYW0c/"", ""Сводка!A:AA""), 5, FALSE)"),156)</f>
        <v>156</v>
      </c>
      <c r="F447" s="148" t="s">
        <v>415</v>
      </c>
      <c r="G447" s="147">
        <f ca="1">IFERROR(__xludf.DUMMYFUNCTION(" VLOOKUP(A363, IMPORTRANGE(""https://docs.google.com/spreadsheets/d/1QNLbnkR_AongFt22vMfNzfpjZ0CjpI8QI-w0wBnYA1w/"", ""Инфа!A:AA""), 6, FALSE)"),2024)</f>
        <v>2024</v>
      </c>
      <c r="H447" s="150">
        <v>9700</v>
      </c>
      <c r="I447" s="151" t="s">
        <v>28</v>
      </c>
      <c r="J447" s="93" t="s">
        <v>1162</v>
      </c>
      <c r="K447" s="153"/>
      <c r="L447" s="153"/>
      <c r="M447" s="153"/>
      <c r="N447" s="153"/>
      <c r="O447" s="153"/>
      <c r="P447" s="153"/>
      <c r="Q447" s="153"/>
      <c r="R447" s="153"/>
      <c r="S447" s="153"/>
    </row>
    <row r="448" spans="1:19" ht="112.5">
      <c r="A448" s="277" t="s">
        <v>25424</v>
      </c>
      <c r="B448" s="253" t="s">
        <v>400</v>
      </c>
      <c r="C448" s="93" t="s">
        <v>1163</v>
      </c>
      <c r="D448" s="93" t="s">
        <v>1164</v>
      </c>
      <c r="E448" s="148">
        <f ca="1">IFERROR(__xludf.DUMMYFUNCTION(" VLOOKUP(A364, IMPORTRANGE(""https://docs.google.com/spreadsheets/d/1fj_Bhi2XPL3siwIh4sx4VRLAe31yD50oKdj5UlRYW0c/"", ""Сводка!A:AA""), 5, FALSE)"),232)</f>
        <v>232</v>
      </c>
      <c r="F448" s="148" t="s">
        <v>415</v>
      </c>
      <c r="G448" s="147">
        <f ca="1">IFERROR(__xludf.DUMMYFUNCTION(" VLOOKUP(A364, IMPORTRANGE(""https://docs.google.com/spreadsheets/d/1QNLbnkR_AongFt22vMfNzfpjZ0CjpI8QI-w0wBnYA1w/"", ""Инфа!A:AA""), 6, FALSE)"),2024)</f>
        <v>2024</v>
      </c>
      <c r="H448" s="150">
        <v>18900</v>
      </c>
      <c r="I448" s="151" t="s">
        <v>1165</v>
      </c>
      <c r="J448" s="93" t="s">
        <v>1166</v>
      </c>
      <c r="K448" s="153"/>
      <c r="L448" s="153"/>
      <c r="M448" s="153"/>
      <c r="N448" s="153"/>
      <c r="O448" s="153"/>
      <c r="P448" s="153"/>
      <c r="Q448" s="153"/>
      <c r="R448" s="153"/>
      <c r="S448" s="153"/>
    </row>
    <row r="449" spans="1:19" ht="112.5">
      <c r="A449" s="277" t="s">
        <v>25424</v>
      </c>
      <c r="B449" s="253" t="s">
        <v>400</v>
      </c>
      <c r="C449" s="93" t="s">
        <v>1167</v>
      </c>
      <c r="D449" s="93" t="s">
        <v>1168</v>
      </c>
      <c r="E449" s="148">
        <f ca="1">IFERROR(__xludf.DUMMYFUNCTION(" VLOOKUP(A366, IMPORTRANGE(""https://docs.google.com/spreadsheets/d/1fj_Bhi2XPL3siwIh4sx4VRLAe31yD50oKdj5UlRYW0c/"", ""Сводка!A:AA""), 5, FALSE)"),180)</f>
        <v>180</v>
      </c>
      <c r="F449" s="148" t="s">
        <v>403</v>
      </c>
      <c r="G449" s="147">
        <f ca="1">IFERROR(__xludf.DUMMYFUNCTION(" VLOOKUP(A366, IMPORTRANGE(""https://docs.google.com/spreadsheets/d/1QNLbnkR_AongFt22vMfNzfpjZ0CjpI8QI-w0wBnYA1w/"", ""Инфа!A:AA""), 6, FALSE)"),2024)</f>
        <v>2024</v>
      </c>
      <c r="H449" s="150">
        <v>10400</v>
      </c>
      <c r="I449" s="156" t="s">
        <v>489</v>
      </c>
      <c r="J449" s="93" t="s">
        <v>1169</v>
      </c>
      <c r="K449" s="153"/>
      <c r="L449" s="153"/>
      <c r="M449" s="153"/>
      <c r="N449" s="153"/>
      <c r="O449" s="153"/>
      <c r="P449" s="153"/>
      <c r="Q449" s="153"/>
      <c r="R449" s="153"/>
      <c r="S449" s="153"/>
    </row>
    <row r="450" spans="1:19" ht="206.25">
      <c r="A450" s="277" t="s">
        <v>25424</v>
      </c>
      <c r="B450" s="253" t="s">
        <v>400</v>
      </c>
      <c r="C450" s="93" t="s">
        <v>1170</v>
      </c>
      <c r="D450" s="93" t="s">
        <v>1171</v>
      </c>
      <c r="E450" s="148">
        <f ca="1">IFERROR(__xludf.DUMMYFUNCTION(" VLOOKUP(A367, IMPORTRANGE(""https://docs.google.com/spreadsheets/d/1fj_Bhi2XPL3siwIh4sx4VRLAe31yD50oKdj5UlRYW0c/"", ""Сводка!A:AA""), 5, FALSE)"),340)</f>
        <v>340</v>
      </c>
      <c r="F450" s="148" t="s">
        <v>108</v>
      </c>
      <c r="G450" s="147">
        <f ca="1">IFERROR(__xludf.DUMMYFUNCTION(" VLOOKUP(A367, IMPORTRANGE(""https://docs.google.com/spreadsheets/d/1QNLbnkR_AongFt22vMfNzfpjZ0CjpI8QI-w0wBnYA1w/"", ""Инфа!A:AA""), 6, FALSE)"),2024)</f>
        <v>2024</v>
      </c>
      <c r="H450" s="150">
        <v>15200</v>
      </c>
      <c r="I450" s="151" t="s">
        <v>246</v>
      </c>
      <c r="J450" s="93" t="s">
        <v>1172</v>
      </c>
      <c r="K450" s="153"/>
      <c r="L450" s="153"/>
      <c r="M450" s="153"/>
      <c r="N450" s="153"/>
      <c r="O450" s="153"/>
      <c r="P450" s="153"/>
      <c r="Q450" s="153"/>
      <c r="R450" s="153"/>
      <c r="S450" s="153"/>
    </row>
    <row r="451" spans="1:19" ht="225">
      <c r="A451" s="277" t="s">
        <v>25424</v>
      </c>
      <c r="B451" s="253" t="s">
        <v>153</v>
      </c>
      <c r="C451" s="93" t="s">
        <v>1170</v>
      </c>
      <c r="D451" s="93" t="s">
        <v>1173</v>
      </c>
      <c r="E451" s="148">
        <f ca="1">IFERROR(__xludf.DUMMYFUNCTION(" VLOOKUP(A368, IMPORTRANGE(""https://docs.google.com/spreadsheets/d/1fj_Bhi2XPL3siwIh4sx4VRLAe31yD50oKdj5UlRYW0c/"", ""Сводка!A:AA""), 5, FALSE)"),232)</f>
        <v>232</v>
      </c>
      <c r="F451" s="148" t="s">
        <v>59</v>
      </c>
      <c r="G451" s="147">
        <f ca="1">IFERROR(__xludf.DUMMYFUNCTION(" VLOOKUP(A368, IMPORTRANGE(""https://docs.google.com/spreadsheets/d/1QNLbnkR_AongFt22vMfNzfpjZ0CjpI8QI-w0wBnYA1w/"", ""Инфа!A:AA""), 6, FALSE)"),2024)</f>
        <v>2024</v>
      </c>
      <c r="H451" s="150">
        <v>12000</v>
      </c>
      <c r="I451" s="151" t="s">
        <v>246</v>
      </c>
      <c r="J451" s="93" t="s">
        <v>1174</v>
      </c>
      <c r="K451" s="153"/>
      <c r="L451" s="153"/>
      <c r="M451" s="153"/>
      <c r="N451" s="153"/>
      <c r="O451" s="153"/>
      <c r="P451" s="153"/>
      <c r="Q451" s="153"/>
      <c r="R451" s="153"/>
      <c r="S451" s="153"/>
    </row>
    <row r="452" spans="1:19" ht="112.5">
      <c r="A452" s="277" t="s">
        <v>25424</v>
      </c>
      <c r="B452" s="253" t="s">
        <v>400</v>
      </c>
      <c r="C452" s="93" t="s">
        <v>1175</v>
      </c>
      <c r="D452" s="93" t="s">
        <v>1176</v>
      </c>
      <c r="E452" s="148">
        <f ca="1">IFERROR(__xludf.DUMMYFUNCTION(" VLOOKUP(A369, IMPORTRANGE(""https://docs.google.com/spreadsheets/d/1fj_Bhi2XPL3siwIh4sx4VRLAe31yD50oKdj5UlRYW0c/"", ""Сводка!A:AA""), 5, FALSE)"),188)</f>
        <v>188</v>
      </c>
      <c r="F452" s="148" t="s">
        <v>456</v>
      </c>
      <c r="G452" s="147">
        <f ca="1">IFERROR(__xludf.DUMMYFUNCTION(" VLOOKUP(A369, IMPORTRANGE(""https://docs.google.com/spreadsheets/d/1QNLbnkR_AongFt22vMfNzfpjZ0CjpI8QI-w0wBnYA1w/"", ""Инфа!A:AA""), 6, FALSE)"),2024)</f>
        <v>2024</v>
      </c>
      <c r="H452" s="150">
        <v>13800</v>
      </c>
      <c r="I452" s="151" t="s">
        <v>103</v>
      </c>
      <c r="J452" s="93" t="s">
        <v>1177</v>
      </c>
      <c r="K452" s="153"/>
      <c r="L452" s="153"/>
      <c r="M452" s="153"/>
      <c r="N452" s="153"/>
      <c r="O452" s="153"/>
      <c r="P452" s="153"/>
      <c r="Q452" s="153"/>
      <c r="R452" s="153"/>
      <c r="S452" s="153"/>
    </row>
    <row r="453" spans="1:19" ht="112.5">
      <c r="A453" s="277" t="s">
        <v>25424</v>
      </c>
      <c r="B453" s="253" t="s">
        <v>400</v>
      </c>
      <c r="C453" s="93" t="s">
        <v>1175</v>
      </c>
      <c r="D453" s="93" t="s">
        <v>1178</v>
      </c>
      <c r="E453" s="148">
        <f ca="1">IFERROR(__xludf.DUMMYFUNCTION(" VLOOKUP(A370, IMPORTRANGE(""https://docs.google.com/spreadsheets/d/1fj_Bhi2XPL3siwIh4sx4VRLAe31yD50oKdj5UlRYW0c/"", ""Сводка!A:AA""), 5, FALSE)"),164)</f>
        <v>164</v>
      </c>
      <c r="F453" s="148" t="s">
        <v>456</v>
      </c>
      <c r="G453" s="147">
        <f ca="1">IFERROR(__xludf.DUMMYFUNCTION(" VLOOKUP(A370, IMPORTRANGE(""https://docs.google.com/spreadsheets/d/1QNLbnkR_AongFt22vMfNzfpjZ0CjpI8QI-w0wBnYA1w/"", ""Инфа!A:AA""), 6, FALSE)"),2024)</f>
        <v>2024</v>
      </c>
      <c r="H453" s="150">
        <v>12900</v>
      </c>
      <c r="I453" s="151" t="s">
        <v>103</v>
      </c>
      <c r="J453" s="93" t="s">
        <v>1177</v>
      </c>
      <c r="K453" s="153"/>
      <c r="L453" s="153"/>
      <c r="M453" s="153"/>
      <c r="N453" s="153"/>
      <c r="O453" s="153"/>
      <c r="P453" s="153"/>
      <c r="Q453" s="153"/>
      <c r="R453" s="153"/>
      <c r="S453" s="153"/>
    </row>
    <row r="454" spans="1:19" ht="37.5">
      <c r="A454" s="277" t="s">
        <v>25424</v>
      </c>
      <c r="B454" s="253" t="s">
        <v>400</v>
      </c>
      <c r="C454" s="93" t="s">
        <v>1179</v>
      </c>
      <c r="D454" s="93" t="s">
        <v>1180</v>
      </c>
      <c r="E454" s="148">
        <f ca="1">IFERROR(__xludf.DUMMYFUNCTION(" VLOOKUP(A371, IMPORTRANGE(""https://docs.google.com/spreadsheets/d/1fj_Bhi2XPL3siwIh4sx4VRLAe31yD50oKdj5UlRYW0c/"", ""Сводка!A:AA""), 5, FALSE)"),336)</f>
        <v>336</v>
      </c>
      <c r="F454" s="148" t="s">
        <v>466</v>
      </c>
      <c r="G454" s="147">
        <f ca="1">IFERROR(__xludf.DUMMYFUNCTION(" VLOOKUP(A371, IMPORTRANGE(""https://docs.google.com/spreadsheets/d/1QNLbnkR_AongFt22vMfNzfpjZ0CjpI8QI-w0wBnYA1w/"", ""Инфа!A:AA""), 6, FALSE)"),2024)</f>
        <v>2024</v>
      </c>
      <c r="H454" s="150">
        <v>15100</v>
      </c>
      <c r="I454" s="156" t="s">
        <v>103</v>
      </c>
      <c r="J454" s="93"/>
      <c r="K454" s="153"/>
      <c r="L454" s="153"/>
      <c r="M454" s="153"/>
      <c r="N454" s="153"/>
      <c r="O454" s="153"/>
      <c r="P454" s="153"/>
      <c r="Q454" s="153"/>
      <c r="R454" s="153"/>
      <c r="S454" s="153"/>
    </row>
    <row r="455" spans="1:19" ht="112.5">
      <c r="A455" s="277" t="s">
        <v>25424</v>
      </c>
      <c r="B455" s="253" t="s">
        <v>153</v>
      </c>
      <c r="C455" s="93" t="s">
        <v>1181</v>
      </c>
      <c r="D455" s="93" t="s">
        <v>104</v>
      </c>
      <c r="E455" s="148">
        <f ca="1">IFERROR(__xludf.DUMMYFUNCTION(" VLOOKUP(A372, IMPORTRANGE(""https://docs.google.com/spreadsheets/d/1fj_Bhi2XPL3siwIh4sx4VRLAe31yD50oKdj5UlRYW0c/"", ""Сводка!A:AA""), 5, FALSE)"),228)</f>
        <v>228</v>
      </c>
      <c r="F455" s="148" t="s">
        <v>456</v>
      </c>
      <c r="G455" s="147">
        <f ca="1">IFERROR(__xludf.DUMMYFUNCTION(" VLOOKUP(A372, IMPORTRANGE(""https://docs.google.com/spreadsheets/d/1QNLbnkR_AongFt22vMfNzfpjZ0CjpI8QI-w0wBnYA1w/"", ""Инфа!A:AA""), 6, FALSE)"),2024)</f>
        <v>2024</v>
      </c>
      <c r="H455" s="150">
        <v>11800</v>
      </c>
      <c r="I455" s="151" t="s">
        <v>103</v>
      </c>
      <c r="J455" s="93" t="s">
        <v>1182</v>
      </c>
      <c r="K455" s="153"/>
      <c r="L455" s="153"/>
      <c r="M455" s="153"/>
      <c r="N455" s="153"/>
      <c r="O455" s="153"/>
      <c r="P455" s="153"/>
      <c r="Q455" s="153"/>
      <c r="R455" s="153"/>
      <c r="S455" s="153"/>
    </row>
    <row r="456" spans="1:19" ht="281.25">
      <c r="A456" s="277" t="s">
        <v>25424</v>
      </c>
      <c r="B456" s="253" t="s">
        <v>153</v>
      </c>
      <c r="C456" s="93" t="s">
        <v>1183</v>
      </c>
      <c r="D456" s="93" t="s">
        <v>1184</v>
      </c>
      <c r="E456" s="148">
        <f ca="1">IFERROR(__xludf.DUMMYFUNCTION(" VLOOKUP(A373, IMPORTRANGE(""https://docs.google.com/spreadsheets/d/1fj_Bhi2XPL3siwIh4sx4VRLAe31yD50oKdj5UlRYW0c/"", ""Сводка!A:AA""), 5, FALSE)"),344)</f>
        <v>344</v>
      </c>
      <c r="F456" s="148" t="s">
        <v>456</v>
      </c>
      <c r="G456" s="147">
        <f ca="1">IFERROR(__xludf.DUMMYFUNCTION(" VLOOKUP(A373, IMPORTRANGE(""https://docs.google.com/spreadsheets/d/1QNLbnkR_AongFt22vMfNzfpjZ0CjpI8QI-w0wBnYA1w/"", ""Инфа!A:AA""), 6, FALSE)"),2024)</f>
        <v>2024</v>
      </c>
      <c r="H456" s="150">
        <v>19900</v>
      </c>
      <c r="I456" s="156" t="s">
        <v>103</v>
      </c>
      <c r="J456" s="93" t="s">
        <v>1185</v>
      </c>
      <c r="K456" s="153"/>
      <c r="L456" s="153"/>
      <c r="M456" s="153"/>
      <c r="N456" s="153"/>
      <c r="O456" s="153"/>
      <c r="P456" s="153"/>
      <c r="Q456" s="153"/>
      <c r="R456" s="153"/>
      <c r="S456" s="153"/>
    </row>
    <row r="457" spans="1:19" ht="281.25">
      <c r="A457" s="277" t="s">
        <v>25424</v>
      </c>
      <c r="B457" s="253" t="s">
        <v>153</v>
      </c>
      <c r="C457" s="93" t="s">
        <v>1183</v>
      </c>
      <c r="D457" s="93" t="s">
        <v>1186</v>
      </c>
      <c r="E457" s="148">
        <f ca="1">IFERROR(__xludf.DUMMYFUNCTION(" VLOOKUP(A374, IMPORTRANGE(""https://docs.google.com/spreadsheets/d/1fj_Bhi2XPL3siwIh4sx4VRLAe31yD50oKdj5UlRYW0c/"", ""Сводка!A:AA""), 5, FALSE)"),300)</f>
        <v>300</v>
      </c>
      <c r="F457" s="148" t="s">
        <v>456</v>
      </c>
      <c r="G457" s="147">
        <f ca="1">IFERROR(__xludf.DUMMYFUNCTION(" VLOOKUP(A374, IMPORTRANGE(""https://docs.google.com/spreadsheets/d/1QNLbnkR_AongFt22vMfNzfpjZ0CjpI8QI-w0wBnYA1w/"", ""Инфа!A:AA""), 6, FALSE)"),2024)</f>
        <v>2024</v>
      </c>
      <c r="H457" s="150">
        <v>18200</v>
      </c>
      <c r="I457" s="156" t="s">
        <v>103</v>
      </c>
      <c r="J457" s="93" t="s">
        <v>1185</v>
      </c>
      <c r="K457" s="153"/>
      <c r="L457" s="153"/>
      <c r="M457" s="153"/>
      <c r="N457" s="153"/>
      <c r="O457" s="153"/>
      <c r="P457" s="153"/>
      <c r="Q457" s="153"/>
      <c r="R457" s="153"/>
      <c r="S457" s="153"/>
    </row>
    <row r="458" spans="1:19" ht="75">
      <c r="A458" s="277" t="s">
        <v>25424</v>
      </c>
      <c r="B458" s="253" t="s">
        <v>400</v>
      </c>
      <c r="C458" s="93" t="s">
        <v>1187</v>
      </c>
      <c r="D458" s="93" t="s">
        <v>1188</v>
      </c>
      <c r="E458" s="148">
        <f ca="1">IFERROR(__xludf.DUMMYFUNCTION(" VLOOKUP(A375, IMPORTRANGE(""https://docs.google.com/spreadsheets/d/1fj_Bhi2XPL3siwIh4sx4VRLAe31yD50oKdj5UlRYW0c/"", ""Сводка!A:AA""), 5, FALSE)"),448)</f>
        <v>448</v>
      </c>
      <c r="F458" s="148" t="s">
        <v>466</v>
      </c>
      <c r="G458" s="147">
        <f ca="1">IFERROR(__xludf.DUMMYFUNCTION(" VLOOKUP(A375, IMPORTRANGE(""https://docs.google.com/spreadsheets/d/1QNLbnkR_AongFt22vMfNzfpjZ0CjpI8QI-w0wBnYA1w/"", ""Инфа!A:AA""), 6, FALSE)"),2024)</f>
        <v>2024</v>
      </c>
      <c r="H458" s="154">
        <v>18400</v>
      </c>
      <c r="I458" s="156" t="s">
        <v>246</v>
      </c>
      <c r="J458" s="93"/>
      <c r="K458" s="153"/>
      <c r="L458" s="153"/>
      <c r="M458" s="153"/>
      <c r="N458" s="153"/>
      <c r="O458" s="153"/>
      <c r="P458" s="153"/>
      <c r="Q458" s="153"/>
      <c r="R458" s="153"/>
      <c r="S458" s="153"/>
    </row>
    <row r="459" spans="1:19" ht="281.25">
      <c r="A459" s="277" t="s">
        <v>25424</v>
      </c>
      <c r="B459" s="253" t="s">
        <v>400</v>
      </c>
      <c r="C459" s="93" t="s">
        <v>1189</v>
      </c>
      <c r="D459" s="93" t="s">
        <v>1190</v>
      </c>
      <c r="E459" s="148">
        <f ca="1">IFERROR(__xludf.DUMMYFUNCTION(" VLOOKUP(A376, IMPORTRANGE(""https://docs.google.com/spreadsheets/d/1fj_Bhi2XPL3siwIh4sx4VRLAe31yD50oKdj5UlRYW0c/"", ""Сводка!A:AA""), 5, FALSE)"),296)</f>
        <v>296</v>
      </c>
      <c r="F459" s="148" t="s">
        <v>466</v>
      </c>
      <c r="G459" s="147">
        <f ca="1">IFERROR(__xludf.DUMMYFUNCTION(" VLOOKUP(A376, IMPORTRANGE(""https://docs.google.com/spreadsheets/d/1QNLbnkR_AongFt22vMfNzfpjZ0CjpI8QI-w0wBnYA1w/"", ""Инфа!A:AA""), 6, FALSE)"),2024)</f>
        <v>2024</v>
      </c>
      <c r="H459" s="150">
        <v>18000</v>
      </c>
      <c r="I459" s="156" t="s">
        <v>103</v>
      </c>
      <c r="J459" s="93" t="s">
        <v>1191</v>
      </c>
      <c r="K459" s="153"/>
      <c r="L459" s="153"/>
      <c r="M459" s="153"/>
      <c r="N459" s="153"/>
      <c r="O459" s="153"/>
      <c r="P459" s="153"/>
      <c r="Q459" s="153"/>
      <c r="R459" s="153"/>
      <c r="S459" s="153"/>
    </row>
    <row r="460" spans="1:19" ht="281.25">
      <c r="A460" s="277" t="s">
        <v>25424</v>
      </c>
      <c r="B460" s="253" t="s">
        <v>400</v>
      </c>
      <c r="C460" s="93" t="s">
        <v>1189</v>
      </c>
      <c r="D460" s="93" t="s">
        <v>1192</v>
      </c>
      <c r="E460" s="148">
        <f ca="1">IFERROR(__xludf.DUMMYFUNCTION(" VLOOKUP(A377, IMPORTRANGE(""https://docs.google.com/spreadsheets/d/1fj_Bhi2XPL3siwIh4sx4VRLAe31yD50oKdj5UlRYW0c/"", ""Сводка!A:AA""), 5, FALSE)"),216)</f>
        <v>216</v>
      </c>
      <c r="F460" s="148" t="s">
        <v>466</v>
      </c>
      <c r="G460" s="147">
        <f ca="1">IFERROR(__xludf.DUMMYFUNCTION(" VLOOKUP(A377, IMPORTRANGE(""https://docs.google.com/spreadsheets/d/1QNLbnkR_AongFt22vMfNzfpjZ0CjpI8QI-w0wBnYA1w/"", ""Инфа!A:AA""), 6, FALSE)"),2024)</f>
        <v>2024</v>
      </c>
      <c r="H460" s="150">
        <v>14900</v>
      </c>
      <c r="I460" s="156" t="s">
        <v>103</v>
      </c>
      <c r="J460" s="93" t="s">
        <v>1191</v>
      </c>
      <c r="K460" s="153"/>
      <c r="L460" s="153"/>
      <c r="M460" s="153"/>
      <c r="N460" s="153"/>
      <c r="O460" s="153"/>
      <c r="P460" s="153"/>
      <c r="Q460" s="153"/>
      <c r="R460" s="153"/>
      <c r="S460" s="153"/>
    </row>
    <row r="461" spans="1:19" ht="206.25">
      <c r="A461" s="277" t="s">
        <v>25424</v>
      </c>
      <c r="B461" s="253" t="s">
        <v>153</v>
      </c>
      <c r="C461" s="93" t="s">
        <v>1193</v>
      </c>
      <c r="D461" s="93" t="s">
        <v>1194</v>
      </c>
      <c r="E461" s="148">
        <f ca="1">IFERROR(__xludf.DUMMYFUNCTION(" VLOOKUP(A378, IMPORTRANGE(""https://docs.google.com/spreadsheets/d/1fj_Bhi2XPL3siwIh4sx4VRLAe31yD50oKdj5UlRYW0c/"", ""Сводка!A:AA""), 5, FALSE)"),248)</f>
        <v>248</v>
      </c>
      <c r="F461" s="148" t="s">
        <v>165</v>
      </c>
      <c r="G461" s="147">
        <f ca="1">IFERROR(__xludf.DUMMYFUNCTION(" VLOOKUP(A378, IMPORTRANGE(""https://docs.google.com/spreadsheets/d/1QNLbnkR_AongFt22vMfNzfpjZ0CjpI8QI-w0wBnYA1w/"", ""Инфа!A:AA""), 6, FALSE)"),2024)</f>
        <v>2024</v>
      </c>
      <c r="H461" s="150">
        <v>12400</v>
      </c>
      <c r="I461" s="151" t="s">
        <v>1195</v>
      </c>
      <c r="J461" s="93" t="s">
        <v>1197</v>
      </c>
      <c r="K461" s="153"/>
      <c r="L461" s="153"/>
      <c r="M461" s="153"/>
      <c r="N461" s="153"/>
      <c r="O461" s="153"/>
      <c r="P461" s="153"/>
      <c r="Q461" s="153"/>
      <c r="R461" s="153"/>
      <c r="S461" s="153"/>
    </row>
    <row r="462" spans="1:19" ht="75">
      <c r="A462" s="277" t="s">
        <v>25424</v>
      </c>
      <c r="B462" s="253" t="s">
        <v>153</v>
      </c>
      <c r="C462" s="93" t="s">
        <v>1198</v>
      </c>
      <c r="D462" s="93" t="s">
        <v>1199</v>
      </c>
      <c r="E462" s="148">
        <f ca="1">IFERROR(__xludf.DUMMYFUNCTION(" VLOOKUP(A379, IMPORTRANGE(""https://docs.google.com/spreadsheets/d/1fj_Bhi2XPL3siwIh4sx4VRLAe31yD50oKdj5UlRYW0c/"", ""Сводка!A:AA""), 5, FALSE)"),96)</f>
        <v>96</v>
      </c>
      <c r="F462" s="148" t="s">
        <v>266</v>
      </c>
      <c r="G462" s="147">
        <f ca="1">IFERROR(__xludf.DUMMYFUNCTION(" VLOOKUP(A379, IMPORTRANGE(""https://docs.google.com/spreadsheets/d/1QNLbnkR_AongFt22vMfNzfpjZ0CjpI8QI-w0wBnYA1w/"", ""Инфа!A:AA""), 6, FALSE)"),2024)</f>
        <v>2024</v>
      </c>
      <c r="H462" s="150">
        <v>7900</v>
      </c>
      <c r="I462" s="156" t="s">
        <v>497</v>
      </c>
      <c r="J462" s="93"/>
      <c r="K462" s="153"/>
      <c r="L462" s="153"/>
      <c r="M462" s="153"/>
      <c r="N462" s="153"/>
      <c r="O462" s="153"/>
      <c r="P462" s="153"/>
      <c r="Q462" s="153"/>
      <c r="R462" s="153"/>
      <c r="S462" s="153"/>
    </row>
    <row r="463" spans="1:19" ht="150">
      <c r="A463" s="277" t="s">
        <v>25424</v>
      </c>
      <c r="B463" s="253" t="s">
        <v>153</v>
      </c>
      <c r="C463" s="93" t="s">
        <v>1200</v>
      </c>
      <c r="D463" s="93" t="s">
        <v>1201</v>
      </c>
      <c r="E463" s="148">
        <f ca="1">IFERROR(__xludf.DUMMYFUNCTION(" VLOOKUP(A380, IMPORTRANGE(""https://docs.google.com/spreadsheets/d/1fj_Bhi2XPL3siwIh4sx4VRLAe31yD50oKdj5UlRYW0c/"", ""Сводка!A:AA""), 5, FALSE)"),132)</f>
        <v>132</v>
      </c>
      <c r="F463" s="148" t="s">
        <v>50</v>
      </c>
      <c r="G463" s="147">
        <f ca="1">IFERROR(__xludf.DUMMYFUNCTION(" VLOOKUP(A380, IMPORTRANGE(""https://docs.google.com/spreadsheets/d/1QNLbnkR_AongFt22vMfNzfpjZ0CjpI8QI-w0wBnYA1w/"", ""Инфа!A:AA""), 6, FALSE)"),2024)</f>
        <v>2024</v>
      </c>
      <c r="H463" s="150">
        <v>9000</v>
      </c>
      <c r="I463" s="151" t="s">
        <v>146</v>
      </c>
      <c r="J463" s="93" t="s">
        <v>1202</v>
      </c>
      <c r="K463" s="153"/>
      <c r="L463" s="153"/>
      <c r="M463" s="153"/>
      <c r="N463" s="153"/>
      <c r="O463" s="153"/>
      <c r="P463" s="153"/>
      <c r="Q463" s="153"/>
      <c r="R463" s="153"/>
      <c r="S463" s="153"/>
    </row>
    <row r="464" spans="1:19" ht="206.25">
      <c r="A464" s="277" t="s">
        <v>25424</v>
      </c>
      <c r="B464" s="253" t="s">
        <v>153</v>
      </c>
      <c r="C464" s="93" t="s">
        <v>1203</v>
      </c>
      <c r="D464" s="93" t="s">
        <v>1204</v>
      </c>
      <c r="E464" s="148">
        <f ca="1">IFERROR(__xludf.DUMMYFUNCTION(" VLOOKUP(A381, IMPORTRANGE(""https://docs.google.com/spreadsheets/d/1fj_Bhi2XPL3siwIh4sx4VRLAe31yD50oKdj5UlRYW0c/"", ""Сводка!A:AA""), 5, FALSE)"),220)</f>
        <v>220</v>
      </c>
      <c r="F464" s="148" t="s">
        <v>50</v>
      </c>
      <c r="G464" s="147">
        <f ca="1">IFERROR(__xludf.DUMMYFUNCTION(" VLOOKUP(A381, IMPORTRANGE(""https://docs.google.com/spreadsheets/d/1QNLbnkR_AongFt22vMfNzfpjZ0CjpI8QI-w0wBnYA1w/"", ""Инфа!A:AA""), 6, FALSE)"),2024)</f>
        <v>2024</v>
      </c>
      <c r="H464" s="150">
        <v>11600</v>
      </c>
      <c r="I464" s="151" t="s">
        <v>246</v>
      </c>
      <c r="J464" s="93" t="s">
        <v>1205</v>
      </c>
      <c r="K464" s="153"/>
      <c r="L464" s="153"/>
      <c r="M464" s="153"/>
      <c r="N464" s="153"/>
      <c r="O464" s="153"/>
      <c r="P464" s="153"/>
      <c r="Q464" s="153"/>
      <c r="R464" s="153"/>
      <c r="S464" s="153"/>
    </row>
    <row r="465" spans="1:19" ht="56.25">
      <c r="A465" s="277" t="s">
        <v>25424</v>
      </c>
      <c r="B465" s="253" t="s">
        <v>153</v>
      </c>
      <c r="C465" s="93" t="s">
        <v>1206</v>
      </c>
      <c r="D465" s="93" t="s">
        <v>1207</v>
      </c>
      <c r="E465" s="148">
        <f ca="1">IFERROR(__xludf.DUMMYFUNCTION(" VLOOKUP(A382, IMPORTRANGE(""https://docs.google.com/spreadsheets/d/1fj_Bhi2XPL3siwIh4sx4VRLAe31yD50oKdj5UlRYW0c/"", ""Сводка!A:AA""), 5, FALSE)"),244)</f>
        <v>244</v>
      </c>
      <c r="F465" s="148" t="s">
        <v>108</v>
      </c>
      <c r="G465" s="147">
        <f ca="1">IFERROR(__xludf.DUMMYFUNCTION(" VLOOKUP(A382, IMPORTRANGE(""https://docs.google.com/spreadsheets/d/1QNLbnkR_AongFt22vMfNzfpjZ0CjpI8QI-w0wBnYA1w/"", ""Инфа!A:AA""), 6, FALSE)"),2024)</f>
        <v>2024</v>
      </c>
      <c r="H465" s="150">
        <v>12300</v>
      </c>
      <c r="I465" s="151" t="s">
        <v>126</v>
      </c>
      <c r="J465" s="93" t="s">
        <v>1208</v>
      </c>
      <c r="K465" s="153"/>
      <c r="L465" s="153"/>
      <c r="M465" s="153"/>
      <c r="N465" s="153"/>
      <c r="O465" s="153"/>
      <c r="P465" s="153"/>
      <c r="Q465" s="153"/>
      <c r="R465" s="153"/>
      <c r="S465" s="153"/>
    </row>
    <row r="466" spans="1:19" ht="112.5">
      <c r="A466" s="277" t="s">
        <v>25424</v>
      </c>
      <c r="B466" s="253" t="s">
        <v>153</v>
      </c>
      <c r="C466" s="93" t="s">
        <v>1206</v>
      </c>
      <c r="D466" s="93" t="s">
        <v>1209</v>
      </c>
      <c r="E466" s="148">
        <f ca="1">IFERROR(__xludf.DUMMYFUNCTION(" VLOOKUP(A383, IMPORTRANGE(""https://docs.google.com/spreadsheets/d/1fj_Bhi2XPL3siwIh4sx4VRLAe31yD50oKdj5UlRYW0c/"", ""Сводка!A:AA""), 5, FALSE)"),156)</f>
        <v>156</v>
      </c>
      <c r="F466" s="148" t="s">
        <v>50</v>
      </c>
      <c r="G466" s="147">
        <f ca="1">IFERROR(__xludf.DUMMYFUNCTION(" VLOOKUP(A383, IMPORTRANGE(""https://docs.google.com/spreadsheets/d/1QNLbnkR_AongFt22vMfNzfpjZ0CjpI8QI-w0wBnYA1w/"", ""Инфа!A:AA""), 6, FALSE)"),2024)</f>
        <v>2024</v>
      </c>
      <c r="H466" s="150">
        <v>9700</v>
      </c>
      <c r="I466" s="151" t="s">
        <v>246</v>
      </c>
      <c r="J466" s="93" t="s">
        <v>1210</v>
      </c>
      <c r="K466" s="153"/>
      <c r="L466" s="153"/>
      <c r="M466" s="153"/>
      <c r="N466" s="153"/>
      <c r="O466" s="153"/>
      <c r="P466" s="153"/>
      <c r="Q466" s="153"/>
      <c r="R466" s="153"/>
      <c r="S466" s="153"/>
    </row>
    <row r="467" spans="1:19" ht="131.25">
      <c r="A467" s="277" t="s">
        <v>25424</v>
      </c>
      <c r="B467" s="253" t="s">
        <v>400</v>
      </c>
      <c r="C467" s="93" t="s">
        <v>1211</v>
      </c>
      <c r="D467" s="93" t="s">
        <v>1212</v>
      </c>
      <c r="E467" s="148">
        <f ca="1">IFERROR(__xludf.DUMMYFUNCTION(" VLOOKUP(A384, IMPORTRANGE(""https://docs.google.com/spreadsheets/d/1fj_Bhi2XPL3siwIh4sx4VRLAe31yD50oKdj5UlRYW0c/"", ""Сводка!A:AA""), 5, FALSE)"),268)</f>
        <v>268</v>
      </c>
      <c r="F467" s="148" t="s">
        <v>266</v>
      </c>
      <c r="G467" s="147">
        <f ca="1">IFERROR(__xludf.DUMMYFUNCTION(" VLOOKUP(A384, IMPORTRANGE(""https://docs.google.com/spreadsheets/d/1QNLbnkR_AongFt22vMfNzfpjZ0CjpI8QI-w0wBnYA1w/"", ""Инфа!A:AA""), 6, FALSE)"),2024)</f>
        <v>2024</v>
      </c>
      <c r="H467" s="150">
        <v>21100</v>
      </c>
      <c r="I467" s="156" t="s">
        <v>171</v>
      </c>
      <c r="J467" s="93" t="s">
        <v>1213</v>
      </c>
      <c r="K467" s="153"/>
      <c r="L467" s="153"/>
      <c r="M467" s="153"/>
      <c r="N467" s="153"/>
      <c r="O467" s="153"/>
      <c r="P467" s="153"/>
      <c r="Q467" s="153"/>
      <c r="R467" s="153"/>
      <c r="S467" s="153"/>
    </row>
    <row r="468" spans="1:19" ht="131.25">
      <c r="A468" s="277" t="s">
        <v>25424</v>
      </c>
      <c r="B468" s="253" t="s">
        <v>400</v>
      </c>
      <c r="C468" s="93" t="s">
        <v>1211</v>
      </c>
      <c r="D468" s="93" t="s">
        <v>1214</v>
      </c>
      <c r="E468" s="148">
        <f ca="1">IFERROR(__xludf.DUMMYFUNCTION(" VLOOKUP(A385, IMPORTRANGE(""https://docs.google.com/spreadsheets/d/1fj_Bhi2XPL3siwIh4sx4VRLAe31yD50oKdj5UlRYW0c/"", ""Сводка!A:AA""), 5, FALSE)"),148)</f>
        <v>148</v>
      </c>
      <c r="F468" s="148" t="s">
        <v>266</v>
      </c>
      <c r="G468" s="147">
        <f ca="1">IFERROR(__xludf.DUMMYFUNCTION(" VLOOKUP(A385, IMPORTRANGE(""https://docs.google.com/spreadsheets/d/1QNLbnkR_AongFt22vMfNzfpjZ0CjpI8QI-w0wBnYA1w/"", ""Инфа!A:AA""), 6, FALSE)"),2024)</f>
        <v>2024</v>
      </c>
      <c r="H468" s="150">
        <v>9400</v>
      </c>
      <c r="I468" s="156" t="s">
        <v>171</v>
      </c>
      <c r="J468" s="93"/>
      <c r="K468" s="153"/>
      <c r="L468" s="153"/>
      <c r="M468" s="153"/>
      <c r="N468" s="153"/>
      <c r="O468" s="153"/>
      <c r="P468" s="153"/>
      <c r="Q468" s="153"/>
      <c r="R468" s="153"/>
      <c r="S468" s="153"/>
    </row>
    <row r="469" spans="1:19" ht="131.25">
      <c r="A469" s="277" t="s">
        <v>25424</v>
      </c>
      <c r="B469" s="253" t="s">
        <v>153</v>
      </c>
      <c r="C469" s="93" t="s">
        <v>1211</v>
      </c>
      <c r="D469" s="93" t="s">
        <v>1215</v>
      </c>
      <c r="E469" s="148">
        <f ca="1">IFERROR(__xludf.DUMMYFUNCTION(" VLOOKUP(A386, IMPORTRANGE(""https://docs.google.com/spreadsheets/d/1fj_Bhi2XPL3siwIh4sx4VRLAe31yD50oKdj5UlRYW0c/"", ""Сводка!A:AA""), 5, FALSE)"),240)</f>
        <v>240</v>
      </c>
      <c r="F469" s="148" t="s">
        <v>266</v>
      </c>
      <c r="G469" s="147">
        <f ca="1">IFERROR(__xludf.DUMMYFUNCTION(" VLOOKUP(A386, IMPORTRANGE(""https://docs.google.com/spreadsheets/d/1QNLbnkR_AongFt22vMfNzfpjZ0CjpI8QI-w0wBnYA1w/"", ""Инфа!A:AA""), 6, FALSE)"),2023)</f>
        <v>2023</v>
      </c>
      <c r="H469" s="150">
        <v>12200</v>
      </c>
      <c r="I469" s="156" t="s">
        <v>171</v>
      </c>
      <c r="J469" s="93" t="s">
        <v>1216</v>
      </c>
      <c r="K469" s="153"/>
      <c r="L469" s="153"/>
      <c r="M469" s="153"/>
      <c r="N469" s="153"/>
      <c r="O469" s="153"/>
      <c r="P469" s="153"/>
      <c r="Q469" s="153"/>
      <c r="R469" s="153"/>
      <c r="S469" s="153"/>
    </row>
    <row r="470" spans="1:19" ht="150">
      <c r="A470" s="277" t="s">
        <v>25424</v>
      </c>
      <c r="B470" s="253" t="s">
        <v>400</v>
      </c>
      <c r="C470" s="93" t="s">
        <v>1217</v>
      </c>
      <c r="D470" s="93" t="s">
        <v>1218</v>
      </c>
      <c r="E470" s="148">
        <f ca="1">IFERROR(__xludf.DUMMYFUNCTION(" VLOOKUP(A387, IMPORTRANGE(""https://docs.google.com/spreadsheets/d/1fj_Bhi2XPL3siwIh4sx4VRLAe31yD50oKdj5UlRYW0c/"", ""Сводка!A:AA""), 5, FALSE)"),96)</f>
        <v>96</v>
      </c>
      <c r="F470" s="148" t="s">
        <v>415</v>
      </c>
      <c r="G470" s="147">
        <f ca="1">IFERROR(__xludf.DUMMYFUNCTION(" VLOOKUP(A387, IMPORTRANGE(""https://docs.google.com/spreadsheets/d/1QNLbnkR_AongFt22vMfNzfpjZ0CjpI8QI-w0wBnYA1w/"", ""Инфа!A:AA""), 6, FALSE)"),2024)</f>
        <v>2024</v>
      </c>
      <c r="H470" s="150">
        <v>10800</v>
      </c>
      <c r="I470" s="151" t="s">
        <v>1219</v>
      </c>
      <c r="J470" s="93" t="s">
        <v>1220</v>
      </c>
      <c r="K470" s="153"/>
      <c r="L470" s="153"/>
      <c r="M470" s="153"/>
      <c r="N470" s="153"/>
      <c r="O470" s="153"/>
      <c r="P470" s="153"/>
      <c r="Q470" s="153"/>
      <c r="R470" s="153"/>
      <c r="S470" s="153"/>
    </row>
    <row r="471" spans="1:19" ht="168.75">
      <c r="A471" s="277" t="s">
        <v>25424</v>
      </c>
      <c r="B471" s="253" t="s">
        <v>153</v>
      </c>
      <c r="C471" s="93" t="s">
        <v>1217</v>
      </c>
      <c r="D471" s="93" t="s">
        <v>1221</v>
      </c>
      <c r="E471" s="148">
        <f ca="1">IFERROR(__xludf.DUMMYFUNCTION(" VLOOKUP(A388, IMPORTRANGE(""https://docs.google.com/spreadsheets/d/1fj_Bhi2XPL3siwIh4sx4VRLAe31yD50oKdj5UlRYW0c/"", ""Сводка!A:AA""), 5, FALSE)"),100)</f>
        <v>100</v>
      </c>
      <c r="F471" s="148" t="s">
        <v>150</v>
      </c>
      <c r="G471" s="147">
        <f ca="1">IFERROR(__xludf.DUMMYFUNCTION(" VLOOKUP(A388, IMPORTRANGE(""https://docs.google.com/spreadsheets/d/1QNLbnkR_AongFt22vMfNzfpjZ0CjpI8QI-w0wBnYA1w/"", ""Инфа!A:AA""), 6, FALSE)"),2024)</f>
        <v>2024</v>
      </c>
      <c r="H471" s="150">
        <v>11000</v>
      </c>
      <c r="I471" s="156" t="s">
        <v>554</v>
      </c>
      <c r="J471" s="93" t="s">
        <v>1222</v>
      </c>
      <c r="K471" s="153"/>
      <c r="L471" s="153"/>
      <c r="M471" s="153"/>
      <c r="N471" s="153"/>
      <c r="O471" s="153"/>
      <c r="P471" s="153"/>
      <c r="Q471" s="153"/>
      <c r="R471" s="153"/>
      <c r="S471" s="153"/>
    </row>
    <row r="472" spans="1:19" ht="131.25">
      <c r="A472" s="277" t="s">
        <v>25424</v>
      </c>
      <c r="B472" s="253" t="s">
        <v>400</v>
      </c>
      <c r="C472" s="93" t="s">
        <v>1223</v>
      </c>
      <c r="D472" s="93" t="s">
        <v>1224</v>
      </c>
      <c r="E472" s="148">
        <f ca="1">IFERROR(__xludf.DUMMYFUNCTION(" VLOOKUP(A389, IMPORTRANGE(""https://docs.google.com/spreadsheets/d/1fj_Bhi2XPL3siwIh4sx4VRLAe31yD50oKdj5UlRYW0c/"", ""Сводка!A:AA""), 5, FALSE)"),408)</f>
        <v>408</v>
      </c>
      <c r="F472" s="148" t="s">
        <v>466</v>
      </c>
      <c r="G472" s="147">
        <f ca="1">IFERROR(__xludf.DUMMYFUNCTION(" VLOOKUP(A389, IMPORTRANGE(""https://docs.google.com/spreadsheets/d/1QNLbnkR_AongFt22vMfNzfpjZ0CjpI8QI-w0wBnYA1w/"", ""Инфа!A:AA""), 6, FALSE)"),2024)</f>
        <v>2024</v>
      </c>
      <c r="H472" s="154">
        <v>17200</v>
      </c>
      <c r="I472" s="151" t="s">
        <v>246</v>
      </c>
      <c r="J472" s="93" t="s">
        <v>1225</v>
      </c>
      <c r="K472" s="153"/>
      <c r="L472" s="153"/>
      <c r="M472" s="153"/>
      <c r="N472" s="153"/>
      <c r="O472" s="153"/>
      <c r="P472" s="153"/>
      <c r="Q472" s="153"/>
      <c r="R472" s="153"/>
      <c r="S472" s="153"/>
    </row>
    <row r="473" spans="1:19" ht="131.25">
      <c r="A473" s="277" t="s">
        <v>25424</v>
      </c>
      <c r="B473" s="253" t="s">
        <v>153</v>
      </c>
      <c r="C473" s="93" t="s">
        <v>1226</v>
      </c>
      <c r="D473" s="93" t="s">
        <v>1227</v>
      </c>
      <c r="E473" s="148">
        <f ca="1">IFERROR(__xludf.DUMMYFUNCTION(" VLOOKUP(A390, IMPORTRANGE(""https://docs.google.com/spreadsheets/d/1fj_Bhi2XPL3siwIh4sx4VRLAe31yD50oKdj5UlRYW0c/"", ""Сводка!A:AA""), 5, FALSE)"),268)</f>
        <v>268</v>
      </c>
      <c r="F473" s="148" t="s">
        <v>26</v>
      </c>
      <c r="G473" s="147">
        <f ca="1">IFERROR(__xludf.DUMMYFUNCTION(" VLOOKUP(A390, IMPORTRANGE(""https://docs.google.com/spreadsheets/d/1QNLbnkR_AongFt22vMfNzfpjZ0CjpI8QI-w0wBnYA1w/"", ""Инфа!A:AA""), 6, FALSE)"),2024)</f>
        <v>2024</v>
      </c>
      <c r="H473" s="150">
        <v>13000</v>
      </c>
      <c r="I473" s="151" t="s">
        <v>1228</v>
      </c>
      <c r="J473" s="93" t="s">
        <v>1229</v>
      </c>
      <c r="K473" s="153"/>
      <c r="L473" s="153"/>
      <c r="M473" s="153"/>
      <c r="N473" s="153"/>
      <c r="O473" s="153"/>
      <c r="P473" s="153"/>
      <c r="Q473" s="153"/>
      <c r="R473" s="153"/>
      <c r="S473" s="153"/>
    </row>
    <row r="474" spans="1:19" ht="168.75">
      <c r="A474" s="277" t="s">
        <v>25424</v>
      </c>
      <c r="B474" s="253" t="s">
        <v>400</v>
      </c>
      <c r="C474" s="93" t="s">
        <v>1230</v>
      </c>
      <c r="D474" s="93" t="s">
        <v>511</v>
      </c>
      <c r="E474" s="148">
        <f ca="1">IFERROR(__xludf.DUMMYFUNCTION(" VLOOKUP(A391, IMPORTRANGE(""https://docs.google.com/spreadsheets/d/1fj_Bhi2XPL3siwIh4sx4VRLAe31yD50oKdj5UlRYW0c/"", ""Сводка!A:AA""), 5, FALSE)"),176)</f>
        <v>176</v>
      </c>
      <c r="F474" s="148" t="s">
        <v>466</v>
      </c>
      <c r="G474" s="147">
        <f ca="1">IFERROR(__xludf.DUMMYFUNCTION(" VLOOKUP(A391, IMPORTRANGE(""https://docs.google.com/spreadsheets/d/1QNLbnkR_AongFt22vMfNzfpjZ0CjpI8QI-w0wBnYA1w/"", ""Инфа!A:AA""), 6, FALSE)"),2024)</f>
        <v>2024</v>
      </c>
      <c r="H474" s="150">
        <v>15600</v>
      </c>
      <c r="I474" s="156" t="s">
        <v>489</v>
      </c>
      <c r="J474" s="93" t="s">
        <v>1231</v>
      </c>
      <c r="K474" s="153"/>
      <c r="L474" s="153"/>
      <c r="M474" s="153"/>
      <c r="N474" s="153"/>
      <c r="O474" s="153"/>
      <c r="P474" s="153"/>
      <c r="Q474" s="153"/>
      <c r="R474" s="153"/>
      <c r="S474" s="153"/>
    </row>
    <row r="475" spans="1:19" ht="56.25">
      <c r="A475" s="277" t="s">
        <v>25424</v>
      </c>
      <c r="B475" s="254" t="s">
        <v>400</v>
      </c>
      <c r="C475" s="96" t="s">
        <v>1230</v>
      </c>
      <c r="D475" s="96" t="s">
        <v>1232</v>
      </c>
      <c r="E475" s="148">
        <f ca="1">IFERROR(__xludf.DUMMYFUNCTION(" VLOOKUP(A392, IMPORTRANGE(""https://docs.google.com/spreadsheets/d/1fj_Bhi2XPL3siwIh4sx4VRLAe31yD50oKdj5UlRYW0c/"", ""Сводка!A:AA""), 5, FALSE)"),176)</f>
        <v>176</v>
      </c>
      <c r="F475" s="165" t="s">
        <v>415</v>
      </c>
      <c r="G475" s="147">
        <f ca="1">IFERROR(__xludf.DUMMYFUNCTION(" VLOOKUP(A392, IMPORTRANGE(""https://docs.google.com/spreadsheets/d/1QNLbnkR_AongFt22vMfNzfpjZ0CjpI8QI-w0wBnYA1w/"", ""Инфа!A:AA""), 6, FALSE)"),2024)</f>
        <v>2024</v>
      </c>
      <c r="H475" s="150">
        <v>15600</v>
      </c>
      <c r="I475" s="156" t="s">
        <v>246</v>
      </c>
      <c r="J475" s="96"/>
      <c r="K475" s="153"/>
      <c r="L475" s="153"/>
      <c r="M475" s="153"/>
      <c r="N475" s="153"/>
      <c r="O475" s="153"/>
      <c r="P475" s="153"/>
      <c r="Q475" s="153"/>
      <c r="R475" s="153"/>
      <c r="S475" s="153"/>
    </row>
    <row r="476" spans="1:19" ht="56.25">
      <c r="A476" s="277" t="s">
        <v>25424</v>
      </c>
      <c r="B476" s="254" t="s">
        <v>400</v>
      </c>
      <c r="C476" s="96" t="s">
        <v>1230</v>
      </c>
      <c r="D476" s="96" t="s">
        <v>1233</v>
      </c>
      <c r="E476" s="148">
        <f ca="1">IFERROR(__xludf.DUMMYFUNCTION(" VLOOKUP(A393, IMPORTRANGE(""https://docs.google.com/spreadsheets/d/1fj_Bhi2XPL3siwIh4sx4VRLAe31yD50oKdj5UlRYW0c/"", ""Сводка!A:AA""), 5, FALSE)"),128)</f>
        <v>128</v>
      </c>
      <c r="F476" s="165" t="s">
        <v>415</v>
      </c>
      <c r="G476" s="147">
        <f ca="1">IFERROR(__xludf.DUMMYFUNCTION(" VLOOKUP(A393, IMPORTRANGE(""https://docs.google.com/spreadsheets/d/1QNLbnkR_AongFt22vMfNzfpjZ0CjpI8QI-w0wBnYA1w/"", ""Инфа!A:AA""), 6, FALSE)"),2024)</f>
        <v>2024</v>
      </c>
      <c r="H476" s="150">
        <v>8800</v>
      </c>
      <c r="I476" s="156" t="s">
        <v>489</v>
      </c>
      <c r="J476" s="96"/>
      <c r="K476" s="153"/>
      <c r="L476" s="153"/>
      <c r="M476" s="153"/>
      <c r="N476" s="153"/>
      <c r="O476" s="153"/>
      <c r="P476" s="153"/>
      <c r="Q476" s="153"/>
      <c r="R476" s="153"/>
      <c r="S476" s="153"/>
    </row>
    <row r="477" spans="1:19" ht="37.5">
      <c r="A477" s="277" t="s">
        <v>25424</v>
      </c>
      <c r="B477" s="254" t="s">
        <v>400</v>
      </c>
      <c r="C477" s="96" t="s">
        <v>1230</v>
      </c>
      <c r="D477" s="96" t="s">
        <v>1234</v>
      </c>
      <c r="E477" s="148">
        <f ca="1">IFERROR(__xludf.DUMMYFUNCTION(" VLOOKUP(A394, IMPORTRANGE(""https://docs.google.com/spreadsheets/d/1fj_Bhi2XPL3siwIh4sx4VRLAe31yD50oKdj5UlRYW0c/"", ""Сводка!A:AA""), 5, FALSE)"),128)</f>
        <v>128</v>
      </c>
      <c r="F477" s="165" t="s">
        <v>415</v>
      </c>
      <c r="G477" s="147">
        <f ca="1">IFERROR(__xludf.DUMMYFUNCTION(" VLOOKUP(A394, IMPORTRANGE(""https://docs.google.com/spreadsheets/d/1QNLbnkR_AongFt22vMfNzfpjZ0CjpI8QI-w0wBnYA1w/"", ""Инфа!A:AA""), 6, FALSE)"),2024)</f>
        <v>2024</v>
      </c>
      <c r="H477" s="150">
        <v>8800</v>
      </c>
      <c r="I477" s="156" t="s">
        <v>489</v>
      </c>
      <c r="J477" s="96"/>
      <c r="K477" s="153"/>
      <c r="L477" s="153"/>
      <c r="M477" s="153"/>
      <c r="N477" s="153"/>
      <c r="O477" s="153"/>
      <c r="P477" s="153"/>
      <c r="Q477" s="153"/>
      <c r="R477" s="153"/>
      <c r="S477" s="153"/>
    </row>
    <row r="478" spans="1:19" ht="243.75">
      <c r="A478" s="277" t="s">
        <v>25424</v>
      </c>
      <c r="B478" s="253" t="s">
        <v>400</v>
      </c>
      <c r="C478" s="93" t="s">
        <v>1235</v>
      </c>
      <c r="D478" s="93" t="s">
        <v>1236</v>
      </c>
      <c r="E478" s="148">
        <f ca="1">IFERROR(__xludf.DUMMYFUNCTION(" VLOOKUP(A395, IMPORTRANGE(""https://docs.google.com/spreadsheets/d/1fj_Bhi2XPL3siwIh4sx4VRLAe31yD50oKdj5UlRYW0c/"", ""Сводка!A:AA""), 5, FALSE)"),256)</f>
        <v>256</v>
      </c>
      <c r="F478" s="148" t="s">
        <v>26</v>
      </c>
      <c r="G478" s="147">
        <f ca="1">IFERROR(__xludf.DUMMYFUNCTION(" VLOOKUP(A395, IMPORTRANGE(""https://docs.google.com/spreadsheets/d/1QNLbnkR_AongFt22vMfNzfpjZ0CjpI8QI-w0wBnYA1w/"", ""Инфа!A:AA""), 6, FALSE)"),2024)</f>
        <v>2024</v>
      </c>
      <c r="H478" s="150">
        <v>20400</v>
      </c>
      <c r="I478" s="151" t="s">
        <v>274</v>
      </c>
      <c r="J478" s="93" t="s">
        <v>1237</v>
      </c>
      <c r="K478" s="153"/>
      <c r="L478" s="153"/>
      <c r="M478" s="153"/>
      <c r="N478" s="153"/>
      <c r="O478" s="153"/>
      <c r="P478" s="153"/>
      <c r="Q478" s="153"/>
      <c r="R478" s="153"/>
      <c r="S478" s="153"/>
    </row>
    <row r="479" spans="1:19" ht="243.75">
      <c r="A479" s="277" t="s">
        <v>25424</v>
      </c>
      <c r="B479" s="253" t="s">
        <v>400</v>
      </c>
      <c r="C479" s="93" t="s">
        <v>1238</v>
      </c>
      <c r="D479" s="93" t="s">
        <v>1239</v>
      </c>
      <c r="E479" s="148">
        <f ca="1">IFERROR(__xludf.DUMMYFUNCTION(" VLOOKUP(A396, IMPORTRANGE(""https://docs.google.com/spreadsheets/d/1fj_Bhi2XPL3siwIh4sx4VRLAe31yD50oKdj5UlRYW0c/"", ""Сводка!A:AA""), 5, FALSE)"),248)</f>
        <v>248</v>
      </c>
      <c r="F479" s="148" t="s">
        <v>466</v>
      </c>
      <c r="G479" s="147">
        <f ca="1">IFERROR(__xludf.DUMMYFUNCTION(" VLOOKUP(A396, IMPORTRANGE(""https://docs.google.com/spreadsheets/d/1QNLbnkR_AongFt22vMfNzfpjZ0CjpI8QI-w0wBnYA1w/"", ""Инфа!A:AA""), 6, FALSE)"),2024)</f>
        <v>2024</v>
      </c>
      <c r="H479" s="150">
        <v>19900</v>
      </c>
      <c r="I479" s="151" t="s">
        <v>274</v>
      </c>
      <c r="J479" s="93" t="s">
        <v>1240</v>
      </c>
      <c r="K479" s="153"/>
      <c r="L479" s="153"/>
      <c r="M479" s="153"/>
      <c r="N479" s="153"/>
      <c r="O479" s="153"/>
      <c r="P479" s="153"/>
      <c r="Q479" s="153"/>
      <c r="R479" s="153"/>
      <c r="S479" s="153"/>
    </row>
    <row r="480" spans="1:19" ht="56.25">
      <c r="A480" s="277" t="s">
        <v>25424</v>
      </c>
      <c r="B480" s="253" t="s">
        <v>400</v>
      </c>
      <c r="C480" s="93" t="s">
        <v>1241</v>
      </c>
      <c r="D480" s="93" t="s">
        <v>1242</v>
      </c>
      <c r="E480" s="148">
        <f ca="1">IFERROR(__xludf.DUMMYFUNCTION(" VLOOKUP(A397, IMPORTRANGE(""https://docs.google.com/spreadsheets/d/1fj_Bhi2XPL3siwIh4sx4VRLAe31yD50oKdj5UlRYW0c/"", ""Сводка!A:AA""), 5, FALSE)"),212)</f>
        <v>212</v>
      </c>
      <c r="F480" s="148" t="s">
        <v>415</v>
      </c>
      <c r="G480" s="147">
        <f ca="1">IFERROR(__xludf.DUMMYFUNCTION(" VLOOKUP(A397, IMPORTRANGE(""https://docs.google.com/spreadsheets/d/1QNLbnkR_AongFt22vMfNzfpjZ0CjpI8QI-w0wBnYA1w/"", ""Инфа!A:AA""), 6, FALSE)"),2024)</f>
        <v>2024</v>
      </c>
      <c r="H480" s="150">
        <v>14800</v>
      </c>
      <c r="I480" s="156" t="s">
        <v>103</v>
      </c>
      <c r="J480" s="93"/>
      <c r="K480" s="153"/>
      <c r="L480" s="153"/>
      <c r="M480" s="153"/>
      <c r="N480" s="153"/>
      <c r="O480" s="153"/>
      <c r="P480" s="153"/>
      <c r="Q480" s="153"/>
      <c r="R480" s="153"/>
      <c r="S480" s="153"/>
    </row>
    <row r="481" spans="1:19" ht="131.25">
      <c r="A481" s="277" t="s">
        <v>25424</v>
      </c>
      <c r="B481" s="253" t="s">
        <v>153</v>
      </c>
      <c r="C481" s="93" t="s">
        <v>1243</v>
      </c>
      <c r="D481" s="93" t="s">
        <v>1244</v>
      </c>
      <c r="E481" s="148">
        <f ca="1">IFERROR(__xludf.DUMMYFUNCTION(" VLOOKUP(A398, IMPORTRANGE(""https://docs.google.com/spreadsheets/d/1fj_Bhi2XPL3siwIh4sx4VRLAe31yD50oKdj5UlRYW0c/"", ""Сводка!A:AA""), 5, FALSE)"),160)</f>
        <v>160</v>
      </c>
      <c r="F481" s="148" t="s">
        <v>50</v>
      </c>
      <c r="G481" s="147">
        <f ca="1">IFERROR(__xludf.DUMMYFUNCTION(" VLOOKUP(A398, IMPORTRANGE(""https://docs.google.com/spreadsheets/d/1QNLbnkR_AongFt22vMfNzfpjZ0CjpI8QI-w0wBnYA1w/"", ""Инфа!A:AA""), 6, FALSE)"),2024)</f>
        <v>2024</v>
      </c>
      <c r="H481" s="150">
        <v>9800</v>
      </c>
      <c r="I481" s="151" t="s">
        <v>274</v>
      </c>
      <c r="J481" s="93" t="s">
        <v>1245</v>
      </c>
      <c r="K481" s="153"/>
      <c r="L481" s="153"/>
      <c r="M481" s="153"/>
      <c r="N481" s="153"/>
      <c r="O481" s="153"/>
      <c r="P481" s="153"/>
      <c r="Q481" s="153"/>
      <c r="R481" s="153"/>
      <c r="S481" s="153"/>
    </row>
    <row r="482" spans="1:19" ht="131.25">
      <c r="A482" s="277" t="s">
        <v>25424</v>
      </c>
      <c r="B482" s="253" t="s">
        <v>400</v>
      </c>
      <c r="C482" s="93" t="s">
        <v>1243</v>
      </c>
      <c r="D482" s="93" t="s">
        <v>1246</v>
      </c>
      <c r="E482" s="148">
        <f ca="1">IFERROR(__xludf.DUMMYFUNCTION(" VLOOKUP(A399, IMPORTRANGE(""https://docs.google.com/spreadsheets/d/1fj_Bhi2XPL3siwIh4sx4VRLAe31yD50oKdj5UlRYW0c/"", ""Сводка!A:AA""), 5, FALSE)"),104)</f>
        <v>104</v>
      </c>
      <c r="F482" s="148" t="s">
        <v>415</v>
      </c>
      <c r="G482" s="147">
        <f ca="1">IFERROR(__xludf.DUMMYFUNCTION(" VLOOKUP(A399, IMPORTRANGE(""https://docs.google.com/spreadsheets/d/1QNLbnkR_AongFt22vMfNzfpjZ0CjpI8QI-w0wBnYA1w/"", ""Инфа!A:AA""), 6, FALSE)"),2024)</f>
        <v>2024</v>
      </c>
      <c r="H482" s="150">
        <v>8100</v>
      </c>
      <c r="I482" s="151" t="s">
        <v>274</v>
      </c>
      <c r="J482" s="93" t="s">
        <v>1247</v>
      </c>
      <c r="K482" s="153"/>
      <c r="L482" s="153"/>
      <c r="M482" s="153"/>
      <c r="N482" s="153"/>
      <c r="O482" s="153"/>
      <c r="P482" s="153"/>
      <c r="Q482" s="153"/>
      <c r="R482" s="153"/>
      <c r="S482" s="153"/>
    </row>
    <row r="483" spans="1:19" ht="131.25">
      <c r="A483" s="277" t="s">
        <v>25424</v>
      </c>
      <c r="B483" s="253" t="s">
        <v>153</v>
      </c>
      <c r="C483" s="93" t="s">
        <v>1243</v>
      </c>
      <c r="D483" s="93" t="s">
        <v>1248</v>
      </c>
      <c r="E483" s="148">
        <f ca="1">IFERROR(__xludf.DUMMYFUNCTION(" VLOOKUP(A400, IMPORTRANGE(""https://docs.google.com/spreadsheets/d/1fj_Bhi2XPL3siwIh4sx4VRLAe31yD50oKdj5UlRYW0c/"", ""Сводка!A:AA""), 5, FALSE)"),304)</f>
        <v>304</v>
      </c>
      <c r="F483" s="148" t="s">
        <v>59</v>
      </c>
      <c r="G483" s="147">
        <f ca="1">IFERROR(__xludf.DUMMYFUNCTION(" VLOOKUP(A400, IMPORTRANGE(""https://docs.google.com/spreadsheets/d/1QNLbnkR_AongFt22vMfNzfpjZ0CjpI8QI-w0wBnYA1w/"", ""Инфа!A:AA""), 6, FALSE)"),2024)</f>
        <v>2024</v>
      </c>
      <c r="H483" s="150">
        <v>23200</v>
      </c>
      <c r="I483" s="151" t="s">
        <v>274</v>
      </c>
      <c r="J483" s="93" t="s">
        <v>1249</v>
      </c>
      <c r="K483" s="153"/>
      <c r="L483" s="153"/>
      <c r="M483" s="153"/>
      <c r="N483" s="153"/>
      <c r="O483" s="153"/>
      <c r="P483" s="153"/>
      <c r="Q483" s="153"/>
      <c r="R483" s="153"/>
      <c r="S483" s="153"/>
    </row>
    <row r="484" spans="1:19" ht="150">
      <c r="A484" s="277" t="s">
        <v>25424</v>
      </c>
      <c r="B484" s="253" t="s">
        <v>153</v>
      </c>
      <c r="C484" s="93" t="s">
        <v>1243</v>
      </c>
      <c r="D484" s="93" t="s">
        <v>1250</v>
      </c>
      <c r="E484" s="148">
        <f ca="1">IFERROR(__xludf.DUMMYFUNCTION(" VLOOKUP(A401, IMPORTRANGE(""https://docs.google.com/spreadsheets/d/1fj_Bhi2XPL3siwIh4sx4VRLAe31yD50oKdj5UlRYW0c/"", ""Сводка!A:AA""), 5, FALSE)"),432)</f>
        <v>432</v>
      </c>
      <c r="F484" s="148" t="s">
        <v>50</v>
      </c>
      <c r="G484" s="147">
        <f ca="1">IFERROR(__xludf.DUMMYFUNCTION(" VLOOKUP(A401, IMPORTRANGE(""https://docs.google.com/spreadsheets/d/1QNLbnkR_AongFt22vMfNzfpjZ0CjpI8QI-w0wBnYA1w/"", ""Инфа!A:AA""), 6, FALSE)"),2024)</f>
        <v>2024</v>
      </c>
      <c r="H484" s="154">
        <v>30900</v>
      </c>
      <c r="I484" s="151" t="s">
        <v>274</v>
      </c>
      <c r="J484" s="93" t="s">
        <v>1251</v>
      </c>
      <c r="K484" s="153"/>
      <c r="L484" s="153"/>
      <c r="M484" s="153"/>
      <c r="N484" s="153"/>
      <c r="O484" s="153"/>
      <c r="P484" s="153"/>
      <c r="Q484" s="153"/>
      <c r="R484" s="153"/>
      <c r="S484" s="153"/>
    </row>
    <row r="485" spans="1:19" ht="168.75">
      <c r="A485" s="277" t="s">
        <v>25424</v>
      </c>
      <c r="B485" s="253" t="s">
        <v>400</v>
      </c>
      <c r="C485" s="93" t="s">
        <v>1252</v>
      </c>
      <c r="D485" s="93" t="s">
        <v>1253</v>
      </c>
      <c r="E485" s="148">
        <f ca="1">IFERROR(__xludf.DUMMYFUNCTION(" VLOOKUP(A402, IMPORTRANGE(""https://docs.google.com/spreadsheets/d/1fj_Bhi2XPL3siwIh4sx4VRLAe31yD50oKdj5UlRYW0c/"", ""Сводка!A:AA""), 5, FALSE)"),216)</f>
        <v>216</v>
      </c>
      <c r="F485" s="148" t="s">
        <v>466</v>
      </c>
      <c r="G485" s="147">
        <f ca="1">IFERROR(__xludf.DUMMYFUNCTION(" VLOOKUP(A402, IMPORTRANGE(""https://docs.google.com/spreadsheets/d/1QNLbnkR_AongFt22vMfNzfpjZ0CjpI8QI-w0wBnYA1w/"", ""Инфа!A:AA""), 6, FALSE)"),2024)</f>
        <v>2024</v>
      </c>
      <c r="H485" s="150">
        <v>18000</v>
      </c>
      <c r="I485" s="151" t="s">
        <v>274</v>
      </c>
      <c r="J485" s="93" t="s">
        <v>1254</v>
      </c>
      <c r="K485" s="153"/>
      <c r="L485" s="153"/>
      <c r="M485" s="153"/>
      <c r="N485" s="153"/>
      <c r="O485" s="153"/>
      <c r="P485" s="153"/>
      <c r="Q485" s="153"/>
      <c r="R485" s="153"/>
      <c r="S485" s="153"/>
    </row>
    <row r="486" spans="1:19" ht="131.25">
      <c r="A486" s="277" t="s">
        <v>25424</v>
      </c>
      <c r="B486" s="253" t="s">
        <v>1255</v>
      </c>
      <c r="C486" s="93" t="s">
        <v>1256</v>
      </c>
      <c r="D486" s="93" t="s">
        <v>1257</v>
      </c>
      <c r="E486" s="148">
        <f ca="1">IFERROR(__xludf.DUMMYFUNCTION(" VLOOKUP(A403, IMPORTRANGE(""https://docs.google.com/spreadsheets/d/1fj_Bhi2XPL3siwIh4sx4VRLAe31yD50oKdj5UlRYW0c/"", ""Сводка!A:AA""), 5, FALSE)"),220)</f>
        <v>220</v>
      </c>
      <c r="F486" s="148" t="s">
        <v>50</v>
      </c>
      <c r="G486" s="147">
        <f ca="1">IFERROR(__xludf.DUMMYFUNCTION(" VLOOKUP(A403, IMPORTRANGE(""https://docs.google.com/spreadsheets/d/1QNLbnkR_AongFt22vMfNzfpjZ0CjpI8QI-w0wBnYA1w/"", ""Инфа!A:AA""), 6, FALSE)"),2024)</f>
        <v>2024</v>
      </c>
      <c r="H486" s="150">
        <v>11600</v>
      </c>
      <c r="I486" s="151" t="s">
        <v>274</v>
      </c>
      <c r="J486" s="93" t="s">
        <v>1258</v>
      </c>
      <c r="K486" s="153"/>
      <c r="L486" s="153"/>
      <c r="M486" s="153"/>
      <c r="N486" s="153"/>
      <c r="O486" s="153"/>
      <c r="P486" s="153"/>
      <c r="Q486" s="153"/>
      <c r="R486" s="153"/>
      <c r="S486" s="153"/>
    </row>
    <row r="487" spans="1:19" ht="131.25">
      <c r="A487" s="277" t="s">
        <v>25424</v>
      </c>
      <c r="B487" s="253" t="s">
        <v>153</v>
      </c>
      <c r="C487" s="93" t="s">
        <v>1256</v>
      </c>
      <c r="D487" s="93" t="s">
        <v>1259</v>
      </c>
      <c r="E487" s="148">
        <f ca="1">IFERROR(__xludf.DUMMYFUNCTION(" VLOOKUP(A404, IMPORTRANGE(""https://docs.google.com/spreadsheets/d/1fj_Bhi2XPL3siwIh4sx4VRLAe31yD50oKdj5UlRYW0c/"", ""Сводка!A:AA""), 5, FALSE)"),200)</f>
        <v>200</v>
      </c>
      <c r="F487" s="148" t="s">
        <v>50</v>
      </c>
      <c r="G487" s="147">
        <f ca="1">IFERROR(__xludf.DUMMYFUNCTION(" VLOOKUP(A404, IMPORTRANGE(""https://docs.google.com/spreadsheets/d/1QNLbnkR_AongFt22vMfNzfpjZ0CjpI8QI-w0wBnYA1w/"", ""Инфа!A:AA""), 6, FALSE)"),2024)</f>
        <v>2024</v>
      </c>
      <c r="H487" s="150">
        <v>11000</v>
      </c>
      <c r="I487" s="151" t="s">
        <v>274</v>
      </c>
      <c r="J487" s="93" t="s">
        <v>1258</v>
      </c>
      <c r="K487" s="153"/>
      <c r="L487" s="153"/>
      <c r="M487" s="153"/>
      <c r="N487" s="153"/>
      <c r="O487" s="153"/>
      <c r="P487" s="153"/>
      <c r="Q487" s="153"/>
      <c r="R487" s="153"/>
      <c r="S487" s="153"/>
    </row>
    <row r="488" spans="1:19" ht="112.5">
      <c r="A488" s="277" t="s">
        <v>25424</v>
      </c>
      <c r="B488" s="253" t="s">
        <v>400</v>
      </c>
      <c r="C488" s="93" t="s">
        <v>1260</v>
      </c>
      <c r="D488" s="93" t="s">
        <v>1261</v>
      </c>
      <c r="E488" s="148">
        <f ca="1">IFERROR(__xludf.DUMMYFUNCTION(" VLOOKUP(A405, IMPORTRANGE(""https://docs.google.com/spreadsheets/d/1fj_Bhi2XPL3siwIh4sx4VRLAe31yD50oKdj5UlRYW0c/"", ""Сводка!A:AA""), 5, FALSE)"),192)</f>
        <v>192</v>
      </c>
      <c r="F488" s="148" t="s">
        <v>466</v>
      </c>
      <c r="G488" s="147">
        <f ca="1">IFERROR(__xludf.DUMMYFUNCTION(" VLOOKUP(A405, IMPORTRANGE(""https://docs.google.com/spreadsheets/d/1QNLbnkR_AongFt22vMfNzfpjZ0CjpI8QI-w0wBnYA1w/"", ""Инфа!A:AA""), 6, FALSE)"),2024)</f>
        <v>2024</v>
      </c>
      <c r="H488" s="150">
        <v>16500</v>
      </c>
      <c r="I488" s="151" t="s">
        <v>274</v>
      </c>
      <c r="J488" s="93" t="s">
        <v>1262</v>
      </c>
      <c r="K488" s="153"/>
      <c r="L488" s="153"/>
      <c r="M488" s="153"/>
      <c r="N488" s="153"/>
      <c r="O488" s="153"/>
      <c r="P488" s="153"/>
      <c r="Q488" s="153"/>
      <c r="R488" s="153"/>
      <c r="S488" s="153"/>
    </row>
    <row r="489" spans="1:19" ht="112.5">
      <c r="A489" s="277" t="s">
        <v>25424</v>
      </c>
      <c r="B489" s="253" t="s">
        <v>400</v>
      </c>
      <c r="C489" s="93" t="s">
        <v>1260</v>
      </c>
      <c r="D489" s="93" t="s">
        <v>1263</v>
      </c>
      <c r="E489" s="148">
        <f ca="1">IFERROR(__xludf.DUMMYFUNCTION(" VLOOKUP(A406, IMPORTRANGE(""https://docs.google.com/spreadsheets/d/1fj_Bhi2XPL3siwIh4sx4VRLAe31yD50oKdj5UlRYW0c/"", ""Сводка!A:AA""), 5, FALSE)"),204)</f>
        <v>204</v>
      </c>
      <c r="F489" s="148" t="s">
        <v>466</v>
      </c>
      <c r="G489" s="147">
        <f ca="1">IFERROR(__xludf.DUMMYFUNCTION(" VLOOKUP(A406, IMPORTRANGE(""https://docs.google.com/spreadsheets/d/1QNLbnkR_AongFt22vMfNzfpjZ0CjpI8QI-w0wBnYA1w/"", ""Инфа!A:AA""), 6, FALSE)"),2024)</f>
        <v>2024</v>
      </c>
      <c r="H489" s="150">
        <v>11100</v>
      </c>
      <c r="I489" s="151" t="s">
        <v>274</v>
      </c>
      <c r="J489" s="93" t="s">
        <v>1262</v>
      </c>
      <c r="K489" s="153"/>
      <c r="L489" s="153"/>
      <c r="M489" s="153"/>
      <c r="N489" s="153"/>
      <c r="O489" s="153"/>
      <c r="P489" s="153"/>
      <c r="Q489" s="153"/>
      <c r="R489" s="153"/>
      <c r="S489" s="153"/>
    </row>
    <row r="490" spans="1:19" ht="187.5">
      <c r="A490" s="277" t="s">
        <v>25424</v>
      </c>
      <c r="B490" s="253" t="s">
        <v>400</v>
      </c>
      <c r="C490" s="93" t="s">
        <v>1264</v>
      </c>
      <c r="D490" s="93" t="s">
        <v>1265</v>
      </c>
      <c r="E490" s="148">
        <f ca="1">IFERROR(__xludf.DUMMYFUNCTION(" VLOOKUP(A407, IMPORTRANGE(""https://docs.google.com/spreadsheets/d/1fj_Bhi2XPL3siwIh4sx4VRLAe31yD50oKdj5UlRYW0c/"", ""Сводка!A:AA""), 5, FALSE)"),232)</f>
        <v>232</v>
      </c>
      <c r="F490" s="148" t="s">
        <v>599</v>
      </c>
      <c r="G490" s="147">
        <f ca="1">IFERROR(__xludf.DUMMYFUNCTION(" VLOOKUP(A407, IMPORTRANGE(""https://docs.google.com/spreadsheets/d/1QNLbnkR_AongFt22vMfNzfpjZ0CjpI8QI-w0wBnYA1w/"", ""Инфа!A:AA""), 6, FALSE)"),2024)</f>
        <v>2024</v>
      </c>
      <c r="H490" s="150">
        <v>18900</v>
      </c>
      <c r="I490" s="151" t="s">
        <v>274</v>
      </c>
      <c r="J490" s="93" t="s">
        <v>1266</v>
      </c>
      <c r="K490" s="153"/>
      <c r="L490" s="153"/>
      <c r="M490" s="153"/>
      <c r="N490" s="153"/>
      <c r="O490" s="153"/>
      <c r="P490" s="153"/>
      <c r="Q490" s="153"/>
      <c r="R490" s="153"/>
      <c r="S490" s="153"/>
    </row>
    <row r="491" spans="1:19" ht="187.5">
      <c r="A491" s="277" t="s">
        <v>25424</v>
      </c>
      <c r="B491" s="253" t="s">
        <v>400</v>
      </c>
      <c r="C491" s="93" t="s">
        <v>1264</v>
      </c>
      <c r="D491" s="93" t="s">
        <v>1267</v>
      </c>
      <c r="E491" s="148">
        <f ca="1">IFERROR(__xludf.DUMMYFUNCTION(" VLOOKUP(A408, IMPORTRANGE(""https://docs.google.com/spreadsheets/d/1fj_Bhi2XPL3siwIh4sx4VRLAe31yD50oKdj5UlRYW0c/"", ""Сводка!A:AA""), 5, FALSE)"),216)</f>
        <v>216</v>
      </c>
      <c r="F491" s="148" t="s">
        <v>599</v>
      </c>
      <c r="G491" s="147">
        <f ca="1">IFERROR(__xludf.DUMMYFUNCTION(" VLOOKUP(A408, IMPORTRANGE(""https://docs.google.com/spreadsheets/d/1QNLbnkR_AongFt22vMfNzfpjZ0CjpI8QI-w0wBnYA1w/"", ""Инфа!A:AA""), 6, FALSE)"),2024)</f>
        <v>2024</v>
      </c>
      <c r="H491" s="150">
        <v>18000</v>
      </c>
      <c r="I491" s="151" t="s">
        <v>274</v>
      </c>
      <c r="J491" s="93" t="s">
        <v>1266</v>
      </c>
      <c r="K491" s="153"/>
      <c r="L491" s="153"/>
      <c r="M491" s="153"/>
      <c r="N491" s="153"/>
      <c r="O491" s="153"/>
      <c r="P491" s="153"/>
      <c r="Q491" s="153"/>
      <c r="R491" s="153"/>
      <c r="S491" s="153"/>
    </row>
    <row r="492" spans="1:19" ht="187.5">
      <c r="A492" s="277" t="s">
        <v>25424</v>
      </c>
      <c r="B492" s="253" t="s">
        <v>153</v>
      </c>
      <c r="C492" s="93" t="s">
        <v>1268</v>
      </c>
      <c r="D492" s="93" t="s">
        <v>1250</v>
      </c>
      <c r="E492" s="148">
        <f ca="1">IFERROR(__xludf.DUMMYFUNCTION(" VLOOKUP(A409, IMPORTRANGE(""https://docs.google.com/spreadsheets/d/1fj_Bhi2XPL3siwIh4sx4VRLAe31yD50oKdj5UlRYW0c/"", ""Сводка!A:AA""), 5, FALSE)"),432)</f>
        <v>432</v>
      </c>
      <c r="F492" s="148" t="s">
        <v>59</v>
      </c>
      <c r="G492" s="147">
        <f ca="1">IFERROR(__xludf.DUMMYFUNCTION(" VLOOKUP(A409, IMPORTRANGE(""https://docs.google.com/spreadsheets/d/1QNLbnkR_AongFt22vMfNzfpjZ0CjpI8QI-w0wBnYA1w/"", ""Инфа!A:AA""), 6, FALSE)"),2024)</f>
        <v>2024</v>
      </c>
      <c r="H492" s="154">
        <v>30900</v>
      </c>
      <c r="I492" s="151" t="s">
        <v>274</v>
      </c>
      <c r="J492" s="93" t="s">
        <v>1269</v>
      </c>
      <c r="K492" s="153"/>
      <c r="L492" s="153"/>
      <c r="M492" s="153"/>
      <c r="N492" s="153"/>
      <c r="O492" s="153"/>
      <c r="P492" s="153"/>
      <c r="Q492" s="153"/>
      <c r="R492" s="153"/>
      <c r="S492" s="153"/>
    </row>
    <row r="493" spans="1:19" ht="112.5">
      <c r="A493" s="277" t="s">
        <v>25424</v>
      </c>
      <c r="B493" s="253" t="s">
        <v>153</v>
      </c>
      <c r="C493" s="93" t="s">
        <v>1270</v>
      </c>
      <c r="D493" s="93" t="s">
        <v>1271</v>
      </c>
      <c r="E493" s="148">
        <f ca="1">IFERROR(__xludf.DUMMYFUNCTION(" VLOOKUP(A410, IMPORTRANGE(""https://docs.google.com/spreadsheets/d/1fj_Bhi2XPL3siwIh4sx4VRLAe31yD50oKdj5UlRYW0c/"", ""Сводка!A:AA""), 5, FALSE)"),188)</f>
        <v>188</v>
      </c>
      <c r="F493" s="148" t="s">
        <v>50</v>
      </c>
      <c r="G493" s="147">
        <f ca="1">IFERROR(__xludf.DUMMYFUNCTION(" VLOOKUP(A410, IMPORTRANGE(""https://docs.google.com/spreadsheets/d/1QNLbnkR_AongFt22vMfNzfpjZ0CjpI8QI-w0wBnYA1w/"", ""Инфа!A:AA""), 6, FALSE)"),2024)</f>
        <v>2024</v>
      </c>
      <c r="H493" s="150">
        <v>16300</v>
      </c>
      <c r="I493" s="151" t="s">
        <v>274</v>
      </c>
      <c r="J493" s="93" t="s">
        <v>1272</v>
      </c>
      <c r="K493" s="153"/>
      <c r="L493" s="153"/>
      <c r="M493" s="153"/>
      <c r="N493" s="153"/>
      <c r="O493" s="153"/>
      <c r="P493" s="153"/>
      <c r="Q493" s="153"/>
      <c r="R493" s="153"/>
      <c r="S493" s="153"/>
    </row>
    <row r="494" spans="1:19" ht="112.5">
      <c r="A494" s="277" t="s">
        <v>25424</v>
      </c>
      <c r="B494" s="253" t="s">
        <v>153</v>
      </c>
      <c r="C494" s="93" t="s">
        <v>1270</v>
      </c>
      <c r="D494" s="93" t="s">
        <v>1273</v>
      </c>
      <c r="E494" s="148">
        <f ca="1">IFERROR(__xludf.DUMMYFUNCTION(" VLOOKUP(A411, IMPORTRANGE(""https://docs.google.com/spreadsheets/d/1fj_Bhi2XPL3siwIh4sx4VRLAe31yD50oKdj5UlRYW0c/"", ""Сводка!A:AA""), 5, FALSE)"),196)</f>
        <v>196</v>
      </c>
      <c r="F494" s="148" t="s">
        <v>50</v>
      </c>
      <c r="G494" s="147">
        <f ca="1">IFERROR(__xludf.DUMMYFUNCTION(" VLOOKUP(A411, IMPORTRANGE(""https://docs.google.com/spreadsheets/d/1QNLbnkR_AongFt22vMfNzfpjZ0CjpI8QI-w0wBnYA1w/"", ""Инфа!A:AA""), 6, FALSE)"),2024)</f>
        <v>2024</v>
      </c>
      <c r="H494" s="150">
        <v>10900</v>
      </c>
      <c r="I494" s="151" t="s">
        <v>274</v>
      </c>
      <c r="J494" s="93" t="s">
        <v>1272</v>
      </c>
      <c r="K494" s="153"/>
      <c r="L494" s="153"/>
      <c r="M494" s="153"/>
      <c r="N494" s="153"/>
      <c r="O494" s="153"/>
      <c r="P494" s="153"/>
      <c r="Q494" s="153"/>
      <c r="R494" s="153"/>
      <c r="S494" s="153"/>
    </row>
    <row r="495" spans="1:19" ht="187.5">
      <c r="A495" s="277" t="s">
        <v>25424</v>
      </c>
      <c r="B495" s="253" t="s">
        <v>400</v>
      </c>
      <c r="C495" s="93" t="s">
        <v>1274</v>
      </c>
      <c r="D495" s="93" t="s">
        <v>1275</v>
      </c>
      <c r="E495" s="148">
        <f ca="1">IFERROR(__xludf.DUMMYFUNCTION(" VLOOKUP(A412, IMPORTRANGE(""https://docs.google.com/spreadsheets/d/1fj_Bhi2XPL3siwIh4sx4VRLAe31yD50oKdj5UlRYW0c/"", ""Сводка!A:AA""), 5, FALSE)"),120)</f>
        <v>120</v>
      </c>
      <c r="F495" s="148" t="s">
        <v>415</v>
      </c>
      <c r="G495" s="147">
        <f ca="1">IFERROR(__xludf.DUMMYFUNCTION(" VLOOKUP(A412, IMPORTRANGE(""https://docs.google.com/spreadsheets/d/1QNLbnkR_AongFt22vMfNzfpjZ0CjpI8QI-w0wBnYA1w/"", ""Инфа!A:AA""), 6, FALSE)"),2024)</f>
        <v>2024</v>
      </c>
      <c r="H495" s="150">
        <v>12200</v>
      </c>
      <c r="I495" s="151" t="s">
        <v>234</v>
      </c>
      <c r="J495" s="93" t="s">
        <v>1276</v>
      </c>
      <c r="K495" s="153"/>
      <c r="L495" s="153"/>
      <c r="M495" s="153"/>
      <c r="N495" s="153"/>
      <c r="O495" s="153"/>
      <c r="P495" s="153"/>
      <c r="Q495" s="153"/>
      <c r="R495" s="153"/>
      <c r="S495" s="153"/>
    </row>
    <row r="496" spans="1:19" ht="206.25">
      <c r="A496" s="277" t="s">
        <v>25424</v>
      </c>
      <c r="B496" s="253" t="s">
        <v>153</v>
      </c>
      <c r="C496" s="93" t="s">
        <v>1277</v>
      </c>
      <c r="D496" s="93" t="s">
        <v>1278</v>
      </c>
      <c r="E496" s="148">
        <f ca="1">IFERROR(__xludf.DUMMYFUNCTION(" VLOOKUP(A413, IMPORTRANGE(""https://docs.google.com/spreadsheets/d/1fj_Bhi2XPL3siwIh4sx4VRLAe31yD50oKdj5UlRYW0c/"", ""Сводка!A:AA""), 5, FALSE)"),180)</f>
        <v>180</v>
      </c>
      <c r="F496" s="148" t="s">
        <v>108</v>
      </c>
      <c r="G496" s="147">
        <f ca="1">IFERROR(__xludf.DUMMYFUNCTION(" VLOOKUP(A413, IMPORTRANGE(""https://docs.google.com/spreadsheets/d/1QNLbnkR_AongFt22vMfNzfpjZ0CjpI8QI-w0wBnYA1w/"", ""Инфа!A:AA""), 6, FALSE)"),2024)</f>
        <v>2024</v>
      </c>
      <c r="H496" s="150">
        <v>10400</v>
      </c>
      <c r="I496" s="151" t="s">
        <v>161</v>
      </c>
      <c r="J496" s="93" t="s">
        <v>1279</v>
      </c>
      <c r="K496" s="153"/>
      <c r="L496" s="153"/>
      <c r="M496" s="153"/>
      <c r="N496" s="153"/>
      <c r="O496" s="153"/>
      <c r="P496" s="153"/>
      <c r="Q496" s="153"/>
      <c r="R496" s="153"/>
      <c r="S496" s="153"/>
    </row>
    <row r="497" spans="1:19" ht="75">
      <c r="A497" s="277" t="s">
        <v>25424</v>
      </c>
      <c r="B497" s="253" t="s">
        <v>153</v>
      </c>
      <c r="C497" s="93" t="s">
        <v>1277</v>
      </c>
      <c r="D497" s="93" t="s">
        <v>1280</v>
      </c>
      <c r="E497" s="148">
        <f ca="1">IFERROR(__xludf.DUMMYFUNCTION(" VLOOKUP(A414, IMPORTRANGE(""https://docs.google.com/spreadsheets/d/1fj_Bhi2XPL3siwIh4sx4VRLAe31yD50oKdj5UlRYW0c/"", ""Сводка!A:AA""), 5, FALSE)"),312)</f>
        <v>312</v>
      </c>
      <c r="F497" s="148" t="s">
        <v>50</v>
      </c>
      <c r="G497" s="147">
        <f ca="1">IFERROR(__xludf.DUMMYFUNCTION(" VLOOKUP(A414, IMPORTRANGE(""https://docs.google.com/spreadsheets/d/1QNLbnkR_AongFt22vMfNzfpjZ0CjpI8QI-w0wBnYA1w/"", ""Инфа!A:AA""), 6, FALSE)"),2024)</f>
        <v>2024</v>
      </c>
      <c r="H497" s="150">
        <v>14400</v>
      </c>
      <c r="I497" s="151" t="s">
        <v>161</v>
      </c>
      <c r="J497" s="93" t="s">
        <v>1281</v>
      </c>
      <c r="K497" s="153"/>
      <c r="L497" s="153"/>
      <c r="M497" s="153"/>
      <c r="N497" s="153"/>
      <c r="O497" s="153"/>
      <c r="P497" s="153"/>
      <c r="Q497" s="153"/>
      <c r="R497" s="153"/>
      <c r="S497" s="153"/>
    </row>
    <row r="498" spans="1:19" ht="112.5">
      <c r="A498" s="277" t="s">
        <v>25424</v>
      </c>
      <c r="B498" s="253" t="s">
        <v>400</v>
      </c>
      <c r="C498" s="93" t="s">
        <v>1282</v>
      </c>
      <c r="D498" s="93" t="s">
        <v>1283</v>
      </c>
      <c r="E498" s="148">
        <f ca="1">IFERROR(__xludf.DUMMYFUNCTION(" VLOOKUP(A415, IMPORTRANGE(""https://docs.google.com/spreadsheets/d/1fj_Bhi2XPL3siwIh4sx4VRLAe31yD50oKdj5UlRYW0c/"", ""Сводка!A:AA""), 5, FALSE)"),280)</f>
        <v>280</v>
      </c>
      <c r="F498" s="148" t="s">
        <v>1284</v>
      </c>
      <c r="G498" s="147">
        <f ca="1">IFERROR(__xludf.DUMMYFUNCTION(" VLOOKUP(A415, IMPORTRANGE(""https://docs.google.com/spreadsheets/d/1QNLbnkR_AongFt22vMfNzfpjZ0CjpI8QI-w0wBnYA1w/"", ""Инфа!A:AA""), 6, FALSE)"),2024)</f>
        <v>2024</v>
      </c>
      <c r="H498" s="150">
        <v>13400</v>
      </c>
      <c r="I498" s="151" t="s">
        <v>161</v>
      </c>
      <c r="J498" s="93" t="s">
        <v>1285</v>
      </c>
      <c r="K498" s="153"/>
      <c r="L498" s="153"/>
      <c r="M498" s="153"/>
      <c r="N498" s="153"/>
      <c r="O498" s="153"/>
      <c r="P498" s="153"/>
      <c r="Q498" s="153"/>
      <c r="R498" s="153"/>
      <c r="S498" s="153"/>
    </row>
    <row r="499" spans="1:19" ht="75">
      <c r="A499" s="277" t="s">
        <v>25424</v>
      </c>
      <c r="B499" s="253" t="s">
        <v>13</v>
      </c>
      <c r="C499" s="93" t="s">
        <v>1286</v>
      </c>
      <c r="D499" s="93" t="s">
        <v>1287</v>
      </c>
      <c r="E499" s="148">
        <f ca="1">IFERROR(__xludf.DUMMYFUNCTION(" VLOOKUP(A416, IMPORTRANGE(""https://docs.google.com/spreadsheets/d/1fj_Bhi2XPL3siwIh4sx4VRLAe31yD50oKdj5UlRYW0c/"", ""Сводка!A:AA""), 5, FALSE)"),108)</f>
        <v>108</v>
      </c>
      <c r="F499" s="148" t="s">
        <v>50</v>
      </c>
      <c r="G499" s="147">
        <f ca="1">IFERROR(__xludf.DUMMYFUNCTION(" VLOOKUP(A416, IMPORTRANGE(""https://docs.google.com/spreadsheets/d/1QNLbnkR_AongFt22vMfNzfpjZ0CjpI8QI-w0wBnYA1w/"", ""Инфа!A:AA""), 6, FALSE)"),2024)</f>
        <v>2024</v>
      </c>
      <c r="H499" s="150">
        <v>11500</v>
      </c>
      <c r="I499" s="151" t="s">
        <v>27</v>
      </c>
      <c r="J499" s="93" t="s">
        <v>1288</v>
      </c>
      <c r="K499" s="153"/>
      <c r="L499" s="153"/>
      <c r="M499" s="153"/>
      <c r="N499" s="153"/>
      <c r="O499" s="153"/>
      <c r="P499" s="153"/>
      <c r="Q499" s="153"/>
      <c r="R499" s="153"/>
      <c r="S499" s="153"/>
    </row>
    <row r="500" spans="1:19" ht="75">
      <c r="A500" s="277" t="s">
        <v>25424</v>
      </c>
      <c r="B500" s="253" t="s">
        <v>1289</v>
      </c>
      <c r="C500" s="93" t="s">
        <v>1286</v>
      </c>
      <c r="D500" s="93" t="s">
        <v>1290</v>
      </c>
      <c r="E500" s="148">
        <f ca="1">IFERROR(__xludf.DUMMYFUNCTION(" VLOOKUP(A417, IMPORTRANGE(""https://docs.google.com/spreadsheets/d/1fj_Bhi2XPL3siwIh4sx4VRLAe31yD50oKdj5UlRYW0c/"", ""Сводка!A:AA""), 5, FALSE)"),196)</f>
        <v>196</v>
      </c>
      <c r="F500" s="148" t="s">
        <v>1291</v>
      </c>
      <c r="G500" s="147">
        <f ca="1">IFERROR(__xludf.DUMMYFUNCTION(" VLOOKUP(A417, IMPORTRANGE(""https://docs.google.com/spreadsheets/d/1QNLbnkR_AongFt22vMfNzfpjZ0CjpI8QI-w0wBnYA1w/"", ""Инфа!A:AA""), 6, FALSE)"),2024)</f>
        <v>2024</v>
      </c>
      <c r="H500" s="150">
        <v>10900</v>
      </c>
      <c r="I500" s="156" t="s">
        <v>257</v>
      </c>
      <c r="J500" s="93"/>
      <c r="K500" s="153"/>
      <c r="L500" s="153"/>
      <c r="M500" s="153"/>
      <c r="N500" s="153"/>
      <c r="O500" s="153"/>
      <c r="P500" s="153"/>
      <c r="Q500" s="153"/>
      <c r="R500" s="153"/>
      <c r="S500" s="153"/>
    </row>
    <row r="501" spans="1:19" ht="56.25">
      <c r="A501" s="277" t="s">
        <v>25424</v>
      </c>
      <c r="B501" s="253" t="s">
        <v>153</v>
      </c>
      <c r="C501" s="93" t="s">
        <v>1292</v>
      </c>
      <c r="D501" s="93" t="s">
        <v>1293</v>
      </c>
      <c r="E501" s="148">
        <f ca="1">IFERROR(__xludf.DUMMYFUNCTION(" VLOOKUP(A418, IMPORTRANGE(""https://docs.google.com/spreadsheets/d/1fj_Bhi2XPL3siwIh4sx4VRLAe31yD50oKdj5UlRYW0c/"", ""Сводка!A:AA""), 5, FALSE)"),220)</f>
        <v>220</v>
      </c>
      <c r="F501" s="148" t="s">
        <v>108</v>
      </c>
      <c r="G501" s="147">
        <f ca="1">IFERROR(__xludf.DUMMYFUNCTION(" VLOOKUP(A418, IMPORTRANGE(""https://docs.google.com/spreadsheets/d/1QNLbnkR_AongFt22vMfNzfpjZ0CjpI8QI-w0wBnYA1w/"", ""Инфа!A:AA""), 6, FALSE)"),2024)</f>
        <v>2024</v>
      </c>
      <c r="H501" s="150">
        <v>18200</v>
      </c>
      <c r="I501" s="151" t="s">
        <v>1195</v>
      </c>
      <c r="J501" s="93"/>
      <c r="K501" s="153"/>
      <c r="L501" s="153"/>
      <c r="M501" s="153"/>
      <c r="N501" s="153"/>
      <c r="O501" s="153"/>
      <c r="P501" s="153"/>
      <c r="Q501" s="153"/>
      <c r="R501" s="153"/>
      <c r="S501" s="153"/>
    </row>
    <row r="502" spans="1:19" ht="93.75">
      <c r="A502" s="277" t="s">
        <v>25424</v>
      </c>
      <c r="B502" s="253" t="s">
        <v>400</v>
      </c>
      <c r="C502" s="93" t="s">
        <v>1294</v>
      </c>
      <c r="D502" s="93" t="s">
        <v>1295</v>
      </c>
      <c r="E502" s="148">
        <f ca="1">IFERROR(__xludf.DUMMYFUNCTION(" VLOOKUP(A419, IMPORTRANGE(""https://docs.google.com/spreadsheets/d/1fj_Bhi2XPL3siwIh4sx4VRLAe31yD50oKdj5UlRYW0c/"", ""Сводка!A:AA""), 5, FALSE)"),116)</f>
        <v>116</v>
      </c>
      <c r="F502" s="148" t="s">
        <v>1296</v>
      </c>
      <c r="G502" s="147">
        <f ca="1">IFERROR(__xludf.DUMMYFUNCTION(" VLOOKUP(A419, IMPORTRANGE(""https://docs.google.com/spreadsheets/d/1QNLbnkR_AongFt22vMfNzfpjZ0CjpI8QI-w0wBnYA1w/"", ""Инфа!A:AA""), 6, FALSE)"),2024)</f>
        <v>2024</v>
      </c>
      <c r="H502" s="150">
        <v>12000</v>
      </c>
      <c r="I502" s="151" t="s">
        <v>902</v>
      </c>
      <c r="J502" s="93" t="s">
        <v>1297</v>
      </c>
      <c r="K502" s="153"/>
      <c r="L502" s="153"/>
      <c r="M502" s="153"/>
      <c r="N502" s="153"/>
      <c r="O502" s="153"/>
      <c r="P502" s="153"/>
      <c r="Q502" s="153"/>
      <c r="R502" s="153"/>
      <c r="S502" s="153"/>
    </row>
    <row r="503" spans="1:19" ht="75">
      <c r="A503" s="277" t="s">
        <v>25424</v>
      </c>
      <c r="B503" s="253" t="s">
        <v>400</v>
      </c>
      <c r="C503" s="93" t="s">
        <v>1294</v>
      </c>
      <c r="D503" s="93" t="s">
        <v>1298</v>
      </c>
      <c r="E503" s="148">
        <f ca="1">IFERROR(__xludf.DUMMYFUNCTION(" VLOOKUP(A420, IMPORTRANGE(""https://docs.google.com/spreadsheets/d/1fj_Bhi2XPL3siwIh4sx4VRLAe31yD50oKdj5UlRYW0c/"", ""Сводка!A:AA""), 5, FALSE)"),236)</f>
        <v>236</v>
      </c>
      <c r="F503" s="148" t="s">
        <v>1296</v>
      </c>
      <c r="G503" s="147">
        <f ca="1">IFERROR(__xludf.DUMMYFUNCTION(" VLOOKUP(A420, IMPORTRANGE(""https://docs.google.com/spreadsheets/d/1QNLbnkR_AongFt22vMfNzfpjZ0CjpI8QI-w0wBnYA1w/"", ""Инфа!A:AA""), 6, FALSE)"),2024)</f>
        <v>2024</v>
      </c>
      <c r="H503" s="150">
        <v>19200</v>
      </c>
      <c r="I503" s="151" t="s">
        <v>902</v>
      </c>
      <c r="J503" s="93" t="s">
        <v>1299</v>
      </c>
      <c r="K503" s="153"/>
      <c r="L503" s="153"/>
      <c r="M503" s="153"/>
      <c r="N503" s="153"/>
      <c r="O503" s="153"/>
      <c r="P503" s="153"/>
      <c r="Q503" s="153"/>
      <c r="R503" s="153"/>
      <c r="S503" s="153"/>
    </row>
    <row r="504" spans="1:19" ht="93.75">
      <c r="A504" s="277" t="s">
        <v>25424</v>
      </c>
      <c r="B504" s="253" t="s">
        <v>400</v>
      </c>
      <c r="C504" s="93" t="s">
        <v>1294</v>
      </c>
      <c r="D504" s="93" t="s">
        <v>1300</v>
      </c>
      <c r="E504" s="148">
        <f ca="1">IFERROR(__xludf.DUMMYFUNCTION(" VLOOKUP(A421, IMPORTRANGE(""https://docs.google.com/spreadsheets/d/1fj_Bhi2XPL3siwIh4sx4VRLAe31yD50oKdj5UlRYW0c/"", ""Сводка!A:AA""), 5, FALSE)"),244)</f>
        <v>244</v>
      </c>
      <c r="F504" s="148" t="s">
        <v>1296</v>
      </c>
      <c r="G504" s="147">
        <f ca="1">IFERROR(__xludf.DUMMYFUNCTION(" VLOOKUP(A421, IMPORTRANGE(""https://docs.google.com/spreadsheets/d/1QNLbnkR_AongFt22vMfNzfpjZ0CjpI8QI-w0wBnYA1w/"", ""Инфа!A:AA""), 6, FALSE)"),2024)</f>
        <v>2024</v>
      </c>
      <c r="H504" s="150">
        <v>19600</v>
      </c>
      <c r="I504" s="151" t="s">
        <v>902</v>
      </c>
      <c r="J504" s="93" t="s">
        <v>1301</v>
      </c>
      <c r="K504" s="153"/>
      <c r="L504" s="153"/>
      <c r="M504" s="153"/>
      <c r="N504" s="153"/>
      <c r="O504" s="153"/>
      <c r="P504" s="153"/>
      <c r="Q504" s="153"/>
      <c r="R504" s="153"/>
      <c r="S504" s="153"/>
    </row>
    <row r="505" spans="1:19" ht="131.25">
      <c r="A505" s="277" t="s">
        <v>25424</v>
      </c>
      <c r="B505" s="253" t="s">
        <v>400</v>
      </c>
      <c r="C505" s="93" t="s">
        <v>1294</v>
      </c>
      <c r="D505" s="93" t="s">
        <v>1302</v>
      </c>
      <c r="E505" s="148">
        <f ca="1">IFERROR(__xludf.DUMMYFUNCTION(" VLOOKUP(A422, IMPORTRANGE(""https://docs.google.com/spreadsheets/d/1fj_Bhi2XPL3siwIh4sx4VRLAe31yD50oKdj5UlRYW0c/"", ""Сводка!A:AA""), 5, FALSE)"),192)</f>
        <v>192</v>
      </c>
      <c r="F505" s="148" t="s">
        <v>1296</v>
      </c>
      <c r="G505" s="147">
        <f ca="1">IFERROR(__xludf.DUMMYFUNCTION(" VLOOKUP(A422, IMPORTRANGE(""https://docs.google.com/spreadsheets/d/1QNLbnkR_AongFt22vMfNzfpjZ0CjpI8QI-w0wBnYA1w/"", ""Инфа!A:AA""), 6, FALSE)"),2024)</f>
        <v>2024</v>
      </c>
      <c r="H505" s="150">
        <v>16500</v>
      </c>
      <c r="I505" s="151" t="s">
        <v>902</v>
      </c>
      <c r="J505" s="93" t="s">
        <v>1303</v>
      </c>
      <c r="K505" s="153"/>
      <c r="L505" s="153"/>
      <c r="M505" s="153"/>
      <c r="N505" s="153"/>
      <c r="O505" s="153"/>
      <c r="P505" s="153"/>
      <c r="Q505" s="153"/>
      <c r="R505" s="153"/>
      <c r="S505" s="153"/>
    </row>
    <row r="506" spans="1:19" ht="131.25">
      <c r="A506" s="277" t="s">
        <v>25424</v>
      </c>
      <c r="B506" s="253" t="s">
        <v>400</v>
      </c>
      <c r="C506" s="93" t="s">
        <v>1304</v>
      </c>
      <c r="D506" s="93" t="s">
        <v>1305</v>
      </c>
      <c r="E506" s="148">
        <f ca="1">IFERROR(__xludf.DUMMYFUNCTION(" VLOOKUP(A423, IMPORTRANGE(""https://docs.google.com/spreadsheets/d/1fj_Bhi2XPL3siwIh4sx4VRLAe31yD50oKdj5UlRYW0c/"", ""Сводка!A:AA""), 5, FALSE)"),360)</f>
        <v>360</v>
      </c>
      <c r="F506" s="148" t="s">
        <v>1296</v>
      </c>
      <c r="G506" s="147">
        <f ca="1">IFERROR(__xludf.DUMMYFUNCTION(" VLOOKUP(A423, IMPORTRANGE(""https://docs.google.com/spreadsheets/d/1QNLbnkR_AongFt22vMfNzfpjZ0CjpI8QI-w0wBnYA1w/"", ""Инфа!A:AA""), 6, FALSE)"),2024)</f>
        <v>2024</v>
      </c>
      <c r="H506" s="154">
        <v>26600</v>
      </c>
      <c r="I506" s="151" t="s">
        <v>1306</v>
      </c>
      <c r="J506" s="93" t="s">
        <v>1307</v>
      </c>
      <c r="K506" s="153"/>
      <c r="L506" s="153"/>
      <c r="M506" s="153"/>
      <c r="N506" s="153"/>
      <c r="O506" s="153"/>
      <c r="P506" s="153"/>
      <c r="Q506" s="153"/>
      <c r="R506" s="153"/>
      <c r="S506" s="153"/>
    </row>
    <row r="507" spans="1:19" ht="187.5">
      <c r="A507" s="277" t="s">
        <v>25424</v>
      </c>
      <c r="B507" s="253" t="s">
        <v>400</v>
      </c>
      <c r="C507" s="93" t="s">
        <v>1304</v>
      </c>
      <c r="D507" s="93" t="s">
        <v>1308</v>
      </c>
      <c r="E507" s="148">
        <f ca="1">IFERROR(__xludf.DUMMYFUNCTION(" VLOOKUP(A424, IMPORTRANGE(""https://docs.google.com/spreadsheets/d/1fj_Bhi2XPL3siwIh4sx4VRLAe31yD50oKdj5UlRYW0c/"", ""Сводка!A:AA""), 5, FALSE)"),360)</f>
        <v>360</v>
      </c>
      <c r="F507" s="148" t="s">
        <v>26</v>
      </c>
      <c r="G507" s="147">
        <f ca="1">IFERROR(__xludf.DUMMYFUNCTION(" VLOOKUP(A424, IMPORTRANGE(""https://docs.google.com/spreadsheets/d/1QNLbnkR_AongFt22vMfNzfpjZ0CjpI8QI-w0wBnYA1w/"", ""Инфа!A:AA""), 6, FALSE)"),2024)</f>
        <v>2024</v>
      </c>
      <c r="H507" s="154">
        <v>26600</v>
      </c>
      <c r="I507" s="151" t="s">
        <v>1306</v>
      </c>
      <c r="J507" s="93" t="s">
        <v>1309</v>
      </c>
      <c r="K507" s="153"/>
      <c r="L507" s="153"/>
      <c r="M507" s="153"/>
      <c r="N507" s="153"/>
      <c r="O507" s="153"/>
      <c r="P507" s="153"/>
      <c r="Q507" s="153"/>
      <c r="R507" s="153"/>
      <c r="S507" s="153"/>
    </row>
    <row r="508" spans="1:19" ht="131.25">
      <c r="A508" s="277" t="s">
        <v>25424</v>
      </c>
      <c r="B508" s="253" t="s">
        <v>400</v>
      </c>
      <c r="C508" s="93" t="s">
        <v>1304</v>
      </c>
      <c r="D508" s="93" t="s">
        <v>1310</v>
      </c>
      <c r="E508" s="148">
        <f ca="1">IFERROR(__xludf.DUMMYFUNCTION(" VLOOKUP(A425, IMPORTRANGE(""https://docs.google.com/spreadsheets/d/1fj_Bhi2XPL3siwIh4sx4VRLAe31yD50oKdj5UlRYW0c/"", ""Сводка!A:AA""), 5, FALSE)"),392)</f>
        <v>392</v>
      </c>
      <c r="F508" s="148" t="s">
        <v>26</v>
      </c>
      <c r="G508" s="147">
        <f ca="1">IFERROR(__xludf.DUMMYFUNCTION(" VLOOKUP(A425, IMPORTRANGE(""https://docs.google.com/spreadsheets/d/1QNLbnkR_AongFt22vMfNzfpjZ0CjpI8QI-w0wBnYA1w/"", ""Инфа!A:AA""), 6, FALSE)"),2024)</f>
        <v>2024</v>
      </c>
      <c r="H508" s="154">
        <v>28500</v>
      </c>
      <c r="I508" s="151" t="s">
        <v>1306</v>
      </c>
      <c r="J508" s="93" t="s">
        <v>1311</v>
      </c>
      <c r="K508" s="153"/>
      <c r="L508" s="153"/>
      <c r="M508" s="153"/>
      <c r="N508" s="153"/>
      <c r="O508" s="153"/>
      <c r="P508" s="153"/>
      <c r="Q508" s="153"/>
      <c r="R508" s="153"/>
      <c r="S508" s="153"/>
    </row>
    <row r="509" spans="1:19" ht="243.75">
      <c r="A509" s="277" t="s">
        <v>25424</v>
      </c>
      <c r="B509" s="253" t="s">
        <v>153</v>
      </c>
      <c r="C509" s="93" t="s">
        <v>1312</v>
      </c>
      <c r="D509" s="93" t="s">
        <v>1313</v>
      </c>
      <c r="E509" s="148">
        <f ca="1">IFERROR(__xludf.DUMMYFUNCTION(" VLOOKUP(A426, IMPORTRANGE(""https://docs.google.com/spreadsheets/d/1fj_Bhi2XPL3siwIh4sx4VRLAe31yD50oKdj5UlRYW0c/"", ""Сводка!A:AA""), 5, FALSE)"),316)</f>
        <v>316</v>
      </c>
      <c r="F509" s="148" t="s">
        <v>108</v>
      </c>
      <c r="G509" s="147">
        <f ca="1">IFERROR(__xludf.DUMMYFUNCTION(" VLOOKUP(A426, IMPORTRANGE(""https://docs.google.com/spreadsheets/d/1QNLbnkR_AongFt22vMfNzfpjZ0CjpI8QI-w0wBnYA1w/"", ""Инфа!A:AA""), 6, FALSE)"),2024)</f>
        <v>2024</v>
      </c>
      <c r="H509" s="150">
        <v>24000</v>
      </c>
      <c r="I509" s="160" t="s">
        <v>161</v>
      </c>
      <c r="J509" s="93" t="s">
        <v>1314</v>
      </c>
      <c r="K509" s="153"/>
      <c r="L509" s="153"/>
      <c r="M509" s="153"/>
      <c r="N509" s="153"/>
      <c r="O509" s="153"/>
      <c r="P509" s="153"/>
      <c r="Q509" s="153"/>
      <c r="R509" s="153"/>
      <c r="S509" s="153"/>
    </row>
    <row r="510" spans="1:19" ht="206.25">
      <c r="A510" s="277" t="s">
        <v>25424</v>
      </c>
      <c r="B510" s="253" t="s">
        <v>153</v>
      </c>
      <c r="C510" s="93" t="s">
        <v>1315</v>
      </c>
      <c r="D510" s="93" t="s">
        <v>1316</v>
      </c>
      <c r="E510" s="148">
        <f ca="1">IFERROR(__xludf.DUMMYFUNCTION(" VLOOKUP(A427, IMPORTRANGE(""https://docs.google.com/spreadsheets/d/1fj_Bhi2XPL3siwIh4sx4VRLAe31yD50oKdj5UlRYW0c/"", ""Сводка!A:AA""), 5, FALSE)"),116)</f>
        <v>116</v>
      </c>
      <c r="F510" s="148" t="s">
        <v>108</v>
      </c>
      <c r="G510" s="147">
        <f ca="1">IFERROR(__xludf.DUMMYFUNCTION(" VLOOKUP(A427, IMPORTRANGE(""https://docs.google.com/spreadsheets/d/1QNLbnkR_AongFt22vMfNzfpjZ0CjpI8QI-w0wBnYA1w/"", ""Инфа!A:AA""), 6, FALSE)"),2024)</f>
        <v>2024</v>
      </c>
      <c r="H510" s="150">
        <v>8500</v>
      </c>
      <c r="I510" s="151" t="s">
        <v>1317</v>
      </c>
      <c r="J510" s="93" t="s">
        <v>1318</v>
      </c>
      <c r="K510" s="153"/>
      <c r="L510" s="153"/>
      <c r="M510" s="153"/>
      <c r="N510" s="153"/>
      <c r="O510" s="153"/>
      <c r="P510" s="153"/>
      <c r="Q510" s="153"/>
      <c r="R510" s="153"/>
      <c r="S510" s="153"/>
    </row>
    <row r="511" spans="1:19" ht="225">
      <c r="A511" s="277" t="s">
        <v>25424</v>
      </c>
      <c r="B511" s="253" t="s">
        <v>153</v>
      </c>
      <c r="C511" s="93" t="s">
        <v>1319</v>
      </c>
      <c r="D511" s="93" t="s">
        <v>1320</v>
      </c>
      <c r="E511" s="148">
        <f ca="1">IFERROR(__xludf.DUMMYFUNCTION(" VLOOKUP(A428, IMPORTRANGE(""https://docs.google.com/spreadsheets/d/1fj_Bhi2XPL3siwIh4sx4VRLAe31yD50oKdj5UlRYW0c/"", ""Сводка!A:AA""), 5, FALSE)"),128)</f>
        <v>128</v>
      </c>
      <c r="F511" s="148" t="s">
        <v>165</v>
      </c>
      <c r="G511" s="147">
        <f ca="1">IFERROR(__xludf.DUMMYFUNCTION(" VLOOKUP(A428, IMPORTRANGE(""https://docs.google.com/spreadsheets/d/1QNLbnkR_AongFt22vMfNzfpjZ0CjpI8QI-w0wBnYA1w/"", ""Инфа!A:AA""), 6, FALSE)"),2024)</f>
        <v>2024</v>
      </c>
      <c r="H511" s="150">
        <v>12700</v>
      </c>
      <c r="I511" s="151" t="s">
        <v>1317</v>
      </c>
      <c r="J511" s="93" t="s">
        <v>1321</v>
      </c>
      <c r="K511" s="153"/>
      <c r="L511" s="153"/>
      <c r="M511" s="153"/>
      <c r="N511" s="153"/>
      <c r="O511" s="153"/>
      <c r="P511" s="153"/>
      <c r="Q511" s="153"/>
      <c r="R511" s="153"/>
      <c r="S511" s="153"/>
    </row>
    <row r="512" spans="1:19" ht="225">
      <c r="A512" s="277" t="s">
        <v>25424</v>
      </c>
      <c r="B512" s="253" t="s">
        <v>400</v>
      </c>
      <c r="C512" s="93" t="s">
        <v>1322</v>
      </c>
      <c r="D512" s="93" t="s">
        <v>1323</v>
      </c>
      <c r="E512" s="148">
        <f ca="1">IFERROR(__xludf.DUMMYFUNCTION(" VLOOKUP(A429, IMPORTRANGE(""https://docs.google.com/spreadsheets/d/1fj_Bhi2XPL3siwIh4sx4VRLAe31yD50oKdj5UlRYW0c/"", ""Сводка!A:AA""), 5, FALSE)"),308)</f>
        <v>308</v>
      </c>
      <c r="F512" s="148" t="s">
        <v>415</v>
      </c>
      <c r="G512" s="147">
        <f ca="1">IFERROR(__xludf.DUMMYFUNCTION(" VLOOKUP(A429, IMPORTRANGE(""https://docs.google.com/spreadsheets/d/1QNLbnkR_AongFt22vMfNzfpjZ0CjpI8QI-w0wBnYA1w/"", ""Инфа!A:AA""), 6, FALSE)"),2024)</f>
        <v>2024</v>
      </c>
      <c r="H512" s="150">
        <v>23500</v>
      </c>
      <c r="I512" s="151" t="s">
        <v>1317</v>
      </c>
      <c r="J512" s="93" t="s">
        <v>1324</v>
      </c>
      <c r="K512" s="153"/>
      <c r="L512" s="153"/>
      <c r="M512" s="153"/>
      <c r="N512" s="153"/>
      <c r="O512" s="153"/>
      <c r="P512" s="153"/>
      <c r="Q512" s="153"/>
      <c r="R512" s="153"/>
      <c r="S512" s="153"/>
    </row>
    <row r="513" spans="1:19" ht="150">
      <c r="A513" s="277" t="s">
        <v>25424</v>
      </c>
      <c r="B513" s="253" t="s">
        <v>400</v>
      </c>
      <c r="C513" s="93" t="s">
        <v>1325</v>
      </c>
      <c r="D513" s="93" t="s">
        <v>1326</v>
      </c>
      <c r="E513" s="148">
        <f ca="1">IFERROR(__xludf.DUMMYFUNCTION(" VLOOKUP(A430, IMPORTRANGE(""https://docs.google.com/spreadsheets/d/1fj_Bhi2XPL3siwIh4sx4VRLAe31yD50oKdj5UlRYW0c/"", ""Сводка!A:AA""), 5, FALSE)"),164)</f>
        <v>164</v>
      </c>
      <c r="F513" s="148" t="s">
        <v>415</v>
      </c>
      <c r="G513" s="147">
        <f ca="1">IFERROR(__xludf.DUMMYFUNCTION(" VLOOKUP(A430, IMPORTRANGE(""https://docs.google.com/spreadsheets/d/1QNLbnkR_AongFt22vMfNzfpjZ0CjpI8QI-w0wBnYA1w/"", ""Инфа!A:AA""), 6, FALSE)"),2024)</f>
        <v>2024</v>
      </c>
      <c r="H513" s="150">
        <v>9900</v>
      </c>
      <c r="I513" s="151" t="s">
        <v>109</v>
      </c>
      <c r="J513" s="93" t="s">
        <v>1327</v>
      </c>
      <c r="K513" s="153"/>
      <c r="L513" s="153"/>
      <c r="M513" s="153"/>
      <c r="N513" s="153"/>
      <c r="O513" s="153"/>
      <c r="P513" s="153"/>
      <c r="Q513" s="153"/>
      <c r="R513" s="153"/>
      <c r="S513" s="153"/>
    </row>
    <row r="514" spans="1:19" ht="112.5">
      <c r="A514" s="277" t="s">
        <v>25424</v>
      </c>
      <c r="B514" s="253" t="s">
        <v>400</v>
      </c>
      <c r="C514" s="93" t="s">
        <v>1328</v>
      </c>
      <c r="D514" s="93" t="s">
        <v>1329</v>
      </c>
      <c r="E514" s="148">
        <f ca="1">IFERROR(__xludf.DUMMYFUNCTION(" VLOOKUP(A431, IMPORTRANGE(""https://docs.google.com/spreadsheets/d/1fj_Bhi2XPL3siwIh4sx4VRLAe31yD50oKdj5UlRYW0c/"", ""Сводка!A:AA""), 5, FALSE)"),132)</f>
        <v>132</v>
      </c>
      <c r="F514" s="148" t="s">
        <v>403</v>
      </c>
      <c r="G514" s="147">
        <f ca="1">IFERROR(__xludf.DUMMYFUNCTION(" VLOOKUP(A431, IMPORTRANGE(""https://docs.google.com/spreadsheets/d/1QNLbnkR_AongFt22vMfNzfpjZ0CjpI8QI-w0wBnYA1w/"", ""Инфа!A:AA""), 6, FALSE)"),2024)</f>
        <v>2024</v>
      </c>
      <c r="H514" s="150">
        <v>9000</v>
      </c>
      <c r="I514" s="156" t="s">
        <v>370</v>
      </c>
      <c r="J514" s="93" t="s">
        <v>1330</v>
      </c>
      <c r="K514" s="153"/>
      <c r="L514" s="153"/>
      <c r="M514" s="153"/>
      <c r="N514" s="153"/>
      <c r="O514" s="153"/>
      <c r="P514" s="153"/>
      <c r="Q514" s="153"/>
      <c r="R514" s="153"/>
      <c r="S514" s="153"/>
    </row>
    <row r="515" spans="1:19" ht="37.5">
      <c r="A515" s="277" t="s">
        <v>25424</v>
      </c>
      <c r="B515" s="253" t="s">
        <v>153</v>
      </c>
      <c r="C515" s="93" t="s">
        <v>1331</v>
      </c>
      <c r="D515" s="93" t="s">
        <v>1332</v>
      </c>
      <c r="E515" s="148">
        <f ca="1">IFERROR(__xludf.DUMMYFUNCTION(" VLOOKUP(A432, IMPORTRANGE(""https://docs.google.com/spreadsheets/d/1fj_Bhi2XPL3siwIh4sx4VRLAe31yD50oKdj5UlRYW0c/"", ""Сводка!A:AA""), 5, FALSE)"),136)</f>
        <v>136</v>
      </c>
      <c r="F515" s="148" t="s">
        <v>50</v>
      </c>
      <c r="G515" s="147">
        <f ca="1">IFERROR(__xludf.DUMMYFUNCTION(" VLOOKUP(A432, IMPORTRANGE(""https://docs.google.com/spreadsheets/d/1QNLbnkR_AongFt22vMfNzfpjZ0CjpI8QI-w0wBnYA1w/"", ""Инфа!A:AA""), 6, FALSE)"),2024)</f>
        <v>2024</v>
      </c>
      <c r="H515" s="150">
        <v>9100</v>
      </c>
      <c r="I515" s="151" t="s">
        <v>819</v>
      </c>
      <c r="J515" s="93"/>
      <c r="K515" s="153"/>
      <c r="L515" s="153"/>
      <c r="M515" s="153"/>
      <c r="N515" s="153"/>
      <c r="O515" s="153"/>
      <c r="P515" s="153"/>
      <c r="Q515" s="153"/>
      <c r="R515" s="153"/>
      <c r="S515" s="153"/>
    </row>
    <row r="516" spans="1:19" ht="37.5">
      <c r="A516" s="277" t="s">
        <v>25424</v>
      </c>
      <c r="B516" s="253" t="s">
        <v>153</v>
      </c>
      <c r="C516" s="93" t="s">
        <v>1331</v>
      </c>
      <c r="D516" s="93" t="s">
        <v>1333</v>
      </c>
      <c r="E516" s="148">
        <f ca="1">IFERROR(__xludf.DUMMYFUNCTION(" VLOOKUP(A433, IMPORTRANGE(""https://docs.google.com/spreadsheets/d/1fj_Bhi2XPL3siwIh4sx4VRLAe31yD50oKdj5UlRYW0c/"", ""Сводка!A:AA""), 5, FALSE)"),188)</f>
        <v>188</v>
      </c>
      <c r="F516" s="148" t="s">
        <v>50</v>
      </c>
      <c r="G516" s="147">
        <f ca="1">IFERROR(__xludf.DUMMYFUNCTION(" VLOOKUP(A433, IMPORTRANGE(""https://docs.google.com/spreadsheets/d/1QNLbnkR_AongFt22vMfNzfpjZ0CjpI8QI-w0wBnYA1w/"", ""Инфа!A:AA""), 6, FALSE)"),2024)</f>
        <v>2024</v>
      </c>
      <c r="H516" s="150">
        <v>10600</v>
      </c>
      <c r="I516" s="151" t="s">
        <v>819</v>
      </c>
      <c r="J516" s="93"/>
      <c r="K516" s="153"/>
      <c r="L516" s="153"/>
      <c r="M516" s="153"/>
      <c r="N516" s="153"/>
      <c r="O516" s="153"/>
      <c r="P516" s="153"/>
      <c r="Q516" s="153"/>
      <c r="R516" s="153"/>
      <c r="S516" s="153"/>
    </row>
    <row r="517" spans="1:19" ht="93.75">
      <c r="A517" s="277" t="s">
        <v>25424</v>
      </c>
      <c r="B517" s="253" t="s">
        <v>400</v>
      </c>
      <c r="C517" s="93" t="s">
        <v>1334</v>
      </c>
      <c r="D517" s="93" t="s">
        <v>1335</v>
      </c>
      <c r="E517" s="148">
        <f ca="1">IFERROR(__xludf.DUMMYFUNCTION(" VLOOKUP(A434, IMPORTRANGE(""https://docs.google.com/spreadsheets/d/1fj_Bhi2XPL3siwIh4sx4VRLAe31yD50oKdj5UlRYW0c/"", ""Сводка!A:AA""), 5, FALSE)"),360)</f>
        <v>360</v>
      </c>
      <c r="F517" s="148" t="s">
        <v>415</v>
      </c>
      <c r="G517" s="147">
        <f ca="1">IFERROR(__xludf.DUMMYFUNCTION(" VLOOKUP(A434, IMPORTRANGE(""https://docs.google.com/spreadsheets/d/1QNLbnkR_AongFt22vMfNzfpjZ0CjpI8QI-w0wBnYA1w/"", ""Инфа!A:AA""), 6, FALSE)"),2024)</f>
        <v>2024</v>
      </c>
      <c r="H517" s="154">
        <v>26600</v>
      </c>
      <c r="I517" s="151" t="s">
        <v>171</v>
      </c>
      <c r="J517" s="93" t="s">
        <v>1336</v>
      </c>
      <c r="K517" s="153"/>
      <c r="L517" s="153"/>
      <c r="M517" s="153"/>
      <c r="N517" s="153"/>
      <c r="O517" s="153"/>
      <c r="P517" s="153"/>
      <c r="Q517" s="153"/>
      <c r="R517" s="153"/>
      <c r="S517" s="153"/>
    </row>
    <row r="518" spans="1:19" ht="93.75">
      <c r="A518" s="277" t="s">
        <v>25424</v>
      </c>
      <c r="B518" s="253" t="s">
        <v>400</v>
      </c>
      <c r="C518" s="93" t="s">
        <v>1337</v>
      </c>
      <c r="D518" s="93" t="s">
        <v>1338</v>
      </c>
      <c r="E518" s="148">
        <f ca="1">IFERROR(__xludf.DUMMYFUNCTION(" VLOOKUP(A435, IMPORTRANGE(""https://docs.google.com/spreadsheets/d/1fj_Bhi2XPL3siwIh4sx4VRLAe31yD50oKdj5UlRYW0c/"", ""Сводка!A:AA""), 5, FALSE)"),212)</f>
        <v>212</v>
      </c>
      <c r="F518" s="148" t="s">
        <v>415</v>
      </c>
      <c r="G518" s="147">
        <f ca="1">IFERROR(__xludf.DUMMYFUNCTION(" VLOOKUP(A435, IMPORTRANGE(""https://docs.google.com/spreadsheets/d/1QNLbnkR_AongFt22vMfNzfpjZ0CjpI8QI-w0wBnYA1w/"", ""Инфа!A:AA""), 6, FALSE)"),2024)</f>
        <v>2024</v>
      </c>
      <c r="H518" s="150">
        <v>17700</v>
      </c>
      <c r="I518" s="156" t="s">
        <v>489</v>
      </c>
      <c r="J518" s="93" t="s">
        <v>1339</v>
      </c>
      <c r="K518" s="153"/>
      <c r="L518" s="153"/>
      <c r="M518" s="153"/>
      <c r="N518" s="153"/>
      <c r="O518" s="153"/>
      <c r="P518" s="153"/>
      <c r="Q518" s="153"/>
      <c r="R518" s="153"/>
      <c r="S518" s="153"/>
    </row>
    <row r="519" spans="1:19" ht="75">
      <c r="A519" s="277" t="s">
        <v>25424</v>
      </c>
      <c r="B519" s="253" t="s">
        <v>400</v>
      </c>
      <c r="C519" s="97" t="s">
        <v>1340</v>
      </c>
      <c r="D519" s="97" t="s">
        <v>1341</v>
      </c>
      <c r="E519" s="148">
        <f ca="1">IFERROR(__xludf.DUMMYFUNCTION(" VLOOKUP(A436, IMPORTRANGE(""https://docs.google.com/spreadsheets/d/1fj_Bhi2XPL3siwIh4sx4VRLAe31yD50oKdj5UlRYW0c/"", ""Сводка!A:AA""), 5, FALSE)"),100)</f>
        <v>100</v>
      </c>
      <c r="F519" s="147" t="s">
        <v>1342</v>
      </c>
      <c r="G519" s="147">
        <f ca="1">IFERROR(__xludf.DUMMYFUNCTION(" VLOOKUP(A436, IMPORTRANGE(""https://docs.google.com/spreadsheets/d/1QNLbnkR_AongFt22vMfNzfpjZ0CjpI8QI-w0wBnYA1w/"", ""Инфа!A:AA""), 6, FALSE)"),2024)</f>
        <v>2024</v>
      </c>
      <c r="H519" s="150">
        <v>11000</v>
      </c>
      <c r="I519" s="160" t="s">
        <v>28</v>
      </c>
      <c r="J519" s="97" t="s">
        <v>1343</v>
      </c>
      <c r="K519" s="153"/>
      <c r="L519" s="153"/>
      <c r="M519" s="153"/>
      <c r="N519" s="153"/>
      <c r="O519" s="153"/>
      <c r="P519" s="153"/>
      <c r="Q519" s="153"/>
      <c r="R519" s="153"/>
      <c r="S519" s="153"/>
    </row>
    <row r="520" spans="1:19" ht="112.5">
      <c r="A520" s="277" t="s">
        <v>25424</v>
      </c>
      <c r="B520" s="253" t="s">
        <v>400</v>
      </c>
      <c r="C520" s="93" t="s">
        <v>1344</v>
      </c>
      <c r="D520" s="93" t="s">
        <v>1345</v>
      </c>
      <c r="E520" s="148">
        <f ca="1">IFERROR(__xludf.DUMMYFUNCTION(" VLOOKUP(A437, IMPORTRANGE(""https://docs.google.com/spreadsheets/d/1fj_Bhi2XPL3siwIh4sx4VRLAe31yD50oKdj5UlRYW0c/"", ""Сводка!A:AA""), 5, FALSE)"),248)</f>
        <v>248</v>
      </c>
      <c r="F520" s="148" t="s">
        <v>415</v>
      </c>
      <c r="G520" s="147">
        <f ca="1">IFERROR(__xludf.DUMMYFUNCTION(" VLOOKUP(A437, IMPORTRANGE(""https://docs.google.com/spreadsheets/d/1QNLbnkR_AongFt22vMfNzfpjZ0CjpI8QI-w0wBnYA1w/"", ""Инфа!A:AA""), 6, FALSE)"),2024)</f>
        <v>2024</v>
      </c>
      <c r="H520" s="150">
        <v>12400</v>
      </c>
      <c r="I520" s="151" t="s">
        <v>133</v>
      </c>
      <c r="J520" s="93" t="s">
        <v>1346</v>
      </c>
      <c r="K520" s="153"/>
      <c r="L520" s="153"/>
      <c r="M520" s="153"/>
      <c r="N520" s="153"/>
      <c r="O520" s="153"/>
      <c r="P520" s="153"/>
      <c r="Q520" s="153"/>
      <c r="R520" s="153"/>
      <c r="S520" s="153"/>
    </row>
    <row r="521" spans="1:19" ht="206.25">
      <c r="A521" s="277" t="s">
        <v>25424</v>
      </c>
      <c r="B521" s="253" t="s">
        <v>400</v>
      </c>
      <c r="C521" s="93" t="s">
        <v>1347</v>
      </c>
      <c r="D521" s="93" t="s">
        <v>1348</v>
      </c>
      <c r="E521" s="148">
        <f ca="1">IFERROR(__xludf.DUMMYFUNCTION(" VLOOKUP(A438, IMPORTRANGE(""https://docs.google.com/spreadsheets/d/1fj_Bhi2XPL3siwIh4sx4VRLAe31yD50oKdj5UlRYW0c/"", ""Сводка!A:AA""), 5, FALSE)"),344)</f>
        <v>344</v>
      </c>
      <c r="F521" s="148" t="s">
        <v>415</v>
      </c>
      <c r="G521" s="147">
        <f ca="1">IFERROR(__xludf.DUMMYFUNCTION(" VLOOKUP(A438, IMPORTRANGE(""https://docs.google.com/spreadsheets/d/1QNLbnkR_AongFt22vMfNzfpjZ0CjpI8QI-w0wBnYA1w/"", ""Инфа!A:AA""), 6, FALSE)"),2024)</f>
        <v>2024</v>
      </c>
      <c r="H521" s="150">
        <v>25600</v>
      </c>
      <c r="I521" s="151" t="s">
        <v>133</v>
      </c>
      <c r="J521" s="93" t="s">
        <v>1349</v>
      </c>
      <c r="K521" s="153"/>
      <c r="L521" s="153"/>
      <c r="M521" s="153"/>
      <c r="N521" s="153"/>
      <c r="O521" s="153"/>
      <c r="P521" s="153"/>
      <c r="Q521" s="153"/>
      <c r="R521" s="153"/>
      <c r="S521" s="153"/>
    </row>
    <row r="522" spans="1:19" ht="168.75">
      <c r="A522" s="277" t="s">
        <v>25424</v>
      </c>
      <c r="B522" s="253" t="s">
        <v>400</v>
      </c>
      <c r="C522" s="93" t="s">
        <v>1350</v>
      </c>
      <c r="D522" s="93" t="s">
        <v>1351</v>
      </c>
      <c r="E522" s="148">
        <f ca="1">IFERROR(__xludf.DUMMYFUNCTION(" VLOOKUP(A439, IMPORTRANGE(""https://docs.google.com/spreadsheets/d/1fj_Bhi2XPL3siwIh4sx4VRLAe31yD50oKdj5UlRYW0c/"", ""Сводка!A:AA""), 5, FALSE)"),256)</f>
        <v>256</v>
      </c>
      <c r="F522" s="148" t="s">
        <v>1352</v>
      </c>
      <c r="G522" s="147">
        <f ca="1">IFERROR(__xludf.DUMMYFUNCTION(" VLOOKUP(A439, IMPORTRANGE(""https://docs.google.com/spreadsheets/d/1QNLbnkR_AongFt22vMfNzfpjZ0CjpI8QI-w0wBnYA1w/"", ""Инфа!A:AA""), 6, FALSE)"),2024)</f>
        <v>2024</v>
      </c>
      <c r="H522" s="150">
        <v>12700</v>
      </c>
      <c r="I522" s="151" t="s">
        <v>1353</v>
      </c>
      <c r="J522" s="93" t="s">
        <v>1354</v>
      </c>
      <c r="K522" s="153"/>
      <c r="L522" s="153"/>
      <c r="M522" s="153"/>
      <c r="N522" s="153"/>
      <c r="O522" s="153"/>
      <c r="P522" s="153"/>
      <c r="Q522" s="153"/>
      <c r="R522" s="153"/>
      <c r="S522" s="153"/>
    </row>
    <row r="523" spans="1:19" ht="168.75">
      <c r="A523" s="277" t="s">
        <v>25424</v>
      </c>
      <c r="B523" s="253" t="s">
        <v>400</v>
      </c>
      <c r="C523" s="93" t="s">
        <v>1350</v>
      </c>
      <c r="D523" s="93" t="s">
        <v>1355</v>
      </c>
      <c r="E523" s="148">
        <f ca="1">IFERROR(__xludf.DUMMYFUNCTION(" VLOOKUP(A440, IMPORTRANGE(""https://docs.google.com/spreadsheets/d/1fj_Bhi2XPL3siwIh4sx4VRLAe31yD50oKdj5UlRYW0c/"", ""Сводка!A:AA""), 5, FALSE)"),296)</f>
        <v>296</v>
      </c>
      <c r="F523" s="148" t="s">
        <v>1352</v>
      </c>
      <c r="G523" s="147">
        <f ca="1">IFERROR(__xludf.DUMMYFUNCTION(" VLOOKUP(A440, IMPORTRANGE(""https://docs.google.com/spreadsheets/d/1QNLbnkR_AongFt22vMfNzfpjZ0CjpI8QI-w0wBnYA1w/"", ""Инфа!A:AA""), 6, FALSE)"),2024)</f>
        <v>2024</v>
      </c>
      <c r="H523" s="150">
        <v>22800</v>
      </c>
      <c r="I523" s="151" t="s">
        <v>1353</v>
      </c>
      <c r="J523" s="93" t="s">
        <v>1356</v>
      </c>
      <c r="K523" s="153"/>
      <c r="L523" s="153"/>
      <c r="M523" s="153"/>
      <c r="N523" s="153"/>
      <c r="O523" s="153"/>
      <c r="P523" s="153"/>
      <c r="Q523" s="153"/>
      <c r="R523" s="153"/>
      <c r="S523" s="153"/>
    </row>
    <row r="524" spans="1:19" ht="112.5">
      <c r="A524" s="277" t="s">
        <v>25424</v>
      </c>
      <c r="B524" s="253" t="s">
        <v>400</v>
      </c>
      <c r="C524" s="93" t="s">
        <v>1357</v>
      </c>
      <c r="D524" s="93" t="s">
        <v>1358</v>
      </c>
      <c r="E524" s="148">
        <f ca="1">IFERROR(__xludf.DUMMYFUNCTION(" VLOOKUP(A441, IMPORTRANGE(""https://docs.google.com/spreadsheets/d/1fj_Bhi2XPL3siwIh4sx4VRLAe31yD50oKdj5UlRYW0c/"", ""Сводка!A:AA""), 5, FALSE)"),68)</f>
        <v>68</v>
      </c>
      <c r="F524" s="148" t="s">
        <v>415</v>
      </c>
      <c r="G524" s="147">
        <f ca="1">IFERROR(__xludf.DUMMYFUNCTION(" VLOOKUP(A441, IMPORTRANGE(""https://docs.google.com/spreadsheets/d/1QNLbnkR_AongFt22vMfNzfpjZ0CjpI8QI-w0wBnYA1w/"", ""Инфа!A:AA""), 6, FALSE)"),2024)</f>
        <v>2024</v>
      </c>
      <c r="H524" s="150">
        <v>7000</v>
      </c>
      <c r="I524" s="151" t="s">
        <v>819</v>
      </c>
      <c r="J524" s="93"/>
      <c r="K524" s="153"/>
      <c r="L524" s="153"/>
      <c r="M524" s="153"/>
      <c r="N524" s="153"/>
      <c r="O524" s="153"/>
      <c r="P524" s="153"/>
      <c r="Q524" s="153"/>
      <c r="R524" s="153"/>
      <c r="S524" s="153"/>
    </row>
    <row r="525" spans="1:19" ht="93.75">
      <c r="A525" s="277" t="s">
        <v>25424</v>
      </c>
      <c r="B525" s="253" t="s">
        <v>153</v>
      </c>
      <c r="C525" s="93" t="s">
        <v>1359</v>
      </c>
      <c r="D525" s="93" t="s">
        <v>1360</v>
      </c>
      <c r="E525" s="148">
        <f ca="1">IFERROR(__xludf.DUMMYFUNCTION(" VLOOKUP(A442, IMPORTRANGE(""https://docs.google.com/spreadsheets/d/1fj_Bhi2XPL3siwIh4sx4VRLAe31yD50oKdj5UlRYW0c/"", ""Сводка!A:AA""), 5, FALSE)"),232)</f>
        <v>232</v>
      </c>
      <c r="F525" s="148" t="s">
        <v>456</v>
      </c>
      <c r="G525" s="147">
        <f ca="1">IFERROR(__xludf.DUMMYFUNCTION(" VLOOKUP(A442, IMPORTRANGE(""https://docs.google.com/spreadsheets/d/1QNLbnkR_AongFt22vMfNzfpjZ0CjpI8QI-w0wBnYA1w/"", ""Инфа!A:AA""), 6, FALSE)"),2024)</f>
        <v>2024</v>
      </c>
      <c r="H525" s="150">
        <v>12000</v>
      </c>
      <c r="I525" s="151" t="s">
        <v>133</v>
      </c>
      <c r="J525" s="93" t="s">
        <v>1361</v>
      </c>
      <c r="K525" s="153"/>
      <c r="L525" s="153"/>
      <c r="M525" s="153"/>
      <c r="N525" s="153"/>
      <c r="O525" s="153"/>
      <c r="P525" s="153"/>
      <c r="Q525" s="153"/>
      <c r="R525" s="153"/>
      <c r="S525" s="153"/>
    </row>
    <row r="526" spans="1:19" ht="93.75">
      <c r="A526" s="277" t="s">
        <v>25424</v>
      </c>
      <c r="B526" s="253" t="s">
        <v>153</v>
      </c>
      <c r="C526" s="93" t="s">
        <v>1359</v>
      </c>
      <c r="D526" s="93" t="s">
        <v>1362</v>
      </c>
      <c r="E526" s="148">
        <f ca="1">IFERROR(__xludf.DUMMYFUNCTION(" VLOOKUP(A443, IMPORTRANGE(""https://docs.google.com/spreadsheets/d/1fj_Bhi2XPL3siwIh4sx4VRLAe31yD50oKdj5UlRYW0c/"", ""Сводка!A:AA""), 5, FALSE)"),224)</f>
        <v>224</v>
      </c>
      <c r="F526" s="148" t="s">
        <v>456</v>
      </c>
      <c r="G526" s="147">
        <f ca="1">IFERROR(__xludf.DUMMYFUNCTION(" VLOOKUP(A443, IMPORTRANGE(""https://docs.google.com/spreadsheets/d/1QNLbnkR_AongFt22vMfNzfpjZ0CjpI8QI-w0wBnYA1w/"", ""Инфа!A:AA""), 6, FALSE)"),2024)</f>
        <v>2024</v>
      </c>
      <c r="H526" s="150">
        <v>11700</v>
      </c>
      <c r="I526" s="151" t="s">
        <v>133</v>
      </c>
      <c r="J526" s="93" t="s">
        <v>1361</v>
      </c>
      <c r="K526" s="153"/>
      <c r="L526" s="153"/>
      <c r="M526" s="153"/>
      <c r="N526" s="153"/>
      <c r="O526" s="153"/>
      <c r="P526" s="153"/>
      <c r="Q526" s="153"/>
      <c r="R526" s="153"/>
      <c r="S526" s="153"/>
    </row>
    <row r="527" spans="1:19" ht="187.5">
      <c r="A527" s="277" t="s">
        <v>25424</v>
      </c>
      <c r="B527" s="253" t="s">
        <v>400</v>
      </c>
      <c r="C527" s="93" t="s">
        <v>1363</v>
      </c>
      <c r="D527" s="93" t="s">
        <v>1364</v>
      </c>
      <c r="E527" s="148">
        <f ca="1">IFERROR(__xludf.DUMMYFUNCTION(" VLOOKUP(A444, IMPORTRANGE(""https://docs.google.com/spreadsheets/d/1fj_Bhi2XPL3siwIh4sx4VRLAe31yD50oKdj5UlRYW0c/"", ""Сводка!A:AA""), 5, FALSE)"),332)</f>
        <v>332</v>
      </c>
      <c r="F527" s="148" t="s">
        <v>456</v>
      </c>
      <c r="G527" s="147">
        <f ca="1">IFERROR(__xludf.DUMMYFUNCTION(" VLOOKUP(A444, IMPORTRANGE(""https://docs.google.com/spreadsheets/d/1QNLbnkR_AongFt22vMfNzfpjZ0CjpI8QI-w0wBnYA1w/"", ""Инфа!A:AA""), 6, FALSE)"),2024)</f>
        <v>2024</v>
      </c>
      <c r="H527" s="150">
        <v>24900</v>
      </c>
      <c r="I527" s="151" t="s">
        <v>133</v>
      </c>
      <c r="J527" s="93" t="s">
        <v>1365</v>
      </c>
      <c r="K527" s="153"/>
      <c r="L527" s="153"/>
      <c r="M527" s="153"/>
      <c r="N527" s="153"/>
      <c r="O527" s="153"/>
      <c r="P527" s="153"/>
      <c r="Q527" s="153"/>
      <c r="R527" s="153"/>
      <c r="S527" s="153"/>
    </row>
    <row r="528" spans="1:19" ht="187.5">
      <c r="A528" s="277" t="s">
        <v>25424</v>
      </c>
      <c r="B528" s="253" t="s">
        <v>400</v>
      </c>
      <c r="C528" s="93" t="s">
        <v>1363</v>
      </c>
      <c r="D528" s="93" t="s">
        <v>1366</v>
      </c>
      <c r="E528" s="148">
        <f ca="1">IFERROR(__xludf.DUMMYFUNCTION(" VLOOKUP(A445, IMPORTRANGE(""https://docs.google.com/spreadsheets/d/1fj_Bhi2XPL3siwIh4sx4VRLAe31yD50oKdj5UlRYW0c/"", ""Сводка!A:AA""), 5, FALSE)"),292)</f>
        <v>292</v>
      </c>
      <c r="F528" s="148" t="s">
        <v>456</v>
      </c>
      <c r="G528" s="147">
        <f ca="1">IFERROR(__xludf.DUMMYFUNCTION(" VLOOKUP(A445, IMPORTRANGE(""https://docs.google.com/spreadsheets/d/1QNLbnkR_AongFt22vMfNzfpjZ0CjpI8QI-w0wBnYA1w/"", ""Инфа!A:AA""), 6, FALSE)"),2024)</f>
        <v>2024</v>
      </c>
      <c r="H528" s="150">
        <v>13800</v>
      </c>
      <c r="I528" s="151" t="s">
        <v>133</v>
      </c>
      <c r="J528" s="93" t="s">
        <v>1365</v>
      </c>
      <c r="K528" s="153"/>
      <c r="L528" s="153"/>
      <c r="M528" s="153"/>
      <c r="N528" s="153"/>
      <c r="O528" s="153"/>
      <c r="P528" s="153"/>
      <c r="Q528" s="153"/>
      <c r="R528" s="153"/>
      <c r="S528" s="153"/>
    </row>
    <row r="529" spans="1:19" ht="150">
      <c r="A529" s="277" t="s">
        <v>25424</v>
      </c>
      <c r="B529" s="253" t="s">
        <v>400</v>
      </c>
      <c r="C529" s="93" t="s">
        <v>1367</v>
      </c>
      <c r="D529" s="93" t="s">
        <v>1370</v>
      </c>
      <c r="E529" s="148">
        <f ca="1">IFERROR(__xludf.DUMMYFUNCTION(" VLOOKUP(A447, IMPORTRANGE(""https://docs.google.com/spreadsheets/d/1fj_Bhi2XPL3siwIh4sx4VRLAe31yD50oKdj5UlRYW0c/"", ""Сводка!A:AA""), 5, FALSE)"),328)</f>
        <v>328</v>
      </c>
      <c r="F529" s="148" t="s">
        <v>466</v>
      </c>
      <c r="G529" s="147">
        <f ca="1">IFERROR(__xludf.DUMMYFUNCTION(" VLOOKUP(A447, IMPORTRANGE(""https://docs.google.com/spreadsheets/d/1QNLbnkR_AongFt22vMfNzfpjZ0CjpI8QI-w0wBnYA1w/"", ""Инфа!A:AA""), 6, FALSE)"),2024)</f>
        <v>2024</v>
      </c>
      <c r="H529" s="150">
        <v>14800</v>
      </c>
      <c r="I529" s="151" t="s">
        <v>103</v>
      </c>
      <c r="J529" s="93" t="s">
        <v>1372</v>
      </c>
      <c r="K529" s="153"/>
      <c r="L529" s="153"/>
      <c r="M529" s="153"/>
      <c r="N529" s="153"/>
      <c r="O529" s="153"/>
      <c r="P529" s="153"/>
      <c r="Q529" s="153"/>
      <c r="R529" s="153"/>
      <c r="S529" s="153"/>
    </row>
    <row r="530" spans="1:19" ht="168.75">
      <c r="A530" s="277" t="s">
        <v>25424</v>
      </c>
      <c r="B530" s="253" t="s">
        <v>400</v>
      </c>
      <c r="C530" s="93" t="s">
        <v>1373</v>
      </c>
      <c r="D530" s="93" t="s">
        <v>1374</v>
      </c>
      <c r="E530" s="148">
        <f ca="1">IFERROR(__xludf.DUMMYFUNCTION(" VLOOKUP(A448, IMPORTRANGE(""https://docs.google.com/spreadsheets/d/1fj_Bhi2XPL3siwIh4sx4VRLAe31yD50oKdj5UlRYW0c/"", ""Сводка!A:AA""), 5, FALSE)"),160)</f>
        <v>160</v>
      </c>
      <c r="F530" s="148" t="s">
        <v>466</v>
      </c>
      <c r="G530" s="147">
        <f ca="1">IFERROR(__xludf.DUMMYFUNCTION(" VLOOKUP(A448, IMPORTRANGE(""https://docs.google.com/spreadsheets/d/1QNLbnkR_AongFt22vMfNzfpjZ0CjpI8QI-w0wBnYA1w/"", ""Инфа!A:AA""), 6, FALSE)"),2024)</f>
        <v>2024</v>
      </c>
      <c r="H530" s="150">
        <v>9800</v>
      </c>
      <c r="I530" s="151" t="s">
        <v>234</v>
      </c>
      <c r="J530" s="93" t="s">
        <v>1375</v>
      </c>
      <c r="K530" s="153"/>
      <c r="L530" s="153"/>
      <c r="M530" s="153"/>
      <c r="N530" s="153"/>
      <c r="O530" s="153"/>
      <c r="P530" s="153"/>
      <c r="Q530" s="153"/>
      <c r="R530" s="153"/>
      <c r="S530" s="153"/>
    </row>
    <row r="531" spans="1:19" ht="93.75">
      <c r="A531" s="277" t="s">
        <v>25424</v>
      </c>
      <c r="B531" s="253" t="s">
        <v>153</v>
      </c>
      <c r="C531" s="93" t="s">
        <v>1373</v>
      </c>
      <c r="D531" s="93" t="s">
        <v>1376</v>
      </c>
      <c r="E531" s="148">
        <f ca="1">IFERROR(__xludf.DUMMYFUNCTION(" VLOOKUP(A449, IMPORTRANGE(""https://docs.google.com/spreadsheets/d/1fj_Bhi2XPL3siwIh4sx4VRLAe31yD50oKdj5UlRYW0c/"", ""Сводка!A:AA""), 5, FALSE)"),176)</f>
        <v>176</v>
      </c>
      <c r="F531" s="148" t="s">
        <v>108</v>
      </c>
      <c r="G531" s="147">
        <f ca="1">IFERROR(__xludf.DUMMYFUNCTION(" VLOOKUP(A449, IMPORTRANGE(""https://docs.google.com/spreadsheets/d/1QNLbnkR_AongFt22vMfNzfpjZ0CjpI8QI-w0wBnYA1w/"", ""Инфа!A:AA""), 6, FALSE)"),2024)</f>
        <v>2024</v>
      </c>
      <c r="H531" s="150">
        <v>10300</v>
      </c>
      <c r="I531" s="151" t="s">
        <v>1377</v>
      </c>
      <c r="J531" s="93"/>
      <c r="K531" s="153"/>
      <c r="L531" s="153"/>
      <c r="M531" s="153"/>
      <c r="N531" s="153"/>
      <c r="O531" s="153"/>
      <c r="P531" s="153"/>
      <c r="Q531" s="153"/>
      <c r="R531" s="153"/>
      <c r="S531" s="153"/>
    </row>
    <row r="532" spans="1:19" ht="56.25">
      <c r="A532" s="277" t="s">
        <v>25424</v>
      </c>
      <c r="B532" s="253" t="s">
        <v>153</v>
      </c>
      <c r="C532" s="93" t="s">
        <v>1373</v>
      </c>
      <c r="D532" s="93" t="s">
        <v>1378</v>
      </c>
      <c r="E532" s="148">
        <f ca="1">IFERROR(__xludf.DUMMYFUNCTION(" VLOOKUP(A450, IMPORTRANGE(""https://docs.google.com/spreadsheets/d/1fj_Bhi2XPL3siwIh4sx4VRLAe31yD50oKdj5UlRYW0c/"", ""Сводка!A:AA""), 5, FALSE)"),176)</f>
        <v>176</v>
      </c>
      <c r="F532" s="148" t="s">
        <v>456</v>
      </c>
      <c r="G532" s="147">
        <f ca="1">IFERROR(__xludf.DUMMYFUNCTION(" VLOOKUP(A450, IMPORTRANGE(""https://docs.google.com/spreadsheets/d/1QNLbnkR_AongFt22vMfNzfpjZ0CjpI8QI-w0wBnYA1w/"", ""Инфа!A:AA""), 6, FALSE)"),2024)</f>
        <v>2024</v>
      </c>
      <c r="H532" s="150">
        <v>10300</v>
      </c>
      <c r="I532" s="151" t="s">
        <v>1377</v>
      </c>
      <c r="J532" s="93"/>
      <c r="K532" s="153"/>
      <c r="L532" s="153"/>
      <c r="M532" s="153"/>
      <c r="N532" s="153"/>
      <c r="O532" s="153"/>
      <c r="P532" s="153"/>
      <c r="Q532" s="153"/>
      <c r="R532" s="153"/>
      <c r="S532" s="153"/>
    </row>
    <row r="533" spans="1:19" ht="37.5">
      <c r="A533" s="277" t="s">
        <v>25424</v>
      </c>
      <c r="B533" s="253" t="s">
        <v>400</v>
      </c>
      <c r="C533" s="93" t="s">
        <v>1379</v>
      </c>
      <c r="D533" s="93" t="s">
        <v>1380</v>
      </c>
      <c r="E533" s="148">
        <f ca="1">IFERROR(__xludf.DUMMYFUNCTION(" VLOOKUP(A451, IMPORTRANGE(""https://docs.google.com/spreadsheets/d/1fj_Bhi2XPL3siwIh4sx4VRLAe31yD50oKdj5UlRYW0c/"", ""Сводка!A:AA""), 5, FALSE)"),136)</f>
        <v>136</v>
      </c>
      <c r="F533" s="148" t="s">
        <v>466</v>
      </c>
      <c r="G533" s="147">
        <f ca="1">IFERROR(__xludf.DUMMYFUNCTION(" VLOOKUP(A451, IMPORTRANGE(""https://docs.google.com/spreadsheets/d/1QNLbnkR_AongFt22vMfNzfpjZ0CjpI8QI-w0wBnYA1w/"", ""Инфа!A:AA""), 6, FALSE)"),2024)</f>
        <v>2024</v>
      </c>
      <c r="H533" s="150">
        <v>13200</v>
      </c>
      <c r="I533" s="151" t="s">
        <v>614</v>
      </c>
      <c r="J533" s="93"/>
      <c r="K533" s="153"/>
      <c r="L533" s="153"/>
      <c r="M533" s="153"/>
      <c r="N533" s="153"/>
      <c r="O533" s="153"/>
      <c r="P533" s="153"/>
      <c r="Q533" s="153"/>
      <c r="R533" s="153"/>
      <c r="S533" s="153"/>
    </row>
    <row r="534" spans="1:19" ht="56.25">
      <c r="A534" s="277" t="s">
        <v>25424</v>
      </c>
      <c r="B534" s="253" t="s">
        <v>400</v>
      </c>
      <c r="C534" s="93" t="s">
        <v>1381</v>
      </c>
      <c r="D534" s="93" t="s">
        <v>1382</v>
      </c>
      <c r="E534" s="148">
        <f ca="1">IFERROR(__xludf.DUMMYFUNCTION(" VLOOKUP(A452, IMPORTRANGE(""https://docs.google.com/spreadsheets/d/1fj_Bhi2XPL3siwIh4sx4VRLAe31yD50oKdj5UlRYW0c/"", ""Сводка!A:AA""), 5, FALSE)"),252)</f>
        <v>252</v>
      </c>
      <c r="F534" s="148" t="s">
        <v>466</v>
      </c>
      <c r="G534" s="147">
        <f ca="1">IFERROR(__xludf.DUMMYFUNCTION(" VLOOKUP(A452, IMPORTRANGE(""https://docs.google.com/spreadsheets/d/1QNLbnkR_AongFt22vMfNzfpjZ0CjpI8QI-w0wBnYA1w/"", ""Инфа!A:AA""), 6, FALSE)"),2024)</f>
        <v>2024</v>
      </c>
      <c r="H534" s="150">
        <v>20100</v>
      </c>
      <c r="I534" s="151" t="s">
        <v>614</v>
      </c>
      <c r="J534" s="93" t="s">
        <v>1383</v>
      </c>
      <c r="K534" s="153"/>
      <c r="L534" s="153"/>
      <c r="M534" s="153"/>
      <c r="N534" s="153"/>
      <c r="O534" s="153"/>
      <c r="P534" s="153"/>
      <c r="Q534" s="153"/>
      <c r="R534" s="153"/>
      <c r="S534" s="153"/>
    </row>
    <row r="535" spans="1:19" ht="56.25">
      <c r="A535" s="277" t="s">
        <v>25424</v>
      </c>
      <c r="B535" s="253" t="s">
        <v>400</v>
      </c>
      <c r="C535" s="93" t="s">
        <v>1384</v>
      </c>
      <c r="D535" s="93" t="s">
        <v>1385</v>
      </c>
      <c r="E535" s="148">
        <f ca="1">IFERROR(__xludf.DUMMYFUNCTION(" VLOOKUP(A453, IMPORTRANGE(""https://docs.google.com/spreadsheets/d/1fj_Bhi2XPL3siwIh4sx4VRLAe31yD50oKdj5UlRYW0c/"", ""Сводка!A:AA""), 5, FALSE)"),136)</f>
        <v>136</v>
      </c>
      <c r="F535" s="148" t="s">
        <v>415</v>
      </c>
      <c r="G535" s="147">
        <f ca="1">IFERROR(__xludf.DUMMYFUNCTION(" VLOOKUP(A453, IMPORTRANGE(""https://docs.google.com/spreadsheets/d/1QNLbnkR_AongFt22vMfNzfpjZ0CjpI8QI-w0wBnYA1w/"", ""Инфа!A:AA""), 6, FALSE)"),2024)</f>
        <v>2024</v>
      </c>
      <c r="H535" s="150">
        <v>17100</v>
      </c>
      <c r="I535" s="156" t="s">
        <v>171</v>
      </c>
      <c r="J535" s="93" t="s">
        <v>1386</v>
      </c>
      <c r="K535" s="153"/>
      <c r="L535" s="153"/>
      <c r="M535" s="153"/>
      <c r="N535" s="153"/>
      <c r="O535" s="153"/>
      <c r="P535" s="153"/>
      <c r="Q535" s="153"/>
      <c r="R535" s="153"/>
      <c r="S535" s="153"/>
    </row>
    <row r="536" spans="1:19" ht="56.25">
      <c r="A536" s="277" t="s">
        <v>25424</v>
      </c>
      <c r="B536" s="253" t="s">
        <v>400</v>
      </c>
      <c r="C536" s="93" t="s">
        <v>1384</v>
      </c>
      <c r="D536" s="93" t="s">
        <v>1387</v>
      </c>
      <c r="E536" s="148">
        <f ca="1">IFERROR(__xludf.DUMMYFUNCTION(" VLOOKUP(A454, IMPORTRANGE(""https://docs.google.com/spreadsheets/d/1fj_Bhi2XPL3siwIh4sx4VRLAe31yD50oKdj5UlRYW0c/"", ""Сводка!A:AA""), 5, FALSE)"),140)</f>
        <v>140</v>
      </c>
      <c r="F536" s="148" t="s">
        <v>415</v>
      </c>
      <c r="G536" s="147">
        <f ca="1">IFERROR(__xludf.DUMMYFUNCTION(" VLOOKUP(A454, IMPORTRANGE(""https://docs.google.com/spreadsheets/d/1QNLbnkR_AongFt22vMfNzfpjZ0CjpI8QI-w0wBnYA1w/"", ""Инфа!A:AA""), 6, FALSE)"),2024)</f>
        <v>2024</v>
      </c>
      <c r="H536" s="150">
        <v>13400</v>
      </c>
      <c r="I536" s="156" t="s">
        <v>171</v>
      </c>
      <c r="J536" s="93" t="s">
        <v>1386</v>
      </c>
      <c r="K536" s="153"/>
      <c r="L536" s="153"/>
      <c r="M536" s="153"/>
      <c r="N536" s="153"/>
      <c r="O536" s="153"/>
      <c r="P536" s="153"/>
      <c r="Q536" s="153"/>
      <c r="R536" s="153"/>
      <c r="S536" s="153"/>
    </row>
    <row r="537" spans="1:19" ht="56.25">
      <c r="A537" s="277" t="s">
        <v>25424</v>
      </c>
      <c r="B537" s="253" t="s">
        <v>400</v>
      </c>
      <c r="C537" s="93" t="s">
        <v>1384</v>
      </c>
      <c r="D537" s="93" t="s">
        <v>1388</v>
      </c>
      <c r="E537" s="148">
        <f ca="1">IFERROR(__xludf.DUMMYFUNCTION(" VLOOKUP(A455, IMPORTRANGE(""https://docs.google.com/spreadsheets/d/1fj_Bhi2XPL3siwIh4sx4VRLAe31yD50oKdj5UlRYW0c/"", ""Сводка!A:AA""), 5, FALSE)"),144)</f>
        <v>144</v>
      </c>
      <c r="F537" s="147" t="s">
        <v>415</v>
      </c>
      <c r="G537" s="147">
        <f ca="1">IFERROR(__xludf.DUMMYFUNCTION(" VLOOKUP(A455, IMPORTRANGE(""https://docs.google.com/spreadsheets/d/1QNLbnkR_AongFt22vMfNzfpjZ0CjpI8QI-w0wBnYA1w/"", ""Инфа!A:AA""), 6, FALSE)"),2024)</f>
        <v>2024</v>
      </c>
      <c r="H537" s="150">
        <v>13600</v>
      </c>
      <c r="I537" s="156" t="s">
        <v>171</v>
      </c>
      <c r="J537" s="93" t="s">
        <v>1386</v>
      </c>
      <c r="K537" s="153"/>
      <c r="L537" s="153"/>
      <c r="M537" s="153"/>
      <c r="N537" s="153"/>
      <c r="O537" s="153"/>
      <c r="P537" s="153"/>
      <c r="Q537" s="153"/>
      <c r="R537" s="153"/>
      <c r="S537" s="153"/>
    </row>
    <row r="538" spans="1:19" ht="37.5">
      <c r="A538" s="277" t="s">
        <v>25424</v>
      </c>
      <c r="B538" s="253" t="s">
        <v>153</v>
      </c>
      <c r="C538" s="93" t="s">
        <v>1384</v>
      </c>
      <c r="D538" s="93" t="s">
        <v>1389</v>
      </c>
      <c r="E538" s="148">
        <f ca="1">IFERROR(__xludf.DUMMYFUNCTION(" VLOOKUP(A456, IMPORTRANGE(""https://docs.google.com/spreadsheets/d/1fj_Bhi2XPL3siwIh4sx4VRLAe31yD50oKdj5UlRYW0c/"", ""Сводка!A:AA""), 5, FALSE)"),144)</f>
        <v>144</v>
      </c>
      <c r="F538" s="148" t="s">
        <v>50</v>
      </c>
      <c r="G538" s="147">
        <f ca="1">IFERROR(__xludf.DUMMYFUNCTION(" VLOOKUP(A456, IMPORTRANGE(""https://docs.google.com/spreadsheets/d/1QNLbnkR_AongFt22vMfNzfpjZ0CjpI8QI-w0wBnYA1w/"", ""Инфа!A:AA""), 6, FALSE)"),2024)</f>
        <v>2024</v>
      </c>
      <c r="H538" s="150">
        <v>17700</v>
      </c>
      <c r="I538" s="156" t="s">
        <v>171</v>
      </c>
      <c r="J538" s="93" t="s">
        <v>1390</v>
      </c>
      <c r="K538" s="153"/>
      <c r="L538" s="153"/>
      <c r="M538" s="153"/>
      <c r="N538" s="153"/>
      <c r="O538" s="153"/>
      <c r="P538" s="153"/>
      <c r="Q538" s="153"/>
      <c r="R538" s="153"/>
      <c r="S538" s="153"/>
    </row>
    <row r="539" spans="1:19" ht="37.5">
      <c r="A539" s="277" t="s">
        <v>25424</v>
      </c>
      <c r="B539" s="253" t="s">
        <v>153</v>
      </c>
      <c r="C539" s="93" t="s">
        <v>1391</v>
      </c>
      <c r="D539" s="93" t="s">
        <v>1392</v>
      </c>
      <c r="E539" s="148">
        <f ca="1">IFERROR(__xludf.DUMMYFUNCTION(" VLOOKUP(A457, IMPORTRANGE(""https://docs.google.com/spreadsheets/d/1fj_Bhi2XPL3siwIh4sx4VRLAe31yD50oKdj5UlRYW0c/"", ""Сводка!A:AA""), 5, FALSE)"),168)</f>
        <v>168</v>
      </c>
      <c r="F539" s="148" t="s">
        <v>50</v>
      </c>
      <c r="G539" s="147">
        <f ca="1">IFERROR(__xludf.DUMMYFUNCTION(" VLOOKUP(A457, IMPORTRANGE(""https://docs.google.com/spreadsheets/d/1QNLbnkR_AongFt22vMfNzfpjZ0CjpI8QI-w0wBnYA1w/"", ""Инфа!A:AA""), 6, FALSE)"),2024)</f>
        <v>2024</v>
      </c>
      <c r="H539" s="150">
        <v>15100</v>
      </c>
      <c r="I539" s="156" t="s">
        <v>171</v>
      </c>
      <c r="J539" s="93" t="s">
        <v>1390</v>
      </c>
      <c r="K539" s="153"/>
      <c r="L539" s="153"/>
      <c r="M539" s="153"/>
      <c r="N539" s="153"/>
      <c r="O539" s="153"/>
      <c r="P539" s="153"/>
      <c r="Q539" s="153"/>
      <c r="R539" s="153"/>
      <c r="S539" s="153"/>
    </row>
    <row r="540" spans="1:19" ht="93.75">
      <c r="A540" s="277" t="s">
        <v>25424</v>
      </c>
      <c r="B540" s="253" t="s">
        <v>400</v>
      </c>
      <c r="C540" s="93" t="s">
        <v>1395</v>
      </c>
      <c r="D540" s="93" t="s">
        <v>1396</v>
      </c>
      <c r="E540" s="148">
        <f ca="1">IFERROR(__xludf.DUMMYFUNCTION(" VLOOKUP(A459, IMPORTRANGE(""https://docs.google.com/spreadsheets/d/1fj_Bhi2XPL3siwIh4sx4VRLAe31yD50oKdj5UlRYW0c/"", ""Сводка!A:AA""), 5, FALSE)"),164)</f>
        <v>164</v>
      </c>
      <c r="F540" s="148" t="s">
        <v>1296</v>
      </c>
      <c r="G540" s="147">
        <f ca="1">IFERROR(__xludf.DUMMYFUNCTION(" VLOOKUP(A459, IMPORTRANGE(""https://docs.google.com/spreadsheets/d/1QNLbnkR_AongFt22vMfNzfpjZ0CjpI8QI-w0wBnYA1w/"", ""Инфа!A:AA""), 6, FALSE)"),2024)</f>
        <v>2024</v>
      </c>
      <c r="H540" s="150">
        <v>9900</v>
      </c>
      <c r="I540" s="151" t="s">
        <v>1397</v>
      </c>
      <c r="J540" s="93" t="s">
        <v>1398</v>
      </c>
      <c r="K540" s="153"/>
      <c r="L540" s="153"/>
      <c r="M540" s="153"/>
      <c r="N540" s="153"/>
      <c r="O540" s="153"/>
      <c r="P540" s="153"/>
      <c r="Q540" s="153"/>
      <c r="R540" s="153"/>
      <c r="S540" s="153"/>
    </row>
    <row r="541" spans="1:19" ht="112.5">
      <c r="A541" s="277" t="s">
        <v>25424</v>
      </c>
      <c r="B541" s="253" t="s">
        <v>153</v>
      </c>
      <c r="C541" s="93" t="s">
        <v>1399</v>
      </c>
      <c r="D541" s="93" t="s">
        <v>1400</v>
      </c>
      <c r="E541" s="148">
        <f ca="1">IFERROR(__xludf.DUMMYFUNCTION(" VLOOKUP(A460, IMPORTRANGE(""https://docs.google.com/spreadsheets/d/1fj_Bhi2XPL3siwIh4sx4VRLAe31yD50oKdj5UlRYW0c/"", ""Сводка!A:AA""), 5, FALSE)"),128)</f>
        <v>128</v>
      </c>
      <c r="F541" s="148" t="s">
        <v>1296</v>
      </c>
      <c r="G541" s="147">
        <f ca="1">IFERROR(__xludf.DUMMYFUNCTION(" VLOOKUP(A460, IMPORTRANGE(""https://docs.google.com/spreadsheets/d/1QNLbnkR_AongFt22vMfNzfpjZ0CjpI8QI-w0wBnYA1w/"", ""Инфа!A:AA""), 6, FALSE)"),2024)</f>
        <v>2024</v>
      </c>
      <c r="H541" s="150">
        <v>12700</v>
      </c>
      <c r="I541" s="151" t="s">
        <v>167</v>
      </c>
      <c r="J541" s="93" t="s">
        <v>1401</v>
      </c>
      <c r="K541" s="153"/>
      <c r="L541" s="153"/>
      <c r="M541" s="153"/>
      <c r="N541" s="153"/>
      <c r="O541" s="153"/>
      <c r="P541" s="153"/>
      <c r="Q541" s="153"/>
      <c r="R541" s="153"/>
      <c r="S541" s="153"/>
    </row>
    <row r="542" spans="1:19" ht="93.75">
      <c r="A542" s="277" t="s">
        <v>25424</v>
      </c>
      <c r="B542" s="253" t="s">
        <v>400</v>
      </c>
      <c r="C542" s="93" t="s">
        <v>1402</v>
      </c>
      <c r="D542" s="93" t="s">
        <v>1403</v>
      </c>
      <c r="E542" s="148">
        <f ca="1">IFERROR(__xludf.DUMMYFUNCTION(" VLOOKUP(A461, IMPORTRANGE(""https://docs.google.com/spreadsheets/d/1fj_Bhi2XPL3siwIh4sx4VRLAe31yD50oKdj5UlRYW0c/"", ""Сводка!A:AA""), 5, FALSE)"),172)</f>
        <v>172</v>
      </c>
      <c r="F542" s="148" t="s">
        <v>1296</v>
      </c>
      <c r="G542" s="147">
        <f ca="1">IFERROR(__xludf.DUMMYFUNCTION(" VLOOKUP(A461, IMPORTRANGE(""https://docs.google.com/spreadsheets/d/1QNLbnkR_AongFt22vMfNzfpjZ0CjpI8QI-w0wBnYA1w/"", ""Инфа!A:AA""), 6, FALSE)"),2024)</f>
        <v>2024</v>
      </c>
      <c r="H542" s="150">
        <v>15300</v>
      </c>
      <c r="I542" s="151" t="s">
        <v>1404</v>
      </c>
      <c r="J542" s="93" t="s">
        <v>1405</v>
      </c>
      <c r="K542" s="153"/>
      <c r="L542" s="153"/>
      <c r="M542" s="153"/>
      <c r="N542" s="153"/>
      <c r="O542" s="153"/>
      <c r="P542" s="153"/>
      <c r="Q542" s="153"/>
      <c r="R542" s="153"/>
      <c r="S542" s="153"/>
    </row>
    <row r="543" spans="1:19" ht="93.75">
      <c r="A543" s="277" t="s">
        <v>25424</v>
      </c>
      <c r="B543" s="253" t="s">
        <v>400</v>
      </c>
      <c r="C543" s="93" t="s">
        <v>1406</v>
      </c>
      <c r="D543" s="93" t="s">
        <v>1407</v>
      </c>
      <c r="E543" s="148">
        <f ca="1">IFERROR(__xludf.DUMMYFUNCTION(" VLOOKUP(A462, IMPORTRANGE(""https://docs.google.com/spreadsheets/d/1fj_Bhi2XPL3siwIh4sx4VRLAe31yD50oKdj5UlRYW0c/"", ""Сводка!A:AA""), 5, FALSE)"),236)</f>
        <v>236</v>
      </c>
      <c r="F543" s="148" t="s">
        <v>1296</v>
      </c>
      <c r="G543" s="147">
        <f ca="1">IFERROR(__xludf.DUMMYFUNCTION(" VLOOKUP(A462, IMPORTRANGE(""https://docs.google.com/spreadsheets/d/1QNLbnkR_AongFt22vMfNzfpjZ0CjpI8QI-w0wBnYA1w/"", ""Инфа!A:AA""), 6, FALSE)"),2024)</f>
        <v>2024</v>
      </c>
      <c r="H543" s="150">
        <v>19200</v>
      </c>
      <c r="I543" s="151" t="s">
        <v>282</v>
      </c>
      <c r="J543" s="93" t="s">
        <v>1408</v>
      </c>
      <c r="K543" s="153"/>
      <c r="L543" s="153"/>
      <c r="M543" s="153"/>
      <c r="N543" s="153"/>
      <c r="O543" s="153"/>
      <c r="P543" s="153"/>
      <c r="Q543" s="153"/>
      <c r="R543" s="153"/>
      <c r="S543" s="153"/>
    </row>
    <row r="544" spans="1:19" ht="168.75">
      <c r="A544" s="277" t="s">
        <v>25424</v>
      </c>
      <c r="B544" s="253" t="s">
        <v>400</v>
      </c>
      <c r="C544" s="93" t="s">
        <v>1409</v>
      </c>
      <c r="D544" s="93" t="s">
        <v>1410</v>
      </c>
      <c r="E544" s="148">
        <f ca="1">IFERROR(__xludf.DUMMYFUNCTION(" VLOOKUP(A463, IMPORTRANGE(""https://docs.google.com/spreadsheets/d/1fj_Bhi2XPL3siwIh4sx4VRLAe31yD50oKdj5UlRYW0c/"", ""Сводка!A:AA""), 5, FALSE)"),112)</f>
        <v>112</v>
      </c>
      <c r="F544" s="148" t="s">
        <v>1411</v>
      </c>
      <c r="G544" s="147">
        <f ca="1">IFERROR(__xludf.DUMMYFUNCTION(" VLOOKUP(A463, IMPORTRANGE(""https://docs.google.com/spreadsheets/d/1QNLbnkR_AongFt22vMfNzfpjZ0CjpI8QI-w0wBnYA1w/"", ""Инфа!A:AA""), 6, FALSE)"),2024)</f>
        <v>2024</v>
      </c>
      <c r="H544" s="150">
        <v>11700</v>
      </c>
      <c r="I544" s="151" t="s">
        <v>28</v>
      </c>
      <c r="J544" s="93" t="s">
        <v>1412</v>
      </c>
      <c r="K544" s="153"/>
      <c r="L544" s="153"/>
      <c r="M544" s="153"/>
      <c r="N544" s="153"/>
      <c r="O544" s="153"/>
      <c r="P544" s="153"/>
      <c r="Q544" s="153"/>
      <c r="R544" s="153"/>
      <c r="S544" s="153"/>
    </row>
    <row r="545" spans="1:19" ht="150">
      <c r="A545" s="277" t="s">
        <v>25424</v>
      </c>
      <c r="B545" s="253" t="s">
        <v>400</v>
      </c>
      <c r="C545" s="93" t="s">
        <v>1413</v>
      </c>
      <c r="D545" s="93" t="s">
        <v>1414</v>
      </c>
      <c r="E545" s="148">
        <f ca="1">IFERROR(__xludf.DUMMYFUNCTION(" VLOOKUP(A464, IMPORTRANGE(""https://docs.google.com/spreadsheets/d/1fj_Bhi2XPL3siwIh4sx4VRLAe31yD50oKdj5UlRYW0c/"", ""Сводка!A:AA""), 5, FALSE)"),128)</f>
        <v>128</v>
      </c>
      <c r="F545" s="148" t="s">
        <v>415</v>
      </c>
      <c r="G545" s="147">
        <f ca="1">IFERROR(__xludf.DUMMYFUNCTION(" VLOOKUP(A464, IMPORTRANGE(""https://docs.google.com/spreadsheets/d/1QNLbnkR_AongFt22vMfNzfpjZ0CjpI8QI-w0wBnYA1w/"", ""Инфа!A:AA""), 6, FALSE)"),2023)</f>
        <v>2023</v>
      </c>
      <c r="H545" s="150">
        <v>12700</v>
      </c>
      <c r="I545" s="156" t="s">
        <v>171</v>
      </c>
      <c r="J545" s="93" t="s">
        <v>1415</v>
      </c>
      <c r="K545" s="153"/>
      <c r="L545" s="153"/>
      <c r="M545" s="153"/>
      <c r="N545" s="153"/>
      <c r="O545" s="153"/>
      <c r="P545" s="153"/>
      <c r="Q545" s="153"/>
      <c r="R545" s="153"/>
      <c r="S545" s="153"/>
    </row>
    <row r="546" spans="1:19" ht="131.25">
      <c r="A546" s="277" t="s">
        <v>25424</v>
      </c>
      <c r="B546" s="253" t="s">
        <v>400</v>
      </c>
      <c r="C546" s="93" t="s">
        <v>1416</v>
      </c>
      <c r="D546" s="93" t="s">
        <v>1417</v>
      </c>
      <c r="E546" s="148">
        <f ca="1">IFERROR(__xludf.DUMMYFUNCTION(" VLOOKUP(A465, IMPORTRANGE(""https://docs.google.com/spreadsheets/d/1fj_Bhi2XPL3siwIh4sx4VRLAe31yD50oKdj5UlRYW0c/"", ""Сводка!A:AA""), 5, FALSE)"),140)</f>
        <v>140</v>
      </c>
      <c r="F546" s="148" t="s">
        <v>466</v>
      </c>
      <c r="G546" s="147">
        <f ca="1">IFERROR(__xludf.DUMMYFUNCTION(" VLOOKUP(A465, IMPORTRANGE(""https://docs.google.com/spreadsheets/d/1QNLbnkR_AongFt22vMfNzfpjZ0CjpI8QI-w0wBnYA1w/"", ""Инфа!A:AA""), 6, FALSE)"),2024)</f>
        <v>2024</v>
      </c>
      <c r="H546" s="150">
        <v>13400</v>
      </c>
      <c r="I546" s="156" t="s">
        <v>497</v>
      </c>
      <c r="J546" s="93" t="s">
        <v>1418</v>
      </c>
      <c r="K546" s="153"/>
      <c r="L546" s="153"/>
      <c r="M546" s="153"/>
      <c r="N546" s="153"/>
      <c r="O546" s="153"/>
      <c r="P546" s="153"/>
      <c r="Q546" s="153"/>
      <c r="R546" s="153"/>
      <c r="S546" s="153"/>
    </row>
    <row r="547" spans="1:19" ht="262.5">
      <c r="A547" s="277" t="s">
        <v>25424</v>
      </c>
      <c r="B547" s="253" t="s">
        <v>153</v>
      </c>
      <c r="C547" s="93" t="s">
        <v>1419</v>
      </c>
      <c r="D547" s="93" t="s">
        <v>1420</v>
      </c>
      <c r="E547" s="148">
        <f ca="1">IFERROR(__xludf.DUMMYFUNCTION(" VLOOKUP(A466, IMPORTRANGE(""https://docs.google.com/spreadsheets/d/1fj_Bhi2XPL3siwIh4sx4VRLAe31yD50oKdj5UlRYW0c/"", ""Сводка!A:AA""), 5, FALSE)"),176)</f>
        <v>176</v>
      </c>
      <c r="F547" s="148" t="s">
        <v>165</v>
      </c>
      <c r="G547" s="147">
        <f ca="1">IFERROR(__xludf.DUMMYFUNCTION(" VLOOKUP(A466, IMPORTRANGE(""https://docs.google.com/spreadsheets/d/1QNLbnkR_AongFt22vMfNzfpjZ0CjpI8QI-w0wBnYA1w/"", ""Инфа!A:AA""), 6, FALSE)"),2024)</f>
        <v>2024</v>
      </c>
      <c r="H547" s="150">
        <v>15600</v>
      </c>
      <c r="I547" s="151" t="s">
        <v>398</v>
      </c>
      <c r="J547" s="93" t="s">
        <v>1421</v>
      </c>
      <c r="K547" s="153"/>
      <c r="L547" s="153"/>
      <c r="M547" s="153"/>
      <c r="N547" s="153"/>
      <c r="O547" s="153"/>
      <c r="P547" s="153"/>
      <c r="Q547" s="153"/>
      <c r="R547" s="153"/>
      <c r="S547" s="153"/>
    </row>
    <row r="548" spans="1:19" ht="262.5">
      <c r="A548" s="277" t="s">
        <v>25424</v>
      </c>
      <c r="B548" s="253" t="s">
        <v>400</v>
      </c>
      <c r="C548" s="93" t="s">
        <v>1422</v>
      </c>
      <c r="D548" s="93" t="s">
        <v>1423</v>
      </c>
      <c r="E548" s="148">
        <f ca="1">IFERROR(__xludf.DUMMYFUNCTION(" VLOOKUP(A467, IMPORTRANGE(""https://docs.google.com/spreadsheets/d/1fj_Bhi2XPL3siwIh4sx4VRLAe31yD50oKdj5UlRYW0c/"", ""Сводка!A:AA""), 5, FALSE)"),252)</f>
        <v>252</v>
      </c>
      <c r="F548" s="148" t="s">
        <v>466</v>
      </c>
      <c r="G548" s="147">
        <f ca="1">IFERROR(__xludf.DUMMYFUNCTION(" VLOOKUP(A467, IMPORTRANGE(""https://docs.google.com/spreadsheets/d/1QNLbnkR_AongFt22vMfNzfpjZ0CjpI8QI-w0wBnYA1w/"", ""Инфа!A:AA""), 6, FALSE)"),2024)</f>
        <v>2024</v>
      </c>
      <c r="H548" s="150">
        <v>20100</v>
      </c>
      <c r="I548" s="151" t="s">
        <v>1153</v>
      </c>
      <c r="J548" s="93" t="s">
        <v>1424</v>
      </c>
      <c r="K548" s="153"/>
      <c r="L548" s="153"/>
      <c r="M548" s="153"/>
      <c r="N548" s="153"/>
      <c r="O548" s="153"/>
      <c r="P548" s="153"/>
      <c r="Q548" s="153"/>
      <c r="R548" s="153"/>
      <c r="S548" s="153"/>
    </row>
    <row r="549" spans="1:19" ht="281.25">
      <c r="A549" s="277" t="s">
        <v>25424</v>
      </c>
      <c r="B549" s="253" t="s">
        <v>153</v>
      </c>
      <c r="C549" s="93" t="s">
        <v>1425</v>
      </c>
      <c r="D549" s="93" t="s">
        <v>1426</v>
      </c>
      <c r="E549" s="148">
        <f ca="1">IFERROR(__xludf.DUMMYFUNCTION(" VLOOKUP(A468, IMPORTRANGE(""https://docs.google.com/spreadsheets/d/1fj_Bhi2XPL3siwIh4sx4VRLAe31yD50oKdj5UlRYW0c/"", ""Сводка!A:AA""), 5, FALSE)"),208)</f>
        <v>208</v>
      </c>
      <c r="F549" s="148" t="s">
        <v>50</v>
      </c>
      <c r="G549" s="147">
        <f ca="1">IFERROR(__xludf.DUMMYFUNCTION(" VLOOKUP(A468, IMPORTRANGE(""https://docs.google.com/spreadsheets/d/1QNLbnkR_AongFt22vMfNzfpjZ0CjpI8QI-w0wBnYA1w/"", ""Инфа!A:AA""), 6, FALSE)"),2024)</f>
        <v>2024</v>
      </c>
      <c r="H549" s="150">
        <v>17500</v>
      </c>
      <c r="I549" s="151" t="s">
        <v>1153</v>
      </c>
      <c r="J549" s="93" t="s">
        <v>1427</v>
      </c>
      <c r="K549" s="153"/>
      <c r="L549" s="153"/>
      <c r="M549" s="153"/>
      <c r="N549" s="153"/>
      <c r="O549" s="153"/>
      <c r="P549" s="153"/>
      <c r="Q549" s="153"/>
      <c r="R549" s="153"/>
      <c r="S549" s="153"/>
    </row>
    <row r="550" spans="1:19" ht="131.25">
      <c r="A550" s="277" t="s">
        <v>25424</v>
      </c>
      <c r="B550" s="253" t="s">
        <v>153</v>
      </c>
      <c r="C550" s="93" t="s">
        <v>1428</v>
      </c>
      <c r="D550" s="93" t="s">
        <v>1429</v>
      </c>
      <c r="E550" s="148">
        <f ca="1">IFERROR(__xludf.DUMMYFUNCTION(" VLOOKUP(A469, IMPORTRANGE(""https://docs.google.com/spreadsheets/d/1fj_Bhi2XPL3siwIh4sx4VRLAe31yD50oKdj5UlRYW0c/"", ""Сводка!A:AA""), 5, FALSE)"),112)</f>
        <v>112</v>
      </c>
      <c r="F550" s="148" t="s">
        <v>108</v>
      </c>
      <c r="G550" s="147">
        <f ca="1">IFERROR(__xludf.DUMMYFUNCTION(" VLOOKUP(A469, IMPORTRANGE(""https://docs.google.com/spreadsheets/d/1QNLbnkR_AongFt22vMfNzfpjZ0CjpI8QI-w0wBnYA1w/"", ""Инфа!A:AA""), 6, FALSE)"),2024)</f>
        <v>2024</v>
      </c>
      <c r="H550" s="150">
        <v>11700</v>
      </c>
      <c r="I550" s="151" t="s">
        <v>1153</v>
      </c>
      <c r="J550" s="93" t="s">
        <v>1430</v>
      </c>
      <c r="K550" s="153"/>
      <c r="L550" s="153"/>
      <c r="M550" s="153"/>
      <c r="N550" s="153"/>
      <c r="O550" s="153"/>
      <c r="P550" s="153"/>
      <c r="Q550" s="153"/>
      <c r="R550" s="153"/>
      <c r="S550" s="153"/>
    </row>
    <row r="551" spans="1:19" ht="112.5">
      <c r="A551" s="277" t="s">
        <v>25424</v>
      </c>
      <c r="B551" s="253" t="s">
        <v>153</v>
      </c>
      <c r="C551" s="93" t="s">
        <v>1428</v>
      </c>
      <c r="D551" s="93" t="s">
        <v>1431</v>
      </c>
      <c r="E551" s="148">
        <f ca="1">IFERROR(__xludf.DUMMYFUNCTION(" VLOOKUP(A470, IMPORTRANGE(""https://docs.google.com/spreadsheets/d/1fj_Bhi2XPL3siwIh4sx4VRLAe31yD50oKdj5UlRYW0c/"", ""Сводка!A:AA""), 5, FALSE)"),280)</f>
        <v>280</v>
      </c>
      <c r="F551" s="148" t="s">
        <v>507</v>
      </c>
      <c r="G551" s="147">
        <f ca="1">IFERROR(__xludf.DUMMYFUNCTION(" VLOOKUP(A470, IMPORTRANGE(""https://docs.google.com/spreadsheets/d/1QNLbnkR_AongFt22vMfNzfpjZ0CjpI8QI-w0wBnYA1w/"", ""Инфа!A:AA""), 6, FALSE)"),2024)</f>
        <v>2024</v>
      </c>
      <c r="H551" s="150">
        <v>21800</v>
      </c>
      <c r="I551" s="151" t="s">
        <v>398</v>
      </c>
      <c r="J551" s="93" t="s">
        <v>1432</v>
      </c>
      <c r="K551" s="153"/>
      <c r="L551" s="153"/>
      <c r="M551" s="153"/>
      <c r="N551" s="153"/>
      <c r="O551" s="153"/>
      <c r="P551" s="153"/>
      <c r="Q551" s="153"/>
      <c r="R551" s="153"/>
      <c r="S551" s="153"/>
    </row>
    <row r="552" spans="1:19" ht="262.5">
      <c r="A552" s="277" t="s">
        <v>25424</v>
      </c>
      <c r="B552" s="253" t="s">
        <v>153</v>
      </c>
      <c r="C552" s="93" t="s">
        <v>1433</v>
      </c>
      <c r="D552" s="93" t="s">
        <v>1434</v>
      </c>
      <c r="E552" s="148">
        <f ca="1">IFERROR(__xludf.DUMMYFUNCTION(" VLOOKUP(A471, IMPORTRANGE(""https://docs.google.com/spreadsheets/d/1fj_Bhi2XPL3siwIh4sx4VRLAe31yD50oKdj5UlRYW0c/"", ""Сводка!A:AA""), 5, FALSE)"),284)</f>
        <v>284</v>
      </c>
      <c r="F552" s="148" t="s">
        <v>456</v>
      </c>
      <c r="G552" s="147">
        <f ca="1">IFERROR(__xludf.DUMMYFUNCTION(" VLOOKUP(A471, IMPORTRANGE(""https://docs.google.com/spreadsheets/d/1QNLbnkR_AongFt22vMfNzfpjZ0CjpI8QI-w0wBnYA1w/"", ""Инфа!A:AA""), 6, FALSE)"),2024)</f>
        <v>2024</v>
      </c>
      <c r="H552" s="150">
        <v>28700</v>
      </c>
      <c r="I552" s="151" t="s">
        <v>234</v>
      </c>
      <c r="J552" s="93" t="s">
        <v>1435</v>
      </c>
      <c r="K552" s="153"/>
      <c r="L552" s="153"/>
      <c r="M552" s="153"/>
      <c r="N552" s="153"/>
      <c r="O552" s="153"/>
      <c r="P552" s="153"/>
      <c r="Q552" s="153"/>
      <c r="R552" s="153"/>
      <c r="S552" s="153"/>
    </row>
    <row r="553" spans="1:19" ht="112.5">
      <c r="A553" s="277" t="s">
        <v>25424</v>
      </c>
      <c r="B553" s="253" t="s">
        <v>400</v>
      </c>
      <c r="C553" s="168" t="s">
        <v>1436</v>
      </c>
      <c r="D553" s="93" t="s">
        <v>1437</v>
      </c>
      <c r="E553" s="148">
        <f ca="1">IFERROR(__xludf.DUMMYFUNCTION(" VLOOKUP(A472, IMPORTRANGE(""https://docs.google.com/spreadsheets/d/1fj_Bhi2XPL3siwIh4sx4VRLAe31yD50oKdj5UlRYW0c/"", ""Сводка!A:AA""), 5, FALSE)"),208)</f>
        <v>208</v>
      </c>
      <c r="F553" s="148" t="s">
        <v>415</v>
      </c>
      <c r="G553" s="147">
        <f ca="1">IFERROR(__xludf.DUMMYFUNCTION(" VLOOKUP(A472, IMPORTRANGE(""https://docs.google.com/spreadsheets/d/1QNLbnkR_AongFt22vMfNzfpjZ0CjpI8QI-w0wBnYA1w/"", ""Инфа!A:AA""), 6, FALSE)"),2024)</f>
        <v>2024</v>
      </c>
      <c r="H553" s="150">
        <v>11200</v>
      </c>
      <c r="I553" s="151" t="s">
        <v>958</v>
      </c>
      <c r="J553" s="93" t="s">
        <v>1438</v>
      </c>
      <c r="K553" s="153"/>
      <c r="L553" s="153"/>
      <c r="M553" s="153"/>
      <c r="N553" s="153"/>
      <c r="O553" s="153"/>
      <c r="P553" s="153"/>
      <c r="Q553" s="153"/>
      <c r="R553" s="153"/>
      <c r="S553" s="153"/>
    </row>
    <row r="554" spans="1:19" ht="37.5">
      <c r="A554" s="277" t="s">
        <v>25424</v>
      </c>
      <c r="B554" s="253" t="s">
        <v>400</v>
      </c>
      <c r="C554" s="93" t="s">
        <v>1439</v>
      </c>
      <c r="D554" s="93" t="s">
        <v>1440</v>
      </c>
      <c r="E554" s="148">
        <f ca="1">IFERROR(__xludf.DUMMYFUNCTION(" VLOOKUP(A473, IMPORTRANGE(""https://docs.google.com/spreadsheets/d/1fj_Bhi2XPL3siwIh4sx4VRLAe31yD50oKdj5UlRYW0c/"", ""Сводка!A:AA""), 5, FALSE)"),176)</f>
        <v>176</v>
      </c>
      <c r="F554" s="148" t="s">
        <v>415</v>
      </c>
      <c r="G554" s="147">
        <f ca="1">IFERROR(__xludf.DUMMYFUNCTION(" VLOOKUP(A473, IMPORTRANGE(""https://docs.google.com/spreadsheets/d/1QNLbnkR_AongFt22vMfNzfpjZ0CjpI8QI-w0wBnYA1w/"", ""Инфа!A:AA""), 6, FALSE)"),2024)</f>
        <v>2024</v>
      </c>
      <c r="H554" s="150">
        <v>10300</v>
      </c>
      <c r="I554" s="151" t="s">
        <v>650</v>
      </c>
      <c r="J554" s="93"/>
      <c r="K554" s="153"/>
      <c r="L554" s="153"/>
      <c r="M554" s="153"/>
      <c r="N554" s="153"/>
      <c r="O554" s="153"/>
      <c r="P554" s="153"/>
      <c r="Q554" s="153"/>
      <c r="R554" s="153"/>
      <c r="S554" s="153"/>
    </row>
    <row r="555" spans="1:19" ht="187.5">
      <c r="A555" s="277" t="s">
        <v>25424</v>
      </c>
      <c r="B555" s="253" t="s">
        <v>400</v>
      </c>
      <c r="C555" s="93" t="s">
        <v>1441</v>
      </c>
      <c r="D555" s="93" t="s">
        <v>1442</v>
      </c>
      <c r="E555" s="148">
        <f ca="1">IFERROR(__xludf.DUMMYFUNCTION(" VLOOKUP(A474, IMPORTRANGE(""https://docs.google.com/spreadsheets/d/1fj_Bhi2XPL3siwIh4sx4VRLAe31yD50oKdj5UlRYW0c/"", ""Сводка!A:AA""), 5, FALSE)"),100)</f>
        <v>100</v>
      </c>
      <c r="F555" s="148" t="s">
        <v>415</v>
      </c>
      <c r="G555" s="147">
        <f ca="1">IFERROR(__xludf.DUMMYFUNCTION(" VLOOKUP(A474, IMPORTRANGE(""https://docs.google.com/spreadsheets/d/1QNLbnkR_AongFt22vMfNzfpjZ0CjpI8QI-w0wBnYA1w/"", ""Инфа!A:AA""), 6, FALSE)"),2024)</f>
        <v>2024</v>
      </c>
      <c r="H555" s="150">
        <v>8000</v>
      </c>
      <c r="I555" s="151" t="s">
        <v>161</v>
      </c>
      <c r="J555" s="93" t="s">
        <v>1443</v>
      </c>
      <c r="K555" s="153"/>
      <c r="L555" s="153"/>
      <c r="M555" s="153"/>
      <c r="N555" s="153"/>
      <c r="O555" s="153"/>
      <c r="P555" s="153"/>
      <c r="Q555" s="153"/>
      <c r="R555" s="153"/>
      <c r="S555" s="153"/>
    </row>
    <row r="556" spans="1:19" ht="206.25">
      <c r="A556" s="277" t="s">
        <v>25424</v>
      </c>
      <c r="B556" s="253" t="s">
        <v>400</v>
      </c>
      <c r="C556" s="93" t="s">
        <v>1444</v>
      </c>
      <c r="D556" s="93" t="s">
        <v>1445</v>
      </c>
      <c r="E556" s="148">
        <f ca="1">IFERROR(__xludf.DUMMYFUNCTION(" VLOOKUP(A475, IMPORTRANGE(""https://docs.google.com/spreadsheets/d/1fj_Bhi2XPL3siwIh4sx4VRLAe31yD50oKdj5UlRYW0c/"", ""Сводка!A:AA""), 5, FALSE)"),136)</f>
        <v>136</v>
      </c>
      <c r="F556" s="148" t="s">
        <v>863</v>
      </c>
      <c r="G556" s="147">
        <f ca="1">IFERROR(__xludf.DUMMYFUNCTION(" VLOOKUP(A475, IMPORTRANGE(""https://docs.google.com/spreadsheets/d/1QNLbnkR_AongFt22vMfNzfpjZ0CjpI8QI-w0wBnYA1w/"", ""Инфа!A:AA""), 6, FALSE)"),2024)</f>
        <v>2024</v>
      </c>
      <c r="H556" s="150">
        <v>9100</v>
      </c>
      <c r="I556" s="151" t="s">
        <v>1446</v>
      </c>
      <c r="J556" s="93" t="s">
        <v>1447</v>
      </c>
      <c r="K556" s="153"/>
      <c r="L556" s="153"/>
      <c r="M556" s="153"/>
      <c r="N556" s="153"/>
      <c r="O556" s="153"/>
      <c r="P556" s="153"/>
      <c r="Q556" s="153"/>
      <c r="R556" s="153"/>
      <c r="S556" s="153"/>
    </row>
    <row r="557" spans="1:19" ht="131.25">
      <c r="A557" s="277" t="s">
        <v>25424</v>
      </c>
      <c r="B557" s="253" t="s">
        <v>486</v>
      </c>
      <c r="C557" s="93" t="s">
        <v>1448</v>
      </c>
      <c r="D557" s="93" t="s">
        <v>1449</v>
      </c>
      <c r="E557" s="148">
        <f ca="1">IFERROR(__xludf.DUMMYFUNCTION(" VLOOKUP(A476, IMPORTRANGE(""https://docs.google.com/spreadsheets/d/1fj_Bhi2XPL3siwIh4sx4VRLAe31yD50oKdj5UlRYW0c/"", ""Сводка!A:AA""), 5, FALSE)"),160)</f>
        <v>160</v>
      </c>
      <c r="F557" s="148" t="s">
        <v>415</v>
      </c>
      <c r="G557" s="147">
        <f ca="1">IFERROR(__xludf.DUMMYFUNCTION(" VLOOKUP(A476, IMPORTRANGE(""https://docs.google.com/spreadsheets/d/1QNLbnkR_AongFt22vMfNzfpjZ0CjpI8QI-w0wBnYA1w/"", ""Инфа!A:AA""), 6, FALSE)"),2024)</f>
        <v>2024</v>
      </c>
      <c r="H557" s="150">
        <v>9800</v>
      </c>
      <c r="I557" s="151" t="s">
        <v>1317</v>
      </c>
      <c r="J557" s="93" t="s">
        <v>1450</v>
      </c>
      <c r="K557" s="153"/>
      <c r="L557" s="153"/>
      <c r="M557" s="153"/>
      <c r="N557" s="153"/>
      <c r="O557" s="153"/>
      <c r="P557" s="153"/>
      <c r="Q557" s="153"/>
      <c r="R557" s="153"/>
      <c r="S557" s="153"/>
    </row>
    <row r="558" spans="1:19" ht="168.75">
      <c r="A558" s="277" t="s">
        <v>25424</v>
      </c>
      <c r="B558" s="253" t="s">
        <v>486</v>
      </c>
      <c r="C558" s="93" t="s">
        <v>1451</v>
      </c>
      <c r="D558" s="93" t="s">
        <v>1452</v>
      </c>
      <c r="E558" s="148">
        <f ca="1">IFERROR(__xludf.DUMMYFUNCTION(" VLOOKUP(A477, IMPORTRANGE(""https://docs.google.com/spreadsheets/d/1fj_Bhi2XPL3siwIh4sx4VRLAe31yD50oKdj5UlRYW0c/"", ""Сводка!A:AA""), 5, FALSE)"),144)</f>
        <v>144</v>
      </c>
      <c r="F558" s="148" t="s">
        <v>415</v>
      </c>
      <c r="G558" s="147">
        <f ca="1">IFERROR(__xludf.DUMMYFUNCTION(" VLOOKUP(A477, IMPORTRANGE(""https://docs.google.com/spreadsheets/d/1QNLbnkR_AongFt22vMfNzfpjZ0CjpI8QI-w0wBnYA1w/"", ""Инфа!A:AA""), 6, FALSE)"),2024)</f>
        <v>2024</v>
      </c>
      <c r="H558" s="150">
        <v>9300</v>
      </c>
      <c r="I558" s="151" t="s">
        <v>1317</v>
      </c>
      <c r="J558" s="93"/>
      <c r="K558" s="153"/>
      <c r="L558" s="153"/>
      <c r="M558" s="153"/>
      <c r="N558" s="153"/>
      <c r="O558" s="153"/>
      <c r="P558" s="153"/>
      <c r="Q558" s="153"/>
      <c r="R558" s="153"/>
      <c r="S558" s="153"/>
    </row>
    <row r="559" spans="1:19" ht="187.5">
      <c r="A559" s="277" t="s">
        <v>25424</v>
      </c>
      <c r="B559" s="253" t="s">
        <v>153</v>
      </c>
      <c r="C559" s="93" t="s">
        <v>1453</v>
      </c>
      <c r="D559" s="93" t="s">
        <v>1454</v>
      </c>
      <c r="E559" s="148">
        <f ca="1">IFERROR(__xludf.DUMMYFUNCTION(" VLOOKUP(A478, IMPORTRANGE(""https://docs.google.com/spreadsheets/d/1fj_Bhi2XPL3siwIh4sx4VRLAe31yD50oKdj5UlRYW0c/"", ""Сводка!A:AA""), 5, FALSE)"),236)</f>
        <v>236</v>
      </c>
      <c r="F559" s="148" t="s">
        <v>50</v>
      </c>
      <c r="G559" s="147">
        <f ca="1">IFERROR(__xludf.DUMMYFUNCTION(" VLOOKUP(A478, IMPORTRANGE(""https://docs.google.com/spreadsheets/d/1QNLbnkR_AongFt22vMfNzfpjZ0CjpI8QI-w0wBnYA1w/"", ""Инфа!A:AA""), 6, FALSE)"),2024)</f>
        <v>2024</v>
      </c>
      <c r="H559" s="150">
        <v>12100</v>
      </c>
      <c r="I559" s="151" t="s">
        <v>234</v>
      </c>
      <c r="J559" s="93" t="s">
        <v>1455</v>
      </c>
      <c r="K559" s="153"/>
      <c r="L559" s="153"/>
      <c r="M559" s="153"/>
      <c r="N559" s="153"/>
      <c r="O559" s="153"/>
      <c r="P559" s="153"/>
      <c r="Q559" s="153"/>
      <c r="R559" s="153"/>
      <c r="S559" s="153"/>
    </row>
    <row r="560" spans="1:19" ht="56.25">
      <c r="A560" s="277" t="s">
        <v>25424</v>
      </c>
      <c r="B560" s="253" t="s">
        <v>153</v>
      </c>
      <c r="C560" s="93" t="s">
        <v>1456</v>
      </c>
      <c r="D560" s="93" t="s">
        <v>1457</v>
      </c>
      <c r="E560" s="148">
        <f ca="1">IFERROR(__xludf.DUMMYFUNCTION(" VLOOKUP(A479, IMPORTRANGE(""https://docs.google.com/spreadsheets/d/1fj_Bhi2XPL3siwIh4sx4VRLAe31yD50oKdj5UlRYW0c/"", ""Сводка!A:AA""), 5, FALSE)"),208)</f>
        <v>208</v>
      </c>
      <c r="F560" s="148" t="s">
        <v>50</v>
      </c>
      <c r="G560" s="147">
        <f ca="1">IFERROR(__xludf.DUMMYFUNCTION(" VLOOKUP(A479, IMPORTRANGE(""https://docs.google.com/spreadsheets/d/1QNLbnkR_AongFt22vMfNzfpjZ0CjpI8QI-w0wBnYA1w/"", ""Инфа!A:AA""), 6, FALSE)"),2024)</f>
        <v>2024</v>
      </c>
      <c r="H560" s="150">
        <v>11200</v>
      </c>
      <c r="I560" s="151" t="s">
        <v>133</v>
      </c>
      <c r="J560" s="93"/>
      <c r="K560" s="153"/>
      <c r="L560" s="153"/>
      <c r="M560" s="153"/>
      <c r="N560" s="153"/>
      <c r="O560" s="153"/>
      <c r="P560" s="153"/>
      <c r="Q560" s="153"/>
      <c r="R560" s="153"/>
      <c r="S560" s="153"/>
    </row>
    <row r="561" spans="1:19" ht="56.25">
      <c r="A561" s="277" t="s">
        <v>25424</v>
      </c>
      <c r="B561" s="253" t="s">
        <v>153</v>
      </c>
      <c r="C561" s="93" t="s">
        <v>1456</v>
      </c>
      <c r="D561" s="93" t="s">
        <v>1458</v>
      </c>
      <c r="E561" s="148">
        <f ca="1">IFERROR(__xludf.DUMMYFUNCTION(" VLOOKUP(A480, IMPORTRANGE(""https://docs.google.com/spreadsheets/d/1fj_Bhi2XPL3siwIh4sx4VRLAe31yD50oKdj5UlRYW0c/"", ""Сводка!A:AA""), 5, FALSE)"),148)</f>
        <v>148</v>
      </c>
      <c r="F561" s="148" t="s">
        <v>50</v>
      </c>
      <c r="G561" s="147">
        <f ca="1">IFERROR(__xludf.DUMMYFUNCTION(" VLOOKUP(A480, IMPORTRANGE(""https://docs.google.com/spreadsheets/d/1QNLbnkR_AongFt22vMfNzfpjZ0CjpI8QI-w0wBnYA1w/"", ""Инфа!A:AA""), 6, FALSE)"),2024)</f>
        <v>2024</v>
      </c>
      <c r="H561" s="150">
        <v>9400</v>
      </c>
      <c r="I561" s="151" t="s">
        <v>133</v>
      </c>
      <c r="J561" s="93"/>
      <c r="K561" s="153"/>
      <c r="L561" s="153"/>
      <c r="M561" s="153"/>
      <c r="N561" s="153"/>
      <c r="O561" s="153"/>
      <c r="P561" s="153"/>
      <c r="Q561" s="153"/>
      <c r="R561" s="153"/>
      <c r="S561" s="153"/>
    </row>
    <row r="562" spans="1:19" ht="112.5">
      <c r="A562" s="277" t="s">
        <v>25424</v>
      </c>
      <c r="B562" s="253" t="s">
        <v>153</v>
      </c>
      <c r="C562" s="93" t="s">
        <v>1459</v>
      </c>
      <c r="D562" s="93" t="s">
        <v>1460</v>
      </c>
      <c r="E562" s="148">
        <f ca="1">IFERROR(__xludf.DUMMYFUNCTION(" VLOOKUP(A481, IMPORTRANGE(""https://docs.google.com/spreadsheets/d/1fj_Bhi2XPL3siwIh4sx4VRLAe31yD50oKdj5UlRYW0c/"", ""Сводка!A:AA""), 5, FALSE)"),196)</f>
        <v>196</v>
      </c>
      <c r="F562" s="148" t="s">
        <v>50</v>
      </c>
      <c r="G562" s="147">
        <f ca="1">IFERROR(__xludf.DUMMYFUNCTION(" VLOOKUP(A481, IMPORTRANGE(""https://docs.google.com/spreadsheets/d/1QNLbnkR_AongFt22vMfNzfpjZ0CjpI8QI-w0wBnYA1w/"", ""Инфа!A:AA""), 6, FALSE)"),2024)</f>
        <v>2024</v>
      </c>
      <c r="H562" s="150">
        <v>16800</v>
      </c>
      <c r="I562" s="151" t="s">
        <v>79</v>
      </c>
      <c r="J562" s="93" t="s">
        <v>1461</v>
      </c>
      <c r="K562" s="153"/>
      <c r="L562" s="153"/>
      <c r="M562" s="153"/>
      <c r="N562" s="153"/>
      <c r="O562" s="153"/>
      <c r="P562" s="153"/>
      <c r="Q562" s="153"/>
      <c r="R562" s="153"/>
      <c r="S562" s="153"/>
    </row>
    <row r="563" spans="1:19" ht="150">
      <c r="A563" s="277" t="s">
        <v>25424</v>
      </c>
      <c r="B563" s="253" t="s">
        <v>153</v>
      </c>
      <c r="C563" s="93" t="s">
        <v>1462</v>
      </c>
      <c r="D563" s="93" t="s">
        <v>1463</v>
      </c>
      <c r="E563" s="148">
        <f ca="1">IFERROR(__xludf.DUMMYFUNCTION(" VLOOKUP(A482, IMPORTRANGE(""https://docs.google.com/spreadsheets/d/1fj_Bhi2XPL3siwIh4sx4VRLAe31yD50oKdj5UlRYW0c/"", ""Сводка!A:AA""), 5, FALSE)"),292)</f>
        <v>292</v>
      </c>
      <c r="F563" s="148" t="s">
        <v>108</v>
      </c>
      <c r="G563" s="147">
        <f ca="1">IFERROR(__xludf.DUMMYFUNCTION(" VLOOKUP(A482, IMPORTRANGE(""https://docs.google.com/spreadsheets/d/1QNLbnkR_AongFt22vMfNzfpjZ0CjpI8QI-w0wBnYA1w/"", ""Инфа!A:AA""), 6, FALSE)"),2024)</f>
        <v>2024</v>
      </c>
      <c r="H563" s="150">
        <v>13800</v>
      </c>
      <c r="I563" s="156" t="s">
        <v>103</v>
      </c>
      <c r="J563" s="93" t="s">
        <v>1464</v>
      </c>
      <c r="K563" s="153"/>
      <c r="L563" s="153"/>
      <c r="M563" s="153"/>
      <c r="N563" s="153"/>
      <c r="O563" s="153"/>
      <c r="P563" s="153"/>
      <c r="Q563" s="153"/>
      <c r="R563" s="153"/>
      <c r="S563" s="153"/>
    </row>
    <row r="564" spans="1:19" ht="150">
      <c r="A564" s="277" t="s">
        <v>25424</v>
      </c>
      <c r="B564" s="253" t="s">
        <v>400</v>
      </c>
      <c r="C564" s="93" t="s">
        <v>1465</v>
      </c>
      <c r="D564" s="93" t="s">
        <v>1466</v>
      </c>
      <c r="E564" s="148">
        <f ca="1">IFERROR(__xludf.DUMMYFUNCTION(" VLOOKUP(A483, IMPORTRANGE(""https://docs.google.com/spreadsheets/d/1fj_Bhi2XPL3siwIh4sx4VRLAe31yD50oKdj5UlRYW0c/"", ""Сводка!A:AA""), 5, FALSE)"),132)</f>
        <v>132</v>
      </c>
      <c r="F564" s="148" t="s">
        <v>165</v>
      </c>
      <c r="G564" s="147">
        <f ca="1">IFERROR(__xludf.DUMMYFUNCTION(" VLOOKUP(A483, IMPORTRANGE(""https://docs.google.com/spreadsheets/d/1QNLbnkR_AongFt22vMfNzfpjZ0CjpI8QI-w0wBnYA1w/"", ""Инфа!A:AA""), 6, FALSE)"),2024)</f>
        <v>2024</v>
      </c>
      <c r="H564" s="150">
        <v>9000</v>
      </c>
      <c r="I564" s="151" t="s">
        <v>1153</v>
      </c>
      <c r="J564" s="99" t="s">
        <v>1467</v>
      </c>
      <c r="K564" s="153"/>
      <c r="L564" s="153"/>
      <c r="M564" s="153"/>
      <c r="N564" s="153"/>
      <c r="O564" s="153"/>
      <c r="P564" s="153"/>
      <c r="Q564" s="153"/>
      <c r="R564" s="153"/>
      <c r="S564" s="153"/>
    </row>
    <row r="565" spans="1:19" ht="150">
      <c r="A565" s="277" t="s">
        <v>25424</v>
      </c>
      <c r="B565" s="253" t="s">
        <v>400</v>
      </c>
      <c r="C565" s="93" t="s">
        <v>1465</v>
      </c>
      <c r="D565" s="93" t="s">
        <v>1468</v>
      </c>
      <c r="E565" s="148">
        <f ca="1">IFERROR(__xludf.DUMMYFUNCTION(" VLOOKUP(A484, IMPORTRANGE(""https://docs.google.com/spreadsheets/d/1fj_Bhi2XPL3siwIh4sx4VRLAe31yD50oKdj5UlRYW0c/"", ""Сводка!A:AA""), 5, FALSE)"),116)</f>
        <v>116</v>
      </c>
      <c r="F565" s="148" t="s">
        <v>165</v>
      </c>
      <c r="G565" s="147">
        <f ca="1">IFERROR(__xludf.DUMMYFUNCTION(" VLOOKUP(A484, IMPORTRANGE(""https://docs.google.com/spreadsheets/d/1QNLbnkR_AongFt22vMfNzfpjZ0CjpI8QI-w0wBnYA1w/"", ""Инфа!A:AA""), 6, FALSE)"),2024)</f>
        <v>2024</v>
      </c>
      <c r="H565" s="150">
        <v>8500</v>
      </c>
      <c r="I565" s="151" t="s">
        <v>1153</v>
      </c>
      <c r="J565" s="99" t="s">
        <v>1469</v>
      </c>
      <c r="K565" s="153"/>
      <c r="L565" s="153"/>
      <c r="M565" s="153"/>
      <c r="N565" s="153"/>
      <c r="O565" s="153"/>
      <c r="P565" s="153"/>
      <c r="Q565" s="153"/>
      <c r="R565" s="153"/>
      <c r="S565" s="153"/>
    </row>
    <row r="566" spans="1:19" ht="112.5">
      <c r="A566" s="277" t="s">
        <v>25424</v>
      </c>
      <c r="B566" s="253" t="s">
        <v>153</v>
      </c>
      <c r="C566" s="93" t="s">
        <v>1465</v>
      </c>
      <c r="D566" s="93" t="s">
        <v>1470</v>
      </c>
      <c r="E566" s="148">
        <f ca="1">IFERROR(__xludf.DUMMYFUNCTION(" VLOOKUP(A485, IMPORTRANGE(""https://docs.google.com/spreadsheets/d/1fj_Bhi2XPL3siwIh4sx4VRLAe31yD50oKdj5UlRYW0c/"", ""Сводка!A:AA""), 5, FALSE)"),132)</f>
        <v>132</v>
      </c>
      <c r="F566" s="148" t="s">
        <v>165</v>
      </c>
      <c r="G566" s="147">
        <f ca="1">IFERROR(__xludf.DUMMYFUNCTION(" VLOOKUP(A485, IMPORTRANGE(""https://docs.google.com/spreadsheets/d/1QNLbnkR_AongFt22vMfNzfpjZ0CjpI8QI-w0wBnYA1w/"", ""Инфа!A:AA""), 6, FALSE)"),2024)</f>
        <v>2024</v>
      </c>
      <c r="H566" s="150">
        <v>9000</v>
      </c>
      <c r="I566" s="151" t="s">
        <v>1153</v>
      </c>
      <c r="J566" s="99" t="s">
        <v>1471</v>
      </c>
      <c r="K566" s="153"/>
      <c r="L566" s="153"/>
      <c r="M566" s="153"/>
      <c r="N566" s="153"/>
      <c r="O566" s="153"/>
      <c r="P566" s="153"/>
      <c r="Q566" s="153"/>
      <c r="R566" s="153"/>
      <c r="S566" s="153"/>
    </row>
    <row r="567" spans="1:19" ht="112.5">
      <c r="A567" s="277" t="s">
        <v>25424</v>
      </c>
      <c r="B567" s="253" t="s">
        <v>400</v>
      </c>
      <c r="C567" s="93" t="s">
        <v>1472</v>
      </c>
      <c r="D567" s="93" t="s">
        <v>1473</v>
      </c>
      <c r="E567" s="148">
        <f ca="1">IFERROR(__xludf.DUMMYFUNCTION(" VLOOKUP(A486, IMPORTRANGE(""https://docs.google.com/spreadsheets/d/1fj_Bhi2XPL3siwIh4sx4VRLAe31yD50oKdj5UlRYW0c/"", ""Сводка!A:AA""), 5, FALSE)"),188)</f>
        <v>188</v>
      </c>
      <c r="F567" s="148" t="s">
        <v>415</v>
      </c>
      <c r="G567" s="147">
        <f ca="1">IFERROR(__xludf.DUMMYFUNCTION(" VLOOKUP(A486, IMPORTRANGE(""https://docs.google.com/spreadsheets/d/1QNLbnkR_AongFt22vMfNzfpjZ0CjpI8QI-w0wBnYA1w/"", ""Инфа!A:AA""), 6, FALSE)"),2024)</f>
        <v>2024</v>
      </c>
      <c r="H567" s="150">
        <v>10600</v>
      </c>
      <c r="I567" s="151" t="s">
        <v>97</v>
      </c>
      <c r="J567" s="93" t="s">
        <v>1474</v>
      </c>
      <c r="K567" s="153"/>
      <c r="L567" s="153"/>
      <c r="M567" s="153"/>
      <c r="N567" s="153"/>
      <c r="O567" s="153"/>
      <c r="P567" s="153"/>
      <c r="Q567" s="153"/>
      <c r="R567" s="153"/>
      <c r="S567" s="153"/>
    </row>
    <row r="568" spans="1:19" ht="168.75">
      <c r="A568" s="277" t="s">
        <v>25424</v>
      </c>
      <c r="B568" s="253" t="s">
        <v>153</v>
      </c>
      <c r="C568" s="93" t="s">
        <v>1475</v>
      </c>
      <c r="D568" s="93" t="s">
        <v>1476</v>
      </c>
      <c r="E568" s="148">
        <f ca="1">IFERROR(__xludf.DUMMYFUNCTION(" VLOOKUP(A487, IMPORTRANGE(""https://docs.google.com/spreadsheets/d/1fj_Bhi2XPL3siwIh4sx4VRLAe31yD50oKdj5UlRYW0c/"", ""Сводка!A:AA""), 5, FALSE)"),260)</f>
        <v>260</v>
      </c>
      <c r="F568" s="148" t="s">
        <v>456</v>
      </c>
      <c r="G568" s="147">
        <f ca="1">IFERROR(__xludf.DUMMYFUNCTION(" VLOOKUP(A487, IMPORTRANGE(""https://docs.google.com/spreadsheets/d/1QNLbnkR_AongFt22vMfNzfpjZ0CjpI8QI-w0wBnYA1w/"", ""Инфа!A:AA""), 6, FALSE)"),2024)</f>
        <v>2024</v>
      </c>
      <c r="H568" s="150">
        <v>16600</v>
      </c>
      <c r="I568" s="151" t="s">
        <v>138</v>
      </c>
      <c r="J568" s="93" t="s">
        <v>1477</v>
      </c>
      <c r="K568" s="153"/>
      <c r="L568" s="153"/>
      <c r="M568" s="153"/>
      <c r="N568" s="153"/>
      <c r="O568" s="153"/>
      <c r="P568" s="153"/>
      <c r="Q568" s="153"/>
      <c r="R568" s="153"/>
      <c r="S568" s="153"/>
    </row>
    <row r="569" spans="1:19" ht="56.25">
      <c r="A569" s="277" t="s">
        <v>25424</v>
      </c>
      <c r="B569" s="253" t="s">
        <v>153</v>
      </c>
      <c r="C569" s="93" t="s">
        <v>1475</v>
      </c>
      <c r="D569" s="93" t="s">
        <v>1478</v>
      </c>
      <c r="E569" s="148">
        <f ca="1">IFERROR(__xludf.DUMMYFUNCTION(" VLOOKUP(A488, IMPORTRANGE(""https://docs.google.com/spreadsheets/d/1fj_Bhi2XPL3siwIh4sx4VRLAe31yD50oKdj5UlRYW0c/"", ""Сводка!A:AA""), 5, FALSE)"),152)</f>
        <v>152</v>
      </c>
      <c r="F569" s="148" t="s">
        <v>456</v>
      </c>
      <c r="G569" s="147">
        <f ca="1">IFERROR(__xludf.DUMMYFUNCTION(" VLOOKUP(A488, IMPORTRANGE(""https://docs.google.com/spreadsheets/d/1QNLbnkR_AongFt22vMfNzfpjZ0CjpI8QI-w0wBnYA1w/"", ""Инфа!A:AA""), 6, FALSE)"),2024)</f>
        <v>2024</v>
      </c>
      <c r="H569" s="150">
        <v>12400</v>
      </c>
      <c r="I569" s="151" t="s">
        <v>138</v>
      </c>
      <c r="J569" s="93"/>
      <c r="K569" s="153"/>
      <c r="L569" s="153"/>
      <c r="M569" s="153"/>
      <c r="N569" s="153"/>
      <c r="O569" s="153"/>
      <c r="P569" s="153"/>
      <c r="Q569" s="153"/>
      <c r="R569" s="153"/>
      <c r="S569" s="153"/>
    </row>
    <row r="570" spans="1:19" ht="168.75">
      <c r="A570" s="277" t="s">
        <v>25424</v>
      </c>
      <c r="B570" s="253" t="s">
        <v>400</v>
      </c>
      <c r="C570" s="93" t="s">
        <v>1479</v>
      </c>
      <c r="D570" s="93" t="s">
        <v>1480</v>
      </c>
      <c r="E570" s="148">
        <f ca="1">IFERROR(__xludf.DUMMYFUNCTION(" VLOOKUP(A489, IMPORTRANGE(""https://docs.google.com/spreadsheets/d/1fj_Bhi2XPL3siwIh4sx4VRLAe31yD50oKdj5UlRYW0c/"", ""Сводка!A:AA""), 5, FALSE)"),304)</f>
        <v>304</v>
      </c>
      <c r="F570" s="148" t="s">
        <v>466</v>
      </c>
      <c r="G570" s="147">
        <f ca="1">IFERROR(__xludf.DUMMYFUNCTION(" VLOOKUP(A489, IMPORTRANGE(""https://docs.google.com/spreadsheets/d/1QNLbnkR_AongFt22vMfNzfpjZ0CjpI8QI-w0wBnYA1w/"", ""Инфа!A:AA""), 6, FALSE)"),2024)</f>
        <v>2024</v>
      </c>
      <c r="H570" s="150">
        <v>18400</v>
      </c>
      <c r="I570" s="151" t="s">
        <v>138</v>
      </c>
      <c r="J570" s="93" t="s">
        <v>1481</v>
      </c>
      <c r="K570" s="153"/>
      <c r="L570" s="153"/>
      <c r="M570" s="153"/>
      <c r="N570" s="153"/>
      <c r="O570" s="153"/>
      <c r="P570" s="153"/>
      <c r="Q570" s="153"/>
      <c r="R570" s="153"/>
      <c r="S570" s="153"/>
    </row>
    <row r="571" spans="1:19" ht="56.25">
      <c r="A571" s="277" t="s">
        <v>25424</v>
      </c>
      <c r="B571" s="253" t="s">
        <v>400</v>
      </c>
      <c r="C571" s="93" t="s">
        <v>1479</v>
      </c>
      <c r="D571" s="93" t="s">
        <v>1482</v>
      </c>
      <c r="E571" s="148">
        <f ca="1">IFERROR(__xludf.DUMMYFUNCTION(" VLOOKUP(A490, IMPORTRANGE(""https://docs.google.com/spreadsheets/d/1fj_Bhi2XPL3siwIh4sx4VRLAe31yD50oKdj5UlRYW0c/"", ""Сводка!A:AA""), 5, FALSE)"),216)</f>
        <v>216</v>
      </c>
      <c r="F571" s="148" t="s">
        <v>466</v>
      </c>
      <c r="G571" s="147">
        <f ca="1">IFERROR(__xludf.DUMMYFUNCTION(" VLOOKUP(A490, IMPORTRANGE(""https://docs.google.com/spreadsheets/d/1QNLbnkR_AongFt22vMfNzfpjZ0CjpI8QI-w0wBnYA1w/"", ""Инфа!A:AA""), 6, FALSE)"),2024)</f>
        <v>2024</v>
      </c>
      <c r="H571" s="150">
        <v>14900</v>
      </c>
      <c r="I571" s="151" t="s">
        <v>138</v>
      </c>
      <c r="J571" s="93"/>
      <c r="K571" s="153"/>
      <c r="L571" s="153"/>
      <c r="M571" s="153"/>
      <c r="N571" s="153"/>
      <c r="O571" s="153"/>
      <c r="P571" s="153"/>
      <c r="Q571" s="153"/>
      <c r="R571" s="153"/>
      <c r="S571" s="153"/>
    </row>
    <row r="572" spans="1:19" ht="131.25">
      <c r="A572" s="277" t="s">
        <v>25424</v>
      </c>
      <c r="B572" s="253" t="s">
        <v>400</v>
      </c>
      <c r="C572" s="93" t="s">
        <v>1483</v>
      </c>
      <c r="D572" s="93" t="s">
        <v>1484</v>
      </c>
      <c r="E572" s="148">
        <f ca="1">IFERROR(__xludf.DUMMYFUNCTION(" VLOOKUP(A491, IMPORTRANGE(""https://docs.google.com/spreadsheets/d/1fj_Bhi2XPL3siwIh4sx4VRLAe31yD50oKdj5UlRYW0c/"", ""Сводка!A:AA""), 5, FALSE)"),124)</f>
        <v>124</v>
      </c>
      <c r="F572" s="148" t="s">
        <v>1296</v>
      </c>
      <c r="G572" s="147">
        <f ca="1">IFERROR(__xludf.DUMMYFUNCTION(" VLOOKUP(A491, IMPORTRANGE(""https://docs.google.com/spreadsheets/d/1QNLbnkR_AongFt22vMfNzfpjZ0CjpI8QI-w0wBnYA1w/"", ""Инфа!A:AA""), 6, FALSE)"),2024)</f>
        <v>2024</v>
      </c>
      <c r="H572" s="150">
        <v>12400</v>
      </c>
      <c r="I572" s="151" t="s">
        <v>501</v>
      </c>
      <c r="J572" s="97" t="s">
        <v>1486</v>
      </c>
      <c r="K572" s="153"/>
      <c r="L572" s="153"/>
      <c r="M572" s="153"/>
      <c r="N572" s="153"/>
      <c r="O572" s="153"/>
      <c r="P572" s="153"/>
      <c r="Q572" s="153"/>
      <c r="R572" s="153"/>
      <c r="S572" s="153"/>
    </row>
    <row r="573" spans="1:19" ht="93.75">
      <c r="A573" s="277" t="s">
        <v>25424</v>
      </c>
      <c r="B573" s="253" t="s">
        <v>400</v>
      </c>
      <c r="C573" s="93" t="s">
        <v>1487</v>
      </c>
      <c r="D573" s="93" t="s">
        <v>1488</v>
      </c>
      <c r="E573" s="148">
        <f ca="1">IFERROR(__xludf.DUMMYFUNCTION(" VLOOKUP(A492, IMPORTRANGE(""https://docs.google.com/spreadsheets/d/1fj_Bhi2XPL3siwIh4sx4VRLAe31yD50oKdj5UlRYW0c/"", ""Сводка!A:AA""), 5, FALSE)"),300)</f>
        <v>300</v>
      </c>
      <c r="F573" s="148" t="s">
        <v>466</v>
      </c>
      <c r="G573" s="147">
        <f ca="1">IFERROR(__xludf.DUMMYFUNCTION(" VLOOKUP(A492, IMPORTRANGE(""https://docs.google.com/spreadsheets/d/1QNLbnkR_AongFt22vMfNzfpjZ0CjpI8QI-w0wBnYA1w/"", ""Инфа!A:AA""), 6, FALSE)"),2024)</f>
        <v>2024</v>
      </c>
      <c r="H573" s="150">
        <v>23000</v>
      </c>
      <c r="I573" s="151" t="s">
        <v>501</v>
      </c>
      <c r="J573" s="93" t="s">
        <v>1489</v>
      </c>
      <c r="K573" s="153"/>
      <c r="L573" s="153"/>
      <c r="M573" s="153"/>
      <c r="N573" s="153"/>
      <c r="O573" s="153"/>
      <c r="P573" s="153"/>
      <c r="Q573" s="153"/>
      <c r="R573" s="153"/>
      <c r="S573" s="153"/>
    </row>
    <row r="574" spans="1:19" ht="168.75">
      <c r="A574" s="277" t="s">
        <v>25424</v>
      </c>
      <c r="B574" s="253" t="s">
        <v>400</v>
      </c>
      <c r="C574" s="93" t="s">
        <v>1490</v>
      </c>
      <c r="D574" s="93" t="s">
        <v>1491</v>
      </c>
      <c r="E574" s="148">
        <f ca="1">IFERROR(__xludf.DUMMYFUNCTION(" VLOOKUP(A493, IMPORTRANGE(""https://docs.google.com/spreadsheets/d/1fj_Bhi2XPL3siwIh4sx4VRLAe31yD50oKdj5UlRYW0c/"", ""Сводка!A:AA""), 5, FALSE)"),112)</f>
        <v>112</v>
      </c>
      <c r="F574" s="148" t="s">
        <v>403</v>
      </c>
      <c r="G574" s="147">
        <f ca="1">IFERROR(__xludf.DUMMYFUNCTION(" VLOOKUP(A493, IMPORTRANGE(""https://docs.google.com/spreadsheets/d/1QNLbnkR_AongFt22vMfNzfpjZ0CjpI8QI-w0wBnYA1w/"", ""Инфа!A:AA""), 6, FALSE)"),2024)</f>
        <v>2024</v>
      </c>
      <c r="H574" s="150">
        <v>8400</v>
      </c>
      <c r="I574" s="151" t="s">
        <v>501</v>
      </c>
      <c r="J574" s="93" t="s">
        <v>1492</v>
      </c>
      <c r="K574" s="153"/>
      <c r="L574" s="153"/>
      <c r="M574" s="153"/>
      <c r="N574" s="153"/>
      <c r="O574" s="153"/>
      <c r="P574" s="153"/>
      <c r="Q574" s="153"/>
      <c r="R574" s="153"/>
      <c r="S574" s="153"/>
    </row>
    <row r="575" spans="1:19" ht="168.75">
      <c r="A575" s="277" t="s">
        <v>25424</v>
      </c>
      <c r="B575" s="253" t="s">
        <v>400</v>
      </c>
      <c r="C575" s="93" t="s">
        <v>1493</v>
      </c>
      <c r="D575" s="93" t="s">
        <v>1494</v>
      </c>
      <c r="E575" s="148">
        <f ca="1">IFERROR(__xludf.DUMMYFUNCTION(" VLOOKUP(A494, IMPORTRANGE(""https://docs.google.com/spreadsheets/d/1fj_Bhi2XPL3siwIh4sx4VRLAe31yD50oKdj5UlRYW0c/"", ""Сводка!A:AA""), 5, FALSE)"),272)</f>
        <v>272</v>
      </c>
      <c r="F575" s="148" t="s">
        <v>466</v>
      </c>
      <c r="G575" s="147">
        <f ca="1">IFERROR(__xludf.DUMMYFUNCTION(" VLOOKUP(A494, IMPORTRANGE(""https://docs.google.com/spreadsheets/d/1QNLbnkR_AongFt22vMfNzfpjZ0CjpI8QI-w0wBnYA1w/"", ""Инфа!A:AA""), 6, FALSE)"),2024)</f>
        <v>2024</v>
      </c>
      <c r="H575" s="150">
        <v>13200</v>
      </c>
      <c r="I575" s="151" t="s">
        <v>501</v>
      </c>
      <c r="J575" s="93" t="s">
        <v>1495</v>
      </c>
      <c r="K575" s="153"/>
      <c r="L575" s="153"/>
      <c r="M575" s="153"/>
      <c r="N575" s="153"/>
      <c r="O575" s="153"/>
      <c r="P575" s="153"/>
      <c r="Q575" s="153"/>
      <c r="R575" s="153"/>
      <c r="S575" s="153"/>
    </row>
    <row r="576" spans="1:19" ht="262.5">
      <c r="A576" s="277" t="s">
        <v>25424</v>
      </c>
      <c r="B576" s="253" t="s">
        <v>400</v>
      </c>
      <c r="C576" s="93" t="s">
        <v>1496</v>
      </c>
      <c r="D576" s="93" t="s">
        <v>1497</v>
      </c>
      <c r="E576" s="148">
        <f ca="1">IFERROR(__xludf.DUMMYFUNCTION(" VLOOKUP(A495, IMPORTRANGE(""https://docs.google.com/spreadsheets/d/1fj_Bhi2XPL3siwIh4sx4VRLAe31yD50oKdj5UlRYW0c/"", ""Сводка!A:AA""), 5, FALSE)"),582)</f>
        <v>582</v>
      </c>
      <c r="F576" s="148" t="s">
        <v>466</v>
      </c>
      <c r="G576" s="147">
        <f ca="1">IFERROR(__xludf.DUMMYFUNCTION(" VLOOKUP(A495, IMPORTRANGE(""https://docs.google.com/spreadsheets/d/1QNLbnkR_AongFt22vMfNzfpjZ0CjpI8QI-w0wBnYA1w/"", ""Инфа!A:AA""), 6, FALSE)"),2024)</f>
        <v>2024</v>
      </c>
      <c r="H576" s="154">
        <v>39900</v>
      </c>
      <c r="I576" s="151" t="s">
        <v>79</v>
      </c>
      <c r="J576" s="93" t="s">
        <v>1498</v>
      </c>
      <c r="K576" s="153"/>
      <c r="L576" s="153"/>
      <c r="M576" s="153"/>
      <c r="N576" s="153"/>
      <c r="O576" s="153"/>
      <c r="P576" s="153"/>
      <c r="Q576" s="153"/>
      <c r="R576" s="153"/>
      <c r="S576" s="153"/>
    </row>
    <row r="577" spans="1:19" ht="225">
      <c r="A577" s="277" t="s">
        <v>25424</v>
      </c>
      <c r="B577" s="253" t="s">
        <v>400</v>
      </c>
      <c r="C577" s="93" t="s">
        <v>1496</v>
      </c>
      <c r="D577" s="93" t="s">
        <v>1499</v>
      </c>
      <c r="E577" s="148">
        <f ca="1">IFERROR(__xludf.DUMMYFUNCTION(" VLOOKUP(A496, IMPORTRANGE(""https://docs.google.com/spreadsheets/d/1fj_Bhi2XPL3siwIh4sx4VRLAe31yD50oKdj5UlRYW0c/"", ""Сводка!A:AA""), 5, FALSE)"),440)</f>
        <v>440</v>
      </c>
      <c r="F577" s="148" t="s">
        <v>415</v>
      </c>
      <c r="G577" s="147">
        <f ca="1">IFERROR(__xludf.DUMMYFUNCTION(" VLOOKUP(A496, IMPORTRANGE(""https://docs.google.com/spreadsheets/d/1QNLbnkR_AongFt22vMfNzfpjZ0CjpI8QI-w0wBnYA1w/"", ""Инфа!A:AA""), 6, FALSE)"),2024)</f>
        <v>2024</v>
      </c>
      <c r="H577" s="154">
        <v>31400</v>
      </c>
      <c r="I577" s="151" t="s">
        <v>79</v>
      </c>
      <c r="J577" s="93" t="s">
        <v>1500</v>
      </c>
      <c r="K577" s="153"/>
      <c r="L577" s="153"/>
      <c r="M577" s="153"/>
      <c r="N577" s="153"/>
      <c r="O577" s="153"/>
      <c r="P577" s="153"/>
      <c r="Q577" s="153"/>
      <c r="R577" s="153"/>
      <c r="S577" s="153"/>
    </row>
    <row r="578" spans="1:19" ht="37.5">
      <c r="A578" s="277" t="s">
        <v>25424</v>
      </c>
      <c r="B578" s="253" t="s">
        <v>400</v>
      </c>
      <c r="C578" s="93" t="s">
        <v>1501</v>
      </c>
      <c r="D578" s="93" t="s">
        <v>1502</v>
      </c>
      <c r="E578" s="148">
        <f ca="1">IFERROR(__xludf.DUMMYFUNCTION(" VLOOKUP(A497, IMPORTRANGE(""https://docs.google.com/spreadsheets/d/1fj_Bhi2XPL3siwIh4sx4VRLAe31yD50oKdj5UlRYW0c/"", ""Сводка!A:AA""), 5, FALSE)"),504)</f>
        <v>504</v>
      </c>
      <c r="F578" s="148" t="s">
        <v>466</v>
      </c>
      <c r="G578" s="147">
        <f ca="1">IFERROR(__xludf.DUMMYFUNCTION(" VLOOKUP(A497, IMPORTRANGE(""https://docs.google.com/spreadsheets/d/1QNLbnkR_AongFt22vMfNzfpjZ0CjpI8QI-w0wBnYA1w/"", ""Инфа!A:AA""), 6, FALSE)"),2024)</f>
        <v>2024</v>
      </c>
      <c r="H578" s="154">
        <v>20100</v>
      </c>
      <c r="I578" s="151" t="s">
        <v>161</v>
      </c>
      <c r="J578" s="93"/>
      <c r="K578" s="153"/>
      <c r="L578" s="153"/>
      <c r="M578" s="153"/>
      <c r="N578" s="153"/>
      <c r="O578" s="153"/>
      <c r="P578" s="153"/>
      <c r="Q578" s="153"/>
      <c r="R578" s="153"/>
      <c r="S578" s="153"/>
    </row>
    <row r="579" spans="1:19" ht="243.75">
      <c r="A579" s="277" t="s">
        <v>25424</v>
      </c>
      <c r="B579" s="254" t="s">
        <v>400</v>
      </c>
      <c r="C579" s="96" t="s">
        <v>1503</v>
      </c>
      <c r="D579" s="96" t="s">
        <v>1504</v>
      </c>
      <c r="E579" s="148">
        <f ca="1">IFERROR(__xludf.DUMMYFUNCTION(" VLOOKUP(A498, IMPORTRANGE(""https://docs.google.com/spreadsheets/d/1fj_Bhi2XPL3siwIh4sx4VRLAe31yD50oKdj5UlRYW0c/"", ""Сводка!A:AA""), 5, FALSE)"),180)</f>
        <v>180</v>
      </c>
      <c r="F579" s="165" t="s">
        <v>863</v>
      </c>
      <c r="G579" s="147">
        <f ca="1">IFERROR(__xludf.DUMMYFUNCTION(" VLOOKUP(A498, IMPORTRANGE(""https://docs.google.com/spreadsheets/d/1QNLbnkR_AongFt22vMfNzfpjZ0CjpI8QI-w0wBnYA1w/"", ""Инфа!A:AA""), 6, FALSE)"),2024)</f>
        <v>2024</v>
      </c>
      <c r="H579" s="150">
        <v>15800</v>
      </c>
      <c r="I579" s="156" t="s">
        <v>489</v>
      </c>
      <c r="J579" s="96" t="s">
        <v>1505</v>
      </c>
      <c r="K579" s="153"/>
      <c r="L579" s="153"/>
      <c r="M579" s="153"/>
      <c r="N579" s="153"/>
      <c r="O579" s="153"/>
      <c r="P579" s="153"/>
      <c r="Q579" s="153"/>
      <c r="R579" s="153"/>
      <c r="S579" s="153"/>
    </row>
    <row r="580" spans="1:19" ht="56.25">
      <c r="A580" s="277" t="s">
        <v>25424</v>
      </c>
      <c r="B580" s="254" t="s">
        <v>400</v>
      </c>
      <c r="C580" s="96" t="s">
        <v>1506</v>
      </c>
      <c r="D580" s="96" t="s">
        <v>1507</v>
      </c>
      <c r="E580" s="148">
        <f ca="1">IFERROR(__xludf.DUMMYFUNCTION(" VLOOKUP(A499, IMPORTRANGE(""https://docs.google.com/spreadsheets/d/1fj_Bhi2XPL3siwIh4sx4VRLAe31yD50oKdj5UlRYW0c/"", ""Сводка!A:AA""), 5, FALSE)"),188)</f>
        <v>188</v>
      </c>
      <c r="F580" s="165" t="s">
        <v>1508</v>
      </c>
      <c r="G580" s="147">
        <f ca="1">IFERROR(__xludf.DUMMYFUNCTION(" VLOOKUP(A499, IMPORTRANGE(""https://docs.google.com/spreadsheets/d/1QNLbnkR_AongFt22vMfNzfpjZ0CjpI8QI-w0wBnYA1w/"", ""Инфа!A:AA""), 6, FALSE)"),2024)</f>
        <v>2024</v>
      </c>
      <c r="H580" s="150">
        <v>10600</v>
      </c>
      <c r="I580" s="156" t="s">
        <v>1509</v>
      </c>
      <c r="J580" s="96" t="s">
        <v>1510</v>
      </c>
      <c r="K580" s="153"/>
      <c r="L580" s="153"/>
      <c r="M580" s="153"/>
      <c r="N580" s="153"/>
      <c r="O580" s="153"/>
      <c r="P580" s="153"/>
      <c r="Q580" s="153"/>
      <c r="R580" s="153"/>
      <c r="S580" s="153"/>
    </row>
    <row r="581" spans="1:19" ht="168.75">
      <c r="A581" s="277" t="s">
        <v>25424</v>
      </c>
      <c r="B581" s="254" t="s">
        <v>400</v>
      </c>
      <c r="C581" s="96" t="s">
        <v>1511</v>
      </c>
      <c r="D581" s="96" t="s">
        <v>1512</v>
      </c>
      <c r="E581" s="148">
        <f ca="1">IFERROR(__xludf.DUMMYFUNCTION(" VLOOKUP(A500, IMPORTRANGE(""https://docs.google.com/spreadsheets/d/1fj_Bhi2XPL3siwIh4sx4VRLAe31yD50oKdj5UlRYW0c/"", ""Сводка!A:AA""), 5, FALSE)"),176)</f>
        <v>176</v>
      </c>
      <c r="F581" s="165" t="s">
        <v>863</v>
      </c>
      <c r="G581" s="147">
        <f ca="1">IFERROR(__xludf.DUMMYFUNCTION(" VLOOKUP(A500, IMPORTRANGE(""https://docs.google.com/spreadsheets/d/1QNLbnkR_AongFt22vMfNzfpjZ0CjpI8QI-w0wBnYA1w/"", ""Инфа!A:AA""), 6, FALSE)"),2024)</f>
        <v>2024</v>
      </c>
      <c r="H581" s="150">
        <v>15600</v>
      </c>
      <c r="I581" s="156" t="s">
        <v>489</v>
      </c>
      <c r="J581" s="96" t="s">
        <v>1513</v>
      </c>
      <c r="K581" s="153"/>
      <c r="L581" s="153"/>
      <c r="M581" s="153"/>
      <c r="N581" s="153"/>
      <c r="O581" s="153"/>
      <c r="P581" s="153"/>
      <c r="Q581" s="153"/>
      <c r="R581" s="153"/>
      <c r="S581" s="153"/>
    </row>
    <row r="582" spans="1:19" ht="56.25">
      <c r="A582" s="277" t="s">
        <v>25424</v>
      </c>
      <c r="B582" s="254" t="s">
        <v>400</v>
      </c>
      <c r="C582" s="96" t="s">
        <v>1514</v>
      </c>
      <c r="D582" s="96" t="s">
        <v>1515</v>
      </c>
      <c r="E582" s="148">
        <f ca="1">IFERROR(__xludf.DUMMYFUNCTION(" VLOOKUP(A501, IMPORTRANGE(""https://docs.google.com/spreadsheets/d/1fj_Bhi2XPL3siwIh4sx4VRLAe31yD50oKdj5UlRYW0c/"", ""Сводка!A:AA""), 5, FALSE)"),128)</f>
        <v>128</v>
      </c>
      <c r="F582" s="165" t="s">
        <v>1508</v>
      </c>
      <c r="G582" s="147">
        <f ca="1">IFERROR(__xludf.DUMMYFUNCTION(" VLOOKUP(A501, IMPORTRANGE(""https://docs.google.com/spreadsheets/d/1QNLbnkR_AongFt22vMfNzfpjZ0CjpI8QI-w0wBnYA1w/"", ""Инфа!A:AA""), 6, FALSE)"),2024)</f>
        <v>2024</v>
      </c>
      <c r="H582" s="150">
        <v>12700</v>
      </c>
      <c r="I582" s="156" t="s">
        <v>1516</v>
      </c>
      <c r="J582" s="96" t="s">
        <v>1517</v>
      </c>
      <c r="K582" s="153"/>
      <c r="L582" s="153"/>
      <c r="M582" s="153"/>
      <c r="N582" s="153"/>
      <c r="O582" s="153"/>
      <c r="P582" s="153"/>
      <c r="Q582" s="153"/>
      <c r="R582" s="153"/>
      <c r="S582" s="153"/>
    </row>
    <row r="583" spans="1:19" ht="131.25">
      <c r="A583" s="277" t="s">
        <v>25424</v>
      </c>
      <c r="B583" s="253" t="s">
        <v>153</v>
      </c>
      <c r="C583" s="93" t="s">
        <v>1518</v>
      </c>
      <c r="D583" s="93" t="s">
        <v>1519</v>
      </c>
      <c r="E583" s="148">
        <f ca="1">IFERROR(__xludf.DUMMYFUNCTION(" VLOOKUP(A502, IMPORTRANGE(""https://docs.google.com/spreadsheets/d/1fj_Bhi2XPL3siwIh4sx4VRLAe31yD50oKdj5UlRYW0c/"", ""Сводка!A:AA""), 5, FALSE)"),160)</f>
        <v>160</v>
      </c>
      <c r="F583" s="148" t="s">
        <v>50</v>
      </c>
      <c r="G583" s="147">
        <f ca="1">IFERROR(__xludf.DUMMYFUNCTION(" VLOOKUP(A502, IMPORTRANGE(""https://docs.google.com/spreadsheets/d/1QNLbnkR_AongFt22vMfNzfpjZ0CjpI8QI-w0wBnYA1w/"", ""Инфа!A:AA""), 6, FALSE)"),2024)</f>
        <v>2024</v>
      </c>
      <c r="H583" s="150">
        <v>14600</v>
      </c>
      <c r="I583" s="151" t="s">
        <v>246</v>
      </c>
      <c r="J583" s="93" t="s">
        <v>1520</v>
      </c>
      <c r="K583" s="153"/>
      <c r="L583" s="153"/>
      <c r="M583" s="153"/>
      <c r="N583" s="153"/>
      <c r="O583" s="153"/>
      <c r="P583" s="153"/>
      <c r="Q583" s="153"/>
      <c r="R583" s="153"/>
      <c r="S583" s="153"/>
    </row>
    <row r="584" spans="1:19" ht="243.75">
      <c r="A584" s="277" t="s">
        <v>25424</v>
      </c>
      <c r="B584" s="253" t="s">
        <v>153</v>
      </c>
      <c r="C584" s="93" t="s">
        <v>1521</v>
      </c>
      <c r="D584" s="93" t="s">
        <v>1522</v>
      </c>
      <c r="E584" s="148">
        <f ca="1">IFERROR(__xludf.DUMMYFUNCTION(" VLOOKUP(A503, IMPORTRANGE(""https://docs.google.com/spreadsheets/d/1fj_Bhi2XPL3siwIh4sx4VRLAe31yD50oKdj5UlRYW0c/"", ""Сводка!A:AA""), 5, FALSE)"),132)</f>
        <v>132</v>
      </c>
      <c r="F584" s="148" t="s">
        <v>1523</v>
      </c>
      <c r="G584" s="147">
        <f ca="1">IFERROR(__xludf.DUMMYFUNCTION(" VLOOKUP(A503, IMPORTRANGE(""https://docs.google.com/spreadsheets/d/1QNLbnkR_AongFt22vMfNzfpjZ0CjpI8QI-w0wBnYA1w/"", ""Инфа!A:AA""), 6, FALSE)"),2024)</f>
        <v>2024</v>
      </c>
      <c r="H584" s="150">
        <v>9000</v>
      </c>
      <c r="I584" s="151" t="s">
        <v>210</v>
      </c>
      <c r="J584" s="93" t="s">
        <v>1524</v>
      </c>
      <c r="K584" s="153"/>
      <c r="L584" s="153"/>
      <c r="M584" s="153"/>
      <c r="N584" s="153"/>
      <c r="O584" s="153"/>
      <c r="P584" s="153"/>
      <c r="Q584" s="153"/>
      <c r="R584" s="153"/>
      <c r="S584" s="153"/>
    </row>
    <row r="585" spans="1:19" ht="131.25">
      <c r="A585" s="277" t="s">
        <v>25424</v>
      </c>
      <c r="B585" s="253" t="s">
        <v>1525</v>
      </c>
      <c r="C585" s="93" t="s">
        <v>1526</v>
      </c>
      <c r="D585" s="104" t="s">
        <v>1527</v>
      </c>
      <c r="E585" s="148">
        <f ca="1">IFERROR(__xludf.DUMMYFUNCTION(" VLOOKUP(A504, IMPORTRANGE(""https://docs.google.com/spreadsheets/d/1fj_Bhi2XPL3siwIh4sx4VRLAe31yD50oKdj5UlRYW0c/"", ""Сводка!A:AA""), 5, FALSE)"),184)</f>
        <v>184</v>
      </c>
      <c r="F585" s="148" t="s">
        <v>50</v>
      </c>
      <c r="G585" s="147">
        <f ca="1">IFERROR(__xludf.DUMMYFUNCTION(" VLOOKUP(A504, IMPORTRANGE(""https://docs.google.com/spreadsheets/d/1QNLbnkR_AongFt22vMfNzfpjZ0CjpI8QI-w0wBnYA1w/"", ""Инфа!A:AA""), 6, FALSE)"),2024)</f>
        <v>2024</v>
      </c>
      <c r="H585" s="150">
        <v>10500</v>
      </c>
      <c r="I585" s="151" t="s">
        <v>210</v>
      </c>
      <c r="J585" s="93" t="s">
        <v>1528</v>
      </c>
      <c r="K585" s="153"/>
      <c r="L585" s="153"/>
      <c r="M585" s="153"/>
      <c r="N585" s="153"/>
      <c r="O585" s="153"/>
      <c r="P585" s="153"/>
      <c r="Q585" s="153"/>
      <c r="R585" s="153"/>
      <c r="S585" s="153"/>
    </row>
    <row r="586" spans="1:19" ht="93.75">
      <c r="A586" s="277" t="s">
        <v>25424</v>
      </c>
      <c r="B586" s="253" t="s">
        <v>153</v>
      </c>
      <c r="C586" s="93" t="s">
        <v>1529</v>
      </c>
      <c r="D586" s="93" t="s">
        <v>1530</v>
      </c>
      <c r="E586" s="148">
        <f ca="1">IFERROR(__xludf.DUMMYFUNCTION(" VLOOKUP(A505, IMPORTRANGE(""https://docs.google.com/spreadsheets/d/1fj_Bhi2XPL3siwIh4sx4VRLAe31yD50oKdj5UlRYW0c/"", ""Сводка!A:AA""), 5, FALSE)"),316)</f>
        <v>316</v>
      </c>
      <c r="F586" s="148" t="s">
        <v>50</v>
      </c>
      <c r="G586" s="147">
        <f ca="1">IFERROR(__xludf.DUMMYFUNCTION(" VLOOKUP(A505, IMPORTRANGE(""https://docs.google.com/spreadsheets/d/1QNLbnkR_AongFt22vMfNzfpjZ0CjpI8QI-w0wBnYA1w/"", ""Инфа!A:AA""), 6, FALSE)"),2024)</f>
        <v>2024</v>
      </c>
      <c r="H586" s="150">
        <v>24000</v>
      </c>
      <c r="I586" s="151" t="s">
        <v>614</v>
      </c>
      <c r="J586" s="93" t="s">
        <v>1531</v>
      </c>
      <c r="K586" s="153"/>
      <c r="L586" s="153"/>
      <c r="M586" s="153"/>
      <c r="N586" s="153"/>
      <c r="O586" s="153"/>
      <c r="P586" s="153"/>
      <c r="Q586" s="153"/>
      <c r="R586" s="153"/>
      <c r="S586" s="153"/>
    </row>
    <row r="587" spans="1:19" ht="112.5">
      <c r="A587" s="277" t="s">
        <v>25424</v>
      </c>
      <c r="B587" s="253" t="s">
        <v>153</v>
      </c>
      <c r="C587" s="93" t="s">
        <v>1529</v>
      </c>
      <c r="D587" s="93" t="s">
        <v>1532</v>
      </c>
      <c r="E587" s="148">
        <f ca="1">IFERROR(__xludf.DUMMYFUNCTION(" VLOOKUP(A506, IMPORTRANGE(""https://docs.google.com/spreadsheets/d/1fj_Bhi2XPL3siwIh4sx4VRLAe31yD50oKdj5UlRYW0c/"", ""Сводка!A:AA""), 5, FALSE)"),108)</f>
        <v>108</v>
      </c>
      <c r="F587" s="148" t="s">
        <v>50</v>
      </c>
      <c r="G587" s="147">
        <f ca="1">IFERROR(__xludf.DUMMYFUNCTION(" VLOOKUP(A506, IMPORTRANGE(""https://docs.google.com/spreadsheets/d/1QNLbnkR_AongFt22vMfNzfpjZ0CjpI8QI-w0wBnYA1w/"", ""Инфа!A:AA""), 6, FALSE)"),2024)</f>
        <v>2024</v>
      </c>
      <c r="H587" s="150">
        <v>8200</v>
      </c>
      <c r="I587" s="151" t="s">
        <v>958</v>
      </c>
      <c r="J587" s="93" t="s">
        <v>1533</v>
      </c>
      <c r="K587" s="153"/>
      <c r="L587" s="153"/>
      <c r="M587" s="153"/>
      <c r="N587" s="153"/>
      <c r="O587" s="153"/>
      <c r="P587" s="153"/>
      <c r="Q587" s="153"/>
      <c r="R587" s="153"/>
      <c r="S587" s="153"/>
    </row>
    <row r="588" spans="1:19" ht="206.25">
      <c r="A588" s="277" t="s">
        <v>25424</v>
      </c>
      <c r="B588" s="253" t="s">
        <v>153</v>
      </c>
      <c r="C588" s="93" t="s">
        <v>1534</v>
      </c>
      <c r="D588" s="93" t="s">
        <v>1535</v>
      </c>
      <c r="E588" s="148">
        <f ca="1">IFERROR(__xludf.DUMMYFUNCTION(" VLOOKUP(A507, IMPORTRANGE(""https://docs.google.com/spreadsheets/d/1fj_Bhi2XPL3siwIh4sx4VRLAe31yD50oKdj5UlRYW0c/"", ""Сводка!A:AA""), 5, FALSE)"),308)</f>
        <v>308</v>
      </c>
      <c r="F588" s="148" t="s">
        <v>50</v>
      </c>
      <c r="G588" s="147">
        <f ca="1">IFERROR(__xludf.DUMMYFUNCTION(" VLOOKUP(A507, IMPORTRANGE(""https://docs.google.com/spreadsheets/d/1QNLbnkR_AongFt22vMfNzfpjZ0CjpI8QI-w0wBnYA1w/"", ""Инфа!A:AA""), 6, FALSE)"),2024)</f>
        <v>2024</v>
      </c>
      <c r="H588" s="150">
        <v>14200</v>
      </c>
      <c r="I588" s="151" t="s">
        <v>1536</v>
      </c>
      <c r="J588" s="93" t="s">
        <v>1537</v>
      </c>
      <c r="K588" s="153"/>
      <c r="L588" s="153"/>
      <c r="M588" s="153"/>
      <c r="N588" s="153"/>
      <c r="O588" s="153"/>
      <c r="P588" s="153"/>
      <c r="Q588" s="153"/>
      <c r="R588" s="153"/>
      <c r="S588" s="153"/>
    </row>
    <row r="589" spans="1:19" ht="262.5">
      <c r="A589" s="277" t="s">
        <v>25424</v>
      </c>
      <c r="B589" s="253" t="s">
        <v>400</v>
      </c>
      <c r="C589" s="93" t="s">
        <v>1538</v>
      </c>
      <c r="D589" s="93" t="s">
        <v>1539</v>
      </c>
      <c r="E589" s="148">
        <f ca="1">IFERROR(__xludf.DUMMYFUNCTION(" VLOOKUP(A508, IMPORTRANGE(""https://docs.google.com/spreadsheets/d/1fj_Bhi2XPL3siwIh4sx4VRLAe31yD50oKdj5UlRYW0c/"", ""Сводка!A:AA""), 5, FALSE)"),152)</f>
        <v>152</v>
      </c>
      <c r="F589" s="148" t="s">
        <v>415</v>
      </c>
      <c r="G589" s="147">
        <f ca="1">IFERROR(__xludf.DUMMYFUNCTION(" VLOOKUP(A508, IMPORTRANGE(""https://docs.google.com/spreadsheets/d/1QNLbnkR_AongFt22vMfNzfpjZ0CjpI8QI-w0wBnYA1w/"", ""Инфа!A:AA""), 6, FALSE)"),2024)</f>
        <v>2024</v>
      </c>
      <c r="H589" s="150">
        <v>9600</v>
      </c>
      <c r="I589" s="151" t="s">
        <v>614</v>
      </c>
      <c r="J589" s="93" t="s">
        <v>1541</v>
      </c>
      <c r="K589" s="153"/>
      <c r="L589" s="153"/>
      <c r="M589" s="153"/>
      <c r="N589" s="153"/>
      <c r="O589" s="153"/>
      <c r="P589" s="153"/>
      <c r="Q589" s="153"/>
      <c r="R589" s="153"/>
      <c r="S589" s="153"/>
    </row>
    <row r="590" spans="1:19" ht="243.75">
      <c r="A590" s="277" t="s">
        <v>25424</v>
      </c>
      <c r="B590" s="253" t="s">
        <v>153</v>
      </c>
      <c r="C590" s="93" t="s">
        <v>1542</v>
      </c>
      <c r="D590" s="93" t="s">
        <v>1543</v>
      </c>
      <c r="E590" s="148">
        <f ca="1">IFERROR(__xludf.DUMMYFUNCTION(" VLOOKUP(A509, IMPORTRANGE(""https://docs.google.com/spreadsheets/d/1fj_Bhi2XPL3siwIh4sx4VRLAe31yD50oKdj5UlRYW0c/"", ""Сводка!A:AA""), 5, FALSE)"),184)</f>
        <v>184</v>
      </c>
      <c r="F590" s="148" t="s">
        <v>165</v>
      </c>
      <c r="G590" s="147">
        <f ca="1">IFERROR(__xludf.DUMMYFUNCTION(" VLOOKUP(A509, IMPORTRANGE(""https://docs.google.com/spreadsheets/d/1QNLbnkR_AongFt22vMfNzfpjZ0CjpI8QI-w0wBnYA1w/"", ""Инфа!A:AA""), 6, FALSE)"),2024)</f>
        <v>2024</v>
      </c>
      <c r="H590" s="150">
        <v>10500</v>
      </c>
      <c r="I590" s="151" t="s">
        <v>614</v>
      </c>
      <c r="J590" s="93" t="s">
        <v>1544</v>
      </c>
      <c r="K590" s="153"/>
      <c r="L590" s="153"/>
      <c r="M590" s="153"/>
      <c r="N590" s="153"/>
      <c r="O590" s="153"/>
      <c r="P590" s="153"/>
      <c r="Q590" s="153"/>
      <c r="R590" s="153"/>
      <c r="S590" s="153"/>
    </row>
    <row r="591" spans="1:19" ht="112.5">
      <c r="A591" s="277" t="s">
        <v>25424</v>
      </c>
      <c r="B591" s="253" t="s">
        <v>153</v>
      </c>
      <c r="C591" s="93" t="s">
        <v>1545</v>
      </c>
      <c r="D591" s="93" t="s">
        <v>1546</v>
      </c>
      <c r="E591" s="148">
        <f ca="1">IFERROR(__xludf.DUMMYFUNCTION(" VLOOKUP(A510, IMPORTRANGE(""https://docs.google.com/spreadsheets/d/1fj_Bhi2XPL3siwIh4sx4VRLAe31yD50oKdj5UlRYW0c/"", ""Сводка!A:AA""), 5, FALSE)"),88)</f>
        <v>88</v>
      </c>
      <c r="F591" s="148" t="s">
        <v>50</v>
      </c>
      <c r="G591" s="147">
        <f ca="1">IFERROR(__xludf.DUMMYFUNCTION(" VLOOKUP(A510, IMPORTRANGE(""https://docs.google.com/spreadsheets/d/1QNLbnkR_AongFt22vMfNzfpjZ0CjpI8QI-w0wBnYA1w/"", ""Инфа!A:AA""), 6, FALSE)"),2024)</f>
        <v>2024</v>
      </c>
      <c r="H591" s="150">
        <v>10300</v>
      </c>
      <c r="I591" s="151" t="s">
        <v>614</v>
      </c>
      <c r="J591" s="93" t="s">
        <v>1547</v>
      </c>
      <c r="K591" s="153"/>
      <c r="L591" s="153"/>
      <c r="M591" s="153"/>
      <c r="N591" s="153"/>
      <c r="O591" s="153"/>
      <c r="P591" s="153"/>
      <c r="Q591" s="153"/>
      <c r="R591" s="153"/>
      <c r="S591" s="153"/>
    </row>
    <row r="592" spans="1:19" ht="93.75">
      <c r="A592" s="277" t="s">
        <v>25424</v>
      </c>
      <c r="B592" s="253" t="s">
        <v>153</v>
      </c>
      <c r="C592" s="93" t="s">
        <v>1548</v>
      </c>
      <c r="D592" s="93" t="s">
        <v>1549</v>
      </c>
      <c r="E592" s="148">
        <f ca="1">IFERROR(__xludf.DUMMYFUNCTION(" VLOOKUP(A511, IMPORTRANGE(""https://docs.google.com/spreadsheets/d/1fj_Bhi2XPL3siwIh4sx4VRLAe31yD50oKdj5UlRYW0c/"", ""Сводка!A:AA""), 5, FALSE)"),84)</f>
        <v>84</v>
      </c>
      <c r="F592" s="148" t="s">
        <v>50</v>
      </c>
      <c r="G592" s="147">
        <f ca="1">IFERROR(__xludf.DUMMYFUNCTION(" VLOOKUP(A511, IMPORTRANGE(""https://docs.google.com/spreadsheets/d/1QNLbnkR_AongFt22vMfNzfpjZ0CjpI8QI-w0wBnYA1w/"", ""Инфа!A:AA""), 6, FALSE)"),2024)</f>
        <v>2024</v>
      </c>
      <c r="H592" s="150">
        <v>7500</v>
      </c>
      <c r="I592" s="151" t="s">
        <v>614</v>
      </c>
      <c r="J592" s="93" t="s">
        <v>1550</v>
      </c>
      <c r="K592" s="153"/>
      <c r="L592" s="153"/>
      <c r="M592" s="153"/>
      <c r="N592" s="153"/>
      <c r="O592" s="153"/>
      <c r="P592" s="153"/>
      <c r="Q592" s="153"/>
      <c r="R592" s="153"/>
      <c r="S592" s="153"/>
    </row>
    <row r="593" spans="1:19" ht="112.5">
      <c r="A593" s="277" t="s">
        <v>25424</v>
      </c>
      <c r="B593" s="253" t="s">
        <v>400</v>
      </c>
      <c r="C593" s="93" t="s">
        <v>1551</v>
      </c>
      <c r="D593" s="93" t="s">
        <v>1546</v>
      </c>
      <c r="E593" s="148">
        <f ca="1">IFERROR(__xludf.DUMMYFUNCTION(" VLOOKUP(A512, IMPORTRANGE(""https://docs.google.com/spreadsheets/d/1fj_Bhi2XPL3siwIh4sx4VRLAe31yD50oKdj5UlRYW0c/"", ""Сводка!A:AA""), 5, FALSE)"),64)</f>
        <v>64</v>
      </c>
      <c r="F593" s="148" t="s">
        <v>1552</v>
      </c>
      <c r="G593" s="147">
        <f ca="1">IFERROR(__xludf.DUMMYFUNCTION(" VLOOKUP(A512, IMPORTRANGE(""https://docs.google.com/spreadsheets/d/1QNLbnkR_AongFt22vMfNzfpjZ0CjpI8QI-w0wBnYA1w/"", ""Инфа!A:AA""), 6, FALSE)"),2024)</f>
        <v>2024</v>
      </c>
      <c r="H593" s="150">
        <v>8800</v>
      </c>
      <c r="I593" s="151" t="s">
        <v>614</v>
      </c>
      <c r="J593" s="93" t="s">
        <v>1553</v>
      </c>
      <c r="K593" s="153"/>
      <c r="L593" s="153"/>
      <c r="M593" s="153"/>
      <c r="N593" s="153"/>
      <c r="O593" s="153"/>
      <c r="P593" s="153"/>
      <c r="Q593" s="153"/>
      <c r="R593" s="153"/>
      <c r="S593" s="153"/>
    </row>
    <row r="594" spans="1:19" ht="225">
      <c r="A594" s="277" t="s">
        <v>25424</v>
      </c>
      <c r="B594" s="253" t="s">
        <v>400</v>
      </c>
      <c r="C594" s="93" t="s">
        <v>1554</v>
      </c>
      <c r="D594" s="93" t="s">
        <v>1540</v>
      </c>
      <c r="E594" s="148">
        <f ca="1">IFERROR(__xludf.DUMMYFUNCTION(" VLOOKUP(A513, IMPORTRANGE(""https://docs.google.com/spreadsheets/d/1fj_Bhi2XPL3siwIh4sx4VRLAe31yD50oKdj5UlRYW0c/"", ""Сводка!A:AA""), 5, FALSE)"),280)</f>
        <v>280</v>
      </c>
      <c r="F594" s="148" t="s">
        <v>599</v>
      </c>
      <c r="G594" s="147">
        <f ca="1">IFERROR(__xludf.DUMMYFUNCTION(" VLOOKUP(A513, IMPORTRANGE(""https://docs.google.com/spreadsheets/d/1QNLbnkR_AongFt22vMfNzfpjZ0CjpI8QI-w0wBnYA1w/"", ""Инфа!A:AA""), 6, FALSE)"),2024)</f>
        <v>2024</v>
      </c>
      <c r="H594" s="150">
        <v>21800</v>
      </c>
      <c r="I594" s="151" t="s">
        <v>1555</v>
      </c>
      <c r="J594" s="93" t="s">
        <v>1556</v>
      </c>
      <c r="K594" s="153"/>
      <c r="L594" s="153"/>
      <c r="M594" s="153"/>
      <c r="N594" s="153"/>
      <c r="O594" s="153"/>
      <c r="P594" s="153"/>
      <c r="Q594" s="153"/>
      <c r="R594" s="153"/>
      <c r="S594" s="153"/>
    </row>
    <row r="595" spans="1:19" ht="131.25">
      <c r="A595" s="277" t="s">
        <v>25424</v>
      </c>
      <c r="B595" s="253" t="s">
        <v>153</v>
      </c>
      <c r="C595" s="93" t="s">
        <v>1557</v>
      </c>
      <c r="D595" s="93" t="s">
        <v>1558</v>
      </c>
      <c r="E595" s="148">
        <f ca="1">IFERROR(__xludf.DUMMYFUNCTION(" VLOOKUP(A514, IMPORTRANGE(""https://docs.google.com/spreadsheets/d/1fj_Bhi2XPL3siwIh4sx4VRLAe31yD50oKdj5UlRYW0c/"", ""Сводка!A:AA""), 5, FALSE)"),204)</f>
        <v>204</v>
      </c>
      <c r="F595" s="148" t="s">
        <v>165</v>
      </c>
      <c r="G595" s="147">
        <f ca="1">IFERROR(__xludf.DUMMYFUNCTION(" VLOOKUP(A514, IMPORTRANGE(""https://docs.google.com/spreadsheets/d/1QNLbnkR_AongFt22vMfNzfpjZ0CjpI8QI-w0wBnYA1w/"", ""Инфа!A:AA""), 6, FALSE)"),2024)</f>
        <v>2024</v>
      </c>
      <c r="H595" s="150">
        <v>17200</v>
      </c>
      <c r="I595" s="151" t="s">
        <v>398</v>
      </c>
      <c r="J595" s="93" t="s">
        <v>1559</v>
      </c>
      <c r="K595" s="153"/>
      <c r="L595" s="153"/>
      <c r="M595" s="153"/>
      <c r="N595" s="153"/>
      <c r="O595" s="153"/>
      <c r="P595" s="153"/>
      <c r="Q595" s="153"/>
      <c r="R595" s="153"/>
      <c r="S595" s="153"/>
    </row>
    <row r="596" spans="1:19" ht="75">
      <c r="A596" s="277" t="s">
        <v>25424</v>
      </c>
      <c r="B596" s="253" t="s">
        <v>153</v>
      </c>
      <c r="C596" s="93" t="s">
        <v>1560</v>
      </c>
      <c r="D596" s="93" t="s">
        <v>1561</v>
      </c>
      <c r="E596" s="148">
        <f ca="1">IFERROR(__xludf.DUMMYFUNCTION(" VLOOKUP(A515, IMPORTRANGE(""https://docs.google.com/spreadsheets/d/1fj_Bhi2XPL3siwIh4sx4VRLAe31yD50oKdj5UlRYW0c/"", ""Сводка!A:AA""), 5, FALSE)"),180)</f>
        <v>180</v>
      </c>
      <c r="F596" s="148" t="s">
        <v>1562</v>
      </c>
      <c r="G596" s="147">
        <f ca="1">IFERROR(__xludf.DUMMYFUNCTION(" VLOOKUP(A515, IMPORTRANGE(""https://docs.google.com/spreadsheets/d/1QNLbnkR_AongFt22vMfNzfpjZ0CjpI8QI-w0wBnYA1w/"", ""Инфа!A:AA""), 6, FALSE)"),2024)</f>
        <v>2024</v>
      </c>
      <c r="H596" s="150">
        <v>15800</v>
      </c>
      <c r="I596" s="151" t="s">
        <v>445</v>
      </c>
      <c r="J596" s="93" t="s">
        <v>1564</v>
      </c>
      <c r="K596" s="153"/>
      <c r="L596" s="153"/>
      <c r="M596" s="153"/>
      <c r="N596" s="153"/>
      <c r="O596" s="153"/>
      <c r="P596" s="153"/>
      <c r="Q596" s="153"/>
      <c r="R596" s="153"/>
      <c r="S596" s="153"/>
    </row>
    <row r="597" spans="1:19" ht="75">
      <c r="A597" s="277" t="s">
        <v>25424</v>
      </c>
      <c r="B597" s="253" t="s">
        <v>400</v>
      </c>
      <c r="C597" s="93" t="s">
        <v>1560</v>
      </c>
      <c r="D597" s="93" t="s">
        <v>1565</v>
      </c>
      <c r="E597" s="148">
        <f ca="1">IFERROR(__xludf.DUMMYFUNCTION(" VLOOKUP(A516, IMPORTRANGE(""https://docs.google.com/spreadsheets/d/1fj_Bhi2XPL3siwIh4sx4VRLAe31yD50oKdj5UlRYW0c/"", ""Сводка!A:AA""), 5, FALSE)"),176)</f>
        <v>176</v>
      </c>
      <c r="F597" s="148" t="s">
        <v>1566</v>
      </c>
      <c r="G597" s="147">
        <f ca="1">IFERROR(__xludf.DUMMYFUNCTION(" VLOOKUP(A516, IMPORTRANGE(""https://docs.google.com/spreadsheets/d/1QNLbnkR_AongFt22vMfNzfpjZ0CjpI8QI-w0wBnYA1w/"", ""Инфа!A:AA""), 6, FALSE)"),2024)</f>
        <v>2024</v>
      </c>
      <c r="H597" s="150">
        <v>15600</v>
      </c>
      <c r="I597" s="151" t="s">
        <v>1563</v>
      </c>
      <c r="J597" s="93" t="s">
        <v>1567</v>
      </c>
      <c r="K597" s="153"/>
      <c r="L597" s="153"/>
      <c r="M597" s="153"/>
      <c r="N597" s="153"/>
      <c r="O597" s="153"/>
      <c r="P597" s="153"/>
      <c r="Q597" s="153"/>
      <c r="R597" s="153"/>
      <c r="S597" s="153"/>
    </row>
    <row r="598" spans="1:19" ht="37.5">
      <c r="A598" s="277" t="s">
        <v>25424</v>
      </c>
      <c r="B598" s="253" t="s">
        <v>153</v>
      </c>
      <c r="C598" s="96" t="s">
        <v>1568</v>
      </c>
      <c r="D598" s="96" t="s">
        <v>1569</v>
      </c>
      <c r="E598" s="148">
        <f ca="1">IFERROR(__xludf.DUMMYFUNCTION(" VLOOKUP(A517, IMPORTRANGE(""https://docs.google.com/spreadsheets/d/1fj_Bhi2XPL3siwIh4sx4VRLAe31yD50oKdj5UlRYW0c/"", ""Сводка!A:AA""), 5, FALSE)"),84)</f>
        <v>84</v>
      </c>
      <c r="F598" s="165" t="s">
        <v>50</v>
      </c>
      <c r="G598" s="147">
        <f ca="1">IFERROR(__xludf.DUMMYFUNCTION(" VLOOKUP(A517, IMPORTRANGE(""https://docs.google.com/spreadsheets/d/1QNLbnkR_AongFt22vMfNzfpjZ0CjpI8QI-w0wBnYA1w/"", ""Инфа!A:AA""), 6, FALSE)"),2024)</f>
        <v>2024</v>
      </c>
      <c r="H598" s="150">
        <v>13100</v>
      </c>
      <c r="I598" s="151" t="s">
        <v>210</v>
      </c>
      <c r="J598" s="93"/>
      <c r="K598" s="153"/>
      <c r="L598" s="153"/>
      <c r="M598" s="153"/>
      <c r="N598" s="153"/>
      <c r="O598" s="153"/>
      <c r="P598" s="153"/>
      <c r="Q598" s="153"/>
      <c r="R598" s="153"/>
      <c r="S598" s="153"/>
    </row>
    <row r="599" spans="1:19" ht="93.75">
      <c r="A599" s="277" t="s">
        <v>25424</v>
      </c>
      <c r="B599" s="253" t="s">
        <v>153</v>
      </c>
      <c r="C599" s="96" t="s">
        <v>1568</v>
      </c>
      <c r="D599" s="96" t="s">
        <v>1570</v>
      </c>
      <c r="E599" s="148">
        <f ca="1">IFERROR(__xludf.DUMMYFUNCTION(" VLOOKUP(A518, IMPORTRANGE(""https://docs.google.com/spreadsheets/d/1fj_Bhi2XPL3siwIh4sx4VRLAe31yD50oKdj5UlRYW0c/"", ""Сводка!A:AA""), 5, FALSE)"),220)</f>
        <v>220</v>
      </c>
      <c r="F599" s="165" t="s">
        <v>50</v>
      </c>
      <c r="G599" s="147">
        <f ca="1">IFERROR(__xludf.DUMMYFUNCTION(" VLOOKUP(A518, IMPORTRANGE(""https://docs.google.com/spreadsheets/d/1QNLbnkR_AongFt22vMfNzfpjZ0CjpI8QI-w0wBnYA1w/"", ""Инфа!A:AA""), 6, FALSE)"),2024)</f>
        <v>2024</v>
      </c>
      <c r="H599" s="150">
        <v>23700</v>
      </c>
      <c r="I599" s="151" t="s">
        <v>210</v>
      </c>
      <c r="J599" s="93"/>
      <c r="K599" s="153"/>
      <c r="L599" s="153"/>
      <c r="M599" s="153"/>
      <c r="N599" s="153"/>
      <c r="O599" s="153"/>
      <c r="P599" s="153"/>
      <c r="Q599" s="153"/>
      <c r="R599" s="153"/>
      <c r="S599" s="153"/>
    </row>
    <row r="600" spans="1:19" ht="93.75">
      <c r="A600" s="277" t="s">
        <v>25424</v>
      </c>
      <c r="B600" s="253" t="s">
        <v>153</v>
      </c>
      <c r="C600" s="93" t="s">
        <v>1571</v>
      </c>
      <c r="D600" s="93" t="s">
        <v>1572</v>
      </c>
      <c r="E600" s="148">
        <f ca="1">IFERROR(__xludf.DUMMYFUNCTION(" VLOOKUP(A519, IMPORTRANGE(""https://docs.google.com/spreadsheets/d/1fj_Bhi2XPL3siwIh4sx4VRLAe31yD50oKdj5UlRYW0c/"", ""Сводка!A:AA""), 5, FALSE)"),176)</f>
        <v>176</v>
      </c>
      <c r="F600" s="148" t="s">
        <v>108</v>
      </c>
      <c r="G600" s="147">
        <f ca="1">IFERROR(__xludf.DUMMYFUNCTION(" VLOOKUP(A519, IMPORTRANGE(""https://docs.google.com/spreadsheets/d/1QNLbnkR_AongFt22vMfNzfpjZ0CjpI8QI-w0wBnYA1w/"", ""Инфа!A:AA""), 6, FALSE)"),2024)</f>
        <v>2024</v>
      </c>
      <c r="H600" s="150">
        <v>10300</v>
      </c>
      <c r="I600" s="151" t="s">
        <v>398</v>
      </c>
      <c r="J600" s="93" t="s">
        <v>1573</v>
      </c>
      <c r="K600" s="153"/>
      <c r="L600" s="153"/>
      <c r="M600" s="153"/>
      <c r="N600" s="153"/>
      <c r="O600" s="153"/>
      <c r="P600" s="153"/>
      <c r="Q600" s="153"/>
      <c r="R600" s="153"/>
      <c r="S600" s="153"/>
    </row>
    <row r="601" spans="1:19" ht="112.5">
      <c r="A601" s="277" t="s">
        <v>25424</v>
      </c>
      <c r="B601" s="253" t="s">
        <v>400</v>
      </c>
      <c r="C601" s="93" t="s">
        <v>1574</v>
      </c>
      <c r="D601" s="93" t="s">
        <v>1575</v>
      </c>
      <c r="E601" s="148">
        <f ca="1">IFERROR(__xludf.DUMMYFUNCTION(" VLOOKUP(A520, IMPORTRANGE(""https://docs.google.com/spreadsheets/d/1fj_Bhi2XPL3siwIh4sx4VRLAe31yD50oKdj5UlRYW0c/"", ""Сводка!A:AA""), 5, FALSE)"),124)</f>
        <v>124</v>
      </c>
      <c r="F601" s="148" t="s">
        <v>415</v>
      </c>
      <c r="G601" s="147">
        <f ca="1">IFERROR(__xludf.DUMMYFUNCTION(" VLOOKUP(A520, IMPORTRANGE(""https://docs.google.com/spreadsheets/d/1QNLbnkR_AongFt22vMfNzfpjZ0CjpI8QI-w0wBnYA1w/"", ""Инфа!A:AA""), 6, FALSE)"),2024)</f>
        <v>2024</v>
      </c>
      <c r="H601" s="150">
        <v>12400</v>
      </c>
      <c r="I601" s="151" t="s">
        <v>404</v>
      </c>
      <c r="J601" s="93" t="s">
        <v>1576</v>
      </c>
      <c r="K601" s="153"/>
      <c r="L601" s="153"/>
      <c r="M601" s="153"/>
      <c r="N601" s="153"/>
      <c r="O601" s="153"/>
      <c r="P601" s="153"/>
      <c r="Q601" s="153"/>
      <c r="R601" s="153"/>
      <c r="S601" s="153"/>
    </row>
    <row r="602" spans="1:19" ht="75">
      <c r="A602" s="277" t="s">
        <v>25424</v>
      </c>
      <c r="B602" s="253" t="s">
        <v>400</v>
      </c>
      <c r="C602" s="93" t="s">
        <v>1574</v>
      </c>
      <c r="D602" s="93" t="s">
        <v>1577</v>
      </c>
      <c r="E602" s="148">
        <f ca="1">IFERROR(__xludf.DUMMYFUNCTION(" VLOOKUP(A521, IMPORTRANGE(""https://docs.google.com/spreadsheets/d/1fj_Bhi2XPL3siwIh4sx4VRLAe31yD50oKdj5UlRYW0c/"", ""Сводка!A:AA""), 5, FALSE)"),96)</f>
        <v>96</v>
      </c>
      <c r="F602" s="148" t="s">
        <v>415</v>
      </c>
      <c r="G602" s="147">
        <f ca="1">IFERROR(__xludf.DUMMYFUNCTION(" VLOOKUP(A521, IMPORTRANGE(""https://docs.google.com/spreadsheets/d/1QNLbnkR_AongFt22vMfNzfpjZ0CjpI8QI-w0wBnYA1w/"", ""Инфа!A:AA""), 6, FALSE)"),2024)</f>
        <v>2024</v>
      </c>
      <c r="H602" s="150">
        <v>10800</v>
      </c>
      <c r="I602" s="151" t="s">
        <v>404</v>
      </c>
      <c r="J602" s="93" t="s">
        <v>1578</v>
      </c>
      <c r="K602" s="153"/>
      <c r="L602" s="153"/>
      <c r="M602" s="153"/>
      <c r="N602" s="153"/>
      <c r="O602" s="153"/>
      <c r="P602" s="153"/>
      <c r="Q602" s="153"/>
      <c r="R602" s="153"/>
      <c r="S602" s="153"/>
    </row>
    <row r="603" spans="1:19" ht="75">
      <c r="A603" s="277" t="s">
        <v>25424</v>
      </c>
      <c r="B603" s="253" t="s">
        <v>400</v>
      </c>
      <c r="C603" s="93" t="s">
        <v>1579</v>
      </c>
      <c r="D603" s="93" t="s">
        <v>1580</v>
      </c>
      <c r="E603" s="148">
        <f ca="1">IFERROR(__xludf.DUMMYFUNCTION(" VLOOKUP(A522, IMPORTRANGE(""https://docs.google.com/spreadsheets/d/1fj_Bhi2XPL3siwIh4sx4VRLAe31yD50oKdj5UlRYW0c/"", ""Сводка!A:AA""), 5, FALSE)"),144)</f>
        <v>144</v>
      </c>
      <c r="F603" s="148" t="s">
        <v>610</v>
      </c>
      <c r="G603" s="147">
        <f ca="1">IFERROR(__xludf.DUMMYFUNCTION(" VLOOKUP(A522, IMPORTRANGE(""https://docs.google.com/spreadsheets/d/1QNLbnkR_AongFt22vMfNzfpjZ0CjpI8QI-w0wBnYA1w/"", ""Инфа!A:AA""), 6, FALSE)"),2024)</f>
        <v>2024</v>
      </c>
      <c r="H603" s="150">
        <v>13600</v>
      </c>
      <c r="I603" s="151" t="s">
        <v>1581</v>
      </c>
      <c r="J603" s="93"/>
      <c r="K603" s="153"/>
      <c r="L603" s="153"/>
      <c r="M603" s="153"/>
      <c r="N603" s="153"/>
      <c r="O603" s="153"/>
      <c r="P603" s="153"/>
      <c r="Q603" s="153"/>
      <c r="R603" s="153"/>
      <c r="S603" s="153"/>
    </row>
    <row r="604" spans="1:19" ht="75">
      <c r="A604" s="277" t="s">
        <v>25424</v>
      </c>
      <c r="B604" s="253" t="s">
        <v>153</v>
      </c>
      <c r="C604" s="93" t="s">
        <v>1579</v>
      </c>
      <c r="D604" s="93" t="s">
        <v>1582</v>
      </c>
      <c r="E604" s="148">
        <f ca="1">IFERROR(__xludf.DUMMYFUNCTION(" VLOOKUP(A523, IMPORTRANGE(""https://docs.google.com/spreadsheets/d/1fj_Bhi2XPL3siwIh4sx4VRLAe31yD50oKdj5UlRYW0c/"", ""Сводка!A:AA""), 5, FALSE)"),180)</f>
        <v>180</v>
      </c>
      <c r="F604" s="148" t="s">
        <v>1583</v>
      </c>
      <c r="G604" s="147">
        <f ca="1">IFERROR(__xludf.DUMMYFUNCTION(" VLOOKUP(A523, IMPORTRANGE(""https://docs.google.com/spreadsheets/d/1QNLbnkR_AongFt22vMfNzfpjZ0CjpI8QI-w0wBnYA1w/"", ""Инфа!A:AA""), 6, FALSE)"),2024)</f>
        <v>2024</v>
      </c>
      <c r="H604" s="150">
        <v>15800</v>
      </c>
      <c r="I604" s="151" t="s">
        <v>1581</v>
      </c>
      <c r="J604" s="93" t="s">
        <v>1584</v>
      </c>
      <c r="K604" s="153"/>
      <c r="L604" s="153"/>
      <c r="M604" s="153"/>
      <c r="N604" s="153"/>
      <c r="O604" s="153"/>
      <c r="P604" s="153"/>
      <c r="Q604" s="153"/>
      <c r="R604" s="153"/>
      <c r="S604" s="153"/>
    </row>
    <row r="605" spans="1:19" ht="75">
      <c r="A605" s="277" t="s">
        <v>25424</v>
      </c>
      <c r="B605" s="253" t="s">
        <v>153</v>
      </c>
      <c r="C605" s="93" t="s">
        <v>1579</v>
      </c>
      <c r="D605" s="93" t="s">
        <v>1581</v>
      </c>
      <c r="E605" s="148">
        <f ca="1">IFERROR(__xludf.DUMMYFUNCTION(" VLOOKUP(A524, IMPORTRANGE(""https://docs.google.com/spreadsheets/d/1fj_Bhi2XPL3siwIh4sx4VRLAe31yD50oKdj5UlRYW0c/"", ""Сводка!A:AA""), 5, FALSE)"),236)</f>
        <v>236</v>
      </c>
      <c r="F605" s="148" t="s">
        <v>1583</v>
      </c>
      <c r="G605" s="147">
        <f ca="1">IFERROR(__xludf.DUMMYFUNCTION(" VLOOKUP(A524, IMPORTRANGE(""https://docs.google.com/spreadsheets/d/1QNLbnkR_AongFt22vMfNzfpjZ0CjpI8QI-w0wBnYA1w/"", ""Инфа!A:AA""), 6, FALSE)"),2024)</f>
        <v>2024</v>
      </c>
      <c r="H605" s="150">
        <v>19200</v>
      </c>
      <c r="I605" s="151" t="s">
        <v>1581</v>
      </c>
      <c r="J605" s="93"/>
      <c r="K605" s="153"/>
      <c r="L605" s="153"/>
      <c r="M605" s="153"/>
      <c r="N605" s="153"/>
      <c r="O605" s="153"/>
      <c r="P605" s="153"/>
      <c r="Q605" s="153"/>
      <c r="R605" s="153"/>
      <c r="S605" s="153"/>
    </row>
    <row r="606" spans="1:19" ht="187.5">
      <c r="A606" s="277" t="s">
        <v>25424</v>
      </c>
      <c r="B606" s="253" t="s">
        <v>153</v>
      </c>
      <c r="C606" s="93" t="s">
        <v>1585</v>
      </c>
      <c r="D606" s="93" t="s">
        <v>1586</v>
      </c>
      <c r="E606" s="148">
        <f ca="1">IFERROR(__xludf.DUMMYFUNCTION(" VLOOKUP(A525, IMPORTRANGE(""https://docs.google.com/spreadsheets/d/1fj_Bhi2XPL3siwIh4sx4VRLAe31yD50oKdj5UlRYW0c/"", ""Сводка!A:AA""), 5, FALSE)"),200)</f>
        <v>200</v>
      </c>
      <c r="F606" s="148" t="s">
        <v>50</v>
      </c>
      <c r="G606" s="147">
        <f ca="1">IFERROR(__xludf.DUMMYFUNCTION(" VLOOKUP(A525, IMPORTRANGE(""https://docs.google.com/spreadsheets/d/1QNLbnkR_AongFt22vMfNzfpjZ0CjpI8QI-w0wBnYA1w/"", ""Инфа!A:AA""), 6, FALSE)"),2024)</f>
        <v>2024</v>
      </c>
      <c r="H606" s="150">
        <v>17000</v>
      </c>
      <c r="I606" s="151" t="s">
        <v>161</v>
      </c>
      <c r="J606" s="93" t="s">
        <v>1587</v>
      </c>
      <c r="K606" s="153"/>
      <c r="L606" s="153"/>
      <c r="M606" s="153"/>
      <c r="N606" s="153"/>
      <c r="O606" s="153"/>
      <c r="P606" s="153"/>
      <c r="Q606" s="153"/>
      <c r="R606" s="153"/>
      <c r="S606" s="153"/>
    </row>
    <row r="607" spans="1:19" ht="56.25">
      <c r="A607" s="277" t="s">
        <v>25424</v>
      </c>
      <c r="B607" s="253" t="s">
        <v>400</v>
      </c>
      <c r="C607" s="93" t="s">
        <v>1588</v>
      </c>
      <c r="D607" s="93" t="s">
        <v>1589</v>
      </c>
      <c r="E607" s="148">
        <f ca="1">IFERROR(__xludf.DUMMYFUNCTION(" VLOOKUP(A526, IMPORTRANGE(""https://docs.google.com/spreadsheets/d/1fj_Bhi2XPL3siwIh4sx4VRLAe31yD50oKdj5UlRYW0c/"", ""Сводка!A:AA""), 5, FALSE)"),120)</f>
        <v>120</v>
      </c>
      <c r="F607" s="148" t="s">
        <v>677</v>
      </c>
      <c r="G607" s="147">
        <f ca="1">IFERROR(__xludf.DUMMYFUNCTION(" VLOOKUP(A526, IMPORTRANGE(""https://docs.google.com/spreadsheets/d/1QNLbnkR_AongFt22vMfNzfpjZ0CjpI8QI-w0wBnYA1w/"", ""Инфа!A:AA""), 6, FALSE)"),2024)</f>
        <v>2024</v>
      </c>
      <c r="H607" s="150">
        <v>8600</v>
      </c>
      <c r="I607" s="156" t="s">
        <v>554</v>
      </c>
      <c r="J607" s="93"/>
      <c r="K607" s="153"/>
      <c r="L607" s="153"/>
      <c r="M607" s="153"/>
      <c r="N607" s="153"/>
      <c r="O607" s="153"/>
      <c r="P607" s="153"/>
      <c r="Q607" s="153"/>
      <c r="R607" s="153"/>
      <c r="S607" s="153"/>
    </row>
    <row r="608" spans="1:19" ht="37.5">
      <c r="A608" s="277" t="s">
        <v>25424</v>
      </c>
      <c r="B608" s="253" t="s">
        <v>400</v>
      </c>
      <c r="C608" s="93" t="s">
        <v>1588</v>
      </c>
      <c r="D608" s="93" t="s">
        <v>1590</v>
      </c>
      <c r="E608" s="148">
        <f ca="1">IFERROR(__xludf.DUMMYFUNCTION(" VLOOKUP(A527, IMPORTRANGE(""https://docs.google.com/spreadsheets/d/1fj_Bhi2XPL3siwIh4sx4VRLAe31yD50oKdj5UlRYW0c/"", ""Сводка!A:AA""), 5, FALSE)"),124)</f>
        <v>124</v>
      </c>
      <c r="F608" s="148" t="s">
        <v>466</v>
      </c>
      <c r="G608" s="147">
        <f ca="1">IFERROR(__xludf.DUMMYFUNCTION(" VLOOKUP(A527, IMPORTRANGE(""https://docs.google.com/spreadsheets/d/1QNLbnkR_AongFt22vMfNzfpjZ0CjpI8QI-w0wBnYA1w/"", ""Инфа!A:AA""), 6, FALSE)"),2024)</f>
        <v>2024</v>
      </c>
      <c r="H608" s="150">
        <v>8700</v>
      </c>
      <c r="I608" s="156" t="s">
        <v>554</v>
      </c>
      <c r="J608" s="93"/>
      <c r="K608" s="153"/>
      <c r="L608" s="153"/>
      <c r="M608" s="153"/>
      <c r="N608" s="153"/>
      <c r="O608" s="153"/>
      <c r="P608" s="153"/>
      <c r="Q608" s="153"/>
      <c r="R608" s="153"/>
      <c r="S608" s="153"/>
    </row>
    <row r="609" spans="1:19" ht="187.5">
      <c r="A609" s="277" t="s">
        <v>25424</v>
      </c>
      <c r="B609" s="253" t="s">
        <v>153</v>
      </c>
      <c r="C609" s="93" t="s">
        <v>1591</v>
      </c>
      <c r="D609" s="93" t="s">
        <v>1592</v>
      </c>
      <c r="E609" s="148">
        <f ca="1">IFERROR(__xludf.DUMMYFUNCTION(" VLOOKUP(A528, IMPORTRANGE(""https://docs.google.com/spreadsheets/d/1fj_Bhi2XPL3siwIh4sx4VRLAe31yD50oKdj5UlRYW0c/"", ""Сводка!A:AA""), 5, FALSE)"),244)</f>
        <v>244</v>
      </c>
      <c r="F609" s="148" t="s">
        <v>50</v>
      </c>
      <c r="G609" s="147">
        <f ca="1">IFERROR(__xludf.DUMMYFUNCTION(" VLOOKUP(A528, IMPORTRANGE(""https://docs.google.com/spreadsheets/d/1QNLbnkR_AongFt22vMfNzfpjZ0CjpI8QI-w0wBnYA1w/"", ""Инфа!A:AA""), 6, FALSE)"),2024)</f>
        <v>2024</v>
      </c>
      <c r="H609" s="150">
        <v>12300</v>
      </c>
      <c r="I609" s="156" t="s">
        <v>558</v>
      </c>
      <c r="J609" s="93" t="s">
        <v>1593</v>
      </c>
      <c r="K609" s="153"/>
      <c r="L609" s="153"/>
      <c r="M609" s="153"/>
      <c r="N609" s="153"/>
      <c r="O609" s="153"/>
      <c r="P609" s="153"/>
      <c r="Q609" s="153"/>
      <c r="R609" s="153"/>
      <c r="S609" s="153"/>
    </row>
    <row r="610" spans="1:19" ht="243.75">
      <c r="A610" s="277" t="s">
        <v>25424</v>
      </c>
      <c r="B610" s="253" t="s">
        <v>153</v>
      </c>
      <c r="C610" s="93" t="s">
        <v>1594</v>
      </c>
      <c r="D610" s="93" t="s">
        <v>1595</v>
      </c>
      <c r="E610" s="148">
        <f ca="1">IFERROR(__xludf.DUMMYFUNCTION(" VLOOKUP(A529, IMPORTRANGE(""https://docs.google.com/spreadsheets/d/1fj_Bhi2XPL3siwIh4sx4VRLAe31yD50oKdj5UlRYW0c/"", ""Сводка!A:AA""), 5, FALSE)"),280)</f>
        <v>280</v>
      </c>
      <c r="F610" s="148" t="s">
        <v>1596</v>
      </c>
      <c r="G610" s="147">
        <f ca="1">IFERROR(__xludf.DUMMYFUNCTION(" VLOOKUP(A529, IMPORTRANGE(""https://docs.google.com/spreadsheets/d/1QNLbnkR_AongFt22vMfNzfpjZ0CjpI8QI-w0wBnYA1w/"", ""Инфа!A:AA""), 6, FALSE)"),2024)</f>
        <v>2024</v>
      </c>
      <c r="H610" s="150">
        <v>13400</v>
      </c>
      <c r="I610" s="151" t="s">
        <v>161</v>
      </c>
      <c r="J610" s="93" t="s">
        <v>1597</v>
      </c>
      <c r="K610" s="153"/>
      <c r="L610" s="153"/>
      <c r="M610" s="153"/>
      <c r="N610" s="153"/>
      <c r="O610" s="153"/>
      <c r="P610" s="153"/>
      <c r="Q610" s="153"/>
      <c r="R610" s="153"/>
      <c r="S610" s="153"/>
    </row>
    <row r="611" spans="1:19" ht="37.5">
      <c r="A611" s="277" t="s">
        <v>25424</v>
      </c>
      <c r="B611" s="253" t="s">
        <v>400</v>
      </c>
      <c r="C611" s="93" t="s">
        <v>1598</v>
      </c>
      <c r="D611" s="93" t="s">
        <v>1599</v>
      </c>
      <c r="E611" s="148">
        <f ca="1">IFERROR(__xludf.DUMMYFUNCTION(" VLOOKUP(A530, IMPORTRANGE(""https://docs.google.com/spreadsheets/d/1fj_Bhi2XPL3siwIh4sx4VRLAe31yD50oKdj5UlRYW0c/"", ""Сводка!A:AA""), 5, FALSE)"),104)</f>
        <v>104</v>
      </c>
      <c r="F611" s="148" t="s">
        <v>415</v>
      </c>
      <c r="G611" s="147">
        <f ca="1">IFERROR(__xludf.DUMMYFUNCTION(" VLOOKUP(A530, IMPORTRANGE(""https://docs.google.com/spreadsheets/d/1QNLbnkR_AongFt22vMfNzfpjZ0CjpI8QI-w0wBnYA1w/"", ""Инфа!A:AA""), 6, FALSE)"),2024)</f>
        <v>2024</v>
      </c>
      <c r="H611" s="150">
        <v>11200</v>
      </c>
      <c r="I611" s="151" t="s">
        <v>146</v>
      </c>
      <c r="J611" s="93"/>
      <c r="K611" s="153"/>
      <c r="L611" s="153"/>
      <c r="M611" s="153"/>
      <c r="N611" s="153"/>
      <c r="O611" s="153"/>
      <c r="P611" s="153"/>
      <c r="Q611" s="153"/>
      <c r="R611" s="153"/>
      <c r="S611" s="153"/>
    </row>
    <row r="612" spans="1:19" ht="37.5">
      <c r="A612" s="277" t="s">
        <v>25424</v>
      </c>
      <c r="B612" s="253" t="s">
        <v>400</v>
      </c>
      <c r="C612" s="93" t="s">
        <v>1600</v>
      </c>
      <c r="D612" s="93" t="s">
        <v>1601</v>
      </c>
      <c r="E612" s="148">
        <f ca="1">IFERROR(__xludf.DUMMYFUNCTION(" VLOOKUP(A531, IMPORTRANGE(""https://docs.google.com/spreadsheets/d/1fj_Bhi2XPL3siwIh4sx4VRLAe31yD50oKdj5UlRYW0c/"", ""Сводка!A:AA""), 5, FALSE)"),144)</f>
        <v>144</v>
      </c>
      <c r="F612" s="148" t="s">
        <v>415</v>
      </c>
      <c r="G612" s="147">
        <f ca="1">IFERROR(__xludf.DUMMYFUNCTION(" VLOOKUP(A531, IMPORTRANGE(""https://docs.google.com/spreadsheets/d/1QNLbnkR_AongFt22vMfNzfpjZ0CjpI8QI-w0wBnYA1w/"", ""Инфа!A:AA""), 6, FALSE)"),2024)</f>
        <v>2024</v>
      </c>
      <c r="H612" s="150">
        <v>13600</v>
      </c>
      <c r="I612" s="151" t="s">
        <v>291</v>
      </c>
      <c r="J612" s="93"/>
      <c r="K612" s="153"/>
      <c r="L612" s="153"/>
      <c r="M612" s="153"/>
      <c r="N612" s="153"/>
      <c r="O612" s="153"/>
      <c r="P612" s="153"/>
      <c r="Q612" s="153"/>
      <c r="R612" s="153"/>
      <c r="S612" s="153"/>
    </row>
    <row r="613" spans="1:19" ht="75">
      <c r="A613" s="277" t="s">
        <v>25424</v>
      </c>
      <c r="B613" s="253" t="s">
        <v>400</v>
      </c>
      <c r="C613" s="93" t="s">
        <v>1600</v>
      </c>
      <c r="D613" s="93" t="s">
        <v>1602</v>
      </c>
      <c r="E613" s="148">
        <f ca="1">IFERROR(__xludf.DUMMYFUNCTION(" VLOOKUP(A532, IMPORTRANGE(""https://docs.google.com/spreadsheets/d/1fj_Bhi2XPL3siwIh4sx4VRLAe31yD50oKdj5UlRYW0c/"", ""Сводка!A:AA""), 5, FALSE)"),128)</f>
        <v>128</v>
      </c>
      <c r="F613" s="148" t="s">
        <v>415</v>
      </c>
      <c r="G613" s="147">
        <f ca="1">IFERROR(__xludf.DUMMYFUNCTION(" VLOOKUP(A532, IMPORTRANGE(""https://docs.google.com/spreadsheets/d/1QNLbnkR_AongFt22vMfNzfpjZ0CjpI8QI-w0wBnYA1w/"", ""Инфа!A:AA""), 6, FALSE)"),2024)</f>
        <v>2024</v>
      </c>
      <c r="H613" s="150">
        <v>12700</v>
      </c>
      <c r="I613" s="151" t="s">
        <v>291</v>
      </c>
      <c r="J613" s="93" t="s">
        <v>1603</v>
      </c>
      <c r="K613" s="153"/>
      <c r="L613" s="153"/>
      <c r="M613" s="153"/>
      <c r="N613" s="153"/>
      <c r="O613" s="153"/>
      <c r="P613" s="153"/>
      <c r="Q613" s="153"/>
      <c r="R613" s="153"/>
      <c r="S613" s="153"/>
    </row>
    <row r="614" spans="1:19" ht="150">
      <c r="A614" s="277" t="s">
        <v>25424</v>
      </c>
      <c r="B614" s="253" t="s">
        <v>153</v>
      </c>
      <c r="C614" s="93" t="s">
        <v>1600</v>
      </c>
      <c r="D614" s="93" t="s">
        <v>1604</v>
      </c>
      <c r="E614" s="148">
        <f ca="1">IFERROR(__xludf.DUMMYFUNCTION(" VLOOKUP(A533, IMPORTRANGE(""https://docs.google.com/spreadsheets/d/1fj_Bhi2XPL3siwIh4sx4VRLAe31yD50oKdj5UlRYW0c/"", ""Сводка!A:AA""), 5, FALSE)"),156)</f>
        <v>156</v>
      </c>
      <c r="F614" s="148" t="s">
        <v>50</v>
      </c>
      <c r="G614" s="147">
        <f ca="1">IFERROR(__xludf.DUMMYFUNCTION(" VLOOKUP(A533, IMPORTRANGE(""https://docs.google.com/spreadsheets/d/1QNLbnkR_AongFt22vMfNzfpjZ0CjpI8QI-w0wBnYA1w/"", ""Инфа!A:AA""), 6, FALSE)"),2024)</f>
        <v>2024</v>
      </c>
      <c r="H614" s="150">
        <v>14400</v>
      </c>
      <c r="I614" s="151" t="s">
        <v>291</v>
      </c>
      <c r="J614" s="93" t="s">
        <v>1605</v>
      </c>
      <c r="K614" s="153"/>
      <c r="L614" s="153"/>
      <c r="M614" s="153"/>
      <c r="N614" s="153"/>
      <c r="O614" s="153"/>
      <c r="P614" s="153"/>
      <c r="Q614" s="153"/>
      <c r="R614" s="153"/>
      <c r="S614" s="153"/>
    </row>
    <row r="615" spans="1:19" ht="225">
      <c r="A615" s="277" t="s">
        <v>25424</v>
      </c>
      <c r="B615" s="253" t="s">
        <v>400</v>
      </c>
      <c r="C615" s="93" t="s">
        <v>1606</v>
      </c>
      <c r="D615" s="93" t="s">
        <v>1607</v>
      </c>
      <c r="E615" s="148">
        <f ca="1">IFERROR(__xludf.DUMMYFUNCTION(" VLOOKUP(A534, IMPORTRANGE(""https://docs.google.com/spreadsheets/d/1fj_Bhi2XPL3siwIh4sx4VRLAe31yD50oKdj5UlRYW0c/"", ""Сводка!A:AA""), 5, FALSE)"),112)</f>
        <v>112</v>
      </c>
      <c r="F615" s="148" t="s">
        <v>415</v>
      </c>
      <c r="G615" s="147">
        <f ca="1">IFERROR(__xludf.DUMMYFUNCTION(" VLOOKUP(A534, IMPORTRANGE(""https://docs.google.com/spreadsheets/d/1QNLbnkR_AongFt22vMfNzfpjZ0CjpI8QI-w0wBnYA1w/"", ""Инфа!A:AA""), 6, FALSE)"),2024)</f>
        <v>2024</v>
      </c>
      <c r="H615" s="150">
        <v>11700</v>
      </c>
      <c r="I615" s="151" t="s">
        <v>291</v>
      </c>
      <c r="J615" s="93" t="s">
        <v>1608</v>
      </c>
      <c r="K615" s="153"/>
      <c r="L615" s="153"/>
      <c r="M615" s="153"/>
      <c r="N615" s="153"/>
      <c r="O615" s="153"/>
      <c r="P615" s="153"/>
      <c r="Q615" s="153"/>
      <c r="R615" s="153"/>
      <c r="S615" s="153"/>
    </row>
    <row r="616" spans="1:19" ht="56.25">
      <c r="A616" s="277" t="s">
        <v>25424</v>
      </c>
      <c r="B616" s="253" t="s">
        <v>153</v>
      </c>
      <c r="C616" s="93" t="s">
        <v>1609</v>
      </c>
      <c r="D616" s="93" t="s">
        <v>1610</v>
      </c>
      <c r="E616" s="148">
        <f ca="1">IFERROR(__xludf.DUMMYFUNCTION(" VLOOKUP(A535, IMPORTRANGE(""https://docs.google.com/spreadsheets/d/1fj_Bhi2XPL3siwIh4sx4VRLAe31yD50oKdj5UlRYW0c/"", ""Сводка!A:AA""), 5, FALSE)"),176)</f>
        <v>176</v>
      </c>
      <c r="F616" s="148" t="s">
        <v>50</v>
      </c>
      <c r="G616" s="147">
        <f ca="1">IFERROR(__xludf.DUMMYFUNCTION(" VLOOKUP(A535, IMPORTRANGE(""https://docs.google.com/spreadsheets/d/1QNLbnkR_AongFt22vMfNzfpjZ0CjpI8QI-w0wBnYA1w/"", ""Инфа!A:AA""), 6, FALSE)"),2024)</f>
        <v>2024</v>
      </c>
      <c r="H616" s="150">
        <v>10300</v>
      </c>
      <c r="I616" s="151" t="s">
        <v>291</v>
      </c>
      <c r="J616" s="93"/>
      <c r="K616" s="153"/>
      <c r="L616" s="153"/>
      <c r="M616" s="153"/>
      <c r="N616" s="153"/>
      <c r="O616" s="153"/>
      <c r="P616" s="153"/>
      <c r="Q616" s="153"/>
      <c r="R616" s="153"/>
      <c r="S616" s="153"/>
    </row>
    <row r="617" spans="1:19" ht="37.5">
      <c r="A617" s="277" t="s">
        <v>25424</v>
      </c>
      <c r="B617" s="253" t="s">
        <v>400</v>
      </c>
      <c r="C617" s="93" t="s">
        <v>1612</v>
      </c>
      <c r="D617" s="93" t="s">
        <v>1613</v>
      </c>
      <c r="E617" s="148">
        <f ca="1">IFERROR(__xludf.DUMMYFUNCTION(" VLOOKUP(A536, IMPORTRANGE(""https://docs.google.com/spreadsheets/d/1fj_Bhi2XPL3siwIh4sx4VRLAe31yD50oKdj5UlRYW0c/"", ""Сводка!A:AA""), 5, FALSE)"),152)</f>
        <v>152</v>
      </c>
      <c r="F617" s="148" t="s">
        <v>415</v>
      </c>
      <c r="G617" s="147">
        <f ca="1">IFERROR(__xludf.DUMMYFUNCTION(" VLOOKUP(A536, IMPORTRANGE(""https://docs.google.com/spreadsheets/d/1QNLbnkR_AongFt22vMfNzfpjZ0CjpI8QI-w0wBnYA1w/"", ""Инфа!A:AA""), 6, FALSE)"),2024)</f>
        <v>2024</v>
      </c>
      <c r="H617" s="150">
        <v>9600</v>
      </c>
      <c r="I617" s="156" t="s">
        <v>97</v>
      </c>
      <c r="J617" s="93"/>
      <c r="K617" s="153"/>
      <c r="L617" s="153"/>
      <c r="M617" s="153"/>
      <c r="N617" s="153"/>
      <c r="O617" s="153"/>
      <c r="P617" s="153"/>
      <c r="Q617" s="153"/>
      <c r="R617" s="153"/>
      <c r="S617" s="153"/>
    </row>
    <row r="618" spans="1:19" ht="75">
      <c r="A618" s="277" t="s">
        <v>25424</v>
      </c>
      <c r="B618" s="253" t="s">
        <v>400</v>
      </c>
      <c r="C618" s="93" t="s">
        <v>1614</v>
      </c>
      <c r="D618" s="93" t="s">
        <v>1615</v>
      </c>
      <c r="E618" s="148">
        <f ca="1">IFERROR(__xludf.DUMMYFUNCTION(" VLOOKUP(A537, IMPORTRANGE(""https://docs.google.com/spreadsheets/d/1fj_Bhi2XPL3siwIh4sx4VRLAe31yD50oKdj5UlRYW0c/"", ""Сводка!A:AA""), 5, FALSE)"),208)</f>
        <v>208</v>
      </c>
      <c r="F618" s="148" t="s">
        <v>415</v>
      </c>
      <c r="G618" s="147">
        <f ca="1">IFERROR(__xludf.DUMMYFUNCTION(" VLOOKUP(A537, IMPORTRANGE(""https://docs.google.com/spreadsheets/d/1QNLbnkR_AongFt22vMfNzfpjZ0CjpI8QI-w0wBnYA1w/"", ""Инфа!A:AA""), 6, FALSE)"),2024)</f>
        <v>2024</v>
      </c>
      <c r="H618" s="150">
        <v>17500</v>
      </c>
      <c r="I618" s="151" t="s">
        <v>398</v>
      </c>
      <c r="J618" s="93" t="s">
        <v>1616</v>
      </c>
      <c r="K618" s="153"/>
      <c r="L618" s="153"/>
      <c r="M618" s="153"/>
      <c r="N618" s="153"/>
      <c r="O618" s="153"/>
      <c r="P618" s="153"/>
      <c r="Q618" s="153"/>
      <c r="R618" s="153"/>
      <c r="S618" s="153"/>
    </row>
    <row r="619" spans="1:19" ht="37.5">
      <c r="A619" s="277" t="s">
        <v>25424</v>
      </c>
      <c r="B619" s="253" t="s">
        <v>400</v>
      </c>
      <c r="C619" s="93" t="s">
        <v>1617</v>
      </c>
      <c r="D619" s="93" t="s">
        <v>1618</v>
      </c>
      <c r="E619" s="148">
        <f ca="1">IFERROR(__xludf.DUMMYFUNCTION(" VLOOKUP(A538, IMPORTRANGE(""https://docs.google.com/spreadsheets/d/1fj_Bhi2XPL3siwIh4sx4VRLAe31yD50oKdj5UlRYW0c/"", ""Сводка!A:AA""), 5, FALSE)"),148)</f>
        <v>148</v>
      </c>
      <c r="F619" s="148" t="s">
        <v>415</v>
      </c>
      <c r="G619" s="147">
        <f ca="1">IFERROR(__xludf.DUMMYFUNCTION(" VLOOKUP(A538, IMPORTRANGE(""https://docs.google.com/spreadsheets/d/1QNLbnkR_AongFt22vMfNzfpjZ0CjpI8QI-w0wBnYA1w/"", ""Инфа!A:AA""), 6, FALSE)"),2024)</f>
        <v>2024</v>
      </c>
      <c r="H619" s="150">
        <v>9400</v>
      </c>
      <c r="I619" s="156" t="s">
        <v>489</v>
      </c>
      <c r="J619" s="93"/>
      <c r="K619" s="153"/>
      <c r="L619" s="153"/>
      <c r="M619" s="153"/>
      <c r="N619" s="153"/>
      <c r="O619" s="153"/>
      <c r="P619" s="153"/>
      <c r="Q619" s="153"/>
      <c r="R619" s="153"/>
      <c r="S619" s="153"/>
    </row>
    <row r="620" spans="1:19" ht="112.5">
      <c r="A620" s="277" t="s">
        <v>25424</v>
      </c>
      <c r="B620" s="253" t="s">
        <v>400</v>
      </c>
      <c r="C620" s="93" t="s">
        <v>1619</v>
      </c>
      <c r="D620" s="93" t="s">
        <v>1620</v>
      </c>
      <c r="E620" s="148">
        <f ca="1">IFERROR(__xludf.DUMMYFUNCTION(" VLOOKUP(A539, IMPORTRANGE(""https://docs.google.com/spreadsheets/d/1fj_Bhi2XPL3siwIh4sx4VRLAe31yD50oKdj5UlRYW0c/"", ""Сводка!A:AA""), 5, FALSE)"),144)</f>
        <v>144</v>
      </c>
      <c r="F620" s="148" t="s">
        <v>415</v>
      </c>
      <c r="G620" s="147">
        <f ca="1">IFERROR(__xludf.DUMMYFUNCTION(" VLOOKUP(A539, IMPORTRANGE(""https://docs.google.com/spreadsheets/d/1QNLbnkR_AongFt22vMfNzfpjZ0CjpI8QI-w0wBnYA1w/"", ""Инфа!A:AA""), 6, FALSE)"),2024)</f>
        <v>2024</v>
      </c>
      <c r="H620" s="150">
        <v>9300</v>
      </c>
      <c r="I620" s="151" t="s">
        <v>257</v>
      </c>
      <c r="J620" s="93" t="s">
        <v>1622</v>
      </c>
      <c r="K620" s="153"/>
      <c r="L620" s="153"/>
      <c r="M620" s="153"/>
      <c r="N620" s="153"/>
      <c r="O620" s="153"/>
      <c r="P620" s="153"/>
      <c r="Q620" s="153"/>
      <c r="R620" s="153"/>
      <c r="S620" s="153"/>
    </row>
    <row r="621" spans="1:19" ht="168.75">
      <c r="A621" s="277" t="s">
        <v>25424</v>
      </c>
      <c r="B621" s="253" t="s">
        <v>400</v>
      </c>
      <c r="C621" s="93" t="s">
        <v>1623</v>
      </c>
      <c r="D621" s="93" t="s">
        <v>1624</v>
      </c>
      <c r="E621" s="148">
        <f ca="1">IFERROR(__xludf.DUMMYFUNCTION(" VLOOKUP(A540, IMPORTRANGE(""https://docs.google.com/spreadsheets/d/1fj_Bhi2XPL3siwIh4sx4VRLAe31yD50oKdj5UlRYW0c/"", ""Сводка!A:AA""), 5, FALSE)"),120)</f>
        <v>120</v>
      </c>
      <c r="F621" s="147" t="s">
        <v>415</v>
      </c>
      <c r="G621" s="147">
        <f ca="1">IFERROR(__xludf.DUMMYFUNCTION(" VLOOKUP(A540, IMPORTRANGE(""https://docs.google.com/spreadsheets/d/1QNLbnkR_AongFt22vMfNzfpjZ0CjpI8QI-w0wBnYA1w/"", ""Инфа!A:AA""), 6, FALSE)"),2024)</f>
        <v>2024</v>
      </c>
      <c r="H621" s="150">
        <v>8600</v>
      </c>
      <c r="I621" s="151" t="s">
        <v>161</v>
      </c>
      <c r="J621" s="93" t="s">
        <v>1625</v>
      </c>
      <c r="K621" s="153"/>
      <c r="L621" s="153"/>
      <c r="M621" s="153"/>
      <c r="N621" s="153"/>
      <c r="O621" s="153"/>
      <c r="P621" s="153"/>
      <c r="Q621" s="153"/>
      <c r="R621" s="153"/>
      <c r="S621" s="153"/>
    </row>
    <row r="622" spans="1:19" ht="112.5">
      <c r="A622" s="277" t="s">
        <v>25424</v>
      </c>
      <c r="B622" s="253" t="s">
        <v>400</v>
      </c>
      <c r="C622" s="93" t="s">
        <v>1626</v>
      </c>
      <c r="D622" s="93" t="s">
        <v>1627</v>
      </c>
      <c r="E622" s="148">
        <f ca="1">IFERROR(__xludf.DUMMYFUNCTION(" VLOOKUP(A541, IMPORTRANGE(""https://docs.google.com/spreadsheets/d/1fj_Bhi2XPL3siwIh4sx4VRLAe31yD50oKdj5UlRYW0c/"", ""Сводка!A:AA""), 5, FALSE)"),172)</f>
        <v>172</v>
      </c>
      <c r="F622" s="148" t="s">
        <v>1628</v>
      </c>
      <c r="G622" s="147">
        <f ca="1">IFERROR(__xludf.DUMMYFUNCTION(" VLOOKUP(A541, IMPORTRANGE(""https://docs.google.com/spreadsheets/d/1QNLbnkR_AongFt22vMfNzfpjZ0CjpI8QI-w0wBnYA1w/"", ""Инфа!A:AA""), 6, FALSE)"),2024)</f>
        <v>2024</v>
      </c>
      <c r="H622" s="150">
        <v>15300</v>
      </c>
      <c r="I622" s="156" t="s">
        <v>370</v>
      </c>
      <c r="J622" s="93" t="s">
        <v>1629</v>
      </c>
      <c r="K622" s="153"/>
      <c r="L622" s="153"/>
      <c r="M622" s="153"/>
      <c r="N622" s="153"/>
      <c r="O622" s="153"/>
      <c r="P622" s="153"/>
      <c r="Q622" s="153"/>
      <c r="R622" s="153"/>
      <c r="S622" s="153"/>
    </row>
    <row r="623" spans="1:19" ht="37.5">
      <c r="A623" s="277" t="s">
        <v>25424</v>
      </c>
      <c r="B623" s="253" t="s">
        <v>153</v>
      </c>
      <c r="C623" s="93" t="s">
        <v>1630</v>
      </c>
      <c r="D623" s="93" t="s">
        <v>1631</v>
      </c>
      <c r="E623" s="148">
        <f ca="1">IFERROR(__xludf.DUMMYFUNCTION(" VLOOKUP(A542, IMPORTRANGE(""https://docs.google.com/spreadsheets/d/1fj_Bhi2XPL3siwIh4sx4VRLAe31yD50oKdj5UlRYW0c/"", ""Сводка!A:AA""), 5, FALSE)"),192)</f>
        <v>192</v>
      </c>
      <c r="F623" s="148" t="s">
        <v>108</v>
      </c>
      <c r="G623" s="147">
        <f ca="1">IFERROR(__xludf.DUMMYFUNCTION(" VLOOKUP(A542, IMPORTRANGE(""https://docs.google.com/spreadsheets/d/1QNLbnkR_AongFt22vMfNzfpjZ0CjpI8QI-w0wBnYA1w/"", ""Инфа!A:AA""), 6, FALSE)"),2024)</f>
        <v>2024</v>
      </c>
      <c r="H623" s="150">
        <v>10800</v>
      </c>
      <c r="I623" s="151" t="s">
        <v>650</v>
      </c>
      <c r="J623" s="93"/>
      <c r="K623" s="153"/>
      <c r="L623" s="153"/>
      <c r="M623" s="153"/>
      <c r="N623" s="153"/>
      <c r="O623" s="153"/>
      <c r="P623" s="153"/>
      <c r="Q623" s="153"/>
      <c r="R623" s="153"/>
      <c r="S623" s="153"/>
    </row>
    <row r="624" spans="1:19" ht="93.75">
      <c r="A624" s="277" t="s">
        <v>25424</v>
      </c>
      <c r="B624" s="253" t="s">
        <v>400</v>
      </c>
      <c r="C624" s="93" t="s">
        <v>1632</v>
      </c>
      <c r="D624" s="93" t="s">
        <v>1633</v>
      </c>
      <c r="E624" s="148">
        <f ca="1">IFERROR(__xludf.DUMMYFUNCTION(" VLOOKUP(A543, IMPORTRANGE(""https://docs.google.com/spreadsheets/d/1fj_Bhi2XPL3siwIh4sx4VRLAe31yD50oKdj5UlRYW0c/"", ""Сводка!A:AA""), 5, FALSE)"),208)</f>
        <v>208</v>
      </c>
      <c r="F624" s="148" t="s">
        <v>415</v>
      </c>
      <c r="G624" s="147">
        <f ca="1">IFERROR(__xludf.DUMMYFUNCTION(" VLOOKUP(A543, IMPORTRANGE(""https://docs.google.com/spreadsheets/d/1QNLbnkR_AongFt22vMfNzfpjZ0CjpI8QI-w0wBnYA1w/"", ""Инфа!A:AA""), 6, FALSE)"),2024)</f>
        <v>2024</v>
      </c>
      <c r="H624" s="150">
        <v>11200</v>
      </c>
      <c r="I624" s="156" t="s">
        <v>489</v>
      </c>
      <c r="J624" s="93" t="s">
        <v>1634</v>
      </c>
      <c r="K624" s="153"/>
      <c r="L624" s="153"/>
      <c r="M624" s="153"/>
      <c r="N624" s="153"/>
      <c r="O624" s="153"/>
      <c r="P624" s="153"/>
      <c r="Q624" s="153"/>
      <c r="R624" s="153"/>
      <c r="S624" s="153"/>
    </row>
    <row r="625" spans="1:19" ht="75">
      <c r="A625" s="277" t="s">
        <v>25424</v>
      </c>
      <c r="B625" s="253" t="s">
        <v>23</v>
      </c>
      <c r="C625" s="93" t="s">
        <v>1635</v>
      </c>
      <c r="D625" s="93" t="s">
        <v>1636</v>
      </c>
      <c r="E625" s="148">
        <f ca="1">IFERROR(__xludf.DUMMYFUNCTION(" VLOOKUP(A544, IMPORTRANGE(""https://docs.google.com/spreadsheets/d/1fj_Bhi2XPL3siwIh4sx4VRLAe31yD50oKdj5UlRYW0c/"", ""Сводка!A:AA""), 5, FALSE)"),160)</f>
        <v>160</v>
      </c>
      <c r="F625" s="148" t="s">
        <v>165</v>
      </c>
      <c r="G625" s="147">
        <f ca="1">IFERROR(__xludf.DUMMYFUNCTION(" VLOOKUP(A544, IMPORTRANGE(""https://docs.google.com/spreadsheets/d/1QNLbnkR_AongFt22vMfNzfpjZ0CjpI8QI-w0wBnYA1w/"", ""Инфа!A:AA""), 6, FALSE)"),2024)</f>
        <v>2024</v>
      </c>
      <c r="H625" s="150">
        <v>14600</v>
      </c>
      <c r="I625" s="151" t="s">
        <v>27</v>
      </c>
      <c r="J625" s="99" t="s">
        <v>1637</v>
      </c>
      <c r="K625" s="153"/>
      <c r="L625" s="153"/>
      <c r="M625" s="153"/>
      <c r="N625" s="153"/>
      <c r="O625" s="153"/>
      <c r="P625" s="153"/>
      <c r="Q625" s="153"/>
      <c r="R625" s="153"/>
      <c r="S625" s="153"/>
    </row>
    <row r="626" spans="1:19" ht="225">
      <c r="A626" s="277" t="s">
        <v>25424</v>
      </c>
      <c r="B626" s="253" t="s">
        <v>400</v>
      </c>
      <c r="C626" s="97" t="s">
        <v>1638</v>
      </c>
      <c r="D626" s="97" t="s">
        <v>1639</v>
      </c>
      <c r="E626" s="148">
        <f ca="1">IFERROR(__xludf.DUMMYFUNCTION(" VLOOKUP(A545, IMPORTRANGE(""https://docs.google.com/spreadsheets/d/1fj_Bhi2XPL3siwIh4sx4VRLAe31yD50oKdj5UlRYW0c/"", ""Сводка!A:AA""), 5, FALSE)"),304)</f>
        <v>304</v>
      </c>
      <c r="F626" s="147" t="s">
        <v>415</v>
      </c>
      <c r="G626" s="147">
        <f ca="1">IFERROR(__xludf.DUMMYFUNCTION(" VLOOKUP(A545, IMPORTRANGE(""https://docs.google.com/spreadsheets/d/1QNLbnkR_AongFt22vMfNzfpjZ0CjpI8QI-w0wBnYA1w/"", ""Инфа!A:AA""), 6, FALSE)"),2024)</f>
        <v>2024</v>
      </c>
      <c r="H626" s="150">
        <v>14100</v>
      </c>
      <c r="I626" s="160" t="s">
        <v>138</v>
      </c>
      <c r="J626" s="97" t="s">
        <v>1640</v>
      </c>
      <c r="K626" s="153"/>
      <c r="L626" s="153"/>
      <c r="M626" s="153"/>
      <c r="N626" s="153"/>
      <c r="O626" s="153"/>
      <c r="P626" s="153"/>
      <c r="Q626" s="153"/>
      <c r="R626" s="153"/>
      <c r="S626" s="153"/>
    </row>
    <row r="627" spans="1:19" ht="168.75">
      <c r="A627" s="277" t="s">
        <v>25424</v>
      </c>
      <c r="B627" s="253" t="s">
        <v>400</v>
      </c>
      <c r="C627" s="93" t="s">
        <v>1641</v>
      </c>
      <c r="D627" s="93" t="s">
        <v>1642</v>
      </c>
      <c r="E627" s="148">
        <f ca="1">IFERROR(__xludf.DUMMYFUNCTION(" VLOOKUP(A546, IMPORTRANGE(""https://docs.google.com/spreadsheets/d/1fj_Bhi2XPL3siwIh4sx4VRLAe31yD50oKdj5UlRYW0c/"", ""Сводка!A:AA""), 5, FALSE)"),228)</f>
        <v>228</v>
      </c>
      <c r="F627" s="148" t="s">
        <v>415</v>
      </c>
      <c r="G627" s="147">
        <f ca="1">IFERROR(__xludf.DUMMYFUNCTION(" VLOOKUP(A546, IMPORTRANGE(""https://docs.google.com/spreadsheets/d/1QNLbnkR_AongFt22vMfNzfpjZ0CjpI8QI-w0wBnYA1w/"", ""Инфа!A:AA""), 6, FALSE)"),2024)</f>
        <v>2024</v>
      </c>
      <c r="H627" s="150">
        <v>11800</v>
      </c>
      <c r="I627" s="151" t="s">
        <v>138</v>
      </c>
      <c r="J627" s="93" t="s">
        <v>1643</v>
      </c>
      <c r="K627" s="153"/>
      <c r="L627" s="153"/>
      <c r="M627" s="153"/>
      <c r="N627" s="153"/>
      <c r="O627" s="153"/>
      <c r="P627" s="153"/>
      <c r="Q627" s="153"/>
      <c r="R627" s="153"/>
      <c r="S627" s="153"/>
    </row>
    <row r="628" spans="1:19" ht="150">
      <c r="A628" s="277" t="s">
        <v>25424</v>
      </c>
      <c r="B628" s="253" t="s">
        <v>400</v>
      </c>
      <c r="C628" s="93" t="s">
        <v>1644</v>
      </c>
      <c r="D628" s="93" t="s">
        <v>1645</v>
      </c>
      <c r="E628" s="148">
        <f ca="1">IFERROR(__xludf.DUMMYFUNCTION(" VLOOKUP(A547, IMPORTRANGE(""https://docs.google.com/spreadsheets/d/1fj_Bhi2XPL3siwIh4sx4VRLAe31yD50oKdj5UlRYW0c/"", ""Сводка!A:AA""), 5, FALSE)"),188)</f>
        <v>188</v>
      </c>
      <c r="F628" s="148" t="s">
        <v>403</v>
      </c>
      <c r="G628" s="147">
        <f ca="1">IFERROR(__xludf.DUMMYFUNCTION(" VLOOKUP(A547, IMPORTRANGE(""https://docs.google.com/spreadsheets/d/1QNLbnkR_AongFt22vMfNzfpjZ0CjpI8QI-w0wBnYA1w/"", ""Инфа!A:AA""), 6, FALSE)"),2024)</f>
        <v>2024</v>
      </c>
      <c r="H628" s="150">
        <v>16300</v>
      </c>
      <c r="I628" s="151" t="s">
        <v>340</v>
      </c>
      <c r="J628" s="93" t="s">
        <v>1646</v>
      </c>
      <c r="K628" s="153"/>
      <c r="L628" s="153"/>
      <c r="M628" s="153"/>
      <c r="N628" s="153"/>
      <c r="O628" s="153"/>
      <c r="P628" s="153"/>
      <c r="Q628" s="153"/>
      <c r="R628" s="153"/>
      <c r="S628" s="153"/>
    </row>
    <row r="629" spans="1:19" ht="187.5">
      <c r="A629" s="277" t="s">
        <v>25424</v>
      </c>
      <c r="B629" s="253" t="s">
        <v>400</v>
      </c>
      <c r="C629" s="93" t="s">
        <v>1647</v>
      </c>
      <c r="D629" s="93" t="s">
        <v>1648</v>
      </c>
      <c r="E629" s="148">
        <f ca="1">IFERROR(__xludf.DUMMYFUNCTION(" VLOOKUP(A548, IMPORTRANGE(""https://docs.google.com/spreadsheets/d/1fj_Bhi2XPL3siwIh4sx4VRLAe31yD50oKdj5UlRYW0c/"", ""Сводка!A:AA""), 5, FALSE)"),88)</f>
        <v>88</v>
      </c>
      <c r="F629" s="148" t="s">
        <v>415</v>
      </c>
      <c r="G629" s="147">
        <f ca="1">IFERROR(__xludf.DUMMYFUNCTION(" VLOOKUP(A548, IMPORTRANGE(""https://docs.google.com/spreadsheets/d/1QNLbnkR_AongFt22vMfNzfpjZ0CjpI8QI-w0wBnYA1w/"", ""Инфа!A:AA""), 6, FALSE)"),2024)</f>
        <v>2024</v>
      </c>
      <c r="H629" s="150">
        <v>7600</v>
      </c>
      <c r="I629" s="151" t="s">
        <v>1196</v>
      </c>
      <c r="J629" s="93" t="s">
        <v>1649</v>
      </c>
      <c r="K629" s="153"/>
      <c r="L629" s="153"/>
      <c r="M629" s="153"/>
      <c r="N629" s="153"/>
      <c r="O629" s="153"/>
      <c r="P629" s="153"/>
      <c r="Q629" s="153"/>
      <c r="R629" s="153"/>
      <c r="S629" s="153"/>
    </row>
    <row r="630" spans="1:19" ht="37.5">
      <c r="A630" s="277" t="s">
        <v>25424</v>
      </c>
      <c r="B630" s="253" t="s">
        <v>400</v>
      </c>
      <c r="C630" s="93" t="s">
        <v>1650</v>
      </c>
      <c r="D630" s="93" t="s">
        <v>1651</v>
      </c>
      <c r="E630" s="148">
        <f ca="1">IFERROR(__xludf.DUMMYFUNCTION(" VLOOKUP(A549, IMPORTRANGE(""https://docs.google.com/spreadsheets/d/1fj_Bhi2XPL3siwIh4sx4VRLAe31yD50oKdj5UlRYW0c/"", ""Сводка!A:AA""), 5, FALSE)"),154)</f>
        <v>154</v>
      </c>
      <c r="F630" s="148" t="s">
        <v>415</v>
      </c>
      <c r="G630" s="147">
        <f ca="1">IFERROR(__xludf.DUMMYFUNCTION(" VLOOKUP(A549, IMPORTRANGE(""https://docs.google.com/spreadsheets/d/1QNLbnkR_AongFt22vMfNzfpjZ0CjpI8QI-w0wBnYA1w/"", ""Инфа!A:AA""), 6, FALSE)"),2024)</f>
        <v>2024</v>
      </c>
      <c r="H630" s="150">
        <v>9600</v>
      </c>
      <c r="I630" s="156" t="s">
        <v>257</v>
      </c>
      <c r="J630" s="93"/>
      <c r="K630" s="153"/>
      <c r="L630" s="153"/>
      <c r="M630" s="153"/>
      <c r="N630" s="153"/>
      <c r="O630" s="153"/>
      <c r="P630" s="153"/>
      <c r="Q630" s="153"/>
      <c r="R630" s="153"/>
      <c r="S630" s="153"/>
    </row>
    <row r="631" spans="1:19" ht="112.5">
      <c r="A631" s="277" t="s">
        <v>25424</v>
      </c>
      <c r="B631" s="253" t="s">
        <v>153</v>
      </c>
      <c r="C631" s="93" t="s">
        <v>1650</v>
      </c>
      <c r="D631" s="93" t="s">
        <v>1652</v>
      </c>
      <c r="E631" s="148">
        <f ca="1">IFERROR(__xludf.DUMMYFUNCTION(" VLOOKUP(A550, IMPORTRANGE(""https://docs.google.com/spreadsheets/d/1fj_Bhi2XPL3siwIh4sx4VRLAe31yD50oKdj5UlRYW0c/"", ""Сводка!A:AA""), 5, FALSE)"),152)</f>
        <v>152</v>
      </c>
      <c r="F631" s="148" t="s">
        <v>50</v>
      </c>
      <c r="G631" s="147">
        <f ca="1">IFERROR(__xludf.DUMMYFUNCTION(" VLOOKUP(A550, IMPORTRANGE(""https://docs.google.com/spreadsheets/d/1QNLbnkR_AongFt22vMfNzfpjZ0CjpI8QI-w0wBnYA1w/"", ""Инфа!A:AA""), 6, FALSE)"),2024)</f>
        <v>2024</v>
      </c>
      <c r="H631" s="150">
        <v>9600</v>
      </c>
      <c r="I631" s="156" t="s">
        <v>1653</v>
      </c>
      <c r="J631" s="93" t="s">
        <v>1654</v>
      </c>
      <c r="K631" s="153"/>
      <c r="L631" s="153"/>
      <c r="M631" s="153"/>
      <c r="N631" s="153"/>
      <c r="O631" s="153"/>
      <c r="P631" s="153"/>
      <c r="Q631" s="153"/>
      <c r="R631" s="153"/>
      <c r="S631" s="153"/>
    </row>
    <row r="632" spans="1:19" ht="131.25">
      <c r="A632" s="277" t="s">
        <v>25424</v>
      </c>
      <c r="B632" s="253" t="s">
        <v>400</v>
      </c>
      <c r="C632" s="96" t="s">
        <v>1655</v>
      </c>
      <c r="D632" s="96" t="s">
        <v>1656</v>
      </c>
      <c r="E632" s="148">
        <f ca="1">IFERROR(__xludf.DUMMYFUNCTION(" VLOOKUP(A551, IMPORTRANGE(""https://docs.google.com/spreadsheets/d/1fj_Bhi2XPL3siwIh4sx4VRLAe31yD50oKdj5UlRYW0c/"", ""Сводка!A:AA""), 5, FALSE)"),200)</f>
        <v>200</v>
      </c>
      <c r="F632" s="148" t="s">
        <v>415</v>
      </c>
      <c r="G632" s="147">
        <f ca="1">IFERROR(__xludf.DUMMYFUNCTION(" VLOOKUP(A551, IMPORTRANGE(""https://docs.google.com/spreadsheets/d/1QNLbnkR_AongFt22vMfNzfpjZ0CjpI8QI-w0wBnYA1w/"", ""Инфа!A:AA""), 6, FALSE)"),2024)</f>
        <v>2024</v>
      </c>
      <c r="H632" s="150">
        <v>17000</v>
      </c>
      <c r="I632" s="156" t="s">
        <v>171</v>
      </c>
      <c r="J632" s="93" t="s">
        <v>1657</v>
      </c>
      <c r="K632" s="153"/>
      <c r="L632" s="153"/>
      <c r="M632" s="153"/>
      <c r="N632" s="153"/>
      <c r="O632" s="153"/>
      <c r="P632" s="153"/>
      <c r="Q632" s="153"/>
      <c r="R632" s="153"/>
      <c r="S632" s="153"/>
    </row>
    <row r="633" spans="1:19" ht="168.75">
      <c r="A633" s="277" t="s">
        <v>25424</v>
      </c>
      <c r="B633" s="253" t="s">
        <v>153</v>
      </c>
      <c r="C633" s="93" t="s">
        <v>1658</v>
      </c>
      <c r="D633" s="93" t="s">
        <v>1659</v>
      </c>
      <c r="E633" s="148">
        <f ca="1">IFERROR(__xludf.DUMMYFUNCTION(" VLOOKUP(A552, IMPORTRANGE(""https://docs.google.com/spreadsheets/d/1fj_Bhi2XPL3siwIh4sx4VRLAe31yD50oKdj5UlRYW0c/"", ""Сводка!A:AA""), 5, FALSE)"),400)</f>
        <v>400</v>
      </c>
      <c r="F633" s="148" t="s">
        <v>456</v>
      </c>
      <c r="G633" s="147">
        <f ca="1">IFERROR(__xludf.DUMMYFUNCTION(" VLOOKUP(A552, IMPORTRANGE(""https://docs.google.com/spreadsheets/d/1QNLbnkR_AongFt22vMfNzfpjZ0CjpI8QI-w0wBnYA1w/"", ""Инфа!A:AA""), 6, FALSE)"),2024)</f>
        <v>2024</v>
      </c>
      <c r="H633" s="154">
        <v>17000</v>
      </c>
      <c r="I633" s="156" t="s">
        <v>171</v>
      </c>
      <c r="J633" s="93" t="s">
        <v>1660</v>
      </c>
      <c r="K633" s="153"/>
      <c r="L633" s="153"/>
      <c r="M633" s="153"/>
      <c r="N633" s="153"/>
      <c r="O633" s="153"/>
      <c r="P633" s="153"/>
      <c r="Q633" s="153"/>
      <c r="R633" s="153"/>
      <c r="S633" s="153"/>
    </row>
    <row r="634" spans="1:19" ht="150">
      <c r="A634" s="277" t="s">
        <v>25424</v>
      </c>
      <c r="B634" s="253" t="s">
        <v>400</v>
      </c>
      <c r="C634" s="93" t="s">
        <v>1661</v>
      </c>
      <c r="D634" s="93" t="s">
        <v>1662</v>
      </c>
      <c r="E634" s="148">
        <f ca="1">IFERROR(__xludf.DUMMYFUNCTION(" VLOOKUP(A553, IMPORTRANGE(""https://docs.google.com/spreadsheets/d/1fj_Bhi2XPL3siwIh4sx4VRLAe31yD50oKdj5UlRYW0c/"", ""Сводка!A:AA""), 5, FALSE)"),248)</f>
        <v>248</v>
      </c>
      <c r="F634" s="148" t="s">
        <v>466</v>
      </c>
      <c r="G634" s="147">
        <f ca="1">IFERROR(__xludf.DUMMYFUNCTION(" VLOOKUP(A553, IMPORTRANGE(""https://docs.google.com/spreadsheets/d/1QNLbnkR_AongFt22vMfNzfpjZ0CjpI8QI-w0wBnYA1w/"", ""Инфа!A:AA""), 6, FALSE)"),2024)</f>
        <v>2024</v>
      </c>
      <c r="H634" s="150">
        <v>12400</v>
      </c>
      <c r="I634" s="151" t="s">
        <v>28</v>
      </c>
      <c r="J634" s="93" t="s">
        <v>1664</v>
      </c>
      <c r="K634" s="153"/>
      <c r="L634" s="153"/>
      <c r="M634" s="153"/>
      <c r="N634" s="153"/>
      <c r="O634" s="153"/>
      <c r="P634" s="153"/>
      <c r="Q634" s="153"/>
      <c r="R634" s="153"/>
      <c r="S634" s="153"/>
    </row>
    <row r="635" spans="1:19" ht="93.75">
      <c r="A635" s="277" t="s">
        <v>25424</v>
      </c>
      <c r="B635" s="253" t="s">
        <v>153</v>
      </c>
      <c r="C635" s="93" t="s">
        <v>1665</v>
      </c>
      <c r="D635" s="93" t="s">
        <v>1666</v>
      </c>
      <c r="E635" s="148">
        <f ca="1">IFERROR(__xludf.DUMMYFUNCTION(" VLOOKUP(A554, IMPORTRANGE(""https://docs.google.com/spreadsheets/d/1fj_Bhi2XPL3siwIh4sx4VRLAe31yD50oKdj5UlRYW0c/"", ""Сводка!A:AA""), 5, FALSE)"),176)</f>
        <v>176</v>
      </c>
      <c r="F635" s="148" t="s">
        <v>50</v>
      </c>
      <c r="G635" s="147">
        <f ca="1">IFERROR(__xludf.DUMMYFUNCTION(" VLOOKUP(A554, IMPORTRANGE(""https://docs.google.com/spreadsheets/d/1QNLbnkR_AongFt22vMfNzfpjZ0CjpI8QI-w0wBnYA1w/"", ""Инфа!A:AA""), 6, FALSE)"),2024)</f>
        <v>2024</v>
      </c>
      <c r="H635" s="150">
        <v>13400</v>
      </c>
      <c r="I635" s="151" t="s">
        <v>210</v>
      </c>
      <c r="J635" s="93" t="s">
        <v>1667</v>
      </c>
      <c r="K635" s="153"/>
      <c r="L635" s="153"/>
      <c r="M635" s="153"/>
      <c r="N635" s="153"/>
      <c r="O635" s="153"/>
      <c r="P635" s="153"/>
      <c r="Q635" s="153"/>
      <c r="R635" s="153"/>
      <c r="S635" s="153"/>
    </row>
    <row r="636" spans="1:19" ht="37.5">
      <c r="A636" s="277" t="s">
        <v>25424</v>
      </c>
      <c r="B636" s="253" t="s">
        <v>153</v>
      </c>
      <c r="C636" s="96" t="s">
        <v>1668</v>
      </c>
      <c r="D636" s="96" t="s">
        <v>1669</v>
      </c>
      <c r="E636" s="148">
        <f ca="1">IFERROR(__xludf.DUMMYFUNCTION(" VLOOKUP(A555, IMPORTRANGE(""https://docs.google.com/spreadsheets/d/1fj_Bhi2XPL3siwIh4sx4VRLAe31yD50oKdj5UlRYW0c/"", ""Сводка!A:AA""), 5, FALSE)"),104)</f>
        <v>104</v>
      </c>
      <c r="F636" s="165" t="s">
        <v>50</v>
      </c>
      <c r="G636" s="147">
        <f ca="1">IFERROR(__xludf.DUMMYFUNCTION(" VLOOKUP(A555, IMPORTRANGE(""https://docs.google.com/spreadsheets/d/1QNLbnkR_AongFt22vMfNzfpjZ0CjpI8QI-w0wBnYA1w/"", ""Инфа!A:AA""), 6, FALSE)"),2024)</f>
        <v>2024</v>
      </c>
      <c r="H636" s="150">
        <v>8100</v>
      </c>
      <c r="I636" s="151" t="s">
        <v>210</v>
      </c>
      <c r="J636" s="93"/>
      <c r="K636" s="153"/>
      <c r="L636" s="153"/>
      <c r="M636" s="153"/>
      <c r="N636" s="153"/>
      <c r="O636" s="153"/>
      <c r="P636" s="153"/>
      <c r="Q636" s="153"/>
      <c r="R636" s="153"/>
      <c r="S636" s="153"/>
    </row>
    <row r="637" spans="1:19" ht="56.25">
      <c r="A637" s="277" t="s">
        <v>25424</v>
      </c>
      <c r="B637" s="253" t="s">
        <v>153</v>
      </c>
      <c r="C637" s="96" t="s">
        <v>1668</v>
      </c>
      <c r="D637" s="96" t="s">
        <v>1670</v>
      </c>
      <c r="E637" s="148">
        <f ca="1">IFERROR(__xludf.DUMMYFUNCTION(" VLOOKUP(A556, IMPORTRANGE(""https://docs.google.com/spreadsheets/d/1fj_Bhi2XPL3siwIh4sx4VRLAe31yD50oKdj5UlRYW0c/"", ""Сводка!A:AA""), 5, FALSE)"),76)</f>
        <v>76</v>
      </c>
      <c r="F637" s="165" t="s">
        <v>50</v>
      </c>
      <c r="G637" s="147">
        <f ca="1">IFERROR(__xludf.DUMMYFUNCTION(" VLOOKUP(A556, IMPORTRANGE(""https://docs.google.com/spreadsheets/d/1QNLbnkR_AongFt22vMfNzfpjZ0CjpI8QI-w0wBnYA1w/"", ""Инфа!A:AA""), 6, FALSE)"),2024)</f>
        <v>2024</v>
      </c>
      <c r="H637" s="150">
        <v>7300</v>
      </c>
      <c r="I637" s="151" t="s">
        <v>18</v>
      </c>
      <c r="J637" s="93"/>
      <c r="K637" s="153"/>
      <c r="L637" s="153"/>
      <c r="M637" s="153"/>
      <c r="N637" s="153"/>
      <c r="O637" s="153"/>
      <c r="P637" s="153"/>
      <c r="Q637" s="153"/>
      <c r="R637" s="153"/>
      <c r="S637" s="153"/>
    </row>
    <row r="638" spans="1:19" ht="37.5">
      <c r="A638" s="277" t="s">
        <v>25424</v>
      </c>
      <c r="B638" s="253" t="s">
        <v>153</v>
      </c>
      <c r="C638" s="96" t="s">
        <v>1668</v>
      </c>
      <c r="D638" s="96" t="s">
        <v>1671</v>
      </c>
      <c r="E638" s="148">
        <f ca="1">IFERROR(__xludf.DUMMYFUNCTION(" VLOOKUP(A557, IMPORTRANGE(""https://docs.google.com/spreadsheets/d/1fj_Bhi2XPL3siwIh4sx4VRLAe31yD50oKdj5UlRYW0c/"", ""Сводка!A:AA""), 5, FALSE)"),108)</f>
        <v>108</v>
      </c>
      <c r="F638" s="165" t="s">
        <v>50</v>
      </c>
      <c r="G638" s="147">
        <f ca="1">IFERROR(__xludf.DUMMYFUNCTION(" VLOOKUP(A557, IMPORTRANGE(""https://docs.google.com/spreadsheets/d/1QNLbnkR_AongFt22vMfNzfpjZ0CjpI8QI-w0wBnYA1w/"", ""Инфа!A:AA""), 6, FALSE)"),2024)</f>
        <v>2024</v>
      </c>
      <c r="H638" s="150">
        <v>8200</v>
      </c>
      <c r="I638" s="151" t="s">
        <v>210</v>
      </c>
      <c r="J638" s="93"/>
      <c r="K638" s="153"/>
      <c r="L638" s="153"/>
      <c r="M638" s="153"/>
      <c r="N638" s="153"/>
      <c r="O638" s="153"/>
      <c r="P638" s="153"/>
      <c r="Q638" s="153"/>
      <c r="R638" s="153"/>
      <c r="S638" s="153"/>
    </row>
    <row r="639" spans="1:19" ht="187.5">
      <c r="A639" s="277" t="s">
        <v>25424</v>
      </c>
      <c r="B639" s="253" t="s">
        <v>1672</v>
      </c>
      <c r="C639" s="93" t="s">
        <v>1668</v>
      </c>
      <c r="D639" s="102" t="s">
        <v>1673</v>
      </c>
      <c r="E639" s="148">
        <f ca="1">IFERROR(__xludf.DUMMYFUNCTION(" VLOOKUP(A558, IMPORTRANGE(""https://docs.google.com/spreadsheets/d/1fj_Bhi2XPL3siwIh4sx4VRLAe31yD50oKdj5UlRYW0c/"", ""Сводка!A:AA""), 5, FALSE)"),104)</f>
        <v>104</v>
      </c>
      <c r="F639" s="148" t="s">
        <v>50</v>
      </c>
      <c r="G639" s="147">
        <f ca="1">IFERROR(__xludf.DUMMYFUNCTION(" VLOOKUP(A558, IMPORTRANGE(""https://docs.google.com/spreadsheets/d/1QNLbnkR_AongFt22vMfNzfpjZ0CjpI8QI-w0wBnYA1w/"", ""Инфа!A:AA""), 6, FALSE)"),2024)</f>
        <v>2024</v>
      </c>
      <c r="H639" s="150">
        <v>8100</v>
      </c>
      <c r="I639" s="151" t="s">
        <v>210</v>
      </c>
      <c r="J639" s="93" t="s">
        <v>1674</v>
      </c>
      <c r="K639" s="153"/>
      <c r="L639" s="153"/>
      <c r="M639" s="153"/>
      <c r="N639" s="153"/>
      <c r="O639" s="153"/>
      <c r="P639" s="153"/>
      <c r="Q639" s="153"/>
      <c r="R639" s="153"/>
      <c r="S639" s="153"/>
    </row>
    <row r="640" spans="1:19" ht="262.5">
      <c r="A640" s="277" t="s">
        <v>25424</v>
      </c>
      <c r="B640" s="253" t="s">
        <v>153</v>
      </c>
      <c r="C640" s="93" t="s">
        <v>1675</v>
      </c>
      <c r="D640" s="93" t="s">
        <v>1676</v>
      </c>
      <c r="E640" s="148">
        <f ca="1">IFERROR(__xludf.DUMMYFUNCTION(" VLOOKUP(A559, IMPORTRANGE(""https://docs.google.com/spreadsheets/d/1fj_Bhi2XPL3siwIh4sx4VRLAe31yD50oKdj5UlRYW0c/"", ""Сводка!A:AA""), 5, FALSE)"),160)</f>
        <v>160</v>
      </c>
      <c r="F640" s="148" t="s">
        <v>108</v>
      </c>
      <c r="G640" s="147">
        <f ca="1">IFERROR(__xludf.DUMMYFUNCTION(" VLOOKUP(A559, IMPORTRANGE(""https://docs.google.com/spreadsheets/d/1QNLbnkR_AongFt22vMfNzfpjZ0CjpI8QI-w0wBnYA1w/"", ""Инфа!A:AA""), 6, FALSE)"),2023)</f>
        <v>2023</v>
      </c>
      <c r="H640" s="150">
        <v>14600</v>
      </c>
      <c r="I640" s="151" t="s">
        <v>210</v>
      </c>
      <c r="J640" s="93" t="s">
        <v>1677</v>
      </c>
      <c r="K640" s="153"/>
      <c r="L640" s="153"/>
      <c r="M640" s="153"/>
      <c r="N640" s="153"/>
      <c r="O640" s="153"/>
      <c r="P640" s="153"/>
      <c r="Q640" s="153"/>
      <c r="R640" s="153"/>
      <c r="S640" s="153"/>
    </row>
    <row r="641" spans="1:19" ht="131.25">
      <c r="A641" s="277" t="s">
        <v>25424</v>
      </c>
      <c r="B641" s="253" t="s">
        <v>1672</v>
      </c>
      <c r="C641" s="93" t="s">
        <v>1678</v>
      </c>
      <c r="D641" s="102" t="s">
        <v>1679</v>
      </c>
      <c r="E641" s="148">
        <f ca="1">IFERROR(__xludf.DUMMYFUNCTION(" VLOOKUP(A560, IMPORTRANGE(""https://docs.google.com/spreadsheets/d/1fj_Bhi2XPL3siwIh4sx4VRLAe31yD50oKdj5UlRYW0c/"", ""Сводка!A:AA""), 5, FALSE)"),112)</f>
        <v>112</v>
      </c>
      <c r="F641" s="169" t="s">
        <v>50</v>
      </c>
      <c r="G641" s="147">
        <f ca="1">IFERROR(__xludf.DUMMYFUNCTION(" VLOOKUP(A560, IMPORTRANGE(""https://docs.google.com/spreadsheets/d/1QNLbnkR_AongFt22vMfNzfpjZ0CjpI8QI-w0wBnYA1w/"", ""Инфа!A:AA""), 6, FALSE)"),2024)</f>
        <v>2024</v>
      </c>
      <c r="H641" s="150">
        <v>11700</v>
      </c>
      <c r="I641" s="151" t="s">
        <v>210</v>
      </c>
      <c r="J641" s="93" t="s">
        <v>1680</v>
      </c>
      <c r="K641" s="153"/>
      <c r="L641" s="153"/>
      <c r="M641" s="153"/>
      <c r="N641" s="153"/>
      <c r="O641" s="153"/>
      <c r="P641" s="153"/>
      <c r="Q641" s="153"/>
      <c r="R641" s="153"/>
      <c r="S641" s="153"/>
    </row>
    <row r="642" spans="1:19" ht="131.25">
      <c r="A642" s="277" t="s">
        <v>25424</v>
      </c>
      <c r="B642" s="253" t="s">
        <v>153</v>
      </c>
      <c r="C642" s="93" t="s">
        <v>1681</v>
      </c>
      <c r="D642" s="93" t="s">
        <v>1682</v>
      </c>
      <c r="E642" s="148">
        <f ca="1">IFERROR(__xludf.DUMMYFUNCTION(" VLOOKUP(A561, IMPORTRANGE(""https://docs.google.com/spreadsheets/d/1fj_Bhi2XPL3siwIh4sx4VRLAe31yD50oKdj5UlRYW0c/"", ""Сводка!A:AA""), 5, FALSE)"),272)</f>
        <v>272</v>
      </c>
      <c r="F642" s="148" t="s">
        <v>50</v>
      </c>
      <c r="G642" s="147">
        <f ca="1">IFERROR(__xludf.DUMMYFUNCTION(" VLOOKUP(A561, IMPORTRANGE(""https://docs.google.com/spreadsheets/d/1QNLbnkR_AongFt22vMfNzfpjZ0CjpI8QI-w0wBnYA1w/"", ""Инфа!A:AA""), 6, FALSE)"),2024)</f>
        <v>2024</v>
      </c>
      <c r="H642" s="150">
        <v>13200</v>
      </c>
      <c r="I642" s="151" t="s">
        <v>133</v>
      </c>
      <c r="J642" s="93" t="s">
        <v>1683</v>
      </c>
      <c r="K642" s="153"/>
      <c r="L642" s="153"/>
      <c r="M642" s="153"/>
      <c r="N642" s="153"/>
      <c r="O642" s="153"/>
      <c r="P642" s="153"/>
      <c r="Q642" s="153"/>
      <c r="R642" s="153"/>
      <c r="S642" s="153"/>
    </row>
    <row r="643" spans="1:19" ht="150">
      <c r="A643" s="277" t="s">
        <v>25424</v>
      </c>
      <c r="B643" s="253" t="s">
        <v>153</v>
      </c>
      <c r="C643" s="93" t="s">
        <v>1684</v>
      </c>
      <c r="D643" s="93" t="s">
        <v>1685</v>
      </c>
      <c r="E643" s="148">
        <f ca="1">IFERROR(__xludf.DUMMYFUNCTION(" VLOOKUP(A562, IMPORTRANGE(""https://docs.google.com/spreadsheets/d/1fj_Bhi2XPL3siwIh4sx4VRLAe31yD50oKdj5UlRYW0c/"", ""Сводка!A:AA""), 5, FALSE)"),204)</f>
        <v>204</v>
      </c>
      <c r="F643" s="148" t="s">
        <v>50</v>
      </c>
      <c r="G643" s="147">
        <f ca="1">IFERROR(__xludf.DUMMYFUNCTION(" VLOOKUP(A562, IMPORTRANGE(""https://docs.google.com/spreadsheets/d/1QNLbnkR_AongFt22vMfNzfpjZ0CjpI8QI-w0wBnYA1w/"", ""Инфа!A:AA""), 6, FALSE)"),2024)</f>
        <v>2024</v>
      </c>
      <c r="H643" s="150">
        <v>11100</v>
      </c>
      <c r="I643" s="151" t="s">
        <v>133</v>
      </c>
      <c r="J643" s="93" t="s">
        <v>1686</v>
      </c>
      <c r="K643" s="153"/>
      <c r="L643" s="153"/>
      <c r="M643" s="153"/>
      <c r="N643" s="153"/>
      <c r="O643" s="153"/>
      <c r="P643" s="153"/>
      <c r="Q643" s="153"/>
      <c r="R643" s="153"/>
      <c r="S643" s="153"/>
    </row>
    <row r="644" spans="1:19" ht="150">
      <c r="A644" s="277" t="s">
        <v>25424</v>
      </c>
      <c r="B644" s="253" t="s">
        <v>153</v>
      </c>
      <c r="C644" s="93" t="s">
        <v>1687</v>
      </c>
      <c r="D644" s="93" t="s">
        <v>1688</v>
      </c>
      <c r="E644" s="148">
        <f ca="1">IFERROR(__xludf.DUMMYFUNCTION(" VLOOKUP(A563, IMPORTRANGE(""https://docs.google.com/spreadsheets/d/1fj_Bhi2XPL3siwIh4sx4VRLAe31yD50oKdj5UlRYW0c/"", ""Сводка!A:AA""), 5, FALSE)"),104)</f>
        <v>104</v>
      </c>
      <c r="F644" s="148" t="s">
        <v>165</v>
      </c>
      <c r="G644" s="147">
        <f ca="1">IFERROR(__xludf.DUMMYFUNCTION(" VLOOKUP(A563, IMPORTRANGE(""https://docs.google.com/spreadsheets/d/1QNLbnkR_AongFt22vMfNzfpjZ0CjpI8QI-w0wBnYA1w/"", ""Инфа!A:AA""), 6, FALSE)"),2024)</f>
        <v>2024</v>
      </c>
      <c r="H644" s="150">
        <v>8100</v>
      </c>
      <c r="I644" s="151" t="s">
        <v>614</v>
      </c>
      <c r="J644" s="93" t="s">
        <v>1689</v>
      </c>
      <c r="K644" s="153"/>
      <c r="L644" s="153"/>
      <c r="M644" s="153"/>
      <c r="N644" s="153"/>
      <c r="O644" s="153"/>
      <c r="P644" s="153"/>
      <c r="Q644" s="153"/>
      <c r="R644" s="153"/>
      <c r="S644" s="153"/>
    </row>
    <row r="645" spans="1:19" ht="112.5">
      <c r="A645" s="277" t="s">
        <v>25424</v>
      </c>
      <c r="B645" s="253" t="s">
        <v>400</v>
      </c>
      <c r="C645" s="93" t="s">
        <v>1690</v>
      </c>
      <c r="D645" s="93" t="s">
        <v>1691</v>
      </c>
      <c r="E645" s="148">
        <f ca="1">IFERROR(__xludf.DUMMYFUNCTION(" VLOOKUP(A564, IMPORTRANGE(""https://docs.google.com/spreadsheets/d/1fj_Bhi2XPL3siwIh4sx4VRLAe31yD50oKdj5UlRYW0c/"", ""Сводка!A:AA""), 5, FALSE)"),216)</f>
        <v>216</v>
      </c>
      <c r="F645" s="148" t="s">
        <v>466</v>
      </c>
      <c r="G645" s="147">
        <f ca="1">IFERROR(__xludf.DUMMYFUNCTION(" VLOOKUP(A564, IMPORTRANGE(""https://docs.google.com/spreadsheets/d/1QNLbnkR_AongFt22vMfNzfpjZ0CjpI8QI-w0wBnYA1w/"", ""Инфа!A:AA""), 6, FALSE)"),2024)</f>
        <v>2024</v>
      </c>
      <c r="H645" s="150">
        <v>18000</v>
      </c>
      <c r="I645" s="151" t="s">
        <v>614</v>
      </c>
      <c r="J645" s="93" t="s">
        <v>1692</v>
      </c>
      <c r="K645" s="153"/>
      <c r="L645" s="153"/>
      <c r="M645" s="153"/>
      <c r="N645" s="153"/>
      <c r="O645" s="153"/>
      <c r="P645" s="153"/>
      <c r="Q645" s="153"/>
      <c r="R645" s="153"/>
      <c r="S645" s="153"/>
    </row>
    <row r="646" spans="1:19" ht="37.5">
      <c r="A646" s="277" t="s">
        <v>25424</v>
      </c>
      <c r="B646" s="253" t="s">
        <v>400</v>
      </c>
      <c r="C646" s="93" t="s">
        <v>1693</v>
      </c>
      <c r="D646" s="93" t="s">
        <v>1694</v>
      </c>
      <c r="E646" s="148">
        <f ca="1">IFERROR(__xludf.DUMMYFUNCTION(" VLOOKUP(A565, IMPORTRANGE(""https://docs.google.com/spreadsheets/d/1fj_Bhi2XPL3siwIh4sx4VRLAe31yD50oKdj5UlRYW0c/"", ""Сводка!A:AA""), 5, FALSE)"),264)</f>
        <v>264</v>
      </c>
      <c r="F646" s="148" t="s">
        <v>50</v>
      </c>
      <c r="G646" s="147">
        <f ca="1">IFERROR(__xludf.DUMMYFUNCTION(" VLOOKUP(A565, IMPORTRANGE(""https://docs.google.com/spreadsheets/d/1QNLbnkR_AongFt22vMfNzfpjZ0CjpI8QI-w0wBnYA1w/"", ""Инфа!A:AA""), 6, FALSE)"),2024)</f>
        <v>2024</v>
      </c>
      <c r="H646" s="150">
        <v>12900</v>
      </c>
      <c r="I646" s="151" t="s">
        <v>27</v>
      </c>
      <c r="J646" s="93"/>
      <c r="K646" s="153"/>
      <c r="L646" s="153"/>
      <c r="M646" s="153"/>
      <c r="N646" s="153"/>
      <c r="O646" s="153"/>
      <c r="P646" s="153"/>
      <c r="Q646" s="153"/>
      <c r="R646" s="153"/>
      <c r="S646" s="153"/>
    </row>
    <row r="647" spans="1:19" ht="112.5">
      <c r="A647" s="277" t="s">
        <v>25424</v>
      </c>
      <c r="B647" s="253" t="s">
        <v>400</v>
      </c>
      <c r="C647" s="93" t="s">
        <v>1695</v>
      </c>
      <c r="D647" s="93" t="s">
        <v>1696</v>
      </c>
      <c r="E647" s="148">
        <f ca="1">IFERROR(__xludf.DUMMYFUNCTION(" VLOOKUP(A566, IMPORTRANGE(""https://docs.google.com/spreadsheets/d/1fj_Bhi2XPL3siwIh4sx4VRLAe31yD50oKdj5UlRYW0c/"", ""Сводка!A:AA""), 5, FALSE)"),208)</f>
        <v>208</v>
      </c>
      <c r="F647" s="148" t="s">
        <v>415</v>
      </c>
      <c r="G647" s="147">
        <f ca="1">IFERROR(__xludf.DUMMYFUNCTION(" VLOOKUP(A566, IMPORTRANGE(""https://docs.google.com/spreadsheets/d/1QNLbnkR_AongFt22vMfNzfpjZ0CjpI8QI-w0wBnYA1w/"", ""Инфа!A:AA""), 6, FALSE)"),2024)</f>
        <v>2024</v>
      </c>
      <c r="H647" s="150">
        <v>11200</v>
      </c>
      <c r="I647" s="151" t="s">
        <v>340</v>
      </c>
      <c r="J647" s="93" t="s">
        <v>1697</v>
      </c>
      <c r="K647" s="153"/>
      <c r="L647" s="153"/>
      <c r="M647" s="153"/>
      <c r="N647" s="153"/>
      <c r="O647" s="153"/>
      <c r="P647" s="153"/>
      <c r="Q647" s="153"/>
      <c r="R647" s="153"/>
      <c r="S647" s="153"/>
    </row>
    <row r="648" spans="1:19" ht="168.75">
      <c r="A648" s="277" t="s">
        <v>25424</v>
      </c>
      <c r="B648" s="253" t="s">
        <v>400</v>
      </c>
      <c r="C648" s="93" t="s">
        <v>1695</v>
      </c>
      <c r="D648" s="93" t="s">
        <v>1698</v>
      </c>
      <c r="E648" s="148">
        <f ca="1">IFERROR(__xludf.DUMMYFUNCTION(" VLOOKUP(A567, IMPORTRANGE(""https://docs.google.com/spreadsheets/d/1fj_Bhi2XPL3siwIh4sx4VRLAe31yD50oKdj5UlRYW0c/"", ""Сводка!A:AA""), 5, FALSE)"),152)</f>
        <v>152</v>
      </c>
      <c r="F648" s="148" t="s">
        <v>415</v>
      </c>
      <c r="G648" s="147">
        <f ca="1">IFERROR(__xludf.DUMMYFUNCTION(" VLOOKUP(A567, IMPORTRANGE(""https://docs.google.com/spreadsheets/d/1QNLbnkR_AongFt22vMfNzfpjZ0CjpI8QI-w0wBnYA1w/"", ""Инфа!A:AA""), 6, FALSE)"),2024)</f>
        <v>2024</v>
      </c>
      <c r="H648" s="150">
        <v>9600</v>
      </c>
      <c r="I648" s="151" t="s">
        <v>340</v>
      </c>
      <c r="J648" s="93" t="s">
        <v>1699</v>
      </c>
      <c r="K648" s="153"/>
      <c r="L648" s="153"/>
      <c r="M648" s="153"/>
      <c r="N648" s="153"/>
      <c r="O648" s="153"/>
      <c r="P648" s="153"/>
      <c r="Q648" s="153"/>
      <c r="R648" s="153"/>
      <c r="S648" s="153"/>
    </row>
    <row r="649" spans="1:19" ht="37.5">
      <c r="A649" s="277" t="s">
        <v>25424</v>
      </c>
      <c r="B649" s="253" t="s">
        <v>400</v>
      </c>
      <c r="C649" s="93" t="s">
        <v>1700</v>
      </c>
      <c r="D649" s="93" t="s">
        <v>1701</v>
      </c>
      <c r="E649" s="148">
        <f ca="1">IFERROR(__xludf.DUMMYFUNCTION(" VLOOKUP(A568, IMPORTRANGE(""https://docs.google.com/spreadsheets/d/1fj_Bhi2XPL3siwIh4sx4VRLAe31yD50oKdj5UlRYW0c/"", ""Сводка!A:AA""), 5, FALSE)"),236)</f>
        <v>236</v>
      </c>
      <c r="F649" s="148" t="s">
        <v>415</v>
      </c>
      <c r="G649" s="147">
        <f ca="1">IFERROR(__xludf.DUMMYFUNCTION(" VLOOKUP(A568, IMPORTRANGE(""https://docs.google.com/spreadsheets/d/1QNLbnkR_AongFt22vMfNzfpjZ0CjpI8QI-w0wBnYA1w/"", ""Инфа!A:AA""), 6, FALSE)"),2024)</f>
        <v>2024</v>
      </c>
      <c r="H649" s="150">
        <v>19200</v>
      </c>
      <c r="I649" s="151" t="s">
        <v>958</v>
      </c>
      <c r="J649" s="93"/>
      <c r="K649" s="153"/>
      <c r="L649" s="153"/>
      <c r="M649" s="153"/>
      <c r="N649" s="153"/>
      <c r="O649" s="153"/>
      <c r="P649" s="153"/>
      <c r="Q649" s="153"/>
      <c r="R649" s="153"/>
      <c r="S649" s="153"/>
    </row>
    <row r="650" spans="1:19" ht="56.25">
      <c r="A650" s="277" t="s">
        <v>25424</v>
      </c>
      <c r="B650" s="253" t="s">
        <v>400</v>
      </c>
      <c r="C650" s="93" t="s">
        <v>1702</v>
      </c>
      <c r="D650" s="93" t="s">
        <v>1703</v>
      </c>
      <c r="E650" s="148">
        <f ca="1">IFERROR(__xludf.DUMMYFUNCTION(" VLOOKUP(A569, IMPORTRANGE(""https://docs.google.com/spreadsheets/d/1fj_Bhi2XPL3siwIh4sx4VRLAe31yD50oKdj5UlRYW0c/"", ""Сводка!A:AA""), 5, FALSE)"),308)</f>
        <v>308</v>
      </c>
      <c r="F650" s="148" t="s">
        <v>415</v>
      </c>
      <c r="G650" s="147">
        <f ca="1">IFERROR(__xludf.DUMMYFUNCTION(" VLOOKUP(A569, IMPORTRANGE(""https://docs.google.com/spreadsheets/d/1QNLbnkR_AongFt22vMfNzfpjZ0CjpI8QI-w0wBnYA1w/"", ""Инфа!A:AA""), 6, FALSE)"),2024)</f>
        <v>2024</v>
      </c>
      <c r="H650" s="150">
        <v>18500</v>
      </c>
      <c r="I650" s="151" t="s">
        <v>138</v>
      </c>
      <c r="J650" s="93" t="s">
        <v>1704</v>
      </c>
      <c r="K650" s="153"/>
      <c r="L650" s="153"/>
      <c r="M650" s="153"/>
      <c r="N650" s="153"/>
      <c r="O650" s="153"/>
      <c r="P650" s="153"/>
      <c r="Q650" s="153"/>
      <c r="R650" s="153"/>
      <c r="S650" s="153"/>
    </row>
    <row r="651" spans="1:19" ht="56.25">
      <c r="A651" s="277" t="s">
        <v>25424</v>
      </c>
      <c r="B651" s="253" t="s">
        <v>400</v>
      </c>
      <c r="C651" s="93" t="s">
        <v>1702</v>
      </c>
      <c r="D651" s="93" t="s">
        <v>1705</v>
      </c>
      <c r="E651" s="148">
        <f ca="1">IFERROR(__xludf.DUMMYFUNCTION(" VLOOKUP(A570, IMPORTRANGE(""https://docs.google.com/spreadsheets/d/1fj_Bhi2XPL3siwIh4sx4VRLAe31yD50oKdj5UlRYW0c/"", ""Сводка!A:AA""), 5, FALSE)"),204)</f>
        <v>204</v>
      </c>
      <c r="F651" s="148" t="s">
        <v>415</v>
      </c>
      <c r="G651" s="147">
        <f ca="1">IFERROR(__xludf.DUMMYFUNCTION(" VLOOKUP(A570, IMPORTRANGE(""https://docs.google.com/spreadsheets/d/1QNLbnkR_AongFt22vMfNzfpjZ0CjpI8QI-w0wBnYA1w/"", ""Инфа!A:AA""), 6, FALSE)"),2024)</f>
        <v>2024</v>
      </c>
      <c r="H651" s="150">
        <v>11100</v>
      </c>
      <c r="I651" s="151" t="s">
        <v>138</v>
      </c>
      <c r="J651" s="93" t="s">
        <v>1706</v>
      </c>
      <c r="K651" s="153"/>
      <c r="L651" s="153"/>
      <c r="M651" s="153"/>
      <c r="N651" s="153"/>
      <c r="O651" s="153"/>
      <c r="P651" s="153"/>
      <c r="Q651" s="153"/>
      <c r="R651" s="153"/>
      <c r="S651" s="153"/>
    </row>
    <row r="652" spans="1:19" ht="168.75">
      <c r="A652" s="277" t="s">
        <v>25424</v>
      </c>
      <c r="B652" s="253" t="s">
        <v>400</v>
      </c>
      <c r="C652" s="93" t="s">
        <v>1707</v>
      </c>
      <c r="D652" s="93" t="s">
        <v>1708</v>
      </c>
      <c r="E652" s="148">
        <f ca="1">IFERROR(__xludf.DUMMYFUNCTION(" VLOOKUP(A571, IMPORTRANGE(""https://docs.google.com/spreadsheets/d/1fj_Bhi2XPL3siwIh4sx4VRLAe31yD50oKdj5UlRYW0c/"", ""Сводка!A:AA""), 5, FALSE)"),196)</f>
        <v>196</v>
      </c>
      <c r="F652" s="148" t="s">
        <v>108</v>
      </c>
      <c r="G652" s="147">
        <f ca="1">IFERROR(__xludf.DUMMYFUNCTION(" VLOOKUP(A571, IMPORTRANGE(""https://docs.google.com/spreadsheets/d/1QNLbnkR_AongFt22vMfNzfpjZ0CjpI8QI-w0wBnYA1w/"", ""Инфа!A:AA""), 6, FALSE)"),2024)</f>
        <v>2024</v>
      </c>
      <c r="H652" s="150">
        <v>10900</v>
      </c>
      <c r="I652" s="151" t="s">
        <v>518</v>
      </c>
      <c r="J652" s="93" t="s">
        <v>1709</v>
      </c>
      <c r="K652" s="153"/>
      <c r="L652" s="153"/>
      <c r="M652" s="153"/>
      <c r="N652" s="153"/>
      <c r="O652" s="153"/>
      <c r="P652" s="153"/>
      <c r="Q652" s="153"/>
      <c r="R652" s="153"/>
      <c r="S652" s="153"/>
    </row>
    <row r="653" spans="1:19" ht="75">
      <c r="A653" s="277" t="s">
        <v>25424</v>
      </c>
      <c r="B653" s="253" t="s">
        <v>400</v>
      </c>
      <c r="C653" s="93" t="s">
        <v>1710</v>
      </c>
      <c r="D653" s="93" t="s">
        <v>1711</v>
      </c>
      <c r="E653" s="148">
        <f ca="1">IFERROR(__xludf.DUMMYFUNCTION(" VLOOKUP(A572, IMPORTRANGE(""https://docs.google.com/spreadsheets/d/1fj_Bhi2XPL3siwIh4sx4VRLAe31yD50oKdj5UlRYW0c/"", ""Сводка!A:AA""), 5, FALSE)"),124)</f>
        <v>124</v>
      </c>
      <c r="F653" s="148" t="s">
        <v>466</v>
      </c>
      <c r="G653" s="147">
        <f ca="1">IFERROR(__xludf.DUMMYFUNCTION(" VLOOKUP(A572, IMPORTRANGE(""https://docs.google.com/spreadsheets/d/1QNLbnkR_AongFt22vMfNzfpjZ0CjpI8QI-w0wBnYA1w/"", ""Инфа!A:AA""), 6, FALSE)"),2024)</f>
        <v>2024</v>
      </c>
      <c r="H653" s="150">
        <v>8700</v>
      </c>
      <c r="I653" s="151" t="s">
        <v>138</v>
      </c>
      <c r="J653" s="93" t="s">
        <v>1712</v>
      </c>
      <c r="K653" s="153"/>
      <c r="L653" s="153"/>
      <c r="M653" s="153"/>
      <c r="N653" s="153"/>
      <c r="O653" s="153"/>
      <c r="P653" s="153"/>
      <c r="Q653" s="153"/>
      <c r="R653" s="153"/>
      <c r="S653" s="153"/>
    </row>
    <row r="654" spans="1:19" ht="112.5">
      <c r="A654" s="277" t="s">
        <v>25424</v>
      </c>
      <c r="B654" s="253" t="s">
        <v>400</v>
      </c>
      <c r="C654" s="93" t="s">
        <v>1713</v>
      </c>
      <c r="D654" s="93" t="s">
        <v>1714</v>
      </c>
      <c r="E654" s="148">
        <f ca="1">IFERROR(__xludf.DUMMYFUNCTION(" VLOOKUP(A573, IMPORTRANGE(""https://docs.google.com/spreadsheets/d/1fj_Bhi2XPL3siwIh4sx4VRLAe31yD50oKdj5UlRYW0c/"", ""Сводка!A:AA""), 5, FALSE)"),368)</f>
        <v>368</v>
      </c>
      <c r="F654" s="148" t="s">
        <v>466</v>
      </c>
      <c r="G654" s="147">
        <f ca="1">IFERROR(__xludf.DUMMYFUNCTION(" VLOOKUP(A573, IMPORTRANGE(""https://docs.google.com/spreadsheets/d/1QNLbnkR_AongFt22vMfNzfpjZ0CjpI8QI-w0wBnYA1w/"", ""Инфа!A:AA""), 6, FALSE)"),2024)</f>
        <v>2024</v>
      </c>
      <c r="H654" s="154">
        <v>20900</v>
      </c>
      <c r="I654" s="151" t="s">
        <v>138</v>
      </c>
      <c r="J654" s="93" t="s">
        <v>1715</v>
      </c>
      <c r="K654" s="153"/>
      <c r="L654" s="153"/>
      <c r="M654" s="153"/>
      <c r="N654" s="153"/>
      <c r="O654" s="153"/>
      <c r="P654" s="153"/>
      <c r="Q654" s="153"/>
      <c r="R654" s="153"/>
      <c r="S654" s="153"/>
    </row>
    <row r="655" spans="1:19" ht="131.25">
      <c r="A655" s="277" t="s">
        <v>25424</v>
      </c>
      <c r="B655" s="253" t="s">
        <v>153</v>
      </c>
      <c r="C655" s="93" t="s">
        <v>1716</v>
      </c>
      <c r="D655" s="93" t="s">
        <v>1717</v>
      </c>
      <c r="E655" s="148">
        <f ca="1">IFERROR(__xludf.DUMMYFUNCTION(" VLOOKUP(A574, IMPORTRANGE(""https://docs.google.com/spreadsheets/d/1fj_Bhi2XPL3siwIh4sx4VRLAe31yD50oKdj5UlRYW0c/"", ""Сводка!A:AA""), 5, FALSE)"),144)</f>
        <v>144</v>
      </c>
      <c r="F655" s="148" t="s">
        <v>26</v>
      </c>
      <c r="G655" s="147">
        <f ca="1">IFERROR(__xludf.DUMMYFUNCTION(" VLOOKUP(A574, IMPORTRANGE(""https://docs.google.com/spreadsheets/d/1QNLbnkR_AongFt22vMfNzfpjZ0CjpI8QI-w0wBnYA1w/"", ""Инфа!A:AA""), 6, FALSE)"),2024)</f>
        <v>2024</v>
      </c>
      <c r="H655" s="150">
        <v>9300</v>
      </c>
      <c r="I655" s="151" t="s">
        <v>1718</v>
      </c>
      <c r="J655" s="93" t="s">
        <v>1719</v>
      </c>
      <c r="K655" s="153"/>
      <c r="L655" s="153"/>
      <c r="M655" s="153"/>
      <c r="N655" s="153"/>
      <c r="O655" s="153"/>
      <c r="P655" s="153"/>
      <c r="Q655" s="153"/>
      <c r="R655" s="153"/>
      <c r="S655" s="153"/>
    </row>
    <row r="656" spans="1:19" ht="168.75">
      <c r="A656" s="277" t="s">
        <v>25424</v>
      </c>
      <c r="B656" s="253" t="s">
        <v>153</v>
      </c>
      <c r="C656" s="93" t="s">
        <v>1720</v>
      </c>
      <c r="D656" s="93" t="s">
        <v>1721</v>
      </c>
      <c r="E656" s="148">
        <f ca="1">IFERROR(__xludf.DUMMYFUNCTION(" VLOOKUP(A575, IMPORTRANGE(""https://docs.google.com/spreadsheets/d/1fj_Bhi2XPL3siwIh4sx4VRLAe31yD50oKdj5UlRYW0c/"", ""Сводка!A:AA""), 5, FALSE)"),116)</f>
        <v>116</v>
      </c>
      <c r="F656" s="148" t="s">
        <v>108</v>
      </c>
      <c r="G656" s="147">
        <f ca="1">IFERROR(__xludf.DUMMYFUNCTION(" VLOOKUP(A575, IMPORTRANGE(""https://docs.google.com/spreadsheets/d/1QNLbnkR_AongFt22vMfNzfpjZ0CjpI8QI-w0wBnYA1w/"", ""Инфа!A:AA""), 6, FALSE)"),2024)</f>
        <v>2024</v>
      </c>
      <c r="H656" s="150">
        <v>12000</v>
      </c>
      <c r="I656" s="151" t="s">
        <v>1195</v>
      </c>
      <c r="J656" s="93" t="s">
        <v>1722</v>
      </c>
      <c r="K656" s="153"/>
      <c r="L656" s="153"/>
      <c r="M656" s="153"/>
      <c r="N656" s="153"/>
      <c r="O656" s="153"/>
      <c r="P656" s="153"/>
      <c r="Q656" s="153"/>
      <c r="R656" s="153"/>
      <c r="S656" s="153"/>
    </row>
    <row r="657" spans="1:19" ht="112.5">
      <c r="A657" s="277" t="s">
        <v>25424</v>
      </c>
      <c r="B657" s="253" t="s">
        <v>13</v>
      </c>
      <c r="C657" s="93" t="s">
        <v>1723</v>
      </c>
      <c r="D657" s="93" t="s">
        <v>1724</v>
      </c>
      <c r="E657" s="148">
        <f ca="1">IFERROR(__xludf.DUMMYFUNCTION(" VLOOKUP(A576, IMPORTRANGE(""https://docs.google.com/spreadsheets/d/1fj_Bhi2XPL3siwIh4sx4VRLAe31yD50oKdj5UlRYW0c/"", ""Сводка!A:AA""), 5, FALSE)"),236)</f>
        <v>236</v>
      </c>
      <c r="F657" s="148" t="s">
        <v>1725</v>
      </c>
      <c r="G657" s="147">
        <f ca="1">IFERROR(__xludf.DUMMYFUNCTION(" VLOOKUP(A576, IMPORTRANGE(""https://docs.google.com/spreadsheets/d/1QNLbnkR_AongFt22vMfNzfpjZ0CjpI8QI-w0wBnYA1w/"", ""Инфа!A:AA""), 6, FALSE)"),2024)</f>
        <v>2024</v>
      </c>
      <c r="H657" s="150">
        <v>19200</v>
      </c>
      <c r="I657" s="151" t="s">
        <v>1726</v>
      </c>
      <c r="J657" s="93" t="s">
        <v>1727</v>
      </c>
      <c r="K657" s="153"/>
      <c r="L657" s="153"/>
      <c r="M657" s="153"/>
      <c r="N657" s="153"/>
      <c r="O657" s="153"/>
      <c r="P657" s="153"/>
      <c r="Q657" s="153"/>
      <c r="R657" s="153"/>
      <c r="S657" s="153"/>
    </row>
    <row r="658" spans="1:19" ht="93.75">
      <c r="A658" s="277" t="s">
        <v>25424</v>
      </c>
      <c r="B658" s="253" t="s">
        <v>400</v>
      </c>
      <c r="C658" s="93" t="s">
        <v>1728</v>
      </c>
      <c r="D658" s="93" t="s">
        <v>1729</v>
      </c>
      <c r="E658" s="148">
        <f ca="1">IFERROR(__xludf.DUMMYFUNCTION(" VLOOKUP(A577, IMPORTRANGE(""https://docs.google.com/spreadsheets/d/1fj_Bhi2XPL3siwIh4sx4VRLAe31yD50oKdj5UlRYW0c/"", ""Сводка!A:AA""), 5, FALSE)"),284)</f>
        <v>284</v>
      </c>
      <c r="F658" s="148" t="s">
        <v>466</v>
      </c>
      <c r="G658" s="147">
        <f ca="1">IFERROR(__xludf.DUMMYFUNCTION(" VLOOKUP(A577, IMPORTRANGE(""https://docs.google.com/spreadsheets/d/1QNLbnkR_AongFt22vMfNzfpjZ0CjpI8QI-w0wBnYA1w/"", ""Инфа!A:AA""), 6, FALSE)"),2024)</f>
        <v>2024</v>
      </c>
      <c r="H658" s="150">
        <v>22000</v>
      </c>
      <c r="I658" s="151" t="s">
        <v>398</v>
      </c>
      <c r="J658" s="93" t="s">
        <v>1730</v>
      </c>
      <c r="K658" s="153"/>
      <c r="L658" s="153"/>
      <c r="M658" s="153"/>
      <c r="N658" s="153"/>
      <c r="O658" s="153"/>
      <c r="P658" s="153"/>
      <c r="Q658" s="153"/>
      <c r="R658" s="153"/>
      <c r="S658" s="153"/>
    </row>
    <row r="659" spans="1:19" ht="112.5">
      <c r="A659" s="277" t="s">
        <v>25424</v>
      </c>
      <c r="B659" s="253" t="s">
        <v>400</v>
      </c>
      <c r="C659" s="93" t="s">
        <v>1728</v>
      </c>
      <c r="D659" s="93" t="s">
        <v>1731</v>
      </c>
      <c r="E659" s="148">
        <f ca="1">IFERROR(__xludf.DUMMYFUNCTION(" VLOOKUP(A578, IMPORTRANGE(""https://docs.google.com/spreadsheets/d/1fj_Bhi2XPL3siwIh4sx4VRLAe31yD50oKdj5UlRYW0c/"", ""Сводка!A:AA""), 5, FALSE)"),280)</f>
        <v>280</v>
      </c>
      <c r="F659" s="148" t="s">
        <v>466</v>
      </c>
      <c r="G659" s="147">
        <f ca="1">IFERROR(__xludf.DUMMYFUNCTION(" VLOOKUP(A578, IMPORTRANGE(""https://docs.google.com/spreadsheets/d/1QNLbnkR_AongFt22vMfNzfpjZ0CjpI8QI-w0wBnYA1w/"", ""Инфа!A:AA""), 6, FALSE)"),2024)</f>
        <v>2024</v>
      </c>
      <c r="H659" s="150">
        <v>21800</v>
      </c>
      <c r="I659" s="151" t="s">
        <v>398</v>
      </c>
      <c r="J659" s="93" t="s">
        <v>1732</v>
      </c>
      <c r="K659" s="153"/>
      <c r="L659" s="153"/>
      <c r="M659" s="153"/>
      <c r="N659" s="153"/>
      <c r="O659" s="153"/>
      <c r="P659" s="153"/>
      <c r="Q659" s="153"/>
      <c r="R659" s="153"/>
      <c r="S659" s="153"/>
    </row>
    <row r="660" spans="1:19" ht="168.75">
      <c r="A660" s="277" t="s">
        <v>25424</v>
      </c>
      <c r="B660" s="253" t="s">
        <v>400</v>
      </c>
      <c r="C660" s="93" t="s">
        <v>1733</v>
      </c>
      <c r="D660" s="93" t="s">
        <v>1734</v>
      </c>
      <c r="E660" s="148">
        <f ca="1">IFERROR(__xludf.DUMMYFUNCTION(" VLOOKUP(A579, IMPORTRANGE(""https://docs.google.com/spreadsheets/d/1fj_Bhi2XPL3siwIh4sx4VRLAe31yD50oKdj5UlRYW0c/"", ""Сводка!A:AA""), 5, FALSE)"),352)</f>
        <v>352</v>
      </c>
      <c r="F660" s="148" t="s">
        <v>466</v>
      </c>
      <c r="G660" s="147">
        <f ca="1">IFERROR(__xludf.DUMMYFUNCTION(" VLOOKUP(A579, IMPORTRANGE(""https://docs.google.com/spreadsheets/d/1QNLbnkR_AongFt22vMfNzfpjZ0CjpI8QI-w0wBnYA1w/"", ""Инфа!A:AA""), 6, FALSE)"),2024)</f>
        <v>2024</v>
      </c>
      <c r="H660" s="154">
        <v>15600</v>
      </c>
      <c r="I660" s="156" t="s">
        <v>72</v>
      </c>
      <c r="J660" s="93" t="s">
        <v>1735</v>
      </c>
      <c r="K660" s="153"/>
      <c r="L660" s="153"/>
      <c r="M660" s="153"/>
      <c r="N660" s="153"/>
      <c r="O660" s="153"/>
      <c r="P660" s="153"/>
      <c r="Q660" s="153"/>
      <c r="R660" s="153"/>
      <c r="S660" s="153"/>
    </row>
    <row r="661" spans="1:19" ht="112.5">
      <c r="A661" s="277" t="s">
        <v>25424</v>
      </c>
      <c r="B661" s="253" t="s">
        <v>400</v>
      </c>
      <c r="C661" s="93" t="s">
        <v>1736</v>
      </c>
      <c r="D661" s="93" t="s">
        <v>1737</v>
      </c>
      <c r="E661" s="148">
        <f ca="1">IFERROR(__xludf.DUMMYFUNCTION(" VLOOKUP(A580, IMPORTRANGE(""https://docs.google.com/spreadsheets/d/1fj_Bhi2XPL3siwIh4sx4VRLAe31yD50oKdj5UlRYW0c/"", ""Сводка!A:AA""), 5, FALSE)"),260)</f>
        <v>260</v>
      </c>
      <c r="F661" s="148" t="s">
        <v>403</v>
      </c>
      <c r="G661" s="147">
        <f ca="1">IFERROR(__xludf.DUMMYFUNCTION(" VLOOKUP(A580, IMPORTRANGE(""https://docs.google.com/spreadsheets/d/1QNLbnkR_AongFt22vMfNzfpjZ0CjpI8QI-w0wBnYA1w/"", ""Инфа!A:AA""), 6, FALSE)"),2024)</f>
        <v>2024</v>
      </c>
      <c r="H661" s="150">
        <v>12800</v>
      </c>
      <c r="I661" s="151" t="s">
        <v>67</v>
      </c>
      <c r="J661" s="93" t="s">
        <v>1738</v>
      </c>
      <c r="K661" s="153"/>
      <c r="L661" s="153"/>
      <c r="M661" s="153"/>
      <c r="N661" s="153"/>
      <c r="O661" s="153"/>
      <c r="P661" s="153"/>
      <c r="Q661" s="153"/>
      <c r="R661" s="153"/>
      <c r="S661" s="153"/>
    </row>
    <row r="662" spans="1:19" ht="56.25">
      <c r="A662" s="277" t="s">
        <v>25424</v>
      </c>
      <c r="B662" s="253" t="s">
        <v>400</v>
      </c>
      <c r="C662" s="93" t="s">
        <v>1739</v>
      </c>
      <c r="D662" s="93" t="s">
        <v>1740</v>
      </c>
      <c r="E662" s="148">
        <f ca="1">IFERROR(__xludf.DUMMYFUNCTION(" VLOOKUP(A581, IMPORTRANGE(""https://docs.google.com/spreadsheets/d/1fj_Bhi2XPL3siwIh4sx4VRLAe31yD50oKdj5UlRYW0c/"", ""Сводка!A:AA""), 5, FALSE)"),208)</f>
        <v>208</v>
      </c>
      <c r="F662" s="148" t="s">
        <v>415</v>
      </c>
      <c r="G662" s="147">
        <f ca="1">IFERROR(__xludf.DUMMYFUNCTION(" VLOOKUP(A581, IMPORTRANGE(""https://docs.google.com/spreadsheets/d/1QNLbnkR_AongFt22vMfNzfpjZ0CjpI8QI-w0wBnYA1w/"", ""Инфа!A:AA""), 6, FALSE)"),2024)</f>
        <v>2024</v>
      </c>
      <c r="H662" s="150">
        <v>11200</v>
      </c>
      <c r="I662" s="151" t="s">
        <v>650</v>
      </c>
      <c r="J662" s="93" t="s">
        <v>1741</v>
      </c>
      <c r="K662" s="153"/>
      <c r="L662" s="153"/>
      <c r="M662" s="153"/>
      <c r="N662" s="153"/>
      <c r="O662" s="153"/>
      <c r="P662" s="153"/>
      <c r="Q662" s="153"/>
      <c r="R662" s="153"/>
      <c r="S662" s="153"/>
    </row>
    <row r="663" spans="1:19" ht="243.75">
      <c r="A663" s="277" t="s">
        <v>25424</v>
      </c>
      <c r="B663" s="253" t="s">
        <v>400</v>
      </c>
      <c r="C663" s="93" t="s">
        <v>1742</v>
      </c>
      <c r="D663" s="93" t="s">
        <v>1743</v>
      </c>
      <c r="E663" s="148">
        <f ca="1">IFERROR(__xludf.DUMMYFUNCTION(" VLOOKUP(A582, IMPORTRANGE(""https://docs.google.com/spreadsheets/d/1fj_Bhi2XPL3siwIh4sx4VRLAe31yD50oKdj5UlRYW0c/"", ""Сводка!A:AA""), 5, FALSE)"),232)</f>
        <v>232</v>
      </c>
      <c r="F663" s="148" t="s">
        <v>466</v>
      </c>
      <c r="G663" s="147">
        <f ca="1">IFERROR(__xludf.DUMMYFUNCTION(" VLOOKUP(A582, IMPORTRANGE(""https://docs.google.com/spreadsheets/d/1QNLbnkR_AongFt22vMfNzfpjZ0CjpI8QI-w0wBnYA1w/"", ""Инфа!A:AA""), 6, FALSE)"),2024)</f>
        <v>2024</v>
      </c>
      <c r="H663" s="150">
        <v>12000</v>
      </c>
      <c r="I663" s="151" t="s">
        <v>210</v>
      </c>
      <c r="J663" s="93" t="s">
        <v>1744</v>
      </c>
      <c r="K663" s="153"/>
      <c r="L663" s="153"/>
      <c r="M663" s="153"/>
      <c r="N663" s="153"/>
      <c r="O663" s="153"/>
      <c r="P663" s="153"/>
      <c r="Q663" s="153"/>
      <c r="R663" s="153"/>
      <c r="S663" s="153"/>
    </row>
    <row r="664" spans="1:19" ht="262.5">
      <c r="A664" s="277" t="s">
        <v>25424</v>
      </c>
      <c r="B664" s="256" t="s">
        <v>400</v>
      </c>
      <c r="C664" s="93" t="s">
        <v>1745</v>
      </c>
      <c r="D664" s="93" t="s">
        <v>1746</v>
      </c>
      <c r="E664" s="148">
        <f ca="1">IFERROR(__xludf.DUMMYFUNCTION(" VLOOKUP(A583, IMPORTRANGE(""https://docs.google.com/spreadsheets/d/1fj_Bhi2XPL3siwIh4sx4VRLAe31yD50oKdj5UlRYW0c/"", ""Сводка!A:AA""), 5, FALSE)"),176)</f>
        <v>176</v>
      </c>
      <c r="F664" s="148" t="s">
        <v>415</v>
      </c>
      <c r="G664" s="147">
        <f ca="1">IFERROR(__xludf.DUMMYFUNCTION(" VLOOKUP(A583, IMPORTRANGE(""https://docs.google.com/spreadsheets/d/1QNLbnkR_AongFt22vMfNzfpjZ0CjpI8QI-w0wBnYA1w/"", ""Инфа!A:AA""), 6, FALSE)"),2024)</f>
        <v>2024</v>
      </c>
      <c r="H664" s="150">
        <v>10300</v>
      </c>
      <c r="I664" s="151" t="s">
        <v>1747</v>
      </c>
      <c r="J664" s="93" t="s">
        <v>1748</v>
      </c>
      <c r="K664" s="153"/>
      <c r="L664" s="153"/>
      <c r="M664" s="153"/>
      <c r="N664" s="153"/>
      <c r="O664" s="153"/>
      <c r="P664" s="153"/>
      <c r="Q664" s="153"/>
      <c r="R664" s="153"/>
      <c r="S664" s="153"/>
    </row>
    <row r="665" spans="1:19" ht="262.5">
      <c r="A665" s="277" t="s">
        <v>25424</v>
      </c>
      <c r="B665" s="256" t="s">
        <v>400</v>
      </c>
      <c r="C665" s="93" t="s">
        <v>1745</v>
      </c>
      <c r="D665" s="93" t="s">
        <v>1749</v>
      </c>
      <c r="E665" s="148">
        <f ca="1">IFERROR(__xludf.DUMMYFUNCTION(" VLOOKUP(A584, IMPORTRANGE(""https://docs.google.com/spreadsheets/d/1fj_Bhi2XPL3siwIh4sx4VRLAe31yD50oKdj5UlRYW0c/"", ""Сводка!A:AA""), 5, FALSE)"),240)</f>
        <v>240</v>
      </c>
      <c r="F665" s="148" t="s">
        <v>415</v>
      </c>
      <c r="G665" s="147">
        <f ca="1">IFERROR(__xludf.DUMMYFUNCTION(" VLOOKUP(A584, IMPORTRANGE(""https://docs.google.com/spreadsheets/d/1QNLbnkR_AongFt22vMfNzfpjZ0CjpI8QI-w0wBnYA1w/"", ""Инфа!A:AA""), 6, FALSE)"),2024)</f>
        <v>2024</v>
      </c>
      <c r="H665" s="150">
        <v>12200</v>
      </c>
      <c r="I665" s="151" t="s">
        <v>1747</v>
      </c>
      <c r="J665" s="93" t="s">
        <v>1748</v>
      </c>
      <c r="K665" s="153"/>
      <c r="L665" s="153"/>
      <c r="M665" s="153"/>
      <c r="N665" s="153"/>
      <c r="O665" s="153"/>
      <c r="P665" s="153"/>
      <c r="Q665" s="153"/>
      <c r="R665" s="153"/>
      <c r="S665" s="153"/>
    </row>
    <row r="666" spans="1:19" ht="75">
      <c r="A666" s="277" t="s">
        <v>25424</v>
      </c>
      <c r="B666" s="256" t="s">
        <v>153</v>
      </c>
      <c r="C666" s="93" t="s">
        <v>1750</v>
      </c>
      <c r="D666" s="93" t="s">
        <v>1751</v>
      </c>
      <c r="E666" s="148">
        <f ca="1">IFERROR(__xludf.DUMMYFUNCTION(" VLOOKUP(A585, IMPORTRANGE(""https://docs.google.com/spreadsheets/d/1fj_Bhi2XPL3siwIh4sx4VRLAe31yD50oKdj5UlRYW0c/"", ""Сводка!A:AA""), 5, FALSE)"),128)</f>
        <v>128</v>
      </c>
      <c r="F666" s="148" t="s">
        <v>50</v>
      </c>
      <c r="G666" s="147">
        <f ca="1">IFERROR(__xludf.DUMMYFUNCTION(" VLOOKUP(A585, IMPORTRANGE(""https://docs.google.com/spreadsheets/d/1QNLbnkR_AongFt22vMfNzfpjZ0CjpI8QI-w0wBnYA1w/"", ""Инфа!A:AA""), 6, FALSE)"),2024)</f>
        <v>2024</v>
      </c>
      <c r="H666" s="150">
        <v>8800</v>
      </c>
      <c r="I666" s="151" t="s">
        <v>1752</v>
      </c>
      <c r="J666" s="93" t="s">
        <v>1753</v>
      </c>
      <c r="K666" s="153"/>
      <c r="L666" s="153"/>
      <c r="M666" s="153"/>
      <c r="N666" s="153"/>
      <c r="O666" s="153"/>
      <c r="P666" s="153"/>
      <c r="Q666" s="153"/>
      <c r="R666" s="153"/>
      <c r="S666" s="153"/>
    </row>
    <row r="667" spans="1:19" ht="150">
      <c r="A667" s="277" t="s">
        <v>25424</v>
      </c>
      <c r="B667" s="256" t="s">
        <v>153</v>
      </c>
      <c r="C667" s="93" t="s">
        <v>1750</v>
      </c>
      <c r="D667" s="93" t="s">
        <v>1754</v>
      </c>
      <c r="E667" s="148">
        <f ca="1">IFERROR(__xludf.DUMMYFUNCTION(" VLOOKUP(A586, IMPORTRANGE(""https://docs.google.com/spreadsheets/d/1fj_Bhi2XPL3siwIh4sx4VRLAe31yD50oKdj5UlRYW0c/"", ""Сводка!A:AA""), 5, FALSE)"),136)</f>
        <v>136</v>
      </c>
      <c r="F667" s="148" t="s">
        <v>50</v>
      </c>
      <c r="G667" s="147">
        <f ca="1">IFERROR(__xludf.DUMMYFUNCTION(" VLOOKUP(A586, IMPORTRANGE(""https://docs.google.com/spreadsheets/d/1QNLbnkR_AongFt22vMfNzfpjZ0CjpI8QI-w0wBnYA1w/"", ""Инфа!A:AA""), 6, FALSE)"),2024)</f>
        <v>2024</v>
      </c>
      <c r="H667" s="150">
        <v>9100</v>
      </c>
      <c r="I667" s="151" t="s">
        <v>1752</v>
      </c>
      <c r="J667" s="93" t="s">
        <v>1755</v>
      </c>
      <c r="K667" s="153"/>
      <c r="L667" s="153"/>
      <c r="M667" s="153"/>
      <c r="N667" s="153"/>
      <c r="O667" s="153"/>
      <c r="P667" s="153"/>
      <c r="Q667" s="153"/>
      <c r="R667" s="153"/>
      <c r="S667" s="153"/>
    </row>
    <row r="668" spans="1:19" ht="93.75">
      <c r="A668" s="277" t="s">
        <v>25424</v>
      </c>
      <c r="B668" s="256" t="s">
        <v>153</v>
      </c>
      <c r="C668" s="93" t="s">
        <v>1750</v>
      </c>
      <c r="D668" s="93" t="s">
        <v>1756</v>
      </c>
      <c r="E668" s="148">
        <f ca="1">IFERROR(__xludf.DUMMYFUNCTION(" VLOOKUP(A587, IMPORTRANGE(""https://docs.google.com/spreadsheets/d/1fj_Bhi2XPL3siwIh4sx4VRLAe31yD50oKdj5UlRYW0c/"", ""Сводка!A:AA""), 5, FALSE)"),180)</f>
        <v>180</v>
      </c>
      <c r="F668" s="148" t="s">
        <v>50</v>
      </c>
      <c r="G668" s="147">
        <f ca="1">IFERROR(__xludf.DUMMYFUNCTION(" VLOOKUP(A587, IMPORTRANGE(""https://docs.google.com/spreadsheets/d/1QNLbnkR_AongFt22vMfNzfpjZ0CjpI8QI-w0wBnYA1w/"", ""Инфа!A:AA""), 6, FALSE)"),2024)</f>
        <v>2024</v>
      </c>
      <c r="H668" s="150">
        <v>10400</v>
      </c>
      <c r="I668" s="151" t="s">
        <v>1752</v>
      </c>
      <c r="J668" s="93" t="s">
        <v>1757</v>
      </c>
      <c r="K668" s="153"/>
      <c r="L668" s="153"/>
      <c r="M668" s="153"/>
      <c r="N668" s="153"/>
      <c r="O668" s="153"/>
      <c r="P668" s="153"/>
      <c r="Q668" s="153"/>
      <c r="R668" s="153"/>
      <c r="S668" s="153"/>
    </row>
    <row r="669" spans="1:19" ht="168.75">
      <c r="A669" s="277" t="s">
        <v>25424</v>
      </c>
      <c r="B669" s="256" t="s">
        <v>153</v>
      </c>
      <c r="C669" s="93" t="s">
        <v>1750</v>
      </c>
      <c r="D669" s="93" t="s">
        <v>1758</v>
      </c>
      <c r="E669" s="148">
        <f ca="1">IFERROR(__xludf.DUMMYFUNCTION(" VLOOKUP(A588, IMPORTRANGE(""https://docs.google.com/spreadsheets/d/1fj_Bhi2XPL3siwIh4sx4VRLAe31yD50oKdj5UlRYW0c/"", ""Сводка!A:AA""), 5, FALSE)"),360)</f>
        <v>360</v>
      </c>
      <c r="F669" s="148" t="s">
        <v>456</v>
      </c>
      <c r="G669" s="147">
        <f ca="1">IFERROR(__xludf.DUMMYFUNCTION(" VLOOKUP(A588, IMPORTRANGE(""https://docs.google.com/spreadsheets/d/1QNLbnkR_AongFt22vMfNzfpjZ0CjpI8QI-w0wBnYA1w/"", ""Инфа!A:AA""), 6, FALSE)"),2024)</f>
        <v>2024</v>
      </c>
      <c r="H669" s="154">
        <v>26600</v>
      </c>
      <c r="I669" s="151" t="s">
        <v>1752</v>
      </c>
      <c r="J669" s="93" t="s">
        <v>1759</v>
      </c>
      <c r="K669" s="153"/>
      <c r="L669" s="153"/>
      <c r="M669" s="153"/>
      <c r="N669" s="153"/>
      <c r="O669" s="153"/>
      <c r="P669" s="153"/>
      <c r="Q669" s="153"/>
      <c r="R669" s="153"/>
      <c r="S669" s="153"/>
    </row>
    <row r="670" spans="1:19" ht="262.5">
      <c r="A670" s="277" t="s">
        <v>25424</v>
      </c>
      <c r="B670" s="256" t="s">
        <v>400</v>
      </c>
      <c r="C670" s="93" t="s">
        <v>1760</v>
      </c>
      <c r="D670" s="93" t="s">
        <v>1761</v>
      </c>
      <c r="E670" s="148">
        <f ca="1">IFERROR(__xludf.DUMMYFUNCTION(" VLOOKUP(A589, IMPORTRANGE(""https://docs.google.com/spreadsheets/d/1fj_Bhi2XPL3siwIh4sx4VRLAe31yD50oKdj5UlRYW0c/"", ""Сводка!A:AA""), 5, FALSE)"),360)</f>
        <v>360</v>
      </c>
      <c r="F670" s="148" t="s">
        <v>415</v>
      </c>
      <c r="G670" s="147">
        <f ca="1">IFERROR(__xludf.DUMMYFUNCTION(" VLOOKUP(A589, IMPORTRANGE(""https://docs.google.com/spreadsheets/d/1QNLbnkR_AongFt22vMfNzfpjZ0CjpI8QI-w0wBnYA1w/"", ""Инфа!A:AA""), 6, FALSE)"),2024)</f>
        <v>2024</v>
      </c>
      <c r="H670" s="154">
        <v>15800</v>
      </c>
      <c r="I670" s="151" t="s">
        <v>1110</v>
      </c>
      <c r="J670" s="93" t="s">
        <v>1762</v>
      </c>
      <c r="K670" s="153"/>
      <c r="L670" s="153"/>
      <c r="M670" s="153"/>
      <c r="N670" s="153"/>
      <c r="O670" s="153"/>
      <c r="P670" s="153"/>
      <c r="Q670" s="153"/>
      <c r="R670" s="153"/>
      <c r="S670" s="153"/>
    </row>
    <row r="671" spans="1:19" ht="243.75">
      <c r="A671" s="277" t="s">
        <v>25424</v>
      </c>
      <c r="B671" s="256" t="s">
        <v>400</v>
      </c>
      <c r="C671" s="93" t="s">
        <v>1763</v>
      </c>
      <c r="D671" s="93" t="s">
        <v>1764</v>
      </c>
      <c r="E671" s="148">
        <f ca="1">IFERROR(__xludf.DUMMYFUNCTION(" VLOOKUP(A590, IMPORTRANGE(""https://docs.google.com/spreadsheets/d/1fj_Bhi2XPL3siwIh4sx4VRLAe31yD50oKdj5UlRYW0c/"", ""Сводка!A:AA""), 5, FALSE)"),280)</f>
        <v>280</v>
      </c>
      <c r="F671" s="148" t="s">
        <v>415</v>
      </c>
      <c r="G671" s="147">
        <f ca="1">IFERROR(__xludf.DUMMYFUNCTION(" VLOOKUP(A590, IMPORTRANGE(""https://docs.google.com/spreadsheets/d/1QNLbnkR_AongFt22vMfNzfpjZ0CjpI8QI-w0wBnYA1w/"", ""Инфа!A:AA""), 6, FALSE)"),2024)</f>
        <v>2024</v>
      </c>
      <c r="H671" s="150">
        <v>13400</v>
      </c>
      <c r="I671" s="151" t="s">
        <v>1110</v>
      </c>
      <c r="J671" s="99" t="s">
        <v>1765</v>
      </c>
      <c r="K671" s="153"/>
      <c r="L671" s="153"/>
      <c r="M671" s="153"/>
      <c r="N671" s="153"/>
      <c r="O671" s="153"/>
      <c r="P671" s="153"/>
      <c r="Q671" s="153"/>
      <c r="R671" s="153"/>
      <c r="S671" s="153"/>
    </row>
    <row r="672" spans="1:19" ht="150">
      <c r="A672" s="277" t="s">
        <v>25424</v>
      </c>
      <c r="B672" s="256" t="s">
        <v>153</v>
      </c>
      <c r="C672" s="97" t="s">
        <v>1766</v>
      </c>
      <c r="D672" s="93" t="s">
        <v>1767</v>
      </c>
      <c r="E672" s="148">
        <f ca="1">IFERROR(__xludf.DUMMYFUNCTION(" VLOOKUP(A591, IMPORTRANGE(""https://docs.google.com/spreadsheets/d/1fj_Bhi2XPL3siwIh4sx4VRLAe31yD50oKdj5UlRYW0c/"", ""Сводка!A:AA""), 5, FALSE)"),288)</f>
        <v>288</v>
      </c>
      <c r="F672" s="148" t="s">
        <v>50</v>
      </c>
      <c r="G672" s="147">
        <f ca="1">IFERROR(__xludf.DUMMYFUNCTION(" VLOOKUP(A591, IMPORTRANGE(""https://docs.google.com/spreadsheets/d/1QNLbnkR_AongFt22vMfNzfpjZ0CjpI8QI-w0wBnYA1w/"", ""Инфа!A:AA""), 6, FALSE)"),2024)</f>
        <v>2024</v>
      </c>
      <c r="H672" s="150">
        <v>22300</v>
      </c>
      <c r="I672" s="151" t="s">
        <v>1768</v>
      </c>
      <c r="J672" s="93" t="s">
        <v>1769</v>
      </c>
      <c r="K672" s="153"/>
      <c r="L672" s="153"/>
      <c r="M672" s="153"/>
      <c r="N672" s="153"/>
      <c r="O672" s="153"/>
      <c r="P672" s="153"/>
      <c r="Q672" s="153"/>
      <c r="R672" s="153"/>
      <c r="S672" s="153"/>
    </row>
    <row r="673" spans="1:19" ht="131.25">
      <c r="A673" s="277" t="s">
        <v>25424</v>
      </c>
      <c r="B673" s="256" t="s">
        <v>153</v>
      </c>
      <c r="C673" s="97" t="s">
        <v>1770</v>
      </c>
      <c r="D673" s="93" t="s">
        <v>1771</v>
      </c>
      <c r="E673" s="148">
        <f ca="1">IFERROR(__xludf.DUMMYFUNCTION(" VLOOKUP(A592, IMPORTRANGE(""https://docs.google.com/spreadsheets/d/1fj_Bhi2XPL3siwIh4sx4VRLAe31yD50oKdj5UlRYW0c/"", ""Сводка!A:AA""), 5, FALSE)"),368)</f>
        <v>368</v>
      </c>
      <c r="F673" s="148" t="s">
        <v>50</v>
      </c>
      <c r="G673" s="147">
        <f ca="1">IFERROR(__xludf.DUMMYFUNCTION(" VLOOKUP(A592, IMPORTRANGE(""https://docs.google.com/spreadsheets/d/1QNLbnkR_AongFt22vMfNzfpjZ0CjpI8QI-w0wBnYA1w/"", ""Инфа!A:AA""), 6, FALSE)"),2024)</f>
        <v>2024</v>
      </c>
      <c r="H673" s="154">
        <v>16000</v>
      </c>
      <c r="I673" s="151" t="s">
        <v>28</v>
      </c>
      <c r="J673" s="93" t="s">
        <v>1772</v>
      </c>
      <c r="K673" s="153"/>
      <c r="L673" s="153"/>
      <c r="M673" s="153"/>
      <c r="N673" s="153"/>
      <c r="O673" s="153"/>
      <c r="P673" s="153"/>
      <c r="Q673" s="153"/>
      <c r="R673" s="153"/>
      <c r="S673" s="153"/>
    </row>
    <row r="674" spans="1:19" ht="262.5">
      <c r="A674" s="277" t="s">
        <v>25424</v>
      </c>
      <c r="B674" s="256" t="s">
        <v>153</v>
      </c>
      <c r="C674" s="93" t="s">
        <v>1773</v>
      </c>
      <c r="D674" s="93" t="s">
        <v>1774</v>
      </c>
      <c r="E674" s="148">
        <f ca="1">IFERROR(__xludf.DUMMYFUNCTION(" VLOOKUP(A593, IMPORTRANGE(""https://docs.google.com/spreadsheets/d/1fj_Bhi2XPL3siwIh4sx4VRLAe31yD50oKdj5UlRYW0c/"", ""Сводка!A:AA""), 5, FALSE)"),220)</f>
        <v>220</v>
      </c>
      <c r="F674" s="148" t="s">
        <v>108</v>
      </c>
      <c r="G674" s="147">
        <f ca="1">IFERROR(__xludf.DUMMYFUNCTION(" VLOOKUP(A593, IMPORTRANGE(""https://docs.google.com/spreadsheets/d/1QNLbnkR_AongFt22vMfNzfpjZ0CjpI8QI-w0wBnYA1w/"", ""Инфа!A:AA""), 6, FALSE)"),2024)</f>
        <v>2024</v>
      </c>
      <c r="H674" s="150">
        <v>11600</v>
      </c>
      <c r="I674" s="151" t="s">
        <v>1317</v>
      </c>
      <c r="J674" s="93" t="s">
        <v>1775</v>
      </c>
      <c r="K674" s="153"/>
      <c r="L674" s="153"/>
      <c r="M674" s="153"/>
      <c r="N674" s="153"/>
      <c r="O674" s="153"/>
      <c r="P674" s="153"/>
      <c r="Q674" s="153"/>
      <c r="R674" s="153"/>
      <c r="S674" s="153"/>
    </row>
    <row r="675" spans="1:19" ht="262.5">
      <c r="A675" s="277" t="s">
        <v>25424</v>
      </c>
      <c r="B675" s="256" t="s">
        <v>153</v>
      </c>
      <c r="C675" s="93" t="s">
        <v>1773</v>
      </c>
      <c r="D675" s="93" t="s">
        <v>1776</v>
      </c>
      <c r="E675" s="148">
        <f ca="1">IFERROR(__xludf.DUMMYFUNCTION(" VLOOKUP(A594, IMPORTRANGE(""https://docs.google.com/spreadsheets/d/1fj_Bhi2XPL3siwIh4sx4VRLAe31yD50oKdj5UlRYW0c/"", ""Сводка!A:AA""), 5, FALSE)"),176)</f>
        <v>176</v>
      </c>
      <c r="F675" s="148" t="s">
        <v>108</v>
      </c>
      <c r="G675" s="147">
        <f ca="1">IFERROR(__xludf.DUMMYFUNCTION(" VLOOKUP(A594, IMPORTRANGE(""https://docs.google.com/spreadsheets/d/1QNLbnkR_AongFt22vMfNzfpjZ0CjpI8QI-w0wBnYA1w/"", ""Инфа!A:AA""), 6, FALSE)"),2024)</f>
        <v>2024</v>
      </c>
      <c r="H675" s="150">
        <v>10300</v>
      </c>
      <c r="I675" s="151" t="s">
        <v>1317</v>
      </c>
      <c r="J675" s="93" t="s">
        <v>1775</v>
      </c>
      <c r="K675" s="153"/>
      <c r="L675" s="153"/>
      <c r="M675" s="153"/>
      <c r="N675" s="153"/>
      <c r="O675" s="153"/>
      <c r="P675" s="153"/>
      <c r="Q675" s="153"/>
      <c r="R675" s="153"/>
      <c r="S675" s="153"/>
    </row>
    <row r="676" spans="1:19" ht="206.25">
      <c r="A676" s="277" t="s">
        <v>25424</v>
      </c>
      <c r="B676" s="256" t="s">
        <v>400</v>
      </c>
      <c r="C676" s="93" t="s">
        <v>1777</v>
      </c>
      <c r="D676" s="93" t="s">
        <v>1778</v>
      </c>
      <c r="E676" s="148">
        <f ca="1">IFERROR(__xludf.DUMMYFUNCTION(" VLOOKUP(A595, IMPORTRANGE(""https://docs.google.com/spreadsheets/d/1fj_Bhi2XPL3siwIh4sx4VRLAe31yD50oKdj5UlRYW0c/"", ""Сводка!A:AA""), 5, FALSE)"),284)</f>
        <v>284</v>
      </c>
      <c r="F676" s="148" t="s">
        <v>403</v>
      </c>
      <c r="G676" s="147">
        <f ca="1">IFERROR(__xludf.DUMMYFUNCTION(" VLOOKUP(A595, IMPORTRANGE(""https://docs.google.com/spreadsheets/d/1QNLbnkR_AongFt22vMfNzfpjZ0CjpI8QI-w0wBnYA1w/"", ""Инфа!A:AA""), 6, FALSE)"),2024)</f>
        <v>2024</v>
      </c>
      <c r="H676" s="150">
        <v>22000</v>
      </c>
      <c r="I676" s="151" t="s">
        <v>1317</v>
      </c>
      <c r="J676" s="93" t="s">
        <v>1779</v>
      </c>
      <c r="K676" s="153"/>
      <c r="L676" s="153"/>
      <c r="M676" s="153"/>
      <c r="N676" s="153"/>
      <c r="O676" s="153"/>
      <c r="P676" s="153"/>
      <c r="Q676" s="153"/>
      <c r="R676" s="153"/>
      <c r="S676" s="153"/>
    </row>
    <row r="677" spans="1:19" ht="206.25">
      <c r="A677" s="277" t="s">
        <v>25424</v>
      </c>
      <c r="B677" s="256" t="s">
        <v>400</v>
      </c>
      <c r="C677" s="93" t="s">
        <v>1780</v>
      </c>
      <c r="D677" s="93" t="s">
        <v>1781</v>
      </c>
      <c r="E677" s="148">
        <f ca="1">IFERROR(__xludf.DUMMYFUNCTION(" VLOOKUP(A596, IMPORTRANGE(""https://docs.google.com/spreadsheets/d/1fj_Bhi2XPL3siwIh4sx4VRLAe31yD50oKdj5UlRYW0c/"", ""Сводка!A:AA""), 5, FALSE)"),284)</f>
        <v>284</v>
      </c>
      <c r="F677" s="148" t="s">
        <v>403</v>
      </c>
      <c r="G677" s="147">
        <f ca="1">IFERROR(__xludf.DUMMYFUNCTION(" VLOOKUP(A596, IMPORTRANGE(""https://docs.google.com/spreadsheets/d/1QNLbnkR_AongFt22vMfNzfpjZ0CjpI8QI-w0wBnYA1w/"", ""Инфа!A:AA""), 6, FALSE)"),2024)</f>
        <v>2024</v>
      </c>
      <c r="H677" s="150">
        <v>22000</v>
      </c>
      <c r="I677" s="151" t="s">
        <v>42</v>
      </c>
      <c r="J677" s="93" t="s">
        <v>1782</v>
      </c>
      <c r="K677" s="153"/>
      <c r="L677" s="153"/>
      <c r="M677" s="153"/>
      <c r="N677" s="153"/>
      <c r="O677" s="153"/>
      <c r="P677" s="153"/>
      <c r="Q677" s="153"/>
      <c r="R677" s="153"/>
      <c r="S677" s="153"/>
    </row>
    <row r="678" spans="1:19" ht="75">
      <c r="A678" s="277" t="s">
        <v>25424</v>
      </c>
      <c r="B678" s="254" t="s">
        <v>400</v>
      </c>
      <c r="C678" s="96" t="s">
        <v>1783</v>
      </c>
      <c r="D678" s="96" t="s">
        <v>1784</v>
      </c>
      <c r="E678" s="148">
        <f ca="1">IFERROR(__xludf.DUMMYFUNCTION(" VLOOKUP(A597, IMPORTRANGE(""https://docs.google.com/spreadsheets/d/1fj_Bhi2XPL3siwIh4sx4VRLAe31yD50oKdj5UlRYW0c/"", ""Сводка!A:AA""), 5, FALSE)"),164)</f>
        <v>164</v>
      </c>
      <c r="F678" s="165" t="s">
        <v>466</v>
      </c>
      <c r="G678" s="147">
        <f ca="1">IFERROR(__xludf.DUMMYFUNCTION(" VLOOKUP(A597, IMPORTRANGE(""https://docs.google.com/spreadsheets/d/1QNLbnkR_AongFt22vMfNzfpjZ0CjpI8QI-w0wBnYA1w/"", ""Инфа!A:AA""), 6, FALSE)"),2024)</f>
        <v>2024</v>
      </c>
      <c r="H678" s="150">
        <v>9900</v>
      </c>
      <c r="I678" s="151" t="s">
        <v>234</v>
      </c>
      <c r="J678" s="96" t="s">
        <v>1785</v>
      </c>
      <c r="K678" s="153"/>
      <c r="L678" s="153"/>
      <c r="M678" s="153"/>
      <c r="N678" s="153"/>
      <c r="O678" s="153"/>
      <c r="P678" s="153"/>
      <c r="Q678" s="153"/>
      <c r="R678" s="153"/>
      <c r="S678" s="153"/>
    </row>
    <row r="679" spans="1:19" ht="187.5">
      <c r="A679" s="277" t="s">
        <v>25424</v>
      </c>
      <c r="B679" s="256" t="s">
        <v>153</v>
      </c>
      <c r="C679" s="93" t="s">
        <v>1786</v>
      </c>
      <c r="D679" s="93" t="s">
        <v>1787</v>
      </c>
      <c r="E679" s="148">
        <f ca="1">IFERROR(__xludf.DUMMYFUNCTION(" VLOOKUP(A598, IMPORTRANGE(""https://docs.google.com/spreadsheets/d/1fj_Bhi2XPL3siwIh4sx4VRLAe31yD50oKdj5UlRYW0c/"", ""Сводка!A:AA""), 5, FALSE)"),140)</f>
        <v>140</v>
      </c>
      <c r="F679" s="148" t="s">
        <v>108</v>
      </c>
      <c r="G679" s="147">
        <f ca="1">IFERROR(__xludf.DUMMYFUNCTION(" VLOOKUP(A598, IMPORTRANGE(""https://docs.google.com/spreadsheets/d/1QNLbnkR_AongFt22vMfNzfpjZ0CjpI8QI-w0wBnYA1w/"", ""Инфа!A:AA""), 6, FALSE)"),2024)</f>
        <v>2024</v>
      </c>
      <c r="H679" s="150">
        <v>13400</v>
      </c>
      <c r="I679" s="151" t="s">
        <v>1317</v>
      </c>
      <c r="J679" s="93" t="s">
        <v>1788</v>
      </c>
      <c r="K679" s="153"/>
      <c r="L679" s="153"/>
      <c r="M679" s="153"/>
      <c r="N679" s="153"/>
      <c r="O679" s="153"/>
      <c r="P679" s="153"/>
      <c r="Q679" s="153"/>
      <c r="R679" s="153"/>
      <c r="S679" s="153"/>
    </row>
    <row r="680" spans="1:19" ht="112.5">
      <c r="A680" s="277" t="s">
        <v>25424</v>
      </c>
      <c r="B680" s="256" t="s">
        <v>153</v>
      </c>
      <c r="C680" s="93" t="s">
        <v>1789</v>
      </c>
      <c r="D680" s="93" t="s">
        <v>1790</v>
      </c>
      <c r="E680" s="148">
        <f ca="1">IFERROR(__xludf.DUMMYFUNCTION(" VLOOKUP(A599, IMPORTRANGE(""https://docs.google.com/spreadsheets/d/1fj_Bhi2XPL3siwIh4sx4VRLAe31yD50oKdj5UlRYW0c/"", ""Сводка!A:AA""), 5, FALSE)"),264)</f>
        <v>264</v>
      </c>
      <c r="F680" s="148" t="s">
        <v>165</v>
      </c>
      <c r="G680" s="147">
        <f ca="1">IFERROR(__xludf.DUMMYFUNCTION(" VLOOKUP(A599, IMPORTRANGE(""https://docs.google.com/spreadsheets/d/1QNLbnkR_AongFt22vMfNzfpjZ0CjpI8QI-w0wBnYA1w/"", ""Инфа!A:AA""), 6, FALSE)"),2024)</f>
        <v>2024</v>
      </c>
      <c r="H680" s="150">
        <v>20800</v>
      </c>
      <c r="I680" s="151" t="s">
        <v>1317</v>
      </c>
      <c r="J680" s="93" t="s">
        <v>1791</v>
      </c>
      <c r="K680" s="153"/>
      <c r="L680" s="153"/>
      <c r="M680" s="153"/>
      <c r="N680" s="153"/>
      <c r="O680" s="153"/>
      <c r="P680" s="153"/>
      <c r="Q680" s="153"/>
      <c r="R680" s="153"/>
      <c r="S680" s="153"/>
    </row>
    <row r="681" spans="1:19" ht="75">
      <c r="A681" s="277" t="s">
        <v>25424</v>
      </c>
      <c r="B681" s="256" t="s">
        <v>153</v>
      </c>
      <c r="C681" s="93" t="s">
        <v>1792</v>
      </c>
      <c r="D681" s="93" t="s">
        <v>1793</v>
      </c>
      <c r="E681" s="148">
        <f ca="1">IFERROR(__xludf.DUMMYFUNCTION(" VLOOKUP(A600, IMPORTRANGE(""https://docs.google.com/spreadsheets/d/1fj_Bhi2XPL3siwIh4sx4VRLAe31yD50oKdj5UlRYW0c/"", ""Сводка!A:AA""), 5, FALSE)"),108)</f>
        <v>108</v>
      </c>
      <c r="F681" s="148" t="s">
        <v>1794</v>
      </c>
      <c r="G681" s="147">
        <f ca="1">IFERROR(__xludf.DUMMYFUNCTION(" VLOOKUP(A600, IMPORTRANGE(""https://docs.google.com/spreadsheets/d/1QNLbnkR_AongFt22vMfNzfpjZ0CjpI8QI-w0wBnYA1w/"", ""Инфа!A:AA""), 6, FALSE)"),2023)</f>
        <v>2023</v>
      </c>
      <c r="H681" s="150">
        <v>11500</v>
      </c>
      <c r="I681" s="151" t="s">
        <v>1795</v>
      </c>
      <c r="J681" s="93" t="s">
        <v>1796</v>
      </c>
      <c r="K681" s="153"/>
      <c r="L681" s="153"/>
      <c r="M681" s="153"/>
      <c r="N681" s="153"/>
      <c r="O681" s="153"/>
      <c r="P681" s="153"/>
      <c r="Q681" s="153"/>
      <c r="R681" s="153"/>
      <c r="S681" s="153"/>
    </row>
    <row r="682" spans="1:19" ht="206.25">
      <c r="A682" s="277" t="s">
        <v>25424</v>
      </c>
      <c r="B682" s="256" t="s">
        <v>400</v>
      </c>
      <c r="C682" s="93" t="s">
        <v>1797</v>
      </c>
      <c r="D682" s="93" t="s">
        <v>1798</v>
      </c>
      <c r="E682" s="148">
        <f ca="1">IFERROR(__xludf.DUMMYFUNCTION(" VLOOKUP(A601, IMPORTRANGE(""https://docs.google.com/spreadsheets/d/1fj_Bhi2XPL3siwIh4sx4VRLAe31yD50oKdj5UlRYW0c/"", ""Сводка!A:AA""), 5, FALSE)"),300)</f>
        <v>300</v>
      </c>
      <c r="F682" s="148" t="s">
        <v>403</v>
      </c>
      <c r="G682" s="147">
        <f ca="1">IFERROR(__xludf.DUMMYFUNCTION(" VLOOKUP(A601, IMPORTRANGE(""https://docs.google.com/spreadsheets/d/1QNLbnkR_AongFt22vMfNzfpjZ0CjpI8QI-w0wBnYA1w/"", ""Инфа!A:AA""), 6, FALSE)"),2024)</f>
        <v>2024</v>
      </c>
      <c r="H682" s="150">
        <v>14000</v>
      </c>
      <c r="I682" s="151" t="s">
        <v>1799</v>
      </c>
      <c r="J682" s="93" t="s">
        <v>1801</v>
      </c>
      <c r="K682" s="153"/>
      <c r="L682" s="153"/>
      <c r="M682" s="153"/>
      <c r="N682" s="153"/>
      <c r="O682" s="153"/>
      <c r="P682" s="153"/>
      <c r="Q682" s="153"/>
      <c r="R682" s="153"/>
      <c r="S682" s="153"/>
    </row>
    <row r="683" spans="1:19" ht="206.25">
      <c r="A683" s="277" t="s">
        <v>25424</v>
      </c>
      <c r="B683" s="256" t="s">
        <v>400</v>
      </c>
      <c r="C683" s="93" t="s">
        <v>1802</v>
      </c>
      <c r="D683" s="93" t="s">
        <v>1803</v>
      </c>
      <c r="E683" s="148">
        <f ca="1">IFERROR(__xludf.DUMMYFUNCTION(" VLOOKUP(A602, IMPORTRANGE(""https://docs.google.com/spreadsheets/d/1fj_Bhi2XPL3siwIh4sx4VRLAe31yD50oKdj5UlRYW0c/"", ""Сводка!A:AA""), 5, FALSE)"),196)</f>
        <v>196</v>
      </c>
      <c r="F683" s="148" t="s">
        <v>403</v>
      </c>
      <c r="G683" s="147">
        <f ca="1">IFERROR(__xludf.DUMMYFUNCTION(" VLOOKUP(A602, IMPORTRANGE(""https://docs.google.com/spreadsheets/d/1QNLbnkR_AongFt22vMfNzfpjZ0CjpI8QI-w0wBnYA1w/"", ""Инфа!A:AA""), 6, FALSE)"),2024)</f>
        <v>2024</v>
      </c>
      <c r="H683" s="150">
        <v>10900</v>
      </c>
      <c r="I683" s="151" t="s">
        <v>1804</v>
      </c>
      <c r="J683" s="93" t="s">
        <v>1805</v>
      </c>
      <c r="K683" s="153"/>
      <c r="L683" s="153"/>
      <c r="M683" s="153"/>
      <c r="N683" s="153"/>
      <c r="O683" s="153"/>
      <c r="P683" s="153"/>
      <c r="Q683" s="153"/>
      <c r="R683" s="153"/>
      <c r="S683" s="153"/>
    </row>
    <row r="684" spans="1:19" ht="56.25">
      <c r="A684" s="277" t="s">
        <v>25424</v>
      </c>
      <c r="B684" s="256" t="s">
        <v>13</v>
      </c>
      <c r="C684" s="93" t="s">
        <v>1806</v>
      </c>
      <c r="D684" s="93" t="s">
        <v>1807</v>
      </c>
      <c r="E684" s="148">
        <f ca="1">IFERROR(__xludf.DUMMYFUNCTION(" VLOOKUP(A603, IMPORTRANGE(""https://docs.google.com/spreadsheets/d/1fj_Bhi2XPL3siwIh4sx4VRLAe31yD50oKdj5UlRYW0c/"", ""Сводка!A:AA""), 5, FALSE)"),124)</f>
        <v>124</v>
      </c>
      <c r="F684" s="148" t="s">
        <v>290</v>
      </c>
      <c r="G684" s="147">
        <f ca="1">IFERROR(__xludf.DUMMYFUNCTION(" VLOOKUP(A603, IMPORTRANGE(""https://docs.google.com/spreadsheets/d/1QNLbnkR_AongFt22vMfNzfpjZ0CjpI8QI-w0wBnYA1w/"", ""Инфа!A:AA""), 6, FALSE)"),2024)</f>
        <v>2024</v>
      </c>
      <c r="H684" s="150">
        <v>11300</v>
      </c>
      <c r="I684" s="151"/>
      <c r="J684" s="93" t="s">
        <v>1809</v>
      </c>
      <c r="K684" s="153"/>
      <c r="L684" s="153"/>
      <c r="M684" s="153"/>
      <c r="N684" s="153"/>
      <c r="O684" s="153"/>
      <c r="P684" s="153"/>
      <c r="Q684" s="153"/>
      <c r="R684" s="153"/>
      <c r="S684" s="153"/>
    </row>
    <row r="685" spans="1:19" ht="262.5">
      <c r="A685" s="277" t="s">
        <v>25424</v>
      </c>
      <c r="B685" s="256" t="s">
        <v>153</v>
      </c>
      <c r="C685" s="93" t="s">
        <v>1810</v>
      </c>
      <c r="D685" s="93" t="s">
        <v>1811</v>
      </c>
      <c r="E685" s="148">
        <f ca="1">IFERROR(__xludf.DUMMYFUNCTION(" VLOOKUP(A604, IMPORTRANGE(""https://docs.google.com/spreadsheets/d/1fj_Bhi2XPL3siwIh4sx4VRLAe31yD50oKdj5UlRYW0c/"", ""Сводка!A:AA""), 5, FALSE)"),236)</f>
        <v>236</v>
      </c>
      <c r="F685" s="148" t="s">
        <v>1812</v>
      </c>
      <c r="G685" s="147">
        <f ca="1">IFERROR(__xludf.DUMMYFUNCTION(" VLOOKUP(A604, IMPORTRANGE(""https://docs.google.com/spreadsheets/d/1QNLbnkR_AongFt22vMfNzfpjZ0CjpI8QI-w0wBnYA1w/"", ""Инфа!A:AA""), 6, FALSE)"),2024)</f>
        <v>2024</v>
      </c>
      <c r="H685" s="150">
        <v>12100</v>
      </c>
      <c r="I685" s="151" t="s">
        <v>1813</v>
      </c>
      <c r="J685" s="93" t="s">
        <v>1814</v>
      </c>
      <c r="K685" s="153"/>
      <c r="L685" s="153"/>
      <c r="M685" s="153"/>
      <c r="N685" s="153"/>
      <c r="O685" s="153"/>
      <c r="P685" s="153"/>
      <c r="Q685" s="153"/>
      <c r="R685" s="153"/>
      <c r="S685" s="153"/>
    </row>
    <row r="686" spans="1:19" ht="187.5">
      <c r="A686" s="277" t="s">
        <v>25424</v>
      </c>
      <c r="B686" s="256" t="s">
        <v>400</v>
      </c>
      <c r="C686" s="93" t="s">
        <v>1815</v>
      </c>
      <c r="D686" s="93" t="s">
        <v>1816</v>
      </c>
      <c r="E686" s="148">
        <f ca="1">IFERROR(__xludf.DUMMYFUNCTION(" VLOOKUP(A605, IMPORTRANGE(""https://docs.google.com/spreadsheets/d/1fj_Bhi2XPL3siwIh4sx4VRLAe31yD50oKdj5UlRYW0c/"", ""Сводка!A:AA""), 5, FALSE)"),128)</f>
        <v>128</v>
      </c>
      <c r="F686" s="148" t="s">
        <v>415</v>
      </c>
      <c r="G686" s="147">
        <f ca="1">IFERROR(__xludf.DUMMYFUNCTION(" VLOOKUP(A605, IMPORTRANGE(""https://docs.google.com/spreadsheets/d/1QNLbnkR_AongFt22vMfNzfpjZ0CjpI8QI-w0wBnYA1w/"", ""Инфа!A:AA""), 6, FALSE)"),2024)</f>
        <v>2024</v>
      </c>
      <c r="H686" s="150">
        <v>8800</v>
      </c>
      <c r="I686" s="151" t="s">
        <v>1817</v>
      </c>
      <c r="J686" s="93" t="s">
        <v>1818</v>
      </c>
      <c r="K686" s="153"/>
      <c r="L686" s="153"/>
      <c r="M686" s="153"/>
      <c r="N686" s="153"/>
      <c r="O686" s="153"/>
      <c r="P686" s="153"/>
      <c r="Q686" s="153"/>
      <c r="R686" s="153"/>
      <c r="S686" s="153"/>
    </row>
    <row r="687" spans="1:19" ht="131.25">
      <c r="A687" s="277" t="s">
        <v>25424</v>
      </c>
      <c r="B687" s="256" t="s">
        <v>153</v>
      </c>
      <c r="C687" s="93" t="s">
        <v>1819</v>
      </c>
      <c r="D687" s="93" t="s">
        <v>1820</v>
      </c>
      <c r="E687" s="148">
        <f ca="1">IFERROR(__xludf.DUMMYFUNCTION(" VLOOKUP(A606, IMPORTRANGE(""https://docs.google.com/spreadsheets/d/1fj_Bhi2XPL3siwIh4sx4VRLAe31yD50oKdj5UlRYW0c/"", ""Сводка!A:AA""), 5, FALSE)"),200)</f>
        <v>200</v>
      </c>
      <c r="F687" s="148" t="s">
        <v>50</v>
      </c>
      <c r="G687" s="147">
        <f ca="1">IFERROR(__xludf.DUMMYFUNCTION(" VLOOKUP(A606, IMPORTRANGE(""https://docs.google.com/spreadsheets/d/1QNLbnkR_AongFt22vMfNzfpjZ0CjpI8QI-w0wBnYA1w/"", ""Инфа!A:AA""), 6, FALSE)"),2023)</f>
        <v>2023</v>
      </c>
      <c r="H687" s="150">
        <v>17000</v>
      </c>
      <c r="I687" s="151" t="s">
        <v>1821</v>
      </c>
      <c r="J687" s="93" t="s">
        <v>1822</v>
      </c>
      <c r="K687" s="153"/>
      <c r="L687" s="153"/>
      <c r="M687" s="153"/>
      <c r="N687" s="153"/>
      <c r="O687" s="153"/>
      <c r="P687" s="153"/>
      <c r="Q687" s="153"/>
      <c r="R687" s="153"/>
      <c r="S687" s="153"/>
    </row>
    <row r="688" spans="1:19" ht="75">
      <c r="A688" s="277" t="s">
        <v>25424</v>
      </c>
      <c r="B688" s="254" t="s">
        <v>400</v>
      </c>
      <c r="C688" s="96" t="s">
        <v>1783</v>
      </c>
      <c r="D688" s="96" t="s">
        <v>1823</v>
      </c>
      <c r="E688" s="148">
        <f ca="1">IFERROR(__xludf.DUMMYFUNCTION(" VLOOKUP(A608, IMPORTRANGE(""https://docs.google.com/spreadsheets/d/1fj_Bhi2XPL3siwIh4sx4VRLAe31yD50oKdj5UlRYW0c/"", ""Сводка!A:AA""), 5, FALSE)"),116)</f>
        <v>116</v>
      </c>
      <c r="F688" s="165" t="s">
        <v>610</v>
      </c>
      <c r="G688" s="147">
        <f ca="1">IFERROR(__xludf.DUMMYFUNCTION(" VLOOKUP(A608, IMPORTRANGE(""https://docs.google.com/spreadsheets/d/1QNLbnkR_AongFt22vMfNzfpjZ0CjpI8QI-w0wBnYA1w/"", ""Инфа!A:AA""), 6, FALSE)"),2024)</f>
        <v>2024</v>
      </c>
      <c r="H688" s="150">
        <v>8500</v>
      </c>
      <c r="I688" s="151" t="s">
        <v>234</v>
      </c>
      <c r="J688" s="96" t="s">
        <v>1824</v>
      </c>
      <c r="K688" s="153"/>
      <c r="L688" s="153"/>
      <c r="M688" s="153"/>
      <c r="N688" s="153"/>
      <c r="O688" s="153"/>
      <c r="P688" s="153"/>
      <c r="Q688" s="153"/>
      <c r="R688" s="153"/>
      <c r="S688" s="153"/>
    </row>
    <row r="689" spans="1:19" ht="262.5">
      <c r="A689" s="277" t="s">
        <v>25424</v>
      </c>
      <c r="B689" s="256" t="s">
        <v>153</v>
      </c>
      <c r="C689" s="93" t="s">
        <v>1825</v>
      </c>
      <c r="D689" s="93" t="s">
        <v>1826</v>
      </c>
      <c r="E689" s="148">
        <f ca="1">IFERROR(__xludf.DUMMYFUNCTION(" VLOOKUP(A610, IMPORTRANGE(""https://docs.google.com/spreadsheets/d/1fj_Bhi2XPL3siwIh4sx4VRLAe31yD50oKdj5UlRYW0c/"", ""Сводка!A:AA""), 5, FALSE)"),100)</f>
        <v>100</v>
      </c>
      <c r="F689" s="148" t="s">
        <v>26</v>
      </c>
      <c r="G689" s="147">
        <f ca="1">IFERROR(__xludf.DUMMYFUNCTION(" VLOOKUP(A610, IMPORTRANGE(""https://docs.google.com/spreadsheets/d/1QNLbnkR_AongFt22vMfNzfpjZ0CjpI8QI-w0wBnYA1w/"", ""Инфа!A:AA""), 6, FALSE)"),2024)</f>
        <v>2024</v>
      </c>
      <c r="H689" s="150">
        <v>8000</v>
      </c>
      <c r="I689" s="151"/>
      <c r="J689" s="93" t="s">
        <v>1828</v>
      </c>
      <c r="K689" s="153"/>
      <c r="L689" s="153"/>
      <c r="M689" s="153"/>
      <c r="N689" s="153"/>
      <c r="O689" s="153"/>
      <c r="P689" s="153"/>
      <c r="Q689" s="153"/>
      <c r="R689" s="153"/>
      <c r="S689" s="153"/>
    </row>
    <row r="690" spans="1:19" ht="112.5">
      <c r="A690" s="277" t="s">
        <v>25424</v>
      </c>
      <c r="B690" s="256" t="s">
        <v>153</v>
      </c>
      <c r="C690" s="93" t="s">
        <v>1829</v>
      </c>
      <c r="D690" s="93" t="s">
        <v>1830</v>
      </c>
      <c r="E690" s="148">
        <f ca="1">IFERROR(__xludf.DUMMYFUNCTION(" VLOOKUP(A611, IMPORTRANGE(""https://docs.google.com/spreadsheets/d/1fj_Bhi2XPL3siwIh4sx4VRLAe31yD50oKdj5UlRYW0c/"", ""Сводка!A:AA""), 5, FALSE)"),220)</f>
        <v>220</v>
      </c>
      <c r="F690" s="148" t="s">
        <v>50</v>
      </c>
      <c r="G690" s="147">
        <f ca="1">IFERROR(__xludf.DUMMYFUNCTION(" VLOOKUP(A611, IMPORTRANGE(""https://docs.google.com/spreadsheets/d/1QNLbnkR_AongFt22vMfNzfpjZ0CjpI8QI-w0wBnYA1w/"", ""Инфа!A:AA""), 6, FALSE)"),2024)</f>
        <v>2024</v>
      </c>
      <c r="H690" s="150">
        <v>18200</v>
      </c>
      <c r="I690" s="151" t="s">
        <v>1831</v>
      </c>
      <c r="J690" s="99" t="s">
        <v>1832</v>
      </c>
      <c r="K690" s="153"/>
      <c r="L690" s="153"/>
      <c r="M690" s="153"/>
      <c r="N690" s="153"/>
      <c r="O690" s="153"/>
      <c r="P690" s="153"/>
      <c r="Q690" s="153"/>
      <c r="R690" s="153"/>
      <c r="S690" s="153"/>
    </row>
    <row r="691" spans="1:19" ht="262.5">
      <c r="A691" s="277" t="s">
        <v>25424</v>
      </c>
      <c r="B691" s="256" t="s">
        <v>153</v>
      </c>
      <c r="C691" s="93" t="s">
        <v>1833</v>
      </c>
      <c r="D691" s="93" t="s">
        <v>1834</v>
      </c>
      <c r="E691" s="148">
        <f ca="1">IFERROR(__xludf.DUMMYFUNCTION(" VLOOKUP(A612, IMPORTRANGE(""https://docs.google.com/spreadsheets/d/1fj_Bhi2XPL3siwIh4sx4VRLAe31yD50oKdj5UlRYW0c/"", ""Сводка!A:AA""), 5, FALSE)"),148)</f>
        <v>148</v>
      </c>
      <c r="F691" s="148" t="s">
        <v>50</v>
      </c>
      <c r="G691" s="147">
        <f ca="1">IFERROR(__xludf.DUMMYFUNCTION(" VLOOKUP(A612, IMPORTRANGE(""https://docs.google.com/spreadsheets/d/1QNLbnkR_AongFt22vMfNzfpjZ0CjpI8QI-w0wBnYA1w/"", ""Инфа!A:AA""), 6, FALSE)"),2024)</f>
        <v>2024</v>
      </c>
      <c r="H691" s="150">
        <v>9400</v>
      </c>
      <c r="I691" s="151" t="s">
        <v>1835</v>
      </c>
      <c r="J691" s="99" t="s">
        <v>1836</v>
      </c>
      <c r="K691" s="153"/>
      <c r="L691" s="153"/>
      <c r="M691" s="153"/>
      <c r="N691" s="153"/>
      <c r="O691" s="153"/>
      <c r="P691" s="153"/>
      <c r="Q691" s="153"/>
      <c r="R691" s="153"/>
      <c r="S691" s="153"/>
    </row>
    <row r="692" spans="1:19" ht="262.5">
      <c r="A692" s="277" t="s">
        <v>25424</v>
      </c>
      <c r="B692" s="256" t="s">
        <v>761</v>
      </c>
      <c r="C692" s="93" t="s">
        <v>1833</v>
      </c>
      <c r="D692" s="93" t="s">
        <v>1837</v>
      </c>
      <c r="E692" s="148">
        <f ca="1">IFERROR(__xludf.DUMMYFUNCTION(" VLOOKUP(A613, IMPORTRANGE(""https://docs.google.com/spreadsheets/d/1fj_Bhi2XPL3siwIh4sx4VRLAe31yD50oKdj5UlRYW0c/"", ""Сводка!A:AA""), 5, FALSE)"),148)</f>
        <v>148</v>
      </c>
      <c r="F692" s="148" t="s">
        <v>403</v>
      </c>
      <c r="G692" s="147">
        <f ca="1">IFERROR(__xludf.DUMMYFUNCTION(" VLOOKUP(A613, IMPORTRANGE(""https://docs.google.com/spreadsheets/d/1QNLbnkR_AongFt22vMfNzfpjZ0CjpI8QI-w0wBnYA1w/"", ""Инфа!A:AA""), 6, FALSE)"),2024)</f>
        <v>2024</v>
      </c>
      <c r="H692" s="150">
        <v>9400</v>
      </c>
      <c r="I692" s="151" t="s">
        <v>1835</v>
      </c>
      <c r="J692" s="99" t="s">
        <v>1838</v>
      </c>
      <c r="K692" s="153"/>
      <c r="L692" s="153"/>
      <c r="M692" s="153"/>
      <c r="N692" s="153"/>
      <c r="O692" s="153"/>
      <c r="P692" s="153"/>
      <c r="Q692" s="153"/>
      <c r="R692" s="153"/>
      <c r="S692" s="153"/>
    </row>
    <row r="693" spans="1:19" ht="131.25">
      <c r="A693" s="277" t="s">
        <v>25424</v>
      </c>
      <c r="B693" s="256" t="s">
        <v>761</v>
      </c>
      <c r="C693" s="93" t="s">
        <v>1839</v>
      </c>
      <c r="D693" s="93" t="s">
        <v>1840</v>
      </c>
      <c r="E693" s="148">
        <f ca="1">IFERROR(__xludf.DUMMYFUNCTION(" VLOOKUP(A614, IMPORTRANGE(""https://docs.google.com/spreadsheets/d/1fj_Bhi2XPL3siwIh4sx4VRLAe31yD50oKdj5UlRYW0c/"", ""Сводка!A:AA""), 5, FALSE)"),120)</f>
        <v>120</v>
      </c>
      <c r="F693" s="148" t="s">
        <v>599</v>
      </c>
      <c r="G693" s="147">
        <f ca="1">IFERROR(__xludf.DUMMYFUNCTION(" VLOOKUP(A614, IMPORTRANGE(""https://docs.google.com/spreadsheets/d/1QNLbnkR_AongFt22vMfNzfpjZ0CjpI8QI-w0wBnYA1w/"", ""Инфа!A:AA""), 6, FALSE)"),2023)</f>
        <v>2023</v>
      </c>
      <c r="H693" s="150">
        <v>12200</v>
      </c>
      <c r="I693" s="151" t="s">
        <v>1841</v>
      </c>
      <c r="J693" s="99" t="s">
        <v>1842</v>
      </c>
      <c r="K693" s="153"/>
      <c r="L693" s="153"/>
      <c r="M693" s="153"/>
      <c r="N693" s="153"/>
      <c r="O693" s="153"/>
      <c r="P693" s="153"/>
      <c r="Q693" s="153"/>
      <c r="R693" s="153"/>
      <c r="S693" s="153"/>
    </row>
    <row r="694" spans="1:19" ht="112.5">
      <c r="A694" s="277" t="s">
        <v>25424</v>
      </c>
      <c r="B694" s="256" t="s">
        <v>761</v>
      </c>
      <c r="C694" s="93" t="s">
        <v>1839</v>
      </c>
      <c r="D694" s="93" t="s">
        <v>1843</v>
      </c>
      <c r="E694" s="148">
        <f ca="1">IFERROR(__xludf.DUMMYFUNCTION(" VLOOKUP(A615, IMPORTRANGE(""https://docs.google.com/spreadsheets/d/1fj_Bhi2XPL3siwIh4sx4VRLAe31yD50oKdj5UlRYW0c/"", ""Сводка!A:AA""), 5, FALSE)"),280)</f>
        <v>280</v>
      </c>
      <c r="F694" s="148" t="s">
        <v>599</v>
      </c>
      <c r="G694" s="147">
        <f ca="1">IFERROR(__xludf.DUMMYFUNCTION(" VLOOKUP(A615, IMPORTRANGE(""https://docs.google.com/spreadsheets/d/1QNLbnkR_AongFt22vMfNzfpjZ0CjpI8QI-w0wBnYA1w/"", ""Инфа!A:AA""), 6, FALSE)"),2023)</f>
        <v>2023</v>
      </c>
      <c r="H694" s="150">
        <v>13400</v>
      </c>
      <c r="I694" s="151" t="s">
        <v>1841</v>
      </c>
      <c r="J694" s="99" t="s">
        <v>1844</v>
      </c>
      <c r="K694" s="153"/>
      <c r="L694" s="153"/>
      <c r="M694" s="153"/>
      <c r="N694" s="153"/>
      <c r="O694" s="153"/>
      <c r="P694" s="153"/>
      <c r="Q694" s="153"/>
      <c r="R694" s="153"/>
      <c r="S694" s="153"/>
    </row>
    <row r="695" spans="1:19" ht="168.75">
      <c r="A695" s="277" t="s">
        <v>25424</v>
      </c>
      <c r="B695" s="256" t="s">
        <v>153</v>
      </c>
      <c r="C695" s="93" t="s">
        <v>1845</v>
      </c>
      <c r="D695" s="93" t="s">
        <v>1846</v>
      </c>
      <c r="E695" s="148">
        <f ca="1">IFERROR(__xludf.DUMMYFUNCTION(" VLOOKUP(A616, IMPORTRANGE(""https://docs.google.com/spreadsheets/d/1fj_Bhi2XPL3siwIh4sx4VRLAe31yD50oKdj5UlRYW0c/"", ""Сводка!A:AA""), 5, FALSE)"),248)</f>
        <v>248</v>
      </c>
      <c r="F695" s="147" t="s">
        <v>809</v>
      </c>
      <c r="G695" s="147">
        <f ca="1">IFERROR(__xludf.DUMMYFUNCTION(" VLOOKUP(A616, IMPORTRANGE(""https://docs.google.com/spreadsheets/d/1QNLbnkR_AongFt22vMfNzfpjZ0CjpI8QI-w0wBnYA1w/"", ""Инфа!A:AA""), 6, FALSE)"),2024)</f>
        <v>2024</v>
      </c>
      <c r="H695" s="150">
        <v>12400</v>
      </c>
      <c r="I695" s="151" t="s">
        <v>1841</v>
      </c>
      <c r="J695" s="93" t="s">
        <v>1847</v>
      </c>
      <c r="K695" s="153"/>
      <c r="L695" s="153"/>
      <c r="M695" s="153"/>
      <c r="N695" s="153"/>
      <c r="O695" s="153"/>
      <c r="P695" s="153"/>
      <c r="Q695" s="153"/>
      <c r="R695" s="153"/>
      <c r="S695" s="153"/>
    </row>
    <row r="696" spans="1:19" ht="262.5">
      <c r="A696" s="277" t="s">
        <v>25424</v>
      </c>
      <c r="B696" s="256" t="s">
        <v>153</v>
      </c>
      <c r="C696" s="93" t="s">
        <v>1848</v>
      </c>
      <c r="D696" s="93" t="s">
        <v>1849</v>
      </c>
      <c r="E696" s="148">
        <f ca="1">IFERROR(__xludf.DUMMYFUNCTION(" VLOOKUP(A617, IMPORTRANGE(""https://docs.google.com/spreadsheets/d/1fj_Bhi2XPL3siwIh4sx4VRLAe31yD50oKdj5UlRYW0c/"", ""Сводка!A:AA""), 5, FALSE)"),232)</f>
        <v>232</v>
      </c>
      <c r="F696" s="148" t="s">
        <v>26</v>
      </c>
      <c r="G696" s="147">
        <f ca="1">IFERROR(__xludf.DUMMYFUNCTION(" VLOOKUP(A617, IMPORTRANGE(""https://docs.google.com/spreadsheets/d/1QNLbnkR_AongFt22vMfNzfpjZ0CjpI8QI-w0wBnYA1w/"", ""Инфа!A:AA""), 6, FALSE)"),2024)</f>
        <v>2024</v>
      </c>
      <c r="H696" s="150">
        <v>12000</v>
      </c>
      <c r="I696" s="151" t="s">
        <v>1850</v>
      </c>
      <c r="J696" s="99" t="s">
        <v>1851</v>
      </c>
      <c r="K696" s="153"/>
      <c r="L696" s="153"/>
      <c r="M696" s="153"/>
      <c r="N696" s="153"/>
      <c r="O696" s="153"/>
      <c r="P696" s="153"/>
      <c r="Q696" s="153"/>
      <c r="R696" s="153"/>
      <c r="S696" s="153"/>
    </row>
    <row r="697" spans="1:19" ht="112.5">
      <c r="A697" s="277" t="s">
        <v>25424</v>
      </c>
      <c r="B697" s="256" t="s">
        <v>153</v>
      </c>
      <c r="C697" s="93" t="s">
        <v>1852</v>
      </c>
      <c r="D697" s="93" t="s">
        <v>1853</v>
      </c>
      <c r="E697" s="148">
        <f ca="1">IFERROR(__xludf.DUMMYFUNCTION(" VLOOKUP(A618, IMPORTRANGE(""https://docs.google.com/spreadsheets/d/1fj_Bhi2XPL3siwIh4sx4VRLAe31yD50oKdj5UlRYW0c/"", ""Сводка!A:AA""), 5, FALSE)"),144)</f>
        <v>144</v>
      </c>
      <c r="F697" s="148" t="s">
        <v>26</v>
      </c>
      <c r="G697" s="147">
        <v>2023</v>
      </c>
      <c r="H697" s="150">
        <v>9300</v>
      </c>
      <c r="I697" s="151" t="s">
        <v>1854</v>
      </c>
      <c r="J697" s="99" t="s">
        <v>1855</v>
      </c>
      <c r="K697" s="153"/>
      <c r="L697" s="153"/>
      <c r="M697" s="153"/>
      <c r="N697" s="153"/>
      <c r="O697" s="153"/>
      <c r="P697" s="153"/>
      <c r="Q697" s="153"/>
      <c r="R697" s="153"/>
      <c r="S697" s="153"/>
    </row>
    <row r="698" spans="1:19" ht="93.75">
      <c r="A698" s="277" t="s">
        <v>25424</v>
      </c>
      <c r="B698" s="253" t="s">
        <v>13</v>
      </c>
      <c r="C698" s="93" t="s">
        <v>1856</v>
      </c>
      <c r="D698" s="93" t="s">
        <v>1857</v>
      </c>
      <c r="E698" s="148">
        <f ca="1">IFERROR(__xludf.DUMMYFUNCTION(" VLOOKUP(A619, IMPORTRANGE(""https://docs.google.com/spreadsheets/d/1fj_Bhi2XPL3siwIh4sx4VRLAe31yD50oKdj5UlRYW0c/"", ""Сводка!A:AA""), 5, FALSE)"),120)</f>
        <v>120</v>
      </c>
      <c r="F698" s="148" t="s">
        <v>1858</v>
      </c>
      <c r="G698" s="147">
        <f ca="1">IFERROR(__xludf.DUMMYFUNCTION(" VLOOKUP(A619, IMPORTRANGE(""https://docs.google.com/spreadsheets/d/1QNLbnkR_AongFt22vMfNzfpjZ0CjpI8QI-w0wBnYA1w/"", ""Инфа!A:AA""), 6, FALSE)"),2024)</f>
        <v>2024</v>
      </c>
      <c r="H698" s="150">
        <v>8600</v>
      </c>
      <c r="I698" s="151" t="s">
        <v>234</v>
      </c>
      <c r="J698" s="93" t="s">
        <v>1859</v>
      </c>
      <c r="K698" s="153"/>
      <c r="L698" s="153"/>
      <c r="M698" s="153"/>
      <c r="N698" s="153"/>
      <c r="O698" s="153"/>
      <c r="P698" s="153"/>
      <c r="Q698" s="153"/>
      <c r="R698" s="153"/>
      <c r="S698" s="153"/>
    </row>
    <row r="699" spans="1:19" ht="93.75">
      <c r="A699" s="277" t="s">
        <v>25424</v>
      </c>
      <c r="B699" s="256" t="s">
        <v>153</v>
      </c>
      <c r="C699" s="93" t="s">
        <v>1860</v>
      </c>
      <c r="D699" s="93" t="s">
        <v>1861</v>
      </c>
      <c r="E699" s="148">
        <f ca="1">IFERROR(__xludf.DUMMYFUNCTION(" VLOOKUP(A620, IMPORTRANGE(""https://docs.google.com/spreadsheets/d/1fj_Bhi2XPL3siwIh4sx4VRLAe31yD50oKdj5UlRYW0c/"", ""Сводка!A:AA""), 5, FALSE)"),116)</f>
        <v>116</v>
      </c>
      <c r="F699" s="148" t="s">
        <v>50</v>
      </c>
      <c r="G699" s="147">
        <f ca="1">IFERROR(__xludf.DUMMYFUNCTION(" VLOOKUP(A620, IMPORTRANGE(""https://docs.google.com/spreadsheets/d/1QNLbnkR_AongFt22vMfNzfpjZ0CjpI8QI-w0wBnYA1w/"", ""Инфа!A:AA""), 6, FALSE)"),2024)</f>
        <v>2024</v>
      </c>
      <c r="H699" s="150">
        <v>12000</v>
      </c>
      <c r="I699" s="151" t="s">
        <v>1862</v>
      </c>
      <c r="J699" s="93" t="s">
        <v>1863</v>
      </c>
      <c r="K699" s="153"/>
      <c r="L699" s="153"/>
      <c r="M699" s="153"/>
      <c r="N699" s="153"/>
      <c r="O699" s="153"/>
      <c r="P699" s="153"/>
      <c r="Q699" s="153"/>
      <c r="R699" s="153"/>
      <c r="S699" s="153"/>
    </row>
    <row r="700" spans="1:19" ht="168.75">
      <c r="A700" s="277" t="s">
        <v>25424</v>
      </c>
      <c r="B700" s="256" t="s">
        <v>400</v>
      </c>
      <c r="C700" s="93" t="s">
        <v>1864</v>
      </c>
      <c r="D700" s="93" t="s">
        <v>1865</v>
      </c>
      <c r="E700" s="148">
        <f ca="1">IFERROR(__xludf.DUMMYFUNCTION(" VLOOKUP(A621, IMPORTRANGE(""https://docs.google.com/spreadsheets/d/1fj_Bhi2XPL3siwIh4sx4VRLAe31yD50oKdj5UlRYW0c/"", ""Сводка!A:AA""), 5, FALSE)"),104)</f>
        <v>104</v>
      </c>
      <c r="F700" s="148" t="s">
        <v>1866</v>
      </c>
      <c r="G700" s="147">
        <f ca="1">IFERROR(__xludf.DUMMYFUNCTION(" VLOOKUP(A621, IMPORTRANGE(""https://docs.google.com/spreadsheets/d/1QNLbnkR_AongFt22vMfNzfpjZ0CjpI8QI-w0wBnYA1w/"", ""Инфа!A:AA""), 6, FALSE)"),2024)</f>
        <v>2024</v>
      </c>
      <c r="H700" s="150">
        <v>8100</v>
      </c>
      <c r="I700" s="151" t="s">
        <v>1867</v>
      </c>
      <c r="J700" s="93" t="s">
        <v>1868</v>
      </c>
      <c r="K700" s="153"/>
      <c r="L700" s="153"/>
      <c r="M700" s="153"/>
      <c r="N700" s="153"/>
      <c r="O700" s="153"/>
      <c r="P700" s="153"/>
      <c r="Q700" s="153"/>
      <c r="R700" s="153"/>
      <c r="S700" s="153"/>
    </row>
    <row r="701" spans="1:19" ht="131.25">
      <c r="A701" s="277" t="s">
        <v>25424</v>
      </c>
      <c r="B701" s="256" t="s">
        <v>400</v>
      </c>
      <c r="C701" s="93" t="s">
        <v>1869</v>
      </c>
      <c r="D701" s="93" t="s">
        <v>1870</v>
      </c>
      <c r="E701" s="148">
        <f ca="1">IFERROR(__xludf.DUMMYFUNCTION(" VLOOKUP(A622, IMPORTRANGE(""https://docs.google.com/spreadsheets/d/1fj_Bhi2XPL3siwIh4sx4VRLAe31yD50oKdj5UlRYW0c/"", ""Сводка!A:AA""), 5, FALSE)"),160)</f>
        <v>160</v>
      </c>
      <c r="F701" s="148" t="s">
        <v>1866</v>
      </c>
      <c r="G701" s="147">
        <f ca="1">IFERROR(__xludf.DUMMYFUNCTION(" VLOOKUP(A622, IMPORTRANGE(""https://docs.google.com/spreadsheets/d/1QNLbnkR_AongFt22vMfNzfpjZ0CjpI8QI-w0wBnYA1w/"", ""Инфа!A:AA""), 6, FALSE)"),2023)</f>
        <v>2023</v>
      </c>
      <c r="H701" s="150">
        <v>9800</v>
      </c>
      <c r="I701" s="151" t="s">
        <v>1871</v>
      </c>
      <c r="J701" s="93" t="s">
        <v>1872</v>
      </c>
      <c r="K701" s="153"/>
      <c r="L701" s="153"/>
      <c r="M701" s="153"/>
      <c r="N701" s="153"/>
      <c r="O701" s="153"/>
      <c r="P701" s="153"/>
      <c r="Q701" s="153"/>
      <c r="R701" s="153"/>
      <c r="S701" s="153"/>
    </row>
    <row r="702" spans="1:19" ht="262.5">
      <c r="A702" s="277" t="s">
        <v>25424</v>
      </c>
      <c r="B702" s="256" t="s">
        <v>400</v>
      </c>
      <c r="C702" s="93" t="s">
        <v>1869</v>
      </c>
      <c r="D702" s="93" t="s">
        <v>818</v>
      </c>
      <c r="E702" s="148">
        <f ca="1">IFERROR(__xludf.DUMMYFUNCTION(" VLOOKUP(A623, IMPORTRANGE(""https://docs.google.com/spreadsheets/d/1fj_Bhi2XPL3siwIh4sx4VRLAe31yD50oKdj5UlRYW0c/"", ""Сводка!A:AA""), 5, FALSE)"),112)</f>
        <v>112</v>
      </c>
      <c r="F702" s="148" t="s">
        <v>1866</v>
      </c>
      <c r="G702" s="147">
        <f ca="1">IFERROR(__xludf.DUMMYFUNCTION(" VLOOKUP(A623, IMPORTRANGE(""https://docs.google.com/spreadsheets/d/1QNLbnkR_AongFt22vMfNzfpjZ0CjpI8QI-w0wBnYA1w/"", ""Инфа!A:AA""), 6, FALSE)"),2023)</f>
        <v>2023</v>
      </c>
      <c r="H702" s="150">
        <v>8400</v>
      </c>
      <c r="I702" s="151" t="s">
        <v>1873</v>
      </c>
      <c r="J702" s="93" t="s">
        <v>1874</v>
      </c>
      <c r="K702" s="153"/>
      <c r="L702" s="153"/>
      <c r="M702" s="153"/>
      <c r="N702" s="153"/>
      <c r="O702" s="153"/>
      <c r="P702" s="153"/>
      <c r="Q702" s="153"/>
      <c r="R702" s="153"/>
      <c r="S702" s="153"/>
    </row>
    <row r="703" spans="1:19" ht="168.75">
      <c r="A703" s="277" t="s">
        <v>25424</v>
      </c>
      <c r="B703" s="256" t="s">
        <v>153</v>
      </c>
      <c r="C703" s="93" t="s">
        <v>1875</v>
      </c>
      <c r="D703" s="93" t="s">
        <v>1876</v>
      </c>
      <c r="E703" s="148">
        <f ca="1">IFERROR(__xludf.DUMMYFUNCTION(" VLOOKUP(A624, IMPORTRANGE(""https://docs.google.com/spreadsheets/d/1fj_Bhi2XPL3siwIh4sx4VRLAe31yD50oKdj5UlRYW0c/"", ""Сводка!A:AA""), 5, FALSE)"),136)</f>
        <v>136</v>
      </c>
      <c r="F703" s="148" t="s">
        <v>266</v>
      </c>
      <c r="G703" s="147">
        <f ca="1">IFERROR(__xludf.DUMMYFUNCTION(" VLOOKUP(A624, IMPORTRANGE(""https://docs.google.com/spreadsheets/d/1QNLbnkR_AongFt22vMfNzfpjZ0CjpI8QI-w0wBnYA1w/"", ""Инфа!A:AA""), 6, FALSE)"),2024)</f>
        <v>2024</v>
      </c>
      <c r="H703" s="150">
        <v>9100</v>
      </c>
      <c r="I703" s="151" t="s">
        <v>1877</v>
      </c>
      <c r="J703" s="93" t="s">
        <v>1878</v>
      </c>
      <c r="K703" s="153"/>
      <c r="L703" s="153"/>
      <c r="M703" s="153"/>
      <c r="N703" s="153"/>
      <c r="O703" s="153"/>
      <c r="P703" s="153"/>
      <c r="Q703" s="153"/>
      <c r="R703" s="153"/>
      <c r="S703" s="153"/>
    </row>
    <row r="704" spans="1:19" ht="243.75">
      <c r="A704" s="277" t="s">
        <v>25424</v>
      </c>
      <c r="B704" s="256" t="s">
        <v>153</v>
      </c>
      <c r="C704" s="93" t="s">
        <v>1879</v>
      </c>
      <c r="D704" s="93" t="s">
        <v>1880</v>
      </c>
      <c r="E704" s="148">
        <f ca="1">IFERROR(__xludf.DUMMYFUNCTION(" VLOOKUP(A625, IMPORTRANGE(""https://docs.google.com/spreadsheets/d/1fj_Bhi2XPL3siwIh4sx4VRLAe31yD50oKdj5UlRYW0c/"", ""Сводка!A:AA""), 5, FALSE)"),212)</f>
        <v>212</v>
      </c>
      <c r="F704" s="148" t="s">
        <v>50</v>
      </c>
      <c r="G704" s="147">
        <f ca="1">IFERROR(__xludf.DUMMYFUNCTION(" VLOOKUP(A625, IMPORTRANGE(""https://docs.google.com/spreadsheets/d/1QNLbnkR_AongFt22vMfNzfpjZ0CjpI8QI-w0wBnYA1w/"", ""Инфа!A:AA""), 6, FALSE)"),2024)</f>
        <v>2024</v>
      </c>
      <c r="H704" s="150">
        <v>17700</v>
      </c>
      <c r="I704" s="151" t="s">
        <v>1877</v>
      </c>
      <c r="J704" s="99" t="s">
        <v>1881</v>
      </c>
      <c r="K704" s="153"/>
      <c r="L704" s="153"/>
      <c r="M704" s="153"/>
      <c r="N704" s="153"/>
      <c r="O704" s="153"/>
      <c r="P704" s="153"/>
      <c r="Q704" s="153"/>
      <c r="R704" s="153"/>
      <c r="S704" s="153"/>
    </row>
    <row r="705" spans="1:19" ht="168.75">
      <c r="A705" s="277" t="s">
        <v>25424</v>
      </c>
      <c r="B705" s="256" t="s">
        <v>153</v>
      </c>
      <c r="C705" s="93" t="s">
        <v>1882</v>
      </c>
      <c r="D705" s="93" t="s">
        <v>1883</v>
      </c>
      <c r="E705" s="148">
        <f ca="1">IFERROR(__xludf.DUMMYFUNCTION(" VLOOKUP(A626, IMPORTRANGE(""https://docs.google.com/spreadsheets/d/1fj_Bhi2XPL3siwIh4sx4VRLAe31yD50oKdj5UlRYW0c/"", ""Сводка!A:AA""), 5, FALSE)"),124)</f>
        <v>124</v>
      </c>
      <c r="F705" s="148" t="s">
        <v>50</v>
      </c>
      <c r="G705" s="147">
        <f ca="1">IFERROR(__xludf.DUMMYFUNCTION(" VLOOKUP(A626, IMPORTRANGE(""https://docs.google.com/spreadsheets/d/1QNLbnkR_AongFt22vMfNzfpjZ0CjpI8QI-w0wBnYA1w/"", ""Инфа!A:AA""), 6, FALSE)"),2023)</f>
        <v>2023</v>
      </c>
      <c r="H705" s="150">
        <v>8700</v>
      </c>
      <c r="I705" s="151" t="s">
        <v>1877</v>
      </c>
      <c r="J705" s="93" t="s">
        <v>1884</v>
      </c>
      <c r="K705" s="153"/>
      <c r="L705" s="153"/>
      <c r="M705" s="153"/>
      <c r="N705" s="153"/>
      <c r="O705" s="153"/>
      <c r="P705" s="153"/>
      <c r="Q705" s="153"/>
      <c r="R705" s="153"/>
      <c r="S705" s="153"/>
    </row>
    <row r="706" spans="1:19" ht="243.75">
      <c r="A706" s="277" t="s">
        <v>25424</v>
      </c>
      <c r="B706" s="256" t="s">
        <v>13</v>
      </c>
      <c r="C706" s="93" t="s">
        <v>1887</v>
      </c>
      <c r="D706" s="93" t="s">
        <v>1888</v>
      </c>
      <c r="E706" s="148">
        <f ca="1">IFERROR(__xludf.DUMMYFUNCTION(" VLOOKUP(A628, IMPORTRANGE(""https://docs.google.com/spreadsheets/d/1fj_Bhi2XPL3siwIh4sx4VRLAe31yD50oKdj5UlRYW0c/"", ""Сводка!A:AA""), 5, FALSE)"),234)</f>
        <v>234</v>
      </c>
      <c r="F706" s="148" t="s">
        <v>46</v>
      </c>
      <c r="G706" s="147">
        <f ca="1">IFERROR(__xludf.DUMMYFUNCTION(" VLOOKUP(A628, IMPORTRANGE(""https://docs.google.com/spreadsheets/d/1QNLbnkR_AongFt22vMfNzfpjZ0CjpI8QI-w0wBnYA1w/"", ""Инфа!A:AA""), 6, FALSE)"),2024)</f>
        <v>2024</v>
      </c>
      <c r="H706" s="150">
        <v>12000</v>
      </c>
      <c r="I706" s="151" t="s">
        <v>1889</v>
      </c>
      <c r="J706" s="93" t="s">
        <v>1890</v>
      </c>
      <c r="K706" s="153"/>
      <c r="L706" s="153"/>
      <c r="M706" s="153"/>
      <c r="N706" s="153"/>
      <c r="O706" s="153"/>
      <c r="P706" s="153"/>
      <c r="Q706" s="153"/>
      <c r="R706" s="153"/>
      <c r="S706" s="153"/>
    </row>
    <row r="707" spans="1:19" ht="243.75">
      <c r="A707" s="277" t="s">
        <v>25424</v>
      </c>
      <c r="B707" s="256" t="s">
        <v>13</v>
      </c>
      <c r="C707" s="93" t="s">
        <v>1887</v>
      </c>
      <c r="D707" s="93" t="s">
        <v>1891</v>
      </c>
      <c r="E707" s="148">
        <f ca="1">IFERROR(__xludf.DUMMYFUNCTION(" VLOOKUP(A629, IMPORTRANGE(""https://docs.google.com/spreadsheets/d/1fj_Bhi2XPL3siwIh4sx4VRLAe31yD50oKdj5UlRYW0c/"", ""Сводка!A:AA""), 5, FALSE)"),208)</f>
        <v>208</v>
      </c>
      <c r="F707" s="148" t="s">
        <v>46</v>
      </c>
      <c r="G707" s="147">
        <f ca="1">IFERROR(__xludf.DUMMYFUNCTION(" VLOOKUP(A629, IMPORTRANGE(""https://docs.google.com/spreadsheets/d/1QNLbnkR_AongFt22vMfNzfpjZ0CjpI8QI-w0wBnYA1w/"", ""Инфа!A:AA""), 6, FALSE)"),2024)</f>
        <v>2024</v>
      </c>
      <c r="H707" s="150">
        <v>11200</v>
      </c>
      <c r="I707" s="151" t="s">
        <v>1889</v>
      </c>
      <c r="J707" s="93" t="s">
        <v>1890</v>
      </c>
      <c r="K707" s="153"/>
      <c r="L707" s="153"/>
      <c r="M707" s="153"/>
      <c r="N707" s="153"/>
      <c r="O707" s="153"/>
      <c r="P707" s="153"/>
      <c r="Q707" s="153"/>
      <c r="R707" s="153"/>
      <c r="S707" s="153"/>
    </row>
    <row r="708" spans="1:19" ht="93.75">
      <c r="A708" s="277" t="s">
        <v>25424</v>
      </c>
      <c r="B708" s="254" t="s">
        <v>153</v>
      </c>
      <c r="C708" s="96" t="s">
        <v>1892</v>
      </c>
      <c r="D708" s="96" t="s">
        <v>1893</v>
      </c>
      <c r="E708" s="148">
        <f ca="1">IFERROR(__xludf.DUMMYFUNCTION(" VLOOKUP(A630, IMPORTRANGE(""https://docs.google.com/spreadsheets/d/1fj_Bhi2XPL3siwIh4sx4VRLAe31yD50oKdj5UlRYW0c/"", ""Сводка!A:AA""), 5, FALSE)"),124)</f>
        <v>124</v>
      </c>
      <c r="F708" s="165" t="s">
        <v>1583</v>
      </c>
      <c r="G708" s="147">
        <f ca="1">IFERROR(__xludf.DUMMYFUNCTION(" VLOOKUP(A630, IMPORTRANGE(""https://docs.google.com/spreadsheets/d/1QNLbnkR_AongFt22vMfNzfpjZ0CjpI8QI-w0wBnYA1w/"", ""Инфа!A:AA""), 6, FALSE)"),2024)</f>
        <v>2024</v>
      </c>
      <c r="H708" s="150">
        <v>8700</v>
      </c>
      <c r="I708" s="151" t="s">
        <v>234</v>
      </c>
      <c r="J708" s="96" t="s">
        <v>1894</v>
      </c>
      <c r="K708" s="153"/>
      <c r="L708" s="153"/>
      <c r="M708" s="153"/>
      <c r="N708" s="153"/>
      <c r="O708" s="153"/>
      <c r="P708" s="153"/>
      <c r="Q708" s="153"/>
      <c r="R708" s="153"/>
      <c r="S708" s="153"/>
    </row>
    <row r="709" spans="1:19" ht="93.75">
      <c r="A709" s="277" t="s">
        <v>25424</v>
      </c>
      <c r="B709" s="256" t="s">
        <v>400</v>
      </c>
      <c r="C709" s="93" t="s">
        <v>1895</v>
      </c>
      <c r="D709" s="93" t="s">
        <v>1896</v>
      </c>
      <c r="E709" s="148">
        <f ca="1">IFERROR(__xludf.DUMMYFUNCTION(" VLOOKUP(A631, IMPORTRANGE(""https://docs.google.com/spreadsheets/d/1fj_Bhi2XPL3siwIh4sx4VRLAe31yD50oKdj5UlRYW0c/"", ""Сводка!A:AA""), 5, FALSE)"),192)</f>
        <v>192</v>
      </c>
      <c r="F709" s="148" t="s">
        <v>26</v>
      </c>
      <c r="G709" s="147">
        <f ca="1">IFERROR(__xludf.DUMMYFUNCTION(" VLOOKUP(A631, IMPORTRANGE(""https://docs.google.com/spreadsheets/d/1QNLbnkR_AongFt22vMfNzfpjZ0CjpI8QI-w0wBnYA1w/"", ""Инфа!A:AA""), 6, FALSE)"),2024)</f>
        <v>2024</v>
      </c>
      <c r="H709" s="150">
        <v>10800</v>
      </c>
      <c r="I709" s="151" t="s">
        <v>1897</v>
      </c>
      <c r="J709" s="93" t="s">
        <v>1898</v>
      </c>
      <c r="K709" s="153"/>
      <c r="L709" s="153"/>
      <c r="M709" s="153"/>
      <c r="N709" s="153"/>
      <c r="O709" s="153"/>
      <c r="P709" s="153"/>
      <c r="Q709" s="153"/>
      <c r="R709" s="153"/>
      <c r="S709" s="153"/>
    </row>
    <row r="710" spans="1:19" ht="112.5">
      <c r="A710" s="277" t="s">
        <v>25424</v>
      </c>
      <c r="B710" s="256" t="s">
        <v>400</v>
      </c>
      <c r="C710" s="93" t="s">
        <v>1895</v>
      </c>
      <c r="D710" s="93" t="s">
        <v>1899</v>
      </c>
      <c r="E710" s="148">
        <f ca="1">IFERROR(__xludf.DUMMYFUNCTION(" VLOOKUP(A632, IMPORTRANGE(""https://docs.google.com/spreadsheets/d/1fj_Bhi2XPL3siwIh4sx4VRLAe31yD50oKdj5UlRYW0c/"", ""Сводка!A:AA""), 5, FALSE)"),124)</f>
        <v>124</v>
      </c>
      <c r="F710" s="148" t="s">
        <v>403</v>
      </c>
      <c r="G710" s="147">
        <f ca="1">IFERROR(__xludf.DUMMYFUNCTION(" VLOOKUP(A632, IMPORTRANGE(""https://docs.google.com/spreadsheets/d/1QNLbnkR_AongFt22vMfNzfpjZ0CjpI8QI-w0wBnYA1w/"", ""Инфа!A:AA""), 6, FALSE)"),2024)</f>
        <v>2024</v>
      </c>
      <c r="H710" s="150">
        <v>12400</v>
      </c>
      <c r="I710" s="151" t="s">
        <v>1897</v>
      </c>
      <c r="J710" s="93" t="s">
        <v>1900</v>
      </c>
      <c r="K710" s="153"/>
      <c r="L710" s="153"/>
      <c r="M710" s="153"/>
      <c r="N710" s="153"/>
      <c r="O710" s="153"/>
      <c r="P710" s="153"/>
      <c r="Q710" s="153"/>
      <c r="R710" s="153"/>
      <c r="S710" s="153"/>
    </row>
    <row r="711" spans="1:19" ht="93.75">
      <c r="A711" s="277" t="s">
        <v>25424</v>
      </c>
      <c r="B711" s="256" t="s">
        <v>153</v>
      </c>
      <c r="C711" s="93" t="s">
        <v>1895</v>
      </c>
      <c r="D711" s="93" t="s">
        <v>1901</v>
      </c>
      <c r="E711" s="148">
        <f ca="1">IFERROR(__xludf.DUMMYFUNCTION(" VLOOKUP(A633, IMPORTRANGE(""https://docs.google.com/spreadsheets/d/1fj_Bhi2XPL3siwIh4sx4VRLAe31yD50oKdj5UlRYW0c/"", ""Сводка!A:AA""), 5, FALSE)"),112)</f>
        <v>112</v>
      </c>
      <c r="F711" s="148" t="s">
        <v>165</v>
      </c>
      <c r="G711" s="147">
        <f ca="1">IFERROR(__xludf.DUMMYFUNCTION(" VLOOKUP(A633, IMPORTRANGE(""https://docs.google.com/spreadsheets/d/1QNLbnkR_AongFt22vMfNzfpjZ0CjpI8QI-w0wBnYA1w/"", ""Инфа!A:AA""), 6, FALSE)"),2024)</f>
        <v>2024</v>
      </c>
      <c r="H711" s="150">
        <v>11700</v>
      </c>
      <c r="I711" s="151" t="s">
        <v>1897</v>
      </c>
      <c r="J711" s="93" t="s">
        <v>1902</v>
      </c>
      <c r="K711" s="153"/>
      <c r="L711" s="153"/>
      <c r="M711" s="153"/>
      <c r="N711" s="153"/>
      <c r="O711" s="153"/>
      <c r="P711" s="153"/>
      <c r="Q711" s="153"/>
      <c r="R711" s="153"/>
      <c r="S711" s="153"/>
    </row>
    <row r="712" spans="1:19" ht="75">
      <c r="A712" s="277" t="s">
        <v>25424</v>
      </c>
      <c r="B712" s="256" t="s">
        <v>153</v>
      </c>
      <c r="C712" s="93" t="s">
        <v>1903</v>
      </c>
      <c r="D712" s="93" t="s">
        <v>1904</v>
      </c>
      <c r="E712" s="148">
        <f ca="1">IFERROR(__xludf.DUMMYFUNCTION(" VLOOKUP(A634, IMPORTRANGE(""https://docs.google.com/spreadsheets/d/1fj_Bhi2XPL3siwIh4sx4VRLAe31yD50oKdj5UlRYW0c/"", ""Сводка!A:AA""), 5, FALSE)"),76)</f>
        <v>76</v>
      </c>
      <c r="F712" s="148" t="s">
        <v>1905</v>
      </c>
      <c r="G712" s="147">
        <f ca="1">IFERROR(__xludf.DUMMYFUNCTION(" VLOOKUP(A634, IMPORTRANGE(""https://docs.google.com/spreadsheets/d/1QNLbnkR_AongFt22vMfNzfpjZ0CjpI8QI-w0wBnYA1w/"", ""Инфа!A:AA""), 6, FALSE)"),2024)</f>
        <v>2024</v>
      </c>
      <c r="H712" s="150">
        <v>7300</v>
      </c>
      <c r="I712" s="151" t="s">
        <v>1110</v>
      </c>
      <c r="J712" s="93" t="s">
        <v>1906</v>
      </c>
      <c r="K712" s="153"/>
      <c r="L712" s="153"/>
      <c r="M712" s="153"/>
      <c r="N712" s="153"/>
      <c r="O712" s="153"/>
      <c r="P712" s="153"/>
      <c r="Q712" s="153"/>
      <c r="R712" s="153"/>
      <c r="S712" s="153"/>
    </row>
    <row r="713" spans="1:19" ht="112.5">
      <c r="A713" s="277" t="s">
        <v>25424</v>
      </c>
      <c r="B713" s="256" t="s">
        <v>153</v>
      </c>
      <c r="C713" s="93" t="s">
        <v>1903</v>
      </c>
      <c r="D713" s="93" t="s">
        <v>1113</v>
      </c>
      <c r="E713" s="148">
        <f ca="1">IFERROR(__xludf.DUMMYFUNCTION(" VLOOKUP(A635, IMPORTRANGE(""https://docs.google.com/spreadsheets/d/1fj_Bhi2XPL3siwIh4sx4VRLAe31yD50oKdj5UlRYW0c/"", ""Сводка!A:AA""), 5, FALSE)"),212)</f>
        <v>212</v>
      </c>
      <c r="F713" s="148" t="s">
        <v>50</v>
      </c>
      <c r="G713" s="147">
        <f ca="1">IFERROR(__xludf.DUMMYFUNCTION(" VLOOKUP(A635, IMPORTRANGE(""https://docs.google.com/spreadsheets/d/1QNLbnkR_AongFt22vMfNzfpjZ0CjpI8QI-w0wBnYA1w/"", ""Инфа!A:AA""), 6, FALSE)"),2024)</f>
        <v>2024</v>
      </c>
      <c r="H713" s="150">
        <v>11400</v>
      </c>
      <c r="I713" s="151" t="s">
        <v>1110</v>
      </c>
      <c r="J713" s="93" t="s">
        <v>1907</v>
      </c>
      <c r="K713" s="153"/>
      <c r="L713" s="153"/>
      <c r="M713" s="153"/>
      <c r="N713" s="153"/>
      <c r="O713" s="153"/>
      <c r="P713" s="153"/>
      <c r="Q713" s="153"/>
      <c r="R713" s="153"/>
      <c r="S713" s="153"/>
    </row>
    <row r="714" spans="1:19" ht="262.5">
      <c r="A714" s="277" t="s">
        <v>25424</v>
      </c>
      <c r="B714" s="256" t="s">
        <v>153</v>
      </c>
      <c r="C714" s="93" t="s">
        <v>1903</v>
      </c>
      <c r="D714" s="93" t="s">
        <v>1908</v>
      </c>
      <c r="E714" s="148">
        <f ca="1">IFERROR(__xludf.DUMMYFUNCTION(" VLOOKUP(A636, IMPORTRANGE(""https://docs.google.com/spreadsheets/d/1fj_Bhi2XPL3siwIh4sx4VRLAe31yD50oKdj5UlRYW0c/"", ""Сводка!A:AA""), 5, FALSE)"),64)</f>
        <v>64</v>
      </c>
      <c r="F714" s="148" t="s">
        <v>507</v>
      </c>
      <c r="G714" s="147">
        <f ca="1">IFERROR(__xludf.DUMMYFUNCTION(" VLOOKUP(A636, IMPORTRANGE(""https://docs.google.com/spreadsheets/d/1QNLbnkR_AongFt22vMfNzfpjZ0CjpI8QI-w0wBnYA1w/"", ""Инфа!A:AA""), 6, FALSE)"),2024)</f>
        <v>2024</v>
      </c>
      <c r="H714" s="150">
        <v>6900</v>
      </c>
      <c r="I714" s="151" t="s">
        <v>1110</v>
      </c>
      <c r="J714" s="104" t="s">
        <v>1909</v>
      </c>
      <c r="K714" s="153"/>
      <c r="L714" s="153"/>
      <c r="M714" s="153"/>
      <c r="N714" s="153"/>
      <c r="O714" s="153"/>
      <c r="P714" s="153"/>
      <c r="Q714" s="153"/>
      <c r="R714" s="153"/>
      <c r="S714" s="153"/>
    </row>
    <row r="715" spans="1:19" ht="150">
      <c r="A715" s="277" t="s">
        <v>25424</v>
      </c>
      <c r="B715" s="256" t="s">
        <v>153</v>
      </c>
      <c r="C715" s="93" t="s">
        <v>1910</v>
      </c>
      <c r="D715" s="93" t="s">
        <v>1911</v>
      </c>
      <c r="E715" s="148">
        <f ca="1">IFERROR(__xludf.DUMMYFUNCTION(" VLOOKUP(A637, IMPORTRANGE(""https://docs.google.com/spreadsheets/d/1fj_Bhi2XPL3siwIh4sx4VRLAe31yD50oKdj5UlRYW0c/"", ""Сводка!A:AA""), 5, FALSE)"),288)</f>
        <v>288</v>
      </c>
      <c r="F715" s="148" t="s">
        <v>50</v>
      </c>
      <c r="G715" s="147">
        <f ca="1">IFERROR(__xludf.DUMMYFUNCTION(" VLOOKUP(A637, IMPORTRANGE(""https://docs.google.com/spreadsheets/d/1QNLbnkR_AongFt22vMfNzfpjZ0CjpI8QI-w0wBnYA1w/"", ""Инфа!A:AA""), 6, FALSE)"),2024)</f>
        <v>2024</v>
      </c>
      <c r="H715" s="150">
        <v>13600</v>
      </c>
      <c r="I715" s="151" t="s">
        <v>1110</v>
      </c>
      <c r="J715" s="93" t="s">
        <v>1912</v>
      </c>
      <c r="K715" s="153"/>
      <c r="L715" s="153"/>
      <c r="M715" s="153"/>
      <c r="N715" s="153"/>
      <c r="O715" s="153"/>
      <c r="P715" s="153"/>
      <c r="Q715" s="153"/>
      <c r="R715" s="153"/>
      <c r="S715" s="153"/>
    </row>
    <row r="716" spans="1:19" ht="150">
      <c r="A716" s="277" t="s">
        <v>25424</v>
      </c>
      <c r="B716" s="256" t="s">
        <v>153</v>
      </c>
      <c r="C716" s="93" t="s">
        <v>1913</v>
      </c>
      <c r="D716" s="93" t="s">
        <v>1914</v>
      </c>
      <c r="E716" s="148">
        <f ca="1">IFERROR(__xludf.DUMMYFUNCTION(" VLOOKUP(A638, IMPORTRANGE(""https://docs.google.com/spreadsheets/d/1fj_Bhi2XPL3siwIh4sx4VRLAe31yD50oKdj5UlRYW0c/"", ""Сводка!A:AA""), 5, FALSE)"),224)</f>
        <v>224</v>
      </c>
      <c r="F716" s="148" t="s">
        <v>50</v>
      </c>
      <c r="G716" s="147">
        <f ca="1">IFERROR(__xludf.DUMMYFUNCTION(" VLOOKUP(A638, IMPORTRANGE(""https://docs.google.com/spreadsheets/d/1QNLbnkR_AongFt22vMfNzfpjZ0CjpI8QI-w0wBnYA1w/"", ""Инфа!A:AA""), 6, FALSE)"),2024)</f>
        <v>2024</v>
      </c>
      <c r="H716" s="150">
        <v>18400</v>
      </c>
      <c r="I716" s="151" t="s">
        <v>1110</v>
      </c>
      <c r="J716" s="93" t="s">
        <v>1915</v>
      </c>
      <c r="K716" s="153"/>
      <c r="L716" s="153"/>
      <c r="M716" s="153"/>
      <c r="N716" s="153"/>
      <c r="O716" s="153"/>
      <c r="P716" s="153"/>
      <c r="Q716" s="153"/>
      <c r="R716" s="153"/>
      <c r="S716" s="153"/>
    </row>
    <row r="717" spans="1:19" ht="93.75">
      <c r="A717" s="277" t="s">
        <v>25424</v>
      </c>
      <c r="B717" s="256" t="s">
        <v>400</v>
      </c>
      <c r="C717" s="93" t="s">
        <v>1916</v>
      </c>
      <c r="D717" s="93" t="s">
        <v>1917</v>
      </c>
      <c r="E717" s="148">
        <f ca="1">IFERROR(__xludf.DUMMYFUNCTION(" VLOOKUP(A639, IMPORTRANGE(""https://docs.google.com/spreadsheets/d/1fj_Bhi2XPL3siwIh4sx4VRLAe31yD50oKdj5UlRYW0c/"", ""Сводка!A:AA""), 5, FALSE)"),196)</f>
        <v>196</v>
      </c>
      <c r="F717" s="148" t="s">
        <v>415</v>
      </c>
      <c r="G717" s="147">
        <f ca="1">IFERROR(__xludf.DUMMYFUNCTION(" VLOOKUP(A639, IMPORTRANGE(""https://docs.google.com/spreadsheets/d/1QNLbnkR_AongFt22vMfNzfpjZ0CjpI8QI-w0wBnYA1w/"", ""Инфа!A:AA""), 6, FALSE)"),2024)</f>
        <v>2024</v>
      </c>
      <c r="H717" s="150">
        <v>10900</v>
      </c>
      <c r="I717" s="151" t="s">
        <v>1918</v>
      </c>
      <c r="J717" s="93" t="s">
        <v>1920</v>
      </c>
      <c r="K717" s="153"/>
      <c r="L717" s="153"/>
      <c r="M717" s="153"/>
      <c r="N717" s="153"/>
      <c r="O717" s="153"/>
      <c r="P717" s="153"/>
      <c r="Q717" s="153"/>
      <c r="R717" s="153"/>
      <c r="S717" s="153"/>
    </row>
    <row r="718" spans="1:19" ht="112.5">
      <c r="A718" s="277" t="s">
        <v>25424</v>
      </c>
      <c r="B718" s="256" t="s">
        <v>400</v>
      </c>
      <c r="C718" s="93" t="s">
        <v>1921</v>
      </c>
      <c r="D718" s="93" t="s">
        <v>1922</v>
      </c>
      <c r="E718" s="148">
        <f ca="1">IFERROR(__xludf.DUMMYFUNCTION(" VLOOKUP(A640, IMPORTRANGE(""https://docs.google.com/spreadsheets/d/1fj_Bhi2XPL3siwIh4sx4VRLAe31yD50oKdj5UlRYW0c/"", ""Сводка!A:AA""), 5, FALSE)"),324)</f>
        <v>324</v>
      </c>
      <c r="F718" s="148" t="s">
        <v>415</v>
      </c>
      <c r="G718" s="147">
        <f ca="1">IFERROR(__xludf.DUMMYFUNCTION(" VLOOKUP(A640, IMPORTRANGE(""https://docs.google.com/spreadsheets/d/1QNLbnkR_AongFt22vMfNzfpjZ0CjpI8QI-w0wBnYA1w/"", ""Инфа!A:AA""), 6, FALSE)"),2024)</f>
        <v>2024</v>
      </c>
      <c r="H718" s="150">
        <v>24400</v>
      </c>
      <c r="I718" s="151" t="s">
        <v>1923</v>
      </c>
      <c r="J718" s="99" t="s">
        <v>1924</v>
      </c>
      <c r="K718" s="153"/>
      <c r="L718" s="153"/>
      <c r="M718" s="153"/>
      <c r="N718" s="153"/>
      <c r="O718" s="153"/>
      <c r="P718" s="153"/>
      <c r="Q718" s="153"/>
      <c r="R718" s="153"/>
      <c r="S718" s="153"/>
    </row>
    <row r="719" spans="1:19" ht="75">
      <c r="A719" s="277" t="s">
        <v>25424</v>
      </c>
      <c r="B719" s="254" t="s">
        <v>400</v>
      </c>
      <c r="C719" s="96" t="s">
        <v>1925</v>
      </c>
      <c r="D719" s="96" t="s">
        <v>1926</v>
      </c>
      <c r="E719" s="148">
        <f ca="1">IFERROR(__xludf.DUMMYFUNCTION(" VLOOKUP(A641, IMPORTRANGE(""https://docs.google.com/spreadsheets/d/1fj_Bhi2XPL3siwIh4sx4VRLAe31yD50oKdj5UlRYW0c/"", ""Сводка!A:AA""), 5, FALSE)"),104)</f>
        <v>104</v>
      </c>
      <c r="F719" s="165" t="s">
        <v>610</v>
      </c>
      <c r="G719" s="147">
        <f ca="1">IFERROR(__xludf.DUMMYFUNCTION(" VLOOKUP(A641, IMPORTRANGE(""https://docs.google.com/spreadsheets/d/1QNLbnkR_AongFt22vMfNzfpjZ0CjpI8QI-w0wBnYA1w/"", ""Инфа!A:AA""), 6, FALSE)"),2024)</f>
        <v>2024</v>
      </c>
      <c r="H719" s="150">
        <v>8100</v>
      </c>
      <c r="I719" s="151" t="s">
        <v>234</v>
      </c>
      <c r="J719" s="96" t="s">
        <v>1927</v>
      </c>
      <c r="K719" s="153"/>
      <c r="L719" s="153"/>
      <c r="M719" s="153"/>
      <c r="N719" s="153"/>
      <c r="O719" s="153"/>
      <c r="P719" s="153"/>
      <c r="Q719" s="153"/>
      <c r="R719" s="153"/>
      <c r="S719" s="153"/>
    </row>
    <row r="720" spans="1:19" ht="93.75">
      <c r="A720" s="277" t="s">
        <v>25424</v>
      </c>
      <c r="B720" s="256" t="s">
        <v>153</v>
      </c>
      <c r="C720" s="93" t="s">
        <v>1928</v>
      </c>
      <c r="D720" s="93" t="s">
        <v>1929</v>
      </c>
      <c r="E720" s="148">
        <f ca="1">IFERROR(__xludf.DUMMYFUNCTION(" VLOOKUP(A642, IMPORTRANGE(""https://docs.google.com/spreadsheets/d/1fj_Bhi2XPL3siwIh4sx4VRLAe31yD50oKdj5UlRYW0c/"", ""Сводка!A:AA""), 5, FALSE)"),168)</f>
        <v>168</v>
      </c>
      <c r="F720" s="148" t="s">
        <v>415</v>
      </c>
      <c r="G720" s="147">
        <f ca="1">IFERROR(__xludf.DUMMYFUNCTION(" VLOOKUP(A642, IMPORTRANGE(""https://docs.google.com/spreadsheets/d/1QNLbnkR_AongFt22vMfNzfpjZ0CjpI8QI-w0wBnYA1w/"", ""Инфа!A:AA""), 6, FALSE)"),2024)</f>
        <v>2024</v>
      </c>
      <c r="H720" s="150">
        <v>15100</v>
      </c>
      <c r="I720" s="151" t="s">
        <v>1923</v>
      </c>
      <c r="J720" s="93" t="s">
        <v>1930</v>
      </c>
      <c r="K720" s="153"/>
      <c r="L720" s="153"/>
      <c r="M720" s="153"/>
      <c r="N720" s="153"/>
      <c r="O720" s="153"/>
      <c r="P720" s="153"/>
      <c r="Q720" s="153"/>
      <c r="R720" s="153"/>
      <c r="S720" s="153"/>
    </row>
    <row r="721" spans="1:19" ht="93.75">
      <c r="A721" s="277" t="s">
        <v>25424</v>
      </c>
      <c r="B721" s="256" t="s">
        <v>153</v>
      </c>
      <c r="C721" s="93" t="s">
        <v>1931</v>
      </c>
      <c r="D721" s="93" t="s">
        <v>1932</v>
      </c>
      <c r="E721" s="148">
        <f ca="1">IFERROR(__xludf.DUMMYFUNCTION(" VLOOKUP(A643, IMPORTRANGE(""https://docs.google.com/spreadsheets/d/1fj_Bhi2XPL3siwIh4sx4VRLAe31yD50oKdj5UlRYW0c/"", ""Сводка!A:AA""), 5, FALSE)"),120)</f>
        <v>120</v>
      </c>
      <c r="F721" s="148" t="s">
        <v>50</v>
      </c>
      <c r="G721" s="147">
        <f ca="1">IFERROR(__xludf.DUMMYFUNCTION(" VLOOKUP(A643, IMPORTRANGE(""https://docs.google.com/spreadsheets/d/1QNLbnkR_AongFt22vMfNzfpjZ0CjpI8QI-w0wBnYA1w/"", ""Инфа!A:AA""), 6, FALSE)"),2024)</f>
        <v>2024</v>
      </c>
      <c r="H721" s="150">
        <v>8600</v>
      </c>
      <c r="I721" s="151" t="s">
        <v>1933</v>
      </c>
      <c r="J721" s="93" t="s">
        <v>1934</v>
      </c>
      <c r="K721" s="153"/>
      <c r="L721" s="153"/>
      <c r="M721" s="153"/>
      <c r="N721" s="153"/>
      <c r="O721" s="153"/>
      <c r="P721" s="153"/>
      <c r="Q721" s="153"/>
      <c r="R721" s="153"/>
      <c r="S721" s="153"/>
    </row>
    <row r="722" spans="1:19" ht="93.75">
      <c r="A722" s="277" t="s">
        <v>25424</v>
      </c>
      <c r="B722" s="256" t="s">
        <v>153</v>
      </c>
      <c r="C722" s="93" t="s">
        <v>1931</v>
      </c>
      <c r="D722" s="93" t="s">
        <v>1935</v>
      </c>
      <c r="E722" s="148">
        <f ca="1">IFERROR(__xludf.DUMMYFUNCTION(" VLOOKUP(A644, IMPORTRANGE(""https://docs.google.com/spreadsheets/d/1fj_Bhi2XPL3siwIh4sx4VRLAe31yD50oKdj5UlRYW0c/"", ""Сводка!A:AA""), 5, FALSE)"),124)</f>
        <v>124</v>
      </c>
      <c r="F722" s="148" t="s">
        <v>50</v>
      </c>
      <c r="G722" s="147">
        <f ca="1">IFERROR(__xludf.DUMMYFUNCTION(" VLOOKUP(A644, IMPORTRANGE(""https://docs.google.com/spreadsheets/d/1QNLbnkR_AongFt22vMfNzfpjZ0CjpI8QI-w0wBnYA1w/"", ""Инфа!A:AA""), 6, FALSE)"),2024)</f>
        <v>2024</v>
      </c>
      <c r="H722" s="150">
        <v>8700</v>
      </c>
      <c r="I722" s="151" t="s">
        <v>1933</v>
      </c>
      <c r="J722" s="93" t="s">
        <v>1936</v>
      </c>
      <c r="K722" s="153"/>
      <c r="L722" s="153"/>
      <c r="M722" s="153"/>
      <c r="N722" s="153"/>
      <c r="O722" s="153"/>
      <c r="P722" s="153"/>
      <c r="Q722" s="153"/>
      <c r="R722" s="153"/>
      <c r="S722" s="153"/>
    </row>
    <row r="723" spans="1:19" ht="112.5">
      <c r="A723" s="277" t="s">
        <v>25424</v>
      </c>
      <c r="B723" s="256" t="s">
        <v>153</v>
      </c>
      <c r="C723" s="93" t="s">
        <v>1931</v>
      </c>
      <c r="D723" s="93" t="s">
        <v>1937</v>
      </c>
      <c r="E723" s="148">
        <f ca="1">IFERROR(__xludf.DUMMYFUNCTION(" VLOOKUP(A645, IMPORTRANGE(""https://docs.google.com/spreadsheets/d/1fj_Bhi2XPL3siwIh4sx4VRLAe31yD50oKdj5UlRYW0c/"", ""Сводка!A:AA""), 5, FALSE)"),160)</f>
        <v>160</v>
      </c>
      <c r="F723" s="148" t="s">
        <v>1905</v>
      </c>
      <c r="G723" s="147">
        <f ca="1">IFERROR(__xludf.DUMMYFUNCTION(" VLOOKUP(A645, IMPORTRANGE(""https://docs.google.com/spreadsheets/d/1QNLbnkR_AongFt22vMfNzfpjZ0CjpI8QI-w0wBnYA1w/"", ""Инфа!A:AA""), 6, FALSE)"),2024)</f>
        <v>2024</v>
      </c>
      <c r="H723" s="150">
        <v>9800</v>
      </c>
      <c r="I723" s="151" t="s">
        <v>1938</v>
      </c>
      <c r="J723" s="93" t="s">
        <v>1939</v>
      </c>
      <c r="K723" s="153"/>
      <c r="L723" s="153"/>
      <c r="M723" s="153"/>
      <c r="N723" s="153"/>
      <c r="O723" s="153"/>
      <c r="P723" s="153"/>
      <c r="Q723" s="153"/>
      <c r="R723" s="153"/>
      <c r="S723" s="153"/>
    </row>
    <row r="724" spans="1:19" ht="262.5">
      <c r="A724" s="277" t="s">
        <v>25424</v>
      </c>
      <c r="B724" s="256" t="s">
        <v>400</v>
      </c>
      <c r="C724" s="93" t="s">
        <v>1940</v>
      </c>
      <c r="D724" s="93" t="s">
        <v>1941</v>
      </c>
      <c r="E724" s="148">
        <f ca="1">IFERROR(__xludf.DUMMYFUNCTION(" VLOOKUP(A646, IMPORTRANGE(""https://docs.google.com/spreadsheets/d/1fj_Bhi2XPL3siwIh4sx4VRLAe31yD50oKdj5UlRYW0c/"", ""Сводка!A:AA""), 5, FALSE)"),240)</f>
        <v>240</v>
      </c>
      <c r="F724" s="148" t="s">
        <v>415</v>
      </c>
      <c r="G724" s="147">
        <f ca="1">IFERROR(__xludf.DUMMYFUNCTION(" VLOOKUP(A646, IMPORTRANGE(""https://docs.google.com/spreadsheets/d/1QNLbnkR_AongFt22vMfNzfpjZ0CjpI8QI-w0wBnYA1w/"", ""Инфа!A:AA""), 6, FALSE)"),2024)</f>
        <v>2024</v>
      </c>
      <c r="H724" s="150">
        <v>19400</v>
      </c>
      <c r="I724" s="151" t="s">
        <v>1933</v>
      </c>
      <c r="J724" s="93" t="s">
        <v>1942</v>
      </c>
      <c r="K724" s="153"/>
      <c r="L724" s="153"/>
      <c r="M724" s="153"/>
      <c r="N724" s="153"/>
      <c r="O724" s="153"/>
      <c r="P724" s="153"/>
      <c r="Q724" s="153"/>
      <c r="R724" s="153"/>
      <c r="S724" s="153"/>
    </row>
    <row r="725" spans="1:19" ht="56.25">
      <c r="A725" s="277" t="s">
        <v>25424</v>
      </c>
      <c r="B725" s="256" t="s">
        <v>400</v>
      </c>
      <c r="C725" s="93" t="s">
        <v>1940</v>
      </c>
      <c r="D725" s="93" t="s">
        <v>1943</v>
      </c>
      <c r="E725" s="148">
        <f ca="1">IFERROR(__xludf.DUMMYFUNCTION(" VLOOKUP(A647, IMPORTRANGE(""https://docs.google.com/spreadsheets/d/1fj_Bhi2XPL3siwIh4sx4VRLAe31yD50oKdj5UlRYW0c/"", ""Сводка!A:AA""), 5, FALSE)"),160)</f>
        <v>160</v>
      </c>
      <c r="F725" s="148" t="s">
        <v>108</v>
      </c>
      <c r="G725" s="147">
        <f ca="1">IFERROR(__xludf.DUMMYFUNCTION(" VLOOKUP(A647, IMPORTRANGE(""https://docs.google.com/spreadsheets/d/1QNLbnkR_AongFt22vMfNzfpjZ0CjpI8QI-w0wBnYA1w/"", ""Инфа!A:AA""), 6, FALSE)"),2024)</f>
        <v>2024</v>
      </c>
      <c r="H725" s="150">
        <v>14600</v>
      </c>
      <c r="I725" s="151" t="s">
        <v>1933</v>
      </c>
      <c r="J725" s="93" t="s">
        <v>1944</v>
      </c>
      <c r="K725" s="153"/>
      <c r="L725" s="153"/>
      <c r="M725" s="153"/>
      <c r="N725" s="153"/>
      <c r="O725" s="153"/>
      <c r="P725" s="153"/>
      <c r="Q725" s="153"/>
      <c r="R725" s="153"/>
      <c r="S725" s="153"/>
    </row>
    <row r="726" spans="1:19" ht="187.5">
      <c r="A726" s="277" t="s">
        <v>25424</v>
      </c>
      <c r="B726" s="256" t="s">
        <v>153</v>
      </c>
      <c r="C726" s="93" t="s">
        <v>1945</v>
      </c>
      <c r="D726" s="93" t="s">
        <v>1946</v>
      </c>
      <c r="E726" s="148">
        <f ca="1">IFERROR(__xludf.DUMMYFUNCTION(" VLOOKUP(A648, IMPORTRANGE(""https://docs.google.com/spreadsheets/d/1fj_Bhi2XPL3siwIh4sx4VRLAe31yD50oKdj5UlRYW0c/"", ""Сводка!A:AA""), 5, FALSE)"),188)</f>
        <v>188</v>
      </c>
      <c r="F726" s="148" t="s">
        <v>50</v>
      </c>
      <c r="G726" s="147">
        <f ca="1">IFERROR(__xludf.DUMMYFUNCTION(" VLOOKUP(A648, IMPORTRANGE(""https://docs.google.com/spreadsheets/d/1QNLbnkR_AongFt22vMfNzfpjZ0CjpI8QI-w0wBnYA1w/"", ""Инфа!A:AA""), 6, FALSE)"),2024)</f>
        <v>2024</v>
      </c>
      <c r="H726" s="150">
        <v>10600</v>
      </c>
      <c r="I726" s="151" t="s">
        <v>1933</v>
      </c>
      <c r="J726" s="93" t="s">
        <v>1947</v>
      </c>
      <c r="K726" s="153"/>
      <c r="L726" s="153"/>
      <c r="M726" s="153"/>
      <c r="N726" s="153"/>
      <c r="O726" s="153"/>
      <c r="P726" s="153"/>
      <c r="Q726" s="153"/>
      <c r="R726" s="153"/>
      <c r="S726" s="153"/>
    </row>
    <row r="727" spans="1:19" ht="56.25">
      <c r="A727" s="277" t="s">
        <v>25424</v>
      </c>
      <c r="B727" s="256" t="s">
        <v>400</v>
      </c>
      <c r="C727" s="93" t="s">
        <v>1950</v>
      </c>
      <c r="D727" s="93" t="s">
        <v>1951</v>
      </c>
      <c r="E727" s="148">
        <f ca="1">IFERROR(__xludf.DUMMYFUNCTION(" VLOOKUP(A650, IMPORTRANGE(""https://docs.google.com/spreadsheets/d/1fj_Bhi2XPL3siwIh4sx4VRLAe31yD50oKdj5UlRYW0c/"", ""Сводка!A:AA""), 5, FALSE)"),120)</f>
        <v>120</v>
      </c>
      <c r="F727" s="148" t="s">
        <v>1952</v>
      </c>
      <c r="G727" s="147">
        <f ca="1">IFERROR(__xludf.DUMMYFUNCTION(" VLOOKUP(A650, IMPORTRANGE(""https://docs.google.com/spreadsheets/d/1QNLbnkR_AongFt22vMfNzfpjZ0CjpI8QI-w0wBnYA1w/"", ""Инфа!A:AA""), 6, FALSE)"),2024)</f>
        <v>2024</v>
      </c>
      <c r="H727" s="150">
        <v>8600</v>
      </c>
      <c r="I727" s="151" t="s">
        <v>1933</v>
      </c>
      <c r="J727" s="93" t="s">
        <v>1953</v>
      </c>
      <c r="K727" s="153"/>
      <c r="L727" s="153"/>
      <c r="M727" s="153"/>
      <c r="N727" s="153"/>
      <c r="O727" s="153"/>
      <c r="P727" s="153"/>
      <c r="Q727" s="153"/>
      <c r="R727" s="153"/>
      <c r="S727" s="153"/>
    </row>
    <row r="728" spans="1:19" ht="75">
      <c r="A728" s="277" t="s">
        <v>25424</v>
      </c>
      <c r="B728" s="256" t="s">
        <v>400</v>
      </c>
      <c r="C728" s="93" t="s">
        <v>1954</v>
      </c>
      <c r="D728" s="93" t="s">
        <v>1955</v>
      </c>
      <c r="E728" s="148">
        <f ca="1">IFERROR(__xludf.DUMMYFUNCTION(" VLOOKUP(A651, IMPORTRANGE(""https://docs.google.com/spreadsheets/d/1fj_Bhi2XPL3siwIh4sx4VRLAe31yD50oKdj5UlRYW0c/"", ""Сводка!A:AA""), 5, FALSE)"),156)</f>
        <v>156</v>
      </c>
      <c r="F728" s="148" t="s">
        <v>415</v>
      </c>
      <c r="G728" s="147">
        <f ca="1">IFERROR(__xludf.DUMMYFUNCTION(" VLOOKUP(A651, IMPORTRANGE(""https://docs.google.com/spreadsheets/d/1QNLbnkR_AongFt22vMfNzfpjZ0CjpI8QI-w0wBnYA1w/"", ""Инфа!A:AA""), 6, FALSE)"),2024)</f>
        <v>2024</v>
      </c>
      <c r="H728" s="150">
        <v>9700</v>
      </c>
      <c r="I728" s="151" t="s">
        <v>1956</v>
      </c>
      <c r="J728" s="93" t="s">
        <v>1957</v>
      </c>
      <c r="K728" s="153"/>
      <c r="L728" s="153"/>
      <c r="M728" s="153"/>
      <c r="N728" s="153"/>
      <c r="O728" s="153"/>
      <c r="P728" s="153"/>
      <c r="Q728" s="153"/>
      <c r="R728" s="153"/>
      <c r="S728" s="153"/>
    </row>
    <row r="729" spans="1:19" ht="93.75">
      <c r="A729" s="277" t="s">
        <v>25424</v>
      </c>
      <c r="B729" s="254" t="s">
        <v>153</v>
      </c>
      <c r="C729" s="96" t="s">
        <v>1958</v>
      </c>
      <c r="D729" s="96" t="s">
        <v>1959</v>
      </c>
      <c r="E729" s="148">
        <f ca="1">IFERROR(__xludf.DUMMYFUNCTION(" VLOOKUP(A652, IMPORTRANGE(""https://docs.google.com/spreadsheets/d/1fj_Bhi2XPL3siwIh4sx4VRLAe31yD50oKdj5UlRYW0c/"", ""Сводка!A:AA""), 5, FALSE)"),108)</f>
        <v>108</v>
      </c>
      <c r="F729" s="165" t="s">
        <v>1583</v>
      </c>
      <c r="G729" s="147">
        <f ca="1">IFERROR(__xludf.DUMMYFUNCTION(" VLOOKUP(A652, IMPORTRANGE(""https://docs.google.com/spreadsheets/d/1QNLbnkR_AongFt22vMfNzfpjZ0CjpI8QI-w0wBnYA1w/"", ""Инфа!A:AA""), 6, FALSE)"),2024)</f>
        <v>2024</v>
      </c>
      <c r="H729" s="150">
        <v>8200</v>
      </c>
      <c r="I729" s="151" t="s">
        <v>234</v>
      </c>
      <c r="J729" s="96" t="s">
        <v>1960</v>
      </c>
      <c r="K729" s="153"/>
      <c r="L729" s="153"/>
      <c r="M729" s="153"/>
      <c r="N729" s="153"/>
      <c r="O729" s="153"/>
      <c r="P729" s="153"/>
      <c r="Q729" s="153"/>
      <c r="R729" s="153"/>
      <c r="S729" s="153"/>
    </row>
    <row r="730" spans="1:19" ht="187.5">
      <c r="A730" s="277" t="s">
        <v>25424</v>
      </c>
      <c r="B730" s="256" t="s">
        <v>400</v>
      </c>
      <c r="C730" s="93" t="s">
        <v>1745</v>
      </c>
      <c r="D730" s="93" t="s">
        <v>1961</v>
      </c>
      <c r="E730" s="148">
        <f ca="1">IFERROR(__xludf.DUMMYFUNCTION(" VLOOKUP(A653, IMPORTRANGE(""https://docs.google.com/spreadsheets/d/1fj_Bhi2XPL3siwIh4sx4VRLAe31yD50oKdj5UlRYW0c/"", ""Сводка!A:AA""), 5, FALSE)"),332)</f>
        <v>332</v>
      </c>
      <c r="F730" s="148" t="s">
        <v>415</v>
      </c>
      <c r="G730" s="147">
        <f ca="1">IFERROR(__xludf.DUMMYFUNCTION(" VLOOKUP(A653, IMPORTRANGE(""https://docs.google.com/spreadsheets/d/1QNLbnkR_AongFt22vMfNzfpjZ0CjpI8QI-w0wBnYA1w/"", ""Инфа!A:AA""), 6, FALSE)"),2024)</f>
        <v>2024</v>
      </c>
      <c r="H730" s="150">
        <v>15000</v>
      </c>
      <c r="I730" s="151" t="s">
        <v>1962</v>
      </c>
      <c r="J730" s="93" t="s">
        <v>1963</v>
      </c>
      <c r="K730" s="153"/>
      <c r="L730" s="153"/>
      <c r="M730" s="153"/>
      <c r="N730" s="153"/>
      <c r="O730" s="153"/>
      <c r="P730" s="153"/>
      <c r="Q730" s="153"/>
      <c r="R730" s="153"/>
      <c r="S730" s="153"/>
    </row>
    <row r="731" spans="1:19" ht="187.5">
      <c r="A731" s="277" t="s">
        <v>25424</v>
      </c>
      <c r="B731" s="256" t="s">
        <v>400</v>
      </c>
      <c r="C731" s="93" t="s">
        <v>1745</v>
      </c>
      <c r="D731" s="93" t="s">
        <v>1964</v>
      </c>
      <c r="E731" s="148">
        <f ca="1">IFERROR(__xludf.DUMMYFUNCTION(" VLOOKUP(A654, IMPORTRANGE(""https://docs.google.com/spreadsheets/d/1fj_Bhi2XPL3siwIh4sx4VRLAe31yD50oKdj5UlRYW0c/"", ""Сводка!A:AA""), 5, FALSE)"),228)</f>
        <v>228</v>
      </c>
      <c r="F731" s="148" t="s">
        <v>415</v>
      </c>
      <c r="G731" s="147">
        <f ca="1">IFERROR(__xludf.DUMMYFUNCTION(" VLOOKUP(A654, IMPORTRANGE(""https://docs.google.com/spreadsheets/d/1QNLbnkR_AongFt22vMfNzfpjZ0CjpI8QI-w0wBnYA1w/"", ""Инфа!A:AA""), 6, FALSE)"),2024)</f>
        <v>2024</v>
      </c>
      <c r="H731" s="150">
        <v>11800</v>
      </c>
      <c r="I731" s="151" t="s">
        <v>1962</v>
      </c>
      <c r="J731" s="93" t="s">
        <v>1963</v>
      </c>
      <c r="K731" s="153"/>
      <c r="L731" s="153"/>
      <c r="M731" s="153"/>
      <c r="N731" s="153"/>
      <c r="O731" s="153"/>
      <c r="P731" s="153"/>
      <c r="Q731" s="153"/>
      <c r="R731" s="153"/>
      <c r="S731" s="153"/>
    </row>
    <row r="732" spans="1:19" ht="168.75">
      <c r="A732" s="277" t="s">
        <v>25424</v>
      </c>
      <c r="B732" s="256" t="s">
        <v>153</v>
      </c>
      <c r="C732" s="93" t="s">
        <v>1965</v>
      </c>
      <c r="D732" s="93" t="s">
        <v>1966</v>
      </c>
      <c r="E732" s="148">
        <f ca="1">IFERROR(__xludf.DUMMYFUNCTION(" VLOOKUP(A655, IMPORTRANGE(""https://docs.google.com/spreadsheets/d/1fj_Bhi2XPL3siwIh4sx4VRLAe31yD50oKdj5UlRYW0c/"", ""Сводка!A:AA""), 5, FALSE)"),148)</f>
        <v>148</v>
      </c>
      <c r="F732" s="148" t="s">
        <v>50</v>
      </c>
      <c r="G732" s="147">
        <f ca="1">IFERROR(__xludf.DUMMYFUNCTION(" VLOOKUP(A655, IMPORTRANGE(""https://docs.google.com/spreadsheets/d/1QNLbnkR_AongFt22vMfNzfpjZ0CjpI8QI-w0wBnYA1w/"", ""Инфа!A:AA""), 6, FALSE)"),2023)</f>
        <v>2023</v>
      </c>
      <c r="H732" s="150">
        <v>9400</v>
      </c>
      <c r="I732" s="151" t="s">
        <v>1938</v>
      </c>
      <c r="J732" s="93" t="s">
        <v>1967</v>
      </c>
      <c r="K732" s="153"/>
      <c r="L732" s="153"/>
      <c r="M732" s="153"/>
      <c r="N732" s="153"/>
      <c r="O732" s="153"/>
      <c r="P732" s="153"/>
      <c r="Q732" s="153"/>
      <c r="R732" s="153"/>
      <c r="S732" s="153"/>
    </row>
    <row r="733" spans="1:19" ht="150">
      <c r="A733" s="277" t="s">
        <v>25424</v>
      </c>
      <c r="B733" s="253" t="s">
        <v>153</v>
      </c>
      <c r="C733" s="97" t="s">
        <v>1970</v>
      </c>
      <c r="D733" s="97" t="s">
        <v>1971</v>
      </c>
      <c r="E733" s="148">
        <f ca="1">IFERROR(__xludf.DUMMYFUNCTION(" VLOOKUP(A657, IMPORTRANGE(""https://docs.google.com/spreadsheets/d/1fj_Bhi2XPL3siwIh4sx4VRLAe31yD50oKdj5UlRYW0c/"", ""Сводка!A:AA""), 5, FALSE)"),136)</f>
        <v>136</v>
      </c>
      <c r="F733" s="147" t="s">
        <v>50</v>
      </c>
      <c r="G733" s="147">
        <f ca="1">IFERROR(__xludf.DUMMYFUNCTION(" VLOOKUP(A657, IMPORTRANGE(""https://docs.google.com/spreadsheets/d/1QNLbnkR_AongFt22vMfNzfpjZ0CjpI8QI-w0wBnYA1w/"", ""Инфа!A:AA""), 6, FALSE)"),2024)</f>
        <v>2024</v>
      </c>
      <c r="H733" s="150">
        <v>13200</v>
      </c>
      <c r="I733" s="160" t="s">
        <v>1972</v>
      </c>
      <c r="J733" s="97" t="s">
        <v>1973</v>
      </c>
      <c r="K733" s="153"/>
      <c r="L733" s="153"/>
      <c r="M733" s="153"/>
      <c r="N733" s="153"/>
      <c r="O733" s="153"/>
      <c r="P733" s="153"/>
      <c r="Q733" s="153"/>
      <c r="R733" s="153"/>
      <c r="S733" s="153"/>
    </row>
    <row r="734" spans="1:19" ht="168.75">
      <c r="A734" s="277" t="s">
        <v>25424</v>
      </c>
      <c r="B734" s="253" t="s">
        <v>400</v>
      </c>
      <c r="C734" s="97" t="s">
        <v>1974</v>
      </c>
      <c r="D734" s="97" t="s">
        <v>1975</v>
      </c>
      <c r="E734" s="148">
        <f ca="1">IFERROR(__xludf.DUMMYFUNCTION(" VLOOKUP(A658, IMPORTRANGE(""https://docs.google.com/spreadsheets/d/1fj_Bhi2XPL3siwIh4sx4VRLAe31yD50oKdj5UlRYW0c/"", ""Сводка!A:AA""), 5, FALSE)"),128)</f>
        <v>128</v>
      </c>
      <c r="F734" s="147" t="s">
        <v>403</v>
      </c>
      <c r="G734" s="147">
        <f ca="1">IFERROR(__xludf.DUMMYFUNCTION(" VLOOKUP(A658, IMPORTRANGE(""https://docs.google.com/spreadsheets/d/1QNLbnkR_AongFt22vMfNzfpjZ0CjpI8QI-w0wBnYA1w/"", ""Инфа!A:AA""), 6, FALSE)"),2024)</f>
        <v>2024</v>
      </c>
      <c r="H734" s="150">
        <v>8800</v>
      </c>
      <c r="I734" s="160" t="s">
        <v>1976</v>
      </c>
      <c r="J734" s="97" t="s">
        <v>1977</v>
      </c>
      <c r="K734" s="153"/>
      <c r="L734" s="153"/>
      <c r="M734" s="153"/>
      <c r="N734" s="153"/>
      <c r="O734" s="153"/>
      <c r="P734" s="153"/>
      <c r="Q734" s="153"/>
      <c r="R734" s="153"/>
      <c r="S734" s="153"/>
    </row>
    <row r="735" spans="1:19" ht="131.25">
      <c r="A735" s="277" t="s">
        <v>25424</v>
      </c>
      <c r="B735" s="253" t="s">
        <v>400</v>
      </c>
      <c r="C735" s="97" t="s">
        <v>1978</v>
      </c>
      <c r="D735" s="97" t="s">
        <v>1979</v>
      </c>
      <c r="E735" s="148">
        <f ca="1">IFERROR(__xludf.DUMMYFUNCTION(" VLOOKUP(A659, IMPORTRANGE(""https://docs.google.com/spreadsheets/d/1fj_Bhi2XPL3siwIh4sx4VRLAe31yD50oKdj5UlRYW0c/"", ""Сводка!A:AA""), 5, FALSE)"),304)</f>
        <v>304</v>
      </c>
      <c r="F735" s="147" t="s">
        <v>415</v>
      </c>
      <c r="G735" s="147">
        <f ca="1">IFERROR(__xludf.DUMMYFUNCTION(" VLOOKUP(A659, IMPORTRANGE(""https://docs.google.com/spreadsheets/d/1QNLbnkR_AongFt22vMfNzfpjZ0CjpI8QI-w0wBnYA1w/"", ""Инфа!A:AA""), 6, FALSE)"),2024)</f>
        <v>2024</v>
      </c>
      <c r="H735" s="150">
        <v>23200</v>
      </c>
      <c r="I735" s="160" t="s">
        <v>1153</v>
      </c>
      <c r="J735" s="97" t="s">
        <v>1980</v>
      </c>
      <c r="K735" s="153"/>
      <c r="L735" s="153"/>
      <c r="M735" s="153"/>
      <c r="N735" s="153"/>
      <c r="O735" s="153"/>
      <c r="P735" s="153"/>
      <c r="Q735" s="153"/>
      <c r="R735" s="153"/>
      <c r="S735" s="153"/>
    </row>
    <row r="736" spans="1:19" ht="112.5">
      <c r="A736" s="277" t="s">
        <v>25424</v>
      </c>
      <c r="B736" s="253" t="s">
        <v>153</v>
      </c>
      <c r="C736" s="97" t="s">
        <v>1981</v>
      </c>
      <c r="D736" s="97" t="s">
        <v>1982</v>
      </c>
      <c r="E736" s="148">
        <f ca="1">IFERROR(__xludf.DUMMYFUNCTION(" VLOOKUP(A660, IMPORTRANGE(""https://docs.google.com/spreadsheets/d/1fj_Bhi2XPL3siwIh4sx4VRLAe31yD50oKdj5UlRYW0c/"", ""Сводка!A:AA""), 5, FALSE)"),180)</f>
        <v>180</v>
      </c>
      <c r="F736" s="147" t="s">
        <v>50</v>
      </c>
      <c r="G736" s="147">
        <f ca="1">IFERROR(__xludf.DUMMYFUNCTION(" VLOOKUP(A660, IMPORTRANGE(""https://docs.google.com/spreadsheets/d/1QNLbnkR_AongFt22vMfNzfpjZ0CjpI8QI-w0wBnYA1w/"", ""Инфа!A:AA""), 6, FALSE)"),2024)</f>
        <v>2024</v>
      </c>
      <c r="H736" s="150">
        <v>15800</v>
      </c>
      <c r="I736" s="160" t="s">
        <v>1153</v>
      </c>
      <c r="J736" s="97" t="s">
        <v>1983</v>
      </c>
      <c r="K736" s="153"/>
      <c r="L736" s="153"/>
      <c r="M736" s="153"/>
      <c r="N736" s="153"/>
      <c r="O736" s="153"/>
      <c r="P736" s="153"/>
      <c r="Q736" s="153"/>
      <c r="R736" s="153"/>
      <c r="S736" s="153"/>
    </row>
    <row r="737" spans="1:19" ht="187.5">
      <c r="A737" s="277" t="s">
        <v>25424</v>
      </c>
      <c r="B737" s="253" t="s">
        <v>153</v>
      </c>
      <c r="C737" s="97" t="s">
        <v>1984</v>
      </c>
      <c r="D737" s="97" t="s">
        <v>1985</v>
      </c>
      <c r="E737" s="148">
        <f ca="1">IFERROR(__xludf.DUMMYFUNCTION(" VLOOKUP(A661, IMPORTRANGE(""https://docs.google.com/spreadsheets/d/1fj_Bhi2XPL3siwIh4sx4VRLAe31yD50oKdj5UlRYW0c/"", ""Сводка!A:AA""), 5, FALSE)"),264)</f>
        <v>264</v>
      </c>
      <c r="F737" s="147" t="s">
        <v>50</v>
      </c>
      <c r="G737" s="147">
        <f ca="1">IFERROR(__xludf.DUMMYFUNCTION(" VLOOKUP(A661, IMPORTRANGE(""https://docs.google.com/spreadsheets/d/1QNLbnkR_AongFt22vMfNzfpjZ0CjpI8QI-w0wBnYA1w/"", ""Инфа!A:AA""), 6, FALSE)"),2023)</f>
        <v>2023</v>
      </c>
      <c r="H737" s="150">
        <v>12900</v>
      </c>
      <c r="I737" s="160" t="s">
        <v>138</v>
      </c>
      <c r="J737" s="97" t="s">
        <v>1986</v>
      </c>
      <c r="K737" s="153"/>
      <c r="L737" s="153"/>
      <c r="M737" s="153"/>
      <c r="N737" s="153"/>
      <c r="O737" s="153"/>
      <c r="P737" s="153"/>
      <c r="Q737" s="153"/>
      <c r="R737" s="153"/>
      <c r="S737" s="153"/>
    </row>
    <row r="738" spans="1:19" ht="150">
      <c r="A738" s="277" t="s">
        <v>25424</v>
      </c>
      <c r="B738" s="253" t="s">
        <v>400</v>
      </c>
      <c r="C738" s="97" t="s">
        <v>1987</v>
      </c>
      <c r="D738" s="97" t="s">
        <v>1988</v>
      </c>
      <c r="E738" s="148">
        <f ca="1">IFERROR(__xludf.DUMMYFUNCTION(" VLOOKUP(A662, IMPORTRANGE(""https://docs.google.com/spreadsheets/d/1fj_Bhi2XPL3siwIh4sx4VRLAe31yD50oKdj5UlRYW0c/"", ""Сводка!A:AA""), 5, FALSE)"),284)</f>
        <v>284</v>
      </c>
      <c r="F738" s="147" t="s">
        <v>677</v>
      </c>
      <c r="G738" s="147">
        <f ca="1">IFERROR(__xludf.DUMMYFUNCTION(" VLOOKUP(A662, IMPORTRANGE(""https://docs.google.com/spreadsheets/d/1QNLbnkR_AongFt22vMfNzfpjZ0CjpI8QI-w0wBnYA1w/"", ""Инфа!A:AA""), 6, FALSE)"),2024)</f>
        <v>2024</v>
      </c>
      <c r="H738" s="150">
        <v>22000</v>
      </c>
      <c r="I738" s="160" t="s">
        <v>51</v>
      </c>
      <c r="J738" s="97" t="s">
        <v>1973</v>
      </c>
      <c r="K738" s="153"/>
      <c r="L738" s="153"/>
      <c r="M738" s="153"/>
      <c r="N738" s="153"/>
      <c r="O738" s="153"/>
      <c r="P738" s="153"/>
      <c r="Q738" s="153"/>
      <c r="R738" s="153"/>
      <c r="S738" s="153"/>
    </row>
    <row r="739" spans="1:19" ht="93.75">
      <c r="A739" s="277" t="s">
        <v>25424</v>
      </c>
      <c r="B739" s="253" t="s">
        <v>13</v>
      </c>
      <c r="C739" s="93" t="s">
        <v>1989</v>
      </c>
      <c r="D739" s="93" t="s">
        <v>1990</v>
      </c>
      <c r="E739" s="148">
        <f ca="1">IFERROR(__xludf.DUMMYFUNCTION(" VLOOKUP(A663, IMPORTRANGE(""https://docs.google.com/spreadsheets/d/1fj_Bhi2XPL3siwIh4sx4VRLAe31yD50oKdj5UlRYW0c/"", ""Сводка!A:AA""), 5, FALSE)"),160)</f>
        <v>160</v>
      </c>
      <c r="F739" s="148" t="s">
        <v>1991</v>
      </c>
      <c r="G739" s="147">
        <f ca="1">IFERROR(__xludf.DUMMYFUNCTION(" VLOOKUP(A663, IMPORTRANGE(""https://docs.google.com/spreadsheets/d/1QNLbnkR_AongFt22vMfNzfpjZ0CjpI8QI-w0wBnYA1w/"", ""Инфа!A:AA""), 6, FALSE)"),2024)</f>
        <v>2024</v>
      </c>
      <c r="H739" s="150">
        <v>9800</v>
      </c>
      <c r="I739" s="151" t="s">
        <v>138</v>
      </c>
      <c r="J739" s="93" t="s">
        <v>1992</v>
      </c>
      <c r="K739" s="153"/>
      <c r="L739" s="153"/>
      <c r="M739" s="153"/>
      <c r="N739" s="153"/>
      <c r="O739" s="153"/>
      <c r="P739" s="153"/>
      <c r="Q739" s="153"/>
      <c r="R739" s="153"/>
      <c r="S739" s="153"/>
    </row>
    <row r="740" spans="1:19" ht="243.75">
      <c r="A740" s="277" t="s">
        <v>25424</v>
      </c>
      <c r="B740" s="256" t="s">
        <v>1993</v>
      </c>
      <c r="C740" s="93" t="s">
        <v>1994</v>
      </c>
      <c r="D740" s="93" t="s">
        <v>1995</v>
      </c>
      <c r="E740" s="148">
        <f ca="1">IFERROR(__xludf.DUMMYFUNCTION(" VLOOKUP(A668, IMPORTRANGE(""https://docs.google.com/spreadsheets/d/1fj_Bhi2XPL3siwIh4sx4VRLAe31yD50oKdj5UlRYW0c/"", ""Сводка!A:AA""), 5, FALSE)"),100)</f>
        <v>100</v>
      </c>
      <c r="F740" s="148" t="s">
        <v>456</v>
      </c>
      <c r="G740" s="147">
        <f ca="1">IFERROR(__xludf.DUMMYFUNCTION(" VLOOKUP(A668, IMPORTRANGE(""https://docs.google.com/spreadsheets/d/1QNLbnkR_AongFt22vMfNzfpjZ0CjpI8QI-w0wBnYA1w/"", ""Инфа!A:AA""), 6, FALSE)"),2024)</f>
        <v>2024</v>
      </c>
      <c r="H740" s="150">
        <v>8000</v>
      </c>
      <c r="I740" s="151" t="s">
        <v>1996</v>
      </c>
      <c r="J740" s="93" t="s">
        <v>1997</v>
      </c>
      <c r="K740" s="153"/>
      <c r="L740" s="153"/>
      <c r="M740" s="153"/>
      <c r="N740" s="153"/>
      <c r="O740" s="153"/>
      <c r="P740" s="153"/>
      <c r="Q740" s="153"/>
      <c r="R740" s="153"/>
      <c r="S740" s="153"/>
    </row>
    <row r="741" spans="1:19" ht="206.25">
      <c r="A741" s="277" t="s">
        <v>25424</v>
      </c>
      <c r="B741" s="256" t="s">
        <v>486</v>
      </c>
      <c r="C741" s="93" t="s">
        <v>1998</v>
      </c>
      <c r="D741" s="93" t="s">
        <v>1999</v>
      </c>
      <c r="E741" s="148">
        <f ca="1">IFERROR(__xludf.DUMMYFUNCTION(" VLOOKUP(A669, IMPORTRANGE(""https://docs.google.com/spreadsheets/d/1fj_Bhi2XPL3siwIh4sx4VRLAe31yD50oKdj5UlRYW0c/"", ""Сводка!A:AA""), 5, FALSE)"),348)</f>
        <v>348</v>
      </c>
      <c r="F741" s="148" t="s">
        <v>466</v>
      </c>
      <c r="G741" s="147">
        <f ca="1">IFERROR(__xludf.DUMMYFUNCTION(" VLOOKUP(A669, IMPORTRANGE(""https://docs.google.com/spreadsheets/d/1QNLbnkR_AongFt22vMfNzfpjZ0CjpI8QI-w0wBnYA1w/"", ""Инфа!A:AA""), 6, FALSE)"),2024)</f>
        <v>2024</v>
      </c>
      <c r="H741" s="150">
        <v>25900</v>
      </c>
      <c r="I741" s="151" t="s">
        <v>445</v>
      </c>
      <c r="J741" s="93" t="s">
        <v>2000</v>
      </c>
      <c r="K741" s="153"/>
      <c r="L741" s="153"/>
      <c r="M741" s="153"/>
      <c r="N741" s="153"/>
      <c r="O741" s="153"/>
      <c r="P741" s="153"/>
      <c r="Q741" s="153"/>
      <c r="R741" s="153"/>
      <c r="S741" s="153"/>
    </row>
    <row r="742" spans="1:19" ht="262.5">
      <c r="A742" s="277" t="s">
        <v>25424</v>
      </c>
      <c r="B742" s="256" t="s">
        <v>1993</v>
      </c>
      <c r="C742" s="93" t="s">
        <v>1998</v>
      </c>
      <c r="D742" s="93" t="s">
        <v>2001</v>
      </c>
      <c r="E742" s="148">
        <f ca="1">IFERROR(__xludf.DUMMYFUNCTION(" VLOOKUP(A670, IMPORTRANGE(""https://docs.google.com/spreadsheets/d/1fj_Bhi2XPL3siwIh4sx4VRLAe31yD50oKdj5UlRYW0c/"", ""Сводка!A:AA""), 5, FALSE)"),400)</f>
        <v>400</v>
      </c>
      <c r="F742" s="148" t="s">
        <v>456</v>
      </c>
      <c r="G742" s="147">
        <f ca="1">IFERROR(__xludf.DUMMYFUNCTION(" VLOOKUP(A670, IMPORTRANGE(""https://docs.google.com/spreadsheets/d/1QNLbnkR_AongFt22vMfNzfpjZ0CjpI8QI-w0wBnYA1w/"", ""Инфа!A:AA""), 6, FALSE)"),2024)</f>
        <v>2024</v>
      </c>
      <c r="H742" s="154">
        <v>29000</v>
      </c>
      <c r="I742" s="151" t="s">
        <v>445</v>
      </c>
      <c r="J742" s="93" t="s">
        <v>2002</v>
      </c>
      <c r="K742" s="153"/>
      <c r="L742" s="153"/>
      <c r="M742" s="153"/>
      <c r="N742" s="153"/>
      <c r="O742" s="153"/>
      <c r="P742" s="153"/>
      <c r="Q742" s="153"/>
      <c r="R742" s="153"/>
      <c r="S742" s="153"/>
    </row>
    <row r="743" spans="1:19" ht="112.5">
      <c r="A743" s="277" t="s">
        <v>25424</v>
      </c>
      <c r="B743" s="256" t="s">
        <v>153</v>
      </c>
      <c r="C743" s="93" t="s">
        <v>2003</v>
      </c>
      <c r="D743" s="93" t="s">
        <v>2004</v>
      </c>
      <c r="E743" s="148">
        <f ca="1">IFERROR(__xludf.DUMMYFUNCTION(" VLOOKUP(A671, IMPORTRANGE(""https://docs.google.com/spreadsheets/d/1fj_Bhi2XPL3siwIh4sx4VRLAe31yD50oKdj5UlRYW0c/"", ""Сводка!A:AA""), 5, FALSE)"),176)</f>
        <v>176</v>
      </c>
      <c r="F743" s="148" t="s">
        <v>108</v>
      </c>
      <c r="G743" s="147">
        <f ca="1">IFERROR(__xludf.DUMMYFUNCTION(" VLOOKUP(A671, IMPORTRANGE(""https://docs.google.com/spreadsheets/d/1QNLbnkR_AongFt22vMfNzfpjZ0CjpI8QI-w0wBnYA1w/"", ""Инфа!A:AA""), 6, FALSE)"),2023)</f>
        <v>2023</v>
      </c>
      <c r="H743" s="150">
        <v>10300</v>
      </c>
      <c r="I743" s="151" t="s">
        <v>2005</v>
      </c>
      <c r="J743" s="93" t="s">
        <v>2006</v>
      </c>
      <c r="K743" s="153"/>
      <c r="L743" s="153"/>
      <c r="M743" s="153"/>
      <c r="N743" s="153"/>
      <c r="O743" s="153"/>
      <c r="P743" s="153"/>
      <c r="Q743" s="153"/>
      <c r="R743" s="153"/>
      <c r="S743" s="153"/>
    </row>
    <row r="744" spans="1:19" ht="206.25">
      <c r="A744" s="277" t="s">
        <v>25424</v>
      </c>
      <c r="B744" s="256" t="s">
        <v>69</v>
      </c>
      <c r="C744" s="93" t="s">
        <v>2007</v>
      </c>
      <c r="D744" s="93" t="s">
        <v>2008</v>
      </c>
      <c r="E744" s="148">
        <f ca="1">IFERROR(__xludf.DUMMYFUNCTION(" VLOOKUP(A672, IMPORTRANGE(""https://docs.google.com/spreadsheets/d/1fj_Bhi2XPL3siwIh4sx4VRLAe31yD50oKdj5UlRYW0c/"", ""Сводка!A:AA""), 5, FALSE)"),180)</f>
        <v>180</v>
      </c>
      <c r="F744" s="148" t="s">
        <v>304</v>
      </c>
      <c r="G744" s="147">
        <f ca="1">IFERROR(__xludf.DUMMYFUNCTION(" VLOOKUP(A672, IMPORTRANGE(""https://docs.google.com/spreadsheets/d/1QNLbnkR_AongFt22vMfNzfpjZ0CjpI8QI-w0wBnYA1w/"", ""Инфа!A:AA""), 6, FALSE)"),2024)</f>
        <v>2024</v>
      </c>
      <c r="H744" s="150">
        <v>10400</v>
      </c>
      <c r="I744" s="151" t="s">
        <v>2005</v>
      </c>
      <c r="J744" s="93" t="s">
        <v>2009</v>
      </c>
      <c r="K744" s="153"/>
      <c r="L744" s="153"/>
      <c r="M744" s="153"/>
      <c r="N744" s="153"/>
      <c r="O744" s="153"/>
      <c r="P744" s="153"/>
      <c r="Q744" s="153"/>
      <c r="R744" s="153"/>
      <c r="S744" s="153"/>
    </row>
    <row r="745" spans="1:19" ht="131.25">
      <c r="A745" s="277" t="s">
        <v>25424</v>
      </c>
      <c r="B745" s="256" t="s">
        <v>486</v>
      </c>
      <c r="C745" s="93" t="s">
        <v>2010</v>
      </c>
      <c r="D745" s="93" t="s">
        <v>2011</v>
      </c>
      <c r="E745" s="148">
        <f ca="1">IFERROR(__xludf.DUMMYFUNCTION(" VLOOKUP(A673, IMPORTRANGE(""https://docs.google.com/spreadsheets/d/1fj_Bhi2XPL3siwIh4sx4VRLAe31yD50oKdj5UlRYW0c/"", ""Сводка!A:AA""), 5, FALSE)"),172)</f>
        <v>172</v>
      </c>
      <c r="F745" s="148" t="s">
        <v>108</v>
      </c>
      <c r="G745" s="147">
        <f ca="1">IFERROR(__xludf.DUMMYFUNCTION(" VLOOKUP(A673, IMPORTRANGE(""https://docs.google.com/spreadsheets/d/1QNLbnkR_AongFt22vMfNzfpjZ0CjpI8QI-w0wBnYA1w/"", ""Инфа!A:AA""), 6, FALSE)"),2024)</f>
        <v>2024</v>
      </c>
      <c r="H745" s="150">
        <v>15300</v>
      </c>
      <c r="I745" s="151" t="s">
        <v>1938</v>
      </c>
      <c r="J745" s="93" t="s">
        <v>2012</v>
      </c>
      <c r="K745" s="153"/>
      <c r="L745" s="153"/>
      <c r="M745" s="153"/>
      <c r="N745" s="153"/>
      <c r="O745" s="153"/>
      <c r="P745" s="153"/>
      <c r="Q745" s="153"/>
      <c r="R745" s="153"/>
      <c r="S745" s="153"/>
    </row>
    <row r="746" spans="1:19" ht="131.25">
      <c r="A746" s="277" t="s">
        <v>25424</v>
      </c>
      <c r="B746" s="256" t="s">
        <v>486</v>
      </c>
      <c r="C746" s="93" t="s">
        <v>2013</v>
      </c>
      <c r="D746" s="93" t="s">
        <v>2014</v>
      </c>
      <c r="E746" s="148">
        <f ca="1">IFERROR(__xludf.DUMMYFUNCTION(" VLOOKUP(A674, IMPORTRANGE(""https://docs.google.com/spreadsheets/d/1fj_Bhi2XPL3siwIh4sx4VRLAe31yD50oKdj5UlRYW0c/"", ""Сводка!A:AA""), 5, FALSE)"),208)</f>
        <v>208</v>
      </c>
      <c r="F746" s="148" t="s">
        <v>415</v>
      </c>
      <c r="G746" s="147">
        <f ca="1">IFERROR(__xludf.DUMMYFUNCTION(" VLOOKUP(A674, IMPORTRANGE(""https://docs.google.com/spreadsheets/d/1QNLbnkR_AongFt22vMfNzfpjZ0CjpI8QI-w0wBnYA1w/"", ""Инфа!A:AA""), 6, FALSE)"),2024)</f>
        <v>2024</v>
      </c>
      <c r="H746" s="150">
        <v>17500</v>
      </c>
      <c r="I746" s="151" t="s">
        <v>2015</v>
      </c>
      <c r="J746" s="93" t="s">
        <v>2016</v>
      </c>
      <c r="K746" s="153"/>
      <c r="L746" s="153"/>
      <c r="M746" s="153"/>
      <c r="N746" s="153"/>
      <c r="O746" s="153"/>
      <c r="P746" s="153"/>
      <c r="Q746" s="153"/>
      <c r="R746" s="153"/>
      <c r="S746" s="153"/>
    </row>
    <row r="747" spans="1:19" ht="75">
      <c r="A747" s="277" t="s">
        <v>25424</v>
      </c>
      <c r="B747" s="256" t="s">
        <v>153</v>
      </c>
      <c r="C747" s="93" t="s">
        <v>2017</v>
      </c>
      <c r="D747" s="93" t="s">
        <v>2018</v>
      </c>
      <c r="E747" s="148">
        <f ca="1">IFERROR(__xludf.DUMMYFUNCTION(" VLOOKUP(A675, IMPORTRANGE(""https://docs.google.com/spreadsheets/d/1fj_Bhi2XPL3siwIh4sx4VRLAe31yD50oKdj5UlRYW0c/"", ""Сводка!A:AA""), 5, FALSE)"),124)</f>
        <v>124</v>
      </c>
      <c r="F747" s="148" t="s">
        <v>108</v>
      </c>
      <c r="G747" s="147">
        <f ca="1">IFERROR(__xludf.DUMMYFUNCTION(" VLOOKUP(A675, IMPORTRANGE(""https://docs.google.com/spreadsheets/d/1QNLbnkR_AongFt22vMfNzfpjZ0CjpI8QI-w0wBnYA1w/"", ""Инфа!A:AA""), 6, FALSE)"),2023)</f>
        <v>2023</v>
      </c>
      <c r="H747" s="150">
        <v>8700</v>
      </c>
      <c r="I747" s="151" t="s">
        <v>2019</v>
      </c>
      <c r="J747" s="93" t="s">
        <v>2020</v>
      </c>
      <c r="K747" s="153"/>
      <c r="L747" s="153"/>
      <c r="M747" s="153"/>
      <c r="N747" s="153"/>
      <c r="O747" s="153"/>
      <c r="P747" s="153"/>
      <c r="Q747" s="153"/>
      <c r="R747" s="153"/>
      <c r="S747" s="153"/>
    </row>
    <row r="748" spans="1:19" ht="150">
      <c r="A748" s="277" t="s">
        <v>25424</v>
      </c>
      <c r="B748" s="256" t="s">
        <v>400</v>
      </c>
      <c r="C748" s="93" t="s">
        <v>2017</v>
      </c>
      <c r="D748" s="93" t="s">
        <v>2021</v>
      </c>
      <c r="E748" s="148">
        <f ca="1">IFERROR(__xludf.DUMMYFUNCTION(" VLOOKUP(A676, IMPORTRANGE(""https://docs.google.com/spreadsheets/d/1fj_Bhi2XPL3siwIh4sx4VRLAe31yD50oKdj5UlRYW0c/"", ""Сводка!A:AA""), 5, FALSE)"),188)</f>
        <v>188</v>
      </c>
      <c r="F748" s="148" t="s">
        <v>108</v>
      </c>
      <c r="G748" s="147">
        <f ca="1">IFERROR(__xludf.DUMMYFUNCTION(" VLOOKUP(A676, IMPORTRANGE(""https://docs.google.com/spreadsheets/d/1QNLbnkR_AongFt22vMfNzfpjZ0CjpI8QI-w0wBnYA1w/"", ""Инфа!A:AA""), 6, FALSE)"),2024)</f>
        <v>2024</v>
      </c>
      <c r="H748" s="150">
        <v>10600</v>
      </c>
      <c r="I748" s="151" t="s">
        <v>2022</v>
      </c>
      <c r="J748" s="93" t="s">
        <v>2023</v>
      </c>
      <c r="K748" s="153"/>
      <c r="L748" s="153"/>
      <c r="M748" s="153"/>
      <c r="N748" s="153"/>
      <c r="O748" s="153"/>
      <c r="P748" s="153"/>
      <c r="Q748" s="153"/>
      <c r="R748" s="153"/>
      <c r="S748" s="153"/>
    </row>
    <row r="749" spans="1:19" ht="93.75">
      <c r="A749" s="277" t="s">
        <v>25424</v>
      </c>
      <c r="B749" s="253" t="s">
        <v>400</v>
      </c>
      <c r="C749" s="97" t="s">
        <v>2024</v>
      </c>
      <c r="D749" s="97" t="s">
        <v>2025</v>
      </c>
      <c r="E749" s="148">
        <f ca="1">IFERROR(__xludf.DUMMYFUNCTION(" VLOOKUP(A677, IMPORTRANGE(""https://docs.google.com/spreadsheets/d/1fj_Bhi2XPL3siwIh4sx4VRLAe31yD50oKdj5UlRYW0c/"", ""Сводка!A:AA""), 5, FALSE)"),224)</f>
        <v>224</v>
      </c>
      <c r="F749" s="147" t="s">
        <v>599</v>
      </c>
      <c r="G749" s="147">
        <f ca="1">IFERROR(__xludf.DUMMYFUNCTION(" VLOOKUP(A677, IMPORTRANGE(""https://docs.google.com/spreadsheets/d/1QNLbnkR_AongFt22vMfNzfpjZ0CjpI8QI-w0wBnYA1w/"", ""Инфа!A:AA""), 6, FALSE)"),2023)</f>
        <v>2023</v>
      </c>
      <c r="H749" s="150">
        <v>18400</v>
      </c>
      <c r="I749" s="160" t="s">
        <v>238</v>
      </c>
      <c r="J749" s="97" t="s">
        <v>2026</v>
      </c>
      <c r="K749" s="153"/>
      <c r="L749" s="153"/>
      <c r="M749" s="153"/>
      <c r="N749" s="153"/>
      <c r="O749" s="153"/>
      <c r="P749" s="153"/>
      <c r="Q749" s="153"/>
      <c r="R749" s="153"/>
      <c r="S749" s="153"/>
    </row>
    <row r="750" spans="1:19" ht="93.75">
      <c r="A750" s="277" t="s">
        <v>25424</v>
      </c>
      <c r="B750" s="253" t="s">
        <v>400</v>
      </c>
      <c r="C750" s="97" t="s">
        <v>2024</v>
      </c>
      <c r="D750" s="97" t="s">
        <v>2027</v>
      </c>
      <c r="E750" s="148">
        <f ca="1">IFERROR(__xludf.DUMMYFUNCTION(" VLOOKUP(A678, IMPORTRANGE(""https://docs.google.com/spreadsheets/d/1fj_Bhi2XPL3siwIh4sx4VRLAe31yD50oKdj5UlRYW0c/"", ""Сводка!A:AA""), 5, FALSE)"),164)</f>
        <v>164</v>
      </c>
      <c r="F750" s="147" t="s">
        <v>599</v>
      </c>
      <c r="G750" s="147">
        <f ca="1">IFERROR(__xludf.DUMMYFUNCTION(" VLOOKUP(A678, IMPORTRANGE(""https://docs.google.com/spreadsheets/d/1QNLbnkR_AongFt22vMfNzfpjZ0CjpI8QI-w0wBnYA1w/"", ""Инфа!A:AA""), 6, FALSE)"),2023)</f>
        <v>2023</v>
      </c>
      <c r="H750" s="150">
        <v>14800</v>
      </c>
      <c r="I750" s="160" t="s">
        <v>238</v>
      </c>
      <c r="J750" s="97" t="s">
        <v>2026</v>
      </c>
      <c r="K750" s="153"/>
      <c r="L750" s="153"/>
      <c r="M750" s="153"/>
      <c r="N750" s="153"/>
      <c r="O750" s="153"/>
      <c r="P750" s="153"/>
      <c r="Q750" s="153"/>
      <c r="R750" s="153"/>
      <c r="S750" s="153"/>
    </row>
    <row r="751" spans="1:19" ht="112.5">
      <c r="A751" s="277" t="s">
        <v>25424</v>
      </c>
      <c r="B751" s="253" t="s">
        <v>153</v>
      </c>
      <c r="C751" s="97" t="s">
        <v>2028</v>
      </c>
      <c r="D751" s="93" t="s">
        <v>2029</v>
      </c>
      <c r="E751" s="148">
        <f ca="1">IFERROR(__xludf.DUMMYFUNCTION(" VLOOKUP(A679, IMPORTRANGE(""https://docs.google.com/spreadsheets/d/1fj_Bhi2XPL3siwIh4sx4VRLAe31yD50oKdj5UlRYW0c/"", ""Сводка!A:AA""), 5, FALSE)"),400)</f>
        <v>400</v>
      </c>
      <c r="F751" s="147" t="s">
        <v>266</v>
      </c>
      <c r="G751" s="147">
        <f ca="1">IFERROR(__xludf.DUMMYFUNCTION(" VLOOKUP(A679, IMPORTRANGE(""https://docs.google.com/spreadsheets/d/1QNLbnkR_AongFt22vMfNzfpjZ0CjpI8QI-w0wBnYA1w/"", ""Инфа!A:AA""), 6, FALSE)"),2023)</f>
        <v>2023</v>
      </c>
      <c r="H751" s="154">
        <v>17000</v>
      </c>
      <c r="I751" s="160" t="s">
        <v>28</v>
      </c>
      <c r="J751" s="97" t="s">
        <v>2030</v>
      </c>
      <c r="K751" s="153"/>
      <c r="L751" s="153"/>
      <c r="M751" s="153"/>
      <c r="N751" s="153"/>
      <c r="O751" s="153"/>
      <c r="P751" s="153"/>
      <c r="Q751" s="153"/>
      <c r="R751" s="153"/>
      <c r="S751" s="153"/>
    </row>
    <row r="752" spans="1:19" ht="243.75">
      <c r="A752" s="277" t="s">
        <v>25424</v>
      </c>
      <c r="B752" s="256" t="s">
        <v>153</v>
      </c>
      <c r="C752" s="93" t="s">
        <v>2031</v>
      </c>
      <c r="D752" s="93" t="s">
        <v>2032</v>
      </c>
      <c r="E752" s="148">
        <f ca="1">IFERROR(__xludf.DUMMYFUNCTION(" VLOOKUP(A680, IMPORTRANGE(""https://docs.google.com/spreadsheets/d/1fj_Bhi2XPL3siwIh4sx4VRLAe31yD50oKdj5UlRYW0c/"", ""Сводка!A:AA""), 5, FALSE)"),208)</f>
        <v>208</v>
      </c>
      <c r="F752" s="148" t="s">
        <v>50</v>
      </c>
      <c r="G752" s="147">
        <f ca="1">IFERROR(__xludf.DUMMYFUNCTION(" VLOOKUP(A680, IMPORTRANGE(""https://docs.google.com/spreadsheets/d/1QNLbnkR_AongFt22vMfNzfpjZ0CjpI8QI-w0wBnYA1w/"", ""Инфа!A:AA""), 6, FALSE)"),2024)</f>
        <v>2024</v>
      </c>
      <c r="H752" s="150">
        <v>11200</v>
      </c>
      <c r="I752" s="151" t="s">
        <v>2033</v>
      </c>
      <c r="J752" s="93" t="s">
        <v>2034</v>
      </c>
      <c r="K752" s="153"/>
      <c r="L752" s="153"/>
      <c r="M752" s="153"/>
      <c r="N752" s="153"/>
      <c r="O752" s="153"/>
      <c r="P752" s="153"/>
      <c r="Q752" s="153"/>
      <c r="R752" s="153"/>
      <c r="S752" s="153"/>
    </row>
    <row r="753" spans="1:19" ht="168.75">
      <c r="A753" s="277" t="s">
        <v>25424</v>
      </c>
      <c r="B753" s="256" t="s">
        <v>153</v>
      </c>
      <c r="C753" s="93" t="s">
        <v>2035</v>
      </c>
      <c r="D753" s="97" t="s">
        <v>2036</v>
      </c>
      <c r="E753" s="148">
        <f ca="1">IFERROR(__xludf.DUMMYFUNCTION(" VLOOKUP(A681, IMPORTRANGE(""https://docs.google.com/spreadsheets/d/1fj_Bhi2XPL3siwIh4sx4VRLAe31yD50oKdj5UlRYW0c/"", ""Сводка!A:AA""), 5, FALSE)"),276)</f>
        <v>276</v>
      </c>
      <c r="F753" s="148" t="s">
        <v>50</v>
      </c>
      <c r="G753" s="147">
        <f ca="1">IFERROR(__xludf.DUMMYFUNCTION(" VLOOKUP(A681, IMPORTRANGE(""https://docs.google.com/spreadsheets/d/1QNLbnkR_AongFt22vMfNzfpjZ0CjpI8QI-w0wBnYA1w/"", ""Инфа!A:AA""), 6, FALSE)"),2024)</f>
        <v>2024</v>
      </c>
      <c r="H753" s="150">
        <v>21600</v>
      </c>
      <c r="I753" s="151" t="s">
        <v>2037</v>
      </c>
      <c r="J753" s="93" t="s">
        <v>2038</v>
      </c>
      <c r="K753" s="153"/>
      <c r="L753" s="153"/>
      <c r="M753" s="153"/>
      <c r="N753" s="153"/>
      <c r="O753" s="153"/>
      <c r="P753" s="153"/>
      <c r="Q753" s="153"/>
      <c r="R753" s="153"/>
      <c r="S753" s="153"/>
    </row>
    <row r="754" spans="1:19" ht="168.75">
      <c r="A754" s="277" t="s">
        <v>25424</v>
      </c>
      <c r="B754" s="256" t="s">
        <v>153</v>
      </c>
      <c r="C754" s="93" t="s">
        <v>2035</v>
      </c>
      <c r="D754" s="97" t="s">
        <v>2039</v>
      </c>
      <c r="E754" s="148">
        <f ca="1">IFERROR(__xludf.DUMMYFUNCTION(" VLOOKUP(A682, IMPORTRANGE(""https://docs.google.com/spreadsheets/d/1fj_Bhi2XPL3siwIh4sx4VRLAe31yD50oKdj5UlRYW0c/"", ""Сводка!A:AA""), 5, FALSE)"),236)</f>
        <v>236</v>
      </c>
      <c r="F754" s="148" t="s">
        <v>50</v>
      </c>
      <c r="G754" s="147">
        <f ca="1">IFERROR(__xludf.DUMMYFUNCTION(" VLOOKUP(A682, IMPORTRANGE(""https://docs.google.com/spreadsheets/d/1QNLbnkR_AongFt22vMfNzfpjZ0CjpI8QI-w0wBnYA1w/"", ""Инфа!A:AA""), 6, FALSE)"),2024)</f>
        <v>2024</v>
      </c>
      <c r="H754" s="150">
        <v>19200</v>
      </c>
      <c r="I754" s="151" t="s">
        <v>2037</v>
      </c>
      <c r="J754" s="93" t="s">
        <v>2038</v>
      </c>
      <c r="K754" s="153"/>
      <c r="L754" s="153"/>
      <c r="M754" s="153"/>
      <c r="N754" s="153"/>
      <c r="O754" s="153"/>
      <c r="P754" s="153"/>
      <c r="Q754" s="153"/>
      <c r="R754" s="153"/>
      <c r="S754" s="153"/>
    </row>
    <row r="755" spans="1:19" ht="150">
      <c r="A755" s="277" t="s">
        <v>25424</v>
      </c>
      <c r="B755" s="253" t="s">
        <v>153</v>
      </c>
      <c r="C755" s="97" t="s">
        <v>2040</v>
      </c>
      <c r="D755" s="97" t="s">
        <v>2041</v>
      </c>
      <c r="E755" s="148">
        <f ca="1">IFERROR(__xludf.DUMMYFUNCTION(" VLOOKUP(A683, IMPORTRANGE(""https://docs.google.com/spreadsheets/d/1fj_Bhi2XPL3siwIh4sx4VRLAe31yD50oKdj5UlRYW0c/"", ""Сводка!A:AA""), 5, FALSE)"),264)</f>
        <v>264</v>
      </c>
      <c r="F755" s="147" t="s">
        <v>165</v>
      </c>
      <c r="G755" s="147">
        <f ca="1">IFERROR(__xludf.DUMMYFUNCTION(" VLOOKUP(A683, IMPORTRANGE(""https://docs.google.com/spreadsheets/d/1QNLbnkR_AongFt22vMfNzfpjZ0CjpI8QI-w0wBnYA1w/"", ""Инфа!A:AA""), 6, FALSE)"),2023)</f>
        <v>2023</v>
      </c>
      <c r="H755" s="150">
        <v>20800</v>
      </c>
      <c r="I755" s="160" t="s">
        <v>51</v>
      </c>
      <c r="J755" s="97" t="s">
        <v>2042</v>
      </c>
      <c r="K755" s="153"/>
      <c r="L755" s="153"/>
      <c r="M755" s="153"/>
      <c r="N755" s="153"/>
      <c r="O755" s="153"/>
      <c r="P755" s="153"/>
      <c r="Q755" s="153"/>
      <c r="R755" s="153"/>
      <c r="S755" s="153"/>
    </row>
    <row r="756" spans="1:19" ht="56.25">
      <c r="A756" s="277" t="s">
        <v>25424</v>
      </c>
      <c r="B756" s="253" t="s">
        <v>400</v>
      </c>
      <c r="C756" s="96" t="s">
        <v>2043</v>
      </c>
      <c r="D756" s="96" t="s">
        <v>2044</v>
      </c>
      <c r="E756" s="148">
        <f ca="1">IFERROR(__xludf.DUMMYFUNCTION(" VLOOKUP(A684, IMPORTRANGE(""https://docs.google.com/spreadsheets/d/1fj_Bhi2XPL3siwIh4sx4VRLAe31yD50oKdj5UlRYW0c/"", ""Сводка!A:AA""), 5, FALSE)"),160)</f>
        <v>160</v>
      </c>
      <c r="F756" s="165" t="s">
        <v>415</v>
      </c>
      <c r="G756" s="147">
        <f ca="1">IFERROR(__xludf.DUMMYFUNCTION(" VLOOKUP(A684, IMPORTRANGE(""https://docs.google.com/spreadsheets/d/1QNLbnkR_AongFt22vMfNzfpjZ0CjpI8QI-w0wBnYA1w/"", ""Инфа!A:AA""), 6, FALSE)"),2024)</f>
        <v>2024</v>
      </c>
      <c r="H756" s="150">
        <v>14600</v>
      </c>
      <c r="I756" s="156" t="s">
        <v>497</v>
      </c>
      <c r="J756" s="93" t="s">
        <v>2045</v>
      </c>
      <c r="K756" s="153"/>
      <c r="L756" s="153"/>
      <c r="M756" s="153"/>
      <c r="N756" s="153"/>
      <c r="O756" s="153"/>
      <c r="P756" s="153"/>
      <c r="Q756" s="153"/>
      <c r="R756" s="153"/>
      <c r="S756" s="153"/>
    </row>
    <row r="757" spans="1:19" ht="150">
      <c r="A757" s="277" t="s">
        <v>25424</v>
      </c>
      <c r="B757" s="253" t="s">
        <v>153</v>
      </c>
      <c r="C757" s="97" t="s">
        <v>2040</v>
      </c>
      <c r="D757" s="97" t="s">
        <v>2046</v>
      </c>
      <c r="E757" s="148">
        <f ca="1">IFERROR(__xludf.DUMMYFUNCTION(" VLOOKUP(A685, IMPORTRANGE(""https://docs.google.com/spreadsheets/d/1fj_Bhi2XPL3siwIh4sx4VRLAe31yD50oKdj5UlRYW0c/"", ""Сводка!A:AA""), 5, FALSE)"),208)</f>
        <v>208</v>
      </c>
      <c r="F757" s="147" t="s">
        <v>165</v>
      </c>
      <c r="G757" s="147">
        <f ca="1">IFERROR(__xludf.DUMMYFUNCTION(" VLOOKUP(A685, IMPORTRANGE(""https://docs.google.com/spreadsheets/d/1QNLbnkR_AongFt22vMfNzfpjZ0CjpI8QI-w0wBnYA1w/"", ""Инфа!A:AA""), 6, FALSE)"),2023)</f>
        <v>2023</v>
      </c>
      <c r="H757" s="150">
        <v>17500</v>
      </c>
      <c r="I757" s="160" t="s">
        <v>51</v>
      </c>
      <c r="J757" s="97" t="s">
        <v>2047</v>
      </c>
      <c r="K757" s="153"/>
      <c r="L757" s="153"/>
      <c r="M757" s="153"/>
      <c r="N757" s="153"/>
      <c r="O757" s="153"/>
      <c r="P757" s="153"/>
      <c r="Q757" s="153"/>
      <c r="R757" s="153"/>
      <c r="S757" s="153"/>
    </row>
    <row r="758" spans="1:19" ht="187.5">
      <c r="A758" s="277" t="s">
        <v>25424</v>
      </c>
      <c r="B758" s="253" t="s">
        <v>153</v>
      </c>
      <c r="C758" s="97" t="s">
        <v>2048</v>
      </c>
      <c r="D758" s="93" t="s">
        <v>2049</v>
      </c>
      <c r="E758" s="148">
        <f ca="1">IFERROR(__xludf.DUMMYFUNCTION(" VLOOKUP(A686, IMPORTRANGE(""https://docs.google.com/spreadsheets/d/1fj_Bhi2XPL3siwIh4sx4VRLAe31yD50oKdj5UlRYW0c/"", ""Сводка!A:AA""), 5, FALSE)"),376)</f>
        <v>376</v>
      </c>
      <c r="F758" s="147" t="s">
        <v>50</v>
      </c>
      <c r="G758" s="147">
        <f ca="1">IFERROR(__xludf.DUMMYFUNCTION(" VLOOKUP(A686, IMPORTRANGE(""https://docs.google.com/spreadsheets/d/1QNLbnkR_AongFt22vMfNzfpjZ0CjpI8QI-w0wBnYA1w/"", ""Инфа!A:AA""), 6, FALSE)"),2024)</f>
        <v>2024</v>
      </c>
      <c r="H758" s="154">
        <v>27600</v>
      </c>
      <c r="I758" s="160" t="s">
        <v>28</v>
      </c>
      <c r="J758" s="97" t="s">
        <v>2050</v>
      </c>
      <c r="K758" s="153"/>
      <c r="L758" s="153"/>
      <c r="M758" s="153"/>
      <c r="N758" s="153"/>
      <c r="O758" s="153"/>
      <c r="P758" s="153"/>
      <c r="Q758" s="153"/>
      <c r="R758" s="153"/>
      <c r="S758" s="153"/>
    </row>
    <row r="759" spans="1:19" ht="112.5">
      <c r="A759" s="277" t="s">
        <v>25424</v>
      </c>
      <c r="B759" s="256" t="s">
        <v>400</v>
      </c>
      <c r="C759" s="97" t="s">
        <v>2051</v>
      </c>
      <c r="D759" s="97" t="s">
        <v>2052</v>
      </c>
      <c r="E759" s="148">
        <f ca="1">IFERROR(__xludf.DUMMYFUNCTION(" VLOOKUP(A687, IMPORTRANGE(""https://docs.google.com/spreadsheets/d/1fj_Bhi2XPL3siwIh4sx4VRLAe31yD50oKdj5UlRYW0c/"", ""Сводка!A:AA""), 5, FALSE)"),120)</f>
        <v>120</v>
      </c>
      <c r="F759" s="147" t="s">
        <v>599</v>
      </c>
      <c r="G759" s="147">
        <f ca="1">IFERROR(__xludf.DUMMYFUNCTION(" VLOOKUP(A687, IMPORTRANGE(""https://docs.google.com/spreadsheets/d/1QNLbnkR_AongFt22vMfNzfpjZ0CjpI8QI-w0wBnYA1w/"", ""Инфа!A:AA""), 6, FALSE)"),2023)</f>
        <v>2023</v>
      </c>
      <c r="H759" s="150">
        <v>8600</v>
      </c>
      <c r="I759" s="151" t="s">
        <v>161</v>
      </c>
      <c r="J759" s="93" t="s">
        <v>2054</v>
      </c>
      <c r="K759" s="153"/>
      <c r="L759" s="153"/>
      <c r="M759" s="153"/>
      <c r="N759" s="153"/>
      <c r="O759" s="153"/>
      <c r="P759" s="153"/>
      <c r="Q759" s="153"/>
      <c r="R759" s="153"/>
      <c r="S759" s="153"/>
    </row>
    <row r="760" spans="1:19" ht="131.25">
      <c r="A760" s="277" t="s">
        <v>25424</v>
      </c>
      <c r="B760" s="256" t="s">
        <v>400</v>
      </c>
      <c r="C760" s="97" t="s">
        <v>2055</v>
      </c>
      <c r="D760" s="97" t="s">
        <v>2056</v>
      </c>
      <c r="E760" s="148">
        <f ca="1">IFERROR(__xludf.DUMMYFUNCTION(" VLOOKUP(A688, IMPORTRANGE(""https://docs.google.com/spreadsheets/d/1fj_Bhi2XPL3siwIh4sx4VRLAe31yD50oKdj5UlRYW0c/"", ""Сводка!A:AA""), 5, FALSE)"),100)</f>
        <v>100</v>
      </c>
      <c r="F760" s="147" t="s">
        <v>599</v>
      </c>
      <c r="G760" s="147">
        <f ca="1">IFERROR(__xludf.DUMMYFUNCTION(" VLOOKUP(A688, IMPORTRANGE(""https://docs.google.com/spreadsheets/d/1QNLbnkR_AongFt22vMfNzfpjZ0CjpI8QI-w0wBnYA1w/"", ""Инфа!A:AA""), 6, FALSE)"),2023)</f>
        <v>2023</v>
      </c>
      <c r="H760" s="150">
        <v>8000</v>
      </c>
      <c r="I760" s="151" t="s">
        <v>161</v>
      </c>
      <c r="J760" s="93" t="s">
        <v>2057</v>
      </c>
      <c r="K760" s="153"/>
      <c r="L760" s="153"/>
      <c r="M760" s="153"/>
      <c r="N760" s="153"/>
      <c r="O760" s="153"/>
      <c r="P760" s="153"/>
      <c r="Q760" s="153"/>
      <c r="R760" s="153"/>
      <c r="S760" s="153"/>
    </row>
    <row r="761" spans="1:19" ht="131.25">
      <c r="A761" s="277" t="s">
        <v>25424</v>
      </c>
      <c r="B761" s="256" t="s">
        <v>400</v>
      </c>
      <c r="C761" s="97" t="s">
        <v>2058</v>
      </c>
      <c r="D761" s="97" t="s">
        <v>2059</v>
      </c>
      <c r="E761" s="148">
        <f ca="1">IFERROR(__xludf.DUMMYFUNCTION(" VLOOKUP(A689, IMPORTRANGE(""https://docs.google.com/spreadsheets/d/1fj_Bhi2XPL3siwIh4sx4VRLAe31yD50oKdj5UlRYW0c/"", ""Сводка!A:AA""), 5, FALSE)"),116)</f>
        <v>116</v>
      </c>
      <c r="F761" s="147" t="s">
        <v>599</v>
      </c>
      <c r="G761" s="147">
        <f ca="1">IFERROR(__xludf.DUMMYFUNCTION(" VLOOKUP(A689, IMPORTRANGE(""https://docs.google.com/spreadsheets/d/1QNLbnkR_AongFt22vMfNzfpjZ0CjpI8QI-w0wBnYA1w/"", ""Инфа!A:AA""), 6, FALSE)"),2023)</f>
        <v>2023</v>
      </c>
      <c r="H761" s="150">
        <v>8500</v>
      </c>
      <c r="I761" s="151" t="s">
        <v>2060</v>
      </c>
      <c r="J761" s="93" t="s">
        <v>2061</v>
      </c>
      <c r="K761" s="153"/>
      <c r="L761" s="153"/>
      <c r="M761" s="153"/>
      <c r="N761" s="153"/>
      <c r="O761" s="153"/>
      <c r="P761" s="153"/>
      <c r="Q761" s="153"/>
      <c r="R761" s="153"/>
      <c r="S761" s="153"/>
    </row>
    <row r="762" spans="1:19" ht="75">
      <c r="A762" s="277" t="s">
        <v>25424</v>
      </c>
      <c r="B762" s="256" t="s">
        <v>400</v>
      </c>
      <c r="C762" s="97" t="s">
        <v>2062</v>
      </c>
      <c r="D762" s="97" t="s">
        <v>2063</v>
      </c>
      <c r="E762" s="148">
        <f ca="1">IFERROR(__xludf.DUMMYFUNCTION(" VLOOKUP(A690, IMPORTRANGE(""https://docs.google.com/spreadsheets/d/1fj_Bhi2XPL3siwIh4sx4VRLAe31yD50oKdj5UlRYW0c/"", ""Сводка!A:AA""), 5, FALSE)"),116)</f>
        <v>116</v>
      </c>
      <c r="F762" s="147" t="s">
        <v>466</v>
      </c>
      <c r="G762" s="147">
        <f ca="1">IFERROR(__xludf.DUMMYFUNCTION(" VLOOKUP(A690, IMPORTRANGE(""https://docs.google.com/spreadsheets/d/1QNLbnkR_AongFt22vMfNzfpjZ0CjpI8QI-w0wBnYA1w/"", ""Инфа!A:AA""), 6, FALSE)"),2023)</f>
        <v>2023</v>
      </c>
      <c r="H762" s="150">
        <v>8500</v>
      </c>
      <c r="I762" s="151" t="s">
        <v>2064</v>
      </c>
      <c r="J762" s="93" t="s">
        <v>2065</v>
      </c>
      <c r="K762" s="153"/>
      <c r="L762" s="153"/>
      <c r="M762" s="153"/>
      <c r="N762" s="153"/>
      <c r="O762" s="153"/>
      <c r="P762" s="153"/>
      <c r="Q762" s="153"/>
      <c r="R762" s="153"/>
      <c r="S762" s="153"/>
    </row>
    <row r="763" spans="1:19" ht="112.5">
      <c r="A763" s="277" t="s">
        <v>25424</v>
      </c>
      <c r="B763" s="256" t="s">
        <v>400</v>
      </c>
      <c r="C763" s="97" t="s">
        <v>2066</v>
      </c>
      <c r="D763" s="97" t="s">
        <v>2067</v>
      </c>
      <c r="E763" s="148">
        <f ca="1">IFERROR(__xludf.DUMMYFUNCTION(" VLOOKUP(A691, IMPORTRANGE(""https://docs.google.com/spreadsheets/d/1fj_Bhi2XPL3siwIh4sx4VRLAe31yD50oKdj5UlRYW0c/"", ""Сводка!A:AA""), 5, FALSE)"),156)</f>
        <v>156</v>
      </c>
      <c r="F763" s="147" t="s">
        <v>599</v>
      </c>
      <c r="G763" s="147">
        <f ca="1">IFERROR(__xludf.DUMMYFUNCTION(" VLOOKUP(A691, IMPORTRANGE(""https://docs.google.com/spreadsheets/d/1QNLbnkR_AongFt22vMfNzfpjZ0CjpI8QI-w0wBnYA1w/"", ""Инфа!A:AA""), 6, FALSE)"),2024)</f>
        <v>2024</v>
      </c>
      <c r="H763" s="150">
        <v>9700</v>
      </c>
      <c r="I763" s="151" t="s">
        <v>1153</v>
      </c>
      <c r="J763" s="93" t="s">
        <v>2068</v>
      </c>
      <c r="K763" s="153"/>
      <c r="L763" s="153"/>
      <c r="M763" s="153"/>
      <c r="N763" s="153"/>
      <c r="O763" s="153"/>
      <c r="P763" s="153"/>
      <c r="Q763" s="153"/>
      <c r="R763" s="153"/>
      <c r="S763" s="153"/>
    </row>
    <row r="764" spans="1:19" ht="112.5">
      <c r="A764" s="277" t="s">
        <v>25424</v>
      </c>
      <c r="B764" s="256" t="s">
        <v>400</v>
      </c>
      <c r="C764" s="97" t="s">
        <v>2069</v>
      </c>
      <c r="D764" s="97" t="s">
        <v>2070</v>
      </c>
      <c r="E764" s="148">
        <f ca="1">IFERROR(__xludf.DUMMYFUNCTION(" VLOOKUP(A692, IMPORTRANGE(""https://docs.google.com/spreadsheets/d/1fj_Bhi2XPL3siwIh4sx4VRLAe31yD50oKdj5UlRYW0c/"", ""Сводка!A:AA""), 5, FALSE)"),152)</f>
        <v>152</v>
      </c>
      <c r="F764" s="147" t="s">
        <v>415</v>
      </c>
      <c r="G764" s="147">
        <f ca="1">IFERROR(__xludf.DUMMYFUNCTION(" VLOOKUP(A692, IMPORTRANGE(""https://docs.google.com/spreadsheets/d/1QNLbnkR_AongFt22vMfNzfpjZ0CjpI8QI-w0wBnYA1w/"", ""Инфа!A:AA""), 6, FALSE)"),2024)</f>
        <v>2024</v>
      </c>
      <c r="H764" s="150">
        <v>9600</v>
      </c>
      <c r="I764" s="151" t="s">
        <v>2071</v>
      </c>
      <c r="J764" s="93" t="s">
        <v>2072</v>
      </c>
      <c r="K764" s="153"/>
      <c r="L764" s="153"/>
      <c r="M764" s="153"/>
      <c r="N764" s="153"/>
      <c r="O764" s="153"/>
      <c r="P764" s="153"/>
      <c r="Q764" s="153"/>
      <c r="R764" s="153"/>
      <c r="S764" s="153"/>
    </row>
    <row r="765" spans="1:19" ht="112.5">
      <c r="A765" s="277" t="s">
        <v>25424</v>
      </c>
      <c r="B765" s="256" t="s">
        <v>153</v>
      </c>
      <c r="C765" s="97" t="s">
        <v>2073</v>
      </c>
      <c r="D765" s="97" t="s">
        <v>2074</v>
      </c>
      <c r="E765" s="148">
        <f ca="1">IFERROR(__xludf.DUMMYFUNCTION(" VLOOKUP(A693, IMPORTRANGE(""https://docs.google.com/spreadsheets/d/1fj_Bhi2XPL3siwIh4sx4VRLAe31yD50oKdj5UlRYW0c/"", ""Сводка!A:AA""), 5, FALSE)"),104)</f>
        <v>104</v>
      </c>
      <c r="F765" s="147" t="s">
        <v>108</v>
      </c>
      <c r="G765" s="147">
        <f ca="1">IFERROR(__xludf.DUMMYFUNCTION(" VLOOKUP(A693, IMPORTRANGE(""https://docs.google.com/spreadsheets/d/1QNLbnkR_AongFt22vMfNzfpjZ0CjpI8QI-w0wBnYA1w/"", ""Инфа!A:AA""), 6, FALSE)"),2024)</f>
        <v>2024</v>
      </c>
      <c r="H765" s="150">
        <v>11200</v>
      </c>
      <c r="I765" s="151" t="s">
        <v>2075</v>
      </c>
      <c r="J765" s="93" t="s">
        <v>2076</v>
      </c>
      <c r="K765" s="153"/>
      <c r="L765" s="153"/>
      <c r="M765" s="153"/>
      <c r="N765" s="153"/>
      <c r="O765" s="153"/>
      <c r="P765" s="153"/>
      <c r="Q765" s="153"/>
      <c r="R765" s="153"/>
      <c r="S765" s="153"/>
    </row>
    <row r="766" spans="1:19" ht="112.5">
      <c r="A766" s="277" t="s">
        <v>25424</v>
      </c>
      <c r="B766" s="256" t="s">
        <v>153</v>
      </c>
      <c r="C766" s="97" t="s">
        <v>2077</v>
      </c>
      <c r="D766" s="97" t="s">
        <v>2078</v>
      </c>
      <c r="E766" s="148">
        <f ca="1">IFERROR(__xludf.DUMMYFUNCTION(" VLOOKUP(A694, IMPORTRANGE(""https://docs.google.com/spreadsheets/d/1fj_Bhi2XPL3siwIh4sx4VRLAe31yD50oKdj5UlRYW0c/"", ""Сводка!A:AA""), 5, FALSE)"),104)</f>
        <v>104</v>
      </c>
      <c r="F766" s="147" t="s">
        <v>108</v>
      </c>
      <c r="G766" s="147">
        <f ca="1">IFERROR(__xludf.DUMMYFUNCTION(" VLOOKUP(A694, IMPORTRANGE(""https://docs.google.com/spreadsheets/d/1QNLbnkR_AongFt22vMfNzfpjZ0CjpI8QI-w0wBnYA1w/"", ""Инфа!A:AA""), 6, FALSE)"),2024)</f>
        <v>2024</v>
      </c>
      <c r="H766" s="150">
        <v>11200</v>
      </c>
      <c r="I766" s="151" t="s">
        <v>2075</v>
      </c>
      <c r="J766" s="93" t="s">
        <v>2079</v>
      </c>
      <c r="K766" s="153"/>
      <c r="L766" s="153"/>
      <c r="M766" s="153"/>
      <c r="N766" s="153"/>
      <c r="O766" s="153"/>
      <c r="P766" s="153"/>
      <c r="Q766" s="153"/>
      <c r="R766" s="153"/>
      <c r="S766" s="153"/>
    </row>
    <row r="767" spans="1:19" ht="75">
      <c r="A767" s="277" t="s">
        <v>25424</v>
      </c>
      <c r="B767" s="256" t="s">
        <v>400</v>
      </c>
      <c r="C767" s="97" t="s">
        <v>2080</v>
      </c>
      <c r="D767" s="97" t="s">
        <v>2081</v>
      </c>
      <c r="E767" s="148">
        <f ca="1">IFERROR(__xludf.DUMMYFUNCTION(" VLOOKUP(A695, IMPORTRANGE(""https://docs.google.com/spreadsheets/d/1fj_Bhi2XPL3siwIh4sx4VRLAe31yD50oKdj5UlRYW0c/"", ""Сводка!A:AA""), 5, FALSE)"),144)</f>
        <v>144</v>
      </c>
      <c r="F767" s="147" t="s">
        <v>415</v>
      </c>
      <c r="G767" s="147">
        <f ca="1">IFERROR(__xludf.DUMMYFUNCTION(" VLOOKUP(A695, IMPORTRANGE(""https://docs.google.com/spreadsheets/d/1QNLbnkR_AongFt22vMfNzfpjZ0CjpI8QI-w0wBnYA1w/"", ""Инфа!A:AA""), 6, FALSE)"),2024)</f>
        <v>2024</v>
      </c>
      <c r="H767" s="150">
        <v>9300</v>
      </c>
      <c r="I767" s="151" t="s">
        <v>1795</v>
      </c>
      <c r="J767" s="93" t="s">
        <v>2082</v>
      </c>
      <c r="K767" s="153"/>
      <c r="L767" s="153"/>
      <c r="M767" s="153"/>
      <c r="N767" s="153"/>
      <c r="O767" s="153"/>
      <c r="P767" s="153"/>
      <c r="Q767" s="153"/>
      <c r="R767" s="153"/>
      <c r="S767" s="153"/>
    </row>
    <row r="768" spans="1:19" ht="168.75">
      <c r="A768" s="277" t="s">
        <v>25424</v>
      </c>
      <c r="B768" s="256" t="s">
        <v>400</v>
      </c>
      <c r="C768" s="97" t="s">
        <v>2083</v>
      </c>
      <c r="D768" s="97" t="s">
        <v>2084</v>
      </c>
      <c r="E768" s="148">
        <f ca="1">IFERROR(__xludf.DUMMYFUNCTION(" VLOOKUP(A696, IMPORTRANGE(""https://docs.google.com/spreadsheets/d/1fj_Bhi2XPL3siwIh4sx4VRLAe31yD50oKdj5UlRYW0c/"", ""Сводка!A:AA""), 5, FALSE)"),108)</f>
        <v>108</v>
      </c>
      <c r="F768" s="147" t="s">
        <v>415</v>
      </c>
      <c r="G768" s="147">
        <f ca="1">IFERROR(__xludf.DUMMYFUNCTION(" VLOOKUP(A696, IMPORTRANGE(""https://docs.google.com/spreadsheets/d/1QNLbnkR_AongFt22vMfNzfpjZ0CjpI8QI-w0wBnYA1w/"", ""Инфа!A:AA""), 6, FALSE)"),2024)</f>
        <v>2024</v>
      </c>
      <c r="H768" s="150">
        <v>11500</v>
      </c>
      <c r="I768" s="151" t="s">
        <v>2085</v>
      </c>
      <c r="J768" s="93" t="s">
        <v>2086</v>
      </c>
      <c r="K768" s="153"/>
      <c r="L768" s="153"/>
      <c r="M768" s="153"/>
      <c r="N768" s="153"/>
      <c r="O768" s="153"/>
      <c r="P768" s="153"/>
      <c r="Q768" s="153"/>
      <c r="R768" s="153"/>
      <c r="S768" s="153"/>
    </row>
    <row r="769" spans="1:19" ht="112.5">
      <c r="A769" s="277" t="s">
        <v>25424</v>
      </c>
      <c r="B769" s="256" t="s">
        <v>153</v>
      </c>
      <c r="C769" s="97" t="s">
        <v>2087</v>
      </c>
      <c r="D769" s="97" t="s">
        <v>2088</v>
      </c>
      <c r="E769" s="148">
        <f ca="1">IFERROR(__xludf.DUMMYFUNCTION(" VLOOKUP(A697, IMPORTRANGE(""https://docs.google.com/spreadsheets/d/1fj_Bhi2XPL3siwIh4sx4VRLAe31yD50oKdj5UlRYW0c/"", ""Сводка!A:AA""), 5, FALSE)"),212)</f>
        <v>212</v>
      </c>
      <c r="F769" s="147" t="s">
        <v>2089</v>
      </c>
      <c r="G769" s="147">
        <f ca="1">IFERROR(__xludf.DUMMYFUNCTION(" VLOOKUP(A697, IMPORTRANGE(""https://docs.google.com/spreadsheets/d/1QNLbnkR_AongFt22vMfNzfpjZ0CjpI8QI-w0wBnYA1w/"", ""Инфа!A:AA""), 6, FALSE)"),2024)</f>
        <v>2024</v>
      </c>
      <c r="H769" s="150">
        <v>11400</v>
      </c>
      <c r="I769" s="151" t="s">
        <v>1094</v>
      </c>
      <c r="J769" s="93" t="s">
        <v>2090</v>
      </c>
      <c r="K769" s="153"/>
      <c r="L769" s="153"/>
      <c r="M769" s="153"/>
      <c r="N769" s="153"/>
      <c r="O769" s="153"/>
      <c r="P769" s="153"/>
      <c r="Q769" s="153"/>
      <c r="R769" s="153"/>
      <c r="S769" s="153"/>
    </row>
    <row r="770" spans="1:19" ht="150">
      <c r="A770" s="277" t="s">
        <v>25424</v>
      </c>
      <c r="B770" s="256" t="s">
        <v>153</v>
      </c>
      <c r="C770" s="97" t="s">
        <v>2091</v>
      </c>
      <c r="D770" s="97" t="s">
        <v>2092</v>
      </c>
      <c r="E770" s="148">
        <f ca="1">IFERROR(__xludf.DUMMYFUNCTION(" VLOOKUP(A698, IMPORTRANGE(""https://docs.google.com/spreadsheets/d/1fj_Bhi2XPL3siwIh4sx4VRLAe31yD50oKdj5UlRYW0c/"", ""Сводка!A:AA""), 5, FALSE)"),132)</f>
        <v>132</v>
      </c>
      <c r="F770" s="147" t="s">
        <v>50</v>
      </c>
      <c r="G770" s="147">
        <f ca="1">IFERROR(__xludf.DUMMYFUNCTION(" VLOOKUP(A698, IMPORTRANGE(""https://docs.google.com/spreadsheets/d/1QNLbnkR_AongFt22vMfNzfpjZ0CjpI8QI-w0wBnYA1w/"", ""Инфа!A:AA""), 6, FALSE)"),2023)</f>
        <v>2023</v>
      </c>
      <c r="H770" s="150">
        <v>12900</v>
      </c>
      <c r="I770" s="151" t="s">
        <v>51</v>
      </c>
      <c r="J770" s="93" t="s">
        <v>2093</v>
      </c>
      <c r="K770" s="153"/>
      <c r="L770" s="153"/>
      <c r="M770" s="153"/>
      <c r="N770" s="153"/>
      <c r="O770" s="153"/>
      <c r="P770" s="153"/>
      <c r="Q770" s="153"/>
      <c r="R770" s="153"/>
      <c r="S770" s="153"/>
    </row>
    <row r="771" spans="1:19" ht="131.25">
      <c r="A771" s="277" t="s">
        <v>25424</v>
      </c>
      <c r="B771" s="256" t="s">
        <v>153</v>
      </c>
      <c r="C771" s="97" t="s">
        <v>2094</v>
      </c>
      <c r="D771" s="97" t="s">
        <v>2095</v>
      </c>
      <c r="E771" s="148">
        <f ca="1">IFERROR(__xludf.DUMMYFUNCTION(" VLOOKUP(A699, IMPORTRANGE(""https://docs.google.com/spreadsheets/d/1fj_Bhi2XPL3siwIh4sx4VRLAe31yD50oKdj5UlRYW0c/"", ""Сводка!A:AA""), 5, FALSE)"),144)</f>
        <v>144</v>
      </c>
      <c r="F771" s="147" t="s">
        <v>108</v>
      </c>
      <c r="G771" s="147">
        <f ca="1">IFERROR(__xludf.DUMMYFUNCTION(" VLOOKUP(A699, IMPORTRANGE(""https://docs.google.com/spreadsheets/d/1QNLbnkR_AongFt22vMfNzfpjZ0CjpI8QI-w0wBnYA1w/"", ""Инфа!A:AA""), 6, FALSE)"),2024)</f>
        <v>2024</v>
      </c>
      <c r="H771" s="150">
        <v>9300</v>
      </c>
      <c r="I771" s="151" t="s">
        <v>2096</v>
      </c>
      <c r="J771" s="93" t="s">
        <v>2097</v>
      </c>
      <c r="K771" s="153"/>
      <c r="L771" s="153"/>
      <c r="M771" s="153"/>
      <c r="N771" s="153"/>
      <c r="O771" s="153"/>
      <c r="P771" s="153"/>
      <c r="Q771" s="153"/>
      <c r="R771" s="153"/>
      <c r="S771" s="153"/>
    </row>
    <row r="772" spans="1:19" ht="93.75">
      <c r="A772" s="277" t="s">
        <v>25424</v>
      </c>
      <c r="B772" s="256" t="s">
        <v>400</v>
      </c>
      <c r="C772" s="97" t="s">
        <v>2094</v>
      </c>
      <c r="D772" s="97" t="s">
        <v>2098</v>
      </c>
      <c r="E772" s="148">
        <f ca="1">IFERROR(__xludf.DUMMYFUNCTION(" VLOOKUP(A700, IMPORTRANGE(""https://docs.google.com/spreadsheets/d/1fj_Bhi2XPL3siwIh4sx4VRLAe31yD50oKdj5UlRYW0c/"", ""Сводка!A:AA""), 5, FALSE)"),168)</f>
        <v>168</v>
      </c>
      <c r="F772" s="147" t="s">
        <v>108</v>
      </c>
      <c r="G772" s="147">
        <f ca="1">IFERROR(__xludf.DUMMYFUNCTION(" VLOOKUP(A700, IMPORTRANGE(""https://docs.google.com/spreadsheets/d/1QNLbnkR_AongFt22vMfNzfpjZ0CjpI8QI-w0wBnYA1w/"", ""Инфа!A:AA""), 6, FALSE)"),2024)</f>
        <v>2024</v>
      </c>
      <c r="H772" s="150">
        <v>10000</v>
      </c>
      <c r="I772" s="151" t="s">
        <v>2099</v>
      </c>
      <c r="J772" s="93" t="s">
        <v>2100</v>
      </c>
      <c r="K772" s="153"/>
      <c r="L772" s="153"/>
      <c r="M772" s="153"/>
      <c r="N772" s="153"/>
      <c r="O772" s="153"/>
      <c r="P772" s="153"/>
      <c r="Q772" s="153"/>
      <c r="R772" s="153"/>
      <c r="S772" s="153"/>
    </row>
    <row r="773" spans="1:19" ht="262.5">
      <c r="A773" s="277" t="s">
        <v>25424</v>
      </c>
      <c r="B773" s="256" t="s">
        <v>153</v>
      </c>
      <c r="C773" s="97" t="s">
        <v>2101</v>
      </c>
      <c r="D773" s="97" t="s">
        <v>2102</v>
      </c>
      <c r="E773" s="148">
        <f ca="1">IFERROR(__xludf.DUMMYFUNCTION(" VLOOKUP(A701, IMPORTRANGE(""https://docs.google.com/spreadsheets/d/1fj_Bhi2XPL3siwIh4sx4VRLAe31yD50oKdj5UlRYW0c/"", ""Сводка!A:AA""), 5, FALSE)"),240)</f>
        <v>240</v>
      </c>
      <c r="F773" s="147" t="s">
        <v>108</v>
      </c>
      <c r="G773" s="147">
        <f ca="1">IFERROR(__xludf.DUMMYFUNCTION(" VLOOKUP(A701, IMPORTRANGE(""https://docs.google.com/spreadsheets/d/1QNLbnkR_AongFt22vMfNzfpjZ0CjpI8QI-w0wBnYA1w/"", ""Инфа!A:AA""), 6, FALSE)"),2024)</f>
        <v>2024</v>
      </c>
      <c r="H773" s="150">
        <v>12200</v>
      </c>
      <c r="I773" s="151" t="s">
        <v>2103</v>
      </c>
      <c r="J773" s="93" t="s">
        <v>2104</v>
      </c>
      <c r="K773" s="153"/>
      <c r="L773" s="153"/>
      <c r="M773" s="153"/>
      <c r="N773" s="153"/>
      <c r="O773" s="153"/>
      <c r="P773" s="153"/>
      <c r="Q773" s="153"/>
      <c r="R773" s="153"/>
      <c r="S773" s="153"/>
    </row>
    <row r="774" spans="1:19" ht="93.75">
      <c r="A774" s="277" t="s">
        <v>25424</v>
      </c>
      <c r="B774" s="256" t="s">
        <v>153</v>
      </c>
      <c r="C774" s="97" t="s">
        <v>2105</v>
      </c>
      <c r="D774" s="97" t="s">
        <v>2106</v>
      </c>
      <c r="E774" s="148">
        <f ca="1">IFERROR(__xludf.DUMMYFUNCTION(" VLOOKUP(A702, IMPORTRANGE(""https://docs.google.com/spreadsheets/d/1fj_Bhi2XPL3siwIh4sx4VRLAe31yD50oKdj5UlRYW0c/"", ""Сводка!A:AA""), 5, FALSE)"),216)</f>
        <v>216</v>
      </c>
      <c r="F774" s="147" t="s">
        <v>50</v>
      </c>
      <c r="G774" s="147">
        <f ca="1">IFERROR(__xludf.DUMMYFUNCTION(" VLOOKUP(A702, IMPORTRANGE(""https://docs.google.com/spreadsheets/d/1QNLbnkR_AongFt22vMfNzfpjZ0CjpI8QI-w0wBnYA1w/"", ""Инфа!A:AA""), 6, FALSE)"),2023)</f>
        <v>2023</v>
      </c>
      <c r="H774" s="150">
        <v>18000</v>
      </c>
      <c r="I774" s="151" t="s">
        <v>2107</v>
      </c>
      <c r="J774" s="93" t="s">
        <v>2108</v>
      </c>
      <c r="K774" s="153"/>
      <c r="L774" s="153"/>
      <c r="M774" s="153"/>
      <c r="N774" s="153"/>
      <c r="O774" s="153"/>
      <c r="P774" s="153"/>
      <c r="Q774" s="153"/>
      <c r="R774" s="153"/>
      <c r="S774" s="153"/>
    </row>
    <row r="775" spans="1:19" ht="75">
      <c r="A775" s="277" t="s">
        <v>25424</v>
      </c>
      <c r="B775" s="253" t="s">
        <v>400</v>
      </c>
      <c r="C775" s="93" t="s">
        <v>2109</v>
      </c>
      <c r="D775" s="93" t="s">
        <v>2110</v>
      </c>
      <c r="E775" s="148">
        <f ca="1">IFERROR(__xludf.DUMMYFUNCTION(" VLOOKUP(A703, IMPORTRANGE(""https://docs.google.com/spreadsheets/d/1fj_Bhi2XPL3siwIh4sx4VRLAe31yD50oKdj5UlRYW0c/"", ""Сводка!A:AA""), 5, FALSE)"),104)</f>
        <v>104</v>
      </c>
      <c r="F775" s="148" t="s">
        <v>677</v>
      </c>
      <c r="G775" s="147">
        <f ca="1">IFERROR(__xludf.DUMMYFUNCTION(" VLOOKUP(A703, IMPORTRANGE(""https://docs.google.com/spreadsheets/d/1QNLbnkR_AongFt22vMfNzfpjZ0CjpI8QI-w0wBnYA1w/"", ""Инфа!A:AA""), 6, FALSE)"),2024)</f>
        <v>2024</v>
      </c>
      <c r="H775" s="150">
        <v>8100</v>
      </c>
      <c r="I775" s="156" t="s">
        <v>497</v>
      </c>
      <c r="J775" s="93" t="s">
        <v>2111</v>
      </c>
      <c r="K775" s="153"/>
      <c r="L775" s="153"/>
      <c r="M775" s="153"/>
      <c r="N775" s="153"/>
      <c r="O775" s="153"/>
      <c r="P775" s="153"/>
      <c r="Q775" s="153"/>
      <c r="R775" s="153"/>
      <c r="S775" s="153"/>
    </row>
    <row r="776" spans="1:19" ht="93.75">
      <c r="A776" s="277" t="s">
        <v>25424</v>
      </c>
      <c r="B776" s="256" t="s">
        <v>400</v>
      </c>
      <c r="C776" s="97" t="s">
        <v>2112</v>
      </c>
      <c r="D776" s="97" t="s">
        <v>2113</v>
      </c>
      <c r="E776" s="148">
        <f ca="1">IFERROR(__xludf.DUMMYFUNCTION(" VLOOKUP(A704, IMPORTRANGE(""https://docs.google.com/spreadsheets/d/1fj_Bhi2XPL3siwIh4sx4VRLAe31yD50oKdj5UlRYW0c/"", ""Сводка!A:AA""), 5, FALSE)"),128)</f>
        <v>128</v>
      </c>
      <c r="F776" s="147" t="s">
        <v>2114</v>
      </c>
      <c r="G776" s="147">
        <f ca="1">IFERROR(__xludf.DUMMYFUNCTION(" VLOOKUP(A704, IMPORTRANGE(""https://docs.google.com/spreadsheets/d/1QNLbnkR_AongFt22vMfNzfpjZ0CjpI8QI-w0wBnYA1w/"", ""Инфа!A:AA""), 6, FALSE)"),2024)</f>
        <v>2024</v>
      </c>
      <c r="H776" s="150">
        <v>8800</v>
      </c>
      <c r="I776" s="151" t="s">
        <v>2115</v>
      </c>
      <c r="J776" s="93" t="s">
        <v>2116</v>
      </c>
      <c r="K776" s="153"/>
      <c r="L776" s="153"/>
      <c r="M776" s="153"/>
      <c r="N776" s="153"/>
      <c r="O776" s="153"/>
      <c r="P776" s="153"/>
      <c r="Q776" s="153"/>
      <c r="R776" s="153"/>
      <c r="S776" s="153"/>
    </row>
    <row r="777" spans="1:19" ht="206.25">
      <c r="A777" s="277" t="s">
        <v>25424</v>
      </c>
      <c r="B777" s="256" t="s">
        <v>400</v>
      </c>
      <c r="C777" s="97" t="s">
        <v>2117</v>
      </c>
      <c r="D777" s="97" t="s">
        <v>2118</v>
      </c>
      <c r="E777" s="148">
        <f ca="1">IFERROR(__xludf.DUMMYFUNCTION(" VLOOKUP(A705, IMPORTRANGE(""https://docs.google.com/spreadsheets/d/1fj_Bhi2XPL3siwIh4sx4VRLAe31yD50oKdj5UlRYW0c/"", ""Сводка!A:AA""), 5, FALSE)"),128)</f>
        <v>128</v>
      </c>
      <c r="F777" s="147" t="s">
        <v>415</v>
      </c>
      <c r="G777" s="147">
        <f ca="1">IFERROR(__xludf.DUMMYFUNCTION(" VLOOKUP(A705, IMPORTRANGE(""https://docs.google.com/spreadsheets/d/1QNLbnkR_AongFt22vMfNzfpjZ0CjpI8QI-w0wBnYA1w/"", ""Инфа!A:AA""), 6, FALSE)"),2024)</f>
        <v>2024</v>
      </c>
      <c r="H777" s="150">
        <v>8800</v>
      </c>
      <c r="I777" s="151" t="s">
        <v>2119</v>
      </c>
      <c r="J777" s="93" t="s">
        <v>2120</v>
      </c>
      <c r="K777" s="153"/>
      <c r="L777" s="153"/>
      <c r="M777" s="153"/>
      <c r="N777" s="153"/>
      <c r="O777" s="153"/>
      <c r="P777" s="153"/>
      <c r="Q777" s="153"/>
      <c r="R777" s="153"/>
      <c r="S777" s="153"/>
    </row>
    <row r="778" spans="1:19" ht="131.25">
      <c r="A778" s="277" t="s">
        <v>25424</v>
      </c>
      <c r="B778" s="256" t="s">
        <v>400</v>
      </c>
      <c r="C778" s="93" t="s">
        <v>2122</v>
      </c>
      <c r="D778" s="93" t="s">
        <v>2123</v>
      </c>
      <c r="E778" s="148">
        <f ca="1">IFERROR(__xludf.DUMMYFUNCTION(" VLOOKUP(A707, IMPORTRANGE(""https://docs.google.com/spreadsheets/d/1fj_Bhi2XPL3siwIh4sx4VRLAe31yD50oKdj5UlRYW0c/"", ""Сводка!A:AA""), 5, FALSE)"),248)</f>
        <v>248</v>
      </c>
      <c r="F778" s="148" t="s">
        <v>415</v>
      </c>
      <c r="G778" s="147">
        <f ca="1">IFERROR(__xludf.DUMMYFUNCTION(" VLOOKUP(A707, IMPORTRANGE(""https://docs.google.com/spreadsheets/d/1QNLbnkR_AongFt22vMfNzfpjZ0CjpI8QI-w0wBnYA1w/"", ""Инфа!A:AA""), 6, FALSE)"),2024)</f>
        <v>2024</v>
      </c>
      <c r="H778" s="150">
        <v>19900</v>
      </c>
      <c r="I778" s="151" t="s">
        <v>2124</v>
      </c>
      <c r="J778" s="93" t="s">
        <v>2125</v>
      </c>
      <c r="K778" s="153"/>
      <c r="L778" s="153"/>
      <c r="M778" s="153"/>
      <c r="N778" s="153"/>
      <c r="O778" s="153"/>
      <c r="P778" s="153"/>
      <c r="Q778" s="153"/>
      <c r="R778" s="153"/>
      <c r="S778" s="153"/>
    </row>
    <row r="779" spans="1:19" ht="150">
      <c r="A779" s="277" t="s">
        <v>25424</v>
      </c>
      <c r="B779" s="256" t="s">
        <v>400</v>
      </c>
      <c r="C779" s="93" t="s">
        <v>2126</v>
      </c>
      <c r="D779" s="93" t="s">
        <v>2127</v>
      </c>
      <c r="E779" s="148">
        <f ca="1">IFERROR(__xludf.DUMMYFUNCTION(" VLOOKUP(A708, IMPORTRANGE(""https://docs.google.com/spreadsheets/d/1fj_Bhi2XPL3siwIh4sx4VRLAe31yD50oKdj5UlRYW0c/"", ""Сводка!A:AA""), 5, FALSE)"),208)</f>
        <v>208</v>
      </c>
      <c r="F779" s="148" t="s">
        <v>415</v>
      </c>
      <c r="G779" s="147">
        <f ca="1">IFERROR(__xludf.DUMMYFUNCTION(" VLOOKUP(A708, IMPORTRANGE(""https://docs.google.com/spreadsheets/d/1QNLbnkR_AongFt22vMfNzfpjZ0CjpI8QI-w0wBnYA1w/"", ""Инфа!A:AA""), 6, FALSE)"),2024)</f>
        <v>2024</v>
      </c>
      <c r="H779" s="150">
        <v>11200</v>
      </c>
      <c r="I779" s="151" t="s">
        <v>2124</v>
      </c>
      <c r="J779" s="93" t="s">
        <v>2128</v>
      </c>
      <c r="K779" s="153"/>
      <c r="L779" s="153"/>
      <c r="M779" s="153"/>
      <c r="N779" s="153"/>
      <c r="O779" s="153"/>
      <c r="P779" s="153"/>
      <c r="Q779" s="153"/>
      <c r="R779" s="153"/>
      <c r="S779" s="153"/>
    </row>
    <row r="780" spans="1:19" ht="150">
      <c r="A780" s="277" t="s">
        <v>25424</v>
      </c>
      <c r="B780" s="256" t="s">
        <v>400</v>
      </c>
      <c r="C780" s="93" t="s">
        <v>2126</v>
      </c>
      <c r="D780" s="93" t="s">
        <v>2129</v>
      </c>
      <c r="E780" s="148">
        <f ca="1">IFERROR(__xludf.DUMMYFUNCTION(" VLOOKUP(A709, IMPORTRANGE(""https://docs.google.com/spreadsheets/d/1fj_Bhi2XPL3siwIh4sx4VRLAe31yD50oKdj5UlRYW0c/"", ""Сводка!A:AA""), 5, FALSE)"),416)</f>
        <v>416</v>
      </c>
      <c r="F780" s="148" t="s">
        <v>415</v>
      </c>
      <c r="G780" s="147">
        <f ca="1">IFERROR(__xludf.DUMMYFUNCTION(" VLOOKUP(A709, IMPORTRANGE(""https://docs.google.com/spreadsheets/d/1QNLbnkR_AongFt22vMfNzfpjZ0CjpI8QI-w0wBnYA1w/"", ""Инфа!A:AA""), 6, FALSE)"),2024)</f>
        <v>2024</v>
      </c>
      <c r="H780" s="154">
        <v>17500</v>
      </c>
      <c r="I780" s="151" t="s">
        <v>2124</v>
      </c>
      <c r="J780" s="93" t="s">
        <v>2128</v>
      </c>
      <c r="K780" s="153"/>
      <c r="L780" s="153"/>
      <c r="M780" s="153"/>
      <c r="N780" s="153"/>
      <c r="O780" s="153"/>
      <c r="P780" s="153"/>
      <c r="Q780" s="153"/>
      <c r="R780" s="153"/>
      <c r="S780" s="153"/>
    </row>
    <row r="781" spans="1:19" ht="150">
      <c r="A781" s="277" t="s">
        <v>25424</v>
      </c>
      <c r="B781" s="253" t="s">
        <v>400</v>
      </c>
      <c r="C781" s="97" t="s">
        <v>2130</v>
      </c>
      <c r="D781" s="97" t="s">
        <v>2131</v>
      </c>
      <c r="E781" s="148">
        <f ca="1">IFERROR(__xludf.DUMMYFUNCTION(" VLOOKUP(A710, IMPORTRANGE(""https://docs.google.com/spreadsheets/d/1fj_Bhi2XPL3siwIh4sx4VRLAe31yD50oKdj5UlRYW0c/"", ""Сводка!A:AA""), 5, FALSE)"),184)</f>
        <v>184</v>
      </c>
      <c r="F781" s="147" t="s">
        <v>466</v>
      </c>
      <c r="G781" s="147">
        <f ca="1">IFERROR(__xludf.DUMMYFUNCTION(" VLOOKUP(A710, IMPORTRANGE(""https://docs.google.com/spreadsheets/d/1QNLbnkR_AongFt22vMfNzfpjZ0CjpI8QI-w0wBnYA1w/"", ""Инфа!A:AA""), 6, FALSE)"),2024)</f>
        <v>2024</v>
      </c>
      <c r="H781" s="150">
        <v>16000</v>
      </c>
      <c r="I781" s="160" t="s">
        <v>2132</v>
      </c>
      <c r="J781" s="93" t="s">
        <v>2133</v>
      </c>
      <c r="K781" s="153"/>
      <c r="L781" s="153"/>
      <c r="M781" s="153"/>
      <c r="N781" s="153"/>
      <c r="O781" s="153"/>
      <c r="P781" s="153"/>
      <c r="Q781" s="153"/>
      <c r="R781" s="153"/>
      <c r="S781" s="153"/>
    </row>
    <row r="782" spans="1:19" ht="112.5">
      <c r="A782" s="277" t="s">
        <v>25424</v>
      </c>
      <c r="B782" s="253" t="s">
        <v>153</v>
      </c>
      <c r="C782" s="97" t="s">
        <v>2134</v>
      </c>
      <c r="D782" s="97" t="s">
        <v>2135</v>
      </c>
      <c r="E782" s="148">
        <f ca="1">IFERROR(__xludf.DUMMYFUNCTION(" VLOOKUP(A711, IMPORTRANGE(""https://docs.google.com/spreadsheets/d/1fj_Bhi2XPL3siwIh4sx4VRLAe31yD50oKdj5UlRYW0c/"", ""Сводка!A:AA""), 5, FALSE)"),216)</f>
        <v>216</v>
      </c>
      <c r="F782" s="147" t="s">
        <v>108</v>
      </c>
      <c r="G782" s="147">
        <f ca="1">IFERROR(__xludf.DUMMYFUNCTION(" VLOOKUP(A711, IMPORTRANGE(""https://docs.google.com/spreadsheets/d/1QNLbnkR_AongFt22vMfNzfpjZ0CjpI8QI-w0wBnYA1w/"", ""Инфа!A:AA""), 6, FALSE)"),2024)</f>
        <v>2024</v>
      </c>
      <c r="H782" s="150">
        <v>18000</v>
      </c>
      <c r="I782" s="160" t="s">
        <v>2136</v>
      </c>
      <c r="J782" s="93" t="s">
        <v>2137</v>
      </c>
      <c r="K782" s="153"/>
      <c r="L782" s="153"/>
      <c r="M782" s="153"/>
      <c r="N782" s="153"/>
      <c r="O782" s="153"/>
      <c r="P782" s="153"/>
      <c r="Q782" s="153"/>
      <c r="R782" s="153"/>
      <c r="S782" s="153"/>
    </row>
    <row r="783" spans="1:19" ht="93.75">
      <c r="A783" s="277" t="s">
        <v>25424</v>
      </c>
      <c r="B783" s="253" t="s">
        <v>400</v>
      </c>
      <c r="C783" s="97" t="s">
        <v>2138</v>
      </c>
      <c r="D783" s="97" t="s">
        <v>2139</v>
      </c>
      <c r="E783" s="148">
        <f ca="1">IFERROR(__xludf.DUMMYFUNCTION(" VLOOKUP(A712, IMPORTRANGE(""https://docs.google.com/spreadsheets/d/1fj_Bhi2XPL3siwIh4sx4VRLAe31yD50oKdj5UlRYW0c/"", ""Сводка!A:AA""), 5, FALSE)"),136)</f>
        <v>136</v>
      </c>
      <c r="F783" s="147" t="s">
        <v>415</v>
      </c>
      <c r="G783" s="147">
        <f ca="1">IFERROR(__xludf.DUMMYFUNCTION(" VLOOKUP(A712, IMPORTRANGE(""https://docs.google.com/spreadsheets/d/1QNLbnkR_AongFt22vMfNzfpjZ0CjpI8QI-w0wBnYA1w/"", ""Инфа!A:AA""), 6, FALSE)"),2024)</f>
        <v>2024</v>
      </c>
      <c r="H783" s="150">
        <v>13200</v>
      </c>
      <c r="I783" s="160" t="s">
        <v>2140</v>
      </c>
      <c r="J783" s="93" t="s">
        <v>2142</v>
      </c>
      <c r="K783" s="153"/>
      <c r="L783" s="153"/>
      <c r="M783" s="153"/>
      <c r="N783" s="153"/>
      <c r="O783" s="153"/>
      <c r="P783" s="153"/>
      <c r="Q783" s="153"/>
      <c r="R783" s="153"/>
      <c r="S783" s="153"/>
    </row>
    <row r="784" spans="1:19" ht="112.5">
      <c r="A784" s="277" t="s">
        <v>25424</v>
      </c>
      <c r="B784" s="253" t="s">
        <v>400</v>
      </c>
      <c r="C784" s="97" t="s">
        <v>2143</v>
      </c>
      <c r="D784" s="97" t="s">
        <v>2144</v>
      </c>
      <c r="E784" s="148">
        <f ca="1">IFERROR(__xludf.DUMMYFUNCTION(" VLOOKUP(A713, IMPORTRANGE(""https://docs.google.com/spreadsheets/d/1fj_Bhi2XPL3siwIh4sx4VRLAe31yD50oKdj5UlRYW0c/"", ""Сводка!A:AA""), 5, FALSE)"),132)</f>
        <v>132</v>
      </c>
      <c r="F784" s="147" t="s">
        <v>415</v>
      </c>
      <c r="G784" s="147">
        <f ca="1">IFERROR(__xludf.DUMMYFUNCTION(" VLOOKUP(A713, IMPORTRANGE(""https://docs.google.com/spreadsheets/d/1QNLbnkR_AongFt22vMfNzfpjZ0CjpI8QI-w0wBnYA1w/"", ""Инфа!A:AA""), 6, FALSE)"),2024)</f>
        <v>2024</v>
      </c>
      <c r="H784" s="150">
        <v>9000</v>
      </c>
      <c r="I784" s="160" t="s">
        <v>2140</v>
      </c>
      <c r="J784" s="93" t="s">
        <v>2145</v>
      </c>
      <c r="K784" s="153"/>
      <c r="L784" s="153"/>
      <c r="M784" s="153"/>
      <c r="N784" s="153"/>
      <c r="O784" s="153"/>
      <c r="P784" s="153"/>
      <c r="Q784" s="153"/>
      <c r="R784" s="153"/>
      <c r="S784" s="153"/>
    </row>
    <row r="785" spans="1:19" ht="93.75">
      <c r="A785" s="277" t="s">
        <v>25424</v>
      </c>
      <c r="B785" s="253" t="s">
        <v>400</v>
      </c>
      <c r="C785" s="97" t="s">
        <v>2146</v>
      </c>
      <c r="D785" s="97" t="s">
        <v>2147</v>
      </c>
      <c r="E785" s="148">
        <f ca="1">IFERROR(__xludf.DUMMYFUNCTION(" VLOOKUP(A714, IMPORTRANGE(""https://docs.google.com/spreadsheets/d/1fj_Bhi2XPL3siwIh4sx4VRLAe31yD50oKdj5UlRYW0c/"", ""Сводка!A:AA""), 5, FALSE)"),80)</f>
        <v>80</v>
      </c>
      <c r="F785" s="147" t="s">
        <v>2148</v>
      </c>
      <c r="G785" s="147">
        <f ca="1">IFERROR(__xludf.DUMMYFUNCTION(" VLOOKUP(A714, IMPORTRANGE(""https://docs.google.com/spreadsheets/d/1QNLbnkR_AongFt22vMfNzfpjZ0CjpI8QI-w0wBnYA1w/"", ""Инфа!A:AA""), 6, FALSE)"),2024)</f>
        <v>2024</v>
      </c>
      <c r="H785" s="150">
        <v>9800</v>
      </c>
      <c r="I785" s="160" t="s">
        <v>28</v>
      </c>
      <c r="J785" s="93" t="s">
        <v>2149</v>
      </c>
      <c r="K785" s="153"/>
      <c r="L785" s="153"/>
      <c r="M785" s="153"/>
      <c r="N785" s="153"/>
      <c r="O785" s="153"/>
      <c r="P785" s="153"/>
      <c r="Q785" s="153"/>
      <c r="R785" s="153"/>
      <c r="S785" s="153"/>
    </row>
    <row r="786" spans="1:19" ht="93.75">
      <c r="A786" s="277" t="s">
        <v>25424</v>
      </c>
      <c r="B786" s="253" t="s">
        <v>400</v>
      </c>
      <c r="C786" s="97" t="s">
        <v>2150</v>
      </c>
      <c r="D786" s="97" t="s">
        <v>2151</v>
      </c>
      <c r="E786" s="148">
        <f ca="1">IFERROR(__xludf.DUMMYFUNCTION(" VLOOKUP(A715, IMPORTRANGE(""https://docs.google.com/spreadsheets/d/1fj_Bhi2XPL3siwIh4sx4VRLAe31yD50oKdj5UlRYW0c/"", ""Сводка!A:AA""), 5, FALSE)"),80)</f>
        <v>80</v>
      </c>
      <c r="F786" s="147" t="s">
        <v>2148</v>
      </c>
      <c r="G786" s="147">
        <f ca="1">IFERROR(__xludf.DUMMYFUNCTION(" VLOOKUP(A715, IMPORTRANGE(""https://docs.google.com/spreadsheets/d/1QNLbnkR_AongFt22vMfNzfpjZ0CjpI8QI-w0wBnYA1w/"", ""Инфа!A:AA""), 6, FALSE)"),2024)</f>
        <v>2024</v>
      </c>
      <c r="H786" s="150">
        <v>9800</v>
      </c>
      <c r="I786" s="160" t="s">
        <v>28</v>
      </c>
      <c r="J786" s="93" t="s">
        <v>2152</v>
      </c>
      <c r="K786" s="153"/>
      <c r="L786" s="153"/>
      <c r="M786" s="153"/>
      <c r="N786" s="153"/>
      <c r="O786" s="153"/>
      <c r="P786" s="153"/>
      <c r="Q786" s="153"/>
      <c r="R786" s="153"/>
      <c r="S786" s="153"/>
    </row>
    <row r="787" spans="1:19" ht="187.5">
      <c r="A787" s="277" t="s">
        <v>25424</v>
      </c>
      <c r="B787" s="253" t="s">
        <v>400</v>
      </c>
      <c r="C787" s="97" t="s">
        <v>2153</v>
      </c>
      <c r="D787" s="97" t="s">
        <v>2154</v>
      </c>
      <c r="E787" s="148">
        <f ca="1">IFERROR(__xludf.DUMMYFUNCTION(" VLOOKUP(A716, IMPORTRANGE(""https://docs.google.com/spreadsheets/d/1fj_Bhi2XPL3siwIh4sx4VRLAe31yD50oKdj5UlRYW0c/"", ""Сводка!A:AA""), 5, FALSE)"),88)</f>
        <v>88</v>
      </c>
      <c r="F787" s="147" t="s">
        <v>2148</v>
      </c>
      <c r="G787" s="147">
        <f ca="1">IFERROR(__xludf.DUMMYFUNCTION(" VLOOKUP(A716, IMPORTRANGE(""https://docs.google.com/spreadsheets/d/1QNLbnkR_AongFt22vMfNzfpjZ0CjpI8QI-w0wBnYA1w/"", ""Инфа!A:AA""), 6, FALSE)"),2024)</f>
        <v>2024</v>
      </c>
      <c r="H787" s="150">
        <v>7600</v>
      </c>
      <c r="I787" s="160" t="s">
        <v>28</v>
      </c>
      <c r="J787" s="93" t="s">
        <v>2155</v>
      </c>
      <c r="K787" s="153"/>
      <c r="L787" s="153"/>
      <c r="M787" s="153"/>
      <c r="N787" s="153"/>
      <c r="O787" s="153"/>
      <c r="P787" s="153"/>
      <c r="Q787" s="153"/>
      <c r="R787" s="153"/>
      <c r="S787" s="153"/>
    </row>
    <row r="788" spans="1:19" ht="93.75">
      <c r="A788" s="277" t="s">
        <v>25424</v>
      </c>
      <c r="B788" s="253" t="s">
        <v>400</v>
      </c>
      <c r="C788" s="97" t="s">
        <v>2156</v>
      </c>
      <c r="D788" s="97" t="s">
        <v>2157</v>
      </c>
      <c r="E788" s="148">
        <f ca="1">IFERROR(__xludf.DUMMYFUNCTION(" VLOOKUP(A717, IMPORTRANGE(""https://docs.google.com/spreadsheets/d/1fj_Bhi2XPL3siwIh4sx4VRLAe31yD50oKdj5UlRYW0c/"", ""Сводка!A:AA""), 5, FALSE)"),64)</f>
        <v>64</v>
      </c>
      <c r="F788" s="147" t="s">
        <v>2148</v>
      </c>
      <c r="G788" s="147">
        <f ca="1">IFERROR(__xludf.DUMMYFUNCTION(" VLOOKUP(A717, IMPORTRANGE(""https://docs.google.com/spreadsheets/d/1QNLbnkR_AongFt22vMfNzfpjZ0CjpI8QI-w0wBnYA1w/"", ""Инфа!A:AA""), 6, FALSE)"),2023)</f>
        <v>2023</v>
      </c>
      <c r="H788" s="150">
        <v>8800</v>
      </c>
      <c r="I788" s="160" t="s">
        <v>1768</v>
      </c>
      <c r="J788" s="93" t="s">
        <v>2158</v>
      </c>
      <c r="K788" s="153"/>
      <c r="L788" s="153"/>
      <c r="M788" s="153"/>
      <c r="N788" s="153"/>
      <c r="O788" s="153"/>
      <c r="P788" s="153"/>
      <c r="Q788" s="153"/>
      <c r="R788" s="153"/>
      <c r="S788" s="153"/>
    </row>
    <row r="789" spans="1:19" ht="168.75">
      <c r="A789" s="277" t="s">
        <v>25424</v>
      </c>
      <c r="B789" s="253" t="s">
        <v>400</v>
      </c>
      <c r="C789" s="97" t="s">
        <v>2159</v>
      </c>
      <c r="D789" s="97" t="s">
        <v>2160</v>
      </c>
      <c r="E789" s="148">
        <f ca="1">IFERROR(__xludf.DUMMYFUNCTION(" VLOOKUP(A718, IMPORTRANGE(""https://docs.google.com/spreadsheets/d/1fj_Bhi2XPL3siwIh4sx4VRLAe31yD50oKdj5UlRYW0c/"", ""Сводка!A:AA""), 5, FALSE)"),136)</f>
        <v>136</v>
      </c>
      <c r="F789" s="147" t="s">
        <v>466</v>
      </c>
      <c r="G789" s="147">
        <f ca="1">IFERROR(__xludf.DUMMYFUNCTION(" VLOOKUP(A718, IMPORTRANGE(""https://docs.google.com/spreadsheets/d/1QNLbnkR_AongFt22vMfNzfpjZ0CjpI8QI-w0wBnYA1w/"", ""Инфа!A:AA""), 6, FALSE)"),2024)</f>
        <v>2024</v>
      </c>
      <c r="H789" s="150">
        <v>9100</v>
      </c>
      <c r="I789" s="160" t="s">
        <v>2161</v>
      </c>
      <c r="J789" s="93" t="s">
        <v>2162</v>
      </c>
      <c r="K789" s="153"/>
      <c r="L789" s="153"/>
      <c r="M789" s="153"/>
      <c r="N789" s="153"/>
      <c r="O789" s="153"/>
      <c r="P789" s="153"/>
      <c r="Q789" s="153"/>
      <c r="R789" s="153"/>
      <c r="S789" s="153"/>
    </row>
    <row r="790" spans="1:19" ht="243.75">
      <c r="A790" s="277" t="s">
        <v>25424</v>
      </c>
      <c r="B790" s="253" t="s">
        <v>153</v>
      </c>
      <c r="C790" s="97" t="s">
        <v>2163</v>
      </c>
      <c r="D790" s="97" t="s">
        <v>2164</v>
      </c>
      <c r="E790" s="148">
        <f ca="1">IFERROR(__xludf.DUMMYFUNCTION(" VLOOKUP(A719, IMPORTRANGE(""https://docs.google.com/spreadsheets/d/1fj_Bhi2XPL3siwIh4sx4VRLAe31yD50oKdj5UlRYW0c/"", ""Сводка!A:AA""), 5, FALSE)"),236)</f>
        <v>236</v>
      </c>
      <c r="F790" s="147" t="s">
        <v>50</v>
      </c>
      <c r="G790" s="147">
        <f ca="1">IFERROR(__xludf.DUMMYFUNCTION(" VLOOKUP(A719, IMPORTRANGE(""https://docs.google.com/spreadsheets/d/1QNLbnkR_AongFt22vMfNzfpjZ0CjpI8QI-w0wBnYA1w/"", ""Инфа!A:AA""), 6, FALSE)"),2024)</f>
        <v>2024</v>
      </c>
      <c r="H790" s="150">
        <v>12100</v>
      </c>
      <c r="I790" s="160" t="s">
        <v>2165</v>
      </c>
      <c r="J790" s="93" t="s">
        <v>2166</v>
      </c>
      <c r="K790" s="153"/>
      <c r="L790" s="153"/>
      <c r="M790" s="153"/>
      <c r="N790" s="153"/>
      <c r="O790" s="153"/>
      <c r="P790" s="153"/>
      <c r="Q790" s="153"/>
      <c r="R790" s="153"/>
      <c r="S790" s="153"/>
    </row>
    <row r="791" spans="1:19" ht="243.75">
      <c r="A791" s="277" t="s">
        <v>25424</v>
      </c>
      <c r="B791" s="253" t="s">
        <v>153</v>
      </c>
      <c r="C791" s="97" t="s">
        <v>2163</v>
      </c>
      <c r="D791" s="97" t="s">
        <v>2167</v>
      </c>
      <c r="E791" s="148">
        <f ca="1">IFERROR(__xludf.DUMMYFUNCTION(" VLOOKUP(A720, IMPORTRANGE(""https://docs.google.com/spreadsheets/d/1fj_Bhi2XPL3siwIh4sx4VRLAe31yD50oKdj5UlRYW0c/"", ""Сводка!A:AA""), 5, FALSE)"),228)</f>
        <v>228</v>
      </c>
      <c r="F791" s="147" t="s">
        <v>50</v>
      </c>
      <c r="G791" s="147">
        <f ca="1">IFERROR(__xludf.DUMMYFUNCTION(" VLOOKUP(A720, IMPORTRANGE(""https://docs.google.com/spreadsheets/d/1QNLbnkR_AongFt22vMfNzfpjZ0CjpI8QI-w0wBnYA1w/"", ""Инфа!A:AA""), 6, FALSE)"),2024)</f>
        <v>2024</v>
      </c>
      <c r="H791" s="150">
        <v>11800</v>
      </c>
      <c r="I791" s="160" t="s">
        <v>2165</v>
      </c>
      <c r="J791" s="93" t="s">
        <v>2166</v>
      </c>
      <c r="K791" s="153"/>
      <c r="L791" s="153"/>
      <c r="M791" s="153"/>
      <c r="N791" s="153"/>
      <c r="O791" s="153"/>
      <c r="P791" s="153"/>
      <c r="Q791" s="153"/>
      <c r="R791" s="153"/>
      <c r="S791" s="153"/>
    </row>
    <row r="792" spans="1:19" ht="187.5">
      <c r="A792" s="277" t="s">
        <v>25424</v>
      </c>
      <c r="B792" s="253" t="s">
        <v>400</v>
      </c>
      <c r="C792" s="97" t="s">
        <v>2163</v>
      </c>
      <c r="D792" s="97" t="s">
        <v>2168</v>
      </c>
      <c r="E792" s="148">
        <f ca="1">IFERROR(__xludf.DUMMYFUNCTION(" VLOOKUP(A721, IMPORTRANGE(""https://docs.google.com/spreadsheets/d/1fj_Bhi2XPL3siwIh4sx4VRLAe31yD50oKdj5UlRYW0c/"", ""Сводка!A:AA""), 5, FALSE)"),232)</f>
        <v>232</v>
      </c>
      <c r="F792" s="147" t="s">
        <v>415</v>
      </c>
      <c r="G792" s="147">
        <f ca="1">IFERROR(__xludf.DUMMYFUNCTION(" VLOOKUP(A721, IMPORTRANGE(""https://docs.google.com/spreadsheets/d/1QNLbnkR_AongFt22vMfNzfpjZ0CjpI8QI-w0wBnYA1w/"", ""Инфа!A:AA""), 6, FALSE)"),2024)</f>
        <v>2024</v>
      </c>
      <c r="H792" s="150">
        <v>12000</v>
      </c>
      <c r="I792" s="160" t="s">
        <v>2165</v>
      </c>
      <c r="J792" s="93" t="s">
        <v>2169</v>
      </c>
      <c r="K792" s="153"/>
      <c r="L792" s="153"/>
      <c r="M792" s="153"/>
      <c r="N792" s="153"/>
      <c r="O792" s="153"/>
      <c r="P792" s="153"/>
      <c r="Q792" s="153"/>
      <c r="R792" s="153"/>
      <c r="S792" s="153"/>
    </row>
    <row r="793" spans="1:19" ht="187.5">
      <c r="A793" s="277" t="s">
        <v>25424</v>
      </c>
      <c r="B793" s="253" t="s">
        <v>400</v>
      </c>
      <c r="C793" s="97" t="s">
        <v>2163</v>
      </c>
      <c r="D793" s="97" t="s">
        <v>2170</v>
      </c>
      <c r="E793" s="148">
        <f ca="1">IFERROR(__xludf.DUMMYFUNCTION(" VLOOKUP(A722, IMPORTRANGE(""https://docs.google.com/spreadsheets/d/1fj_Bhi2XPL3siwIh4sx4VRLAe31yD50oKdj5UlRYW0c/"", ""Сводка!A:AA""), 5, FALSE)"),224)</f>
        <v>224</v>
      </c>
      <c r="F793" s="147" t="s">
        <v>415</v>
      </c>
      <c r="G793" s="147">
        <f ca="1">IFERROR(__xludf.DUMMYFUNCTION(" VLOOKUP(A722, IMPORTRANGE(""https://docs.google.com/spreadsheets/d/1QNLbnkR_AongFt22vMfNzfpjZ0CjpI8QI-w0wBnYA1w/"", ""Инфа!A:AA""), 6, FALSE)"),2024)</f>
        <v>2024</v>
      </c>
      <c r="H793" s="150">
        <v>11700</v>
      </c>
      <c r="I793" s="160" t="s">
        <v>2165</v>
      </c>
      <c r="J793" s="93" t="s">
        <v>2169</v>
      </c>
      <c r="K793" s="153"/>
      <c r="L793" s="153"/>
      <c r="M793" s="153"/>
      <c r="N793" s="153"/>
      <c r="O793" s="153"/>
      <c r="P793" s="153"/>
      <c r="Q793" s="153"/>
      <c r="R793" s="153"/>
      <c r="S793" s="153"/>
    </row>
    <row r="794" spans="1:19" ht="262.5">
      <c r="A794" s="277" t="s">
        <v>25424</v>
      </c>
      <c r="B794" s="253" t="s">
        <v>400</v>
      </c>
      <c r="C794" s="97" t="s">
        <v>2171</v>
      </c>
      <c r="D794" s="97" t="s">
        <v>2172</v>
      </c>
      <c r="E794" s="148">
        <f ca="1">IFERROR(__xludf.DUMMYFUNCTION(" VLOOKUP(A723, IMPORTRANGE(""https://docs.google.com/spreadsheets/d/1fj_Bhi2XPL3siwIh4sx4VRLAe31yD50oKdj5UlRYW0c/"", ""Сводка!A:AA""), 5, FALSE)"),256)</f>
        <v>256</v>
      </c>
      <c r="F794" s="147" t="s">
        <v>415</v>
      </c>
      <c r="G794" s="147">
        <f ca="1">IFERROR(__xludf.DUMMYFUNCTION(" VLOOKUP(A723, IMPORTRANGE(""https://docs.google.com/spreadsheets/d/1QNLbnkR_AongFt22vMfNzfpjZ0CjpI8QI-w0wBnYA1w/"", ""Инфа!A:AA""), 6, FALSE)"),2024)</f>
        <v>2024</v>
      </c>
      <c r="H794" s="150">
        <v>20400</v>
      </c>
      <c r="I794" s="160" t="s">
        <v>2173</v>
      </c>
      <c r="J794" s="93" t="s">
        <v>2174</v>
      </c>
      <c r="K794" s="153"/>
      <c r="L794" s="153"/>
      <c r="M794" s="153"/>
      <c r="N794" s="153"/>
      <c r="O794" s="153"/>
      <c r="P794" s="153"/>
      <c r="Q794" s="153"/>
      <c r="R794" s="153"/>
      <c r="S794" s="153"/>
    </row>
    <row r="795" spans="1:19" ht="168.75">
      <c r="A795" s="277" t="s">
        <v>25424</v>
      </c>
      <c r="B795" s="253" t="s">
        <v>400</v>
      </c>
      <c r="C795" s="97" t="s">
        <v>2175</v>
      </c>
      <c r="D795" s="97" t="s">
        <v>2176</v>
      </c>
      <c r="E795" s="148">
        <f ca="1">IFERROR(__xludf.DUMMYFUNCTION(" VLOOKUP(A724, IMPORTRANGE(""https://docs.google.com/spreadsheets/d/1fj_Bhi2XPL3siwIh4sx4VRLAe31yD50oKdj5UlRYW0c/"", ""Сводка!A:AA""), 5, FALSE)"),160)</f>
        <v>160</v>
      </c>
      <c r="F795" s="147" t="s">
        <v>108</v>
      </c>
      <c r="G795" s="147">
        <f ca="1">IFERROR(__xludf.DUMMYFUNCTION(" VLOOKUP(A724, IMPORTRANGE(""https://docs.google.com/spreadsheets/d/1QNLbnkR_AongFt22vMfNzfpjZ0CjpI8QI-w0wBnYA1w/"", ""Инфа!A:AA""), 6, FALSE)"),2024)</f>
        <v>2024</v>
      </c>
      <c r="H795" s="150">
        <v>9800</v>
      </c>
      <c r="I795" s="160" t="s">
        <v>246</v>
      </c>
      <c r="J795" s="93" t="s">
        <v>2177</v>
      </c>
      <c r="K795" s="153"/>
      <c r="L795" s="153"/>
      <c r="M795" s="153"/>
      <c r="N795" s="153"/>
      <c r="O795" s="153"/>
      <c r="P795" s="153"/>
      <c r="Q795" s="153"/>
      <c r="R795" s="153"/>
      <c r="S795" s="153"/>
    </row>
    <row r="796" spans="1:19" ht="225">
      <c r="A796" s="277" t="s">
        <v>25424</v>
      </c>
      <c r="B796" s="256" t="s">
        <v>400</v>
      </c>
      <c r="C796" s="93" t="s">
        <v>2178</v>
      </c>
      <c r="D796" s="93" t="s">
        <v>2179</v>
      </c>
      <c r="E796" s="148">
        <f ca="1">IFERROR(__xludf.DUMMYFUNCTION(" VLOOKUP(A725, IMPORTRANGE(""https://docs.google.com/spreadsheets/d/1fj_Bhi2XPL3siwIh4sx4VRLAe31yD50oKdj5UlRYW0c/"", ""Сводка!A:AA""), 5, FALSE)"),184)</f>
        <v>184</v>
      </c>
      <c r="F796" s="148" t="s">
        <v>415</v>
      </c>
      <c r="G796" s="147">
        <f ca="1">IFERROR(__xludf.DUMMYFUNCTION(" VLOOKUP(A725, IMPORTRANGE(""https://docs.google.com/spreadsheets/d/1QNLbnkR_AongFt22vMfNzfpjZ0CjpI8QI-w0wBnYA1w/"", ""Инфа!A:AA""), 6, FALSE)"),2024)</f>
        <v>2024</v>
      </c>
      <c r="H796" s="150">
        <v>16000</v>
      </c>
      <c r="I796" s="151" t="s">
        <v>2180</v>
      </c>
      <c r="J796" s="93" t="s">
        <v>2181</v>
      </c>
      <c r="K796" s="153"/>
      <c r="L796" s="153"/>
      <c r="M796" s="153"/>
      <c r="N796" s="153"/>
      <c r="O796" s="153"/>
      <c r="P796" s="153"/>
      <c r="Q796" s="153"/>
      <c r="R796" s="153"/>
      <c r="S796" s="153"/>
    </row>
    <row r="797" spans="1:19" ht="225">
      <c r="A797" s="277" t="s">
        <v>25424</v>
      </c>
      <c r="B797" s="256" t="s">
        <v>400</v>
      </c>
      <c r="C797" s="93" t="s">
        <v>2178</v>
      </c>
      <c r="D797" s="93" t="s">
        <v>2182</v>
      </c>
      <c r="E797" s="148">
        <f ca="1">IFERROR(__xludf.DUMMYFUNCTION(" VLOOKUP(A726, IMPORTRANGE(""https://docs.google.com/spreadsheets/d/1fj_Bhi2XPL3siwIh4sx4VRLAe31yD50oKdj5UlRYW0c/"", ""Сводка!A:AA""), 5, FALSE)"),220)</f>
        <v>220</v>
      </c>
      <c r="F797" s="148" t="s">
        <v>415</v>
      </c>
      <c r="G797" s="147">
        <f ca="1">IFERROR(__xludf.DUMMYFUNCTION(" VLOOKUP(A726, IMPORTRANGE(""https://docs.google.com/spreadsheets/d/1QNLbnkR_AongFt22vMfNzfpjZ0CjpI8QI-w0wBnYA1w/"", ""Инфа!A:AA""), 6, FALSE)"),2024)</f>
        <v>2024</v>
      </c>
      <c r="H797" s="150">
        <v>18200</v>
      </c>
      <c r="I797" s="151" t="s">
        <v>2180</v>
      </c>
      <c r="J797" s="93" t="s">
        <v>2181</v>
      </c>
      <c r="K797" s="153"/>
      <c r="L797" s="153"/>
      <c r="M797" s="153"/>
      <c r="N797" s="153"/>
      <c r="O797" s="153"/>
      <c r="P797" s="153"/>
      <c r="Q797" s="153"/>
      <c r="R797" s="153"/>
      <c r="S797" s="153"/>
    </row>
    <row r="798" spans="1:19" ht="187.5">
      <c r="A798" s="277" t="s">
        <v>25424</v>
      </c>
      <c r="B798" s="253" t="s">
        <v>153</v>
      </c>
      <c r="C798" s="97" t="s">
        <v>2183</v>
      </c>
      <c r="D798" s="97" t="s">
        <v>2184</v>
      </c>
      <c r="E798" s="148">
        <f ca="1">IFERROR(__xludf.DUMMYFUNCTION(" VLOOKUP(A727, IMPORTRANGE(""https://docs.google.com/spreadsheets/d/1fj_Bhi2XPL3siwIh4sx4VRLAe31yD50oKdj5UlRYW0c/"", ""Сводка!A:AA""), 5, FALSE)"),224)</f>
        <v>224</v>
      </c>
      <c r="F798" s="147" t="s">
        <v>415</v>
      </c>
      <c r="G798" s="147">
        <f ca="1">IFERROR(__xludf.DUMMYFUNCTION(" VLOOKUP(A727, IMPORTRANGE(""https://docs.google.com/spreadsheets/d/1QNLbnkR_AongFt22vMfNzfpjZ0CjpI8QI-w0wBnYA1w/"", ""Инфа!A:AA""), 6, FALSE)"),2024)</f>
        <v>2024</v>
      </c>
      <c r="H798" s="150">
        <v>11700</v>
      </c>
      <c r="I798" s="160" t="s">
        <v>28</v>
      </c>
      <c r="J798" s="97" t="s">
        <v>2185</v>
      </c>
      <c r="K798" s="153"/>
      <c r="L798" s="153"/>
      <c r="M798" s="153"/>
      <c r="N798" s="153"/>
      <c r="O798" s="153"/>
      <c r="P798" s="153"/>
      <c r="Q798" s="153"/>
      <c r="R798" s="153"/>
      <c r="S798" s="153"/>
    </row>
    <row r="799" spans="1:19" ht="187.5">
      <c r="A799" s="277" t="s">
        <v>25424</v>
      </c>
      <c r="B799" s="253" t="s">
        <v>153</v>
      </c>
      <c r="C799" s="97" t="s">
        <v>2186</v>
      </c>
      <c r="D799" s="97" t="s">
        <v>2187</v>
      </c>
      <c r="E799" s="148">
        <f ca="1">IFERROR(__xludf.DUMMYFUNCTION(" VLOOKUP(A728, IMPORTRANGE(""https://docs.google.com/spreadsheets/d/1fj_Bhi2XPL3siwIh4sx4VRLAe31yD50oKdj5UlRYW0c/"", ""Сводка!A:AA""), 5, FALSE)"),120)</f>
        <v>120</v>
      </c>
      <c r="F799" s="147" t="s">
        <v>26</v>
      </c>
      <c r="G799" s="147">
        <f ca="1">IFERROR(__xludf.DUMMYFUNCTION(" VLOOKUP(A728, IMPORTRANGE(""https://docs.google.com/spreadsheets/d/1QNLbnkR_AongFt22vMfNzfpjZ0CjpI8QI-w0wBnYA1w/"", ""Инфа!A:AA""), 6, FALSE)"),2024)</f>
        <v>2024</v>
      </c>
      <c r="H799" s="150">
        <v>8600</v>
      </c>
      <c r="I799" s="160" t="s">
        <v>2188</v>
      </c>
      <c r="J799" s="97" t="s">
        <v>2189</v>
      </c>
      <c r="K799" s="153"/>
      <c r="L799" s="153"/>
      <c r="M799" s="153"/>
      <c r="N799" s="153"/>
      <c r="O799" s="153"/>
      <c r="P799" s="153"/>
      <c r="Q799" s="153"/>
      <c r="R799" s="153"/>
      <c r="S799" s="153"/>
    </row>
    <row r="800" spans="1:19" ht="131.25">
      <c r="A800" s="277" t="s">
        <v>25424</v>
      </c>
      <c r="B800" s="253" t="s">
        <v>153</v>
      </c>
      <c r="C800" s="97" t="s">
        <v>2190</v>
      </c>
      <c r="D800" s="97" t="s">
        <v>2191</v>
      </c>
      <c r="E800" s="148">
        <f ca="1">IFERROR(__xludf.DUMMYFUNCTION(" VLOOKUP(A729, IMPORTRANGE(""https://docs.google.com/spreadsheets/d/1fj_Bhi2XPL3siwIh4sx4VRLAe31yD50oKdj5UlRYW0c/"", ""Сводка!A:AA""), 5, FALSE)"),192)</f>
        <v>192</v>
      </c>
      <c r="F800" s="147" t="s">
        <v>108</v>
      </c>
      <c r="G800" s="147">
        <f ca="1">IFERROR(__xludf.DUMMYFUNCTION(" VLOOKUP(A729, IMPORTRANGE(""https://docs.google.com/spreadsheets/d/1QNLbnkR_AongFt22vMfNzfpjZ0CjpI8QI-w0wBnYA1w/"", ""Инфа!A:AA""), 6, FALSE)"),2024)</f>
        <v>2024</v>
      </c>
      <c r="H800" s="150">
        <v>10800</v>
      </c>
      <c r="I800" s="160" t="s">
        <v>2192</v>
      </c>
      <c r="J800" s="97" t="s">
        <v>2193</v>
      </c>
      <c r="K800" s="153"/>
      <c r="L800" s="153"/>
      <c r="M800" s="153"/>
      <c r="N800" s="153"/>
      <c r="O800" s="153"/>
      <c r="P800" s="153"/>
      <c r="Q800" s="153"/>
      <c r="R800" s="153"/>
      <c r="S800" s="153"/>
    </row>
    <row r="801" spans="1:19" ht="225">
      <c r="A801" s="277" t="s">
        <v>25424</v>
      </c>
      <c r="B801" s="253" t="s">
        <v>153</v>
      </c>
      <c r="C801" s="97" t="s">
        <v>2194</v>
      </c>
      <c r="D801" s="97" t="s">
        <v>2195</v>
      </c>
      <c r="E801" s="148">
        <f ca="1">IFERROR(__xludf.DUMMYFUNCTION(" VLOOKUP(A730, IMPORTRANGE(""https://docs.google.com/spreadsheets/d/1fj_Bhi2XPL3siwIh4sx4VRLAe31yD50oKdj5UlRYW0c/"", ""Сводка!A:AA""), 5, FALSE)"),228)</f>
        <v>228</v>
      </c>
      <c r="F801" s="147" t="s">
        <v>165</v>
      </c>
      <c r="G801" s="147">
        <f ca="1">IFERROR(__xludf.DUMMYFUNCTION(" VLOOKUP(A730, IMPORTRANGE(""https://docs.google.com/spreadsheets/d/1QNLbnkR_AongFt22vMfNzfpjZ0CjpI8QI-w0wBnYA1w/"", ""Инфа!A:AA""), 6, FALSE)"),2024)</f>
        <v>2024</v>
      </c>
      <c r="H801" s="150">
        <v>11800</v>
      </c>
      <c r="I801" s="160" t="s">
        <v>2196</v>
      </c>
      <c r="J801" s="97" t="s">
        <v>2198</v>
      </c>
      <c r="K801" s="153"/>
      <c r="L801" s="153"/>
      <c r="M801" s="153"/>
      <c r="N801" s="153"/>
      <c r="O801" s="153"/>
      <c r="P801" s="153"/>
      <c r="Q801" s="153"/>
      <c r="R801" s="153"/>
      <c r="S801" s="153"/>
    </row>
    <row r="802" spans="1:19" ht="131.25">
      <c r="A802" s="277" t="s">
        <v>25424</v>
      </c>
      <c r="B802" s="253" t="s">
        <v>153</v>
      </c>
      <c r="C802" s="97" t="s">
        <v>2199</v>
      </c>
      <c r="D802" s="97" t="s">
        <v>2200</v>
      </c>
      <c r="E802" s="148">
        <f ca="1">IFERROR(__xludf.DUMMYFUNCTION(" VLOOKUP(A731, IMPORTRANGE(""https://docs.google.com/spreadsheets/d/1fj_Bhi2XPL3siwIh4sx4VRLAe31yD50oKdj5UlRYW0c/"", ""Сводка!A:AA""), 5, FALSE)"),324)</f>
        <v>324</v>
      </c>
      <c r="F802" s="147" t="s">
        <v>50</v>
      </c>
      <c r="G802" s="147">
        <f ca="1">IFERROR(__xludf.DUMMYFUNCTION(" VLOOKUP(A731, IMPORTRANGE(""https://docs.google.com/spreadsheets/d/1QNLbnkR_AongFt22vMfNzfpjZ0CjpI8QI-w0wBnYA1w/"", ""Инфа!A:AA""), 6, FALSE)"),2024)</f>
        <v>2024</v>
      </c>
      <c r="H802" s="150">
        <v>14700</v>
      </c>
      <c r="I802" s="160" t="s">
        <v>2201</v>
      </c>
      <c r="J802" s="97" t="s">
        <v>2202</v>
      </c>
      <c r="K802" s="153"/>
      <c r="L802" s="153"/>
      <c r="M802" s="153"/>
      <c r="N802" s="153"/>
      <c r="O802" s="153"/>
      <c r="P802" s="153"/>
      <c r="Q802" s="153"/>
      <c r="R802" s="153"/>
      <c r="S802" s="153"/>
    </row>
    <row r="803" spans="1:19" ht="131.25">
      <c r="A803" s="277" t="s">
        <v>25424</v>
      </c>
      <c r="B803" s="253" t="s">
        <v>153</v>
      </c>
      <c r="C803" s="97" t="s">
        <v>2199</v>
      </c>
      <c r="D803" s="97" t="s">
        <v>2203</v>
      </c>
      <c r="E803" s="148">
        <f ca="1">IFERROR(__xludf.DUMMYFUNCTION(" VLOOKUP(A732, IMPORTRANGE(""https://docs.google.com/spreadsheets/d/1fj_Bhi2XPL3siwIh4sx4VRLAe31yD50oKdj5UlRYW0c/"", ""Сводка!A:AA""), 5, FALSE)"),292)</f>
        <v>292</v>
      </c>
      <c r="F803" s="147" t="s">
        <v>50</v>
      </c>
      <c r="G803" s="147">
        <f ca="1">IFERROR(__xludf.DUMMYFUNCTION(" VLOOKUP(A732, IMPORTRANGE(""https://docs.google.com/spreadsheets/d/1QNLbnkR_AongFt22vMfNzfpjZ0CjpI8QI-w0wBnYA1w/"", ""Инфа!A:AA""), 6, FALSE)"),2024)</f>
        <v>2024</v>
      </c>
      <c r="H803" s="150">
        <v>13800</v>
      </c>
      <c r="I803" s="160" t="s">
        <v>2204</v>
      </c>
      <c r="J803" s="97" t="s">
        <v>2205</v>
      </c>
      <c r="K803" s="153"/>
      <c r="L803" s="153"/>
      <c r="M803" s="153"/>
      <c r="N803" s="153"/>
      <c r="O803" s="153"/>
      <c r="P803" s="153"/>
      <c r="Q803" s="153"/>
      <c r="R803" s="153"/>
      <c r="S803" s="153"/>
    </row>
    <row r="804" spans="1:19" ht="225">
      <c r="A804" s="277" t="s">
        <v>25424</v>
      </c>
      <c r="B804" s="253" t="s">
        <v>400</v>
      </c>
      <c r="C804" s="93" t="s">
        <v>2206</v>
      </c>
      <c r="D804" s="93" t="s">
        <v>2207</v>
      </c>
      <c r="E804" s="148">
        <f ca="1">IFERROR(__xludf.DUMMYFUNCTION(" VLOOKUP(A733, IMPORTRANGE(""https://docs.google.com/spreadsheets/d/1fj_Bhi2XPL3siwIh4sx4VRLAe31yD50oKdj5UlRYW0c/"", ""Сводка!A:AA""), 5, FALSE)"),332)</f>
        <v>332</v>
      </c>
      <c r="F804" s="148" t="s">
        <v>415</v>
      </c>
      <c r="G804" s="147">
        <f ca="1">IFERROR(__xludf.DUMMYFUNCTION(" VLOOKUP(A733, IMPORTRANGE(""https://docs.google.com/spreadsheets/d/1QNLbnkR_AongFt22vMfNzfpjZ0CjpI8QI-w0wBnYA1w/"", ""Инфа!A:AA""), 6, FALSE)"),2024)</f>
        <v>2024</v>
      </c>
      <c r="H804" s="150">
        <v>24900</v>
      </c>
      <c r="I804" s="151" t="s">
        <v>161</v>
      </c>
      <c r="J804" s="93" t="s">
        <v>2208</v>
      </c>
      <c r="K804" s="153"/>
      <c r="L804" s="153"/>
      <c r="M804" s="153"/>
      <c r="N804" s="153"/>
      <c r="O804" s="153"/>
      <c r="P804" s="153"/>
      <c r="Q804" s="153"/>
      <c r="R804" s="153"/>
      <c r="S804" s="153"/>
    </row>
    <row r="805" spans="1:19" ht="131.25">
      <c r="A805" s="277" t="s">
        <v>25424</v>
      </c>
      <c r="B805" s="253" t="s">
        <v>153</v>
      </c>
      <c r="C805" s="97" t="s">
        <v>2209</v>
      </c>
      <c r="D805" s="97" t="s">
        <v>2210</v>
      </c>
      <c r="E805" s="148">
        <f ca="1">IFERROR(__xludf.DUMMYFUNCTION(" VLOOKUP(A734, IMPORTRANGE(""https://docs.google.com/spreadsheets/d/1fj_Bhi2XPL3siwIh4sx4VRLAe31yD50oKdj5UlRYW0c/"", ""Сводка!A:AA""), 5, FALSE)"),138)</f>
        <v>138</v>
      </c>
      <c r="F805" s="147" t="s">
        <v>165</v>
      </c>
      <c r="G805" s="147">
        <f ca="1">IFERROR(__xludf.DUMMYFUNCTION(" VLOOKUP(A734, IMPORTRANGE(""https://docs.google.com/spreadsheets/d/1QNLbnkR_AongFt22vMfNzfpjZ0CjpI8QI-w0wBnYA1w/"", ""Инфа!A:AA""), 6, FALSE)"),2024)</f>
        <v>2024</v>
      </c>
      <c r="H805" s="150">
        <v>9100</v>
      </c>
      <c r="I805" s="160" t="s">
        <v>2210</v>
      </c>
      <c r="J805" s="97" t="s">
        <v>2211</v>
      </c>
      <c r="K805" s="153"/>
      <c r="L805" s="153"/>
      <c r="M805" s="153"/>
      <c r="N805" s="153"/>
      <c r="O805" s="153"/>
      <c r="P805" s="153"/>
      <c r="Q805" s="153"/>
      <c r="R805" s="153"/>
      <c r="S805" s="153"/>
    </row>
    <row r="806" spans="1:19" ht="262.5">
      <c r="A806" s="277" t="s">
        <v>25424</v>
      </c>
      <c r="B806" s="253" t="s">
        <v>153</v>
      </c>
      <c r="C806" s="97" t="s">
        <v>2209</v>
      </c>
      <c r="D806" s="97" t="s">
        <v>2212</v>
      </c>
      <c r="E806" s="148">
        <f ca="1">IFERROR(__xludf.DUMMYFUNCTION(" VLOOKUP(A735, IMPORTRANGE(""https://docs.google.com/spreadsheets/d/1fj_Bhi2XPL3siwIh4sx4VRLAe31yD50oKdj5UlRYW0c/"", ""Сводка!A:AA""), 5, FALSE)"),240)</f>
        <v>240</v>
      </c>
      <c r="F806" s="147" t="s">
        <v>165</v>
      </c>
      <c r="G806" s="147">
        <f ca="1">IFERROR(__xludf.DUMMYFUNCTION(" VLOOKUP(A735, IMPORTRANGE(""https://docs.google.com/spreadsheets/d/1QNLbnkR_AongFt22vMfNzfpjZ0CjpI8QI-w0wBnYA1w/"", ""Инфа!A:AA""), 6, FALSE)"),2024)</f>
        <v>2024</v>
      </c>
      <c r="H806" s="150">
        <v>12200</v>
      </c>
      <c r="I806" s="160" t="s">
        <v>2213</v>
      </c>
      <c r="J806" s="97" t="s">
        <v>2214</v>
      </c>
      <c r="K806" s="153"/>
      <c r="L806" s="153"/>
      <c r="M806" s="153"/>
      <c r="N806" s="153"/>
      <c r="O806" s="153"/>
      <c r="P806" s="153"/>
      <c r="Q806" s="153"/>
      <c r="R806" s="153"/>
      <c r="S806" s="153"/>
    </row>
    <row r="807" spans="1:19" ht="262.5">
      <c r="A807" s="277" t="s">
        <v>25424</v>
      </c>
      <c r="B807" s="253" t="s">
        <v>400</v>
      </c>
      <c r="C807" s="97" t="s">
        <v>2215</v>
      </c>
      <c r="D807" s="97" t="s">
        <v>2216</v>
      </c>
      <c r="E807" s="148">
        <f ca="1">IFERROR(__xludf.DUMMYFUNCTION(" VLOOKUP(A736, IMPORTRANGE(""https://docs.google.com/spreadsheets/d/1fj_Bhi2XPL3siwIh4sx4VRLAe31yD50oKdj5UlRYW0c/"", ""Сводка!A:AA""), 5, FALSE)"),296)</f>
        <v>296</v>
      </c>
      <c r="F807" s="147" t="s">
        <v>599</v>
      </c>
      <c r="G807" s="147">
        <f ca="1">IFERROR(__xludf.DUMMYFUNCTION(" VLOOKUP(A736, IMPORTRANGE(""https://docs.google.com/spreadsheets/d/1QNLbnkR_AongFt22vMfNzfpjZ0CjpI8QI-w0wBnYA1w/"", ""Инфа!A:AA""), 6, FALSE)"),2024)</f>
        <v>2024</v>
      </c>
      <c r="H807" s="150">
        <v>13900</v>
      </c>
      <c r="I807" s="160" t="s">
        <v>72</v>
      </c>
      <c r="J807" s="97" t="s">
        <v>2217</v>
      </c>
      <c r="K807" s="153"/>
      <c r="L807" s="153"/>
      <c r="M807" s="153"/>
      <c r="N807" s="153"/>
      <c r="O807" s="153"/>
      <c r="P807" s="153"/>
      <c r="Q807" s="153"/>
      <c r="R807" s="153"/>
      <c r="S807" s="153"/>
    </row>
    <row r="808" spans="1:19" ht="93.75">
      <c r="A808" s="277" t="s">
        <v>25424</v>
      </c>
      <c r="B808" s="253" t="s">
        <v>400</v>
      </c>
      <c r="C808" s="97" t="s">
        <v>2218</v>
      </c>
      <c r="D808" s="97" t="s">
        <v>2219</v>
      </c>
      <c r="E808" s="148">
        <f ca="1">IFERROR(__xludf.DUMMYFUNCTION(" VLOOKUP(A737, IMPORTRANGE(""https://docs.google.com/spreadsheets/d/1fj_Bhi2XPL3siwIh4sx4VRLAe31yD50oKdj5UlRYW0c/"", ""Сводка!A:AA""), 5, FALSE)"),264)</f>
        <v>264</v>
      </c>
      <c r="F808" s="147" t="s">
        <v>415</v>
      </c>
      <c r="G808" s="147">
        <f ca="1">IFERROR(__xludf.DUMMYFUNCTION(" VLOOKUP(A737, IMPORTRANGE(""https://docs.google.com/spreadsheets/d/1QNLbnkR_AongFt22vMfNzfpjZ0CjpI8QI-w0wBnYA1w/"", ""Инфа!A:AA""), 6, FALSE)"),2024)</f>
        <v>2024</v>
      </c>
      <c r="H808" s="150">
        <v>12900</v>
      </c>
      <c r="I808" s="160" t="s">
        <v>2220</v>
      </c>
      <c r="J808" s="97" t="s">
        <v>2221</v>
      </c>
      <c r="K808" s="153"/>
      <c r="L808" s="153"/>
      <c r="M808" s="153"/>
      <c r="N808" s="153"/>
      <c r="O808" s="153"/>
      <c r="P808" s="153"/>
      <c r="Q808" s="153"/>
      <c r="R808" s="153"/>
      <c r="S808" s="153"/>
    </row>
    <row r="809" spans="1:19" ht="243.75">
      <c r="A809" s="277" t="s">
        <v>25424</v>
      </c>
      <c r="B809" s="253" t="s">
        <v>153</v>
      </c>
      <c r="C809" s="97" t="s">
        <v>2222</v>
      </c>
      <c r="D809" s="97" t="s">
        <v>2223</v>
      </c>
      <c r="E809" s="148">
        <f ca="1">IFERROR(__xludf.DUMMYFUNCTION(" VLOOKUP(A738, IMPORTRANGE(""https://docs.google.com/spreadsheets/d/1fj_Bhi2XPL3siwIh4sx4VRLAe31yD50oKdj5UlRYW0c/"", ""Сводка!A:AA""), 5, FALSE)"),344)</f>
        <v>344</v>
      </c>
      <c r="F809" s="147" t="s">
        <v>50</v>
      </c>
      <c r="G809" s="147">
        <f ca="1">IFERROR(__xludf.DUMMYFUNCTION(" VLOOKUP(A738, IMPORTRANGE(""https://docs.google.com/spreadsheets/d/1QNLbnkR_AongFt22vMfNzfpjZ0CjpI8QI-w0wBnYA1w/"", ""Инфа!A:AA""), 6, FALSE)"),2024)</f>
        <v>2024</v>
      </c>
      <c r="H809" s="150">
        <v>15300</v>
      </c>
      <c r="I809" s="160" t="s">
        <v>2224</v>
      </c>
      <c r="J809" s="97" t="s">
        <v>2225</v>
      </c>
      <c r="K809" s="153"/>
      <c r="L809" s="153"/>
      <c r="M809" s="153"/>
      <c r="N809" s="153"/>
      <c r="O809" s="153"/>
      <c r="P809" s="153"/>
      <c r="Q809" s="153"/>
      <c r="R809" s="153"/>
      <c r="S809" s="153"/>
    </row>
    <row r="810" spans="1:19" ht="112.5">
      <c r="A810" s="277" t="s">
        <v>25424</v>
      </c>
      <c r="B810" s="253" t="s">
        <v>400</v>
      </c>
      <c r="C810" s="97" t="s">
        <v>2226</v>
      </c>
      <c r="D810" s="97" t="s">
        <v>2227</v>
      </c>
      <c r="E810" s="148">
        <f ca="1">IFERROR(__xludf.DUMMYFUNCTION(" VLOOKUP(A739, IMPORTRANGE(""https://docs.google.com/spreadsheets/d/1fj_Bhi2XPL3siwIh4sx4VRLAe31yD50oKdj5UlRYW0c/"", ""Сводка!A:AA""), 5, FALSE)"),156)</f>
        <v>156</v>
      </c>
      <c r="F810" s="147" t="s">
        <v>415</v>
      </c>
      <c r="G810" s="147">
        <f ca="1">IFERROR(__xludf.DUMMYFUNCTION(" VLOOKUP(A739, IMPORTRANGE(""https://docs.google.com/spreadsheets/d/1QNLbnkR_AongFt22vMfNzfpjZ0CjpI8QI-w0wBnYA1w/"", ""Инфа!A:AA""), 6, FALSE)"),2024)</f>
        <v>2024</v>
      </c>
      <c r="H810" s="150">
        <v>9700</v>
      </c>
      <c r="I810" s="160" t="s">
        <v>2228</v>
      </c>
      <c r="J810" s="97" t="s">
        <v>2229</v>
      </c>
      <c r="K810" s="153"/>
      <c r="L810" s="153"/>
      <c r="M810" s="153"/>
      <c r="N810" s="153"/>
      <c r="O810" s="153"/>
      <c r="P810" s="153"/>
      <c r="Q810" s="153"/>
      <c r="R810" s="153"/>
      <c r="S810" s="153"/>
    </row>
    <row r="811" spans="1:19" ht="168.75">
      <c r="A811" s="277" t="s">
        <v>25424</v>
      </c>
      <c r="B811" s="253" t="s">
        <v>153</v>
      </c>
      <c r="C811" s="97" t="s">
        <v>2230</v>
      </c>
      <c r="D811" s="97" t="s">
        <v>2231</v>
      </c>
      <c r="E811" s="148">
        <f ca="1">IFERROR(__xludf.DUMMYFUNCTION(" VLOOKUP(A740, IMPORTRANGE(""https://docs.google.com/spreadsheets/d/1fj_Bhi2XPL3siwIh4sx4VRLAe31yD50oKdj5UlRYW0c/"", ""Сводка!A:AA""), 5, FALSE)"),112)</f>
        <v>112</v>
      </c>
      <c r="F811" s="147" t="s">
        <v>26</v>
      </c>
      <c r="G811" s="147">
        <f ca="1">IFERROR(__xludf.DUMMYFUNCTION(" VLOOKUP(A740, IMPORTRANGE(""https://docs.google.com/spreadsheets/d/1QNLbnkR_AongFt22vMfNzfpjZ0CjpI8QI-w0wBnYA1w/"", ""Инфа!A:AA""), 6, FALSE)"),2024)</f>
        <v>2024</v>
      </c>
      <c r="H811" s="150">
        <v>8400</v>
      </c>
      <c r="I811" s="160" t="s">
        <v>146</v>
      </c>
      <c r="J811" s="97" t="s">
        <v>2232</v>
      </c>
      <c r="K811" s="153"/>
      <c r="L811" s="153"/>
      <c r="M811" s="153"/>
      <c r="N811" s="153"/>
      <c r="O811" s="153"/>
      <c r="P811" s="153"/>
      <c r="Q811" s="153"/>
      <c r="R811" s="153"/>
      <c r="S811" s="153"/>
    </row>
    <row r="812" spans="1:19" ht="112.5">
      <c r="A812" s="277" t="s">
        <v>25424</v>
      </c>
      <c r="B812" s="253" t="s">
        <v>400</v>
      </c>
      <c r="C812" s="97" t="s">
        <v>2233</v>
      </c>
      <c r="D812" s="93" t="s">
        <v>2234</v>
      </c>
      <c r="E812" s="148">
        <f ca="1">IFERROR(__xludf.DUMMYFUNCTION(" VLOOKUP(A741, IMPORTRANGE(""https://docs.google.com/spreadsheets/d/1fj_Bhi2XPL3siwIh4sx4VRLAe31yD50oKdj5UlRYW0c/"", ""Сводка!A:AA""), 5, FALSE)"),376)</f>
        <v>376</v>
      </c>
      <c r="F812" s="147" t="s">
        <v>415</v>
      </c>
      <c r="G812" s="147">
        <f ca="1">IFERROR(__xludf.DUMMYFUNCTION(" VLOOKUP(A741, IMPORTRANGE(""https://docs.google.com/spreadsheets/d/1QNLbnkR_AongFt22vMfNzfpjZ0CjpI8QI-w0wBnYA1w/"", ""Инфа!A:AA""), 6, FALSE)"),2024)</f>
        <v>2024</v>
      </c>
      <c r="H812" s="154">
        <v>16300</v>
      </c>
      <c r="I812" s="160" t="s">
        <v>146</v>
      </c>
      <c r="J812" s="97" t="s">
        <v>2235</v>
      </c>
      <c r="K812" s="153"/>
      <c r="L812" s="153"/>
      <c r="M812" s="153"/>
      <c r="N812" s="153"/>
      <c r="O812" s="153"/>
      <c r="P812" s="153"/>
      <c r="Q812" s="153"/>
      <c r="R812" s="153"/>
      <c r="S812" s="153"/>
    </row>
    <row r="813" spans="1:19" ht="112.5">
      <c r="A813" s="277" t="s">
        <v>25424</v>
      </c>
      <c r="B813" s="253" t="s">
        <v>153</v>
      </c>
      <c r="C813" s="97" t="s">
        <v>2236</v>
      </c>
      <c r="D813" s="97" t="s">
        <v>2237</v>
      </c>
      <c r="E813" s="148">
        <f ca="1">IFERROR(__xludf.DUMMYFUNCTION(" VLOOKUP(A742, IMPORTRANGE(""https://docs.google.com/spreadsheets/d/1fj_Bhi2XPL3siwIh4sx4VRLAe31yD50oKdj5UlRYW0c/"", ""Сводка!A:AA""), 5, FALSE)"),268)</f>
        <v>268</v>
      </c>
      <c r="F813" s="147" t="s">
        <v>59</v>
      </c>
      <c r="G813" s="147">
        <f ca="1">IFERROR(__xludf.DUMMYFUNCTION(" VLOOKUP(A742, IMPORTRANGE(""https://docs.google.com/spreadsheets/d/1QNLbnkR_AongFt22vMfNzfpjZ0CjpI8QI-w0wBnYA1w/"", ""Инфа!A:AA""), 6, FALSE)"),2024)</f>
        <v>2024</v>
      </c>
      <c r="H813" s="150">
        <v>21100</v>
      </c>
      <c r="I813" s="161" t="s">
        <v>501</v>
      </c>
      <c r="J813" s="97" t="s">
        <v>2238</v>
      </c>
      <c r="K813" s="153"/>
      <c r="L813" s="153"/>
      <c r="M813" s="153"/>
      <c r="N813" s="153"/>
      <c r="O813" s="153"/>
      <c r="P813" s="153"/>
      <c r="Q813" s="153"/>
      <c r="R813" s="153"/>
      <c r="S813" s="153"/>
    </row>
    <row r="814" spans="1:19" ht="112.5">
      <c r="A814" s="277" t="s">
        <v>25424</v>
      </c>
      <c r="B814" s="253" t="s">
        <v>153</v>
      </c>
      <c r="C814" s="97" t="s">
        <v>2239</v>
      </c>
      <c r="D814" s="97" t="s">
        <v>2240</v>
      </c>
      <c r="E814" s="148">
        <f ca="1">IFERROR(__xludf.DUMMYFUNCTION(" VLOOKUP(A743, IMPORTRANGE(""https://docs.google.com/spreadsheets/d/1fj_Bhi2XPL3siwIh4sx4VRLAe31yD50oKdj5UlRYW0c/"", ""Сводка!A:AA""), 5, FALSE)"),160)</f>
        <v>160</v>
      </c>
      <c r="F814" s="147" t="s">
        <v>59</v>
      </c>
      <c r="G814" s="147">
        <f ca="1">IFERROR(__xludf.DUMMYFUNCTION(" VLOOKUP(A743, IMPORTRANGE(""https://docs.google.com/spreadsheets/d/1QNLbnkR_AongFt22vMfNzfpjZ0CjpI8QI-w0wBnYA1w/"", ""Инфа!A:AA""), 6, FALSE)"),2024)</f>
        <v>2024</v>
      </c>
      <c r="H814" s="150">
        <v>9800</v>
      </c>
      <c r="I814" s="161" t="s">
        <v>501</v>
      </c>
      <c r="J814" s="97" t="s">
        <v>2238</v>
      </c>
      <c r="K814" s="153"/>
      <c r="L814" s="153"/>
      <c r="M814" s="153"/>
      <c r="N814" s="153"/>
      <c r="O814" s="153"/>
      <c r="P814" s="153"/>
      <c r="Q814" s="153"/>
      <c r="R814" s="153"/>
      <c r="S814" s="153"/>
    </row>
    <row r="815" spans="1:19" ht="225">
      <c r="A815" s="277" t="s">
        <v>25424</v>
      </c>
      <c r="B815" s="253" t="s">
        <v>400</v>
      </c>
      <c r="C815" s="93" t="s">
        <v>2206</v>
      </c>
      <c r="D815" s="93" t="s">
        <v>2241</v>
      </c>
      <c r="E815" s="148">
        <f ca="1">IFERROR(__xludf.DUMMYFUNCTION(" VLOOKUP(A744, IMPORTRANGE(""https://docs.google.com/spreadsheets/d/1fj_Bhi2XPL3siwIh4sx4VRLAe31yD50oKdj5UlRYW0c/"", ""Сводка!A:AA""), 5, FALSE)"),336)</f>
        <v>336</v>
      </c>
      <c r="F815" s="148" t="s">
        <v>415</v>
      </c>
      <c r="G815" s="147">
        <f ca="1">IFERROR(__xludf.DUMMYFUNCTION(" VLOOKUP(A744, IMPORTRANGE(""https://docs.google.com/spreadsheets/d/1QNLbnkR_AongFt22vMfNzfpjZ0CjpI8QI-w0wBnYA1w/"", ""Инфа!A:AA""), 6, FALSE)"),2024)</f>
        <v>2024</v>
      </c>
      <c r="H815" s="150">
        <v>25200</v>
      </c>
      <c r="I815" s="151" t="s">
        <v>161</v>
      </c>
      <c r="J815" s="93" t="s">
        <v>2208</v>
      </c>
      <c r="K815" s="153"/>
      <c r="L815" s="153"/>
      <c r="M815" s="153"/>
      <c r="N815" s="153"/>
      <c r="O815" s="153"/>
      <c r="P815" s="153"/>
      <c r="Q815" s="153"/>
      <c r="R815" s="153"/>
      <c r="S815" s="153"/>
    </row>
    <row r="816" spans="1:19" ht="150">
      <c r="A816" s="277" t="s">
        <v>25424</v>
      </c>
      <c r="B816" s="253" t="s">
        <v>400</v>
      </c>
      <c r="C816" s="97" t="s">
        <v>2242</v>
      </c>
      <c r="D816" s="97" t="s">
        <v>2243</v>
      </c>
      <c r="E816" s="148">
        <f ca="1">IFERROR(__xludf.DUMMYFUNCTION(" VLOOKUP(A745, IMPORTRANGE(""https://docs.google.com/spreadsheets/d/1fj_Bhi2XPL3siwIh4sx4VRLAe31yD50oKdj5UlRYW0c/"", ""Сводка!A:AA""), 5, FALSE)"),192)</f>
        <v>192</v>
      </c>
      <c r="F816" s="147" t="s">
        <v>415</v>
      </c>
      <c r="G816" s="147">
        <f ca="1">IFERROR(__xludf.DUMMYFUNCTION(" VLOOKUP(A745, IMPORTRANGE(""https://docs.google.com/spreadsheets/d/1QNLbnkR_AongFt22vMfNzfpjZ0CjpI8QI-w0wBnYA1w/"", ""Инфа!A:AA""), 6, FALSE)"),2024)</f>
        <v>2024</v>
      </c>
      <c r="H816" s="150">
        <v>10800</v>
      </c>
      <c r="I816" s="160" t="s">
        <v>2244</v>
      </c>
      <c r="J816" s="97" t="s">
        <v>2245</v>
      </c>
      <c r="K816" s="153"/>
      <c r="L816" s="153"/>
      <c r="M816" s="153"/>
      <c r="N816" s="153"/>
      <c r="O816" s="153"/>
      <c r="P816" s="153"/>
      <c r="Q816" s="153"/>
      <c r="R816" s="153"/>
      <c r="S816" s="153"/>
    </row>
    <row r="817" spans="1:19" ht="150">
      <c r="A817" s="277" t="s">
        <v>25424</v>
      </c>
      <c r="B817" s="253" t="s">
        <v>400</v>
      </c>
      <c r="C817" s="97" t="s">
        <v>2242</v>
      </c>
      <c r="D817" s="97" t="s">
        <v>2246</v>
      </c>
      <c r="E817" s="148">
        <f ca="1">IFERROR(__xludf.DUMMYFUNCTION(" VLOOKUP(A746, IMPORTRANGE(""https://docs.google.com/spreadsheets/d/1fj_Bhi2XPL3siwIh4sx4VRLAe31yD50oKdj5UlRYW0c/"", ""Сводка!A:AA""), 5, FALSE)"),168)</f>
        <v>168</v>
      </c>
      <c r="F817" s="147" t="s">
        <v>415</v>
      </c>
      <c r="G817" s="147">
        <f ca="1">IFERROR(__xludf.DUMMYFUNCTION(" VLOOKUP(A746, IMPORTRANGE(""https://docs.google.com/spreadsheets/d/1QNLbnkR_AongFt22vMfNzfpjZ0CjpI8QI-w0wBnYA1w/"", ""Инфа!A:AA""), 6, FALSE)"),2024)</f>
        <v>2024</v>
      </c>
      <c r="H817" s="150">
        <v>10000</v>
      </c>
      <c r="I817" s="160" t="s">
        <v>2244</v>
      </c>
      <c r="J817" s="97" t="s">
        <v>2247</v>
      </c>
      <c r="K817" s="153"/>
      <c r="L817" s="153"/>
      <c r="M817" s="153"/>
      <c r="N817" s="153"/>
      <c r="O817" s="153"/>
      <c r="P817" s="153"/>
      <c r="Q817" s="153"/>
      <c r="R817" s="153"/>
      <c r="S817" s="153"/>
    </row>
    <row r="818" spans="1:19" ht="150">
      <c r="A818" s="277" t="s">
        <v>25424</v>
      </c>
      <c r="B818" s="253" t="s">
        <v>153</v>
      </c>
      <c r="C818" s="97" t="s">
        <v>2248</v>
      </c>
      <c r="D818" s="97" t="s">
        <v>2249</v>
      </c>
      <c r="E818" s="148">
        <f ca="1">IFERROR(__xludf.DUMMYFUNCTION(" VLOOKUP(A747, IMPORTRANGE(""https://docs.google.com/spreadsheets/d/1fj_Bhi2XPL3siwIh4sx4VRLAe31yD50oKdj5UlRYW0c/"", ""Сводка!A:AA""), 5, FALSE)"),240)</f>
        <v>240</v>
      </c>
      <c r="F818" s="147" t="s">
        <v>26</v>
      </c>
      <c r="G818" s="147">
        <f ca="1">IFERROR(__xludf.DUMMYFUNCTION(" VLOOKUP(A747, IMPORTRANGE(""https://docs.google.com/spreadsheets/d/1QNLbnkR_AongFt22vMfNzfpjZ0CjpI8QI-w0wBnYA1w/"", ""Инфа!A:AA""), 6, FALSE)"),2024)</f>
        <v>2024</v>
      </c>
      <c r="H818" s="150">
        <v>12200</v>
      </c>
      <c r="I818" s="160" t="s">
        <v>197</v>
      </c>
      <c r="J818" s="97" t="s">
        <v>2250</v>
      </c>
      <c r="K818" s="153"/>
      <c r="L818" s="153"/>
      <c r="M818" s="153"/>
      <c r="N818" s="153"/>
      <c r="O818" s="153"/>
      <c r="P818" s="153"/>
      <c r="Q818" s="153"/>
      <c r="R818" s="153"/>
      <c r="S818" s="153"/>
    </row>
    <row r="819" spans="1:19" ht="225">
      <c r="A819" s="277" t="s">
        <v>25424</v>
      </c>
      <c r="B819" s="253" t="s">
        <v>23</v>
      </c>
      <c r="C819" s="97" t="s">
        <v>2251</v>
      </c>
      <c r="D819" s="97" t="s">
        <v>2252</v>
      </c>
      <c r="E819" s="148">
        <f ca="1">IFERROR(__xludf.DUMMYFUNCTION(" VLOOKUP(A748, IMPORTRANGE(""https://docs.google.com/spreadsheets/d/1fj_Bhi2XPL3siwIh4sx4VRLAe31yD50oKdj5UlRYW0c/"", ""Сводка!A:AA""), 5, FALSE)"),336)</f>
        <v>336</v>
      </c>
      <c r="F819" s="147" t="s">
        <v>177</v>
      </c>
      <c r="G819" s="147">
        <f ca="1">IFERROR(__xludf.DUMMYFUNCTION(" VLOOKUP(A748, IMPORTRANGE(""https://docs.google.com/spreadsheets/d/1QNLbnkR_AongFt22vMfNzfpjZ0CjpI8QI-w0wBnYA1w/"", ""Инфа!A:AA""), 6, FALSE)"),2024)</f>
        <v>2024</v>
      </c>
      <c r="H819" s="150">
        <v>25200</v>
      </c>
      <c r="I819" s="160" t="s">
        <v>2253</v>
      </c>
      <c r="J819" s="97" t="s">
        <v>2254</v>
      </c>
      <c r="K819" s="153"/>
      <c r="L819" s="153"/>
      <c r="M819" s="153"/>
      <c r="N819" s="153"/>
      <c r="O819" s="153"/>
      <c r="P819" s="153"/>
      <c r="Q819" s="153"/>
      <c r="R819" s="153"/>
      <c r="S819" s="153"/>
    </row>
    <row r="820" spans="1:19" ht="150">
      <c r="A820" s="277" t="s">
        <v>25424</v>
      </c>
      <c r="B820" s="256" t="s">
        <v>153</v>
      </c>
      <c r="C820" s="93" t="s">
        <v>2255</v>
      </c>
      <c r="D820" s="93" t="s">
        <v>2256</v>
      </c>
      <c r="E820" s="148">
        <f ca="1">IFERROR(__xludf.DUMMYFUNCTION(" VLOOKUP(A749, IMPORTRANGE(""https://docs.google.com/spreadsheets/d/1fj_Bhi2XPL3siwIh4sx4VRLAe31yD50oKdj5UlRYW0c/"", ""Сводка!A:AA""), 5, FALSE)"),120)</f>
        <v>120</v>
      </c>
      <c r="F820" s="148" t="s">
        <v>108</v>
      </c>
      <c r="G820" s="147">
        <f ca="1">IFERROR(__xludf.DUMMYFUNCTION(" VLOOKUP(A749, IMPORTRANGE(""https://docs.google.com/spreadsheets/d/1QNLbnkR_AongFt22vMfNzfpjZ0CjpI8QI-w0wBnYA1w/"", ""Инфа!A:AA""), 6, FALSE)"),2024)</f>
        <v>2024</v>
      </c>
      <c r="H820" s="150">
        <v>8600</v>
      </c>
      <c r="I820" s="151" t="s">
        <v>2257</v>
      </c>
      <c r="J820" s="93" t="s">
        <v>2258</v>
      </c>
      <c r="K820" s="153"/>
      <c r="L820" s="153"/>
      <c r="M820" s="153"/>
      <c r="N820" s="153"/>
      <c r="O820" s="153"/>
      <c r="P820" s="153"/>
      <c r="Q820" s="153"/>
      <c r="R820" s="153"/>
      <c r="S820" s="153"/>
    </row>
    <row r="821" spans="1:19" ht="112.5">
      <c r="A821" s="277" t="s">
        <v>25424</v>
      </c>
      <c r="B821" s="256" t="s">
        <v>400</v>
      </c>
      <c r="C821" s="93" t="s">
        <v>2259</v>
      </c>
      <c r="D821" s="93" t="s">
        <v>2260</v>
      </c>
      <c r="E821" s="148">
        <f ca="1">IFERROR(__xludf.DUMMYFUNCTION(" VLOOKUP(A750, IMPORTRANGE(""https://docs.google.com/spreadsheets/d/1fj_Bhi2XPL3siwIh4sx4VRLAe31yD50oKdj5UlRYW0c/"", ""Сводка!A:AA""), 5, FALSE)"),240)</f>
        <v>240</v>
      </c>
      <c r="F821" s="148" t="s">
        <v>108</v>
      </c>
      <c r="G821" s="147">
        <f ca="1">IFERROR(__xludf.DUMMYFUNCTION(" VLOOKUP(A750, IMPORTRANGE(""https://docs.google.com/spreadsheets/d/1QNLbnkR_AongFt22vMfNzfpjZ0CjpI8QI-w0wBnYA1w/"", ""Инфа!A:AA""), 6, FALSE)"),2024)</f>
        <v>2024</v>
      </c>
      <c r="H821" s="150">
        <v>19400</v>
      </c>
      <c r="I821" s="151" t="s">
        <v>2261</v>
      </c>
      <c r="J821" s="93" t="s">
        <v>2262</v>
      </c>
      <c r="K821" s="153"/>
      <c r="L821" s="153"/>
      <c r="M821" s="153"/>
      <c r="N821" s="153"/>
      <c r="O821" s="153"/>
      <c r="P821" s="153"/>
      <c r="Q821" s="153"/>
      <c r="R821" s="153"/>
      <c r="S821" s="153"/>
    </row>
    <row r="822" spans="1:19" ht="131.25">
      <c r="A822" s="277" t="s">
        <v>25424</v>
      </c>
      <c r="B822" s="256" t="s">
        <v>153</v>
      </c>
      <c r="C822" s="93" t="s">
        <v>2263</v>
      </c>
      <c r="D822" s="93" t="s">
        <v>2264</v>
      </c>
      <c r="E822" s="148">
        <f ca="1">IFERROR(__xludf.DUMMYFUNCTION(" VLOOKUP(A751, IMPORTRANGE(""https://docs.google.com/spreadsheets/d/1fj_Bhi2XPL3siwIh4sx4VRLAe31yD50oKdj5UlRYW0c/"", ""Сводка!A:AA""), 5, FALSE)"),252)</f>
        <v>252</v>
      </c>
      <c r="F822" s="148" t="s">
        <v>50</v>
      </c>
      <c r="G822" s="147">
        <f ca="1">IFERROR(__xludf.DUMMYFUNCTION(" VLOOKUP(A751, IMPORTRANGE(""https://docs.google.com/spreadsheets/d/1QNLbnkR_AongFt22vMfNzfpjZ0CjpI8QI-w0wBnYA1w/"", ""Инфа!A:AA""), 6, FALSE)"),2024)</f>
        <v>2024</v>
      </c>
      <c r="H822" s="150">
        <v>12600</v>
      </c>
      <c r="I822" s="151" t="s">
        <v>161</v>
      </c>
      <c r="J822" s="93" t="s">
        <v>2265</v>
      </c>
      <c r="K822" s="153"/>
      <c r="L822" s="153"/>
      <c r="M822" s="153"/>
      <c r="N822" s="153"/>
      <c r="O822" s="153"/>
      <c r="P822" s="153"/>
      <c r="Q822" s="153"/>
      <c r="R822" s="153"/>
      <c r="S822" s="153"/>
    </row>
    <row r="823" spans="1:19" ht="131.25">
      <c r="A823" s="277" t="s">
        <v>25424</v>
      </c>
      <c r="B823" s="256" t="s">
        <v>400</v>
      </c>
      <c r="C823" s="93" t="s">
        <v>2266</v>
      </c>
      <c r="D823" s="93" t="s">
        <v>2267</v>
      </c>
      <c r="E823" s="148">
        <f ca="1">IFERROR(__xludf.DUMMYFUNCTION(" VLOOKUP(A754, IMPORTRANGE(""https://docs.google.com/spreadsheets/d/1fj_Bhi2XPL3siwIh4sx4VRLAe31yD50oKdj5UlRYW0c/"", ""Сводка!A:AA""), 5, FALSE)"),320)</f>
        <v>320</v>
      </c>
      <c r="F823" s="148" t="s">
        <v>415</v>
      </c>
      <c r="G823" s="147">
        <f ca="1">IFERROR(__xludf.DUMMYFUNCTION(" VLOOKUP(A754, IMPORTRANGE(""https://docs.google.com/spreadsheets/d/1QNLbnkR_AongFt22vMfNzfpjZ0CjpI8QI-w0wBnYA1w/"", ""Инфа!A:AA""), 6, FALSE)"),2024)</f>
        <v>2024</v>
      </c>
      <c r="H823" s="150">
        <v>31500</v>
      </c>
      <c r="I823" s="156" t="s">
        <v>2268</v>
      </c>
      <c r="J823" s="93" t="s">
        <v>2269</v>
      </c>
      <c r="K823" s="153"/>
      <c r="L823" s="153"/>
      <c r="M823" s="153"/>
      <c r="N823" s="153"/>
      <c r="O823" s="153"/>
      <c r="P823" s="153"/>
      <c r="Q823" s="153"/>
      <c r="R823" s="153"/>
      <c r="S823" s="153"/>
    </row>
    <row r="824" spans="1:19" ht="262.5">
      <c r="A824" s="277" t="s">
        <v>25424</v>
      </c>
      <c r="B824" s="253" t="s">
        <v>153</v>
      </c>
      <c r="C824" s="93" t="s">
        <v>2206</v>
      </c>
      <c r="D824" s="93" t="s">
        <v>2270</v>
      </c>
      <c r="E824" s="148">
        <f ca="1">IFERROR(__xludf.DUMMYFUNCTION(" VLOOKUP(A755, IMPORTRANGE(""https://docs.google.com/spreadsheets/d/1fj_Bhi2XPL3siwIh4sx4VRLAe31yD50oKdj5UlRYW0c/"", ""Сводка!A:AA""), 5, FALSE)"),288)</f>
        <v>288</v>
      </c>
      <c r="F824" s="148" t="s">
        <v>50</v>
      </c>
      <c r="G824" s="147">
        <f ca="1">IFERROR(__xludf.DUMMYFUNCTION(" VLOOKUP(A755, IMPORTRANGE(""https://docs.google.com/spreadsheets/d/1QNLbnkR_AongFt22vMfNzfpjZ0CjpI8QI-w0wBnYA1w/"", ""Инфа!A:AA""), 6, FALSE)"),2024)</f>
        <v>2024</v>
      </c>
      <c r="H824" s="150">
        <v>13600</v>
      </c>
      <c r="I824" s="151" t="s">
        <v>161</v>
      </c>
      <c r="J824" s="93" t="s">
        <v>2271</v>
      </c>
      <c r="K824" s="153"/>
      <c r="L824" s="153"/>
      <c r="M824" s="153"/>
      <c r="N824" s="153"/>
      <c r="O824" s="153"/>
      <c r="P824" s="153"/>
      <c r="Q824" s="153"/>
      <c r="R824" s="153"/>
      <c r="S824" s="153"/>
    </row>
    <row r="825" spans="1:19" ht="168.75">
      <c r="A825" s="277" t="s">
        <v>25424</v>
      </c>
      <c r="B825" s="256" t="s">
        <v>153</v>
      </c>
      <c r="C825" s="93" t="s">
        <v>2272</v>
      </c>
      <c r="D825" s="93" t="s">
        <v>2273</v>
      </c>
      <c r="E825" s="148">
        <f ca="1">IFERROR(__xludf.DUMMYFUNCTION(" VLOOKUP(A756, IMPORTRANGE(""https://docs.google.com/spreadsheets/d/1fj_Bhi2XPL3siwIh4sx4VRLAe31yD50oKdj5UlRYW0c/"", ""Сводка!A:AA""), 5, FALSE)"),224)</f>
        <v>224</v>
      </c>
      <c r="F825" s="148" t="s">
        <v>108</v>
      </c>
      <c r="G825" s="147">
        <f ca="1">IFERROR(__xludf.DUMMYFUNCTION(" VLOOKUP(A756, IMPORTRANGE(""https://docs.google.com/spreadsheets/d/1QNLbnkR_AongFt22vMfNzfpjZ0CjpI8QI-w0wBnYA1w/"", ""Инфа!A:AA""), 6, FALSE)"),2024)</f>
        <v>2024</v>
      </c>
      <c r="H825" s="150">
        <v>18400</v>
      </c>
      <c r="I825" s="151" t="s">
        <v>2274</v>
      </c>
      <c r="J825" s="93" t="s">
        <v>2275</v>
      </c>
      <c r="K825" s="153"/>
      <c r="L825" s="153"/>
      <c r="M825" s="153"/>
      <c r="N825" s="153"/>
      <c r="O825" s="153"/>
      <c r="P825" s="153"/>
      <c r="Q825" s="153"/>
      <c r="R825" s="153"/>
      <c r="S825" s="153"/>
    </row>
    <row r="826" spans="1:19" ht="243.75">
      <c r="A826" s="277" t="s">
        <v>25424</v>
      </c>
      <c r="B826" s="256" t="s">
        <v>400</v>
      </c>
      <c r="C826" s="93" t="s">
        <v>2276</v>
      </c>
      <c r="D826" s="93" t="s">
        <v>2277</v>
      </c>
      <c r="E826" s="148">
        <f ca="1">IFERROR(__xludf.DUMMYFUNCTION(" VLOOKUP(A757, IMPORTRANGE(""https://docs.google.com/spreadsheets/d/1fj_Bhi2XPL3siwIh4sx4VRLAe31yD50oKdj5UlRYW0c/"", ""Сводка!A:AA""), 5, FALSE)"),156)</f>
        <v>156</v>
      </c>
      <c r="F826" s="148" t="s">
        <v>415</v>
      </c>
      <c r="G826" s="147">
        <f ca="1">IFERROR(__xludf.DUMMYFUNCTION(" VLOOKUP(A757, IMPORTRANGE(""https://docs.google.com/spreadsheets/d/1QNLbnkR_AongFt22vMfNzfpjZ0CjpI8QI-w0wBnYA1w/"", ""Инфа!A:AA""), 6, FALSE)"),2024)</f>
        <v>2024</v>
      </c>
      <c r="H826" s="150">
        <v>14400</v>
      </c>
      <c r="I826" s="151" t="s">
        <v>2278</v>
      </c>
      <c r="J826" s="93" t="s">
        <v>2279</v>
      </c>
      <c r="K826" s="153"/>
      <c r="L826" s="153"/>
      <c r="M826" s="153"/>
      <c r="N826" s="153"/>
      <c r="O826" s="153"/>
      <c r="P826" s="153"/>
      <c r="Q826" s="153"/>
      <c r="R826" s="153"/>
      <c r="S826" s="153"/>
    </row>
    <row r="827" spans="1:19" ht="93.75">
      <c r="A827" s="277" t="s">
        <v>25424</v>
      </c>
      <c r="B827" s="256" t="s">
        <v>153</v>
      </c>
      <c r="C827" s="93" t="s">
        <v>2280</v>
      </c>
      <c r="D827" s="93" t="s">
        <v>2281</v>
      </c>
      <c r="E827" s="148">
        <f ca="1">IFERROR(__xludf.DUMMYFUNCTION(" VLOOKUP(A758, IMPORTRANGE(""https://docs.google.com/spreadsheets/d/1fj_Bhi2XPL3siwIh4sx4VRLAe31yD50oKdj5UlRYW0c/"", ""Сводка!A:AA""), 5, FALSE)"),176)</f>
        <v>176</v>
      </c>
      <c r="F827" s="148" t="s">
        <v>108</v>
      </c>
      <c r="G827" s="147">
        <f ca="1">IFERROR(__xludf.DUMMYFUNCTION(" VLOOKUP(A758, IMPORTRANGE(""https://docs.google.com/spreadsheets/d/1QNLbnkR_AongFt22vMfNzfpjZ0CjpI8QI-w0wBnYA1w/"", ""Инфа!A:AA""), 6, FALSE)"),2024)</f>
        <v>2024</v>
      </c>
      <c r="H827" s="150">
        <v>15600</v>
      </c>
      <c r="I827" s="151" t="s">
        <v>2282</v>
      </c>
      <c r="J827" s="93" t="s">
        <v>2283</v>
      </c>
      <c r="K827" s="153"/>
      <c r="L827" s="153"/>
      <c r="M827" s="153"/>
      <c r="N827" s="153"/>
      <c r="O827" s="153"/>
      <c r="P827" s="153"/>
      <c r="Q827" s="153"/>
      <c r="R827" s="153"/>
      <c r="S827" s="153"/>
    </row>
    <row r="828" spans="1:19" ht="225">
      <c r="A828" s="277" t="s">
        <v>25424</v>
      </c>
      <c r="B828" s="256" t="s">
        <v>400</v>
      </c>
      <c r="C828" s="93" t="s">
        <v>2284</v>
      </c>
      <c r="D828" s="93" t="s">
        <v>2285</v>
      </c>
      <c r="E828" s="148">
        <f ca="1">IFERROR(__xludf.DUMMYFUNCTION(" VLOOKUP(A759, IMPORTRANGE(""https://docs.google.com/spreadsheets/d/1fj_Bhi2XPL3siwIh4sx4VRLAe31yD50oKdj5UlRYW0c/"", ""Сводка!A:AA""), 5, FALSE)"),204)</f>
        <v>204</v>
      </c>
      <c r="F828" s="148" t="s">
        <v>415</v>
      </c>
      <c r="G828" s="147">
        <f ca="1">IFERROR(__xludf.DUMMYFUNCTION(" VLOOKUP(A759, IMPORTRANGE(""https://docs.google.com/spreadsheets/d/1QNLbnkR_AongFt22vMfNzfpjZ0CjpI8QI-w0wBnYA1w/"", ""Инфа!A:AA""), 6, FALSE)"),2024)</f>
        <v>2024</v>
      </c>
      <c r="H828" s="150">
        <v>17200</v>
      </c>
      <c r="I828" s="151" t="s">
        <v>2286</v>
      </c>
      <c r="J828" s="93" t="s">
        <v>2287</v>
      </c>
      <c r="K828" s="153"/>
      <c r="L828" s="153"/>
      <c r="M828" s="153"/>
      <c r="N828" s="153"/>
      <c r="O828" s="153"/>
      <c r="P828" s="153"/>
      <c r="Q828" s="153"/>
      <c r="R828" s="153"/>
      <c r="S828" s="153"/>
    </row>
    <row r="829" spans="1:19" ht="243.75">
      <c r="A829" s="277" t="s">
        <v>25424</v>
      </c>
      <c r="B829" s="256" t="s">
        <v>153</v>
      </c>
      <c r="C829" s="93" t="s">
        <v>2284</v>
      </c>
      <c r="D829" s="93" t="s">
        <v>2288</v>
      </c>
      <c r="E829" s="148">
        <f ca="1">IFERROR(__xludf.DUMMYFUNCTION(" VLOOKUP(A760, IMPORTRANGE(""https://docs.google.com/spreadsheets/d/1fj_Bhi2XPL3siwIh4sx4VRLAe31yD50oKdj5UlRYW0c/"", ""Сводка!A:AA""), 5, FALSE)"),212)</f>
        <v>212</v>
      </c>
      <c r="F829" s="148" t="s">
        <v>50</v>
      </c>
      <c r="G829" s="147">
        <f ca="1">IFERROR(__xludf.DUMMYFUNCTION(" VLOOKUP(A760, IMPORTRANGE(""https://docs.google.com/spreadsheets/d/1QNLbnkR_AongFt22vMfNzfpjZ0CjpI8QI-w0wBnYA1w/"", ""Инфа!A:AA""), 6, FALSE)"),2024)</f>
        <v>2024</v>
      </c>
      <c r="H829" s="150">
        <v>11400</v>
      </c>
      <c r="I829" s="151" t="s">
        <v>2286</v>
      </c>
      <c r="J829" s="93" t="s">
        <v>2289</v>
      </c>
      <c r="K829" s="153"/>
      <c r="L829" s="153"/>
      <c r="M829" s="153"/>
      <c r="N829" s="153"/>
      <c r="O829" s="153"/>
      <c r="P829" s="153"/>
      <c r="Q829" s="153"/>
      <c r="R829" s="153"/>
      <c r="S829" s="153"/>
    </row>
    <row r="830" spans="1:19" ht="112.5">
      <c r="A830" s="277" t="s">
        <v>25424</v>
      </c>
      <c r="B830" s="256" t="s">
        <v>153</v>
      </c>
      <c r="C830" s="93" t="s">
        <v>2290</v>
      </c>
      <c r="D830" s="93" t="s">
        <v>2291</v>
      </c>
      <c r="E830" s="148">
        <f ca="1">IFERROR(__xludf.DUMMYFUNCTION(" VLOOKUP(A761, IMPORTRANGE(""https://docs.google.com/spreadsheets/d/1fj_Bhi2XPL3siwIh4sx4VRLAe31yD50oKdj5UlRYW0c/"", ""Сводка!A:AA""), 5, FALSE)"),216)</f>
        <v>216</v>
      </c>
      <c r="F830" s="148" t="s">
        <v>50</v>
      </c>
      <c r="G830" s="147">
        <f ca="1">IFERROR(__xludf.DUMMYFUNCTION(" VLOOKUP(A761, IMPORTRANGE(""https://docs.google.com/spreadsheets/d/1QNLbnkR_AongFt22vMfNzfpjZ0CjpI8QI-w0wBnYA1w/"", ""Инфа!A:AA""), 6, FALSE)"),2024)</f>
        <v>2024</v>
      </c>
      <c r="H830" s="150">
        <v>18000</v>
      </c>
      <c r="I830" s="151" t="s">
        <v>2292</v>
      </c>
      <c r="J830" s="93" t="s">
        <v>2293</v>
      </c>
      <c r="K830" s="153"/>
      <c r="L830" s="153"/>
      <c r="M830" s="153"/>
      <c r="N830" s="153"/>
      <c r="O830" s="153"/>
      <c r="P830" s="153"/>
      <c r="Q830" s="153"/>
      <c r="R830" s="153"/>
      <c r="S830" s="153"/>
    </row>
    <row r="831" spans="1:19" ht="206.25">
      <c r="A831" s="277" t="s">
        <v>25424</v>
      </c>
      <c r="B831" s="256" t="s">
        <v>153</v>
      </c>
      <c r="C831" s="93" t="s">
        <v>2290</v>
      </c>
      <c r="D831" s="93" t="s">
        <v>2294</v>
      </c>
      <c r="E831" s="148">
        <f ca="1">IFERROR(__xludf.DUMMYFUNCTION(" VLOOKUP(A762, IMPORTRANGE(""https://docs.google.com/spreadsheets/d/1fj_Bhi2XPL3siwIh4sx4VRLAe31yD50oKdj5UlRYW0c/"", ""Сводка!A:AA""), 5, FALSE)"),284)</f>
        <v>284</v>
      </c>
      <c r="F831" s="148" t="s">
        <v>50</v>
      </c>
      <c r="G831" s="147">
        <f ca="1">IFERROR(__xludf.DUMMYFUNCTION(" VLOOKUP(A762, IMPORTRANGE(""https://docs.google.com/spreadsheets/d/1QNLbnkR_AongFt22vMfNzfpjZ0CjpI8QI-w0wBnYA1w/"", ""Инфа!A:AA""), 6, FALSE)"),2024)</f>
        <v>2024</v>
      </c>
      <c r="H831" s="150">
        <v>22000</v>
      </c>
      <c r="I831" s="151" t="s">
        <v>2292</v>
      </c>
      <c r="J831" s="93" t="s">
        <v>2295</v>
      </c>
      <c r="K831" s="153"/>
      <c r="L831" s="153"/>
      <c r="M831" s="153"/>
      <c r="N831" s="153"/>
      <c r="O831" s="153"/>
      <c r="P831" s="153"/>
      <c r="Q831" s="153"/>
      <c r="R831" s="153"/>
      <c r="S831" s="153"/>
    </row>
    <row r="832" spans="1:19" ht="262.5">
      <c r="A832" s="277" t="s">
        <v>25424</v>
      </c>
      <c r="B832" s="256" t="s">
        <v>153</v>
      </c>
      <c r="C832" s="93" t="s">
        <v>2296</v>
      </c>
      <c r="D832" s="93" t="s">
        <v>2297</v>
      </c>
      <c r="E832" s="148">
        <f ca="1">IFERROR(__xludf.DUMMYFUNCTION(" VLOOKUP(A763, IMPORTRANGE(""https://docs.google.com/spreadsheets/d/1fj_Bhi2XPL3siwIh4sx4VRLAe31yD50oKdj5UlRYW0c/"", ""Сводка!A:AA""), 5, FALSE)"),240)</f>
        <v>240</v>
      </c>
      <c r="F832" s="148" t="s">
        <v>108</v>
      </c>
      <c r="G832" s="147">
        <f ca="1">IFERROR(__xludf.DUMMYFUNCTION(" VLOOKUP(A763, IMPORTRANGE(""https://docs.google.com/spreadsheets/d/1QNLbnkR_AongFt22vMfNzfpjZ0CjpI8QI-w0wBnYA1w/"", ""Инфа!A:AA""), 6, FALSE)"),2024)</f>
        <v>2024</v>
      </c>
      <c r="H832" s="150">
        <v>12200</v>
      </c>
      <c r="I832" s="151" t="s">
        <v>2298</v>
      </c>
      <c r="J832" s="93" t="s">
        <v>2299</v>
      </c>
      <c r="K832" s="153"/>
      <c r="L832" s="153"/>
      <c r="M832" s="153"/>
      <c r="N832" s="153"/>
      <c r="O832" s="153"/>
      <c r="P832" s="153"/>
      <c r="Q832" s="153"/>
      <c r="R832" s="153"/>
      <c r="S832" s="153"/>
    </row>
    <row r="833" spans="1:19" ht="112.5">
      <c r="A833" s="277" t="s">
        <v>25424</v>
      </c>
      <c r="B833" s="256" t="s">
        <v>400</v>
      </c>
      <c r="C833" s="93" t="s">
        <v>2300</v>
      </c>
      <c r="D833" s="93" t="s">
        <v>2301</v>
      </c>
      <c r="E833" s="148">
        <f ca="1">IFERROR(__xludf.DUMMYFUNCTION(" VLOOKUP(A764, IMPORTRANGE(""https://docs.google.com/spreadsheets/d/1fj_Bhi2XPL3siwIh4sx4VRLAe31yD50oKdj5UlRYW0c/"", ""Сводка!A:AA""), 5, FALSE)"),256)</f>
        <v>256</v>
      </c>
      <c r="F833" s="148" t="s">
        <v>415</v>
      </c>
      <c r="G833" s="147">
        <f ca="1">IFERROR(__xludf.DUMMYFUNCTION(" VLOOKUP(A764, IMPORTRANGE(""https://docs.google.com/spreadsheets/d/1QNLbnkR_AongFt22vMfNzfpjZ0CjpI8QI-w0wBnYA1w/"", ""Инфа!A:AA""), 6, FALSE)"),2024)</f>
        <v>2024</v>
      </c>
      <c r="H833" s="150">
        <v>20400</v>
      </c>
      <c r="I833" s="151" t="s">
        <v>72</v>
      </c>
      <c r="J833" s="93" t="s">
        <v>2302</v>
      </c>
      <c r="K833" s="153"/>
      <c r="L833" s="153"/>
      <c r="M833" s="153"/>
      <c r="N833" s="153"/>
      <c r="O833" s="153"/>
      <c r="P833" s="153"/>
      <c r="Q833" s="153"/>
      <c r="R833" s="153"/>
      <c r="S833" s="153"/>
    </row>
    <row r="834" spans="1:19" ht="150">
      <c r="A834" s="277" t="s">
        <v>25424</v>
      </c>
      <c r="B834" s="256" t="s">
        <v>400</v>
      </c>
      <c r="C834" s="93" t="s">
        <v>2303</v>
      </c>
      <c r="D834" s="93" t="s">
        <v>2304</v>
      </c>
      <c r="E834" s="148">
        <f ca="1">IFERROR(__xludf.DUMMYFUNCTION(" VLOOKUP(A765, IMPORTRANGE(""https://docs.google.com/spreadsheets/d/1fj_Bhi2XPL3siwIh4sx4VRLAe31yD50oKdj5UlRYW0c/"", ""Сводка!A:AA""), 5, FALSE)"),168)</f>
        <v>168</v>
      </c>
      <c r="F834" s="148" t="s">
        <v>415</v>
      </c>
      <c r="G834" s="147">
        <f ca="1">IFERROR(__xludf.DUMMYFUNCTION(" VLOOKUP(A765, IMPORTRANGE(""https://docs.google.com/spreadsheets/d/1QNLbnkR_AongFt22vMfNzfpjZ0CjpI8QI-w0wBnYA1w/"", ""Инфа!A:AA""), 6, FALSE)"),2024)</f>
        <v>2024</v>
      </c>
      <c r="H834" s="150">
        <v>15100</v>
      </c>
      <c r="I834" s="151" t="s">
        <v>72</v>
      </c>
      <c r="J834" s="93" t="s">
        <v>2305</v>
      </c>
      <c r="K834" s="153"/>
      <c r="L834" s="153"/>
      <c r="M834" s="153"/>
      <c r="N834" s="153"/>
      <c r="O834" s="153"/>
      <c r="P834" s="153"/>
      <c r="Q834" s="153"/>
      <c r="R834" s="153"/>
      <c r="S834" s="153"/>
    </row>
    <row r="835" spans="1:19" ht="262.5">
      <c r="A835" s="277" t="s">
        <v>25424</v>
      </c>
      <c r="B835" s="253" t="s">
        <v>153</v>
      </c>
      <c r="C835" s="93" t="s">
        <v>2206</v>
      </c>
      <c r="D835" s="93" t="s">
        <v>2306</v>
      </c>
      <c r="E835" s="148">
        <f ca="1">IFERROR(__xludf.DUMMYFUNCTION(" VLOOKUP(A766, IMPORTRANGE(""https://docs.google.com/spreadsheets/d/1fj_Bhi2XPL3siwIh4sx4VRLAe31yD50oKdj5UlRYW0c/"", ""Сводка!A:AA""), 5, FALSE)"),296)</f>
        <v>296</v>
      </c>
      <c r="F835" s="148" t="s">
        <v>50</v>
      </c>
      <c r="G835" s="147">
        <f ca="1">IFERROR(__xludf.DUMMYFUNCTION(" VLOOKUP(A766, IMPORTRANGE(""https://docs.google.com/spreadsheets/d/1QNLbnkR_AongFt22vMfNzfpjZ0CjpI8QI-w0wBnYA1w/"", ""Инфа!A:AA""), 6, FALSE)"),2024)</f>
        <v>2024</v>
      </c>
      <c r="H835" s="150">
        <v>13900</v>
      </c>
      <c r="I835" s="151" t="s">
        <v>161</v>
      </c>
      <c r="J835" s="93" t="s">
        <v>2271</v>
      </c>
      <c r="K835" s="153"/>
      <c r="L835" s="153"/>
      <c r="M835" s="153"/>
      <c r="N835" s="153"/>
      <c r="O835" s="153"/>
      <c r="P835" s="153"/>
      <c r="Q835" s="153"/>
      <c r="R835" s="153"/>
      <c r="S835" s="153"/>
    </row>
    <row r="836" spans="1:19" ht="168.75">
      <c r="A836" s="277" t="s">
        <v>25424</v>
      </c>
      <c r="B836" s="256" t="s">
        <v>23</v>
      </c>
      <c r="C836" s="93" t="s">
        <v>2307</v>
      </c>
      <c r="D836" s="93" t="s">
        <v>2308</v>
      </c>
      <c r="E836" s="148">
        <f ca="1">IFERROR(__xludf.DUMMYFUNCTION(" VLOOKUP(A767, IMPORTRANGE(""https://docs.google.com/spreadsheets/d/1fj_Bhi2XPL3siwIh4sx4VRLAe31yD50oKdj5UlRYW0c/"", ""Сводка!A:AA""), 5, FALSE)"),156)</f>
        <v>156</v>
      </c>
      <c r="F836" s="148" t="s">
        <v>59</v>
      </c>
      <c r="G836" s="147">
        <f ca="1">IFERROR(__xludf.DUMMYFUNCTION(" VLOOKUP(A767, IMPORTRANGE(""https://docs.google.com/spreadsheets/d/1QNLbnkR_AongFt22vMfNzfpjZ0CjpI8QI-w0wBnYA1w/"", ""Инфа!A:AA""), 6, FALSE)"),2024)</f>
        <v>2024</v>
      </c>
      <c r="H836" s="150">
        <v>9700</v>
      </c>
      <c r="I836" s="151" t="s">
        <v>2309</v>
      </c>
      <c r="J836" s="93" t="s">
        <v>2310</v>
      </c>
      <c r="K836" s="153"/>
      <c r="L836" s="153"/>
      <c r="M836" s="153"/>
      <c r="N836" s="153"/>
      <c r="O836" s="153"/>
      <c r="P836" s="153"/>
      <c r="Q836" s="153"/>
      <c r="R836" s="153"/>
      <c r="S836" s="153"/>
    </row>
    <row r="837" spans="1:19" ht="225">
      <c r="A837" s="277" t="s">
        <v>25424</v>
      </c>
      <c r="B837" s="256" t="s">
        <v>23</v>
      </c>
      <c r="C837" s="93" t="s">
        <v>2311</v>
      </c>
      <c r="D837" s="93" t="s">
        <v>2312</v>
      </c>
      <c r="E837" s="148">
        <f ca="1">IFERROR(__xludf.DUMMYFUNCTION(" VLOOKUP(A768, IMPORTRANGE(""https://docs.google.com/spreadsheets/d/1fj_Bhi2XPL3siwIh4sx4VRLAe31yD50oKdj5UlRYW0c/"", ""Сводка!A:AA""), 5, FALSE)"),276)</f>
        <v>276</v>
      </c>
      <c r="F837" s="148" t="s">
        <v>50</v>
      </c>
      <c r="G837" s="147">
        <f ca="1">IFERROR(__xludf.DUMMYFUNCTION(" VLOOKUP(A768, IMPORTRANGE(""https://docs.google.com/spreadsheets/d/1QNLbnkR_AongFt22vMfNzfpjZ0CjpI8QI-w0wBnYA1w/"", ""Инфа!A:AA""), 6, FALSE)"),2024)</f>
        <v>2024</v>
      </c>
      <c r="H837" s="150">
        <v>13300</v>
      </c>
      <c r="I837" s="151" t="s">
        <v>2313</v>
      </c>
      <c r="J837" s="93" t="s">
        <v>2314</v>
      </c>
      <c r="K837" s="153"/>
      <c r="L837" s="153"/>
      <c r="M837" s="153"/>
      <c r="N837" s="153"/>
      <c r="O837" s="153"/>
      <c r="P837" s="153"/>
      <c r="Q837" s="153"/>
      <c r="R837" s="153"/>
      <c r="S837" s="153"/>
    </row>
    <row r="838" spans="1:19" ht="187.5">
      <c r="A838" s="277" t="s">
        <v>25424</v>
      </c>
      <c r="B838" s="256" t="s">
        <v>400</v>
      </c>
      <c r="C838" s="93" t="s">
        <v>2315</v>
      </c>
      <c r="D838" s="93" t="s">
        <v>2316</v>
      </c>
      <c r="E838" s="148">
        <f ca="1">IFERROR(__xludf.DUMMYFUNCTION(" VLOOKUP(A770, IMPORTRANGE(""https://docs.google.com/spreadsheets/d/1fj_Bhi2XPL3siwIh4sx4VRLAe31yD50oKdj5UlRYW0c/"", ""Сводка!A:AA""), 5, FALSE)"),228)</f>
        <v>228</v>
      </c>
      <c r="F838" s="148" t="s">
        <v>415</v>
      </c>
      <c r="G838" s="147">
        <f ca="1">IFERROR(__xludf.DUMMYFUNCTION(" VLOOKUP(A770, IMPORTRANGE(""https://docs.google.com/spreadsheets/d/1QNLbnkR_AongFt22vMfNzfpjZ0CjpI8QI-w0wBnYA1w/"", ""Инфа!A:AA""), 6, FALSE)"),2024)</f>
        <v>2024</v>
      </c>
      <c r="H838" s="150">
        <v>11800</v>
      </c>
      <c r="I838" s="151" t="s">
        <v>171</v>
      </c>
      <c r="J838" s="93" t="s">
        <v>2317</v>
      </c>
      <c r="K838" s="153"/>
      <c r="L838" s="153"/>
      <c r="M838" s="153"/>
      <c r="N838" s="153"/>
      <c r="O838" s="153"/>
      <c r="P838" s="153"/>
      <c r="Q838" s="153"/>
      <c r="R838" s="153"/>
      <c r="S838" s="153"/>
    </row>
    <row r="839" spans="1:19" ht="262.5">
      <c r="A839" s="277" t="s">
        <v>25424</v>
      </c>
      <c r="B839" s="253" t="s">
        <v>400</v>
      </c>
      <c r="C839" s="97" t="s">
        <v>2318</v>
      </c>
      <c r="D839" s="93" t="s">
        <v>2319</v>
      </c>
      <c r="E839" s="148">
        <f ca="1">IFERROR(__xludf.DUMMYFUNCTION(" VLOOKUP(A771, IMPORTRANGE(""https://docs.google.com/spreadsheets/d/1fj_Bhi2XPL3siwIh4sx4VRLAe31yD50oKdj5UlRYW0c/"", ""Сводка!A:AA""), 5, FALSE)"),360)</f>
        <v>360</v>
      </c>
      <c r="F839" s="147" t="s">
        <v>466</v>
      </c>
      <c r="G839" s="147">
        <f ca="1">IFERROR(__xludf.DUMMYFUNCTION(" VLOOKUP(A771, IMPORTRANGE(""https://docs.google.com/spreadsheets/d/1QNLbnkR_AongFt22vMfNzfpjZ0CjpI8QI-w0wBnYA1w/"", ""Инфа!A:AA""), 6, FALSE)"),2024)</f>
        <v>2024</v>
      </c>
      <c r="H839" s="154">
        <v>26600</v>
      </c>
      <c r="I839" s="160" t="s">
        <v>2320</v>
      </c>
      <c r="J839" s="97" t="s">
        <v>2321</v>
      </c>
      <c r="K839" s="153"/>
      <c r="L839" s="153"/>
      <c r="M839" s="153"/>
      <c r="N839" s="153"/>
      <c r="O839" s="153"/>
      <c r="P839" s="153"/>
      <c r="Q839" s="153"/>
      <c r="R839" s="153"/>
      <c r="S839" s="153"/>
    </row>
    <row r="840" spans="1:19" ht="187.5">
      <c r="A840" s="277" t="s">
        <v>25424</v>
      </c>
      <c r="B840" s="253" t="s">
        <v>400</v>
      </c>
      <c r="C840" s="97" t="s">
        <v>2322</v>
      </c>
      <c r="D840" s="97" t="s">
        <v>2301</v>
      </c>
      <c r="E840" s="148">
        <f ca="1">IFERROR(__xludf.DUMMYFUNCTION(" VLOOKUP(A772, IMPORTRANGE(""https://docs.google.com/spreadsheets/d/1fj_Bhi2XPL3siwIh4sx4VRLAe31yD50oKdj5UlRYW0c/"", ""Сводка!A:AA""), 5, FALSE)"),288)</f>
        <v>288</v>
      </c>
      <c r="F840" s="147" t="s">
        <v>466</v>
      </c>
      <c r="G840" s="147">
        <f ca="1">IFERROR(__xludf.DUMMYFUNCTION(" VLOOKUP(A772, IMPORTRANGE(""https://docs.google.com/spreadsheets/d/1QNLbnkR_AongFt22vMfNzfpjZ0CjpI8QI-w0wBnYA1w/"", ""Инфа!A:AA""), 6, FALSE)"),2023)</f>
        <v>2023</v>
      </c>
      <c r="H840" s="150">
        <v>22300</v>
      </c>
      <c r="I840" s="160" t="s">
        <v>72</v>
      </c>
      <c r="J840" s="97" t="s">
        <v>2323</v>
      </c>
      <c r="K840" s="153"/>
      <c r="L840" s="153"/>
      <c r="M840" s="153"/>
      <c r="N840" s="153"/>
      <c r="O840" s="153"/>
      <c r="P840" s="153"/>
      <c r="Q840" s="153"/>
      <c r="R840" s="153"/>
      <c r="S840" s="153"/>
    </row>
    <row r="841" spans="1:19" ht="262.5">
      <c r="A841" s="277" t="s">
        <v>25424</v>
      </c>
      <c r="B841" s="253" t="s">
        <v>153</v>
      </c>
      <c r="C841" s="97" t="s">
        <v>2324</v>
      </c>
      <c r="D841" s="97" t="s">
        <v>2325</v>
      </c>
      <c r="E841" s="148">
        <f ca="1">IFERROR(__xludf.DUMMYFUNCTION(" VLOOKUP(A773, IMPORTRANGE(""https://docs.google.com/spreadsheets/d/1fj_Bhi2XPL3siwIh4sx4VRLAe31yD50oKdj5UlRYW0c/"", ""Сводка!A:AA""), 5, FALSE)"),316)</f>
        <v>316</v>
      </c>
      <c r="F841" s="147" t="s">
        <v>456</v>
      </c>
      <c r="G841" s="147">
        <f ca="1">IFERROR(__xludf.DUMMYFUNCTION(" VLOOKUP(A773, IMPORTRANGE(""https://docs.google.com/spreadsheets/d/1QNLbnkR_AongFt22vMfNzfpjZ0CjpI8QI-w0wBnYA1w/"", ""Инфа!A:AA""), 6, FALSE)"),2023)</f>
        <v>2023</v>
      </c>
      <c r="H841" s="150">
        <v>14500</v>
      </c>
      <c r="I841" s="160" t="s">
        <v>72</v>
      </c>
      <c r="J841" s="97" t="s">
        <v>2326</v>
      </c>
      <c r="K841" s="153"/>
      <c r="L841" s="153"/>
      <c r="M841" s="153"/>
      <c r="N841" s="153"/>
      <c r="O841" s="153"/>
      <c r="P841" s="153"/>
      <c r="Q841" s="153"/>
      <c r="R841" s="153"/>
      <c r="S841" s="153"/>
    </row>
    <row r="842" spans="1:19" ht="262.5">
      <c r="A842" s="277" t="s">
        <v>25424</v>
      </c>
      <c r="B842" s="253" t="s">
        <v>400</v>
      </c>
      <c r="C842" s="97" t="s">
        <v>2327</v>
      </c>
      <c r="D842" s="93" t="s">
        <v>2328</v>
      </c>
      <c r="E842" s="148">
        <f ca="1">IFERROR(__xludf.DUMMYFUNCTION(" VLOOKUP(A774, IMPORTRANGE(""https://docs.google.com/spreadsheets/d/1fj_Bhi2XPL3siwIh4sx4VRLAe31yD50oKdj5UlRYW0c/"", ""Сводка!A:AA""), 5, FALSE)"),444)</f>
        <v>444</v>
      </c>
      <c r="F842" s="147" t="s">
        <v>466</v>
      </c>
      <c r="G842" s="147">
        <f ca="1">IFERROR(__xludf.DUMMYFUNCTION(" VLOOKUP(A774, IMPORTRANGE(""https://docs.google.com/spreadsheets/d/1QNLbnkR_AongFt22vMfNzfpjZ0CjpI8QI-w0wBnYA1w/"", ""Инфа!A:AA""), 6, FALSE)"),2024)</f>
        <v>2024</v>
      </c>
      <c r="H842" s="154">
        <v>31600</v>
      </c>
      <c r="I842" s="160" t="s">
        <v>2320</v>
      </c>
      <c r="J842" s="97" t="s">
        <v>2329</v>
      </c>
      <c r="K842" s="153"/>
      <c r="L842" s="153"/>
      <c r="M842" s="153"/>
      <c r="N842" s="153"/>
      <c r="O842" s="153"/>
      <c r="P842" s="153"/>
      <c r="Q842" s="153"/>
      <c r="R842" s="153"/>
      <c r="S842" s="153"/>
    </row>
    <row r="843" spans="1:19" ht="131.25">
      <c r="A843" s="277" t="s">
        <v>25424</v>
      </c>
      <c r="B843" s="253" t="s">
        <v>400</v>
      </c>
      <c r="C843" s="97" t="s">
        <v>2330</v>
      </c>
      <c r="D843" s="97" t="s">
        <v>2331</v>
      </c>
      <c r="E843" s="148">
        <f ca="1">IFERROR(__xludf.DUMMYFUNCTION(" VLOOKUP(A775, IMPORTRANGE(""https://docs.google.com/spreadsheets/d/1fj_Bhi2XPL3siwIh4sx4VRLAe31yD50oKdj5UlRYW0c/"", ""Сводка!A:AA""), 5, FALSE)"),260)</f>
        <v>260</v>
      </c>
      <c r="F843" s="147" t="s">
        <v>466</v>
      </c>
      <c r="G843" s="147">
        <f ca="1">IFERROR(__xludf.DUMMYFUNCTION(" VLOOKUP(A775, IMPORTRANGE(""https://docs.google.com/spreadsheets/d/1QNLbnkR_AongFt22vMfNzfpjZ0CjpI8QI-w0wBnYA1w/"", ""Инфа!A:AA""), 6, FALSE)"),2024)</f>
        <v>2024</v>
      </c>
      <c r="H843" s="150">
        <v>20600</v>
      </c>
      <c r="I843" s="160" t="s">
        <v>2332</v>
      </c>
      <c r="J843" s="97" t="s">
        <v>2333</v>
      </c>
      <c r="K843" s="153"/>
      <c r="L843" s="153"/>
      <c r="M843" s="153"/>
      <c r="N843" s="153"/>
      <c r="O843" s="153"/>
      <c r="P843" s="153"/>
      <c r="Q843" s="153"/>
      <c r="R843" s="153"/>
      <c r="S843" s="153"/>
    </row>
    <row r="844" spans="1:19" ht="225">
      <c r="A844" s="277" t="s">
        <v>25424</v>
      </c>
      <c r="B844" s="253" t="s">
        <v>400</v>
      </c>
      <c r="C844" s="97" t="s">
        <v>2334</v>
      </c>
      <c r="D844" s="97" t="s">
        <v>2335</v>
      </c>
      <c r="E844" s="148">
        <f ca="1">IFERROR(__xludf.DUMMYFUNCTION(" VLOOKUP(A776, IMPORTRANGE(""https://docs.google.com/spreadsheets/d/1fj_Bhi2XPL3siwIh4sx4VRLAe31yD50oKdj5UlRYW0c/"", ""Сводка!A:AA""), 5, FALSE)"),88)</f>
        <v>88</v>
      </c>
      <c r="F844" s="147" t="s">
        <v>415</v>
      </c>
      <c r="G844" s="147">
        <f ca="1">IFERROR(__xludf.DUMMYFUNCTION(" VLOOKUP(A776, IMPORTRANGE(""https://docs.google.com/spreadsheets/d/1QNLbnkR_AongFt22vMfNzfpjZ0CjpI8QI-w0wBnYA1w/"", ""Инфа!A:AA""), 6, FALSE)"),2023)</f>
        <v>2023</v>
      </c>
      <c r="H844" s="150">
        <v>10300</v>
      </c>
      <c r="I844" s="160" t="s">
        <v>2336</v>
      </c>
      <c r="J844" s="97" t="s">
        <v>2337</v>
      </c>
      <c r="K844" s="153"/>
      <c r="L844" s="153"/>
      <c r="M844" s="153"/>
      <c r="N844" s="153"/>
      <c r="O844" s="153"/>
      <c r="P844" s="153"/>
      <c r="Q844" s="153"/>
      <c r="R844" s="153"/>
      <c r="S844" s="153"/>
    </row>
    <row r="845" spans="1:19" ht="262.5">
      <c r="A845" s="277" t="s">
        <v>25424</v>
      </c>
      <c r="B845" s="253" t="s">
        <v>153</v>
      </c>
      <c r="C845" s="93" t="s">
        <v>2206</v>
      </c>
      <c r="D845" s="93" t="s">
        <v>2338</v>
      </c>
      <c r="E845" s="148">
        <f ca="1">IFERROR(__xludf.DUMMYFUNCTION(" VLOOKUP(A777, IMPORTRANGE(""https://docs.google.com/spreadsheets/d/1fj_Bhi2XPL3siwIh4sx4VRLAe31yD50oKdj5UlRYW0c/"", ""Сводка!A:AA""), 5, FALSE)"),260)</f>
        <v>260</v>
      </c>
      <c r="F845" s="148" t="s">
        <v>50</v>
      </c>
      <c r="G845" s="147">
        <f ca="1">IFERROR(__xludf.DUMMYFUNCTION(" VLOOKUP(A777, IMPORTRANGE(""https://docs.google.com/spreadsheets/d/1QNLbnkR_AongFt22vMfNzfpjZ0CjpI8QI-w0wBnYA1w/"", ""Инфа!A:AA""), 6, FALSE)"),2024)</f>
        <v>2024</v>
      </c>
      <c r="H845" s="150">
        <v>20600</v>
      </c>
      <c r="I845" s="151" t="s">
        <v>161</v>
      </c>
      <c r="J845" s="93" t="s">
        <v>2339</v>
      </c>
      <c r="K845" s="153"/>
      <c r="L845" s="153"/>
      <c r="M845" s="153"/>
      <c r="N845" s="153"/>
      <c r="O845" s="153"/>
      <c r="P845" s="153"/>
      <c r="Q845" s="153"/>
      <c r="R845" s="153"/>
      <c r="S845" s="153"/>
    </row>
    <row r="846" spans="1:19" ht="131.25">
      <c r="A846" s="277" t="s">
        <v>25424</v>
      </c>
      <c r="B846" s="253" t="s">
        <v>400</v>
      </c>
      <c r="C846" s="97" t="s">
        <v>2340</v>
      </c>
      <c r="D846" s="97" t="s">
        <v>2341</v>
      </c>
      <c r="E846" s="148">
        <f ca="1">IFERROR(__xludf.DUMMYFUNCTION(" VLOOKUP(A778, IMPORTRANGE(""https://docs.google.com/spreadsheets/d/1fj_Bhi2XPL3siwIh4sx4VRLAe31yD50oKdj5UlRYW0c/"", ""Сводка!A:AA""), 5, FALSE)"),128)</f>
        <v>128</v>
      </c>
      <c r="F846" s="147" t="s">
        <v>415</v>
      </c>
      <c r="G846" s="147">
        <f ca="1">IFERROR(__xludf.DUMMYFUNCTION(" VLOOKUP(A778, IMPORTRANGE(""https://docs.google.com/spreadsheets/d/1QNLbnkR_AongFt22vMfNzfpjZ0CjpI8QI-w0wBnYA1w/"", ""Инфа!A:AA""), 6, FALSE)"),2024)</f>
        <v>2024</v>
      </c>
      <c r="H846" s="150">
        <v>8800</v>
      </c>
      <c r="I846" s="160" t="s">
        <v>2336</v>
      </c>
      <c r="J846" s="97" t="s">
        <v>2342</v>
      </c>
      <c r="K846" s="153"/>
      <c r="L846" s="153"/>
      <c r="M846" s="153"/>
      <c r="N846" s="153"/>
      <c r="O846" s="153"/>
      <c r="P846" s="153"/>
      <c r="Q846" s="153"/>
      <c r="R846" s="153"/>
      <c r="S846" s="153"/>
    </row>
    <row r="847" spans="1:19" ht="243.75">
      <c r="A847" s="277" t="s">
        <v>25424</v>
      </c>
      <c r="B847" s="253" t="s">
        <v>23</v>
      </c>
      <c r="C847" s="97" t="s">
        <v>2343</v>
      </c>
      <c r="D847" s="97" t="s">
        <v>2344</v>
      </c>
      <c r="E847" s="148">
        <f ca="1">IFERROR(__xludf.DUMMYFUNCTION(" VLOOKUP(A779, IMPORTRANGE(""https://docs.google.com/spreadsheets/d/1fj_Bhi2XPL3siwIh4sx4VRLAe31yD50oKdj5UlRYW0c/"", ""Сводка!A:AA""), 5, FALSE)"),82)</f>
        <v>82</v>
      </c>
      <c r="F847" s="147" t="s">
        <v>50</v>
      </c>
      <c r="G847" s="147">
        <f ca="1">IFERROR(__xludf.DUMMYFUNCTION(" VLOOKUP(A779, IMPORTRANGE(""https://docs.google.com/spreadsheets/d/1QNLbnkR_AongFt22vMfNzfpjZ0CjpI8QI-w0wBnYA1w/"", ""Инфа!A:AA""), 6, FALSE)"),2024)</f>
        <v>2024</v>
      </c>
      <c r="H847" s="150">
        <v>7500</v>
      </c>
      <c r="I847" s="160" t="s">
        <v>2336</v>
      </c>
      <c r="J847" s="97" t="s">
        <v>2345</v>
      </c>
      <c r="K847" s="153"/>
      <c r="L847" s="153"/>
      <c r="M847" s="153"/>
      <c r="N847" s="153"/>
      <c r="O847" s="153"/>
      <c r="P847" s="153"/>
      <c r="Q847" s="153"/>
      <c r="R847" s="153"/>
      <c r="S847" s="153"/>
    </row>
    <row r="848" spans="1:19" ht="112.5">
      <c r="A848" s="277" t="s">
        <v>25424</v>
      </c>
      <c r="B848" s="253" t="s">
        <v>400</v>
      </c>
      <c r="C848" s="97" t="s">
        <v>2346</v>
      </c>
      <c r="D848" s="97" t="s">
        <v>2347</v>
      </c>
      <c r="E848" s="148">
        <f ca="1">IFERROR(__xludf.DUMMYFUNCTION(" VLOOKUP(A780, IMPORTRANGE(""https://docs.google.com/spreadsheets/d/1fj_Bhi2XPL3siwIh4sx4VRLAe31yD50oKdj5UlRYW0c/"", ""Сводка!A:AA""), 5, FALSE)"),296)</f>
        <v>296</v>
      </c>
      <c r="F848" s="147" t="s">
        <v>415</v>
      </c>
      <c r="G848" s="147">
        <f ca="1">IFERROR(__xludf.DUMMYFUNCTION(" VLOOKUP(A780, IMPORTRANGE(""https://docs.google.com/spreadsheets/d/1QNLbnkR_AongFt22vMfNzfpjZ0CjpI8QI-w0wBnYA1w/"", ""Инфа!A:AA""), 6, FALSE)"),2024)</f>
        <v>2024</v>
      </c>
      <c r="H848" s="150">
        <v>22800</v>
      </c>
      <c r="I848" s="160" t="s">
        <v>1153</v>
      </c>
      <c r="J848" s="97" t="s">
        <v>2348</v>
      </c>
      <c r="K848" s="153"/>
      <c r="L848" s="153"/>
      <c r="M848" s="153"/>
      <c r="N848" s="153"/>
      <c r="O848" s="153"/>
      <c r="P848" s="153"/>
      <c r="Q848" s="153"/>
      <c r="R848" s="153"/>
      <c r="S848" s="153"/>
    </row>
    <row r="849" spans="1:19" ht="225">
      <c r="A849" s="277" t="s">
        <v>25424</v>
      </c>
      <c r="B849" s="253" t="s">
        <v>153</v>
      </c>
      <c r="C849" s="97" t="s">
        <v>2349</v>
      </c>
      <c r="D849" s="97" t="s">
        <v>2350</v>
      </c>
      <c r="E849" s="148">
        <f ca="1">IFERROR(__xludf.DUMMYFUNCTION(" VLOOKUP(A781, IMPORTRANGE(""https://docs.google.com/spreadsheets/d/1fj_Bhi2XPL3siwIh4sx4VRLAe31yD50oKdj5UlRYW0c/"", ""Сводка!A:AA""), 5, FALSE)"),172)</f>
        <v>172</v>
      </c>
      <c r="F849" s="147" t="s">
        <v>456</v>
      </c>
      <c r="G849" s="147">
        <f ca="1">IFERROR(__xludf.DUMMYFUNCTION(" VLOOKUP(A781, IMPORTRANGE(""https://docs.google.com/spreadsheets/d/1QNLbnkR_AongFt22vMfNzfpjZ0CjpI8QI-w0wBnYA1w/"", ""Инфа!A:AA""), 6, FALSE)"),2024)</f>
        <v>2024</v>
      </c>
      <c r="H849" s="150">
        <v>10200</v>
      </c>
      <c r="I849" s="160" t="s">
        <v>2351</v>
      </c>
      <c r="J849" s="97" t="s">
        <v>2352</v>
      </c>
      <c r="K849" s="153"/>
      <c r="L849" s="153"/>
      <c r="M849" s="153"/>
      <c r="N849" s="153"/>
      <c r="O849" s="153"/>
      <c r="P849" s="153"/>
      <c r="Q849" s="153"/>
      <c r="R849" s="153"/>
      <c r="S849" s="153"/>
    </row>
    <row r="850" spans="1:19" ht="131.25">
      <c r="A850" s="277" t="s">
        <v>25424</v>
      </c>
      <c r="B850" s="256" t="s">
        <v>153</v>
      </c>
      <c r="C850" s="93" t="s">
        <v>1931</v>
      </c>
      <c r="D850" s="93" t="s">
        <v>2353</v>
      </c>
      <c r="E850" s="148">
        <f ca="1">IFERROR(__xludf.DUMMYFUNCTION(" VLOOKUP(A782, IMPORTRANGE(""https://docs.google.com/spreadsheets/d/1fj_Bhi2XPL3siwIh4sx4VRLAe31yD50oKdj5UlRYW0c/"", ""Сводка!A:AA""), 5, FALSE)"),248)</f>
        <v>248</v>
      </c>
      <c r="F850" s="148" t="s">
        <v>50</v>
      </c>
      <c r="G850" s="147">
        <f ca="1">IFERROR(__xludf.DUMMYFUNCTION(" VLOOKUP(A782, IMPORTRANGE(""https://docs.google.com/spreadsheets/d/1QNLbnkR_AongFt22vMfNzfpjZ0CjpI8QI-w0wBnYA1w/"", ""Инфа!A:AA""), 6, FALSE)"),2024)</f>
        <v>2024</v>
      </c>
      <c r="H850" s="150">
        <v>12400</v>
      </c>
      <c r="I850" s="151" t="s">
        <v>1933</v>
      </c>
      <c r="J850" s="93" t="s">
        <v>2354</v>
      </c>
      <c r="K850" s="153"/>
      <c r="L850" s="153"/>
      <c r="M850" s="153"/>
      <c r="N850" s="153"/>
      <c r="O850" s="153"/>
      <c r="P850" s="153"/>
      <c r="Q850" s="153"/>
      <c r="R850" s="153"/>
      <c r="S850" s="153"/>
    </row>
    <row r="851" spans="1:19" ht="75">
      <c r="A851" s="277" t="s">
        <v>25424</v>
      </c>
      <c r="B851" s="256" t="s">
        <v>153</v>
      </c>
      <c r="C851" s="93" t="s">
        <v>1931</v>
      </c>
      <c r="D851" s="93" t="s">
        <v>2355</v>
      </c>
      <c r="E851" s="148">
        <f ca="1">IFERROR(__xludf.DUMMYFUNCTION(" VLOOKUP(A783, IMPORTRANGE(""https://docs.google.com/spreadsheets/d/1fj_Bhi2XPL3siwIh4sx4VRLAe31yD50oKdj5UlRYW0c/"", ""Сводка!A:AA""), 5, FALSE)"),140)</f>
        <v>140</v>
      </c>
      <c r="F851" s="148" t="s">
        <v>2356</v>
      </c>
      <c r="G851" s="147">
        <f ca="1">IFERROR(__xludf.DUMMYFUNCTION(" VLOOKUP(A783, IMPORTRANGE(""https://docs.google.com/spreadsheets/d/1QNLbnkR_AongFt22vMfNzfpjZ0CjpI8QI-w0wBnYA1w/"", ""Инфа!A:AA""), 6, FALSE)"),2024)</f>
        <v>2024</v>
      </c>
      <c r="H851" s="150">
        <v>9200</v>
      </c>
      <c r="I851" s="151" t="s">
        <v>1938</v>
      </c>
      <c r="J851" s="93" t="s">
        <v>2357</v>
      </c>
      <c r="K851" s="153"/>
      <c r="L851" s="153"/>
      <c r="M851" s="153"/>
      <c r="N851" s="153"/>
      <c r="O851" s="153"/>
      <c r="P851" s="153"/>
      <c r="Q851" s="153"/>
      <c r="R851" s="153"/>
      <c r="S851" s="153"/>
    </row>
    <row r="852" spans="1:19" ht="112.5">
      <c r="A852" s="277" t="s">
        <v>25424</v>
      </c>
      <c r="B852" s="256" t="s">
        <v>153</v>
      </c>
      <c r="C852" s="93" t="s">
        <v>1931</v>
      </c>
      <c r="D852" s="93" t="s">
        <v>2358</v>
      </c>
      <c r="E852" s="148">
        <f ca="1">IFERROR(__xludf.DUMMYFUNCTION(" VLOOKUP(A784, IMPORTRANGE(""https://docs.google.com/spreadsheets/d/1fj_Bhi2XPL3siwIh4sx4VRLAe31yD50oKdj5UlRYW0c/"", ""Сводка!A:AA""), 5, FALSE)"),100)</f>
        <v>100</v>
      </c>
      <c r="F852" s="148" t="s">
        <v>1905</v>
      </c>
      <c r="G852" s="147">
        <f ca="1">IFERROR(__xludf.DUMMYFUNCTION(" VLOOKUP(A784, IMPORTRANGE(""https://docs.google.com/spreadsheets/d/1QNLbnkR_AongFt22vMfNzfpjZ0CjpI8QI-w0wBnYA1w/"", ""Инфа!A:AA""), 6, FALSE)"),2024)</f>
        <v>2024</v>
      </c>
      <c r="H852" s="150">
        <v>8000</v>
      </c>
      <c r="I852" s="151" t="s">
        <v>1933</v>
      </c>
      <c r="J852" s="93" t="s">
        <v>2359</v>
      </c>
      <c r="K852" s="153"/>
      <c r="L852" s="153"/>
      <c r="M852" s="153"/>
      <c r="N852" s="153"/>
      <c r="O852" s="153"/>
      <c r="P852" s="153"/>
      <c r="Q852" s="153"/>
      <c r="R852" s="153"/>
      <c r="S852" s="153"/>
    </row>
    <row r="853" spans="1:19" ht="150">
      <c r="A853" s="277" t="s">
        <v>25424</v>
      </c>
      <c r="B853" s="253" t="s">
        <v>23</v>
      </c>
      <c r="C853" s="97" t="s">
        <v>2360</v>
      </c>
      <c r="D853" s="97" t="s">
        <v>2361</v>
      </c>
      <c r="E853" s="148">
        <f ca="1">IFERROR(__xludf.DUMMYFUNCTION(" VLOOKUP(A785, IMPORTRANGE(""https://docs.google.com/spreadsheets/d/1fj_Bhi2XPL3siwIh4sx4VRLAe31yD50oKdj5UlRYW0c/"", ""Сводка!A:AA""), 5, FALSE)"),192)</f>
        <v>192</v>
      </c>
      <c r="F853" s="147" t="s">
        <v>16</v>
      </c>
      <c r="G853" s="147">
        <f ca="1">IFERROR(__xludf.DUMMYFUNCTION(" VLOOKUP(A785, IMPORTRANGE(""https://docs.google.com/spreadsheets/d/1QNLbnkR_AongFt22vMfNzfpjZ0CjpI8QI-w0wBnYA1w/"", ""Инфа!A:AA""), 6, FALSE)"),2023)</f>
        <v>2023</v>
      </c>
      <c r="H853" s="150">
        <v>16500</v>
      </c>
      <c r="I853" s="160" t="s">
        <v>51</v>
      </c>
      <c r="J853" s="93" t="s">
        <v>2362</v>
      </c>
      <c r="K853" s="153"/>
      <c r="L853" s="153"/>
      <c r="M853" s="153"/>
      <c r="N853" s="153"/>
      <c r="O853" s="153"/>
      <c r="P853" s="153"/>
      <c r="Q853" s="153"/>
      <c r="R853" s="153"/>
      <c r="S853" s="153"/>
    </row>
    <row r="854" spans="1:19" ht="56.25">
      <c r="A854" s="277" t="s">
        <v>25424</v>
      </c>
      <c r="B854" s="253" t="s">
        <v>400</v>
      </c>
      <c r="C854" s="97" t="s">
        <v>2255</v>
      </c>
      <c r="D854" s="97" t="s">
        <v>2363</v>
      </c>
      <c r="E854" s="148">
        <f ca="1">IFERROR(__xludf.DUMMYFUNCTION(" VLOOKUP(A786, IMPORTRANGE(""https://docs.google.com/spreadsheets/d/1fj_Bhi2XPL3siwIh4sx4VRLAe31yD50oKdj5UlRYW0c/"", ""Сводка!A:AA""), 5, FALSE)"),128)</f>
        <v>128</v>
      </c>
      <c r="F854" s="147" t="s">
        <v>415</v>
      </c>
      <c r="G854" s="147">
        <f ca="1">IFERROR(__xludf.DUMMYFUNCTION(" VLOOKUP(A786, IMPORTRANGE(""https://docs.google.com/spreadsheets/d/1QNLbnkR_AongFt22vMfNzfpjZ0CjpI8QI-w0wBnYA1w/"", ""Инфа!A:AA""), 6, FALSE)"),2024)</f>
        <v>2024</v>
      </c>
      <c r="H854" s="150">
        <v>8800</v>
      </c>
      <c r="I854" s="160" t="s">
        <v>2364</v>
      </c>
      <c r="J854" s="97" t="s">
        <v>2365</v>
      </c>
      <c r="K854" s="153"/>
      <c r="L854" s="153"/>
      <c r="M854" s="153"/>
      <c r="N854" s="153"/>
      <c r="O854" s="153"/>
      <c r="P854" s="153"/>
      <c r="Q854" s="153"/>
      <c r="R854" s="153"/>
      <c r="S854" s="153"/>
    </row>
    <row r="855" spans="1:19" ht="262.5">
      <c r="A855" s="277" t="s">
        <v>25424</v>
      </c>
      <c r="B855" s="253" t="s">
        <v>153</v>
      </c>
      <c r="C855" s="93" t="s">
        <v>2206</v>
      </c>
      <c r="D855" s="93" t="s">
        <v>2366</v>
      </c>
      <c r="E855" s="148">
        <f ca="1">IFERROR(__xludf.DUMMYFUNCTION(" VLOOKUP(A787, IMPORTRANGE(""https://docs.google.com/spreadsheets/d/1fj_Bhi2XPL3siwIh4sx4VRLAe31yD50oKdj5UlRYW0c/"", ""Сводка!A:AA""), 5, FALSE)"),232)</f>
        <v>232</v>
      </c>
      <c r="F855" s="148" t="s">
        <v>50</v>
      </c>
      <c r="G855" s="147">
        <f ca="1">IFERROR(__xludf.DUMMYFUNCTION(" VLOOKUP(A787, IMPORTRANGE(""https://docs.google.com/spreadsheets/d/1QNLbnkR_AongFt22vMfNzfpjZ0CjpI8QI-w0wBnYA1w/"", ""Инфа!A:AA""), 6, FALSE)"),2024)</f>
        <v>2024</v>
      </c>
      <c r="H855" s="150">
        <v>18900</v>
      </c>
      <c r="I855" s="151" t="s">
        <v>161</v>
      </c>
      <c r="J855" s="93" t="s">
        <v>2339</v>
      </c>
      <c r="K855" s="153"/>
      <c r="L855" s="153"/>
      <c r="M855" s="153"/>
      <c r="N855" s="153"/>
      <c r="O855" s="153"/>
      <c r="P855" s="153"/>
      <c r="Q855" s="153"/>
      <c r="R855" s="153"/>
      <c r="S855" s="153"/>
    </row>
    <row r="856" spans="1:19" ht="243.75">
      <c r="A856" s="277" t="s">
        <v>25424</v>
      </c>
      <c r="B856" s="253" t="s">
        <v>2367</v>
      </c>
      <c r="C856" s="97" t="s">
        <v>2368</v>
      </c>
      <c r="D856" s="97" t="s">
        <v>2369</v>
      </c>
      <c r="E856" s="148">
        <f ca="1">IFERROR(__xludf.DUMMYFUNCTION(" VLOOKUP(A788, IMPORTRANGE(""https://docs.google.com/spreadsheets/d/1fj_Bhi2XPL3siwIh4sx4VRLAe31yD50oKdj5UlRYW0c/"", ""Сводка!A:AA""), 5, FALSE)"),264)</f>
        <v>264</v>
      </c>
      <c r="F856" s="147" t="s">
        <v>177</v>
      </c>
      <c r="G856" s="147">
        <f ca="1">IFERROR(__xludf.DUMMYFUNCTION(" VLOOKUP(A788, IMPORTRANGE(""https://docs.google.com/spreadsheets/d/1QNLbnkR_AongFt22vMfNzfpjZ0CjpI8QI-w0wBnYA1w/"", ""Инфа!A:AA""), 6, FALSE)"),2023)</f>
        <v>2023</v>
      </c>
      <c r="H856" s="150">
        <v>20800</v>
      </c>
      <c r="I856" s="160" t="s">
        <v>2370</v>
      </c>
      <c r="J856" s="97" t="s">
        <v>2371</v>
      </c>
      <c r="K856" s="153"/>
      <c r="L856" s="153"/>
      <c r="M856" s="153"/>
      <c r="N856" s="153"/>
      <c r="O856" s="153"/>
      <c r="P856" s="153"/>
      <c r="Q856" s="153"/>
      <c r="R856" s="153"/>
      <c r="S856" s="153"/>
    </row>
    <row r="857" spans="1:19" ht="93.75">
      <c r="A857" s="277" t="s">
        <v>25424</v>
      </c>
      <c r="B857" s="253" t="s">
        <v>400</v>
      </c>
      <c r="C857" s="97" t="s">
        <v>2372</v>
      </c>
      <c r="D857" s="97" t="s">
        <v>2373</v>
      </c>
      <c r="E857" s="148">
        <f ca="1">IFERROR(__xludf.DUMMYFUNCTION(" VLOOKUP(A789, IMPORTRANGE(""https://docs.google.com/spreadsheets/d/1fj_Bhi2XPL3siwIh4sx4VRLAe31yD50oKdj5UlRYW0c/"", ""Сводка!A:AA""), 5, FALSE)"),128)</f>
        <v>128</v>
      </c>
      <c r="F857" s="147" t="s">
        <v>415</v>
      </c>
      <c r="G857" s="147">
        <f ca="1">IFERROR(__xludf.DUMMYFUNCTION(" VLOOKUP(A789, IMPORTRANGE(""https://docs.google.com/spreadsheets/d/1QNLbnkR_AongFt22vMfNzfpjZ0CjpI8QI-w0wBnYA1w/"", ""Инфа!A:AA""), 6, FALSE)"),2023)</f>
        <v>2023</v>
      </c>
      <c r="H857" s="150">
        <v>12700</v>
      </c>
      <c r="I857" s="160" t="s">
        <v>2374</v>
      </c>
      <c r="J857" s="97" t="s">
        <v>2375</v>
      </c>
      <c r="K857" s="153"/>
      <c r="L857" s="153"/>
      <c r="M857" s="153"/>
      <c r="N857" s="153"/>
      <c r="O857" s="153"/>
      <c r="P857" s="153"/>
      <c r="Q857" s="153"/>
      <c r="R857" s="153"/>
      <c r="S857" s="153"/>
    </row>
    <row r="858" spans="1:19" ht="112.5">
      <c r="A858" s="277" t="s">
        <v>25424</v>
      </c>
      <c r="B858" s="253" t="s">
        <v>23</v>
      </c>
      <c r="C858" s="97" t="s">
        <v>2376</v>
      </c>
      <c r="D858" s="97" t="s">
        <v>2377</v>
      </c>
      <c r="E858" s="148">
        <f ca="1">IFERROR(__xludf.DUMMYFUNCTION(" VLOOKUP(A790, IMPORTRANGE(""https://docs.google.com/spreadsheets/d/1fj_Bhi2XPL3siwIh4sx4VRLAe31yD50oKdj5UlRYW0c/"", ""Сводка!A:AA""), 5, FALSE)"),124)</f>
        <v>124</v>
      </c>
      <c r="F858" s="147" t="s">
        <v>328</v>
      </c>
      <c r="G858" s="147">
        <f ca="1">IFERROR(__xludf.DUMMYFUNCTION(" VLOOKUP(A790, IMPORTRANGE(""https://docs.google.com/spreadsheets/d/1QNLbnkR_AongFt22vMfNzfpjZ0CjpI8QI-w0wBnYA1w/"", ""Инфа!A:AA""), 6, FALSE)"),2023)</f>
        <v>2023</v>
      </c>
      <c r="H858" s="150">
        <v>8700</v>
      </c>
      <c r="I858" s="160" t="s">
        <v>28</v>
      </c>
      <c r="J858" s="97" t="s">
        <v>2378</v>
      </c>
      <c r="K858" s="153"/>
      <c r="L858" s="153"/>
      <c r="M858" s="153"/>
      <c r="N858" s="153"/>
      <c r="O858" s="153"/>
      <c r="P858" s="153"/>
      <c r="Q858" s="153"/>
      <c r="R858" s="153"/>
      <c r="S858" s="153"/>
    </row>
    <row r="859" spans="1:19" ht="262.5">
      <c r="A859" s="277" t="s">
        <v>25424</v>
      </c>
      <c r="B859" s="253" t="s">
        <v>23</v>
      </c>
      <c r="C859" s="97" t="s">
        <v>2379</v>
      </c>
      <c r="D859" s="97" t="s">
        <v>2380</v>
      </c>
      <c r="E859" s="148">
        <f ca="1">IFERROR(__xludf.DUMMYFUNCTION(" VLOOKUP(A791, IMPORTRANGE(""https://docs.google.com/spreadsheets/d/1fj_Bhi2XPL3siwIh4sx4VRLAe31yD50oKdj5UlRYW0c/"", ""Сводка!A:AA""), 5, FALSE)"),168)</f>
        <v>168</v>
      </c>
      <c r="F859" s="147" t="s">
        <v>328</v>
      </c>
      <c r="G859" s="147">
        <f ca="1">IFERROR(__xludf.DUMMYFUNCTION(" VLOOKUP(A791, IMPORTRANGE(""https://docs.google.com/spreadsheets/d/1QNLbnkR_AongFt22vMfNzfpjZ0CjpI8QI-w0wBnYA1w/"", ""Инфа!A:AA""), 6, FALSE)"),2024)</f>
        <v>2024</v>
      </c>
      <c r="H859" s="150">
        <v>15100</v>
      </c>
      <c r="I859" s="160" t="s">
        <v>2381</v>
      </c>
      <c r="J859" s="97" t="s">
        <v>2382</v>
      </c>
      <c r="K859" s="153"/>
      <c r="L859" s="153"/>
      <c r="M859" s="153"/>
      <c r="N859" s="153"/>
      <c r="O859" s="153"/>
      <c r="P859" s="153"/>
      <c r="Q859" s="153"/>
      <c r="R859" s="153"/>
      <c r="S859" s="153"/>
    </row>
    <row r="860" spans="1:19" ht="168.75">
      <c r="A860" s="277" t="s">
        <v>25424</v>
      </c>
      <c r="B860" s="253" t="s">
        <v>400</v>
      </c>
      <c r="C860" s="97" t="s">
        <v>2383</v>
      </c>
      <c r="D860" s="97" t="s">
        <v>2384</v>
      </c>
      <c r="E860" s="148">
        <f ca="1">IFERROR(__xludf.DUMMYFUNCTION(" VLOOKUP(A792, IMPORTRANGE(""https://docs.google.com/spreadsheets/d/1fj_Bhi2XPL3siwIh4sx4VRLAe31yD50oKdj5UlRYW0c/"", ""Сводка!A:AA""), 5, FALSE)"),112)</f>
        <v>112</v>
      </c>
      <c r="F860" s="147" t="s">
        <v>108</v>
      </c>
      <c r="G860" s="147">
        <f ca="1">IFERROR(__xludf.DUMMYFUNCTION(" VLOOKUP(A792, IMPORTRANGE(""https://docs.google.com/spreadsheets/d/1QNLbnkR_AongFt22vMfNzfpjZ0CjpI8QI-w0wBnYA1w/"", ""Инфа!A:AA""), 6, FALSE)"),2024)</f>
        <v>2024</v>
      </c>
      <c r="H860" s="150">
        <v>8400</v>
      </c>
      <c r="I860" s="160" t="s">
        <v>2261</v>
      </c>
      <c r="J860" s="97" t="s">
        <v>2385</v>
      </c>
      <c r="K860" s="153"/>
      <c r="L860" s="153"/>
      <c r="M860" s="153"/>
      <c r="N860" s="153"/>
      <c r="O860" s="153"/>
      <c r="P860" s="153"/>
      <c r="Q860" s="153"/>
      <c r="R860" s="153"/>
      <c r="S860" s="153"/>
    </row>
    <row r="861" spans="1:19" ht="187.5">
      <c r="A861" s="277" t="s">
        <v>25424</v>
      </c>
      <c r="B861" s="253" t="s">
        <v>400</v>
      </c>
      <c r="C861" s="97" t="s">
        <v>2383</v>
      </c>
      <c r="D861" s="97" t="s">
        <v>2386</v>
      </c>
      <c r="E861" s="148">
        <f ca="1">IFERROR(__xludf.DUMMYFUNCTION(" VLOOKUP(A793, IMPORTRANGE(""https://docs.google.com/spreadsheets/d/1fj_Bhi2XPL3siwIh4sx4VRLAe31yD50oKdj5UlRYW0c/"", ""Сводка!A:AA""), 5, FALSE)"),216)</f>
        <v>216</v>
      </c>
      <c r="F861" s="147" t="s">
        <v>108</v>
      </c>
      <c r="G861" s="147">
        <f ca="1">IFERROR(__xludf.DUMMYFUNCTION(" VLOOKUP(A793, IMPORTRANGE(""https://docs.google.com/spreadsheets/d/1QNLbnkR_AongFt22vMfNzfpjZ0CjpI8QI-w0wBnYA1w/"", ""Инфа!A:AA""), 6, FALSE)"),2024)</f>
        <v>2024</v>
      </c>
      <c r="H861" s="150">
        <v>11500</v>
      </c>
      <c r="I861" s="160" t="s">
        <v>2261</v>
      </c>
      <c r="J861" s="97" t="s">
        <v>2387</v>
      </c>
      <c r="K861" s="153"/>
      <c r="L861" s="153"/>
      <c r="M861" s="153"/>
      <c r="N861" s="153"/>
      <c r="O861" s="153"/>
      <c r="P861" s="153"/>
      <c r="Q861" s="153"/>
      <c r="R861" s="153"/>
      <c r="S861" s="153"/>
    </row>
    <row r="862" spans="1:19" ht="168.75">
      <c r="A862" s="277" t="s">
        <v>25424</v>
      </c>
      <c r="B862" s="253" t="s">
        <v>153</v>
      </c>
      <c r="C862" s="97" t="s">
        <v>2388</v>
      </c>
      <c r="D862" s="97" t="s">
        <v>2389</v>
      </c>
      <c r="E862" s="148">
        <f ca="1">IFERROR(__xludf.DUMMYFUNCTION(" VLOOKUP(A794, IMPORTRANGE(""https://docs.google.com/spreadsheets/d/1fj_Bhi2XPL3siwIh4sx4VRLAe31yD50oKdj5UlRYW0c/"", ""Сводка!A:AA""), 5, FALSE)"),128)</f>
        <v>128</v>
      </c>
      <c r="F862" s="147" t="s">
        <v>50</v>
      </c>
      <c r="G862" s="147">
        <f ca="1">IFERROR(__xludf.DUMMYFUNCTION(" VLOOKUP(A794, IMPORTRANGE(""https://docs.google.com/spreadsheets/d/1QNLbnkR_AongFt22vMfNzfpjZ0CjpI8QI-w0wBnYA1w/"", ""Инфа!A:AA""), 6, FALSE)"),2024)</f>
        <v>2024</v>
      </c>
      <c r="H862" s="150">
        <v>8800</v>
      </c>
      <c r="I862" s="160" t="s">
        <v>2390</v>
      </c>
      <c r="J862" s="97" t="s">
        <v>2391</v>
      </c>
      <c r="K862" s="153"/>
      <c r="L862" s="153"/>
      <c r="M862" s="153"/>
      <c r="N862" s="153"/>
      <c r="O862" s="153"/>
      <c r="P862" s="153"/>
      <c r="Q862" s="153"/>
      <c r="R862" s="153"/>
      <c r="S862" s="153"/>
    </row>
    <row r="863" spans="1:19" ht="243.75">
      <c r="A863" s="277" t="s">
        <v>25424</v>
      </c>
      <c r="B863" s="253" t="s">
        <v>400</v>
      </c>
      <c r="C863" s="97" t="s">
        <v>2392</v>
      </c>
      <c r="D863" s="97" t="s">
        <v>2393</v>
      </c>
      <c r="E863" s="148">
        <f ca="1">IFERROR(__xludf.DUMMYFUNCTION(" VLOOKUP(A795, IMPORTRANGE(""https://docs.google.com/spreadsheets/d/1fj_Bhi2XPL3siwIh4sx4VRLAe31yD50oKdj5UlRYW0c/"", ""Сводка!A:AA""), 5, FALSE)"),344)</f>
        <v>344</v>
      </c>
      <c r="F863" s="147" t="s">
        <v>50</v>
      </c>
      <c r="G863" s="147">
        <f ca="1">IFERROR(__xludf.DUMMYFUNCTION(" VLOOKUP(A795, IMPORTRANGE(""https://docs.google.com/spreadsheets/d/1QNLbnkR_AongFt22vMfNzfpjZ0CjpI8QI-w0wBnYA1w/"", ""Инфа!A:AA""), 6, FALSE)"),2023)</f>
        <v>2023</v>
      </c>
      <c r="H863" s="150">
        <v>15300</v>
      </c>
      <c r="I863" s="160" t="s">
        <v>2394</v>
      </c>
      <c r="J863" s="97" t="s">
        <v>2395</v>
      </c>
      <c r="K863" s="153"/>
      <c r="L863" s="153"/>
      <c r="M863" s="153"/>
      <c r="N863" s="153"/>
      <c r="O863" s="153"/>
      <c r="P863" s="153"/>
      <c r="Q863" s="153"/>
      <c r="R863" s="153"/>
      <c r="S863" s="153"/>
    </row>
    <row r="864" spans="1:19" ht="206.25">
      <c r="A864" s="277" t="s">
        <v>25424</v>
      </c>
      <c r="B864" s="253" t="s">
        <v>400</v>
      </c>
      <c r="C864" s="97" t="s">
        <v>2349</v>
      </c>
      <c r="D864" s="97" t="s">
        <v>2396</v>
      </c>
      <c r="E864" s="148">
        <f ca="1">IFERROR(__xludf.DUMMYFUNCTION(" VLOOKUP(A796, IMPORTRANGE(""https://docs.google.com/spreadsheets/d/1fj_Bhi2XPL3siwIh4sx4VRLAe31yD50oKdj5UlRYW0c/"", ""Сводка!A:AA""), 5, FALSE)"),164)</f>
        <v>164</v>
      </c>
      <c r="F864" s="147" t="s">
        <v>466</v>
      </c>
      <c r="G864" s="147">
        <f ca="1">IFERROR(__xludf.DUMMYFUNCTION(" VLOOKUP(A796, IMPORTRANGE(""https://docs.google.com/spreadsheets/d/1QNLbnkR_AongFt22vMfNzfpjZ0CjpI8QI-w0wBnYA1w/"", ""Инфа!A:AA""), 6, FALSE)"),2024)</f>
        <v>2024</v>
      </c>
      <c r="H864" s="150">
        <v>9900</v>
      </c>
      <c r="I864" s="160" t="s">
        <v>2351</v>
      </c>
      <c r="J864" s="97" t="s">
        <v>2397</v>
      </c>
      <c r="K864" s="153"/>
      <c r="L864" s="153"/>
      <c r="M864" s="153"/>
      <c r="N864" s="153"/>
      <c r="O864" s="153"/>
      <c r="P864" s="153"/>
      <c r="Q864" s="153"/>
      <c r="R864" s="153"/>
      <c r="S864" s="153"/>
    </row>
    <row r="865" spans="1:19" ht="243.75">
      <c r="A865" s="277" t="s">
        <v>25424</v>
      </c>
      <c r="B865" s="256" t="s">
        <v>153</v>
      </c>
      <c r="C865" s="93" t="s">
        <v>2398</v>
      </c>
      <c r="D865" s="93" t="s">
        <v>2399</v>
      </c>
      <c r="E865" s="148">
        <f ca="1">IFERROR(__xludf.DUMMYFUNCTION(" VLOOKUP(A797, IMPORTRANGE(""https://docs.google.com/spreadsheets/d/1fj_Bhi2XPL3siwIh4sx4VRLAe31yD50oKdj5UlRYW0c/"", ""Сводка!A:AA""), 5, FALSE)"),208)</f>
        <v>208</v>
      </c>
      <c r="F865" s="148" t="s">
        <v>165</v>
      </c>
      <c r="G865" s="147">
        <f ca="1">IFERROR(__xludf.DUMMYFUNCTION(" VLOOKUP(A797, IMPORTRANGE(""https://docs.google.com/spreadsheets/d/1QNLbnkR_AongFt22vMfNzfpjZ0CjpI8QI-w0wBnYA1w/"", ""Инфа!A:AA""), 6, FALSE)"),2024)</f>
        <v>2024</v>
      </c>
      <c r="H865" s="150">
        <v>17500</v>
      </c>
      <c r="I865" s="151" t="s">
        <v>2400</v>
      </c>
      <c r="J865" s="93" t="s">
        <v>2401</v>
      </c>
      <c r="K865" s="153"/>
      <c r="L865" s="153"/>
      <c r="M865" s="153"/>
      <c r="N865" s="153"/>
      <c r="O865" s="153"/>
      <c r="P865" s="153"/>
      <c r="Q865" s="153"/>
      <c r="R865" s="153"/>
      <c r="S865" s="153"/>
    </row>
    <row r="866" spans="1:19" ht="281.25">
      <c r="A866" s="277" t="s">
        <v>25424</v>
      </c>
      <c r="B866" s="253" t="s">
        <v>153</v>
      </c>
      <c r="C866" s="93" t="s">
        <v>2206</v>
      </c>
      <c r="D866" s="93" t="s">
        <v>2402</v>
      </c>
      <c r="E866" s="148">
        <f ca="1">IFERROR(__xludf.DUMMYFUNCTION(" VLOOKUP(A798, IMPORTRANGE(""https://docs.google.com/spreadsheets/d/1fj_Bhi2XPL3siwIh4sx4VRLAe31yD50oKdj5UlRYW0c/"", ""Сводка!A:AA""), 5, FALSE)"),212)</f>
        <v>212</v>
      </c>
      <c r="F866" s="148" t="s">
        <v>50</v>
      </c>
      <c r="G866" s="147">
        <f ca="1">IFERROR(__xludf.DUMMYFUNCTION(" VLOOKUP(A798, IMPORTRANGE(""https://docs.google.com/spreadsheets/d/1QNLbnkR_AongFt22vMfNzfpjZ0CjpI8QI-w0wBnYA1w/"", ""Инфа!A:AA""), 6, FALSE)"),2024)</f>
        <v>2024</v>
      </c>
      <c r="H866" s="150">
        <v>17700</v>
      </c>
      <c r="I866" s="151" t="s">
        <v>161</v>
      </c>
      <c r="J866" s="93" t="s">
        <v>2403</v>
      </c>
      <c r="K866" s="153"/>
      <c r="L866" s="153"/>
      <c r="M866" s="153"/>
      <c r="N866" s="153"/>
      <c r="O866" s="153"/>
      <c r="P866" s="153"/>
      <c r="Q866" s="153"/>
      <c r="R866" s="153"/>
      <c r="S866" s="153"/>
    </row>
    <row r="867" spans="1:19" ht="243.75">
      <c r="A867" s="277" t="s">
        <v>25424</v>
      </c>
      <c r="B867" s="256" t="s">
        <v>153</v>
      </c>
      <c r="C867" s="93" t="s">
        <v>2398</v>
      </c>
      <c r="D867" s="93" t="s">
        <v>2404</v>
      </c>
      <c r="E867" s="148">
        <f ca="1">IFERROR(__xludf.DUMMYFUNCTION(" VLOOKUP(A799, IMPORTRANGE(""https://docs.google.com/spreadsheets/d/1fj_Bhi2XPL3siwIh4sx4VRLAe31yD50oKdj5UlRYW0c/"", ""Сводка!A:AA""), 5, FALSE)"),140)</f>
        <v>140</v>
      </c>
      <c r="F867" s="148" t="s">
        <v>165</v>
      </c>
      <c r="G867" s="147">
        <f ca="1">IFERROR(__xludf.DUMMYFUNCTION(" VLOOKUP(A799, IMPORTRANGE(""https://docs.google.com/spreadsheets/d/1QNLbnkR_AongFt22vMfNzfpjZ0CjpI8QI-w0wBnYA1w/"", ""Инфа!A:AA""), 6, FALSE)"),2024)</f>
        <v>2024</v>
      </c>
      <c r="H867" s="150">
        <v>9200</v>
      </c>
      <c r="I867" s="151" t="s">
        <v>2400</v>
      </c>
      <c r="J867" s="93" t="s">
        <v>2405</v>
      </c>
      <c r="K867" s="153"/>
      <c r="L867" s="153"/>
      <c r="M867" s="153"/>
      <c r="N867" s="153"/>
      <c r="O867" s="153"/>
      <c r="P867" s="153"/>
      <c r="Q867" s="153"/>
      <c r="R867" s="153"/>
      <c r="S867" s="153"/>
    </row>
    <row r="868" spans="1:19" ht="56.25">
      <c r="A868" s="277" t="s">
        <v>25424</v>
      </c>
      <c r="B868" s="256" t="s">
        <v>400</v>
      </c>
      <c r="C868" s="93" t="s">
        <v>2406</v>
      </c>
      <c r="D868" s="93" t="s">
        <v>2407</v>
      </c>
      <c r="E868" s="148">
        <f ca="1">IFERROR(__xludf.DUMMYFUNCTION(" VLOOKUP(A800, IMPORTRANGE(""https://docs.google.com/spreadsheets/d/1fj_Bhi2XPL3siwIh4sx4VRLAe31yD50oKdj5UlRYW0c/"", ""Сводка!A:AA""), 5, FALSE)"),264)</f>
        <v>264</v>
      </c>
      <c r="F868" s="148" t="s">
        <v>2408</v>
      </c>
      <c r="G868" s="147">
        <f ca="1">IFERROR(__xludf.DUMMYFUNCTION(" VLOOKUP(A800, IMPORTRANGE(""https://docs.google.com/spreadsheets/d/1QNLbnkR_AongFt22vMfNzfpjZ0CjpI8QI-w0wBnYA1w/"", ""Инфа!A:AA""), 6, FALSE)"),2024)</f>
        <v>2024</v>
      </c>
      <c r="H868" s="150">
        <v>20800</v>
      </c>
      <c r="I868" s="151" t="s">
        <v>138</v>
      </c>
      <c r="J868" s="93" t="s">
        <v>2409</v>
      </c>
      <c r="K868" s="153"/>
      <c r="L868" s="153"/>
      <c r="M868" s="153"/>
      <c r="N868" s="153"/>
      <c r="O868" s="153"/>
      <c r="P868" s="153"/>
      <c r="Q868" s="153"/>
      <c r="R868" s="153"/>
      <c r="S868" s="153"/>
    </row>
    <row r="869" spans="1:19" ht="262.5">
      <c r="A869" s="277" t="s">
        <v>25424</v>
      </c>
      <c r="B869" s="256" t="s">
        <v>153</v>
      </c>
      <c r="C869" s="93" t="s">
        <v>2410</v>
      </c>
      <c r="D869" s="93" t="s">
        <v>2411</v>
      </c>
      <c r="E869" s="148">
        <f ca="1">IFERROR(__xludf.DUMMYFUNCTION(" VLOOKUP(A801, IMPORTRANGE(""https://docs.google.com/spreadsheets/d/1fj_Bhi2XPL3siwIh4sx4VRLAe31yD50oKdj5UlRYW0c/"", ""Сводка!A:AA""), 5, FALSE)"),172)</f>
        <v>172</v>
      </c>
      <c r="F869" s="148" t="s">
        <v>50</v>
      </c>
      <c r="G869" s="147">
        <f ca="1">IFERROR(__xludf.DUMMYFUNCTION(" VLOOKUP(A801, IMPORTRANGE(""https://docs.google.com/spreadsheets/d/1QNLbnkR_AongFt22vMfNzfpjZ0CjpI8QI-w0wBnYA1w/"", ""Инфа!A:AA""), 6, FALSE)"),2024)</f>
        <v>2024</v>
      </c>
      <c r="H869" s="150">
        <v>10200</v>
      </c>
      <c r="I869" s="151" t="s">
        <v>2412</v>
      </c>
      <c r="J869" s="93" t="s">
        <v>2413</v>
      </c>
      <c r="K869" s="153"/>
      <c r="L869" s="153"/>
      <c r="M869" s="153"/>
      <c r="N869" s="153"/>
      <c r="O869" s="153"/>
      <c r="P869" s="153"/>
      <c r="Q869" s="153"/>
      <c r="R869" s="153"/>
      <c r="S869" s="153"/>
    </row>
    <row r="870" spans="1:19" ht="112.5">
      <c r="A870" s="277" t="s">
        <v>25424</v>
      </c>
      <c r="B870" s="256" t="s">
        <v>2414</v>
      </c>
      <c r="C870" s="93" t="s">
        <v>2415</v>
      </c>
      <c r="D870" s="93" t="s">
        <v>2416</v>
      </c>
      <c r="E870" s="148">
        <f ca="1">IFERROR(__xludf.DUMMYFUNCTION(" VLOOKUP(A802, IMPORTRANGE(""https://docs.google.com/spreadsheets/d/1fj_Bhi2XPL3siwIh4sx4VRLAe31yD50oKdj5UlRYW0c/"", ""Сводка!A:AA""), 5, FALSE)"),64)</f>
        <v>64</v>
      </c>
      <c r="F870" s="148" t="s">
        <v>50</v>
      </c>
      <c r="G870" s="147">
        <f ca="1">IFERROR(__xludf.DUMMYFUNCTION(" VLOOKUP(A802, IMPORTRANGE(""https://docs.google.com/spreadsheets/d/1QNLbnkR_AongFt22vMfNzfpjZ0CjpI8QI-w0wBnYA1w/"", ""Инфа!A:AA""), 6, FALSE)"),2024)</f>
        <v>2024</v>
      </c>
      <c r="H870" s="150">
        <v>6900</v>
      </c>
      <c r="I870" s="151" t="s">
        <v>197</v>
      </c>
      <c r="J870" s="93" t="s">
        <v>2417</v>
      </c>
      <c r="K870" s="153"/>
      <c r="L870" s="153"/>
      <c r="M870" s="153"/>
      <c r="N870" s="153"/>
      <c r="O870" s="153"/>
      <c r="P870" s="153"/>
      <c r="Q870" s="153"/>
      <c r="R870" s="153"/>
      <c r="S870" s="153"/>
    </row>
    <row r="871" spans="1:19" ht="131.25">
      <c r="A871" s="277" t="s">
        <v>25424</v>
      </c>
      <c r="B871" s="256" t="s">
        <v>2414</v>
      </c>
      <c r="C871" s="93" t="s">
        <v>2415</v>
      </c>
      <c r="D871" s="93" t="s">
        <v>2418</v>
      </c>
      <c r="E871" s="148">
        <f ca="1">IFERROR(__xludf.DUMMYFUNCTION(" VLOOKUP(A803, IMPORTRANGE(""https://docs.google.com/spreadsheets/d/1fj_Bhi2XPL3siwIh4sx4VRLAe31yD50oKdj5UlRYW0c/"", ""Сводка!A:AA""), 5, FALSE)"),310)</f>
        <v>310</v>
      </c>
      <c r="F871" s="148" t="s">
        <v>50</v>
      </c>
      <c r="G871" s="147">
        <f ca="1">IFERROR(__xludf.DUMMYFUNCTION(" VLOOKUP(A803, IMPORTRANGE(""https://docs.google.com/spreadsheets/d/1QNLbnkR_AongFt22vMfNzfpjZ0CjpI8QI-w0wBnYA1w/"", ""Инфа!A:AA""), 6, FALSE)"),2024)</f>
        <v>2024</v>
      </c>
      <c r="H871" s="150">
        <v>23600</v>
      </c>
      <c r="I871" s="151" t="s">
        <v>197</v>
      </c>
      <c r="J871" s="93" t="s">
        <v>2419</v>
      </c>
      <c r="K871" s="153"/>
      <c r="L871" s="153"/>
      <c r="M871" s="153"/>
      <c r="N871" s="153"/>
      <c r="O871" s="153"/>
      <c r="P871" s="153"/>
      <c r="Q871" s="153"/>
      <c r="R871" s="153"/>
      <c r="S871" s="153"/>
    </row>
    <row r="872" spans="1:19" ht="75">
      <c r="A872" s="277" t="s">
        <v>25424</v>
      </c>
      <c r="B872" s="256" t="s">
        <v>400</v>
      </c>
      <c r="C872" s="93" t="s">
        <v>2420</v>
      </c>
      <c r="D872" s="93" t="s">
        <v>2421</v>
      </c>
      <c r="E872" s="148">
        <f ca="1">IFERROR(__xludf.DUMMYFUNCTION(" VLOOKUP(A804, IMPORTRANGE(""https://docs.google.com/spreadsheets/d/1fj_Bhi2XPL3siwIh4sx4VRLAe31yD50oKdj5UlRYW0c/"", ""Сводка!A:AA""), 5, FALSE)"),128)</f>
        <v>128</v>
      </c>
      <c r="F872" s="147" t="s">
        <v>415</v>
      </c>
      <c r="G872" s="147">
        <f ca="1">IFERROR(__xludf.DUMMYFUNCTION(" VLOOKUP(A804, IMPORTRANGE(""https://docs.google.com/spreadsheets/d/1QNLbnkR_AongFt22vMfNzfpjZ0CjpI8QI-w0wBnYA1w/"", ""Инфа!A:AA""), 6, FALSE)"),2023)</f>
        <v>2023</v>
      </c>
      <c r="H872" s="150">
        <v>8800</v>
      </c>
      <c r="I872" s="151" t="s">
        <v>97</v>
      </c>
      <c r="J872" s="93" t="s">
        <v>2422</v>
      </c>
      <c r="K872" s="153"/>
      <c r="L872" s="153"/>
      <c r="M872" s="153"/>
      <c r="N872" s="153"/>
      <c r="O872" s="153"/>
      <c r="P872" s="153"/>
      <c r="Q872" s="153"/>
      <c r="R872" s="153"/>
      <c r="S872" s="153"/>
    </row>
    <row r="873" spans="1:19" ht="131.25">
      <c r="A873" s="277" t="s">
        <v>25424</v>
      </c>
      <c r="B873" s="256" t="s">
        <v>400</v>
      </c>
      <c r="C873" s="93" t="s">
        <v>2423</v>
      </c>
      <c r="D873" s="93" t="s">
        <v>2424</v>
      </c>
      <c r="E873" s="148">
        <f ca="1">IFERROR(__xludf.DUMMYFUNCTION(" VLOOKUP(A805, IMPORTRANGE(""https://docs.google.com/spreadsheets/d/1fj_Bhi2XPL3siwIh4sx4VRLAe31yD50oKdj5UlRYW0c/"", ""Сводка!A:AA""), 5, FALSE)"),184)</f>
        <v>184</v>
      </c>
      <c r="F873" s="148" t="s">
        <v>403</v>
      </c>
      <c r="G873" s="147">
        <f ca="1">IFERROR(__xludf.DUMMYFUNCTION(" VLOOKUP(A805, IMPORTRANGE(""https://docs.google.com/spreadsheets/d/1QNLbnkR_AongFt22vMfNzfpjZ0CjpI8QI-w0wBnYA1w/"", ""Инфа!A:AA""), 6, FALSE)"),2023)</f>
        <v>2023</v>
      </c>
      <c r="H873" s="150">
        <v>10500</v>
      </c>
      <c r="I873" s="151" t="s">
        <v>97</v>
      </c>
      <c r="J873" s="93" t="s">
        <v>2425</v>
      </c>
      <c r="K873" s="153"/>
      <c r="L873" s="153"/>
      <c r="M873" s="153"/>
      <c r="N873" s="153"/>
      <c r="O873" s="153"/>
      <c r="P873" s="153"/>
      <c r="Q873" s="153"/>
      <c r="R873" s="153"/>
      <c r="S873" s="153"/>
    </row>
    <row r="874" spans="1:19" ht="150">
      <c r="A874" s="277" t="s">
        <v>25424</v>
      </c>
      <c r="B874" s="256" t="s">
        <v>400</v>
      </c>
      <c r="C874" s="93" t="s">
        <v>2426</v>
      </c>
      <c r="D874" s="93" t="s">
        <v>2427</v>
      </c>
      <c r="E874" s="148">
        <f ca="1">IFERROR(__xludf.DUMMYFUNCTION(" VLOOKUP(A806, IMPORTRANGE(""https://docs.google.com/spreadsheets/d/1fj_Bhi2XPL3siwIh4sx4VRLAe31yD50oKdj5UlRYW0c/"", ""Сводка!A:AA""), 5, FALSE)"),300)</f>
        <v>300</v>
      </c>
      <c r="F874" s="148" t="s">
        <v>415</v>
      </c>
      <c r="G874" s="147">
        <f ca="1">IFERROR(__xludf.DUMMYFUNCTION(" VLOOKUP(A806, IMPORTRANGE(""https://docs.google.com/spreadsheets/d/1QNLbnkR_AongFt22vMfNzfpjZ0CjpI8QI-w0wBnYA1w/"", ""Инфа!A:AA""), 6, FALSE)"),2023)</f>
        <v>2023</v>
      </c>
      <c r="H874" s="150">
        <v>14000</v>
      </c>
      <c r="I874" s="151" t="s">
        <v>97</v>
      </c>
      <c r="J874" s="93" t="s">
        <v>2428</v>
      </c>
      <c r="K874" s="153"/>
      <c r="L874" s="153"/>
      <c r="M874" s="153"/>
      <c r="N874" s="153"/>
      <c r="O874" s="153"/>
      <c r="P874" s="153"/>
      <c r="Q874" s="153"/>
      <c r="R874" s="153"/>
      <c r="S874" s="153"/>
    </row>
    <row r="875" spans="1:19" ht="225">
      <c r="A875" s="277" t="s">
        <v>25424</v>
      </c>
      <c r="B875" s="256" t="s">
        <v>400</v>
      </c>
      <c r="C875" s="93" t="s">
        <v>2429</v>
      </c>
      <c r="D875" s="93" t="s">
        <v>2430</v>
      </c>
      <c r="E875" s="148">
        <f ca="1">IFERROR(__xludf.DUMMYFUNCTION(" VLOOKUP(A807, IMPORTRANGE(""https://docs.google.com/spreadsheets/d/1fj_Bhi2XPL3siwIh4sx4VRLAe31yD50oKdj5UlRYW0c/"", ""Сводка!A:AA""), 5, FALSE)"),168)</f>
        <v>168</v>
      </c>
      <c r="F875" s="148" t="s">
        <v>108</v>
      </c>
      <c r="G875" s="147">
        <f ca="1">IFERROR(__xludf.DUMMYFUNCTION(" VLOOKUP(A807, IMPORTRANGE(""https://docs.google.com/spreadsheets/d/1QNLbnkR_AongFt22vMfNzfpjZ0CjpI8QI-w0wBnYA1w/"", ""Инфа!A:AA""), 6, FALSE)"),2024)</f>
        <v>2024</v>
      </c>
      <c r="H875" s="150">
        <v>15100</v>
      </c>
      <c r="I875" s="151" t="s">
        <v>2431</v>
      </c>
      <c r="J875" s="93" t="s">
        <v>2432</v>
      </c>
      <c r="K875" s="153"/>
      <c r="L875" s="153"/>
      <c r="M875" s="153"/>
      <c r="N875" s="153"/>
      <c r="O875" s="153"/>
      <c r="P875" s="153"/>
      <c r="Q875" s="153"/>
      <c r="R875" s="153"/>
      <c r="S875" s="153"/>
    </row>
    <row r="876" spans="1:19" ht="262.5">
      <c r="A876" s="277" t="s">
        <v>25424</v>
      </c>
      <c r="B876" s="256" t="s">
        <v>400</v>
      </c>
      <c r="C876" s="93" t="s">
        <v>2426</v>
      </c>
      <c r="D876" s="93" t="s">
        <v>2433</v>
      </c>
      <c r="E876" s="148">
        <f ca="1">IFERROR(__xludf.DUMMYFUNCTION(" VLOOKUP(A808, IMPORTRANGE(""https://docs.google.com/spreadsheets/d/1fj_Bhi2XPL3siwIh4sx4VRLAe31yD50oKdj5UlRYW0c/"", ""Сводка!A:AA""), 5, FALSE)"),208)</f>
        <v>208</v>
      </c>
      <c r="F876" s="148" t="s">
        <v>108</v>
      </c>
      <c r="G876" s="147">
        <f ca="1">IFERROR(__xludf.DUMMYFUNCTION(" VLOOKUP(A808, IMPORTRANGE(""https://docs.google.com/spreadsheets/d/1QNLbnkR_AongFt22vMfNzfpjZ0CjpI8QI-w0wBnYA1w/"", ""Инфа!A:AA""), 6, FALSE)"),2024)</f>
        <v>2024</v>
      </c>
      <c r="H876" s="150">
        <v>11200</v>
      </c>
      <c r="I876" s="151" t="s">
        <v>2434</v>
      </c>
      <c r="J876" s="93" t="s">
        <v>2435</v>
      </c>
      <c r="K876" s="153"/>
      <c r="L876" s="153"/>
      <c r="M876" s="153"/>
      <c r="N876" s="153"/>
      <c r="O876" s="153"/>
      <c r="P876" s="153"/>
      <c r="Q876" s="153"/>
      <c r="R876" s="153"/>
      <c r="S876" s="153"/>
    </row>
    <row r="877" spans="1:19" ht="243.75">
      <c r="A877" s="277" t="s">
        <v>25424</v>
      </c>
      <c r="B877" s="253" t="s">
        <v>153</v>
      </c>
      <c r="C877" s="93" t="s">
        <v>2206</v>
      </c>
      <c r="D877" s="97" t="s">
        <v>2436</v>
      </c>
      <c r="E877" s="148">
        <f ca="1">IFERROR(__xludf.DUMMYFUNCTION(" VLOOKUP(A809, IMPORTRANGE(""https://docs.google.com/spreadsheets/d/1fj_Bhi2XPL3siwIh4sx4VRLAe31yD50oKdj5UlRYW0c/"", ""Сводка!A:AA""), 5, FALSE)"),296)</f>
        <v>296</v>
      </c>
      <c r="F877" s="148" t="s">
        <v>26</v>
      </c>
      <c r="G877" s="147">
        <f ca="1">IFERROR(__xludf.DUMMYFUNCTION(" VLOOKUP(A809, IMPORTRANGE(""https://docs.google.com/spreadsheets/d/1QNLbnkR_AongFt22vMfNzfpjZ0CjpI8QI-w0wBnYA1w/"", ""Инфа!A:AA""), 6, FALSE)"),2024)</f>
        <v>2024</v>
      </c>
      <c r="H877" s="150">
        <v>22800</v>
      </c>
      <c r="I877" s="151" t="s">
        <v>161</v>
      </c>
      <c r="J877" s="93" t="s">
        <v>2437</v>
      </c>
      <c r="K877" s="153"/>
      <c r="L877" s="153"/>
      <c r="M877" s="153"/>
      <c r="N877" s="153"/>
      <c r="O877" s="153"/>
      <c r="P877" s="153"/>
      <c r="Q877" s="153"/>
      <c r="R877" s="153"/>
      <c r="S877" s="153"/>
    </row>
    <row r="878" spans="1:19" ht="131.25">
      <c r="A878" s="277" t="s">
        <v>25424</v>
      </c>
      <c r="B878" s="256" t="s">
        <v>400</v>
      </c>
      <c r="C878" s="93" t="s">
        <v>2438</v>
      </c>
      <c r="D878" s="93" t="s">
        <v>2439</v>
      </c>
      <c r="E878" s="148">
        <f ca="1">IFERROR(__xludf.DUMMYFUNCTION(" VLOOKUP(A810, IMPORTRANGE(""https://docs.google.com/spreadsheets/d/1fj_Bhi2XPL3siwIh4sx4VRLAe31yD50oKdj5UlRYW0c/"", ""Сводка!A:AA""), 5, FALSE)"),140)</f>
        <v>140</v>
      </c>
      <c r="F878" s="148" t="s">
        <v>415</v>
      </c>
      <c r="G878" s="147">
        <f ca="1">IFERROR(__xludf.DUMMYFUNCTION(" VLOOKUP(A810, IMPORTRANGE(""https://docs.google.com/spreadsheets/d/1QNLbnkR_AongFt22vMfNzfpjZ0CjpI8QI-w0wBnYA1w/"", ""Инфа!A:AA""), 6, FALSE)"),2023)</f>
        <v>2023</v>
      </c>
      <c r="H878" s="150">
        <v>13400</v>
      </c>
      <c r="I878" s="151" t="s">
        <v>210</v>
      </c>
      <c r="J878" s="93" t="s">
        <v>2440</v>
      </c>
      <c r="K878" s="153"/>
      <c r="L878" s="153"/>
      <c r="M878" s="153"/>
      <c r="N878" s="153"/>
      <c r="O878" s="153"/>
      <c r="P878" s="153"/>
      <c r="Q878" s="153"/>
      <c r="R878" s="153"/>
      <c r="S878" s="153"/>
    </row>
    <row r="879" spans="1:19" ht="187.5">
      <c r="A879" s="277" t="s">
        <v>25424</v>
      </c>
      <c r="B879" s="256" t="s">
        <v>153</v>
      </c>
      <c r="C879" s="93" t="s">
        <v>2441</v>
      </c>
      <c r="D879" s="93" t="s">
        <v>2442</v>
      </c>
      <c r="E879" s="148">
        <f ca="1">IFERROR(__xludf.DUMMYFUNCTION(" VLOOKUP(A811, IMPORTRANGE(""https://docs.google.com/spreadsheets/d/1fj_Bhi2XPL3siwIh4sx4VRLAe31yD50oKdj5UlRYW0c/"", ""Сводка!A:AA""), 5, FALSE)"),108)</f>
        <v>108</v>
      </c>
      <c r="F879" s="148" t="s">
        <v>165</v>
      </c>
      <c r="G879" s="147">
        <f ca="1">IFERROR(__xludf.DUMMYFUNCTION(" VLOOKUP(A811, IMPORTRANGE(""https://docs.google.com/spreadsheets/d/1QNLbnkR_AongFt22vMfNzfpjZ0CjpI8QI-w0wBnYA1w/"", ""Инфа!A:AA""), 6, FALSE)"),2024)</f>
        <v>2024</v>
      </c>
      <c r="H879" s="150">
        <v>8200</v>
      </c>
      <c r="I879" s="151" t="s">
        <v>2443</v>
      </c>
      <c r="J879" s="93" t="s">
        <v>2444</v>
      </c>
      <c r="K879" s="153"/>
      <c r="L879" s="153"/>
      <c r="M879" s="153"/>
      <c r="N879" s="153"/>
      <c r="O879" s="153"/>
      <c r="P879" s="153"/>
      <c r="Q879" s="153"/>
      <c r="R879" s="153"/>
      <c r="S879" s="153"/>
    </row>
    <row r="880" spans="1:19" ht="187.5">
      <c r="A880" s="277" t="s">
        <v>25424</v>
      </c>
      <c r="B880" s="256" t="s">
        <v>153</v>
      </c>
      <c r="C880" s="93" t="s">
        <v>2441</v>
      </c>
      <c r="D880" s="93" t="s">
        <v>2445</v>
      </c>
      <c r="E880" s="148">
        <f ca="1">IFERROR(__xludf.DUMMYFUNCTION(" VLOOKUP(A812, IMPORTRANGE(""https://docs.google.com/spreadsheets/d/1fj_Bhi2XPL3siwIh4sx4VRLAe31yD50oKdj5UlRYW0c/"", ""Сводка!A:AA""), 5, FALSE)"),228)</f>
        <v>228</v>
      </c>
      <c r="F880" s="148" t="s">
        <v>165</v>
      </c>
      <c r="G880" s="147">
        <f ca="1">IFERROR(__xludf.DUMMYFUNCTION(" VLOOKUP(A812, IMPORTRANGE(""https://docs.google.com/spreadsheets/d/1QNLbnkR_AongFt22vMfNzfpjZ0CjpI8QI-w0wBnYA1w/"", ""Инфа!A:AA""), 6, FALSE)"),2024)</f>
        <v>2024</v>
      </c>
      <c r="H880" s="150">
        <v>11800</v>
      </c>
      <c r="I880" s="151" t="s">
        <v>2443</v>
      </c>
      <c r="J880" s="93" t="s">
        <v>2446</v>
      </c>
      <c r="K880" s="153"/>
      <c r="L880" s="153"/>
      <c r="M880" s="153"/>
      <c r="N880" s="153"/>
      <c r="O880" s="153"/>
      <c r="P880" s="153"/>
      <c r="Q880" s="153"/>
      <c r="R880" s="153"/>
      <c r="S880" s="153"/>
    </row>
    <row r="881" spans="1:19" ht="93.75">
      <c r="A881" s="277" t="s">
        <v>25424</v>
      </c>
      <c r="B881" s="256" t="s">
        <v>400</v>
      </c>
      <c r="C881" s="93" t="s">
        <v>2447</v>
      </c>
      <c r="D881" s="93" t="s">
        <v>2448</v>
      </c>
      <c r="E881" s="148">
        <f ca="1">IFERROR(__xludf.DUMMYFUNCTION(" VLOOKUP(A813, IMPORTRANGE(""https://docs.google.com/spreadsheets/d/1fj_Bhi2XPL3siwIh4sx4VRLAe31yD50oKdj5UlRYW0c/"", ""Сводка!A:AA""), 5, FALSE)"),384)</f>
        <v>384</v>
      </c>
      <c r="F881" s="148" t="s">
        <v>466</v>
      </c>
      <c r="G881" s="147">
        <f ca="1">IFERROR(__xludf.DUMMYFUNCTION(" VLOOKUP(A813, IMPORTRANGE(""https://docs.google.com/spreadsheets/d/1QNLbnkR_AongFt22vMfNzfpjZ0CjpI8QI-w0wBnYA1w/"", ""Инфа!A:AA""), 6, FALSE)"),2023)</f>
        <v>2023</v>
      </c>
      <c r="H881" s="154">
        <v>16500</v>
      </c>
      <c r="I881" s="151" t="s">
        <v>2449</v>
      </c>
      <c r="J881" s="93" t="s">
        <v>2450</v>
      </c>
      <c r="K881" s="153"/>
      <c r="L881" s="153"/>
      <c r="M881" s="153"/>
      <c r="N881" s="153"/>
      <c r="O881" s="153"/>
      <c r="P881" s="153"/>
      <c r="Q881" s="153"/>
      <c r="R881" s="153"/>
      <c r="S881" s="153"/>
    </row>
    <row r="882" spans="1:19" ht="262.5">
      <c r="A882" s="277" t="s">
        <v>25424</v>
      </c>
      <c r="B882" s="256" t="s">
        <v>400</v>
      </c>
      <c r="C882" s="93" t="s">
        <v>2451</v>
      </c>
      <c r="D882" s="93" t="s">
        <v>2452</v>
      </c>
      <c r="E882" s="148">
        <f ca="1">IFERROR(__xludf.DUMMYFUNCTION(" VLOOKUP(A814, IMPORTRANGE(""https://docs.google.com/spreadsheets/d/1fj_Bhi2XPL3siwIh4sx4VRLAe31yD50oKdj5UlRYW0c/"", ""Сводка!A:AA""), 5, FALSE)"),280)</f>
        <v>280</v>
      </c>
      <c r="F882" s="148" t="s">
        <v>50</v>
      </c>
      <c r="G882" s="147">
        <f ca="1">IFERROR(__xludf.DUMMYFUNCTION(" VLOOKUP(A814, IMPORTRANGE(""https://docs.google.com/spreadsheets/d/1QNLbnkR_AongFt22vMfNzfpjZ0CjpI8QI-w0wBnYA1w/"", ""Инфа!A:AA""), 6, FALSE)"),2023)</f>
        <v>2023</v>
      </c>
      <c r="H882" s="150">
        <v>21800</v>
      </c>
      <c r="I882" s="151" t="s">
        <v>97</v>
      </c>
      <c r="J882" s="93" t="s">
        <v>2453</v>
      </c>
      <c r="K882" s="153"/>
      <c r="L882" s="153"/>
      <c r="M882" s="153"/>
      <c r="N882" s="153"/>
      <c r="O882" s="153"/>
      <c r="P882" s="153"/>
      <c r="Q882" s="153"/>
      <c r="R882" s="153"/>
      <c r="S882" s="153"/>
    </row>
    <row r="883" spans="1:19" ht="243.75">
      <c r="A883" s="277" t="s">
        <v>25424</v>
      </c>
      <c r="B883" s="256" t="s">
        <v>13</v>
      </c>
      <c r="C883" s="93" t="s">
        <v>2454</v>
      </c>
      <c r="D883" s="93" t="s">
        <v>2455</v>
      </c>
      <c r="E883" s="148">
        <f ca="1">IFERROR(__xludf.DUMMYFUNCTION(" VLOOKUP(A815, IMPORTRANGE(""https://docs.google.com/spreadsheets/d/1fj_Bhi2XPL3siwIh4sx4VRLAe31yD50oKdj5UlRYW0c/"", ""Сводка!A:AA""), 5, FALSE)"),188)</f>
        <v>188</v>
      </c>
      <c r="F883" s="148" t="s">
        <v>2456</v>
      </c>
      <c r="G883" s="147">
        <f ca="1">IFERROR(__xludf.DUMMYFUNCTION(" VLOOKUP(A815, IMPORTRANGE(""https://docs.google.com/spreadsheets/d/1QNLbnkR_AongFt22vMfNzfpjZ0CjpI8QI-w0wBnYA1w/"", ""Инфа!A:AA""), 6, FALSE)"),2024)</f>
        <v>2024</v>
      </c>
      <c r="H883" s="150">
        <v>10600</v>
      </c>
      <c r="I883" s="151" t="s">
        <v>2457</v>
      </c>
      <c r="J883" s="93" t="s">
        <v>2458</v>
      </c>
      <c r="K883" s="153"/>
      <c r="L883" s="153"/>
      <c r="M883" s="153"/>
      <c r="N883" s="153"/>
      <c r="O883" s="153"/>
      <c r="P883" s="153"/>
      <c r="Q883" s="153"/>
      <c r="R883" s="153"/>
      <c r="S883" s="153"/>
    </row>
    <row r="884" spans="1:19" ht="112.5">
      <c r="A884" s="277" t="s">
        <v>25424</v>
      </c>
      <c r="B884" s="256" t="s">
        <v>400</v>
      </c>
      <c r="C884" s="93" t="s">
        <v>2459</v>
      </c>
      <c r="D884" s="93" t="s">
        <v>2460</v>
      </c>
      <c r="E884" s="148">
        <f ca="1">IFERROR(__xludf.DUMMYFUNCTION(" VLOOKUP(A816, IMPORTRANGE(""https://docs.google.com/spreadsheets/d/1fj_Bhi2XPL3siwIh4sx4VRLAe31yD50oKdj5UlRYW0c/"", ""Сводка!A:AA""), 5, FALSE)"),104)</f>
        <v>104</v>
      </c>
      <c r="F884" s="148" t="s">
        <v>415</v>
      </c>
      <c r="G884" s="147">
        <f ca="1">IFERROR(__xludf.DUMMYFUNCTION(" VLOOKUP(A816, IMPORTRANGE(""https://docs.google.com/spreadsheets/d/1QNLbnkR_AongFt22vMfNzfpjZ0CjpI8QI-w0wBnYA1w/"", ""Инфа!A:AA""), 6, FALSE)"),2024)</f>
        <v>2024</v>
      </c>
      <c r="H884" s="150">
        <v>8100</v>
      </c>
      <c r="I884" s="151" t="s">
        <v>42</v>
      </c>
      <c r="J884" s="93" t="s">
        <v>2461</v>
      </c>
      <c r="K884" s="153"/>
      <c r="L884" s="153"/>
      <c r="M884" s="153"/>
      <c r="N884" s="153"/>
      <c r="O884" s="153"/>
      <c r="P884" s="153"/>
      <c r="Q884" s="153"/>
      <c r="R884" s="153"/>
      <c r="S884" s="153"/>
    </row>
    <row r="885" spans="1:19" ht="206.25">
      <c r="A885" s="277" t="s">
        <v>25424</v>
      </c>
      <c r="B885" s="256" t="s">
        <v>153</v>
      </c>
      <c r="C885" s="93" t="s">
        <v>2462</v>
      </c>
      <c r="D885" s="93" t="s">
        <v>2463</v>
      </c>
      <c r="E885" s="148">
        <f ca="1">IFERROR(__xludf.DUMMYFUNCTION(" VLOOKUP(A817, IMPORTRANGE(""https://docs.google.com/spreadsheets/d/1fj_Bhi2XPL3siwIh4sx4VRLAe31yD50oKdj5UlRYW0c/"", ""Сводка!A:AA""), 5, FALSE)"),140)</f>
        <v>140</v>
      </c>
      <c r="F885" s="148" t="s">
        <v>26</v>
      </c>
      <c r="G885" s="147">
        <f ca="1">IFERROR(__xludf.DUMMYFUNCTION(" VLOOKUP(A817, IMPORTRANGE(""https://docs.google.com/spreadsheets/d/1QNLbnkR_AongFt22vMfNzfpjZ0CjpI8QI-w0wBnYA1w/"", ""Инфа!A:AA""), 6, FALSE)"),2024)</f>
        <v>2024</v>
      </c>
      <c r="H885" s="150">
        <v>9200</v>
      </c>
      <c r="I885" s="151" t="s">
        <v>1653</v>
      </c>
      <c r="J885" s="93" t="s">
        <v>2464</v>
      </c>
      <c r="K885" s="153"/>
      <c r="L885" s="153"/>
      <c r="M885" s="153"/>
      <c r="N885" s="153"/>
      <c r="O885" s="153"/>
      <c r="P885" s="153"/>
      <c r="Q885" s="153"/>
      <c r="R885" s="153"/>
      <c r="S885" s="153"/>
    </row>
    <row r="886" spans="1:19" ht="243.75">
      <c r="A886" s="277" t="s">
        <v>25424</v>
      </c>
      <c r="B886" s="256" t="s">
        <v>23</v>
      </c>
      <c r="C886" s="93" t="s">
        <v>2465</v>
      </c>
      <c r="D886" s="93" t="s">
        <v>2466</v>
      </c>
      <c r="E886" s="148">
        <f ca="1">IFERROR(__xludf.DUMMYFUNCTION(" VLOOKUP(A818, IMPORTRANGE(""https://docs.google.com/spreadsheets/d/1fj_Bhi2XPL3siwIh4sx4VRLAe31yD50oKdj5UlRYW0c/"", ""Сводка!A:AA""), 5, FALSE)"),296)</f>
        <v>296</v>
      </c>
      <c r="F886" s="148" t="s">
        <v>26</v>
      </c>
      <c r="G886" s="147">
        <f ca="1">IFERROR(__xludf.DUMMYFUNCTION(" VLOOKUP(A818, IMPORTRANGE(""https://docs.google.com/spreadsheets/d/1QNLbnkR_AongFt22vMfNzfpjZ0CjpI8QI-w0wBnYA1w/"", ""Инфа!A:AA""), 6, FALSE)"),2023)</f>
        <v>2023</v>
      </c>
      <c r="H886" s="150">
        <v>22800</v>
      </c>
      <c r="I886" s="151" t="s">
        <v>1653</v>
      </c>
      <c r="J886" s="93" t="s">
        <v>2467</v>
      </c>
      <c r="K886" s="153"/>
      <c r="L886" s="153"/>
      <c r="M886" s="153"/>
      <c r="N886" s="153"/>
      <c r="O886" s="153"/>
      <c r="P886" s="153"/>
      <c r="Q886" s="153"/>
      <c r="R886" s="153"/>
      <c r="S886" s="153"/>
    </row>
    <row r="887" spans="1:19" ht="168.75">
      <c r="A887" s="277" t="s">
        <v>25424</v>
      </c>
      <c r="B887" s="256" t="s">
        <v>153</v>
      </c>
      <c r="C887" s="93" t="s">
        <v>2462</v>
      </c>
      <c r="D887" s="93" t="s">
        <v>2468</v>
      </c>
      <c r="E887" s="148">
        <f ca="1">IFERROR(__xludf.DUMMYFUNCTION(" VLOOKUP(A819, IMPORTRANGE(""https://docs.google.com/spreadsheets/d/1fj_Bhi2XPL3siwIh4sx4VRLAe31yD50oKdj5UlRYW0c/"", ""Сводка!A:AA""), 5, FALSE)"),208)</f>
        <v>208</v>
      </c>
      <c r="F887" s="148" t="s">
        <v>26</v>
      </c>
      <c r="G887" s="147">
        <f ca="1">IFERROR(__xludf.DUMMYFUNCTION(" VLOOKUP(A819, IMPORTRANGE(""https://docs.google.com/spreadsheets/d/1QNLbnkR_AongFt22vMfNzfpjZ0CjpI8QI-w0wBnYA1w/"", ""Инфа!A:AA""), 6, FALSE)"),2023)</f>
        <v>2023</v>
      </c>
      <c r="H887" s="150">
        <v>11200</v>
      </c>
      <c r="I887" s="151" t="s">
        <v>2469</v>
      </c>
      <c r="J887" s="93" t="s">
        <v>2470</v>
      </c>
      <c r="K887" s="153"/>
      <c r="L887" s="153"/>
      <c r="M887" s="153"/>
      <c r="N887" s="153"/>
      <c r="O887" s="153"/>
      <c r="P887" s="153"/>
      <c r="Q887" s="153"/>
      <c r="R887" s="153"/>
      <c r="S887" s="153"/>
    </row>
    <row r="888" spans="1:19" ht="262.5">
      <c r="A888" s="277" t="s">
        <v>25424</v>
      </c>
      <c r="B888" s="253" t="s">
        <v>153</v>
      </c>
      <c r="C888" s="93" t="s">
        <v>2206</v>
      </c>
      <c r="D888" s="93" t="s">
        <v>2471</v>
      </c>
      <c r="E888" s="148">
        <f ca="1">IFERROR(__xludf.DUMMYFUNCTION(" VLOOKUP(A820, IMPORTRANGE(""https://docs.google.com/spreadsheets/d/1fj_Bhi2XPL3siwIh4sx4VRLAe31yD50oKdj5UlRYW0c/"", ""Сводка!A:AA""), 5, FALSE)"),212)</f>
        <v>212</v>
      </c>
      <c r="F888" s="148" t="s">
        <v>50</v>
      </c>
      <c r="G888" s="147">
        <f ca="1">IFERROR(__xludf.DUMMYFUNCTION(" VLOOKUP(A820, IMPORTRANGE(""https://docs.google.com/spreadsheets/d/1QNLbnkR_AongFt22vMfNzfpjZ0CjpI8QI-w0wBnYA1w/"", ""Инфа!A:AA""), 6, FALSE)"),2024)</f>
        <v>2024</v>
      </c>
      <c r="H888" s="150">
        <v>17700</v>
      </c>
      <c r="I888" s="151" t="s">
        <v>161</v>
      </c>
      <c r="J888" s="93" t="s">
        <v>2472</v>
      </c>
      <c r="K888" s="153"/>
      <c r="L888" s="153"/>
      <c r="M888" s="153"/>
      <c r="N888" s="153"/>
      <c r="O888" s="153"/>
      <c r="P888" s="153"/>
      <c r="Q888" s="153"/>
      <c r="R888" s="153"/>
      <c r="S888" s="153"/>
    </row>
    <row r="889" spans="1:19" ht="93.75">
      <c r="A889" s="277" t="s">
        <v>25424</v>
      </c>
      <c r="B889" s="256" t="s">
        <v>23</v>
      </c>
      <c r="C889" s="93" t="s">
        <v>2465</v>
      </c>
      <c r="D889" s="93" t="s">
        <v>2473</v>
      </c>
      <c r="E889" s="148">
        <f ca="1">IFERROR(__xludf.DUMMYFUNCTION(" VLOOKUP(A821, IMPORTRANGE(""https://docs.google.com/spreadsheets/d/1fj_Bhi2XPL3siwIh4sx4VRLAe31yD50oKdj5UlRYW0c/"", ""Сводка!A:AA""), 5, FALSE)"),186)</f>
        <v>186</v>
      </c>
      <c r="F889" s="148" t="s">
        <v>1725</v>
      </c>
      <c r="G889" s="147">
        <f ca="1">IFERROR(__xludf.DUMMYFUNCTION(" VLOOKUP(A821, IMPORTRANGE(""https://docs.google.com/spreadsheets/d/1QNLbnkR_AongFt22vMfNzfpjZ0CjpI8QI-w0wBnYA1w/"", ""Инфа!A:AA""), 6, FALSE)"),2023)</f>
        <v>2023</v>
      </c>
      <c r="H889" s="150">
        <v>10600</v>
      </c>
      <c r="I889" s="151" t="s">
        <v>1653</v>
      </c>
      <c r="J889" s="93"/>
      <c r="K889" s="153"/>
      <c r="L889" s="153"/>
      <c r="M889" s="153"/>
      <c r="N889" s="153"/>
      <c r="O889" s="153"/>
      <c r="P889" s="153"/>
      <c r="Q889" s="153"/>
      <c r="R889" s="153"/>
      <c r="S889" s="153"/>
    </row>
    <row r="890" spans="1:19" ht="262.5">
      <c r="A890" s="277" t="s">
        <v>25424</v>
      </c>
      <c r="B890" s="256" t="s">
        <v>153</v>
      </c>
      <c r="C890" s="93" t="s">
        <v>2462</v>
      </c>
      <c r="D890" s="93" t="s">
        <v>2474</v>
      </c>
      <c r="E890" s="148">
        <f ca="1">IFERROR(__xludf.DUMMYFUNCTION(" VLOOKUP(A822, IMPORTRANGE(""https://docs.google.com/spreadsheets/d/1fj_Bhi2XPL3siwIh4sx4VRLAe31yD50oKdj5UlRYW0c/"", ""Сводка!A:AA""), 5, FALSE)"),176)</f>
        <v>176</v>
      </c>
      <c r="F890" s="148" t="s">
        <v>26</v>
      </c>
      <c r="G890" s="147">
        <f ca="1">IFERROR(__xludf.DUMMYFUNCTION(" VLOOKUP(A822, IMPORTRANGE(""https://docs.google.com/spreadsheets/d/1QNLbnkR_AongFt22vMfNzfpjZ0CjpI8QI-w0wBnYA1w/"", ""Инфа!A:AA""), 6, FALSE)"),2024)</f>
        <v>2024</v>
      </c>
      <c r="H890" s="150">
        <v>10300</v>
      </c>
      <c r="I890" s="151" t="s">
        <v>2475</v>
      </c>
      <c r="J890" s="93" t="s">
        <v>2476</v>
      </c>
      <c r="K890" s="153"/>
      <c r="L890" s="153"/>
      <c r="M890" s="153"/>
      <c r="N890" s="153"/>
      <c r="O890" s="153"/>
      <c r="P890" s="153"/>
      <c r="Q890" s="153"/>
      <c r="R890" s="153"/>
      <c r="S890" s="153"/>
    </row>
    <row r="891" spans="1:19" ht="262.5">
      <c r="A891" s="277" t="s">
        <v>25424</v>
      </c>
      <c r="B891" s="256" t="s">
        <v>153</v>
      </c>
      <c r="C891" s="93" t="s">
        <v>2462</v>
      </c>
      <c r="D891" s="93" t="s">
        <v>2477</v>
      </c>
      <c r="E891" s="148">
        <f ca="1">IFERROR(__xludf.DUMMYFUNCTION(" VLOOKUP(A823, IMPORTRANGE(""https://docs.google.com/spreadsheets/d/1fj_Bhi2XPL3siwIh4sx4VRLAe31yD50oKdj5UlRYW0c/"", ""Сводка!A:AA""), 5, FALSE)"),296)</f>
        <v>296</v>
      </c>
      <c r="F891" s="148" t="s">
        <v>26</v>
      </c>
      <c r="G891" s="147">
        <f ca="1">IFERROR(__xludf.DUMMYFUNCTION(" VLOOKUP(A823, IMPORTRANGE(""https://docs.google.com/spreadsheets/d/1QNLbnkR_AongFt22vMfNzfpjZ0CjpI8QI-w0wBnYA1w/"", ""Инфа!A:AA""), 6, FALSE)"),2023)</f>
        <v>2023</v>
      </c>
      <c r="H891" s="150">
        <v>22800</v>
      </c>
      <c r="I891" s="151" t="s">
        <v>1653</v>
      </c>
      <c r="J891" s="93" t="s">
        <v>2478</v>
      </c>
      <c r="K891" s="153"/>
      <c r="L891" s="153"/>
      <c r="M891" s="153"/>
      <c r="N891" s="153"/>
      <c r="O891" s="153"/>
      <c r="P891" s="153"/>
      <c r="Q891" s="153"/>
      <c r="R891" s="153"/>
      <c r="S891" s="153"/>
    </row>
    <row r="892" spans="1:19" ht="225">
      <c r="A892" s="277" t="s">
        <v>25424</v>
      </c>
      <c r="B892" s="256" t="s">
        <v>153</v>
      </c>
      <c r="C892" s="93" t="s">
        <v>2462</v>
      </c>
      <c r="D892" s="93" t="s">
        <v>2479</v>
      </c>
      <c r="E892" s="148">
        <f ca="1">IFERROR(__xludf.DUMMYFUNCTION(" VLOOKUP(A824, IMPORTRANGE(""https://docs.google.com/spreadsheets/d/1fj_Bhi2XPL3siwIh4sx4VRLAe31yD50oKdj5UlRYW0c/"", ""Сводка!A:AA""), 5, FALSE)"),174)</f>
        <v>174</v>
      </c>
      <c r="F892" s="148" t="s">
        <v>26</v>
      </c>
      <c r="G892" s="147">
        <f ca="1">IFERROR(__xludf.DUMMYFUNCTION(" VLOOKUP(A824, IMPORTRANGE(""https://docs.google.com/spreadsheets/d/1QNLbnkR_AongFt22vMfNzfpjZ0CjpI8QI-w0wBnYA1w/"", ""Инфа!A:AA""), 6, FALSE)"),2024)</f>
        <v>2024</v>
      </c>
      <c r="H892" s="150">
        <v>10200</v>
      </c>
      <c r="I892" s="151" t="s">
        <v>2313</v>
      </c>
      <c r="J892" s="93" t="s">
        <v>2480</v>
      </c>
      <c r="K892" s="153"/>
      <c r="L892" s="153"/>
      <c r="M892" s="153"/>
      <c r="N892" s="153"/>
      <c r="O892" s="153"/>
      <c r="P892" s="153"/>
      <c r="Q892" s="153"/>
      <c r="R892" s="153"/>
      <c r="S892" s="153"/>
    </row>
    <row r="893" spans="1:19" ht="37.5">
      <c r="A893" s="277" t="s">
        <v>25424</v>
      </c>
      <c r="B893" s="256" t="s">
        <v>153</v>
      </c>
      <c r="C893" s="93" t="s">
        <v>2462</v>
      </c>
      <c r="D893" s="93" t="s">
        <v>2481</v>
      </c>
      <c r="E893" s="148">
        <f ca="1">IFERROR(__xludf.DUMMYFUNCTION(" VLOOKUP(A825, IMPORTRANGE(""https://docs.google.com/spreadsheets/d/1fj_Bhi2XPL3siwIh4sx4VRLAe31yD50oKdj5UlRYW0c/"", ""Сводка!A:AA""), 5, FALSE)"),152)</f>
        <v>152</v>
      </c>
      <c r="F893" s="148" t="s">
        <v>26</v>
      </c>
      <c r="G893" s="147">
        <f ca="1">IFERROR(__xludf.DUMMYFUNCTION(" VLOOKUP(A825, IMPORTRANGE(""https://docs.google.com/spreadsheets/d/1QNLbnkR_AongFt22vMfNzfpjZ0CjpI8QI-w0wBnYA1w/"", ""Инфа!A:AA""), 6, FALSE)"),2023)</f>
        <v>2023</v>
      </c>
      <c r="H893" s="150">
        <v>9600</v>
      </c>
      <c r="I893" s="151" t="s">
        <v>2482</v>
      </c>
      <c r="J893" s="93"/>
      <c r="K893" s="153"/>
      <c r="L893" s="153"/>
      <c r="M893" s="153"/>
      <c r="N893" s="153"/>
      <c r="O893" s="153"/>
      <c r="P893" s="153"/>
      <c r="Q893" s="153"/>
      <c r="R893" s="153"/>
      <c r="S893" s="153"/>
    </row>
    <row r="894" spans="1:19" ht="168.75">
      <c r="A894" s="277" t="s">
        <v>25424</v>
      </c>
      <c r="B894" s="256" t="s">
        <v>153</v>
      </c>
      <c r="C894" s="93" t="s">
        <v>1819</v>
      </c>
      <c r="D894" s="93" t="s">
        <v>2483</v>
      </c>
      <c r="E894" s="148">
        <f ca="1">IFERROR(__xludf.DUMMYFUNCTION(" VLOOKUP(A826, IMPORTRANGE(""https://docs.google.com/spreadsheets/d/1fj_Bhi2XPL3siwIh4sx4VRLAe31yD50oKdj5UlRYW0c/"", ""Сводка!A:AA""), 5, FALSE)"),276)</f>
        <v>276</v>
      </c>
      <c r="F894" s="148" t="s">
        <v>165</v>
      </c>
      <c r="G894" s="147">
        <f ca="1">IFERROR(__xludf.DUMMYFUNCTION(" VLOOKUP(A826, IMPORTRANGE(""https://docs.google.com/spreadsheets/d/1QNLbnkR_AongFt22vMfNzfpjZ0CjpI8QI-w0wBnYA1w/"", ""Инфа!A:AA""), 6, FALSE)"),2024)</f>
        <v>2024</v>
      </c>
      <c r="H894" s="150">
        <v>21600</v>
      </c>
      <c r="I894" s="151" t="s">
        <v>2064</v>
      </c>
      <c r="J894" s="93" t="s">
        <v>2484</v>
      </c>
      <c r="K894" s="153"/>
      <c r="L894" s="153"/>
      <c r="M894" s="153"/>
      <c r="N894" s="153"/>
      <c r="O894" s="153"/>
      <c r="P894" s="153"/>
      <c r="Q894" s="153"/>
      <c r="R894" s="153"/>
      <c r="S894" s="153"/>
    </row>
    <row r="895" spans="1:19" ht="262.5">
      <c r="A895" s="277" t="s">
        <v>25424</v>
      </c>
      <c r="B895" s="256" t="s">
        <v>153</v>
      </c>
      <c r="C895" s="93" t="s">
        <v>2462</v>
      </c>
      <c r="D895" s="93" t="s">
        <v>2485</v>
      </c>
      <c r="E895" s="148">
        <f ca="1">IFERROR(__xludf.DUMMYFUNCTION(" VLOOKUP(A827, IMPORTRANGE(""https://docs.google.com/spreadsheets/d/1fj_Bhi2XPL3siwIh4sx4VRLAe31yD50oKdj5UlRYW0c/"", ""Сводка!A:AA""), 5, FALSE)"),200)</f>
        <v>200</v>
      </c>
      <c r="F895" s="148" t="s">
        <v>26</v>
      </c>
      <c r="G895" s="147">
        <f ca="1">IFERROR(__xludf.DUMMYFUNCTION(" VLOOKUP(A827, IMPORTRANGE(""https://docs.google.com/spreadsheets/d/1QNLbnkR_AongFt22vMfNzfpjZ0CjpI8QI-w0wBnYA1w/"", ""Инфа!A:AA""), 6, FALSE)"),2023)</f>
        <v>2023</v>
      </c>
      <c r="H895" s="150">
        <v>11000</v>
      </c>
      <c r="I895" s="151" t="s">
        <v>1653</v>
      </c>
      <c r="J895" s="93" t="s">
        <v>2486</v>
      </c>
      <c r="K895" s="153"/>
      <c r="L895" s="153"/>
      <c r="M895" s="153"/>
      <c r="N895" s="153"/>
      <c r="O895" s="153"/>
      <c r="P895" s="153"/>
      <c r="Q895" s="153"/>
      <c r="R895" s="153"/>
      <c r="S895" s="153"/>
    </row>
    <row r="896" spans="1:19" ht="93.75">
      <c r="A896" s="277" t="s">
        <v>25424</v>
      </c>
      <c r="B896" s="256" t="s">
        <v>153</v>
      </c>
      <c r="C896" s="93" t="s">
        <v>2462</v>
      </c>
      <c r="D896" s="93" t="s">
        <v>2487</v>
      </c>
      <c r="E896" s="148">
        <f ca="1">IFERROR(__xludf.DUMMYFUNCTION(" VLOOKUP(A828, IMPORTRANGE(""https://docs.google.com/spreadsheets/d/1fj_Bhi2XPL3siwIh4sx4VRLAe31yD50oKdj5UlRYW0c/"", ""Сводка!A:AA""), 5, FALSE)"),308)</f>
        <v>308</v>
      </c>
      <c r="F896" s="148" t="s">
        <v>26</v>
      </c>
      <c r="G896" s="147">
        <f ca="1">IFERROR(__xludf.DUMMYFUNCTION(" VLOOKUP(A828, IMPORTRANGE(""https://docs.google.com/spreadsheets/d/1QNLbnkR_AongFt22vMfNzfpjZ0CjpI8QI-w0wBnYA1w/"", ""Инфа!A:AA""), 6, FALSE)"),2023)</f>
        <v>2023</v>
      </c>
      <c r="H896" s="150">
        <v>14200</v>
      </c>
      <c r="I896" s="151" t="s">
        <v>1653</v>
      </c>
      <c r="J896" s="93" t="s">
        <v>2488</v>
      </c>
      <c r="K896" s="153"/>
      <c r="L896" s="153"/>
      <c r="M896" s="153"/>
      <c r="N896" s="153"/>
      <c r="O896" s="153"/>
      <c r="P896" s="153"/>
      <c r="Q896" s="153"/>
      <c r="R896" s="153"/>
      <c r="S896" s="153"/>
    </row>
    <row r="897" spans="1:19" ht="75">
      <c r="A897" s="277" t="s">
        <v>25424</v>
      </c>
      <c r="B897" s="256" t="s">
        <v>153</v>
      </c>
      <c r="C897" s="93" t="s">
        <v>2462</v>
      </c>
      <c r="D897" s="93" t="s">
        <v>2489</v>
      </c>
      <c r="E897" s="148">
        <f ca="1">IFERROR(__xludf.DUMMYFUNCTION(" VLOOKUP(A829, IMPORTRANGE(""https://docs.google.com/spreadsheets/d/1fj_Bhi2XPL3siwIh4sx4VRLAe31yD50oKdj5UlRYW0c/"", ""Сводка!A:AA""), 5, FALSE)"),364)</f>
        <v>364</v>
      </c>
      <c r="F897" s="148" t="s">
        <v>26</v>
      </c>
      <c r="G897" s="147">
        <f ca="1">IFERROR(__xludf.DUMMYFUNCTION(" VLOOKUP(A829, IMPORTRANGE(""https://docs.google.com/spreadsheets/d/1QNLbnkR_AongFt22vMfNzfpjZ0CjpI8QI-w0wBnYA1w/"", ""Инфа!A:AA""), 6, FALSE)"),2024)</f>
        <v>2024</v>
      </c>
      <c r="H897" s="154">
        <v>26800</v>
      </c>
      <c r="I897" s="151" t="s">
        <v>1653</v>
      </c>
      <c r="J897" s="93" t="s">
        <v>2490</v>
      </c>
      <c r="K897" s="153"/>
      <c r="L897" s="153"/>
      <c r="M897" s="153"/>
      <c r="N897" s="153"/>
      <c r="O897" s="153"/>
      <c r="P897" s="153"/>
      <c r="Q897" s="153"/>
      <c r="R897" s="153"/>
      <c r="S897" s="153"/>
    </row>
    <row r="898" spans="1:19" ht="75">
      <c r="A898" s="277" t="s">
        <v>25424</v>
      </c>
      <c r="B898" s="256" t="s">
        <v>153</v>
      </c>
      <c r="C898" s="93" t="s">
        <v>2462</v>
      </c>
      <c r="D898" s="93" t="s">
        <v>2491</v>
      </c>
      <c r="E898" s="148">
        <f ca="1">IFERROR(__xludf.DUMMYFUNCTION(" VLOOKUP(A830, IMPORTRANGE(""https://docs.google.com/spreadsheets/d/1fj_Bhi2XPL3siwIh4sx4VRLAe31yD50oKdj5UlRYW0c/"", ""Сводка!A:AA""), 5, FALSE)"),344)</f>
        <v>344</v>
      </c>
      <c r="F898" s="148" t="s">
        <v>26</v>
      </c>
      <c r="G898" s="147">
        <f ca="1">IFERROR(__xludf.DUMMYFUNCTION(" VLOOKUP(A830, IMPORTRANGE(""https://docs.google.com/spreadsheets/d/1QNLbnkR_AongFt22vMfNzfpjZ0CjpI8QI-w0wBnYA1w/"", ""Инфа!A:AA""), 6, FALSE)"),2024)</f>
        <v>2024</v>
      </c>
      <c r="H898" s="150">
        <v>15300</v>
      </c>
      <c r="I898" s="151" t="s">
        <v>1653</v>
      </c>
      <c r="J898" s="93" t="s">
        <v>2490</v>
      </c>
      <c r="K898" s="153"/>
      <c r="L898" s="153"/>
      <c r="M898" s="153"/>
      <c r="N898" s="153"/>
      <c r="O898" s="153"/>
      <c r="P898" s="153"/>
      <c r="Q898" s="153"/>
      <c r="R898" s="153"/>
      <c r="S898" s="153"/>
    </row>
    <row r="899" spans="1:19" ht="262.5">
      <c r="A899" s="277" t="s">
        <v>25424</v>
      </c>
      <c r="B899" s="253" t="s">
        <v>153</v>
      </c>
      <c r="C899" s="93" t="s">
        <v>2206</v>
      </c>
      <c r="D899" s="97" t="s">
        <v>2492</v>
      </c>
      <c r="E899" s="148">
        <f ca="1">IFERROR(__xludf.DUMMYFUNCTION(" VLOOKUP(A831, IMPORTRANGE(""https://docs.google.com/spreadsheets/d/1fj_Bhi2XPL3siwIh4sx4VRLAe31yD50oKdj5UlRYW0c/"", ""Сводка!A:AA""), 5, FALSE)"),268)</f>
        <v>268</v>
      </c>
      <c r="F899" s="148" t="s">
        <v>50</v>
      </c>
      <c r="G899" s="147">
        <f ca="1">IFERROR(__xludf.DUMMYFUNCTION(" VLOOKUP(A831, IMPORTRANGE(""https://docs.google.com/spreadsheets/d/1QNLbnkR_AongFt22vMfNzfpjZ0CjpI8QI-w0wBnYA1w/"", ""Инфа!A:AA""), 6, FALSE)"),2024)</f>
        <v>2024</v>
      </c>
      <c r="H899" s="150">
        <v>13000</v>
      </c>
      <c r="I899" s="151" t="s">
        <v>161</v>
      </c>
      <c r="J899" s="93" t="s">
        <v>2493</v>
      </c>
      <c r="K899" s="153"/>
      <c r="L899" s="153"/>
      <c r="M899" s="153"/>
      <c r="N899" s="153"/>
      <c r="O899" s="153"/>
      <c r="P899" s="153"/>
      <c r="Q899" s="153"/>
      <c r="R899" s="153"/>
      <c r="S899" s="153"/>
    </row>
    <row r="900" spans="1:19" ht="262.5">
      <c r="A900" s="277" t="s">
        <v>25424</v>
      </c>
      <c r="B900" s="256" t="s">
        <v>153</v>
      </c>
      <c r="C900" s="93" t="s">
        <v>2462</v>
      </c>
      <c r="D900" s="93" t="s">
        <v>2494</v>
      </c>
      <c r="E900" s="148">
        <f ca="1">IFERROR(__xludf.DUMMYFUNCTION(" VLOOKUP(A832, IMPORTRANGE(""https://docs.google.com/spreadsheets/d/1fj_Bhi2XPL3siwIh4sx4VRLAe31yD50oKdj5UlRYW0c/"", ""Сводка!A:AA""), 5, FALSE)"),294)</f>
        <v>294</v>
      </c>
      <c r="F900" s="148" t="s">
        <v>26</v>
      </c>
      <c r="G900" s="147">
        <f ca="1">IFERROR(__xludf.DUMMYFUNCTION(" VLOOKUP(A832, IMPORTRANGE(""https://docs.google.com/spreadsheets/d/1QNLbnkR_AongFt22vMfNzfpjZ0CjpI8QI-w0wBnYA1w/"", ""Инфа!A:AA""), 6, FALSE)"),2024)</f>
        <v>2024</v>
      </c>
      <c r="H900" s="150">
        <v>22600</v>
      </c>
      <c r="I900" s="151" t="s">
        <v>2482</v>
      </c>
      <c r="J900" s="93" t="s">
        <v>2495</v>
      </c>
      <c r="K900" s="153"/>
      <c r="L900" s="153"/>
      <c r="M900" s="153"/>
      <c r="N900" s="153"/>
      <c r="O900" s="153"/>
      <c r="P900" s="153"/>
      <c r="Q900" s="153"/>
      <c r="R900" s="153"/>
      <c r="S900" s="153"/>
    </row>
    <row r="901" spans="1:19" ht="131.25">
      <c r="A901" s="277" t="s">
        <v>25424</v>
      </c>
      <c r="B901" s="256" t="s">
        <v>400</v>
      </c>
      <c r="C901" s="93" t="s">
        <v>2496</v>
      </c>
      <c r="D901" s="93" t="s">
        <v>2497</v>
      </c>
      <c r="E901" s="148">
        <f ca="1">IFERROR(__xludf.DUMMYFUNCTION(" VLOOKUP(A833, IMPORTRANGE(""https://docs.google.com/spreadsheets/d/1fj_Bhi2XPL3siwIh4sx4VRLAe31yD50oKdj5UlRYW0c/"", ""Сводка!A:AA""), 5, FALSE)"),256)</f>
        <v>256</v>
      </c>
      <c r="F901" s="148" t="s">
        <v>403</v>
      </c>
      <c r="G901" s="147">
        <f ca="1">IFERROR(__xludf.DUMMYFUNCTION(" VLOOKUP(A833, IMPORTRANGE(""https://docs.google.com/spreadsheets/d/1QNLbnkR_AongFt22vMfNzfpjZ0CjpI8QI-w0wBnYA1w/"", ""Инфа!A:AA""), 6, FALSE)"),2023)</f>
        <v>2023</v>
      </c>
      <c r="H901" s="150">
        <v>20400</v>
      </c>
      <c r="I901" s="151" t="s">
        <v>171</v>
      </c>
      <c r="J901" s="99" t="s">
        <v>2498</v>
      </c>
      <c r="K901" s="153"/>
      <c r="L901" s="153"/>
      <c r="M901" s="153"/>
      <c r="N901" s="153"/>
      <c r="O901" s="153"/>
      <c r="P901" s="153"/>
      <c r="Q901" s="153"/>
      <c r="R901" s="153"/>
      <c r="S901" s="153"/>
    </row>
    <row r="902" spans="1:19" ht="281.25">
      <c r="A902" s="277" t="s">
        <v>25424</v>
      </c>
      <c r="B902" s="256" t="s">
        <v>153</v>
      </c>
      <c r="C902" s="93" t="s">
        <v>2499</v>
      </c>
      <c r="D902" s="93" t="s">
        <v>2500</v>
      </c>
      <c r="E902" s="148">
        <f ca="1">IFERROR(__xludf.DUMMYFUNCTION(" VLOOKUP(A834, IMPORTRANGE(""https://docs.google.com/spreadsheets/d/1fj_Bhi2XPL3siwIh4sx4VRLAe31yD50oKdj5UlRYW0c/"", ""Сводка!A:AA""), 5, FALSE)"),312)</f>
        <v>312</v>
      </c>
      <c r="F902" s="147" t="s">
        <v>108</v>
      </c>
      <c r="G902" s="147">
        <f ca="1">IFERROR(__xludf.DUMMYFUNCTION(" VLOOKUP(A834, IMPORTRANGE(""https://docs.google.com/spreadsheets/d/1QNLbnkR_AongFt22vMfNzfpjZ0CjpI8QI-w0wBnYA1w/"", ""Инфа!A:AA""), 6, FALSE)"),2024)</f>
        <v>2024</v>
      </c>
      <c r="H902" s="150">
        <v>14400</v>
      </c>
      <c r="I902" s="151" t="s">
        <v>2501</v>
      </c>
      <c r="J902" s="93" t="s">
        <v>2502</v>
      </c>
      <c r="K902" s="153"/>
      <c r="L902" s="153"/>
      <c r="M902" s="153"/>
      <c r="N902" s="153"/>
      <c r="O902" s="153"/>
      <c r="P902" s="153"/>
      <c r="Q902" s="153"/>
      <c r="R902" s="153"/>
      <c r="S902" s="153"/>
    </row>
    <row r="903" spans="1:19" ht="262.5">
      <c r="A903" s="277" t="s">
        <v>25424</v>
      </c>
      <c r="B903" s="256" t="s">
        <v>153</v>
      </c>
      <c r="C903" s="93" t="s">
        <v>2503</v>
      </c>
      <c r="D903" s="93" t="s">
        <v>2504</v>
      </c>
      <c r="E903" s="148">
        <f ca="1">IFERROR(__xludf.DUMMYFUNCTION(" VLOOKUP(A835, IMPORTRANGE(""https://docs.google.com/spreadsheets/d/1fj_Bhi2XPL3siwIh4sx4VRLAe31yD50oKdj5UlRYW0c/"", ""Сводка!A:AA""), 5, FALSE)"),164)</f>
        <v>164</v>
      </c>
      <c r="F903" s="147" t="s">
        <v>266</v>
      </c>
      <c r="G903" s="147">
        <f ca="1">IFERROR(__xludf.DUMMYFUNCTION(" VLOOKUP(A835, IMPORTRANGE(""https://docs.google.com/spreadsheets/d/1QNLbnkR_AongFt22vMfNzfpjZ0CjpI8QI-w0wBnYA1w/"", ""Инфа!A:AA""), 6, FALSE)"),2024)</f>
        <v>2024</v>
      </c>
      <c r="H903" s="150">
        <v>9900</v>
      </c>
      <c r="I903" s="151" t="s">
        <v>2501</v>
      </c>
      <c r="J903" s="93" t="s">
        <v>2505</v>
      </c>
      <c r="K903" s="153"/>
      <c r="L903" s="153"/>
      <c r="M903" s="153"/>
      <c r="N903" s="153"/>
      <c r="O903" s="153"/>
      <c r="P903" s="153"/>
      <c r="Q903" s="153"/>
      <c r="R903" s="153"/>
      <c r="S903" s="153"/>
    </row>
    <row r="904" spans="1:19" ht="225">
      <c r="A904" s="277" t="s">
        <v>25424</v>
      </c>
      <c r="B904" s="256" t="s">
        <v>400</v>
      </c>
      <c r="C904" s="93" t="s">
        <v>2506</v>
      </c>
      <c r="D904" s="93" t="s">
        <v>2507</v>
      </c>
      <c r="E904" s="148">
        <f ca="1">IFERROR(__xludf.DUMMYFUNCTION(" VLOOKUP(A836, IMPORTRANGE(""https://docs.google.com/spreadsheets/d/1fj_Bhi2XPL3siwIh4sx4VRLAe31yD50oKdj5UlRYW0c/"", ""Сводка!A:AA""), 5, FALSE)"),336)</f>
        <v>336</v>
      </c>
      <c r="F904" s="147" t="s">
        <v>466</v>
      </c>
      <c r="G904" s="147">
        <f ca="1">IFERROR(__xludf.DUMMYFUNCTION(" VLOOKUP(A836, IMPORTRANGE(""https://docs.google.com/spreadsheets/d/1QNLbnkR_AongFt22vMfNzfpjZ0CjpI8QI-w0wBnYA1w/"", ""Инфа!A:AA""), 6, FALSE)"),2024)</f>
        <v>2024</v>
      </c>
      <c r="H904" s="150">
        <v>15100</v>
      </c>
      <c r="I904" s="151" t="s">
        <v>2508</v>
      </c>
      <c r="J904" s="93" t="s">
        <v>2509</v>
      </c>
      <c r="K904" s="153"/>
      <c r="L904" s="153"/>
      <c r="M904" s="153"/>
      <c r="N904" s="153"/>
      <c r="O904" s="153"/>
      <c r="P904" s="153"/>
      <c r="Q904" s="153"/>
      <c r="R904" s="153"/>
      <c r="S904" s="153"/>
    </row>
    <row r="905" spans="1:19" ht="131.25">
      <c r="A905" s="277" t="s">
        <v>25424</v>
      </c>
      <c r="B905" s="256" t="s">
        <v>400</v>
      </c>
      <c r="C905" s="93" t="s">
        <v>2510</v>
      </c>
      <c r="D905" s="93" t="s">
        <v>2511</v>
      </c>
      <c r="E905" s="148">
        <f ca="1">IFERROR(__xludf.DUMMYFUNCTION(" VLOOKUP(A837, IMPORTRANGE(""https://docs.google.com/spreadsheets/d/1fj_Bhi2XPL3siwIh4sx4VRLAe31yD50oKdj5UlRYW0c/"", ""Сводка!A:AA""), 5, FALSE)"),292)</f>
        <v>292</v>
      </c>
      <c r="F905" s="148" t="s">
        <v>108</v>
      </c>
      <c r="G905" s="147">
        <f ca="1">IFERROR(__xludf.DUMMYFUNCTION(" VLOOKUP(A837, IMPORTRANGE(""https://docs.google.com/spreadsheets/d/1QNLbnkR_AongFt22vMfNzfpjZ0CjpI8QI-w0wBnYA1w/"", ""Инфа!A:AA""), 6, FALSE)"),2024)</f>
        <v>2024</v>
      </c>
      <c r="H905" s="150">
        <v>13800</v>
      </c>
      <c r="I905" s="151" t="s">
        <v>2512</v>
      </c>
      <c r="J905" s="93" t="s">
        <v>2513</v>
      </c>
      <c r="K905" s="153"/>
      <c r="L905" s="153"/>
      <c r="M905" s="153"/>
      <c r="N905" s="153"/>
      <c r="O905" s="153"/>
      <c r="P905" s="153"/>
      <c r="Q905" s="153"/>
      <c r="R905" s="153"/>
      <c r="S905" s="153"/>
    </row>
    <row r="906" spans="1:19" ht="206.25">
      <c r="A906" s="277" t="s">
        <v>25424</v>
      </c>
      <c r="B906" s="256" t="s">
        <v>400</v>
      </c>
      <c r="C906" s="93" t="s">
        <v>2514</v>
      </c>
      <c r="D906" s="93" t="s">
        <v>2515</v>
      </c>
      <c r="E906" s="148">
        <f ca="1">IFERROR(__xludf.DUMMYFUNCTION(" VLOOKUP(A838, IMPORTRANGE(""https://docs.google.com/spreadsheets/d/1fj_Bhi2XPL3siwIh4sx4VRLAe31yD50oKdj5UlRYW0c/"", ""Сводка!A:AA""), 5, FALSE)"),172)</f>
        <v>172</v>
      </c>
      <c r="F906" s="148" t="s">
        <v>108</v>
      </c>
      <c r="G906" s="147">
        <f ca="1">IFERROR(__xludf.DUMMYFUNCTION(" VLOOKUP(A838, IMPORTRANGE(""https://docs.google.com/spreadsheets/d/1QNLbnkR_AongFt22vMfNzfpjZ0CjpI8QI-w0wBnYA1w/"", ""Инфа!A:AA""), 6, FALSE)"),2024)</f>
        <v>2024</v>
      </c>
      <c r="H906" s="150">
        <v>10200</v>
      </c>
      <c r="I906" s="151" t="s">
        <v>28</v>
      </c>
      <c r="J906" s="93" t="s">
        <v>2516</v>
      </c>
      <c r="K906" s="153"/>
      <c r="L906" s="153"/>
      <c r="M906" s="153"/>
      <c r="N906" s="153"/>
      <c r="O906" s="153"/>
      <c r="P906" s="153"/>
      <c r="Q906" s="153"/>
      <c r="R906" s="153"/>
      <c r="S906" s="153"/>
    </row>
    <row r="907" spans="1:19" ht="150">
      <c r="A907" s="277" t="s">
        <v>25424</v>
      </c>
      <c r="B907" s="256" t="s">
        <v>153</v>
      </c>
      <c r="C907" s="93" t="s">
        <v>2517</v>
      </c>
      <c r="D907" s="93" t="s">
        <v>2518</v>
      </c>
      <c r="E907" s="148">
        <f ca="1">IFERROR(__xludf.DUMMYFUNCTION(" VLOOKUP(A839, IMPORTRANGE(""https://docs.google.com/spreadsheets/d/1fj_Bhi2XPL3siwIh4sx4VRLAe31yD50oKdj5UlRYW0c/"", ""Сводка!A:AA""), 5, FALSE)"),228)</f>
        <v>228</v>
      </c>
      <c r="F907" s="148" t="s">
        <v>50</v>
      </c>
      <c r="G907" s="147">
        <f ca="1">IFERROR(__xludf.DUMMYFUNCTION(" VLOOKUP(A839, IMPORTRANGE(""https://docs.google.com/spreadsheets/d/1QNLbnkR_AongFt22vMfNzfpjZ0CjpI8QI-w0wBnYA1w/"", ""Инфа!A:AA""), 6, FALSE)"),2024)</f>
        <v>2024</v>
      </c>
      <c r="H907" s="150">
        <v>11800</v>
      </c>
      <c r="I907" s="151" t="s">
        <v>2519</v>
      </c>
      <c r="J907" s="93" t="s">
        <v>2520</v>
      </c>
      <c r="K907" s="153"/>
      <c r="L907" s="153"/>
      <c r="M907" s="153"/>
      <c r="N907" s="153"/>
      <c r="O907" s="153"/>
      <c r="P907" s="153"/>
      <c r="Q907" s="153"/>
      <c r="R907" s="153"/>
      <c r="S907" s="153"/>
    </row>
    <row r="908" spans="1:19" ht="131.25">
      <c r="A908" s="277" t="s">
        <v>25424</v>
      </c>
      <c r="B908" s="256" t="s">
        <v>400</v>
      </c>
      <c r="C908" s="93" t="s">
        <v>2521</v>
      </c>
      <c r="D908" s="93" t="s">
        <v>2522</v>
      </c>
      <c r="E908" s="148">
        <f ca="1">IFERROR(__xludf.DUMMYFUNCTION(" VLOOKUP(A840, IMPORTRANGE(""https://docs.google.com/spreadsheets/d/1fj_Bhi2XPL3siwIh4sx4VRLAe31yD50oKdj5UlRYW0c/"", ""Сводка!A:AA""), 5, FALSE)"),128)</f>
        <v>128</v>
      </c>
      <c r="F908" s="148" t="s">
        <v>108</v>
      </c>
      <c r="G908" s="147">
        <f ca="1">IFERROR(__xludf.DUMMYFUNCTION(" VLOOKUP(A840, IMPORTRANGE(""https://docs.google.com/spreadsheets/d/1QNLbnkR_AongFt22vMfNzfpjZ0CjpI8QI-w0wBnYA1w/"", ""Инфа!A:AA""), 6, FALSE)"),2024)</f>
        <v>2024</v>
      </c>
      <c r="H908" s="150">
        <v>8800</v>
      </c>
      <c r="I908" s="151" t="s">
        <v>171</v>
      </c>
      <c r="J908" s="93" t="s">
        <v>2523</v>
      </c>
      <c r="K908" s="153"/>
      <c r="L908" s="153"/>
      <c r="M908" s="153"/>
      <c r="N908" s="153"/>
      <c r="O908" s="153"/>
      <c r="P908" s="153"/>
      <c r="Q908" s="153"/>
      <c r="R908" s="153"/>
      <c r="S908" s="153"/>
    </row>
    <row r="909" spans="1:19" ht="168.75">
      <c r="A909" s="277" t="s">
        <v>25424</v>
      </c>
      <c r="B909" s="256" t="s">
        <v>400</v>
      </c>
      <c r="C909" s="93" t="s">
        <v>2524</v>
      </c>
      <c r="D909" s="93" t="s">
        <v>2525</v>
      </c>
      <c r="E909" s="148">
        <f ca="1">IFERROR(__xludf.DUMMYFUNCTION(" VLOOKUP(A841, IMPORTRANGE(""https://docs.google.com/spreadsheets/d/1fj_Bhi2XPL3siwIh4sx4VRLAe31yD50oKdj5UlRYW0c/"", ""Сводка!A:AA""), 5, FALSE)"),196)</f>
        <v>196</v>
      </c>
      <c r="F909" s="148" t="s">
        <v>415</v>
      </c>
      <c r="G909" s="147">
        <f ca="1">IFERROR(__xludf.DUMMYFUNCTION(" VLOOKUP(A841, IMPORTRANGE(""https://docs.google.com/spreadsheets/d/1QNLbnkR_AongFt22vMfNzfpjZ0CjpI8QI-w0wBnYA1w/"", ""Инфа!A:AA""), 6, FALSE)"),2024)</f>
        <v>2024</v>
      </c>
      <c r="H909" s="150">
        <v>16800</v>
      </c>
      <c r="I909" s="151" t="s">
        <v>2526</v>
      </c>
      <c r="J909" s="93" t="s">
        <v>2527</v>
      </c>
      <c r="K909" s="153"/>
      <c r="L909" s="153"/>
      <c r="M909" s="153"/>
      <c r="N909" s="153"/>
      <c r="O909" s="153"/>
      <c r="P909" s="153"/>
      <c r="Q909" s="153"/>
      <c r="R909" s="153"/>
      <c r="S909" s="153"/>
    </row>
    <row r="910" spans="1:19" ht="262.5">
      <c r="A910" s="277" t="s">
        <v>25424</v>
      </c>
      <c r="B910" s="253" t="s">
        <v>153</v>
      </c>
      <c r="C910" s="93" t="s">
        <v>2206</v>
      </c>
      <c r="D910" s="97" t="s">
        <v>2528</v>
      </c>
      <c r="E910" s="148">
        <f ca="1">IFERROR(__xludf.DUMMYFUNCTION(" VLOOKUP(A842, IMPORTRANGE(""https://docs.google.com/spreadsheets/d/1fj_Bhi2XPL3siwIh4sx4VRLAe31yD50oKdj5UlRYW0c/"", ""Сводка!A:AA""), 5, FALSE)"),200)</f>
        <v>200</v>
      </c>
      <c r="F910" s="148" t="s">
        <v>50</v>
      </c>
      <c r="G910" s="147">
        <f ca="1">IFERROR(__xludf.DUMMYFUNCTION(" VLOOKUP(A842, IMPORTRANGE(""https://docs.google.com/spreadsheets/d/1QNLbnkR_AongFt22vMfNzfpjZ0CjpI8QI-w0wBnYA1w/"", ""Инфа!A:AA""), 6, FALSE)"),2024)</f>
        <v>2024</v>
      </c>
      <c r="H910" s="150">
        <v>11000</v>
      </c>
      <c r="I910" s="151" t="s">
        <v>161</v>
      </c>
      <c r="J910" s="93" t="s">
        <v>2493</v>
      </c>
      <c r="K910" s="153"/>
      <c r="L910" s="153"/>
      <c r="M910" s="153"/>
      <c r="N910" s="153"/>
      <c r="O910" s="153"/>
      <c r="P910" s="153"/>
      <c r="Q910" s="153"/>
      <c r="R910" s="153"/>
      <c r="S910" s="153"/>
    </row>
    <row r="911" spans="1:19" ht="112.5">
      <c r="A911" s="277" t="s">
        <v>25424</v>
      </c>
      <c r="B911" s="256" t="s">
        <v>400</v>
      </c>
      <c r="C911" s="93" t="s">
        <v>2529</v>
      </c>
      <c r="D911" s="93" t="s">
        <v>2530</v>
      </c>
      <c r="E911" s="148">
        <f ca="1">IFERROR(__xludf.DUMMYFUNCTION(" VLOOKUP(A843, IMPORTRANGE(""https://docs.google.com/spreadsheets/d/1fj_Bhi2XPL3siwIh4sx4VRLAe31yD50oKdj5UlRYW0c/"", ""Сводка!A:AA""), 5, FALSE)"),328)</f>
        <v>328</v>
      </c>
      <c r="F911" s="148" t="s">
        <v>415</v>
      </c>
      <c r="G911" s="147">
        <f ca="1">IFERROR(__xludf.DUMMYFUNCTION(" VLOOKUP(A843, IMPORTRANGE(""https://docs.google.com/spreadsheets/d/1QNLbnkR_AongFt22vMfNzfpjZ0CjpI8QI-w0wBnYA1w/"", ""Инфа!A:AA""), 6, FALSE)"),2024)</f>
        <v>2024</v>
      </c>
      <c r="H911" s="150">
        <v>24700</v>
      </c>
      <c r="I911" s="151" t="s">
        <v>2526</v>
      </c>
      <c r="J911" s="93" t="s">
        <v>2531</v>
      </c>
      <c r="K911" s="153"/>
      <c r="L911" s="153"/>
      <c r="M911" s="153"/>
      <c r="N911" s="153"/>
      <c r="O911" s="153"/>
      <c r="P911" s="153"/>
      <c r="Q911" s="153"/>
      <c r="R911" s="153"/>
      <c r="S911" s="153"/>
    </row>
    <row r="912" spans="1:19" ht="131.25">
      <c r="A912" s="277" t="s">
        <v>25424</v>
      </c>
      <c r="B912" s="256" t="s">
        <v>153</v>
      </c>
      <c r="C912" s="93" t="s">
        <v>2532</v>
      </c>
      <c r="D912" s="93" t="s">
        <v>2533</v>
      </c>
      <c r="E912" s="148">
        <f ca="1">IFERROR(__xludf.DUMMYFUNCTION(" VLOOKUP(A844, IMPORTRANGE(""https://docs.google.com/spreadsheets/d/1fj_Bhi2XPL3siwIh4sx4VRLAe31yD50oKdj5UlRYW0c/"", ""Сводка!A:AA""), 5, FALSE)"),208)</f>
        <v>208</v>
      </c>
      <c r="F912" s="148" t="s">
        <v>50</v>
      </c>
      <c r="G912" s="147">
        <f ca="1">IFERROR(__xludf.DUMMYFUNCTION(" VLOOKUP(A844, IMPORTRANGE(""https://docs.google.com/spreadsheets/d/1QNLbnkR_AongFt22vMfNzfpjZ0CjpI8QI-w0wBnYA1w/"", ""Инфа!A:AA""), 6, FALSE)"),2024)</f>
        <v>2024</v>
      </c>
      <c r="H912" s="150">
        <v>11200</v>
      </c>
      <c r="I912" s="151" t="s">
        <v>2526</v>
      </c>
      <c r="J912" s="93" t="s">
        <v>2534</v>
      </c>
      <c r="K912" s="153"/>
      <c r="L912" s="153"/>
      <c r="M912" s="153"/>
      <c r="N912" s="153"/>
      <c r="O912" s="153"/>
      <c r="P912" s="153"/>
      <c r="Q912" s="153"/>
      <c r="R912" s="153"/>
      <c r="S912" s="153"/>
    </row>
    <row r="913" spans="1:19" ht="206.25">
      <c r="A913" s="277" t="s">
        <v>25424</v>
      </c>
      <c r="B913" s="256" t="s">
        <v>153</v>
      </c>
      <c r="C913" s="93" t="s">
        <v>2535</v>
      </c>
      <c r="D913" s="93" t="s">
        <v>2536</v>
      </c>
      <c r="E913" s="148">
        <f ca="1">IFERROR(__xludf.DUMMYFUNCTION(" VLOOKUP(A845, IMPORTRANGE(""https://docs.google.com/spreadsheets/d/1fj_Bhi2XPL3siwIh4sx4VRLAe31yD50oKdj5UlRYW0c/"", ""Сводка!A:AA""), 5, FALSE)"),252)</f>
        <v>252</v>
      </c>
      <c r="F913" s="148" t="s">
        <v>108</v>
      </c>
      <c r="G913" s="147">
        <f ca="1">IFERROR(__xludf.DUMMYFUNCTION(" VLOOKUP(A845, IMPORTRANGE(""https://docs.google.com/spreadsheets/d/1QNLbnkR_AongFt22vMfNzfpjZ0CjpI8QI-w0wBnYA1w/"", ""Инфа!A:AA""), 6, FALSE)"),2024)</f>
        <v>2024</v>
      </c>
      <c r="H913" s="150">
        <v>12600</v>
      </c>
      <c r="I913" s="151" t="s">
        <v>2526</v>
      </c>
      <c r="J913" s="93" t="s">
        <v>2537</v>
      </c>
      <c r="K913" s="153"/>
      <c r="L913" s="153"/>
      <c r="M913" s="153"/>
      <c r="N913" s="153"/>
      <c r="O913" s="153"/>
      <c r="P913" s="153"/>
      <c r="Q913" s="153"/>
      <c r="R913" s="153"/>
      <c r="S913" s="153"/>
    </row>
    <row r="914" spans="1:19" ht="168.75">
      <c r="A914" s="277" t="s">
        <v>25424</v>
      </c>
      <c r="B914" s="256" t="s">
        <v>153</v>
      </c>
      <c r="C914" s="93" t="s">
        <v>2538</v>
      </c>
      <c r="D914" s="93" t="s">
        <v>2539</v>
      </c>
      <c r="E914" s="148">
        <f ca="1">IFERROR(__xludf.DUMMYFUNCTION(" VLOOKUP(A846, IMPORTRANGE(""https://docs.google.com/spreadsheets/d/1fj_Bhi2XPL3siwIh4sx4VRLAe31yD50oKdj5UlRYW0c/"", ""Сводка!A:AA""), 5, FALSE)"),116)</f>
        <v>116</v>
      </c>
      <c r="F914" s="148" t="s">
        <v>108</v>
      </c>
      <c r="G914" s="147">
        <f ca="1">IFERROR(__xludf.DUMMYFUNCTION(" VLOOKUP(A846, IMPORTRANGE(""https://docs.google.com/spreadsheets/d/1QNLbnkR_AongFt22vMfNzfpjZ0CjpI8QI-w0wBnYA1w/"", ""Инфа!A:AA""), 6, FALSE)"),2024)</f>
        <v>2024</v>
      </c>
      <c r="H914" s="150">
        <v>8500</v>
      </c>
      <c r="I914" s="151" t="s">
        <v>146</v>
      </c>
      <c r="J914" s="93" t="s">
        <v>2540</v>
      </c>
      <c r="K914" s="153"/>
      <c r="L914" s="153"/>
      <c r="M914" s="153"/>
      <c r="N914" s="153"/>
      <c r="O914" s="153"/>
      <c r="P914" s="153"/>
      <c r="Q914" s="153"/>
      <c r="R914" s="153"/>
      <c r="S914" s="153"/>
    </row>
    <row r="915" spans="1:19" ht="225">
      <c r="A915" s="277" t="s">
        <v>25424</v>
      </c>
      <c r="B915" s="256" t="s">
        <v>400</v>
      </c>
      <c r="C915" s="93" t="s">
        <v>2541</v>
      </c>
      <c r="D915" s="93" t="s">
        <v>2542</v>
      </c>
      <c r="E915" s="148">
        <f ca="1">IFERROR(__xludf.DUMMYFUNCTION(" VLOOKUP(A847, IMPORTRANGE(""https://docs.google.com/spreadsheets/d/1fj_Bhi2XPL3siwIh4sx4VRLAe31yD50oKdj5UlRYW0c/"", ""Сводка!A:AA""), 5, FALSE)"),148)</f>
        <v>148</v>
      </c>
      <c r="F915" s="148" t="s">
        <v>415</v>
      </c>
      <c r="G915" s="147">
        <f ca="1">IFERROR(__xludf.DUMMYFUNCTION(" VLOOKUP(A847, IMPORTRANGE(""https://docs.google.com/spreadsheets/d/1QNLbnkR_AongFt22vMfNzfpjZ0CjpI8QI-w0wBnYA1w/"", ""Инфа!A:AA""), 6, FALSE)"),2024)</f>
        <v>2024</v>
      </c>
      <c r="H915" s="150">
        <v>9400</v>
      </c>
      <c r="I915" s="151" t="s">
        <v>2526</v>
      </c>
      <c r="J915" s="93" t="s">
        <v>2543</v>
      </c>
      <c r="K915" s="153"/>
      <c r="L915" s="153"/>
      <c r="M915" s="153"/>
      <c r="N915" s="153"/>
      <c r="O915" s="153"/>
      <c r="P915" s="153"/>
      <c r="Q915" s="153"/>
      <c r="R915" s="153"/>
      <c r="S915" s="153"/>
    </row>
    <row r="916" spans="1:19" ht="206.25">
      <c r="A916" s="277" t="s">
        <v>25424</v>
      </c>
      <c r="B916" s="256" t="s">
        <v>153</v>
      </c>
      <c r="C916" s="93" t="s">
        <v>2544</v>
      </c>
      <c r="D916" s="93" t="s">
        <v>2545</v>
      </c>
      <c r="E916" s="148">
        <f ca="1">IFERROR(__xludf.DUMMYFUNCTION(" VLOOKUP(A848, IMPORTRANGE(""https://docs.google.com/spreadsheets/d/1fj_Bhi2XPL3siwIh4sx4VRLAe31yD50oKdj5UlRYW0c/"", ""Сводка!A:AA""), 5, FALSE)"),144)</f>
        <v>144</v>
      </c>
      <c r="F916" s="148" t="s">
        <v>50</v>
      </c>
      <c r="G916" s="147">
        <f ca="1">IFERROR(__xludf.DUMMYFUNCTION(" VLOOKUP(A848, IMPORTRANGE(""https://docs.google.com/spreadsheets/d/1QNLbnkR_AongFt22vMfNzfpjZ0CjpI8QI-w0wBnYA1w/"", ""Инфа!A:AA""), 6, FALSE)"),2024)</f>
        <v>2024</v>
      </c>
      <c r="H916" s="150">
        <v>9300</v>
      </c>
      <c r="I916" s="151" t="s">
        <v>2526</v>
      </c>
      <c r="J916" s="93" t="s">
        <v>2546</v>
      </c>
      <c r="K916" s="153"/>
      <c r="L916" s="153"/>
      <c r="M916" s="153"/>
      <c r="N916" s="153"/>
      <c r="O916" s="153"/>
      <c r="P916" s="153"/>
      <c r="Q916" s="153"/>
      <c r="R916" s="153"/>
      <c r="S916" s="153"/>
    </row>
    <row r="917" spans="1:19" ht="131.25">
      <c r="A917" s="277" t="s">
        <v>25424</v>
      </c>
      <c r="B917" s="256" t="s">
        <v>400</v>
      </c>
      <c r="C917" s="93" t="s">
        <v>2547</v>
      </c>
      <c r="D917" s="93" t="s">
        <v>2548</v>
      </c>
      <c r="E917" s="148">
        <f ca="1">IFERROR(__xludf.DUMMYFUNCTION(" VLOOKUP(A849, IMPORTRANGE(""https://docs.google.com/spreadsheets/d/1fj_Bhi2XPL3siwIh4sx4VRLAe31yD50oKdj5UlRYW0c/"", ""Сводка!A:AA""), 5, FALSE)"),172)</f>
        <v>172</v>
      </c>
      <c r="F917" s="148" t="s">
        <v>108</v>
      </c>
      <c r="G917" s="147">
        <f ca="1">IFERROR(__xludf.DUMMYFUNCTION(" VLOOKUP(A849, IMPORTRANGE(""https://docs.google.com/spreadsheets/d/1QNLbnkR_AongFt22vMfNzfpjZ0CjpI8QI-w0wBnYA1w/"", ""Инфа!A:AA""), 6, FALSE)"),2024)</f>
        <v>2024</v>
      </c>
      <c r="H917" s="150">
        <v>10200</v>
      </c>
      <c r="I917" s="151" t="s">
        <v>2549</v>
      </c>
      <c r="J917" s="93" t="s">
        <v>2550</v>
      </c>
      <c r="K917" s="153"/>
      <c r="L917" s="153"/>
      <c r="M917" s="153"/>
      <c r="N917" s="153"/>
      <c r="O917" s="153"/>
      <c r="P917" s="153"/>
      <c r="Q917" s="153"/>
      <c r="R917" s="153"/>
      <c r="S917" s="153"/>
    </row>
    <row r="918" spans="1:19" ht="187.5">
      <c r="A918" s="277" t="s">
        <v>25424</v>
      </c>
      <c r="B918" s="256" t="s">
        <v>153</v>
      </c>
      <c r="C918" s="93" t="s">
        <v>2551</v>
      </c>
      <c r="D918" s="93" t="s">
        <v>2552</v>
      </c>
      <c r="E918" s="148">
        <f ca="1">IFERROR(__xludf.DUMMYFUNCTION(" VLOOKUP(A850, IMPORTRANGE(""https://docs.google.com/spreadsheets/d/1fj_Bhi2XPL3siwIh4sx4VRLAe31yD50oKdj5UlRYW0c/"", ""Сводка!A:AA""), 5, FALSE)"),124)</f>
        <v>124</v>
      </c>
      <c r="F918" s="148" t="s">
        <v>50</v>
      </c>
      <c r="G918" s="147">
        <f ca="1">IFERROR(__xludf.DUMMYFUNCTION(" VLOOKUP(A850, IMPORTRANGE(""https://docs.google.com/spreadsheets/d/1QNLbnkR_AongFt22vMfNzfpjZ0CjpI8QI-w0wBnYA1w/"", ""Инфа!A:AA""), 6, FALSE)"),2024)</f>
        <v>2024</v>
      </c>
      <c r="H918" s="150">
        <v>12400</v>
      </c>
      <c r="I918" s="151" t="s">
        <v>246</v>
      </c>
      <c r="J918" s="93" t="s">
        <v>2553</v>
      </c>
      <c r="K918" s="153"/>
      <c r="L918" s="153"/>
      <c r="M918" s="153"/>
      <c r="N918" s="153"/>
      <c r="O918" s="153"/>
      <c r="P918" s="153"/>
      <c r="Q918" s="153"/>
      <c r="R918" s="153"/>
      <c r="S918" s="153"/>
    </row>
    <row r="919" spans="1:19" ht="112.5">
      <c r="A919" s="277" t="s">
        <v>25424</v>
      </c>
      <c r="B919" s="256" t="s">
        <v>400</v>
      </c>
      <c r="C919" s="93" t="s">
        <v>2554</v>
      </c>
      <c r="D919" s="93" t="s">
        <v>2555</v>
      </c>
      <c r="E919" s="148">
        <f ca="1">IFERROR(__xludf.DUMMYFUNCTION(" VLOOKUP(A851, IMPORTRANGE(""https://docs.google.com/spreadsheets/d/1fj_Bhi2XPL3siwIh4sx4VRLAe31yD50oKdj5UlRYW0c/"", ""Сводка!A:AA""), 5, FALSE)"),172)</f>
        <v>172</v>
      </c>
      <c r="F919" s="148" t="s">
        <v>415</v>
      </c>
      <c r="G919" s="147">
        <f ca="1">IFERROR(__xludf.DUMMYFUNCTION(" VLOOKUP(A851, IMPORTRANGE(""https://docs.google.com/spreadsheets/d/1QNLbnkR_AongFt22vMfNzfpjZ0CjpI8QI-w0wBnYA1w/"", ""Инфа!A:AA""), 6, FALSE)"),2024)</f>
        <v>2024</v>
      </c>
      <c r="H919" s="150">
        <v>10200</v>
      </c>
      <c r="I919" s="151" t="s">
        <v>2556</v>
      </c>
      <c r="J919" s="93" t="s">
        <v>2557</v>
      </c>
      <c r="K919" s="153"/>
      <c r="L919" s="153"/>
      <c r="M919" s="153"/>
      <c r="N919" s="153"/>
      <c r="O919" s="153"/>
      <c r="P919" s="153"/>
      <c r="Q919" s="153"/>
      <c r="R919" s="153"/>
      <c r="S919" s="153"/>
    </row>
    <row r="920" spans="1:19" ht="168.75">
      <c r="A920" s="277" t="s">
        <v>25424</v>
      </c>
      <c r="B920" s="256" t="s">
        <v>400</v>
      </c>
      <c r="C920" s="93" t="s">
        <v>2558</v>
      </c>
      <c r="D920" s="93" t="s">
        <v>2559</v>
      </c>
      <c r="E920" s="148">
        <f ca="1">IFERROR(__xludf.DUMMYFUNCTION(" VLOOKUP(A852, IMPORTRANGE(""https://docs.google.com/spreadsheets/d/1fj_Bhi2XPL3siwIh4sx4VRLAe31yD50oKdj5UlRYW0c/"", ""Сводка!A:AA""), 5, FALSE)"),124)</f>
        <v>124</v>
      </c>
      <c r="F920" s="148" t="s">
        <v>415</v>
      </c>
      <c r="G920" s="147">
        <f ca="1">IFERROR(__xludf.DUMMYFUNCTION(" VLOOKUP(A852, IMPORTRANGE(""https://docs.google.com/spreadsheets/d/1QNLbnkR_AongFt22vMfNzfpjZ0CjpI8QI-w0wBnYA1w/"", ""Инфа!A:AA""), 6, FALSE)"),2024)</f>
        <v>2024</v>
      </c>
      <c r="H920" s="150">
        <v>8700</v>
      </c>
      <c r="I920" s="151" t="s">
        <v>2560</v>
      </c>
      <c r="J920" s="93" t="s">
        <v>2561</v>
      </c>
      <c r="K920" s="153"/>
      <c r="L920" s="153"/>
      <c r="M920" s="153"/>
      <c r="N920" s="153"/>
      <c r="O920" s="153"/>
      <c r="P920" s="153"/>
      <c r="Q920" s="153"/>
      <c r="R920" s="153"/>
      <c r="S920" s="153"/>
    </row>
    <row r="921" spans="1:19" ht="318.75">
      <c r="A921" s="277" t="s">
        <v>25424</v>
      </c>
      <c r="B921" s="253" t="s">
        <v>153</v>
      </c>
      <c r="C921" s="93" t="s">
        <v>2206</v>
      </c>
      <c r="D921" s="97" t="s">
        <v>2562</v>
      </c>
      <c r="E921" s="148">
        <f ca="1">IFERROR(__xludf.DUMMYFUNCTION(" VLOOKUP(A853, IMPORTRANGE(""https://docs.google.com/spreadsheets/d/1fj_Bhi2XPL3siwIh4sx4VRLAe31yD50oKdj5UlRYW0c/"", ""Сводка!A:AA""), 5, FALSE)"),248)</f>
        <v>248</v>
      </c>
      <c r="F921" s="148" t="s">
        <v>50</v>
      </c>
      <c r="G921" s="147">
        <f ca="1">IFERROR(__xludf.DUMMYFUNCTION(" VLOOKUP(A853, IMPORTRANGE(""https://docs.google.com/spreadsheets/d/1QNLbnkR_AongFt22vMfNzfpjZ0CjpI8QI-w0wBnYA1w/"", ""Инфа!A:AA""), 6, FALSE)"),2024)</f>
        <v>2024</v>
      </c>
      <c r="H921" s="150">
        <v>19900</v>
      </c>
      <c r="I921" s="151" t="s">
        <v>161</v>
      </c>
      <c r="J921" s="93" t="s">
        <v>2563</v>
      </c>
      <c r="K921" s="153"/>
      <c r="L921" s="153"/>
      <c r="M921" s="153"/>
      <c r="N921" s="153"/>
      <c r="O921" s="153"/>
      <c r="P921" s="153"/>
      <c r="Q921" s="153"/>
      <c r="R921" s="153"/>
      <c r="S921" s="153"/>
    </row>
    <row r="922" spans="1:19" ht="93.75">
      <c r="A922" s="277" t="s">
        <v>25424</v>
      </c>
      <c r="B922" s="256" t="s">
        <v>400</v>
      </c>
      <c r="C922" s="93" t="s">
        <v>2564</v>
      </c>
      <c r="D922" s="93" t="s">
        <v>2565</v>
      </c>
      <c r="E922" s="148">
        <f ca="1">IFERROR(__xludf.DUMMYFUNCTION(" VLOOKUP(A854, IMPORTRANGE(""https://docs.google.com/spreadsheets/d/1fj_Bhi2XPL3siwIh4sx4VRLAe31yD50oKdj5UlRYW0c/"", ""Сводка!A:AA""), 5, FALSE)"),76)</f>
        <v>76</v>
      </c>
      <c r="F922" s="148" t="s">
        <v>415</v>
      </c>
      <c r="G922" s="147">
        <f ca="1">IFERROR(__xludf.DUMMYFUNCTION(" VLOOKUP(A854, IMPORTRANGE(""https://docs.google.com/spreadsheets/d/1QNLbnkR_AongFt22vMfNzfpjZ0CjpI8QI-w0wBnYA1w/"", ""Инфа!A:AA""), 6, FALSE)"),2024)</f>
        <v>2024</v>
      </c>
      <c r="H922" s="150">
        <v>7300</v>
      </c>
      <c r="I922" s="151" t="s">
        <v>2566</v>
      </c>
      <c r="J922" s="93" t="s">
        <v>2567</v>
      </c>
      <c r="K922" s="153"/>
      <c r="L922" s="153"/>
      <c r="M922" s="153"/>
      <c r="N922" s="153"/>
      <c r="O922" s="153"/>
      <c r="P922" s="153"/>
      <c r="Q922" s="153"/>
      <c r="R922" s="153"/>
      <c r="S922" s="153"/>
    </row>
    <row r="923" spans="1:19" ht="131.25">
      <c r="A923" s="277" t="s">
        <v>25424</v>
      </c>
      <c r="B923" s="256" t="s">
        <v>400</v>
      </c>
      <c r="C923" s="93" t="s">
        <v>2568</v>
      </c>
      <c r="D923" s="93" t="s">
        <v>2569</v>
      </c>
      <c r="E923" s="148">
        <f ca="1">IFERROR(__xludf.DUMMYFUNCTION(" VLOOKUP(A855, IMPORTRANGE(""https://docs.google.com/spreadsheets/d/1fj_Bhi2XPL3siwIh4sx4VRLAe31yD50oKdj5UlRYW0c/"", ""Сводка!A:AA""), 5, FALSE)"),184)</f>
        <v>184</v>
      </c>
      <c r="F923" s="148" t="s">
        <v>415</v>
      </c>
      <c r="G923" s="147">
        <f ca="1">IFERROR(__xludf.DUMMYFUNCTION(" VLOOKUP(A855, IMPORTRANGE(""https://docs.google.com/spreadsheets/d/1QNLbnkR_AongFt22vMfNzfpjZ0CjpI8QI-w0wBnYA1w/"", ""Инфа!A:AA""), 6, FALSE)"),2024)</f>
        <v>2024</v>
      </c>
      <c r="H923" s="150">
        <v>16000</v>
      </c>
      <c r="I923" s="151" t="s">
        <v>2566</v>
      </c>
      <c r="J923" s="93" t="s">
        <v>2570</v>
      </c>
      <c r="K923" s="153"/>
      <c r="L923" s="153"/>
      <c r="M923" s="153"/>
      <c r="N923" s="153"/>
      <c r="O923" s="153"/>
      <c r="P923" s="153"/>
      <c r="Q923" s="153"/>
      <c r="R923" s="153"/>
      <c r="S923" s="153"/>
    </row>
    <row r="924" spans="1:19" ht="187.5">
      <c r="A924" s="277" t="s">
        <v>25424</v>
      </c>
      <c r="B924" s="256" t="s">
        <v>400</v>
      </c>
      <c r="C924" s="93" t="s">
        <v>2571</v>
      </c>
      <c r="D924" s="93" t="s">
        <v>2572</v>
      </c>
      <c r="E924" s="148">
        <f ca="1">IFERROR(__xludf.DUMMYFUNCTION(" VLOOKUP(A856, IMPORTRANGE(""https://docs.google.com/spreadsheets/d/1fj_Bhi2XPL3siwIh4sx4VRLAe31yD50oKdj5UlRYW0c/"", ""Сводка!A:AA""), 5, FALSE)"),200)</f>
        <v>200</v>
      </c>
      <c r="F924" s="148" t="s">
        <v>108</v>
      </c>
      <c r="G924" s="147">
        <f ca="1">IFERROR(__xludf.DUMMYFUNCTION(" VLOOKUP(A856, IMPORTRANGE(""https://docs.google.com/spreadsheets/d/1QNLbnkR_AongFt22vMfNzfpjZ0CjpI8QI-w0wBnYA1w/"", ""Инфа!A:AA""), 6, FALSE)"),2024)</f>
        <v>2024</v>
      </c>
      <c r="H924" s="150">
        <v>11000</v>
      </c>
      <c r="I924" s="151" t="s">
        <v>2573</v>
      </c>
      <c r="J924" s="93" t="s">
        <v>2574</v>
      </c>
      <c r="K924" s="153"/>
      <c r="L924" s="153"/>
      <c r="M924" s="153"/>
      <c r="N924" s="153"/>
      <c r="O924" s="153"/>
      <c r="P924" s="153"/>
      <c r="Q924" s="153"/>
      <c r="R924" s="153"/>
      <c r="S924" s="153"/>
    </row>
    <row r="925" spans="1:19" ht="112.5">
      <c r="A925" s="277" t="s">
        <v>25424</v>
      </c>
      <c r="B925" s="256" t="s">
        <v>400</v>
      </c>
      <c r="C925" s="93" t="s">
        <v>2575</v>
      </c>
      <c r="D925" s="93" t="s">
        <v>2576</v>
      </c>
      <c r="E925" s="148">
        <f ca="1">IFERROR(__xludf.DUMMYFUNCTION(" VLOOKUP(A857, IMPORTRANGE(""https://docs.google.com/spreadsheets/d/1fj_Bhi2XPL3siwIh4sx4VRLAe31yD50oKdj5UlRYW0c/"", ""Сводка!A:AA""), 5, FALSE)"),156)</f>
        <v>156</v>
      </c>
      <c r="F925" s="148" t="s">
        <v>108</v>
      </c>
      <c r="G925" s="147">
        <f ca="1">IFERROR(__xludf.DUMMYFUNCTION(" VLOOKUP(A857, IMPORTRANGE(""https://docs.google.com/spreadsheets/d/1QNLbnkR_AongFt22vMfNzfpjZ0CjpI8QI-w0wBnYA1w/"", ""Инфа!A:AA""), 6, FALSE)"),2024)</f>
        <v>2024</v>
      </c>
      <c r="H925" s="150">
        <v>9700</v>
      </c>
      <c r="I925" s="151" t="s">
        <v>103</v>
      </c>
      <c r="J925" s="93" t="s">
        <v>2577</v>
      </c>
      <c r="K925" s="153"/>
      <c r="L925" s="153"/>
      <c r="M925" s="153"/>
      <c r="N925" s="153"/>
      <c r="O925" s="153"/>
      <c r="P925" s="153"/>
      <c r="Q925" s="153"/>
      <c r="R925" s="153"/>
      <c r="S925" s="153"/>
    </row>
    <row r="926" spans="1:19" ht="187.5">
      <c r="A926" s="277" t="s">
        <v>25424</v>
      </c>
      <c r="B926" s="256" t="s">
        <v>400</v>
      </c>
      <c r="C926" s="93" t="s">
        <v>2578</v>
      </c>
      <c r="D926" s="93" t="s">
        <v>2579</v>
      </c>
      <c r="E926" s="148">
        <f ca="1">IFERROR(__xludf.DUMMYFUNCTION(" VLOOKUP(A858, IMPORTRANGE(""https://docs.google.com/spreadsheets/d/1fj_Bhi2XPL3siwIh4sx4VRLAe31yD50oKdj5UlRYW0c/"", ""Сводка!A:AA""), 5, FALSE)"),256)</f>
        <v>256</v>
      </c>
      <c r="F926" s="148" t="s">
        <v>415</v>
      </c>
      <c r="G926" s="147">
        <f ca="1">IFERROR(__xludf.DUMMYFUNCTION(" VLOOKUP(A858, IMPORTRANGE(""https://docs.google.com/spreadsheets/d/1QNLbnkR_AongFt22vMfNzfpjZ0CjpI8QI-w0wBnYA1w/"", ""Инфа!A:AA""), 6, FALSE)"),2024)</f>
        <v>2024</v>
      </c>
      <c r="H926" s="150">
        <v>12700</v>
      </c>
      <c r="I926" s="151" t="s">
        <v>2580</v>
      </c>
      <c r="J926" s="93" t="s">
        <v>2581</v>
      </c>
      <c r="K926" s="153"/>
      <c r="L926" s="153"/>
      <c r="M926" s="153"/>
      <c r="N926" s="153"/>
      <c r="O926" s="153"/>
      <c r="P926" s="153"/>
      <c r="Q926" s="153"/>
      <c r="R926" s="153"/>
      <c r="S926" s="153"/>
    </row>
    <row r="927" spans="1:19" ht="187.5">
      <c r="A927" s="277" t="s">
        <v>25424</v>
      </c>
      <c r="B927" s="256" t="s">
        <v>13</v>
      </c>
      <c r="C927" s="93" t="s">
        <v>2582</v>
      </c>
      <c r="D927" s="93" t="s">
        <v>2583</v>
      </c>
      <c r="E927" s="148">
        <f ca="1">IFERROR(__xludf.DUMMYFUNCTION(" VLOOKUP(A859, IMPORTRANGE(""https://docs.google.com/spreadsheets/d/1fj_Bhi2XPL3siwIh4sx4VRLAe31yD50oKdj5UlRYW0c/"", ""Сводка!A:AA""), 5, FALSE)"),160)</f>
        <v>160</v>
      </c>
      <c r="F927" s="148" t="s">
        <v>2584</v>
      </c>
      <c r="G927" s="147">
        <f ca="1">IFERROR(__xludf.DUMMYFUNCTION(" VLOOKUP(A859, IMPORTRANGE(""https://docs.google.com/spreadsheets/d/1QNLbnkR_AongFt22vMfNzfpjZ0CjpI8QI-w0wBnYA1w/"", ""Инфа!A:AA""), 6, FALSE)"),2024)</f>
        <v>2024</v>
      </c>
      <c r="H927" s="150">
        <v>9800</v>
      </c>
      <c r="I927" s="151" t="s">
        <v>2585</v>
      </c>
      <c r="J927" s="93" t="s">
        <v>2586</v>
      </c>
      <c r="K927" s="153"/>
      <c r="L927" s="153"/>
      <c r="M927" s="153"/>
      <c r="N927" s="153"/>
      <c r="O927" s="153"/>
      <c r="P927" s="153"/>
      <c r="Q927" s="153"/>
      <c r="R927" s="153"/>
      <c r="S927" s="153"/>
    </row>
    <row r="928" spans="1:19" ht="206.25">
      <c r="A928" s="277" t="s">
        <v>25424</v>
      </c>
      <c r="B928" s="256" t="s">
        <v>13</v>
      </c>
      <c r="C928" s="93" t="s">
        <v>2587</v>
      </c>
      <c r="D928" s="93" t="s">
        <v>2588</v>
      </c>
      <c r="E928" s="148">
        <f ca="1">IFERROR(__xludf.DUMMYFUNCTION(" VLOOKUP(A861, IMPORTRANGE(""https://docs.google.com/spreadsheets/d/1fj_Bhi2XPL3siwIh4sx4VRLAe31yD50oKdj5UlRYW0c/"", ""Сводка!A:AA""), 5, FALSE)"),236)</f>
        <v>236</v>
      </c>
      <c r="F928" s="148" t="s">
        <v>50</v>
      </c>
      <c r="G928" s="147">
        <f ca="1">IFERROR(__xludf.DUMMYFUNCTION(" VLOOKUP(A861, IMPORTRANGE(""https://docs.google.com/spreadsheets/d/1QNLbnkR_AongFt22vMfNzfpjZ0CjpI8QI-w0wBnYA1w/"", ""Инфа!A:AA""), 6, FALSE)"),2023)</f>
        <v>2023</v>
      </c>
      <c r="H928" s="150">
        <v>12100</v>
      </c>
      <c r="I928" s="151" t="s">
        <v>2589</v>
      </c>
      <c r="J928" s="93" t="s">
        <v>2590</v>
      </c>
      <c r="K928" s="153"/>
      <c r="L928" s="153"/>
      <c r="M928" s="153"/>
      <c r="N928" s="153"/>
      <c r="O928" s="153"/>
      <c r="P928" s="153"/>
      <c r="Q928" s="153"/>
      <c r="R928" s="153"/>
      <c r="S928" s="153"/>
    </row>
    <row r="929" spans="1:19" ht="131.25">
      <c r="A929" s="277" t="s">
        <v>25424</v>
      </c>
      <c r="B929" s="256" t="s">
        <v>400</v>
      </c>
      <c r="C929" s="93" t="s">
        <v>2591</v>
      </c>
      <c r="D929" s="93" t="s">
        <v>2592</v>
      </c>
      <c r="E929" s="148">
        <f ca="1">IFERROR(__xludf.DUMMYFUNCTION(" VLOOKUP(A862, IMPORTRANGE(""https://docs.google.com/spreadsheets/d/1fj_Bhi2XPL3siwIh4sx4VRLAe31yD50oKdj5UlRYW0c/"", ""Сводка!A:AA""), 5, FALSE)"),220)</f>
        <v>220</v>
      </c>
      <c r="F929" s="148" t="s">
        <v>415</v>
      </c>
      <c r="G929" s="147">
        <f ca="1">IFERROR(__xludf.DUMMYFUNCTION(" VLOOKUP(A862, IMPORTRANGE(""https://docs.google.com/spreadsheets/d/1QNLbnkR_AongFt22vMfNzfpjZ0CjpI8QI-w0wBnYA1w/"", ""Инфа!A:AA""), 6, FALSE)"),2024)</f>
        <v>2024</v>
      </c>
      <c r="H929" s="150">
        <v>11600</v>
      </c>
      <c r="I929" s="151" t="s">
        <v>2593</v>
      </c>
      <c r="J929" s="93" t="s">
        <v>2594</v>
      </c>
      <c r="K929" s="153"/>
      <c r="L929" s="153"/>
      <c r="M929" s="153"/>
      <c r="N929" s="153"/>
      <c r="O929" s="153"/>
      <c r="P929" s="153"/>
      <c r="Q929" s="153"/>
      <c r="R929" s="153"/>
      <c r="S929" s="153"/>
    </row>
    <row r="930" spans="1:19" ht="93.75">
      <c r="A930" s="277" t="s">
        <v>25424</v>
      </c>
      <c r="B930" s="256" t="s">
        <v>400</v>
      </c>
      <c r="C930" s="93" t="s">
        <v>2595</v>
      </c>
      <c r="D930" s="93" t="s">
        <v>2596</v>
      </c>
      <c r="E930" s="148">
        <f ca="1">IFERROR(__xludf.DUMMYFUNCTION(" VLOOKUP(A863, IMPORTRANGE(""https://docs.google.com/spreadsheets/d/1fj_Bhi2XPL3siwIh4sx4VRLAe31yD50oKdj5UlRYW0c/"", ""Сводка!A:AA""), 5, FALSE)"),72)</f>
        <v>72</v>
      </c>
      <c r="F930" s="148" t="s">
        <v>677</v>
      </c>
      <c r="G930" s="147">
        <f ca="1">IFERROR(__xludf.DUMMYFUNCTION(" VLOOKUP(A863, IMPORTRANGE(""https://docs.google.com/spreadsheets/d/1QNLbnkR_AongFt22vMfNzfpjZ0CjpI8QI-w0wBnYA1w/"", ""Инфа!A:AA""), 6, FALSE)"),2024)</f>
        <v>2024</v>
      </c>
      <c r="H930" s="150">
        <v>7200</v>
      </c>
      <c r="I930" s="151" t="s">
        <v>2597</v>
      </c>
      <c r="J930" s="93" t="s">
        <v>2598</v>
      </c>
      <c r="K930" s="153"/>
      <c r="L930" s="153"/>
      <c r="M930" s="153"/>
      <c r="N930" s="153"/>
      <c r="O930" s="153"/>
      <c r="P930" s="153"/>
      <c r="Q930" s="153"/>
      <c r="R930" s="153"/>
      <c r="S930" s="153"/>
    </row>
    <row r="931" spans="1:19" ht="318.75">
      <c r="A931" s="277" t="s">
        <v>25424</v>
      </c>
      <c r="B931" s="253" t="s">
        <v>153</v>
      </c>
      <c r="C931" s="93" t="s">
        <v>2206</v>
      </c>
      <c r="D931" s="97" t="s">
        <v>2599</v>
      </c>
      <c r="E931" s="148">
        <f ca="1">IFERROR(__xludf.DUMMYFUNCTION(" VLOOKUP(A864, IMPORTRANGE(""https://docs.google.com/spreadsheets/d/1fj_Bhi2XPL3siwIh4sx4VRLAe31yD50oKdj5UlRYW0c/"", ""Сводка!A:AA""), 5, FALSE)"),256)</f>
        <v>256</v>
      </c>
      <c r="F931" s="148" t="s">
        <v>50</v>
      </c>
      <c r="G931" s="147">
        <f ca="1">IFERROR(__xludf.DUMMYFUNCTION(" VLOOKUP(A864, IMPORTRANGE(""https://docs.google.com/spreadsheets/d/1QNLbnkR_AongFt22vMfNzfpjZ0CjpI8QI-w0wBnYA1w/"", ""Инфа!A:AA""), 6, FALSE)"),2024)</f>
        <v>2024</v>
      </c>
      <c r="H931" s="150">
        <v>20400</v>
      </c>
      <c r="I931" s="151" t="s">
        <v>161</v>
      </c>
      <c r="J931" s="93" t="s">
        <v>2600</v>
      </c>
      <c r="K931" s="153"/>
      <c r="L931" s="153"/>
      <c r="M931" s="153"/>
      <c r="N931" s="153"/>
      <c r="O931" s="153"/>
      <c r="P931" s="153"/>
      <c r="Q931" s="153"/>
      <c r="R931" s="153"/>
      <c r="S931" s="153"/>
    </row>
    <row r="932" spans="1:19" ht="262.5">
      <c r="A932" s="277" t="s">
        <v>25424</v>
      </c>
      <c r="B932" s="256" t="s">
        <v>400</v>
      </c>
      <c r="C932" s="93" t="s">
        <v>2601</v>
      </c>
      <c r="D932" s="93" t="s">
        <v>2602</v>
      </c>
      <c r="E932" s="148">
        <f ca="1">IFERROR(__xludf.DUMMYFUNCTION(" VLOOKUP(A865, IMPORTRANGE(""https://docs.google.com/spreadsheets/d/1fj_Bhi2XPL3siwIh4sx4VRLAe31yD50oKdj5UlRYW0c/"", ""Сводка!A:AA""), 5, FALSE)"),384)</f>
        <v>384</v>
      </c>
      <c r="F932" s="148" t="s">
        <v>466</v>
      </c>
      <c r="G932" s="147">
        <f ca="1">IFERROR(__xludf.DUMMYFUNCTION(" VLOOKUP(A865, IMPORTRANGE(""https://docs.google.com/spreadsheets/d/1QNLbnkR_AongFt22vMfNzfpjZ0CjpI8QI-w0wBnYA1w/"", ""Инфа!A:AA""), 6, FALSE)"),2023)</f>
        <v>2023</v>
      </c>
      <c r="H932" s="154">
        <v>28000</v>
      </c>
      <c r="I932" s="151" t="s">
        <v>2603</v>
      </c>
      <c r="J932" s="93" t="s">
        <v>2604</v>
      </c>
      <c r="K932" s="153"/>
      <c r="L932" s="153"/>
      <c r="M932" s="153"/>
      <c r="N932" s="153"/>
      <c r="O932" s="153"/>
      <c r="P932" s="153"/>
      <c r="Q932" s="153"/>
      <c r="R932" s="153"/>
      <c r="S932" s="153"/>
    </row>
    <row r="933" spans="1:19" ht="168.75">
      <c r="A933" s="277" t="s">
        <v>25424</v>
      </c>
      <c r="B933" s="256" t="s">
        <v>400</v>
      </c>
      <c r="C933" s="93" t="s">
        <v>2605</v>
      </c>
      <c r="D933" s="93" t="s">
        <v>2606</v>
      </c>
      <c r="E933" s="148">
        <f ca="1">IFERROR(__xludf.DUMMYFUNCTION(" VLOOKUP(A866, IMPORTRANGE(""https://docs.google.com/spreadsheets/d/1fj_Bhi2XPL3siwIh4sx4VRLAe31yD50oKdj5UlRYW0c/"", ""Сводка!A:AA""), 5, FALSE)"),212)</f>
        <v>212</v>
      </c>
      <c r="F933" s="148" t="s">
        <v>415</v>
      </c>
      <c r="G933" s="147">
        <f ca="1">IFERROR(__xludf.DUMMYFUNCTION(" VLOOKUP(A866, IMPORTRANGE(""https://docs.google.com/spreadsheets/d/1QNLbnkR_AongFt22vMfNzfpjZ0CjpI8QI-w0wBnYA1w/"", ""Инфа!A:AA""), 6, FALSE)"),2024)</f>
        <v>2024</v>
      </c>
      <c r="H933" s="150">
        <v>17700</v>
      </c>
      <c r="I933" s="151" t="s">
        <v>1219</v>
      </c>
      <c r="J933" s="93" t="s">
        <v>2607</v>
      </c>
      <c r="K933" s="153"/>
      <c r="L933" s="153"/>
      <c r="M933" s="153"/>
      <c r="N933" s="153"/>
      <c r="O933" s="153"/>
      <c r="P933" s="153"/>
      <c r="Q933" s="153"/>
      <c r="R933" s="153"/>
      <c r="S933" s="153"/>
    </row>
    <row r="934" spans="1:19" ht="187.5">
      <c r="A934" s="277" t="s">
        <v>25424</v>
      </c>
      <c r="B934" s="256" t="s">
        <v>153</v>
      </c>
      <c r="C934" s="93" t="s">
        <v>2608</v>
      </c>
      <c r="D934" s="93" t="s">
        <v>2609</v>
      </c>
      <c r="E934" s="148">
        <f ca="1">IFERROR(__xludf.DUMMYFUNCTION(" VLOOKUP(A867, IMPORTRANGE(""https://docs.google.com/spreadsheets/d/1fj_Bhi2XPL3siwIh4sx4VRLAe31yD50oKdj5UlRYW0c/"", ""Сводка!A:AA""), 5, FALSE)"),544)</f>
        <v>544</v>
      </c>
      <c r="F934" s="148" t="s">
        <v>456</v>
      </c>
      <c r="G934" s="147">
        <f ca="1">IFERROR(__xludf.DUMMYFUNCTION(" VLOOKUP(A867, IMPORTRANGE(""https://docs.google.com/spreadsheets/d/1QNLbnkR_AongFt22vMfNzfpjZ0CjpI8QI-w0wBnYA1w/"", ""Инфа!A:AA""), 6, FALSE)"),2024)</f>
        <v>2024</v>
      </c>
      <c r="H934" s="154">
        <v>21300</v>
      </c>
      <c r="I934" s="151" t="s">
        <v>146</v>
      </c>
      <c r="J934" s="93" t="s">
        <v>2610</v>
      </c>
      <c r="K934" s="153"/>
      <c r="L934" s="153"/>
      <c r="M934" s="153"/>
      <c r="N934" s="153"/>
      <c r="O934" s="153"/>
      <c r="P934" s="153"/>
      <c r="Q934" s="153"/>
      <c r="R934" s="153"/>
      <c r="S934" s="153"/>
    </row>
    <row r="935" spans="1:19" ht="93.75">
      <c r="A935" s="277" t="s">
        <v>25424</v>
      </c>
      <c r="B935" s="256" t="s">
        <v>400</v>
      </c>
      <c r="C935" s="93" t="s">
        <v>2611</v>
      </c>
      <c r="D935" s="93" t="s">
        <v>2612</v>
      </c>
      <c r="E935" s="148">
        <f ca="1">IFERROR(__xludf.DUMMYFUNCTION(" VLOOKUP(A868, IMPORTRANGE(""https://docs.google.com/spreadsheets/d/1fj_Bhi2XPL3siwIh4sx4VRLAe31yD50oKdj5UlRYW0c/"", ""Сводка!A:AA""), 5, FALSE)"),308)</f>
        <v>308</v>
      </c>
      <c r="F935" s="148" t="s">
        <v>415</v>
      </c>
      <c r="G935" s="147">
        <f ca="1">IFERROR(__xludf.DUMMYFUNCTION(" VLOOKUP(A868, IMPORTRANGE(""https://docs.google.com/spreadsheets/d/1QNLbnkR_AongFt22vMfNzfpjZ0CjpI8QI-w0wBnYA1w/"", ""Инфа!A:AA""), 6, FALSE)"),2024)</f>
        <v>2024</v>
      </c>
      <c r="H935" s="150">
        <v>23500</v>
      </c>
      <c r="I935" s="151" t="s">
        <v>2613</v>
      </c>
      <c r="J935" s="93" t="s">
        <v>2614</v>
      </c>
      <c r="K935" s="153"/>
      <c r="L935" s="153"/>
      <c r="M935" s="153"/>
      <c r="N935" s="153"/>
      <c r="O935" s="153"/>
      <c r="P935" s="153"/>
      <c r="Q935" s="153"/>
      <c r="R935" s="153"/>
      <c r="S935" s="153"/>
    </row>
    <row r="936" spans="1:19" ht="37.5">
      <c r="A936" s="277" t="s">
        <v>25424</v>
      </c>
      <c r="B936" s="256" t="s">
        <v>400</v>
      </c>
      <c r="C936" s="93" t="s">
        <v>2615</v>
      </c>
      <c r="D936" s="93" t="s">
        <v>2616</v>
      </c>
      <c r="E936" s="148">
        <f ca="1">IFERROR(__xludf.DUMMYFUNCTION(" VLOOKUP(A869, IMPORTRANGE(""https://docs.google.com/spreadsheets/d/1fj_Bhi2XPL3siwIh4sx4VRLAe31yD50oKdj5UlRYW0c/"", ""Сводка!A:AA""), 5, FALSE)"),120)</f>
        <v>120</v>
      </c>
      <c r="F936" s="148" t="s">
        <v>108</v>
      </c>
      <c r="G936" s="147">
        <f ca="1">IFERROR(__xludf.DUMMYFUNCTION(" VLOOKUP(A869, IMPORTRANGE(""https://docs.google.com/spreadsheets/d/1QNLbnkR_AongFt22vMfNzfpjZ0CjpI8QI-w0wBnYA1w/"", ""Инфа!A:AA""), 6, FALSE)"),2024)</f>
        <v>2024</v>
      </c>
      <c r="H936" s="150">
        <v>8600</v>
      </c>
      <c r="I936" s="151" t="s">
        <v>2617</v>
      </c>
      <c r="J936" s="93" t="s">
        <v>2618</v>
      </c>
      <c r="K936" s="153"/>
      <c r="L936" s="153"/>
      <c r="M936" s="153"/>
      <c r="N936" s="153"/>
      <c r="O936" s="153"/>
      <c r="P936" s="153"/>
      <c r="Q936" s="153"/>
      <c r="R936" s="153"/>
      <c r="S936" s="153"/>
    </row>
    <row r="937" spans="1:19" ht="131.25">
      <c r="A937" s="277" t="s">
        <v>25424</v>
      </c>
      <c r="B937" s="256" t="s">
        <v>153</v>
      </c>
      <c r="C937" s="93" t="s">
        <v>2619</v>
      </c>
      <c r="D937" s="93" t="s">
        <v>2620</v>
      </c>
      <c r="E937" s="148">
        <f ca="1">IFERROR(__xludf.DUMMYFUNCTION(" VLOOKUP(A870, IMPORTRANGE(""https://docs.google.com/spreadsheets/d/1fj_Bhi2XPL3siwIh4sx4VRLAe31yD50oKdj5UlRYW0c/"", ""Сводка!A:AA""), 5, FALSE)"),128)</f>
        <v>128</v>
      </c>
      <c r="F937" s="148" t="s">
        <v>50</v>
      </c>
      <c r="G937" s="147">
        <f ca="1">IFERROR(__xludf.DUMMYFUNCTION(" VLOOKUP(A870, IMPORTRANGE(""https://docs.google.com/spreadsheets/d/1QNLbnkR_AongFt22vMfNzfpjZ0CjpI8QI-w0wBnYA1w/"", ""Инфа!A:AA""), 6, FALSE)"),2024)</f>
        <v>2024</v>
      </c>
      <c r="H937" s="150">
        <v>8800</v>
      </c>
      <c r="I937" s="151" t="s">
        <v>2621</v>
      </c>
      <c r="J937" s="93" t="s">
        <v>2622</v>
      </c>
      <c r="K937" s="153"/>
      <c r="L937" s="153"/>
      <c r="M937" s="153"/>
      <c r="N937" s="153"/>
      <c r="O937" s="153"/>
      <c r="P937" s="153"/>
      <c r="Q937" s="153"/>
      <c r="R937" s="153"/>
      <c r="S937" s="153"/>
    </row>
    <row r="938" spans="1:19" ht="262.5">
      <c r="A938" s="277" t="s">
        <v>25424</v>
      </c>
      <c r="B938" s="256" t="s">
        <v>400</v>
      </c>
      <c r="C938" s="93" t="s">
        <v>2623</v>
      </c>
      <c r="D938" s="93" t="s">
        <v>2624</v>
      </c>
      <c r="E938" s="148">
        <f ca="1">IFERROR(__xludf.DUMMYFUNCTION(" VLOOKUP(A871, IMPORTRANGE(""https://docs.google.com/spreadsheets/d/1fj_Bhi2XPL3siwIh4sx4VRLAe31yD50oKdj5UlRYW0c/"", ""Сводка!A:AA""), 5, FALSE)"),260)</f>
        <v>260</v>
      </c>
      <c r="F938" s="148" t="s">
        <v>415</v>
      </c>
      <c r="G938" s="147">
        <f ca="1">IFERROR(__xludf.DUMMYFUNCTION(" VLOOKUP(A871, IMPORTRANGE(""https://docs.google.com/spreadsheets/d/1QNLbnkR_AongFt22vMfNzfpjZ0CjpI8QI-w0wBnYA1w/"", ""Инфа!A:AA""), 6, FALSE)"),2023)</f>
        <v>2023</v>
      </c>
      <c r="H938" s="150">
        <v>20600</v>
      </c>
      <c r="I938" s="151" t="s">
        <v>72</v>
      </c>
      <c r="J938" s="93" t="s">
        <v>2625</v>
      </c>
      <c r="K938" s="153"/>
      <c r="L938" s="153"/>
      <c r="M938" s="153"/>
      <c r="N938" s="153"/>
      <c r="O938" s="153"/>
      <c r="P938" s="153"/>
      <c r="Q938" s="153"/>
      <c r="R938" s="153"/>
      <c r="S938" s="153"/>
    </row>
    <row r="939" spans="1:19" ht="262.5">
      <c r="A939" s="277" t="s">
        <v>25424</v>
      </c>
      <c r="B939" s="256" t="s">
        <v>400</v>
      </c>
      <c r="C939" s="93" t="s">
        <v>2623</v>
      </c>
      <c r="D939" s="93" t="s">
        <v>2626</v>
      </c>
      <c r="E939" s="148">
        <f ca="1">IFERROR(__xludf.DUMMYFUNCTION(" VLOOKUP(A872, IMPORTRANGE(""https://docs.google.com/spreadsheets/d/1fj_Bhi2XPL3siwIh4sx4VRLAe31yD50oKdj5UlRYW0c/"", ""Сводка!A:AA""), 5, FALSE)"),260)</f>
        <v>260</v>
      </c>
      <c r="F939" s="148" t="s">
        <v>415</v>
      </c>
      <c r="G939" s="147">
        <f ca="1">IFERROR(__xludf.DUMMYFUNCTION(" VLOOKUP(A872, IMPORTRANGE(""https://docs.google.com/spreadsheets/d/1QNLbnkR_AongFt22vMfNzfpjZ0CjpI8QI-w0wBnYA1w/"", ""Инфа!A:AA""), 6, FALSE)"),2023)</f>
        <v>2023</v>
      </c>
      <c r="H939" s="150">
        <v>20600</v>
      </c>
      <c r="I939" s="151" t="s">
        <v>72</v>
      </c>
      <c r="J939" s="93" t="s">
        <v>2625</v>
      </c>
      <c r="K939" s="153"/>
      <c r="L939" s="153"/>
      <c r="M939" s="153"/>
      <c r="N939" s="153"/>
      <c r="O939" s="153"/>
      <c r="P939" s="153"/>
      <c r="Q939" s="153"/>
      <c r="R939" s="153"/>
      <c r="S939" s="153"/>
    </row>
    <row r="940" spans="1:19" ht="112.5">
      <c r="A940" s="277" t="s">
        <v>25424</v>
      </c>
      <c r="B940" s="256" t="s">
        <v>153</v>
      </c>
      <c r="C940" s="93" t="s">
        <v>2627</v>
      </c>
      <c r="D940" s="93" t="s">
        <v>2628</v>
      </c>
      <c r="E940" s="148">
        <f ca="1">IFERROR(__xludf.DUMMYFUNCTION(" VLOOKUP(A873, IMPORTRANGE(""https://docs.google.com/spreadsheets/d/1fj_Bhi2XPL3siwIh4sx4VRLAe31yD50oKdj5UlRYW0c/"", ""Сводка!A:AA""), 5, FALSE)"),140)</f>
        <v>140</v>
      </c>
      <c r="F940" s="148" t="s">
        <v>108</v>
      </c>
      <c r="G940" s="147">
        <f ca="1">IFERROR(__xludf.DUMMYFUNCTION(" VLOOKUP(A873, IMPORTRANGE(""https://docs.google.com/spreadsheets/d/1QNLbnkR_AongFt22vMfNzfpjZ0CjpI8QI-w0wBnYA1w/"", ""Инфа!A:AA""), 6, FALSE)"),2023)</f>
        <v>2023</v>
      </c>
      <c r="H940" s="150">
        <v>9200</v>
      </c>
      <c r="I940" s="151" t="s">
        <v>2629</v>
      </c>
      <c r="J940" s="93" t="s">
        <v>2630</v>
      </c>
      <c r="K940" s="153"/>
      <c r="L940" s="153"/>
      <c r="M940" s="153"/>
      <c r="N940" s="153"/>
      <c r="O940" s="153"/>
      <c r="P940" s="153"/>
      <c r="Q940" s="153"/>
      <c r="R940" s="153"/>
      <c r="S940" s="153"/>
    </row>
    <row r="941" spans="1:19" ht="112.5">
      <c r="A941" s="277" t="s">
        <v>25424</v>
      </c>
      <c r="B941" s="256" t="s">
        <v>13</v>
      </c>
      <c r="C941" s="93" t="s">
        <v>2631</v>
      </c>
      <c r="D941" s="93" t="s">
        <v>2632</v>
      </c>
      <c r="E941" s="148">
        <f ca="1">IFERROR(__xludf.DUMMYFUNCTION(" VLOOKUP(A874, IMPORTRANGE(""https://docs.google.com/spreadsheets/d/1fj_Bhi2XPL3siwIh4sx4VRLAe31yD50oKdj5UlRYW0c/"", ""Сводка!A:AA""), 5, FALSE)"),168)</f>
        <v>168</v>
      </c>
      <c r="F941" s="148" t="s">
        <v>2584</v>
      </c>
      <c r="G941" s="147">
        <f ca="1">IFERROR(__xludf.DUMMYFUNCTION(" VLOOKUP(A874, IMPORTRANGE(""https://docs.google.com/spreadsheets/d/1QNLbnkR_AongFt22vMfNzfpjZ0CjpI8QI-w0wBnYA1w/"", ""Инфа!A:AA""), 6, FALSE)"),2023)</f>
        <v>2023</v>
      </c>
      <c r="H941" s="150">
        <v>10000</v>
      </c>
      <c r="I941" s="151" t="s">
        <v>2629</v>
      </c>
      <c r="J941" s="93" t="s">
        <v>2630</v>
      </c>
      <c r="K941" s="153"/>
      <c r="L941" s="153"/>
      <c r="M941" s="153"/>
      <c r="N941" s="153"/>
      <c r="O941" s="153"/>
      <c r="P941" s="153"/>
      <c r="Q941" s="153"/>
      <c r="R941" s="153"/>
      <c r="S941" s="153"/>
    </row>
    <row r="942" spans="1:19" ht="168.75">
      <c r="A942" s="277" t="s">
        <v>25424</v>
      </c>
      <c r="B942" s="256" t="s">
        <v>400</v>
      </c>
      <c r="C942" s="93" t="s">
        <v>2633</v>
      </c>
      <c r="D942" s="93" t="s">
        <v>2634</v>
      </c>
      <c r="E942" s="148">
        <f ca="1">IFERROR(__xludf.DUMMYFUNCTION(" VLOOKUP(A875, IMPORTRANGE(""https://docs.google.com/spreadsheets/d/1fj_Bhi2XPL3siwIh4sx4VRLAe31yD50oKdj5UlRYW0c/"", ""Сводка!A:AA""), 5, FALSE)"),200)</f>
        <v>200</v>
      </c>
      <c r="F942" s="148" t="s">
        <v>403</v>
      </c>
      <c r="G942" s="147">
        <f ca="1">IFERROR(__xludf.DUMMYFUNCTION(" VLOOKUP(A875, IMPORTRANGE(""https://docs.google.com/spreadsheets/d/1QNLbnkR_AongFt22vMfNzfpjZ0CjpI8QI-w0wBnYA1w/"", ""Инфа!A:AA""), 6, FALSE)"),2024)</f>
        <v>2024</v>
      </c>
      <c r="H942" s="150">
        <v>17000</v>
      </c>
      <c r="I942" s="151" t="s">
        <v>2635</v>
      </c>
      <c r="J942" s="93" t="s">
        <v>2636</v>
      </c>
      <c r="K942" s="153"/>
      <c r="L942" s="153"/>
      <c r="M942" s="153"/>
      <c r="N942" s="153"/>
      <c r="O942" s="153"/>
      <c r="P942" s="153"/>
      <c r="Q942" s="153"/>
      <c r="R942" s="153"/>
      <c r="S942" s="153"/>
    </row>
    <row r="943" spans="1:19" ht="75">
      <c r="A943" s="277" t="s">
        <v>25424</v>
      </c>
      <c r="B943" s="256" t="s">
        <v>400</v>
      </c>
      <c r="C943" s="93" t="s">
        <v>2633</v>
      </c>
      <c r="D943" s="93" t="s">
        <v>2637</v>
      </c>
      <c r="E943" s="148">
        <f ca="1">IFERROR(__xludf.DUMMYFUNCTION(" VLOOKUP(A876, IMPORTRANGE(""https://docs.google.com/spreadsheets/d/1fj_Bhi2XPL3siwIh4sx4VRLAe31yD50oKdj5UlRYW0c/"", ""Сводка!A:AA""), 5, FALSE)"),292)</f>
        <v>292</v>
      </c>
      <c r="F943" s="148" t="s">
        <v>403</v>
      </c>
      <c r="G943" s="147">
        <f ca="1">IFERROR(__xludf.DUMMYFUNCTION(" VLOOKUP(A876, IMPORTRANGE(""https://docs.google.com/spreadsheets/d/1QNLbnkR_AongFt22vMfNzfpjZ0CjpI8QI-w0wBnYA1w/"", ""Инфа!A:AA""), 6, FALSE)"),2024)</f>
        <v>2024</v>
      </c>
      <c r="H943" s="150">
        <v>22500</v>
      </c>
      <c r="I943" s="151" t="s">
        <v>2635</v>
      </c>
      <c r="J943" s="93" t="s">
        <v>2638</v>
      </c>
      <c r="K943" s="153"/>
      <c r="L943" s="153"/>
      <c r="M943" s="153"/>
      <c r="N943" s="153"/>
      <c r="O943" s="153"/>
      <c r="P943" s="153"/>
      <c r="Q943" s="153"/>
      <c r="R943" s="153"/>
      <c r="S943" s="153"/>
    </row>
    <row r="944" spans="1:19" ht="243.75">
      <c r="A944" s="277" t="s">
        <v>25424</v>
      </c>
      <c r="B944" s="256" t="s">
        <v>153</v>
      </c>
      <c r="C944" s="93" t="s">
        <v>2639</v>
      </c>
      <c r="D944" s="93" t="s">
        <v>2640</v>
      </c>
      <c r="E944" s="148">
        <f ca="1">IFERROR(__xludf.DUMMYFUNCTION(" VLOOKUP(A877, IMPORTRANGE(""https://docs.google.com/spreadsheets/d/1fj_Bhi2XPL3siwIh4sx4VRLAe31yD50oKdj5UlRYW0c/"", ""Сводка!A:AA""), 5, FALSE)"),176)</f>
        <v>176</v>
      </c>
      <c r="F944" s="148" t="s">
        <v>26</v>
      </c>
      <c r="G944" s="147">
        <f ca="1">IFERROR(__xludf.DUMMYFUNCTION(" VLOOKUP(A877, IMPORTRANGE(""https://docs.google.com/spreadsheets/d/1QNLbnkR_AongFt22vMfNzfpjZ0CjpI8QI-w0wBnYA1w/"", ""Инфа!A:AA""), 6, FALSE)"),2024)</f>
        <v>2024</v>
      </c>
      <c r="H944" s="150">
        <v>10300</v>
      </c>
      <c r="I944" s="151" t="s">
        <v>2641</v>
      </c>
      <c r="J944" s="99" t="s">
        <v>2642</v>
      </c>
      <c r="K944" s="153"/>
      <c r="L944" s="153"/>
      <c r="M944" s="153"/>
      <c r="N944" s="153"/>
      <c r="O944" s="153"/>
      <c r="P944" s="153"/>
      <c r="Q944" s="153"/>
      <c r="R944" s="153"/>
      <c r="S944" s="153"/>
    </row>
    <row r="945" spans="1:19" ht="168.75">
      <c r="A945" s="277" t="s">
        <v>25424</v>
      </c>
      <c r="B945" s="256" t="s">
        <v>153</v>
      </c>
      <c r="C945" s="93" t="s">
        <v>2643</v>
      </c>
      <c r="D945" s="93" t="s">
        <v>2644</v>
      </c>
      <c r="E945" s="148">
        <f ca="1">IFERROR(__xludf.DUMMYFUNCTION(" VLOOKUP(A878, IMPORTRANGE(""https://docs.google.com/spreadsheets/d/1fj_Bhi2XPL3siwIh4sx4VRLAe31yD50oKdj5UlRYW0c/"", ""Сводка!A:AA""), 5, FALSE)"),220)</f>
        <v>220</v>
      </c>
      <c r="F945" s="148" t="s">
        <v>266</v>
      </c>
      <c r="G945" s="147">
        <f ca="1">IFERROR(__xludf.DUMMYFUNCTION(" VLOOKUP(A878, IMPORTRANGE(""https://docs.google.com/spreadsheets/d/1QNLbnkR_AongFt22vMfNzfpjZ0CjpI8QI-w0wBnYA1w/"", ""Инфа!A:AA""), 6, FALSE)"),2024)</f>
        <v>2024</v>
      </c>
      <c r="H945" s="150">
        <v>18200</v>
      </c>
      <c r="I945" s="151" t="s">
        <v>2645</v>
      </c>
      <c r="J945" s="99" t="s">
        <v>2646</v>
      </c>
      <c r="K945" s="153"/>
      <c r="L945" s="153"/>
      <c r="M945" s="153"/>
      <c r="N945" s="153"/>
      <c r="O945" s="153"/>
      <c r="P945" s="153"/>
      <c r="Q945" s="153"/>
      <c r="R945" s="153"/>
      <c r="S945" s="153"/>
    </row>
    <row r="946" spans="1:19" ht="168.75">
      <c r="A946" s="277" t="s">
        <v>25424</v>
      </c>
      <c r="B946" s="256" t="s">
        <v>153</v>
      </c>
      <c r="C946" s="93" t="s">
        <v>2647</v>
      </c>
      <c r="D946" s="93" t="s">
        <v>2648</v>
      </c>
      <c r="E946" s="148">
        <f ca="1">IFERROR(__xludf.DUMMYFUNCTION(" VLOOKUP(A879, IMPORTRANGE(""https://docs.google.com/spreadsheets/d/1fj_Bhi2XPL3siwIh4sx4VRLAe31yD50oKdj5UlRYW0c/"", ""Сводка!A:AA""), 5, FALSE)"),196)</f>
        <v>196</v>
      </c>
      <c r="F946" s="148" t="s">
        <v>50</v>
      </c>
      <c r="G946" s="147">
        <f ca="1">IFERROR(__xludf.DUMMYFUNCTION(" VLOOKUP(A879, IMPORTRANGE(""https://docs.google.com/spreadsheets/d/1QNLbnkR_AongFt22vMfNzfpjZ0CjpI8QI-w0wBnYA1w/"", ""Инфа!A:AA""), 6, FALSE)"),2023)</f>
        <v>2023</v>
      </c>
      <c r="H946" s="150">
        <v>10900</v>
      </c>
      <c r="I946" s="151" t="s">
        <v>161</v>
      </c>
      <c r="J946" s="93" t="s">
        <v>2649</v>
      </c>
      <c r="K946" s="153"/>
      <c r="L946" s="153"/>
      <c r="M946" s="153"/>
      <c r="N946" s="153"/>
      <c r="O946" s="153"/>
      <c r="P946" s="153"/>
      <c r="Q946" s="153"/>
      <c r="R946" s="153"/>
      <c r="S946" s="153"/>
    </row>
    <row r="947" spans="1:19" ht="56.25">
      <c r="A947" s="277" t="s">
        <v>25424</v>
      </c>
      <c r="B947" s="256" t="s">
        <v>153</v>
      </c>
      <c r="C947" s="93" t="s">
        <v>2647</v>
      </c>
      <c r="D947" s="93" t="s">
        <v>2650</v>
      </c>
      <c r="E947" s="148">
        <f ca="1">IFERROR(__xludf.DUMMYFUNCTION(" VLOOKUP(A880, IMPORTRANGE(""https://docs.google.com/spreadsheets/d/1fj_Bhi2XPL3siwIh4sx4VRLAe31yD50oKdj5UlRYW0c/"", ""Сводка!A:AA""), 5, FALSE)"),232)</f>
        <v>232</v>
      </c>
      <c r="F947" s="148" t="s">
        <v>50</v>
      </c>
      <c r="G947" s="147">
        <f ca="1">IFERROR(__xludf.DUMMYFUNCTION(" VLOOKUP(A880, IMPORTRANGE(""https://docs.google.com/spreadsheets/d/1QNLbnkR_AongFt22vMfNzfpjZ0CjpI8QI-w0wBnYA1w/"", ""Инфа!A:AA""), 6, FALSE)"),2024)</f>
        <v>2024</v>
      </c>
      <c r="H947" s="150">
        <v>12000</v>
      </c>
      <c r="I947" s="151" t="s">
        <v>2651</v>
      </c>
      <c r="J947" s="93" t="s">
        <v>2652</v>
      </c>
      <c r="K947" s="153"/>
      <c r="L947" s="153"/>
      <c r="M947" s="153"/>
      <c r="N947" s="153"/>
      <c r="O947" s="153"/>
      <c r="P947" s="153"/>
      <c r="Q947" s="153"/>
      <c r="R947" s="153"/>
      <c r="S947" s="153"/>
    </row>
    <row r="948" spans="1:19" ht="206.25">
      <c r="A948" s="277" t="s">
        <v>25424</v>
      </c>
      <c r="B948" s="256" t="s">
        <v>153</v>
      </c>
      <c r="C948" s="93" t="s">
        <v>2647</v>
      </c>
      <c r="D948" s="93" t="s">
        <v>2653</v>
      </c>
      <c r="E948" s="148">
        <f ca="1">IFERROR(__xludf.DUMMYFUNCTION(" VLOOKUP(A881, IMPORTRANGE(""https://docs.google.com/spreadsheets/d/1fj_Bhi2XPL3siwIh4sx4VRLAe31yD50oKdj5UlRYW0c/"", ""Сводка!A:AA""), 5, FALSE)"),180)</f>
        <v>180</v>
      </c>
      <c r="F948" s="148" t="s">
        <v>50</v>
      </c>
      <c r="G948" s="147">
        <f ca="1">IFERROR(__xludf.DUMMYFUNCTION(" VLOOKUP(A881, IMPORTRANGE(""https://docs.google.com/spreadsheets/d/1QNLbnkR_AongFt22vMfNzfpjZ0CjpI8QI-w0wBnYA1w/"", ""Инфа!A:AA""), 6, FALSE)"),2023)</f>
        <v>2023</v>
      </c>
      <c r="H948" s="150">
        <v>10400</v>
      </c>
      <c r="I948" s="151" t="s">
        <v>161</v>
      </c>
      <c r="J948" s="93" t="s">
        <v>2654</v>
      </c>
      <c r="K948" s="153"/>
      <c r="L948" s="153"/>
      <c r="M948" s="153"/>
      <c r="N948" s="153"/>
      <c r="O948" s="153"/>
      <c r="P948" s="153"/>
      <c r="Q948" s="153"/>
      <c r="R948" s="153"/>
      <c r="S948" s="153"/>
    </row>
    <row r="949" spans="1:19" ht="93.75">
      <c r="A949" s="277" t="s">
        <v>25424</v>
      </c>
      <c r="B949" s="256" t="s">
        <v>400</v>
      </c>
      <c r="C949" s="93" t="s">
        <v>2655</v>
      </c>
      <c r="D949" s="93" t="s">
        <v>2656</v>
      </c>
      <c r="E949" s="148">
        <f ca="1">IFERROR(__xludf.DUMMYFUNCTION(" VLOOKUP(A882, IMPORTRANGE(""https://docs.google.com/spreadsheets/d/1fj_Bhi2XPL3siwIh4sx4VRLAe31yD50oKdj5UlRYW0c/"", ""Сводка!A:AA""), 5, FALSE)"),256)</f>
        <v>256</v>
      </c>
      <c r="F949" s="148" t="s">
        <v>403</v>
      </c>
      <c r="G949" s="147">
        <f ca="1">IFERROR(__xludf.DUMMYFUNCTION(" VLOOKUP(A882, IMPORTRANGE(""https://docs.google.com/spreadsheets/d/1QNLbnkR_AongFt22vMfNzfpjZ0CjpI8QI-w0wBnYA1w/"", ""Инфа!A:AA""), 6, FALSE)"),2024)</f>
        <v>2024</v>
      </c>
      <c r="H949" s="150">
        <v>12700</v>
      </c>
      <c r="I949" s="151" t="s">
        <v>67</v>
      </c>
      <c r="J949" s="93" t="s">
        <v>2657</v>
      </c>
      <c r="K949" s="153"/>
      <c r="L949" s="153"/>
      <c r="M949" s="153"/>
      <c r="N949" s="153"/>
      <c r="O949" s="153"/>
      <c r="P949" s="153"/>
      <c r="Q949" s="153"/>
      <c r="R949" s="153"/>
      <c r="S949" s="153"/>
    </row>
    <row r="950" spans="1:19" ht="168.75">
      <c r="A950" s="277" t="s">
        <v>25424</v>
      </c>
      <c r="B950" s="256" t="s">
        <v>400</v>
      </c>
      <c r="C950" s="93" t="s">
        <v>2658</v>
      </c>
      <c r="D950" s="93" t="s">
        <v>2659</v>
      </c>
      <c r="E950" s="148">
        <f ca="1">IFERROR(__xludf.DUMMYFUNCTION(" VLOOKUP(A883, IMPORTRANGE(""https://docs.google.com/spreadsheets/d/1fj_Bhi2XPL3siwIh4sx4VRLAe31yD50oKdj5UlRYW0c/"", ""Сводка!A:AA""), 5, FALSE)"),172)</f>
        <v>172</v>
      </c>
      <c r="F950" s="148" t="s">
        <v>403</v>
      </c>
      <c r="G950" s="147">
        <f ca="1">IFERROR(__xludf.DUMMYFUNCTION(" VLOOKUP(A883, IMPORTRANGE(""https://docs.google.com/spreadsheets/d/1QNLbnkR_AongFt22vMfNzfpjZ0CjpI8QI-w0wBnYA1w/"", ""Инфа!A:AA""), 6, FALSE)"),2023)</f>
        <v>2023</v>
      </c>
      <c r="H950" s="150">
        <v>15300</v>
      </c>
      <c r="I950" s="151" t="s">
        <v>2660</v>
      </c>
      <c r="J950" s="93" t="s">
        <v>2661</v>
      </c>
      <c r="K950" s="153"/>
      <c r="L950" s="153"/>
      <c r="M950" s="153"/>
      <c r="N950" s="153"/>
      <c r="O950" s="153"/>
      <c r="P950" s="153"/>
      <c r="Q950" s="153"/>
      <c r="R950" s="153"/>
      <c r="S950" s="153"/>
    </row>
    <row r="951" spans="1:19" ht="262.5">
      <c r="A951" s="277" t="s">
        <v>25424</v>
      </c>
      <c r="B951" s="256" t="s">
        <v>400</v>
      </c>
      <c r="C951" s="93" t="s">
        <v>2662</v>
      </c>
      <c r="D951" s="93" t="s">
        <v>2663</v>
      </c>
      <c r="E951" s="148">
        <f ca="1">IFERROR(__xludf.DUMMYFUNCTION(" VLOOKUP(A884, IMPORTRANGE(""https://docs.google.com/spreadsheets/d/1fj_Bhi2XPL3siwIh4sx4VRLAe31yD50oKdj5UlRYW0c/"", ""Сводка!A:AA""), 5, FALSE)"),160)</f>
        <v>160</v>
      </c>
      <c r="F951" s="148" t="s">
        <v>403</v>
      </c>
      <c r="G951" s="147">
        <f ca="1">IFERROR(__xludf.DUMMYFUNCTION(" VLOOKUP(A884, IMPORTRANGE(""https://docs.google.com/spreadsheets/d/1QNLbnkR_AongFt22vMfNzfpjZ0CjpI8QI-w0wBnYA1w/"", ""Инфа!A:AA""), 6, FALSE)"),2024)</f>
        <v>2024</v>
      </c>
      <c r="H951" s="150">
        <v>9800</v>
      </c>
      <c r="I951" s="151" t="s">
        <v>122</v>
      </c>
      <c r="J951" s="93" t="s">
        <v>2664</v>
      </c>
      <c r="K951" s="153"/>
      <c r="L951" s="153"/>
      <c r="M951" s="153"/>
      <c r="N951" s="153"/>
      <c r="O951" s="153"/>
      <c r="P951" s="153"/>
      <c r="Q951" s="153"/>
      <c r="R951" s="153"/>
      <c r="S951" s="153"/>
    </row>
    <row r="952" spans="1:19" ht="206.25">
      <c r="A952" s="277" t="s">
        <v>25424</v>
      </c>
      <c r="B952" s="256" t="s">
        <v>153</v>
      </c>
      <c r="C952" s="93" t="s">
        <v>2665</v>
      </c>
      <c r="D952" s="93" t="s">
        <v>2666</v>
      </c>
      <c r="E952" s="148">
        <f ca="1">IFERROR(__xludf.DUMMYFUNCTION(" VLOOKUP(A885, IMPORTRANGE(""https://docs.google.com/spreadsheets/d/1fj_Bhi2XPL3siwIh4sx4VRLAe31yD50oKdj5UlRYW0c/"", ""Сводка!A:AA""), 5, FALSE)"),328)</f>
        <v>328</v>
      </c>
      <c r="F952" s="148" t="s">
        <v>50</v>
      </c>
      <c r="G952" s="147">
        <f ca="1">IFERROR(__xludf.DUMMYFUNCTION(" VLOOKUP(A885, IMPORTRANGE(""https://docs.google.com/spreadsheets/d/1QNLbnkR_AongFt22vMfNzfpjZ0CjpI8QI-w0wBnYA1w/"", ""Инфа!A:AA""), 6, FALSE)"),2024)</f>
        <v>2024</v>
      </c>
      <c r="H952" s="150">
        <v>14800</v>
      </c>
      <c r="I952" s="151" t="s">
        <v>2667</v>
      </c>
      <c r="J952" s="93" t="s">
        <v>2668</v>
      </c>
      <c r="K952" s="153"/>
      <c r="L952" s="153"/>
      <c r="M952" s="153"/>
      <c r="N952" s="153"/>
      <c r="O952" s="153"/>
      <c r="P952" s="153"/>
      <c r="Q952" s="153"/>
      <c r="R952" s="153"/>
      <c r="S952" s="153"/>
    </row>
    <row r="953" spans="1:19" ht="168.75">
      <c r="A953" s="277" t="s">
        <v>25424</v>
      </c>
      <c r="B953" s="256" t="s">
        <v>400</v>
      </c>
      <c r="C953" s="97" t="s">
        <v>2669</v>
      </c>
      <c r="D953" s="97" t="s">
        <v>2670</v>
      </c>
      <c r="E953" s="148">
        <f ca="1">IFERROR(__xludf.DUMMYFUNCTION(" VLOOKUP(A886, IMPORTRANGE(""https://docs.google.com/spreadsheets/d/1fj_Bhi2XPL3siwIh4sx4VRLAe31yD50oKdj5UlRYW0c/"", ""Сводка!A:AA""), 5, FALSE)"),176)</f>
        <v>176</v>
      </c>
      <c r="F953" s="148" t="s">
        <v>677</v>
      </c>
      <c r="G953" s="147">
        <f ca="1">IFERROR(__xludf.DUMMYFUNCTION(" VLOOKUP(A886, IMPORTRANGE(""https://docs.google.com/spreadsheets/d/1QNLbnkR_AongFt22vMfNzfpjZ0CjpI8QI-w0wBnYA1w/"", ""Инфа!A:AA""), 6, FALSE)"),2023)</f>
        <v>2023</v>
      </c>
      <c r="H953" s="150">
        <v>10300</v>
      </c>
      <c r="I953" s="151" t="s">
        <v>138</v>
      </c>
      <c r="J953" s="93" t="s">
        <v>2671</v>
      </c>
      <c r="K953" s="153"/>
      <c r="L953" s="153"/>
      <c r="M953" s="153"/>
      <c r="N953" s="153"/>
      <c r="O953" s="153"/>
      <c r="P953" s="153"/>
      <c r="Q953" s="153"/>
      <c r="R953" s="153"/>
      <c r="S953" s="153"/>
    </row>
    <row r="954" spans="1:19" ht="168.75">
      <c r="A954" s="277" t="s">
        <v>25424</v>
      </c>
      <c r="B954" s="256" t="s">
        <v>153</v>
      </c>
      <c r="C954" s="93" t="s">
        <v>2672</v>
      </c>
      <c r="D954" s="93" t="s">
        <v>2673</v>
      </c>
      <c r="E954" s="148">
        <f ca="1">IFERROR(__xludf.DUMMYFUNCTION(" VLOOKUP(A887, IMPORTRANGE(""https://docs.google.com/spreadsheets/d/1fj_Bhi2XPL3siwIh4sx4VRLAe31yD50oKdj5UlRYW0c/"", ""Сводка!A:AA""), 5, FALSE)"),124)</f>
        <v>124</v>
      </c>
      <c r="F954" s="148" t="s">
        <v>1291</v>
      </c>
      <c r="G954" s="147">
        <f ca="1">IFERROR(__xludf.DUMMYFUNCTION(" VLOOKUP(A887, IMPORTRANGE(""https://docs.google.com/spreadsheets/d/1QNLbnkR_AongFt22vMfNzfpjZ0CjpI8QI-w0wBnYA1w/"", ""Инфа!A:AA""), 6, FALSE)"),2024)</f>
        <v>2024</v>
      </c>
      <c r="H954" s="150">
        <v>12400</v>
      </c>
      <c r="I954" s="151" t="s">
        <v>2674</v>
      </c>
      <c r="J954" s="93" t="s">
        <v>2675</v>
      </c>
      <c r="K954" s="153"/>
      <c r="L954" s="153"/>
      <c r="M954" s="153"/>
      <c r="N954" s="153"/>
      <c r="O954" s="153"/>
      <c r="P954" s="153"/>
      <c r="Q954" s="153"/>
      <c r="R954" s="153"/>
      <c r="S954" s="153"/>
    </row>
    <row r="955" spans="1:19" ht="262.5">
      <c r="A955" s="277" t="s">
        <v>25424</v>
      </c>
      <c r="B955" s="256" t="s">
        <v>153</v>
      </c>
      <c r="C955" s="93" t="s">
        <v>2672</v>
      </c>
      <c r="D955" s="93" t="s">
        <v>2676</v>
      </c>
      <c r="E955" s="148">
        <f ca="1">IFERROR(__xludf.DUMMYFUNCTION(" VLOOKUP(A888, IMPORTRANGE(""https://docs.google.com/spreadsheets/d/1fj_Bhi2XPL3siwIh4sx4VRLAe31yD50oKdj5UlRYW0c/"", ""Сводка!A:AA""), 5, FALSE)"),136)</f>
        <v>136</v>
      </c>
      <c r="F955" s="148" t="s">
        <v>1291</v>
      </c>
      <c r="G955" s="147">
        <f ca="1">IFERROR(__xludf.DUMMYFUNCTION(" VLOOKUP(A888, IMPORTRANGE(""https://docs.google.com/spreadsheets/d/1QNLbnkR_AongFt22vMfNzfpjZ0CjpI8QI-w0wBnYA1w/"", ""Инфа!A:AA""), 6, FALSE)"),2024)</f>
        <v>2024</v>
      </c>
      <c r="H955" s="150">
        <v>13200</v>
      </c>
      <c r="I955" s="151" t="s">
        <v>2677</v>
      </c>
      <c r="J955" s="93" t="s">
        <v>2678</v>
      </c>
      <c r="K955" s="153"/>
      <c r="L955" s="153"/>
      <c r="M955" s="153"/>
      <c r="N955" s="153"/>
      <c r="O955" s="153"/>
      <c r="P955" s="153"/>
      <c r="Q955" s="153"/>
      <c r="R955" s="153"/>
      <c r="S955" s="153"/>
    </row>
    <row r="956" spans="1:19" ht="131.25">
      <c r="A956" s="277" t="s">
        <v>25424</v>
      </c>
      <c r="B956" s="256" t="s">
        <v>400</v>
      </c>
      <c r="C956" s="93" t="s">
        <v>2679</v>
      </c>
      <c r="D956" s="93" t="s">
        <v>2680</v>
      </c>
      <c r="E956" s="148">
        <f ca="1">IFERROR(__xludf.DUMMYFUNCTION(" VLOOKUP(A889, IMPORTRANGE(""https://docs.google.com/spreadsheets/d/1fj_Bhi2XPL3siwIh4sx4VRLAe31yD50oKdj5UlRYW0c/"", ""Сводка!A:AA""), 5, FALSE)"),140)</f>
        <v>140</v>
      </c>
      <c r="F956" s="148" t="s">
        <v>466</v>
      </c>
      <c r="G956" s="147">
        <f ca="1">IFERROR(__xludf.DUMMYFUNCTION(" VLOOKUP(A889, IMPORTRANGE(""https://docs.google.com/spreadsheets/d/1QNLbnkR_AongFt22vMfNzfpjZ0CjpI8QI-w0wBnYA1w/"", ""Инфа!A:AA""), 6, FALSE)"),2023)</f>
        <v>2023</v>
      </c>
      <c r="H956" s="150">
        <v>9200</v>
      </c>
      <c r="I956" s="151" t="s">
        <v>1795</v>
      </c>
      <c r="J956" s="93" t="s">
        <v>2681</v>
      </c>
      <c r="K956" s="153"/>
      <c r="L956" s="153"/>
      <c r="M956" s="153"/>
      <c r="N956" s="153"/>
      <c r="O956" s="153"/>
      <c r="P956" s="153"/>
      <c r="Q956" s="153"/>
      <c r="R956" s="153"/>
      <c r="S956" s="153"/>
    </row>
    <row r="957" spans="1:19" ht="225">
      <c r="A957" s="277" t="s">
        <v>25424</v>
      </c>
      <c r="B957" s="256" t="s">
        <v>23</v>
      </c>
      <c r="C957" s="93" t="s">
        <v>2682</v>
      </c>
      <c r="D957" s="93" t="s">
        <v>2683</v>
      </c>
      <c r="E957" s="148">
        <f ca="1">IFERROR(__xludf.DUMMYFUNCTION(" VLOOKUP(A890, IMPORTRANGE(""https://docs.google.com/spreadsheets/d/1fj_Bhi2XPL3siwIh4sx4VRLAe31yD50oKdj5UlRYW0c/"", ""Сводка!A:AA""), 5, FALSE)"),160)</f>
        <v>160</v>
      </c>
      <c r="F957" s="148" t="s">
        <v>46</v>
      </c>
      <c r="G957" s="147">
        <f ca="1">IFERROR(__xludf.DUMMYFUNCTION(" VLOOKUP(A890, IMPORTRANGE(""https://docs.google.com/spreadsheets/d/1QNLbnkR_AongFt22vMfNzfpjZ0CjpI8QI-w0wBnYA1w/"", ""Инфа!A:AA""), 6, FALSE)"),2024)</f>
        <v>2024</v>
      </c>
      <c r="H957" s="150">
        <v>9800</v>
      </c>
      <c r="I957" s="151" t="s">
        <v>2674</v>
      </c>
      <c r="J957" s="93" t="s">
        <v>2684</v>
      </c>
      <c r="K957" s="153"/>
      <c r="L957" s="153"/>
      <c r="M957" s="153"/>
      <c r="N957" s="153"/>
      <c r="O957" s="153"/>
      <c r="P957" s="153"/>
      <c r="Q957" s="153"/>
      <c r="R957" s="153"/>
      <c r="S957" s="153"/>
    </row>
    <row r="958" spans="1:19" ht="281.25">
      <c r="A958" s="277" t="s">
        <v>25424</v>
      </c>
      <c r="B958" s="253" t="s">
        <v>153</v>
      </c>
      <c r="C958" s="97" t="s">
        <v>2685</v>
      </c>
      <c r="D958" s="93" t="s">
        <v>2686</v>
      </c>
      <c r="E958" s="148">
        <f ca="1">IFERROR(__xludf.DUMMYFUNCTION(" VLOOKUP(A891, IMPORTRANGE(""https://docs.google.com/spreadsheets/d/1fj_Bhi2XPL3siwIh4sx4VRLAe31yD50oKdj5UlRYW0c/"", ""Сводка!A:AA""), 5, FALSE)"),380)</f>
        <v>380</v>
      </c>
      <c r="F958" s="147" t="s">
        <v>50</v>
      </c>
      <c r="G958" s="147">
        <f ca="1">IFERROR(__xludf.DUMMYFUNCTION(" VLOOKUP(A891, IMPORTRANGE(""https://docs.google.com/spreadsheets/d/1QNLbnkR_AongFt22vMfNzfpjZ0CjpI8QI-w0wBnYA1w/"", ""Инфа!A:AA""), 6, FALSE)"),2024)</f>
        <v>2024</v>
      </c>
      <c r="H958" s="154">
        <v>16400</v>
      </c>
      <c r="I958" s="160" t="s">
        <v>2687</v>
      </c>
      <c r="J958" s="97" t="s">
        <v>2688</v>
      </c>
      <c r="K958" s="153"/>
      <c r="L958" s="153"/>
      <c r="M958" s="153"/>
      <c r="N958" s="153"/>
      <c r="O958" s="153"/>
      <c r="P958" s="153"/>
      <c r="Q958" s="153"/>
      <c r="R958" s="153"/>
      <c r="S958" s="153"/>
    </row>
    <row r="959" spans="1:19" ht="168.75">
      <c r="A959" s="277" t="s">
        <v>25424</v>
      </c>
      <c r="B959" s="253" t="s">
        <v>153</v>
      </c>
      <c r="C959" s="93" t="s">
        <v>2689</v>
      </c>
      <c r="D959" s="93" t="s">
        <v>2690</v>
      </c>
      <c r="E959" s="148">
        <f ca="1">IFERROR(__xludf.DUMMYFUNCTION(" VLOOKUP(A892, IMPORTRANGE(""https://docs.google.com/spreadsheets/d/1fj_Bhi2XPL3siwIh4sx4VRLAe31yD50oKdj5UlRYW0c/"", ""Сводка!A:AA""), 5, FALSE)"),84)</f>
        <v>84</v>
      </c>
      <c r="F959" s="148" t="s">
        <v>2691</v>
      </c>
      <c r="G959" s="147">
        <f ca="1">IFERROR(__xludf.DUMMYFUNCTION(" VLOOKUP(A892, IMPORTRANGE(""https://docs.google.com/spreadsheets/d/1QNLbnkR_AongFt22vMfNzfpjZ0CjpI8QI-w0wBnYA1w/"", ""Инфа!A:AA""), 6, FALSE)"),2024)</f>
        <v>2024</v>
      </c>
      <c r="H959" s="150">
        <v>7500</v>
      </c>
      <c r="I959" s="151" t="s">
        <v>161</v>
      </c>
      <c r="J959" s="93" t="s">
        <v>2692</v>
      </c>
      <c r="K959" s="153"/>
      <c r="L959" s="153"/>
      <c r="M959" s="153"/>
      <c r="N959" s="153"/>
      <c r="O959" s="153"/>
      <c r="P959" s="153"/>
      <c r="Q959" s="153"/>
      <c r="R959" s="153"/>
      <c r="S959" s="153"/>
    </row>
    <row r="960" spans="1:19" ht="206.25">
      <c r="A960" s="277" t="s">
        <v>25424</v>
      </c>
      <c r="B960" s="253" t="s">
        <v>153</v>
      </c>
      <c r="C960" s="97" t="s">
        <v>2693</v>
      </c>
      <c r="D960" s="93" t="s">
        <v>2694</v>
      </c>
      <c r="E960" s="148">
        <f ca="1">IFERROR(__xludf.DUMMYFUNCTION(" VLOOKUP(A893, IMPORTRANGE(""https://docs.google.com/spreadsheets/d/1fj_Bhi2XPL3siwIh4sx4VRLAe31yD50oKdj5UlRYW0c/"", ""Сводка!A:AA""), 5, FALSE)"),396)</f>
        <v>396</v>
      </c>
      <c r="F960" s="147" t="s">
        <v>50</v>
      </c>
      <c r="G960" s="147">
        <f ca="1">IFERROR(__xludf.DUMMYFUNCTION(" VLOOKUP(A893, IMPORTRANGE(""https://docs.google.com/spreadsheets/d/1QNLbnkR_AongFt22vMfNzfpjZ0CjpI8QI-w0wBnYA1w/"", ""Инфа!A:AA""), 6, FALSE)"),2024)</f>
        <v>2024</v>
      </c>
      <c r="H960" s="154">
        <v>16900</v>
      </c>
      <c r="I960" s="160" t="s">
        <v>2687</v>
      </c>
      <c r="J960" s="97" t="s">
        <v>2695</v>
      </c>
      <c r="K960" s="153"/>
      <c r="L960" s="153"/>
      <c r="M960" s="153"/>
      <c r="N960" s="153"/>
      <c r="O960" s="153"/>
      <c r="P960" s="153"/>
      <c r="Q960" s="153"/>
      <c r="R960" s="153"/>
      <c r="S960" s="153"/>
    </row>
    <row r="961" spans="1:19" ht="168.75">
      <c r="A961" s="277" t="s">
        <v>25424</v>
      </c>
      <c r="B961" s="253" t="s">
        <v>400</v>
      </c>
      <c r="C961" s="97" t="s">
        <v>2696</v>
      </c>
      <c r="D961" s="97" t="s">
        <v>2697</v>
      </c>
      <c r="E961" s="148">
        <f ca="1">IFERROR(__xludf.DUMMYFUNCTION(" VLOOKUP(A894, IMPORTRANGE(""https://docs.google.com/spreadsheets/d/1fj_Bhi2XPL3siwIh4sx4VRLAe31yD50oKdj5UlRYW0c/"", ""Сводка!A:AA""), 5, FALSE)"),172)</f>
        <v>172</v>
      </c>
      <c r="F961" s="147" t="s">
        <v>415</v>
      </c>
      <c r="G961" s="147">
        <f ca="1">IFERROR(__xludf.DUMMYFUNCTION(" VLOOKUP(A894, IMPORTRANGE(""https://docs.google.com/spreadsheets/d/1QNLbnkR_AongFt22vMfNzfpjZ0CjpI8QI-w0wBnYA1w/"", ""Инфа!A:AA""), 6, FALSE)"),2023)</f>
        <v>2023</v>
      </c>
      <c r="H961" s="150">
        <v>15300</v>
      </c>
      <c r="I961" s="160" t="s">
        <v>2698</v>
      </c>
      <c r="J961" s="97" t="s">
        <v>2699</v>
      </c>
      <c r="K961" s="153"/>
      <c r="L961" s="153"/>
      <c r="M961" s="153"/>
      <c r="N961" s="153"/>
      <c r="O961" s="153"/>
      <c r="P961" s="153"/>
      <c r="Q961" s="153"/>
      <c r="R961" s="153"/>
      <c r="S961" s="153"/>
    </row>
    <row r="962" spans="1:19" ht="150">
      <c r="A962" s="277" t="s">
        <v>25424</v>
      </c>
      <c r="B962" s="253" t="s">
        <v>153</v>
      </c>
      <c r="C962" s="97" t="s">
        <v>2700</v>
      </c>
      <c r="D962" s="97" t="s">
        <v>2701</v>
      </c>
      <c r="E962" s="148">
        <f ca="1">IFERROR(__xludf.DUMMYFUNCTION(" VLOOKUP(A895, IMPORTRANGE(""https://docs.google.com/spreadsheets/d/1fj_Bhi2XPL3siwIh4sx4VRLAe31yD50oKdj5UlRYW0c/"", ""Сводка!A:AA""), 5, FALSE)"),140)</f>
        <v>140</v>
      </c>
      <c r="F962" s="147" t="s">
        <v>50</v>
      </c>
      <c r="G962" s="147">
        <f ca="1">IFERROR(__xludf.DUMMYFUNCTION(" VLOOKUP(A895, IMPORTRANGE(""https://docs.google.com/spreadsheets/d/1QNLbnkR_AongFt22vMfNzfpjZ0CjpI8QI-w0wBnYA1w/"", ""Инфа!A:AA""), 6, FALSE)"),2024)</f>
        <v>2024</v>
      </c>
      <c r="H962" s="150">
        <v>9200</v>
      </c>
      <c r="I962" s="160" t="s">
        <v>2702</v>
      </c>
      <c r="J962" s="97" t="s">
        <v>2703</v>
      </c>
      <c r="K962" s="153"/>
      <c r="L962" s="153"/>
      <c r="M962" s="153"/>
      <c r="N962" s="153"/>
      <c r="O962" s="153"/>
      <c r="P962" s="153"/>
      <c r="Q962" s="153"/>
      <c r="R962" s="153"/>
      <c r="S962" s="153"/>
    </row>
    <row r="963" spans="1:19" ht="75">
      <c r="A963" s="277" t="s">
        <v>25424</v>
      </c>
      <c r="B963" s="256" t="s">
        <v>400</v>
      </c>
      <c r="C963" s="93" t="s">
        <v>2704</v>
      </c>
      <c r="D963" s="93" t="s">
        <v>2705</v>
      </c>
      <c r="E963" s="148">
        <f ca="1">IFERROR(__xludf.DUMMYFUNCTION(" VLOOKUP(A896, IMPORTRANGE(""https://docs.google.com/spreadsheets/d/1fj_Bhi2XPL3siwIh4sx4VRLAe31yD50oKdj5UlRYW0c/"", ""Сводка!A:AA""), 5, FALSE)"),100)</f>
        <v>100</v>
      </c>
      <c r="F963" s="148" t="s">
        <v>415</v>
      </c>
      <c r="G963" s="147">
        <f ca="1">IFERROR(__xludf.DUMMYFUNCTION(" VLOOKUP(A896, IMPORTRANGE(""https://docs.google.com/spreadsheets/d/1QNLbnkR_AongFt22vMfNzfpjZ0CjpI8QI-w0wBnYA1w/"", ""Инфа!A:AA""), 6, FALSE)"),2024)</f>
        <v>2024</v>
      </c>
      <c r="H963" s="150">
        <v>8000</v>
      </c>
      <c r="I963" s="160" t="s">
        <v>1752</v>
      </c>
      <c r="J963" s="93" t="s">
        <v>2706</v>
      </c>
      <c r="K963" s="153"/>
      <c r="L963" s="153"/>
      <c r="M963" s="153"/>
      <c r="N963" s="153"/>
      <c r="O963" s="153"/>
      <c r="P963" s="153"/>
      <c r="Q963" s="153"/>
      <c r="R963" s="153"/>
      <c r="S963" s="153"/>
    </row>
    <row r="964" spans="1:19" ht="93.75">
      <c r="A964" s="277" t="s">
        <v>25424</v>
      </c>
      <c r="B964" s="256" t="s">
        <v>153</v>
      </c>
      <c r="C964" s="93" t="s">
        <v>2707</v>
      </c>
      <c r="D964" s="93" t="s">
        <v>2708</v>
      </c>
      <c r="E964" s="148">
        <f ca="1">IFERROR(__xludf.DUMMYFUNCTION(" VLOOKUP(A897, IMPORTRANGE(""https://docs.google.com/spreadsheets/d/1fj_Bhi2XPL3siwIh4sx4VRLAe31yD50oKdj5UlRYW0c/"", ""Сводка!A:AA""), 5, FALSE)"),100)</f>
        <v>100</v>
      </c>
      <c r="F964" s="148" t="s">
        <v>165</v>
      </c>
      <c r="G964" s="147">
        <f ca="1">IFERROR(__xludf.DUMMYFUNCTION(" VLOOKUP(A897, IMPORTRANGE(""https://docs.google.com/spreadsheets/d/1QNLbnkR_AongFt22vMfNzfpjZ0CjpI8QI-w0wBnYA1w/"", ""Инфа!A:AA""), 6, FALSE)"),2024)</f>
        <v>2024</v>
      </c>
      <c r="H964" s="150">
        <v>8000</v>
      </c>
      <c r="I964" s="160" t="s">
        <v>1752</v>
      </c>
      <c r="J964" s="93" t="s">
        <v>2709</v>
      </c>
      <c r="K964" s="153"/>
      <c r="L964" s="153"/>
      <c r="M964" s="153"/>
      <c r="N964" s="153"/>
      <c r="O964" s="153"/>
      <c r="P964" s="153"/>
      <c r="Q964" s="153"/>
      <c r="R964" s="153"/>
      <c r="S964" s="153"/>
    </row>
    <row r="965" spans="1:19" ht="150">
      <c r="A965" s="277" t="s">
        <v>25424</v>
      </c>
      <c r="B965" s="253" t="s">
        <v>400</v>
      </c>
      <c r="C965" s="97" t="s">
        <v>2710</v>
      </c>
      <c r="D965" s="97" t="s">
        <v>530</v>
      </c>
      <c r="E965" s="148">
        <f ca="1">IFERROR(__xludf.DUMMYFUNCTION(" VLOOKUP(A898, IMPORTRANGE(""https://docs.google.com/spreadsheets/d/1fj_Bhi2XPL3siwIh4sx4VRLAe31yD50oKdj5UlRYW0c/"", ""Сводка!A:AA""), 5, FALSE)"),240)</f>
        <v>240</v>
      </c>
      <c r="F965" s="147" t="s">
        <v>415</v>
      </c>
      <c r="G965" s="147">
        <f ca="1">IFERROR(__xludf.DUMMYFUNCTION(" VLOOKUP(A898, IMPORTRANGE(""https://docs.google.com/spreadsheets/d/1QNLbnkR_AongFt22vMfNzfpjZ0CjpI8QI-w0wBnYA1w/"", ""Инфа!A:AA""), 6, FALSE)"),2023)</f>
        <v>2023</v>
      </c>
      <c r="H965" s="150">
        <v>12200</v>
      </c>
      <c r="I965" s="160" t="s">
        <v>1621</v>
      </c>
      <c r="J965" s="97" t="s">
        <v>2711</v>
      </c>
      <c r="K965" s="153"/>
      <c r="L965" s="153"/>
      <c r="M965" s="153"/>
      <c r="N965" s="153"/>
      <c r="O965" s="153"/>
      <c r="P965" s="153"/>
      <c r="Q965" s="153"/>
      <c r="R965" s="153"/>
      <c r="S965" s="153"/>
    </row>
    <row r="966" spans="1:19" ht="131.25">
      <c r="A966" s="277" t="s">
        <v>25424</v>
      </c>
      <c r="B966" s="256" t="s">
        <v>153</v>
      </c>
      <c r="C966" s="93" t="s">
        <v>2712</v>
      </c>
      <c r="D966" s="93" t="s">
        <v>2713</v>
      </c>
      <c r="E966" s="148">
        <f ca="1">IFERROR(__xludf.DUMMYFUNCTION(" VLOOKUP(A899, IMPORTRANGE(""https://docs.google.com/spreadsheets/d/1fj_Bhi2XPL3siwIh4sx4VRLAe31yD50oKdj5UlRYW0c/"", ""Сводка!A:AA""), 5, FALSE)"),160)</f>
        <v>160</v>
      </c>
      <c r="F966" s="147" t="s">
        <v>50</v>
      </c>
      <c r="G966" s="147">
        <f ca="1">IFERROR(__xludf.DUMMYFUNCTION(" VLOOKUP(A899, IMPORTRANGE(""https://docs.google.com/spreadsheets/d/1QNLbnkR_AongFt22vMfNzfpjZ0CjpI8QI-w0wBnYA1w/"", ""Инфа!A:AA""), 6, FALSE)"),2023)</f>
        <v>2023</v>
      </c>
      <c r="H966" s="150">
        <v>9800</v>
      </c>
      <c r="I966" s="151" t="s">
        <v>2714</v>
      </c>
      <c r="J966" s="93" t="s">
        <v>2715</v>
      </c>
      <c r="K966" s="153"/>
      <c r="L966" s="153"/>
      <c r="M966" s="153"/>
      <c r="N966" s="153"/>
      <c r="O966" s="153"/>
      <c r="P966" s="153"/>
      <c r="Q966" s="153"/>
      <c r="R966" s="153"/>
      <c r="S966" s="153"/>
    </row>
    <row r="967" spans="1:19" ht="168.75">
      <c r="A967" s="277" t="s">
        <v>25424</v>
      </c>
      <c r="B967" s="253" t="s">
        <v>400</v>
      </c>
      <c r="C967" s="97" t="s">
        <v>2716</v>
      </c>
      <c r="D967" s="97" t="s">
        <v>2717</v>
      </c>
      <c r="E967" s="148">
        <f ca="1">IFERROR(__xludf.DUMMYFUNCTION(" VLOOKUP(A900, IMPORTRANGE(""https://docs.google.com/spreadsheets/d/1fj_Bhi2XPL3siwIh4sx4VRLAe31yD50oKdj5UlRYW0c/"", ""Сводка!A:AA""), 5, FALSE)"),104)</f>
        <v>104</v>
      </c>
      <c r="F967" s="147" t="s">
        <v>415</v>
      </c>
      <c r="G967" s="147">
        <f ca="1">IFERROR(__xludf.DUMMYFUNCTION(" VLOOKUP(A900, IMPORTRANGE(""https://docs.google.com/spreadsheets/d/1QNLbnkR_AongFt22vMfNzfpjZ0CjpI8QI-w0wBnYA1w/"", ""Инфа!A:AA""), 6, FALSE)"),2024)</f>
        <v>2024</v>
      </c>
      <c r="H967" s="150">
        <v>8100</v>
      </c>
      <c r="I967" s="160" t="s">
        <v>2718</v>
      </c>
      <c r="J967" s="97" t="s">
        <v>2719</v>
      </c>
      <c r="K967" s="153"/>
      <c r="L967" s="153"/>
      <c r="M967" s="153"/>
      <c r="N967" s="153"/>
      <c r="O967" s="153"/>
      <c r="P967" s="153"/>
      <c r="Q967" s="153"/>
      <c r="R967" s="153"/>
      <c r="S967" s="153"/>
    </row>
    <row r="968" spans="1:19" ht="243.75">
      <c r="A968" s="277" t="s">
        <v>25424</v>
      </c>
      <c r="B968" s="253" t="s">
        <v>2367</v>
      </c>
      <c r="C968" s="97" t="s">
        <v>2720</v>
      </c>
      <c r="D968" s="97" t="s">
        <v>2721</v>
      </c>
      <c r="E968" s="148">
        <f ca="1">IFERROR(__xludf.DUMMYFUNCTION(" VLOOKUP(A901, IMPORTRANGE(""https://docs.google.com/spreadsheets/d/1fj_Bhi2XPL3siwIh4sx4VRLAe31yD50oKdj5UlRYW0c/"", ""Сводка!A:AA""), 5, FALSE)"),172)</f>
        <v>172</v>
      </c>
      <c r="F968" s="147" t="s">
        <v>16</v>
      </c>
      <c r="G968" s="147">
        <f ca="1">IFERROR(__xludf.DUMMYFUNCTION(" VLOOKUP(A901, IMPORTRANGE(""https://docs.google.com/spreadsheets/d/1QNLbnkR_AongFt22vMfNzfpjZ0CjpI8QI-w0wBnYA1w/"", ""Инфа!A:AA""), 6, FALSE)"),2024)</f>
        <v>2024</v>
      </c>
      <c r="H968" s="150">
        <v>15300</v>
      </c>
      <c r="I968" s="160" t="s">
        <v>2370</v>
      </c>
      <c r="J968" s="97" t="s">
        <v>2722</v>
      </c>
      <c r="K968" s="153"/>
      <c r="L968" s="153"/>
      <c r="M968" s="153"/>
      <c r="N968" s="153"/>
      <c r="O968" s="153"/>
      <c r="P968" s="153"/>
      <c r="Q968" s="153"/>
      <c r="R968" s="153"/>
      <c r="S968" s="153"/>
    </row>
    <row r="969" spans="1:19" ht="187.5">
      <c r="A969" s="277" t="s">
        <v>25424</v>
      </c>
      <c r="B969" s="256" t="s">
        <v>153</v>
      </c>
      <c r="C969" s="93" t="s">
        <v>2723</v>
      </c>
      <c r="D969" s="93" t="s">
        <v>2724</v>
      </c>
      <c r="E969" s="148">
        <f ca="1">IFERROR(__xludf.DUMMYFUNCTION(" VLOOKUP(A902, IMPORTRANGE(""https://docs.google.com/spreadsheets/d/1fj_Bhi2XPL3siwIh4sx4VRLAe31yD50oKdj5UlRYW0c/"", ""Сводка!A:AA""), 5, FALSE)"),184)</f>
        <v>184</v>
      </c>
      <c r="F969" s="148" t="s">
        <v>456</v>
      </c>
      <c r="G969" s="147">
        <f ca="1">IFERROR(__xludf.DUMMYFUNCTION(" VLOOKUP(A902, IMPORTRANGE(""https://docs.google.com/spreadsheets/d/1QNLbnkR_AongFt22vMfNzfpjZ0CjpI8QI-w0wBnYA1w/"", ""Инфа!A:AA""), 6, FALSE)"),2024)</f>
        <v>2024</v>
      </c>
      <c r="H969" s="150">
        <v>10500</v>
      </c>
      <c r="I969" s="151" t="s">
        <v>2725</v>
      </c>
      <c r="J969" s="93" t="s">
        <v>2726</v>
      </c>
      <c r="K969" s="153"/>
      <c r="L969" s="153"/>
      <c r="M969" s="153"/>
      <c r="N969" s="153"/>
      <c r="O969" s="153"/>
      <c r="P969" s="153"/>
      <c r="Q969" s="153"/>
      <c r="R969" s="153"/>
      <c r="S969" s="153"/>
    </row>
    <row r="970" spans="1:19" ht="150">
      <c r="A970" s="277" t="s">
        <v>25424</v>
      </c>
      <c r="B970" s="256" t="s">
        <v>400</v>
      </c>
      <c r="C970" s="93" t="s">
        <v>2727</v>
      </c>
      <c r="D970" s="93" t="s">
        <v>2728</v>
      </c>
      <c r="E970" s="148">
        <f ca="1">IFERROR(__xludf.DUMMYFUNCTION(" VLOOKUP(A903, IMPORTRANGE(""https://docs.google.com/spreadsheets/d/1fj_Bhi2XPL3siwIh4sx4VRLAe31yD50oKdj5UlRYW0c/"", ""Сводка!A:AA""), 5, FALSE)"),152)</f>
        <v>152</v>
      </c>
      <c r="F970" s="148" t="s">
        <v>415</v>
      </c>
      <c r="G970" s="147">
        <f ca="1">IFERROR(__xludf.DUMMYFUNCTION(" VLOOKUP(A903, IMPORTRANGE(""https://docs.google.com/spreadsheets/d/1QNLbnkR_AongFt22vMfNzfpjZ0CjpI8QI-w0wBnYA1w/"", ""Инфа!A:AA""), 6, FALSE)"),2024)</f>
        <v>2024</v>
      </c>
      <c r="H970" s="150">
        <v>9600</v>
      </c>
      <c r="I970" s="151" t="s">
        <v>398</v>
      </c>
      <c r="J970" s="93" t="s">
        <v>2729</v>
      </c>
      <c r="K970" s="153"/>
      <c r="L970" s="153"/>
      <c r="M970" s="153"/>
      <c r="N970" s="153"/>
      <c r="O970" s="153"/>
      <c r="P970" s="153"/>
      <c r="Q970" s="153"/>
      <c r="R970" s="153"/>
      <c r="S970" s="153"/>
    </row>
    <row r="971" spans="1:19" ht="75">
      <c r="A971" s="277" t="s">
        <v>25424</v>
      </c>
      <c r="B971" s="256" t="s">
        <v>153</v>
      </c>
      <c r="C971" s="93" t="s">
        <v>2730</v>
      </c>
      <c r="D971" s="93" t="s">
        <v>2731</v>
      </c>
      <c r="E971" s="148">
        <f ca="1">IFERROR(__xludf.DUMMYFUNCTION(" VLOOKUP(A904, IMPORTRANGE(""https://docs.google.com/spreadsheets/d/1fj_Bhi2XPL3siwIh4sx4VRLAe31yD50oKdj5UlRYW0c/"", ""Сводка!A:AA""), 5, FALSE)"),116)</f>
        <v>116</v>
      </c>
      <c r="F971" s="148" t="s">
        <v>50</v>
      </c>
      <c r="G971" s="147">
        <f ca="1">IFERROR(__xludf.DUMMYFUNCTION(" VLOOKUP(A904, IMPORTRANGE(""https://docs.google.com/spreadsheets/d/1QNLbnkR_AongFt22vMfNzfpjZ0CjpI8QI-w0wBnYA1w/"", ""Инфа!A:AA""), 6, FALSE)"),2024)</f>
        <v>2024</v>
      </c>
      <c r="H971" s="150">
        <v>8500</v>
      </c>
      <c r="I971" s="151" t="s">
        <v>398</v>
      </c>
      <c r="J971" s="93" t="s">
        <v>2732</v>
      </c>
      <c r="K971" s="153"/>
      <c r="L971" s="153"/>
      <c r="M971" s="153"/>
      <c r="N971" s="153"/>
      <c r="O971" s="153"/>
      <c r="P971" s="153"/>
      <c r="Q971" s="153"/>
      <c r="R971" s="153"/>
      <c r="S971" s="153"/>
    </row>
    <row r="972" spans="1:19" ht="168.75">
      <c r="A972" s="277" t="s">
        <v>25424</v>
      </c>
      <c r="B972" s="256" t="s">
        <v>153</v>
      </c>
      <c r="C972" s="93" t="s">
        <v>2733</v>
      </c>
      <c r="D972" s="93" t="s">
        <v>2734</v>
      </c>
      <c r="E972" s="148">
        <f ca="1">IFERROR(__xludf.DUMMYFUNCTION(" VLOOKUP(A905, IMPORTRANGE(""https://docs.google.com/spreadsheets/d/1fj_Bhi2XPL3siwIh4sx4VRLAe31yD50oKdj5UlRYW0c/"", ""Сводка!A:AA""), 5, FALSE)"),284)</f>
        <v>284</v>
      </c>
      <c r="F972" s="148" t="s">
        <v>108</v>
      </c>
      <c r="G972" s="147">
        <f ca="1">IFERROR(__xludf.DUMMYFUNCTION(" VLOOKUP(A905, IMPORTRANGE(""https://docs.google.com/spreadsheets/d/1QNLbnkR_AongFt22vMfNzfpjZ0CjpI8QI-w0wBnYA1w/"", ""Инфа!A:AA""), 6, FALSE)"),2024)</f>
        <v>2024</v>
      </c>
      <c r="H972" s="150">
        <v>13500</v>
      </c>
      <c r="I972" s="151" t="s">
        <v>2735</v>
      </c>
      <c r="J972" s="93" t="s">
        <v>2736</v>
      </c>
      <c r="K972" s="153"/>
      <c r="L972" s="153"/>
      <c r="M972" s="153"/>
      <c r="N972" s="153"/>
      <c r="O972" s="153"/>
      <c r="P972" s="153"/>
      <c r="Q972" s="153"/>
      <c r="R972" s="153"/>
      <c r="S972" s="153"/>
    </row>
    <row r="973" spans="1:19" ht="150">
      <c r="A973" s="277" t="s">
        <v>25424</v>
      </c>
      <c r="B973" s="256" t="s">
        <v>400</v>
      </c>
      <c r="C973" s="93" t="s">
        <v>2737</v>
      </c>
      <c r="D973" s="93" t="s">
        <v>210</v>
      </c>
      <c r="E973" s="148">
        <f ca="1">IFERROR(__xludf.DUMMYFUNCTION(" VLOOKUP(A906, IMPORTRANGE(""https://docs.google.com/spreadsheets/d/1fj_Bhi2XPL3siwIh4sx4VRLAe31yD50oKdj5UlRYW0c/"", ""Сводка!A:AA""), 5, FALSE)"),260)</f>
        <v>260</v>
      </c>
      <c r="F973" s="148" t="s">
        <v>415</v>
      </c>
      <c r="G973" s="147">
        <f ca="1">IFERROR(__xludf.DUMMYFUNCTION(" VLOOKUP(A906, IMPORTRANGE(""https://docs.google.com/spreadsheets/d/1QNLbnkR_AongFt22vMfNzfpjZ0CjpI8QI-w0wBnYA1w/"", ""Инфа!A:AA""), 6, FALSE)"),2024)</f>
        <v>2024</v>
      </c>
      <c r="H973" s="150">
        <v>20600</v>
      </c>
      <c r="I973" s="151" t="s">
        <v>210</v>
      </c>
      <c r="J973" s="93" t="s">
        <v>2738</v>
      </c>
      <c r="K973" s="153"/>
      <c r="L973" s="153"/>
      <c r="M973" s="153"/>
      <c r="N973" s="153"/>
      <c r="O973" s="153"/>
      <c r="P973" s="153"/>
      <c r="Q973" s="153"/>
      <c r="R973" s="153"/>
      <c r="S973" s="153"/>
    </row>
    <row r="974" spans="1:19" ht="262.5">
      <c r="A974" s="277" t="s">
        <v>25424</v>
      </c>
      <c r="B974" s="256" t="s">
        <v>400</v>
      </c>
      <c r="C974" s="97" t="s">
        <v>2327</v>
      </c>
      <c r="D974" s="93" t="s">
        <v>2739</v>
      </c>
      <c r="E974" s="148">
        <f ca="1">IFERROR(__xludf.DUMMYFUNCTION(" VLOOKUP(A909, IMPORTRANGE(""https://docs.google.com/spreadsheets/d/1fj_Bhi2XPL3siwIh4sx4VRLAe31yD50oKdj5UlRYW0c/"", ""Сводка!A:AA""), 5, FALSE)"),448)</f>
        <v>448</v>
      </c>
      <c r="F974" s="148" t="s">
        <v>466</v>
      </c>
      <c r="G974" s="147">
        <f ca="1">IFERROR(__xludf.DUMMYFUNCTION(" VLOOKUP(A909, IMPORTRANGE(""https://docs.google.com/spreadsheets/d/1QNLbnkR_AongFt22vMfNzfpjZ0CjpI8QI-w0wBnYA1w/"", ""Инфа!A:AA""), 6, FALSE)"),2024)</f>
        <v>2024</v>
      </c>
      <c r="H974" s="154">
        <v>31900</v>
      </c>
      <c r="I974" s="160" t="s">
        <v>2320</v>
      </c>
      <c r="J974" s="93" t="s">
        <v>2321</v>
      </c>
      <c r="K974" s="153"/>
      <c r="L974" s="153"/>
      <c r="M974" s="153"/>
      <c r="N974" s="153"/>
      <c r="O974" s="153"/>
      <c r="P974" s="153"/>
      <c r="Q974" s="153"/>
      <c r="R974" s="153"/>
      <c r="S974" s="153"/>
    </row>
    <row r="975" spans="1:19" ht="56.25">
      <c r="A975" s="277" t="s">
        <v>25424</v>
      </c>
      <c r="B975" s="256" t="s">
        <v>400</v>
      </c>
      <c r="C975" s="93" t="s">
        <v>2740</v>
      </c>
      <c r="D975" s="93" t="s">
        <v>2741</v>
      </c>
      <c r="E975" s="148">
        <f ca="1">IFERROR(__xludf.DUMMYFUNCTION(" VLOOKUP(A910, IMPORTRANGE(""https://docs.google.com/spreadsheets/d/1fj_Bhi2XPL3siwIh4sx4VRLAe31yD50oKdj5UlRYW0c/"", ""Сводка!A:AA""), 5, FALSE)"),420)</f>
        <v>420</v>
      </c>
      <c r="F975" s="148" t="s">
        <v>466</v>
      </c>
      <c r="G975" s="147">
        <f ca="1">IFERROR(__xludf.DUMMYFUNCTION(" VLOOKUP(A910, IMPORTRANGE(""https://docs.google.com/spreadsheets/d/1QNLbnkR_AongFt22vMfNzfpjZ0CjpI8QI-w0wBnYA1w/"", ""Инфа!A:AA""), 6, FALSE)"),2024)</f>
        <v>2024</v>
      </c>
      <c r="H975" s="154">
        <v>39300</v>
      </c>
      <c r="I975" s="151" t="s">
        <v>2742</v>
      </c>
      <c r="J975" s="93" t="s">
        <v>2743</v>
      </c>
      <c r="K975" s="153"/>
      <c r="L975" s="153"/>
      <c r="M975" s="153"/>
      <c r="N975" s="153"/>
      <c r="O975" s="153"/>
      <c r="P975" s="153"/>
      <c r="Q975" s="153"/>
      <c r="R975" s="153"/>
      <c r="S975" s="153"/>
    </row>
    <row r="976" spans="1:19" ht="150">
      <c r="A976" s="277" t="s">
        <v>25424</v>
      </c>
      <c r="B976" s="256" t="s">
        <v>153</v>
      </c>
      <c r="C976" s="93" t="s">
        <v>2744</v>
      </c>
      <c r="D976" s="93" t="s">
        <v>2745</v>
      </c>
      <c r="E976" s="148">
        <f ca="1">IFERROR(__xludf.DUMMYFUNCTION(" VLOOKUP(A911, IMPORTRANGE(""https://docs.google.com/spreadsheets/d/1fj_Bhi2XPL3siwIh4sx4VRLAe31yD50oKdj5UlRYW0c/"", ""Сводка!A:AA""), 5, FALSE)"),112)</f>
        <v>112</v>
      </c>
      <c r="F976" s="148" t="s">
        <v>456</v>
      </c>
      <c r="G976" s="147">
        <f ca="1">IFERROR(__xludf.DUMMYFUNCTION(" VLOOKUP(A911, IMPORTRANGE(""https://docs.google.com/spreadsheets/d/1QNLbnkR_AongFt22vMfNzfpjZ0CjpI8QI-w0wBnYA1w/"", ""Инфа!A:AA""), 6, FALSE)"),2024)</f>
        <v>2024</v>
      </c>
      <c r="H976" s="150">
        <v>8400</v>
      </c>
      <c r="I976" s="151" t="s">
        <v>1923</v>
      </c>
      <c r="J976" s="93" t="s">
        <v>2746</v>
      </c>
      <c r="K976" s="153"/>
      <c r="L976" s="153"/>
      <c r="M976" s="153"/>
      <c r="N976" s="153"/>
      <c r="O976" s="153"/>
      <c r="P976" s="153"/>
      <c r="Q976" s="153"/>
      <c r="R976" s="153"/>
      <c r="S976" s="153"/>
    </row>
    <row r="977" spans="1:19" ht="131.25">
      <c r="A977" s="277" t="s">
        <v>25424</v>
      </c>
      <c r="B977" s="256" t="s">
        <v>400</v>
      </c>
      <c r="C977" s="93" t="s">
        <v>2744</v>
      </c>
      <c r="D977" s="93" t="s">
        <v>2747</v>
      </c>
      <c r="E977" s="148">
        <f ca="1">IFERROR(__xludf.DUMMYFUNCTION(" VLOOKUP(A912, IMPORTRANGE(""https://docs.google.com/spreadsheets/d/1fj_Bhi2XPL3siwIh4sx4VRLAe31yD50oKdj5UlRYW0c/"", ""Сводка!A:AA""), 5, FALSE)"),104)</f>
        <v>104</v>
      </c>
      <c r="F977" s="148" t="s">
        <v>466</v>
      </c>
      <c r="G977" s="147">
        <f ca="1">IFERROR(__xludf.DUMMYFUNCTION(" VLOOKUP(A912, IMPORTRANGE(""https://docs.google.com/spreadsheets/d/1QNLbnkR_AongFt22vMfNzfpjZ0CjpI8QI-w0wBnYA1w/"", ""Инфа!A:AA""), 6, FALSE)"),2024)</f>
        <v>2024</v>
      </c>
      <c r="H977" s="150">
        <v>8100</v>
      </c>
      <c r="I977" s="151" t="s">
        <v>1923</v>
      </c>
      <c r="J977" s="93" t="s">
        <v>2748</v>
      </c>
      <c r="K977" s="153"/>
      <c r="L977" s="153"/>
      <c r="M977" s="153"/>
      <c r="N977" s="153"/>
      <c r="O977" s="153"/>
      <c r="P977" s="153"/>
      <c r="Q977" s="153"/>
      <c r="R977" s="153"/>
      <c r="S977" s="153"/>
    </row>
    <row r="978" spans="1:19" ht="262.5">
      <c r="A978" s="277" t="s">
        <v>25424</v>
      </c>
      <c r="B978" s="256" t="s">
        <v>153</v>
      </c>
      <c r="C978" s="93" t="s">
        <v>2101</v>
      </c>
      <c r="D978" s="93" t="s">
        <v>2749</v>
      </c>
      <c r="E978" s="148">
        <f ca="1">IFERROR(__xludf.DUMMYFUNCTION(" VLOOKUP(A913, IMPORTRANGE(""https://docs.google.com/spreadsheets/d/1fj_Bhi2XPL3siwIh4sx4VRLAe31yD50oKdj5UlRYW0c/"", ""Сводка!A:AA""), 5, FALSE)"),100)</f>
        <v>100</v>
      </c>
      <c r="F978" s="148" t="s">
        <v>50</v>
      </c>
      <c r="G978" s="147">
        <f ca="1">IFERROR(__xludf.DUMMYFUNCTION(" VLOOKUP(A913, IMPORTRANGE(""https://docs.google.com/spreadsheets/d/1QNLbnkR_AongFt22vMfNzfpjZ0CjpI8QI-w0wBnYA1w/"", ""Инфа!A:AA""), 6, FALSE)"),2024)</f>
        <v>2024</v>
      </c>
      <c r="H978" s="150">
        <v>8000</v>
      </c>
      <c r="I978" s="151" t="s">
        <v>2750</v>
      </c>
      <c r="J978" s="93" t="s">
        <v>2751</v>
      </c>
      <c r="K978" s="153"/>
      <c r="L978" s="153"/>
      <c r="M978" s="153"/>
      <c r="N978" s="153"/>
      <c r="O978" s="153"/>
      <c r="P978" s="153"/>
      <c r="Q978" s="153"/>
      <c r="R978" s="153"/>
      <c r="S978" s="153"/>
    </row>
    <row r="979" spans="1:19" ht="243.75">
      <c r="A979" s="277" t="s">
        <v>25424</v>
      </c>
      <c r="B979" s="256" t="s">
        <v>400</v>
      </c>
      <c r="C979" s="93" t="s">
        <v>2752</v>
      </c>
      <c r="D979" s="93" t="s">
        <v>2753</v>
      </c>
      <c r="E979" s="148">
        <f ca="1">IFERROR(__xludf.DUMMYFUNCTION(" VLOOKUP(A914, IMPORTRANGE(""https://docs.google.com/spreadsheets/d/1fj_Bhi2XPL3siwIh4sx4VRLAe31yD50oKdj5UlRYW0c/"", ""Сводка!A:AA""), 5, FALSE)"),264)</f>
        <v>264</v>
      </c>
      <c r="F979" s="148" t="s">
        <v>108</v>
      </c>
      <c r="G979" s="147">
        <f ca="1">IFERROR(__xludf.DUMMYFUNCTION(" VLOOKUP(A914, IMPORTRANGE(""https://docs.google.com/spreadsheets/d/1QNLbnkR_AongFt22vMfNzfpjZ0CjpI8QI-w0wBnYA1w/"", ""Инфа!A:AA""), 6, FALSE)"),2024)</f>
        <v>2024</v>
      </c>
      <c r="H979" s="150">
        <v>12900</v>
      </c>
      <c r="I979" s="151" t="s">
        <v>2754</v>
      </c>
      <c r="J979" s="93" t="s">
        <v>2755</v>
      </c>
      <c r="K979" s="153"/>
      <c r="L979" s="153"/>
      <c r="M979" s="153"/>
      <c r="N979" s="153"/>
      <c r="O979" s="153"/>
      <c r="P979" s="153"/>
      <c r="Q979" s="153"/>
      <c r="R979" s="153"/>
      <c r="S979" s="153"/>
    </row>
    <row r="980" spans="1:19" ht="131.25">
      <c r="A980" s="277" t="s">
        <v>25424</v>
      </c>
      <c r="B980" s="256" t="s">
        <v>400</v>
      </c>
      <c r="C980" s="93" t="s">
        <v>2756</v>
      </c>
      <c r="D980" s="93" t="s">
        <v>2757</v>
      </c>
      <c r="E980" s="148">
        <f ca="1">IFERROR(__xludf.DUMMYFUNCTION(" VLOOKUP(A915, IMPORTRANGE(""https://docs.google.com/spreadsheets/d/1fj_Bhi2XPL3siwIh4sx4VRLAe31yD50oKdj5UlRYW0c/"", ""Сводка!A:AA""), 5, FALSE)"),152)</f>
        <v>152</v>
      </c>
      <c r="F980" s="148" t="s">
        <v>415</v>
      </c>
      <c r="G980" s="147">
        <f ca="1">IFERROR(__xludf.DUMMYFUNCTION(" VLOOKUP(A915, IMPORTRANGE(""https://docs.google.com/spreadsheets/d/1QNLbnkR_AongFt22vMfNzfpjZ0CjpI8QI-w0wBnYA1w/"", ""Инфа!A:AA""), 6, FALSE)"),2024)</f>
        <v>2024</v>
      </c>
      <c r="H980" s="150">
        <v>14100</v>
      </c>
      <c r="I980" s="151" t="s">
        <v>2758</v>
      </c>
      <c r="J980" s="93" t="s">
        <v>2759</v>
      </c>
      <c r="K980" s="153"/>
      <c r="L980" s="153"/>
      <c r="M980" s="153"/>
      <c r="N980" s="153"/>
      <c r="O980" s="153"/>
      <c r="P980" s="153"/>
      <c r="Q980" s="153"/>
      <c r="R980" s="153"/>
      <c r="S980" s="153"/>
    </row>
    <row r="981" spans="1:19" ht="262.5">
      <c r="A981" s="277" t="s">
        <v>25424</v>
      </c>
      <c r="B981" s="256" t="s">
        <v>400</v>
      </c>
      <c r="C981" s="93" t="s">
        <v>2760</v>
      </c>
      <c r="D981" s="93" t="s">
        <v>2761</v>
      </c>
      <c r="E981" s="148">
        <f ca="1">IFERROR(__xludf.DUMMYFUNCTION(" VLOOKUP(A916, IMPORTRANGE(""https://docs.google.com/spreadsheets/d/1fj_Bhi2XPL3siwIh4sx4VRLAe31yD50oKdj5UlRYW0c/"", ""Сводка!A:AA""), 5, FALSE)"),196)</f>
        <v>196</v>
      </c>
      <c r="F981" s="148" t="s">
        <v>466</v>
      </c>
      <c r="G981" s="147">
        <f ca="1">IFERROR(__xludf.DUMMYFUNCTION(" VLOOKUP(A916, IMPORTRANGE(""https://docs.google.com/spreadsheets/d/1QNLbnkR_AongFt22vMfNzfpjZ0CjpI8QI-w0wBnYA1w/"", ""Инфа!A:AA""), 6, FALSE)"),2023)</f>
        <v>2023</v>
      </c>
      <c r="H981" s="150">
        <v>10900</v>
      </c>
      <c r="I981" s="151" t="s">
        <v>2762</v>
      </c>
      <c r="J981" s="93" t="s">
        <v>2763</v>
      </c>
      <c r="K981" s="153"/>
      <c r="L981" s="153"/>
      <c r="M981" s="153"/>
      <c r="N981" s="153"/>
      <c r="O981" s="153"/>
      <c r="P981" s="153"/>
      <c r="Q981" s="153"/>
      <c r="R981" s="153"/>
      <c r="S981" s="153"/>
    </row>
    <row r="982" spans="1:19" ht="262.5">
      <c r="A982" s="277" t="s">
        <v>25424</v>
      </c>
      <c r="B982" s="256" t="s">
        <v>400</v>
      </c>
      <c r="C982" s="93" t="s">
        <v>2760</v>
      </c>
      <c r="D982" s="93" t="s">
        <v>2764</v>
      </c>
      <c r="E982" s="148">
        <f ca="1">IFERROR(__xludf.DUMMYFUNCTION(" VLOOKUP(A917, IMPORTRANGE(""https://docs.google.com/spreadsheets/d/1fj_Bhi2XPL3siwIh4sx4VRLAe31yD50oKdj5UlRYW0c/"", ""Сводка!A:AA""), 5, FALSE)"),208)</f>
        <v>208</v>
      </c>
      <c r="F982" s="148" t="s">
        <v>466</v>
      </c>
      <c r="G982" s="147">
        <f ca="1">IFERROR(__xludf.DUMMYFUNCTION(" VLOOKUP(A917, IMPORTRANGE(""https://docs.google.com/spreadsheets/d/1QNLbnkR_AongFt22vMfNzfpjZ0CjpI8QI-w0wBnYA1w/"", ""Инфа!A:AA""), 6, FALSE)"),2023)</f>
        <v>2023</v>
      </c>
      <c r="H982" s="150">
        <v>11200</v>
      </c>
      <c r="I982" s="151" t="s">
        <v>2762</v>
      </c>
      <c r="J982" s="93" t="s">
        <v>2765</v>
      </c>
      <c r="K982" s="153"/>
      <c r="L982" s="153"/>
      <c r="M982" s="153"/>
      <c r="N982" s="153"/>
      <c r="O982" s="153"/>
      <c r="P982" s="153"/>
      <c r="Q982" s="153"/>
      <c r="R982" s="153"/>
      <c r="S982" s="153"/>
    </row>
    <row r="983" spans="1:19" ht="262.5">
      <c r="A983" s="277" t="s">
        <v>25424</v>
      </c>
      <c r="B983" s="256" t="s">
        <v>153</v>
      </c>
      <c r="C983" s="93" t="s">
        <v>2766</v>
      </c>
      <c r="D983" s="93" t="s">
        <v>2767</v>
      </c>
      <c r="E983" s="148">
        <f ca="1">IFERROR(__xludf.DUMMYFUNCTION(" VLOOKUP(A918, IMPORTRANGE(""https://docs.google.com/spreadsheets/d/1fj_Bhi2XPL3siwIh4sx4VRLAe31yD50oKdj5UlRYW0c/"", ""Сводка!A:AA""), 5, FALSE)"),204)</f>
        <v>204</v>
      </c>
      <c r="F983" s="148" t="s">
        <v>456</v>
      </c>
      <c r="G983" s="147">
        <f ca="1">IFERROR(__xludf.DUMMYFUNCTION(" VLOOKUP(A918, IMPORTRANGE(""https://docs.google.com/spreadsheets/d/1QNLbnkR_AongFt22vMfNzfpjZ0CjpI8QI-w0wBnYA1w/"", ""Инфа!A:AA""), 6, FALSE)"),2023)</f>
        <v>2023</v>
      </c>
      <c r="H983" s="150">
        <v>17200</v>
      </c>
      <c r="I983" s="151" t="s">
        <v>2762</v>
      </c>
      <c r="J983" s="93" t="s">
        <v>2768</v>
      </c>
      <c r="K983" s="153"/>
      <c r="L983" s="153"/>
      <c r="M983" s="153"/>
      <c r="N983" s="153"/>
      <c r="O983" s="153"/>
      <c r="P983" s="153"/>
      <c r="Q983" s="153"/>
      <c r="R983" s="153"/>
      <c r="S983" s="153"/>
    </row>
    <row r="984" spans="1:19" ht="262.5">
      <c r="A984" s="277" t="s">
        <v>25424</v>
      </c>
      <c r="B984" s="256" t="s">
        <v>153</v>
      </c>
      <c r="C984" s="93" t="s">
        <v>2766</v>
      </c>
      <c r="D984" s="93" t="s">
        <v>2769</v>
      </c>
      <c r="E984" s="148">
        <f ca="1">IFERROR(__xludf.DUMMYFUNCTION(" VLOOKUP(A919, IMPORTRANGE(""https://docs.google.com/spreadsheets/d/1fj_Bhi2XPL3siwIh4sx4VRLAe31yD50oKdj5UlRYW0c/"", ""Сводка!A:AA""), 5, FALSE)"),232)</f>
        <v>232</v>
      </c>
      <c r="F984" s="148" t="s">
        <v>456</v>
      </c>
      <c r="G984" s="147">
        <f ca="1">IFERROR(__xludf.DUMMYFUNCTION(" VLOOKUP(A919, IMPORTRANGE(""https://docs.google.com/spreadsheets/d/1QNLbnkR_AongFt22vMfNzfpjZ0CjpI8QI-w0wBnYA1w/"", ""Инфа!A:AA""), 6, FALSE)"),2023)</f>
        <v>2023</v>
      </c>
      <c r="H984" s="150">
        <v>12000</v>
      </c>
      <c r="I984" s="151" t="s">
        <v>2762</v>
      </c>
      <c r="J984" s="93" t="s">
        <v>2770</v>
      </c>
      <c r="K984" s="153"/>
      <c r="L984" s="153"/>
      <c r="M984" s="153"/>
      <c r="N984" s="153"/>
      <c r="O984" s="153"/>
      <c r="P984" s="153"/>
      <c r="Q984" s="153"/>
      <c r="R984" s="153"/>
      <c r="S984" s="153"/>
    </row>
    <row r="985" spans="1:19" ht="112.5">
      <c r="A985" s="277" t="s">
        <v>25424</v>
      </c>
      <c r="B985" s="256" t="s">
        <v>400</v>
      </c>
      <c r="C985" s="93" t="s">
        <v>2771</v>
      </c>
      <c r="D985" s="93" t="s">
        <v>2772</v>
      </c>
      <c r="E985" s="148">
        <f ca="1">IFERROR(__xludf.DUMMYFUNCTION(" VLOOKUP(A920, IMPORTRANGE(""https://docs.google.com/spreadsheets/d/1fj_Bhi2XPL3siwIh4sx4VRLAe31yD50oKdj5UlRYW0c/"", ""Сводка!A:AA""), 5, FALSE)"),256)</f>
        <v>256</v>
      </c>
      <c r="F985" s="148" t="s">
        <v>415</v>
      </c>
      <c r="G985" s="147">
        <f ca="1">IFERROR(__xludf.DUMMYFUNCTION(" VLOOKUP(A920, IMPORTRANGE(""https://docs.google.com/spreadsheets/d/1QNLbnkR_AongFt22vMfNzfpjZ0CjpI8QI-w0wBnYA1w/"", ""Инфа!A:AA""), 6, FALSE)"),2023)</f>
        <v>2023</v>
      </c>
      <c r="H985" s="150">
        <v>12700</v>
      </c>
      <c r="I985" s="151" t="s">
        <v>85</v>
      </c>
      <c r="J985" s="93" t="s">
        <v>2773</v>
      </c>
      <c r="K985" s="153"/>
      <c r="L985" s="153"/>
      <c r="M985" s="153"/>
      <c r="N985" s="153"/>
      <c r="O985" s="153"/>
      <c r="P985" s="153"/>
      <c r="Q985" s="153"/>
      <c r="R985" s="153"/>
      <c r="S985" s="153"/>
    </row>
    <row r="986" spans="1:19" ht="112.5">
      <c r="A986" s="277" t="s">
        <v>25424</v>
      </c>
      <c r="B986" s="256" t="s">
        <v>400</v>
      </c>
      <c r="C986" s="93" t="s">
        <v>2771</v>
      </c>
      <c r="D986" s="93" t="s">
        <v>2774</v>
      </c>
      <c r="E986" s="148">
        <f ca="1">IFERROR(__xludf.DUMMYFUNCTION(" VLOOKUP(A921, IMPORTRANGE(""https://docs.google.com/spreadsheets/d/1fj_Bhi2XPL3siwIh4sx4VRLAe31yD50oKdj5UlRYW0c/"", ""Сводка!A:AA""), 5, FALSE)"),192)</f>
        <v>192</v>
      </c>
      <c r="F986" s="148" t="s">
        <v>415</v>
      </c>
      <c r="G986" s="147">
        <f ca="1">IFERROR(__xludf.DUMMYFUNCTION(" VLOOKUP(A921, IMPORTRANGE(""https://docs.google.com/spreadsheets/d/1QNLbnkR_AongFt22vMfNzfpjZ0CjpI8QI-w0wBnYA1w/"", ""Инфа!A:AA""), 6, FALSE)"),2023)</f>
        <v>2023</v>
      </c>
      <c r="H986" s="150">
        <v>10800</v>
      </c>
      <c r="I986" s="151" t="s">
        <v>85</v>
      </c>
      <c r="J986" s="93" t="s">
        <v>2773</v>
      </c>
      <c r="K986" s="153"/>
      <c r="L986" s="153"/>
      <c r="M986" s="153"/>
      <c r="N986" s="153"/>
      <c r="O986" s="153"/>
      <c r="P986" s="153"/>
      <c r="Q986" s="153"/>
      <c r="R986" s="153"/>
      <c r="S986" s="153"/>
    </row>
    <row r="987" spans="1:19" ht="168.75">
      <c r="A987" s="277" t="s">
        <v>25424</v>
      </c>
      <c r="B987" s="256" t="s">
        <v>153</v>
      </c>
      <c r="C987" s="93" t="s">
        <v>2775</v>
      </c>
      <c r="D987" s="93" t="s">
        <v>2776</v>
      </c>
      <c r="E987" s="148">
        <f ca="1">IFERROR(__xludf.DUMMYFUNCTION(" VLOOKUP(A922, IMPORTRANGE(""https://docs.google.com/spreadsheets/d/1fj_Bhi2XPL3siwIh4sx4VRLAe31yD50oKdj5UlRYW0c/"", ""Сводка!A:AA""), 5, FALSE)"),132)</f>
        <v>132</v>
      </c>
      <c r="F987" s="148" t="s">
        <v>50</v>
      </c>
      <c r="G987" s="147">
        <f ca="1">IFERROR(__xludf.DUMMYFUNCTION(" VLOOKUP(A922, IMPORTRANGE(""https://docs.google.com/spreadsheets/d/1QNLbnkR_AongFt22vMfNzfpjZ0CjpI8QI-w0wBnYA1w/"", ""Инфа!A:AA""), 6, FALSE)"),2023)</f>
        <v>2023</v>
      </c>
      <c r="H987" s="150">
        <v>12900</v>
      </c>
      <c r="I987" s="151" t="s">
        <v>238</v>
      </c>
      <c r="J987" s="93" t="s">
        <v>2777</v>
      </c>
      <c r="K987" s="153"/>
      <c r="L987" s="153"/>
      <c r="M987" s="153"/>
      <c r="N987" s="153"/>
      <c r="O987" s="153"/>
      <c r="P987" s="153"/>
      <c r="Q987" s="153"/>
      <c r="R987" s="153"/>
      <c r="S987" s="153"/>
    </row>
    <row r="988" spans="1:19" ht="37.5">
      <c r="A988" s="277" t="s">
        <v>25424</v>
      </c>
      <c r="B988" s="253" t="s">
        <v>400</v>
      </c>
      <c r="C988" s="93" t="s">
        <v>2778</v>
      </c>
      <c r="D988" s="93" t="s">
        <v>2779</v>
      </c>
      <c r="E988" s="148">
        <f ca="1">IFERROR(__xludf.DUMMYFUNCTION(" VLOOKUP(A923, IMPORTRANGE(""https://docs.google.com/spreadsheets/d/1fj_Bhi2XPL3siwIh4sx4VRLAe31yD50oKdj5UlRYW0c/"", ""Сводка!A:AA""), 5, FALSE)"),504)</f>
        <v>504</v>
      </c>
      <c r="F988" s="148" t="s">
        <v>415</v>
      </c>
      <c r="G988" s="147">
        <f ca="1">IFERROR(__xludf.DUMMYFUNCTION(" VLOOKUP(A923, IMPORTRANGE(""https://docs.google.com/spreadsheets/d/1QNLbnkR_AongFt22vMfNzfpjZ0CjpI8QI-w0wBnYA1w/"", ""Инфа!A:AA""), 6, FALSE)"),2024)</f>
        <v>2024</v>
      </c>
      <c r="H988" s="154">
        <v>20100</v>
      </c>
      <c r="I988" s="151" t="s">
        <v>161</v>
      </c>
      <c r="J988" s="93"/>
      <c r="K988" s="153"/>
      <c r="L988" s="153"/>
      <c r="M988" s="153"/>
      <c r="N988" s="153"/>
      <c r="O988" s="153"/>
      <c r="P988" s="153"/>
      <c r="Q988" s="153"/>
      <c r="R988" s="153"/>
      <c r="S988" s="153"/>
    </row>
    <row r="989" spans="1:19" ht="150">
      <c r="A989" s="277" t="s">
        <v>25424</v>
      </c>
      <c r="B989" s="256" t="s">
        <v>153</v>
      </c>
      <c r="C989" s="93" t="s">
        <v>2780</v>
      </c>
      <c r="D989" s="93" t="s">
        <v>2781</v>
      </c>
      <c r="E989" s="148">
        <f ca="1">IFERROR(__xludf.DUMMYFUNCTION(" VLOOKUP(A924, IMPORTRANGE(""https://docs.google.com/spreadsheets/d/1fj_Bhi2XPL3siwIh4sx4VRLAe31yD50oKdj5UlRYW0c/"", ""Сводка!A:AA""), 5, FALSE)"),104)</f>
        <v>104</v>
      </c>
      <c r="F989" s="148" t="s">
        <v>50</v>
      </c>
      <c r="G989" s="147">
        <f ca="1">IFERROR(__xludf.DUMMYFUNCTION(" VLOOKUP(A924, IMPORTRANGE(""https://docs.google.com/spreadsheets/d/1QNLbnkR_AongFt22vMfNzfpjZ0CjpI8QI-w0wBnYA1w/"", ""Инфа!A:AA""), 6, FALSE)"),2024)</f>
        <v>2024</v>
      </c>
      <c r="H989" s="150">
        <v>11200</v>
      </c>
      <c r="I989" s="151" t="s">
        <v>238</v>
      </c>
      <c r="J989" s="93" t="s">
        <v>2782</v>
      </c>
      <c r="K989" s="153"/>
      <c r="L989" s="153"/>
      <c r="M989" s="153"/>
      <c r="N989" s="153"/>
      <c r="O989" s="153"/>
      <c r="P989" s="153"/>
      <c r="Q989" s="153"/>
      <c r="R989" s="153"/>
      <c r="S989" s="153"/>
    </row>
    <row r="990" spans="1:19" ht="112.5">
      <c r="A990" s="277" t="s">
        <v>25424</v>
      </c>
      <c r="B990" s="256" t="s">
        <v>400</v>
      </c>
      <c r="C990" s="93" t="s">
        <v>2780</v>
      </c>
      <c r="D990" s="93" t="s">
        <v>2783</v>
      </c>
      <c r="E990" s="148">
        <f ca="1">IFERROR(__xludf.DUMMYFUNCTION(" VLOOKUP(A925, IMPORTRANGE(""https://docs.google.com/spreadsheets/d/1fj_Bhi2XPL3siwIh4sx4VRLAe31yD50oKdj5UlRYW0c/"", ""Сводка!A:AA""), 5, FALSE)"),148)</f>
        <v>148</v>
      </c>
      <c r="F990" s="148" t="s">
        <v>415</v>
      </c>
      <c r="G990" s="147">
        <f ca="1">IFERROR(__xludf.DUMMYFUNCTION(" VLOOKUP(A925, IMPORTRANGE(""https://docs.google.com/spreadsheets/d/1QNLbnkR_AongFt22vMfNzfpjZ0CjpI8QI-w0wBnYA1w/"", ""Инфа!A:AA""), 6, FALSE)"),2024)</f>
        <v>2024</v>
      </c>
      <c r="H990" s="150">
        <v>9400</v>
      </c>
      <c r="I990" s="151" t="s">
        <v>238</v>
      </c>
      <c r="J990" s="93" t="s">
        <v>2784</v>
      </c>
      <c r="K990" s="153"/>
      <c r="L990" s="153"/>
      <c r="M990" s="153"/>
      <c r="N990" s="153"/>
      <c r="O990" s="153"/>
      <c r="P990" s="153"/>
      <c r="Q990" s="153"/>
      <c r="R990" s="153"/>
      <c r="S990" s="153"/>
    </row>
    <row r="991" spans="1:19" ht="112.5">
      <c r="A991" s="277" t="s">
        <v>25424</v>
      </c>
      <c r="B991" s="256" t="s">
        <v>153</v>
      </c>
      <c r="C991" s="93" t="s">
        <v>2780</v>
      </c>
      <c r="D991" s="93" t="s">
        <v>2785</v>
      </c>
      <c r="E991" s="148">
        <f ca="1">IFERROR(__xludf.DUMMYFUNCTION(" VLOOKUP(A926, IMPORTRANGE(""https://docs.google.com/spreadsheets/d/1fj_Bhi2XPL3siwIh4sx4VRLAe31yD50oKdj5UlRYW0c/"", ""Сводка!A:AA""), 5, FALSE)"),144)</f>
        <v>144</v>
      </c>
      <c r="F991" s="148" t="s">
        <v>50</v>
      </c>
      <c r="G991" s="147">
        <f ca="1">IFERROR(__xludf.DUMMYFUNCTION(" VLOOKUP(A926, IMPORTRANGE(""https://docs.google.com/spreadsheets/d/1QNLbnkR_AongFt22vMfNzfpjZ0CjpI8QI-w0wBnYA1w/"", ""Инфа!A:AA""), 6, FALSE)"),2024)</f>
        <v>2024</v>
      </c>
      <c r="H991" s="150">
        <v>9300</v>
      </c>
      <c r="I991" s="151" t="s">
        <v>2786</v>
      </c>
      <c r="J991" s="93" t="s">
        <v>2787</v>
      </c>
      <c r="K991" s="153"/>
      <c r="L991" s="153"/>
      <c r="M991" s="153"/>
      <c r="N991" s="153"/>
      <c r="O991" s="153"/>
      <c r="P991" s="153"/>
      <c r="Q991" s="153"/>
      <c r="R991" s="153"/>
      <c r="S991" s="153"/>
    </row>
    <row r="992" spans="1:19" ht="56.25">
      <c r="A992" s="277" t="s">
        <v>25424</v>
      </c>
      <c r="B992" s="256" t="s">
        <v>400</v>
      </c>
      <c r="C992" s="93" t="s">
        <v>2780</v>
      </c>
      <c r="D992" s="93" t="s">
        <v>2788</v>
      </c>
      <c r="E992" s="148">
        <f ca="1">IFERROR(__xludf.DUMMYFUNCTION(" VLOOKUP(A927, IMPORTRANGE(""https://docs.google.com/spreadsheets/d/1fj_Bhi2XPL3siwIh4sx4VRLAe31yD50oKdj5UlRYW0c/"", ""Сводка!A:AA""), 5, FALSE)"),116)</f>
        <v>116</v>
      </c>
      <c r="F992" s="148" t="s">
        <v>1952</v>
      </c>
      <c r="G992" s="147">
        <f ca="1">IFERROR(__xludf.DUMMYFUNCTION(" VLOOKUP(A927, IMPORTRANGE(""https://docs.google.com/spreadsheets/d/1QNLbnkR_AongFt22vMfNzfpjZ0CjpI8QI-w0wBnYA1w/"", ""Инфа!A:AA""), 6, FALSE)"),2024)</f>
        <v>2024</v>
      </c>
      <c r="H992" s="150">
        <v>8500</v>
      </c>
      <c r="I992" s="151" t="s">
        <v>238</v>
      </c>
      <c r="J992" s="93" t="s">
        <v>2789</v>
      </c>
      <c r="K992" s="153"/>
      <c r="L992" s="153"/>
      <c r="M992" s="153"/>
      <c r="N992" s="153"/>
      <c r="O992" s="153"/>
      <c r="P992" s="153"/>
      <c r="Q992" s="153"/>
      <c r="R992" s="153"/>
      <c r="S992" s="153"/>
    </row>
    <row r="993" spans="1:19" ht="262.5">
      <c r="A993" s="277" t="s">
        <v>25424</v>
      </c>
      <c r="B993" s="256" t="s">
        <v>153</v>
      </c>
      <c r="C993" s="93" t="s">
        <v>2790</v>
      </c>
      <c r="D993" s="93" t="s">
        <v>2791</v>
      </c>
      <c r="E993" s="148">
        <f ca="1">IFERROR(__xludf.DUMMYFUNCTION(" VLOOKUP(A928, IMPORTRANGE(""https://docs.google.com/spreadsheets/d/1fj_Bhi2XPL3siwIh4sx4VRLAe31yD50oKdj5UlRYW0c/"", ""Сводка!A:AA""), 5, FALSE)"),332)</f>
        <v>332</v>
      </c>
      <c r="F993" s="148" t="s">
        <v>108</v>
      </c>
      <c r="G993" s="147">
        <f ca="1">IFERROR(__xludf.DUMMYFUNCTION(" VLOOKUP(A928, IMPORTRANGE(""https://docs.google.com/spreadsheets/d/1QNLbnkR_AongFt22vMfNzfpjZ0CjpI8QI-w0wBnYA1w/"", ""Инфа!A:AA""), 6, FALSE)"),2024)</f>
        <v>2024</v>
      </c>
      <c r="H993" s="150">
        <v>15000</v>
      </c>
      <c r="I993" s="151" t="s">
        <v>2792</v>
      </c>
      <c r="J993" s="93" t="s">
        <v>2793</v>
      </c>
      <c r="K993" s="153"/>
      <c r="L993" s="153"/>
      <c r="M993" s="153"/>
      <c r="N993" s="153"/>
      <c r="O993" s="153"/>
      <c r="P993" s="153"/>
      <c r="Q993" s="153"/>
      <c r="R993" s="153"/>
      <c r="S993" s="153"/>
    </row>
    <row r="994" spans="1:19" ht="93.75">
      <c r="A994" s="277" t="s">
        <v>25424</v>
      </c>
      <c r="B994" s="256" t="s">
        <v>153</v>
      </c>
      <c r="C994" s="93" t="s">
        <v>2794</v>
      </c>
      <c r="D994" s="93" t="s">
        <v>2795</v>
      </c>
      <c r="E994" s="148">
        <f ca="1">IFERROR(__xludf.DUMMYFUNCTION(" VLOOKUP(A929, IMPORTRANGE(""https://docs.google.com/spreadsheets/d/1fj_Bhi2XPL3siwIh4sx4VRLAe31yD50oKdj5UlRYW0c/"", ""Сводка!A:AA""), 5, FALSE)"),344)</f>
        <v>344</v>
      </c>
      <c r="F994" s="148" t="s">
        <v>456</v>
      </c>
      <c r="G994" s="147">
        <f ca="1">IFERROR(__xludf.DUMMYFUNCTION(" VLOOKUP(A929, IMPORTRANGE(""https://docs.google.com/spreadsheets/d/1QNLbnkR_AongFt22vMfNzfpjZ0CjpI8QI-w0wBnYA1w/"", ""Инфа!A:AA""), 6, FALSE)"),2024)</f>
        <v>2024</v>
      </c>
      <c r="H994" s="150">
        <v>15300</v>
      </c>
      <c r="I994" s="151" t="s">
        <v>246</v>
      </c>
      <c r="J994" s="93" t="s">
        <v>2796</v>
      </c>
      <c r="K994" s="153"/>
      <c r="L994" s="153"/>
      <c r="M994" s="153"/>
      <c r="N994" s="153"/>
      <c r="O994" s="153"/>
      <c r="P994" s="153"/>
      <c r="Q994" s="153"/>
      <c r="R994" s="153"/>
      <c r="S994" s="153"/>
    </row>
    <row r="995" spans="1:19" ht="150">
      <c r="A995" s="277" t="s">
        <v>25424</v>
      </c>
      <c r="B995" s="256" t="s">
        <v>400</v>
      </c>
      <c r="C995" s="93" t="s">
        <v>2797</v>
      </c>
      <c r="D995" s="93" t="s">
        <v>2798</v>
      </c>
      <c r="E995" s="148">
        <f ca="1">IFERROR(__xludf.DUMMYFUNCTION(" VLOOKUP(A930, IMPORTRANGE(""https://docs.google.com/spreadsheets/d/1fj_Bhi2XPL3siwIh4sx4VRLAe31yD50oKdj5UlRYW0c/"", ""Сводка!A:AA""), 5, FALSE)"),132)</f>
        <v>132</v>
      </c>
      <c r="F995" s="148" t="s">
        <v>415</v>
      </c>
      <c r="G995" s="147">
        <f ca="1">IFERROR(__xludf.DUMMYFUNCTION(" VLOOKUP(A930, IMPORTRANGE(""https://docs.google.com/spreadsheets/d/1QNLbnkR_AongFt22vMfNzfpjZ0CjpI8QI-w0wBnYA1w/"", ""Инфа!A:AA""), 6, FALSE)"),2024)</f>
        <v>2024</v>
      </c>
      <c r="H995" s="150">
        <v>9000</v>
      </c>
      <c r="I995" s="151" t="s">
        <v>2799</v>
      </c>
      <c r="J995" s="93" t="s">
        <v>2801</v>
      </c>
      <c r="K995" s="153"/>
      <c r="L995" s="153"/>
      <c r="M995" s="153"/>
      <c r="N995" s="153"/>
      <c r="O995" s="153"/>
      <c r="P995" s="153"/>
      <c r="Q995" s="153"/>
      <c r="R995" s="153"/>
      <c r="S995" s="153"/>
    </row>
    <row r="996" spans="1:19" ht="150">
      <c r="A996" s="277" t="s">
        <v>25424</v>
      </c>
      <c r="B996" s="256" t="s">
        <v>400</v>
      </c>
      <c r="C996" s="93" t="s">
        <v>2802</v>
      </c>
      <c r="D996" s="93" t="s">
        <v>2803</v>
      </c>
      <c r="E996" s="148">
        <f ca="1">IFERROR(__xludf.DUMMYFUNCTION(" VLOOKUP(A931, IMPORTRANGE(""https://docs.google.com/spreadsheets/d/1fj_Bhi2XPL3siwIh4sx4VRLAe31yD50oKdj5UlRYW0c/"", ""Сводка!A:AA""), 5, FALSE)"),136)</f>
        <v>136</v>
      </c>
      <c r="F996" s="148" t="s">
        <v>415</v>
      </c>
      <c r="G996" s="147">
        <f ca="1">IFERROR(__xludf.DUMMYFUNCTION(" VLOOKUP(A931, IMPORTRANGE(""https://docs.google.com/spreadsheets/d/1QNLbnkR_AongFt22vMfNzfpjZ0CjpI8QI-w0wBnYA1w/"", ""Инфа!A:AA""), 6, FALSE)"),2024)</f>
        <v>2024</v>
      </c>
      <c r="H996" s="150">
        <v>9100</v>
      </c>
      <c r="I996" s="151" t="s">
        <v>1621</v>
      </c>
      <c r="J996" s="93" t="s">
        <v>2804</v>
      </c>
      <c r="K996" s="153"/>
      <c r="L996" s="153"/>
      <c r="M996" s="153"/>
      <c r="N996" s="153"/>
      <c r="O996" s="153"/>
      <c r="P996" s="153"/>
      <c r="Q996" s="153"/>
      <c r="R996" s="153"/>
      <c r="S996" s="153"/>
    </row>
    <row r="997" spans="1:19" ht="131.25">
      <c r="A997" s="277" t="s">
        <v>25424</v>
      </c>
      <c r="B997" s="256" t="s">
        <v>400</v>
      </c>
      <c r="C997" s="93" t="s">
        <v>2805</v>
      </c>
      <c r="D997" s="93" t="s">
        <v>2806</v>
      </c>
      <c r="E997" s="148">
        <f ca="1">IFERROR(__xludf.DUMMYFUNCTION(" VLOOKUP(A932, IMPORTRANGE(""https://docs.google.com/spreadsheets/d/1fj_Bhi2XPL3siwIh4sx4VRLAe31yD50oKdj5UlRYW0c/"", ""Сводка!A:AA""), 5, FALSE)"),280)</f>
        <v>280</v>
      </c>
      <c r="F997" s="148" t="s">
        <v>415</v>
      </c>
      <c r="G997" s="147">
        <f ca="1">IFERROR(__xludf.DUMMYFUNCTION(" VLOOKUP(A932, IMPORTRANGE(""https://docs.google.com/spreadsheets/d/1QNLbnkR_AongFt22vMfNzfpjZ0CjpI8QI-w0wBnYA1w/"", ""Инфа!A:AA""), 6, FALSE)"),2024)</f>
        <v>2024</v>
      </c>
      <c r="H997" s="150">
        <v>13400</v>
      </c>
      <c r="I997" s="151" t="s">
        <v>2807</v>
      </c>
      <c r="J997" s="93" t="s">
        <v>2808</v>
      </c>
      <c r="K997" s="153"/>
      <c r="L997" s="153"/>
      <c r="M997" s="153"/>
      <c r="N997" s="153"/>
      <c r="O997" s="153"/>
      <c r="P997" s="153"/>
      <c r="Q997" s="153"/>
      <c r="R997" s="153"/>
      <c r="S997" s="153"/>
    </row>
    <row r="998" spans="1:19" ht="150">
      <c r="A998" s="277" t="s">
        <v>25424</v>
      </c>
      <c r="B998" s="256" t="s">
        <v>400</v>
      </c>
      <c r="C998" s="93" t="s">
        <v>2809</v>
      </c>
      <c r="D998" s="93" t="s">
        <v>2810</v>
      </c>
      <c r="E998" s="148">
        <f ca="1">IFERROR(__xludf.DUMMYFUNCTION(" VLOOKUP(A933, IMPORTRANGE(""https://docs.google.com/spreadsheets/d/1fj_Bhi2XPL3siwIh4sx4VRLAe31yD50oKdj5UlRYW0c/"", ""Сводка!A:AA""), 5, FALSE)"),132)</f>
        <v>132</v>
      </c>
      <c r="F998" s="148" t="s">
        <v>415</v>
      </c>
      <c r="G998" s="147">
        <f ca="1">IFERROR(__xludf.DUMMYFUNCTION(" VLOOKUP(A933, IMPORTRANGE(""https://docs.google.com/spreadsheets/d/1QNLbnkR_AongFt22vMfNzfpjZ0CjpI8QI-w0wBnYA1w/"", ""Инфа!A:AA""), 6, FALSE)"),2024)</f>
        <v>2024</v>
      </c>
      <c r="H998" s="150">
        <v>9000</v>
      </c>
      <c r="I998" s="151" t="s">
        <v>1621</v>
      </c>
      <c r="J998" s="93" t="s">
        <v>2811</v>
      </c>
      <c r="K998" s="153"/>
      <c r="L998" s="153"/>
      <c r="M998" s="153"/>
      <c r="N998" s="153"/>
      <c r="O998" s="153"/>
      <c r="P998" s="153"/>
      <c r="Q998" s="153"/>
      <c r="R998" s="153"/>
      <c r="S998" s="153"/>
    </row>
    <row r="999" spans="1:19" ht="75">
      <c r="A999" s="277" t="s">
        <v>25424</v>
      </c>
      <c r="B999" s="253" t="s">
        <v>400</v>
      </c>
      <c r="C999" s="93" t="s">
        <v>2812</v>
      </c>
      <c r="D999" s="93" t="s">
        <v>2813</v>
      </c>
      <c r="E999" s="148">
        <f ca="1">IFERROR(__xludf.DUMMYFUNCTION(" VLOOKUP(A934, IMPORTRANGE(""https://docs.google.com/spreadsheets/d/1fj_Bhi2XPL3siwIh4sx4VRLAe31yD50oKdj5UlRYW0c/"", ""Сводка!A:AA""), 5, FALSE)"),132)</f>
        <v>132</v>
      </c>
      <c r="F999" s="148" t="s">
        <v>599</v>
      </c>
      <c r="G999" s="147">
        <f ca="1">IFERROR(__xludf.DUMMYFUNCTION(" VLOOKUP(A934, IMPORTRANGE(""https://docs.google.com/spreadsheets/d/1QNLbnkR_AongFt22vMfNzfpjZ0CjpI8QI-w0wBnYA1w/"", ""Инфа!A:AA""), 6, FALSE)"),2024)</f>
        <v>2024</v>
      </c>
      <c r="H999" s="150">
        <v>9000</v>
      </c>
      <c r="I999" s="151" t="s">
        <v>1084</v>
      </c>
      <c r="J999" s="93" t="s">
        <v>2814</v>
      </c>
      <c r="K999" s="153"/>
      <c r="L999" s="153"/>
      <c r="M999" s="153"/>
      <c r="N999" s="153"/>
      <c r="O999" s="153"/>
      <c r="P999" s="153"/>
      <c r="Q999" s="153"/>
      <c r="R999" s="153"/>
      <c r="S999" s="153"/>
    </row>
    <row r="1000" spans="1:19" ht="150">
      <c r="A1000" s="277" t="s">
        <v>25424</v>
      </c>
      <c r="B1000" s="256" t="s">
        <v>400</v>
      </c>
      <c r="C1000" s="93" t="s">
        <v>2809</v>
      </c>
      <c r="D1000" s="93" t="s">
        <v>2815</v>
      </c>
      <c r="E1000" s="148">
        <f ca="1">IFERROR(__xludf.DUMMYFUNCTION(" VLOOKUP(A935, IMPORTRANGE(""https://docs.google.com/spreadsheets/d/1fj_Bhi2XPL3siwIh4sx4VRLAe31yD50oKdj5UlRYW0c/"", ""Сводка!A:AA""), 5, FALSE)"),132)</f>
        <v>132</v>
      </c>
      <c r="F1000" s="148" t="s">
        <v>415</v>
      </c>
      <c r="G1000" s="147">
        <f ca="1">IFERROR(__xludf.DUMMYFUNCTION(" VLOOKUP(A935, IMPORTRANGE(""https://docs.google.com/spreadsheets/d/1QNLbnkR_AongFt22vMfNzfpjZ0CjpI8QI-w0wBnYA1w/"", ""Инфа!A:AA""), 6, FALSE)"),2024)</f>
        <v>2024</v>
      </c>
      <c r="H1000" s="150">
        <v>9000</v>
      </c>
      <c r="I1000" s="151" t="s">
        <v>2816</v>
      </c>
      <c r="J1000" s="93" t="s">
        <v>2801</v>
      </c>
      <c r="K1000" s="153"/>
      <c r="L1000" s="153"/>
      <c r="M1000" s="153"/>
      <c r="N1000" s="153"/>
      <c r="O1000" s="153"/>
      <c r="P1000" s="153"/>
      <c r="Q1000" s="153"/>
      <c r="R1000" s="153"/>
      <c r="S1000" s="153"/>
    </row>
    <row r="1001" spans="1:19" ht="168.75">
      <c r="A1001" s="277" t="s">
        <v>25424</v>
      </c>
      <c r="B1001" s="256" t="s">
        <v>153</v>
      </c>
      <c r="C1001" s="170" t="s">
        <v>2817</v>
      </c>
      <c r="D1001" s="93" t="s">
        <v>2818</v>
      </c>
      <c r="E1001" s="148">
        <f ca="1">IFERROR(__xludf.DUMMYFUNCTION(" VLOOKUP(A936, IMPORTRANGE(""https://docs.google.com/spreadsheets/d/1fj_Bhi2XPL3siwIh4sx4VRLAe31yD50oKdj5UlRYW0c/"", ""Сводка!A:AA""), 5, FALSE)"),188)</f>
        <v>188</v>
      </c>
      <c r="F1001" s="148" t="s">
        <v>2819</v>
      </c>
      <c r="G1001" s="147">
        <f ca="1">IFERROR(__xludf.DUMMYFUNCTION(" VLOOKUP(A936, IMPORTRANGE(""https://docs.google.com/spreadsheets/d/1QNLbnkR_AongFt22vMfNzfpjZ0CjpI8QI-w0wBnYA1w/"", ""Инфа!A:AA""), 6, FALSE)"),2024)</f>
        <v>2024</v>
      </c>
      <c r="H1001" s="150">
        <v>10600</v>
      </c>
      <c r="I1001" s="151" t="s">
        <v>2820</v>
      </c>
      <c r="J1001" s="93" t="s">
        <v>2821</v>
      </c>
      <c r="K1001" s="153"/>
      <c r="L1001" s="153"/>
      <c r="M1001" s="153"/>
      <c r="N1001" s="153"/>
      <c r="O1001" s="153"/>
      <c r="P1001" s="153"/>
      <c r="Q1001" s="153"/>
      <c r="R1001" s="153"/>
      <c r="S1001" s="153"/>
    </row>
    <row r="1002" spans="1:19" ht="168.75">
      <c r="A1002" s="277" t="s">
        <v>25424</v>
      </c>
      <c r="B1002" s="256" t="s">
        <v>153</v>
      </c>
      <c r="C1002" s="93" t="s">
        <v>2822</v>
      </c>
      <c r="D1002" s="93" t="s">
        <v>2823</v>
      </c>
      <c r="E1002" s="148">
        <f ca="1">IFERROR(__xludf.DUMMYFUNCTION(" VLOOKUP(A937, IMPORTRANGE(""https://docs.google.com/spreadsheets/d/1fj_Bhi2XPL3siwIh4sx4VRLAe31yD50oKdj5UlRYW0c/"", ""Сводка!A:AA""), 5, FALSE)"),208)</f>
        <v>208</v>
      </c>
      <c r="F1002" s="148" t="s">
        <v>50</v>
      </c>
      <c r="G1002" s="147">
        <f ca="1">IFERROR(__xludf.DUMMYFUNCTION(" VLOOKUP(A937, IMPORTRANGE(""https://docs.google.com/spreadsheets/d/1QNLbnkR_AongFt22vMfNzfpjZ0CjpI8QI-w0wBnYA1w/"", ""Инфа!A:AA""), 6, FALSE)"),2023)</f>
        <v>2023</v>
      </c>
      <c r="H1002" s="150">
        <v>17500</v>
      </c>
      <c r="I1002" s="151" t="s">
        <v>238</v>
      </c>
      <c r="J1002" s="93" t="s">
        <v>2824</v>
      </c>
      <c r="K1002" s="153"/>
      <c r="L1002" s="153"/>
      <c r="M1002" s="153"/>
      <c r="N1002" s="153"/>
      <c r="O1002" s="153"/>
      <c r="P1002" s="153"/>
      <c r="Q1002" s="153"/>
      <c r="R1002" s="153"/>
      <c r="S1002" s="153"/>
    </row>
    <row r="1003" spans="1:19" ht="150">
      <c r="A1003" s="277" t="s">
        <v>25424</v>
      </c>
      <c r="B1003" s="257" t="s">
        <v>400</v>
      </c>
      <c r="C1003" s="93" t="s">
        <v>2825</v>
      </c>
      <c r="D1003" s="93" t="s">
        <v>2826</v>
      </c>
      <c r="E1003" s="148">
        <f ca="1">IFERROR(__xludf.DUMMYFUNCTION(" VLOOKUP(A938, IMPORTRANGE(""https://docs.google.com/spreadsheets/d/1fj_Bhi2XPL3siwIh4sx4VRLAe31yD50oKdj5UlRYW0c/"", ""Сводка!A:AA""), 5, FALSE)"),104)</f>
        <v>104</v>
      </c>
      <c r="F1003" s="148" t="s">
        <v>415</v>
      </c>
      <c r="G1003" s="147">
        <f ca="1">IFERROR(__xludf.DUMMYFUNCTION(" VLOOKUP(A938, IMPORTRANGE(""https://docs.google.com/spreadsheets/d/1QNLbnkR_AongFt22vMfNzfpjZ0CjpI8QI-w0wBnYA1w/"", ""Инфа!A:AA""), 6, FALSE)"),2024)</f>
        <v>2024</v>
      </c>
      <c r="H1003" s="150">
        <v>8100</v>
      </c>
      <c r="I1003" s="171" t="s">
        <v>2820</v>
      </c>
      <c r="J1003" s="93" t="s">
        <v>2827</v>
      </c>
      <c r="K1003" s="153"/>
      <c r="L1003" s="153"/>
      <c r="M1003" s="153"/>
      <c r="N1003" s="153"/>
      <c r="O1003" s="153"/>
      <c r="P1003" s="153"/>
      <c r="Q1003" s="153"/>
      <c r="R1003" s="153"/>
      <c r="S1003" s="153"/>
    </row>
    <row r="1004" spans="1:19" ht="112.5">
      <c r="A1004" s="277" t="s">
        <v>25424</v>
      </c>
      <c r="B1004" s="256" t="s">
        <v>153</v>
      </c>
      <c r="C1004" s="93" t="s">
        <v>2828</v>
      </c>
      <c r="D1004" s="93" t="s">
        <v>2829</v>
      </c>
      <c r="E1004" s="148">
        <f ca="1">IFERROR(__xludf.DUMMYFUNCTION(" VLOOKUP(A939, IMPORTRANGE(""https://docs.google.com/spreadsheets/d/1fj_Bhi2XPL3siwIh4sx4VRLAe31yD50oKdj5UlRYW0c/"", ""Сводка!A:AA""), 5, FALSE)"),144)</f>
        <v>144</v>
      </c>
      <c r="F1004" s="148" t="s">
        <v>266</v>
      </c>
      <c r="G1004" s="147">
        <f ca="1">IFERROR(__xludf.DUMMYFUNCTION(" VLOOKUP(A939, IMPORTRANGE(""https://docs.google.com/spreadsheets/d/1QNLbnkR_AongFt22vMfNzfpjZ0CjpI8QI-w0wBnYA1w/"", ""Инфа!A:AA""), 6, FALSE)"),2024)</f>
        <v>2024</v>
      </c>
      <c r="H1004" s="150">
        <v>13600</v>
      </c>
      <c r="I1004" s="151" t="s">
        <v>518</v>
      </c>
      <c r="J1004" s="93" t="s">
        <v>2830</v>
      </c>
      <c r="K1004" s="153"/>
      <c r="L1004" s="153"/>
      <c r="M1004" s="153"/>
      <c r="N1004" s="153"/>
      <c r="O1004" s="153"/>
      <c r="P1004" s="153"/>
      <c r="Q1004" s="153"/>
      <c r="R1004" s="153"/>
      <c r="S1004" s="153"/>
    </row>
    <row r="1005" spans="1:19" ht="168.75">
      <c r="A1005" s="277" t="s">
        <v>25424</v>
      </c>
      <c r="B1005" s="256" t="s">
        <v>400</v>
      </c>
      <c r="C1005" s="93" t="s">
        <v>2831</v>
      </c>
      <c r="D1005" s="93" t="s">
        <v>2832</v>
      </c>
      <c r="E1005" s="148">
        <f ca="1">IFERROR(__xludf.DUMMYFUNCTION(" VLOOKUP(A940, IMPORTRANGE(""https://docs.google.com/spreadsheets/d/1fj_Bhi2XPL3siwIh4sx4VRLAe31yD50oKdj5UlRYW0c/"", ""Сводка!A:AA""), 5, FALSE)"),164)</f>
        <v>164</v>
      </c>
      <c r="F1005" s="147" t="s">
        <v>415</v>
      </c>
      <c r="G1005" s="147">
        <f ca="1">IFERROR(__xludf.DUMMYFUNCTION(" VLOOKUP(A940, IMPORTRANGE(""https://docs.google.com/spreadsheets/d/1QNLbnkR_AongFt22vMfNzfpjZ0CjpI8QI-w0wBnYA1w/"", ""Инфа!A:AA""), 6, FALSE)"),2024)</f>
        <v>2024</v>
      </c>
      <c r="H1005" s="150">
        <v>19300</v>
      </c>
      <c r="I1005" s="151" t="s">
        <v>2833</v>
      </c>
      <c r="J1005" s="93" t="s">
        <v>2834</v>
      </c>
      <c r="K1005" s="153"/>
      <c r="L1005" s="153"/>
      <c r="M1005" s="153"/>
      <c r="N1005" s="153"/>
      <c r="O1005" s="153"/>
      <c r="P1005" s="153"/>
      <c r="Q1005" s="153"/>
      <c r="R1005" s="153"/>
      <c r="S1005" s="153"/>
    </row>
    <row r="1006" spans="1:19" ht="262.5">
      <c r="A1006" s="277" t="s">
        <v>25424</v>
      </c>
      <c r="B1006" s="256" t="s">
        <v>400</v>
      </c>
      <c r="C1006" s="93" t="s">
        <v>2835</v>
      </c>
      <c r="D1006" s="93" t="s">
        <v>2836</v>
      </c>
      <c r="E1006" s="148">
        <f ca="1">IFERROR(__xludf.DUMMYFUNCTION(" VLOOKUP(A941, IMPORTRANGE(""https://docs.google.com/spreadsheets/d/1fj_Bhi2XPL3siwIh4sx4VRLAe31yD50oKdj5UlRYW0c/"", ""Сводка!A:AA""), 5, FALSE)"),212)</f>
        <v>212</v>
      </c>
      <c r="F1006" s="147" t="s">
        <v>403</v>
      </c>
      <c r="G1006" s="147">
        <f ca="1">IFERROR(__xludf.DUMMYFUNCTION(" VLOOKUP(A941, IMPORTRANGE(""https://docs.google.com/spreadsheets/d/1QNLbnkR_AongFt22vMfNzfpjZ0CjpI8QI-w0wBnYA1w/"", ""Инфа!A:AA""), 6, FALSE)"),2024)</f>
        <v>2024</v>
      </c>
      <c r="H1006" s="150">
        <v>11400</v>
      </c>
      <c r="I1006" s="151" t="s">
        <v>2833</v>
      </c>
      <c r="J1006" s="93" t="s">
        <v>2837</v>
      </c>
      <c r="K1006" s="153"/>
      <c r="L1006" s="153"/>
      <c r="M1006" s="153"/>
      <c r="N1006" s="153"/>
      <c r="O1006" s="153"/>
      <c r="P1006" s="153"/>
      <c r="Q1006" s="153"/>
      <c r="R1006" s="153"/>
      <c r="S1006" s="153"/>
    </row>
    <row r="1007" spans="1:19" ht="168.75">
      <c r="A1007" s="277" t="s">
        <v>25424</v>
      </c>
      <c r="B1007" s="256" t="s">
        <v>153</v>
      </c>
      <c r="C1007" s="93" t="s">
        <v>1750</v>
      </c>
      <c r="D1007" s="93" t="s">
        <v>2838</v>
      </c>
      <c r="E1007" s="148">
        <f ca="1">IFERROR(__xludf.DUMMYFUNCTION(" VLOOKUP(A942, IMPORTRANGE(""https://docs.google.com/spreadsheets/d/1fj_Bhi2XPL3siwIh4sx4VRLAe31yD50oKdj5UlRYW0c/"", ""Сводка!A:AA""), 5, FALSE)"),244)</f>
        <v>244</v>
      </c>
      <c r="F1007" s="148" t="s">
        <v>456</v>
      </c>
      <c r="G1007" s="147">
        <f ca="1">IFERROR(__xludf.DUMMYFUNCTION(" VLOOKUP(A942, IMPORTRANGE(""https://docs.google.com/spreadsheets/d/1QNLbnkR_AongFt22vMfNzfpjZ0CjpI8QI-w0wBnYA1w/"", ""Инфа!A:AA""), 6, FALSE)"),2024)</f>
        <v>2024</v>
      </c>
      <c r="H1007" s="150">
        <v>19600</v>
      </c>
      <c r="I1007" s="151" t="s">
        <v>1752</v>
      </c>
      <c r="J1007" s="93" t="s">
        <v>1759</v>
      </c>
      <c r="K1007" s="153"/>
      <c r="L1007" s="153"/>
      <c r="M1007" s="153"/>
      <c r="N1007" s="153"/>
      <c r="O1007" s="153"/>
      <c r="P1007" s="153"/>
      <c r="Q1007" s="153"/>
      <c r="R1007" s="153"/>
      <c r="S1007" s="153"/>
    </row>
    <row r="1008" spans="1:19" ht="131.25">
      <c r="A1008" s="277" t="s">
        <v>25424</v>
      </c>
      <c r="B1008" s="253" t="s">
        <v>400</v>
      </c>
      <c r="C1008" s="93" t="s">
        <v>2839</v>
      </c>
      <c r="D1008" s="93" t="s">
        <v>2840</v>
      </c>
      <c r="E1008" s="148">
        <f ca="1">IFERROR(__xludf.DUMMYFUNCTION(" VLOOKUP(A943, IMPORTRANGE(""https://docs.google.com/spreadsheets/d/1fj_Bhi2XPL3siwIh4sx4VRLAe31yD50oKdj5UlRYW0c/"", ""Сводка!A:AA""), 5, FALSE)"),388)</f>
        <v>388</v>
      </c>
      <c r="F1008" s="148" t="s">
        <v>415</v>
      </c>
      <c r="G1008" s="147">
        <f ca="1">IFERROR(__xludf.DUMMYFUNCTION(" VLOOKUP(A943, IMPORTRANGE(""https://docs.google.com/spreadsheets/d/1QNLbnkR_AongFt22vMfNzfpjZ0CjpI8QI-w0wBnYA1w/"", ""Инфа!A:AA""), 6, FALSE)"),2024)</f>
        <v>2024</v>
      </c>
      <c r="H1008" s="154">
        <v>28300</v>
      </c>
      <c r="I1008" s="151" t="s">
        <v>1841</v>
      </c>
      <c r="J1008" s="93" t="s">
        <v>2841</v>
      </c>
      <c r="K1008" s="153"/>
      <c r="L1008" s="153"/>
      <c r="M1008" s="153"/>
      <c r="N1008" s="153"/>
      <c r="O1008" s="153"/>
      <c r="P1008" s="153"/>
      <c r="Q1008" s="153"/>
      <c r="R1008" s="153"/>
      <c r="S1008" s="153"/>
    </row>
    <row r="1009" spans="1:19" ht="168.75">
      <c r="A1009" s="277" t="s">
        <v>25424</v>
      </c>
      <c r="B1009" s="253" t="s">
        <v>400</v>
      </c>
      <c r="C1009" s="97" t="s">
        <v>2842</v>
      </c>
      <c r="D1009" s="97" t="s">
        <v>2843</v>
      </c>
      <c r="E1009" s="148">
        <f ca="1">IFERROR(__xludf.DUMMYFUNCTION(" VLOOKUP(A944, IMPORTRANGE(""https://docs.google.com/spreadsheets/d/1fj_Bhi2XPL3siwIh4sx4VRLAe31yD50oKdj5UlRYW0c/"", ""Сводка!A:AA""), 5, FALSE)"),212)</f>
        <v>212</v>
      </c>
      <c r="F1009" s="147" t="s">
        <v>415</v>
      </c>
      <c r="G1009" s="147">
        <f ca="1">IFERROR(__xludf.DUMMYFUNCTION(" VLOOKUP(A944, IMPORTRANGE(""https://docs.google.com/spreadsheets/d/1QNLbnkR_AongFt22vMfNzfpjZ0CjpI8QI-w0wBnYA1w/"", ""Инфа!A:AA""), 6, FALSE)"),2024)</f>
        <v>2024</v>
      </c>
      <c r="H1009" s="150">
        <v>11400</v>
      </c>
      <c r="I1009" s="160" t="s">
        <v>2820</v>
      </c>
      <c r="J1009" s="97" t="s">
        <v>2844</v>
      </c>
      <c r="K1009" s="153"/>
      <c r="L1009" s="153"/>
      <c r="M1009" s="153"/>
      <c r="N1009" s="153"/>
      <c r="O1009" s="153"/>
      <c r="P1009" s="153"/>
      <c r="Q1009" s="153"/>
      <c r="R1009" s="153"/>
      <c r="S1009" s="153"/>
    </row>
    <row r="1010" spans="1:19" ht="262.5">
      <c r="A1010" s="277" t="s">
        <v>25424</v>
      </c>
      <c r="B1010" s="253" t="s">
        <v>153</v>
      </c>
      <c r="C1010" s="97" t="s">
        <v>2845</v>
      </c>
      <c r="D1010" s="97" t="s">
        <v>2846</v>
      </c>
      <c r="E1010" s="148">
        <f ca="1">IFERROR(__xludf.DUMMYFUNCTION(" VLOOKUP(A945, IMPORTRANGE(""https://docs.google.com/spreadsheets/d/1fj_Bhi2XPL3siwIh4sx4VRLAe31yD50oKdj5UlRYW0c/"", ""Сводка!A:AA""), 5, FALSE)"),244)</f>
        <v>244</v>
      </c>
      <c r="F1010" s="147" t="s">
        <v>108</v>
      </c>
      <c r="G1010" s="147">
        <f ca="1">IFERROR(__xludf.DUMMYFUNCTION(" VLOOKUP(A945, IMPORTRANGE(""https://docs.google.com/spreadsheets/d/1QNLbnkR_AongFt22vMfNzfpjZ0CjpI8QI-w0wBnYA1w/"", ""Инфа!A:AA""), 6, FALSE)"),2024)</f>
        <v>2024</v>
      </c>
      <c r="H1010" s="150">
        <v>12300</v>
      </c>
      <c r="I1010" s="160" t="s">
        <v>103</v>
      </c>
      <c r="J1010" s="97" t="s">
        <v>2847</v>
      </c>
      <c r="K1010" s="153"/>
      <c r="L1010" s="153"/>
      <c r="M1010" s="153"/>
      <c r="N1010" s="153"/>
      <c r="O1010" s="153"/>
      <c r="P1010" s="153"/>
      <c r="Q1010" s="153"/>
      <c r="R1010" s="153"/>
      <c r="S1010" s="153"/>
    </row>
    <row r="1011" spans="1:19" ht="168.75">
      <c r="A1011" s="277" t="s">
        <v>25424</v>
      </c>
      <c r="B1011" s="253" t="s">
        <v>153</v>
      </c>
      <c r="C1011" s="97" t="s">
        <v>2848</v>
      </c>
      <c r="D1011" s="97" t="s">
        <v>2849</v>
      </c>
      <c r="E1011" s="148">
        <f ca="1">IFERROR(__xludf.DUMMYFUNCTION(" VLOOKUP(A946, IMPORTRANGE(""https://docs.google.com/spreadsheets/d/1fj_Bhi2XPL3siwIh4sx4VRLAe31yD50oKdj5UlRYW0c/"", ""Сводка!A:AA""), 5, FALSE)"),180)</f>
        <v>180</v>
      </c>
      <c r="F1011" s="147" t="s">
        <v>50</v>
      </c>
      <c r="G1011" s="147">
        <f ca="1">IFERROR(__xludf.DUMMYFUNCTION(" VLOOKUP(A946, IMPORTRANGE(""https://docs.google.com/spreadsheets/d/1QNLbnkR_AongFt22vMfNzfpjZ0CjpI8QI-w0wBnYA1w/"", ""Инфа!A:AA""), 6, FALSE)"),2024)</f>
        <v>2024</v>
      </c>
      <c r="H1011" s="150">
        <v>15800</v>
      </c>
      <c r="I1011" s="160" t="s">
        <v>2075</v>
      </c>
      <c r="J1011" s="97" t="s">
        <v>2850</v>
      </c>
      <c r="K1011" s="153"/>
      <c r="L1011" s="153"/>
      <c r="M1011" s="153"/>
      <c r="N1011" s="153"/>
      <c r="O1011" s="153"/>
      <c r="P1011" s="153"/>
      <c r="Q1011" s="153"/>
      <c r="R1011" s="153"/>
      <c r="S1011" s="153"/>
    </row>
    <row r="1012" spans="1:19" ht="112.5">
      <c r="A1012" s="277" t="s">
        <v>25424</v>
      </c>
      <c r="B1012" s="256" t="s">
        <v>400</v>
      </c>
      <c r="C1012" s="93" t="s">
        <v>2851</v>
      </c>
      <c r="D1012" s="93" t="s">
        <v>2852</v>
      </c>
      <c r="E1012" s="148">
        <f ca="1">IFERROR(__xludf.DUMMYFUNCTION(" VLOOKUP(A947, IMPORTRANGE(""https://docs.google.com/spreadsheets/d/1fj_Bhi2XPL3siwIh4sx4VRLAe31yD50oKdj5UlRYW0c/"", ""Сводка!A:AA""), 5, FALSE)"),344)</f>
        <v>344</v>
      </c>
      <c r="F1012" s="148" t="s">
        <v>415</v>
      </c>
      <c r="G1012" s="147">
        <f ca="1">IFERROR(__xludf.DUMMYFUNCTION(" VLOOKUP(A947, IMPORTRANGE(""https://docs.google.com/spreadsheets/d/1QNLbnkR_AongFt22vMfNzfpjZ0CjpI8QI-w0wBnYA1w/"", ""Инфа!A:AA""), 6, FALSE)"),2024)</f>
        <v>2024</v>
      </c>
      <c r="H1012" s="150">
        <v>15300</v>
      </c>
      <c r="I1012" s="151" t="s">
        <v>696</v>
      </c>
      <c r="J1012" s="93" t="s">
        <v>2853</v>
      </c>
      <c r="K1012" s="153"/>
      <c r="L1012" s="153"/>
      <c r="M1012" s="153"/>
      <c r="N1012" s="153"/>
      <c r="O1012" s="153"/>
      <c r="P1012" s="153"/>
      <c r="Q1012" s="153"/>
      <c r="R1012" s="153"/>
      <c r="S1012" s="153"/>
    </row>
    <row r="1013" spans="1:19" ht="131.25">
      <c r="A1013" s="277" t="s">
        <v>25424</v>
      </c>
      <c r="B1013" s="256" t="s">
        <v>400</v>
      </c>
      <c r="C1013" s="93" t="s">
        <v>2851</v>
      </c>
      <c r="D1013" s="93" t="s">
        <v>2854</v>
      </c>
      <c r="E1013" s="148">
        <f ca="1">IFERROR(__xludf.DUMMYFUNCTION(" VLOOKUP(A948, IMPORTRANGE(""https://docs.google.com/spreadsheets/d/1fj_Bhi2XPL3siwIh4sx4VRLAe31yD50oKdj5UlRYW0c/"", ""Сводка!A:AA""), 5, FALSE)"),392)</f>
        <v>392</v>
      </c>
      <c r="F1013" s="148" t="s">
        <v>415</v>
      </c>
      <c r="G1013" s="147">
        <f ca="1">IFERROR(__xludf.DUMMYFUNCTION(" VLOOKUP(A948, IMPORTRANGE(""https://docs.google.com/spreadsheets/d/1QNLbnkR_AongFt22vMfNzfpjZ0CjpI8QI-w0wBnYA1w/"", ""Инфа!A:AA""), 6, FALSE)"),2024)</f>
        <v>2024</v>
      </c>
      <c r="H1013" s="154">
        <v>16800</v>
      </c>
      <c r="I1013" s="151" t="s">
        <v>696</v>
      </c>
      <c r="J1013" s="93" t="s">
        <v>2855</v>
      </c>
      <c r="K1013" s="153"/>
      <c r="L1013" s="153"/>
      <c r="M1013" s="153"/>
      <c r="N1013" s="153"/>
      <c r="O1013" s="153"/>
      <c r="P1013" s="153"/>
      <c r="Q1013" s="153"/>
      <c r="R1013" s="153"/>
      <c r="S1013" s="153"/>
    </row>
    <row r="1014" spans="1:19" ht="112.5">
      <c r="A1014" s="277" t="s">
        <v>25424</v>
      </c>
      <c r="B1014" s="256" t="s">
        <v>400</v>
      </c>
      <c r="C1014" s="93" t="s">
        <v>2851</v>
      </c>
      <c r="D1014" s="93" t="s">
        <v>2856</v>
      </c>
      <c r="E1014" s="148">
        <f ca="1">IFERROR(__xludf.DUMMYFUNCTION(" VLOOKUP(A949, IMPORTRANGE(""https://docs.google.com/spreadsheets/d/1fj_Bhi2XPL3siwIh4sx4VRLAe31yD50oKdj5UlRYW0c/"", ""Сводка!A:AA""), 5, FALSE)"),268)</f>
        <v>268</v>
      </c>
      <c r="F1014" s="148" t="s">
        <v>415</v>
      </c>
      <c r="G1014" s="147">
        <f ca="1">IFERROR(__xludf.DUMMYFUNCTION(" VLOOKUP(A949, IMPORTRANGE(""https://docs.google.com/spreadsheets/d/1QNLbnkR_AongFt22vMfNzfpjZ0CjpI8QI-w0wBnYA1w/"", ""Инфа!A:AA""), 6, FALSE)"),2023)</f>
        <v>2023</v>
      </c>
      <c r="H1014" s="150">
        <v>13000</v>
      </c>
      <c r="I1014" s="151" t="s">
        <v>696</v>
      </c>
      <c r="J1014" s="93" t="s">
        <v>2857</v>
      </c>
      <c r="K1014" s="153"/>
      <c r="L1014" s="153"/>
      <c r="M1014" s="153"/>
      <c r="N1014" s="153"/>
      <c r="O1014" s="153"/>
      <c r="P1014" s="153"/>
      <c r="Q1014" s="153"/>
      <c r="R1014" s="153"/>
      <c r="S1014" s="153"/>
    </row>
    <row r="1015" spans="1:19" ht="168.75">
      <c r="A1015" s="277" t="s">
        <v>25424</v>
      </c>
      <c r="B1015" s="256" t="s">
        <v>153</v>
      </c>
      <c r="C1015" s="93" t="s">
        <v>2858</v>
      </c>
      <c r="D1015" s="93" t="s">
        <v>2859</v>
      </c>
      <c r="E1015" s="148">
        <f ca="1">IFERROR(__xludf.DUMMYFUNCTION(" VLOOKUP(A950, IMPORTRANGE(""https://docs.google.com/spreadsheets/d/1fj_Bhi2XPL3siwIh4sx4VRLAe31yD50oKdj5UlRYW0c/"", ""Сводка!A:AA""), 5, FALSE)"),116)</f>
        <v>116</v>
      </c>
      <c r="F1015" s="148" t="s">
        <v>26</v>
      </c>
      <c r="G1015" s="147">
        <f ca="1">IFERROR(__xludf.DUMMYFUNCTION(" VLOOKUP(A950, IMPORTRANGE(""https://docs.google.com/spreadsheets/d/1QNLbnkR_AongFt22vMfNzfpjZ0CjpI8QI-w0wBnYA1w/"", ""Инфа!A:AA""), 6, FALSE)"),2023)</f>
        <v>2023</v>
      </c>
      <c r="H1015" s="150">
        <v>8500</v>
      </c>
      <c r="I1015" s="151" t="s">
        <v>2860</v>
      </c>
      <c r="J1015" s="99" t="s">
        <v>2861</v>
      </c>
      <c r="K1015" s="153"/>
      <c r="L1015" s="153"/>
      <c r="M1015" s="153"/>
      <c r="N1015" s="153"/>
      <c r="O1015" s="153"/>
      <c r="P1015" s="153"/>
      <c r="Q1015" s="153"/>
      <c r="R1015" s="153"/>
      <c r="S1015" s="153"/>
    </row>
    <row r="1016" spans="1:19" ht="243.75">
      <c r="A1016" s="277" t="s">
        <v>25424</v>
      </c>
      <c r="B1016" s="256" t="s">
        <v>23</v>
      </c>
      <c r="C1016" s="93" t="s">
        <v>2862</v>
      </c>
      <c r="D1016" s="93" t="s">
        <v>2863</v>
      </c>
      <c r="E1016" s="148">
        <f ca="1">IFERROR(__xludf.DUMMYFUNCTION(" VLOOKUP(A951, IMPORTRANGE(""https://docs.google.com/spreadsheets/d/1fj_Bhi2XPL3siwIh4sx4VRLAe31yD50oKdj5UlRYW0c/"", ""Сводка!A:AA""), 5, FALSE)"),104)</f>
        <v>104</v>
      </c>
      <c r="F1016" s="148" t="s">
        <v>66</v>
      </c>
      <c r="G1016" s="147">
        <f ca="1">IFERROR(__xludf.DUMMYFUNCTION(" VLOOKUP(A951, IMPORTRANGE(""https://docs.google.com/spreadsheets/d/1QNLbnkR_AongFt22vMfNzfpjZ0CjpI8QI-w0wBnYA1w/"", ""Инфа!A:AA""), 6, FALSE)"),2024)</f>
        <v>2024</v>
      </c>
      <c r="H1016" s="150">
        <v>8100</v>
      </c>
      <c r="I1016" s="151" t="s">
        <v>2860</v>
      </c>
      <c r="J1016" s="93" t="s">
        <v>2864</v>
      </c>
      <c r="K1016" s="153"/>
      <c r="L1016" s="153"/>
      <c r="M1016" s="153"/>
      <c r="N1016" s="153"/>
      <c r="O1016" s="153"/>
      <c r="P1016" s="153"/>
      <c r="Q1016" s="153"/>
      <c r="R1016" s="153"/>
      <c r="S1016" s="153"/>
    </row>
    <row r="1017" spans="1:19" ht="131.25">
      <c r="A1017" s="277" t="s">
        <v>25424</v>
      </c>
      <c r="B1017" s="256" t="s">
        <v>400</v>
      </c>
      <c r="C1017" s="93" t="s">
        <v>2865</v>
      </c>
      <c r="D1017" s="93" t="s">
        <v>2866</v>
      </c>
      <c r="E1017" s="148">
        <f ca="1">IFERROR(__xludf.DUMMYFUNCTION(" VLOOKUP(A952, IMPORTRANGE(""https://docs.google.com/spreadsheets/d/1fj_Bhi2XPL3siwIh4sx4VRLAe31yD50oKdj5UlRYW0c/"", ""Сводка!A:AA""), 5, FALSE)"),80)</f>
        <v>80</v>
      </c>
      <c r="F1017" s="148" t="s">
        <v>403</v>
      </c>
      <c r="G1017" s="147">
        <f ca="1">IFERROR(__xludf.DUMMYFUNCTION(" VLOOKUP(A952, IMPORTRANGE(""https://docs.google.com/spreadsheets/d/1QNLbnkR_AongFt22vMfNzfpjZ0CjpI8QI-w0wBnYA1w/"", ""Инфа!A:AA""), 6, FALSE)"),2024)</f>
        <v>2024</v>
      </c>
      <c r="H1017" s="150">
        <v>7400</v>
      </c>
      <c r="I1017" s="151" t="s">
        <v>2867</v>
      </c>
      <c r="J1017" s="93" t="s">
        <v>2868</v>
      </c>
      <c r="K1017" s="153"/>
      <c r="L1017" s="153"/>
      <c r="M1017" s="153"/>
      <c r="N1017" s="153"/>
      <c r="O1017" s="153"/>
      <c r="P1017" s="153"/>
      <c r="Q1017" s="153"/>
      <c r="R1017" s="153"/>
      <c r="S1017" s="153"/>
    </row>
    <row r="1018" spans="1:19" ht="131.25">
      <c r="A1018" s="277" t="s">
        <v>25424</v>
      </c>
      <c r="B1018" s="256" t="s">
        <v>23</v>
      </c>
      <c r="C1018" s="93" t="s">
        <v>2869</v>
      </c>
      <c r="D1018" s="93" t="s">
        <v>2870</v>
      </c>
      <c r="E1018" s="148">
        <f ca="1">IFERROR(__xludf.DUMMYFUNCTION(" VLOOKUP(A953, IMPORTRANGE(""https://docs.google.com/spreadsheets/d/1fj_Bhi2XPL3siwIh4sx4VRLAe31yD50oKdj5UlRYW0c/"", ""Сводка!A:AA""), 5, FALSE)"),144)</f>
        <v>144</v>
      </c>
      <c r="F1018" s="148" t="s">
        <v>328</v>
      </c>
      <c r="G1018" s="147">
        <f ca="1">IFERROR(__xludf.DUMMYFUNCTION(" VLOOKUP(A953, IMPORTRANGE(""https://docs.google.com/spreadsheets/d/1QNLbnkR_AongFt22vMfNzfpjZ0CjpI8QI-w0wBnYA1w/"", ""Инфа!A:AA""), 6, FALSE)"),2023)</f>
        <v>2023</v>
      </c>
      <c r="H1018" s="150">
        <v>13600</v>
      </c>
      <c r="I1018" s="151" t="s">
        <v>27</v>
      </c>
      <c r="J1018" s="93" t="s">
        <v>2871</v>
      </c>
      <c r="K1018" s="153"/>
      <c r="L1018" s="153"/>
      <c r="M1018" s="153"/>
      <c r="N1018" s="153"/>
      <c r="O1018" s="153"/>
      <c r="P1018" s="153"/>
      <c r="Q1018" s="153"/>
      <c r="R1018" s="153"/>
      <c r="S1018" s="153"/>
    </row>
    <row r="1019" spans="1:19" ht="93.75">
      <c r="A1019" s="277" t="s">
        <v>25424</v>
      </c>
      <c r="B1019" s="256" t="s">
        <v>400</v>
      </c>
      <c r="C1019" s="93" t="s">
        <v>2872</v>
      </c>
      <c r="D1019" s="93" t="s">
        <v>2873</v>
      </c>
      <c r="E1019" s="148">
        <f ca="1">IFERROR(__xludf.DUMMYFUNCTION(" VLOOKUP(A954, IMPORTRANGE(""https://docs.google.com/spreadsheets/d/1fj_Bhi2XPL3siwIh4sx4VRLAe31yD50oKdj5UlRYW0c/"", ""Сводка!A:AA""), 5, FALSE)"),176)</f>
        <v>176</v>
      </c>
      <c r="F1019" s="148" t="s">
        <v>26</v>
      </c>
      <c r="G1019" s="147">
        <f ca="1">IFERROR(__xludf.DUMMYFUNCTION(" VLOOKUP(A954, IMPORTRANGE(""https://docs.google.com/spreadsheets/d/1QNLbnkR_AongFt22vMfNzfpjZ0CjpI8QI-w0wBnYA1w/"", ""Инфа!A:AA""), 6, FALSE)"),2024)</f>
        <v>2024</v>
      </c>
      <c r="H1019" s="150">
        <v>10300</v>
      </c>
      <c r="I1019" s="151" t="s">
        <v>2874</v>
      </c>
      <c r="J1019" s="93" t="s">
        <v>2875</v>
      </c>
      <c r="K1019" s="153"/>
      <c r="L1019" s="153"/>
      <c r="M1019" s="153"/>
      <c r="N1019" s="153"/>
      <c r="O1019" s="153"/>
      <c r="P1019" s="153"/>
      <c r="Q1019" s="153"/>
      <c r="R1019" s="153"/>
      <c r="S1019" s="153"/>
    </row>
    <row r="1020" spans="1:19" ht="93.75">
      <c r="A1020" s="277" t="s">
        <v>25424</v>
      </c>
      <c r="B1020" s="256" t="s">
        <v>153</v>
      </c>
      <c r="C1020" s="93" t="s">
        <v>2876</v>
      </c>
      <c r="D1020" s="93" t="s">
        <v>2877</v>
      </c>
      <c r="E1020" s="148">
        <f ca="1">IFERROR(__xludf.DUMMYFUNCTION(" VLOOKUP(A955, IMPORTRANGE(""https://docs.google.com/spreadsheets/d/1fj_Bhi2XPL3siwIh4sx4VRLAe31yD50oKdj5UlRYW0c/"", ""Сводка!A:AA""), 5, FALSE)"),344)</f>
        <v>344</v>
      </c>
      <c r="F1020" s="148" t="s">
        <v>50</v>
      </c>
      <c r="G1020" s="147">
        <f ca="1">IFERROR(__xludf.DUMMYFUNCTION(" VLOOKUP(A955, IMPORTRANGE(""https://docs.google.com/spreadsheets/d/1QNLbnkR_AongFt22vMfNzfpjZ0CjpI8QI-w0wBnYA1w/"", ""Инфа!A:AA""), 6, FALSE)"),2022)</f>
        <v>2022</v>
      </c>
      <c r="H1020" s="150">
        <v>25600</v>
      </c>
      <c r="I1020" s="151" t="s">
        <v>2878</v>
      </c>
      <c r="J1020" s="93" t="s">
        <v>2879</v>
      </c>
      <c r="K1020" s="153"/>
      <c r="L1020" s="153"/>
      <c r="M1020" s="153"/>
      <c r="N1020" s="153"/>
      <c r="O1020" s="153"/>
      <c r="P1020" s="153"/>
      <c r="Q1020" s="153"/>
      <c r="R1020" s="153"/>
      <c r="S1020" s="153"/>
    </row>
    <row r="1021" spans="1:19" ht="93.75">
      <c r="A1021" s="277" t="s">
        <v>25424</v>
      </c>
      <c r="B1021" s="256" t="s">
        <v>400</v>
      </c>
      <c r="C1021" s="93" t="s">
        <v>2880</v>
      </c>
      <c r="D1021" s="93" t="s">
        <v>2881</v>
      </c>
      <c r="E1021" s="148">
        <f ca="1">IFERROR(__xludf.DUMMYFUNCTION(" VLOOKUP(A956, IMPORTRANGE(""https://docs.google.com/spreadsheets/d/1fj_Bhi2XPL3siwIh4sx4VRLAe31yD50oKdj5UlRYW0c/"", ""Сводка!A:AA""), 5, FALSE)"),220)</f>
        <v>220</v>
      </c>
      <c r="F1021" s="148" t="s">
        <v>2882</v>
      </c>
      <c r="G1021" s="147">
        <f ca="1">IFERROR(__xludf.DUMMYFUNCTION(" VLOOKUP(A956, IMPORTRANGE(""https://docs.google.com/spreadsheets/d/1QNLbnkR_AongFt22vMfNzfpjZ0CjpI8QI-w0wBnYA1w/"", ""Инфа!A:AA""), 6, FALSE)"),2024)</f>
        <v>2024</v>
      </c>
      <c r="H1021" s="150">
        <v>11600</v>
      </c>
      <c r="I1021" s="151" t="s">
        <v>2878</v>
      </c>
      <c r="J1021" s="93" t="s">
        <v>2883</v>
      </c>
      <c r="K1021" s="153"/>
      <c r="L1021" s="153"/>
      <c r="M1021" s="153"/>
      <c r="N1021" s="153"/>
      <c r="O1021" s="153"/>
      <c r="P1021" s="153"/>
      <c r="Q1021" s="153"/>
      <c r="R1021" s="153"/>
      <c r="S1021" s="153"/>
    </row>
    <row r="1022" spans="1:19" ht="93.75">
      <c r="A1022" s="277" t="s">
        <v>25424</v>
      </c>
      <c r="B1022" s="256" t="s">
        <v>153</v>
      </c>
      <c r="C1022" s="93" t="s">
        <v>2884</v>
      </c>
      <c r="D1022" s="93" t="s">
        <v>2885</v>
      </c>
      <c r="E1022" s="148">
        <f ca="1">IFERROR(__xludf.DUMMYFUNCTION(" VLOOKUP(A957, IMPORTRANGE(""https://docs.google.com/spreadsheets/d/1fj_Bhi2XPL3siwIh4sx4VRLAe31yD50oKdj5UlRYW0c/"", ""Сводка!A:AA""), 5, FALSE)"),228)</f>
        <v>228</v>
      </c>
      <c r="F1022" s="148" t="s">
        <v>266</v>
      </c>
      <c r="G1022" s="147">
        <f ca="1">IFERROR(__xludf.DUMMYFUNCTION(" VLOOKUP(A957, IMPORTRANGE(""https://docs.google.com/spreadsheets/d/1QNLbnkR_AongFt22vMfNzfpjZ0CjpI8QI-w0wBnYA1w/"", ""Инфа!A:AA""), 6, FALSE)"),2024)</f>
        <v>2024</v>
      </c>
      <c r="H1022" s="150">
        <v>11800</v>
      </c>
      <c r="I1022" s="151" t="s">
        <v>2878</v>
      </c>
      <c r="J1022" s="99" t="s">
        <v>2886</v>
      </c>
      <c r="K1022" s="153"/>
      <c r="L1022" s="153"/>
      <c r="M1022" s="153"/>
      <c r="N1022" s="153"/>
      <c r="O1022" s="153"/>
      <c r="P1022" s="153"/>
      <c r="Q1022" s="153"/>
      <c r="R1022" s="153"/>
      <c r="S1022" s="153"/>
    </row>
    <row r="1023" spans="1:19" ht="112.5">
      <c r="A1023" s="277" t="s">
        <v>25424</v>
      </c>
      <c r="B1023" s="256" t="s">
        <v>153</v>
      </c>
      <c r="C1023" s="93" t="s">
        <v>2887</v>
      </c>
      <c r="D1023" s="93" t="s">
        <v>2888</v>
      </c>
      <c r="E1023" s="148">
        <f ca="1">IFERROR(__xludf.DUMMYFUNCTION(" VLOOKUP(A958, IMPORTRANGE(""https://docs.google.com/spreadsheets/d/1fj_Bhi2XPL3siwIh4sx4VRLAe31yD50oKdj5UlRYW0c/"", ""Сводка!A:AA""), 5, FALSE)"),292)</f>
        <v>292</v>
      </c>
      <c r="F1023" s="148" t="s">
        <v>50</v>
      </c>
      <c r="G1023" s="147">
        <f ca="1">IFERROR(__xludf.DUMMYFUNCTION(" VLOOKUP(A958, IMPORTRANGE(""https://docs.google.com/spreadsheets/d/1QNLbnkR_AongFt22vMfNzfpjZ0CjpI8QI-w0wBnYA1w/"", ""Инфа!A:AA""), 6, FALSE)"),2023)</f>
        <v>2023</v>
      </c>
      <c r="H1023" s="150">
        <v>22500</v>
      </c>
      <c r="I1023" s="151" t="s">
        <v>2878</v>
      </c>
      <c r="J1023" s="93" t="s">
        <v>2889</v>
      </c>
      <c r="K1023" s="153"/>
      <c r="L1023" s="153"/>
      <c r="M1023" s="153"/>
      <c r="N1023" s="153"/>
      <c r="O1023" s="153"/>
      <c r="P1023" s="153"/>
      <c r="Q1023" s="153"/>
      <c r="R1023" s="153"/>
      <c r="S1023" s="153"/>
    </row>
    <row r="1024" spans="1:19" ht="112.5">
      <c r="A1024" s="277" t="s">
        <v>25424</v>
      </c>
      <c r="B1024" s="256" t="s">
        <v>153</v>
      </c>
      <c r="C1024" s="93" t="s">
        <v>2890</v>
      </c>
      <c r="D1024" s="93" t="s">
        <v>2891</v>
      </c>
      <c r="E1024" s="148">
        <f ca="1">IFERROR(__xludf.DUMMYFUNCTION(" VLOOKUP(A959, IMPORTRANGE(""https://docs.google.com/spreadsheets/d/1fj_Bhi2XPL3siwIh4sx4VRLAe31yD50oKdj5UlRYW0c/"", ""Сводка!A:AA""), 5, FALSE)"),216)</f>
        <v>216</v>
      </c>
      <c r="F1024" s="148" t="s">
        <v>266</v>
      </c>
      <c r="G1024" s="147">
        <f ca="1">IFERROR(__xludf.DUMMYFUNCTION(" VLOOKUP(A959, IMPORTRANGE(""https://docs.google.com/spreadsheets/d/1QNLbnkR_AongFt22vMfNzfpjZ0CjpI8QI-w0wBnYA1w/"", ""Инфа!A:AA""), 6, FALSE)"),2024)</f>
        <v>2024</v>
      </c>
      <c r="H1024" s="150">
        <v>18000</v>
      </c>
      <c r="I1024" s="151" t="s">
        <v>2878</v>
      </c>
      <c r="J1024" s="93" t="s">
        <v>2892</v>
      </c>
      <c r="K1024" s="153"/>
      <c r="L1024" s="153"/>
      <c r="M1024" s="153"/>
      <c r="N1024" s="153"/>
      <c r="O1024" s="153"/>
      <c r="P1024" s="153"/>
      <c r="Q1024" s="153"/>
      <c r="R1024" s="153"/>
      <c r="S1024" s="153"/>
    </row>
    <row r="1025" spans="1:19" ht="112.5">
      <c r="A1025" s="277" t="s">
        <v>25424</v>
      </c>
      <c r="B1025" s="256" t="s">
        <v>400</v>
      </c>
      <c r="C1025" s="93" t="s">
        <v>2893</v>
      </c>
      <c r="D1025" s="93" t="s">
        <v>2894</v>
      </c>
      <c r="E1025" s="148">
        <f ca="1">IFERROR(__xludf.DUMMYFUNCTION(" VLOOKUP(A960, IMPORTRANGE(""https://docs.google.com/spreadsheets/d/1fj_Bhi2XPL3siwIh4sx4VRLAe31yD50oKdj5UlRYW0c/"", ""Сводка!A:AA""), 5, FALSE)"),284)</f>
        <v>284</v>
      </c>
      <c r="F1025" s="148" t="s">
        <v>415</v>
      </c>
      <c r="G1025" s="147">
        <f ca="1">IFERROR(__xludf.DUMMYFUNCTION(" VLOOKUP(A960, IMPORTRANGE(""https://docs.google.com/spreadsheets/d/1QNLbnkR_AongFt22vMfNzfpjZ0CjpI8QI-w0wBnYA1w/"", ""Инфа!A:AA""), 6, FALSE)"),2024)</f>
        <v>2024</v>
      </c>
      <c r="H1025" s="150">
        <v>22000</v>
      </c>
      <c r="I1025" s="151" t="s">
        <v>2878</v>
      </c>
      <c r="J1025" s="93" t="s">
        <v>2895</v>
      </c>
      <c r="K1025" s="153"/>
      <c r="L1025" s="153"/>
      <c r="M1025" s="153"/>
      <c r="N1025" s="153"/>
      <c r="O1025" s="153"/>
      <c r="P1025" s="153"/>
      <c r="Q1025" s="153"/>
      <c r="R1025" s="153"/>
      <c r="S1025" s="153"/>
    </row>
    <row r="1026" spans="1:19" ht="187.5">
      <c r="A1026" s="277" t="s">
        <v>25424</v>
      </c>
      <c r="B1026" s="256" t="s">
        <v>153</v>
      </c>
      <c r="C1026" s="93" t="s">
        <v>2896</v>
      </c>
      <c r="D1026" s="93" t="s">
        <v>2897</v>
      </c>
      <c r="E1026" s="148">
        <f ca="1">IFERROR(__xludf.DUMMYFUNCTION(" VLOOKUP(A961, IMPORTRANGE(""https://docs.google.com/spreadsheets/d/1fj_Bhi2XPL3siwIh4sx4VRLAe31yD50oKdj5UlRYW0c/"", ""Сводка!A:AA""), 5, FALSE)"),360)</f>
        <v>360</v>
      </c>
      <c r="F1026" s="148" t="s">
        <v>2898</v>
      </c>
      <c r="G1026" s="147">
        <f ca="1">IFERROR(__xludf.DUMMYFUNCTION(" VLOOKUP(A961, IMPORTRANGE(""https://docs.google.com/spreadsheets/d/1QNLbnkR_AongFt22vMfNzfpjZ0CjpI8QI-w0wBnYA1w/"", ""Инфа!A:AA""), 6, FALSE)"),2024)</f>
        <v>2024</v>
      </c>
      <c r="H1026" s="154">
        <v>15800</v>
      </c>
      <c r="I1026" s="151" t="s">
        <v>2878</v>
      </c>
      <c r="J1026" s="93" t="s">
        <v>2899</v>
      </c>
      <c r="K1026" s="153"/>
      <c r="L1026" s="153"/>
      <c r="M1026" s="153"/>
      <c r="N1026" s="153"/>
      <c r="O1026" s="153"/>
      <c r="P1026" s="153"/>
      <c r="Q1026" s="153"/>
      <c r="R1026" s="153"/>
      <c r="S1026" s="153"/>
    </row>
    <row r="1027" spans="1:19" ht="93.75">
      <c r="A1027" s="277" t="s">
        <v>25424</v>
      </c>
      <c r="B1027" s="256" t="s">
        <v>400</v>
      </c>
      <c r="C1027" s="93" t="s">
        <v>2900</v>
      </c>
      <c r="D1027" s="93" t="s">
        <v>2901</v>
      </c>
      <c r="E1027" s="148">
        <f ca="1">IFERROR(__xludf.DUMMYFUNCTION(" VLOOKUP(A962, IMPORTRANGE(""https://docs.google.com/spreadsheets/d/1fj_Bhi2XPL3siwIh4sx4VRLAe31yD50oKdj5UlRYW0c/"", ""Сводка!A:AA""), 5, FALSE)"),324)</f>
        <v>324</v>
      </c>
      <c r="F1027" s="148" t="s">
        <v>415</v>
      </c>
      <c r="G1027" s="147">
        <f ca="1">IFERROR(__xludf.DUMMYFUNCTION(" VLOOKUP(A962, IMPORTRANGE(""https://docs.google.com/spreadsheets/d/1QNLbnkR_AongFt22vMfNzfpjZ0CjpI8QI-w0wBnYA1w/"", ""Инфа!A:AA""), 6, FALSE)"),2023)</f>
        <v>2023</v>
      </c>
      <c r="H1027" s="150">
        <v>24400</v>
      </c>
      <c r="I1027" s="151" t="s">
        <v>2878</v>
      </c>
      <c r="J1027" s="105" t="s">
        <v>2902</v>
      </c>
      <c r="K1027" s="153"/>
      <c r="L1027" s="153"/>
      <c r="M1027" s="153"/>
      <c r="N1027" s="153"/>
      <c r="O1027" s="153"/>
      <c r="P1027" s="153"/>
      <c r="Q1027" s="153"/>
      <c r="R1027" s="153"/>
      <c r="S1027" s="153"/>
    </row>
    <row r="1028" spans="1:19" ht="93.75">
      <c r="A1028" s="277" t="s">
        <v>25424</v>
      </c>
      <c r="B1028" s="256" t="s">
        <v>153</v>
      </c>
      <c r="C1028" s="93" t="s">
        <v>2903</v>
      </c>
      <c r="D1028" s="93" t="s">
        <v>2904</v>
      </c>
      <c r="E1028" s="148">
        <f ca="1">IFERROR(__xludf.DUMMYFUNCTION(" VLOOKUP(A963, IMPORTRANGE(""https://docs.google.com/spreadsheets/d/1fj_Bhi2XPL3siwIh4sx4VRLAe31yD50oKdj5UlRYW0c/"", ""Сводка!A:AA""), 5, FALSE)"),176)</f>
        <v>176</v>
      </c>
      <c r="F1028" s="148" t="s">
        <v>50</v>
      </c>
      <c r="G1028" s="147">
        <f ca="1">IFERROR(__xludf.DUMMYFUNCTION(" VLOOKUP(A963, IMPORTRANGE(""https://docs.google.com/spreadsheets/d/1QNLbnkR_AongFt22vMfNzfpjZ0CjpI8QI-w0wBnYA1w/"", ""Инфа!A:AA""), 6, FALSE)"),2024)</f>
        <v>2024</v>
      </c>
      <c r="H1028" s="150">
        <v>10300</v>
      </c>
      <c r="I1028" s="151" t="s">
        <v>161</v>
      </c>
      <c r="J1028" s="93" t="s">
        <v>2905</v>
      </c>
      <c r="K1028" s="153"/>
      <c r="L1028" s="153"/>
      <c r="M1028" s="153"/>
      <c r="N1028" s="153"/>
      <c r="O1028" s="153"/>
      <c r="P1028" s="153"/>
      <c r="Q1028" s="153"/>
      <c r="R1028" s="153"/>
      <c r="S1028" s="153"/>
    </row>
    <row r="1029" spans="1:19" ht="93.75">
      <c r="A1029" s="277" t="s">
        <v>25424</v>
      </c>
      <c r="B1029" s="256" t="s">
        <v>153</v>
      </c>
      <c r="C1029" s="93" t="s">
        <v>2906</v>
      </c>
      <c r="D1029" s="93" t="s">
        <v>2907</v>
      </c>
      <c r="E1029" s="148">
        <f ca="1">IFERROR(__xludf.DUMMYFUNCTION(" VLOOKUP(A964, IMPORTRANGE(""https://docs.google.com/spreadsheets/d/1fj_Bhi2XPL3siwIh4sx4VRLAe31yD50oKdj5UlRYW0c/"", ""Сводка!A:AA""), 5, FALSE)"),176)</f>
        <v>176</v>
      </c>
      <c r="F1029" s="148" t="s">
        <v>50</v>
      </c>
      <c r="G1029" s="147">
        <f ca="1">IFERROR(__xludf.DUMMYFUNCTION(" VLOOKUP(A964, IMPORTRANGE(""https://docs.google.com/spreadsheets/d/1QNLbnkR_AongFt22vMfNzfpjZ0CjpI8QI-w0wBnYA1w/"", ""Инфа!A:AA""), 6, FALSE)"),2024)</f>
        <v>2024</v>
      </c>
      <c r="H1029" s="150">
        <v>15600</v>
      </c>
      <c r="I1029" s="151" t="s">
        <v>161</v>
      </c>
      <c r="J1029" s="93" t="s">
        <v>2908</v>
      </c>
      <c r="K1029" s="153"/>
      <c r="L1029" s="153"/>
      <c r="M1029" s="153"/>
      <c r="N1029" s="153"/>
      <c r="O1029" s="153"/>
      <c r="P1029" s="153"/>
      <c r="Q1029" s="153"/>
      <c r="R1029" s="153"/>
      <c r="S1029" s="153"/>
    </row>
    <row r="1030" spans="1:19" ht="131.25">
      <c r="A1030" s="277" t="s">
        <v>25424</v>
      </c>
      <c r="B1030" s="256" t="s">
        <v>153</v>
      </c>
      <c r="C1030" s="93" t="s">
        <v>2896</v>
      </c>
      <c r="D1030" s="93" t="s">
        <v>2909</v>
      </c>
      <c r="E1030" s="148">
        <f ca="1">IFERROR(__xludf.DUMMYFUNCTION(" VLOOKUP(A965, IMPORTRANGE(""https://docs.google.com/spreadsheets/d/1fj_Bhi2XPL3siwIh4sx4VRLAe31yD50oKdj5UlRYW0c/"", ""Сводка!A:AA""), 5, FALSE)"),232)</f>
        <v>232</v>
      </c>
      <c r="F1030" s="148" t="s">
        <v>2910</v>
      </c>
      <c r="G1030" s="147">
        <f ca="1">IFERROR(__xludf.DUMMYFUNCTION(" VLOOKUP(A965, IMPORTRANGE(""https://docs.google.com/spreadsheets/d/1QNLbnkR_AongFt22vMfNzfpjZ0CjpI8QI-w0wBnYA1w/"", ""Инфа!A:AA""), 6, FALSE)"),2024)</f>
        <v>2024</v>
      </c>
      <c r="H1030" s="150">
        <v>12000</v>
      </c>
      <c r="I1030" s="151" t="s">
        <v>2878</v>
      </c>
      <c r="J1030" s="93" t="s">
        <v>2911</v>
      </c>
      <c r="K1030" s="153"/>
      <c r="L1030" s="153"/>
      <c r="M1030" s="153"/>
      <c r="N1030" s="153"/>
      <c r="O1030" s="153"/>
      <c r="P1030" s="153"/>
      <c r="Q1030" s="153"/>
      <c r="R1030" s="153"/>
      <c r="S1030" s="153"/>
    </row>
    <row r="1031" spans="1:19" ht="131.25">
      <c r="A1031" s="277" t="s">
        <v>25424</v>
      </c>
      <c r="B1031" s="256" t="s">
        <v>153</v>
      </c>
      <c r="C1031" s="93" t="s">
        <v>2896</v>
      </c>
      <c r="D1031" s="93" t="s">
        <v>2912</v>
      </c>
      <c r="E1031" s="148">
        <f ca="1">IFERROR(__xludf.DUMMYFUNCTION(" VLOOKUP(A966, IMPORTRANGE(""https://docs.google.com/spreadsheets/d/1fj_Bhi2XPL3siwIh4sx4VRLAe31yD50oKdj5UlRYW0c/"", ""Сводка!A:AA""), 5, FALSE)"),236)</f>
        <v>236</v>
      </c>
      <c r="F1031" s="148" t="s">
        <v>2910</v>
      </c>
      <c r="G1031" s="147">
        <f ca="1">IFERROR(__xludf.DUMMYFUNCTION(" VLOOKUP(A966, IMPORTRANGE(""https://docs.google.com/spreadsheets/d/1QNLbnkR_AongFt22vMfNzfpjZ0CjpI8QI-w0wBnYA1w/"", ""Инфа!A:AA""), 6, FALSE)"),2024)</f>
        <v>2024</v>
      </c>
      <c r="H1031" s="150">
        <v>12100</v>
      </c>
      <c r="I1031" s="151" t="s">
        <v>2878</v>
      </c>
      <c r="J1031" s="93" t="s">
        <v>2911</v>
      </c>
      <c r="K1031" s="153"/>
      <c r="L1031" s="153"/>
      <c r="M1031" s="153"/>
      <c r="N1031" s="153"/>
      <c r="O1031" s="153"/>
      <c r="P1031" s="153"/>
      <c r="Q1031" s="153"/>
      <c r="R1031" s="153"/>
      <c r="S1031" s="153"/>
    </row>
    <row r="1032" spans="1:19" ht="206.25">
      <c r="A1032" s="277" t="s">
        <v>25424</v>
      </c>
      <c r="B1032" s="256" t="s">
        <v>400</v>
      </c>
      <c r="C1032" s="93" t="s">
        <v>2913</v>
      </c>
      <c r="D1032" s="93" t="s">
        <v>2914</v>
      </c>
      <c r="E1032" s="148">
        <f ca="1">IFERROR(__xludf.DUMMYFUNCTION(" VLOOKUP(A967, IMPORTRANGE(""https://docs.google.com/spreadsheets/d/1fj_Bhi2XPL3siwIh4sx4VRLAe31yD50oKdj5UlRYW0c/"", ""Сводка!A:AA""), 5, FALSE)"),104)</f>
        <v>104</v>
      </c>
      <c r="F1032" s="148" t="s">
        <v>415</v>
      </c>
      <c r="G1032" s="147">
        <f ca="1">IFERROR(__xludf.DUMMYFUNCTION(" VLOOKUP(A967, IMPORTRANGE(""https://docs.google.com/spreadsheets/d/1QNLbnkR_AongFt22vMfNzfpjZ0CjpI8QI-w0wBnYA1w/"", ""Инфа!A:AA""), 6, FALSE)"),2024)</f>
        <v>2024</v>
      </c>
      <c r="H1032" s="150">
        <v>11200</v>
      </c>
      <c r="I1032" s="151" t="s">
        <v>2915</v>
      </c>
      <c r="J1032" s="93" t="s">
        <v>2916</v>
      </c>
      <c r="K1032" s="153"/>
      <c r="L1032" s="153"/>
      <c r="M1032" s="153"/>
      <c r="N1032" s="153"/>
      <c r="O1032" s="153"/>
      <c r="P1032" s="153"/>
      <c r="Q1032" s="153"/>
      <c r="R1032" s="153"/>
      <c r="S1032" s="153"/>
    </row>
    <row r="1033" spans="1:19" ht="150">
      <c r="A1033" s="277" t="s">
        <v>25424</v>
      </c>
      <c r="B1033" s="256" t="s">
        <v>153</v>
      </c>
      <c r="C1033" s="93" t="s">
        <v>2917</v>
      </c>
      <c r="D1033" s="93" t="s">
        <v>2918</v>
      </c>
      <c r="E1033" s="148">
        <f ca="1">IFERROR(__xludf.DUMMYFUNCTION(" VLOOKUP(A968, IMPORTRANGE(""https://docs.google.com/spreadsheets/d/1fj_Bhi2XPL3siwIh4sx4VRLAe31yD50oKdj5UlRYW0c/"", ""Сводка!A:AA""), 5, FALSE)"),256)</f>
        <v>256</v>
      </c>
      <c r="F1033" s="148" t="s">
        <v>50</v>
      </c>
      <c r="G1033" s="147">
        <f ca="1">IFERROR(__xludf.DUMMYFUNCTION(" VLOOKUP(A968, IMPORTRANGE(""https://docs.google.com/spreadsheets/d/1QNLbnkR_AongFt22vMfNzfpjZ0CjpI8QI-w0wBnYA1w/"", ""Инфа!A:AA""), 6, FALSE)"),2023)</f>
        <v>2023</v>
      </c>
      <c r="H1033" s="150">
        <v>12700</v>
      </c>
      <c r="I1033" s="151" t="s">
        <v>2919</v>
      </c>
      <c r="J1033" s="99" t="s">
        <v>2920</v>
      </c>
      <c r="K1033" s="153"/>
      <c r="L1033" s="153"/>
      <c r="M1033" s="153"/>
      <c r="N1033" s="153"/>
      <c r="O1033" s="153"/>
      <c r="P1033" s="153"/>
      <c r="Q1033" s="153"/>
      <c r="R1033" s="153"/>
      <c r="S1033" s="153"/>
    </row>
    <row r="1034" spans="1:19" ht="206.25">
      <c r="A1034" s="277" t="s">
        <v>25424</v>
      </c>
      <c r="B1034" s="256" t="s">
        <v>153</v>
      </c>
      <c r="C1034" s="93" t="s">
        <v>2921</v>
      </c>
      <c r="D1034" s="93" t="s">
        <v>2922</v>
      </c>
      <c r="E1034" s="148">
        <f ca="1">IFERROR(__xludf.DUMMYFUNCTION(" VLOOKUP(A969, IMPORTRANGE(""https://docs.google.com/spreadsheets/d/1fj_Bhi2XPL3siwIh4sx4VRLAe31yD50oKdj5UlRYW0c/"", ""Сводка!A:AA""), 5, FALSE)"),112)</f>
        <v>112</v>
      </c>
      <c r="F1034" s="148" t="s">
        <v>1583</v>
      </c>
      <c r="G1034" s="147">
        <f ca="1">IFERROR(__xludf.DUMMYFUNCTION(" VLOOKUP(A969, IMPORTRANGE(""https://docs.google.com/spreadsheets/d/1QNLbnkR_AongFt22vMfNzfpjZ0CjpI8QI-w0wBnYA1w/"", ""Инфа!A:AA""), 6, FALSE)"),2024)</f>
        <v>2024</v>
      </c>
      <c r="H1034" s="150">
        <v>11700</v>
      </c>
      <c r="I1034" s="151" t="s">
        <v>2923</v>
      </c>
      <c r="J1034" s="93" t="s">
        <v>2924</v>
      </c>
      <c r="K1034" s="153"/>
      <c r="L1034" s="153"/>
      <c r="M1034" s="153"/>
      <c r="N1034" s="153"/>
      <c r="O1034" s="153"/>
      <c r="P1034" s="153"/>
      <c r="Q1034" s="153"/>
      <c r="R1034" s="153"/>
      <c r="S1034" s="153"/>
    </row>
    <row r="1035" spans="1:19" ht="150">
      <c r="A1035" s="277" t="s">
        <v>25424</v>
      </c>
      <c r="B1035" s="256" t="s">
        <v>400</v>
      </c>
      <c r="C1035" s="93" t="s">
        <v>2925</v>
      </c>
      <c r="D1035" s="93" t="s">
        <v>2926</v>
      </c>
      <c r="E1035" s="148">
        <f ca="1">IFERROR(__xludf.DUMMYFUNCTION(" VLOOKUP(A970, IMPORTRANGE(""https://docs.google.com/spreadsheets/d/1fj_Bhi2XPL3siwIh4sx4VRLAe31yD50oKdj5UlRYW0c/"", ""Сводка!A:AA""), 5, FALSE)"),220)</f>
        <v>220</v>
      </c>
      <c r="F1035" s="148" t="s">
        <v>415</v>
      </c>
      <c r="G1035" s="147">
        <f ca="1">IFERROR(__xludf.DUMMYFUNCTION(" VLOOKUP(A970, IMPORTRANGE(""https://docs.google.com/spreadsheets/d/1QNLbnkR_AongFt22vMfNzfpjZ0CjpI8QI-w0wBnYA1w/"", ""Инфа!A:AA""), 6, FALSE)"),2024)</f>
        <v>2024</v>
      </c>
      <c r="H1035" s="150">
        <v>11600</v>
      </c>
      <c r="I1035" s="151" t="s">
        <v>2927</v>
      </c>
      <c r="J1035" s="93" t="s">
        <v>2928</v>
      </c>
      <c r="K1035" s="153"/>
      <c r="L1035" s="153"/>
      <c r="M1035" s="153"/>
      <c r="N1035" s="153"/>
      <c r="O1035" s="153"/>
      <c r="P1035" s="153"/>
      <c r="Q1035" s="153"/>
      <c r="R1035" s="153"/>
      <c r="S1035" s="153"/>
    </row>
    <row r="1036" spans="1:19" ht="131.25">
      <c r="A1036" s="277" t="s">
        <v>25424</v>
      </c>
      <c r="B1036" s="256" t="s">
        <v>153</v>
      </c>
      <c r="C1036" s="93" t="s">
        <v>2929</v>
      </c>
      <c r="D1036" s="93" t="s">
        <v>2930</v>
      </c>
      <c r="E1036" s="148">
        <f ca="1">IFERROR(__xludf.DUMMYFUNCTION(" VLOOKUP(A971, IMPORTRANGE(""https://docs.google.com/spreadsheets/d/1fj_Bhi2XPL3siwIh4sx4VRLAe31yD50oKdj5UlRYW0c/"", ""Сводка!A:AA""), 5, FALSE)"),244)</f>
        <v>244</v>
      </c>
      <c r="F1036" s="148" t="s">
        <v>50</v>
      </c>
      <c r="G1036" s="147">
        <f ca="1">IFERROR(__xludf.DUMMYFUNCTION(" VLOOKUP(A971, IMPORTRANGE(""https://docs.google.com/spreadsheets/d/1QNLbnkR_AongFt22vMfNzfpjZ0CjpI8QI-w0wBnYA1w/"", ""Инфа!A:AA""), 6, FALSE)"),2024)</f>
        <v>2024</v>
      </c>
      <c r="H1036" s="150">
        <v>12300</v>
      </c>
      <c r="I1036" s="151" t="s">
        <v>2931</v>
      </c>
      <c r="J1036" s="93" t="s">
        <v>2932</v>
      </c>
      <c r="K1036" s="153"/>
      <c r="L1036" s="153"/>
      <c r="M1036" s="153"/>
      <c r="N1036" s="153"/>
      <c r="O1036" s="153"/>
      <c r="P1036" s="153"/>
      <c r="Q1036" s="153"/>
      <c r="R1036" s="153"/>
      <c r="S1036" s="153"/>
    </row>
    <row r="1037" spans="1:19" ht="168.75">
      <c r="A1037" s="277" t="s">
        <v>25424</v>
      </c>
      <c r="B1037" s="256" t="s">
        <v>153</v>
      </c>
      <c r="C1037" s="93" t="s">
        <v>2929</v>
      </c>
      <c r="D1037" s="93" t="s">
        <v>2933</v>
      </c>
      <c r="E1037" s="148">
        <f ca="1">IFERROR(__xludf.DUMMYFUNCTION(" VLOOKUP(A972, IMPORTRANGE(""https://docs.google.com/spreadsheets/d/1fj_Bhi2XPL3siwIh4sx4VRLAe31yD50oKdj5UlRYW0c/"", ""Сводка!A:AA""), 5, FALSE)"),200)</f>
        <v>200</v>
      </c>
      <c r="F1037" s="148" t="s">
        <v>165</v>
      </c>
      <c r="G1037" s="147">
        <f ca="1">IFERROR(__xludf.DUMMYFUNCTION(" VLOOKUP(A972, IMPORTRANGE(""https://docs.google.com/spreadsheets/d/1QNLbnkR_AongFt22vMfNzfpjZ0CjpI8QI-w0wBnYA1w/"", ""Инфа!A:AA""), 6, FALSE)"),2024)</f>
        <v>2024</v>
      </c>
      <c r="H1037" s="150">
        <v>11000</v>
      </c>
      <c r="I1037" s="151" t="s">
        <v>2934</v>
      </c>
      <c r="J1037" s="93" t="s">
        <v>2935</v>
      </c>
      <c r="K1037" s="153"/>
      <c r="L1037" s="153"/>
      <c r="M1037" s="153"/>
      <c r="N1037" s="153"/>
      <c r="O1037" s="153"/>
      <c r="P1037" s="153"/>
      <c r="Q1037" s="153"/>
      <c r="R1037" s="153"/>
      <c r="S1037" s="153"/>
    </row>
    <row r="1038" spans="1:19" ht="168.75">
      <c r="A1038" s="277" t="s">
        <v>25424</v>
      </c>
      <c r="B1038" s="256" t="s">
        <v>153</v>
      </c>
      <c r="C1038" s="93" t="s">
        <v>2929</v>
      </c>
      <c r="D1038" s="93" t="s">
        <v>2936</v>
      </c>
      <c r="E1038" s="148">
        <f ca="1">IFERROR(__xludf.DUMMYFUNCTION(" VLOOKUP(A973, IMPORTRANGE(""https://docs.google.com/spreadsheets/d/1fj_Bhi2XPL3siwIh4sx4VRLAe31yD50oKdj5UlRYW0c/"", ""Сводка!A:AA""), 5, FALSE)"),184)</f>
        <v>184</v>
      </c>
      <c r="F1038" s="148" t="s">
        <v>165</v>
      </c>
      <c r="G1038" s="147">
        <f ca="1">IFERROR(__xludf.DUMMYFUNCTION(" VLOOKUP(A973, IMPORTRANGE(""https://docs.google.com/spreadsheets/d/1QNLbnkR_AongFt22vMfNzfpjZ0CjpI8QI-w0wBnYA1w/"", ""Инфа!A:AA""), 6, FALSE)"),2023)</f>
        <v>2023</v>
      </c>
      <c r="H1038" s="150">
        <v>10500</v>
      </c>
      <c r="I1038" s="151" t="s">
        <v>1110</v>
      </c>
      <c r="J1038" s="93" t="s">
        <v>2937</v>
      </c>
      <c r="K1038" s="153"/>
      <c r="L1038" s="153"/>
      <c r="M1038" s="153"/>
      <c r="N1038" s="153"/>
      <c r="O1038" s="153"/>
      <c r="P1038" s="153"/>
      <c r="Q1038" s="153"/>
      <c r="R1038" s="153"/>
      <c r="S1038" s="153"/>
    </row>
    <row r="1039" spans="1:19" ht="131.25">
      <c r="A1039" s="277" t="s">
        <v>25424</v>
      </c>
      <c r="B1039" s="256" t="s">
        <v>153</v>
      </c>
      <c r="C1039" s="93" t="s">
        <v>2929</v>
      </c>
      <c r="D1039" s="93" t="s">
        <v>2938</v>
      </c>
      <c r="E1039" s="148">
        <f ca="1">IFERROR(__xludf.DUMMYFUNCTION(" VLOOKUP(A974, IMPORTRANGE(""https://docs.google.com/spreadsheets/d/1fj_Bhi2XPL3siwIh4sx4VRLAe31yD50oKdj5UlRYW0c/"", ""Сводка!A:AA""), 5, FALSE)"),248)</f>
        <v>248</v>
      </c>
      <c r="F1039" s="148" t="s">
        <v>165</v>
      </c>
      <c r="G1039" s="147">
        <f ca="1">IFERROR(__xludf.DUMMYFUNCTION(" VLOOKUP(A974, IMPORTRANGE(""https://docs.google.com/spreadsheets/d/1QNLbnkR_AongFt22vMfNzfpjZ0CjpI8QI-w0wBnYA1w/"", ""Инфа!A:AA""), 6, FALSE)"),2024)</f>
        <v>2024</v>
      </c>
      <c r="H1039" s="150">
        <v>19900</v>
      </c>
      <c r="I1039" s="151" t="s">
        <v>2939</v>
      </c>
      <c r="J1039" s="93" t="s">
        <v>2940</v>
      </c>
      <c r="K1039" s="153"/>
      <c r="L1039" s="153"/>
      <c r="M1039" s="153"/>
      <c r="N1039" s="153"/>
      <c r="O1039" s="153"/>
      <c r="P1039" s="153"/>
      <c r="Q1039" s="153"/>
      <c r="R1039" s="153"/>
      <c r="S1039" s="153"/>
    </row>
    <row r="1040" spans="1:19" ht="131.25">
      <c r="A1040" s="277" t="s">
        <v>25424</v>
      </c>
      <c r="B1040" s="256" t="s">
        <v>153</v>
      </c>
      <c r="C1040" s="93" t="s">
        <v>2941</v>
      </c>
      <c r="D1040" s="93" t="s">
        <v>2942</v>
      </c>
      <c r="E1040" s="148">
        <f ca="1">IFERROR(__xludf.DUMMYFUNCTION(" VLOOKUP(A975, IMPORTRANGE(""https://docs.google.com/spreadsheets/d/1fj_Bhi2XPL3siwIh4sx4VRLAe31yD50oKdj5UlRYW0c/"", ""Сводка!A:AA""), 5, FALSE)"),132)</f>
        <v>132</v>
      </c>
      <c r="F1040" s="148" t="s">
        <v>50</v>
      </c>
      <c r="G1040" s="147">
        <f ca="1">IFERROR(__xludf.DUMMYFUNCTION(" VLOOKUP(A975, IMPORTRANGE(""https://docs.google.com/spreadsheets/d/1QNLbnkR_AongFt22vMfNzfpjZ0CjpI8QI-w0wBnYA1w/"", ""Инфа!A:AA""), 6, FALSE)"),2024)</f>
        <v>2024</v>
      </c>
      <c r="H1040" s="150">
        <v>12900</v>
      </c>
      <c r="I1040" s="151" t="s">
        <v>1317</v>
      </c>
      <c r="J1040" s="93" t="s">
        <v>2943</v>
      </c>
      <c r="K1040" s="153"/>
      <c r="L1040" s="153"/>
      <c r="M1040" s="153"/>
      <c r="N1040" s="153"/>
      <c r="O1040" s="153"/>
      <c r="P1040" s="153"/>
      <c r="Q1040" s="153"/>
      <c r="R1040" s="153"/>
      <c r="S1040" s="153"/>
    </row>
    <row r="1041" spans="1:19" ht="225">
      <c r="A1041" s="277" t="s">
        <v>25424</v>
      </c>
      <c r="B1041" s="256" t="s">
        <v>13</v>
      </c>
      <c r="C1041" s="93" t="s">
        <v>2944</v>
      </c>
      <c r="D1041" s="93" t="s">
        <v>2945</v>
      </c>
      <c r="E1041" s="148">
        <f ca="1">IFERROR(__xludf.DUMMYFUNCTION(" VLOOKUP(A976, IMPORTRANGE(""https://docs.google.com/spreadsheets/d/1fj_Bhi2XPL3siwIh4sx4VRLAe31yD50oKdj5UlRYW0c/"", ""Сводка!A:AA""), 5, FALSE)"),176)</f>
        <v>176</v>
      </c>
      <c r="F1041" s="148" t="s">
        <v>46</v>
      </c>
      <c r="G1041" s="147">
        <f ca="1">IFERROR(__xludf.DUMMYFUNCTION(" VLOOKUP(A976, IMPORTRANGE(""https://docs.google.com/spreadsheets/d/1QNLbnkR_AongFt22vMfNzfpjZ0CjpI8QI-w0wBnYA1w/"", ""Инфа!A:AA""), 6, FALSE)"),2024)</f>
        <v>2024</v>
      </c>
      <c r="H1041" s="150">
        <v>10300</v>
      </c>
      <c r="I1041" s="151" t="s">
        <v>1196</v>
      </c>
      <c r="J1041" s="93" t="s">
        <v>2946</v>
      </c>
      <c r="K1041" s="153"/>
      <c r="L1041" s="153"/>
      <c r="M1041" s="153"/>
      <c r="N1041" s="153"/>
      <c r="O1041" s="153"/>
      <c r="P1041" s="153"/>
      <c r="Q1041" s="153"/>
      <c r="R1041" s="153"/>
      <c r="S1041" s="153"/>
    </row>
    <row r="1042" spans="1:19" ht="243.75">
      <c r="A1042" s="277" t="s">
        <v>25424</v>
      </c>
      <c r="B1042" s="256" t="s">
        <v>13</v>
      </c>
      <c r="C1042" s="93" t="s">
        <v>2947</v>
      </c>
      <c r="D1042" s="93" t="s">
        <v>2948</v>
      </c>
      <c r="E1042" s="148">
        <f ca="1">IFERROR(__xludf.DUMMYFUNCTION(" VLOOKUP(A977, IMPORTRANGE(""https://docs.google.com/spreadsheets/d/1fj_Bhi2XPL3siwIh4sx4VRLAe31yD50oKdj5UlRYW0c/"", ""Сводка!A:AA""), 5, FALSE)"),112)</f>
        <v>112</v>
      </c>
      <c r="F1042" s="148" t="s">
        <v>66</v>
      </c>
      <c r="G1042" s="147">
        <f ca="1">IFERROR(__xludf.DUMMYFUNCTION(" VLOOKUP(A977, IMPORTRANGE(""https://docs.google.com/spreadsheets/d/1QNLbnkR_AongFt22vMfNzfpjZ0CjpI8QI-w0wBnYA1w/"", ""Инфа!A:AA""), 6, FALSE)"),2024)</f>
        <v>2024</v>
      </c>
      <c r="H1042" s="150">
        <v>8400</v>
      </c>
      <c r="I1042" s="151" t="s">
        <v>2949</v>
      </c>
      <c r="J1042" s="93" t="s">
        <v>2950</v>
      </c>
      <c r="K1042" s="153"/>
      <c r="L1042" s="153"/>
      <c r="M1042" s="153"/>
      <c r="N1042" s="153"/>
      <c r="O1042" s="153"/>
      <c r="P1042" s="153"/>
      <c r="Q1042" s="153"/>
      <c r="R1042" s="153"/>
      <c r="S1042" s="153"/>
    </row>
    <row r="1043" spans="1:19" ht="150">
      <c r="A1043" s="277" t="s">
        <v>25424</v>
      </c>
      <c r="B1043" s="256" t="s">
        <v>153</v>
      </c>
      <c r="C1043" s="93" t="s">
        <v>2951</v>
      </c>
      <c r="D1043" s="93" t="s">
        <v>2952</v>
      </c>
      <c r="E1043" s="148">
        <f ca="1">IFERROR(__xludf.DUMMYFUNCTION(" VLOOKUP(A978, IMPORTRANGE(""https://docs.google.com/spreadsheets/d/1fj_Bhi2XPL3siwIh4sx4VRLAe31yD50oKdj5UlRYW0c/"", ""Сводка!A:AA""), 5, FALSE)"),252)</f>
        <v>252</v>
      </c>
      <c r="F1043" s="148" t="s">
        <v>26</v>
      </c>
      <c r="G1043" s="147">
        <f ca="1">IFERROR(__xludf.DUMMYFUNCTION(" VLOOKUP(A978, IMPORTRANGE(""https://docs.google.com/spreadsheets/d/1QNLbnkR_AongFt22vMfNzfpjZ0CjpI8QI-w0wBnYA1w/"", ""Инфа!A:AA""), 6, FALSE)"),2024)</f>
        <v>2024</v>
      </c>
      <c r="H1043" s="150">
        <v>12600</v>
      </c>
      <c r="I1043" s="151" t="s">
        <v>197</v>
      </c>
      <c r="J1043" s="93" t="s">
        <v>2953</v>
      </c>
      <c r="K1043" s="153"/>
      <c r="L1043" s="153"/>
      <c r="M1043" s="153"/>
      <c r="N1043" s="153"/>
      <c r="O1043" s="153"/>
      <c r="P1043" s="153"/>
      <c r="Q1043" s="153"/>
      <c r="R1043" s="153"/>
      <c r="S1043" s="153"/>
    </row>
    <row r="1044" spans="1:19" ht="93.75">
      <c r="A1044" s="277" t="s">
        <v>25424</v>
      </c>
      <c r="B1044" s="256" t="s">
        <v>400</v>
      </c>
      <c r="C1044" s="93" t="s">
        <v>2954</v>
      </c>
      <c r="D1044" s="93" t="s">
        <v>2955</v>
      </c>
      <c r="E1044" s="148">
        <f ca="1">IFERROR(__xludf.DUMMYFUNCTION(" VLOOKUP(A979, IMPORTRANGE(""https://docs.google.com/spreadsheets/d/1fj_Bhi2XPL3siwIh4sx4VRLAe31yD50oKdj5UlRYW0c/"", ""Сводка!A:AA""), 5, FALSE)"),124)</f>
        <v>124</v>
      </c>
      <c r="F1044" s="148" t="s">
        <v>415</v>
      </c>
      <c r="G1044" s="147">
        <f ca="1">IFERROR(__xludf.DUMMYFUNCTION(" VLOOKUP(A979, IMPORTRANGE(""https://docs.google.com/spreadsheets/d/1QNLbnkR_AongFt22vMfNzfpjZ0CjpI8QI-w0wBnYA1w/"", ""Инфа!A:AA""), 6, FALSE)"),2024)</f>
        <v>2024</v>
      </c>
      <c r="H1044" s="150">
        <v>12400</v>
      </c>
      <c r="I1044" s="151" t="s">
        <v>2956</v>
      </c>
      <c r="J1044" s="93" t="s">
        <v>2957</v>
      </c>
      <c r="K1044" s="153"/>
      <c r="L1044" s="153"/>
      <c r="M1044" s="153"/>
      <c r="N1044" s="153"/>
      <c r="O1044" s="153"/>
      <c r="P1044" s="153"/>
      <c r="Q1044" s="153"/>
      <c r="R1044" s="153"/>
      <c r="S1044" s="153"/>
    </row>
    <row r="1045" spans="1:19" ht="131.25">
      <c r="A1045" s="277" t="s">
        <v>25424</v>
      </c>
      <c r="B1045" s="256" t="s">
        <v>153</v>
      </c>
      <c r="C1045" s="93" t="s">
        <v>2954</v>
      </c>
      <c r="D1045" s="93" t="s">
        <v>2958</v>
      </c>
      <c r="E1045" s="148">
        <f ca="1">IFERROR(__xludf.DUMMYFUNCTION(" VLOOKUP(A980, IMPORTRANGE(""https://docs.google.com/spreadsheets/d/1fj_Bhi2XPL3siwIh4sx4VRLAe31yD50oKdj5UlRYW0c/"", ""Сводка!A:AA""), 5, FALSE)"),144)</f>
        <v>144</v>
      </c>
      <c r="F1045" s="148" t="s">
        <v>266</v>
      </c>
      <c r="G1045" s="147">
        <f ca="1">IFERROR(__xludf.DUMMYFUNCTION(" VLOOKUP(A980, IMPORTRANGE(""https://docs.google.com/spreadsheets/d/1QNLbnkR_AongFt22vMfNzfpjZ0CjpI8QI-w0wBnYA1w/"", ""Инфа!A:AA""), 6, FALSE)"),2024)</f>
        <v>2024</v>
      </c>
      <c r="H1045" s="150">
        <v>13600</v>
      </c>
      <c r="I1045" s="151" t="s">
        <v>2956</v>
      </c>
      <c r="J1045" s="93" t="s">
        <v>2959</v>
      </c>
      <c r="K1045" s="153"/>
      <c r="L1045" s="153"/>
      <c r="M1045" s="153"/>
      <c r="N1045" s="153"/>
      <c r="O1045" s="153"/>
      <c r="P1045" s="153"/>
      <c r="Q1045" s="153"/>
      <c r="R1045" s="153"/>
      <c r="S1045" s="153"/>
    </row>
    <row r="1046" spans="1:19" ht="93.75">
      <c r="A1046" s="277" t="s">
        <v>25424</v>
      </c>
      <c r="B1046" s="256" t="s">
        <v>400</v>
      </c>
      <c r="C1046" s="97" t="s">
        <v>2960</v>
      </c>
      <c r="D1046" s="97" t="s">
        <v>2961</v>
      </c>
      <c r="E1046" s="148">
        <f ca="1">IFERROR(__xludf.DUMMYFUNCTION(" VLOOKUP(A981, IMPORTRANGE(""https://docs.google.com/spreadsheets/d/1fj_Bhi2XPL3siwIh4sx4VRLAe31yD50oKdj5UlRYW0c/"", ""Сводка!A:AA""), 5, FALSE)"),236)</f>
        <v>236</v>
      </c>
      <c r="F1046" s="147" t="s">
        <v>415</v>
      </c>
      <c r="G1046" s="147">
        <f ca="1">IFERROR(__xludf.DUMMYFUNCTION(" VLOOKUP(A981, IMPORTRANGE(""https://docs.google.com/spreadsheets/d/1QNLbnkR_AongFt22vMfNzfpjZ0CjpI8QI-w0wBnYA1w/"", ""Инфа!A:AA""), 6, FALSE)"),2024)</f>
        <v>2024</v>
      </c>
      <c r="H1046" s="150">
        <v>12100</v>
      </c>
      <c r="I1046" s="160" t="s">
        <v>2962</v>
      </c>
      <c r="J1046" s="97" t="s">
        <v>2963</v>
      </c>
      <c r="K1046" s="153"/>
      <c r="L1046" s="153"/>
      <c r="M1046" s="153"/>
      <c r="N1046" s="153"/>
      <c r="O1046" s="153"/>
      <c r="P1046" s="153"/>
      <c r="Q1046" s="153"/>
      <c r="R1046" s="153"/>
      <c r="S1046" s="153"/>
    </row>
    <row r="1047" spans="1:19" ht="131.25">
      <c r="A1047" s="277" t="s">
        <v>25424</v>
      </c>
      <c r="B1047" s="253" t="s">
        <v>400</v>
      </c>
      <c r="C1047" s="97" t="s">
        <v>2964</v>
      </c>
      <c r="D1047" s="97" t="s">
        <v>2965</v>
      </c>
      <c r="E1047" s="148">
        <f ca="1">IFERROR(__xludf.DUMMYFUNCTION(" VLOOKUP(A982, IMPORTRANGE(""https://docs.google.com/spreadsheets/d/1fj_Bhi2XPL3siwIh4sx4VRLAe31yD50oKdj5UlRYW0c/"", ""Сводка!A:AA""), 5, FALSE)"),244)</f>
        <v>244</v>
      </c>
      <c r="F1047" s="147" t="s">
        <v>466</v>
      </c>
      <c r="G1047" s="147">
        <f ca="1">IFERROR(__xludf.DUMMYFUNCTION(" VLOOKUP(A982, IMPORTRANGE(""https://docs.google.com/spreadsheets/d/1QNLbnkR_AongFt22vMfNzfpjZ0CjpI8QI-w0wBnYA1w/"", ""Инфа!A:AA""), 6, FALSE)"),2023)</f>
        <v>2023</v>
      </c>
      <c r="H1047" s="150">
        <v>19600</v>
      </c>
      <c r="I1047" s="160" t="s">
        <v>238</v>
      </c>
      <c r="J1047" s="97" t="s">
        <v>2966</v>
      </c>
      <c r="K1047" s="153"/>
      <c r="L1047" s="153"/>
      <c r="M1047" s="153"/>
      <c r="N1047" s="153"/>
      <c r="O1047" s="153"/>
      <c r="P1047" s="153"/>
      <c r="Q1047" s="153"/>
      <c r="R1047" s="153"/>
      <c r="S1047" s="153"/>
    </row>
    <row r="1048" spans="1:19" ht="131.25">
      <c r="A1048" s="277" t="s">
        <v>25424</v>
      </c>
      <c r="B1048" s="253" t="s">
        <v>400</v>
      </c>
      <c r="C1048" s="97" t="s">
        <v>2964</v>
      </c>
      <c r="D1048" s="97" t="s">
        <v>2967</v>
      </c>
      <c r="E1048" s="148">
        <f ca="1">IFERROR(__xludf.DUMMYFUNCTION(" VLOOKUP(A983, IMPORTRANGE(""https://docs.google.com/spreadsheets/d/1fj_Bhi2XPL3siwIh4sx4VRLAe31yD50oKdj5UlRYW0c/"", ""Сводка!A:AA""), 5, FALSE)"),184)</f>
        <v>184</v>
      </c>
      <c r="F1048" s="147" t="s">
        <v>466</v>
      </c>
      <c r="G1048" s="147">
        <f ca="1">IFERROR(__xludf.DUMMYFUNCTION(" VLOOKUP(A983, IMPORTRANGE(""https://docs.google.com/spreadsheets/d/1QNLbnkR_AongFt22vMfNzfpjZ0CjpI8QI-w0wBnYA1w/"", ""Инфа!A:AA""), 6, FALSE)"),2023)</f>
        <v>2023</v>
      </c>
      <c r="H1048" s="150">
        <v>16000</v>
      </c>
      <c r="I1048" s="160" t="s">
        <v>238</v>
      </c>
      <c r="J1048" s="97" t="s">
        <v>2966</v>
      </c>
      <c r="K1048" s="153"/>
      <c r="L1048" s="153"/>
      <c r="M1048" s="153"/>
      <c r="N1048" s="153"/>
      <c r="O1048" s="153"/>
      <c r="P1048" s="153"/>
      <c r="Q1048" s="153"/>
      <c r="R1048" s="153"/>
      <c r="S1048" s="153"/>
    </row>
    <row r="1049" spans="1:19" ht="75">
      <c r="A1049" s="277" t="s">
        <v>25424</v>
      </c>
      <c r="B1049" s="253" t="s">
        <v>400</v>
      </c>
      <c r="C1049" s="97" t="s">
        <v>2968</v>
      </c>
      <c r="D1049" s="97" t="s">
        <v>2969</v>
      </c>
      <c r="E1049" s="148">
        <f ca="1">IFERROR(__xludf.DUMMYFUNCTION(" VLOOKUP(A984, IMPORTRANGE(""https://docs.google.com/spreadsheets/d/1fj_Bhi2XPL3siwIh4sx4VRLAe31yD50oKdj5UlRYW0c/"", ""Сводка!A:AA""), 5, FALSE)"),120)</f>
        <v>120</v>
      </c>
      <c r="F1049" s="147" t="s">
        <v>415</v>
      </c>
      <c r="G1049" s="147">
        <f ca="1">IFERROR(__xludf.DUMMYFUNCTION(" VLOOKUP(A984, IMPORTRANGE(""https://docs.google.com/spreadsheets/d/1QNLbnkR_AongFt22vMfNzfpjZ0CjpI8QI-w0wBnYA1w/"", ""Инфа!A:AA""), 6, FALSE)"),2024)</f>
        <v>2024</v>
      </c>
      <c r="H1049" s="150">
        <v>8600</v>
      </c>
      <c r="I1049" s="160" t="s">
        <v>2970</v>
      </c>
      <c r="J1049" s="97" t="s">
        <v>2971</v>
      </c>
      <c r="K1049" s="153"/>
      <c r="L1049" s="153"/>
      <c r="M1049" s="153"/>
      <c r="N1049" s="153"/>
      <c r="O1049" s="153"/>
      <c r="P1049" s="153"/>
      <c r="Q1049" s="153"/>
      <c r="R1049" s="153"/>
      <c r="S1049" s="153"/>
    </row>
    <row r="1050" spans="1:19" ht="187.5">
      <c r="A1050" s="277" t="s">
        <v>25424</v>
      </c>
      <c r="B1050" s="253" t="s">
        <v>400</v>
      </c>
      <c r="C1050" s="97" t="s">
        <v>2972</v>
      </c>
      <c r="D1050" s="97" t="s">
        <v>2973</v>
      </c>
      <c r="E1050" s="148">
        <f ca="1">IFERROR(__xludf.DUMMYFUNCTION(" VLOOKUP(A985, IMPORTRANGE(""https://docs.google.com/spreadsheets/d/1fj_Bhi2XPL3siwIh4sx4VRLAe31yD50oKdj5UlRYW0c/"", ""Сводка!A:AA""), 5, FALSE)"),260)</f>
        <v>260</v>
      </c>
      <c r="F1050" s="147" t="s">
        <v>415</v>
      </c>
      <c r="G1050" s="147">
        <f ca="1">IFERROR(__xludf.DUMMYFUNCTION(" VLOOKUP(A985, IMPORTRANGE(""https://docs.google.com/spreadsheets/d/1QNLbnkR_AongFt22vMfNzfpjZ0CjpI8QI-w0wBnYA1w/"", ""Инфа!A:AA""), 6, FALSE)"),2024)</f>
        <v>2024</v>
      </c>
      <c r="H1050" s="150">
        <v>20600</v>
      </c>
      <c r="I1050" s="160" t="s">
        <v>1653</v>
      </c>
      <c r="J1050" s="97" t="s">
        <v>2974</v>
      </c>
      <c r="K1050" s="153"/>
      <c r="L1050" s="153"/>
      <c r="M1050" s="153"/>
      <c r="N1050" s="153"/>
      <c r="O1050" s="153"/>
      <c r="P1050" s="153"/>
      <c r="Q1050" s="153"/>
      <c r="R1050" s="153"/>
      <c r="S1050" s="153"/>
    </row>
    <row r="1051" spans="1:19" ht="131.25">
      <c r="A1051" s="277" t="s">
        <v>25424</v>
      </c>
      <c r="B1051" s="253" t="s">
        <v>400</v>
      </c>
      <c r="C1051" s="97" t="s">
        <v>2975</v>
      </c>
      <c r="D1051" s="97" t="s">
        <v>2976</v>
      </c>
      <c r="E1051" s="148">
        <f ca="1">IFERROR(__xludf.DUMMYFUNCTION(" VLOOKUP(A986, IMPORTRANGE(""https://docs.google.com/spreadsheets/d/1fj_Bhi2XPL3siwIh4sx4VRLAe31yD50oKdj5UlRYW0c/"", ""Сводка!A:AA""), 5, FALSE)"),104)</f>
        <v>104</v>
      </c>
      <c r="F1051" s="147" t="s">
        <v>415</v>
      </c>
      <c r="G1051" s="147">
        <f ca="1">IFERROR(__xludf.DUMMYFUNCTION(" VLOOKUP(A986, IMPORTRANGE(""https://docs.google.com/spreadsheets/d/1QNLbnkR_AongFt22vMfNzfpjZ0CjpI8QI-w0wBnYA1w/"", ""Инфа!A:AA""), 6, FALSE)"),2023)</f>
        <v>2023</v>
      </c>
      <c r="H1051" s="150">
        <v>11200</v>
      </c>
      <c r="I1051" s="160" t="s">
        <v>1938</v>
      </c>
      <c r="J1051" s="97" t="s">
        <v>2977</v>
      </c>
      <c r="K1051" s="153"/>
      <c r="L1051" s="153"/>
      <c r="M1051" s="153"/>
      <c r="N1051" s="153"/>
      <c r="O1051" s="153"/>
      <c r="P1051" s="153"/>
      <c r="Q1051" s="153"/>
      <c r="R1051" s="153"/>
      <c r="S1051" s="153"/>
    </row>
    <row r="1052" spans="1:19" ht="243.75">
      <c r="A1052" s="277" t="s">
        <v>25424</v>
      </c>
      <c r="B1052" s="253" t="s">
        <v>13</v>
      </c>
      <c r="C1052" s="97" t="s">
        <v>2978</v>
      </c>
      <c r="D1052" s="93" t="s">
        <v>2979</v>
      </c>
      <c r="E1052" s="148">
        <f ca="1">IFERROR(__xludf.DUMMYFUNCTION(" VLOOKUP(A987, IMPORTRANGE(""https://docs.google.com/spreadsheets/d/1fj_Bhi2XPL3siwIh4sx4VRLAe31yD50oKdj5UlRYW0c/"", ""Сводка!A:AA""), 5, FALSE)"),208)</f>
        <v>208</v>
      </c>
      <c r="F1052" s="147" t="s">
        <v>46</v>
      </c>
      <c r="G1052" s="147">
        <f ca="1">IFERROR(__xludf.DUMMYFUNCTION(" VLOOKUP(A987, IMPORTRANGE(""https://docs.google.com/spreadsheets/d/1QNLbnkR_AongFt22vMfNzfpjZ0CjpI8QI-w0wBnYA1w/"", ""Инфа!A:AA""), 6, FALSE)"),2024)</f>
        <v>2024</v>
      </c>
      <c r="H1052" s="150">
        <v>11200</v>
      </c>
      <c r="I1052" s="160" t="s">
        <v>2980</v>
      </c>
      <c r="J1052" s="97" t="s">
        <v>2981</v>
      </c>
      <c r="K1052" s="153"/>
      <c r="L1052" s="153"/>
      <c r="M1052" s="153"/>
      <c r="N1052" s="153"/>
      <c r="O1052" s="153"/>
      <c r="P1052" s="153"/>
      <c r="Q1052" s="153"/>
      <c r="R1052" s="153"/>
      <c r="S1052" s="153"/>
    </row>
    <row r="1053" spans="1:19" ht="112.5">
      <c r="A1053" s="277" t="s">
        <v>25424</v>
      </c>
      <c r="B1053" s="253" t="s">
        <v>153</v>
      </c>
      <c r="C1053" s="97" t="s">
        <v>2982</v>
      </c>
      <c r="D1053" s="97" t="s">
        <v>2983</v>
      </c>
      <c r="E1053" s="148">
        <f ca="1">IFERROR(__xludf.DUMMYFUNCTION(" VLOOKUP(A988, IMPORTRANGE(""https://docs.google.com/spreadsheets/d/1fj_Bhi2XPL3siwIh4sx4VRLAe31yD50oKdj5UlRYW0c/"", ""Сводка!A:AA""), 5, FALSE)"),212)</f>
        <v>212</v>
      </c>
      <c r="F1053" s="147" t="s">
        <v>50</v>
      </c>
      <c r="G1053" s="147">
        <f ca="1">IFERROR(__xludf.DUMMYFUNCTION(" VLOOKUP(A988, IMPORTRANGE(""https://docs.google.com/spreadsheets/d/1QNLbnkR_AongFt22vMfNzfpjZ0CjpI8QI-w0wBnYA1w/"", ""Инфа!A:AA""), 6, FALSE)"),2024)</f>
        <v>2024</v>
      </c>
      <c r="H1053" s="150">
        <v>11400</v>
      </c>
      <c r="I1053" s="160" t="s">
        <v>2984</v>
      </c>
      <c r="J1053" s="97" t="s">
        <v>2985</v>
      </c>
      <c r="K1053" s="153"/>
      <c r="L1053" s="153"/>
      <c r="M1053" s="153"/>
      <c r="N1053" s="153"/>
      <c r="O1053" s="153"/>
      <c r="P1053" s="153"/>
      <c r="Q1053" s="153"/>
      <c r="R1053" s="153"/>
      <c r="S1053" s="153"/>
    </row>
    <row r="1054" spans="1:19" ht="93.75">
      <c r="A1054" s="277" t="s">
        <v>25424</v>
      </c>
      <c r="B1054" s="253" t="s">
        <v>400</v>
      </c>
      <c r="C1054" s="97" t="s">
        <v>2986</v>
      </c>
      <c r="D1054" s="97" t="s">
        <v>2987</v>
      </c>
      <c r="E1054" s="148">
        <f ca="1">IFERROR(__xludf.DUMMYFUNCTION(" VLOOKUP(A989, IMPORTRANGE(""https://docs.google.com/spreadsheets/d/1fj_Bhi2XPL3siwIh4sx4VRLAe31yD50oKdj5UlRYW0c/"", ""Сводка!A:AA""), 5, FALSE)"),128)</f>
        <v>128</v>
      </c>
      <c r="F1054" s="147" t="s">
        <v>415</v>
      </c>
      <c r="G1054" s="147">
        <f ca="1">IFERROR(__xludf.DUMMYFUNCTION(" VLOOKUP(A989, IMPORTRANGE(""https://docs.google.com/spreadsheets/d/1QNLbnkR_AongFt22vMfNzfpjZ0CjpI8QI-w0wBnYA1w/"", ""Инфа!A:AA""), 6, FALSE)"),2023)</f>
        <v>2023</v>
      </c>
      <c r="H1054" s="150">
        <v>12700</v>
      </c>
      <c r="I1054" s="160" t="s">
        <v>2988</v>
      </c>
      <c r="J1054" s="93" t="s">
        <v>2989</v>
      </c>
      <c r="K1054" s="153"/>
      <c r="L1054" s="153"/>
      <c r="M1054" s="153"/>
      <c r="N1054" s="153"/>
      <c r="O1054" s="153"/>
      <c r="P1054" s="153"/>
      <c r="Q1054" s="153"/>
      <c r="R1054" s="153"/>
      <c r="S1054" s="153"/>
    </row>
    <row r="1055" spans="1:19" ht="93.75">
      <c r="A1055" s="277" t="s">
        <v>25424</v>
      </c>
      <c r="B1055" s="253" t="s">
        <v>400</v>
      </c>
      <c r="C1055" s="97" t="s">
        <v>2986</v>
      </c>
      <c r="D1055" s="97" t="s">
        <v>2990</v>
      </c>
      <c r="E1055" s="148">
        <f ca="1">IFERROR(__xludf.DUMMYFUNCTION(" VLOOKUP(A990, IMPORTRANGE(""https://docs.google.com/spreadsheets/d/1fj_Bhi2XPL3siwIh4sx4VRLAe31yD50oKdj5UlRYW0c/"", ""Сводка!A:AA""), 5, FALSE)"),192)</f>
        <v>192</v>
      </c>
      <c r="F1055" s="147" t="s">
        <v>415</v>
      </c>
      <c r="G1055" s="147">
        <f ca="1">IFERROR(__xludf.DUMMYFUNCTION(" VLOOKUP(A990, IMPORTRANGE(""https://docs.google.com/spreadsheets/d/1QNLbnkR_AongFt22vMfNzfpjZ0CjpI8QI-w0wBnYA1w/"", ""Инфа!A:AA""), 6, FALSE)"),2023)</f>
        <v>2023</v>
      </c>
      <c r="H1055" s="150">
        <v>16500</v>
      </c>
      <c r="I1055" s="160" t="s">
        <v>2991</v>
      </c>
      <c r="J1055" s="93" t="s">
        <v>2992</v>
      </c>
      <c r="K1055" s="153"/>
      <c r="L1055" s="153"/>
      <c r="M1055" s="153"/>
      <c r="N1055" s="153"/>
      <c r="O1055" s="153"/>
      <c r="P1055" s="153"/>
      <c r="Q1055" s="153"/>
      <c r="R1055" s="153"/>
      <c r="S1055" s="153"/>
    </row>
    <row r="1056" spans="1:19" ht="168.75">
      <c r="A1056" s="277" t="s">
        <v>25424</v>
      </c>
      <c r="B1056" s="254" t="s">
        <v>13</v>
      </c>
      <c r="C1056" s="96" t="s">
        <v>2993</v>
      </c>
      <c r="D1056" s="96" t="s">
        <v>2994</v>
      </c>
      <c r="E1056" s="148">
        <f ca="1">IFERROR(__xludf.DUMMYFUNCTION(" VLOOKUP(A991, IMPORTRANGE(""https://docs.google.com/spreadsheets/d/1fj_Bhi2XPL3siwIh4sx4VRLAe31yD50oKdj5UlRYW0c/"", ""Сводка!A:AA""), 5, FALSE)"),112)</f>
        <v>112</v>
      </c>
      <c r="F1056" s="165" t="s">
        <v>50</v>
      </c>
      <c r="G1056" s="147">
        <f ca="1">IFERROR(__xludf.DUMMYFUNCTION(" VLOOKUP(A991, IMPORTRANGE(""https://docs.google.com/spreadsheets/d/1QNLbnkR_AongFt22vMfNzfpjZ0CjpI8QI-w0wBnYA1w/"", ""Инфа!A:AA""), 6, FALSE)"),2024)</f>
        <v>2024</v>
      </c>
      <c r="H1056" s="150">
        <v>8400</v>
      </c>
      <c r="I1056" s="151" t="s">
        <v>210</v>
      </c>
      <c r="J1056" s="96" t="s">
        <v>2995</v>
      </c>
      <c r="K1056" s="153"/>
      <c r="L1056" s="153"/>
      <c r="M1056" s="153"/>
      <c r="N1056" s="153"/>
      <c r="O1056" s="153"/>
      <c r="P1056" s="153"/>
      <c r="Q1056" s="153"/>
      <c r="R1056" s="153"/>
      <c r="S1056" s="153"/>
    </row>
    <row r="1057" spans="1:19" ht="93.75">
      <c r="A1057" s="277" t="s">
        <v>25424</v>
      </c>
      <c r="B1057" s="253" t="s">
        <v>400</v>
      </c>
      <c r="C1057" s="97" t="s">
        <v>2986</v>
      </c>
      <c r="D1057" s="97" t="s">
        <v>2996</v>
      </c>
      <c r="E1057" s="148">
        <f ca="1">IFERROR(__xludf.DUMMYFUNCTION(" VLOOKUP(A992, IMPORTRANGE(""https://docs.google.com/spreadsheets/d/1fj_Bhi2XPL3siwIh4sx4VRLAe31yD50oKdj5UlRYW0c/"", ""Сводка!A:AA""), 5, FALSE)"),132)</f>
        <v>132</v>
      </c>
      <c r="F1057" s="147" t="s">
        <v>415</v>
      </c>
      <c r="G1057" s="147">
        <f ca="1">IFERROR(__xludf.DUMMYFUNCTION(" VLOOKUP(A992, IMPORTRANGE(""https://docs.google.com/spreadsheets/d/1QNLbnkR_AongFt22vMfNzfpjZ0CjpI8QI-w0wBnYA1w/"", ""Инфа!A:AA""), 6, FALSE)"),2023)</f>
        <v>2023</v>
      </c>
      <c r="H1057" s="150">
        <v>12900</v>
      </c>
      <c r="I1057" s="160" t="s">
        <v>2997</v>
      </c>
      <c r="J1057" s="93" t="s">
        <v>2998</v>
      </c>
      <c r="K1057" s="153"/>
      <c r="L1057" s="153"/>
      <c r="M1057" s="153"/>
      <c r="N1057" s="153"/>
      <c r="O1057" s="153"/>
      <c r="P1057" s="153"/>
      <c r="Q1057" s="153"/>
      <c r="R1057" s="153"/>
      <c r="S1057" s="153"/>
    </row>
    <row r="1058" spans="1:19" ht="150">
      <c r="A1058" s="277" t="s">
        <v>25424</v>
      </c>
      <c r="B1058" s="256" t="s">
        <v>400</v>
      </c>
      <c r="C1058" s="93" t="s">
        <v>2999</v>
      </c>
      <c r="D1058" s="93" t="s">
        <v>3000</v>
      </c>
      <c r="E1058" s="148">
        <f ca="1">IFERROR(__xludf.DUMMYFUNCTION(" VLOOKUP(A993, IMPORTRANGE(""https://docs.google.com/spreadsheets/d/1fj_Bhi2XPL3siwIh4sx4VRLAe31yD50oKdj5UlRYW0c/"", ""Сводка!A:AA""), 5, FALSE)"),236)</f>
        <v>236</v>
      </c>
      <c r="F1058" s="148" t="s">
        <v>415</v>
      </c>
      <c r="G1058" s="147">
        <f ca="1">IFERROR(__xludf.DUMMYFUNCTION(" VLOOKUP(A993, IMPORTRANGE(""https://docs.google.com/spreadsheets/d/1QNLbnkR_AongFt22vMfNzfpjZ0CjpI8QI-w0wBnYA1w/"", ""Инфа!A:AA""), 6, FALSE)"),2024)</f>
        <v>2024</v>
      </c>
      <c r="H1058" s="150">
        <v>19200</v>
      </c>
      <c r="I1058" s="151" t="s">
        <v>3001</v>
      </c>
      <c r="J1058" s="93" t="s">
        <v>3002</v>
      </c>
      <c r="K1058" s="153"/>
      <c r="L1058" s="153"/>
      <c r="M1058" s="153"/>
      <c r="N1058" s="153"/>
      <c r="O1058" s="153"/>
      <c r="P1058" s="153"/>
      <c r="Q1058" s="153"/>
      <c r="R1058" s="153"/>
      <c r="S1058" s="153"/>
    </row>
    <row r="1059" spans="1:19" ht="225">
      <c r="A1059" s="277" t="s">
        <v>25424</v>
      </c>
      <c r="B1059" s="256" t="s">
        <v>400</v>
      </c>
      <c r="C1059" s="93" t="s">
        <v>3003</v>
      </c>
      <c r="D1059" s="93" t="s">
        <v>3004</v>
      </c>
      <c r="E1059" s="148">
        <f ca="1">IFERROR(__xludf.DUMMYFUNCTION(" VLOOKUP(A994, IMPORTRANGE(""https://docs.google.com/spreadsheets/d/1fj_Bhi2XPL3siwIh4sx4VRLAe31yD50oKdj5UlRYW0c/"", ""Сводка!A:AA""), 5, FALSE)"),364)</f>
        <v>364</v>
      </c>
      <c r="F1059" s="148" t="s">
        <v>415</v>
      </c>
      <c r="G1059" s="147">
        <f ca="1">IFERROR(__xludf.DUMMYFUNCTION(" VLOOKUP(A994, IMPORTRANGE(""https://docs.google.com/spreadsheets/d/1QNLbnkR_AongFt22vMfNzfpjZ0CjpI8QI-w0wBnYA1w/"", ""Инфа!A:AA""), 6, FALSE)"),2024)</f>
        <v>2024</v>
      </c>
      <c r="H1059" s="154">
        <v>15900</v>
      </c>
      <c r="I1059" s="151" t="s">
        <v>246</v>
      </c>
      <c r="J1059" s="93" t="s">
        <v>3005</v>
      </c>
      <c r="K1059" s="153"/>
      <c r="L1059" s="153"/>
      <c r="M1059" s="153"/>
      <c r="N1059" s="153"/>
      <c r="O1059" s="153"/>
      <c r="P1059" s="153"/>
      <c r="Q1059" s="153"/>
      <c r="R1059" s="153"/>
      <c r="S1059" s="153"/>
    </row>
    <row r="1060" spans="1:19" ht="150">
      <c r="A1060" s="277" t="s">
        <v>25424</v>
      </c>
      <c r="B1060" s="256" t="s">
        <v>400</v>
      </c>
      <c r="C1060" s="93" t="s">
        <v>3006</v>
      </c>
      <c r="D1060" s="93" t="s">
        <v>3007</v>
      </c>
      <c r="E1060" s="148">
        <f ca="1">IFERROR(__xludf.DUMMYFUNCTION(" VLOOKUP(A995, IMPORTRANGE(""https://docs.google.com/spreadsheets/d/1fj_Bhi2XPL3siwIh4sx4VRLAe31yD50oKdj5UlRYW0c/"", ""Сводка!A:AA""), 5, FALSE)"),224)</f>
        <v>224</v>
      </c>
      <c r="F1060" s="148" t="s">
        <v>466</v>
      </c>
      <c r="G1060" s="147">
        <f ca="1">IFERROR(__xludf.DUMMYFUNCTION(" VLOOKUP(A995, IMPORTRANGE(""https://docs.google.com/spreadsheets/d/1QNLbnkR_AongFt22vMfNzfpjZ0CjpI8QI-w0wBnYA1w/"", ""Инфа!A:AA""), 6, FALSE)"),2024)</f>
        <v>2024</v>
      </c>
      <c r="H1060" s="150">
        <v>18400</v>
      </c>
      <c r="I1060" s="151" t="s">
        <v>3008</v>
      </c>
      <c r="J1060" s="93" t="s">
        <v>3009</v>
      </c>
      <c r="K1060" s="153"/>
      <c r="L1060" s="153"/>
      <c r="M1060" s="153"/>
      <c r="N1060" s="153"/>
      <c r="O1060" s="153"/>
      <c r="P1060" s="153"/>
      <c r="Q1060" s="153"/>
      <c r="R1060" s="153"/>
      <c r="S1060" s="153"/>
    </row>
    <row r="1061" spans="1:19" ht="75">
      <c r="A1061" s="277" t="s">
        <v>25424</v>
      </c>
      <c r="B1061" s="257" t="s">
        <v>400</v>
      </c>
      <c r="C1061" s="170" t="s">
        <v>3010</v>
      </c>
      <c r="D1061" s="93" t="s">
        <v>3011</v>
      </c>
      <c r="E1061" s="148">
        <f ca="1">IFERROR(__xludf.DUMMYFUNCTION(" VLOOKUP(A996, IMPORTRANGE(""https://docs.google.com/spreadsheets/d/1fj_Bhi2XPL3siwIh4sx4VRLAe31yD50oKdj5UlRYW0c/"", ""Сводка!A:AA""), 5, FALSE)"),220)</f>
        <v>220</v>
      </c>
      <c r="F1061" s="148" t="s">
        <v>415</v>
      </c>
      <c r="G1061" s="147">
        <f ca="1">IFERROR(__xludf.DUMMYFUNCTION(" VLOOKUP(A996, IMPORTRANGE(""https://docs.google.com/spreadsheets/d/1QNLbnkR_AongFt22vMfNzfpjZ0CjpI8QI-w0wBnYA1w/"", ""Инфа!A:AA""), 6, FALSE)"),2023)</f>
        <v>2023</v>
      </c>
      <c r="H1061" s="150">
        <v>11600</v>
      </c>
      <c r="I1061" s="171" t="s">
        <v>197</v>
      </c>
      <c r="J1061" s="93" t="s">
        <v>3012</v>
      </c>
      <c r="K1061" s="153"/>
      <c r="L1061" s="153"/>
      <c r="M1061" s="153"/>
      <c r="N1061" s="153"/>
      <c r="O1061" s="153"/>
      <c r="P1061" s="153"/>
      <c r="Q1061" s="153"/>
      <c r="R1061" s="153"/>
      <c r="S1061" s="153"/>
    </row>
    <row r="1062" spans="1:19" ht="206.25">
      <c r="A1062" s="277" t="s">
        <v>25424</v>
      </c>
      <c r="B1062" s="256" t="s">
        <v>153</v>
      </c>
      <c r="C1062" s="93" t="s">
        <v>3013</v>
      </c>
      <c r="D1062" s="93" t="s">
        <v>3014</v>
      </c>
      <c r="E1062" s="148">
        <f ca="1">IFERROR(__xludf.DUMMYFUNCTION(" VLOOKUP(A997, IMPORTRANGE(""https://docs.google.com/spreadsheets/d/1fj_Bhi2XPL3siwIh4sx4VRLAe31yD50oKdj5UlRYW0c/"", ""Сводка!A:AA""), 5, FALSE)"),152)</f>
        <v>152</v>
      </c>
      <c r="F1062" s="148" t="s">
        <v>108</v>
      </c>
      <c r="G1062" s="147">
        <f ca="1">IFERROR(__xludf.DUMMYFUNCTION(" VLOOKUP(A997, IMPORTRANGE(""https://docs.google.com/spreadsheets/d/1QNLbnkR_AongFt22vMfNzfpjZ0CjpI8QI-w0wBnYA1w/"", ""Инфа!A:AA""), 6, FALSE)"),2023)</f>
        <v>2023</v>
      </c>
      <c r="H1062" s="150">
        <v>9600</v>
      </c>
      <c r="I1062" s="171" t="s">
        <v>138</v>
      </c>
      <c r="J1062" s="93" t="s">
        <v>3015</v>
      </c>
      <c r="K1062" s="153"/>
      <c r="L1062" s="153"/>
      <c r="M1062" s="153"/>
      <c r="N1062" s="153"/>
      <c r="O1062" s="153"/>
      <c r="P1062" s="153"/>
      <c r="Q1062" s="153"/>
      <c r="R1062" s="153"/>
      <c r="S1062" s="153"/>
    </row>
    <row r="1063" spans="1:19" ht="150">
      <c r="A1063" s="277" t="s">
        <v>25424</v>
      </c>
      <c r="B1063" s="256" t="s">
        <v>153</v>
      </c>
      <c r="C1063" s="93" t="s">
        <v>3016</v>
      </c>
      <c r="D1063" s="93" t="s">
        <v>3017</v>
      </c>
      <c r="E1063" s="148">
        <f ca="1">IFERROR(__xludf.DUMMYFUNCTION(" VLOOKUP(A998, IMPORTRANGE(""https://docs.google.com/spreadsheets/d/1fj_Bhi2XPL3siwIh4sx4VRLAe31yD50oKdj5UlRYW0c/"", ""Сводка!A:AA""), 5, FALSE)"),112)</f>
        <v>112</v>
      </c>
      <c r="F1063" s="148" t="s">
        <v>3018</v>
      </c>
      <c r="G1063" s="147">
        <f ca="1">IFERROR(__xludf.DUMMYFUNCTION(" VLOOKUP(A998, IMPORTRANGE(""https://docs.google.com/spreadsheets/d/1QNLbnkR_AongFt22vMfNzfpjZ0CjpI8QI-w0wBnYA1w/"", ""Инфа!A:AA""), 6, FALSE)"),2024)</f>
        <v>2024</v>
      </c>
      <c r="H1063" s="150">
        <v>8400</v>
      </c>
      <c r="I1063" s="151" t="s">
        <v>2526</v>
      </c>
      <c r="J1063" s="93" t="s">
        <v>3019</v>
      </c>
      <c r="K1063" s="153"/>
      <c r="L1063" s="153"/>
      <c r="M1063" s="153"/>
      <c r="N1063" s="153"/>
      <c r="O1063" s="153"/>
      <c r="P1063" s="153"/>
      <c r="Q1063" s="153"/>
      <c r="R1063" s="153"/>
      <c r="S1063" s="153"/>
    </row>
    <row r="1064" spans="1:19" ht="112.5">
      <c r="A1064" s="277" t="s">
        <v>25424</v>
      </c>
      <c r="B1064" s="256" t="s">
        <v>400</v>
      </c>
      <c r="C1064" s="93" t="s">
        <v>3016</v>
      </c>
      <c r="D1064" s="93" t="s">
        <v>3020</v>
      </c>
      <c r="E1064" s="148">
        <f ca="1">IFERROR(__xludf.DUMMYFUNCTION(" VLOOKUP(A999, IMPORTRANGE(""https://docs.google.com/spreadsheets/d/1fj_Bhi2XPL3siwIh4sx4VRLAe31yD50oKdj5UlRYW0c/"", ""Сводка!A:AA""), 5, FALSE)"),176)</f>
        <v>176</v>
      </c>
      <c r="F1064" s="148" t="s">
        <v>1628</v>
      </c>
      <c r="G1064" s="147">
        <f ca="1">IFERROR(__xludf.DUMMYFUNCTION(" VLOOKUP(A999, IMPORTRANGE(""https://docs.google.com/spreadsheets/d/1QNLbnkR_AongFt22vMfNzfpjZ0CjpI8QI-w0wBnYA1w/"", ""Инфа!A:AA""), 6, FALSE)"),2024)</f>
        <v>2024</v>
      </c>
      <c r="H1064" s="150">
        <v>10300</v>
      </c>
      <c r="I1064" s="151" t="s">
        <v>2526</v>
      </c>
      <c r="J1064" s="93" t="s">
        <v>3021</v>
      </c>
      <c r="K1064" s="153"/>
      <c r="L1064" s="153"/>
      <c r="M1064" s="153"/>
      <c r="N1064" s="153"/>
      <c r="O1064" s="153"/>
      <c r="P1064" s="153"/>
      <c r="Q1064" s="153"/>
      <c r="R1064" s="153"/>
      <c r="S1064" s="153"/>
    </row>
    <row r="1065" spans="1:19" ht="93.75">
      <c r="A1065" s="277" t="s">
        <v>25424</v>
      </c>
      <c r="B1065" s="256" t="s">
        <v>400</v>
      </c>
      <c r="C1065" s="93" t="s">
        <v>3022</v>
      </c>
      <c r="D1065" s="93" t="s">
        <v>3023</v>
      </c>
      <c r="E1065" s="148">
        <f ca="1">IFERROR(__xludf.DUMMYFUNCTION(" VLOOKUP(A1000, IMPORTRANGE(""https://docs.google.com/spreadsheets/d/1fj_Bhi2XPL3siwIh4sx4VRLAe31yD50oKdj5UlRYW0c/"", ""Сводка!A:AA""), 5, FALSE)"),252)</f>
        <v>252</v>
      </c>
      <c r="F1065" s="148" t="s">
        <v>108</v>
      </c>
      <c r="G1065" s="147">
        <f ca="1">IFERROR(__xludf.DUMMYFUNCTION(" VLOOKUP(A1000, IMPORTRANGE(""https://docs.google.com/spreadsheets/d/1QNLbnkR_AongFt22vMfNzfpjZ0CjpI8QI-w0wBnYA1w/"", ""Инфа!A:AA""), 6, FALSE)"),2024)</f>
        <v>2024</v>
      </c>
      <c r="H1065" s="150">
        <v>12600</v>
      </c>
      <c r="I1065" s="151" t="s">
        <v>197</v>
      </c>
      <c r="J1065" s="93" t="s">
        <v>3024</v>
      </c>
      <c r="K1065" s="153"/>
      <c r="L1065" s="153"/>
      <c r="M1065" s="153"/>
      <c r="N1065" s="153"/>
      <c r="O1065" s="153"/>
      <c r="P1065" s="153"/>
      <c r="Q1065" s="153"/>
      <c r="R1065" s="153"/>
      <c r="S1065" s="153"/>
    </row>
    <row r="1066" spans="1:19" ht="131.25">
      <c r="A1066" s="277" t="s">
        <v>25424</v>
      </c>
      <c r="B1066" s="256" t="s">
        <v>400</v>
      </c>
      <c r="C1066" s="93" t="s">
        <v>3025</v>
      </c>
      <c r="D1066" s="93" t="s">
        <v>3026</v>
      </c>
      <c r="E1066" s="148">
        <f ca="1">IFERROR(__xludf.DUMMYFUNCTION(" VLOOKUP(A1001, IMPORTRANGE(""https://docs.google.com/spreadsheets/d/1fj_Bhi2XPL3siwIh4sx4VRLAe31yD50oKdj5UlRYW0c/"", ""Сводка!A:AA""), 5, FALSE)"),200)</f>
        <v>200</v>
      </c>
      <c r="F1066" s="148" t="s">
        <v>415</v>
      </c>
      <c r="G1066" s="147">
        <f ca="1">IFERROR(__xludf.DUMMYFUNCTION(" VLOOKUP(A1001, IMPORTRANGE(""https://docs.google.com/spreadsheets/d/1QNLbnkR_AongFt22vMfNzfpjZ0CjpI8QI-w0wBnYA1w/"", ""Инфа!A:AA""), 6, FALSE)"),2024)</f>
        <v>2024</v>
      </c>
      <c r="H1066" s="150">
        <v>11000</v>
      </c>
      <c r="I1066" s="151" t="s">
        <v>197</v>
      </c>
      <c r="J1066" s="93" t="s">
        <v>3027</v>
      </c>
      <c r="K1066" s="153"/>
      <c r="L1066" s="153"/>
      <c r="M1066" s="153"/>
      <c r="N1066" s="153"/>
      <c r="O1066" s="153"/>
      <c r="P1066" s="153"/>
      <c r="Q1066" s="153"/>
      <c r="R1066" s="153"/>
      <c r="S1066" s="153"/>
    </row>
    <row r="1067" spans="1:19" ht="168.75">
      <c r="A1067" s="277" t="s">
        <v>25424</v>
      </c>
      <c r="B1067" s="256" t="s">
        <v>400</v>
      </c>
      <c r="C1067" s="93" t="s">
        <v>3028</v>
      </c>
      <c r="D1067" s="93" t="s">
        <v>3029</v>
      </c>
      <c r="E1067" s="148">
        <f ca="1">IFERROR(__xludf.DUMMYFUNCTION(" VLOOKUP(A1002, IMPORTRANGE(""https://docs.google.com/spreadsheets/d/1fj_Bhi2XPL3siwIh4sx4VRLAe31yD50oKdj5UlRYW0c/"", ""Сводка!A:AA""), 5, FALSE)"),344)</f>
        <v>344</v>
      </c>
      <c r="F1067" s="148" t="s">
        <v>108</v>
      </c>
      <c r="G1067" s="147">
        <f ca="1">IFERROR(__xludf.DUMMYFUNCTION(" VLOOKUP(A1002, IMPORTRANGE(""https://docs.google.com/spreadsheets/d/1QNLbnkR_AongFt22vMfNzfpjZ0CjpI8QI-w0wBnYA1w/"", ""Инфа!A:AA""), 6, FALSE)"),2024)</f>
        <v>2024</v>
      </c>
      <c r="H1067" s="150">
        <v>15300</v>
      </c>
      <c r="I1067" s="151" t="s">
        <v>197</v>
      </c>
      <c r="J1067" s="93" t="s">
        <v>3030</v>
      </c>
      <c r="K1067" s="153"/>
      <c r="L1067" s="153"/>
      <c r="M1067" s="153"/>
      <c r="N1067" s="153"/>
      <c r="O1067" s="153"/>
      <c r="P1067" s="153"/>
      <c r="Q1067" s="153"/>
      <c r="R1067" s="153"/>
      <c r="S1067" s="153"/>
    </row>
    <row r="1068" spans="1:19" ht="187.5">
      <c r="A1068" s="277" t="s">
        <v>25424</v>
      </c>
      <c r="B1068" s="256" t="s">
        <v>400</v>
      </c>
      <c r="C1068" s="93" t="s">
        <v>3031</v>
      </c>
      <c r="D1068" s="93" t="s">
        <v>3032</v>
      </c>
      <c r="E1068" s="148">
        <f ca="1">IFERROR(__xludf.DUMMYFUNCTION(" VLOOKUP(A1003, IMPORTRANGE(""https://docs.google.com/spreadsheets/d/1fj_Bhi2XPL3siwIh4sx4VRLAe31yD50oKdj5UlRYW0c/"", ""Сводка!A:AA""), 5, FALSE)"),192)</f>
        <v>192</v>
      </c>
      <c r="F1068" s="148" t="s">
        <v>415</v>
      </c>
      <c r="G1068" s="147">
        <f ca="1">IFERROR(__xludf.DUMMYFUNCTION(" VLOOKUP(A1003, IMPORTRANGE(""https://docs.google.com/spreadsheets/d/1QNLbnkR_AongFt22vMfNzfpjZ0CjpI8QI-w0wBnYA1w/"", ""Инфа!A:AA""), 6, FALSE)"),2023)</f>
        <v>2023</v>
      </c>
      <c r="H1068" s="150">
        <v>10800</v>
      </c>
      <c r="I1068" s="151" t="s">
        <v>197</v>
      </c>
      <c r="J1068" s="93" t="s">
        <v>3033</v>
      </c>
      <c r="K1068" s="153"/>
      <c r="L1068" s="153"/>
      <c r="M1068" s="153"/>
      <c r="N1068" s="153"/>
      <c r="O1068" s="153"/>
      <c r="P1068" s="153"/>
      <c r="Q1068" s="153"/>
      <c r="R1068" s="153"/>
      <c r="S1068" s="153"/>
    </row>
    <row r="1069" spans="1:19" ht="206.25">
      <c r="A1069" s="277" t="s">
        <v>25424</v>
      </c>
      <c r="B1069" s="256" t="s">
        <v>400</v>
      </c>
      <c r="C1069" s="93" t="s">
        <v>3034</v>
      </c>
      <c r="D1069" s="93" t="s">
        <v>3035</v>
      </c>
      <c r="E1069" s="148">
        <f ca="1">IFERROR(__xludf.DUMMYFUNCTION(" VLOOKUP(A1004, IMPORTRANGE(""https://docs.google.com/spreadsheets/d/1fj_Bhi2XPL3siwIh4sx4VRLAe31yD50oKdj5UlRYW0c/"", ""Сводка!A:AA""), 5, FALSE)"),212)</f>
        <v>212</v>
      </c>
      <c r="F1069" s="148" t="s">
        <v>857</v>
      </c>
      <c r="G1069" s="147">
        <f ca="1">IFERROR(__xludf.DUMMYFUNCTION(" VLOOKUP(A1004, IMPORTRANGE(""https://docs.google.com/spreadsheets/d/1QNLbnkR_AongFt22vMfNzfpjZ0CjpI8QI-w0wBnYA1w/"", ""Инфа!A:AA""), 6, FALSE)"),2024)</f>
        <v>2024</v>
      </c>
      <c r="H1069" s="150">
        <v>11400</v>
      </c>
      <c r="I1069" s="151" t="s">
        <v>197</v>
      </c>
      <c r="J1069" s="93" t="s">
        <v>3036</v>
      </c>
      <c r="K1069" s="153"/>
      <c r="L1069" s="153"/>
      <c r="M1069" s="153"/>
      <c r="N1069" s="153"/>
      <c r="O1069" s="153"/>
      <c r="P1069" s="153"/>
      <c r="Q1069" s="153"/>
      <c r="R1069" s="153"/>
      <c r="S1069" s="153"/>
    </row>
    <row r="1070" spans="1:19" ht="206.25">
      <c r="A1070" s="277" t="s">
        <v>25424</v>
      </c>
      <c r="B1070" s="256" t="s">
        <v>400</v>
      </c>
      <c r="C1070" s="93" t="s">
        <v>3037</v>
      </c>
      <c r="D1070" s="93" t="s">
        <v>3038</v>
      </c>
      <c r="E1070" s="148">
        <f ca="1">IFERROR(__xludf.DUMMYFUNCTION(" VLOOKUP(A1005, IMPORTRANGE(""https://docs.google.com/spreadsheets/d/1fj_Bhi2XPL3siwIh4sx4VRLAe31yD50oKdj5UlRYW0c/"", ""Сводка!A:AA""), 5, FALSE)"),356)</f>
        <v>356</v>
      </c>
      <c r="F1070" s="148" t="s">
        <v>108</v>
      </c>
      <c r="G1070" s="147">
        <f ca="1">IFERROR(__xludf.DUMMYFUNCTION(" VLOOKUP(A1005, IMPORTRANGE(""https://docs.google.com/spreadsheets/d/1QNLbnkR_AongFt22vMfNzfpjZ0CjpI8QI-w0wBnYA1w/"", ""Инфа!A:AA""), 6, FALSE)"),2024)</f>
        <v>2024</v>
      </c>
      <c r="H1070" s="154">
        <v>15700</v>
      </c>
      <c r="I1070" s="151" t="s">
        <v>246</v>
      </c>
      <c r="J1070" s="93" t="s">
        <v>3039</v>
      </c>
      <c r="K1070" s="153"/>
      <c r="L1070" s="153"/>
      <c r="M1070" s="153"/>
      <c r="N1070" s="153"/>
      <c r="O1070" s="153"/>
      <c r="P1070" s="153"/>
      <c r="Q1070" s="153"/>
      <c r="R1070" s="153"/>
      <c r="S1070" s="153"/>
    </row>
    <row r="1071" spans="1:19" ht="243.75">
      <c r="A1071" s="277" t="s">
        <v>25424</v>
      </c>
      <c r="B1071" s="256" t="s">
        <v>400</v>
      </c>
      <c r="C1071" s="93" t="s">
        <v>3037</v>
      </c>
      <c r="D1071" s="93" t="s">
        <v>3040</v>
      </c>
      <c r="E1071" s="148">
        <f ca="1">IFERROR(__xludf.DUMMYFUNCTION(" VLOOKUP(A1006, IMPORTRANGE(""https://docs.google.com/spreadsheets/d/1fj_Bhi2XPL3siwIh4sx4VRLAe31yD50oKdj5UlRYW0c/"", ""Сводка!A:AA""), 5, FALSE)"),228)</f>
        <v>228</v>
      </c>
      <c r="F1071" s="148" t="s">
        <v>415</v>
      </c>
      <c r="G1071" s="147">
        <f ca="1">IFERROR(__xludf.DUMMYFUNCTION(" VLOOKUP(A1006, IMPORTRANGE(""https://docs.google.com/spreadsheets/d/1QNLbnkR_AongFt22vMfNzfpjZ0CjpI8QI-w0wBnYA1w/"", ""Инфа!A:AA""), 6, FALSE)"),2023)</f>
        <v>2023</v>
      </c>
      <c r="H1071" s="150">
        <v>18700</v>
      </c>
      <c r="I1071" s="151" t="s">
        <v>246</v>
      </c>
      <c r="J1071" s="93" t="s">
        <v>3041</v>
      </c>
      <c r="K1071" s="153"/>
      <c r="L1071" s="153"/>
      <c r="M1071" s="153"/>
      <c r="N1071" s="153"/>
      <c r="O1071" s="153"/>
      <c r="P1071" s="153"/>
      <c r="Q1071" s="153"/>
      <c r="R1071" s="153"/>
      <c r="S1071" s="153"/>
    </row>
    <row r="1072" spans="1:19" ht="262.5">
      <c r="A1072" s="277" t="s">
        <v>25424</v>
      </c>
      <c r="B1072" s="256" t="s">
        <v>400</v>
      </c>
      <c r="C1072" s="93" t="s">
        <v>3042</v>
      </c>
      <c r="D1072" s="93" t="s">
        <v>3043</v>
      </c>
      <c r="E1072" s="148">
        <f ca="1">IFERROR(__xludf.DUMMYFUNCTION(" VLOOKUP(A1007, IMPORTRANGE(""https://docs.google.com/spreadsheets/d/1fj_Bhi2XPL3siwIh4sx4VRLAe31yD50oKdj5UlRYW0c/"", ""Сводка!A:AA""), 5, FALSE)"),172)</f>
        <v>172</v>
      </c>
      <c r="F1072" s="148" t="s">
        <v>415</v>
      </c>
      <c r="G1072" s="147">
        <f ca="1">IFERROR(__xludf.DUMMYFUNCTION(" VLOOKUP(A1007, IMPORTRANGE(""https://docs.google.com/spreadsheets/d/1QNLbnkR_AongFt22vMfNzfpjZ0CjpI8QI-w0wBnYA1w/"", ""Инфа!A:AA""), 6, FALSE)"),2023)</f>
        <v>2023</v>
      </c>
      <c r="H1072" s="150">
        <v>10200</v>
      </c>
      <c r="I1072" s="151" t="s">
        <v>197</v>
      </c>
      <c r="J1072" s="93" t="s">
        <v>3044</v>
      </c>
      <c r="K1072" s="153"/>
      <c r="L1072" s="153"/>
      <c r="M1072" s="153"/>
      <c r="N1072" s="153"/>
      <c r="O1072" s="153"/>
      <c r="P1072" s="153"/>
      <c r="Q1072" s="153"/>
      <c r="R1072" s="153"/>
      <c r="S1072" s="153"/>
    </row>
    <row r="1073" spans="1:19" ht="93.75">
      <c r="A1073" s="277" t="s">
        <v>25424</v>
      </c>
      <c r="B1073" s="256" t="s">
        <v>400</v>
      </c>
      <c r="C1073" s="93" t="s">
        <v>3045</v>
      </c>
      <c r="D1073" s="93" t="s">
        <v>3046</v>
      </c>
      <c r="E1073" s="148">
        <f ca="1">IFERROR(__xludf.DUMMYFUNCTION(" VLOOKUP(A1008, IMPORTRANGE(""https://docs.google.com/spreadsheets/d/1fj_Bhi2XPL3siwIh4sx4VRLAe31yD50oKdj5UlRYW0c/"", ""Сводка!A:AA""), 5, FALSE)"),172)</f>
        <v>172</v>
      </c>
      <c r="F1073" s="148" t="s">
        <v>415</v>
      </c>
      <c r="G1073" s="147">
        <f ca="1">IFERROR(__xludf.DUMMYFUNCTION(" VLOOKUP(A1008, IMPORTRANGE(""https://docs.google.com/spreadsheets/d/1QNLbnkR_AongFt22vMfNzfpjZ0CjpI8QI-w0wBnYA1w/"", ""Инфа!A:AA""), 6, FALSE)"),2023)</f>
        <v>2023</v>
      </c>
      <c r="H1073" s="150">
        <v>15300</v>
      </c>
      <c r="I1073" s="151" t="s">
        <v>161</v>
      </c>
      <c r="J1073" s="93" t="s">
        <v>3047</v>
      </c>
      <c r="K1073" s="153"/>
      <c r="L1073" s="153"/>
      <c r="M1073" s="153"/>
      <c r="N1073" s="153"/>
      <c r="O1073" s="153"/>
      <c r="P1073" s="153"/>
      <c r="Q1073" s="153"/>
      <c r="R1073" s="153"/>
      <c r="S1073" s="153"/>
    </row>
    <row r="1074" spans="1:19" ht="131.25">
      <c r="A1074" s="277" t="s">
        <v>25424</v>
      </c>
      <c r="B1074" s="256" t="s">
        <v>153</v>
      </c>
      <c r="C1074" s="93" t="s">
        <v>3048</v>
      </c>
      <c r="D1074" s="93" t="s">
        <v>3049</v>
      </c>
      <c r="E1074" s="148">
        <f ca="1">IFERROR(__xludf.DUMMYFUNCTION(" VLOOKUP(A1009, IMPORTRANGE(""https://docs.google.com/spreadsheets/d/1fj_Bhi2XPL3siwIh4sx4VRLAe31yD50oKdj5UlRYW0c/"", ""Сводка!A:AA""), 5, FALSE)"),248)</f>
        <v>248</v>
      </c>
      <c r="F1074" s="148" t="s">
        <v>50</v>
      </c>
      <c r="G1074" s="147">
        <f ca="1">IFERROR(__xludf.DUMMYFUNCTION(" VLOOKUP(A1009, IMPORTRANGE(""https://docs.google.com/spreadsheets/d/1QNLbnkR_AongFt22vMfNzfpjZ0CjpI8QI-w0wBnYA1w/"", ""Инфа!A:AA""), 6, FALSE)"),2023)</f>
        <v>2023</v>
      </c>
      <c r="H1074" s="150">
        <v>19900</v>
      </c>
      <c r="I1074" s="151" t="s">
        <v>28</v>
      </c>
      <c r="J1074" s="93" t="s">
        <v>3050</v>
      </c>
      <c r="K1074" s="153"/>
      <c r="L1074" s="153"/>
      <c r="M1074" s="153"/>
      <c r="N1074" s="153"/>
      <c r="O1074" s="153"/>
      <c r="P1074" s="153"/>
      <c r="Q1074" s="153"/>
      <c r="R1074" s="153"/>
      <c r="S1074" s="153"/>
    </row>
    <row r="1075" spans="1:19" ht="262.5">
      <c r="A1075" s="277" t="s">
        <v>25424</v>
      </c>
      <c r="B1075" s="256" t="s">
        <v>153</v>
      </c>
      <c r="C1075" s="93" t="s">
        <v>2514</v>
      </c>
      <c r="D1075" s="93" t="s">
        <v>3051</v>
      </c>
      <c r="E1075" s="148">
        <f ca="1">IFERROR(__xludf.DUMMYFUNCTION(" VLOOKUP(A1010, IMPORTRANGE(""https://docs.google.com/spreadsheets/d/1fj_Bhi2XPL3siwIh4sx4VRLAe31yD50oKdj5UlRYW0c/"", ""Сводка!A:AA""), 5, FALSE)"),172)</f>
        <v>172</v>
      </c>
      <c r="F1075" s="148" t="s">
        <v>50</v>
      </c>
      <c r="G1075" s="147">
        <f ca="1">IFERROR(__xludf.DUMMYFUNCTION(" VLOOKUP(A1010, IMPORTRANGE(""https://docs.google.com/spreadsheets/d/1QNLbnkR_AongFt22vMfNzfpjZ0CjpI8QI-w0wBnYA1w/"", ""Инфа!A:AA""), 6, FALSE)"),2024)</f>
        <v>2024</v>
      </c>
      <c r="H1075" s="150">
        <v>10200</v>
      </c>
      <c r="I1075" s="151" t="s">
        <v>28</v>
      </c>
      <c r="J1075" s="93" t="s">
        <v>3052</v>
      </c>
      <c r="K1075" s="153"/>
      <c r="L1075" s="153"/>
      <c r="M1075" s="153"/>
      <c r="N1075" s="153"/>
      <c r="O1075" s="153"/>
      <c r="P1075" s="153"/>
      <c r="Q1075" s="153"/>
      <c r="R1075" s="153"/>
      <c r="S1075" s="153"/>
    </row>
    <row r="1076" spans="1:19" ht="168.75">
      <c r="A1076" s="277" t="s">
        <v>25424</v>
      </c>
      <c r="B1076" s="256" t="s">
        <v>400</v>
      </c>
      <c r="C1076" s="93" t="s">
        <v>3053</v>
      </c>
      <c r="D1076" s="93" t="s">
        <v>3054</v>
      </c>
      <c r="E1076" s="148">
        <f ca="1">IFERROR(__xludf.DUMMYFUNCTION(" VLOOKUP(A1011, IMPORTRANGE(""https://docs.google.com/spreadsheets/d/1fj_Bhi2XPL3siwIh4sx4VRLAe31yD50oKdj5UlRYW0c/"", ""Сводка!A:AA""), 5, FALSE)"),172)</f>
        <v>172</v>
      </c>
      <c r="F1076" s="148" t="s">
        <v>415</v>
      </c>
      <c r="G1076" s="147">
        <f ca="1">IFERROR(__xludf.DUMMYFUNCTION(" VLOOKUP(A1011, IMPORTRANGE(""https://docs.google.com/spreadsheets/d/1QNLbnkR_AongFt22vMfNzfpjZ0CjpI8QI-w0wBnYA1w/"", ""Инфа!A:AA""), 6, FALSE)"),2023)</f>
        <v>2023</v>
      </c>
      <c r="H1076" s="150">
        <v>15300</v>
      </c>
      <c r="I1076" s="151" t="s">
        <v>197</v>
      </c>
      <c r="J1076" s="93" t="s">
        <v>3055</v>
      </c>
      <c r="K1076" s="153"/>
      <c r="L1076" s="153"/>
      <c r="M1076" s="153"/>
      <c r="N1076" s="153"/>
      <c r="O1076" s="153"/>
      <c r="P1076" s="153"/>
      <c r="Q1076" s="153"/>
      <c r="R1076" s="153"/>
      <c r="S1076" s="153"/>
    </row>
    <row r="1077" spans="1:19" ht="168.75">
      <c r="A1077" s="277" t="s">
        <v>25424</v>
      </c>
      <c r="B1077" s="253" t="s">
        <v>153</v>
      </c>
      <c r="C1077" s="93" t="s">
        <v>3056</v>
      </c>
      <c r="D1077" s="93" t="s">
        <v>3057</v>
      </c>
      <c r="E1077" s="148">
        <f ca="1">IFERROR(__xludf.DUMMYFUNCTION(" VLOOKUP(A1012, IMPORTRANGE(""https://docs.google.com/spreadsheets/d/1fj_Bhi2XPL3siwIh4sx4VRLAe31yD50oKdj5UlRYW0c/"", ""Сводка!A:AA""), 5, FALSE)"),152)</f>
        <v>152</v>
      </c>
      <c r="F1077" s="148" t="s">
        <v>50</v>
      </c>
      <c r="G1077" s="147">
        <f ca="1">IFERROR(__xludf.DUMMYFUNCTION(" VLOOKUP(A1012, IMPORTRANGE(""https://docs.google.com/spreadsheets/d/1QNLbnkR_AongFt22vMfNzfpjZ0CjpI8QI-w0wBnYA1w/"", ""Инфа!A:AA""), 6, FALSE)"),2024)</f>
        <v>2024</v>
      </c>
      <c r="H1077" s="150">
        <v>9600</v>
      </c>
      <c r="I1077" s="156" t="s">
        <v>246</v>
      </c>
      <c r="J1077" s="93" t="s">
        <v>3058</v>
      </c>
      <c r="K1077" s="153"/>
      <c r="L1077" s="153"/>
      <c r="M1077" s="153"/>
      <c r="N1077" s="153"/>
      <c r="O1077" s="153"/>
      <c r="P1077" s="153"/>
      <c r="Q1077" s="153"/>
      <c r="R1077" s="153"/>
      <c r="S1077" s="153"/>
    </row>
    <row r="1078" spans="1:19" ht="75">
      <c r="A1078" s="277" t="s">
        <v>25424</v>
      </c>
      <c r="B1078" s="256" t="s">
        <v>400</v>
      </c>
      <c r="C1078" s="93" t="s">
        <v>3059</v>
      </c>
      <c r="D1078" s="93" t="s">
        <v>3060</v>
      </c>
      <c r="E1078" s="148">
        <f ca="1">IFERROR(__xludf.DUMMYFUNCTION(" VLOOKUP(A1013, IMPORTRANGE(""https://docs.google.com/spreadsheets/d/1fj_Bhi2XPL3siwIh4sx4VRLAe31yD50oKdj5UlRYW0c/"", ""Сводка!A:AA""), 5, FALSE)"),152)</f>
        <v>152</v>
      </c>
      <c r="F1078" s="148" t="s">
        <v>415</v>
      </c>
      <c r="G1078" s="147">
        <f ca="1">IFERROR(__xludf.DUMMYFUNCTION(" VLOOKUP(A1013, IMPORTRANGE(""https://docs.google.com/spreadsheets/d/1QNLbnkR_AongFt22vMfNzfpjZ0CjpI8QI-w0wBnYA1w/"", ""Инфа!A:AA""), 6, FALSE)"),2024)</f>
        <v>2024</v>
      </c>
      <c r="H1078" s="150">
        <v>14100</v>
      </c>
      <c r="I1078" s="151" t="s">
        <v>3061</v>
      </c>
      <c r="J1078" s="93" t="s">
        <v>3062</v>
      </c>
      <c r="K1078" s="153"/>
      <c r="L1078" s="153"/>
      <c r="M1078" s="153"/>
      <c r="N1078" s="153"/>
      <c r="O1078" s="153"/>
      <c r="P1078" s="153"/>
      <c r="Q1078" s="153"/>
      <c r="R1078" s="153"/>
      <c r="S1078" s="153"/>
    </row>
    <row r="1079" spans="1:19" ht="262.5">
      <c r="A1079" s="277" t="s">
        <v>25424</v>
      </c>
      <c r="B1079" s="256" t="s">
        <v>400</v>
      </c>
      <c r="C1079" s="93" t="s">
        <v>3063</v>
      </c>
      <c r="D1079" s="93" t="s">
        <v>3064</v>
      </c>
      <c r="E1079" s="148">
        <f ca="1">IFERROR(__xludf.DUMMYFUNCTION(" VLOOKUP(A1014, IMPORTRANGE(""https://docs.google.com/spreadsheets/d/1fj_Bhi2XPL3siwIh4sx4VRLAe31yD50oKdj5UlRYW0c/"", ""Сводка!A:AA""), 5, FALSE)"),472)</f>
        <v>472</v>
      </c>
      <c r="F1079" s="148" t="s">
        <v>108</v>
      </c>
      <c r="G1079" s="147">
        <f ca="1">IFERROR(__xludf.DUMMYFUNCTION(" VLOOKUP(A1014, IMPORTRANGE(""https://docs.google.com/spreadsheets/d/1QNLbnkR_AongFt22vMfNzfpjZ0CjpI8QI-w0wBnYA1w/"", ""Инфа!A:AA""), 6, FALSE)"),2024)</f>
        <v>2024</v>
      </c>
      <c r="H1079" s="154">
        <v>24900</v>
      </c>
      <c r="I1079" s="151" t="s">
        <v>197</v>
      </c>
      <c r="J1079" s="93" t="s">
        <v>3065</v>
      </c>
      <c r="K1079" s="153"/>
      <c r="L1079" s="153"/>
      <c r="M1079" s="153"/>
      <c r="N1079" s="153"/>
      <c r="O1079" s="153"/>
      <c r="P1079" s="153"/>
      <c r="Q1079" s="153"/>
      <c r="R1079" s="153"/>
      <c r="S1079" s="153"/>
    </row>
    <row r="1080" spans="1:19" ht="131.25">
      <c r="A1080" s="277" t="s">
        <v>25424</v>
      </c>
      <c r="B1080" s="256" t="s">
        <v>400</v>
      </c>
      <c r="C1080" s="93" t="s">
        <v>3066</v>
      </c>
      <c r="D1080" s="93" t="s">
        <v>3067</v>
      </c>
      <c r="E1080" s="148">
        <f ca="1">IFERROR(__xludf.DUMMYFUNCTION(" VLOOKUP(A1015, IMPORTRANGE(""https://docs.google.com/spreadsheets/d/1fj_Bhi2XPL3siwIh4sx4VRLAe31yD50oKdj5UlRYW0c/"", ""Сводка!A:AA""), 5, FALSE)"),292)</f>
        <v>292</v>
      </c>
      <c r="F1080" s="148" t="s">
        <v>466</v>
      </c>
      <c r="G1080" s="147">
        <f ca="1">IFERROR(__xludf.DUMMYFUNCTION(" VLOOKUP(A1015, IMPORTRANGE(""https://docs.google.com/spreadsheets/d/1QNLbnkR_AongFt22vMfNzfpjZ0CjpI8QI-w0wBnYA1w/"", ""Инфа!A:AA""), 6, FALSE)"),2024)</f>
        <v>2024</v>
      </c>
      <c r="H1080" s="150">
        <v>13800</v>
      </c>
      <c r="I1080" s="151" t="s">
        <v>3068</v>
      </c>
      <c r="J1080" s="93" t="s">
        <v>3069</v>
      </c>
      <c r="K1080" s="153"/>
      <c r="L1080" s="153"/>
      <c r="M1080" s="153"/>
      <c r="N1080" s="153"/>
      <c r="O1080" s="153"/>
      <c r="P1080" s="153"/>
      <c r="Q1080" s="153"/>
      <c r="R1080" s="153"/>
      <c r="S1080" s="153"/>
    </row>
    <row r="1081" spans="1:19" ht="112.5">
      <c r="A1081" s="277" t="s">
        <v>25424</v>
      </c>
      <c r="B1081" s="256" t="s">
        <v>400</v>
      </c>
      <c r="C1081" s="93" t="s">
        <v>3070</v>
      </c>
      <c r="D1081" s="93" t="s">
        <v>3071</v>
      </c>
      <c r="E1081" s="148">
        <f ca="1">IFERROR(__xludf.DUMMYFUNCTION(" VLOOKUP(A1016, IMPORTRANGE(""https://docs.google.com/spreadsheets/d/1fj_Bhi2XPL3siwIh4sx4VRLAe31yD50oKdj5UlRYW0c/"", ""Сводка!A:AA""), 5, FALSE)"),168)</f>
        <v>168</v>
      </c>
      <c r="F1081" s="148" t="s">
        <v>415</v>
      </c>
      <c r="G1081" s="147">
        <f ca="1">IFERROR(__xludf.DUMMYFUNCTION(" VLOOKUP(A1016, IMPORTRANGE(""https://docs.google.com/spreadsheets/d/1QNLbnkR_AongFt22vMfNzfpjZ0CjpI8QI-w0wBnYA1w/"", ""Инфа!A:AA""), 6, FALSE)"),2024)</f>
        <v>2024</v>
      </c>
      <c r="H1081" s="150">
        <v>10000</v>
      </c>
      <c r="I1081" s="151" t="s">
        <v>3068</v>
      </c>
      <c r="J1081" s="93" t="s">
        <v>3072</v>
      </c>
      <c r="K1081" s="153"/>
      <c r="L1081" s="153"/>
      <c r="M1081" s="153"/>
      <c r="N1081" s="153"/>
      <c r="O1081" s="153"/>
      <c r="P1081" s="153"/>
      <c r="Q1081" s="153"/>
      <c r="R1081" s="153"/>
      <c r="S1081" s="153"/>
    </row>
    <row r="1082" spans="1:19" ht="75">
      <c r="A1082" s="277" t="s">
        <v>25424</v>
      </c>
      <c r="B1082" s="256" t="s">
        <v>153</v>
      </c>
      <c r="C1082" s="93" t="s">
        <v>3073</v>
      </c>
      <c r="D1082" s="93" t="s">
        <v>3074</v>
      </c>
      <c r="E1082" s="148">
        <f ca="1">IFERROR(__xludf.DUMMYFUNCTION(" VLOOKUP(A1017, IMPORTRANGE(""https://docs.google.com/spreadsheets/d/1fj_Bhi2XPL3siwIh4sx4VRLAe31yD50oKdj5UlRYW0c/"", ""Сводка!A:AA""), 5, FALSE)"),240)</f>
        <v>240</v>
      </c>
      <c r="F1082" s="148" t="s">
        <v>59</v>
      </c>
      <c r="G1082" s="147">
        <f ca="1">IFERROR(__xludf.DUMMYFUNCTION(" VLOOKUP(A1017, IMPORTRANGE(""https://docs.google.com/spreadsheets/d/1QNLbnkR_AongFt22vMfNzfpjZ0CjpI8QI-w0wBnYA1w/"", ""Инфа!A:AA""), 6, FALSE)"),2024)</f>
        <v>2024</v>
      </c>
      <c r="H1082" s="150">
        <v>19400</v>
      </c>
      <c r="I1082" s="151" t="s">
        <v>3068</v>
      </c>
      <c r="J1082" s="93" t="s">
        <v>3075</v>
      </c>
      <c r="K1082" s="153"/>
      <c r="L1082" s="153"/>
      <c r="M1082" s="153"/>
      <c r="N1082" s="153"/>
      <c r="O1082" s="153"/>
      <c r="P1082" s="153"/>
      <c r="Q1082" s="153"/>
      <c r="R1082" s="153"/>
      <c r="S1082" s="153"/>
    </row>
    <row r="1083" spans="1:19" ht="75">
      <c r="A1083" s="277" t="s">
        <v>25424</v>
      </c>
      <c r="B1083" s="256" t="s">
        <v>153</v>
      </c>
      <c r="C1083" s="93" t="s">
        <v>3073</v>
      </c>
      <c r="D1083" s="93" t="s">
        <v>3076</v>
      </c>
      <c r="E1083" s="148">
        <f ca="1">IFERROR(__xludf.DUMMYFUNCTION(" VLOOKUP(A1018, IMPORTRANGE(""https://docs.google.com/spreadsheets/d/1fj_Bhi2XPL3siwIh4sx4VRLAe31yD50oKdj5UlRYW0c/"", ""Сводка!A:AA""), 5, FALSE)"),284)</f>
        <v>284</v>
      </c>
      <c r="F1083" s="148" t="s">
        <v>59</v>
      </c>
      <c r="G1083" s="147">
        <f ca="1">IFERROR(__xludf.DUMMYFUNCTION(" VLOOKUP(A1018, IMPORTRANGE(""https://docs.google.com/spreadsheets/d/1QNLbnkR_AongFt22vMfNzfpjZ0CjpI8QI-w0wBnYA1w/"", ""Инфа!A:AA""), 6, FALSE)"),2024)</f>
        <v>2024</v>
      </c>
      <c r="H1083" s="150">
        <v>22000</v>
      </c>
      <c r="I1083" s="151" t="s">
        <v>3068</v>
      </c>
      <c r="J1083" s="93" t="s">
        <v>3075</v>
      </c>
      <c r="K1083" s="153"/>
      <c r="L1083" s="153"/>
      <c r="M1083" s="153"/>
      <c r="N1083" s="153"/>
      <c r="O1083" s="153"/>
      <c r="P1083" s="153"/>
      <c r="Q1083" s="153"/>
      <c r="R1083" s="153"/>
      <c r="S1083" s="153"/>
    </row>
    <row r="1084" spans="1:19" ht="187.5">
      <c r="A1084" s="277" t="s">
        <v>25424</v>
      </c>
      <c r="B1084" s="256" t="s">
        <v>153</v>
      </c>
      <c r="C1084" s="93" t="s">
        <v>3077</v>
      </c>
      <c r="D1084" s="93" t="s">
        <v>3078</v>
      </c>
      <c r="E1084" s="148">
        <f ca="1">IFERROR(__xludf.DUMMYFUNCTION(" VLOOKUP(A1019, IMPORTRANGE(""https://docs.google.com/spreadsheets/d/1fj_Bhi2XPL3siwIh4sx4VRLAe31yD50oKdj5UlRYW0c/"", ""Сводка!A:AA""), 5, FALSE)"),172)</f>
        <v>172</v>
      </c>
      <c r="F1084" s="148" t="s">
        <v>165</v>
      </c>
      <c r="G1084" s="147">
        <f ca="1">IFERROR(__xludf.DUMMYFUNCTION(" VLOOKUP(A1019, IMPORTRANGE(""https://docs.google.com/spreadsheets/d/1QNLbnkR_AongFt22vMfNzfpjZ0CjpI8QI-w0wBnYA1w/"", ""Инфа!A:AA""), 6, FALSE)"),2024)</f>
        <v>2024</v>
      </c>
      <c r="H1084" s="150">
        <v>10200</v>
      </c>
      <c r="I1084" s="151" t="s">
        <v>927</v>
      </c>
      <c r="J1084" s="93" t="s">
        <v>3079</v>
      </c>
      <c r="K1084" s="153"/>
      <c r="L1084" s="153"/>
      <c r="M1084" s="153"/>
      <c r="N1084" s="153"/>
      <c r="O1084" s="153"/>
      <c r="P1084" s="153"/>
      <c r="Q1084" s="153"/>
      <c r="R1084" s="153"/>
      <c r="S1084" s="153"/>
    </row>
    <row r="1085" spans="1:19" ht="262.5">
      <c r="A1085" s="277" t="s">
        <v>25424</v>
      </c>
      <c r="B1085" s="256" t="s">
        <v>153</v>
      </c>
      <c r="C1085" s="93" t="s">
        <v>2462</v>
      </c>
      <c r="D1085" s="93" t="s">
        <v>3080</v>
      </c>
      <c r="E1085" s="148">
        <f ca="1">IFERROR(__xludf.DUMMYFUNCTION(" VLOOKUP(A1020, IMPORTRANGE(""https://docs.google.com/spreadsheets/d/1fj_Bhi2XPL3siwIh4sx4VRLAe31yD50oKdj5UlRYW0c/"", ""Сводка!A:AA""), 5, FALSE)"),252)</f>
        <v>252</v>
      </c>
      <c r="F1085" s="148" t="s">
        <v>26</v>
      </c>
      <c r="G1085" s="147">
        <f ca="1">IFERROR(__xludf.DUMMYFUNCTION(" VLOOKUP(A1020, IMPORTRANGE(""https://docs.google.com/spreadsheets/d/1QNLbnkR_AongFt22vMfNzfpjZ0CjpI8QI-w0wBnYA1w/"", ""Инфа!A:AA""), 6, FALSE)"),2024)</f>
        <v>2024</v>
      </c>
      <c r="H1085" s="150">
        <v>12600</v>
      </c>
      <c r="I1085" s="151" t="s">
        <v>3081</v>
      </c>
      <c r="J1085" s="93" t="s">
        <v>3082</v>
      </c>
      <c r="K1085" s="153"/>
      <c r="L1085" s="153"/>
      <c r="M1085" s="153"/>
      <c r="N1085" s="153"/>
      <c r="O1085" s="153"/>
      <c r="P1085" s="153"/>
      <c r="Q1085" s="153"/>
      <c r="R1085" s="153"/>
      <c r="S1085" s="153"/>
    </row>
    <row r="1086" spans="1:19" ht="262.5">
      <c r="A1086" s="277" t="s">
        <v>25424</v>
      </c>
      <c r="B1086" s="256" t="s">
        <v>153</v>
      </c>
      <c r="C1086" s="93" t="s">
        <v>2462</v>
      </c>
      <c r="D1086" s="93" t="s">
        <v>3083</v>
      </c>
      <c r="E1086" s="148">
        <f ca="1">IFERROR(__xludf.DUMMYFUNCTION(" VLOOKUP(A1021, IMPORTRANGE(""https://docs.google.com/spreadsheets/d/1fj_Bhi2XPL3siwIh4sx4VRLAe31yD50oKdj5UlRYW0c/"", ""Сводка!A:AA""), 5, FALSE)"),172)</f>
        <v>172</v>
      </c>
      <c r="F1086" s="148" t="s">
        <v>26</v>
      </c>
      <c r="G1086" s="147">
        <f ca="1">IFERROR(__xludf.DUMMYFUNCTION(" VLOOKUP(A1021, IMPORTRANGE(""https://docs.google.com/spreadsheets/d/1QNLbnkR_AongFt22vMfNzfpjZ0CjpI8QI-w0wBnYA1w/"", ""Инфа!A:AA""), 6, FALSE)"),2024)</f>
        <v>2024</v>
      </c>
      <c r="H1086" s="150">
        <v>10200</v>
      </c>
      <c r="I1086" s="151" t="s">
        <v>3081</v>
      </c>
      <c r="J1086" s="93" t="s">
        <v>3082</v>
      </c>
      <c r="K1086" s="153"/>
      <c r="L1086" s="153"/>
      <c r="M1086" s="153"/>
      <c r="N1086" s="153"/>
      <c r="O1086" s="153"/>
      <c r="P1086" s="153"/>
      <c r="Q1086" s="153"/>
      <c r="R1086" s="153"/>
      <c r="S1086" s="153"/>
    </row>
    <row r="1087" spans="1:19" ht="243.75">
      <c r="A1087" s="277" t="s">
        <v>25424</v>
      </c>
      <c r="B1087" s="256" t="s">
        <v>153</v>
      </c>
      <c r="C1087" s="93" t="s">
        <v>3084</v>
      </c>
      <c r="D1087" s="93" t="s">
        <v>3085</v>
      </c>
      <c r="E1087" s="148">
        <f ca="1">IFERROR(__xludf.DUMMYFUNCTION(" VLOOKUP(A1022, IMPORTRANGE(""https://docs.google.com/spreadsheets/d/1fj_Bhi2XPL3siwIh4sx4VRLAe31yD50oKdj5UlRYW0c/"", ""Сводка!A:AA""), 5, FALSE)"),152)</f>
        <v>152</v>
      </c>
      <c r="F1087" s="148" t="s">
        <v>165</v>
      </c>
      <c r="G1087" s="147">
        <f ca="1">IFERROR(__xludf.DUMMYFUNCTION(" VLOOKUP(A1022, IMPORTRANGE(""https://docs.google.com/spreadsheets/d/1QNLbnkR_AongFt22vMfNzfpjZ0CjpI8QI-w0wBnYA1w/"", ""Инфа!A:AA""), 6, FALSE)"),2023)</f>
        <v>2023</v>
      </c>
      <c r="H1087" s="150">
        <v>9600</v>
      </c>
      <c r="I1087" s="151" t="s">
        <v>902</v>
      </c>
      <c r="J1087" s="93" t="s">
        <v>3086</v>
      </c>
      <c r="K1087" s="153"/>
      <c r="L1087" s="153"/>
      <c r="M1087" s="153"/>
      <c r="N1087" s="153"/>
      <c r="O1087" s="153"/>
      <c r="P1087" s="153"/>
      <c r="Q1087" s="153"/>
      <c r="R1087" s="153"/>
      <c r="S1087" s="153"/>
    </row>
    <row r="1088" spans="1:19" ht="131.25">
      <c r="A1088" s="277" t="s">
        <v>25424</v>
      </c>
      <c r="B1088" s="253" t="s">
        <v>153</v>
      </c>
      <c r="C1088" s="93" t="s">
        <v>3087</v>
      </c>
      <c r="D1088" s="93" t="s">
        <v>3088</v>
      </c>
      <c r="E1088" s="148">
        <f ca="1">IFERROR(__xludf.DUMMYFUNCTION(" VLOOKUP(A1023, IMPORTRANGE(""https://docs.google.com/spreadsheets/d/1fj_Bhi2XPL3siwIh4sx4VRLAe31yD50oKdj5UlRYW0c/"", ""Сводка!A:AA""), 5, FALSE)"),224)</f>
        <v>224</v>
      </c>
      <c r="F1088" s="148" t="s">
        <v>50</v>
      </c>
      <c r="G1088" s="147">
        <f ca="1">IFERROR(__xludf.DUMMYFUNCTION(" VLOOKUP(A1023, IMPORTRANGE(""https://docs.google.com/spreadsheets/d/1QNLbnkR_AongFt22vMfNzfpjZ0CjpI8QI-w0wBnYA1w/"", ""Инфа!A:AA""), 6, FALSE)"),2024)</f>
        <v>2024</v>
      </c>
      <c r="H1088" s="150">
        <v>11700</v>
      </c>
      <c r="I1088" s="151" t="s">
        <v>819</v>
      </c>
      <c r="J1088" s="93" t="s">
        <v>3089</v>
      </c>
      <c r="K1088" s="153"/>
      <c r="L1088" s="153"/>
      <c r="M1088" s="153"/>
      <c r="N1088" s="153"/>
      <c r="O1088" s="153"/>
      <c r="P1088" s="153"/>
      <c r="Q1088" s="153"/>
      <c r="R1088" s="153"/>
      <c r="S1088" s="153"/>
    </row>
    <row r="1089" spans="1:19" ht="281.25">
      <c r="A1089" s="277" t="s">
        <v>25424</v>
      </c>
      <c r="B1089" s="256" t="s">
        <v>153</v>
      </c>
      <c r="C1089" s="93" t="s">
        <v>2462</v>
      </c>
      <c r="D1089" s="93" t="s">
        <v>3090</v>
      </c>
      <c r="E1089" s="148">
        <f ca="1">IFERROR(__xludf.DUMMYFUNCTION(" VLOOKUP(A1024, IMPORTRANGE(""https://docs.google.com/spreadsheets/d/1fj_Bhi2XPL3siwIh4sx4VRLAe31yD50oKdj5UlRYW0c/"", ""Сводка!A:AA""), 5, FALSE)"),352)</f>
        <v>352</v>
      </c>
      <c r="F1089" s="148" t="s">
        <v>26</v>
      </c>
      <c r="G1089" s="147">
        <f ca="1">IFERROR(__xludf.DUMMYFUNCTION(" VLOOKUP(A1024, IMPORTRANGE(""https://docs.google.com/spreadsheets/d/1QNLbnkR_AongFt22vMfNzfpjZ0CjpI8QI-w0wBnYA1w/"", ""Инфа!A:AA""), 6, FALSE)"),2024)</f>
        <v>2024</v>
      </c>
      <c r="H1089" s="154">
        <v>15600</v>
      </c>
      <c r="I1089" s="151" t="s">
        <v>2313</v>
      </c>
      <c r="J1089" s="93" t="s">
        <v>3091</v>
      </c>
      <c r="K1089" s="153"/>
      <c r="L1089" s="153"/>
      <c r="M1089" s="153"/>
      <c r="N1089" s="153"/>
      <c r="O1089" s="153"/>
      <c r="P1089" s="153"/>
      <c r="Q1089" s="153"/>
      <c r="R1089" s="153"/>
      <c r="S1089" s="153"/>
    </row>
    <row r="1090" spans="1:19" ht="281.25">
      <c r="A1090" s="277" t="s">
        <v>25424</v>
      </c>
      <c r="B1090" s="256" t="s">
        <v>153</v>
      </c>
      <c r="C1090" s="93" t="s">
        <v>2462</v>
      </c>
      <c r="D1090" s="93" t="s">
        <v>3092</v>
      </c>
      <c r="E1090" s="148">
        <f ca="1">IFERROR(__xludf.DUMMYFUNCTION(" VLOOKUP(A1025, IMPORTRANGE(""https://docs.google.com/spreadsheets/d/1fj_Bhi2XPL3siwIh4sx4VRLAe31yD50oKdj5UlRYW0c/"", ""Сводка!A:AA""), 5, FALSE)"),320)</f>
        <v>320</v>
      </c>
      <c r="F1090" s="148" t="s">
        <v>26</v>
      </c>
      <c r="G1090" s="147">
        <f ca="1">IFERROR(__xludf.DUMMYFUNCTION(" VLOOKUP(A1025, IMPORTRANGE(""https://docs.google.com/spreadsheets/d/1QNLbnkR_AongFt22vMfNzfpjZ0CjpI8QI-w0wBnYA1w/"", ""Инфа!A:AA""), 6, FALSE)"),2024)</f>
        <v>2024</v>
      </c>
      <c r="H1090" s="150">
        <v>14600</v>
      </c>
      <c r="I1090" s="151" t="s">
        <v>2313</v>
      </c>
      <c r="J1090" s="93" t="s">
        <v>3091</v>
      </c>
      <c r="K1090" s="153"/>
      <c r="L1090" s="153"/>
      <c r="M1090" s="153"/>
      <c r="N1090" s="153"/>
      <c r="O1090" s="153"/>
      <c r="P1090" s="153"/>
      <c r="Q1090" s="153"/>
      <c r="R1090" s="153"/>
      <c r="S1090" s="153"/>
    </row>
    <row r="1091" spans="1:19" ht="281.25">
      <c r="A1091" s="277" t="s">
        <v>25424</v>
      </c>
      <c r="B1091" s="256" t="s">
        <v>153</v>
      </c>
      <c r="C1091" s="93" t="s">
        <v>2462</v>
      </c>
      <c r="D1091" s="93" t="s">
        <v>3093</v>
      </c>
      <c r="E1091" s="148">
        <f ca="1">IFERROR(__xludf.DUMMYFUNCTION(" VLOOKUP(A1026, IMPORTRANGE(""https://docs.google.com/spreadsheets/d/1fj_Bhi2XPL3siwIh4sx4VRLAe31yD50oKdj5UlRYW0c/"", ""Сводка!A:AA""), 5, FALSE)"),316)</f>
        <v>316</v>
      </c>
      <c r="F1091" s="148" t="s">
        <v>26</v>
      </c>
      <c r="G1091" s="147">
        <f ca="1">IFERROR(__xludf.DUMMYFUNCTION(" VLOOKUP(A1026, IMPORTRANGE(""https://docs.google.com/spreadsheets/d/1QNLbnkR_AongFt22vMfNzfpjZ0CjpI8QI-w0wBnYA1w/"", ""Инфа!A:AA""), 6, FALSE)"),2024)</f>
        <v>2024</v>
      </c>
      <c r="H1091" s="150">
        <v>14500</v>
      </c>
      <c r="I1091" s="151" t="s">
        <v>2313</v>
      </c>
      <c r="J1091" s="93" t="s">
        <v>3094</v>
      </c>
      <c r="K1091" s="153"/>
      <c r="L1091" s="153"/>
      <c r="M1091" s="153"/>
      <c r="N1091" s="153"/>
      <c r="O1091" s="153"/>
      <c r="P1091" s="153"/>
      <c r="Q1091" s="153"/>
      <c r="R1091" s="153"/>
      <c r="S1091" s="153"/>
    </row>
    <row r="1092" spans="1:19" ht="131.25">
      <c r="A1092" s="277" t="s">
        <v>25424</v>
      </c>
      <c r="B1092" s="256" t="s">
        <v>153</v>
      </c>
      <c r="C1092" s="93" t="s">
        <v>2462</v>
      </c>
      <c r="D1092" s="93" t="s">
        <v>3095</v>
      </c>
      <c r="E1092" s="148">
        <f ca="1">IFERROR(__xludf.DUMMYFUNCTION(" VLOOKUP(A1027, IMPORTRANGE(""https://docs.google.com/spreadsheets/d/1fj_Bhi2XPL3siwIh4sx4VRLAe31yD50oKdj5UlRYW0c/"", ""Сводка!A:AA""), 5, FALSE)"),256)</f>
        <v>256</v>
      </c>
      <c r="F1092" s="148" t="s">
        <v>26</v>
      </c>
      <c r="G1092" s="147">
        <f ca="1">IFERROR(__xludf.DUMMYFUNCTION(" VLOOKUP(A1027, IMPORTRANGE(""https://docs.google.com/spreadsheets/d/1QNLbnkR_AongFt22vMfNzfpjZ0CjpI8QI-w0wBnYA1w/"", ""Инфа!A:AA""), 6, FALSE)"),2024)</f>
        <v>2024</v>
      </c>
      <c r="H1092" s="150">
        <v>20400</v>
      </c>
      <c r="I1092" s="151" t="s">
        <v>1653</v>
      </c>
      <c r="J1092" s="93" t="s">
        <v>3096</v>
      </c>
      <c r="K1092" s="153"/>
      <c r="L1092" s="153"/>
      <c r="M1092" s="153"/>
      <c r="N1092" s="153"/>
      <c r="O1092" s="153"/>
      <c r="P1092" s="153"/>
      <c r="Q1092" s="153"/>
      <c r="R1092" s="153"/>
      <c r="S1092" s="153"/>
    </row>
    <row r="1093" spans="1:19" ht="262.5">
      <c r="A1093" s="277" t="s">
        <v>25424</v>
      </c>
      <c r="B1093" s="256" t="s">
        <v>153</v>
      </c>
      <c r="C1093" s="93" t="s">
        <v>2462</v>
      </c>
      <c r="D1093" s="93" t="s">
        <v>3097</v>
      </c>
      <c r="E1093" s="148">
        <f ca="1">IFERROR(__xludf.DUMMYFUNCTION(" VLOOKUP(A1028, IMPORTRANGE(""https://docs.google.com/spreadsheets/d/1fj_Bhi2XPL3siwIh4sx4VRLAe31yD50oKdj5UlRYW0c/"", ""Сводка!A:AA""), 5, FALSE)"),312)</f>
        <v>312</v>
      </c>
      <c r="F1093" s="148" t="s">
        <v>26</v>
      </c>
      <c r="G1093" s="147">
        <f ca="1">IFERROR(__xludf.DUMMYFUNCTION(" VLOOKUP(A1028, IMPORTRANGE(""https://docs.google.com/spreadsheets/d/1QNLbnkR_AongFt22vMfNzfpjZ0CjpI8QI-w0wBnYA1w/"", ""Инфа!A:AA""), 6, FALSE)"),2023)</f>
        <v>2023</v>
      </c>
      <c r="H1093" s="150">
        <v>14400</v>
      </c>
      <c r="I1093" s="151" t="s">
        <v>3081</v>
      </c>
      <c r="J1093" s="93" t="s">
        <v>3098</v>
      </c>
      <c r="K1093" s="153"/>
      <c r="L1093" s="153"/>
      <c r="M1093" s="153"/>
      <c r="N1093" s="153"/>
      <c r="O1093" s="153"/>
      <c r="P1093" s="153"/>
      <c r="Q1093" s="153"/>
      <c r="R1093" s="153"/>
      <c r="S1093" s="153"/>
    </row>
    <row r="1094" spans="1:19" ht="131.25">
      <c r="A1094" s="277" t="s">
        <v>25424</v>
      </c>
      <c r="B1094" s="256" t="s">
        <v>153</v>
      </c>
      <c r="C1094" s="93" t="s">
        <v>2462</v>
      </c>
      <c r="D1094" s="93" t="s">
        <v>3099</v>
      </c>
      <c r="E1094" s="148">
        <f ca="1">IFERROR(__xludf.DUMMYFUNCTION(" VLOOKUP(A1029, IMPORTRANGE(""https://docs.google.com/spreadsheets/d/1fj_Bhi2XPL3siwIh4sx4VRLAe31yD50oKdj5UlRYW0c/"", ""Сводка!A:AA""), 5, FALSE)"),172)</f>
        <v>172</v>
      </c>
      <c r="F1094" s="148" t="s">
        <v>26</v>
      </c>
      <c r="G1094" s="147">
        <f ca="1">IFERROR(__xludf.DUMMYFUNCTION(" VLOOKUP(A1029, IMPORTRANGE(""https://docs.google.com/spreadsheets/d/1QNLbnkR_AongFt22vMfNzfpjZ0CjpI8QI-w0wBnYA1w/"", ""Инфа!A:AA""), 6, FALSE)"),2023)</f>
        <v>2023</v>
      </c>
      <c r="H1094" s="150">
        <v>10200</v>
      </c>
      <c r="I1094" s="151" t="s">
        <v>3081</v>
      </c>
      <c r="J1094" s="93" t="s">
        <v>3100</v>
      </c>
      <c r="K1094" s="153"/>
      <c r="L1094" s="153"/>
      <c r="M1094" s="153"/>
      <c r="N1094" s="153"/>
      <c r="O1094" s="153"/>
      <c r="P1094" s="153"/>
      <c r="Q1094" s="153"/>
      <c r="R1094" s="153"/>
      <c r="S1094" s="153"/>
    </row>
    <row r="1095" spans="1:19" ht="150">
      <c r="A1095" s="277" t="s">
        <v>25424</v>
      </c>
      <c r="B1095" s="253" t="s">
        <v>3101</v>
      </c>
      <c r="C1095" s="93" t="s">
        <v>3102</v>
      </c>
      <c r="D1095" s="93" t="s">
        <v>3103</v>
      </c>
      <c r="E1095" s="148">
        <f ca="1">IFERROR(__xludf.DUMMYFUNCTION(" VLOOKUP(A1030, IMPORTRANGE(""https://docs.google.com/spreadsheets/d/1fj_Bhi2XPL3siwIh4sx4VRLAe31yD50oKdj5UlRYW0c/"", ""Сводка!A:AA""), 5, FALSE)"),268)</f>
        <v>268</v>
      </c>
      <c r="F1095" s="147" t="s">
        <v>50</v>
      </c>
      <c r="G1095" s="147">
        <f ca="1">IFERROR(__xludf.DUMMYFUNCTION(" VLOOKUP(A1030, IMPORTRANGE(""https://docs.google.com/spreadsheets/d/1QNLbnkR_AongFt22vMfNzfpjZ0CjpI8QI-w0wBnYA1w/"", ""Инфа!A:AA""), 6, FALSE)"),2023)</f>
        <v>2023</v>
      </c>
      <c r="H1095" s="150">
        <v>13000</v>
      </c>
      <c r="I1095" s="160" t="s">
        <v>27</v>
      </c>
      <c r="J1095" s="97" t="s">
        <v>3104</v>
      </c>
      <c r="K1095" s="153"/>
      <c r="L1095" s="153"/>
      <c r="M1095" s="153"/>
      <c r="N1095" s="153"/>
      <c r="O1095" s="153"/>
      <c r="P1095" s="153"/>
      <c r="Q1095" s="153"/>
      <c r="R1095" s="153"/>
      <c r="S1095" s="153"/>
    </row>
    <row r="1096" spans="1:19" ht="168.75">
      <c r="A1096" s="277" t="s">
        <v>25424</v>
      </c>
      <c r="B1096" s="253" t="s">
        <v>153</v>
      </c>
      <c r="C1096" s="93" t="s">
        <v>3105</v>
      </c>
      <c r="D1096" s="93" t="s">
        <v>3106</v>
      </c>
      <c r="E1096" s="148">
        <f ca="1">IFERROR(__xludf.DUMMYFUNCTION(" VLOOKUP(A1031, IMPORTRANGE(""https://docs.google.com/spreadsheets/d/1fj_Bhi2XPL3siwIh4sx4VRLAe31yD50oKdj5UlRYW0c/"", ""Сводка!A:AA""), 5, FALSE)"),147)</f>
        <v>147</v>
      </c>
      <c r="F1096" s="147" t="s">
        <v>50</v>
      </c>
      <c r="G1096" s="147">
        <f ca="1">IFERROR(__xludf.DUMMYFUNCTION(" VLOOKUP(A1031, IMPORTRANGE(""https://docs.google.com/spreadsheets/d/1QNLbnkR_AongFt22vMfNzfpjZ0CjpI8QI-w0wBnYA1w/"", ""Инфа!A:AA""), 6, FALSE)"),2023)</f>
        <v>2023</v>
      </c>
      <c r="H1096" s="150">
        <v>13800</v>
      </c>
      <c r="I1096" s="160" t="s">
        <v>3107</v>
      </c>
      <c r="J1096" s="97" t="s">
        <v>3108</v>
      </c>
      <c r="K1096" s="153"/>
      <c r="L1096" s="153"/>
      <c r="M1096" s="153"/>
      <c r="N1096" s="153"/>
      <c r="O1096" s="153"/>
      <c r="P1096" s="153"/>
      <c r="Q1096" s="153"/>
      <c r="R1096" s="153"/>
      <c r="S1096" s="153"/>
    </row>
    <row r="1097" spans="1:19" ht="262.5">
      <c r="A1097" s="277" t="s">
        <v>25424</v>
      </c>
      <c r="B1097" s="253" t="s">
        <v>153</v>
      </c>
      <c r="C1097" s="93" t="s">
        <v>3109</v>
      </c>
      <c r="D1097" s="93" t="s">
        <v>3110</v>
      </c>
      <c r="E1097" s="148">
        <f ca="1">IFERROR(__xludf.DUMMYFUNCTION(" VLOOKUP(A1032, IMPORTRANGE(""https://docs.google.com/spreadsheets/d/1fj_Bhi2XPL3siwIh4sx4VRLAe31yD50oKdj5UlRYW0c/"", ""Сводка!A:AA""), 5, FALSE)"),176)</f>
        <v>176</v>
      </c>
      <c r="F1097" s="147" t="s">
        <v>50</v>
      </c>
      <c r="G1097" s="147">
        <f ca="1">IFERROR(__xludf.DUMMYFUNCTION(" VLOOKUP(A1032, IMPORTRANGE(""https://docs.google.com/spreadsheets/d/1QNLbnkR_AongFt22vMfNzfpjZ0CjpI8QI-w0wBnYA1w/"", ""Инфа!A:AA""), 6, FALSE)"),2024)</f>
        <v>2024</v>
      </c>
      <c r="H1097" s="150">
        <v>10300</v>
      </c>
      <c r="I1097" s="160" t="s">
        <v>3111</v>
      </c>
      <c r="J1097" s="97" t="s">
        <v>3112</v>
      </c>
      <c r="K1097" s="153"/>
      <c r="L1097" s="153"/>
      <c r="M1097" s="153"/>
      <c r="N1097" s="153"/>
      <c r="O1097" s="153"/>
      <c r="P1097" s="153"/>
      <c r="Q1097" s="153"/>
      <c r="R1097" s="153"/>
      <c r="S1097" s="153"/>
    </row>
    <row r="1098" spans="1:19" ht="262.5">
      <c r="A1098" s="277" t="s">
        <v>25424</v>
      </c>
      <c r="B1098" s="253" t="s">
        <v>153</v>
      </c>
      <c r="C1098" s="93" t="s">
        <v>3109</v>
      </c>
      <c r="D1098" s="93" t="s">
        <v>3113</v>
      </c>
      <c r="E1098" s="148">
        <f ca="1">IFERROR(__xludf.DUMMYFUNCTION(" VLOOKUP(A1033, IMPORTRANGE(""https://docs.google.com/spreadsheets/d/1fj_Bhi2XPL3siwIh4sx4VRLAe31yD50oKdj5UlRYW0c/"", ""Сводка!A:AA""), 5, FALSE)"),112)</f>
        <v>112</v>
      </c>
      <c r="F1098" s="147" t="s">
        <v>50</v>
      </c>
      <c r="G1098" s="147">
        <f ca="1">IFERROR(__xludf.DUMMYFUNCTION(" VLOOKUP(A1033, IMPORTRANGE(""https://docs.google.com/spreadsheets/d/1QNLbnkR_AongFt22vMfNzfpjZ0CjpI8QI-w0wBnYA1w/"", ""Инфа!A:AA""), 6, FALSE)"),2024)</f>
        <v>2024</v>
      </c>
      <c r="H1098" s="150">
        <v>11700</v>
      </c>
      <c r="I1098" s="160" t="s">
        <v>3111</v>
      </c>
      <c r="J1098" s="97" t="s">
        <v>3114</v>
      </c>
      <c r="K1098" s="153"/>
      <c r="L1098" s="153"/>
      <c r="M1098" s="153"/>
      <c r="N1098" s="153"/>
      <c r="O1098" s="153"/>
      <c r="P1098" s="153"/>
      <c r="Q1098" s="153"/>
      <c r="R1098" s="153"/>
      <c r="S1098" s="153"/>
    </row>
    <row r="1099" spans="1:19" ht="37.5">
      <c r="A1099" s="277" t="s">
        <v>25424</v>
      </c>
      <c r="B1099" s="253" t="s">
        <v>400</v>
      </c>
      <c r="C1099" s="93" t="s">
        <v>3087</v>
      </c>
      <c r="D1099" s="93" t="s">
        <v>3115</v>
      </c>
      <c r="E1099" s="148">
        <f ca="1">IFERROR(__xludf.DUMMYFUNCTION(" VLOOKUP(A1034, IMPORTRANGE(""https://docs.google.com/spreadsheets/d/1fj_Bhi2XPL3siwIh4sx4VRLAe31yD50oKdj5UlRYW0c/"", ""Сводка!A:AA""), 5, FALSE)"),232)</f>
        <v>232</v>
      </c>
      <c r="F1099" s="148" t="s">
        <v>50</v>
      </c>
      <c r="G1099" s="147">
        <f ca="1">IFERROR(__xludf.DUMMYFUNCTION(" VLOOKUP(A1034, IMPORTRANGE(""https://docs.google.com/spreadsheets/d/1QNLbnkR_AongFt22vMfNzfpjZ0CjpI8QI-w0wBnYA1w/"", ""Инфа!A:AA""), 6, FALSE)"),2024)</f>
        <v>2024</v>
      </c>
      <c r="H1099" s="150">
        <v>12000</v>
      </c>
      <c r="I1099" s="151" t="s">
        <v>819</v>
      </c>
      <c r="J1099" s="93" t="s">
        <v>3116</v>
      </c>
      <c r="K1099" s="153"/>
      <c r="L1099" s="153"/>
      <c r="M1099" s="153"/>
      <c r="N1099" s="153"/>
      <c r="O1099" s="153"/>
      <c r="P1099" s="153"/>
      <c r="Q1099" s="153"/>
      <c r="R1099" s="153"/>
      <c r="S1099" s="153"/>
    </row>
    <row r="1100" spans="1:19" ht="225">
      <c r="A1100" s="277" t="s">
        <v>25424</v>
      </c>
      <c r="B1100" s="253" t="s">
        <v>153</v>
      </c>
      <c r="C1100" s="93" t="s">
        <v>3117</v>
      </c>
      <c r="D1100" s="93" t="s">
        <v>3118</v>
      </c>
      <c r="E1100" s="148">
        <f ca="1">IFERROR(__xludf.DUMMYFUNCTION(" VLOOKUP(A1035, IMPORTRANGE(""https://docs.google.com/spreadsheets/d/1fj_Bhi2XPL3siwIh4sx4VRLAe31yD50oKdj5UlRYW0c/"", ""Сводка!A:AA""), 5, FALSE)"),224)</f>
        <v>224</v>
      </c>
      <c r="F1100" s="147" t="s">
        <v>108</v>
      </c>
      <c r="G1100" s="147">
        <f ca="1">IFERROR(__xludf.DUMMYFUNCTION(" VLOOKUP(A1035, IMPORTRANGE(""https://docs.google.com/spreadsheets/d/1QNLbnkR_AongFt22vMfNzfpjZ0CjpI8QI-w0wBnYA1w/"", ""Инфа!A:AA""), 6, FALSE)"),2024)</f>
        <v>2024</v>
      </c>
      <c r="H1100" s="150">
        <v>24000</v>
      </c>
      <c r="I1100" s="160" t="s">
        <v>67</v>
      </c>
      <c r="J1100" s="97" t="s">
        <v>3119</v>
      </c>
      <c r="K1100" s="153"/>
      <c r="L1100" s="153"/>
      <c r="M1100" s="153"/>
      <c r="N1100" s="153"/>
      <c r="O1100" s="153"/>
      <c r="P1100" s="153"/>
      <c r="Q1100" s="153"/>
      <c r="R1100" s="153"/>
      <c r="S1100" s="153"/>
    </row>
    <row r="1101" spans="1:19" ht="168.75">
      <c r="A1101" s="277" t="s">
        <v>25424</v>
      </c>
      <c r="B1101" s="253" t="s">
        <v>3120</v>
      </c>
      <c r="C1101" s="93" t="s">
        <v>3121</v>
      </c>
      <c r="D1101" s="93" t="s">
        <v>3122</v>
      </c>
      <c r="E1101" s="148">
        <f ca="1">IFERROR(__xludf.DUMMYFUNCTION(" VLOOKUP(A1036, IMPORTRANGE(""https://docs.google.com/spreadsheets/d/1fj_Bhi2XPL3siwIh4sx4VRLAe31yD50oKdj5UlRYW0c/"", ""Сводка!A:AA""), 5, FALSE)"),172)</f>
        <v>172</v>
      </c>
      <c r="F1101" s="147" t="s">
        <v>3123</v>
      </c>
      <c r="G1101" s="147">
        <f ca="1">IFERROR(__xludf.DUMMYFUNCTION(" VLOOKUP(A1036, IMPORTRANGE(""https://docs.google.com/spreadsheets/d/1QNLbnkR_AongFt22vMfNzfpjZ0CjpI8QI-w0wBnYA1w/"", ""Инфа!A:AA""), 6, FALSE)"),2024)</f>
        <v>2024</v>
      </c>
      <c r="H1101" s="150">
        <v>19900</v>
      </c>
      <c r="I1101" s="160" t="s">
        <v>3124</v>
      </c>
      <c r="J1101" s="97" t="s">
        <v>3125</v>
      </c>
      <c r="K1101" s="153"/>
      <c r="L1101" s="153"/>
      <c r="M1101" s="153"/>
      <c r="N1101" s="153"/>
      <c r="O1101" s="153"/>
      <c r="P1101" s="153"/>
      <c r="Q1101" s="153"/>
      <c r="R1101" s="153"/>
      <c r="S1101" s="153"/>
    </row>
    <row r="1102" spans="1:19" ht="168.75">
      <c r="A1102" s="277" t="s">
        <v>25424</v>
      </c>
      <c r="B1102" s="256" t="s">
        <v>153</v>
      </c>
      <c r="C1102" s="93" t="s">
        <v>3126</v>
      </c>
      <c r="D1102" s="93" t="s">
        <v>3127</v>
      </c>
      <c r="E1102" s="148">
        <f ca="1">IFERROR(__xludf.DUMMYFUNCTION(" VLOOKUP(A1037, IMPORTRANGE(""https://docs.google.com/spreadsheets/d/1fj_Bhi2XPL3siwIh4sx4VRLAe31yD50oKdj5UlRYW0c/"", ""Сводка!A:AA""), 5, FALSE)"),180)</f>
        <v>180</v>
      </c>
      <c r="F1102" s="148" t="s">
        <v>108</v>
      </c>
      <c r="G1102" s="147">
        <f ca="1">IFERROR(__xludf.DUMMYFUNCTION(" VLOOKUP(A1037, IMPORTRANGE(""https://docs.google.com/spreadsheets/d/1QNLbnkR_AongFt22vMfNzfpjZ0CjpI8QI-w0wBnYA1w/"", ""Инфа!A:AA""), 6, FALSE)"),2024)</f>
        <v>2024</v>
      </c>
      <c r="H1102" s="150">
        <v>15800</v>
      </c>
      <c r="I1102" s="151" t="s">
        <v>3128</v>
      </c>
      <c r="J1102" s="93" t="s">
        <v>3129</v>
      </c>
      <c r="K1102" s="153"/>
      <c r="L1102" s="153"/>
      <c r="M1102" s="153"/>
      <c r="N1102" s="153"/>
      <c r="O1102" s="153"/>
      <c r="P1102" s="153"/>
      <c r="Q1102" s="153"/>
      <c r="R1102" s="153"/>
      <c r="S1102" s="153"/>
    </row>
    <row r="1103" spans="1:19" ht="187.5">
      <c r="A1103" s="277" t="s">
        <v>25424</v>
      </c>
      <c r="B1103" s="256" t="s">
        <v>153</v>
      </c>
      <c r="C1103" s="93" t="s">
        <v>3130</v>
      </c>
      <c r="D1103" s="93" t="s">
        <v>3131</v>
      </c>
      <c r="E1103" s="148">
        <f ca="1">IFERROR(__xludf.DUMMYFUNCTION(" VLOOKUP(A1038, IMPORTRANGE(""https://docs.google.com/spreadsheets/d/1fj_Bhi2XPL3siwIh4sx4VRLAe31yD50oKdj5UlRYW0c/"", ""Сводка!A:AA""), 5, FALSE)"),112)</f>
        <v>112</v>
      </c>
      <c r="F1103" s="148" t="s">
        <v>1583</v>
      </c>
      <c r="G1103" s="147">
        <f ca="1">IFERROR(__xludf.DUMMYFUNCTION(" VLOOKUP(A1038, IMPORTRANGE(""https://docs.google.com/spreadsheets/d/1QNLbnkR_AongFt22vMfNzfpjZ0CjpI8QI-w0wBnYA1w/"", ""Инфа!A:AA""), 6, FALSE)"),2024)</f>
        <v>2024</v>
      </c>
      <c r="H1103" s="150">
        <v>8400</v>
      </c>
      <c r="I1103" s="151" t="s">
        <v>2677</v>
      </c>
      <c r="J1103" s="93" t="s">
        <v>3132</v>
      </c>
      <c r="K1103" s="153"/>
      <c r="L1103" s="153"/>
      <c r="M1103" s="153"/>
      <c r="N1103" s="153"/>
      <c r="O1103" s="153"/>
      <c r="P1103" s="153"/>
      <c r="Q1103" s="153"/>
      <c r="R1103" s="153"/>
      <c r="S1103" s="153"/>
    </row>
    <row r="1104" spans="1:19" ht="131.25">
      <c r="A1104" s="277" t="s">
        <v>25424</v>
      </c>
      <c r="B1104" s="256" t="s">
        <v>153</v>
      </c>
      <c r="C1104" s="93" t="s">
        <v>2929</v>
      </c>
      <c r="D1104" s="93" t="s">
        <v>3133</v>
      </c>
      <c r="E1104" s="148">
        <f ca="1">IFERROR(__xludf.DUMMYFUNCTION(" VLOOKUP(A1039, IMPORTRANGE(""https://docs.google.com/spreadsheets/d/1fj_Bhi2XPL3siwIh4sx4VRLAe31yD50oKdj5UlRYW0c/"", ""Сводка!A:AA""), 5, FALSE)"),348)</f>
        <v>348</v>
      </c>
      <c r="F1104" s="148" t="s">
        <v>165</v>
      </c>
      <c r="G1104" s="147">
        <f ca="1">IFERROR(__xludf.DUMMYFUNCTION(" VLOOKUP(A1039, IMPORTRANGE(""https://docs.google.com/spreadsheets/d/1QNLbnkR_AongFt22vMfNzfpjZ0CjpI8QI-w0wBnYA1w/"", ""Инфа!A:AA""), 6, FALSE)"),2024)</f>
        <v>2024</v>
      </c>
      <c r="H1104" s="150">
        <v>25900</v>
      </c>
      <c r="I1104" s="151" t="s">
        <v>72</v>
      </c>
      <c r="J1104" s="93" t="s">
        <v>3134</v>
      </c>
      <c r="K1104" s="153"/>
      <c r="L1104" s="153"/>
      <c r="M1104" s="153"/>
      <c r="N1104" s="153"/>
      <c r="O1104" s="153"/>
      <c r="P1104" s="153"/>
      <c r="Q1104" s="153"/>
      <c r="R1104" s="153"/>
      <c r="S1104" s="153"/>
    </row>
    <row r="1105" spans="1:19" ht="168.75">
      <c r="A1105" s="277" t="s">
        <v>25424</v>
      </c>
      <c r="B1105" s="256" t="s">
        <v>153</v>
      </c>
      <c r="C1105" s="93" t="s">
        <v>3135</v>
      </c>
      <c r="D1105" s="93" t="s">
        <v>3136</v>
      </c>
      <c r="E1105" s="148">
        <f ca="1">IFERROR(__xludf.DUMMYFUNCTION(" VLOOKUP(A1040, IMPORTRANGE(""https://docs.google.com/spreadsheets/d/1fj_Bhi2XPL3siwIh4sx4VRLAe31yD50oKdj5UlRYW0c/"", ""Сводка!A:AA""), 5, FALSE)"),156)</f>
        <v>156</v>
      </c>
      <c r="F1105" s="148" t="s">
        <v>165</v>
      </c>
      <c r="G1105" s="147">
        <f ca="1">IFERROR(__xludf.DUMMYFUNCTION(" VLOOKUP(A1040, IMPORTRANGE(""https://docs.google.com/spreadsheets/d/1QNLbnkR_AongFt22vMfNzfpjZ0CjpI8QI-w0wBnYA1w/"", ""Инфа!A:AA""), 6, FALSE)"),2024)</f>
        <v>2024</v>
      </c>
      <c r="H1105" s="150">
        <v>14400</v>
      </c>
      <c r="I1105" s="151" t="s">
        <v>85</v>
      </c>
      <c r="J1105" s="93" t="s">
        <v>3137</v>
      </c>
      <c r="K1105" s="153"/>
      <c r="L1105" s="153"/>
      <c r="M1105" s="153"/>
      <c r="N1105" s="153"/>
      <c r="O1105" s="153"/>
      <c r="P1105" s="153"/>
      <c r="Q1105" s="153"/>
      <c r="R1105" s="153"/>
      <c r="S1105" s="153"/>
    </row>
    <row r="1106" spans="1:19" ht="131.25">
      <c r="A1106" s="277" t="s">
        <v>25424</v>
      </c>
      <c r="B1106" s="256" t="s">
        <v>153</v>
      </c>
      <c r="C1106" s="93" t="s">
        <v>3138</v>
      </c>
      <c r="D1106" s="93" t="s">
        <v>3139</v>
      </c>
      <c r="E1106" s="148">
        <f ca="1">IFERROR(__xludf.DUMMYFUNCTION(" VLOOKUP(A1041, IMPORTRANGE(""https://docs.google.com/spreadsheets/d/1fj_Bhi2XPL3siwIh4sx4VRLAe31yD50oKdj5UlRYW0c/"", ""Сводка!A:AA""), 5, FALSE)"),152)</f>
        <v>152</v>
      </c>
      <c r="F1106" s="148" t="s">
        <v>165</v>
      </c>
      <c r="G1106" s="147">
        <f ca="1">IFERROR(__xludf.DUMMYFUNCTION(" VLOOKUP(A1041, IMPORTRANGE(""https://docs.google.com/spreadsheets/d/1QNLbnkR_AongFt22vMfNzfpjZ0CjpI8QI-w0wBnYA1w/"", ""Инфа!A:AA""), 6, FALSE)"),2024)</f>
        <v>2024</v>
      </c>
      <c r="H1106" s="150">
        <v>14100</v>
      </c>
      <c r="I1106" s="151" t="s">
        <v>85</v>
      </c>
      <c r="J1106" s="93" t="s">
        <v>3140</v>
      </c>
      <c r="K1106" s="153"/>
      <c r="L1106" s="153"/>
      <c r="M1106" s="153"/>
      <c r="N1106" s="153"/>
      <c r="O1106" s="153"/>
      <c r="P1106" s="153"/>
      <c r="Q1106" s="153"/>
      <c r="R1106" s="153"/>
      <c r="S1106" s="153"/>
    </row>
    <row r="1107" spans="1:19" ht="206.25">
      <c r="A1107" s="277" t="s">
        <v>25424</v>
      </c>
      <c r="B1107" s="256" t="s">
        <v>153</v>
      </c>
      <c r="C1107" s="93" t="s">
        <v>2462</v>
      </c>
      <c r="D1107" s="93" t="s">
        <v>3141</v>
      </c>
      <c r="E1107" s="148">
        <f ca="1">IFERROR(__xludf.DUMMYFUNCTION(" VLOOKUP(A1042, IMPORTRANGE(""https://docs.google.com/spreadsheets/d/1fj_Bhi2XPL3siwIh4sx4VRLAe31yD50oKdj5UlRYW0c/"", ""Сводка!A:AA""), 5, FALSE)"),200)</f>
        <v>200</v>
      </c>
      <c r="F1107" s="148" t="s">
        <v>26</v>
      </c>
      <c r="G1107" s="147">
        <f ca="1">IFERROR(__xludf.DUMMYFUNCTION(" VLOOKUP(A1042, IMPORTRANGE(""https://docs.google.com/spreadsheets/d/1QNLbnkR_AongFt22vMfNzfpjZ0CjpI8QI-w0wBnYA1w/"", ""Инфа!A:AA""), 6, FALSE)"),2024)</f>
        <v>2024</v>
      </c>
      <c r="H1107" s="150">
        <v>11000</v>
      </c>
      <c r="I1107" s="151" t="s">
        <v>1653</v>
      </c>
      <c r="J1107" s="93" t="s">
        <v>3142</v>
      </c>
      <c r="K1107" s="153"/>
      <c r="L1107" s="153"/>
      <c r="M1107" s="153"/>
      <c r="N1107" s="153"/>
      <c r="O1107" s="153"/>
      <c r="P1107" s="153"/>
      <c r="Q1107" s="153"/>
      <c r="R1107" s="153"/>
      <c r="S1107" s="153"/>
    </row>
    <row r="1108" spans="1:19" ht="93.75">
      <c r="A1108" s="277" t="s">
        <v>25424</v>
      </c>
      <c r="B1108" s="253" t="s">
        <v>400</v>
      </c>
      <c r="C1108" s="97" t="s">
        <v>2960</v>
      </c>
      <c r="D1108" s="97" t="s">
        <v>3143</v>
      </c>
      <c r="E1108" s="148">
        <f ca="1">IFERROR(__xludf.DUMMYFUNCTION(" VLOOKUP(A1043, IMPORTRANGE(""https://docs.google.com/spreadsheets/d/1fj_Bhi2XPL3siwIh4sx4VRLAe31yD50oKdj5UlRYW0c/"", ""Сводка!A:AA""), 5, FALSE)"),256)</f>
        <v>256</v>
      </c>
      <c r="F1108" s="147" t="s">
        <v>403</v>
      </c>
      <c r="G1108" s="147">
        <f ca="1">IFERROR(__xludf.DUMMYFUNCTION(" VLOOKUP(A1043, IMPORTRANGE(""https://docs.google.com/spreadsheets/d/1QNLbnkR_AongFt22vMfNzfpjZ0CjpI8QI-w0wBnYA1w/"", ""Инфа!A:AA""), 6, FALSE)"),2024)</f>
        <v>2024</v>
      </c>
      <c r="H1108" s="150">
        <v>20400</v>
      </c>
      <c r="I1108" s="160" t="s">
        <v>2962</v>
      </c>
      <c r="J1108" s="97" t="s">
        <v>2963</v>
      </c>
      <c r="K1108" s="153"/>
      <c r="L1108" s="153"/>
      <c r="M1108" s="153"/>
      <c r="N1108" s="153"/>
      <c r="O1108" s="153"/>
      <c r="P1108" s="153"/>
      <c r="Q1108" s="153"/>
      <c r="R1108" s="153"/>
      <c r="S1108" s="153"/>
    </row>
    <row r="1109" spans="1:19" ht="131.25">
      <c r="A1109" s="277" t="s">
        <v>25424</v>
      </c>
      <c r="B1109" s="256" t="s">
        <v>153</v>
      </c>
      <c r="C1109" s="93" t="s">
        <v>3144</v>
      </c>
      <c r="D1109" s="93" t="s">
        <v>3145</v>
      </c>
      <c r="E1109" s="148">
        <f ca="1">IFERROR(__xludf.DUMMYFUNCTION(" VLOOKUP(A1044, IMPORTRANGE(""https://docs.google.com/spreadsheets/d/1fj_Bhi2XPL3siwIh4sx4VRLAe31yD50oKdj5UlRYW0c/"", ""Сводка!A:AA""), 5, FALSE)"),216)</f>
        <v>216</v>
      </c>
      <c r="F1109" s="148" t="s">
        <v>50</v>
      </c>
      <c r="G1109" s="147">
        <f ca="1">IFERROR(__xludf.DUMMYFUNCTION(" VLOOKUP(A1044, IMPORTRANGE(""https://docs.google.com/spreadsheets/d/1QNLbnkR_AongFt22vMfNzfpjZ0CjpI8QI-w0wBnYA1w/"", ""Инфа!A:AA""), 6, FALSE)"),2024)</f>
        <v>2024</v>
      </c>
      <c r="H1109" s="150">
        <v>11500</v>
      </c>
      <c r="I1109" s="151" t="s">
        <v>2927</v>
      </c>
      <c r="J1109" s="93" t="s">
        <v>3146</v>
      </c>
      <c r="K1109" s="153"/>
      <c r="L1109" s="153"/>
      <c r="M1109" s="153"/>
      <c r="N1109" s="153"/>
      <c r="O1109" s="153"/>
      <c r="P1109" s="153"/>
      <c r="Q1109" s="153"/>
      <c r="R1109" s="153"/>
      <c r="S1109" s="153"/>
    </row>
    <row r="1110" spans="1:19" ht="150">
      <c r="A1110" s="277" t="s">
        <v>25424</v>
      </c>
      <c r="B1110" s="253" t="s">
        <v>3147</v>
      </c>
      <c r="C1110" s="93" t="s">
        <v>3148</v>
      </c>
      <c r="D1110" s="93" t="s">
        <v>3149</v>
      </c>
      <c r="E1110" s="148">
        <v>160</v>
      </c>
      <c r="F1110" s="148" t="s">
        <v>165</v>
      </c>
      <c r="G1110" s="147">
        <f ca="1">IFERROR(__xludf.DUMMYFUNCTION(" VLOOKUP(A1045, IMPORTRANGE(""https://docs.google.com/spreadsheets/d/1QNLbnkR_AongFt22vMfNzfpjZ0CjpI8QI-w0wBnYA1w/"", ""Инфа!A:AA""), 6, FALSE)"),2024)</f>
        <v>2024</v>
      </c>
      <c r="H1110" s="150">
        <v>9800</v>
      </c>
      <c r="I1110" s="151" t="s">
        <v>3150</v>
      </c>
      <c r="J1110" s="93" t="s">
        <v>3152</v>
      </c>
      <c r="K1110" s="153"/>
      <c r="L1110" s="153"/>
      <c r="M1110" s="153"/>
      <c r="N1110" s="153"/>
      <c r="O1110" s="153"/>
      <c r="P1110" s="153"/>
      <c r="Q1110" s="153"/>
      <c r="R1110" s="153"/>
      <c r="S1110" s="153"/>
    </row>
    <row r="1111" spans="1:19" ht="187.5">
      <c r="A1111" s="277" t="s">
        <v>25424</v>
      </c>
      <c r="B1111" s="256" t="s">
        <v>400</v>
      </c>
      <c r="C1111" s="93" t="s">
        <v>3153</v>
      </c>
      <c r="D1111" s="93" t="s">
        <v>3154</v>
      </c>
      <c r="E1111" s="148">
        <f ca="1">IFERROR(__xludf.DUMMYFUNCTION(" VLOOKUP(A1046, IMPORTRANGE(""https://docs.google.com/spreadsheets/d/1fj_Bhi2XPL3siwIh4sx4VRLAe31yD50oKdj5UlRYW0c/"", ""Сводка!A:AA""), 5, FALSE)"),96)</f>
        <v>96</v>
      </c>
      <c r="F1111" s="148" t="s">
        <v>677</v>
      </c>
      <c r="G1111" s="147">
        <f ca="1">IFERROR(__xludf.DUMMYFUNCTION(" VLOOKUP(A1046, IMPORTRANGE(""https://docs.google.com/spreadsheets/d/1QNLbnkR_AongFt22vMfNzfpjZ0CjpI8QI-w0wBnYA1w/"", ""Инфа!A:AA""), 6, FALSE)"),2024)</f>
        <v>2024</v>
      </c>
      <c r="H1111" s="150">
        <v>10800</v>
      </c>
      <c r="I1111" s="151" t="s">
        <v>3155</v>
      </c>
      <c r="J1111" s="93" t="s">
        <v>3156</v>
      </c>
      <c r="K1111" s="153"/>
      <c r="L1111" s="153"/>
      <c r="M1111" s="153"/>
      <c r="N1111" s="153"/>
      <c r="O1111" s="153"/>
      <c r="P1111" s="153"/>
      <c r="Q1111" s="153"/>
      <c r="R1111" s="153"/>
      <c r="S1111" s="153"/>
    </row>
    <row r="1112" spans="1:19" ht="187.5">
      <c r="A1112" s="277" t="s">
        <v>25424</v>
      </c>
      <c r="B1112" s="256" t="s">
        <v>153</v>
      </c>
      <c r="C1112" s="99" t="s">
        <v>3157</v>
      </c>
      <c r="D1112" s="93" t="s">
        <v>3158</v>
      </c>
      <c r="E1112" s="148">
        <f ca="1">IFERROR(__xludf.DUMMYFUNCTION(" VLOOKUP(A1047, IMPORTRANGE(""https://docs.google.com/spreadsheets/d/1fj_Bhi2XPL3siwIh4sx4VRLAe31yD50oKdj5UlRYW0c/"", ""Сводка!A:AA""), 5, FALSE)"),272)</f>
        <v>272</v>
      </c>
      <c r="F1112" s="148" t="s">
        <v>507</v>
      </c>
      <c r="G1112" s="147">
        <f ca="1">IFERROR(__xludf.DUMMYFUNCTION(" VLOOKUP(A1047, IMPORTRANGE(""https://docs.google.com/spreadsheets/d/1QNLbnkR_AongFt22vMfNzfpjZ0CjpI8QI-w0wBnYA1w/"", ""Инфа!A:AA""), 6, FALSE)"),2024)</f>
        <v>2024</v>
      </c>
      <c r="H1112" s="150">
        <v>13200</v>
      </c>
      <c r="I1112" s="151" t="s">
        <v>146</v>
      </c>
      <c r="J1112" s="93" t="s">
        <v>3159</v>
      </c>
      <c r="K1112" s="153"/>
      <c r="L1112" s="153"/>
      <c r="M1112" s="153"/>
      <c r="N1112" s="153"/>
      <c r="O1112" s="153"/>
      <c r="P1112" s="153"/>
      <c r="Q1112" s="153"/>
      <c r="R1112" s="153"/>
      <c r="S1112" s="153"/>
    </row>
    <row r="1113" spans="1:19" ht="206.25">
      <c r="A1113" s="277" t="s">
        <v>25424</v>
      </c>
      <c r="B1113" s="256" t="s">
        <v>153</v>
      </c>
      <c r="C1113" s="93" t="s">
        <v>3160</v>
      </c>
      <c r="D1113" s="93" t="s">
        <v>3161</v>
      </c>
      <c r="E1113" s="148">
        <f ca="1">IFERROR(__xludf.DUMMYFUNCTION(" VLOOKUP(A1048, IMPORTRANGE(""https://docs.google.com/spreadsheets/d/1fj_Bhi2XPL3siwIh4sx4VRLAe31yD50oKdj5UlRYW0c/"", ""Сводка!A:AA""), 5, FALSE)"),152)</f>
        <v>152</v>
      </c>
      <c r="F1113" s="148" t="s">
        <v>108</v>
      </c>
      <c r="G1113" s="147">
        <f ca="1">IFERROR(__xludf.DUMMYFUNCTION(" VLOOKUP(A1048, IMPORTRANGE(""https://docs.google.com/spreadsheets/d/1QNLbnkR_AongFt22vMfNzfpjZ0CjpI8QI-w0wBnYA1w/"", ""Инфа!A:AA""), 6, FALSE)"),2024)</f>
        <v>2024</v>
      </c>
      <c r="H1113" s="150">
        <v>9600</v>
      </c>
      <c r="I1113" s="151" t="s">
        <v>2820</v>
      </c>
      <c r="J1113" s="93" t="s">
        <v>3162</v>
      </c>
      <c r="K1113" s="153"/>
      <c r="L1113" s="153"/>
      <c r="M1113" s="153"/>
      <c r="N1113" s="153"/>
      <c r="O1113" s="153"/>
      <c r="P1113" s="153"/>
      <c r="Q1113" s="153"/>
      <c r="R1113" s="153"/>
      <c r="S1113" s="153"/>
    </row>
    <row r="1114" spans="1:19" ht="75">
      <c r="A1114" s="277" t="s">
        <v>25424</v>
      </c>
      <c r="B1114" s="256" t="s">
        <v>400</v>
      </c>
      <c r="C1114" s="93" t="s">
        <v>3163</v>
      </c>
      <c r="D1114" s="93" t="s">
        <v>3164</v>
      </c>
      <c r="E1114" s="148">
        <f ca="1">IFERROR(__xludf.DUMMYFUNCTION(" VLOOKUP(A1049, IMPORTRANGE(""https://docs.google.com/spreadsheets/d/1fj_Bhi2XPL3siwIh4sx4VRLAe31yD50oKdj5UlRYW0c/"", ""Сводка!A:AA""), 5, FALSE)"),88)</f>
        <v>88</v>
      </c>
      <c r="F1114" s="148" t="s">
        <v>415</v>
      </c>
      <c r="G1114" s="147">
        <f ca="1">IFERROR(__xludf.DUMMYFUNCTION(" VLOOKUP(A1049, IMPORTRANGE(""https://docs.google.com/spreadsheets/d/1QNLbnkR_AongFt22vMfNzfpjZ0CjpI8QI-w0wBnYA1w/"", ""Инфа!A:AA""), 6, FALSE)"),2024)</f>
        <v>2024</v>
      </c>
      <c r="H1114" s="150">
        <v>7600</v>
      </c>
      <c r="I1114" s="151" t="s">
        <v>3165</v>
      </c>
      <c r="J1114" s="93" t="s">
        <v>3166</v>
      </c>
      <c r="K1114" s="153"/>
      <c r="L1114" s="153"/>
      <c r="M1114" s="153"/>
      <c r="N1114" s="153"/>
      <c r="O1114" s="153"/>
      <c r="P1114" s="153"/>
      <c r="Q1114" s="153"/>
      <c r="R1114" s="153"/>
      <c r="S1114" s="153"/>
    </row>
    <row r="1115" spans="1:19" ht="112.5">
      <c r="A1115" s="277" t="s">
        <v>25424</v>
      </c>
      <c r="B1115" s="256" t="s">
        <v>400</v>
      </c>
      <c r="C1115" s="93" t="s">
        <v>3167</v>
      </c>
      <c r="D1115" s="93" t="s">
        <v>3168</v>
      </c>
      <c r="E1115" s="148">
        <f ca="1">IFERROR(__xludf.DUMMYFUNCTION(" VLOOKUP(A1050, IMPORTRANGE(""https://docs.google.com/spreadsheets/d/1fj_Bhi2XPL3siwIh4sx4VRLAe31yD50oKdj5UlRYW0c/"", ""Сводка!A:AA""), 5, FALSE)"),196)</f>
        <v>196</v>
      </c>
      <c r="F1115" s="148" t="s">
        <v>108</v>
      </c>
      <c r="G1115" s="147">
        <f ca="1">IFERROR(__xludf.DUMMYFUNCTION(" VLOOKUP(A1050, IMPORTRANGE(""https://docs.google.com/spreadsheets/d/1QNLbnkR_AongFt22vMfNzfpjZ0CjpI8QI-w0wBnYA1w/"", ""Инфа!A:AA""), 6, FALSE)"),2023)</f>
        <v>2023</v>
      </c>
      <c r="H1115" s="150">
        <v>10900</v>
      </c>
      <c r="I1115" s="151" t="s">
        <v>246</v>
      </c>
      <c r="J1115" s="93" t="s">
        <v>3169</v>
      </c>
      <c r="K1115" s="153"/>
      <c r="L1115" s="153"/>
      <c r="M1115" s="153"/>
      <c r="N1115" s="153"/>
      <c r="O1115" s="153"/>
      <c r="P1115" s="153"/>
      <c r="Q1115" s="153"/>
      <c r="R1115" s="153"/>
      <c r="S1115" s="153"/>
    </row>
    <row r="1116" spans="1:19" ht="112.5">
      <c r="A1116" s="277" t="s">
        <v>25424</v>
      </c>
      <c r="B1116" s="256" t="s">
        <v>153</v>
      </c>
      <c r="C1116" s="93" t="s">
        <v>3170</v>
      </c>
      <c r="D1116" s="93" t="s">
        <v>3171</v>
      </c>
      <c r="E1116" s="148">
        <f ca="1">IFERROR(__xludf.DUMMYFUNCTION(" VLOOKUP(A1051, IMPORTRANGE(""https://docs.google.com/spreadsheets/d/1fj_Bhi2XPL3siwIh4sx4VRLAe31yD50oKdj5UlRYW0c/"", ""Сводка!A:AA""), 5, FALSE)"),220)</f>
        <v>220</v>
      </c>
      <c r="F1116" s="148" t="s">
        <v>266</v>
      </c>
      <c r="G1116" s="147">
        <f ca="1">IFERROR(__xludf.DUMMYFUNCTION(" VLOOKUP(A1051, IMPORTRANGE(""https://docs.google.com/spreadsheets/d/1QNLbnkR_AongFt22vMfNzfpjZ0CjpI8QI-w0wBnYA1w/"", ""Инфа!A:AA""), 6, FALSE)"),2023)</f>
        <v>2023</v>
      </c>
      <c r="H1116" s="150">
        <v>11600</v>
      </c>
      <c r="I1116" s="151" t="s">
        <v>3172</v>
      </c>
      <c r="J1116" s="93" t="s">
        <v>3173</v>
      </c>
      <c r="K1116" s="153"/>
      <c r="L1116" s="153"/>
      <c r="M1116" s="153"/>
      <c r="N1116" s="153"/>
      <c r="O1116" s="153"/>
      <c r="P1116" s="153"/>
      <c r="Q1116" s="153"/>
      <c r="R1116" s="153"/>
      <c r="S1116" s="153"/>
    </row>
    <row r="1117" spans="1:19" ht="112.5">
      <c r="A1117" s="277" t="s">
        <v>25424</v>
      </c>
      <c r="B1117" s="256" t="s">
        <v>153</v>
      </c>
      <c r="C1117" s="93" t="s">
        <v>3170</v>
      </c>
      <c r="D1117" s="93" t="s">
        <v>3174</v>
      </c>
      <c r="E1117" s="148">
        <f ca="1">IFERROR(__xludf.DUMMYFUNCTION(" VLOOKUP(A1052, IMPORTRANGE(""https://docs.google.com/spreadsheets/d/1fj_Bhi2XPL3siwIh4sx4VRLAe31yD50oKdj5UlRYW0c/"", ""Сводка!A:AA""), 5, FALSE)"),196)</f>
        <v>196</v>
      </c>
      <c r="F1117" s="148" t="s">
        <v>266</v>
      </c>
      <c r="G1117" s="147">
        <f ca="1">IFERROR(__xludf.DUMMYFUNCTION(" VLOOKUP(A1052, IMPORTRANGE(""https://docs.google.com/spreadsheets/d/1QNLbnkR_AongFt22vMfNzfpjZ0CjpI8QI-w0wBnYA1w/"", ""Инфа!A:AA""), 6, FALSE)"),2023)</f>
        <v>2023</v>
      </c>
      <c r="H1117" s="150">
        <v>10900</v>
      </c>
      <c r="I1117" s="151" t="s">
        <v>3175</v>
      </c>
      <c r="J1117" s="93" t="s">
        <v>3176</v>
      </c>
      <c r="K1117" s="153"/>
      <c r="L1117" s="153"/>
      <c r="M1117" s="153"/>
      <c r="N1117" s="153"/>
      <c r="O1117" s="153"/>
      <c r="P1117" s="153"/>
      <c r="Q1117" s="153"/>
      <c r="R1117" s="153"/>
      <c r="S1117" s="153"/>
    </row>
    <row r="1118" spans="1:19" ht="168.75">
      <c r="A1118" s="277" t="s">
        <v>25424</v>
      </c>
      <c r="B1118" s="253" t="s">
        <v>23</v>
      </c>
      <c r="C1118" s="97" t="s">
        <v>3177</v>
      </c>
      <c r="D1118" s="97" t="s">
        <v>3178</v>
      </c>
      <c r="E1118" s="148">
        <f ca="1">IFERROR(__xludf.DUMMYFUNCTION(" VLOOKUP(A1053, IMPORTRANGE(""https://docs.google.com/spreadsheets/d/1fj_Bhi2XPL3siwIh4sx4VRLAe31yD50oKdj5UlRYW0c/"", ""Сводка!A:AA""), 5, FALSE)"),104)</f>
        <v>104</v>
      </c>
      <c r="F1118" s="147" t="s">
        <v>16</v>
      </c>
      <c r="G1118" s="147">
        <f ca="1">IFERROR(__xludf.DUMMYFUNCTION(" VLOOKUP(A1053, IMPORTRANGE(""https://docs.google.com/spreadsheets/d/1QNLbnkR_AongFt22vMfNzfpjZ0CjpI8QI-w0wBnYA1w/"", ""Инфа!A:AA""), 6, FALSE)"),2024)</f>
        <v>2024</v>
      </c>
      <c r="H1118" s="150">
        <v>8100</v>
      </c>
      <c r="I1118" s="160" t="s">
        <v>3179</v>
      </c>
      <c r="J1118" s="97" t="s">
        <v>3180</v>
      </c>
      <c r="K1118" s="153"/>
      <c r="L1118" s="153"/>
      <c r="M1118" s="153"/>
      <c r="N1118" s="153"/>
      <c r="O1118" s="153"/>
      <c r="P1118" s="153"/>
      <c r="Q1118" s="153"/>
      <c r="R1118" s="153"/>
      <c r="S1118" s="153"/>
    </row>
    <row r="1119" spans="1:19" ht="150">
      <c r="A1119" s="277" t="s">
        <v>25424</v>
      </c>
      <c r="B1119" s="256" t="s">
        <v>153</v>
      </c>
      <c r="C1119" s="93" t="s">
        <v>3181</v>
      </c>
      <c r="D1119" s="93" t="s">
        <v>3182</v>
      </c>
      <c r="E1119" s="148">
        <f ca="1">IFERROR(__xludf.DUMMYFUNCTION(" VLOOKUP(A1054, IMPORTRANGE(""https://docs.google.com/spreadsheets/d/1fj_Bhi2XPL3siwIh4sx4VRLAe31yD50oKdj5UlRYW0c/"", ""Сводка!A:AA""), 5, FALSE)"),248)</f>
        <v>248</v>
      </c>
      <c r="F1119" s="148" t="s">
        <v>50</v>
      </c>
      <c r="G1119" s="147">
        <f ca="1">IFERROR(__xludf.DUMMYFUNCTION(" VLOOKUP(A1054, IMPORTRANGE(""https://docs.google.com/spreadsheets/d/1QNLbnkR_AongFt22vMfNzfpjZ0CjpI8QI-w0wBnYA1w/"", ""Инфа!A:AA""), 6, FALSE)"),2024)</f>
        <v>2024</v>
      </c>
      <c r="H1119" s="150">
        <v>19900</v>
      </c>
      <c r="I1119" s="151" t="s">
        <v>3183</v>
      </c>
      <c r="J1119" s="93" t="s">
        <v>3184</v>
      </c>
      <c r="K1119" s="153"/>
      <c r="L1119" s="153"/>
      <c r="M1119" s="153"/>
      <c r="N1119" s="153"/>
      <c r="O1119" s="153"/>
      <c r="P1119" s="153"/>
      <c r="Q1119" s="153"/>
      <c r="R1119" s="153"/>
      <c r="S1119" s="153"/>
    </row>
    <row r="1120" spans="1:19" ht="243.75">
      <c r="A1120" s="277" t="s">
        <v>25424</v>
      </c>
      <c r="B1120" s="253" t="s">
        <v>23</v>
      </c>
      <c r="C1120" s="93" t="s">
        <v>3185</v>
      </c>
      <c r="D1120" s="93" t="s">
        <v>3186</v>
      </c>
      <c r="E1120" s="148">
        <f ca="1">IFERROR(__xludf.DUMMYFUNCTION(" VLOOKUP(A1056, IMPORTRANGE(""https://docs.google.com/spreadsheets/d/1fj_Bhi2XPL3siwIh4sx4VRLAe31yD50oKdj5UlRYW0c/"", ""Сводка!A:AA""), 5, FALSE)"),196)</f>
        <v>196</v>
      </c>
      <c r="F1120" s="148" t="s">
        <v>165</v>
      </c>
      <c r="G1120" s="147">
        <f ca="1">IFERROR(__xludf.DUMMYFUNCTION(" VLOOKUP(A1056, IMPORTRANGE(""https://docs.google.com/spreadsheets/d/1QNLbnkR_AongFt22vMfNzfpjZ0CjpI8QI-w0wBnYA1w/"", ""Инфа!A:AA""), 6, FALSE)"),2024)</f>
        <v>2024</v>
      </c>
      <c r="H1120" s="150">
        <v>10900</v>
      </c>
      <c r="I1120" s="151" t="s">
        <v>1938</v>
      </c>
      <c r="J1120" s="93" t="s">
        <v>3187</v>
      </c>
      <c r="K1120" s="153"/>
      <c r="L1120" s="153"/>
      <c r="M1120" s="153"/>
      <c r="N1120" s="153"/>
      <c r="O1120" s="153"/>
      <c r="P1120" s="153"/>
      <c r="Q1120" s="153"/>
      <c r="R1120" s="153"/>
      <c r="S1120" s="153"/>
    </row>
    <row r="1121" spans="1:19" ht="93.75">
      <c r="A1121" s="277" t="s">
        <v>25424</v>
      </c>
      <c r="B1121" s="256" t="s">
        <v>400</v>
      </c>
      <c r="C1121" s="93" t="s">
        <v>3188</v>
      </c>
      <c r="D1121" s="93" t="s">
        <v>3189</v>
      </c>
      <c r="E1121" s="148">
        <f ca="1">IFERROR(__xludf.DUMMYFUNCTION(" VLOOKUP(A1057, IMPORTRANGE(""https://docs.google.com/spreadsheets/d/1fj_Bhi2XPL3siwIh4sx4VRLAe31yD50oKdj5UlRYW0c/"", ""Сводка!A:AA""), 5, FALSE)"),92)</f>
        <v>92</v>
      </c>
      <c r="F1121" s="148" t="s">
        <v>415</v>
      </c>
      <c r="G1121" s="147">
        <f ca="1">IFERROR(__xludf.DUMMYFUNCTION(" VLOOKUP(A1057, IMPORTRANGE(""https://docs.google.com/spreadsheets/d/1QNLbnkR_AongFt22vMfNzfpjZ0CjpI8QI-w0wBnYA1w/"", ""Инфа!A:AA""), 6, FALSE)"),2024)</f>
        <v>2024</v>
      </c>
      <c r="H1121" s="150">
        <v>10500</v>
      </c>
      <c r="I1121" s="151" t="s">
        <v>3190</v>
      </c>
      <c r="J1121" s="93" t="s">
        <v>3191</v>
      </c>
      <c r="K1121" s="153"/>
      <c r="L1121" s="153"/>
      <c r="M1121" s="153"/>
      <c r="N1121" s="153"/>
      <c r="O1121" s="153"/>
      <c r="P1121" s="153"/>
      <c r="Q1121" s="153"/>
      <c r="R1121" s="153"/>
      <c r="S1121" s="153"/>
    </row>
    <row r="1122" spans="1:19" ht="225">
      <c r="A1122" s="277" t="s">
        <v>25424</v>
      </c>
      <c r="B1122" s="256" t="s">
        <v>400</v>
      </c>
      <c r="C1122" s="97" t="s">
        <v>3192</v>
      </c>
      <c r="D1122" s="97" t="s">
        <v>3193</v>
      </c>
      <c r="E1122" s="148">
        <f ca="1">IFERROR(__xludf.DUMMYFUNCTION(" VLOOKUP(A1058, IMPORTRANGE(""https://docs.google.com/spreadsheets/d/1fj_Bhi2XPL3siwIh4sx4VRLAe31yD50oKdj5UlRYW0c/"", ""Сводка!A:AA""), 5, FALSE)"),228)</f>
        <v>228</v>
      </c>
      <c r="F1122" s="147" t="s">
        <v>3194</v>
      </c>
      <c r="G1122" s="147">
        <f ca="1">IFERROR(__xludf.DUMMYFUNCTION(" VLOOKUP(A1058, IMPORTRANGE(""https://docs.google.com/spreadsheets/d/1QNLbnkR_AongFt22vMfNzfpjZ0CjpI8QI-w0wBnYA1w/"", ""Инфа!A:AA""), 6, FALSE)"),2024)</f>
        <v>2024</v>
      </c>
      <c r="H1122" s="150">
        <v>11800</v>
      </c>
      <c r="I1122" s="160" t="s">
        <v>146</v>
      </c>
      <c r="J1122" s="97" t="s">
        <v>3195</v>
      </c>
      <c r="K1122" s="153"/>
      <c r="L1122" s="153"/>
      <c r="M1122" s="153"/>
      <c r="N1122" s="153"/>
      <c r="O1122" s="153"/>
      <c r="P1122" s="153"/>
      <c r="Q1122" s="153"/>
      <c r="R1122" s="153"/>
      <c r="S1122" s="153"/>
    </row>
    <row r="1123" spans="1:19" ht="243.75">
      <c r="A1123" s="277" t="s">
        <v>25424</v>
      </c>
      <c r="B1123" s="253" t="s">
        <v>400</v>
      </c>
      <c r="C1123" s="93" t="s">
        <v>3196</v>
      </c>
      <c r="D1123" s="93" t="s">
        <v>3197</v>
      </c>
      <c r="E1123" s="148">
        <f ca="1">IFERROR(__xludf.DUMMYFUNCTION(" VLOOKUP(A1059, IMPORTRANGE(""https://docs.google.com/spreadsheets/d/1fj_Bhi2XPL3siwIh4sx4VRLAe31yD50oKdj5UlRYW0c/"", ""Сводка!A:AA""), 5, FALSE)"),212)</f>
        <v>212</v>
      </c>
      <c r="F1123" s="148" t="s">
        <v>415</v>
      </c>
      <c r="G1123" s="147">
        <f ca="1">IFERROR(__xludf.DUMMYFUNCTION(" VLOOKUP(A1059, IMPORTRANGE(""https://docs.google.com/spreadsheets/d/1QNLbnkR_AongFt22vMfNzfpjZ0CjpI8QI-w0wBnYA1w/"", ""Инфа!A:AA""), 6, FALSE)"),2024)</f>
        <v>2024</v>
      </c>
      <c r="H1123" s="150">
        <v>11400</v>
      </c>
      <c r="I1123" s="151" t="s">
        <v>2833</v>
      </c>
      <c r="J1123" s="93" t="s">
        <v>3198</v>
      </c>
      <c r="K1123" s="153"/>
      <c r="L1123" s="153"/>
      <c r="M1123" s="153"/>
      <c r="N1123" s="153"/>
      <c r="O1123" s="153"/>
      <c r="P1123" s="153"/>
      <c r="Q1123" s="153"/>
      <c r="R1123" s="153"/>
      <c r="S1123" s="153"/>
    </row>
    <row r="1124" spans="1:19" ht="112.5">
      <c r="A1124" s="277" t="s">
        <v>25424</v>
      </c>
      <c r="B1124" s="253" t="s">
        <v>400</v>
      </c>
      <c r="C1124" s="93" t="s">
        <v>3199</v>
      </c>
      <c r="D1124" s="93" t="s">
        <v>3200</v>
      </c>
      <c r="E1124" s="148">
        <f ca="1">IFERROR(__xludf.DUMMYFUNCTION(" VLOOKUP(A1060, IMPORTRANGE(""https://docs.google.com/spreadsheets/d/1fj_Bhi2XPL3siwIh4sx4VRLAe31yD50oKdj5UlRYW0c/"", ""Сводка!A:AA""), 5, FALSE)"),108)</f>
        <v>108</v>
      </c>
      <c r="F1124" s="148" t="s">
        <v>415</v>
      </c>
      <c r="G1124" s="147">
        <f ca="1">IFERROR(__xludf.DUMMYFUNCTION(" VLOOKUP(A1060, IMPORTRANGE(""https://docs.google.com/spreadsheets/d/1QNLbnkR_AongFt22vMfNzfpjZ0CjpI8QI-w0wBnYA1w/"", ""Инфа!A:AA""), 6, FALSE)"),2023)</f>
        <v>2023</v>
      </c>
      <c r="H1124" s="150">
        <v>8200</v>
      </c>
      <c r="I1124" s="151" t="s">
        <v>146</v>
      </c>
      <c r="J1124" s="93" t="s">
        <v>3201</v>
      </c>
      <c r="K1124" s="153"/>
      <c r="L1124" s="153"/>
      <c r="M1124" s="153"/>
      <c r="N1124" s="153"/>
      <c r="O1124" s="153"/>
      <c r="P1124" s="153"/>
      <c r="Q1124" s="153"/>
      <c r="R1124" s="153"/>
      <c r="S1124" s="153"/>
    </row>
    <row r="1125" spans="1:19" ht="150">
      <c r="A1125" s="277" t="s">
        <v>25424</v>
      </c>
      <c r="B1125" s="256" t="s">
        <v>400</v>
      </c>
      <c r="C1125" s="93" t="s">
        <v>3202</v>
      </c>
      <c r="D1125" s="93" t="s">
        <v>3203</v>
      </c>
      <c r="E1125" s="148">
        <f ca="1">IFERROR(__xludf.DUMMYFUNCTION(" VLOOKUP(A1061, IMPORTRANGE(""https://docs.google.com/spreadsheets/d/1fj_Bhi2XPL3siwIh4sx4VRLAe31yD50oKdj5UlRYW0c/"", ""Сводка!A:AA""), 5, FALSE)"),148)</f>
        <v>148</v>
      </c>
      <c r="F1125" s="148" t="s">
        <v>466</v>
      </c>
      <c r="G1125" s="147">
        <f ca="1">IFERROR(__xludf.DUMMYFUNCTION(" VLOOKUP(A1061, IMPORTRANGE(""https://docs.google.com/spreadsheets/d/1QNLbnkR_AongFt22vMfNzfpjZ0CjpI8QI-w0wBnYA1w/"", ""Инфа!A:AA""), 6, FALSE)"),2024)</f>
        <v>2024</v>
      </c>
      <c r="H1125" s="150">
        <v>9400</v>
      </c>
      <c r="I1125" s="151" t="s">
        <v>197</v>
      </c>
      <c r="J1125" s="93" t="s">
        <v>3204</v>
      </c>
      <c r="K1125" s="153"/>
      <c r="L1125" s="153"/>
      <c r="M1125" s="153"/>
      <c r="N1125" s="153"/>
      <c r="O1125" s="153"/>
      <c r="P1125" s="153"/>
      <c r="Q1125" s="153"/>
      <c r="R1125" s="153"/>
      <c r="S1125" s="153"/>
    </row>
    <row r="1126" spans="1:19" ht="75">
      <c r="A1126" s="277" t="s">
        <v>25424</v>
      </c>
      <c r="B1126" s="256" t="s">
        <v>400</v>
      </c>
      <c r="C1126" s="93" t="s">
        <v>3205</v>
      </c>
      <c r="D1126" s="93" t="s">
        <v>3206</v>
      </c>
      <c r="E1126" s="148">
        <f ca="1">IFERROR(__xludf.DUMMYFUNCTION(" VLOOKUP(A1062, IMPORTRANGE(""https://docs.google.com/spreadsheets/d/1fj_Bhi2XPL3siwIh4sx4VRLAe31yD50oKdj5UlRYW0c/"", ""Сводка!A:AA""), 5, FALSE)"),144)</f>
        <v>144</v>
      </c>
      <c r="F1126" s="148" t="s">
        <v>415</v>
      </c>
      <c r="G1126" s="147">
        <f ca="1">IFERROR(__xludf.DUMMYFUNCTION(" VLOOKUP(A1062, IMPORTRANGE(""https://docs.google.com/spreadsheets/d/1QNLbnkR_AongFt22vMfNzfpjZ0CjpI8QI-w0wBnYA1w/"", ""Инфа!A:AA""), 6, FALSE)"),2023)</f>
        <v>2023</v>
      </c>
      <c r="H1126" s="150">
        <v>9300</v>
      </c>
      <c r="I1126" s="151" t="s">
        <v>518</v>
      </c>
      <c r="J1126" s="93" t="s">
        <v>3207</v>
      </c>
      <c r="K1126" s="153"/>
      <c r="L1126" s="153"/>
      <c r="M1126" s="153"/>
      <c r="N1126" s="153"/>
      <c r="O1126" s="153"/>
      <c r="P1126" s="153"/>
      <c r="Q1126" s="153"/>
      <c r="R1126" s="153"/>
      <c r="S1126" s="153"/>
    </row>
    <row r="1127" spans="1:19" ht="187.5">
      <c r="A1127" s="277" t="s">
        <v>25424</v>
      </c>
      <c r="B1127" s="256" t="s">
        <v>400</v>
      </c>
      <c r="C1127" s="93" t="s">
        <v>3208</v>
      </c>
      <c r="D1127" s="93" t="s">
        <v>3209</v>
      </c>
      <c r="E1127" s="148">
        <f ca="1">IFERROR(__xludf.DUMMYFUNCTION(" VLOOKUP(A1063, IMPORTRANGE(""https://docs.google.com/spreadsheets/d/1fj_Bhi2XPL3siwIh4sx4VRLAe31yD50oKdj5UlRYW0c/"", ""Сводка!A:AA""), 5, FALSE)"),212)</f>
        <v>212</v>
      </c>
      <c r="F1127" s="148" t="s">
        <v>466</v>
      </c>
      <c r="G1127" s="147">
        <f ca="1">IFERROR(__xludf.DUMMYFUNCTION(" VLOOKUP(A1063, IMPORTRANGE(""https://docs.google.com/spreadsheets/d/1QNLbnkR_AongFt22vMfNzfpjZ0CjpI8QI-w0wBnYA1w/"", ""Инфа!A:AA""), 6, FALSE)"),2024)</f>
        <v>2024</v>
      </c>
      <c r="H1127" s="150">
        <v>11400</v>
      </c>
      <c r="I1127" s="151" t="s">
        <v>197</v>
      </c>
      <c r="J1127" s="93" t="s">
        <v>3210</v>
      </c>
      <c r="K1127" s="153"/>
      <c r="L1127" s="153"/>
      <c r="M1127" s="153"/>
      <c r="N1127" s="153"/>
      <c r="O1127" s="153"/>
      <c r="P1127" s="153"/>
      <c r="Q1127" s="153"/>
      <c r="R1127" s="153"/>
      <c r="S1127" s="153"/>
    </row>
    <row r="1128" spans="1:19" ht="243.75">
      <c r="A1128" s="277" t="s">
        <v>25424</v>
      </c>
      <c r="B1128" s="256" t="s">
        <v>23</v>
      </c>
      <c r="C1128" s="93" t="s">
        <v>3211</v>
      </c>
      <c r="D1128" s="93" t="s">
        <v>3212</v>
      </c>
      <c r="E1128" s="148">
        <f ca="1">IFERROR(__xludf.DUMMYFUNCTION(" VLOOKUP(A1064, IMPORTRANGE(""https://docs.google.com/spreadsheets/d/1fj_Bhi2XPL3siwIh4sx4VRLAe31yD50oKdj5UlRYW0c/"", ""Сводка!A:AA""), 5, FALSE)"),100)</f>
        <v>100</v>
      </c>
      <c r="F1128" s="147" t="s">
        <v>46</v>
      </c>
      <c r="G1128" s="147">
        <f ca="1">IFERROR(__xludf.DUMMYFUNCTION(" VLOOKUP(A1064, IMPORTRANGE(""https://docs.google.com/spreadsheets/d/1QNLbnkR_AongFt22vMfNzfpjZ0CjpI8QI-w0wBnYA1w/"", ""Инфа!A:AA""), 6, FALSE)"),2023)</f>
        <v>2023</v>
      </c>
      <c r="H1128" s="150">
        <v>11000</v>
      </c>
      <c r="I1128" s="160" t="s">
        <v>3213</v>
      </c>
      <c r="J1128" s="97" t="s">
        <v>3214</v>
      </c>
      <c r="K1128" s="153"/>
      <c r="L1128" s="153"/>
      <c r="M1128" s="153"/>
      <c r="N1128" s="153"/>
      <c r="O1128" s="153"/>
      <c r="P1128" s="153"/>
      <c r="Q1128" s="153"/>
      <c r="R1128" s="153"/>
      <c r="S1128" s="153"/>
    </row>
    <row r="1129" spans="1:19" ht="187.5">
      <c r="A1129" s="277" t="s">
        <v>25424</v>
      </c>
      <c r="B1129" s="256" t="s">
        <v>153</v>
      </c>
      <c r="C1129" s="93" t="s">
        <v>3215</v>
      </c>
      <c r="D1129" s="93" t="s">
        <v>3216</v>
      </c>
      <c r="E1129" s="148">
        <f ca="1">IFERROR(__xludf.DUMMYFUNCTION(" VLOOKUP(A1065, IMPORTRANGE(""https://docs.google.com/spreadsheets/d/1fj_Bhi2XPL3siwIh4sx4VRLAe31yD50oKdj5UlRYW0c/"", ""Сводка!A:AA""), 5, FALSE)"),224)</f>
        <v>224</v>
      </c>
      <c r="F1129" s="147" t="s">
        <v>50</v>
      </c>
      <c r="G1129" s="147">
        <f ca="1">IFERROR(__xludf.DUMMYFUNCTION(" VLOOKUP(A1065, IMPORTRANGE(""https://docs.google.com/spreadsheets/d/1QNLbnkR_AongFt22vMfNzfpjZ0CjpI8QI-w0wBnYA1w/"", ""Инфа!A:AA""), 6, FALSE)"),2023)</f>
        <v>2023</v>
      </c>
      <c r="H1129" s="150">
        <v>11700</v>
      </c>
      <c r="I1129" s="160" t="s">
        <v>3217</v>
      </c>
      <c r="J1129" s="97" t="s">
        <v>3218</v>
      </c>
      <c r="K1129" s="153"/>
      <c r="L1129" s="153"/>
      <c r="M1129" s="153"/>
      <c r="N1129" s="153"/>
      <c r="O1129" s="153"/>
      <c r="P1129" s="153"/>
      <c r="Q1129" s="153"/>
      <c r="R1129" s="153"/>
      <c r="S1129" s="153"/>
    </row>
    <row r="1130" spans="1:19" ht="206.25">
      <c r="A1130" s="277" t="s">
        <v>25424</v>
      </c>
      <c r="B1130" s="256" t="s">
        <v>153</v>
      </c>
      <c r="C1130" s="93" t="s">
        <v>3215</v>
      </c>
      <c r="D1130" s="93" t="s">
        <v>3219</v>
      </c>
      <c r="E1130" s="148">
        <f ca="1">IFERROR(__xludf.DUMMYFUNCTION(" VLOOKUP(A1066, IMPORTRANGE(""https://docs.google.com/spreadsheets/d/1fj_Bhi2XPL3siwIh4sx4VRLAe31yD50oKdj5UlRYW0c/"", ""Сводка!A:AA""), 5, FALSE)"),204)</f>
        <v>204</v>
      </c>
      <c r="F1130" s="147" t="s">
        <v>50</v>
      </c>
      <c r="G1130" s="147">
        <f ca="1">IFERROR(__xludf.DUMMYFUNCTION(" VLOOKUP(A1066, IMPORTRANGE(""https://docs.google.com/spreadsheets/d/1QNLbnkR_AongFt22vMfNzfpjZ0CjpI8QI-w0wBnYA1w/"", ""Инфа!A:AA""), 6, FALSE)"),2023)</f>
        <v>2023</v>
      </c>
      <c r="H1130" s="150">
        <v>17200</v>
      </c>
      <c r="I1130" s="160" t="s">
        <v>3217</v>
      </c>
      <c r="J1130" s="97" t="s">
        <v>3220</v>
      </c>
      <c r="K1130" s="153"/>
      <c r="L1130" s="153"/>
      <c r="M1130" s="153"/>
      <c r="N1130" s="153"/>
      <c r="O1130" s="153"/>
      <c r="P1130" s="153"/>
      <c r="Q1130" s="153"/>
      <c r="R1130" s="153"/>
      <c r="S1130" s="153"/>
    </row>
    <row r="1131" spans="1:19" ht="56.25">
      <c r="A1131" s="277" t="s">
        <v>25424</v>
      </c>
      <c r="B1131" s="253" t="s">
        <v>400</v>
      </c>
      <c r="C1131" s="93" t="s">
        <v>3221</v>
      </c>
      <c r="D1131" s="93" t="s">
        <v>3222</v>
      </c>
      <c r="E1131" s="148">
        <f ca="1">IFERROR(__xludf.DUMMYFUNCTION(" VLOOKUP(A1067, IMPORTRANGE(""https://docs.google.com/spreadsheets/d/1fj_Bhi2XPL3siwIh4sx4VRLAe31yD50oKdj5UlRYW0c/"", ""Сводка!A:AA""), 5, FALSE)"),164)</f>
        <v>164</v>
      </c>
      <c r="F1131" s="148" t="s">
        <v>403</v>
      </c>
      <c r="G1131" s="147">
        <f ca="1">IFERROR(__xludf.DUMMYFUNCTION(" VLOOKUP(A1067, IMPORTRANGE(""https://docs.google.com/spreadsheets/d/1QNLbnkR_AongFt22vMfNzfpjZ0CjpI8QI-w0wBnYA1w/"", ""Инфа!A:AA""), 6, FALSE)"),2024)</f>
        <v>2024</v>
      </c>
      <c r="H1131" s="150">
        <v>9900</v>
      </c>
      <c r="I1131" s="156" t="s">
        <v>28</v>
      </c>
      <c r="J1131" s="93" t="s">
        <v>3223</v>
      </c>
      <c r="K1131" s="153"/>
      <c r="L1131" s="153"/>
      <c r="M1131" s="153"/>
      <c r="N1131" s="153"/>
      <c r="O1131" s="153"/>
      <c r="P1131" s="153"/>
      <c r="Q1131" s="153"/>
      <c r="R1131" s="153"/>
      <c r="S1131" s="153"/>
    </row>
    <row r="1132" spans="1:19" ht="131.25">
      <c r="A1132" s="277" t="s">
        <v>25424</v>
      </c>
      <c r="B1132" s="256" t="s">
        <v>400</v>
      </c>
      <c r="C1132" s="93" t="s">
        <v>3224</v>
      </c>
      <c r="D1132" s="93" t="s">
        <v>3225</v>
      </c>
      <c r="E1132" s="148">
        <f ca="1">IFERROR(__xludf.DUMMYFUNCTION(" VLOOKUP(A1068, IMPORTRANGE(""https://docs.google.com/spreadsheets/d/1fj_Bhi2XPL3siwIh4sx4VRLAe31yD50oKdj5UlRYW0c/"", ""Сводка!A:AA""), 5, FALSE)"),144)</f>
        <v>144</v>
      </c>
      <c r="F1132" s="148" t="s">
        <v>677</v>
      </c>
      <c r="G1132" s="147">
        <f ca="1">IFERROR(__xludf.DUMMYFUNCTION(" VLOOKUP(A1068, IMPORTRANGE(""https://docs.google.com/spreadsheets/d/1QNLbnkR_AongFt22vMfNzfpjZ0CjpI8QI-w0wBnYA1w/"", ""Инфа!A:AA""), 6, FALSE)"),2024)</f>
        <v>2024</v>
      </c>
      <c r="H1132" s="150">
        <v>13600</v>
      </c>
      <c r="I1132" s="151" t="s">
        <v>3226</v>
      </c>
      <c r="J1132" s="93" t="s">
        <v>3228</v>
      </c>
      <c r="K1132" s="153"/>
      <c r="L1132" s="153"/>
      <c r="M1132" s="153"/>
      <c r="N1132" s="153"/>
      <c r="O1132" s="153"/>
      <c r="P1132" s="153"/>
      <c r="Q1132" s="153"/>
      <c r="R1132" s="153"/>
      <c r="S1132" s="153"/>
    </row>
    <row r="1133" spans="1:19" ht="262.5">
      <c r="A1133" s="277" t="s">
        <v>25424</v>
      </c>
      <c r="B1133" s="256" t="s">
        <v>400</v>
      </c>
      <c r="C1133" s="93" t="s">
        <v>2842</v>
      </c>
      <c r="D1133" s="93" t="s">
        <v>3229</v>
      </c>
      <c r="E1133" s="148">
        <f ca="1">IFERROR(__xludf.DUMMYFUNCTION(" VLOOKUP(A1069, IMPORTRANGE(""https://docs.google.com/spreadsheets/d/1fj_Bhi2XPL3siwIh4sx4VRLAe31yD50oKdj5UlRYW0c/"", ""Сводка!A:AA""), 5, FALSE)"),212)</f>
        <v>212</v>
      </c>
      <c r="F1133" s="148" t="s">
        <v>415</v>
      </c>
      <c r="G1133" s="147">
        <f ca="1">IFERROR(__xludf.DUMMYFUNCTION(" VLOOKUP(A1069, IMPORTRANGE(""https://docs.google.com/spreadsheets/d/1QNLbnkR_AongFt22vMfNzfpjZ0CjpI8QI-w0wBnYA1w/"", ""Инфа!A:AA""), 6, FALSE)"),2024)</f>
        <v>2024</v>
      </c>
      <c r="H1133" s="150">
        <v>11400</v>
      </c>
      <c r="I1133" s="151" t="s">
        <v>2820</v>
      </c>
      <c r="J1133" s="93" t="s">
        <v>3230</v>
      </c>
      <c r="K1133" s="153"/>
      <c r="L1133" s="153"/>
      <c r="M1133" s="153"/>
      <c r="N1133" s="153"/>
      <c r="O1133" s="153"/>
      <c r="P1133" s="153"/>
      <c r="Q1133" s="153"/>
      <c r="R1133" s="153"/>
      <c r="S1133" s="153"/>
    </row>
    <row r="1134" spans="1:19" ht="150">
      <c r="A1134" s="277" t="s">
        <v>25424</v>
      </c>
      <c r="B1134" s="256" t="s">
        <v>153</v>
      </c>
      <c r="C1134" s="93" t="s">
        <v>3231</v>
      </c>
      <c r="D1134" s="93" t="s">
        <v>3232</v>
      </c>
      <c r="E1134" s="148">
        <f ca="1">IFERROR(__xludf.DUMMYFUNCTION(" VLOOKUP(A1070, IMPORTRANGE(""https://docs.google.com/spreadsheets/d/1fj_Bhi2XPL3siwIh4sx4VRLAe31yD50oKdj5UlRYW0c/"", ""Сводка!A:AA""), 5, FALSE)"),136)</f>
        <v>136</v>
      </c>
      <c r="F1134" s="148" t="s">
        <v>165</v>
      </c>
      <c r="G1134" s="147">
        <f ca="1">IFERROR(__xludf.DUMMYFUNCTION(" VLOOKUP(A1070, IMPORTRANGE(""https://docs.google.com/spreadsheets/d/1QNLbnkR_AongFt22vMfNzfpjZ0CjpI8QI-w0wBnYA1w/"", ""Инфа!A:AA""), 6, FALSE)"),2024)</f>
        <v>2024</v>
      </c>
      <c r="H1134" s="150">
        <v>13200</v>
      </c>
      <c r="I1134" s="151" t="s">
        <v>2820</v>
      </c>
      <c r="J1134" s="93" t="s">
        <v>3233</v>
      </c>
      <c r="K1134" s="153"/>
      <c r="L1134" s="153"/>
      <c r="M1134" s="153"/>
      <c r="N1134" s="153"/>
      <c r="O1134" s="153"/>
      <c r="P1134" s="153"/>
      <c r="Q1134" s="153"/>
      <c r="R1134" s="153"/>
      <c r="S1134" s="153"/>
    </row>
    <row r="1135" spans="1:19" ht="112.5">
      <c r="A1135" s="277" t="s">
        <v>25424</v>
      </c>
      <c r="B1135" s="256" t="s">
        <v>400</v>
      </c>
      <c r="C1135" s="93" t="s">
        <v>3234</v>
      </c>
      <c r="D1135" s="93" t="s">
        <v>3235</v>
      </c>
      <c r="E1135" s="148">
        <f ca="1">IFERROR(__xludf.DUMMYFUNCTION(" VLOOKUP(A1071, IMPORTRANGE(""https://docs.google.com/spreadsheets/d/1fj_Bhi2XPL3siwIh4sx4VRLAe31yD50oKdj5UlRYW0c/"", ""Сводка!A:AA""), 5, FALSE)"),180)</f>
        <v>180</v>
      </c>
      <c r="F1135" s="148" t="s">
        <v>108</v>
      </c>
      <c r="G1135" s="147">
        <f ca="1">IFERROR(__xludf.DUMMYFUNCTION(" VLOOKUP(A1071, IMPORTRANGE(""https://docs.google.com/spreadsheets/d/1QNLbnkR_AongFt22vMfNzfpjZ0CjpI8QI-w0wBnYA1w/"", ""Инфа!A:AA""), 6, FALSE)"),2024)</f>
        <v>2024</v>
      </c>
      <c r="H1135" s="150">
        <v>10400</v>
      </c>
      <c r="I1135" s="151" t="s">
        <v>197</v>
      </c>
      <c r="J1135" s="93" t="s">
        <v>3236</v>
      </c>
      <c r="K1135" s="153"/>
      <c r="L1135" s="153"/>
      <c r="M1135" s="153"/>
      <c r="N1135" s="153"/>
      <c r="O1135" s="153"/>
      <c r="P1135" s="153"/>
      <c r="Q1135" s="153"/>
      <c r="R1135" s="153"/>
      <c r="S1135" s="153"/>
    </row>
    <row r="1136" spans="1:19" ht="243.75">
      <c r="A1136" s="277" t="s">
        <v>25424</v>
      </c>
      <c r="B1136" s="256" t="s">
        <v>400</v>
      </c>
      <c r="C1136" s="93" t="s">
        <v>3234</v>
      </c>
      <c r="D1136" s="93" t="s">
        <v>3237</v>
      </c>
      <c r="E1136" s="148">
        <f ca="1">IFERROR(__xludf.DUMMYFUNCTION(" VLOOKUP(A1072, IMPORTRANGE(""https://docs.google.com/spreadsheets/d/1fj_Bhi2XPL3siwIh4sx4VRLAe31yD50oKdj5UlRYW0c/"", ""Сводка!A:AA""), 5, FALSE)"),196)</f>
        <v>196</v>
      </c>
      <c r="F1136" s="148" t="s">
        <v>415</v>
      </c>
      <c r="G1136" s="147">
        <f ca="1">IFERROR(__xludf.DUMMYFUNCTION(" VLOOKUP(A1072, IMPORTRANGE(""https://docs.google.com/spreadsheets/d/1QNLbnkR_AongFt22vMfNzfpjZ0CjpI8QI-w0wBnYA1w/"", ""Инфа!A:AA""), 6, FALSE)"),2024)</f>
        <v>2024</v>
      </c>
      <c r="H1136" s="150">
        <v>16800</v>
      </c>
      <c r="I1136" s="151" t="s">
        <v>3238</v>
      </c>
      <c r="J1136" s="93" t="s">
        <v>3239</v>
      </c>
      <c r="K1136" s="153"/>
      <c r="L1136" s="153"/>
      <c r="M1136" s="153"/>
      <c r="N1136" s="153"/>
      <c r="O1136" s="153"/>
      <c r="P1136" s="153"/>
      <c r="Q1136" s="153"/>
      <c r="R1136" s="153"/>
      <c r="S1136" s="153"/>
    </row>
    <row r="1137" spans="1:19" ht="262.5">
      <c r="A1137" s="277" t="s">
        <v>25424</v>
      </c>
      <c r="B1137" s="256" t="s">
        <v>400</v>
      </c>
      <c r="C1137" s="93" t="s">
        <v>3240</v>
      </c>
      <c r="D1137" s="93" t="s">
        <v>3241</v>
      </c>
      <c r="E1137" s="148">
        <f ca="1">IFERROR(__xludf.DUMMYFUNCTION(" VLOOKUP(A1073, IMPORTRANGE(""https://docs.google.com/spreadsheets/d/1fj_Bhi2XPL3siwIh4sx4VRLAe31yD50oKdj5UlRYW0c/"", ""Сводка!A:AA""), 5, FALSE)"),276)</f>
        <v>276</v>
      </c>
      <c r="F1137" s="148" t="s">
        <v>415</v>
      </c>
      <c r="G1137" s="147">
        <f ca="1">IFERROR(__xludf.DUMMYFUNCTION(" VLOOKUP(A1073, IMPORTRANGE(""https://docs.google.com/spreadsheets/d/1QNLbnkR_AongFt22vMfNzfpjZ0CjpI8QI-w0wBnYA1w/"", ""Инфа!A:AA""), 6, FALSE)"),2024)</f>
        <v>2024</v>
      </c>
      <c r="H1137" s="150">
        <v>21600</v>
      </c>
      <c r="I1137" s="151" t="s">
        <v>2927</v>
      </c>
      <c r="J1137" s="93" t="s">
        <v>3242</v>
      </c>
      <c r="K1137" s="153"/>
      <c r="L1137" s="153"/>
      <c r="M1137" s="153"/>
      <c r="N1137" s="153"/>
      <c r="O1137" s="153"/>
      <c r="P1137" s="153"/>
      <c r="Q1137" s="153"/>
      <c r="R1137" s="153"/>
      <c r="S1137" s="153"/>
    </row>
    <row r="1138" spans="1:19" ht="262.5">
      <c r="A1138" s="277" t="s">
        <v>25424</v>
      </c>
      <c r="B1138" s="256" t="s">
        <v>153</v>
      </c>
      <c r="C1138" s="93" t="s">
        <v>3243</v>
      </c>
      <c r="D1138" s="93" t="s">
        <v>3244</v>
      </c>
      <c r="E1138" s="148">
        <f ca="1">IFERROR(__xludf.DUMMYFUNCTION(" VLOOKUP(A1074, IMPORTRANGE(""https://docs.google.com/spreadsheets/d/1fj_Bhi2XPL3siwIh4sx4VRLAe31yD50oKdj5UlRYW0c/"", ""Сводка!A:AA""), 5, FALSE)"),113)</f>
        <v>113</v>
      </c>
      <c r="F1138" s="148" t="s">
        <v>50</v>
      </c>
      <c r="G1138" s="147">
        <f ca="1">IFERROR(__xludf.DUMMYFUNCTION(" VLOOKUP(A1074, IMPORTRANGE(""https://docs.google.com/spreadsheets/d/1QNLbnkR_AongFt22vMfNzfpjZ0CjpI8QI-w0wBnYA1w/"", ""Инфа!A:AA""), 6, FALSE)"),2024)</f>
        <v>2024</v>
      </c>
      <c r="H1138" s="150">
        <v>10900</v>
      </c>
      <c r="I1138" s="151" t="s">
        <v>3245</v>
      </c>
      <c r="J1138" s="93" t="s">
        <v>3246</v>
      </c>
      <c r="K1138" s="153"/>
      <c r="L1138" s="153"/>
      <c r="M1138" s="153"/>
      <c r="N1138" s="153"/>
      <c r="O1138" s="153"/>
      <c r="P1138" s="153"/>
      <c r="Q1138" s="153"/>
      <c r="R1138" s="153"/>
      <c r="S1138" s="153"/>
    </row>
    <row r="1139" spans="1:19" ht="150">
      <c r="A1139" s="277" t="s">
        <v>25424</v>
      </c>
      <c r="B1139" s="256" t="s">
        <v>400</v>
      </c>
      <c r="C1139" s="93" t="s">
        <v>3247</v>
      </c>
      <c r="D1139" s="93" t="s">
        <v>3248</v>
      </c>
      <c r="E1139" s="148">
        <f ca="1">IFERROR(__xludf.DUMMYFUNCTION(" VLOOKUP(A1075, IMPORTRANGE(""https://docs.google.com/spreadsheets/d/1fj_Bhi2XPL3siwIh4sx4VRLAe31yD50oKdj5UlRYW0c/"", ""Сводка!A:AA""), 5, FALSE)"),384)</f>
        <v>384</v>
      </c>
      <c r="F1139" s="148" t="s">
        <v>415</v>
      </c>
      <c r="G1139" s="147">
        <f ca="1">IFERROR(__xludf.DUMMYFUNCTION(" VLOOKUP(A1075, IMPORTRANGE(""https://docs.google.com/spreadsheets/d/1QNLbnkR_AongFt22vMfNzfpjZ0CjpI8QI-w0wBnYA1w/"", ""Инфа!A:AA""), 6, FALSE)"),2024)</f>
        <v>2024</v>
      </c>
      <c r="H1139" s="154">
        <v>16500</v>
      </c>
      <c r="I1139" s="151" t="s">
        <v>3249</v>
      </c>
      <c r="J1139" s="93" t="s">
        <v>3250</v>
      </c>
      <c r="K1139" s="153"/>
      <c r="L1139" s="153"/>
      <c r="M1139" s="153"/>
      <c r="N1139" s="153"/>
      <c r="O1139" s="153"/>
      <c r="P1139" s="153"/>
      <c r="Q1139" s="153"/>
      <c r="R1139" s="153"/>
      <c r="S1139" s="153"/>
    </row>
    <row r="1140" spans="1:19" ht="168.75">
      <c r="A1140" s="277" t="s">
        <v>25424</v>
      </c>
      <c r="B1140" s="253" t="s">
        <v>400</v>
      </c>
      <c r="C1140" s="93" t="s">
        <v>3251</v>
      </c>
      <c r="D1140" s="97" t="s">
        <v>3252</v>
      </c>
      <c r="E1140" s="148">
        <f ca="1">IFERROR(__xludf.DUMMYFUNCTION(" VLOOKUP(A1076, IMPORTRANGE(""https://docs.google.com/spreadsheets/d/1fj_Bhi2XPL3siwIh4sx4VRLAe31yD50oKdj5UlRYW0c/"", ""Сводка!A:AA""), 5, FALSE)"),300)</f>
        <v>300</v>
      </c>
      <c r="F1140" s="147" t="s">
        <v>415</v>
      </c>
      <c r="G1140" s="147">
        <f ca="1">IFERROR(__xludf.DUMMYFUNCTION(" VLOOKUP(A1076, IMPORTRANGE(""https://docs.google.com/spreadsheets/d/1QNLbnkR_AongFt22vMfNzfpjZ0CjpI8QI-w0wBnYA1w/"", ""Инфа!A:AA""), 6, FALSE)"),2023)</f>
        <v>2023</v>
      </c>
      <c r="H1140" s="150">
        <v>14000</v>
      </c>
      <c r="I1140" s="160" t="s">
        <v>246</v>
      </c>
      <c r="J1140" s="97" t="s">
        <v>3253</v>
      </c>
      <c r="K1140" s="153"/>
      <c r="L1140" s="153"/>
      <c r="M1140" s="153"/>
      <c r="N1140" s="153"/>
      <c r="O1140" s="153"/>
      <c r="P1140" s="153"/>
      <c r="Q1140" s="153"/>
      <c r="R1140" s="153"/>
      <c r="S1140" s="153"/>
    </row>
    <row r="1141" spans="1:19" ht="131.25">
      <c r="A1141" s="277" t="s">
        <v>25424</v>
      </c>
      <c r="B1141" s="253" t="s">
        <v>400</v>
      </c>
      <c r="C1141" s="93" t="s">
        <v>3254</v>
      </c>
      <c r="D1141" s="93" t="s">
        <v>3255</v>
      </c>
      <c r="E1141" s="148">
        <f ca="1">IFERROR(__xludf.DUMMYFUNCTION(" VLOOKUP(A1077, IMPORTRANGE(""https://docs.google.com/spreadsheets/d/1fj_Bhi2XPL3siwIh4sx4VRLAe31yD50oKdj5UlRYW0c/"", ""Сводка!A:AA""), 5, FALSE)"),184)</f>
        <v>184</v>
      </c>
      <c r="F1141" s="148" t="s">
        <v>415</v>
      </c>
      <c r="G1141" s="147">
        <f ca="1">IFERROR(__xludf.DUMMYFUNCTION(" VLOOKUP(A1077, IMPORTRANGE(""https://docs.google.com/spreadsheets/d/1QNLbnkR_AongFt22vMfNzfpjZ0CjpI8QI-w0wBnYA1w/"", ""Инфа!A:AA""), 6, FALSE)"),2024)</f>
        <v>2024</v>
      </c>
      <c r="H1141" s="150">
        <v>16000</v>
      </c>
      <c r="I1141" s="151" t="s">
        <v>2833</v>
      </c>
      <c r="J1141" s="93" t="s">
        <v>3256</v>
      </c>
      <c r="K1141" s="153"/>
      <c r="L1141" s="153"/>
      <c r="M1141" s="153"/>
      <c r="N1141" s="153"/>
      <c r="O1141" s="153"/>
      <c r="P1141" s="153"/>
      <c r="Q1141" s="153"/>
      <c r="R1141" s="153"/>
      <c r="S1141" s="153"/>
    </row>
    <row r="1142" spans="1:19" ht="112.5">
      <c r="A1142" s="277" t="s">
        <v>25424</v>
      </c>
      <c r="B1142" s="253" t="s">
        <v>153</v>
      </c>
      <c r="C1142" s="93" t="s">
        <v>3221</v>
      </c>
      <c r="D1142" s="93" t="s">
        <v>3257</v>
      </c>
      <c r="E1142" s="148">
        <f ca="1">IFERROR(__xludf.DUMMYFUNCTION(" VLOOKUP(A1078, IMPORTRANGE(""https://docs.google.com/spreadsheets/d/1fj_Bhi2XPL3siwIh4sx4VRLAe31yD50oKdj5UlRYW0c/"", ""Сводка!A:AA""), 5, FALSE)"),148)</f>
        <v>148</v>
      </c>
      <c r="F1142" s="148" t="s">
        <v>50</v>
      </c>
      <c r="G1142" s="147">
        <f ca="1">IFERROR(__xludf.DUMMYFUNCTION(" VLOOKUP(A1078, IMPORTRANGE(""https://docs.google.com/spreadsheets/d/1QNLbnkR_AongFt22vMfNzfpjZ0CjpI8QI-w0wBnYA1w/"", ""Инфа!A:AA""), 6, FALSE)"),2024)</f>
        <v>2024</v>
      </c>
      <c r="H1142" s="150">
        <v>9400</v>
      </c>
      <c r="I1142" s="151" t="s">
        <v>28</v>
      </c>
      <c r="J1142" s="93" t="s">
        <v>3258</v>
      </c>
      <c r="K1142" s="153"/>
      <c r="L1142" s="153"/>
      <c r="M1142" s="153"/>
      <c r="N1142" s="153"/>
      <c r="O1142" s="153"/>
      <c r="P1142" s="153"/>
      <c r="Q1142" s="153"/>
      <c r="R1142" s="153"/>
      <c r="S1142" s="153"/>
    </row>
    <row r="1143" spans="1:19" ht="93.75">
      <c r="A1143" s="277" t="s">
        <v>25424</v>
      </c>
      <c r="B1143" s="253" t="s">
        <v>400</v>
      </c>
      <c r="C1143" s="93" t="s">
        <v>3251</v>
      </c>
      <c r="D1143" s="93" t="s">
        <v>3259</v>
      </c>
      <c r="E1143" s="148">
        <f ca="1">IFERROR(__xludf.DUMMYFUNCTION(" VLOOKUP(A1079, IMPORTRANGE(""https://docs.google.com/spreadsheets/d/1fj_Bhi2XPL3siwIh4sx4VRLAe31yD50oKdj5UlRYW0c/"", ""Сводка!A:AA""), 5, FALSE)"),220)</f>
        <v>220</v>
      </c>
      <c r="F1143" s="148" t="s">
        <v>415</v>
      </c>
      <c r="G1143" s="147">
        <f ca="1">IFERROR(__xludf.DUMMYFUNCTION(" VLOOKUP(A1079, IMPORTRANGE(""https://docs.google.com/spreadsheets/d/1QNLbnkR_AongFt22vMfNzfpjZ0CjpI8QI-w0wBnYA1w/"", ""Инфа!A:AA""), 6, FALSE)"),2024)</f>
        <v>2024</v>
      </c>
      <c r="H1143" s="150">
        <v>18200</v>
      </c>
      <c r="I1143" s="151" t="s">
        <v>246</v>
      </c>
      <c r="J1143" s="93" t="s">
        <v>3260</v>
      </c>
      <c r="K1143" s="153"/>
      <c r="L1143" s="153"/>
      <c r="M1143" s="153"/>
      <c r="N1143" s="153"/>
      <c r="O1143" s="153"/>
      <c r="P1143" s="153"/>
      <c r="Q1143" s="153"/>
      <c r="R1143" s="153"/>
      <c r="S1143" s="153"/>
    </row>
    <row r="1144" spans="1:19" ht="168.75">
      <c r="A1144" s="277" t="s">
        <v>25424</v>
      </c>
      <c r="B1144" s="256" t="s">
        <v>400</v>
      </c>
      <c r="C1144" s="93" t="s">
        <v>3261</v>
      </c>
      <c r="D1144" s="93" t="s">
        <v>3264</v>
      </c>
      <c r="E1144" s="148">
        <f ca="1">IFERROR(__xludf.DUMMYFUNCTION(" VLOOKUP(A1083, IMPORTRANGE(""https://docs.google.com/spreadsheets/d/1fj_Bhi2XPL3siwIh4sx4VRLAe31yD50oKdj5UlRYW0c/"", ""Сводка!A:AA""), 5, FALSE)"),256)</f>
        <v>256</v>
      </c>
      <c r="F1144" s="148" t="s">
        <v>599</v>
      </c>
      <c r="G1144" s="147">
        <f ca="1">IFERROR(__xludf.DUMMYFUNCTION(" VLOOKUP(A1083, IMPORTRANGE(""https://docs.google.com/spreadsheets/d/1QNLbnkR_AongFt22vMfNzfpjZ0CjpI8QI-w0wBnYA1w/"", ""Инфа!A:AA""), 6, FALSE)"),2023)</f>
        <v>2023</v>
      </c>
      <c r="H1144" s="150">
        <v>12700</v>
      </c>
      <c r="I1144" s="151" t="s">
        <v>97</v>
      </c>
      <c r="J1144" s="93" t="s">
        <v>3265</v>
      </c>
      <c r="K1144" s="153"/>
      <c r="L1144" s="153"/>
      <c r="M1144" s="153"/>
      <c r="N1144" s="153"/>
      <c r="O1144" s="153"/>
      <c r="P1144" s="153"/>
      <c r="Q1144" s="153"/>
      <c r="R1144" s="153"/>
      <c r="S1144" s="153"/>
    </row>
    <row r="1145" spans="1:19" ht="206.25">
      <c r="A1145" s="277" t="s">
        <v>25424</v>
      </c>
      <c r="B1145" s="256" t="s">
        <v>400</v>
      </c>
      <c r="C1145" s="93" t="s">
        <v>3266</v>
      </c>
      <c r="D1145" s="93" t="s">
        <v>3267</v>
      </c>
      <c r="E1145" s="148">
        <f ca="1">IFERROR(__xludf.DUMMYFUNCTION(" VLOOKUP(A1084, IMPORTRANGE(""https://docs.google.com/spreadsheets/d/1fj_Bhi2XPL3siwIh4sx4VRLAe31yD50oKdj5UlRYW0c/"", ""Сводка!A:AA""), 5, FALSE)"),220)</f>
        <v>220</v>
      </c>
      <c r="F1145" s="147" t="s">
        <v>466</v>
      </c>
      <c r="G1145" s="147">
        <f ca="1">IFERROR(__xludf.DUMMYFUNCTION(" VLOOKUP(A1084, IMPORTRANGE(""https://docs.google.com/spreadsheets/d/1QNLbnkR_AongFt22vMfNzfpjZ0CjpI8QI-w0wBnYA1w/"", ""Инфа!A:AA""), 6, FALSE)"),2024)</f>
        <v>2024</v>
      </c>
      <c r="H1145" s="150">
        <v>11600</v>
      </c>
      <c r="I1145" s="151" t="s">
        <v>2820</v>
      </c>
      <c r="J1145" s="93" t="s">
        <v>3268</v>
      </c>
      <c r="K1145" s="153"/>
      <c r="L1145" s="153"/>
      <c r="M1145" s="153"/>
      <c r="N1145" s="153"/>
      <c r="O1145" s="153"/>
      <c r="P1145" s="153"/>
      <c r="Q1145" s="153"/>
      <c r="R1145" s="153"/>
      <c r="S1145" s="153"/>
    </row>
    <row r="1146" spans="1:19" ht="206.25">
      <c r="A1146" s="277" t="s">
        <v>25424</v>
      </c>
      <c r="B1146" s="256" t="s">
        <v>400</v>
      </c>
      <c r="C1146" s="93" t="s">
        <v>3266</v>
      </c>
      <c r="D1146" s="93" t="s">
        <v>3269</v>
      </c>
      <c r="E1146" s="148">
        <f ca="1">IFERROR(__xludf.DUMMYFUNCTION(" VLOOKUP(A1085, IMPORTRANGE(""https://docs.google.com/spreadsheets/d/1fj_Bhi2XPL3siwIh4sx4VRLAe31yD50oKdj5UlRYW0c/"", ""Сводка!A:AA""), 5, FALSE)"),212)</f>
        <v>212</v>
      </c>
      <c r="F1146" s="147" t="s">
        <v>466</v>
      </c>
      <c r="G1146" s="147">
        <f ca="1">IFERROR(__xludf.DUMMYFUNCTION(" VLOOKUP(A1085, IMPORTRANGE(""https://docs.google.com/spreadsheets/d/1QNLbnkR_AongFt22vMfNzfpjZ0CjpI8QI-w0wBnYA1w/"", ""Инфа!A:AA""), 6, FALSE)"),2024)</f>
        <v>2024</v>
      </c>
      <c r="H1146" s="150">
        <v>11400</v>
      </c>
      <c r="I1146" s="151" t="s">
        <v>2820</v>
      </c>
      <c r="J1146" s="93" t="s">
        <v>3268</v>
      </c>
      <c r="K1146" s="153"/>
      <c r="L1146" s="153"/>
      <c r="M1146" s="153"/>
      <c r="N1146" s="153"/>
      <c r="O1146" s="153"/>
      <c r="P1146" s="153"/>
      <c r="Q1146" s="153"/>
      <c r="R1146" s="153"/>
      <c r="S1146" s="153"/>
    </row>
    <row r="1147" spans="1:19" ht="56.25">
      <c r="A1147" s="277" t="s">
        <v>25424</v>
      </c>
      <c r="B1147" s="256" t="s">
        <v>400</v>
      </c>
      <c r="C1147" s="93" t="s">
        <v>3270</v>
      </c>
      <c r="D1147" s="93" t="s">
        <v>3271</v>
      </c>
      <c r="E1147" s="148">
        <f ca="1">IFERROR(__xludf.DUMMYFUNCTION(" VLOOKUP(A1086, IMPORTRANGE(""https://docs.google.com/spreadsheets/d/1fj_Bhi2XPL3siwIh4sx4VRLAe31yD50oKdj5UlRYW0c/"", ""Сводка!A:AA""), 5, FALSE)"),96)</f>
        <v>96</v>
      </c>
      <c r="F1147" s="148" t="s">
        <v>677</v>
      </c>
      <c r="G1147" s="147">
        <f ca="1">IFERROR(__xludf.DUMMYFUNCTION(" VLOOKUP(A1086, IMPORTRANGE(""https://docs.google.com/spreadsheets/d/1QNLbnkR_AongFt22vMfNzfpjZ0CjpI8QI-w0wBnYA1w/"", ""Инфа!A:AA""), 6, FALSE)"),2024)</f>
        <v>2024</v>
      </c>
      <c r="H1147" s="150">
        <v>10800</v>
      </c>
      <c r="I1147" s="151" t="s">
        <v>3272</v>
      </c>
      <c r="J1147" s="93" t="s">
        <v>3273</v>
      </c>
      <c r="K1147" s="153"/>
      <c r="L1147" s="153"/>
      <c r="M1147" s="153"/>
      <c r="N1147" s="153"/>
      <c r="O1147" s="153"/>
      <c r="P1147" s="153"/>
      <c r="Q1147" s="153"/>
      <c r="R1147" s="153"/>
      <c r="S1147" s="153"/>
    </row>
    <row r="1148" spans="1:19" ht="75">
      <c r="A1148" s="277" t="s">
        <v>25424</v>
      </c>
      <c r="B1148" s="256" t="s">
        <v>153</v>
      </c>
      <c r="C1148" s="93" t="s">
        <v>3270</v>
      </c>
      <c r="D1148" s="93" t="s">
        <v>3274</v>
      </c>
      <c r="E1148" s="148">
        <f ca="1">IFERROR(__xludf.DUMMYFUNCTION(" VLOOKUP(A1087, IMPORTRANGE(""https://docs.google.com/spreadsheets/d/1fj_Bhi2XPL3siwIh4sx4VRLAe31yD50oKdj5UlRYW0c/"", ""Сводка!A:AA""), 5, FALSE)"),76)</f>
        <v>76</v>
      </c>
      <c r="F1148" s="148" t="s">
        <v>165</v>
      </c>
      <c r="G1148" s="147">
        <f ca="1">IFERROR(__xludf.DUMMYFUNCTION(" VLOOKUP(A1087, IMPORTRANGE(""https://docs.google.com/spreadsheets/d/1QNLbnkR_AongFt22vMfNzfpjZ0CjpI8QI-w0wBnYA1w/"", ""Инфа!A:AA""), 6, FALSE)"),2024)</f>
        <v>2024</v>
      </c>
      <c r="H1148" s="150">
        <v>7300</v>
      </c>
      <c r="I1148" s="151" t="s">
        <v>3272</v>
      </c>
      <c r="J1148" s="93" t="s">
        <v>3275</v>
      </c>
      <c r="K1148" s="153"/>
      <c r="L1148" s="153"/>
      <c r="M1148" s="153"/>
      <c r="N1148" s="153"/>
      <c r="O1148" s="153"/>
      <c r="P1148" s="153"/>
      <c r="Q1148" s="153"/>
      <c r="R1148" s="153"/>
      <c r="S1148" s="153"/>
    </row>
    <row r="1149" spans="1:19" ht="93.75">
      <c r="A1149" s="277" t="s">
        <v>25424</v>
      </c>
      <c r="B1149" s="256" t="s">
        <v>400</v>
      </c>
      <c r="C1149" s="93" t="s">
        <v>3270</v>
      </c>
      <c r="D1149" s="93" t="s">
        <v>3276</v>
      </c>
      <c r="E1149" s="148">
        <f ca="1">IFERROR(__xludf.DUMMYFUNCTION(" VLOOKUP(A1088, IMPORTRANGE(""https://docs.google.com/spreadsheets/d/1fj_Bhi2XPL3siwIh4sx4VRLAe31yD50oKdj5UlRYW0c/"", ""Сводка!A:AA""), 5, FALSE)"),128)</f>
        <v>128</v>
      </c>
      <c r="F1149" s="148" t="s">
        <v>677</v>
      </c>
      <c r="G1149" s="147">
        <f ca="1">IFERROR(__xludf.DUMMYFUNCTION(" VLOOKUP(A1088, IMPORTRANGE(""https://docs.google.com/spreadsheets/d/1QNLbnkR_AongFt22vMfNzfpjZ0CjpI8QI-w0wBnYA1w/"", ""Инфа!A:AA""), 6, FALSE)"),2024)</f>
        <v>2024</v>
      </c>
      <c r="H1149" s="150">
        <v>12700</v>
      </c>
      <c r="I1149" s="151" t="s">
        <v>3272</v>
      </c>
      <c r="J1149" s="93" t="s">
        <v>3277</v>
      </c>
      <c r="K1149" s="153"/>
      <c r="L1149" s="153"/>
      <c r="M1149" s="153"/>
      <c r="N1149" s="153"/>
      <c r="O1149" s="153"/>
      <c r="P1149" s="153"/>
      <c r="Q1149" s="153"/>
      <c r="R1149" s="153"/>
      <c r="S1149" s="153"/>
    </row>
    <row r="1150" spans="1:19" ht="150">
      <c r="A1150" s="277" t="s">
        <v>25424</v>
      </c>
      <c r="B1150" s="253" t="s">
        <v>153</v>
      </c>
      <c r="C1150" s="97" t="s">
        <v>3278</v>
      </c>
      <c r="D1150" s="97" t="s">
        <v>3279</v>
      </c>
      <c r="E1150" s="148">
        <f ca="1">IFERROR(__xludf.DUMMYFUNCTION(" VLOOKUP(A1089, IMPORTRANGE(""https://docs.google.com/spreadsheets/d/1fj_Bhi2XPL3siwIh4sx4VRLAe31yD50oKdj5UlRYW0c/"", ""Сводка!A:AA""), 5, FALSE)"),148)</f>
        <v>148</v>
      </c>
      <c r="F1150" s="147" t="s">
        <v>266</v>
      </c>
      <c r="G1150" s="147">
        <f ca="1">IFERROR(__xludf.DUMMYFUNCTION(" VLOOKUP(A1089, IMPORTRANGE(""https://docs.google.com/spreadsheets/d/1QNLbnkR_AongFt22vMfNzfpjZ0CjpI8QI-w0wBnYA1w/"", ""Инфа!A:AA""), 6, FALSE)"),2024)</f>
        <v>2024</v>
      </c>
      <c r="H1150" s="150">
        <v>9400</v>
      </c>
      <c r="I1150" s="160" t="s">
        <v>518</v>
      </c>
      <c r="J1150" s="97" t="s">
        <v>3280</v>
      </c>
      <c r="K1150" s="153"/>
      <c r="L1150" s="153"/>
      <c r="M1150" s="153"/>
      <c r="N1150" s="153"/>
      <c r="O1150" s="153"/>
      <c r="P1150" s="153"/>
      <c r="Q1150" s="153"/>
      <c r="R1150" s="153"/>
      <c r="S1150" s="153"/>
    </row>
    <row r="1151" spans="1:19" ht="225">
      <c r="A1151" s="277" t="s">
        <v>25424</v>
      </c>
      <c r="B1151" s="256" t="s">
        <v>13</v>
      </c>
      <c r="C1151" s="93" t="s">
        <v>3281</v>
      </c>
      <c r="D1151" s="93" t="s">
        <v>3282</v>
      </c>
      <c r="E1151" s="148">
        <f ca="1">IFERROR(__xludf.DUMMYFUNCTION(" VLOOKUP(A1090, IMPORTRANGE(""https://docs.google.com/spreadsheets/d/1fj_Bhi2XPL3siwIh4sx4VRLAe31yD50oKdj5UlRYW0c/"", ""Сводка!A:AA""), 5, FALSE)"),204)</f>
        <v>204</v>
      </c>
      <c r="F1151" s="148" t="s">
        <v>84</v>
      </c>
      <c r="G1151" s="147">
        <f ca="1">IFERROR(__xludf.DUMMYFUNCTION(" VLOOKUP(A1090, IMPORTRANGE(""https://docs.google.com/spreadsheets/d/1QNLbnkR_AongFt22vMfNzfpjZ0CjpI8QI-w0wBnYA1w/"", ""Инфа!A:AA""), 6, FALSE)"),2024)</f>
        <v>2024</v>
      </c>
      <c r="H1151" s="150">
        <v>11100</v>
      </c>
      <c r="I1151" s="151" t="s">
        <v>2443</v>
      </c>
      <c r="J1151" s="93" t="s">
        <v>3283</v>
      </c>
      <c r="K1151" s="153"/>
      <c r="L1151" s="153"/>
      <c r="M1151" s="153"/>
      <c r="N1151" s="153"/>
      <c r="O1151" s="153"/>
      <c r="P1151" s="153"/>
      <c r="Q1151" s="153"/>
      <c r="R1151" s="153"/>
      <c r="S1151" s="153"/>
    </row>
    <row r="1152" spans="1:19" ht="150">
      <c r="A1152" s="277" t="s">
        <v>25424</v>
      </c>
      <c r="B1152" s="256" t="s">
        <v>153</v>
      </c>
      <c r="C1152" s="97" t="s">
        <v>3284</v>
      </c>
      <c r="D1152" s="97" t="s">
        <v>3285</v>
      </c>
      <c r="E1152" s="148">
        <f ca="1">IFERROR(__xludf.DUMMYFUNCTION(" VLOOKUP(A1091, IMPORTRANGE(""https://docs.google.com/spreadsheets/d/1fj_Bhi2XPL3siwIh4sx4VRLAe31yD50oKdj5UlRYW0c/"", ""Сводка!A:AA""), 5, FALSE)"),148)</f>
        <v>148</v>
      </c>
      <c r="F1152" s="147" t="s">
        <v>108</v>
      </c>
      <c r="G1152" s="147">
        <f ca="1">IFERROR(__xludf.DUMMYFUNCTION(" VLOOKUP(A1091, IMPORTRANGE(""https://docs.google.com/spreadsheets/d/1QNLbnkR_AongFt22vMfNzfpjZ0CjpI8QI-w0wBnYA1w/"", ""Инфа!A:AA""), 6, FALSE)"),2024)</f>
        <v>2024</v>
      </c>
      <c r="H1152" s="150">
        <v>9400</v>
      </c>
      <c r="I1152" s="160" t="s">
        <v>3286</v>
      </c>
      <c r="J1152" s="97" t="s">
        <v>3287</v>
      </c>
      <c r="K1152" s="153"/>
      <c r="L1152" s="153"/>
      <c r="M1152" s="153"/>
      <c r="N1152" s="153"/>
      <c r="O1152" s="153"/>
      <c r="P1152" s="153"/>
      <c r="Q1152" s="153"/>
      <c r="R1152" s="153"/>
      <c r="S1152" s="153"/>
    </row>
    <row r="1153" spans="1:19" ht="75">
      <c r="A1153" s="277" t="s">
        <v>25424</v>
      </c>
      <c r="B1153" s="256" t="s">
        <v>153</v>
      </c>
      <c r="C1153" s="97" t="s">
        <v>3288</v>
      </c>
      <c r="D1153" s="97" t="s">
        <v>3289</v>
      </c>
      <c r="E1153" s="148">
        <f ca="1">IFERROR(__xludf.DUMMYFUNCTION(" VLOOKUP(A1092, IMPORTRANGE(""https://docs.google.com/spreadsheets/d/1fj_Bhi2XPL3siwIh4sx4VRLAe31yD50oKdj5UlRYW0c/"", ""Сводка!A:AA""), 5, FALSE)"),188)</f>
        <v>188</v>
      </c>
      <c r="F1153" s="147" t="s">
        <v>108</v>
      </c>
      <c r="G1153" s="147">
        <f ca="1">IFERROR(__xludf.DUMMYFUNCTION(" VLOOKUP(A1092, IMPORTRANGE(""https://docs.google.com/spreadsheets/d/1QNLbnkR_AongFt22vMfNzfpjZ0CjpI8QI-w0wBnYA1w/"", ""Инфа!A:AA""), 6, FALSE)"),2024)</f>
        <v>2024</v>
      </c>
      <c r="H1153" s="150">
        <v>10600</v>
      </c>
      <c r="I1153" s="160" t="s">
        <v>161</v>
      </c>
      <c r="J1153" s="97" t="s">
        <v>3290</v>
      </c>
      <c r="K1153" s="153"/>
      <c r="L1153" s="153"/>
      <c r="M1153" s="153"/>
      <c r="N1153" s="153"/>
      <c r="O1153" s="153"/>
      <c r="P1153" s="153"/>
      <c r="Q1153" s="153"/>
      <c r="R1153" s="153"/>
      <c r="S1153" s="153"/>
    </row>
    <row r="1154" spans="1:19" ht="206.25">
      <c r="A1154" s="277" t="s">
        <v>25424</v>
      </c>
      <c r="B1154" s="256" t="s">
        <v>400</v>
      </c>
      <c r="C1154" s="97" t="s">
        <v>3291</v>
      </c>
      <c r="D1154" s="97" t="s">
        <v>3292</v>
      </c>
      <c r="E1154" s="148">
        <f ca="1">IFERROR(__xludf.DUMMYFUNCTION(" VLOOKUP(A1093, IMPORTRANGE(""https://docs.google.com/spreadsheets/d/1fj_Bhi2XPL3siwIh4sx4VRLAe31yD50oKdj5UlRYW0c/"", ""Сводка!A:AA""), 5, FALSE)"),232)</f>
        <v>232</v>
      </c>
      <c r="F1154" s="147" t="s">
        <v>415</v>
      </c>
      <c r="G1154" s="147">
        <f ca="1">IFERROR(__xludf.DUMMYFUNCTION(" VLOOKUP(A1093, IMPORTRANGE(""https://docs.google.com/spreadsheets/d/1QNLbnkR_AongFt22vMfNzfpjZ0CjpI8QI-w0wBnYA1w/"", ""Инфа!A:AA""), 6, FALSE)"),2023)</f>
        <v>2023</v>
      </c>
      <c r="H1154" s="150">
        <v>18900</v>
      </c>
      <c r="I1154" s="160" t="s">
        <v>3293</v>
      </c>
      <c r="J1154" s="97" t="s">
        <v>3294</v>
      </c>
      <c r="K1154" s="153"/>
      <c r="L1154" s="153"/>
      <c r="M1154" s="153"/>
      <c r="N1154" s="153"/>
      <c r="O1154" s="153"/>
      <c r="P1154" s="153"/>
      <c r="Q1154" s="153"/>
      <c r="R1154" s="153"/>
      <c r="S1154" s="153"/>
    </row>
    <row r="1155" spans="1:19" ht="206.25">
      <c r="A1155" s="277" t="s">
        <v>25424</v>
      </c>
      <c r="B1155" s="256" t="s">
        <v>153</v>
      </c>
      <c r="C1155" s="97" t="s">
        <v>3291</v>
      </c>
      <c r="D1155" s="97" t="s">
        <v>3295</v>
      </c>
      <c r="E1155" s="148">
        <f ca="1">IFERROR(__xludf.DUMMYFUNCTION(" VLOOKUP(A1094, IMPORTRANGE(""https://docs.google.com/spreadsheets/d/1fj_Bhi2XPL3siwIh4sx4VRLAe31yD50oKdj5UlRYW0c/"", ""Сводка!A:AA""), 5, FALSE)"),248)</f>
        <v>248</v>
      </c>
      <c r="F1155" s="147" t="s">
        <v>50</v>
      </c>
      <c r="G1155" s="147">
        <f ca="1">IFERROR(__xludf.DUMMYFUNCTION(" VLOOKUP(A1094, IMPORTRANGE(""https://docs.google.com/spreadsheets/d/1QNLbnkR_AongFt22vMfNzfpjZ0CjpI8QI-w0wBnYA1w/"", ""Инфа!A:AA""), 6, FALSE)"),2023)</f>
        <v>2023</v>
      </c>
      <c r="H1155" s="150">
        <v>12400</v>
      </c>
      <c r="I1155" s="160" t="s">
        <v>3293</v>
      </c>
      <c r="J1155" s="97" t="s">
        <v>3296</v>
      </c>
      <c r="K1155" s="153"/>
      <c r="L1155" s="153"/>
      <c r="M1155" s="153"/>
      <c r="N1155" s="153"/>
      <c r="O1155" s="153"/>
      <c r="P1155" s="153"/>
      <c r="Q1155" s="153"/>
      <c r="R1155" s="153"/>
      <c r="S1155" s="153"/>
    </row>
    <row r="1156" spans="1:19" ht="206.25">
      <c r="A1156" s="277" t="s">
        <v>25424</v>
      </c>
      <c r="B1156" s="256" t="s">
        <v>13</v>
      </c>
      <c r="C1156" s="97" t="s">
        <v>3297</v>
      </c>
      <c r="D1156" s="93" t="s">
        <v>3298</v>
      </c>
      <c r="E1156" s="148">
        <f ca="1">IFERROR(__xludf.DUMMYFUNCTION(" VLOOKUP(A1095, IMPORTRANGE(""https://docs.google.com/spreadsheets/d/1fj_Bhi2XPL3siwIh4sx4VRLAe31yD50oKdj5UlRYW0c/"", ""Сводка!A:AA""), 5, FALSE)"),100)</f>
        <v>100</v>
      </c>
      <c r="F1156" s="148" t="s">
        <v>46</v>
      </c>
      <c r="G1156" s="147">
        <f ca="1">IFERROR(__xludf.DUMMYFUNCTION(" VLOOKUP(A1095, IMPORTRANGE(""https://docs.google.com/spreadsheets/d/1QNLbnkR_AongFt22vMfNzfpjZ0CjpI8QI-w0wBnYA1w/"", ""Инфа!A:AA""), 6, FALSE)"),2024)</f>
        <v>2024</v>
      </c>
      <c r="H1156" s="150">
        <v>8000</v>
      </c>
      <c r="I1156" s="151" t="s">
        <v>2075</v>
      </c>
      <c r="J1156" s="93" t="s">
        <v>3299</v>
      </c>
      <c r="K1156" s="153"/>
      <c r="L1156" s="153"/>
      <c r="M1156" s="153"/>
      <c r="N1156" s="153"/>
      <c r="O1156" s="153"/>
      <c r="P1156" s="153"/>
      <c r="Q1156" s="153"/>
      <c r="R1156" s="153"/>
      <c r="S1156" s="153"/>
    </row>
    <row r="1157" spans="1:19" ht="75">
      <c r="A1157" s="277" t="s">
        <v>25424</v>
      </c>
      <c r="B1157" s="256" t="s">
        <v>400</v>
      </c>
      <c r="C1157" s="93" t="s">
        <v>3300</v>
      </c>
      <c r="D1157" s="93" t="s">
        <v>3301</v>
      </c>
      <c r="E1157" s="148">
        <f ca="1">IFERROR(__xludf.DUMMYFUNCTION(" VLOOKUP(A1096, IMPORTRANGE(""https://docs.google.com/spreadsheets/d/1fj_Bhi2XPL3siwIh4sx4VRLAe31yD50oKdj5UlRYW0c/"", ""Сводка!A:AA""), 5, FALSE)"),152)</f>
        <v>152</v>
      </c>
      <c r="F1157" s="148" t="s">
        <v>415</v>
      </c>
      <c r="G1157" s="147">
        <f ca="1">IFERROR(__xludf.DUMMYFUNCTION(" VLOOKUP(A1096, IMPORTRANGE(""https://docs.google.com/spreadsheets/d/1QNLbnkR_AongFt22vMfNzfpjZ0CjpI8QI-w0wBnYA1w/"", ""Инфа!A:AA""), 6, FALSE)"),2024)</f>
        <v>2024</v>
      </c>
      <c r="H1157" s="150">
        <v>14100</v>
      </c>
      <c r="I1157" s="151" t="s">
        <v>28</v>
      </c>
      <c r="J1157" s="93" t="s">
        <v>3302</v>
      </c>
      <c r="K1157" s="153"/>
      <c r="L1157" s="153"/>
      <c r="M1157" s="153"/>
      <c r="N1157" s="153"/>
      <c r="O1157" s="153"/>
      <c r="P1157" s="153"/>
      <c r="Q1157" s="153"/>
      <c r="R1157" s="153"/>
      <c r="S1157" s="153"/>
    </row>
    <row r="1158" spans="1:19" ht="243.75">
      <c r="A1158" s="277" t="s">
        <v>25424</v>
      </c>
      <c r="B1158" s="256" t="s">
        <v>400</v>
      </c>
      <c r="C1158" s="93" t="s">
        <v>3303</v>
      </c>
      <c r="D1158" s="93" t="s">
        <v>819</v>
      </c>
      <c r="E1158" s="148">
        <f ca="1">IFERROR(__xludf.DUMMYFUNCTION(" VLOOKUP(A1097, IMPORTRANGE(""https://docs.google.com/spreadsheets/d/1fj_Bhi2XPL3siwIh4sx4VRLAe31yD50oKdj5UlRYW0c/"", ""Сводка!A:AA""), 5, FALSE)"),236)</f>
        <v>236</v>
      </c>
      <c r="F1158" s="148" t="s">
        <v>677</v>
      </c>
      <c r="G1158" s="147">
        <f ca="1">IFERROR(__xludf.DUMMYFUNCTION(" VLOOKUP(A1097, IMPORTRANGE(""https://docs.google.com/spreadsheets/d/1QNLbnkR_AongFt22vMfNzfpjZ0CjpI8QI-w0wBnYA1w/"", ""Инфа!A:AA""), 6, FALSE)"),2024)</f>
        <v>2024</v>
      </c>
      <c r="H1158" s="150">
        <v>12100</v>
      </c>
      <c r="I1158" s="151" t="s">
        <v>257</v>
      </c>
      <c r="J1158" s="93" t="s">
        <v>3304</v>
      </c>
      <c r="K1158" s="153"/>
      <c r="L1158" s="153"/>
      <c r="M1158" s="153"/>
      <c r="N1158" s="153"/>
      <c r="O1158" s="153"/>
      <c r="P1158" s="153"/>
      <c r="Q1158" s="153"/>
      <c r="R1158" s="153"/>
      <c r="S1158" s="153"/>
    </row>
    <row r="1159" spans="1:19" ht="131.25">
      <c r="A1159" s="277" t="s">
        <v>25424</v>
      </c>
      <c r="B1159" s="256" t="s">
        <v>400</v>
      </c>
      <c r="C1159" s="93" t="s">
        <v>3305</v>
      </c>
      <c r="D1159" s="93" t="s">
        <v>3306</v>
      </c>
      <c r="E1159" s="148">
        <f ca="1">IFERROR(__xludf.DUMMYFUNCTION(" VLOOKUP(A1098, IMPORTRANGE(""https://docs.google.com/spreadsheets/d/1fj_Bhi2XPL3siwIh4sx4VRLAe31yD50oKdj5UlRYW0c/"", ""Сводка!A:AA""), 5, FALSE)"),140)</f>
        <v>140</v>
      </c>
      <c r="F1159" s="148" t="s">
        <v>3307</v>
      </c>
      <c r="G1159" s="147">
        <f ca="1">IFERROR(__xludf.DUMMYFUNCTION(" VLOOKUP(A1098, IMPORTRANGE(""https://docs.google.com/spreadsheets/d/1QNLbnkR_AongFt22vMfNzfpjZ0CjpI8QI-w0wBnYA1w/"", ""Инфа!A:AA""), 6, FALSE)"),2023)</f>
        <v>2023</v>
      </c>
      <c r="H1159" s="150">
        <v>13400</v>
      </c>
      <c r="I1159" s="151" t="s">
        <v>3308</v>
      </c>
      <c r="J1159" s="93" t="s">
        <v>3309</v>
      </c>
      <c r="K1159" s="153"/>
      <c r="L1159" s="153"/>
      <c r="M1159" s="153"/>
      <c r="N1159" s="153"/>
      <c r="O1159" s="153"/>
      <c r="P1159" s="153"/>
      <c r="Q1159" s="153"/>
      <c r="R1159" s="153"/>
      <c r="S1159" s="153"/>
    </row>
    <row r="1160" spans="1:19" ht="131.25">
      <c r="A1160" s="277" t="s">
        <v>25424</v>
      </c>
      <c r="B1160" s="256" t="s">
        <v>153</v>
      </c>
      <c r="C1160" s="93" t="s">
        <v>2817</v>
      </c>
      <c r="D1160" s="93" t="s">
        <v>3310</v>
      </c>
      <c r="E1160" s="148">
        <f ca="1">IFERROR(__xludf.DUMMYFUNCTION(" VLOOKUP(A1099, IMPORTRANGE(""https://docs.google.com/spreadsheets/d/1fj_Bhi2XPL3siwIh4sx4VRLAe31yD50oKdj5UlRYW0c/"", ""Сводка!A:AA""), 5, FALSE)"),112)</f>
        <v>112</v>
      </c>
      <c r="F1160" s="148" t="s">
        <v>165</v>
      </c>
      <c r="G1160" s="147">
        <f ca="1">IFERROR(__xludf.DUMMYFUNCTION(" VLOOKUP(A1099, IMPORTRANGE(""https://docs.google.com/spreadsheets/d/1QNLbnkR_AongFt22vMfNzfpjZ0CjpI8QI-w0wBnYA1w/"", ""Инфа!A:AA""), 6, FALSE)"),2024)</f>
        <v>2024</v>
      </c>
      <c r="H1160" s="150">
        <v>8400</v>
      </c>
      <c r="I1160" s="151" t="s">
        <v>2820</v>
      </c>
      <c r="J1160" s="93" t="s">
        <v>3311</v>
      </c>
      <c r="K1160" s="153"/>
      <c r="L1160" s="153"/>
      <c r="M1160" s="153"/>
      <c r="N1160" s="153"/>
      <c r="O1160" s="153"/>
      <c r="P1160" s="153"/>
      <c r="Q1160" s="153"/>
      <c r="R1160" s="153"/>
      <c r="S1160" s="153"/>
    </row>
    <row r="1161" spans="1:19" ht="131.25">
      <c r="A1161" s="277" t="s">
        <v>25424</v>
      </c>
      <c r="B1161" s="256" t="s">
        <v>153</v>
      </c>
      <c r="C1161" s="93" t="s">
        <v>3312</v>
      </c>
      <c r="D1161" s="93" t="s">
        <v>3313</v>
      </c>
      <c r="E1161" s="148">
        <f ca="1">IFERROR(__xludf.DUMMYFUNCTION(" VLOOKUP(A1100, IMPORTRANGE(""https://docs.google.com/spreadsheets/d/1fj_Bhi2XPL3siwIh4sx4VRLAe31yD50oKdj5UlRYW0c/"", ""Сводка!A:AA""), 5, FALSE)"),124)</f>
        <v>124</v>
      </c>
      <c r="F1161" s="148" t="s">
        <v>108</v>
      </c>
      <c r="G1161" s="147">
        <f ca="1">IFERROR(__xludf.DUMMYFUNCTION(" VLOOKUP(A1100, IMPORTRANGE(""https://docs.google.com/spreadsheets/d/1QNLbnkR_AongFt22vMfNzfpjZ0CjpI8QI-w0wBnYA1w/"", ""Инфа!A:AA""), 6, FALSE)"),2024)</f>
        <v>2024</v>
      </c>
      <c r="H1161" s="150">
        <v>12400</v>
      </c>
      <c r="I1161" s="151" t="s">
        <v>3314</v>
      </c>
      <c r="J1161" s="93" t="s">
        <v>3315</v>
      </c>
      <c r="K1161" s="153"/>
      <c r="L1161" s="153"/>
      <c r="M1161" s="153"/>
      <c r="N1161" s="153"/>
      <c r="O1161" s="153"/>
      <c r="P1161" s="153"/>
      <c r="Q1161" s="153"/>
      <c r="R1161" s="153"/>
      <c r="S1161" s="153"/>
    </row>
    <row r="1162" spans="1:19" ht="93.75">
      <c r="A1162" s="277" t="s">
        <v>25424</v>
      </c>
      <c r="B1162" s="253" t="s">
        <v>400</v>
      </c>
      <c r="C1162" s="97" t="s">
        <v>3316</v>
      </c>
      <c r="D1162" s="97" t="s">
        <v>3317</v>
      </c>
      <c r="E1162" s="148">
        <f ca="1">IFERROR(__xludf.DUMMYFUNCTION(" VLOOKUP(A1101, IMPORTRANGE(""https://docs.google.com/spreadsheets/d/1fj_Bhi2XPL3siwIh4sx4VRLAe31yD50oKdj5UlRYW0c/"", ""Сводка!A:AA""), 5, FALSE)"),140)</f>
        <v>140</v>
      </c>
      <c r="F1162" s="147" t="s">
        <v>415</v>
      </c>
      <c r="G1162" s="147">
        <f ca="1">IFERROR(__xludf.DUMMYFUNCTION(" VLOOKUP(A1101, IMPORTRANGE(""https://docs.google.com/spreadsheets/d/1QNLbnkR_AongFt22vMfNzfpjZ0CjpI8QI-w0wBnYA1w/"", ""Инфа!A:AA""), 6, FALSE)"),2024)</f>
        <v>2024</v>
      </c>
      <c r="H1162" s="150">
        <v>9200</v>
      </c>
      <c r="I1162" s="160" t="s">
        <v>3318</v>
      </c>
      <c r="J1162" s="97" t="s">
        <v>3319</v>
      </c>
      <c r="K1162" s="153"/>
      <c r="L1162" s="153"/>
      <c r="M1162" s="153"/>
      <c r="N1162" s="153"/>
      <c r="O1162" s="153"/>
      <c r="P1162" s="153"/>
      <c r="Q1162" s="153"/>
      <c r="R1162" s="153"/>
      <c r="S1162" s="153"/>
    </row>
    <row r="1163" spans="1:19" ht="225">
      <c r="A1163" s="277" t="s">
        <v>25424</v>
      </c>
      <c r="B1163" s="256" t="s">
        <v>400</v>
      </c>
      <c r="C1163" s="93" t="s">
        <v>3320</v>
      </c>
      <c r="D1163" s="93" t="s">
        <v>3321</v>
      </c>
      <c r="E1163" s="148">
        <f ca="1">IFERROR(__xludf.DUMMYFUNCTION(" VLOOKUP(A1102, IMPORTRANGE(""https://docs.google.com/spreadsheets/d/1fj_Bhi2XPL3siwIh4sx4VRLAe31yD50oKdj5UlRYW0c/"", ""Сводка!A:AA""), 5, FALSE)"),276)</f>
        <v>276</v>
      </c>
      <c r="F1163" s="148" t="s">
        <v>599</v>
      </c>
      <c r="G1163" s="147">
        <f ca="1">IFERROR(__xludf.DUMMYFUNCTION(" VLOOKUP(A1102, IMPORTRANGE(""https://docs.google.com/spreadsheets/d/1QNLbnkR_AongFt22vMfNzfpjZ0CjpI8QI-w0wBnYA1w/"", ""Инфа!A:AA""), 6, FALSE)"),2024)</f>
        <v>2024</v>
      </c>
      <c r="H1163" s="150">
        <v>21600</v>
      </c>
      <c r="I1163" s="151" t="s">
        <v>3322</v>
      </c>
      <c r="J1163" s="99" t="s">
        <v>3323</v>
      </c>
      <c r="K1163" s="153"/>
      <c r="L1163" s="153"/>
      <c r="M1163" s="153"/>
      <c r="N1163" s="153"/>
      <c r="O1163" s="153"/>
      <c r="P1163" s="153"/>
      <c r="Q1163" s="153"/>
      <c r="R1163" s="153"/>
      <c r="S1163" s="153"/>
    </row>
    <row r="1164" spans="1:19" ht="150">
      <c r="A1164" s="277" t="s">
        <v>25424</v>
      </c>
      <c r="B1164" s="256" t="s">
        <v>400</v>
      </c>
      <c r="C1164" s="93" t="s">
        <v>3324</v>
      </c>
      <c r="D1164" s="93" t="s">
        <v>3325</v>
      </c>
      <c r="E1164" s="148">
        <f ca="1">IFERROR(__xludf.DUMMYFUNCTION(" VLOOKUP(A1103, IMPORTRANGE(""https://docs.google.com/spreadsheets/d/1fj_Bhi2XPL3siwIh4sx4VRLAe31yD50oKdj5UlRYW0c/"", ""Сводка!A:AA""), 5, FALSE)"),140)</f>
        <v>140</v>
      </c>
      <c r="F1164" s="148" t="s">
        <v>415</v>
      </c>
      <c r="G1164" s="147">
        <f ca="1">IFERROR(__xludf.DUMMYFUNCTION(" VLOOKUP(A1103, IMPORTRANGE(""https://docs.google.com/spreadsheets/d/1QNLbnkR_AongFt22vMfNzfpjZ0CjpI8QI-w0wBnYA1w/"", ""Инфа!A:AA""), 6, FALSE)"),2024)</f>
        <v>2024</v>
      </c>
      <c r="H1164" s="150">
        <v>9200</v>
      </c>
      <c r="I1164" s="151" t="s">
        <v>2519</v>
      </c>
      <c r="J1164" s="99" t="s">
        <v>3326</v>
      </c>
      <c r="K1164" s="153"/>
      <c r="L1164" s="153"/>
      <c r="M1164" s="153"/>
      <c r="N1164" s="153"/>
      <c r="O1164" s="153"/>
      <c r="P1164" s="153"/>
      <c r="Q1164" s="153"/>
      <c r="R1164" s="153"/>
      <c r="S1164" s="153"/>
    </row>
    <row r="1165" spans="1:19" ht="206.25">
      <c r="A1165" s="277" t="s">
        <v>25424</v>
      </c>
      <c r="B1165" s="256" t="s">
        <v>400</v>
      </c>
      <c r="C1165" s="93" t="s">
        <v>3327</v>
      </c>
      <c r="D1165" s="93" t="s">
        <v>3328</v>
      </c>
      <c r="E1165" s="148">
        <f ca="1">IFERROR(__xludf.DUMMYFUNCTION(" VLOOKUP(A1104, IMPORTRANGE(""https://docs.google.com/spreadsheets/d/1fj_Bhi2XPL3siwIh4sx4VRLAe31yD50oKdj5UlRYW0c/"", ""Сводка!A:AA""), 5, FALSE)"),112)</f>
        <v>112</v>
      </c>
      <c r="F1165" s="148" t="s">
        <v>415</v>
      </c>
      <c r="G1165" s="147">
        <f ca="1">IFERROR(__xludf.DUMMYFUNCTION(" VLOOKUP(A1104, IMPORTRANGE(""https://docs.google.com/spreadsheets/d/1QNLbnkR_AongFt22vMfNzfpjZ0CjpI8QI-w0wBnYA1w/"", ""Инфа!A:AA""), 6, FALSE)"),2024)</f>
        <v>2024</v>
      </c>
      <c r="H1165" s="150">
        <v>8400</v>
      </c>
      <c r="I1165" s="151" t="s">
        <v>2075</v>
      </c>
      <c r="J1165" s="93" t="s">
        <v>3329</v>
      </c>
      <c r="K1165" s="153"/>
      <c r="L1165" s="153"/>
      <c r="M1165" s="153"/>
      <c r="N1165" s="153"/>
      <c r="O1165" s="153"/>
      <c r="P1165" s="153"/>
      <c r="Q1165" s="153"/>
      <c r="R1165" s="153"/>
      <c r="S1165" s="153"/>
    </row>
    <row r="1166" spans="1:19" ht="168.75">
      <c r="A1166" s="277" t="s">
        <v>25424</v>
      </c>
      <c r="B1166" s="256" t="s">
        <v>400</v>
      </c>
      <c r="C1166" s="93" t="s">
        <v>3327</v>
      </c>
      <c r="D1166" s="93" t="s">
        <v>3330</v>
      </c>
      <c r="E1166" s="148">
        <f ca="1">IFERROR(__xludf.DUMMYFUNCTION(" VLOOKUP(A1105, IMPORTRANGE(""https://docs.google.com/spreadsheets/d/1fj_Bhi2XPL3siwIh4sx4VRLAe31yD50oKdj5UlRYW0c/"", ""Сводка!A:AA""), 5, FALSE)"),292)</f>
        <v>292</v>
      </c>
      <c r="F1166" s="148" t="s">
        <v>415</v>
      </c>
      <c r="G1166" s="147">
        <f ca="1">IFERROR(__xludf.DUMMYFUNCTION(" VLOOKUP(A1105, IMPORTRANGE(""https://docs.google.com/spreadsheets/d/1QNLbnkR_AongFt22vMfNzfpjZ0CjpI8QI-w0wBnYA1w/"", ""Инфа!A:AA""), 6, FALSE)"),2024)</f>
        <v>2024</v>
      </c>
      <c r="H1166" s="150">
        <v>13800</v>
      </c>
      <c r="I1166" s="151" t="s">
        <v>2075</v>
      </c>
      <c r="J1166" s="93" t="s">
        <v>3331</v>
      </c>
      <c r="K1166" s="153"/>
      <c r="L1166" s="153"/>
      <c r="M1166" s="153"/>
      <c r="N1166" s="153"/>
      <c r="O1166" s="153"/>
      <c r="P1166" s="153"/>
      <c r="Q1166" s="153"/>
      <c r="R1166" s="153"/>
      <c r="S1166" s="153"/>
    </row>
    <row r="1167" spans="1:19" ht="131.25">
      <c r="A1167" s="277" t="s">
        <v>25424</v>
      </c>
      <c r="B1167" s="256" t="s">
        <v>400</v>
      </c>
      <c r="C1167" s="93" t="s">
        <v>3332</v>
      </c>
      <c r="D1167" s="93" t="s">
        <v>3333</v>
      </c>
      <c r="E1167" s="148">
        <f ca="1">IFERROR(__xludf.DUMMYFUNCTION(" VLOOKUP(A1106, IMPORTRANGE(""https://docs.google.com/spreadsheets/d/1fj_Bhi2XPL3siwIh4sx4VRLAe31yD50oKdj5UlRYW0c/"", ""Сводка!A:AA""), 5, FALSE)"),120)</f>
        <v>120</v>
      </c>
      <c r="F1167" s="148" t="s">
        <v>466</v>
      </c>
      <c r="G1167" s="147">
        <f ca="1">IFERROR(__xludf.DUMMYFUNCTION(" VLOOKUP(A1106, IMPORTRANGE(""https://docs.google.com/spreadsheets/d/1QNLbnkR_AongFt22vMfNzfpjZ0CjpI8QI-w0wBnYA1w/"", ""Инфа!A:AA""), 6, FALSE)"),2023)</f>
        <v>2023</v>
      </c>
      <c r="H1167" s="150">
        <v>8600</v>
      </c>
      <c r="I1167" s="151" t="s">
        <v>2443</v>
      </c>
      <c r="J1167" s="93" t="s">
        <v>3334</v>
      </c>
      <c r="K1167" s="153"/>
      <c r="L1167" s="153"/>
      <c r="M1167" s="153"/>
      <c r="N1167" s="153"/>
      <c r="O1167" s="153"/>
      <c r="P1167" s="153"/>
      <c r="Q1167" s="153"/>
      <c r="R1167" s="153"/>
      <c r="S1167" s="153"/>
    </row>
    <row r="1168" spans="1:19" ht="131.25">
      <c r="A1168" s="277" t="s">
        <v>25424</v>
      </c>
      <c r="B1168" s="256" t="s">
        <v>400</v>
      </c>
      <c r="C1168" s="93" t="s">
        <v>3332</v>
      </c>
      <c r="D1168" s="93" t="s">
        <v>3335</v>
      </c>
      <c r="E1168" s="148">
        <f ca="1">IFERROR(__xludf.DUMMYFUNCTION(" VLOOKUP(A1107, IMPORTRANGE(""https://docs.google.com/spreadsheets/d/1fj_Bhi2XPL3siwIh4sx4VRLAe31yD50oKdj5UlRYW0c/"", ""Сводка!A:AA""), 5, FALSE)"),316)</f>
        <v>316</v>
      </c>
      <c r="F1168" s="148" t="s">
        <v>415</v>
      </c>
      <c r="G1168" s="147">
        <f ca="1">IFERROR(__xludf.DUMMYFUNCTION(" VLOOKUP(A1107, IMPORTRANGE(""https://docs.google.com/spreadsheets/d/1QNLbnkR_AongFt22vMfNzfpjZ0CjpI8QI-w0wBnYA1w/"", ""Инфа!A:AA""), 6, FALSE)"),2023)</f>
        <v>2023</v>
      </c>
      <c r="H1168" s="150">
        <v>14500</v>
      </c>
      <c r="I1168" s="151" t="s">
        <v>2443</v>
      </c>
      <c r="J1168" s="93" t="s">
        <v>3336</v>
      </c>
      <c r="K1168" s="153"/>
      <c r="L1168" s="153"/>
      <c r="M1168" s="153"/>
      <c r="N1168" s="153"/>
      <c r="O1168" s="153"/>
      <c r="P1168" s="153"/>
      <c r="Q1168" s="153"/>
      <c r="R1168" s="153"/>
      <c r="S1168" s="153"/>
    </row>
    <row r="1169" spans="1:19" ht="75">
      <c r="A1169" s="277" t="s">
        <v>25424</v>
      </c>
      <c r="B1169" s="253" t="s">
        <v>153</v>
      </c>
      <c r="C1169" s="93" t="s">
        <v>3337</v>
      </c>
      <c r="D1169" s="93" t="s">
        <v>3338</v>
      </c>
      <c r="E1169" s="148">
        <f ca="1">IFERROR(__xludf.DUMMYFUNCTION(" VLOOKUP(A1108, IMPORTRANGE(""https://docs.google.com/spreadsheets/d/1fj_Bhi2XPL3siwIh4sx4VRLAe31yD50oKdj5UlRYW0c/"", ""Сводка!A:AA""), 5, FALSE)"),244)</f>
        <v>244</v>
      </c>
      <c r="F1169" s="148" t="s">
        <v>3339</v>
      </c>
      <c r="G1169" s="147">
        <f ca="1">IFERROR(__xludf.DUMMYFUNCTION(" VLOOKUP(A1108, IMPORTRANGE(""https://docs.google.com/spreadsheets/d/1QNLbnkR_AongFt22vMfNzfpjZ0CjpI8QI-w0wBnYA1w/"", ""Инфа!A:AA""), 6, FALSE)"),2024)</f>
        <v>2024</v>
      </c>
      <c r="H1169" s="150">
        <v>19600</v>
      </c>
      <c r="I1169" s="156" t="s">
        <v>554</v>
      </c>
      <c r="J1169" s="93"/>
      <c r="K1169" s="153"/>
      <c r="L1169" s="153"/>
      <c r="M1169" s="153"/>
      <c r="N1169" s="153"/>
      <c r="O1169" s="153"/>
      <c r="P1169" s="153"/>
      <c r="Q1169" s="153"/>
      <c r="R1169" s="153"/>
      <c r="S1169" s="153"/>
    </row>
    <row r="1170" spans="1:19" ht="112.5">
      <c r="A1170" s="277" t="s">
        <v>25424</v>
      </c>
      <c r="B1170" s="256" t="s">
        <v>400</v>
      </c>
      <c r="C1170" s="97" t="s">
        <v>3340</v>
      </c>
      <c r="D1170" s="97" t="s">
        <v>3341</v>
      </c>
      <c r="E1170" s="148">
        <f ca="1">IFERROR(__xludf.DUMMYFUNCTION(" VLOOKUP(A1109, IMPORTRANGE(""https://docs.google.com/spreadsheets/d/1fj_Bhi2XPL3siwIh4sx4VRLAe31yD50oKdj5UlRYW0c/"", ""Сводка!A:AA""), 5, FALSE)"),248)</f>
        <v>248</v>
      </c>
      <c r="F1170" s="148" t="s">
        <v>415</v>
      </c>
      <c r="G1170" s="147">
        <f ca="1">IFERROR(__xludf.DUMMYFUNCTION(" VLOOKUP(A1109, IMPORTRANGE(""https://docs.google.com/spreadsheets/d/1QNLbnkR_AongFt22vMfNzfpjZ0CjpI8QI-w0wBnYA1w/"", ""Инфа!A:AA""), 6, FALSE)"),2024)</f>
        <v>2024</v>
      </c>
      <c r="H1170" s="150">
        <v>12400</v>
      </c>
      <c r="I1170" s="151" t="s">
        <v>238</v>
      </c>
      <c r="J1170" s="93" t="s">
        <v>3342</v>
      </c>
      <c r="K1170" s="153"/>
      <c r="L1170" s="153"/>
      <c r="M1170" s="153"/>
      <c r="N1170" s="153"/>
      <c r="O1170" s="153"/>
      <c r="P1170" s="153"/>
      <c r="Q1170" s="153"/>
      <c r="R1170" s="153"/>
      <c r="S1170" s="153"/>
    </row>
    <row r="1171" spans="1:19" ht="168.75">
      <c r="A1171" s="277" t="s">
        <v>25424</v>
      </c>
      <c r="B1171" s="256" t="s">
        <v>400</v>
      </c>
      <c r="C1171" s="93" t="s">
        <v>3343</v>
      </c>
      <c r="D1171" s="93" t="s">
        <v>3344</v>
      </c>
      <c r="E1171" s="148">
        <f ca="1">IFERROR(__xludf.DUMMYFUNCTION(" VLOOKUP(A1110, IMPORTRANGE(""https://docs.google.com/spreadsheets/d/1fj_Bhi2XPL3siwIh4sx4VRLAe31yD50oKdj5UlRYW0c/"", ""Сводка!A:AA""), 5, FALSE)"),256)</f>
        <v>256</v>
      </c>
      <c r="F1171" s="148" t="s">
        <v>415</v>
      </c>
      <c r="G1171" s="147">
        <f ca="1">IFERROR(__xludf.DUMMYFUNCTION(" VLOOKUP(A1110, IMPORTRANGE(""https://docs.google.com/spreadsheets/d/1QNLbnkR_AongFt22vMfNzfpjZ0CjpI8QI-w0wBnYA1w/"", ""Инфа!A:AA""), 6, FALSE)"),2024)</f>
        <v>2024</v>
      </c>
      <c r="H1171" s="150">
        <v>20400</v>
      </c>
      <c r="I1171" s="151" t="s">
        <v>2526</v>
      </c>
      <c r="J1171" s="93" t="s">
        <v>3345</v>
      </c>
      <c r="K1171" s="153"/>
      <c r="L1171" s="153"/>
      <c r="M1171" s="153"/>
      <c r="N1171" s="153"/>
      <c r="O1171" s="153"/>
      <c r="P1171" s="153"/>
      <c r="Q1171" s="153"/>
      <c r="R1171" s="153"/>
      <c r="S1171" s="153"/>
    </row>
    <row r="1172" spans="1:19" ht="131.25">
      <c r="A1172" s="277" t="s">
        <v>25424</v>
      </c>
      <c r="B1172" s="256" t="s">
        <v>400</v>
      </c>
      <c r="C1172" s="97" t="s">
        <v>3346</v>
      </c>
      <c r="D1172" s="97" t="s">
        <v>3347</v>
      </c>
      <c r="E1172" s="148">
        <f ca="1">IFERROR(__xludf.DUMMYFUNCTION(" VLOOKUP(A1111, IMPORTRANGE(""https://docs.google.com/spreadsheets/d/1fj_Bhi2XPL3siwIh4sx4VRLAe31yD50oKdj5UlRYW0c/"", ""Сводка!A:AA""), 5, FALSE)"),144)</f>
        <v>144</v>
      </c>
      <c r="F1172" s="148" t="s">
        <v>415</v>
      </c>
      <c r="G1172" s="147">
        <f ca="1">IFERROR(__xludf.DUMMYFUNCTION(" VLOOKUP(A1111, IMPORTRANGE(""https://docs.google.com/spreadsheets/d/1QNLbnkR_AongFt22vMfNzfpjZ0CjpI8QI-w0wBnYA1w/"", ""Инфа!A:AA""), 6, FALSE)"),2023)</f>
        <v>2023</v>
      </c>
      <c r="H1172" s="150">
        <v>9300</v>
      </c>
      <c r="I1172" s="160" t="s">
        <v>3348</v>
      </c>
      <c r="J1172" s="97" t="s">
        <v>3349</v>
      </c>
      <c r="K1172" s="153"/>
      <c r="L1172" s="153"/>
      <c r="M1172" s="153"/>
      <c r="N1172" s="153"/>
      <c r="O1172" s="153"/>
      <c r="P1172" s="153"/>
      <c r="Q1172" s="153"/>
      <c r="R1172" s="153"/>
      <c r="S1172" s="153"/>
    </row>
    <row r="1173" spans="1:19" ht="112.5">
      <c r="A1173" s="277" t="s">
        <v>25424</v>
      </c>
      <c r="B1173" s="256" t="s">
        <v>400</v>
      </c>
      <c r="C1173" s="97" t="s">
        <v>3350</v>
      </c>
      <c r="D1173" s="93" t="s">
        <v>3351</v>
      </c>
      <c r="E1173" s="148">
        <f ca="1">IFERROR(__xludf.DUMMYFUNCTION(" VLOOKUP(A1112, IMPORTRANGE(""https://docs.google.com/spreadsheets/d/1fj_Bhi2XPL3siwIh4sx4VRLAe31yD50oKdj5UlRYW0c/"", ""Сводка!A:AA""), 5, FALSE)"),356)</f>
        <v>356</v>
      </c>
      <c r="F1173" s="148" t="s">
        <v>415</v>
      </c>
      <c r="G1173" s="147">
        <f ca="1">IFERROR(__xludf.DUMMYFUNCTION(" VLOOKUP(A1112, IMPORTRANGE(""https://docs.google.com/spreadsheets/d/1QNLbnkR_AongFt22vMfNzfpjZ0CjpI8QI-w0wBnYA1w/"", ""Инфа!A:AA""), 6, FALSE)"),2023)</f>
        <v>2023</v>
      </c>
      <c r="H1173" s="154">
        <v>26400</v>
      </c>
      <c r="I1173" s="160" t="s">
        <v>3348</v>
      </c>
      <c r="J1173" s="97" t="s">
        <v>3352</v>
      </c>
      <c r="K1173" s="153"/>
      <c r="L1173" s="153"/>
      <c r="M1173" s="153"/>
      <c r="N1173" s="153"/>
      <c r="O1173" s="153"/>
      <c r="P1173" s="153"/>
      <c r="Q1173" s="153"/>
      <c r="R1173" s="153"/>
      <c r="S1173" s="153"/>
    </row>
    <row r="1174" spans="1:19" ht="206.25">
      <c r="A1174" s="277" t="s">
        <v>25424</v>
      </c>
      <c r="B1174" s="256" t="s">
        <v>153</v>
      </c>
      <c r="C1174" s="93" t="s">
        <v>3353</v>
      </c>
      <c r="D1174" s="93" t="s">
        <v>3354</v>
      </c>
      <c r="E1174" s="148">
        <f ca="1">IFERROR(__xludf.DUMMYFUNCTION(" VLOOKUP(A1113, IMPORTRANGE(""https://docs.google.com/spreadsheets/d/1fj_Bhi2XPL3siwIh4sx4VRLAe31yD50oKdj5UlRYW0c/"", ""Сводка!A:AA""), 5, FALSE)"),268)</f>
        <v>268</v>
      </c>
      <c r="F1174" s="148" t="s">
        <v>165</v>
      </c>
      <c r="G1174" s="147">
        <f ca="1">IFERROR(__xludf.DUMMYFUNCTION(" VLOOKUP(A1113, IMPORTRANGE(""https://docs.google.com/spreadsheets/d/1QNLbnkR_AongFt22vMfNzfpjZ0CjpI8QI-w0wBnYA1w/"", ""Инфа!A:AA""), 6, FALSE)"),2024)</f>
        <v>2024</v>
      </c>
      <c r="H1174" s="150">
        <v>21100</v>
      </c>
      <c r="I1174" s="151" t="s">
        <v>85</v>
      </c>
      <c r="J1174" s="93" t="s">
        <v>3355</v>
      </c>
      <c r="K1174" s="153"/>
      <c r="L1174" s="153"/>
      <c r="M1174" s="153"/>
      <c r="N1174" s="153"/>
      <c r="O1174" s="153"/>
      <c r="P1174" s="153"/>
      <c r="Q1174" s="153"/>
      <c r="R1174" s="153"/>
      <c r="S1174" s="153"/>
    </row>
    <row r="1175" spans="1:19" ht="112.5">
      <c r="A1175" s="277" t="s">
        <v>25424</v>
      </c>
      <c r="B1175" s="256" t="s">
        <v>153</v>
      </c>
      <c r="C1175" s="93" t="s">
        <v>3356</v>
      </c>
      <c r="D1175" s="93" t="s">
        <v>3357</v>
      </c>
      <c r="E1175" s="148">
        <f ca="1">IFERROR(__xludf.DUMMYFUNCTION(" VLOOKUP(A1114, IMPORTRANGE(""https://docs.google.com/spreadsheets/d/1fj_Bhi2XPL3siwIh4sx4VRLAe31yD50oKdj5UlRYW0c/"", ""Сводка!A:AA""), 5, FALSE)"),328)</f>
        <v>328</v>
      </c>
      <c r="F1175" s="148" t="s">
        <v>165</v>
      </c>
      <c r="G1175" s="147">
        <f ca="1">IFERROR(__xludf.DUMMYFUNCTION(" VLOOKUP(A1114, IMPORTRANGE(""https://docs.google.com/spreadsheets/d/1QNLbnkR_AongFt22vMfNzfpjZ0CjpI8QI-w0wBnYA1w/"", ""Инфа!A:AA""), 6, FALSE)"),2024)</f>
        <v>2024</v>
      </c>
      <c r="H1175" s="150">
        <v>32100</v>
      </c>
      <c r="I1175" s="151" t="s">
        <v>1923</v>
      </c>
      <c r="J1175" s="93" t="s">
        <v>3358</v>
      </c>
      <c r="K1175" s="153"/>
      <c r="L1175" s="153"/>
      <c r="M1175" s="153"/>
      <c r="N1175" s="153"/>
      <c r="O1175" s="153"/>
      <c r="P1175" s="153"/>
      <c r="Q1175" s="153"/>
      <c r="R1175" s="153"/>
      <c r="S1175" s="153"/>
    </row>
    <row r="1176" spans="1:19" ht="131.25">
      <c r="A1176" s="277" t="s">
        <v>25424</v>
      </c>
      <c r="B1176" s="256" t="s">
        <v>400</v>
      </c>
      <c r="C1176" s="93" t="s">
        <v>3359</v>
      </c>
      <c r="D1176" s="93" t="s">
        <v>3360</v>
      </c>
      <c r="E1176" s="148">
        <f ca="1">IFERROR(__xludf.DUMMYFUNCTION(" VLOOKUP(A1115, IMPORTRANGE(""https://docs.google.com/spreadsheets/d/1fj_Bhi2XPL3siwIh4sx4VRLAe31yD50oKdj5UlRYW0c/"", ""Сводка!A:AA""), 5, FALSE)"),232)</f>
        <v>232</v>
      </c>
      <c r="F1176" s="147" t="s">
        <v>108</v>
      </c>
      <c r="G1176" s="147">
        <f ca="1">IFERROR(__xludf.DUMMYFUNCTION(" VLOOKUP(A1115, IMPORTRANGE(""https://docs.google.com/spreadsheets/d/1QNLbnkR_AongFt22vMfNzfpjZ0CjpI8QI-w0wBnYA1w/"", ""Инфа!A:AA""), 6, FALSE)"),2024)</f>
        <v>2024</v>
      </c>
      <c r="H1176" s="150">
        <v>12000</v>
      </c>
      <c r="I1176" s="160" t="s">
        <v>3361</v>
      </c>
      <c r="J1176" s="97" t="s">
        <v>3362</v>
      </c>
      <c r="K1176" s="153"/>
      <c r="L1176" s="153"/>
      <c r="M1176" s="153"/>
      <c r="N1176" s="153"/>
      <c r="O1176" s="153"/>
      <c r="P1176" s="153"/>
      <c r="Q1176" s="153"/>
      <c r="R1176" s="153"/>
      <c r="S1176" s="153"/>
    </row>
    <row r="1177" spans="1:19" ht="187.5">
      <c r="A1177" s="277" t="s">
        <v>25424</v>
      </c>
      <c r="B1177" s="256" t="s">
        <v>400</v>
      </c>
      <c r="C1177" s="93" t="s">
        <v>3363</v>
      </c>
      <c r="D1177" s="93" t="s">
        <v>3364</v>
      </c>
      <c r="E1177" s="148">
        <f ca="1">IFERROR(__xludf.DUMMYFUNCTION(" VLOOKUP(A1116, IMPORTRANGE(""https://docs.google.com/spreadsheets/d/1fj_Bhi2XPL3siwIh4sx4VRLAe31yD50oKdj5UlRYW0c/"", ""Сводка!A:AA""), 5, FALSE)"),232)</f>
        <v>232</v>
      </c>
      <c r="F1177" s="148" t="s">
        <v>677</v>
      </c>
      <c r="G1177" s="147">
        <f ca="1">IFERROR(__xludf.DUMMYFUNCTION(" VLOOKUP(A1116, IMPORTRANGE(""https://docs.google.com/spreadsheets/d/1QNLbnkR_AongFt22vMfNzfpjZ0CjpI8QI-w0wBnYA1w/"", ""Инфа!A:AA""), 6, FALSE)"),2023)</f>
        <v>2023</v>
      </c>
      <c r="H1177" s="150">
        <v>12000</v>
      </c>
      <c r="I1177" s="151" t="s">
        <v>3365</v>
      </c>
      <c r="J1177" s="93" t="s">
        <v>3366</v>
      </c>
      <c r="K1177" s="153"/>
      <c r="L1177" s="153"/>
      <c r="M1177" s="153"/>
      <c r="N1177" s="153"/>
      <c r="O1177" s="153"/>
      <c r="P1177" s="153"/>
      <c r="Q1177" s="153"/>
      <c r="R1177" s="153"/>
      <c r="S1177" s="153"/>
    </row>
    <row r="1178" spans="1:19" ht="75">
      <c r="A1178" s="277" t="s">
        <v>25424</v>
      </c>
      <c r="B1178" s="256" t="s">
        <v>400</v>
      </c>
      <c r="C1178" s="93" t="s">
        <v>3367</v>
      </c>
      <c r="D1178" s="93" t="s">
        <v>3368</v>
      </c>
      <c r="E1178" s="148">
        <f ca="1">IFERROR(__xludf.DUMMYFUNCTION(" VLOOKUP(A1117, IMPORTRANGE(""https://docs.google.com/spreadsheets/d/1fj_Bhi2XPL3siwIh4sx4VRLAe31yD50oKdj5UlRYW0c/"", ""Сводка!A:AA""), 5, FALSE)"),140)</f>
        <v>140</v>
      </c>
      <c r="F1178" s="148" t="s">
        <v>108</v>
      </c>
      <c r="G1178" s="147">
        <f ca="1">IFERROR(__xludf.DUMMYFUNCTION(" VLOOKUP(A1117, IMPORTRANGE(""https://docs.google.com/spreadsheets/d/1QNLbnkR_AongFt22vMfNzfpjZ0CjpI8QI-w0wBnYA1w/"", ""Инфа!A:AA""), 6, FALSE)"),2023)</f>
        <v>2023</v>
      </c>
      <c r="H1178" s="150">
        <v>9200</v>
      </c>
      <c r="I1178" s="151" t="s">
        <v>2878</v>
      </c>
      <c r="J1178" s="93" t="s">
        <v>3369</v>
      </c>
      <c r="K1178" s="153"/>
      <c r="L1178" s="153"/>
      <c r="M1178" s="153"/>
      <c r="N1178" s="153"/>
      <c r="O1178" s="153"/>
      <c r="P1178" s="153"/>
      <c r="Q1178" s="153"/>
      <c r="R1178" s="153"/>
      <c r="S1178" s="153"/>
    </row>
    <row r="1179" spans="1:19" ht="150">
      <c r="A1179" s="277" t="s">
        <v>25424</v>
      </c>
      <c r="B1179" s="256" t="s">
        <v>153</v>
      </c>
      <c r="C1179" s="93" t="s">
        <v>3370</v>
      </c>
      <c r="D1179" s="93" t="s">
        <v>3371</v>
      </c>
      <c r="E1179" s="148">
        <f ca="1">IFERROR(__xludf.DUMMYFUNCTION(" VLOOKUP(A1118, IMPORTRANGE(""https://docs.google.com/spreadsheets/d/1fj_Bhi2XPL3siwIh4sx4VRLAe31yD50oKdj5UlRYW0c/"", ""Сводка!A:AA""), 5, FALSE)"),140)</f>
        <v>140</v>
      </c>
      <c r="F1179" s="148" t="s">
        <v>108</v>
      </c>
      <c r="G1179" s="147">
        <f ca="1">IFERROR(__xludf.DUMMYFUNCTION(" VLOOKUP(A1118, IMPORTRANGE(""https://docs.google.com/spreadsheets/d/1QNLbnkR_AongFt22vMfNzfpjZ0CjpI8QI-w0wBnYA1w/"", ""Инфа!A:AA""), 6, FALSE)"),2024)</f>
        <v>2024</v>
      </c>
      <c r="H1179" s="150">
        <v>9200</v>
      </c>
      <c r="I1179" s="151" t="s">
        <v>161</v>
      </c>
      <c r="J1179" s="93" t="s">
        <v>3372</v>
      </c>
      <c r="K1179" s="153"/>
      <c r="L1179" s="153"/>
      <c r="M1179" s="153"/>
      <c r="N1179" s="153"/>
      <c r="O1179" s="153"/>
      <c r="P1179" s="153"/>
      <c r="Q1179" s="153"/>
      <c r="R1179" s="153"/>
      <c r="S1179" s="153"/>
    </row>
    <row r="1180" spans="1:19" ht="75">
      <c r="A1180" s="277" t="s">
        <v>25424</v>
      </c>
      <c r="B1180" s="253" t="s">
        <v>400</v>
      </c>
      <c r="C1180" s="93" t="s">
        <v>3337</v>
      </c>
      <c r="D1180" s="93" t="s">
        <v>3373</v>
      </c>
      <c r="E1180" s="148">
        <f ca="1">IFERROR(__xludf.DUMMYFUNCTION(" VLOOKUP(A1119, IMPORTRANGE(""https://docs.google.com/spreadsheets/d/1fj_Bhi2XPL3siwIh4sx4VRLAe31yD50oKdj5UlRYW0c/"", ""Сводка!A:AA""), 5, FALSE)"),212)</f>
        <v>212</v>
      </c>
      <c r="F1180" s="148" t="s">
        <v>415</v>
      </c>
      <c r="G1180" s="147">
        <f ca="1">IFERROR(__xludf.DUMMYFUNCTION(" VLOOKUP(A1119, IMPORTRANGE(""https://docs.google.com/spreadsheets/d/1QNLbnkR_AongFt22vMfNzfpjZ0CjpI8QI-w0wBnYA1w/"", ""Инфа!A:AA""), 6, FALSE)"),2024)</f>
        <v>2024</v>
      </c>
      <c r="H1180" s="150">
        <v>11400</v>
      </c>
      <c r="I1180" s="151" t="s">
        <v>819</v>
      </c>
      <c r="J1180" s="93"/>
      <c r="K1180" s="153"/>
      <c r="L1180" s="153"/>
      <c r="M1180" s="153"/>
      <c r="N1180" s="153"/>
      <c r="O1180" s="153"/>
      <c r="P1180" s="153"/>
      <c r="Q1180" s="153"/>
      <c r="R1180" s="153"/>
      <c r="S1180" s="153"/>
    </row>
    <row r="1181" spans="1:19" ht="168.75">
      <c r="A1181" s="277" t="s">
        <v>25424</v>
      </c>
      <c r="B1181" s="256" t="s">
        <v>400</v>
      </c>
      <c r="C1181" s="93" t="s">
        <v>3374</v>
      </c>
      <c r="D1181" s="93" t="s">
        <v>3375</v>
      </c>
      <c r="E1181" s="148">
        <f ca="1">IFERROR(__xludf.DUMMYFUNCTION(" VLOOKUP(A1120, IMPORTRANGE(""https://docs.google.com/spreadsheets/d/1fj_Bhi2XPL3siwIh4sx4VRLAe31yD50oKdj5UlRYW0c/"", ""Сводка!A:AA""), 5, FALSE)"),136)</f>
        <v>136</v>
      </c>
      <c r="F1181" s="148" t="s">
        <v>108</v>
      </c>
      <c r="G1181" s="147">
        <f ca="1">IFERROR(__xludf.DUMMYFUNCTION(" VLOOKUP(A1120, IMPORTRANGE(""https://docs.google.com/spreadsheets/d/1QNLbnkR_AongFt22vMfNzfpjZ0CjpI8QI-w0wBnYA1w/"", ""Инфа!A:AA""), 6, FALSE)"),2024)</f>
        <v>2024</v>
      </c>
      <c r="H1181" s="150">
        <v>9100</v>
      </c>
      <c r="I1181" s="151" t="s">
        <v>3376</v>
      </c>
      <c r="J1181" s="93" t="s">
        <v>3377</v>
      </c>
      <c r="K1181" s="153"/>
      <c r="L1181" s="153"/>
      <c r="M1181" s="153"/>
      <c r="N1181" s="153"/>
      <c r="O1181" s="153"/>
      <c r="P1181" s="153"/>
      <c r="Q1181" s="153"/>
      <c r="R1181" s="153"/>
      <c r="S1181" s="153"/>
    </row>
    <row r="1182" spans="1:19" ht="168.75">
      <c r="A1182" s="277" t="s">
        <v>25424</v>
      </c>
      <c r="B1182" s="256" t="s">
        <v>153</v>
      </c>
      <c r="C1182" s="93" t="s">
        <v>3378</v>
      </c>
      <c r="D1182" s="93" t="s">
        <v>3379</v>
      </c>
      <c r="E1182" s="148">
        <f ca="1">IFERROR(__xludf.DUMMYFUNCTION(" VLOOKUP(A1121, IMPORTRANGE(""https://docs.google.com/spreadsheets/d/1fj_Bhi2XPL3siwIh4sx4VRLAe31yD50oKdj5UlRYW0c/"", ""Сводка!A:AA""), 5, FALSE)"),340)</f>
        <v>340</v>
      </c>
      <c r="F1182" s="148" t="s">
        <v>50</v>
      </c>
      <c r="G1182" s="147">
        <f ca="1">IFERROR(__xludf.DUMMYFUNCTION(" VLOOKUP(A1121, IMPORTRANGE(""https://docs.google.com/spreadsheets/d/1QNLbnkR_AongFt22vMfNzfpjZ0CjpI8QI-w0wBnYA1w/"", ""Инфа!A:AA""), 6, FALSE)"),2023)</f>
        <v>2023</v>
      </c>
      <c r="H1182" s="150">
        <v>15200</v>
      </c>
      <c r="I1182" s="151" t="s">
        <v>146</v>
      </c>
      <c r="J1182" s="93" t="s">
        <v>3380</v>
      </c>
      <c r="K1182" s="153"/>
      <c r="L1182" s="153"/>
      <c r="M1182" s="153"/>
      <c r="N1182" s="153"/>
      <c r="O1182" s="153"/>
      <c r="P1182" s="153"/>
      <c r="Q1182" s="153"/>
      <c r="R1182" s="153"/>
      <c r="S1182" s="153"/>
    </row>
    <row r="1183" spans="1:19" ht="168.75">
      <c r="A1183" s="277" t="s">
        <v>25424</v>
      </c>
      <c r="B1183" s="256" t="s">
        <v>400</v>
      </c>
      <c r="C1183" s="93" t="s">
        <v>3378</v>
      </c>
      <c r="D1183" s="93" t="s">
        <v>3381</v>
      </c>
      <c r="E1183" s="148">
        <f ca="1">IFERROR(__xludf.DUMMYFUNCTION(" VLOOKUP(A1122, IMPORTRANGE(""https://docs.google.com/spreadsheets/d/1fj_Bhi2XPL3siwIh4sx4VRLAe31yD50oKdj5UlRYW0c/"", ""Сводка!A:AA""), 5, FALSE)"),316)</f>
        <v>316</v>
      </c>
      <c r="F1183" s="148" t="s">
        <v>415</v>
      </c>
      <c r="G1183" s="147">
        <f ca="1">IFERROR(__xludf.DUMMYFUNCTION(" VLOOKUP(A1122, IMPORTRANGE(""https://docs.google.com/spreadsheets/d/1QNLbnkR_AongFt22vMfNzfpjZ0CjpI8QI-w0wBnYA1w/"", ""Инфа!A:AA""), 6, FALSE)"),2023)</f>
        <v>2023</v>
      </c>
      <c r="H1183" s="150">
        <v>14500</v>
      </c>
      <c r="I1183" s="151" t="s">
        <v>146</v>
      </c>
      <c r="J1183" s="93" t="s">
        <v>3382</v>
      </c>
      <c r="K1183" s="153"/>
      <c r="L1183" s="153"/>
      <c r="M1183" s="153"/>
      <c r="N1183" s="153"/>
      <c r="O1183" s="153"/>
      <c r="P1183" s="153"/>
      <c r="Q1183" s="153"/>
      <c r="R1183" s="153"/>
      <c r="S1183" s="153"/>
    </row>
    <row r="1184" spans="1:19" ht="150">
      <c r="A1184" s="277" t="s">
        <v>25424</v>
      </c>
      <c r="B1184" s="256" t="s">
        <v>400</v>
      </c>
      <c r="C1184" s="93" t="s">
        <v>3383</v>
      </c>
      <c r="D1184" s="93" t="s">
        <v>3384</v>
      </c>
      <c r="E1184" s="148">
        <f ca="1">IFERROR(__xludf.DUMMYFUNCTION(" VLOOKUP(A1123, IMPORTRANGE(""https://docs.google.com/spreadsheets/d/1fj_Bhi2XPL3siwIh4sx4VRLAe31yD50oKdj5UlRYW0c/"", ""Сводка!A:AA""), 5, FALSE)"),300)</f>
        <v>300</v>
      </c>
      <c r="F1184" s="148" t="s">
        <v>415</v>
      </c>
      <c r="G1184" s="147">
        <f ca="1">IFERROR(__xludf.DUMMYFUNCTION(" VLOOKUP(A1123, IMPORTRANGE(""https://docs.google.com/spreadsheets/d/1QNLbnkR_AongFt22vMfNzfpjZ0CjpI8QI-w0wBnYA1w/"", ""Инфа!A:AA""), 6, FALSE)"),2023)</f>
        <v>2023</v>
      </c>
      <c r="H1184" s="150">
        <v>14000</v>
      </c>
      <c r="I1184" s="151" t="s">
        <v>3322</v>
      </c>
      <c r="J1184" s="99" t="s">
        <v>3385</v>
      </c>
      <c r="K1184" s="153"/>
      <c r="L1184" s="153"/>
      <c r="M1184" s="153"/>
      <c r="N1184" s="153"/>
      <c r="O1184" s="153"/>
      <c r="P1184" s="153"/>
      <c r="Q1184" s="153"/>
      <c r="R1184" s="153"/>
      <c r="S1184" s="153"/>
    </row>
    <row r="1185" spans="1:19" ht="112.5">
      <c r="A1185" s="277" t="s">
        <v>25424</v>
      </c>
      <c r="B1185" s="256" t="s">
        <v>153</v>
      </c>
      <c r="C1185" s="93" t="s">
        <v>3386</v>
      </c>
      <c r="D1185" s="93" t="s">
        <v>3387</v>
      </c>
      <c r="E1185" s="148">
        <f ca="1">IFERROR(__xludf.DUMMYFUNCTION(" VLOOKUP(A1124, IMPORTRANGE(""https://docs.google.com/spreadsheets/d/1fj_Bhi2XPL3siwIh4sx4VRLAe31yD50oKdj5UlRYW0c/"", ""Сводка!A:AA""), 5, FALSE)"),264)</f>
        <v>264</v>
      </c>
      <c r="F1185" s="148" t="s">
        <v>50</v>
      </c>
      <c r="G1185" s="147">
        <f ca="1">IFERROR(__xludf.DUMMYFUNCTION(" VLOOKUP(A1124, IMPORTRANGE(""https://docs.google.com/spreadsheets/d/1QNLbnkR_AongFt22vMfNzfpjZ0CjpI8QI-w0wBnYA1w/"", ""Инфа!A:AA""), 6, FALSE)"),2024)</f>
        <v>2024</v>
      </c>
      <c r="H1185" s="150">
        <v>20800</v>
      </c>
      <c r="I1185" s="151" t="s">
        <v>161</v>
      </c>
      <c r="J1185" s="93" t="s">
        <v>3388</v>
      </c>
      <c r="K1185" s="153"/>
      <c r="L1185" s="153"/>
      <c r="M1185" s="153"/>
      <c r="N1185" s="153"/>
      <c r="O1185" s="153"/>
      <c r="P1185" s="153"/>
      <c r="Q1185" s="153"/>
      <c r="R1185" s="153"/>
      <c r="S1185" s="153"/>
    </row>
    <row r="1186" spans="1:19" ht="150">
      <c r="A1186" s="277" t="s">
        <v>25424</v>
      </c>
      <c r="B1186" s="256" t="s">
        <v>153</v>
      </c>
      <c r="C1186" s="93" t="s">
        <v>3389</v>
      </c>
      <c r="D1186" s="93" t="s">
        <v>3390</v>
      </c>
      <c r="E1186" s="148">
        <f ca="1">IFERROR(__xludf.DUMMYFUNCTION(" VLOOKUP(A1125, IMPORTRANGE(""https://docs.google.com/spreadsheets/d/1fj_Bhi2XPL3siwIh4sx4VRLAe31yD50oKdj5UlRYW0c/"", ""Сводка!A:AA""), 5, FALSE)"),400)</f>
        <v>400</v>
      </c>
      <c r="F1186" s="148" t="s">
        <v>50</v>
      </c>
      <c r="G1186" s="147">
        <f ca="1">IFERROR(__xludf.DUMMYFUNCTION(" VLOOKUP(A1125, IMPORTRANGE(""https://docs.google.com/spreadsheets/d/1QNLbnkR_AongFt22vMfNzfpjZ0CjpI8QI-w0wBnYA1w/"", ""Инфа!A:AA""), 6, FALSE)"),2024)</f>
        <v>2024</v>
      </c>
      <c r="H1186" s="154">
        <v>29000</v>
      </c>
      <c r="I1186" s="151" t="s">
        <v>19</v>
      </c>
      <c r="J1186" s="93" t="s">
        <v>3391</v>
      </c>
      <c r="K1186" s="153"/>
      <c r="L1186" s="153"/>
      <c r="M1186" s="153"/>
      <c r="N1186" s="153"/>
      <c r="O1186" s="153"/>
      <c r="P1186" s="153"/>
      <c r="Q1186" s="153"/>
      <c r="R1186" s="153"/>
      <c r="S1186" s="153"/>
    </row>
    <row r="1187" spans="1:19" ht="262.5">
      <c r="A1187" s="277" t="s">
        <v>25424</v>
      </c>
      <c r="B1187" s="256" t="s">
        <v>153</v>
      </c>
      <c r="C1187" s="93" t="s">
        <v>3392</v>
      </c>
      <c r="D1187" s="93" t="s">
        <v>3393</v>
      </c>
      <c r="E1187" s="148">
        <f ca="1">IFERROR(__xludf.DUMMYFUNCTION(" VLOOKUP(A1126, IMPORTRANGE(""https://docs.google.com/spreadsheets/d/1fj_Bhi2XPL3siwIh4sx4VRLAe31yD50oKdj5UlRYW0c/"", ""Сводка!A:AA""), 5, FALSE)"),272)</f>
        <v>272</v>
      </c>
      <c r="F1187" s="148" t="s">
        <v>266</v>
      </c>
      <c r="G1187" s="147">
        <f ca="1">IFERROR(__xludf.DUMMYFUNCTION(" VLOOKUP(A1126, IMPORTRANGE(""https://docs.google.com/spreadsheets/d/1QNLbnkR_AongFt22vMfNzfpjZ0CjpI8QI-w0wBnYA1w/"", ""Инфа!A:AA""), 6, FALSE)"),2023)</f>
        <v>2023</v>
      </c>
      <c r="H1187" s="150">
        <v>13200</v>
      </c>
      <c r="I1187" s="151" t="s">
        <v>3394</v>
      </c>
      <c r="J1187" s="93" t="s">
        <v>3395</v>
      </c>
      <c r="K1187" s="153"/>
      <c r="L1187" s="153"/>
      <c r="M1187" s="153"/>
      <c r="N1187" s="153"/>
      <c r="O1187" s="153"/>
      <c r="P1187" s="153"/>
      <c r="Q1187" s="153"/>
      <c r="R1187" s="153"/>
      <c r="S1187" s="153"/>
    </row>
    <row r="1188" spans="1:19" ht="225">
      <c r="A1188" s="277" t="s">
        <v>25424</v>
      </c>
      <c r="B1188" s="256" t="s">
        <v>400</v>
      </c>
      <c r="C1188" s="97" t="s">
        <v>3396</v>
      </c>
      <c r="D1188" s="97" t="s">
        <v>3397</v>
      </c>
      <c r="E1188" s="148">
        <f ca="1">IFERROR(__xludf.DUMMYFUNCTION(" VLOOKUP(A1127, IMPORTRANGE(""https://docs.google.com/spreadsheets/d/1fj_Bhi2XPL3siwIh4sx4VRLAe31yD50oKdj5UlRYW0c/"", ""Сводка!A:AA""), 5, FALSE)"),304)</f>
        <v>304</v>
      </c>
      <c r="F1188" s="147" t="s">
        <v>466</v>
      </c>
      <c r="G1188" s="147">
        <f ca="1">IFERROR(__xludf.DUMMYFUNCTION(" VLOOKUP(A1127, IMPORTRANGE(""https://docs.google.com/spreadsheets/d/1QNLbnkR_AongFt22vMfNzfpjZ0CjpI8QI-w0wBnYA1w/"", ""Инфа!A:AA""), 6, FALSE)"),2024)</f>
        <v>2024</v>
      </c>
      <c r="H1188" s="150">
        <v>23200</v>
      </c>
      <c r="I1188" s="160" t="s">
        <v>161</v>
      </c>
      <c r="J1188" s="97" t="s">
        <v>3398</v>
      </c>
      <c r="K1188" s="153"/>
      <c r="L1188" s="153"/>
      <c r="M1188" s="153"/>
      <c r="N1188" s="153"/>
      <c r="O1188" s="153"/>
      <c r="P1188" s="153"/>
      <c r="Q1188" s="153"/>
      <c r="R1188" s="153"/>
      <c r="S1188" s="153"/>
    </row>
    <row r="1189" spans="1:19" ht="225">
      <c r="A1189" s="277" t="s">
        <v>25424</v>
      </c>
      <c r="B1189" s="256" t="s">
        <v>23</v>
      </c>
      <c r="C1189" s="97" t="s">
        <v>3399</v>
      </c>
      <c r="D1189" s="97" t="s">
        <v>3400</v>
      </c>
      <c r="E1189" s="148">
        <f ca="1">IFERROR(__xludf.DUMMYFUNCTION(" VLOOKUP(A1128, IMPORTRANGE(""https://docs.google.com/spreadsheets/d/1fj_Bhi2XPL3siwIh4sx4VRLAe31yD50oKdj5UlRYW0c/"", ""Сводка!A:AA""), 5, FALSE)"),188)</f>
        <v>188</v>
      </c>
      <c r="F1189" s="147" t="s">
        <v>328</v>
      </c>
      <c r="G1189" s="147">
        <f ca="1">IFERROR(__xludf.DUMMYFUNCTION(" VLOOKUP(A1128, IMPORTRANGE(""https://docs.google.com/spreadsheets/d/1QNLbnkR_AongFt22vMfNzfpjZ0CjpI8QI-w0wBnYA1w/"", ""Инфа!A:AA""), 6, FALSE)"),2024)</f>
        <v>2024</v>
      </c>
      <c r="H1189" s="150">
        <v>10600</v>
      </c>
      <c r="I1189" s="160" t="s">
        <v>161</v>
      </c>
      <c r="J1189" s="97" t="s">
        <v>3401</v>
      </c>
      <c r="K1189" s="153"/>
      <c r="L1189" s="153"/>
      <c r="M1189" s="153"/>
      <c r="N1189" s="153"/>
      <c r="O1189" s="153"/>
      <c r="P1189" s="153"/>
      <c r="Q1189" s="153"/>
      <c r="R1189" s="153"/>
      <c r="S1189" s="153"/>
    </row>
    <row r="1190" spans="1:19" ht="187.5">
      <c r="A1190" s="277" t="s">
        <v>25424</v>
      </c>
      <c r="B1190" s="256" t="s">
        <v>153</v>
      </c>
      <c r="C1190" s="93" t="s">
        <v>3402</v>
      </c>
      <c r="D1190" s="93" t="s">
        <v>3403</v>
      </c>
      <c r="E1190" s="148">
        <f ca="1">IFERROR(__xludf.DUMMYFUNCTION(" VLOOKUP(A1129, IMPORTRANGE(""https://docs.google.com/spreadsheets/d/1fj_Bhi2XPL3siwIh4sx4VRLAe31yD50oKdj5UlRYW0c/"", ""Сводка!A:AA""), 5, FALSE)"),148)</f>
        <v>148</v>
      </c>
      <c r="F1190" s="148" t="s">
        <v>137</v>
      </c>
      <c r="G1190" s="147">
        <f ca="1">IFERROR(__xludf.DUMMYFUNCTION(" VLOOKUP(A1129, IMPORTRANGE(""https://docs.google.com/spreadsheets/d/1QNLbnkR_AongFt22vMfNzfpjZ0CjpI8QI-w0wBnYA1w/"", ""Инфа!A:AA""), 6, FALSE)"),2024)</f>
        <v>2024</v>
      </c>
      <c r="H1190" s="150">
        <v>9400</v>
      </c>
      <c r="I1190" s="151" t="s">
        <v>1196</v>
      </c>
      <c r="J1190" s="93" t="s">
        <v>3404</v>
      </c>
      <c r="K1190" s="153"/>
      <c r="L1190" s="153"/>
      <c r="M1190" s="153"/>
      <c r="N1190" s="153"/>
      <c r="O1190" s="153"/>
      <c r="P1190" s="153"/>
      <c r="Q1190" s="153"/>
      <c r="R1190" s="153"/>
      <c r="S1190" s="153"/>
    </row>
    <row r="1191" spans="1:19" ht="56.25">
      <c r="A1191" s="277" t="s">
        <v>25424</v>
      </c>
      <c r="B1191" s="253" t="s">
        <v>153</v>
      </c>
      <c r="C1191" s="93" t="s">
        <v>3405</v>
      </c>
      <c r="D1191" s="93" t="s">
        <v>3406</v>
      </c>
      <c r="E1191" s="148">
        <f ca="1">IFERROR(__xludf.DUMMYFUNCTION(" VLOOKUP(A1130, IMPORTRANGE(""https://docs.google.com/spreadsheets/d/1fj_Bhi2XPL3siwIh4sx4VRLAe31yD50oKdj5UlRYW0c/"", ""Сводка!A:AA""), 5, FALSE)"),276)</f>
        <v>276</v>
      </c>
      <c r="F1191" s="148" t="s">
        <v>50</v>
      </c>
      <c r="G1191" s="147">
        <f ca="1">IFERROR(__xludf.DUMMYFUNCTION(" VLOOKUP(A1130, IMPORTRANGE(""https://docs.google.com/spreadsheets/d/1QNLbnkR_AongFt22vMfNzfpjZ0CjpI8QI-w0wBnYA1w/"", ""Инфа!A:AA""), 6, FALSE)"),2024)</f>
        <v>2024</v>
      </c>
      <c r="H1191" s="150">
        <v>13300</v>
      </c>
      <c r="I1191" s="151" t="s">
        <v>819</v>
      </c>
      <c r="J1191" s="93"/>
      <c r="K1191" s="153"/>
      <c r="L1191" s="153"/>
      <c r="M1191" s="153"/>
      <c r="N1191" s="153"/>
      <c r="O1191" s="153"/>
      <c r="P1191" s="153"/>
      <c r="Q1191" s="153"/>
      <c r="R1191" s="153"/>
      <c r="S1191" s="153"/>
    </row>
    <row r="1192" spans="1:19" ht="243.75">
      <c r="A1192" s="277" t="s">
        <v>25424</v>
      </c>
      <c r="B1192" s="256" t="s">
        <v>153</v>
      </c>
      <c r="C1192" s="93" t="s">
        <v>3407</v>
      </c>
      <c r="D1192" s="93" t="s">
        <v>3408</v>
      </c>
      <c r="E1192" s="148">
        <f ca="1">IFERROR(__xludf.DUMMYFUNCTION(" VLOOKUP(A1131, IMPORTRANGE(""https://docs.google.com/spreadsheets/d/1fj_Bhi2XPL3siwIh4sx4VRLAe31yD50oKdj5UlRYW0c/"", ""Сводка!A:AA""), 5, FALSE)"),372)</f>
        <v>372</v>
      </c>
      <c r="F1192" s="148" t="s">
        <v>108</v>
      </c>
      <c r="G1192" s="147">
        <f ca="1">IFERROR(__xludf.DUMMYFUNCTION(" VLOOKUP(A1131, IMPORTRANGE(""https://docs.google.com/spreadsheets/d/1QNLbnkR_AongFt22vMfNzfpjZ0CjpI8QI-w0wBnYA1w/"", ""Инфа!A:AA""), 6, FALSE)"),2024)</f>
        <v>2024</v>
      </c>
      <c r="H1192" s="154">
        <v>27300</v>
      </c>
      <c r="I1192" s="151" t="s">
        <v>518</v>
      </c>
      <c r="J1192" s="93" t="s">
        <v>3409</v>
      </c>
      <c r="K1192" s="153"/>
      <c r="L1192" s="153"/>
      <c r="M1192" s="153"/>
      <c r="N1192" s="153"/>
      <c r="O1192" s="153"/>
      <c r="P1192" s="153"/>
      <c r="Q1192" s="153"/>
      <c r="R1192" s="153"/>
      <c r="S1192" s="153"/>
    </row>
    <row r="1193" spans="1:19" ht="262.5">
      <c r="A1193" s="277" t="s">
        <v>25424</v>
      </c>
      <c r="B1193" s="256" t="s">
        <v>400</v>
      </c>
      <c r="C1193" s="93" t="s">
        <v>3410</v>
      </c>
      <c r="D1193" s="93" t="s">
        <v>3411</v>
      </c>
      <c r="E1193" s="148">
        <f ca="1">IFERROR(__xludf.DUMMYFUNCTION(" VLOOKUP(A1132, IMPORTRANGE(""https://docs.google.com/spreadsheets/d/1fj_Bhi2XPL3siwIh4sx4VRLAe31yD50oKdj5UlRYW0c/"", ""Сводка!A:AA""), 5, FALSE)"),260)</f>
        <v>260</v>
      </c>
      <c r="F1193" s="148" t="s">
        <v>466</v>
      </c>
      <c r="G1193" s="147">
        <f ca="1">IFERROR(__xludf.DUMMYFUNCTION(" VLOOKUP(A1132, IMPORTRANGE(""https://docs.google.com/spreadsheets/d/1QNLbnkR_AongFt22vMfNzfpjZ0CjpI8QI-w0wBnYA1w/"", ""Инфа!A:AA""), 6, FALSE)"),2024)</f>
        <v>2024</v>
      </c>
      <c r="H1193" s="150">
        <v>20600</v>
      </c>
      <c r="I1193" s="151" t="s">
        <v>2313</v>
      </c>
      <c r="J1193" s="93" t="s">
        <v>3412</v>
      </c>
      <c r="K1193" s="153"/>
      <c r="L1193" s="153"/>
      <c r="M1193" s="153"/>
      <c r="N1193" s="153"/>
      <c r="O1193" s="153"/>
      <c r="P1193" s="153"/>
      <c r="Q1193" s="153"/>
      <c r="R1193" s="153"/>
      <c r="S1193" s="153"/>
    </row>
    <row r="1194" spans="1:19" ht="131.25">
      <c r="A1194" s="277" t="s">
        <v>25424</v>
      </c>
      <c r="B1194" s="256" t="s">
        <v>153</v>
      </c>
      <c r="C1194" s="93" t="s">
        <v>3413</v>
      </c>
      <c r="D1194" s="93" t="s">
        <v>3414</v>
      </c>
      <c r="E1194" s="148">
        <f ca="1">IFERROR(__xludf.DUMMYFUNCTION(" VLOOKUP(A1133, IMPORTRANGE(""https://docs.google.com/spreadsheets/d/1fj_Bhi2XPL3siwIh4sx4VRLAe31yD50oKdj5UlRYW0c/"", ""Сводка!A:AA""), 5, FALSE)"),156)</f>
        <v>156</v>
      </c>
      <c r="F1194" s="148" t="s">
        <v>50</v>
      </c>
      <c r="G1194" s="147">
        <f ca="1">IFERROR(__xludf.DUMMYFUNCTION(" VLOOKUP(A1133, IMPORTRANGE(""https://docs.google.com/spreadsheets/d/1QNLbnkR_AongFt22vMfNzfpjZ0CjpI8QI-w0wBnYA1w/"", ""Инфа!A:AA""), 6, FALSE)"),2024)</f>
        <v>2024</v>
      </c>
      <c r="H1194" s="150">
        <v>9700</v>
      </c>
      <c r="I1194" s="151" t="s">
        <v>3415</v>
      </c>
      <c r="J1194" s="93" t="s">
        <v>3416</v>
      </c>
      <c r="K1194" s="153"/>
      <c r="L1194" s="153"/>
      <c r="M1194" s="153"/>
      <c r="N1194" s="153"/>
      <c r="O1194" s="153"/>
      <c r="P1194" s="153"/>
      <c r="Q1194" s="153"/>
      <c r="R1194" s="153"/>
      <c r="S1194" s="153"/>
    </row>
    <row r="1195" spans="1:19" ht="131.25">
      <c r="A1195" s="277" t="s">
        <v>25424</v>
      </c>
      <c r="B1195" s="256" t="s">
        <v>400</v>
      </c>
      <c r="C1195" s="97" t="s">
        <v>3417</v>
      </c>
      <c r="D1195" s="97" t="s">
        <v>3418</v>
      </c>
      <c r="E1195" s="148">
        <f ca="1">IFERROR(__xludf.DUMMYFUNCTION(" VLOOKUP(A1134, IMPORTRANGE(""https://docs.google.com/spreadsheets/d/1fj_Bhi2XPL3siwIh4sx4VRLAe31yD50oKdj5UlRYW0c/"", ""Сводка!A:AA""), 5, FALSE)"),176)</f>
        <v>176</v>
      </c>
      <c r="F1195" s="148" t="s">
        <v>415</v>
      </c>
      <c r="G1195" s="147">
        <f ca="1">IFERROR(__xludf.DUMMYFUNCTION(" VLOOKUP(A1134, IMPORTRANGE(""https://docs.google.com/spreadsheets/d/1QNLbnkR_AongFt22vMfNzfpjZ0CjpI8QI-w0wBnYA1w/"", ""Инфа!A:AA""), 6, FALSE)"),2023)</f>
        <v>2023</v>
      </c>
      <c r="H1195" s="150">
        <v>15600</v>
      </c>
      <c r="I1195" s="151" t="s">
        <v>3365</v>
      </c>
      <c r="J1195" s="97" t="s">
        <v>3419</v>
      </c>
      <c r="K1195" s="153"/>
      <c r="L1195" s="153"/>
      <c r="M1195" s="153"/>
      <c r="N1195" s="153"/>
      <c r="O1195" s="153"/>
      <c r="P1195" s="153"/>
      <c r="Q1195" s="153"/>
      <c r="R1195" s="153"/>
      <c r="S1195" s="153"/>
    </row>
    <row r="1196" spans="1:19" ht="131.25">
      <c r="A1196" s="277" t="s">
        <v>25424</v>
      </c>
      <c r="B1196" s="256" t="s">
        <v>400</v>
      </c>
      <c r="C1196" s="93" t="s">
        <v>3420</v>
      </c>
      <c r="D1196" s="93" t="s">
        <v>3421</v>
      </c>
      <c r="E1196" s="148">
        <f ca="1">IFERROR(__xludf.DUMMYFUNCTION(" VLOOKUP(A1135, IMPORTRANGE(""https://docs.google.com/spreadsheets/d/1fj_Bhi2XPL3siwIh4sx4VRLAe31yD50oKdj5UlRYW0c/"", ""Сводка!A:AA""), 5, FALSE)"),364)</f>
        <v>364</v>
      </c>
      <c r="F1196" s="148" t="s">
        <v>415</v>
      </c>
      <c r="G1196" s="147">
        <f ca="1">IFERROR(__xludf.DUMMYFUNCTION(" VLOOKUP(A1135, IMPORTRANGE(""https://docs.google.com/spreadsheets/d/1QNLbnkR_AongFt22vMfNzfpjZ0CjpI8QI-w0wBnYA1w/"", ""Инфа!A:AA""), 6, FALSE)"),2024)</f>
        <v>2024</v>
      </c>
      <c r="H1196" s="154">
        <v>15900</v>
      </c>
      <c r="I1196" s="151" t="s">
        <v>246</v>
      </c>
      <c r="J1196" s="93" t="s">
        <v>3422</v>
      </c>
      <c r="K1196" s="153"/>
      <c r="L1196" s="153"/>
      <c r="M1196" s="153"/>
      <c r="N1196" s="153"/>
      <c r="O1196" s="153"/>
      <c r="P1196" s="153"/>
      <c r="Q1196" s="153"/>
      <c r="R1196" s="153"/>
      <c r="S1196" s="153"/>
    </row>
    <row r="1197" spans="1:19" ht="168.75">
      <c r="A1197" s="277" t="s">
        <v>25424</v>
      </c>
      <c r="B1197" s="256" t="s">
        <v>400</v>
      </c>
      <c r="C1197" s="93" t="s">
        <v>3423</v>
      </c>
      <c r="D1197" s="93" t="s">
        <v>3424</v>
      </c>
      <c r="E1197" s="148">
        <f ca="1">IFERROR(__xludf.DUMMYFUNCTION(" VLOOKUP(A1136, IMPORTRANGE(""https://docs.google.com/spreadsheets/d/1fj_Bhi2XPL3siwIh4sx4VRLAe31yD50oKdj5UlRYW0c/"", ""Сводка!A:AA""), 5, FALSE)"),144)</f>
        <v>144</v>
      </c>
      <c r="F1197" s="148" t="s">
        <v>403</v>
      </c>
      <c r="G1197" s="147">
        <f ca="1">IFERROR(__xludf.DUMMYFUNCTION(" VLOOKUP(A1136, IMPORTRANGE(""https://docs.google.com/spreadsheets/d/1QNLbnkR_AongFt22vMfNzfpjZ0CjpI8QI-w0wBnYA1w/"", ""Инфа!A:AA""), 6, FALSE)"),2023)</f>
        <v>2023</v>
      </c>
      <c r="H1197" s="150">
        <v>13600</v>
      </c>
      <c r="I1197" s="151" t="s">
        <v>2714</v>
      </c>
      <c r="J1197" s="93" t="s">
        <v>3425</v>
      </c>
      <c r="K1197" s="153"/>
      <c r="L1197" s="153"/>
      <c r="M1197" s="153"/>
      <c r="N1197" s="153"/>
      <c r="O1197" s="153"/>
      <c r="P1197" s="153"/>
      <c r="Q1197" s="153"/>
      <c r="R1197" s="153"/>
      <c r="S1197" s="153"/>
    </row>
    <row r="1198" spans="1:19" ht="206.25">
      <c r="A1198" s="277" t="s">
        <v>25424</v>
      </c>
      <c r="B1198" s="253" t="s">
        <v>400</v>
      </c>
      <c r="C1198" s="93" t="s">
        <v>3426</v>
      </c>
      <c r="D1198" s="93" t="s">
        <v>3427</v>
      </c>
      <c r="E1198" s="148">
        <f ca="1">IFERROR(__xludf.DUMMYFUNCTION(" VLOOKUP(A1137, IMPORTRANGE(""https://docs.google.com/spreadsheets/d/1fj_Bhi2XPL3siwIh4sx4VRLAe31yD50oKdj5UlRYW0c/"", ""Сводка!A:AA""), 5, FALSE)"),232)</f>
        <v>232</v>
      </c>
      <c r="F1198" s="148" t="s">
        <v>415</v>
      </c>
      <c r="G1198" s="147">
        <f ca="1">IFERROR(__xludf.DUMMYFUNCTION(" VLOOKUP(A1137, IMPORTRANGE(""https://docs.google.com/spreadsheets/d/1QNLbnkR_AongFt22vMfNzfpjZ0CjpI8QI-w0wBnYA1w/"", ""Инфа!A:AA""), 6, FALSE)"),2023)</f>
        <v>2023</v>
      </c>
      <c r="H1198" s="150">
        <v>18900</v>
      </c>
      <c r="I1198" s="151" t="s">
        <v>3428</v>
      </c>
      <c r="J1198" s="93" t="s">
        <v>3429</v>
      </c>
      <c r="K1198" s="153"/>
      <c r="L1198" s="153"/>
      <c r="M1198" s="153"/>
      <c r="N1198" s="153"/>
      <c r="O1198" s="153"/>
      <c r="P1198" s="153"/>
      <c r="Q1198" s="153"/>
      <c r="R1198" s="153"/>
      <c r="S1198" s="153"/>
    </row>
    <row r="1199" spans="1:19" ht="112.5">
      <c r="A1199" s="277" t="s">
        <v>25424</v>
      </c>
      <c r="B1199" s="256" t="s">
        <v>400</v>
      </c>
      <c r="C1199" s="93" t="s">
        <v>3430</v>
      </c>
      <c r="D1199" s="93" t="s">
        <v>3431</v>
      </c>
      <c r="E1199" s="148">
        <f ca="1">IFERROR(__xludf.DUMMYFUNCTION(" VLOOKUP(A1138, IMPORTRANGE(""https://docs.google.com/spreadsheets/d/1fj_Bhi2XPL3siwIh4sx4VRLAe31yD50oKdj5UlRYW0c/"", ""Сводка!A:AA""), 5, FALSE)"),228)</f>
        <v>228</v>
      </c>
      <c r="F1199" s="148" t="s">
        <v>466</v>
      </c>
      <c r="G1199" s="147">
        <f ca="1">IFERROR(__xludf.DUMMYFUNCTION(" VLOOKUP(A1138, IMPORTRANGE(""https://docs.google.com/spreadsheets/d/1QNLbnkR_AongFt22vMfNzfpjZ0CjpI8QI-w0wBnYA1w/"", ""Инфа!A:AA""), 6, FALSE)"),2023)</f>
        <v>2023</v>
      </c>
      <c r="H1199" s="150">
        <v>18700</v>
      </c>
      <c r="I1199" s="151" t="s">
        <v>79</v>
      </c>
      <c r="J1199" s="93" t="s">
        <v>3432</v>
      </c>
      <c r="K1199" s="153"/>
      <c r="L1199" s="153"/>
      <c r="M1199" s="153"/>
      <c r="N1199" s="153"/>
      <c r="O1199" s="153"/>
      <c r="P1199" s="153"/>
      <c r="Q1199" s="153"/>
      <c r="R1199" s="153"/>
      <c r="S1199" s="153"/>
    </row>
    <row r="1200" spans="1:19" ht="56.25">
      <c r="A1200" s="277" t="s">
        <v>25424</v>
      </c>
      <c r="B1200" s="256" t="s">
        <v>400</v>
      </c>
      <c r="C1200" s="93" t="s">
        <v>3430</v>
      </c>
      <c r="D1200" s="93" t="s">
        <v>3433</v>
      </c>
      <c r="E1200" s="148">
        <f ca="1">IFERROR(__xludf.DUMMYFUNCTION(" VLOOKUP(A1139, IMPORTRANGE(""https://docs.google.com/spreadsheets/d/1fj_Bhi2XPL3siwIh4sx4VRLAe31yD50oKdj5UlRYW0c/"", ""Сводка!A:AA""), 5, FALSE)"),184)</f>
        <v>184</v>
      </c>
      <c r="F1200" s="148" t="s">
        <v>466</v>
      </c>
      <c r="G1200" s="147">
        <f ca="1">IFERROR(__xludf.DUMMYFUNCTION(" VLOOKUP(A1139, IMPORTRANGE(""https://docs.google.com/spreadsheets/d/1QNLbnkR_AongFt22vMfNzfpjZ0CjpI8QI-w0wBnYA1w/"", ""Инфа!A:AA""), 6, FALSE)"),2023)</f>
        <v>2023</v>
      </c>
      <c r="H1200" s="150">
        <v>16000</v>
      </c>
      <c r="I1200" s="151" t="s">
        <v>79</v>
      </c>
      <c r="J1200" s="93" t="s">
        <v>3434</v>
      </c>
      <c r="K1200" s="153"/>
      <c r="L1200" s="153"/>
      <c r="M1200" s="153"/>
      <c r="N1200" s="153"/>
      <c r="O1200" s="153"/>
      <c r="P1200" s="153"/>
      <c r="Q1200" s="153"/>
      <c r="R1200" s="153"/>
      <c r="S1200" s="153"/>
    </row>
    <row r="1201" spans="1:19" ht="243.75">
      <c r="A1201" s="277" t="s">
        <v>25424</v>
      </c>
      <c r="B1201" s="256" t="s">
        <v>400</v>
      </c>
      <c r="C1201" s="93" t="s">
        <v>3435</v>
      </c>
      <c r="D1201" s="93" t="s">
        <v>3436</v>
      </c>
      <c r="E1201" s="148">
        <f ca="1">IFERROR(__xludf.DUMMYFUNCTION(" VLOOKUP(A1140, IMPORTRANGE(""https://docs.google.com/spreadsheets/d/1fj_Bhi2XPL3siwIh4sx4VRLAe31yD50oKdj5UlRYW0c/"", ""Сводка!A:AA""), 5, FALSE)"),260)</f>
        <v>260</v>
      </c>
      <c r="F1201" s="147" t="s">
        <v>466</v>
      </c>
      <c r="G1201" s="147">
        <f ca="1">IFERROR(__xludf.DUMMYFUNCTION(" VLOOKUP(A1140, IMPORTRANGE(""https://docs.google.com/spreadsheets/d/1QNLbnkR_AongFt22vMfNzfpjZ0CjpI8QI-w0wBnYA1w/"", ""Инфа!A:AA""), 6, FALSE)"),2024)</f>
        <v>2024</v>
      </c>
      <c r="H1201" s="150">
        <v>12800</v>
      </c>
      <c r="I1201" s="151" t="s">
        <v>274</v>
      </c>
      <c r="J1201" s="93" t="s">
        <v>3437</v>
      </c>
      <c r="K1201" s="153"/>
      <c r="L1201" s="153"/>
      <c r="M1201" s="153"/>
      <c r="N1201" s="153"/>
      <c r="O1201" s="153"/>
      <c r="P1201" s="153"/>
      <c r="Q1201" s="153"/>
      <c r="R1201" s="153"/>
      <c r="S1201" s="153"/>
    </row>
    <row r="1202" spans="1:19" ht="75">
      <c r="A1202" s="277" t="s">
        <v>25424</v>
      </c>
      <c r="B1202" s="253" t="s">
        <v>153</v>
      </c>
      <c r="C1202" s="93" t="s">
        <v>3405</v>
      </c>
      <c r="D1202" s="93" t="s">
        <v>3438</v>
      </c>
      <c r="E1202" s="148">
        <v>246</v>
      </c>
      <c r="F1202" s="148" t="s">
        <v>50</v>
      </c>
      <c r="G1202" s="147">
        <f ca="1">IFERROR(__xludf.DUMMYFUNCTION(" VLOOKUP(A1141, IMPORTRANGE(""https://docs.google.com/spreadsheets/d/1QNLbnkR_AongFt22vMfNzfpjZ0CjpI8QI-w0wBnYA1w/"", ""Инфа!A:AA""), 6, FALSE)"),2024)</f>
        <v>2024</v>
      </c>
      <c r="H1202" s="150">
        <v>12400</v>
      </c>
      <c r="I1202" s="151" t="s">
        <v>18</v>
      </c>
      <c r="J1202" s="93"/>
      <c r="K1202" s="153"/>
      <c r="L1202" s="153"/>
      <c r="M1202" s="153"/>
      <c r="N1202" s="153"/>
      <c r="O1202" s="153"/>
      <c r="P1202" s="153"/>
      <c r="Q1202" s="153"/>
      <c r="R1202" s="153"/>
      <c r="S1202" s="153"/>
    </row>
    <row r="1203" spans="1:19" ht="243.75">
      <c r="A1203" s="277" t="s">
        <v>25424</v>
      </c>
      <c r="B1203" s="256" t="s">
        <v>400</v>
      </c>
      <c r="C1203" s="93" t="s">
        <v>3435</v>
      </c>
      <c r="D1203" s="93" t="s">
        <v>3439</v>
      </c>
      <c r="E1203" s="148">
        <f ca="1">IFERROR(__xludf.DUMMYFUNCTION(" VLOOKUP(A1142, IMPORTRANGE(""https://docs.google.com/spreadsheets/d/1fj_Bhi2XPL3siwIh4sx4VRLAe31yD50oKdj5UlRYW0c/"", ""Сводка!A:AA""), 5, FALSE)"),364)</f>
        <v>364</v>
      </c>
      <c r="F1203" s="147" t="s">
        <v>466</v>
      </c>
      <c r="G1203" s="147">
        <f ca="1">IFERROR(__xludf.DUMMYFUNCTION(" VLOOKUP(A1142, IMPORTRANGE(""https://docs.google.com/spreadsheets/d/1QNLbnkR_AongFt22vMfNzfpjZ0CjpI8QI-w0wBnYA1w/"", ""Инфа!A:AA""), 6, FALSE)"),2024)</f>
        <v>2024</v>
      </c>
      <c r="H1203" s="154">
        <v>15900</v>
      </c>
      <c r="I1203" s="151" t="s">
        <v>274</v>
      </c>
      <c r="J1203" s="93" t="s">
        <v>3437</v>
      </c>
      <c r="K1203" s="153"/>
      <c r="L1203" s="153"/>
      <c r="M1203" s="153"/>
      <c r="N1203" s="153"/>
      <c r="O1203" s="153"/>
      <c r="P1203" s="153"/>
      <c r="Q1203" s="153"/>
      <c r="R1203" s="153"/>
      <c r="S1203" s="153"/>
    </row>
    <row r="1204" spans="1:19" ht="56.25">
      <c r="A1204" s="277" t="s">
        <v>25424</v>
      </c>
      <c r="B1204" s="256" t="s">
        <v>153</v>
      </c>
      <c r="C1204" s="93" t="s">
        <v>3440</v>
      </c>
      <c r="D1204" s="93" t="s">
        <v>3441</v>
      </c>
      <c r="E1204" s="148">
        <f ca="1">IFERROR(__xludf.DUMMYFUNCTION(" VLOOKUP(A1143, IMPORTRANGE(""https://docs.google.com/spreadsheets/d/1fj_Bhi2XPL3siwIh4sx4VRLAe31yD50oKdj5UlRYW0c/"", ""Сводка!A:AA""), 5, FALSE)"),144)</f>
        <v>144</v>
      </c>
      <c r="F1204" s="148" t="s">
        <v>165</v>
      </c>
      <c r="G1204" s="147">
        <f ca="1">IFERROR(__xludf.DUMMYFUNCTION(" VLOOKUP(A1143, IMPORTRANGE(""https://docs.google.com/spreadsheets/d/1QNLbnkR_AongFt22vMfNzfpjZ0CjpI8QI-w0wBnYA1w/"", ""Инфа!A:AA""), 6, FALSE)"),2023)</f>
        <v>2023</v>
      </c>
      <c r="H1204" s="150">
        <v>9300</v>
      </c>
      <c r="I1204" s="151" t="s">
        <v>2714</v>
      </c>
      <c r="J1204" s="93" t="s">
        <v>3442</v>
      </c>
      <c r="K1204" s="153"/>
      <c r="L1204" s="153"/>
      <c r="M1204" s="153"/>
      <c r="N1204" s="153"/>
      <c r="O1204" s="153"/>
      <c r="P1204" s="153"/>
      <c r="Q1204" s="153"/>
      <c r="R1204" s="153"/>
      <c r="S1204" s="153"/>
    </row>
    <row r="1205" spans="1:19" ht="56.25">
      <c r="A1205" s="277" t="s">
        <v>25424</v>
      </c>
      <c r="B1205" s="256" t="s">
        <v>153</v>
      </c>
      <c r="C1205" s="93" t="s">
        <v>3440</v>
      </c>
      <c r="D1205" s="93" t="s">
        <v>3443</v>
      </c>
      <c r="E1205" s="148">
        <f ca="1">IFERROR(__xludf.DUMMYFUNCTION(" VLOOKUP(A1144, IMPORTRANGE(""https://docs.google.com/spreadsheets/d/1fj_Bhi2XPL3siwIh4sx4VRLAe31yD50oKdj5UlRYW0c/"", ""Сводка!A:AA""), 5, FALSE)"),156)</f>
        <v>156</v>
      </c>
      <c r="F1205" s="148" t="s">
        <v>165</v>
      </c>
      <c r="G1205" s="147">
        <f ca="1">IFERROR(__xludf.DUMMYFUNCTION(" VLOOKUP(A1144, IMPORTRANGE(""https://docs.google.com/spreadsheets/d/1QNLbnkR_AongFt22vMfNzfpjZ0CjpI8QI-w0wBnYA1w/"", ""Инфа!A:AA""), 6, FALSE)"),2023)</f>
        <v>2023</v>
      </c>
      <c r="H1205" s="150">
        <v>9700</v>
      </c>
      <c r="I1205" s="151" t="s">
        <v>2714</v>
      </c>
      <c r="J1205" s="93" t="s">
        <v>3442</v>
      </c>
      <c r="K1205" s="153"/>
      <c r="L1205" s="153"/>
      <c r="M1205" s="153"/>
      <c r="N1205" s="153"/>
      <c r="O1205" s="153"/>
      <c r="P1205" s="153"/>
      <c r="Q1205" s="153"/>
      <c r="R1205" s="153"/>
      <c r="S1205" s="153"/>
    </row>
    <row r="1206" spans="1:19" ht="56.25">
      <c r="A1206" s="277" t="s">
        <v>25424</v>
      </c>
      <c r="B1206" s="256" t="s">
        <v>153</v>
      </c>
      <c r="C1206" s="93" t="s">
        <v>3440</v>
      </c>
      <c r="D1206" s="93" t="s">
        <v>3444</v>
      </c>
      <c r="E1206" s="148">
        <f ca="1">IFERROR(__xludf.DUMMYFUNCTION(" VLOOKUP(A1145, IMPORTRANGE(""https://docs.google.com/spreadsheets/d/1fj_Bhi2XPL3siwIh4sx4VRLAe31yD50oKdj5UlRYW0c/"", ""Сводка!A:AA""), 5, FALSE)"),176)</f>
        <v>176</v>
      </c>
      <c r="F1206" s="148" t="s">
        <v>165</v>
      </c>
      <c r="G1206" s="147">
        <f ca="1">IFERROR(__xludf.DUMMYFUNCTION(" VLOOKUP(A1145, IMPORTRANGE(""https://docs.google.com/spreadsheets/d/1QNLbnkR_AongFt22vMfNzfpjZ0CjpI8QI-w0wBnYA1w/"", ""Инфа!A:AA""), 6, FALSE)"),2024)</f>
        <v>2024</v>
      </c>
      <c r="H1206" s="150">
        <v>10300</v>
      </c>
      <c r="I1206" s="151" t="s">
        <v>3445</v>
      </c>
      <c r="J1206" s="93" t="s">
        <v>3446</v>
      </c>
      <c r="K1206" s="153"/>
      <c r="L1206" s="153"/>
      <c r="M1206" s="153"/>
      <c r="N1206" s="153"/>
      <c r="O1206" s="153"/>
      <c r="P1206" s="153"/>
      <c r="Q1206" s="153"/>
      <c r="R1206" s="153"/>
      <c r="S1206" s="153"/>
    </row>
    <row r="1207" spans="1:19" ht="56.25">
      <c r="A1207" s="277" t="s">
        <v>25424</v>
      </c>
      <c r="B1207" s="256" t="s">
        <v>153</v>
      </c>
      <c r="C1207" s="93" t="s">
        <v>3440</v>
      </c>
      <c r="D1207" s="93" t="s">
        <v>3447</v>
      </c>
      <c r="E1207" s="148">
        <f ca="1">IFERROR(__xludf.DUMMYFUNCTION(" VLOOKUP(A1146, IMPORTRANGE(""https://docs.google.com/spreadsheets/d/1fj_Bhi2XPL3siwIh4sx4VRLAe31yD50oKdj5UlRYW0c/"", ""Сводка!A:AA""), 5, FALSE)"),220)</f>
        <v>220</v>
      </c>
      <c r="F1207" s="148" t="s">
        <v>165</v>
      </c>
      <c r="G1207" s="147">
        <f ca="1">IFERROR(__xludf.DUMMYFUNCTION(" VLOOKUP(A1146, IMPORTRANGE(""https://docs.google.com/spreadsheets/d/1QNLbnkR_AongFt22vMfNzfpjZ0CjpI8QI-w0wBnYA1w/"", ""Инфа!A:AA""), 6, FALSE)"),2024)</f>
        <v>2024</v>
      </c>
      <c r="H1207" s="150">
        <v>11600</v>
      </c>
      <c r="I1207" s="151" t="s">
        <v>3445</v>
      </c>
      <c r="J1207" s="93" t="s">
        <v>3446</v>
      </c>
      <c r="K1207" s="153"/>
      <c r="L1207" s="153"/>
      <c r="M1207" s="153"/>
      <c r="N1207" s="153"/>
      <c r="O1207" s="153"/>
      <c r="P1207" s="153"/>
      <c r="Q1207" s="153"/>
      <c r="R1207" s="153"/>
      <c r="S1207" s="153"/>
    </row>
    <row r="1208" spans="1:19" ht="187.5">
      <c r="A1208" s="277" t="s">
        <v>25424</v>
      </c>
      <c r="B1208" s="256" t="s">
        <v>400</v>
      </c>
      <c r="C1208" s="93" t="s">
        <v>3448</v>
      </c>
      <c r="D1208" s="97" t="s">
        <v>3449</v>
      </c>
      <c r="E1208" s="148">
        <f ca="1">IFERROR(__xludf.DUMMYFUNCTION(" VLOOKUP(A1147, IMPORTRANGE(""https://docs.google.com/spreadsheets/d/1fj_Bhi2XPL3siwIh4sx4VRLAe31yD50oKdj5UlRYW0c/"", ""Сводка!A:AA""), 5, FALSE)"),200)</f>
        <v>200</v>
      </c>
      <c r="F1208" s="148" t="s">
        <v>415</v>
      </c>
      <c r="G1208" s="147">
        <f ca="1">IFERROR(__xludf.DUMMYFUNCTION(" VLOOKUP(A1147, IMPORTRANGE(""https://docs.google.com/spreadsheets/d/1QNLbnkR_AongFt22vMfNzfpjZ0CjpI8QI-w0wBnYA1w/"", ""Инфа!A:AA""), 6, FALSE)"),2023)</f>
        <v>2023</v>
      </c>
      <c r="H1208" s="150">
        <v>11000</v>
      </c>
      <c r="I1208" s="151" t="s">
        <v>28</v>
      </c>
      <c r="J1208" s="93" t="s">
        <v>3450</v>
      </c>
      <c r="K1208" s="153"/>
      <c r="L1208" s="153"/>
      <c r="M1208" s="153"/>
      <c r="N1208" s="153"/>
      <c r="O1208" s="153"/>
      <c r="P1208" s="153"/>
      <c r="Q1208" s="153"/>
      <c r="R1208" s="153"/>
      <c r="S1208" s="153"/>
    </row>
    <row r="1209" spans="1:19" ht="187.5">
      <c r="A1209" s="277" t="s">
        <v>25424</v>
      </c>
      <c r="B1209" s="256" t="s">
        <v>400</v>
      </c>
      <c r="C1209" s="93" t="s">
        <v>3448</v>
      </c>
      <c r="D1209" s="97" t="s">
        <v>3451</v>
      </c>
      <c r="E1209" s="148">
        <f ca="1">IFERROR(__xludf.DUMMYFUNCTION(" VLOOKUP(A1148, IMPORTRANGE(""https://docs.google.com/spreadsheets/d/1fj_Bhi2XPL3siwIh4sx4VRLAe31yD50oKdj5UlRYW0c/"", ""Сводка!A:AA""), 5, FALSE)"),168)</f>
        <v>168</v>
      </c>
      <c r="F1209" s="148" t="s">
        <v>415</v>
      </c>
      <c r="G1209" s="147">
        <f ca="1">IFERROR(__xludf.DUMMYFUNCTION(" VLOOKUP(A1148, IMPORTRANGE(""https://docs.google.com/spreadsheets/d/1QNLbnkR_AongFt22vMfNzfpjZ0CjpI8QI-w0wBnYA1w/"", ""Инфа!A:AA""), 6, FALSE)"),2023)</f>
        <v>2023</v>
      </c>
      <c r="H1209" s="150">
        <v>10000</v>
      </c>
      <c r="I1209" s="151" t="s">
        <v>28</v>
      </c>
      <c r="J1209" s="93" t="s">
        <v>3450</v>
      </c>
      <c r="K1209" s="153"/>
      <c r="L1209" s="153"/>
      <c r="M1209" s="153"/>
      <c r="N1209" s="153"/>
      <c r="O1209" s="153"/>
      <c r="P1209" s="153"/>
      <c r="Q1209" s="153"/>
      <c r="R1209" s="153"/>
      <c r="S1209" s="153"/>
    </row>
    <row r="1210" spans="1:19" ht="150">
      <c r="A1210" s="277" t="s">
        <v>25424</v>
      </c>
      <c r="B1210" s="256" t="s">
        <v>153</v>
      </c>
      <c r="C1210" s="93" t="s">
        <v>3452</v>
      </c>
      <c r="D1210" s="93" t="s">
        <v>3453</v>
      </c>
      <c r="E1210" s="148">
        <f ca="1">IFERROR(__xludf.DUMMYFUNCTION(" VLOOKUP(A1149, IMPORTRANGE(""https://docs.google.com/spreadsheets/d/1fj_Bhi2XPL3siwIh4sx4VRLAe31yD50oKdj5UlRYW0c/"", ""Сводка!A:AA""), 5, FALSE)"),272)</f>
        <v>272</v>
      </c>
      <c r="F1210" s="148" t="s">
        <v>50</v>
      </c>
      <c r="G1210" s="147">
        <f ca="1">IFERROR(__xludf.DUMMYFUNCTION(" VLOOKUP(A1149, IMPORTRANGE(""https://docs.google.com/spreadsheets/d/1QNLbnkR_AongFt22vMfNzfpjZ0CjpI8QI-w0wBnYA1w/"", ""Инфа!A:AA""), 6, FALSE)"),2023)</f>
        <v>2023</v>
      </c>
      <c r="H1210" s="150">
        <v>21300</v>
      </c>
      <c r="I1210" s="151" t="s">
        <v>72</v>
      </c>
      <c r="J1210" s="93" t="s">
        <v>3454</v>
      </c>
      <c r="K1210" s="153"/>
      <c r="L1210" s="153"/>
      <c r="M1210" s="153"/>
      <c r="N1210" s="153"/>
      <c r="O1210" s="153"/>
      <c r="P1210" s="153"/>
      <c r="Q1210" s="153"/>
      <c r="R1210" s="153"/>
      <c r="S1210" s="153"/>
    </row>
    <row r="1211" spans="1:19" ht="206.25">
      <c r="A1211" s="277" t="s">
        <v>25424</v>
      </c>
      <c r="B1211" s="256" t="s">
        <v>153</v>
      </c>
      <c r="C1211" s="93" t="s">
        <v>3455</v>
      </c>
      <c r="D1211" s="93" t="s">
        <v>3456</v>
      </c>
      <c r="E1211" s="148">
        <f ca="1">IFERROR(__xludf.DUMMYFUNCTION(" VLOOKUP(A1150, IMPORTRANGE(""https://docs.google.com/spreadsheets/d/1fj_Bhi2XPL3siwIh4sx4VRLAe31yD50oKdj5UlRYW0c/"", ""Сводка!A:AA""), 5, FALSE)"),296)</f>
        <v>296</v>
      </c>
      <c r="F1211" s="148" t="s">
        <v>50</v>
      </c>
      <c r="G1211" s="147">
        <f ca="1">IFERROR(__xludf.DUMMYFUNCTION(" VLOOKUP(A1150, IMPORTRANGE(""https://docs.google.com/spreadsheets/d/1QNLbnkR_AongFt22vMfNzfpjZ0CjpI8QI-w0wBnYA1w/"", ""Инфа!A:AA""), 6, FALSE)"),2023)</f>
        <v>2023</v>
      </c>
      <c r="H1211" s="150">
        <v>22800</v>
      </c>
      <c r="I1211" s="151" t="s">
        <v>72</v>
      </c>
      <c r="J1211" s="93" t="s">
        <v>3457</v>
      </c>
      <c r="K1211" s="153"/>
      <c r="L1211" s="153"/>
      <c r="M1211" s="153"/>
      <c r="N1211" s="153"/>
      <c r="O1211" s="153"/>
      <c r="P1211" s="153"/>
      <c r="Q1211" s="153"/>
      <c r="R1211" s="153"/>
      <c r="S1211" s="153"/>
    </row>
    <row r="1212" spans="1:19" ht="56.25">
      <c r="A1212" s="277" t="s">
        <v>25424</v>
      </c>
      <c r="B1212" s="253" t="s">
        <v>400</v>
      </c>
      <c r="C1212" s="93" t="s">
        <v>3405</v>
      </c>
      <c r="D1212" s="93" t="s">
        <v>3458</v>
      </c>
      <c r="E1212" s="172">
        <v>250</v>
      </c>
      <c r="F1212" s="148" t="s">
        <v>415</v>
      </c>
      <c r="G1212" s="147">
        <f ca="1">IFERROR(__xludf.DUMMYFUNCTION(" VLOOKUP(A1152, IMPORTRANGE(""https://docs.google.com/spreadsheets/d/1QNLbnkR_AongFt22vMfNzfpjZ0CjpI8QI-w0wBnYA1w/"", ""Инфа!A:AA""), 6, FALSE)"),2024)</f>
        <v>2024</v>
      </c>
      <c r="H1212" s="150">
        <v>12500</v>
      </c>
      <c r="I1212" s="151" t="s">
        <v>18</v>
      </c>
      <c r="J1212" s="93"/>
      <c r="K1212" s="153"/>
      <c r="L1212" s="153"/>
      <c r="M1212" s="153"/>
      <c r="N1212" s="153"/>
      <c r="O1212" s="153"/>
      <c r="P1212" s="153"/>
      <c r="Q1212" s="153"/>
      <c r="R1212" s="153"/>
      <c r="S1212" s="153"/>
    </row>
    <row r="1213" spans="1:19" ht="187.5">
      <c r="A1213" s="277" t="s">
        <v>25424</v>
      </c>
      <c r="B1213" s="256" t="s">
        <v>153</v>
      </c>
      <c r="C1213" s="93" t="s">
        <v>3460</v>
      </c>
      <c r="D1213" s="93" t="s">
        <v>3461</v>
      </c>
      <c r="E1213" s="148">
        <f ca="1">IFERROR(__xludf.DUMMYFUNCTION(" VLOOKUP(A1156, IMPORTRANGE(""https://docs.google.com/spreadsheets/d/1fj_Bhi2XPL3siwIh4sx4VRLAe31yD50oKdj5UlRYW0c/"", ""Сводка!A:AA""), 5, FALSE)"),100)</f>
        <v>100</v>
      </c>
      <c r="F1213" s="148" t="s">
        <v>266</v>
      </c>
      <c r="G1213" s="147">
        <f ca="1">IFERROR(__xludf.DUMMYFUNCTION(" VLOOKUP(A1156, IMPORTRANGE(""https://docs.google.com/spreadsheets/d/1QNLbnkR_AongFt22vMfNzfpjZ0CjpI8QI-w0wBnYA1w/"", ""Инфа!A:AA""), 6, FALSE)"),2024)</f>
        <v>2024</v>
      </c>
      <c r="H1213" s="150">
        <v>8000</v>
      </c>
      <c r="I1213" s="151" t="s">
        <v>28</v>
      </c>
      <c r="J1213" s="93" t="s">
        <v>3462</v>
      </c>
      <c r="K1213" s="153"/>
      <c r="L1213" s="153"/>
      <c r="M1213" s="153"/>
      <c r="N1213" s="153"/>
      <c r="O1213" s="153"/>
      <c r="P1213" s="153"/>
      <c r="Q1213" s="153"/>
      <c r="R1213" s="153"/>
      <c r="S1213" s="153"/>
    </row>
    <row r="1214" spans="1:19" ht="150">
      <c r="A1214" s="277" t="s">
        <v>25424</v>
      </c>
      <c r="B1214" s="256" t="s">
        <v>153</v>
      </c>
      <c r="C1214" s="93" t="s">
        <v>3463</v>
      </c>
      <c r="D1214" s="93" t="s">
        <v>3464</v>
      </c>
      <c r="E1214" s="148">
        <f ca="1">IFERROR(__xludf.DUMMYFUNCTION(" VLOOKUP(A1157, IMPORTRANGE(""https://docs.google.com/spreadsheets/d/1fj_Bhi2XPL3siwIh4sx4VRLAe31yD50oKdj5UlRYW0c/"", ""Сводка!A:AA""), 5, FALSE)"),132)</f>
        <v>132</v>
      </c>
      <c r="F1214" s="148" t="s">
        <v>3465</v>
      </c>
      <c r="G1214" s="147">
        <f ca="1">IFERROR(__xludf.DUMMYFUNCTION(" VLOOKUP(A1157, IMPORTRANGE(""https://docs.google.com/spreadsheets/d/1QNLbnkR_AongFt22vMfNzfpjZ0CjpI8QI-w0wBnYA1w/"", ""Инфа!A:AA""), 6, FALSE)"),2024)</f>
        <v>2024</v>
      </c>
      <c r="H1214" s="150">
        <v>12900</v>
      </c>
      <c r="I1214" s="151" t="s">
        <v>2099</v>
      </c>
      <c r="J1214" s="93" t="s">
        <v>3466</v>
      </c>
      <c r="K1214" s="153"/>
      <c r="L1214" s="153"/>
      <c r="M1214" s="153"/>
      <c r="N1214" s="153"/>
      <c r="O1214" s="153"/>
      <c r="P1214" s="153"/>
      <c r="Q1214" s="153"/>
      <c r="R1214" s="153"/>
      <c r="S1214" s="153"/>
    </row>
    <row r="1215" spans="1:19" ht="262.5">
      <c r="A1215" s="277" t="s">
        <v>25424</v>
      </c>
      <c r="B1215" s="256" t="s">
        <v>153</v>
      </c>
      <c r="C1215" s="93" t="s">
        <v>3467</v>
      </c>
      <c r="D1215" s="93" t="s">
        <v>3468</v>
      </c>
      <c r="E1215" s="148">
        <f ca="1">IFERROR(__xludf.DUMMYFUNCTION(" VLOOKUP(A1160, IMPORTRANGE(""https://docs.google.com/spreadsheets/d/1fj_Bhi2XPL3siwIh4sx4VRLAe31yD50oKdj5UlRYW0c/"", ""Сводка!A:AA""), 5, FALSE)"),152)</f>
        <v>152</v>
      </c>
      <c r="F1215" s="148" t="s">
        <v>165</v>
      </c>
      <c r="G1215" s="147">
        <f ca="1">IFERROR(__xludf.DUMMYFUNCTION(" VLOOKUP(A1160, IMPORTRANGE(""https://docs.google.com/spreadsheets/d/1QNLbnkR_AongFt22vMfNzfpjZ0CjpI8QI-w0wBnYA1w/"", ""Инфа!A:AA""), 6, FALSE)"),2023)</f>
        <v>2023</v>
      </c>
      <c r="H1215" s="150">
        <v>12400</v>
      </c>
      <c r="I1215" s="151" t="s">
        <v>161</v>
      </c>
      <c r="J1215" s="93" t="s">
        <v>3469</v>
      </c>
      <c r="K1215" s="153"/>
      <c r="L1215" s="153"/>
      <c r="M1215" s="153"/>
      <c r="N1215" s="153"/>
      <c r="O1215" s="153"/>
      <c r="P1215" s="153"/>
      <c r="Q1215" s="153"/>
      <c r="R1215" s="153"/>
      <c r="S1215" s="153"/>
    </row>
    <row r="1216" spans="1:19" ht="281.25">
      <c r="A1216" s="277" t="s">
        <v>25424</v>
      </c>
      <c r="B1216" s="256" t="s">
        <v>153</v>
      </c>
      <c r="C1216" s="93" t="s">
        <v>3467</v>
      </c>
      <c r="D1216" s="93" t="s">
        <v>3470</v>
      </c>
      <c r="E1216" s="148">
        <f ca="1">IFERROR(__xludf.DUMMYFUNCTION(" VLOOKUP(A1161, IMPORTRANGE(""https://docs.google.com/spreadsheets/d/1fj_Bhi2XPL3siwIh4sx4VRLAe31yD50oKdj5UlRYW0c/"", ""Сводка!A:AA""), 5, FALSE)"),212)</f>
        <v>212</v>
      </c>
      <c r="F1216" s="148" t="s">
        <v>165</v>
      </c>
      <c r="G1216" s="147">
        <f ca="1">IFERROR(__xludf.DUMMYFUNCTION(" VLOOKUP(A1161, IMPORTRANGE(""https://docs.google.com/spreadsheets/d/1QNLbnkR_AongFt22vMfNzfpjZ0CjpI8QI-w0wBnYA1w/"", ""Инфа!A:AA""), 6, FALSE)"),2023)</f>
        <v>2023</v>
      </c>
      <c r="H1216" s="150">
        <v>14800</v>
      </c>
      <c r="I1216" s="151" t="s">
        <v>161</v>
      </c>
      <c r="J1216" s="93" t="s">
        <v>3471</v>
      </c>
      <c r="K1216" s="153"/>
      <c r="L1216" s="153"/>
      <c r="M1216" s="153"/>
      <c r="N1216" s="153"/>
      <c r="O1216" s="153"/>
      <c r="P1216" s="153"/>
      <c r="Q1216" s="153"/>
      <c r="R1216" s="153"/>
      <c r="S1216" s="153"/>
    </row>
    <row r="1217" spans="1:19" ht="150">
      <c r="A1217" s="277" t="s">
        <v>25424</v>
      </c>
      <c r="B1217" s="256" t="s">
        <v>400</v>
      </c>
      <c r="C1217" s="93" t="s">
        <v>3472</v>
      </c>
      <c r="D1217" s="93" t="s">
        <v>3473</v>
      </c>
      <c r="E1217" s="148">
        <f ca="1">IFERROR(__xludf.DUMMYFUNCTION(" VLOOKUP(A1162, IMPORTRANGE(""https://docs.google.com/spreadsheets/d/1fj_Bhi2XPL3siwIh4sx4VRLAe31yD50oKdj5UlRYW0c/"", ""Сводка!A:AA""), 5, FALSE)"),220)</f>
        <v>220</v>
      </c>
      <c r="F1217" s="148" t="s">
        <v>415</v>
      </c>
      <c r="G1217" s="147">
        <f ca="1">IFERROR(__xludf.DUMMYFUNCTION(" VLOOKUP(A1162, IMPORTRANGE(""https://docs.google.com/spreadsheets/d/1QNLbnkR_AongFt22vMfNzfpjZ0CjpI8QI-w0wBnYA1w/"", ""Инфа!A:AA""), 6, FALSE)"),2023)</f>
        <v>2023</v>
      </c>
      <c r="H1217" s="150">
        <v>18200</v>
      </c>
      <c r="I1217" s="151" t="s">
        <v>161</v>
      </c>
      <c r="J1217" s="99" t="s">
        <v>3474</v>
      </c>
      <c r="K1217" s="153"/>
      <c r="L1217" s="153"/>
      <c r="M1217" s="153"/>
      <c r="N1217" s="153"/>
      <c r="O1217" s="153"/>
      <c r="P1217" s="153"/>
      <c r="Q1217" s="153"/>
      <c r="R1217" s="153"/>
      <c r="S1217" s="153"/>
    </row>
    <row r="1218" spans="1:19" ht="150">
      <c r="A1218" s="277" t="s">
        <v>25424</v>
      </c>
      <c r="B1218" s="253" t="s">
        <v>400</v>
      </c>
      <c r="C1218" s="93" t="s">
        <v>3475</v>
      </c>
      <c r="D1218" s="93" t="s">
        <v>3476</v>
      </c>
      <c r="E1218" s="148">
        <f ca="1">IFERROR(__xludf.DUMMYFUNCTION(" VLOOKUP(A1163, IMPORTRANGE(""https://docs.google.com/spreadsheets/d/1fj_Bhi2XPL3siwIh4sx4VRLAe31yD50oKdj5UlRYW0c/"", ""Сводка!A:AA""), 5, FALSE)"),212)</f>
        <v>212</v>
      </c>
      <c r="F1218" s="148" t="s">
        <v>415</v>
      </c>
      <c r="G1218" s="147">
        <f ca="1">IFERROR(__xludf.DUMMYFUNCTION(" VLOOKUP(A1163, IMPORTRANGE(""https://docs.google.com/spreadsheets/d/1QNLbnkR_AongFt22vMfNzfpjZ0CjpI8QI-w0wBnYA1w/"", ""Инфа!A:AA""), 6, FALSE)"),2024)</f>
        <v>2024</v>
      </c>
      <c r="H1218" s="150">
        <v>17700</v>
      </c>
      <c r="I1218" s="151" t="s">
        <v>257</v>
      </c>
      <c r="J1218" s="93" t="s">
        <v>3477</v>
      </c>
      <c r="K1218" s="153"/>
      <c r="L1218" s="153"/>
      <c r="M1218" s="153"/>
      <c r="N1218" s="153"/>
      <c r="O1218" s="153"/>
      <c r="P1218" s="153"/>
      <c r="Q1218" s="153"/>
      <c r="R1218" s="153"/>
      <c r="S1218" s="153"/>
    </row>
    <row r="1219" spans="1:19" ht="131.25">
      <c r="A1219" s="277" t="s">
        <v>25424</v>
      </c>
      <c r="B1219" s="256" t="s">
        <v>400</v>
      </c>
      <c r="C1219" s="93" t="s">
        <v>3478</v>
      </c>
      <c r="D1219" s="93" t="s">
        <v>3479</v>
      </c>
      <c r="E1219" s="148">
        <f ca="1">IFERROR(__xludf.DUMMYFUNCTION(" VLOOKUP(A1164, IMPORTRANGE(""https://docs.google.com/spreadsheets/d/1fj_Bhi2XPL3siwIh4sx4VRLAe31yD50oKdj5UlRYW0c/"", ""Сводка!A:AA""), 5, FALSE)"),228)</f>
        <v>228</v>
      </c>
      <c r="F1219" s="148" t="s">
        <v>677</v>
      </c>
      <c r="G1219" s="147">
        <f ca="1">IFERROR(__xludf.DUMMYFUNCTION(" VLOOKUP(A1164, IMPORTRANGE(""https://docs.google.com/spreadsheets/d/1QNLbnkR_AongFt22vMfNzfpjZ0CjpI8QI-w0wBnYA1w/"", ""Инфа!A:AA""), 6, FALSE)"),2024)</f>
        <v>2024</v>
      </c>
      <c r="H1219" s="150">
        <v>18700</v>
      </c>
      <c r="I1219" s="151" t="s">
        <v>3415</v>
      </c>
      <c r="J1219" s="93" t="s">
        <v>3480</v>
      </c>
      <c r="K1219" s="153"/>
      <c r="L1219" s="153"/>
      <c r="M1219" s="153"/>
      <c r="N1219" s="153"/>
      <c r="O1219" s="153"/>
      <c r="P1219" s="153"/>
      <c r="Q1219" s="153"/>
      <c r="R1219" s="153"/>
      <c r="S1219" s="153"/>
    </row>
    <row r="1220" spans="1:19" ht="93.75">
      <c r="A1220" s="277" t="s">
        <v>25424</v>
      </c>
      <c r="B1220" s="256" t="s">
        <v>400</v>
      </c>
      <c r="C1220" s="93" t="s">
        <v>3481</v>
      </c>
      <c r="D1220" s="93" t="s">
        <v>3482</v>
      </c>
      <c r="E1220" s="148">
        <f ca="1">IFERROR(__xludf.DUMMYFUNCTION(" VLOOKUP(A1165, IMPORTRANGE(""https://docs.google.com/spreadsheets/d/1fj_Bhi2XPL3siwIh4sx4VRLAe31yD50oKdj5UlRYW0c/"", ""Сводка!A:AA""), 5, FALSE)"),228)</f>
        <v>228</v>
      </c>
      <c r="F1220" s="148" t="s">
        <v>677</v>
      </c>
      <c r="G1220" s="147">
        <f ca="1">IFERROR(__xludf.DUMMYFUNCTION(" VLOOKUP(A1165, IMPORTRANGE(""https://docs.google.com/spreadsheets/d/1QNLbnkR_AongFt22vMfNzfpjZ0CjpI8QI-w0wBnYA1w/"", ""Инфа!A:AA""), 6, FALSE)"),2024)</f>
        <v>2024</v>
      </c>
      <c r="H1220" s="150">
        <v>18700</v>
      </c>
      <c r="I1220" s="151" t="s">
        <v>3415</v>
      </c>
      <c r="J1220" s="93" t="s">
        <v>3483</v>
      </c>
      <c r="K1220" s="153"/>
      <c r="L1220" s="153"/>
      <c r="M1220" s="153"/>
      <c r="N1220" s="153"/>
      <c r="O1220" s="153"/>
      <c r="P1220" s="153"/>
      <c r="Q1220" s="153"/>
      <c r="R1220" s="153"/>
      <c r="S1220" s="153"/>
    </row>
    <row r="1221" spans="1:19" ht="206.25">
      <c r="A1221" s="277" t="s">
        <v>25424</v>
      </c>
      <c r="B1221" s="256" t="s">
        <v>400</v>
      </c>
      <c r="C1221" s="93" t="s">
        <v>3484</v>
      </c>
      <c r="D1221" s="93" t="s">
        <v>3485</v>
      </c>
      <c r="E1221" s="148">
        <f ca="1">IFERROR(__xludf.DUMMYFUNCTION(" VLOOKUP(A1166, IMPORTRANGE(""https://docs.google.com/spreadsheets/d/1fj_Bhi2XPL3siwIh4sx4VRLAe31yD50oKdj5UlRYW0c/"", ""Сводка!A:AA""), 5, FALSE)"),216)</f>
        <v>216</v>
      </c>
      <c r="F1221" s="148" t="s">
        <v>677</v>
      </c>
      <c r="G1221" s="147">
        <f ca="1">IFERROR(__xludf.DUMMYFUNCTION(" VLOOKUP(A1166, IMPORTRANGE(""https://docs.google.com/spreadsheets/d/1QNLbnkR_AongFt22vMfNzfpjZ0CjpI8QI-w0wBnYA1w/"", ""Инфа!A:AA""), 6, FALSE)"),2024)</f>
        <v>2024</v>
      </c>
      <c r="H1221" s="150">
        <v>11500</v>
      </c>
      <c r="I1221" s="151" t="s">
        <v>210</v>
      </c>
      <c r="J1221" s="93" t="s">
        <v>3486</v>
      </c>
      <c r="K1221" s="153"/>
      <c r="L1221" s="153"/>
      <c r="M1221" s="153"/>
      <c r="N1221" s="153"/>
      <c r="O1221" s="153"/>
      <c r="P1221" s="153"/>
      <c r="Q1221" s="153"/>
      <c r="R1221" s="153"/>
      <c r="S1221" s="153"/>
    </row>
    <row r="1222" spans="1:19" ht="243.75">
      <c r="A1222" s="277" t="s">
        <v>25424</v>
      </c>
      <c r="B1222" s="256" t="s">
        <v>153</v>
      </c>
      <c r="C1222" s="93" t="s">
        <v>3487</v>
      </c>
      <c r="D1222" s="93" t="s">
        <v>3488</v>
      </c>
      <c r="E1222" s="148">
        <f ca="1">IFERROR(__xludf.DUMMYFUNCTION(" VLOOKUP(A1167, IMPORTRANGE(""https://docs.google.com/spreadsheets/d/1fj_Bhi2XPL3siwIh4sx4VRLAe31yD50oKdj5UlRYW0c/"", ""Сводка!A:AA""), 5, FALSE)"),168)</f>
        <v>168</v>
      </c>
      <c r="F1222" s="148" t="s">
        <v>108</v>
      </c>
      <c r="G1222" s="147">
        <f ca="1">IFERROR(__xludf.DUMMYFUNCTION(" VLOOKUP(A1167, IMPORTRANGE(""https://docs.google.com/spreadsheets/d/1QNLbnkR_AongFt22vMfNzfpjZ0CjpI8QI-w0wBnYA1w/"", ""Инфа!A:AA""), 6, FALSE)"),2023)</f>
        <v>2023</v>
      </c>
      <c r="H1222" s="150">
        <v>10000</v>
      </c>
      <c r="I1222" s="151" t="s">
        <v>51</v>
      </c>
      <c r="J1222" s="93" t="s">
        <v>3489</v>
      </c>
      <c r="K1222" s="153"/>
      <c r="L1222" s="153"/>
      <c r="M1222" s="153"/>
      <c r="N1222" s="153"/>
      <c r="O1222" s="153"/>
      <c r="P1222" s="153"/>
      <c r="Q1222" s="153"/>
      <c r="R1222" s="153"/>
      <c r="S1222" s="153"/>
    </row>
    <row r="1223" spans="1:19" ht="131.25">
      <c r="A1223" s="277" t="s">
        <v>25424</v>
      </c>
      <c r="B1223" s="256" t="s">
        <v>153</v>
      </c>
      <c r="C1223" s="93" t="s">
        <v>3490</v>
      </c>
      <c r="D1223" s="93" t="s">
        <v>3491</v>
      </c>
      <c r="E1223" s="148">
        <f ca="1">IFERROR(__xludf.DUMMYFUNCTION(" VLOOKUP(A1168, IMPORTRANGE(""https://docs.google.com/spreadsheets/d/1fj_Bhi2XPL3siwIh4sx4VRLAe31yD50oKdj5UlRYW0c/"", ""Сводка!A:AA""), 5, FALSE)"),120)</f>
        <v>120</v>
      </c>
      <c r="F1223" s="148" t="s">
        <v>165</v>
      </c>
      <c r="G1223" s="147">
        <f ca="1">IFERROR(__xludf.DUMMYFUNCTION(" VLOOKUP(A1168, IMPORTRANGE(""https://docs.google.com/spreadsheets/d/1QNLbnkR_AongFt22vMfNzfpjZ0CjpI8QI-w0wBnYA1w/"", ""Инфа!A:AA""), 6, FALSE)"),2024)</f>
        <v>2024</v>
      </c>
      <c r="H1223" s="150">
        <v>8600</v>
      </c>
      <c r="I1223" s="151" t="s">
        <v>146</v>
      </c>
      <c r="J1223" s="99" t="s">
        <v>3492</v>
      </c>
      <c r="K1223" s="153"/>
      <c r="L1223" s="153"/>
      <c r="M1223" s="153"/>
      <c r="N1223" s="153"/>
      <c r="O1223" s="153"/>
      <c r="P1223" s="153"/>
      <c r="Q1223" s="153"/>
      <c r="R1223" s="153"/>
      <c r="S1223" s="153"/>
    </row>
    <row r="1224" spans="1:19" ht="206.25">
      <c r="A1224" s="277" t="s">
        <v>25424</v>
      </c>
      <c r="B1224" s="253" t="s">
        <v>153</v>
      </c>
      <c r="C1224" s="93" t="s">
        <v>3430</v>
      </c>
      <c r="D1224" s="93" t="s">
        <v>3493</v>
      </c>
      <c r="E1224" s="148">
        <f ca="1">IFERROR(__xludf.DUMMYFUNCTION(" VLOOKUP(A1169, IMPORTRANGE(""https://docs.google.com/spreadsheets/d/1fj_Bhi2XPL3siwIh4sx4VRLAe31yD50oKdj5UlRYW0c/"", ""Сводка!A:AA""), 5, FALSE)"),104)</f>
        <v>104</v>
      </c>
      <c r="F1224" s="147" t="s">
        <v>3494</v>
      </c>
      <c r="G1224" s="147">
        <f ca="1">IFERROR(__xludf.DUMMYFUNCTION(" VLOOKUP(A1169, IMPORTRANGE(""https://docs.google.com/spreadsheets/d/1QNLbnkR_AongFt22vMfNzfpjZ0CjpI8QI-w0wBnYA1w/"", ""Инфа!A:AA""), 6, FALSE)"),2024)</f>
        <v>2024</v>
      </c>
      <c r="H1224" s="150">
        <v>8100</v>
      </c>
      <c r="I1224" s="151" t="s">
        <v>79</v>
      </c>
      <c r="J1224" s="93" t="s">
        <v>3495</v>
      </c>
      <c r="K1224" s="153"/>
      <c r="L1224" s="153"/>
      <c r="M1224" s="153"/>
      <c r="N1224" s="153"/>
      <c r="O1224" s="153"/>
      <c r="P1224" s="153"/>
      <c r="Q1224" s="153"/>
      <c r="R1224" s="153"/>
      <c r="S1224" s="153"/>
    </row>
    <row r="1225" spans="1:19" ht="225">
      <c r="A1225" s="277" t="s">
        <v>25424</v>
      </c>
      <c r="B1225" s="253" t="s">
        <v>400</v>
      </c>
      <c r="C1225" s="93" t="s">
        <v>3496</v>
      </c>
      <c r="D1225" s="93" t="s">
        <v>3497</v>
      </c>
      <c r="E1225" s="148">
        <f ca="1">IFERROR(__xludf.DUMMYFUNCTION(" VLOOKUP(A1170, IMPORTRANGE(""https://docs.google.com/spreadsheets/d/1fj_Bhi2XPL3siwIh4sx4VRLAe31yD50oKdj5UlRYW0c/"", ""Сводка!A:AA""), 5, FALSE)"),196)</f>
        <v>196</v>
      </c>
      <c r="F1225" s="147" t="s">
        <v>415</v>
      </c>
      <c r="G1225" s="147">
        <f ca="1">IFERROR(__xludf.DUMMYFUNCTION(" VLOOKUP(A1170, IMPORTRANGE(""https://docs.google.com/spreadsheets/d/1QNLbnkR_AongFt22vMfNzfpjZ0CjpI8QI-w0wBnYA1w/"", ""Инфа!A:AA""), 6, FALSE)"),2022)</f>
        <v>2022</v>
      </c>
      <c r="H1225" s="150">
        <v>16800</v>
      </c>
      <c r="I1225" s="151" t="s">
        <v>1768</v>
      </c>
      <c r="J1225" s="93" t="s">
        <v>3498</v>
      </c>
      <c r="K1225" s="153"/>
      <c r="L1225" s="153"/>
      <c r="M1225" s="153"/>
      <c r="N1225" s="153"/>
      <c r="O1225" s="153"/>
      <c r="P1225" s="153"/>
      <c r="Q1225" s="153"/>
      <c r="R1225" s="153"/>
      <c r="S1225" s="153"/>
    </row>
    <row r="1226" spans="1:19" ht="150">
      <c r="A1226" s="277" t="s">
        <v>25424</v>
      </c>
      <c r="B1226" s="256" t="s">
        <v>400</v>
      </c>
      <c r="C1226" s="93" t="s">
        <v>3499</v>
      </c>
      <c r="D1226" s="93" t="s">
        <v>3500</v>
      </c>
      <c r="E1226" s="148">
        <f ca="1">IFERROR(__xludf.DUMMYFUNCTION(" VLOOKUP(A1172, IMPORTRANGE(""https://docs.google.com/spreadsheets/d/1fj_Bhi2XPL3siwIh4sx4VRLAe31yD50oKdj5UlRYW0c/"", ""Сводка!A:AA""), 5, FALSE)"),276)</f>
        <v>276</v>
      </c>
      <c r="F1226" s="148" t="s">
        <v>415</v>
      </c>
      <c r="G1226" s="147">
        <f ca="1">IFERROR(__xludf.DUMMYFUNCTION(" VLOOKUP(A1172, IMPORTRANGE(""https://docs.google.com/spreadsheets/d/1QNLbnkR_AongFt22vMfNzfpjZ0CjpI8QI-w0wBnYA1w/"", ""Инфа!A:AA""), 6, FALSE)"),2024)</f>
        <v>2024</v>
      </c>
      <c r="H1226" s="150">
        <v>13300</v>
      </c>
      <c r="I1226" s="151" t="s">
        <v>1653</v>
      </c>
      <c r="J1226" s="93" t="s">
        <v>3501</v>
      </c>
      <c r="K1226" s="153"/>
      <c r="L1226" s="153"/>
      <c r="M1226" s="153"/>
      <c r="N1226" s="153"/>
      <c r="O1226" s="153"/>
      <c r="P1226" s="153"/>
      <c r="Q1226" s="153"/>
      <c r="R1226" s="153"/>
      <c r="S1226" s="153"/>
    </row>
    <row r="1227" spans="1:19" ht="150">
      <c r="A1227" s="277" t="s">
        <v>25424</v>
      </c>
      <c r="B1227" s="256" t="s">
        <v>400</v>
      </c>
      <c r="C1227" s="93" t="s">
        <v>3499</v>
      </c>
      <c r="D1227" s="93" t="s">
        <v>3502</v>
      </c>
      <c r="E1227" s="148">
        <f ca="1">IFERROR(__xludf.DUMMYFUNCTION(" VLOOKUP(A1173, IMPORTRANGE(""https://docs.google.com/spreadsheets/d/1fj_Bhi2XPL3siwIh4sx4VRLAe31yD50oKdj5UlRYW0c/"", ""Сводка!A:AA""), 5, FALSE)"),272)</f>
        <v>272</v>
      </c>
      <c r="F1227" s="148" t="s">
        <v>415</v>
      </c>
      <c r="G1227" s="147">
        <f ca="1">IFERROR(__xludf.DUMMYFUNCTION(" VLOOKUP(A1173, IMPORTRANGE(""https://docs.google.com/spreadsheets/d/1QNLbnkR_AongFt22vMfNzfpjZ0CjpI8QI-w0wBnYA1w/"", ""Инфа!A:AA""), 6, FALSE)"),2024)</f>
        <v>2024</v>
      </c>
      <c r="H1227" s="150">
        <v>13200</v>
      </c>
      <c r="I1227" s="151" t="s">
        <v>1653</v>
      </c>
      <c r="J1227" s="93" t="s">
        <v>3501</v>
      </c>
      <c r="K1227" s="153"/>
      <c r="L1227" s="153"/>
      <c r="M1227" s="153"/>
      <c r="N1227" s="153"/>
      <c r="O1227" s="153"/>
      <c r="P1227" s="153"/>
      <c r="Q1227" s="153"/>
      <c r="R1227" s="153"/>
      <c r="S1227" s="153"/>
    </row>
    <row r="1228" spans="1:19" ht="243.75">
      <c r="A1228" s="277" t="s">
        <v>25424</v>
      </c>
      <c r="B1228" s="256" t="s">
        <v>400</v>
      </c>
      <c r="C1228" s="93" t="s">
        <v>1235</v>
      </c>
      <c r="D1228" s="93" t="s">
        <v>3503</v>
      </c>
      <c r="E1228" s="148">
        <f ca="1">IFERROR(__xludf.DUMMYFUNCTION(" VLOOKUP(A1174, IMPORTRANGE(""https://docs.google.com/spreadsheets/d/1fj_Bhi2XPL3siwIh4sx4VRLAe31yD50oKdj5UlRYW0c/"", ""Сводка!A:AA""), 5, FALSE)"),280)</f>
        <v>280</v>
      </c>
      <c r="F1228" s="148" t="s">
        <v>466</v>
      </c>
      <c r="G1228" s="147">
        <f ca="1">IFERROR(__xludf.DUMMYFUNCTION(" VLOOKUP(A1174, IMPORTRANGE(""https://docs.google.com/spreadsheets/d/1QNLbnkR_AongFt22vMfNzfpjZ0CjpI8QI-w0wBnYA1w/"", ""Инфа!A:AA""), 6, FALSE)"),2024)</f>
        <v>2024</v>
      </c>
      <c r="H1228" s="150">
        <v>21800</v>
      </c>
      <c r="I1228" s="151" t="s">
        <v>3504</v>
      </c>
      <c r="J1228" s="93" t="s">
        <v>3505</v>
      </c>
      <c r="K1228" s="153"/>
      <c r="L1228" s="153"/>
      <c r="M1228" s="153"/>
      <c r="N1228" s="153"/>
      <c r="O1228" s="153"/>
      <c r="P1228" s="153"/>
      <c r="Q1228" s="153"/>
      <c r="R1228" s="153"/>
      <c r="S1228" s="153"/>
    </row>
    <row r="1229" spans="1:19" ht="262.5">
      <c r="A1229" s="277" t="s">
        <v>25424</v>
      </c>
      <c r="B1229" s="256" t="s">
        <v>153</v>
      </c>
      <c r="C1229" s="93" t="s">
        <v>3506</v>
      </c>
      <c r="D1229" s="93" t="s">
        <v>3507</v>
      </c>
      <c r="E1229" s="148">
        <f ca="1">IFERROR(__xludf.DUMMYFUNCTION(" VLOOKUP(A1176, IMPORTRANGE(""https://docs.google.com/spreadsheets/d/1fj_Bhi2XPL3siwIh4sx4VRLAe31yD50oKdj5UlRYW0c/"", ""Сводка!A:AA""), 5, FALSE)"),392)</f>
        <v>392</v>
      </c>
      <c r="F1229" s="148" t="s">
        <v>165</v>
      </c>
      <c r="G1229" s="147">
        <f ca="1">IFERROR(__xludf.DUMMYFUNCTION(" VLOOKUP(A1176, IMPORTRANGE(""https://docs.google.com/spreadsheets/d/1QNLbnkR_AongFt22vMfNzfpjZ0CjpI8QI-w0wBnYA1w/"", ""Инфа!A:AA""), 6, FALSE)"),2024)</f>
        <v>2024</v>
      </c>
      <c r="H1229" s="154">
        <v>28500</v>
      </c>
      <c r="I1229" s="151" t="s">
        <v>3508</v>
      </c>
      <c r="J1229" s="93" t="s">
        <v>3509</v>
      </c>
      <c r="K1229" s="153"/>
      <c r="L1229" s="153"/>
      <c r="M1229" s="153"/>
      <c r="N1229" s="153"/>
      <c r="O1229" s="153"/>
      <c r="P1229" s="153"/>
      <c r="Q1229" s="153"/>
      <c r="R1229" s="153"/>
      <c r="S1229" s="153"/>
    </row>
    <row r="1230" spans="1:19" ht="300">
      <c r="A1230" s="277" t="s">
        <v>25424</v>
      </c>
      <c r="B1230" s="256" t="s">
        <v>153</v>
      </c>
      <c r="C1230" s="93" t="s">
        <v>3510</v>
      </c>
      <c r="D1230" s="93" t="s">
        <v>3511</v>
      </c>
      <c r="E1230" s="148">
        <f ca="1">IFERROR(__xludf.DUMMYFUNCTION(" VLOOKUP(A1177, IMPORTRANGE(""https://docs.google.com/spreadsheets/d/1fj_Bhi2XPL3siwIh4sx4VRLAe31yD50oKdj5UlRYW0c/"", ""Сводка!A:AA""), 5, FALSE)"),268)</f>
        <v>268</v>
      </c>
      <c r="F1230" s="148" t="s">
        <v>165</v>
      </c>
      <c r="G1230" s="147">
        <f ca="1">IFERROR(__xludf.DUMMYFUNCTION(" VLOOKUP(A1177, IMPORTRANGE(""https://docs.google.com/spreadsheets/d/1QNLbnkR_AongFt22vMfNzfpjZ0CjpI8QI-w0wBnYA1w/"", ""Инфа!A:AA""), 6, FALSE)"),2024)</f>
        <v>2024</v>
      </c>
      <c r="H1230" s="150">
        <v>21100</v>
      </c>
      <c r="I1230" s="151" t="s">
        <v>3508</v>
      </c>
      <c r="J1230" s="93" t="s">
        <v>3512</v>
      </c>
      <c r="K1230" s="153"/>
      <c r="L1230" s="153"/>
      <c r="M1230" s="153"/>
      <c r="N1230" s="153"/>
      <c r="O1230" s="153"/>
      <c r="P1230" s="153"/>
      <c r="Q1230" s="153"/>
      <c r="R1230" s="153"/>
      <c r="S1230" s="153"/>
    </row>
    <row r="1231" spans="1:19" ht="262.5">
      <c r="A1231" s="277" t="s">
        <v>25424</v>
      </c>
      <c r="B1231" s="256" t="s">
        <v>153</v>
      </c>
      <c r="C1231" s="93" t="s">
        <v>3513</v>
      </c>
      <c r="D1231" s="93" t="s">
        <v>3514</v>
      </c>
      <c r="E1231" s="148">
        <f ca="1">IFERROR(__xludf.DUMMYFUNCTION(" VLOOKUP(A1179, IMPORTRANGE(""https://docs.google.com/spreadsheets/d/1fj_Bhi2XPL3siwIh4sx4VRLAe31yD50oKdj5UlRYW0c/"", ""Сводка!A:AA""), 5, FALSE)"),292)</f>
        <v>292</v>
      </c>
      <c r="F1231" s="148" t="s">
        <v>165</v>
      </c>
      <c r="G1231" s="147">
        <f ca="1">IFERROR(__xludf.DUMMYFUNCTION(" VLOOKUP(A1179, IMPORTRANGE(""https://docs.google.com/spreadsheets/d/1QNLbnkR_AongFt22vMfNzfpjZ0CjpI8QI-w0wBnYA1w/"", ""Инфа!A:AA""), 6, FALSE)"),2024)</f>
        <v>2024</v>
      </c>
      <c r="H1231" s="150">
        <v>13800</v>
      </c>
      <c r="I1231" s="151" t="s">
        <v>3504</v>
      </c>
      <c r="J1231" s="93" t="s">
        <v>3515</v>
      </c>
      <c r="K1231" s="153"/>
      <c r="L1231" s="153"/>
      <c r="M1231" s="153"/>
      <c r="N1231" s="153"/>
      <c r="O1231" s="153"/>
      <c r="P1231" s="153"/>
      <c r="Q1231" s="153"/>
      <c r="R1231" s="153"/>
      <c r="S1231" s="153"/>
    </row>
    <row r="1232" spans="1:19" ht="131.25">
      <c r="A1232" s="277" t="s">
        <v>25424</v>
      </c>
      <c r="B1232" s="256" t="s">
        <v>400</v>
      </c>
      <c r="C1232" s="93" t="s">
        <v>3516</v>
      </c>
      <c r="D1232" s="93" t="s">
        <v>3517</v>
      </c>
      <c r="E1232" s="148">
        <f ca="1">IFERROR(__xludf.DUMMYFUNCTION(" VLOOKUP(A1180, IMPORTRANGE(""https://docs.google.com/spreadsheets/d/1fj_Bhi2XPL3siwIh4sx4VRLAe31yD50oKdj5UlRYW0c/"", ""Сводка!A:AA""), 5, FALSE)"),132)</f>
        <v>132</v>
      </c>
      <c r="F1232" s="148" t="s">
        <v>415</v>
      </c>
      <c r="G1232" s="147">
        <f ca="1">IFERROR(__xludf.DUMMYFUNCTION(" VLOOKUP(A1180, IMPORTRANGE(""https://docs.google.com/spreadsheets/d/1QNLbnkR_AongFt22vMfNzfpjZ0CjpI8QI-w0wBnYA1w/"", ""Инфа!A:AA""), 6, FALSE)"),2023)</f>
        <v>2023</v>
      </c>
      <c r="H1232" s="150">
        <v>9000</v>
      </c>
      <c r="I1232" s="151"/>
      <c r="J1232" s="93" t="s">
        <v>3518</v>
      </c>
      <c r="K1232" s="153"/>
      <c r="L1232" s="153"/>
      <c r="M1232" s="153"/>
      <c r="N1232" s="153"/>
      <c r="O1232" s="153"/>
      <c r="P1232" s="153"/>
      <c r="Q1232" s="153"/>
      <c r="R1232" s="153"/>
      <c r="S1232" s="153"/>
    </row>
    <row r="1233" spans="1:19" ht="112.5">
      <c r="A1233" s="277" t="s">
        <v>25424</v>
      </c>
      <c r="B1233" s="256" t="s">
        <v>153</v>
      </c>
      <c r="C1233" s="99" t="s">
        <v>3519</v>
      </c>
      <c r="D1233" s="107" t="s">
        <v>3520</v>
      </c>
      <c r="E1233" s="148">
        <f ca="1">IFERROR(__xludf.DUMMYFUNCTION(" VLOOKUP(A1181, IMPORTRANGE(""https://docs.google.com/spreadsheets/d/1fj_Bhi2XPL3siwIh4sx4VRLAe31yD50oKdj5UlRYW0c/"", ""Сводка!A:AA""), 5, FALSE)"),280)</f>
        <v>280</v>
      </c>
      <c r="F1233" s="148" t="s">
        <v>50</v>
      </c>
      <c r="G1233" s="147">
        <f ca="1">IFERROR(__xludf.DUMMYFUNCTION(" VLOOKUP(A1181, IMPORTRANGE(""https://docs.google.com/spreadsheets/d/1QNLbnkR_AongFt22vMfNzfpjZ0CjpI8QI-w0wBnYA1w/"", ""Инфа!A:AA""), 6, FALSE)"),2023)</f>
        <v>2023</v>
      </c>
      <c r="H1233" s="150">
        <v>13400</v>
      </c>
      <c r="I1233" s="151" t="s">
        <v>1768</v>
      </c>
      <c r="J1233" s="93" t="s">
        <v>3521</v>
      </c>
      <c r="K1233" s="153"/>
      <c r="L1233" s="153"/>
      <c r="M1233" s="153"/>
      <c r="N1233" s="153"/>
      <c r="O1233" s="153"/>
      <c r="P1233" s="153"/>
      <c r="Q1233" s="153"/>
      <c r="R1233" s="153"/>
      <c r="S1233" s="153"/>
    </row>
    <row r="1234" spans="1:19" ht="168.75">
      <c r="A1234" s="277" t="s">
        <v>25424</v>
      </c>
      <c r="B1234" s="256" t="s">
        <v>153</v>
      </c>
      <c r="C1234" s="99" t="s">
        <v>1770</v>
      </c>
      <c r="D1234" s="107" t="s">
        <v>3522</v>
      </c>
      <c r="E1234" s="148">
        <f ca="1">IFERROR(__xludf.DUMMYFUNCTION(" VLOOKUP(A1182, IMPORTRANGE(""https://docs.google.com/spreadsheets/d/1fj_Bhi2XPL3siwIh4sx4VRLAe31yD50oKdj5UlRYW0c/"", ""Сводка!A:AA""), 5, FALSE)"),220)</f>
        <v>220</v>
      </c>
      <c r="F1234" s="148" t="s">
        <v>50</v>
      </c>
      <c r="G1234" s="147">
        <f ca="1">IFERROR(__xludf.DUMMYFUNCTION(" VLOOKUP(A1182, IMPORTRANGE(""https://docs.google.com/spreadsheets/d/1QNLbnkR_AongFt22vMfNzfpjZ0CjpI8QI-w0wBnYA1w/"", ""Инфа!A:AA""), 6, FALSE)"),2024)</f>
        <v>2024</v>
      </c>
      <c r="H1234" s="150">
        <v>11600</v>
      </c>
      <c r="I1234" s="151" t="s">
        <v>1938</v>
      </c>
      <c r="J1234" s="93" t="s">
        <v>3523</v>
      </c>
      <c r="K1234" s="153"/>
      <c r="L1234" s="153"/>
      <c r="M1234" s="153"/>
      <c r="N1234" s="153"/>
      <c r="O1234" s="153"/>
      <c r="P1234" s="153"/>
      <c r="Q1234" s="153"/>
      <c r="R1234" s="153"/>
      <c r="S1234" s="153"/>
    </row>
    <row r="1235" spans="1:19" ht="75">
      <c r="A1235" s="277" t="s">
        <v>25424</v>
      </c>
      <c r="B1235" s="256" t="s">
        <v>153</v>
      </c>
      <c r="C1235" s="99" t="s">
        <v>1770</v>
      </c>
      <c r="D1235" s="107" t="s">
        <v>3524</v>
      </c>
      <c r="E1235" s="148">
        <f ca="1">IFERROR(__xludf.DUMMYFUNCTION(" VLOOKUP(A1183, IMPORTRANGE(""https://docs.google.com/spreadsheets/d/1fj_Bhi2XPL3siwIh4sx4VRLAe31yD50oKdj5UlRYW0c/"", ""Сводка!A:AA""), 5, FALSE)"),268)</f>
        <v>268</v>
      </c>
      <c r="F1235" s="148" t="s">
        <v>50</v>
      </c>
      <c r="G1235" s="147">
        <f ca="1">IFERROR(__xludf.DUMMYFUNCTION(" VLOOKUP(A1183, IMPORTRANGE(""https://docs.google.com/spreadsheets/d/1QNLbnkR_AongFt22vMfNzfpjZ0CjpI8QI-w0wBnYA1w/"", ""Инфа!A:AA""), 6, FALSE)"),2023)</f>
        <v>2023</v>
      </c>
      <c r="H1235" s="150">
        <v>13000</v>
      </c>
      <c r="I1235" s="151" t="s">
        <v>28</v>
      </c>
      <c r="J1235" s="93" t="s">
        <v>3525</v>
      </c>
      <c r="K1235" s="153"/>
      <c r="L1235" s="153"/>
      <c r="M1235" s="153"/>
      <c r="N1235" s="153"/>
      <c r="O1235" s="153"/>
      <c r="P1235" s="153"/>
      <c r="Q1235" s="153"/>
      <c r="R1235" s="153"/>
      <c r="S1235" s="153"/>
    </row>
    <row r="1236" spans="1:19" ht="150">
      <c r="A1236" s="277" t="s">
        <v>25424</v>
      </c>
      <c r="B1236" s="253" t="s">
        <v>400</v>
      </c>
      <c r="C1236" s="93" t="s">
        <v>3526</v>
      </c>
      <c r="D1236" s="93" t="s">
        <v>3527</v>
      </c>
      <c r="E1236" s="148">
        <f ca="1">IFERROR(__xludf.DUMMYFUNCTION(" VLOOKUP(A1184, IMPORTRANGE(""https://docs.google.com/spreadsheets/d/1fj_Bhi2XPL3siwIh4sx4VRLAe31yD50oKdj5UlRYW0c/"", ""Сводка!A:AA""), 5, FALSE)"),116)</f>
        <v>116</v>
      </c>
      <c r="F1236" s="148" t="s">
        <v>415</v>
      </c>
      <c r="G1236" s="147">
        <f ca="1">IFERROR(__xludf.DUMMYFUNCTION(" VLOOKUP(A1184, IMPORTRANGE(""https://docs.google.com/spreadsheets/d/1QNLbnkR_AongFt22vMfNzfpjZ0CjpI8QI-w0wBnYA1w/"", ""Инфа!A:AA""), 6, FALSE)"),2024)</f>
        <v>2024</v>
      </c>
      <c r="H1236" s="150">
        <v>12000</v>
      </c>
      <c r="I1236" s="151" t="s">
        <v>1653</v>
      </c>
      <c r="J1236" s="93" t="s">
        <v>3528</v>
      </c>
      <c r="K1236" s="153"/>
      <c r="L1236" s="153"/>
      <c r="M1236" s="153"/>
      <c r="N1236" s="153"/>
      <c r="O1236" s="153"/>
      <c r="P1236" s="153"/>
      <c r="Q1236" s="153"/>
      <c r="R1236" s="153"/>
      <c r="S1236" s="153"/>
    </row>
    <row r="1237" spans="1:19" ht="75">
      <c r="A1237" s="277" t="s">
        <v>25424</v>
      </c>
      <c r="B1237" s="256" t="s">
        <v>153</v>
      </c>
      <c r="C1237" s="99" t="s">
        <v>1770</v>
      </c>
      <c r="D1237" s="107" t="s">
        <v>3529</v>
      </c>
      <c r="E1237" s="148">
        <f ca="1">IFERROR(__xludf.DUMMYFUNCTION(" VLOOKUP(A1185, IMPORTRANGE(""https://docs.google.com/spreadsheets/d/1fj_Bhi2XPL3siwIh4sx4VRLAe31yD50oKdj5UlRYW0c/"", ""Сводка!A:AA""), 5, FALSE)"),288)</f>
        <v>288</v>
      </c>
      <c r="F1237" s="148" t="s">
        <v>50</v>
      </c>
      <c r="G1237" s="147">
        <f ca="1">IFERROR(__xludf.DUMMYFUNCTION(" VLOOKUP(A1185, IMPORTRANGE(""https://docs.google.com/spreadsheets/d/1QNLbnkR_AongFt22vMfNzfpjZ0CjpI8QI-w0wBnYA1w/"", ""Инфа!A:AA""), 6, FALSE)"),2023)</f>
        <v>2023</v>
      </c>
      <c r="H1237" s="150">
        <v>13600</v>
      </c>
      <c r="I1237" s="151" t="s">
        <v>28</v>
      </c>
      <c r="J1237" s="93" t="s">
        <v>3525</v>
      </c>
      <c r="K1237" s="153"/>
      <c r="L1237" s="153"/>
      <c r="M1237" s="153"/>
      <c r="N1237" s="153"/>
      <c r="O1237" s="153"/>
      <c r="P1237" s="153"/>
      <c r="Q1237" s="153"/>
      <c r="R1237" s="153"/>
      <c r="S1237" s="153"/>
    </row>
    <row r="1238" spans="1:19" ht="93.75">
      <c r="A1238" s="277" t="s">
        <v>25424</v>
      </c>
      <c r="B1238" s="256" t="s">
        <v>153</v>
      </c>
      <c r="C1238" s="99" t="s">
        <v>3519</v>
      </c>
      <c r="D1238" s="93" t="s">
        <v>3530</v>
      </c>
      <c r="E1238" s="148">
        <f ca="1">IFERROR(__xludf.DUMMYFUNCTION(" VLOOKUP(A1186, IMPORTRANGE(""https://docs.google.com/spreadsheets/d/1fj_Bhi2XPL3siwIh4sx4VRLAe31yD50oKdj5UlRYW0c/"", ""Сводка!A:AA""), 5, FALSE)"),360)</f>
        <v>360</v>
      </c>
      <c r="F1238" s="148" t="s">
        <v>50</v>
      </c>
      <c r="G1238" s="147">
        <f ca="1">IFERROR(__xludf.DUMMYFUNCTION(" VLOOKUP(A1186, IMPORTRANGE(""https://docs.google.com/spreadsheets/d/1QNLbnkR_AongFt22vMfNzfpjZ0CjpI8QI-w0wBnYA1w/"", ""Инфа!A:AA""), 6, FALSE)"),2024)</f>
        <v>2024</v>
      </c>
      <c r="H1238" s="154">
        <v>15800</v>
      </c>
      <c r="I1238" s="151" t="s">
        <v>1768</v>
      </c>
      <c r="J1238" s="93" t="s">
        <v>3531</v>
      </c>
      <c r="K1238" s="153"/>
      <c r="L1238" s="153"/>
      <c r="M1238" s="153"/>
      <c r="N1238" s="153"/>
      <c r="O1238" s="153"/>
      <c r="P1238" s="153"/>
      <c r="Q1238" s="153"/>
      <c r="R1238" s="153"/>
      <c r="S1238" s="153"/>
    </row>
    <row r="1239" spans="1:19" ht="75">
      <c r="A1239" s="277" t="s">
        <v>25424</v>
      </c>
      <c r="B1239" s="256" t="s">
        <v>153</v>
      </c>
      <c r="C1239" s="99" t="s">
        <v>3532</v>
      </c>
      <c r="D1239" s="107" t="s">
        <v>3533</v>
      </c>
      <c r="E1239" s="148">
        <f ca="1">IFERROR(__xludf.DUMMYFUNCTION(" VLOOKUP(A1187, IMPORTRANGE(""https://docs.google.com/spreadsheets/d/1fj_Bhi2XPL3siwIh4sx4VRLAe31yD50oKdj5UlRYW0c/"", ""Сводка!A:AA""), 5, FALSE)"),224)</f>
        <v>224</v>
      </c>
      <c r="F1239" s="148" t="s">
        <v>266</v>
      </c>
      <c r="G1239" s="147">
        <f ca="1">IFERROR(__xludf.DUMMYFUNCTION(" VLOOKUP(A1187, IMPORTRANGE(""https://docs.google.com/spreadsheets/d/1QNLbnkR_AongFt22vMfNzfpjZ0CjpI8QI-w0wBnYA1w/"", ""Инфа!A:AA""), 6, FALSE)"),2024)</f>
        <v>2024</v>
      </c>
      <c r="H1239" s="150">
        <v>11700</v>
      </c>
      <c r="I1239" s="151" t="s">
        <v>3534</v>
      </c>
      <c r="J1239" s="93" t="s">
        <v>3535</v>
      </c>
      <c r="K1239" s="153"/>
      <c r="L1239" s="153"/>
      <c r="M1239" s="153"/>
      <c r="N1239" s="153"/>
      <c r="O1239" s="153"/>
      <c r="P1239" s="153"/>
      <c r="Q1239" s="153"/>
      <c r="R1239" s="153"/>
      <c r="S1239" s="153"/>
    </row>
    <row r="1240" spans="1:19" ht="75">
      <c r="A1240" s="277" t="s">
        <v>25424</v>
      </c>
      <c r="B1240" s="256" t="s">
        <v>153</v>
      </c>
      <c r="C1240" s="99" t="s">
        <v>3536</v>
      </c>
      <c r="D1240" s="107" t="s">
        <v>692</v>
      </c>
      <c r="E1240" s="148">
        <f ca="1">IFERROR(__xludf.DUMMYFUNCTION(" VLOOKUP(A1188, IMPORTRANGE(""https://docs.google.com/spreadsheets/d/1fj_Bhi2XPL3siwIh4sx4VRLAe31yD50oKdj5UlRYW0c/"", ""Сводка!A:AA""), 5, FALSE)"),252)</f>
        <v>252</v>
      </c>
      <c r="F1240" s="148" t="s">
        <v>266</v>
      </c>
      <c r="G1240" s="147">
        <f ca="1">IFERROR(__xludf.DUMMYFUNCTION(" VLOOKUP(A1188, IMPORTRANGE(""https://docs.google.com/spreadsheets/d/1QNLbnkR_AongFt22vMfNzfpjZ0CjpI8QI-w0wBnYA1w/"", ""Инфа!A:AA""), 6, FALSE)"),2023)</f>
        <v>2023</v>
      </c>
      <c r="H1240" s="150">
        <v>12600</v>
      </c>
      <c r="I1240" s="151" t="s">
        <v>210</v>
      </c>
      <c r="J1240" s="93" t="s">
        <v>3537</v>
      </c>
      <c r="K1240" s="153"/>
      <c r="L1240" s="153"/>
      <c r="M1240" s="153"/>
      <c r="N1240" s="153"/>
      <c r="O1240" s="153"/>
      <c r="P1240" s="153"/>
      <c r="Q1240" s="153"/>
      <c r="R1240" s="153"/>
      <c r="S1240" s="153"/>
    </row>
    <row r="1241" spans="1:19" ht="206.25">
      <c r="A1241" s="277" t="s">
        <v>25424</v>
      </c>
      <c r="B1241" s="256" t="s">
        <v>153</v>
      </c>
      <c r="C1241" s="99" t="s">
        <v>1770</v>
      </c>
      <c r="D1241" s="93" t="s">
        <v>3538</v>
      </c>
      <c r="E1241" s="148">
        <f ca="1">IFERROR(__xludf.DUMMYFUNCTION(" VLOOKUP(A1189, IMPORTRANGE(""https://docs.google.com/spreadsheets/d/1fj_Bhi2XPL3siwIh4sx4VRLAe31yD50oKdj5UlRYW0c/"", ""Сводка!A:AA""), 5, FALSE)"),400)</f>
        <v>400</v>
      </c>
      <c r="F1241" s="148" t="s">
        <v>50</v>
      </c>
      <c r="G1241" s="147">
        <f ca="1">IFERROR(__xludf.DUMMYFUNCTION(" VLOOKUP(A1189, IMPORTRANGE(""https://docs.google.com/spreadsheets/d/1QNLbnkR_AongFt22vMfNzfpjZ0CjpI8QI-w0wBnYA1w/"", ""Инфа!A:AA""), 6, FALSE)"),2023)</f>
        <v>2023</v>
      </c>
      <c r="H1241" s="154">
        <v>17000</v>
      </c>
      <c r="I1241" s="151" t="s">
        <v>28</v>
      </c>
      <c r="J1241" s="93" t="s">
        <v>3539</v>
      </c>
      <c r="K1241" s="153"/>
      <c r="L1241" s="153"/>
      <c r="M1241" s="153"/>
      <c r="N1241" s="153"/>
      <c r="O1241" s="153"/>
      <c r="P1241" s="153"/>
      <c r="Q1241" s="153"/>
      <c r="R1241" s="153"/>
      <c r="S1241" s="153"/>
    </row>
    <row r="1242" spans="1:19" ht="75">
      <c r="A1242" s="277" t="s">
        <v>25424</v>
      </c>
      <c r="B1242" s="256" t="s">
        <v>153</v>
      </c>
      <c r="C1242" s="99" t="s">
        <v>1770</v>
      </c>
      <c r="D1242" s="107" t="s">
        <v>3540</v>
      </c>
      <c r="E1242" s="148">
        <f ca="1">IFERROR(__xludf.DUMMYFUNCTION(" VLOOKUP(A1190, IMPORTRANGE(""https://docs.google.com/spreadsheets/d/1fj_Bhi2XPL3siwIh4sx4VRLAe31yD50oKdj5UlRYW0c/"", ""Сводка!A:AA""), 5, FALSE)"),232)</f>
        <v>232</v>
      </c>
      <c r="F1242" s="148" t="s">
        <v>50</v>
      </c>
      <c r="G1242" s="147">
        <f ca="1">IFERROR(__xludf.DUMMYFUNCTION(" VLOOKUP(A1190, IMPORTRANGE(""https://docs.google.com/spreadsheets/d/1QNLbnkR_AongFt22vMfNzfpjZ0CjpI8QI-w0wBnYA1w/"", ""Инфа!A:AA""), 6, FALSE)"),2023)</f>
        <v>2023</v>
      </c>
      <c r="H1242" s="150">
        <v>12000</v>
      </c>
      <c r="I1242" s="151" t="s">
        <v>28</v>
      </c>
      <c r="J1242" s="93" t="s">
        <v>3541</v>
      </c>
      <c r="K1242" s="153"/>
      <c r="L1242" s="153"/>
      <c r="M1242" s="153"/>
      <c r="N1242" s="153"/>
      <c r="O1242" s="153"/>
      <c r="P1242" s="153"/>
      <c r="Q1242" s="153"/>
      <c r="R1242" s="153"/>
      <c r="S1242" s="153"/>
    </row>
    <row r="1243" spans="1:19" ht="112.5">
      <c r="A1243" s="277" t="s">
        <v>25424</v>
      </c>
      <c r="B1243" s="256" t="s">
        <v>153</v>
      </c>
      <c r="C1243" s="99" t="s">
        <v>3542</v>
      </c>
      <c r="D1243" s="93" t="s">
        <v>3543</v>
      </c>
      <c r="E1243" s="148">
        <f ca="1">IFERROR(__xludf.DUMMYFUNCTION(" VLOOKUP(A1191, IMPORTRANGE(""https://docs.google.com/spreadsheets/d/1fj_Bhi2XPL3siwIh4sx4VRLAe31yD50oKdj5UlRYW0c/"", ""Сводка!A:AA""), 5, FALSE)"),100)</f>
        <v>100</v>
      </c>
      <c r="F1243" s="148" t="s">
        <v>50</v>
      </c>
      <c r="G1243" s="147">
        <f ca="1">IFERROR(__xludf.DUMMYFUNCTION(" VLOOKUP(A1191, IMPORTRANGE(""https://docs.google.com/spreadsheets/d/1QNLbnkR_AongFt22vMfNzfpjZ0CjpI8QI-w0wBnYA1w/"", ""Инфа!A:AA""), 6, FALSE)"),2024)</f>
        <v>2024</v>
      </c>
      <c r="H1243" s="150">
        <v>8000</v>
      </c>
      <c r="I1243" s="151" t="s">
        <v>3544</v>
      </c>
      <c r="J1243" s="93" t="s">
        <v>3545</v>
      </c>
      <c r="K1243" s="153"/>
      <c r="L1243" s="153"/>
      <c r="M1243" s="153"/>
      <c r="N1243" s="153"/>
      <c r="O1243" s="153"/>
      <c r="P1243" s="153"/>
      <c r="Q1243" s="153"/>
      <c r="R1243" s="153"/>
      <c r="S1243" s="153"/>
    </row>
    <row r="1244" spans="1:19" ht="112.5">
      <c r="A1244" s="277" t="s">
        <v>25424</v>
      </c>
      <c r="B1244" s="256" t="s">
        <v>153</v>
      </c>
      <c r="C1244" s="99" t="s">
        <v>1770</v>
      </c>
      <c r="D1244" s="93" t="s">
        <v>3546</v>
      </c>
      <c r="E1244" s="148">
        <f ca="1">IFERROR(__xludf.DUMMYFUNCTION(" VLOOKUP(A1192, IMPORTRANGE(""https://docs.google.com/spreadsheets/d/1fj_Bhi2XPL3siwIh4sx4VRLAe31yD50oKdj5UlRYW0c/"", ""Сводка!A:AA""), 5, FALSE)"),188)</f>
        <v>188</v>
      </c>
      <c r="F1244" s="148" t="s">
        <v>50</v>
      </c>
      <c r="G1244" s="147">
        <f ca="1">IFERROR(__xludf.DUMMYFUNCTION(" VLOOKUP(A1192, IMPORTRANGE(""https://docs.google.com/spreadsheets/d/1QNLbnkR_AongFt22vMfNzfpjZ0CjpI8QI-w0wBnYA1w/"", ""Инфа!A:AA""), 6, FALSE)"),2024)</f>
        <v>2024</v>
      </c>
      <c r="H1244" s="150">
        <v>16300</v>
      </c>
      <c r="I1244" s="151" t="s">
        <v>3544</v>
      </c>
      <c r="J1244" s="93" t="s">
        <v>3547</v>
      </c>
      <c r="K1244" s="153"/>
      <c r="L1244" s="153"/>
      <c r="M1244" s="153"/>
      <c r="N1244" s="153"/>
      <c r="O1244" s="153"/>
      <c r="P1244" s="153"/>
      <c r="Q1244" s="153"/>
      <c r="R1244" s="153"/>
      <c r="S1244" s="153"/>
    </row>
    <row r="1245" spans="1:19" ht="168.75">
      <c r="A1245" s="277" t="s">
        <v>25424</v>
      </c>
      <c r="B1245" s="256" t="s">
        <v>400</v>
      </c>
      <c r="C1245" s="93" t="s">
        <v>3548</v>
      </c>
      <c r="D1245" s="93" t="s">
        <v>3549</v>
      </c>
      <c r="E1245" s="148">
        <f ca="1">IFERROR(__xludf.DUMMYFUNCTION(" VLOOKUP(A1193, IMPORTRANGE(""https://docs.google.com/spreadsheets/d/1fj_Bhi2XPL3siwIh4sx4VRLAe31yD50oKdj5UlRYW0c/"", ""Сводка!A:AA""), 5, FALSE)"),148)</f>
        <v>148</v>
      </c>
      <c r="F1245" s="148" t="s">
        <v>2882</v>
      </c>
      <c r="G1245" s="147">
        <f ca="1">IFERROR(__xludf.DUMMYFUNCTION(" VLOOKUP(A1193, IMPORTRANGE(""https://docs.google.com/spreadsheets/d/1QNLbnkR_AongFt22vMfNzfpjZ0CjpI8QI-w0wBnYA1w/"", ""Инфа!A:AA""), 6, FALSE)"),2023)</f>
        <v>2023</v>
      </c>
      <c r="H1245" s="150">
        <v>13900</v>
      </c>
      <c r="I1245" s="151" t="s">
        <v>3550</v>
      </c>
      <c r="J1245" s="93" t="s">
        <v>3551</v>
      </c>
      <c r="K1245" s="153"/>
      <c r="L1245" s="153"/>
      <c r="M1245" s="153"/>
      <c r="N1245" s="153"/>
      <c r="O1245" s="153"/>
      <c r="P1245" s="153"/>
      <c r="Q1245" s="153"/>
      <c r="R1245" s="153"/>
      <c r="S1245" s="153"/>
    </row>
    <row r="1246" spans="1:19" ht="131.25">
      <c r="A1246" s="277" t="s">
        <v>25424</v>
      </c>
      <c r="B1246" s="256" t="s">
        <v>153</v>
      </c>
      <c r="C1246" s="93" t="s">
        <v>3552</v>
      </c>
      <c r="D1246" s="93" t="s">
        <v>3553</v>
      </c>
      <c r="E1246" s="148">
        <f ca="1">IFERROR(__xludf.DUMMYFUNCTION(" VLOOKUP(A1194, IMPORTRANGE(""https://docs.google.com/spreadsheets/d/1fj_Bhi2XPL3siwIh4sx4VRLAe31yD50oKdj5UlRYW0c/"", ""Сводка!A:AA""), 5, FALSE)"),220)</f>
        <v>220</v>
      </c>
      <c r="F1246" s="148" t="s">
        <v>50</v>
      </c>
      <c r="G1246" s="147">
        <f ca="1">IFERROR(__xludf.DUMMYFUNCTION(" VLOOKUP(A1194, IMPORTRANGE(""https://docs.google.com/spreadsheets/d/1QNLbnkR_AongFt22vMfNzfpjZ0CjpI8QI-w0wBnYA1w/"", ""Инфа!A:AA""), 6, FALSE)"),2024)</f>
        <v>2024</v>
      </c>
      <c r="H1246" s="150">
        <v>18200</v>
      </c>
      <c r="I1246" s="151" t="s">
        <v>3554</v>
      </c>
      <c r="J1246" s="99" t="s">
        <v>3555</v>
      </c>
      <c r="K1246" s="153"/>
      <c r="L1246" s="153"/>
      <c r="M1246" s="153"/>
      <c r="N1246" s="153"/>
      <c r="O1246" s="153"/>
      <c r="P1246" s="153"/>
      <c r="Q1246" s="153"/>
      <c r="R1246" s="153"/>
      <c r="S1246" s="153"/>
    </row>
    <row r="1247" spans="1:19" ht="131.25">
      <c r="A1247" s="277" t="s">
        <v>25424</v>
      </c>
      <c r="B1247" s="256" t="s">
        <v>400</v>
      </c>
      <c r="C1247" s="93" t="s">
        <v>3558</v>
      </c>
      <c r="D1247" s="93" t="s">
        <v>3559</v>
      </c>
      <c r="E1247" s="148">
        <f ca="1">IFERROR(__xludf.DUMMYFUNCTION(" VLOOKUP(A1196, IMPORTRANGE(""https://docs.google.com/spreadsheets/d/1fj_Bhi2XPL3siwIh4sx4VRLAe31yD50oKdj5UlRYW0c/"", ""Сводка!A:AA""), 5, FALSE)"),340)</f>
        <v>340</v>
      </c>
      <c r="F1247" s="148" t="s">
        <v>415</v>
      </c>
      <c r="G1247" s="147">
        <f ca="1">IFERROR(__xludf.DUMMYFUNCTION(" VLOOKUP(A1196, IMPORTRANGE(""https://docs.google.com/spreadsheets/d/1QNLbnkR_AongFt22vMfNzfpjZ0CjpI8QI-w0wBnYA1w/"", ""Инфа!A:AA""), 6, FALSE)"),2023)</f>
        <v>2023</v>
      </c>
      <c r="H1247" s="150">
        <v>25400</v>
      </c>
      <c r="I1247" s="151" t="s">
        <v>171</v>
      </c>
      <c r="J1247" s="93" t="s">
        <v>3560</v>
      </c>
      <c r="K1247" s="153"/>
      <c r="L1247" s="153"/>
      <c r="M1247" s="153"/>
      <c r="N1247" s="153"/>
      <c r="O1247" s="153"/>
      <c r="P1247" s="153"/>
      <c r="Q1247" s="153"/>
      <c r="R1247" s="153"/>
      <c r="S1247" s="153"/>
    </row>
    <row r="1248" spans="1:19" ht="112.5">
      <c r="A1248" s="277" t="s">
        <v>25424</v>
      </c>
      <c r="B1248" s="256" t="s">
        <v>400</v>
      </c>
      <c r="C1248" s="93" t="s">
        <v>3561</v>
      </c>
      <c r="D1248" s="97" t="s">
        <v>3562</v>
      </c>
      <c r="E1248" s="148">
        <f ca="1">IFERROR(__xludf.DUMMYFUNCTION(" VLOOKUP(A1197, IMPORTRANGE(""https://docs.google.com/spreadsheets/d/1fj_Bhi2XPL3siwIh4sx4VRLAe31yD50oKdj5UlRYW0c/"", ""Сводка!A:AA""), 5, FALSE)"),208)</f>
        <v>208</v>
      </c>
      <c r="F1248" s="148" t="s">
        <v>677</v>
      </c>
      <c r="G1248" s="147">
        <f ca="1">IFERROR(__xludf.DUMMYFUNCTION(" VLOOKUP(A1197, IMPORTRANGE(""https://docs.google.com/spreadsheets/d/1QNLbnkR_AongFt22vMfNzfpjZ0CjpI8QI-w0wBnYA1w/"", ""Инфа!A:AA""), 6, FALSE)"),2024)</f>
        <v>2024</v>
      </c>
      <c r="H1248" s="150">
        <v>11200</v>
      </c>
      <c r="I1248" s="151" t="s">
        <v>2037</v>
      </c>
      <c r="J1248" s="93" t="s">
        <v>3563</v>
      </c>
      <c r="K1248" s="153"/>
      <c r="L1248" s="153"/>
      <c r="M1248" s="153"/>
      <c r="N1248" s="153"/>
      <c r="O1248" s="153"/>
      <c r="P1248" s="153"/>
      <c r="Q1248" s="153"/>
      <c r="R1248" s="153"/>
      <c r="S1248" s="153"/>
    </row>
    <row r="1249" spans="1:19" ht="56.25">
      <c r="A1249" s="277" t="s">
        <v>25424</v>
      </c>
      <c r="B1249" s="256" t="s">
        <v>400</v>
      </c>
      <c r="C1249" s="99" t="s">
        <v>3564</v>
      </c>
      <c r="D1249" s="99" t="s">
        <v>3565</v>
      </c>
      <c r="E1249" s="148">
        <f ca="1">IFERROR(__xludf.DUMMYFUNCTION(" VLOOKUP(A1198, IMPORTRANGE(""https://docs.google.com/spreadsheets/d/1fj_Bhi2XPL3siwIh4sx4VRLAe31yD50oKdj5UlRYW0c/"", ""Сводка!A:AA""), 5, FALSE)"),72)</f>
        <v>72</v>
      </c>
      <c r="F1249" s="148" t="s">
        <v>677</v>
      </c>
      <c r="G1249" s="147">
        <f ca="1">IFERROR(__xludf.DUMMYFUNCTION(" VLOOKUP(A1198, IMPORTRANGE(""https://docs.google.com/spreadsheets/d/1QNLbnkR_AongFt22vMfNzfpjZ0CjpI8QI-w0wBnYA1w/"", ""Инфа!A:AA""), 6, FALSE)"),2024)</f>
        <v>2024</v>
      </c>
      <c r="H1249" s="150">
        <v>7200</v>
      </c>
      <c r="I1249" s="151" t="s">
        <v>3566</v>
      </c>
      <c r="J1249" s="99" t="s">
        <v>3567</v>
      </c>
      <c r="K1249" s="153"/>
      <c r="L1249" s="153"/>
      <c r="M1249" s="153"/>
      <c r="N1249" s="153"/>
      <c r="O1249" s="153"/>
      <c r="P1249" s="153"/>
      <c r="Q1249" s="153"/>
      <c r="R1249" s="153"/>
      <c r="S1249" s="153"/>
    </row>
    <row r="1250" spans="1:19" ht="131.25">
      <c r="A1250" s="277" t="s">
        <v>25424</v>
      </c>
      <c r="B1250" s="256" t="s">
        <v>153</v>
      </c>
      <c r="C1250" s="93" t="s">
        <v>3568</v>
      </c>
      <c r="D1250" s="93" t="s">
        <v>3569</v>
      </c>
      <c r="E1250" s="148">
        <f ca="1">IFERROR(__xludf.DUMMYFUNCTION(" VLOOKUP(A1199, IMPORTRANGE(""https://docs.google.com/spreadsheets/d/1fj_Bhi2XPL3siwIh4sx4VRLAe31yD50oKdj5UlRYW0c/"", ""Сводка!A:AA""), 5, FALSE)"),112)</f>
        <v>112</v>
      </c>
      <c r="F1250" s="148" t="s">
        <v>456</v>
      </c>
      <c r="G1250" s="147">
        <f ca="1">IFERROR(__xludf.DUMMYFUNCTION(" VLOOKUP(A1199, IMPORTRANGE(""https://docs.google.com/spreadsheets/d/1QNLbnkR_AongFt22vMfNzfpjZ0CjpI8QI-w0wBnYA1w/"", ""Инфа!A:AA""), 6, FALSE)"),2024)</f>
        <v>2024</v>
      </c>
      <c r="H1250" s="150">
        <v>10900</v>
      </c>
      <c r="I1250" s="151"/>
      <c r="J1250" s="93" t="s">
        <v>3570</v>
      </c>
      <c r="K1250" s="153"/>
      <c r="L1250" s="153"/>
      <c r="M1250" s="153"/>
      <c r="N1250" s="153"/>
      <c r="O1250" s="153"/>
      <c r="P1250" s="153"/>
      <c r="Q1250" s="153"/>
      <c r="R1250" s="153"/>
      <c r="S1250" s="153"/>
    </row>
    <row r="1251" spans="1:19" ht="187.5">
      <c r="A1251" s="277" t="s">
        <v>25424</v>
      </c>
      <c r="B1251" s="256" t="s">
        <v>153</v>
      </c>
      <c r="C1251" s="93" t="s">
        <v>3571</v>
      </c>
      <c r="D1251" s="93" t="s">
        <v>3572</v>
      </c>
      <c r="E1251" s="148">
        <f ca="1">IFERROR(__xludf.DUMMYFUNCTION(" VLOOKUP(A1200, IMPORTRANGE(""https://docs.google.com/spreadsheets/d/1fj_Bhi2XPL3siwIh4sx4VRLAe31yD50oKdj5UlRYW0c/"", ""Сводка!A:AA""), 5, FALSE)"),80)</f>
        <v>80</v>
      </c>
      <c r="F1251" s="148" t="s">
        <v>2691</v>
      </c>
      <c r="G1251" s="147">
        <f ca="1">IFERROR(__xludf.DUMMYFUNCTION(" VLOOKUP(A1200, IMPORTRANGE(""https://docs.google.com/spreadsheets/d/1QNLbnkR_AongFt22vMfNzfpjZ0CjpI8QI-w0wBnYA1w/"", ""Инфа!A:AA""), 6, FALSE)"),2024)</f>
        <v>2024</v>
      </c>
      <c r="H1251" s="150">
        <v>9800</v>
      </c>
      <c r="I1251" s="151"/>
      <c r="J1251" s="93" t="s">
        <v>3573</v>
      </c>
      <c r="K1251" s="153"/>
      <c r="L1251" s="153"/>
      <c r="M1251" s="153"/>
      <c r="N1251" s="153"/>
      <c r="O1251" s="153"/>
      <c r="P1251" s="153"/>
      <c r="Q1251" s="153"/>
      <c r="R1251" s="153"/>
      <c r="S1251" s="153"/>
    </row>
    <row r="1252" spans="1:19" ht="150">
      <c r="A1252" s="277" t="s">
        <v>25424</v>
      </c>
      <c r="B1252" s="256" t="s">
        <v>153</v>
      </c>
      <c r="C1252" s="93" t="s">
        <v>3574</v>
      </c>
      <c r="D1252" s="93" t="s">
        <v>3575</v>
      </c>
      <c r="E1252" s="148">
        <f ca="1">IFERROR(__xludf.DUMMYFUNCTION(" VLOOKUP(A1201, IMPORTRANGE(""https://docs.google.com/spreadsheets/d/1fj_Bhi2XPL3siwIh4sx4VRLAe31yD50oKdj5UlRYW0c/"", ""Сводка!A:AA""), 5, FALSE)"),220)</f>
        <v>220</v>
      </c>
      <c r="F1252" s="148" t="s">
        <v>456</v>
      </c>
      <c r="G1252" s="147">
        <f ca="1">IFERROR(__xludf.DUMMYFUNCTION(" VLOOKUP(A1201, IMPORTRANGE(""https://docs.google.com/spreadsheets/d/1QNLbnkR_AongFt22vMfNzfpjZ0CjpI8QI-w0wBnYA1w/"", ""Инфа!A:AA""), 6, FALSE)"),2024)</f>
        <v>2024</v>
      </c>
      <c r="H1252" s="150">
        <v>11600</v>
      </c>
      <c r="I1252" s="151"/>
      <c r="J1252" s="93" t="s">
        <v>3576</v>
      </c>
      <c r="K1252" s="153"/>
      <c r="L1252" s="153"/>
      <c r="M1252" s="153"/>
      <c r="N1252" s="153"/>
      <c r="O1252" s="153"/>
      <c r="P1252" s="153"/>
      <c r="Q1252" s="153"/>
      <c r="R1252" s="153"/>
      <c r="S1252" s="153"/>
    </row>
    <row r="1253" spans="1:19" ht="131.25">
      <c r="A1253" s="277" t="s">
        <v>25424</v>
      </c>
      <c r="B1253" s="256" t="s">
        <v>153</v>
      </c>
      <c r="C1253" s="93" t="s">
        <v>3577</v>
      </c>
      <c r="D1253" s="93" t="s">
        <v>3578</v>
      </c>
      <c r="E1253" s="148">
        <f ca="1">IFERROR(__xludf.DUMMYFUNCTION(" VLOOKUP(A1202, IMPORTRANGE(""https://docs.google.com/spreadsheets/d/1fj_Bhi2XPL3siwIh4sx4VRLAe31yD50oKdj5UlRYW0c/"", ""Сводка!A:AA""), 5, FALSE)"),360)</f>
        <v>360</v>
      </c>
      <c r="F1253" s="148" t="s">
        <v>456</v>
      </c>
      <c r="G1253" s="147">
        <f ca="1">IFERROR(__xludf.DUMMYFUNCTION(" VLOOKUP(A1202, IMPORTRANGE(""https://docs.google.com/spreadsheets/d/1QNLbnkR_AongFt22vMfNzfpjZ0CjpI8QI-w0wBnYA1w/"", ""Инфа!A:AA""), 6, FALSE)"),2023)</f>
        <v>2023</v>
      </c>
      <c r="H1253" s="154">
        <v>15800</v>
      </c>
      <c r="I1253" s="151" t="s">
        <v>2443</v>
      </c>
      <c r="J1253" s="93" t="s">
        <v>3579</v>
      </c>
      <c r="K1253" s="153"/>
      <c r="L1253" s="153"/>
      <c r="M1253" s="153"/>
      <c r="N1253" s="153"/>
      <c r="O1253" s="153"/>
      <c r="P1253" s="153"/>
      <c r="Q1253" s="153"/>
      <c r="R1253" s="153"/>
      <c r="S1253" s="153"/>
    </row>
    <row r="1254" spans="1:19" ht="187.5">
      <c r="A1254" s="277" t="s">
        <v>25424</v>
      </c>
      <c r="B1254" s="256" t="s">
        <v>400</v>
      </c>
      <c r="C1254" s="93" t="s">
        <v>3580</v>
      </c>
      <c r="D1254" s="93" t="s">
        <v>3581</v>
      </c>
      <c r="E1254" s="148">
        <f ca="1">IFERROR(__xludf.DUMMYFUNCTION(" VLOOKUP(A1203, IMPORTRANGE(""https://docs.google.com/spreadsheets/d/1fj_Bhi2XPL3siwIh4sx4VRLAe31yD50oKdj5UlRYW0c/"", ""Сводка!A:AA""), 5, FALSE)"),332)</f>
        <v>332</v>
      </c>
      <c r="F1254" s="148" t="s">
        <v>466</v>
      </c>
      <c r="G1254" s="147">
        <f ca="1">IFERROR(__xludf.DUMMYFUNCTION(" VLOOKUP(A1203, IMPORTRANGE(""https://docs.google.com/spreadsheets/d/1QNLbnkR_AongFt22vMfNzfpjZ0CjpI8QI-w0wBnYA1w/"", ""Инфа!A:AA""), 6, FALSE)"),2024)</f>
        <v>2024</v>
      </c>
      <c r="H1254" s="150">
        <v>24900</v>
      </c>
      <c r="I1254" s="151"/>
      <c r="J1254" s="93" t="s">
        <v>3582</v>
      </c>
      <c r="K1254" s="153"/>
      <c r="L1254" s="153"/>
      <c r="M1254" s="153"/>
      <c r="N1254" s="153"/>
      <c r="O1254" s="153"/>
      <c r="P1254" s="153"/>
      <c r="Q1254" s="153"/>
      <c r="R1254" s="153"/>
      <c r="S1254" s="153"/>
    </row>
    <row r="1255" spans="1:19" ht="93.75">
      <c r="A1255" s="277" t="s">
        <v>25424</v>
      </c>
      <c r="B1255" s="256" t="s">
        <v>153</v>
      </c>
      <c r="C1255" s="93" t="s">
        <v>3583</v>
      </c>
      <c r="D1255" s="93" t="s">
        <v>3584</v>
      </c>
      <c r="E1255" s="148">
        <f ca="1">IFERROR(__xludf.DUMMYFUNCTION(" VLOOKUP(A1204, IMPORTRANGE(""https://docs.google.com/spreadsheets/d/1fj_Bhi2XPL3siwIh4sx4VRLAe31yD50oKdj5UlRYW0c/"", ""Сводка!A:AA""), 5, FALSE)"),244)</f>
        <v>244</v>
      </c>
      <c r="F1255" s="148" t="s">
        <v>266</v>
      </c>
      <c r="G1255" s="147">
        <f ca="1">IFERROR(__xludf.DUMMYFUNCTION(" VLOOKUP(A1204, IMPORTRANGE(""https://docs.google.com/spreadsheets/d/1QNLbnkR_AongFt22vMfNzfpjZ0CjpI8QI-w0wBnYA1w/"", ""Инфа!A:AA""), 6, FALSE)"),2023)</f>
        <v>2023</v>
      </c>
      <c r="H1255" s="150">
        <v>12300</v>
      </c>
      <c r="I1255" s="151"/>
      <c r="J1255" s="93" t="s">
        <v>3585</v>
      </c>
      <c r="K1255" s="153"/>
      <c r="L1255" s="153"/>
      <c r="M1255" s="153"/>
      <c r="N1255" s="153"/>
      <c r="O1255" s="153"/>
      <c r="P1255" s="153"/>
      <c r="Q1255" s="153"/>
      <c r="R1255" s="153"/>
      <c r="S1255" s="153"/>
    </row>
    <row r="1256" spans="1:19" ht="262.5">
      <c r="A1256" s="277" t="s">
        <v>25424</v>
      </c>
      <c r="B1256" s="256" t="s">
        <v>400</v>
      </c>
      <c r="C1256" s="93" t="s">
        <v>3586</v>
      </c>
      <c r="D1256" s="93" t="s">
        <v>3587</v>
      </c>
      <c r="E1256" s="148">
        <f ca="1">IFERROR(__xludf.DUMMYFUNCTION(" VLOOKUP(A1205, IMPORTRANGE(""https://docs.google.com/spreadsheets/d/1fj_Bhi2XPL3siwIh4sx4VRLAe31yD50oKdj5UlRYW0c/"", ""Сводка!A:AA""), 5, FALSE)"),388)</f>
        <v>388</v>
      </c>
      <c r="F1256" s="148" t="s">
        <v>415</v>
      </c>
      <c r="G1256" s="147">
        <f ca="1">IFERROR(__xludf.DUMMYFUNCTION(" VLOOKUP(A1205, IMPORTRANGE(""https://docs.google.com/spreadsheets/d/1QNLbnkR_AongFt22vMfNzfpjZ0CjpI8QI-w0wBnYA1w/"", ""Инфа!A:AA""), 6, FALSE)"),2024)</f>
        <v>2024</v>
      </c>
      <c r="H1256" s="154">
        <v>16600</v>
      </c>
      <c r="I1256" s="151"/>
      <c r="J1256" s="93" t="s">
        <v>3588</v>
      </c>
      <c r="K1256" s="153"/>
      <c r="L1256" s="153"/>
      <c r="M1256" s="153"/>
      <c r="N1256" s="153"/>
      <c r="O1256" s="153"/>
      <c r="P1256" s="153"/>
      <c r="Q1256" s="153"/>
      <c r="R1256" s="153"/>
      <c r="S1256" s="153"/>
    </row>
    <row r="1257" spans="1:19" ht="75">
      <c r="A1257" s="277" t="s">
        <v>25424</v>
      </c>
      <c r="B1257" s="256" t="s">
        <v>153</v>
      </c>
      <c r="C1257" s="93" t="s">
        <v>3589</v>
      </c>
      <c r="D1257" s="93" t="s">
        <v>3590</v>
      </c>
      <c r="E1257" s="148">
        <f ca="1">IFERROR(__xludf.DUMMYFUNCTION(" VLOOKUP(A1206, IMPORTRANGE(""https://docs.google.com/spreadsheets/d/1fj_Bhi2XPL3siwIh4sx4VRLAe31yD50oKdj5UlRYW0c/"", ""Сводка!A:AA""), 5, FALSE)"),196)</f>
        <v>196</v>
      </c>
      <c r="F1257" s="148" t="s">
        <v>3591</v>
      </c>
      <c r="G1257" s="147">
        <f ca="1">IFERROR(__xludf.DUMMYFUNCTION(" VLOOKUP(A1206, IMPORTRANGE(""https://docs.google.com/spreadsheets/d/1QNLbnkR_AongFt22vMfNzfpjZ0CjpI8QI-w0wBnYA1w/"", ""Инфа!A:AA""), 6, FALSE)"),2024)</f>
        <v>2024</v>
      </c>
      <c r="H1257" s="150">
        <v>10900</v>
      </c>
      <c r="I1257" s="151" t="s">
        <v>3592</v>
      </c>
      <c r="J1257" s="93" t="s">
        <v>3593</v>
      </c>
      <c r="K1257" s="153"/>
      <c r="L1257" s="153"/>
      <c r="M1257" s="153"/>
      <c r="N1257" s="153"/>
      <c r="O1257" s="153"/>
      <c r="P1257" s="153"/>
      <c r="Q1257" s="153"/>
      <c r="R1257" s="153"/>
      <c r="S1257" s="153"/>
    </row>
    <row r="1258" spans="1:19" ht="206.25">
      <c r="A1258" s="277" t="s">
        <v>25424</v>
      </c>
      <c r="B1258" s="256" t="s">
        <v>153</v>
      </c>
      <c r="C1258" s="93" t="s">
        <v>3594</v>
      </c>
      <c r="D1258" s="93" t="s">
        <v>3595</v>
      </c>
      <c r="E1258" s="148">
        <f ca="1">IFERROR(__xludf.DUMMYFUNCTION(" VLOOKUP(A1207, IMPORTRANGE(""https://docs.google.com/spreadsheets/d/1fj_Bhi2XPL3siwIh4sx4VRLAe31yD50oKdj5UlRYW0c/"", ""Сводка!A:AA""), 5, FALSE)"),384)</f>
        <v>384</v>
      </c>
      <c r="F1258" s="148" t="s">
        <v>26</v>
      </c>
      <c r="G1258" s="147">
        <f ca="1">IFERROR(__xludf.DUMMYFUNCTION(" VLOOKUP(A1207, IMPORTRANGE(""https://docs.google.com/spreadsheets/d/1QNLbnkR_AongFt22vMfNzfpjZ0CjpI8QI-w0wBnYA1w/"", ""Инфа!A:AA""), 6, FALSE)"),2024)</f>
        <v>2024</v>
      </c>
      <c r="H1258" s="154">
        <v>16500</v>
      </c>
      <c r="I1258" s="151" t="s">
        <v>246</v>
      </c>
      <c r="J1258" s="93" t="s">
        <v>3596</v>
      </c>
      <c r="K1258" s="153"/>
      <c r="L1258" s="153"/>
      <c r="M1258" s="153"/>
      <c r="N1258" s="153"/>
      <c r="O1258" s="153"/>
      <c r="P1258" s="153"/>
      <c r="Q1258" s="153"/>
      <c r="R1258" s="153"/>
      <c r="S1258" s="153"/>
    </row>
    <row r="1259" spans="1:19" ht="168.75">
      <c r="A1259" s="277" t="s">
        <v>25424</v>
      </c>
      <c r="B1259" s="256" t="s">
        <v>153</v>
      </c>
      <c r="C1259" s="93" t="s">
        <v>3597</v>
      </c>
      <c r="D1259" s="93" t="s">
        <v>3598</v>
      </c>
      <c r="E1259" s="148">
        <f ca="1">IFERROR(__xludf.DUMMYFUNCTION(" VLOOKUP(A1208, IMPORTRANGE(""https://docs.google.com/spreadsheets/d/1fj_Bhi2XPL3siwIh4sx4VRLAe31yD50oKdj5UlRYW0c/"", ""Сводка!A:AA""), 5, FALSE)"),406)</f>
        <v>406</v>
      </c>
      <c r="F1259" s="148" t="s">
        <v>26</v>
      </c>
      <c r="G1259" s="147">
        <f ca="1">IFERROR(__xludf.DUMMYFUNCTION(" VLOOKUP(A1208, IMPORTRANGE(""https://docs.google.com/spreadsheets/d/1QNLbnkR_AongFt22vMfNzfpjZ0CjpI8QI-w0wBnYA1w/"", ""Инфа!A:AA""), 6, FALSE)"),2024)</f>
        <v>2024</v>
      </c>
      <c r="H1259" s="154">
        <v>17200</v>
      </c>
      <c r="I1259" s="151" t="s">
        <v>246</v>
      </c>
      <c r="J1259" s="93" t="s">
        <v>3599</v>
      </c>
      <c r="K1259" s="153"/>
      <c r="L1259" s="153"/>
      <c r="M1259" s="153"/>
      <c r="N1259" s="153"/>
      <c r="O1259" s="153"/>
      <c r="P1259" s="153"/>
      <c r="Q1259" s="153"/>
      <c r="R1259" s="153"/>
      <c r="S1259" s="153"/>
    </row>
    <row r="1260" spans="1:19" ht="168.75">
      <c r="A1260" s="277" t="s">
        <v>25424</v>
      </c>
      <c r="B1260" s="256" t="s">
        <v>153</v>
      </c>
      <c r="C1260" s="93" t="s">
        <v>3597</v>
      </c>
      <c r="D1260" s="93" t="s">
        <v>3600</v>
      </c>
      <c r="E1260" s="148">
        <v>500</v>
      </c>
      <c r="F1260" s="148" t="s">
        <v>26</v>
      </c>
      <c r="G1260" s="147">
        <f ca="1">IFERROR(__xludf.DUMMYFUNCTION(" VLOOKUP(A1209, IMPORTRANGE(""https://docs.google.com/spreadsheets/d/1QNLbnkR_AongFt22vMfNzfpjZ0CjpI8QI-w0wBnYA1w/"", ""Инфа!A:AA""), 6, FALSE)"),2024)</f>
        <v>2024</v>
      </c>
      <c r="H1260" s="154">
        <v>20000</v>
      </c>
      <c r="I1260" s="151" t="s">
        <v>246</v>
      </c>
      <c r="J1260" s="93" t="s">
        <v>3599</v>
      </c>
      <c r="K1260" s="153"/>
      <c r="L1260" s="153"/>
      <c r="M1260" s="153"/>
      <c r="N1260" s="153"/>
      <c r="O1260" s="153"/>
      <c r="P1260" s="153"/>
      <c r="Q1260" s="153"/>
      <c r="R1260" s="153"/>
      <c r="S1260" s="153"/>
    </row>
    <row r="1261" spans="1:19" ht="187.5">
      <c r="A1261" s="277" t="s">
        <v>25424</v>
      </c>
      <c r="B1261" s="256" t="s">
        <v>153</v>
      </c>
      <c r="C1261" s="93" t="s">
        <v>3601</v>
      </c>
      <c r="D1261" s="173" t="s">
        <v>3602</v>
      </c>
      <c r="E1261" s="148">
        <f ca="1">IFERROR(__xludf.DUMMYFUNCTION(" VLOOKUP(A1210, IMPORTRANGE(""https://docs.google.com/spreadsheets/d/1fj_Bhi2XPL3siwIh4sx4VRLAe31yD50oKdj5UlRYW0c/"", ""Сводка!A:AA""), 5, FALSE)"),676)</f>
        <v>676</v>
      </c>
      <c r="F1261" s="148" t="s">
        <v>26</v>
      </c>
      <c r="G1261" s="147">
        <f ca="1">IFERROR(__xludf.DUMMYFUNCTION(" VLOOKUP(A1210, IMPORTRANGE(""https://docs.google.com/spreadsheets/d/1QNLbnkR_AongFt22vMfNzfpjZ0CjpI8QI-w0wBnYA1w/"", ""Инфа!A:AA""), 6, FALSE)"),2024)</f>
        <v>2024</v>
      </c>
      <c r="H1261" s="150">
        <v>25300</v>
      </c>
      <c r="I1261" s="151" t="s">
        <v>246</v>
      </c>
      <c r="J1261" s="93" t="s">
        <v>3603</v>
      </c>
      <c r="K1261" s="153"/>
      <c r="L1261" s="153"/>
      <c r="M1261" s="153"/>
      <c r="N1261" s="153"/>
      <c r="O1261" s="153"/>
      <c r="P1261" s="153"/>
      <c r="Q1261" s="153"/>
      <c r="R1261" s="153"/>
      <c r="S1261" s="153"/>
    </row>
    <row r="1262" spans="1:19" ht="131.25">
      <c r="A1262" s="277" t="s">
        <v>25424</v>
      </c>
      <c r="B1262" s="256" t="s">
        <v>153</v>
      </c>
      <c r="C1262" s="93" t="s">
        <v>3604</v>
      </c>
      <c r="D1262" s="93" t="s">
        <v>3605</v>
      </c>
      <c r="E1262" s="148">
        <f ca="1">IFERROR(__xludf.DUMMYFUNCTION(" VLOOKUP(A1211, IMPORTRANGE(""https://docs.google.com/spreadsheets/d/1fj_Bhi2XPL3siwIh4sx4VRLAe31yD50oKdj5UlRYW0c/"", ""Сводка!A:AA""), 5, FALSE)"),114)</f>
        <v>114</v>
      </c>
      <c r="F1262" s="148" t="s">
        <v>2910</v>
      </c>
      <c r="G1262" s="147">
        <f ca="1">IFERROR(__xludf.DUMMYFUNCTION(" VLOOKUP(A1211, IMPORTRANGE(""https://docs.google.com/spreadsheets/d/1QNLbnkR_AongFt22vMfNzfpjZ0CjpI8QI-w0wBnYA1w/"", ""Инфа!A:AA""), 6, FALSE)"),2024)</f>
        <v>2024</v>
      </c>
      <c r="H1262" s="150">
        <v>8400</v>
      </c>
      <c r="I1262" s="151" t="s">
        <v>246</v>
      </c>
      <c r="J1262" s="93" t="s">
        <v>3606</v>
      </c>
      <c r="K1262" s="153"/>
      <c r="L1262" s="153"/>
      <c r="M1262" s="153"/>
      <c r="N1262" s="153"/>
      <c r="O1262" s="153"/>
      <c r="P1262" s="153"/>
      <c r="Q1262" s="153"/>
      <c r="R1262" s="153"/>
      <c r="S1262" s="153"/>
    </row>
    <row r="1263" spans="1:19" ht="93.75">
      <c r="A1263" s="277" t="s">
        <v>25424</v>
      </c>
      <c r="B1263" s="256" t="s">
        <v>400</v>
      </c>
      <c r="C1263" s="93" t="s">
        <v>3607</v>
      </c>
      <c r="D1263" s="93" t="s">
        <v>3608</v>
      </c>
      <c r="E1263" s="148">
        <f ca="1">IFERROR(__xludf.DUMMYFUNCTION(" VLOOKUP(A1212, IMPORTRANGE(""https://docs.google.com/spreadsheets/d/1fj_Bhi2XPL3siwIh4sx4VRLAe31yD50oKdj5UlRYW0c/"", ""Сводка!A:AA""), 5, FALSE)"),124)</f>
        <v>124</v>
      </c>
      <c r="F1263" s="148" t="s">
        <v>415</v>
      </c>
      <c r="G1263" s="147">
        <f ca="1">IFERROR(__xludf.DUMMYFUNCTION(" VLOOKUP(A1212, IMPORTRANGE(""https://docs.google.com/spreadsheets/d/1QNLbnkR_AongFt22vMfNzfpjZ0CjpI8QI-w0wBnYA1w/"", ""Инфа!A:AA""), 6, FALSE)"),2024)</f>
        <v>2024</v>
      </c>
      <c r="H1263" s="150">
        <v>8700</v>
      </c>
      <c r="I1263" s="151" t="s">
        <v>1317</v>
      </c>
      <c r="J1263" s="93" t="s">
        <v>3609</v>
      </c>
      <c r="K1263" s="153"/>
      <c r="L1263" s="153"/>
      <c r="M1263" s="153"/>
      <c r="N1263" s="153"/>
      <c r="O1263" s="153"/>
      <c r="P1263" s="153"/>
      <c r="Q1263" s="153"/>
      <c r="R1263" s="153"/>
      <c r="S1263" s="153"/>
    </row>
    <row r="1264" spans="1:19" ht="56.25">
      <c r="A1264" s="277" t="s">
        <v>25424</v>
      </c>
      <c r="B1264" s="256" t="s">
        <v>400</v>
      </c>
      <c r="C1264" s="93" t="s">
        <v>3610</v>
      </c>
      <c r="D1264" s="93" t="s">
        <v>3611</v>
      </c>
      <c r="E1264" s="148">
        <f ca="1">IFERROR(__xludf.DUMMYFUNCTION(" VLOOKUP(A1213, IMPORTRANGE(""https://docs.google.com/spreadsheets/d/1fj_Bhi2XPL3siwIh4sx4VRLAe31yD50oKdj5UlRYW0c/"", ""Сводка!A:AA""), 5, FALSE)"),132)</f>
        <v>132</v>
      </c>
      <c r="F1264" s="148" t="s">
        <v>415</v>
      </c>
      <c r="G1264" s="147">
        <f ca="1">IFERROR(__xludf.DUMMYFUNCTION(" VLOOKUP(A1213, IMPORTRANGE(""https://docs.google.com/spreadsheets/d/1QNLbnkR_AongFt22vMfNzfpjZ0CjpI8QI-w0wBnYA1w/"", ""Инфа!A:AA""), 6, FALSE)"),2024)</f>
        <v>2024</v>
      </c>
      <c r="H1264" s="150">
        <v>9000</v>
      </c>
      <c r="I1264" s="151" t="s">
        <v>1317</v>
      </c>
      <c r="J1264" s="93" t="s">
        <v>3612</v>
      </c>
      <c r="K1264" s="153"/>
      <c r="L1264" s="153"/>
      <c r="M1264" s="153"/>
      <c r="N1264" s="153"/>
      <c r="O1264" s="153"/>
      <c r="P1264" s="153"/>
      <c r="Q1264" s="153"/>
      <c r="R1264" s="153"/>
      <c r="S1264" s="153"/>
    </row>
    <row r="1265" spans="1:19" ht="112.5">
      <c r="A1265" s="277" t="s">
        <v>25424</v>
      </c>
      <c r="B1265" s="256" t="s">
        <v>400</v>
      </c>
      <c r="C1265" s="93" t="s">
        <v>3613</v>
      </c>
      <c r="D1265" s="93" t="s">
        <v>3614</v>
      </c>
      <c r="E1265" s="148">
        <f ca="1">IFERROR(__xludf.DUMMYFUNCTION(" VLOOKUP(A1214, IMPORTRANGE(""https://docs.google.com/spreadsheets/d/1fj_Bhi2XPL3siwIh4sx4VRLAe31yD50oKdj5UlRYW0c/"", ""Сводка!A:AA""), 5, FALSE)"),376)</f>
        <v>376</v>
      </c>
      <c r="F1265" s="148" t="s">
        <v>599</v>
      </c>
      <c r="G1265" s="147">
        <f ca="1">IFERROR(__xludf.DUMMYFUNCTION(" VLOOKUP(A1214, IMPORTRANGE(""https://docs.google.com/spreadsheets/d/1QNLbnkR_AongFt22vMfNzfpjZ0CjpI8QI-w0wBnYA1w/"", ""Инфа!A:AA""), 6, FALSE)"),2024)</f>
        <v>2024</v>
      </c>
      <c r="H1265" s="154">
        <v>16300</v>
      </c>
      <c r="I1265" s="151" t="s">
        <v>3615</v>
      </c>
      <c r="J1265" s="93" t="s">
        <v>3616</v>
      </c>
      <c r="K1265" s="153"/>
      <c r="L1265" s="153"/>
      <c r="M1265" s="153"/>
      <c r="N1265" s="153"/>
      <c r="O1265" s="153"/>
      <c r="P1265" s="153"/>
      <c r="Q1265" s="153"/>
      <c r="R1265" s="153"/>
      <c r="S1265" s="153"/>
    </row>
    <row r="1266" spans="1:19" ht="112.5">
      <c r="A1266" s="277" t="s">
        <v>25424</v>
      </c>
      <c r="B1266" s="256" t="s">
        <v>400</v>
      </c>
      <c r="C1266" s="93" t="s">
        <v>3617</v>
      </c>
      <c r="D1266" s="93" t="s">
        <v>3618</v>
      </c>
      <c r="E1266" s="148">
        <f ca="1">IFERROR(__xludf.DUMMYFUNCTION(" VLOOKUP(A1215, IMPORTRANGE(""https://docs.google.com/spreadsheets/d/1fj_Bhi2XPL3siwIh4sx4VRLAe31yD50oKdj5UlRYW0c/"", ""Сводка!A:AA""), 5, FALSE)"),260)</f>
        <v>260</v>
      </c>
      <c r="F1266" s="148" t="s">
        <v>599</v>
      </c>
      <c r="G1266" s="147">
        <f ca="1">IFERROR(__xludf.DUMMYFUNCTION(" VLOOKUP(A1215, IMPORTRANGE(""https://docs.google.com/spreadsheets/d/1QNLbnkR_AongFt22vMfNzfpjZ0CjpI8QI-w0wBnYA1w/"", ""Инфа!A:AA""), 6, FALSE)"),2023)</f>
        <v>2023</v>
      </c>
      <c r="H1266" s="150">
        <v>12800</v>
      </c>
      <c r="I1266" s="151" t="s">
        <v>3615</v>
      </c>
      <c r="J1266" s="93" t="s">
        <v>3619</v>
      </c>
      <c r="K1266" s="153"/>
      <c r="L1266" s="153"/>
      <c r="M1266" s="153"/>
      <c r="N1266" s="153"/>
      <c r="O1266" s="153"/>
      <c r="P1266" s="153"/>
      <c r="Q1266" s="153"/>
      <c r="R1266" s="153"/>
      <c r="S1266" s="153"/>
    </row>
    <row r="1267" spans="1:19" ht="75">
      <c r="A1267" s="277" t="s">
        <v>25424</v>
      </c>
      <c r="B1267" s="253" t="s">
        <v>153</v>
      </c>
      <c r="C1267" s="93" t="s">
        <v>3620</v>
      </c>
      <c r="D1267" s="93" t="s">
        <v>3621</v>
      </c>
      <c r="E1267" s="148">
        <f ca="1">IFERROR(__xludf.DUMMYFUNCTION(" VLOOKUP(A1216, IMPORTRANGE(""https://docs.google.com/spreadsheets/d/1fj_Bhi2XPL3siwIh4sx4VRLAe31yD50oKdj5UlRYW0c/"", ""Сводка!A:AA""), 5, FALSE)"),192)</f>
        <v>192</v>
      </c>
      <c r="F1267" s="148" t="s">
        <v>50</v>
      </c>
      <c r="G1267" s="147">
        <f ca="1">IFERROR(__xludf.DUMMYFUNCTION(" VLOOKUP(A1216, IMPORTRANGE(""https://docs.google.com/spreadsheets/d/1QNLbnkR_AongFt22vMfNzfpjZ0CjpI8QI-w0wBnYA1w/"", ""Инфа!A:AA""), 6, FALSE)"),2024)</f>
        <v>2024</v>
      </c>
      <c r="H1267" s="150">
        <v>10800</v>
      </c>
      <c r="I1267" s="151" t="s">
        <v>146</v>
      </c>
      <c r="J1267" s="93" t="s">
        <v>3622</v>
      </c>
      <c r="K1267" s="153"/>
      <c r="L1267" s="153"/>
      <c r="M1267" s="153"/>
      <c r="N1267" s="153"/>
      <c r="O1267" s="153"/>
      <c r="P1267" s="153"/>
      <c r="Q1267" s="153"/>
      <c r="R1267" s="153"/>
      <c r="S1267" s="153"/>
    </row>
    <row r="1268" spans="1:19" ht="150">
      <c r="A1268" s="277" t="s">
        <v>25424</v>
      </c>
      <c r="B1268" s="253" t="s">
        <v>400</v>
      </c>
      <c r="C1268" s="107" t="s">
        <v>3623</v>
      </c>
      <c r="D1268" s="107" t="s">
        <v>3624</v>
      </c>
      <c r="E1268" s="148">
        <f ca="1">IFERROR(__xludf.DUMMYFUNCTION(" VLOOKUP(A1217, IMPORTRANGE(""https://docs.google.com/spreadsheets/d/1fj_Bhi2XPL3siwIh4sx4VRLAe31yD50oKdj5UlRYW0c/"", ""Сводка!A:AA""), 5, FALSE)"),308)</f>
        <v>308</v>
      </c>
      <c r="F1268" s="147" t="s">
        <v>415</v>
      </c>
      <c r="G1268" s="147">
        <f ca="1">IFERROR(__xludf.DUMMYFUNCTION(" VLOOKUP(A1217, IMPORTRANGE(""https://docs.google.com/spreadsheets/d/1QNLbnkR_AongFt22vMfNzfpjZ0CjpI8QI-w0wBnYA1w/"", ""Инфа!A:AA""), 6, FALSE)"),2023)</f>
        <v>2023</v>
      </c>
      <c r="H1268" s="150">
        <v>23500</v>
      </c>
      <c r="I1268" s="160" t="s">
        <v>51</v>
      </c>
      <c r="J1268" s="97" t="s">
        <v>3625</v>
      </c>
      <c r="K1268" s="153"/>
      <c r="L1268" s="153"/>
      <c r="M1268" s="153"/>
      <c r="N1268" s="153"/>
      <c r="O1268" s="153"/>
      <c r="P1268" s="153"/>
      <c r="Q1268" s="153"/>
      <c r="R1268" s="153"/>
      <c r="S1268" s="153"/>
    </row>
    <row r="1269" spans="1:19" ht="168.75">
      <c r="A1269" s="277" t="s">
        <v>25424</v>
      </c>
      <c r="B1269" s="253" t="s">
        <v>153</v>
      </c>
      <c r="C1269" s="107" t="s">
        <v>3626</v>
      </c>
      <c r="D1269" s="93" t="s">
        <v>3627</v>
      </c>
      <c r="E1269" s="148">
        <f ca="1">IFERROR(__xludf.DUMMYFUNCTION(" VLOOKUP(A1218, IMPORTRANGE(""https://docs.google.com/spreadsheets/d/1fj_Bhi2XPL3siwIh4sx4VRLAe31yD50oKdj5UlRYW0c/"", ""Сводка!A:AA""), 5, FALSE)"),396)</f>
        <v>396</v>
      </c>
      <c r="F1269" s="147" t="s">
        <v>50</v>
      </c>
      <c r="G1269" s="147">
        <f ca="1">IFERROR(__xludf.DUMMYFUNCTION(" VLOOKUP(A1218, IMPORTRANGE(""https://docs.google.com/spreadsheets/d/1QNLbnkR_AongFt22vMfNzfpjZ0CjpI8QI-w0wBnYA1w/"", ""Инфа!A:AA""), 6, FALSE)"),2023)</f>
        <v>2023</v>
      </c>
      <c r="H1269" s="154">
        <v>16900</v>
      </c>
      <c r="I1269" s="160" t="s">
        <v>2714</v>
      </c>
      <c r="J1269" s="97" t="s">
        <v>3628</v>
      </c>
      <c r="K1269" s="153"/>
      <c r="L1269" s="153"/>
      <c r="M1269" s="153"/>
      <c r="N1269" s="153"/>
      <c r="O1269" s="153"/>
      <c r="P1269" s="153"/>
      <c r="Q1269" s="153"/>
      <c r="R1269" s="153"/>
      <c r="S1269" s="153"/>
    </row>
    <row r="1270" spans="1:19" ht="206.25">
      <c r="A1270" s="277" t="s">
        <v>25424</v>
      </c>
      <c r="B1270" s="253" t="s">
        <v>153</v>
      </c>
      <c r="C1270" s="107" t="s">
        <v>3629</v>
      </c>
      <c r="D1270" s="107" t="s">
        <v>3630</v>
      </c>
      <c r="E1270" s="148">
        <f ca="1">IFERROR(__xludf.DUMMYFUNCTION(" VLOOKUP(A1219, IMPORTRANGE(""https://docs.google.com/spreadsheets/d/1fj_Bhi2XPL3siwIh4sx4VRLAe31yD50oKdj5UlRYW0c/"", ""Сводка!A:AA""), 5, FALSE)"),300)</f>
        <v>300</v>
      </c>
      <c r="F1270" s="147" t="s">
        <v>50</v>
      </c>
      <c r="G1270" s="147">
        <f ca="1">IFERROR(__xludf.DUMMYFUNCTION(" VLOOKUP(A1219, IMPORTRANGE(""https://docs.google.com/spreadsheets/d/1QNLbnkR_AongFt22vMfNzfpjZ0CjpI8QI-w0wBnYA1w/"", ""Инфа!A:AA""), 6, FALSE)"),2024)</f>
        <v>2024</v>
      </c>
      <c r="H1270" s="150">
        <v>14000</v>
      </c>
      <c r="I1270" s="160" t="s">
        <v>3111</v>
      </c>
      <c r="J1270" s="97" t="s">
        <v>3631</v>
      </c>
      <c r="K1270" s="153"/>
      <c r="L1270" s="153"/>
      <c r="M1270" s="153"/>
      <c r="N1270" s="153"/>
      <c r="O1270" s="153"/>
      <c r="P1270" s="153"/>
      <c r="Q1270" s="153"/>
      <c r="R1270" s="153"/>
      <c r="S1270" s="153"/>
    </row>
    <row r="1271" spans="1:19" ht="206.25">
      <c r="A1271" s="277" t="s">
        <v>25424</v>
      </c>
      <c r="B1271" s="253" t="s">
        <v>400</v>
      </c>
      <c r="C1271" s="107" t="s">
        <v>3629</v>
      </c>
      <c r="D1271" s="107" t="s">
        <v>3632</v>
      </c>
      <c r="E1271" s="148">
        <f ca="1">IFERROR(__xludf.DUMMYFUNCTION(" VLOOKUP(A1220, IMPORTRANGE(""https://docs.google.com/spreadsheets/d/1fj_Bhi2XPL3siwIh4sx4VRLAe31yD50oKdj5UlRYW0c/"", ""Сводка!A:AA""), 5, FALSE)"),176)</f>
        <v>176</v>
      </c>
      <c r="F1271" s="147" t="s">
        <v>415</v>
      </c>
      <c r="G1271" s="147">
        <f ca="1">IFERROR(__xludf.DUMMYFUNCTION(" VLOOKUP(A1220, IMPORTRANGE(""https://docs.google.com/spreadsheets/d/1QNLbnkR_AongFt22vMfNzfpjZ0CjpI8QI-w0wBnYA1w/"", ""Инфа!A:AA""), 6, FALSE)"),2023)</f>
        <v>2023</v>
      </c>
      <c r="H1271" s="150">
        <v>10300</v>
      </c>
      <c r="I1271" s="160" t="s">
        <v>3111</v>
      </c>
      <c r="J1271" s="97" t="s">
        <v>3633</v>
      </c>
      <c r="K1271" s="153"/>
      <c r="L1271" s="153"/>
      <c r="M1271" s="153"/>
      <c r="N1271" s="153"/>
      <c r="O1271" s="153"/>
      <c r="P1271" s="153"/>
      <c r="Q1271" s="153"/>
      <c r="R1271" s="153"/>
      <c r="S1271" s="153"/>
    </row>
    <row r="1272" spans="1:19" ht="150">
      <c r="A1272" s="277" t="s">
        <v>25424</v>
      </c>
      <c r="B1272" s="253" t="s">
        <v>153</v>
      </c>
      <c r="C1272" s="107" t="s">
        <v>3519</v>
      </c>
      <c r="D1272" s="107" t="s">
        <v>3634</v>
      </c>
      <c r="E1272" s="148">
        <f ca="1">IFERROR(__xludf.DUMMYFUNCTION(" VLOOKUP(A1221, IMPORTRANGE(""https://docs.google.com/spreadsheets/d/1fj_Bhi2XPL3siwIh4sx4VRLAe31yD50oKdj5UlRYW0c/"", ""Сводка!A:AA""), 5, FALSE)"),316)</f>
        <v>316</v>
      </c>
      <c r="F1272" s="147" t="s">
        <v>50</v>
      </c>
      <c r="G1272" s="147">
        <f ca="1">IFERROR(__xludf.DUMMYFUNCTION(" VLOOKUP(A1221, IMPORTRANGE(""https://docs.google.com/spreadsheets/d/1QNLbnkR_AongFt22vMfNzfpjZ0CjpI8QI-w0wBnYA1w/"", ""Инфа!A:AA""), 6, FALSE)"),2023)</f>
        <v>2023</v>
      </c>
      <c r="H1272" s="150">
        <v>14500</v>
      </c>
      <c r="I1272" s="160" t="s">
        <v>51</v>
      </c>
      <c r="J1272" s="97" t="s">
        <v>3635</v>
      </c>
      <c r="K1272" s="153"/>
      <c r="L1272" s="153"/>
      <c r="M1272" s="153"/>
      <c r="N1272" s="153"/>
      <c r="O1272" s="153"/>
      <c r="P1272" s="153"/>
      <c r="Q1272" s="153"/>
      <c r="R1272" s="153"/>
      <c r="S1272" s="153"/>
    </row>
    <row r="1273" spans="1:19" ht="93.75">
      <c r="A1273" s="277" t="s">
        <v>25424</v>
      </c>
      <c r="B1273" s="253" t="s">
        <v>153</v>
      </c>
      <c r="C1273" s="107" t="s">
        <v>1770</v>
      </c>
      <c r="D1273" s="107" t="s">
        <v>3636</v>
      </c>
      <c r="E1273" s="148">
        <f ca="1">IFERROR(__xludf.DUMMYFUNCTION(" VLOOKUP(A1222, IMPORTRANGE(""https://docs.google.com/spreadsheets/d/1fj_Bhi2XPL3siwIh4sx4VRLAe31yD50oKdj5UlRYW0c/"", ""Сводка!A:AA""), 5, FALSE)"),268)</f>
        <v>268</v>
      </c>
      <c r="F1273" s="147" t="s">
        <v>50</v>
      </c>
      <c r="G1273" s="147">
        <f ca="1">IFERROR(__xludf.DUMMYFUNCTION(" VLOOKUP(A1222, IMPORTRANGE(""https://docs.google.com/spreadsheets/d/1QNLbnkR_AongFt22vMfNzfpjZ0CjpI8QI-w0wBnYA1w/"", ""Инфа!A:AA""), 6, FALSE)"),2023)</f>
        <v>2023</v>
      </c>
      <c r="H1273" s="150">
        <v>21100</v>
      </c>
      <c r="I1273" s="160" t="s">
        <v>51</v>
      </c>
      <c r="J1273" s="97" t="s">
        <v>3637</v>
      </c>
      <c r="K1273" s="153"/>
      <c r="L1273" s="153"/>
      <c r="M1273" s="153"/>
      <c r="N1273" s="153"/>
      <c r="O1273" s="153"/>
      <c r="P1273" s="153"/>
      <c r="Q1273" s="153"/>
      <c r="R1273" s="153"/>
      <c r="S1273" s="153"/>
    </row>
    <row r="1274" spans="1:19" ht="131.25">
      <c r="A1274" s="277" t="s">
        <v>25424</v>
      </c>
      <c r="B1274" s="256" t="s">
        <v>153</v>
      </c>
      <c r="C1274" s="99" t="s">
        <v>3638</v>
      </c>
      <c r="D1274" s="93" t="s">
        <v>3639</v>
      </c>
      <c r="E1274" s="148">
        <f ca="1">IFERROR(__xludf.DUMMYFUNCTION(" VLOOKUP(A1223, IMPORTRANGE(""https://docs.google.com/spreadsheets/d/1fj_Bhi2XPL3siwIh4sx4VRLAe31yD50oKdj5UlRYW0c/"", ""Сводка!A:AA""), 5, FALSE)"),152)</f>
        <v>152</v>
      </c>
      <c r="F1274" s="148" t="s">
        <v>50</v>
      </c>
      <c r="G1274" s="147">
        <f ca="1">IFERROR(__xludf.DUMMYFUNCTION(" VLOOKUP(A1223, IMPORTRANGE(""https://docs.google.com/spreadsheets/d/1QNLbnkR_AongFt22vMfNzfpjZ0CjpI8QI-w0wBnYA1w/"", ""Инфа!A:AA""), 6, FALSE)"),2024)</f>
        <v>2024</v>
      </c>
      <c r="H1274" s="150">
        <v>14100</v>
      </c>
      <c r="I1274" s="160" t="s">
        <v>3111</v>
      </c>
      <c r="J1274" s="93" t="s">
        <v>3563</v>
      </c>
      <c r="K1274" s="153"/>
      <c r="L1274" s="153"/>
      <c r="M1274" s="153"/>
      <c r="N1274" s="153"/>
      <c r="O1274" s="153"/>
      <c r="P1274" s="153"/>
      <c r="Q1274" s="153"/>
      <c r="R1274" s="153"/>
      <c r="S1274" s="153"/>
    </row>
    <row r="1275" spans="1:19" ht="225">
      <c r="A1275" s="277" t="s">
        <v>25424</v>
      </c>
      <c r="B1275" s="253" t="s">
        <v>13</v>
      </c>
      <c r="C1275" s="107" t="s">
        <v>3640</v>
      </c>
      <c r="D1275" s="107" t="s">
        <v>3641</v>
      </c>
      <c r="E1275" s="148">
        <f ca="1">IFERROR(__xludf.DUMMYFUNCTION(" VLOOKUP(A1224, IMPORTRANGE(""https://docs.google.com/spreadsheets/d/1fj_Bhi2XPL3siwIh4sx4VRLAe31yD50oKdj5UlRYW0c/"", ""Сводка!A:AA""), 5, FALSE)"),162)</f>
        <v>162</v>
      </c>
      <c r="F1275" s="147" t="s">
        <v>344</v>
      </c>
      <c r="G1275" s="147">
        <f ca="1">IFERROR(__xludf.DUMMYFUNCTION(" VLOOKUP(A1224, IMPORTRANGE(""https://docs.google.com/spreadsheets/d/1QNLbnkR_AongFt22vMfNzfpjZ0CjpI8QI-w0wBnYA1w/"", ""Инфа!A:AA""), 6, FALSE)"),2024)</f>
        <v>2024</v>
      </c>
      <c r="H1275" s="150">
        <v>9900</v>
      </c>
      <c r="I1275" s="160" t="s">
        <v>3642</v>
      </c>
      <c r="J1275" s="97" t="s">
        <v>3643</v>
      </c>
      <c r="K1275" s="153"/>
      <c r="L1275" s="153"/>
      <c r="M1275" s="153"/>
      <c r="N1275" s="153"/>
      <c r="O1275" s="153"/>
      <c r="P1275" s="153"/>
      <c r="Q1275" s="153"/>
      <c r="R1275" s="153"/>
      <c r="S1275" s="153"/>
    </row>
    <row r="1276" spans="1:19" ht="225">
      <c r="A1276" s="277" t="s">
        <v>25424</v>
      </c>
      <c r="B1276" s="256" t="s">
        <v>400</v>
      </c>
      <c r="C1276" s="93" t="s">
        <v>3644</v>
      </c>
      <c r="D1276" s="93" t="s">
        <v>3645</v>
      </c>
      <c r="E1276" s="148">
        <f ca="1">IFERROR(__xludf.DUMMYFUNCTION(" VLOOKUP(A1225, IMPORTRANGE(""https://docs.google.com/spreadsheets/d/1fj_Bhi2XPL3siwIh4sx4VRLAe31yD50oKdj5UlRYW0c/"", ""Сводка!A:AA""), 5, FALSE)"),144)</f>
        <v>144</v>
      </c>
      <c r="F1276" s="148" t="s">
        <v>1060</v>
      </c>
      <c r="G1276" s="147">
        <f ca="1">IFERROR(__xludf.DUMMYFUNCTION(" VLOOKUP(A1225, IMPORTRANGE(""https://docs.google.com/spreadsheets/d/1QNLbnkR_AongFt22vMfNzfpjZ0CjpI8QI-w0wBnYA1w/"", ""Инфа!A:AA""), 6, FALSE)"),2024)</f>
        <v>2024</v>
      </c>
      <c r="H1276" s="150">
        <v>13600</v>
      </c>
      <c r="I1276" s="151" t="s">
        <v>3365</v>
      </c>
      <c r="J1276" s="93" t="s">
        <v>3646</v>
      </c>
      <c r="K1276" s="153"/>
      <c r="L1276" s="153"/>
      <c r="M1276" s="153"/>
      <c r="N1276" s="153"/>
      <c r="O1276" s="153"/>
      <c r="P1276" s="153"/>
      <c r="Q1276" s="153"/>
      <c r="R1276" s="153"/>
      <c r="S1276" s="153"/>
    </row>
    <row r="1277" spans="1:19" ht="75">
      <c r="A1277" s="277" t="s">
        <v>25424</v>
      </c>
      <c r="B1277" s="256" t="s">
        <v>400</v>
      </c>
      <c r="C1277" s="99" t="s">
        <v>1203</v>
      </c>
      <c r="D1277" s="93" t="s">
        <v>3647</v>
      </c>
      <c r="E1277" s="148">
        <f ca="1">IFERROR(__xludf.DUMMYFUNCTION(" VLOOKUP(A1226, IMPORTRANGE(""https://docs.google.com/spreadsheets/d/1fj_Bhi2XPL3siwIh4sx4VRLAe31yD50oKdj5UlRYW0c/"", ""Сводка!A:AA""), 5, FALSE)"),152)</f>
        <v>152</v>
      </c>
      <c r="F1277" s="148" t="s">
        <v>1060</v>
      </c>
      <c r="G1277" s="147">
        <f ca="1">IFERROR(__xludf.DUMMYFUNCTION(" VLOOKUP(A1226, IMPORTRANGE(""https://docs.google.com/spreadsheets/d/1QNLbnkR_AongFt22vMfNzfpjZ0CjpI8QI-w0wBnYA1w/"", ""Инфа!A:AA""), 6, FALSE)"),2023)</f>
        <v>2023</v>
      </c>
      <c r="H1277" s="150">
        <v>14100</v>
      </c>
      <c r="I1277" s="151" t="s">
        <v>3365</v>
      </c>
      <c r="J1277" s="93" t="s">
        <v>3648</v>
      </c>
      <c r="K1277" s="153"/>
      <c r="L1277" s="153"/>
      <c r="M1277" s="153"/>
      <c r="N1277" s="153"/>
      <c r="O1277" s="153"/>
      <c r="P1277" s="153"/>
      <c r="Q1277" s="153"/>
      <c r="R1277" s="153"/>
      <c r="S1277" s="153"/>
    </row>
    <row r="1278" spans="1:19" ht="93.75">
      <c r="A1278" s="277" t="s">
        <v>25424</v>
      </c>
      <c r="B1278" s="256" t="s">
        <v>153</v>
      </c>
      <c r="C1278" s="99" t="s">
        <v>1203</v>
      </c>
      <c r="D1278" s="93" t="s">
        <v>3649</v>
      </c>
      <c r="E1278" s="148">
        <f ca="1">IFERROR(__xludf.DUMMYFUNCTION(" VLOOKUP(A1227, IMPORTRANGE(""https://docs.google.com/spreadsheets/d/1fj_Bhi2XPL3siwIh4sx4VRLAe31yD50oKdj5UlRYW0c/"", ""Сводка!A:AA""), 5, FALSE)"),156)</f>
        <v>156</v>
      </c>
      <c r="F1278" s="148" t="s">
        <v>266</v>
      </c>
      <c r="G1278" s="147">
        <f ca="1">IFERROR(__xludf.DUMMYFUNCTION(" VLOOKUP(A1227, IMPORTRANGE(""https://docs.google.com/spreadsheets/d/1QNLbnkR_AongFt22vMfNzfpjZ0CjpI8QI-w0wBnYA1w/"", ""Инфа!A:AA""), 6, FALSE)"),2023)</f>
        <v>2023</v>
      </c>
      <c r="H1278" s="150">
        <v>9700</v>
      </c>
      <c r="I1278" s="151" t="s">
        <v>3365</v>
      </c>
      <c r="J1278" s="93" t="s">
        <v>3650</v>
      </c>
      <c r="K1278" s="153"/>
      <c r="L1278" s="153"/>
      <c r="M1278" s="153"/>
      <c r="N1278" s="153"/>
      <c r="O1278" s="153"/>
      <c r="P1278" s="153"/>
      <c r="Q1278" s="153"/>
      <c r="R1278" s="153"/>
      <c r="S1278" s="153"/>
    </row>
    <row r="1279" spans="1:19" ht="225">
      <c r="A1279" s="277" t="s">
        <v>25424</v>
      </c>
      <c r="B1279" s="256" t="s">
        <v>23</v>
      </c>
      <c r="C1279" s="93" t="s">
        <v>3651</v>
      </c>
      <c r="D1279" s="93" t="s">
        <v>3652</v>
      </c>
      <c r="E1279" s="148">
        <f ca="1">IFERROR(__xludf.DUMMYFUNCTION(" VLOOKUP(A1228, IMPORTRANGE(""https://docs.google.com/spreadsheets/d/1fj_Bhi2XPL3siwIh4sx4VRLAe31yD50oKdj5UlRYW0c/"", ""Сводка!A:AA""), 5, FALSE)"),260)</f>
        <v>260</v>
      </c>
      <c r="F1279" s="148" t="s">
        <v>46</v>
      </c>
      <c r="G1279" s="147">
        <f ca="1">IFERROR(__xludf.DUMMYFUNCTION(" VLOOKUP(A1228, IMPORTRANGE(""https://docs.google.com/spreadsheets/d/1QNLbnkR_AongFt22vMfNzfpjZ0CjpI8QI-w0wBnYA1w/"", ""Инфа!A:AA""), 6, FALSE)"),2024)</f>
        <v>2024</v>
      </c>
      <c r="H1279" s="150">
        <v>20600</v>
      </c>
      <c r="I1279" s="151" t="s">
        <v>3653</v>
      </c>
      <c r="J1279" s="93" t="s">
        <v>3654</v>
      </c>
      <c r="K1279" s="153"/>
      <c r="L1279" s="153"/>
      <c r="M1279" s="153"/>
      <c r="N1279" s="153"/>
      <c r="O1279" s="153"/>
      <c r="P1279" s="153"/>
      <c r="Q1279" s="153"/>
      <c r="R1279" s="153"/>
      <c r="S1279" s="153"/>
    </row>
    <row r="1280" spans="1:19" ht="262.5">
      <c r="A1280" s="277" t="s">
        <v>25424</v>
      </c>
      <c r="B1280" s="256" t="s">
        <v>400</v>
      </c>
      <c r="C1280" s="93" t="s">
        <v>3655</v>
      </c>
      <c r="D1280" s="93" t="s">
        <v>3656</v>
      </c>
      <c r="E1280" s="148">
        <f ca="1">IFERROR(__xludf.DUMMYFUNCTION(" VLOOKUP(A1229, IMPORTRANGE(""https://docs.google.com/spreadsheets/d/1fj_Bhi2XPL3siwIh4sx4VRLAe31yD50oKdj5UlRYW0c/"", ""Сводка!A:AA""), 5, FALSE)"),244)</f>
        <v>244</v>
      </c>
      <c r="F1280" s="148" t="s">
        <v>466</v>
      </c>
      <c r="G1280" s="147">
        <f ca="1">IFERROR(__xludf.DUMMYFUNCTION(" VLOOKUP(A1229, IMPORTRANGE(""https://docs.google.com/spreadsheets/d/1QNLbnkR_AongFt22vMfNzfpjZ0CjpI8QI-w0wBnYA1w/"", ""Инфа!A:AA""), 6, FALSE)"),2024)</f>
        <v>2024</v>
      </c>
      <c r="H1280" s="150">
        <v>12300</v>
      </c>
      <c r="I1280" s="151" t="s">
        <v>3657</v>
      </c>
      <c r="J1280" s="93" t="s">
        <v>3658</v>
      </c>
      <c r="K1280" s="153"/>
      <c r="L1280" s="153"/>
      <c r="M1280" s="153"/>
      <c r="N1280" s="153"/>
      <c r="O1280" s="153"/>
      <c r="P1280" s="153"/>
      <c r="Q1280" s="153"/>
      <c r="R1280" s="153"/>
      <c r="S1280" s="153"/>
    </row>
    <row r="1281" spans="1:19" ht="262.5">
      <c r="A1281" s="277" t="s">
        <v>25424</v>
      </c>
      <c r="B1281" s="256" t="s">
        <v>400</v>
      </c>
      <c r="C1281" s="93" t="s">
        <v>3655</v>
      </c>
      <c r="D1281" s="93" t="s">
        <v>3659</v>
      </c>
      <c r="E1281" s="148">
        <f ca="1">IFERROR(__xludf.DUMMYFUNCTION(" VLOOKUP(A1230, IMPORTRANGE(""https://docs.google.com/spreadsheets/d/1fj_Bhi2XPL3siwIh4sx4VRLAe31yD50oKdj5UlRYW0c/"", ""Сводка!A:AA""), 5, FALSE)"),192)</f>
        <v>192</v>
      </c>
      <c r="F1281" s="148" t="s">
        <v>466</v>
      </c>
      <c r="G1281" s="147">
        <f ca="1">IFERROR(__xludf.DUMMYFUNCTION(" VLOOKUP(A1230, IMPORTRANGE(""https://docs.google.com/spreadsheets/d/1QNLbnkR_AongFt22vMfNzfpjZ0CjpI8QI-w0wBnYA1w/"", ""Инфа!A:AA""), 6, FALSE)"),2024)</f>
        <v>2024</v>
      </c>
      <c r="H1281" s="150">
        <v>10800</v>
      </c>
      <c r="I1281" s="151" t="s">
        <v>3657</v>
      </c>
      <c r="J1281" s="93" t="s">
        <v>3658</v>
      </c>
      <c r="K1281" s="153"/>
      <c r="L1281" s="153"/>
      <c r="M1281" s="153"/>
      <c r="N1281" s="153"/>
      <c r="O1281" s="153"/>
      <c r="P1281" s="153"/>
      <c r="Q1281" s="153"/>
      <c r="R1281" s="153"/>
      <c r="S1281" s="153"/>
    </row>
    <row r="1282" spans="1:19" ht="262.5">
      <c r="A1282" s="277" t="s">
        <v>25424</v>
      </c>
      <c r="B1282" s="256" t="s">
        <v>153</v>
      </c>
      <c r="C1282" s="93" t="s">
        <v>3660</v>
      </c>
      <c r="D1282" s="93" t="s">
        <v>3661</v>
      </c>
      <c r="E1282" s="148">
        <f ca="1">IFERROR(__xludf.DUMMYFUNCTION(" VLOOKUP(A1231, IMPORTRANGE(""https://docs.google.com/spreadsheets/d/1fj_Bhi2XPL3siwIh4sx4VRLAe31yD50oKdj5UlRYW0c/"", ""Сводка!A:AA""), 5, FALSE)"),124)</f>
        <v>124</v>
      </c>
      <c r="F1282" s="148" t="s">
        <v>108</v>
      </c>
      <c r="G1282" s="147">
        <f ca="1">IFERROR(__xludf.DUMMYFUNCTION(" VLOOKUP(A1231, IMPORTRANGE(""https://docs.google.com/spreadsheets/d/1QNLbnkR_AongFt22vMfNzfpjZ0CjpI8QI-w0wBnYA1w/"", ""Инфа!A:AA""), 6, FALSE)"),2024)</f>
        <v>2024</v>
      </c>
      <c r="H1282" s="150">
        <v>8700</v>
      </c>
      <c r="I1282" s="151" t="s">
        <v>3662</v>
      </c>
      <c r="J1282" s="93" t="s">
        <v>3663</v>
      </c>
      <c r="K1282" s="153"/>
      <c r="L1282" s="153"/>
      <c r="M1282" s="153"/>
      <c r="N1282" s="153"/>
      <c r="O1282" s="153"/>
      <c r="P1282" s="153"/>
      <c r="Q1282" s="153"/>
      <c r="R1282" s="153"/>
      <c r="S1282" s="153"/>
    </row>
    <row r="1283" spans="1:19" ht="187.5">
      <c r="A1283" s="277" t="s">
        <v>25424</v>
      </c>
      <c r="B1283" s="256" t="s">
        <v>400</v>
      </c>
      <c r="C1283" s="93" t="s">
        <v>3664</v>
      </c>
      <c r="D1283" s="93" t="s">
        <v>3665</v>
      </c>
      <c r="E1283" s="148">
        <f ca="1">IFERROR(__xludf.DUMMYFUNCTION(" VLOOKUP(A1232, IMPORTRANGE(""https://docs.google.com/spreadsheets/d/1fj_Bhi2XPL3siwIh4sx4VRLAe31yD50oKdj5UlRYW0c/"", ""Сводка!A:AA""), 5, FALSE)"),148)</f>
        <v>148</v>
      </c>
      <c r="F1283" s="148" t="s">
        <v>857</v>
      </c>
      <c r="G1283" s="147">
        <f ca="1">IFERROR(__xludf.DUMMYFUNCTION(" VLOOKUP(A1232, IMPORTRANGE(""https://docs.google.com/spreadsheets/d/1QNLbnkR_AongFt22vMfNzfpjZ0CjpI8QI-w0wBnYA1w/"", ""Инфа!A:AA""), 6, FALSE)"),2023)</f>
        <v>2023</v>
      </c>
      <c r="H1283" s="150">
        <v>9400</v>
      </c>
      <c r="I1283" s="151" t="s">
        <v>1795</v>
      </c>
      <c r="J1283" s="93" t="s">
        <v>3666</v>
      </c>
      <c r="K1283" s="153"/>
      <c r="L1283" s="153"/>
      <c r="M1283" s="153"/>
      <c r="N1283" s="153"/>
      <c r="O1283" s="153"/>
      <c r="P1283" s="153"/>
      <c r="Q1283" s="153"/>
      <c r="R1283" s="153"/>
      <c r="S1283" s="153"/>
    </row>
    <row r="1284" spans="1:19" ht="131.25">
      <c r="A1284" s="277" t="s">
        <v>25424</v>
      </c>
      <c r="B1284" s="256" t="s">
        <v>153</v>
      </c>
      <c r="C1284" s="93" t="s">
        <v>3667</v>
      </c>
      <c r="D1284" s="93" t="s">
        <v>3668</v>
      </c>
      <c r="E1284" s="148">
        <f ca="1">IFERROR(__xludf.DUMMYFUNCTION(" VLOOKUP(A1233, IMPORTRANGE(""https://docs.google.com/spreadsheets/d/1fj_Bhi2XPL3siwIh4sx4VRLAe31yD50oKdj5UlRYW0c/"", ""Сводка!A:AA""), 5, FALSE)"),108)</f>
        <v>108</v>
      </c>
      <c r="F1284" s="148" t="s">
        <v>3669</v>
      </c>
      <c r="G1284" s="147">
        <f ca="1">IFERROR(__xludf.DUMMYFUNCTION(" VLOOKUP(A1233, IMPORTRANGE(""https://docs.google.com/spreadsheets/d/1QNLbnkR_AongFt22vMfNzfpjZ0CjpI8QI-w0wBnYA1w/"", ""Инфа!A:AA""), 6, FALSE)"),2024)</f>
        <v>2024</v>
      </c>
      <c r="H1284" s="150">
        <v>8200</v>
      </c>
      <c r="I1284" s="151" t="s">
        <v>3670</v>
      </c>
      <c r="J1284" s="99" t="s">
        <v>3671</v>
      </c>
      <c r="K1284" s="153"/>
      <c r="L1284" s="153"/>
      <c r="M1284" s="153"/>
      <c r="N1284" s="153"/>
      <c r="O1284" s="153"/>
      <c r="P1284" s="153"/>
      <c r="Q1284" s="153"/>
      <c r="R1284" s="153"/>
      <c r="S1284" s="153"/>
    </row>
    <row r="1285" spans="1:19" ht="131.25">
      <c r="A1285" s="277" t="s">
        <v>25424</v>
      </c>
      <c r="B1285" s="256" t="s">
        <v>400</v>
      </c>
      <c r="C1285" s="93" t="s">
        <v>3667</v>
      </c>
      <c r="D1285" s="93" t="s">
        <v>3672</v>
      </c>
      <c r="E1285" s="148">
        <f ca="1">IFERROR(__xludf.DUMMYFUNCTION(" VLOOKUP(A1234, IMPORTRANGE(""https://docs.google.com/spreadsheets/d/1fj_Bhi2XPL3siwIh4sx4VRLAe31yD50oKdj5UlRYW0c/"", ""Сводка!A:AA""), 5, FALSE)"),112)</f>
        <v>112</v>
      </c>
      <c r="F1285" s="148" t="s">
        <v>415</v>
      </c>
      <c r="G1285" s="147">
        <f ca="1">IFERROR(__xludf.DUMMYFUNCTION(" VLOOKUP(A1234, IMPORTRANGE(""https://docs.google.com/spreadsheets/d/1QNLbnkR_AongFt22vMfNzfpjZ0CjpI8QI-w0wBnYA1w/"", ""Инфа!A:AA""), 6, FALSE)"),2023)</f>
        <v>2023</v>
      </c>
      <c r="H1285" s="150">
        <v>8400</v>
      </c>
      <c r="I1285" s="151" t="s">
        <v>3670</v>
      </c>
      <c r="J1285" s="99" t="s">
        <v>3673</v>
      </c>
      <c r="K1285" s="153"/>
      <c r="L1285" s="153"/>
      <c r="M1285" s="153"/>
      <c r="N1285" s="153"/>
      <c r="O1285" s="153"/>
      <c r="P1285" s="153"/>
      <c r="Q1285" s="153"/>
      <c r="R1285" s="153"/>
      <c r="S1285" s="153"/>
    </row>
    <row r="1286" spans="1:19" ht="281.25">
      <c r="A1286" s="277" t="s">
        <v>25424</v>
      </c>
      <c r="B1286" s="253" t="s">
        <v>153</v>
      </c>
      <c r="C1286" s="93" t="s">
        <v>3674</v>
      </c>
      <c r="D1286" s="93" t="s">
        <v>3675</v>
      </c>
      <c r="E1286" s="148">
        <f ca="1">IFERROR(__xludf.DUMMYFUNCTION(" VLOOKUP(A1235, IMPORTRANGE(""https://docs.google.com/spreadsheets/d/1fj_Bhi2XPL3siwIh4sx4VRLAe31yD50oKdj5UlRYW0c/"", ""Сводка!A:AA""), 5, FALSE)"),184)</f>
        <v>184</v>
      </c>
      <c r="F1286" s="148" t="s">
        <v>108</v>
      </c>
      <c r="G1286" s="147">
        <f ca="1">IFERROR(__xludf.DUMMYFUNCTION(" VLOOKUP(A1235, IMPORTRANGE(""https://docs.google.com/spreadsheets/d/1QNLbnkR_AongFt22vMfNzfpjZ0CjpI8QI-w0wBnYA1w/"", ""Инфа!A:AA""), 6, FALSE)"),2024)</f>
        <v>2024</v>
      </c>
      <c r="H1286" s="150">
        <v>10500</v>
      </c>
      <c r="I1286" s="151" t="s">
        <v>146</v>
      </c>
      <c r="J1286" s="93" t="s">
        <v>3676</v>
      </c>
      <c r="K1286" s="153"/>
      <c r="L1286" s="153"/>
      <c r="M1286" s="153"/>
      <c r="N1286" s="153"/>
      <c r="O1286" s="153"/>
      <c r="P1286" s="153"/>
      <c r="Q1286" s="153"/>
      <c r="R1286" s="153"/>
      <c r="S1286" s="153"/>
    </row>
    <row r="1287" spans="1:19" ht="150">
      <c r="A1287" s="277" t="s">
        <v>25424</v>
      </c>
      <c r="B1287" s="256" t="s">
        <v>400</v>
      </c>
      <c r="C1287" s="93" t="s">
        <v>3677</v>
      </c>
      <c r="D1287" s="93" t="s">
        <v>3678</v>
      </c>
      <c r="E1287" s="148">
        <f ca="1">IFERROR(__xludf.DUMMYFUNCTION(" VLOOKUP(A1236, IMPORTRANGE(""https://docs.google.com/spreadsheets/d/1fj_Bhi2XPL3siwIh4sx4VRLAe31yD50oKdj5UlRYW0c/"", ""Сводка!A:AA""), 5, FALSE)"),188)</f>
        <v>188</v>
      </c>
      <c r="F1287" s="148" t="s">
        <v>415</v>
      </c>
      <c r="G1287" s="147">
        <f ca="1">IFERROR(__xludf.DUMMYFUNCTION(" VLOOKUP(A1236, IMPORTRANGE(""https://docs.google.com/spreadsheets/d/1QNLbnkR_AongFt22vMfNzfpjZ0CjpI8QI-w0wBnYA1w/"", ""Инфа!A:AA""), 6, FALSE)"),2023)</f>
        <v>2023</v>
      </c>
      <c r="H1287" s="150">
        <v>16300</v>
      </c>
      <c r="I1287" s="151" t="s">
        <v>3670</v>
      </c>
      <c r="J1287" s="99" t="s">
        <v>3679</v>
      </c>
      <c r="K1287" s="153"/>
      <c r="L1287" s="153"/>
      <c r="M1287" s="153"/>
      <c r="N1287" s="153"/>
      <c r="O1287" s="153"/>
      <c r="P1287" s="153"/>
      <c r="Q1287" s="153"/>
      <c r="R1287" s="153"/>
      <c r="S1287" s="153"/>
    </row>
    <row r="1288" spans="1:19" ht="75">
      <c r="A1288" s="277" t="s">
        <v>25424</v>
      </c>
      <c r="B1288" s="256" t="s">
        <v>153</v>
      </c>
      <c r="C1288" s="93" t="s">
        <v>3680</v>
      </c>
      <c r="D1288" s="93" t="s">
        <v>3681</v>
      </c>
      <c r="E1288" s="148">
        <f ca="1">IFERROR(__xludf.DUMMYFUNCTION(" VLOOKUP(A1237, IMPORTRANGE(""https://docs.google.com/spreadsheets/d/1fj_Bhi2XPL3siwIh4sx4VRLAe31yD50oKdj5UlRYW0c/"", ""Сводка!A:AA""), 5, FALSE)"),300)</f>
        <v>300</v>
      </c>
      <c r="F1288" s="148" t="s">
        <v>3669</v>
      </c>
      <c r="G1288" s="147">
        <f ca="1">IFERROR(__xludf.DUMMYFUNCTION(" VLOOKUP(A1237, IMPORTRANGE(""https://docs.google.com/spreadsheets/d/1QNLbnkR_AongFt22vMfNzfpjZ0CjpI8QI-w0wBnYA1w/"", ""Инфа!A:AA""), 6, FALSE)"),2024)</f>
        <v>2024</v>
      </c>
      <c r="H1288" s="150">
        <v>14000</v>
      </c>
      <c r="I1288" s="151" t="s">
        <v>3682</v>
      </c>
      <c r="J1288" s="93" t="s">
        <v>3683</v>
      </c>
      <c r="K1288" s="153"/>
      <c r="L1288" s="153"/>
      <c r="M1288" s="153"/>
      <c r="N1288" s="153"/>
      <c r="O1288" s="153"/>
      <c r="P1288" s="153"/>
      <c r="Q1288" s="153"/>
      <c r="R1288" s="153"/>
      <c r="S1288" s="153"/>
    </row>
    <row r="1289" spans="1:19" ht="168.75">
      <c r="A1289" s="277" t="s">
        <v>25424</v>
      </c>
      <c r="B1289" s="256" t="s">
        <v>400</v>
      </c>
      <c r="C1289" s="93" t="s">
        <v>3684</v>
      </c>
      <c r="D1289" s="93" t="s">
        <v>3685</v>
      </c>
      <c r="E1289" s="148">
        <f ca="1">IFERROR(__xludf.DUMMYFUNCTION(" VLOOKUP(A1238, IMPORTRANGE(""https://docs.google.com/spreadsheets/d/1fj_Bhi2XPL3siwIh4sx4VRLAe31yD50oKdj5UlRYW0c/"", ""Сводка!A:AA""), 5, FALSE)"),136)</f>
        <v>136</v>
      </c>
      <c r="F1289" s="148" t="s">
        <v>3686</v>
      </c>
      <c r="G1289" s="147">
        <f ca="1">IFERROR(__xludf.DUMMYFUNCTION(" VLOOKUP(A1238, IMPORTRANGE(""https://docs.google.com/spreadsheets/d/1QNLbnkR_AongFt22vMfNzfpjZ0CjpI8QI-w0wBnYA1w/"", ""Инфа!A:AA""), 6, FALSE)"),2024)</f>
        <v>2024</v>
      </c>
      <c r="H1289" s="150">
        <v>9100</v>
      </c>
      <c r="I1289" s="151" t="s">
        <v>3687</v>
      </c>
      <c r="J1289" s="93" t="s">
        <v>3688</v>
      </c>
      <c r="K1289" s="153"/>
      <c r="L1289" s="153"/>
      <c r="M1289" s="153"/>
      <c r="N1289" s="153"/>
      <c r="O1289" s="153"/>
      <c r="P1289" s="153"/>
      <c r="Q1289" s="153"/>
      <c r="R1289" s="153"/>
      <c r="S1289" s="153"/>
    </row>
    <row r="1290" spans="1:19" ht="206.25">
      <c r="A1290" s="277" t="s">
        <v>25424</v>
      </c>
      <c r="B1290" s="256" t="s">
        <v>400</v>
      </c>
      <c r="C1290" s="93" t="s">
        <v>3689</v>
      </c>
      <c r="D1290" s="93" t="s">
        <v>3690</v>
      </c>
      <c r="E1290" s="148">
        <f ca="1">IFERROR(__xludf.DUMMYFUNCTION(" VLOOKUP(A1239, IMPORTRANGE(""https://docs.google.com/spreadsheets/d/1fj_Bhi2XPL3siwIh4sx4VRLAe31yD50oKdj5UlRYW0c/"", ""Сводка!A:AA""), 5, FALSE)"),216)</f>
        <v>216</v>
      </c>
      <c r="F1290" s="148" t="s">
        <v>466</v>
      </c>
      <c r="G1290" s="147">
        <f ca="1">IFERROR(__xludf.DUMMYFUNCTION(" VLOOKUP(A1239, IMPORTRANGE(""https://docs.google.com/spreadsheets/d/1QNLbnkR_AongFt22vMfNzfpjZ0CjpI8QI-w0wBnYA1w/"", ""Инфа!A:AA""), 6, FALSE)"),2024)</f>
        <v>2024</v>
      </c>
      <c r="H1290" s="150">
        <v>11500</v>
      </c>
      <c r="I1290" s="151" t="s">
        <v>3691</v>
      </c>
      <c r="J1290" s="93" t="s">
        <v>3692</v>
      </c>
      <c r="K1290" s="153"/>
      <c r="L1290" s="153"/>
      <c r="M1290" s="153"/>
      <c r="N1290" s="153"/>
      <c r="O1290" s="153"/>
      <c r="P1290" s="153"/>
      <c r="Q1290" s="153"/>
      <c r="R1290" s="153"/>
      <c r="S1290" s="153"/>
    </row>
    <row r="1291" spans="1:19" ht="131.25">
      <c r="A1291" s="277" t="s">
        <v>25424</v>
      </c>
      <c r="B1291" s="256" t="s">
        <v>400</v>
      </c>
      <c r="C1291" s="97" t="s">
        <v>3693</v>
      </c>
      <c r="D1291" s="93" t="s">
        <v>3694</v>
      </c>
      <c r="E1291" s="148">
        <f ca="1">IFERROR(__xludf.DUMMYFUNCTION(" VLOOKUP(A1240, IMPORTRANGE(""https://docs.google.com/spreadsheets/d/1fj_Bhi2XPL3siwIh4sx4VRLAe31yD50oKdj5UlRYW0c/"", ""Сводка!A:AA""), 5, FALSE)"),216)</f>
        <v>216</v>
      </c>
      <c r="F1291" s="148" t="s">
        <v>108</v>
      </c>
      <c r="G1291" s="147">
        <f ca="1">IFERROR(__xludf.DUMMYFUNCTION(" VLOOKUP(A1240, IMPORTRANGE(""https://docs.google.com/spreadsheets/d/1QNLbnkR_AongFt22vMfNzfpjZ0CjpI8QI-w0wBnYA1w/"", ""Инфа!A:AA""), 6, FALSE)"),2023)</f>
        <v>2023</v>
      </c>
      <c r="H1291" s="150">
        <v>18000</v>
      </c>
      <c r="I1291" s="151" t="s">
        <v>97</v>
      </c>
      <c r="J1291" s="93" t="s">
        <v>3695</v>
      </c>
      <c r="K1291" s="153"/>
      <c r="L1291" s="153"/>
      <c r="M1291" s="153"/>
      <c r="N1291" s="153"/>
      <c r="O1291" s="153"/>
      <c r="P1291" s="153"/>
      <c r="Q1291" s="153"/>
      <c r="R1291" s="153"/>
      <c r="S1291" s="153"/>
    </row>
    <row r="1292" spans="1:19" ht="187.5">
      <c r="A1292" s="277" t="s">
        <v>25424</v>
      </c>
      <c r="B1292" s="256" t="s">
        <v>153</v>
      </c>
      <c r="C1292" s="107" t="s">
        <v>3696</v>
      </c>
      <c r="D1292" s="93" t="s">
        <v>3697</v>
      </c>
      <c r="E1292" s="148">
        <f ca="1">IFERROR(__xludf.DUMMYFUNCTION(" VLOOKUP(A1241, IMPORTRANGE(""https://docs.google.com/spreadsheets/d/1fj_Bhi2XPL3siwIh4sx4VRLAe31yD50oKdj5UlRYW0c/"", ""Сводка!A:AA""), 5, FALSE)"),396)</f>
        <v>396</v>
      </c>
      <c r="F1292" s="148" t="s">
        <v>50</v>
      </c>
      <c r="G1292" s="147">
        <f ca="1">IFERROR(__xludf.DUMMYFUNCTION(" VLOOKUP(A1241, IMPORTRANGE(""https://docs.google.com/spreadsheets/d/1QNLbnkR_AongFt22vMfNzfpjZ0CjpI8QI-w0wBnYA1w/"", ""Инфа!A:AA""), 6, FALSE)"),2024)</f>
        <v>2024</v>
      </c>
      <c r="H1292" s="154">
        <v>16900</v>
      </c>
      <c r="I1292" s="151" t="s">
        <v>2927</v>
      </c>
      <c r="J1292" s="93" t="s">
        <v>3698</v>
      </c>
      <c r="K1292" s="153"/>
      <c r="L1292" s="153"/>
      <c r="M1292" s="153"/>
      <c r="N1292" s="153"/>
      <c r="O1292" s="153"/>
      <c r="P1292" s="153"/>
      <c r="Q1292" s="153"/>
      <c r="R1292" s="153"/>
      <c r="S1292" s="153"/>
    </row>
    <row r="1293" spans="1:19" ht="187.5">
      <c r="A1293" s="277" t="s">
        <v>25424</v>
      </c>
      <c r="B1293" s="256" t="s">
        <v>400</v>
      </c>
      <c r="C1293" s="107" t="s">
        <v>3699</v>
      </c>
      <c r="D1293" s="93" t="s">
        <v>3700</v>
      </c>
      <c r="E1293" s="148">
        <f ca="1">IFERROR(__xludf.DUMMYFUNCTION(" VLOOKUP(A1242, IMPORTRANGE(""https://docs.google.com/spreadsheets/d/1fj_Bhi2XPL3siwIh4sx4VRLAe31yD50oKdj5UlRYW0c/"", ""Сводка!A:AA""), 5, FALSE)"),396)</f>
        <v>396</v>
      </c>
      <c r="F1293" s="148" t="s">
        <v>415</v>
      </c>
      <c r="G1293" s="147">
        <f ca="1">IFERROR(__xludf.DUMMYFUNCTION(" VLOOKUP(A1242, IMPORTRANGE(""https://docs.google.com/spreadsheets/d/1QNLbnkR_AongFt22vMfNzfpjZ0CjpI8QI-w0wBnYA1w/"", ""Инфа!A:AA""), 6, FALSE)"),2024)</f>
        <v>2024</v>
      </c>
      <c r="H1293" s="154">
        <v>16900</v>
      </c>
      <c r="I1293" s="151" t="s">
        <v>2927</v>
      </c>
      <c r="J1293" s="93" t="s">
        <v>3701</v>
      </c>
      <c r="K1293" s="153"/>
      <c r="L1293" s="153"/>
      <c r="M1293" s="153"/>
      <c r="N1293" s="153"/>
      <c r="O1293" s="153"/>
      <c r="P1293" s="153"/>
      <c r="Q1293" s="153"/>
      <c r="R1293" s="153"/>
      <c r="S1293" s="153"/>
    </row>
    <row r="1294" spans="1:19" ht="168.75">
      <c r="A1294" s="277" t="s">
        <v>25424</v>
      </c>
      <c r="B1294" s="256" t="s">
        <v>400</v>
      </c>
      <c r="C1294" s="107" t="s">
        <v>3702</v>
      </c>
      <c r="D1294" s="99" t="s">
        <v>3703</v>
      </c>
      <c r="E1294" s="148">
        <f ca="1">IFERROR(__xludf.DUMMYFUNCTION(" VLOOKUP(A1243, IMPORTRANGE(""https://docs.google.com/spreadsheets/d/1fj_Bhi2XPL3siwIh4sx4VRLAe31yD50oKdj5UlRYW0c/"", ""Сводка!A:AA""), 5, FALSE)"),128)</f>
        <v>128</v>
      </c>
      <c r="F1294" s="148" t="s">
        <v>415</v>
      </c>
      <c r="G1294" s="147">
        <f ca="1">IFERROR(__xludf.DUMMYFUNCTION(" VLOOKUP(A1243, IMPORTRANGE(""https://docs.google.com/spreadsheets/d/1QNLbnkR_AongFt22vMfNzfpjZ0CjpI8QI-w0wBnYA1w/"", ""Инфа!A:AA""), 6, FALSE)"),2024)</f>
        <v>2024</v>
      </c>
      <c r="H1294" s="150">
        <v>12700</v>
      </c>
      <c r="I1294" s="151" t="s">
        <v>2915</v>
      </c>
      <c r="J1294" s="93" t="s">
        <v>3704</v>
      </c>
      <c r="K1294" s="153"/>
      <c r="L1294" s="153"/>
      <c r="M1294" s="153"/>
      <c r="N1294" s="153"/>
      <c r="O1294" s="153"/>
      <c r="P1294" s="153"/>
      <c r="Q1294" s="153"/>
      <c r="R1294" s="153"/>
      <c r="S1294" s="153"/>
    </row>
    <row r="1295" spans="1:19" ht="262.5">
      <c r="A1295" s="277" t="s">
        <v>25424</v>
      </c>
      <c r="B1295" s="256" t="s">
        <v>400</v>
      </c>
      <c r="C1295" s="97" t="s">
        <v>3705</v>
      </c>
      <c r="D1295" s="93" t="s">
        <v>3706</v>
      </c>
      <c r="E1295" s="148">
        <f ca="1">IFERROR(__xludf.DUMMYFUNCTION(" VLOOKUP(A1244, IMPORTRANGE(""https://docs.google.com/spreadsheets/d/1fj_Bhi2XPL3siwIh4sx4VRLAe31yD50oKdj5UlRYW0c/"", ""Сводка!A:AA""), 5, FALSE)"),216)</f>
        <v>216</v>
      </c>
      <c r="F1295" s="148" t="s">
        <v>415</v>
      </c>
      <c r="G1295" s="147">
        <f ca="1">IFERROR(__xludf.DUMMYFUNCTION(" VLOOKUP(A1244, IMPORTRANGE(""https://docs.google.com/spreadsheets/d/1QNLbnkR_AongFt22vMfNzfpjZ0CjpI8QI-w0wBnYA1w/"", ""Инфа!A:AA""), 6, FALSE)"),2024)</f>
        <v>2024</v>
      </c>
      <c r="H1295" s="150">
        <v>18000</v>
      </c>
      <c r="I1295" s="151" t="s">
        <v>2915</v>
      </c>
      <c r="J1295" s="93" t="s">
        <v>3707</v>
      </c>
      <c r="K1295" s="153"/>
      <c r="L1295" s="153"/>
      <c r="M1295" s="153"/>
      <c r="N1295" s="153"/>
      <c r="O1295" s="153"/>
      <c r="P1295" s="153"/>
      <c r="Q1295" s="153"/>
      <c r="R1295" s="153"/>
      <c r="S1295" s="153"/>
    </row>
    <row r="1296" spans="1:19" ht="243.75">
      <c r="A1296" s="277" t="s">
        <v>25424</v>
      </c>
      <c r="B1296" s="256" t="s">
        <v>153</v>
      </c>
      <c r="C1296" s="97" t="s">
        <v>3708</v>
      </c>
      <c r="D1296" s="93" t="s">
        <v>3709</v>
      </c>
      <c r="E1296" s="148">
        <f ca="1">IFERROR(__xludf.DUMMYFUNCTION(" VLOOKUP(A1245, IMPORTRANGE(""https://docs.google.com/spreadsheets/d/1fj_Bhi2XPL3siwIh4sx4VRLAe31yD50oKdj5UlRYW0c/"", ""Сводка!A:AA""), 5, FALSE)"),260)</f>
        <v>260</v>
      </c>
      <c r="F1296" s="148" t="s">
        <v>50</v>
      </c>
      <c r="G1296" s="147">
        <f ca="1">IFERROR(__xludf.DUMMYFUNCTION(" VLOOKUP(A1245, IMPORTRANGE(""https://docs.google.com/spreadsheets/d/1QNLbnkR_AongFt22vMfNzfpjZ0CjpI8QI-w0wBnYA1w/"", ""Инфа!A:AA""), 6, FALSE)"),2023)</f>
        <v>2023</v>
      </c>
      <c r="H1296" s="150">
        <v>12800</v>
      </c>
      <c r="I1296" s="151" t="s">
        <v>171</v>
      </c>
      <c r="J1296" s="93" t="s">
        <v>3710</v>
      </c>
      <c r="K1296" s="153"/>
      <c r="L1296" s="153"/>
      <c r="M1296" s="153"/>
      <c r="N1296" s="153"/>
      <c r="O1296" s="153"/>
      <c r="P1296" s="153"/>
      <c r="Q1296" s="153"/>
      <c r="R1296" s="153"/>
      <c r="S1296" s="153"/>
    </row>
    <row r="1297" spans="1:19" ht="243.75">
      <c r="A1297" s="277" t="s">
        <v>25424</v>
      </c>
      <c r="B1297" s="256" t="s">
        <v>153</v>
      </c>
      <c r="C1297" s="97" t="s">
        <v>3708</v>
      </c>
      <c r="D1297" s="93" t="s">
        <v>3713</v>
      </c>
      <c r="E1297" s="148">
        <f ca="1">IFERROR(__xludf.DUMMYFUNCTION(" VLOOKUP(A1247, IMPORTRANGE(""https://docs.google.com/spreadsheets/d/1fj_Bhi2XPL3siwIh4sx4VRLAe31yD50oKdj5UlRYW0c/"", ""Сводка!A:AA""), 5, FALSE)"),216)</f>
        <v>216</v>
      </c>
      <c r="F1297" s="148" t="s">
        <v>50</v>
      </c>
      <c r="G1297" s="147">
        <f ca="1">IFERROR(__xludf.DUMMYFUNCTION(" VLOOKUP(A1247, IMPORTRANGE(""https://docs.google.com/spreadsheets/d/1QNLbnkR_AongFt22vMfNzfpjZ0CjpI8QI-w0wBnYA1w/"", ""Инфа!A:AA""), 6, FALSE)"),2023)</f>
        <v>2023</v>
      </c>
      <c r="H1297" s="150">
        <v>11500</v>
      </c>
      <c r="I1297" s="151" t="s">
        <v>171</v>
      </c>
      <c r="J1297" s="93" t="s">
        <v>3710</v>
      </c>
      <c r="K1297" s="153"/>
      <c r="L1297" s="153"/>
      <c r="M1297" s="153"/>
      <c r="N1297" s="153"/>
      <c r="O1297" s="153"/>
      <c r="P1297" s="153"/>
      <c r="Q1297" s="153"/>
      <c r="R1297" s="153"/>
      <c r="S1297" s="153"/>
    </row>
    <row r="1298" spans="1:19" ht="206.25">
      <c r="A1298" s="277" t="s">
        <v>25424</v>
      </c>
      <c r="B1298" s="256" t="s">
        <v>153</v>
      </c>
      <c r="C1298" s="97" t="s">
        <v>3714</v>
      </c>
      <c r="D1298" s="93" t="s">
        <v>3715</v>
      </c>
      <c r="E1298" s="148">
        <f ca="1">IFERROR(__xludf.DUMMYFUNCTION(" VLOOKUP(A1248, IMPORTRANGE(""https://docs.google.com/spreadsheets/d/1fj_Bhi2XPL3siwIh4sx4VRLAe31yD50oKdj5UlRYW0c/"", ""Сводка!A:AA""), 5, FALSE)"),308)</f>
        <v>308</v>
      </c>
      <c r="F1298" s="148" t="s">
        <v>3716</v>
      </c>
      <c r="G1298" s="147">
        <f ca="1">IFERROR(__xludf.DUMMYFUNCTION(" VLOOKUP(A1248, IMPORTRANGE(""https://docs.google.com/spreadsheets/d/1QNLbnkR_AongFt22vMfNzfpjZ0CjpI8QI-w0wBnYA1w/"", ""Инфа!A:AA""), 6, FALSE)"),2024)</f>
        <v>2024</v>
      </c>
      <c r="H1298" s="150">
        <v>14200</v>
      </c>
      <c r="I1298" s="151" t="s">
        <v>28</v>
      </c>
      <c r="J1298" s="99" t="s">
        <v>3717</v>
      </c>
      <c r="K1298" s="153"/>
      <c r="L1298" s="153"/>
      <c r="M1298" s="153"/>
      <c r="N1298" s="153"/>
      <c r="O1298" s="153"/>
      <c r="P1298" s="153"/>
      <c r="Q1298" s="153"/>
      <c r="R1298" s="153"/>
      <c r="S1298" s="153"/>
    </row>
    <row r="1299" spans="1:19" ht="206.25">
      <c r="A1299" s="277" t="s">
        <v>25424</v>
      </c>
      <c r="B1299" s="256" t="s">
        <v>153</v>
      </c>
      <c r="C1299" s="97" t="s">
        <v>3714</v>
      </c>
      <c r="D1299" s="93" t="s">
        <v>3718</v>
      </c>
      <c r="E1299" s="148">
        <f ca="1">IFERROR(__xludf.DUMMYFUNCTION(" VLOOKUP(A1249, IMPORTRANGE(""https://docs.google.com/spreadsheets/d/1fj_Bhi2XPL3siwIh4sx4VRLAe31yD50oKdj5UlRYW0c/"", ""Сводка!A:AA""), 5, FALSE)"),348)</f>
        <v>348</v>
      </c>
      <c r="F1299" s="148" t="s">
        <v>3716</v>
      </c>
      <c r="G1299" s="147">
        <f ca="1">IFERROR(__xludf.DUMMYFUNCTION(" VLOOKUP(A1249, IMPORTRANGE(""https://docs.google.com/spreadsheets/d/1QNLbnkR_AongFt22vMfNzfpjZ0CjpI8QI-w0wBnYA1w/"", ""Инфа!A:AA""), 6, FALSE)"),2024)</f>
        <v>2024</v>
      </c>
      <c r="H1299" s="150">
        <v>15400</v>
      </c>
      <c r="I1299" s="151" t="s">
        <v>28</v>
      </c>
      <c r="J1299" s="99" t="s">
        <v>3717</v>
      </c>
      <c r="K1299" s="153"/>
      <c r="L1299" s="153"/>
      <c r="M1299" s="153"/>
      <c r="N1299" s="153"/>
      <c r="O1299" s="153"/>
      <c r="P1299" s="153"/>
      <c r="Q1299" s="153"/>
      <c r="R1299" s="153"/>
      <c r="S1299" s="153"/>
    </row>
    <row r="1300" spans="1:19" ht="150">
      <c r="A1300" s="277" t="s">
        <v>25424</v>
      </c>
      <c r="B1300" s="256" t="s">
        <v>153</v>
      </c>
      <c r="C1300" s="93" t="s">
        <v>3714</v>
      </c>
      <c r="D1300" s="93" t="s">
        <v>3719</v>
      </c>
      <c r="E1300" s="148">
        <f ca="1">IFERROR(__xludf.DUMMYFUNCTION(" VLOOKUP(A1250, IMPORTRANGE(""https://docs.google.com/spreadsheets/d/1fj_Bhi2XPL3siwIh4sx4VRLAe31yD50oKdj5UlRYW0c/"", ""Сводка!A:AA""), 5, FALSE)"),368)</f>
        <v>368</v>
      </c>
      <c r="F1300" s="148" t="s">
        <v>3716</v>
      </c>
      <c r="G1300" s="147">
        <f ca="1">IFERROR(__xludf.DUMMYFUNCTION(" VLOOKUP(A1250, IMPORTRANGE(""https://docs.google.com/spreadsheets/d/1QNLbnkR_AongFt22vMfNzfpjZ0CjpI8QI-w0wBnYA1w/"", ""Инфа!A:AA""), 6, FALSE)"),2024)</f>
        <v>2024</v>
      </c>
      <c r="H1300" s="154">
        <v>16000</v>
      </c>
      <c r="I1300" s="151" t="s">
        <v>28</v>
      </c>
      <c r="J1300" s="93" t="s">
        <v>3720</v>
      </c>
      <c r="K1300" s="153"/>
      <c r="L1300" s="153"/>
      <c r="M1300" s="153"/>
      <c r="N1300" s="153"/>
      <c r="O1300" s="153"/>
      <c r="P1300" s="153"/>
      <c r="Q1300" s="153"/>
      <c r="R1300" s="153"/>
      <c r="S1300" s="153"/>
    </row>
    <row r="1301" spans="1:19" ht="187.5">
      <c r="A1301" s="277" t="s">
        <v>25424</v>
      </c>
      <c r="B1301" s="256" t="s">
        <v>153</v>
      </c>
      <c r="C1301" s="93" t="s">
        <v>3714</v>
      </c>
      <c r="D1301" s="93" t="s">
        <v>3721</v>
      </c>
      <c r="E1301" s="148">
        <f ca="1">IFERROR(__xludf.DUMMYFUNCTION(" VLOOKUP(A1251, IMPORTRANGE(""https://docs.google.com/spreadsheets/d/1fj_Bhi2XPL3siwIh4sx4VRLAe31yD50oKdj5UlRYW0c/"", ""Сводка!A:AA""), 5, FALSE)"),392)</f>
        <v>392</v>
      </c>
      <c r="F1301" s="148" t="s">
        <v>3716</v>
      </c>
      <c r="G1301" s="147">
        <f ca="1">IFERROR(__xludf.DUMMYFUNCTION(" VLOOKUP(A1251, IMPORTRANGE(""https://docs.google.com/spreadsheets/d/1QNLbnkR_AongFt22vMfNzfpjZ0CjpI8QI-w0wBnYA1w/"", ""Инфа!A:AA""), 6, FALSE)"),2024)</f>
        <v>2024</v>
      </c>
      <c r="H1301" s="154">
        <v>16800</v>
      </c>
      <c r="I1301" s="151" t="s">
        <v>28</v>
      </c>
      <c r="J1301" s="93" t="s">
        <v>3722</v>
      </c>
      <c r="K1301" s="153"/>
      <c r="L1301" s="153"/>
      <c r="M1301" s="153"/>
      <c r="N1301" s="153"/>
      <c r="O1301" s="153"/>
      <c r="P1301" s="153"/>
      <c r="Q1301" s="153"/>
      <c r="R1301" s="153"/>
      <c r="S1301" s="153"/>
    </row>
    <row r="1302" spans="1:19" ht="206.25">
      <c r="A1302" s="277" t="s">
        <v>25424</v>
      </c>
      <c r="B1302" s="256" t="s">
        <v>153</v>
      </c>
      <c r="C1302" s="93" t="s">
        <v>3714</v>
      </c>
      <c r="D1302" s="93" t="s">
        <v>3723</v>
      </c>
      <c r="E1302" s="148">
        <f ca="1">IFERROR(__xludf.DUMMYFUNCTION(" VLOOKUP(A1252, IMPORTRANGE(""https://docs.google.com/spreadsheets/d/1fj_Bhi2XPL3siwIh4sx4VRLAe31yD50oKdj5UlRYW0c/"", ""Сводка!A:AA""), 5, FALSE)"),392)</f>
        <v>392</v>
      </c>
      <c r="F1302" s="148" t="s">
        <v>3716</v>
      </c>
      <c r="G1302" s="147">
        <f ca="1">IFERROR(__xludf.DUMMYFUNCTION(" VLOOKUP(A1252, IMPORTRANGE(""https://docs.google.com/spreadsheets/d/1QNLbnkR_AongFt22vMfNzfpjZ0CjpI8QI-w0wBnYA1w/"", ""Инфа!A:AA""), 6, FALSE)"),2024)</f>
        <v>2024</v>
      </c>
      <c r="H1302" s="154">
        <v>16800</v>
      </c>
      <c r="I1302" s="151" t="s">
        <v>28</v>
      </c>
      <c r="J1302" s="93" t="s">
        <v>3724</v>
      </c>
      <c r="K1302" s="153"/>
      <c r="L1302" s="153"/>
      <c r="M1302" s="153"/>
      <c r="N1302" s="153"/>
      <c r="O1302" s="153"/>
      <c r="P1302" s="153"/>
      <c r="Q1302" s="153"/>
      <c r="R1302" s="153"/>
      <c r="S1302" s="153"/>
    </row>
    <row r="1303" spans="1:19" ht="112.5">
      <c r="A1303" s="277" t="s">
        <v>25424</v>
      </c>
      <c r="B1303" s="256" t="s">
        <v>153</v>
      </c>
      <c r="C1303" s="93" t="s">
        <v>3714</v>
      </c>
      <c r="D1303" s="93" t="s">
        <v>3725</v>
      </c>
      <c r="E1303" s="148">
        <f ca="1">IFERROR(__xludf.DUMMYFUNCTION(" VLOOKUP(A1253, IMPORTRANGE(""https://docs.google.com/spreadsheets/d/1fj_Bhi2XPL3siwIh4sx4VRLAe31yD50oKdj5UlRYW0c/"", ""Сводка!A:AA""), 5, FALSE)"),220)</f>
        <v>220</v>
      </c>
      <c r="F1303" s="148" t="s">
        <v>3716</v>
      </c>
      <c r="G1303" s="147">
        <f ca="1">IFERROR(__xludf.DUMMYFUNCTION(" VLOOKUP(A1253, IMPORTRANGE(""https://docs.google.com/spreadsheets/d/1QNLbnkR_AongFt22vMfNzfpjZ0CjpI8QI-w0wBnYA1w/"", ""Инфа!A:AA""), 6, FALSE)"),2024)</f>
        <v>2024</v>
      </c>
      <c r="H1303" s="150">
        <v>11600</v>
      </c>
      <c r="I1303" s="151" t="s">
        <v>28</v>
      </c>
      <c r="J1303" s="93" t="s">
        <v>3726</v>
      </c>
      <c r="K1303" s="153"/>
      <c r="L1303" s="153"/>
      <c r="M1303" s="153"/>
      <c r="N1303" s="153"/>
      <c r="O1303" s="153"/>
      <c r="P1303" s="153"/>
      <c r="Q1303" s="153"/>
      <c r="R1303" s="153"/>
      <c r="S1303" s="153"/>
    </row>
    <row r="1304" spans="1:19" ht="112.5">
      <c r="A1304" s="277" t="s">
        <v>25424</v>
      </c>
      <c r="B1304" s="256" t="s">
        <v>153</v>
      </c>
      <c r="C1304" s="93" t="s">
        <v>3714</v>
      </c>
      <c r="D1304" s="99" t="s">
        <v>3727</v>
      </c>
      <c r="E1304" s="148">
        <f ca="1">IFERROR(__xludf.DUMMYFUNCTION(" VLOOKUP(A1254, IMPORTRANGE(""https://docs.google.com/spreadsheets/d/1fj_Bhi2XPL3siwIh4sx4VRLAe31yD50oKdj5UlRYW0c/"", ""Сводка!A:AA""), 5, FALSE)"),340)</f>
        <v>340</v>
      </c>
      <c r="F1304" s="148" t="s">
        <v>3716</v>
      </c>
      <c r="G1304" s="147">
        <f ca="1">IFERROR(__xludf.DUMMYFUNCTION(" VLOOKUP(A1254, IMPORTRANGE(""https://docs.google.com/spreadsheets/d/1QNLbnkR_AongFt22vMfNzfpjZ0CjpI8QI-w0wBnYA1w/"", ""Инфа!A:AA""), 6, FALSE)"),2024)</f>
        <v>2024</v>
      </c>
      <c r="H1304" s="150">
        <v>15200</v>
      </c>
      <c r="I1304" s="151" t="s">
        <v>28</v>
      </c>
      <c r="J1304" s="93" t="s">
        <v>3728</v>
      </c>
      <c r="K1304" s="153"/>
      <c r="L1304" s="153"/>
      <c r="M1304" s="153"/>
      <c r="N1304" s="153"/>
      <c r="O1304" s="153"/>
      <c r="P1304" s="153"/>
      <c r="Q1304" s="153"/>
      <c r="R1304" s="153"/>
      <c r="S1304" s="153"/>
    </row>
    <row r="1305" spans="1:19" ht="131.25">
      <c r="A1305" s="277" t="s">
        <v>25424</v>
      </c>
      <c r="B1305" s="256" t="s">
        <v>153</v>
      </c>
      <c r="C1305" s="99" t="s">
        <v>3729</v>
      </c>
      <c r="D1305" s="99" t="s">
        <v>3730</v>
      </c>
      <c r="E1305" s="148">
        <f ca="1">IFERROR(__xludf.DUMMYFUNCTION(" VLOOKUP(A1255, IMPORTRANGE(""https://docs.google.com/spreadsheets/d/1fj_Bhi2XPL3siwIh4sx4VRLAe31yD50oKdj5UlRYW0c/"", ""Сводка!A:AA""), 5, FALSE)"),256)</f>
        <v>256</v>
      </c>
      <c r="F1305" s="148" t="s">
        <v>108</v>
      </c>
      <c r="G1305" s="147">
        <f ca="1">IFERROR(__xludf.DUMMYFUNCTION(" VLOOKUP(A1255, IMPORTRANGE(""https://docs.google.com/spreadsheets/d/1QNLbnkR_AongFt22vMfNzfpjZ0CjpI8QI-w0wBnYA1w/"", ""Инфа!A:AA""), 6, FALSE)"),2024)</f>
        <v>2024</v>
      </c>
      <c r="H1305" s="150">
        <v>12700</v>
      </c>
      <c r="I1305" s="151" t="s">
        <v>28</v>
      </c>
      <c r="J1305" s="99" t="s">
        <v>3731</v>
      </c>
      <c r="K1305" s="153"/>
      <c r="L1305" s="153"/>
      <c r="M1305" s="153"/>
      <c r="N1305" s="153"/>
      <c r="O1305" s="153"/>
      <c r="P1305" s="153"/>
      <c r="Q1305" s="153"/>
      <c r="R1305" s="153"/>
      <c r="S1305" s="153"/>
    </row>
    <row r="1306" spans="1:19" ht="93.75">
      <c r="A1306" s="277" t="s">
        <v>25424</v>
      </c>
      <c r="B1306" s="256" t="s">
        <v>153</v>
      </c>
      <c r="C1306" s="93" t="s">
        <v>3734</v>
      </c>
      <c r="D1306" s="93" t="s">
        <v>3735</v>
      </c>
      <c r="E1306" s="148">
        <f ca="1">IFERROR(__xludf.DUMMYFUNCTION(" VLOOKUP(A1264, IMPORTRANGE(""https://docs.google.com/spreadsheets/d/1fj_Bhi2XPL3siwIh4sx4VRLAe31yD50oKdj5UlRYW0c/"", ""Сводка!A:AA""), 5, FALSE)"),360)</f>
        <v>360</v>
      </c>
      <c r="F1306" s="148" t="s">
        <v>50</v>
      </c>
      <c r="G1306" s="147">
        <f ca="1">IFERROR(__xludf.DUMMYFUNCTION(" VLOOKUP(A1264, IMPORTRANGE(""https://docs.google.com/spreadsheets/d/1QNLbnkR_AongFt22vMfNzfpjZ0CjpI8QI-w0wBnYA1w/"", ""Инфа!A:AA""), 6, FALSE)"),2024)</f>
        <v>2024</v>
      </c>
      <c r="H1306" s="154">
        <v>26600</v>
      </c>
      <c r="I1306" s="151" t="s">
        <v>2075</v>
      </c>
      <c r="J1306" s="93" t="s">
        <v>3736</v>
      </c>
      <c r="K1306" s="153"/>
      <c r="L1306" s="153"/>
      <c r="M1306" s="153"/>
      <c r="N1306" s="153"/>
      <c r="O1306" s="153"/>
      <c r="P1306" s="153"/>
      <c r="Q1306" s="153"/>
      <c r="R1306" s="153"/>
      <c r="S1306" s="153"/>
    </row>
    <row r="1307" spans="1:19" ht="131.25">
      <c r="A1307" s="277" t="s">
        <v>25424</v>
      </c>
      <c r="B1307" s="253" t="s">
        <v>400</v>
      </c>
      <c r="C1307" s="97" t="s">
        <v>3737</v>
      </c>
      <c r="D1307" s="97" t="s">
        <v>3738</v>
      </c>
      <c r="E1307" s="148">
        <f ca="1">IFERROR(__xludf.DUMMYFUNCTION(" VLOOKUP(A1265, IMPORTRANGE(""https://docs.google.com/spreadsheets/d/1fj_Bhi2XPL3siwIh4sx4VRLAe31yD50oKdj5UlRYW0c/"", ""Сводка!A:AA""), 5, FALSE)"),176)</f>
        <v>176</v>
      </c>
      <c r="F1307" s="147" t="s">
        <v>3739</v>
      </c>
      <c r="G1307" s="147">
        <f ca="1">IFERROR(__xludf.DUMMYFUNCTION(" VLOOKUP(A1265, IMPORTRANGE(""https://docs.google.com/spreadsheets/d/1QNLbnkR_AongFt22vMfNzfpjZ0CjpI8QI-w0wBnYA1w/"", ""Инфа!A:AA""), 6, FALSE)"),2023)</f>
        <v>2023</v>
      </c>
      <c r="H1307" s="150">
        <v>10300</v>
      </c>
      <c r="I1307" s="151" t="s">
        <v>1768</v>
      </c>
      <c r="J1307" s="93" t="s">
        <v>3740</v>
      </c>
      <c r="K1307" s="153"/>
      <c r="L1307" s="153"/>
      <c r="M1307" s="153"/>
      <c r="N1307" s="153"/>
      <c r="O1307" s="153"/>
      <c r="P1307" s="153"/>
      <c r="Q1307" s="153"/>
      <c r="R1307" s="153"/>
      <c r="S1307" s="153"/>
    </row>
    <row r="1308" spans="1:19" ht="187.5">
      <c r="A1308" s="277" t="s">
        <v>25424</v>
      </c>
      <c r="B1308" s="253" t="s">
        <v>400</v>
      </c>
      <c r="C1308" s="97" t="s">
        <v>3741</v>
      </c>
      <c r="D1308" s="97" t="s">
        <v>3742</v>
      </c>
      <c r="E1308" s="148">
        <f ca="1">IFERROR(__xludf.DUMMYFUNCTION(" VLOOKUP(A1266, IMPORTRANGE(""https://docs.google.com/spreadsheets/d/1fj_Bhi2XPL3siwIh4sx4VRLAe31yD50oKdj5UlRYW0c/"", ""Сводка!A:AA""), 5, FALSE)"),116)</f>
        <v>116</v>
      </c>
      <c r="F1308" s="147" t="s">
        <v>415</v>
      </c>
      <c r="G1308" s="147">
        <f ca="1">IFERROR(__xludf.DUMMYFUNCTION(" VLOOKUP(A1266, IMPORTRANGE(""https://docs.google.com/spreadsheets/d/1QNLbnkR_AongFt22vMfNzfpjZ0CjpI8QI-w0wBnYA1w/"", ""Инфа!A:AA""), 6, FALSE)"),2023)</f>
        <v>2023</v>
      </c>
      <c r="H1308" s="150">
        <v>8500</v>
      </c>
      <c r="I1308" s="151" t="s">
        <v>3743</v>
      </c>
      <c r="J1308" s="93" t="s">
        <v>3744</v>
      </c>
      <c r="K1308" s="153"/>
      <c r="L1308" s="153"/>
      <c r="M1308" s="153"/>
      <c r="N1308" s="153"/>
      <c r="O1308" s="153"/>
      <c r="P1308" s="153"/>
      <c r="Q1308" s="153"/>
      <c r="R1308" s="153"/>
      <c r="S1308" s="153"/>
    </row>
    <row r="1309" spans="1:19" ht="168.75">
      <c r="A1309" s="277" t="s">
        <v>25424</v>
      </c>
      <c r="B1309" s="253" t="s">
        <v>400</v>
      </c>
      <c r="C1309" s="97" t="s">
        <v>3745</v>
      </c>
      <c r="D1309" s="97" t="s">
        <v>3746</v>
      </c>
      <c r="E1309" s="148">
        <f ca="1">IFERROR(__xludf.DUMMYFUNCTION(" VLOOKUP(A1267, IMPORTRANGE(""https://docs.google.com/spreadsheets/d/1fj_Bhi2XPL3siwIh4sx4VRLAe31yD50oKdj5UlRYW0c/"", ""Сводка!A:AA""), 5, FALSE)"),176)</f>
        <v>176</v>
      </c>
      <c r="F1309" s="147" t="s">
        <v>3747</v>
      </c>
      <c r="G1309" s="147">
        <f ca="1">IFERROR(__xludf.DUMMYFUNCTION(" VLOOKUP(A1267, IMPORTRANGE(""https://docs.google.com/spreadsheets/d/1QNLbnkR_AongFt22vMfNzfpjZ0CjpI8QI-w0wBnYA1w/"", ""Инфа!A:AA""), 6, FALSE)"),2024)</f>
        <v>2024</v>
      </c>
      <c r="H1309" s="150">
        <v>15600</v>
      </c>
      <c r="I1309" s="160" t="s">
        <v>3748</v>
      </c>
      <c r="J1309" s="97" t="s">
        <v>3749</v>
      </c>
      <c r="K1309" s="153"/>
      <c r="L1309" s="153"/>
      <c r="M1309" s="153"/>
      <c r="N1309" s="153"/>
      <c r="O1309" s="153"/>
      <c r="P1309" s="153"/>
      <c r="Q1309" s="153"/>
      <c r="R1309" s="153"/>
      <c r="S1309" s="153"/>
    </row>
    <row r="1310" spans="1:19" ht="206.25">
      <c r="A1310" s="277" t="s">
        <v>25424</v>
      </c>
      <c r="B1310" s="253" t="s">
        <v>153</v>
      </c>
      <c r="C1310" s="93" t="s">
        <v>3750</v>
      </c>
      <c r="D1310" s="93" t="s">
        <v>3751</v>
      </c>
      <c r="E1310" s="148">
        <f ca="1">IFERROR(__xludf.DUMMYFUNCTION(" VLOOKUP(A1268, IMPORTRANGE(""https://docs.google.com/spreadsheets/d/1fj_Bhi2XPL3siwIh4sx4VRLAe31yD50oKdj5UlRYW0c/"", ""Сводка!A:AA""), 5, FALSE)"),320)</f>
        <v>320</v>
      </c>
      <c r="F1310" s="148" t="s">
        <v>108</v>
      </c>
      <c r="G1310" s="147">
        <f ca="1">IFERROR(__xludf.DUMMYFUNCTION(" VLOOKUP(A1268, IMPORTRANGE(""https://docs.google.com/spreadsheets/d/1QNLbnkR_AongFt22vMfNzfpjZ0CjpI8QI-w0wBnYA1w/"", ""Инфа!A:AA""), 6, FALSE)"),2024)</f>
        <v>2024</v>
      </c>
      <c r="H1310" s="150">
        <v>24200</v>
      </c>
      <c r="I1310" s="151" t="s">
        <v>398</v>
      </c>
      <c r="J1310" s="93" t="s">
        <v>3752</v>
      </c>
      <c r="K1310" s="153"/>
      <c r="L1310" s="153"/>
      <c r="M1310" s="153"/>
      <c r="N1310" s="153"/>
      <c r="O1310" s="153"/>
      <c r="P1310" s="153"/>
      <c r="Q1310" s="153"/>
      <c r="R1310" s="153"/>
      <c r="S1310" s="153"/>
    </row>
    <row r="1311" spans="1:19" ht="150">
      <c r="A1311" s="277" t="s">
        <v>25424</v>
      </c>
      <c r="B1311" s="253" t="s">
        <v>400</v>
      </c>
      <c r="C1311" s="97" t="s">
        <v>3753</v>
      </c>
      <c r="D1311" s="97" t="s">
        <v>3754</v>
      </c>
      <c r="E1311" s="148">
        <f ca="1">IFERROR(__xludf.DUMMYFUNCTION(" VLOOKUP(A1269, IMPORTRANGE(""https://docs.google.com/spreadsheets/d/1fj_Bhi2XPL3siwIh4sx4VRLAe31yD50oKdj5UlRYW0c/"", ""Сводка!A:AA""), 5, FALSE)"),128)</f>
        <v>128</v>
      </c>
      <c r="F1311" s="147" t="s">
        <v>415</v>
      </c>
      <c r="G1311" s="147">
        <f ca="1">IFERROR(__xludf.DUMMYFUNCTION(" VLOOKUP(A1269, IMPORTRANGE(""https://docs.google.com/spreadsheets/d/1QNLbnkR_AongFt22vMfNzfpjZ0CjpI8QI-w0wBnYA1w/"", ""Инфа!A:AA""), 6, FALSE)"),2024)</f>
        <v>2024</v>
      </c>
      <c r="H1311" s="150">
        <v>12700</v>
      </c>
      <c r="I1311" s="151" t="s">
        <v>3755</v>
      </c>
      <c r="J1311" s="93" t="s">
        <v>3756</v>
      </c>
      <c r="K1311" s="153"/>
      <c r="L1311" s="153"/>
      <c r="M1311" s="153"/>
      <c r="N1311" s="153"/>
      <c r="O1311" s="153"/>
      <c r="P1311" s="153"/>
      <c r="Q1311" s="153"/>
      <c r="R1311" s="153"/>
      <c r="S1311" s="153"/>
    </row>
    <row r="1312" spans="1:19" ht="112.5">
      <c r="A1312" s="277" t="s">
        <v>25424</v>
      </c>
      <c r="B1312" s="253" t="s">
        <v>400</v>
      </c>
      <c r="C1312" s="97" t="s">
        <v>3757</v>
      </c>
      <c r="D1312" s="97" t="s">
        <v>3758</v>
      </c>
      <c r="E1312" s="148">
        <f ca="1">IFERROR(__xludf.DUMMYFUNCTION(" VLOOKUP(A1270, IMPORTRANGE(""https://docs.google.com/spreadsheets/d/1fj_Bhi2XPL3siwIh4sx4VRLAe31yD50oKdj5UlRYW0c/"", ""Сводка!A:AA""), 5, FALSE)"),208)</f>
        <v>208</v>
      </c>
      <c r="F1312" s="147" t="s">
        <v>415</v>
      </c>
      <c r="G1312" s="147">
        <f ca="1">IFERROR(__xludf.DUMMYFUNCTION(" VLOOKUP(A1270, IMPORTRANGE(""https://docs.google.com/spreadsheets/d/1QNLbnkR_AongFt22vMfNzfpjZ0CjpI8QI-w0wBnYA1w/"", ""Инфа!A:AA""), 6, FALSE)"),2024)</f>
        <v>2024</v>
      </c>
      <c r="H1312" s="150">
        <v>11200</v>
      </c>
      <c r="I1312" s="151" t="s">
        <v>747</v>
      </c>
      <c r="J1312" s="93" t="s">
        <v>3759</v>
      </c>
      <c r="K1312" s="153"/>
      <c r="L1312" s="153"/>
      <c r="M1312" s="153"/>
      <c r="N1312" s="153"/>
      <c r="O1312" s="153"/>
      <c r="P1312" s="153"/>
      <c r="Q1312" s="153"/>
      <c r="R1312" s="153"/>
      <c r="S1312" s="153"/>
    </row>
    <row r="1313" spans="1:19" ht="187.5">
      <c r="A1313" s="277" t="s">
        <v>25424</v>
      </c>
      <c r="B1313" s="253" t="s">
        <v>400</v>
      </c>
      <c r="C1313" s="97" t="s">
        <v>3760</v>
      </c>
      <c r="D1313" s="97" t="s">
        <v>3761</v>
      </c>
      <c r="E1313" s="148">
        <f ca="1">IFERROR(__xludf.DUMMYFUNCTION(" VLOOKUP(A1271, IMPORTRANGE(""https://docs.google.com/spreadsheets/d/1fj_Bhi2XPL3siwIh4sx4VRLAe31yD50oKdj5UlRYW0c/"", ""Сводка!A:AA""), 5, FALSE)"),256)</f>
        <v>256</v>
      </c>
      <c r="F1313" s="147" t="s">
        <v>415</v>
      </c>
      <c r="G1313" s="147">
        <f ca="1">IFERROR(__xludf.DUMMYFUNCTION(" VLOOKUP(A1271, IMPORTRANGE(""https://docs.google.com/spreadsheets/d/1QNLbnkR_AongFt22vMfNzfpjZ0CjpI8QI-w0wBnYA1w/"", ""Инфа!A:AA""), 6, FALSE)"),2024)</f>
        <v>2024</v>
      </c>
      <c r="H1313" s="150">
        <v>12700</v>
      </c>
      <c r="I1313" s="151" t="s">
        <v>747</v>
      </c>
      <c r="J1313" s="93" t="s">
        <v>3762</v>
      </c>
      <c r="K1313" s="153"/>
      <c r="L1313" s="153"/>
      <c r="M1313" s="153"/>
      <c r="N1313" s="153"/>
      <c r="O1313" s="153"/>
      <c r="P1313" s="153"/>
      <c r="Q1313" s="153"/>
      <c r="R1313" s="153"/>
      <c r="S1313" s="153"/>
    </row>
    <row r="1314" spans="1:19" ht="131.25">
      <c r="A1314" s="277" t="s">
        <v>25424</v>
      </c>
      <c r="B1314" s="253" t="s">
        <v>400</v>
      </c>
      <c r="C1314" s="97" t="s">
        <v>3763</v>
      </c>
      <c r="D1314" s="97" t="s">
        <v>3764</v>
      </c>
      <c r="E1314" s="148">
        <f ca="1">IFERROR(__xludf.DUMMYFUNCTION(" VLOOKUP(A1272, IMPORTRANGE(""https://docs.google.com/spreadsheets/d/1fj_Bhi2XPL3siwIh4sx4VRLAe31yD50oKdj5UlRYW0c/"", ""Сводка!A:AA""), 5, FALSE)"),244)</f>
        <v>244</v>
      </c>
      <c r="F1314" s="147" t="s">
        <v>415</v>
      </c>
      <c r="G1314" s="147">
        <f ca="1">IFERROR(__xludf.DUMMYFUNCTION(" VLOOKUP(A1272, IMPORTRANGE(""https://docs.google.com/spreadsheets/d/1QNLbnkR_AongFt22vMfNzfpjZ0CjpI8QI-w0wBnYA1w/"", ""Инфа!A:AA""), 6, FALSE)"),2023)</f>
        <v>2023</v>
      </c>
      <c r="H1314" s="150">
        <v>19600</v>
      </c>
      <c r="I1314" s="151" t="s">
        <v>1768</v>
      </c>
      <c r="J1314" s="93" t="s">
        <v>3765</v>
      </c>
      <c r="K1314" s="153"/>
      <c r="L1314" s="153"/>
      <c r="M1314" s="153"/>
      <c r="N1314" s="153"/>
      <c r="O1314" s="153"/>
      <c r="P1314" s="153"/>
      <c r="Q1314" s="153"/>
      <c r="R1314" s="153"/>
      <c r="S1314" s="153"/>
    </row>
    <row r="1315" spans="1:19" ht="131.25">
      <c r="A1315" s="277" t="s">
        <v>25424</v>
      </c>
      <c r="B1315" s="256" t="s">
        <v>153</v>
      </c>
      <c r="C1315" s="93" t="s">
        <v>3766</v>
      </c>
      <c r="D1315" s="93" t="s">
        <v>3767</v>
      </c>
      <c r="E1315" s="148">
        <f ca="1">IFERROR(__xludf.DUMMYFUNCTION(" VLOOKUP(A1273, IMPORTRANGE(""https://docs.google.com/spreadsheets/d/1fj_Bhi2XPL3siwIh4sx4VRLAe31yD50oKdj5UlRYW0c/"", ""Сводка!A:AA""), 5, FALSE)"),108)</f>
        <v>108</v>
      </c>
      <c r="F1315" s="148" t="s">
        <v>165</v>
      </c>
      <c r="G1315" s="147">
        <f ca="1">IFERROR(__xludf.DUMMYFUNCTION(" VLOOKUP(A1273, IMPORTRANGE(""https://docs.google.com/spreadsheets/d/1QNLbnkR_AongFt22vMfNzfpjZ0CjpI8QI-w0wBnYA1w/"", ""Инфа!A:AA""), 6, FALSE)"),2024)</f>
        <v>2024</v>
      </c>
      <c r="H1315" s="150">
        <v>11500</v>
      </c>
      <c r="I1315" s="151" t="s">
        <v>3768</v>
      </c>
      <c r="J1315" s="93" t="s">
        <v>3769</v>
      </c>
      <c r="K1315" s="153"/>
      <c r="L1315" s="153"/>
      <c r="M1315" s="153"/>
      <c r="N1315" s="153"/>
      <c r="O1315" s="153"/>
      <c r="P1315" s="153"/>
      <c r="Q1315" s="153"/>
      <c r="R1315" s="153"/>
      <c r="S1315" s="153"/>
    </row>
    <row r="1316" spans="1:19" ht="262.5">
      <c r="A1316" s="277" t="s">
        <v>25424</v>
      </c>
      <c r="B1316" s="256" t="s">
        <v>153</v>
      </c>
      <c r="C1316" s="93" t="s">
        <v>3766</v>
      </c>
      <c r="D1316" s="93" t="s">
        <v>3770</v>
      </c>
      <c r="E1316" s="148">
        <f ca="1">IFERROR(__xludf.DUMMYFUNCTION(" VLOOKUP(A1274, IMPORTRANGE(""https://docs.google.com/spreadsheets/d/1fj_Bhi2XPL3siwIh4sx4VRLAe31yD50oKdj5UlRYW0c/"", ""Сводка!A:AA""), 5, FALSE)"),260)</f>
        <v>260</v>
      </c>
      <c r="F1316" s="148" t="s">
        <v>266</v>
      </c>
      <c r="G1316" s="147">
        <f ca="1">IFERROR(__xludf.DUMMYFUNCTION(" VLOOKUP(A1274, IMPORTRANGE(""https://docs.google.com/spreadsheets/d/1QNLbnkR_AongFt22vMfNzfpjZ0CjpI8QI-w0wBnYA1w/"", ""Инфа!A:AA""), 6, FALSE)"),2023)</f>
        <v>2023</v>
      </c>
      <c r="H1316" s="150">
        <v>12800</v>
      </c>
      <c r="I1316" s="151" t="s">
        <v>146</v>
      </c>
      <c r="J1316" s="93" t="s">
        <v>3771</v>
      </c>
      <c r="K1316" s="153"/>
      <c r="L1316" s="153"/>
      <c r="M1316" s="153"/>
      <c r="N1316" s="153"/>
      <c r="O1316" s="153"/>
      <c r="P1316" s="153"/>
      <c r="Q1316" s="153"/>
      <c r="R1316" s="153"/>
      <c r="S1316" s="153"/>
    </row>
    <row r="1317" spans="1:19" ht="225">
      <c r="A1317" s="277" t="s">
        <v>25424</v>
      </c>
      <c r="B1317" s="256" t="s">
        <v>13</v>
      </c>
      <c r="C1317" s="93" t="s">
        <v>3772</v>
      </c>
      <c r="D1317" s="93" t="s">
        <v>3773</v>
      </c>
      <c r="E1317" s="148">
        <f ca="1">IFERROR(__xludf.DUMMYFUNCTION(" VLOOKUP(A1275, IMPORTRANGE(""https://docs.google.com/spreadsheets/d/1fj_Bhi2XPL3siwIh4sx4VRLAe31yD50oKdj5UlRYW0c/"", ""Сводка!A:AA""), 5, FALSE)"),88)</f>
        <v>88</v>
      </c>
      <c r="F1317" s="148" t="s">
        <v>46</v>
      </c>
      <c r="G1317" s="147">
        <f ca="1">IFERROR(__xludf.DUMMYFUNCTION(" VLOOKUP(A1275, IMPORTRANGE(""https://docs.google.com/spreadsheets/d/1QNLbnkR_AongFt22vMfNzfpjZ0CjpI8QI-w0wBnYA1w/"", ""Инфа!A:AA""), 6, FALSE)"),2024)</f>
        <v>2024</v>
      </c>
      <c r="H1317" s="150">
        <v>7600</v>
      </c>
      <c r="I1317" s="151" t="s">
        <v>3774</v>
      </c>
      <c r="J1317" s="93" t="s">
        <v>3775</v>
      </c>
      <c r="K1317" s="153"/>
      <c r="L1317" s="153"/>
      <c r="M1317" s="153"/>
      <c r="N1317" s="153"/>
      <c r="O1317" s="153"/>
      <c r="P1317" s="153"/>
      <c r="Q1317" s="153"/>
      <c r="R1317" s="153"/>
      <c r="S1317" s="153"/>
    </row>
    <row r="1318" spans="1:19" ht="243.75">
      <c r="A1318" s="277" t="s">
        <v>25424</v>
      </c>
      <c r="B1318" s="256" t="s">
        <v>13</v>
      </c>
      <c r="C1318" s="93" t="s">
        <v>3776</v>
      </c>
      <c r="D1318" s="93" t="s">
        <v>3777</v>
      </c>
      <c r="E1318" s="148">
        <f ca="1">IFERROR(__xludf.DUMMYFUNCTION(" VLOOKUP(A1276, IMPORTRANGE(""https://docs.google.com/spreadsheets/d/1fj_Bhi2XPL3siwIh4sx4VRLAe31yD50oKdj5UlRYW0c/"", ""Сводка!A:AA""), 5, FALSE)"),324)</f>
        <v>324</v>
      </c>
      <c r="F1318" s="148" t="s">
        <v>46</v>
      </c>
      <c r="G1318" s="147">
        <f ca="1">IFERROR(__xludf.DUMMYFUNCTION(" VLOOKUP(A1276, IMPORTRANGE(""https://docs.google.com/spreadsheets/d/1QNLbnkR_AongFt22vMfNzfpjZ0CjpI8QI-w0wBnYA1w/"", ""Инфа!A:AA""), 6, FALSE)"),2023)</f>
        <v>2023</v>
      </c>
      <c r="H1318" s="150">
        <v>14700</v>
      </c>
      <c r="I1318" s="151" t="s">
        <v>3774</v>
      </c>
      <c r="J1318" s="93" t="s">
        <v>3778</v>
      </c>
      <c r="K1318" s="153"/>
      <c r="L1318" s="153"/>
      <c r="M1318" s="153"/>
      <c r="N1318" s="153"/>
      <c r="O1318" s="153"/>
      <c r="P1318" s="153"/>
      <c r="Q1318" s="153"/>
      <c r="R1318" s="153"/>
      <c r="S1318" s="153"/>
    </row>
    <row r="1319" spans="1:19" ht="131.25">
      <c r="A1319" s="277" t="s">
        <v>25424</v>
      </c>
      <c r="B1319" s="256" t="s">
        <v>400</v>
      </c>
      <c r="C1319" s="93" t="s">
        <v>3779</v>
      </c>
      <c r="D1319" s="93" t="s">
        <v>3780</v>
      </c>
      <c r="E1319" s="148">
        <f ca="1">IFERROR(__xludf.DUMMYFUNCTION(" VLOOKUP(A1277, IMPORTRANGE(""https://docs.google.com/spreadsheets/d/1fj_Bhi2XPL3siwIh4sx4VRLAe31yD50oKdj5UlRYW0c/"", ""Сводка!A:AA""), 5, FALSE)"),284)</f>
        <v>284</v>
      </c>
      <c r="F1319" s="148" t="s">
        <v>415</v>
      </c>
      <c r="G1319" s="147">
        <f ca="1">IFERROR(__xludf.DUMMYFUNCTION(" VLOOKUP(A1277, IMPORTRANGE(""https://docs.google.com/spreadsheets/d/1QNLbnkR_AongFt22vMfNzfpjZ0CjpI8QI-w0wBnYA1w/"", ""Инфа!A:AA""), 6, FALSE)"),2023)</f>
        <v>2023</v>
      </c>
      <c r="H1319" s="150">
        <v>13500</v>
      </c>
      <c r="I1319" s="151" t="s">
        <v>138</v>
      </c>
      <c r="J1319" s="93" t="s">
        <v>3781</v>
      </c>
      <c r="K1319" s="153"/>
      <c r="L1319" s="153"/>
      <c r="M1319" s="153"/>
      <c r="N1319" s="153"/>
      <c r="O1319" s="153"/>
      <c r="P1319" s="153"/>
      <c r="Q1319" s="153"/>
      <c r="R1319" s="153"/>
      <c r="S1319" s="153"/>
    </row>
    <row r="1320" spans="1:19" ht="150">
      <c r="A1320" s="277" t="s">
        <v>25424</v>
      </c>
      <c r="B1320" s="256" t="s">
        <v>400</v>
      </c>
      <c r="C1320" s="93" t="s">
        <v>3779</v>
      </c>
      <c r="D1320" s="93" t="s">
        <v>3782</v>
      </c>
      <c r="E1320" s="148">
        <f ca="1">IFERROR(__xludf.DUMMYFUNCTION(" VLOOKUP(A1278, IMPORTRANGE(""https://docs.google.com/spreadsheets/d/1fj_Bhi2XPL3siwIh4sx4VRLAe31yD50oKdj5UlRYW0c/"", ""Сводка!A:AA""), 5, FALSE)"),244)</f>
        <v>244</v>
      </c>
      <c r="F1320" s="148" t="s">
        <v>415</v>
      </c>
      <c r="G1320" s="147">
        <f ca="1">IFERROR(__xludf.DUMMYFUNCTION(" VLOOKUP(A1278, IMPORTRANGE(""https://docs.google.com/spreadsheets/d/1QNLbnkR_AongFt22vMfNzfpjZ0CjpI8QI-w0wBnYA1w/"", ""Инфа!A:AA""), 6, FALSE)"),2023)</f>
        <v>2023</v>
      </c>
      <c r="H1320" s="150">
        <v>12300</v>
      </c>
      <c r="I1320" s="151" t="s">
        <v>138</v>
      </c>
      <c r="J1320" s="93" t="s">
        <v>3783</v>
      </c>
      <c r="K1320" s="153"/>
      <c r="L1320" s="153"/>
      <c r="M1320" s="153"/>
      <c r="N1320" s="153"/>
      <c r="O1320" s="153"/>
      <c r="P1320" s="153"/>
      <c r="Q1320" s="153"/>
      <c r="R1320" s="153"/>
      <c r="S1320" s="153"/>
    </row>
    <row r="1321" spans="1:19" ht="131.25">
      <c r="A1321" s="277" t="s">
        <v>25424</v>
      </c>
      <c r="B1321" s="253" t="s">
        <v>153</v>
      </c>
      <c r="C1321" s="97" t="s">
        <v>3784</v>
      </c>
      <c r="D1321" s="93" t="s">
        <v>3785</v>
      </c>
      <c r="E1321" s="148">
        <f ca="1">IFERROR(__xludf.DUMMYFUNCTION(" VLOOKUP(A1279, IMPORTRANGE(""https://docs.google.com/spreadsheets/d/1fj_Bhi2XPL3siwIh4sx4VRLAe31yD50oKdj5UlRYW0c/"", ""Сводка!A:AA""), 5, FALSE)"),424)</f>
        <v>424</v>
      </c>
      <c r="F1321" s="147" t="s">
        <v>50</v>
      </c>
      <c r="G1321" s="147">
        <f ca="1">IFERROR(__xludf.DUMMYFUNCTION(" VLOOKUP(A1279, IMPORTRANGE(""https://docs.google.com/spreadsheets/d/1QNLbnkR_AongFt22vMfNzfpjZ0CjpI8QI-w0wBnYA1w/"", ""Инфа!A:AA""), 6, FALSE)"),2024)</f>
        <v>2024</v>
      </c>
      <c r="H1321" s="154">
        <v>30400</v>
      </c>
      <c r="I1321" s="151" t="s">
        <v>398</v>
      </c>
      <c r="J1321" s="93"/>
      <c r="K1321" s="153"/>
      <c r="L1321" s="153"/>
      <c r="M1321" s="153"/>
      <c r="N1321" s="153"/>
      <c r="O1321" s="153"/>
      <c r="P1321" s="153"/>
      <c r="Q1321" s="153"/>
      <c r="R1321" s="153"/>
      <c r="S1321" s="153"/>
    </row>
    <row r="1322" spans="1:19" ht="112.5">
      <c r="A1322" s="277" t="s">
        <v>25424</v>
      </c>
      <c r="B1322" s="256" t="s">
        <v>400</v>
      </c>
      <c r="C1322" s="93" t="s">
        <v>3786</v>
      </c>
      <c r="D1322" s="93" t="s">
        <v>3787</v>
      </c>
      <c r="E1322" s="148">
        <f ca="1">IFERROR(__xludf.DUMMYFUNCTION(" VLOOKUP(A1280, IMPORTRANGE(""https://docs.google.com/spreadsheets/d/1fj_Bhi2XPL3siwIh4sx4VRLAe31yD50oKdj5UlRYW0c/"", ""Сводка!A:AA""), 5, FALSE)"),312)</f>
        <v>312</v>
      </c>
      <c r="F1322" s="148" t="s">
        <v>415</v>
      </c>
      <c r="G1322" s="147">
        <f ca="1">IFERROR(__xludf.DUMMYFUNCTION(" VLOOKUP(A1280, IMPORTRANGE(""https://docs.google.com/spreadsheets/d/1QNLbnkR_AongFt22vMfNzfpjZ0CjpI8QI-w0wBnYA1w/"", ""Инфа!A:AA""), 6, FALSE)"),2024)</f>
        <v>2024</v>
      </c>
      <c r="H1322" s="150">
        <v>14400</v>
      </c>
      <c r="I1322" s="151" t="s">
        <v>1153</v>
      </c>
      <c r="J1322" s="93" t="s">
        <v>3788</v>
      </c>
      <c r="K1322" s="153"/>
      <c r="L1322" s="153"/>
      <c r="M1322" s="153"/>
      <c r="N1322" s="153"/>
      <c r="O1322" s="153"/>
      <c r="P1322" s="153"/>
      <c r="Q1322" s="153"/>
      <c r="R1322" s="153"/>
      <c r="S1322" s="153"/>
    </row>
    <row r="1323" spans="1:19" ht="75">
      <c r="A1323" s="277" t="s">
        <v>25424</v>
      </c>
      <c r="B1323" s="256" t="s">
        <v>400</v>
      </c>
      <c r="C1323" s="93" t="s">
        <v>3789</v>
      </c>
      <c r="D1323" s="93" t="s">
        <v>3790</v>
      </c>
      <c r="E1323" s="148">
        <f ca="1">IFERROR(__xludf.DUMMYFUNCTION(" VLOOKUP(A1281, IMPORTRANGE(""https://docs.google.com/spreadsheets/d/1fj_Bhi2XPL3siwIh4sx4VRLAe31yD50oKdj5UlRYW0c/"", ""Сводка!A:AA""), 5, FALSE)"),208)</f>
        <v>208</v>
      </c>
      <c r="F1323" s="148" t="s">
        <v>3791</v>
      </c>
      <c r="G1323" s="147">
        <f ca="1">IFERROR(__xludf.DUMMYFUNCTION(" VLOOKUP(A1281, IMPORTRANGE(""https://docs.google.com/spreadsheets/d/1QNLbnkR_AongFt22vMfNzfpjZ0CjpI8QI-w0wBnYA1w/"", ""Инфа!A:AA""), 6, FALSE)"),2023)</f>
        <v>2023</v>
      </c>
      <c r="H1323" s="150">
        <v>14600</v>
      </c>
      <c r="I1323" s="151" t="s">
        <v>210</v>
      </c>
      <c r="J1323" s="93" t="s">
        <v>3792</v>
      </c>
      <c r="K1323" s="153"/>
      <c r="L1323" s="153"/>
      <c r="M1323" s="153"/>
      <c r="N1323" s="153"/>
      <c r="O1323" s="153"/>
      <c r="P1323" s="153"/>
      <c r="Q1323" s="153"/>
      <c r="R1323" s="153"/>
      <c r="S1323" s="153"/>
    </row>
    <row r="1324" spans="1:19" ht="187.5">
      <c r="A1324" s="277" t="s">
        <v>25424</v>
      </c>
      <c r="B1324" s="256" t="s">
        <v>153</v>
      </c>
      <c r="C1324" s="93" t="s">
        <v>3793</v>
      </c>
      <c r="D1324" s="93" t="s">
        <v>3794</v>
      </c>
      <c r="E1324" s="148">
        <f ca="1">IFERROR(__xludf.DUMMYFUNCTION(" VLOOKUP(A1282, IMPORTRANGE(""https://docs.google.com/spreadsheets/d/1fj_Bhi2XPL3siwIh4sx4VRLAe31yD50oKdj5UlRYW0c/"", ""Сводка!A:AA""), 5, FALSE)"),160)</f>
        <v>160</v>
      </c>
      <c r="F1324" s="148" t="s">
        <v>108</v>
      </c>
      <c r="G1324" s="147">
        <f ca="1">IFERROR(__xludf.DUMMYFUNCTION(" VLOOKUP(A1282, IMPORTRANGE(""https://docs.google.com/spreadsheets/d/1QNLbnkR_AongFt22vMfNzfpjZ0CjpI8QI-w0wBnYA1w/"", ""Инфа!A:AA""), 6, FALSE)"),2024)</f>
        <v>2024</v>
      </c>
      <c r="H1324" s="150">
        <v>9800</v>
      </c>
      <c r="I1324" s="151" t="s">
        <v>3795</v>
      </c>
      <c r="J1324" s="93" t="s">
        <v>3796</v>
      </c>
      <c r="K1324" s="153"/>
      <c r="L1324" s="153"/>
      <c r="M1324" s="153"/>
      <c r="N1324" s="153"/>
      <c r="O1324" s="153"/>
      <c r="P1324" s="153"/>
      <c r="Q1324" s="153"/>
      <c r="R1324" s="153"/>
      <c r="S1324" s="153"/>
    </row>
    <row r="1325" spans="1:19" ht="187.5">
      <c r="A1325" s="277" t="s">
        <v>25424</v>
      </c>
      <c r="B1325" s="256" t="s">
        <v>153</v>
      </c>
      <c r="C1325" s="93" t="s">
        <v>3797</v>
      </c>
      <c r="D1325" s="93" t="s">
        <v>3798</v>
      </c>
      <c r="E1325" s="148">
        <f ca="1">IFERROR(__xludf.DUMMYFUNCTION(" VLOOKUP(A1283, IMPORTRANGE(""https://docs.google.com/spreadsheets/d/1fj_Bhi2XPL3siwIh4sx4VRLAe31yD50oKdj5UlRYW0c/"", ""Сводка!A:AA""), 5, FALSE)"),152)</f>
        <v>152</v>
      </c>
      <c r="F1325" s="148" t="s">
        <v>165</v>
      </c>
      <c r="G1325" s="147">
        <f ca="1">IFERROR(__xludf.DUMMYFUNCTION(" VLOOKUP(A1283, IMPORTRANGE(""https://docs.google.com/spreadsheets/d/1QNLbnkR_AongFt22vMfNzfpjZ0CjpI8QI-w0wBnYA1w/"", ""Инфа!A:AA""), 6, FALSE)"),2024)</f>
        <v>2024</v>
      </c>
      <c r="H1325" s="150">
        <v>9600</v>
      </c>
      <c r="I1325" s="151" t="s">
        <v>3799</v>
      </c>
      <c r="J1325" s="93" t="s">
        <v>3800</v>
      </c>
      <c r="K1325" s="153"/>
      <c r="L1325" s="153"/>
      <c r="M1325" s="153"/>
      <c r="N1325" s="153"/>
      <c r="O1325" s="153"/>
      <c r="P1325" s="153"/>
      <c r="Q1325" s="153"/>
      <c r="R1325" s="153"/>
      <c r="S1325" s="153"/>
    </row>
    <row r="1326" spans="1:19" ht="206.25">
      <c r="A1326" s="277" t="s">
        <v>25424</v>
      </c>
      <c r="B1326" s="256" t="s">
        <v>400</v>
      </c>
      <c r="C1326" s="93" t="s">
        <v>3797</v>
      </c>
      <c r="D1326" s="93" t="s">
        <v>3801</v>
      </c>
      <c r="E1326" s="148">
        <f ca="1">IFERROR(__xludf.DUMMYFUNCTION(" VLOOKUP(A1284, IMPORTRANGE(""https://docs.google.com/spreadsheets/d/1fj_Bhi2XPL3siwIh4sx4VRLAe31yD50oKdj5UlRYW0c/"", ""Сводка!A:AA""), 5, FALSE)"),140)</f>
        <v>140</v>
      </c>
      <c r="F1326" s="148" t="s">
        <v>415</v>
      </c>
      <c r="G1326" s="147">
        <f ca="1">IFERROR(__xludf.DUMMYFUNCTION(" VLOOKUP(A1284, IMPORTRANGE(""https://docs.google.com/spreadsheets/d/1QNLbnkR_AongFt22vMfNzfpjZ0CjpI8QI-w0wBnYA1w/"", ""Инфа!A:AA""), 6, FALSE)"),2024)</f>
        <v>2024</v>
      </c>
      <c r="H1326" s="150">
        <v>9200</v>
      </c>
      <c r="I1326" s="151" t="s">
        <v>3799</v>
      </c>
      <c r="J1326" s="93" t="s">
        <v>3802</v>
      </c>
      <c r="K1326" s="153"/>
      <c r="L1326" s="153"/>
      <c r="M1326" s="153"/>
      <c r="N1326" s="153"/>
      <c r="O1326" s="153"/>
      <c r="P1326" s="153"/>
      <c r="Q1326" s="153"/>
      <c r="R1326" s="153"/>
      <c r="S1326" s="153"/>
    </row>
    <row r="1327" spans="1:19" ht="112.5">
      <c r="A1327" s="277" t="s">
        <v>25424</v>
      </c>
      <c r="B1327" s="256" t="s">
        <v>400</v>
      </c>
      <c r="C1327" s="93" t="s">
        <v>3803</v>
      </c>
      <c r="D1327" s="93" t="s">
        <v>3804</v>
      </c>
      <c r="E1327" s="148">
        <f ca="1">IFERROR(__xludf.DUMMYFUNCTION(" VLOOKUP(A1285, IMPORTRANGE(""https://docs.google.com/spreadsheets/d/1fj_Bhi2XPL3siwIh4sx4VRLAe31yD50oKdj5UlRYW0c/"", ""Сводка!A:AA""), 5, FALSE)"),128)</f>
        <v>128</v>
      </c>
      <c r="F1327" s="148" t="s">
        <v>415</v>
      </c>
      <c r="G1327" s="147">
        <f ca="1">IFERROR(__xludf.DUMMYFUNCTION(" VLOOKUP(A1285, IMPORTRANGE(""https://docs.google.com/spreadsheets/d/1QNLbnkR_AongFt22vMfNzfpjZ0CjpI8QI-w0wBnYA1w/"", ""Инфа!A:AA""), 6, FALSE)"),2024)</f>
        <v>2024</v>
      </c>
      <c r="H1327" s="150">
        <v>8800</v>
      </c>
      <c r="I1327" s="151" t="s">
        <v>3805</v>
      </c>
      <c r="J1327" s="93" t="s">
        <v>3806</v>
      </c>
      <c r="K1327" s="153"/>
      <c r="L1327" s="153"/>
      <c r="M1327" s="153"/>
      <c r="N1327" s="153"/>
      <c r="O1327" s="153"/>
      <c r="P1327" s="153"/>
      <c r="Q1327" s="153"/>
      <c r="R1327" s="153"/>
      <c r="S1327" s="153"/>
    </row>
    <row r="1328" spans="1:19" ht="131.25">
      <c r="A1328" s="277" t="s">
        <v>25424</v>
      </c>
      <c r="B1328" s="256" t="s">
        <v>400</v>
      </c>
      <c r="C1328" s="93" t="s">
        <v>3807</v>
      </c>
      <c r="D1328" s="93" t="s">
        <v>3808</v>
      </c>
      <c r="E1328" s="148">
        <f ca="1">IFERROR(__xludf.DUMMYFUNCTION(" VLOOKUP(A1286, IMPORTRANGE(""https://docs.google.com/spreadsheets/d/1fj_Bhi2XPL3siwIh4sx4VRLAe31yD50oKdj5UlRYW0c/"", ""Сводка!A:AA""), 5, FALSE)"),184)</f>
        <v>184</v>
      </c>
      <c r="F1328" s="148" t="s">
        <v>3809</v>
      </c>
      <c r="G1328" s="147">
        <f ca="1">IFERROR(__xludf.DUMMYFUNCTION(" VLOOKUP(A1286, IMPORTRANGE(""https://docs.google.com/spreadsheets/d/1QNLbnkR_AongFt22vMfNzfpjZ0CjpI8QI-w0wBnYA1w/"", ""Инфа!A:AA""), 6, FALSE)"),2024)</f>
        <v>2024</v>
      </c>
      <c r="H1328" s="150">
        <v>10500</v>
      </c>
      <c r="I1328" s="151" t="s">
        <v>3805</v>
      </c>
      <c r="J1328" s="93" t="s">
        <v>3810</v>
      </c>
      <c r="K1328" s="153"/>
      <c r="L1328" s="153"/>
      <c r="M1328" s="153"/>
      <c r="N1328" s="153"/>
      <c r="O1328" s="153"/>
      <c r="P1328" s="153"/>
      <c r="Q1328" s="153"/>
      <c r="R1328" s="153"/>
      <c r="S1328" s="153"/>
    </row>
    <row r="1329" spans="1:19" ht="112.5">
      <c r="A1329" s="277" t="s">
        <v>25424</v>
      </c>
      <c r="B1329" s="256" t="s">
        <v>400</v>
      </c>
      <c r="C1329" s="93" t="s">
        <v>3811</v>
      </c>
      <c r="D1329" s="93" t="s">
        <v>3812</v>
      </c>
      <c r="E1329" s="148">
        <f ca="1">IFERROR(__xludf.DUMMYFUNCTION(" VLOOKUP(A1287, IMPORTRANGE(""https://docs.google.com/spreadsheets/d/1fj_Bhi2XPL3siwIh4sx4VRLAe31yD50oKdj5UlRYW0c/"", ""Сводка!A:AA""), 5, FALSE)"),352)</f>
        <v>352</v>
      </c>
      <c r="F1329" s="148" t="s">
        <v>857</v>
      </c>
      <c r="G1329" s="147">
        <f ca="1">IFERROR(__xludf.DUMMYFUNCTION(" VLOOKUP(A1287, IMPORTRANGE(""https://docs.google.com/spreadsheets/d/1QNLbnkR_AongFt22vMfNzfpjZ0CjpI8QI-w0wBnYA1w/"", ""Инфа!A:AA""), 6, FALSE)"),2024)</f>
        <v>2024</v>
      </c>
      <c r="H1329" s="154">
        <v>26100</v>
      </c>
      <c r="I1329" s="151" t="s">
        <v>518</v>
      </c>
      <c r="J1329" s="93" t="s">
        <v>3813</v>
      </c>
      <c r="K1329" s="153"/>
      <c r="L1329" s="153"/>
      <c r="M1329" s="153"/>
      <c r="N1329" s="153"/>
      <c r="O1329" s="153"/>
      <c r="P1329" s="153"/>
      <c r="Q1329" s="153"/>
      <c r="R1329" s="153"/>
      <c r="S1329" s="153"/>
    </row>
    <row r="1330" spans="1:19" ht="93.75">
      <c r="A1330" s="277" t="s">
        <v>25424</v>
      </c>
      <c r="B1330" s="256" t="s">
        <v>400</v>
      </c>
      <c r="C1330" s="93" t="s">
        <v>3814</v>
      </c>
      <c r="D1330" s="93" t="s">
        <v>3815</v>
      </c>
      <c r="E1330" s="148">
        <f ca="1">IFERROR(__xludf.DUMMYFUNCTION(" VLOOKUP(A1288, IMPORTRANGE(""https://docs.google.com/spreadsheets/d/1fj_Bhi2XPL3siwIh4sx4VRLAe31yD50oKdj5UlRYW0c/"", ""Сводка!A:AA""), 5, FALSE)"),464)</f>
        <v>464</v>
      </c>
      <c r="F1330" s="148" t="s">
        <v>857</v>
      </c>
      <c r="G1330" s="147">
        <f ca="1">IFERROR(__xludf.DUMMYFUNCTION(" VLOOKUP(A1288, IMPORTRANGE(""https://docs.google.com/spreadsheets/d/1QNLbnkR_AongFt22vMfNzfpjZ0CjpI8QI-w0wBnYA1w/"", ""Инфа!A:AA""), 6, FALSE)"),2024)</f>
        <v>2024</v>
      </c>
      <c r="H1330" s="154">
        <v>18900</v>
      </c>
      <c r="I1330" s="151" t="s">
        <v>3805</v>
      </c>
      <c r="J1330" s="93" t="s">
        <v>3816</v>
      </c>
      <c r="K1330" s="153"/>
      <c r="L1330" s="153"/>
      <c r="M1330" s="153"/>
      <c r="N1330" s="153"/>
      <c r="O1330" s="153"/>
      <c r="P1330" s="153"/>
      <c r="Q1330" s="153"/>
      <c r="R1330" s="153"/>
      <c r="S1330" s="153"/>
    </row>
    <row r="1331" spans="1:19" ht="75">
      <c r="A1331" s="277" t="s">
        <v>25424</v>
      </c>
      <c r="B1331" s="256" t="s">
        <v>400</v>
      </c>
      <c r="C1331" s="93" t="s">
        <v>3817</v>
      </c>
      <c r="D1331" s="93" t="s">
        <v>3818</v>
      </c>
      <c r="E1331" s="148">
        <f ca="1">IFERROR(__xludf.DUMMYFUNCTION(" VLOOKUP(A1289, IMPORTRANGE(""https://docs.google.com/spreadsheets/d/1fj_Bhi2XPL3siwIh4sx4VRLAe31yD50oKdj5UlRYW0c/"", ""Сводка!A:AA""), 5, FALSE)"),244)</f>
        <v>244</v>
      </c>
      <c r="F1331" s="148" t="s">
        <v>108</v>
      </c>
      <c r="G1331" s="147">
        <f ca="1">IFERROR(__xludf.DUMMYFUNCTION(" VLOOKUP(A1289, IMPORTRANGE(""https://docs.google.com/spreadsheets/d/1QNLbnkR_AongFt22vMfNzfpjZ0CjpI8QI-w0wBnYA1w/"", ""Инфа!A:AA""), 6, FALSE)"),2023)</f>
        <v>2023</v>
      </c>
      <c r="H1331" s="150">
        <v>19600</v>
      </c>
      <c r="I1331" s="151" t="s">
        <v>51</v>
      </c>
      <c r="J1331" s="93" t="s">
        <v>3819</v>
      </c>
      <c r="K1331" s="153"/>
      <c r="L1331" s="153"/>
      <c r="M1331" s="153"/>
      <c r="N1331" s="153"/>
      <c r="O1331" s="153"/>
      <c r="P1331" s="153"/>
      <c r="Q1331" s="153"/>
      <c r="R1331" s="153"/>
      <c r="S1331" s="153"/>
    </row>
    <row r="1332" spans="1:19" ht="131.25">
      <c r="A1332" s="277" t="s">
        <v>25424</v>
      </c>
      <c r="B1332" s="256" t="s">
        <v>400</v>
      </c>
      <c r="C1332" s="93" t="s">
        <v>3822</v>
      </c>
      <c r="D1332" s="93" t="s">
        <v>3823</v>
      </c>
      <c r="E1332" s="148">
        <f ca="1">IFERROR(__xludf.DUMMYFUNCTION(" VLOOKUP(A1291, IMPORTRANGE(""https://docs.google.com/spreadsheets/d/1fj_Bhi2XPL3siwIh4sx4VRLAe31yD50oKdj5UlRYW0c/"", ""Сводка!A:AA""), 5, FALSE)"),236)</f>
        <v>236</v>
      </c>
      <c r="F1332" s="148" t="s">
        <v>415</v>
      </c>
      <c r="G1332" s="147">
        <f ca="1">IFERROR(__xludf.DUMMYFUNCTION(" VLOOKUP(A1291, IMPORTRANGE(""https://docs.google.com/spreadsheets/d/1QNLbnkR_AongFt22vMfNzfpjZ0CjpI8QI-w0wBnYA1w/"", ""Инфа!A:AA""), 6, FALSE)"),2024)</f>
        <v>2024</v>
      </c>
      <c r="H1332" s="150">
        <v>12100</v>
      </c>
      <c r="I1332" s="151" t="s">
        <v>2261</v>
      </c>
      <c r="J1332" s="93" t="s">
        <v>3824</v>
      </c>
      <c r="K1332" s="153"/>
      <c r="L1332" s="153"/>
      <c r="M1332" s="153"/>
      <c r="N1332" s="153"/>
      <c r="O1332" s="153"/>
      <c r="P1332" s="153"/>
      <c r="Q1332" s="153"/>
      <c r="R1332" s="153"/>
      <c r="S1332" s="153"/>
    </row>
    <row r="1333" spans="1:19" ht="262.5">
      <c r="A1333" s="277" t="s">
        <v>25424</v>
      </c>
      <c r="B1333" s="256" t="s">
        <v>153</v>
      </c>
      <c r="C1333" s="93" t="s">
        <v>3825</v>
      </c>
      <c r="D1333" s="93" t="s">
        <v>3826</v>
      </c>
      <c r="E1333" s="148">
        <f ca="1">IFERROR(__xludf.DUMMYFUNCTION(" VLOOKUP(A1292, IMPORTRANGE(""https://docs.google.com/spreadsheets/d/1fj_Bhi2XPL3siwIh4sx4VRLAe31yD50oKdj5UlRYW0c/"", ""Сводка!A:AA""), 5, FALSE)"),188)</f>
        <v>188</v>
      </c>
      <c r="F1333" s="148" t="s">
        <v>59</v>
      </c>
      <c r="G1333" s="147">
        <f ca="1">IFERROR(__xludf.DUMMYFUNCTION(" VLOOKUP(A1292, IMPORTRANGE(""https://docs.google.com/spreadsheets/d/1QNLbnkR_AongFt22vMfNzfpjZ0CjpI8QI-w0wBnYA1w/"", ""Инфа!A:AA""), 6, FALSE)"),2024)</f>
        <v>2024</v>
      </c>
      <c r="H1333" s="150">
        <v>10600</v>
      </c>
      <c r="I1333" s="151" t="s">
        <v>3827</v>
      </c>
      <c r="J1333" s="93" t="s">
        <v>3828</v>
      </c>
      <c r="K1333" s="153"/>
      <c r="L1333" s="153"/>
      <c r="M1333" s="153"/>
      <c r="N1333" s="153"/>
      <c r="O1333" s="153"/>
      <c r="P1333" s="153"/>
      <c r="Q1333" s="153"/>
      <c r="R1333" s="153"/>
      <c r="S1333" s="153"/>
    </row>
    <row r="1334" spans="1:19" ht="131.25">
      <c r="A1334" s="277" t="s">
        <v>25424</v>
      </c>
      <c r="B1334" s="256" t="s">
        <v>153</v>
      </c>
      <c r="C1334" s="93" t="s">
        <v>3829</v>
      </c>
      <c r="D1334" s="93" t="s">
        <v>3830</v>
      </c>
      <c r="E1334" s="148">
        <f ca="1">IFERROR(__xludf.DUMMYFUNCTION(" VLOOKUP(A1293, IMPORTRANGE(""https://docs.google.com/spreadsheets/d/1fj_Bhi2XPL3siwIh4sx4VRLAe31yD50oKdj5UlRYW0c/"", ""Сводка!A:AA""), 5, FALSE)"),192)</f>
        <v>192</v>
      </c>
      <c r="F1334" s="148" t="s">
        <v>59</v>
      </c>
      <c r="G1334" s="147">
        <f ca="1">IFERROR(__xludf.DUMMYFUNCTION(" VLOOKUP(A1293, IMPORTRANGE(""https://docs.google.com/spreadsheets/d/1QNLbnkR_AongFt22vMfNzfpjZ0CjpI8QI-w0wBnYA1w/"", ""Инфа!A:AA""), 6, FALSE)"),2024)</f>
        <v>2024</v>
      </c>
      <c r="H1334" s="150">
        <v>10800</v>
      </c>
      <c r="I1334" s="151" t="s">
        <v>3068</v>
      </c>
      <c r="J1334" s="93" t="s">
        <v>3831</v>
      </c>
      <c r="K1334" s="153"/>
      <c r="L1334" s="153"/>
      <c r="M1334" s="153"/>
      <c r="N1334" s="153"/>
      <c r="O1334" s="153"/>
      <c r="P1334" s="153"/>
      <c r="Q1334" s="153"/>
      <c r="R1334" s="153"/>
      <c r="S1334" s="153"/>
    </row>
    <row r="1335" spans="1:19" ht="131.25">
      <c r="A1335" s="277" t="s">
        <v>25424</v>
      </c>
      <c r="B1335" s="256" t="s">
        <v>153</v>
      </c>
      <c r="C1335" s="93" t="s">
        <v>3829</v>
      </c>
      <c r="D1335" s="93" t="s">
        <v>3832</v>
      </c>
      <c r="E1335" s="148">
        <f ca="1">IFERROR(__xludf.DUMMYFUNCTION(" VLOOKUP(A1294, IMPORTRANGE(""https://docs.google.com/spreadsheets/d/1fj_Bhi2XPL3siwIh4sx4VRLAe31yD50oKdj5UlRYW0c/"", ""Сводка!A:AA""), 5, FALSE)"),260)</f>
        <v>260</v>
      </c>
      <c r="F1335" s="148" t="s">
        <v>59</v>
      </c>
      <c r="G1335" s="147">
        <f ca="1">IFERROR(__xludf.DUMMYFUNCTION(" VLOOKUP(A1294, IMPORTRANGE(""https://docs.google.com/spreadsheets/d/1QNLbnkR_AongFt22vMfNzfpjZ0CjpI8QI-w0wBnYA1w/"", ""Инфа!A:AA""), 6, FALSE)"),2024)</f>
        <v>2024</v>
      </c>
      <c r="H1335" s="150">
        <v>12800</v>
      </c>
      <c r="I1335" s="151" t="s">
        <v>3068</v>
      </c>
      <c r="J1335" s="93" t="s">
        <v>3831</v>
      </c>
      <c r="K1335" s="153"/>
      <c r="L1335" s="153"/>
      <c r="M1335" s="153"/>
      <c r="N1335" s="153"/>
      <c r="O1335" s="153"/>
      <c r="P1335" s="153"/>
      <c r="Q1335" s="153"/>
      <c r="R1335" s="153"/>
      <c r="S1335" s="153"/>
    </row>
    <row r="1336" spans="1:19" ht="168.75">
      <c r="A1336" s="277" t="s">
        <v>25424</v>
      </c>
      <c r="B1336" s="256" t="s">
        <v>400</v>
      </c>
      <c r="C1336" s="93" t="s">
        <v>3833</v>
      </c>
      <c r="D1336" s="93" t="s">
        <v>3834</v>
      </c>
      <c r="E1336" s="148">
        <f ca="1">IFERROR(__xludf.DUMMYFUNCTION(" VLOOKUP(A1295, IMPORTRANGE(""https://docs.google.com/spreadsheets/d/1fj_Bhi2XPL3siwIh4sx4VRLAe31yD50oKdj5UlRYW0c/"", ""Сводка!A:AA""), 5, FALSE)"),112)</f>
        <v>112</v>
      </c>
      <c r="F1336" s="148" t="s">
        <v>567</v>
      </c>
      <c r="G1336" s="147">
        <f ca="1">IFERROR(__xludf.DUMMYFUNCTION(" VLOOKUP(A1295, IMPORTRANGE(""https://docs.google.com/spreadsheets/d/1QNLbnkR_AongFt22vMfNzfpjZ0CjpI8QI-w0wBnYA1w/"", ""Инфа!A:AA""), 6, FALSE)"),2024)</f>
        <v>2024</v>
      </c>
      <c r="H1336" s="150">
        <v>8400</v>
      </c>
      <c r="I1336" s="151" t="s">
        <v>98</v>
      </c>
      <c r="J1336" s="93" t="s">
        <v>3835</v>
      </c>
      <c r="K1336" s="153"/>
      <c r="L1336" s="153"/>
      <c r="M1336" s="153"/>
      <c r="N1336" s="153"/>
      <c r="O1336" s="153"/>
      <c r="P1336" s="153"/>
      <c r="Q1336" s="153"/>
      <c r="R1336" s="153"/>
      <c r="S1336" s="153"/>
    </row>
    <row r="1337" spans="1:19" ht="131.25">
      <c r="A1337" s="277" t="s">
        <v>25424</v>
      </c>
      <c r="B1337" s="256" t="s">
        <v>400</v>
      </c>
      <c r="C1337" s="93" t="s">
        <v>3833</v>
      </c>
      <c r="D1337" s="93" t="s">
        <v>3836</v>
      </c>
      <c r="E1337" s="148">
        <f ca="1">IFERROR(__xludf.DUMMYFUNCTION(" VLOOKUP(A1296, IMPORTRANGE(""https://docs.google.com/spreadsheets/d/1fj_Bhi2XPL3siwIh4sx4VRLAe31yD50oKdj5UlRYW0c/"", ""Сводка!A:AA""), 5, FALSE)"),212)</f>
        <v>212</v>
      </c>
      <c r="F1337" s="148" t="s">
        <v>415</v>
      </c>
      <c r="G1337" s="147">
        <f ca="1">IFERROR(__xludf.DUMMYFUNCTION(" VLOOKUP(A1296, IMPORTRANGE(""https://docs.google.com/spreadsheets/d/1QNLbnkR_AongFt22vMfNzfpjZ0CjpI8QI-w0wBnYA1w/"", ""Инфа!A:AA""), 6, FALSE)"),2023)</f>
        <v>2023</v>
      </c>
      <c r="H1337" s="150">
        <v>11400</v>
      </c>
      <c r="I1337" s="151" t="s">
        <v>197</v>
      </c>
      <c r="J1337" s="93" t="s">
        <v>3837</v>
      </c>
      <c r="K1337" s="153"/>
      <c r="L1337" s="153"/>
      <c r="M1337" s="153"/>
      <c r="N1337" s="153"/>
      <c r="O1337" s="153"/>
      <c r="P1337" s="153"/>
      <c r="Q1337" s="153"/>
      <c r="R1337" s="153"/>
      <c r="S1337" s="153"/>
    </row>
    <row r="1338" spans="1:19" ht="75">
      <c r="A1338" s="277" t="s">
        <v>25424</v>
      </c>
      <c r="B1338" s="256" t="s">
        <v>400</v>
      </c>
      <c r="C1338" s="93" t="s">
        <v>3833</v>
      </c>
      <c r="D1338" s="93" t="s">
        <v>3838</v>
      </c>
      <c r="E1338" s="148">
        <f ca="1">IFERROR(__xludf.DUMMYFUNCTION(" VLOOKUP(A1297, IMPORTRANGE(""https://docs.google.com/spreadsheets/d/1fj_Bhi2XPL3siwIh4sx4VRLAe31yD50oKdj5UlRYW0c/"", ""Сводка!A:AA""), 5, FALSE)"),228)</f>
        <v>228</v>
      </c>
      <c r="F1338" s="148" t="s">
        <v>415</v>
      </c>
      <c r="G1338" s="147">
        <f ca="1">IFERROR(__xludf.DUMMYFUNCTION(" VLOOKUP(A1297, IMPORTRANGE(""https://docs.google.com/spreadsheets/d/1QNLbnkR_AongFt22vMfNzfpjZ0CjpI8QI-w0wBnYA1w/"", ""Инфа!A:AA""), 6, FALSE)"),2024)</f>
        <v>2024</v>
      </c>
      <c r="H1338" s="150">
        <v>11800</v>
      </c>
      <c r="I1338" s="151" t="s">
        <v>98</v>
      </c>
      <c r="J1338" s="93" t="s">
        <v>3839</v>
      </c>
      <c r="K1338" s="153"/>
      <c r="L1338" s="153"/>
      <c r="M1338" s="153"/>
      <c r="N1338" s="153"/>
      <c r="O1338" s="153"/>
      <c r="P1338" s="153"/>
      <c r="Q1338" s="153"/>
      <c r="R1338" s="153"/>
      <c r="S1338" s="153"/>
    </row>
    <row r="1339" spans="1:19" ht="93.75">
      <c r="A1339" s="277" t="s">
        <v>25424</v>
      </c>
      <c r="B1339" s="256" t="s">
        <v>400</v>
      </c>
      <c r="C1339" s="93" t="s">
        <v>3833</v>
      </c>
      <c r="D1339" s="93" t="s">
        <v>3840</v>
      </c>
      <c r="E1339" s="148">
        <f ca="1">IFERROR(__xludf.DUMMYFUNCTION(" VLOOKUP(A1298, IMPORTRANGE(""https://docs.google.com/spreadsheets/d/1fj_Bhi2XPL3siwIh4sx4VRLAe31yD50oKdj5UlRYW0c/"", ""Сводка!A:AA""), 5, FALSE)"),96)</f>
        <v>96</v>
      </c>
      <c r="F1339" s="148" t="s">
        <v>415</v>
      </c>
      <c r="G1339" s="147">
        <f ca="1">IFERROR(__xludf.DUMMYFUNCTION(" VLOOKUP(A1298, IMPORTRANGE(""https://docs.google.com/spreadsheets/d/1QNLbnkR_AongFt22vMfNzfpjZ0CjpI8QI-w0wBnYA1w/"", ""Инфа!A:AA""), 6, FALSE)"),2024)</f>
        <v>2024</v>
      </c>
      <c r="H1339" s="150">
        <v>7900</v>
      </c>
      <c r="I1339" s="151" t="s">
        <v>98</v>
      </c>
      <c r="J1339" s="99" t="s">
        <v>3841</v>
      </c>
      <c r="K1339" s="153"/>
      <c r="L1339" s="153"/>
      <c r="M1339" s="153"/>
      <c r="N1339" s="153"/>
      <c r="O1339" s="153"/>
      <c r="P1339" s="153"/>
      <c r="Q1339" s="153"/>
      <c r="R1339" s="153"/>
      <c r="S1339" s="153"/>
    </row>
    <row r="1340" spans="1:19" ht="75">
      <c r="A1340" s="277" t="s">
        <v>25424</v>
      </c>
      <c r="B1340" s="256" t="s">
        <v>400</v>
      </c>
      <c r="C1340" s="93" t="s">
        <v>3833</v>
      </c>
      <c r="D1340" s="93" t="s">
        <v>3842</v>
      </c>
      <c r="E1340" s="148">
        <f ca="1">IFERROR(__xludf.DUMMYFUNCTION(" VLOOKUP(A1299, IMPORTRANGE(""https://docs.google.com/spreadsheets/d/1fj_Bhi2XPL3siwIh4sx4VRLAe31yD50oKdj5UlRYW0c/"", ""Сводка!A:AA""), 5, FALSE)"),140)</f>
        <v>140</v>
      </c>
      <c r="F1340" s="148" t="s">
        <v>415</v>
      </c>
      <c r="G1340" s="147">
        <f ca="1">IFERROR(__xludf.DUMMYFUNCTION(" VLOOKUP(A1299, IMPORTRANGE(""https://docs.google.com/spreadsheets/d/1QNLbnkR_AongFt22vMfNzfpjZ0CjpI8QI-w0wBnYA1w/"", ""Инфа!A:AA""), 6, FALSE)"),2024)</f>
        <v>2024</v>
      </c>
      <c r="H1340" s="150">
        <v>9200</v>
      </c>
      <c r="I1340" s="151" t="s">
        <v>98</v>
      </c>
      <c r="J1340" s="93" t="s">
        <v>3843</v>
      </c>
      <c r="K1340" s="153"/>
      <c r="L1340" s="153"/>
      <c r="M1340" s="153"/>
      <c r="N1340" s="153"/>
      <c r="O1340" s="153"/>
      <c r="P1340" s="153"/>
      <c r="Q1340" s="153"/>
      <c r="R1340" s="153"/>
      <c r="S1340" s="153"/>
    </row>
    <row r="1341" spans="1:19" ht="56.25">
      <c r="A1341" s="277" t="s">
        <v>25424</v>
      </c>
      <c r="B1341" s="256" t="s">
        <v>400</v>
      </c>
      <c r="C1341" s="93" t="s">
        <v>3833</v>
      </c>
      <c r="D1341" s="93" t="s">
        <v>3844</v>
      </c>
      <c r="E1341" s="148">
        <f ca="1">IFERROR(__xludf.DUMMYFUNCTION(" VLOOKUP(A1300, IMPORTRANGE(""https://docs.google.com/spreadsheets/d/1fj_Bhi2XPL3siwIh4sx4VRLAe31yD50oKdj5UlRYW0c/"", ""Сводка!A:AA""), 5, FALSE)"),144)</f>
        <v>144</v>
      </c>
      <c r="F1341" s="148" t="s">
        <v>415</v>
      </c>
      <c r="G1341" s="147">
        <f ca="1">IFERROR(__xludf.DUMMYFUNCTION(" VLOOKUP(A1300, IMPORTRANGE(""https://docs.google.com/spreadsheets/d/1QNLbnkR_AongFt22vMfNzfpjZ0CjpI8QI-w0wBnYA1w/"", ""Инфа!A:AA""), 6, FALSE)"),2024)</f>
        <v>2024</v>
      </c>
      <c r="H1341" s="150">
        <v>9300</v>
      </c>
      <c r="I1341" s="151" t="s">
        <v>98</v>
      </c>
      <c r="J1341" s="93" t="s">
        <v>3845</v>
      </c>
      <c r="K1341" s="153"/>
      <c r="L1341" s="153"/>
      <c r="M1341" s="153"/>
      <c r="N1341" s="153"/>
      <c r="O1341" s="153"/>
      <c r="P1341" s="153"/>
      <c r="Q1341" s="153"/>
      <c r="R1341" s="153"/>
      <c r="S1341" s="153"/>
    </row>
    <row r="1342" spans="1:19" ht="93.75">
      <c r="A1342" s="277" t="s">
        <v>25424</v>
      </c>
      <c r="B1342" s="253" t="s">
        <v>153</v>
      </c>
      <c r="C1342" s="93" t="s">
        <v>3846</v>
      </c>
      <c r="D1342" s="93" t="s">
        <v>3847</v>
      </c>
      <c r="E1342" s="148">
        <f ca="1">IFERROR(__xludf.DUMMYFUNCTION(" VLOOKUP(A1301, IMPORTRANGE(""https://docs.google.com/spreadsheets/d/1fj_Bhi2XPL3siwIh4sx4VRLAe31yD50oKdj5UlRYW0c/"", ""Сводка!A:AA""), 5, FALSE)"),128)</f>
        <v>128</v>
      </c>
      <c r="F1342" s="148" t="s">
        <v>50</v>
      </c>
      <c r="G1342" s="147">
        <f ca="1">IFERROR(__xludf.DUMMYFUNCTION(" VLOOKUP(A1301, IMPORTRANGE(""https://docs.google.com/spreadsheets/d/1QNLbnkR_AongFt22vMfNzfpjZ0CjpI8QI-w0wBnYA1w/"", ""Инфа!A:AA""), 6, FALSE)"),2024)</f>
        <v>2024</v>
      </c>
      <c r="H1342" s="150">
        <v>12700</v>
      </c>
      <c r="I1342" s="151" t="s">
        <v>398</v>
      </c>
      <c r="J1342" s="93"/>
      <c r="K1342" s="153"/>
      <c r="L1342" s="153"/>
      <c r="M1342" s="153"/>
      <c r="N1342" s="153"/>
      <c r="O1342" s="153"/>
      <c r="P1342" s="153"/>
      <c r="Q1342" s="153"/>
      <c r="R1342" s="153"/>
      <c r="S1342" s="153"/>
    </row>
    <row r="1343" spans="1:19" ht="56.25">
      <c r="A1343" s="277" t="s">
        <v>25424</v>
      </c>
      <c r="B1343" s="256" t="s">
        <v>400</v>
      </c>
      <c r="C1343" s="93" t="s">
        <v>3833</v>
      </c>
      <c r="D1343" s="93" t="s">
        <v>3848</v>
      </c>
      <c r="E1343" s="148">
        <f ca="1">IFERROR(__xludf.DUMMYFUNCTION(" VLOOKUP(A1302, IMPORTRANGE(""https://docs.google.com/spreadsheets/d/1fj_Bhi2XPL3siwIh4sx4VRLAe31yD50oKdj5UlRYW0c/"", ""Сводка!A:AA""), 5, FALSE)"),136)</f>
        <v>136</v>
      </c>
      <c r="F1343" s="148" t="s">
        <v>415</v>
      </c>
      <c r="G1343" s="147">
        <f ca="1">IFERROR(__xludf.DUMMYFUNCTION(" VLOOKUP(A1302, IMPORTRANGE(""https://docs.google.com/spreadsheets/d/1QNLbnkR_AongFt22vMfNzfpjZ0CjpI8QI-w0wBnYA1w/"", ""Инфа!A:AA""), 6, FALSE)"),2024)</f>
        <v>2024</v>
      </c>
      <c r="H1343" s="150">
        <v>9100</v>
      </c>
      <c r="I1343" s="151" t="s">
        <v>98</v>
      </c>
      <c r="J1343" s="93" t="s">
        <v>3849</v>
      </c>
      <c r="K1343" s="153"/>
      <c r="L1343" s="153"/>
      <c r="M1343" s="153"/>
      <c r="N1343" s="153"/>
      <c r="O1343" s="153"/>
      <c r="P1343" s="153"/>
      <c r="Q1343" s="153"/>
      <c r="R1343" s="153"/>
      <c r="S1343" s="153"/>
    </row>
    <row r="1344" spans="1:19" ht="112.5">
      <c r="A1344" s="277" t="s">
        <v>25424</v>
      </c>
      <c r="B1344" s="256" t="s">
        <v>400</v>
      </c>
      <c r="C1344" s="93" t="s">
        <v>3833</v>
      </c>
      <c r="D1344" s="93" t="s">
        <v>3850</v>
      </c>
      <c r="E1344" s="148">
        <f ca="1">IFERROR(__xludf.DUMMYFUNCTION(" VLOOKUP(A1303, IMPORTRANGE(""https://docs.google.com/spreadsheets/d/1fj_Bhi2XPL3siwIh4sx4VRLAe31yD50oKdj5UlRYW0c/"", ""Сводка!A:AA""), 5, FALSE)"),200)</f>
        <v>200</v>
      </c>
      <c r="F1344" s="148" t="s">
        <v>415</v>
      </c>
      <c r="G1344" s="147">
        <f ca="1">IFERROR(__xludf.DUMMYFUNCTION(" VLOOKUP(A1303, IMPORTRANGE(""https://docs.google.com/spreadsheets/d/1QNLbnkR_AongFt22vMfNzfpjZ0CjpI8QI-w0wBnYA1w/"", ""Инфа!A:AA""), 6, FALSE)"),2023)</f>
        <v>2023</v>
      </c>
      <c r="H1344" s="150">
        <v>11000</v>
      </c>
      <c r="I1344" s="151" t="s">
        <v>28</v>
      </c>
      <c r="J1344" s="99" t="s">
        <v>3851</v>
      </c>
      <c r="K1344" s="153"/>
      <c r="L1344" s="153"/>
      <c r="M1344" s="153"/>
      <c r="N1344" s="153"/>
      <c r="O1344" s="153"/>
      <c r="P1344" s="153"/>
      <c r="Q1344" s="153"/>
      <c r="R1344" s="153"/>
      <c r="S1344" s="153"/>
    </row>
    <row r="1345" spans="1:19" ht="187.5">
      <c r="A1345" s="277" t="s">
        <v>25424</v>
      </c>
      <c r="B1345" s="256" t="s">
        <v>153</v>
      </c>
      <c r="C1345" s="93" t="s">
        <v>3852</v>
      </c>
      <c r="D1345" s="93" t="s">
        <v>3853</v>
      </c>
      <c r="E1345" s="148">
        <f ca="1">IFERROR(__xludf.DUMMYFUNCTION(" VLOOKUP(A1304, IMPORTRANGE(""https://docs.google.com/spreadsheets/d/1fj_Bhi2XPL3siwIh4sx4VRLAe31yD50oKdj5UlRYW0c/"", ""Сводка!A:AA""), 5, FALSE)"),220)</f>
        <v>220</v>
      </c>
      <c r="F1345" s="148" t="s">
        <v>108</v>
      </c>
      <c r="G1345" s="147">
        <f ca="1">IFERROR(__xludf.DUMMYFUNCTION(" VLOOKUP(A1304, IMPORTRANGE(""https://docs.google.com/spreadsheets/d/1QNLbnkR_AongFt22vMfNzfpjZ0CjpI8QI-w0wBnYA1w/"", ""Инфа!A:AA""), 6, FALSE)"),2024)</f>
        <v>2024</v>
      </c>
      <c r="H1345" s="150">
        <v>11600</v>
      </c>
      <c r="I1345" s="151" t="s">
        <v>2075</v>
      </c>
      <c r="J1345" s="93" t="s">
        <v>3854</v>
      </c>
      <c r="K1345" s="153"/>
      <c r="L1345" s="153"/>
      <c r="M1345" s="153"/>
      <c r="N1345" s="153"/>
      <c r="O1345" s="153"/>
      <c r="P1345" s="153"/>
      <c r="Q1345" s="153"/>
      <c r="R1345" s="153"/>
      <c r="S1345" s="153"/>
    </row>
    <row r="1346" spans="1:19" ht="131.25">
      <c r="A1346" s="277" t="s">
        <v>25424</v>
      </c>
      <c r="B1346" s="256" t="s">
        <v>400</v>
      </c>
      <c r="C1346" s="93" t="s">
        <v>3855</v>
      </c>
      <c r="D1346" s="93" t="s">
        <v>3856</v>
      </c>
      <c r="E1346" s="148">
        <f ca="1">IFERROR(__xludf.DUMMYFUNCTION(" VLOOKUP(A1305, IMPORTRANGE(""https://docs.google.com/spreadsheets/d/1fj_Bhi2XPL3siwIh4sx4VRLAe31yD50oKdj5UlRYW0c/"", ""Сводка!A:AA""), 5, FALSE)"),272)</f>
        <v>272</v>
      </c>
      <c r="F1346" s="148" t="s">
        <v>415</v>
      </c>
      <c r="G1346" s="147">
        <f ca="1">IFERROR(__xludf.DUMMYFUNCTION(" VLOOKUP(A1305, IMPORTRANGE(""https://docs.google.com/spreadsheets/d/1QNLbnkR_AongFt22vMfNzfpjZ0CjpI8QI-w0wBnYA1w/"", ""Инфа!A:AA""), 6, FALSE)"),2024)</f>
        <v>2024</v>
      </c>
      <c r="H1346" s="150">
        <v>13200</v>
      </c>
      <c r="I1346" s="151" t="s">
        <v>3068</v>
      </c>
      <c r="J1346" s="93" t="s">
        <v>3857</v>
      </c>
      <c r="K1346" s="153"/>
      <c r="L1346" s="153"/>
      <c r="M1346" s="153"/>
      <c r="N1346" s="153"/>
      <c r="O1346" s="153"/>
      <c r="P1346" s="153"/>
      <c r="Q1346" s="153"/>
      <c r="R1346" s="153"/>
      <c r="S1346" s="153"/>
    </row>
    <row r="1347" spans="1:19" ht="150">
      <c r="A1347" s="277" t="s">
        <v>25424</v>
      </c>
      <c r="B1347" s="256" t="s">
        <v>400</v>
      </c>
      <c r="C1347" s="93" t="s">
        <v>3855</v>
      </c>
      <c r="D1347" s="93" t="s">
        <v>3858</v>
      </c>
      <c r="E1347" s="148">
        <f ca="1">IFERROR(__xludf.DUMMYFUNCTION(" VLOOKUP(A1306, IMPORTRANGE(""https://docs.google.com/spreadsheets/d/1fj_Bhi2XPL3siwIh4sx4VRLAe31yD50oKdj5UlRYW0c/"", ""Сводка!A:AA""), 5, FALSE)"),312)</f>
        <v>312</v>
      </c>
      <c r="F1347" s="148" t="s">
        <v>415</v>
      </c>
      <c r="G1347" s="147">
        <f ca="1">IFERROR(__xludf.DUMMYFUNCTION(" VLOOKUP(A1306, IMPORTRANGE(""https://docs.google.com/spreadsheets/d/1QNLbnkR_AongFt22vMfNzfpjZ0CjpI8QI-w0wBnYA1w/"", ""Инфа!A:AA""), 6, FALSE)"),2024)</f>
        <v>2024</v>
      </c>
      <c r="H1347" s="150">
        <v>14400</v>
      </c>
      <c r="I1347" s="151" t="s">
        <v>3068</v>
      </c>
      <c r="J1347" s="93" t="s">
        <v>3859</v>
      </c>
      <c r="K1347" s="153"/>
      <c r="L1347" s="153"/>
      <c r="M1347" s="153"/>
      <c r="N1347" s="153"/>
      <c r="O1347" s="153"/>
      <c r="P1347" s="153"/>
      <c r="Q1347" s="153"/>
      <c r="R1347" s="153"/>
      <c r="S1347" s="153"/>
    </row>
    <row r="1348" spans="1:19" ht="150">
      <c r="A1348" s="277" t="s">
        <v>25424</v>
      </c>
      <c r="B1348" s="256" t="s">
        <v>400</v>
      </c>
      <c r="C1348" s="93" t="s">
        <v>3855</v>
      </c>
      <c r="D1348" s="93" t="s">
        <v>3860</v>
      </c>
      <c r="E1348" s="148">
        <f ca="1">IFERROR(__xludf.DUMMYFUNCTION(" VLOOKUP(A1307, IMPORTRANGE(""https://docs.google.com/spreadsheets/d/1fj_Bhi2XPL3siwIh4sx4VRLAe31yD50oKdj5UlRYW0c/"", ""Сводка!A:AA""), 5, FALSE)"),324)</f>
        <v>324</v>
      </c>
      <c r="F1348" s="148" t="s">
        <v>415</v>
      </c>
      <c r="G1348" s="147">
        <f ca="1">IFERROR(__xludf.DUMMYFUNCTION(" VLOOKUP(A1307, IMPORTRANGE(""https://docs.google.com/spreadsheets/d/1QNLbnkR_AongFt22vMfNzfpjZ0CjpI8QI-w0wBnYA1w/"", ""Инфа!A:AA""), 6, FALSE)"),2024)</f>
        <v>2024</v>
      </c>
      <c r="H1348" s="150">
        <v>14700</v>
      </c>
      <c r="I1348" s="151" t="s">
        <v>3068</v>
      </c>
      <c r="J1348" s="93" t="s">
        <v>3859</v>
      </c>
      <c r="K1348" s="153"/>
      <c r="L1348" s="153"/>
      <c r="M1348" s="153"/>
      <c r="N1348" s="153"/>
      <c r="O1348" s="153"/>
      <c r="P1348" s="153"/>
      <c r="Q1348" s="153"/>
      <c r="R1348" s="153"/>
      <c r="S1348" s="153"/>
    </row>
    <row r="1349" spans="1:19" ht="112.5">
      <c r="A1349" s="277" t="s">
        <v>25424</v>
      </c>
      <c r="B1349" s="256" t="s">
        <v>400</v>
      </c>
      <c r="C1349" s="93" t="s">
        <v>3861</v>
      </c>
      <c r="D1349" s="93" t="s">
        <v>3862</v>
      </c>
      <c r="E1349" s="148">
        <f ca="1">IFERROR(__xludf.DUMMYFUNCTION(" VLOOKUP(A1308, IMPORTRANGE(""https://docs.google.com/spreadsheets/d/1fj_Bhi2XPL3siwIh4sx4VRLAe31yD50oKdj5UlRYW0c/"", ""Сводка!A:AA""), 5, FALSE)"),112)</f>
        <v>112</v>
      </c>
      <c r="F1349" s="148" t="s">
        <v>415</v>
      </c>
      <c r="G1349" s="147">
        <f ca="1">IFERROR(__xludf.DUMMYFUNCTION(" VLOOKUP(A1308, IMPORTRANGE(""https://docs.google.com/spreadsheets/d/1QNLbnkR_AongFt22vMfNzfpjZ0CjpI8QI-w0wBnYA1w/"", ""Инфа!A:AA""), 6, FALSE)"),2024)</f>
        <v>2024</v>
      </c>
      <c r="H1349" s="150">
        <v>11700</v>
      </c>
      <c r="I1349" s="151" t="s">
        <v>3863</v>
      </c>
      <c r="J1349" s="93" t="s">
        <v>3864</v>
      </c>
      <c r="K1349" s="153"/>
      <c r="L1349" s="153"/>
      <c r="M1349" s="153"/>
      <c r="N1349" s="153"/>
      <c r="O1349" s="153"/>
      <c r="P1349" s="153"/>
      <c r="Q1349" s="153"/>
      <c r="R1349" s="153"/>
      <c r="S1349" s="153"/>
    </row>
    <row r="1350" spans="1:19" ht="112.5">
      <c r="A1350" s="277" t="s">
        <v>25424</v>
      </c>
      <c r="B1350" s="256" t="s">
        <v>400</v>
      </c>
      <c r="C1350" s="93" t="s">
        <v>3865</v>
      </c>
      <c r="D1350" s="93" t="s">
        <v>3866</v>
      </c>
      <c r="E1350" s="148">
        <f ca="1">IFERROR(__xludf.DUMMYFUNCTION(" VLOOKUP(A1309, IMPORTRANGE(""https://docs.google.com/spreadsheets/d/1fj_Bhi2XPL3siwIh4sx4VRLAe31yD50oKdj5UlRYW0c/"", ""Сводка!A:AA""), 5, FALSE)"),168)</f>
        <v>168</v>
      </c>
      <c r="F1350" s="148" t="s">
        <v>415</v>
      </c>
      <c r="G1350" s="147">
        <f ca="1">IFERROR(__xludf.DUMMYFUNCTION(" VLOOKUP(A1309, IMPORTRANGE(""https://docs.google.com/spreadsheets/d/1QNLbnkR_AongFt22vMfNzfpjZ0CjpI8QI-w0wBnYA1w/"", ""Инфа!A:AA""), 6, FALSE)"),2023)</f>
        <v>2023</v>
      </c>
      <c r="H1350" s="150">
        <v>10000</v>
      </c>
      <c r="I1350" s="151" t="s">
        <v>2714</v>
      </c>
      <c r="J1350" s="93" t="s">
        <v>3867</v>
      </c>
      <c r="K1350" s="153"/>
      <c r="L1350" s="153"/>
      <c r="M1350" s="153"/>
      <c r="N1350" s="153"/>
      <c r="O1350" s="153"/>
      <c r="P1350" s="153"/>
      <c r="Q1350" s="153"/>
      <c r="R1350" s="153"/>
      <c r="S1350" s="153"/>
    </row>
    <row r="1351" spans="1:19" ht="225">
      <c r="A1351" s="277" t="s">
        <v>25424</v>
      </c>
      <c r="B1351" s="256" t="s">
        <v>400</v>
      </c>
      <c r="C1351" s="93" t="s">
        <v>3868</v>
      </c>
      <c r="D1351" s="93" t="s">
        <v>3869</v>
      </c>
      <c r="E1351" s="148">
        <f ca="1">IFERROR(__xludf.DUMMYFUNCTION(" VLOOKUP(A1310, IMPORTRANGE(""https://docs.google.com/spreadsheets/d/1fj_Bhi2XPL3siwIh4sx4VRLAe31yD50oKdj5UlRYW0c/"", ""Сводка!A:AA""), 5, FALSE)"),184)</f>
        <v>184</v>
      </c>
      <c r="F1351" s="148" t="s">
        <v>415</v>
      </c>
      <c r="G1351" s="147">
        <f ca="1">IFERROR(__xludf.DUMMYFUNCTION(" VLOOKUP(A1310, IMPORTRANGE(""https://docs.google.com/spreadsheets/d/1QNLbnkR_AongFt22vMfNzfpjZ0CjpI8QI-w0wBnYA1w/"", ""Инфа!A:AA""), 6, FALSE)"),2024)</f>
        <v>2024</v>
      </c>
      <c r="H1351" s="150">
        <v>10500</v>
      </c>
      <c r="I1351" s="151" t="s">
        <v>2714</v>
      </c>
      <c r="J1351" s="93" t="s">
        <v>3870</v>
      </c>
      <c r="K1351" s="153"/>
      <c r="L1351" s="153"/>
      <c r="M1351" s="153"/>
      <c r="N1351" s="153"/>
      <c r="O1351" s="153"/>
      <c r="P1351" s="153"/>
      <c r="Q1351" s="153"/>
      <c r="R1351" s="153"/>
      <c r="S1351" s="153"/>
    </row>
    <row r="1352" spans="1:19" ht="206.25">
      <c r="A1352" s="277" t="s">
        <v>25424</v>
      </c>
      <c r="B1352" s="256" t="s">
        <v>13</v>
      </c>
      <c r="C1352" s="93" t="s">
        <v>3871</v>
      </c>
      <c r="D1352" s="93" t="s">
        <v>3872</v>
      </c>
      <c r="E1352" s="148">
        <f ca="1">IFERROR(__xludf.DUMMYFUNCTION(" VLOOKUP(A1311, IMPORTRANGE(""https://docs.google.com/spreadsheets/d/1fj_Bhi2XPL3siwIh4sx4VRLAe31yD50oKdj5UlRYW0c/"", ""Сводка!A:AA""), 5, FALSE)"),120)</f>
        <v>120</v>
      </c>
      <c r="F1352" s="148" t="s">
        <v>46</v>
      </c>
      <c r="G1352" s="147">
        <f ca="1">IFERROR(__xludf.DUMMYFUNCTION(" VLOOKUP(A1311, IMPORTRANGE(""https://docs.google.com/spreadsheets/d/1QNLbnkR_AongFt22vMfNzfpjZ0CjpI8QI-w0wBnYA1w/"", ""Инфа!A:AA""), 6, FALSE)"),2024)</f>
        <v>2024</v>
      </c>
      <c r="H1352" s="150">
        <v>8600</v>
      </c>
      <c r="I1352" s="151" t="s">
        <v>2210</v>
      </c>
      <c r="J1352" s="93" t="s">
        <v>3873</v>
      </c>
      <c r="K1352" s="153"/>
      <c r="L1352" s="153"/>
      <c r="M1352" s="153"/>
      <c r="N1352" s="153"/>
      <c r="O1352" s="153"/>
      <c r="P1352" s="153"/>
      <c r="Q1352" s="153"/>
      <c r="R1352" s="153"/>
      <c r="S1352" s="153"/>
    </row>
    <row r="1353" spans="1:19" ht="112.5">
      <c r="A1353" s="277" t="s">
        <v>25424</v>
      </c>
      <c r="B1353" s="256" t="s">
        <v>400</v>
      </c>
      <c r="C1353" s="93" t="s">
        <v>3876</v>
      </c>
      <c r="D1353" s="93" t="s">
        <v>3877</v>
      </c>
      <c r="E1353" s="148">
        <f ca="1">IFERROR(__xludf.DUMMYFUNCTION(" VLOOKUP(A1313, IMPORTRANGE(""https://docs.google.com/spreadsheets/d/1fj_Bhi2XPL3siwIh4sx4VRLAe31yD50oKdj5UlRYW0c/"", ""Сводка!A:AA""), 5, FALSE)"),184)</f>
        <v>184</v>
      </c>
      <c r="F1353" s="148" t="s">
        <v>415</v>
      </c>
      <c r="G1353" s="147">
        <f ca="1">IFERROR(__xludf.DUMMYFUNCTION(" VLOOKUP(A1313, IMPORTRANGE(""https://docs.google.com/spreadsheets/d/1QNLbnkR_AongFt22vMfNzfpjZ0CjpI8QI-w0wBnYA1w/"", ""Инфа!A:AA""), 6, FALSE)"),2024)</f>
        <v>2024</v>
      </c>
      <c r="H1353" s="150">
        <v>10500</v>
      </c>
      <c r="I1353" s="151" t="s">
        <v>3863</v>
      </c>
      <c r="J1353" s="93" t="s">
        <v>3878</v>
      </c>
      <c r="K1353" s="153"/>
      <c r="L1353" s="153"/>
      <c r="M1353" s="153"/>
      <c r="N1353" s="153"/>
      <c r="O1353" s="153"/>
      <c r="P1353" s="153"/>
      <c r="Q1353" s="153"/>
      <c r="R1353" s="153"/>
      <c r="S1353" s="153"/>
    </row>
    <row r="1354" spans="1:19" ht="93.75">
      <c r="A1354" s="277" t="s">
        <v>25424</v>
      </c>
      <c r="B1354" s="256" t="s">
        <v>400</v>
      </c>
      <c r="C1354" s="93" t="s">
        <v>3879</v>
      </c>
      <c r="D1354" s="93" t="s">
        <v>3880</v>
      </c>
      <c r="E1354" s="148">
        <f ca="1">IFERROR(__xludf.DUMMYFUNCTION(" VLOOKUP(A1314, IMPORTRANGE(""https://docs.google.com/spreadsheets/d/1fj_Bhi2XPL3siwIh4sx4VRLAe31yD50oKdj5UlRYW0c/"", ""Сводка!A:AA""), 5, FALSE)"),128)</f>
        <v>128</v>
      </c>
      <c r="F1354" s="148" t="s">
        <v>415</v>
      </c>
      <c r="G1354" s="147">
        <f ca="1">IFERROR(__xludf.DUMMYFUNCTION(" VLOOKUP(A1314, IMPORTRANGE(""https://docs.google.com/spreadsheets/d/1QNLbnkR_AongFt22vMfNzfpjZ0CjpI8QI-w0wBnYA1w/"", ""Инфа!A:AA""), 6, FALSE)"),2024)</f>
        <v>2024</v>
      </c>
      <c r="H1354" s="150">
        <v>12700</v>
      </c>
      <c r="I1354" s="151" t="s">
        <v>3863</v>
      </c>
      <c r="J1354" s="93" t="s">
        <v>3881</v>
      </c>
      <c r="K1354" s="153"/>
      <c r="L1354" s="153"/>
      <c r="M1354" s="153"/>
      <c r="N1354" s="153"/>
      <c r="O1354" s="153"/>
      <c r="P1354" s="153"/>
      <c r="Q1354" s="153"/>
      <c r="R1354" s="153"/>
      <c r="S1354" s="153"/>
    </row>
    <row r="1355" spans="1:19" ht="93.75">
      <c r="A1355" s="277" t="s">
        <v>25424</v>
      </c>
      <c r="B1355" s="256" t="s">
        <v>400</v>
      </c>
      <c r="C1355" s="93" t="s">
        <v>3882</v>
      </c>
      <c r="D1355" s="93" t="s">
        <v>3883</v>
      </c>
      <c r="E1355" s="148">
        <f ca="1">IFERROR(__xludf.DUMMYFUNCTION(" VLOOKUP(A1315, IMPORTRANGE(""https://docs.google.com/spreadsheets/d/1fj_Bhi2XPL3siwIh4sx4VRLAe31yD50oKdj5UlRYW0c/"", ""Сводка!A:AA""), 5, FALSE)"),176)</f>
        <v>176</v>
      </c>
      <c r="F1355" s="148" t="s">
        <v>415</v>
      </c>
      <c r="G1355" s="147">
        <f ca="1">IFERROR(__xludf.DUMMYFUNCTION(" VLOOKUP(A1315, IMPORTRANGE(""https://docs.google.com/spreadsheets/d/1QNLbnkR_AongFt22vMfNzfpjZ0CjpI8QI-w0wBnYA1w/"", ""Инфа!A:AA""), 6, FALSE)"),2024)</f>
        <v>2024</v>
      </c>
      <c r="H1355" s="150">
        <v>10300</v>
      </c>
      <c r="I1355" s="151" t="s">
        <v>3863</v>
      </c>
      <c r="J1355" s="93" t="s">
        <v>3884</v>
      </c>
      <c r="K1355" s="153"/>
      <c r="L1355" s="153"/>
      <c r="M1355" s="153"/>
      <c r="N1355" s="153"/>
      <c r="O1355" s="153"/>
      <c r="P1355" s="153"/>
      <c r="Q1355" s="153"/>
      <c r="R1355" s="153"/>
      <c r="S1355" s="153"/>
    </row>
    <row r="1356" spans="1:19" ht="112.5">
      <c r="A1356" s="277" t="s">
        <v>25424</v>
      </c>
      <c r="B1356" s="256" t="s">
        <v>400</v>
      </c>
      <c r="C1356" s="93" t="s">
        <v>3885</v>
      </c>
      <c r="D1356" s="93" t="s">
        <v>3886</v>
      </c>
      <c r="E1356" s="148">
        <f ca="1">IFERROR(__xludf.DUMMYFUNCTION(" VLOOKUP(A1316, IMPORTRANGE(""https://docs.google.com/spreadsheets/d/1fj_Bhi2XPL3siwIh4sx4VRLAe31yD50oKdj5UlRYW0c/"", ""Сводка!A:AA""), 5, FALSE)"),144)</f>
        <v>144</v>
      </c>
      <c r="F1356" s="148" t="s">
        <v>415</v>
      </c>
      <c r="G1356" s="147">
        <f ca="1">IFERROR(__xludf.DUMMYFUNCTION(" VLOOKUP(A1316, IMPORTRANGE(""https://docs.google.com/spreadsheets/d/1QNLbnkR_AongFt22vMfNzfpjZ0CjpI8QI-w0wBnYA1w/"", ""Инфа!A:AA""), 6, FALSE)"),2024)</f>
        <v>2024</v>
      </c>
      <c r="H1356" s="150">
        <v>13600</v>
      </c>
      <c r="I1356" s="151" t="s">
        <v>3863</v>
      </c>
      <c r="J1356" s="93" t="s">
        <v>3887</v>
      </c>
      <c r="K1356" s="153"/>
      <c r="L1356" s="153"/>
      <c r="M1356" s="153"/>
      <c r="N1356" s="153"/>
      <c r="O1356" s="153"/>
      <c r="P1356" s="153"/>
      <c r="Q1356" s="153"/>
      <c r="R1356" s="153"/>
      <c r="S1356" s="153"/>
    </row>
    <row r="1357" spans="1:19" ht="112.5">
      <c r="A1357" s="277" t="s">
        <v>25424</v>
      </c>
      <c r="B1357" s="256" t="s">
        <v>400</v>
      </c>
      <c r="C1357" s="93" t="s">
        <v>3888</v>
      </c>
      <c r="D1357" s="93" t="s">
        <v>3889</v>
      </c>
      <c r="E1357" s="148">
        <f ca="1">IFERROR(__xludf.DUMMYFUNCTION(" VLOOKUP(A1317, IMPORTRANGE(""https://docs.google.com/spreadsheets/d/1fj_Bhi2XPL3siwIh4sx4VRLAe31yD50oKdj5UlRYW0c/"", ""Сводка!A:AA""), 5, FALSE)"),160)</f>
        <v>160</v>
      </c>
      <c r="F1357" s="148" t="s">
        <v>415</v>
      </c>
      <c r="G1357" s="147">
        <f ca="1">IFERROR(__xludf.DUMMYFUNCTION(" VLOOKUP(A1317, IMPORTRANGE(""https://docs.google.com/spreadsheets/d/1QNLbnkR_AongFt22vMfNzfpjZ0CjpI8QI-w0wBnYA1w/"", ""Инфа!A:AA""), 6, FALSE)"),2024)</f>
        <v>2024</v>
      </c>
      <c r="H1357" s="150">
        <v>14600</v>
      </c>
      <c r="I1357" s="151" t="s">
        <v>3863</v>
      </c>
      <c r="J1357" s="93" t="s">
        <v>3890</v>
      </c>
      <c r="K1357" s="153"/>
      <c r="L1357" s="153"/>
      <c r="M1357" s="153"/>
      <c r="N1357" s="153"/>
      <c r="O1357" s="153"/>
      <c r="P1357" s="153"/>
      <c r="Q1357" s="153"/>
      <c r="R1357" s="153"/>
      <c r="S1357" s="153"/>
    </row>
    <row r="1358" spans="1:19" ht="93.75">
      <c r="A1358" s="277" t="s">
        <v>25424</v>
      </c>
      <c r="B1358" s="256" t="s">
        <v>400</v>
      </c>
      <c r="C1358" s="93" t="s">
        <v>2073</v>
      </c>
      <c r="D1358" s="93" t="s">
        <v>3891</v>
      </c>
      <c r="E1358" s="148">
        <f ca="1">IFERROR(__xludf.DUMMYFUNCTION(" VLOOKUP(A1318, IMPORTRANGE(""https://docs.google.com/spreadsheets/d/1fj_Bhi2XPL3siwIh4sx4VRLAe31yD50oKdj5UlRYW0c/"", ""Сводка!A:AA""), 5, FALSE)"),117)</f>
        <v>117</v>
      </c>
      <c r="F1358" s="148" t="s">
        <v>108</v>
      </c>
      <c r="G1358" s="147">
        <f ca="1">IFERROR(__xludf.DUMMYFUNCTION(" VLOOKUP(A1318, IMPORTRANGE(""https://docs.google.com/spreadsheets/d/1QNLbnkR_AongFt22vMfNzfpjZ0CjpI8QI-w0wBnYA1w/"", ""Инфа!A:AA""), 6, FALSE)"),2024)</f>
        <v>2024</v>
      </c>
      <c r="H1358" s="150">
        <v>8500</v>
      </c>
      <c r="I1358" s="151" t="s">
        <v>2075</v>
      </c>
      <c r="J1358" s="93" t="s">
        <v>3892</v>
      </c>
      <c r="K1358" s="153"/>
      <c r="L1358" s="153"/>
      <c r="M1358" s="153"/>
      <c r="N1358" s="153"/>
      <c r="O1358" s="153"/>
      <c r="P1358" s="153"/>
      <c r="Q1358" s="153"/>
      <c r="R1358" s="153"/>
      <c r="S1358" s="153"/>
    </row>
    <row r="1359" spans="1:19" ht="93.75">
      <c r="A1359" s="277" t="s">
        <v>25424</v>
      </c>
      <c r="B1359" s="256" t="s">
        <v>400</v>
      </c>
      <c r="C1359" s="93" t="s">
        <v>3893</v>
      </c>
      <c r="D1359" s="93" t="s">
        <v>3894</v>
      </c>
      <c r="E1359" s="148">
        <f ca="1">IFERROR(__xludf.DUMMYFUNCTION(" VLOOKUP(A1319, IMPORTRANGE(""https://docs.google.com/spreadsheets/d/1fj_Bhi2XPL3siwIh4sx4VRLAe31yD50oKdj5UlRYW0c/"", ""Сводка!A:AA""), 5, FALSE)"),160)</f>
        <v>160</v>
      </c>
      <c r="F1359" s="148" t="s">
        <v>466</v>
      </c>
      <c r="G1359" s="147">
        <f ca="1">IFERROR(__xludf.DUMMYFUNCTION(" VLOOKUP(A1319, IMPORTRANGE(""https://docs.google.com/spreadsheets/d/1QNLbnkR_AongFt22vMfNzfpjZ0CjpI8QI-w0wBnYA1w/"", ""Инфа!A:AA""), 6, FALSE)"),2024)</f>
        <v>2024</v>
      </c>
      <c r="H1359" s="150">
        <v>9800</v>
      </c>
      <c r="I1359" s="151" t="s">
        <v>1153</v>
      </c>
      <c r="J1359" s="93" t="s">
        <v>3895</v>
      </c>
      <c r="K1359" s="153"/>
      <c r="L1359" s="153"/>
      <c r="M1359" s="153"/>
      <c r="N1359" s="153"/>
      <c r="O1359" s="153"/>
      <c r="P1359" s="153"/>
      <c r="Q1359" s="153"/>
      <c r="R1359" s="153"/>
      <c r="S1359" s="153"/>
    </row>
    <row r="1360" spans="1:19" ht="112.5">
      <c r="A1360" s="277" t="s">
        <v>25424</v>
      </c>
      <c r="B1360" s="256" t="s">
        <v>400</v>
      </c>
      <c r="C1360" s="93" t="s">
        <v>3896</v>
      </c>
      <c r="D1360" s="93" t="s">
        <v>3897</v>
      </c>
      <c r="E1360" s="148" t="str">
        <f ca="1">IFERROR(__xludf.DUMMYFUNCTION(" VLOOKUP(A1320, IMPORTRANGE(""https://docs.google.com/spreadsheets/d/1fj_Bhi2XPL3siwIh4sx4VRLAe31yD50oKdj5UlRYW0c/"", ""Сводка!A:AA""), 5, FALSE)"),"#N/A")</f>
        <v>#N/A</v>
      </c>
      <c r="F1360" s="148" t="s">
        <v>415</v>
      </c>
      <c r="G1360" s="147" t="str">
        <f ca="1">IFERROR(__xludf.DUMMYFUNCTION(" VLOOKUP(A1320, IMPORTRANGE(""https://docs.google.com/spreadsheets/d/1QNLbnkR_AongFt22vMfNzfpjZ0CjpI8QI-w0wBnYA1w/"", ""Инфа!A:AA""), 6, FALSE)"),"#N/A")</f>
        <v>#N/A</v>
      </c>
      <c r="H1360" s="150" t="e">
        <v>#VALUE!</v>
      </c>
      <c r="I1360" s="151" t="s">
        <v>2064</v>
      </c>
      <c r="J1360" s="93" t="s">
        <v>3898</v>
      </c>
      <c r="K1360" s="153"/>
      <c r="L1360" s="153"/>
      <c r="M1360" s="153"/>
      <c r="N1360" s="153"/>
      <c r="O1360" s="153"/>
      <c r="P1360" s="153"/>
      <c r="Q1360" s="153"/>
      <c r="R1360" s="153"/>
      <c r="S1360" s="153"/>
    </row>
    <row r="1361" spans="1:19" ht="168.75">
      <c r="A1361" s="277" t="s">
        <v>25424</v>
      </c>
      <c r="B1361" s="256" t="s">
        <v>400</v>
      </c>
      <c r="C1361" s="93" t="s">
        <v>3899</v>
      </c>
      <c r="D1361" s="93" t="s">
        <v>3900</v>
      </c>
      <c r="E1361" s="148">
        <f ca="1">IFERROR(__xludf.DUMMYFUNCTION(" VLOOKUP(A1321, IMPORTRANGE(""https://docs.google.com/spreadsheets/d/1fj_Bhi2XPL3siwIh4sx4VRLAe31yD50oKdj5UlRYW0c/"", ""Сводка!A:AA""), 5, FALSE)"),132)</f>
        <v>132</v>
      </c>
      <c r="F1361" s="148" t="s">
        <v>415</v>
      </c>
      <c r="G1361" s="147">
        <f ca="1">IFERROR(__xludf.DUMMYFUNCTION(" VLOOKUP(A1321, IMPORTRANGE(""https://docs.google.com/spreadsheets/d/1QNLbnkR_AongFt22vMfNzfpjZ0CjpI8QI-w0wBnYA1w/"", ""Инфа!A:AA""), 6, FALSE)"),2023)</f>
        <v>2023</v>
      </c>
      <c r="H1361" s="150">
        <v>9000</v>
      </c>
      <c r="I1361" s="151" t="s">
        <v>85</v>
      </c>
      <c r="J1361" s="93" t="s">
        <v>3901</v>
      </c>
      <c r="K1361" s="153"/>
      <c r="L1361" s="153"/>
      <c r="M1361" s="153"/>
      <c r="N1361" s="153"/>
      <c r="O1361" s="153"/>
      <c r="P1361" s="153"/>
      <c r="Q1361" s="153"/>
      <c r="R1361" s="153"/>
      <c r="S1361" s="153"/>
    </row>
    <row r="1362" spans="1:19" ht="168.75">
      <c r="A1362" s="277" t="s">
        <v>25424</v>
      </c>
      <c r="B1362" s="256" t="s">
        <v>153</v>
      </c>
      <c r="C1362" s="93" t="s">
        <v>3902</v>
      </c>
      <c r="D1362" s="93" t="s">
        <v>3903</v>
      </c>
      <c r="E1362" s="148">
        <f ca="1">IFERROR(__xludf.DUMMYFUNCTION(" VLOOKUP(A1322, IMPORTRANGE(""https://docs.google.com/spreadsheets/d/1fj_Bhi2XPL3siwIh4sx4VRLAe31yD50oKdj5UlRYW0c/"", ""Сводка!A:AA""), 5, FALSE)"),356)</f>
        <v>356</v>
      </c>
      <c r="F1362" s="148" t="s">
        <v>165</v>
      </c>
      <c r="G1362" s="147">
        <f ca="1">IFERROR(__xludf.DUMMYFUNCTION(" VLOOKUP(A1322, IMPORTRANGE(""https://docs.google.com/spreadsheets/d/1QNLbnkR_AongFt22vMfNzfpjZ0CjpI8QI-w0wBnYA1w/"", ""Инфа!A:AA""), 6, FALSE)"),2024)</f>
        <v>2024</v>
      </c>
      <c r="H1362" s="154">
        <v>15700</v>
      </c>
      <c r="I1362" s="151" t="s">
        <v>1317</v>
      </c>
      <c r="J1362" s="93" t="s">
        <v>3904</v>
      </c>
      <c r="K1362" s="153"/>
      <c r="L1362" s="153"/>
      <c r="M1362" s="153"/>
      <c r="N1362" s="153"/>
      <c r="O1362" s="153"/>
      <c r="P1362" s="153"/>
      <c r="Q1362" s="153"/>
      <c r="R1362" s="153"/>
      <c r="S1362" s="153"/>
    </row>
    <row r="1363" spans="1:19" ht="206.25">
      <c r="A1363" s="277" t="s">
        <v>25424</v>
      </c>
      <c r="B1363" s="253" t="s">
        <v>153</v>
      </c>
      <c r="C1363" s="93" t="s">
        <v>3905</v>
      </c>
      <c r="D1363" s="93" t="s">
        <v>3906</v>
      </c>
      <c r="E1363" s="148">
        <f ca="1">IFERROR(__xludf.DUMMYFUNCTION(" VLOOKUP(A1323, IMPORTRANGE(""https://docs.google.com/spreadsheets/d/1fj_Bhi2XPL3siwIh4sx4VRLAe31yD50oKdj5UlRYW0c/"", ""Сводка!A:AA""), 5, FALSE)"),304)</f>
        <v>304</v>
      </c>
      <c r="F1363" s="148" t="s">
        <v>50</v>
      </c>
      <c r="G1363" s="147">
        <f ca="1">IFERROR(__xludf.DUMMYFUNCTION(" VLOOKUP(A1323, IMPORTRANGE(""https://docs.google.com/spreadsheets/d/1QNLbnkR_AongFt22vMfNzfpjZ0CjpI8QI-w0wBnYA1w/"", ""Инфа!A:AA""), 6, FALSE)"),2024)</f>
        <v>2024</v>
      </c>
      <c r="H1363" s="150">
        <v>23200</v>
      </c>
      <c r="I1363" s="151" t="s">
        <v>398</v>
      </c>
      <c r="J1363" s="93" t="s">
        <v>3907</v>
      </c>
      <c r="K1363" s="153"/>
      <c r="L1363" s="153"/>
      <c r="M1363" s="153"/>
      <c r="N1363" s="153"/>
      <c r="O1363" s="153"/>
      <c r="P1363" s="153"/>
      <c r="Q1363" s="153"/>
      <c r="R1363" s="153"/>
      <c r="S1363" s="153"/>
    </row>
    <row r="1364" spans="1:19" ht="75">
      <c r="A1364" s="277" t="s">
        <v>25424</v>
      </c>
      <c r="B1364" s="256" t="s">
        <v>400</v>
      </c>
      <c r="C1364" s="93" t="s">
        <v>3908</v>
      </c>
      <c r="D1364" s="93" t="s">
        <v>3909</v>
      </c>
      <c r="E1364" s="148">
        <f ca="1">IFERROR(__xludf.DUMMYFUNCTION(" VLOOKUP(A1324, IMPORTRANGE(""https://docs.google.com/spreadsheets/d/1fj_Bhi2XPL3siwIh4sx4VRLAe31yD50oKdj5UlRYW0c/"", ""Сводка!A:AA""), 5, FALSE)"),172)</f>
        <v>172</v>
      </c>
      <c r="F1364" s="148" t="s">
        <v>415</v>
      </c>
      <c r="G1364" s="147">
        <f ca="1">IFERROR(__xludf.DUMMYFUNCTION(" VLOOKUP(A1324, IMPORTRANGE(""https://docs.google.com/spreadsheets/d/1QNLbnkR_AongFt22vMfNzfpjZ0CjpI8QI-w0wBnYA1w/"", ""Инфа!A:AA""), 6, FALSE)"),2024)</f>
        <v>2024</v>
      </c>
      <c r="H1364" s="150">
        <v>15300</v>
      </c>
      <c r="I1364" s="151" t="s">
        <v>1317</v>
      </c>
      <c r="J1364" s="93" t="s">
        <v>3910</v>
      </c>
      <c r="K1364" s="153"/>
      <c r="L1364" s="153"/>
      <c r="M1364" s="153"/>
      <c r="N1364" s="153"/>
      <c r="O1364" s="153"/>
      <c r="P1364" s="153"/>
      <c r="Q1364" s="153"/>
      <c r="R1364" s="153"/>
      <c r="S1364" s="153"/>
    </row>
    <row r="1365" spans="1:19" ht="206.25">
      <c r="A1365" s="277" t="s">
        <v>25424</v>
      </c>
      <c r="B1365" s="256" t="s">
        <v>153</v>
      </c>
      <c r="C1365" s="93" t="s">
        <v>3911</v>
      </c>
      <c r="D1365" s="93" t="s">
        <v>3912</v>
      </c>
      <c r="E1365" s="148">
        <f ca="1">IFERROR(__xludf.DUMMYFUNCTION(" VLOOKUP(A1325, IMPORTRANGE(""https://docs.google.com/spreadsheets/d/1fj_Bhi2XPL3siwIh4sx4VRLAe31yD50oKdj5UlRYW0c/"", ""Сводка!A:AA""), 5, FALSE)"),424)</f>
        <v>424</v>
      </c>
      <c r="F1365" s="148" t="s">
        <v>456</v>
      </c>
      <c r="G1365" s="147">
        <f ca="1">IFERROR(__xludf.DUMMYFUNCTION(" VLOOKUP(A1325, IMPORTRANGE(""https://docs.google.com/spreadsheets/d/1QNLbnkR_AongFt22vMfNzfpjZ0CjpI8QI-w0wBnYA1w/"", ""Инфа!A:AA""), 6, FALSE)"),2024)</f>
        <v>2024</v>
      </c>
      <c r="H1365" s="154">
        <v>23000</v>
      </c>
      <c r="I1365" s="151" t="s">
        <v>3913</v>
      </c>
      <c r="J1365" s="93" t="s">
        <v>3914</v>
      </c>
      <c r="K1365" s="153"/>
      <c r="L1365" s="153"/>
      <c r="M1365" s="153"/>
      <c r="N1365" s="153"/>
      <c r="O1365" s="153"/>
      <c r="P1365" s="153"/>
      <c r="Q1365" s="153"/>
      <c r="R1365" s="153"/>
      <c r="S1365" s="153"/>
    </row>
    <row r="1366" spans="1:19" ht="131.25">
      <c r="A1366" s="277" t="s">
        <v>25424</v>
      </c>
      <c r="B1366" s="256" t="s">
        <v>153</v>
      </c>
      <c r="C1366" s="93" t="s">
        <v>3714</v>
      </c>
      <c r="D1366" s="93" t="s">
        <v>3915</v>
      </c>
      <c r="E1366" s="148">
        <f ca="1">IFERROR(__xludf.DUMMYFUNCTION(" VLOOKUP(A1326, IMPORTRANGE(""https://docs.google.com/spreadsheets/d/1fj_Bhi2XPL3siwIh4sx4VRLAe31yD50oKdj5UlRYW0c/"", ""Сводка!A:AA""), 5, FALSE)"),320)</f>
        <v>320</v>
      </c>
      <c r="F1366" s="148" t="s">
        <v>3716</v>
      </c>
      <c r="G1366" s="147">
        <f ca="1">IFERROR(__xludf.DUMMYFUNCTION(" VLOOKUP(A1326, IMPORTRANGE(""https://docs.google.com/spreadsheets/d/1QNLbnkR_AongFt22vMfNzfpjZ0CjpI8QI-w0wBnYA1w/"", ""Инфа!A:AA""), 6, FALSE)"),2024)</f>
        <v>2024</v>
      </c>
      <c r="H1366" s="150">
        <v>14600</v>
      </c>
      <c r="I1366" s="151" t="s">
        <v>28</v>
      </c>
      <c r="J1366" s="99" t="s">
        <v>3916</v>
      </c>
      <c r="K1366" s="153"/>
      <c r="L1366" s="153"/>
      <c r="M1366" s="153"/>
      <c r="N1366" s="153"/>
      <c r="O1366" s="153"/>
      <c r="P1366" s="153"/>
      <c r="Q1366" s="153"/>
      <c r="R1366" s="153"/>
      <c r="S1366" s="153"/>
    </row>
    <row r="1367" spans="1:19" ht="131.25">
      <c r="A1367" s="277" t="s">
        <v>25424</v>
      </c>
      <c r="B1367" s="256" t="s">
        <v>153</v>
      </c>
      <c r="C1367" s="93" t="s">
        <v>3714</v>
      </c>
      <c r="D1367" s="93" t="s">
        <v>3917</v>
      </c>
      <c r="E1367" s="148">
        <f ca="1">IFERROR(__xludf.DUMMYFUNCTION(" VLOOKUP(A1327, IMPORTRANGE(""https://docs.google.com/spreadsheets/d/1fj_Bhi2XPL3siwIh4sx4VRLAe31yD50oKdj5UlRYW0c/"", ""Сводка!A:AA""), 5, FALSE)"),260)</f>
        <v>260</v>
      </c>
      <c r="F1367" s="148" t="s">
        <v>3716</v>
      </c>
      <c r="G1367" s="147">
        <f ca="1">IFERROR(__xludf.DUMMYFUNCTION(" VLOOKUP(A1327, IMPORTRANGE(""https://docs.google.com/spreadsheets/d/1QNLbnkR_AongFt22vMfNzfpjZ0CjpI8QI-w0wBnYA1w/"", ""Инфа!A:AA""), 6, FALSE)"),2024)</f>
        <v>2024</v>
      </c>
      <c r="H1367" s="150">
        <v>12800</v>
      </c>
      <c r="I1367" s="151" t="s">
        <v>28</v>
      </c>
      <c r="J1367" s="99" t="s">
        <v>3916</v>
      </c>
      <c r="K1367" s="153"/>
      <c r="L1367" s="153"/>
      <c r="M1367" s="153"/>
      <c r="N1367" s="153"/>
      <c r="O1367" s="153"/>
      <c r="P1367" s="153"/>
      <c r="Q1367" s="153"/>
      <c r="R1367" s="153"/>
      <c r="S1367" s="153"/>
    </row>
    <row r="1368" spans="1:19" ht="150">
      <c r="A1368" s="277" t="s">
        <v>25424</v>
      </c>
      <c r="B1368" s="256" t="s">
        <v>153</v>
      </c>
      <c r="C1368" s="93" t="s">
        <v>3714</v>
      </c>
      <c r="D1368" s="93" t="s">
        <v>3918</v>
      </c>
      <c r="E1368" s="148">
        <f ca="1">IFERROR(__xludf.DUMMYFUNCTION(" VLOOKUP(A1328, IMPORTRANGE(""https://docs.google.com/spreadsheets/d/1fj_Bhi2XPL3siwIh4sx4VRLAe31yD50oKdj5UlRYW0c/"", ""Сводка!A:AA""), 5, FALSE)"),440)</f>
        <v>440</v>
      </c>
      <c r="F1368" s="148" t="s">
        <v>3716</v>
      </c>
      <c r="G1368" s="147">
        <f ca="1">IFERROR(__xludf.DUMMYFUNCTION(" VLOOKUP(A1328, IMPORTRANGE(""https://docs.google.com/spreadsheets/d/1QNLbnkR_AongFt22vMfNzfpjZ0CjpI8QI-w0wBnYA1w/"", ""Инфа!A:AA""), 6, FALSE)"),2024)</f>
        <v>2024</v>
      </c>
      <c r="H1368" s="154">
        <v>18200</v>
      </c>
      <c r="I1368" s="151" t="s">
        <v>28</v>
      </c>
      <c r="J1368" s="93" t="s">
        <v>3919</v>
      </c>
      <c r="K1368" s="153"/>
      <c r="L1368" s="153"/>
      <c r="M1368" s="153"/>
      <c r="N1368" s="153"/>
      <c r="O1368" s="153"/>
      <c r="P1368" s="153"/>
      <c r="Q1368" s="153"/>
      <c r="R1368" s="153"/>
      <c r="S1368" s="153"/>
    </row>
    <row r="1369" spans="1:19" ht="150">
      <c r="A1369" s="277" t="s">
        <v>25424</v>
      </c>
      <c r="B1369" s="256" t="s">
        <v>153</v>
      </c>
      <c r="C1369" s="93" t="s">
        <v>3714</v>
      </c>
      <c r="D1369" s="93" t="s">
        <v>3920</v>
      </c>
      <c r="E1369" s="148">
        <f ca="1">IFERROR(__xludf.DUMMYFUNCTION(" VLOOKUP(A1329, IMPORTRANGE(""https://docs.google.com/spreadsheets/d/1fj_Bhi2XPL3siwIh4sx4VRLAe31yD50oKdj5UlRYW0c/"", ""Сводка!A:AA""), 5, FALSE)"),404)</f>
        <v>404</v>
      </c>
      <c r="F1369" s="148" t="s">
        <v>3716</v>
      </c>
      <c r="G1369" s="147">
        <f ca="1">IFERROR(__xludf.DUMMYFUNCTION(" VLOOKUP(A1329, IMPORTRANGE(""https://docs.google.com/spreadsheets/d/1QNLbnkR_AongFt22vMfNzfpjZ0CjpI8QI-w0wBnYA1w/"", ""Инфа!A:AA""), 6, FALSE)"),2024)</f>
        <v>2024</v>
      </c>
      <c r="H1369" s="154">
        <v>17100</v>
      </c>
      <c r="I1369" s="151" t="s">
        <v>28</v>
      </c>
      <c r="J1369" s="93" t="s">
        <v>3919</v>
      </c>
      <c r="K1369" s="153"/>
      <c r="L1369" s="153"/>
      <c r="M1369" s="153"/>
      <c r="N1369" s="153"/>
      <c r="O1369" s="153"/>
      <c r="P1369" s="153"/>
      <c r="Q1369" s="153"/>
      <c r="R1369" s="153"/>
      <c r="S1369" s="153"/>
    </row>
    <row r="1370" spans="1:19" ht="225">
      <c r="A1370" s="277" t="s">
        <v>25424</v>
      </c>
      <c r="B1370" s="256" t="s">
        <v>153</v>
      </c>
      <c r="C1370" s="93" t="s">
        <v>3921</v>
      </c>
      <c r="D1370" s="93" t="s">
        <v>3922</v>
      </c>
      <c r="E1370" s="148">
        <f ca="1">IFERROR(__xludf.DUMMYFUNCTION(" VLOOKUP(A1330, IMPORTRANGE(""https://docs.google.com/spreadsheets/d/1fj_Bhi2XPL3siwIh4sx4VRLAe31yD50oKdj5UlRYW0c/"", ""Сводка!A:AA""), 5, FALSE)"),112)</f>
        <v>112</v>
      </c>
      <c r="F1370" s="148" t="s">
        <v>108</v>
      </c>
      <c r="G1370" s="147">
        <f ca="1">IFERROR(__xludf.DUMMYFUNCTION(" VLOOKUP(A1330, IMPORTRANGE(""https://docs.google.com/spreadsheets/d/1QNLbnkR_AongFt22vMfNzfpjZ0CjpI8QI-w0wBnYA1w/"", ""Инфа!A:AA""), 6, FALSE)"),2024)</f>
        <v>2024</v>
      </c>
      <c r="H1370" s="150">
        <v>8400</v>
      </c>
      <c r="I1370" s="151" t="s">
        <v>51</v>
      </c>
      <c r="J1370" s="93" t="s">
        <v>3923</v>
      </c>
      <c r="K1370" s="153"/>
      <c r="L1370" s="153"/>
      <c r="M1370" s="153"/>
      <c r="N1370" s="153"/>
      <c r="O1370" s="153"/>
      <c r="P1370" s="153"/>
      <c r="Q1370" s="153"/>
      <c r="R1370" s="153"/>
      <c r="S1370" s="153"/>
    </row>
    <row r="1371" spans="1:19" ht="225">
      <c r="A1371" s="277" t="s">
        <v>25424</v>
      </c>
      <c r="B1371" s="256" t="s">
        <v>23</v>
      </c>
      <c r="C1371" s="93" t="s">
        <v>3924</v>
      </c>
      <c r="D1371" s="93" t="s">
        <v>3925</v>
      </c>
      <c r="E1371" s="148">
        <f ca="1">IFERROR(__xludf.DUMMYFUNCTION(" VLOOKUP(A1331, IMPORTRANGE(""https://docs.google.com/spreadsheets/d/1fj_Bhi2XPL3siwIh4sx4VRLAe31yD50oKdj5UlRYW0c/"", ""Сводка!A:AA""), 5, FALSE)"),148)</f>
        <v>148</v>
      </c>
      <c r="F1371" s="148" t="s">
        <v>177</v>
      </c>
      <c r="G1371" s="147">
        <f ca="1">IFERROR(__xludf.DUMMYFUNCTION(" VLOOKUP(A1331, IMPORTRANGE(""https://docs.google.com/spreadsheets/d/1QNLbnkR_AongFt22vMfNzfpjZ0CjpI8QI-w0wBnYA1w/"", ""Инфа!A:AA""), 6, FALSE)"),2023)</f>
        <v>2023</v>
      </c>
      <c r="H1371" s="150">
        <v>9400</v>
      </c>
      <c r="I1371" s="151" t="s">
        <v>3926</v>
      </c>
      <c r="J1371" s="99" t="s">
        <v>3927</v>
      </c>
      <c r="K1371" s="153"/>
      <c r="L1371" s="153"/>
      <c r="M1371" s="153"/>
      <c r="N1371" s="153"/>
      <c r="O1371" s="153"/>
      <c r="P1371" s="153"/>
      <c r="Q1371" s="153"/>
      <c r="R1371" s="153"/>
      <c r="S1371" s="153"/>
    </row>
    <row r="1372" spans="1:19" ht="243.75">
      <c r="A1372" s="277" t="s">
        <v>25424</v>
      </c>
      <c r="B1372" s="256" t="s">
        <v>153</v>
      </c>
      <c r="C1372" s="93" t="s">
        <v>3928</v>
      </c>
      <c r="D1372" s="93" t="s">
        <v>3929</v>
      </c>
      <c r="E1372" s="148">
        <f ca="1">IFERROR(__xludf.DUMMYFUNCTION(" VLOOKUP(A1332, IMPORTRANGE(""https://docs.google.com/spreadsheets/d/1fj_Bhi2XPL3siwIh4sx4VRLAe31yD50oKdj5UlRYW0c/"", ""Сводка!A:AA""), 5, FALSE)"),170)</f>
        <v>170</v>
      </c>
      <c r="F1372" s="148" t="s">
        <v>3930</v>
      </c>
      <c r="G1372" s="147">
        <f ca="1">IFERROR(__xludf.DUMMYFUNCTION(" VLOOKUP(A1332, IMPORTRANGE(""https://docs.google.com/spreadsheets/d/1QNLbnkR_AongFt22vMfNzfpjZ0CjpI8QI-w0wBnYA1w/"", ""Инфа!A:AA""), 6, FALSE)"),2023)</f>
        <v>2023</v>
      </c>
      <c r="H1372" s="150">
        <v>10100</v>
      </c>
      <c r="I1372" s="151" t="s">
        <v>3926</v>
      </c>
      <c r="J1372" s="93" t="s">
        <v>3931</v>
      </c>
      <c r="K1372" s="153"/>
      <c r="L1372" s="153"/>
      <c r="M1372" s="153"/>
      <c r="N1372" s="153"/>
      <c r="O1372" s="153"/>
      <c r="P1372" s="153"/>
      <c r="Q1372" s="153"/>
      <c r="R1372" s="153"/>
      <c r="S1372" s="153"/>
    </row>
    <row r="1373" spans="1:19" ht="225">
      <c r="A1373" s="277" t="s">
        <v>25424</v>
      </c>
      <c r="B1373" s="256" t="s">
        <v>400</v>
      </c>
      <c r="C1373" s="99" t="s">
        <v>3932</v>
      </c>
      <c r="D1373" s="93" t="s">
        <v>3933</v>
      </c>
      <c r="E1373" s="148">
        <f ca="1">IFERROR(__xludf.DUMMYFUNCTION(" VLOOKUP(A1333, IMPORTRANGE(""https://docs.google.com/spreadsheets/d/1fj_Bhi2XPL3siwIh4sx4VRLAe31yD50oKdj5UlRYW0c/"", ""Сводка!A:AA""), 5, FALSE)"),164)</f>
        <v>164</v>
      </c>
      <c r="F1373" s="148" t="s">
        <v>415</v>
      </c>
      <c r="G1373" s="147">
        <f ca="1">IFERROR(__xludf.DUMMYFUNCTION(" VLOOKUP(A1333, IMPORTRANGE(""https://docs.google.com/spreadsheets/d/1QNLbnkR_AongFt22vMfNzfpjZ0CjpI8QI-w0wBnYA1w/"", ""Инфа!A:AA""), 6, FALSE)"),2023)</f>
        <v>2023</v>
      </c>
      <c r="H1373" s="150">
        <v>9900</v>
      </c>
      <c r="I1373" s="151" t="s">
        <v>3926</v>
      </c>
      <c r="J1373" s="93" t="s">
        <v>3934</v>
      </c>
      <c r="K1373" s="153"/>
      <c r="L1373" s="153"/>
      <c r="M1373" s="153"/>
      <c r="N1373" s="153"/>
      <c r="O1373" s="153"/>
      <c r="P1373" s="153"/>
      <c r="Q1373" s="153"/>
      <c r="R1373" s="153"/>
      <c r="S1373" s="153"/>
    </row>
    <row r="1374" spans="1:19" ht="281.25">
      <c r="A1374" s="277" t="s">
        <v>25424</v>
      </c>
      <c r="B1374" s="253" t="s">
        <v>153</v>
      </c>
      <c r="C1374" s="93" t="s">
        <v>3935</v>
      </c>
      <c r="D1374" s="93" t="s">
        <v>3936</v>
      </c>
      <c r="E1374" s="148">
        <f ca="1">IFERROR(__xludf.DUMMYFUNCTION(" VLOOKUP(A1334, IMPORTRANGE(""https://docs.google.com/spreadsheets/d/1fj_Bhi2XPL3siwIh4sx4VRLAe31yD50oKdj5UlRYW0c/"", ""Сводка!A:AA""), 5, FALSE)"),128)</f>
        <v>128</v>
      </c>
      <c r="F1374" s="148" t="s">
        <v>809</v>
      </c>
      <c r="G1374" s="147">
        <f ca="1">IFERROR(__xludf.DUMMYFUNCTION(" VLOOKUP(A1334, IMPORTRANGE(""https://docs.google.com/spreadsheets/d/1QNLbnkR_AongFt22vMfNzfpjZ0CjpI8QI-w0wBnYA1w/"", ""Инфа!A:AA""), 6, FALSE)"),2024)</f>
        <v>2024</v>
      </c>
      <c r="H1374" s="150">
        <v>8800</v>
      </c>
      <c r="I1374" s="151" t="s">
        <v>398</v>
      </c>
      <c r="J1374" s="93" t="s">
        <v>3937</v>
      </c>
      <c r="K1374" s="153"/>
      <c r="L1374" s="153"/>
      <c r="M1374" s="153"/>
      <c r="N1374" s="153"/>
      <c r="O1374" s="153"/>
      <c r="P1374" s="153"/>
      <c r="Q1374" s="153"/>
      <c r="R1374" s="153"/>
      <c r="S1374" s="153"/>
    </row>
    <row r="1375" spans="1:19" ht="75">
      <c r="A1375" s="277" t="s">
        <v>25424</v>
      </c>
      <c r="B1375" s="256" t="s">
        <v>153</v>
      </c>
      <c r="C1375" s="99" t="s">
        <v>3938</v>
      </c>
      <c r="D1375" s="99" t="s">
        <v>3939</v>
      </c>
      <c r="E1375" s="148">
        <f ca="1">IFERROR(__xludf.DUMMYFUNCTION(" VLOOKUP(A1335, IMPORTRANGE(""https://docs.google.com/spreadsheets/d/1fj_Bhi2XPL3siwIh4sx4VRLAe31yD50oKdj5UlRYW0c/"", ""Сводка!A:AA""), 5, FALSE)"),240)</f>
        <v>240</v>
      </c>
      <c r="F1375" s="148" t="s">
        <v>165</v>
      </c>
      <c r="G1375" s="147">
        <f ca="1">IFERROR(__xludf.DUMMYFUNCTION(" VLOOKUP(A1335, IMPORTRANGE(""https://docs.google.com/spreadsheets/d/1QNLbnkR_AongFt22vMfNzfpjZ0CjpI8QI-w0wBnYA1w/"", ""Инфа!A:AA""), 6, FALSE)"),2023)</f>
        <v>2023</v>
      </c>
      <c r="H1375" s="150">
        <v>19400</v>
      </c>
      <c r="I1375" s="151" t="s">
        <v>3940</v>
      </c>
      <c r="J1375" s="99" t="s">
        <v>3941</v>
      </c>
      <c r="K1375" s="153"/>
      <c r="L1375" s="153"/>
      <c r="M1375" s="153"/>
      <c r="N1375" s="153"/>
      <c r="O1375" s="153"/>
      <c r="P1375" s="153"/>
      <c r="Q1375" s="153"/>
      <c r="R1375" s="153"/>
      <c r="S1375" s="153"/>
    </row>
    <row r="1376" spans="1:19" ht="75">
      <c r="A1376" s="277" t="s">
        <v>25424</v>
      </c>
      <c r="B1376" s="256" t="s">
        <v>153</v>
      </c>
      <c r="C1376" s="99" t="s">
        <v>3938</v>
      </c>
      <c r="D1376" s="99" t="s">
        <v>3942</v>
      </c>
      <c r="E1376" s="148">
        <f ca="1">IFERROR(__xludf.DUMMYFUNCTION(" VLOOKUP(A1336, IMPORTRANGE(""https://docs.google.com/spreadsheets/d/1fj_Bhi2XPL3siwIh4sx4VRLAe31yD50oKdj5UlRYW0c/"", ""Сводка!A:AA""), 5, FALSE)"),244)</f>
        <v>244</v>
      </c>
      <c r="F1376" s="148" t="s">
        <v>165</v>
      </c>
      <c r="G1376" s="147">
        <f ca="1">IFERROR(__xludf.DUMMYFUNCTION(" VLOOKUP(A1336, IMPORTRANGE(""https://docs.google.com/spreadsheets/d/1QNLbnkR_AongFt22vMfNzfpjZ0CjpI8QI-w0wBnYA1w/"", ""Инфа!A:AA""), 6, FALSE)"),2023)</f>
        <v>2023</v>
      </c>
      <c r="H1376" s="150">
        <v>12300</v>
      </c>
      <c r="I1376" s="151" t="s">
        <v>3940</v>
      </c>
      <c r="J1376" s="99" t="s">
        <v>3941</v>
      </c>
      <c r="K1376" s="153"/>
      <c r="L1376" s="153"/>
      <c r="M1376" s="153"/>
      <c r="N1376" s="153"/>
      <c r="O1376" s="153"/>
      <c r="P1376" s="153"/>
      <c r="Q1376" s="153"/>
      <c r="R1376" s="153"/>
      <c r="S1376" s="153"/>
    </row>
    <row r="1377" spans="1:19" ht="150">
      <c r="A1377" s="277" t="s">
        <v>25424</v>
      </c>
      <c r="B1377" s="256" t="s">
        <v>400</v>
      </c>
      <c r="C1377" s="93" t="s">
        <v>3943</v>
      </c>
      <c r="D1377" s="93" t="s">
        <v>3944</v>
      </c>
      <c r="E1377" s="148">
        <f ca="1">IFERROR(__xludf.DUMMYFUNCTION(" VLOOKUP(A1338, IMPORTRANGE(""https://docs.google.com/spreadsheets/d/1fj_Bhi2XPL3siwIh4sx4VRLAe31yD50oKdj5UlRYW0c/"", ""Сводка!A:AA""), 5, FALSE)"),568)</f>
        <v>568</v>
      </c>
      <c r="F1377" s="148" t="s">
        <v>466</v>
      </c>
      <c r="G1377" s="147">
        <f ca="1">IFERROR(__xludf.DUMMYFUNCTION(" VLOOKUP(A1338, IMPORTRANGE(""https://docs.google.com/spreadsheets/d/1QNLbnkR_AongFt22vMfNzfpjZ0CjpI8QI-w0wBnYA1w/"", ""Инфа!A:AA""), 6, FALSE)"),2023)</f>
        <v>2023</v>
      </c>
      <c r="H1377" s="154">
        <v>28700</v>
      </c>
      <c r="I1377" s="151" t="s">
        <v>3945</v>
      </c>
      <c r="J1377" s="93" t="s">
        <v>3946</v>
      </c>
      <c r="K1377" s="153"/>
      <c r="L1377" s="153"/>
      <c r="M1377" s="153"/>
      <c r="N1377" s="153"/>
      <c r="O1377" s="153"/>
      <c r="P1377" s="153"/>
      <c r="Q1377" s="153"/>
      <c r="R1377" s="153"/>
      <c r="S1377" s="153"/>
    </row>
    <row r="1378" spans="1:19" ht="150">
      <c r="A1378" s="277" t="s">
        <v>25424</v>
      </c>
      <c r="B1378" s="256" t="s">
        <v>153</v>
      </c>
      <c r="C1378" s="93" t="s">
        <v>3947</v>
      </c>
      <c r="D1378" s="93" t="s">
        <v>3948</v>
      </c>
      <c r="E1378" s="148">
        <f ca="1">IFERROR(__xludf.DUMMYFUNCTION(" VLOOKUP(A1339, IMPORTRANGE(""https://docs.google.com/spreadsheets/d/1fj_Bhi2XPL3siwIh4sx4VRLAe31yD50oKdj5UlRYW0c/"", ""Сводка!A:AA""), 5, FALSE)"),88)</f>
        <v>88</v>
      </c>
      <c r="F1378" s="148" t="s">
        <v>165</v>
      </c>
      <c r="G1378" s="147">
        <f ca="1">IFERROR(__xludf.DUMMYFUNCTION(" VLOOKUP(A1339, IMPORTRANGE(""https://docs.google.com/spreadsheets/d/1QNLbnkR_AongFt22vMfNzfpjZ0CjpI8QI-w0wBnYA1w/"", ""Инфа!A:AA""), 6, FALSE)"),2024)</f>
        <v>2024</v>
      </c>
      <c r="H1378" s="150">
        <v>7600</v>
      </c>
      <c r="I1378" s="151" t="s">
        <v>3949</v>
      </c>
      <c r="J1378" s="93" t="s">
        <v>3950</v>
      </c>
      <c r="K1378" s="153"/>
      <c r="L1378" s="153"/>
      <c r="M1378" s="153"/>
      <c r="N1378" s="153"/>
      <c r="O1378" s="153"/>
      <c r="P1378" s="153"/>
      <c r="Q1378" s="153"/>
      <c r="R1378" s="153"/>
      <c r="S1378" s="153"/>
    </row>
    <row r="1379" spans="1:19" ht="93.75">
      <c r="A1379" s="277" t="s">
        <v>25424</v>
      </c>
      <c r="B1379" s="256" t="s">
        <v>153</v>
      </c>
      <c r="C1379" s="93" t="s">
        <v>3951</v>
      </c>
      <c r="D1379" s="93" t="s">
        <v>3952</v>
      </c>
      <c r="E1379" s="148">
        <f ca="1">IFERROR(__xludf.DUMMYFUNCTION(" VLOOKUP(A1340, IMPORTRANGE(""https://docs.google.com/spreadsheets/d/1fj_Bhi2XPL3siwIh4sx4VRLAe31yD50oKdj5UlRYW0c/"", ""Сводка!A:AA""), 5, FALSE)"),128)</f>
        <v>128</v>
      </c>
      <c r="F1379" s="148" t="s">
        <v>108</v>
      </c>
      <c r="G1379" s="147">
        <f ca="1">IFERROR(__xludf.DUMMYFUNCTION(" VLOOKUP(A1340, IMPORTRANGE(""https://docs.google.com/spreadsheets/d/1QNLbnkR_AongFt22vMfNzfpjZ0CjpI8QI-w0wBnYA1w/"", ""Инфа!A:AA""), 6, FALSE)"),2024)</f>
        <v>2024</v>
      </c>
      <c r="H1379" s="150">
        <v>8800</v>
      </c>
      <c r="I1379" s="151" t="s">
        <v>51</v>
      </c>
      <c r="J1379" s="99" t="s">
        <v>3953</v>
      </c>
      <c r="K1379" s="153"/>
      <c r="L1379" s="153"/>
      <c r="M1379" s="153"/>
      <c r="N1379" s="153"/>
      <c r="O1379" s="153"/>
      <c r="P1379" s="153"/>
      <c r="Q1379" s="153"/>
      <c r="R1379" s="153"/>
      <c r="S1379" s="153"/>
    </row>
    <row r="1380" spans="1:19" ht="150">
      <c r="A1380" s="277" t="s">
        <v>25424</v>
      </c>
      <c r="B1380" s="256" t="s">
        <v>400</v>
      </c>
      <c r="C1380" s="93" t="s">
        <v>3954</v>
      </c>
      <c r="D1380" s="93" t="s">
        <v>3955</v>
      </c>
      <c r="E1380" s="148">
        <f ca="1">IFERROR(__xludf.DUMMYFUNCTION(" VLOOKUP(A1341, IMPORTRANGE(""https://docs.google.com/spreadsheets/d/1fj_Bhi2XPL3siwIh4sx4VRLAe31yD50oKdj5UlRYW0c/"", ""Сводка!A:AA""), 5, FALSE)"),116)</f>
        <v>116</v>
      </c>
      <c r="F1380" s="148" t="s">
        <v>415</v>
      </c>
      <c r="G1380" s="147">
        <f ca="1">IFERROR(__xludf.DUMMYFUNCTION(" VLOOKUP(A1341, IMPORTRANGE(""https://docs.google.com/spreadsheets/d/1QNLbnkR_AongFt22vMfNzfpjZ0CjpI8QI-w0wBnYA1w/"", ""Инфа!A:AA""), 6, FALSE)"),2023)</f>
        <v>2023</v>
      </c>
      <c r="H1380" s="150">
        <v>8500</v>
      </c>
      <c r="I1380" s="151" t="s">
        <v>3956</v>
      </c>
      <c r="J1380" s="99" t="s">
        <v>3957</v>
      </c>
      <c r="K1380" s="153"/>
      <c r="L1380" s="153"/>
      <c r="M1380" s="153"/>
      <c r="N1380" s="153"/>
      <c r="O1380" s="153"/>
      <c r="P1380" s="153"/>
      <c r="Q1380" s="153"/>
      <c r="R1380" s="153"/>
      <c r="S1380" s="153"/>
    </row>
    <row r="1381" spans="1:19" ht="206.25">
      <c r="A1381" s="277" t="s">
        <v>25424</v>
      </c>
      <c r="B1381" s="256" t="s">
        <v>400</v>
      </c>
      <c r="C1381" s="93" t="s">
        <v>3958</v>
      </c>
      <c r="D1381" s="93" t="s">
        <v>3959</v>
      </c>
      <c r="E1381" s="148">
        <f ca="1">IFERROR(__xludf.DUMMYFUNCTION(" VLOOKUP(A1342, IMPORTRANGE(""https://docs.google.com/spreadsheets/d/1fj_Bhi2XPL3siwIh4sx4VRLAe31yD50oKdj5UlRYW0c/"", ""Сводка!A:AA""), 5, FALSE)"),136)</f>
        <v>136</v>
      </c>
      <c r="F1381" s="148" t="s">
        <v>415</v>
      </c>
      <c r="G1381" s="147">
        <f ca="1">IFERROR(__xludf.DUMMYFUNCTION(" VLOOKUP(A1342, IMPORTRANGE(""https://docs.google.com/spreadsheets/d/1QNLbnkR_AongFt22vMfNzfpjZ0CjpI8QI-w0wBnYA1w/"", ""Инфа!A:AA""), 6, FALSE)"),2024)</f>
        <v>2024</v>
      </c>
      <c r="H1381" s="150">
        <v>9100</v>
      </c>
      <c r="I1381" s="151" t="s">
        <v>3960</v>
      </c>
      <c r="J1381" s="99" t="s">
        <v>3962</v>
      </c>
      <c r="K1381" s="153"/>
      <c r="L1381" s="153"/>
      <c r="M1381" s="153"/>
      <c r="N1381" s="153"/>
      <c r="O1381" s="153"/>
      <c r="P1381" s="153"/>
      <c r="Q1381" s="153"/>
      <c r="R1381" s="153"/>
      <c r="S1381" s="153"/>
    </row>
    <row r="1382" spans="1:19" ht="131.25">
      <c r="A1382" s="277" t="s">
        <v>25424</v>
      </c>
      <c r="B1382" s="256" t="s">
        <v>400</v>
      </c>
      <c r="C1382" s="93" t="s">
        <v>3963</v>
      </c>
      <c r="D1382" s="93" t="s">
        <v>3964</v>
      </c>
      <c r="E1382" s="148">
        <f ca="1">IFERROR(__xludf.DUMMYFUNCTION(" VLOOKUP(A1343, IMPORTRANGE(""https://docs.google.com/spreadsheets/d/1fj_Bhi2XPL3siwIh4sx4VRLAe31yD50oKdj5UlRYW0c/"", ""Сводка!A:AA""), 5, FALSE)"),120)</f>
        <v>120</v>
      </c>
      <c r="F1382" s="148" t="s">
        <v>415</v>
      </c>
      <c r="G1382" s="147">
        <f ca="1">IFERROR(__xludf.DUMMYFUNCTION(" VLOOKUP(A1343, IMPORTRANGE(""https://docs.google.com/spreadsheets/d/1QNLbnkR_AongFt22vMfNzfpjZ0CjpI8QI-w0wBnYA1w/"", ""Инфа!A:AA""), 6, FALSE)"),2023)</f>
        <v>2023</v>
      </c>
      <c r="H1382" s="150">
        <v>8600</v>
      </c>
      <c r="I1382" s="151" t="s">
        <v>3956</v>
      </c>
      <c r="J1382" s="99" t="s">
        <v>3965</v>
      </c>
      <c r="K1382" s="153"/>
      <c r="L1382" s="153"/>
      <c r="M1382" s="153"/>
      <c r="N1382" s="153"/>
      <c r="O1382" s="153"/>
      <c r="P1382" s="153"/>
      <c r="Q1382" s="153"/>
      <c r="R1382" s="153"/>
      <c r="S1382" s="153"/>
    </row>
    <row r="1383" spans="1:19" ht="262.5">
      <c r="A1383" s="277" t="s">
        <v>25424</v>
      </c>
      <c r="B1383" s="256" t="s">
        <v>400</v>
      </c>
      <c r="C1383" s="93" t="s">
        <v>3966</v>
      </c>
      <c r="D1383" s="93" t="s">
        <v>3967</v>
      </c>
      <c r="E1383" s="148">
        <f ca="1">IFERROR(__xludf.DUMMYFUNCTION(" VLOOKUP(A1344, IMPORTRANGE(""https://docs.google.com/spreadsheets/d/1fj_Bhi2XPL3siwIh4sx4VRLAe31yD50oKdj5UlRYW0c/"", ""Сводка!A:AA""), 5, FALSE)"),340)</f>
        <v>340</v>
      </c>
      <c r="F1383" s="148" t="s">
        <v>415</v>
      </c>
      <c r="G1383" s="147">
        <f ca="1">IFERROR(__xludf.DUMMYFUNCTION(" VLOOKUP(A1344, IMPORTRANGE(""https://docs.google.com/spreadsheets/d/1QNLbnkR_AongFt22vMfNzfpjZ0CjpI8QI-w0wBnYA1w/"", ""Инфа!A:AA""), 6, FALSE)"),2024)</f>
        <v>2024</v>
      </c>
      <c r="H1383" s="150">
        <v>25400</v>
      </c>
      <c r="I1383" s="151" t="s">
        <v>2015</v>
      </c>
      <c r="J1383" s="93" t="s">
        <v>3968</v>
      </c>
      <c r="K1383" s="153"/>
      <c r="L1383" s="153"/>
      <c r="M1383" s="153"/>
      <c r="N1383" s="153"/>
      <c r="O1383" s="153"/>
      <c r="P1383" s="153"/>
      <c r="Q1383" s="153"/>
      <c r="R1383" s="153"/>
      <c r="S1383" s="153"/>
    </row>
    <row r="1384" spans="1:19" ht="243.75">
      <c r="A1384" s="277" t="s">
        <v>25424</v>
      </c>
      <c r="B1384" s="256" t="s">
        <v>400</v>
      </c>
      <c r="C1384" s="93" t="s">
        <v>3969</v>
      </c>
      <c r="D1384" s="93" t="s">
        <v>3970</v>
      </c>
      <c r="E1384" s="148">
        <f ca="1">IFERROR(__xludf.DUMMYFUNCTION(" VLOOKUP(A1345, IMPORTRANGE(""https://docs.google.com/spreadsheets/d/1fj_Bhi2XPL3siwIh4sx4VRLAe31yD50oKdj5UlRYW0c/"", ""Сводка!A:AA""), 5, FALSE)"),88)</f>
        <v>88</v>
      </c>
      <c r="F1384" s="148" t="s">
        <v>677</v>
      </c>
      <c r="G1384" s="147">
        <f ca="1">IFERROR(__xludf.DUMMYFUNCTION(" VLOOKUP(A1345, IMPORTRANGE(""https://docs.google.com/spreadsheets/d/1QNLbnkR_AongFt22vMfNzfpjZ0CjpI8QI-w0wBnYA1w/"", ""Инфа!A:AA""), 6, FALSE)"),2023)</f>
        <v>2023</v>
      </c>
      <c r="H1384" s="150">
        <v>10300</v>
      </c>
      <c r="I1384" s="151" t="s">
        <v>138</v>
      </c>
      <c r="J1384" s="93" t="s">
        <v>3971</v>
      </c>
      <c r="K1384" s="153"/>
      <c r="L1384" s="153"/>
      <c r="M1384" s="153"/>
      <c r="N1384" s="153"/>
      <c r="O1384" s="153"/>
      <c r="P1384" s="153"/>
      <c r="Q1384" s="153"/>
      <c r="R1384" s="153"/>
      <c r="S1384" s="153"/>
    </row>
    <row r="1385" spans="1:19" ht="243.75">
      <c r="A1385" s="277" t="s">
        <v>25424</v>
      </c>
      <c r="B1385" s="256" t="s">
        <v>13</v>
      </c>
      <c r="C1385" s="93" t="s">
        <v>3972</v>
      </c>
      <c r="D1385" s="93" t="s">
        <v>3973</v>
      </c>
      <c r="E1385" s="148">
        <f ca="1">IFERROR(__xludf.DUMMYFUNCTION(" VLOOKUP(A1346, IMPORTRANGE(""https://docs.google.com/spreadsheets/d/1fj_Bhi2XPL3siwIh4sx4VRLAe31yD50oKdj5UlRYW0c/"", ""Сводка!A:AA""), 5, FALSE)"),176)</f>
        <v>176</v>
      </c>
      <c r="F1385" s="148" t="s">
        <v>46</v>
      </c>
      <c r="G1385" s="147">
        <f ca="1">IFERROR(__xludf.DUMMYFUNCTION(" VLOOKUP(A1346, IMPORTRANGE(""https://docs.google.com/spreadsheets/d/1QNLbnkR_AongFt22vMfNzfpjZ0CjpI8QI-w0wBnYA1w/"", ""Инфа!A:AA""), 6, FALSE)"),2023)</f>
        <v>2023</v>
      </c>
      <c r="H1385" s="150">
        <v>10300</v>
      </c>
      <c r="I1385" s="151" t="s">
        <v>161</v>
      </c>
      <c r="J1385" s="93" t="s">
        <v>3974</v>
      </c>
      <c r="K1385" s="153"/>
      <c r="L1385" s="153"/>
      <c r="M1385" s="153"/>
      <c r="N1385" s="153"/>
      <c r="O1385" s="153"/>
      <c r="P1385" s="153"/>
      <c r="Q1385" s="153"/>
      <c r="R1385" s="153"/>
      <c r="S1385" s="153"/>
    </row>
    <row r="1386" spans="1:19" ht="168.75">
      <c r="A1386" s="277" t="s">
        <v>25424</v>
      </c>
      <c r="B1386" s="256" t="s">
        <v>153</v>
      </c>
      <c r="C1386" s="93" t="s">
        <v>3975</v>
      </c>
      <c r="D1386" s="93" t="s">
        <v>3976</v>
      </c>
      <c r="E1386" s="148">
        <f ca="1">IFERROR(__xludf.DUMMYFUNCTION(" VLOOKUP(A1347, IMPORTRANGE(""https://docs.google.com/spreadsheets/d/1fj_Bhi2XPL3siwIh4sx4VRLAe31yD50oKdj5UlRYW0c/"", ""Сводка!A:AA""), 5, FALSE)"),132)</f>
        <v>132</v>
      </c>
      <c r="F1386" s="148" t="s">
        <v>3977</v>
      </c>
      <c r="G1386" s="147">
        <f ca="1">IFERROR(__xludf.DUMMYFUNCTION(" VLOOKUP(A1347, IMPORTRANGE(""https://docs.google.com/spreadsheets/d/1QNLbnkR_AongFt22vMfNzfpjZ0CjpI8QI-w0wBnYA1w/"", ""Инфа!A:AA""), 6, FALSE)"),2024)</f>
        <v>2024</v>
      </c>
      <c r="H1386" s="150">
        <v>12900</v>
      </c>
      <c r="I1386" s="151" t="s">
        <v>518</v>
      </c>
      <c r="J1386" s="93" t="s">
        <v>3978</v>
      </c>
      <c r="K1386" s="153"/>
      <c r="L1386" s="153"/>
      <c r="M1386" s="153"/>
      <c r="N1386" s="153"/>
      <c r="O1386" s="153"/>
      <c r="P1386" s="153"/>
      <c r="Q1386" s="153"/>
      <c r="R1386" s="153"/>
      <c r="S1386" s="153"/>
    </row>
    <row r="1387" spans="1:19" ht="168.75">
      <c r="A1387" s="277" t="s">
        <v>25424</v>
      </c>
      <c r="B1387" s="256" t="s">
        <v>153</v>
      </c>
      <c r="C1387" s="99" t="s">
        <v>3979</v>
      </c>
      <c r="D1387" s="99" t="s">
        <v>3980</v>
      </c>
      <c r="E1387" s="148">
        <f ca="1">IFERROR(__xludf.DUMMYFUNCTION(" VLOOKUP(A1348, IMPORTRANGE(""https://docs.google.com/spreadsheets/d/1fj_Bhi2XPL3siwIh4sx4VRLAe31yD50oKdj5UlRYW0c/"", ""Сводка!A:AA""), 5, FALSE)"),320)</f>
        <v>320</v>
      </c>
      <c r="F1387" s="148" t="s">
        <v>50</v>
      </c>
      <c r="G1387" s="147">
        <f ca="1">IFERROR(__xludf.DUMMYFUNCTION(" VLOOKUP(A1348, IMPORTRANGE(""https://docs.google.com/spreadsheets/d/1QNLbnkR_AongFt22vMfNzfpjZ0CjpI8QI-w0wBnYA1w/"", ""Инфа!A:AA""), 6, FALSE)"),2024)</f>
        <v>2024</v>
      </c>
      <c r="H1387" s="150">
        <v>19000</v>
      </c>
      <c r="I1387" s="151" t="s">
        <v>3981</v>
      </c>
      <c r="J1387" s="93" t="s">
        <v>3982</v>
      </c>
      <c r="K1387" s="153"/>
      <c r="L1387" s="153"/>
      <c r="M1387" s="153"/>
      <c r="N1387" s="153"/>
      <c r="O1387" s="153"/>
      <c r="P1387" s="153"/>
      <c r="Q1387" s="153"/>
      <c r="R1387" s="153"/>
      <c r="S1387" s="153"/>
    </row>
    <row r="1388" spans="1:19" ht="131.25">
      <c r="A1388" s="277" t="s">
        <v>25424</v>
      </c>
      <c r="B1388" s="256" t="s">
        <v>153</v>
      </c>
      <c r="C1388" s="99" t="s">
        <v>3979</v>
      </c>
      <c r="D1388" s="99" t="s">
        <v>3983</v>
      </c>
      <c r="E1388" s="148">
        <f ca="1">IFERROR(__xludf.DUMMYFUNCTION(" VLOOKUP(A1349, IMPORTRANGE(""https://docs.google.com/spreadsheets/d/1fj_Bhi2XPL3siwIh4sx4VRLAe31yD50oKdj5UlRYW0c/"", ""Сводка!A:AA""), 5, FALSE)"),244)</f>
        <v>244</v>
      </c>
      <c r="F1388" s="148" t="s">
        <v>50</v>
      </c>
      <c r="G1388" s="147">
        <f ca="1">IFERROR(__xludf.DUMMYFUNCTION(" VLOOKUP(A1349, IMPORTRANGE(""https://docs.google.com/spreadsheets/d/1QNLbnkR_AongFt22vMfNzfpjZ0CjpI8QI-w0wBnYA1w/"", ""Инфа!A:AA""), 6, FALSE)"),2024)</f>
        <v>2024</v>
      </c>
      <c r="H1388" s="150">
        <v>16000</v>
      </c>
      <c r="I1388" s="151" t="s">
        <v>3981</v>
      </c>
      <c r="J1388" s="93" t="s">
        <v>3984</v>
      </c>
      <c r="K1388" s="153"/>
      <c r="L1388" s="153"/>
      <c r="M1388" s="153"/>
      <c r="N1388" s="153"/>
      <c r="O1388" s="153"/>
      <c r="P1388" s="153"/>
      <c r="Q1388" s="153"/>
      <c r="R1388" s="153"/>
      <c r="S1388" s="153"/>
    </row>
    <row r="1389" spans="1:19" ht="131.25">
      <c r="A1389" s="277" t="s">
        <v>25424</v>
      </c>
      <c r="B1389" s="256" t="s">
        <v>153</v>
      </c>
      <c r="C1389" s="99" t="s">
        <v>3979</v>
      </c>
      <c r="D1389" s="99" t="s">
        <v>3985</v>
      </c>
      <c r="E1389" s="148">
        <f ca="1">IFERROR(__xludf.DUMMYFUNCTION(" VLOOKUP(A1350, IMPORTRANGE(""https://docs.google.com/spreadsheets/d/1fj_Bhi2XPL3siwIh4sx4VRLAe31yD50oKdj5UlRYW0c/"", ""Сводка!A:AA""), 5, FALSE)"),92)</f>
        <v>92</v>
      </c>
      <c r="F1389" s="148" t="s">
        <v>50</v>
      </c>
      <c r="G1389" s="147">
        <f ca="1">IFERROR(__xludf.DUMMYFUNCTION(" VLOOKUP(A1350, IMPORTRANGE(""https://docs.google.com/spreadsheets/d/1QNLbnkR_AongFt22vMfNzfpjZ0CjpI8QI-w0wBnYA1w/"", ""Инфа!A:AA""), 6, FALSE)"),2024)</f>
        <v>2024</v>
      </c>
      <c r="H1389" s="150">
        <v>13700</v>
      </c>
      <c r="I1389" s="151" t="s">
        <v>3981</v>
      </c>
      <c r="J1389" s="93" t="s">
        <v>3986</v>
      </c>
      <c r="K1389" s="153"/>
      <c r="L1389" s="153"/>
      <c r="M1389" s="153"/>
      <c r="N1389" s="153"/>
      <c r="O1389" s="153"/>
      <c r="P1389" s="153"/>
      <c r="Q1389" s="153"/>
      <c r="R1389" s="153"/>
      <c r="S1389" s="153"/>
    </row>
    <row r="1390" spans="1:19" ht="150">
      <c r="A1390" s="277" t="s">
        <v>25424</v>
      </c>
      <c r="B1390" s="256" t="s">
        <v>153</v>
      </c>
      <c r="C1390" s="99" t="s">
        <v>3979</v>
      </c>
      <c r="D1390" s="99" t="s">
        <v>3987</v>
      </c>
      <c r="E1390" s="148">
        <f ca="1">IFERROR(__xludf.DUMMYFUNCTION(" VLOOKUP(A1351, IMPORTRANGE(""https://docs.google.com/spreadsheets/d/1fj_Bhi2XPL3siwIh4sx4VRLAe31yD50oKdj5UlRYW0c/"", ""Сводка!A:AA""), 5, FALSE)"),108)</f>
        <v>108</v>
      </c>
      <c r="F1390" s="148" t="s">
        <v>50</v>
      </c>
      <c r="G1390" s="147">
        <f ca="1">IFERROR(__xludf.DUMMYFUNCTION(" VLOOKUP(A1351, IMPORTRANGE(""https://docs.google.com/spreadsheets/d/1QNLbnkR_AongFt22vMfNzfpjZ0CjpI8QI-w0wBnYA1w/"", ""Инфа!A:AA""), 6, FALSE)"),2024)</f>
        <v>2024</v>
      </c>
      <c r="H1390" s="150">
        <v>14900</v>
      </c>
      <c r="I1390" s="151" t="s">
        <v>3981</v>
      </c>
      <c r="J1390" s="93" t="s">
        <v>3988</v>
      </c>
      <c r="K1390" s="153"/>
      <c r="L1390" s="153"/>
      <c r="M1390" s="153"/>
      <c r="N1390" s="153"/>
      <c r="O1390" s="153"/>
      <c r="P1390" s="153"/>
      <c r="Q1390" s="153"/>
      <c r="R1390" s="153"/>
      <c r="S1390" s="153"/>
    </row>
    <row r="1391" spans="1:19" ht="56.25">
      <c r="A1391" s="277" t="s">
        <v>25424</v>
      </c>
      <c r="B1391" s="256" t="s">
        <v>400</v>
      </c>
      <c r="C1391" s="93" t="s">
        <v>3989</v>
      </c>
      <c r="D1391" s="93" t="s">
        <v>3990</v>
      </c>
      <c r="E1391" s="148">
        <f ca="1">IFERROR(__xludf.DUMMYFUNCTION(" VLOOKUP(A1352, IMPORTRANGE(""https://docs.google.com/spreadsheets/d/1fj_Bhi2XPL3siwIh4sx4VRLAe31yD50oKdj5UlRYW0c/"", ""Сводка!A:AA""), 5, FALSE)"),132)</f>
        <v>132</v>
      </c>
      <c r="F1391" s="148" t="s">
        <v>415</v>
      </c>
      <c r="G1391" s="147">
        <f ca="1">IFERROR(__xludf.DUMMYFUNCTION(" VLOOKUP(A1352, IMPORTRANGE(""https://docs.google.com/spreadsheets/d/1QNLbnkR_AongFt22vMfNzfpjZ0CjpI8QI-w0wBnYA1w/"", ""Инфа!A:AA""), 6, FALSE)"),2023)</f>
        <v>2023</v>
      </c>
      <c r="H1391" s="150">
        <v>9000</v>
      </c>
      <c r="I1391" s="151" t="s">
        <v>3991</v>
      </c>
      <c r="J1391" s="93" t="s">
        <v>3992</v>
      </c>
      <c r="K1391" s="153"/>
      <c r="L1391" s="153"/>
      <c r="M1391" s="153"/>
      <c r="N1391" s="153"/>
      <c r="O1391" s="153"/>
      <c r="P1391" s="153"/>
      <c r="Q1391" s="153"/>
      <c r="R1391" s="153"/>
      <c r="S1391" s="153"/>
    </row>
    <row r="1392" spans="1:19" ht="187.5">
      <c r="A1392" s="277" t="s">
        <v>25424</v>
      </c>
      <c r="B1392" s="256" t="s">
        <v>400</v>
      </c>
      <c r="C1392" s="93" t="s">
        <v>3993</v>
      </c>
      <c r="D1392" s="93" t="s">
        <v>3994</v>
      </c>
      <c r="E1392" s="148">
        <f ca="1">IFERROR(__xludf.DUMMYFUNCTION(" VLOOKUP(A1353, IMPORTRANGE(""https://docs.google.com/spreadsheets/d/1fj_Bhi2XPL3siwIh4sx4VRLAe31yD50oKdj5UlRYW0c/"", ""Сводка!A:AA""), 5, FALSE)"),80)</f>
        <v>80</v>
      </c>
      <c r="F1392" s="148" t="s">
        <v>415</v>
      </c>
      <c r="G1392" s="147">
        <f ca="1">IFERROR(__xludf.DUMMYFUNCTION(" VLOOKUP(A1353, IMPORTRANGE(""https://docs.google.com/spreadsheets/d/1QNLbnkR_AongFt22vMfNzfpjZ0CjpI8QI-w0wBnYA1w/"", ""Инфа!A:AA""), 6, FALSE)"),2024)</f>
        <v>2024</v>
      </c>
      <c r="H1392" s="150">
        <v>9800</v>
      </c>
      <c r="I1392" s="151" t="s">
        <v>85</v>
      </c>
      <c r="J1392" s="93" t="s">
        <v>3995</v>
      </c>
      <c r="K1392" s="153"/>
      <c r="L1392" s="153"/>
      <c r="M1392" s="153"/>
      <c r="N1392" s="153"/>
      <c r="O1392" s="153"/>
      <c r="P1392" s="153"/>
      <c r="Q1392" s="153"/>
      <c r="R1392" s="153"/>
      <c r="S1392" s="153"/>
    </row>
    <row r="1393" spans="1:19" ht="243.75">
      <c r="A1393" s="277" t="s">
        <v>25424</v>
      </c>
      <c r="B1393" s="253" t="s">
        <v>400</v>
      </c>
      <c r="C1393" s="93" t="s">
        <v>3996</v>
      </c>
      <c r="D1393" s="93" t="s">
        <v>3997</v>
      </c>
      <c r="E1393" s="148">
        <f ca="1">IFERROR(__xludf.DUMMYFUNCTION(" VLOOKUP(A1355, IMPORTRANGE(""https://docs.google.com/spreadsheets/d/1fj_Bhi2XPL3siwIh4sx4VRLAe31yD50oKdj5UlRYW0c/"", ""Сводка!A:AA""), 5, FALSE)"),108)</f>
        <v>108</v>
      </c>
      <c r="F1393" s="148" t="s">
        <v>415</v>
      </c>
      <c r="G1393" s="147">
        <f ca="1">IFERROR(__xludf.DUMMYFUNCTION(" VLOOKUP(A1355, IMPORTRANGE(""https://docs.google.com/spreadsheets/d/1QNLbnkR_AongFt22vMfNzfpjZ0CjpI8QI-w0wBnYA1w/"", ""Инфа!A:AA""), 6, FALSE)"),2024)</f>
        <v>2024</v>
      </c>
      <c r="H1393" s="150">
        <v>8200</v>
      </c>
      <c r="I1393" s="156" t="s">
        <v>370</v>
      </c>
      <c r="J1393" s="93" t="s">
        <v>3998</v>
      </c>
      <c r="K1393" s="153"/>
      <c r="L1393" s="153"/>
      <c r="M1393" s="153"/>
      <c r="N1393" s="153"/>
      <c r="O1393" s="153"/>
      <c r="P1393" s="153"/>
      <c r="Q1393" s="153"/>
      <c r="R1393" s="153"/>
      <c r="S1393" s="153"/>
    </row>
    <row r="1394" spans="1:19" ht="131.25">
      <c r="A1394" s="277" t="s">
        <v>25424</v>
      </c>
      <c r="B1394" s="256" t="s">
        <v>400</v>
      </c>
      <c r="C1394" s="99" t="s">
        <v>3999</v>
      </c>
      <c r="D1394" s="99" t="s">
        <v>4000</v>
      </c>
      <c r="E1394" s="148">
        <f ca="1">IFERROR(__xludf.DUMMYFUNCTION(" VLOOKUP(A1356, IMPORTRANGE(""https://docs.google.com/spreadsheets/d/1fj_Bhi2XPL3siwIh4sx4VRLAe31yD50oKdj5UlRYW0c/"", ""Сводка!A:AA""), 5, FALSE)"),164)</f>
        <v>164</v>
      </c>
      <c r="F1394" s="148" t="s">
        <v>415</v>
      </c>
      <c r="G1394" s="147">
        <f ca="1">IFERROR(__xludf.DUMMYFUNCTION(" VLOOKUP(A1356, IMPORTRANGE(""https://docs.google.com/spreadsheets/d/1QNLbnkR_AongFt22vMfNzfpjZ0CjpI8QI-w0wBnYA1w/"", ""Инфа!A:AA""), 6, FALSE)"),2023)</f>
        <v>2023</v>
      </c>
      <c r="H1394" s="150">
        <v>9900</v>
      </c>
      <c r="I1394" s="151" t="s">
        <v>3956</v>
      </c>
      <c r="J1394" s="99" t="s">
        <v>4001</v>
      </c>
      <c r="K1394" s="153"/>
      <c r="L1394" s="153"/>
      <c r="M1394" s="153"/>
      <c r="N1394" s="153"/>
      <c r="O1394" s="153"/>
      <c r="P1394" s="153"/>
      <c r="Q1394" s="153"/>
      <c r="R1394" s="153"/>
      <c r="S1394" s="153"/>
    </row>
    <row r="1395" spans="1:19" ht="75">
      <c r="A1395" s="277" t="s">
        <v>25424</v>
      </c>
      <c r="B1395" s="256" t="s">
        <v>400</v>
      </c>
      <c r="C1395" s="99" t="s">
        <v>4002</v>
      </c>
      <c r="D1395" s="99" t="s">
        <v>4003</v>
      </c>
      <c r="E1395" s="148">
        <f ca="1">IFERROR(__xludf.DUMMYFUNCTION(" VLOOKUP(A1357, IMPORTRANGE(""https://docs.google.com/spreadsheets/d/1fj_Bhi2XPL3siwIh4sx4VRLAe31yD50oKdj5UlRYW0c/"", ""Сводка!A:AA""), 5, FALSE)"),176)</f>
        <v>176</v>
      </c>
      <c r="F1395" s="148" t="s">
        <v>108</v>
      </c>
      <c r="G1395" s="147">
        <f ca="1">IFERROR(__xludf.DUMMYFUNCTION(" VLOOKUP(A1357, IMPORTRANGE(""https://docs.google.com/spreadsheets/d/1QNLbnkR_AongFt22vMfNzfpjZ0CjpI8QI-w0wBnYA1w/"", ""Инфа!A:AA""), 6, FALSE)"),2024)</f>
        <v>2024</v>
      </c>
      <c r="H1395" s="150">
        <v>15600</v>
      </c>
      <c r="I1395" s="151" t="s">
        <v>4004</v>
      </c>
      <c r="J1395" s="99" t="s">
        <v>4005</v>
      </c>
      <c r="K1395" s="153"/>
      <c r="L1395" s="153"/>
      <c r="M1395" s="153"/>
      <c r="N1395" s="153"/>
      <c r="O1395" s="153"/>
      <c r="P1395" s="153"/>
      <c r="Q1395" s="153"/>
      <c r="R1395" s="153"/>
      <c r="S1395" s="153"/>
    </row>
    <row r="1396" spans="1:19" ht="187.5">
      <c r="A1396" s="277" t="s">
        <v>25424</v>
      </c>
      <c r="B1396" s="256" t="s">
        <v>400</v>
      </c>
      <c r="C1396" s="99" t="s">
        <v>4002</v>
      </c>
      <c r="D1396" s="99" t="s">
        <v>4006</v>
      </c>
      <c r="E1396" s="148">
        <f ca="1">IFERROR(__xludf.DUMMYFUNCTION(" VLOOKUP(A1358, IMPORTRANGE(""https://docs.google.com/spreadsheets/d/1fj_Bhi2XPL3siwIh4sx4VRLAe31yD50oKdj5UlRYW0c/"", ""Сводка!A:AA""), 5, FALSE)"),316)</f>
        <v>316</v>
      </c>
      <c r="F1396" s="148" t="s">
        <v>415</v>
      </c>
      <c r="G1396" s="147">
        <f ca="1">IFERROR(__xludf.DUMMYFUNCTION(" VLOOKUP(A1358, IMPORTRANGE(""https://docs.google.com/spreadsheets/d/1QNLbnkR_AongFt22vMfNzfpjZ0CjpI8QI-w0wBnYA1w/"", ""Инфа!A:AA""), 6, FALSE)"),2024)</f>
        <v>2024</v>
      </c>
      <c r="H1396" s="150">
        <v>24000</v>
      </c>
      <c r="I1396" s="151" t="s">
        <v>4007</v>
      </c>
      <c r="J1396" s="99" t="s">
        <v>4008</v>
      </c>
      <c r="K1396" s="153"/>
      <c r="L1396" s="153"/>
      <c r="M1396" s="153"/>
      <c r="N1396" s="153"/>
      <c r="O1396" s="153"/>
      <c r="P1396" s="153"/>
      <c r="Q1396" s="153"/>
      <c r="R1396" s="153"/>
      <c r="S1396" s="153"/>
    </row>
    <row r="1397" spans="1:19" ht="93.75">
      <c r="A1397" s="277" t="s">
        <v>25424</v>
      </c>
      <c r="B1397" s="256" t="s">
        <v>400</v>
      </c>
      <c r="C1397" s="99" t="s">
        <v>4009</v>
      </c>
      <c r="D1397" s="99" t="s">
        <v>4010</v>
      </c>
      <c r="E1397" s="148">
        <f ca="1">IFERROR(__xludf.DUMMYFUNCTION(" VLOOKUP(A1359, IMPORTRANGE(""https://docs.google.com/spreadsheets/d/1fj_Bhi2XPL3siwIh4sx4VRLAe31yD50oKdj5UlRYW0c/"", ""Сводка!A:AA""), 5, FALSE)"),216)</f>
        <v>216</v>
      </c>
      <c r="F1397" s="148" t="s">
        <v>415</v>
      </c>
      <c r="G1397" s="147">
        <f ca="1">IFERROR(__xludf.DUMMYFUNCTION(" VLOOKUP(A1359, IMPORTRANGE(""https://docs.google.com/spreadsheets/d/1QNLbnkR_AongFt22vMfNzfpjZ0CjpI8QI-w0wBnYA1w/"", ""Инфа!A:AA""), 6, FALSE)"),2024)</f>
        <v>2024</v>
      </c>
      <c r="H1397" s="150">
        <v>18000</v>
      </c>
      <c r="I1397" s="151" t="s">
        <v>1153</v>
      </c>
      <c r="J1397" s="99" t="s">
        <v>4011</v>
      </c>
      <c r="K1397" s="153"/>
      <c r="L1397" s="153"/>
      <c r="M1397" s="153"/>
      <c r="N1397" s="153"/>
      <c r="O1397" s="153"/>
      <c r="P1397" s="153"/>
      <c r="Q1397" s="153"/>
      <c r="R1397" s="153"/>
      <c r="S1397" s="153"/>
    </row>
    <row r="1398" spans="1:19" ht="112.5">
      <c r="A1398" s="277" t="s">
        <v>25424</v>
      </c>
      <c r="B1398" s="256" t="s">
        <v>400</v>
      </c>
      <c r="C1398" s="93" t="s">
        <v>4012</v>
      </c>
      <c r="D1398" s="93" t="s">
        <v>4013</v>
      </c>
      <c r="E1398" s="148">
        <f ca="1">IFERROR(__xludf.DUMMYFUNCTION(" VLOOKUP(A1360, IMPORTRANGE(""https://docs.google.com/spreadsheets/d/1fj_Bhi2XPL3siwIh4sx4VRLAe31yD50oKdj5UlRYW0c/"", ""Сводка!A:AA""), 5, FALSE)"),216)</f>
        <v>216</v>
      </c>
      <c r="F1398" s="148" t="s">
        <v>1083</v>
      </c>
      <c r="G1398" s="147">
        <f ca="1">IFERROR(__xludf.DUMMYFUNCTION(" VLOOKUP(A1360, IMPORTRANGE(""https://docs.google.com/spreadsheets/d/1QNLbnkR_AongFt22vMfNzfpjZ0CjpI8QI-w0wBnYA1w/"", ""Инфа!A:AA""), 6, FALSE)"),2024)</f>
        <v>2024</v>
      </c>
      <c r="H1398" s="150">
        <v>18000</v>
      </c>
      <c r="I1398" s="151" t="s">
        <v>4014</v>
      </c>
      <c r="J1398" s="93" t="s">
        <v>4015</v>
      </c>
      <c r="K1398" s="153"/>
      <c r="L1398" s="153"/>
      <c r="M1398" s="153"/>
      <c r="N1398" s="153"/>
      <c r="O1398" s="153"/>
      <c r="P1398" s="153"/>
      <c r="Q1398" s="153"/>
      <c r="R1398" s="153"/>
      <c r="S1398" s="153"/>
    </row>
    <row r="1399" spans="1:19" ht="206.25">
      <c r="A1399" s="277" t="s">
        <v>25424</v>
      </c>
      <c r="B1399" s="256" t="s">
        <v>400</v>
      </c>
      <c r="C1399" s="93" t="s">
        <v>4016</v>
      </c>
      <c r="D1399" s="93" t="s">
        <v>4017</v>
      </c>
      <c r="E1399" s="148">
        <f ca="1">IFERROR(__xludf.DUMMYFUNCTION(" VLOOKUP(A1361, IMPORTRANGE(""https://docs.google.com/spreadsheets/d/1fj_Bhi2XPL3siwIh4sx4VRLAe31yD50oKdj5UlRYW0c/"", ""Сводка!A:AA""), 5, FALSE)"),108)</f>
        <v>108</v>
      </c>
      <c r="F1399" s="148" t="s">
        <v>108</v>
      </c>
      <c r="G1399" s="147">
        <f ca="1">IFERROR(__xludf.DUMMYFUNCTION(" VLOOKUP(A1361, IMPORTRANGE(""https://docs.google.com/spreadsheets/d/1QNLbnkR_AongFt22vMfNzfpjZ0CjpI8QI-w0wBnYA1w/"", ""Инфа!A:AA""), 6, FALSE)"),2024)</f>
        <v>2024</v>
      </c>
      <c r="H1399" s="150">
        <v>8200</v>
      </c>
      <c r="I1399" s="151" t="s">
        <v>19</v>
      </c>
      <c r="J1399" s="93" t="s">
        <v>4018</v>
      </c>
      <c r="K1399" s="153"/>
      <c r="L1399" s="153"/>
      <c r="M1399" s="153"/>
      <c r="N1399" s="153"/>
      <c r="O1399" s="153"/>
      <c r="P1399" s="153"/>
      <c r="Q1399" s="153"/>
      <c r="R1399" s="153"/>
      <c r="S1399" s="153"/>
    </row>
    <row r="1400" spans="1:19" ht="168.75">
      <c r="A1400" s="277" t="s">
        <v>25424</v>
      </c>
      <c r="B1400" s="256" t="s">
        <v>153</v>
      </c>
      <c r="C1400" s="93" t="s">
        <v>4019</v>
      </c>
      <c r="D1400" s="93" t="s">
        <v>4020</v>
      </c>
      <c r="E1400" s="148">
        <f ca="1">IFERROR(__xludf.DUMMYFUNCTION(" VLOOKUP(A1362, IMPORTRANGE(""https://docs.google.com/spreadsheets/d/1fj_Bhi2XPL3siwIh4sx4VRLAe31yD50oKdj5UlRYW0c/"", ""Сводка!A:AA""), 5, FALSE)"),272)</f>
        <v>272</v>
      </c>
      <c r="F1400" s="148" t="s">
        <v>266</v>
      </c>
      <c r="G1400" s="147">
        <f ca="1">IFERROR(__xludf.DUMMYFUNCTION(" VLOOKUP(A1362, IMPORTRANGE(""https://docs.google.com/spreadsheets/d/1QNLbnkR_AongFt22vMfNzfpjZ0CjpI8QI-w0wBnYA1w/"", ""Инфа!A:AA""), 6, FALSE)"),2024)</f>
        <v>2024</v>
      </c>
      <c r="H1400" s="150">
        <v>13200</v>
      </c>
      <c r="I1400" s="151" t="s">
        <v>146</v>
      </c>
      <c r="J1400" s="93" t="s">
        <v>4021</v>
      </c>
      <c r="K1400" s="153"/>
      <c r="L1400" s="153"/>
      <c r="M1400" s="153"/>
      <c r="N1400" s="153"/>
      <c r="O1400" s="153"/>
      <c r="P1400" s="153"/>
      <c r="Q1400" s="153"/>
      <c r="R1400" s="153"/>
      <c r="S1400" s="153"/>
    </row>
    <row r="1401" spans="1:19" ht="168.75">
      <c r="A1401" s="277" t="s">
        <v>25424</v>
      </c>
      <c r="B1401" s="256" t="s">
        <v>153</v>
      </c>
      <c r="C1401" s="93" t="s">
        <v>4019</v>
      </c>
      <c r="D1401" s="93" t="s">
        <v>4022</v>
      </c>
      <c r="E1401" s="148">
        <f ca="1">IFERROR(__xludf.DUMMYFUNCTION(" VLOOKUP(A1363, IMPORTRANGE(""https://docs.google.com/spreadsheets/d/1fj_Bhi2XPL3siwIh4sx4VRLAe31yD50oKdj5UlRYW0c/"", ""Сводка!A:AA""), 5, FALSE)"),252)</f>
        <v>252</v>
      </c>
      <c r="F1401" s="148" t="s">
        <v>266</v>
      </c>
      <c r="G1401" s="147">
        <f ca="1">IFERROR(__xludf.DUMMYFUNCTION(" VLOOKUP(A1363, IMPORTRANGE(""https://docs.google.com/spreadsheets/d/1QNLbnkR_AongFt22vMfNzfpjZ0CjpI8QI-w0wBnYA1w/"", ""Инфа!A:AA""), 6, FALSE)"),2024)</f>
        <v>2024</v>
      </c>
      <c r="H1401" s="150">
        <v>12600</v>
      </c>
      <c r="I1401" s="151" t="s">
        <v>146</v>
      </c>
      <c r="J1401" s="93" t="s">
        <v>4023</v>
      </c>
      <c r="K1401" s="153"/>
      <c r="L1401" s="153"/>
      <c r="M1401" s="153"/>
      <c r="N1401" s="153"/>
      <c r="O1401" s="153"/>
      <c r="P1401" s="153"/>
      <c r="Q1401" s="153"/>
      <c r="R1401" s="153"/>
      <c r="S1401" s="153"/>
    </row>
    <row r="1402" spans="1:19" ht="112.5">
      <c r="A1402" s="277" t="s">
        <v>25424</v>
      </c>
      <c r="B1402" s="256" t="s">
        <v>400</v>
      </c>
      <c r="C1402" s="93" t="s">
        <v>4024</v>
      </c>
      <c r="D1402" s="93" t="s">
        <v>2757</v>
      </c>
      <c r="E1402" s="148">
        <f ca="1">IFERROR(__xludf.DUMMYFUNCTION(" VLOOKUP(A1364, IMPORTRANGE(""https://docs.google.com/spreadsheets/d/1fj_Bhi2XPL3siwIh4sx4VRLAe31yD50oKdj5UlRYW0c/"", ""Сводка!A:AA""), 5, FALSE)"),344)</f>
        <v>344</v>
      </c>
      <c r="F1402" s="148" t="s">
        <v>415</v>
      </c>
      <c r="G1402" s="147">
        <f ca="1">IFERROR(__xludf.DUMMYFUNCTION(" VLOOKUP(A1364, IMPORTRANGE(""https://docs.google.com/spreadsheets/d/1QNLbnkR_AongFt22vMfNzfpjZ0CjpI8QI-w0wBnYA1w/"", ""Инфа!A:AA""), 6, FALSE)"),2024)</f>
        <v>2024</v>
      </c>
      <c r="H1402" s="150">
        <v>25600</v>
      </c>
      <c r="I1402" s="151" t="s">
        <v>1768</v>
      </c>
      <c r="J1402" s="93" t="s">
        <v>4025</v>
      </c>
      <c r="K1402" s="153"/>
      <c r="L1402" s="153"/>
      <c r="M1402" s="153"/>
      <c r="N1402" s="153"/>
      <c r="O1402" s="153"/>
      <c r="P1402" s="153"/>
      <c r="Q1402" s="153"/>
      <c r="R1402" s="153"/>
      <c r="S1402" s="153"/>
    </row>
    <row r="1403" spans="1:19" ht="150">
      <c r="A1403" s="277" t="s">
        <v>25424</v>
      </c>
      <c r="B1403" s="256" t="s">
        <v>400</v>
      </c>
      <c r="C1403" s="93" t="s">
        <v>4026</v>
      </c>
      <c r="D1403" s="93" t="s">
        <v>4027</v>
      </c>
      <c r="E1403" s="148">
        <f ca="1">IFERROR(__xludf.DUMMYFUNCTION(" VLOOKUP(A1365, IMPORTRANGE(""https://docs.google.com/spreadsheets/d/1fj_Bhi2XPL3siwIh4sx4VRLAe31yD50oKdj5UlRYW0c/"", ""Сводка!A:AA""), 5, FALSE)"),268)</f>
        <v>268</v>
      </c>
      <c r="F1403" s="148" t="s">
        <v>415</v>
      </c>
      <c r="G1403" s="147">
        <f ca="1">IFERROR(__xludf.DUMMYFUNCTION(" VLOOKUP(A1365, IMPORTRANGE(""https://docs.google.com/spreadsheets/d/1QNLbnkR_AongFt22vMfNzfpjZ0CjpI8QI-w0wBnYA1w/"", ""Инфа!A:AA""), 6, FALSE)"),2024)</f>
        <v>2024</v>
      </c>
      <c r="H1403" s="150">
        <v>13000</v>
      </c>
      <c r="I1403" s="151" t="s">
        <v>1768</v>
      </c>
      <c r="J1403" s="93" t="s">
        <v>4028</v>
      </c>
      <c r="K1403" s="153"/>
      <c r="L1403" s="153"/>
      <c r="M1403" s="153"/>
      <c r="N1403" s="153"/>
      <c r="O1403" s="153"/>
      <c r="P1403" s="153"/>
      <c r="Q1403" s="153"/>
      <c r="R1403" s="153"/>
      <c r="S1403" s="153"/>
    </row>
    <row r="1404" spans="1:19" ht="112.5">
      <c r="A1404" s="277" t="s">
        <v>25424</v>
      </c>
      <c r="B1404" s="256" t="s">
        <v>400</v>
      </c>
      <c r="C1404" s="93" t="s">
        <v>4029</v>
      </c>
      <c r="D1404" s="93" t="s">
        <v>4030</v>
      </c>
      <c r="E1404" s="148">
        <f ca="1">IFERROR(__xludf.DUMMYFUNCTION(" VLOOKUP(A1366, IMPORTRANGE(""https://docs.google.com/spreadsheets/d/1fj_Bhi2XPL3siwIh4sx4VRLAe31yD50oKdj5UlRYW0c/"", ""Сводка!A:AA""), 5, FALSE)"),180)</f>
        <v>180</v>
      </c>
      <c r="F1404" s="148" t="s">
        <v>415</v>
      </c>
      <c r="G1404" s="147">
        <f ca="1">IFERROR(__xludf.DUMMYFUNCTION(" VLOOKUP(A1366, IMPORTRANGE(""https://docs.google.com/spreadsheets/d/1QNLbnkR_AongFt22vMfNzfpjZ0CjpI8QI-w0wBnYA1w/"", ""Инфа!A:AA""), 6, FALSE)"),2024)</f>
        <v>2024</v>
      </c>
      <c r="H1404" s="150">
        <v>15800</v>
      </c>
      <c r="I1404" s="151" t="s">
        <v>3544</v>
      </c>
      <c r="J1404" s="93" t="s">
        <v>4031</v>
      </c>
      <c r="K1404" s="153"/>
      <c r="L1404" s="153"/>
      <c r="M1404" s="153"/>
      <c r="N1404" s="153"/>
      <c r="O1404" s="153"/>
      <c r="P1404" s="153"/>
      <c r="Q1404" s="153"/>
      <c r="R1404" s="153"/>
      <c r="S1404" s="153"/>
    </row>
    <row r="1405" spans="1:19" ht="131.25">
      <c r="A1405" s="277" t="s">
        <v>25424</v>
      </c>
      <c r="B1405" s="256" t="s">
        <v>400</v>
      </c>
      <c r="C1405" s="93" t="s">
        <v>4032</v>
      </c>
      <c r="D1405" s="93" t="s">
        <v>4033</v>
      </c>
      <c r="E1405" s="148">
        <f ca="1">IFERROR(__xludf.DUMMYFUNCTION(" VLOOKUP(A1368, IMPORTRANGE(""https://docs.google.com/spreadsheets/d/1fj_Bhi2XPL3siwIh4sx4VRLAe31yD50oKdj5UlRYW0c/"", ""Сводка!A:AA""), 5, FALSE)"),152)</f>
        <v>152</v>
      </c>
      <c r="F1405" s="148" t="s">
        <v>415</v>
      </c>
      <c r="G1405" s="147">
        <f ca="1">IFERROR(__xludf.DUMMYFUNCTION(" VLOOKUP(A1368, IMPORTRANGE(""https://docs.google.com/spreadsheets/d/1QNLbnkR_AongFt22vMfNzfpjZ0CjpI8QI-w0wBnYA1w/"", ""Инфа!A:AA""), 6, FALSE)"),2023)</f>
        <v>2023</v>
      </c>
      <c r="H1405" s="150">
        <v>9600</v>
      </c>
      <c r="I1405" s="151" t="s">
        <v>4034</v>
      </c>
      <c r="J1405" s="93" t="s">
        <v>4035</v>
      </c>
      <c r="K1405" s="153"/>
      <c r="L1405" s="153"/>
      <c r="M1405" s="153"/>
      <c r="N1405" s="153"/>
      <c r="O1405" s="153"/>
      <c r="P1405" s="153"/>
      <c r="Q1405" s="153"/>
      <c r="R1405" s="153"/>
      <c r="S1405" s="153"/>
    </row>
    <row r="1406" spans="1:19" ht="112.5">
      <c r="A1406" s="277" t="s">
        <v>25424</v>
      </c>
      <c r="B1406" s="256" t="s">
        <v>400</v>
      </c>
      <c r="C1406" s="93" t="s">
        <v>4036</v>
      </c>
      <c r="D1406" s="93" t="s">
        <v>4037</v>
      </c>
      <c r="E1406" s="148">
        <f ca="1">IFERROR(__xludf.DUMMYFUNCTION(" VLOOKUP(A1369, IMPORTRANGE(""https://docs.google.com/spreadsheets/d/1fj_Bhi2XPL3siwIh4sx4VRLAe31yD50oKdj5UlRYW0c/"", ""Сводка!A:AA""), 5, FALSE)"),336)</f>
        <v>336</v>
      </c>
      <c r="F1406" s="148" t="s">
        <v>599</v>
      </c>
      <c r="G1406" s="147">
        <f ca="1">IFERROR(__xludf.DUMMYFUNCTION(" VLOOKUP(A1369, IMPORTRANGE(""https://docs.google.com/spreadsheets/d/1QNLbnkR_AongFt22vMfNzfpjZ0CjpI8QI-w0wBnYA1w/"", ""Инфа!A:AA""), 6, FALSE)"),2024)</f>
        <v>2024</v>
      </c>
      <c r="H1406" s="150">
        <v>15100</v>
      </c>
      <c r="I1406" s="151" t="s">
        <v>4038</v>
      </c>
      <c r="J1406" s="99" t="s">
        <v>4039</v>
      </c>
      <c r="K1406" s="153"/>
      <c r="L1406" s="153"/>
      <c r="M1406" s="153"/>
      <c r="N1406" s="153"/>
      <c r="O1406" s="153"/>
      <c r="P1406" s="153"/>
      <c r="Q1406" s="153"/>
      <c r="R1406" s="153"/>
      <c r="S1406" s="153"/>
    </row>
    <row r="1407" spans="1:19" ht="187.5">
      <c r="A1407" s="277" t="s">
        <v>25424</v>
      </c>
      <c r="B1407" s="256" t="s">
        <v>400</v>
      </c>
      <c r="C1407" s="93" t="s">
        <v>4040</v>
      </c>
      <c r="D1407" s="93" t="s">
        <v>4041</v>
      </c>
      <c r="E1407" s="148">
        <f ca="1">IFERROR(__xludf.DUMMYFUNCTION(" VLOOKUP(A1370, IMPORTRANGE(""https://docs.google.com/spreadsheets/d/1fj_Bhi2XPL3siwIh4sx4VRLAe31yD50oKdj5UlRYW0c/"", ""Сводка!A:AA""), 5, FALSE)"),132)</f>
        <v>132</v>
      </c>
      <c r="F1407" s="148" t="s">
        <v>415</v>
      </c>
      <c r="G1407" s="147">
        <f ca="1">IFERROR(__xludf.DUMMYFUNCTION(" VLOOKUP(A1370, IMPORTRANGE(""https://docs.google.com/spreadsheets/d/1QNLbnkR_AongFt22vMfNzfpjZ0CjpI8QI-w0wBnYA1w/"", ""Инфа!A:AA""), 6, FALSE)"),2024)</f>
        <v>2024</v>
      </c>
      <c r="H1407" s="150">
        <v>12900</v>
      </c>
      <c r="I1407" s="151" t="s">
        <v>2915</v>
      </c>
      <c r="J1407" s="93" t="s">
        <v>4042</v>
      </c>
      <c r="K1407" s="153"/>
      <c r="L1407" s="153"/>
      <c r="M1407" s="153"/>
      <c r="N1407" s="153"/>
      <c r="O1407" s="153"/>
      <c r="P1407" s="153"/>
      <c r="Q1407" s="153"/>
      <c r="R1407" s="153"/>
      <c r="S1407" s="153"/>
    </row>
    <row r="1408" spans="1:19" ht="112.5">
      <c r="A1408" s="277" t="s">
        <v>25424</v>
      </c>
      <c r="B1408" s="256" t="s">
        <v>400</v>
      </c>
      <c r="C1408" s="93" t="s">
        <v>4044</v>
      </c>
      <c r="D1408" s="93" t="s">
        <v>4045</v>
      </c>
      <c r="E1408" s="148">
        <f ca="1">IFERROR(__xludf.DUMMYFUNCTION(" VLOOKUP(A1372, IMPORTRANGE(""https://docs.google.com/spreadsheets/d/1fj_Bhi2XPL3siwIh4sx4VRLAe31yD50oKdj5UlRYW0c/"", ""Сводка!A:AA""), 5, FALSE)"),252)</f>
        <v>252</v>
      </c>
      <c r="F1408" s="148" t="s">
        <v>466</v>
      </c>
      <c r="G1408" s="147">
        <f ca="1">IFERROR(__xludf.DUMMYFUNCTION(" VLOOKUP(A1372, IMPORTRANGE(""https://docs.google.com/spreadsheets/d/1QNLbnkR_AongFt22vMfNzfpjZ0CjpI8QI-w0wBnYA1w/"", ""Инфа!A:AA""), 6, FALSE)"),2024)</f>
        <v>2024</v>
      </c>
      <c r="H1408" s="150">
        <v>12600</v>
      </c>
      <c r="I1408" s="151" t="s">
        <v>171</v>
      </c>
      <c r="J1408" s="99" t="s">
        <v>4046</v>
      </c>
      <c r="K1408" s="153"/>
      <c r="L1408" s="153"/>
      <c r="M1408" s="153"/>
      <c r="N1408" s="153"/>
      <c r="O1408" s="153"/>
      <c r="P1408" s="153"/>
      <c r="Q1408" s="153"/>
      <c r="R1408" s="153"/>
      <c r="S1408" s="153"/>
    </row>
    <row r="1409" spans="1:19" ht="225">
      <c r="A1409" s="277" t="s">
        <v>25424</v>
      </c>
      <c r="B1409" s="256" t="s">
        <v>23</v>
      </c>
      <c r="C1409" s="93" t="s">
        <v>4047</v>
      </c>
      <c r="D1409" s="93" t="s">
        <v>4048</v>
      </c>
      <c r="E1409" s="148">
        <f ca="1">IFERROR(__xludf.DUMMYFUNCTION(" VLOOKUP(A1373, IMPORTRANGE(""https://docs.google.com/spreadsheets/d/1fj_Bhi2XPL3siwIh4sx4VRLAe31yD50oKdj5UlRYW0c/"", ""Сводка!A:AA""), 5, FALSE)"),240)</f>
        <v>240</v>
      </c>
      <c r="F1409" s="148" t="s">
        <v>66</v>
      </c>
      <c r="G1409" s="147">
        <f ca="1">IFERROR(__xludf.DUMMYFUNCTION(" VLOOKUP(A1373, IMPORTRANGE(""https://docs.google.com/spreadsheets/d/1QNLbnkR_AongFt22vMfNzfpjZ0CjpI8QI-w0wBnYA1w/"", ""Инфа!A:AA""), 6, FALSE)"),2024)</f>
        <v>2024</v>
      </c>
      <c r="H1409" s="150">
        <v>12200</v>
      </c>
      <c r="I1409" s="151" t="s">
        <v>28</v>
      </c>
      <c r="J1409" s="93" t="s">
        <v>4049</v>
      </c>
      <c r="K1409" s="153"/>
      <c r="L1409" s="153"/>
      <c r="M1409" s="153"/>
      <c r="N1409" s="153"/>
      <c r="O1409" s="153"/>
      <c r="P1409" s="153"/>
      <c r="Q1409" s="153"/>
      <c r="R1409" s="153"/>
      <c r="S1409" s="153"/>
    </row>
    <row r="1410" spans="1:19" ht="112.5">
      <c r="A1410" s="277" t="s">
        <v>25424</v>
      </c>
      <c r="B1410" s="256" t="s">
        <v>153</v>
      </c>
      <c r="C1410" s="93" t="s">
        <v>4050</v>
      </c>
      <c r="D1410" s="93" t="s">
        <v>4051</v>
      </c>
      <c r="E1410" s="148">
        <f ca="1">IFERROR(__xludf.DUMMYFUNCTION(" VLOOKUP(A1374, IMPORTRANGE(""https://docs.google.com/spreadsheets/d/1fj_Bhi2XPL3siwIh4sx4VRLAe31yD50oKdj5UlRYW0c/"", ""Сводка!A:AA""), 5, FALSE)"),136)</f>
        <v>136</v>
      </c>
      <c r="F1410" s="148" t="s">
        <v>50</v>
      </c>
      <c r="G1410" s="147">
        <f ca="1">IFERROR(__xludf.DUMMYFUNCTION(" VLOOKUP(A1374, IMPORTRANGE(""https://docs.google.com/spreadsheets/d/1QNLbnkR_AongFt22vMfNzfpjZ0CjpI8QI-w0wBnYA1w/"", ""Инфа!A:AA""), 6, FALSE)"),2024)</f>
        <v>2024</v>
      </c>
      <c r="H1410" s="150">
        <v>9100</v>
      </c>
      <c r="I1410" s="151" t="s">
        <v>4052</v>
      </c>
      <c r="J1410" s="93" t="s">
        <v>4053</v>
      </c>
      <c r="K1410" s="153"/>
      <c r="L1410" s="153"/>
      <c r="M1410" s="153"/>
      <c r="N1410" s="153"/>
      <c r="O1410" s="153"/>
      <c r="P1410" s="153"/>
      <c r="Q1410" s="153"/>
      <c r="R1410" s="153"/>
      <c r="S1410" s="153"/>
    </row>
    <row r="1411" spans="1:19" ht="131.25">
      <c r="A1411" s="277" t="s">
        <v>25424</v>
      </c>
      <c r="B1411" s="256" t="s">
        <v>400</v>
      </c>
      <c r="C1411" s="93" t="s">
        <v>4054</v>
      </c>
      <c r="D1411" s="93" t="s">
        <v>1043</v>
      </c>
      <c r="E1411" s="148">
        <f ca="1">IFERROR(__xludf.DUMMYFUNCTION(" VLOOKUP(A1375, IMPORTRANGE(""https://docs.google.com/spreadsheets/d/1fj_Bhi2XPL3siwIh4sx4VRLAe31yD50oKdj5UlRYW0c/"", ""Сводка!A:AA""), 5, FALSE)"),272)</f>
        <v>272</v>
      </c>
      <c r="F1411" s="148" t="s">
        <v>4055</v>
      </c>
      <c r="G1411" s="147">
        <f ca="1">IFERROR(__xludf.DUMMYFUNCTION(" VLOOKUP(A1375, IMPORTRANGE(""https://docs.google.com/spreadsheets/d/1QNLbnkR_AongFt22vMfNzfpjZ0CjpI8QI-w0wBnYA1w/"", ""Инфа!A:AA""), 6, FALSE)"),2023)</f>
        <v>2023</v>
      </c>
      <c r="H1411" s="150">
        <v>21300</v>
      </c>
      <c r="I1411" s="151" t="s">
        <v>28</v>
      </c>
      <c r="J1411" s="93" t="s">
        <v>4056</v>
      </c>
      <c r="K1411" s="153"/>
      <c r="L1411" s="153"/>
      <c r="M1411" s="153"/>
      <c r="N1411" s="153"/>
      <c r="O1411" s="153"/>
      <c r="P1411" s="153"/>
      <c r="Q1411" s="153"/>
      <c r="R1411" s="153"/>
      <c r="S1411" s="153"/>
    </row>
    <row r="1412" spans="1:19" ht="112.5">
      <c r="A1412" s="277" t="s">
        <v>25424</v>
      </c>
      <c r="B1412" s="256" t="s">
        <v>153</v>
      </c>
      <c r="C1412" s="93" t="s">
        <v>4057</v>
      </c>
      <c r="D1412" s="93" t="s">
        <v>4058</v>
      </c>
      <c r="E1412" s="148">
        <f ca="1">IFERROR(__xludf.DUMMYFUNCTION(" VLOOKUP(A1376, IMPORTRANGE(""https://docs.google.com/spreadsheets/d/1fj_Bhi2XPL3siwIh4sx4VRLAe31yD50oKdj5UlRYW0c/"", ""Сводка!A:AA""), 5, FALSE)"),92)</f>
        <v>92</v>
      </c>
      <c r="F1412" s="148" t="s">
        <v>50</v>
      </c>
      <c r="G1412" s="147">
        <f ca="1">IFERROR(__xludf.DUMMYFUNCTION(" VLOOKUP(A1376, IMPORTRANGE(""https://docs.google.com/spreadsheets/d/1QNLbnkR_AongFt22vMfNzfpjZ0CjpI8QI-w0wBnYA1w/"", ""Инфа!A:AA""), 6, FALSE)"),2024)</f>
        <v>2024</v>
      </c>
      <c r="H1412" s="150">
        <v>7800</v>
      </c>
      <c r="I1412" s="151" t="s">
        <v>4059</v>
      </c>
      <c r="J1412" s="93" t="s">
        <v>4060</v>
      </c>
      <c r="K1412" s="153"/>
      <c r="L1412" s="153"/>
      <c r="M1412" s="153"/>
      <c r="N1412" s="153"/>
      <c r="O1412" s="153"/>
      <c r="P1412" s="153"/>
      <c r="Q1412" s="153"/>
      <c r="R1412" s="153"/>
      <c r="S1412" s="153"/>
    </row>
    <row r="1413" spans="1:19" ht="112.5">
      <c r="A1413" s="277" t="s">
        <v>25424</v>
      </c>
      <c r="B1413" s="256" t="s">
        <v>400</v>
      </c>
      <c r="C1413" s="93" t="s">
        <v>3378</v>
      </c>
      <c r="D1413" s="93" t="s">
        <v>4061</v>
      </c>
      <c r="E1413" s="148">
        <f ca="1">IFERROR(__xludf.DUMMYFUNCTION(" VLOOKUP(A1377, IMPORTRANGE(""https://docs.google.com/spreadsheets/d/1fj_Bhi2XPL3siwIh4sx4VRLAe31yD50oKdj5UlRYW0c/"", ""Сводка!A:AA""), 5, FALSE)"),408)</f>
        <v>408</v>
      </c>
      <c r="F1413" s="148" t="s">
        <v>415</v>
      </c>
      <c r="G1413" s="147">
        <f ca="1">IFERROR(__xludf.DUMMYFUNCTION(" VLOOKUP(A1377, IMPORTRANGE(""https://docs.google.com/spreadsheets/d/1QNLbnkR_AongFt22vMfNzfpjZ0CjpI8QI-w0wBnYA1w/"", ""Инфа!A:AA""), 6, FALSE)"),2023)</f>
        <v>2023</v>
      </c>
      <c r="H1413" s="154">
        <v>17200</v>
      </c>
      <c r="I1413" s="151" t="s">
        <v>4062</v>
      </c>
      <c r="J1413" s="99" t="s">
        <v>4063</v>
      </c>
      <c r="K1413" s="153"/>
      <c r="L1413" s="153"/>
      <c r="M1413" s="153"/>
      <c r="N1413" s="153"/>
      <c r="O1413" s="153"/>
      <c r="P1413" s="153"/>
      <c r="Q1413" s="153"/>
      <c r="R1413" s="153"/>
      <c r="S1413" s="153"/>
    </row>
    <row r="1414" spans="1:19" ht="112.5">
      <c r="A1414" s="277" t="s">
        <v>25424</v>
      </c>
      <c r="B1414" s="256" t="s">
        <v>153</v>
      </c>
      <c r="C1414" s="93" t="s">
        <v>3378</v>
      </c>
      <c r="D1414" s="93" t="s">
        <v>4064</v>
      </c>
      <c r="E1414" s="148">
        <f ca="1">IFERROR(__xludf.DUMMYFUNCTION(" VLOOKUP(A1378, IMPORTRANGE(""https://docs.google.com/spreadsheets/d/1fj_Bhi2XPL3siwIh4sx4VRLAe31yD50oKdj5UlRYW0c/"", ""Сводка!A:AA""), 5, FALSE)"),428)</f>
        <v>428</v>
      </c>
      <c r="F1414" s="148" t="s">
        <v>50</v>
      </c>
      <c r="G1414" s="147">
        <f ca="1">IFERROR(__xludf.DUMMYFUNCTION(" VLOOKUP(A1378, IMPORTRANGE(""https://docs.google.com/spreadsheets/d/1QNLbnkR_AongFt22vMfNzfpjZ0CjpI8QI-w0wBnYA1w/"", ""Инфа!A:AA""), 6, FALSE)"),2023)</f>
        <v>2023</v>
      </c>
      <c r="H1414" s="154">
        <v>17800</v>
      </c>
      <c r="I1414" s="151" t="s">
        <v>4062</v>
      </c>
      <c r="J1414" s="99" t="s">
        <v>4065</v>
      </c>
      <c r="K1414" s="153"/>
      <c r="L1414" s="153"/>
      <c r="M1414" s="153"/>
      <c r="N1414" s="153"/>
      <c r="O1414" s="153"/>
      <c r="P1414" s="153"/>
      <c r="Q1414" s="153"/>
      <c r="R1414" s="153"/>
      <c r="S1414" s="153"/>
    </row>
    <row r="1415" spans="1:19" ht="75">
      <c r="A1415" s="277" t="s">
        <v>25424</v>
      </c>
      <c r="B1415" s="256" t="s">
        <v>400</v>
      </c>
      <c r="C1415" s="93" t="s">
        <v>4066</v>
      </c>
      <c r="D1415" s="93" t="s">
        <v>4067</v>
      </c>
      <c r="E1415" s="148">
        <f ca="1">IFERROR(__xludf.DUMMYFUNCTION(" VLOOKUP(A1379, IMPORTRANGE(""https://docs.google.com/spreadsheets/d/1fj_Bhi2XPL3siwIh4sx4VRLAe31yD50oKdj5UlRYW0c/"", ""Сводка!A:AA""), 5, FALSE)"),256)</f>
        <v>256</v>
      </c>
      <c r="F1415" s="148" t="s">
        <v>415</v>
      </c>
      <c r="G1415" s="147">
        <f ca="1">IFERROR(__xludf.DUMMYFUNCTION(" VLOOKUP(A1379, IMPORTRANGE(""https://docs.google.com/spreadsheets/d/1QNLbnkR_AongFt22vMfNzfpjZ0CjpI8QI-w0wBnYA1w/"", ""Инфа!A:AA""), 6, FALSE)"),2023)</f>
        <v>2023</v>
      </c>
      <c r="H1415" s="150">
        <v>12700</v>
      </c>
      <c r="I1415" s="151" t="s">
        <v>28</v>
      </c>
      <c r="J1415" s="93" t="s">
        <v>4068</v>
      </c>
      <c r="K1415" s="153"/>
      <c r="L1415" s="153"/>
      <c r="M1415" s="153"/>
      <c r="N1415" s="153"/>
      <c r="O1415" s="153"/>
      <c r="P1415" s="153"/>
      <c r="Q1415" s="153"/>
      <c r="R1415" s="153"/>
      <c r="S1415" s="153"/>
    </row>
    <row r="1416" spans="1:19" ht="168.75">
      <c r="A1416" s="277" t="s">
        <v>25424</v>
      </c>
      <c r="B1416" s="256" t="s">
        <v>153</v>
      </c>
      <c r="C1416" s="93" t="s">
        <v>4069</v>
      </c>
      <c r="D1416" s="93" t="s">
        <v>4070</v>
      </c>
      <c r="E1416" s="148">
        <f ca="1">IFERROR(__xludf.DUMMYFUNCTION(" VLOOKUP(A1380, IMPORTRANGE(""https://docs.google.com/spreadsheets/d/1fj_Bhi2XPL3siwIh4sx4VRLAe31yD50oKdj5UlRYW0c/"", ""Сводка!A:AA""), 5, FALSE)"),146)</f>
        <v>146</v>
      </c>
      <c r="F1416" s="148" t="s">
        <v>26</v>
      </c>
      <c r="G1416" s="147">
        <f ca="1">IFERROR(__xludf.DUMMYFUNCTION(" VLOOKUP(A1380, IMPORTRANGE(""https://docs.google.com/spreadsheets/d/1QNLbnkR_AongFt22vMfNzfpjZ0CjpI8QI-w0wBnYA1w/"", ""Инфа!A:AA""), 6, FALSE)"),2023)</f>
        <v>2023</v>
      </c>
      <c r="H1416" s="150">
        <v>9400</v>
      </c>
      <c r="I1416" s="151" t="s">
        <v>4071</v>
      </c>
      <c r="J1416" s="93" t="s">
        <v>4072</v>
      </c>
      <c r="K1416" s="153"/>
      <c r="L1416" s="153"/>
      <c r="M1416" s="153"/>
      <c r="N1416" s="153"/>
      <c r="O1416" s="153"/>
      <c r="P1416" s="153"/>
      <c r="Q1416" s="153"/>
      <c r="R1416" s="153"/>
      <c r="S1416" s="153"/>
    </row>
    <row r="1417" spans="1:19" ht="150">
      <c r="A1417" s="277" t="s">
        <v>25424</v>
      </c>
      <c r="B1417" s="256" t="s">
        <v>400</v>
      </c>
      <c r="C1417" s="93" t="s">
        <v>4073</v>
      </c>
      <c r="D1417" s="93" t="s">
        <v>1988</v>
      </c>
      <c r="E1417" s="148">
        <f ca="1">IFERROR(__xludf.DUMMYFUNCTION(" VLOOKUP(A1381, IMPORTRANGE(""https://docs.google.com/spreadsheets/d/1fj_Bhi2XPL3siwIh4sx4VRLAe31yD50oKdj5UlRYW0c/"", ""Сводка!A:AA""), 5, FALSE)"),136)</f>
        <v>136</v>
      </c>
      <c r="F1417" s="148" t="s">
        <v>4074</v>
      </c>
      <c r="G1417" s="147">
        <f ca="1">IFERROR(__xludf.DUMMYFUNCTION(" VLOOKUP(A1381, IMPORTRANGE(""https://docs.google.com/spreadsheets/d/1QNLbnkR_AongFt22vMfNzfpjZ0CjpI8QI-w0wBnYA1w/"", ""Инфа!A:AA""), 6, FALSE)"),2024)</f>
        <v>2024</v>
      </c>
      <c r="H1417" s="150">
        <v>9100</v>
      </c>
      <c r="I1417" s="151" t="s">
        <v>51</v>
      </c>
      <c r="J1417" s="93" t="s">
        <v>4075</v>
      </c>
      <c r="K1417" s="153"/>
      <c r="L1417" s="153"/>
      <c r="M1417" s="153"/>
      <c r="N1417" s="153"/>
      <c r="O1417" s="153"/>
      <c r="P1417" s="153"/>
      <c r="Q1417" s="153"/>
      <c r="R1417" s="153"/>
      <c r="S1417" s="153"/>
    </row>
    <row r="1418" spans="1:19" ht="225">
      <c r="A1418" s="277" t="s">
        <v>25424</v>
      </c>
      <c r="B1418" s="256" t="s">
        <v>153</v>
      </c>
      <c r="C1418" s="93" t="s">
        <v>4076</v>
      </c>
      <c r="D1418" s="93" t="s">
        <v>4077</v>
      </c>
      <c r="E1418" s="148">
        <f ca="1">IFERROR(__xludf.DUMMYFUNCTION(" VLOOKUP(A1382, IMPORTRANGE(""https://docs.google.com/spreadsheets/d/1fj_Bhi2XPL3siwIh4sx4VRLAe31yD50oKdj5UlRYW0c/"", ""Сводка!A:AA""), 5, FALSE)"),172)</f>
        <v>172</v>
      </c>
      <c r="F1418" s="148" t="s">
        <v>26</v>
      </c>
      <c r="G1418" s="147">
        <f ca="1">IFERROR(__xludf.DUMMYFUNCTION(" VLOOKUP(A1382, IMPORTRANGE(""https://docs.google.com/spreadsheets/d/1QNLbnkR_AongFt22vMfNzfpjZ0CjpI8QI-w0wBnYA1w/"", ""Инфа!A:AA""), 6, FALSE)"),2024)</f>
        <v>2024</v>
      </c>
      <c r="H1418" s="150">
        <v>10200</v>
      </c>
      <c r="I1418" s="151" t="s">
        <v>146</v>
      </c>
      <c r="J1418" s="93" t="s">
        <v>4078</v>
      </c>
      <c r="K1418" s="153"/>
      <c r="L1418" s="153"/>
      <c r="M1418" s="153"/>
      <c r="N1418" s="153"/>
      <c r="O1418" s="153"/>
      <c r="P1418" s="153"/>
      <c r="Q1418" s="153"/>
      <c r="R1418" s="153"/>
      <c r="S1418" s="153"/>
    </row>
    <row r="1419" spans="1:19" ht="112.5">
      <c r="A1419" s="277" t="s">
        <v>25424</v>
      </c>
      <c r="B1419" s="256" t="s">
        <v>153</v>
      </c>
      <c r="C1419" s="93" t="s">
        <v>4079</v>
      </c>
      <c r="D1419" s="93" t="s">
        <v>4080</v>
      </c>
      <c r="E1419" s="148">
        <f ca="1">IFERROR(__xludf.DUMMYFUNCTION(" VLOOKUP(A1383, IMPORTRANGE(""https://docs.google.com/spreadsheets/d/1fj_Bhi2XPL3siwIh4sx4VRLAe31yD50oKdj5UlRYW0c/"", ""Сводка!A:AA""), 5, FALSE)"),236)</f>
        <v>236</v>
      </c>
      <c r="F1419" s="148" t="s">
        <v>26</v>
      </c>
      <c r="G1419" s="147">
        <f ca="1">IFERROR(__xludf.DUMMYFUNCTION(" VLOOKUP(A1383, IMPORTRANGE(""https://docs.google.com/spreadsheets/d/1QNLbnkR_AongFt22vMfNzfpjZ0CjpI8QI-w0wBnYA1w/"", ""Инфа!A:AA""), 6, FALSE)"),2024)</f>
        <v>2024</v>
      </c>
      <c r="H1419" s="150">
        <v>12100</v>
      </c>
      <c r="I1419" s="151" t="s">
        <v>4081</v>
      </c>
      <c r="J1419" s="93" t="s">
        <v>4082</v>
      </c>
      <c r="K1419" s="153"/>
      <c r="L1419" s="153"/>
      <c r="M1419" s="153"/>
      <c r="N1419" s="153"/>
      <c r="O1419" s="153"/>
      <c r="P1419" s="153"/>
      <c r="Q1419" s="153"/>
      <c r="R1419" s="153"/>
      <c r="S1419" s="153"/>
    </row>
    <row r="1420" spans="1:19" ht="225">
      <c r="A1420" s="277" t="s">
        <v>25424</v>
      </c>
      <c r="B1420" s="256" t="s">
        <v>13</v>
      </c>
      <c r="C1420" s="99" t="s">
        <v>4083</v>
      </c>
      <c r="D1420" s="99" t="s">
        <v>4084</v>
      </c>
      <c r="E1420" s="148">
        <f ca="1">IFERROR(__xludf.DUMMYFUNCTION(" VLOOKUP(A1384, IMPORTRANGE(""https://docs.google.com/spreadsheets/d/1fj_Bhi2XPL3siwIh4sx4VRLAe31yD50oKdj5UlRYW0c/"", ""Сводка!A:AA""), 5, FALSE)"),128)</f>
        <v>128</v>
      </c>
      <c r="F1420" s="148" t="s">
        <v>4085</v>
      </c>
      <c r="G1420" s="147">
        <f ca="1">IFERROR(__xludf.DUMMYFUNCTION(" VLOOKUP(A1384, IMPORTRANGE(""https://docs.google.com/spreadsheets/d/1QNLbnkR_AongFt22vMfNzfpjZ0CjpI8QI-w0wBnYA1w/"", ""Инфа!A:AA""), 6, FALSE)"),2024)</f>
        <v>2024</v>
      </c>
      <c r="H1420" s="150">
        <v>12700</v>
      </c>
      <c r="I1420" s="151" t="s">
        <v>4086</v>
      </c>
      <c r="J1420" s="104" t="s">
        <v>4087</v>
      </c>
      <c r="K1420" s="153"/>
      <c r="L1420" s="153"/>
      <c r="M1420" s="153"/>
      <c r="N1420" s="153"/>
      <c r="O1420" s="153"/>
      <c r="P1420" s="153"/>
      <c r="Q1420" s="153"/>
      <c r="R1420" s="153"/>
      <c r="S1420" s="153"/>
    </row>
    <row r="1421" spans="1:19" ht="356.25">
      <c r="A1421" s="277" t="s">
        <v>25424</v>
      </c>
      <c r="B1421" s="256" t="s">
        <v>153</v>
      </c>
      <c r="C1421" s="93" t="s">
        <v>4088</v>
      </c>
      <c r="D1421" s="93" t="s">
        <v>4089</v>
      </c>
      <c r="E1421" s="148">
        <f ca="1">IFERROR(__xludf.DUMMYFUNCTION(" VLOOKUP(A1385, IMPORTRANGE(""https://docs.google.com/spreadsheets/d/1fj_Bhi2XPL3siwIh4sx4VRLAe31yD50oKdj5UlRYW0c/"", ""Сводка!A:AA""), 5, FALSE)"),228)</f>
        <v>228</v>
      </c>
      <c r="F1421" s="148" t="s">
        <v>456</v>
      </c>
      <c r="G1421" s="147">
        <f ca="1">IFERROR(__xludf.DUMMYFUNCTION(" VLOOKUP(A1385, IMPORTRANGE(""https://docs.google.com/spreadsheets/d/1QNLbnkR_AongFt22vMfNzfpjZ0CjpI8QI-w0wBnYA1w/"", ""Инфа!A:AA""), 6, FALSE)"),2023)</f>
        <v>2023</v>
      </c>
      <c r="H1421" s="150">
        <v>11800</v>
      </c>
      <c r="I1421" s="151" t="s">
        <v>596</v>
      </c>
      <c r="J1421" s="96" t="s">
        <v>4090</v>
      </c>
      <c r="K1421" s="153"/>
      <c r="L1421" s="153"/>
      <c r="M1421" s="153"/>
      <c r="N1421" s="153"/>
      <c r="O1421" s="153"/>
      <c r="P1421" s="153"/>
      <c r="Q1421" s="153"/>
      <c r="R1421" s="153"/>
      <c r="S1421" s="153"/>
    </row>
    <row r="1422" spans="1:19" ht="393.75">
      <c r="A1422" s="277" t="s">
        <v>25424</v>
      </c>
      <c r="B1422" s="256" t="s">
        <v>153</v>
      </c>
      <c r="C1422" s="93" t="s">
        <v>4088</v>
      </c>
      <c r="D1422" s="93" t="s">
        <v>4091</v>
      </c>
      <c r="E1422" s="148">
        <f ca="1">IFERROR(__xludf.DUMMYFUNCTION(" VLOOKUP(A1386, IMPORTRANGE(""https://docs.google.com/spreadsheets/d/1fj_Bhi2XPL3siwIh4sx4VRLAe31yD50oKdj5UlRYW0c/"", ""Сводка!A:AA""), 5, FALSE)"),124)</f>
        <v>124</v>
      </c>
      <c r="F1422" s="148" t="s">
        <v>456</v>
      </c>
      <c r="G1422" s="147">
        <f ca="1">IFERROR(__xludf.DUMMYFUNCTION(" VLOOKUP(A1386, IMPORTRANGE(""https://docs.google.com/spreadsheets/d/1QNLbnkR_AongFt22vMfNzfpjZ0CjpI8QI-w0wBnYA1w/"", ""Инфа!A:AA""), 6, FALSE)"),2023)</f>
        <v>2023</v>
      </c>
      <c r="H1422" s="150">
        <v>8700</v>
      </c>
      <c r="I1422" s="151" t="s">
        <v>596</v>
      </c>
      <c r="J1422" s="96" t="s">
        <v>4092</v>
      </c>
      <c r="K1422" s="153"/>
      <c r="L1422" s="153"/>
      <c r="M1422" s="153"/>
      <c r="N1422" s="153"/>
      <c r="O1422" s="153"/>
      <c r="P1422" s="153"/>
      <c r="Q1422" s="153"/>
      <c r="R1422" s="153"/>
      <c r="S1422" s="153"/>
    </row>
    <row r="1423" spans="1:19" ht="393.75">
      <c r="A1423" s="277" t="s">
        <v>25424</v>
      </c>
      <c r="B1423" s="256" t="s">
        <v>153</v>
      </c>
      <c r="C1423" s="93" t="s">
        <v>4088</v>
      </c>
      <c r="D1423" s="93" t="s">
        <v>4093</v>
      </c>
      <c r="E1423" s="148">
        <f ca="1">IFERROR(__xludf.DUMMYFUNCTION(" VLOOKUP(A1387, IMPORTRANGE(""https://docs.google.com/spreadsheets/d/1fj_Bhi2XPL3siwIh4sx4VRLAe31yD50oKdj5UlRYW0c/"", ""Сводка!A:AA""), 5, FALSE)"),192)</f>
        <v>192</v>
      </c>
      <c r="F1423" s="148" t="s">
        <v>456</v>
      </c>
      <c r="G1423" s="147">
        <f ca="1">IFERROR(__xludf.DUMMYFUNCTION(" VLOOKUP(A1387, IMPORTRANGE(""https://docs.google.com/spreadsheets/d/1QNLbnkR_AongFt22vMfNzfpjZ0CjpI8QI-w0wBnYA1w/"", ""Инфа!A:AA""), 6, FALSE)"),2023)</f>
        <v>2023</v>
      </c>
      <c r="H1423" s="150">
        <v>10800</v>
      </c>
      <c r="I1423" s="151" t="s">
        <v>596</v>
      </c>
      <c r="J1423" s="96" t="s">
        <v>4092</v>
      </c>
      <c r="K1423" s="153"/>
      <c r="L1423" s="153"/>
      <c r="M1423" s="153"/>
      <c r="N1423" s="153"/>
      <c r="O1423" s="153"/>
      <c r="P1423" s="153"/>
      <c r="Q1423" s="153"/>
      <c r="R1423" s="153"/>
      <c r="S1423" s="153"/>
    </row>
    <row r="1424" spans="1:19" ht="281.25">
      <c r="A1424" s="277" t="s">
        <v>25424</v>
      </c>
      <c r="B1424" s="256" t="s">
        <v>153</v>
      </c>
      <c r="C1424" s="93" t="s">
        <v>4088</v>
      </c>
      <c r="D1424" s="93" t="s">
        <v>4094</v>
      </c>
      <c r="E1424" s="148">
        <f ca="1">IFERROR(__xludf.DUMMYFUNCTION(" VLOOKUP(A1388, IMPORTRANGE(""https://docs.google.com/spreadsheets/d/1fj_Bhi2XPL3siwIh4sx4VRLAe31yD50oKdj5UlRYW0c/"", ""Сводка!A:AA""), 5, FALSE)"),324)</f>
        <v>324</v>
      </c>
      <c r="F1424" s="148" t="s">
        <v>456</v>
      </c>
      <c r="G1424" s="147">
        <f ca="1">IFERROR(__xludf.DUMMYFUNCTION(" VLOOKUP(A1388, IMPORTRANGE(""https://docs.google.com/spreadsheets/d/1QNLbnkR_AongFt22vMfNzfpjZ0CjpI8QI-w0wBnYA1w/"", ""Инфа!A:AA""), 6, FALSE)"),2024)</f>
        <v>2024</v>
      </c>
      <c r="H1424" s="150">
        <v>14700</v>
      </c>
      <c r="I1424" s="151" t="s">
        <v>4095</v>
      </c>
      <c r="J1424" s="93" t="s">
        <v>4096</v>
      </c>
      <c r="K1424" s="153"/>
      <c r="L1424" s="153"/>
      <c r="M1424" s="153"/>
      <c r="N1424" s="153"/>
      <c r="O1424" s="153"/>
      <c r="P1424" s="153"/>
      <c r="Q1424" s="153"/>
      <c r="R1424" s="153"/>
      <c r="S1424" s="153"/>
    </row>
    <row r="1425" spans="1:19" ht="281.25">
      <c r="A1425" s="277" t="s">
        <v>25424</v>
      </c>
      <c r="B1425" s="256" t="s">
        <v>153</v>
      </c>
      <c r="C1425" s="93" t="s">
        <v>4088</v>
      </c>
      <c r="D1425" s="93" t="s">
        <v>4097</v>
      </c>
      <c r="E1425" s="148">
        <f ca="1">IFERROR(__xludf.DUMMYFUNCTION(" VLOOKUP(A1389, IMPORTRANGE(""https://docs.google.com/spreadsheets/d/1fj_Bhi2XPL3siwIh4sx4VRLAe31yD50oKdj5UlRYW0c/"", ""Сводка!A:AA""), 5, FALSE)"),460)</f>
        <v>460</v>
      </c>
      <c r="F1425" s="148" t="s">
        <v>456</v>
      </c>
      <c r="G1425" s="147">
        <f ca="1">IFERROR(__xludf.DUMMYFUNCTION(" VLOOKUP(A1389, IMPORTRANGE(""https://docs.google.com/spreadsheets/d/1QNLbnkR_AongFt22vMfNzfpjZ0CjpI8QI-w0wBnYA1w/"", ""Инфа!A:AA""), 6, FALSE)"),2024)</f>
        <v>2024</v>
      </c>
      <c r="H1425" s="154">
        <v>18800</v>
      </c>
      <c r="I1425" s="151" t="s">
        <v>4095</v>
      </c>
      <c r="J1425" s="93" t="s">
        <v>4098</v>
      </c>
      <c r="K1425" s="153"/>
      <c r="L1425" s="153"/>
      <c r="M1425" s="153"/>
      <c r="N1425" s="153"/>
      <c r="O1425" s="153"/>
      <c r="P1425" s="153"/>
      <c r="Q1425" s="153"/>
      <c r="R1425" s="153"/>
      <c r="S1425" s="153"/>
    </row>
    <row r="1426" spans="1:19" ht="206.25">
      <c r="A1426" s="277" t="s">
        <v>25424</v>
      </c>
      <c r="B1426" s="256" t="s">
        <v>153</v>
      </c>
      <c r="C1426" s="93" t="s">
        <v>4088</v>
      </c>
      <c r="D1426" s="93" t="s">
        <v>4099</v>
      </c>
      <c r="E1426" s="148">
        <f ca="1">IFERROR(__xludf.DUMMYFUNCTION(" VLOOKUP(A1390, IMPORTRANGE(""https://docs.google.com/spreadsheets/d/1fj_Bhi2XPL3siwIh4sx4VRLAe31yD50oKdj5UlRYW0c/"", ""Сводка!A:AA""), 5, FALSE)"),124)</f>
        <v>124</v>
      </c>
      <c r="F1426" s="148" t="s">
        <v>456</v>
      </c>
      <c r="G1426" s="147">
        <f ca="1">IFERROR(__xludf.DUMMYFUNCTION(" VLOOKUP(A1390, IMPORTRANGE(""https://docs.google.com/spreadsheets/d/1QNLbnkR_AongFt22vMfNzfpjZ0CjpI8QI-w0wBnYA1w/"", ""Инфа!A:AA""), 6, FALSE)"),2024)</f>
        <v>2024</v>
      </c>
      <c r="H1426" s="150">
        <v>8700</v>
      </c>
      <c r="I1426" s="151" t="s">
        <v>596</v>
      </c>
      <c r="J1426" s="93" t="s">
        <v>4100</v>
      </c>
      <c r="K1426" s="153"/>
      <c r="L1426" s="153"/>
      <c r="M1426" s="153"/>
      <c r="N1426" s="153"/>
      <c r="O1426" s="153"/>
      <c r="P1426" s="153"/>
      <c r="Q1426" s="153"/>
      <c r="R1426" s="153"/>
      <c r="S1426" s="153"/>
    </row>
    <row r="1427" spans="1:19" ht="93.75">
      <c r="A1427" s="277" t="s">
        <v>25424</v>
      </c>
      <c r="B1427" s="256" t="s">
        <v>400</v>
      </c>
      <c r="C1427" s="93" t="s">
        <v>4101</v>
      </c>
      <c r="D1427" s="93" t="s">
        <v>4102</v>
      </c>
      <c r="E1427" s="148">
        <f ca="1">IFERROR(__xludf.DUMMYFUNCTION(" VLOOKUP(A1391, IMPORTRANGE(""https://docs.google.com/spreadsheets/d/1fj_Bhi2XPL3siwIh4sx4VRLAe31yD50oKdj5UlRYW0c/"", ""Сводка!A:AA""), 5, FALSE)"),244)</f>
        <v>244</v>
      </c>
      <c r="F1427" s="148" t="s">
        <v>466</v>
      </c>
      <c r="G1427" s="147">
        <f ca="1">IFERROR(__xludf.DUMMYFUNCTION(" VLOOKUP(A1391, IMPORTRANGE(""https://docs.google.com/spreadsheets/d/1QNLbnkR_AongFt22vMfNzfpjZ0CjpI8QI-w0wBnYA1w/"", ""Инфа!A:AA""), 6, FALSE)"),2024)</f>
        <v>2024</v>
      </c>
      <c r="H1427" s="150">
        <v>19600</v>
      </c>
      <c r="I1427" s="151" t="s">
        <v>4103</v>
      </c>
      <c r="J1427" s="93" t="s">
        <v>4104</v>
      </c>
      <c r="K1427" s="153"/>
      <c r="L1427" s="153"/>
      <c r="M1427" s="153"/>
      <c r="N1427" s="153"/>
      <c r="O1427" s="153"/>
      <c r="P1427" s="153"/>
      <c r="Q1427" s="153"/>
      <c r="R1427" s="153"/>
      <c r="S1427" s="153"/>
    </row>
    <row r="1428" spans="1:19" ht="168.75">
      <c r="A1428" s="277" t="s">
        <v>25424</v>
      </c>
      <c r="B1428" s="253" t="s">
        <v>153</v>
      </c>
      <c r="C1428" s="93" t="s">
        <v>4105</v>
      </c>
      <c r="D1428" s="93" t="s">
        <v>4106</v>
      </c>
      <c r="E1428" s="148">
        <f ca="1">IFERROR(__xludf.DUMMYFUNCTION(" VLOOKUP(A1392, IMPORTRANGE(""https://docs.google.com/spreadsheets/d/1fj_Bhi2XPL3siwIh4sx4VRLAe31yD50oKdj5UlRYW0c/"", ""Сводка!A:AA""), 5, FALSE)"),128)</f>
        <v>128</v>
      </c>
      <c r="F1428" s="148" t="s">
        <v>4107</v>
      </c>
      <c r="G1428" s="147">
        <f ca="1">IFERROR(__xludf.DUMMYFUNCTION(" VLOOKUP(A1392, IMPORTRANGE(""https://docs.google.com/spreadsheets/d/1QNLbnkR_AongFt22vMfNzfpjZ0CjpI8QI-w0wBnYA1w/"", ""Инфа!A:AA""), 6, FALSE)"),2023)</f>
        <v>2023</v>
      </c>
      <c r="H1428" s="150">
        <v>8800</v>
      </c>
      <c r="I1428" s="151" t="s">
        <v>28</v>
      </c>
      <c r="J1428" s="93" t="s">
        <v>4108</v>
      </c>
      <c r="K1428" s="153"/>
      <c r="L1428" s="153"/>
      <c r="M1428" s="153"/>
      <c r="N1428" s="153"/>
      <c r="O1428" s="153"/>
      <c r="P1428" s="153"/>
      <c r="Q1428" s="153"/>
      <c r="R1428" s="153"/>
      <c r="S1428" s="153"/>
    </row>
    <row r="1429" spans="1:19" ht="243.75">
      <c r="A1429" s="277" t="s">
        <v>25424</v>
      </c>
      <c r="B1429" s="253" t="s">
        <v>153</v>
      </c>
      <c r="C1429" s="93" t="s">
        <v>4109</v>
      </c>
      <c r="D1429" s="99" t="s">
        <v>4110</v>
      </c>
      <c r="E1429" s="148">
        <f ca="1">IFERROR(__xludf.DUMMYFUNCTION(" VLOOKUP(A1393, IMPORTRANGE(""https://docs.google.com/spreadsheets/d/1fj_Bhi2XPL3siwIh4sx4VRLAe31yD50oKdj5UlRYW0c/"", ""Сводка!A:AA""), 5, FALSE)"),272)</f>
        <v>272</v>
      </c>
      <c r="F1429" s="148" t="s">
        <v>165</v>
      </c>
      <c r="G1429" s="147">
        <f ca="1">IFERROR(__xludf.DUMMYFUNCTION(" VLOOKUP(A1393, IMPORTRANGE(""https://docs.google.com/spreadsheets/d/1QNLbnkR_AongFt22vMfNzfpjZ0CjpI8QI-w0wBnYA1w/"", ""Инфа!A:AA""), 6, FALSE)"),2023)</f>
        <v>2023</v>
      </c>
      <c r="H1429" s="150">
        <v>21300</v>
      </c>
      <c r="I1429" s="151" t="s">
        <v>28</v>
      </c>
      <c r="J1429" s="93" t="s">
        <v>4111</v>
      </c>
      <c r="K1429" s="153"/>
      <c r="L1429" s="153"/>
      <c r="M1429" s="153"/>
      <c r="N1429" s="153"/>
      <c r="O1429" s="153"/>
      <c r="P1429" s="153"/>
      <c r="Q1429" s="153"/>
      <c r="R1429" s="153"/>
      <c r="S1429" s="153"/>
    </row>
    <row r="1430" spans="1:19" ht="262.5">
      <c r="A1430" s="277" t="s">
        <v>25424</v>
      </c>
      <c r="B1430" s="253" t="s">
        <v>400</v>
      </c>
      <c r="C1430" s="99" t="s">
        <v>4112</v>
      </c>
      <c r="D1430" s="99" t="s">
        <v>4113</v>
      </c>
      <c r="E1430" s="148">
        <f ca="1">IFERROR(__xludf.DUMMYFUNCTION(" VLOOKUP(A1394, IMPORTRANGE(""https://docs.google.com/spreadsheets/d/1fj_Bhi2XPL3siwIh4sx4VRLAe31yD50oKdj5UlRYW0c/"", ""Сводка!A:AA""), 5, FALSE)"),324)</f>
        <v>324</v>
      </c>
      <c r="F1430" s="148" t="s">
        <v>415</v>
      </c>
      <c r="G1430" s="147">
        <f ca="1">IFERROR(__xludf.DUMMYFUNCTION(" VLOOKUP(A1394, IMPORTRANGE(""https://docs.google.com/spreadsheets/d/1QNLbnkR_AongFt22vMfNzfpjZ0CjpI8QI-w0wBnYA1w/"", ""Инфа!A:AA""), 6, FALSE)"),2023)</f>
        <v>2023</v>
      </c>
      <c r="H1430" s="150">
        <v>14700</v>
      </c>
      <c r="I1430" s="151" t="s">
        <v>28</v>
      </c>
      <c r="J1430" s="93" t="s">
        <v>4114</v>
      </c>
      <c r="K1430" s="153"/>
      <c r="L1430" s="153"/>
      <c r="M1430" s="153"/>
      <c r="N1430" s="153"/>
      <c r="O1430" s="153"/>
      <c r="P1430" s="153"/>
      <c r="Q1430" s="153"/>
      <c r="R1430" s="153"/>
      <c r="S1430" s="153"/>
    </row>
    <row r="1431" spans="1:19" ht="112.5">
      <c r="A1431" s="277" t="s">
        <v>25424</v>
      </c>
      <c r="B1431" s="253" t="s">
        <v>153</v>
      </c>
      <c r="C1431" s="93" t="s">
        <v>4115</v>
      </c>
      <c r="D1431" s="93" t="s">
        <v>4116</v>
      </c>
      <c r="E1431" s="148">
        <f ca="1">IFERROR(__xludf.DUMMYFUNCTION(" VLOOKUP(A1395, IMPORTRANGE(""https://docs.google.com/spreadsheets/d/1fj_Bhi2XPL3siwIh4sx4VRLAe31yD50oKdj5UlRYW0c/"", ""Сводка!A:AA""), 5, FALSE)"),268)</f>
        <v>268</v>
      </c>
      <c r="F1431" s="148" t="s">
        <v>266</v>
      </c>
      <c r="G1431" s="147">
        <f ca="1">IFERROR(__xludf.DUMMYFUNCTION(" VLOOKUP(A1395, IMPORTRANGE(""https://docs.google.com/spreadsheets/d/1QNLbnkR_AongFt22vMfNzfpjZ0CjpI8QI-w0wBnYA1w/"", ""Инфа!A:AA""), 6, FALSE)"),2024)</f>
        <v>2024</v>
      </c>
      <c r="H1431" s="150">
        <v>13000</v>
      </c>
      <c r="I1431" s="151" t="s">
        <v>2878</v>
      </c>
      <c r="J1431" s="93" t="s">
        <v>4117</v>
      </c>
      <c r="K1431" s="153"/>
      <c r="L1431" s="153"/>
      <c r="M1431" s="153"/>
      <c r="N1431" s="153"/>
      <c r="O1431" s="153"/>
      <c r="P1431" s="153"/>
      <c r="Q1431" s="153"/>
      <c r="R1431" s="153"/>
      <c r="S1431" s="153"/>
    </row>
    <row r="1432" spans="1:19" ht="150">
      <c r="A1432" s="277" t="s">
        <v>25424</v>
      </c>
      <c r="B1432" s="253" t="s">
        <v>153</v>
      </c>
      <c r="C1432" s="93" t="s">
        <v>4118</v>
      </c>
      <c r="D1432" s="93" t="s">
        <v>4119</v>
      </c>
      <c r="E1432" s="148">
        <f ca="1">IFERROR(__xludf.DUMMYFUNCTION(" VLOOKUP(A1396, IMPORTRANGE(""https://docs.google.com/spreadsheets/d/1fj_Bhi2XPL3siwIh4sx4VRLAe31yD50oKdj5UlRYW0c/"", ""Сводка!A:AA""), 5, FALSE)"),312)</f>
        <v>312</v>
      </c>
      <c r="F1432" s="148" t="s">
        <v>1794</v>
      </c>
      <c r="G1432" s="147">
        <f ca="1">IFERROR(__xludf.DUMMYFUNCTION(" VLOOKUP(A1396, IMPORTRANGE(""https://docs.google.com/spreadsheets/d/1QNLbnkR_AongFt22vMfNzfpjZ0CjpI8QI-w0wBnYA1w/"", ""Инфа!A:AA""), 6, FALSE)"),2024)</f>
        <v>2024</v>
      </c>
      <c r="H1432" s="150">
        <v>23700</v>
      </c>
      <c r="I1432" s="151" t="s">
        <v>28</v>
      </c>
      <c r="J1432" s="93" t="s">
        <v>4120</v>
      </c>
      <c r="K1432" s="153"/>
      <c r="L1432" s="153"/>
      <c r="M1432" s="153"/>
      <c r="N1432" s="153"/>
      <c r="O1432" s="153"/>
      <c r="P1432" s="153"/>
      <c r="Q1432" s="153"/>
      <c r="R1432" s="153"/>
      <c r="S1432" s="153"/>
    </row>
    <row r="1433" spans="1:19" ht="187.5">
      <c r="A1433" s="277" t="s">
        <v>25424</v>
      </c>
      <c r="B1433" s="253" t="s">
        <v>153</v>
      </c>
      <c r="C1433" s="93" t="s">
        <v>4121</v>
      </c>
      <c r="D1433" s="93" t="s">
        <v>4122</v>
      </c>
      <c r="E1433" s="148">
        <f ca="1">IFERROR(__xludf.DUMMYFUNCTION(" VLOOKUP(A1397, IMPORTRANGE(""https://docs.google.com/spreadsheets/d/1fj_Bhi2XPL3siwIh4sx4VRLAe31yD50oKdj5UlRYW0c/"", ""Сводка!A:AA""), 5, FALSE)"),136)</f>
        <v>136</v>
      </c>
      <c r="F1433" s="148" t="s">
        <v>50</v>
      </c>
      <c r="G1433" s="147">
        <f ca="1">IFERROR(__xludf.DUMMYFUNCTION(" VLOOKUP(A1397, IMPORTRANGE(""https://docs.google.com/spreadsheets/d/1QNLbnkR_AongFt22vMfNzfpjZ0CjpI8QI-w0wBnYA1w/"", ""Инфа!A:AA""), 6, FALSE)"),2024)</f>
        <v>2024</v>
      </c>
      <c r="H1433" s="150">
        <v>9100</v>
      </c>
      <c r="I1433" s="151" t="s">
        <v>3981</v>
      </c>
      <c r="J1433" s="93" t="s">
        <v>4123</v>
      </c>
      <c r="K1433" s="153"/>
      <c r="L1433" s="153"/>
      <c r="M1433" s="153"/>
      <c r="N1433" s="153"/>
      <c r="O1433" s="153"/>
      <c r="P1433" s="153"/>
      <c r="Q1433" s="153"/>
      <c r="R1433" s="153"/>
      <c r="S1433" s="153"/>
    </row>
    <row r="1434" spans="1:19" ht="150">
      <c r="A1434" s="277" t="s">
        <v>25424</v>
      </c>
      <c r="B1434" s="253" t="s">
        <v>153</v>
      </c>
      <c r="C1434" s="93" t="s">
        <v>4124</v>
      </c>
      <c r="D1434" s="93" t="s">
        <v>4125</v>
      </c>
      <c r="E1434" s="148">
        <f ca="1">IFERROR(__xludf.DUMMYFUNCTION(" VLOOKUP(A1398, IMPORTRANGE(""https://docs.google.com/spreadsheets/d/1fj_Bhi2XPL3siwIh4sx4VRLAe31yD50oKdj5UlRYW0c/"", ""Сводка!A:AA""), 5, FALSE)"),438)</f>
        <v>438</v>
      </c>
      <c r="F1434" s="148" t="s">
        <v>165</v>
      </c>
      <c r="G1434" s="147">
        <f ca="1">IFERROR(__xludf.DUMMYFUNCTION(" VLOOKUP(A1398, IMPORTRANGE(""https://docs.google.com/spreadsheets/d/1QNLbnkR_AongFt22vMfNzfpjZ0CjpI8QI-w0wBnYA1w/"", ""Инфа!A:AA""), 6, FALSE)"),2023)</f>
        <v>2023</v>
      </c>
      <c r="H1434" s="154">
        <v>18100</v>
      </c>
      <c r="I1434" s="151" t="s">
        <v>28</v>
      </c>
      <c r="J1434" s="99" t="s">
        <v>4126</v>
      </c>
      <c r="K1434" s="153"/>
      <c r="L1434" s="153"/>
      <c r="M1434" s="153"/>
      <c r="N1434" s="153"/>
      <c r="O1434" s="153"/>
      <c r="P1434" s="153"/>
      <c r="Q1434" s="153"/>
      <c r="R1434" s="153"/>
      <c r="S1434" s="153"/>
    </row>
    <row r="1435" spans="1:19" ht="168.75">
      <c r="A1435" s="277" t="s">
        <v>25424</v>
      </c>
      <c r="B1435" s="253" t="s">
        <v>400</v>
      </c>
      <c r="C1435" s="93" t="s">
        <v>4127</v>
      </c>
      <c r="D1435" s="93" t="s">
        <v>4128</v>
      </c>
      <c r="E1435" s="148">
        <f ca="1">IFERROR(__xludf.DUMMYFUNCTION(" VLOOKUP(A1399, IMPORTRANGE(""https://docs.google.com/spreadsheets/d/1fj_Bhi2XPL3siwIh4sx4VRLAe31yD50oKdj5UlRYW0c/"", ""Сводка!A:AA""), 5, FALSE)"),104)</f>
        <v>104</v>
      </c>
      <c r="F1435" s="148" t="s">
        <v>415</v>
      </c>
      <c r="G1435" s="147">
        <f ca="1">IFERROR(__xludf.DUMMYFUNCTION(" VLOOKUP(A1399, IMPORTRANGE(""https://docs.google.com/spreadsheets/d/1QNLbnkR_AongFt22vMfNzfpjZ0CjpI8QI-w0wBnYA1w/"", ""Инфа!A:AA""), 6, FALSE)"),2024)</f>
        <v>2024</v>
      </c>
      <c r="H1435" s="150">
        <v>11200</v>
      </c>
      <c r="I1435" s="151" t="s">
        <v>274</v>
      </c>
      <c r="J1435" s="93" t="s">
        <v>4129</v>
      </c>
      <c r="K1435" s="153"/>
      <c r="L1435" s="153"/>
      <c r="M1435" s="153"/>
      <c r="N1435" s="153"/>
      <c r="O1435" s="153"/>
      <c r="P1435" s="153"/>
      <c r="Q1435" s="153"/>
      <c r="R1435" s="153"/>
      <c r="S1435" s="153"/>
    </row>
    <row r="1436" spans="1:19" ht="112.5">
      <c r="A1436" s="277" t="s">
        <v>25424</v>
      </c>
      <c r="B1436" s="253" t="s">
        <v>153</v>
      </c>
      <c r="C1436" s="93" t="s">
        <v>4130</v>
      </c>
      <c r="D1436" s="93" t="s">
        <v>4131</v>
      </c>
      <c r="E1436" s="148">
        <f ca="1">IFERROR(__xludf.DUMMYFUNCTION(" VLOOKUP(A1400, IMPORTRANGE(""https://docs.google.com/spreadsheets/d/1fj_Bhi2XPL3siwIh4sx4VRLAe31yD50oKdj5UlRYW0c/"", ""Сводка!A:AA""), 5, FALSE)"),100)</f>
        <v>100</v>
      </c>
      <c r="F1436" s="148" t="s">
        <v>50</v>
      </c>
      <c r="G1436" s="147">
        <f ca="1">IFERROR(__xludf.DUMMYFUNCTION(" VLOOKUP(A1400, IMPORTRANGE(""https://docs.google.com/spreadsheets/d/1QNLbnkR_AongFt22vMfNzfpjZ0CjpI8QI-w0wBnYA1w/"", ""Инфа!A:AA""), 6, FALSE)"),2024)</f>
        <v>2024</v>
      </c>
      <c r="H1436" s="150">
        <v>8000</v>
      </c>
      <c r="I1436" s="151" t="s">
        <v>785</v>
      </c>
      <c r="J1436" s="93" t="s">
        <v>4132</v>
      </c>
      <c r="K1436" s="153"/>
      <c r="L1436" s="153"/>
      <c r="M1436" s="153"/>
      <c r="N1436" s="153"/>
      <c r="O1436" s="153"/>
      <c r="P1436" s="153"/>
      <c r="Q1436" s="153"/>
      <c r="R1436" s="153"/>
      <c r="S1436" s="153"/>
    </row>
    <row r="1437" spans="1:19" ht="112.5">
      <c r="A1437" s="277" t="s">
        <v>25424</v>
      </c>
      <c r="B1437" s="253" t="s">
        <v>153</v>
      </c>
      <c r="C1437" s="93" t="s">
        <v>3714</v>
      </c>
      <c r="D1437" s="93" t="s">
        <v>4133</v>
      </c>
      <c r="E1437" s="148">
        <f ca="1">IFERROR(__xludf.DUMMYFUNCTION(" VLOOKUP(A1401, IMPORTRANGE(""https://docs.google.com/spreadsheets/d/1fj_Bhi2XPL3siwIh4sx4VRLAe31yD50oKdj5UlRYW0c/"", ""Сводка!A:AA""), 5, FALSE)"),320)</f>
        <v>320</v>
      </c>
      <c r="F1437" s="148" t="s">
        <v>3716</v>
      </c>
      <c r="G1437" s="147">
        <f ca="1">IFERROR(__xludf.DUMMYFUNCTION(" VLOOKUP(A1401, IMPORTRANGE(""https://docs.google.com/spreadsheets/d/1QNLbnkR_AongFt22vMfNzfpjZ0CjpI8QI-w0wBnYA1w/"", ""Инфа!A:AA""), 6, FALSE)"),2024)</f>
        <v>2024</v>
      </c>
      <c r="H1437" s="150">
        <v>14600</v>
      </c>
      <c r="I1437" s="151" t="s">
        <v>28</v>
      </c>
      <c r="J1437" s="99" t="s">
        <v>4134</v>
      </c>
      <c r="K1437" s="153"/>
      <c r="L1437" s="153"/>
      <c r="M1437" s="153"/>
      <c r="N1437" s="153"/>
      <c r="O1437" s="153"/>
      <c r="P1437" s="153"/>
      <c r="Q1437" s="153"/>
      <c r="R1437" s="153"/>
      <c r="S1437" s="153"/>
    </row>
    <row r="1438" spans="1:19" ht="112.5">
      <c r="A1438" s="277" t="s">
        <v>25424</v>
      </c>
      <c r="B1438" s="253" t="s">
        <v>153</v>
      </c>
      <c r="C1438" s="93" t="s">
        <v>3714</v>
      </c>
      <c r="D1438" s="93" t="s">
        <v>4135</v>
      </c>
      <c r="E1438" s="148">
        <f ca="1">IFERROR(__xludf.DUMMYFUNCTION(" VLOOKUP(A1402, IMPORTRANGE(""https://docs.google.com/spreadsheets/d/1fj_Bhi2XPL3siwIh4sx4VRLAe31yD50oKdj5UlRYW0c/"", ""Сводка!A:AA""), 5, FALSE)"),184)</f>
        <v>184</v>
      </c>
      <c r="F1438" s="148" t="s">
        <v>3716</v>
      </c>
      <c r="G1438" s="147">
        <f ca="1">IFERROR(__xludf.DUMMYFUNCTION(" VLOOKUP(A1402, IMPORTRANGE(""https://docs.google.com/spreadsheets/d/1QNLbnkR_AongFt22vMfNzfpjZ0CjpI8QI-w0wBnYA1w/"", ""Инфа!A:AA""), 6, FALSE)"),2024)</f>
        <v>2024</v>
      </c>
      <c r="H1438" s="150">
        <v>10500</v>
      </c>
      <c r="I1438" s="151" t="s">
        <v>28</v>
      </c>
      <c r="J1438" s="99" t="s">
        <v>4136</v>
      </c>
      <c r="K1438" s="153"/>
      <c r="L1438" s="153"/>
      <c r="M1438" s="153"/>
      <c r="N1438" s="153"/>
      <c r="O1438" s="153"/>
      <c r="P1438" s="153"/>
      <c r="Q1438" s="153"/>
      <c r="R1438" s="153"/>
      <c r="S1438" s="153"/>
    </row>
    <row r="1439" spans="1:19" ht="262.5">
      <c r="A1439" s="277" t="s">
        <v>25424</v>
      </c>
      <c r="B1439" s="253" t="s">
        <v>400</v>
      </c>
      <c r="C1439" s="93" t="s">
        <v>4137</v>
      </c>
      <c r="D1439" s="93" t="s">
        <v>4138</v>
      </c>
      <c r="E1439" s="148">
        <f ca="1">IFERROR(__xludf.DUMMYFUNCTION(" VLOOKUP(A1403, IMPORTRANGE(""https://docs.google.com/spreadsheets/d/1fj_Bhi2XPL3siwIh4sx4VRLAe31yD50oKdj5UlRYW0c/"", ""Сводка!A:AA""), 5, FALSE)"),383)</f>
        <v>383</v>
      </c>
      <c r="F1439" s="148" t="s">
        <v>466</v>
      </c>
      <c r="G1439" s="147">
        <f ca="1">IFERROR(__xludf.DUMMYFUNCTION(" VLOOKUP(A1403, IMPORTRANGE(""https://docs.google.com/spreadsheets/d/1QNLbnkR_AongFt22vMfNzfpjZ0CjpI8QI-w0wBnYA1w/"", ""Инфа!A:AA""), 6, FALSE)"),2023)</f>
        <v>2023</v>
      </c>
      <c r="H1439" s="154">
        <v>16500</v>
      </c>
      <c r="I1439" s="151" t="s">
        <v>518</v>
      </c>
      <c r="J1439" s="93" t="s">
        <v>4139</v>
      </c>
      <c r="K1439" s="153"/>
      <c r="L1439" s="153"/>
      <c r="M1439" s="153"/>
      <c r="N1439" s="153"/>
      <c r="O1439" s="153"/>
      <c r="P1439" s="153"/>
      <c r="Q1439" s="153"/>
      <c r="R1439" s="153"/>
      <c r="S1439" s="153"/>
    </row>
    <row r="1440" spans="1:19" ht="187.5">
      <c r="A1440" s="277" t="s">
        <v>25424</v>
      </c>
      <c r="B1440" s="253" t="s">
        <v>400</v>
      </c>
      <c r="C1440" s="93" t="s">
        <v>4140</v>
      </c>
      <c r="D1440" s="93" t="s">
        <v>4141</v>
      </c>
      <c r="E1440" s="148">
        <f ca="1">IFERROR(__xludf.DUMMYFUNCTION(" VLOOKUP(A1404, IMPORTRANGE(""https://docs.google.com/spreadsheets/d/1fj_Bhi2XPL3siwIh4sx4VRLAe31yD50oKdj5UlRYW0c/"", ""Сводка!A:AA""), 5, FALSE)"),272)</f>
        <v>272</v>
      </c>
      <c r="F1440" s="148" t="s">
        <v>809</v>
      </c>
      <c r="G1440" s="147">
        <f ca="1">IFERROR(__xludf.DUMMYFUNCTION(" VLOOKUP(A1404, IMPORTRANGE(""https://docs.google.com/spreadsheets/d/1QNLbnkR_AongFt22vMfNzfpjZ0CjpI8QI-w0wBnYA1w/"", ""Инфа!A:AA""), 6, FALSE)"),2024)</f>
        <v>2024</v>
      </c>
      <c r="H1440" s="150">
        <v>13200</v>
      </c>
      <c r="I1440" s="151" t="s">
        <v>28</v>
      </c>
      <c r="J1440" s="93" t="s">
        <v>4142</v>
      </c>
      <c r="K1440" s="153"/>
      <c r="L1440" s="153"/>
      <c r="M1440" s="153"/>
      <c r="N1440" s="153"/>
      <c r="O1440" s="153"/>
      <c r="P1440" s="153"/>
      <c r="Q1440" s="153"/>
      <c r="R1440" s="153"/>
      <c r="S1440" s="153"/>
    </row>
    <row r="1441" spans="1:19" ht="225">
      <c r="A1441" s="277" t="s">
        <v>25424</v>
      </c>
      <c r="B1441" s="253" t="s">
        <v>153</v>
      </c>
      <c r="C1441" s="93" t="s">
        <v>4143</v>
      </c>
      <c r="D1441" s="93" t="s">
        <v>4144</v>
      </c>
      <c r="E1441" s="148">
        <f ca="1">IFERROR(__xludf.DUMMYFUNCTION(" VLOOKUP(A1405, IMPORTRANGE(""https://docs.google.com/spreadsheets/d/1fj_Bhi2XPL3siwIh4sx4VRLAe31yD50oKdj5UlRYW0c/"", ""Сводка!A:AA""), 5, FALSE)"),248)</f>
        <v>248</v>
      </c>
      <c r="F1441" s="148" t="s">
        <v>50</v>
      </c>
      <c r="G1441" s="147">
        <f ca="1">IFERROR(__xludf.DUMMYFUNCTION(" VLOOKUP(A1405, IMPORTRANGE(""https://docs.google.com/spreadsheets/d/1QNLbnkR_AongFt22vMfNzfpjZ0CjpI8QI-w0wBnYA1w/"", ""Инфа!A:AA""), 6, FALSE)"),2024)</f>
        <v>2024</v>
      </c>
      <c r="H1441" s="150">
        <v>12400</v>
      </c>
      <c r="I1441" s="151" t="s">
        <v>4145</v>
      </c>
      <c r="J1441" s="93" t="s">
        <v>4146</v>
      </c>
      <c r="K1441" s="153"/>
      <c r="L1441" s="153"/>
      <c r="M1441" s="153"/>
      <c r="N1441" s="153"/>
      <c r="O1441" s="153"/>
      <c r="P1441" s="153"/>
      <c r="Q1441" s="153"/>
      <c r="R1441" s="153"/>
      <c r="S1441" s="153"/>
    </row>
    <row r="1442" spans="1:19" ht="243.75">
      <c r="A1442" s="277" t="s">
        <v>25424</v>
      </c>
      <c r="B1442" s="253" t="s">
        <v>153</v>
      </c>
      <c r="C1442" s="93" t="s">
        <v>4147</v>
      </c>
      <c r="D1442" s="93" t="s">
        <v>4148</v>
      </c>
      <c r="E1442" s="148">
        <f ca="1">IFERROR(__xludf.DUMMYFUNCTION(" VLOOKUP(A1406, IMPORTRANGE(""https://docs.google.com/spreadsheets/d/1fj_Bhi2XPL3siwIh4sx4VRLAe31yD50oKdj5UlRYW0c/"", ""Сводка!A:AA""), 5, FALSE)"),432)</f>
        <v>432</v>
      </c>
      <c r="F1442" s="148" t="s">
        <v>50</v>
      </c>
      <c r="G1442" s="147">
        <f ca="1">IFERROR(__xludf.DUMMYFUNCTION(" VLOOKUP(A1406, IMPORTRANGE(""https://docs.google.com/spreadsheets/d/1QNLbnkR_AongFt22vMfNzfpjZ0CjpI8QI-w0wBnYA1w/"", ""Инфа!A:AA""), 6, FALSE)"),2024)</f>
        <v>2024</v>
      </c>
      <c r="H1442" s="154">
        <v>30900</v>
      </c>
      <c r="I1442" s="151" t="s">
        <v>4145</v>
      </c>
      <c r="J1442" s="93" t="s">
        <v>4149</v>
      </c>
      <c r="K1442" s="153"/>
      <c r="L1442" s="153"/>
      <c r="M1442" s="153"/>
      <c r="N1442" s="153"/>
      <c r="O1442" s="153"/>
      <c r="P1442" s="153"/>
      <c r="Q1442" s="153"/>
      <c r="R1442" s="153"/>
      <c r="S1442" s="153"/>
    </row>
    <row r="1443" spans="1:19" ht="112.5">
      <c r="A1443" s="277" t="s">
        <v>25424</v>
      </c>
      <c r="B1443" s="253" t="s">
        <v>153</v>
      </c>
      <c r="C1443" s="93" t="s">
        <v>4150</v>
      </c>
      <c r="D1443" s="93" t="s">
        <v>4151</v>
      </c>
      <c r="E1443" s="148">
        <f ca="1">IFERROR(__xludf.DUMMYFUNCTION(" VLOOKUP(A1407, IMPORTRANGE(""https://docs.google.com/spreadsheets/d/1fj_Bhi2XPL3siwIh4sx4VRLAe31yD50oKdj5UlRYW0c/"", ""Сводка!A:AA""), 5, FALSE)"),144)</f>
        <v>144</v>
      </c>
      <c r="F1443" s="148" t="s">
        <v>108</v>
      </c>
      <c r="G1443" s="147">
        <f ca="1">IFERROR(__xludf.DUMMYFUNCTION(" VLOOKUP(A1407, IMPORTRANGE(""https://docs.google.com/spreadsheets/d/1QNLbnkR_AongFt22vMfNzfpjZ0CjpI8QI-w0wBnYA1w/"", ""Инфа!A:AA""), 6, FALSE)"),2024)</f>
        <v>2024</v>
      </c>
      <c r="H1443" s="150">
        <v>9300</v>
      </c>
      <c r="I1443" s="151" t="s">
        <v>28</v>
      </c>
      <c r="J1443" s="93" t="s">
        <v>4152</v>
      </c>
      <c r="K1443" s="153"/>
      <c r="L1443" s="153"/>
      <c r="M1443" s="153"/>
      <c r="N1443" s="153"/>
      <c r="O1443" s="153"/>
      <c r="P1443" s="153"/>
      <c r="Q1443" s="153"/>
      <c r="R1443" s="153"/>
      <c r="S1443" s="153"/>
    </row>
    <row r="1444" spans="1:19" ht="112.5">
      <c r="A1444" s="277" t="s">
        <v>25424</v>
      </c>
      <c r="B1444" s="253" t="s">
        <v>153</v>
      </c>
      <c r="C1444" s="93" t="s">
        <v>4153</v>
      </c>
      <c r="D1444" s="93" t="s">
        <v>4154</v>
      </c>
      <c r="E1444" s="148">
        <f ca="1">IFERROR(__xludf.DUMMYFUNCTION(" VLOOKUP(A1410, IMPORTRANGE(""https://docs.google.com/spreadsheets/d/1fj_Bhi2XPL3siwIh4sx4VRLAe31yD50oKdj5UlRYW0c/"", ""Сводка!A:AA""), 5, FALSE)"),104)</f>
        <v>104</v>
      </c>
      <c r="F1444" s="148" t="s">
        <v>286</v>
      </c>
      <c r="G1444" s="147">
        <f ca="1">IFERROR(__xludf.DUMMYFUNCTION(" VLOOKUP(A1410, IMPORTRANGE(""https://docs.google.com/spreadsheets/d/1QNLbnkR_AongFt22vMfNzfpjZ0CjpI8QI-w0wBnYA1w/"", ""Инфа!A:AA""), 6, FALSE)"),2024)</f>
        <v>2024</v>
      </c>
      <c r="H1444" s="150">
        <v>8100</v>
      </c>
      <c r="I1444" s="151" t="s">
        <v>4155</v>
      </c>
      <c r="J1444" s="93" t="s">
        <v>4156</v>
      </c>
      <c r="K1444" s="153"/>
      <c r="L1444" s="153"/>
      <c r="M1444" s="153"/>
      <c r="N1444" s="153"/>
      <c r="O1444" s="153"/>
      <c r="P1444" s="153"/>
      <c r="Q1444" s="153"/>
      <c r="R1444" s="153"/>
      <c r="S1444" s="153"/>
    </row>
    <row r="1445" spans="1:19" ht="168.75">
      <c r="A1445" s="277" t="s">
        <v>25424</v>
      </c>
      <c r="B1445" s="253" t="s">
        <v>23</v>
      </c>
      <c r="C1445" s="93" t="s">
        <v>4157</v>
      </c>
      <c r="D1445" s="99" t="s">
        <v>4158</v>
      </c>
      <c r="E1445" s="148">
        <f ca="1">IFERROR(__xludf.DUMMYFUNCTION(" VLOOKUP(A1411, IMPORTRANGE(""https://docs.google.com/spreadsheets/d/1fj_Bhi2XPL3siwIh4sx4VRLAe31yD50oKdj5UlRYW0c/"", ""Сводка!A:AA""), 5, FALSE)"),108)</f>
        <v>108</v>
      </c>
      <c r="F1445" s="148" t="s">
        <v>4159</v>
      </c>
      <c r="G1445" s="147">
        <f ca="1">IFERROR(__xludf.DUMMYFUNCTION(" VLOOKUP(A1411, IMPORTRANGE(""https://docs.google.com/spreadsheets/d/1QNLbnkR_AongFt22vMfNzfpjZ0CjpI8QI-w0wBnYA1w/"", ""Инфа!A:AA""), 6, FALSE)"),2024)</f>
        <v>2024</v>
      </c>
      <c r="H1445" s="150">
        <v>8200</v>
      </c>
      <c r="I1445" s="151" t="s">
        <v>4160</v>
      </c>
      <c r="J1445" s="93" t="s">
        <v>4161</v>
      </c>
      <c r="K1445" s="153"/>
      <c r="L1445" s="153"/>
      <c r="M1445" s="153"/>
      <c r="N1445" s="153"/>
      <c r="O1445" s="153"/>
      <c r="P1445" s="153"/>
      <c r="Q1445" s="153"/>
      <c r="R1445" s="153"/>
      <c r="S1445" s="153"/>
    </row>
    <row r="1446" spans="1:19" ht="131.25">
      <c r="A1446" s="277" t="s">
        <v>25424</v>
      </c>
      <c r="B1446" s="253" t="s">
        <v>400</v>
      </c>
      <c r="C1446" s="93" t="s">
        <v>4162</v>
      </c>
      <c r="D1446" s="93" t="s">
        <v>4163</v>
      </c>
      <c r="E1446" s="148">
        <f ca="1">IFERROR(__xludf.DUMMYFUNCTION(" VLOOKUP(A1412, IMPORTRANGE(""https://docs.google.com/spreadsheets/d/1fj_Bhi2XPL3siwIh4sx4VRLAe31yD50oKdj5UlRYW0c/"", ""Сводка!A:AA""), 5, FALSE)"),84)</f>
        <v>84</v>
      </c>
      <c r="F1446" s="148" t="s">
        <v>415</v>
      </c>
      <c r="G1446" s="147">
        <f ca="1">IFERROR(__xludf.DUMMYFUNCTION(" VLOOKUP(A1412, IMPORTRANGE(""https://docs.google.com/spreadsheets/d/1QNLbnkR_AongFt22vMfNzfpjZ0CjpI8QI-w0wBnYA1w/"", ""Инфа!A:AA""), 6, FALSE)"),2023)</f>
        <v>2023</v>
      </c>
      <c r="H1446" s="150">
        <v>7500</v>
      </c>
      <c r="I1446" s="151" t="s">
        <v>1768</v>
      </c>
      <c r="J1446" s="93" t="s">
        <v>4164</v>
      </c>
      <c r="K1446" s="153"/>
      <c r="L1446" s="153"/>
      <c r="M1446" s="153"/>
      <c r="N1446" s="153"/>
      <c r="O1446" s="153"/>
      <c r="P1446" s="153"/>
      <c r="Q1446" s="153"/>
      <c r="R1446" s="153"/>
      <c r="S1446" s="153"/>
    </row>
    <row r="1447" spans="1:19" ht="150">
      <c r="A1447" s="277" t="s">
        <v>25424</v>
      </c>
      <c r="B1447" s="253" t="s">
        <v>153</v>
      </c>
      <c r="C1447" s="93" t="s">
        <v>4162</v>
      </c>
      <c r="D1447" s="93" t="s">
        <v>4165</v>
      </c>
      <c r="E1447" s="148">
        <f ca="1">IFERROR(__xludf.DUMMYFUNCTION(" VLOOKUP(A1413, IMPORTRANGE(""https://docs.google.com/spreadsheets/d/1fj_Bhi2XPL3siwIh4sx4VRLAe31yD50oKdj5UlRYW0c/"", ""Сводка!A:AA""), 5, FALSE)"),128)</f>
        <v>128</v>
      </c>
      <c r="F1447" s="148" t="s">
        <v>165</v>
      </c>
      <c r="G1447" s="147">
        <f ca="1">IFERROR(__xludf.DUMMYFUNCTION(" VLOOKUP(A1413, IMPORTRANGE(""https://docs.google.com/spreadsheets/d/1QNLbnkR_AongFt22vMfNzfpjZ0CjpI8QI-w0wBnYA1w/"", ""Инфа!A:AA""), 6, FALSE)"),2024)</f>
        <v>2024</v>
      </c>
      <c r="H1447" s="150">
        <v>8800</v>
      </c>
      <c r="I1447" s="151" t="s">
        <v>1768</v>
      </c>
      <c r="J1447" s="93" t="s">
        <v>4166</v>
      </c>
      <c r="K1447" s="153"/>
      <c r="L1447" s="153"/>
      <c r="M1447" s="153"/>
      <c r="N1447" s="153"/>
      <c r="O1447" s="153"/>
      <c r="P1447" s="153"/>
      <c r="Q1447" s="153"/>
      <c r="R1447" s="153"/>
      <c r="S1447" s="153"/>
    </row>
    <row r="1448" spans="1:19" ht="150">
      <c r="A1448" s="277" t="s">
        <v>25424</v>
      </c>
      <c r="B1448" s="256" t="s">
        <v>153</v>
      </c>
      <c r="C1448" s="93" t="s">
        <v>4167</v>
      </c>
      <c r="D1448" s="93" t="s">
        <v>4168</v>
      </c>
      <c r="E1448" s="148">
        <f ca="1">IFERROR(__xludf.DUMMYFUNCTION(" VLOOKUP(A1414, IMPORTRANGE(""https://docs.google.com/spreadsheets/d/1fj_Bhi2XPL3siwIh4sx4VRLAe31yD50oKdj5UlRYW0c/"", ""Сводка!A:AA""), 5, FALSE)"),104)</f>
        <v>104</v>
      </c>
      <c r="F1448" s="148" t="s">
        <v>50</v>
      </c>
      <c r="G1448" s="147">
        <f ca="1">IFERROR(__xludf.DUMMYFUNCTION(" VLOOKUP(A1414, IMPORTRANGE(""https://docs.google.com/spreadsheets/d/1QNLbnkR_AongFt22vMfNzfpjZ0CjpI8QI-w0wBnYA1w/"", ""Инфа!A:AA""), 6, FALSE)"),2024)</f>
        <v>2024</v>
      </c>
      <c r="H1448" s="150">
        <v>8100</v>
      </c>
      <c r="I1448" s="151" t="s">
        <v>2390</v>
      </c>
      <c r="J1448" s="93" t="s">
        <v>4169</v>
      </c>
      <c r="K1448" s="153"/>
      <c r="L1448" s="153"/>
      <c r="M1448" s="153"/>
      <c r="N1448" s="153"/>
      <c r="O1448" s="153"/>
      <c r="P1448" s="153"/>
      <c r="Q1448" s="153"/>
      <c r="R1448" s="153"/>
      <c r="S1448" s="153"/>
    </row>
    <row r="1449" spans="1:19" ht="131.25">
      <c r="A1449" s="277" t="s">
        <v>25424</v>
      </c>
      <c r="B1449" s="256" t="s">
        <v>153</v>
      </c>
      <c r="C1449" s="93" t="s">
        <v>4170</v>
      </c>
      <c r="D1449" s="93" t="s">
        <v>4171</v>
      </c>
      <c r="E1449" s="148">
        <f ca="1">IFERROR(__xludf.DUMMYFUNCTION(" VLOOKUP(A1415, IMPORTRANGE(""https://docs.google.com/spreadsheets/d/1fj_Bhi2XPL3siwIh4sx4VRLAe31yD50oKdj5UlRYW0c/"", ""Сводка!A:AA""), 5, FALSE)"),100)</f>
        <v>100</v>
      </c>
      <c r="F1449" s="148" t="s">
        <v>50</v>
      </c>
      <c r="G1449" s="147">
        <f ca="1">IFERROR(__xludf.DUMMYFUNCTION(" VLOOKUP(A1415, IMPORTRANGE(""https://docs.google.com/spreadsheets/d/1QNLbnkR_AongFt22vMfNzfpjZ0CjpI8QI-w0wBnYA1w/"", ""Инфа!A:AA""), 6, FALSE)"),2024)</f>
        <v>2024</v>
      </c>
      <c r="H1449" s="150">
        <v>8000</v>
      </c>
      <c r="I1449" s="151" t="s">
        <v>4172</v>
      </c>
      <c r="J1449" s="93" t="s">
        <v>4173</v>
      </c>
      <c r="K1449" s="153"/>
      <c r="L1449" s="153"/>
      <c r="M1449" s="153"/>
      <c r="N1449" s="153"/>
      <c r="O1449" s="153"/>
      <c r="P1449" s="153"/>
      <c r="Q1449" s="153"/>
      <c r="R1449" s="153"/>
      <c r="S1449" s="153"/>
    </row>
    <row r="1450" spans="1:19" ht="168.75">
      <c r="A1450" s="277" t="s">
        <v>25424</v>
      </c>
      <c r="B1450" s="256" t="s">
        <v>400</v>
      </c>
      <c r="C1450" s="93" t="s">
        <v>4174</v>
      </c>
      <c r="D1450" s="93" t="s">
        <v>4175</v>
      </c>
      <c r="E1450" s="148">
        <f ca="1">IFERROR(__xludf.DUMMYFUNCTION(" VLOOKUP(A1416, IMPORTRANGE(""https://docs.google.com/spreadsheets/d/1fj_Bhi2XPL3siwIh4sx4VRLAe31yD50oKdj5UlRYW0c/"", ""Сводка!A:AA""), 5, FALSE)"),352)</f>
        <v>352</v>
      </c>
      <c r="F1450" s="148" t="s">
        <v>415</v>
      </c>
      <c r="G1450" s="147">
        <f ca="1">IFERROR(__xludf.DUMMYFUNCTION(" VLOOKUP(A1416, IMPORTRANGE(""https://docs.google.com/spreadsheets/d/1QNLbnkR_AongFt22vMfNzfpjZ0CjpI8QI-w0wBnYA1w/"", ""Инфа!A:AA""), 6, FALSE)"),2023)</f>
        <v>2023</v>
      </c>
      <c r="H1450" s="154">
        <v>15600</v>
      </c>
      <c r="I1450" s="151" t="s">
        <v>138</v>
      </c>
      <c r="J1450" s="93" t="s">
        <v>4176</v>
      </c>
      <c r="K1450" s="153"/>
      <c r="L1450" s="153"/>
      <c r="M1450" s="153"/>
      <c r="N1450" s="153"/>
      <c r="O1450" s="153"/>
      <c r="P1450" s="153"/>
      <c r="Q1450" s="153"/>
      <c r="R1450" s="153"/>
      <c r="S1450" s="153"/>
    </row>
    <row r="1451" spans="1:19" ht="187.5">
      <c r="A1451" s="277" t="s">
        <v>25424</v>
      </c>
      <c r="B1451" s="256" t="s">
        <v>400</v>
      </c>
      <c r="C1451" s="93" t="s">
        <v>4177</v>
      </c>
      <c r="D1451" s="93" t="s">
        <v>4178</v>
      </c>
      <c r="E1451" s="148">
        <f ca="1">IFERROR(__xludf.DUMMYFUNCTION(" VLOOKUP(A1417, IMPORTRANGE(""https://docs.google.com/spreadsheets/d/1fj_Bhi2XPL3siwIh4sx4VRLAe31yD50oKdj5UlRYW0c/"", ""Сводка!A:AA""), 5, FALSE)"),384)</f>
        <v>384</v>
      </c>
      <c r="F1451" s="148" t="s">
        <v>466</v>
      </c>
      <c r="G1451" s="147">
        <f ca="1">IFERROR(__xludf.DUMMYFUNCTION(" VLOOKUP(A1417, IMPORTRANGE(""https://docs.google.com/spreadsheets/d/1QNLbnkR_AongFt22vMfNzfpjZ0CjpI8QI-w0wBnYA1w/"", ""Инфа!A:AA""), 6, FALSE)"),2023)</f>
        <v>2023</v>
      </c>
      <c r="H1451" s="154">
        <v>16500</v>
      </c>
      <c r="I1451" s="151" t="s">
        <v>4179</v>
      </c>
      <c r="J1451" s="93" t="s">
        <v>4180</v>
      </c>
      <c r="K1451" s="153"/>
      <c r="L1451" s="153"/>
      <c r="M1451" s="153"/>
      <c r="N1451" s="153"/>
      <c r="O1451" s="153"/>
      <c r="P1451" s="153"/>
      <c r="Q1451" s="153"/>
      <c r="R1451" s="153"/>
      <c r="S1451" s="153"/>
    </row>
    <row r="1452" spans="1:19" ht="131.25">
      <c r="A1452" s="277" t="s">
        <v>25424</v>
      </c>
      <c r="B1452" s="253" t="s">
        <v>400</v>
      </c>
      <c r="C1452" s="93" t="s">
        <v>4181</v>
      </c>
      <c r="D1452" s="93" t="s">
        <v>4182</v>
      </c>
      <c r="E1452" s="148">
        <f ca="1">IFERROR(__xludf.DUMMYFUNCTION(" VLOOKUP(A1418, IMPORTRANGE(""https://docs.google.com/spreadsheets/d/1fj_Bhi2XPL3siwIh4sx4VRLAe31yD50oKdj5UlRYW0c/"", ""Сводка!A:AA""), 5, FALSE)"),80)</f>
        <v>80</v>
      </c>
      <c r="F1452" s="148" t="s">
        <v>2114</v>
      </c>
      <c r="G1452" s="147">
        <f ca="1">IFERROR(__xludf.DUMMYFUNCTION(" VLOOKUP(A1418, IMPORTRANGE(""https://docs.google.com/spreadsheets/d/1QNLbnkR_AongFt22vMfNzfpjZ0CjpI8QI-w0wBnYA1w/"", ""Инфа!A:AA""), 6, FALSE)"),2024)</f>
        <v>2024</v>
      </c>
      <c r="H1452" s="150">
        <v>9600</v>
      </c>
      <c r="I1452" s="151" t="s">
        <v>340</v>
      </c>
      <c r="J1452" s="93" t="s">
        <v>4183</v>
      </c>
      <c r="K1452" s="153"/>
      <c r="L1452" s="153"/>
      <c r="M1452" s="153"/>
      <c r="N1452" s="153"/>
      <c r="O1452" s="153"/>
      <c r="P1452" s="153"/>
      <c r="Q1452" s="153"/>
      <c r="R1452" s="153"/>
      <c r="S1452" s="153"/>
    </row>
    <row r="1453" spans="1:19" ht="93.75">
      <c r="A1453" s="277" t="s">
        <v>25424</v>
      </c>
      <c r="B1453" s="256" t="s">
        <v>400</v>
      </c>
      <c r="C1453" s="93" t="s">
        <v>4184</v>
      </c>
      <c r="D1453" s="93" t="s">
        <v>4185</v>
      </c>
      <c r="E1453" s="148">
        <f ca="1">IFERROR(__xludf.DUMMYFUNCTION(" VLOOKUP(A1419, IMPORTRANGE(""https://docs.google.com/spreadsheets/d/1fj_Bhi2XPL3siwIh4sx4VRLAe31yD50oKdj5UlRYW0c/"", ""Сводка!A:AA""), 5, FALSE)"),156)</f>
        <v>156</v>
      </c>
      <c r="F1453" s="148" t="s">
        <v>466</v>
      </c>
      <c r="G1453" s="147">
        <f ca="1">IFERROR(__xludf.DUMMYFUNCTION(" VLOOKUP(A1419, IMPORTRANGE(""https://docs.google.com/spreadsheets/d/1QNLbnkR_AongFt22vMfNzfpjZ0CjpI8QI-w0wBnYA1w/"", ""Инфа!A:AA""), 6, FALSE)"),2024)</f>
        <v>2024</v>
      </c>
      <c r="H1453" s="150">
        <v>9700</v>
      </c>
      <c r="I1453" s="151" t="s">
        <v>4186</v>
      </c>
      <c r="J1453" s="93" t="s">
        <v>4187</v>
      </c>
      <c r="K1453" s="153"/>
      <c r="L1453" s="153"/>
      <c r="M1453" s="153"/>
      <c r="N1453" s="153"/>
      <c r="O1453" s="153"/>
      <c r="P1453" s="153"/>
      <c r="Q1453" s="153"/>
      <c r="R1453" s="153"/>
      <c r="S1453" s="153"/>
    </row>
    <row r="1454" spans="1:19" ht="112.5">
      <c r="A1454" s="277" t="s">
        <v>25424</v>
      </c>
      <c r="B1454" s="256" t="s">
        <v>400</v>
      </c>
      <c r="C1454" s="93" t="s">
        <v>4188</v>
      </c>
      <c r="D1454" s="93" t="s">
        <v>4189</v>
      </c>
      <c r="E1454" s="148">
        <f ca="1">IFERROR(__xludf.DUMMYFUNCTION(" VLOOKUP(A1420, IMPORTRANGE(""https://docs.google.com/spreadsheets/d/1fj_Bhi2XPL3siwIh4sx4VRLAe31yD50oKdj5UlRYW0c/"", ""Сводка!A:AA""), 5, FALSE)"),240)</f>
        <v>240</v>
      </c>
      <c r="F1454" s="148" t="s">
        <v>415</v>
      </c>
      <c r="G1454" s="147">
        <f ca="1">IFERROR(__xludf.DUMMYFUNCTION(" VLOOKUP(A1420, IMPORTRANGE(""https://docs.google.com/spreadsheets/d/1QNLbnkR_AongFt22vMfNzfpjZ0CjpI8QI-w0wBnYA1w/"", ""Инфа!A:AA""), 6, FALSE)"),2023)</f>
        <v>2023</v>
      </c>
      <c r="H1454" s="150">
        <v>12200</v>
      </c>
      <c r="I1454" s="151" t="s">
        <v>4190</v>
      </c>
      <c r="J1454" s="93" t="s">
        <v>4191</v>
      </c>
      <c r="K1454" s="153"/>
      <c r="L1454" s="153"/>
      <c r="M1454" s="153"/>
      <c r="N1454" s="153"/>
      <c r="O1454" s="153"/>
      <c r="P1454" s="153"/>
      <c r="Q1454" s="153"/>
      <c r="R1454" s="153"/>
      <c r="S1454" s="153"/>
    </row>
    <row r="1455" spans="1:19" ht="131.25">
      <c r="A1455" s="277" t="s">
        <v>25424</v>
      </c>
      <c r="B1455" s="256" t="s">
        <v>400</v>
      </c>
      <c r="C1455" s="93" t="s">
        <v>4192</v>
      </c>
      <c r="D1455" s="93" t="s">
        <v>4193</v>
      </c>
      <c r="E1455" s="148">
        <f ca="1">IFERROR(__xludf.DUMMYFUNCTION(" VLOOKUP(A1421, IMPORTRANGE(""https://docs.google.com/spreadsheets/d/1fj_Bhi2XPL3siwIh4sx4VRLAe31yD50oKdj5UlRYW0c/"", ""Сводка!A:AA""), 5, FALSE)"),292)</f>
        <v>292</v>
      </c>
      <c r="F1455" s="148" t="s">
        <v>415</v>
      </c>
      <c r="G1455" s="147">
        <f ca="1">IFERROR(__xludf.DUMMYFUNCTION(" VLOOKUP(A1421, IMPORTRANGE(""https://docs.google.com/spreadsheets/d/1QNLbnkR_AongFt22vMfNzfpjZ0CjpI8QI-w0wBnYA1w/"", ""Инфа!A:AA""), 6, FALSE)"),2024)</f>
        <v>2024</v>
      </c>
      <c r="H1455" s="150">
        <v>13800</v>
      </c>
      <c r="I1455" s="151" t="s">
        <v>3068</v>
      </c>
      <c r="J1455" s="93" t="s">
        <v>4194</v>
      </c>
      <c r="K1455" s="153"/>
      <c r="L1455" s="153"/>
      <c r="M1455" s="153"/>
      <c r="N1455" s="153"/>
      <c r="O1455" s="153"/>
      <c r="P1455" s="153"/>
      <c r="Q1455" s="153"/>
      <c r="R1455" s="153"/>
      <c r="S1455" s="153"/>
    </row>
    <row r="1456" spans="1:19" ht="131.25">
      <c r="A1456" s="277" t="s">
        <v>25424</v>
      </c>
      <c r="B1456" s="256" t="s">
        <v>400</v>
      </c>
      <c r="C1456" s="93" t="s">
        <v>4192</v>
      </c>
      <c r="D1456" s="93" t="s">
        <v>4195</v>
      </c>
      <c r="E1456" s="148">
        <f ca="1">IFERROR(__xludf.DUMMYFUNCTION(" VLOOKUP(A1422, IMPORTRANGE(""https://docs.google.com/spreadsheets/d/1fj_Bhi2XPL3siwIh4sx4VRLAe31yD50oKdj5UlRYW0c/"", ""Сводка!A:AA""), 5, FALSE)"),212)</f>
        <v>212</v>
      </c>
      <c r="F1456" s="148" t="s">
        <v>415</v>
      </c>
      <c r="G1456" s="147">
        <f ca="1">IFERROR(__xludf.DUMMYFUNCTION(" VLOOKUP(A1422, IMPORTRANGE(""https://docs.google.com/spreadsheets/d/1QNLbnkR_AongFt22vMfNzfpjZ0CjpI8QI-w0wBnYA1w/"", ""Инфа!A:AA""), 6, FALSE)"),2024)</f>
        <v>2024</v>
      </c>
      <c r="H1456" s="150">
        <v>11400</v>
      </c>
      <c r="I1456" s="151" t="s">
        <v>3068</v>
      </c>
      <c r="J1456" s="93" t="s">
        <v>4196</v>
      </c>
      <c r="K1456" s="153"/>
      <c r="L1456" s="153"/>
      <c r="M1456" s="153"/>
      <c r="N1456" s="153"/>
      <c r="O1456" s="153"/>
      <c r="P1456" s="153"/>
      <c r="Q1456" s="153"/>
      <c r="R1456" s="153"/>
      <c r="S1456" s="153"/>
    </row>
    <row r="1457" spans="1:19" ht="112.5">
      <c r="A1457" s="277" t="s">
        <v>25424</v>
      </c>
      <c r="B1457" s="256" t="s">
        <v>400</v>
      </c>
      <c r="C1457" s="93" t="s">
        <v>4197</v>
      </c>
      <c r="D1457" s="93" t="s">
        <v>4198</v>
      </c>
      <c r="E1457" s="148">
        <f ca="1">IFERROR(__xludf.DUMMYFUNCTION(" VLOOKUP(A1423, IMPORTRANGE(""https://docs.google.com/spreadsheets/d/1fj_Bhi2XPL3siwIh4sx4VRLAe31yD50oKdj5UlRYW0c/"", ""Сводка!A:AA""), 5, FALSE)"),356)</f>
        <v>356</v>
      </c>
      <c r="F1457" s="148" t="s">
        <v>4199</v>
      </c>
      <c r="G1457" s="147">
        <f ca="1">IFERROR(__xludf.DUMMYFUNCTION(" VLOOKUP(A1423, IMPORTRANGE(""https://docs.google.com/spreadsheets/d/1QNLbnkR_AongFt22vMfNzfpjZ0CjpI8QI-w0wBnYA1w/"", ""Инфа!A:AA""), 6, FALSE)"),2024)</f>
        <v>2024</v>
      </c>
      <c r="H1457" s="154">
        <v>15700</v>
      </c>
      <c r="I1457" s="151" t="s">
        <v>3068</v>
      </c>
      <c r="J1457" s="93" t="s">
        <v>4200</v>
      </c>
      <c r="K1457" s="153"/>
      <c r="L1457" s="153"/>
      <c r="M1457" s="153"/>
      <c r="N1457" s="153"/>
      <c r="O1457" s="153"/>
      <c r="P1457" s="153"/>
      <c r="Q1457" s="153"/>
      <c r="R1457" s="153"/>
      <c r="S1457" s="153"/>
    </row>
    <row r="1458" spans="1:19" ht="93.75">
      <c r="A1458" s="277" t="s">
        <v>25424</v>
      </c>
      <c r="B1458" s="256" t="s">
        <v>153</v>
      </c>
      <c r="C1458" s="93" t="s">
        <v>4201</v>
      </c>
      <c r="D1458" s="93" t="s">
        <v>4202</v>
      </c>
      <c r="E1458" s="148">
        <f ca="1">IFERROR(__xludf.DUMMYFUNCTION(" VLOOKUP(A1424, IMPORTRANGE(""https://docs.google.com/spreadsheets/d/1fj_Bhi2XPL3siwIh4sx4VRLAe31yD50oKdj5UlRYW0c/"", ""Сводка!A:AA""), 5, FALSE)"),116)</f>
        <v>116</v>
      </c>
      <c r="F1458" s="148" t="s">
        <v>50</v>
      </c>
      <c r="G1458" s="147">
        <f ca="1">IFERROR(__xludf.DUMMYFUNCTION(" VLOOKUP(A1424, IMPORTRANGE(""https://docs.google.com/spreadsheets/d/1QNLbnkR_AongFt22vMfNzfpjZ0CjpI8QI-w0wBnYA1w/"", ""Инфа!A:AA""), 6, FALSE)"),2024)</f>
        <v>2024</v>
      </c>
      <c r="H1458" s="150">
        <v>8500</v>
      </c>
      <c r="I1458" s="151" t="s">
        <v>2526</v>
      </c>
      <c r="J1458" s="93" t="s">
        <v>4203</v>
      </c>
      <c r="K1458" s="153"/>
      <c r="L1458" s="153"/>
      <c r="M1458" s="153"/>
      <c r="N1458" s="153"/>
      <c r="O1458" s="153"/>
      <c r="P1458" s="153"/>
      <c r="Q1458" s="153"/>
      <c r="R1458" s="153"/>
      <c r="S1458" s="153"/>
    </row>
    <row r="1459" spans="1:19" ht="168.75">
      <c r="A1459" s="277" t="s">
        <v>25424</v>
      </c>
      <c r="B1459" s="256" t="s">
        <v>153</v>
      </c>
      <c r="C1459" s="93" t="s">
        <v>4204</v>
      </c>
      <c r="D1459" s="93" t="s">
        <v>4205</v>
      </c>
      <c r="E1459" s="148">
        <f ca="1">IFERROR(__xludf.DUMMYFUNCTION(" VLOOKUP(A1425, IMPORTRANGE(""https://docs.google.com/spreadsheets/d/1fj_Bhi2XPL3siwIh4sx4VRLAe31yD50oKdj5UlRYW0c/"", ""Сводка!A:AA""), 5, FALSE)"),112)</f>
        <v>112</v>
      </c>
      <c r="F1459" s="148" t="s">
        <v>50</v>
      </c>
      <c r="G1459" s="147">
        <f ca="1">IFERROR(__xludf.DUMMYFUNCTION(" VLOOKUP(A1425, IMPORTRANGE(""https://docs.google.com/spreadsheets/d/1QNLbnkR_AongFt22vMfNzfpjZ0CjpI8QI-w0wBnYA1w/"", ""Инфа!A:AA""), 6, FALSE)"),2024)</f>
        <v>2024</v>
      </c>
      <c r="H1459" s="150">
        <v>8400</v>
      </c>
      <c r="I1459" s="151" t="s">
        <v>2526</v>
      </c>
      <c r="J1459" s="93" t="s">
        <v>4206</v>
      </c>
      <c r="K1459" s="153"/>
      <c r="L1459" s="153"/>
      <c r="M1459" s="153"/>
      <c r="N1459" s="153"/>
      <c r="O1459" s="153"/>
      <c r="P1459" s="153"/>
      <c r="Q1459" s="153"/>
      <c r="R1459" s="153"/>
      <c r="S1459" s="153"/>
    </row>
    <row r="1460" spans="1:19" ht="112.5">
      <c r="A1460" s="277" t="s">
        <v>25424</v>
      </c>
      <c r="B1460" s="256" t="s">
        <v>400</v>
      </c>
      <c r="C1460" s="93" t="s">
        <v>4207</v>
      </c>
      <c r="D1460" s="93" t="s">
        <v>4208</v>
      </c>
      <c r="E1460" s="148">
        <f ca="1">IFERROR(__xludf.DUMMYFUNCTION(" VLOOKUP(A1426, IMPORTRANGE(""https://docs.google.com/spreadsheets/d/1fj_Bhi2XPL3siwIh4sx4VRLAe31yD50oKdj5UlRYW0c/"", ""Сводка!A:AA""), 5, FALSE)"),300)</f>
        <v>300</v>
      </c>
      <c r="F1460" s="148" t="s">
        <v>415</v>
      </c>
      <c r="G1460" s="147">
        <f ca="1">IFERROR(__xludf.DUMMYFUNCTION(" VLOOKUP(A1426, IMPORTRANGE(""https://docs.google.com/spreadsheets/d/1QNLbnkR_AongFt22vMfNzfpjZ0CjpI8QI-w0wBnYA1w/"", ""Инфа!A:AA""), 6, FALSE)"),2023)</f>
        <v>2023</v>
      </c>
      <c r="H1460" s="150">
        <v>14000</v>
      </c>
      <c r="I1460" s="151" t="s">
        <v>146</v>
      </c>
      <c r="J1460" s="93" t="s">
        <v>2235</v>
      </c>
      <c r="K1460" s="153"/>
      <c r="L1460" s="153"/>
      <c r="M1460" s="153"/>
      <c r="N1460" s="153"/>
      <c r="O1460" s="153"/>
      <c r="P1460" s="153"/>
      <c r="Q1460" s="153"/>
      <c r="R1460" s="153"/>
      <c r="S1460" s="153"/>
    </row>
    <row r="1461" spans="1:19" ht="131.25">
      <c r="A1461" s="277" t="s">
        <v>25424</v>
      </c>
      <c r="B1461" s="256" t="s">
        <v>400</v>
      </c>
      <c r="C1461" s="93" t="s">
        <v>4209</v>
      </c>
      <c r="D1461" s="93" t="s">
        <v>4210</v>
      </c>
      <c r="E1461" s="148">
        <f ca="1">IFERROR(__xludf.DUMMYFUNCTION(" VLOOKUP(A1427, IMPORTRANGE(""https://docs.google.com/spreadsheets/d/1fj_Bhi2XPL3siwIh4sx4VRLAe31yD50oKdj5UlRYW0c/"", ""Сводка!A:AA""), 5, FALSE)"),192)</f>
        <v>192</v>
      </c>
      <c r="F1461" s="148" t="s">
        <v>108</v>
      </c>
      <c r="G1461" s="147">
        <f ca="1">IFERROR(__xludf.DUMMYFUNCTION(" VLOOKUP(A1427, IMPORTRANGE(""https://docs.google.com/spreadsheets/d/1QNLbnkR_AongFt22vMfNzfpjZ0CjpI8QI-w0wBnYA1w/"", ""Инфа!A:AA""), 6, FALSE)"),2024)</f>
        <v>2024</v>
      </c>
      <c r="H1461" s="150">
        <v>16500</v>
      </c>
      <c r="I1461" s="151" t="s">
        <v>161</v>
      </c>
      <c r="J1461" s="93" t="s">
        <v>4211</v>
      </c>
      <c r="K1461" s="153"/>
      <c r="L1461" s="153"/>
      <c r="M1461" s="153"/>
      <c r="N1461" s="153"/>
      <c r="O1461" s="153"/>
      <c r="P1461" s="153"/>
      <c r="Q1461" s="153"/>
      <c r="R1461" s="153"/>
      <c r="S1461" s="153"/>
    </row>
    <row r="1462" spans="1:19" ht="150">
      <c r="A1462" s="277" t="s">
        <v>25424</v>
      </c>
      <c r="B1462" s="256" t="s">
        <v>153</v>
      </c>
      <c r="C1462" s="93" t="s">
        <v>4212</v>
      </c>
      <c r="D1462" s="93" t="s">
        <v>4213</v>
      </c>
      <c r="E1462" s="148">
        <f ca="1">IFERROR(__xludf.DUMMYFUNCTION(" VLOOKUP(A1428, IMPORTRANGE(""https://docs.google.com/spreadsheets/d/1fj_Bhi2XPL3siwIh4sx4VRLAe31yD50oKdj5UlRYW0c/"", ""Сводка!A:AA""), 5, FALSE)"),180)</f>
        <v>180</v>
      </c>
      <c r="F1462" s="148" t="s">
        <v>108</v>
      </c>
      <c r="G1462" s="147">
        <f ca="1">IFERROR(__xludf.DUMMYFUNCTION(" VLOOKUP(A1428, IMPORTRANGE(""https://docs.google.com/spreadsheets/d/1QNLbnkR_AongFt22vMfNzfpjZ0CjpI8QI-w0wBnYA1w/"", ""Инфа!A:AA""), 6, FALSE)"),2024)</f>
        <v>2024</v>
      </c>
      <c r="H1462" s="150">
        <v>10400</v>
      </c>
      <c r="I1462" s="151" t="s">
        <v>161</v>
      </c>
      <c r="J1462" s="93" t="s">
        <v>4214</v>
      </c>
      <c r="K1462" s="153"/>
      <c r="L1462" s="153"/>
      <c r="M1462" s="153"/>
      <c r="N1462" s="153"/>
      <c r="O1462" s="153"/>
      <c r="P1462" s="153"/>
      <c r="Q1462" s="153"/>
      <c r="R1462" s="153"/>
      <c r="S1462" s="153"/>
    </row>
    <row r="1463" spans="1:19" ht="93.75">
      <c r="A1463" s="277" t="s">
        <v>25424</v>
      </c>
      <c r="B1463" s="253" t="s">
        <v>400</v>
      </c>
      <c r="C1463" s="93" t="s">
        <v>4215</v>
      </c>
      <c r="D1463" s="93" t="s">
        <v>4216</v>
      </c>
      <c r="E1463" s="148">
        <f ca="1">IFERROR(__xludf.DUMMYFUNCTION(" VLOOKUP(A1429, IMPORTRANGE(""https://docs.google.com/spreadsheets/d/1fj_Bhi2XPL3siwIh4sx4VRLAe31yD50oKdj5UlRYW0c/"", ""Сводка!A:AA""), 5, FALSE)"),152)</f>
        <v>152</v>
      </c>
      <c r="F1463" s="148" t="s">
        <v>415</v>
      </c>
      <c r="G1463" s="147">
        <f ca="1">IFERROR(__xludf.DUMMYFUNCTION(" VLOOKUP(A1429, IMPORTRANGE(""https://docs.google.com/spreadsheets/d/1QNLbnkR_AongFt22vMfNzfpjZ0CjpI8QI-w0wBnYA1w/"", ""Инфа!A:AA""), 6, FALSE)"),2024)</f>
        <v>2024</v>
      </c>
      <c r="H1463" s="150">
        <v>14100</v>
      </c>
      <c r="I1463" s="151" t="s">
        <v>161</v>
      </c>
      <c r="J1463" s="93" t="s">
        <v>4217</v>
      </c>
      <c r="K1463" s="153"/>
      <c r="L1463" s="153"/>
      <c r="M1463" s="153"/>
      <c r="N1463" s="153"/>
      <c r="O1463" s="153"/>
      <c r="P1463" s="153"/>
      <c r="Q1463" s="153"/>
      <c r="R1463" s="153"/>
      <c r="S1463" s="153"/>
    </row>
    <row r="1464" spans="1:19" ht="187.5">
      <c r="A1464" s="277" t="s">
        <v>25424</v>
      </c>
      <c r="B1464" s="256" t="s">
        <v>153</v>
      </c>
      <c r="C1464" s="93" t="s">
        <v>4218</v>
      </c>
      <c r="D1464" s="93" t="s">
        <v>4219</v>
      </c>
      <c r="E1464" s="148">
        <f ca="1">IFERROR(__xludf.DUMMYFUNCTION(" VLOOKUP(A1430, IMPORTRANGE(""https://docs.google.com/spreadsheets/d/1fj_Bhi2XPL3siwIh4sx4VRLAe31yD50oKdj5UlRYW0c/"", ""Сводка!A:AA""), 5, FALSE)"),264)</f>
        <v>264</v>
      </c>
      <c r="F1464" s="148" t="s">
        <v>456</v>
      </c>
      <c r="G1464" s="147">
        <f ca="1">IFERROR(__xludf.DUMMYFUNCTION(" VLOOKUP(A1430, IMPORTRANGE(""https://docs.google.com/spreadsheets/d/1QNLbnkR_AongFt22vMfNzfpjZ0CjpI8QI-w0wBnYA1w/"", ""Инфа!A:AA""), 6, FALSE)"),2024)</f>
        <v>2024</v>
      </c>
      <c r="H1464" s="150">
        <v>12900</v>
      </c>
      <c r="I1464" s="151" t="s">
        <v>274</v>
      </c>
      <c r="J1464" s="93" t="s">
        <v>4220</v>
      </c>
      <c r="K1464" s="153"/>
      <c r="L1464" s="153"/>
      <c r="M1464" s="153"/>
      <c r="N1464" s="153"/>
      <c r="O1464" s="153"/>
      <c r="P1464" s="153"/>
      <c r="Q1464" s="153"/>
      <c r="R1464" s="153"/>
      <c r="S1464" s="153"/>
    </row>
    <row r="1465" spans="1:19" ht="187.5">
      <c r="A1465" s="277" t="s">
        <v>25424</v>
      </c>
      <c r="B1465" s="256" t="s">
        <v>153</v>
      </c>
      <c r="C1465" s="93" t="s">
        <v>4218</v>
      </c>
      <c r="D1465" s="93" t="s">
        <v>4221</v>
      </c>
      <c r="E1465" s="148">
        <f ca="1">IFERROR(__xludf.DUMMYFUNCTION(" VLOOKUP(A1431, IMPORTRANGE(""https://docs.google.com/spreadsheets/d/1fj_Bhi2XPL3siwIh4sx4VRLAe31yD50oKdj5UlRYW0c/"", ""Сводка!A:AA""), 5, FALSE)"),236)</f>
        <v>236</v>
      </c>
      <c r="F1465" s="148" t="s">
        <v>456</v>
      </c>
      <c r="G1465" s="147">
        <f ca="1">IFERROR(__xludf.DUMMYFUNCTION(" VLOOKUP(A1431, IMPORTRANGE(""https://docs.google.com/spreadsheets/d/1QNLbnkR_AongFt22vMfNzfpjZ0CjpI8QI-w0wBnYA1w/"", ""Инфа!A:AA""), 6, FALSE)"),2024)</f>
        <v>2024</v>
      </c>
      <c r="H1465" s="150">
        <v>12100</v>
      </c>
      <c r="I1465" s="151" t="s">
        <v>274</v>
      </c>
      <c r="J1465" s="93" t="s">
        <v>4220</v>
      </c>
      <c r="K1465" s="153"/>
      <c r="L1465" s="153"/>
      <c r="M1465" s="153"/>
      <c r="N1465" s="153"/>
      <c r="O1465" s="153"/>
      <c r="P1465" s="153"/>
      <c r="Q1465" s="153"/>
      <c r="R1465" s="153"/>
      <c r="S1465" s="153"/>
    </row>
    <row r="1466" spans="1:19" ht="131.25">
      <c r="A1466" s="277" t="s">
        <v>25424</v>
      </c>
      <c r="B1466" s="256" t="s">
        <v>400</v>
      </c>
      <c r="C1466" s="93" t="s">
        <v>4174</v>
      </c>
      <c r="D1466" s="93" t="s">
        <v>4222</v>
      </c>
      <c r="E1466" s="148">
        <f ca="1">IFERROR(__xludf.DUMMYFUNCTION(" VLOOKUP(A1432, IMPORTRANGE(""https://docs.google.com/spreadsheets/d/1fj_Bhi2XPL3siwIh4sx4VRLAe31yD50oKdj5UlRYW0c/"", ""Сводка!A:AA""), 5, FALSE)"),256)</f>
        <v>256</v>
      </c>
      <c r="F1466" s="148" t="s">
        <v>415</v>
      </c>
      <c r="G1466" s="147">
        <f ca="1">IFERROR(__xludf.DUMMYFUNCTION(" VLOOKUP(A1432, IMPORTRANGE(""https://docs.google.com/spreadsheets/d/1QNLbnkR_AongFt22vMfNzfpjZ0CjpI8QI-w0wBnYA1w/"", ""Инфа!A:AA""), 6, FALSE)"),2023)</f>
        <v>2023</v>
      </c>
      <c r="H1466" s="150">
        <v>12700</v>
      </c>
      <c r="I1466" s="151" t="s">
        <v>138</v>
      </c>
      <c r="J1466" s="93" t="s">
        <v>4223</v>
      </c>
      <c r="K1466" s="153"/>
      <c r="L1466" s="153"/>
      <c r="M1466" s="153"/>
      <c r="N1466" s="153"/>
      <c r="O1466" s="153"/>
      <c r="P1466" s="153"/>
      <c r="Q1466" s="153"/>
      <c r="R1466" s="153"/>
      <c r="S1466" s="153"/>
    </row>
    <row r="1467" spans="1:19" ht="131.25">
      <c r="A1467" s="277" t="s">
        <v>25424</v>
      </c>
      <c r="B1467" s="256" t="s">
        <v>400</v>
      </c>
      <c r="C1467" s="93" t="s">
        <v>4174</v>
      </c>
      <c r="D1467" s="93" t="s">
        <v>4224</v>
      </c>
      <c r="E1467" s="148">
        <f ca="1">IFERROR(__xludf.DUMMYFUNCTION(" VLOOKUP(A1433, IMPORTRANGE(""https://docs.google.com/spreadsheets/d/1fj_Bhi2XPL3siwIh4sx4VRLAe31yD50oKdj5UlRYW0c/"", ""Сводка!A:AA""), 5, FALSE)"),264)</f>
        <v>264</v>
      </c>
      <c r="F1467" s="148" t="s">
        <v>415</v>
      </c>
      <c r="G1467" s="147">
        <f ca="1">IFERROR(__xludf.DUMMYFUNCTION(" VLOOKUP(A1433, IMPORTRANGE(""https://docs.google.com/spreadsheets/d/1QNLbnkR_AongFt22vMfNzfpjZ0CjpI8QI-w0wBnYA1w/"", ""Инфа!A:AA""), 6, FALSE)"),2023)</f>
        <v>2023</v>
      </c>
      <c r="H1467" s="150">
        <v>12900</v>
      </c>
      <c r="I1467" s="151" t="s">
        <v>138</v>
      </c>
      <c r="J1467" s="93" t="s">
        <v>3781</v>
      </c>
      <c r="K1467" s="153"/>
      <c r="L1467" s="153"/>
      <c r="M1467" s="153"/>
      <c r="N1467" s="153"/>
      <c r="O1467" s="153"/>
      <c r="P1467" s="153"/>
      <c r="Q1467" s="153"/>
      <c r="R1467" s="153"/>
      <c r="S1467" s="153"/>
    </row>
    <row r="1468" spans="1:19" ht="262.5">
      <c r="A1468" s="277" t="s">
        <v>25424</v>
      </c>
      <c r="B1468" s="256" t="s">
        <v>153</v>
      </c>
      <c r="C1468" s="93" t="s">
        <v>4225</v>
      </c>
      <c r="D1468" s="93" t="s">
        <v>4226</v>
      </c>
      <c r="E1468" s="148">
        <f ca="1">IFERROR(__xludf.DUMMYFUNCTION(" VLOOKUP(A1434, IMPORTRANGE(""https://docs.google.com/spreadsheets/d/1fj_Bhi2XPL3siwIh4sx4VRLAe31yD50oKdj5UlRYW0c/"", ""Сводка!A:AA""), 5, FALSE)"),68)</f>
        <v>68</v>
      </c>
      <c r="F1468" s="148" t="s">
        <v>2691</v>
      </c>
      <c r="G1468" s="147">
        <f ca="1">IFERROR(__xludf.DUMMYFUNCTION(" VLOOKUP(A1434, IMPORTRANGE(""https://docs.google.com/spreadsheets/d/1QNLbnkR_AongFt22vMfNzfpjZ0CjpI8QI-w0wBnYA1w/"", ""Инфа!A:AA""), 6, FALSE)"),2024)</f>
        <v>2024</v>
      </c>
      <c r="H1468" s="150">
        <v>7000</v>
      </c>
      <c r="I1468" s="151" t="s">
        <v>4227</v>
      </c>
      <c r="J1468" s="93" t="s">
        <v>4228</v>
      </c>
      <c r="K1468" s="153"/>
      <c r="L1468" s="153"/>
      <c r="M1468" s="153"/>
      <c r="N1468" s="153"/>
      <c r="O1468" s="153"/>
      <c r="P1468" s="153"/>
      <c r="Q1468" s="153"/>
      <c r="R1468" s="153"/>
      <c r="S1468" s="153"/>
    </row>
    <row r="1469" spans="1:19" ht="131.25">
      <c r="A1469" s="277" t="s">
        <v>25424</v>
      </c>
      <c r="B1469" s="256" t="s">
        <v>400</v>
      </c>
      <c r="C1469" s="93" t="s">
        <v>4229</v>
      </c>
      <c r="D1469" s="93" t="s">
        <v>4230</v>
      </c>
      <c r="E1469" s="148">
        <f ca="1">IFERROR(__xludf.DUMMYFUNCTION(" VLOOKUP(A1435, IMPORTRANGE(""https://docs.google.com/spreadsheets/d/1fj_Bhi2XPL3siwIh4sx4VRLAe31yD50oKdj5UlRYW0c/"", ""Сводка!A:AA""), 5, FALSE)"),140)</f>
        <v>140</v>
      </c>
      <c r="F1469" s="148" t="s">
        <v>415</v>
      </c>
      <c r="G1469" s="147">
        <f ca="1">IFERROR(__xludf.DUMMYFUNCTION(" VLOOKUP(A1435, IMPORTRANGE(""https://docs.google.com/spreadsheets/d/1QNLbnkR_AongFt22vMfNzfpjZ0CjpI8QI-w0wBnYA1w/"", ""Инфа!A:AA""), 6, FALSE)"),2023)</f>
        <v>2023</v>
      </c>
      <c r="H1469" s="150">
        <v>9200</v>
      </c>
      <c r="I1469" s="151" t="s">
        <v>28</v>
      </c>
      <c r="J1469" s="93" t="s">
        <v>4231</v>
      </c>
      <c r="K1469" s="153"/>
      <c r="L1469" s="153"/>
      <c r="M1469" s="153"/>
      <c r="N1469" s="153"/>
      <c r="O1469" s="153"/>
      <c r="P1469" s="153"/>
      <c r="Q1469" s="153"/>
      <c r="R1469" s="153"/>
      <c r="S1469" s="153"/>
    </row>
    <row r="1470" spans="1:19" ht="112.5">
      <c r="A1470" s="277" t="s">
        <v>25424</v>
      </c>
      <c r="B1470" s="256" t="s">
        <v>400</v>
      </c>
      <c r="C1470" s="93" t="s">
        <v>4232</v>
      </c>
      <c r="D1470" s="93" t="s">
        <v>4233</v>
      </c>
      <c r="E1470" s="148">
        <f ca="1">IFERROR(__xludf.DUMMYFUNCTION(" VLOOKUP(A1436, IMPORTRANGE(""https://docs.google.com/spreadsheets/d/1fj_Bhi2XPL3siwIh4sx4VRLAe31yD50oKdj5UlRYW0c/"", ""Сводка!A:AA""), 5, FALSE)"),144)</f>
        <v>144</v>
      </c>
      <c r="F1470" s="148" t="s">
        <v>108</v>
      </c>
      <c r="G1470" s="147">
        <f ca="1">IFERROR(__xludf.DUMMYFUNCTION(" VLOOKUP(A1436, IMPORTRANGE(""https://docs.google.com/spreadsheets/d/1QNLbnkR_AongFt22vMfNzfpjZ0CjpI8QI-w0wBnYA1w/"", ""Инфа!A:AA""), 6, FALSE)"),2024)</f>
        <v>2024</v>
      </c>
      <c r="H1470" s="150">
        <v>9300</v>
      </c>
      <c r="I1470" s="151" t="s">
        <v>197</v>
      </c>
      <c r="J1470" s="93" t="s">
        <v>4234</v>
      </c>
      <c r="K1470" s="153"/>
      <c r="L1470" s="153"/>
      <c r="M1470" s="153"/>
      <c r="N1470" s="153"/>
      <c r="O1470" s="153"/>
      <c r="P1470" s="153"/>
      <c r="Q1470" s="153"/>
      <c r="R1470" s="153"/>
      <c r="S1470" s="153"/>
    </row>
    <row r="1471" spans="1:19" ht="225">
      <c r="A1471" s="277" t="s">
        <v>25424</v>
      </c>
      <c r="B1471" s="256" t="s">
        <v>400</v>
      </c>
      <c r="C1471" s="93" t="s">
        <v>4235</v>
      </c>
      <c r="D1471" s="93" t="s">
        <v>4236</v>
      </c>
      <c r="E1471" s="148">
        <f ca="1">IFERROR(__xludf.DUMMYFUNCTION(" VLOOKUP(A1437, IMPORTRANGE(""https://docs.google.com/spreadsheets/d/1fj_Bhi2XPL3siwIh4sx4VRLAe31yD50oKdj5UlRYW0c/"", ""Сводка!A:AA""), 5, FALSE)"),248)</f>
        <v>248</v>
      </c>
      <c r="F1471" s="148" t="s">
        <v>466</v>
      </c>
      <c r="G1471" s="147">
        <f ca="1">IFERROR(__xludf.DUMMYFUNCTION(" VLOOKUP(A1437, IMPORTRANGE(""https://docs.google.com/spreadsheets/d/1QNLbnkR_AongFt22vMfNzfpjZ0CjpI8QI-w0wBnYA1w/"", ""Инфа!A:AA""), 6, FALSE)"),2023)</f>
        <v>2023</v>
      </c>
      <c r="H1471" s="150">
        <v>12400</v>
      </c>
      <c r="I1471" s="151" t="s">
        <v>4237</v>
      </c>
      <c r="J1471" s="93" t="s">
        <v>4238</v>
      </c>
      <c r="K1471" s="153"/>
      <c r="L1471" s="153"/>
      <c r="M1471" s="153"/>
      <c r="N1471" s="153"/>
      <c r="O1471" s="153"/>
      <c r="P1471" s="153"/>
      <c r="Q1471" s="153"/>
      <c r="R1471" s="153"/>
      <c r="S1471" s="153"/>
    </row>
    <row r="1472" spans="1:19" ht="168.75">
      <c r="A1472" s="277" t="s">
        <v>25424</v>
      </c>
      <c r="B1472" s="256" t="s">
        <v>153</v>
      </c>
      <c r="C1472" s="93" t="s">
        <v>4239</v>
      </c>
      <c r="D1472" s="93" t="s">
        <v>4240</v>
      </c>
      <c r="E1472" s="148">
        <f ca="1">IFERROR(__xludf.DUMMYFUNCTION(" VLOOKUP(A1438, IMPORTRANGE(""https://docs.google.com/spreadsheets/d/1fj_Bhi2XPL3siwIh4sx4VRLAe31yD50oKdj5UlRYW0c/"", ""Сводка!A:AA""), 5, FALSE)"),456)</f>
        <v>456</v>
      </c>
      <c r="F1472" s="148" t="s">
        <v>165</v>
      </c>
      <c r="G1472" s="147">
        <f ca="1">IFERROR(__xludf.DUMMYFUNCTION(" VLOOKUP(A1438, IMPORTRANGE(""https://docs.google.com/spreadsheets/d/1QNLbnkR_AongFt22vMfNzfpjZ0CjpI8QI-w0wBnYA1w/"", ""Инфа!A:AA""), 6, FALSE)"),2024)</f>
        <v>2024</v>
      </c>
      <c r="H1472" s="154">
        <v>18700</v>
      </c>
      <c r="I1472" s="151" t="s">
        <v>2593</v>
      </c>
      <c r="J1472" s="93" t="s">
        <v>4241</v>
      </c>
      <c r="K1472" s="153"/>
      <c r="L1472" s="153"/>
      <c r="M1472" s="153"/>
      <c r="N1472" s="153"/>
      <c r="O1472" s="153"/>
      <c r="P1472" s="153"/>
      <c r="Q1472" s="153"/>
      <c r="R1472" s="153"/>
      <c r="S1472" s="153"/>
    </row>
    <row r="1473" spans="1:19" ht="262.5">
      <c r="A1473" s="277" t="s">
        <v>25424</v>
      </c>
      <c r="B1473" s="256" t="s">
        <v>153</v>
      </c>
      <c r="C1473" s="93" t="s">
        <v>4239</v>
      </c>
      <c r="D1473" s="93" t="s">
        <v>4242</v>
      </c>
      <c r="E1473" s="148">
        <f ca="1">IFERROR(__xludf.DUMMYFUNCTION(" VLOOKUP(A1439, IMPORTRANGE(""https://docs.google.com/spreadsheets/d/1fj_Bhi2XPL3siwIh4sx4VRLAe31yD50oKdj5UlRYW0c/"", ""Сводка!A:AA""), 5, FALSE)"),416)</f>
        <v>416</v>
      </c>
      <c r="F1473" s="148" t="s">
        <v>4243</v>
      </c>
      <c r="G1473" s="147">
        <f ca="1">IFERROR(__xludf.DUMMYFUNCTION(" VLOOKUP(A1439, IMPORTRANGE(""https://docs.google.com/spreadsheets/d/1QNLbnkR_AongFt22vMfNzfpjZ0CjpI8QI-w0wBnYA1w/"", ""Инфа!A:AA""), 6, FALSE)"),2024)</f>
        <v>2024</v>
      </c>
      <c r="H1473" s="154">
        <v>17500</v>
      </c>
      <c r="I1473" s="151" t="s">
        <v>4244</v>
      </c>
      <c r="J1473" s="99" t="s">
        <v>4245</v>
      </c>
      <c r="K1473" s="153"/>
      <c r="L1473" s="153"/>
      <c r="M1473" s="153"/>
      <c r="N1473" s="153"/>
      <c r="O1473" s="153"/>
      <c r="P1473" s="153"/>
      <c r="Q1473" s="153"/>
      <c r="R1473" s="153"/>
      <c r="S1473" s="153"/>
    </row>
    <row r="1474" spans="1:19" ht="93.75">
      <c r="A1474" s="277" t="s">
        <v>25424</v>
      </c>
      <c r="B1474" s="253" t="s">
        <v>400</v>
      </c>
      <c r="C1474" s="93" t="s">
        <v>4246</v>
      </c>
      <c r="D1474" s="93" t="s">
        <v>4247</v>
      </c>
      <c r="E1474" s="148">
        <f ca="1">IFERROR(__xludf.DUMMYFUNCTION(" VLOOKUP(A1440, IMPORTRANGE(""https://docs.google.com/spreadsheets/d/1fj_Bhi2XPL3siwIh4sx4VRLAe31yD50oKdj5UlRYW0c/"", ""Сводка!A:AA""), 5, FALSE)"),296)</f>
        <v>296</v>
      </c>
      <c r="F1474" s="148" t="s">
        <v>415</v>
      </c>
      <c r="G1474" s="147">
        <f ca="1">IFERROR(__xludf.DUMMYFUNCTION(" VLOOKUP(A1440, IMPORTRANGE(""https://docs.google.com/spreadsheets/d/1QNLbnkR_AongFt22vMfNzfpjZ0CjpI8QI-w0wBnYA1w/"", ""Инфа!A:AA""), 6, FALSE)"),2024)</f>
        <v>2024</v>
      </c>
      <c r="H1474" s="150">
        <v>22800</v>
      </c>
      <c r="I1474" s="151" t="s">
        <v>161</v>
      </c>
      <c r="J1474" s="93" t="s">
        <v>4248</v>
      </c>
      <c r="K1474" s="153"/>
      <c r="L1474" s="153"/>
      <c r="M1474" s="153"/>
      <c r="N1474" s="153"/>
      <c r="O1474" s="153"/>
      <c r="P1474" s="153"/>
      <c r="Q1474" s="153"/>
      <c r="R1474" s="153"/>
      <c r="S1474" s="153"/>
    </row>
    <row r="1475" spans="1:19" ht="262.5">
      <c r="A1475" s="277" t="s">
        <v>25424</v>
      </c>
      <c r="B1475" s="256" t="s">
        <v>153</v>
      </c>
      <c r="C1475" s="93" t="s">
        <v>4239</v>
      </c>
      <c r="D1475" s="93" t="s">
        <v>4249</v>
      </c>
      <c r="E1475" s="148">
        <f ca="1">IFERROR(__xludf.DUMMYFUNCTION(" VLOOKUP(A1441, IMPORTRANGE(""https://docs.google.com/spreadsheets/d/1fj_Bhi2XPL3siwIh4sx4VRLAe31yD50oKdj5UlRYW0c/"", ""Сводка!A:AA""), 5, FALSE)"),388)</f>
        <v>388</v>
      </c>
      <c r="F1475" s="148" t="s">
        <v>4243</v>
      </c>
      <c r="G1475" s="147">
        <f ca="1">IFERROR(__xludf.DUMMYFUNCTION(" VLOOKUP(A1441, IMPORTRANGE(""https://docs.google.com/spreadsheets/d/1QNLbnkR_AongFt22vMfNzfpjZ0CjpI8QI-w0wBnYA1w/"", ""Инфа!A:AA""), 6, FALSE)"),2024)</f>
        <v>2024</v>
      </c>
      <c r="H1475" s="154">
        <v>16600</v>
      </c>
      <c r="I1475" s="151" t="s">
        <v>4244</v>
      </c>
      <c r="J1475" s="99" t="s">
        <v>4245</v>
      </c>
      <c r="K1475" s="153"/>
      <c r="L1475" s="153"/>
      <c r="M1475" s="153"/>
      <c r="N1475" s="153"/>
      <c r="O1475" s="153"/>
      <c r="P1475" s="153"/>
      <c r="Q1475" s="153"/>
      <c r="R1475" s="153"/>
      <c r="S1475" s="153"/>
    </row>
    <row r="1476" spans="1:19" ht="150">
      <c r="A1476" s="277" t="s">
        <v>25424</v>
      </c>
      <c r="B1476" s="256" t="s">
        <v>400</v>
      </c>
      <c r="C1476" s="93" t="s">
        <v>4250</v>
      </c>
      <c r="D1476" s="93" t="s">
        <v>4251</v>
      </c>
      <c r="E1476" s="148">
        <f ca="1">IFERROR(__xludf.DUMMYFUNCTION(" VLOOKUP(A1442, IMPORTRANGE(""https://docs.google.com/spreadsheets/d/1fj_Bhi2XPL3siwIh4sx4VRLAe31yD50oKdj5UlRYW0c/"", ""Сводка!A:AA""), 5, FALSE)"),140)</f>
        <v>140</v>
      </c>
      <c r="F1476" s="148" t="s">
        <v>415</v>
      </c>
      <c r="G1476" s="147">
        <f ca="1">IFERROR(__xludf.DUMMYFUNCTION(" VLOOKUP(A1442, IMPORTRANGE(""https://docs.google.com/spreadsheets/d/1QNLbnkR_AongFt22vMfNzfpjZ0CjpI8QI-w0wBnYA1w/"", ""Инфа!A:AA""), 6, FALSE)"),2024)</f>
        <v>2024</v>
      </c>
      <c r="H1476" s="150">
        <v>9200</v>
      </c>
      <c r="I1476" s="151" t="s">
        <v>62</v>
      </c>
      <c r="J1476" s="93" t="s">
        <v>4252</v>
      </c>
      <c r="K1476" s="153"/>
      <c r="L1476" s="153"/>
      <c r="M1476" s="153"/>
      <c r="N1476" s="153"/>
      <c r="O1476" s="153"/>
      <c r="P1476" s="153"/>
      <c r="Q1476" s="153"/>
      <c r="R1476" s="153"/>
      <c r="S1476" s="153"/>
    </row>
    <row r="1477" spans="1:19" ht="131.25">
      <c r="A1477" s="277" t="s">
        <v>25424</v>
      </c>
      <c r="B1477" s="256" t="s">
        <v>400</v>
      </c>
      <c r="C1477" s="93" t="s">
        <v>4253</v>
      </c>
      <c r="D1477" s="93" t="s">
        <v>4254</v>
      </c>
      <c r="E1477" s="148">
        <f ca="1">IFERROR(__xludf.DUMMYFUNCTION(" VLOOKUP(A1443, IMPORTRANGE(""https://docs.google.com/spreadsheets/d/1fj_Bhi2XPL3siwIh4sx4VRLAe31yD50oKdj5UlRYW0c/"", ""Сводка!A:AA""), 5, FALSE)"),248)</f>
        <v>248</v>
      </c>
      <c r="F1477" s="148" t="s">
        <v>466</v>
      </c>
      <c r="G1477" s="147">
        <f ca="1">IFERROR(__xludf.DUMMYFUNCTION(" VLOOKUP(A1443, IMPORTRANGE(""https://docs.google.com/spreadsheets/d/1QNLbnkR_AongFt22vMfNzfpjZ0CjpI8QI-w0wBnYA1w/"", ""Инфа!A:AA""), 6, FALSE)"),2024)</f>
        <v>2024</v>
      </c>
      <c r="H1477" s="150">
        <v>12400</v>
      </c>
      <c r="I1477" s="151" t="s">
        <v>4255</v>
      </c>
      <c r="J1477" s="93" t="s">
        <v>4256</v>
      </c>
      <c r="K1477" s="153"/>
      <c r="L1477" s="153"/>
      <c r="M1477" s="153"/>
      <c r="N1477" s="153"/>
      <c r="O1477" s="153"/>
      <c r="P1477" s="153"/>
      <c r="Q1477" s="153"/>
      <c r="R1477" s="153"/>
      <c r="S1477" s="153"/>
    </row>
    <row r="1478" spans="1:19" ht="93.75">
      <c r="A1478" s="277" t="s">
        <v>25424</v>
      </c>
      <c r="B1478" s="256" t="s">
        <v>400</v>
      </c>
      <c r="C1478" s="93" t="s">
        <v>4257</v>
      </c>
      <c r="D1478" s="93" t="s">
        <v>4258</v>
      </c>
      <c r="E1478" s="148">
        <f ca="1">IFERROR(__xludf.DUMMYFUNCTION(" VLOOKUP(A1444, IMPORTRANGE(""https://docs.google.com/spreadsheets/d/1fj_Bhi2XPL3siwIh4sx4VRLAe31yD50oKdj5UlRYW0c/"", ""Сводка!A:AA""), 5, FALSE)"),104)</f>
        <v>104</v>
      </c>
      <c r="F1478" s="148" t="s">
        <v>415</v>
      </c>
      <c r="G1478" s="147">
        <f ca="1">IFERROR(__xludf.DUMMYFUNCTION(" VLOOKUP(A1444, IMPORTRANGE(""https://docs.google.com/spreadsheets/d/1QNLbnkR_AongFt22vMfNzfpjZ0CjpI8QI-w0wBnYA1w/"", ""Инфа!A:AA""), 6, FALSE)"),2024)</f>
        <v>2024</v>
      </c>
      <c r="H1478" s="150">
        <v>8100</v>
      </c>
      <c r="I1478" s="151" t="s">
        <v>4259</v>
      </c>
      <c r="J1478" s="93" t="s">
        <v>4260</v>
      </c>
      <c r="K1478" s="153"/>
      <c r="L1478" s="153"/>
      <c r="M1478" s="153"/>
      <c r="N1478" s="153"/>
      <c r="O1478" s="153"/>
      <c r="P1478" s="153"/>
      <c r="Q1478" s="153"/>
      <c r="R1478" s="153"/>
      <c r="S1478" s="153"/>
    </row>
    <row r="1479" spans="1:19" ht="131.25">
      <c r="A1479" s="277" t="s">
        <v>25424</v>
      </c>
      <c r="B1479" s="256" t="s">
        <v>400</v>
      </c>
      <c r="C1479" s="93" t="s">
        <v>4261</v>
      </c>
      <c r="D1479" s="93" t="s">
        <v>4262</v>
      </c>
      <c r="E1479" s="148">
        <f ca="1">IFERROR(__xludf.DUMMYFUNCTION(" VLOOKUP(A1445, IMPORTRANGE(""https://docs.google.com/spreadsheets/d/1fj_Bhi2XPL3siwIh4sx4VRLAe31yD50oKdj5UlRYW0c/"", ""Сводка!A:AA""), 5, FALSE)"),64)</f>
        <v>64</v>
      </c>
      <c r="F1479" s="148" t="s">
        <v>415</v>
      </c>
      <c r="G1479" s="147">
        <f ca="1">IFERROR(__xludf.DUMMYFUNCTION(" VLOOKUP(A1445, IMPORTRANGE(""https://docs.google.com/spreadsheets/d/1QNLbnkR_AongFt22vMfNzfpjZ0CjpI8QI-w0wBnYA1w/"", ""Инфа!A:AA""), 6, FALSE)"),2023)</f>
        <v>2023</v>
      </c>
      <c r="H1479" s="150">
        <v>8800</v>
      </c>
      <c r="I1479" s="151" t="s">
        <v>28</v>
      </c>
      <c r="J1479" s="93" t="s">
        <v>4263</v>
      </c>
      <c r="K1479" s="153"/>
      <c r="L1479" s="153"/>
      <c r="M1479" s="153"/>
      <c r="N1479" s="153"/>
      <c r="O1479" s="153"/>
      <c r="P1479" s="153"/>
      <c r="Q1479" s="153"/>
      <c r="R1479" s="153"/>
      <c r="S1479" s="153"/>
    </row>
    <row r="1480" spans="1:19" ht="75">
      <c r="A1480" s="277" t="s">
        <v>25424</v>
      </c>
      <c r="B1480" s="256" t="s">
        <v>400</v>
      </c>
      <c r="C1480" s="93" t="s">
        <v>4264</v>
      </c>
      <c r="D1480" s="93" t="s">
        <v>4265</v>
      </c>
      <c r="E1480" s="148">
        <f ca="1">IFERROR(__xludf.DUMMYFUNCTION(" VLOOKUP(A1446, IMPORTRANGE(""https://docs.google.com/spreadsheets/d/1fj_Bhi2XPL3siwIh4sx4VRLAe31yD50oKdj5UlRYW0c/"", ""Сводка!A:AA""), 5, FALSE)"),180)</f>
        <v>180</v>
      </c>
      <c r="F1480" s="148" t="s">
        <v>415</v>
      </c>
      <c r="G1480" s="147">
        <f ca="1">IFERROR(__xludf.DUMMYFUNCTION(" VLOOKUP(A1446, IMPORTRANGE(""https://docs.google.com/spreadsheets/d/1QNLbnkR_AongFt22vMfNzfpjZ0CjpI8QI-w0wBnYA1w/"", ""Инфа!A:AA""), 6, FALSE)"),2023)</f>
        <v>2023</v>
      </c>
      <c r="H1480" s="150">
        <v>10400</v>
      </c>
      <c r="I1480" s="151" t="s">
        <v>4266</v>
      </c>
      <c r="J1480" s="93" t="s">
        <v>4267</v>
      </c>
      <c r="K1480" s="153"/>
      <c r="L1480" s="153"/>
      <c r="M1480" s="153"/>
      <c r="N1480" s="153"/>
      <c r="O1480" s="153"/>
      <c r="P1480" s="153"/>
      <c r="Q1480" s="153"/>
      <c r="R1480" s="153"/>
      <c r="S1480" s="153"/>
    </row>
    <row r="1481" spans="1:19" ht="56.25">
      <c r="A1481" s="277" t="s">
        <v>25424</v>
      </c>
      <c r="B1481" s="256" t="s">
        <v>400</v>
      </c>
      <c r="C1481" s="93" t="s">
        <v>4268</v>
      </c>
      <c r="D1481" s="93" t="s">
        <v>4269</v>
      </c>
      <c r="E1481" s="148">
        <f ca="1">IFERROR(__xludf.DUMMYFUNCTION(" VLOOKUP(A1447, IMPORTRANGE(""https://docs.google.com/spreadsheets/d/1fj_Bhi2XPL3siwIh4sx4VRLAe31yD50oKdj5UlRYW0c/"", ""Сводка!A:AA""), 5, FALSE)"),152)</f>
        <v>152</v>
      </c>
      <c r="F1481" s="148" t="s">
        <v>108</v>
      </c>
      <c r="G1481" s="147">
        <f ca="1">IFERROR(__xludf.DUMMYFUNCTION(" VLOOKUP(A1447, IMPORTRANGE(""https://docs.google.com/spreadsheets/d/1QNLbnkR_AongFt22vMfNzfpjZ0CjpI8QI-w0wBnYA1w/"", ""Инфа!A:AA""), 6, FALSE)"),2024)</f>
        <v>2024</v>
      </c>
      <c r="H1481" s="150">
        <v>9600</v>
      </c>
      <c r="I1481" s="151" t="s">
        <v>4270</v>
      </c>
      <c r="J1481" s="93" t="s">
        <v>4271</v>
      </c>
      <c r="K1481" s="153"/>
      <c r="L1481" s="153"/>
      <c r="M1481" s="153"/>
      <c r="N1481" s="153"/>
      <c r="O1481" s="153"/>
      <c r="P1481" s="153"/>
      <c r="Q1481" s="153"/>
      <c r="R1481" s="153"/>
      <c r="S1481" s="153"/>
    </row>
    <row r="1482" spans="1:19" ht="150">
      <c r="A1482" s="277" t="s">
        <v>25424</v>
      </c>
      <c r="B1482" s="256" t="s">
        <v>400</v>
      </c>
      <c r="C1482" s="93" t="s">
        <v>4272</v>
      </c>
      <c r="D1482" s="93" t="s">
        <v>4273</v>
      </c>
      <c r="E1482" s="148">
        <f ca="1">IFERROR(__xludf.DUMMYFUNCTION(" VLOOKUP(A1448, IMPORTRANGE(""https://docs.google.com/spreadsheets/d/1fj_Bhi2XPL3siwIh4sx4VRLAe31yD50oKdj5UlRYW0c/"", ""Сводка!A:AA""), 5, FALSE)"),236)</f>
        <v>236</v>
      </c>
      <c r="F1482" s="148" t="s">
        <v>415</v>
      </c>
      <c r="G1482" s="147">
        <f ca="1">IFERROR(__xludf.DUMMYFUNCTION(" VLOOKUP(A1448, IMPORTRANGE(""https://docs.google.com/spreadsheets/d/1QNLbnkR_AongFt22vMfNzfpjZ0CjpI8QI-w0wBnYA1w/"", ""Инфа!A:AA""), 6, FALSE)"),2023)</f>
        <v>2023</v>
      </c>
      <c r="H1482" s="150">
        <v>19200</v>
      </c>
      <c r="I1482" s="151" t="s">
        <v>246</v>
      </c>
      <c r="J1482" s="93" t="s">
        <v>4274</v>
      </c>
      <c r="K1482" s="153"/>
      <c r="L1482" s="153"/>
      <c r="M1482" s="153"/>
      <c r="N1482" s="153"/>
      <c r="O1482" s="153"/>
      <c r="P1482" s="153"/>
      <c r="Q1482" s="153"/>
      <c r="R1482" s="153"/>
      <c r="S1482" s="153"/>
    </row>
    <row r="1483" spans="1:19" ht="131.25">
      <c r="A1483" s="277" t="s">
        <v>25424</v>
      </c>
      <c r="B1483" s="256" t="s">
        <v>153</v>
      </c>
      <c r="C1483" s="93" t="s">
        <v>4275</v>
      </c>
      <c r="D1483" s="93" t="s">
        <v>4276</v>
      </c>
      <c r="E1483" s="148">
        <f ca="1">IFERROR(__xludf.DUMMYFUNCTION(" VLOOKUP(A1449, IMPORTRANGE(""https://docs.google.com/spreadsheets/d/1fj_Bhi2XPL3siwIh4sx4VRLAe31yD50oKdj5UlRYW0c/"", ""Сводка!A:AA""), 5, FALSE)"),144)</f>
        <v>144</v>
      </c>
      <c r="F1483" s="148" t="s">
        <v>50</v>
      </c>
      <c r="G1483" s="147">
        <f ca="1">IFERROR(__xludf.DUMMYFUNCTION(" VLOOKUP(A1449, IMPORTRANGE(""https://docs.google.com/spreadsheets/d/1QNLbnkR_AongFt22vMfNzfpjZ0CjpI8QI-w0wBnYA1w/"", ""Инфа!A:AA""), 6, FALSE)"),2024)</f>
        <v>2024</v>
      </c>
      <c r="H1483" s="150">
        <v>9300</v>
      </c>
      <c r="I1483" s="151" t="s">
        <v>4277</v>
      </c>
      <c r="J1483" s="93" t="s">
        <v>4278</v>
      </c>
      <c r="K1483" s="153"/>
      <c r="L1483" s="153"/>
      <c r="M1483" s="153"/>
      <c r="N1483" s="153"/>
      <c r="O1483" s="153"/>
      <c r="P1483" s="153"/>
      <c r="Q1483" s="153"/>
      <c r="R1483" s="153"/>
      <c r="S1483" s="153"/>
    </row>
    <row r="1484" spans="1:19" ht="206.25">
      <c r="A1484" s="277" t="s">
        <v>25424</v>
      </c>
      <c r="B1484" s="256" t="s">
        <v>153</v>
      </c>
      <c r="C1484" s="93" t="s">
        <v>4279</v>
      </c>
      <c r="D1484" s="93" t="s">
        <v>4280</v>
      </c>
      <c r="E1484" s="148">
        <f ca="1">IFERROR(__xludf.DUMMYFUNCTION(" VLOOKUP(A1450, IMPORTRANGE(""https://docs.google.com/spreadsheets/d/1fj_Bhi2XPL3siwIh4sx4VRLAe31yD50oKdj5UlRYW0c/"", ""Сводка!A:AA""), 5, FALSE)"),104)</f>
        <v>104</v>
      </c>
      <c r="F1484" s="148" t="s">
        <v>4281</v>
      </c>
      <c r="G1484" s="147">
        <f ca="1">IFERROR(__xludf.DUMMYFUNCTION(" VLOOKUP(A1450, IMPORTRANGE(""https://docs.google.com/spreadsheets/d/1QNLbnkR_AongFt22vMfNzfpjZ0CjpI8QI-w0wBnYA1w/"", ""Инфа!A:AA""), 6, FALSE)"),2024)</f>
        <v>2024</v>
      </c>
      <c r="H1484" s="150">
        <v>8100</v>
      </c>
      <c r="I1484" s="151" t="s">
        <v>4282</v>
      </c>
      <c r="J1484" s="93" t="s">
        <v>4283</v>
      </c>
      <c r="K1484" s="153"/>
      <c r="L1484" s="153"/>
      <c r="M1484" s="153"/>
      <c r="N1484" s="153"/>
      <c r="O1484" s="153"/>
      <c r="P1484" s="153"/>
      <c r="Q1484" s="153"/>
      <c r="R1484" s="153"/>
      <c r="S1484" s="153"/>
    </row>
    <row r="1485" spans="1:19" ht="131.25">
      <c r="A1485" s="277" t="s">
        <v>25424</v>
      </c>
      <c r="B1485" s="253" t="s">
        <v>400</v>
      </c>
      <c r="C1485" s="93" t="s">
        <v>4284</v>
      </c>
      <c r="D1485" s="93" t="s">
        <v>4285</v>
      </c>
      <c r="E1485" s="148">
        <f ca="1">IFERROR(__xludf.DUMMYFUNCTION(" VLOOKUP(A1451, IMPORTRANGE(""https://docs.google.com/spreadsheets/d/1fj_Bhi2XPL3siwIh4sx4VRLAe31yD50oKdj5UlRYW0c/"", ""Сводка!A:AA""), 5, FALSE)"),292)</f>
        <v>292</v>
      </c>
      <c r="F1485" s="148" t="s">
        <v>415</v>
      </c>
      <c r="G1485" s="147">
        <f ca="1">IFERROR(__xludf.DUMMYFUNCTION(" VLOOKUP(A1451, IMPORTRANGE(""https://docs.google.com/spreadsheets/d/1QNLbnkR_AongFt22vMfNzfpjZ0CjpI8QI-w0wBnYA1w/"", ""Инфа!A:AA""), 6, FALSE)"),2024)</f>
        <v>2024</v>
      </c>
      <c r="H1485" s="150">
        <v>22500</v>
      </c>
      <c r="I1485" s="151" t="s">
        <v>161</v>
      </c>
      <c r="J1485" s="93" t="s">
        <v>4286</v>
      </c>
      <c r="K1485" s="153"/>
      <c r="L1485" s="153"/>
      <c r="M1485" s="153"/>
      <c r="N1485" s="153"/>
      <c r="O1485" s="153"/>
      <c r="P1485" s="153"/>
      <c r="Q1485" s="153"/>
      <c r="R1485" s="153"/>
      <c r="S1485" s="153"/>
    </row>
    <row r="1486" spans="1:19" ht="131.25">
      <c r="A1486" s="277" t="s">
        <v>25424</v>
      </c>
      <c r="B1486" s="256" t="s">
        <v>400</v>
      </c>
      <c r="C1486" s="93" t="s">
        <v>4287</v>
      </c>
      <c r="D1486" s="93" t="s">
        <v>4288</v>
      </c>
      <c r="E1486" s="148">
        <f ca="1">IFERROR(__xludf.DUMMYFUNCTION(" VLOOKUP(A1452, IMPORTRANGE(""https://docs.google.com/spreadsheets/d/1fj_Bhi2XPL3siwIh4sx4VRLAe31yD50oKdj5UlRYW0c/"", ""Сводка!A:AA""), 5, FALSE)"),120)</f>
        <v>120</v>
      </c>
      <c r="F1486" s="148" t="s">
        <v>4289</v>
      </c>
      <c r="G1486" s="147">
        <f ca="1">IFERROR(__xludf.DUMMYFUNCTION(" VLOOKUP(A1452, IMPORTRANGE(""https://docs.google.com/spreadsheets/d/1QNLbnkR_AongFt22vMfNzfpjZ0CjpI8QI-w0wBnYA1w/"", ""Инфа!A:AA""), 6, FALSE)"),2024)</f>
        <v>2024</v>
      </c>
      <c r="H1486" s="150">
        <v>8600</v>
      </c>
      <c r="I1486" s="151" t="s">
        <v>4290</v>
      </c>
      <c r="J1486" s="93" t="s">
        <v>4291</v>
      </c>
      <c r="K1486" s="153"/>
      <c r="L1486" s="153"/>
      <c r="M1486" s="153"/>
      <c r="N1486" s="153"/>
      <c r="O1486" s="153"/>
      <c r="P1486" s="153"/>
      <c r="Q1486" s="153"/>
      <c r="R1486" s="153"/>
      <c r="S1486" s="153"/>
    </row>
    <row r="1487" spans="1:19" ht="300">
      <c r="A1487" s="277" t="s">
        <v>25424</v>
      </c>
      <c r="B1487" s="256" t="s">
        <v>400</v>
      </c>
      <c r="C1487" s="93" t="s">
        <v>4292</v>
      </c>
      <c r="D1487" s="93" t="s">
        <v>4293</v>
      </c>
      <c r="E1487" s="148">
        <f ca="1">IFERROR(__xludf.DUMMYFUNCTION(" VLOOKUP(A1453, IMPORTRANGE(""https://docs.google.com/spreadsheets/d/1fj_Bhi2XPL3siwIh4sx4VRLAe31yD50oKdj5UlRYW0c/"", ""Сводка!A:AA""), 5, FALSE)"),456)</f>
        <v>456</v>
      </c>
      <c r="F1487" s="148" t="s">
        <v>415</v>
      </c>
      <c r="G1487" s="147">
        <f ca="1">IFERROR(__xludf.DUMMYFUNCTION(" VLOOKUP(A1453, IMPORTRANGE(""https://docs.google.com/spreadsheets/d/1QNLbnkR_AongFt22vMfNzfpjZ0CjpI8QI-w0wBnYA1w/"", ""Инфа!A:AA""), 6, FALSE)"),2023)</f>
        <v>2023</v>
      </c>
      <c r="H1487" s="154">
        <v>32400</v>
      </c>
      <c r="I1487" s="151" t="s">
        <v>1768</v>
      </c>
      <c r="J1487" s="93" t="s">
        <v>4294</v>
      </c>
      <c r="K1487" s="153"/>
      <c r="L1487" s="153"/>
      <c r="M1487" s="153"/>
      <c r="N1487" s="153"/>
      <c r="O1487" s="153"/>
      <c r="P1487" s="153"/>
      <c r="Q1487" s="153"/>
      <c r="R1487" s="153"/>
      <c r="S1487" s="153"/>
    </row>
    <row r="1488" spans="1:19" ht="300">
      <c r="A1488" s="277" t="s">
        <v>25424</v>
      </c>
      <c r="B1488" s="256" t="s">
        <v>153</v>
      </c>
      <c r="C1488" s="93" t="s">
        <v>4292</v>
      </c>
      <c r="D1488" s="93" t="s">
        <v>4295</v>
      </c>
      <c r="E1488" s="148">
        <f ca="1">IFERROR(__xludf.DUMMYFUNCTION(" VLOOKUP(A1454, IMPORTRANGE(""https://docs.google.com/spreadsheets/d/1fj_Bhi2XPL3siwIh4sx4VRLAe31yD50oKdj5UlRYW0c/"", ""Сводка!A:AA""), 5, FALSE)"),476)</f>
        <v>476</v>
      </c>
      <c r="F1488" s="148" t="s">
        <v>50</v>
      </c>
      <c r="G1488" s="147">
        <f ca="1">IFERROR(__xludf.DUMMYFUNCTION(" VLOOKUP(A1454, IMPORTRANGE(""https://docs.google.com/spreadsheets/d/1QNLbnkR_AongFt22vMfNzfpjZ0CjpI8QI-w0wBnYA1w/"", ""Инфа!A:AA""), 6, FALSE)"),2023)</f>
        <v>2023</v>
      </c>
      <c r="H1488" s="154">
        <v>33600</v>
      </c>
      <c r="I1488" s="151" t="s">
        <v>1768</v>
      </c>
      <c r="J1488" s="93" t="s">
        <v>4296</v>
      </c>
      <c r="K1488" s="153"/>
      <c r="L1488" s="153"/>
      <c r="M1488" s="153"/>
      <c r="N1488" s="153"/>
      <c r="O1488" s="153"/>
      <c r="P1488" s="153"/>
      <c r="Q1488" s="153"/>
      <c r="R1488" s="153"/>
      <c r="S1488" s="153"/>
    </row>
    <row r="1489" spans="1:19" ht="112.5">
      <c r="A1489" s="277" t="s">
        <v>25424</v>
      </c>
      <c r="B1489" s="256" t="s">
        <v>153</v>
      </c>
      <c r="C1489" s="93" t="s">
        <v>4297</v>
      </c>
      <c r="D1489" s="93" t="s">
        <v>4298</v>
      </c>
      <c r="E1489" s="148">
        <f ca="1">IFERROR(__xludf.DUMMYFUNCTION(" VLOOKUP(A1455, IMPORTRANGE(""https://docs.google.com/spreadsheets/d/1fj_Bhi2XPL3siwIh4sx4VRLAe31yD50oKdj5UlRYW0c/"", ""Сводка!A:AA""), 5, FALSE)"),312)</f>
        <v>312</v>
      </c>
      <c r="F1489" s="148" t="s">
        <v>50</v>
      </c>
      <c r="G1489" s="147">
        <f ca="1">IFERROR(__xludf.DUMMYFUNCTION(" VLOOKUP(A1455, IMPORTRANGE(""https://docs.google.com/spreadsheets/d/1QNLbnkR_AongFt22vMfNzfpjZ0CjpI8QI-w0wBnYA1w/"", ""Инфа!A:AA""), 6, FALSE)"),2024)</f>
        <v>2024</v>
      </c>
      <c r="H1489" s="150">
        <v>14400</v>
      </c>
      <c r="I1489" s="151" t="s">
        <v>161</v>
      </c>
      <c r="J1489" s="99" t="s">
        <v>4299</v>
      </c>
      <c r="K1489" s="153"/>
      <c r="L1489" s="153"/>
      <c r="M1489" s="153"/>
      <c r="N1489" s="153"/>
      <c r="O1489" s="153"/>
      <c r="P1489" s="153"/>
      <c r="Q1489" s="153"/>
      <c r="R1489" s="153"/>
      <c r="S1489" s="153"/>
    </row>
    <row r="1490" spans="1:19" ht="112.5">
      <c r="A1490" s="277" t="s">
        <v>25424</v>
      </c>
      <c r="B1490" s="256" t="s">
        <v>153</v>
      </c>
      <c r="C1490" s="93" t="s">
        <v>4300</v>
      </c>
      <c r="D1490" s="93" t="s">
        <v>4301</v>
      </c>
      <c r="E1490" s="148">
        <f ca="1">IFERROR(__xludf.DUMMYFUNCTION(" VLOOKUP(A1456, IMPORTRANGE(""https://docs.google.com/spreadsheets/d/1fj_Bhi2XPL3siwIh4sx4VRLAe31yD50oKdj5UlRYW0c/"", ""Сводка!A:AA""), 5, FALSE)"),168)</f>
        <v>168</v>
      </c>
      <c r="F1490" s="148" t="s">
        <v>50</v>
      </c>
      <c r="G1490" s="147">
        <f ca="1">IFERROR(__xludf.DUMMYFUNCTION(" VLOOKUP(A1456, IMPORTRANGE(""https://docs.google.com/spreadsheets/d/1QNLbnkR_AongFt22vMfNzfpjZ0CjpI8QI-w0wBnYA1w/"", ""Инфа!A:AA""), 6, FALSE)"),2024)</f>
        <v>2024</v>
      </c>
      <c r="H1490" s="150">
        <v>10000</v>
      </c>
      <c r="I1490" s="151" t="s">
        <v>161</v>
      </c>
      <c r="J1490" s="99" t="s">
        <v>4302</v>
      </c>
      <c r="K1490" s="153"/>
      <c r="L1490" s="153"/>
      <c r="M1490" s="153"/>
      <c r="N1490" s="153"/>
      <c r="O1490" s="153"/>
      <c r="P1490" s="153"/>
      <c r="Q1490" s="153"/>
      <c r="R1490" s="153"/>
      <c r="S1490" s="153"/>
    </row>
    <row r="1491" spans="1:19" ht="75">
      <c r="A1491" s="277" t="s">
        <v>25424</v>
      </c>
      <c r="B1491" s="256" t="s">
        <v>153</v>
      </c>
      <c r="C1491" s="93" t="s">
        <v>4300</v>
      </c>
      <c r="D1491" s="93" t="s">
        <v>4303</v>
      </c>
      <c r="E1491" s="148">
        <f ca="1">IFERROR(__xludf.DUMMYFUNCTION(" VLOOKUP(A1457, IMPORTRANGE(""https://docs.google.com/spreadsheets/d/1fj_Bhi2XPL3siwIh4sx4VRLAe31yD50oKdj5UlRYW0c/"", ""Сводка!A:AA""), 5, FALSE)"),110)</f>
        <v>110</v>
      </c>
      <c r="F1491" s="148" t="s">
        <v>4304</v>
      </c>
      <c r="G1491" s="147">
        <f ca="1">IFERROR(__xludf.DUMMYFUNCTION(" VLOOKUP(A1457, IMPORTRANGE(""https://docs.google.com/spreadsheets/d/1QNLbnkR_AongFt22vMfNzfpjZ0CjpI8QI-w0wBnYA1w/"", ""Инфа!A:AA""), 6, FALSE)"),2024)</f>
        <v>2024</v>
      </c>
      <c r="H1491" s="150">
        <v>8300</v>
      </c>
      <c r="I1491" s="151" t="s">
        <v>161</v>
      </c>
      <c r="J1491" s="93" t="s">
        <v>4305</v>
      </c>
      <c r="K1491" s="153"/>
      <c r="L1491" s="153"/>
      <c r="M1491" s="153"/>
      <c r="N1491" s="153"/>
      <c r="O1491" s="153"/>
      <c r="P1491" s="153"/>
      <c r="Q1491" s="153"/>
      <c r="R1491" s="153"/>
      <c r="S1491" s="153"/>
    </row>
    <row r="1492" spans="1:19" ht="93.75">
      <c r="A1492" s="277" t="s">
        <v>25424</v>
      </c>
      <c r="B1492" s="256" t="s">
        <v>153</v>
      </c>
      <c r="C1492" s="93" t="s">
        <v>4300</v>
      </c>
      <c r="D1492" s="93" t="s">
        <v>4306</v>
      </c>
      <c r="E1492" s="148">
        <f ca="1">IFERROR(__xludf.DUMMYFUNCTION(" VLOOKUP(A1458, IMPORTRANGE(""https://docs.google.com/spreadsheets/d/1fj_Bhi2XPL3siwIh4sx4VRLAe31yD50oKdj5UlRYW0c/"", ""Сводка!A:AA""), 5, FALSE)"),137)</f>
        <v>137</v>
      </c>
      <c r="F1492" s="148" t="s">
        <v>50</v>
      </c>
      <c r="G1492" s="147">
        <f ca="1">IFERROR(__xludf.DUMMYFUNCTION(" VLOOKUP(A1458, IMPORTRANGE(""https://docs.google.com/spreadsheets/d/1QNLbnkR_AongFt22vMfNzfpjZ0CjpI8QI-w0wBnYA1w/"", ""Инфа!A:AA""), 6, FALSE)"),2023)</f>
        <v>2023</v>
      </c>
      <c r="H1492" s="150">
        <v>9100</v>
      </c>
      <c r="I1492" s="151" t="s">
        <v>161</v>
      </c>
      <c r="J1492" s="99" t="s">
        <v>4307</v>
      </c>
      <c r="K1492" s="153"/>
      <c r="L1492" s="153"/>
      <c r="M1492" s="153"/>
      <c r="N1492" s="153"/>
      <c r="O1492" s="153"/>
      <c r="P1492" s="153"/>
      <c r="Q1492" s="153"/>
      <c r="R1492" s="153"/>
      <c r="S1492" s="153"/>
    </row>
    <row r="1493" spans="1:19" ht="131.25">
      <c r="A1493" s="277" t="s">
        <v>25424</v>
      </c>
      <c r="B1493" s="256" t="s">
        <v>153</v>
      </c>
      <c r="C1493" s="93" t="s">
        <v>4297</v>
      </c>
      <c r="D1493" s="93" t="s">
        <v>4308</v>
      </c>
      <c r="E1493" s="148">
        <f ca="1">IFERROR(__xludf.DUMMYFUNCTION(" VLOOKUP(A1459, IMPORTRANGE(""https://docs.google.com/spreadsheets/d/1fj_Bhi2XPL3siwIh4sx4VRLAe31yD50oKdj5UlRYW0c/"", ""Сводка!A:AA""), 5, FALSE)"),154)</f>
        <v>154</v>
      </c>
      <c r="F1493" s="148" t="s">
        <v>4309</v>
      </c>
      <c r="G1493" s="147">
        <f ca="1">IFERROR(__xludf.DUMMYFUNCTION(" VLOOKUP(A1459, IMPORTRANGE(""https://docs.google.com/spreadsheets/d/1QNLbnkR_AongFt22vMfNzfpjZ0CjpI8QI-w0wBnYA1w/"", ""Инфа!A:AA""), 6, FALSE)"),2024)</f>
        <v>2024</v>
      </c>
      <c r="H1493" s="150">
        <v>9600</v>
      </c>
      <c r="I1493" s="151" t="s">
        <v>161</v>
      </c>
      <c r="J1493" s="93" t="s">
        <v>4310</v>
      </c>
      <c r="K1493" s="153"/>
      <c r="L1493" s="153"/>
      <c r="M1493" s="153"/>
      <c r="N1493" s="153"/>
      <c r="O1493" s="153"/>
      <c r="P1493" s="153"/>
      <c r="Q1493" s="153"/>
      <c r="R1493" s="153"/>
      <c r="S1493" s="153"/>
    </row>
    <row r="1494" spans="1:19" ht="131.25">
      <c r="A1494" s="277" t="s">
        <v>25424</v>
      </c>
      <c r="B1494" s="256" t="s">
        <v>153</v>
      </c>
      <c r="C1494" s="93" t="s">
        <v>4297</v>
      </c>
      <c r="D1494" s="93" t="s">
        <v>4311</v>
      </c>
      <c r="E1494" s="148">
        <f ca="1">IFERROR(__xludf.DUMMYFUNCTION(" VLOOKUP(A1460, IMPORTRANGE(""https://docs.google.com/spreadsheets/d/1fj_Bhi2XPL3siwIh4sx4VRLAe31yD50oKdj5UlRYW0c/"", ""Сводка!A:AA""), 5, FALSE)"),100)</f>
        <v>100</v>
      </c>
      <c r="F1494" s="148" t="s">
        <v>4309</v>
      </c>
      <c r="G1494" s="147">
        <f ca="1">IFERROR(__xludf.DUMMYFUNCTION(" VLOOKUP(A1460, IMPORTRANGE(""https://docs.google.com/spreadsheets/d/1QNLbnkR_AongFt22vMfNzfpjZ0CjpI8QI-w0wBnYA1w/"", ""Инфа!A:AA""), 6, FALSE)"),2024)</f>
        <v>2024</v>
      </c>
      <c r="H1494" s="150">
        <v>8000</v>
      </c>
      <c r="I1494" s="151" t="s">
        <v>161</v>
      </c>
      <c r="J1494" s="93" t="s">
        <v>4312</v>
      </c>
      <c r="K1494" s="153"/>
      <c r="L1494" s="153"/>
      <c r="M1494" s="153"/>
      <c r="N1494" s="153"/>
      <c r="O1494" s="153"/>
      <c r="P1494" s="153"/>
      <c r="Q1494" s="153"/>
      <c r="R1494" s="153"/>
      <c r="S1494" s="153"/>
    </row>
    <row r="1495" spans="1:19" ht="243.75">
      <c r="A1495" s="277" t="s">
        <v>25424</v>
      </c>
      <c r="B1495" s="256" t="s">
        <v>153</v>
      </c>
      <c r="C1495" s="93" t="s">
        <v>4313</v>
      </c>
      <c r="D1495" s="93" t="s">
        <v>4314</v>
      </c>
      <c r="E1495" s="148">
        <f ca="1">IFERROR(__xludf.DUMMYFUNCTION(" VLOOKUP(A1461, IMPORTRANGE(""https://docs.google.com/spreadsheets/d/1fj_Bhi2XPL3siwIh4sx4VRLAe31yD50oKdj5UlRYW0c/"", ""Сводка!A:AA""), 5, FALSE)"),88)</f>
        <v>88</v>
      </c>
      <c r="F1495" s="148" t="s">
        <v>50</v>
      </c>
      <c r="G1495" s="147">
        <f ca="1">IFERROR(__xludf.DUMMYFUNCTION(" VLOOKUP(A1461, IMPORTRANGE(""https://docs.google.com/spreadsheets/d/1QNLbnkR_AongFt22vMfNzfpjZ0CjpI8QI-w0wBnYA1w/"", ""Инфа!A:AA""), 6, FALSE)"),2024)</f>
        <v>2024</v>
      </c>
      <c r="H1495" s="150">
        <v>7600</v>
      </c>
      <c r="I1495" s="151" t="s">
        <v>1996</v>
      </c>
      <c r="J1495" s="93" t="s">
        <v>4315</v>
      </c>
      <c r="K1495" s="153"/>
      <c r="L1495" s="153"/>
      <c r="M1495" s="153"/>
      <c r="N1495" s="153"/>
      <c r="O1495" s="153"/>
      <c r="P1495" s="153"/>
      <c r="Q1495" s="153"/>
      <c r="R1495" s="153"/>
      <c r="S1495" s="153"/>
    </row>
    <row r="1496" spans="1:19" ht="93.75">
      <c r="A1496" s="277" t="s">
        <v>25424</v>
      </c>
      <c r="B1496" s="253" t="s">
        <v>400</v>
      </c>
      <c r="C1496" s="93" t="s">
        <v>4316</v>
      </c>
      <c r="D1496" s="93" t="s">
        <v>4317</v>
      </c>
      <c r="E1496" s="148">
        <f ca="1">IFERROR(__xludf.DUMMYFUNCTION(" VLOOKUP(A1462, IMPORTRANGE(""https://docs.google.com/spreadsheets/d/1fj_Bhi2XPL3siwIh4sx4VRLAe31yD50oKdj5UlRYW0c/"", ""Сводка!A:AA""), 5, FALSE)"),224)</f>
        <v>224</v>
      </c>
      <c r="F1496" s="148" t="s">
        <v>415</v>
      </c>
      <c r="G1496" s="147">
        <f ca="1">IFERROR(__xludf.DUMMYFUNCTION(" VLOOKUP(A1462, IMPORTRANGE(""https://docs.google.com/spreadsheets/d/1QNLbnkR_AongFt22vMfNzfpjZ0CjpI8QI-w0wBnYA1w/"", ""Инфа!A:AA""), 6, FALSE)"),2024)</f>
        <v>2024</v>
      </c>
      <c r="H1496" s="150">
        <v>24000</v>
      </c>
      <c r="I1496" s="156" t="s">
        <v>554</v>
      </c>
      <c r="J1496" s="93" t="s">
        <v>4318</v>
      </c>
      <c r="K1496" s="153"/>
      <c r="L1496" s="153"/>
      <c r="M1496" s="153"/>
      <c r="N1496" s="153"/>
      <c r="O1496" s="153"/>
      <c r="P1496" s="153"/>
      <c r="Q1496" s="153"/>
      <c r="R1496" s="153"/>
      <c r="S1496" s="153"/>
    </row>
    <row r="1497" spans="1:19" ht="187.5">
      <c r="A1497" s="277" t="s">
        <v>25424</v>
      </c>
      <c r="B1497" s="256" t="s">
        <v>153</v>
      </c>
      <c r="C1497" s="93" t="s">
        <v>4313</v>
      </c>
      <c r="D1497" s="93" t="s">
        <v>4319</v>
      </c>
      <c r="E1497" s="148">
        <f ca="1">IFERROR(__xludf.DUMMYFUNCTION(" VLOOKUP(A1463, IMPORTRANGE(""https://docs.google.com/spreadsheets/d/1fj_Bhi2XPL3siwIh4sx4VRLAe31yD50oKdj5UlRYW0c/"", ""Сводка!A:AA""), 5, FALSE)"),104)</f>
        <v>104</v>
      </c>
      <c r="F1497" s="148" t="s">
        <v>50</v>
      </c>
      <c r="G1497" s="147">
        <f ca="1">IFERROR(__xludf.DUMMYFUNCTION(" VLOOKUP(A1463, IMPORTRANGE(""https://docs.google.com/spreadsheets/d/1QNLbnkR_AongFt22vMfNzfpjZ0CjpI8QI-w0wBnYA1w/"", ""Инфа!A:AA""), 6, FALSE)"),2024)</f>
        <v>2024</v>
      </c>
      <c r="H1497" s="150">
        <v>8100</v>
      </c>
      <c r="I1497" s="151" t="s">
        <v>1996</v>
      </c>
      <c r="J1497" s="99" t="s">
        <v>4320</v>
      </c>
      <c r="K1497" s="153"/>
      <c r="L1497" s="153"/>
      <c r="M1497" s="153"/>
      <c r="N1497" s="153"/>
      <c r="O1497" s="153"/>
      <c r="P1497" s="153"/>
      <c r="Q1497" s="153"/>
      <c r="R1497" s="153"/>
      <c r="S1497" s="153"/>
    </row>
    <row r="1498" spans="1:19" ht="112.5">
      <c r="A1498" s="277" t="s">
        <v>25424</v>
      </c>
      <c r="B1498" s="256" t="s">
        <v>153</v>
      </c>
      <c r="C1498" s="93" t="s">
        <v>4313</v>
      </c>
      <c r="D1498" s="93" t="s">
        <v>4321</v>
      </c>
      <c r="E1498" s="148">
        <f ca="1">IFERROR(__xludf.DUMMYFUNCTION(" VLOOKUP(A1464, IMPORTRANGE(""https://docs.google.com/spreadsheets/d/1fj_Bhi2XPL3siwIh4sx4VRLAe31yD50oKdj5UlRYW0c/"", ""Сводка!A:AA""), 5, FALSE)"),84)</f>
        <v>84</v>
      </c>
      <c r="F1498" s="148" t="s">
        <v>50</v>
      </c>
      <c r="G1498" s="147">
        <f ca="1">IFERROR(__xludf.DUMMYFUNCTION(" VLOOKUP(A1464, IMPORTRANGE(""https://docs.google.com/spreadsheets/d/1QNLbnkR_AongFt22vMfNzfpjZ0CjpI8QI-w0wBnYA1w/"", ""Инфа!A:AA""), 6, FALSE)"),2024)</f>
        <v>2024</v>
      </c>
      <c r="H1498" s="150">
        <v>7500</v>
      </c>
      <c r="I1498" s="151" t="s">
        <v>1996</v>
      </c>
      <c r="J1498" s="99" t="s">
        <v>4322</v>
      </c>
      <c r="K1498" s="153"/>
      <c r="L1498" s="153"/>
      <c r="M1498" s="153"/>
      <c r="N1498" s="153"/>
      <c r="O1498" s="153"/>
      <c r="P1498" s="153"/>
      <c r="Q1498" s="153"/>
      <c r="R1498" s="153"/>
      <c r="S1498" s="153"/>
    </row>
    <row r="1499" spans="1:19" ht="56.25">
      <c r="A1499" s="277" t="s">
        <v>25424</v>
      </c>
      <c r="B1499" s="256" t="s">
        <v>400</v>
      </c>
      <c r="C1499" s="93" t="s">
        <v>4323</v>
      </c>
      <c r="D1499" s="93" t="s">
        <v>4324</v>
      </c>
      <c r="E1499" s="148">
        <f ca="1">IFERROR(__xludf.DUMMYFUNCTION(" VLOOKUP(A1465, IMPORTRANGE(""https://docs.google.com/spreadsheets/d/1fj_Bhi2XPL3siwIh4sx4VRLAe31yD50oKdj5UlRYW0c/"", ""Сводка!A:AA""), 5, FALSE)"),92)</f>
        <v>92</v>
      </c>
      <c r="F1499" s="148" t="s">
        <v>599</v>
      </c>
      <c r="G1499" s="147">
        <f ca="1">IFERROR(__xludf.DUMMYFUNCTION(" VLOOKUP(A1465, IMPORTRANGE(""https://docs.google.com/spreadsheets/d/1QNLbnkR_AongFt22vMfNzfpjZ0CjpI8QI-w0wBnYA1w/"", ""Инфа!A:AA""), 6, FALSE)"),2024)</f>
        <v>2024</v>
      </c>
      <c r="H1499" s="150">
        <v>7800</v>
      </c>
      <c r="I1499" s="151" t="s">
        <v>1996</v>
      </c>
      <c r="J1499" s="93" t="s">
        <v>4325</v>
      </c>
      <c r="K1499" s="153"/>
      <c r="L1499" s="153"/>
      <c r="M1499" s="153"/>
      <c r="N1499" s="153"/>
      <c r="O1499" s="153"/>
      <c r="P1499" s="153"/>
      <c r="Q1499" s="153"/>
      <c r="R1499" s="153"/>
      <c r="S1499" s="153"/>
    </row>
    <row r="1500" spans="1:19" ht="112.5">
      <c r="A1500" s="277" t="s">
        <v>25424</v>
      </c>
      <c r="B1500" s="256" t="s">
        <v>153</v>
      </c>
      <c r="C1500" s="93" t="s">
        <v>4326</v>
      </c>
      <c r="D1500" s="93" t="s">
        <v>4327</v>
      </c>
      <c r="E1500" s="148">
        <f ca="1">IFERROR(__xludf.DUMMYFUNCTION(" VLOOKUP(A1466, IMPORTRANGE(""https://docs.google.com/spreadsheets/d/1fj_Bhi2XPL3siwIh4sx4VRLAe31yD50oKdj5UlRYW0c/"", ""Сводка!A:AA""), 5, FALSE)"),110)</f>
        <v>110</v>
      </c>
      <c r="F1500" s="148" t="s">
        <v>108</v>
      </c>
      <c r="G1500" s="147">
        <f ca="1">IFERROR(__xludf.DUMMYFUNCTION(" VLOOKUP(A1466, IMPORTRANGE(""https://docs.google.com/spreadsheets/d/1QNLbnkR_AongFt22vMfNzfpjZ0CjpI8QI-w0wBnYA1w/"", ""Инфа!A:AA""), 6, FALSE)"),2024)</f>
        <v>2024</v>
      </c>
      <c r="H1500" s="150">
        <v>8300</v>
      </c>
      <c r="I1500" s="151" t="s">
        <v>1996</v>
      </c>
      <c r="J1500" s="93" t="s">
        <v>4328</v>
      </c>
      <c r="K1500" s="153"/>
      <c r="L1500" s="153"/>
      <c r="M1500" s="153"/>
      <c r="N1500" s="153"/>
      <c r="O1500" s="153"/>
      <c r="P1500" s="153"/>
      <c r="Q1500" s="153"/>
      <c r="R1500" s="153"/>
      <c r="S1500" s="153"/>
    </row>
    <row r="1501" spans="1:19" ht="112.5">
      <c r="A1501" s="277" t="s">
        <v>25424</v>
      </c>
      <c r="B1501" s="256" t="s">
        <v>153</v>
      </c>
      <c r="C1501" s="93" t="s">
        <v>4329</v>
      </c>
      <c r="D1501" s="93" t="s">
        <v>4330</v>
      </c>
      <c r="E1501" s="148">
        <f ca="1">IFERROR(__xludf.DUMMYFUNCTION(" VLOOKUP(A1467, IMPORTRANGE(""https://docs.google.com/spreadsheets/d/1fj_Bhi2XPL3siwIh4sx4VRLAe31yD50oKdj5UlRYW0c/"", ""Сводка!A:AA""), 5, FALSE)"),148)</f>
        <v>148</v>
      </c>
      <c r="F1501" s="148" t="s">
        <v>108</v>
      </c>
      <c r="G1501" s="147">
        <f ca="1">IFERROR(__xludf.DUMMYFUNCTION(" VLOOKUP(A1467, IMPORTRANGE(""https://docs.google.com/spreadsheets/d/1QNLbnkR_AongFt22vMfNzfpjZ0CjpI8QI-w0wBnYA1w/"", ""Инфа!A:AA""), 6, FALSE)"),2024)</f>
        <v>2024</v>
      </c>
      <c r="H1501" s="150">
        <v>9400</v>
      </c>
      <c r="I1501" s="151" t="s">
        <v>1996</v>
      </c>
      <c r="J1501" s="99" t="s">
        <v>4331</v>
      </c>
      <c r="K1501" s="153"/>
      <c r="L1501" s="153"/>
      <c r="M1501" s="153"/>
      <c r="N1501" s="153"/>
      <c r="O1501" s="153"/>
      <c r="P1501" s="153"/>
      <c r="Q1501" s="153"/>
      <c r="R1501" s="153"/>
      <c r="S1501" s="153"/>
    </row>
    <row r="1502" spans="1:19" ht="93.75">
      <c r="A1502" s="277" t="s">
        <v>25424</v>
      </c>
      <c r="B1502" s="256" t="s">
        <v>153</v>
      </c>
      <c r="C1502" s="93" t="s">
        <v>4332</v>
      </c>
      <c r="D1502" s="93" t="s">
        <v>4333</v>
      </c>
      <c r="E1502" s="148">
        <f ca="1">IFERROR(__xludf.DUMMYFUNCTION(" VLOOKUP(A1468, IMPORTRANGE(""https://docs.google.com/spreadsheets/d/1fj_Bhi2XPL3siwIh4sx4VRLAe31yD50oKdj5UlRYW0c/"", ""Сводка!A:AA""), 5, FALSE)"),90)</f>
        <v>90</v>
      </c>
      <c r="F1502" s="148" t="s">
        <v>50</v>
      </c>
      <c r="G1502" s="147">
        <f ca="1">IFERROR(__xludf.DUMMYFUNCTION(" VLOOKUP(A1468, IMPORTRANGE(""https://docs.google.com/spreadsheets/d/1QNLbnkR_AongFt22vMfNzfpjZ0CjpI8QI-w0wBnYA1w/"", ""Инфа!A:AA""), 6, FALSE)"),2023)</f>
        <v>2023</v>
      </c>
      <c r="H1502" s="150">
        <v>7700</v>
      </c>
      <c r="I1502" s="151" t="s">
        <v>161</v>
      </c>
      <c r="J1502" s="99" t="s">
        <v>4334</v>
      </c>
      <c r="K1502" s="153"/>
      <c r="L1502" s="153"/>
      <c r="M1502" s="153"/>
      <c r="N1502" s="153"/>
      <c r="O1502" s="153"/>
      <c r="P1502" s="153"/>
      <c r="Q1502" s="153"/>
      <c r="R1502" s="153"/>
      <c r="S1502" s="153"/>
    </row>
    <row r="1503" spans="1:19" ht="262.5">
      <c r="A1503" s="277" t="s">
        <v>25424</v>
      </c>
      <c r="B1503" s="256" t="s">
        <v>153</v>
      </c>
      <c r="C1503" s="93" t="s">
        <v>2209</v>
      </c>
      <c r="D1503" s="93" t="s">
        <v>4335</v>
      </c>
      <c r="E1503" s="148">
        <f ca="1">IFERROR(__xludf.DUMMYFUNCTION(" VLOOKUP(A1469, IMPORTRANGE(""https://docs.google.com/spreadsheets/d/1fj_Bhi2XPL3siwIh4sx4VRLAe31yD50oKdj5UlRYW0c/"", ""Сводка!A:AA""), 5, FALSE)"),156)</f>
        <v>156</v>
      </c>
      <c r="F1503" s="148" t="s">
        <v>50</v>
      </c>
      <c r="G1503" s="147">
        <f ca="1">IFERROR(__xludf.DUMMYFUNCTION(" VLOOKUP(A1469, IMPORTRANGE(""https://docs.google.com/spreadsheets/d/1QNLbnkR_AongFt22vMfNzfpjZ0CjpI8QI-w0wBnYA1w/"", ""Инфа!A:AA""), 6, FALSE)"),2024)</f>
        <v>2024</v>
      </c>
      <c r="H1503" s="150">
        <v>9700</v>
      </c>
      <c r="I1503" s="151" t="s">
        <v>2390</v>
      </c>
      <c r="J1503" s="99" t="s">
        <v>4336</v>
      </c>
      <c r="K1503" s="153"/>
      <c r="L1503" s="153"/>
      <c r="M1503" s="153"/>
      <c r="N1503" s="153"/>
      <c r="O1503" s="153"/>
      <c r="P1503" s="153"/>
      <c r="Q1503" s="153"/>
      <c r="R1503" s="153"/>
      <c r="S1503" s="153"/>
    </row>
    <row r="1504" spans="1:19" ht="262.5">
      <c r="A1504" s="277" t="s">
        <v>25424</v>
      </c>
      <c r="B1504" s="256" t="s">
        <v>153</v>
      </c>
      <c r="C1504" s="93" t="s">
        <v>4337</v>
      </c>
      <c r="D1504" s="93" t="s">
        <v>4338</v>
      </c>
      <c r="E1504" s="148">
        <f ca="1">IFERROR(__xludf.DUMMYFUNCTION(" VLOOKUP(A1470, IMPORTRANGE(""https://docs.google.com/spreadsheets/d/1fj_Bhi2XPL3siwIh4sx4VRLAe31yD50oKdj5UlRYW0c/"", ""Сводка!A:AA""), 5, FALSE)"),126)</f>
        <v>126</v>
      </c>
      <c r="F1504" s="148" t="s">
        <v>50</v>
      </c>
      <c r="G1504" s="147">
        <f ca="1">IFERROR(__xludf.DUMMYFUNCTION(" VLOOKUP(A1470, IMPORTRANGE(""https://docs.google.com/spreadsheets/d/1QNLbnkR_AongFt22vMfNzfpjZ0CjpI8QI-w0wBnYA1w/"", ""Инфа!A:AA""), 6, FALSE)"),2024)</f>
        <v>2024</v>
      </c>
      <c r="H1504" s="150">
        <v>8800</v>
      </c>
      <c r="I1504" s="151" t="s">
        <v>2390</v>
      </c>
      <c r="J1504" s="99" t="s">
        <v>4339</v>
      </c>
      <c r="K1504" s="153"/>
      <c r="L1504" s="153"/>
      <c r="M1504" s="153"/>
      <c r="N1504" s="153"/>
      <c r="O1504" s="153"/>
      <c r="P1504" s="153"/>
      <c r="Q1504" s="153"/>
      <c r="R1504" s="153"/>
      <c r="S1504" s="153"/>
    </row>
    <row r="1505" spans="1:19" ht="187.5">
      <c r="A1505" s="277" t="s">
        <v>25424</v>
      </c>
      <c r="B1505" s="256" t="s">
        <v>153</v>
      </c>
      <c r="C1505" s="93" t="s">
        <v>4340</v>
      </c>
      <c r="D1505" s="93" t="s">
        <v>4341</v>
      </c>
      <c r="E1505" s="148">
        <f ca="1">IFERROR(__xludf.DUMMYFUNCTION(" VLOOKUP(A1471, IMPORTRANGE(""https://docs.google.com/spreadsheets/d/1fj_Bhi2XPL3siwIh4sx4VRLAe31yD50oKdj5UlRYW0c/"", ""Сводка!A:AA""), 5, FALSE)"),156)</f>
        <v>156</v>
      </c>
      <c r="F1505" s="148" t="s">
        <v>108</v>
      </c>
      <c r="G1505" s="147">
        <f ca="1">IFERROR(__xludf.DUMMYFUNCTION(" VLOOKUP(A1471, IMPORTRANGE(""https://docs.google.com/spreadsheets/d/1QNLbnkR_AongFt22vMfNzfpjZ0CjpI8QI-w0wBnYA1w/"", ""Инфа!A:AA""), 6, FALSE)"),2024)</f>
        <v>2024</v>
      </c>
      <c r="H1505" s="150">
        <v>9700</v>
      </c>
      <c r="I1505" s="151" t="s">
        <v>4342</v>
      </c>
      <c r="J1505" s="93" t="s">
        <v>4343</v>
      </c>
      <c r="K1505" s="153"/>
      <c r="L1505" s="153"/>
      <c r="M1505" s="153"/>
      <c r="N1505" s="153"/>
      <c r="O1505" s="153"/>
      <c r="P1505" s="153"/>
      <c r="Q1505" s="153"/>
      <c r="R1505" s="153"/>
      <c r="S1505" s="153"/>
    </row>
    <row r="1506" spans="1:19" ht="168.75">
      <c r="A1506" s="277" t="s">
        <v>25424</v>
      </c>
      <c r="B1506" s="256" t="s">
        <v>153</v>
      </c>
      <c r="C1506" s="93" t="s">
        <v>4340</v>
      </c>
      <c r="D1506" s="93" t="s">
        <v>4344</v>
      </c>
      <c r="E1506" s="148">
        <f ca="1">IFERROR(__xludf.DUMMYFUNCTION(" VLOOKUP(A1472, IMPORTRANGE(""https://docs.google.com/spreadsheets/d/1fj_Bhi2XPL3siwIh4sx4VRLAe31yD50oKdj5UlRYW0c/"", ""Сводка!A:AA""), 5, FALSE)"),164)</f>
        <v>164</v>
      </c>
      <c r="F1506" s="148" t="s">
        <v>266</v>
      </c>
      <c r="G1506" s="147">
        <f ca="1">IFERROR(__xludf.DUMMYFUNCTION(" VLOOKUP(A1472, IMPORTRANGE(""https://docs.google.com/spreadsheets/d/1QNLbnkR_AongFt22vMfNzfpjZ0CjpI8QI-w0wBnYA1w/"", ""Инфа!A:AA""), 6, FALSE)"),2024)</f>
        <v>2024</v>
      </c>
      <c r="H1506" s="150">
        <v>9900</v>
      </c>
      <c r="I1506" s="151" t="s">
        <v>4342</v>
      </c>
      <c r="J1506" s="99" t="s">
        <v>4345</v>
      </c>
      <c r="K1506" s="153"/>
      <c r="L1506" s="153"/>
      <c r="M1506" s="153"/>
      <c r="N1506" s="153"/>
      <c r="O1506" s="153"/>
      <c r="P1506" s="153"/>
      <c r="Q1506" s="153"/>
      <c r="R1506" s="153"/>
      <c r="S1506" s="153"/>
    </row>
    <row r="1507" spans="1:19" ht="93.75">
      <c r="A1507" s="277" t="s">
        <v>25424</v>
      </c>
      <c r="B1507" s="253" t="s">
        <v>400</v>
      </c>
      <c r="C1507" s="93" t="s">
        <v>4346</v>
      </c>
      <c r="D1507" s="93" t="s">
        <v>4347</v>
      </c>
      <c r="E1507" s="148">
        <f ca="1">IFERROR(__xludf.DUMMYFUNCTION(" VLOOKUP(A1473, IMPORTRANGE(""https://docs.google.com/spreadsheets/d/1fj_Bhi2XPL3siwIh4sx4VRLAe31yD50oKdj5UlRYW0c/"", ""Сводка!A:AA""), 5, FALSE)"),116)</f>
        <v>116</v>
      </c>
      <c r="F1507" s="148" t="s">
        <v>415</v>
      </c>
      <c r="G1507" s="147">
        <f ca="1">IFERROR(__xludf.DUMMYFUNCTION(" VLOOKUP(A1473, IMPORTRANGE(""https://docs.google.com/spreadsheets/d/1QNLbnkR_AongFt22vMfNzfpjZ0CjpI8QI-w0wBnYA1w/"", ""Инфа!A:AA""), 6, FALSE)"),2024)</f>
        <v>2024</v>
      </c>
      <c r="H1507" s="150">
        <v>8500</v>
      </c>
      <c r="I1507" s="156" t="s">
        <v>489</v>
      </c>
      <c r="J1507" s="93" t="s">
        <v>4348</v>
      </c>
      <c r="K1507" s="153"/>
      <c r="L1507" s="153"/>
      <c r="M1507" s="153"/>
      <c r="N1507" s="153"/>
      <c r="O1507" s="153"/>
      <c r="P1507" s="153"/>
      <c r="Q1507" s="153"/>
      <c r="R1507" s="153"/>
      <c r="S1507" s="153"/>
    </row>
    <row r="1508" spans="1:19" ht="112.5">
      <c r="A1508" s="277" t="s">
        <v>25424</v>
      </c>
      <c r="B1508" s="256" t="s">
        <v>153</v>
      </c>
      <c r="C1508" s="93" t="s">
        <v>4349</v>
      </c>
      <c r="D1508" s="93" t="s">
        <v>4350</v>
      </c>
      <c r="E1508" s="148">
        <f ca="1">IFERROR(__xludf.DUMMYFUNCTION(" VLOOKUP(A1474, IMPORTRANGE(""https://docs.google.com/spreadsheets/d/1fj_Bhi2XPL3siwIh4sx4VRLAe31yD50oKdj5UlRYW0c/"", ""Сводка!A:AA""), 5, FALSE)"),202)</f>
        <v>202</v>
      </c>
      <c r="F1508" s="148" t="s">
        <v>266</v>
      </c>
      <c r="G1508" s="147">
        <f ca="1">IFERROR(__xludf.DUMMYFUNCTION(" VLOOKUP(A1474, IMPORTRANGE(""https://docs.google.com/spreadsheets/d/1QNLbnkR_AongFt22vMfNzfpjZ0CjpI8QI-w0wBnYA1w/"", ""Инфа!A:AA""), 6, FALSE)"),2024)</f>
        <v>2024</v>
      </c>
      <c r="H1508" s="150">
        <v>11100</v>
      </c>
      <c r="I1508" s="151" t="s">
        <v>3172</v>
      </c>
      <c r="J1508" s="99" t="s">
        <v>4351</v>
      </c>
      <c r="K1508" s="153"/>
      <c r="L1508" s="153"/>
      <c r="M1508" s="153"/>
      <c r="N1508" s="153"/>
      <c r="O1508" s="153"/>
      <c r="P1508" s="153"/>
      <c r="Q1508" s="153"/>
      <c r="R1508" s="153"/>
      <c r="S1508" s="153"/>
    </row>
    <row r="1509" spans="1:19" ht="112.5">
      <c r="A1509" s="277" t="s">
        <v>25424</v>
      </c>
      <c r="B1509" s="256" t="s">
        <v>153</v>
      </c>
      <c r="C1509" s="93" t="s">
        <v>4349</v>
      </c>
      <c r="D1509" s="93" t="s">
        <v>4352</v>
      </c>
      <c r="E1509" s="148">
        <f ca="1">IFERROR(__xludf.DUMMYFUNCTION(" VLOOKUP(A1475, IMPORTRANGE(""https://docs.google.com/spreadsheets/d/1fj_Bhi2XPL3siwIh4sx4VRLAe31yD50oKdj5UlRYW0c/"", ""Сводка!A:AA""), 5, FALSE)"),132)</f>
        <v>132</v>
      </c>
      <c r="F1509" s="148" t="s">
        <v>266</v>
      </c>
      <c r="G1509" s="147">
        <f ca="1">IFERROR(__xludf.DUMMYFUNCTION(" VLOOKUP(A1475, IMPORTRANGE(""https://docs.google.com/spreadsheets/d/1QNLbnkR_AongFt22vMfNzfpjZ0CjpI8QI-w0wBnYA1w/"", ""Инфа!A:AA""), 6, FALSE)"),2024)</f>
        <v>2024</v>
      </c>
      <c r="H1509" s="150">
        <v>9000</v>
      </c>
      <c r="I1509" s="151" t="s">
        <v>3172</v>
      </c>
      <c r="J1509" s="99" t="s">
        <v>4353</v>
      </c>
      <c r="K1509" s="153"/>
      <c r="L1509" s="153"/>
      <c r="M1509" s="153"/>
      <c r="N1509" s="153"/>
      <c r="O1509" s="153"/>
      <c r="P1509" s="153"/>
      <c r="Q1509" s="153"/>
      <c r="R1509" s="153"/>
      <c r="S1509" s="153"/>
    </row>
    <row r="1510" spans="1:19" ht="112.5">
      <c r="A1510" s="277" t="s">
        <v>25424</v>
      </c>
      <c r="B1510" s="256" t="s">
        <v>153</v>
      </c>
      <c r="C1510" s="93" t="s">
        <v>3170</v>
      </c>
      <c r="D1510" s="93" t="s">
        <v>4354</v>
      </c>
      <c r="E1510" s="148">
        <f ca="1">IFERROR(__xludf.DUMMYFUNCTION(" VLOOKUP(A1476, IMPORTRANGE(""https://docs.google.com/spreadsheets/d/1fj_Bhi2XPL3siwIh4sx4VRLAe31yD50oKdj5UlRYW0c/"", ""Сводка!A:AA""), 5, FALSE)"),236)</f>
        <v>236</v>
      </c>
      <c r="F1510" s="148" t="s">
        <v>266</v>
      </c>
      <c r="G1510" s="147">
        <f ca="1">IFERROR(__xludf.DUMMYFUNCTION(" VLOOKUP(A1476, IMPORTRANGE(""https://docs.google.com/spreadsheets/d/1QNLbnkR_AongFt22vMfNzfpjZ0CjpI8QI-w0wBnYA1w/"", ""Инфа!A:AA""), 6, FALSE)"),2024)</f>
        <v>2024</v>
      </c>
      <c r="H1510" s="150">
        <v>12100</v>
      </c>
      <c r="I1510" s="151" t="s">
        <v>3172</v>
      </c>
      <c r="J1510" s="99" t="s">
        <v>4355</v>
      </c>
      <c r="K1510" s="153"/>
      <c r="L1510" s="153"/>
      <c r="M1510" s="153"/>
      <c r="N1510" s="153"/>
      <c r="O1510" s="153"/>
      <c r="P1510" s="153"/>
      <c r="Q1510" s="153"/>
      <c r="R1510" s="153"/>
      <c r="S1510" s="153"/>
    </row>
    <row r="1511" spans="1:19" ht="187.5">
      <c r="A1511" s="277" t="s">
        <v>25424</v>
      </c>
      <c r="B1511" s="256" t="s">
        <v>400</v>
      </c>
      <c r="C1511" s="93" t="s">
        <v>4356</v>
      </c>
      <c r="D1511" s="93" t="s">
        <v>1403</v>
      </c>
      <c r="E1511" s="148">
        <f ca="1">IFERROR(__xludf.DUMMYFUNCTION(" VLOOKUP(A1477, IMPORTRANGE(""https://docs.google.com/spreadsheets/d/1fj_Bhi2XPL3siwIh4sx4VRLAe31yD50oKdj5UlRYW0c/"", ""Сводка!A:AA""), 5, FALSE)"),208)</f>
        <v>208</v>
      </c>
      <c r="F1511" s="148" t="s">
        <v>415</v>
      </c>
      <c r="G1511" s="147">
        <f ca="1">IFERROR(__xludf.DUMMYFUNCTION(" VLOOKUP(A1477, IMPORTRANGE(""https://docs.google.com/spreadsheets/d/1QNLbnkR_AongFt22vMfNzfpjZ0CjpI8QI-w0wBnYA1w/"", ""Инфа!A:AA""), 6, FALSE)"),2024)</f>
        <v>2024</v>
      </c>
      <c r="H1511" s="150">
        <v>11200</v>
      </c>
      <c r="I1511" s="151" t="s">
        <v>554</v>
      </c>
      <c r="J1511" s="99" t="s">
        <v>4357</v>
      </c>
      <c r="K1511" s="153"/>
      <c r="L1511" s="153"/>
      <c r="M1511" s="153"/>
      <c r="N1511" s="153"/>
      <c r="O1511" s="153"/>
      <c r="P1511" s="153"/>
      <c r="Q1511" s="153"/>
      <c r="R1511" s="153"/>
      <c r="S1511" s="153"/>
    </row>
    <row r="1512" spans="1:19" ht="187.5">
      <c r="A1512" s="277" t="s">
        <v>25424</v>
      </c>
      <c r="B1512" s="256" t="s">
        <v>153</v>
      </c>
      <c r="C1512" s="93" t="s">
        <v>4356</v>
      </c>
      <c r="D1512" s="99" t="s">
        <v>4358</v>
      </c>
      <c r="E1512" s="148">
        <f ca="1">IFERROR(__xludf.DUMMYFUNCTION(" VLOOKUP(A1478, IMPORTRANGE(""https://docs.google.com/spreadsheets/d/1fj_Bhi2XPL3siwIh4sx4VRLAe31yD50oKdj5UlRYW0c/"", ""Сводка!A:AA""), 5, FALSE)"),176)</f>
        <v>176</v>
      </c>
      <c r="F1512" s="148" t="s">
        <v>50</v>
      </c>
      <c r="G1512" s="147">
        <f ca="1">IFERROR(__xludf.DUMMYFUNCTION(" VLOOKUP(A1478, IMPORTRANGE(""https://docs.google.com/spreadsheets/d/1QNLbnkR_AongFt22vMfNzfpjZ0CjpI8QI-w0wBnYA1w/"", ""Инфа!A:AA""), 6, FALSE)"),2024)</f>
        <v>2024</v>
      </c>
      <c r="H1512" s="150">
        <v>10300</v>
      </c>
      <c r="I1512" s="151" t="s">
        <v>554</v>
      </c>
      <c r="J1512" s="99" t="s">
        <v>4359</v>
      </c>
      <c r="K1512" s="153"/>
      <c r="L1512" s="153"/>
      <c r="M1512" s="153"/>
      <c r="N1512" s="153"/>
      <c r="O1512" s="153"/>
      <c r="P1512" s="153"/>
      <c r="Q1512" s="153"/>
      <c r="R1512" s="153"/>
      <c r="S1512" s="153"/>
    </row>
    <row r="1513" spans="1:19" ht="243.75">
      <c r="A1513" s="277" t="s">
        <v>25424</v>
      </c>
      <c r="B1513" s="256" t="s">
        <v>153</v>
      </c>
      <c r="C1513" s="93" t="s">
        <v>4360</v>
      </c>
      <c r="D1513" s="93" t="s">
        <v>4361</v>
      </c>
      <c r="E1513" s="148">
        <f ca="1">IFERROR(__xludf.DUMMYFUNCTION(" VLOOKUP(A1479, IMPORTRANGE(""https://docs.google.com/spreadsheets/d/1fj_Bhi2XPL3siwIh4sx4VRLAe31yD50oKdj5UlRYW0c/"", ""Сводка!A:AA""), 5, FALSE)"),204)</f>
        <v>204</v>
      </c>
      <c r="F1513" s="148" t="s">
        <v>50</v>
      </c>
      <c r="G1513" s="147">
        <f ca="1">IFERROR(__xludf.DUMMYFUNCTION(" VLOOKUP(A1479, IMPORTRANGE(""https://docs.google.com/spreadsheets/d/1QNLbnkR_AongFt22vMfNzfpjZ0CjpI8QI-w0wBnYA1w/"", ""Инфа!A:AA""), 6, FALSE)"),2024)</f>
        <v>2024</v>
      </c>
      <c r="H1513" s="150">
        <v>11100</v>
      </c>
      <c r="I1513" s="151" t="s">
        <v>4362</v>
      </c>
      <c r="J1513" s="99" t="s">
        <v>4363</v>
      </c>
      <c r="K1513" s="153"/>
      <c r="L1513" s="153"/>
      <c r="M1513" s="153"/>
      <c r="N1513" s="153"/>
      <c r="O1513" s="153"/>
      <c r="P1513" s="153"/>
      <c r="Q1513" s="153"/>
      <c r="R1513" s="153"/>
      <c r="S1513" s="153"/>
    </row>
    <row r="1514" spans="1:19" ht="150">
      <c r="A1514" s="277" t="s">
        <v>25424</v>
      </c>
      <c r="B1514" s="256" t="s">
        <v>153</v>
      </c>
      <c r="C1514" s="93" t="s">
        <v>4364</v>
      </c>
      <c r="D1514" s="93" t="s">
        <v>4365</v>
      </c>
      <c r="E1514" s="148">
        <f ca="1">IFERROR(__xludf.DUMMYFUNCTION(" VLOOKUP(A1480, IMPORTRANGE(""https://docs.google.com/spreadsheets/d/1fj_Bhi2XPL3siwIh4sx4VRLAe31yD50oKdj5UlRYW0c/"", ""Сводка!A:AA""), 5, FALSE)"),128)</f>
        <v>128</v>
      </c>
      <c r="F1514" s="148" t="s">
        <v>108</v>
      </c>
      <c r="G1514" s="147">
        <f ca="1">IFERROR(__xludf.DUMMYFUNCTION(" VLOOKUP(A1480, IMPORTRANGE(""https://docs.google.com/spreadsheets/d/1QNLbnkR_AongFt22vMfNzfpjZ0CjpI8QI-w0wBnYA1w/"", ""Инфа!A:AA""), 6, FALSE)"),2024)</f>
        <v>2024</v>
      </c>
      <c r="H1514" s="150">
        <v>8800</v>
      </c>
      <c r="I1514" s="151" t="s">
        <v>2820</v>
      </c>
      <c r="J1514" s="93" t="s">
        <v>4366</v>
      </c>
      <c r="K1514" s="153"/>
      <c r="L1514" s="153"/>
      <c r="M1514" s="153"/>
      <c r="N1514" s="153"/>
      <c r="O1514" s="153"/>
      <c r="P1514" s="153"/>
      <c r="Q1514" s="153"/>
      <c r="R1514" s="153"/>
      <c r="S1514" s="153"/>
    </row>
    <row r="1515" spans="1:19" ht="168.75">
      <c r="A1515" s="277" t="s">
        <v>25424</v>
      </c>
      <c r="B1515" s="256" t="s">
        <v>400</v>
      </c>
      <c r="C1515" s="93" t="s">
        <v>4367</v>
      </c>
      <c r="D1515" s="93" t="s">
        <v>4368</v>
      </c>
      <c r="E1515" s="148">
        <f ca="1">IFERROR(__xludf.DUMMYFUNCTION(" VLOOKUP(A1481, IMPORTRANGE(""https://docs.google.com/spreadsheets/d/1fj_Bhi2XPL3siwIh4sx4VRLAe31yD50oKdj5UlRYW0c/"", ""Сводка!A:AA""), 5, FALSE)"),144)</f>
        <v>144</v>
      </c>
      <c r="F1515" s="148" t="s">
        <v>108</v>
      </c>
      <c r="G1515" s="147">
        <f ca="1">IFERROR(__xludf.DUMMYFUNCTION(" VLOOKUP(A1481, IMPORTRANGE(""https://docs.google.com/spreadsheets/d/1QNLbnkR_AongFt22vMfNzfpjZ0CjpI8QI-w0wBnYA1w/"", ""Инфа!A:AA""), 6, FALSE)"),2023)</f>
        <v>2023</v>
      </c>
      <c r="H1515" s="150">
        <v>9300</v>
      </c>
      <c r="I1515" s="151" t="s">
        <v>489</v>
      </c>
      <c r="J1515" s="99" t="s">
        <v>4369</v>
      </c>
      <c r="K1515" s="153"/>
      <c r="L1515" s="153"/>
      <c r="M1515" s="153"/>
      <c r="N1515" s="153"/>
      <c r="O1515" s="153"/>
      <c r="P1515" s="153"/>
      <c r="Q1515" s="153"/>
      <c r="R1515" s="153"/>
      <c r="S1515" s="153"/>
    </row>
    <row r="1516" spans="1:19" ht="150">
      <c r="A1516" s="277" t="s">
        <v>25424</v>
      </c>
      <c r="B1516" s="258" t="s">
        <v>400</v>
      </c>
      <c r="C1516" s="104" t="s">
        <v>4370</v>
      </c>
      <c r="D1516" s="104" t="s">
        <v>4371</v>
      </c>
      <c r="E1516" s="148">
        <f ca="1">IFERROR(__xludf.DUMMYFUNCTION(" VLOOKUP(A1482, IMPORTRANGE(""https://docs.google.com/spreadsheets/d/1fj_Bhi2XPL3siwIh4sx4VRLAe31yD50oKdj5UlRYW0c/"", ""Сводка!A:AA""), 5, FALSE)"),340)</f>
        <v>340</v>
      </c>
      <c r="F1516" s="165" t="s">
        <v>108</v>
      </c>
      <c r="G1516" s="147">
        <f ca="1">IFERROR(__xludf.DUMMYFUNCTION(" VLOOKUP(A1482, IMPORTRANGE(""https://docs.google.com/spreadsheets/d/1QNLbnkR_AongFt22vMfNzfpjZ0CjpI8QI-w0wBnYA1w/"", ""Инфа!A:AA""), 6, FALSE)"),2024)</f>
        <v>2024</v>
      </c>
      <c r="H1516" s="150">
        <v>15200</v>
      </c>
      <c r="I1516" s="156" t="s">
        <v>4372</v>
      </c>
      <c r="J1516" s="104" t="s">
        <v>4373</v>
      </c>
      <c r="K1516" s="153"/>
      <c r="L1516" s="153"/>
      <c r="M1516" s="153"/>
      <c r="N1516" s="153"/>
      <c r="O1516" s="153"/>
      <c r="P1516" s="153"/>
      <c r="Q1516" s="153"/>
      <c r="R1516" s="153"/>
      <c r="S1516" s="153"/>
    </row>
    <row r="1517" spans="1:19" ht="131.25">
      <c r="A1517" s="277" t="s">
        <v>25424</v>
      </c>
      <c r="B1517" s="256" t="s">
        <v>153</v>
      </c>
      <c r="C1517" s="93" t="s">
        <v>4374</v>
      </c>
      <c r="D1517" s="93" t="s">
        <v>4375</v>
      </c>
      <c r="E1517" s="148">
        <f ca="1">IFERROR(__xludf.DUMMYFUNCTION(" VLOOKUP(A1483, IMPORTRANGE(""https://docs.google.com/spreadsheets/d/1fj_Bhi2XPL3siwIh4sx4VRLAe31yD50oKdj5UlRYW0c/"", ""Сводка!A:AA""), 5, FALSE)"),140)</f>
        <v>140</v>
      </c>
      <c r="F1517" s="148" t="s">
        <v>108</v>
      </c>
      <c r="G1517" s="147">
        <f ca="1">IFERROR(__xludf.DUMMYFUNCTION(" VLOOKUP(A1483, IMPORTRANGE(""https://docs.google.com/spreadsheets/d/1QNLbnkR_AongFt22vMfNzfpjZ0CjpI8QI-w0wBnYA1w/"", ""Инфа!A:AA""), 6, FALSE)"),2024)</f>
        <v>2024</v>
      </c>
      <c r="H1517" s="150">
        <v>9200</v>
      </c>
      <c r="I1517" s="151" t="s">
        <v>2820</v>
      </c>
      <c r="J1517" s="93" t="s">
        <v>4376</v>
      </c>
      <c r="K1517" s="153"/>
      <c r="L1517" s="153"/>
      <c r="M1517" s="153"/>
      <c r="N1517" s="153"/>
      <c r="O1517" s="153"/>
      <c r="P1517" s="153"/>
      <c r="Q1517" s="153"/>
      <c r="R1517" s="153"/>
      <c r="S1517" s="153"/>
    </row>
    <row r="1518" spans="1:19" ht="93.75">
      <c r="A1518" s="277" t="s">
        <v>25424</v>
      </c>
      <c r="B1518" s="253" t="s">
        <v>400</v>
      </c>
      <c r="C1518" s="93" t="s">
        <v>4346</v>
      </c>
      <c r="D1518" s="93" t="s">
        <v>4377</v>
      </c>
      <c r="E1518" s="148">
        <f ca="1">IFERROR(__xludf.DUMMYFUNCTION(" VLOOKUP(A1484, IMPORTRANGE(""https://docs.google.com/spreadsheets/d/1fj_Bhi2XPL3siwIh4sx4VRLAe31yD50oKdj5UlRYW0c/"", ""Сводка!A:AA""), 5, FALSE)"),108)</f>
        <v>108</v>
      </c>
      <c r="F1518" s="148" t="s">
        <v>507</v>
      </c>
      <c r="G1518" s="147">
        <f ca="1">IFERROR(__xludf.DUMMYFUNCTION(" VLOOKUP(A1484, IMPORTRANGE(""https://docs.google.com/spreadsheets/d/1QNLbnkR_AongFt22vMfNzfpjZ0CjpI8QI-w0wBnYA1w/"", ""Инфа!A:AA""), 6, FALSE)"),2024)</f>
        <v>2024</v>
      </c>
      <c r="H1518" s="150">
        <v>8200</v>
      </c>
      <c r="I1518" s="156" t="s">
        <v>489</v>
      </c>
      <c r="J1518" s="93" t="s">
        <v>4378</v>
      </c>
      <c r="K1518" s="153"/>
      <c r="L1518" s="153"/>
      <c r="M1518" s="153"/>
      <c r="N1518" s="153"/>
      <c r="O1518" s="153"/>
      <c r="P1518" s="153"/>
      <c r="Q1518" s="153"/>
      <c r="R1518" s="153"/>
      <c r="S1518" s="153"/>
    </row>
    <row r="1519" spans="1:19" ht="168.75">
      <c r="A1519" s="277" t="s">
        <v>25424</v>
      </c>
      <c r="B1519" s="256" t="s">
        <v>153</v>
      </c>
      <c r="C1519" s="93" t="s">
        <v>4379</v>
      </c>
      <c r="D1519" s="93" t="s">
        <v>4380</v>
      </c>
      <c r="E1519" s="148">
        <f ca="1">IFERROR(__xludf.DUMMYFUNCTION(" VLOOKUP(A1485, IMPORTRANGE(""https://docs.google.com/spreadsheets/d/1fj_Bhi2XPL3siwIh4sx4VRLAe31yD50oKdj5UlRYW0c/"", ""Сводка!A:AA""), 5, FALSE)"),136)</f>
        <v>136</v>
      </c>
      <c r="F1519" s="148" t="s">
        <v>108</v>
      </c>
      <c r="G1519" s="147">
        <f ca="1">IFERROR(__xludf.DUMMYFUNCTION(" VLOOKUP(A1485, IMPORTRANGE(""https://docs.google.com/spreadsheets/d/1QNLbnkR_AongFt22vMfNzfpjZ0CjpI8QI-w0wBnYA1w/"", ""Инфа!A:AA""), 6, FALSE)"),2024)</f>
        <v>2024</v>
      </c>
      <c r="H1519" s="150">
        <v>9100</v>
      </c>
      <c r="I1519" s="151" t="s">
        <v>2820</v>
      </c>
      <c r="J1519" s="93" t="s">
        <v>4381</v>
      </c>
      <c r="K1519" s="153"/>
      <c r="L1519" s="153"/>
      <c r="M1519" s="153"/>
      <c r="N1519" s="153"/>
      <c r="O1519" s="153"/>
      <c r="P1519" s="153"/>
      <c r="Q1519" s="153"/>
      <c r="R1519" s="153"/>
      <c r="S1519" s="153"/>
    </row>
    <row r="1520" spans="1:19" ht="262.5">
      <c r="A1520" s="277" t="s">
        <v>25424</v>
      </c>
      <c r="B1520" s="256" t="s">
        <v>400</v>
      </c>
      <c r="C1520" s="93" t="s">
        <v>4382</v>
      </c>
      <c r="D1520" s="93" t="s">
        <v>4383</v>
      </c>
      <c r="E1520" s="148">
        <f ca="1">IFERROR(__xludf.DUMMYFUNCTION(" VLOOKUP(A1486, IMPORTRANGE(""https://docs.google.com/spreadsheets/d/1fj_Bhi2XPL3siwIh4sx4VRLAe31yD50oKdj5UlRYW0c/"", ""Сводка!A:AA""), 5, FALSE)"),120)</f>
        <v>120</v>
      </c>
      <c r="F1520" s="148" t="s">
        <v>108</v>
      </c>
      <c r="G1520" s="147">
        <f ca="1">IFERROR(__xludf.DUMMYFUNCTION(" VLOOKUP(A1486, IMPORTRANGE(""https://docs.google.com/spreadsheets/d/1QNLbnkR_AongFt22vMfNzfpjZ0CjpI8QI-w0wBnYA1w/"", ""Инфа!A:AA""), 6, FALSE)"),2024)</f>
        <v>2024</v>
      </c>
      <c r="H1520" s="150">
        <v>8600</v>
      </c>
      <c r="I1520" s="151" t="s">
        <v>2820</v>
      </c>
      <c r="J1520" s="93" t="s">
        <v>4384</v>
      </c>
      <c r="K1520" s="153"/>
      <c r="L1520" s="153"/>
      <c r="M1520" s="153"/>
      <c r="N1520" s="153"/>
      <c r="O1520" s="153"/>
      <c r="P1520" s="153"/>
      <c r="Q1520" s="153"/>
      <c r="R1520" s="153"/>
      <c r="S1520" s="153"/>
    </row>
    <row r="1521" spans="1:19" ht="150">
      <c r="A1521" s="277" t="s">
        <v>25424</v>
      </c>
      <c r="B1521" s="256" t="s">
        <v>400</v>
      </c>
      <c r="C1521" s="93" t="s">
        <v>4385</v>
      </c>
      <c r="D1521" s="93" t="s">
        <v>750</v>
      </c>
      <c r="E1521" s="148">
        <f ca="1">IFERROR(__xludf.DUMMYFUNCTION(" VLOOKUP(A1487, IMPORTRANGE(""https://docs.google.com/spreadsheets/d/1fj_Bhi2XPL3siwIh4sx4VRLAe31yD50oKdj5UlRYW0c/"", ""Сводка!A:AA""), 5, FALSE)"),100)</f>
        <v>100</v>
      </c>
      <c r="F1521" s="148" t="s">
        <v>415</v>
      </c>
      <c r="G1521" s="147">
        <f ca="1">IFERROR(__xludf.DUMMYFUNCTION(" VLOOKUP(A1487, IMPORTRANGE(""https://docs.google.com/spreadsheets/d/1QNLbnkR_AongFt22vMfNzfpjZ0CjpI8QI-w0wBnYA1w/"", ""Инфа!A:AA""), 6, FALSE)"),2024)</f>
        <v>2024</v>
      </c>
      <c r="H1521" s="150">
        <v>8000</v>
      </c>
      <c r="I1521" s="151" t="s">
        <v>2915</v>
      </c>
      <c r="J1521" s="93" t="s">
        <v>4386</v>
      </c>
      <c r="K1521" s="153"/>
      <c r="L1521" s="153"/>
      <c r="M1521" s="153"/>
      <c r="N1521" s="153"/>
      <c r="O1521" s="153"/>
      <c r="P1521" s="153"/>
      <c r="Q1521" s="153"/>
      <c r="R1521" s="153"/>
      <c r="S1521" s="153"/>
    </row>
    <row r="1522" spans="1:19" ht="168.75">
      <c r="A1522" s="277" t="s">
        <v>25424</v>
      </c>
      <c r="B1522" s="256" t="s">
        <v>400</v>
      </c>
      <c r="C1522" s="93" t="s">
        <v>4387</v>
      </c>
      <c r="D1522" s="93" t="s">
        <v>4388</v>
      </c>
      <c r="E1522" s="148">
        <f ca="1">IFERROR(__xludf.DUMMYFUNCTION(" VLOOKUP(A1488, IMPORTRANGE(""https://docs.google.com/spreadsheets/d/1fj_Bhi2XPL3siwIh4sx4VRLAe31yD50oKdj5UlRYW0c/"", ""Сводка!A:AA""), 5, FALSE)"),196)</f>
        <v>196</v>
      </c>
      <c r="F1522" s="148" t="s">
        <v>108</v>
      </c>
      <c r="G1522" s="147">
        <f ca="1">IFERROR(__xludf.DUMMYFUNCTION(" VLOOKUP(A1488, IMPORTRANGE(""https://docs.google.com/spreadsheets/d/1QNLbnkR_AongFt22vMfNzfpjZ0CjpI8QI-w0wBnYA1w/"", ""Инфа!A:AA""), 6, FALSE)"),2023)</f>
        <v>2023</v>
      </c>
      <c r="H1522" s="150">
        <v>10900</v>
      </c>
      <c r="I1522" s="151" t="s">
        <v>97</v>
      </c>
      <c r="J1522" s="99" t="s">
        <v>4389</v>
      </c>
      <c r="K1522" s="153"/>
      <c r="L1522" s="153"/>
      <c r="M1522" s="153"/>
      <c r="N1522" s="153"/>
      <c r="O1522" s="153"/>
      <c r="P1522" s="153"/>
      <c r="Q1522" s="153"/>
      <c r="R1522" s="153"/>
      <c r="S1522" s="153"/>
    </row>
    <row r="1523" spans="1:19" ht="187.5">
      <c r="A1523" s="277" t="s">
        <v>25424</v>
      </c>
      <c r="B1523" s="256" t="s">
        <v>400</v>
      </c>
      <c r="C1523" s="93" t="s">
        <v>4390</v>
      </c>
      <c r="D1523" s="93" t="s">
        <v>4391</v>
      </c>
      <c r="E1523" s="148">
        <f ca="1">IFERROR(__xludf.DUMMYFUNCTION(" VLOOKUP(A1489, IMPORTRANGE(""https://docs.google.com/spreadsheets/d/1fj_Bhi2XPL3siwIh4sx4VRLAe31yD50oKdj5UlRYW0c/"", ""Сводка!A:AA""), 5, FALSE)"),132)</f>
        <v>132</v>
      </c>
      <c r="F1523" s="148" t="s">
        <v>108</v>
      </c>
      <c r="G1523" s="147">
        <f ca="1">IFERROR(__xludf.DUMMYFUNCTION(" VLOOKUP(A1489, IMPORTRANGE(""https://docs.google.com/spreadsheets/d/1QNLbnkR_AongFt22vMfNzfpjZ0CjpI8QI-w0wBnYA1w/"", ""Инфа!A:AA""), 6, FALSE)"),2023)</f>
        <v>2023</v>
      </c>
      <c r="H1523" s="150">
        <v>9000</v>
      </c>
      <c r="I1523" s="151" t="s">
        <v>4392</v>
      </c>
      <c r="J1523" s="99" t="s">
        <v>4393</v>
      </c>
      <c r="K1523" s="153"/>
      <c r="L1523" s="153"/>
      <c r="M1523" s="153"/>
      <c r="N1523" s="153"/>
      <c r="O1523" s="153"/>
      <c r="P1523" s="153"/>
      <c r="Q1523" s="153"/>
      <c r="R1523" s="153"/>
      <c r="S1523" s="153"/>
    </row>
    <row r="1524" spans="1:19" ht="168.75">
      <c r="A1524" s="277" t="s">
        <v>25424</v>
      </c>
      <c r="B1524" s="256" t="s">
        <v>400</v>
      </c>
      <c r="C1524" s="99" t="s">
        <v>4394</v>
      </c>
      <c r="D1524" s="99" t="s">
        <v>4395</v>
      </c>
      <c r="E1524" s="148">
        <f ca="1">IFERROR(__xludf.DUMMYFUNCTION(" VLOOKUP(A1490, IMPORTRANGE(""https://docs.google.com/spreadsheets/d/1fj_Bhi2XPL3siwIh4sx4VRLAe31yD50oKdj5UlRYW0c/"", ""Сводка!A:AA""), 5, FALSE)"),192)</f>
        <v>192</v>
      </c>
      <c r="F1524" s="148" t="s">
        <v>108</v>
      </c>
      <c r="G1524" s="147">
        <f ca="1">IFERROR(__xludf.DUMMYFUNCTION(" VLOOKUP(A1490, IMPORTRANGE(""https://docs.google.com/spreadsheets/d/1QNLbnkR_AongFt22vMfNzfpjZ0CjpI8QI-w0wBnYA1w/"", ""Инфа!A:AA""), 6, FALSE)"),2024)</f>
        <v>2024</v>
      </c>
      <c r="H1524" s="150">
        <v>10800</v>
      </c>
      <c r="I1524" s="151" t="s">
        <v>97</v>
      </c>
      <c r="J1524" s="93" t="s">
        <v>4396</v>
      </c>
      <c r="K1524" s="153"/>
      <c r="L1524" s="153"/>
      <c r="M1524" s="153"/>
      <c r="N1524" s="153"/>
      <c r="O1524" s="153"/>
      <c r="P1524" s="153"/>
      <c r="Q1524" s="153"/>
      <c r="R1524" s="153"/>
      <c r="S1524" s="153"/>
    </row>
    <row r="1525" spans="1:19" ht="150">
      <c r="A1525" s="277" t="s">
        <v>25424</v>
      </c>
      <c r="B1525" s="256" t="s">
        <v>400</v>
      </c>
      <c r="C1525" s="93" t="s">
        <v>4397</v>
      </c>
      <c r="D1525" s="93" t="s">
        <v>4398</v>
      </c>
      <c r="E1525" s="148">
        <f ca="1">IFERROR(__xludf.DUMMYFUNCTION(" VLOOKUP(A1491, IMPORTRANGE(""https://docs.google.com/spreadsheets/d/1fj_Bhi2XPL3siwIh4sx4VRLAe31yD50oKdj5UlRYW0c/"", ""Сводка!A:AA""), 5, FALSE)"),252)</f>
        <v>252</v>
      </c>
      <c r="F1525" s="148" t="s">
        <v>466</v>
      </c>
      <c r="G1525" s="147">
        <f ca="1">IFERROR(__xludf.DUMMYFUNCTION(" VLOOKUP(A1491, IMPORTRANGE(""https://docs.google.com/spreadsheets/d/1QNLbnkR_AongFt22vMfNzfpjZ0CjpI8QI-w0wBnYA1w/"", ""Инфа!A:AA""), 6, FALSE)"),2023)</f>
        <v>2023</v>
      </c>
      <c r="H1525" s="150">
        <v>12600</v>
      </c>
      <c r="I1525" s="151" t="s">
        <v>4399</v>
      </c>
      <c r="J1525" s="93" t="s">
        <v>4400</v>
      </c>
      <c r="K1525" s="153"/>
      <c r="L1525" s="153"/>
      <c r="M1525" s="153"/>
      <c r="N1525" s="153"/>
      <c r="O1525" s="153"/>
      <c r="P1525" s="153"/>
      <c r="Q1525" s="153"/>
      <c r="R1525" s="153"/>
      <c r="S1525" s="153"/>
    </row>
    <row r="1526" spans="1:19" ht="131.25">
      <c r="A1526" s="277" t="s">
        <v>25424</v>
      </c>
      <c r="B1526" s="256" t="s">
        <v>153</v>
      </c>
      <c r="C1526" s="93" t="s">
        <v>4401</v>
      </c>
      <c r="D1526" s="93" t="s">
        <v>4402</v>
      </c>
      <c r="E1526" s="148">
        <f ca="1">IFERROR(__xludf.DUMMYFUNCTION(" VLOOKUP(A1492, IMPORTRANGE(""https://docs.google.com/spreadsheets/d/1fj_Bhi2XPL3siwIh4sx4VRLAe31yD50oKdj5UlRYW0c/"", ""Сводка!A:AA""), 5, FALSE)"),144)</f>
        <v>144</v>
      </c>
      <c r="F1526" s="148" t="s">
        <v>456</v>
      </c>
      <c r="G1526" s="147">
        <f ca="1">IFERROR(__xludf.DUMMYFUNCTION(" VLOOKUP(A1492, IMPORTRANGE(""https://docs.google.com/spreadsheets/d/1QNLbnkR_AongFt22vMfNzfpjZ0CjpI8QI-w0wBnYA1w/"", ""Инфа!A:AA""), 6, FALSE)"),2023)</f>
        <v>2023</v>
      </c>
      <c r="H1526" s="150">
        <v>9300</v>
      </c>
      <c r="I1526" s="151" t="s">
        <v>4399</v>
      </c>
      <c r="J1526" s="93" t="s">
        <v>4403</v>
      </c>
      <c r="K1526" s="153"/>
      <c r="L1526" s="153"/>
      <c r="M1526" s="153"/>
      <c r="N1526" s="153"/>
      <c r="O1526" s="153"/>
      <c r="P1526" s="153"/>
      <c r="Q1526" s="153"/>
      <c r="R1526" s="153"/>
      <c r="S1526" s="153"/>
    </row>
    <row r="1527" spans="1:19" ht="131.25">
      <c r="A1527" s="277" t="s">
        <v>25424</v>
      </c>
      <c r="B1527" s="256" t="s">
        <v>4404</v>
      </c>
      <c r="C1527" s="99" t="s">
        <v>4405</v>
      </c>
      <c r="D1527" s="93" t="s">
        <v>4406</v>
      </c>
      <c r="E1527" s="148">
        <f ca="1">IFERROR(__xludf.DUMMYFUNCTION(" VLOOKUP(A1493, IMPORTRANGE(""https://docs.google.com/spreadsheets/d/1fj_Bhi2XPL3siwIh4sx4VRLAe31yD50oKdj5UlRYW0c/"", ""Сводка!A:AA""), 5, FALSE)"),140)</f>
        <v>140</v>
      </c>
      <c r="F1527" s="148" t="s">
        <v>108</v>
      </c>
      <c r="G1527" s="147">
        <f ca="1">IFERROR(__xludf.DUMMYFUNCTION(" VLOOKUP(A1493, IMPORTRANGE(""https://docs.google.com/spreadsheets/d/1QNLbnkR_AongFt22vMfNzfpjZ0CjpI8QI-w0wBnYA1w/"", ""Инфа!A:AA""), 6, FALSE)"),2024)</f>
        <v>2024</v>
      </c>
      <c r="H1527" s="150">
        <v>9200</v>
      </c>
      <c r="I1527" s="151" t="s">
        <v>4407</v>
      </c>
      <c r="J1527" s="93" t="s">
        <v>4408</v>
      </c>
      <c r="K1527" s="153"/>
      <c r="L1527" s="153"/>
      <c r="M1527" s="153"/>
      <c r="N1527" s="153"/>
      <c r="O1527" s="153"/>
      <c r="P1527" s="153"/>
      <c r="Q1527" s="153"/>
      <c r="R1527" s="153"/>
      <c r="S1527" s="153"/>
    </row>
    <row r="1528" spans="1:19" ht="243.75">
      <c r="A1528" s="277" t="s">
        <v>25424</v>
      </c>
      <c r="B1528" s="256" t="s">
        <v>23</v>
      </c>
      <c r="C1528" s="99" t="s">
        <v>4409</v>
      </c>
      <c r="D1528" s="93" t="s">
        <v>4410</v>
      </c>
      <c r="E1528" s="148" t="e">
        <f>#REF!</f>
        <v>#REF!</v>
      </c>
      <c r="F1528" s="148" t="s">
        <v>4411</v>
      </c>
      <c r="G1528" s="147">
        <f ca="1">IFERROR(__xludf.DUMMYFUNCTION(" VLOOKUP(A1496, IMPORTRANGE(""https://docs.google.com/spreadsheets/d/1QNLbnkR_AongFt22vMfNzfpjZ0CjpI8QI-w0wBnYA1w/"", ""Инфа!A:AA""), 6, FALSE)"),2023)</f>
        <v>2023</v>
      </c>
      <c r="H1528" s="150">
        <v>8800</v>
      </c>
      <c r="I1528" s="151" t="s">
        <v>4412</v>
      </c>
      <c r="J1528" s="93" t="s">
        <v>4413</v>
      </c>
      <c r="K1528" s="153"/>
      <c r="L1528" s="153"/>
      <c r="M1528" s="153"/>
      <c r="N1528" s="153"/>
      <c r="O1528" s="153"/>
      <c r="P1528" s="153"/>
      <c r="Q1528" s="153"/>
      <c r="R1528" s="153"/>
      <c r="S1528" s="153"/>
    </row>
    <row r="1529" spans="1:19" ht="131.25">
      <c r="A1529" s="277" t="s">
        <v>25424</v>
      </c>
      <c r="B1529" s="256" t="s">
        <v>400</v>
      </c>
      <c r="C1529" s="93" t="s">
        <v>4414</v>
      </c>
      <c r="D1529" s="93" t="s">
        <v>4415</v>
      </c>
      <c r="E1529" s="148">
        <f ca="1">IFERROR(__xludf.DUMMYFUNCTION(" VLOOKUP(A1497, IMPORTRANGE(""https://docs.google.com/spreadsheets/d/1fj_Bhi2XPL3siwIh4sx4VRLAe31yD50oKdj5UlRYW0c/"", ""Сводка!A:AA""), 5, FALSE)"),144)</f>
        <v>144</v>
      </c>
      <c r="F1529" s="148" t="s">
        <v>415</v>
      </c>
      <c r="G1529" s="147">
        <f ca="1">IFERROR(__xludf.DUMMYFUNCTION(" VLOOKUP(A1497, IMPORTRANGE(""https://docs.google.com/spreadsheets/d/1QNLbnkR_AongFt22vMfNzfpjZ0CjpI8QI-w0wBnYA1w/"", ""Инфа!A:AA""), 6, FALSE)"),2024)</f>
        <v>2024</v>
      </c>
      <c r="H1529" s="150">
        <v>9300</v>
      </c>
      <c r="I1529" s="151" t="s">
        <v>4416</v>
      </c>
      <c r="J1529" s="93" t="s">
        <v>4417</v>
      </c>
      <c r="K1529" s="153"/>
      <c r="L1529" s="153"/>
      <c r="M1529" s="153"/>
      <c r="N1529" s="153"/>
      <c r="O1529" s="153"/>
      <c r="P1529" s="153"/>
      <c r="Q1529" s="153"/>
      <c r="R1529" s="153"/>
      <c r="S1529" s="153"/>
    </row>
    <row r="1530" spans="1:19" ht="112.5">
      <c r="A1530" s="277" t="s">
        <v>25424</v>
      </c>
      <c r="B1530" s="256" t="s">
        <v>400</v>
      </c>
      <c r="C1530" s="93" t="s">
        <v>4418</v>
      </c>
      <c r="D1530" s="93" t="s">
        <v>4419</v>
      </c>
      <c r="E1530" s="148">
        <f ca="1">IFERROR(__xludf.DUMMYFUNCTION(" VLOOKUP(A1498, IMPORTRANGE(""https://docs.google.com/spreadsheets/d/1fj_Bhi2XPL3siwIh4sx4VRLAe31yD50oKdj5UlRYW0c/"", ""Сводка!A:AA""), 5, FALSE)"),260)</f>
        <v>260</v>
      </c>
      <c r="F1530" s="148" t="s">
        <v>466</v>
      </c>
      <c r="G1530" s="147">
        <f ca="1">IFERROR(__xludf.DUMMYFUNCTION(" VLOOKUP(A1498, IMPORTRANGE(""https://docs.google.com/spreadsheets/d/1QNLbnkR_AongFt22vMfNzfpjZ0CjpI8QI-w0wBnYA1w/"", ""Инфа!A:AA""), 6, FALSE)"),2023)</f>
        <v>2023</v>
      </c>
      <c r="H1530" s="150">
        <v>12800</v>
      </c>
      <c r="I1530" s="151" t="s">
        <v>650</v>
      </c>
      <c r="J1530" s="93" t="s">
        <v>4420</v>
      </c>
      <c r="K1530" s="153"/>
      <c r="L1530" s="153"/>
      <c r="M1530" s="153"/>
      <c r="N1530" s="153"/>
      <c r="O1530" s="153"/>
      <c r="P1530" s="153"/>
      <c r="Q1530" s="153"/>
      <c r="R1530" s="153"/>
      <c r="S1530" s="153"/>
    </row>
    <row r="1531" spans="1:19" ht="112.5">
      <c r="A1531" s="277" t="s">
        <v>25424</v>
      </c>
      <c r="B1531" s="256" t="s">
        <v>400</v>
      </c>
      <c r="C1531" s="93" t="s">
        <v>4418</v>
      </c>
      <c r="D1531" s="93" t="s">
        <v>4421</v>
      </c>
      <c r="E1531" s="148">
        <f ca="1">IFERROR(__xludf.DUMMYFUNCTION(" VLOOKUP(A1499, IMPORTRANGE(""https://docs.google.com/spreadsheets/d/1fj_Bhi2XPL3siwIh4sx4VRLAe31yD50oKdj5UlRYW0c/"", ""Сводка!A:AA""), 5, FALSE)"),276)</f>
        <v>276</v>
      </c>
      <c r="F1531" s="148" t="s">
        <v>466</v>
      </c>
      <c r="G1531" s="147">
        <f ca="1">IFERROR(__xludf.DUMMYFUNCTION(" VLOOKUP(A1499, IMPORTRANGE(""https://docs.google.com/spreadsheets/d/1QNLbnkR_AongFt22vMfNzfpjZ0CjpI8QI-w0wBnYA1w/"", ""Инфа!A:AA""), 6, FALSE)"),2023)</f>
        <v>2023</v>
      </c>
      <c r="H1531" s="150">
        <v>13300</v>
      </c>
      <c r="I1531" s="151" t="s">
        <v>650</v>
      </c>
      <c r="J1531" s="93" t="s">
        <v>4420</v>
      </c>
      <c r="K1531" s="153"/>
      <c r="L1531" s="153"/>
      <c r="M1531" s="153"/>
      <c r="N1531" s="153"/>
      <c r="O1531" s="153"/>
      <c r="P1531" s="153"/>
      <c r="Q1531" s="153"/>
      <c r="R1531" s="153"/>
      <c r="S1531" s="153"/>
    </row>
    <row r="1532" spans="1:19" ht="131.25">
      <c r="A1532" s="277" t="s">
        <v>25424</v>
      </c>
      <c r="B1532" s="256" t="s">
        <v>400</v>
      </c>
      <c r="C1532" s="93" t="s">
        <v>4418</v>
      </c>
      <c r="D1532" s="93" t="s">
        <v>4422</v>
      </c>
      <c r="E1532" s="148">
        <f ca="1">IFERROR(__xludf.DUMMYFUNCTION(" VLOOKUP(A1500, IMPORTRANGE(""https://docs.google.com/spreadsheets/d/1fj_Bhi2XPL3siwIh4sx4VRLAe31yD50oKdj5UlRYW0c/"", ""Сводка!A:AA""), 5, FALSE)"),400)</f>
        <v>400</v>
      </c>
      <c r="F1532" s="148" t="s">
        <v>466</v>
      </c>
      <c r="G1532" s="147">
        <f ca="1">IFERROR(__xludf.DUMMYFUNCTION(" VLOOKUP(A1500, IMPORTRANGE(""https://docs.google.com/spreadsheets/d/1QNLbnkR_AongFt22vMfNzfpjZ0CjpI8QI-w0wBnYA1w/"", ""Инфа!A:AA""), 6, FALSE)"),2023)</f>
        <v>2023</v>
      </c>
      <c r="H1532" s="154">
        <v>17000</v>
      </c>
      <c r="I1532" s="151" t="s">
        <v>650</v>
      </c>
      <c r="J1532" s="93" t="s">
        <v>4423</v>
      </c>
      <c r="K1532" s="153"/>
      <c r="L1532" s="153"/>
      <c r="M1532" s="153"/>
      <c r="N1532" s="153"/>
      <c r="O1532" s="153"/>
      <c r="P1532" s="153"/>
      <c r="Q1532" s="153"/>
      <c r="R1532" s="153"/>
      <c r="S1532" s="153"/>
    </row>
    <row r="1533" spans="1:19" ht="225">
      <c r="A1533" s="277" t="s">
        <v>25424</v>
      </c>
      <c r="B1533" s="256" t="s">
        <v>153</v>
      </c>
      <c r="C1533" s="93" t="s">
        <v>4424</v>
      </c>
      <c r="D1533" s="93" t="s">
        <v>4425</v>
      </c>
      <c r="E1533" s="148">
        <f ca="1">IFERROR(__xludf.DUMMYFUNCTION(" VLOOKUP(A1501, IMPORTRANGE(""https://docs.google.com/spreadsheets/d/1fj_Bhi2XPL3siwIh4sx4VRLAe31yD50oKdj5UlRYW0c/"", ""Сводка!A:AA""), 5, FALSE)"),300)</f>
        <v>300</v>
      </c>
      <c r="F1533" s="148" t="s">
        <v>50</v>
      </c>
      <c r="G1533" s="147">
        <f ca="1">IFERROR(__xludf.DUMMYFUNCTION(" VLOOKUP(A1501, IMPORTRANGE(""https://docs.google.com/spreadsheets/d/1QNLbnkR_AongFt22vMfNzfpjZ0CjpI8QI-w0wBnYA1w/"", ""Инфа!A:AA""), 6, FALSE)"),2024)</f>
        <v>2024</v>
      </c>
      <c r="H1533" s="150">
        <v>14000</v>
      </c>
      <c r="I1533" s="151" t="s">
        <v>1923</v>
      </c>
      <c r="J1533" s="93" t="s">
        <v>4426</v>
      </c>
      <c r="K1533" s="153"/>
      <c r="L1533" s="153"/>
      <c r="M1533" s="153"/>
      <c r="N1533" s="153"/>
      <c r="O1533" s="153"/>
      <c r="P1533" s="153"/>
      <c r="Q1533" s="153"/>
      <c r="R1533" s="153"/>
      <c r="S1533" s="153"/>
    </row>
    <row r="1534" spans="1:19" ht="131.25">
      <c r="A1534" s="277" t="s">
        <v>25424</v>
      </c>
      <c r="B1534" s="256" t="s">
        <v>13</v>
      </c>
      <c r="C1534" s="93" t="s">
        <v>4427</v>
      </c>
      <c r="D1534" s="93" t="s">
        <v>4428</v>
      </c>
      <c r="E1534" s="148" t="e">
        <f>#REF!</f>
        <v>#REF!</v>
      </c>
      <c r="F1534" s="148" t="s">
        <v>218</v>
      </c>
      <c r="G1534" s="147">
        <f ca="1">IFERROR(__xludf.DUMMYFUNCTION(" VLOOKUP(A1502, IMPORTRANGE(""https://docs.google.com/spreadsheets/d/1QNLbnkR_AongFt22vMfNzfpjZ0CjpI8QI-w0wBnYA1w/"", ""Инфа!A:AA""), 6, FALSE)"),2024)</f>
        <v>2024</v>
      </c>
      <c r="H1534" s="150">
        <v>15400</v>
      </c>
      <c r="I1534" s="151" t="s">
        <v>146</v>
      </c>
      <c r="J1534" s="93" t="s">
        <v>4429</v>
      </c>
      <c r="K1534" s="153"/>
      <c r="L1534" s="153"/>
      <c r="M1534" s="153"/>
      <c r="N1534" s="153"/>
      <c r="O1534" s="153"/>
      <c r="P1534" s="153"/>
      <c r="Q1534" s="153"/>
      <c r="R1534" s="153"/>
      <c r="S1534" s="153"/>
    </row>
    <row r="1535" spans="1:19" ht="262.5">
      <c r="A1535" s="277" t="s">
        <v>25424</v>
      </c>
      <c r="B1535" s="256" t="s">
        <v>153</v>
      </c>
      <c r="C1535" s="93" t="s">
        <v>4424</v>
      </c>
      <c r="D1535" s="93" t="s">
        <v>4430</v>
      </c>
      <c r="E1535" s="148">
        <f ca="1">IFERROR(__xludf.DUMMYFUNCTION(" VLOOKUP(A1503, IMPORTRANGE(""https://docs.google.com/spreadsheets/d/1fj_Bhi2XPL3siwIh4sx4VRLAe31yD50oKdj5UlRYW0c/"", ""Сводка!A:AA""), 5, FALSE)"),124)</f>
        <v>124</v>
      </c>
      <c r="F1535" s="148" t="s">
        <v>50</v>
      </c>
      <c r="G1535" s="147">
        <f ca="1">IFERROR(__xludf.DUMMYFUNCTION(" VLOOKUP(A1503, IMPORTRANGE(""https://docs.google.com/spreadsheets/d/1QNLbnkR_AongFt22vMfNzfpjZ0CjpI8QI-w0wBnYA1w/"", ""Инфа!A:AA""), 6, FALSE)"),2024)</f>
        <v>2024</v>
      </c>
      <c r="H1535" s="150">
        <v>8700</v>
      </c>
      <c r="I1535" s="151" t="s">
        <v>1923</v>
      </c>
      <c r="J1535" s="93" t="s">
        <v>4431</v>
      </c>
      <c r="K1535" s="153"/>
      <c r="L1535" s="153"/>
      <c r="M1535" s="153"/>
      <c r="N1535" s="153"/>
      <c r="O1535" s="153"/>
      <c r="P1535" s="153"/>
      <c r="Q1535" s="153"/>
      <c r="R1535" s="153"/>
      <c r="S1535" s="153"/>
    </row>
    <row r="1536" spans="1:19" ht="206.25">
      <c r="A1536" s="277" t="s">
        <v>25424</v>
      </c>
      <c r="B1536" s="256" t="s">
        <v>153</v>
      </c>
      <c r="C1536" s="93" t="s">
        <v>4432</v>
      </c>
      <c r="D1536" s="93" t="s">
        <v>4433</v>
      </c>
      <c r="E1536" s="148">
        <f ca="1">IFERROR(__xludf.DUMMYFUNCTION(" VLOOKUP(A1504, IMPORTRANGE(""https://docs.google.com/spreadsheets/d/1fj_Bhi2XPL3siwIh4sx4VRLAe31yD50oKdj5UlRYW0c/"", ""Сводка!A:AA""), 5, FALSE)"),396)</f>
        <v>396</v>
      </c>
      <c r="F1536" s="148" t="s">
        <v>59</v>
      </c>
      <c r="G1536" s="147">
        <f ca="1">IFERROR(__xludf.DUMMYFUNCTION(" VLOOKUP(A1504, IMPORTRANGE(""https://docs.google.com/spreadsheets/d/1QNLbnkR_AongFt22vMfNzfpjZ0CjpI8QI-w0wBnYA1w/"", ""Инфа!A:AA""), 6, FALSE)"),2024)</f>
        <v>2024</v>
      </c>
      <c r="H1536" s="154">
        <v>16900</v>
      </c>
      <c r="I1536" s="151" t="s">
        <v>4434</v>
      </c>
      <c r="J1536" s="93" t="s">
        <v>4435</v>
      </c>
      <c r="K1536" s="153"/>
      <c r="L1536" s="153"/>
      <c r="M1536" s="153"/>
      <c r="N1536" s="153"/>
      <c r="O1536" s="153"/>
      <c r="P1536" s="153"/>
      <c r="Q1536" s="153"/>
      <c r="R1536" s="153"/>
      <c r="S1536" s="153"/>
    </row>
    <row r="1537" spans="1:19" ht="262.5">
      <c r="A1537" s="277" t="s">
        <v>25424</v>
      </c>
      <c r="B1537" s="256" t="s">
        <v>153</v>
      </c>
      <c r="C1537" s="93" t="s">
        <v>4436</v>
      </c>
      <c r="D1537" s="93" t="s">
        <v>4437</v>
      </c>
      <c r="E1537" s="148">
        <f ca="1">IFERROR(__xludf.DUMMYFUNCTION(" VLOOKUP(A1505, IMPORTRANGE(""https://docs.google.com/spreadsheets/d/1fj_Bhi2XPL3siwIh4sx4VRLAe31yD50oKdj5UlRYW0c/"", ""Сводка!A:AA""), 5, FALSE)"),312)</f>
        <v>312</v>
      </c>
      <c r="F1537" s="148" t="s">
        <v>26</v>
      </c>
      <c r="G1537" s="147">
        <f ca="1">IFERROR(__xludf.DUMMYFUNCTION(" VLOOKUP(A1505, IMPORTRANGE(""https://docs.google.com/spreadsheets/d/1QNLbnkR_AongFt22vMfNzfpjZ0CjpI8QI-w0wBnYA1w/"", ""Инфа!A:AA""), 6, FALSE)"),2024)</f>
        <v>2024</v>
      </c>
      <c r="H1537" s="150">
        <v>14400</v>
      </c>
      <c r="I1537" s="151" t="s">
        <v>28</v>
      </c>
      <c r="J1537" s="93" t="s">
        <v>4438</v>
      </c>
      <c r="K1537" s="153"/>
      <c r="L1537" s="153"/>
      <c r="M1537" s="153"/>
      <c r="N1537" s="153"/>
      <c r="O1537" s="153"/>
      <c r="P1537" s="153"/>
      <c r="Q1537" s="153"/>
      <c r="R1537" s="153"/>
      <c r="S1537" s="153"/>
    </row>
    <row r="1538" spans="1:19" ht="131.25">
      <c r="A1538" s="277" t="s">
        <v>25424</v>
      </c>
      <c r="B1538" s="256" t="s">
        <v>153</v>
      </c>
      <c r="C1538" s="93" t="s">
        <v>4439</v>
      </c>
      <c r="D1538" s="93" t="s">
        <v>4440</v>
      </c>
      <c r="E1538" s="148" t="e">
        <f>#REF!</f>
        <v>#REF!</v>
      </c>
      <c r="F1538" s="148" t="s">
        <v>266</v>
      </c>
      <c r="G1538" s="147">
        <f ca="1">IFERROR(__xludf.DUMMYFUNCTION(" VLOOKUP(A1506, IMPORTRANGE(""https://docs.google.com/spreadsheets/d/1QNLbnkR_AongFt22vMfNzfpjZ0CjpI8QI-w0wBnYA1w/"", ""Инфа!A:AA""), 6, FALSE)"),2024)</f>
        <v>2024</v>
      </c>
      <c r="H1538" s="150">
        <v>11000</v>
      </c>
      <c r="I1538" s="151" t="s">
        <v>238</v>
      </c>
      <c r="J1538" s="93" t="s">
        <v>4441</v>
      </c>
      <c r="K1538" s="153"/>
      <c r="L1538" s="153"/>
      <c r="M1538" s="153"/>
      <c r="N1538" s="153"/>
      <c r="O1538" s="153"/>
      <c r="P1538" s="153"/>
      <c r="Q1538" s="153"/>
      <c r="R1538" s="153"/>
      <c r="S1538" s="153"/>
    </row>
    <row r="1539" spans="1:19" ht="56.25">
      <c r="A1539" s="277" t="s">
        <v>25424</v>
      </c>
      <c r="B1539" s="256" t="s">
        <v>400</v>
      </c>
      <c r="C1539" s="93" t="s">
        <v>3989</v>
      </c>
      <c r="D1539" s="93" t="s">
        <v>511</v>
      </c>
      <c r="E1539" s="148">
        <f ca="1">IFERROR(__xludf.DUMMYFUNCTION(" VLOOKUP(A1508, IMPORTRANGE(""https://docs.google.com/spreadsheets/d/1fj_Bhi2XPL3siwIh4sx4VRLAe31yD50oKdj5UlRYW0c/"", ""Сводка!A:AA""), 5, FALSE)"),124)</f>
        <v>124</v>
      </c>
      <c r="F1539" s="148" t="s">
        <v>415</v>
      </c>
      <c r="G1539" s="147">
        <f ca="1">IFERROR(__xludf.DUMMYFUNCTION(" VLOOKUP(A1508, IMPORTRANGE(""https://docs.google.com/spreadsheets/d/1QNLbnkR_AongFt22vMfNzfpjZ0CjpI8QI-w0wBnYA1w/"", ""Инфа!A:AA""), 6, FALSE)"),2024)</f>
        <v>2024</v>
      </c>
      <c r="H1539" s="150">
        <v>8700</v>
      </c>
      <c r="I1539" s="151" t="s">
        <v>4442</v>
      </c>
      <c r="J1539" s="93" t="s">
        <v>4443</v>
      </c>
      <c r="K1539" s="153"/>
      <c r="L1539" s="153"/>
      <c r="M1539" s="153"/>
      <c r="N1539" s="153"/>
      <c r="O1539" s="153"/>
      <c r="P1539" s="153"/>
      <c r="Q1539" s="153"/>
      <c r="R1539" s="153"/>
      <c r="S1539" s="153"/>
    </row>
    <row r="1540" spans="1:19" ht="131.25">
      <c r="A1540" s="277" t="s">
        <v>25424</v>
      </c>
      <c r="B1540" s="256" t="s">
        <v>400</v>
      </c>
      <c r="C1540" s="99" t="s">
        <v>4444</v>
      </c>
      <c r="D1540" s="99" t="s">
        <v>4445</v>
      </c>
      <c r="E1540" s="148" t="e">
        <f>#REF!</f>
        <v>#REF!</v>
      </c>
      <c r="F1540" s="148" t="s">
        <v>415</v>
      </c>
      <c r="G1540" s="147">
        <f ca="1">IFERROR(__xludf.DUMMYFUNCTION(" VLOOKUP(A1509, IMPORTRANGE(""https://docs.google.com/spreadsheets/d/1QNLbnkR_AongFt22vMfNzfpjZ0CjpI8QI-w0wBnYA1w/"", ""Инфа!A:AA""), 6, FALSE)"),2023)</f>
        <v>2023</v>
      </c>
      <c r="H1540" s="150">
        <v>13400</v>
      </c>
      <c r="I1540" s="151"/>
      <c r="J1540" s="99" t="s">
        <v>4446</v>
      </c>
      <c r="K1540" s="153"/>
      <c r="L1540" s="153"/>
      <c r="M1540" s="153"/>
      <c r="N1540" s="153"/>
      <c r="O1540" s="153"/>
      <c r="P1540" s="153"/>
      <c r="Q1540" s="153"/>
      <c r="R1540" s="153"/>
      <c r="S1540" s="153"/>
    </row>
    <row r="1541" spans="1:19" ht="243.75">
      <c r="A1541" s="277" t="s">
        <v>25424</v>
      </c>
      <c r="B1541" s="256" t="s">
        <v>153</v>
      </c>
      <c r="C1541" s="99" t="s">
        <v>4447</v>
      </c>
      <c r="D1541" s="99" t="s">
        <v>4448</v>
      </c>
      <c r="E1541" s="148">
        <f ca="1">IFERROR(__xludf.DUMMYFUNCTION(" VLOOKUP(A1510, IMPORTRANGE(""https://docs.google.com/spreadsheets/d/1fj_Bhi2XPL3siwIh4sx4VRLAe31yD50oKdj5UlRYW0c/"", ""Сводка!A:AA""), 5, FALSE)"),220)</f>
        <v>220</v>
      </c>
      <c r="F1541" s="148" t="s">
        <v>50</v>
      </c>
      <c r="G1541" s="147">
        <f ca="1">IFERROR(__xludf.DUMMYFUNCTION(" VLOOKUP(A1510, IMPORTRANGE(""https://docs.google.com/spreadsheets/d/1QNLbnkR_AongFt22vMfNzfpjZ0CjpI8QI-w0wBnYA1w/"", ""Инфа!A:AA""), 6, FALSE)"),2023)</f>
        <v>2023</v>
      </c>
      <c r="H1541" s="150">
        <v>11600</v>
      </c>
      <c r="I1541" s="151"/>
      <c r="J1541" s="99" t="s">
        <v>4449</v>
      </c>
      <c r="K1541" s="153"/>
      <c r="L1541" s="153"/>
      <c r="M1541" s="153"/>
      <c r="N1541" s="153"/>
      <c r="O1541" s="153"/>
      <c r="P1541" s="153"/>
      <c r="Q1541" s="153"/>
      <c r="R1541" s="153"/>
      <c r="S1541" s="153"/>
    </row>
    <row r="1542" spans="1:19" ht="112.5">
      <c r="A1542" s="277" t="s">
        <v>25424</v>
      </c>
      <c r="B1542" s="256" t="s">
        <v>153</v>
      </c>
      <c r="C1542" s="99" t="s">
        <v>4450</v>
      </c>
      <c r="D1542" s="99" t="s">
        <v>4451</v>
      </c>
      <c r="E1542" s="148">
        <f ca="1">IFERROR(__xludf.DUMMYFUNCTION(" VLOOKUP(A1511, IMPORTRANGE(""https://docs.google.com/spreadsheets/d/1fj_Bhi2XPL3siwIh4sx4VRLAe31yD50oKdj5UlRYW0c/"", ""Сводка!A:AA""), 5, FALSE)"),128)</f>
        <v>128</v>
      </c>
      <c r="F1542" s="148" t="s">
        <v>165</v>
      </c>
      <c r="G1542" s="147">
        <f ca="1">IFERROR(__xludf.DUMMYFUNCTION(" VLOOKUP(A1511, IMPORTRANGE(""https://docs.google.com/spreadsheets/d/1QNLbnkR_AongFt22vMfNzfpjZ0CjpI8QI-w0wBnYA1w/"", ""Инфа!A:AA""), 6, FALSE)"),2024)</f>
        <v>2024</v>
      </c>
      <c r="H1542" s="150">
        <v>8800</v>
      </c>
      <c r="I1542" s="151" t="s">
        <v>2292</v>
      </c>
      <c r="J1542" s="93" t="s">
        <v>4452</v>
      </c>
      <c r="K1542" s="153"/>
      <c r="L1542" s="153"/>
      <c r="M1542" s="153"/>
      <c r="N1542" s="153"/>
      <c r="O1542" s="153"/>
      <c r="P1542" s="153"/>
      <c r="Q1542" s="153"/>
      <c r="R1542" s="153"/>
      <c r="S1542" s="153"/>
    </row>
    <row r="1543" spans="1:19" ht="112.5">
      <c r="A1543" s="277" t="s">
        <v>25424</v>
      </c>
      <c r="B1543" s="256" t="s">
        <v>400</v>
      </c>
      <c r="C1543" s="99" t="s">
        <v>4453</v>
      </c>
      <c r="D1543" s="99" t="s">
        <v>4454</v>
      </c>
      <c r="E1543" s="148">
        <f ca="1">IFERROR(__xludf.DUMMYFUNCTION(" VLOOKUP(A1512, IMPORTRANGE(""https://docs.google.com/spreadsheets/d/1fj_Bhi2XPL3siwIh4sx4VRLAe31yD50oKdj5UlRYW0c/"", ""Сводка!A:AA""), 5, FALSE)"),272)</f>
        <v>272</v>
      </c>
      <c r="F1543" s="148" t="s">
        <v>415</v>
      </c>
      <c r="G1543" s="147">
        <f ca="1">IFERROR(__xludf.DUMMYFUNCTION(" VLOOKUP(A1512, IMPORTRANGE(""https://docs.google.com/spreadsheets/d/1QNLbnkR_AongFt22vMfNzfpjZ0CjpI8QI-w0wBnYA1w/"", ""Инфа!A:AA""), 6, FALSE)"),2024)</f>
        <v>2024</v>
      </c>
      <c r="H1543" s="150">
        <v>13200</v>
      </c>
      <c r="I1543" s="151" t="s">
        <v>51</v>
      </c>
      <c r="J1543" s="93" t="s">
        <v>4455</v>
      </c>
      <c r="K1543" s="153"/>
      <c r="L1543" s="153"/>
      <c r="M1543" s="153"/>
      <c r="N1543" s="153"/>
      <c r="O1543" s="153"/>
      <c r="P1543" s="153"/>
      <c r="Q1543" s="153"/>
      <c r="R1543" s="153"/>
      <c r="S1543" s="153"/>
    </row>
    <row r="1544" spans="1:19" ht="112.5">
      <c r="A1544" s="277" t="s">
        <v>25424</v>
      </c>
      <c r="B1544" s="256" t="s">
        <v>153</v>
      </c>
      <c r="C1544" s="93" t="s">
        <v>4456</v>
      </c>
      <c r="D1544" s="93" t="s">
        <v>4457</v>
      </c>
      <c r="E1544" s="148">
        <f ca="1">IFERROR(__xludf.DUMMYFUNCTION(" VLOOKUP(A1513, IMPORTRANGE(""https://docs.google.com/spreadsheets/d/1fj_Bhi2XPL3siwIh4sx4VRLAe31yD50oKdj5UlRYW0c/"", ""Сводка!A:AA""), 5, FALSE)"),416)</f>
        <v>416</v>
      </c>
      <c r="F1544" s="148" t="s">
        <v>50</v>
      </c>
      <c r="G1544" s="147">
        <f ca="1">IFERROR(__xludf.DUMMYFUNCTION(" VLOOKUP(A1513, IMPORTRANGE(""https://docs.google.com/spreadsheets/d/1QNLbnkR_AongFt22vMfNzfpjZ0CjpI8QI-w0wBnYA1w/"", ""Инфа!A:AA""), 6, FALSE)"),2024)</f>
        <v>2024</v>
      </c>
      <c r="H1544" s="154">
        <v>17500</v>
      </c>
      <c r="I1544" s="151" t="s">
        <v>1768</v>
      </c>
      <c r="J1544" s="93" t="s">
        <v>4458</v>
      </c>
      <c r="K1544" s="153"/>
      <c r="L1544" s="153"/>
      <c r="M1544" s="153"/>
      <c r="N1544" s="153"/>
      <c r="O1544" s="153"/>
      <c r="P1544" s="153"/>
      <c r="Q1544" s="153"/>
      <c r="R1544" s="153"/>
      <c r="S1544" s="153"/>
    </row>
    <row r="1545" spans="1:19" ht="262.5">
      <c r="A1545" s="277" t="s">
        <v>25424</v>
      </c>
      <c r="B1545" s="256" t="s">
        <v>400</v>
      </c>
      <c r="C1545" s="93" t="s">
        <v>4459</v>
      </c>
      <c r="D1545" s="93" t="s">
        <v>4460</v>
      </c>
      <c r="E1545" s="148">
        <f ca="1">IFERROR(__xludf.DUMMYFUNCTION(" VLOOKUP(A1515, IMPORTRANGE(""https://docs.google.com/spreadsheets/d/1fj_Bhi2XPL3siwIh4sx4VRLAe31yD50oKdj5UlRYW0c/"", ""Сводка!A:AA""), 5, FALSE)"),336)</f>
        <v>336</v>
      </c>
      <c r="F1545" s="148" t="s">
        <v>108</v>
      </c>
      <c r="G1545" s="147">
        <f ca="1">IFERROR(__xludf.DUMMYFUNCTION(" VLOOKUP(A1515, IMPORTRANGE(""https://docs.google.com/spreadsheets/d/1QNLbnkR_AongFt22vMfNzfpjZ0CjpI8QI-w0wBnYA1w/"", ""Инфа!A:AA""), 6, FALSE)"),2024)</f>
        <v>2024</v>
      </c>
      <c r="H1545" s="150">
        <v>15100</v>
      </c>
      <c r="I1545" s="151" t="s">
        <v>246</v>
      </c>
      <c r="J1545" s="99" t="s">
        <v>4461</v>
      </c>
      <c r="K1545" s="153"/>
      <c r="L1545" s="153"/>
      <c r="M1545" s="153"/>
      <c r="N1545" s="153"/>
      <c r="O1545" s="153"/>
      <c r="P1545" s="153"/>
      <c r="Q1545" s="153"/>
      <c r="R1545" s="153"/>
      <c r="S1545" s="153"/>
    </row>
    <row r="1546" spans="1:19" ht="131.25">
      <c r="A1546" s="277" t="s">
        <v>25424</v>
      </c>
      <c r="B1546" s="256" t="s">
        <v>400</v>
      </c>
      <c r="C1546" s="93" t="s">
        <v>4463</v>
      </c>
      <c r="D1546" s="93" t="s">
        <v>4464</v>
      </c>
      <c r="E1546" s="148">
        <f ca="1">IFERROR(__xludf.DUMMYFUNCTION(" VLOOKUP(A1517, IMPORTRANGE(""https://docs.google.com/spreadsheets/d/1fj_Bhi2XPL3siwIh4sx4VRLAe31yD50oKdj5UlRYW0c/"", ""Сводка!A:AA""), 5, FALSE)"),240)</f>
        <v>240</v>
      </c>
      <c r="F1546" s="148" t="s">
        <v>466</v>
      </c>
      <c r="G1546" s="147">
        <f ca="1">IFERROR(__xludf.DUMMYFUNCTION(" VLOOKUP(A1517, IMPORTRANGE(""https://docs.google.com/spreadsheets/d/1QNLbnkR_AongFt22vMfNzfpjZ0CjpI8QI-w0wBnYA1w/"", ""Инфа!A:AA""), 6, FALSE)"),2024)</f>
        <v>2024</v>
      </c>
      <c r="H1546" s="150">
        <v>19400</v>
      </c>
      <c r="I1546" s="151" t="s">
        <v>72</v>
      </c>
      <c r="J1546" s="99" t="s">
        <v>4465</v>
      </c>
      <c r="K1546" s="153"/>
      <c r="L1546" s="153"/>
      <c r="M1546" s="153"/>
      <c r="N1546" s="153"/>
      <c r="O1546" s="153"/>
      <c r="P1546" s="153"/>
      <c r="Q1546" s="153"/>
      <c r="R1546" s="153"/>
      <c r="S1546" s="153"/>
    </row>
    <row r="1547" spans="1:19" ht="93.75">
      <c r="A1547" s="277" t="s">
        <v>25424</v>
      </c>
      <c r="B1547" s="256" t="s">
        <v>400</v>
      </c>
      <c r="C1547" s="93" t="s">
        <v>4466</v>
      </c>
      <c r="D1547" s="93" t="s">
        <v>4467</v>
      </c>
      <c r="E1547" s="148">
        <f ca="1">IFERROR(__xludf.DUMMYFUNCTION(" VLOOKUP(A1518, IMPORTRANGE(""https://docs.google.com/spreadsheets/d/1fj_Bhi2XPL3siwIh4sx4VRLAe31yD50oKdj5UlRYW0c/"", ""Сводка!A:AA""), 5, FALSE)"),200)</f>
        <v>200</v>
      </c>
      <c r="F1547" s="148" t="s">
        <v>415</v>
      </c>
      <c r="G1547" s="147">
        <f ca="1">IFERROR(__xludf.DUMMYFUNCTION(" VLOOKUP(A1518, IMPORTRANGE(""https://docs.google.com/spreadsheets/d/1QNLbnkR_AongFt22vMfNzfpjZ0CjpI8QI-w0wBnYA1w/"", ""Инфа!A:AA""), 6, FALSE)"),2024)</f>
        <v>2024</v>
      </c>
      <c r="H1547" s="150">
        <v>11000</v>
      </c>
      <c r="I1547" s="151" t="s">
        <v>161</v>
      </c>
      <c r="J1547" s="99" t="s">
        <v>4468</v>
      </c>
      <c r="K1547" s="153"/>
      <c r="L1547" s="153"/>
      <c r="M1547" s="153"/>
      <c r="N1547" s="153"/>
      <c r="O1547" s="153"/>
      <c r="P1547" s="153"/>
      <c r="Q1547" s="153"/>
      <c r="R1547" s="153"/>
      <c r="S1547" s="153"/>
    </row>
    <row r="1548" spans="1:19" ht="225">
      <c r="A1548" s="277" t="s">
        <v>25424</v>
      </c>
      <c r="B1548" s="256" t="s">
        <v>400</v>
      </c>
      <c r="C1548" s="93" t="s">
        <v>4469</v>
      </c>
      <c r="D1548" s="93" t="s">
        <v>4470</v>
      </c>
      <c r="E1548" s="148">
        <f ca="1">IFERROR(__xludf.DUMMYFUNCTION(" VLOOKUP(A1519, IMPORTRANGE(""https://docs.google.com/spreadsheets/d/1fj_Bhi2XPL3siwIh4sx4VRLAe31yD50oKdj5UlRYW0c/"", ""Сводка!A:AA""), 5, FALSE)"),172)</f>
        <v>172</v>
      </c>
      <c r="F1548" s="148" t="s">
        <v>466</v>
      </c>
      <c r="G1548" s="147">
        <f ca="1">IFERROR(__xludf.DUMMYFUNCTION(" VLOOKUP(A1519, IMPORTRANGE(""https://docs.google.com/spreadsheets/d/1QNLbnkR_AongFt22vMfNzfpjZ0CjpI8QI-w0wBnYA1w/"", ""Инфа!A:AA""), 6, FALSE)"),2024)</f>
        <v>2024</v>
      </c>
      <c r="H1548" s="150">
        <v>10200</v>
      </c>
      <c r="I1548" s="151" t="s">
        <v>4471</v>
      </c>
      <c r="J1548" s="99" t="s">
        <v>4472</v>
      </c>
      <c r="K1548" s="153"/>
      <c r="L1548" s="153"/>
      <c r="M1548" s="153"/>
      <c r="N1548" s="153"/>
      <c r="O1548" s="153"/>
      <c r="P1548" s="153"/>
      <c r="Q1548" s="153"/>
      <c r="R1548" s="153"/>
      <c r="S1548" s="153"/>
    </row>
    <row r="1549" spans="1:19" ht="131.25">
      <c r="A1549" s="277" t="s">
        <v>25424</v>
      </c>
      <c r="B1549" s="256" t="s">
        <v>400</v>
      </c>
      <c r="C1549" s="93" t="s">
        <v>4473</v>
      </c>
      <c r="D1549" s="93" t="s">
        <v>4474</v>
      </c>
      <c r="E1549" s="148">
        <f ca="1">IFERROR(__xludf.DUMMYFUNCTION(" VLOOKUP(A1520, IMPORTRANGE(""https://docs.google.com/spreadsheets/d/1fj_Bhi2XPL3siwIh4sx4VRLAe31yD50oKdj5UlRYW0c/"", ""Сводка!A:AA""), 5, FALSE)"),144)</f>
        <v>144</v>
      </c>
      <c r="F1549" s="148" t="s">
        <v>3809</v>
      </c>
      <c r="G1549" s="147">
        <f ca="1">IFERROR(__xludf.DUMMYFUNCTION(" VLOOKUP(A1520, IMPORTRANGE(""https://docs.google.com/spreadsheets/d/1QNLbnkR_AongFt22vMfNzfpjZ0CjpI8QI-w0wBnYA1w/"", ""Инфа!A:AA""), 6, FALSE)"),2024)</f>
        <v>2024</v>
      </c>
      <c r="H1549" s="150">
        <v>9300</v>
      </c>
      <c r="I1549" s="151" t="s">
        <v>28</v>
      </c>
      <c r="J1549" s="99" t="s">
        <v>4475</v>
      </c>
      <c r="K1549" s="153"/>
      <c r="L1549" s="153"/>
      <c r="M1549" s="153"/>
      <c r="N1549" s="153"/>
      <c r="O1549" s="153"/>
      <c r="P1549" s="153"/>
      <c r="Q1549" s="153"/>
      <c r="R1549" s="153"/>
      <c r="S1549" s="153"/>
    </row>
    <row r="1550" spans="1:19" ht="243.75">
      <c r="A1550" s="277" t="s">
        <v>25424</v>
      </c>
      <c r="B1550" s="256" t="s">
        <v>400</v>
      </c>
      <c r="C1550" s="93" t="s">
        <v>4476</v>
      </c>
      <c r="D1550" s="93" t="s">
        <v>4477</v>
      </c>
      <c r="E1550" s="148">
        <f ca="1">IFERROR(__xludf.DUMMYFUNCTION(" VLOOKUP(A1521, IMPORTRANGE(""https://docs.google.com/spreadsheets/d/1fj_Bhi2XPL3siwIh4sx4VRLAe31yD50oKdj5UlRYW0c/"", ""Сводка!A:AA""), 5, FALSE)"),220)</f>
        <v>220</v>
      </c>
      <c r="F1550" s="148" t="s">
        <v>466</v>
      </c>
      <c r="G1550" s="147">
        <f ca="1">IFERROR(__xludf.DUMMYFUNCTION(" VLOOKUP(A1521, IMPORTRANGE(""https://docs.google.com/spreadsheets/d/1QNLbnkR_AongFt22vMfNzfpjZ0CjpI8QI-w0wBnYA1w/"", ""Инфа!A:AA""), 6, FALSE)"),2024)</f>
        <v>2024</v>
      </c>
      <c r="H1550" s="150">
        <v>11600</v>
      </c>
      <c r="I1550" s="151" t="s">
        <v>2930</v>
      </c>
      <c r="J1550" s="93" t="s">
        <v>4478</v>
      </c>
      <c r="K1550" s="153"/>
      <c r="L1550" s="153"/>
      <c r="M1550" s="153"/>
      <c r="N1550" s="153"/>
      <c r="O1550" s="153"/>
      <c r="P1550" s="153"/>
      <c r="Q1550" s="153"/>
      <c r="R1550" s="153"/>
      <c r="S1550" s="153"/>
    </row>
    <row r="1551" spans="1:19" ht="243.75">
      <c r="A1551" s="277" t="s">
        <v>25424</v>
      </c>
      <c r="B1551" s="256" t="s">
        <v>400</v>
      </c>
      <c r="C1551" s="93" t="s">
        <v>4476</v>
      </c>
      <c r="D1551" s="93" t="s">
        <v>4479</v>
      </c>
      <c r="E1551" s="148">
        <f ca="1">IFERROR(__xludf.DUMMYFUNCTION(" VLOOKUP(A1522, IMPORTRANGE(""https://docs.google.com/spreadsheets/d/1fj_Bhi2XPL3siwIh4sx4VRLAe31yD50oKdj5UlRYW0c/"", ""Сводка!A:AA""), 5, FALSE)"),240)</f>
        <v>240</v>
      </c>
      <c r="F1551" s="148" t="s">
        <v>466</v>
      </c>
      <c r="G1551" s="147">
        <f ca="1">IFERROR(__xludf.DUMMYFUNCTION(" VLOOKUP(A1522, IMPORTRANGE(""https://docs.google.com/spreadsheets/d/1QNLbnkR_AongFt22vMfNzfpjZ0CjpI8QI-w0wBnYA1w/"", ""Инфа!A:AA""), 6, FALSE)"),2024)</f>
        <v>2024</v>
      </c>
      <c r="H1551" s="150">
        <v>12200</v>
      </c>
      <c r="I1551" s="151" t="s">
        <v>2930</v>
      </c>
      <c r="J1551" s="93" t="s">
        <v>4478</v>
      </c>
      <c r="K1551" s="153"/>
      <c r="L1551" s="153"/>
      <c r="M1551" s="153"/>
      <c r="N1551" s="153"/>
      <c r="O1551" s="153"/>
      <c r="P1551" s="153"/>
      <c r="Q1551" s="153"/>
      <c r="R1551" s="153"/>
      <c r="S1551" s="153"/>
    </row>
    <row r="1552" spans="1:19" ht="281.25">
      <c r="A1552" s="277" t="s">
        <v>25424</v>
      </c>
      <c r="B1552" s="256" t="s">
        <v>23</v>
      </c>
      <c r="C1552" s="93" t="s">
        <v>4480</v>
      </c>
      <c r="D1552" s="93" t="s">
        <v>4481</v>
      </c>
      <c r="E1552" s="148">
        <f ca="1">IFERROR(__xludf.DUMMYFUNCTION(" VLOOKUP(A1523, IMPORTRANGE(""https://docs.google.com/spreadsheets/d/1fj_Bhi2XPL3siwIh4sx4VRLAe31yD50oKdj5UlRYW0c/"", ""Сводка!A:AA""), 5, FALSE)"),196)</f>
        <v>196</v>
      </c>
      <c r="F1552" s="148" t="s">
        <v>131</v>
      </c>
      <c r="G1552" s="147">
        <f ca="1">IFERROR(__xludf.DUMMYFUNCTION(" VLOOKUP(A1523, IMPORTRANGE(""https://docs.google.com/spreadsheets/d/1QNLbnkR_AongFt22vMfNzfpjZ0CjpI8QI-w0wBnYA1w/"", ""Инфа!A:AA""), 6, FALSE)"),2024)</f>
        <v>2024</v>
      </c>
      <c r="H1552" s="150">
        <v>10900</v>
      </c>
      <c r="I1552" s="151" t="s">
        <v>210</v>
      </c>
      <c r="J1552" s="93" t="s">
        <v>4482</v>
      </c>
      <c r="K1552" s="153"/>
      <c r="L1552" s="153"/>
      <c r="M1552" s="153"/>
      <c r="N1552" s="153"/>
      <c r="O1552" s="153"/>
      <c r="P1552" s="153"/>
      <c r="Q1552" s="153"/>
      <c r="R1552" s="153"/>
      <c r="S1552" s="153"/>
    </row>
    <row r="1553" spans="1:19" ht="131.25">
      <c r="A1553" s="277" t="s">
        <v>25424</v>
      </c>
      <c r="B1553" s="256" t="s">
        <v>400</v>
      </c>
      <c r="C1553" s="93" t="s">
        <v>4483</v>
      </c>
      <c r="D1553" s="93" t="s">
        <v>4484</v>
      </c>
      <c r="E1553" s="148">
        <f ca="1">IFERROR(__xludf.DUMMYFUNCTION(" VLOOKUP(A1524, IMPORTRANGE(""https://docs.google.com/spreadsheets/d/1fj_Bhi2XPL3siwIh4sx4VRLAe31yD50oKdj5UlRYW0c/"", ""Сводка!A:AA""), 5, FALSE)"),212)</f>
        <v>212</v>
      </c>
      <c r="F1553" s="148" t="s">
        <v>415</v>
      </c>
      <c r="G1553" s="147">
        <f ca="1">IFERROR(__xludf.DUMMYFUNCTION(" VLOOKUP(A1524, IMPORTRANGE(""https://docs.google.com/spreadsheets/d/1QNLbnkR_AongFt22vMfNzfpjZ0CjpI8QI-w0wBnYA1w/"", ""Инфа!A:AA""), 6, FALSE)"),2024)</f>
        <v>2024</v>
      </c>
      <c r="H1553" s="150">
        <v>11400</v>
      </c>
      <c r="I1553" s="151" t="s">
        <v>2228</v>
      </c>
      <c r="J1553" s="93" t="s">
        <v>4485</v>
      </c>
      <c r="K1553" s="153"/>
      <c r="L1553" s="153"/>
      <c r="M1553" s="153"/>
      <c r="N1553" s="153"/>
      <c r="O1553" s="153"/>
      <c r="P1553" s="153"/>
      <c r="Q1553" s="153"/>
      <c r="R1553" s="153"/>
      <c r="S1553" s="153"/>
    </row>
    <row r="1554" spans="1:19" ht="206.25">
      <c r="A1554" s="277" t="s">
        <v>25424</v>
      </c>
      <c r="B1554" s="256" t="s">
        <v>400</v>
      </c>
      <c r="C1554" s="93" t="s">
        <v>4486</v>
      </c>
      <c r="D1554" s="93" t="s">
        <v>4487</v>
      </c>
      <c r="E1554" s="148">
        <f ca="1">IFERROR(__xludf.DUMMYFUNCTION(" VLOOKUP(A1525, IMPORTRANGE(""https://docs.google.com/spreadsheets/d/1fj_Bhi2XPL3siwIh4sx4VRLAe31yD50oKdj5UlRYW0c/"", ""Сводка!A:AA""), 5, FALSE)"),312)</f>
        <v>312</v>
      </c>
      <c r="F1554" s="148" t="s">
        <v>466</v>
      </c>
      <c r="G1554" s="147">
        <f ca="1">IFERROR(__xludf.DUMMYFUNCTION(" VLOOKUP(A1525, IMPORTRANGE(""https://docs.google.com/spreadsheets/d/1QNLbnkR_AongFt22vMfNzfpjZ0CjpI8QI-w0wBnYA1w/"", ""Инфа!A:AA""), 6, FALSE)"),2024)</f>
        <v>2024</v>
      </c>
      <c r="H1554" s="150">
        <v>14400</v>
      </c>
      <c r="I1554" s="151" t="s">
        <v>4488</v>
      </c>
      <c r="J1554" s="93" t="s">
        <v>4489</v>
      </c>
      <c r="K1554" s="153"/>
      <c r="L1554" s="153"/>
      <c r="M1554" s="153"/>
      <c r="N1554" s="153"/>
      <c r="O1554" s="153"/>
      <c r="P1554" s="153"/>
      <c r="Q1554" s="153"/>
      <c r="R1554" s="153"/>
      <c r="S1554" s="153"/>
    </row>
    <row r="1555" spans="1:19" ht="131.25">
      <c r="A1555" s="277" t="s">
        <v>25424</v>
      </c>
      <c r="B1555" s="256" t="s">
        <v>400</v>
      </c>
      <c r="C1555" s="93" t="s">
        <v>4490</v>
      </c>
      <c r="D1555" s="93" t="s">
        <v>4491</v>
      </c>
      <c r="E1555" s="148">
        <f ca="1">IFERROR(__xludf.DUMMYFUNCTION(" VLOOKUP(A1526, IMPORTRANGE(""https://docs.google.com/spreadsheets/d/1fj_Bhi2XPL3siwIh4sx4VRLAe31yD50oKdj5UlRYW0c/"", ""Сводка!A:AA""), 5, FALSE)"),196)</f>
        <v>196</v>
      </c>
      <c r="F1555" s="148" t="s">
        <v>415</v>
      </c>
      <c r="G1555" s="147">
        <f ca="1">IFERROR(__xludf.DUMMYFUNCTION(" VLOOKUP(A1526, IMPORTRANGE(""https://docs.google.com/spreadsheets/d/1QNLbnkR_AongFt22vMfNzfpjZ0CjpI8QI-w0wBnYA1w/"", ""Инфа!A:AA""), 6, FALSE)"),2024)</f>
        <v>2024</v>
      </c>
      <c r="H1555" s="150">
        <v>10900</v>
      </c>
      <c r="I1555" s="151" t="s">
        <v>4145</v>
      </c>
      <c r="J1555" s="93" t="s">
        <v>4492</v>
      </c>
      <c r="K1555" s="153"/>
      <c r="L1555" s="153"/>
      <c r="M1555" s="153"/>
      <c r="N1555" s="153"/>
      <c r="O1555" s="153"/>
      <c r="P1555" s="153"/>
      <c r="Q1555" s="153"/>
      <c r="R1555" s="153"/>
      <c r="S1555" s="153"/>
    </row>
    <row r="1556" spans="1:19" ht="225">
      <c r="A1556" s="277" t="s">
        <v>25424</v>
      </c>
      <c r="B1556" s="256" t="s">
        <v>153</v>
      </c>
      <c r="C1556" s="93" t="s">
        <v>4493</v>
      </c>
      <c r="D1556" s="93" t="s">
        <v>4494</v>
      </c>
      <c r="E1556" s="148">
        <f ca="1">IFERROR(__xludf.DUMMYFUNCTION(" VLOOKUP(A1527, IMPORTRANGE(""https://docs.google.com/spreadsheets/d/1fj_Bhi2XPL3siwIh4sx4VRLAe31yD50oKdj5UlRYW0c/"", ""Сводка!A:AA""), 5, FALSE)"),128)</f>
        <v>128</v>
      </c>
      <c r="F1556" s="148" t="s">
        <v>50</v>
      </c>
      <c r="G1556" s="147">
        <f ca="1">IFERROR(__xludf.DUMMYFUNCTION(" VLOOKUP(A1527, IMPORTRANGE(""https://docs.google.com/spreadsheets/d/1QNLbnkR_AongFt22vMfNzfpjZ0CjpI8QI-w0wBnYA1w/"", ""Инфа!A:AA""), 6, FALSE)"),2024)</f>
        <v>2024</v>
      </c>
      <c r="H1556" s="150">
        <v>12700</v>
      </c>
      <c r="I1556" s="151" t="s">
        <v>4495</v>
      </c>
      <c r="J1556" s="93" t="s">
        <v>4496</v>
      </c>
      <c r="K1556" s="153"/>
      <c r="L1556" s="153"/>
      <c r="M1556" s="153"/>
      <c r="N1556" s="153"/>
      <c r="O1556" s="153"/>
      <c r="P1556" s="153"/>
      <c r="Q1556" s="153"/>
      <c r="R1556" s="153"/>
      <c r="S1556" s="153"/>
    </row>
    <row r="1557" spans="1:19" ht="112.5">
      <c r="A1557" s="277" t="s">
        <v>25424</v>
      </c>
      <c r="B1557" s="256" t="s">
        <v>400</v>
      </c>
      <c r="C1557" s="93" t="s">
        <v>4497</v>
      </c>
      <c r="D1557" s="93" t="s">
        <v>4498</v>
      </c>
      <c r="E1557" s="148">
        <f ca="1">IFERROR(__xludf.DUMMYFUNCTION(" VLOOKUP(A1528, IMPORTRANGE(""https://docs.google.com/spreadsheets/d/1fj_Bhi2XPL3siwIh4sx4VRLAe31yD50oKdj5UlRYW0c/"", ""Сводка!A:AA""), 5, FALSE)"),96)</f>
        <v>96</v>
      </c>
      <c r="F1557" s="148" t="s">
        <v>415</v>
      </c>
      <c r="G1557" s="147">
        <f ca="1">IFERROR(__xludf.DUMMYFUNCTION(" VLOOKUP(A1528, IMPORTRANGE(""https://docs.google.com/spreadsheets/d/1QNLbnkR_AongFt22vMfNzfpjZ0CjpI8QI-w0wBnYA1w/"", ""Инфа!A:AA""), 6, FALSE)"),2024)</f>
        <v>2024</v>
      </c>
      <c r="H1557" s="150">
        <v>7900</v>
      </c>
      <c r="I1557" s="151" t="s">
        <v>2617</v>
      </c>
      <c r="J1557" s="93" t="s">
        <v>4499</v>
      </c>
      <c r="K1557" s="153"/>
      <c r="L1557" s="153"/>
      <c r="M1557" s="153"/>
      <c r="N1557" s="153"/>
      <c r="O1557" s="153"/>
      <c r="P1557" s="153"/>
      <c r="Q1557" s="153"/>
      <c r="R1557" s="153"/>
      <c r="S1557" s="153"/>
    </row>
    <row r="1558" spans="1:19" ht="93.75">
      <c r="A1558" s="277" t="s">
        <v>25424</v>
      </c>
      <c r="B1558" s="256" t="s">
        <v>400</v>
      </c>
      <c r="C1558" s="93" t="s">
        <v>4500</v>
      </c>
      <c r="D1558" s="93" t="s">
        <v>4347</v>
      </c>
      <c r="E1558" s="148">
        <f ca="1">IFERROR(__xludf.DUMMYFUNCTION(" VLOOKUP(A1529, IMPORTRANGE(""https://docs.google.com/spreadsheets/d/1fj_Bhi2XPL3siwIh4sx4VRLAe31yD50oKdj5UlRYW0c/"", ""Сводка!A:AA""), 5, FALSE)"),148)</f>
        <v>148</v>
      </c>
      <c r="F1558" s="148" t="s">
        <v>415</v>
      </c>
      <c r="G1558" s="147">
        <f ca="1">IFERROR(__xludf.DUMMYFUNCTION(" VLOOKUP(A1529, IMPORTRANGE(""https://docs.google.com/spreadsheets/d/1QNLbnkR_AongFt22vMfNzfpjZ0CjpI8QI-w0wBnYA1w/"", ""Инфа!A:AA""), 6, FALSE)"),2024)</f>
        <v>2024</v>
      </c>
      <c r="H1558" s="150">
        <v>9400</v>
      </c>
      <c r="I1558" s="151" t="s">
        <v>489</v>
      </c>
      <c r="J1558" s="93" t="s">
        <v>4501</v>
      </c>
      <c r="K1558" s="153"/>
      <c r="L1558" s="153"/>
      <c r="M1558" s="153"/>
      <c r="N1558" s="153"/>
      <c r="O1558" s="153"/>
      <c r="P1558" s="153"/>
      <c r="Q1558" s="153"/>
      <c r="R1558" s="153"/>
      <c r="S1558" s="153"/>
    </row>
    <row r="1559" spans="1:19" ht="206.25">
      <c r="A1559" s="277" t="s">
        <v>25424</v>
      </c>
      <c r="B1559" s="256" t="s">
        <v>153</v>
      </c>
      <c r="C1559" s="93" t="s">
        <v>4502</v>
      </c>
      <c r="D1559" s="93" t="s">
        <v>4503</v>
      </c>
      <c r="E1559" s="148">
        <f ca="1">IFERROR(__xludf.DUMMYFUNCTION(" VLOOKUP(A1530, IMPORTRANGE(""https://docs.google.com/spreadsheets/d/1fj_Bhi2XPL3siwIh4sx4VRLAe31yD50oKdj5UlRYW0c/"", ""Сводка!A:AA""), 5, FALSE)"),340)</f>
        <v>340</v>
      </c>
      <c r="F1559" s="148" t="s">
        <v>108</v>
      </c>
      <c r="G1559" s="147">
        <f ca="1">IFERROR(__xludf.DUMMYFUNCTION(" VLOOKUP(A1530, IMPORTRANGE(""https://docs.google.com/spreadsheets/d/1QNLbnkR_AongFt22vMfNzfpjZ0CjpI8QI-w0wBnYA1w/"", ""Инфа!A:AA""), 6, FALSE)"),2024)</f>
        <v>2024</v>
      </c>
      <c r="H1559" s="150">
        <v>15200</v>
      </c>
      <c r="I1559" s="151" t="s">
        <v>4504</v>
      </c>
      <c r="J1559" s="93" t="s">
        <v>4505</v>
      </c>
      <c r="K1559" s="153"/>
      <c r="L1559" s="153"/>
      <c r="M1559" s="153"/>
      <c r="N1559" s="153"/>
      <c r="O1559" s="153"/>
      <c r="P1559" s="153"/>
      <c r="Q1559" s="153"/>
      <c r="R1559" s="153"/>
      <c r="S1559" s="153"/>
    </row>
    <row r="1560" spans="1:19" ht="112.5">
      <c r="A1560" s="277" t="s">
        <v>25424</v>
      </c>
      <c r="B1560" s="256" t="s">
        <v>400</v>
      </c>
      <c r="C1560" s="99" t="s">
        <v>4506</v>
      </c>
      <c r="D1560" s="99" t="s">
        <v>3473</v>
      </c>
      <c r="E1560" s="148">
        <f ca="1">IFERROR(__xludf.DUMMYFUNCTION(" VLOOKUP(A1531, IMPORTRANGE(""https://docs.google.com/spreadsheets/d/1fj_Bhi2XPL3siwIh4sx4VRLAe31yD50oKdj5UlRYW0c/"", ""Сводка!A:AA""), 5, FALSE)"),216)</f>
        <v>216</v>
      </c>
      <c r="F1560" s="148" t="s">
        <v>466</v>
      </c>
      <c r="G1560" s="147">
        <f ca="1">IFERROR(__xludf.DUMMYFUNCTION(" VLOOKUP(A1531, IMPORTRANGE(""https://docs.google.com/spreadsheets/d/1QNLbnkR_AongFt22vMfNzfpjZ0CjpI8QI-w0wBnYA1w/"", ""Инфа!A:AA""), 6, FALSE)"),2024)</f>
        <v>2024</v>
      </c>
      <c r="H1560" s="150">
        <v>11500</v>
      </c>
      <c r="I1560" s="151" t="s">
        <v>497</v>
      </c>
      <c r="J1560" s="99" t="s">
        <v>4507</v>
      </c>
      <c r="K1560" s="153"/>
      <c r="L1560" s="153"/>
      <c r="M1560" s="153"/>
      <c r="N1560" s="153"/>
      <c r="O1560" s="153"/>
      <c r="P1560" s="153"/>
      <c r="Q1560" s="153"/>
      <c r="R1560" s="153"/>
      <c r="S1560" s="153"/>
    </row>
    <row r="1561" spans="1:19" ht="206.25">
      <c r="A1561" s="277" t="s">
        <v>25424</v>
      </c>
      <c r="B1561" s="256" t="s">
        <v>400</v>
      </c>
      <c r="C1561" s="99" t="s">
        <v>4508</v>
      </c>
      <c r="D1561" s="99" t="s">
        <v>4509</v>
      </c>
      <c r="E1561" s="148">
        <f ca="1">IFERROR(__xludf.DUMMYFUNCTION(" VLOOKUP(A1532, IMPORTRANGE(""https://docs.google.com/spreadsheets/d/1fj_Bhi2XPL3siwIh4sx4VRLAe31yD50oKdj5UlRYW0c/"", ""Сводка!A:AA""), 5, FALSE)"),136)</f>
        <v>136</v>
      </c>
      <c r="F1561" s="148" t="s">
        <v>108</v>
      </c>
      <c r="G1561" s="147">
        <f ca="1">IFERROR(__xludf.DUMMYFUNCTION(" VLOOKUP(A1532, IMPORTRANGE(""https://docs.google.com/spreadsheets/d/1QNLbnkR_AongFt22vMfNzfpjZ0CjpI8QI-w0wBnYA1w/"", ""Инфа!A:AA""), 6, FALSE)"),2024)</f>
        <v>2024</v>
      </c>
      <c r="H1561" s="150">
        <v>9100</v>
      </c>
      <c r="I1561" s="151" t="s">
        <v>4145</v>
      </c>
      <c r="J1561" s="93" t="s">
        <v>4510</v>
      </c>
      <c r="K1561" s="153"/>
      <c r="L1561" s="153"/>
      <c r="M1561" s="153"/>
      <c r="N1561" s="153"/>
      <c r="O1561" s="153"/>
      <c r="P1561" s="153"/>
      <c r="Q1561" s="153"/>
      <c r="R1561" s="153"/>
      <c r="S1561" s="153"/>
    </row>
    <row r="1562" spans="1:19" ht="93.75">
      <c r="A1562" s="277" t="s">
        <v>25424</v>
      </c>
      <c r="B1562" s="256" t="s">
        <v>400</v>
      </c>
      <c r="C1562" s="93" t="s">
        <v>4511</v>
      </c>
      <c r="D1562" s="93" t="s">
        <v>4512</v>
      </c>
      <c r="E1562" s="148">
        <f ca="1">IFERROR(__xludf.DUMMYFUNCTION(" VLOOKUP(A1533, IMPORTRANGE(""https://docs.google.com/spreadsheets/d/1fj_Bhi2XPL3siwIh4sx4VRLAe31yD50oKdj5UlRYW0c/"", ""Сводка!A:AA""), 5, FALSE)"),156)</f>
        <v>156</v>
      </c>
      <c r="F1562" s="148" t="s">
        <v>415</v>
      </c>
      <c r="G1562" s="147">
        <f ca="1">IFERROR(__xludf.DUMMYFUNCTION(" VLOOKUP(A1533, IMPORTRANGE(""https://docs.google.com/spreadsheets/d/1QNLbnkR_AongFt22vMfNzfpjZ0CjpI8QI-w0wBnYA1w/"", ""Инфа!A:AA""), 6, FALSE)"),2024)</f>
        <v>2024</v>
      </c>
      <c r="H1562" s="150">
        <v>9700</v>
      </c>
      <c r="I1562" s="151" t="s">
        <v>4513</v>
      </c>
      <c r="J1562" s="93" t="s">
        <v>4514</v>
      </c>
      <c r="K1562" s="153"/>
      <c r="L1562" s="153"/>
      <c r="M1562" s="153"/>
      <c r="N1562" s="153"/>
      <c r="O1562" s="153"/>
      <c r="P1562" s="153"/>
      <c r="Q1562" s="153"/>
      <c r="R1562" s="153"/>
      <c r="S1562" s="153"/>
    </row>
    <row r="1563" spans="1:19" ht="93.75">
      <c r="A1563" s="277" t="s">
        <v>25424</v>
      </c>
      <c r="B1563" s="256" t="s">
        <v>400</v>
      </c>
      <c r="C1563" s="93" t="s">
        <v>4511</v>
      </c>
      <c r="D1563" s="99" t="s">
        <v>4515</v>
      </c>
      <c r="E1563" s="148">
        <f ca="1">IFERROR(__xludf.DUMMYFUNCTION(" VLOOKUP(A1534, IMPORTRANGE(""https://docs.google.com/spreadsheets/d/1fj_Bhi2XPL3siwIh4sx4VRLAe31yD50oKdj5UlRYW0c/"", ""Сводка!A:AA""), 5, FALSE)"),156)</f>
        <v>156</v>
      </c>
      <c r="F1563" s="148" t="s">
        <v>415</v>
      </c>
      <c r="G1563" s="147">
        <f ca="1">IFERROR(__xludf.DUMMYFUNCTION(" VLOOKUP(A1534, IMPORTRANGE(""https://docs.google.com/spreadsheets/d/1QNLbnkR_AongFt22vMfNzfpjZ0CjpI8QI-w0wBnYA1w/"", ""Инфа!A:AA""), 6, FALSE)"),2024)</f>
        <v>2024</v>
      </c>
      <c r="H1563" s="150">
        <v>9700</v>
      </c>
      <c r="I1563" s="151" t="s">
        <v>4513</v>
      </c>
      <c r="J1563" s="99" t="s">
        <v>4516</v>
      </c>
      <c r="K1563" s="153"/>
      <c r="L1563" s="153"/>
      <c r="M1563" s="153"/>
      <c r="N1563" s="153"/>
      <c r="O1563" s="153"/>
      <c r="P1563" s="153"/>
      <c r="Q1563" s="153"/>
      <c r="R1563" s="153"/>
      <c r="S1563" s="153"/>
    </row>
    <row r="1564" spans="1:19" ht="187.5">
      <c r="A1564" s="277" t="s">
        <v>25424</v>
      </c>
      <c r="B1564" s="256" t="s">
        <v>400</v>
      </c>
      <c r="C1564" s="93" t="s">
        <v>4517</v>
      </c>
      <c r="D1564" s="93" t="s">
        <v>4518</v>
      </c>
      <c r="E1564" s="148">
        <f ca="1">IFERROR(__xludf.DUMMYFUNCTION(" VLOOKUP(A1535, IMPORTRANGE(""https://docs.google.com/spreadsheets/d/1fj_Bhi2XPL3siwIh4sx4VRLAe31yD50oKdj5UlRYW0c/"", ""Сводка!A:AA""), 5, FALSE)"),256)</f>
        <v>256</v>
      </c>
      <c r="F1564" s="148" t="s">
        <v>466</v>
      </c>
      <c r="G1564" s="147">
        <f ca="1">IFERROR(__xludf.DUMMYFUNCTION(" VLOOKUP(A1535, IMPORTRANGE(""https://docs.google.com/spreadsheets/d/1QNLbnkR_AongFt22vMfNzfpjZ0CjpI8QI-w0wBnYA1w/"", ""Инфа!A:AA""), 6, FALSE)"),2024)</f>
        <v>2024</v>
      </c>
      <c r="H1564" s="150">
        <v>12700</v>
      </c>
      <c r="I1564" s="151" t="s">
        <v>4519</v>
      </c>
      <c r="J1564" s="93" t="s">
        <v>4520</v>
      </c>
      <c r="K1564" s="153"/>
      <c r="L1564" s="153"/>
      <c r="M1564" s="153"/>
      <c r="N1564" s="153"/>
      <c r="O1564" s="153"/>
      <c r="P1564" s="153"/>
      <c r="Q1564" s="153"/>
      <c r="R1564" s="153"/>
      <c r="S1564" s="153"/>
    </row>
    <row r="1565" spans="1:19" ht="187.5">
      <c r="A1565" s="277" t="s">
        <v>25424</v>
      </c>
      <c r="B1565" s="256" t="s">
        <v>400</v>
      </c>
      <c r="C1565" s="93" t="s">
        <v>4517</v>
      </c>
      <c r="D1565" s="93" t="s">
        <v>4521</v>
      </c>
      <c r="E1565" s="148">
        <f ca="1">IFERROR(__xludf.DUMMYFUNCTION(" VLOOKUP(A1536, IMPORTRANGE(""https://docs.google.com/spreadsheets/d/1fj_Bhi2XPL3siwIh4sx4VRLAe31yD50oKdj5UlRYW0c/"", ""Сводка!A:AA""), 5, FALSE)"),240)</f>
        <v>240</v>
      </c>
      <c r="F1565" s="148" t="s">
        <v>466</v>
      </c>
      <c r="G1565" s="147">
        <f ca="1">IFERROR(__xludf.DUMMYFUNCTION(" VLOOKUP(A1536, IMPORTRANGE(""https://docs.google.com/spreadsheets/d/1QNLbnkR_AongFt22vMfNzfpjZ0CjpI8QI-w0wBnYA1w/"", ""Инфа!A:AA""), 6, FALSE)"),2024)</f>
        <v>2024</v>
      </c>
      <c r="H1565" s="150">
        <v>12200</v>
      </c>
      <c r="I1565" s="151" t="s">
        <v>4519</v>
      </c>
      <c r="J1565" s="93" t="s">
        <v>4520</v>
      </c>
      <c r="K1565" s="153"/>
      <c r="L1565" s="153"/>
      <c r="M1565" s="153"/>
      <c r="N1565" s="153"/>
      <c r="O1565" s="153"/>
      <c r="P1565" s="153"/>
      <c r="Q1565" s="153"/>
      <c r="R1565" s="153"/>
      <c r="S1565" s="153"/>
    </row>
    <row r="1566" spans="1:19" ht="112.5">
      <c r="A1566" s="277" t="s">
        <v>25424</v>
      </c>
      <c r="B1566" s="256" t="s">
        <v>400</v>
      </c>
      <c r="C1566" s="93" t="s">
        <v>4522</v>
      </c>
      <c r="D1566" s="93" t="s">
        <v>4523</v>
      </c>
      <c r="E1566" s="148">
        <f ca="1">IFERROR(__xludf.DUMMYFUNCTION(" VLOOKUP(A1537, IMPORTRANGE(""https://docs.google.com/spreadsheets/d/1fj_Bhi2XPL3siwIh4sx4VRLAe31yD50oKdj5UlRYW0c/"", ""Сводка!A:AA""), 5, FALSE)"),444)</f>
        <v>444</v>
      </c>
      <c r="F1566" s="148" t="s">
        <v>466</v>
      </c>
      <c r="G1566" s="147">
        <f ca="1">IFERROR(__xludf.DUMMYFUNCTION(" VLOOKUP(A1537, IMPORTRANGE(""https://docs.google.com/spreadsheets/d/1QNLbnkR_AongFt22vMfNzfpjZ0CjpI8QI-w0wBnYA1w/"", ""Инфа!A:AA""), 6, FALSE)"),2024)</f>
        <v>2024</v>
      </c>
      <c r="H1566" s="154">
        <v>31600</v>
      </c>
      <c r="I1566" s="151" t="s">
        <v>51</v>
      </c>
      <c r="J1566" s="93" t="s">
        <v>4524</v>
      </c>
      <c r="K1566" s="153"/>
      <c r="L1566" s="153"/>
      <c r="M1566" s="153"/>
      <c r="N1566" s="153"/>
      <c r="O1566" s="153"/>
      <c r="P1566" s="153"/>
      <c r="Q1566" s="153"/>
      <c r="R1566" s="153"/>
      <c r="S1566" s="153"/>
    </row>
    <row r="1567" spans="1:19" ht="206.25">
      <c r="A1567" s="277" t="s">
        <v>25424</v>
      </c>
      <c r="B1567" s="256" t="s">
        <v>400</v>
      </c>
      <c r="C1567" s="93" t="s">
        <v>4525</v>
      </c>
      <c r="D1567" s="93" t="s">
        <v>4526</v>
      </c>
      <c r="E1567" s="148">
        <f ca="1">IFERROR(__xludf.DUMMYFUNCTION(" VLOOKUP(A1538, IMPORTRANGE(""https://docs.google.com/spreadsheets/d/1fj_Bhi2XPL3siwIh4sx4VRLAe31yD50oKdj5UlRYW0c/"", ""Сводка!A:AA""), 5, FALSE)"),240)</f>
        <v>240</v>
      </c>
      <c r="F1567" s="148" t="s">
        <v>415</v>
      </c>
      <c r="G1567" s="147">
        <f ca="1">IFERROR(__xludf.DUMMYFUNCTION(" VLOOKUP(A1538, IMPORTRANGE(""https://docs.google.com/spreadsheets/d/1QNLbnkR_AongFt22vMfNzfpjZ0CjpI8QI-w0wBnYA1w/"", ""Инфа!A:AA""), 6, FALSE)"),2024)</f>
        <v>2024</v>
      </c>
      <c r="H1567" s="150">
        <v>12200</v>
      </c>
      <c r="I1567" s="151" t="s">
        <v>4527</v>
      </c>
      <c r="J1567" s="93" t="s">
        <v>4528</v>
      </c>
      <c r="K1567" s="153"/>
      <c r="L1567" s="153"/>
      <c r="M1567" s="153"/>
      <c r="N1567" s="153"/>
      <c r="O1567" s="153"/>
      <c r="P1567" s="153"/>
      <c r="Q1567" s="153"/>
      <c r="R1567" s="153"/>
      <c r="S1567" s="153"/>
    </row>
    <row r="1568" spans="1:19" ht="206.25">
      <c r="A1568" s="277" t="s">
        <v>25424</v>
      </c>
      <c r="B1568" s="256" t="s">
        <v>400</v>
      </c>
      <c r="C1568" s="93" t="s">
        <v>4525</v>
      </c>
      <c r="D1568" s="93" t="s">
        <v>4529</v>
      </c>
      <c r="E1568" s="148">
        <f ca="1">IFERROR(__xludf.DUMMYFUNCTION(" VLOOKUP(A1539, IMPORTRANGE(""https://docs.google.com/spreadsheets/d/1fj_Bhi2XPL3siwIh4sx4VRLAe31yD50oKdj5UlRYW0c/"", ""Сводка!A:AA""), 5, FALSE)"),264)</f>
        <v>264</v>
      </c>
      <c r="F1568" s="148" t="s">
        <v>415</v>
      </c>
      <c r="G1568" s="147">
        <f ca="1">IFERROR(__xludf.DUMMYFUNCTION(" VLOOKUP(A1539, IMPORTRANGE(""https://docs.google.com/spreadsheets/d/1QNLbnkR_AongFt22vMfNzfpjZ0CjpI8QI-w0wBnYA1w/"", ""Инфа!A:AA""), 6, FALSE)"),2024)</f>
        <v>2024</v>
      </c>
      <c r="H1568" s="150">
        <v>12900</v>
      </c>
      <c r="I1568" s="151" t="s">
        <v>4527</v>
      </c>
      <c r="J1568" s="93" t="s">
        <v>4530</v>
      </c>
      <c r="K1568" s="153"/>
      <c r="L1568" s="153"/>
      <c r="M1568" s="153"/>
      <c r="N1568" s="153"/>
      <c r="O1568" s="153"/>
      <c r="P1568" s="153"/>
      <c r="Q1568" s="153"/>
      <c r="R1568" s="153"/>
      <c r="S1568" s="153"/>
    </row>
    <row r="1569" spans="1:19" ht="150">
      <c r="A1569" s="277" t="s">
        <v>25424</v>
      </c>
      <c r="B1569" s="256" t="s">
        <v>400</v>
      </c>
      <c r="C1569" s="93" t="s">
        <v>4531</v>
      </c>
      <c r="D1569" s="93" t="s">
        <v>4532</v>
      </c>
      <c r="E1569" s="148">
        <f ca="1">IFERROR(__xludf.DUMMYFUNCTION(" VLOOKUP(A1540, IMPORTRANGE(""https://docs.google.com/spreadsheets/d/1fj_Bhi2XPL3siwIh4sx4VRLAe31yD50oKdj5UlRYW0c/"", ""Сводка!A:AA""), 5, FALSE)"),84)</f>
        <v>84</v>
      </c>
      <c r="F1569" s="148" t="s">
        <v>415</v>
      </c>
      <c r="G1569" s="147">
        <f ca="1">IFERROR(__xludf.DUMMYFUNCTION(" VLOOKUP(A1540, IMPORTRANGE(""https://docs.google.com/spreadsheets/d/1QNLbnkR_AongFt22vMfNzfpjZ0CjpI8QI-w0wBnYA1w/"", ""Инфа!A:AA""), 6, FALSE)"),2024)</f>
        <v>2024</v>
      </c>
      <c r="H1569" s="150">
        <v>7500</v>
      </c>
      <c r="I1569" s="151" t="s">
        <v>4533</v>
      </c>
      <c r="J1569" s="93" t="s">
        <v>4534</v>
      </c>
      <c r="K1569" s="153"/>
      <c r="L1569" s="153"/>
      <c r="M1569" s="153"/>
      <c r="N1569" s="153"/>
      <c r="O1569" s="153"/>
      <c r="P1569" s="153"/>
      <c r="Q1569" s="153"/>
      <c r="R1569" s="153"/>
      <c r="S1569" s="153"/>
    </row>
    <row r="1570" spans="1:19" ht="131.25">
      <c r="A1570" s="277" t="s">
        <v>25424</v>
      </c>
      <c r="B1570" s="256" t="s">
        <v>153</v>
      </c>
      <c r="C1570" s="93" t="s">
        <v>4535</v>
      </c>
      <c r="D1570" s="93" t="s">
        <v>4536</v>
      </c>
      <c r="E1570" s="148">
        <f ca="1">IFERROR(__xludf.DUMMYFUNCTION(" VLOOKUP(A1541, IMPORTRANGE(""https://docs.google.com/spreadsheets/d/1fj_Bhi2XPL3siwIh4sx4VRLAe31yD50oKdj5UlRYW0c/"", ""Сводка!A:AA""), 5, FALSE)"),188)</f>
        <v>188</v>
      </c>
      <c r="F1570" s="148" t="s">
        <v>165</v>
      </c>
      <c r="G1570" s="147">
        <f ca="1">IFERROR(__xludf.DUMMYFUNCTION(" VLOOKUP(A1541, IMPORTRANGE(""https://docs.google.com/spreadsheets/d/1QNLbnkR_AongFt22vMfNzfpjZ0CjpI8QI-w0wBnYA1w/"", ""Инфа!A:AA""), 6, FALSE)"),2024)</f>
        <v>2024</v>
      </c>
      <c r="H1570" s="150">
        <v>10600</v>
      </c>
      <c r="I1570" s="151" t="s">
        <v>4537</v>
      </c>
      <c r="J1570" s="93" t="s">
        <v>4538</v>
      </c>
      <c r="K1570" s="153"/>
      <c r="L1570" s="153"/>
      <c r="M1570" s="153"/>
      <c r="N1570" s="153"/>
      <c r="O1570" s="153"/>
      <c r="P1570" s="153"/>
      <c r="Q1570" s="153"/>
      <c r="R1570" s="153"/>
      <c r="S1570" s="153"/>
    </row>
    <row r="1571" spans="1:19" ht="112.5">
      <c r="A1571" s="277" t="s">
        <v>25424</v>
      </c>
      <c r="B1571" s="256" t="s">
        <v>153</v>
      </c>
      <c r="C1571" s="93" t="s">
        <v>4539</v>
      </c>
      <c r="D1571" s="93" t="s">
        <v>4540</v>
      </c>
      <c r="E1571" s="148">
        <f ca="1">IFERROR(__xludf.DUMMYFUNCTION(" VLOOKUP(A1542, IMPORTRANGE(""https://docs.google.com/spreadsheets/d/1fj_Bhi2XPL3siwIh4sx4VRLAe31yD50oKdj5UlRYW0c/"", ""Сводка!A:AA""), 5, FALSE)"),188)</f>
        <v>188</v>
      </c>
      <c r="F1571" s="148" t="s">
        <v>108</v>
      </c>
      <c r="G1571" s="147">
        <f ca="1">IFERROR(__xludf.DUMMYFUNCTION(" VLOOKUP(A1542, IMPORTRANGE(""https://docs.google.com/spreadsheets/d/1QNLbnkR_AongFt22vMfNzfpjZ0CjpI8QI-w0wBnYA1w/"", ""Инфа!A:AA""), 6, FALSE)"),2024)</f>
        <v>2024</v>
      </c>
      <c r="H1571" s="150">
        <v>10600</v>
      </c>
      <c r="I1571" s="151" t="s">
        <v>62</v>
      </c>
      <c r="J1571" s="99" t="s">
        <v>4541</v>
      </c>
      <c r="K1571" s="153"/>
      <c r="L1571" s="153"/>
      <c r="M1571" s="153"/>
      <c r="N1571" s="153"/>
      <c r="O1571" s="153"/>
      <c r="P1571" s="153"/>
      <c r="Q1571" s="153"/>
      <c r="R1571" s="153"/>
      <c r="S1571" s="153"/>
    </row>
    <row r="1572" spans="1:19" ht="168.75">
      <c r="A1572" s="277" t="s">
        <v>25424</v>
      </c>
      <c r="B1572" s="256" t="s">
        <v>153</v>
      </c>
      <c r="C1572" s="93" t="s">
        <v>4542</v>
      </c>
      <c r="D1572" s="93" t="s">
        <v>4543</v>
      </c>
      <c r="E1572" s="148">
        <f ca="1">IFERROR(__xludf.DUMMYFUNCTION(" VLOOKUP(A1543, IMPORTRANGE(""https://docs.google.com/spreadsheets/d/1fj_Bhi2XPL3siwIh4sx4VRLAe31yD50oKdj5UlRYW0c/"", ""Сводка!A:AA""), 5, FALSE)"),132)</f>
        <v>132</v>
      </c>
      <c r="F1572" s="148" t="s">
        <v>165</v>
      </c>
      <c r="G1572" s="147">
        <f ca="1">IFERROR(__xludf.DUMMYFUNCTION(" VLOOKUP(A1543, IMPORTRANGE(""https://docs.google.com/spreadsheets/d/1QNLbnkR_AongFt22vMfNzfpjZ0CjpI8QI-w0wBnYA1w/"", ""Инфа!A:AA""), 6, FALSE)"),2024)</f>
        <v>2024</v>
      </c>
      <c r="H1572" s="150">
        <v>9000</v>
      </c>
      <c r="I1572" s="151" t="s">
        <v>161</v>
      </c>
      <c r="J1572" s="93" t="s">
        <v>4544</v>
      </c>
      <c r="K1572" s="153"/>
      <c r="L1572" s="153"/>
      <c r="M1572" s="153"/>
      <c r="N1572" s="153"/>
      <c r="O1572" s="153"/>
      <c r="P1572" s="153"/>
      <c r="Q1572" s="153"/>
      <c r="R1572" s="153"/>
      <c r="S1572" s="153"/>
    </row>
    <row r="1573" spans="1:19" ht="112.5">
      <c r="A1573" s="277" t="s">
        <v>25424</v>
      </c>
      <c r="B1573" s="259" t="s">
        <v>400</v>
      </c>
      <c r="C1573" s="93" t="s">
        <v>4545</v>
      </c>
      <c r="D1573" s="93" t="s">
        <v>4546</v>
      </c>
      <c r="E1573" s="148">
        <f ca="1">IFERROR(__xludf.DUMMYFUNCTION(" VLOOKUP(A1544, IMPORTRANGE(""https://docs.google.com/spreadsheets/d/1fj_Bhi2XPL3siwIh4sx4VRLAe31yD50oKdj5UlRYW0c/"", ""Сводка!A:AA""), 5, FALSE)"),332)</f>
        <v>332</v>
      </c>
      <c r="F1573" s="93" t="s">
        <v>1060</v>
      </c>
      <c r="G1573" s="147">
        <f ca="1">IFERROR(__xludf.DUMMYFUNCTION(" VLOOKUP(A1544, IMPORTRANGE(""https://docs.google.com/spreadsheets/d/1QNLbnkR_AongFt22vMfNzfpjZ0CjpI8QI-w0wBnYA1w/"", ""Инфа!A:AA""), 6, FALSE)"),2024)</f>
        <v>2024</v>
      </c>
      <c r="H1573" s="150">
        <v>24900</v>
      </c>
      <c r="I1573" s="174" t="s">
        <v>138</v>
      </c>
      <c r="J1573" s="93" t="s">
        <v>4547</v>
      </c>
      <c r="K1573" s="153"/>
      <c r="L1573" s="153"/>
      <c r="M1573" s="153"/>
      <c r="N1573" s="153"/>
      <c r="O1573" s="153"/>
      <c r="P1573" s="153"/>
      <c r="Q1573" s="153"/>
      <c r="R1573" s="153"/>
      <c r="S1573" s="153"/>
    </row>
    <row r="1574" spans="1:19" ht="93.75">
      <c r="A1574" s="277" t="s">
        <v>25424</v>
      </c>
      <c r="B1574" s="256" t="s">
        <v>400</v>
      </c>
      <c r="C1574" s="93" t="s">
        <v>4548</v>
      </c>
      <c r="D1574" s="93" t="s">
        <v>4549</v>
      </c>
      <c r="E1574" s="148">
        <f ca="1">IFERROR(__xludf.DUMMYFUNCTION(" VLOOKUP(A1545, IMPORTRANGE(""https://docs.google.com/spreadsheets/d/1fj_Bhi2XPL3siwIh4sx4VRLAe31yD50oKdj5UlRYW0c/"", ""Сводка!A:AA""), 5, FALSE)"),192)</f>
        <v>192</v>
      </c>
      <c r="F1574" s="148" t="s">
        <v>1060</v>
      </c>
      <c r="G1574" s="147">
        <f ca="1">IFERROR(__xludf.DUMMYFUNCTION(" VLOOKUP(A1545, IMPORTRANGE(""https://docs.google.com/spreadsheets/d/1QNLbnkR_AongFt22vMfNzfpjZ0CjpI8QI-w0wBnYA1w/"", ""Инфа!A:AA""), 6, FALSE)"),2024)</f>
        <v>2024</v>
      </c>
      <c r="H1574" s="150">
        <v>10800</v>
      </c>
      <c r="I1574" s="151" t="s">
        <v>257</v>
      </c>
      <c r="J1574" s="93" t="s">
        <v>4550</v>
      </c>
      <c r="K1574" s="153"/>
      <c r="L1574" s="153"/>
      <c r="M1574" s="153"/>
      <c r="N1574" s="153"/>
      <c r="O1574" s="153"/>
      <c r="P1574" s="153"/>
      <c r="Q1574" s="153"/>
      <c r="R1574" s="153"/>
      <c r="S1574" s="153"/>
    </row>
    <row r="1575" spans="1:19" ht="243.75">
      <c r="A1575" s="277" t="s">
        <v>25424</v>
      </c>
      <c r="B1575" s="256" t="s">
        <v>153</v>
      </c>
      <c r="C1575" s="93" t="s">
        <v>4551</v>
      </c>
      <c r="D1575" s="93" t="s">
        <v>4552</v>
      </c>
      <c r="E1575" s="148">
        <f ca="1">IFERROR(__xludf.DUMMYFUNCTION(" VLOOKUP(A1546, IMPORTRANGE(""https://docs.google.com/spreadsheets/d/1fj_Bhi2XPL3siwIh4sx4VRLAe31yD50oKdj5UlRYW0c/"", ""Сводка!A:AA""), 5, FALSE)"),196)</f>
        <v>196</v>
      </c>
      <c r="F1575" s="148" t="s">
        <v>108</v>
      </c>
      <c r="G1575" s="147">
        <f ca="1">IFERROR(__xludf.DUMMYFUNCTION(" VLOOKUP(A1546, IMPORTRANGE(""https://docs.google.com/spreadsheets/d/1QNLbnkR_AongFt22vMfNzfpjZ0CjpI8QI-w0wBnYA1w/"", ""Инфа!A:AA""), 6, FALSE)"),2024)</f>
        <v>2024</v>
      </c>
      <c r="H1575" s="150">
        <v>10900</v>
      </c>
      <c r="I1575" s="151" t="s">
        <v>1153</v>
      </c>
      <c r="J1575" s="93" t="s">
        <v>4553</v>
      </c>
      <c r="K1575" s="153"/>
      <c r="L1575" s="153"/>
      <c r="M1575" s="153"/>
      <c r="N1575" s="153"/>
      <c r="O1575" s="153"/>
      <c r="P1575" s="153"/>
      <c r="Q1575" s="153"/>
      <c r="R1575" s="153"/>
      <c r="S1575" s="153"/>
    </row>
    <row r="1576" spans="1:19" ht="262.5">
      <c r="A1576" s="277" t="s">
        <v>25424</v>
      </c>
      <c r="B1576" s="256" t="s">
        <v>400</v>
      </c>
      <c r="C1576" s="93" t="s">
        <v>4554</v>
      </c>
      <c r="D1576" s="93" t="s">
        <v>4555</v>
      </c>
      <c r="E1576" s="148">
        <f ca="1">IFERROR(__xludf.DUMMYFUNCTION(" VLOOKUP(A1547, IMPORTRANGE(""https://docs.google.com/spreadsheets/d/1fj_Bhi2XPL3siwIh4sx4VRLAe31yD50oKdj5UlRYW0c/"", ""Сводка!A:AA""), 5, FALSE)"),280)</f>
        <v>280</v>
      </c>
      <c r="F1576" s="148" t="s">
        <v>415</v>
      </c>
      <c r="G1576" s="147">
        <f ca="1">IFERROR(__xludf.DUMMYFUNCTION(" VLOOKUP(A1547, IMPORTRANGE(""https://docs.google.com/spreadsheets/d/1QNLbnkR_AongFt22vMfNzfpjZ0CjpI8QI-w0wBnYA1w/"", ""Инфа!A:AA""), 6, FALSE)"),2024)</f>
        <v>2024</v>
      </c>
      <c r="H1576" s="150">
        <v>21800</v>
      </c>
      <c r="I1576" s="151" t="s">
        <v>4556</v>
      </c>
      <c r="J1576" s="99" t="s">
        <v>4557</v>
      </c>
      <c r="K1576" s="153"/>
      <c r="L1576" s="153"/>
      <c r="M1576" s="153"/>
      <c r="N1576" s="153"/>
      <c r="O1576" s="153"/>
      <c r="P1576" s="153"/>
      <c r="Q1576" s="153"/>
      <c r="R1576" s="153"/>
      <c r="S1576" s="153"/>
    </row>
    <row r="1577" spans="1:19" ht="150">
      <c r="A1577" s="277" t="s">
        <v>25424</v>
      </c>
      <c r="B1577" s="256" t="s">
        <v>400</v>
      </c>
      <c r="C1577" s="93" t="s">
        <v>4558</v>
      </c>
      <c r="D1577" s="93" t="s">
        <v>4559</v>
      </c>
      <c r="E1577" s="148">
        <f ca="1">IFERROR(__xludf.DUMMYFUNCTION(" VLOOKUP(A1548, IMPORTRANGE(""https://docs.google.com/spreadsheets/d/1fj_Bhi2XPL3siwIh4sx4VRLAe31yD50oKdj5UlRYW0c/"", ""Сводка!A:AA""), 5, FALSE)"),128)</f>
        <v>128</v>
      </c>
      <c r="F1577" s="148" t="s">
        <v>108</v>
      </c>
      <c r="G1577" s="147">
        <f ca="1">IFERROR(__xludf.DUMMYFUNCTION(" VLOOKUP(A1548, IMPORTRANGE(""https://docs.google.com/spreadsheets/d/1QNLbnkR_AongFt22vMfNzfpjZ0CjpI8QI-w0wBnYA1w/"", ""Инфа!A:AA""), 6, FALSE)"),2024)</f>
        <v>2024</v>
      </c>
      <c r="H1577" s="150">
        <v>12700</v>
      </c>
      <c r="I1577" s="151" t="s">
        <v>4277</v>
      </c>
      <c r="J1577" s="93" t="s">
        <v>4560</v>
      </c>
      <c r="K1577" s="153"/>
      <c r="L1577" s="153"/>
      <c r="M1577" s="153"/>
      <c r="N1577" s="153"/>
      <c r="O1577" s="153"/>
      <c r="P1577" s="153"/>
      <c r="Q1577" s="153"/>
      <c r="R1577" s="153"/>
      <c r="S1577" s="153"/>
    </row>
    <row r="1578" spans="1:19" ht="93.75">
      <c r="A1578" s="277" t="s">
        <v>25424</v>
      </c>
      <c r="B1578" s="256" t="s">
        <v>400</v>
      </c>
      <c r="C1578" s="93" t="s">
        <v>4561</v>
      </c>
      <c r="D1578" s="93" t="s">
        <v>4562</v>
      </c>
      <c r="E1578" s="148">
        <f ca="1">IFERROR(__xludf.DUMMYFUNCTION(" VLOOKUP(A1549, IMPORTRANGE(""https://docs.google.com/spreadsheets/d/1fj_Bhi2XPL3siwIh4sx4VRLAe31yD50oKdj5UlRYW0c/"", ""Сводка!A:AA""), 5, FALSE)"),380)</f>
        <v>380</v>
      </c>
      <c r="F1578" s="148" t="s">
        <v>677</v>
      </c>
      <c r="G1578" s="147">
        <f ca="1">IFERROR(__xludf.DUMMYFUNCTION(" VLOOKUP(A1549, IMPORTRANGE(""https://docs.google.com/spreadsheets/d/1QNLbnkR_AongFt22vMfNzfpjZ0CjpI8QI-w0wBnYA1w/"", ""Инфа!A:AA""), 6, FALSE)"),2024)</f>
        <v>2024</v>
      </c>
      <c r="H1578" s="154">
        <v>27800</v>
      </c>
      <c r="I1578" s="151" t="s">
        <v>1768</v>
      </c>
      <c r="J1578" s="93" t="s">
        <v>4563</v>
      </c>
      <c r="K1578" s="153"/>
      <c r="L1578" s="153"/>
      <c r="M1578" s="153"/>
      <c r="N1578" s="153"/>
      <c r="O1578" s="153"/>
      <c r="P1578" s="153"/>
      <c r="Q1578" s="153"/>
      <c r="R1578" s="153"/>
      <c r="S1578" s="153"/>
    </row>
    <row r="1579" spans="1:19" ht="75">
      <c r="A1579" s="277" t="s">
        <v>25424</v>
      </c>
      <c r="B1579" s="256" t="s">
        <v>400</v>
      </c>
      <c r="C1579" s="93" t="s">
        <v>4564</v>
      </c>
      <c r="D1579" s="93" t="s">
        <v>4565</v>
      </c>
      <c r="E1579" s="148">
        <f ca="1">IFERROR(__xludf.DUMMYFUNCTION(" VLOOKUP(A1550, IMPORTRANGE(""https://docs.google.com/spreadsheets/d/1fj_Bhi2XPL3siwIh4sx4VRLAe31yD50oKdj5UlRYW0c/"", ""Сводка!A:AA""), 5, FALSE)"),116)</f>
        <v>116</v>
      </c>
      <c r="F1579" s="148" t="s">
        <v>403</v>
      </c>
      <c r="G1579" s="147">
        <f ca="1">IFERROR(__xludf.DUMMYFUNCTION(" VLOOKUP(A1550, IMPORTRANGE(""https://docs.google.com/spreadsheets/d/1QNLbnkR_AongFt22vMfNzfpjZ0CjpI8QI-w0wBnYA1w/"", ""Инфа!A:AA""), 6, FALSE)"),2024)</f>
        <v>2024</v>
      </c>
      <c r="H1579" s="150">
        <v>12000</v>
      </c>
      <c r="I1579" s="151" t="s">
        <v>4416</v>
      </c>
      <c r="J1579" s="93" t="s">
        <v>4566</v>
      </c>
      <c r="K1579" s="153"/>
      <c r="L1579" s="153"/>
      <c r="M1579" s="153"/>
      <c r="N1579" s="153"/>
      <c r="O1579" s="153"/>
      <c r="P1579" s="153"/>
      <c r="Q1579" s="153"/>
      <c r="R1579" s="153"/>
      <c r="S1579" s="153"/>
    </row>
    <row r="1580" spans="1:19" ht="112.5">
      <c r="A1580" s="277" t="s">
        <v>25424</v>
      </c>
      <c r="B1580" s="256" t="s">
        <v>400</v>
      </c>
      <c r="C1580" s="93" t="s">
        <v>4564</v>
      </c>
      <c r="D1580" s="93" t="s">
        <v>4567</v>
      </c>
      <c r="E1580" s="148">
        <f ca="1">IFERROR(__xludf.DUMMYFUNCTION(" VLOOKUP(A1551, IMPORTRANGE(""https://docs.google.com/spreadsheets/d/1fj_Bhi2XPL3siwIh4sx4VRLAe31yD50oKdj5UlRYW0c/"", ""Сводка!A:AA""), 5, FALSE)"),116)</f>
        <v>116</v>
      </c>
      <c r="F1580" s="148" t="s">
        <v>403</v>
      </c>
      <c r="G1580" s="147">
        <f ca="1">IFERROR(__xludf.DUMMYFUNCTION(" VLOOKUP(A1551, IMPORTRANGE(""https://docs.google.com/spreadsheets/d/1QNLbnkR_AongFt22vMfNzfpjZ0CjpI8QI-w0wBnYA1w/"", ""Инфа!A:AA""), 6, FALSE)"),2024)</f>
        <v>2024</v>
      </c>
      <c r="H1580" s="150">
        <v>12000</v>
      </c>
      <c r="I1580" s="151" t="s">
        <v>4416</v>
      </c>
      <c r="J1580" s="93" t="s">
        <v>4568</v>
      </c>
      <c r="K1580" s="153"/>
      <c r="L1580" s="153"/>
      <c r="M1580" s="153"/>
      <c r="N1580" s="153"/>
      <c r="O1580" s="153"/>
      <c r="P1580" s="153"/>
      <c r="Q1580" s="153"/>
      <c r="R1580" s="153"/>
      <c r="S1580" s="153"/>
    </row>
    <row r="1581" spans="1:19" ht="93.75">
      <c r="A1581" s="277" t="s">
        <v>25424</v>
      </c>
      <c r="B1581" s="256" t="s">
        <v>153</v>
      </c>
      <c r="C1581" s="93" t="s">
        <v>4569</v>
      </c>
      <c r="D1581" s="93" t="s">
        <v>4570</v>
      </c>
      <c r="E1581" s="148">
        <f ca="1">IFERROR(__xludf.DUMMYFUNCTION(" VLOOKUP(A1552, IMPORTRANGE(""https://docs.google.com/spreadsheets/d/1fj_Bhi2XPL3siwIh4sx4VRLAe31yD50oKdj5UlRYW0c/"", ""Сводка!A:AA""), 5, FALSE)"),292)</f>
        <v>292</v>
      </c>
      <c r="F1581" s="148" t="s">
        <v>50</v>
      </c>
      <c r="G1581" s="147">
        <f ca="1">IFERROR(__xludf.DUMMYFUNCTION(" VLOOKUP(A1552, IMPORTRANGE(""https://docs.google.com/spreadsheets/d/1QNLbnkR_AongFt22vMfNzfpjZ0CjpI8QI-w0wBnYA1w/"", ""Инфа!A:AA""), 6, FALSE)"),2024)</f>
        <v>2024</v>
      </c>
      <c r="H1581" s="150">
        <v>22500</v>
      </c>
      <c r="I1581" s="151" t="s">
        <v>1889</v>
      </c>
      <c r="J1581" s="93" t="s">
        <v>4571</v>
      </c>
      <c r="K1581" s="153"/>
      <c r="L1581" s="153"/>
      <c r="M1581" s="153"/>
      <c r="N1581" s="153"/>
      <c r="O1581" s="153"/>
      <c r="P1581" s="153"/>
      <c r="Q1581" s="153"/>
      <c r="R1581" s="153"/>
      <c r="S1581" s="153"/>
    </row>
    <row r="1582" spans="1:19" ht="206.25">
      <c r="A1582" s="277" t="s">
        <v>25424</v>
      </c>
      <c r="B1582" s="256" t="s">
        <v>153</v>
      </c>
      <c r="C1582" s="93" t="s">
        <v>4572</v>
      </c>
      <c r="D1582" s="93" t="s">
        <v>4573</v>
      </c>
      <c r="E1582" s="148">
        <f ca="1">IFERROR(__xludf.DUMMYFUNCTION(" VLOOKUP(A1553, IMPORTRANGE(""https://docs.google.com/spreadsheets/d/1fj_Bhi2XPL3siwIh4sx4VRLAe31yD50oKdj5UlRYW0c/"", ""Сводка!A:AA""), 5, FALSE)"),232)</f>
        <v>232</v>
      </c>
      <c r="F1582" s="148" t="s">
        <v>456</v>
      </c>
      <c r="G1582" s="147">
        <f ca="1">IFERROR(__xludf.DUMMYFUNCTION(" VLOOKUP(A1553, IMPORTRANGE(""https://docs.google.com/spreadsheets/d/1QNLbnkR_AongFt22vMfNzfpjZ0CjpI8QI-w0wBnYA1w/"", ""Инфа!A:AA""), 6, FALSE)"),2024)</f>
        <v>2024</v>
      </c>
      <c r="H1582" s="150">
        <v>18900</v>
      </c>
      <c r="I1582" s="151" t="s">
        <v>1889</v>
      </c>
      <c r="J1582" s="93" t="s">
        <v>4574</v>
      </c>
      <c r="K1582" s="153"/>
      <c r="L1582" s="153"/>
      <c r="M1582" s="153"/>
      <c r="N1582" s="153"/>
      <c r="O1582" s="153"/>
      <c r="P1582" s="153"/>
      <c r="Q1582" s="153"/>
      <c r="R1582" s="153"/>
      <c r="S1582" s="153"/>
    </row>
    <row r="1583" spans="1:19" ht="168.75">
      <c r="A1583" s="277" t="s">
        <v>25424</v>
      </c>
      <c r="B1583" s="256" t="s">
        <v>153</v>
      </c>
      <c r="C1583" s="93" t="s">
        <v>4575</v>
      </c>
      <c r="D1583" s="93" t="s">
        <v>4576</v>
      </c>
      <c r="E1583" s="148">
        <f ca="1">IFERROR(__xludf.DUMMYFUNCTION(" VLOOKUP(A1554, IMPORTRANGE(""https://docs.google.com/spreadsheets/d/1fj_Bhi2XPL3siwIh4sx4VRLAe31yD50oKdj5UlRYW0c/"", ""Сводка!A:AA""), 5, FALSE)"),360)</f>
        <v>360</v>
      </c>
      <c r="F1583" s="148" t="s">
        <v>456</v>
      </c>
      <c r="G1583" s="147">
        <f ca="1">IFERROR(__xludf.DUMMYFUNCTION(" VLOOKUP(A1554, IMPORTRANGE(""https://docs.google.com/spreadsheets/d/1QNLbnkR_AongFt22vMfNzfpjZ0CjpI8QI-w0wBnYA1w/"", ""Инфа!A:AA""), 6, FALSE)"),2024)</f>
        <v>2024</v>
      </c>
      <c r="H1583" s="154">
        <v>26600</v>
      </c>
      <c r="I1583" s="151" t="s">
        <v>4577</v>
      </c>
      <c r="J1583" s="93" t="s">
        <v>4578</v>
      </c>
      <c r="K1583" s="153"/>
      <c r="L1583" s="153"/>
      <c r="M1583" s="153"/>
      <c r="N1583" s="153"/>
      <c r="O1583" s="153"/>
      <c r="P1583" s="153"/>
      <c r="Q1583" s="153"/>
      <c r="R1583" s="153"/>
      <c r="S1583" s="153"/>
    </row>
    <row r="1584" spans="1:19" ht="168.75">
      <c r="A1584" s="277" t="s">
        <v>25424</v>
      </c>
      <c r="B1584" s="256" t="s">
        <v>153</v>
      </c>
      <c r="C1584" s="93" t="s">
        <v>4575</v>
      </c>
      <c r="D1584" s="93" t="s">
        <v>4579</v>
      </c>
      <c r="E1584" s="148">
        <f ca="1">IFERROR(__xludf.DUMMYFUNCTION(" VLOOKUP(A1555, IMPORTRANGE(""https://docs.google.com/spreadsheets/d/1fj_Bhi2XPL3siwIh4sx4VRLAe31yD50oKdj5UlRYW0c/"", ""Сводка!A:AA""), 5, FALSE)"),328)</f>
        <v>328</v>
      </c>
      <c r="F1584" s="148" t="s">
        <v>456</v>
      </c>
      <c r="G1584" s="147">
        <f ca="1">IFERROR(__xludf.DUMMYFUNCTION(" VLOOKUP(A1555, IMPORTRANGE(""https://docs.google.com/spreadsheets/d/1QNLbnkR_AongFt22vMfNzfpjZ0CjpI8QI-w0wBnYA1w/"", ""Инфа!A:AA""), 6, FALSE)"),2024)</f>
        <v>2024</v>
      </c>
      <c r="H1584" s="150">
        <v>24700</v>
      </c>
      <c r="I1584" s="151" t="s">
        <v>1889</v>
      </c>
      <c r="J1584" s="93" t="s">
        <v>4578</v>
      </c>
      <c r="K1584" s="153"/>
      <c r="L1584" s="153"/>
      <c r="M1584" s="153"/>
      <c r="N1584" s="153"/>
      <c r="O1584" s="153"/>
      <c r="P1584" s="153"/>
      <c r="Q1584" s="153"/>
      <c r="R1584" s="153"/>
      <c r="S1584" s="153"/>
    </row>
    <row r="1585" spans="1:19" ht="150">
      <c r="A1585" s="277" t="s">
        <v>25424</v>
      </c>
      <c r="B1585" s="256" t="s">
        <v>153</v>
      </c>
      <c r="C1585" s="93" t="s">
        <v>4580</v>
      </c>
      <c r="D1585" s="93" t="s">
        <v>4581</v>
      </c>
      <c r="E1585" s="148">
        <f ca="1">IFERROR(__xludf.DUMMYFUNCTION(" VLOOKUP(A1556, IMPORTRANGE(""https://docs.google.com/spreadsheets/d/1fj_Bhi2XPL3siwIh4sx4VRLAe31yD50oKdj5UlRYW0c/"", ""Сводка!A:AA""), 5, FALSE)"),264)</f>
        <v>264</v>
      </c>
      <c r="F1585" s="148" t="s">
        <v>456</v>
      </c>
      <c r="G1585" s="147">
        <f ca="1">IFERROR(__xludf.DUMMYFUNCTION(" VLOOKUP(A1556, IMPORTRANGE(""https://docs.google.com/spreadsheets/d/1QNLbnkR_AongFt22vMfNzfpjZ0CjpI8QI-w0wBnYA1w/"", ""Инфа!A:AA""), 6, FALSE)"),2024)</f>
        <v>2024</v>
      </c>
      <c r="H1585" s="150">
        <v>20800</v>
      </c>
      <c r="I1585" s="151" t="s">
        <v>1889</v>
      </c>
      <c r="J1585" s="99" t="s">
        <v>4582</v>
      </c>
      <c r="K1585" s="153"/>
      <c r="L1585" s="153"/>
      <c r="M1585" s="153"/>
      <c r="N1585" s="153"/>
      <c r="O1585" s="153"/>
      <c r="P1585" s="153"/>
      <c r="Q1585" s="153"/>
      <c r="R1585" s="153"/>
      <c r="S1585" s="153"/>
    </row>
    <row r="1586" spans="1:19" ht="150">
      <c r="A1586" s="277" t="s">
        <v>25424</v>
      </c>
      <c r="B1586" s="256" t="s">
        <v>153</v>
      </c>
      <c r="C1586" s="93" t="s">
        <v>4580</v>
      </c>
      <c r="D1586" s="93" t="s">
        <v>4583</v>
      </c>
      <c r="E1586" s="148">
        <f ca="1">IFERROR(__xludf.DUMMYFUNCTION(" VLOOKUP(A1557, IMPORTRANGE(""https://docs.google.com/spreadsheets/d/1fj_Bhi2XPL3siwIh4sx4VRLAe31yD50oKdj5UlRYW0c/"", ""Сводка!A:AA""), 5, FALSE)"),216)</f>
        <v>216</v>
      </c>
      <c r="F1586" s="148" t="s">
        <v>456</v>
      </c>
      <c r="G1586" s="147">
        <f ca="1">IFERROR(__xludf.DUMMYFUNCTION(" VLOOKUP(A1557, IMPORTRANGE(""https://docs.google.com/spreadsheets/d/1QNLbnkR_AongFt22vMfNzfpjZ0CjpI8QI-w0wBnYA1w/"", ""Инфа!A:AA""), 6, FALSE)"),2024)</f>
        <v>2024</v>
      </c>
      <c r="H1586" s="150">
        <v>18000</v>
      </c>
      <c r="I1586" s="151" t="s">
        <v>1889</v>
      </c>
      <c r="J1586" s="99" t="s">
        <v>4582</v>
      </c>
      <c r="K1586" s="153"/>
      <c r="L1586" s="153"/>
      <c r="M1586" s="153"/>
      <c r="N1586" s="153"/>
      <c r="O1586" s="153"/>
      <c r="P1586" s="153"/>
      <c r="Q1586" s="153"/>
      <c r="R1586" s="153"/>
      <c r="S1586" s="153"/>
    </row>
    <row r="1587" spans="1:19" ht="168.75">
      <c r="A1587" s="277" t="s">
        <v>25424</v>
      </c>
      <c r="B1587" s="256" t="s">
        <v>400</v>
      </c>
      <c r="C1587" s="106" t="s">
        <v>4584</v>
      </c>
      <c r="D1587" s="106" t="s">
        <v>4585</v>
      </c>
      <c r="E1587" s="148">
        <f ca="1">IFERROR(__xludf.DUMMYFUNCTION(" VLOOKUP(A1558, IMPORTRANGE(""https://docs.google.com/spreadsheets/d/1fj_Bhi2XPL3siwIh4sx4VRLAe31yD50oKdj5UlRYW0c/"", ""Сводка!A:AA""), 5, FALSE)"),276)</f>
        <v>276</v>
      </c>
      <c r="F1587" s="175" t="s">
        <v>466</v>
      </c>
      <c r="G1587" s="147">
        <f ca="1">IFERROR(__xludf.DUMMYFUNCTION(" VLOOKUP(A1558, IMPORTRANGE(""https://docs.google.com/spreadsheets/d/1QNLbnkR_AongFt22vMfNzfpjZ0CjpI8QI-w0wBnYA1w/"", ""Инфа!A:AA""), 6, FALSE)"),2024)</f>
        <v>2024</v>
      </c>
      <c r="H1587" s="150">
        <v>13300</v>
      </c>
      <c r="I1587" s="151" t="s">
        <v>138</v>
      </c>
      <c r="J1587" s="106" t="s">
        <v>4586</v>
      </c>
      <c r="K1587" s="153"/>
      <c r="L1587" s="153"/>
      <c r="M1587" s="153"/>
      <c r="N1587" s="153"/>
      <c r="O1587" s="153"/>
      <c r="P1587" s="153"/>
      <c r="Q1587" s="153"/>
      <c r="R1587" s="153"/>
      <c r="S1587" s="153"/>
    </row>
    <row r="1588" spans="1:19" ht="168.75">
      <c r="A1588" s="277" t="s">
        <v>25424</v>
      </c>
      <c r="B1588" s="256" t="s">
        <v>400</v>
      </c>
      <c r="C1588" s="106" t="s">
        <v>4584</v>
      </c>
      <c r="D1588" s="106" t="s">
        <v>4587</v>
      </c>
      <c r="E1588" s="148">
        <f ca="1">IFERROR(__xludf.DUMMYFUNCTION(" VLOOKUP(A1559, IMPORTRANGE(""https://docs.google.com/spreadsheets/d/1fj_Bhi2XPL3siwIh4sx4VRLAe31yD50oKdj5UlRYW0c/"", ""Сводка!A:AA""), 5, FALSE)"),288)</f>
        <v>288</v>
      </c>
      <c r="F1588" s="175" t="s">
        <v>466</v>
      </c>
      <c r="G1588" s="147">
        <f ca="1">IFERROR(__xludf.DUMMYFUNCTION(" VLOOKUP(A1559, IMPORTRANGE(""https://docs.google.com/spreadsheets/d/1QNLbnkR_AongFt22vMfNzfpjZ0CjpI8QI-w0wBnYA1w/"", ""Инфа!A:AA""), 6, FALSE)"),2024)</f>
        <v>2024</v>
      </c>
      <c r="H1588" s="150">
        <v>13600</v>
      </c>
      <c r="I1588" s="151" t="s">
        <v>138</v>
      </c>
      <c r="J1588" s="106" t="s">
        <v>4586</v>
      </c>
      <c r="K1588" s="153"/>
      <c r="L1588" s="153"/>
      <c r="M1588" s="153"/>
      <c r="N1588" s="153"/>
      <c r="O1588" s="153"/>
      <c r="P1588" s="153"/>
      <c r="Q1588" s="153"/>
      <c r="R1588" s="153"/>
      <c r="S1588" s="153"/>
    </row>
    <row r="1589" spans="1:19" ht="131.25">
      <c r="A1589" s="277" t="s">
        <v>25424</v>
      </c>
      <c r="B1589" s="256" t="s">
        <v>400</v>
      </c>
      <c r="C1589" s="93" t="s">
        <v>4174</v>
      </c>
      <c r="D1589" s="93" t="s">
        <v>4588</v>
      </c>
      <c r="E1589" s="148" t="e">
        <f>#REF!</f>
        <v>#REF!</v>
      </c>
      <c r="F1589" s="148" t="s">
        <v>403</v>
      </c>
      <c r="G1589" s="147">
        <f ca="1">IFERROR(__xludf.DUMMYFUNCTION(" VLOOKUP(A1560, IMPORTRANGE(""https://docs.google.com/spreadsheets/d/1QNLbnkR_AongFt22vMfNzfpjZ0CjpI8QI-w0wBnYA1w/"", ""Инфа!A:AA""), 6, FALSE)"),2024)</f>
        <v>2024</v>
      </c>
      <c r="H1589" s="150">
        <v>9200</v>
      </c>
      <c r="I1589" s="151" t="s">
        <v>138</v>
      </c>
      <c r="J1589" s="93" t="s">
        <v>4589</v>
      </c>
      <c r="K1589" s="153"/>
      <c r="L1589" s="153"/>
      <c r="M1589" s="153"/>
      <c r="N1589" s="153"/>
      <c r="O1589" s="153"/>
      <c r="P1589" s="153"/>
      <c r="Q1589" s="153"/>
      <c r="R1589" s="153"/>
      <c r="S1589" s="153"/>
    </row>
    <row r="1590" spans="1:19" ht="56.25">
      <c r="A1590" s="277" t="s">
        <v>25424</v>
      </c>
      <c r="B1590" s="256" t="s">
        <v>400</v>
      </c>
      <c r="C1590" s="93" t="s">
        <v>4590</v>
      </c>
      <c r="D1590" s="93" t="s">
        <v>4591</v>
      </c>
      <c r="E1590" s="148">
        <f ca="1">IFERROR(__xludf.DUMMYFUNCTION(" VLOOKUP(A1561, IMPORTRANGE(""https://docs.google.com/spreadsheets/d/1fj_Bhi2XPL3siwIh4sx4VRLAe31yD50oKdj5UlRYW0c/"", ""Сводка!A:AA""), 5, FALSE)"),300)</f>
        <v>300</v>
      </c>
      <c r="F1590" s="148" t="s">
        <v>677</v>
      </c>
      <c r="G1590" s="147">
        <f ca="1">IFERROR(__xludf.DUMMYFUNCTION(" VLOOKUP(A1561, IMPORTRANGE(""https://docs.google.com/spreadsheets/d/1QNLbnkR_AongFt22vMfNzfpjZ0CjpI8QI-w0wBnYA1w/"", ""Инфа!A:AA""), 6, FALSE)"),2024)</f>
        <v>2024</v>
      </c>
      <c r="H1590" s="150">
        <v>23000</v>
      </c>
      <c r="I1590" s="151" t="s">
        <v>3415</v>
      </c>
      <c r="J1590" s="93" t="s">
        <v>4592</v>
      </c>
      <c r="K1590" s="153"/>
      <c r="L1590" s="153"/>
      <c r="M1590" s="153"/>
      <c r="N1590" s="153"/>
      <c r="O1590" s="153"/>
      <c r="P1590" s="153"/>
      <c r="Q1590" s="153"/>
      <c r="R1590" s="153"/>
      <c r="S1590" s="153"/>
    </row>
    <row r="1591" spans="1:19" ht="56.25">
      <c r="A1591" s="277" t="s">
        <v>25424</v>
      </c>
      <c r="B1591" s="256" t="s">
        <v>400</v>
      </c>
      <c r="C1591" s="93" t="s">
        <v>4590</v>
      </c>
      <c r="D1591" s="93" t="s">
        <v>4593</v>
      </c>
      <c r="E1591" s="148">
        <f ca="1">IFERROR(__xludf.DUMMYFUNCTION(" VLOOKUP(A1562, IMPORTRANGE(""https://docs.google.com/spreadsheets/d/1fj_Bhi2XPL3siwIh4sx4VRLAe31yD50oKdj5UlRYW0c/"", ""Сводка!A:AA""), 5, FALSE)"),224)</f>
        <v>224</v>
      </c>
      <c r="F1591" s="148" t="s">
        <v>677</v>
      </c>
      <c r="G1591" s="147">
        <f ca="1">IFERROR(__xludf.DUMMYFUNCTION(" VLOOKUP(A1562, IMPORTRANGE(""https://docs.google.com/spreadsheets/d/1QNLbnkR_AongFt22vMfNzfpjZ0CjpI8QI-w0wBnYA1w/"", ""Инфа!A:AA""), 6, FALSE)"),2024)</f>
        <v>2024</v>
      </c>
      <c r="H1591" s="150">
        <v>18400</v>
      </c>
      <c r="I1591" s="151" t="s">
        <v>3415</v>
      </c>
      <c r="J1591" s="93" t="s">
        <v>4592</v>
      </c>
      <c r="K1591" s="153"/>
      <c r="L1591" s="153"/>
      <c r="M1591" s="153"/>
      <c r="N1591" s="153"/>
      <c r="O1591" s="153"/>
      <c r="P1591" s="153"/>
      <c r="Q1591" s="153"/>
      <c r="R1591" s="153"/>
      <c r="S1591" s="153"/>
    </row>
    <row r="1592" spans="1:19" ht="56.25">
      <c r="A1592" s="277" t="s">
        <v>25424</v>
      </c>
      <c r="B1592" s="256" t="s">
        <v>400</v>
      </c>
      <c r="C1592" s="93" t="s">
        <v>4590</v>
      </c>
      <c r="D1592" s="93" t="s">
        <v>4594</v>
      </c>
      <c r="E1592" s="148">
        <f ca="1">IFERROR(__xludf.DUMMYFUNCTION(" VLOOKUP(A1563, IMPORTRANGE(""https://docs.google.com/spreadsheets/d/1fj_Bhi2XPL3siwIh4sx4VRLAe31yD50oKdj5UlRYW0c/"", ""Сводка!A:AA""), 5, FALSE)"),224)</f>
        <v>224</v>
      </c>
      <c r="F1592" s="148" t="s">
        <v>677</v>
      </c>
      <c r="G1592" s="147">
        <f ca="1">IFERROR(__xludf.DUMMYFUNCTION(" VLOOKUP(A1563, IMPORTRANGE(""https://docs.google.com/spreadsheets/d/1QNLbnkR_AongFt22vMfNzfpjZ0CjpI8QI-w0wBnYA1w/"", ""Инфа!A:AA""), 6, FALSE)"),2024)</f>
        <v>2024</v>
      </c>
      <c r="H1592" s="150">
        <v>18400</v>
      </c>
      <c r="I1592" s="151" t="s">
        <v>3415</v>
      </c>
      <c r="J1592" s="93" t="s">
        <v>4592</v>
      </c>
      <c r="K1592" s="153"/>
      <c r="L1592" s="153"/>
      <c r="M1592" s="153"/>
      <c r="N1592" s="153"/>
      <c r="O1592" s="153"/>
      <c r="P1592" s="153"/>
      <c r="Q1592" s="153"/>
      <c r="R1592" s="153"/>
      <c r="S1592" s="153"/>
    </row>
    <row r="1593" spans="1:19" ht="75">
      <c r="A1593" s="277" t="s">
        <v>25424</v>
      </c>
      <c r="B1593" s="256" t="s">
        <v>400</v>
      </c>
      <c r="C1593" s="93" t="s">
        <v>4595</v>
      </c>
      <c r="D1593" s="93" t="s">
        <v>4596</v>
      </c>
      <c r="E1593" s="148">
        <f ca="1">IFERROR(__xludf.DUMMYFUNCTION(" VLOOKUP(A1564, IMPORTRANGE(""https://docs.google.com/spreadsheets/d/1fj_Bhi2XPL3siwIh4sx4VRLAe31yD50oKdj5UlRYW0c/"", ""Сводка!A:AA""), 5, FALSE)"),372)</f>
        <v>372</v>
      </c>
      <c r="F1593" s="148" t="s">
        <v>677</v>
      </c>
      <c r="G1593" s="147">
        <f ca="1">IFERROR(__xludf.DUMMYFUNCTION(" VLOOKUP(A1564, IMPORTRANGE(""https://docs.google.com/spreadsheets/d/1QNLbnkR_AongFt22vMfNzfpjZ0CjpI8QI-w0wBnYA1w/"", ""Инфа!A:AA""), 6, FALSE)"),2024)</f>
        <v>2024</v>
      </c>
      <c r="H1593" s="154">
        <v>27300</v>
      </c>
      <c r="I1593" s="151" t="s">
        <v>1768</v>
      </c>
      <c r="J1593" s="93" t="s">
        <v>4597</v>
      </c>
      <c r="K1593" s="153"/>
      <c r="L1593" s="153"/>
      <c r="M1593" s="153"/>
      <c r="N1593" s="153"/>
      <c r="O1593" s="153"/>
      <c r="P1593" s="153"/>
      <c r="Q1593" s="153"/>
      <c r="R1593" s="153"/>
      <c r="S1593" s="153"/>
    </row>
    <row r="1594" spans="1:19" ht="37.5">
      <c r="A1594" s="277" t="s">
        <v>25424</v>
      </c>
      <c r="B1594" s="253" t="s">
        <v>400</v>
      </c>
      <c r="C1594" s="93" t="s">
        <v>4598</v>
      </c>
      <c r="D1594" s="93" t="s">
        <v>4599</v>
      </c>
      <c r="E1594" s="148">
        <f ca="1">IFERROR(__xludf.DUMMYFUNCTION(" VLOOKUP(A1565, IMPORTRANGE(""https://docs.google.com/spreadsheets/d/1fj_Bhi2XPL3siwIh4sx4VRLAe31yD50oKdj5UlRYW0c/"", ""Сводка!A:AA""), 5, FALSE)"),184)</f>
        <v>184</v>
      </c>
      <c r="F1594" s="148" t="s">
        <v>415</v>
      </c>
      <c r="G1594" s="147">
        <f ca="1">IFERROR(__xludf.DUMMYFUNCTION(" VLOOKUP(A1565, IMPORTRANGE(""https://docs.google.com/spreadsheets/d/1QNLbnkR_AongFt22vMfNzfpjZ0CjpI8QI-w0wBnYA1w/"", ""Инфа!A:AA""), 6, FALSE)"),2024)</f>
        <v>2024</v>
      </c>
      <c r="H1594" s="150">
        <v>10500</v>
      </c>
      <c r="I1594" s="156" t="s">
        <v>596</v>
      </c>
      <c r="J1594" s="93"/>
      <c r="K1594" s="153"/>
      <c r="L1594" s="153"/>
      <c r="M1594" s="153"/>
      <c r="N1594" s="153"/>
      <c r="O1594" s="153"/>
      <c r="P1594" s="153"/>
      <c r="Q1594" s="153"/>
      <c r="R1594" s="153"/>
      <c r="S1594" s="153"/>
    </row>
    <row r="1595" spans="1:19" ht="131.25">
      <c r="A1595" s="277" t="s">
        <v>25424</v>
      </c>
      <c r="B1595" s="256" t="s">
        <v>400</v>
      </c>
      <c r="C1595" s="93" t="s">
        <v>4600</v>
      </c>
      <c r="D1595" s="93" t="s">
        <v>4601</v>
      </c>
      <c r="E1595" s="148">
        <f ca="1">IFERROR(__xludf.DUMMYFUNCTION(" VLOOKUP(A1566, IMPORTRANGE(""https://docs.google.com/spreadsheets/d/1fj_Bhi2XPL3siwIh4sx4VRLAe31yD50oKdj5UlRYW0c/"", ""Сводка!A:AA""), 5, FALSE)"),364)</f>
        <v>364</v>
      </c>
      <c r="F1595" s="148" t="s">
        <v>677</v>
      </c>
      <c r="G1595" s="147">
        <f ca="1">IFERROR(__xludf.DUMMYFUNCTION(" VLOOKUP(A1566, IMPORTRANGE(""https://docs.google.com/spreadsheets/d/1QNLbnkR_AongFt22vMfNzfpjZ0CjpI8QI-w0wBnYA1w/"", ""Инфа!A:AA""), 6, FALSE)"),2024)</f>
        <v>2024</v>
      </c>
      <c r="H1595" s="154">
        <v>26800</v>
      </c>
      <c r="I1595" s="151" t="s">
        <v>138</v>
      </c>
      <c r="J1595" s="93" t="s">
        <v>4602</v>
      </c>
      <c r="K1595" s="153"/>
      <c r="L1595" s="153"/>
      <c r="M1595" s="153"/>
      <c r="N1595" s="153"/>
      <c r="O1595" s="153"/>
      <c r="P1595" s="153"/>
      <c r="Q1595" s="153"/>
      <c r="R1595" s="153"/>
      <c r="S1595" s="153"/>
    </row>
    <row r="1596" spans="1:19" ht="168.75">
      <c r="A1596" s="277" t="s">
        <v>25424</v>
      </c>
      <c r="B1596" s="256" t="s">
        <v>400</v>
      </c>
      <c r="C1596" s="93" t="s">
        <v>4603</v>
      </c>
      <c r="D1596" s="93" t="s">
        <v>4604</v>
      </c>
      <c r="E1596" s="148">
        <f ca="1">IFERROR(__xludf.DUMMYFUNCTION(" VLOOKUP(A1567, IMPORTRANGE(""https://docs.google.com/spreadsheets/d/1fj_Bhi2XPL3siwIh4sx4VRLAe31yD50oKdj5UlRYW0c/"", ""Сводка!A:AA""), 5, FALSE)"),364)</f>
        <v>364</v>
      </c>
      <c r="F1596" s="175" t="s">
        <v>466</v>
      </c>
      <c r="G1596" s="147">
        <f ca="1">IFERROR(__xludf.DUMMYFUNCTION(" VLOOKUP(A1567, IMPORTRANGE(""https://docs.google.com/spreadsheets/d/1QNLbnkR_AongFt22vMfNzfpjZ0CjpI8QI-w0wBnYA1w/"", ""Инфа!A:AA""), 6, FALSE)"),2024)</f>
        <v>2024</v>
      </c>
      <c r="H1596" s="154">
        <v>15900</v>
      </c>
      <c r="I1596" s="151" t="s">
        <v>138</v>
      </c>
      <c r="J1596" s="93" t="s">
        <v>4605</v>
      </c>
      <c r="K1596" s="153"/>
      <c r="L1596" s="153"/>
      <c r="M1596" s="153"/>
      <c r="N1596" s="153"/>
      <c r="O1596" s="153"/>
      <c r="P1596" s="153"/>
      <c r="Q1596" s="153"/>
      <c r="R1596" s="153"/>
      <c r="S1596" s="153"/>
    </row>
    <row r="1597" spans="1:19" ht="131.25">
      <c r="A1597" s="277" t="s">
        <v>25424</v>
      </c>
      <c r="B1597" s="256" t="s">
        <v>400</v>
      </c>
      <c r="C1597" s="93" t="s">
        <v>4606</v>
      </c>
      <c r="D1597" s="93" t="s">
        <v>4607</v>
      </c>
      <c r="E1597" s="148">
        <f ca="1">IFERROR(__xludf.DUMMYFUNCTION(" VLOOKUP(A1568, IMPORTRANGE(""https://docs.google.com/spreadsheets/d/1fj_Bhi2XPL3siwIh4sx4VRLAe31yD50oKdj5UlRYW0c/"", ""Сводка!A:AA""), 5, FALSE)"),192)</f>
        <v>192</v>
      </c>
      <c r="F1597" s="148" t="s">
        <v>466</v>
      </c>
      <c r="G1597" s="147">
        <f ca="1">IFERROR(__xludf.DUMMYFUNCTION(" VLOOKUP(A1568, IMPORTRANGE(""https://docs.google.com/spreadsheets/d/1QNLbnkR_AongFt22vMfNzfpjZ0CjpI8QI-w0wBnYA1w/"", ""Инфа!A:AA""), 6, FALSE)"),2024)</f>
        <v>2024</v>
      </c>
      <c r="H1597" s="150">
        <v>16500</v>
      </c>
      <c r="I1597" s="151" t="s">
        <v>161</v>
      </c>
      <c r="J1597" s="93" t="s">
        <v>4608</v>
      </c>
      <c r="K1597" s="153"/>
      <c r="L1597" s="153"/>
      <c r="M1597" s="153"/>
      <c r="N1597" s="153"/>
      <c r="O1597" s="153"/>
      <c r="P1597" s="153"/>
      <c r="Q1597" s="153"/>
      <c r="R1597" s="153"/>
      <c r="S1597" s="153"/>
    </row>
    <row r="1598" spans="1:19" ht="131.25">
      <c r="A1598" s="277" t="s">
        <v>25424</v>
      </c>
      <c r="B1598" s="256" t="s">
        <v>400</v>
      </c>
      <c r="C1598" s="93" t="s">
        <v>4609</v>
      </c>
      <c r="D1598" s="93" t="s">
        <v>4610</v>
      </c>
      <c r="E1598" s="148">
        <f ca="1">IFERROR(__xludf.DUMMYFUNCTION(" VLOOKUP(A1569, IMPORTRANGE(""https://docs.google.com/spreadsheets/d/1fj_Bhi2XPL3siwIh4sx4VRLAe31yD50oKdj5UlRYW0c/"", ""Сводка!A:AA""), 5, FALSE)"),400)</f>
        <v>400</v>
      </c>
      <c r="F1598" s="175" t="s">
        <v>466</v>
      </c>
      <c r="G1598" s="147">
        <f ca="1">IFERROR(__xludf.DUMMYFUNCTION(" VLOOKUP(A1569, IMPORTRANGE(""https://docs.google.com/spreadsheets/d/1QNLbnkR_AongFt22vMfNzfpjZ0CjpI8QI-w0wBnYA1w/"", ""Инфа!A:AA""), 6, FALSE)"),2024)</f>
        <v>2024</v>
      </c>
      <c r="H1598" s="154">
        <v>29000</v>
      </c>
      <c r="I1598" s="151" t="s">
        <v>4611</v>
      </c>
      <c r="J1598" s="93" t="s">
        <v>4612</v>
      </c>
      <c r="K1598" s="153"/>
      <c r="L1598" s="153"/>
      <c r="M1598" s="153"/>
      <c r="N1598" s="153"/>
      <c r="O1598" s="153"/>
      <c r="P1598" s="153"/>
      <c r="Q1598" s="153"/>
      <c r="R1598" s="153"/>
      <c r="S1598" s="153"/>
    </row>
    <row r="1599" spans="1:19" ht="93.75">
      <c r="A1599" s="277" t="s">
        <v>25424</v>
      </c>
      <c r="B1599" s="253" t="s">
        <v>153</v>
      </c>
      <c r="C1599" s="93" t="s">
        <v>3714</v>
      </c>
      <c r="D1599" s="93" t="s">
        <v>4613</v>
      </c>
      <c r="E1599" s="148">
        <f ca="1">IFERROR(__xludf.DUMMYFUNCTION(" VLOOKUP(A1570, IMPORTRANGE(""https://docs.google.com/spreadsheets/d/1fj_Bhi2XPL3siwIh4sx4VRLAe31yD50oKdj5UlRYW0c/"", ""Сводка!A:AA""), 5, FALSE)"),292)</f>
        <v>292</v>
      </c>
      <c r="F1599" s="148" t="s">
        <v>456</v>
      </c>
      <c r="G1599" s="147">
        <f ca="1">IFERROR(__xludf.DUMMYFUNCTION(" VLOOKUP(A1570, IMPORTRANGE(""https://docs.google.com/spreadsheets/d/1QNLbnkR_AongFt22vMfNzfpjZ0CjpI8QI-w0wBnYA1w/"", ""Инфа!A:AA""), 6, FALSE)"),2024)</f>
        <v>2024</v>
      </c>
      <c r="H1599" s="150">
        <v>22500</v>
      </c>
      <c r="I1599" s="151" t="s">
        <v>28</v>
      </c>
      <c r="J1599" s="93" t="s">
        <v>4614</v>
      </c>
      <c r="K1599" s="153"/>
      <c r="L1599" s="153"/>
      <c r="M1599" s="153"/>
      <c r="N1599" s="153"/>
      <c r="O1599" s="153"/>
      <c r="P1599" s="153"/>
      <c r="Q1599" s="153"/>
      <c r="R1599" s="153"/>
      <c r="S1599" s="153"/>
    </row>
    <row r="1600" spans="1:19" ht="93.75">
      <c r="A1600" s="277" t="s">
        <v>25424</v>
      </c>
      <c r="B1600" s="253" t="s">
        <v>153</v>
      </c>
      <c r="C1600" s="93" t="s">
        <v>3714</v>
      </c>
      <c r="D1600" s="93" t="s">
        <v>4615</v>
      </c>
      <c r="E1600" s="148">
        <f ca="1">IFERROR(__xludf.DUMMYFUNCTION(" VLOOKUP(A1571, IMPORTRANGE(""https://docs.google.com/spreadsheets/d/1fj_Bhi2XPL3siwIh4sx4VRLAe31yD50oKdj5UlRYW0c/"", ""Сводка!A:AA""), 5, FALSE)"),348)</f>
        <v>348</v>
      </c>
      <c r="F1600" s="148" t="s">
        <v>456</v>
      </c>
      <c r="G1600" s="147">
        <f ca="1">IFERROR(__xludf.DUMMYFUNCTION(" VLOOKUP(A1571, IMPORTRANGE(""https://docs.google.com/spreadsheets/d/1QNLbnkR_AongFt22vMfNzfpjZ0CjpI8QI-w0wBnYA1w/"", ""Инфа!A:AA""), 6, FALSE)"),2024)</f>
        <v>2024</v>
      </c>
      <c r="H1600" s="150">
        <v>25900</v>
      </c>
      <c r="I1600" s="151" t="s">
        <v>28</v>
      </c>
      <c r="J1600" s="93" t="s">
        <v>4614</v>
      </c>
      <c r="K1600" s="153"/>
      <c r="L1600" s="153"/>
      <c r="M1600" s="153"/>
      <c r="N1600" s="153"/>
      <c r="O1600" s="153"/>
      <c r="P1600" s="153"/>
      <c r="Q1600" s="153"/>
      <c r="R1600" s="153"/>
      <c r="S1600" s="153"/>
    </row>
    <row r="1601" spans="1:19" ht="93.75">
      <c r="A1601" s="277" t="s">
        <v>25424</v>
      </c>
      <c r="B1601" s="253" t="s">
        <v>153</v>
      </c>
      <c r="C1601" s="93" t="s">
        <v>3714</v>
      </c>
      <c r="D1601" s="93" t="s">
        <v>4616</v>
      </c>
      <c r="E1601" s="148">
        <f ca="1">IFERROR(__xludf.DUMMYFUNCTION(" VLOOKUP(A1572, IMPORTRANGE(""https://docs.google.com/spreadsheets/d/1fj_Bhi2XPL3siwIh4sx4VRLAe31yD50oKdj5UlRYW0c/"", ""Сводка!A:AA""), 5, FALSE)"),368)</f>
        <v>368</v>
      </c>
      <c r="F1601" s="148" t="s">
        <v>456</v>
      </c>
      <c r="G1601" s="147">
        <f ca="1">IFERROR(__xludf.DUMMYFUNCTION(" VLOOKUP(A1572, IMPORTRANGE(""https://docs.google.com/spreadsheets/d/1QNLbnkR_AongFt22vMfNzfpjZ0CjpI8QI-w0wBnYA1w/"", ""Инфа!A:AA""), 6, FALSE)"),2024)</f>
        <v>2024</v>
      </c>
      <c r="H1601" s="154">
        <v>27100</v>
      </c>
      <c r="I1601" s="151" t="s">
        <v>28</v>
      </c>
      <c r="J1601" s="93" t="s">
        <v>4617</v>
      </c>
      <c r="K1601" s="153"/>
      <c r="L1601" s="153"/>
      <c r="M1601" s="153"/>
      <c r="N1601" s="153"/>
      <c r="O1601" s="153"/>
      <c r="P1601" s="153"/>
      <c r="Q1601" s="153"/>
      <c r="R1601" s="153"/>
      <c r="S1601" s="153"/>
    </row>
    <row r="1602" spans="1:19" ht="93.75">
      <c r="A1602" s="277" t="s">
        <v>25424</v>
      </c>
      <c r="B1602" s="253" t="s">
        <v>153</v>
      </c>
      <c r="C1602" s="93" t="s">
        <v>3714</v>
      </c>
      <c r="D1602" s="93" t="s">
        <v>4618</v>
      </c>
      <c r="E1602" s="148">
        <f ca="1">IFERROR(__xludf.DUMMYFUNCTION(" VLOOKUP(A1573, IMPORTRANGE(""https://docs.google.com/spreadsheets/d/1fj_Bhi2XPL3siwIh4sx4VRLAe31yD50oKdj5UlRYW0c/"", ""Сводка!A:AA""), 5, FALSE)"),304)</f>
        <v>304</v>
      </c>
      <c r="F1602" s="148" t="s">
        <v>456</v>
      </c>
      <c r="G1602" s="147">
        <f ca="1">IFERROR(__xludf.DUMMYFUNCTION(" VLOOKUP(A1573, IMPORTRANGE(""https://docs.google.com/spreadsheets/d/1QNLbnkR_AongFt22vMfNzfpjZ0CjpI8QI-w0wBnYA1w/"", ""Инфа!A:AA""), 6, FALSE)"),2024)</f>
        <v>2024</v>
      </c>
      <c r="H1602" s="150">
        <v>23200</v>
      </c>
      <c r="I1602" s="151" t="s">
        <v>28</v>
      </c>
      <c r="J1602" s="93" t="s">
        <v>4619</v>
      </c>
      <c r="K1602" s="153"/>
      <c r="L1602" s="153"/>
      <c r="M1602" s="153"/>
      <c r="N1602" s="153"/>
      <c r="O1602" s="153"/>
      <c r="P1602" s="153"/>
      <c r="Q1602" s="153"/>
      <c r="R1602" s="153"/>
      <c r="S1602" s="153"/>
    </row>
    <row r="1603" spans="1:19" ht="93.75">
      <c r="A1603" s="277" t="s">
        <v>25424</v>
      </c>
      <c r="B1603" s="253" t="s">
        <v>153</v>
      </c>
      <c r="C1603" s="93" t="s">
        <v>3714</v>
      </c>
      <c r="D1603" s="93" t="s">
        <v>4620</v>
      </c>
      <c r="E1603" s="148">
        <f ca="1">IFERROR(__xludf.DUMMYFUNCTION(" VLOOKUP(A1574, IMPORTRANGE(""https://docs.google.com/spreadsheets/d/1fj_Bhi2XPL3siwIh4sx4VRLAe31yD50oKdj5UlRYW0c/"", ""Сводка!A:AA""), 5, FALSE)"),244)</f>
        <v>244</v>
      </c>
      <c r="F1603" s="148" t="s">
        <v>456</v>
      </c>
      <c r="G1603" s="147">
        <f ca="1">IFERROR(__xludf.DUMMYFUNCTION(" VLOOKUP(A1574, IMPORTRANGE(""https://docs.google.com/spreadsheets/d/1QNLbnkR_AongFt22vMfNzfpjZ0CjpI8QI-w0wBnYA1w/"", ""Инфа!A:AA""), 6, FALSE)"),2024)</f>
        <v>2024</v>
      </c>
      <c r="H1603" s="150">
        <v>19600</v>
      </c>
      <c r="I1603" s="151" t="s">
        <v>28</v>
      </c>
      <c r="J1603" s="93" t="s">
        <v>4621</v>
      </c>
      <c r="K1603" s="153"/>
      <c r="L1603" s="153"/>
      <c r="M1603" s="153"/>
      <c r="N1603" s="153"/>
      <c r="O1603" s="153"/>
      <c r="P1603" s="153"/>
      <c r="Q1603" s="153"/>
      <c r="R1603" s="153"/>
      <c r="S1603" s="153"/>
    </row>
    <row r="1604" spans="1:19" ht="112.5">
      <c r="A1604" s="277" t="s">
        <v>25424</v>
      </c>
      <c r="B1604" s="253" t="s">
        <v>153</v>
      </c>
      <c r="C1604" s="93" t="s">
        <v>3714</v>
      </c>
      <c r="D1604" s="93" t="s">
        <v>4622</v>
      </c>
      <c r="E1604" s="148">
        <f ca="1">IFERROR(__xludf.DUMMYFUNCTION(" VLOOKUP(A1575, IMPORTRANGE(""https://docs.google.com/spreadsheets/d/1fj_Bhi2XPL3siwIh4sx4VRLAe31yD50oKdj5UlRYW0c/"", ""Сводка!A:AA""), 5, FALSE)"),328)</f>
        <v>328</v>
      </c>
      <c r="F1604" s="148" t="s">
        <v>456</v>
      </c>
      <c r="G1604" s="147">
        <f ca="1">IFERROR(__xludf.DUMMYFUNCTION(" VLOOKUP(A1575, IMPORTRANGE(""https://docs.google.com/spreadsheets/d/1QNLbnkR_AongFt22vMfNzfpjZ0CjpI8QI-w0wBnYA1w/"", ""Инфа!A:AA""), 6, FALSE)"),2024)</f>
        <v>2024</v>
      </c>
      <c r="H1604" s="150">
        <v>24700</v>
      </c>
      <c r="I1604" s="151" t="s">
        <v>28</v>
      </c>
      <c r="J1604" s="93" t="s">
        <v>4623</v>
      </c>
      <c r="K1604" s="153"/>
      <c r="L1604" s="153"/>
      <c r="M1604" s="153"/>
      <c r="N1604" s="153"/>
      <c r="O1604" s="153"/>
      <c r="P1604" s="153"/>
      <c r="Q1604" s="153"/>
      <c r="R1604" s="153"/>
      <c r="S1604" s="153"/>
    </row>
    <row r="1605" spans="1:19" ht="37.5">
      <c r="A1605" s="277" t="s">
        <v>25424</v>
      </c>
      <c r="B1605" s="253" t="s">
        <v>153</v>
      </c>
      <c r="C1605" s="93" t="s">
        <v>4598</v>
      </c>
      <c r="D1605" s="93" t="s">
        <v>4624</v>
      </c>
      <c r="E1605" s="148">
        <f ca="1">IFERROR(__xludf.DUMMYFUNCTION(" VLOOKUP(A1576, IMPORTRANGE(""https://docs.google.com/spreadsheets/d/1fj_Bhi2XPL3siwIh4sx4VRLAe31yD50oKdj5UlRYW0c/"", ""Сводка!A:AA""), 5, FALSE)"),372)</f>
        <v>372</v>
      </c>
      <c r="F1605" s="148" t="s">
        <v>50</v>
      </c>
      <c r="G1605" s="147">
        <f ca="1">IFERROR(__xludf.DUMMYFUNCTION(" VLOOKUP(A1576, IMPORTRANGE(""https://docs.google.com/spreadsheets/d/1QNLbnkR_AongFt22vMfNzfpjZ0CjpI8QI-w0wBnYA1w/"", ""Инфа!A:AA""), 6, FALSE)"),2024)</f>
        <v>2024</v>
      </c>
      <c r="H1605" s="154">
        <v>16200</v>
      </c>
      <c r="I1605" s="151" t="s">
        <v>133</v>
      </c>
      <c r="J1605" s="93"/>
      <c r="K1605" s="153"/>
      <c r="L1605" s="153"/>
      <c r="M1605" s="153"/>
      <c r="N1605" s="153"/>
      <c r="O1605" s="153"/>
      <c r="P1605" s="153"/>
      <c r="Q1605" s="153"/>
      <c r="R1605" s="153"/>
      <c r="S1605" s="153"/>
    </row>
    <row r="1606" spans="1:19" ht="93.75">
      <c r="A1606" s="277" t="s">
        <v>25424</v>
      </c>
      <c r="B1606" s="253" t="s">
        <v>153</v>
      </c>
      <c r="C1606" s="93" t="s">
        <v>3714</v>
      </c>
      <c r="D1606" s="93" t="s">
        <v>4625</v>
      </c>
      <c r="E1606" s="148">
        <f ca="1">IFERROR(__xludf.DUMMYFUNCTION(" VLOOKUP(A1577, IMPORTRANGE(""https://docs.google.com/spreadsheets/d/1fj_Bhi2XPL3siwIh4sx4VRLAe31yD50oKdj5UlRYW0c/"", ""Сводка!A:AA""), 5, FALSE)"),232)</f>
        <v>232</v>
      </c>
      <c r="F1606" s="148" t="s">
        <v>456</v>
      </c>
      <c r="G1606" s="147">
        <f ca="1">IFERROR(__xludf.DUMMYFUNCTION(" VLOOKUP(A1577, IMPORTRANGE(""https://docs.google.com/spreadsheets/d/1QNLbnkR_AongFt22vMfNzfpjZ0CjpI8QI-w0wBnYA1w/"", ""Инфа!A:AA""), 6, FALSE)"),2024)</f>
        <v>2024</v>
      </c>
      <c r="H1606" s="150">
        <v>18900</v>
      </c>
      <c r="I1606" s="151" t="s">
        <v>28</v>
      </c>
      <c r="J1606" s="93" t="s">
        <v>4626</v>
      </c>
      <c r="K1606" s="153"/>
      <c r="L1606" s="153"/>
      <c r="M1606" s="153"/>
      <c r="N1606" s="153"/>
      <c r="O1606" s="153"/>
      <c r="P1606" s="153"/>
      <c r="Q1606" s="153"/>
      <c r="R1606" s="153"/>
      <c r="S1606" s="153"/>
    </row>
    <row r="1607" spans="1:19" ht="93.75">
      <c r="A1607" s="277" t="s">
        <v>25424</v>
      </c>
      <c r="B1607" s="253" t="s">
        <v>153</v>
      </c>
      <c r="C1607" s="93" t="s">
        <v>3714</v>
      </c>
      <c r="D1607" s="93" t="s">
        <v>4627</v>
      </c>
      <c r="E1607" s="148">
        <f ca="1">IFERROR(__xludf.DUMMYFUNCTION(" VLOOKUP(A1578, IMPORTRANGE(""https://docs.google.com/spreadsheets/d/1fj_Bhi2XPL3siwIh4sx4VRLAe31yD50oKdj5UlRYW0c/"", ""Сводка!A:AA""), 5, FALSE)"),308)</f>
        <v>308</v>
      </c>
      <c r="F1607" s="148" t="s">
        <v>456</v>
      </c>
      <c r="G1607" s="147">
        <f ca="1">IFERROR(__xludf.DUMMYFUNCTION(" VLOOKUP(A1578, IMPORTRANGE(""https://docs.google.com/spreadsheets/d/1QNLbnkR_AongFt22vMfNzfpjZ0CjpI8QI-w0wBnYA1w/"", ""Инфа!A:AA""), 6, FALSE)"),2024)</f>
        <v>2024</v>
      </c>
      <c r="H1607" s="150">
        <v>23500</v>
      </c>
      <c r="I1607" s="151" t="s">
        <v>28</v>
      </c>
      <c r="J1607" s="93" t="s">
        <v>4628</v>
      </c>
      <c r="K1607" s="153"/>
      <c r="L1607" s="153"/>
      <c r="M1607" s="153"/>
      <c r="N1607" s="153"/>
      <c r="O1607" s="153"/>
      <c r="P1607" s="153"/>
      <c r="Q1607" s="153"/>
      <c r="R1607" s="153"/>
      <c r="S1607" s="153"/>
    </row>
    <row r="1608" spans="1:19" ht="131.25">
      <c r="A1608" s="277" t="s">
        <v>25424</v>
      </c>
      <c r="B1608" s="253" t="s">
        <v>153</v>
      </c>
      <c r="C1608" s="93" t="s">
        <v>3714</v>
      </c>
      <c r="D1608" s="93" t="s">
        <v>4629</v>
      </c>
      <c r="E1608" s="148">
        <f ca="1">IFERROR(__xludf.DUMMYFUNCTION(" VLOOKUP(A1579, IMPORTRANGE(""https://docs.google.com/spreadsheets/d/1fj_Bhi2XPL3siwIh4sx4VRLAe31yD50oKdj5UlRYW0c/"", ""Сводка!A:AA""), 5, FALSE)"),200)</f>
        <v>200</v>
      </c>
      <c r="F1608" s="148" t="s">
        <v>456</v>
      </c>
      <c r="G1608" s="147">
        <f ca="1">IFERROR(__xludf.DUMMYFUNCTION(" VLOOKUP(A1579, IMPORTRANGE(""https://docs.google.com/spreadsheets/d/1QNLbnkR_AongFt22vMfNzfpjZ0CjpI8QI-w0wBnYA1w/"", ""Инфа!A:AA""), 6, FALSE)"),2024)</f>
        <v>2024</v>
      </c>
      <c r="H1608" s="150">
        <v>17000</v>
      </c>
      <c r="I1608" s="151" t="s">
        <v>28</v>
      </c>
      <c r="J1608" s="93" t="s">
        <v>4630</v>
      </c>
      <c r="K1608" s="153"/>
      <c r="L1608" s="153"/>
      <c r="M1608" s="153"/>
      <c r="N1608" s="153"/>
      <c r="O1608" s="153"/>
      <c r="P1608" s="153"/>
      <c r="Q1608" s="153"/>
      <c r="R1608" s="153"/>
      <c r="S1608" s="153"/>
    </row>
    <row r="1609" spans="1:19" ht="131.25">
      <c r="A1609" s="277" t="s">
        <v>25424</v>
      </c>
      <c r="B1609" s="253" t="s">
        <v>153</v>
      </c>
      <c r="C1609" s="93" t="s">
        <v>3714</v>
      </c>
      <c r="D1609" s="93" t="s">
        <v>4631</v>
      </c>
      <c r="E1609" s="148">
        <f ca="1">IFERROR(__xludf.DUMMYFUNCTION(" VLOOKUP(A1580, IMPORTRANGE(""https://docs.google.com/spreadsheets/d/1fj_Bhi2XPL3siwIh4sx4VRLAe31yD50oKdj5UlRYW0c/"", ""Сводка!A:AA""), 5, FALSE)"),248)</f>
        <v>248</v>
      </c>
      <c r="F1609" s="148" t="s">
        <v>456</v>
      </c>
      <c r="G1609" s="147">
        <f ca="1">IFERROR(__xludf.DUMMYFUNCTION(" VLOOKUP(A1580, IMPORTRANGE(""https://docs.google.com/spreadsheets/d/1QNLbnkR_AongFt22vMfNzfpjZ0CjpI8QI-w0wBnYA1w/"", ""Инфа!A:AA""), 6, FALSE)"),2024)</f>
        <v>2024</v>
      </c>
      <c r="H1609" s="150">
        <v>19900</v>
      </c>
      <c r="I1609" s="151" t="s">
        <v>28</v>
      </c>
      <c r="J1609" s="93" t="s">
        <v>4632</v>
      </c>
      <c r="K1609" s="153"/>
      <c r="L1609" s="153"/>
      <c r="M1609" s="153"/>
      <c r="N1609" s="153"/>
      <c r="O1609" s="153"/>
      <c r="P1609" s="153"/>
      <c r="Q1609" s="153"/>
      <c r="R1609" s="153"/>
      <c r="S1609" s="153"/>
    </row>
    <row r="1610" spans="1:19" ht="131.25">
      <c r="A1610" s="277" t="s">
        <v>25424</v>
      </c>
      <c r="B1610" s="253" t="s">
        <v>153</v>
      </c>
      <c r="C1610" s="93" t="s">
        <v>3714</v>
      </c>
      <c r="D1610" s="93" t="s">
        <v>4634</v>
      </c>
      <c r="E1610" s="148">
        <f ca="1">IFERROR(__xludf.DUMMYFUNCTION(" VLOOKUP(A1583, IMPORTRANGE(""https://docs.google.com/spreadsheets/d/1fj_Bhi2XPL3siwIh4sx4VRLAe31yD50oKdj5UlRYW0c/"", ""Сводка!A:AA""), 5, FALSE)"),232)</f>
        <v>232</v>
      </c>
      <c r="F1610" s="148" t="s">
        <v>456</v>
      </c>
      <c r="G1610" s="147">
        <f ca="1">IFERROR(__xludf.DUMMYFUNCTION(" VLOOKUP(A1583, IMPORTRANGE(""https://docs.google.com/spreadsheets/d/1QNLbnkR_AongFt22vMfNzfpjZ0CjpI8QI-w0wBnYA1w/"", ""Инфа!A:AA""), 6, FALSE)"),2024)</f>
        <v>2024</v>
      </c>
      <c r="H1610" s="150">
        <v>18900</v>
      </c>
      <c r="I1610" s="151" t="s">
        <v>28</v>
      </c>
      <c r="J1610" s="93" t="s">
        <v>4635</v>
      </c>
      <c r="K1610" s="153"/>
      <c r="L1610" s="153"/>
      <c r="M1610" s="153"/>
      <c r="N1610" s="153"/>
      <c r="O1610" s="153"/>
      <c r="P1610" s="153"/>
      <c r="Q1610" s="153"/>
      <c r="R1610" s="153"/>
      <c r="S1610" s="153"/>
    </row>
    <row r="1611" spans="1:19" ht="75">
      <c r="A1611" s="277" t="s">
        <v>25424</v>
      </c>
      <c r="B1611" s="253" t="s">
        <v>153</v>
      </c>
      <c r="C1611" s="93" t="s">
        <v>3714</v>
      </c>
      <c r="D1611" s="93" t="s">
        <v>4636</v>
      </c>
      <c r="E1611" s="148">
        <f ca="1">IFERROR(__xludf.DUMMYFUNCTION(" VLOOKUP(A1584, IMPORTRANGE(""https://docs.google.com/spreadsheets/d/1fj_Bhi2XPL3siwIh4sx4VRLAe31yD50oKdj5UlRYW0c/"", ""Сводка!A:AA""), 5, FALSE)"),216)</f>
        <v>216</v>
      </c>
      <c r="F1611" s="148" t="s">
        <v>456</v>
      </c>
      <c r="G1611" s="147">
        <f ca="1">IFERROR(__xludf.DUMMYFUNCTION(" VLOOKUP(A1584, IMPORTRANGE(""https://docs.google.com/spreadsheets/d/1QNLbnkR_AongFt22vMfNzfpjZ0CjpI8QI-w0wBnYA1w/"", ""Инфа!A:AA""), 6, FALSE)"),2024)</f>
        <v>2024</v>
      </c>
      <c r="H1611" s="150">
        <v>18000</v>
      </c>
      <c r="I1611" s="151" t="s">
        <v>28</v>
      </c>
      <c r="J1611" s="93" t="s">
        <v>4637</v>
      </c>
      <c r="K1611" s="153"/>
      <c r="L1611" s="153"/>
      <c r="M1611" s="153"/>
      <c r="N1611" s="153"/>
      <c r="O1611" s="153"/>
      <c r="P1611" s="153"/>
      <c r="Q1611" s="153"/>
      <c r="R1611" s="153"/>
      <c r="S1611" s="153"/>
    </row>
    <row r="1612" spans="1:19" ht="206.25">
      <c r="A1612" s="277" t="s">
        <v>25424</v>
      </c>
      <c r="B1612" s="253" t="s">
        <v>400</v>
      </c>
      <c r="C1612" s="93" t="s">
        <v>4638</v>
      </c>
      <c r="D1612" s="93" t="s">
        <v>4639</v>
      </c>
      <c r="E1612" s="148">
        <f ca="1">IFERROR(__xludf.DUMMYFUNCTION(" VLOOKUP(A1587, IMPORTRANGE(""https://docs.google.com/spreadsheets/d/1fj_Bhi2XPL3siwIh4sx4VRLAe31yD50oKdj5UlRYW0c/"", ""Сводка!A:AA""), 5, FALSE)"),144)</f>
        <v>144</v>
      </c>
      <c r="F1612" s="148" t="s">
        <v>415</v>
      </c>
      <c r="G1612" s="147">
        <f ca="1">IFERROR(__xludf.DUMMYFUNCTION(" VLOOKUP(A1587, IMPORTRANGE(""https://docs.google.com/spreadsheets/d/1QNLbnkR_AongFt22vMfNzfpjZ0CjpI8QI-w0wBnYA1w/"", ""Инфа!A:AA""), 6, FALSE)"),2024)</f>
        <v>2024</v>
      </c>
      <c r="H1612" s="150">
        <v>9300</v>
      </c>
      <c r="I1612" s="151" t="s">
        <v>3172</v>
      </c>
      <c r="J1612" s="93" t="s">
        <v>4641</v>
      </c>
      <c r="K1612" s="153"/>
      <c r="L1612" s="153"/>
      <c r="M1612" s="153"/>
      <c r="N1612" s="153"/>
      <c r="O1612" s="153"/>
      <c r="P1612" s="153"/>
      <c r="Q1612" s="153"/>
      <c r="R1612" s="153"/>
      <c r="S1612" s="153"/>
    </row>
    <row r="1613" spans="1:19" ht="187.5">
      <c r="A1613" s="277" t="s">
        <v>25424</v>
      </c>
      <c r="B1613" s="256" t="s">
        <v>400</v>
      </c>
      <c r="C1613" s="93" t="s">
        <v>4642</v>
      </c>
      <c r="D1613" s="93" t="s">
        <v>4643</v>
      </c>
      <c r="E1613" s="148">
        <f ca="1">IFERROR(__xludf.DUMMYFUNCTION(" VLOOKUP(A1589, IMPORTRANGE(""https://docs.google.com/spreadsheets/d/1fj_Bhi2XPL3siwIh4sx4VRLAe31yD50oKdj5UlRYW0c/"", ""Сводка!A:AA""), 5, FALSE)"),124)</f>
        <v>124</v>
      </c>
      <c r="F1613" s="148" t="s">
        <v>415</v>
      </c>
      <c r="G1613" s="147">
        <f ca="1">IFERROR(__xludf.DUMMYFUNCTION(" VLOOKUP(A1589, IMPORTRANGE(""https://docs.google.com/spreadsheets/d/1QNLbnkR_AongFt22vMfNzfpjZ0CjpI8QI-w0wBnYA1w/"", ""Инфа!A:AA""), 6, FALSE)"),2024)</f>
        <v>2024</v>
      </c>
      <c r="H1613" s="150">
        <v>8700</v>
      </c>
      <c r="I1613" s="151" t="s">
        <v>28</v>
      </c>
      <c r="J1613" s="93" t="s">
        <v>4644</v>
      </c>
      <c r="K1613" s="153"/>
      <c r="L1613" s="153"/>
      <c r="M1613" s="153"/>
      <c r="N1613" s="153"/>
      <c r="O1613" s="153"/>
      <c r="P1613" s="153"/>
      <c r="Q1613" s="153"/>
      <c r="R1613" s="153"/>
      <c r="S1613" s="153"/>
    </row>
    <row r="1614" spans="1:19" ht="112.5">
      <c r="A1614" s="277" t="s">
        <v>25424</v>
      </c>
      <c r="B1614" s="256" t="s">
        <v>400</v>
      </c>
      <c r="C1614" s="99" t="s">
        <v>4645</v>
      </c>
      <c r="D1614" s="99" t="s">
        <v>4646</v>
      </c>
      <c r="E1614" s="148">
        <f ca="1">IFERROR(__xludf.DUMMYFUNCTION(" VLOOKUP(A1590, IMPORTRANGE(""https://docs.google.com/spreadsheets/d/1fj_Bhi2XPL3siwIh4sx4VRLAe31yD50oKdj5UlRYW0c/"", ""Сводка!A:AA""), 5, FALSE)"),108)</f>
        <v>108</v>
      </c>
      <c r="F1614" s="148" t="s">
        <v>677</v>
      </c>
      <c r="G1614" s="147">
        <f ca="1">IFERROR(__xludf.DUMMYFUNCTION(" VLOOKUP(A1590, IMPORTRANGE(""https://docs.google.com/spreadsheets/d/1QNLbnkR_AongFt22vMfNzfpjZ0CjpI8QI-w0wBnYA1w/"", ""Инфа!A:AA""), 6, FALSE)"),2024)</f>
        <v>2024</v>
      </c>
      <c r="H1614" s="150">
        <v>8200</v>
      </c>
      <c r="I1614" s="151" t="s">
        <v>4647</v>
      </c>
      <c r="J1614" s="99" t="s">
        <v>4648</v>
      </c>
      <c r="K1614" s="153"/>
      <c r="L1614" s="153"/>
      <c r="M1614" s="153"/>
      <c r="N1614" s="153"/>
      <c r="O1614" s="153"/>
      <c r="P1614" s="153"/>
      <c r="Q1614" s="153"/>
      <c r="R1614" s="153"/>
      <c r="S1614" s="153"/>
    </row>
    <row r="1615" spans="1:19" ht="225">
      <c r="A1615" s="277" t="s">
        <v>25424</v>
      </c>
      <c r="B1615" s="256" t="s">
        <v>400</v>
      </c>
      <c r="C1615" s="93" t="s">
        <v>4650</v>
      </c>
      <c r="D1615" s="93" t="s">
        <v>4651</v>
      </c>
      <c r="E1615" s="148">
        <f ca="1">IFERROR(__xludf.DUMMYFUNCTION(" VLOOKUP(A1594, IMPORTRANGE(""https://docs.google.com/spreadsheets/d/1fj_Bhi2XPL3siwIh4sx4VRLAe31yD50oKdj5UlRYW0c/"", ""Сводка!A:AA""), 5, FALSE)"),140)</f>
        <v>140</v>
      </c>
      <c r="F1615" s="148" t="s">
        <v>677</v>
      </c>
      <c r="G1615" s="147">
        <f ca="1">IFERROR(__xludf.DUMMYFUNCTION(" VLOOKUP(A1594, IMPORTRANGE(""https://docs.google.com/spreadsheets/d/1QNLbnkR_AongFt22vMfNzfpjZ0CjpI8QI-w0wBnYA1w/"", ""Инфа!A:AA""), 6, FALSE)"),2024)</f>
        <v>2024</v>
      </c>
      <c r="H1615" s="150">
        <v>13400</v>
      </c>
      <c r="I1615" s="151" t="s">
        <v>3365</v>
      </c>
      <c r="J1615" s="93" t="s">
        <v>4652</v>
      </c>
      <c r="K1615" s="153"/>
      <c r="L1615" s="153"/>
      <c r="M1615" s="153"/>
      <c r="N1615" s="153"/>
      <c r="O1615" s="153"/>
      <c r="P1615" s="153"/>
      <c r="Q1615" s="153"/>
      <c r="R1615" s="153"/>
      <c r="S1615" s="153"/>
    </row>
    <row r="1616" spans="1:19" ht="37.5">
      <c r="A1616" s="277" t="s">
        <v>25424</v>
      </c>
      <c r="B1616" s="253" t="s">
        <v>400</v>
      </c>
      <c r="C1616" s="93" t="s">
        <v>4653</v>
      </c>
      <c r="D1616" s="93" t="s">
        <v>4654</v>
      </c>
      <c r="E1616" s="148">
        <f ca="1">IFERROR(__xludf.DUMMYFUNCTION(" VLOOKUP(A1598, IMPORTRANGE(""https://docs.google.com/spreadsheets/d/1fj_Bhi2XPL3siwIh4sx4VRLAe31yD50oKdj5UlRYW0c/"", ""Сводка!A:AA""), 5, FALSE)"),196)</f>
        <v>196</v>
      </c>
      <c r="F1616" s="148" t="s">
        <v>415</v>
      </c>
      <c r="G1616" s="147">
        <f ca="1">IFERROR(__xludf.DUMMYFUNCTION(" VLOOKUP(A1598, IMPORTRANGE(""https://docs.google.com/spreadsheets/d/1QNLbnkR_AongFt22vMfNzfpjZ0CjpI8QI-w0wBnYA1w/"", ""Инфа!A:AA""), 6, FALSE)"),2024)</f>
        <v>2024</v>
      </c>
      <c r="H1616" s="150">
        <v>10900</v>
      </c>
      <c r="I1616" s="151" t="s">
        <v>133</v>
      </c>
      <c r="J1616" s="93"/>
      <c r="K1616" s="153"/>
      <c r="L1616" s="153"/>
      <c r="M1616" s="153"/>
      <c r="N1616" s="153"/>
      <c r="O1616" s="153"/>
      <c r="P1616" s="153"/>
      <c r="Q1616" s="153"/>
      <c r="R1616" s="153"/>
      <c r="S1616" s="153"/>
    </row>
    <row r="1617" spans="1:19" ht="187.5">
      <c r="A1617" s="277" t="s">
        <v>25424</v>
      </c>
      <c r="B1617" s="256" t="s">
        <v>153</v>
      </c>
      <c r="C1617" s="93" t="s">
        <v>4655</v>
      </c>
      <c r="D1617" s="93" t="s">
        <v>4656</v>
      </c>
      <c r="E1617" s="148">
        <f ca="1">IFERROR(__xludf.DUMMYFUNCTION(" VLOOKUP(A1599, IMPORTRANGE(""https://docs.google.com/spreadsheets/d/1fj_Bhi2XPL3siwIh4sx4VRLAe31yD50oKdj5UlRYW0c/"", ""Сводка!A:AA""), 5, FALSE)"),176)</f>
        <v>176</v>
      </c>
      <c r="F1617" s="148" t="s">
        <v>50</v>
      </c>
      <c r="G1617" s="147">
        <f ca="1">IFERROR(__xludf.DUMMYFUNCTION(" VLOOKUP(A1599, IMPORTRANGE(""https://docs.google.com/spreadsheets/d/1QNLbnkR_AongFt22vMfNzfpjZ0CjpI8QI-w0wBnYA1w/"", ""Инфа!A:AA""), 6, FALSE)"),2024)</f>
        <v>2024</v>
      </c>
      <c r="H1617" s="150">
        <v>10300</v>
      </c>
      <c r="I1617" s="151" t="s">
        <v>3960</v>
      </c>
      <c r="J1617" s="93" t="s">
        <v>4657</v>
      </c>
      <c r="K1617" s="153"/>
      <c r="L1617" s="153"/>
      <c r="M1617" s="153"/>
      <c r="N1617" s="153"/>
      <c r="O1617" s="153"/>
      <c r="P1617" s="153"/>
      <c r="Q1617" s="153"/>
      <c r="R1617" s="153"/>
      <c r="S1617" s="153"/>
    </row>
    <row r="1618" spans="1:19" ht="168.75">
      <c r="A1618" s="277" t="s">
        <v>25424</v>
      </c>
      <c r="B1618" s="256" t="s">
        <v>153</v>
      </c>
      <c r="C1618" s="93" t="s">
        <v>4655</v>
      </c>
      <c r="D1618" s="93" t="s">
        <v>3473</v>
      </c>
      <c r="E1618" s="148">
        <f ca="1">IFERROR(__xludf.DUMMYFUNCTION(" VLOOKUP(A1600, IMPORTRANGE(""https://docs.google.com/spreadsheets/d/1fj_Bhi2XPL3siwIh4sx4VRLAe31yD50oKdj5UlRYW0c/"", ""Сводка!A:AA""), 5, FALSE)"),200)</f>
        <v>200</v>
      </c>
      <c r="F1618" s="148" t="s">
        <v>50</v>
      </c>
      <c r="G1618" s="147">
        <f ca="1">IFERROR(__xludf.DUMMYFUNCTION(" VLOOKUP(A1600, IMPORTRANGE(""https://docs.google.com/spreadsheets/d/1QNLbnkR_AongFt22vMfNzfpjZ0CjpI8QI-w0wBnYA1w/"", ""Инфа!A:AA""), 6, FALSE)"),2024)</f>
        <v>2024</v>
      </c>
      <c r="H1618" s="150">
        <v>11000</v>
      </c>
      <c r="I1618" s="151" t="s">
        <v>4658</v>
      </c>
      <c r="J1618" s="93" t="s">
        <v>4659</v>
      </c>
      <c r="K1618" s="153"/>
      <c r="L1618" s="153"/>
      <c r="M1618" s="153"/>
      <c r="N1618" s="153"/>
      <c r="O1618" s="153"/>
      <c r="P1618" s="153"/>
      <c r="Q1618" s="153"/>
      <c r="R1618" s="153"/>
      <c r="S1618" s="153"/>
    </row>
    <row r="1619" spans="1:19" ht="131.25">
      <c r="A1619" s="277" t="s">
        <v>25424</v>
      </c>
      <c r="B1619" s="256" t="s">
        <v>400</v>
      </c>
      <c r="C1619" s="93" t="s">
        <v>4660</v>
      </c>
      <c r="D1619" s="93" t="s">
        <v>4661</v>
      </c>
      <c r="E1619" s="148">
        <f ca="1">IFERROR(__xludf.DUMMYFUNCTION(" VLOOKUP(A1601, IMPORTRANGE(""https://docs.google.com/spreadsheets/d/1fj_Bhi2XPL3siwIh4sx4VRLAe31yD50oKdj5UlRYW0c/"", ""Сводка!A:AA""), 5, FALSE)"),116)</f>
        <v>116</v>
      </c>
      <c r="F1619" s="148" t="s">
        <v>4662</v>
      </c>
      <c r="G1619" s="147">
        <f ca="1">IFERROR(__xludf.DUMMYFUNCTION(" VLOOKUP(A1601, IMPORTRANGE(""https://docs.google.com/spreadsheets/d/1QNLbnkR_AongFt22vMfNzfpjZ0CjpI8QI-w0wBnYA1w/"", ""Инфа!A:AA""), 6, FALSE)"),2024)</f>
        <v>2024</v>
      </c>
      <c r="H1619" s="150">
        <v>8500</v>
      </c>
      <c r="I1619" s="151" t="s">
        <v>4663</v>
      </c>
      <c r="J1619" s="93" t="s">
        <v>4664</v>
      </c>
      <c r="K1619" s="153"/>
      <c r="L1619" s="153"/>
      <c r="M1619" s="153"/>
      <c r="N1619" s="153"/>
      <c r="O1619" s="153"/>
      <c r="P1619" s="153"/>
      <c r="Q1619" s="153"/>
      <c r="R1619" s="153"/>
      <c r="S1619" s="153"/>
    </row>
    <row r="1620" spans="1:19" ht="75">
      <c r="A1620" s="277" t="s">
        <v>25424</v>
      </c>
      <c r="B1620" s="256" t="s">
        <v>400</v>
      </c>
      <c r="C1620" s="93" t="s">
        <v>4665</v>
      </c>
      <c r="D1620" s="93" t="s">
        <v>4666</v>
      </c>
      <c r="E1620" s="148">
        <f ca="1">IFERROR(__xludf.DUMMYFUNCTION(" VLOOKUP(A1602, IMPORTRANGE(""https://docs.google.com/spreadsheets/d/1fj_Bhi2XPL3siwIh4sx4VRLAe31yD50oKdj5UlRYW0c/"", ""Сводка!A:AA""), 5, FALSE)"),120)</f>
        <v>120</v>
      </c>
      <c r="F1620" s="148" t="s">
        <v>4667</v>
      </c>
      <c r="G1620" s="147">
        <f ca="1">IFERROR(__xludf.DUMMYFUNCTION(" VLOOKUP(A1602, IMPORTRANGE(""https://docs.google.com/spreadsheets/d/1QNLbnkR_AongFt22vMfNzfpjZ0CjpI8QI-w0wBnYA1w/"", ""Инфа!A:AA""), 6, FALSE)"),2024)</f>
        <v>2024</v>
      </c>
      <c r="H1620" s="150">
        <v>8600</v>
      </c>
      <c r="I1620" s="151" t="s">
        <v>747</v>
      </c>
      <c r="J1620" s="93" t="s">
        <v>4668</v>
      </c>
      <c r="K1620" s="153"/>
      <c r="L1620" s="153"/>
      <c r="M1620" s="153"/>
      <c r="N1620" s="153"/>
      <c r="O1620" s="153"/>
      <c r="P1620" s="153"/>
      <c r="Q1620" s="153"/>
      <c r="R1620" s="153"/>
      <c r="S1620" s="153"/>
    </row>
    <row r="1621" spans="1:19" ht="112.5">
      <c r="A1621" s="277" t="s">
        <v>25424</v>
      </c>
      <c r="B1621" s="256" t="s">
        <v>400</v>
      </c>
      <c r="C1621" s="93" t="s">
        <v>4669</v>
      </c>
      <c r="D1621" s="93" t="s">
        <v>4670</v>
      </c>
      <c r="E1621" s="148">
        <f ca="1">IFERROR(__xludf.DUMMYFUNCTION(" VLOOKUP(A1603, IMPORTRANGE(""https://docs.google.com/spreadsheets/d/1fj_Bhi2XPL3siwIh4sx4VRLAe31yD50oKdj5UlRYW0c/"", ""Сводка!A:AA""), 5, FALSE)"),316)</f>
        <v>316</v>
      </c>
      <c r="F1621" s="148" t="s">
        <v>403</v>
      </c>
      <c r="G1621" s="147">
        <f ca="1">IFERROR(__xludf.DUMMYFUNCTION(" VLOOKUP(A1603, IMPORTRANGE(""https://docs.google.com/spreadsheets/d/1QNLbnkR_AongFt22vMfNzfpjZ0CjpI8QI-w0wBnYA1w/"", ""Инфа!A:AA""), 6, FALSE)"),2024)</f>
        <v>2024</v>
      </c>
      <c r="H1621" s="150">
        <v>24000</v>
      </c>
      <c r="I1621" s="151" t="s">
        <v>171</v>
      </c>
      <c r="J1621" s="93" t="s">
        <v>4671</v>
      </c>
      <c r="K1621" s="153"/>
      <c r="L1621" s="153"/>
      <c r="M1621" s="153"/>
      <c r="N1621" s="153"/>
      <c r="O1621" s="153"/>
      <c r="P1621" s="153"/>
      <c r="Q1621" s="153"/>
      <c r="R1621" s="153"/>
      <c r="S1621" s="153"/>
    </row>
    <row r="1622" spans="1:19" ht="93.75">
      <c r="A1622" s="277" t="s">
        <v>25424</v>
      </c>
      <c r="B1622" s="256" t="s">
        <v>400</v>
      </c>
      <c r="C1622" s="93" t="s">
        <v>4672</v>
      </c>
      <c r="D1622" s="93" t="s">
        <v>4673</v>
      </c>
      <c r="E1622" s="148" t="e">
        <f>#REF!</f>
        <v>#REF!</v>
      </c>
      <c r="F1622" s="148" t="s">
        <v>415</v>
      </c>
      <c r="G1622" s="147">
        <f ca="1">IFERROR(__xludf.DUMMYFUNCTION(" VLOOKUP(A1605, IMPORTRANGE(""https://docs.google.com/spreadsheets/d/1QNLbnkR_AongFt22vMfNzfpjZ0CjpI8QI-w0wBnYA1w/"", ""Инфа!A:AA""), 6, FALSE)"),2024)</f>
        <v>2024</v>
      </c>
      <c r="H1622" s="150">
        <v>8000</v>
      </c>
      <c r="I1622" s="151" t="s">
        <v>210</v>
      </c>
      <c r="J1622" s="93" t="s">
        <v>4674</v>
      </c>
      <c r="K1622" s="153"/>
      <c r="L1622" s="153"/>
      <c r="M1622" s="153"/>
      <c r="N1622" s="153"/>
      <c r="O1622" s="153"/>
      <c r="P1622" s="153"/>
      <c r="Q1622" s="153"/>
      <c r="R1622" s="153"/>
      <c r="S1622" s="153"/>
    </row>
    <row r="1623" spans="1:19" ht="168.75">
      <c r="A1623" s="277" t="s">
        <v>25424</v>
      </c>
      <c r="B1623" s="256" t="s">
        <v>400</v>
      </c>
      <c r="C1623" s="93" t="s">
        <v>4675</v>
      </c>
      <c r="D1623" s="93" t="s">
        <v>4676</v>
      </c>
      <c r="E1623" s="148" t="e">
        <f>#REF!</f>
        <v>#REF!</v>
      </c>
      <c r="F1623" s="148" t="s">
        <v>108</v>
      </c>
      <c r="G1623" s="147">
        <f ca="1">IFERROR(__xludf.DUMMYFUNCTION(" VLOOKUP(A1606, IMPORTRANGE(""https://docs.google.com/spreadsheets/d/1QNLbnkR_AongFt22vMfNzfpjZ0CjpI8QI-w0wBnYA1w/"", ""Инфа!A:AA""), 6, FALSE)"),2024)</f>
        <v>2024</v>
      </c>
      <c r="H1623" s="150">
        <v>10000</v>
      </c>
      <c r="I1623" s="151" t="s">
        <v>210</v>
      </c>
      <c r="J1623" s="93" t="s">
        <v>4677</v>
      </c>
      <c r="K1623" s="153"/>
      <c r="L1623" s="153"/>
      <c r="M1623" s="153"/>
      <c r="N1623" s="153"/>
      <c r="O1623" s="153"/>
      <c r="P1623" s="153"/>
      <c r="Q1623" s="153"/>
      <c r="R1623" s="153"/>
      <c r="S1623" s="153"/>
    </row>
    <row r="1624" spans="1:19" ht="75">
      <c r="A1624" s="277" t="s">
        <v>25424</v>
      </c>
      <c r="B1624" s="253" t="s">
        <v>153</v>
      </c>
      <c r="C1624" s="93" t="s">
        <v>2896</v>
      </c>
      <c r="D1624" s="93" t="s">
        <v>4678</v>
      </c>
      <c r="E1624" s="148">
        <f ca="1">IFERROR(__xludf.DUMMYFUNCTION(" VLOOKUP(A1607, IMPORTRANGE(""https://docs.google.com/spreadsheets/d/1fj_Bhi2XPL3siwIh4sx4VRLAe31yD50oKdj5UlRYW0c/"", ""Сводка!A:AA""), 5, FALSE)"),240)</f>
        <v>240</v>
      </c>
      <c r="F1624" s="148" t="s">
        <v>50</v>
      </c>
      <c r="G1624" s="147">
        <f ca="1">IFERROR(__xludf.DUMMYFUNCTION(" VLOOKUP(A1607, IMPORTRANGE(""https://docs.google.com/spreadsheets/d/1QNLbnkR_AongFt22vMfNzfpjZ0CjpI8QI-w0wBnYA1w/"", ""Инфа!A:AA""), 6, FALSE)"),2024)</f>
        <v>2024</v>
      </c>
      <c r="H1624" s="150">
        <v>19400</v>
      </c>
      <c r="I1624" s="151" t="s">
        <v>28</v>
      </c>
      <c r="J1624" s="93" t="s">
        <v>4679</v>
      </c>
      <c r="K1624" s="153"/>
      <c r="L1624" s="153"/>
      <c r="M1624" s="153"/>
      <c r="N1624" s="153"/>
      <c r="O1624" s="153"/>
      <c r="P1624" s="153"/>
      <c r="Q1624" s="153"/>
      <c r="R1624" s="153"/>
      <c r="S1624" s="153"/>
    </row>
    <row r="1625" spans="1:19" ht="112.5">
      <c r="A1625" s="277" t="s">
        <v>25424</v>
      </c>
      <c r="B1625" s="253" t="s">
        <v>153</v>
      </c>
      <c r="C1625" s="93" t="s">
        <v>2896</v>
      </c>
      <c r="D1625" s="93" t="s">
        <v>4680</v>
      </c>
      <c r="E1625" s="148">
        <f ca="1">IFERROR(__xludf.DUMMYFUNCTION(" VLOOKUP(A1608, IMPORTRANGE(""https://docs.google.com/spreadsheets/d/1fj_Bhi2XPL3siwIh4sx4VRLAe31yD50oKdj5UlRYW0c/"", ""Сводка!A:AA""), 5, FALSE)"),244)</f>
        <v>244</v>
      </c>
      <c r="F1625" s="148" t="s">
        <v>50</v>
      </c>
      <c r="G1625" s="147">
        <f ca="1">IFERROR(__xludf.DUMMYFUNCTION(" VLOOKUP(A1608, IMPORTRANGE(""https://docs.google.com/spreadsheets/d/1QNLbnkR_AongFt22vMfNzfpjZ0CjpI8QI-w0wBnYA1w/"", ""Инфа!A:AA""), 6, FALSE)"),2024)</f>
        <v>2024</v>
      </c>
      <c r="H1625" s="150">
        <v>19600</v>
      </c>
      <c r="I1625" s="151" t="s">
        <v>28</v>
      </c>
      <c r="J1625" s="93" t="s">
        <v>4681</v>
      </c>
      <c r="K1625" s="153"/>
      <c r="L1625" s="153"/>
      <c r="M1625" s="153"/>
      <c r="N1625" s="153"/>
      <c r="O1625" s="153"/>
      <c r="P1625" s="153"/>
      <c r="Q1625" s="153"/>
      <c r="R1625" s="153"/>
      <c r="S1625" s="153"/>
    </row>
    <row r="1626" spans="1:19" ht="206.25">
      <c r="A1626" s="277" t="s">
        <v>25424</v>
      </c>
      <c r="B1626" s="256" t="s">
        <v>400</v>
      </c>
      <c r="C1626" s="93" t="s">
        <v>4682</v>
      </c>
      <c r="D1626" s="93" t="s">
        <v>4683</v>
      </c>
      <c r="E1626" s="148">
        <f ca="1">IFERROR(__xludf.DUMMYFUNCTION(" VLOOKUP(A1609, IMPORTRANGE(""https://docs.google.com/spreadsheets/d/1fj_Bhi2XPL3siwIh4sx4VRLAe31yD50oKdj5UlRYW0c/"", ""Сводка!A:AA""), 5, FALSE)"),156)</f>
        <v>156</v>
      </c>
      <c r="F1626" s="148" t="s">
        <v>403</v>
      </c>
      <c r="G1626" s="147">
        <f ca="1">IFERROR(__xludf.DUMMYFUNCTION(" VLOOKUP(A1609, IMPORTRANGE(""https://docs.google.com/spreadsheets/d/1QNLbnkR_AongFt22vMfNzfpjZ0CjpI8QI-w0wBnYA1w/"", ""Инфа!A:AA""), 6, FALSE)"),2024)</f>
        <v>2024</v>
      </c>
      <c r="H1626" s="150">
        <v>14400</v>
      </c>
      <c r="I1626" s="151" t="s">
        <v>4684</v>
      </c>
      <c r="J1626" s="93" t="s">
        <v>4685</v>
      </c>
      <c r="K1626" s="153"/>
      <c r="L1626" s="153"/>
      <c r="M1626" s="153"/>
      <c r="N1626" s="153"/>
      <c r="O1626" s="153"/>
      <c r="P1626" s="153"/>
      <c r="Q1626" s="153"/>
      <c r="R1626" s="153"/>
      <c r="S1626" s="153"/>
    </row>
    <row r="1627" spans="1:19" ht="206.25">
      <c r="A1627" s="277" t="s">
        <v>25424</v>
      </c>
      <c r="B1627" s="256" t="s">
        <v>153</v>
      </c>
      <c r="C1627" s="106" t="s">
        <v>4686</v>
      </c>
      <c r="D1627" s="93" t="s">
        <v>4687</v>
      </c>
      <c r="E1627" s="148">
        <f ca="1">IFERROR(__xludf.DUMMYFUNCTION(" VLOOKUP(A1610, IMPORTRANGE(""https://docs.google.com/spreadsheets/d/1fj_Bhi2XPL3siwIh4sx4VRLAe31yD50oKdj5UlRYW0c/"", ""Сводка!A:AA""), 5, FALSE)"),132)</f>
        <v>132</v>
      </c>
      <c r="F1627" s="148" t="s">
        <v>26</v>
      </c>
      <c r="G1627" s="147">
        <f ca="1">IFERROR(__xludf.DUMMYFUNCTION(" VLOOKUP(A1610, IMPORTRANGE(""https://docs.google.com/spreadsheets/d/1QNLbnkR_AongFt22vMfNzfpjZ0CjpI8QI-w0wBnYA1w/"", ""Инфа!A:AA""), 6, FALSE)"),2024)</f>
        <v>2024</v>
      </c>
      <c r="H1627" s="150">
        <v>12900</v>
      </c>
      <c r="I1627" s="151" t="s">
        <v>4688</v>
      </c>
      <c r="J1627" s="99" t="s">
        <v>4689</v>
      </c>
      <c r="K1627" s="153"/>
      <c r="L1627" s="153"/>
      <c r="M1627" s="153"/>
      <c r="N1627" s="153"/>
      <c r="O1627" s="153"/>
      <c r="P1627" s="153"/>
      <c r="Q1627" s="153"/>
      <c r="R1627" s="153"/>
      <c r="S1627" s="153"/>
    </row>
    <row r="1628" spans="1:19" ht="112.5">
      <c r="A1628" s="277" t="s">
        <v>25424</v>
      </c>
      <c r="B1628" s="256" t="s">
        <v>13</v>
      </c>
      <c r="C1628" s="93" t="s">
        <v>4690</v>
      </c>
      <c r="D1628" s="93" t="s">
        <v>4691</v>
      </c>
      <c r="E1628" s="148">
        <f ca="1">IFERROR(__xludf.DUMMYFUNCTION(" VLOOKUP(A1611, IMPORTRANGE(""https://docs.google.com/spreadsheets/d/1fj_Bhi2XPL3siwIh4sx4VRLAe31yD50oKdj5UlRYW0c/"", ""Сводка!A:AA""), 5, FALSE)"),212)</f>
        <v>212</v>
      </c>
      <c r="F1628" s="148" t="s">
        <v>46</v>
      </c>
      <c r="G1628" s="147">
        <f ca="1">IFERROR(__xludf.DUMMYFUNCTION(" VLOOKUP(A1611, IMPORTRANGE(""https://docs.google.com/spreadsheets/d/1QNLbnkR_AongFt22vMfNzfpjZ0CjpI8QI-w0wBnYA1w/"", ""Инфа!A:AA""), 6, FALSE)"),2024)</f>
        <v>2024</v>
      </c>
      <c r="H1628" s="150">
        <v>17700</v>
      </c>
      <c r="I1628" s="151" t="s">
        <v>1889</v>
      </c>
      <c r="J1628" s="93" t="s">
        <v>4692</v>
      </c>
      <c r="K1628" s="153"/>
      <c r="L1628" s="153"/>
      <c r="M1628" s="153"/>
      <c r="N1628" s="153"/>
      <c r="O1628" s="153"/>
      <c r="P1628" s="153"/>
      <c r="Q1628" s="153"/>
      <c r="R1628" s="153"/>
      <c r="S1628" s="153"/>
    </row>
    <row r="1629" spans="1:19" ht="112.5">
      <c r="A1629" s="277" t="s">
        <v>25424</v>
      </c>
      <c r="B1629" s="256" t="s">
        <v>13</v>
      </c>
      <c r="C1629" s="93" t="s">
        <v>4690</v>
      </c>
      <c r="D1629" s="93" t="s">
        <v>4693</v>
      </c>
      <c r="E1629" s="148">
        <f ca="1">IFERROR(__xludf.DUMMYFUNCTION(" VLOOKUP(A1612, IMPORTRANGE(""https://docs.google.com/spreadsheets/d/1fj_Bhi2XPL3siwIh4sx4VRLAe31yD50oKdj5UlRYW0c/"", ""Сводка!A:AA""), 5, FALSE)"),212)</f>
        <v>212</v>
      </c>
      <c r="F1629" s="148" t="s">
        <v>46</v>
      </c>
      <c r="G1629" s="147">
        <f ca="1">IFERROR(__xludf.DUMMYFUNCTION(" VLOOKUP(A1612, IMPORTRANGE(""https://docs.google.com/spreadsheets/d/1QNLbnkR_AongFt22vMfNzfpjZ0CjpI8QI-w0wBnYA1w/"", ""Инфа!A:AA""), 6, FALSE)"),2024)</f>
        <v>2024</v>
      </c>
      <c r="H1629" s="150">
        <v>17700</v>
      </c>
      <c r="I1629" s="151" t="s">
        <v>1889</v>
      </c>
      <c r="J1629" s="93" t="s">
        <v>4692</v>
      </c>
      <c r="K1629" s="153"/>
      <c r="L1629" s="153"/>
      <c r="M1629" s="153"/>
      <c r="N1629" s="153"/>
      <c r="O1629" s="153"/>
      <c r="P1629" s="153"/>
      <c r="Q1629" s="153"/>
      <c r="R1629" s="153"/>
      <c r="S1629" s="153"/>
    </row>
    <row r="1630" spans="1:19" ht="93.75">
      <c r="A1630" s="277" t="s">
        <v>25424</v>
      </c>
      <c r="B1630" s="256" t="s">
        <v>13</v>
      </c>
      <c r="C1630" s="93" t="s">
        <v>4694</v>
      </c>
      <c r="D1630" s="93" t="s">
        <v>4695</v>
      </c>
      <c r="E1630" s="148">
        <f ca="1">IFERROR(__xludf.DUMMYFUNCTION(" VLOOKUP(A1614, IMPORTRANGE(""https://docs.google.com/spreadsheets/d/1fj_Bhi2XPL3siwIh4sx4VRLAe31yD50oKdj5UlRYW0c/"", ""Сводка!A:AA""), 5, FALSE)"),112)</f>
        <v>112</v>
      </c>
      <c r="F1630" s="148" t="s">
        <v>4696</v>
      </c>
      <c r="G1630" s="147">
        <f ca="1">IFERROR(__xludf.DUMMYFUNCTION(" VLOOKUP(A1614, IMPORTRANGE(""https://docs.google.com/spreadsheets/d/1QNLbnkR_AongFt22vMfNzfpjZ0CjpI8QI-w0wBnYA1w/"", ""Инфа!A:AA""), 6, FALSE)"),2024)</f>
        <v>2024</v>
      </c>
      <c r="H1630" s="150">
        <v>11700</v>
      </c>
      <c r="I1630" s="151"/>
      <c r="J1630" s="99" t="s">
        <v>4697</v>
      </c>
      <c r="K1630" s="153"/>
      <c r="L1630" s="153"/>
      <c r="M1630" s="153"/>
      <c r="N1630" s="153"/>
      <c r="O1630" s="153"/>
      <c r="P1630" s="153"/>
      <c r="Q1630" s="153"/>
      <c r="R1630" s="153"/>
      <c r="S1630" s="153"/>
    </row>
    <row r="1631" spans="1:19" ht="150">
      <c r="A1631" s="277" t="s">
        <v>25424</v>
      </c>
      <c r="B1631" s="256" t="s">
        <v>400</v>
      </c>
      <c r="C1631" s="93" t="s">
        <v>4698</v>
      </c>
      <c r="D1631" s="99" t="s">
        <v>4699</v>
      </c>
      <c r="E1631" s="148">
        <f ca="1">IFERROR(__xludf.DUMMYFUNCTION(" VLOOKUP(A1615, IMPORTRANGE(""https://docs.google.com/spreadsheets/d/1fj_Bhi2XPL3siwIh4sx4VRLAe31yD50oKdj5UlRYW0c/"", ""Сводка!A:AA""), 5, FALSE)"),244)</f>
        <v>244</v>
      </c>
      <c r="F1631" s="148" t="s">
        <v>415</v>
      </c>
      <c r="G1631" s="147">
        <f ca="1">IFERROR(__xludf.DUMMYFUNCTION(" VLOOKUP(A1615, IMPORTRANGE(""https://docs.google.com/spreadsheets/d/1QNLbnkR_AongFt22vMfNzfpjZ0CjpI8QI-w0wBnYA1w/"", ""Инфа!A:AA""), 6, FALSE)"),2024)</f>
        <v>2024</v>
      </c>
      <c r="H1631" s="150">
        <v>12300</v>
      </c>
      <c r="I1631" s="151" t="s">
        <v>4700</v>
      </c>
      <c r="J1631" s="99" t="s">
        <v>4701</v>
      </c>
      <c r="K1631" s="153"/>
      <c r="L1631" s="153"/>
      <c r="M1631" s="153"/>
      <c r="N1631" s="153"/>
      <c r="O1631" s="153"/>
      <c r="P1631" s="153"/>
      <c r="Q1631" s="153"/>
      <c r="R1631" s="153"/>
      <c r="S1631" s="153"/>
    </row>
    <row r="1632" spans="1:19" ht="206.25">
      <c r="A1632" s="277" t="s">
        <v>25424</v>
      </c>
      <c r="B1632" s="256" t="s">
        <v>400</v>
      </c>
      <c r="C1632" s="93" t="s">
        <v>4702</v>
      </c>
      <c r="D1632" s="93" t="s">
        <v>2659</v>
      </c>
      <c r="E1632" s="148">
        <f ca="1">IFERROR(__xludf.DUMMYFUNCTION(" VLOOKUP(A1616, IMPORTRANGE(""https://docs.google.com/spreadsheets/d/1fj_Bhi2XPL3siwIh4sx4VRLAe31yD50oKdj5UlRYW0c/"", ""Сводка!A:AA""), 5, FALSE)"),148)</f>
        <v>148</v>
      </c>
      <c r="F1632" s="148" t="s">
        <v>415</v>
      </c>
      <c r="G1632" s="147">
        <f ca="1">IFERROR(__xludf.DUMMYFUNCTION(" VLOOKUP(A1616, IMPORTRANGE(""https://docs.google.com/spreadsheets/d/1QNLbnkR_AongFt22vMfNzfpjZ0CjpI8QI-w0wBnYA1w/"", ""Инфа!A:AA""), 6, FALSE)"),2024)</f>
        <v>2024</v>
      </c>
      <c r="H1632" s="150">
        <v>13900</v>
      </c>
      <c r="I1632" s="151" t="s">
        <v>72</v>
      </c>
      <c r="J1632" s="99" t="s">
        <v>4703</v>
      </c>
      <c r="K1632" s="153"/>
      <c r="L1632" s="153"/>
      <c r="M1632" s="153"/>
      <c r="N1632" s="153"/>
      <c r="O1632" s="153"/>
      <c r="P1632" s="153"/>
      <c r="Q1632" s="153"/>
      <c r="R1632" s="153"/>
      <c r="S1632" s="153"/>
    </row>
    <row r="1633" spans="1:19" ht="243.75">
      <c r="A1633" s="277" t="s">
        <v>25424</v>
      </c>
      <c r="B1633" s="256" t="s">
        <v>400</v>
      </c>
      <c r="C1633" s="93" t="s">
        <v>4702</v>
      </c>
      <c r="D1633" s="93" t="s">
        <v>4704</v>
      </c>
      <c r="E1633" s="148">
        <f ca="1">IFERROR(__xludf.DUMMYFUNCTION(" VLOOKUP(A1617, IMPORTRANGE(""https://docs.google.com/spreadsheets/d/1fj_Bhi2XPL3siwIh4sx4VRLAe31yD50oKdj5UlRYW0c/"", ""Сводка!A:AA""), 5, FALSE)"),156)</f>
        <v>156</v>
      </c>
      <c r="F1633" s="148" t="s">
        <v>415</v>
      </c>
      <c r="G1633" s="147">
        <f ca="1">IFERROR(__xludf.DUMMYFUNCTION(" VLOOKUP(A1617, IMPORTRANGE(""https://docs.google.com/spreadsheets/d/1QNLbnkR_AongFt22vMfNzfpjZ0CjpI8QI-w0wBnYA1w/"", ""Инфа!A:AA""), 6, FALSE)"),2024)</f>
        <v>2024</v>
      </c>
      <c r="H1633" s="150">
        <v>14400</v>
      </c>
      <c r="I1633" s="151" t="s">
        <v>72</v>
      </c>
      <c r="J1633" s="99" t="s">
        <v>4705</v>
      </c>
      <c r="K1633" s="153"/>
      <c r="L1633" s="153"/>
      <c r="M1633" s="153"/>
      <c r="N1633" s="153"/>
      <c r="O1633" s="153"/>
      <c r="P1633" s="153"/>
      <c r="Q1633" s="153"/>
      <c r="R1633" s="153"/>
      <c r="S1633" s="153"/>
    </row>
    <row r="1634" spans="1:19" ht="243.75">
      <c r="A1634" s="277" t="s">
        <v>25424</v>
      </c>
      <c r="B1634" s="256" t="s">
        <v>400</v>
      </c>
      <c r="C1634" s="93" t="s">
        <v>4702</v>
      </c>
      <c r="D1634" s="93" t="s">
        <v>4706</v>
      </c>
      <c r="E1634" s="148">
        <f ca="1">IFERROR(__xludf.DUMMYFUNCTION(" VLOOKUP(A1618, IMPORTRANGE(""https://docs.google.com/spreadsheets/d/1fj_Bhi2XPL3siwIh4sx4VRLAe31yD50oKdj5UlRYW0c/"", ""Сводка!A:AA""), 5, FALSE)"),204)</f>
        <v>204</v>
      </c>
      <c r="F1634" s="148" t="s">
        <v>415</v>
      </c>
      <c r="G1634" s="147">
        <f ca="1">IFERROR(__xludf.DUMMYFUNCTION(" VLOOKUP(A1618, IMPORTRANGE(""https://docs.google.com/spreadsheets/d/1QNLbnkR_AongFt22vMfNzfpjZ0CjpI8QI-w0wBnYA1w/"", ""Инфа!A:AA""), 6, FALSE)"),2024)</f>
        <v>2024</v>
      </c>
      <c r="H1634" s="150">
        <v>17200</v>
      </c>
      <c r="I1634" s="151" t="s">
        <v>246</v>
      </c>
      <c r="J1634" s="99" t="s">
        <v>4707</v>
      </c>
      <c r="K1634" s="153"/>
      <c r="L1634" s="153"/>
      <c r="M1634" s="153"/>
      <c r="N1634" s="153"/>
      <c r="O1634" s="153"/>
      <c r="P1634" s="153"/>
      <c r="Q1634" s="153"/>
      <c r="R1634" s="153"/>
      <c r="S1634" s="153"/>
    </row>
    <row r="1635" spans="1:19" ht="112.5">
      <c r="A1635" s="277" t="s">
        <v>25424</v>
      </c>
      <c r="B1635" s="253" t="s">
        <v>400</v>
      </c>
      <c r="C1635" s="107" t="s">
        <v>4708</v>
      </c>
      <c r="D1635" s="93" t="s">
        <v>4709</v>
      </c>
      <c r="E1635" s="148">
        <f ca="1">IFERROR(__xludf.DUMMYFUNCTION(" VLOOKUP(A1619, IMPORTRANGE(""https://docs.google.com/spreadsheets/d/1fj_Bhi2XPL3siwIh4sx4VRLAe31yD50oKdj5UlRYW0c/"", ""Сводка!A:AA""), 5, FALSE)"),424)</f>
        <v>424</v>
      </c>
      <c r="F1635" s="147" t="s">
        <v>466</v>
      </c>
      <c r="G1635" s="147">
        <f ca="1">IFERROR(__xludf.DUMMYFUNCTION(" VLOOKUP(A1619, IMPORTRANGE(""https://docs.google.com/spreadsheets/d/1QNLbnkR_AongFt22vMfNzfpjZ0CjpI8QI-w0wBnYA1w/"", ""Инфа!A:AA""), 6, FALSE)"),2024)</f>
        <v>2024</v>
      </c>
      <c r="H1635" s="154">
        <v>30400</v>
      </c>
      <c r="I1635" s="160" t="s">
        <v>4710</v>
      </c>
      <c r="J1635" s="107" t="s">
        <v>4711</v>
      </c>
      <c r="K1635" s="153"/>
      <c r="L1635" s="153"/>
      <c r="M1635" s="153"/>
      <c r="N1635" s="153"/>
      <c r="O1635" s="153"/>
      <c r="P1635" s="153"/>
      <c r="Q1635" s="153"/>
      <c r="R1635" s="153"/>
      <c r="S1635" s="153"/>
    </row>
    <row r="1636" spans="1:19" ht="131.25">
      <c r="A1636" s="277" t="s">
        <v>25424</v>
      </c>
      <c r="B1636" s="253" t="s">
        <v>153</v>
      </c>
      <c r="C1636" s="107" t="s">
        <v>4712</v>
      </c>
      <c r="D1636" s="107" t="s">
        <v>4713</v>
      </c>
      <c r="E1636" s="148">
        <f ca="1">IFERROR(__xludf.DUMMYFUNCTION(" VLOOKUP(A1620, IMPORTRANGE(""https://docs.google.com/spreadsheets/d/1fj_Bhi2XPL3siwIh4sx4VRLAe31yD50oKdj5UlRYW0c/"", ""Сводка!A:AA""), 5, FALSE)"),192)</f>
        <v>192</v>
      </c>
      <c r="F1636" s="147" t="s">
        <v>456</v>
      </c>
      <c r="G1636" s="147">
        <f ca="1">IFERROR(__xludf.DUMMYFUNCTION(" VLOOKUP(A1620, IMPORTRANGE(""https://docs.google.com/spreadsheets/d/1QNLbnkR_AongFt22vMfNzfpjZ0CjpI8QI-w0wBnYA1w/"", ""Инфа!A:AA""), 6, FALSE)"),2024)</f>
        <v>2024</v>
      </c>
      <c r="H1636" s="150">
        <v>16500</v>
      </c>
      <c r="I1636" s="160" t="s">
        <v>4714</v>
      </c>
      <c r="J1636" s="107" t="s">
        <v>4715</v>
      </c>
      <c r="K1636" s="153"/>
      <c r="L1636" s="153"/>
      <c r="M1636" s="153"/>
      <c r="N1636" s="153"/>
      <c r="O1636" s="153"/>
      <c r="P1636" s="153"/>
      <c r="Q1636" s="153"/>
      <c r="R1636" s="153"/>
      <c r="S1636" s="153"/>
    </row>
    <row r="1637" spans="1:19" ht="131.25">
      <c r="A1637" s="277" t="s">
        <v>25424</v>
      </c>
      <c r="B1637" s="253" t="s">
        <v>153</v>
      </c>
      <c r="C1637" s="107" t="s">
        <v>4712</v>
      </c>
      <c r="D1637" s="107" t="s">
        <v>4716</v>
      </c>
      <c r="E1637" s="148">
        <f ca="1">IFERROR(__xludf.DUMMYFUNCTION(" VLOOKUP(A1621, IMPORTRANGE(""https://docs.google.com/spreadsheets/d/1fj_Bhi2XPL3siwIh4sx4VRLAe31yD50oKdj5UlRYW0c/"", ""Сводка!A:AA""), 5, FALSE)"),248)</f>
        <v>248</v>
      </c>
      <c r="F1637" s="147" t="s">
        <v>456</v>
      </c>
      <c r="G1637" s="147">
        <f ca="1">IFERROR(__xludf.DUMMYFUNCTION(" VLOOKUP(A1621, IMPORTRANGE(""https://docs.google.com/spreadsheets/d/1QNLbnkR_AongFt22vMfNzfpjZ0CjpI8QI-w0wBnYA1w/"", ""Инфа!A:AA""), 6, FALSE)"),2024)</f>
        <v>2024</v>
      </c>
      <c r="H1637" s="150">
        <v>19900</v>
      </c>
      <c r="I1637" s="160" t="s">
        <v>4714</v>
      </c>
      <c r="J1637" s="107" t="s">
        <v>4715</v>
      </c>
      <c r="K1637" s="153"/>
      <c r="L1637" s="153"/>
      <c r="M1637" s="153"/>
      <c r="N1637" s="153"/>
      <c r="O1637" s="153"/>
      <c r="P1637" s="153"/>
      <c r="Q1637" s="153"/>
      <c r="R1637" s="153"/>
      <c r="S1637" s="153"/>
    </row>
    <row r="1638" spans="1:19" ht="187.5">
      <c r="A1638" s="277" t="s">
        <v>25424</v>
      </c>
      <c r="B1638" s="253" t="s">
        <v>153</v>
      </c>
      <c r="C1638" s="97" t="s">
        <v>2441</v>
      </c>
      <c r="D1638" s="97" t="s">
        <v>4717</v>
      </c>
      <c r="E1638" s="148">
        <f ca="1">IFERROR(__xludf.DUMMYFUNCTION(" VLOOKUP(A1622, IMPORTRANGE(""https://docs.google.com/spreadsheets/d/1fj_Bhi2XPL3siwIh4sx4VRLAe31yD50oKdj5UlRYW0c/"", ""Сводка!A:AA""), 5, FALSE)"),219)</f>
        <v>219</v>
      </c>
      <c r="F1638" s="147" t="s">
        <v>108</v>
      </c>
      <c r="G1638" s="147">
        <f ca="1">IFERROR(__xludf.DUMMYFUNCTION(" VLOOKUP(A1622, IMPORTRANGE(""https://docs.google.com/spreadsheets/d/1QNLbnkR_AongFt22vMfNzfpjZ0CjpI8QI-w0wBnYA1w/"", ""Инфа!A:AA""), 6, FALSE)"),2024)</f>
        <v>2024</v>
      </c>
      <c r="H1638" s="150">
        <v>11600</v>
      </c>
      <c r="I1638" s="160" t="s">
        <v>2443</v>
      </c>
      <c r="J1638" s="97" t="s">
        <v>4718</v>
      </c>
      <c r="K1638" s="153"/>
      <c r="L1638" s="153"/>
      <c r="M1638" s="153"/>
      <c r="N1638" s="153"/>
      <c r="O1638" s="153"/>
      <c r="P1638" s="153"/>
      <c r="Q1638" s="153"/>
      <c r="R1638" s="153"/>
      <c r="S1638" s="153"/>
    </row>
    <row r="1639" spans="1:19" ht="206.25">
      <c r="A1639" s="277" t="s">
        <v>25424</v>
      </c>
      <c r="B1639" s="253" t="s">
        <v>153</v>
      </c>
      <c r="C1639" s="97" t="s">
        <v>2441</v>
      </c>
      <c r="D1639" s="97" t="s">
        <v>4719</v>
      </c>
      <c r="E1639" s="148">
        <f ca="1">IFERROR(__xludf.DUMMYFUNCTION(" VLOOKUP(A1623, IMPORTRANGE(""https://docs.google.com/spreadsheets/d/1fj_Bhi2XPL3siwIh4sx4VRLAe31yD50oKdj5UlRYW0c/"", ""Сводка!A:AA""), 5, FALSE)"),108)</f>
        <v>108</v>
      </c>
      <c r="F1639" s="147" t="s">
        <v>108</v>
      </c>
      <c r="G1639" s="147">
        <f ca="1">IFERROR(__xludf.DUMMYFUNCTION(" VLOOKUP(A1623, IMPORTRANGE(""https://docs.google.com/spreadsheets/d/1QNLbnkR_AongFt22vMfNzfpjZ0CjpI8QI-w0wBnYA1w/"", ""Инфа!A:AA""), 6, FALSE)"),2024)</f>
        <v>2024</v>
      </c>
      <c r="H1639" s="150">
        <v>8200</v>
      </c>
      <c r="I1639" s="160" t="s">
        <v>2443</v>
      </c>
      <c r="J1639" s="97" t="s">
        <v>4720</v>
      </c>
      <c r="K1639" s="153"/>
      <c r="L1639" s="153"/>
      <c r="M1639" s="153"/>
      <c r="N1639" s="153"/>
      <c r="O1639" s="153"/>
      <c r="P1639" s="153"/>
      <c r="Q1639" s="153"/>
      <c r="R1639" s="153"/>
      <c r="S1639" s="153"/>
    </row>
    <row r="1640" spans="1:19" ht="112.5">
      <c r="A1640" s="277" t="s">
        <v>25424</v>
      </c>
      <c r="B1640" s="253" t="s">
        <v>13</v>
      </c>
      <c r="C1640" s="107" t="s">
        <v>4721</v>
      </c>
      <c r="D1640" s="107" t="s">
        <v>4722</v>
      </c>
      <c r="E1640" s="148">
        <f ca="1">IFERROR(__xludf.DUMMYFUNCTION(" VLOOKUP(A1624, IMPORTRANGE(""https://docs.google.com/spreadsheets/d/1fj_Bhi2XPL3siwIh4sx4VRLAe31yD50oKdj5UlRYW0c/"", ""Сводка!A:AA""), 5, FALSE)"),316)</f>
        <v>316</v>
      </c>
      <c r="F1640" s="147" t="s">
        <v>84</v>
      </c>
      <c r="G1640" s="147">
        <f ca="1">IFERROR(__xludf.DUMMYFUNCTION(" VLOOKUP(A1624, IMPORTRANGE(""https://docs.google.com/spreadsheets/d/1QNLbnkR_AongFt22vMfNzfpjZ0CjpI8QI-w0wBnYA1w/"", ""Инфа!A:AA""), 6, FALSE)"),2024)</f>
        <v>2024</v>
      </c>
      <c r="H1640" s="150">
        <v>24000</v>
      </c>
      <c r="I1640" s="160" t="s">
        <v>171</v>
      </c>
      <c r="J1640" s="107" t="s">
        <v>4723</v>
      </c>
      <c r="K1640" s="153"/>
      <c r="L1640" s="153"/>
      <c r="M1640" s="153"/>
      <c r="N1640" s="153"/>
      <c r="O1640" s="153"/>
      <c r="P1640" s="153"/>
      <c r="Q1640" s="153"/>
      <c r="R1640" s="153"/>
      <c r="S1640" s="153"/>
    </row>
    <row r="1641" spans="1:19" ht="75">
      <c r="A1641" s="277" t="s">
        <v>25424</v>
      </c>
      <c r="B1641" s="253" t="s">
        <v>400</v>
      </c>
      <c r="C1641" s="107" t="s">
        <v>4724</v>
      </c>
      <c r="D1641" s="107" t="s">
        <v>4725</v>
      </c>
      <c r="E1641" s="148">
        <f ca="1">IFERROR(__xludf.DUMMYFUNCTION(" VLOOKUP(A1625, IMPORTRANGE(""https://docs.google.com/spreadsheets/d/1fj_Bhi2XPL3siwIh4sx4VRLAe31yD50oKdj5UlRYW0c/"", ""Сводка!A:AA""), 5, FALSE)"),300)</f>
        <v>300</v>
      </c>
      <c r="F1641" s="147" t="s">
        <v>415</v>
      </c>
      <c r="G1641" s="147">
        <f ca="1">IFERROR(__xludf.DUMMYFUNCTION(" VLOOKUP(A1625, IMPORTRANGE(""https://docs.google.com/spreadsheets/d/1QNLbnkR_AongFt22vMfNzfpjZ0CjpI8QI-w0wBnYA1w/"", ""Инфа!A:AA""), 6, FALSE)"),2024)</f>
        <v>2024</v>
      </c>
      <c r="H1641" s="150">
        <v>23000</v>
      </c>
      <c r="I1641" s="160" t="s">
        <v>171</v>
      </c>
      <c r="J1641" s="107" t="s">
        <v>4726</v>
      </c>
      <c r="K1641" s="153"/>
      <c r="L1641" s="153"/>
      <c r="M1641" s="153"/>
      <c r="N1641" s="153"/>
      <c r="O1641" s="153"/>
      <c r="P1641" s="153"/>
      <c r="Q1641" s="153"/>
      <c r="R1641" s="153"/>
      <c r="S1641" s="153"/>
    </row>
    <row r="1642" spans="1:19" ht="168.75">
      <c r="A1642" s="277" t="s">
        <v>25424</v>
      </c>
      <c r="B1642" s="253" t="s">
        <v>400</v>
      </c>
      <c r="C1642" s="107" t="s">
        <v>4724</v>
      </c>
      <c r="D1642" s="93" t="s">
        <v>4727</v>
      </c>
      <c r="E1642" s="148">
        <f ca="1">IFERROR(__xludf.DUMMYFUNCTION(" VLOOKUP(A1626, IMPORTRANGE(""https://docs.google.com/spreadsheets/d/1fj_Bhi2XPL3siwIh4sx4VRLAe31yD50oKdj5UlRYW0c/"", ""Сводка!A:AA""), 5, FALSE)"),436)</f>
        <v>436</v>
      </c>
      <c r="F1642" s="147" t="s">
        <v>415</v>
      </c>
      <c r="G1642" s="147">
        <f ca="1">IFERROR(__xludf.DUMMYFUNCTION(" VLOOKUP(A1626, IMPORTRANGE(""https://docs.google.com/spreadsheets/d/1QNLbnkR_AongFt22vMfNzfpjZ0CjpI8QI-w0wBnYA1w/"", ""Инфа!A:AA""), 6, FALSE)"),2024)</f>
        <v>2024</v>
      </c>
      <c r="H1642" s="154">
        <v>31200</v>
      </c>
      <c r="I1642" s="160" t="s">
        <v>4728</v>
      </c>
      <c r="J1642" s="107" t="s">
        <v>4729</v>
      </c>
      <c r="K1642" s="153"/>
      <c r="L1642" s="153"/>
      <c r="M1642" s="153"/>
      <c r="N1642" s="153"/>
      <c r="O1642" s="153"/>
      <c r="P1642" s="153"/>
      <c r="Q1642" s="153"/>
      <c r="R1642" s="153"/>
      <c r="S1642" s="153"/>
    </row>
    <row r="1643" spans="1:19" ht="150">
      <c r="A1643" s="277" t="s">
        <v>25424</v>
      </c>
      <c r="B1643" s="253" t="s">
        <v>153</v>
      </c>
      <c r="C1643" s="107" t="s">
        <v>4730</v>
      </c>
      <c r="D1643" s="107" t="s">
        <v>4731</v>
      </c>
      <c r="E1643" s="148">
        <f ca="1">IFERROR(__xludf.DUMMYFUNCTION(" VLOOKUP(A1627, IMPORTRANGE(""https://docs.google.com/spreadsheets/d/1fj_Bhi2XPL3siwIh4sx4VRLAe31yD50oKdj5UlRYW0c/"", ""Сводка!A:AA""), 5, FALSE)"),348)</f>
        <v>348</v>
      </c>
      <c r="F1643" s="147" t="s">
        <v>50</v>
      </c>
      <c r="G1643" s="147">
        <f ca="1">IFERROR(__xludf.DUMMYFUNCTION(" VLOOKUP(A1627, IMPORTRANGE(""https://docs.google.com/spreadsheets/d/1QNLbnkR_AongFt22vMfNzfpjZ0CjpI8QI-w0wBnYA1w/"", ""Инфа!A:AA""), 6, FALSE)"),2024)</f>
        <v>2024</v>
      </c>
      <c r="H1643" s="150">
        <v>25900</v>
      </c>
      <c r="I1643" s="160" t="s">
        <v>4728</v>
      </c>
      <c r="J1643" s="107" t="s">
        <v>4732</v>
      </c>
      <c r="K1643" s="153"/>
      <c r="L1643" s="153"/>
      <c r="M1643" s="153"/>
      <c r="N1643" s="153"/>
      <c r="O1643" s="153"/>
      <c r="P1643" s="153"/>
      <c r="Q1643" s="153"/>
      <c r="R1643" s="153"/>
      <c r="S1643" s="153"/>
    </row>
    <row r="1644" spans="1:19" ht="150">
      <c r="A1644" s="277" t="s">
        <v>25424</v>
      </c>
      <c r="B1644" s="253" t="s">
        <v>153</v>
      </c>
      <c r="C1644" s="107" t="s">
        <v>4730</v>
      </c>
      <c r="D1644" s="107" t="s">
        <v>4733</v>
      </c>
      <c r="E1644" s="148">
        <f ca="1">IFERROR(__xludf.DUMMYFUNCTION(" VLOOKUP(A1628, IMPORTRANGE(""https://docs.google.com/spreadsheets/d/1fj_Bhi2XPL3siwIh4sx4VRLAe31yD50oKdj5UlRYW0c/"", ""Сводка!A:AA""), 5, FALSE)"),256)</f>
        <v>256</v>
      </c>
      <c r="F1644" s="147" t="s">
        <v>50</v>
      </c>
      <c r="G1644" s="147">
        <f ca="1">IFERROR(__xludf.DUMMYFUNCTION(" VLOOKUP(A1628, IMPORTRANGE(""https://docs.google.com/spreadsheets/d/1QNLbnkR_AongFt22vMfNzfpjZ0CjpI8QI-w0wBnYA1w/"", ""Инфа!A:AA""), 6, FALSE)"),2024)</f>
        <v>2024</v>
      </c>
      <c r="H1644" s="150">
        <v>20400</v>
      </c>
      <c r="I1644" s="160" t="s">
        <v>4728</v>
      </c>
      <c r="J1644" s="107" t="s">
        <v>4732</v>
      </c>
      <c r="K1644" s="153"/>
      <c r="L1644" s="153"/>
      <c r="M1644" s="153"/>
      <c r="N1644" s="153"/>
      <c r="O1644" s="153"/>
      <c r="P1644" s="153"/>
      <c r="Q1644" s="153"/>
      <c r="R1644" s="153"/>
      <c r="S1644" s="153"/>
    </row>
    <row r="1645" spans="1:19" ht="75">
      <c r="A1645" s="277" t="s">
        <v>25424</v>
      </c>
      <c r="B1645" s="253" t="s">
        <v>400</v>
      </c>
      <c r="C1645" s="107" t="s">
        <v>4734</v>
      </c>
      <c r="D1645" s="107" t="s">
        <v>4735</v>
      </c>
      <c r="E1645" s="148">
        <f ca="1">IFERROR(__xludf.DUMMYFUNCTION(" VLOOKUP(A1629, IMPORTRANGE(""https://docs.google.com/spreadsheets/d/1fj_Bhi2XPL3siwIh4sx4VRLAe31yD50oKdj5UlRYW0c/"", ""Сводка!A:AA""), 5, FALSE)"),196)</f>
        <v>196</v>
      </c>
      <c r="F1645" s="147" t="s">
        <v>415</v>
      </c>
      <c r="G1645" s="147">
        <f ca="1">IFERROR(__xludf.DUMMYFUNCTION(" VLOOKUP(A1629, IMPORTRANGE(""https://docs.google.com/spreadsheets/d/1QNLbnkR_AongFt22vMfNzfpjZ0CjpI8QI-w0wBnYA1w/"", ""Инфа!A:AA""), 6, FALSE)"),2024)</f>
        <v>2024</v>
      </c>
      <c r="H1645" s="150">
        <v>10900</v>
      </c>
      <c r="I1645" s="160" t="s">
        <v>4736</v>
      </c>
      <c r="J1645" s="107" t="s">
        <v>4737</v>
      </c>
      <c r="K1645" s="153"/>
      <c r="L1645" s="153"/>
      <c r="M1645" s="153"/>
      <c r="N1645" s="153"/>
      <c r="O1645" s="153"/>
      <c r="P1645" s="153"/>
      <c r="Q1645" s="153"/>
      <c r="R1645" s="153"/>
      <c r="S1645" s="153"/>
    </row>
    <row r="1646" spans="1:19" ht="93.75">
      <c r="A1646" s="277" t="s">
        <v>25424</v>
      </c>
      <c r="B1646" s="253" t="s">
        <v>400</v>
      </c>
      <c r="C1646" s="107" t="s">
        <v>4734</v>
      </c>
      <c r="D1646" s="107" t="s">
        <v>4738</v>
      </c>
      <c r="E1646" s="148">
        <f ca="1">IFERROR(__xludf.DUMMYFUNCTION(" VLOOKUP(A1630, IMPORTRANGE(""https://docs.google.com/spreadsheets/d/1fj_Bhi2XPL3siwIh4sx4VRLAe31yD50oKdj5UlRYW0c/"", ""Сводка!A:AA""), 5, FALSE)"),284)</f>
        <v>284</v>
      </c>
      <c r="F1646" s="147" t="s">
        <v>4739</v>
      </c>
      <c r="G1646" s="147">
        <f ca="1">IFERROR(__xludf.DUMMYFUNCTION(" VLOOKUP(A1630, IMPORTRANGE(""https://docs.google.com/spreadsheets/d/1QNLbnkR_AongFt22vMfNzfpjZ0CjpI8QI-w0wBnYA1w/"", ""Инфа!A:AA""), 6, FALSE)"),2024)</f>
        <v>2024</v>
      </c>
      <c r="H1646" s="150">
        <v>13500</v>
      </c>
      <c r="I1646" s="160" t="s">
        <v>4740</v>
      </c>
      <c r="J1646" s="107" t="s">
        <v>4741</v>
      </c>
      <c r="K1646" s="153"/>
      <c r="L1646" s="153"/>
      <c r="M1646" s="153"/>
      <c r="N1646" s="153"/>
      <c r="O1646" s="153"/>
      <c r="P1646" s="153"/>
      <c r="Q1646" s="153"/>
      <c r="R1646" s="153"/>
      <c r="S1646" s="153"/>
    </row>
    <row r="1647" spans="1:19" ht="131.25">
      <c r="A1647" s="277" t="s">
        <v>25424</v>
      </c>
      <c r="B1647" s="253" t="s">
        <v>400</v>
      </c>
      <c r="C1647" s="107" t="s">
        <v>4734</v>
      </c>
      <c r="D1647" s="107" t="s">
        <v>4742</v>
      </c>
      <c r="E1647" s="148">
        <f ca="1">IFERROR(__xludf.DUMMYFUNCTION(" VLOOKUP(A1631, IMPORTRANGE(""https://docs.google.com/spreadsheets/d/1fj_Bhi2XPL3siwIh4sx4VRLAe31yD50oKdj5UlRYW0c/"", ""Сводка!A:AA""), 5, FALSE)"),220)</f>
        <v>220</v>
      </c>
      <c r="F1647" s="147" t="s">
        <v>108</v>
      </c>
      <c r="G1647" s="147">
        <f ca="1">IFERROR(__xludf.DUMMYFUNCTION(" VLOOKUP(A1631, IMPORTRANGE(""https://docs.google.com/spreadsheets/d/1QNLbnkR_AongFt22vMfNzfpjZ0CjpI8QI-w0wBnYA1w/"", ""Инфа!A:AA""), 6, FALSE)"),2024)</f>
        <v>2024</v>
      </c>
      <c r="H1647" s="150">
        <v>11600</v>
      </c>
      <c r="I1647" s="160" t="s">
        <v>4736</v>
      </c>
      <c r="J1647" s="107" t="s">
        <v>4743</v>
      </c>
      <c r="K1647" s="153"/>
      <c r="L1647" s="153"/>
      <c r="M1647" s="153"/>
      <c r="N1647" s="153"/>
      <c r="O1647" s="153"/>
      <c r="P1647" s="153"/>
      <c r="Q1647" s="153"/>
      <c r="R1647" s="153"/>
      <c r="S1647" s="153"/>
    </row>
    <row r="1648" spans="1:19" ht="112.5">
      <c r="A1648" s="277" t="s">
        <v>25424</v>
      </c>
      <c r="B1648" s="253" t="s">
        <v>400</v>
      </c>
      <c r="C1648" s="107" t="s">
        <v>4734</v>
      </c>
      <c r="D1648" s="107" t="s">
        <v>4744</v>
      </c>
      <c r="E1648" s="148">
        <f ca="1">IFERROR(__xludf.DUMMYFUNCTION(" VLOOKUP(A1632, IMPORTRANGE(""https://docs.google.com/spreadsheets/d/1fj_Bhi2XPL3siwIh4sx4VRLAe31yD50oKdj5UlRYW0c/"", ""Сводка!A:AA""), 5, FALSE)"),312)</f>
        <v>312</v>
      </c>
      <c r="F1648" s="147" t="s">
        <v>4745</v>
      </c>
      <c r="G1648" s="147">
        <f ca="1">IFERROR(__xludf.DUMMYFUNCTION(" VLOOKUP(A1632, IMPORTRANGE(""https://docs.google.com/spreadsheets/d/1QNLbnkR_AongFt22vMfNzfpjZ0CjpI8QI-w0wBnYA1w/"", ""Инфа!A:AA""), 6, FALSE)"),2024)</f>
        <v>2024</v>
      </c>
      <c r="H1648" s="150">
        <v>14400</v>
      </c>
      <c r="I1648" s="160" t="s">
        <v>4746</v>
      </c>
      <c r="J1648" s="107" t="s">
        <v>4747</v>
      </c>
      <c r="K1648" s="153"/>
      <c r="L1648" s="153"/>
      <c r="M1648" s="153"/>
      <c r="N1648" s="153"/>
      <c r="O1648" s="153"/>
      <c r="P1648" s="153"/>
      <c r="Q1648" s="153"/>
      <c r="R1648" s="153"/>
      <c r="S1648" s="153"/>
    </row>
    <row r="1649" spans="1:19" ht="93.75">
      <c r="A1649" s="277" t="s">
        <v>25424</v>
      </c>
      <c r="B1649" s="253" t="s">
        <v>400</v>
      </c>
      <c r="C1649" s="107" t="s">
        <v>4734</v>
      </c>
      <c r="D1649" s="107" t="s">
        <v>4748</v>
      </c>
      <c r="E1649" s="148">
        <f ca="1">IFERROR(__xludf.DUMMYFUNCTION(" VLOOKUP(A1633, IMPORTRANGE(""https://docs.google.com/spreadsheets/d/1fj_Bhi2XPL3siwIh4sx4VRLAe31yD50oKdj5UlRYW0c/"", ""Сводка!A:AA""), 5, FALSE)"),236)</f>
        <v>236</v>
      </c>
      <c r="F1649" s="147" t="s">
        <v>4739</v>
      </c>
      <c r="G1649" s="147">
        <f ca="1">IFERROR(__xludf.DUMMYFUNCTION(" VLOOKUP(A1633, IMPORTRANGE(""https://docs.google.com/spreadsheets/d/1QNLbnkR_AongFt22vMfNzfpjZ0CjpI8QI-w0wBnYA1w/"", ""Инфа!A:AA""), 6, FALSE)"),2024)</f>
        <v>2024</v>
      </c>
      <c r="H1649" s="150">
        <v>12100</v>
      </c>
      <c r="I1649" s="160" t="s">
        <v>28</v>
      </c>
      <c r="J1649" s="107" t="s">
        <v>4749</v>
      </c>
      <c r="K1649" s="153"/>
      <c r="L1649" s="153"/>
      <c r="M1649" s="153"/>
      <c r="N1649" s="153"/>
      <c r="O1649" s="153"/>
      <c r="P1649" s="153"/>
      <c r="Q1649" s="153"/>
      <c r="R1649" s="153"/>
      <c r="S1649" s="153"/>
    </row>
    <row r="1650" spans="1:19" ht="187.5">
      <c r="A1650" s="277" t="s">
        <v>25424</v>
      </c>
      <c r="B1650" s="256" t="s">
        <v>400</v>
      </c>
      <c r="C1650" s="93" t="s">
        <v>4750</v>
      </c>
      <c r="D1650" s="93" t="s">
        <v>4751</v>
      </c>
      <c r="E1650" s="148">
        <f ca="1">IFERROR(__xludf.DUMMYFUNCTION(" VLOOKUP(A1634, IMPORTRANGE(""https://docs.google.com/spreadsheets/d/1fj_Bhi2XPL3siwIh4sx4VRLAe31yD50oKdj5UlRYW0c/"", ""Сводка!A:AA""), 5, FALSE)"),168)</f>
        <v>168</v>
      </c>
      <c r="F1650" s="148" t="s">
        <v>415</v>
      </c>
      <c r="G1650" s="147">
        <f ca="1">IFERROR(__xludf.DUMMYFUNCTION(" VLOOKUP(A1634, IMPORTRANGE(""https://docs.google.com/spreadsheets/d/1QNLbnkR_AongFt22vMfNzfpjZ0CjpI8QI-w0wBnYA1w/"", ""Инфа!A:AA""), 6, FALSE)"),2024)</f>
        <v>2024</v>
      </c>
      <c r="H1650" s="150">
        <v>13100</v>
      </c>
      <c r="I1650" s="151" t="s">
        <v>85</v>
      </c>
      <c r="J1650" s="93" t="s">
        <v>4752</v>
      </c>
      <c r="K1650" s="153"/>
      <c r="L1650" s="153"/>
      <c r="M1650" s="153"/>
      <c r="N1650" s="153"/>
      <c r="O1650" s="153"/>
      <c r="P1650" s="153"/>
      <c r="Q1650" s="153"/>
      <c r="R1650" s="153"/>
      <c r="S1650" s="153"/>
    </row>
    <row r="1651" spans="1:19" ht="168.75">
      <c r="A1651" s="277" t="s">
        <v>25424</v>
      </c>
      <c r="B1651" s="256" t="s">
        <v>153</v>
      </c>
      <c r="C1651" s="93" t="s">
        <v>4750</v>
      </c>
      <c r="D1651" s="93" t="s">
        <v>4753</v>
      </c>
      <c r="E1651" s="148">
        <f ca="1">IFERROR(__xludf.DUMMYFUNCTION(" VLOOKUP(A1635, IMPORTRANGE(""https://docs.google.com/spreadsheets/d/1fj_Bhi2XPL3siwIh4sx4VRLAe31yD50oKdj5UlRYW0c/"", ""Сводка!A:AA""), 5, FALSE)"),236)</f>
        <v>236</v>
      </c>
      <c r="F1651" s="148" t="s">
        <v>50</v>
      </c>
      <c r="G1651" s="147">
        <f ca="1">IFERROR(__xludf.DUMMYFUNCTION(" VLOOKUP(A1635, IMPORTRANGE(""https://docs.google.com/spreadsheets/d/1QNLbnkR_AongFt22vMfNzfpjZ0CjpI8QI-w0wBnYA1w/"", ""Инфа!A:AA""), 6, FALSE)"),2024)</f>
        <v>2024</v>
      </c>
      <c r="H1651" s="150">
        <v>12100</v>
      </c>
      <c r="I1651" s="151" t="s">
        <v>85</v>
      </c>
      <c r="J1651" s="93" t="s">
        <v>4754</v>
      </c>
      <c r="K1651" s="153"/>
      <c r="L1651" s="153"/>
      <c r="M1651" s="153"/>
      <c r="N1651" s="153"/>
      <c r="O1651" s="153"/>
      <c r="P1651" s="153"/>
      <c r="Q1651" s="153"/>
      <c r="R1651" s="153"/>
      <c r="S1651" s="153"/>
    </row>
    <row r="1652" spans="1:19" ht="93.75">
      <c r="A1652" s="277" t="s">
        <v>25424</v>
      </c>
      <c r="B1652" s="256" t="s">
        <v>400</v>
      </c>
      <c r="C1652" s="93" t="s">
        <v>4750</v>
      </c>
      <c r="D1652" s="93" t="s">
        <v>4755</v>
      </c>
      <c r="E1652" s="148">
        <f ca="1">IFERROR(__xludf.DUMMYFUNCTION(" VLOOKUP(A1636, IMPORTRANGE(""https://docs.google.com/spreadsheets/d/1fj_Bhi2XPL3siwIh4sx4VRLAe31yD50oKdj5UlRYW0c/"", ""Сводка!A:AA""), 5, FALSE)"),236)</f>
        <v>236</v>
      </c>
      <c r="F1652" s="148" t="s">
        <v>466</v>
      </c>
      <c r="G1652" s="147">
        <f ca="1">IFERROR(__xludf.DUMMYFUNCTION(" VLOOKUP(A1636, IMPORTRANGE(""https://docs.google.com/spreadsheets/d/1QNLbnkR_AongFt22vMfNzfpjZ0CjpI8QI-w0wBnYA1w/"", ""Инфа!A:AA""), 6, FALSE)"),2024)</f>
        <v>2024</v>
      </c>
      <c r="H1652" s="150">
        <v>19200</v>
      </c>
      <c r="I1652" s="151" t="s">
        <v>85</v>
      </c>
      <c r="J1652" s="93" t="s">
        <v>4756</v>
      </c>
      <c r="K1652" s="153"/>
      <c r="L1652" s="153"/>
      <c r="M1652" s="153"/>
      <c r="N1652" s="153"/>
      <c r="O1652" s="153"/>
      <c r="P1652" s="153"/>
      <c r="Q1652" s="153"/>
      <c r="R1652" s="153"/>
      <c r="S1652" s="153"/>
    </row>
    <row r="1653" spans="1:19" ht="168.75">
      <c r="A1653" s="277" t="s">
        <v>25424</v>
      </c>
      <c r="B1653" s="256" t="s">
        <v>400</v>
      </c>
      <c r="C1653" s="93" t="s">
        <v>4757</v>
      </c>
      <c r="D1653" s="93" t="s">
        <v>4758</v>
      </c>
      <c r="E1653" s="148">
        <f ca="1">IFERROR(__xludf.DUMMYFUNCTION(" VLOOKUP(A1637, IMPORTRANGE(""https://docs.google.com/spreadsheets/d/1fj_Bhi2XPL3siwIh4sx4VRLAe31yD50oKdj5UlRYW0c/"", ""Сводка!A:AA""), 5, FALSE)"),120)</f>
        <v>120</v>
      </c>
      <c r="F1653" s="148" t="s">
        <v>466</v>
      </c>
      <c r="G1653" s="147">
        <f ca="1">IFERROR(__xludf.DUMMYFUNCTION(" VLOOKUP(A1637, IMPORTRANGE(""https://docs.google.com/spreadsheets/d/1QNLbnkR_AongFt22vMfNzfpjZ0CjpI8QI-w0wBnYA1w/"", ""Инфа!A:AA""), 6, FALSE)"),2024)</f>
        <v>2024</v>
      </c>
      <c r="H1653" s="150">
        <v>12200</v>
      </c>
      <c r="I1653" s="151" t="s">
        <v>85</v>
      </c>
      <c r="J1653" s="93" t="s">
        <v>4759</v>
      </c>
      <c r="K1653" s="153"/>
      <c r="L1653" s="153"/>
      <c r="M1653" s="153"/>
      <c r="N1653" s="153"/>
      <c r="O1653" s="153"/>
      <c r="P1653" s="153"/>
      <c r="Q1653" s="153"/>
      <c r="R1653" s="153"/>
      <c r="S1653" s="153"/>
    </row>
    <row r="1654" spans="1:19" ht="36">
      <c r="A1654" s="277" t="s">
        <v>25424</v>
      </c>
      <c r="B1654" s="260" t="s">
        <v>400</v>
      </c>
      <c r="C1654" s="108" t="s">
        <v>4702</v>
      </c>
      <c r="D1654" s="176" t="s">
        <v>4760</v>
      </c>
      <c r="E1654" s="148">
        <f ca="1">IFERROR(__xludf.DUMMYFUNCTION(" VLOOKUP(A1638, IMPORTRANGE(""https://docs.google.com/spreadsheets/d/1fj_Bhi2XPL3siwIh4sx4VRLAe31yD50oKdj5UlRYW0c/"", ""Сводка!A:AA""), 5, FALSE)"),260)</f>
        <v>260</v>
      </c>
      <c r="F1654" s="172" t="s">
        <v>415</v>
      </c>
      <c r="G1654" s="147">
        <f ca="1">IFERROR(__xludf.DUMMYFUNCTION(" VLOOKUP(A1638, IMPORTRANGE(""https://docs.google.com/spreadsheets/d/1QNLbnkR_AongFt22vMfNzfpjZ0CjpI8QI-w0wBnYA1w/"", ""Инфа!A:AA""), 6, FALSE)"),2024)</f>
        <v>2024</v>
      </c>
      <c r="H1654" s="150">
        <v>20600</v>
      </c>
      <c r="I1654" s="177" t="s">
        <v>72</v>
      </c>
      <c r="J1654" s="108" t="s">
        <v>4761</v>
      </c>
      <c r="K1654" s="153"/>
      <c r="L1654" s="153"/>
      <c r="M1654" s="153"/>
      <c r="N1654" s="153"/>
      <c r="O1654" s="153"/>
      <c r="P1654" s="153"/>
      <c r="Q1654" s="153"/>
      <c r="R1654" s="153"/>
      <c r="S1654" s="153"/>
    </row>
    <row r="1655" spans="1:19" ht="131.25">
      <c r="A1655" s="277" t="s">
        <v>25424</v>
      </c>
      <c r="B1655" s="253" t="s">
        <v>400</v>
      </c>
      <c r="C1655" s="93" t="s">
        <v>4762</v>
      </c>
      <c r="D1655" s="93" t="s">
        <v>4763</v>
      </c>
      <c r="E1655" s="148">
        <f ca="1">IFERROR(__xludf.DUMMYFUNCTION(" VLOOKUP(A1639, IMPORTRANGE(""https://docs.google.com/spreadsheets/d/1fj_Bhi2XPL3siwIh4sx4VRLAe31yD50oKdj5UlRYW0c/"", ""Сводка!A:AA""), 5, FALSE)"),424)</f>
        <v>424</v>
      </c>
      <c r="F1655" s="148" t="s">
        <v>403</v>
      </c>
      <c r="G1655" s="147">
        <f ca="1">IFERROR(__xludf.DUMMYFUNCTION(" VLOOKUP(A1639, IMPORTRANGE(""https://docs.google.com/spreadsheets/d/1QNLbnkR_AongFt22vMfNzfpjZ0CjpI8QI-w0wBnYA1w/"", ""Инфа!A:AA""), 6, FALSE)"),2024)</f>
        <v>2024</v>
      </c>
      <c r="H1655" s="154">
        <v>17700</v>
      </c>
      <c r="I1655" s="151" t="s">
        <v>274</v>
      </c>
      <c r="J1655" s="93" t="s">
        <v>4764</v>
      </c>
      <c r="K1655" s="153"/>
      <c r="L1655" s="153"/>
      <c r="M1655" s="153"/>
      <c r="N1655" s="153"/>
      <c r="O1655" s="153"/>
      <c r="P1655" s="153"/>
      <c r="Q1655" s="153"/>
      <c r="R1655" s="153"/>
      <c r="S1655" s="153"/>
    </row>
    <row r="1656" spans="1:19" ht="36">
      <c r="A1656" s="277" t="s">
        <v>25424</v>
      </c>
      <c r="B1656" s="260" t="s">
        <v>400</v>
      </c>
      <c r="C1656" s="108" t="s">
        <v>4702</v>
      </c>
      <c r="D1656" s="176" t="s">
        <v>4765</v>
      </c>
      <c r="E1656" s="148">
        <f ca="1">IFERROR(__xludf.DUMMYFUNCTION(" VLOOKUP(A1640, IMPORTRANGE(""https://docs.google.com/spreadsheets/d/1fj_Bhi2XPL3siwIh4sx4VRLAe31yD50oKdj5UlRYW0c/"", ""Сводка!A:AA""), 5, FALSE)"),140)</f>
        <v>140</v>
      </c>
      <c r="F1656" s="172" t="s">
        <v>4766</v>
      </c>
      <c r="G1656" s="147">
        <f ca="1">IFERROR(__xludf.DUMMYFUNCTION(" VLOOKUP(A1640, IMPORTRANGE(""https://docs.google.com/spreadsheets/d/1QNLbnkR_AongFt22vMfNzfpjZ0CjpI8QI-w0wBnYA1w/"", ""Инфа!A:AA""), 6, FALSE)"),2024)</f>
        <v>2024</v>
      </c>
      <c r="H1656" s="150">
        <v>13400</v>
      </c>
      <c r="I1656" s="177" t="s">
        <v>72</v>
      </c>
      <c r="J1656" s="108" t="s">
        <v>4767</v>
      </c>
      <c r="K1656" s="153"/>
      <c r="L1656" s="153"/>
      <c r="M1656" s="153"/>
      <c r="N1656" s="153"/>
      <c r="O1656" s="153"/>
      <c r="P1656" s="153"/>
      <c r="Q1656" s="153"/>
      <c r="R1656" s="153"/>
      <c r="S1656" s="153"/>
    </row>
    <row r="1657" spans="1:19" ht="36">
      <c r="A1657" s="277" t="s">
        <v>25424</v>
      </c>
      <c r="B1657" s="260" t="s">
        <v>153</v>
      </c>
      <c r="C1657" s="109" t="s">
        <v>4768</v>
      </c>
      <c r="D1657" s="178" t="s">
        <v>4769</v>
      </c>
      <c r="E1657" s="148">
        <f ca="1">IFERROR(__xludf.DUMMYFUNCTION(" VLOOKUP(A1641, IMPORTRANGE(""https://docs.google.com/spreadsheets/d/1fj_Bhi2XPL3siwIh4sx4VRLAe31yD50oKdj5UlRYW0c/"", ""Сводка!A:AA""), 5, FALSE)"),188)</f>
        <v>188</v>
      </c>
      <c r="F1657" s="172" t="s">
        <v>456</v>
      </c>
      <c r="G1657" s="147">
        <f ca="1">IFERROR(__xludf.DUMMYFUNCTION(" VLOOKUP(A1641, IMPORTRANGE(""https://docs.google.com/spreadsheets/d/1QNLbnkR_AongFt22vMfNzfpjZ0CjpI8QI-w0wBnYA1w/"", ""Инфа!A:AA""), 6, FALSE)"),2024)</f>
        <v>2024</v>
      </c>
      <c r="H1657" s="150">
        <v>10600</v>
      </c>
      <c r="I1657" s="177" t="s">
        <v>161</v>
      </c>
      <c r="J1657" s="109" t="s">
        <v>4770</v>
      </c>
      <c r="K1657" s="153"/>
      <c r="L1657" s="153"/>
      <c r="M1657" s="153"/>
      <c r="N1657" s="153"/>
      <c r="O1657" s="153"/>
      <c r="P1657" s="153"/>
      <c r="Q1657" s="153"/>
      <c r="R1657" s="153"/>
      <c r="S1657" s="153"/>
    </row>
    <row r="1658" spans="1:19" ht="54">
      <c r="A1658" s="277" t="s">
        <v>25424</v>
      </c>
      <c r="B1658" s="260" t="s">
        <v>153</v>
      </c>
      <c r="C1658" s="109" t="s">
        <v>4771</v>
      </c>
      <c r="D1658" s="178" t="s">
        <v>4772</v>
      </c>
      <c r="E1658" s="148">
        <f ca="1">IFERROR(__xludf.DUMMYFUNCTION(" VLOOKUP(A1642, IMPORTRANGE(""https://docs.google.com/spreadsheets/d/1fj_Bhi2XPL3siwIh4sx4VRLAe31yD50oKdj5UlRYW0c/"", ""Сводка!A:AA""), 5, FALSE)"),96)</f>
        <v>96</v>
      </c>
      <c r="F1658" s="172" t="s">
        <v>456</v>
      </c>
      <c r="G1658" s="147">
        <f ca="1">IFERROR(__xludf.DUMMYFUNCTION(" VLOOKUP(A1642, IMPORTRANGE(""https://docs.google.com/spreadsheets/d/1QNLbnkR_AongFt22vMfNzfpjZ0CjpI8QI-w0wBnYA1w/"", ""Инфа!A:AA""), 6, FALSE)"),2024)</f>
        <v>2024</v>
      </c>
      <c r="H1658" s="150">
        <v>7900</v>
      </c>
      <c r="I1658" s="177" t="s">
        <v>161</v>
      </c>
      <c r="J1658" s="109" t="s">
        <v>4773</v>
      </c>
      <c r="K1658" s="153"/>
      <c r="L1658" s="153"/>
      <c r="M1658" s="153"/>
      <c r="N1658" s="153"/>
      <c r="O1658" s="153"/>
      <c r="P1658" s="153"/>
      <c r="Q1658" s="153"/>
      <c r="R1658" s="153"/>
      <c r="S1658" s="153"/>
    </row>
    <row r="1659" spans="1:19" ht="36">
      <c r="A1659" s="277" t="s">
        <v>25424</v>
      </c>
      <c r="B1659" s="260" t="s">
        <v>400</v>
      </c>
      <c r="C1659" s="109" t="s">
        <v>4774</v>
      </c>
      <c r="D1659" s="178" t="s">
        <v>4775</v>
      </c>
      <c r="E1659" s="148">
        <f ca="1">IFERROR(__xludf.DUMMYFUNCTION(" VLOOKUP(A1643, IMPORTRANGE(""https://docs.google.com/spreadsheets/d/1fj_Bhi2XPL3siwIh4sx4VRLAe31yD50oKdj5UlRYW0c/"", ""Сводка!A:AA""), 5, FALSE)"),328)</f>
        <v>328</v>
      </c>
      <c r="F1659" s="172" t="s">
        <v>108</v>
      </c>
      <c r="G1659" s="147">
        <f ca="1">IFERROR(__xludf.DUMMYFUNCTION(" VLOOKUP(A1643, IMPORTRANGE(""https://docs.google.com/spreadsheets/d/1QNLbnkR_AongFt22vMfNzfpjZ0CjpI8QI-w0wBnYA1w/"", ""Инфа!A:AA""), 6, FALSE)"),2024)</f>
        <v>2024</v>
      </c>
      <c r="H1659" s="150">
        <v>14800</v>
      </c>
      <c r="I1659" s="177" t="s">
        <v>161</v>
      </c>
      <c r="J1659" s="109" t="s">
        <v>4776</v>
      </c>
      <c r="K1659" s="153"/>
      <c r="L1659" s="153"/>
      <c r="M1659" s="153"/>
      <c r="N1659" s="153"/>
      <c r="O1659" s="153"/>
      <c r="P1659" s="153"/>
      <c r="Q1659" s="153"/>
      <c r="R1659" s="153"/>
      <c r="S1659" s="153"/>
    </row>
    <row r="1660" spans="1:19" ht="36">
      <c r="A1660" s="277" t="s">
        <v>25424</v>
      </c>
      <c r="B1660" s="260" t="s">
        <v>153</v>
      </c>
      <c r="C1660" s="108" t="s">
        <v>4777</v>
      </c>
      <c r="D1660" s="176" t="s">
        <v>4778</v>
      </c>
      <c r="E1660" s="148">
        <f ca="1">IFERROR(__xludf.DUMMYFUNCTION(" VLOOKUP(A1644, IMPORTRANGE(""https://docs.google.com/spreadsheets/d/1fj_Bhi2XPL3siwIh4sx4VRLAe31yD50oKdj5UlRYW0c/"", ""Сводка!A:AA""), 5, FALSE)"),168)</f>
        <v>168</v>
      </c>
      <c r="F1660" s="172" t="s">
        <v>165</v>
      </c>
      <c r="G1660" s="147">
        <f ca="1">IFERROR(__xludf.DUMMYFUNCTION(" VLOOKUP(A1644, IMPORTRANGE(""https://docs.google.com/spreadsheets/d/1QNLbnkR_AongFt22vMfNzfpjZ0CjpI8QI-w0wBnYA1w/"", ""Инфа!A:AA""), 6, FALSE)"),2024)</f>
        <v>2024</v>
      </c>
      <c r="H1660" s="150">
        <v>10000</v>
      </c>
      <c r="I1660" s="177" t="s">
        <v>4779</v>
      </c>
      <c r="J1660" s="108" t="s">
        <v>4780</v>
      </c>
      <c r="K1660" s="153"/>
      <c r="L1660" s="153"/>
      <c r="M1660" s="153"/>
      <c r="N1660" s="153"/>
      <c r="O1660" s="153"/>
      <c r="P1660" s="153"/>
      <c r="Q1660" s="153"/>
      <c r="R1660" s="153"/>
      <c r="S1660" s="153"/>
    </row>
    <row r="1661" spans="1:19" ht="108">
      <c r="A1661" s="277" t="s">
        <v>25424</v>
      </c>
      <c r="B1661" s="260" t="s">
        <v>153</v>
      </c>
      <c r="C1661" s="108" t="s">
        <v>4777</v>
      </c>
      <c r="D1661" s="176" t="s">
        <v>4781</v>
      </c>
      <c r="E1661" s="148">
        <f ca="1">IFERROR(__xludf.DUMMYFUNCTION(" VLOOKUP(A1645, IMPORTRANGE(""https://docs.google.com/spreadsheets/d/1fj_Bhi2XPL3siwIh4sx4VRLAe31yD50oKdj5UlRYW0c/"", ""Сводка!A:AA""), 5, FALSE)"),100)</f>
        <v>100</v>
      </c>
      <c r="F1661" s="172" t="s">
        <v>4782</v>
      </c>
      <c r="G1661" s="147">
        <f ca="1">IFERROR(__xludf.DUMMYFUNCTION(" VLOOKUP(A1645, IMPORTRANGE(""https://docs.google.com/spreadsheets/d/1QNLbnkR_AongFt22vMfNzfpjZ0CjpI8QI-w0wBnYA1w/"", ""Инфа!A:AA""), 6, FALSE)"),2024)</f>
        <v>2024</v>
      </c>
      <c r="H1661" s="150">
        <v>8000</v>
      </c>
      <c r="I1661" s="177" t="s">
        <v>4779</v>
      </c>
      <c r="J1661" s="108" t="s">
        <v>4783</v>
      </c>
      <c r="K1661" s="153"/>
      <c r="L1661" s="153"/>
      <c r="M1661" s="153"/>
      <c r="N1661" s="153"/>
      <c r="O1661" s="153"/>
      <c r="P1661" s="153"/>
      <c r="Q1661" s="153"/>
      <c r="R1661" s="153"/>
      <c r="S1661" s="153"/>
    </row>
    <row r="1662" spans="1:19" ht="72">
      <c r="A1662" s="277" t="s">
        <v>25424</v>
      </c>
      <c r="B1662" s="260" t="s">
        <v>400</v>
      </c>
      <c r="C1662" s="108" t="s">
        <v>4784</v>
      </c>
      <c r="D1662" s="176" t="s">
        <v>4785</v>
      </c>
      <c r="E1662" s="148">
        <f ca="1">IFERROR(__xludf.DUMMYFUNCTION(" VLOOKUP(A1646, IMPORTRANGE(""https://docs.google.com/spreadsheets/d/1fj_Bhi2XPL3siwIh4sx4VRLAe31yD50oKdj5UlRYW0c/"", ""Сводка!A:AA""), 5, FALSE)"),88)</f>
        <v>88</v>
      </c>
      <c r="F1662" s="172" t="s">
        <v>4786</v>
      </c>
      <c r="G1662" s="147">
        <f ca="1">IFERROR(__xludf.DUMMYFUNCTION(" VLOOKUP(A1646, IMPORTRANGE(""https://docs.google.com/spreadsheets/d/1QNLbnkR_AongFt22vMfNzfpjZ0CjpI8QI-w0wBnYA1w/"", ""Инфа!A:AA""), 6, FALSE)"),2024)</f>
        <v>2024</v>
      </c>
      <c r="H1662" s="150">
        <v>10300</v>
      </c>
      <c r="I1662" s="177" t="s">
        <v>1768</v>
      </c>
      <c r="J1662" s="108" t="s">
        <v>4787</v>
      </c>
      <c r="K1662" s="153"/>
      <c r="L1662" s="153"/>
      <c r="M1662" s="153"/>
      <c r="N1662" s="153"/>
      <c r="O1662" s="153"/>
      <c r="P1662" s="153"/>
      <c r="Q1662" s="153"/>
      <c r="R1662" s="153"/>
      <c r="S1662" s="153"/>
    </row>
    <row r="1663" spans="1:19" ht="108">
      <c r="A1663" s="277" t="s">
        <v>25424</v>
      </c>
      <c r="B1663" s="260" t="s">
        <v>23</v>
      </c>
      <c r="C1663" s="108" t="s">
        <v>4788</v>
      </c>
      <c r="D1663" s="176" t="s">
        <v>4789</v>
      </c>
      <c r="E1663" s="148">
        <f ca="1">IFERROR(__xludf.DUMMYFUNCTION(" VLOOKUP(A1647, IMPORTRANGE(""https://docs.google.com/spreadsheets/d/1fj_Bhi2XPL3siwIh4sx4VRLAe31yD50oKdj5UlRYW0c/"", ""Сводка!A:AA""), 5, FALSE)"),143)</f>
        <v>143</v>
      </c>
      <c r="F1663" s="172" t="s">
        <v>108</v>
      </c>
      <c r="G1663" s="147">
        <f ca="1">IFERROR(__xludf.DUMMYFUNCTION(" VLOOKUP(A1647, IMPORTRANGE(""https://docs.google.com/spreadsheets/d/1QNLbnkR_AongFt22vMfNzfpjZ0CjpI8QI-w0wBnYA1w/"", ""Инфа!A:AA""), 6, FALSE)"),2024)</f>
        <v>2024</v>
      </c>
      <c r="H1663" s="150">
        <v>13600</v>
      </c>
      <c r="I1663" s="177" t="s">
        <v>4779</v>
      </c>
      <c r="J1663" s="108" t="s">
        <v>4790</v>
      </c>
      <c r="K1663" s="153"/>
      <c r="L1663" s="153"/>
      <c r="M1663" s="153"/>
      <c r="N1663" s="153"/>
      <c r="O1663" s="153"/>
      <c r="P1663" s="153"/>
      <c r="Q1663" s="153"/>
      <c r="R1663" s="153"/>
      <c r="S1663" s="153"/>
    </row>
    <row r="1664" spans="1:19" ht="36">
      <c r="A1664" s="277" t="s">
        <v>25424</v>
      </c>
      <c r="B1664" s="260" t="s">
        <v>400</v>
      </c>
      <c r="C1664" s="108" t="s">
        <v>4791</v>
      </c>
      <c r="D1664" s="176" t="s">
        <v>4792</v>
      </c>
      <c r="E1664" s="148">
        <f ca="1">IFERROR(__xludf.DUMMYFUNCTION(" VLOOKUP(A1648, IMPORTRANGE(""https://docs.google.com/spreadsheets/d/1fj_Bhi2XPL3siwIh4sx4VRLAe31yD50oKdj5UlRYW0c/"", ""Сводка!A:AA""), 5, FALSE)"),164)</f>
        <v>164</v>
      </c>
      <c r="F1664" s="172" t="s">
        <v>415</v>
      </c>
      <c r="G1664" s="147">
        <f ca="1">IFERROR(__xludf.DUMMYFUNCTION(" VLOOKUP(A1648, IMPORTRANGE(""https://docs.google.com/spreadsheets/d/1QNLbnkR_AongFt22vMfNzfpjZ0CjpI8QI-w0wBnYA1w/"", ""Инфа!A:AA""), 6, FALSE)"),2024)</f>
        <v>2024</v>
      </c>
      <c r="H1664" s="150">
        <v>14800</v>
      </c>
      <c r="I1664" s="177" t="s">
        <v>1621</v>
      </c>
      <c r="J1664" s="108" t="s">
        <v>4793</v>
      </c>
      <c r="K1664" s="153"/>
      <c r="L1664" s="153"/>
      <c r="M1664" s="153"/>
      <c r="N1664" s="153"/>
      <c r="O1664" s="153"/>
      <c r="P1664" s="153"/>
      <c r="Q1664" s="153"/>
      <c r="R1664" s="153"/>
      <c r="S1664" s="153"/>
    </row>
    <row r="1665" spans="1:19" ht="36">
      <c r="A1665" s="277" t="s">
        <v>25424</v>
      </c>
      <c r="B1665" s="260" t="s">
        <v>400</v>
      </c>
      <c r="C1665" s="108" t="s">
        <v>4794</v>
      </c>
      <c r="D1665" s="176" t="s">
        <v>4795</v>
      </c>
      <c r="E1665" s="148">
        <f ca="1">IFERROR(__xludf.DUMMYFUNCTION(" VLOOKUP(A1649, IMPORTRANGE(""https://docs.google.com/spreadsheets/d/1fj_Bhi2XPL3siwIh4sx4VRLAe31yD50oKdj5UlRYW0c/"", ""Сводка!A:AA""), 5, FALSE)"),332)</f>
        <v>332</v>
      </c>
      <c r="F1665" s="172" t="s">
        <v>466</v>
      </c>
      <c r="G1665" s="147">
        <f ca="1">IFERROR(__xludf.DUMMYFUNCTION(" VLOOKUP(A1649, IMPORTRANGE(""https://docs.google.com/spreadsheets/d/1QNLbnkR_AongFt22vMfNzfpjZ0CjpI8QI-w0wBnYA1w/"", ""Инфа!A:AA""), 6, FALSE)"),2024)</f>
        <v>2024</v>
      </c>
      <c r="H1665" s="150">
        <v>15000</v>
      </c>
      <c r="I1665" s="177" t="s">
        <v>1621</v>
      </c>
      <c r="J1665" s="108" t="s">
        <v>4796</v>
      </c>
      <c r="K1665" s="153"/>
      <c r="L1665" s="153"/>
      <c r="M1665" s="153"/>
      <c r="N1665" s="153"/>
      <c r="O1665" s="153"/>
      <c r="P1665" s="153"/>
      <c r="Q1665" s="153"/>
      <c r="R1665" s="153"/>
      <c r="S1665" s="153"/>
    </row>
    <row r="1666" spans="1:19" ht="131.25">
      <c r="A1666" s="277" t="s">
        <v>25424</v>
      </c>
      <c r="B1666" s="253" t="s">
        <v>400</v>
      </c>
      <c r="C1666" s="93" t="s">
        <v>4797</v>
      </c>
      <c r="D1666" s="93" t="s">
        <v>4798</v>
      </c>
      <c r="E1666" s="148">
        <f ca="1">IFERROR(__xludf.DUMMYFUNCTION(" VLOOKUP(A1650, IMPORTRANGE(""https://docs.google.com/spreadsheets/d/1fj_Bhi2XPL3siwIh4sx4VRLAe31yD50oKdj5UlRYW0c/"", ""Сводка!A:AA""), 5, FALSE)"),88)</f>
        <v>88</v>
      </c>
      <c r="F1666" s="148" t="s">
        <v>415</v>
      </c>
      <c r="G1666" s="147">
        <f ca="1">IFERROR(__xludf.DUMMYFUNCTION(" VLOOKUP(A1650, IMPORTRANGE(""https://docs.google.com/spreadsheets/d/1QNLbnkR_AongFt22vMfNzfpjZ0CjpI8QI-w0wBnYA1w/"", ""Инфа!A:AA""), 6, FALSE)"),2024)</f>
        <v>2024</v>
      </c>
      <c r="H1666" s="150">
        <v>7600</v>
      </c>
      <c r="I1666" s="151" t="s">
        <v>274</v>
      </c>
      <c r="J1666" s="93" t="s">
        <v>4799</v>
      </c>
      <c r="K1666" s="153"/>
      <c r="L1666" s="153"/>
      <c r="M1666" s="153"/>
      <c r="N1666" s="153"/>
      <c r="O1666" s="153"/>
      <c r="P1666" s="153"/>
      <c r="Q1666" s="153"/>
      <c r="R1666" s="153"/>
      <c r="S1666" s="153"/>
    </row>
    <row r="1667" spans="1:19" ht="36">
      <c r="A1667" s="277" t="s">
        <v>25424</v>
      </c>
      <c r="B1667" s="260" t="s">
        <v>400</v>
      </c>
      <c r="C1667" s="108" t="s">
        <v>4800</v>
      </c>
      <c r="D1667" s="176" t="s">
        <v>4801</v>
      </c>
      <c r="E1667" s="148">
        <f ca="1">IFERROR(__xludf.DUMMYFUNCTION(" VLOOKUP(A1651, IMPORTRANGE(""https://docs.google.com/spreadsheets/d/1fj_Bhi2XPL3siwIh4sx4VRLAe31yD50oKdj5UlRYW0c/"", ""Сводка!A:AA""), 5, FALSE)"),188)</f>
        <v>188</v>
      </c>
      <c r="F1667" s="172" t="s">
        <v>415</v>
      </c>
      <c r="G1667" s="147">
        <f ca="1">IFERROR(__xludf.DUMMYFUNCTION(" VLOOKUP(A1651, IMPORTRANGE(""https://docs.google.com/spreadsheets/d/1QNLbnkR_AongFt22vMfNzfpjZ0CjpI8QI-w0wBnYA1w/"", ""Инфа!A:AA""), 6, FALSE)"),2024)</f>
        <v>2024</v>
      </c>
      <c r="H1667" s="150">
        <v>10600</v>
      </c>
      <c r="I1667" s="177" t="s">
        <v>246</v>
      </c>
      <c r="J1667" s="108" t="s">
        <v>4802</v>
      </c>
      <c r="K1667" s="153"/>
      <c r="L1667" s="153"/>
      <c r="M1667" s="153"/>
      <c r="N1667" s="153"/>
      <c r="O1667" s="153"/>
      <c r="P1667" s="153"/>
      <c r="Q1667" s="153"/>
      <c r="R1667" s="153"/>
      <c r="S1667" s="153"/>
    </row>
    <row r="1668" spans="1:19" ht="54">
      <c r="A1668" s="277" t="s">
        <v>25424</v>
      </c>
      <c r="B1668" s="260" t="s">
        <v>153</v>
      </c>
      <c r="C1668" s="108" t="s">
        <v>4803</v>
      </c>
      <c r="D1668" s="176" t="s">
        <v>4804</v>
      </c>
      <c r="E1668" s="148">
        <f ca="1">IFERROR(__xludf.DUMMYFUNCTION(" VLOOKUP(A1652, IMPORTRANGE(""https://docs.google.com/spreadsheets/d/1fj_Bhi2XPL3siwIh4sx4VRLAe31yD50oKdj5UlRYW0c/"", ""Сводка!A:AA""), 5, FALSE)"),180)</f>
        <v>180</v>
      </c>
      <c r="F1668" s="172" t="s">
        <v>266</v>
      </c>
      <c r="G1668" s="147">
        <f ca="1">IFERROR(__xludf.DUMMYFUNCTION(" VLOOKUP(A1652, IMPORTRANGE(""https://docs.google.com/spreadsheets/d/1QNLbnkR_AongFt22vMfNzfpjZ0CjpI8QI-w0wBnYA1w/"", ""Инфа!A:AA""), 6, FALSE)"),2024)</f>
        <v>2024</v>
      </c>
      <c r="H1668" s="150">
        <v>10400</v>
      </c>
      <c r="I1668" s="177" t="s">
        <v>4779</v>
      </c>
      <c r="J1668" s="108" t="s">
        <v>4805</v>
      </c>
      <c r="K1668" s="153"/>
      <c r="L1668" s="153"/>
      <c r="M1668" s="153"/>
      <c r="N1668" s="153"/>
      <c r="O1668" s="153"/>
      <c r="P1668" s="153"/>
      <c r="Q1668" s="153"/>
      <c r="R1668" s="153"/>
      <c r="S1668" s="153"/>
    </row>
    <row r="1669" spans="1:19" ht="36">
      <c r="A1669" s="277" t="s">
        <v>25424</v>
      </c>
      <c r="B1669" s="261" t="s">
        <v>400</v>
      </c>
      <c r="C1669" s="109" t="s">
        <v>4806</v>
      </c>
      <c r="D1669" s="178" t="s">
        <v>4807</v>
      </c>
      <c r="E1669" s="148">
        <f ca="1">IFERROR(__xludf.DUMMYFUNCTION(" VLOOKUP(A1653, IMPORTRANGE(""https://docs.google.com/spreadsheets/d/1fj_Bhi2XPL3siwIh4sx4VRLAe31yD50oKdj5UlRYW0c/"", ""Сводка!A:AA""), 5, FALSE)"),104)</f>
        <v>104</v>
      </c>
      <c r="F1669" s="109" t="s">
        <v>415</v>
      </c>
      <c r="G1669" s="147">
        <f ca="1">IFERROR(__xludf.DUMMYFUNCTION(" VLOOKUP(A1653, IMPORTRANGE(""https://docs.google.com/spreadsheets/d/1QNLbnkR_AongFt22vMfNzfpjZ0CjpI8QI-w0wBnYA1w/"", ""Инфа!A:AA""), 6, FALSE)"),2024)</f>
        <v>2024</v>
      </c>
      <c r="H1669" s="150">
        <v>8100</v>
      </c>
      <c r="I1669" s="179" t="s">
        <v>4808</v>
      </c>
      <c r="J1669" s="108" t="s">
        <v>4809</v>
      </c>
      <c r="K1669" s="153"/>
      <c r="L1669" s="153"/>
      <c r="M1669" s="153"/>
      <c r="N1669" s="153"/>
      <c r="O1669" s="153"/>
      <c r="P1669" s="153"/>
      <c r="Q1669" s="153"/>
      <c r="R1669" s="153"/>
      <c r="S1669" s="153"/>
    </row>
    <row r="1670" spans="1:19" ht="36">
      <c r="A1670" s="277" t="s">
        <v>25424</v>
      </c>
      <c r="B1670" s="261" t="s">
        <v>153</v>
      </c>
      <c r="C1670" s="108" t="s">
        <v>4810</v>
      </c>
      <c r="D1670" s="178" t="s">
        <v>4811</v>
      </c>
      <c r="E1670" s="148">
        <f ca="1">IFERROR(__xludf.DUMMYFUNCTION(" VLOOKUP(A1654, IMPORTRANGE(""https://docs.google.com/spreadsheets/d/1fj_Bhi2XPL3siwIh4sx4VRLAe31yD50oKdj5UlRYW0c/"", ""Сводка!A:AA""), 5, FALSE)"),104)</f>
        <v>104</v>
      </c>
      <c r="F1670" s="108" t="s">
        <v>4812</v>
      </c>
      <c r="G1670" s="147">
        <f ca="1">IFERROR(__xludf.DUMMYFUNCTION(" VLOOKUP(A1654, IMPORTRANGE(""https://docs.google.com/spreadsheets/d/1QNLbnkR_AongFt22vMfNzfpjZ0CjpI8QI-w0wBnYA1w/"", ""Инфа!A:AA""), 6, FALSE)"),2024)</f>
        <v>2024</v>
      </c>
      <c r="H1670" s="150">
        <v>8100</v>
      </c>
      <c r="I1670" s="179" t="s">
        <v>2292</v>
      </c>
      <c r="J1670" s="108" t="s">
        <v>4813</v>
      </c>
      <c r="K1670" s="153"/>
      <c r="L1670" s="153"/>
      <c r="M1670" s="153"/>
      <c r="N1670" s="153"/>
      <c r="O1670" s="153"/>
      <c r="P1670" s="153"/>
      <c r="Q1670" s="153"/>
      <c r="R1670" s="153"/>
      <c r="S1670" s="153"/>
    </row>
    <row r="1671" spans="1:19" ht="36">
      <c r="A1671" s="277" t="s">
        <v>25424</v>
      </c>
      <c r="B1671" s="261" t="s">
        <v>153</v>
      </c>
      <c r="C1671" s="108" t="s">
        <v>4814</v>
      </c>
      <c r="D1671" s="176" t="s">
        <v>4815</v>
      </c>
      <c r="E1671" s="148">
        <f ca="1">IFERROR(__xludf.DUMMYFUNCTION(" VLOOKUP(A1655, IMPORTRANGE(""https://docs.google.com/spreadsheets/d/1fj_Bhi2XPL3siwIh4sx4VRLAe31yD50oKdj5UlRYW0c/"", ""Сводка!A:AA""), 5, FALSE)"),188)</f>
        <v>188</v>
      </c>
      <c r="F1671" s="108" t="s">
        <v>4816</v>
      </c>
      <c r="G1671" s="147">
        <f ca="1">IFERROR(__xludf.DUMMYFUNCTION(" VLOOKUP(A1655, IMPORTRANGE(""https://docs.google.com/spreadsheets/d/1QNLbnkR_AongFt22vMfNzfpjZ0CjpI8QI-w0wBnYA1w/"", ""Инфа!A:AA""), 6, FALSE)"),2024)</f>
        <v>2024</v>
      </c>
      <c r="H1671" s="150">
        <v>16300</v>
      </c>
      <c r="I1671" s="179" t="s">
        <v>246</v>
      </c>
      <c r="J1671" s="108" t="s">
        <v>4817</v>
      </c>
      <c r="K1671" s="153"/>
      <c r="L1671" s="153"/>
      <c r="M1671" s="153"/>
      <c r="N1671" s="153"/>
      <c r="O1671" s="153"/>
      <c r="P1671" s="153"/>
      <c r="Q1671" s="153"/>
      <c r="R1671" s="153"/>
      <c r="S1671" s="153"/>
    </row>
    <row r="1672" spans="1:19" ht="72">
      <c r="A1672" s="277" t="s">
        <v>25424</v>
      </c>
      <c r="B1672" s="261" t="s">
        <v>153</v>
      </c>
      <c r="C1672" s="108" t="s">
        <v>4806</v>
      </c>
      <c r="D1672" s="176" t="s">
        <v>4818</v>
      </c>
      <c r="E1672" s="148">
        <f ca="1">IFERROR(__xludf.DUMMYFUNCTION(" VLOOKUP(A1656, IMPORTRANGE(""https://docs.google.com/spreadsheets/d/1fj_Bhi2XPL3siwIh4sx4VRLAe31yD50oKdj5UlRYW0c/"", ""Сводка!A:AA""), 5, FALSE)"),148)</f>
        <v>148</v>
      </c>
      <c r="F1672" s="108" t="s">
        <v>108</v>
      </c>
      <c r="G1672" s="147">
        <f ca="1">IFERROR(__xludf.DUMMYFUNCTION(" VLOOKUP(A1656, IMPORTRANGE(""https://docs.google.com/spreadsheets/d/1QNLbnkR_AongFt22vMfNzfpjZ0CjpI8QI-w0wBnYA1w/"", ""Инфа!A:AA""), 6, FALSE)"),2024)</f>
        <v>2024</v>
      </c>
      <c r="H1672" s="150">
        <v>9400</v>
      </c>
      <c r="I1672" s="179" t="s">
        <v>4808</v>
      </c>
      <c r="J1672" s="108" t="s">
        <v>4819</v>
      </c>
      <c r="K1672" s="153"/>
      <c r="L1672" s="153"/>
      <c r="M1672" s="153"/>
      <c r="N1672" s="153"/>
      <c r="O1672" s="153"/>
      <c r="P1672" s="153"/>
      <c r="Q1672" s="153"/>
      <c r="R1672" s="153"/>
      <c r="S1672" s="153"/>
    </row>
    <row r="1673" spans="1:19" ht="93.75">
      <c r="A1673" s="277" t="s">
        <v>25424</v>
      </c>
      <c r="B1673" s="259" t="s">
        <v>4820</v>
      </c>
      <c r="C1673" s="110" t="s">
        <v>4821</v>
      </c>
      <c r="D1673" s="93" t="s">
        <v>4822</v>
      </c>
      <c r="E1673" s="148">
        <f ca="1">IFERROR(__xludf.DUMMYFUNCTION(" VLOOKUP(A1657, IMPORTRANGE(""https://docs.google.com/spreadsheets/d/1fj_Bhi2XPL3siwIh4sx4VRLAe31yD50oKdj5UlRYW0c/"", ""Сводка!A:AA""), 5, FALSE)"),500)</f>
        <v>500</v>
      </c>
      <c r="F1673" s="110" t="s">
        <v>1523</v>
      </c>
      <c r="G1673" s="147">
        <f ca="1">IFERROR(__xludf.DUMMYFUNCTION(" VLOOKUP(A1657, IMPORTRANGE(""https://docs.google.com/spreadsheets/d/1QNLbnkR_AongFt22vMfNzfpjZ0CjpI8QI-w0wBnYA1w/"", ""Инфа!A:AA""), 6, FALSE)"),2024)</f>
        <v>2024</v>
      </c>
      <c r="H1673" s="154">
        <v>20000</v>
      </c>
      <c r="I1673" s="180" t="s">
        <v>238</v>
      </c>
      <c r="J1673" s="110" t="s">
        <v>4823</v>
      </c>
      <c r="K1673" s="153"/>
      <c r="L1673" s="153"/>
      <c r="M1673" s="153"/>
      <c r="N1673" s="153"/>
      <c r="O1673" s="153"/>
      <c r="P1673" s="153"/>
      <c r="Q1673" s="153"/>
      <c r="R1673" s="153"/>
      <c r="S1673" s="153"/>
    </row>
    <row r="1674" spans="1:19" ht="93.75">
      <c r="A1674" s="277" t="s">
        <v>25424</v>
      </c>
      <c r="B1674" s="259" t="s">
        <v>4820</v>
      </c>
      <c r="C1674" s="110" t="s">
        <v>4824</v>
      </c>
      <c r="D1674" s="93" t="s">
        <v>4825</v>
      </c>
      <c r="E1674" s="148">
        <f ca="1">IFERROR(__xludf.DUMMYFUNCTION(" VLOOKUP(A1658, IMPORTRANGE(""https://docs.google.com/spreadsheets/d/1fj_Bhi2XPL3siwIh4sx4VRLAe31yD50oKdj5UlRYW0c/"", ""Сводка!A:AA""), 5, FALSE)"),552)</f>
        <v>552</v>
      </c>
      <c r="F1674" s="110" t="s">
        <v>1523</v>
      </c>
      <c r="G1674" s="147">
        <f ca="1">IFERROR(__xludf.DUMMYFUNCTION(" VLOOKUP(A1658, IMPORTRANGE(""https://docs.google.com/spreadsheets/d/1QNLbnkR_AongFt22vMfNzfpjZ0CjpI8QI-w0wBnYA1w/"", ""Инфа!A:AA""), 6, FALSE)"),2024)</f>
        <v>2024</v>
      </c>
      <c r="H1674" s="154">
        <v>21600</v>
      </c>
      <c r="I1674" s="180" t="s">
        <v>238</v>
      </c>
      <c r="J1674" s="111" t="s">
        <v>4826</v>
      </c>
      <c r="K1674" s="153"/>
      <c r="L1674" s="153"/>
      <c r="M1674" s="153"/>
      <c r="N1674" s="153"/>
      <c r="O1674" s="153"/>
      <c r="P1674" s="153"/>
      <c r="Q1674" s="153"/>
      <c r="R1674" s="153"/>
      <c r="S1674" s="153"/>
    </row>
    <row r="1675" spans="1:19" ht="36">
      <c r="A1675" s="277" t="s">
        <v>25424</v>
      </c>
      <c r="B1675" s="261" t="s">
        <v>400</v>
      </c>
      <c r="C1675" s="108" t="s">
        <v>4827</v>
      </c>
      <c r="D1675" s="176" t="s">
        <v>4828</v>
      </c>
      <c r="E1675" s="148">
        <f ca="1">IFERROR(__xludf.DUMMYFUNCTION(" VLOOKUP(A1659, IMPORTRANGE(""https://docs.google.com/spreadsheets/d/1fj_Bhi2XPL3siwIh4sx4VRLAe31yD50oKdj5UlRYW0c/"", ""Сводка!A:AA""), 5, FALSE)"),204)</f>
        <v>204</v>
      </c>
      <c r="F1675" s="108" t="s">
        <v>108</v>
      </c>
      <c r="G1675" s="147">
        <f ca="1">IFERROR(__xludf.DUMMYFUNCTION(" VLOOKUP(A1659, IMPORTRANGE(""https://docs.google.com/spreadsheets/d/1QNLbnkR_AongFt22vMfNzfpjZ0CjpI8QI-w0wBnYA1w/"", ""Инфа!A:AA""), 6, FALSE)"),2024)</f>
        <v>2024</v>
      </c>
      <c r="H1675" s="150">
        <v>11100</v>
      </c>
      <c r="I1675" s="179" t="s">
        <v>28</v>
      </c>
      <c r="J1675" s="108" t="s">
        <v>4829</v>
      </c>
      <c r="K1675" s="153"/>
      <c r="L1675" s="153"/>
      <c r="M1675" s="153"/>
      <c r="N1675" s="153"/>
      <c r="O1675" s="153"/>
      <c r="P1675" s="153"/>
      <c r="Q1675" s="153"/>
      <c r="R1675" s="153"/>
      <c r="S1675" s="153"/>
    </row>
    <row r="1676" spans="1:19" ht="72">
      <c r="A1676" s="277" t="s">
        <v>25424</v>
      </c>
      <c r="B1676" s="261" t="s">
        <v>400</v>
      </c>
      <c r="C1676" s="108" t="s">
        <v>4830</v>
      </c>
      <c r="D1676" s="176" t="s">
        <v>4831</v>
      </c>
      <c r="E1676" s="148">
        <f ca="1">IFERROR(__xludf.DUMMYFUNCTION(" VLOOKUP(A1660, IMPORTRANGE(""https://docs.google.com/spreadsheets/d/1fj_Bhi2XPL3siwIh4sx4VRLAe31yD50oKdj5UlRYW0c/"", ""Сводка!A:AA""), 5, FALSE)"),204)</f>
        <v>204</v>
      </c>
      <c r="F1676" s="108" t="s">
        <v>415</v>
      </c>
      <c r="G1676" s="147">
        <f ca="1">IFERROR(__xludf.DUMMYFUNCTION(" VLOOKUP(A1660, IMPORTRANGE(""https://docs.google.com/spreadsheets/d/1QNLbnkR_AongFt22vMfNzfpjZ0CjpI8QI-w0wBnYA1w/"", ""Инфа!A:AA""), 6, FALSE)"),2024)</f>
        <v>2024</v>
      </c>
      <c r="H1676" s="150">
        <v>11100</v>
      </c>
      <c r="I1676" s="179" t="s">
        <v>4832</v>
      </c>
      <c r="J1676" s="108" t="s">
        <v>4833</v>
      </c>
      <c r="K1676" s="153"/>
      <c r="L1676" s="153"/>
      <c r="M1676" s="153"/>
      <c r="N1676" s="153"/>
      <c r="O1676" s="153"/>
      <c r="P1676" s="153"/>
      <c r="Q1676" s="153"/>
      <c r="R1676" s="153"/>
      <c r="S1676" s="153"/>
    </row>
    <row r="1677" spans="1:19" ht="112.5">
      <c r="A1677" s="277" t="s">
        <v>25424</v>
      </c>
      <c r="B1677" s="253" t="s">
        <v>1993</v>
      </c>
      <c r="C1677" s="93" t="s">
        <v>4834</v>
      </c>
      <c r="D1677" s="93" t="s">
        <v>4835</v>
      </c>
      <c r="E1677" s="148">
        <f ca="1">IFERROR(__xludf.DUMMYFUNCTION(" VLOOKUP(A1661, IMPORTRANGE(""https://docs.google.com/spreadsheets/d/1fj_Bhi2XPL3siwIh4sx4VRLAe31yD50oKdj5UlRYW0c/"", ""Сводка!A:AA""), 5, FALSE)"),344)</f>
        <v>344</v>
      </c>
      <c r="F1677" s="148" t="s">
        <v>4836</v>
      </c>
      <c r="G1677" s="147">
        <f ca="1">IFERROR(__xludf.DUMMYFUNCTION(" VLOOKUP(A1661, IMPORTRANGE(""https://docs.google.com/spreadsheets/d/1QNLbnkR_AongFt22vMfNzfpjZ0CjpI8QI-w0wBnYA1w/"", ""Инфа!A:AA""), 6, FALSE)"),2024)</f>
        <v>2024</v>
      </c>
      <c r="H1677" s="150">
        <v>15300</v>
      </c>
      <c r="I1677" s="151" t="s">
        <v>274</v>
      </c>
      <c r="J1677" s="93" t="s">
        <v>4837</v>
      </c>
      <c r="K1677" s="153"/>
      <c r="L1677" s="153"/>
      <c r="M1677" s="153"/>
      <c r="N1677" s="153"/>
      <c r="O1677" s="153"/>
      <c r="P1677" s="153"/>
      <c r="Q1677" s="153"/>
      <c r="R1677" s="153"/>
      <c r="S1677" s="153"/>
    </row>
    <row r="1678" spans="1:19" ht="36">
      <c r="A1678" s="277" t="s">
        <v>25424</v>
      </c>
      <c r="B1678" s="261" t="s">
        <v>400</v>
      </c>
      <c r="C1678" s="108" t="s">
        <v>4838</v>
      </c>
      <c r="D1678" s="176" t="s">
        <v>4839</v>
      </c>
      <c r="E1678" s="148">
        <f ca="1">IFERROR(__xludf.DUMMYFUNCTION(" VLOOKUP(A1662, IMPORTRANGE(""https://docs.google.com/spreadsheets/d/1fj_Bhi2XPL3siwIh4sx4VRLAe31yD50oKdj5UlRYW0c/"", ""Сводка!A:AA""), 5, FALSE)"),160)</f>
        <v>160</v>
      </c>
      <c r="F1678" s="108" t="s">
        <v>108</v>
      </c>
      <c r="G1678" s="147">
        <f ca="1">IFERROR(__xludf.DUMMYFUNCTION(" VLOOKUP(A1662, IMPORTRANGE(""https://docs.google.com/spreadsheets/d/1QNLbnkR_AongFt22vMfNzfpjZ0CjpI8QI-w0wBnYA1w/"", ""Инфа!A:AA""), 6, FALSE)"),2024)</f>
        <v>2024</v>
      </c>
      <c r="H1678" s="150">
        <v>14600</v>
      </c>
      <c r="I1678" s="179" t="s">
        <v>1621</v>
      </c>
      <c r="J1678" s="108" t="s">
        <v>4840</v>
      </c>
      <c r="K1678" s="153"/>
      <c r="L1678" s="153"/>
      <c r="M1678" s="153"/>
      <c r="N1678" s="153"/>
      <c r="O1678" s="153"/>
      <c r="P1678" s="153"/>
      <c r="Q1678" s="153"/>
      <c r="R1678" s="153"/>
      <c r="S1678" s="153"/>
    </row>
    <row r="1679" spans="1:19" ht="54">
      <c r="A1679" s="277" t="s">
        <v>25424</v>
      </c>
      <c r="B1679" s="261" t="s">
        <v>153</v>
      </c>
      <c r="C1679" s="108" t="s">
        <v>4841</v>
      </c>
      <c r="D1679" s="176" t="s">
        <v>4842</v>
      </c>
      <c r="E1679" s="148">
        <f ca="1">IFERROR(__xludf.DUMMYFUNCTION(" VLOOKUP(A1663, IMPORTRANGE(""https://docs.google.com/spreadsheets/d/1fj_Bhi2XPL3siwIh4sx4VRLAe31yD50oKdj5UlRYW0c/"", ""Сводка!A:AA""), 5, FALSE)"),284)</f>
        <v>284</v>
      </c>
      <c r="F1679" s="108" t="s">
        <v>50</v>
      </c>
      <c r="G1679" s="147">
        <f ca="1">IFERROR(__xludf.DUMMYFUNCTION(" VLOOKUP(A1663, IMPORTRANGE(""https://docs.google.com/spreadsheets/d/1QNLbnkR_AongFt22vMfNzfpjZ0CjpI8QI-w0wBnYA1w/"", ""Инфа!A:AA""), 6, FALSE)"),2024)</f>
        <v>2024</v>
      </c>
      <c r="H1679" s="150">
        <v>13500</v>
      </c>
      <c r="I1679" s="179" t="s">
        <v>85</v>
      </c>
      <c r="J1679" s="108" t="s">
        <v>4843</v>
      </c>
      <c r="K1679" s="153"/>
      <c r="L1679" s="153"/>
      <c r="M1679" s="153"/>
      <c r="N1679" s="153"/>
      <c r="O1679" s="153"/>
      <c r="P1679" s="153"/>
      <c r="Q1679" s="153"/>
      <c r="R1679" s="153"/>
      <c r="S1679" s="153"/>
    </row>
    <row r="1680" spans="1:19" ht="54">
      <c r="A1680" s="277" t="s">
        <v>25424</v>
      </c>
      <c r="B1680" s="261" t="s">
        <v>400</v>
      </c>
      <c r="C1680" s="108" t="s">
        <v>4844</v>
      </c>
      <c r="D1680" s="176" t="s">
        <v>4845</v>
      </c>
      <c r="E1680" s="148">
        <f ca="1">IFERROR(__xludf.DUMMYFUNCTION(" VLOOKUP(A1664, IMPORTRANGE(""https://docs.google.com/spreadsheets/d/1fj_Bhi2XPL3siwIh4sx4VRLAe31yD50oKdj5UlRYW0c/"", ""Сводка!A:AA""), 5, FALSE)"),80)</f>
        <v>80</v>
      </c>
      <c r="F1680" s="108" t="s">
        <v>415</v>
      </c>
      <c r="G1680" s="147">
        <f ca="1">IFERROR(__xludf.DUMMYFUNCTION(" VLOOKUP(A1664, IMPORTRANGE(""https://docs.google.com/spreadsheets/d/1QNLbnkR_AongFt22vMfNzfpjZ0CjpI8QI-w0wBnYA1w/"", ""Инфа!A:AA""), 6, FALSE)"),2024)</f>
        <v>2024</v>
      </c>
      <c r="H1680" s="150">
        <v>7400</v>
      </c>
      <c r="I1680" s="179" t="s">
        <v>85</v>
      </c>
      <c r="J1680" s="108" t="s">
        <v>4846</v>
      </c>
      <c r="K1680" s="153"/>
      <c r="L1680" s="153"/>
      <c r="M1680" s="153"/>
      <c r="N1680" s="153"/>
      <c r="O1680" s="153"/>
      <c r="P1680" s="153"/>
      <c r="Q1680" s="153"/>
      <c r="R1680" s="153"/>
      <c r="S1680" s="153"/>
    </row>
    <row r="1681" spans="1:19" ht="56.25">
      <c r="A1681" s="277" t="s">
        <v>25424</v>
      </c>
      <c r="B1681" s="259" t="s">
        <v>153</v>
      </c>
      <c r="C1681" s="110" t="s">
        <v>4841</v>
      </c>
      <c r="D1681" s="93" t="s">
        <v>4847</v>
      </c>
      <c r="E1681" s="148">
        <f ca="1">IFERROR(__xludf.DUMMYFUNCTION(" VLOOKUP(A1665, IMPORTRANGE(""https://docs.google.com/spreadsheets/d/1fj_Bhi2XPL3siwIh4sx4VRLAe31yD50oKdj5UlRYW0c/"", ""Сводка!A:AA""), 5, FALSE)"),372)</f>
        <v>372</v>
      </c>
      <c r="F1681" s="110" t="s">
        <v>59</v>
      </c>
      <c r="G1681" s="147">
        <f ca="1">IFERROR(__xludf.DUMMYFUNCTION(" VLOOKUP(A1665, IMPORTRANGE(""https://docs.google.com/spreadsheets/d/1QNLbnkR_AongFt22vMfNzfpjZ0CjpI8QI-w0wBnYA1w/"", ""Инфа!A:AA""), 6, FALSE)"),2024)</f>
        <v>2024</v>
      </c>
      <c r="H1681" s="154">
        <v>16200</v>
      </c>
      <c r="I1681" s="180" t="s">
        <v>85</v>
      </c>
      <c r="J1681" s="110" t="s">
        <v>4848</v>
      </c>
      <c r="K1681" s="153"/>
      <c r="L1681" s="153"/>
      <c r="M1681" s="153"/>
      <c r="N1681" s="153"/>
      <c r="O1681" s="153"/>
      <c r="P1681" s="153"/>
      <c r="Q1681" s="153"/>
      <c r="R1681" s="153"/>
      <c r="S1681" s="153"/>
    </row>
    <row r="1682" spans="1:19" ht="36">
      <c r="A1682" s="277" t="s">
        <v>25424</v>
      </c>
      <c r="B1682" s="261" t="s">
        <v>400</v>
      </c>
      <c r="C1682" s="108" t="s">
        <v>4849</v>
      </c>
      <c r="D1682" s="176" t="s">
        <v>4850</v>
      </c>
      <c r="E1682" s="148">
        <f ca="1">IFERROR(__xludf.DUMMYFUNCTION(" VLOOKUP(A1666, IMPORTRANGE(""https://docs.google.com/spreadsheets/d/1fj_Bhi2XPL3siwIh4sx4VRLAe31yD50oKdj5UlRYW0c/"", ""Сводка!A:AA""), 5, FALSE)"),72)</f>
        <v>72</v>
      </c>
      <c r="F1682" s="108" t="s">
        <v>677</v>
      </c>
      <c r="G1682" s="147">
        <f ca="1">IFERROR(__xludf.DUMMYFUNCTION(" VLOOKUP(A1666, IMPORTRANGE(""https://docs.google.com/spreadsheets/d/1QNLbnkR_AongFt22vMfNzfpjZ0CjpI8QI-w0wBnYA1w/"", ""Инфа!A:AA""), 6, FALSE)"),2024)</f>
        <v>2024</v>
      </c>
      <c r="H1682" s="150">
        <v>7200</v>
      </c>
      <c r="I1682" s="179" t="s">
        <v>85</v>
      </c>
      <c r="J1682" s="108" t="s">
        <v>4851</v>
      </c>
      <c r="K1682" s="153"/>
      <c r="L1682" s="153"/>
      <c r="M1682" s="153"/>
      <c r="N1682" s="153"/>
      <c r="O1682" s="153"/>
      <c r="P1682" s="153"/>
      <c r="Q1682" s="153"/>
      <c r="R1682" s="153"/>
      <c r="S1682" s="153"/>
    </row>
    <row r="1683" spans="1:19" ht="54">
      <c r="A1683" s="277" t="s">
        <v>25424</v>
      </c>
      <c r="B1683" s="261" t="s">
        <v>400</v>
      </c>
      <c r="C1683" s="108" t="s">
        <v>4852</v>
      </c>
      <c r="D1683" s="176" t="s">
        <v>4853</v>
      </c>
      <c r="E1683" s="148">
        <f ca="1">IFERROR(__xludf.DUMMYFUNCTION(" VLOOKUP(A1667, IMPORTRANGE(""https://docs.google.com/spreadsheets/d/1fj_Bhi2XPL3siwIh4sx4VRLAe31yD50oKdj5UlRYW0c/"", ""Сводка!A:AA""), 5, FALSE)"),168)</f>
        <v>168</v>
      </c>
      <c r="F1683" s="108" t="s">
        <v>415</v>
      </c>
      <c r="G1683" s="147">
        <f ca="1">IFERROR(__xludf.DUMMYFUNCTION(" VLOOKUP(A1667, IMPORTRANGE(""https://docs.google.com/spreadsheets/d/1QNLbnkR_AongFt22vMfNzfpjZ0CjpI8QI-w0wBnYA1w/"", ""Инфа!A:AA""), 6, FALSE)"),2024)</f>
        <v>2024</v>
      </c>
      <c r="H1683" s="150">
        <v>10000</v>
      </c>
      <c r="I1683" s="179" t="s">
        <v>85</v>
      </c>
      <c r="J1683" s="108" t="s">
        <v>4854</v>
      </c>
      <c r="K1683" s="153"/>
      <c r="L1683" s="153"/>
      <c r="M1683" s="153"/>
      <c r="N1683" s="153"/>
      <c r="O1683" s="153"/>
      <c r="P1683" s="153"/>
      <c r="Q1683" s="153"/>
      <c r="R1683" s="153"/>
      <c r="S1683" s="153"/>
    </row>
    <row r="1684" spans="1:19" ht="36">
      <c r="A1684" s="277" t="s">
        <v>25424</v>
      </c>
      <c r="B1684" s="261" t="s">
        <v>400</v>
      </c>
      <c r="C1684" s="108" t="s">
        <v>4852</v>
      </c>
      <c r="D1684" s="176" t="s">
        <v>4855</v>
      </c>
      <c r="E1684" s="148">
        <f ca="1">IFERROR(__xludf.DUMMYFUNCTION(" VLOOKUP(A1668, IMPORTRANGE(""https://docs.google.com/spreadsheets/d/1fj_Bhi2XPL3siwIh4sx4VRLAe31yD50oKdj5UlRYW0c/"", ""Сводка!A:AA""), 5, FALSE)"),184)</f>
        <v>184</v>
      </c>
      <c r="F1684" s="108" t="s">
        <v>415</v>
      </c>
      <c r="G1684" s="147">
        <f ca="1">IFERROR(__xludf.DUMMYFUNCTION(" VLOOKUP(A1668, IMPORTRANGE(""https://docs.google.com/spreadsheets/d/1QNLbnkR_AongFt22vMfNzfpjZ0CjpI8QI-w0wBnYA1w/"", ""Инфа!A:AA""), 6, FALSE)"),2024)</f>
        <v>2024</v>
      </c>
      <c r="H1684" s="150">
        <v>16000</v>
      </c>
      <c r="I1684" s="179" t="s">
        <v>85</v>
      </c>
      <c r="J1684" s="108" t="s">
        <v>4856</v>
      </c>
      <c r="K1684" s="153"/>
      <c r="L1684" s="153"/>
      <c r="M1684" s="153"/>
      <c r="N1684" s="153"/>
      <c r="O1684" s="153"/>
      <c r="P1684" s="153"/>
      <c r="Q1684" s="153"/>
      <c r="R1684" s="153"/>
      <c r="S1684" s="153"/>
    </row>
    <row r="1685" spans="1:19" ht="36">
      <c r="A1685" s="277" t="s">
        <v>25424</v>
      </c>
      <c r="B1685" s="261" t="s">
        <v>400</v>
      </c>
      <c r="C1685" s="108" t="s">
        <v>4857</v>
      </c>
      <c r="D1685" s="176" t="s">
        <v>4858</v>
      </c>
      <c r="E1685" s="148">
        <f ca="1">IFERROR(__xludf.DUMMYFUNCTION(" VLOOKUP(A1669, IMPORTRANGE(""https://docs.google.com/spreadsheets/d/1fj_Bhi2XPL3siwIh4sx4VRLAe31yD50oKdj5UlRYW0c/"", ""Сводка!A:AA""), 5, FALSE)"),228)</f>
        <v>228</v>
      </c>
      <c r="F1685" s="108" t="s">
        <v>403</v>
      </c>
      <c r="G1685" s="147">
        <f ca="1">IFERROR(__xludf.DUMMYFUNCTION(" VLOOKUP(A1669, IMPORTRANGE(""https://docs.google.com/spreadsheets/d/1QNLbnkR_AongFt22vMfNzfpjZ0CjpI8QI-w0wBnYA1w/"", ""Инфа!A:AA""), 6, FALSE)"),2024)</f>
        <v>2024</v>
      </c>
      <c r="H1685" s="150">
        <v>11800</v>
      </c>
      <c r="I1685" s="179" t="s">
        <v>85</v>
      </c>
      <c r="J1685" s="108" t="s">
        <v>4859</v>
      </c>
      <c r="K1685" s="153"/>
      <c r="L1685" s="153"/>
      <c r="M1685" s="153"/>
      <c r="N1685" s="153"/>
      <c r="O1685" s="153"/>
      <c r="P1685" s="153"/>
      <c r="Q1685" s="153"/>
      <c r="R1685" s="153"/>
      <c r="S1685" s="153"/>
    </row>
    <row r="1686" spans="1:19" ht="36">
      <c r="A1686" s="277" t="s">
        <v>25424</v>
      </c>
      <c r="B1686" s="261" t="s">
        <v>13</v>
      </c>
      <c r="C1686" s="108" t="s">
        <v>4860</v>
      </c>
      <c r="D1686" s="176" t="s">
        <v>4861</v>
      </c>
      <c r="E1686" s="148">
        <f ca="1">IFERROR(__xludf.DUMMYFUNCTION(" VLOOKUP(A1670, IMPORTRANGE(""https://docs.google.com/spreadsheets/d/1fj_Bhi2XPL3siwIh4sx4VRLAe31yD50oKdj5UlRYW0c/"", ""Сводка!A:AA""), 5, FALSE)"),224)</f>
        <v>224</v>
      </c>
      <c r="F1686" s="108" t="s">
        <v>177</v>
      </c>
      <c r="G1686" s="147">
        <f ca="1">IFERROR(__xludf.DUMMYFUNCTION(" VLOOKUP(A1670, IMPORTRANGE(""https://docs.google.com/spreadsheets/d/1QNLbnkR_AongFt22vMfNzfpjZ0CjpI8QI-w0wBnYA1w/"", ""Инфа!A:AA""), 6, FALSE)"),2024)</f>
        <v>2024</v>
      </c>
      <c r="H1686" s="150">
        <v>11700</v>
      </c>
      <c r="I1686" s="179" t="s">
        <v>1768</v>
      </c>
      <c r="J1686" s="108" t="s">
        <v>4862</v>
      </c>
      <c r="K1686" s="153"/>
      <c r="L1686" s="153"/>
      <c r="M1686" s="153"/>
      <c r="N1686" s="153"/>
      <c r="O1686" s="153"/>
      <c r="P1686" s="153"/>
      <c r="Q1686" s="153"/>
      <c r="R1686" s="153"/>
      <c r="S1686" s="153"/>
    </row>
    <row r="1687" spans="1:19" ht="36">
      <c r="A1687" s="277" t="s">
        <v>25424</v>
      </c>
      <c r="B1687" s="261" t="s">
        <v>153</v>
      </c>
      <c r="C1687" s="108" t="s">
        <v>4863</v>
      </c>
      <c r="D1687" s="176" t="s">
        <v>4864</v>
      </c>
      <c r="E1687" s="148">
        <f ca="1">IFERROR(__xludf.DUMMYFUNCTION(" VLOOKUP(A1671, IMPORTRANGE(""https://docs.google.com/spreadsheets/d/1fj_Bhi2XPL3siwIh4sx4VRLAe31yD50oKdj5UlRYW0c/"", ""Сводка!A:AA""), 5, FALSE)"),120)</f>
        <v>120</v>
      </c>
      <c r="F1687" s="108" t="s">
        <v>456</v>
      </c>
      <c r="G1687" s="147">
        <f ca="1">IFERROR(__xludf.DUMMYFUNCTION(" VLOOKUP(A1671, IMPORTRANGE(""https://docs.google.com/spreadsheets/d/1QNLbnkR_AongFt22vMfNzfpjZ0CjpI8QI-w0wBnYA1w/"", ""Инфа!A:AA""), 6, FALSE)"),2024)</f>
        <v>2024</v>
      </c>
      <c r="H1687" s="150">
        <v>8600</v>
      </c>
      <c r="I1687" s="179" t="s">
        <v>4865</v>
      </c>
      <c r="J1687" s="108" t="s">
        <v>4866</v>
      </c>
      <c r="K1687" s="153"/>
      <c r="L1687" s="153"/>
      <c r="M1687" s="153"/>
      <c r="N1687" s="153"/>
      <c r="O1687" s="153"/>
      <c r="P1687" s="153"/>
      <c r="Q1687" s="153"/>
      <c r="R1687" s="153"/>
      <c r="S1687" s="153"/>
    </row>
    <row r="1688" spans="1:19" ht="150">
      <c r="A1688" s="277" t="s">
        <v>25424</v>
      </c>
      <c r="B1688" s="253" t="s">
        <v>400</v>
      </c>
      <c r="C1688" s="93" t="s">
        <v>4867</v>
      </c>
      <c r="D1688" s="93" t="s">
        <v>4868</v>
      </c>
      <c r="E1688" s="148">
        <f ca="1">IFERROR(__xludf.DUMMYFUNCTION(" VLOOKUP(A1672, IMPORTRANGE(""https://docs.google.com/spreadsheets/d/1fj_Bhi2XPL3siwIh4sx4VRLAe31yD50oKdj5UlRYW0c/"", ""Сводка!A:AA""), 5, FALSE)"),88)</f>
        <v>88</v>
      </c>
      <c r="F1688" s="148" t="s">
        <v>415</v>
      </c>
      <c r="G1688" s="147">
        <f ca="1">IFERROR(__xludf.DUMMYFUNCTION(" VLOOKUP(A1672, IMPORTRANGE(""https://docs.google.com/spreadsheets/d/1QNLbnkR_AongFt22vMfNzfpjZ0CjpI8QI-w0wBnYA1w/"", ""Инфа!A:AA""), 6, FALSE)"),2024)</f>
        <v>2024</v>
      </c>
      <c r="H1688" s="150">
        <v>7600</v>
      </c>
      <c r="I1688" s="151" t="s">
        <v>274</v>
      </c>
      <c r="J1688" s="93" t="s">
        <v>4869</v>
      </c>
      <c r="K1688" s="153"/>
      <c r="L1688" s="153"/>
      <c r="M1688" s="153"/>
      <c r="N1688" s="153"/>
      <c r="O1688" s="153"/>
      <c r="P1688" s="153"/>
      <c r="Q1688" s="153"/>
      <c r="R1688" s="153"/>
      <c r="S1688" s="153"/>
    </row>
    <row r="1689" spans="1:19" ht="108">
      <c r="A1689" s="277" t="s">
        <v>25424</v>
      </c>
      <c r="B1689" s="261" t="s">
        <v>153</v>
      </c>
      <c r="C1689" s="108" t="s">
        <v>4870</v>
      </c>
      <c r="D1689" s="176" t="s">
        <v>4871</v>
      </c>
      <c r="E1689" s="148">
        <f ca="1">IFERROR(__xludf.DUMMYFUNCTION(" VLOOKUP(A1673, IMPORTRANGE(""https://docs.google.com/spreadsheets/d/1fj_Bhi2XPL3siwIh4sx4VRLAe31yD50oKdj5UlRYW0c/"", ""Сводка!A:AA""), 5, FALSE)"),176)</f>
        <v>176</v>
      </c>
      <c r="F1689" s="108" t="s">
        <v>108</v>
      </c>
      <c r="G1689" s="147">
        <f ca="1">IFERROR(__xludf.DUMMYFUNCTION(" VLOOKUP(A1673, IMPORTRANGE(""https://docs.google.com/spreadsheets/d/1QNLbnkR_AongFt22vMfNzfpjZ0CjpI8QI-w0wBnYA1w/"", ""Инфа!A:AA""), 6, FALSE)"),2024)</f>
        <v>2024</v>
      </c>
      <c r="H1689" s="150">
        <v>10300</v>
      </c>
      <c r="I1689" s="179"/>
      <c r="J1689" s="108" t="s">
        <v>4872</v>
      </c>
      <c r="K1689" s="153"/>
      <c r="L1689" s="153"/>
      <c r="M1689" s="153"/>
      <c r="N1689" s="153"/>
      <c r="O1689" s="153"/>
      <c r="P1689" s="153"/>
      <c r="Q1689" s="153"/>
      <c r="R1689" s="153"/>
      <c r="S1689" s="153"/>
    </row>
    <row r="1690" spans="1:19" ht="72">
      <c r="A1690" s="277" t="s">
        <v>25424</v>
      </c>
      <c r="B1690" s="261" t="s">
        <v>13</v>
      </c>
      <c r="C1690" s="108" t="s">
        <v>4873</v>
      </c>
      <c r="D1690" s="176" t="s">
        <v>4874</v>
      </c>
      <c r="E1690" s="148">
        <f ca="1">IFERROR(__xludf.DUMMYFUNCTION(" VLOOKUP(A1674, IMPORTRANGE(""https://docs.google.com/spreadsheets/d/1fj_Bhi2XPL3siwIh4sx4VRLAe31yD50oKdj5UlRYW0c/"", ""Сводка!A:AA""), 5, FALSE)"),224)</f>
        <v>224</v>
      </c>
      <c r="F1690" s="108" t="s">
        <v>266</v>
      </c>
      <c r="G1690" s="147">
        <f ca="1">IFERROR(__xludf.DUMMYFUNCTION(" VLOOKUP(A1674, IMPORTRANGE(""https://docs.google.com/spreadsheets/d/1QNLbnkR_AongFt22vMfNzfpjZ0CjpI8QI-w0wBnYA1w/"", ""Инфа!A:AA""), 6, FALSE)"),2024)</f>
        <v>2024</v>
      </c>
      <c r="H1690" s="150">
        <v>18400</v>
      </c>
      <c r="I1690" s="179" t="s">
        <v>1768</v>
      </c>
      <c r="J1690" s="108" t="s">
        <v>4875</v>
      </c>
      <c r="K1690" s="153"/>
      <c r="L1690" s="153"/>
      <c r="M1690" s="153"/>
      <c r="N1690" s="153"/>
      <c r="O1690" s="153"/>
      <c r="P1690" s="153"/>
      <c r="Q1690" s="153"/>
      <c r="R1690" s="153"/>
      <c r="S1690" s="153"/>
    </row>
    <row r="1691" spans="1:19" ht="54">
      <c r="A1691" s="277" t="s">
        <v>25424</v>
      </c>
      <c r="B1691" s="261" t="s">
        <v>153</v>
      </c>
      <c r="C1691" s="108" t="s">
        <v>4876</v>
      </c>
      <c r="D1691" s="176" t="s">
        <v>4877</v>
      </c>
      <c r="E1691" s="148">
        <f ca="1">IFERROR(__xludf.DUMMYFUNCTION(" VLOOKUP(A1676, IMPORTRANGE(""https://docs.google.com/spreadsheets/d/1fj_Bhi2XPL3siwIh4sx4VRLAe31yD50oKdj5UlRYW0c/"", ""Сводка!A:AA""), 5, FALSE)"),128)</f>
        <v>128</v>
      </c>
      <c r="F1691" s="108" t="s">
        <v>50</v>
      </c>
      <c r="G1691" s="147">
        <f ca="1">IFERROR(__xludf.DUMMYFUNCTION(" VLOOKUP(A1676, IMPORTRANGE(""https://docs.google.com/spreadsheets/d/1QNLbnkR_AongFt22vMfNzfpjZ0CjpI8QI-w0wBnYA1w/"", ""Инфа!A:AA""), 6, FALSE)"),2024)</f>
        <v>2024</v>
      </c>
      <c r="H1691" s="150">
        <v>12700</v>
      </c>
      <c r="I1691" s="179" t="s">
        <v>1768</v>
      </c>
      <c r="J1691" s="108" t="s">
        <v>4878</v>
      </c>
      <c r="K1691" s="153"/>
      <c r="L1691" s="153"/>
      <c r="M1691" s="153"/>
      <c r="N1691" s="153"/>
      <c r="O1691" s="153"/>
      <c r="P1691" s="153"/>
      <c r="Q1691" s="153"/>
      <c r="R1691" s="153"/>
      <c r="S1691" s="153"/>
    </row>
    <row r="1692" spans="1:19" ht="72">
      <c r="A1692" s="277" t="s">
        <v>25424</v>
      </c>
      <c r="B1692" s="261" t="s">
        <v>153</v>
      </c>
      <c r="C1692" s="108" t="s">
        <v>4879</v>
      </c>
      <c r="D1692" s="176" t="s">
        <v>4880</v>
      </c>
      <c r="E1692" s="148">
        <f ca="1">IFERROR(__xludf.DUMMYFUNCTION(" VLOOKUP(A1677, IMPORTRANGE(""https://docs.google.com/spreadsheets/d/1fj_Bhi2XPL3siwIh4sx4VRLAe31yD50oKdj5UlRYW0c/"", ""Сводка!A:AA""), 5, FALSE)"),124)</f>
        <v>124</v>
      </c>
      <c r="F1692" s="108" t="s">
        <v>50</v>
      </c>
      <c r="G1692" s="147">
        <f ca="1">IFERROR(__xludf.DUMMYFUNCTION(" VLOOKUP(A1677, IMPORTRANGE(""https://docs.google.com/spreadsheets/d/1QNLbnkR_AongFt22vMfNzfpjZ0CjpI8QI-w0wBnYA1w/"", ""Инфа!A:AA""), 6, FALSE)"),2024)</f>
        <v>2024</v>
      </c>
      <c r="H1692" s="150">
        <v>12400</v>
      </c>
      <c r="I1692" s="179" t="s">
        <v>146</v>
      </c>
      <c r="J1692" s="108" t="s">
        <v>4881</v>
      </c>
      <c r="K1692" s="153"/>
      <c r="L1692" s="153"/>
      <c r="M1692" s="153"/>
      <c r="N1692" s="153"/>
      <c r="O1692" s="153"/>
      <c r="P1692" s="153"/>
      <c r="Q1692" s="153"/>
      <c r="R1692" s="153"/>
      <c r="S1692" s="153"/>
    </row>
    <row r="1693" spans="1:19" ht="72">
      <c r="A1693" s="277" t="s">
        <v>25424</v>
      </c>
      <c r="B1693" s="261" t="s">
        <v>400</v>
      </c>
      <c r="C1693" s="108" t="s">
        <v>4882</v>
      </c>
      <c r="D1693" s="176" t="s">
        <v>4883</v>
      </c>
      <c r="E1693" s="148">
        <f ca="1">IFERROR(__xludf.DUMMYFUNCTION(" VLOOKUP(A1678, IMPORTRANGE(""https://docs.google.com/spreadsheets/d/1fj_Bhi2XPL3siwIh4sx4VRLAe31yD50oKdj5UlRYW0c/"", ""Сводка!A:AA""), 5, FALSE)"),208)</f>
        <v>208</v>
      </c>
      <c r="F1693" s="108" t="s">
        <v>415</v>
      </c>
      <c r="G1693" s="147">
        <f ca="1">IFERROR(__xludf.DUMMYFUNCTION(" VLOOKUP(A1678, IMPORTRANGE(""https://docs.google.com/spreadsheets/d/1QNLbnkR_AongFt22vMfNzfpjZ0CjpI8QI-w0wBnYA1w/"", ""Инфа!A:AA""), 6, FALSE)"),2024)</f>
        <v>2024</v>
      </c>
      <c r="H1693" s="150">
        <v>11200</v>
      </c>
      <c r="I1693" s="179" t="s">
        <v>4884</v>
      </c>
      <c r="J1693" s="112" t="s">
        <v>4885</v>
      </c>
      <c r="K1693" s="153"/>
      <c r="L1693" s="153"/>
      <c r="M1693" s="153"/>
      <c r="N1693" s="153"/>
      <c r="O1693" s="153"/>
      <c r="P1693" s="153"/>
      <c r="Q1693" s="153"/>
      <c r="R1693" s="153"/>
      <c r="S1693" s="153"/>
    </row>
    <row r="1694" spans="1:19" ht="36">
      <c r="A1694" s="277" t="s">
        <v>25424</v>
      </c>
      <c r="B1694" s="261" t="s">
        <v>400</v>
      </c>
      <c r="C1694" s="108" t="s">
        <v>4886</v>
      </c>
      <c r="D1694" s="176" t="s">
        <v>4887</v>
      </c>
      <c r="E1694" s="148">
        <f ca="1">IFERROR(__xludf.DUMMYFUNCTION(" VLOOKUP(A1679, IMPORTRANGE(""https://docs.google.com/spreadsheets/d/1fj_Bhi2XPL3siwIh4sx4VRLAe31yD50oKdj5UlRYW0c/"", ""Сводка!A:AA""), 5, FALSE)"),312)</f>
        <v>312</v>
      </c>
      <c r="F1694" s="108" t="s">
        <v>466</v>
      </c>
      <c r="G1694" s="147">
        <f ca="1">IFERROR(__xludf.DUMMYFUNCTION(" VLOOKUP(A1679, IMPORTRANGE(""https://docs.google.com/spreadsheets/d/1QNLbnkR_AongFt22vMfNzfpjZ0CjpI8QI-w0wBnYA1w/"", ""Инфа!A:AA""), 6, FALSE)"),2024)</f>
        <v>2024</v>
      </c>
      <c r="H1694" s="150">
        <v>23700</v>
      </c>
      <c r="I1694" s="179" t="s">
        <v>3068</v>
      </c>
      <c r="J1694" s="112" t="s">
        <v>4888</v>
      </c>
      <c r="K1694" s="153"/>
      <c r="L1694" s="153"/>
      <c r="M1694" s="153"/>
      <c r="N1694" s="153"/>
      <c r="O1694" s="153"/>
      <c r="P1694" s="153"/>
      <c r="Q1694" s="153"/>
      <c r="R1694" s="153"/>
      <c r="S1694" s="153"/>
    </row>
    <row r="1695" spans="1:19" ht="36">
      <c r="A1695" s="277" t="s">
        <v>25424</v>
      </c>
      <c r="B1695" s="259" t="s">
        <v>400</v>
      </c>
      <c r="C1695" s="110" t="s">
        <v>4889</v>
      </c>
      <c r="D1695" s="93" t="s">
        <v>4890</v>
      </c>
      <c r="E1695" s="148">
        <f ca="1">IFERROR(__xludf.DUMMYFUNCTION(" VLOOKUP(A1680, IMPORTRANGE(""https://docs.google.com/spreadsheets/d/1fj_Bhi2XPL3siwIh4sx4VRLAe31yD50oKdj5UlRYW0c/"", ""Сводка!A:AA""), 5, FALSE)"),372)</f>
        <v>372</v>
      </c>
      <c r="F1695" s="110" t="s">
        <v>415</v>
      </c>
      <c r="G1695" s="147">
        <f ca="1">IFERROR(__xludf.DUMMYFUNCTION(" VLOOKUP(A1680, IMPORTRANGE(""https://docs.google.com/spreadsheets/d/1QNLbnkR_AongFt22vMfNzfpjZ0CjpI8QI-w0wBnYA1w/"", ""Инфа!A:AA""), 6, FALSE)"),2024)</f>
        <v>2024</v>
      </c>
      <c r="H1695" s="154">
        <v>16200</v>
      </c>
      <c r="I1695" s="180" t="s">
        <v>210</v>
      </c>
      <c r="J1695" s="110" t="s">
        <v>4891</v>
      </c>
      <c r="K1695" s="153"/>
      <c r="L1695" s="153"/>
      <c r="M1695" s="153"/>
      <c r="N1695" s="153"/>
      <c r="O1695" s="153"/>
      <c r="P1695" s="153"/>
      <c r="Q1695" s="153"/>
      <c r="R1695" s="153"/>
      <c r="S1695" s="153"/>
    </row>
    <row r="1696" spans="1:19" ht="54">
      <c r="A1696" s="277" t="s">
        <v>25424</v>
      </c>
      <c r="B1696" s="261" t="s">
        <v>153</v>
      </c>
      <c r="C1696" s="108" t="s">
        <v>4892</v>
      </c>
      <c r="D1696" s="176" t="s">
        <v>4893</v>
      </c>
      <c r="E1696" s="148">
        <f ca="1">IFERROR(__xludf.DUMMYFUNCTION(" VLOOKUP(A1681, IMPORTRANGE(""https://docs.google.com/spreadsheets/d/1fj_Bhi2XPL3siwIh4sx4VRLAe31yD50oKdj5UlRYW0c/"", ""Сводка!A:AA""), 5, FALSE)"),128)</f>
        <v>128</v>
      </c>
      <c r="F1696" s="108" t="s">
        <v>507</v>
      </c>
      <c r="G1696" s="147">
        <f ca="1">IFERROR(__xludf.DUMMYFUNCTION(" VLOOKUP(A1681, IMPORTRANGE(""https://docs.google.com/spreadsheets/d/1QNLbnkR_AongFt22vMfNzfpjZ0CjpI8QI-w0wBnYA1w/"", ""Инфа!A:AA""), 6, FALSE)"),2024)</f>
        <v>2024</v>
      </c>
      <c r="H1696" s="150">
        <v>12700</v>
      </c>
      <c r="I1696" s="179" t="s">
        <v>161</v>
      </c>
      <c r="J1696" s="108" t="s">
        <v>4894</v>
      </c>
      <c r="K1696" s="153"/>
      <c r="L1696" s="153"/>
      <c r="M1696" s="153"/>
      <c r="N1696" s="153"/>
      <c r="O1696" s="153"/>
      <c r="P1696" s="153"/>
      <c r="Q1696" s="153"/>
      <c r="R1696" s="153"/>
      <c r="S1696" s="153"/>
    </row>
    <row r="1697" spans="1:19" ht="36">
      <c r="A1697" s="277" t="s">
        <v>25424</v>
      </c>
      <c r="B1697" s="261" t="s">
        <v>400</v>
      </c>
      <c r="C1697" s="108" t="s">
        <v>4895</v>
      </c>
      <c r="D1697" s="176" t="s">
        <v>4896</v>
      </c>
      <c r="E1697" s="148">
        <f ca="1">IFERROR(__xludf.DUMMYFUNCTION(" VLOOKUP(A1682, IMPORTRANGE(""https://docs.google.com/spreadsheets/d/1fj_Bhi2XPL3siwIh4sx4VRLAe31yD50oKdj5UlRYW0c/"", ""Сводка!A:AA""), 5, FALSE)"),344)</f>
        <v>344</v>
      </c>
      <c r="F1697" s="108" t="s">
        <v>466</v>
      </c>
      <c r="G1697" s="147">
        <f ca="1">IFERROR(__xludf.DUMMYFUNCTION(" VLOOKUP(A1682, IMPORTRANGE(""https://docs.google.com/spreadsheets/d/1QNLbnkR_AongFt22vMfNzfpjZ0CjpI8QI-w0wBnYA1w/"", ""Инфа!A:AA""), 6, FALSE)"),2024)</f>
        <v>2024</v>
      </c>
      <c r="H1697" s="150">
        <v>25600</v>
      </c>
      <c r="I1697" s="179" t="s">
        <v>4897</v>
      </c>
      <c r="J1697" s="108" t="s">
        <v>4898</v>
      </c>
      <c r="K1697" s="153"/>
      <c r="L1697" s="153"/>
      <c r="M1697" s="153"/>
      <c r="N1697" s="153"/>
      <c r="O1697" s="153"/>
      <c r="P1697" s="153"/>
      <c r="Q1697" s="153"/>
      <c r="R1697" s="153"/>
      <c r="S1697" s="153"/>
    </row>
    <row r="1698" spans="1:19" ht="36">
      <c r="A1698" s="277" t="s">
        <v>25424</v>
      </c>
      <c r="B1698" s="261" t="s">
        <v>400</v>
      </c>
      <c r="C1698" s="108" t="s">
        <v>4899</v>
      </c>
      <c r="D1698" s="176" t="s">
        <v>4900</v>
      </c>
      <c r="E1698" s="148">
        <f ca="1">IFERROR(__xludf.DUMMYFUNCTION(" VLOOKUP(A1683, IMPORTRANGE(""https://docs.google.com/spreadsheets/d/1fj_Bhi2XPL3siwIh4sx4VRLAe31yD50oKdj5UlRYW0c/"", ""Сводка!A:AA""), 5, FALSE)"),304)</f>
        <v>304</v>
      </c>
      <c r="F1698" s="108" t="s">
        <v>466</v>
      </c>
      <c r="G1698" s="147">
        <f ca="1">IFERROR(__xludf.DUMMYFUNCTION(" VLOOKUP(A1683, IMPORTRANGE(""https://docs.google.com/spreadsheets/d/1QNLbnkR_AongFt22vMfNzfpjZ0CjpI8QI-w0wBnYA1w/"", ""Инфа!A:AA""), 6, FALSE)"),2024)</f>
        <v>2024</v>
      </c>
      <c r="H1698" s="150">
        <v>23200</v>
      </c>
      <c r="I1698" s="179" t="s">
        <v>171</v>
      </c>
      <c r="J1698" s="108" t="s">
        <v>4901</v>
      </c>
      <c r="K1698" s="153"/>
      <c r="L1698" s="153"/>
      <c r="M1698" s="153"/>
      <c r="N1698" s="153"/>
      <c r="O1698" s="153"/>
      <c r="P1698" s="153"/>
      <c r="Q1698" s="153"/>
      <c r="R1698" s="153"/>
      <c r="S1698" s="153"/>
    </row>
    <row r="1699" spans="1:19" ht="36">
      <c r="A1699" s="277" t="s">
        <v>25424</v>
      </c>
      <c r="B1699" s="261" t="s">
        <v>400</v>
      </c>
      <c r="C1699" s="108" t="s">
        <v>4899</v>
      </c>
      <c r="D1699" s="176" t="s">
        <v>4902</v>
      </c>
      <c r="E1699" s="148">
        <f ca="1">IFERROR(__xludf.DUMMYFUNCTION(" VLOOKUP(A1684, IMPORTRANGE(""https://docs.google.com/spreadsheets/d/1fj_Bhi2XPL3siwIh4sx4VRLAe31yD50oKdj5UlRYW0c/"", ""Сводка!A:AA""), 5, FALSE)"),304)</f>
        <v>304</v>
      </c>
      <c r="F1699" s="108" t="s">
        <v>466</v>
      </c>
      <c r="G1699" s="147">
        <f ca="1">IFERROR(__xludf.DUMMYFUNCTION(" VLOOKUP(A1684, IMPORTRANGE(""https://docs.google.com/spreadsheets/d/1QNLbnkR_AongFt22vMfNzfpjZ0CjpI8QI-w0wBnYA1w/"", ""Инфа!A:AA""), 6, FALSE)"),2024)</f>
        <v>2024</v>
      </c>
      <c r="H1699" s="150">
        <v>23200</v>
      </c>
      <c r="I1699" s="179" t="s">
        <v>171</v>
      </c>
      <c r="J1699" s="108" t="s">
        <v>4901</v>
      </c>
      <c r="K1699" s="153"/>
      <c r="L1699" s="153"/>
      <c r="M1699" s="153"/>
      <c r="N1699" s="153"/>
      <c r="O1699" s="153"/>
      <c r="P1699" s="153"/>
      <c r="Q1699" s="153"/>
      <c r="R1699" s="153"/>
      <c r="S1699" s="153"/>
    </row>
    <row r="1700" spans="1:19" ht="54">
      <c r="A1700" s="277" t="s">
        <v>25424</v>
      </c>
      <c r="B1700" s="261" t="s">
        <v>400</v>
      </c>
      <c r="C1700" s="108" t="s">
        <v>4903</v>
      </c>
      <c r="D1700" s="176" t="s">
        <v>4904</v>
      </c>
      <c r="E1700" s="148">
        <f ca="1">IFERROR(__xludf.DUMMYFUNCTION(" VLOOKUP(A1685, IMPORTRANGE(""https://docs.google.com/spreadsheets/d/1fj_Bhi2XPL3siwIh4sx4VRLAe31yD50oKdj5UlRYW0c/"", ""Сводка!A:AA""), 5, FALSE)"),80)</f>
        <v>80</v>
      </c>
      <c r="F1700" s="108" t="s">
        <v>26</v>
      </c>
      <c r="G1700" s="147">
        <f ca="1">IFERROR(__xludf.DUMMYFUNCTION(" VLOOKUP(A1685, IMPORTRANGE(""https://docs.google.com/spreadsheets/d/1QNLbnkR_AongFt22vMfNzfpjZ0CjpI8QI-w0wBnYA1w/"", ""Инфа!A:AA""), 6, FALSE)"),2024)</f>
        <v>2024</v>
      </c>
      <c r="H1700" s="150">
        <v>9800</v>
      </c>
      <c r="I1700" s="179" t="s">
        <v>28</v>
      </c>
      <c r="J1700" s="108" t="s">
        <v>4905</v>
      </c>
      <c r="K1700" s="153"/>
      <c r="L1700" s="153"/>
      <c r="M1700" s="153"/>
      <c r="N1700" s="153"/>
      <c r="O1700" s="153"/>
      <c r="P1700" s="153"/>
      <c r="Q1700" s="153"/>
      <c r="R1700" s="153"/>
      <c r="S1700" s="153"/>
    </row>
    <row r="1701" spans="1:19" ht="36">
      <c r="A1701" s="277" t="s">
        <v>25424</v>
      </c>
      <c r="B1701" s="261" t="s">
        <v>400</v>
      </c>
      <c r="C1701" s="108" t="s">
        <v>4906</v>
      </c>
      <c r="D1701" s="176" t="s">
        <v>4907</v>
      </c>
      <c r="E1701" s="148">
        <f ca="1">IFERROR(__xludf.DUMMYFUNCTION(" VLOOKUP(A1686, IMPORTRANGE(""https://docs.google.com/spreadsheets/d/1fj_Bhi2XPL3siwIh4sx4VRLAe31yD50oKdj5UlRYW0c/"", ""Сводка!A:AA""), 5, FALSE)"),260)</f>
        <v>260</v>
      </c>
      <c r="F1701" s="108" t="s">
        <v>415</v>
      </c>
      <c r="G1701" s="147">
        <f ca="1">IFERROR(__xludf.DUMMYFUNCTION(" VLOOKUP(A1686, IMPORTRANGE(""https://docs.google.com/spreadsheets/d/1QNLbnkR_AongFt22vMfNzfpjZ0CjpI8QI-w0wBnYA1w/"", ""Инфа!A:AA""), 6, FALSE)"),2024)</f>
        <v>2024</v>
      </c>
      <c r="H1701" s="150">
        <v>20600</v>
      </c>
      <c r="I1701" s="179" t="s">
        <v>138</v>
      </c>
      <c r="J1701" s="112" t="s">
        <v>4908</v>
      </c>
      <c r="K1701" s="153"/>
      <c r="L1701" s="153"/>
      <c r="M1701" s="153"/>
      <c r="N1701" s="153"/>
      <c r="O1701" s="153"/>
      <c r="P1701" s="153"/>
      <c r="Q1701" s="153"/>
      <c r="R1701" s="153"/>
      <c r="S1701" s="153"/>
    </row>
    <row r="1702" spans="1:19" ht="37.5">
      <c r="A1702" s="277" t="s">
        <v>25424</v>
      </c>
      <c r="B1702" s="259" t="s">
        <v>400</v>
      </c>
      <c r="C1702" s="110" t="s">
        <v>4906</v>
      </c>
      <c r="D1702" s="93" t="s">
        <v>4909</v>
      </c>
      <c r="E1702" s="148">
        <f ca="1">IFERROR(__xludf.DUMMYFUNCTION(" VLOOKUP(A1687, IMPORTRANGE(""https://docs.google.com/spreadsheets/d/1fj_Bhi2XPL3siwIh4sx4VRLAe31yD50oKdj5UlRYW0c/"", ""Сводка!A:AA""), 5, FALSE)"),372)</f>
        <v>372</v>
      </c>
      <c r="F1702" s="110" t="s">
        <v>415</v>
      </c>
      <c r="G1702" s="147">
        <f ca="1">IFERROR(__xludf.DUMMYFUNCTION(" VLOOKUP(A1687, IMPORTRANGE(""https://docs.google.com/spreadsheets/d/1QNLbnkR_AongFt22vMfNzfpjZ0CjpI8QI-w0wBnYA1w/"", ""Инфа!A:AA""), 6, FALSE)"),2024)</f>
        <v>2024</v>
      </c>
      <c r="H1702" s="154">
        <v>27300</v>
      </c>
      <c r="I1702" s="180" t="s">
        <v>138</v>
      </c>
      <c r="J1702" s="113" t="s">
        <v>4908</v>
      </c>
      <c r="K1702" s="153"/>
      <c r="L1702" s="153"/>
      <c r="M1702" s="153"/>
      <c r="N1702" s="153"/>
      <c r="O1702" s="153"/>
      <c r="P1702" s="153"/>
      <c r="Q1702" s="153"/>
      <c r="R1702" s="153"/>
      <c r="S1702" s="153"/>
    </row>
    <row r="1703" spans="1:19" ht="37.5">
      <c r="A1703" s="277" t="s">
        <v>25424</v>
      </c>
      <c r="B1703" s="259" t="s">
        <v>400</v>
      </c>
      <c r="C1703" s="110" t="s">
        <v>4906</v>
      </c>
      <c r="D1703" s="93" t="s">
        <v>4910</v>
      </c>
      <c r="E1703" s="148">
        <f ca="1">IFERROR(__xludf.DUMMYFUNCTION(" VLOOKUP(A1688, IMPORTRANGE(""https://docs.google.com/spreadsheets/d/1fj_Bhi2XPL3siwIh4sx4VRLAe31yD50oKdj5UlRYW0c/"", ""Сводка!A:AA""), 5, FALSE)"),432)</f>
        <v>432</v>
      </c>
      <c r="F1703" s="110" t="s">
        <v>415</v>
      </c>
      <c r="G1703" s="147">
        <f ca="1">IFERROR(__xludf.DUMMYFUNCTION(" VLOOKUP(A1688, IMPORTRANGE(""https://docs.google.com/spreadsheets/d/1QNLbnkR_AongFt22vMfNzfpjZ0CjpI8QI-w0wBnYA1w/"", ""Инфа!A:AA""), 6, FALSE)"),2024)</f>
        <v>2024</v>
      </c>
      <c r="H1703" s="154">
        <v>30900</v>
      </c>
      <c r="I1703" s="180" t="s">
        <v>138</v>
      </c>
      <c r="J1703" s="113" t="s">
        <v>4908</v>
      </c>
      <c r="K1703" s="153"/>
      <c r="L1703" s="153"/>
      <c r="M1703" s="153"/>
      <c r="N1703" s="153"/>
      <c r="O1703" s="153"/>
      <c r="P1703" s="153"/>
      <c r="Q1703" s="153"/>
      <c r="R1703" s="153"/>
      <c r="S1703" s="153"/>
    </row>
    <row r="1704" spans="1:19" ht="93.75">
      <c r="A1704" s="277" t="s">
        <v>25424</v>
      </c>
      <c r="B1704" s="259" t="s">
        <v>153</v>
      </c>
      <c r="C1704" s="110" t="s">
        <v>4911</v>
      </c>
      <c r="D1704" s="93" t="s">
        <v>4912</v>
      </c>
      <c r="E1704" s="148">
        <f ca="1">IFERROR(__xludf.DUMMYFUNCTION(" VLOOKUP(A1689, IMPORTRANGE(""https://docs.google.com/spreadsheets/d/1fj_Bhi2XPL3siwIh4sx4VRLAe31yD50oKdj5UlRYW0c/"", ""Сводка!A:AA""), 5, FALSE)"),360)</f>
        <v>360</v>
      </c>
      <c r="F1704" s="110" t="s">
        <v>108</v>
      </c>
      <c r="G1704" s="147">
        <f ca="1">IFERROR(__xludf.DUMMYFUNCTION(" VLOOKUP(A1689, IMPORTRANGE(""https://docs.google.com/spreadsheets/d/1QNLbnkR_AongFt22vMfNzfpjZ0CjpI8QI-w0wBnYA1w/"", ""Инфа!A:AA""), 6, FALSE)"),2024)</f>
        <v>2024</v>
      </c>
      <c r="H1704" s="154">
        <v>26600</v>
      </c>
      <c r="I1704" s="180" t="s">
        <v>4913</v>
      </c>
      <c r="J1704" s="110" t="s">
        <v>4914</v>
      </c>
      <c r="K1704" s="153"/>
      <c r="L1704" s="153"/>
      <c r="M1704" s="153"/>
      <c r="N1704" s="153"/>
      <c r="O1704" s="153"/>
      <c r="P1704" s="153"/>
      <c r="Q1704" s="153"/>
      <c r="R1704" s="153"/>
      <c r="S1704" s="153"/>
    </row>
    <row r="1705" spans="1:19" ht="56.25">
      <c r="A1705" s="277" t="s">
        <v>25424</v>
      </c>
      <c r="B1705" s="259" t="s">
        <v>153</v>
      </c>
      <c r="C1705" s="110" t="s">
        <v>4911</v>
      </c>
      <c r="D1705" s="93" t="s">
        <v>4915</v>
      </c>
      <c r="E1705" s="148">
        <f ca="1">IFERROR(__xludf.DUMMYFUNCTION(" VLOOKUP(A1690, IMPORTRANGE(""https://docs.google.com/spreadsheets/d/1fj_Bhi2XPL3siwIh4sx4VRLAe31yD50oKdj5UlRYW0c/"", ""Сводка!A:AA""), 5, FALSE)"),452)</f>
        <v>452</v>
      </c>
      <c r="F1705" s="110" t="s">
        <v>50</v>
      </c>
      <c r="G1705" s="147">
        <f ca="1">IFERROR(__xludf.DUMMYFUNCTION(" VLOOKUP(A1690, IMPORTRANGE(""https://docs.google.com/spreadsheets/d/1QNLbnkR_AongFt22vMfNzfpjZ0CjpI8QI-w0wBnYA1w/"", ""Инфа!A:AA""), 6, FALSE)"),2024)</f>
        <v>2024</v>
      </c>
      <c r="H1705" s="154">
        <v>32100</v>
      </c>
      <c r="I1705" s="181" t="s">
        <v>534</v>
      </c>
      <c r="J1705" s="110" t="s">
        <v>4916</v>
      </c>
      <c r="K1705" s="153"/>
      <c r="L1705" s="153"/>
      <c r="M1705" s="153"/>
      <c r="N1705" s="153"/>
      <c r="O1705" s="153"/>
      <c r="P1705" s="153"/>
      <c r="Q1705" s="153"/>
      <c r="R1705" s="153"/>
      <c r="S1705" s="153"/>
    </row>
    <row r="1706" spans="1:19" ht="56.25">
      <c r="A1706" s="277" t="s">
        <v>25424</v>
      </c>
      <c r="B1706" s="259" t="s">
        <v>153</v>
      </c>
      <c r="C1706" s="110" t="s">
        <v>4911</v>
      </c>
      <c r="D1706" s="93" t="s">
        <v>4917</v>
      </c>
      <c r="E1706" s="148">
        <f ca="1">IFERROR(__xludf.DUMMYFUNCTION(" VLOOKUP(A1691, IMPORTRANGE(""https://docs.google.com/spreadsheets/d/1fj_Bhi2XPL3siwIh4sx4VRLAe31yD50oKdj5UlRYW0c/"", ""Сводка!A:AA""), 5, FALSE)"),400)</f>
        <v>400</v>
      </c>
      <c r="F1706" s="110" t="s">
        <v>50</v>
      </c>
      <c r="G1706" s="147">
        <f ca="1">IFERROR(__xludf.DUMMYFUNCTION(" VLOOKUP(A1691, IMPORTRANGE(""https://docs.google.com/spreadsheets/d/1QNLbnkR_AongFt22vMfNzfpjZ0CjpI8QI-w0wBnYA1w/"", ""Инфа!A:AA""), 6, FALSE)"),2024)</f>
        <v>2024</v>
      </c>
      <c r="H1706" s="154">
        <v>29000</v>
      </c>
      <c r="I1706" s="181" t="s">
        <v>534</v>
      </c>
      <c r="J1706" s="110" t="s">
        <v>4916</v>
      </c>
      <c r="K1706" s="153"/>
      <c r="L1706" s="153"/>
      <c r="M1706" s="153"/>
      <c r="N1706" s="153"/>
      <c r="O1706" s="153"/>
      <c r="P1706" s="153"/>
      <c r="Q1706" s="153"/>
      <c r="R1706" s="153"/>
      <c r="S1706" s="153"/>
    </row>
    <row r="1707" spans="1:19" ht="56.25">
      <c r="A1707" s="277" t="s">
        <v>25424</v>
      </c>
      <c r="B1707" s="259" t="s">
        <v>153</v>
      </c>
      <c r="C1707" s="110" t="s">
        <v>4911</v>
      </c>
      <c r="D1707" s="93" t="s">
        <v>4918</v>
      </c>
      <c r="E1707" s="148">
        <f ca="1">IFERROR(__xludf.DUMMYFUNCTION(" VLOOKUP(A1692, IMPORTRANGE(""https://docs.google.com/spreadsheets/d/1fj_Bhi2XPL3siwIh4sx4VRLAe31yD50oKdj5UlRYW0c/"", ""Сводка!A:AA""), 5, FALSE)"),436)</f>
        <v>436</v>
      </c>
      <c r="F1707" s="110" t="s">
        <v>50</v>
      </c>
      <c r="G1707" s="147">
        <f ca="1">IFERROR(__xludf.DUMMYFUNCTION(" VLOOKUP(A1692, IMPORTRANGE(""https://docs.google.com/spreadsheets/d/1QNLbnkR_AongFt22vMfNzfpjZ0CjpI8QI-w0wBnYA1w/"", ""Инфа!A:AA""), 6, FALSE)"),2024)</f>
        <v>2024</v>
      </c>
      <c r="H1707" s="154">
        <v>31200</v>
      </c>
      <c r="I1707" s="181" t="s">
        <v>534</v>
      </c>
      <c r="J1707" s="110" t="s">
        <v>4916</v>
      </c>
      <c r="K1707" s="153"/>
      <c r="L1707" s="153"/>
      <c r="M1707" s="153"/>
      <c r="N1707" s="153"/>
      <c r="O1707" s="153"/>
      <c r="P1707" s="153"/>
      <c r="Q1707" s="153"/>
      <c r="R1707" s="153"/>
      <c r="S1707" s="153"/>
    </row>
    <row r="1708" spans="1:19" ht="56.25">
      <c r="A1708" s="277" t="s">
        <v>25424</v>
      </c>
      <c r="B1708" s="259" t="s">
        <v>153</v>
      </c>
      <c r="C1708" s="110" t="s">
        <v>4911</v>
      </c>
      <c r="D1708" s="93" t="s">
        <v>4919</v>
      </c>
      <c r="E1708" s="148">
        <f ca="1">IFERROR(__xludf.DUMMYFUNCTION(" VLOOKUP(A1693, IMPORTRANGE(""https://docs.google.com/spreadsheets/d/1fj_Bhi2XPL3siwIh4sx4VRLAe31yD50oKdj5UlRYW0c/"", ""Сводка!A:AA""), 5, FALSE)"),392)</f>
        <v>392</v>
      </c>
      <c r="F1708" s="110" t="s">
        <v>50</v>
      </c>
      <c r="G1708" s="147">
        <f ca="1">IFERROR(__xludf.DUMMYFUNCTION(" VLOOKUP(A1693, IMPORTRANGE(""https://docs.google.com/spreadsheets/d/1QNLbnkR_AongFt22vMfNzfpjZ0CjpI8QI-w0wBnYA1w/"", ""Инфа!A:AA""), 6, FALSE)"),2024)</f>
        <v>2024</v>
      </c>
      <c r="H1708" s="154">
        <v>28500</v>
      </c>
      <c r="I1708" s="181" t="s">
        <v>534</v>
      </c>
      <c r="J1708" s="110" t="s">
        <v>4916</v>
      </c>
      <c r="K1708" s="153"/>
      <c r="L1708" s="153"/>
      <c r="M1708" s="153"/>
      <c r="N1708" s="153"/>
      <c r="O1708" s="153"/>
      <c r="P1708" s="153"/>
      <c r="Q1708" s="153"/>
      <c r="R1708" s="153"/>
      <c r="S1708" s="153"/>
    </row>
    <row r="1709" spans="1:19" ht="54">
      <c r="A1709" s="277" t="s">
        <v>25424</v>
      </c>
      <c r="B1709" s="261" t="s">
        <v>400</v>
      </c>
      <c r="C1709" s="109" t="s">
        <v>4920</v>
      </c>
      <c r="D1709" s="178" t="s">
        <v>4921</v>
      </c>
      <c r="E1709" s="148">
        <f ca="1">IFERROR(__xludf.DUMMYFUNCTION(" VLOOKUP(A1694, IMPORTRANGE(""https://docs.google.com/spreadsheets/d/1fj_Bhi2XPL3siwIh4sx4VRLAe31yD50oKdj5UlRYW0c/"", ""Сводка!A:AA""), 5, FALSE)"),188)</f>
        <v>188</v>
      </c>
      <c r="F1709" s="109" t="s">
        <v>415</v>
      </c>
      <c r="G1709" s="147">
        <f ca="1">IFERROR(__xludf.DUMMYFUNCTION(" VLOOKUP(A1694, IMPORTRANGE(""https://docs.google.com/spreadsheets/d/1QNLbnkR_AongFt22vMfNzfpjZ0CjpI8QI-w0wBnYA1w/"", ""Инфа!A:AA""), 6, FALSE)"),2024)</f>
        <v>2024</v>
      </c>
      <c r="H1709" s="150">
        <v>10600</v>
      </c>
      <c r="I1709" s="179" t="s">
        <v>4922</v>
      </c>
      <c r="J1709" s="109" t="s">
        <v>4923</v>
      </c>
      <c r="K1709" s="153"/>
      <c r="L1709" s="153"/>
      <c r="M1709" s="153"/>
      <c r="N1709" s="153"/>
      <c r="O1709" s="153"/>
      <c r="P1709" s="153"/>
      <c r="Q1709" s="153"/>
      <c r="R1709" s="153"/>
      <c r="S1709" s="153"/>
    </row>
    <row r="1710" spans="1:19" ht="36">
      <c r="A1710" s="277" t="s">
        <v>25424</v>
      </c>
      <c r="B1710" s="261" t="s">
        <v>400</v>
      </c>
      <c r="C1710" s="109" t="s">
        <v>4924</v>
      </c>
      <c r="D1710" s="178" t="s">
        <v>4925</v>
      </c>
      <c r="E1710" s="148">
        <f ca="1">IFERROR(__xludf.DUMMYFUNCTION(" VLOOKUP(A1695, IMPORTRANGE(""https://docs.google.com/spreadsheets/d/1fj_Bhi2XPL3siwIh4sx4VRLAe31yD50oKdj5UlRYW0c/"", ""Сводка!A:AA""), 5, FALSE)"),108)</f>
        <v>108</v>
      </c>
      <c r="F1710" s="109" t="s">
        <v>415</v>
      </c>
      <c r="G1710" s="147">
        <f ca="1">IFERROR(__xludf.DUMMYFUNCTION(" VLOOKUP(A1695, IMPORTRANGE(""https://docs.google.com/spreadsheets/d/1QNLbnkR_AongFt22vMfNzfpjZ0CjpI8QI-w0wBnYA1w/"", ""Инфа!A:AA""), 6, FALSE)"),2024)</f>
        <v>2024</v>
      </c>
      <c r="H1710" s="150">
        <v>8200</v>
      </c>
      <c r="I1710" s="179" t="s">
        <v>4926</v>
      </c>
      <c r="J1710" s="109" t="s">
        <v>4927</v>
      </c>
      <c r="K1710" s="153"/>
      <c r="L1710" s="153"/>
      <c r="M1710" s="153"/>
      <c r="N1710" s="153"/>
      <c r="O1710" s="153"/>
      <c r="P1710" s="153"/>
      <c r="Q1710" s="153"/>
      <c r="R1710" s="153"/>
      <c r="S1710" s="153"/>
    </row>
    <row r="1711" spans="1:19" ht="36">
      <c r="A1711" s="277" t="s">
        <v>25424</v>
      </c>
      <c r="B1711" s="261" t="s">
        <v>400</v>
      </c>
      <c r="C1711" s="109" t="s">
        <v>4928</v>
      </c>
      <c r="D1711" s="178" t="s">
        <v>4929</v>
      </c>
      <c r="E1711" s="148">
        <f ca="1">IFERROR(__xludf.DUMMYFUNCTION(" VLOOKUP(A1696, IMPORTRANGE(""https://docs.google.com/spreadsheets/d/1fj_Bhi2XPL3siwIh4sx4VRLAe31yD50oKdj5UlRYW0c/"", ""Сводка!A:AA""), 5, FALSE)"),228)</f>
        <v>228</v>
      </c>
      <c r="F1711" s="109" t="s">
        <v>415</v>
      </c>
      <c r="G1711" s="147">
        <f ca="1">IFERROR(__xludf.DUMMYFUNCTION(" VLOOKUP(A1696, IMPORTRANGE(""https://docs.google.com/spreadsheets/d/1QNLbnkR_AongFt22vMfNzfpjZ0CjpI8QI-w0wBnYA1w/"", ""Инфа!A:AA""), 6, FALSE)"),2024)</f>
        <v>2024</v>
      </c>
      <c r="H1711" s="150">
        <v>11800</v>
      </c>
      <c r="I1711" s="179" t="s">
        <v>4926</v>
      </c>
      <c r="J1711" s="109" t="s">
        <v>4930</v>
      </c>
      <c r="K1711" s="153"/>
      <c r="L1711" s="153"/>
      <c r="M1711" s="153"/>
      <c r="N1711" s="153"/>
      <c r="O1711" s="153"/>
      <c r="P1711" s="153"/>
      <c r="Q1711" s="153"/>
      <c r="R1711" s="153"/>
      <c r="S1711" s="153"/>
    </row>
    <row r="1712" spans="1:19" ht="36">
      <c r="A1712" s="277" t="s">
        <v>25424</v>
      </c>
      <c r="B1712" s="261" t="s">
        <v>400</v>
      </c>
      <c r="C1712" s="108" t="s">
        <v>4931</v>
      </c>
      <c r="D1712" s="176" t="s">
        <v>4932</v>
      </c>
      <c r="E1712" s="148" t="e">
        <f>#REF!</f>
        <v>#REF!</v>
      </c>
      <c r="F1712" s="108" t="s">
        <v>403</v>
      </c>
      <c r="G1712" s="147">
        <f ca="1">IFERROR(__xludf.DUMMYFUNCTION(" VLOOKUP(A1697, IMPORTRANGE(""https://docs.google.com/spreadsheets/d/1QNLbnkR_AongFt22vMfNzfpjZ0CjpI8QI-w0wBnYA1w/"", ""Инфа!A:AA""), 6, FALSE)"),2024)</f>
        <v>2024</v>
      </c>
      <c r="H1712" s="150">
        <v>8500</v>
      </c>
      <c r="I1712" s="179" t="s">
        <v>1923</v>
      </c>
      <c r="J1712" s="108" t="s">
        <v>4933</v>
      </c>
      <c r="K1712" s="153"/>
      <c r="L1712" s="153"/>
      <c r="M1712" s="153"/>
      <c r="N1712" s="153"/>
      <c r="O1712" s="153"/>
      <c r="P1712" s="153"/>
      <c r="Q1712" s="153"/>
      <c r="R1712" s="153"/>
      <c r="S1712" s="153"/>
    </row>
    <row r="1713" spans="1:19" ht="36">
      <c r="A1713" s="277" t="s">
        <v>25424</v>
      </c>
      <c r="B1713" s="262" t="s">
        <v>153</v>
      </c>
      <c r="C1713" s="114" t="s">
        <v>4934</v>
      </c>
      <c r="D1713" s="182" t="s">
        <v>4935</v>
      </c>
      <c r="E1713" s="148" t="e">
        <f>#REF!</f>
        <v>#REF!</v>
      </c>
      <c r="F1713" s="114" t="s">
        <v>50</v>
      </c>
      <c r="G1713" s="147">
        <f ca="1">IFERROR(__xludf.DUMMYFUNCTION(" VLOOKUP(A1698, IMPORTRANGE(""https://docs.google.com/spreadsheets/d/1QNLbnkR_AongFt22vMfNzfpjZ0CjpI8QI-w0wBnYA1w/"", ""Инфа!A:AA""), 6, FALSE)"),2024)</f>
        <v>2024</v>
      </c>
      <c r="H1713" s="150">
        <v>8800</v>
      </c>
      <c r="I1713" s="183" t="s">
        <v>2099</v>
      </c>
      <c r="J1713" s="114" t="s">
        <v>4936</v>
      </c>
      <c r="K1713" s="153"/>
      <c r="L1713" s="153"/>
      <c r="M1713" s="153"/>
      <c r="N1713" s="153"/>
      <c r="O1713" s="153"/>
      <c r="P1713" s="153"/>
      <c r="Q1713" s="153"/>
      <c r="R1713" s="153"/>
      <c r="S1713" s="153"/>
    </row>
    <row r="1714" spans="1:19" ht="36">
      <c r="A1714" s="277" t="s">
        <v>25424</v>
      </c>
      <c r="B1714" s="262" t="s">
        <v>400</v>
      </c>
      <c r="C1714" s="114" t="s">
        <v>4937</v>
      </c>
      <c r="D1714" s="182" t="s">
        <v>4938</v>
      </c>
      <c r="E1714" s="148">
        <f ca="1">IFERROR(__xludf.DUMMYFUNCTION(" VLOOKUP(A1699, IMPORTRANGE(""https://docs.google.com/spreadsheets/d/1fj_Bhi2XPL3siwIh4sx4VRLAe31yD50oKdj5UlRYW0c/"", ""Сводка!A:AA""), 5, FALSE)"),176)</f>
        <v>176</v>
      </c>
      <c r="F1714" s="114" t="s">
        <v>26</v>
      </c>
      <c r="G1714" s="147">
        <f ca="1">IFERROR(__xludf.DUMMYFUNCTION(" VLOOKUP(A1699, IMPORTRANGE(""https://docs.google.com/spreadsheets/d/1QNLbnkR_AongFt22vMfNzfpjZ0CjpI8QI-w0wBnYA1w/"", ""Инфа!A:AA""), 6, FALSE)"),2024)</f>
        <v>2024</v>
      </c>
      <c r="H1714" s="150">
        <v>15600</v>
      </c>
      <c r="I1714" s="183" t="s">
        <v>3172</v>
      </c>
      <c r="J1714" s="114" t="s">
        <v>4939</v>
      </c>
      <c r="K1714" s="153"/>
      <c r="L1714" s="153"/>
      <c r="M1714" s="153"/>
      <c r="N1714" s="153"/>
      <c r="O1714" s="153"/>
      <c r="P1714" s="153"/>
      <c r="Q1714" s="153"/>
      <c r="R1714" s="153"/>
      <c r="S1714" s="153"/>
    </row>
    <row r="1715" spans="1:19" ht="90">
      <c r="A1715" s="277" t="s">
        <v>25424</v>
      </c>
      <c r="B1715" s="261" t="s">
        <v>153</v>
      </c>
      <c r="C1715" s="108" t="s">
        <v>1203</v>
      </c>
      <c r="D1715" s="176" t="s">
        <v>4940</v>
      </c>
      <c r="E1715" s="148">
        <f ca="1">IFERROR(__xludf.DUMMYFUNCTION(" VLOOKUP(A1700, IMPORTRANGE(""https://docs.google.com/spreadsheets/d/1fj_Bhi2XPL3siwIh4sx4VRLAe31yD50oKdj5UlRYW0c/"", ""Сводка!A:AA""), 5, FALSE)"),104)</f>
        <v>104</v>
      </c>
      <c r="F1715" s="108" t="s">
        <v>266</v>
      </c>
      <c r="G1715" s="147">
        <f ca="1">IFERROR(__xludf.DUMMYFUNCTION(" VLOOKUP(A1700, IMPORTRANGE(""https://docs.google.com/spreadsheets/d/1QNLbnkR_AongFt22vMfNzfpjZ0CjpI8QI-w0wBnYA1w/"", ""Инфа!A:AA""), 6, FALSE)"),2024)</f>
        <v>2024</v>
      </c>
      <c r="H1715" s="150">
        <v>8100</v>
      </c>
      <c r="I1715" s="179" t="s">
        <v>1972</v>
      </c>
      <c r="J1715" s="108" t="s">
        <v>4941</v>
      </c>
      <c r="K1715" s="153"/>
      <c r="L1715" s="153"/>
      <c r="M1715" s="153"/>
      <c r="N1715" s="153"/>
      <c r="O1715" s="153"/>
      <c r="P1715" s="153"/>
      <c r="Q1715" s="153"/>
      <c r="R1715" s="153"/>
      <c r="S1715" s="153"/>
    </row>
    <row r="1716" spans="1:19" ht="36">
      <c r="A1716" s="277" t="s">
        <v>25424</v>
      </c>
      <c r="B1716" s="262" t="s">
        <v>400</v>
      </c>
      <c r="C1716" s="114" t="s">
        <v>4942</v>
      </c>
      <c r="D1716" s="182" t="s">
        <v>4943</v>
      </c>
      <c r="E1716" s="148">
        <f ca="1">IFERROR(__xludf.DUMMYFUNCTION(" VLOOKUP(A1701, IMPORTRANGE(""https://docs.google.com/spreadsheets/d/1fj_Bhi2XPL3siwIh4sx4VRLAe31yD50oKdj5UlRYW0c/"", ""Сводка!A:AA""), 5, FALSE)"),228)</f>
        <v>228</v>
      </c>
      <c r="F1716" s="108" t="s">
        <v>403</v>
      </c>
      <c r="G1716" s="147">
        <f ca="1">IFERROR(__xludf.DUMMYFUNCTION(" VLOOKUP(A1701, IMPORTRANGE(""https://docs.google.com/spreadsheets/d/1QNLbnkR_AongFt22vMfNzfpjZ0CjpI8QI-w0wBnYA1w/"", ""Инфа!A:AA""), 6, FALSE)"),2024)</f>
        <v>2024</v>
      </c>
      <c r="H1716" s="150">
        <v>18700</v>
      </c>
      <c r="I1716" s="183" t="s">
        <v>404</v>
      </c>
      <c r="J1716" s="114" t="s">
        <v>4944</v>
      </c>
      <c r="K1716" s="153"/>
      <c r="L1716" s="153"/>
      <c r="M1716" s="153"/>
      <c r="N1716" s="153"/>
      <c r="O1716" s="153"/>
      <c r="P1716" s="153"/>
      <c r="Q1716" s="153"/>
      <c r="R1716" s="153"/>
      <c r="S1716" s="153"/>
    </row>
    <row r="1717" spans="1:19" ht="36">
      <c r="A1717" s="277" t="s">
        <v>25424</v>
      </c>
      <c r="B1717" s="262" t="s">
        <v>400</v>
      </c>
      <c r="C1717" s="114" t="s">
        <v>4945</v>
      </c>
      <c r="D1717" s="182" t="s">
        <v>4946</v>
      </c>
      <c r="E1717" s="148">
        <f ca="1">IFERROR(__xludf.DUMMYFUNCTION(" VLOOKUP(A1702, IMPORTRANGE(""https://docs.google.com/spreadsheets/d/1fj_Bhi2XPL3siwIh4sx4VRLAe31yD50oKdj5UlRYW0c/"", ""Сводка!A:AA""), 5, FALSE)"),216)</f>
        <v>216</v>
      </c>
      <c r="F1717" s="114" t="s">
        <v>1060</v>
      </c>
      <c r="G1717" s="147">
        <f ca="1">IFERROR(__xludf.DUMMYFUNCTION(" VLOOKUP(A1702, IMPORTRANGE(""https://docs.google.com/spreadsheets/d/1QNLbnkR_AongFt22vMfNzfpjZ0CjpI8QI-w0wBnYA1w/"", ""Инфа!A:AA""), 6, FALSE)"),2024)</f>
        <v>2024</v>
      </c>
      <c r="H1717" s="150">
        <v>11500</v>
      </c>
      <c r="I1717" s="183" t="s">
        <v>1621</v>
      </c>
      <c r="J1717" s="114" t="s">
        <v>4947</v>
      </c>
      <c r="K1717" s="153"/>
      <c r="L1717" s="153"/>
      <c r="M1717" s="153"/>
      <c r="N1717" s="153"/>
      <c r="O1717" s="153"/>
      <c r="P1717" s="153"/>
      <c r="Q1717" s="153"/>
      <c r="R1717" s="153"/>
      <c r="S1717" s="153"/>
    </row>
    <row r="1718" spans="1:19" ht="187.5">
      <c r="A1718" s="277" t="s">
        <v>25424</v>
      </c>
      <c r="B1718" s="253" t="s">
        <v>400</v>
      </c>
      <c r="C1718" s="93" t="s">
        <v>4948</v>
      </c>
      <c r="D1718" s="93" t="s">
        <v>4949</v>
      </c>
      <c r="E1718" s="148">
        <f ca="1">IFERROR(__xludf.DUMMYFUNCTION(" VLOOKUP(A1703, IMPORTRANGE(""https://docs.google.com/spreadsheets/d/1fj_Bhi2XPL3siwIh4sx4VRLAe31yD50oKdj5UlRYW0c/"", ""Сводка!A:AA""), 5, FALSE)"),316)</f>
        <v>316</v>
      </c>
      <c r="F1718" s="148" t="s">
        <v>1552</v>
      </c>
      <c r="G1718" s="147">
        <f ca="1">IFERROR(__xludf.DUMMYFUNCTION(" VLOOKUP(A1703, IMPORTRANGE(""https://docs.google.com/spreadsheets/d/1QNLbnkR_AongFt22vMfNzfpjZ0CjpI8QI-w0wBnYA1w/"", ""Инфа!A:AA""), 6, FALSE)"),2024)</f>
        <v>2024</v>
      </c>
      <c r="H1718" s="150">
        <v>14500</v>
      </c>
      <c r="I1718" s="151" t="s">
        <v>18</v>
      </c>
      <c r="J1718" s="100" t="s">
        <v>4950</v>
      </c>
      <c r="K1718" s="153"/>
      <c r="L1718" s="153"/>
      <c r="M1718" s="153"/>
      <c r="N1718" s="153"/>
      <c r="O1718" s="153"/>
      <c r="P1718" s="153"/>
      <c r="Q1718" s="153"/>
      <c r="R1718" s="153"/>
      <c r="S1718" s="153"/>
    </row>
    <row r="1719" spans="1:19" ht="75">
      <c r="A1719" s="277" t="s">
        <v>25424</v>
      </c>
      <c r="B1719" s="263" t="s">
        <v>400</v>
      </c>
      <c r="C1719" s="115" t="s">
        <v>4951</v>
      </c>
      <c r="D1719" s="93" t="s">
        <v>4952</v>
      </c>
      <c r="E1719" s="148" t="e">
        <f>#REF!</f>
        <v>#REF!</v>
      </c>
      <c r="F1719" s="115" t="s">
        <v>4953</v>
      </c>
      <c r="G1719" s="147">
        <f ca="1">IFERROR(__xludf.DUMMYFUNCTION(" VLOOKUP(A1704, IMPORTRANGE(""https://docs.google.com/spreadsheets/d/1QNLbnkR_AongFt22vMfNzfpjZ0CjpI8QI-w0wBnYA1w/"", ""Инфа!A:AA""), 6, FALSE)"),2023)</f>
        <v>2023</v>
      </c>
      <c r="H1719" s="154">
        <v>30900</v>
      </c>
      <c r="I1719" s="184" t="s">
        <v>4954</v>
      </c>
      <c r="J1719" s="115" t="s">
        <v>4955</v>
      </c>
      <c r="K1719" s="153"/>
      <c r="L1719" s="153"/>
      <c r="M1719" s="153"/>
      <c r="N1719" s="153"/>
      <c r="O1719" s="153"/>
      <c r="P1719" s="153"/>
      <c r="Q1719" s="153"/>
      <c r="R1719" s="153"/>
      <c r="S1719" s="153"/>
    </row>
    <row r="1720" spans="1:19" ht="72">
      <c r="A1720" s="277" t="s">
        <v>25424</v>
      </c>
      <c r="B1720" s="262" t="s">
        <v>153</v>
      </c>
      <c r="C1720" s="114" t="s">
        <v>4956</v>
      </c>
      <c r="D1720" s="182" t="s">
        <v>4957</v>
      </c>
      <c r="E1720" s="148">
        <f ca="1">IFERROR(__xludf.DUMMYFUNCTION(" VLOOKUP(A1705, IMPORTRANGE(""https://docs.google.com/spreadsheets/d/1fj_Bhi2XPL3siwIh4sx4VRLAe31yD50oKdj5UlRYW0c/"", ""Сводка!A:AA""), 5, FALSE)"),212)</f>
        <v>212</v>
      </c>
      <c r="F1720" s="114" t="s">
        <v>1794</v>
      </c>
      <c r="G1720" s="147">
        <f ca="1">IFERROR(__xludf.DUMMYFUNCTION(" VLOOKUP(A1705, IMPORTRANGE(""https://docs.google.com/spreadsheets/d/1QNLbnkR_AongFt22vMfNzfpjZ0CjpI8QI-w0wBnYA1w/"", ""Инфа!A:AA""), 6, FALSE)"),2023)</f>
        <v>2023</v>
      </c>
      <c r="H1720" s="150">
        <v>17700</v>
      </c>
      <c r="I1720" s="183" t="s">
        <v>4954</v>
      </c>
      <c r="J1720" s="114" t="s">
        <v>4958</v>
      </c>
      <c r="K1720" s="153"/>
      <c r="L1720" s="153"/>
      <c r="M1720" s="153"/>
      <c r="N1720" s="153"/>
      <c r="O1720" s="153"/>
      <c r="P1720" s="153"/>
      <c r="Q1720" s="153"/>
      <c r="R1720" s="153"/>
      <c r="S1720" s="153"/>
    </row>
    <row r="1721" spans="1:19" ht="72">
      <c r="A1721" s="277" t="s">
        <v>25424</v>
      </c>
      <c r="B1721" s="262" t="s">
        <v>400</v>
      </c>
      <c r="C1721" s="114" t="s">
        <v>4959</v>
      </c>
      <c r="D1721" s="182" t="s">
        <v>4960</v>
      </c>
      <c r="E1721" s="148">
        <f ca="1">IFERROR(__xludf.DUMMYFUNCTION(" VLOOKUP(A1706, IMPORTRANGE(""https://docs.google.com/spreadsheets/d/1fj_Bhi2XPL3siwIh4sx4VRLAe31yD50oKdj5UlRYW0c/"", ""Сводка!A:AA""), 5, FALSE)"),204)</f>
        <v>204</v>
      </c>
      <c r="F1721" s="114" t="s">
        <v>857</v>
      </c>
      <c r="G1721" s="147">
        <f ca="1">IFERROR(__xludf.DUMMYFUNCTION(" VLOOKUP(A1706, IMPORTRANGE(""https://docs.google.com/spreadsheets/d/1QNLbnkR_AongFt22vMfNzfpjZ0CjpI8QI-w0wBnYA1w/"", ""Инфа!A:AA""), 6, FALSE)"),2023)</f>
        <v>2023</v>
      </c>
      <c r="H1721" s="150">
        <v>17200</v>
      </c>
      <c r="I1721" s="183" t="s">
        <v>4954</v>
      </c>
      <c r="J1721" s="114" t="s">
        <v>4961</v>
      </c>
      <c r="K1721" s="153"/>
      <c r="L1721" s="153"/>
      <c r="M1721" s="153"/>
      <c r="N1721" s="153"/>
      <c r="O1721" s="153"/>
      <c r="P1721" s="153"/>
      <c r="Q1721" s="153"/>
      <c r="R1721" s="153"/>
      <c r="S1721" s="153"/>
    </row>
    <row r="1722" spans="1:19" ht="54">
      <c r="A1722" s="277" t="s">
        <v>25424</v>
      </c>
      <c r="B1722" s="261" t="s">
        <v>153</v>
      </c>
      <c r="C1722" s="108" t="s">
        <v>4962</v>
      </c>
      <c r="D1722" s="176" t="s">
        <v>4963</v>
      </c>
      <c r="E1722" s="148">
        <f ca="1">IFERROR(__xludf.DUMMYFUNCTION(" VLOOKUP(A1707, IMPORTRANGE(""https://docs.google.com/spreadsheets/d/1fj_Bhi2XPL3siwIh4sx4VRLAe31yD50oKdj5UlRYW0c/"", ""Сводка!A:AA""), 5, FALSE)"),112)</f>
        <v>112</v>
      </c>
      <c r="F1722" s="108" t="s">
        <v>50</v>
      </c>
      <c r="G1722" s="147">
        <f ca="1">IFERROR(__xludf.DUMMYFUNCTION(" VLOOKUP(A1707, IMPORTRANGE(""https://docs.google.com/spreadsheets/d/1QNLbnkR_AongFt22vMfNzfpjZ0CjpI8QI-w0wBnYA1w/"", ""Инфа!A:AA""), 6, FALSE)"),2024)</f>
        <v>2024</v>
      </c>
      <c r="H1722" s="150">
        <v>11700</v>
      </c>
      <c r="I1722" s="179"/>
      <c r="J1722" s="108" t="s">
        <v>4964</v>
      </c>
      <c r="K1722" s="153"/>
      <c r="L1722" s="153"/>
      <c r="M1722" s="153"/>
      <c r="N1722" s="153"/>
      <c r="O1722" s="153"/>
      <c r="P1722" s="153"/>
      <c r="Q1722" s="153"/>
      <c r="R1722" s="153"/>
      <c r="S1722" s="153"/>
    </row>
    <row r="1723" spans="1:19" ht="72">
      <c r="A1723" s="277" t="s">
        <v>25424</v>
      </c>
      <c r="B1723" s="261" t="s">
        <v>400</v>
      </c>
      <c r="C1723" s="108" t="s">
        <v>4962</v>
      </c>
      <c r="D1723" s="176" t="s">
        <v>4965</v>
      </c>
      <c r="E1723" s="148">
        <f ca="1">IFERROR(__xludf.DUMMYFUNCTION(" VLOOKUP(A1708, IMPORTRANGE(""https://docs.google.com/spreadsheets/d/1fj_Bhi2XPL3siwIh4sx4VRLAe31yD50oKdj5UlRYW0c/"", ""Сводка!A:AA""), 5, FALSE)"),116)</f>
        <v>116</v>
      </c>
      <c r="F1723" s="108" t="s">
        <v>415</v>
      </c>
      <c r="G1723" s="147">
        <f ca="1">IFERROR(__xludf.DUMMYFUNCTION(" VLOOKUP(A1708, IMPORTRANGE(""https://docs.google.com/spreadsheets/d/1QNLbnkR_AongFt22vMfNzfpjZ0CjpI8QI-w0wBnYA1w/"", ""Инфа!A:AA""), 6, FALSE)"),2024)</f>
        <v>2024</v>
      </c>
      <c r="H1723" s="150">
        <v>12000</v>
      </c>
      <c r="I1723" s="179"/>
      <c r="J1723" s="108" t="s">
        <v>4966</v>
      </c>
      <c r="K1723" s="153"/>
      <c r="L1723" s="153"/>
      <c r="M1723" s="153"/>
      <c r="N1723" s="153"/>
      <c r="O1723" s="153"/>
      <c r="P1723" s="153"/>
      <c r="Q1723" s="153"/>
      <c r="R1723" s="153"/>
      <c r="S1723" s="153"/>
    </row>
    <row r="1724" spans="1:19" ht="72">
      <c r="A1724" s="277" t="s">
        <v>25424</v>
      </c>
      <c r="B1724" s="261" t="s">
        <v>400</v>
      </c>
      <c r="C1724" s="108" t="s">
        <v>4962</v>
      </c>
      <c r="D1724" s="176" t="s">
        <v>4967</v>
      </c>
      <c r="E1724" s="148">
        <f ca="1">IFERROR(__xludf.DUMMYFUNCTION(" VLOOKUP(A1709, IMPORTRANGE(""https://docs.google.com/spreadsheets/d/1fj_Bhi2XPL3siwIh4sx4VRLAe31yD50oKdj5UlRYW0c/"", ""Сводка!A:AA""), 5, FALSE)"),116)</f>
        <v>116</v>
      </c>
      <c r="F1724" s="108" t="s">
        <v>415</v>
      </c>
      <c r="G1724" s="147">
        <f ca="1">IFERROR(__xludf.DUMMYFUNCTION(" VLOOKUP(A1709, IMPORTRANGE(""https://docs.google.com/spreadsheets/d/1QNLbnkR_AongFt22vMfNzfpjZ0CjpI8QI-w0wBnYA1w/"", ""Инфа!A:AA""), 6, FALSE)"),2024)</f>
        <v>2024</v>
      </c>
      <c r="H1724" s="150">
        <v>12000</v>
      </c>
      <c r="I1724" s="179"/>
      <c r="J1724" s="108" t="s">
        <v>4968</v>
      </c>
      <c r="K1724" s="153"/>
      <c r="L1724" s="153"/>
      <c r="M1724" s="153"/>
      <c r="N1724" s="153"/>
      <c r="O1724" s="153"/>
      <c r="P1724" s="153"/>
      <c r="Q1724" s="153"/>
      <c r="R1724" s="153"/>
      <c r="S1724" s="153"/>
    </row>
    <row r="1725" spans="1:19" ht="54">
      <c r="A1725" s="277" t="s">
        <v>25424</v>
      </c>
      <c r="B1725" s="261" t="s">
        <v>153</v>
      </c>
      <c r="C1725" s="108" t="s">
        <v>4962</v>
      </c>
      <c r="D1725" s="176" t="s">
        <v>4969</v>
      </c>
      <c r="E1725" s="148">
        <f ca="1">IFERROR(__xludf.DUMMYFUNCTION(" VLOOKUP(A1710, IMPORTRANGE(""https://docs.google.com/spreadsheets/d/1fj_Bhi2XPL3siwIh4sx4VRLAe31yD50oKdj5UlRYW0c/"", ""Сводка!A:AA""), 5, FALSE)"),84)</f>
        <v>84</v>
      </c>
      <c r="F1725" s="108" t="s">
        <v>50</v>
      </c>
      <c r="G1725" s="147">
        <f ca="1">IFERROR(__xludf.DUMMYFUNCTION(" VLOOKUP(A1710, IMPORTRANGE(""https://docs.google.com/spreadsheets/d/1QNLbnkR_AongFt22vMfNzfpjZ0CjpI8QI-w0wBnYA1w/"", ""Инфа!A:AA""), 6, FALSE)"),2024)</f>
        <v>2024</v>
      </c>
      <c r="H1725" s="150">
        <v>10000</v>
      </c>
      <c r="I1725" s="179"/>
      <c r="J1725" s="108" t="s">
        <v>4970</v>
      </c>
      <c r="K1725" s="153"/>
      <c r="L1725" s="153"/>
      <c r="M1725" s="153"/>
      <c r="N1725" s="153"/>
      <c r="O1725" s="153"/>
      <c r="P1725" s="153"/>
      <c r="Q1725" s="153"/>
      <c r="R1725" s="153"/>
      <c r="S1725" s="153"/>
    </row>
    <row r="1726" spans="1:19" ht="36">
      <c r="A1726" s="277" t="s">
        <v>25424</v>
      </c>
      <c r="B1726" s="264" t="s">
        <v>153</v>
      </c>
      <c r="C1726" s="109" t="s">
        <v>4768</v>
      </c>
      <c r="D1726" s="178" t="s">
        <v>4971</v>
      </c>
      <c r="E1726" s="148">
        <f ca="1">IFERROR(__xludf.DUMMYFUNCTION(" VLOOKUP(A1711, IMPORTRANGE(""https://docs.google.com/spreadsheets/d/1fj_Bhi2XPL3siwIh4sx4VRLAe31yD50oKdj5UlRYW0c/"", ""Сводка!A:AA""), 5, FALSE)"),336)</f>
        <v>336</v>
      </c>
      <c r="F1726" s="109" t="s">
        <v>108</v>
      </c>
      <c r="G1726" s="147">
        <f ca="1">IFERROR(__xludf.DUMMYFUNCTION(" VLOOKUP(A1711, IMPORTRANGE(""https://docs.google.com/spreadsheets/d/1QNLbnkR_AongFt22vMfNzfpjZ0CjpI8QI-w0wBnYA1w/"", ""Инфа!A:AA""), 6, FALSE)"),2024)</f>
        <v>2024</v>
      </c>
      <c r="H1726" s="150">
        <v>15100</v>
      </c>
      <c r="I1726" s="179" t="s">
        <v>161</v>
      </c>
      <c r="J1726" s="109" t="s">
        <v>4972</v>
      </c>
      <c r="K1726" s="153"/>
      <c r="L1726" s="153"/>
      <c r="M1726" s="153"/>
      <c r="N1726" s="153"/>
      <c r="O1726" s="153"/>
      <c r="P1726" s="153"/>
      <c r="Q1726" s="153"/>
      <c r="R1726" s="153"/>
      <c r="S1726" s="153"/>
    </row>
    <row r="1727" spans="1:19" ht="112.5">
      <c r="A1727" s="277" t="s">
        <v>25424</v>
      </c>
      <c r="B1727" s="265" t="s">
        <v>4973</v>
      </c>
      <c r="C1727" s="111" t="s">
        <v>4768</v>
      </c>
      <c r="D1727" s="93" t="s">
        <v>4974</v>
      </c>
      <c r="E1727" s="148">
        <f ca="1">IFERROR(__xludf.DUMMYFUNCTION(" VLOOKUP(A1712, IMPORTRANGE(""https://docs.google.com/spreadsheets/d/1fj_Bhi2XPL3siwIh4sx4VRLAe31yD50oKdj5UlRYW0c/"", ""Сводка!A:AA""), 5, FALSE)"),471)</f>
        <v>471</v>
      </c>
      <c r="F1727" s="111" t="s">
        <v>456</v>
      </c>
      <c r="G1727" s="147">
        <f ca="1">IFERROR(__xludf.DUMMYFUNCTION(" VLOOKUP(A1712, IMPORTRANGE(""https://docs.google.com/spreadsheets/d/1QNLbnkR_AongFt22vMfNzfpjZ0CjpI8QI-w0wBnYA1w/"", ""Инфа!A:AA""), 6, FALSE)"),2024)</f>
        <v>2024</v>
      </c>
      <c r="H1727" s="154">
        <v>19100</v>
      </c>
      <c r="I1727" s="180" t="s">
        <v>161</v>
      </c>
      <c r="J1727" s="111" t="s">
        <v>4975</v>
      </c>
      <c r="K1727" s="153"/>
      <c r="L1727" s="153"/>
      <c r="M1727" s="153"/>
      <c r="N1727" s="153"/>
      <c r="O1727" s="153"/>
      <c r="P1727" s="153"/>
      <c r="Q1727" s="153"/>
      <c r="R1727" s="153"/>
      <c r="S1727" s="153"/>
    </row>
    <row r="1728" spans="1:19" ht="72">
      <c r="A1728" s="277" t="s">
        <v>25424</v>
      </c>
      <c r="B1728" s="264" t="s">
        <v>153</v>
      </c>
      <c r="C1728" s="109" t="s">
        <v>4976</v>
      </c>
      <c r="D1728" s="178" t="s">
        <v>4977</v>
      </c>
      <c r="E1728" s="148">
        <f ca="1">IFERROR(__xludf.DUMMYFUNCTION(" VLOOKUP(A1713, IMPORTRANGE(""https://docs.google.com/spreadsheets/d/1fj_Bhi2XPL3siwIh4sx4VRLAe31yD50oKdj5UlRYW0c/"", ""Сводка!A:AA""), 5, FALSE)"),320)</f>
        <v>320</v>
      </c>
      <c r="F1728" s="109" t="s">
        <v>108</v>
      </c>
      <c r="G1728" s="147">
        <f ca="1">IFERROR(__xludf.DUMMYFUNCTION(" VLOOKUP(A1713, IMPORTRANGE(""https://docs.google.com/spreadsheets/d/1QNLbnkR_AongFt22vMfNzfpjZ0CjpI8QI-w0wBnYA1w/"", ""Инфа!A:AA""), 6, FALSE)"),2024)</f>
        <v>2024</v>
      </c>
      <c r="H1728" s="150">
        <v>14600</v>
      </c>
      <c r="I1728" s="179" t="s">
        <v>161</v>
      </c>
      <c r="J1728" s="109" t="s">
        <v>4978</v>
      </c>
      <c r="K1728" s="153"/>
      <c r="L1728" s="153"/>
      <c r="M1728" s="153"/>
      <c r="N1728" s="153"/>
      <c r="O1728" s="153"/>
      <c r="P1728" s="153"/>
      <c r="Q1728" s="153"/>
      <c r="R1728" s="153"/>
      <c r="S1728" s="153"/>
    </row>
    <row r="1729" spans="1:19" ht="187.5">
      <c r="A1729" s="277" t="s">
        <v>25424</v>
      </c>
      <c r="B1729" s="253" t="s">
        <v>400</v>
      </c>
      <c r="C1729" s="93" t="s">
        <v>4979</v>
      </c>
      <c r="D1729" s="93" t="s">
        <v>4980</v>
      </c>
      <c r="E1729" s="148">
        <f ca="1">IFERROR(__xludf.DUMMYFUNCTION(" VLOOKUP(A1714, IMPORTRANGE(""https://docs.google.com/spreadsheets/d/1fj_Bhi2XPL3siwIh4sx4VRLAe31yD50oKdj5UlRYW0c/"", ""Сводка!A:AA""), 5, FALSE)"),352)</f>
        <v>352</v>
      </c>
      <c r="F1729" s="148" t="s">
        <v>4981</v>
      </c>
      <c r="G1729" s="147">
        <f ca="1">IFERROR(__xludf.DUMMYFUNCTION(" VLOOKUP(A1714, IMPORTRANGE(""https://docs.google.com/spreadsheets/d/1QNLbnkR_AongFt22vMfNzfpjZ0CjpI8QI-w0wBnYA1w/"", ""Инфа!A:AA""), 6, FALSE)"),2024)</f>
        <v>2024</v>
      </c>
      <c r="H1729" s="154">
        <v>34000</v>
      </c>
      <c r="I1729" s="151" t="s">
        <v>234</v>
      </c>
      <c r="J1729" s="93" t="s">
        <v>4982</v>
      </c>
      <c r="K1729" s="153"/>
      <c r="L1729" s="153"/>
      <c r="M1729" s="153"/>
      <c r="N1729" s="153"/>
      <c r="O1729" s="153"/>
      <c r="P1729" s="153"/>
      <c r="Q1729" s="153"/>
      <c r="R1729" s="153"/>
      <c r="S1729" s="153"/>
    </row>
    <row r="1730" spans="1:19" ht="36">
      <c r="A1730" s="277" t="s">
        <v>25424</v>
      </c>
      <c r="B1730" s="264" t="s">
        <v>153</v>
      </c>
      <c r="C1730" s="109" t="s">
        <v>4768</v>
      </c>
      <c r="D1730" s="178" t="s">
        <v>4983</v>
      </c>
      <c r="E1730" s="148">
        <f ca="1">IFERROR(__xludf.DUMMYFUNCTION(" VLOOKUP(A1715, IMPORTRANGE(""https://docs.google.com/spreadsheets/d/1fj_Bhi2XPL3siwIh4sx4VRLAe31yD50oKdj5UlRYW0c/"", ""Сводка!A:AA""), 5, FALSE)"),282)</f>
        <v>282</v>
      </c>
      <c r="F1730" s="109" t="s">
        <v>456</v>
      </c>
      <c r="G1730" s="147">
        <f ca="1">IFERROR(__xludf.DUMMYFUNCTION(" VLOOKUP(A1715, IMPORTRANGE(""https://docs.google.com/spreadsheets/d/1QNLbnkR_AongFt22vMfNzfpjZ0CjpI8QI-w0wBnYA1w/"", ""Инфа!A:AA""), 6, FALSE)"),2024)</f>
        <v>2024</v>
      </c>
      <c r="H1730" s="150">
        <v>21900</v>
      </c>
      <c r="I1730" s="179" t="s">
        <v>161</v>
      </c>
      <c r="J1730" s="109" t="s">
        <v>4984</v>
      </c>
      <c r="K1730" s="153"/>
      <c r="L1730" s="153"/>
      <c r="M1730" s="153"/>
      <c r="N1730" s="153"/>
      <c r="O1730" s="153"/>
      <c r="P1730" s="153"/>
      <c r="Q1730" s="153"/>
      <c r="R1730" s="153"/>
      <c r="S1730" s="153"/>
    </row>
    <row r="1731" spans="1:19" ht="36">
      <c r="A1731" s="277" t="s">
        <v>25424</v>
      </c>
      <c r="B1731" s="264" t="s">
        <v>153</v>
      </c>
      <c r="C1731" s="109" t="s">
        <v>4768</v>
      </c>
      <c r="D1731" s="178" t="s">
        <v>4985</v>
      </c>
      <c r="E1731" s="148">
        <f ca="1">IFERROR(__xludf.DUMMYFUNCTION(" VLOOKUP(A1716, IMPORTRANGE(""https://docs.google.com/spreadsheets/d/1fj_Bhi2XPL3siwIh4sx4VRLAe31yD50oKdj5UlRYW0c/"", ""Сводка!A:AA""), 5, FALSE)"),336)</f>
        <v>336</v>
      </c>
      <c r="F1731" s="109" t="s">
        <v>456</v>
      </c>
      <c r="G1731" s="147">
        <f ca="1">IFERROR(__xludf.DUMMYFUNCTION(" VLOOKUP(A1716, IMPORTRANGE(""https://docs.google.com/spreadsheets/d/1QNLbnkR_AongFt22vMfNzfpjZ0CjpI8QI-w0wBnYA1w/"", ""Инфа!A:AA""), 6, FALSE)"),2024)</f>
        <v>2024</v>
      </c>
      <c r="H1731" s="150">
        <v>25200</v>
      </c>
      <c r="I1731" s="179" t="s">
        <v>161</v>
      </c>
      <c r="J1731" s="109" t="s">
        <v>4984</v>
      </c>
      <c r="K1731" s="153"/>
      <c r="L1731" s="153"/>
      <c r="M1731" s="153"/>
      <c r="N1731" s="153"/>
      <c r="O1731" s="153"/>
      <c r="P1731" s="153"/>
      <c r="Q1731" s="153"/>
      <c r="R1731" s="153"/>
      <c r="S1731" s="153"/>
    </row>
    <row r="1732" spans="1:19" ht="54">
      <c r="A1732" s="277" t="s">
        <v>25424</v>
      </c>
      <c r="B1732" s="264" t="s">
        <v>153</v>
      </c>
      <c r="C1732" s="109" t="s">
        <v>4986</v>
      </c>
      <c r="D1732" s="178" t="s">
        <v>4987</v>
      </c>
      <c r="E1732" s="148">
        <f ca="1">IFERROR(__xludf.DUMMYFUNCTION(" VLOOKUP(A1717, IMPORTRANGE(""https://docs.google.com/spreadsheets/d/1fj_Bhi2XPL3siwIh4sx4VRLAe31yD50oKdj5UlRYW0c/"", ""Сводка!A:AA""), 5, FALSE)"),324)</f>
        <v>324</v>
      </c>
      <c r="F1732" s="109" t="s">
        <v>456</v>
      </c>
      <c r="G1732" s="147">
        <f ca="1">IFERROR(__xludf.DUMMYFUNCTION(" VLOOKUP(A1717, IMPORTRANGE(""https://docs.google.com/spreadsheets/d/1QNLbnkR_AongFt22vMfNzfpjZ0CjpI8QI-w0wBnYA1w/"", ""Инфа!A:AA""), 6, FALSE)"),2024)</f>
        <v>2024</v>
      </c>
      <c r="H1732" s="150">
        <v>14700</v>
      </c>
      <c r="I1732" s="179" t="s">
        <v>161</v>
      </c>
      <c r="J1732" s="109" t="s">
        <v>4988</v>
      </c>
      <c r="K1732" s="153"/>
      <c r="L1732" s="153"/>
      <c r="M1732" s="153"/>
      <c r="N1732" s="153"/>
      <c r="O1732" s="153"/>
      <c r="P1732" s="153"/>
      <c r="Q1732" s="153"/>
      <c r="R1732" s="153"/>
      <c r="S1732" s="153"/>
    </row>
    <row r="1733" spans="1:19" ht="72">
      <c r="A1733" s="277" t="s">
        <v>25424</v>
      </c>
      <c r="B1733" s="264" t="s">
        <v>400</v>
      </c>
      <c r="C1733" s="109" t="s">
        <v>4774</v>
      </c>
      <c r="D1733" s="178" t="s">
        <v>4989</v>
      </c>
      <c r="E1733" s="148">
        <f ca="1">IFERROR(__xludf.DUMMYFUNCTION(" VLOOKUP(A1718, IMPORTRANGE(""https://docs.google.com/spreadsheets/d/1fj_Bhi2XPL3siwIh4sx4VRLAe31yD50oKdj5UlRYW0c/"", ""Сводка!A:AA""), 5, FALSE)"),192)</f>
        <v>192</v>
      </c>
      <c r="F1733" s="109" t="s">
        <v>108</v>
      </c>
      <c r="G1733" s="147">
        <f ca="1">IFERROR(__xludf.DUMMYFUNCTION(" VLOOKUP(A1718, IMPORTRANGE(""https://docs.google.com/spreadsheets/d/1QNLbnkR_AongFt22vMfNzfpjZ0CjpI8QI-w0wBnYA1w/"", ""Инфа!A:AA""), 6, FALSE)"),2024)</f>
        <v>2024</v>
      </c>
      <c r="H1733" s="150">
        <v>16500</v>
      </c>
      <c r="I1733" s="179" t="s">
        <v>161</v>
      </c>
      <c r="J1733" s="109" t="s">
        <v>4990</v>
      </c>
      <c r="K1733" s="153"/>
      <c r="L1733" s="153"/>
      <c r="M1733" s="153"/>
      <c r="N1733" s="153"/>
      <c r="O1733" s="153"/>
      <c r="P1733" s="153"/>
      <c r="Q1733" s="153"/>
      <c r="R1733" s="153"/>
      <c r="S1733" s="153"/>
    </row>
    <row r="1734" spans="1:19" ht="72">
      <c r="A1734" s="277" t="s">
        <v>25424</v>
      </c>
      <c r="B1734" s="264" t="s">
        <v>153</v>
      </c>
      <c r="C1734" s="109" t="s">
        <v>4774</v>
      </c>
      <c r="D1734" s="178" t="s">
        <v>4991</v>
      </c>
      <c r="E1734" s="148">
        <f ca="1">IFERROR(__xludf.DUMMYFUNCTION(" VLOOKUP(A1719, IMPORTRANGE(""https://docs.google.com/spreadsheets/d/1fj_Bhi2XPL3siwIh4sx4VRLAe31yD50oKdj5UlRYW0c/"", ""Сводка!A:AA""), 5, FALSE)"),200)</f>
        <v>200</v>
      </c>
      <c r="F1734" s="109" t="s">
        <v>108</v>
      </c>
      <c r="G1734" s="147">
        <f ca="1">IFERROR(__xludf.DUMMYFUNCTION(" VLOOKUP(A1719, IMPORTRANGE(""https://docs.google.com/spreadsheets/d/1QNLbnkR_AongFt22vMfNzfpjZ0CjpI8QI-w0wBnYA1w/"", ""Инфа!A:AA""), 6, FALSE)"),2024)</f>
        <v>2024</v>
      </c>
      <c r="H1734" s="150">
        <v>11000</v>
      </c>
      <c r="I1734" s="179" t="s">
        <v>161</v>
      </c>
      <c r="J1734" s="109" t="s">
        <v>4992</v>
      </c>
      <c r="K1734" s="153"/>
      <c r="L1734" s="153"/>
      <c r="M1734" s="153"/>
      <c r="N1734" s="153"/>
      <c r="O1734" s="153"/>
      <c r="P1734" s="153"/>
      <c r="Q1734" s="153"/>
      <c r="R1734" s="153"/>
      <c r="S1734" s="153"/>
    </row>
    <row r="1735" spans="1:19" ht="36">
      <c r="A1735" s="277" t="s">
        <v>25424</v>
      </c>
      <c r="B1735" s="264" t="s">
        <v>153</v>
      </c>
      <c r="C1735" s="109" t="s">
        <v>4993</v>
      </c>
      <c r="D1735" s="178" t="s">
        <v>4994</v>
      </c>
      <c r="E1735" s="148">
        <f ca="1">IFERROR(__xludf.DUMMYFUNCTION(" VLOOKUP(A1720, IMPORTRANGE(""https://docs.google.com/spreadsheets/d/1fj_Bhi2XPL3siwIh4sx4VRLAe31yD50oKdj5UlRYW0c/"", ""Сводка!A:AA""), 5, FALSE)"),320)</f>
        <v>320</v>
      </c>
      <c r="F1735" s="109" t="s">
        <v>50</v>
      </c>
      <c r="G1735" s="147">
        <f ca="1">IFERROR(__xludf.DUMMYFUNCTION(" VLOOKUP(A1720, IMPORTRANGE(""https://docs.google.com/spreadsheets/d/1QNLbnkR_AongFt22vMfNzfpjZ0CjpI8QI-w0wBnYA1w/"", ""Инфа!A:AA""), 6, FALSE)"),2024)</f>
        <v>2024</v>
      </c>
      <c r="H1735" s="150">
        <v>14600</v>
      </c>
      <c r="I1735" s="179" t="s">
        <v>161</v>
      </c>
      <c r="J1735" s="109" t="s">
        <v>4995</v>
      </c>
      <c r="K1735" s="153"/>
      <c r="L1735" s="153"/>
      <c r="M1735" s="153"/>
      <c r="N1735" s="153"/>
      <c r="O1735" s="153"/>
      <c r="P1735" s="153"/>
      <c r="Q1735" s="153"/>
      <c r="R1735" s="153"/>
      <c r="S1735" s="153"/>
    </row>
    <row r="1736" spans="1:19" ht="36">
      <c r="A1736" s="277" t="s">
        <v>25424</v>
      </c>
      <c r="B1736" s="264" t="s">
        <v>153</v>
      </c>
      <c r="C1736" s="109" t="s">
        <v>4993</v>
      </c>
      <c r="D1736" s="178" t="s">
        <v>4996</v>
      </c>
      <c r="E1736" s="148">
        <f ca="1">IFERROR(__xludf.DUMMYFUNCTION(" VLOOKUP(A1721, IMPORTRANGE(""https://docs.google.com/spreadsheets/d/1fj_Bhi2XPL3siwIh4sx4VRLAe31yD50oKdj5UlRYW0c/"", ""Сводка!A:AA""), 5, FALSE)"),328)</f>
        <v>328</v>
      </c>
      <c r="F1736" s="109" t="s">
        <v>50</v>
      </c>
      <c r="G1736" s="147">
        <f ca="1">IFERROR(__xludf.DUMMYFUNCTION(" VLOOKUP(A1721, IMPORTRANGE(""https://docs.google.com/spreadsheets/d/1QNLbnkR_AongFt22vMfNzfpjZ0CjpI8QI-w0wBnYA1w/"", ""Инфа!A:AA""), 6, FALSE)"),2024)</f>
        <v>2024</v>
      </c>
      <c r="H1736" s="150">
        <v>14800</v>
      </c>
      <c r="I1736" s="179" t="s">
        <v>161</v>
      </c>
      <c r="J1736" s="109" t="s">
        <v>4995</v>
      </c>
      <c r="K1736" s="153"/>
      <c r="L1736" s="153"/>
      <c r="M1736" s="153"/>
      <c r="N1736" s="153"/>
      <c r="O1736" s="153"/>
      <c r="P1736" s="153"/>
      <c r="Q1736" s="153"/>
      <c r="R1736" s="153"/>
      <c r="S1736" s="153"/>
    </row>
    <row r="1737" spans="1:19" ht="56.25">
      <c r="A1737" s="277" t="s">
        <v>25424</v>
      </c>
      <c r="B1737" s="265" t="s">
        <v>153</v>
      </c>
      <c r="C1737" s="111" t="s">
        <v>4768</v>
      </c>
      <c r="D1737" s="93" t="s">
        <v>4997</v>
      </c>
      <c r="E1737" s="148">
        <f ca="1">IFERROR(__xludf.DUMMYFUNCTION(" VLOOKUP(A1722, IMPORTRANGE(""https://docs.google.com/spreadsheets/d/1fj_Bhi2XPL3siwIh4sx4VRLAe31yD50oKdj5UlRYW0c/"", ""Сводка!A:AA""), 5, FALSE)"),496)</f>
        <v>496</v>
      </c>
      <c r="F1737" s="111" t="s">
        <v>456</v>
      </c>
      <c r="G1737" s="147">
        <f ca="1">IFERROR(__xludf.DUMMYFUNCTION(" VLOOKUP(A1722, IMPORTRANGE(""https://docs.google.com/spreadsheets/d/1QNLbnkR_AongFt22vMfNzfpjZ0CjpI8QI-w0wBnYA1w/"", ""Инфа!A:AA""), 6, FALSE)"),2024)</f>
        <v>2024</v>
      </c>
      <c r="H1737" s="154">
        <v>19900</v>
      </c>
      <c r="I1737" s="180" t="s">
        <v>161</v>
      </c>
      <c r="J1737" s="111" t="s">
        <v>4998</v>
      </c>
      <c r="K1737" s="153"/>
      <c r="L1737" s="153"/>
      <c r="M1737" s="153"/>
      <c r="N1737" s="153"/>
      <c r="O1737" s="153"/>
      <c r="P1737" s="153"/>
      <c r="Q1737" s="153"/>
      <c r="R1737" s="153"/>
      <c r="S1737" s="153"/>
    </row>
    <row r="1738" spans="1:19" ht="56.25">
      <c r="A1738" s="277" t="s">
        <v>25424</v>
      </c>
      <c r="B1738" s="265" t="s">
        <v>153</v>
      </c>
      <c r="C1738" s="111" t="s">
        <v>4768</v>
      </c>
      <c r="D1738" s="93" t="s">
        <v>4999</v>
      </c>
      <c r="E1738" s="148">
        <f ca="1">IFERROR(__xludf.DUMMYFUNCTION(" VLOOKUP(A1723, IMPORTRANGE(""https://docs.google.com/spreadsheets/d/1fj_Bhi2XPL3siwIh4sx4VRLAe31yD50oKdj5UlRYW0c/"", ""Сводка!A:AA""), 5, FALSE)"),496)</f>
        <v>496</v>
      </c>
      <c r="F1738" s="111" t="s">
        <v>456</v>
      </c>
      <c r="G1738" s="147">
        <f ca="1">IFERROR(__xludf.DUMMYFUNCTION(" VLOOKUP(A1723, IMPORTRANGE(""https://docs.google.com/spreadsheets/d/1QNLbnkR_AongFt22vMfNzfpjZ0CjpI8QI-w0wBnYA1w/"", ""Инфа!A:AA""), 6, FALSE)"),2024)</f>
        <v>2024</v>
      </c>
      <c r="H1738" s="154">
        <v>19900</v>
      </c>
      <c r="I1738" s="180" t="s">
        <v>161</v>
      </c>
      <c r="J1738" s="111" t="s">
        <v>5000</v>
      </c>
      <c r="K1738" s="153"/>
      <c r="L1738" s="153"/>
      <c r="M1738" s="153"/>
      <c r="N1738" s="153"/>
      <c r="O1738" s="153"/>
      <c r="P1738" s="153"/>
      <c r="Q1738" s="153"/>
      <c r="R1738" s="153"/>
      <c r="S1738" s="153"/>
    </row>
    <row r="1739" spans="1:19" ht="36">
      <c r="A1739" s="277" t="s">
        <v>25424</v>
      </c>
      <c r="B1739" s="264" t="s">
        <v>153</v>
      </c>
      <c r="C1739" s="109" t="s">
        <v>4768</v>
      </c>
      <c r="D1739" s="178" t="s">
        <v>5001</v>
      </c>
      <c r="E1739" s="148">
        <f ca="1">IFERROR(__xludf.DUMMYFUNCTION(" VLOOKUP(A1724, IMPORTRANGE(""https://docs.google.com/spreadsheets/d/1fj_Bhi2XPL3siwIh4sx4VRLAe31yD50oKdj5UlRYW0c/"", ""Сводка!A:AA""), 5, FALSE)"),188)</f>
        <v>188</v>
      </c>
      <c r="F1739" s="109" t="s">
        <v>456</v>
      </c>
      <c r="G1739" s="147">
        <f ca="1">IFERROR(__xludf.DUMMYFUNCTION(" VLOOKUP(A1724, IMPORTRANGE(""https://docs.google.com/spreadsheets/d/1QNLbnkR_AongFt22vMfNzfpjZ0CjpI8QI-w0wBnYA1w/"", ""Инфа!A:AA""), 6, FALSE)"),2024)</f>
        <v>2024</v>
      </c>
      <c r="H1739" s="150">
        <v>10600</v>
      </c>
      <c r="I1739" s="179" t="s">
        <v>161</v>
      </c>
      <c r="J1739" s="109" t="s">
        <v>5002</v>
      </c>
      <c r="K1739" s="153"/>
      <c r="L1739" s="153"/>
      <c r="M1739" s="153"/>
      <c r="N1739" s="153"/>
      <c r="O1739" s="153"/>
      <c r="P1739" s="153"/>
      <c r="Q1739" s="153"/>
      <c r="R1739" s="153"/>
      <c r="S1739" s="153"/>
    </row>
    <row r="1740" spans="1:19" ht="187.5">
      <c r="A1740" s="277" t="s">
        <v>25424</v>
      </c>
      <c r="B1740" s="253" t="s">
        <v>400</v>
      </c>
      <c r="C1740" s="93" t="s">
        <v>4979</v>
      </c>
      <c r="D1740" s="93" t="s">
        <v>5003</v>
      </c>
      <c r="E1740" s="148">
        <f ca="1">IFERROR(__xludf.DUMMYFUNCTION(" VLOOKUP(A1725, IMPORTRANGE(""https://docs.google.com/spreadsheets/d/1fj_Bhi2XPL3siwIh4sx4VRLAe31yD50oKdj5UlRYW0c/"", ""Сводка!A:AA""), 5, FALSE)"),196)</f>
        <v>196</v>
      </c>
      <c r="F1740" s="148" t="s">
        <v>415</v>
      </c>
      <c r="G1740" s="147">
        <f ca="1">IFERROR(__xludf.DUMMYFUNCTION(" VLOOKUP(A1725, IMPORTRANGE(""https://docs.google.com/spreadsheets/d/1QNLbnkR_AongFt22vMfNzfpjZ0CjpI8QI-w0wBnYA1w/"", ""Инфа!A:AA""), 6, FALSE)"),2024)</f>
        <v>2024</v>
      </c>
      <c r="H1740" s="150">
        <v>10900</v>
      </c>
      <c r="I1740" s="151" t="s">
        <v>234</v>
      </c>
      <c r="J1740" s="93" t="s">
        <v>5004</v>
      </c>
      <c r="K1740" s="153"/>
      <c r="L1740" s="153"/>
      <c r="M1740" s="153"/>
      <c r="N1740" s="153"/>
      <c r="O1740" s="153"/>
      <c r="P1740" s="153"/>
      <c r="Q1740" s="153"/>
      <c r="R1740" s="153"/>
      <c r="S1740" s="153"/>
    </row>
    <row r="1741" spans="1:19" ht="108">
      <c r="A1741" s="277" t="s">
        <v>25424</v>
      </c>
      <c r="B1741" s="264" t="s">
        <v>153</v>
      </c>
      <c r="C1741" s="109" t="s">
        <v>5005</v>
      </c>
      <c r="D1741" s="178" t="s">
        <v>5006</v>
      </c>
      <c r="E1741" s="148">
        <f ca="1">IFERROR(__xludf.DUMMYFUNCTION(" VLOOKUP(A1726, IMPORTRANGE(""https://docs.google.com/spreadsheets/d/1fj_Bhi2XPL3siwIh4sx4VRLAe31yD50oKdj5UlRYW0c/"", ""Сводка!A:AA""), 5, FALSE)"),312)</f>
        <v>312</v>
      </c>
      <c r="F1741" s="109" t="s">
        <v>456</v>
      </c>
      <c r="G1741" s="147">
        <f ca="1">IFERROR(__xludf.DUMMYFUNCTION(" VLOOKUP(A1726, IMPORTRANGE(""https://docs.google.com/spreadsheets/d/1QNLbnkR_AongFt22vMfNzfpjZ0CjpI8QI-w0wBnYA1w/"", ""Инфа!A:AA""), 6, FALSE)"),2024)</f>
        <v>2024</v>
      </c>
      <c r="H1741" s="150">
        <v>23700</v>
      </c>
      <c r="I1741" s="179" t="s">
        <v>161</v>
      </c>
      <c r="J1741" s="109" t="s">
        <v>5007</v>
      </c>
      <c r="K1741" s="153"/>
      <c r="L1741" s="153"/>
      <c r="M1741" s="153"/>
      <c r="N1741" s="153"/>
      <c r="O1741" s="153"/>
      <c r="P1741" s="153"/>
      <c r="Q1741" s="153"/>
      <c r="R1741" s="153"/>
      <c r="S1741" s="153"/>
    </row>
    <row r="1742" spans="1:19" ht="37.5">
      <c r="A1742" s="277" t="s">
        <v>25424</v>
      </c>
      <c r="B1742" s="265" t="s">
        <v>153</v>
      </c>
      <c r="C1742" s="111" t="s">
        <v>4768</v>
      </c>
      <c r="D1742" s="93" t="s">
        <v>5008</v>
      </c>
      <c r="E1742" s="148">
        <f ca="1">IFERROR(__xludf.DUMMYFUNCTION(" VLOOKUP(A1727, IMPORTRANGE(""https://docs.google.com/spreadsheets/d/1fj_Bhi2XPL3siwIh4sx4VRLAe31yD50oKdj5UlRYW0c/"", ""Сводка!A:AA""), 5, FALSE)"),440)</f>
        <v>440</v>
      </c>
      <c r="F1742" s="111" t="s">
        <v>456</v>
      </c>
      <c r="G1742" s="147">
        <f ca="1">IFERROR(__xludf.DUMMYFUNCTION(" VLOOKUP(A1727, IMPORTRANGE(""https://docs.google.com/spreadsheets/d/1QNLbnkR_AongFt22vMfNzfpjZ0CjpI8QI-w0wBnYA1w/"", ""Инфа!A:AA""), 6, FALSE)"),2024)</f>
        <v>2024</v>
      </c>
      <c r="H1742" s="154">
        <v>18200</v>
      </c>
      <c r="I1742" s="180" t="s">
        <v>161</v>
      </c>
      <c r="J1742" s="111" t="s">
        <v>5009</v>
      </c>
      <c r="K1742" s="153"/>
      <c r="L1742" s="153"/>
      <c r="M1742" s="153"/>
      <c r="N1742" s="153"/>
      <c r="O1742" s="153"/>
      <c r="P1742" s="153"/>
      <c r="Q1742" s="153"/>
      <c r="R1742" s="153"/>
      <c r="S1742" s="153"/>
    </row>
    <row r="1743" spans="1:19" ht="36">
      <c r="A1743" s="277" t="s">
        <v>25424</v>
      </c>
      <c r="B1743" s="264" t="s">
        <v>400</v>
      </c>
      <c r="C1743" s="109" t="s">
        <v>2013</v>
      </c>
      <c r="D1743" s="178" t="s">
        <v>5010</v>
      </c>
      <c r="E1743" s="148">
        <f ca="1">IFERROR(__xludf.DUMMYFUNCTION(" VLOOKUP(A1730, IMPORTRANGE(""https://docs.google.com/spreadsheets/d/1fj_Bhi2XPL3siwIh4sx4VRLAe31yD50oKdj5UlRYW0c/"", ""Сводка!A:AA""), 5, FALSE)"),212)</f>
        <v>212</v>
      </c>
      <c r="F1743" s="109" t="s">
        <v>466</v>
      </c>
      <c r="G1743" s="147">
        <f ca="1">IFERROR(__xludf.DUMMYFUNCTION(" VLOOKUP(A1730, IMPORTRANGE(""https://docs.google.com/spreadsheets/d/1QNLbnkR_AongFt22vMfNzfpjZ0CjpI8QI-w0wBnYA1w/"", ""Инфа!A:AA""), 6, FALSE)"),2024)</f>
        <v>2024</v>
      </c>
      <c r="H1743" s="150">
        <v>11400</v>
      </c>
      <c r="I1743" s="179" t="s">
        <v>489</v>
      </c>
      <c r="J1743" s="109" t="s">
        <v>5011</v>
      </c>
      <c r="K1743" s="153"/>
      <c r="L1743" s="153"/>
      <c r="M1743" s="153"/>
      <c r="N1743" s="153"/>
      <c r="O1743" s="153"/>
      <c r="P1743" s="153"/>
      <c r="Q1743" s="153"/>
      <c r="R1743" s="153"/>
      <c r="S1743" s="153"/>
    </row>
    <row r="1744" spans="1:19" ht="54">
      <c r="A1744" s="277" t="s">
        <v>25424</v>
      </c>
      <c r="B1744" s="264" t="s">
        <v>153</v>
      </c>
      <c r="C1744" s="109" t="s">
        <v>5012</v>
      </c>
      <c r="D1744" s="178" t="s">
        <v>5013</v>
      </c>
      <c r="E1744" s="148">
        <f ca="1">IFERROR(__xludf.DUMMYFUNCTION(" VLOOKUP(A1732, IMPORTRANGE(""https://docs.google.com/spreadsheets/d/1fj_Bhi2XPL3siwIh4sx4VRLAe31yD50oKdj5UlRYW0c/"", ""Сводка!A:AA""), 5, FALSE)"),192)</f>
        <v>192</v>
      </c>
      <c r="F1744" s="109" t="s">
        <v>50</v>
      </c>
      <c r="G1744" s="147">
        <f ca="1">IFERROR(__xludf.DUMMYFUNCTION(" VLOOKUP(A1732, IMPORTRANGE(""https://docs.google.com/spreadsheets/d/1QNLbnkR_AongFt22vMfNzfpjZ0CjpI8QI-w0wBnYA1w/"", ""Инфа!A:AA""), 6, FALSE)"),2024)</f>
        <v>2024</v>
      </c>
      <c r="H1744" s="150">
        <v>10800</v>
      </c>
      <c r="I1744" s="179" t="s">
        <v>28</v>
      </c>
      <c r="J1744" s="109" t="s">
        <v>5014</v>
      </c>
      <c r="K1744" s="153"/>
      <c r="L1744" s="153"/>
      <c r="M1744" s="153"/>
      <c r="N1744" s="153"/>
      <c r="O1744" s="153"/>
      <c r="P1744" s="153"/>
      <c r="Q1744" s="153"/>
      <c r="R1744" s="153"/>
      <c r="S1744" s="153"/>
    </row>
    <row r="1745" spans="1:19" ht="54">
      <c r="A1745" s="277" t="s">
        <v>25424</v>
      </c>
      <c r="B1745" s="264" t="s">
        <v>153</v>
      </c>
      <c r="C1745" s="109" t="s">
        <v>5012</v>
      </c>
      <c r="D1745" s="178" t="s">
        <v>5015</v>
      </c>
      <c r="E1745" s="148">
        <f ca="1">IFERROR(__xludf.DUMMYFUNCTION(" VLOOKUP(A1733, IMPORTRANGE(""https://docs.google.com/spreadsheets/d/1fj_Bhi2XPL3siwIh4sx4VRLAe31yD50oKdj5UlRYW0c/"", ""Сводка!A:AA""), 5, FALSE)"),164)</f>
        <v>164</v>
      </c>
      <c r="F1745" s="109" t="s">
        <v>50</v>
      </c>
      <c r="G1745" s="147">
        <f ca="1">IFERROR(__xludf.DUMMYFUNCTION(" VLOOKUP(A1733, IMPORTRANGE(""https://docs.google.com/spreadsheets/d/1QNLbnkR_AongFt22vMfNzfpjZ0CjpI8QI-w0wBnYA1w/"", ""Инфа!A:AA""), 6, FALSE)"),2024)</f>
        <v>2024</v>
      </c>
      <c r="H1745" s="150">
        <v>9900</v>
      </c>
      <c r="I1745" s="179" t="s">
        <v>28</v>
      </c>
      <c r="J1745" s="109" t="s">
        <v>5014</v>
      </c>
      <c r="K1745" s="153"/>
      <c r="L1745" s="153"/>
      <c r="M1745" s="153"/>
      <c r="N1745" s="153"/>
      <c r="O1745" s="153"/>
      <c r="P1745" s="153"/>
      <c r="Q1745" s="153"/>
      <c r="R1745" s="153"/>
      <c r="S1745" s="153"/>
    </row>
    <row r="1746" spans="1:19" ht="36">
      <c r="A1746" s="277" t="s">
        <v>25424</v>
      </c>
      <c r="B1746" s="261" t="s">
        <v>400</v>
      </c>
      <c r="C1746" s="108" t="s">
        <v>5016</v>
      </c>
      <c r="D1746" s="176" t="s">
        <v>5017</v>
      </c>
      <c r="E1746" s="148">
        <f ca="1">IFERROR(__xludf.DUMMYFUNCTION(" VLOOKUP(A1734, IMPORTRANGE(""https://docs.google.com/spreadsheets/d/1fj_Bhi2XPL3siwIh4sx4VRLAe31yD50oKdj5UlRYW0c/"", ""Сводка!A:AA""), 5, FALSE)"),316)</f>
        <v>316</v>
      </c>
      <c r="F1746" s="108" t="s">
        <v>466</v>
      </c>
      <c r="G1746" s="147">
        <f ca="1">IFERROR(__xludf.DUMMYFUNCTION(" VLOOKUP(A1734, IMPORTRANGE(""https://docs.google.com/spreadsheets/d/1QNLbnkR_AongFt22vMfNzfpjZ0CjpI8QI-w0wBnYA1w/"", ""Инфа!A:AA""), 6, FALSE)"),2024)</f>
        <v>2024</v>
      </c>
      <c r="H1746" s="150">
        <v>24000</v>
      </c>
      <c r="I1746" s="179" t="s">
        <v>5018</v>
      </c>
      <c r="J1746" s="108" t="s">
        <v>5019</v>
      </c>
      <c r="K1746" s="153"/>
      <c r="L1746" s="153"/>
      <c r="M1746" s="153"/>
      <c r="N1746" s="153"/>
      <c r="O1746" s="153"/>
      <c r="P1746" s="153"/>
      <c r="Q1746" s="153"/>
      <c r="R1746" s="153"/>
      <c r="S1746" s="153"/>
    </row>
    <row r="1747" spans="1:19" ht="72">
      <c r="A1747" s="277" t="s">
        <v>25424</v>
      </c>
      <c r="B1747" s="261" t="s">
        <v>400</v>
      </c>
      <c r="C1747" s="108" t="s">
        <v>5020</v>
      </c>
      <c r="D1747" s="176" t="s">
        <v>5021</v>
      </c>
      <c r="E1747" s="148">
        <f ca="1">IFERROR(__xludf.DUMMYFUNCTION(" VLOOKUP(A1735, IMPORTRANGE(""https://docs.google.com/spreadsheets/d/1fj_Bhi2XPL3siwIh4sx4VRLAe31yD50oKdj5UlRYW0c/"", ""Сводка!A:AA""), 5, FALSE)"),124)</f>
        <v>124</v>
      </c>
      <c r="F1747" s="108" t="s">
        <v>415</v>
      </c>
      <c r="G1747" s="147">
        <f ca="1">IFERROR(__xludf.DUMMYFUNCTION(" VLOOKUP(A1735, IMPORTRANGE(""https://docs.google.com/spreadsheets/d/1QNLbnkR_AongFt22vMfNzfpjZ0CjpI8QI-w0wBnYA1w/"", ""Инфа!A:AA""), 6, FALSE)"),2024)</f>
        <v>2024</v>
      </c>
      <c r="H1747" s="150">
        <v>8700</v>
      </c>
      <c r="I1747" s="185" t="s">
        <v>274</v>
      </c>
      <c r="J1747" s="108" t="s">
        <v>5022</v>
      </c>
      <c r="K1747" s="153"/>
      <c r="L1747" s="153"/>
      <c r="M1747" s="153"/>
      <c r="N1747" s="153"/>
      <c r="O1747" s="153"/>
      <c r="P1747" s="153"/>
      <c r="Q1747" s="153"/>
      <c r="R1747" s="153"/>
      <c r="S1747" s="153"/>
    </row>
    <row r="1748" spans="1:19" ht="112.5">
      <c r="A1748" s="277" t="s">
        <v>25424</v>
      </c>
      <c r="B1748" s="253" t="s">
        <v>400</v>
      </c>
      <c r="C1748" s="93" t="s">
        <v>4979</v>
      </c>
      <c r="D1748" s="93" t="s">
        <v>5023</v>
      </c>
      <c r="E1748" s="148">
        <f ca="1">IFERROR(__xludf.DUMMYFUNCTION(" VLOOKUP(A1736, IMPORTRANGE(""https://docs.google.com/spreadsheets/d/1fj_Bhi2XPL3siwIh4sx4VRLAe31yD50oKdj5UlRYW0c/"", ""Сводка!A:AA""), 5, FALSE)"),120)</f>
        <v>120</v>
      </c>
      <c r="F1748" s="148" t="s">
        <v>415</v>
      </c>
      <c r="G1748" s="147">
        <f ca="1">IFERROR(__xludf.DUMMYFUNCTION(" VLOOKUP(A1736, IMPORTRANGE(""https://docs.google.com/spreadsheets/d/1QNLbnkR_AongFt22vMfNzfpjZ0CjpI8QI-w0wBnYA1w/"", ""Инфа!A:AA""), 6, FALSE)"),2024)</f>
        <v>2024</v>
      </c>
      <c r="H1748" s="150">
        <v>8600</v>
      </c>
      <c r="I1748" s="151" t="s">
        <v>234</v>
      </c>
      <c r="J1748" s="93" t="s">
        <v>5024</v>
      </c>
      <c r="K1748" s="153"/>
      <c r="L1748" s="153"/>
      <c r="M1748" s="153"/>
      <c r="N1748" s="153"/>
      <c r="O1748" s="153"/>
      <c r="P1748" s="153"/>
      <c r="Q1748" s="153"/>
      <c r="R1748" s="153"/>
      <c r="S1748" s="153"/>
    </row>
    <row r="1749" spans="1:19" ht="36">
      <c r="A1749" s="277" t="s">
        <v>25424</v>
      </c>
      <c r="B1749" s="261" t="s">
        <v>400</v>
      </c>
      <c r="C1749" s="108" t="s">
        <v>5020</v>
      </c>
      <c r="D1749" s="176" t="s">
        <v>5025</v>
      </c>
      <c r="E1749" s="148">
        <f ca="1">IFERROR(__xludf.DUMMYFUNCTION(" VLOOKUP(A1737, IMPORTRANGE(""https://docs.google.com/spreadsheets/d/1fj_Bhi2XPL3siwIh4sx4VRLAe31yD50oKdj5UlRYW0c/"", ""Сводка!A:AA""), 5, FALSE)"),172)</f>
        <v>172</v>
      </c>
      <c r="F1749" s="108" t="s">
        <v>415</v>
      </c>
      <c r="G1749" s="147">
        <f ca="1">IFERROR(__xludf.DUMMYFUNCTION(" VLOOKUP(A1737, IMPORTRANGE(""https://docs.google.com/spreadsheets/d/1QNLbnkR_AongFt22vMfNzfpjZ0CjpI8QI-w0wBnYA1w/"", ""Инфа!A:AA""), 6, FALSE)"),2024)</f>
        <v>2024</v>
      </c>
      <c r="H1749" s="150">
        <v>10200</v>
      </c>
      <c r="I1749" s="185" t="s">
        <v>274</v>
      </c>
      <c r="J1749" s="108" t="s">
        <v>5026</v>
      </c>
      <c r="K1749" s="153"/>
      <c r="L1749" s="153"/>
      <c r="M1749" s="153"/>
      <c r="N1749" s="153"/>
      <c r="O1749" s="153"/>
      <c r="P1749" s="153"/>
      <c r="Q1749" s="153"/>
      <c r="R1749" s="153"/>
      <c r="S1749" s="153"/>
    </row>
    <row r="1750" spans="1:19" ht="37.5">
      <c r="A1750" s="277" t="s">
        <v>25424</v>
      </c>
      <c r="B1750" s="259" t="s">
        <v>153</v>
      </c>
      <c r="C1750" s="111" t="s">
        <v>4768</v>
      </c>
      <c r="D1750" s="93" t="s">
        <v>5027</v>
      </c>
      <c r="E1750" s="148">
        <f ca="1">IFERROR(__xludf.DUMMYFUNCTION(" VLOOKUP(A1738, IMPORTRANGE(""https://docs.google.com/spreadsheets/d/1fj_Bhi2XPL3siwIh4sx4VRLAe31yD50oKdj5UlRYW0c/"", ""Сводка!A:AA""), 5, FALSE)"),386)</f>
        <v>386</v>
      </c>
      <c r="F1750" s="110" t="s">
        <v>456</v>
      </c>
      <c r="G1750" s="147">
        <f ca="1">IFERROR(__xludf.DUMMYFUNCTION(" VLOOKUP(A1738, IMPORTRANGE(""https://docs.google.com/spreadsheets/d/1QNLbnkR_AongFt22vMfNzfpjZ0CjpI8QI-w0wBnYA1w/"", ""Инфа!A:AA""), 6, FALSE)"),2024)</f>
        <v>2024</v>
      </c>
      <c r="H1750" s="154">
        <v>28200</v>
      </c>
      <c r="I1750" s="180" t="s">
        <v>161</v>
      </c>
      <c r="J1750" s="110" t="s">
        <v>5028</v>
      </c>
      <c r="K1750" s="153"/>
      <c r="L1750" s="153"/>
      <c r="M1750" s="153"/>
      <c r="N1750" s="153"/>
      <c r="O1750" s="153"/>
      <c r="P1750" s="153"/>
      <c r="Q1750" s="153"/>
      <c r="R1750" s="153"/>
      <c r="S1750" s="153"/>
    </row>
    <row r="1751" spans="1:19" ht="93.75">
      <c r="A1751" s="277" t="s">
        <v>25424</v>
      </c>
      <c r="B1751" s="259" t="s">
        <v>153</v>
      </c>
      <c r="C1751" s="111" t="s">
        <v>4768</v>
      </c>
      <c r="D1751" s="93" t="s">
        <v>5029</v>
      </c>
      <c r="E1751" s="148">
        <f ca="1">IFERROR(__xludf.DUMMYFUNCTION(" VLOOKUP(A1739, IMPORTRANGE(""https://docs.google.com/spreadsheets/d/1fj_Bhi2XPL3siwIh4sx4VRLAe31yD50oKdj5UlRYW0c/"", ""Сводка!A:AA""), 5, FALSE)"),416)</f>
        <v>416</v>
      </c>
      <c r="F1751" s="110" t="s">
        <v>456</v>
      </c>
      <c r="G1751" s="147">
        <f ca="1">IFERROR(__xludf.DUMMYFUNCTION(" VLOOKUP(A1739, IMPORTRANGE(""https://docs.google.com/spreadsheets/d/1QNLbnkR_AongFt22vMfNzfpjZ0CjpI8QI-w0wBnYA1w/"", ""Инфа!A:AA""), 6, FALSE)"),2024)</f>
        <v>2024</v>
      </c>
      <c r="H1751" s="154">
        <v>17500</v>
      </c>
      <c r="I1751" s="180" t="s">
        <v>161</v>
      </c>
      <c r="J1751" s="110" t="s">
        <v>5030</v>
      </c>
      <c r="K1751" s="153"/>
      <c r="L1751" s="153"/>
      <c r="M1751" s="153"/>
      <c r="N1751" s="153"/>
      <c r="O1751" s="153"/>
      <c r="P1751" s="153"/>
      <c r="Q1751" s="153"/>
      <c r="R1751" s="153"/>
      <c r="S1751" s="153"/>
    </row>
    <row r="1752" spans="1:19" ht="93.75">
      <c r="A1752" s="277" t="s">
        <v>25424</v>
      </c>
      <c r="B1752" s="259" t="s">
        <v>153</v>
      </c>
      <c r="C1752" s="111" t="s">
        <v>4768</v>
      </c>
      <c r="D1752" s="93" t="s">
        <v>5031</v>
      </c>
      <c r="E1752" s="148">
        <f ca="1">IFERROR(__xludf.DUMMYFUNCTION(" VLOOKUP(A1740, IMPORTRANGE(""https://docs.google.com/spreadsheets/d/1fj_Bhi2XPL3siwIh4sx4VRLAe31yD50oKdj5UlRYW0c/"", ""Сводка!A:AA""), 5, FALSE)"),380)</f>
        <v>380</v>
      </c>
      <c r="F1752" s="110" t="s">
        <v>456</v>
      </c>
      <c r="G1752" s="147">
        <f ca="1">IFERROR(__xludf.DUMMYFUNCTION(" VLOOKUP(A1740, IMPORTRANGE(""https://docs.google.com/spreadsheets/d/1QNLbnkR_AongFt22vMfNzfpjZ0CjpI8QI-w0wBnYA1w/"", ""Инфа!A:AA""), 6, FALSE)"),2024)</f>
        <v>2024</v>
      </c>
      <c r="H1752" s="154">
        <v>16400</v>
      </c>
      <c r="I1752" s="180" t="s">
        <v>161</v>
      </c>
      <c r="J1752" s="110" t="s">
        <v>5030</v>
      </c>
      <c r="K1752" s="153"/>
      <c r="L1752" s="153"/>
      <c r="M1752" s="153"/>
      <c r="N1752" s="153"/>
      <c r="O1752" s="153"/>
      <c r="P1752" s="153"/>
      <c r="Q1752" s="153"/>
      <c r="R1752" s="153"/>
      <c r="S1752" s="153"/>
    </row>
    <row r="1753" spans="1:19" ht="72">
      <c r="A1753" s="277" t="s">
        <v>25424</v>
      </c>
      <c r="B1753" s="261" t="s">
        <v>153</v>
      </c>
      <c r="C1753" s="108" t="s">
        <v>5032</v>
      </c>
      <c r="D1753" s="176" t="s">
        <v>5033</v>
      </c>
      <c r="E1753" s="148">
        <f ca="1">IFERROR(__xludf.DUMMYFUNCTION(" VLOOKUP(A1741, IMPORTRANGE(""https://docs.google.com/spreadsheets/d/1fj_Bhi2XPL3siwIh4sx4VRLAe31yD50oKdj5UlRYW0c/"", ""Сводка!A:AA""), 5, FALSE)"),280)</f>
        <v>280</v>
      </c>
      <c r="F1753" s="108" t="s">
        <v>108</v>
      </c>
      <c r="G1753" s="147">
        <f ca="1">IFERROR(__xludf.DUMMYFUNCTION(" VLOOKUP(A1741, IMPORTRANGE(""https://docs.google.com/spreadsheets/d/1QNLbnkR_AongFt22vMfNzfpjZ0CjpI8QI-w0wBnYA1w/"", ""Инфа!A:AA""), 6, FALSE)"),2024)</f>
        <v>2024</v>
      </c>
      <c r="H1753" s="150">
        <v>13400</v>
      </c>
      <c r="I1753" s="179" t="s">
        <v>161</v>
      </c>
      <c r="J1753" s="108" t="s">
        <v>5034</v>
      </c>
      <c r="K1753" s="153"/>
      <c r="L1753" s="153"/>
      <c r="M1753" s="153"/>
      <c r="N1753" s="153"/>
      <c r="O1753" s="153"/>
      <c r="P1753" s="153"/>
      <c r="Q1753" s="153"/>
      <c r="R1753" s="153"/>
      <c r="S1753" s="153"/>
    </row>
    <row r="1754" spans="1:19" ht="56.25">
      <c r="A1754" s="277" t="s">
        <v>25424</v>
      </c>
      <c r="B1754" s="259" t="s">
        <v>153</v>
      </c>
      <c r="C1754" s="111" t="s">
        <v>4768</v>
      </c>
      <c r="D1754" s="93" t="s">
        <v>5035</v>
      </c>
      <c r="E1754" s="148">
        <f ca="1">IFERROR(__xludf.DUMMYFUNCTION(" VLOOKUP(A1742, IMPORTRANGE(""https://docs.google.com/spreadsheets/d/1fj_Bhi2XPL3siwIh4sx4VRLAe31yD50oKdj5UlRYW0c/"", ""Сводка!A:AA""), 5, FALSE)"),404)</f>
        <v>404</v>
      </c>
      <c r="F1754" s="110" t="s">
        <v>456</v>
      </c>
      <c r="G1754" s="147">
        <f ca="1">IFERROR(__xludf.DUMMYFUNCTION(" VLOOKUP(A1742, IMPORTRANGE(""https://docs.google.com/spreadsheets/d/1QNLbnkR_AongFt22vMfNzfpjZ0CjpI8QI-w0wBnYA1w/"", ""Инфа!A:AA""), 6, FALSE)"),2024)</f>
        <v>2024</v>
      </c>
      <c r="H1754" s="154">
        <v>17100</v>
      </c>
      <c r="I1754" s="180" t="s">
        <v>161</v>
      </c>
      <c r="J1754" s="110" t="s">
        <v>5036</v>
      </c>
      <c r="K1754" s="153"/>
      <c r="L1754" s="153"/>
      <c r="M1754" s="153"/>
      <c r="N1754" s="153"/>
      <c r="O1754" s="153"/>
      <c r="P1754" s="153"/>
      <c r="Q1754" s="153"/>
      <c r="R1754" s="153"/>
      <c r="S1754" s="153"/>
    </row>
    <row r="1755" spans="1:19" ht="36">
      <c r="A1755" s="277" t="s">
        <v>25424</v>
      </c>
      <c r="B1755" s="261" t="s">
        <v>400</v>
      </c>
      <c r="C1755" s="108" t="s">
        <v>4774</v>
      </c>
      <c r="D1755" s="176" t="s">
        <v>5037</v>
      </c>
      <c r="E1755" s="148">
        <f ca="1">IFERROR(__xludf.DUMMYFUNCTION(" VLOOKUP(A1743, IMPORTRANGE(""https://docs.google.com/spreadsheets/d/1fj_Bhi2XPL3siwIh4sx4VRLAe31yD50oKdj5UlRYW0c/"", ""Сводка!A:AA""), 5, FALSE)"),188)</f>
        <v>188</v>
      </c>
      <c r="F1755" s="108" t="s">
        <v>108</v>
      </c>
      <c r="G1755" s="147">
        <f ca="1">IFERROR(__xludf.DUMMYFUNCTION(" VLOOKUP(A1743, IMPORTRANGE(""https://docs.google.com/spreadsheets/d/1QNLbnkR_AongFt22vMfNzfpjZ0CjpI8QI-w0wBnYA1w/"", ""Инфа!A:AA""), 6, FALSE)"),2024)</f>
        <v>2024</v>
      </c>
      <c r="H1755" s="150">
        <v>16300</v>
      </c>
      <c r="I1755" s="179" t="s">
        <v>161</v>
      </c>
      <c r="J1755" s="108" t="s">
        <v>5038</v>
      </c>
      <c r="K1755" s="153"/>
      <c r="L1755" s="153"/>
      <c r="M1755" s="153"/>
      <c r="N1755" s="153"/>
      <c r="O1755" s="153"/>
      <c r="P1755" s="153"/>
      <c r="Q1755" s="153"/>
      <c r="R1755" s="153"/>
      <c r="S1755" s="153"/>
    </row>
    <row r="1756" spans="1:19" ht="36">
      <c r="A1756" s="277" t="s">
        <v>25424</v>
      </c>
      <c r="B1756" s="261" t="s">
        <v>400</v>
      </c>
      <c r="C1756" s="108" t="s">
        <v>5039</v>
      </c>
      <c r="D1756" s="176" t="s">
        <v>5040</v>
      </c>
      <c r="E1756" s="148">
        <f ca="1">IFERROR(__xludf.DUMMYFUNCTION(" VLOOKUP(A1744, IMPORTRANGE(""https://docs.google.com/spreadsheets/d/1fj_Bhi2XPL3siwIh4sx4VRLAe31yD50oKdj5UlRYW0c/"", ""Сводка!A:AA""), 5, FALSE)"),132)</f>
        <v>132</v>
      </c>
      <c r="F1756" s="108" t="s">
        <v>415</v>
      </c>
      <c r="G1756" s="147">
        <f ca="1">IFERROR(__xludf.DUMMYFUNCTION(" VLOOKUP(A1744, IMPORTRANGE(""https://docs.google.com/spreadsheets/d/1QNLbnkR_AongFt22vMfNzfpjZ0CjpI8QI-w0wBnYA1w/"", ""Инфа!A:AA""), 6, FALSE)"),2024)</f>
        <v>2024</v>
      </c>
      <c r="H1756" s="150">
        <v>12900</v>
      </c>
      <c r="I1756" s="185" t="s">
        <v>5041</v>
      </c>
      <c r="J1756" s="108" t="s">
        <v>5042</v>
      </c>
      <c r="K1756" s="153"/>
      <c r="L1756" s="153"/>
      <c r="M1756" s="153"/>
      <c r="N1756" s="153"/>
      <c r="O1756" s="153"/>
      <c r="P1756" s="153"/>
      <c r="Q1756" s="153"/>
      <c r="R1756" s="153"/>
      <c r="S1756" s="153"/>
    </row>
    <row r="1757" spans="1:19" ht="54">
      <c r="A1757" s="277" t="s">
        <v>25424</v>
      </c>
      <c r="B1757" s="261" t="s">
        <v>153</v>
      </c>
      <c r="C1757" s="108" t="s">
        <v>5043</v>
      </c>
      <c r="D1757" s="176" t="s">
        <v>5044</v>
      </c>
      <c r="E1757" s="148">
        <f ca="1">IFERROR(__xludf.DUMMYFUNCTION(" VLOOKUP(A1745, IMPORTRANGE(""https://docs.google.com/spreadsheets/d/1fj_Bhi2XPL3siwIh4sx4VRLAe31yD50oKdj5UlRYW0c/"", ""Сводка!A:AA""), 5, FALSE)"),144)</f>
        <v>144</v>
      </c>
      <c r="F1757" s="108" t="s">
        <v>50</v>
      </c>
      <c r="G1757" s="147">
        <f ca="1">IFERROR(__xludf.DUMMYFUNCTION(" VLOOKUP(A1745, IMPORTRANGE(""https://docs.google.com/spreadsheets/d/1QNLbnkR_AongFt22vMfNzfpjZ0CjpI8QI-w0wBnYA1w/"", ""Инфа!A:AA""), 6, FALSE)"),2024)</f>
        <v>2024</v>
      </c>
      <c r="H1757" s="150">
        <v>13600</v>
      </c>
      <c r="I1757" s="185" t="s">
        <v>4145</v>
      </c>
      <c r="J1757" s="108" t="s">
        <v>5045</v>
      </c>
      <c r="K1757" s="153"/>
      <c r="L1757" s="153"/>
      <c r="M1757" s="153"/>
      <c r="N1757" s="153"/>
      <c r="O1757" s="153"/>
      <c r="P1757" s="153"/>
      <c r="Q1757" s="153"/>
      <c r="R1757" s="153"/>
      <c r="S1757" s="153"/>
    </row>
    <row r="1758" spans="1:19" ht="36">
      <c r="A1758" s="277" t="s">
        <v>25424</v>
      </c>
      <c r="B1758" s="261" t="s">
        <v>400</v>
      </c>
      <c r="C1758" s="108" t="s">
        <v>5020</v>
      </c>
      <c r="D1758" s="176" t="s">
        <v>5046</v>
      </c>
      <c r="E1758" s="148">
        <f ca="1">IFERROR(__xludf.DUMMYFUNCTION(" VLOOKUP(A1746, IMPORTRANGE(""https://docs.google.com/spreadsheets/d/1fj_Bhi2XPL3siwIh4sx4VRLAe31yD50oKdj5UlRYW0c/"", ""Сводка!A:AA""), 5, FALSE)"),112)</f>
        <v>112</v>
      </c>
      <c r="F1758" s="108" t="s">
        <v>415</v>
      </c>
      <c r="G1758" s="147">
        <f ca="1">IFERROR(__xludf.DUMMYFUNCTION(" VLOOKUP(A1746, IMPORTRANGE(""https://docs.google.com/spreadsheets/d/1QNLbnkR_AongFt22vMfNzfpjZ0CjpI8QI-w0wBnYA1w/"", ""Инфа!A:AA""), 6, FALSE)"),2024)</f>
        <v>2024</v>
      </c>
      <c r="H1758" s="150">
        <v>8400</v>
      </c>
      <c r="I1758" s="185" t="s">
        <v>274</v>
      </c>
      <c r="J1758" s="108" t="s">
        <v>5047</v>
      </c>
      <c r="K1758" s="153"/>
      <c r="L1758" s="153"/>
      <c r="M1758" s="153"/>
      <c r="N1758" s="153"/>
      <c r="O1758" s="153"/>
      <c r="P1758" s="153"/>
      <c r="Q1758" s="153"/>
      <c r="R1758" s="153"/>
      <c r="S1758" s="153"/>
    </row>
    <row r="1759" spans="1:19" ht="54">
      <c r="A1759" s="277" t="s">
        <v>25424</v>
      </c>
      <c r="B1759" s="261" t="s">
        <v>400</v>
      </c>
      <c r="C1759" s="108" t="s">
        <v>5020</v>
      </c>
      <c r="D1759" s="176" t="s">
        <v>5048</v>
      </c>
      <c r="E1759" s="148">
        <f ca="1">IFERROR(__xludf.DUMMYFUNCTION(" VLOOKUP(A1747, IMPORTRANGE(""https://docs.google.com/spreadsheets/d/1fj_Bhi2XPL3siwIh4sx4VRLAe31yD50oKdj5UlRYW0c/"", ""Сводка!A:AA""), 5, FALSE)"),132)</f>
        <v>132</v>
      </c>
      <c r="F1759" s="108" t="s">
        <v>415</v>
      </c>
      <c r="G1759" s="147">
        <f ca="1">IFERROR(__xludf.DUMMYFUNCTION(" VLOOKUP(A1747, IMPORTRANGE(""https://docs.google.com/spreadsheets/d/1QNLbnkR_AongFt22vMfNzfpjZ0CjpI8QI-w0wBnYA1w/"", ""Инфа!A:AA""), 6, FALSE)"),2024)</f>
        <v>2024</v>
      </c>
      <c r="H1759" s="150">
        <v>9000</v>
      </c>
      <c r="I1759" s="185" t="s">
        <v>274</v>
      </c>
      <c r="J1759" s="108" t="s">
        <v>5049</v>
      </c>
      <c r="K1759" s="153"/>
      <c r="L1759" s="153"/>
      <c r="M1759" s="153"/>
      <c r="N1759" s="153"/>
      <c r="O1759" s="153"/>
      <c r="P1759" s="153"/>
      <c r="Q1759" s="153"/>
      <c r="R1759" s="153"/>
      <c r="S1759" s="153"/>
    </row>
    <row r="1760" spans="1:19" ht="36">
      <c r="A1760" s="277" t="s">
        <v>25424</v>
      </c>
      <c r="B1760" s="261" t="s">
        <v>400</v>
      </c>
      <c r="C1760" s="108" t="s">
        <v>5020</v>
      </c>
      <c r="D1760" s="176" t="s">
        <v>5050</v>
      </c>
      <c r="E1760" s="148">
        <f ca="1">IFERROR(__xludf.DUMMYFUNCTION(" VLOOKUP(A1748, IMPORTRANGE(""https://docs.google.com/spreadsheets/d/1fj_Bhi2XPL3siwIh4sx4VRLAe31yD50oKdj5UlRYW0c/"", ""Сводка!A:AA""), 5, FALSE)"),172)</f>
        <v>172</v>
      </c>
      <c r="F1760" s="108" t="s">
        <v>5051</v>
      </c>
      <c r="G1760" s="147">
        <f ca="1">IFERROR(__xludf.DUMMYFUNCTION(" VLOOKUP(A1748, IMPORTRANGE(""https://docs.google.com/spreadsheets/d/1QNLbnkR_AongFt22vMfNzfpjZ0CjpI8QI-w0wBnYA1w/"", ""Инфа!A:AA""), 6, FALSE)"),2024)</f>
        <v>2024</v>
      </c>
      <c r="H1760" s="150">
        <v>15300</v>
      </c>
      <c r="I1760" s="185" t="s">
        <v>274</v>
      </c>
      <c r="J1760" s="108" t="s">
        <v>5052</v>
      </c>
      <c r="K1760" s="153"/>
      <c r="L1760" s="153"/>
      <c r="M1760" s="153"/>
      <c r="N1760" s="153"/>
      <c r="O1760" s="153"/>
      <c r="P1760" s="153"/>
      <c r="Q1760" s="153"/>
      <c r="R1760" s="153"/>
      <c r="S1760" s="153"/>
    </row>
    <row r="1761" spans="1:19" ht="36">
      <c r="A1761" s="277" t="s">
        <v>25424</v>
      </c>
      <c r="B1761" s="261" t="s">
        <v>13</v>
      </c>
      <c r="C1761" s="108" t="s">
        <v>5053</v>
      </c>
      <c r="D1761" s="176" t="s">
        <v>5054</v>
      </c>
      <c r="E1761" s="148">
        <f ca="1">IFERROR(__xludf.DUMMYFUNCTION(" VLOOKUP(A1749, IMPORTRANGE(""https://docs.google.com/spreadsheets/d/1fj_Bhi2XPL3siwIh4sx4VRLAe31yD50oKdj5UlRYW0c/"", ""Сводка!A:AA""), 5, FALSE)"),80)</f>
        <v>80</v>
      </c>
      <c r="F1761" s="108" t="s">
        <v>304</v>
      </c>
      <c r="G1761" s="147">
        <f ca="1">IFERROR(__xludf.DUMMYFUNCTION(" VLOOKUP(A1749, IMPORTRANGE(""https://docs.google.com/spreadsheets/d/1QNLbnkR_AongFt22vMfNzfpjZ0CjpI8QI-w0wBnYA1w/"", ""Инфа!A:AA""), 6, FALSE)"),2024)</f>
        <v>2024</v>
      </c>
      <c r="H1761" s="150">
        <v>9800</v>
      </c>
      <c r="I1761" s="179" t="s">
        <v>3960</v>
      </c>
      <c r="J1761" s="109" t="s">
        <v>5055</v>
      </c>
      <c r="K1761" s="153"/>
      <c r="L1761" s="153"/>
      <c r="M1761" s="153"/>
      <c r="N1761" s="153"/>
      <c r="O1761" s="153"/>
      <c r="P1761" s="153"/>
      <c r="Q1761" s="153"/>
      <c r="R1761" s="153"/>
      <c r="S1761" s="153"/>
    </row>
    <row r="1762" spans="1:19" ht="108">
      <c r="A1762" s="277" t="s">
        <v>25424</v>
      </c>
      <c r="B1762" s="261" t="s">
        <v>4404</v>
      </c>
      <c r="C1762" s="108" t="s">
        <v>5056</v>
      </c>
      <c r="D1762" s="176" t="s">
        <v>5057</v>
      </c>
      <c r="E1762" s="148">
        <f ca="1">IFERROR(__xludf.DUMMYFUNCTION(" VLOOKUP(A1751, IMPORTRANGE(""https://docs.google.com/spreadsheets/d/1fj_Bhi2XPL3siwIh4sx4VRLAe31yD50oKdj5UlRYW0c/"", ""Сводка!A:AA""), 5, FALSE)"),304)</f>
        <v>304</v>
      </c>
      <c r="F1762" s="108" t="s">
        <v>415</v>
      </c>
      <c r="G1762" s="147">
        <f ca="1">IFERROR(__xludf.DUMMYFUNCTION(" VLOOKUP(A1751, IMPORTRANGE(""https://docs.google.com/spreadsheets/d/1QNLbnkR_AongFt22vMfNzfpjZ0CjpI8QI-w0wBnYA1w/"", ""Инфа!A:AA""), 6, FALSE)"),2024)</f>
        <v>2024</v>
      </c>
      <c r="H1762" s="150">
        <v>30200</v>
      </c>
      <c r="I1762" s="179" t="s">
        <v>5058</v>
      </c>
      <c r="J1762" s="108" t="s">
        <v>5059</v>
      </c>
      <c r="K1762" s="153"/>
      <c r="L1762" s="153"/>
      <c r="M1762" s="153"/>
      <c r="N1762" s="153"/>
      <c r="O1762" s="153"/>
      <c r="P1762" s="153"/>
      <c r="Q1762" s="153"/>
      <c r="R1762" s="153"/>
      <c r="S1762" s="153"/>
    </row>
    <row r="1763" spans="1:19" ht="75">
      <c r="A1763" s="277" t="s">
        <v>25424</v>
      </c>
      <c r="B1763" s="259" t="s">
        <v>400</v>
      </c>
      <c r="C1763" s="110" t="s">
        <v>4545</v>
      </c>
      <c r="D1763" s="93" t="s">
        <v>5060</v>
      </c>
      <c r="E1763" s="148">
        <f ca="1">IFERROR(__xludf.DUMMYFUNCTION(" VLOOKUP(A1752, IMPORTRANGE(""https://docs.google.com/spreadsheets/d/1fj_Bhi2XPL3siwIh4sx4VRLAe31yD50oKdj5UlRYW0c/"", ""Сводка!A:AA""), 5, FALSE)"),372)</f>
        <v>372</v>
      </c>
      <c r="F1763" s="110" t="s">
        <v>1060</v>
      </c>
      <c r="G1763" s="147">
        <f ca="1">IFERROR(__xludf.DUMMYFUNCTION(" VLOOKUP(A1752, IMPORTRANGE(""https://docs.google.com/spreadsheets/d/1QNLbnkR_AongFt22vMfNzfpjZ0CjpI8QI-w0wBnYA1w/"", ""Инфа!A:AA""), 6, FALSE)"),2024)</f>
        <v>2024</v>
      </c>
      <c r="H1763" s="154">
        <v>27300</v>
      </c>
      <c r="I1763" s="180" t="s">
        <v>138</v>
      </c>
      <c r="J1763" s="110" t="s">
        <v>4547</v>
      </c>
      <c r="K1763" s="153"/>
      <c r="L1763" s="153"/>
      <c r="M1763" s="153"/>
      <c r="N1763" s="153"/>
      <c r="O1763" s="153"/>
      <c r="P1763" s="153"/>
      <c r="Q1763" s="153"/>
      <c r="R1763" s="153"/>
      <c r="S1763" s="153"/>
    </row>
    <row r="1764" spans="1:19" ht="75">
      <c r="A1764" s="277" t="s">
        <v>25424</v>
      </c>
      <c r="B1764" s="259" t="s">
        <v>400</v>
      </c>
      <c r="C1764" s="110" t="s">
        <v>5061</v>
      </c>
      <c r="D1764" s="93" t="s">
        <v>5062</v>
      </c>
      <c r="E1764" s="148">
        <f ca="1">IFERROR(__xludf.DUMMYFUNCTION(" VLOOKUP(A1753, IMPORTRANGE(""https://docs.google.com/spreadsheets/d/1fj_Bhi2XPL3siwIh4sx4VRLAe31yD50oKdj5UlRYW0c/"", ""Сводка!A:AA""), 5, FALSE)"),396)</f>
        <v>396</v>
      </c>
      <c r="F1764" s="110" t="s">
        <v>415</v>
      </c>
      <c r="G1764" s="147">
        <f ca="1">IFERROR(__xludf.DUMMYFUNCTION(" VLOOKUP(A1753, IMPORTRANGE(""https://docs.google.com/spreadsheets/d/1QNLbnkR_AongFt22vMfNzfpjZ0CjpI8QI-w0wBnYA1w/"", ""Инфа!A:AA""), 6, FALSE)"),2024)</f>
        <v>2024</v>
      </c>
      <c r="H1764" s="154">
        <v>28800</v>
      </c>
      <c r="I1764" s="180" t="s">
        <v>5063</v>
      </c>
      <c r="J1764" s="110" t="s">
        <v>5064</v>
      </c>
      <c r="K1764" s="153"/>
      <c r="L1764" s="153"/>
      <c r="M1764" s="153"/>
      <c r="N1764" s="153"/>
      <c r="O1764" s="153"/>
      <c r="P1764" s="153"/>
      <c r="Q1764" s="153"/>
      <c r="R1764" s="153"/>
      <c r="S1764" s="153"/>
    </row>
    <row r="1765" spans="1:19" ht="90">
      <c r="A1765" s="277" t="s">
        <v>25424</v>
      </c>
      <c r="B1765" s="261" t="s">
        <v>400</v>
      </c>
      <c r="C1765" s="108" t="s">
        <v>5065</v>
      </c>
      <c r="D1765" s="176" t="s">
        <v>5066</v>
      </c>
      <c r="E1765" s="148">
        <f ca="1">IFERROR(__xludf.DUMMYFUNCTION(" VLOOKUP(A1754, IMPORTRANGE(""https://docs.google.com/spreadsheets/d/1fj_Bhi2XPL3siwIh4sx4VRLAe31yD50oKdj5UlRYW0c/"", ""Сводка!A:AA""), 5, FALSE)"),180)</f>
        <v>180</v>
      </c>
      <c r="F1765" s="108" t="s">
        <v>415</v>
      </c>
      <c r="G1765" s="147">
        <f ca="1">IFERROR(__xludf.DUMMYFUNCTION(" VLOOKUP(A1754, IMPORTRANGE(""https://docs.google.com/spreadsheets/d/1QNLbnkR_AongFt22vMfNzfpjZ0CjpI8QI-w0wBnYA1w/"", ""Инфа!A:AA""), 6, FALSE)"),2024)</f>
        <v>2024</v>
      </c>
      <c r="H1765" s="150">
        <v>15800</v>
      </c>
      <c r="I1765" s="179" t="s">
        <v>3068</v>
      </c>
      <c r="J1765" s="108" t="s">
        <v>5067</v>
      </c>
      <c r="K1765" s="153"/>
      <c r="L1765" s="153"/>
      <c r="M1765" s="153"/>
      <c r="N1765" s="153"/>
      <c r="O1765" s="153"/>
      <c r="P1765" s="153"/>
      <c r="Q1765" s="153"/>
      <c r="R1765" s="153"/>
      <c r="S1765" s="153"/>
    </row>
    <row r="1766" spans="1:19" ht="72">
      <c r="A1766" s="277" t="s">
        <v>25424</v>
      </c>
      <c r="B1766" s="261" t="s">
        <v>400</v>
      </c>
      <c r="C1766" s="108" t="s">
        <v>4879</v>
      </c>
      <c r="D1766" s="176" t="s">
        <v>5068</v>
      </c>
      <c r="E1766" s="148">
        <f ca="1">IFERROR(__xludf.DUMMYFUNCTION(" VLOOKUP(A1755, IMPORTRANGE(""https://docs.google.com/spreadsheets/d/1fj_Bhi2XPL3siwIh4sx4VRLAe31yD50oKdj5UlRYW0c/"", ""Сводка!A:AA""), 5, FALSE)"),122)</f>
        <v>122</v>
      </c>
      <c r="F1766" s="108" t="s">
        <v>415</v>
      </c>
      <c r="G1766" s="147">
        <f ca="1">IFERROR(__xludf.DUMMYFUNCTION(" VLOOKUP(A1755, IMPORTRANGE(""https://docs.google.com/spreadsheets/d/1QNLbnkR_AongFt22vMfNzfpjZ0CjpI8QI-w0wBnYA1w/"", ""Инфа!A:AA""), 6, FALSE)"),2024)</f>
        <v>2024</v>
      </c>
      <c r="H1766" s="150">
        <v>8700</v>
      </c>
      <c r="I1766" s="179" t="s">
        <v>146</v>
      </c>
      <c r="J1766" s="108" t="s">
        <v>5069</v>
      </c>
      <c r="K1766" s="153"/>
      <c r="L1766" s="153"/>
      <c r="M1766" s="153"/>
      <c r="N1766" s="153"/>
      <c r="O1766" s="153"/>
      <c r="P1766" s="153"/>
      <c r="Q1766" s="153"/>
      <c r="R1766" s="153"/>
      <c r="S1766" s="153"/>
    </row>
    <row r="1767" spans="1:19" ht="36">
      <c r="A1767" s="277" t="s">
        <v>25424</v>
      </c>
      <c r="B1767" s="261" t="s">
        <v>400</v>
      </c>
      <c r="C1767" s="108" t="s">
        <v>5070</v>
      </c>
      <c r="D1767" s="176" t="s">
        <v>5071</v>
      </c>
      <c r="E1767" s="148">
        <f ca="1">IFERROR(__xludf.DUMMYFUNCTION(" VLOOKUP(A1756, IMPORTRANGE(""https://docs.google.com/spreadsheets/d/1fj_Bhi2XPL3siwIh4sx4VRLAe31yD50oKdj5UlRYW0c/"", ""Сводка!A:AA""), 5, FALSE)"),328)</f>
        <v>328</v>
      </c>
      <c r="F1767" s="108" t="s">
        <v>415</v>
      </c>
      <c r="G1767" s="147">
        <f ca="1">IFERROR(__xludf.DUMMYFUNCTION(" VLOOKUP(A1756, IMPORTRANGE(""https://docs.google.com/spreadsheets/d/1QNLbnkR_AongFt22vMfNzfpjZ0CjpI8QI-w0wBnYA1w/"", ""Инфа!A:AA""), 6, FALSE)"),2024)</f>
        <v>2024</v>
      </c>
      <c r="H1767" s="150">
        <v>24700</v>
      </c>
      <c r="I1767" s="179" t="s">
        <v>1768</v>
      </c>
      <c r="J1767" s="108" t="s">
        <v>5072</v>
      </c>
      <c r="K1767" s="153"/>
      <c r="L1767" s="153"/>
      <c r="M1767" s="153"/>
      <c r="N1767" s="153"/>
      <c r="O1767" s="153"/>
      <c r="P1767" s="153"/>
      <c r="Q1767" s="153"/>
      <c r="R1767" s="153"/>
      <c r="S1767" s="153"/>
    </row>
    <row r="1768" spans="1:19" ht="36">
      <c r="A1768" s="277" t="s">
        <v>25424</v>
      </c>
      <c r="B1768" s="261" t="s">
        <v>400</v>
      </c>
      <c r="C1768" s="108" t="s">
        <v>5070</v>
      </c>
      <c r="D1768" s="176" t="s">
        <v>5073</v>
      </c>
      <c r="E1768" s="148">
        <f ca="1">IFERROR(__xludf.DUMMYFUNCTION(" VLOOKUP(A1757, IMPORTRANGE(""https://docs.google.com/spreadsheets/d/1fj_Bhi2XPL3siwIh4sx4VRLAe31yD50oKdj5UlRYW0c/"", ""Сводка!A:AA""), 5, FALSE)"),336)</f>
        <v>336</v>
      </c>
      <c r="F1768" s="108" t="s">
        <v>415</v>
      </c>
      <c r="G1768" s="147">
        <f ca="1">IFERROR(__xludf.DUMMYFUNCTION(" VLOOKUP(A1757, IMPORTRANGE(""https://docs.google.com/spreadsheets/d/1QNLbnkR_AongFt22vMfNzfpjZ0CjpI8QI-w0wBnYA1w/"", ""Инфа!A:AA""), 6, FALSE)"),2024)</f>
        <v>2024</v>
      </c>
      <c r="H1768" s="150">
        <v>25200</v>
      </c>
      <c r="I1768" s="179" t="s">
        <v>1768</v>
      </c>
      <c r="J1768" s="108" t="s">
        <v>5072</v>
      </c>
      <c r="K1768" s="153"/>
      <c r="L1768" s="153"/>
      <c r="M1768" s="153"/>
      <c r="N1768" s="153"/>
      <c r="O1768" s="153"/>
      <c r="P1768" s="153"/>
      <c r="Q1768" s="153"/>
      <c r="R1768" s="153"/>
      <c r="S1768" s="153"/>
    </row>
    <row r="1769" spans="1:19" ht="36">
      <c r="A1769" s="277" t="s">
        <v>25424</v>
      </c>
      <c r="B1769" s="261" t="s">
        <v>400</v>
      </c>
      <c r="C1769" s="108" t="s">
        <v>5070</v>
      </c>
      <c r="D1769" s="176" t="s">
        <v>5074</v>
      </c>
      <c r="E1769" s="148">
        <f ca="1">IFERROR(__xludf.DUMMYFUNCTION(" VLOOKUP(A1758, IMPORTRANGE(""https://docs.google.com/spreadsheets/d/1fj_Bhi2XPL3siwIh4sx4VRLAe31yD50oKdj5UlRYW0c/"", ""Сводка!A:AA""), 5, FALSE)"),324)</f>
        <v>324</v>
      </c>
      <c r="F1769" s="108" t="s">
        <v>415</v>
      </c>
      <c r="G1769" s="147">
        <f ca="1">IFERROR(__xludf.DUMMYFUNCTION(" VLOOKUP(A1758, IMPORTRANGE(""https://docs.google.com/spreadsheets/d/1QNLbnkR_AongFt22vMfNzfpjZ0CjpI8QI-w0wBnYA1w/"", ""Инфа!A:AA""), 6, FALSE)"),2024)</f>
        <v>2024</v>
      </c>
      <c r="H1769" s="150">
        <v>24400</v>
      </c>
      <c r="I1769" s="179" t="s">
        <v>1768</v>
      </c>
      <c r="J1769" s="108" t="s">
        <v>5072</v>
      </c>
      <c r="K1769" s="153"/>
      <c r="L1769" s="153"/>
      <c r="M1769" s="153"/>
      <c r="N1769" s="153"/>
      <c r="O1769" s="153"/>
      <c r="P1769" s="153"/>
      <c r="Q1769" s="153"/>
      <c r="R1769" s="153"/>
      <c r="S1769" s="153"/>
    </row>
    <row r="1770" spans="1:19" ht="36">
      <c r="A1770" s="277" t="s">
        <v>25424</v>
      </c>
      <c r="B1770" s="261" t="s">
        <v>400</v>
      </c>
      <c r="C1770" s="108" t="s">
        <v>5075</v>
      </c>
      <c r="D1770" s="176" t="s">
        <v>5076</v>
      </c>
      <c r="E1770" s="148">
        <f ca="1">IFERROR(__xludf.DUMMYFUNCTION(" VLOOKUP(A1759, IMPORTRANGE(""https://docs.google.com/spreadsheets/d/1fj_Bhi2XPL3siwIh4sx4VRLAe31yD50oKdj5UlRYW0c/"", ""Сводка!A:AA""), 5, FALSE)"),260)</f>
        <v>260</v>
      </c>
      <c r="F1770" s="108" t="s">
        <v>415</v>
      </c>
      <c r="G1770" s="147">
        <f ca="1">IFERROR(__xludf.DUMMYFUNCTION(" VLOOKUP(A1759, IMPORTRANGE(""https://docs.google.com/spreadsheets/d/1QNLbnkR_AongFt22vMfNzfpjZ0CjpI8QI-w0wBnYA1w/"", ""Инфа!A:AA""), 6, FALSE)"),2024)</f>
        <v>2024</v>
      </c>
      <c r="H1770" s="150">
        <v>20600</v>
      </c>
      <c r="I1770" s="179" t="s">
        <v>257</v>
      </c>
      <c r="J1770" s="108" t="s">
        <v>5077</v>
      </c>
      <c r="K1770" s="153"/>
      <c r="L1770" s="153"/>
      <c r="M1770" s="153"/>
      <c r="N1770" s="153"/>
      <c r="O1770" s="153"/>
      <c r="P1770" s="153"/>
      <c r="Q1770" s="153"/>
      <c r="R1770" s="153"/>
      <c r="S1770" s="153"/>
    </row>
    <row r="1771" spans="1:19" ht="36">
      <c r="A1771" s="277" t="s">
        <v>25424</v>
      </c>
      <c r="B1771" s="261" t="s">
        <v>400</v>
      </c>
      <c r="C1771" s="108" t="s">
        <v>5075</v>
      </c>
      <c r="D1771" s="176" t="s">
        <v>5078</v>
      </c>
      <c r="E1771" s="148">
        <f ca="1">IFERROR(__xludf.DUMMYFUNCTION(" VLOOKUP(A1760, IMPORTRANGE(""https://docs.google.com/spreadsheets/d/1fj_Bhi2XPL3siwIh4sx4VRLAe31yD50oKdj5UlRYW0c/"", ""Сводка!A:AA""), 5, FALSE)"),284)</f>
        <v>284</v>
      </c>
      <c r="F1771" s="108" t="s">
        <v>415</v>
      </c>
      <c r="G1771" s="147">
        <f ca="1">IFERROR(__xludf.DUMMYFUNCTION(" VLOOKUP(A1760, IMPORTRANGE(""https://docs.google.com/spreadsheets/d/1QNLbnkR_AongFt22vMfNzfpjZ0CjpI8QI-w0wBnYA1w/"", ""Инфа!A:AA""), 6, FALSE)"),2024)</f>
        <v>2024</v>
      </c>
      <c r="H1771" s="150">
        <v>22000</v>
      </c>
      <c r="I1771" s="179" t="s">
        <v>257</v>
      </c>
      <c r="J1771" s="108" t="s">
        <v>5077</v>
      </c>
      <c r="K1771" s="153"/>
      <c r="L1771" s="153"/>
      <c r="M1771" s="153"/>
      <c r="N1771" s="153"/>
      <c r="O1771" s="153"/>
      <c r="P1771" s="153"/>
      <c r="Q1771" s="153"/>
      <c r="R1771" s="153"/>
      <c r="S1771" s="153"/>
    </row>
    <row r="1772" spans="1:19" ht="36">
      <c r="A1772" s="277" t="s">
        <v>25424</v>
      </c>
      <c r="B1772" s="261" t="s">
        <v>400</v>
      </c>
      <c r="C1772" s="108" t="s">
        <v>5075</v>
      </c>
      <c r="D1772" s="176" t="s">
        <v>5079</v>
      </c>
      <c r="E1772" s="148">
        <f ca="1">IFERROR(__xludf.DUMMYFUNCTION(" VLOOKUP(A1761, IMPORTRANGE(""https://docs.google.com/spreadsheets/d/1fj_Bhi2XPL3siwIh4sx4VRLAe31yD50oKdj5UlRYW0c/"", ""Сводка!A:AA""), 5, FALSE)"),276)</f>
        <v>276</v>
      </c>
      <c r="F1772" s="108" t="s">
        <v>415</v>
      </c>
      <c r="G1772" s="147">
        <f ca="1">IFERROR(__xludf.DUMMYFUNCTION(" VLOOKUP(A1761, IMPORTRANGE(""https://docs.google.com/spreadsheets/d/1QNLbnkR_AongFt22vMfNzfpjZ0CjpI8QI-w0wBnYA1w/"", ""Инфа!A:AA""), 6, FALSE)"),2024)</f>
        <v>2024</v>
      </c>
      <c r="H1772" s="150">
        <v>21600</v>
      </c>
      <c r="I1772" s="179" t="s">
        <v>257</v>
      </c>
      <c r="J1772" s="108" t="s">
        <v>5077</v>
      </c>
      <c r="K1772" s="153"/>
      <c r="L1772" s="153"/>
      <c r="M1772" s="153"/>
      <c r="N1772" s="153"/>
      <c r="O1772" s="153"/>
      <c r="P1772" s="153"/>
      <c r="Q1772" s="153"/>
      <c r="R1772" s="153"/>
      <c r="S1772" s="153"/>
    </row>
    <row r="1773" spans="1:19" ht="36">
      <c r="A1773" s="277" t="s">
        <v>25424</v>
      </c>
      <c r="B1773" s="261" t="s">
        <v>153</v>
      </c>
      <c r="C1773" s="108" t="s">
        <v>5080</v>
      </c>
      <c r="D1773" s="176" t="s">
        <v>5081</v>
      </c>
      <c r="E1773" s="148">
        <f ca="1">IFERROR(__xludf.DUMMYFUNCTION(" VLOOKUP(A1762, IMPORTRANGE(""https://docs.google.com/spreadsheets/d/1fj_Bhi2XPL3siwIh4sx4VRLAe31yD50oKdj5UlRYW0c/"", ""Сводка!A:AA""), 5, FALSE)"),244)</f>
        <v>244</v>
      </c>
      <c r="F1773" s="108" t="s">
        <v>266</v>
      </c>
      <c r="G1773" s="147">
        <f ca="1">IFERROR(__xludf.DUMMYFUNCTION(" VLOOKUP(A1762, IMPORTRANGE(""https://docs.google.com/spreadsheets/d/1QNLbnkR_AongFt22vMfNzfpjZ0CjpI8QI-w0wBnYA1w/"", ""Инфа!A:AA""), 6, FALSE)"),2024)</f>
        <v>2024</v>
      </c>
      <c r="H1773" s="150">
        <v>19600</v>
      </c>
      <c r="I1773" s="179" t="s">
        <v>5082</v>
      </c>
      <c r="J1773" s="116" t="s">
        <v>5083</v>
      </c>
      <c r="K1773" s="153"/>
      <c r="L1773" s="153"/>
      <c r="M1773" s="153"/>
      <c r="N1773" s="153"/>
      <c r="O1773" s="153"/>
      <c r="P1773" s="153"/>
      <c r="Q1773" s="153"/>
      <c r="R1773" s="153"/>
      <c r="S1773" s="153"/>
    </row>
    <row r="1774" spans="1:19" ht="36">
      <c r="A1774" s="277" t="s">
        <v>25424</v>
      </c>
      <c r="B1774" s="261" t="s">
        <v>153</v>
      </c>
      <c r="C1774" s="108" t="s">
        <v>5080</v>
      </c>
      <c r="D1774" s="176" t="s">
        <v>5084</v>
      </c>
      <c r="E1774" s="148">
        <f ca="1">IFERROR(__xludf.DUMMYFUNCTION(" VLOOKUP(A1763, IMPORTRANGE(""https://docs.google.com/spreadsheets/d/1fj_Bhi2XPL3siwIh4sx4VRLAe31yD50oKdj5UlRYW0c/"", ""Сводка!A:AA""), 5, FALSE)"),208)</f>
        <v>208</v>
      </c>
      <c r="F1774" s="108" t="s">
        <v>266</v>
      </c>
      <c r="G1774" s="147">
        <f ca="1">IFERROR(__xludf.DUMMYFUNCTION(" VLOOKUP(A1763, IMPORTRANGE(""https://docs.google.com/spreadsheets/d/1QNLbnkR_AongFt22vMfNzfpjZ0CjpI8QI-w0wBnYA1w/"", ""Инфа!A:AA""), 6, FALSE)"),2024)</f>
        <v>2024</v>
      </c>
      <c r="H1774" s="150">
        <v>17500</v>
      </c>
      <c r="I1774" s="179" t="s">
        <v>5082</v>
      </c>
      <c r="J1774" s="116" t="s">
        <v>5083</v>
      </c>
      <c r="K1774" s="153"/>
      <c r="L1774" s="153"/>
      <c r="M1774" s="153"/>
      <c r="N1774" s="153"/>
      <c r="O1774" s="153"/>
      <c r="P1774" s="153"/>
      <c r="Q1774" s="153"/>
      <c r="R1774" s="153"/>
      <c r="S1774" s="153"/>
    </row>
    <row r="1775" spans="1:19" ht="36">
      <c r="A1775" s="277" t="s">
        <v>25424</v>
      </c>
      <c r="B1775" s="261" t="s">
        <v>400</v>
      </c>
      <c r="C1775" s="108" t="s">
        <v>5085</v>
      </c>
      <c r="D1775" s="176" t="s">
        <v>5086</v>
      </c>
      <c r="E1775" s="148">
        <f ca="1">IFERROR(__xludf.DUMMYFUNCTION(" VLOOKUP(A1764, IMPORTRANGE(""https://docs.google.com/spreadsheets/d/1fj_Bhi2XPL3siwIh4sx4VRLAe31yD50oKdj5UlRYW0c/"", ""Сводка!A:AA""), 5, FALSE)"),296)</f>
        <v>296</v>
      </c>
      <c r="F1775" s="108" t="s">
        <v>415</v>
      </c>
      <c r="G1775" s="147">
        <f ca="1">IFERROR(__xludf.DUMMYFUNCTION(" VLOOKUP(A1764, IMPORTRANGE(""https://docs.google.com/spreadsheets/d/1QNLbnkR_AongFt22vMfNzfpjZ0CjpI8QI-w0wBnYA1w/"", ""Инфа!A:AA""), 6, FALSE)"),2024)</f>
        <v>2024</v>
      </c>
      <c r="H1775" s="150">
        <v>22800</v>
      </c>
      <c r="I1775" s="179" t="s">
        <v>5087</v>
      </c>
      <c r="J1775" s="108" t="s">
        <v>5088</v>
      </c>
      <c r="K1775" s="153"/>
      <c r="L1775" s="153"/>
      <c r="M1775" s="153"/>
      <c r="N1775" s="153"/>
      <c r="O1775" s="153"/>
      <c r="P1775" s="153"/>
      <c r="Q1775" s="153"/>
      <c r="R1775" s="153"/>
      <c r="S1775" s="153"/>
    </row>
    <row r="1776" spans="1:19" ht="36">
      <c r="A1776" s="277" t="s">
        <v>25424</v>
      </c>
      <c r="B1776" s="261" t="s">
        <v>400</v>
      </c>
      <c r="C1776" s="108" t="s">
        <v>5085</v>
      </c>
      <c r="D1776" s="176" t="s">
        <v>5089</v>
      </c>
      <c r="E1776" s="148">
        <f ca="1">IFERROR(__xludf.DUMMYFUNCTION(" VLOOKUP(A1765, IMPORTRANGE(""https://docs.google.com/spreadsheets/d/1fj_Bhi2XPL3siwIh4sx4VRLAe31yD50oKdj5UlRYW0c/"", ""Сводка!A:AA""), 5, FALSE)"),320)</f>
        <v>320</v>
      </c>
      <c r="F1776" s="108" t="s">
        <v>415</v>
      </c>
      <c r="G1776" s="147">
        <f ca="1">IFERROR(__xludf.DUMMYFUNCTION(" VLOOKUP(A1765, IMPORTRANGE(""https://docs.google.com/spreadsheets/d/1QNLbnkR_AongFt22vMfNzfpjZ0CjpI8QI-w0wBnYA1w/"", ""Инфа!A:AA""), 6, FALSE)"),2024)</f>
        <v>2024</v>
      </c>
      <c r="H1776" s="150">
        <v>24200</v>
      </c>
      <c r="I1776" s="179" t="s">
        <v>5087</v>
      </c>
      <c r="J1776" s="108" t="s">
        <v>5088</v>
      </c>
      <c r="K1776" s="153"/>
      <c r="L1776" s="153"/>
      <c r="M1776" s="153"/>
      <c r="N1776" s="153"/>
      <c r="O1776" s="153"/>
      <c r="P1776" s="153"/>
      <c r="Q1776" s="153"/>
      <c r="R1776" s="153"/>
      <c r="S1776" s="153"/>
    </row>
    <row r="1777" spans="1:19" ht="90">
      <c r="A1777" s="277" t="s">
        <v>25424</v>
      </c>
      <c r="B1777" s="261" t="s">
        <v>400</v>
      </c>
      <c r="C1777" s="108" t="s">
        <v>5090</v>
      </c>
      <c r="D1777" s="176" t="s">
        <v>5091</v>
      </c>
      <c r="E1777" s="148">
        <f ca="1">IFERROR(__xludf.DUMMYFUNCTION(" VLOOKUP(A1766, IMPORTRANGE(""https://docs.google.com/spreadsheets/d/1fj_Bhi2XPL3siwIh4sx4VRLAe31yD50oKdj5UlRYW0c/"", ""Сводка!A:AA""), 5, FALSE)"),284)</f>
        <v>284</v>
      </c>
      <c r="F1777" s="108" t="s">
        <v>1060</v>
      </c>
      <c r="G1777" s="147">
        <f ca="1">IFERROR(__xludf.DUMMYFUNCTION(" VLOOKUP(A1766, IMPORTRANGE(""https://docs.google.com/spreadsheets/d/1QNLbnkR_AongFt22vMfNzfpjZ0CjpI8QI-w0wBnYA1w/"", ""Инфа!A:AA""), 6, FALSE)"),2024)</f>
        <v>2024</v>
      </c>
      <c r="H1777" s="150">
        <v>22000</v>
      </c>
      <c r="I1777" s="179" t="s">
        <v>3415</v>
      </c>
      <c r="J1777" s="108" t="s">
        <v>5092</v>
      </c>
      <c r="K1777" s="153"/>
      <c r="L1777" s="153"/>
      <c r="M1777" s="153"/>
      <c r="N1777" s="153"/>
      <c r="O1777" s="153"/>
      <c r="P1777" s="153"/>
      <c r="Q1777" s="153"/>
      <c r="R1777" s="153"/>
      <c r="S1777" s="153"/>
    </row>
    <row r="1778" spans="1:19" ht="90">
      <c r="A1778" s="277" t="s">
        <v>25424</v>
      </c>
      <c r="B1778" s="261" t="s">
        <v>400</v>
      </c>
      <c r="C1778" s="108" t="s">
        <v>5090</v>
      </c>
      <c r="D1778" s="176" t="s">
        <v>5093</v>
      </c>
      <c r="E1778" s="148">
        <f ca="1">IFERROR(__xludf.DUMMYFUNCTION(" VLOOKUP(A1767, IMPORTRANGE(""https://docs.google.com/spreadsheets/d/1fj_Bhi2XPL3siwIh4sx4VRLAe31yD50oKdj5UlRYW0c/"", ""Сводка!A:AA""), 5, FALSE)"),292)</f>
        <v>292</v>
      </c>
      <c r="F1778" s="108" t="s">
        <v>1060</v>
      </c>
      <c r="G1778" s="147">
        <f ca="1">IFERROR(__xludf.DUMMYFUNCTION(" VLOOKUP(A1767, IMPORTRANGE(""https://docs.google.com/spreadsheets/d/1QNLbnkR_AongFt22vMfNzfpjZ0CjpI8QI-w0wBnYA1w/"", ""Инфа!A:AA""), 6, FALSE)"),2024)</f>
        <v>2024</v>
      </c>
      <c r="H1778" s="150">
        <v>22500</v>
      </c>
      <c r="I1778" s="179" t="s">
        <v>3415</v>
      </c>
      <c r="J1778" s="108" t="s">
        <v>5092</v>
      </c>
      <c r="K1778" s="153"/>
      <c r="L1778" s="153"/>
      <c r="M1778" s="153"/>
      <c r="N1778" s="153"/>
      <c r="O1778" s="153"/>
      <c r="P1778" s="153"/>
      <c r="Q1778" s="153"/>
      <c r="R1778" s="153"/>
      <c r="S1778" s="153"/>
    </row>
    <row r="1779" spans="1:19" ht="90">
      <c r="A1779" s="277" t="s">
        <v>25424</v>
      </c>
      <c r="B1779" s="261" t="s">
        <v>400</v>
      </c>
      <c r="C1779" s="108" t="s">
        <v>5090</v>
      </c>
      <c r="D1779" s="176" t="s">
        <v>5094</v>
      </c>
      <c r="E1779" s="148">
        <f ca="1">IFERROR(__xludf.DUMMYFUNCTION(" VLOOKUP(A1768, IMPORTRANGE(""https://docs.google.com/spreadsheets/d/1fj_Bhi2XPL3siwIh4sx4VRLAe31yD50oKdj5UlRYW0c/"", ""Сводка!A:AA""), 5, FALSE)"),313)</f>
        <v>313</v>
      </c>
      <c r="F1779" s="108" t="s">
        <v>1060</v>
      </c>
      <c r="G1779" s="147">
        <f ca="1">IFERROR(__xludf.DUMMYFUNCTION(" VLOOKUP(A1768, IMPORTRANGE(""https://docs.google.com/spreadsheets/d/1QNLbnkR_AongFt22vMfNzfpjZ0CjpI8QI-w0wBnYA1w/"", ""Инфа!A:AA""), 6, FALSE)"),2024)</f>
        <v>2024</v>
      </c>
      <c r="H1779" s="150">
        <v>23800</v>
      </c>
      <c r="I1779" s="179" t="s">
        <v>3415</v>
      </c>
      <c r="J1779" s="108" t="s">
        <v>5092</v>
      </c>
      <c r="K1779" s="153"/>
      <c r="L1779" s="153"/>
      <c r="M1779" s="153"/>
      <c r="N1779" s="153"/>
      <c r="O1779" s="153"/>
      <c r="P1779" s="153"/>
      <c r="Q1779" s="153"/>
      <c r="R1779" s="153"/>
      <c r="S1779" s="153"/>
    </row>
    <row r="1780" spans="1:19" ht="131.25">
      <c r="A1780" s="277" t="s">
        <v>25424</v>
      </c>
      <c r="B1780" s="259" t="s">
        <v>400</v>
      </c>
      <c r="C1780" s="110" t="s">
        <v>5095</v>
      </c>
      <c r="D1780" s="93" t="s">
        <v>5096</v>
      </c>
      <c r="E1780" s="148">
        <f ca="1">IFERROR(__xludf.DUMMYFUNCTION(" VLOOKUP(A1769, IMPORTRANGE(""https://docs.google.com/spreadsheets/d/1fj_Bhi2XPL3siwIh4sx4VRLAe31yD50oKdj5UlRYW0c/"", ""Сводка!A:AA""), 5, FALSE)"),432)</f>
        <v>432</v>
      </c>
      <c r="F1780" s="110" t="s">
        <v>415</v>
      </c>
      <c r="G1780" s="147">
        <f ca="1">IFERROR(__xludf.DUMMYFUNCTION(" VLOOKUP(A1769, IMPORTRANGE(""https://docs.google.com/spreadsheets/d/1QNLbnkR_AongFt22vMfNzfpjZ0CjpI8QI-w0wBnYA1w/"", ""Инфа!A:AA""), 6, FALSE)"),2024)</f>
        <v>2024</v>
      </c>
      <c r="H1780" s="154">
        <v>30900</v>
      </c>
      <c r="I1780" s="180" t="s">
        <v>5087</v>
      </c>
      <c r="J1780" s="110" t="s">
        <v>5097</v>
      </c>
      <c r="K1780" s="153"/>
      <c r="L1780" s="153"/>
      <c r="M1780" s="153"/>
      <c r="N1780" s="153"/>
      <c r="O1780" s="153"/>
      <c r="P1780" s="153"/>
      <c r="Q1780" s="153"/>
      <c r="R1780" s="153"/>
      <c r="S1780" s="153"/>
    </row>
    <row r="1781" spans="1:19" ht="36">
      <c r="A1781" s="277" t="s">
        <v>25424</v>
      </c>
      <c r="B1781" s="261" t="s">
        <v>153</v>
      </c>
      <c r="C1781" s="108" t="s">
        <v>5098</v>
      </c>
      <c r="D1781" s="176" t="s">
        <v>5099</v>
      </c>
      <c r="E1781" s="148">
        <f ca="1">IFERROR(__xludf.DUMMYFUNCTION(" VLOOKUP(A1770, IMPORTRANGE(""https://docs.google.com/spreadsheets/d/1fj_Bhi2XPL3siwIh4sx4VRLAe31yD50oKdj5UlRYW0c/"", ""Сводка!A:AA""), 5, FALSE)"),200)</f>
        <v>200</v>
      </c>
      <c r="F1781" s="108" t="s">
        <v>456</v>
      </c>
      <c r="G1781" s="147">
        <f ca="1">IFERROR(__xludf.DUMMYFUNCTION(" VLOOKUP(A1770, IMPORTRANGE(""https://docs.google.com/spreadsheets/d/1QNLbnkR_AongFt22vMfNzfpjZ0CjpI8QI-w0wBnYA1w/"", ""Инфа!A:AA""), 6, FALSE)"),2024)</f>
        <v>2024</v>
      </c>
      <c r="H1781" s="150">
        <v>17000</v>
      </c>
      <c r="I1781" s="179" t="s">
        <v>1153</v>
      </c>
      <c r="J1781" s="116" t="s">
        <v>5100</v>
      </c>
      <c r="K1781" s="153"/>
      <c r="L1781" s="153"/>
      <c r="M1781" s="153"/>
      <c r="N1781" s="153"/>
      <c r="O1781" s="153"/>
      <c r="P1781" s="153"/>
      <c r="Q1781" s="153"/>
      <c r="R1781" s="153"/>
      <c r="S1781" s="153"/>
    </row>
    <row r="1782" spans="1:19" ht="56.25">
      <c r="A1782" s="277" t="s">
        <v>25424</v>
      </c>
      <c r="B1782" s="259" t="s">
        <v>4404</v>
      </c>
      <c r="C1782" s="110" t="s">
        <v>4774</v>
      </c>
      <c r="D1782" s="93" t="s">
        <v>5101</v>
      </c>
      <c r="E1782" s="148" t="e">
        <f>#REF!</f>
        <v>#REF!</v>
      </c>
      <c r="F1782" s="110" t="s">
        <v>466</v>
      </c>
      <c r="G1782" s="147">
        <f ca="1">IFERROR(__xludf.DUMMYFUNCTION(" VLOOKUP(A1771, IMPORTRANGE(""https://docs.google.com/spreadsheets/d/1QNLbnkR_AongFt22vMfNzfpjZ0CjpI8QI-w0wBnYA1w/"", ""Инфа!A:AA""), 6, FALSE)"),2024)</f>
        <v>2024</v>
      </c>
      <c r="H1782" s="154">
        <v>29100</v>
      </c>
      <c r="I1782" s="180" t="s">
        <v>161</v>
      </c>
      <c r="J1782" s="110" t="s">
        <v>5102</v>
      </c>
      <c r="K1782" s="153"/>
      <c r="L1782" s="153"/>
      <c r="M1782" s="153"/>
      <c r="N1782" s="153"/>
      <c r="O1782" s="153"/>
      <c r="P1782" s="153"/>
      <c r="Q1782" s="153"/>
      <c r="R1782" s="153"/>
      <c r="S1782" s="153"/>
    </row>
    <row r="1783" spans="1:19" ht="56.25">
      <c r="A1783" s="277" t="s">
        <v>25424</v>
      </c>
      <c r="B1783" s="259" t="s">
        <v>4404</v>
      </c>
      <c r="C1783" s="110" t="s">
        <v>4774</v>
      </c>
      <c r="D1783" s="93" t="s">
        <v>5103</v>
      </c>
      <c r="E1783" s="148" t="e">
        <f>#REF!</f>
        <v>#REF!</v>
      </c>
      <c r="F1783" s="110" t="s">
        <v>466</v>
      </c>
      <c r="G1783" s="147">
        <f ca="1">IFERROR(__xludf.DUMMYFUNCTION(" VLOOKUP(A1772, IMPORTRANGE(""https://docs.google.com/spreadsheets/d/1QNLbnkR_AongFt22vMfNzfpjZ0CjpI8QI-w0wBnYA1w/"", ""Инфа!A:AA""), 6, FALSE)"),2024)</f>
        <v>2024</v>
      </c>
      <c r="H1783" s="154">
        <v>29100</v>
      </c>
      <c r="I1783" s="180" t="s">
        <v>161</v>
      </c>
      <c r="J1783" s="110" t="s">
        <v>5102</v>
      </c>
      <c r="K1783" s="153"/>
      <c r="L1783" s="153"/>
      <c r="M1783" s="153"/>
      <c r="N1783" s="153"/>
      <c r="O1783" s="153"/>
      <c r="P1783" s="153"/>
      <c r="Q1783" s="153"/>
      <c r="R1783" s="153"/>
      <c r="S1783" s="153"/>
    </row>
    <row r="1784" spans="1:19" ht="90">
      <c r="A1784" s="277" t="s">
        <v>25424</v>
      </c>
      <c r="B1784" s="261" t="s">
        <v>153</v>
      </c>
      <c r="C1784" s="108" t="s">
        <v>5104</v>
      </c>
      <c r="D1784" s="176" t="s">
        <v>5105</v>
      </c>
      <c r="E1784" s="148">
        <f ca="1">IFERROR(__xludf.DUMMYFUNCTION(" VLOOKUP(A1773, IMPORTRANGE(""https://docs.google.com/spreadsheets/d/1fj_Bhi2XPL3siwIh4sx4VRLAe31yD50oKdj5UlRYW0c/"", ""Сводка!A:AA""), 5, FALSE)"),196)</f>
        <v>196</v>
      </c>
      <c r="F1784" s="108" t="s">
        <v>108</v>
      </c>
      <c r="G1784" s="147">
        <f ca="1">IFERROR(__xludf.DUMMYFUNCTION(" VLOOKUP(A1773, IMPORTRANGE(""https://docs.google.com/spreadsheets/d/1QNLbnkR_AongFt22vMfNzfpjZ0CjpI8QI-w0wBnYA1w/"", ""Инфа!A:AA""), 6, FALSE)"),2024)</f>
        <v>2024</v>
      </c>
      <c r="H1784" s="150">
        <v>16800</v>
      </c>
      <c r="I1784" s="179" t="s">
        <v>5106</v>
      </c>
      <c r="J1784" s="108" t="s">
        <v>5107</v>
      </c>
      <c r="K1784" s="153"/>
      <c r="L1784" s="153"/>
      <c r="M1784" s="153"/>
      <c r="N1784" s="153"/>
      <c r="O1784" s="153"/>
      <c r="P1784" s="153"/>
      <c r="Q1784" s="153"/>
      <c r="R1784" s="153"/>
      <c r="S1784" s="153"/>
    </row>
    <row r="1785" spans="1:19" ht="56.25">
      <c r="A1785" s="277" t="s">
        <v>25424</v>
      </c>
      <c r="B1785" s="265" t="s">
        <v>400</v>
      </c>
      <c r="C1785" s="111" t="s">
        <v>5108</v>
      </c>
      <c r="D1785" s="93" t="s">
        <v>5109</v>
      </c>
      <c r="E1785" s="148">
        <f ca="1">IFERROR(__xludf.DUMMYFUNCTION(" VLOOKUP(A1774, IMPORTRANGE(""https://docs.google.com/spreadsheets/d/1fj_Bhi2XPL3siwIh4sx4VRLAe31yD50oKdj5UlRYW0c/"", ""Сводка!A:AA""), 5, FALSE)"),352)</f>
        <v>352</v>
      </c>
      <c r="F1785" s="111" t="s">
        <v>5110</v>
      </c>
      <c r="G1785" s="147">
        <f ca="1">IFERROR(__xludf.DUMMYFUNCTION(" VLOOKUP(A1774, IMPORTRANGE(""https://docs.google.com/spreadsheets/d/1QNLbnkR_AongFt22vMfNzfpjZ0CjpI8QI-w0wBnYA1w/"", ""Инфа!A:AA""), 6, FALSE)"),2024)</f>
        <v>2024</v>
      </c>
      <c r="H1785" s="154">
        <v>26100</v>
      </c>
      <c r="I1785" s="180" t="s">
        <v>5111</v>
      </c>
      <c r="J1785" s="111" t="s">
        <v>5112</v>
      </c>
      <c r="K1785" s="153"/>
      <c r="L1785" s="153"/>
      <c r="M1785" s="153"/>
      <c r="N1785" s="153"/>
      <c r="O1785" s="153"/>
      <c r="P1785" s="153"/>
      <c r="Q1785" s="153"/>
      <c r="R1785" s="153"/>
      <c r="S1785" s="153"/>
    </row>
    <row r="1786" spans="1:19" ht="37.5">
      <c r="A1786" s="277" t="s">
        <v>25424</v>
      </c>
      <c r="B1786" s="265" t="s">
        <v>400</v>
      </c>
      <c r="C1786" s="111" t="s">
        <v>5108</v>
      </c>
      <c r="D1786" s="93" t="s">
        <v>5113</v>
      </c>
      <c r="E1786" s="148">
        <f ca="1">IFERROR(__xludf.DUMMYFUNCTION(" VLOOKUP(A1775, IMPORTRANGE(""https://docs.google.com/spreadsheets/d/1fj_Bhi2XPL3siwIh4sx4VRLAe31yD50oKdj5UlRYW0c/"", ""Сводка!A:AA""), 5, FALSE)"),428)</f>
        <v>428</v>
      </c>
      <c r="F1786" s="111" t="s">
        <v>466</v>
      </c>
      <c r="G1786" s="147">
        <f ca="1">IFERROR(__xludf.DUMMYFUNCTION(" VLOOKUP(A1775, IMPORTRANGE(""https://docs.google.com/spreadsheets/d/1QNLbnkR_AongFt22vMfNzfpjZ0CjpI8QI-w0wBnYA1w/"", ""Инфа!A:AA""), 6, FALSE)"),2024)</f>
        <v>2024</v>
      </c>
      <c r="H1786" s="154">
        <v>17800</v>
      </c>
      <c r="I1786" s="180" t="s">
        <v>5111</v>
      </c>
      <c r="J1786" s="111" t="s">
        <v>5114</v>
      </c>
      <c r="K1786" s="153"/>
      <c r="L1786" s="153"/>
      <c r="M1786" s="153"/>
      <c r="N1786" s="153"/>
      <c r="O1786" s="153"/>
      <c r="P1786" s="153"/>
      <c r="Q1786" s="153"/>
      <c r="R1786" s="153"/>
      <c r="S1786" s="153"/>
    </row>
    <row r="1787" spans="1:19" ht="36">
      <c r="A1787" s="277" t="s">
        <v>25424</v>
      </c>
      <c r="B1787" s="264" t="s">
        <v>153</v>
      </c>
      <c r="C1787" s="109" t="s">
        <v>5115</v>
      </c>
      <c r="D1787" s="178" t="s">
        <v>5116</v>
      </c>
      <c r="E1787" s="148">
        <f ca="1">IFERROR(__xludf.DUMMYFUNCTION(" VLOOKUP(A1776, IMPORTRANGE(""https://docs.google.com/spreadsheets/d/1fj_Bhi2XPL3siwIh4sx4VRLAe31yD50oKdj5UlRYW0c/"", ""Сводка!A:AA""), 5, FALSE)"),212)</f>
        <v>212</v>
      </c>
      <c r="F1787" s="109" t="s">
        <v>4309</v>
      </c>
      <c r="G1787" s="147">
        <f ca="1">IFERROR(__xludf.DUMMYFUNCTION(" VLOOKUP(A1776, IMPORTRANGE(""https://docs.google.com/spreadsheets/d/1QNLbnkR_AongFt22vMfNzfpjZ0CjpI8QI-w0wBnYA1w/"", ""Инфа!A:AA""), 6, FALSE)"),2024)</f>
        <v>2024</v>
      </c>
      <c r="H1787" s="150">
        <v>23000</v>
      </c>
      <c r="I1787" s="179" t="s">
        <v>5117</v>
      </c>
      <c r="J1787" s="109" t="s">
        <v>5118</v>
      </c>
      <c r="K1787" s="153"/>
      <c r="L1787" s="153"/>
      <c r="M1787" s="153"/>
      <c r="N1787" s="153"/>
      <c r="O1787" s="153"/>
      <c r="P1787" s="153"/>
      <c r="Q1787" s="153"/>
      <c r="R1787" s="153"/>
      <c r="S1787" s="153"/>
    </row>
    <row r="1788" spans="1:19" ht="36">
      <c r="A1788" s="277" t="s">
        <v>25424</v>
      </c>
      <c r="B1788" s="264" t="s">
        <v>153</v>
      </c>
      <c r="C1788" s="109" t="s">
        <v>5115</v>
      </c>
      <c r="D1788" s="178" t="s">
        <v>5119</v>
      </c>
      <c r="E1788" s="148">
        <f ca="1">IFERROR(__xludf.DUMMYFUNCTION(" VLOOKUP(A1777, IMPORTRANGE(""https://docs.google.com/spreadsheets/d/1fj_Bhi2XPL3siwIh4sx4VRLAe31yD50oKdj5UlRYW0c/"", ""Сводка!A:AA""), 5, FALSE)"),196)</f>
        <v>196</v>
      </c>
      <c r="F1788" s="109" t="s">
        <v>4309</v>
      </c>
      <c r="G1788" s="147">
        <f ca="1">IFERROR(__xludf.DUMMYFUNCTION(" VLOOKUP(A1777, IMPORTRANGE(""https://docs.google.com/spreadsheets/d/1QNLbnkR_AongFt22vMfNzfpjZ0CjpI8QI-w0wBnYA1w/"", ""Инфа!A:AA""), 6, FALSE)"),2024)</f>
        <v>2024</v>
      </c>
      <c r="H1788" s="150">
        <v>16800</v>
      </c>
      <c r="I1788" s="179" t="s">
        <v>2526</v>
      </c>
      <c r="J1788" s="109" t="s">
        <v>5120</v>
      </c>
      <c r="K1788" s="153"/>
      <c r="L1788" s="153"/>
      <c r="M1788" s="153"/>
      <c r="N1788" s="153"/>
      <c r="O1788" s="153"/>
      <c r="P1788" s="153"/>
      <c r="Q1788" s="153"/>
      <c r="R1788" s="153"/>
      <c r="S1788" s="153"/>
    </row>
    <row r="1789" spans="1:19" ht="36">
      <c r="A1789" s="277" t="s">
        <v>25424</v>
      </c>
      <c r="B1789" s="264" t="s">
        <v>153</v>
      </c>
      <c r="C1789" s="109" t="s">
        <v>5115</v>
      </c>
      <c r="D1789" s="178" t="s">
        <v>5121</v>
      </c>
      <c r="E1789" s="148">
        <f ca="1">IFERROR(__xludf.DUMMYFUNCTION(" VLOOKUP(A1778, IMPORTRANGE(""https://docs.google.com/spreadsheets/d/1fj_Bhi2XPL3siwIh4sx4VRLAe31yD50oKdj5UlRYW0c/"", ""Сводка!A:AA""), 5, FALSE)"),120)</f>
        <v>120</v>
      </c>
      <c r="F1789" s="109" t="s">
        <v>50</v>
      </c>
      <c r="G1789" s="147">
        <f ca="1">IFERROR(__xludf.DUMMYFUNCTION(" VLOOKUP(A1778, IMPORTRANGE(""https://docs.google.com/spreadsheets/d/1QNLbnkR_AongFt22vMfNzfpjZ0CjpI8QI-w0wBnYA1w/"", ""Инфа!A:AA""), 6, FALSE)"),2024)</f>
        <v>2024</v>
      </c>
      <c r="H1789" s="150">
        <v>12200</v>
      </c>
      <c r="I1789" s="179" t="s">
        <v>1153</v>
      </c>
      <c r="J1789" s="109" t="s">
        <v>5122</v>
      </c>
      <c r="K1789" s="153"/>
      <c r="L1789" s="153"/>
      <c r="M1789" s="153"/>
      <c r="N1789" s="153"/>
      <c r="O1789" s="153"/>
      <c r="P1789" s="153"/>
      <c r="Q1789" s="153"/>
      <c r="R1789" s="153"/>
      <c r="S1789" s="153"/>
    </row>
    <row r="1790" spans="1:19" ht="36">
      <c r="A1790" s="277" t="s">
        <v>25424</v>
      </c>
      <c r="B1790" s="261" t="s">
        <v>400</v>
      </c>
      <c r="C1790" s="108" t="s">
        <v>5123</v>
      </c>
      <c r="D1790" s="178" t="s">
        <v>5124</v>
      </c>
      <c r="E1790" s="148">
        <f ca="1">IFERROR(__xludf.DUMMYFUNCTION(" VLOOKUP(A1779, IMPORTRANGE(""https://docs.google.com/spreadsheets/d/1fj_Bhi2XPL3siwIh4sx4VRLAe31yD50oKdj5UlRYW0c/"", ""Сводка!A:AA""), 5, FALSE)"),108)</f>
        <v>108</v>
      </c>
      <c r="F1790" s="108" t="s">
        <v>415</v>
      </c>
      <c r="G1790" s="147">
        <f ca="1">IFERROR(__xludf.DUMMYFUNCTION(" VLOOKUP(A1779, IMPORTRANGE(""https://docs.google.com/spreadsheets/d/1QNLbnkR_AongFt22vMfNzfpjZ0CjpI8QI-w0wBnYA1w/"", ""Инфа!A:AA""), 6, FALSE)"),2024)</f>
        <v>2024</v>
      </c>
      <c r="H1790" s="150">
        <v>11500</v>
      </c>
      <c r="I1790" s="179" t="s">
        <v>5125</v>
      </c>
      <c r="J1790" s="109" t="s">
        <v>5126</v>
      </c>
      <c r="K1790" s="153"/>
      <c r="L1790" s="153"/>
      <c r="M1790" s="153"/>
      <c r="N1790" s="153"/>
      <c r="O1790" s="153"/>
      <c r="P1790" s="153"/>
      <c r="Q1790" s="153"/>
      <c r="R1790" s="153"/>
      <c r="S1790" s="153"/>
    </row>
    <row r="1791" spans="1:19" ht="36">
      <c r="A1791" s="277" t="s">
        <v>25424</v>
      </c>
      <c r="B1791" s="261" t="s">
        <v>400</v>
      </c>
      <c r="C1791" s="108" t="s">
        <v>5123</v>
      </c>
      <c r="D1791" s="176" t="s">
        <v>5127</v>
      </c>
      <c r="E1791" s="148">
        <f ca="1">IFERROR(__xludf.DUMMYFUNCTION(" VLOOKUP(A1780, IMPORTRANGE(""https://docs.google.com/spreadsheets/d/1fj_Bhi2XPL3siwIh4sx4VRLAe31yD50oKdj5UlRYW0c/"", ""Сводка!A:AA""), 5, FALSE)"),184)</f>
        <v>184</v>
      </c>
      <c r="F1791" s="108" t="s">
        <v>415</v>
      </c>
      <c r="G1791" s="147">
        <f ca="1">IFERROR(__xludf.DUMMYFUNCTION(" VLOOKUP(A1780, IMPORTRANGE(""https://docs.google.com/spreadsheets/d/1QNLbnkR_AongFt22vMfNzfpjZ0CjpI8QI-w0wBnYA1w/"", ""Инфа!A:AA""), 6, FALSE)"),2024)</f>
        <v>2024</v>
      </c>
      <c r="H1791" s="150">
        <v>10500</v>
      </c>
      <c r="I1791" s="179" t="s">
        <v>5128</v>
      </c>
      <c r="J1791" s="109" t="s">
        <v>5129</v>
      </c>
      <c r="K1791" s="153"/>
      <c r="L1791" s="153"/>
      <c r="M1791" s="153"/>
      <c r="N1791" s="153"/>
      <c r="O1791" s="153"/>
      <c r="P1791" s="153"/>
      <c r="Q1791" s="153"/>
      <c r="R1791" s="153"/>
      <c r="S1791" s="153"/>
    </row>
    <row r="1792" spans="1:19" ht="36">
      <c r="A1792" s="277" t="s">
        <v>25424</v>
      </c>
      <c r="B1792" s="261" t="s">
        <v>400</v>
      </c>
      <c r="C1792" s="108" t="s">
        <v>5123</v>
      </c>
      <c r="D1792" s="176" t="s">
        <v>5130</v>
      </c>
      <c r="E1792" s="148">
        <f ca="1">IFERROR(__xludf.DUMMYFUNCTION(" VLOOKUP(A1781, IMPORTRANGE(""https://docs.google.com/spreadsheets/d/1fj_Bhi2XPL3siwIh4sx4VRLAe31yD50oKdj5UlRYW0c/"", ""Сводка!A:AA""), 5, FALSE)"),152)</f>
        <v>152</v>
      </c>
      <c r="F1792" s="108" t="s">
        <v>1628</v>
      </c>
      <c r="G1792" s="147">
        <f ca="1">IFERROR(__xludf.DUMMYFUNCTION(" VLOOKUP(A1781, IMPORTRANGE(""https://docs.google.com/spreadsheets/d/1QNLbnkR_AongFt22vMfNzfpjZ0CjpI8QI-w0wBnYA1w/"", ""Инфа!A:AA""), 6, FALSE)"),2024)</f>
        <v>2024</v>
      </c>
      <c r="H1792" s="150">
        <v>9600</v>
      </c>
      <c r="I1792" s="179" t="s">
        <v>72</v>
      </c>
      <c r="J1792" s="109" t="s">
        <v>5131</v>
      </c>
      <c r="K1792" s="153"/>
      <c r="L1792" s="153"/>
      <c r="M1792" s="153"/>
      <c r="N1792" s="153"/>
      <c r="O1792" s="153"/>
      <c r="P1792" s="153"/>
      <c r="Q1792" s="153"/>
      <c r="R1792" s="153"/>
      <c r="S1792" s="153"/>
    </row>
    <row r="1793" spans="1:19" ht="36">
      <c r="A1793" s="277" t="s">
        <v>25424</v>
      </c>
      <c r="B1793" s="261" t="s">
        <v>400</v>
      </c>
      <c r="C1793" s="108" t="s">
        <v>5123</v>
      </c>
      <c r="D1793" s="178" t="s">
        <v>5132</v>
      </c>
      <c r="E1793" s="148">
        <f ca="1">IFERROR(__xludf.DUMMYFUNCTION(" VLOOKUP(A1782, IMPORTRANGE(""https://docs.google.com/spreadsheets/d/1fj_Bhi2XPL3siwIh4sx4VRLAe31yD50oKdj5UlRYW0c/"", ""Сводка!A:AA""), 5, FALSE)"),92)</f>
        <v>92</v>
      </c>
      <c r="F1793" s="109" t="s">
        <v>1056</v>
      </c>
      <c r="G1793" s="147">
        <f ca="1">IFERROR(__xludf.DUMMYFUNCTION(" VLOOKUP(A1782, IMPORTRANGE(""https://docs.google.com/spreadsheets/d/1QNLbnkR_AongFt22vMfNzfpjZ0CjpI8QI-w0wBnYA1w/"", ""Инфа!A:AA""), 6, FALSE)"),2024)</f>
        <v>2024</v>
      </c>
      <c r="H1793" s="150">
        <v>7800</v>
      </c>
      <c r="I1793" s="179" t="s">
        <v>72</v>
      </c>
      <c r="J1793" s="109" t="s">
        <v>5133</v>
      </c>
      <c r="K1793" s="153"/>
      <c r="L1793" s="153"/>
      <c r="M1793" s="153"/>
      <c r="N1793" s="153"/>
      <c r="O1793" s="153"/>
      <c r="P1793" s="153"/>
      <c r="Q1793" s="153"/>
      <c r="R1793" s="153"/>
      <c r="S1793" s="153"/>
    </row>
    <row r="1794" spans="1:19" ht="36">
      <c r="A1794" s="277" t="s">
        <v>25424</v>
      </c>
      <c r="B1794" s="261" t="s">
        <v>400</v>
      </c>
      <c r="C1794" s="108" t="s">
        <v>5123</v>
      </c>
      <c r="D1794" s="176" t="s">
        <v>5134</v>
      </c>
      <c r="E1794" s="148">
        <f ca="1">IFERROR(__xludf.DUMMYFUNCTION(" VLOOKUP(A1783, IMPORTRANGE(""https://docs.google.com/spreadsheets/d/1fj_Bhi2XPL3siwIh4sx4VRLAe31yD50oKdj5UlRYW0c/"", ""Сводка!A:AA""), 5, FALSE)"),136)</f>
        <v>136</v>
      </c>
      <c r="F1794" s="108" t="s">
        <v>415</v>
      </c>
      <c r="G1794" s="147">
        <f ca="1">IFERROR(__xludf.DUMMYFUNCTION(" VLOOKUP(A1783, IMPORTRANGE(""https://docs.google.com/spreadsheets/d/1QNLbnkR_AongFt22vMfNzfpjZ0CjpI8QI-w0wBnYA1w/"", ""Инфа!A:AA""), 6, FALSE)"),2024)</f>
        <v>2024</v>
      </c>
      <c r="H1794" s="150">
        <v>9100</v>
      </c>
      <c r="I1794" s="179" t="s">
        <v>5135</v>
      </c>
      <c r="J1794" s="109" t="s">
        <v>5136</v>
      </c>
      <c r="K1794" s="153"/>
      <c r="L1794" s="153"/>
      <c r="M1794" s="153"/>
      <c r="N1794" s="153"/>
      <c r="O1794" s="153"/>
      <c r="P1794" s="153"/>
      <c r="Q1794" s="153"/>
      <c r="R1794" s="153"/>
      <c r="S1794" s="153"/>
    </row>
    <row r="1795" spans="1:19" ht="54">
      <c r="A1795" s="277" t="s">
        <v>25424</v>
      </c>
      <c r="B1795" s="262" t="s">
        <v>400</v>
      </c>
      <c r="C1795" s="108" t="s">
        <v>3167</v>
      </c>
      <c r="D1795" s="176" t="s">
        <v>5137</v>
      </c>
      <c r="E1795" s="148">
        <f ca="1">IFERROR(__xludf.DUMMYFUNCTION(" VLOOKUP(A1784, IMPORTRANGE(""https://docs.google.com/spreadsheets/d/1fj_Bhi2XPL3siwIh4sx4VRLAe31yD50oKdj5UlRYW0c/"", ""Сводка!A:AA""), 5, FALSE)"),180)</f>
        <v>180</v>
      </c>
      <c r="F1795" s="108" t="s">
        <v>108</v>
      </c>
      <c r="G1795" s="147">
        <f ca="1">IFERROR(__xludf.DUMMYFUNCTION(" VLOOKUP(A1784, IMPORTRANGE(""https://docs.google.com/spreadsheets/d/1QNLbnkR_AongFt22vMfNzfpjZ0CjpI8QI-w0wBnYA1w/"", ""Инфа!A:AA""), 6, FALSE)"),2024)</f>
        <v>2024</v>
      </c>
      <c r="H1795" s="150">
        <v>10400</v>
      </c>
      <c r="I1795" s="179" t="s">
        <v>1371</v>
      </c>
      <c r="J1795" s="108" t="s">
        <v>5138</v>
      </c>
      <c r="K1795" s="153"/>
      <c r="L1795" s="153"/>
      <c r="M1795" s="153"/>
      <c r="N1795" s="153"/>
      <c r="O1795" s="153"/>
      <c r="P1795" s="153"/>
      <c r="Q1795" s="153"/>
      <c r="R1795" s="153"/>
      <c r="S1795" s="153"/>
    </row>
    <row r="1796" spans="1:19" ht="36">
      <c r="A1796" s="277" t="s">
        <v>25424</v>
      </c>
      <c r="B1796" s="262" t="s">
        <v>400</v>
      </c>
      <c r="C1796" s="114" t="s">
        <v>5139</v>
      </c>
      <c r="D1796" s="182" t="s">
        <v>210</v>
      </c>
      <c r="E1796" s="148">
        <f ca="1">IFERROR(__xludf.DUMMYFUNCTION(" VLOOKUP(A1785, IMPORTRANGE(""https://docs.google.com/spreadsheets/d/1fj_Bhi2XPL3siwIh4sx4VRLAe31yD50oKdj5UlRYW0c/"", ""Сводка!A:AA""), 5, FALSE)"),304)</f>
        <v>304</v>
      </c>
      <c r="F1796" s="114" t="s">
        <v>50</v>
      </c>
      <c r="G1796" s="147">
        <f ca="1">IFERROR(__xludf.DUMMYFUNCTION(" VLOOKUP(A1785, IMPORTRANGE(""https://docs.google.com/spreadsheets/d/1QNLbnkR_AongFt22vMfNzfpjZ0CjpI8QI-w0wBnYA1w/"", ""Инфа!A:AA""), 6, FALSE)"),2024)</f>
        <v>2024</v>
      </c>
      <c r="H1796" s="150">
        <v>23200</v>
      </c>
      <c r="I1796" s="183" t="s">
        <v>210</v>
      </c>
      <c r="J1796" s="114" t="s">
        <v>5140</v>
      </c>
      <c r="K1796" s="153"/>
      <c r="L1796" s="153"/>
      <c r="M1796" s="153"/>
      <c r="N1796" s="153"/>
      <c r="O1796" s="153"/>
      <c r="P1796" s="153"/>
      <c r="Q1796" s="153"/>
      <c r="R1796" s="153"/>
      <c r="S1796" s="153"/>
    </row>
    <row r="1797" spans="1:19" ht="36">
      <c r="A1797" s="277" t="s">
        <v>25424</v>
      </c>
      <c r="B1797" s="262" t="s">
        <v>400</v>
      </c>
      <c r="C1797" s="108" t="s">
        <v>5141</v>
      </c>
      <c r="D1797" s="176" t="s">
        <v>5142</v>
      </c>
      <c r="E1797" s="148">
        <f ca="1">IFERROR(__xludf.DUMMYFUNCTION(" VLOOKUP(A1786, IMPORTRANGE(""https://docs.google.com/spreadsheets/d/1fj_Bhi2XPL3siwIh4sx4VRLAe31yD50oKdj5UlRYW0c/"", ""Сводка!A:AA""), 5, FALSE)"),120)</f>
        <v>120</v>
      </c>
      <c r="F1797" s="108" t="s">
        <v>415</v>
      </c>
      <c r="G1797" s="147">
        <f ca="1">IFERROR(__xludf.DUMMYFUNCTION(" VLOOKUP(A1786, IMPORTRANGE(""https://docs.google.com/spreadsheets/d/1QNLbnkR_AongFt22vMfNzfpjZ0CjpI8QI-w0wBnYA1w/"", ""Инфа!A:AA""), 6, FALSE)"),2024)</f>
        <v>2024</v>
      </c>
      <c r="H1797" s="150">
        <v>12200</v>
      </c>
      <c r="I1797" s="179" t="s">
        <v>5143</v>
      </c>
      <c r="J1797" s="108" t="s">
        <v>5144</v>
      </c>
      <c r="K1797" s="153"/>
      <c r="L1797" s="153"/>
      <c r="M1797" s="153"/>
      <c r="N1797" s="153"/>
      <c r="O1797" s="153"/>
      <c r="P1797" s="153"/>
      <c r="Q1797" s="153"/>
      <c r="R1797" s="153"/>
      <c r="S1797" s="153"/>
    </row>
    <row r="1798" spans="1:19" ht="36">
      <c r="A1798" s="277" t="s">
        <v>25424</v>
      </c>
      <c r="B1798" s="261" t="s">
        <v>400</v>
      </c>
      <c r="C1798" s="108" t="s">
        <v>5145</v>
      </c>
      <c r="D1798" s="176" t="s">
        <v>5146</v>
      </c>
      <c r="E1798" s="148">
        <f ca="1">IFERROR(__xludf.DUMMYFUNCTION(" VLOOKUP(A1787, IMPORTRANGE(""https://docs.google.com/spreadsheets/d/1fj_Bhi2XPL3siwIh4sx4VRLAe31yD50oKdj5UlRYW0c/"", ""Сводка!A:AA""), 5, FALSE)"),232)</f>
        <v>232</v>
      </c>
      <c r="F1798" s="108" t="s">
        <v>466</v>
      </c>
      <c r="G1798" s="147">
        <f ca="1">IFERROR(__xludf.DUMMYFUNCTION(" VLOOKUP(A1787, IMPORTRANGE(""https://docs.google.com/spreadsheets/d/1QNLbnkR_AongFt22vMfNzfpjZ0CjpI8QI-w0wBnYA1w/"", ""Инфа!A:AA""), 6, FALSE)"),2024)</f>
        <v>2024</v>
      </c>
      <c r="H1798" s="150">
        <v>18900</v>
      </c>
      <c r="I1798" s="179" t="s">
        <v>257</v>
      </c>
      <c r="J1798" s="108" t="s">
        <v>5147</v>
      </c>
      <c r="K1798" s="153"/>
      <c r="L1798" s="153"/>
      <c r="M1798" s="153"/>
      <c r="N1798" s="153"/>
      <c r="O1798" s="153"/>
      <c r="P1798" s="153"/>
      <c r="Q1798" s="153"/>
      <c r="R1798" s="153"/>
      <c r="S1798" s="153"/>
    </row>
    <row r="1799" spans="1:19" ht="36">
      <c r="A1799" s="277" t="s">
        <v>25424</v>
      </c>
      <c r="B1799" s="261" t="s">
        <v>400</v>
      </c>
      <c r="C1799" s="108" t="s">
        <v>5145</v>
      </c>
      <c r="D1799" s="176" t="s">
        <v>5148</v>
      </c>
      <c r="E1799" s="148">
        <f ca="1">IFERROR(__xludf.DUMMYFUNCTION(" VLOOKUP(A1788, IMPORTRANGE(""https://docs.google.com/spreadsheets/d/1fj_Bhi2XPL3siwIh4sx4VRLAe31yD50oKdj5UlRYW0c/"", ""Сводка!A:AA""), 5, FALSE)"),172)</f>
        <v>172</v>
      </c>
      <c r="F1799" s="108" t="s">
        <v>466</v>
      </c>
      <c r="G1799" s="147">
        <f ca="1">IFERROR(__xludf.DUMMYFUNCTION(" VLOOKUP(A1788, IMPORTRANGE(""https://docs.google.com/spreadsheets/d/1QNLbnkR_AongFt22vMfNzfpjZ0CjpI8QI-w0wBnYA1w/"", ""Инфа!A:AA""), 6, FALSE)"),2024)</f>
        <v>2024</v>
      </c>
      <c r="H1799" s="150">
        <v>15300</v>
      </c>
      <c r="I1799" s="179" t="s">
        <v>257</v>
      </c>
      <c r="J1799" s="108" t="s">
        <v>5147</v>
      </c>
      <c r="K1799" s="153"/>
      <c r="L1799" s="153"/>
      <c r="M1799" s="153"/>
      <c r="N1799" s="153"/>
      <c r="O1799" s="153"/>
      <c r="P1799" s="153"/>
      <c r="Q1799" s="153"/>
      <c r="R1799" s="153"/>
      <c r="S1799" s="153"/>
    </row>
    <row r="1800" spans="1:19" ht="36">
      <c r="A1800" s="277" t="s">
        <v>25424</v>
      </c>
      <c r="B1800" s="261" t="s">
        <v>153</v>
      </c>
      <c r="C1800" s="108" t="s">
        <v>5149</v>
      </c>
      <c r="D1800" s="176" t="s">
        <v>5150</v>
      </c>
      <c r="E1800" s="148">
        <f ca="1">IFERROR(__xludf.DUMMYFUNCTION(" VLOOKUP(A1789, IMPORTRANGE(""https://docs.google.com/spreadsheets/d/1fj_Bhi2XPL3siwIh4sx4VRLAe31yD50oKdj5UlRYW0c/"", ""Сводка!A:AA""), 5, FALSE)"),284)</f>
        <v>284</v>
      </c>
      <c r="F1800" s="108" t="s">
        <v>456</v>
      </c>
      <c r="G1800" s="147">
        <f ca="1">IFERROR(__xludf.DUMMYFUNCTION(" VLOOKUP(A1789, IMPORTRANGE(""https://docs.google.com/spreadsheets/d/1QNLbnkR_AongFt22vMfNzfpjZ0CjpI8QI-w0wBnYA1w/"", ""Инфа!A:AA""), 6, FALSE)"),2024)</f>
        <v>2024</v>
      </c>
      <c r="H1800" s="150">
        <v>22000</v>
      </c>
      <c r="I1800" s="179" t="s">
        <v>257</v>
      </c>
      <c r="J1800" s="108" t="s">
        <v>5151</v>
      </c>
      <c r="K1800" s="153"/>
      <c r="L1800" s="153"/>
      <c r="M1800" s="153"/>
      <c r="N1800" s="153"/>
      <c r="O1800" s="153"/>
      <c r="P1800" s="153"/>
      <c r="Q1800" s="153"/>
      <c r="R1800" s="153"/>
      <c r="S1800" s="153"/>
    </row>
    <row r="1801" spans="1:19" ht="36">
      <c r="A1801" s="277" t="s">
        <v>25424</v>
      </c>
      <c r="B1801" s="261" t="s">
        <v>153</v>
      </c>
      <c r="C1801" s="108" t="s">
        <v>5149</v>
      </c>
      <c r="D1801" s="176" t="s">
        <v>5152</v>
      </c>
      <c r="E1801" s="148">
        <f ca="1">IFERROR(__xludf.DUMMYFUNCTION(" VLOOKUP(A1790, IMPORTRANGE(""https://docs.google.com/spreadsheets/d/1fj_Bhi2XPL3siwIh4sx4VRLAe31yD50oKdj5UlRYW0c/"", ""Сводка!A:AA""), 5, FALSE)"),296)</f>
        <v>296</v>
      </c>
      <c r="F1801" s="108" t="s">
        <v>456</v>
      </c>
      <c r="G1801" s="147">
        <f ca="1">IFERROR(__xludf.DUMMYFUNCTION(" VLOOKUP(A1790, IMPORTRANGE(""https://docs.google.com/spreadsheets/d/1QNLbnkR_AongFt22vMfNzfpjZ0CjpI8QI-w0wBnYA1w/"", ""Инфа!A:AA""), 6, FALSE)"),2024)</f>
        <v>2024</v>
      </c>
      <c r="H1801" s="150">
        <v>22800</v>
      </c>
      <c r="I1801" s="179" t="s">
        <v>257</v>
      </c>
      <c r="J1801" s="108" t="s">
        <v>5151</v>
      </c>
      <c r="K1801" s="153"/>
      <c r="L1801" s="153"/>
      <c r="M1801" s="153"/>
      <c r="N1801" s="153"/>
      <c r="O1801" s="153"/>
      <c r="P1801" s="153"/>
      <c r="Q1801" s="153"/>
      <c r="R1801" s="153"/>
      <c r="S1801" s="153"/>
    </row>
    <row r="1802" spans="1:19" ht="36">
      <c r="A1802" s="277" t="s">
        <v>25424</v>
      </c>
      <c r="B1802" s="261" t="s">
        <v>23</v>
      </c>
      <c r="C1802" s="108" t="s">
        <v>5153</v>
      </c>
      <c r="D1802" s="176" t="s">
        <v>5154</v>
      </c>
      <c r="E1802" s="148">
        <f ca="1">IFERROR(__xludf.DUMMYFUNCTION(" VLOOKUP(A1791, IMPORTRANGE(""https://docs.google.com/spreadsheets/d/1fj_Bhi2XPL3siwIh4sx4VRLAe31yD50oKdj5UlRYW0c/"", ""Сводка!A:AA""), 5, FALSE)"),256)</f>
        <v>256</v>
      </c>
      <c r="F1802" s="117" t="s">
        <v>46</v>
      </c>
      <c r="G1802" s="147">
        <f ca="1">IFERROR(__xludf.DUMMYFUNCTION(" VLOOKUP(A1791, IMPORTRANGE(""https://docs.google.com/spreadsheets/d/1QNLbnkR_AongFt22vMfNzfpjZ0CjpI8QI-w0wBnYA1w/"", ""Инфа!A:AA""), 6, FALSE)"),2024)</f>
        <v>2024</v>
      </c>
      <c r="H1802" s="150">
        <v>20400</v>
      </c>
      <c r="I1802" s="179" t="s">
        <v>257</v>
      </c>
      <c r="J1802" s="117" t="s">
        <v>5155</v>
      </c>
      <c r="K1802" s="153"/>
      <c r="L1802" s="153"/>
      <c r="M1802" s="153"/>
      <c r="N1802" s="153"/>
      <c r="O1802" s="153"/>
      <c r="P1802" s="153"/>
      <c r="Q1802" s="153"/>
      <c r="R1802" s="153"/>
      <c r="S1802" s="153"/>
    </row>
    <row r="1803" spans="1:19" ht="36">
      <c r="A1803" s="277" t="s">
        <v>25424</v>
      </c>
      <c r="B1803" s="261" t="s">
        <v>23</v>
      </c>
      <c r="C1803" s="108" t="s">
        <v>5153</v>
      </c>
      <c r="D1803" s="176" t="s">
        <v>5156</v>
      </c>
      <c r="E1803" s="148">
        <f ca="1">IFERROR(__xludf.DUMMYFUNCTION(" VLOOKUP(A1792, IMPORTRANGE(""https://docs.google.com/spreadsheets/d/1fj_Bhi2XPL3siwIh4sx4VRLAe31yD50oKdj5UlRYW0c/"", ""Сводка!A:AA""), 5, FALSE)"),260)</f>
        <v>260</v>
      </c>
      <c r="F1803" s="117" t="s">
        <v>46</v>
      </c>
      <c r="G1803" s="147">
        <f ca="1">IFERROR(__xludf.DUMMYFUNCTION(" VLOOKUP(A1792, IMPORTRANGE(""https://docs.google.com/spreadsheets/d/1QNLbnkR_AongFt22vMfNzfpjZ0CjpI8QI-w0wBnYA1w/"", ""Инфа!A:AA""), 6, FALSE)"),2024)</f>
        <v>2024</v>
      </c>
      <c r="H1803" s="150">
        <v>20600</v>
      </c>
      <c r="I1803" s="179" t="s">
        <v>257</v>
      </c>
      <c r="J1803" s="117" t="s">
        <v>5155</v>
      </c>
      <c r="K1803" s="153"/>
      <c r="L1803" s="153"/>
      <c r="M1803" s="153"/>
      <c r="N1803" s="153"/>
      <c r="O1803" s="153"/>
      <c r="P1803" s="153"/>
      <c r="Q1803" s="153"/>
      <c r="R1803" s="153"/>
      <c r="S1803" s="153"/>
    </row>
    <row r="1804" spans="1:19" ht="36">
      <c r="A1804" s="277" t="s">
        <v>25424</v>
      </c>
      <c r="B1804" s="261" t="s">
        <v>400</v>
      </c>
      <c r="C1804" s="108" t="s">
        <v>5157</v>
      </c>
      <c r="D1804" s="176" t="s">
        <v>5158</v>
      </c>
      <c r="E1804" s="148">
        <f ca="1">IFERROR(__xludf.DUMMYFUNCTION(" VLOOKUP(A1793, IMPORTRANGE(""https://docs.google.com/spreadsheets/d/1fj_Bhi2XPL3siwIh4sx4VRLAe31yD50oKdj5UlRYW0c/"", ""Сводка!A:AA""), 5, FALSE)"),192)</f>
        <v>192</v>
      </c>
      <c r="F1804" s="108" t="s">
        <v>466</v>
      </c>
      <c r="G1804" s="147">
        <f ca="1">IFERROR(__xludf.DUMMYFUNCTION(" VLOOKUP(A1793, IMPORTRANGE(""https://docs.google.com/spreadsheets/d/1QNLbnkR_AongFt22vMfNzfpjZ0CjpI8QI-w0wBnYA1w/"", ""Инфа!A:AA""), 6, FALSE)"),2024)</f>
        <v>2024</v>
      </c>
      <c r="H1804" s="150">
        <v>16500</v>
      </c>
      <c r="I1804" s="179" t="s">
        <v>274</v>
      </c>
      <c r="J1804" s="108" t="s">
        <v>5159</v>
      </c>
      <c r="K1804" s="153"/>
      <c r="L1804" s="153"/>
      <c r="M1804" s="153"/>
      <c r="N1804" s="153"/>
      <c r="O1804" s="153"/>
      <c r="P1804" s="153"/>
      <c r="Q1804" s="153"/>
      <c r="R1804" s="153"/>
      <c r="S1804" s="153"/>
    </row>
    <row r="1805" spans="1:19" ht="36">
      <c r="A1805" s="277" t="s">
        <v>25424</v>
      </c>
      <c r="B1805" s="261" t="s">
        <v>153</v>
      </c>
      <c r="C1805" s="108" t="s">
        <v>5160</v>
      </c>
      <c r="D1805" s="176" t="s">
        <v>5161</v>
      </c>
      <c r="E1805" s="148">
        <f ca="1">IFERROR(__xludf.DUMMYFUNCTION(" VLOOKUP(A1794, IMPORTRANGE(""https://docs.google.com/spreadsheets/d/1fj_Bhi2XPL3siwIh4sx4VRLAe31yD50oKdj5UlRYW0c/"", ""Сводка!A:AA""), 5, FALSE)"),224)</f>
        <v>224</v>
      </c>
      <c r="F1805" s="108" t="s">
        <v>456</v>
      </c>
      <c r="G1805" s="147">
        <f ca="1">IFERROR(__xludf.DUMMYFUNCTION(" VLOOKUP(A1794, IMPORTRANGE(""https://docs.google.com/spreadsheets/d/1QNLbnkR_AongFt22vMfNzfpjZ0CjpI8QI-w0wBnYA1w/"", ""Инфа!A:AA""), 6, FALSE)"),2024)</f>
        <v>2024</v>
      </c>
      <c r="H1805" s="150">
        <v>18400</v>
      </c>
      <c r="I1805" s="179" t="s">
        <v>274</v>
      </c>
      <c r="J1805" s="108" t="s">
        <v>5162</v>
      </c>
      <c r="K1805" s="153"/>
      <c r="L1805" s="153"/>
      <c r="M1805" s="153"/>
      <c r="N1805" s="153"/>
      <c r="O1805" s="153"/>
      <c r="P1805" s="153"/>
      <c r="Q1805" s="153"/>
      <c r="R1805" s="153"/>
      <c r="S1805" s="153"/>
    </row>
    <row r="1806" spans="1:19" ht="36">
      <c r="A1806" s="277" t="s">
        <v>25424</v>
      </c>
      <c r="B1806" s="261" t="s">
        <v>400</v>
      </c>
      <c r="C1806" s="108" t="s">
        <v>5163</v>
      </c>
      <c r="D1806" s="176" t="s">
        <v>5164</v>
      </c>
      <c r="E1806" s="148">
        <f ca="1">IFERROR(__xludf.DUMMYFUNCTION(" VLOOKUP(A1795, IMPORTRANGE(""https://docs.google.com/spreadsheets/d/1fj_Bhi2XPL3siwIh4sx4VRLAe31yD50oKdj5UlRYW0c/"", ""Сводка!A:AA""), 5, FALSE)"),300)</f>
        <v>300</v>
      </c>
      <c r="F1806" s="108" t="s">
        <v>415</v>
      </c>
      <c r="G1806" s="147">
        <f ca="1">IFERROR(__xludf.DUMMYFUNCTION(" VLOOKUP(A1795, IMPORTRANGE(""https://docs.google.com/spreadsheets/d/1QNLbnkR_AongFt22vMfNzfpjZ0CjpI8QI-w0wBnYA1w/"", ""Инфа!A:AA""), 6, FALSE)"),2024)</f>
        <v>2024</v>
      </c>
      <c r="H1806" s="150">
        <v>14000</v>
      </c>
      <c r="I1806" s="179" t="s">
        <v>4779</v>
      </c>
      <c r="J1806" s="108" t="s">
        <v>5165</v>
      </c>
      <c r="K1806" s="153"/>
      <c r="L1806" s="153"/>
      <c r="M1806" s="153"/>
      <c r="N1806" s="153"/>
      <c r="O1806" s="153"/>
      <c r="P1806" s="153"/>
      <c r="Q1806" s="153"/>
      <c r="R1806" s="153"/>
      <c r="S1806" s="153"/>
    </row>
    <row r="1807" spans="1:19" ht="36">
      <c r="A1807" s="277" t="s">
        <v>25424</v>
      </c>
      <c r="B1807" s="261" t="s">
        <v>153</v>
      </c>
      <c r="C1807" s="108" t="s">
        <v>5166</v>
      </c>
      <c r="D1807" s="176" t="s">
        <v>5167</v>
      </c>
      <c r="E1807" s="148">
        <f ca="1">IFERROR(__xludf.DUMMYFUNCTION(" VLOOKUP(A1796, IMPORTRANGE(""https://docs.google.com/spreadsheets/d/1fj_Bhi2XPL3siwIh4sx4VRLAe31yD50oKdj5UlRYW0c/"", ""Сводка!A:AA""), 5, FALSE)"),136)</f>
        <v>136</v>
      </c>
      <c r="F1807" s="108" t="s">
        <v>50</v>
      </c>
      <c r="G1807" s="147">
        <f ca="1">IFERROR(__xludf.DUMMYFUNCTION(" VLOOKUP(A1796, IMPORTRANGE(""https://docs.google.com/spreadsheets/d/1QNLbnkR_AongFt22vMfNzfpjZ0CjpI8QI-w0wBnYA1w/"", ""Инфа!A:AA""), 6, FALSE)"),2024)</f>
        <v>2024</v>
      </c>
      <c r="H1807" s="150">
        <v>13200</v>
      </c>
      <c r="I1807" s="179" t="s">
        <v>161</v>
      </c>
      <c r="J1807" s="108" t="s">
        <v>5168</v>
      </c>
      <c r="K1807" s="153"/>
      <c r="L1807" s="153"/>
      <c r="M1807" s="153"/>
      <c r="N1807" s="153"/>
      <c r="O1807" s="153"/>
      <c r="P1807" s="153"/>
      <c r="Q1807" s="153"/>
      <c r="R1807" s="153"/>
      <c r="S1807" s="153"/>
    </row>
    <row r="1808" spans="1:19" ht="131.25">
      <c r="A1808" s="277" t="s">
        <v>25424</v>
      </c>
      <c r="B1808" s="253" t="s">
        <v>400</v>
      </c>
      <c r="C1808" s="93" t="s">
        <v>5169</v>
      </c>
      <c r="D1808" s="93" t="s">
        <v>5170</v>
      </c>
      <c r="E1808" s="148">
        <f ca="1">IFERROR(__xludf.DUMMYFUNCTION(" VLOOKUP(A1797, IMPORTRANGE(""https://docs.google.com/spreadsheets/d/1fj_Bhi2XPL3siwIh4sx4VRLAe31yD50oKdj5UlRYW0c/"", ""Сводка!A:AA""), 5, FALSE)"),212)</f>
        <v>212</v>
      </c>
      <c r="F1808" s="148" t="s">
        <v>108</v>
      </c>
      <c r="G1808" s="147">
        <f ca="1">IFERROR(__xludf.DUMMYFUNCTION(" VLOOKUP(A1797, IMPORTRANGE(""https://docs.google.com/spreadsheets/d/1QNLbnkR_AongFt22vMfNzfpjZ0CjpI8QI-w0wBnYA1w/"", ""Инфа!A:AA""), 6, FALSE)"),2024)</f>
        <v>2024</v>
      </c>
      <c r="H1808" s="150">
        <v>17700</v>
      </c>
      <c r="I1808" s="151" t="s">
        <v>161</v>
      </c>
      <c r="J1808" s="93" t="s">
        <v>5171</v>
      </c>
      <c r="K1808" s="153"/>
      <c r="L1808" s="153"/>
      <c r="M1808" s="153"/>
      <c r="N1808" s="153"/>
      <c r="O1808" s="153"/>
      <c r="P1808" s="153"/>
      <c r="Q1808" s="153"/>
      <c r="R1808" s="153"/>
      <c r="S1808" s="153"/>
    </row>
    <row r="1809" spans="1:19" ht="72">
      <c r="A1809" s="277" t="s">
        <v>25424</v>
      </c>
      <c r="B1809" s="264" t="s">
        <v>400</v>
      </c>
      <c r="C1809" s="109" t="s">
        <v>5172</v>
      </c>
      <c r="D1809" s="178" t="s">
        <v>5173</v>
      </c>
      <c r="E1809" s="148">
        <f ca="1">IFERROR(__xludf.DUMMYFUNCTION(" VLOOKUP(A1798, IMPORTRANGE(""https://docs.google.com/spreadsheets/d/1fj_Bhi2XPL3siwIh4sx4VRLAe31yD50oKdj5UlRYW0c/"", ""Сводка!A:AA""), 5, FALSE)"),200)</f>
        <v>200</v>
      </c>
      <c r="F1809" s="109" t="s">
        <v>108</v>
      </c>
      <c r="G1809" s="147">
        <f ca="1">IFERROR(__xludf.DUMMYFUNCTION(" VLOOKUP(A1798, IMPORTRANGE(""https://docs.google.com/spreadsheets/d/1QNLbnkR_AongFt22vMfNzfpjZ0CjpI8QI-w0wBnYA1w/"", ""Инфа!A:AA""), 6, FALSE)"),2024)</f>
        <v>2024</v>
      </c>
      <c r="H1809" s="150">
        <v>11000</v>
      </c>
      <c r="I1809" s="179" t="s">
        <v>1621</v>
      </c>
      <c r="J1809" s="109" t="s">
        <v>5174</v>
      </c>
      <c r="K1809" s="153"/>
      <c r="L1809" s="153"/>
      <c r="M1809" s="153"/>
      <c r="N1809" s="153"/>
      <c r="O1809" s="153"/>
      <c r="P1809" s="153"/>
      <c r="Q1809" s="153"/>
      <c r="R1809" s="153"/>
      <c r="S1809" s="153"/>
    </row>
    <row r="1810" spans="1:19" ht="36">
      <c r="A1810" s="277" t="s">
        <v>25424</v>
      </c>
      <c r="B1810" s="264" t="s">
        <v>400</v>
      </c>
      <c r="C1810" s="109" t="s">
        <v>4774</v>
      </c>
      <c r="D1810" s="178" t="s">
        <v>5175</v>
      </c>
      <c r="E1810" s="148">
        <f ca="1">IFERROR(__xludf.DUMMYFUNCTION(" VLOOKUP(A1799, IMPORTRANGE(""https://docs.google.com/spreadsheets/d/1fj_Bhi2XPL3siwIh4sx4VRLAe31yD50oKdj5UlRYW0c/"", ""Сводка!A:AA""), 5, FALSE)"),280)</f>
        <v>280</v>
      </c>
      <c r="F1810" s="109" t="s">
        <v>466</v>
      </c>
      <c r="G1810" s="147">
        <f ca="1">IFERROR(__xludf.DUMMYFUNCTION(" VLOOKUP(A1799, IMPORTRANGE(""https://docs.google.com/spreadsheets/d/1QNLbnkR_AongFt22vMfNzfpjZ0CjpI8QI-w0wBnYA1w/"", ""Инфа!A:AA""), 6, FALSE)"),2024)</f>
        <v>2024</v>
      </c>
      <c r="H1810" s="150">
        <v>21800</v>
      </c>
      <c r="I1810" s="179" t="s">
        <v>161</v>
      </c>
      <c r="J1810" s="109" t="s">
        <v>5176</v>
      </c>
      <c r="K1810" s="153"/>
      <c r="L1810" s="153"/>
      <c r="M1810" s="153"/>
      <c r="N1810" s="153"/>
      <c r="O1810" s="153"/>
      <c r="P1810" s="153"/>
      <c r="Q1810" s="153"/>
      <c r="R1810" s="153"/>
      <c r="S1810" s="153"/>
    </row>
    <row r="1811" spans="1:19" ht="54">
      <c r="A1811" s="277" t="s">
        <v>25424</v>
      </c>
      <c r="B1811" s="264" t="s">
        <v>153</v>
      </c>
      <c r="C1811" s="109" t="s">
        <v>5177</v>
      </c>
      <c r="D1811" s="178" t="s">
        <v>5178</v>
      </c>
      <c r="E1811" s="148">
        <f ca="1">IFERROR(__xludf.DUMMYFUNCTION(" VLOOKUP(A1800, IMPORTRANGE(""https://docs.google.com/spreadsheets/d/1fj_Bhi2XPL3siwIh4sx4VRLAe31yD50oKdj5UlRYW0c/"", ""Сводка!A:AA""), 5, FALSE)"),335)</f>
        <v>335</v>
      </c>
      <c r="F1811" s="108" t="s">
        <v>456</v>
      </c>
      <c r="G1811" s="147">
        <f ca="1">IFERROR(__xludf.DUMMYFUNCTION(" VLOOKUP(A1800, IMPORTRANGE(""https://docs.google.com/spreadsheets/d/1QNLbnkR_AongFt22vMfNzfpjZ0CjpI8QI-w0wBnYA1w/"", ""Инфа!A:AA""), 6, FALSE)"),2024)</f>
        <v>2024</v>
      </c>
      <c r="H1811" s="150">
        <v>25100</v>
      </c>
      <c r="I1811" s="179" t="s">
        <v>161</v>
      </c>
      <c r="J1811" s="109" t="s">
        <v>5179</v>
      </c>
      <c r="K1811" s="153"/>
      <c r="L1811" s="153"/>
      <c r="M1811" s="153"/>
      <c r="N1811" s="153"/>
      <c r="O1811" s="153"/>
      <c r="P1811" s="153"/>
      <c r="Q1811" s="153"/>
      <c r="R1811" s="153"/>
      <c r="S1811" s="153"/>
    </row>
    <row r="1812" spans="1:19" ht="36">
      <c r="A1812" s="277" t="s">
        <v>25424</v>
      </c>
      <c r="B1812" s="264" t="s">
        <v>400</v>
      </c>
      <c r="C1812" s="109" t="s">
        <v>4768</v>
      </c>
      <c r="D1812" s="178" t="s">
        <v>5180</v>
      </c>
      <c r="E1812" s="148">
        <f ca="1">IFERROR(__xludf.DUMMYFUNCTION(" VLOOKUP(A1801, IMPORTRANGE(""https://docs.google.com/spreadsheets/d/1fj_Bhi2XPL3siwIh4sx4VRLAe31yD50oKdj5UlRYW0c/"", ""Сводка!A:AA""), 5, FALSE)"),176)</f>
        <v>176</v>
      </c>
      <c r="F1812" s="109" t="s">
        <v>466</v>
      </c>
      <c r="G1812" s="147">
        <f ca="1">IFERROR(__xludf.DUMMYFUNCTION(" VLOOKUP(A1801, IMPORTRANGE(""https://docs.google.com/spreadsheets/d/1QNLbnkR_AongFt22vMfNzfpjZ0CjpI8QI-w0wBnYA1w/"", ""Инфа!A:AA""), 6, FALSE)"),2024)</f>
        <v>2024</v>
      </c>
      <c r="H1812" s="150">
        <v>15600</v>
      </c>
      <c r="I1812" s="179" t="s">
        <v>161</v>
      </c>
      <c r="J1812" s="109" t="s">
        <v>5181</v>
      </c>
      <c r="K1812" s="153"/>
      <c r="L1812" s="153"/>
      <c r="M1812" s="153"/>
      <c r="N1812" s="153"/>
      <c r="O1812" s="153"/>
      <c r="P1812" s="153"/>
      <c r="Q1812" s="153"/>
      <c r="R1812" s="153"/>
      <c r="S1812" s="153"/>
    </row>
    <row r="1813" spans="1:19" ht="36">
      <c r="A1813" s="277" t="s">
        <v>25424</v>
      </c>
      <c r="B1813" s="264" t="s">
        <v>400</v>
      </c>
      <c r="C1813" s="109" t="s">
        <v>4768</v>
      </c>
      <c r="D1813" s="178" t="s">
        <v>5182</v>
      </c>
      <c r="E1813" s="148">
        <f ca="1">IFERROR(__xludf.DUMMYFUNCTION(" VLOOKUP(A1802, IMPORTRANGE(""https://docs.google.com/spreadsheets/d/1fj_Bhi2XPL3siwIh4sx4VRLAe31yD50oKdj5UlRYW0c/"", ""Сводка!A:AA""), 5, FALSE)"),344)</f>
        <v>344</v>
      </c>
      <c r="F1813" s="109" t="s">
        <v>466</v>
      </c>
      <c r="G1813" s="147">
        <f ca="1">IFERROR(__xludf.DUMMYFUNCTION(" VLOOKUP(A1802, IMPORTRANGE(""https://docs.google.com/spreadsheets/d/1QNLbnkR_AongFt22vMfNzfpjZ0CjpI8QI-w0wBnYA1w/"", ""Инфа!A:AA""), 6, FALSE)"),2024)</f>
        <v>2024</v>
      </c>
      <c r="H1813" s="150">
        <v>25600</v>
      </c>
      <c r="I1813" s="179" t="s">
        <v>161</v>
      </c>
      <c r="J1813" s="109" t="s">
        <v>5183</v>
      </c>
      <c r="K1813" s="153"/>
      <c r="L1813" s="153"/>
      <c r="M1813" s="153"/>
      <c r="N1813" s="153"/>
      <c r="O1813" s="153"/>
      <c r="P1813" s="153"/>
      <c r="Q1813" s="153"/>
      <c r="R1813" s="153"/>
      <c r="S1813" s="153"/>
    </row>
    <row r="1814" spans="1:19" ht="37.5">
      <c r="A1814" s="277" t="s">
        <v>25424</v>
      </c>
      <c r="B1814" s="265" t="s">
        <v>400</v>
      </c>
      <c r="C1814" s="111" t="s">
        <v>4768</v>
      </c>
      <c r="D1814" s="93" t="s">
        <v>5184</v>
      </c>
      <c r="E1814" s="148">
        <f ca="1">IFERROR(__xludf.DUMMYFUNCTION(" VLOOKUP(A1803, IMPORTRANGE(""https://docs.google.com/spreadsheets/d/1fj_Bhi2XPL3siwIh4sx4VRLAe31yD50oKdj5UlRYW0c/"", ""Сводка!A:AA""), 5, FALSE)"),356)</f>
        <v>356</v>
      </c>
      <c r="F1814" s="111" t="s">
        <v>466</v>
      </c>
      <c r="G1814" s="147">
        <f ca="1">IFERROR(__xludf.DUMMYFUNCTION(" VLOOKUP(A1803, IMPORTRANGE(""https://docs.google.com/spreadsheets/d/1QNLbnkR_AongFt22vMfNzfpjZ0CjpI8QI-w0wBnYA1w/"", ""Инфа!A:AA""), 6, FALSE)"),2024)</f>
        <v>2024</v>
      </c>
      <c r="H1814" s="154">
        <v>26400</v>
      </c>
      <c r="I1814" s="180" t="s">
        <v>161</v>
      </c>
      <c r="J1814" s="111" t="s">
        <v>5185</v>
      </c>
      <c r="K1814" s="153"/>
      <c r="L1814" s="153"/>
      <c r="M1814" s="153"/>
      <c r="N1814" s="153"/>
      <c r="O1814" s="153"/>
      <c r="P1814" s="153"/>
      <c r="Q1814" s="153"/>
      <c r="R1814" s="153"/>
      <c r="S1814" s="153"/>
    </row>
    <row r="1815" spans="1:19" ht="36">
      <c r="A1815" s="277" t="s">
        <v>25424</v>
      </c>
      <c r="B1815" s="264" t="s">
        <v>400</v>
      </c>
      <c r="C1815" s="109" t="s">
        <v>4768</v>
      </c>
      <c r="D1815" s="178" t="s">
        <v>5186</v>
      </c>
      <c r="E1815" s="148">
        <f ca="1">IFERROR(__xludf.DUMMYFUNCTION(" VLOOKUP(A1804, IMPORTRANGE(""https://docs.google.com/spreadsheets/d/1fj_Bhi2XPL3siwIh4sx4VRLAe31yD50oKdj5UlRYW0c/"", ""Сводка!A:AA""), 5, FALSE)"),168)</f>
        <v>168</v>
      </c>
      <c r="F1815" s="108" t="s">
        <v>456</v>
      </c>
      <c r="G1815" s="147">
        <f ca="1">IFERROR(__xludf.DUMMYFUNCTION(" VLOOKUP(A1804, IMPORTRANGE(""https://docs.google.com/spreadsheets/d/1QNLbnkR_AongFt22vMfNzfpjZ0CjpI8QI-w0wBnYA1w/"", ""Инфа!A:AA""), 6, FALSE)"),2024)</f>
        <v>2024</v>
      </c>
      <c r="H1815" s="150">
        <v>15100</v>
      </c>
      <c r="I1815" s="179" t="s">
        <v>161</v>
      </c>
      <c r="J1815" s="109" t="s">
        <v>5187</v>
      </c>
      <c r="K1815" s="153"/>
      <c r="L1815" s="153"/>
      <c r="M1815" s="153"/>
      <c r="N1815" s="153"/>
      <c r="O1815" s="153"/>
      <c r="P1815" s="153"/>
      <c r="Q1815" s="153"/>
      <c r="R1815" s="153"/>
      <c r="S1815" s="153"/>
    </row>
    <row r="1816" spans="1:19" ht="36">
      <c r="A1816" s="277" t="s">
        <v>25424</v>
      </c>
      <c r="B1816" s="264" t="s">
        <v>153</v>
      </c>
      <c r="C1816" s="109" t="s">
        <v>4768</v>
      </c>
      <c r="D1816" s="178" t="s">
        <v>5188</v>
      </c>
      <c r="E1816" s="148">
        <f ca="1">IFERROR(__xludf.DUMMYFUNCTION(" VLOOKUP(A1805, IMPORTRANGE(""https://docs.google.com/spreadsheets/d/1fj_Bhi2XPL3siwIh4sx4VRLAe31yD50oKdj5UlRYW0c/"", ""Сводка!A:AA""), 5, FALSE)"),176)</f>
        <v>176</v>
      </c>
      <c r="F1816" s="108" t="s">
        <v>456</v>
      </c>
      <c r="G1816" s="147">
        <f ca="1">IFERROR(__xludf.DUMMYFUNCTION(" VLOOKUP(A1805, IMPORTRANGE(""https://docs.google.com/spreadsheets/d/1QNLbnkR_AongFt22vMfNzfpjZ0CjpI8QI-w0wBnYA1w/"", ""Инфа!A:AA""), 6, FALSE)"),2024)</f>
        <v>2024</v>
      </c>
      <c r="H1816" s="150">
        <v>15600</v>
      </c>
      <c r="I1816" s="179" t="s">
        <v>161</v>
      </c>
      <c r="J1816" s="109" t="s">
        <v>5189</v>
      </c>
      <c r="K1816" s="153"/>
      <c r="L1816" s="153"/>
      <c r="M1816" s="153"/>
      <c r="N1816" s="153"/>
      <c r="O1816" s="153"/>
      <c r="P1816" s="153"/>
      <c r="Q1816" s="153"/>
      <c r="R1816" s="153"/>
      <c r="S1816" s="153"/>
    </row>
    <row r="1817" spans="1:19" ht="54">
      <c r="A1817" s="277" t="s">
        <v>25424</v>
      </c>
      <c r="B1817" s="264" t="s">
        <v>153</v>
      </c>
      <c r="C1817" s="109" t="s">
        <v>5190</v>
      </c>
      <c r="D1817" s="178" t="s">
        <v>5191</v>
      </c>
      <c r="E1817" s="148">
        <f ca="1">IFERROR(__xludf.DUMMYFUNCTION(" VLOOKUP(A1806, IMPORTRANGE(""https://docs.google.com/spreadsheets/d/1fj_Bhi2XPL3siwIh4sx4VRLAe31yD50oKdj5UlRYW0c/"", ""Сводка!A:AA""), 5, FALSE)"),236)</f>
        <v>236</v>
      </c>
      <c r="F1817" s="109" t="s">
        <v>50</v>
      </c>
      <c r="G1817" s="147">
        <f ca="1">IFERROR(__xludf.DUMMYFUNCTION(" VLOOKUP(A1806, IMPORTRANGE(""https://docs.google.com/spreadsheets/d/1QNLbnkR_AongFt22vMfNzfpjZ0CjpI8QI-w0wBnYA1w/"", ""Инфа!A:AA""), 6, FALSE)"),2024)</f>
        <v>2024</v>
      </c>
      <c r="H1817" s="150">
        <v>12100</v>
      </c>
      <c r="I1817" s="179" t="s">
        <v>1923</v>
      </c>
      <c r="J1817" s="109" t="s">
        <v>5192</v>
      </c>
      <c r="K1817" s="153"/>
      <c r="L1817" s="153"/>
      <c r="M1817" s="153"/>
      <c r="N1817" s="153"/>
      <c r="O1817" s="153"/>
      <c r="P1817" s="153"/>
      <c r="Q1817" s="153"/>
      <c r="R1817" s="153"/>
      <c r="S1817" s="153"/>
    </row>
    <row r="1818" spans="1:19" ht="90">
      <c r="A1818" s="277" t="s">
        <v>25424</v>
      </c>
      <c r="B1818" s="264" t="s">
        <v>153</v>
      </c>
      <c r="C1818" s="109" t="s">
        <v>5193</v>
      </c>
      <c r="D1818" s="178" t="s">
        <v>5194</v>
      </c>
      <c r="E1818" s="148">
        <f ca="1">IFERROR(__xludf.DUMMYFUNCTION(" VLOOKUP(A1807, IMPORTRANGE(""https://docs.google.com/spreadsheets/d/1fj_Bhi2XPL3siwIh4sx4VRLAe31yD50oKdj5UlRYW0c/"", ""Сводка!A:AA""), 5, FALSE)"),188)</f>
        <v>188</v>
      </c>
      <c r="F1818" s="109" t="s">
        <v>108</v>
      </c>
      <c r="G1818" s="147">
        <f ca="1">IFERROR(__xludf.DUMMYFUNCTION(" VLOOKUP(A1807, IMPORTRANGE(""https://docs.google.com/spreadsheets/d/1QNLbnkR_AongFt22vMfNzfpjZ0CjpI8QI-w0wBnYA1w/"", ""Инфа!A:AA""), 6, FALSE)"),2024)</f>
        <v>2024</v>
      </c>
      <c r="H1818" s="150">
        <v>16300</v>
      </c>
      <c r="I1818" s="179" t="s">
        <v>161</v>
      </c>
      <c r="J1818" s="109" t="s">
        <v>5195</v>
      </c>
      <c r="K1818" s="153"/>
      <c r="L1818" s="153"/>
      <c r="M1818" s="153"/>
      <c r="N1818" s="153"/>
      <c r="O1818" s="153"/>
      <c r="P1818" s="153"/>
      <c r="Q1818" s="153"/>
      <c r="R1818" s="153"/>
      <c r="S1818" s="153"/>
    </row>
    <row r="1819" spans="1:19" ht="75">
      <c r="A1819" s="277" t="s">
        <v>25424</v>
      </c>
      <c r="B1819" s="259" t="s">
        <v>400</v>
      </c>
      <c r="C1819" s="110" t="s">
        <v>5196</v>
      </c>
      <c r="D1819" s="93" t="s">
        <v>5197</v>
      </c>
      <c r="E1819" s="148">
        <f ca="1">IFERROR(__xludf.DUMMYFUNCTION(" VLOOKUP(A1808, IMPORTRANGE(""https://docs.google.com/spreadsheets/d/1fj_Bhi2XPL3siwIh4sx4VRLAe31yD50oKdj5UlRYW0c/"", ""Сводка!A:AA""), 5, FALSE)"),532)</f>
        <v>532</v>
      </c>
      <c r="F1819" s="110" t="s">
        <v>108</v>
      </c>
      <c r="G1819" s="147">
        <f ca="1">IFERROR(__xludf.DUMMYFUNCTION(" VLOOKUP(A1808, IMPORTRANGE(""https://docs.google.com/spreadsheets/d/1QNLbnkR_AongFt22vMfNzfpjZ0CjpI8QI-w0wBnYA1w/"", ""Инфа!A:AA""), 6, FALSE)"),2024)</f>
        <v>2024</v>
      </c>
      <c r="H1819" s="154">
        <v>21000</v>
      </c>
      <c r="I1819" s="180" t="s">
        <v>5198</v>
      </c>
      <c r="J1819" s="110" t="s">
        <v>5199</v>
      </c>
      <c r="K1819" s="153"/>
      <c r="L1819" s="153"/>
      <c r="M1819" s="153"/>
      <c r="N1819" s="153"/>
      <c r="O1819" s="153"/>
      <c r="P1819" s="153"/>
      <c r="Q1819" s="153"/>
      <c r="R1819" s="153"/>
      <c r="S1819" s="153"/>
    </row>
    <row r="1820" spans="1:19" ht="72">
      <c r="A1820" s="277" t="s">
        <v>25424</v>
      </c>
      <c r="B1820" s="261" t="s">
        <v>400</v>
      </c>
      <c r="C1820" s="108" t="s">
        <v>5196</v>
      </c>
      <c r="D1820" s="176" t="s">
        <v>5200</v>
      </c>
      <c r="E1820" s="148">
        <f ca="1">IFERROR(__xludf.DUMMYFUNCTION(" VLOOKUP(A1809, IMPORTRANGE(""https://docs.google.com/spreadsheets/d/1fj_Bhi2XPL3siwIh4sx4VRLAe31yD50oKdj5UlRYW0c/"", ""Сводка!A:AA""), 5, FALSE)"),216)</f>
        <v>216</v>
      </c>
      <c r="F1820" s="108" t="s">
        <v>108</v>
      </c>
      <c r="G1820" s="147">
        <f ca="1">IFERROR(__xludf.DUMMYFUNCTION(" VLOOKUP(A1809, IMPORTRANGE(""https://docs.google.com/spreadsheets/d/1QNLbnkR_AongFt22vMfNzfpjZ0CjpI8QI-w0wBnYA1w/"", ""Инфа!A:AA""), 6, FALSE)"),2024)</f>
        <v>2024</v>
      </c>
      <c r="H1820" s="150">
        <v>11500</v>
      </c>
      <c r="I1820" s="179" t="s">
        <v>5198</v>
      </c>
      <c r="J1820" s="108" t="s">
        <v>5199</v>
      </c>
      <c r="K1820" s="153"/>
      <c r="L1820" s="153"/>
      <c r="M1820" s="153"/>
      <c r="N1820" s="153"/>
      <c r="O1820" s="153"/>
      <c r="P1820" s="153"/>
      <c r="Q1820" s="153"/>
      <c r="R1820" s="153"/>
      <c r="S1820" s="153"/>
    </row>
    <row r="1821" spans="1:19" ht="54">
      <c r="A1821" s="277" t="s">
        <v>25424</v>
      </c>
      <c r="B1821" s="261" t="s">
        <v>13</v>
      </c>
      <c r="C1821" s="108" t="s">
        <v>5201</v>
      </c>
      <c r="D1821" s="176" t="s">
        <v>5202</v>
      </c>
      <c r="E1821" s="148">
        <f ca="1">IFERROR(__xludf.DUMMYFUNCTION(" VLOOKUP(A1810, IMPORTRANGE(""https://docs.google.com/spreadsheets/d/1fj_Bhi2XPL3siwIh4sx4VRLAe31yD50oKdj5UlRYW0c/"", ""Сводка!A:AA""), 5, FALSE)"),188)</f>
        <v>188</v>
      </c>
      <c r="F1821" s="108" t="s">
        <v>46</v>
      </c>
      <c r="G1821" s="147">
        <f ca="1">IFERROR(__xludf.DUMMYFUNCTION(" VLOOKUP(A1810, IMPORTRANGE(""https://docs.google.com/spreadsheets/d/1QNLbnkR_AongFt22vMfNzfpjZ0CjpI8QI-w0wBnYA1w/"", ""Инфа!A:AA""), 6, FALSE)"),2024)</f>
        <v>2024</v>
      </c>
      <c r="H1821" s="150">
        <v>10600</v>
      </c>
      <c r="I1821" s="179" t="s">
        <v>5203</v>
      </c>
      <c r="J1821" s="108" t="s">
        <v>5204</v>
      </c>
      <c r="K1821" s="153"/>
      <c r="L1821" s="153"/>
      <c r="M1821" s="153"/>
      <c r="N1821" s="153"/>
      <c r="O1821" s="153"/>
      <c r="P1821" s="153"/>
      <c r="Q1821" s="153"/>
      <c r="R1821" s="153"/>
      <c r="S1821" s="153"/>
    </row>
    <row r="1822" spans="1:19" ht="54">
      <c r="A1822" s="277" t="s">
        <v>25424</v>
      </c>
      <c r="B1822" s="261" t="s">
        <v>400</v>
      </c>
      <c r="C1822" s="108" t="s">
        <v>5205</v>
      </c>
      <c r="D1822" s="176" t="s">
        <v>5206</v>
      </c>
      <c r="E1822" s="148">
        <f ca="1">IFERROR(__xludf.DUMMYFUNCTION(" VLOOKUP(A1811, IMPORTRANGE(""https://docs.google.com/spreadsheets/d/1fj_Bhi2XPL3siwIh4sx4VRLAe31yD50oKdj5UlRYW0c/"", ""Сводка!A:AA""), 5, FALSE)"),192)</f>
        <v>192</v>
      </c>
      <c r="F1822" s="108" t="s">
        <v>677</v>
      </c>
      <c r="G1822" s="147">
        <f ca="1">IFERROR(__xludf.DUMMYFUNCTION(" VLOOKUP(A1811, IMPORTRANGE(""https://docs.google.com/spreadsheets/d/1QNLbnkR_AongFt22vMfNzfpjZ0CjpI8QI-w0wBnYA1w/"", ""Инфа!A:AA""), 6, FALSE)"),2024)</f>
        <v>2024</v>
      </c>
      <c r="H1822" s="150">
        <v>16500</v>
      </c>
      <c r="I1822" s="177" t="s">
        <v>2714</v>
      </c>
      <c r="J1822" s="108" t="s">
        <v>5208</v>
      </c>
      <c r="K1822" s="153"/>
      <c r="L1822" s="153"/>
      <c r="M1822" s="153"/>
      <c r="N1822" s="153"/>
      <c r="O1822" s="153"/>
      <c r="P1822" s="153"/>
      <c r="Q1822" s="153"/>
      <c r="R1822" s="153"/>
      <c r="S1822" s="153"/>
    </row>
    <row r="1823" spans="1:19" ht="36">
      <c r="A1823" s="277" t="s">
        <v>25424</v>
      </c>
      <c r="B1823" s="261" t="s">
        <v>400</v>
      </c>
      <c r="C1823" s="108" t="s">
        <v>5205</v>
      </c>
      <c r="D1823" s="176" t="s">
        <v>5209</v>
      </c>
      <c r="E1823" s="148">
        <f ca="1">IFERROR(__xludf.DUMMYFUNCTION(" VLOOKUP(A1812, IMPORTRANGE(""https://docs.google.com/spreadsheets/d/1fj_Bhi2XPL3siwIh4sx4VRLAe31yD50oKdj5UlRYW0c/"", ""Сводка!A:AA""), 5, FALSE)"),232)</f>
        <v>232</v>
      </c>
      <c r="F1823" s="108" t="s">
        <v>403</v>
      </c>
      <c r="G1823" s="147">
        <f ca="1">IFERROR(__xludf.DUMMYFUNCTION(" VLOOKUP(A1812, IMPORTRANGE(""https://docs.google.com/spreadsheets/d/1QNLbnkR_AongFt22vMfNzfpjZ0CjpI8QI-w0wBnYA1w/"", ""Инфа!A:AA""), 6, FALSE)"),2024)</f>
        <v>2024</v>
      </c>
      <c r="H1823" s="150">
        <v>18900</v>
      </c>
      <c r="I1823" s="177" t="s">
        <v>2714</v>
      </c>
      <c r="J1823" s="108" t="s">
        <v>5210</v>
      </c>
      <c r="K1823" s="153"/>
      <c r="L1823" s="153"/>
      <c r="M1823" s="153"/>
      <c r="N1823" s="153"/>
      <c r="O1823" s="153"/>
      <c r="P1823" s="153"/>
      <c r="Q1823" s="153"/>
      <c r="R1823" s="153"/>
      <c r="S1823" s="153"/>
    </row>
    <row r="1824" spans="1:19" ht="36">
      <c r="A1824" s="277" t="s">
        <v>25424</v>
      </c>
      <c r="B1824" s="261" t="s">
        <v>153</v>
      </c>
      <c r="C1824" s="108" t="s">
        <v>5211</v>
      </c>
      <c r="D1824" s="176" t="s">
        <v>5212</v>
      </c>
      <c r="E1824" s="148">
        <f ca="1">IFERROR(__xludf.DUMMYFUNCTION(" VLOOKUP(A1813, IMPORTRANGE(""https://docs.google.com/spreadsheets/d/1fj_Bhi2XPL3siwIh4sx4VRLAe31yD50oKdj5UlRYW0c/"", ""Сводка!A:AA""), 5, FALSE)"),212)</f>
        <v>212</v>
      </c>
      <c r="F1824" s="108" t="s">
        <v>50</v>
      </c>
      <c r="G1824" s="147">
        <f ca="1">IFERROR(__xludf.DUMMYFUNCTION(" VLOOKUP(A1813, IMPORTRANGE(""https://docs.google.com/spreadsheets/d/1QNLbnkR_AongFt22vMfNzfpjZ0CjpI8QI-w0wBnYA1w/"", ""Инфа!A:AA""), 6, FALSE)"),2024)</f>
        <v>2024</v>
      </c>
      <c r="H1824" s="150">
        <v>17700</v>
      </c>
      <c r="I1824" s="179" t="s">
        <v>5213</v>
      </c>
      <c r="J1824" s="108" t="s">
        <v>5214</v>
      </c>
      <c r="K1824" s="153"/>
      <c r="L1824" s="153"/>
      <c r="M1824" s="153"/>
      <c r="N1824" s="153"/>
      <c r="O1824" s="153"/>
      <c r="P1824" s="153"/>
      <c r="Q1824" s="153"/>
      <c r="R1824" s="153"/>
      <c r="S1824" s="153"/>
    </row>
    <row r="1825" spans="1:19" ht="54">
      <c r="A1825" s="277" t="s">
        <v>25424</v>
      </c>
      <c r="B1825" s="261" t="s">
        <v>153</v>
      </c>
      <c r="C1825" s="108" t="s">
        <v>5215</v>
      </c>
      <c r="D1825" s="176" t="s">
        <v>5216</v>
      </c>
      <c r="E1825" s="148">
        <f ca="1">IFERROR(__xludf.DUMMYFUNCTION(" VLOOKUP(A1814, IMPORTRANGE(""https://docs.google.com/spreadsheets/d/1fj_Bhi2XPL3siwIh4sx4VRLAe31yD50oKdj5UlRYW0c/"", ""Сводка!A:AA""), 5, FALSE)"),176)</f>
        <v>176</v>
      </c>
      <c r="F1825" s="108" t="s">
        <v>50</v>
      </c>
      <c r="G1825" s="147">
        <f ca="1">IFERROR(__xludf.DUMMYFUNCTION(" VLOOKUP(A1814, IMPORTRANGE(""https://docs.google.com/spreadsheets/d/1QNLbnkR_AongFt22vMfNzfpjZ0CjpI8QI-w0wBnYA1w/"", ""Инфа!A:AA""), 6, FALSE)"),2024)</f>
        <v>2024</v>
      </c>
      <c r="H1825" s="150">
        <v>10300</v>
      </c>
      <c r="I1825" s="179" t="s">
        <v>5217</v>
      </c>
      <c r="J1825" s="108" t="s">
        <v>5218</v>
      </c>
      <c r="K1825" s="153"/>
      <c r="L1825" s="153"/>
      <c r="M1825" s="153"/>
      <c r="N1825" s="153"/>
      <c r="O1825" s="153"/>
      <c r="P1825" s="153"/>
      <c r="Q1825" s="153"/>
      <c r="R1825" s="153"/>
      <c r="S1825" s="153"/>
    </row>
    <row r="1826" spans="1:19" ht="36">
      <c r="A1826" s="277" t="s">
        <v>25424</v>
      </c>
      <c r="B1826" s="261" t="s">
        <v>400</v>
      </c>
      <c r="C1826" s="108" t="s">
        <v>3833</v>
      </c>
      <c r="D1826" s="176" t="s">
        <v>5219</v>
      </c>
      <c r="E1826" s="148">
        <f ca="1">IFERROR(__xludf.DUMMYFUNCTION(" VLOOKUP(A1815, IMPORTRANGE(""https://docs.google.com/spreadsheets/d/1fj_Bhi2XPL3siwIh4sx4VRLAe31yD50oKdj5UlRYW0c/"", ""Сводка!A:AA""), 5, FALSE)"),164)</f>
        <v>164</v>
      </c>
      <c r="F1826" s="108" t="s">
        <v>403</v>
      </c>
      <c r="G1826" s="147">
        <f ca="1">IFERROR(__xludf.DUMMYFUNCTION(" VLOOKUP(A1815, IMPORTRANGE(""https://docs.google.com/spreadsheets/d/1QNLbnkR_AongFt22vMfNzfpjZ0CjpI8QI-w0wBnYA1w/"", ""Инфа!A:AA""), 6, FALSE)"),2024)</f>
        <v>2024</v>
      </c>
      <c r="H1826" s="150">
        <v>9900</v>
      </c>
      <c r="I1826" s="179" t="s">
        <v>5220</v>
      </c>
      <c r="J1826" s="108" t="s">
        <v>5221</v>
      </c>
      <c r="K1826" s="153"/>
      <c r="L1826" s="153"/>
      <c r="M1826" s="153"/>
      <c r="N1826" s="153"/>
      <c r="O1826" s="153"/>
      <c r="P1826" s="153"/>
      <c r="Q1826" s="153"/>
      <c r="R1826" s="153"/>
      <c r="S1826" s="153"/>
    </row>
    <row r="1827" spans="1:19" ht="36">
      <c r="A1827" s="277" t="s">
        <v>25424</v>
      </c>
      <c r="B1827" s="261" t="s">
        <v>400</v>
      </c>
      <c r="C1827" s="108" t="s">
        <v>3833</v>
      </c>
      <c r="D1827" s="176" t="s">
        <v>5222</v>
      </c>
      <c r="E1827" s="148">
        <f ca="1">IFERROR(__xludf.DUMMYFUNCTION(" VLOOKUP(A1816, IMPORTRANGE(""https://docs.google.com/spreadsheets/d/1fj_Bhi2XPL3siwIh4sx4VRLAe31yD50oKdj5UlRYW0c/"", ""Сводка!A:AA""), 5, FALSE)"),224)</f>
        <v>224</v>
      </c>
      <c r="F1827" s="108" t="s">
        <v>403</v>
      </c>
      <c r="G1827" s="147">
        <f ca="1">IFERROR(__xludf.DUMMYFUNCTION(" VLOOKUP(A1816, IMPORTRANGE(""https://docs.google.com/spreadsheets/d/1QNLbnkR_AongFt22vMfNzfpjZ0CjpI8QI-w0wBnYA1w/"", ""Инфа!A:AA""), 6, FALSE)"),2024)</f>
        <v>2024</v>
      </c>
      <c r="H1827" s="150">
        <v>11700</v>
      </c>
      <c r="I1827" s="179" t="s">
        <v>5220</v>
      </c>
      <c r="J1827" s="109" t="s">
        <v>5223</v>
      </c>
      <c r="K1827" s="153"/>
      <c r="L1827" s="153"/>
      <c r="M1827" s="153"/>
      <c r="N1827" s="153"/>
      <c r="O1827" s="153"/>
      <c r="P1827" s="153"/>
      <c r="Q1827" s="153"/>
      <c r="R1827" s="153"/>
      <c r="S1827" s="153"/>
    </row>
    <row r="1828" spans="1:19" ht="36">
      <c r="A1828" s="277" t="s">
        <v>25424</v>
      </c>
      <c r="B1828" s="261" t="s">
        <v>400</v>
      </c>
      <c r="C1828" s="108" t="s">
        <v>3833</v>
      </c>
      <c r="D1828" s="176" t="s">
        <v>5224</v>
      </c>
      <c r="E1828" s="148">
        <f ca="1">IFERROR(__xludf.DUMMYFUNCTION(" VLOOKUP(A1817, IMPORTRANGE(""https://docs.google.com/spreadsheets/d/1fj_Bhi2XPL3siwIh4sx4VRLAe31yD50oKdj5UlRYW0c/"", ""Сводка!A:AA""), 5, FALSE)"),96)</f>
        <v>96</v>
      </c>
      <c r="F1828" s="108" t="s">
        <v>677</v>
      </c>
      <c r="G1828" s="147">
        <f ca="1">IFERROR(__xludf.DUMMYFUNCTION(" VLOOKUP(A1817, IMPORTRANGE(""https://docs.google.com/spreadsheets/d/1QNLbnkR_AongFt22vMfNzfpjZ0CjpI8QI-w0wBnYA1w/"", ""Инфа!A:AA""), 6, FALSE)"),2024)</f>
        <v>2024</v>
      </c>
      <c r="H1828" s="150">
        <v>7900</v>
      </c>
      <c r="I1828" s="179" t="s">
        <v>5225</v>
      </c>
      <c r="J1828" s="109" t="s">
        <v>5226</v>
      </c>
      <c r="K1828" s="153"/>
      <c r="L1828" s="153"/>
      <c r="M1828" s="153"/>
      <c r="N1828" s="153"/>
      <c r="O1828" s="153"/>
      <c r="P1828" s="153"/>
      <c r="Q1828" s="153"/>
      <c r="R1828" s="153"/>
      <c r="S1828" s="153"/>
    </row>
    <row r="1829" spans="1:19" ht="37.5">
      <c r="A1829" s="277" t="s">
        <v>25424</v>
      </c>
      <c r="B1829" s="253" t="s">
        <v>400</v>
      </c>
      <c r="C1829" s="93" t="s">
        <v>5227</v>
      </c>
      <c r="D1829" s="93" t="s">
        <v>5228</v>
      </c>
      <c r="E1829" s="172">
        <v>348</v>
      </c>
      <c r="F1829" s="148" t="s">
        <v>415</v>
      </c>
      <c r="G1829" s="147">
        <f ca="1">IFERROR(__xludf.DUMMYFUNCTION(" VLOOKUP(A1818, IMPORTRANGE(""https://docs.google.com/spreadsheets/d/1QNLbnkR_AongFt22vMfNzfpjZ0CjpI8QI-w0wBnYA1w/"", ""Инфа!A:AA""), 6, FALSE)"),2024)</f>
        <v>2024</v>
      </c>
      <c r="H1829" s="150">
        <v>15400</v>
      </c>
      <c r="I1829" s="151" t="s">
        <v>819</v>
      </c>
      <c r="J1829" s="93"/>
      <c r="K1829" s="153"/>
      <c r="L1829" s="153"/>
      <c r="M1829" s="153"/>
      <c r="N1829" s="153"/>
      <c r="O1829" s="153"/>
      <c r="P1829" s="153"/>
      <c r="Q1829" s="153"/>
      <c r="R1829" s="153"/>
      <c r="S1829" s="153"/>
    </row>
    <row r="1830" spans="1:19" ht="36">
      <c r="A1830" s="277" t="s">
        <v>25424</v>
      </c>
      <c r="B1830" s="261" t="s">
        <v>400</v>
      </c>
      <c r="C1830" s="108" t="s">
        <v>3833</v>
      </c>
      <c r="D1830" s="176" t="s">
        <v>5229</v>
      </c>
      <c r="E1830" s="148">
        <f ca="1">IFERROR(__xludf.DUMMYFUNCTION(" VLOOKUP(A1819, IMPORTRANGE(""https://docs.google.com/spreadsheets/d/1fj_Bhi2XPL3siwIh4sx4VRLAe31yD50oKdj5UlRYW0c/"", ""Сводка!A:AA""), 5, FALSE)"),184)</f>
        <v>184</v>
      </c>
      <c r="F1830" s="108" t="s">
        <v>403</v>
      </c>
      <c r="G1830" s="147">
        <f ca="1">IFERROR(__xludf.DUMMYFUNCTION(" VLOOKUP(A1819, IMPORTRANGE(""https://docs.google.com/spreadsheets/d/1QNLbnkR_AongFt22vMfNzfpjZ0CjpI8QI-w0wBnYA1w/"", ""Инфа!A:AA""), 6, FALSE)"),2024)</f>
        <v>2024</v>
      </c>
      <c r="H1830" s="150">
        <v>10500</v>
      </c>
      <c r="I1830" s="179" t="s">
        <v>28</v>
      </c>
      <c r="J1830" s="109" t="s">
        <v>5230</v>
      </c>
      <c r="K1830" s="153"/>
      <c r="L1830" s="153"/>
      <c r="M1830" s="153"/>
      <c r="N1830" s="153"/>
      <c r="O1830" s="153"/>
      <c r="P1830" s="153"/>
      <c r="Q1830" s="153"/>
      <c r="R1830" s="153"/>
      <c r="S1830" s="153"/>
    </row>
    <row r="1831" spans="1:19" ht="36">
      <c r="A1831" s="277" t="s">
        <v>25424</v>
      </c>
      <c r="B1831" s="261" t="s">
        <v>400</v>
      </c>
      <c r="C1831" s="108" t="s">
        <v>3833</v>
      </c>
      <c r="D1831" s="176" t="s">
        <v>5231</v>
      </c>
      <c r="E1831" s="148">
        <f ca="1">IFERROR(__xludf.DUMMYFUNCTION(" VLOOKUP(A1820, IMPORTRANGE(""https://docs.google.com/spreadsheets/d/1fj_Bhi2XPL3siwIh4sx4VRLAe31yD50oKdj5UlRYW0c/"", ""Сводка!A:AA""), 5, FALSE)"),163)</f>
        <v>163</v>
      </c>
      <c r="F1831" s="108" t="s">
        <v>677</v>
      </c>
      <c r="G1831" s="147">
        <f ca="1">IFERROR(__xludf.DUMMYFUNCTION(" VLOOKUP(A1820, IMPORTRANGE(""https://docs.google.com/spreadsheets/d/1QNLbnkR_AongFt22vMfNzfpjZ0CjpI8QI-w0wBnYA1w/"", ""Инфа!A:AA""), 6, FALSE)"),2024)</f>
        <v>2024</v>
      </c>
      <c r="H1831" s="150">
        <v>9900</v>
      </c>
      <c r="I1831" s="179" t="s">
        <v>28</v>
      </c>
      <c r="J1831" s="108" t="s">
        <v>5232</v>
      </c>
      <c r="K1831" s="153"/>
      <c r="L1831" s="153"/>
      <c r="M1831" s="153"/>
      <c r="N1831" s="153"/>
      <c r="O1831" s="153"/>
      <c r="P1831" s="153"/>
      <c r="Q1831" s="153"/>
      <c r="R1831" s="153"/>
      <c r="S1831" s="153"/>
    </row>
    <row r="1832" spans="1:19" ht="54">
      <c r="A1832" s="277" t="s">
        <v>25424</v>
      </c>
      <c r="B1832" s="261" t="s">
        <v>153</v>
      </c>
      <c r="C1832" s="108" t="s">
        <v>5233</v>
      </c>
      <c r="D1832" s="176" t="s">
        <v>5234</v>
      </c>
      <c r="E1832" s="148">
        <f ca="1">IFERROR(__xludf.DUMMYFUNCTION(" VLOOKUP(A1821, IMPORTRANGE(""https://docs.google.com/spreadsheets/d/1fj_Bhi2XPL3siwIh4sx4VRLAe31yD50oKdj5UlRYW0c/"", ""Сводка!A:AA""), 5, FALSE)"),228)</f>
        <v>228</v>
      </c>
      <c r="F1832" s="108" t="s">
        <v>50</v>
      </c>
      <c r="G1832" s="147">
        <f ca="1">IFERROR(__xludf.DUMMYFUNCTION(" VLOOKUP(A1821, IMPORTRANGE(""https://docs.google.com/spreadsheets/d/1QNLbnkR_AongFt22vMfNzfpjZ0CjpI8QI-w0wBnYA1w/"", ""Инфа!A:AA""), 6, FALSE)"),2024)</f>
        <v>2024</v>
      </c>
      <c r="H1832" s="150">
        <v>11800</v>
      </c>
      <c r="I1832" s="179" t="s">
        <v>5235</v>
      </c>
      <c r="J1832" s="108" t="s">
        <v>5236</v>
      </c>
      <c r="K1832" s="153"/>
      <c r="L1832" s="153"/>
      <c r="M1832" s="153"/>
      <c r="N1832" s="153"/>
      <c r="O1832" s="153"/>
      <c r="P1832" s="153"/>
      <c r="Q1832" s="153"/>
      <c r="R1832" s="153"/>
      <c r="S1832" s="153"/>
    </row>
    <row r="1833" spans="1:19" ht="36">
      <c r="A1833" s="277" t="s">
        <v>25424</v>
      </c>
      <c r="B1833" s="261" t="s">
        <v>400</v>
      </c>
      <c r="C1833" s="108" t="s">
        <v>5237</v>
      </c>
      <c r="D1833" s="176" t="s">
        <v>5238</v>
      </c>
      <c r="E1833" s="148">
        <f ca="1">IFERROR(__xludf.DUMMYFUNCTION(" VLOOKUP(A1822, IMPORTRANGE(""https://docs.google.com/spreadsheets/d/1fj_Bhi2XPL3siwIh4sx4VRLAe31yD50oKdj5UlRYW0c/"", ""Сводка!A:AA""), 5, FALSE)"),252)</f>
        <v>252</v>
      </c>
      <c r="F1833" s="108" t="s">
        <v>466</v>
      </c>
      <c r="G1833" s="147">
        <f ca="1">IFERROR(__xludf.DUMMYFUNCTION(" VLOOKUP(A1822, IMPORTRANGE(""https://docs.google.com/spreadsheets/d/1QNLbnkR_AongFt22vMfNzfpjZ0CjpI8QI-w0wBnYA1w/"", ""Инфа!A:AA""), 6, FALSE)"),2024)</f>
        <v>2024</v>
      </c>
      <c r="H1833" s="150">
        <v>20100</v>
      </c>
      <c r="I1833" s="179" t="s">
        <v>2613</v>
      </c>
      <c r="J1833" s="109" t="s">
        <v>5239</v>
      </c>
      <c r="K1833" s="153"/>
      <c r="L1833" s="153"/>
      <c r="M1833" s="153"/>
      <c r="N1833" s="153"/>
      <c r="O1833" s="153"/>
      <c r="P1833" s="153"/>
      <c r="Q1833" s="153"/>
      <c r="R1833" s="153"/>
      <c r="S1833" s="153"/>
    </row>
    <row r="1834" spans="1:19" ht="54">
      <c r="A1834" s="277" t="s">
        <v>25424</v>
      </c>
      <c r="B1834" s="261" t="s">
        <v>400</v>
      </c>
      <c r="C1834" s="108" t="s">
        <v>5240</v>
      </c>
      <c r="D1834" s="176" t="s">
        <v>5241</v>
      </c>
      <c r="E1834" s="148">
        <f ca="1">IFERROR(__xludf.DUMMYFUNCTION(" VLOOKUP(A1823, IMPORTRANGE(""https://docs.google.com/spreadsheets/d/1fj_Bhi2XPL3siwIh4sx4VRLAe31yD50oKdj5UlRYW0c/"", ""Сводка!A:AA""), 5, FALSE)"),180)</f>
        <v>180</v>
      </c>
      <c r="F1834" s="108" t="s">
        <v>403</v>
      </c>
      <c r="G1834" s="147">
        <f ca="1">IFERROR(__xludf.DUMMYFUNCTION(" VLOOKUP(A1823, IMPORTRANGE(""https://docs.google.com/spreadsheets/d/1QNLbnkR_AongFt22vMfNzfpjZ0CjpI8QI-w0wBnYA1w/"", ""Инфа!A:AA""), 6, FALSE)"),2024)</f>
        <v>2024</v>
      </c>
      <c r="H1834" s="150">
        <v>10400</v>
      </c>
      <c r="I1834" s="179" t="s">
        <v>5242</v>
      </c>
      <c r="J1834" s="109" t="s">
        <v>5243</v>
      </c>
      <c r="K1834" s="153"/>
      <c r="L1834" s="153"/>
      <c r="M1834" s="153"/>
      <c r="N1834" s="153"/>
      <c r="O1834" s="153"/>
      <c r="P1834" s="153"/>
      <c r="Q1834" s="153"/>
      <c r="R1834" s="153"/>
      <c r="S1834" s="153"/>
    </row>
    <row r="1835" spans="1:19" ht="36">
      <c r="A1835" s="277" t="s">
        <v>25424</v>
      </c>
      <c r="B1835" s="261" t="s">
        <v>400</v>
      </c>
      <c r="C1835" s="108" t="s">
        <v>4525</v>
      </c>
      <c r="D1835" s="176" t="s">
        <v>5244</v>
      </c>
      <c r="E1835" s="148">
        <f ca="1">IFERROR(__xludf.DUMMYFUNCTION(" VLOOKUP(A1824, IMPORTRANGE(""https://docs.google.com/spreadsheets/d/1fj_Bhi2XPL3siwIh4sx4VRLAe31yD50oKdj5UlRYW0c/"", ""Сводка!A:AA""), 5, FALSE)"),192)</f>
        <v>192</v>
      </c>
      <c r="F1835" s="108" t="s">
        <v>403</v>
      </c>
      <c r="G1835" s="147">
        <f ca="1">IFERROR(__xludf.DUMMYFUNCTION(" VLOOKUP(A1824, IMPORTRANGE(""https://docs.google.com/spreadsheets/d/1QNLbnkR_AongFt22vMfNzfpjZ0CjpI8QI-w0wBnYA1w/"", ""Инфа!A:AA""), 6, FALSE)"),2024)</f>
        <v>2024</v>
      </c>
      <c r="H1835" s="150">
        <v>10800</v>
      </c>
      <c r="I1835" s="179" t="s">
        <v>5245</v>
      </c>
      <c r="J1835" s="109" t="s">
        <v>5246</v>
      </c>
      <c r="K1835" s="153"/>
      <c r="L1835" s="153"/>
      <c r="M1835" s="153"/>
      <c r="N1835" s="153"/>
      <c r="O1835" s="153"/>
      <c r="P1835" s="153"/>
      <c r="Q1835" s="153"/>
      <c r="R1835" s="153"/>
      <c r="S1835" s="153"/>
    </row>
    <row r="1836" spans="1:19" ht="36">
      <c r="A1836" s="277" t="s">
        <v>25424</v>
      </c>
      <c r="B1836" s="261" t="s">
        <v>400</v>
      </c>
      <c r="C1836" s="108" t="s">
        <v>5247</v>
      </c>
      <c r="D1836" s="176" t="s">
        <v>5248</v>
      </c>
      <c r="E1836" s="148">
        <f ca="1">IFERROR(__xludf.DUMMYFUNCTION(" VLOOKUP(A1825, IMPORTRANGE(""https://docs.google.com/spreadsheets/d/1fj_Bhi2XPL3siwIh4sx4VRLAe31yD50oKdj5UlRYW0c/"", ""Сводка!A:AA""), 5, FALSE)"),200)</f>
        <v>200</v>
      </c>
      <c r="F1836" s="108" t="s">
        <v>403</v>
      </c>
      <c r="G1836" s="147">
        <f ca="1">IFERROR(__xludf.DUMMYFUNCTION(" VLOOKUP(A1825, IMPORTRANGE(""https://docs.google.com/spreadsheets/d/1QNLbnkR_AongFt22vMfNzfpjZ0CjpI8QI-w0wBnYA1w/"", ""Инфа!A:AA""), 6, FALSE)"),2024)</f>
        <v>2024</v>
      </c>
      <c r="H1836" s="150">
        <v>11000</v>
      </c>
      <c r="I1836" s="179" t="s">
        <v>2613</v>
      </c>
      <c r="J1836" s="109" t="s">
        <v>5249</v>
      </c>
      <c r="K1836" s="153"/>
      <c r="L1836" s="153"/>
      <c r="M1836" s="153"/>
      <c r="N1836" s="153"/>
      <c r="O1836" s="153"/>
      <c r="P1836" s="153"/>
      <c r="Q1836" s="153"/>
      <c r="R1836" s="153"/>
      <c r="S1836" s="153"/>
    </row>
    <row r="1837" spans="1:19" ht="56.25">
      <c r="A1837" s="277" t="s">
        <v>25424</v>
      </c>
      <c r="B1837" s="259" t="s">
        <v>400</v>
      </c>
      <c r="C1837" s="110" t="s">
        <v>5250</v>
      </c>
      <c r="D1837" s="93" t="s">
        <v>5251</v>
      </c>
      <c r="E1837" s="148">
        <f ca="1">IFERROR(__xludf.DUMMYFUNCTION(" VLOOKUP(A1826, IMPORTRANGE(""https://docs.google.com/spreadsheets/d/1fj_Bhi2XPL3siwIh4sx4VRLAe31yD50oKdj5UlRYW0c/"", ""Сводка!A:AA""), 5, FALSE)"),352)</f>
        <v>352</v>
      </c>
      <c r="F1837" s="110" t="s">
        <v>403</v>
      </c>
      <c r="G1837" s="147">
        <f ca="1">IFERROR(__xludf.DUMMYFUNCTION(" VLOOKUP(A1826, IMPORTRANGE(""https://docs.google.com/spreadsheets/d/1QNLbnkR_AongFt22vMfNzfpjZ0CjpI8QI-w0wBnYA1w/"", ""Инфа!A:AA""), 6, FALSE)"),2024)</f>
        <v>2024</v>
      </c>
      <c r="H1837" s="154">
        <v>15600</v>
      </c>
      <c r="I1837" s="180" t="s">
        <v>4259</v>
      </c>
      <c r="J1837" s="110" t="s">
        <v>5252</v>
      </c>
      <c r="K1837" s="153"/>
      <c r="L1837" s="153"/>
      <c r="M1837" s="153"/>
      <c r="N1837" s="153"/>
      <c r="O1837" s="153"/>
      <c r="P1837" s="153"/>
      <c r="Q1837" s="153"/>
      <c r="R1837" s="153"/>
      <c r="S1837" s="153"/>
    </row>
    <row r="1838" spans="1:19" ht="36">
      <c r="A1838" s="277" t="s">
        <v>25424</v>
      </c>
      <c r="B1838" s="261" t="s">
        <v>400</v>
      </c>
      <c r="C1838" s="108" t="s">
        <v>5253</v>
      </c>
      <c r="D1838" s="176" t="s">
        <v>5254</v>
      </c>
      <c r="E1838" s="148">
        <f ca="1">IFERROR(__xludf.DUMMYFUNCTION(" VLOOKUP(A1827, IMPORTRANGE(""https://docs.google.com/spreadsheets/d/1fj_Bhi2XPL3siwIh4sx4VRLAe31yD50oKdj5UlRYW0c/"", ""Сводка!A:AA""), 5, FALSE)"),184)</f>
        <v>184</v>
      </c>
      <c r="F1838" s="108" t="s">
        <v>403</v>
      </c>
      <c r="G1838" s="147">
        <f ca="1">IFERROR(__xludf.DUMMYFUNCTION(" VLOOKUP(A1827, IMPORTRANGE(""https://docs.google.com/spreadsheets/d/1QNLbnkR_AongFt22vMfNzfpjZ0CjpI8QI-w0wBnYA1w/"", ""Инфа!A:AA""), 6, FALSE)"),2024)</f>
        <v>2024</v>
      </c>
      <c r="H1838" s="150">
        <v>10500</v>
      </c>
      <c r="I1838" s="179" t="s">
        <v>4527</v>
      </c>
      <c r="J1838" s="108" t="s">
        <v>5255</v>
      </c>
      <c r="K1838" s="153"/>
      <c r="L1838" s="153"/>
      <c r="M1838" s="153"/>
      <c r="N1838" s="153"/>
      <c r="O1838" s="153"/>
      <c r="P1838" s="153"/>
      <c r="Q1838" s="153"/>
      <c r="R1838" s="153"/>
      <c r="S1838" s="153"/>
    </row>
    <row r="1839" spans="1:19" ht="36">
      <c r="A1839" s="277" t="s">
        <v>25424</v>
      </c>
      <c r="B1839" s="261" t="s">
        <v>400</v>
      </c>
      <c r="C1839" s="108" t="s">
        <v>5256</v>
      </c>
      <c r="D1839" s="176" t="s">
        <v>5257</v>
      </c>
      <c r="E1839" s="148">
        <f ca="1">IFERROR(__xludf.DUMMYFUNCTION(" VLOOKUP(A1828, IMPORTRANGE(""https://docs.google.com/spreadsheets/d/1fj_Bhi2XPL3siwIh4sx4VRLAe31yD50oKdj5UlRYW0c/"", ""Сводка!A:AA""), 5, FALSE)"),188)</f>
        <v>188</v>
      </c>
      <c r="F1839" s="108" t="s">
        <v>26</v>
      </c>
      <c r="G1839" s="147">
        <f ca="1">IFERROR(__xludf.DUMMYFUNCTION(" VLOOKUP(A1828, IMPORTRANGE(""https://docs.google.com/spreadsheets/d/1QNLbnkR_AongFt22vMfNzfpjZ0CjpI8QI-w0wBnYA1w/"", ""Инфа!A:AA""), 6, FALSE)"),2024)</f>
        <v>2024</v>
      </c>
      <c r="H1839" s="150">
        <v>21200</v>
      </c>
      <c r="I1839" s="179" t="s">
        <v>238</v>
      </c>
      <c r="J1839" s="108" t="s">
        <v>5258</v>
      </c>
      <c r="K1839" s="153"/>
      <c r="L1839" s="153"/>
      <c r="M1839" s="153"/>
      <c r="N1839" s="153"/>
      <c r="O1839" s="153"/>
      <c r="P1839" s="153"/>
      <c r="Q1839" s="153"/>
      <c r="R1839" s="153"/>
      <c r="S1839" s="153"/>
    </row>
    <row r="1840" spans="1:19" ht="54">
      <c r="A1840" s="277" t="s">
        <v>25424</v>
      </c>
      <c r="B1840" s="261" t="s">
        <v>400</v>
      </c>
      <c r="C1840" s="108" t="s">
        <v>5259</v>
      </c>
      <c r="D1840" s="176" t="s">
        <v>5260</v>
      </c>
      <c r="E1840" s="148">
        <f ca="1">IFERROR(__xludf.DUMMYFUNCTION(" VLOOKUP(A1829, IMPORTRANGE(""https://docs.google.com/spreadsheets/d/1fj_Bhi2XPL3siwIh4sx4VRLAe31yD50oKdj5UlRYW0c/"", ""Сводка!A:AA""), 5, FALSE)"),176)</f>
        <v>176</v>
      </c>
      <c r="F1840" s="108" t="s">
        <v>415</v>
      </c>
      <c r="G1840" s="147">
        <f ca="1">IFERROR(__xludf.DUMMYFUNCTION(" VLOOKUP(A1829, IMPORTRANGE(""https://docs.google.com/spreadsheets/d/1QNLbnkR_AongFt22vMfNzfpjZ0CjpI8QI-w0wBnYA1w/"", ""Инфа!A:AA""), 6, FALSE)"),2024)</f>
        <v>2024</v>
      </c>
      <c r="H1840" s="150">
        <v>15600</v>
      </c>
      <c r="I1840" s="179" t="s">
        <v>3272</v>
      </c>
      <c r="J1840" s="108" t="s">
        <v>5261</v>
      </c>
      <c r="K1840" s="153"/>
      <c r="L1840" s="153"/>
      <c r="M1840" s="153"/>
      <c r="N1840" s="153"/>
      <c r="O1840" s="153"/>
      <c r="P1840" s="153"/>
      <c r="Q1840" s="153"/>
      <c r="R1840" s="153"/>
      <c r="S1840" s="153"/>
    </row>
    <row r="1841" spans="1:19" ht="36">
      <c r="A1841" s="277" t="s">
        <v>25424</v>
      </c>
      <c r="B1841" s="261" t="s">
        <v>400</v>
      </c>
      <c r="C1841" s="108" t="s">
        <v>5262</v>
      </c>
      <c r="D1841" s="176" t="s">
        <v>5263</v>
      </c>
      <c r="E1841" s="148">
        <f ca="1">IFERROR(__xludf.DUMMYFUNCTION(" VLOOKUP(A1830, IMPORTRANGE(""https://docs.google.com/spreadsheets/d/1fj_Bhi2XPL3siwIh4sx4VRLAe31yD50oKdj5UlRYW0c/"", ""Сводка!A:AA""), 5, FALSE)"),160)</f>
        <v>160</v>
      </c>
      <c r="F1841" s="108" t="s">
        <v>466</v>
      </c>
      <c r="G1841" s="147">
        <f ca="1">IFERROR(__xludf.DUMMYFUNCTION(" VLOOKUP(A1830, IMPORTRANGE(""https://docs.google.com/spreadsheets/d/1QNLbnkR_AongFt22vMfNzfpjZ0CjpI8QI-w0wBnYA1w/"", ""Инфа!A:AA""), 6, FALSE)"),2024)</f>
        <v>2024</v>
      </c>
      <c r="H1841" s="150">
        <v>9800</v>
      </c>
      <c r="I1841" s="179" t="s">
        <v>246</v>
      </c>
      <c r="J1841" s="108" t="s">
        <v>5264</v>
      </c>
      <c r="K1841" s="153"/>
      <c r="L1841" s="153"/>
      <c r="M1841" s="153"/>
      <c r="N1841" s="153"/>
      <c r="O1841" s="153"/>
      <c r="P1841" s="153"/>
      <c r="Q1841" s="153"/>
      <c r="R1841" s="153"/>
      <c r="S1841" s="153"/>
    </row>
    <row r="1842" spans="1:19" ht="36">
      <c r="A1842" s="277" t="s">
        <v>25424</v>
      </c>
      <c r="B1842" s="261" t="s">
        <v>400</v>
      </c>
      <c r="C1842" s="108" t="s">
        <v>5265</v>
      </c>
      <c r="D1842" s="176" t="s">
        <v>5266</v>
      </c>
      <c r="E1842" s="148">
        <f ca="1">IFERROR(__xludf.DUMMYFUNCTION(" VLOOKUP(A1831, IMPORTRANGE(""https://docs.google.com/spreadsheets/d/1fj_Bhi2XPL3siwIh4sx4VRLAe31yD50oKdj5UlRYW0c/"", ""Сводка!A:AA""), 5, FALSE)"),140)</f>
        <v>140</v>
      </c>
      <c r="F1842" s="108" t="s">
        <v>403</v>
      </c>
      <c r="G1842" s="147">
        <f ca="1">IFERROR(__xludf.DUMMYFUNCTION(" VLOOKUP(A1831, IMPORTRANGE(""https://docs.google.com/spreadsheets/d/1QNLbnkR_AongFt22vMfNzfpjZ0CjpI8QI-w0wBnYA1w/"", ""Инфа!A:AA""), 6, FALSE)"),2024)</f>
        <v>2024</v>
      </c>
      <c r="H1842" s="150">
        <v>9200</v>
      </c>
      <c r="I1842" s="179" t="s">
        <v>5267</v>
      </c>
      <c r="J1842" s="108" t="s">
        <v>5268</v>
      </c>
      <c r="K1842" s="153"/>
      <c r="L1842" s="153"/>
      <c r="M1842" s="153"/>
      <c r="N1842" s="153"/>
      <c r="O1842" s="153"/>
      <c r="P1842" s="153"/>
      <c r="Q1842" s="153"/>
      <c r="R1842" s="153"/>
      <c r="S1842" s="153"/>
    </row>
    <row r="1843" spans="1:19" ht="54">
      <c r="A1843" s="277" t="s">
        <v>25424</v>
      </c>
      <c r="B1843" s="261" t="s">
        <v>400</v>
      </c>
      <c r="C1843" s="108" t="s">
        <v>5269</v>
      </c>
      <c r="D1843" s="176" t="s">
        <v>5270</v>
      </c>
      <c r="E1843" s="148">
        <f ca="1">IFERROR(__xludf.DUMMYFUNCTION(" VLOOKUP(A1832, IMPORTRANGE(""https://docs.google.com/spreadsheets/d/1fj_Bhi2XPL3siwIh4sx4VRLAe31yD50oKdj5UlRYW0c/"", ""Сводка!A:AA""), 5, FALSE)"),160)</f>
        <v>160</v>
      </c>
      <c r="F1843" s="108" t="s">
        <v>108</v>
      </c>
      <c r="G1843" s="147">
        <f ca="1">IFERROR(__xludf.DUMMYFUNCTION(" VLOOKUP(A1832, IMPORTRANGE(""https://docs.google.com/spreadsheets/d/1QNLbnkR_AongFt22vMfNzfpjZ0CjpI8QI-w0wBnYA1w/"", ""Инфа!A:AA""), 6, FALSE)"),2024)</f>
        <v>2024</v>
      </c>
      <c r="H1843" s="150">
        <v>9800</v>
      </c>
      <c r="I1843" s="179" t="s">
        <v>2443</v>
      </c>
      <c r="J1843" s="108" t="s">
        <v>5271</v>
      </c>
      <c r="K1843" s="153"/>
      <c r="L1843" s="153"/>
      <c r="M1843" s="153"/>
      <c r="N1843" s="153"/>
      <c r="O1843" s="153"/>
      <c r="P1843" s="153"/>
      <c r="Q1843" s="153"/>
      <c r="R1843" s="153"/>
      <c r="S1843" s="153"/>
    </row>
    <row r="1844" spans="1:19" ht="56.25">
      <c r="A1844" s="277" t="s">
        <v>25424</v>
      </c>
      <c r="B1844" s="259" t="s">
        <v>153</v>
      </c>
      <c r="C1844" s="110" t="s">
        <v>5272</v>
      </c>
      <c r="D1844" s="93" t="s">
        <v>5273</v>
      </c>
      <c r="E1844" s="148">
        <f ca="1">IFERROR(__xludf.DUMMYFUNCTION(" VLOOKUP(A1833, IMPORTRANGE(""https://docs.google.com/spreadsheets/d/1fj_Bhi2XPL3siwIh4sx4VRLAe31yD50oKdj5UlRYW0c/"", ""Сводка!A:AA""), 5, FALSE)"),360)</f>
        <v>360</v>
      </c>
      <c r="F1844" s="110" t="s">
        <v>50</v>
      </c>
      <c r="G1844" s="147">
        <f ca="1">IFERROR(__xludf.DUMMYFUNCTION(" VLOOKUP(A1833, IMPORTRANGE(""https://docs.google.com/spreadsheets/d/1QNLbnkR_AongFt22vMfNzfpjZ0CjpI8QI-w0wBnYA1w/"", ""Инфа!A:AA""), 6, FALSE)"),2024)</f>
        <v>2024</v>
      </c>
      <c r="H1844" s="154">
        <v>26600</v>
      </c>
      <c r="I1844" s="180" t="s">
        <v>5274</v>
      </c>
      <c r="J1844" s="110" t="s">
        <v>5275</v>
      </c>
      <c r="K1844" s="153"/>
      <c r="L1844" s="153"/>
      <c r="M1844" s="153"/>
      <c r="N1844" s="153"/>
      <c r="O1844" s="153"/>
      <c r="P1844" s="153"/>
      <c r="Q1844" s="153"/>
      <c r="R1844" s="153"/>
      <c r="S1844" s="153"/>
    </row>
    <row r="1845" spans="1:19" ht="36">
      <c r="A1845" s="277" t="s">
        <v>25424</v>
      </c>
      <c r="B1845" s="261" t="s">
        <v>400</v>
      </c>
      <c r="C1845" s="108" t="s">
        <v>5276</v>
      </c>
      <c r="D1845" s="176" t="s">
        <v>5277</v>
      </c>
      <c r="E1845" s="148">
        <f ca="1">IFERROR(__xludf.DUMMYFUNCTION(" VLOOKUP(A1834, IMPORTRANGE(""https://docs.google.com/spreadsheets/d/1fj_Bhi2XPL3siwIh4sx4VRLAe31yD50oKdj5UlRYW0c/"", ""Сводка!A:AA""), 5, FALSE)"),116)</f>
        <v>116</v>
      </c>
      <c r="F1845" s="108" t="s">
        <v>415</v>
      </c>
      <c r="G1845" s="147">
        <f ca="1">IFERROR(__xludf.DUMMYFUNCTION(" VLOOKUP(A1834, IMPORTRANGE(""https://docs.google.com/spreadsheets/d/1QNLbnkR_AongFt22vMfNzfpjZ0CjpI8QI-w0wBnYA1w/"", ""Инфа!A:AA""), 6, FALSE)"),2024)</f>
        <v>2024</v>
      </c>
      <c r="H1845" s="150">
        <v>8500</v>
      </c>
      <c r="I1845" s="179" t="s">
        <v>3960</v>
      </c>
      <c r="J1845" s="108" t="s">
        <v>5278</v>
      </c>
      <c r="K1845" s="153"/>
      <c r="L1845" s="153"/>
      <c r="M1845" s="153"/>
      <c r="N1845" s="153"/>
      <c r="O1845" s="153"/>
      <c r="P1845" s="153"/>
      <c r="Q1845" s="153"/>
      <c r="R1845" s="153"/>
      <c r="S1845" s="153"/>
    </row>
    <row r="1846" spans="1:19" ht="75">
      <c r="A1846" s="277" t="s">
        <v>25424</v>
      </c>
      <c r="B1846" s="259" t="s">
        <v>400</v>
      </c>
      <c r="C1846" s="110" t="s">
        <v>4830</v>
      </c>
      <c r="D1846" s="93" t="s">
        <v>5279</v>
      </c>
      <c r="E1846" s="148" t="e">
        <f>#REF!</f>
        <v>#REF!</v>
      </c>
      <c r="F1846" s="110" t="s">
        <v>5280</v>
      </c>
      <c r="G1846" s="147">
        <f ca="1">IFERROR(__xludf.DUMMYFUNCTION(" VLOOKUP(A1835, IMPORTRANGE(""https://docs.google.com/spreadsheets/d/1QNLbnkR_AongFt22vMfNzfpjZ0CjpI8QI-w0wBnYA1w/"", ""Инфа!A:AA""), 6, FALSE)"),2024)</f>
        <v>2024</v>
      </c>
      <c r="H1846" s="154">
        <v>28200</v>
      </c>
      <c r="I1846" s="180" t="s">
        <v>5281</v>
      </c>
      <c r="J1846" s="110" t="s">
        <v>5282</v>
      </c>
      <c r="K1846" s="153"/>
      <c r="L1846" s="153"/>
      <c r="M1846" s="153"/>
      <c r="N1846" s="153"/>
      <c r="O1846" s="153"/>
      <c r="P1846" s="153"/>
      <c r="Q1846" s="153"/>
      <c r="R1846" s="153"/>
      <c r="S1846" s="153"/>
    </row>
    <row r="1847" spans="1:19" ht="54">
      <c r="A1847" s="277" t="s">
        <v>25424</v>
      </c>
      <c r="B1847" s="261" t="s">
        <v>400</v>
      </c>
      <c r="C1847" s="108" t="s">
        <v>5283</v>
      </c>
      <c r="D1847" s="176" t="s">
        <v>5284</v>
      </c>
      <c r="E1847" s="148">
        <f ca="1">IFERROR(__xludf.DUMMYFUNCTION(" VLOOKUP(A1836, IMPORTRANGE(""https://docs.google.com/spreadsheets/d/1fj_Bhi2XPL3siwIh4sx4VRLAe31yD50oKdj5UlRYW0c/"", ""Сводка!A:AA""), 5, FALSE)"),176)</f>
        <v>176</v>
      </c>
      <c r="F1847" s="108" t="s">
        <v>677</v>
      </c>
      <c r="G1847" s="147">
        <f ca="1">IFERROR(__xludf.DUMMYFUNCTION(" VLOOKUP(A1836, IMPORTRANGE(""https://docs.google.com/spreadsheets/d/1QNLbnkR_AongFt22vMfNzfpjZ0CjpI8QI-w0wBnYA1w/"", ""Инфа!A:AA""), 6, FALSE)"),2024)</f>
        <v>2024</v>
      </c>
      <c r="H1847" s="150">
        <v>10300</v>
      </c>
      <c r="I1847" s="179" t="s">
        <v>785</v>
      </c>
      <c r="J1847" s="108" t="s">
        <v>5285</v>
      </c>
      <c r="K1847" s="153"/>
      <c r="L1847" s="153"/>
      <c r="M1847" s="153"/>
      <c r="N1847" s="153"/>
      <c r="O1847" s="153"/>
      <c r="P1847" s="153"/>
      <c r="Q1847" s="153"/>
      <c r="R1847" s="153"/>
      <c r="S1847" s="153"/>
    </row>
    <row r="1848" spans="1:19" ht="54">
      <c r="A1848" s="277" t="s">
        <v>25424</v>
      </c>
      <c r="B1848" s="261" t="s">
        <v>400</v>
      </c>
      <c r="C1848" s="108" t="s">
        <v>5286</v>
      </c>
      <c r="D1848" s="176" t="s">
        <v>5287</v>
      </c>
      <c r="E1848" s="148">
        <f ca="1">IFERROR(__xludf.DUMMYFUNCTION(" VLOOKUP(A1837, IMPORTRANGE(""https://docs.google.com/spreadsheets/d/1fj_Bhi2XPL3siwIh4sx4VRLAe31yD50oKdj5UlRYW0c/"", ""Сводка!A:AA""), 5, FALSE)"),256)</f>
        <v>256</v>
      </c>
      <c r="F1848" s="108" t="s">
        <v>415</v>
      </c>
      <c r="G1848" s="147">
        <f ca="1">IFERROR(__xludf.DUMMYFUNCTION(" VLOOKUP(A1837, IMPORTRANGE(""https://docs.google.com/spreadsheets/d/1QNLbnkR_AongFt22vMfNzfpjZ0CjpI8QI-w0wBnYA1w/"", ""Инфа!A:AA""), 6, FALSE)"),2024)</f>
        <v>2024</v>
      </c>
      <c r="H1848" s="150">
        <v>20400</v>
      </c>
      <c r="I1848" s="179" t="s">
        <v>5288</v>
      </c>
      <c r="J1848" s="109" t="s">
        <v>5289</v>
      </c>
      <c r="K1848" s="153"/>
      <c r="L1848" s="153"/>
      <c r="M1848" s="153"/>
      <c r="N1848" s="153"/>
      <c r="O1848" s="153"/>
      <c r="P1848" s="153"/>
      <c r="Q1848" s="153"/>
      <c r="R1848" s="153"/>
      <c r="S1848" s="153"/>
    </row>
    <row r="1849" spans="1:19" ht="72">
      <c r="A1849" s="277" t="s">
        <v>25424</v>
      </c>
      <c r="B1849" s="261" t="s">
        <v>153</v>
      </c>
      <c r="C1849" s="108" t="s">
        <v>5290</v>
      </c>
      <c r="D1849" s="176" t="s">
        <v>5291</v>
      </c>
      <c r="E1849" s="148">
        <f ca="1">IFERROR(__xludf.DUMMYFUNCTION(" VLOOKUP(A1838, IMPORTRANGE(""https://docs.google.com/spreadsheets/d/1fj_Bhi2XPL3siwIh4sx4VRLAe31yD50oKdj5UlRYW0c/"", ""Сводка!A:AA""), 5, FALSE)"),136)</f>
        <v>136</v>
      </c>
      <c r="F1849" s="108" t="s">
        <v>50</v>
      </c>
      <c r="G1849" s="147">
        <f ca="1">IFERROR(__xludf.DUMMYFUNCTION(" VLOOKUP(A1838, IMPORTRANGE(""https://docs.google.com/spreadsheets/d/1QNLbnkR_AongFt22vMfNzfpjZ0CjpI8QI-w0wBnYA1w/"", ""Инфа!A:AA""), 6, FALSE)"),2024)</f>
        <v>2024</v>
      </c>
      <c r="H1849" s="150">
        <v>13200</v>
      </c>
      <c r="I1849" s="179" t="s">
        <v>4155</v>
      </c>
      <c r="J1849" s="108" t="s">
        <v>5292</v>
      </c>
      <c r="K1849" s="153"/>
      <c r="L1849" s="153"/>
      <c r="M1849" s="153"/>
      <c r="N1849" s="153"/>
      <c r="O1849" s="153"/>
      <c r="P1849" s="153"/>
      <c r="Q1849" s="153"/>
      <c r="R1849" s="153"/>
      <c r="S1849" s="153"/>
    </row>
    <row r="1850" spans="1:19" ht="168.75">
      <c r="A1850" s="277" t="s">
        <v>25424</v>
      </c>
      <c r="B1850" s="253" t="s">
        <v>400</v>
      </c>
      <c r="C1850" s="97" t="s">
        <v>5293</v>
      </c>
      <c r="D1850" s="93" t="s">
        <v>5294</v>
      </c>
      <c r="E1850" s="148">
        <f ca="1">IFERROR(__xludf.DUMMYFUNCTION(" VLOOKUP(A1839, IMPORTRANGE(""https://docs.google.com/spreadsheets/d/1fj_Bhi2XPL3siwIh4sx4VRLAe31yD50oKdj5UlRYW0c/"", ""Сводка!A:AA""), 5, FALSE)"),120)</f>
        <v>120</v>
      </c>
      <c r="F1850" s="148" t="s">
        <v>403</v>
      </c>
      <c r="G1850" s="147">
        <f ca="1">IFERROR(__xludf.DUMMYFUNCTION(" VLOOKUP(A1839, IMPORTRANGE(""https://docs.google.com/spreadsheets/d/1QNLbnkR_AongFt22vMfNzfpjZ0CjpI8QI-w0wBnYA1w/"", ""Инфа!A:AA""), 6, FALSE)"),2024)</f>
        <v>2024</v>
      </c>
      <c r="H1850" s="150">
        <v>12200</v>
      </c>
      <c r="I1850" s="151" t="s">
        <v>614</v>
      </c>
      <c r="J1850" s="93" t="s">
        <v>5295</v>
      </c>
      <c r="K1850" s="153"/>
      <c r="L1850" s="153"/>
      <c r="M1850" s="153"/>
      <c r="N1850" s="153"/>
      <c r="O1850" s="153"/>
      <c r="P1850" s="153"/>
      <c r="Q1850" s="153"/>
      <c r="R1850" s="153"/>
      <c r="S1850" s="153"/>
    </row>
    <row r="1851" spans="1:19" ht="90">
      <c r="A1851" s="277" t="s">
        <v>25424</v>
      </c>
      <c r="B1851" s="261" t="s">
        <v>4404</v>
      </c>
      <c r="C1851" s="109" t="s">
        <v>4768</v>
      </c>
      <c r="D1851" s="176" t="s">
        <v>5296</v>
      </c>
      <c r="E1851" s="148">
        <f ca="1">IFERROR(__xludf.DUMMYFUNCTION(" VLOOKUP(A1840, IMPORTRANGE(""https://docs.google.com/spreadsheets/d/1fj_Bhi2XPL3siwIh4sx4VRLAe31yD50oKdj5UlRYW0c/"", ""Сводка!A:AA""), 5, FALSE)"),144)</f>
        <v>144</v>
      </c>
      <c r="F1851" s="108" t="s">
        <v>466</v>
      </c>
      <c r="G1851" s="147">
        <f ca="1">IFERROR(__xludf.DUMMYFUNCTION(" VLOOKUP(A1840, IMPORTRANGE(""https://docs.google.com/spreadsheets/d/1QNLbnkR_AongFt22vMfNzfpjZ0CjpI8QI-w0wBnYA1w/"", ""Инфа!A:AA""), 6, FALSE)"),2024)</f>
        <v>2024</v>
      </c>
      <c r="H1851" s="150">
        <v>13600</v>
      </c>
      <c r="I1851" s="179" t="s">
        <v>161</v>
      </c>
      <c r="J1851" s="108" t="s">
        <v>5297</v>
      </c>
      <c r="K1851" s="153"/>
      <c r="L1851" s="153"/>
      <c r="M1851" s="153"/>
      <c r="N1851" s="153"/>
      <c r="O1851" s="153"/>
      <c r="P1851" s="153"/>
      <c r="Q1851" s="153"/>
      <c r="R1851" s="153"/>
      <c r="S1851" s="153"/>
    </row>
    <row r="1852" spans="1:19" ht="72">
      <c r="A1852" s="277" t="s">
        <v>25424</v>
      </c>
      <c r="B1852" s="266" t="s">
        <v>13</v>
      </c>
      <c r="C1852" s="118" t="s">
        <v>5298</v>
      </c>
      <c r="D1852" s="186" t="s">
        <v>5299</v>
      </c>
      <c r="E1852" s="148">
        <f ca="1">IFERROR(__xludf.DUMMYFUNCTION(" VLOOKUP(A1841, IMPORTRANGE(""https://docs.google.com/spreadsheets/d/1fj_Bhi2XPL3siwIh4sx4VRLAe31yD50oKdj5UlRYW0c/"", ""Сводка!A:AA""), 5, FALSE)"),172)</f>
        <v>172</v>
      </c>
      <c r="F1852" s="118" t="s">
        <v>5300</v>
      </c>
      <c r="G1852" s="147">
        <f ca="1">IFERROR(__xludf.DUMMYFUNCTION(" VLOOKUP(A1841, IMPORTRANGE(""https://docs.google.com/spreadsheets/d/1QNLbnkR_AongFt22vMfNzfpjZ0CjpI8QI-w0wBnYA1w/"", ""Инфа!A:AA""), 6, FALSE)"),2023)</f>
        <v>2023</v>
      </c>
      <c r="H1852" s="150">
        <v>15300</v>
      </c>
      <c r="I1852" s="187" t="s">
        <v>4954</v>
      </c>
      <c r="J1852" s="118" t="s">
        <v>5301</v>
      </c>
      <c r="K1852" s="153"/>
      <c r="L1852" s="153"/>
      <c r="M1852" s="153"/>
      <c r="N1852" s="153"/>
      <c r="O1852" s="153"/>
      <c r="P1852" s="153"/>
      <c r="Q1852" s="153"/>
      <c r="R1852" s="153"/>
      <c r="S1852" s="153"/>
    </row>
    <row r="1853" spans="1:19" ht="37.5">
      <c r="A1853" s="277" t="s">
        <v>25424</v>
      </c>
      <c r="B1853" s="267" t="s">
        <v>400</v>
      </c>
      <c r="C1853" s="119" t="s">
        <v>5302</v>
      </c>
      <c r="D1853" s="93" t="s">
        <v>5303</v>
      </c>
      <c r="E1853" s="148">
        <f ca="1">IFERROR(__xludf.DUMMYFUNCTION(" VLOOKUP(A1842, IMPORTRANGE(""https://docs.google.com/spreadsheets/d/1fj_Bhi2XPL3siwIh4sx4VRLAe31yD50oKdj5UlRYW0c/"", ""Сводка!A:AA""), 5, FALSE)"),384)</f>
        <v>384</v>
      </c>
      <c r="F1853" s="119" t="s">
        <v>403</v>
      </c>
      <c r="G1853" s="147">
        <f ca="1">IFERROR(__xludf.DUMMYFUNCTION(" VLOOKUP(A1842, IMPORTRANGE(""https://docs.google.com/spreadsheets/d/1QNLbnkR_AongFt22vMfNzfpjZ0CjpI8QI-w0wBnYA1w/"", ""Инфа!A:AA""), 6, FALSE)"),2024)</f>
        <v>2024</v>
      </c>
      <c r="H1853" s="154">
        <v>16500</v>
      </c>
      <c r="I1853" s="188" t="s">
        <v>257</v>
      </c>
      <c r="J1853" s="119" t="s">
        <v>5304</v>
      </c>
      <c r="K1853" s="153"/>
      <c r="L1853" s="153"/>
      <c r="M1853" s="153"/>
      <c r="N1853" s="153"/>
      <c r="O1853" s="153"/>
      <c r="P1853" s="153"/>
      <c r="Q1853" s="153"/>
      <c r="R1853" s="153"/>
      <c r="S1853" s="153"/>
    </row>
    <row r="1854" spans="1:19" ht="36">
      <c r="A1854" s="277" t="s">
        <v>25424</v>
      </c>
      <c r="B1854" s="266" t="s">
        <v>400</v>
      </c>
      <c r="C1854" s="118" t="s">
        <v>4931</v>
      </c>
      <c r="D1854" s="186" t="s">
        <v>5305</v>
      </c>
      <c r="E1854" s="148" t="e">
        <f>#REF!</f>
        <v>#REF!</v>
      </c>
      <c r="F1854" s="120" t="s">
        <v>403</v>
      </c>
      <c r="G1854" s="147">
        <f ca="1">IFERROR(__xludf.DUMMYFUNCTION(" VLOOKUP(A1843, IMPORTRANGE(""https://docs.google.com/spreadsheets/d/1QNLbnkR_AongFt22vMfNzfpjZ0CjpI8QI-w0wBnYA1w/"", ""Инфа!A:AA""), 6, FALSE)"),2024)</f>
        <v>2024</v>
      </c>
      <c r="H1854" s="150">
        <v>9300</v>
      </c>
      <c r="I1854" s="187" t="s">
        <v>2099</v>
      </c>
      <c r="J1854" s="118" t="s">
        <v>5306</v>
      </c>
      <c r="K1854" s="153"/>
      <c r="L1854" s="153"/>
      <c r="M1854" s="153"/>
      <c r="N1854" s="153"/>
      <c r="O1854" s="153"/>
      <c r="P1854" s="153"/>
      <c r="Q1854" s="153"/>
      <c r="R1854" s="153"/>
      <c r="S1854" s="153"/>
    </row>
    <row r="1855" spans="1:19" ht="36">
      <c r="A1855" s="277" t="s">
        <v>25424</v>
      </c>
      <c r="B1855" s="266" t="s">
        <v>400</v>
      </c>
      <c r="C1855" s="118" t="s">
        <v>4931</v>
      </c>
      <c r="D1855" s="186" t="s">
        <v>5307</v>
      </c>
      <c r="E1855" s="148" t="e">
        <f>#REF!</f>
        <v>#REF!</v>
      </c>
      <c r="F1855" s="120" t="s">
        <v>403</v>
      </c>
      <c r="G1855" s="147">
        <f ca="1">IFERROR(__xludf.DUMMYFUNCTION(" VLOOKUP(A1844, IMPORTRANGE(""https://docs.google.com/spreadsheets/d/1QNLbnkR_AongFt22vMfNzfpjZ0CjpI8QI-w0wBnYA1w/"", ""Инфа!A:AA""), 6, FALSE)"),2024)</f>
        <v>2024</v>
      </c>
      <c r="H1855" s="150">
        <v>8700</v>
      </c>
      <c r="I1855" s="187" t="s">
        <v>2099</v>
      </c>
      <c r="J1855" s="118" t="s">
        <v>5308</v>
      </c>
      <c r="K1855" s="153"/>
      <c r="L1855" s="153"/>
      <c r="M1855" s="153"/>
      <c r="N1855" s="153"/>
      <c r="O1855" s="153"/>
      <c r="P1855" s="153"/>
      <c r="Q1855" s="153"/>
      <c r="R1855" s="153"/>
      <c r="S1855" s="153"/>
    </row>
    <row r="1856" spans="1:19" ht="72">
      <c r="A1856" s="277" t="s">
        <v>25424</v>
      </c>
      <c r="B1856" s="268" t="s">
        <v>153</v>
      </c>
      <c r="C1856" s="120" t="s">
        <v>5309</v>
      </c>
      <c r="D1856" s="189" t="s">
        <v>5310</v>
      </c>
      <c r="E1856" s="148">
        <f ca="1">IFERROR(__xludf.DUMMYFUNCTION(" VLOOKUP(A1845, IMPORTRANGE(""https://docs.google.com/spreadsheets/d/1fj_Bhi2XPL3siwIh4sx4VRLAe31yD50oKdj5UlRYW0c/"", ""Сводка!A:AA""), 5, FALSE)"),244)</f>
        <v>244</v>
      </c>
      <c r="F1856" s="120" t="s">
        <v>26</v>
      </c>
      <c r="G1856" s="147">
        <f ca="1">IFERROR(__xludf.DUMMYFUNCTION(" VLOOKUP(A1845, IMPORTRANGE(""https://docs.google.com/spreadsheets/d/1QNLbnkR_AongFt22vMfNzfpjZ0CjpI8QI-w0wBnYA1w/"", ""Инфа!A:AA""), 6, FALSE)"),2024)</f>
        <v>2024</v>
      </c>
      <c r="H1856" s="150">
        <v>19600</v>
      </c>
      <c r="I1856" s="190" t="s">
        <v>28</v>
      </c>
      <c r="J1856" s="120" t="s">
        <v>5311</v>
      </c>
      <c r="K1856" s="153"/>
      <c r="L1856" s="153"/>
      <c r="M1856" s="153"/>
      <c r="N1856" s="153"/>
      <c r="O1856" s="153"/>
      <c r="P1856" s="153"/>
      <c r="Q1856" s="153"/>
      <c r="R1856" s="153"/>
      <c r="S1856" s="153"/>
    </row>
    <row r="1857" spans="1:19" ht="36">
      <c r="A1857" s="277" t="s">
        <v>25424</v>
      </c>
      <c r="B1857" s="268" t="s">
        <v>153</v>
      </c>
      <c r="C1857" s="120" t="s">
        <v>5312</v>
      </c>
      <c r="D1857" s="189" t="s">
        <v>5313</v>
      </c>
      <c r="E1857" s="148">
        <f ca="1">IFERROR(__xludf.DUMMYFUNCTION(" VLOOKUP(A1846, IMPORTRANGE(""https://docs.google.com/spreadsheets/d/1fj_Bhi2XPL3siwIh4sx4VRLAe31yD50oKdj5UlRYW0c/"", ""Сводка!A:AA""), 5, FALSE)"),312)</f>
        <v>312</v>
      </c>
      <c r="F1857" s="120" t="s">
        <v>50</v>
      </c>
      <c r="G1857" s="147">
        <f ca="1">IFERROR(__xludf.DUMMYFUNCTION(" VLOOKUP(A1846, IMPORTRANGE(""https://docs.google.com/spreadsheets/d/1QNLbnkR_AongFt22vMfNzfpjZ0CjpI8QI-w0wBnYA1w/"", ""Инфа!A:AA""), 6, FALSE)"),2024)</f>
        <v>2024</v>
      </c>
      <c r="H1857" s="150">
        <v>23700</v>
      </c>
      <c r="I1857" s="190" t="s">
        <v>5314</v>
      </c>
      <c r="J1857" s="120" t="s">
        <v>5315</v>
      </c>
      <c r="K1857" s="153"/>
      <c r="L1857" s="153"/>
      <c r="M1857" s="153"/>
      <c r="N1857" s="153"/>
      <c r="O1857" s="153"/>
      <c r="P1857" s="153"/>
      <c r="Q1857" s="153"/>
      <c r="R1857" s="153"/>
      <c r="S1857" s="153"/>
    </row>
    <row r="1858" spans="1:19" ht="36">
      <c r="A1858" s="277" t="s">
        <v>25424</v>
      </c>
      <c r="B1858" s="268" t="s">
        <v>153</v>
      </c>
      <c r="C1858" s="120" t="s">
        <v>5316</v>
      </c>
      <c r="D1858" s="189" t="s">
        <v>5317</v>
      </c>
      <c r="E1858" s="148" t="e">
        <f>#REF!</f>
        <v>#REF!</v>
      </c>
      <c r="F1858" s="120" t="s">
        <v>50</v>
      </c>
      <c r="G1858" s="147">
        <f ca="1">IFERROR(__xludf.DUMMYFUNCTION(" VLOOKUP(A1847, IMPORTRANGE(""https://docs.google.com/spreadsheets/d/1QNLbnkR_AongFt22vMfNzfpjZ0CjpI8QI-w0wBnYA1w/"", ""Инфа!A:AA""), 6, FALSE)"),2024)</f>
        <v>2024</v>
      </c>
      <c r="H1858" s="150">
        <v>15300</v>
      </c>
      <c r="I1858" s="190" t="s">
        <v>5314</v>
      </c>
      <c r="J1858" s="120" t="s">
        <v>5318</v>
      </c>
      <c r="K1858" s="153"/>
      <c r="L1858" s="153"/>
      <c r="M1858" s="153"/>
      <c r="N1858" s="153"/>
      <c r="O1858" s="153"/>
      <c r="P1858" s="153"/>
      <c r="Q1858" s="153"/>
      <c r="R1858" s="153"/>
      <c r="S1858" s="153"/>
    </row>
    <row r="1859" spans="1:19" ht="36">
      <c r="A1859" s="277" t="s">
        <v>25424</v>
      </c>
      <c r="B1859" s="268" t="s">
        <v>400</v>
      </c>
      <c r="C1859" s="120" t="s">
        <v>5319</v>
      </c>
      <c r="D1859" s="189" t="s">
        <v>5320</v>
      </c>
      <c r="E1859" s="148">
        <f ca="1">IFERROR(__xludf.DUMMYFUNCTION(" VLOOKUP(A1848, IMPORTRANGE(""https://docs.google.com/spreadsheets/d/1fj_Bhi2XPL3siwIh4sx4VRLAe31yD50oKdj5UlRYW0c/"", ""Сводка!A:AA""), 5, FALSE)"),164)</f>
        <v>164</v>
      </c>
      <c r="F1859" s="120" t="s">
        <v>108</v>
      </c>
      <c r="G1859" s="147">
        <f ca="1">IFERROR(__xludf.DUMMYFUNCTION(" VLOOKUP(A1848, IMPORTRANGE(""https://docs.google.com/spreadsheets/d/1QNLbnkR_AongFt22vMfNzfpjZ0CjpI8QI-w0wBnYA1w/"", ""Инфа!A:AA""), 6, FALSE)"),2024)</f>
        <v>2024</v>
      </c>
      <c r="H1859" s="150">
        <v>9900</v>
      </c>
      <c r="I1859" s="190" t="s">
        <v>3172</v>
      </c>
      <c r="J1859" s="120" t="s">
        <v>5321</v>
      </c>
      <c r="K1859" s="153"/>
      <c r="L1859" s="153"/>
      <c r="M1859" s="153"/>
      <c r="N1859" s="153"/>
      <c r="O1859" s="153"/>
      <c r="P1859" s="153"/>
      <c r="Q1859" s="153"/>
      <c r="R1859" s="153"/>
      <c r="S1859" s="153"/>
    </row>
    <row r="1860" spans="1:19" ht="36">
      <c r="A1860" s="277" t="s">
        <v>25424</v>
      </c>
      <c r="B1860" s="268" t="s">
        <v>153</v>
      </c>
      <c r="C1860" s="118" t="s">
        <v>5322</v>
      </c>
      <c r="D1860" s="189" t="s">
        <v>5323</v>
      </c>
      <c r="E1860" s="148" t="e">
        <f>#REF!</f>
        <v>#REF!</v>
      </c>
      <c r="F1860" s="118" t="s">
        <v>50</v>
      </c>
      <c r="G1860" s="147">
        <f ca="1">IFERROR(__xludf.DUMMYFUNCTION(" VLOOKUP(A1849, IMPORTRANGE(""https://docs.google.com/spreadsheets/d/1QNLbnkR_AongFt22vMfNzfpjZ0CjpI8QI-w0wBnYA1w/"", ""Инфа!A:AA""), 6, FALSE)"),2024)</f>
        <v>2024</v>
      </c>
      <c r="H1860" s="150">
        <v>14500</v>
      </c>
      <c r="I1860" s="190" t="s">
        <v>1923</v>
      </c>
      <c r="J1860" s="120" t="s">
        <v>5324</v>
      </c>
      <c r="K1860" s="153"/>
      <c r="L1860" s="153"/>
      <c r="M1860" s="153"/>
      <c r="N1860" s="153"/>
      <c r="O1860" s="153"/>
      <c r="P1860" s="153"/>
      <c r="Q1860" s="153"/>
      <c r="R1860" s="153"/>
      <c r="S1860" s="153"/>
    </row>
    <row r="1861" spans="1:19" ht="36">
      <c r="A1861" s="277" t="s">
        <v>25424</v>
      </c>
      <c r="B1861" s="268" t="s">
        <v>400</v>
      </c>
      <c r="C1861" s="120" t="s">
        <v>5325</v>
      </c>
      <c r="D1861" s="189" t="s">
        <v>5326</v>
      </c>
      <c r="E1861" s="148">
        <f ca="1">IFERROR(__xludf.DUMMYFUNCTION(" VLOOKUP(A1850, IMPORTRANGE(""https://docs.google.com/spreadsheets/d/1fj_Bhi2XPL3siwIh4sx4VRLAe31yD50oKdj5UlRYW0c/"", ""Сводка!A:AA""), 5, FALSE)"),126)</f>
        <v>126</v>
      </c>
      <c r="F1861" s="120" t="s">
        <v>403</v>
      </c>
      <c r="G1861" s="147">
        <f ca="1">IFERROR(__xludf.DUMMYFUNCTION(" VLOOKUP(A1850, IMPORTRANGE(""https://docs.google.com/spreadsheets/d/1QNLbnkR_AongFt22vMfNzfpjZ0CjpI8QI-w0wBnYA1w/"", ""Инфа!A:AA""), 6, FALSE)"),2024)</f>
        <v>2024</v>
      </c>
      <c r="H1861" s="150">
        <v>8800</v>
      </c>
      <c r="I1861" s="190" t="s">
        <v>5314</v>
      </c>
      <c r="J1861" s="120" t="s">
        <v>5327</v>
      </c>
      <c r="K1861" s="153"/>
      <c r="L1861" s="153"/>
      <c r="M1861" s="153"/>
      <c r="N1861" s="153"/>
      <c r="O1861" s="153"/>
      <c r="P1861" s="153"/>
      <c r="Q1861" s="153"/>
      <c r="R1861" s="153"/>
      <c r="S1861" s="153"/>
    </row>
    <row r="1862" spans="1:19" ht="36">
      <c r="A1862" s="277" t="s">
        <v>25424</v>
      </c>
      <c r="B1862" s="261" t="s">
        <v>400</v>
      </c>
      <c r="C1862" s="108" t="s">
        <v>5328</v>
      </c>
      <c r="D1862" s="176" t="s">
        <v>5329</v>
      </c>
      <c r="E1862" s="148">
        <f ca="1">IFERROR(__xludf.DUMMYFUNCTION(" VLOOKUP(A1851, IMPORTRANGE(""https://docs.google.com/spreadsheets/d/1fj_Bhi2XPL3siwIh4sx4VRLAe31yD50oKdj5UlRYW0c/"", ""Сводка!A:AA""), 5, FALSE)"),136)</f>
        <v>136</v>
      </c>
      <c r="F1862" s="108" t="s">
        <v>415</v>
      </c>
      <c r="G1862" s="147">
        <f ca="1">IFERROR(__xludf.DUMMYFUNCTION(" VLOOKUP(A1851, IMPORTRANGE(""https://docs.google.com/spreadsheets/d/1QNLbnkR_AongFt22vMfNzfpjZ0CjpI8QI-w0wBnYA1w/"", ""Инфа!A:AA""), 6, FALSE)"),2024)</f>
        <v>2024</v>
      </c>
      <c r="H1862" s="150">
        <v>13200</v>
      </c>
      <c r="I1862" s="179" t="s">
        <v>79</v>
      </c>
      <c r="J1862" s="108" t="s">
        <v>5330</v>
      </c>
      <c r="K1862" s="153"/>
      <c r="L1862" s="153"/>
      <c r="M1862" s="153"/>
      <c r="N1862" s="153"/>
      <c r="O1862" s="153"/>
      <c r="P1862" s="153"/>
      <c r="Q1862" s="153"/>
      <c r="R1862" s="153"/>
      <c r="S1862" s="153"/>
    </row>
    <row r="1863" spans="1:19" ht="36">
      <c r="A1863" s="277" t="s">
        <v>25424</v>
      </c>
      <c r="B1863" s="261" t="s">
        <v>400</v>
      </c>
      <c r="C1863" s="108" t="s">
        <v>5331</v>
      </c>
      <c r="D1863" s="176" t="s">
        <v>5332</v>
      </c>
      <c r="E1863" s="148" t="e">
        <f>#REF!</f>
        <v>#REF!</v>
      </c>
      <c r="F1863" s="108" t="s">
        <v>3809</v>
      </c>
      <c r="G1863" s="147">
        <f ca="1">IFERROR(__xludf.DUMMYFUNCTION(" VLOOKUP(A1852, IMPORTRANGE(""https://docs.google.com/spreadsheets/d/1QNLbnkR_AongFt22vMfNzfpjZ0CjpI8QI-w0wBnYA1w/"", ""Инфа!A:AA""), 6, FALSE)"),2024)</f>
        <v>2024</v>
      </c>
      <c r="H1863" s="150">
        <v>12000</v>
      </c>
      <c r="I1863" s="179" t="s">
        <v>28</v>
      </c>
      <c r="J1863" s="108" t="s">
        <v>5333</v>
      </c>
      <c r="K1863" s="153"/>
      <c r="L1863" s="153"/>
      <c r="M1863" s="153"/>
      <c r="N1863" s="153"/>
      <c r="O1863" s="153"/>
      <c r="P1863" s="153"/>
      <c r="Q1863" s="153"/>
      <c r="R1863" s="153"/>
      <c r="S1863" s="153"/>
    </row>
    <row r="1864" spans="1:19" ht="72">
      <c r="A1864" s="277" t="s">
        <v>25424</v>
      </c>
      <c r="B1864" s="261" t="s">
        <v>400</v>
      </c>
      <c r="C1864" s="112" t="s">
        <v>5334</v>
      </c>
      <c r="D1864" s="176" t="s">
        <v>5335</v>
      </c>
      <c r="E1864" s="148">
        <f ca="1">IFERROR(__xludf.DUMMYFUNCTION(" VLOOKUP(A1853, IMPORTRANGE(""https://docs.google.com/spreadsheets/d/1fj_Bhi2XPL3siwIh4sx4VRLAe31yD50oKdj5UlRYW0c/"", ""Сводка!A:AA""), 5, FALSE)"),116)</f>
        <v>116</v>
      </c>
      <c r="F1864" s="108" t="s">
        <v>857</v>
      </c>
      <c r="G1864" s="147">
        <f ca="1">IFERROR(__xludf.DUMMYFUNCTION(" VLOOKUP(A1853, IMPORTRANGE(""https://docs.google.com/spreadsheets/d/1QNLbnkR_AongFt22vMfNzfpjZ0CjpI8QI-w0wBnYA1w/"", ""Инфа!A:AA""), 6, FALSE)"),2024)</f>
        <v>2024</v>
      </c>
      <c r="H1864" s="150">
        <v>12000</v>
      </c>
      <c r="I1864" s="179" t="s">
        <v>28</v>
      </c>
      <c r="J1864" s="108" t="s">
        <v>5336</v>
      </c>
      <c r="K1864" s="153"/>
      <c r="L1864" s="153"/>
      <c r="M1864" s="153"/>
      <c r="N1864" s="153"/>
      <c r="O1864" s="153"/>
      <c r="P1864" s="153"/>
      <c r="Q1864" s="153"/>
      <c r="R1864" s="153"/>
      <c r="S1864" s="153"/>
    </row>
    <row r="1865" spans="1:19" ht="36">
      <c r="A1865" s="277" t="s">
        <v>25424</v>
      </c>
      <c r="B1865" s="261" t="s">
        <v>400</v>
      </c>
      <c r="C1865" s="108" t="s">
        <v>5337</v>
      </c>
      <c r="D1865" s="176" t="s">
        <v>5338</v>
      </c>
      <c r="E1865" s="148">
        <f ca="1">IFERROR(__xludf.DUMMYFUNCTION(" VLOOKUP(A1854, IMPORTRANGE(""https://docs.google.com/spreadsheets/d/1fj_Bhi2XPL3siwIh4sx4VRLAe31yD50oKdj5UlRYW0c/"", ""Сводка!A:AA""), 5, FALSE)"),208)</f>
        <v>208</v>
      </c>
      <c r="F1865" s="108" t="s">
        <v>415</v>
      </c>
      <c r="G1865" s="147">
        <f ca="1">IFERROR(__xludf.DUMMYFUNCTION(" VLOOKUP(A1854, IMPORTRANGE(""https://docs.google.com/spreadsheets/d/1QNLbnkR_AongFt22vMfNzfpjZ0CjpI8QI-w0wBnYA1w/"", ""Инфа!A:AA""), 6, FALSE)"),2024)</f>
        <v>2024</v>
      </c>
      <c r="H1865" s="150">
        <v>11200</v>
      </c>
      <c r="I1865" s="179" t="s">
        <v>103</v>
      </c>
      <c r="J1865" s="108" t="s">
        <v>5339</v>
      </c>
      <c r="K1865" s="153"/>
      <c r="L1865" s="153"/>
      <c r="M1865" s="153"/>
      <c r="N1865" s="153"/>
      <c r="O1865" s="153"/>
      <c r="P1865" s="153"/>
      <c r="Q1865" s="153"/>
      <c r="R1865" s="153"/>
      <c r="S1865" s="153"/>
    </row>
    <row r="1866" spans="1:19" ht="54">
      <c r="A1866" s="277" t="s">
        <v>25424</v>
      </c>
      <c r="B1866" s="261" t="s">
        <v>400</v>
      </c>
      <c r="C1866" s="108" t="s">
        <v>5340</v>
      </c>
      <c r="D1866" s="176" t="s">
        <v>5341</v>
      </c>
      <c r="E1866" s="148">
        <f ca="1">IFERROR(__xludf.DUMMYFUNCTION(" VLOOKUP(A1855, IMPORTRANGE(""https://docs.google.com/spreadsheets/d/1fj_Bhi2XPL3siwIh4sx4VRLAe31yD50oKdj5UlRYW0c/"", ""Сводка!A:AA""), 5, FALSE)"),224)</f>
        <v>224</v>
      </c>
      <c r="F1866" s="108" t="s">
        <v>415</v>
      </c>
      <c r="G1866" s="147">
        <f ca="1">IFERROR(__xludf.DUMMYFUNCTION(" VLOOKUP(A1855, IMPORTRANGE(""https://docs.google.com/spreadsheets/d/1QNLbnkR_AongFt22vMfNzfpjZ0CjpI8QI-w0wBnYA1w/"", ""Инфа!A:AA""), 6, FALSE)"),2024)</f>
        <v>2024</v>
      </c>
      <c r="H1866" s="150">
        <v>11700</v>
      </c>
      <c r="I1866" s="179" t="s">
        <v>103</v>
      </c>
      <c r="J1866" s="108" t="s">
        <v>5342</v>
      </c>
      <c r="K1866" s="153"/>
      <c r="L1866" s="153"/>
      <c r="M1866" s="153"/>
      <c r="N1866" s="153"/>
      <c r="O1866" s="153"/>
      <c r="P1866" s="153"/>
      <c r="Q1866" s="153"/>
      <c r="R1866" s="153"/>
      <c r="S1866" s="153"/>
    </row>
    <row r="1867" spans="1:19" ht="36">
      <c r="A1867" s="277" t="s">
        <v>25424</v>
      </c>
      <c r="B1867" s="261" t="s">
        <v>400</v>
      </c>
      <c r="C1867" s="108" t="s">
        <v>5343</v>
      </c>
      <c r="D1867" s="176" t="s">
        <v>5344</v>
      </c>
      <c r="E1867" s="148">
        <f ca="1">IFERROR(__xludf.DUMMYFUNCTION(" VLOOKUP(A1856, IMPORTRANGE(""https://docs.google.com/spreadsheets/d/1fj_Bhi2XPL3siwIh4sx4VRLAe31yD50oKdj5UlRYW0c/"", ""Сводка!A:AA""), 5, FALSE)"),152)</f>
        <v>152</v>
      </c>
      <c r="F1867" s="108" t="s">
        <v>108</v>
      </c>
      <c r="G1867" s="147">
        <f ca="1">IFERROR(__xludf.DUMMYFUNCTION(" VLOOKUP(A1856, IMPORTRANGE(""https://docs.google.com/spreadsheets/d/1QNLbnkR_AongFt22vMfNzfpjZ0CjpI8QI-w0wBnYA1w/"", ""Инфа!A:AA""), 6, FALSE)"),2024)</f>
        <v>2024</v>
      </c>
      <c r="H1867" s="150">
        <v>14100</v>
      </c>
      <c r="I1867" s="179" t="s">
        <v>5345</v>
      </c>
      <c r="J1867" s="108" t="s">
        <v>5346</v>
      </c>
      <c r="K1867" s="153"/>
      <c r="L1867" s="153"/>
      <c r="M1867" s="153"/>
      <c r="N1867" s="153"/>
      <c r="O1867" s="153"/>
      <c r="P1867" s="153"/>
      <c r="Q1867" s="153"/>
      <c r="R1867" s="153"/>
      <c r="S1867" s="153"/>
    </row>
    <row r="1868" spans="1:19" ht="36">
      <c r="A1868" s="277" t="s">
        <v>25424</v>
      </c>
      <c r="B1868" s="261" t="s">
        <v>400</v>
      </c>
      <c r="C1868" s="108" t="s">
        <v>5347</v>
      </c>
      <c r="D1868" s="176" t="s">
        <v>5348</v>
      </c>
      <c r="E1868" s="148">
        <f ca="1">IFERROR(__xludf.DUMMYFUNCTION(" VLOOKUP(A1857, IMPORTRANGE(""https://docs.google.com/spreadsheets/d/1fj_Bhi2XPL3siwIh4sx4VRLAe31yD50oKdj5UlRYW0c/"", ""Сводка!A:AA""), 5, FALSE)"),128)</f>
        <v>128</v>
      </c>
      <c r="F1868" s="108" t="s">
        <v>415</v>
      </c>
      <c r="G1868" s="147">
        <f ca="1">IFERROR(__xludf.DUMMYFUNCTION(" VLOOKUP(A1857, IMPORTRANGE(""https://docs.google.com/spreadsheets/d/1QNLbnkR_AongFt22vMfNzfpjZ0CjpI8QI-w0wBnYA1w/"", ""Инфа!A:AA""), 6, FALSE)"),2024)</f>
        <v>2024</v>
      </c>
      <c r="H1868" s="150">
        <v>8800</v>
      </c>
      <c r="I1868" s="179" t="s">
        <v>5349</v>
      </c>
      <c r="J1868" s="108" t="s">
        <v>5350</v>
      </c>
      <c r="K1868" s="153"/>
      <c r="L1868" s="153"/>
      <c r="M1868" s="153"/>
      <c r="N1868" s="153"/>
      <c r="O1868" s="153"/>
      <c r="P1868" s="153"/>
      <c r="Q1868" s="153"/>
      <c r="R1868" s="153"/>
      <c r="S1868" s="153"/>
    </row>
    <row r="1869" spans="1:19" ht="36">
      <c r="A1869" s="277" t="s">
        <v>25424</v>
      </c>
      <c r="B1869" s="261" t="s">
        <v>400</v>
      </c>
      <c r="C1869" s="108" t="s">
        <v>5351</v>
      </c>
      <c r="D1869" s="176" t="s">
        <v>5352</v>
      </c>
      <c r="E1869" s="148">
        <f ca="1">IFERROR(__xludf.DUMMYFUNCTION(" VLOOKUP(A1858, IMPORTRANGE(""https://docs.google.com/spreadsheets/d/1fj_Bhi2XPL3siwIh4sx4VRLAe31yD50oKdj5UlRYW0c/"", ""Сводка!A:AA""), 5, FALSE)"),208)</f>
        <v>208</v>
      </c>
      <c r="F1869" s="108" t="s">
        <v>415</v>
      </c>
      <c r="G1869" s="147">
        <f ca="1">IFERROR(__xludf.DUMMYFUNCTION(" VLOOKUP(A1858, IMPORTRANGE(""https://docs.google.com/spreadsheets/d/1QNLbnkR_AongFt22vMfNzfpjZ0CjpI8QI-w0wBnYA1w/"", ""Инфа!A:AA""), 6, FALSE)"),2024)</f>
        <v>2024</v>
      </c>
      <c r="H1869" s="150">
        <v>17500</v>
      </c>
      <c r="I1869" s="179" t="s">
        <v>5353</v>
      </c>
      <c r="J1869" s="108" t="s">
        <v>5354</v>
      </c>
      <c r="K1869" s="153"/>
      <c r="L1869" s="153"/>
      <c r="M1869" s="153"/>
      <c r="N1869" s="153"/>
      <c r="O1869" s="153"/>
      <c r="P1869" s="153"/>
      <c r="Q1869" s="153"/>
      <c r="R1869" s="153"/>
      <c r="S1869" s="153"/>
    </row>
    <row r="1870" spans="1:19" ht="75">
      <c r="A1870" s="277" t="s">
        <v>25424</v>
      </c>
      <c r="B1870" s="253" t="s">
        <v>400</v>
      </c>
      <c r="C1870" s="93" t="s">
        <v>5355</v>
      </c>
      <c r="D1870" s="93" t="s">
        <v>5356</v>
      </c>
      <c r="E1870" s="148">
        <f ca="1">IFERROR(__xludf.DUMMYFUNCTION(" VLOOKUP(A1859, IMPORTRANGE(""https://docs.google.com/spreadsheets/d/1fj_Bhi2XPL3siwIh4sx4VRLAe31yD50oKdj5UlRYW0c/"", ""Сводка!A:AA""), 5, FALSE)"),80)</f>
        <v>80</v>
      </c>
      <c r="F1870" s="148" t="s">
        <v>677</v>
      </c>
      <c r="G1870" s="147">
        <f ca="1">IFERROR(__xludf.DUMMYFUNCTION(" VLOOKUP(A1859, IMPORTRANGE(""https://docs.google.com/spreadsheets/d/1QNLbnkR_AongFt22vMfNzfpjZ0CjpI8QI-w0wBnYA1w/"", ""Инфа!A:AA""), 6, FALSE)"),2024)</f>
        <v>2024</v>
      </c>
      <c r="H1870" s="150">
        <v>7400</v>
      </c>
      <c r="I1870" s="151" t="s">
        <v>138</v>
      </c>
      <c r="J1870" s="99" t="s">
        <v>5357</v>
      </c>
      <c r="K1870" s="153"/>
      <c r="L1870" s="153"/>
      <c r="M1870" s="153"/>
      <c r="N1870" s="153"/>
      <c r="O1870" s="153"/>
      <c r="P1870" s="153"/>
      <c r="Q1870" s="153"/>
      <c r="R1870" s="153"/>
      <c r="S1870" s="153"/>
    </row>
    <row r="1871" spans="1:19" ht="54">
      <c r="A1871" s="277" t="s">
        <v>25424</v>
      </c>
      <c r="B1871" s="261" t="s">
        <v>400</v>
      </c>
      <c r="C1871" s="108" t="s">
        <v>4147</v>
      </c>
      <c r="D1871" s="176" t="s">
        <v>5358</v>
      </c>
      <c r="E1871" s="148" t="e">
        <f>#REF!</f>
        <v>#REF!</v>
      </c>
      <c r="F1871" s="108" t="s">
        <v>415</v>
      </c>
      <c r="G1871" s="147">
        <f ca="1">IFERROR(__xludf.DUMMYFUNCTION(" VLOOKUP(A1860, IMPORTRANGE(""https://docs.google.com/spreadsheets/d/1QNLbnkR_AongFt22vMfNzfpjZ0CjpI8QI-w0wBnYA1w/"", ""Инфа!A:AA""), 6, FALSE)"),2024)</f>
        <v>2024</v>
      </c>
      <c r="H1871" s="150">
        <v>16000</v>
      </c>
      <c r="I1871" s="179" t="s">
        <v>4145</v>
      </c>
      <c r="J1871" s="108" t="s">
        <v>5359</v>
      </c>
      <c r="K1871" s="153"/>
      <c r="L1871" s="153"/>
      <c r="M1871" s="153"/>
      <c r="N1871" s="153"/>
      <c r="O1871" s="153"/>
      <c r="P1871" s="153"/>
      <c r="Q1871" s="153"/>
      <c r="R1871" s="153"/>
      <c r="S1871" s="153"/>
    </row>
    <row r="1872" spans="1:19" ht="37.5">
      <c r="A1872" s="277" t="s">
        <v>25424</v>
      </c>
      <c r="B1872" s="259" t="s">
        <v>400</v>
      </c>
      <c r="C1872" s="110" t="s">
        <v>5360</v>
      </c>
      <c r="D1872" s="93" t="s">
        <v>5361</v>
      </c>
      <c r="E1872" s="148" t="e">
        <f>#REF!</f>
        <v>#REF!</v>
      </c>
      <c r="F1872" s="110" t="s">
        <v>415</v>
      </c>
      <c r="G1872" s="147">
        <f ca="1">IFERROR(__xludf.DUMMYFUNCTION(" VLOOKUP(A1861, IMPORTRANGE(""https://docs.google.com/spreadsheets/d/1QNLbnkR_AongFt22vMfNzfpjZ0CjpI8QI-w0wBnYA1w/"", ""Инфа!A:AA""), 6, FALSE)"),2024)</f>
        <v>2024</v>
      </c>
      <c r="H1872" s="154">
        <v>26600</v>
      </c>
      <c r="I1872" s="180" t="s">
        <v>4145</v>
      </c>
      <c r="J1872" s="110" t="s">
        <v>5362</v>
      </c>
      <c r="K1872" s="153"/>
      <c r="L1872" s="153"/>
      <c r="M1872" s="153"/>
      <c r="N1872" s="153"/>
      <c r="O1872" s="153"/>
      <c r="P1872" s="153"/>
      <c r="Q1872" s="153"/>
      <c r="R1872" s="153"/>
      <c r="S1872" s="153"/>
    </row>
    <row r="1873" spans="1:19" ht="90">
      <c r="A1873" s="277" t="s">
        <v>25424</v>
      </c>
      <c r="B1873" s="262" t="s">
        <v>153</v>
      </c>
      <c r="C1873" s="121" t="s">
        <v>5363</v>
      </c>
      <c r="D1873" s="191" t="s">
        <v>5364</v>
      </c>
      <c r="E1873" s="148">
        <f ca="1">IFERROR(__xludf.DUMMYFUNCTION(" VLOOKUP(A1862, IMPORTRANGE(""https://docs.google.com/spreadsheets/d/1fj_Bhi2XPL3siwIh4sx4VRLAe31yD50oKdj5UlRYW0c/"", ""Сводка!A:AA""), 5, FALSE)"),132)</f>
        <v>132</v>
      </c>
      <c r="F1873" s="114" t="s">
        <v>108</v>
      </c>
      <c r="G1873" s="147">
        <f ca="1">IFERROR(__xludf.DUMMYFUNCTION(" VLOOKUP(A1862, IMPORTRANGE(""https://docs.google.com/spreadsheets/d/1QNLbnkR_AongFt22vMfNzfpjZ0CjpI8QI-w0wBnYA1w/"", ""Инфа!A:AA""), 6, FALSE)"),2024)</f>
        <v>2024</v>
      </c>
      <c r="H1873" s="150">
        <v>12900</v>
      </c>
      <c r="I1873" s="183" t="s">
        <v>5365</v>
      </c>
      <c r="J1873" s="121" t="s">
        <v>5366</v>
      </c>
      <c r="K1873" s="153"/>
      <c r="L1873" s="153"/>
      <c r="M1873" s="153"/>
      <c r="N1873" s="153"/>
      <c r="O1873" s="153"/>
      <c r="P1873" s="153"/>
      <c r="Q1873" s="153"/>
      <c r="R1873" s="153"/>
      <c r="S1873" s="153"/>
    </row>
    <row r="1874" spans="1:19" ht="36">
      <c r="A1874" s="277" t="s">
        <v>25424</v>
      </c>
      <c r="B1874" s="262" t="s">
        <v>400</v>
      </c>
      <c r="C1874" s="114" t="s">
        <v>5367</v>
      </c>
      <c r="D1874" s="182" t="s">
        <v>5368</v>
      </c>
      <c r="E1874" s="148">
        <f ca="1">IFERROR(__xludf.DUMMYFUNCTION(" VLOOKUP(A1863, IMPORTRANGE(""https://docs.google.com/spreadsheets/d/1fj_Bhi2XPL3siwIh4sx4VRLAe31yD50oKdj5UlRYW0c/"", ""Сводка!A:AA""), 5, FALSE)"),152)</f>
        <v>152</v>
      </c>
      <c r="F1874" s="114" t="s">
        <v>5369</v>
      </c>
      <c r="G1874" s="147">
        <f ca="1">IFERROR(__xludf.DUMMYFUNCTION(" VLOOKUP(A1863, IMPORTRANGE(""https://docs.google.com/spreadsheets/d/1QNLbnkR_AongFt22vMfNzfpjZ0CjpI8QI-w0wBnYA1w/"", ""Инфа!A:AA""), 6, FALSE)"),2024)</f>
        <v>2024</v>
      </c>
      <c r="H1874" s="150">
        <v>9600</v>
      </c>
      <c r="I1874" s="183" t="s">
        <v>2336</v>
      </c>
      <c r="J1874" s="121" t="s">
        <v>5370</v>
      </c>
      <c r="K1874" s="153"/>
      <c r="L1874" s="153"/>
      <c r="M1874" s="153"/>
      <c r="N1874" s="153"/>
      <c r="O1874" s="153"/>
      <c r="P1874" s="153"/>
      <c r="Q1874" s="153"/>
      <c r="R1874" s="153"/>
      <c r="S1874" s="153"/>
    </row>
    <row r="1875" spans="1:19" ht="36">
      <c r="A1875" s="277" t="s">
        <v>25424</v>
      </c>
      <c r="B1875" s="262" t="s">
        <v>400</v>
      </c>
      <c r="C1875" s="114" t="s">
        <v>2206</v>
      </c>
      <c r="D1875" s="182" t="s">
        <v>5371</v>
      </c>
      <c r="E1875" s="148">
        <f ca="1">IFERROR(__xludf.DUMMYFUNCTION(" VLOOKUP(A1864, IMPORTRANGE(""https://docs.google.com/spreadsheets/d/1fj_Bhi2XPL3siwIh4sx4VRLAe31yD50oKdj5UlRYW0c/"", ""Сводка!A:AA""), 5, FALSE)"),320)</f>
        <v>320</v>
      </c>
      <c r="F1875" s="114" t="s">
        <v>466</v>
      </c>
      <c r="G1875" s="147">
        <f ca="1">IFERROR(__xludf.DUMMYFUNCTION(" VLOOKUP(A1864, IMPORTRANGE(""https://docs.google.com/spreadsheets/d/1QNLbnkR_AongFt22vMfNzfpjZ0CjpI8QI-w0wBnYA1w/"", ""Инфа!A:AA""), 6, FALSE)"),2024)</f>
        <v>2024</v>
      </c>
      <c r="H1875" s="150">
        <v>24200</v>
      </c>
      <c r="I1875" s="183" t="s">
        <v>5372</v>
      </c>
      <c r="J1875" s="109" t="s">
        <v>5373</v>
      </c>
      <c r="K1875" s="153"/>
      <c r="L1875" s="153"/>
      <c r="M1875" s="153"/>
      <c r="N1875" s="153"/>
      <c r="O1875" s="153"/>
      <c r="P1875" s="153"/>
      <c r="Q1875" s="153"/>
      <c r="R1875" s="153"/>
      <c r="S1875" s="153"/>
    </row>
    <row r="1876" spans="1:19" ht="131.25">
      <c r="A1876" s="277" t="s">
        <v>25424</v>
      </c>
      <c r="B1876" s="253" t="s">
        <v>5374</v>
      </c>
      <c r="C1876" s="93" t="s">
        <v>5375</v>
      </c>
      <c r="D1876" s="93" t="s">
        <v>5376</v>
      </c>
      <c r="E1876" s="148">
        <f ca="1">IFERROR(__xludf.DUMMYFUNCTION(" VLOOKUP(A1865, IMPORTRANGE(""https://docs.google.com/spreadsheets/d/1fj_Bhi2XPL3siwIh4sx4VRLAe31yD50oKdj5UlRYW0c/"", ""Сводка!A:AA""), 5, FALSE)"),392)</f>
        <v>392</v>
      </c>
      <c r="F1876" s="148" t="s">
        <v>415</v>
      </c>
      <c r="G1876" s="147">
        <f ca="1">IFERROR(__xludf.DUMMYFUNCTION(" VLOOKUP(A1865, IMPORTRANGE(""https://docs.google.com/spreadsheets/d/1QNLbnkR_AongFt22vMfNzfpjZ0CjpI8QI-w0wBnYA1w/"", ""Инфа!A:AA""), 6, FALSE)"),2024)</f>
        <v>2024</v>
      </c>
      <c r="H1876" s="154">
        <v>16800</v>
      </c>
      <c r="I1876" s="151" t="s">
        <v>28</v>
      </c>
      <c r="J1876" s="93" t="s">
        <v>5377</v>
      </c>
      <c r="K1876" s="153"/>
      <c r="L1876" s="153"/>
      <c r="M1876" s="153"/>
      <c r="N1876" s="153"/>
      <c r="O1876" s="153"/>
      <c r="P1876" s="153"/>
      <c r="Q1876" s="153"/>
      <c r="R1876" s="153"/>
      <c r="S1876" s="153"/>
    </row>
    <row r="1877" spans="1:19" ht="36">
      <c r="A1877" s="277" t="s">
        <v>25424</v>
      </c>
      <c r="B1877" s="262" t="s">
        <v>153</v>
      </c>
      <c r="C1877" s="114" t="s">
        <v>2206</v>
      </c>
      <c r="D1877" s="182" t="s">
        <v>5378</v>
      </c>
      <c r="E1877" s="148">
        <f ca="1">IFERROR(__xludf.DUMMYFUNCTION(" VLOOKUP(A1866, IMPORTRANGE(""https://docs.google.com/spreadsheets/d/1fj_Bhi2XPL3siwIh4sx4VRLAe31yD50oKdj5UlRYW0c/"", ""Сводка!A:AA""), 5, FALSE)"),336)</f>
        <v>336</v>
      </c>
      <c r="F1877" s="114" t="s">
        <v>456</v>
      </c>
      <c r="G1877" s="147">
        <f ca="1">IFERROR(__xludf.DUMMYFUNCTION(" VLOOKUP(A1866, IMPORTRANGE(""https://docs.google.com/spreadsheets/d/1QNLbnkR_AongFt22vMfNzfpjZ0CjpI8QI-w0wBnYA1w/"", ""Инфа!A:AA""), 6, FALSE)"),2024)</f>
        <v>2024</v>
      </c>
      <c r="H1877" s="150">
        <v>25200</v>
      </c>
      <c r="I1877" s="183" t="s">
        <v>5372</v>
      </c>
      <c r="J1877" s="121" t="s">
        <v>5379</v>
      </c>
      <c r="K1877" s="153"/>
      <c r="L1877" s="153"/>
      <c r="M1877" s="153"/>
      <c r="N1877" s="153"/>
      <c r="O1877" s="153"/>
      <c r="P1877" s="153"/>
      <c r="Q1877" s="153"/>
      <c r="R1877" s="153"/>
      <c r="S1877" s="153"/>
    </row>
    <row r="1878" spans="1:19" ht="36">
      <c r="A1878" s="277" t="s">
        <v>25424</v>
      </c>
      <c r="B1878" s="266" t="s">
        <v>13</v>
      </c>
      <c r="C1878" s="108" t="s">
        <v>5380</v>
      </c>
      <c r="D1878" s="176" t="s">
        <v>5381</v>
      </c>
      <c r="E1878" s="148">
        <f ca="1">IFERROR(__xludf.DUMMYFUNCTION(" VLOOKUP(A1867, IMPORTRANGE(""https://docs.google.com/spreadsheets/d/1fj_Bhi2XPL3siwIh4sx4VRLAe31yD50oKdj5UlRYW0c/"", ""Сводка!A:AA""), 5, FALSE)"),280)</f>
        <v>280</v>
      </c>
      <c r="F1878" s="114" t="s">
        <v>5382</v>
      </c>
      <c r="G1878" s="147">
        <f ca="1">IFERROR(__xludf.DUMMYFUNCTION(" VLOOKUP(A1867, IMPORTRANGE(""https://docs.google.com/spreadsheets/d/1QNLbnkR_AongFt22vMfNzfpjZ0CjpI8QI-w0wBnYA1w/"", ""Инфа!A:AA""), 6, FALSE)"),2024)</f>
        <v>2024</v>
      </c>
      <c r="H1878" s="150">
        <v>21800</v>
      </c>
      <c r="I1878" s="179" t="s">
        <v>171</v>
      </c>
      <c r="J1878" s="121" t="s">
        <v>5383</v>
      </c>
      <c r="K1878" s="153"/>
      <c r="L1878" s="153"/>
      <c r="M1878" s="153"/>
      <c r="N1878" s="153"/>
      <c r="O1878" s="153"/>
      <c r="P1878" s="153"/>
      <c r="Q1878" s="153"/>
      <c r="R1878" s="153"/>
      <c r="S1878" s="153"/>
    </row>
    <row r="1879" spans="1:19" ht="36">
      <c r="A1879" s="277" t="s">
        <v>25424</v>
      </c>
      <c r="B1879" s="266" t="s">
        <v>13</v>
      </c>
      <c r="C1879" s="114" t="s">
        <v>5384</v>
      </c>
      <c r="D1879" s="182" t="s">
        <v>5385</v>
      </c>
      <c r="E1879" s="148">
        <f ca="1">IFERROR(__xludf.DUMMYFUNCTION(" VLOOKUP(A1868, IMPORTRANGE(""https://docs.google.com/spreadsheets/d/1fj_Bhi2XPL3siwIh4sx4VRLAe31yD50oKdj5UlRYW0c/"", ""Сводка!A:AA""), 5, FALSE)"),232)</f>
        <v>232</v>
      </c>
      <c r="F1879" s="114" t="s">
        <v>344</v>
      </c>
      <c r="G1879" s="147">
        <f ca="1">IFERROR(__xludf.DUMMYFUNCTION(" VLOOKUP(A1868, IMPORTRANGE(""https://docs.google.com/spreadsheets/d/1QNLbnkR_AongFt22vMfNzfpjZ0CjpI8QI-w0wBnYA1w/"", ""Инфа!A:AA""), 6, FALSE)"),2024)</f>
        <v>2024</v>
      </c>
      <c r="H1879" s="150">
        <v>18900</v>
      </c>
      <c r="I1879" s="179" t="s">
        <v>171</v>
      </c>
      <c r="J1879" s="121" t="s">
        <v>5386</v>
      </c>
      <c r="K1879" s="153"/>
      <c r="L1879" s="153"/>
      <c r="M1879" s="153"/>
      <c r="N1879" s="153"/>
      <c r="O1879" s="153"/>
      <c r="P1879" s="153"/>
      <c r="Q1879" s="153"/>
      <c r="R1879" s="153"/>
      <c r="S1879" s="153"/>
    </row>
    <row r="1880" spans="1:19" ht="54">
      <c r="A1880" s="277" t="s">
        <v>25424</v>
      </c>
      <c r="B1880" s="266" t="s">
        <v>13</v>
      </c>
      <c r="C1880" s="114" t="s">
        <v>5387</v>
      </c>
      <c r="D1880" s="182" t="s">
        <v>5388</v>
      </c>
      <c r="E1880" s="148">
        <f ca="1">IFERROR(__xludf.DUMMYFUNCTION(" VLOOKUP(A1869, IMPORTRANGE(""https://docs.google.com/spreadsheets/d/1fj_Bhi2XPL3siwIh4sx4VRLAe31yD50oKdj5UlRYW0c/"", ""Сводка!A:AA""), 5, FALSE)"),272)</f>
        <v>272</v>
      </c>
      <c r="F1880" s="114" t="s">
        <v>344</v>
      </c>
      <c r="G1880" s="147">
        <f ca="1">IFERROR(__xludf.DUMMYFUNCTION(" VLOOKUP(A1869, IMPORTRANGE(""https://docs.google.com/spreadsheets/d/1QNLbnkR_AongFt22vMfNzfpjZ0CjpI8QI-w0wBnYA1w/"", ""Инфа!A:AA""), 6, FALSE)"),2024)</f>
        <v>2024</v>
      </c>
      <c r="H1880" s="150">
        <v>21300</v>
      </c>
      <c r="I1880" s="179" t="s">
        <v>171</v>
      </c>
      <c r="J1880" s="121" t="s">
        <v>5389</v>
      </c>
      <c r="K1880" s="153"/>
      <c r="L1880" s="153"/>
      <c r="M1880" s="153"/>
      <c r="N1880" s="153"/>
      <c r="O1880" s="153"/>
      <c r="P1880" s="153"/>
      <c r="Q1880" s="153"/>
      <c r="R1880" s="153"/>
      <c r="S1880" s="153"/>
    </row>
    <row r="1881" spans="1:19" ht="36">
      <c r="A1881" s="277" t="s">
        <v>25424</v>
      </c>
      <c r="B1881" s="261" t="s">
        <v>400</v>
      </c>
      <c r="C1881" s="108" t="s">
        <v>5390</v>
      </c>
      <c r="D1881" s="176" t="s">
        <v>5391</v>
      </c>
      <c r="E1881" s="148">
        <f ca="1">IFERROR(__xludf.DUMMYFUNCTION(" VLOOKUP(A1870, IMPORTRANGE(""https://docs.google.com/spreadsheets/d/1fj_Bhi2XPL3siwIh4sx4VRLAe31yD50oKdj5UlRYW0c/"", ""Сводка!A:AA""), 5, FALSE)"),136)</f>
        <v>136</v>
      </c>
      <c r="F1881" s="108" t="s">
        <v>415</v>
      </c>
      <c r="G1881" s="147">
        <f ca="1">IFERROR(__xludf.DUMMYFUNCTION(" VLOOKUP(A1870, IMPORTRANGE(""https://docs.google.com/spreadsheets/d/1QNLbnkR_AongFt22vMfNzfpjZ0CjpI8QI-w0wBnYA1w/"", ""Инфа!A:AA""), 6, FALSE)"),2024)</f>
        <v>2024</v>
      </c>
      <c r="H1881" s="150">
        <v>13200</v>
      </c>
      <c r="I1881" s="179" t="s">
        <v>5392</v>
      </c>
      <c r="J1881" s="108" t="s">
        <v>5393</v>
      </c>
      <c r="K1881" s="153"/>
      <c r="L1881" s="153"/>
      <c r="M1881" s="153"/>
      <c r="N1881" s="153"/>
      <c r="O1881" s="153"/>
      <c r="P1881" s="153"/>
      <c r="Q1881" s="153"/>
      <c r="R1881" s="153"/>
      <c r="S1881" s="153"/>
    </row>
    <row r="1882" spans="1:19" ht="54">
      <c r="A1882" s="277" t="s">
        <v>25424</v>
      </c>
      <c r="B1882" s="261" t="s">
        <v>400</v>
      </c>
      <c r="C1882" s="108" t="s">
        <v>5394</v>
      </c>
      <c r="D1882" s="176" t="s">
        <v>5395</v>
      </c>
      <c r="E1882" s="148">
        <f ca="1">IFERROR(__xludf.DUMMYFUNCTION(" VLOOKUP(A1871, IMPORTRANGE(""https://docs.google.com/spreadsheets/d/1fj_Bhi2XPL3siwIh4sx4VRLAe31yD50oKdj5UlRYW0c/"", ""Сводка!A:AA""), 5, FALSE)"),204)</f>
        <v>204</v>
      </c>
      <c r="F1882" s="108" t="s">
        <v>5396</v>
      </c>
      <c r="G1882" s="147">
        <f ca="1">IFERROR(__xludf.DUMMYFUNCTION(" VLOOKUP(A1871, IMPORTRANGE(""https://docs.google.com/spreadsheets/d/1QNLbnkR_AongFt22vMfNzfpjZ0CjpI8QI-w0wBnYA1w/"", ""Инфа!A:AA""), 6, FALSE)"),2024)</f>
        <v>2024</v>
      </c>
      <c r="H1882" s="150">
        <v>11100</v>
      </c>
      <c r="I1882" s="179" t="s">
        <v>161</v>
      </c>
      <c r="J1882" s="108" t="s">
        <v>5397</v>
      </c>
      <c r="K1882" s="153"/>
      <c r="L1882" s="153"/>
      <c r="M1882" s="153"/>
      <c r="N1882" s="153"/>
      <c r="O1882" s="153"/>
      <c r="P1882" s="153"/>
      <c r="Q1882" s="153"/>
      <c r="R1882" s="153"/>
      <c r="S1882" s="153"/>
    </row>
    <row r="1883" spans="1:19" ht="36">
      <c r="A1883" s="277" t="s">
        <v>25424</v>
      </c>
      <c r="B1883" s="261" t="s">
        <v>400</v>
      </c>
      <c r="C1883" s="108" t="s">
        <v>5398</v>
      </c>
      <c r="D1883" s="176" t="s">
        <v>5399</v>
      </c>
      <c r="E1883" s="148">
        <f ca="1">IFERROR(__xludf.DUMMYFUNCTION(" VLOOKUP(A1872, IMPORTRANGE(""https://docs.google.com/spreadsheets/d/1fj_Bhi2XPL3siwIh4sx4VRLAe31yD50oKdj5UlRYW0c/"", ""Сводка!A:AA""), 5, FALSE)"),160)</f>
        <v>160</v>
      </c>
      <c r="F1883" s="108" t="s">
        <v>403</v>
      </c>
      <c r="G1883" s="147">
        <f ca="1">IFERROR(__xludf.DUMMYFUNCTION(" VLOOKUP(A1872, IMPORTRANGE(""https://docs.google.com/spreadsheets/d/1QNLbnkR_AongFt22vMfNzfpjZ0CjpI8QI-w0wBnYA1w/"", ""Инфа!A:AA""), 6, FALSE)"),2024)</f>
        <v>2024</v>
      </c>
      <c r="H1883" s="150">
        <v>9800</v>
      </c>
      <c r="I1883" s="179" t="s">
        <v>5400</v>
      </c>
      <c r="J1883" s="108" t="s">
        <v>5401</v>
      </c>
      <c r="K1883" s="153"/>
      <c r="L1883" s="153"/>
      <c r="M1883" s="153"/>
      <c r="N1883" s="153"/>
      <c r="O1883" s="153"/>
      <c r="P1883" s="153"/>
      <c r="Q1883" s="153"/>
      <c r="R1883" s="153"/>
      <c r="S1883" s="153"/>
    </row>
    <row r="1884" spans="1:19" ht="54">
      <c r="A1884" s="277" t="s">
        <v>25424</v>
      </c>
      <c r="B1884" s="261" t="s">
        <v>400</v>
      </c>
      <c r="C1884" s="108" t="s">
        <v>5402</v>
      </c>
      <c r="D1884" s="176" t="s">
        <v>5403</v>
      </c>
      <c r="E1884" s="148">
        <f ca="1">IFERROR(__xludf.DUMMYFUNCTION(" VLOOKUP(A1873, IMPORTRANGE(""https://docs.google.com/spreadsheets/d/1fj_Bhi2XPL3siwIh4sx4VRLAe31yD50oKdj5UlRYW0c/"", ""Сводка!A:AA""), 5, FALSE)"),100)</f>
        <v>100</v>
      </c>
      <c r="F1884" s="108" t="s">
        <v>415</v>
      </c>
      <c r="G1884" s="147">
        <f ca="1">IFERROR(__xludf.DUMMYFUNCTION(" VLOOKUP(A1873, IMPORTRANGE(""https://docs.google.com/spreadsheets/d/1QNLbnkR_AongFt22vMfNzfpjZ0CjpI8QI-w0wBnYA1w/"", ""Инфа!A:AA""), 6, FALSE)"),2024)</f>
        <v>2024</v>
      </c>
      <c r="H1884" s="150">
        <v>8000</v>
      </c>
      <c r="I1884" s="179" t="s">
        <v>28</v>
      </c>
      <c r="J1884" s="108" t="s">
        <v>5404</v>
      </c>
      <c r="K1884" s="153"/>
      <c r="L1884" s="153"/>
      <c r="M1884" s="153"/>
      <c r="N1884" s="153"/>
      <c r="O1884" s="153"/>
      <c r="P1884" s="153"/>
      <c r="Q1884" s="153"/>
      <c r="R1884" s="153"/>
      <c r="S1884" s="153"/>
    </row>
    <row r="1885" spans="1:19" ht="57" customHeight="1">
      <c r="A1885" s="277" t="s">
        <v>25424</v>
      </c>
      <c r="B1885" s="261" t="s">
        <v>400</v>
      </c>
      <c r="C1885" s="108" t="s">
        <v>5405</v>
      </c>
      <c r="D1885" s="176" t="s">
        <v>5406</v>
      </c>
      <c r="E1885" s="148">
        <f ca="1">IFERROR(__xludf.DUMMYFUNCTION(" VLOOKUP(A1874, IMPORTRANGE(""https://docs.google.com/spreadsheets/d/1fj_Bhi2XPL3siwIh4sx4VRLAe31yD50oKdj5UlRYW0c/"", ""Сводка!A:AA""), 5, FALSE)"),148)</f>
        <v>148</v>
      </c>
      <c r="F1885" s="108" t="s">
        <v>403</v>
      </c>
      <c r="G1885" s="147">
        <f ca="1">IFERROR(__xludf.DUMMYFUNCTION(" VLOOKUP(A1874, IMPORTRANGE(""https://docs.google.com/spreadsheets/d/1QNLbnkR_AongFt22vMfNzfpjZ0CjpI8QI-w0wBnYA1w/"", ""Инфа!A:AA""), 6, FALSE)"),2024)</f>
        <v>2024</v>
      </c>
      <c r="H1885" s="150">
        <v>9400</v>
      </c>
      <c r="I1885" s="179" t="s">
        <v>5407</v>
      </c>
      <c r="J1885" s="108" t="s">
        <v>5408</v>
      </c>
      <c r="K1885" s="153"/>
      <c r="L1885" s="153"/>
      <c r="M1885" s="153"/>
      <c r="N1885" s="153"/>
      <c r="O1885" s="153"/>
      <c r="P1885" s="153"/>
      <c r="Q1885" s="153"/>
      <c r="R1885" s="153"/>
      <c r="S1885" s="153"/>
    </row>
    <row r="1886" spans="1:19" ht="75" customHeight="1">
      <c r="A1886" s="277" t="s">
        <v>25424</v>
      </c>
      <c r="B1886" s="261" t="s">
        <v>153</v>
      </c>
      <c r="C1886" s="108" t="s">
        <v>5409</v>
      </c>
      <c r="D1886" s="176" t="s">
        <v>5410</v>
      </c>
      <c r="E1886" s="148" t="e">
        <f>#REF!</f>
        <v>#REF!</v>
      </c>
      <c r="F1886" s="108" t="s">
        <v>50</v>
      </c>
      <c r="G1886" s="147">
        <f ca="1">IFERROR(__xludf.DUMMYFUNCTION(" VLOOKUP(A1875, IMPORTRANGE(""https://docs.google.com/spreadsheets/d/1QNLbnkR_AongFt22vMfNzfpjZ0CjpI8QI-w0wBnYA1w/"", ""Инфа!A:AA""), 6, FALSE)"),2024)</f>
        <v>2024</v>
      </c>
      <c r="H1886" s="150">
        <v>10200</v>
      </c>
      <c r="I1886" s="179" t="s">
        <v>122</v>
      </c>
      <c r="J1886" s="108" t="s">
        <v>5411</v>
      </c>
      <c r="K1886" s="153"/>
      <c r="L1886" s="153"/>
      <c r="M1886" s="153"/>
      <c r="N1886" s="153"/>
      <c r="O1886" s="153"/>
      <c r="P1886" s="153"/>
      <c r="Q1886" s="153"/>
      <c r="R1886" s="153"/>
      <c r="S1886" s="153"/>
    </row>
    <row r="1887" spans="1:19" ht="48" customHeight="1">
      <c r="A1887" s="277" t="s">
        <v>25424</v>
      </c>
      <c r="B1887" s="261" t="s">
        <v>400</v>
      </c>
      <c r="C1887" s="108" t="s">
        <v>5412</v>
      </c>
      <c r="D1887" s="176" t="s">
        <v>5413</v>
      </c>
      <c r="E1887" s="148" t="e">
        <f>#REF!</f>
        <v>#REF!</v>
      </c>
      <c r="F1887" s="108" t="s">
        <v>466</v>
      </c>
      <c r="G1887" s="147">
        <f ca="1">IFERROR(__xludf.DUMMYFUNCTION(" VLOOKUP(A1876, IMPORTRANGE(""https://docs.google.com/spreadsheets/d/1QNLbnkR_AongFt22vMfNzfpjZ0CjpI8QI-w0wBnYA1w/"", ""Инфа!A:AA""), 6, FALSE)"),2024)</f>
        <v>2024</v>
      </c>
      <c r="H1887" s="150">
        <v>12300</v>
      </c>
      <c r="I1887" s="179" t="s">
        <v>5414</v>
      </c>
      <c r="J1887" s="108" t="s">
        <v>5415</v>
      </c>
      <c r="K1887" s="153"/>
      <c r="L1887" s="153"/>
      <c r="M1887" s="153"/>
      <c r="N1887" s="153"/>
      <c r="O1887" s="153"/>
      <c r="P1887" s="153"/>
      <c r="Q1887" s="153"/>
      <c r="R1887" s="153"/>
      <c r="S1887" s="153"/>
    </row>
    <row r="1888" spans="1:19" ht="37.5">
      <c r="A1888" s="277" t="s">
        <v>25424</v>
      </c>
      <c r="B1888" s="259" t="s">
        <v>400</v>
      </c>
      <c r="C1888" s="110" t="s">
        <v>4174</v>
      </c>
      <c r="D1888" s="93" t="s">
        <v>5416</v>
      </c>
      <c r="E1888" s="148">
        <f ca="1">IFERROR(__xludf.DUMMYFUNCTION(" VLOOKUP(A1877, IMPORTRANGE(""https://docs.google.com/spreadsheets/d/1fj_Bhi2XPL3siwIh4sx4VRLAe31yD50oKdj5UlRYW0c/"", ""Сводка!A:AA""), 5, FALSE)"),353)</f>
        <v>353</v>
      </c>
      <c r="F1888" s="110" t="s">
        <v>415</v>
      </c>
      <c r="G1888" s="147">
        <f ca="1">IFERROR(__xludf.DUMMYFUNCTION(" VLOOKUP(A1877, IMPORTRANGE(""https://docs.google.com/spreadsheets/d/1QNLbnkR_AongFt22vMfNzfpjZ0CjpI8QI-w0wBnYA1w/"", ""Инфа!A:AA""), 6, FALSE)"),2024)</f>
        <v>2024</v>
      </c>
      <c r="H1888" s="154">
        <v>15600</v>
      </c>
      <c r="I1888" s="180" t="s">
        <v>138</v>
      </c>
      <c r="J1888" s="110" t="s">
        <v>5417</v>
      </c>
      <c r="K1888" s="153"/>
      <c r="L1888" s="153"/>
      <c r="M1888" s="153"/>
      <c r="N1888" s="153"/>
      <c r="O1888" s="153"/>
      <c r="P1888" s="153"/>
      <c r="Q1888" s="153"/>
      <c r="R1888" s="153"/>
      <c r="S1888" s="153"/>
    </row>
    <row r="1889" spans="1:19" ht="36">
      <c r="A1889" s="277" t="s">
        <v>25424</v>
      </c>
      <c r="B1889" s="261" t="s">
        <v>400</v>
      </c>
      <c r="C1889" s="108" t="s">
        <v>5418</v>
      </c>
      <c r="D1889" s="176" t="s">
        <v>5419</v>
      </c>
      <c r="E1889" s="148">
        <f ca="1">IFERROR(__xludf.DUMMYFUNCTION(" VLOOKUP(A1878, IMPORTRANGE(""https://docs.google.com/spreadsheets/d/1fj_Bhi2XPL3siwIh4sx4VRLAe31yD50oKdj5UlRYW0c/"", ""Сводка!A:AA""), 5, FALSE)"),292)</f>
        <v>292</v>
      </c>
      <c r="F1889" s="108" t="s">
        <v>415</v>
      </c>
      <c r="G1889" s="147">
        <f ca="1">IFERROR(__xludf.DUMMYFUNCTION(" VLOOKUP(A1878, IMPORTRANGE(""https://docs.google.com/spreadsheets/d/1QNLbnkR_AongFt22vMfNzfpjZ0CjpI8QI-w0wBnYA1w/"", ""Инфа!A:AA""), 6, FALSE)"),2024)</f>
        <v>2024</v>
      </c>
      <c r="H1889" s="150">
        <v>13800</v>
      </c>
      <c r="I1889" s="179" t="s">
        <v>5420</v>
      </c>
      <c r="J1889" s="108" t="s">
        <v>5421</v>
      </c>
      <c r="K1889" s="153"/>
      <c r="L1889" s="153"/>
      <c r="M1889" s="153"/>
      <c r="N1889" s="153"/>
      <c r="O1889" s="153"/>
      <c r="P1889" s="153"/>
      <c r="Q1889" s="153"/>
      <c r="R1889" s="153"/>
      <c r="S1889" s="153"/>
    </row>
    <row r="1890" spans="1:19" ht="36">
      <c r="A1890" s="277" t="s">
        <v>25424</v>
      </c>
      <c r="B1890" s="261" t="s">
        <v>400</v>
      </c>
      <c r="C1890" s="108" t="s">
        <v>5422</v>
      </c>
      <c r="D1890" s="176" t="s">
        <v>5423</v>
      </c>
      <c r="E1890" s="148">
        <f ca="1">IFERROR(__xludf.DUMMYFUNCTION(" VLOOKUP(A1879, IMPORTRANGE(""https://docs.google.com/spreadsheets/d/1fj_Bhi2XPL3siwIh4sx4VRLAe31yD50oKdj5UlRYW0c/"", ""Сводка!A:AA""), 5, FALSE)"),124)</f>
        <v>124</v>
      </c>
      <c r="F1890" s="108" t="s">
        <v>415</v>
      </c>
      <c r="G1890" s="147">
        <f ca="1">IFERROR(__xludf.DUMMYFUNCTION(" VLOOKUP(A1879, IMPORTRANGE(""https://docs.google.com/spreadsheets/d/1QNLbnkR_AongFt22vMfNzfpjZ0CjpI8QI-w0wBnYA1w/"", ""Инфа!A:AA""), 6, FALSE)"),2024)</f>
        <v>2024</v>
      </c>
      <c r="H1890" s="150">
        <v>12400</v>
      </c>
      <c r="I1890" s="179" t="s">
        <v>5414</v>
      </c>
      <c r="J1890" s="108" t="s">
        <v>5424</v>
      </c>
      <c r="K1890" s="153"/>
      <c r="L1890" s="153"/>
      <c r="M1890" s="153"/>
      <c r="N1890" s="153"/>
      <c r="O1890" s="153"/>
      <c r="P1890" s="153"/>
      <c r="Q1890" s="153"/>
      <c r="R1890" s="153"/>
      <c r="S1890" s="153"/>
    </row>
    <row r="1891" spans="1:19" ht="54">
      <c r="A1891" s="277" t="s">
        <v>25424</v>
      </c>
      <c r="B1891" s="261" t="s">
        <v>400</v>
      </c>
      <c r="C1891" s="108" t="s">
        <v>5425</v>
      </c>
      <c r="D1891" s="176" t="s">
        <v>5426</v>
      </c>
      <c r="E1891" s="148">
        <f ca="1">IFERROR(__xludf.DUMMYFUNCTION(" VLOOKUP(A1881, IMPORTRANGE(""https://docs.google.com/spreadsheets/d/1fj_Bhi2XPL3siwIh4sx4VRLAe31yD50oKdj5UlRYW0c/"", ""Сводка!A:AA""), 5, FALSE)"),204)</f>
        <v>204</v>
      </c>
      <c r="F1891" s="108" t="s">
        <v>415</v>
      </c>
      <c r="G1891" s="147">
        <f ca="1">IFERROR(__xludf.DUMMYFUNCTION(" VLOOKUP(A1881, IMPORTRANGE(""https://docs.google.com/spreadsheets/d/1QNLbnkR_AongFt22vMfNzfpjZ0CjpI8QI-w0wBnYA1w/"", ""Инфа!A:AA""), 6, FALSE)"),2024)</f>
        <v>2024</v>
      </c>
      <c r="H1891" s="150">
        <v>11100</v>
      </c>
      <c r="I1891" s="179" t="s">
        <v>97</v>
      </c>
      <c r="J1891" s="108" t="s">
        <v>5427</v>
      </c>
      <c r="K1891" s="153"/>
      <c r="L1891" s="153"/>
      <c r="M1891" s="153"/>
      <c r="N1891" s="153"/>
      <c r="O1891" s="153"/>
      <c r="P1891" s="153"/>
      <c r="Q1891" s="153"/>
      <c r="R1891" s="153"/>
      <c r="S1891" s="153"/>
    </row>
    <row r="1892" spans="1:19" ht="36">
      <c r="A1892" s="277" t="s">
        <v>25424</v>
      </c>
      <c r="B1892" s="261" t="s">
        <v>400</v>
      </c>
      <c r="C1892" s="108" t="s">
        <v>5425</v>
      </c>
      <c r="D1892" s="176" t="s">
        <v>5428</v>
      </c>
      <c r="E1892" s="148">
        <f ca="1">IFERROR(__xludf.DUMMYFUNCTION(" VLOOKUP(A1882, IMPORTRANGE(""https://docs.google.com/spreadsheets/d/1fj_Bhi2XPL3siwIh4sx4VRLAe31yD50oKdj5UlRYW0c/"", ""Сводка!A:AA""), 5, FALSE)"),244)</f>
        <v>244</v>
      </c>
      <c r="F1892" s="108" t="s">
        <v>108</v>
      </c>
      <c r="G1892" s="147">
        <f ca="1">IFERROR(__xludf.DUMMYFUNCTION(" VLOOKUP(A1882, IMPORTRANGE(""https://docs.google.com/spreadsheets/d/1QNLbnkR_AongFt22vMfNzfpjZ0CjpI8QI-w0wBnYA1w/"", ""Инфа!A:AA""), 6, FALSE)"),2024)</f>
        <v>2024</v>
      </c>
      <c r="H1892" s="150">
        <v>12300</v>
      </c>
      <c r="I1892" s="179" t="s">
        <v>97</v>
      </c>
      <c r="J1892" s="108" t="s">
        <v>5429</v>
      </c>
      <c r="K1892" s="153"/>
      <c r="L1892" s="153"/>
      <c r="M1892" s="153"/>
      <c r="N1892" s="153"/>
      <c r="O1892" s="153"/>
      <c r="P1892" s="153"/>
      <c r="Q1892" s="153"/>
      <c r="R1892" s="153"/>
      <c r="S1892" s="153"/>
    </row>
    <row r="1893" spans="1:19" ht="72">
      <c r="A1893" s="277" t="s">
        <v>25424</v>
      </c>
      <c r="B1893" s="261" t="s">
        <v>400</v>
      </c>
      <c r="C1893" s="108" t="s">
        <v>5430</v>
      </c>
      <c r="D1893" s="176" t="s">
        <v>5431</v>
      </c>
      <c r="E1893" s="148">
        <f ca="1">IFERROR(__xludf.DUMMYFUNCTION(" VLOOKUP(A1883, IMPORTRANGE(""https://docs.google.com/spreadsheets/d/1fj_Bhi2XPL3siwIh4sx4VRLAe31yD50oKdj5UlRYW0c/"", ""Сводка!A:AA""), 5, FALSE)"),160)</f>
        <v>160</v>
      </c>
      <c r="F1893" s="108" t="s">
        <v>415</v>
      </c>
      <c r="G1893" s="147">
        <f ca="1">IFERROR(__xludf.DUMMYFUNCTION(" VLOOKUP(A1883, IMPORTRANGE(""https://docs.google.com/spreadsheets/d/1QNLbnkR_AongFt22vMfNzfpjZ0CjpI8QI-w0wBnYA1w/"", ""Инфа!A:AA""), 6, FALSE)"),2024)</f>
        <v>2024</v>
      </c>
      <c r="H1893" s="150">
        <v>14600</v>
      </c>
      <c r="I1893" s="179" t="s">
        <v>668</v>
      </c>
      <c r="J1893" s="108" t="s">
        <v>5432</v>
      </c>
      <c r="K1893" s="153"/>
      <c r="L1893" s="153"/>
      <c r="M1893" s="153"/>
      <c r="N1893" s="153"/>
      <c r="O1893" s="153"/>
      <c r="P1893" s="153"/>
      <c r="Q1893" s="153"/>
      <c r="R1893" s="153"/>
      <c r="S1893" s="153"/>
    </row>
    <row r="1894" spans="1:19" ht="54">
      <c r="A1894" s="277" t="s">
        <v>25424</v>
      </c>
      <c r="B1894" s="261" t="s">
        <v>400</v>
      </c>
      <c r="C1894" s="108" t="s">
        <v>5433</v>
      </c>
      <c r="D1894" s="176" t="s">
        <v>5434</v>
      </c>
      <c r="E1894" s="148">
        <f ca="1">IFERROR(__xludf.DUMMYFUNCTION(" VLOOKUP(A1884, IMPORTRANGE(""https://docs.google.com/spreadsheets/d/1fj_Bhi2XPL3siwIh4sx4VRLAe31yD50oKdj5UlRYW0c/"", ""Сводка!A:AA""), 5, FALSE)"),264)</f>
        <v>264</v>
      </c>
      <c r="F1894" s="108" t="s">
        <v>677</v>
      </c>
      <c r="G1894" s="147">
        <f ca="1">IFERROR(__xludf.DUMMYFUNCTION(" VLOOKUP(A1884, IMPORTRANGE(""https://docs.google.com/spreadsheets/d/1QNLbnkR_AongFt22vMfNzfpjZ0CjpI8QI-w0wBnYA1w/"", ""Инфа!A:AA""), 6, FALSE)"),2024)</f>
        <v>2024</v>
      </c>
      <c r="H1894" s="150">
        <v>12900</v>
      </c>
      <c r="I1894" s="179" t="s">
        <v>97</v>
      </c>
      <c r="J1894" s="108" t="s">
        <v>5435</v>
      </c>
      <c r="K1894" s="153"/>
      <c r="L1894" s="153"/>
      <c r="M1894" s="153"/>
      <c r="N1894" s="153"/>
      <c r="O1894" s="153"/>
      <c r="P1894" s="153"/>
      <c r="Q1894" s="153"/>
      <c r="R1894" s="153"/>
      <c r="S1894" s="153"/>
    </row>
    <row r="1895" spans="1:19" ht="54">
      <c r="A1895" s="277" t="s">
        <v>25424</v>
      </c>
      <c r="B1895" s="261" t="s">
        <v>400</v>
      </c>
      <c r="C1895" s="108" t="s">
        <v>5436</v>
      </c>
      <c r="D1895" s="176" t="s">
        <v>5437</v>
      </c>
      <c r="E1895" s="148">
        <f ca="1">IFERROR(__xludf.DUMMYFUNCTION(" VLOOKUP(A1885, IMPORTRANGE(""https://docs.google.com/spreadsheets/d/1fj_Bhi2XPL3siwIh4sx4VRLAe31yD50oKdj5UlRYW0c/"", ""Сводка!A:AA""), 5, FALSE)"),276)</f>
        <v>276</v>
      </c>
      <c r="F1895" s="108" t="s">
        <v>415</v>
      </c>
      <c r="G1895" s="147">
        <f ca="1">IFERROR(__xludf.DUMMYFUNCTION(" VLOOKUP(A1885, IMPORTRANGE(""https://docs.google.com/spreadsheets/d/1QNLbnkR_AongFt22vMfNzfpjZ0CjpI8QI-w0wBnYA1w/"", ""Инфа!A:AA""), 6, FALSE)"),2024)</f>
        <v>2024</v>
      </c>
      <c r="H1895" s="150">
        <v>21600</v>
      </c>
      <c r="I1895" s="179" t="s">
        <v>97</v>
      </c>
      <c r="J1895" s="108" t="s">
        <v>5438</v>
      </c>
      <c r="K1895" s="153"/>
      <c r="L1895" s="153"/>
      <c r="M1895" s="153"/>
      <c r="N1895" s="153"/>
      <c r="O1895" s="153"/>
      <c r="P1895" s="153"/>
      <c r="Q1895" s="153"/>
      <c r="R1895" s="153"/>
      <c r="S1895" s="153"/>
    </row>
    <row r="1896" spans="1:19" ht="75">
      <c r="A1896" s="277" t="s">
        <v>25424</v>
      </c>
      <c r="B1896" s="253" t="s">
        <v>400</v>
      </c>
      <c r="C1896" s="93" t="s">
        <v>5439</v>
      </c>
      <c r="D1896" s="93" t="s">
        <v>5440</v>
      </c>
      <c r="E1896" s="172">
        <v>149</v>
      </c>
      <c r="F1896" s="148" t="s">
        <v>415</v>
      </c>
      <c r="G1896" s="147">
        <f ca="1">IFERROR(__xludf.DUMMYFUNCTION(" VLOOKUP(A1886, IMPORTRANGE(""https://docs.google.com/spreadsheets/d/1QNLbnkR_AongFt22vMfNzfpjZ0CjpI8QI-w0wBnYA1w/"", ""Инфа!A:AA""), 6, FALSE)"),2024)</f>
        <v>2024</v>
      </c>
      <c r="H1896" s="150">
        <v>9500</v>
      </c>
      <c r="I1896" s="156" t="s">
        <v>238</v>
      </c>
      <c r="J1896" s="93" t="s">
        <v>5441</v>
      </c>
      <c r="K1896" s="153"/>
      <c r="L1896" s="153"/>
      <c r="M1896" s="153"/>
      <c r="N1896" s="153"/>
      <c r="O1896" s="153"/>
      <c r="P1896" s="153"/>
      <c r="Q1896" s="153"/>
      <c r="R1896" s="153"/>
      <c r="S1896" s="153"/>
    </row>
    <row r="1897" spans="1:19" ht="36">
      <c r="A1897" s="277" t="s">
        <v>25424</v>
      </c>
      <c r="B1897" s="261" t="s">
        <v>400</v>
      </c>
      <c r="C1897" s="108" t="s">
        <v>5433</v>
      </c>
      <c r="D1897" s="176" t="s">
        <v>5442</v>
      </c>
      <c r="E1897" s="148">
        <f ca="1">IFERROR(__xludf.DUMMYFUNCTION(" VLOOKUP(A1887, IMPORTRANGE(""https://docs.google.com/spreadsheets/d/1fj_Bhi2XPL3siwIh4sx4VRLAe31yD50oKdj5UlRYW0c/"", ""Сводка!A:AA""), 5, FALSE)"),336)</f>
        <v>336</v>
      </c>
      <c r="F1897" s="108" t="s">
        <v>415</v>
      </c>
      <c r="G1897" s="147">
        <f ca="1">IFERROR(__xludf.DUMMYFUNCTION(" VLOOKUP(A1887, IMPORTRANGE(""https://docs.google.com/spreadsheets/d/1QNLbnkR_AongFt22vMfNzfpjZ0CjpI8QI-w0wBnYA1w/"", ""Инфа!A:AA""), 6, FALSE)"),2024)</f>
        <v>2024</v>
      </c>
      <c r="H1897" s="150">
        <v>15100</v>
      </c>
      <c r="I1897" s="179" t="s">
        <v>97</v>
      </c>
      <c r="J1897" s="108" t="s">
        <v>5443</v>
      </c>
      <c r="K1897" s="153"/>
      <c r="L1897" s="153"/>
      <c r="M1897" s="153"/>
      <c r="N1897" s="153"/>
      <c r="O1897" s="153"/>
      <c r="P1897" s="153"/>
      <c r="Q1897" s="153"/>
      <c r="R1897" s="153"/>
      <c r="S1897" s="153"/>
    </row>
    <row r="1898" spans="1:19" ht="36">
      <c r="A1898" s="277" t="s">
        <v>25424</v>
      </c>
      <c r="B1898" s="261" t="s">
        <v>400</v>
      </c>
      <c r="C1898" s="108" t="s">
        <v>3911</v>
      </c>
      <c r="D1898" s="176" t="s">
        <v>5444</v>
      </c>
      <c r="E1898" s="148">
        <f ca="1">IFERROR(__xludf.DUMMYFUNCTION(" VLOOKUP(A1888, IMPORTRANGE(""https://docs.google.com/spreadsheets/d/1fj_Bhi2XPL3siwIh4sx4VRLAe31yD50oKdj5UlRYW0c/"", ""Сводка!A:AA""), 5, FALSE)"),276)</f>
        <v>276</v>
      </c>
      <c r="F1898" s="108" t="s">
        <v>466</v>
      </c>
      <c r="G1898" s="147">
        <f ca="1">IFERROR(__xludf.DUMMYFUNCTION(" VLOOKUP(A1888, IMPORTRANGE(""https://docs.google.com/spreadsheets/d/1QNLbnkR_AongFt22vMfNzfpjZ0CjpI8QI-w0wBnYA1w/"", ""Инфа!A:AA""), 6, FALSE)"),2024)</f>
        <v>2024</v>
      </c>
      <c r="H1898" s="150">
        <v>21600</v>
      </c>
      <c r="I1898" s="179" t="s">
        <v>306</v>
      </c>
      <c r="J1898" s="108" t="s">
        <v>5445</v>
      </c>
      <c r="K1898" s="153"/>
      <c r="L1898" s="153"/>
      <c r="M1898" s="153"/>
      <c r="N1898" s="153"/>
      <c r="O1898" s="153"/>
      <c r="P1898" s="153"/>
      <c r="Q1898" s="153"/>
      <c r="R1898" s="153"/>
      <c r="S1898" s="153"/>
    </row>
    <row r="1899" spans="1:19" ht="36">
      <c r="A1899" s="277" t="s">
        <v>25424</v>
      </c>
      <c r="B1899" s="261" t="s">
        <v>400</v>
      </c>
      <c r="C1899" s="108" t="s">
        <v>3911</v>
      </c>
      <c r="D1899" s="176" t="s">
        <v>5446</v>
      </c>
      <c r="E1899" s="148">
        <f ca="1">IFERROR(__xludf.DUMMYFUNCTION(" VLOOKUP(A1889, IMPORTRANGE(""https://docs.google.com/spreadsheets/d/1fj_Bhi2XPL3siwIh4sx4VRLAe31yD50oKdj5UlRYW0c/"", ""Сводка!A:AA""), 5, FALSE)"),216)</f>
        <v>216</v>
      </c>
      <c r="F1899" s="108" t="s">
        <v>415</v>
      </c>
      <c r="G1899" s="147">
        <f ca="1">IFERROR(__xludf.DUMMYFUNCTION(" VLOOKUP(A1889, IMPORTRANGE(""https://docs.google.com/spreadsheets/d/1QNLbnkR_AongFt22vMfNzfpjZ0CjpI8QI-w0wBnYA1w/"", ""Инфа!A:AA""), 6, FALSE)"),2024)</f>
        <v>2024</v>
      </c>
      <c r="H1899" s="150">
        <v>11500</v>
      </c>
      <c r="I1899" s="177" t="s">
        <v>306</v>
      </c>
      <c r="J1899" s="108" t="s">
        <v>5447</v>
      </c>
      <c r="K1899" s="153"/>
      <c r="L1899" s="153"/>
      <c r="M1899" s="153"/>
      <c r="N1899" s="153"/>
      <c r="O1899" s="153"/>
      <c r="P1899" s="153"/>
      <c r="Q1899" s="153"/>
      <c r="R1899" s="153"/>
      <c r="S1899" s="153"/>
    </row>
    <row r="1900" spans="1:19" ht="36">
      <c r="A1900" s="277" t="s">
        <v>25424</v>
      </c>
      <c r="B1900" s="261" t="s">
        <v>400</v>
      </c>
      <c r="C1900" s="108" t="s">
        <v>3911</v>
      </c>
      <c r="D1900" s="176" t="s">
        <v>5448</v>
      </c>
      <c r="E1900" s="148">
        <f ca="1">IFERROR(__xludf.DUMMYFUNCTION(" VLOOKUP(A1890, IMPORTRANGE(""https://docs.google.com/spreadsheets/d/1fj_Bhi2XPL3siwIh4sx4VRLAe31yD50oKdj5UlRYW0c/"", ""Сводка!A:AA""), 5, FALSE)"),268)</f>
        <v>268</v>
      </c>
      <c r="F1900" s="108" t="s">
        <v>466</v>
      </c>
      <c r="G1900" s="147">
        <f ca="1">IFERROR(__xludf.DUMMYFUNCTION(" VLOOKUP(A1890, IMPORTRANGE(""https://docs.google.com/spreadsheets/d/1QNLbnkR_AongFt22vMfNzfpjZ0CjpI8QI-w0wBnYA1w/"", ""Инфа!A:AA""), 6, FALSE)"),2024)</f>
        <v>2024</v>
      </c>
      <c r="H1900" s="150">
        <v>13000</v>
      </c>
      <c r="I1900" s="177" t="s">
        <v>306</v>
      </c>
      <c r="J1900" s="108" t="s">
        <v>5449</v>
      </c>
      <c r="K1900" s="153"/>
      <c r="L1900" s="153"/>
      <c r="M1900" s="153"/>
      <c r="N1900" s="153"/>
      <c r="O1900" s="153"/>
      <c r="P1900" s="153"/>
      <c r="Q1900" s="153"/>
      <c r="R1900" s="153"/>
      <c r="S1900" s="153"/>
    </row>
    <row r="1901" spans="1:19" ht="36">
      <c r="A1901" s="277" t="s">
        <v>25424</v>
      </c>
      <c r="B1901" s="261" t="s">
        <v>153</v>
      </c>
      <c r="C1901" s="108" t="s">
        <v>3911</v>
      </c>
      <c r="D1901" s="176" t="s">
        <v>5450</v>
      </c>
      <c r="E1901" s="148">
        <f ca="1">IFERROR(__xludf.DUMMYFUNCTION(" VLOOKUP(A1891, IMPORTRANGE(""https://docs.google.com/spreadsheets/d/1fj_Bhi2XPL3siwIh4sx4VRLAe31yD50oKdj5UlRYW0c/"", ""Сводка!A:AA""), 5, FALSE)"),344)</f>
        <v>344</v>
      </c>
      <c r="F1901" s="108" t="s">
        <v>456</v>
      </c>
      <c r="G1901" s="147">
        <f ca="1">IFERROR(__xludf.DUMMYFUNCTION(" VLOOKUP(A1891, IMPORTRANGE(""https://docs.google.com/spreadsheets/d/1QNLbnkR_AongFt22vMfNzfpjZ0CjpI8QI-w0wBnYA1w/"", ""Инфа!A:AA""), 6, FALSE)"),2024)</f>
        <v>2024</v>
      </c>
      <c r="H1901" s="150">
        <v>15300</v>
      </c>
      <c r="I1901" s="177" t="s">
        <v>306</v>
      </c>
      <c r="J1901" s="108" t="s">
        <v>5451</v>
      </c>
      <c r="K1901" s="153"/>
      <c r="L1901" s="153"/>
      <c r="M1901" s="153"/>
      <c r="N1901" s="153"/>
      <c r="O1901" s="153"/>
      <c r="P1901" s="153"/>
      <c r="Q1901" s="153"/>
      <c r="R1901" s="153"/>
      <c r="S1901" s="153"/>
    </row>
    <row r="1902" spans="1:19" ht="54">
      <c r="A1902" s="277" t="s">
        <v>25424</v>
      </c>
      <c r="B1902" s="261" t="s">
        <v>400</v>
      </c>
      <c r="C1902" s="108" t="s">
        <v>3911</v>
      </c>
      <c r="D1902" s="176" t="s">
        <v>5452</v>
      </c>
      <c r="E1902" s="148">
        <f ca="1">IFERROR(__xludf.DUMMYFUNCTION(" VLOOKUP(A1892, IMPORTRANGE(""https://docs.google.com/spreadsheets/d/1fj_Bhi2XPL3siwIh4sx4VRLAe31yD50oKdj5UlRYW0c/"", ""Сводка!A:AA""), 5, FALSE)"),216)</f>
        <v>216</v>
      </c>
      <c r="F1902" s="108" t="s">
        <v>677</v>
      </c>
      <c r="G1902" s="147">
        <f ca="1">IFERROR(__xludf.DUMMYFUNCTION(" VLOOKUP(A1892, IMPORTRANGE(""https://docs.google.com/spreadsheets/d/1QNLbnkR_AongFt22vMfNzfpjZ0CjpI8QI-w0wBnYA1w/"", ""Инфа!A:AA""), 6, FALSE)"),2024)</f>
        <v>2024</v>
      </c>
      <c r="H1902" s="150">
        <v>18000</v>
      </c>
      <c r="I1902" s="177" t="s">
        <v>306</v>
      </c>
      <c r="J1902" s="108" t="s">
        <v>5453</v>
      </c>
      <c r="K1902" s="153"/>
      <c r="L1902" s="153"/>
      <c r="M1902" s="153"/>
      <c r="N1902" s="153"/>
      <c r="O1902" s="153"/>
      <c r="P1902" s="153"/>
      <c r="Q1902" s="153"/>
      <c r="R1902" s="153"/>
      <c r="S1902" s="153"/>
    </row>
    <row r="1903" spans="1:19" ht="56.25">
      <c r="A1903" s="277" t="s">
        <v>25424</v>
      </c>
      <c r="B1903" s="259" t="s">
        <v>153</v>
      </c>
      <c r="C1903" s="110" t="s">
        <v>3911</v>
      </c>
      <c r="D1903" s="93" t="s">
        <v>5454</v>
      </c>
      <c r="E1903" s="148">
        <f ca="1">IFERROR(__xludf.DUMMYFUNCTION(" VLOOKUP(A1893, IMPORTRANGE(""https://docs.google.com/spreadsheets/d/1fj_Bhi2XPL3siwIh4sx4VRLAe31yD50oKdj5UlRYW0c/"", ""Сводка!A:AA""), 5, FALSE)"),448)</f>
        <v>448</v>
      </c>
      <c r="F1903" s="110" t="s">
        <v>456</v>
      </c>
      <c r="G1903" s="147">
        <f ca="1">IFERROR(__xludf.DUMMYFUNCTION(" VLOOKUP(A1893, IMPORTRANGE(""https://docs.google.com/spreadsheets/d/1QNLbnkR_AongFt22vMfNzfpjZ0CjpI8QI-w0wBnYA1w/"", ""Инфа!A:AA""), 6, FALSE)"),2024)</f>
        <v>2024</v>
      </c>
      <c r="H1903" s="154">
        <v>41400</v>
      </c>
      <c r="I1903" s="192" t="s">
        <v>306</v>
      </c>
      <c r="J1903" s="110" t="s">
        <v>5455</v>
      </c>
      <c r="K1903" s="153"/>
      <c r="L1903" s="153"/>
      <c r="M1903" s="153"/>
      <c r="N1903" s="153"/>
      <c r="O1903" s="153"/>
      <c r="P1903" s="153"/>
      <c r="Q1903" s="153"/>
      <c r="R1903" s="153"/>
      <c r="S1903" s="153"/>
    </row>
    <row r="1904" spans="1:19" ht="54">
      <c r="A1904" s="277" t="s">
        <v>25424</v>
      </c>
      <c r="B1904" s="261" t="s">
        <v>400</v>
      </c>
      <c r="C1904" s="108" t="s">
        <v>3911</v>
      </c>
      <c r="D1904" s="176" t="s">
        <v>5456</v>
      </c>
      <c r="E1904" s="148">
        <f ca="1">IFERROR(__xludf.DUMMYFUNCTION(" VLOOKUP(A1894, IMPORTRANGE(""https://docs.google.com/spreadsheets/d/1fj_Bhi2XPL3siwIh4sx4VRLAe31yD50oKdj5UlRYW0c/"", ""Сводка!A:AA""), 5, FALSE)"),204)</f>
        <v>204</v>
      </c>
      <c r="F1904" s="108" t="s">
        <v>415</v>
      </c>
      <c r="G1904" s="147">
        <f ca="1">IFERROR(__xludf.DUMMYFUNCTION(" VLOOKUP(A1894, IMPORTRANGE(""https://docs.google.com/spreadsheets/d/1QNLbnkR_AongFt22vMfNzfpjZ0CjpI8QI-w0wBnYA1w/"", ""Инфа!A:AA""), 6, FALSE)"),2024)</f>
        <v>2024</v>
      </c>
      <c r="H1904" s="150">
        <v>17200</v>
      </c>
      <c r="I1904" s="177" t="s">
        <v>306</v>
      </c>
      <c r="J1904" s="108" t="s">
        <v>5457</v>
      </c>
      <c r="K1904" s="153"/>
      <c r="L1904" s="153"/>
      <c r="M1904" s="153"/>
      <c r="N1904" s="153"/>
      <c r="O1904" s="153"/>
      <c r="P1904" s="153"/>
      <c r="Q1904" s="153"/>
      <c r="R1904" s="153"/>
      <c r="S1904" s="153"/>
    </row>
    <row r="1905" spans="1:19" ht="54">
      <c r="A1905" s="277" t="s">
        <v>25424</v>
      </c>
      <c r="B1905" s="261" t="s">
        <v>153</v>
      </c>
      <c r="C1905" s="108" t="s">
        <v>3911</v>
      </c>
      <c r="D1905" s="176" t="s">
        <v>5458</v>
      </c>
      <c r="E1905" s="148">
        <f ca="1">IFERROR(__xludf.DUMMYFUNCTION(" VLOOKUP(A1895, IMPORTRANGE(""https://docs.google.com/spreadsheets/d/1fj_Bhi2XPL3siwIh4sx4VRLAe31yD50oKdj5UlRYW0c/"", ""Сводка!A:AA""), 5, FALSE)"),236)</f>
        <v>236</v>
      </c>
      <c r="F1905" s="108" t="s">
        <v>50</v>
      </c>
      <c r="G1905" s="147">
        <f ca="1">IFERROR(__xludf.DUMMYFUNCTION(" VLOOKUP(A1895, IMPORTRANGE(""https://docs.google.com/spreadsheets/d/1QNLbnkR_AongFt22vMfNzfpjZ0CjpI8QI-w0wBnYA1w/"", ""Инфа!A:AA""), 6, FALSE)"),2024)</f>
        <v>2024</v>
      </c>
      <c r="H1905" s="150">
        <v>19200</v>
      </c>
      <c r="I1905" s="177" t="s">
        <v>306</v>
      </c>
      <c r="J1905" s="108" t="s">
        <v>5459</v>
      </c>
      <c r="K1905" s="153"/>
      <c r="L1905" s="153"/>
      <c r="M1905" s="153"/>
      <c r="N1905" s="153"/>
      <c r="O1905" s="153"/>
      <c r="P1905" s="153"/>
      <c r="Q1905" s="153"/>
      <c r="R1905" s="153"/>
      <c r="S1905" s="153"/>
    </row>
    <row r="1906" spans="1:19" ht="108">
      <c r="A1906" s="277" t="s">
        <v>25424</v>
      </c>
      <c r="B1906" s="261" t="s">
        <v>153</v>
      </c>
      <c r="C1906" s="108" t="s">
        <v>3911</v>
      </c>
      <c r="D1906" s="176" t="s">
        <v>5460</v>
      </c>
      <c r="E1906" s="148">
        <f ca="1">IFERROR(__xludf.DUMMYFUNCTION(" VLOOKUP(A1896, IMPORTRANGE(""https://docs.google.com/spreadsheets/d/1fj_Bhi2XPL3siwIh4sx4VRLAe31yD50oKdj5UlRYW0c/"", ""Сводка!A:AA""), 5, FALSE)"),256)</f>
        <v>256</v>
      </c>
      <c r="F1906" s="108" t="s">
        <v>50</v>
      </c>
      <c r="G1906" s="147">
        <f ca="1">IFERROR(__xludf.DUMMYFUNCTION(" VLOOKUP(A1896, IMPORTRANGE(""https://docs.google.com/spreadsheets/d/1QNLbnkR_AongFt22vMfNzfpjZ0CjpI8QI-w0wBnYA1w/"", ""Инфа!A:AA""), 6, FALSE)"),2024)</f>
        <v>2024</v>
      </c>
      <c r="H1906" s="150">
        <v>12700</v>
      </c>
      <c r="I1906" s="177" t="s">
        <v>306</v>
      </c>
      <c r="J1906" s="108" t="s">
        <v>5461</v>
      </c>
      <c r="K1906" s="153"/>
      <c r="L1906" s="153"/>
      <c r="M1906" s="153"/>
      <c r="N1906" s="153"/>
      <c r="O1906" s="153"/>
      <c r="P1906" s="153"/>
      <c r="Q1906" s="153"/>
      <c r="R1906" s="153"/>
      <c r="S1906" s="153"/>
    </row>
    <row r="1907" spans="1:19" ht="56.25">
      <c r="A1907" s="277" t="s">
        <v>25424</v>
      </c>
      <c r="B1907" s="253" t="s">
        <v>400</v>
      </c>
      <c r="C1907" s="93" t="s">
        <v>5439</v>
      </c>
      <c r="D1907" s="93" t="s">
        <v>5462</v>
      </c>
      <c r="E1907" s="148">
        <f ca="1">IFERROR(__xludf.DUMMYFUNCTION(" VLOOKUP(A1897, IMPORTRANGE(""https://docs.google.com/spreadsheets/d/1fj_Bhi2XPL3siwIh4sx4VRLAe31yD50oKdj5UlRYW0c/"", ""Сводка!A:AA""), 5, FALSE)"),60)</f>
        <v>60</v>
      </c>
      <c r="F1907" s="148" t="s">
        <v>857</v>
      </c>
      <c r="G1907" s="147">
        <f ca="1">IFERROR(__xludf.DUMMYFUNCTION(" VLOOKUP(A1897, IMPORTRANGE(""https://docs.google.com/spreadsheets/d/1QNLbnkR_AongFt22vMfNzfpjZ0CjpI8QI-w0wBnYA1w/"", ""Инфа!A:AA""), 6, FALSE)"),2024)</f>
        <v>2024</v>
      </c>
      <c r="H1907" s="150">
        <v>6800</v>
      </c>
      <c r="I1907" s="151" t="s">
        <v>291</v>
      </c>
      <c r="J1907" s="93" t="s">
        <v>5463</v>
      </c>
      <c r="K1907" s="153"/>
      <c r="L1907" s="153"/>
      <c r="M1907" s="153"/>
      <c r="N1907" s="153"/>
      <c r="O1907" s="153"/>
      <c r="P1907" s="153"/>
      <c r="Q1907" s="153"/>
      <c r="R1907" s="153"/>
      <c r="S1907" s="153"/>
    </row>
    <row r="1908" spans="1:19" ht="56.25">
      <c r="A1908" s="277" t="s">
        <v>25424</v>
      </c>
      <c r="B1908" s="259" t="s">
        <v>153</v>
      </c>
      <c r="C1908" s="110" t="s">
        <v>3911</v>
      </c>
      <c r="D1908" s="93" t="s">
        <v>5464</v>
      </c>
      <c r="E1908" s="148">
        <f ca="1">IFERROR(__xludf.DUMMYFUNCTION(" VLOOKUP(A1898, IMPORTRANGE(""https://docs.google.com/spreadsheets/d/1fj_Bhi2XPL3siwIh4sx4VRLAe31yD50oKdj5UlRYW0c/"", ""Сводка!A:AA""), 5, FALSE)"),372)</f>
        <v>372</v>
      </c>
      <c r="F1908" s="110" t="s">
        <v>456</v>
      </c>
      <c r="G1908" s="147">
        <f ca="1">IFERROR(__xludf.DUMMYFUNCTION(" VLOOKUP(A1898, IMPORTRANGE(""https://docs.google.com/spreadsheets/d/1QNLbnkR_AongFt22vMfNzfpjZ0CjpI8QI-w0wBnYA1w/"", ""Инфа!A:AA""), 6, FALSE)"),2024)</f>
        <v>2024</v>
      </c>
      <c r="H1908" s="154">
        <v>27300</v>
      </c>
      <c r="I1908" s="192" t="s">
        <v>306</v>
      </c>
      <c r="J1908" s="110" t="s">
        <v>5465</v>
      </c>
      <c r="K1908" s="153"/>
      <c r="L1908" s="153"/>
      <c r="M1908" s="153"/>
      <c r="N1908" s="153"/>
      <c r="O1908" s="153"/>
      <c r="P1908" s="153"/>
      <c r="Q1908" s="153"/>
      <c r="R1908" s="153"/>
      <c r="S1908" s="153"/>
    </row>
    <row r="1909" spans="1:19" ht="187.5">
      <c r="A1909" s="277" t="s">
        <v>25424</v>
      </c>
      <c r="B1909" s="253" t="s">
        <v>153</v>
      </c>
      <c r="C1909" s="93" t="s">
        <v>5466</v>
      </c>
      <c r="D1909" s="93" t="s">
        <v>5467</v>
      </c>
      <c r="E1909" s="148">
        <f ca="1">IFERROR(__xludf.DUMMYFUNCTION(" VLOOKUP(A1899, IMPORTRANGE(""https://docs.google.com/spreadsheets/d/1fj_Bhi2XPL3siwIh4sx4VRLAe31yD50oKdj5UlRYW0c/"", ""Сводка!A:AA""), 5, FALSE)"),220)</f>
        <v>220</v>
      </c>
      <c r="F1909" s="148" t="s">
        <v>59</v>
      </c>
      <c r="G1909" s="147">
        <f ca="1">IFERROR(__xludf.DUMMYFUNCTION(" VLOOKUP(A1899, IMPORTRANGE(""https://docs.google.com/spreadsheets/d/1QNLbnkR_AongFt22vMfNzfpjZ0CjpI8QI-w0wBnYA1w/"", ""Инфа!A:AA""), 6, FALSE)"),2024)</f>
        <v>2024</v>
      </c>
      <c r="H1909" s="150">
        <v>11600</v>
      </c>
      <c r="I1909" s="151" t="s">
        <v>133</v>
      </c>
      <c r="J1909" s="93" t="s">
        <v>5468</v>
      </c>
      <c r="K1909" s="153"/>
      <c r="L1909" s="153"/>
      <c r="M1909" s="153"/>
      <c r="N1909" s="153"/>
      <c r="O1909" s="153"/>
      <c r="P1909" s="153"/>
      <c r="Q1909" s="153"/>
      <c r="R1909" s="153"/>
      <c r="S1909" s="153"/>
    </row>
    <row r="1910" spans="1:19" ht="225">
      <c r="A1910" s="277" t="s">
        <v>25424</v>
      </c>
      <c r="B1910" s="253" t="s">
        <v>400</v>
      </c>
      <c r="C1910" s="93" t="s">
        <v>5469</v>
      </c>
      <c r="D1910" s="93" t="s">
        <v>5470</v>
      </c>
      <c r="E1910" s="148">
        <f ca="1">IFERROR(__xludf.DUMMYFUNCTION(" VLOOKUP(A1900, IMPORTRANGE(""https://docs.google.com/spreadsheets/d/1fj_Bhi2XPL3siwIh4sx4VRLAe31yD50oKdj5UlRYW0c/"", ""Сводка!A:AA""), 5, FALSE)"),332)</f>
        <v>332</v>
      </c>
      <c r="F1910" s="148" t="s">
        <v>50</v>
      </c>
      <c r="G1910" s="147">
        <f ca="1">IFERROR(__xludf.DUMMYFUNCTION(" VLOOKUP(A1900, IMPORTRANGE(""https://docs.google.com/spreadsheets/d/1QNLbnkR_AongFt22vMfNzfpjZ0CjpI8QI-w0wBnYA1w/"", ""Инфа!A:AA""), 6, FALSE)"),2024)</f>
        <v>2024</v>
      </c>
      <c r="H1910" s="150">
        <v>15000</v>
      </c>
      <c r="I1910" s="156" t="s">
        <v>257</v>
      </c>
      <c r="J1910" s="93" t="s">
        <v>5471</v>
      </c>
      <c r="K1910" s="153"/>
      <c r="L1910" s="153"/>
      <c r="M1910" s="153"/>
      <c r="N1910" s="153"/>
      <c r="O1910" s="153"/>
      <c r="P1910" s="153"/>
      <c r="Q1910" s="153"/>
      <c r="R1910" s="153"/>
      <c r="S1910" s="153"/>
    </row>
    <row r="1911" spans="1:19" ht="75">
      <c r="A1911" s="277" t="s">
        <v>25424</v>
      </c>
      <c r="B1911" s="253" t="s">
        <v>400</v>
      </c>
      <c r="C1911" s="93" t="s">
        <v>5472</v>
      </c>
      <c r="D1911" s="93" t="s">
        <v>5473</v>
      </c>
      <c r="E1911" s="148">
        <f ca="1">IFERROR(__xludf.DUMMYFUNCTION(" VLOOKUP(A1901, IMPORTRANGE(""https://docs.google.com/spreadsheets/d/1fj_Bhi2XPL3siwIh4sx4VRLAe31yD50oKdj5UlRYW0c/"", ""Сводка!A:AA""), 5, FALSE)"),244)</f>
        <v>244</v>
      </c>
      <c r="F1911" s="148" t="s">
        <v>809</v>
      </c>
      <c r="G1911" s="147">
        <f ca="1">IFERROR(__xludf.DUMMYFUNCTION(" VLOOKUP(A1901, IMPORTRANGE(""https://docs.google.com/spreadsheets/d/1QNLbnkR_AongFt22vMfNzfpjZ0CjpI8QI-w0wBnYA1w/"", ""Инфа!A:AA""), 6, FALSE)"),2024)</f>
        <v>2024</v>
      </c>
      <c r="H1911" s="150">
        <v>12300</v>
      </c>
      <c r="I1911" s="156" t="s">
        <v>257</v>
      </c>
      <c r="J1911" s="93"/>
      <c r="K1911" s="153"/>
      <c r="L1911" s="153"/>
      <c r="M1911" s="153"/>
      <c r="N1911" s="153"/>
      <c r="O1911" s="153"/>
      <c r="P1911" s="153"/>
      <c r="Q1911" s="153"/>
      <c r="R1911" s="153"/>
      <c r="S1911" s="153"/>
    </row>
    <row r="1912" spans="1:19" ht="262.5">
      <c r="A1912" s="277" t="s">
        <v>25424</v>
      </c>
      <c r="B1912" s="253" t="s">
        <v>400</v>
      </c>
      <c r="C1912" s="93" t="s">
        <v>5474</v>
      </c>
      <c r="D1912" s="93" t="s">
        <v>5475</v>
      </c>
      <c r="E1912" s="148">
        <f ca="1">IFERROR(__xludf.DUMMYFUNCTION(" VLOOKUP(A1902, IMPORTRANGE(""https://docs.google.com/spreadsheets/d/1fj_Bhi2XPL3siwIh4sx4VRLAe31yD50oKdj5UlRYW0c/"", ""Сводка!A:AA""), 5, FALSE)"),344)</f>
        <v>344</v>
      </c>
      <c r="F1912" s="148" t="s">
        <v>403</v>
      </c>
      <c r="G1912" s="147">
        <f ca="1">IFERROR(__xludf.DUMMYFUNCTION(" VLOOKUP(A1902, IMPORTRANGE(""https://docs.google.com/spreadsheets/d/1QNLbnkR_AongFt22vMfNzfpjZ0CjpI8QI-w0wBnYA1w/"", ""Инфа!A:AA""), 6, FALSE)"),2024)</f>
        <v>2024</v>
      </c>
      <c r="H1912" s="150">
        <v>25600</v>
      </c>
      <c r="I1912" s="151" t="s">
        <v>257</v>
      </c>
      <c r="J1912" s="93" t="s">
        <v>5476</v>
      </c>
      <c r="K1912" s="153"/>
      <c r="L1912" s="153"/>
      <c r="M1912" s="153"/>
      <c r="N1912" s="153"/>
      <c r="O1912" s="153"/>
      <c r="P1912" s="153"/>
      <c r="Q1912" s="153"/>
      <c r="R1912" s="153"/>
      <c r="S1912" s="153"/>
    </row>
    <row r="1913" spans="1:19" ht="262.5">
      <c r="A1913" s="277" t="s">
        <v>25424</v>
      </c>
      <c r="B1913" s="253" t="s">
        <v>400</v>
      </c>
      <c r="C1913" s="93" t="s">
        <v>5474</v>
      </c>
      <c r="D1913" s="93" t="s">
        <v>5477</v>
      </c>
      <c r="E1913" s="148">
        <f ca="1">IFERROR(__xludf.DUMMYFUNCTION(" VLOOKUP(A1903, IMPORTRANGE(""https://docs.google.com/spreadsheets/d/1fj_Bhi2XPL3siwIh4sx4VRLAe31yD50oKdj5UlRYW0c/"", ""Сводка!A:AA""), 5, FALSE)"),128)</f>
        <v>128</v>
      </c>
      <c r="F1913" s="148" t="s">
        <v>403</v>
      </c>
      <c r="G1913" s="147">
        <f ca="1">IFERROR(__xludf.DUMMYFUNCTION(" VLOOKUP(A1903, IMPORTRANGE(""https://docs.google.com/spreadsheets/d/1QNLbnkR_AongFt22vMfNzfpjZ0CjpI8QI-w0wBnYA1w/"", ""Инфа!A:AA""), 6, FALSE)"),2024)</f>
        <v>2024</v>
      </c>
      <c r="H1913" s="150">
        <v>8800</v>
      </c>
      <c r="I1913" s="151" t="s">
        <v>257</v>
      </c>
      <c r="J1913" s="93" t="s">
        <v>5476</v>
      </c>
      <c r="K1913" s="153"/>
      <c r="L1913" s="153"/>
      <c r="M1913" s="153"/>
      <c r="N1913" s="153"/>
      <c r="O1913" s="153"/>
      <c r="P1913" s="153"/>
      <c r="Q1913" s="153"/>
      <c r="R1913" s="153"/>
      <c r="S1913" s="153"/>
    </row>
    <row r="1914" spans="1:19" ht="206.25">
      <c r="A1914" s="277" t="s">
        <v>25424</v>
      </c>
      <c r="B1914" s="253" t="s">
        <v>153</v>
      </c>
      <c r="C1914" s="99" t="s">
        <v>5478</v>
      </c>
      <c r="D1914" s="93" t="s">
        <v>5479</v>
      </c>
      <c r="E1914" s="148">
        <f ca="1">IFERROR(__xludf.DUMMYFUNCTION(" VLOOKUP(A1904, IMPORTRANGE(""https://docs.google.com/spreadsheets/d/1fj_Bhi2XPL3siwIh4sx4VRLAe31yD50oKdj5UlRYW0c/"", ""Сводка!A:AA""), 5, FALSE)"),164)</f>
        <v>164</v>
      </c>
      <c r="F1914" s="148" t="s">
        <v>50</v>
      </c>
      <c r="G1914" s="147">
        <f ca="1">IFERROR(__xludf.DUMMYFUNCTION(" VLOOKUP(A1904, IMPORTRANGE(""https://docs.google.com/spreadsheets/d/1QNLbnkR_AongFt22vMfNzfpjZ0CjpI8QI-w0wBnYA1w/"", ""Инфа!A:AA""), 6, FALSE)"),2024)</f>
        <v>2024</v>
      </c>
      <c r="H1914" s="150">
        <v>9900</v>
      </c>
      <c r="I1914" s="151" t="s">
        <v>3956</v>
      </c>
      <c r="J1914" s="99" t="s">
        <v>5480</v>
      </c>
      <c r="K1914" s="153"/>
      <c r="L1914" s="153"/>
      <c r="M1914" s="153"/>
      <c r="N1914" s="153"/>
      <c r="O1914" s="153"/>
      <c r="P1914" s="153"/>
      <c r="Q1914" s="153"/>
      <c r="R1914" s="153"/>
      <c r="S1914" s="153"/>
    </row>
    <row r="1915" spans="1:19" ht="75">
      <c r="A1915" s="277" t="s">
        <v>25424</v>
      </c>
      <c r="B1915" s="253" t="s">
        <v>400</v>
      </c>
      <c r="C1915" s="93" t="s">
        <v>5481</v>
      </c>
      <c r="D1915" s="93" t="s">
        <v>5482</v>
      </c>
      <c r="E1915" s="148">
        <f ca="1">IFERROR(__xludf.DUMMYFUNCTION(" VLOOKUP(A1905, IMPORTRANGE(""https://docs.google.com/spreadsheets/d/1fj_Bhi2XPL3siwIh4sx4VRLAe31yD50oKdj5UlRYW0c/"", ""Сводка!A:AA""), 5, FALSE)"),72)</f>
        <v>72</v>
      </c>
      <c r="F1915" s="148" t="s">
        <v>415</v>
      </c>
      <c r="G1915" s="147">
        <f ca="1">IFERROR(__xludf.DUMMYFUNCTION(" VLOOKUP(A1905, IMPORTRANGE(""https://docs.google.com/spreadsheets/d/1QNLbnkR_AongFt22vMfNzfpjZ0CjpI8QI-w0wBnYA1w/"", ""Инфа!A:AA""), 6, FALSE)"),2024)</f>
        <v>2024</v>
      </c>
      <c r="H1915" s="150">
        <v>7200</v>
      </c>
      <c r="I1915" s="151" t="s">
        <v>257</v>
      </c>
      <c r="J1915" s="93" t="s">
        <v>5483</v>
      </c>
      <c r="K1915" s="153"/>
      <c r="L1915" s="153"/>
      <c r="M1915" s="153"/>
      <c r="N1915" s="153"/>
      <c r="O1915" s="153"/>
      <c r="P1915" s="153"/>
      <c r="Q1915" s="153"/>
      <c r="R1915" s="153"/>
      <c r="S1915" s="153"/>
    </row>
    <row r="1916" spans="1:19" ht="112.5">
      <c r="A1916" s="277" t="s">
        <v>25424</v>
      </c>
      <c r="B1916" s="253" t="s">
        <v>153</v>
      </c>
      <c r="C1916" s="93" t="s">
        <v>5484</v>
      </c>
      <c r="D1916" s="93" t="s">
        <v>5485</v>
      </c>
      <c r="E1916" s="148">
        <f ca="1">IFERROR(__xludf.DUMMYFUNCTION(" VLOOKUP(A1906, IMPORTRANGE(""https://docs.google.com/spreadsheets/d/1fj_Bhi2XPL3siwIh4sx4VRLAe31yD50oKdj5UlRYW0c/"", ""Сводка!A:AA""), 5, FALSE)"),340)</f>
        <v>340</v>
      </c>
      <c r="F1916" s="148" t="s">
        <v>456</v>
      </c>
      <c r="G1916" s="147">
        <f ca="1">IFERROR(__xludf.DUMMYFUNCTION(" VLOOKUP(A1906, IMPORTRANGE(""https://docs.google.com/spreadsheets/d/1QNLbnkR_AongFt22vMfNzfpjZ0CjpI8QI-w0wBnYA1w/"", ""Инфа!A:AA""), 6, FALSE)"),2024)</f>
        <v>2024</v>
      </c>
      <c r="H1916" s="150">
        <v>15200</v>
      </c>
      <c r="I1916" s="156" t="s">
        <v>370</v>
      </c>
      <c r="J1916" s="93" t="s">
        <v>5486</v>
      </c>
      <c r="K1916" s="153"/>
      <c r="L1916" s="153"/>
      <c r="M1916" s="153"/>
      <c r="N1916" s="153"/>
      <c r="O1916" s="153"/>
      <c r="P1916" s="153"/>
      <c r="Q1916" s="153"/>
      <c r="R1916" s="153"/>
      <c r="S1916" s="153"/>
    </row>
    <row r="1917" spans="1:19" ht="93.75">
      <c r="A1917" s="277" t="s">
        <v>25424</v>
      </c>
      <c r="B1917" s="253" t="s">
        <v>400</v>
      </c>
      <c r="C1917" s="93" t="s">
        <v>5487</v>
      </c>
      <c r="D1917" s="93" t="s">
        <v>5488</v>
      </c>
      <c r="E1917" s="148">
        <f ca="1">IFERROR(__xludf.DUMMYFUNCTION(" VLOOKUP(A1907, IMPORTRANGE(""https://docs.google.com/spreadsheets/d/1fj_Bhi2XPL3siwIh4sx4VRLAe31yD50oKdj5UlRYW0c/"", ""Сводка!A:AA""), 5, FALSE)"),384)</f>
        <v>384</v>
      </c>
      <c r="F1917" s="148" t="s">
        <v>466</v>
      </c>
      <c r="G1917" s="147">
        <f ca="1">IFERROR(__xludf.DUMMYFUNCTION(" VLOOKUP(A1907, IMPORTRANGE(""https://docs.google.com/spreadsheets/d/1QNLbnkR_AongFt22vMfNzfpjZ0CjpI8QI-w0wBnYA1w/"", ""Инфа!A:AA""), 6, FALSE)"),2024)</f>
        <v>2024</v>
      </c>
      <c r="H1917" s="154">
        <v>16500</v>
      </c>
      <c r="I1917" s="156" t="s">
        <v>370</v>
      </c>
      <c r="J1917" s="93" t="s">
        <v>5489</v>
      </c>
      <c r="K1917" s="153"/>
      <c r="L1917" s="153"/>
      <c r="M1917" s="153"/>
      <c r="N1917" s="153"/>
      <c r="O1917" s="153"/>
      <c r="P1917" s="153"/>
      <c r="Q1917" s="153"/>
      <c r="R1917" s="153"/>
      <c r="S1917" s="153"/>
    </row>
    <row r="1918" spans="1:19" ht="225">
      <c r="A1918" s="277" t="s">
        <v>25424</v>
      </c>
      <c r="B1918" s="253" t="s">
        <v>400</v>
      </c>
      <c r="C1918" s="93" t="s">
        <v>5490</v>
      </c>
      <c r="D1918" s="93" t="s">
        <v>5491</v>
      </c>
      <c r="E1918" s="148">
        <f ca="1">IFERROR(__xludf.DUMMYFUNCTION(" VLOOKUP(A1908, IMPORTRANGE(""https://docs.google.com/spreadsheets/d/1fj_Bhi2XPL3siwIh4sx4VRLAe31yD50oKdj5UlRYW0c/"", ""Сводка!A:AA""), 5, FALSE)"),140)</f>
        <v>140</v>
      </c>
      <c r="F1918" s="148" t="s">
        <v>403</v>
      </c>
      <c r="G1918" s="147">
        <f ca="1">IFERROR(__xludf.DUMMYFUNCTION(" VLOOKUP(A1908, IMPORTRANGE(""https://docs.google.com/spreadsheets/d/1QNLbnkR_AongFt22vMfNzfpjZ0CjpI8QI-w0wBnYA1w/"", ""Инфа!A:AA""), 6, FALSE)"),2024)</f>
        <v>2024</v>
      </c>
      <c r="H1918" s="150">
        <v>13400</v>
      </c>
      <c r="I1918" s="151" t="s">
        <v>1196</v>
      </c>
      <c r="J1918" s="93" t="s">
        <v>5492</v>
      </c>
      <c r="K1918" s="153"/>
      <c r="L1918" s="153"/>
      <c r="M1918" s="153"/>
      <c r="N1918" s="153"/>
      <c r="O1918" s="153"/>
      <c r="P1918" s="153"/>
      <c r="Q1918" s="153"/>
      <c r="R1918" s="153"/>
      <c r="S1918" s="153"/>
    </row>
    <row r="1919" spans="1:19" ht="206.25">
      <c r="A1919" s="277" t="s">
        <v>25424</v>
      </c>
      <c r="B1919" s="253" t="s">
        <v>153</v>
      </c>
      <c r="C1919" s="93" t="s">
        <v>5493</v>
      </c>
      <c r="D1919" s="93" t="s">
        <v>5494</v>
      </c>
      <c r="E1919" s="148">
        <f ca="1">IFERROR(__xludf.DUMMYFUNCTION(" VLOOKUP(A1909, IMPORTRANGE(""https://docs.google.com/spreadsheets/d/1fj_Bhi2XPL3siwIh4sx4VRLAe31yD50oKdj5UlRYW0c/"", ""Сводка!A:AA""), 5, FALSE)"),168)</f>
        <v>168</v>
      </c>
      <c r="F1919" s="148" t="s">
        <v>165</v>
      </c>
      <c r="G1919" s="147">
        <f ca="1">IFERROR(__xludf.DUMMYFUNCTION(" VLOOKUP(A1909, IMPORTRANGE(""https://docs.google.com/spreadsheets/d/1QNLbnkR_AongFt22vMfNzfpjZ0CjpI8QI-w0wBnYA1w/"", ""Инфа!A:AA""), 6, FALSE)"),2024)</f>
        <v>2024</v>
      </c>
      <c r="H1919" s="150">
        <v>15100</v>
      </c>
      <c r="I1919" s="151" t="s">
        <v>5495</v>
      </c>
      <c r="J1919" s="93" t="s">
        <v>5496</v>
      </c>
      <c r="K1919" s="153"/>
      <c r="L1919" s="153"/>
      <c r="M1919" s="153"/>
      <c r="N1919" s="153"/>
      <c r="O1919" s="153"/>
      <c r="P1919" s="153"/>
      <c r="Q1919" s="153"/>
      <c r="R1919" s="153"/>
      <c r="S1919" s="153"/>
    </row>
    <row r="1920" spans="1:19" ht="37.5">
      <c r="A1920" s="277" t="s">
        <v>25424</v>
      </c>
      <c r="B1920" s="253" t="s">
        <v>400</v>
      </c>
      <c r="C1920" s="93" t="s">
        <v>5497</v>
      </c>
      <c r="D1920" s="93" t="s">
        <v>1701</v>
      </c>
      <c r="E1920" s="148">
        <f ca="1">IFERROR(__xludf.DUMMYFUNCTION(" VLOOKUP(A1910, IMPORTRANGE(""https://docs.google.com/spreadsheets/d/1fj_Bhi2XPL3siwIh4sx4VRLAe31yD50oKdj5UlRYW0c/"", ""Сводка!A:AA""), 5, FALSE)"),212)</f>
        <v>212</v>
      </c>
      <c r="F1920" s="148" t="s">
        <v>415</v>
      </c>
      <c r="G1920" s="147">
        <f ca="1">IFERROR(__xludf.DUMMYFUNCTION(" VLOOKUP(A1910, IMPORTRANGE(""https://docs.google.com/spreadsheets/d/1QNLbnkR_AongFt22vMfNzfpjZ0CjpI8QI-w0wBnYA1w/"", ""Инфа!A:AA""), 6, FALSE)"),2024)</f>
        <v>2024</v>
      </c>
      <c r="H1920" s="150">
        <v>11400</v>
      </c>
      <c r="I1920" s="151" t="s">
        <v>958</v>
      </c>
      <c r="J1920" s="93"/>
      <c r="K1920" s="153"/>
      <c r="L1920" s="153"/>
      <c r="M1920" s="153"/>
      <c r="N1920" s="153"/>
      <c r="O1920" s="153"/>
      <c r="P1920" s="153"/>
      <c r="Q1920" s="153"/>
      <c r="R1920" s="153"/>
      <c r="S1920" s="153"/>
    </row>
    <row r="1921" spans="1:19" ht="93.75">
      <c r="A1921" s="277" t="s">
        <v>25424</v>
      </c>
      <c r="B1921" s="253" t="s">
        <v>153</v>
      </c>
      <c r="C1921" s="97" t="s">
        <v>5498</v>
      </c>
      <c r="D1921" s="97" t="s">
        <v>5499</v>
      </c>
      <c r="E1921" s="148">
        <f ca="1">IFERROR(__xludf.DUMMYFUNCTION(" VLOOKUP(A1911, IMPORTRANGE(""https://docs.google.com/spreadsheets/d/1fj_Bhi2XPL3siwIh4sx4VRLAe31yD50oKdj5UlRYW0c/"", ""Сводка!A:AA""), 5, FALSE)"),160)</f>
        <v>160</v>
      </c>
      <c r="F1921" s="147" t="s">
        <v>108</v>
      </c>
      <c r="G1921" s="147">
        <f ca="1">IFERROR(__xludf.DUMMYFUNCTION(" VLOOKUP(A1911, IMPORTRANGE(""https://docs.google.com/spreadsheets/d/1QNLbnkR_AongFt22vMfNzfpjZ0CjpI8QI-w0wBnYA1w/"", ""Инфа!A:AA""), 6, FALSE)"),2024)</f>
        <v>2024</v>
      </c>
      <c r="H1921" s="150">
        <v>9800</v>
      </c>
      <c r="I1921" s="151" t="s">
        <v>146</v>
      </c>
      <c r="J1921" s="97" t="s">
        <v>5500</v>
      </c>
      <c r="K1921" s="153"/>
      <c r="L1921" s="153"/>
      <c r="M1921" s="153"/>
      <c r="N1921" s="153"/>
      <c r="O1921" s="153"/>
      <c r="P1921" s="153"/>
      <c r="Q1921" s="153"/>
      <c r="R1921" s="153"/>
      <c r="S1921" s="153"/>
    </row>
    <row r="1922" spans="1:19" ht="262.5">
      <c r="A1922" s="277" t="s">
        <v>25424</v>
      </c>
      <c r="B1922" s="253" t="s">
        <v>153</v>
      </c>
      <c r="C1922" s="93" t="s">
        <v>5501</v>
      </c>
      <c r="D1922" s="93" t="s">
        <v>5502</v>
      </c>
      <c r="E1922" s="148">
        <f ca="1">IFERROR(__xludf.DUMMYFUNCTION(" VLOOKUP(A1912, IMPORTRANGE(""https://docs.google.com/spreadsheets/d/1fj_Bhi2XPL3siwIh4sx4VRLAe31yD50oKdj5UlRYW0c/"", ""Сводка!A:AA""), 5, FALSE)"),124)</f>
        <v>124</v>
      </c>
      <c r="F1922" s="148" t="s">
        <v>26</v>
      </c>
      <c r="G1922" s="147">
        <f ca="1">IFERROR(__xludf.DUMMYFUNCTION(" VLOOKUP(A1912, IMPORTRANGE(""https://docs.google.com/spreadsheets/d/1QNLbnkR_AongFt22vMfNzfpjZ0CjpI8QI-w0wBnYA1w/"", ""Инфа!A:AA""), 6, FALSE)"),2024)</f>
        <v>2024</v>
      </c>
      <c r="H1922" s="150">
        <v>11300</v>
      </c>
      <c r="I1922" s="151" t="s">
        <v>5503</v>
      </c>
      <c r="J1922" s="93" t="s">
        <v>5504</v>
      </c>
      <c r="K1922" s="153"/>
      <c r="L1922" s="153"/>
      <c r="M1922" s="153"/>
      <c r="N1922" s="153"/>
      <c r="O1922" s="153"/>
      <c r="P1922" s="153"/>
      <c r="Q1922" s="153"/>
      <c r="R1922" s="153"/>
      <c r="S1922" s="153"/>
    </row>
    <row r="1923" spans="1:19" ht="37.5">
      <c r="A1923" s="277" t="s">
        <v>25424</v>
      </c>
      <c r="B1923" s="253" t="s">
        <v>400</v>
      </c>
      <c r="C1923" s="93" t="s">
        <v>5505</v>
      </c>
      <c r="D1923" s="93" t="s">
        <v>5506</v>
      </c>
      <c r="E1923" s="148">
        <f ca="1">IFERROR(__xludf.DUMMYFUNCTION(" VLOOKUP(A1913, IMPORTRANGE(""https://docs.google.com/spreadsheets/d/1fj_Bhi2XPL3siwIh4sx4VRLAe31yD50oKdj5UlRYW0c/"", ""Сводка!A:AA""), 5, FALSE)"),80)</f>
        <v>80</v>
      </c>
      <c r="F1923" s="148" t="s">
        <v>415</v>
      </c>
      <c r="G1923" s="147">
        <f ca="1">IFERROR(__xludf.DUMMYFUNCTION(" VLOOKUP(A1913, IMPORTRANGE(""https://docs.google.com/spreadsheets/d/1QNLbnkR_AongFt22vMfNzfpjZ0CjpI8QI-w0wBnYA1w/"", ""Инфа!A:AA""), 6, FALSE)"),2024)</f>
        <v>2024</v>
      </c>
      <c r="H1923" s="150">
        <v>9800</v>
      </c>
      <c r="I1923" s="151" t="s">
        <v>518</v>
      </c>
      <c r="J1923" s="93"/>
      <c r="K1923" s="153"/>
      <c r="L1923" s="153"/>
      <c r="M1923" s="153"/>
      <c r="N1923" s="153"/>
      <c r="O1923" s="153"/>
      <c r="P1923" s="153"/>
      <c r="Q1923" s="153"/>
      <c r="R1923" s="153"/>
      <c r="S1923" s="153"/>
    </row>
    <row r="1924" spans="1:19" ht="150">
      <c r="A1924" s="277" t="s">
        <v>25424</v>
      </c>
      <c r="B1924" s="253" t="s">
        <v>400</v>
      </c>
      <c r="C1924" s="93" t="s">
        <v>5507</v>
      </c>
      <c r="D1924" s="93" t="s">
        <v>5508</v>
      </c>
      <c r="E1924" s="148">
        <f ca="1">IFERROR(__xludf.DUMMYFUNCTION(" VLOOKUP(A1914, IMPORTRANGE(""https://docs.google.com/spreadsheets/d/1fj_Bhi2XPL3siwIh4sx4VRLAe31yD50oKdj5UlRYW0c/"", ""Сводка!A:AA""), 5, FALSE)"),184)</f>
        <v>184</v>
      </c>
      <c r="F1924" s="148" t="s">
        <v>415</v>
      </c>
      <c r="G1924" s="147">
        <f ca="1">IFERROR(__xludf.DUMMYFUNCTION(" VLOOKUP(A1914, IMPORTRANGE(""https://docs.google.com/spreadsheets/d/1QNLbnkR_AongFt22vMfNzfpjZ0CjpI8QI-w0wBnYA1w/"", ""Инфа!A:AA""), 6, FALSE)"),2024)</f>
        <v>2024</v>
      </c>
      <c r="H1924" s="150">
        <v>10500</v>
      </c>
      <c r="I1924" s="156" t="s">
        <v>489</v>
      </c>
      <c r="J1924" s="93" t="s">
        <v>5509</v>
      </c>
      <c r="K1924" s="153"/>
      <c r="L1924" s="153"/>
      <c r="M1924" s="153"/>
      <c r="N1924" s="153"/>
      <c r="O1924" s="153"/>
      <c r="P1924" s="153"/>
      <c r="Q1924" s="153"/>
      <c r="R1924" s="153"/>
      <c r="S1924" s="153"/>
    </row>
    <row r="1925" spans="1:19" ht="131.25">
      <c r="A1925" s="277" t="s">
        <v>25424</v>
      </c>
      <c r="B1925" s="253" t="s">
        <v>761</v>
      </c>
      <c r="C1925" s="93" t="s">
        <v>5510</v>
      </c>
      <c r="D1925" s="97" t="s">
        <v>5511</v>
      </c>
      <c r="E1925" s="148">
        <f ca="1">IFERROR(__xludf.DUMMYFUNCTION(" VLOOKUP(A1915, IMPORTRANGE(""https://docs.google.com/spreadsheets/d/1fj_Bhi2XPL3siwIh4sx4VRLAe31yD50oKdj5UlRYW0c/"", ""Сводка!A:AA""), 5, FALSE)"),148)</f>
        <v>148</v>
      </c>
      <c r="F1925" s="148" t="s">
        <v>415</v>
      </c>
      <c r="G1925" s="147">
        <f ca="1">IFERROR(__xludf.DUMMYFUNCTION(" VLOOKUP(A1915, IMPORTRANGE(""https://docs.google.com/spreadsheets/d/1QNLbnkR_AongFt22vMfNzfpjZ0CjpI8QI-w0wBnYA1w/"", ""Инфа!A:AA""), 6, FALSE)"),2024)</f>
        <v>2024</v>
      </c>
      <c r="H1925" s="150">
        <v>9400</v>
      </c>
      <c r="I1925" s="151" t="s">
        <v>97</v>
      </c>
      <c r="J1925" s="93" t="s">
        <v>5512</v>
      </c>
      <c r="K1925" s="153"/>
      <c r="L1925" s="153"/>
      <c r="M1925" s="153"/>
      <c r="N1925" s="153"/>
      <c r="O1925" s="153"/>
      <c r="P1925" s="153"/>
      <c r="Q1925" s="153"/>
      <c r="R1925" s="153"/>
      <c r="S1925" s="153"/>
    </row>
    <row r="1926" spans="1:19" ht="262.5">
      <c r="A1926" s="277" t="s">
        <v>25424</v>
      </c>
      <c r="B1926" s="253" t="s">
        <v>153</v>
      </c>
      <c r="C1926" s="93" t="s">
        <v>5513</v>
      </c>
      <c r="D1926" s="93" t="s">
        <v>5514</v>
      </c>
      <c r="E1926" s="148">
        <f ca="1">IFERROR(__xludf.DUMMYFUNCTION(" VLOOKUP(A1916, IMPORTRANGE(""https://docs.google.com/spreadsheets/d/1fj_Bhi2XPL3siwIh4sx4VRLAe31yD50oKdj5UlRYW0c/"", ""Сводка!A:AA""), 5, FALSE)"),264)</f>
        <v>264</v>
      </c>
      <c r="F1926" s="148" t="s">
        <v>50</v>
      </c>
      <c r="G1926" s="147">
        <f ca="1">IFERROR(__xludf.DUMMYFUNCTION(" VLOOKUP(A1916, IMPORTRANGE(""https://docs.google.com/spreadsheets/d/1QNLbnkR_AongFt22vMfNzfpjZ0CjpI8QI-w0wBnYA1w/"", ""Инфа!A:AA""), 6, FALSE)"),2024)</f>
        <v>2024</v>
      </c>
      <c r="H1926" s="150">
        <v>12900</v>
      </c>
      <c r="I1926" s="151" t="s">
        <v>902</v>
      </c>
      <c r="J1926" s="93" t="s">
        <v>5515</v>
      </c>
      <c r="K1926" s="153"/>
      <c r="L1926" s="153"/>
      <c r="M1926" s="153"/>
      <c r="N1926" s="153"/>
      <c r="O1926" s="153"/>
      <c r="P1926" s="153"/>
      <c r="Q1926" s="153"/>
      <c r="R1926" s="153"/>
      <c r="S1926" s="153"/>
    </row>
    <row r="1927" spans="1:19" ht="75">
      <c r="A1927" s="277" t="s">
        <v>25424</v>
      </c>
      <c r="B1927" s="253" t="s">
        <v>400</v>
      </c>
      <c r="C1927" s="93" t="s">
        <v>5516</v>
      </c>
      <c r="D1927" s="93" t="s">
        <v>5517</v>
      </c>
      <c r="E1927" s="148">
        <f ca="1">IFERROR(__xludf.DUMMYFUNCTION(" VLOOKUP(A1917, IMPORTRANGE(""https://docs.google.com/spreadsheets/d/1fj_Bhi2XPL3siwIh4sx4VRLAe31yD50oKdj5UlRYW0c/"", ""Сводка!A:AA""), 5, FALSE)"),188)</f>
        <v>188</v>
      </c>
      <c r="F1927" s="148" t="s">
        <v>415</v>
      </c>
      <c r="G1927" s="147">
        <f ca="1">IFERROR(__xludf.DUMMYFUNCTION(" VLOOKUP(A1917, IMPORTRANGE(""https://docs.google.com/spreadsheets/d/1QNLbnkR_AongFt22vMfNzfpjZ0CjpI8QI-w0wBnYA1w/"", ""Инфа!A:AA""), 6, FALSE)"),2024)</f>
        <v>2024</v>
      </c>
      <c r="H1927" s="150">
        <v>16300</v>
      </c>
      <c r="I1927" s="151" t="s">
        <v>234</v>
      </c>
      <c r="J1927" s="93" t="s">
        <v>5518</v>
      </c>
      <c r="K1927" s="153"/>
      <c r="L1927" s="153"/>
      <c r="M1927" s="153"/>
      <c r="N1927" s="153"/>
      <c r="O1927" s="153"/>
      <c r="P1927" s="153"/>
      <c r="Q1927" s="153"/>
      <c r="R1927" s="153"/>
      <c r="S1927" s="153"/>
    </row>
    <row r="1928" spans="1:19" ht="168.75">
      <c r="A1928" s="277" t="s">
        <v>25424</v>
      </c>
      <c r="B1928" s="253" t="s">
        <v>153</v>
      </c>
      <c r="C1928" s="93" t="s">
        <v>5519</v>
      </c>
      <c r="D1928" s="93" t="s">
        <v>5520</v>
      </c>
      <c r="E1928" s="148">
        <f ca="1">IFERROR(__xludf.DUMMYFUNCTION(" VLOOKUP(A1918, IMPORTRANGE(""https://docs.google.com/spreadsheets/d/1fj_Bhi2XPL3siwIh4sx4VRLAe31yD50oKdj5UlRYW0c/"", ""Сводка!A:AA""), 5, FALSE)"),244)</f>
        <v>244</v>
      </c>
      <c r="F1928" s="148" t="s">
        <v>50</v>
      </c>
      <c r="G1928" s="147">
        <f ca="1">IFERROR(__xludf.DUMMYFUNCTION(" VLOOKUP(A1918, IMPORTRANGE(""https://docs.google.com/spreadsheets/d/1QNLbnkR_AongFt22vMfNzfpjZ0CjpI8QI-w0wBnYA1w/"", ""Инфа!A:AA""), 6, FALSE)"),2024)</f>
        <v>2024</v>
      </c>
      <c r="H1928" s="150">
        <v>12300</v>
      </c>
      <c r="I1928" s="151" t="s">
        <v>234</v>
      </c>
      <c r="J1928" s="93" t="s">
        <v>5521</v>
      </c>
      <c r="K1928" s="153"/>
      <c r="L1928" s="153"/>
      <c r="M1928" s="153"/>
      <c r="N1928" s="153"/>
      <c r="O1928" s="153"/>
      <c r="P1928" s="153"/>
      <c r="Q1928" s="153"/>
      <c r="R1928" s="153"/>
      <c r="S1928" s="153"/>
    </row>
    <row r="1929" spans="1:19" ht="225">
      <c r="A1929" s="277" t="s">
        <v>25424</v>
      </c>
      <c r="B1929" s="254" t="s">
        <v>153</v>
      </c>
      <c r="C1929" s="103" t="s">
        <v>5522</v>
      </c>
      <c r="D1929" s="103" t="s">
        <v>5523</v>
      </c>
      <c r="E1929" s="148">
        <f ca="1">IFERROR(__xludf.DUMMYFUNCTION(" VLOOKUP(A1919, IMPORTRANGE(""https://docs.google.com/spreadsheets/d/1fj_Bhi2XPL3siwIh4sx4VRLAe31yD50oKdj5UlRYW0c/"", ""Сводка!A:AA""), 5, FALSE)"),156)</f>
        <v>156</v>
      </c>
      <c r="F1929" s="165" t="s">
        <v>165</v>
      </c>
      <c r="G1929" s="147">
        <f ca="1">IFERROR(__xludf.DUMMYFUNCTION(" VLOOKUP(A1919, IMPORTRANGE(""https://docs.google.com/spreadsheets/d/1QNLbnkR_AongFt22vMfNzfpjZ0CjpI8QI-w0wBnYA1w/"", ""Инфа!A:AA""), 6, FALSE)"),2024)</f>
        <v>2024</v>
      </c>
      <c r="H1929" s="150">
        <v>14400</v>
      </c>
      <c r="I1929" s="156" t="s">
        <v>1938</v>
      </c>
      <c r="J1929" s="96" t="s">
        <v>5524</v>
      </c>
      <c r="K1929" s="153"/>
      <c r="L1929" s="153"/>
      <c r="M1929" s="153"/>
      <c r="N1929" s="153"/>
      <c r="O1929" s="153"/>
      <c r="P1929" s="153"/>
      <c r="Q1929" s="153"/>
      <c r="R1929" s="153"/>
      <c r="S1929" s="153"/>
    </row>
    <row r="1930" spans="1:19" ht="75">
      <c r="A1930" s="277" t="s">
        <v>25424</v>
      </c>
      <c r="B1930" s="253" t="s">
        <v>400</v>
      </c>
      <c r="C1930" s="96" t="s">
        <v>5525</v>
      </c>
      <c r="D1930" s="96" t="s">
        <v>5526</v>
      </c>
      <c r="E1930" s="148">
        <f ca="1">IFERROR(__xludf.DUMMYFUNCTION(" VLOOKUP(A1920, IMPORTRANGE(""https://docs.google.com/spreadsheets/d/1fj_Bhi2XPL3siwIh4sx4VRLAe31yD50oKdj5UlRYW0c/"", ""Сводка!A:AA""), 5, FALSE)"),292)</f>
        <v>292</v>
      </c>
      <c r="F1930" s="165" t="s">
        <v>415</v>
      </c>
      <c r="G1930" s="147">
        <f ca="1">IFERROR(__xludf.DUMMYFUNCTION(" VLOOKUP(A1920, IMPORTRANGE(""https://docs.google.com/spreadsheets/d/1QNLbnkR_AongFt22vMfNzfpjZ0CjpI8QI-w0wBnYA1w/"", ""Инфа!A:AA""), 6, FALSE)"),2024)</f>
        <v>2024</v>
      </c>
      <c r="H1930" s="150">
        <v>13800</v>
      </c>
      <c r="I1930" s="151" t="s">
        <v>819</v>
      </c>
      <c r="J1930" s="93"/>
      <c r="K1930" s="153"/>
      <c r="L1930" s="153"/>
      <c r="M1930" s="153"/>
      <c r="N1930" s="153"/>
      <c r="O1930" s="153"/>
      <c r="P1930" s="153"/>
      <c r="Q1930" s="153"/>
      <c r="R1930" s="153"/>
      <c r="S1930" s="153"/>
    </row>
    <row r="1931" spans="1:19" ht="150">
      <c r="A1931" s="277" t="s">
        <v>25424</v>
      </c>
      <c r="B1931" s="253" t="s">
        <v>153</v>
      </c>
      <c r="C1931" s="93" t="s">
        <v>5527</v>
      </c>
      <c r="D1931" s="93" t="s">
        <v>5528</v>
      </c>
      <c r="E1931" s="148">
        <f ca="1">IFERROR(__xludf.DUMMYFUNCTION(" VLOOKUP(A1921, IMPORTRANGE(""https://docs.google.com/spreadsheets/d/1fj_Bhi2XPL3siwIh4sx4VRLAe31yD50oKdj5UlRYW0c/"", ""Сводка!A:AA""), 5, FALSE)"),132)</f>
        <v>132</v>
      </c>
      <c r="F1931" s="148" t="s">
        <v>50</v>
      </c>
      <c r="G1931" s="147">
        <f ca="1">IFERROR(__xludf.DUMMYFUNCTION(" VLOOKUP(A1921, IMPORTRANGE(""https://docs.google.com/spreadsheets/d/1QNLbnkR_AongFt22vMfNzfpjZ0CjpI8QI-w0wBnYA1w/"", ""Инфа!A:AA""), 6, FALSE)"),2024)</f>
        <v>2024</v>
      </c>
      <c r="H1931" s="150">
        <v>9000</v>
      </c>
      <c r="I1931" s="156" t="s">
        <v>171</v>
      </c>
      <c r="J1931" s="93" t="s">
        <v>5529</v>
      </c>
      <c r="K1931" s="153"/>
      <c r="L1931" s="153"/>
      <c r="M1931" s="153"/>
      <c r="N1931" s="153"/>
      <c r="O1931" s="153"/>
      <c r="P1931" s="153"/>
      <c r="Q1931" s="153"/>
      <c r="R1931" s="153"/>
      <c r="S1931" s="153"/>
    </row>
    <row r="1932" spans="1:19" ht="112.5">
      <c r="A1932" s="277" t="s">
        <v>25424</v>
      </c>
      <c r="B1932" s="253" t="s">
        <v>153</v>
      </c>
      <c r="C1932" s="93" t="s">
        <v>5530</v>
      </c>
      <c r="D1932" s="93" t="s">
        <v>5531</v>
      </c>
      <c r="E1932" s="172">
        <v>104</v>
      </c>
      <c r="F1932" s="148" t="s">
        <v>266</v>
      </c>
      <c r="G1932" s="147">
        <f ca="1">IFERROR(__xludf.DUMMYFUNCTION(" VLOOKUP(A1922, IMPORTRANGE(""https://docs.google.com/spreadsheets/d/1QNLbnkR_AongFt22vMfNzfpjZ0CjpI8QI-w0wBnYA1w/"", ""Инфа!A:AA""), 6, FALSE)"),2024)</f>
        <v>2024</v>
      </c>
      <c r="H1932" s="150">
        <v>8100</v>
      </c>
      <c r="I1932" s="151" t="s">
        <v>151</v>
      </c>
      <c r="J1932" s="93" t="s">
        <v>5532</v>
      </c>
      <c r="K1932" s="153"/>
      <c r="L1932" s="153"/>
      <c r="M1932" s="153"/>
      <c r="N1932" s="153"/>
      <c r="O1932" s="153"/>
      <c r="P1932" s="153"/>
      <c r="Q1932" s="153"/>
      <c r="R1932" s="153"/>
      <c r="S1932" s="153"/>
    </row>
    <row r="1933" spans="1:19" ht="112.5">
      <c r="A1933" s="277" t="s">
        <v>25424</v>
      </c>
      <c r="B1933" s="253" t="s">
        <v>153</v>
      </c>
      <c r="C1933" s="93" t="s">
        <v>5530</v>
      </c>
      <c r="D1933" s="93" t="s">
        <v>5533</v>
      </c>
      <c r="E1933" s="172">
        <v>91</v>
      </c>
      <c r="F1933" s="148" t="s">
        <v>266</v>
      </c>
      <c r="G1933" s="147">
        <f ca="1">IFERROR(__xludf.DUMMYFUNCTION(" VLOOKUP(A1923, IMPORTRANGE(""https://docs.google.com/spreadsheets/d/1QNLbnkR_AongFt22vMfNzfpjZ0CjpI8QI-w0wBnYA1w/"", ""Инфа!A:AA""), 6, FALSE)"),2024)</f>
        <v>2024</v>
      </c>
      <c r="H1933" s="150">
        <v>7700</v>
      </c>
      <c r="I1933" s="151" t="s">
        <v>151</v>
      </c>
      <c r="J1933" s="93" t="s">
        <v>5534</v>
      </c>
      <c r="K1933" s="153"/>
      <c r="L1933" s="153"/>
      <c r="M1933" s="153"/>
      <c r="N1933" s="153"/>
      <c r="O1933" s="153"/>
      <c r="P1933" s="153"/>
      <c r="Q1933" s="153"/>
      <c r="R1933" s="153"/>
      <c r="S1933" s="153"/>
    </row>
    <row r="1934" spans="1:19" ht="93.75">
      <c r="A1934" s="277" t="s">
        <v>25424</v>
      </c>
      <c r="B1934" s="253" t="s">
        <v>153</v>
      </c>
      <c r="C1934" s="93" t="s">
        <v>5530</v>
      </c>
      <c r="D1934" s="93" t="s">
        <v>5535</v>
      </c>
      <c r="E1934" s="172">
        <v>140</v>
      </c>
      <c r="F1934" s="148" t="s">
        <v>50</v>
      </c>
      <c r="G1934" s="147">
        <f ca="1">IFERROR(__xludf.DUMMYFUNCTION(" VLOOKUP(A1924, IMPORTRANGE(""https://docs.google.com/spreadsheets/d/1QNLbnkR_AongFt22vMfNzfpjZ0CjpI8QI-w0wBnYA1w/"", ""Инфа!A:AA""), 6, FALSE)"),2024)</f>
        <v>2024</v>
      </c>
      <c r="H1934" s="150">
        <v>9200</v>
      </c>
      <c r="I1934" s="151" t="s">
        <v>151</v>
      </c>
      <c r="J1934" s="93" t="s">
        <v>5536</v>
      </c>
      <c r="K1934" s="153"/>
      <c r="L1934" s="153"/>
      <c r="M1934" s="153"/>
      <c r="N1934" s="153"/>
      <c r="O1934" s="153"/>
      <c r="P1934" s="153"/>
      <c r="Q1934" s="153"/>
      <c r="R1934" s="153"/>
      <c r="S1934" s="153"/>
    </row>
    <row r="1935" spans="1:19" ht="75">
      <c r="A1935" s="277" t="s">
        <v>25424</v>
      </c>
      <c r="B1935" s="253" t="s">
        <v>153</v>
      </c>
      <c r="C1935" s="93" t="s">
        <v>5537</v>
      </c>
      <c r="D1935" s="93" t="s">
        <v>5538</v>
      </c>
      <c r="E1935" s="148">
        <f ca="1">IFERROR(__xludf.DUMMYFUNCTION(" VLOOKUP(A1925, IMPORTRANGE(""https://docs.google.com/spreadsheets/d/1fj_Bhi2XPL3siwIh4sx4VRLAe31yD50oKdj5UlRYW0c/"", ""Сводка!A:AA""), 5, FALSE)"),76)</f>
        <v>76</v>
      </c>
      <c r="F1935" s="148" t="s">
        <v>266</v>
      </c>
      <c r="G1935" s="147">
        <f ca="1">IFERROR(__xludf.DUMMYFUNCTION(" VLOOKUP(A1925, IMPORTRANGE(""https://docs.google.com/spreadsheets/d/1QNLbnkR_AongFt22vMfNzfpjZ0CjpI8QI-w0wBnYA1w/"", ""Инфа!A:AA""), 6, FALSE)"),2024)</f>
        <v>2024</v>
      </c>
      <c r="H1935" s="150">
        <v>7300</v>
      </c>
      <c r="I1935" s="151" t="s">
        <v>518</v>
      </c>
      <c r="J1935" s="93"/>
      <c r="K1935" s="153"/>
      <c r="L1935" s="153"/>
      <c r="M1935" s="153"/>
      <c r="N1935" s="153"/>
      <c r="O1935" s="153"/>
      <c r="P1935" s="153"/>
      <c r="Q1935" s="153"/>
      <c r="R1935" s="153"/>
      <c r="S1935" s="153"/>
    </row>
    <row r="1936" spans="1:19" ht="75">
      <c r="A1936" s="277" t="s">
        <v>25424</v>
      </c>
      <c r="B1936" s="253" t="s">
        <v>153</v>
      </c>
      <c r="C1936" s="93" t="s">
        <v>5537</v>
      </c>
      <c r="D1936" s="93" t="s">
        <v>5539</v>
      </c>
      <c r="E1936" s="148">
        <f ca="1">IFERROR(__xludf.DUMMYFUNCTION(" VLOOKUP(A1926, IMPORTRANGE(""https://docs.google.com/spreadsheets/d/1fj_Bhi2XPL3siwIh4sx4VRLAe31yD50oKdj5UlRYW0c/"", ""Сводка!A:AA""), 5, FALSE)"),72)</f>
        <v>72</v>
      </c>
      <c r="F1936" s="148" t="s">
        <v>266</v>
      </c>
      <c r="G1936" s="147">
        <f ca="1">IFERROR(__xludf.DUMMYFUNCTION(" VLOOKUP(A1926, IMPORTRANGE(""https://docs.google.com/spreadsheets/d/1QNLbnkR_AongFt22vMfNzfpjZ0CjpI8QI-w0wBnYA1w/"", ""Инфа!A:AA""), 6, FALSE)"),2024)</f>
        <v>2024</v>
      </c>
      <c r="H1936" s="150">
        <v>7200</v>
      </c>
      <c r="I1936" s="151" t="s">
        <v>518</v>
      </c>
      <c r="J1936" s="93"/>
      <c r="K1936" s="153"/>
      <c r="L1936" s="153"/>
      <c r="M1936" s="153"/>
      <c r="N1936" s="153"/>
      <c r="O1936" s="153"/>
      <c r="P1936" s="153"/>
      <c r="Q1936" s="153"/>
      <c r="R1936" s="153"/>
      <c r="S1936" s="153"/>
    </row>
    <row r="1937" spans="1:19" ht="187.5">
      <c r="A1937" s="277" t="s">
        <v>25424</v>
      </c>
      <c r="B1937" s="253" t="s">
        <v>153</v>
      </c>
      <c r="C1937" s="93" t="s">
        <v>5540</v>
      </c>
      <c r="D1937" s="93" t="s">
        <v>5541</v>
      </c>
      <c r="E1937" s="148">
        <f ca="1">IFERROR(__xludf.DUMMYFUNCTION(" VLOOKUP(A1927, IMPORTRANGE(""https://docs.google.com/spreadsheets/d/1fj_Bhi2XPL3siwIh4sx4VRLAe31yD50oKdj5UlRYW0c/"", ""Сводка!A:AA""), 5, FALSE)"),220)</f>
        <v>220</v>
      </c>
      <c r="F1937" s="148" t="s">
        <v>26</v>
      </c>
      <c r="G1937" s="147">
        <f ca="1">IFERROR(__xludf.DUMMYFUNCTION(" VLOOKUP(A1927, IMPORTRANGE(""https://docs.google.com/spreadsheets/d/1QNLbnkR_AongFt22vMfNzfpjZ0CjpI8QI-w0wBnYA1w/"", ""Инфа!A:AA""), 6, FALSE)"),2024)</f>
        <v>2024</v>
      </c>
      <c r="H1937" s="150">
        <v>11600</v>
      </c>
      <c r="I1937" s="151" t="s">
        <v>5542</v>
      </c>
      <c r="J1937" s="93" t="s">
        <v>5543</v>
      </c>
      <c r="K1937" s="153"/>
      <c r="L1937" s="153"/>
      <c r="M1937" s="153"/>
      <c r="N1937" s="153"/>
      <c r="O1937" s="153"/>
      <c r="P1937" s="153"/>
      <c r="Q1937" s="153"/>
      <c r="R1937" s="153"/>
      <c r="S1937" s="153"/>
    </row>
    <row r="1938" spans="1:19" ht="187.5">
      <c r="A1938" s="277" t="s">
        <v>25424</v>
      </c>
      <c r="B1938" s="253" t="s">
        <v>153</v>
      </c>
      <c r="C1938" s="93" t="s">
        <v>5544</v>
      </c>
      <c r="D1938" s="93" t="s">
        <v>5545</v>
      </c>
      <c r="E1938" s="148">
        <f ca="1">IFERROR(__xludf.DUMMYFUNCTION(" VLOOKUP(A1928, IMPORTRANGE(""https://docs.google.com/spreadsheets/d/1fj_Bhi2XPL3siwIh4sx4VRLAe31yD50oKdj5UlRYW0c/"", ""Сводка!A:AA""), 5, FALSE)"),336)</f>
        <v>336</v>
      </c>
      <c r="F1938" s="148" t="s">
        <v>26</v>
      </c>
      <c r="G1938" s="147">
        <f ca="1">IFERROR(__xludf.DUMMYFUNCTION(" VLOOKUP(A1928, IMPORTRANGE(""https://docs.google.com/spreadsheets/d/1QNLbnkR_AongFt22vMfNzfpjZ0CjpI8QI-w0wBnYA1w/"", ""Инфа!A:AA""), 6, FALSE)"),2024)</f>
        <v>2024</v>
      </c>
      <c r="H1938" s="150">
        <v>15100</v>
      </c>
      <c r="I1938" s="156" t="s">
        <v>67</v>
      </c>
      <c r="J1938" s="93" t="s">
        <v>5546</v>
      </c>
      <c r="K1938" s="153"/>
      <c r="L1938" s="153"/>
      <c r="M1938" s="153"/>
      <c r="N1938" s="153"/>
      <c r="O1938" s="153"/>
      <c r="P1938" s="153"/>
      <c r="Q1938" s="153"/>
      <c r="R1938" s="153"/>
      <c r="S1938" s="153"/>
    </row>
    <row r="1939" spans="1:19" ht="150">
      <c r="A1939" s="277" t="s">
        <v>25424</v>
      </c>
      <c r="B1939" s="253" t="s">
        <v>153</v>
      </c>
      <c r="C1939" s="93" t="s">
        <v>5547</v>
      </c>
      <c r="D1939" s="93" t="s">
        <v>5548</v>
      </c>
      <c r="E1939" s="148">
        <f ca="1">IFERROR(__xludf.DUMMYFUNCTION(" VLOOKUP(A1929, IMPORTRANGE(""https://docs.google.com/spreadsheets/d/1fj_Bhi2XPL3siwIh4sx4VRLAe31yD50oKdj5UlRYW0c/"", ""Сводка!A:AA""), 5, FALSE)"),400)</f>
        <v>400</v>
      </c>
      <c r="F1939" s="148" t="s">
        <v>108</v>
      </c>
      <c r="G1939" s="147">
        <f ca="1">IFERROR(__xludf.DUMMYFUNCTION(" VLOOKUP(A1929, IMPORTRANGE(""https://docs.google.com/spreadsheets/d/1QNLbnkR_AongFt22vMfNzfpjZ0CjpI8QI-w0wBnYA1w/"", ""Инфа!A:AA""), 6, FALSE)"),2024)</f>
        <v>2024</v>
      </c>
      <c r="H1939" s="154">
        <v>17000</v>
      </c>
      <c r="I1939" s="151" t="s">
        <v>133</v>
      </c>
      <c r="J1939" s="93" t="s">
        <v>5549</v>
      </c>
      <c r="K1939" s="153"/>
      <c r="L1939" s="153"/>
      <c r="M1939" s="153"/>
      <c r="N1939" s="153"/>
      <c r="O1939" s="153"/>
      <c r="P1939" s="153"/>
      <c r="Q1939" s="153"/>
      <c r="R1939" s="153"/>
      <c r="S1939" s="153"/>
    </row>
    <row r="1940" spans="1:19" ht="243.75">
      <c r="A1940" s="277" t="s">
        <v>25424</v>
      </c>
      <c r="B1940" s="253" t="s">
        <v>153</v>
      </c>
      <c r="C1940" s="93" t="s">
        <v>5550</v>
      </c>
      <c r="D1940" s="93" t="s">
        <v>5551</v>
      </c>
      <c r="E1940" s="148">
        <f ca="1">IFERROR(__xludf.DUMMYFUNCTION(" VLOOKUP(A1930, IMPORTRANGE(""https://docs.google.com/spreadsheets/d/1fj_Bhi2XPL3siwIh4sx4VRLAe31yD50oKdj5UlRYW0c/"", ""Сводка!A:AA""), 5, FALSE)"),312)</f>
        <v>312</v>
      </c>
      <c r="F1940" s="148" t="s">
        <v>26</v>
      </c>
      <c r="G1940" s="147">
        <f ca="1">IFERROR(__xludf.DUMMYFUNCTION(" VLOOKUP(A1930, IMPORTRANGE(""https://docs.google.com/spreadsheets/d/1QNLbnkR_AongFt22vMfNzfpjZ0CjpI8QI-w0wBnYA1w/"", ""Инфа!A:AA""), 6, FALSE)"),2024)</f>
        <v>2024</v>
      </c>
      <c r="H1940" s="150">
        <v>14400</v>
      </c>
      <c r="I1940" s="151" t="s">
        <v>5542</v>
      </c>
      <c r="J1940" s="93" t="s">
        <v>5552</v>
      </c>
      <c r="K1940" s="153"/>
      <c r="L1940" s="153"/>
      <c r="M1940" s="153"/>
      <c r="N1940" s="153"/>
      <c r="O1940" s="153"/>
      <c r="P1940" s="153"/>
      <c r="Q1940" s="153"/>
      <c r="R1940" s="153"/>
      <c r="S1940" s="153"/>
    </row>
    <row r="1941" spans="1:19" ht="37.5">
      <c r="A1941" s="277" t="s">
        <v>25424</v>
      </c>
      <c r="B1941" s="253" t="s">
        <v>400</v>
      </c>
      <c r="C1941" s="93" t="s">
        <v>5553</v>
      </c>
      <c r="D1941" s="93" t="s">
        <v>5554</v>
      </c>
      <c r="E1941" s="148">
        <f ca="1">IFERROR(__xludf.DUMMYFUNCTION(" VLOOKUP(A1931, IMPORTRANGE(""https://docs.google.com/spreadsheets/d/1fj_Bhi2XPL3siwIh4sx4VRLAe31yD50oKdj5UlRYW0c/"", ""Сводка!A:AA""), 5, FALSE)"),324)</f>
        <v>324</v>
      </c>
      <c r="F1941" s="148" t="s">
        <v>466</v>
      </c>
      <c r="G1941" s="147">
        <f ca="1">IFERROR(__xludf.DUMMYFUNCTION(" VLOOKUP(A1931, IMPORTRANGE(""https://docs.google.com/spreadsheets/d/1QNLbnkR_AongFt22vMfNzfpjZ0CjpI8QI-w0wBnYA1w/"", ""Инфа!A:AA""), 6, FALSE)"),2024)</f>
        <v>2024</v>
      </c>
      <c r="H1941" s="150">
        <v>24400</v>
      </c>
      <c r="I1941" s="151" t="s">
        <v>819</v>
      </c>
      <c r="J1941" s="93"/>
      <c r="K1941" s="153"/>
      <c r="L1941" s="153"/>
      <c r="M1941" s="153"/>
      <c r="N1941" s="153"/>
      <c r="O1941" s="153"/>
      <c r="P1941" s="153"/>
      <c r="Q1941" s="153"/>
      <c r="R1941" s="153"/>
      <c r="S1941" s="153"/>
    </row>
    <row r="1942" spans="1:19" ht="37.5">
      <c r="A1942" s="277" t="s">
        <v>25424</v>
      </c>
      <c r="B1942" s="253" t="s">
        <v>400</v>
      </c>
      <c r="C1942" s="93" t="s">
        <v>5553</v>
      </c>
      <c r="D1942" s="93" t="s">
        <v>5555</v>
      </c>
      <c r="E1942" s="172">
        <v>328</v>
      </c>
      <c r="F1942" s="148" t="s">
        <v>415</v>
      </c>
      <c r="G1942" s="147">
        <f ca="1">IFERROR(__xludf.DUMMYFUNCTION(" VLOOKUP(A1932, IMPORTRANGE(""https://docs.google.com/spreadsheets/d/1QNLbnkR_AongFt22vMfNzfpjZ0CjpI8QI-w0wBnYA1w/"", ""Инфа!A:AA""), 6, FALSE)"),2024)</f>
        <v>2024</v>
      </c>
      <c r="H1942" s="150">
        <v>14800</v>
      </c>
      <c r="I1942" s="151" t="s">
        <v>18</v>
      </c>
      <c r="J1942" s="93"/>
      <c r="K1942" s="153"/>
      <c r="L1942" s="153"/>
      <c r="M1942" s="153"/>
      <c r="N1942" s="153"/>
      <c r="O1942" s="153"/>
      <c r="P1942" s="153"/>
      <c r="Q1942" s="153"/>
      <c r="R1942" s="153"/>
      <c r="S1942" s="153"/>
    </row>
    <row r="1943" spans="1:19" ht="56.25">
      <c r="A1943" s="277" t="s">
        <v>25424</v>
      </c>
      <c r="B1943" s="253" t="s">
        <v>400</v>
      </c>
      <c r="C1943" s="93" t="s">
        <v>5553</v>
      </c>
      <c r="D1943" s="93" t="s">
        <v>5556</v>
      </c>
      <c r="E1943" s="172">
        <v>260</v>
      </c>
      <c r="F1943" s="148" t="s">
        <v>415</v>
      </c>
      <c r="G1943" s="147">
        <f ca="1">IFERROR(__xludf.DUMMYFUNCTION(" VLOOKUP(A1933, IMPORTRANGE(""https://docs.google.com/spreadsheets/d/1QNLbnkR_AongFt22vMfNzfpjZ0CjpI8QI-w0wBnYA1w/"", ""Инфа!A:AA""), 6, FALSE)"),2024)</f>
        <v>2024</v>
      </c>
      <c r="H1943" s="150">
        <v>12800</v>
      </c>
      <c r="I1943" s="151" t="s">
        <v>819</v>
      </c>
      <c r="J1943" s="93" t="s">
        <v>5557</v>
      </c>
      <c r="K1943" s="153"/>
      <c r="L1943" s="153"/>
      <c r="M1943" s="153"/>
      <c r="N1943" s="153"/>
      <c r="O1943" s="153"/>
      <c r="P1943" s="153"/>
      <c r="Q1943" s="153"/>
      <c r="R1943" s="153"/>
      <c r="S1943" s="153"/>
    </row>
    <row r="1944" spans="1:19" ht="131.25">
      <c r="A1944" s="277" t="s">
        <v>25424</v>
      </c>
      <c r="B1944" s="253" t="s">
        <v>400</v>
      </c>
      <c r="C1944" s="93" t="s">
        <v>5558</v>
      </c>
      <c r="D1944" s="93" t="s">
        <v>5559</v>
      </c>
      <c r="E1944" s="148">
        <f ca="1">IFERROR(__xludf.DUMMYFUNCTION(" VLOOKUP(A1934, IMPORTRANGE(""https://docs.google.com/spreadsheets/d/1fj_Bhi2XPL3siwIh4sx4VRLAe31yD50oKdj5UlRYW0c/"", ""Сводка!A:AA""), 5, FALSE)"),208)</f>
        <v>208</v>
      </c>
      <c r="F1944" s="148" t="s">
        <v>415</v>
      </c>
      <c r="G1944" s="147">
        <f ca="1">IFERROR(__xludf.DUMMYFUNCTION(" VLOOKUP(A1934, IMPORTRANGE(""https://docs.google.com/spreadsheets/d/1QNLbnkR_AongFt22vMfNzfpjZ0CjpI8QI-w0wBnYA1w/"", ""Инфа!A:AA""), 6, FALSE)"),2024)</f>
        <v>2024</v>
      </c>
      <c r="H1944" s="150">
        <v>11200</v>
      </c>
      <c r="I1944" s="151" t="s">
        <v>2526</v>
      </c>
      <c r="J1944" s="93" t="s">
        <v>5560</v>
      </c>
      <c r="K1944" s="153"/>
      <c r="L1944" s="153"/>
      <c r="M1944" s="153"/>
      <c r="N1944" s="153"/>
      <c r="O1944" s="153"/>
      <c r="P1944" s="153"/>
      <c r="Q1944" s="153"/>
      <c r="R1944" s="153"/>
      <c r="S1944" s="153"/>
    </row>
    <row r="1945" spans="1:19" ht="112.5">
      <c r="A1945" s="277" t="s">
        <v>25424</v>
      </c>
      <c r="B1945" s="253" t="s">
        <v>400</v>
      </c>
      <c r="C1945" s="93" t="s">
        <v>5561</v>
      </c>
      <c r="D1945" s="93" t="s">
        <v>5562</v>
      </c>
      <c r="E1945" s="148">
        <f ca="1">IFERROR(__xludf.DUMMYFUNCTION(" VLOOKUP(A1935, IMPORTRANGE(""https://docs.google.com/spreadsheets/d/1fj_Bhi2XPL3siwIh4sx4VRLAe31yD50oKdj5UlRYW0c/"", ""Сводка!A:AA""), 5, FALSE)"),228)</f>
        <v>228</v>
      </c>
      <c r="F1945" s="148" t="s">
        <v>466</v>
      </c>
      <c r="G1945" s="147">
        <f ca="1">IFERROR(__xludf.DUMMYFUNCTION(" VLOOKUP(A1935, IMPORTRANGE(""https://docs.google.com/spreadsheets/d/1QNLbnkR_AongFt22vMfNzfpjZ0CjpI8QI-w0wBnYA1w/"", ""Инфа!A:AA""), 6, FALSE)"),2024)</f>
        <v>2024</v>
      </c>
      <c r="H1945" s="150">
        <v>18700</v>
      </c>
      <c r="I1945" s="151" t="s">
        <v>234</v>
      </c>
      <c r="J1945" s="93" t="s">
        <v>5563</v>
      </c>
      <c r="K1945" s="153"/>
      <c r="L1945" s="153"/>
      <c r="M1945" s="153"/>
      <c r="N1945" s="153"/>
      <c r="O1945" s="153"/>
      <c r="P1945" s="153"/>
      <c r="Q1945" s="153"/>
      <c r="R1945" s="153"/>
      <c r="S1945" s="153"/>
    </row>
    <row r="1946" spans="1:19" ht="37.5">
      <c r="A1946" s="277" t="s">
        <v>25424</v>
      </c>
      <c r="B1946" s="253" t="s">
        <v>153</v>
      </c>
      <c r="C1946" s="93" t="s">
        <v>5561</v>
      </c>
      <c r="D1946" s="93" t="s">
        <v>5564</v>
      </c>
      <c r="E1946" s="148">
        <f ca="1">IFERROR(__xludf.DUMMYFUNCTION(" VLOOKUP(A1936, IMPORTRANGE(""https://docs.google.com/spreadsheets/d/1fj_Bhi2XPL3siwIh4sx4VRLAe31yD50oKdj5UlRYW0c/"", ""Сводка!A:AA""), 5, FALSE)"),232)</f>
        <v>232</v>
      </c>
      <c r="F1946" s="148" t="s">
        <v>466</v>
      </c>
      <c r="G1946" s="147">
        <f ca="1">IFERROR(__xludf.DUMMYFUNCTION(" VLOOKUP(A1936, IMPORTRANGE(""https://docs.google.com/spreadsheets/d/1QNLbnkR_AongFt22vMfNzfpjZ0CjpI8QI-w0wBnYA1w/"", ""Инфа!A:AA""), 6, FALSE)"),2024)</f>
        <v>2024</v>
      </c>
      <c r="H1946" s="150">
        <v>12000</v>
      </c>
      <c r="I1946" s="151" t="s">
        <v>819</v>
      </c>
      <c r="J1946" s="93"/>
      <c r="K1946" s="153"/>
      <c r="L1946" s="153"/>
      <c r="M1946" s="153"/>
      <c r="N1946" s="153"/>
      <c r="O1946" s="153"/>
      <c r="P1946" s="153"/>
      <c r="Q1946" s="153"/>
      <c r="R1946" s="153"/>
      <c r="S1946" s="153"/>
    </row>
    <row r="1947" spans="1:19" ht="131.25">
      <c r="A1947" s="277" t="s">
        <v>25424</v>
      </c>
      <c r="B1947" s="253" t="s">
        <v>153</v>
      </c>
      <c r="C1947" s="93" t="s">
        <v>5561</v>
      </c>
      <c r="D1947" s="93" t="s">
        <v>5565</v>
      </c>
      <c r="E1947" s="148">
        <f ca="1">IFERROR(__xludf.DUMMYFUNCTION(" VLOOKUP(A1937, IMPORTRANGE(""https://docs.google.com/spreadsheets/d/1fj_Bhi2XPL3siwIh4sx4VRLAe31yD50oKdj5UlRYW0c/"", ""Сводка!A:AA""), 5, FALSE)"),332)</f>
        <v>332</v>
      </c>
      <c r="F1947" s="148" t="s">
        <v>456</v>
      </c>
      <c r="G1947" s="147">
        <f ca="1">IFERROR(__xludf.DUMMYFUNCTION(" VLOOKUP(A1937, IMPORTRANGE(""https://docs.google.com/spreadsheets/d/1QNLbnkR_AongFt22vMfNzfpjZ0CjpI8QI-w0wBnYA1w/"", ""Инфа!A:AA""), 6, FALSE)"),2024)</f>
        <v>2024</v>
      </c>
      <c r="H1947" s="150">
        <v>15000</v>
      </c>
      <c r="I1947" s="151" t="s">
        <v>819</v>
      </c>
      <c r="J1947" s="93" t="s">
        <v>5566</v>
      </c>
      <c r="K1947" s="153"/>
      <c r="L1947" s="153"/>
      <c r="M1947" s="153"/>
      <c r="N1947" s="153"/>
      <c r="O1947" s="153"/>
      <c r="P1947" s="153"/>
      <c r="Q1947" s="153"/>
      <c r="R1947" s="153"/>
      <c r="S1947" s="153"/>
    </row>
    <row r="1948" spans="1:19" ht="56.25">
      <c r="A1948" s="277" t="s">
        <v>25424</v>
      </c>
      <c r="B1948" s="253" t="s">
        <v>153</v>
      </c>
      <c r="C1948" s="93" t="s">
        <v>5561</v>
      </c>
      <c r="D1948" s="93" t="s">
        <v>5567</v>
      </c>
      <c r="E1948" s="172">
        <v>250</v>
      </c>
      <c r="F1948" s="148" t="s">
        <v>50</v>
      </c>
      <c r="G1948" s="147">
        <f ca="1">IFERROR(__xludf.DUMMYFUNCTION(" VLOOKUP(A1938, IMPORTRANGE(""https://docs.google.com/spreadsheets/d/1QNLbnkR_AongFt22vMfNzfpjZ0CjpI8QI-w0wBnYA1w/"", ""Инфа!A:AA""), 6, FALSE)"),2024)</f>
        <v>2024</v>
      </c>
      <c r="H1948" s="150">
        <v>12500</v>
      </c>
      <c r="I1948" s="151" t="s">
        <v>18</v>
      </c>
      <c r="J1948" s="93"/>
      <c r="K1948" s="153"/>
      <c r="L1948" s="153"/>
      <c r="M1948" s="153"/>
      <c r="N1948" s="153"/>
      <c r="O1948" s="153"/>
      <c r="P1948" s="153"/>
      <c r="Q1948" s="153"/>
      <c r="R1948" s="153"/>
      <c r="S1948" s="153"/>
    </row>
    <row r="1949" spans="1:19" ht="206.25">
      <c r="A1949" s="277" t="s">
        <v>25424</v>
      </c>
      <c r="B1949" s="253" t="s">
        <v>153</v>
      </c>
      <c r="C1949" s="93" t="s">
        <v>5561</v>
      </c>
      <c r="D1949" s="93" t="s">
        <v>5568</v>
      </c>
      <c r="E1949" s="148">
        <f ca="1">IFERROR(__xludf.DUMMYFUNCTION(" VLOOKUP(A1939, IMPORTRANGE(""https://docs.google.com/spreadsheets/d/1fj_Bhi2XPL3siwIh4sx4VRLAe31yD50oKdj5UlRYW0c/"", ""Сводка!A:AA""), 5, FALSE)"),292)</f>
        <v>292</v>
      </c>
      <c r="F1949" s="148" t="s">
        <v>50</v>
      </c>
      <c r="G1949" s="147">
        <f ca="1">IFERROR(__xludf.DUMMYFUNCTION(" VLOOKUP(A1939, IMPORTRANGE(""https://docs.google.com/spreadsheets/d/1QNLbnkR_AongFt22vMfNzfpjZ0CjpI8QI-w0wBnYA1w/"", ""Инфа!A:AA""), 6, FALSE)"),2024)</f>
        <v>2024</v>
      </c>
      <c r="H1949" s="150">
        <v>13800</v>
      </c>
      <c r="I1949" s="151" t="s">
        <v>2526</v>
      </c>
      <c r="J1949" s="93" t="s">
        <v>5569</v>
      </c>
      <c r="K1949" s="153"/>
      <c r="L1949" s="153"/>
      <c r="M1949" s="153"/>
      <c r="N1949" s="153"/>
      <c r="O1949" s="153"/>
      <c r="P1949" s="153"/>
      <c r="Q1949" s="153"/>
      <c r="R1949" s="153"/>
      <c r="S1949" s="153"/>
    </row>
    <row r="1950" spans="1:19" ht="168.75">
      <c r="A1950" s="277" t="s">
        <v>25424</v>
      </c>
      <c r="B1950" s="253" t="s">
        <v>153</v>
      </c>
      <c r="C1950" s="93" t="s">
        <v>5561</v>
      </c>
      <c r="D1950" s="93" t="s">
        <v>5570</v>
      </c>
      <c r="E1950" s="148">
        <f ca="1">IFERROR(__xludf.DUMMYFUNCTION(" VLOOKUP(A1940, IMPORTRANGE(""https://docs.google.com/spreadsheets/d/1fj_Bhi2XPL3siwIh4sx4VRLAe31yD50oKdj5UlRYW0c/"", ""Сводка!A:AA""), 5, FALSE)"),248)</f>
        <v>248</v>
      </c>
      <c r="F1950" s="148" t="s">
        <v>50</v>
      </c>
      <c r="G1950" s="147">
        <f ca="1">IFERROR(__xludf.DUMMYFUNCTION(" VLOOKUP(A1940, IMPORTRANGE(""https://docs.google.com/spreadsheets/d/1QNLbnkR_AongFt22vMfNzfpjZ0CjpI8QI-w0wBnYA1w/"", ""Инфа!A:AA""), 6, FALSE)"),2024)</f>
        <v>2024</v>
      </c>
      <c r="H1950" s="150">
        <v>19900</v>
      </c>
      <c r="I1950" s="151" t="s">
        <v>5571</v>
      </c>
      <c r="J1950" s="93" t="s">
        <v>5572</v>
      </c>
      <c r="K1950" s="153"/>
      <c r="L1950" s="153"/>
      <c r="M1950" s="153"/>
      <c r="N1950" s="153"/>
      <c r="O1950" s="153"/>
      <c r="P1950" s="153"/>
      <c r="Q1950" s="153"/>
      <c r="R1950" s="153"/>
      <c r="S1950" s="153"/>
    </row>
    <row r="1951" spans="1:19" ht="225">
      <c r="A1951" s="277" t="s">
        <v>25424</v>
      </c>
      <c r="B1951" s="253" t="s">
        <v>400</v>
      </c>
      <c r="C1951" s="93" t="s">
        <v>5561</v>
      </c>
      <c r="D1951" s="93" t="s">
        <v>5573</v>
      </c>
      <c r="E1951" s="148">
        <f ca="1">IFERROR(__xludf.DUMMYFUNCTION(" VLOOKUP(A1941, IMPORTRANGE(""https://docs.google.com/spreadsheets/d/1fj_Bhi2XPL3siwIh4sx4VRLAe31yD50oKdj5UlRYW0c/"", ""Сводка!A:AA""), 5, FALSE)"),276)</f>
        <v>276</v>
      </c>
      <c r="F1951" s="148" t="s">
        <v>5574</v>
      </c>
      <c r="G1951" s="147">
        <f ca="1">IFERROR(__xludf.DUMMYFUNCTION(" VLOOKUP(A1941, IMPORTRANGE(""https://docs.google.com/spreadsheets/d/1QNLbnkR_AongFt22vMfNzfpjZ0CjpI8QI-w0wBnYA1w/"", ""Инфа!A:AA""), 6, FALSE)"),2024)</f>
        <v>2024</v>
      </c>
      <c r="H1951" s="150">
        <v>21600</v>
      </c>
      <c r="I1951" s="151" t="s">
        <v>5571</v>
      </c>
      <c r="J1951" s="93" t="s">
        <v>5575</v>
      </c>
      <c r="K1951" s="153"/>
      <c r="L1951" s="153"/>
      <c r="M1951" s="153"/>
      <c r="N1951" s="153"/>
      <c r="O1951" s="153"/>
      <c r="P1951" s="153"/>
      <c r="Q1951" s="153"/>
      <c r="R1951" s="153"/>
      <c r="S1951" s="153"/>
    </row>
    <row r="1952" spans="1:19" ht="112.5">
      <c r="A1952" s="277" t="s">
        <v>25424</v>
      </c>
      <c r="B1952" s="253" t="s">
        <v>400</v>
      </c>
      <c r="C1952" s="93" t="s">
        <v>5576</v>
      </c>
      <c r="D1952" s="93" t="s">
        <v>5577</v>
      </c>
      <c r="E1952" s="148">
        <f ca="1">IFERROR(__xludf.DUMMYFUNCTION(" VLOOKUP(A1942, IMPORTRANGE(""https://docs.google.com/spreadsheets/d/1fj_Bhi2XPL3siwIh4sx4VRLAe31yD50oKdj5UlRYW0c/"", ""Сводка!A:AA""), 5, FALSE)"),208)</f>
        <v>208</v>
      </c>
      <c r="F1952" s="148" t="s">
        <v>415</v>
      </c>
      <c r="G1952" s="147">
        <f ca="1">IFERROR(__xludf.DUMMYFUNCTION(" VLOOKUP(A1942, IMPORTRANGE(""https://docs.google.com/spreadsheets/d/1QNLbnkR_AongFt22vMfNzfpjZ0CjpI8QI-w0wBnYA1w/"", ""Инфа!A:AA""), 6, FALSE)"),2024)</f>
        <v>2024</v>
      </c>
      <c r="H1952" s="150">
        <v>11200</v>
      </c>
      <c r="I1952" s="151" t="s">
        <v>1146</v>
      </c>
      <c r="J1952" s="93" t="s">
        <v>5578</v>
      </c>
      <c r="K1952" s="153"/>
      <c r="L1952" s="153"/>
      <c r="M1952" s="153"/>
      <c r="N1952" s="153"/>
      <c r="O1952" s="153"/>
      <c r="P1952" s="153"/>
      <c r="Q1952" s="153"/>
      <c r="R1952" s="153"/>
      <c r="S1952" s="153"/>
    </row>
    <row r="1953" spans="1:19" ht="131.25">
      <c r="A1953" s="277" t="s">
        <v>25424</v>
      </c>
      <c r="B1953" s="253" t="s">
        <v>153</v>
      </c>
      <c r="C1953" s="93" t="s">
        <v>5579</v>
      </c>
      <c r="D1953" s="93" t="s">
        <v>5580</v>
      </c>
      <c r="E1953" s="148">
        <f ca="1">IFERROR(__xludf.DUMMYFUNCTION(" VLOOKUP(A1943, IMPORTRANGE(""https://docs.google.com/spreadsheets/d/1fj_Bhi2XPL3siwIh4sx4VRLAe31yD50oKdj5UlRYW0c/"", ""Сводка!A:AA""), 5, FALSE)"),356)</f>
        <v>356</v>
      </c>
      <c r="F1953" s="148" t="s">
        <v>456</v>
      </c>
      <c r="G1953" s="147">
        <f ca="1">IFERROR(__xludf.DUMMYFUNCTION(" VLOOKUP(A1943, IMPORTRANGE(""https://docs.google.com/spreadsheets/d/1QNLbnkR_AongFt22vMfNzfpjZ0CjpI8QI-w0wBnYA1w/"", ""Инфа!A:AA""), 6, FALSE)"),2024)</f>
        <v>2024</v>
      </c>
      <c r="H1953" s="154">
        <v>15700</v>
      </c>
      <c r="I1953" s="151" t="s">
        <v>819</v>
      </c>
      <c r="J1953" s="93" t="s">
        <v>5581</v>
      </c>
      <c r="K1953" s="153"/>
      <c r="L1953" s="153"/>
      <c r="M1953" s="153"/>
      <c r="N1953" s="153"/>
      <c r="O1953" s="153"/>
      <c r="P1953" s="153"/>
      <c r="Q1953" s="153"/>
      <c r="R1953" s="153"/>
      <c r="S1953" s="153"/>
    </row>
    <row r="1954" spans="1:19" ht="93.75">
      <c r="A1954" s="277" t="s">
        <v>25424</v>
      </c>
      <c r="B1954" s="253" t="s">
        <v>153</v>
      </c>
      <c r="C1954" s="122" t="s">
        <v>5582</v>
      </c>
      <c r="D1954" s="122" t="s">
        <v>5583</v>
      </c>
      <c r="E1954" s="148">
        <f ca="1">IFERROR(__xludf.DUMMYFUNCTION(" VLOOKUP(A1944, IMPORTRANGE(""https://docs.google.com/spreadsheets/d/1fj_Bhi2XPL3siwIh4sx4VRLAe31yD50oKdj5UlRYW0c/"", ""Сводка!A:AA""), 5, FALSE)"),192)</f>
        <v>192</v>
      </c>
      <c r="F1954" s="193" t="s">
        <v>50</v>
      </c>
      <c r="G1954" s="147">
        <f ca="1">IFERROR(__xludf.DUMMYFUNCTION(" VLOOKUP(A1944, IMPORTRANGE(""https://docs.google.com/spreadsheets/d/1QNLbnkR_AongFt22vMfNzfpjZ0CjpI8QI-w0wBnYA1w/"", ""Инфа!A:AA""), 6, FALSE)"),2024)</f>
        <v>2024</v>
      </c>
      <c r="H1954" s="150">
        <v>16500</v>
      </c>
      <c r="I1954" s="194" t="s">
        <v>501</v>
      </c>
      <c r="J1954" s="122" t="s">
        <v>5584</v>
      </c>
      <c r="K1954" s="153"/>
      <c r="L1954" s="153"/>
      <c r="M1954" s="153"/>
      <c r="N1954" s="153"/>
      <c r="O1954" s="153"/>
      <c r="P1954" s="153"/>
      <c r="Q1954" s="153"/>
      <c r="R1954" s="153"/>
      <c r="S1954" s="153"/>
    </row>
    <row r="1955" spans="1:19" ht="75">
      <c r="A1955" s="277" t="s">
        <v>25424</v>
      </c>
      <c r="B1955" s="253" t="s">
        <v>153</v>
      </c>
      <c r="C1955" s="93" t="s">
        <v>5585</v>
      </c>
      <c r="D1955" s="93" t="s">
        <v>5586</v>
      </c>
      <c r="E1955" s="148">
        <f ca="1">IFERROR(__xludf.DUMMYFUNCTION(" VLOOKUP(A1945, IMPORTRANGE(""https://docs.google.com/spreadsheets/d/1fj_Bhi2XPL3siwIh4sx4VRLAe31yD50oKdj5UlRYW0c/"", ""Сводка!A:AA""), 5, FALSE)"),280)</f>
        <v>280</v>
      </c>
      <c r="F1955" s="148" t="s">
        <v>456</v>
      </c>
      <c r="G1955" s="147">
        <f ca="1">IFERROR(__xludf.DUMMYFUNCTION(" VLOOKUP(A1945, IMPORTRANGE(""https://docs.google.com/spreadsheets/d/1QNLbnkR_AongFt22vMfNzfpjZ0CjpI8QI-w0wBnYA1w/"", ""Инфа!A:AA""), 6, FALSE)"),2024)</f>
        <v>2024</v>
      </c>
      <c r="H1955" s="150">
        <v>21800</v>
      </c>
      <c r="I1955" s="151" t="s">
        <v>819</v>
      </c>
      <c r="J1955" s="93" t="s">
        <v>5587</v>
      </c>
      <c r="K1955" s="153"/>
      <c r="L1955" s="153"/>
      <c r="M1955" s="153"/>
      <c r="N1955" s="153"/>
      <c r="O1955" s="153"/>
      <c r="P1955" s="153"/>
      <c r="Q1955" s="153"/>
      <c r="R1955" s="153"/>
      <c r="S1955" s="153"/>
    </row>
    <row r="1956" spans="1:19" ht="131.25">
      <c r="A1956" s="277" t="s">
        <v>25424</v>
      </c>
      <c r="B1956" s="253" t="s">
        <v>153</v>
      </c>
      <c r="C1956" s="93" t="s">
        <v>5585</v>
      </c>
      <c r="D1956" s="93" t="s">
        <v>5588</v>
      </c>
      <c r="E1956" s="148">
        <f ca="1">IFERROR(__xludf.DUMMYFUNCTION(" VLOOKUP(A1946, IMPORTRANGE(""https://docs.google.com/spreadsheets/d/1fj_Bhi2XPL3siwIh4sx4VRLAe31yD50oKdj5UlRYW0c/"", ""Сводка!A:AA""), 5, FALSE)"),168)</f>
        <v>168</v>
      </c>
      <c r="F1956" s="148" t="s">
        <v>456</v>
      </c>
      <c r="G1956" s="147">
        <f ca="1">IFERROR(__xludf.DUMMYFUNCTION(" VLOOKUP(A1946, IMPORTRANGE(""https://docs.google.com/spreadsheets/d/1QNLbnkR_AongFt22vMfNzfpjZ0CjpI8QI-w0wBnYA1w/"", ""Инфа!A:AA""), 6, FALSE)"),2024)</f>
        <v>2024</v>
      </c>
      <c r="H1956" s="150">
        <v>10000</v>
      </c>
      <c r="I1956" s="151" t="s">
        <v>819</v>
      </c>
      <c r="J1956" s="93" t="s">
        <v>5589</v>
      </c>
      <c r="K1956" s="153"/>
      <c r="L1956" s="153"/>
      <c r="M1956" s="153"/>
      <c r="N1956" s="153"/>
      <c r="O1956" s="153"/>
      <c r="P1956" s="153"/>
      <c r="Q1956" s="153"/>
      <c r="R1956" s="153"/>
      <c r="S1956" s="153"/>
    </row>
    <row r="1957" spans="1:19" ht="37.5">
      <c r="A1957" s="277" t="s">
        <v>25424</v>
      </c>
      <c r="B1957" s="253" t="s">
        <v>153</v>
      </c>
      <c r="C1957" s="93" t="s">
        <v>5585</v>
      </c>
      <c r="D1957" s="93" t="s">
        <v>5590</v>
      </c>
      <c r="E1957" s="172">
        <v>200</v>
      </c>
      <c r="F1957" s="148" t="s">
        <v>456</v>
      </c>
      <c r="G1957" s="147">
        <f ca="1">IFERROR(__xludf.DUMMYFUNCTION(" VLOOKUP(A1947, IMPORTRANGE(""https://docs.google.com/spreadsheets/d/1QNLbnkR_AongFt22vMfNzfpjZ0CjpI8QI-w0wBnYA1w/"", ""Инфа!A:AA""), 6, FALSE)"),2024)</f>
        <v>2024</v>
      </c>
      <c r="H1957" s="150">
        <v>17000</v>
      </c>
      <c r="I1957" s="151" t="s">
        <v>819</v>
      </c>
      <c r="J1957" s="93"/>
      <c r="K1957" s="153"/>
      <c r="L1957" s="153"/>
      <c r="M1957" s="153"/>
      <c r="N1957" s="153"/>
      <c r="O1957" s="153"/>
      <c r="P1957" s="153"/>
      <c r="Q1957" s="153"/>
      <c r="R1957" s="153"/>
      <c r="S1957" s="153"/>
    </row>
    <row r="1958" spans="1:19" ht="37.5">
      <c r="A1958" s="277" t="s">
        <v>25424</v>
      </c>
      <c r="B1958" s="253" t="s">
        <v>153</v>
      </c>
      <c r="C1958" s="93" t="s">
        <v>5585</v>
      </c>
      <c r="D1958" s="93" t="s">
        <v>5591</v>
      </c>
      <c r="E1958" s="172">
        <v>216</v>
      </c>
      <c r="F1958" s="148" t="s">
        <v>456</v>
      </c>
      <c r="G1958" s="147">
        <f ca="1">IFERROR(__xludf.DUMMYFUNCTION(" VLOOKUP(A1948, IMPORTRANGE(""https://docs.google.com/spreadsheets/d/1QNLbnkR_AongFt22vMfNzfpjZ0CjpI8QI-w0wBnYA1w/"", ""Инфа!A:AA""), 6, FALSE)"),2024)</f>
        <v>2024</v>
      </c>
      <c r="H1958" s="150">
        <v>11500</v>
      </c>
      <c r="I1958" s="151" t="s">
        <v>819</v>
      </c>
      <c r="J1958" s="93"/>
      <c r="K1958" s="153"/>
      <c r="L1958" s="153"/>
      <c r="M1958" s="153"/>
      <c r="N1958" s="153"/>
      <c r="O1958" s="153"/>
      <c r="P1958" s="153"/>
      <c r="Q1958" s="153"/>
      <c r="R1958" s="153"/>
      <c r="S1958" s="153"/>
    </row>
    <row r="1959" spans="1:19" ht="37.5">
      <c r="A1959" s="277" t="s">
        <v>25424</v>
      </c>
      <c r="B1959" s="253" t="s">
        <v>153</v>
      </c>
      <c r="C1959" s="93" t="s">
        <v>5585</v>
      </c>
      <c r="D1959" s="93" t="s">
        <v>5592</v>
      </c>
      <c r="E1959" s="148">
        <f ca="1">IFERROR(__xludf.DUMMYFUNCTION(" VLOOKUP(A1949, IMPORTRANGE(""https://docs.google.com/spreadsheets/d/1fj_Bhi2XPL3siwIh4sx4VRLAe31yD50oKdj5UlRYW0c/"", ""Сводка!A:AA""), 5, FALSE)"),316)</f>
        <v>316</v>
      </c>
      <c r="F1959" s="148" t="s">
        <v>456</v>
      </c>
      <c r="G1959" s="147">
        <f ca="1">IFERROR(__xludf.DUMMYFUNCTION(" VLOOKUP(A1949, IMPORTRANGE(""https://docs.google.com/spreadsheets/d/1QNLbnkR_AongFt22vMfNzfpjZ0CjpI8QI-w0wBnYA1w/"", ""Инфа!A:AA""), 6, FALSE)"),2024)</f>
        <v>2024</v>
      </c>
      <c r="H1959" s="150">
        <v>24000</v>
      </c>
      <c r="I1959" s="151" t="s">
        <v>819</v>
      </c>
      <c r="J1959" s="93"/>
      <c r="K1959" s="153"/>
      <c r="L1959" s="153"/>
      <c r="M1959" s="153"/>
      <c r="N1959" s="153"/>
      <c r="O1959" s="153"/>
      <c r="P1959" s="153"/>
      <c r="Q1959" s="153"/>
      <c r="R1959" s="153"/>
      <c r="S1959" s="153"/>
    </row>
    <row r="1960" spans="1:19" ht="37.5">
      <c r="A1960" s="277" t="s">
        <v>25424</v>
      </c>
      <c r="B1960" s="253" t="s">
        <v>153</v>
      </c>
      <c r="C1960" s="93" t="s">
        <v>5585</v>
      </c>
      <c r="D1960" s="93" t="s">
        <v>5593</v>
      </c>
      <c r="E1960" s="148">
        <f ca="1">IFERROR(__xludf.DUMMYFUNCTION(" VLOOKUP(A1950, IMPORTRANGE(""https://docs.google.com/spreadsheets/d/1fj_Bhi2XPL3siwIh4sx4VRLAe31yD50oKdj5UlRYW0c/"", ""Сводка!A:AA""), 5, FALSE)"),152)</f>
        <v>152</v>
      </c>
      <c r="F1960" s="148" t="s">
        <v>456</v>
      </c>
      <c r="G1960" s="147">
        <f ca="1">IFERROR(__xludf.DUMMYFUNCTION(" VLOOKUP(A1950, IMPORTRANGE(""https://docs.google.com/spreadsheets/d/1QNLbnkR_AongFt22vMfNzfpjZ0CjpI8QI-w0wBnYA1w/"", ""Инфа!A:AA""), 6, FALSE)"),2024)</f>
        <v>2024</v>
      </c>
      <c r="H1960" s="150">
        <v>9600</v>
      </c>
      <c r="I1960" s="151" t="s">
        <v>819</v>
      </c>
      <c r="J1960" s="93"/>
      <c r="K1960" s="153"/>
      <c r="L1960" s="153"/>
      <c r="M1960" s="153"/>
      <c r="N1960" s="153"/>
      <c r="O1960" s="153"/>
      <c r="P1960" s="153"/>
      <c r="Q1960" s="153"/>
      <c r="R1960" s="153"/>
      <c r="S1960" s="153"/>
    </row>
    <row r="1961" spans="1:19" ht="131.25">
      <c r="A1961" s="277" t="s">
        <v>25424</v>
      </c>
      <c r="B1961" s="253" t="s">
        <v>153</v>
      </c>
      <c r="C1961" s="93" t="s">
        <v>5585</v>
      </c>
      <c r="D1961" s="93" t="s">
        <v>5594</v>
      </c>
      <c r="E1961" s="148">
        <f ca="1">IFERROR(__xludf.DUMMYFUNCTION(" VLOOKUP(A1951, IMPORTRANGE(""https://docs.google.com/spreadsheets/d/1fj_Bhi2XPL3siwIh4sx4VRLAe31yD50oKdj5UlRYW0c/"", ""Сводка!A:AA""), 5, FALSE)"),252)</f>
        <v>252</v>
      </c>
      <c r="F1961" s="148" t="s">
        <v>456</v>
      </c>
      <c r="G1961" s="147">
        <f ca="1">IFERROR(__xludf.DUMMYFUNCTION(" VLOOKUP(A1951, IMPORTRANGE(""https://docs.google.com/spreadsheets/d/1QNLbnkR_AongFt22vMfNzfpjZ0CjpI8QI-w0wBnYA1w/"", ""Инфа!A:AA""), 6, FALSE)"),2024)</f>
        <v>2024</v>
      </c>
      <c r="H1961" s="150">
        <v>20100</v>
      </c>
      <c r="I1961" s="151" t="s">
        <v>819</v>
      </c>
      <c r="J1961" s="93" t="s">
        <v>5581</v>
      </c>
      <c r="K1961" s="153"/>
      <c r="L1961" s="153"/>
      <c r="M1961" s="153"/>
      <c r="N1961" s="153"/>
      <c r="O1961" s="153"/>
      <c r="P1961" s="153"/>
      <c r="Q1961" s="153"/>
      <c r="R1961" s="153"/>
      <c r="S1961" s="153"/>
    </row>
    <row r="1962" spans="1:19" ht="56.25">
      <c r="A1962" s="277" t="s">
        <v>25424</v>
      </c>
      <c r="B1962" s="253" t="s">
        <v>153</v>
      </c>
      <c r="C1962" s="93" t="s">
        <v>5595</v>
      </c>
      <c r="D1962" s="93" t="s">
        <v>5596</v>
      </c>
      <c r="E1962" s="148">
        <f ca="1">IFERROR(__xludf.DUMMYFUNCTION(" VLOOKUP(A1952, IMPORTRANGE(""https://docs.google.com/spreadsheets/d/1fj_Bhi2XPL3siwIh4sx4VRLAe31yD50oKdj5UlRYW0c/"", ""Сводка!A:AA""), 5, FALSE)"),152)</f>
        <v>152</v>
      </c>
      <c r="F1962" s="148" t="s">
        <v>456</v>
      </c>
      <c r="G1962" s="147">
        <f ca="1">IFERROR(__xludf.DUMMYFUNCTION(" VLOOKUP(A1952, IMPORTRANGE(""https://docs.google.com/spreadsheets/d/1QNLbnkR_AongFt22vMfNzfpjZ0CjpI8QI-w0wBnYA1w/"", ""Инфа!A:AA""), 6, FALSE)"),2024)</f>
        <v>2024</v>
      </c>
      <c r="H1962" s="150">
        <v>9600</v>
      </c>
      <c r="I1962" s="151" t="s">
        <v>819</v>
      </c>
      <c r="J1962" s="93" t="s">
        <v>5597</v>
      </c>
      <c r="K1962" s="153"/>
      <c r="L1962" s="153"/>
      <c r="M1962" s="153"/>
      <c r="N1962" s="153"/>
      <c r="O1962" s="153"/>
      <c r="P1962" s="153"/>
      <c r="Q1962" s="153"/>
      <c r="R1962" s="153"/>
      <c r="S1962" s="153"/>
    </row>
    <row r="1963" spans="1:19" ht="262.5">
      <c r="A1963" s="277" t="s">
        <v>25424</v>
      </c>
      <c r="B1963" s="253" t="s">
        <v>153</v>
      </c>
      <c r="C1963" s="93" t="s">
        <v>5595</v>
      </c>
      <c r="D1963" s="93" t="s">
        <v>5598</v>
      </c>
      <c r="E1963" s="148">
        <f ca="1">IFERROR(__xludf.DUMMYFUNCTION(" VLOOKUP(A1953, IMPORTRANGE(""https://docs.google.com/spreadsheets/d/1fj_Bhi2XPL3siwIh4sx4VRLAe31yD50oKdj5UlRYW0c/"", ""Сводка!A:AA""), 5, FALSE)"),216)</f>
        <v>216</v>
      </c>
      <c r="F1963" s="148" t="s">
        <v>456</v>
      </c>
      <c r="G1963" s="147">
        <f ca="1">IFERROR(__xludf.DUMMYFUNCTION(" VLOOKUP(A1953, IMPORTRANGE(""https://docs.google.com/spreadsheets/d/1QNLbnkR_AongFt22vMfNzfpjZ0CjpI8QI-w0wBnYA1w/"", ""Инфа!A:AA""), 6, FALSE)"),2024)</f>
        <v>2024</v>
      </c>
      <c r="H1963" s="150">
        <v>11500</v>
      </c>
      <c r="I1963" s="151" t="s">
        <v>819</v>
      </c>
      <c r="J1963" s="93" t="s">
        <v>5599</v>
      </c>
      <c r="K1963" s="153"/>
      <c r="L1963" s="153"/>
      <c r="M1963" s="153"/>
      <c r="N1963" s="153"/>
      <c r="O1963" s="153"/>
      <c r="P1963" s="153"/>
      <c r="Q1963" s="153"/>
      <c r="R1963" s="153"/>
      <c r="S1963" s="153"/>
    </row>
    <row r="1964" spans="1:19" ht="112.5">
      <c r="A1964" s="277" t="s">
        <v>25424</v>
      </c>
      <c r="B1964" s="253" t="s">
        <v>153</v>
      </c>
      <c r="C1964" s="93" t="s">
        <v>5600</v>
      </c>
      <c r="D1964" s="93" t="s">
        <v>5601</v>
      </c>
      <c r="E1964" s="148">
        <f ca="1">IFERROR(__xludf.DUMMYFUNCTION(" VLOOKUP(A1954, IMPORTRANGE(""https://docs.google.com/spreadsheets/d/1fj_Bhi2XPL3siwIh4sx4VRLAe31yD50oKdj5UlRYW0c/"", ""Сводка!A:AA""), 5, FALSE)"),236)</f>
        <v>236</v>
      </c>
      <c r="F1964" s="148" t="s">
        <v>456</v>
      </c>
      <c r="G1964" s="147">
        <f ca="1">IFERROR(__xludf.DUMMYFUNCTION(" VLOOKUP(A1954, IMPORTRANGE(""https://docs.google.com/spreadsheets/d/1QNLbnkR_AongFt22vMfNzfpjZ0CjpI8QI-w0wBnYA1w/"", ""Инфа!A:AA""), 6, FALSE)"),2024)</f>
        <v>2024</v>
      </c>
      <c r="H1964" s="150">
        <v>19200</v>
      </c>
      <c r="I1964" s="151" t="s">
        <v>1996</v>
      </c>
      <c r="J1964" s="93" t="s">
        <v>5602</v>
      </c>
      <c r="K1964" s="153"/>
      <c r="L1964" s="153"/>
      <c r="M1964" s="153"/>
      <c r="N1964" s="153"/>
      <c r="O1964" s="153"/>
      <c r="P1964" s="153"/>
      <c r="Q1964" s="153"/>
      <c r="R1964" s="153"/>
      <c r="S1964" s="153"/>
    </row>
    <row r="1965" spans="1:19" ht="150">
      <c r="A1965" s="277" t="s">
        <v>25424</v>
      </c>
      <c r="B1965" s="253" t="s">
        <v>400</v>
      </c>
      <c r="C1965" s="93" t="s">
        <v>5603</v>
      </c>
      <c r="D1965" s="93" t="s">
        <v>5604</v>
      </c>
      <c r="E1965" s="148">
        <f ca="1">IFERROR(__xludf.DUMMYFUNCTION(" VLOOKUP(A1955, IMPORTRANGE(""https://docs.google.com/spreadsheets/d/1fj_Bhi2XPL3siwIh4sx4VRLAe31yD50oKdj5UlRYW0c/"", ""Сводка!A:AA""), 5, FALSE)"),308)</f>
        <v>308</v>
      </c>
      <c r="F1965" s="148" t="s">
        <v>466</v>
      </c>
      <c r="G1965" s="147">
        <f ca="1">IFERROR(__xludf.DUMMYFUNCTION(" VLOOKUP(A1955, IMPORTRANGE(""https://docs.google.com/spreadsheets/d/1QNLbnkR_AongFt22vMfNzfpjZ0CjpI8QI-w0wBnYA1w/"", ""Инфа!A:AA""), 6, FALSE)"),2024)</f>
        <v>2024</v>
      </c>
      <c r="H1965" s="150">
        <v>14200</v>
      </c>
      <c r="I1965" s="156" t="s">
        <v>72</v>
      </c>
      <c r="J1965" s="93" t="s">
        <v>5605</v>
      </c>
      <c r="K1965" s="153"/>
      <c r="L1965" s="153"/>
      <c r="M1965" s="153"/>
      <c r="N1965" s="153"/>
      <c r="O1965" s="153"/>
      <c r="P1965" s="153"/>
      <c r="Q1965" s="153"/>
      <c r="R1965" s="153"/>
      <c r="S1965" s="153"/>
    </row>
    <row r="1966" spans="1:19" ht="93.75">
      <c r="A1966" s="277" t="s">
        <v>25424</v>
      </c>
      <c r="B1966" s="253" t="s">
        <v>153</v>
      </c>
      <c r="C1966" s="93" t="s">
        <v>5606</v>
      </c>
      <c r="D1966" s="93" t="s">
        <v>5607</v>
      </c>
      <c r="E1966" s="148">
        <f ca="1">IFERROR(__xludf.DUMMYFUNCTION(" VLOOKUP(A1956, IMPORTRANGE(""https://docs.google.com/spreadsheets/d/1fj_Bhi2XPL3siwIh4sx4VRLAe31yD50oKdj5UlRYW0c/"", ""Сводка!A:AA""), 5, FALSE)"),502)</f>
        <v>502</v>
      </c>
      <c r="F1966" s="148" t="s">
        <v>456</v>
      </c>
      <c r="G1966" s="147">
        <f ca="1">IFERROR(__xludf.DUMMYFUNCTION(" VLOOKUP(A1956, IMPORTRANGE(""https://docs.google.com/spreadsheets/d/1QNLbnkR_AongFt22vMfNzfpjZ0CjpI8QI-w0wBnYA1w/"", ""Инфа!A:AA""), 6, FALSE)"),2024)</f>
        <v>2024</v>
      </c>
      <c r="H1966" s="154">
        <v>20100</v>
      </c>
      <c r="I1966" s="151" t="s">
        <v>819</v>
      </c>
      <c r="J1966" s="93"/>
      <c r="K1966" s="153"/>
      <c r="L1966" s="153"/>
      <c r="M1966" s="153"/>
      <c r="N1966" s="153"/>
      <c r="O1966" s="153"/>
      <c r="P1966" s="153"/>
      <c r="Q1966" s="153"/>
      <c r="R1966" s="153"/>
      <c r="S1966" s="153"/>
    </row>
    <row r="1967" spans="1:19" ht="56.25">
      <c r="A1967" s="277" t="s">
        <v>25424</v>
      </c>
      <c r="B1967" s="253" t="s">
        <v>153</v>
      </c>
      <c r="C1967" s="122" t="s">
        <v>5608</v>
      </c>
      <c r="D1967" s="122" t="s">
        <v>5609</v>
      </c>
      <c r="E1967" s="148">
        <f ca="1">IFERROR(__xludf.DUMMYFUNCTION(" VLOOKUP(A1957, IMPORTRANGE(""https://docs.google.com/spreadsheets/d/1fj_Bhi2XPL3siwIh4sx4VRLAe31yD50oKdj5UlRYW0c/"", ""Сводка!A:AA""), 5, FALSE)"),284)</f>
        <v>284</v>
      </c>
      <c r="F1967" s="193" t="s">
        <v>456</v>
      </c>
      <c r="G1967" s="147">
        <f ca="1">IFERROR(__xludf.DUMMYFUNCTION(" VLOOKUP(A1957, IMPORTRANGE(""https://docs.google.com/spreadsheets/d/1QNLbnkR_AongFt22vMfNzfpjZ0CjpI8QI-w0wBnYA1w/"", ""Инфа!A:AA""), 6, FALSE)"),2024)</f>
        <v>2024</v>
      </c>
      <c r="H1967" s="150">
        <v>13500</v>
      </c>
      <c r="I1967" s="194" t="s">
        <v>501</v>
      </c>
      <c r="J1967" s="122"/>
      <c r="K1967" s="153"/>
      <c r="L1967" s="153"/>
      <c r="M1967" s="153"/>
      <c r="N1967" s="153"/>
      <c r="O1967" s="153"/>
      <c r="P1967" s="153"/>
      <c r="Q1967" s="153"/>
      <c r="R1967" s="153"/>
      <c r="S1967" s="153"/>
    </row>
    <row r="1968" spans="1:19" ht="56.25">
      <c r="A1968" s="277" t="s">
        <v>25424</v>
      </c>
      <c r="B1968" s="253" t="s">
        <v>153</v>
      </c>
      <c r="C1968" s="122" t="s">
        <v>5608</v>
      </c>
      <c r="D1968" s="122" t="s">
        <v>5610</v>
      </c>
      <c r="E1968" s="148">
        <f ca="1">IFERROR(__xludf.DUMMYFUNCTION(" VLOOKUP(A1958, IMPORTRANGE(""https://docs.google.com/spreadsheets/d/1fj_Bhi2XPL3siwIh4sx4VRLAe31yD50oKdj5UlRYW0c/"", ""Сводка!A:AA""), 5, FALSE)"),328)</f>
        <v>328</v>
      </c>
      <c r="F1968" s="193" t="s">
        <v>456</v>
      </c>
      <c r="G1968" s="147">
        <f ca="1">IFERROR(__xludf.DUMMYFUNCTION(" VLOOKUP(A1958, IMPORTRANGE(""https://docs.google.com/spreadsheets/d/1QNLbnkR_AongFt22vMfNzfpjZ0CjpI8QI-w0wBnYA1w/"", ""Инфа!A:AA""), 6, FALSE)"),2024)</f>
        <v>2024</v>
      </c>
      <c r="H1968" s="150">
        <v>24700</v>
      </c>
      <c r="I1968" s="194" t="s">
        <v>501</v>
      </c>
      <c r="J1968" s="122"/>
      <c r="K1968" s="153"/>
      <c r="L1968" s="153"/>
      <c r="M1968" s="153"/>
      <c r="N1968" s="153"/>
      <c r="O1968" s="153"/>
      <c r="P1968" s="153"/>
      <c r="Q1968" s="153"/>
      <c r="R1968" s="153"/>
      <c r="S1968" s="153"/>
    </row>
    <row r="1969" spans="1:19" ht="37.5">
      <c r="A1969" s="277" t="s">
        <v>25424</v>
      </c>
      <c r="B1969" s="253" t="s">
        <v>400</v>
      </c>
      <c r="C1969" s="93" t="s">
        <v>5611</v>
      </c>
      <c r="D1969" s="93" t="s">
        <v>5612</v>
      </c>
      <c r="E1969" s="148">
        <f ca="1">IFERROR(__xludf.DUMMYFUNCTION(" VLOOKUP(A1959, IMPORTRANGE(""https://docs.google.com/spreadsheets/d/1fj_Bhi2XPL3siwIh4sx4VRLAe31yD50oKdj5UlRYW0c/"", ""Сводка!A:AA""), 5, FALSE)"),188)</f>
        <v>188</v>
      </c>
      <c r="F1969" s="148" t="s">
        <v>415</v>
      </c>
      <c r="G1969" s="147">
        <f ca="1">IFERROR(__xludf.DUMMYFUNCTION(" VLOOKUP(A1959, IMPORTRANGE(""https://docs.google.com/spreadsheets/d/1QNLbnkR_AongFt22vMfNzfpjZ0CjpI8QI-w0wBnYA1w/"", ""Инфа!A:AA""), 6, FALSE)"),2024)</f>
        <v>2024</v>
      </c>
      <c r="H1969" s="150">
        <v>10600</v>
      </c>
      <c r="I1969" s="151" t="s">
        <v>5571</v>
      </c>
      <c r="J1969" s="93" t="s">
        <v>5613</v>
      </c>
      <c r="K1969" s="153"/>
      <c r="L1969" s="153"/>
      <c r="M1969" s="153"/>
      <c r="N1969" s="153"/>
      <c r="O1969" s="153"/>
      <c r="P1969" s="153"/>
      <c r="Q1969" s="153"/>
      <c r="R1969" s="153"/>
      <c r="S1969" s="153"/>
    </row>
    <row r="1970" spans="1:19" ht="112.5">
      <c r="A1970" s="277" t="s">
        <v>25424</v>
      </c>
      <c r="B1970" s="253" t="s">
        <v>153</v>
      </c>
      <c r="C1970" s="122" t="s">
        <v>5614</v>
      </c>
      <c r="D1970" s="122" t="s">
        <v>5615</v>
      </c>
      <c r="E1970" s="148">
        <f ca="1">IFERROR(__xludf.DUMMYFUNCTION(" VLOOKUP(A1960, IMPORTRANGE(""https://docs.google.com/spreadsheets/d/1fj_Bhi2XPL3siwIh4sx4VRLAe31yD50oKdj5UlRYW0c/"", ""Сводка!A:AA""), 5, FALSE)"),256)</f>
        <v>256</v>
      </c>
      <c r="F1970" s="193" t="s">
        <v>50</v>
      </c>
      <c r="G1970" s="147">
        <f ca="1">IFERROR(__xludf.DUMMYFUNCTION(" VLOOKUP(A1960, IMPORTRANGE(""https://docs.google.com/spreadsheets/d/1QNLbnkR_AongFt22vMfNzfpjZ0CjpI8QI-w0wBnYA1w/"", ""Инфа!A:AA""), 6, FALSE)"),2024)</f>
        <v>2024</v>
      </c>
      <c r="H1970" s="150">
        <v>16500</v>
      </c>
      <c r="I1970" s="156" t="s">
        <v>554</v>
      </c>
      <c r="J1970" s="122" t="s">
        <v>5616</v>
      </c>
      <c r="K1970" s="153"/>
      <c r="L1970" s="153"/>
      <c r="M1970" s="153"/>
      <c r="N1970" s="153"/>
      <c r="O1970" s="153"/>
      <c r="P1970" s="153"/>
      <c r="Q1970" s="153"/>
      <c r="R1970" s="153"/>
      <c r="S1970" s="153"/>
    </row>
    <row r="1971" spans="1:19" ht="225">
      <c r="A1971" s="277" t="s">
        <v>25424</v>
      </c>
      <c r="B1971" s="253" t="s">
        <v>1885</v>
      </c>
      <c r="C1971" s="93" t="s">
        <v>5617</v>
      </c>
      <c r="D1971" s="93" t="s">
        <v>5618</v>
      </c>
      <c r="E1971" s="148">
        <f ca="1">IFERROR(__xludf.DUMMYFUNCTION(" VLOOKUP(A1961, IMPORTRANGE(""https://docs.google.com/spreadsheets/d/1fj_Bhi2XPL3siwIh4sx4VRLAe31yD50oKdj5UlRYW0c/"", ""Сводка!A:AA""), 5, FALSE)"),380)</f>
        <v>380</v>
      </c>
      <c r="F1971" s="148" t="s">
        <v>456</v>
      </c>
      <c r="G1971" s="147">
        <f ca="1">IFERROR(__xludf.DUMMYFUNCTION(" VLOOKUP(A1961, IMPORTRANGE(""https://docs.google.com/spreadsheets/d/1QNLbnkR_AongFt22vMfNzfpjZ0CjpI8QI-w0wBnYA1w/"", ""Инфа!A:AA""), 6, FALSE)"),2024)</f>
        <v>2024</v>
      </c>
      <c r="H1971" s="154">
        <v>27800</v>
      </c>
      <c r="I1971" s="151" t="s">
        <v>1196</v>
      </c>
      <c r="J1971" s="93" t="s">
        <v>5619</v>
      </c>
      <c r="K1971" s="153"/>
      <c r="L1971" s="153"/>
      <c r="M1971" s="153"/>
      <c r="N1971" s="153"/>
      <c r="O1971" s="153"/>
      <c r="P1971" s="153"/>
      <c r="Q1971" s="153"/>
      <c r="R1971" s="153"/>
      <c r="S1971" s="153"/>
    </row>
    <row r="1972" spans="1:19" ht="93.75">
      <c r="A1972" s="277" t="s">
        <v>25424</v>
      </c>
      <c r="B1972" s="253" t="s">
        <v>153</v>
      </c>
      <c r="C1972" s="93" t="s">
        <v>5620</v>
      </c>
      <c r="D1972" s="93" t="s">
        <v>5621</v>
      </c>
      <c r="E1972" s="148">
        <f ca="1">IFERROR(__xludf.DUMMYFUNCTION(" VLOOKUP(A1962, IMPORTRANGE(""https://docs.google.com/spreadsheets/d/1fj_Bhi2XPL3siwIh4sx4VRLAe31yD50oKdj5UlRYW0c/"", ""Сводка!A:AA""), 5, FALSE)"),308)</f>
        <v>308</v>
      </c>
      <c r="F1972" s="148" t="s">
        <v>456</v>
      </c>
      <c r="G1972" s="147">
        <f ca="1">IFERROR(__xludf.DUMMYFUNCTION(" VLOOKUP(A1962, IMPORTRANGE(""https://docs.google.com/spreadsheets/d/1QNLbnkR_AongFt22vMfNzfpjZ0CjpI8QI-w0wBnYA1w/"", ""Инфа!A:AA""), 6, FALSE)"),2024)</f>
        <v>2024</v>
      </c>
      <c r="H1972" s="150">
        <v>14200</v>
      </c>
      <c r="I1972" s="151" t="s">
        <v>274</v>
      </c>
      <c r="J1972" s="93" t="s">
        <v>5622</v>
      </c>
      <c r="K1972" s="153"/>
      <c r="L1972" s="153"/>
      <c r="M1972" s="153"/>
      <c r="N1972" s="153"/>
      <c r="O1972" s="153"/>
      <c r="P1972" s="153"/>
      <c r="Q1972" s="153"/>
      <c r="R1972" s="153"/>
      <c r="S1972" s="153"/>
    </row>
    <row r="1973" spans="1:19" ht="93.75">
      <c r="A1973" s="277" t="s">
        <v>25424</v>
      </c>
      <c r="B1973" s="253" t="s">
        <v>400</v>
      </c>
      <c r="C1973" s="93" t="s">
        <v>5620</v>
      </c>
      <c r="D1973" s="93" t="s">
        <v>5623</v>
      </c>
      <c r="E1973" s="148">
        <f ca="1">IFERROR(__xludf.DUMMYFUNCTION(" VLOOKUP(A1963, IMPORTRANGE(""https://docs.google.com/spreadsheets/d/1fj_Bhi2XPL3siwIh4sx4VRLAe31yD50oKdj5UlRYW0c/"", ""Сводка!A:AA""), 5, FALSE)"),192)</f>
        <v>192</v>
      </c>
      <c r="F1973" s="148" t="s">
        <v>466</v>
      </c>
      <c r="G1973" s="147">
        <f ca="1">IFERROR(__xludf.DUMMYFUNCTION(" VLOOKUP(A1963, IMPORTRANGE(""https://docs.google.com/spreadsheets/d/1QNLbnkR_AongFt22vMfNzfpjZ0CjpI8QI-w0wBnYA1w/"", ""Инфа!A:AA""), 6, FALSE)"),2024)</f>
        <v>2024</v>
      </c>
      <c r="H1973" s="150">
        <v>10800</v>
      </c>
      <c r="I1973" s="151" t="s">
        <v>274</v>
      </c>
      <c r="J1973" s="93" t="s">
        <v>5624</v>
      </c>
      <c r="K1973" s="153"/>
      <c r="L1973" s="153"/>
      <c r="M1973" s="153"/>
      <c r="N1973" s="153"/>
      <c r="O1973" s="153"/>
      <c r="P1973" s="153"/>
      <c r="Q1973" s="153"/>
      <c r="R1973" s="153"/>
      <c r="S1973" s="153"/>
    </row>
    <row r="1974" spans="1:19" ht="131.25">
      <c r="A1974" s="277" t="s">
        <v>25424</v>
      </c>
      <c r="B1974" s="253" t="s">
        <v>400</v>
      </c>
      <c r="C1974" s="93" t="s">
        <v>5625</v>
      </c>
      <c r="D1974" s="93" t="s">
        <v>5626</v>
      </c>
      <c r="E1974" s="148">
        <f ca="1">IFERROR(__xludf.DUMMYFUNCTION(" VLOOKUP(A1964, IMPORTRANGE(""https://docs.google.com/spreadsheets/d/1fj_Bhi2XPL3siwIh4sx4VRLAe31yD50oKdj5UlRYW0c/"", ""Сводка!A:AA""), 5, FALSE)"),132)</f>
        <v>132</v>
      </c>
      <c r="F1974" s="148" t="s">
        <v>415</v>
      </c>
      <c r="G1974" s="147">
        <f ca="1">IFERROR(__xludf.DUMMYFUNCTION(" VLOOKUP(A1964, IMPORTRANGE(""https://docs.google.com/spreadsheets/d/1QNLbnkR_AongFt22vMfNzfpjZ0CjpI8QI-w0wBnYA1w/"", ""Инфа!A:AA""), 6, FALSE)"),2024)</f>
        <v>2024</v>
      </c>
      <c r="H1974" s="150">
        <v>9000</v>
      </c>
      <c r="I1974" s="151" t="s">
        <v>274</v>
      </c>
      <c r="J1974" s="93" t="s">
        <v>5627</v>
      </c>
      <c r="K1974" s="153"/>
      <c r="L1974" s="153"/>
      <c r="M1974" s="153"/>
      <c r="N1974" s="153"/>
      <c r="O1974" s="153"/>
      <c r="P1974" s="153"/>
      <c r="Q1974" s="153"/>
      <c r="R1974" s="153"/>
      <c r="S1974" s="153"/>
    </row>
    <row r="1975" spans="1:19" ht="112.5">
      <c r="A1975" s="277" t="s">
        <v>25424</v>
      </c>
      <c r="B1975" s="253" t="s">
        <v>153</v>
      </c>
      <c r="C1975" s="93" t="s">
        <v>5628</v>
      </c>
      <c r="D1975" s="93" t="s">
        <v>5629</v>
      </c>
      <c r="E1975" s="148">
        <f ca="1">IFERROR(__xludf.DUMMYFUNCTION(" VLOOKUP(A1965, IMPORTRANGE(""https://docs.google.com/spreadsheets/d/1fj_Bhi2XPL3siwIh4sx4VRLAe31yD50oKdj5UlRYW0c/"", ""Сводка!A:AA""), 5, FALSE)"),360)</f>
        <v>360</v>
      </c>
      <c r="F1975" s="148" t="s">
        <v>456</v>
      </c>
      <c r="G1975" s="147">
        <f ca="1">IFERROR(__xludf.DUMMYFUNCTION(" VLOOKUP(A1965, IMPORTRANGE(""https://docs.google.com/spreadsheets/d/1QNLbnkR_AongFt22vMfNzfpjZ0CjpI8QI-w0wBnYA1w/"", ""Инфа!A:AA""), 6, FALSE)"),2024)</f>
        <v>2024</v>
      </c>
      <c r="H1975" s="154">
        <v>15800</v>
      </c>
      <c r="I1975" s="151" t="s">
        <v>274</v>
      </c>
      <c r="J1975" s="93" t="s">
        <v>5630</v>
      </c>
      <c r="K1975" s="153"/>
      <c r="L1975" s="153"/>
      <c r="M1975" s="153"/>
      <c r="N1975" s="153"/>
      <c r="O1975" s="153"/>
      <c r="P1975" s="153"/>
      <c r="Q1975" s="153"/>
      <c r="R1975" s="153"/>
      <c r="S1975" s="153"/>
    </row>
    <row r="1976" spans="1:19" ht="150">
      <c r="A1976" s="277" t="s">
        <v>25424</v>
      </c>
      <c r="B1976" s="253" t="s">
        <v>153</v>
      </c>
      <c r="C1976" s="122" t="s">
        <v>5631</v>
      </c>
      <c r="D1976" s="122" t="s">
        <v>5632</v>
      </c>
      <c r="E1976" s="148">
        <f ca="1">IFERROR(__xludf.DUMMYFUNCTION(" VLOOKUP(A1966, IMPORTRANGE(""https://docs.google.com/spreadsheets/d/1fj_Bhi2XPL3siwIh4sx4VRLAe31yD50oKdj5UlRYW0c/"", ""Сводка!A:AA""), 5, FALSE)"),168)</f>
        <v>168</v>
      </c>
      <c r="F1976" s="193" t="s">
        <v>456</v>
      </c>
      <c r="G1976" s="147">
        <f ca="1">IFERROR(__xludf.DUMMYFUNCTION(" VLOOKUP(A1966, IMPORTRANGE(""https://docs.google.com/spreadsheets/d/1QNLbnkR_AongFt22vMfNzfpjZ0CjpI8QI-w0wBnYA1w/"", ""Инфа!A:AA""), 6, FALSE)"),2024)</f>
        <v>2024</v>
      </c>
      <c r="H1976" s="150">
        <v>15100</v>
      </c>
      <c r="I1976" s="151" t="s">
        <v>2526</v>
      </c>
      <c r="J1976" s="122" t="s">
        <v>5633</v>
      </c>
      <c r="K1976" s="153"/>
      <c r="L1976" s="153"/>
      <c r="M1976" s="153"/>
      <c r="N1976" s="153"/>
      <c r="O1976" s="153"/>
      <c r="P1976" s="153"/>
      <c r="Q1976" s="153"/>
      <c r="R1976" s="153"/>
      <c r="S1976" s="153"/>
    </row>
    <row r="1977" spans="1:19" ht="243.75">
      <c r="A1977" s="277" t="s">
        <v>25424</v>
      </c>
      <c r="B1977" s="253" t="s">
        <v>153</v>
      </c>
      <c r="C1977" s="93" t="s">
        <v>5634</v>
      </c>
      <c r="D1977" s="93" t="s">
        <v>5635</v>
      </c>
      <c r="E1977" s="148">
        <f ca="1">IFERROR(__xludf.DUMMYFUNCTION(" VLOOKUP(A1967, IMPORTRANGE(""https://docs.google.com/spreadsheets/d/1fj_Bhi2XPL3siwIh4sx4VRLAe31yD50oKdj5UlRYW0c/"", ""Сводка!A:AA""), 5, FALSE)"),348)</f>
        <v>348</v>
      </c>
      <c r="F1977" s="148" t="s">
        <v>456</v>
      </c>
      <c r="G1977" s="147">
        <f ca="1">IFERROR(__xludf.DUMMYFUNCTION(" VLOOKUP(A1967, IMPORTRANGE(""https://docs.google.com/spreadsheets/d/1QNLbnkR_AongFt22vMfNzfpjZ0CjpI8QI-w0wBnYA1w/"", ""Инфа!A:AA""), 6, FALSE)"),2024)</f>
        <v>2024</v>
      </c>
      <c r="H1977" s="150">
        <v>15400</v>
      </c>
      <c r="I1977" s="151" t="s">
        <v>398</v>
      </c>
      <c r="J1977" s="93" t="s">
        <v>5636</v>
      </c>
      <c r="K1977" s="153"/>
      <c r="L1977" s="153"/>
      <c r="M1977" s="153"/>
      <c r="N1977" s="153"/>
      <c r="O1977" s="153"/>
      <c r="P1977" s="153"/>
      <c r="Q1977" s="153"/>
      <c r="R1977" s="153"/>
      <c r="S1977" s="153"/>
    </row>
    <row r="1978" spans="1:19" ht="150">
      <c r="A1978" s="277" t="s">
        <v>25424</v>
      </c>
      <c r="B1978" s="253" t="s">
        <v>153</v>
      </c>
      <c r="C1978" s="93" t="s">
        <v>5637</v>
      </c>
      <c r="D1978" s="93" t="s">
        <v>5638</v>
      </c>
      <c r="E1978" s="148">
        <f ca="1">IFERROR(__xludf.DUMMYFUNCTION(" VLOOKUP(A1968, IMPORTRANGE(""https://docs.google.com/spreadsheets/d/1fj_Bhi2XPL3siwIh4sx4VRLAe31yD50oKdj5UlRYW0c/"", ""Сводка!A:AA""), 5, FALSE)"),212)</f>
        <v>212</v>
      </c>
      <c r="F1978" s="148" t="s">
        <v>50</v>
      </c>
      <c r="G1978" s="147">
        <f ca="1">IFERROR(__xludf.DUMMYFUNCTION(" VLOOKUP(A1968, IMPORTRANGE(""https://docs.google.com/spreadsheets/d/1QNLbnkR_AongFt22vMfNzfpjZ0CjpI8QI-w0wBnYA1w/"", ""Инфа!A:AA""), 6, FALSE)"),2024)</f>
        <v>2024</v>
      </c>
      <c r="H1978" s="150">
        <v>17700</v>
      </c>
      <c r="I1978" s="151" t="s">
        <v>404</v>
      </c>
      <c r="J1978" s="93" t="s">
        <v>5639</v>
      </c>
      <c r="K1978" s="153"/>
      <c r="L1978" s="153"/>
      <c r="M1978" s="153"/>
      <c r="N1978" s="153"/>
      <c r="O1978" s="153"/>
      <c r="P1978" s="153"/>
      <c r="Q1978" s="153"/>
      <c r="R1978" s="153"/>
      <c r="S1978" s="153"/>
    </row>
    <row r="1979" spans="1:19" ht="131.25">
      <c r="A1979" s="277" t="s">
        <v>25424</v>
      </c>
      <c r="B1979" s="253" t="s">
        <v>1885</v>
      </c>
      <c r="C1979" s="93" t="s">
        <v>5640</v>
      </c>
      <c r="D1979" s="93" t="s">
        <v>5641</v>
      </c>
      <c r="E1979" s="148">
        <f ca="1">IFERROR(__xludf.DUMMYFUNCTION(" VLOOKUP(A1969, IMPORTRANGE(""https://docs.google.com/spreadsheets/d/1fj_Bhi2XPL3siwIh4sx4VRLAe31yD50oKdj5UlRYW0c/"", ""Сводка!A:AA""), 5, FALSE)"),144)</f>
        <v>144</v>
      </c>
      <c r="F1979" s="148" t="s">
        <v>5642</v>
      </c>
      <c r="G1979" s="147">
        <f ca="1">IFERROR(__xludf.DUMMYFUNCTION(" VLOOKUP(A1969, IMPORTRANGE(""https://docs.google.com/spreadsheets/d/1QNLbnkR_AongFt22vMfNzfpjZ0CjpI8QI-w0wBnYA1w/"", ""Инфа!A:AA""), 6, FALSE)"),2024)</f>
        <v>2024</v>
      </c>
      <c r="H1979" s="150">
        <v>13600</v>
      </c>
      <c r="I1979" s="151" t="s">
        <v>819</v>
      </c>
      <c r="J1979" s="93" t="s">
        <v>5643</v>
      </c>
      <c r="K1979" s="153"/>
      <c r="L1979" s="153"/>
      <c r="M1979" s="153"/>
      <c r="N1979" s="153"/>
      <c r="O1979" s="153"/>
      <c r="P1979" s="153"/>
      <c r="Q1979" s="153"/>
      <c r="R1979" s="153"/>
      <c r="S1979" s="153"/>
    </row>
    <row r="1980" spans="1:19" ht="131.25">
      <c r="A1980" s="277" t="s">
        <v>25424</v>
      </c>
      <c r="B1980" s="253" t="s">
        <v>400</v>
      </c>
      <c r="C1980" s="93" t="s">
        <v>5644</v>
      </c>
      <c r="D1980" s="93" t="s">
        <v>5645</v>
      </c>
      <c r="E1980" s="148">
        <f ca="1">IFERROR(__xludf.DUMMYFUNCTION(" VLOOKUP(A1970, IMPORTRANGE(""https://docs.google.com/spreadsheets/d/1fj_Bhi2XPL3siwIh4sx4VRLAe31yD50oKdj5UlRYW0c/"", ""Сводка!A:AA""), 5, FALSE)"),176)</f>
        <v>176</v>
      </c>
      <c r="F1980" s="148" t="s">
        <v>677</v>
      </c>
      <c r="G1980" s="147">
        <f ca="1">IFERROR(__xludf.DUMMYFUNCTION(" VLOOKUP(A1970, IMPORTRANGE(""https://docs.google.com/spreadsheets/d/1QNLbnkR_AongFt22vMfNzfpjZ0CjpI8QI-w0wBnYA1w/"", ""Инфа!A:AA""), 6, FALSE)"),2024)</f>
        <v>2024</v>
      </c>
      <c r="H1980" s="150">
        <v>10300</v>
      </c>
      <c r="I1980" s="151" t="s">
        <v>819</v>
      </c>
      <c r="J1980" s="93" t="s">
        <v>5646</v>
      </c>
      <c r="K1980" s="153"/>
      <c r="L1980" s="153"/>
      <c r="M1980" s="153"/>
      <c r="N1980" s="153"/>
      <c r="O1980" s="153"/>
      <c r="P1980" s="153"/>
      <c r="Q1980" s="153"/>
      <c r="R1980" s="153"/>
      <c r="S1980" s="153"/>
    </row>
    <row r="1981" spans="1:19" ht="150">
      <c r="A1981" s="277" t="s">
        <v>25424</v>
      </c>
      <c r="B1981" s="253" t="s">
        <v>153</v>
      </c>
      <c r="C1981" s="93" t="s">
        <v>5644</v>
      </c>
      <c r="D1981" s="93" t="s">
        <v>5647</v>
      </c>
      <c r="E1981" s="195">
        <v>440</v>
      </c>
      <c r="F1981" s="148" t="s">
        <v>456</v>
      </c>
      <c r="G1981" s="147">
        <f ca="1">IFERROR(__xludf.DUMMYFUNCTION(" VLOOKUP(A1971, IMPORTRANGE(""https://docs.google.com/spreadsheets/d/1QNLbnkR_AongFt22vMfNzfpjZ0CjpI8QI-w0wBnYA1w/"", ""Инфа!A:AA""), 6, FALSE)"),2024)</f>
        <v>2024</v>
      </c>
      <c r="H1981" s="154">
        <v>31400</v>
      </c>
      <c r="I1981" s="151" t="s">
        <v>819</v>
      </c>
      <c r="J1981" s="93" t="s">
        <v>5648</v>
      </c>
      <c r="K1981" s="153"/>
      <c r="L1981" s="153"/>
      <c r="M1981" s="153"/>
      <c r="N1981" s="153"/>
      <c r="O1981" s="153"/>
      <c r="P1981" s="153"/>
      <c r="Q1981" s="153"/>
      <c r="R1981" s="153"/>
      <c r="S1981" s="153"/>
    </row>
    <row r="1982" spans="1:19" ht="37.5">
      <c r="A1982" s="277" t="s">
        <v>25424</v>
      </c>
      <c r="B1982" s="253" t="s">
        <v>400</v>
      </c>
      <c r="C1982" s="93" t="s">
        <v>5644</v>
      </c>
      <c r="D1982" s="93" t="s">
        <v>5649</v>
      </c>
      <c r="E1982" s="172">
        <v>230</v>
      </c>
      <c r="F1982" s="148" t="s">
        <v>466</v>
      </c>
      <c r="G1982" s="147">
        <f ca="1">IFERROR(__xludf.DUMMYFUNCTION(" VLOOKUP(A1972, IMPORTRANGE(""https://docs.google.com/spreadsheets/d/1QNLbnkR_AongFt22vMfNzfpjZ0CjpI8QI-w0wBnYA1w/"", ""Инфа!A:AA""), 6, FALSE)"),2024)</f>
        <v>2024</v>
      </c>
      <c r="H1982" s="150">
        <v>18800</v>
      </c>
      <c r="I1982" s="151" t="s">
        <v>18</v>
      </c>
      <c r="J1982" s="93"/>
      <c r="K1982" s="153"/>
      <c r="L1982" s="153"/>
      <c r="M1982" s="153"/>
      <c r="N1982" s="153"/>
      <c r="O1982" s="153"/>
      <c r="P1982" s="153"/>
      <c r="Q1982" s="153"/>
      <c r="R1982" s="153"/>
      <c r="S1982" s="153"/>
    </row>
    <row r="1983" spans="1:19" ht="168.75">
      <c r="A1983" s="277" t="s">
        <v>25424</v>
      </c>
      <c r="B1983" s="253" t="s">
        <v>400</v>
      </c>
      <c r="C1983" s="93" t="s">
        <v>5644</v>
      </c>
      <c r="D1983" s="93" t="s">
        <v>5650</v>
      </c>
      <c r="E1983" s="148">
        <f ca="1">IFERROR(__xludf.DUMMYFUNCTION(" VLOOKUP(A1973, IMPORTRANGE(""https://docs.google.com/spreadsheets/d/1fj_Bhi2XPL3siwIh4sx4VRLAe31yD50oKdj5UlRYW0c/"", ""Сводка!A:AA""), 5, FALSE)"),336)</f>
        <v>336</v>
      </c>
      <c r="F1983" s="148" t="s">
        <v>466</v>
      </c>
      <c r="G1983" s="147">
        <f ca="1">IFERROR(__xludf.DUMMYFUNCTION(" VLOOKUP(A1973, IMPORTRANGE(""https://docs.google.com/spreadsheets/d/1QNLbnkR_AongFt22vMfNzfpjZ0CjpI8QI-w0wBnYA1w/"", ""Инфа!A:AA""), 6, FALSE)"),2024)</f>
        <v>2024</v>
      </c>
      <c r="H1983" s="150">
        <v>15100</v>
      </c>
      <c r="I1983" s="151" t="s">
        <v>18</v>
      </c>
      <c r="J1983" s="93" t="s">
        <v>5651</v>
      </c>
      <c r="K1983" s="153"/>
      <c r="L1983" s="153"/>
      <c r="M1983" s="153"/>
      <c r="N1983" s="153"/>
      <c r="O1983" s="153"/>
      <c r="P1983" s="153"/>
      <c r="Q1983" s="153"/>
      <c r="R1983" s="153"/>
      <c r="S1983" s="153"/>
    </row>
    <row r="1984" spans="1:19" ht="318.75">
      <c r="A1984" s="277" t="s">
        <v>25424</v>
      </c>
      <c r="B1984" s="253" t="s">
        <v>400</v>
      </c>
      <c r="C1984" s="93" t="s">
        <v>5644</v>
      </c>
      <c r="D1984" s="93" t="s">
        <v>5652</v>
      </c>
      <c r="E1984" s="148">
        <f ca="1">IFERROR(__xludf.DUMMYFUNCTION(" VLOOKUP(A1974, IMPORTRANGE(""https://docs.google.com/spreadsheets/d/1fj_Bhi2XPL3siwIh4sx4VRLAe31yD50oKdj5UlRYW0c/"", ""Сводка!A:AA""), 5, FALSE)"),328)</f>
        <v>328</v>
      </c>
      <c r="F1984" s="148" t="s">
        <v>466</v>
      </c>
      <c r="G1984" s="147">
        <f ca="1">IFERROR(__xludf.DUMMYFUNCTION(" VLOOKUP(A1974, IMPORTRANGE(""https://docs.google.com/spreadsheets/d/1QNLbnkR_AongFt22vMfNzfpjZ0CjpI8QI-w0wBnYA1w/"", ""Инфа!A:AA""), 6, FALSE)"),2024)</f>
        <v>2024</v>
      </c>
      <c r="H1984" s="150">
        <v>14800</v>
      </c>
      <c r="I1984" s="151" t="s">
        <v>1146</v>
      </c>
      <c r="J1984" s="93" t="s">
        <v>5653</v>
      </c>
      <c r="K1984" s="153"/>
      <c r="L1984" s="153"/>
      <c r="M1984" s="153"/>
      <c r="N1984" s="153"/>
      <c r="O1984" s="153"/>
      <c r="P1984" s="153"/>
      <c r="Q1984" s="153"/>
      <c r="R1984" s="153"/>
      <c r="S1984" s="153"/>
    </row>
    <row r="1985" spans="1:19" ht="206.25">
      <c r="A1985" s="277" t="s">
        <v>25424</v>
      </c>
      <c r="B1985" s="253" t="s">
        <v>400</v>
      </c>
      <c r="C1985" s="93" t="s">
        <v>5644</v>
      </c>
      <c r="D1985" s="93" t="s">
        <v>5654</v>
      </c>
      <c r="E1985" s="148">
        <f ca="1">IFERROR(__xludf.DUMMYFUNCTION(" VLOOKUP(A1975, IMPORTRANGE(""https://docs.google.com/spreadsheets/d/1fj_Bhi2XPL3siwIh4sx4VRLAe31yD50oKdj5UlRYW0c/"", ""Сводка!A:AA""), 5, FALSE)"),120)</f>
        <v>120</v>
      </c>
      <c r="F1985" s="148" t="s">
        <v>677</v>
      </c>
      <c r="G1985" s="147">
        <f ca="1">IFERROR(__xludf.DUMMYFUNCTION(" VLOOKUP(A1975, IMPORTRANGE(""https://docs.google.com/spreadsheets/d/1QNLbnkR_AongFt22vMfNzfpjZ0CjpI8QI-w0wBnYA1w/"", ""Инфа!A:AA""), 6, FALSE)"),2024)</f>
        <v>2024</v>
      </c>
      <c r="H1985" s="150">
        <v>8600</v>
      </c>
      <c r="I1985" s="151" t="s">
        <v>404</v>
      </c>
      <c r="J1985" s="93" t="s">
        <v>5655</v>
      </c>
      <c r="K1985" s="153"/>
      <c r="L1985" s="153"/>
      <c r="M1985" s="153"/>
      <c r="N1985" s="153"/>
      <c r="O1985" s="153"/>
      <c r="P1985" s="153"/>
      <c r="Q1985" s="153"/>
      <c r="R1985" s="153"/>
      <c r="S1985" s="153"/>
    </row>
    <row r="1986" spans="1:19" ht="187.5">
      <c r="A1986" s="277" t="s">
        <v>25424</v>
      </c>
      <c r="B1986" s="253" t="s">
        <v>1885</v>
      </c>
      <c r="C1986" s="93" t="s">
        <v>5644</v>
      </c>
      <c r="D1986" s="93" t="s">
        <v>5656</v>
      </c>
      <c r="E1986" s="148">
        <f ca="1">IFERROR(__xludf.DUMMYFUNCTION(" VLOOKUP(A1976, IMPORTRANGE(""https://docs.google.com/spreadsheets/d/1fj_Bhi2XPL3siwIh4sx4VRLAe31yD50oKdj5UlRYW0c/"", ""Сводка!A:AA""), 5, FALSE)"),196)</f>
        <v>196</v>
      </c>
      <c r="F1986" s="148" t="s">
        <v>456</v>
      </c>
      <c r="G1986" s="147">
        <f ca="1">IFERROR(__xludf.DUMMYFUNCTION(" VLOOKUP(A1976, IMPORTRANGE(""https://docs.google.com/spreadsheets/d/1QNLbnkR_AongFt22vMfNzfpjZ0CjpI8QI-w0wBnYA1w/"", ""Инфа!A:AA""), 6, FALSE)"),2024)</f>
        <v>2024</v>
      </c>
      <c r="H1986" s="150">
        <v>16800</v>
      </c>
      <c r="I1986" s="151" t="s">
        <v>404</v>
      </c>
      <c r="J1986" s="93" t="s">
        <v>5657</v>
      </c>
      <c r="K1986" s="153"/>
      <c r="L1986" s="153"/>
      <c r="M1986" s="153"/>
      <c r="N1986" s="153"/>
      <c r="O1986" s="153"/>
      <c r="P1986" s="153"/>
      <c r="Q1986" s="153"/>
      <c r="R1986" s="153"/>
      <c r="S1986" s="153"/>
    </row>
    <row r="1987" spans="1:19" ht="131.25">
      <c r="A1987" s="277" t="s">
        <v>25424</v>
      </c>
      <c r="B1987" s="253" t="s">
        <v>400</v>
      </c>
      <c r="C1987" s="93" t="s">
        <v>5644</v>
      </c>
      <c r="D1987" s="93" t="s">
        <v>5658</v>
      </c>
      <c r="E1987" s="148">
        <f ca="1">IFERROR(__xludf.DUMMYFUNCTION(" VLOOKUP(A1977, IMPORTRANGE(""https://docs.google.com/spreadsheets/d/1fj_Bhi2XPL3siwIh4sx4VRLAe31yD50oKdj5UlRYW0c/"", ""Сводка!A:AA""), 5, FALSE)"),244)</f>
        <v>244</v>
      </c>
      <c r="F1987" s="148" t="s">
        <v>415</v>
      </c>
      <c r="G1987" s="147">
        <f ca="1">IFERROR(__xludf.DUMMYFUNCTION(" VLOOKUP(A1977, IMPORTRANGE(""https://docs.google.com/spreadsheets/d/1QNLbnkR_AongFt22vMfNzfpjZ0CjpI8QI-w0wBnYA1w/"", ""Инфа!A:AA""), 6, FALSE)"),2024)</f>
        <v>2024</v>
      </c>
      <c r="H1987" s="150">
        <v>16000</v>
      </c>
      <c r="I1987" s="151" t="s">
        <v>1317</v>
      </c>
      <c r="J1987" s="93" t="s">
        <v>5659</v>
      </c>
      <c r="K1987" s="153"/>
      <c r="L1987" s="153"/>
      <c r="M1987" s="153"/>
      <c r="N1987" s="153"/>
      <c r="O1987" s="153"/>
      <c r="P1987" s="153"/>
      <c r="Q1987" s="153"/>
      <c r="R1987" s="153"/>
      <c r="S1987" s="153"/>
    </row>
    <row r="1988" spans="1:19" ht="37.5">
      <c r="A1988" s="277" t="s">
        <v>25424</v>
      </c>
      <c r="B1988" s="253" t="s">
        <v>400</v>
      </c>
      <c r="C1988" s="93" t="s">
        <v>5660</v>
      </c>
      <c r="D1988" s="93" t="s">
        <v>5661</v>
      </c>
      <c r="E1988" s="148">
        <f ca="1">IFERROR(__xludf.DUMMYFUNCTION(" VLOOKUP(A1978, IMPORTRANGE(""https://docs.google.com/spreadsheets/d/1fj_Bhi2XPL3siwIh4sx4VRLAe31yD50oKdj5UlRYW0c/"", ""Сводка!A:AA""), 5, FALSE)"),296)</f>
        <v>296</v>
      </c>
      <c r="F1988" s="148" t="s">
        <v>50</v>
      </c>
      <c r="G1988" s="147">
        <f ca="1">IFERROR(__xludf.DUMMYFUNCTION(" VLOOKUP(A1978, IMPORTRANGE(""https://docs.google.com/spreadsheets/d/1QNLbnkR_AongFt22vMfNzfpjZ0CjpI8QI-w0wBnYA1w/"", ""Инфа!A:AA""), 6, FALSE)"),2024)</f>
        <v>2024</v>
      </c>
      <c r="H1988" s="150">
        <v>18000</v>
      </c>
      <c r="I1988" s="156" t="s">
        <v>554</v>
      </c>
      <c r="J1988" s="93"/>
      <c r="K1988" s="153"/>
      <c r="L1988" s="153"/>
      <c r="M1988" s="153"/>
      <c r="N1988" s="153"/>
      <c r="O1988" s="153"/>
      <c r="P1988" s="153"/>
      <c r="Q1988" s="153"/>
      <c r="R1988" s="153"/>
      <c r="S1988" s="153"/>
    </row>
    <row r="1989" spans="1:19" ht="131.25">
      <c r="A1989" s="277" t="s">
        <v>25424</v>
      </c>
      <c r="B1989" s="253" t="s">
        <v>400</v>
      </c>
      <c r="C1989" s="93" t="s">
        <v>5662</v>
      </c>
      <c r="D1989" s="93" t="s">
        <v>5663</v>
      </c>
      <c r="E1989" s="148">
        <f ca="1">IFERROR(__xludf.DUMMYFUNCTION(" VLOOKUP(A1979, IMPORTRANGE(""https://docs.google.com/spreadsheets/d/1fj_Bhi2XPL3siwIh4sx4VRLAe31yD50oKdj5UlRYW0c/"", ""Сводка!A:AA""), 5, FALSE)"),196)</f>
        <v>196</v>
      </c>
      <c r="F1989" s="148" t="s">
        <v>415</v>
      </c>
      <c r="G1989" s="147">
        <f ca="1">IFERROR(__xludf.DUMMYFUNCTION(" VLOOKUP(A1979, IMPORTRANGE(""https://docs.google.com/spreadsheets/d/1QNLbnkR_AongFt22vMfNzfpjZ0CjpI8QI-w0wBnYA1w/"", ""Инфа!A:AA""), 6, FALSE)"),2024)</f>
        <v>2024</v>
      </c>
      <c r="H1989" s="150">
        <v>16800</v>
      </c>
      <c r="I1989" s="156" t="s">
        <v>3365</v>
      </c>
      <c r="J1989" s="93" t="s">
        <v>5664</v>
      </c>
      <c r="K1989" s="153"/>
      <c r="L1989" s="153"/>
      <c r="M1989" s="153"/>
      <c r="N1989" s="153"/>
      <c r="O1989" s="153"/>
      <c r="P1989" s="153"/>
      <c r="Q1989" s="153"/>
      <c r="R1989" s="153"/>
      <c r="S1989" s="153"/>
    </row>
    <row r="1990" spans="1:19" ht="112.5">
      <c r="A1990" s="277" t="s">
        <v>25424</v>
      </c>
      <c r="B1990" s="253" t="s">
        <v>400</v>
      </c>
      <c r="C1990" s="93" t="s">
        <v>5662</v>
      </c>
      <c r="D1990" s="93" t="s">
        <v>5665</v>
      </c>
      <c r="E1990" s="148">
        <f ca="1">IFERROR(__xludf.DUMMYFUNCTION(" VLOOKUP(A1980, IMPORTRANGE(""https://docs.google.com/spreadsheets/d/1fj_Bhi2XPL3siwIh4sx4VRLAe31yD50oKdj5UlRYW0c/"", ""Сводка!A:AA""), 5, FALSE)"),352)</f>
        <v>352</v>
      </c>
      <c r="F1990" s="148" t="s">
        <v>415</v>
      </c>
      <c r="G1990" s="147">
        <f ca="1">IFERROR(__xludf.DUMMYFUNCTION(" VLOOKUP(A1980, IMPORTRANGE(""https://docs.google.com/spreadsheets/d/1QNLbnkR_AongFt22vMfNzfpjZ0CjpI8QI-w0wBnYA1w/"", ""Инфа!A:AA""), 6, FALSE)"),2024)</f>
        <v>2024</v>
      </c>
      <c r="H1990" s="154">
        <v>26100</v>
      </c>
      <c r="I1990" s="151" t="s">
        <v>5571</v>
      </c>
      <c r="J1990" s="93" t="s">
        <v>5666</v>
      </c>
      <c r="K1990" s="153"/>
      <c r="L1990" s="153"/>
      <c r="M1990" s="153"/>
      <c r="N1990" s="153"/>
      <c r="O1990" s="153"/>
      <c r="P1990" s="153"/>
      <c r="Q1990" s="153"/>
      <c r="R1990" s="153"/>
      <c r="S1990" s="153"/>
    </row>
    <row r="1991" spans="1:19" ht="168.75">
      <c r="A1991" s="277" t="s">
        <v>25424</v>
      </c>
      <c r="B1991" s="253" t="s">
        <v>400</v>
      </c>
      <c r="C1991" s="93" t="s">
        <v>5667</v>
      </c>
      <c r="D1991" s="93" t="s">
        <v>5668</v>
      </c>
      <c r="E1991" s="172">
        <v>92</v>
      </c>
      <c r="F1991" s="148" t="s">
        <v>403</v>
      </c>
      <c r="G1991" s="147">
        <f ca="1">IFERROR(__xludf.DUMMYFUNCTION(" VLOOKUP(A1981, IMPORTRANGE(""https://docs.google.com/spreadsheets/d/1QNLbnkR_AongFt22vMfNzfpjZ0CjpI8QI-w0wBnYA1w/"", ""Инфа!A:AA""), 6, FALSE)"),2024)</f>
        <v>2024</v>
      </c>
      <c r="H1991" s="150">
        <v>10500</v>
      </c>
      <c r="I1991" s="151" t="s">
        <v>72</v>
      </c>
      <c r="J1991" s="93" t="s">
        <v>5669</v>
      </c>
      <c r="K1991" s="153"/>
      <c r="L1991" s="153"/>
      <c r="M1991" s="153"/>
      <c r="N1991" s="153"/>
      <c r="O1991" s="153"/>
      <c r="P1991" s="153"/>
      <c r="Q1991" s="153"/>
      <c r="R1991" s="153"/>
      <c r="S1991" s="153"/>
    </row>
    <row r="1992" spans="1:19" ht="112.5">
      <c r="A1992" s="277" t="s">
        <v>25424</v>
      </c>
      <c r="B1992" s="253" t="s">
        <v>153</v>
      </c>
      <c r="C1992" s="93" t="s">
        <v>5667</v>
      </c>
      <c r="D1992" s="93" t="s">
        <v>5670</v>
      </c>
      <c r="E1992" s="148">
        <f ca="1">IFERROR(__xludf.DUMMYFUNCTION(" VLOOKUP(A1982, IMPORTRANGE(""https://docs.google.com/spreadsheets/d/1fj_Bhi2XPL3siwIh4sx4VRLAe31yD50oKdj5UlRYW0c/"", ""Сводка!A:AA""), 5, FALSE)"),116)</f>
        <v>116</v>
      </c>
      <c r="F1992" s="148" t="s">
        <v>50</v>
      </c>
      <c r="G1992" s="147">
        <f ca="1">IFERROR(__xludf.DUMMYFUNCTION(" VLOOKUP(A1982, IMPORTRANGE(""https://docs.google.com/spreadsheets/d/1QNLbnkR_AongFt22vMfNzfpjZ0CjpI8QI-w0wBnYA1w/"", ""Инфа!A:AA""), 6, FALSE)"),2024)</f>
        <v>2024</v>
      </c>
      <c r="H1992" s="150">
        <v>12000</v>
      </c>
      <c r="I1992" s="151" t="s">
        <v>72</v>
      </c>
      <c r="J1992" s="93" t="s">
        <v>5671</v>
      </c>
      <c r="K1992" s="153"/>
      <c r="L1992" s="153"/>
      <c r="M1992" s="153"/>
      <c r="N1992" s="153"/>
      <c r="O1992" s="153"/>
      <c r="P1992" s="153"/>
      <c r="Q1992" s="153"/>
      <c r="R1992" s="153"/>
      <c r="S1992" s="153"/>
    </row>
    <row r="1993" spans="1:19" ht="56.25">
      <c r="A1993" s="277" t="s">
        <v>25424</v>
      </c>
      <c r="B1993" s="253" t="s">
        <v>400</v>
      </c>
      <c r="C1993" s="93" t="s">
        <v>5672</v>
      </c>
      <c r="D1993" s="93" t="s">
        <v>5673</v>
      </c>
      <c r="E1993" s="148">
        <f ca="1">IFERROR(__xludf.DUMMYFUNCTION(" VLOOKUP(A1983, IMPORTRANGE(""https://docs.google.com/spreadsheets/d/1fj_Bhi2XPL3siwIh4sx4VRLAe31yD50oKdj5UlRYW0c/"", ""Сводка!A:AA""), 5, FALSE)"),124)</f>
        <v>124</v>
      </c>
      <c r="F1993" s="148" t="s">
        <v>415</v>
      </c>
      <c r="G1993" s="147">
        <f ca="1">IFERROR(__xludf.DUMMYFUNCTION(" VLOOKUP(A1983, IMPORTRANGE(""https://docs.google.com/spreadsheets/d/1QNLbnkR_AongFt22vMfNzfpjZ0CjpI8QI-w0wBnYA1w/"", ""Инфа!A:AA""), 6, FALSE)"),2024)</f>
        <v>2024</v>
      </c>
      <c r="H1993" s="150">
        <v>12400</v>
      </c>
      <c r="I1993" s="151" t="s">
        <v>238</v>
      </c>
      <c r="J1993" s="93" t="s">
        <v>5674</v>
      </c>
      <c r="K1993" s="153"/>
      <c r="L1993" s="153"/>
      <c r="M1993" s="153"/>
      <c r="N1993" s="153"/>
      <c r="O1993" s="153"/>
      <c r="P1993" s="153"/>
      <c r="Q1993" s="153"/>
      <c r="R1993" s="153"/>
      <c r="S1993" s="153"/>
    </row>
    <row r="1994" spans="1:19" ht="187.5">
      <c r="A1994" s="277" t="s">
        <v>25424</v>
      </c>
      <c r="B1994" s="253" t="s">
        <v>153</v>
      </c>
      <c r="C1994" s="93" t="s">
        <v>5675</v>
      </c>
      <c r="D1994" s="93" t="s">
        <v>5676</v>
      </c>
      <c r="E1994" s="148">
        <f ca="1">IFERROR(__xludf.DUMMYFUNCTION(" VLOOKUP(A1984, IMPORTRANGE(""https://docs.google.com/spreadsheets/d/1fj_Bhi2XPL3siwIh4sx4VRLAe31yD50oKdj5UlRYW0c/"", ""Сводка!A:AA""), 5, FALSE)"),204)</f>
        <v>204</v>
      </c>
      <c r="F1994" s="148" t="s">
        <v>50</v>
      </c>
      <c r="G1994" s="147">
        <f ca="1">IFERROR(__xludf.DUMMYFUNCTION(" VLOOKUP(A1984, IMPORTRANGE(""https://docs.google.com/spreadsheets/d/1QNLbnkR_AongFt22vMfNzfpjZ0CjpI8QI-w0wBnYA1w/"", ""Инфа!A:AA""), 6, FALSE)"),2024)</f>
        <v>2024</v>
      </c>
      <c r="H1994" s="150">
        <v>11100</v>
      </c>
      <c r="I1994" s="151" t="s">
        <v>133</v>
      </c>
      <c r="J1994" s="93" t="s">
        <v>5677</v>
      </c>
      <c r="K1994" s="153"/>
      <c r="L1994" s="153"/>
      <c r="M1994" s="153"/>
      <c r="N1994" s="153"/>
      <c r="O1994" s="153"/>
      <c r="P1994" s="153"/>
      <c r="Q1994" s="153"/>
      <c r="R1994" s="153"/>
      <c r="S1994" s="153"/>
    </row>
    <row r="1995" spans="1:19" ht="225">
      <c r="A1995" s="277" t="s">
        <v>25424</v>
      </c>
      <c r="B1995" s="253" t="s">
        <v>400</v>
      </c>
      <c r="C1995" s="93" t="s">
        <v>5678</v>
      </c>
      <c r="D1995" s="93" t="s">
        <v>5679</v>
      </c>
      <c r="E1995" s="148">
        <f ca="1">IFERROR(__xludf.DUMMYFUNCTION(" VLOOKUP(A1985, IMPORTRANGE(""https://docs.google.com/spreadsheets/d/1fj_Bhi2XPL3siwIh4sx4VRLAe31yD50oKdj5UlRYW0c/"", ""Сводка!A:AA""), 5, FALSE)"),224)</f>
        <v>224</v>
      </c>
      <c r="F1995" s="148" t="s">
        <v>415</v>
      </c>
      <c r="G1995" s="147">
        <f ca="1">IFERROR(__xludf.DUMMYFUNCTION(" VLOOKUP(A1985, IMPORTRANGE(""https://docs.google.com/spreadsheets/d/1QNLbnkR_AongFt22vMfNzfpjZ0CjpI8QI-w0wBnYA1w/"", ""Инфа!A:AA""), 6, FALSE)"),2024)</f>
        <v>2024</v>
      </c>
      <c r="H1995" s="150">
        <v>18400</v>
      </c>
      <c r="I1995" s="151" t="s">
        <v>2714</v>
      </c>
      <c r="J1995" s="93" t="s">
        <v>5680</v>
      </c>
      <c r="K1995" s="153"/>
      <c r="L1995" s="153"/>
      <c r="M1995" s="153"/>
      <c r="N1995" s="153"/>
      <c r="O1995" s="153"/>
      <c r="P1995" s="153"/>
      <c r="Q1995" s="153"/>
      <c r="R1995" s="153"/>
      <c r="S1995" s="153"/>
    </row>
    <row r="1996" spans="1:19" ht="75">
      <c r="A1996" s="277" t="s">
        <v>25424</v>
      </c>
      <c r="B1996" s="253" t="s">
        <v>400</v>
      </c>
      <c r="C1996" s="93" t="s">
        <v>5678</v>
      </c>
      <c r="D1996" s="93" t="s">
        <v>5681</v>
      </c>
      <c r="E1996" s="148">
        <f ca="1">IFERROR(__xludf.DUMMYFUNCTION(" VLOOKUP(A1986, IMPORTRANGE(""https://docs.google.com/spreadsheets/d/1fj_Bhi2XPL3siwIh4sx4VRLAe31yD50oKdj5UlRYW0c/"", ""Сводка!A:AA""), 5, FALSE)"),132)</f>
        <v>132</v>
      </c>
      <c r="F1996" s="148" t="s">
        <v>857</v>
      </c>
      <c r="G1996" s="147">
        <f ca="1">IFERROR(__xludf.DUMMYFUNCTION(" VLOOKUP(A1986, IMPORTRANGE(""https://docs.google.com/spreadsheets/d/1QNLbnkR_AongFt22vMfNzfpjZ0CjpI8QI-w0wBnYA1w/"", ""Инфа!A:AA""), 6, FALSE)"),2024)</f>
        <v>2024</v>
      </c>
      <c r="H1996" s="150">
        <v>9000</v>
      </c>
      <c r="I1996" s="151" t="s">
        <v>2714</v>
      </c>
      <c r="J1996" s="93" t="s">
        <v>5682</v>
      </c>
      <c r="K1996" s="153"/>
      <c r="L1996" s="153"/>
      <c r="M1996" s="153"/>
      <c r="N1996" s="153"/>
      <c r="O1996" s="153"/>
      <c r="P1996" s="153"/>
      <c r="Q1996" s="153"/>
      <c r="R1996" s="153"/>
      <c r="S1996" s="153"/>
    </row>
    <row r="1997" spans="1:19" ht="131.25">
      <c r="A1997" s="277" t="s">
        <v>25424</v>
      </c>
      <c r="B1997" s="253" t="s">
        <v>400</v>
      </c>
      <c r="C1997" s="93" t="s">
        <v>5678</v>
      </c>
      <c r="D1997" s="93" t="s">
        <v>5683</v>
      </c>
      <c r="E1997" s="172">
        <v>216</v>
      </c>
      <c r="F1997" s="148" t="s">
        <v>415</v>
      </c>
      <c r="G1997" s="147">
        <f ca="1">IFERROR(__xludf.DUMMYFUNCTION(" VLOOKUP(A1987, IMPORTRANGE(""https://docs.google.com/spreadsheets/d/1QNLbnkR_AongFt22vMfNzfpjZ0CjpI8QI-w0wBnYA1w/"", ""Инфа!A:AA""), 6, FALSE)"),2024)</f>
        <v>2024</v>
      </c>
      <c r="H1997" s="150">
        <v>18000</v>
      </c>
      <c r="I1997" s="151" t="s">
        <v>2714</v>
      </c>
      <c r="J1997" s="93" t="s">
        <v>5684</v>
      </c>
      <c r="K1997" s="153"/>
      <c r="L1997" s="153"/>
      <c r="M1997" s="153"/>
      <c r="N1997" s="153"/>
      <c r="O1997" s="153"/>
      <c r="P1997" s="153"/>
      <c r="Q1997" s="153"/>
      <c r="R1997" s="153"/>
      <c r="S1997" s="153"/>
    </row>
    <row r="1998" spans="1:19" ht="243.75">
      <c r="A1998" s="277" t="s">
        <v>25424</v>
      </c>
      <c r="B1998" s="253" t="s">
        <v>400</v>
      </c>
      <c r="C1998" s="97" t="s">
        <v>5678</v>
      </c>
      <c r="D1998" s="97" t="s">
        <v>5685</v>
      </c>
      <c r="E1998" s="148">
        <f ca="1">IFERROR(__xludf.DUMMYFUNCTION(" VLOOKUP(A1988, IMPORTRANGE(""https://docs.google.com/spreadsheets/d/1fj_Bhi2XPL3siwIh4sx4VRLAe31yD50oKdj5UlRYW0c/"", ""Сводка!A:AA""), 5, FALSE)"),224)</f>
        <v>224</v>
      </c>
      <c r="F1998" s="147" t="s">
        <v>857</v>
      </c>
      <c r="G1998" s="147">
        <f ca="1">IFERROR(__xludf.DUMMYFUNCTION(" VLOOKUP(A1988, IMPORTRANGE(""https://docs.google.com/spreadsheets/d/1QNLbnkR_AongFt22vMfNzfpjZ0CjpI8QI-w0wBnYA1w/"", ""Инфа!A:AA""), 6, FALSE)"),2024)</f>
        <v>2024</v>
      </c>
      <c r="H1998" s="150">
        <v>18400</v>
      </c>
      <c r="I1998" s="151" t="s">
        <v>2714</v>
      </c>
      <c r="J1998" s="93" t="s">
        <v>5686</v>
      </c>
      <c r="K1998" s="153"/>
      <c r="L1998" s="153"/>
      <c r="M1998" s="153"/>
      <c r="N1998" s="153"/>
      <c r="O1998" s="153"/>
      <c r="P1998" s="153"/>
      <c r="Q1998" s="153"/>
      <c r="R1998" s="153"/>
      <c r="S1998" s="153"/>
    </row>
    <row r="1999" spans="1:19" ht="225">
      <c r="A1999" s="277" t="s">
        <v>25424</v>
      </c>
      <c r="B1999" s="253" t="s">
        <v>400</v>
      </c>
      <c r="C1999" s="93" t="s">
        <v>5678</v>
      </c>
      <c r="D1999" s="93" t="s">
        <v>5687</v>
      </c>
      <c r="E1999" s="148">
        <f ca="1">IFERROR(__xludf.DUMMYFUNCTION(" VLOOKUP(A1989, IMPORTRANGE(""https://docs.google.com/spreadsheets/d/1fj_Bhi2XPL3siwIh4sx4VRLAe31yD50oKdj5UlRYW0c/"", ""Сводка!A:AA""), 5, FALSE)"),228)</f>
        <v>228</v>
      </c>
      <c r="F1999" s="148" t="s">
        <v>857</v>
      </c>
      <c r="G1999" s="147">
        <f ca="1">IFERROR(__xludf.DUMMYFUNCTION(" VLOOKUP(A1989, IMPORTRANGE(""https://docs.google.com/spreadsheets/d/1QNLbnkR_AongFt22vMfNzfpjZ0CjpI8QI-w0wBnYA1w/"", ""Инфа!A:AA""), 6, FALSE)"),2024)</f>
        <v>2024</v>
      </c>
      <c r="H1999" s="150">
        <v>18700</v>
      </c>
      <c r="I1999" s="151" t="s">
        <v>2714</v>
      </c>
      <c r="J1999" s="93" t="s">
        <v>5688</v>
      </c>
      <c r="K1999" s="153"/>
      <c r="L1999" s="153"/>
      <c r="M1999" s="153"/>
      <c r="N1999" s="153"/>
      <c r="O1999" s="153"/>
      <c r="P1999" s="153"/>
      <c r="Q1999" s="153"/>
      <c r="R1999" s="153"/>
      <c r="S1999" s="153"/>
    </row>
    <row r="2000" spans="1:19" ht="150">
      <c r="A2000" s="277" t="s">
        <v>25424</v>
      </c>
      <c r="B2000" s="253" t="s">
        <v>400</v>
      </c>
      <c r="C2000" s="93" t="s">
        <v>5678</v>
      </c>
      <c r="D2000" s="93" t="s">
        <v>5689</v>
      </c>
      <c r="E2000" s="172">
        <v>204</v>
      </c>
      <c r="F2000" s="148" t="s">
        <v>415</v>
      </c>
      <c r="G2000" s="147">
        <f ca="1">IFERROR(__xludf.DUMMYFUNCTION(" VLOOKUP(A1990, IMPORTRANGE(""https://docs.google.com/spreadsheets/d/1QNLbnkR_AongFt22vMfNzfpjZ0CjpI8QI-w0wBnYA1w/"", ""Инфа!A:AA""), 6, FALSE)"),2024)</f>
        <v>2024</v>
      </c>
      <c r="H2000" s="150">
        <v>17200</v>
      </c>
      <c r="I2000" s="151" t="s">
        <v>2714</v>
      </c>
      <c r="J2000" s="93" t="s">
        <v>5690</v>
      </c>
      <c r="K2000" s="153"/>
      <c r="L2000" s="153"/>
      <c r="M2000" s="153"/>
      <c r="N2000" s="153"/>
      <c r="O2000" s="153"/>
      <c r="P2000" s="153"/>
      <c r="Q2000" s="153"/>
      <c r="R2000" s="153"/>
      <c r="S2000" s="153"/>
    </row>
    <row r="2001" spans="1:19" ht="168.75">
      <c r="A2001" s="277" t="s">
        <v>25424</v>
      </c>
      <c r="B2001" s="253" t="s">
        <v>400</v>
      </c>
      <c r="C2001" s="93" t="s">
        <v>5678</v>
      </c>
      <c r="D2001" s="93" t="s">
        <v>5691</v>
      </c>
      <c r="E2001" s="172">
        <v>220</v>
      </c>
      <c r="F2001" s="148" t="s">
        <v>415</v>
      </c>
      <c r="G2001" s="147">
        <f ca="1">IFERROR(__xludf.DUMMYFUNCTION(" VLOOKUP(A1991, IMPORTRANGE(""https://docs.google.com/spreadsheets/d/1QNLbnkR_AongFt22vMfNzfpjZ0CjpI8QI-w0wBnYA1w/"", ""Инфа!A:AA""), 6, FALSE)"),2024)</f>
        <v>2024</v>
      </c>
      <c r="H2001" s="150">
        <v>18200</v>
      </c>
      <c r="I2001" s="151" t="s">
        <v>2714</v>
      </c>
      <c r="J2001" s="93" t="s">
        <v>5692</v>
      </c>
      <c r="K2001" s="153"/>
      <c r="L2001" s="153"/>
      <c r="M2001" s="153"/>
      <c r="N2001" s="153"/>
      <c r="O2001" s="153"/>
      <c r="P2001" s="153"/>
      <c r="Q2001" s="153"/>
      <c r="R2001" s="153"/>
      <c r="S2001" s="153"/>
    </row>
    <row r="2002" spans="1:19" ht="75">
      <c r="A2002" s="277" t="s">
        <v>25424</v>
      </c>
      <c r="B2002" s="253" t="s">
        <v>400</v>
      </c>
      <c r="C2002" s="93" t="s">
        <v>5678</v>
      </c>
      <c r="D2002" s="93" t="s">
        <v>5693</v>
      </c>
      <c r="E2002" s="172">
        <v>158</v>
      </c>
      <c r="F2002" s="148" t="s">
        <v>415</v>
      </c>
      <c r="G2002" s="147">
        <f ca="1">IFERROR(__xludf.DUMMYFUNCTION(" VLOOKUP(A1992, IMPORTRANGE(""https://docs.google.com/spreadsheets/d/1QNLbnkR_AongFt22vMfNzfpjZ0CjpI8QI-w0wBnYA1w/"", ""Инфа!A:AA""), 6, FALSE)"),2024)</f>
        <v>2024</v>
      </c>
      <c r="H2002" s="150">
        <v>14500</v>
      </c>
      <c r="I2002" s="151" t="s">
        <v>2714</v>
      </c>
      <c r="J2002" s="93" t="s">
        <v>5694</v>
      </c>
      <c r="K2002" s="153"/>
      <c r="L2002" s="153"/>
      <c r="M2002" s="153"/>
      <c r="N2002" s="153"/>
      <c r="O2002" s="153"/>
      <c r="P2002" s="153"/>
      <c r="Q2002" s="153"/>
      <c r="R2002" s="153"/>
      <c r="S2002" s="153"/>
    </row>
    <row r="2003" spans="1:19" ht="131.25">
      <c r="A2003" s="277" t="s">
        <v>25424</v>
      </c>
      <c r="B2003" s="253" t="s">
        <v>400</v>
      </c>
      <c r="C2003" s="93" t="s">
        <v>5678</v>
      </c>
      <c r="D2003" s="93" t="s">
        <v>5695</v>
      </c>
      <c r="E2003" s="172">
        <v>252</v>
      </c>
      <c r="F2003" s="148" t="s">
        <v>415</v>
      </c>
      <c r="G2003" s="147">
        <f ca="1">IFERROR(__xludf.DUMMYFUNCTION(" VLOOKUP(A1993, IMPORTRANGE(""https://docs.google.com/spreadsheets/d/1QNLbnkR_AongFt22vMfNzfpjZ0CjpI8QI-w0wBnYA1w/"", ""Инфа!A:AA""), 6, FALSE)"),2024)</f>
        <v>2024</v>
      </c>
      <c r="H2003" s="150">
        <v>20100</v>
      </c>
      <c r="I2003" s="151" t="s">
        <v>2714</v>
      </c>
      <c r="J2003" s="93" t="s">
        <v>5696</v>
      </c>
      <c r="K2003" s="153"/>
      <c r="L2003" s="153"/>
      <c r="M2003" s="153"/>
      <c r="N2003" s="153"/>
      <c r="O2003" s="153"/>
      <c r="P2003" s="153"/>
      <c r="Q2003" s="153"/>
      <c r="R2003" s="153"/>
      <c r="S2003" s="153"/>
    </row>
    <row r="2004" spans="1:19" ht="243.75">
      <c r="A2004" s="277" t="s">
        <v>25424</v>
      </c>
      <c r="B2004" s="253" t="s">
        <v>400</v>
      </c>
      <c r="C2004" s="93" t="s">
        <v>5678</v>
      </c>
      <c r="D2004" s="93" t="s">
        <v>5697</v>
      </c>
      <c r="E2004" s="148">
        <f ca="1">IFERROR(__xludf.DUMMYFUNCTION(" VLOOKUP(A1994, IMPORTRANGE(""https://docs.google.com/spreadsheets/d/1fj_Bhi2XPL3siwIh4sx4VRLAe31yD50oKdj5UlRYW0c/"", ""Сводка!A:AA""), 5, FALSE)"),336)</f>
        <v>336</v>
      </c>
      <c r="F2004" s="148" t="s">
        <v>415</v>
      </c>
      <c r="G2004" s="147">
        <f ca="1">IFERROR(__xludf.DUMMYFUNCTION(" VLOOKUP(A1994, IMPORTRANGE(""https://docs.google.com/spreadsheets/d/1QNLbnkR_AongFt22vMfNzfpjZ0CjpI8QI-w0wBnYA1w/"", ""Инфа!A:AA""), 6, FALSE)"),2024)</f>
        <v>2024</v>
      </c>
      <c r="H2004" s="150">
        <v>15100</v>
      </c>
      <c r="I2004" s="151" t="s">
        <v>2714</v>
      </c>
      <c r="J2004" s="93" t="s">
        <v>5698</v>
      </c>
      <c r="K2004" s="153"/>
      <c r="L2004" s="153"/>
      <c r="M2004" s="153"/>
      <c r="N2004" s="153"/>
      <c r="O2004" s="153"/>
      <c r="P2004" s="153"/>
      <c r="Q2004" s="153"/>
      <c r="R2004" s="153"/>
      <c r="S2004" s="153"/>
    </row>
    <row r="2005" spans="1:19" ht="187.5">
      <c r="A2005" s="277" t="s">
        <v>25424</v>
      </c>
      <c r="B2005" s="253" t="s">
        <v>400</v>
      </c>
      <c r="C2005" s="93" t="s">
        <v>3383</v>
      </c>
      <c r="D2005" s="93" t="s">
        <v>5699</v>
      </c>
      <c r="E2005" s="148">
        <f ca="1">IFERROR(__xludf.DUMMYFUNCTION(" VLOOKUP(A1995, IMPORTRANGE(""https://docs.google.com/spreadsheets/d/1fj_Bhi2XPL3siwIh4sx4VRLAe31yD50oKdj5UlRYW0c/"", ""Сводка!A:AA""), 5, FALSE)"),228)</f>
        <v>228</v>
      </c>
      <c r="F2005" s="157" t="s">
        <v>415</v>
      </c>
      <c r="G2005" s="147">
        <f ca="1">IFERROR(__xludf.DUMMYFUNCTION(" VLOOKUP(A1995, IMPORTRANGE(""https://docs.google.com/spreadsheets/d/1QNLbnkR_AongFt22vMfNzfpjZ0CjpI8QI-w0wBnYA1w/"", ""Инфа!A:AA""), 6, FALSE)"),2024)</f>
        <v>2024</v>
      </c>
      <c r="H2005" s="150">
        <v>11800</v>
      </c>
      <c r="I2005" s="151" t="s">
        <v>3322</v>
      </c>
      <c r="J2005" s="93" t="s">
        <v>5700</v>
      </c>
      <c r="K2005" s="153"/>
      <c r="L2005" s="153"/>
      <c r="M2005" s="153"/>
      <c r="N2005" s="153"/>
      <c r="O2005" s="153"/>
      <c r="P2005" s="153"/>
      <c r="Q2005" s="153"/>
      <c r="R2005" s="153"/>
      <c r="S2005" s="153"/>
    </row>
    <row r="2006" spans="1:19" ht="225">
      <c r="A2006" s="277" t="s">
        <v>25424</v>
      </c>
      <c r="B2006" s="253" t="s">
        <v>400</v>
      </c>
      <c r="C2006" s="93" t="s">
        <v>5701</v>
      </c>
      <c r="D2006" s="93" t="s">
        <v>5702</v>
      </c>
      <c r="E2006" s="148">
        <f ca="1">IFERROR(__xludf.DUMMYFUNCTION(" VLOOKUP(A1996, IMPORTRANGE(""https://docs.google.com/spreadsheets/d/1fj_Bhi2XPL3siwIh4sx4VRLAe31yD50oKdj5UlRYW0c/"", ""Сводка!A:AA""), 5, FALSE)"),248)</f>
        <v>248</v>
      </c>
      <c r="F2006" s="148" t="s">
        <v>415</v>
      </c>
      <c r="G2006" s="147">
        <f ca="1">IFERROR(__xludf.DUMMYFUNCTION(" VLOOKUP(A1996, IMPORTRANGE(""https://docs.google.com/spreadsheets/d/1QNLbnkR_AongFt22vMfNzfpjZ0CjpI8QI-w0wBnYA1w/"", ""Инфа!A:AA""), 6, FALSE)"),2024)</f>
        <v>2024</v>
      </c>
      <c r="H2006" s="150">
        <v>19900</v>
      </c>
      <c r="I2006" s="151" t="s">
        <v>2714</v>
      </c>
      <c r="J2006" s="93" t="s">
        <v>5703</v>
      </c>
      <c r="K2006" s="153"/>
      <c r="L2006" s="153"/>
      <c r="M2006" s="153"/>
      <c r="N2006" s="153"/>
      <c r="O2006" s="153"/>
      <c r="P2006" s="153"/>
      <c r="Q2006" s="153"/>
      <c r="R2006" s="153"/>
      <c r="S2006" s="153"/>
    </row>
    <row r="2007" spans="1:19" ht="93.75">
      <c r="A2007" s="277" t="s">
        <v>25424</v>
      </c>
      <c r="B2007" s="253" t="s">
        <v>400</v>
      </c>
      <c r="C2007" s="93" t="s">
        <v>5704</v>
      </c>
      <c r="D2007" s="93" t="s">
        <v>5705</v>
      </c>
      <c r="E2007" s="148">
        <f ca="1">IFERROR(__xludf.DUMMYFUNCTION(" VLOOKUP(A1997, IMPORTRANGE(""https://docs.google.com/spreadsheets/d/1fj_Bhi2XPL3siwIh4sx4VRLAe31yD50oKdj5UlRYW0c/"", ""Сводка!A:AA""), 5, FALSE)"),108)</f>
        <v>108</v>
      </c>
      <c r="F2007" s="148" t="s">
        <v>415</v>
      </c>
      <c r="G2007" s="147">
        <f ca="1">IFERROR(__xludf.DUMMYFUNCTION(" VLOOKUP(A1997, IMPORTRANGE(""https://docs.google.com/spreadsheets/d/1QNLbnkR_AongFt22vMfNzfpjZ0CjpI8QI-w0wBnYA1w/"", ""Инфа!A:AA""), 6, FALSE)"),2024)</f>
        <v>2024</v>
      </c>
      <c r="H2007" s="150">
        <v>11500</v>
      </c>
      <c r="I2007" s="151" t="s">
        <v>2714</v>
      </c>
      <c r="J2007" s="93" t="s">
        <v>5706</v>
      </c>
      <c r="K2007" s="153"/>
      <c r="L2007" s="153"/>
      <c r="M2007" s="153"/>
      <c r="N2007" s="153"/>
      <c r="O2007" s="153"/>
      <c r="P2007" s="153"/>
      <c r="Q2007" s="153"/>
      <c r="R2007" s="153"/>
      <c r="S2007" s="153"/>
    </row>
    <row r="2008" spans="1:19" ht="112.5">
      <c r="A2008" s="277" t="s">
        <v>25424</v>
      </c>
      <c r="B2008" s="253" t="s">
        <v>400</v>
      </c>
      <c r="C2008" s="93" t="s">
        <v>5707</v>
      </c>
      <c r="D2008" s="93" t="s">
        <v>5708</v>
      </c>
      <c r="E2008" s="148">
        <f ca="1">IFERROR(__xludf.DUMMYFUNCTION(" VLOOKUP(A1998, IMPORTRANGE(""https://docs.google.com/spreadsheets/d/1fj_Bhi2XPL3siwIh4sx4VRLAe31yD50oKdj5UlRYW0c/"", ""Сводка!A:AA""), 5, FALSE)"),208)</f>
        <v>208</v>
      </c>
      <c r="F2008" s="148" t="s">
        <v>415</v>
      </c>
      <c r="G2008" s="147">
        <f ca="1">IFERROR(__xludf.DUMMYFUNCTION(" VLOOKUP(A1998, IMPORTRANGE(""https://docs.google.com/spreadsheets/d/1QNLbnkR_AongFt22vMfNzfpjZ0CjpI8QI-w0wBnYA1w/"", ""Инфа!A:AA""), 6, FALSE)"),2024)</f>
        <v>2024</v>
      </c>
      <c r="H2008" s="150">
        <v>17500</v>
      </c>
      <c r="I2008" s="151" t="s">
        <v>2714</v>
      </c>
      <c r="J2008" s="93" t="s">
        <v>5709</v>
      </c>
      <c r="K2008" s="153"/>
      <c r="L2008" s="153"/>
      <c r="M2008" s="153"/>
      <c r="N2008" s="153"/>
      <c r="O2008" s="153"/>
      <c r="P2008" s="153"/>
      <c r="Q2008" s="153"/>
      <c r="R2008" s="153"/>
      <c r="S2008" s="153"/>
    </row>
    <row r="2009" spans="1:19" ht="37.5">
      <c r="A2009" s="277" t="s">
        <v>25424</v>
      </c>
      <c r="B2009" s="253" t="s">
        <v>153</v>
      </c>
      <c r="C2009" s="93" t="s">
        <v>5710</v>
      </c>
      <c r="D2009" s="93" t="s">
        <v>5711</v>
      </c>
      <c r="E2009" s="148">
        <f ca="1">IFERROR(__xludf.DUMMYFUNCTION(" VLOOKUP(A1999, IMPORTRANGE(""https://docs.google.com/spreadsheets/d/1fj_Bhi2XPL3siwIh4sx4VRLAe31yD50oKdj5UlRYW0c/"", ""Сводка!A:AA""), 5, FALSE)"),304)</f>
        <v>304</v>
      </c>
      <c r="F2009" s="148" t="s">
        <v>165</v>
      </c>
      <c r="G2009" s="147">
        <f ca="1">IFERROR(__xludf.DUMMYFUNCTION(" VLOOKUP(A1999, IMPORTRANGE(""https://docs.google.com/spreadsheets/d/1QNLbnkR_AongFt22vMfNzfpjZ0CjpI8QI-w0wBnYA1w/"", ""Инфа!A:AA""), 6, FALSE)"),2024)</f>
        <v>2024</v>
      </c>
      <c r="H2009" s="150">
        <v>14100</v>
      </c>
      <c r="I2009" s="151" t="s">
        <v>2651</v>
      </c>
      <c r="J2009" s="93"/>
      <c r="K2009" s="153"/>
      <c r="L2009" s="153"/>
      <c r="M2009" s="153"/>
      <c r="N2009" s="153"/>
      <c r="O2009" s="153"/>
      <c r="P2009" s="153"/>
      <c r="Q2009" s="153"/>
      <c r="R2009" s="153"/>
      <c r="S2009" s="153"/>
    </row>
    <row r="2010" spans="1:19" ht="93.75">
      <c r="A2010" s="277" t="s">
        <v>25424</v>
      </c>
      <c r="B2010" s="253" t="s">
        <v>153</v>
      </c>
      <c r="C2010" s="93" t="s">
        <v>5712</v>
      </c>
      <c r="D2010" s="93" t="s">
        <v>5713</v>
      </c>
      <c r="E2010" s="148">
        <f ca="1">IFERROR(__xludf.DUMMYFUNCTION(" VLOOKUP(A2000, IMPORTRANGE(""https://docs.google.com/spreadsheets/d/1fj_Bhi2XPL3siwIh4sx4VRLAe31yD50oKdj5UlRYW0c/"", ""Сводка!A:AA""), 5, FALSE)"),216)</f>
        <v>216</v>
      </c>
      <c r="F2010" s="148" t="s">
        <v>50</v>
      </c>
      <c r="G2010" s="147">
        <f ca="1">IFERROR(__xludf.DUMMYFUNCTION(" VLOOKUP(A2000, IMPORTRANGE(""https://docs.google.com/spreadsheets/d/1QNLbnkR_AongFt22vMfNzfpjZ0CjpI8QI-w0wBnYA1w/"", ""Инфа!A:AA""), 6, FALSE)"),2024)</f>
        <v>2024</v>
      </c>
      <c r="H2010" s="150">
        <v>14900</v>
      </c>
      <c r="I2010" s="151" t="s">
        <v>2651</v>
      </c>
      <c r="J2010" s="93" t="s">
        <v>5714</v>
      </c>
      <c r="K2010" s="153"/>
      <c r="L2010" s="153"/>
      <c r="M2010" s="153"/>
      <c r="N2010" s="153"/>
      <c r="O2010" s="153"/>
      <c r="P2010" s="153"/>
      <c r="Q2010" s="153"/>
      <c r="R2010" s="153"/>
      <c r="S2010" s="153"/>
    </row>
    <row r="2011" spans="1:19" ht="131.25">
      <c r="A2011" s="277" t="s">
        <v>25424</v>
      </c>
      <c r="B2011" s="253" t="s">
        <v>153</v>
      </c>
      <c r="C2011" s="93" t="s">
        <v>5715</v>
      </c>
      <c r="D2011" s="93" t="s">
        <v>5716</v>
      </c>
      <c r="E2011" s="148">
        <f ca="1">IFERROR(__xludf.DUMMYFUNCTION(" VLOOKUP(A2001, IMPORTRANGE(""https://docs.google.com/spreadsheets/d/1fj_Bhi2XPL3siwIh4sx4VRLAe31yD50oKdj5UlRYW0c/"", ""Сводка!A:AA""), 5, FALSE)"),268)</f>
        <v>268</v>
      </c>
      <c r="F2011" s="148" t="s">
        <v>50</v>
      </c>
      <c r="G2011" s="147">
        <f ca="1">IFERROR(__xludf.DUMMYFUNCTION(" VLOOKUP(A2001, IMPORTRANGE(""https://docs.google.com/spreadsheets/d/1QNLbnkR_AongFt22vMfNzfpjZ0CjpI8QI-w0wBnYA1w/"", ""Инфа!A:AA""), 6, FALSE)"),2024)</f>
        <v>2024</v>
      </c>
      <c r="H2011" s="150">
        <v>17000</v>
      </c>
      <c r="I2011" s="151" t="s">
        <v>2651</v>
      </c>
      <c r="J2011" s="93" t="s">
        <v>5717</v>
      </c>
      <c r="K2011" s="153"/>
      <c r="L2011" s="153"/>
      <c r="M2011" s="153"/>
      <c r="N2011" s="153"/>
      <c r="O2011" s="153"/>
      <c r="P2011" s="153"/>
      <c r="Q2011" s="153"/>
      <c r="R2011" s="153"/>
      <c r="S2011" s="153"/>
    </row>
    <row r="2012" spans="1:19" ht="75">
      <c r="A2012" s="277" t="s">
        <v>25424</v>
      </c>
      <c r="B2012" s="253" t="s">
        <v>153</v>
      </c>
      <c r="C2012" s="93" t="s">
        <v>5718</v>
      </c>
      <c r="D2012" s="93" t="s">
        <v>5719</v>
      </c>
      <c r="E2012" s="148">
        <f ca="1">IFERROR(__xludf.DUMMYFUNCTION(" VLOOKUP(A2002, IMPORTRANGE(""https://docs.google.com/spreadsheets/d/1fj_Bhi2XPL3siwIh4sx4VRLAe31yD50oKdj5UlRYW0c/"", ""Сводка!A:AA""), 5, FALSE)"),224)</f>
        <v>224</v>
      </c>
      <c r="F2012" s="148" t="s">
        <v>266</v>
      </c>
      <c r="G2012" s="147">
        <f ca="1">IFERROR(__xludf.DUMMYFUNCTION(" VLOOKUP(A2002, IMPORTRANGE(""https://docs.google.com/spreadsheets/d/1QNLbnkR_AongFt22vMfNzfpjZ0CjpI8QI-w0wBnYA1w/"", ""Инфа!A:AA""), 6, FALSE)"),2024)</f>
        <v>2024</v>
      </c>
      <c r="H2012" s="150">
        <v>11700</v>
      </c>
      <c r="I2012" s="151" t="s">
        <v>2651</v>
      </c>
      <c r="J2012" s="93" t="s">
        <v>5720</v>
      </c>
      <c r="K2012" s="153"/>
      <c r="L2012" s="153"/>
      <c r="M2012" s="153"/>
      <c r="N2012" s="153"/>
      <c r="O2012" s="153"/>
      <c r="P2012" s="153"/>
      <c r="Q2012" s="153"/>
      <c r="R2012" s="153"/>
      <c r="S2012" s="153"/>
    </row>
    <row r="2013" spans="1:19" ht="75">
      <c r="A2013" s="277" t="s">
        <v>25424</v>
      </c>
      <c r="B2013" s="253" t="s">
        <v>400</v>
      </c>
      <c r="C2013" s="196" t="s">
        <v>5721</v>
      </c>
      <c r="D2013" s="93" t="s">
        <v>5722</v>
      </c>
      <c r="E2013" s="148">
        <f ca="1">IFERROR(__xludf.DUMMYFUNCTION(" VLOOKUP(A2003, IMPORTRANGE(""https://docs.google.com/spreadsheets/d/1fj_Bhi2XPL3siwIh4sx4VRLAe31yD50oKdj5UlRYW0c/"", ""Сводка!A:AA""), 5, FALSE)"),384)</f>
        <v>384</v>
      </c>
      <c r="F2013" s="148" t="s">
        <v>466</v>
      </c>
      <c r="G2013" s="147">
        <f ca="1">IFERROR(__xludf.DUMMYFUNCTION(" VLOOKUP(A2003, IMPORTRANGE(""https://docs.google.com/spreadsheets/d/1QNLbnkR_AongFt22vMfNzfpjZ0CjpI8QI-w0wBnYA1w/"", ""Инфа!A:AA""), 6, FALSE)"),2024)</f>
        <v>2024</v>
      </c>
      <c r="H2013" s="154">
        <v>21500</v>
      </c>
      <c r="I2013" s="151" t="s">
        <v>146</v>
      </c>
      <c r="J2013" s="93" t="s">
        <v>5723</v>
      </c>
      <c r="K2013" s="153"/>
      <c r="L2013" s="153"/>
      <c r="M2013" s="153"/>
      <c r="N2013" s="153"/>
      <c r="O2013" s="153"/>
      <c r="P2013" s="153"/>
      <c r="Q2013" s="153"/>
      <c r="R2013" s="153"/>
      <c r="S2013" s="153"/>
    </row>
    <row r="2014" spans="1:19" ht="75">
      <c r="A2014" s="277" t="s">
        <v>25424</v>
      </c>
      <c r="B2014" s="253" t="s">
        <v>400</v>
      </c>
      <c r="C2014" s="196" t="s">
        <v>5721</v>
      </c>
      <c r="D2014" s="93" t="s">
        <v>5724</v>
      </c>
      <c r="E2014" s="148">
        <f ca="1">IFERROR(__xludf.DUMMYFUNCTION(" VLOOKUP(A2004, IMPORTRANGE(""https://docs.google.com/spreadsheets/d/1fj_Bhi2XPL3siwIh4sx4VRLAe31yD50oKdj5UlRYW0c/"", ""Сводка!A:AA""), 5, FALSE)"),368)</f>
        <v>368</v>
      </c>
      <c r="F2014" s="148" t="s">
        <v>466</v>
      </c>
      <c r="G2014" s="147">
        <f ca="1">IFERROR(__xludf.DUMMYFUNCTION(" VLOOKUP(A2004, IMPORTRANGE(""https://docs.google.com/spreadsheets/d/1QNLbnkR_AongFt22vMfNzfpjZ0CjpI8QI-w0wBnYA1w/"", ""Инфа!A:AA""), 6, FALSE)"),2024)</f>
        <v>2024</v>
      </c>
      <c r="H2014" s="154">
        <v>20900</v>
      </c>
      <c r="I2014" s="151" t="s">
        <v>146</v>
      </c>
      <c r="J2014" s="93" t="s">
        <v>5723</v>
      </c>
      <c r="K2014" s="153"/>
      <c r="L2014" s="153"/>
      <c r="M2014" s="153"/>
      <c r="N2014" s="153"/>
      <c r="O2014" s="153"/>
      <c r="P2014" s="153"/>
      <c r="Q2014" s="153"/>
      <c r="R2014" s="153"/>
      <c r="S2014" s="153"/>
    </row>
    <row r="2015" spans="1:19" ht="281.25">
      <c r="A2015" s="277" t="s">
        <v>25424</v>
      </c>
      <c r="B2015" s="253" t="s">
        <v>400</v>
      </c>
      <c r="C2015" s="93" t="s">
        <v>5725</v>
      </c>
      <c r="D2015" s="93" t="s">
        <v>5726</v>
      </c>
      <c r="E2015" s="148">
        <f ca="1">IFERROR(__xludf.DUMMYFUNCTION(" VLOOKUP(A2005, IMPORTRANGE(""https://docs.google.com/spreadsheets/d/1fj_Bhi2XPL3siwIh4sx4VRLAe31yD50oKdj5UlRYW0c/"", ""Сводка!A:AA""), 5, FALSE)"),272)</f>
        <v>272</v>
      </c>
      <c r="F2015" s="148" t="s">
        <v>466</v>
      </c>
      <c r="G2015" s="147">
        <f ca="1">IFERROR(__xludf.DUMMYFUNCTION(" VLOOKUP(A2005, IMPORTRANGE(""https://docs.google.com/spreadsheets/d/1QNLbnkR_AongFt22vMfNzfpjZ0CjpI8QI-w0wBnYA1w/"", ""Инфа!A:AA""), 6, FALSE)"),2024)</f>
        <v>2024</v>
      </c>
      <c r="H2015" s="150">
        <v>13200</v>
      </c>
      <c r="I2015" s="151" t="s">
        <v>146</v>
      </c>
      <c r="J2015" s="93" t="s">
        <v>5727</v>
      </c>
      <c r="K2015" s="153"/>
      <c r="L2015" s="153"/>
      <c r="M2015" s="153"/>
      <c r="N2015" s="153"/>
      <c r="O2015" s="153"/>
      <c r="P2015" s="153"/>
      <c r="Q2015" s="153"/>
      <c r="R2015" s="153"/>
      <c r="S2015" s="153"/>
    </row>
    <row r="2016" spans="1:19" ht="112.5">
      <c r="A2016" s="277" t="s">
        <v>25424</v>
      </c>
      <c r="B2016" s="253" t="s">
        <v>400</v>
      </c>
      <c r="C2016" s="93" t="s">
        <v>5728</v>
      </c>
      <c r="D2016" s="93" t="s">
        <v>5729</v>
      </c>
      <c r="E2016" s="148">
        <f ca="1">IFERROR(__xludf.DUMMYFUNCTION(" VLOOKUP(A2006, IMPORTRANGE(""https://docs.google.com/spreadsheets/d/1fj_Bhi2XPL3siwIh4sx4VRLAe31yD50oKdj5UlRYW0c/"", ""Сводка!A:AA""), 5, FALSE)"),344)</f>
        <v>344</v>
      </c>
      <c r="F2016" s="148" t="s">
        <v>415</v>
      </c>
      <c r="G2016" s="147">
        <f ca="1">IFERROR(__xludf.DUMMYFUNCTION(" VLOOKUP(A2006, IMPORTRANGE(""https://docs.google.com/spreadsheets/d/1QNLbnkR_AongFt22vMfNzfpjZ0CjpI8QI-w0wBnYA1w/"", ""Инфа!A:AA""), 6, FALSE)"),2024)</f>
        <v>2024</v>
      </c>
      <c r="H2016" s="150">
        <v>25600</v>
      </c>
      <c r="I2016" s="151" t="s">
        <v>79</v>
      </c>
      <c r="J2016" s="93" t="s">
        <v>5730</v>
      </c>
      <c r="K2016" s="153"/>
      <c r="L2016" s="153"/>
      <c r="M2016" s="153"/>
      <c r="N2016" s="153"/>
      <c r="O2016" s="153"/>
      <c r="P2016" s="153"/>
      <c r="Q2016" s="153"/>
      <c r="R2016" s="153"/>
      <c r="S2016" s="153"/>
    </row>
    <row r="2017" spans="1:19" ht="131.25">
      <c r="A2017" s="277" t="s">
        <v>25424</v>
      </c>
      <c r="B2017" s="253" t="s">
        <v>400</v>
      </c>
      <c r="C2017" s="93" t="s">
        <v>5731</v>
      </c>
      <c r="D2017" s="93" t="s">
        <v>5732</v>
      </c>
      <c r="E2017" s="148">
        <f ca="1">IFERROR(__xludf.DUMMYFUNCTION(" VLOOKUP(A2007, IMPORTRANGE(""https://docs.google.com/spreadsheets/d/1fj_Bhi2XPL3siwIh4sx4VRLAe31yD50oKdj5UlRYW0c/"", ""Сводка!A:AA""), 5, FALSE)"),144)</f>
        <v>144</v>
      </c>
      <c r="F2017" s="148" t="s">
        <v>415</v>
      </c>
      <c r="G2017" s="147">
        <f ca="1">IFERROR(__xludf.DUMMYFUNCTION(" VLOOKUP(A2007, IMPORTRANGE(""https://docs.google.com/spreadsheets/d/1QNLbnkR_AongFt22vMfNzfpjZ0CjpI8QI-w0wBnYA1w/"", ""Инфа!A:AA""), 6, FALSE)"),2024)</f>
        <v>2024</v>
      </c>
      <c r="H2017" s="150">
        <v>9300</v>
      </c>
      <c r="I2017" s="156" t="s">
        <v>370</v>
      </c>
      <c r="J2017" s="93" t="s">
        <v>5733</v>
      </c>
      <c r="K2017" s="153"/>
      <c r="L2017" s="153"/>
      <c r="M2017" s="153"/>
      <c r="N2017" s="153"/>
      <c r="O2017" s="153"/>
      <c r="P2017" s="153"/>
      <c r="Q2017" s="153"/>
      <c r="R2017" s="153"/>
      <c r="S2017" s="153"/>
    </row>
    <row r="2018" spans="1:19" ht="150">
      <c r="A2018" s="277" t="s">
        <v>25424</v>
      </c>
      <c r="B2018" s="253" t="s">
        <v>153</v>
      </c>
      <c r="C2018" s="93" t="s">
        <v>5731</v>
      </c>
      <c r="D2018" s="93" t="s">
        <v>5734</v>
      </c>
      <c r="E2018" s="148">
        <f ca="1">IFERROR(__xludf.DUMMYFUNCTION(" VLOOKUP(A2008, IMPORTRANGE(""https://docs.google.com/spreadsheets/d/1fj_Bhi2XPL3siwIh4sx4VRLAe31yD50oKdj5UlRYW0c/"", ""Сводка!A:AA""), 5, FALSE)"),108)</f>
        <v>108</v>
      </c>
      <c r="F2018" s="148" t="s">
        <v>415</v>
      </c>
      <c r="G2018" s="147">
        <f ca="1">IFERROR(__xludf.DUMMYFUNCTION(" VLOOKUP(A2008, IMPORTRANGE(""https://docs.google.com/spreadsheets/d/1QNLbnkR_AongFt22vMfNzfpjZ0CjpI8QI-w0wBnYA1w/"", ""Инфа!A:AA""), 6, FALSE)"),2024)</f>
        <v>2024</v>
      </c>
      <c r="H2018" s="150">
        <v>8200</v>
      </c>
      <c r="I2018" s="156" t="s">
        <v>370</v>
      </c>
      <c r="J2018" s="93" t="s">
        <v>5735</v>
      </c>
      <c r="K2018" s="153"/>
      <c r="L2018" s="153"/>
      <c r="M2018" s="153"/>
      <c r="N2018" s="153"/>
      <c r="O2018" s="153"/>
      <c r="P2018" s="153"/>
      <c r="Q2018" s="153"/>
      <c r="R2018" s="153"/>
      <c r="S2018" s="153"/>
    </row>
    <row r="2019" spans="1:19" ht="206.25">
      <c r="A2019" s="277" t="s">
        <v>25424</v>
      </c>
      <c r="B2019" s="253" t="s">
        <v>400</v>
      </c>
      <c r="C2019" s="93" t="s">
        <v>5736</v>
      </c>
      <c r="D2019" s="93" t="s">
        <v>5737</v>
      </c>
      <c r="E2019" s="148">
        <f ca="1">IFERROR(__xludf.DUMMYFUNCTION(" VLOOKUP(A2009, IMPORTRANGE(""https://docs.google.com/spreadsheets/d/1fj_Bhi2XPL3siwIh4sx4VRLAe31yD50oKdj5UlRYW0c/"", ""Сводка!A:AA""), 5, FALSE)"),412)</f>
        <v>412</v>
      </c>
      <c r="F2019" s="148" t="s">
        <v>466</v>
      </c>
      <c r="G2019" s="147">
        <f ca="1">IFERROR(__xludf.DUMMYFUNCTION(" VLOOKUP(A2009, IMPORTRANGE(""https://docs.google.com/spreadsheets/d/1QNLbnkR_AongFt22vMfNzfpjZ0CjpI8QI-w0wBnYA1w/"", ""Инфа!A:AA""), 6, FALSE)"),2024)</f>
        <v>2024</v>
      </c>
      <c r="H2019" s="154">
        <v>29700</v>
      </c>
      <c r="I2019" s="151" t="s">
        <v>1153</v>
      </c>
      <c r="J2019" s="93" t="s">
        <v>5738</v>
      </c>
      <c r="K2019" s="153"/>
      <c r="L2019" s="153"/>
      <c r="M2019" s="153"/>
      <c r="N2019" s="153"/>
      <c r="O2019" s="153"/>
      <c r="P2019" s="153"/>
      <c r="Q2019" s="153"/>
      <c r="R2019" s="153"/>
      <c r="S2019" s="153"/>
    </row>
    <row r="2020" spans="1:19" ht="187.5">
      <c r="A2020" s="277" t="s">
        <v>25424</v>
      </c>
      <c r="B2020" s="253" t="s">
        <v>400</v>
      </c>
      <c r="C2020" s="93" t="s">
        <v>5739</v>
      </c>
      <c r="D2020" s="93" t="s">
        <v>5740</v>
      </c>
      <c r="E2020" s="148">
        <f ca="1">IFERROR(__xludf.DUMMYFUNCTION(" VLOOKUP(A2010, IMPORTRANGE(""https://docs.google.com/spreadsheets/d/1fj_Bhi2XPL3siwIh4sx4VRLAe31yD50oKdj5UlRYW0c/"", ""Сводка!A:AA""), 5, FALSE)"),280)</f>
        <v>280</v>
      </c>
      <c r="F2020" s="148" t="s">
        <v>809</v>
      </c>
      <c r="G2020" s="147">
        <f ca="1">IFERROR(__xludf.DUMMYFUNCTION(" VLOOKUP(A2010, IMPORTRANGE(""https://docs.google.com/spreadsheets/d/1QNLbnkR_AongFt22vMfNzfpjZ0CjpI8QI-w0wBnYA1w/"", ""Инфа!A:AA""), 6, FALSE)"),2024)</f>
        <v>2024</v>
      </c>
      <c r="H2020" s="150">
        <v>21800</v>
      </c>
      <c r="I2020" s="151" t="s">
        <v>398</v>
      </c>
      <c r="J2020" s="93" t="s">
        <v>5741</v>
      </c>
      <c r="K2020" s="153"/>
      <c r="L2020" s="153"/>
      <c r="M2020" s="153"/>
      <c r="N2020" s="153"/>
      <c r="O2020" s="153"/>
      <c r="P2020" s="153"/>
      <c r="Q2020" s="153"/>
      <c r="R2020" s="153"/>
      <c r="S2020" s="153"/>
    </row>
    <row r="2021" spans="1:19" ht="112.5">
      <c r="A2021" s="277" t="s">
        <v>25424</v>
      </c>
      <c r="B2021" s="253" t="s">
        <v>400</v>
      </c>
      <c r="C2021" s="93" t="s">
        <v>5742</v>
      </c>
      <c r="D2021" s="93" t="s">
        <v>5743</v>
      </c>
      <c r="E2021" s="148">
        <f ca="1">IFERROR(__xludf.DUMMYFUNCTION(" VLOOKUP(A2011, IMPORTRANGE(""https://docs.google.com/spreadsheets/d/1fj_Bhi2XPL3siwIh4sx4VRLAe31yD50oKdj5UlRYW0c/"", ""Сводка!A:AA""), 5, FALSE)"),280)</f>
        <v>280</v>
      </c>
      <c r="F2021" s="148" t="s">
        <v>466</v>
      </c>
      <c r="G2021" s="147">
        <f ca="1">IFERROR(__xludf.DUMMYFUNCTION(" VLOOKUP(A2011, IMPORTRANGE(""https://docs.google.com/spreadsheets/d/1QNLbnkR_AongFt22vMfNzfpjZ0CjpI8QI-w0wBnYA1w/"", ""Инфа!A:AA""), 6, FALSE)"),2024)</f>
        <v>2024</v>
      </c>
      <c r="H2021" s="150">
        <v>21800</v>
      </c>
      <c r="I2021" s="151" t="s">
        <v>398</v>
      </c>
      <c r="J2021" s="93" t="s">
        <v>5744</v>
      </c>
      <c r="K2021" s="153"/>
      <c r="L2021" s="153"/>
      <c r="M2021" s="153"/>
      <c r="N2021" s="153"/>
      <c r="O2021" s="153"/>
      <c r="P2021" s="153"/>
      <c r="Q2021" s="153"/>
      <c r="R2021" s="153"/>
      <c r="S2021" s="153"/>
    </row>
    <row r="2022" spans="1:19" ht="150">
      <c r="A2022" s="277" t="s">
        <v>25424</v>
      </c>
      <c r="B2022" s="253" t="s">
        <v>153</v>
      </c>
      <c r="C2022" s="93" t="s">
        <v>5745</v>
      </c>
      <c r="D2022" s="93" t="s">
        <v>5746</v>
      </c>
      <c r="E2022" s="148">
        <f ca="1">IFERROR(__xludf.DUMMYFUNCTION(" VLOOKUP(A2012, IMPORTRANGE(""https://docs.google.com/spreadsheets/d/1fj_Bhi2XPL3siwIh4sx4VRLAe31yD50oKdj5UlRYW0c/"", ""Сводка!A:AA""), 5, FALSE)"),96)</f>
        <v>96</v>
      </c>
      <c r="F2022" s="148" t="s">
        <v>50</v>
      </c>
      <c r="G2022" s="147">
        <f ca="1">IFERROR(__xludf.DUMMYFUNCTION(" VLOOKUP(A2012, IMPORTRANGE(""https://docs.google.com/spreadsheets/d/1QNLbnkR_AongFt22vMfNzfpjZ0CjpI8QI-w0wBnYA1w/"", ""Инфа!A:AA""), 6, FALSE)"),2024)</f>
        <v>2024</v>
      </c>
      <c r="H2022" s="150">
        <v>10200</v>
      </c>
      <c r="I2022" s="151" t="s">
        <v>743</v>
      </c>
      <c r="J2022" s="93" t="s">
        <v>5748</v>
      </c>
      <c r="K2022" s="153"/>
      <c r="L2022" s="153"/>
      <c r="M2022" s="153"/>
      <c r="N2022" s="153"/>
      <c r="O2022" s="153"/>
      <c r="P2022" s="153"/>
      <c r="Q2022" s="153"/>
      <c r="R2022" s="153"/>
      <c r="S2022" s="153"/>
    </row>
    <row r="2023" spans="1:19" ht="36">
      <c r="A2023" s="277" t="s">
        <v>25424</v>
      </c>
      <c r="B2023" s="253" t="s">
        <v>400</v>
      </c>
      <c r="C2023" s="93" t="s">
        <v>5749</v>
      </c>
      <c r="D2023" s="93" t="s">
        <v>5750</v>
      </c>
      <c r="E2023" s="148">
        <f ca="1">IFERROR(__xludf.DUMMYFUNCTION(" VLOOKUP(A2013, IMPORTRANGE(""https://docs.google.com/spreadsheets/d/1fj_Bhi2XPL3siwIh4sx4VRLAe31yD50oKdj5UlRYW0c/"", ""Сводка!A:AA""), 5, FALSE)"),76)</f>
        <v>76</v>
      </c>
      <c r="F2023" s="148" t="s">
        <v>466</v>
      </c>
      <c r="G2023" s="147">
        <f ca="1">IFERROR(__xludf.DUMMYFUNCTION(" VLOOKUP(A2013, IMPORTRANGE(""https://docs.google.com/spreadsheets/d/1QNLbnkR_AongFt22vMfNzfpjZ0CjpI8QI-w0wBnYA1w/"", ""Инфа!A:AA""), 6, FALSE)"),2024)</f>
        <v>2024</v>
      </c>
      <c r="H2023" s="150">
        <v>7300</v>
      </c>
      <c r="I2023" s="151" t="s">
        <v>28</v>
      </c>
      <c r="J2023" s="93"/>
      <c r="K2023" s="153"/>
      <c r="L2023" s="153"/>
      <c r="M2023" s="153"/>
      <c r="N2023" s="153"/>
      <c r="O2023" s="153"/>
      <c r="P2023" s="153"/>
      <c r="Q2023" s="153"/>
      <c r="R2023" s="153"/>
      <c r="S2023" s="153"/>
    </row>
    <row r="2024" spans="1:19" ht="75">
      <c r="A2024" s="277" t="s">
        <v>25424</v>
      </c>
      <c r="B2024" s="253" t="s">
        <v>400</v>
      </c>
      <c r="C2024" s="93" t="s">
        <v>5749</v>
      </c>
      <c r="D2024" s="93" t="s">
        <v>5751</v>
      </c>
      <c r="E2024" s="148">
        <f ca="1">IFERROR(__xludf.DUMMYFUNCTION(" VLOOKUP(A2014, IMPORTRANGE(""https://docs.google.com/spreadsheets/d/1fj_Bhi2XPL3siwIh4sx4VRLAe31yD50oKdj5UlRYW0c/"", ""Сводка!A:AA""), 5, FALSE)"),192)</f>
        <v>192</v>
      </c>
      <c r="F2024" s="148" t="s">
        <v>415</v>
      </c>
      <c r="G2024" s="147">
        <f ca="1">IFERROR(__xludf.DUMMYFUNCTION(" VLOOKUP(A2014, IMPORTRANGE(""https://docs.google.com/spreadsheets/d/1QNLbnkR_AongFt22vMfNzfpjZ0CjpI8QI-w0wBnYA1w/"", ""Инфа!A:AA""), 6, FALSE)"),2024)</f>
        <v>2024</v>
      </c>
      <c r="H2024" s="150">
        <v>16500</v>
      </c>
      <c r="I2024" s="151" t="s">
        <v>743</v>
      </c>
      <c r="J2024" s="93" t="s">
        <v>5752</v>
      </c>
      <c r="K2024" s="153"/>
      <c r="L2024" s="153"/>
      <c r="M2024" s="153"/>
      <c r="N2024" s="153"/>
      <c r="O2024" s="153"/>
      <c r="P2024" s="153"/>
      <c r="Q2024" s="153"/>
      <c r="R2024" s="153"/>
      <c r="S2024" s="153"/>
    </row>
    <row r="2025" spans="1:19" ht="131.25">
      <c r="A2025" s="277" t="s">
        <v>25424</v>
      </c>
      <c r="B2025" s="253" t="s">
        <v>400</v>
      </c>
      <c r="C2025" s="93" t="s">
        <v>5749</v>
      </c>
      <c r="D2025" s="93" t="s">
        <v>5753</v>
      </c>
      <c r="E2025" s="148">
        <f ca="1">IFERROR(__xludf.DUMMYFUNCTION(" VLOOKUP(A2015, IMPORTRANGE(""https://docs.google.com/spreadsheets/d/1fj_Bhi2XPL3siwIh4sx4VRLAe31yD50oKdj5UlRYW0c/"", ""Сводка!A:AA""), 5, FALSE)"),184)</f>
        <v>184</v>
      </c>
      <c r="F2025" s="148" t="s">
        <v>5754</v>
      </c>
      <c r="G2025" s="147">
        <f ca="1">IFERROR(__xludf.DUMMYFUNCTION(" VLOOKUP(A2015, IMPORTRANGE(""https://docs.google.com/spreadsheets/d/1QNLbnkR_AongFt22vMfNzfpjZ0CjpI8QI-w0wBnYA1w/"", ""Инфа!A:AA""), 6, FALSE)"),2024)</f>
        <v>2024</v>
      </c>
      <c r="H2025" s="150">
        <v>10500</v>
      </c>
      <c r="I2025" s="151" t="s">
        <v>743</v>
      </c>
      <c r="J2025" s="93"/>
      <c r="K2025" s="153"/>
      <c r="L2025" s="153"/>
      <c r="M2025" s="153"/>
      <c r="N2025" s="153"/>
      <c r="O2025" s="153"/>
      <c r="P2025" s="153"/>
      <c r="Q2025" s="153"/>
      <c r="R2025" s="153"/>
      <c r="S2025" s="153"/>
    </row>
    <row r="2026" spans="1:19" ht="75">
      <c r="A2026" s="277" t="s">
        <v>25424</v>
      </c>
      <c r="B2026" s="253" t="s">
        <v>400</v>
      </c>
      <c r="C2026" s="93" t="s">
        <v>5749</v>
      </c>
      <c r="D2026" s="93" t="s">
        <v>5755</v>
      </c>
      <c r="E2026" s="148">
        <f ca="1">IFERROR(__xludf.DUMMYFUNCTION(" VLOOKUP(A2016, IMPORTRANGE(""https://docs.google.com/spreadsheets/d/1fj_Bhi2XPL3siwIh4sx4VRLAe31yD50oKdj5UlRYW0c/"", ""Сводка!A:AA""), 5, FALSE)"),100)</f>
        <v>100</v>
      </c>
      <c r="F2026" s="148" t="s">
        <v>415</v>
      </c>
      <c r="G2026" s="147">
        <f ca="1">IFERROR(__xludf.DUMMYFUNCTION(" VLOOKUP(A2016, IMPORTRANGE(""https://docs.google.com/spreadsheets/d/1QNLbnkR_AongFt22vMfNzfpjZ0CjpI8QI-w0wBnYA1w/"", ""Инфа!A:AA""), 6, FALSE)"),2024)</f>
        <v>2024</v>
      </c>
      <c r="H2026" s="150">
        <v>8000</v>
      </c>
      <c r="I2026" s="151" t="s">
        <v>743</v>
      </c>
      <c r="J2026" s="93"/>
      <c r="K2026" s="153"/>
      <c r="L2026" s="153"/>
      <c r="M2026" s="153"/>
      <c r="N2026" s="153"/>
      <c r="O2026" s="153"/>
      <c r="P2026" s="153"/>
      <c r="Q2026" s="153"/>
      <c r="R2026" s="153"/>
      <c r="S2026" s="153"/>
    </row>
    <row r="2027" spans="1:19" ht="206.25">
      <c r="A2027" s="277" t="s">
        <v>25424</v>
      </c>
      <c r="B2027" s="253" t="s">
        <v>153</v>
      </c>
      <c r="C2027" s="93" t="s">
        <v>5749</v>
      </c>
      <c r="D2027" s="93" t="s">
        <v>5756</v>
      </c>
      <c r="E2027" s="148">
        <f ca="1">IFERROR(__xludf.DUMMYFUNCTION(" VLOOKUP(A2017, IMPORTRANGE(""https://docs.google.com/spreadsheets/d/1fj_Bhi2XPL3siwIh4sx4VRLAe31yD50oKdj5UlRYW0c/"", ""Сводка!A:AA""), 5, FALSE)"),160)</f>
        <v>160</v>
      </c>
      <c r="F2027" s="148" t="s">
        <v>50</v>
      </c>
      <c r="G2027" s="147">
        <f ca="1">IFERROR(__xludf.DUMMYFUNCTION(" VLOOKUP(A2017, IMPORTRANGE(""https://docs.google.com/spreadsheets/d/1QNLbnkR_AongFt22vMfNzfpjZ0CjpI8QI-w0wBnYA1w/"", ""Инфа!A:AA""), 6, FALSE)"),2024)</f>
        <v>2024</v>
      </c>
      <c r="H2027" s="150">
        <v>12700</v>
      </c>
      <c r="I2027" s="151" t="s">
        <v>28</v>
      </c>
      <c r="J2027" s="93" t="s">
        <v>5757</v>
      </c>
      <c r="K2027" s="153"/>
      <c r="L2027" s="153"/>
      <c r="M2027" s="153"/>
      <c r="N2027" s="153"/>
      <c r="O2027" s="153"/>
      <c r="P2027" s="153"/>
      <c r="Q2027" s="153"/>
      <c r="R2027" s="153"/>
      <c r="S2027" s="153"/>
    </row>
    <row r="2028" spans="1:19" ht="36">
      <c r="A2028" s="277" t="s">
        <v>25424</v>
      </c>
      <c r="B2028" s="253" t="s">
        <v>400</v>
      </c>
      <c r="C2028" s="93" t="s">
        <v>5749</v>
      </c>
      <c r="D2028" s="93" t="s">
        <v>5758</v>
      </c>
      <c r="E2028" s="148">
        <f ca="1">IFERROR(__xludf.DUMMYFUNCTION(" VLOOKUP(A2018, IMPORTRANGE(""https://docs.google.com/spreadsheets/d/1fj_Bhi2XPL3siwIh4sx4VRLAe31yD50oKdj5UlRYW0c/"", ""Сводка!A:AA""), 5, FALSE)"),116)</f>
        <v>116</v>
      </c>
      <c r="F2028" s="148"/>
      <c r="G2028" s="147">
        <f ca="1">IFERROR(__xludf.DUMMYFUNCTION(" VLOOKUP(A2018, IMPORTRANGE(""https://docs.google.com/spreadsheets/d/1QNLbnkR_AongFt22vMfNzfpjZ0CjpI8QI-w0wBnYA1w/"", ""Инфа!A:AA""), 6, FALSE)"),2024)</f>
        <v>2024</v>
      </c>
      <c r="H2028" s="150">
        <v>8500</v>
      </c>
      <c r="I2028" s="151" t="s">
        <v>743</v>
      </c>
      <c r="J2028" s="93"/>
      <c r="K2028" s="153"/>
      <c r="L2028" s="153"/>
      <c r="M2028" s="153"/>
      <c r="N2028" s="153"/>
      <c r="O2028" s="153"/>
      <c r="P2028" s="153"/>
      <c r="Q2028" s="153"/>
      <c r="R2028" s="153"/>
      <c r="S2028" s="153"/>
    </row>
    <row r="2029" spans="1:19" ht="37.5">
      <c r="A2029" s="277" t="s">
        <v>25424</v>
      </c>
      <c r="B2029" s="253" t="s">
        <v>153</v>
      </c>
      <c r="C2029" s="93" t="s">
        <v>5749</v>
      </c>
      <c r="D2029" s="93" t="s">
        <v>5759</v>
      </c>
      <c r="E2029" s="148">
        <f ca="1">IFERROR(__xludf.DUMMYFUNCTION(" VLOOKUP(A2019, IMPORTRANGE(""https://docs.google.com/spreadsheets/d/1fj_Bhi2XPL3siwIh4sx4VRLAe31yD50oKdj5UlRYW0c/"", ""Сводка!A:AA""), 5, FALSE)"),108)</f>
        <v>108</v>
      </c>
      <c r="F2029" s="148" t="s">
        <v>50</v>
      </c>
      <c r="G2029" s="147">
        <f ca="1">IFERROR(__xludf.DUMMYFUNCTION(" VLOOKUP(A2019, IMPORTRANGE(""https://docs.google.com/spreadsheets/d/1QNLbnkR_AongFt22vMfNzfpjZ0CjpI8QI-w0wBnYA1w/"", ""Инфа!A:AA""), 6, FALSE)"),2024)</f>
        <v>2024</v>
      </c>
      <c r="H2029" s="150">
        <v>11500</v>
      </c>
      <c r="I2029" s="151" t="s">
        <v>743</v>
      </c>
      <c r="J2029" s="93"/>
      <c r="K2029" s="153"/>
      <c r="L2029" s="153"/>
      <c r="M2029" s="153"/>
      <c r="N2029" s="153"/>
      <c r="O2029" s="153"/>
      <c r="P2029" s="153"/>
      <c r="Q2029" s="153"/>
      <c r="R2029" s="153"/>
      <c r="S2029" s="153"/>
    </row>
    <row r="2030" spans="1:19" ht="75">
      <c r="A2030" s="277" t="s">
        <v>25424</v>
      </c>
      <c r="B2030" s="253" t="s">
        <v>400</v>
      </c>
      <c r="C2030" s="93" t="s">
        <v>5760</v>
      </c>
      <c r="D2030" s="93" t="s">
        <v>5761</v>
      </c>
      <c r="E2030" s="148">
        <f ca="1">IFERROR(__xludf.DUMMYFUNCTION(" VLOOKUP(A2020, IMPORTRANGE(""https://docs.google.com/spreadsheets/d/1fj_Bhi2XPL3siwIh4sx4VRLAe31yD50oKdj5UlRYW0c/"", ""Сводка!A:AA""), 5, FALSE)"),104)</f>
        <v>104</v>
      </c>
      <c r="F2030" s="148" t="s">
        <v>415</v>
      </c>
      <c r="G2030" s="147">
        <f ca="1">IFERROR(__xludf.DUMMYFUNCTION(" VLOOKUP(A2020, IMPORTRANGE(""https://docs.google.com/spreadsheets/d/1QNLbnkR_AongFt22vMfNzfpjZ0CjpI8QI-w0wBnYA1w/"", ""Инфа!A:AA""), 6, FALSE)"),2024)</f>
        <v>2024</v>
      </c>
      <c r="H2030" s="150">
        <v>10600</v>
      </c>
      <c r="I2030" s="156" t="s">
        <v>534</v>
      </c>
      <c r="J2030" s="93"/>
      <c r="K2030" s="153"/>
      <c r="L2030" s="153"/>
      <c r="M2030" s="153"/>
      <c r="N2030" s="153"/>
      <c r="O2030" s="153"/>
      <c r="P2030" s="153"/>
      <c r="Q2030" s="153"/>
      <c r="R2030" s="153"/>
      <c r="S2030" s="153"/>
    </row>
    <row r="2031" spans="1:19" ht="56.25">
      <c r="A2031" s="277" t="s">
        <v>25424</v>
      </c>
      <c r="B2031" s="253" t="s">
        <v>400</v>
      </c>
      <c r="C2031" s="93" t="s">
        <v>5762</v>
      </c>
      <c r="D2031" s="93" t="s">
        <v>5763</v>
      </c>
      <c r="E2031" s="148">
        <f ca="1">IFERROR(__xludf.DUMMYFUNCTION(" VLOOKUP(A2021, IMPORTRANGE(""https://docs.google.com/spreadsheets/d/1fj_Bhi2XPL3siwIh4sx4VRLAe31yD50oKdj5UlRYW0c/"", ""Сводка!A:AA""), 5, FALSE)"),100)</f>
        <v>100</v>
      </c>
      <c r="F2031" s="148" t="s">
        <v>415</v>
      </c>
      <c r="G2031" s="147">
        <f ca="1">IFERROR(__xludf.DUMMYFUNCTION(" VLOOKUP(A2021, IMPORTRANGE(""https://docs.google.com/spreadsheets/d/1QNLbnkR_AongFt22vMfNzfpjZ0CjpI8QI-w0wBnYA1w/"", ""Инфа!A:AA""), 6, FALSE)"),2024)</f>
        <v>2024</v>
      </c>
      <c r="H2031" s="150">
        <v>10400</v>
      </c>
      <c r="I2031" s="151" t="s">
        <v>743</v>
      </c>
      <c r="J2031" s="93"/>
      <c r="K2031" s="153"/>
      <c r="L2031" s="153"/>
      <c r="M2031" s="153"/>
      <c r="N2031" s="153"/>
      <c r="O2031" s="153"/>
      <c r="P2031" s="153"/>
      <c r="Q2031" s="153"/>
      <c r="R2031" s="153"/>
      <c r="S2031" s="153"/>
    </row>
    <row r="2032" spans="1:19" ht="56.25">
      <c r="A2032" s="277" t="s">
        <v>25424</v>
      </c>
      <c r="B2032" s="253" t="s">
        <v>400</v>
      </c>
      <c r="C2032" s="93" t="s">
        <v>5764</v>
      </c>
      <c r="D2032" s="93" t="s">
        <v>5765</v>
      </c>
      <c r="E2032" s="148">
        <f ca="1">IFERROR(__xludf.DUMMYFUNCTION(" VLOOKUP(A2022, IMPORTRANGE(""https://docs.google.com/spreadsheets/d/1fj_Bhi2XPL3siwIh4sx4VRLAe31yD50oKdj5UlRYW0c/"", ""Сводка!A:AA""), 5, FALSE)"),184)</f>
        <v>184</v>
      </c>
      <c r="F2032" s="148" t="s">
        <v>108</v>
      </c>
      <c r="G2032" s="147">
        <f ca="1">IFERROR(__xludf.DUMMYFUNCTION(" VLOOKUP(A2022, IMPORTRANGE(""https://docs.google.com/spreadsheets/d/1QNLbnkR_AongFt22vMfNzfpjZ0CjpI8QI-w0wBnYA1w/"", ""Инфа!A:AA""), 6, FALSE)"),2024)</f>
        <v>2024</v>
      </c>
      <c r="H2032" s="150">
        <v>10500</v>
      </c>
      <c r="I2032" s="151" t="s">
        <v>743</v>
      </c>
      <c r="J2032" s="93" t="s">
        <v>5766</v>
      </c>
      <c r="K2032" s="153"/>
      <c r="L2032" s="153"/>
      <c r="M2032" s="153"/>
      <c r="N2032" s="153"/>
      <c r="O2032" s="153"/>
      <c r="P2032" s="153"/>
      <c r="Q2032" s="153"/>
      <c r="R2032" s="153"/>
      <c r="S2032" s="153"/>
    </row>
    <row r="2033" spans="1:19" ht="112.5">
      <c r="A2033" s="277" t="s">
        <v>25424</v>
      </c>
      <c r="B2033" s="253" t="s">
        <v>153</v>
      </c>
      <c r="C2033" s="93" t="s">
        <v>5767</v>
      </c>
      <c r="D2033" s="93" t="s">
        <v>2037</v>
      </c>
      <c r="E2033" s="148">
        <f ca="1">IFERROR(__xludf.DUMMYFUNCTION(" VLOOKUP(A2023, IMPORTRANGE(""https://docs.google.com/spreadsheets/d/1fj_Bhi2XPL3siwIh4sx4VRLAe31yD50oKdj5UlRYW0c/"", ""Сводка!A:AA""), 5, FALSE)"),168)</f>
        <v>168</v>
      </c>
      <c r="F2033" s="148" t="s">
        <v>50</v>
      </c>
      <c r="G2033" s="147">
        <f ca="1">IFERROR(__xludf.DUMMYFUNCTION(" VLOOKUP(A2023, IMPORTRANGE(""https://docs.google.com/spreadsheets/d/1QNLbnkR_AongFt22vMfNzfpjZ0CjpI8QI-w0wBnYA1w/"", ""Инфа!A:AA""), 6, FALSE)"),2024)</f>
        <v>2024</v>
      </c>
      <c r="H2033" s="150">
        <v>10000</v>
      </c>
      <c r="I2033" s="151" t="s">
        <v>2037</v>
      </c>
      <c r="J2033" s="93" t="s">
        <v>5768</v>
      </c>
      <c r="K2033" s="153"/>
      <c r="L2033" s="153"/>
      <c r="M2033" s="153"/>
      <c r="N2033" s="153"/>
      <c r="O2033" s="153"/>
      <c r="P2033" s="153"/>
      <c r="Q2033" s="153"/>
      <c r="R2033" s="153"/>
      <c r="S2033" s="153"/>
    </row>
    <row r="2034" spans="1:19" ht="131.25">
      <c r="A2034" s="277" t="s">
        <v>25424</v>
      </c>
      <c r="B2034" s="253" t="s">
        <v>400</v>
      </c>
      <c r="C2034" s="93" t="s">
        <v>5769</v>
      </c>
      <c r="D2034" s="93" t="s">
        <v>5770</v>
      </c>
      <c r="E2034" s="148">
        <f ca="1">IFERROR(__xludf.DUMMYFUNCTION(" VLOOKUP(A2024, IMPORTRANGE(""https://docs.google.com/spreadsheets/d/1fj_Bhi2XPL3siwIh4sx4VRLAe31yD50oKdj5UlRYW0c/"", ""Сводка!A:AA""), 5, FALSE)"),304)</f>
        <v>304</v>
      </c>
      <c r="F2034" s="148" t="s">
        <v>466</v>
      </c>
      <c r="G2034" s="147">
        <f ca="1">IFERROR(__xludf.DUMMYFUNCTION(" VLOOKUP(A2024, IMPORTRANGE(""https://docs.google.com/spreadsheets/d/1QNLbnkR_AongFt22vMfNzfpjZ0CjpI8QI-w0wBnYA1w/"", ""Инфа!A:AA""), 6, FALSE)"),2024)</f>
        <v>2024</v>
      </c>
      <c r="H2034" s="150">
        <v>14100</v>
      </c>
      <c r="I2034" s="156" t="s">
        <v>1021</v>
      </c>
      <c r="J2034" s="93" t="s">
        <v>5771</v>
      </c>
      <c r="K2034" s="153"/>
      <c r="L2034" s="153"/>
      <c r="M2034" s="153"/>
      <c r="N2034" s="153"/>
      <c r="O2034" s="153"/>
      <c r="P2034" s="153"/>
      <c r="Q2034" s="153"/>
      <c r="R2034" s="153"/>
      <c r="S2034" s="153"/>
    </row>
    <row r="2035" spans="1:19" ht="112.5">
      <c r="A2035" s="277" t="s">
        <v>25424</v>
      </c>
      <c r="B2035" s="253" t="s">
        <v>153</v>
      </c>
      <c r="C2035" s="93" t="s">
        <v>5769</v>
      </c>
      <c r="D2035" s="93" t="s">
        <v>5772</v>
      </c>
      <c r="E2035" s="148">
        <f ca="1">IFERROR(__xludf.DUMMYFUNCTION(" VLOOKUP(A2025, IMPORTRANGE(""https://docs.google.com/spreadsheets/d/1fj_Bhi2XPL3siwIh4sx4VRLAe31yD50oKdj5UlRYW0c/"", ""Сводка!A:AA""), 5, FALSE)"),316)</f>
        <v>316</v>
      </c>
      <c r="F2035" s="148" t="s">
        <v>456</v>
      </c>
      <c r="G2035" s="147">
        <f ca="1">IFERROR(__xludf.DUMMYFUNCTION(" VLOOKUP(A2025, IMPORTRANGE(""https://docs.google.com/spreadsheets/d/1QNLbnkR_AongFt22vMfNzfpjZ0CjpI8QI-w0wBnYA1w/"", ""Инфа!A:AA""), 6, FALSE)"),2024)</f>
        <v>2024</v>
      </c>
      <c r="H2035" s="150">
        <v>14500</v>
      </c>
      <c r="I2035" s="151" t="s">
        <v>1021</v>
      </c>
      <c r="J2035" s="93" t="s">
        <v>5773</v>
      </c>
      <c r="K2035" s="153"/>
      <c r="L2035" s="153"/>
      <c r="M2035" s="153"/>
      <c r="N2035" s="153"/>
      <c r="O2035" s="153"/>
      <c r="P2035" s="153"/>
      <c r="Q2035" s="153"/>
      <c r="R2035" s="153"/>
      <c r="S2035" s="153"/>
    </row>
    <row r="2036" spans="1:19" ht="187.5">
      <c r="A2036" s="277" t="s">
        <v>25424</v>
      </c>
      <c r="B2036" s="253" t="s">
        <v>400</v>
      </c>
      <c r="C2036" s="93" t="s">
        <v>5774</v>
      </c>
      <c r="D2036" s="93" t="s">
        <v>5775</v>
      </c>
      <c r="E2036" s="148">
        <f ca="1">IFERROR(__xludf.DUMMYFUNCTION(" VLOOKUP(A2026, IMPORTRANGE(""https://docs.google.com/spreadsheets/d/1fj_Bhi2XPL3siwIh4sx4VRLAe31yD50oKdj5UlRYW0c/"", ""Сводка!A:AA""), 5, FALSE)"),188)</f>
        <v>188</v>
      </c>
      <c r="F2036" s="148" t="s">
        <v>403</v>
      </c>
      <c r="G2036" s="147">
        <f ca="1">IFERROR(__xludf.DUMMYFUNCTION(" VLOOKUP(A2026, IMPORTRANGE(""https://docs.google.com/spreadsheets/d/1QNLbnkR_AongFt22vMfNzfpjZ0CjpI8QI-w0wBnYA1w/"", ""Инфа!A:AA""), 6, FALSE)"),2024)</f>
        <v>2024</v>
      </c>
      <c r="H2036" s="150">
        <v>10600</v>
      </c>
      <c r="I2036" s="156" t="s">
        <v>489</v>
      </c>
      <c r="J2036" s="93" t="s">
        <v>5776</v>
      </c>
      <c r="K2036" s="153"/>
      <c r="L2036" s="153"/>
      <c r="M2036" s="153"/>
      <c r="N2036" s="153"/>
      <c r="O2036" s="153"/>
      <c r="P2036" s="153"/>
      <c r="Q2036" s="153"/>
      <c r="R2036" s="153"/>
      <c r="S2036" s="153"/>
    </row>
    <row r="2037" spans="1:19" ht="75">
      <c r="A2037" s="277" t="s">
        <v>25424</v>
      </c>
      <c r="B2037" s="253" t="s">
        <v>153</v>
      </c>
      <c r="C2037" s="93" t="s">
        <v>5777</v>
      </c>
      <c r="D2037" s="93" t="s">
        <v>5778</v>
      </c>
      <c r="E2037" s="148">
        <f ca="1">IFERROR(__xludf.DUMMYFUNCTION(" VLOOKUP(A2027, IMPORTRANGE(""https://docs.google.com/spreadsheets/d/1fj_Bhi2XPL3siwIh4sx4VRLAe31yD50oKdj5UlRYW0c/"", ""Сводка!A:AA""), 5, FALSE)"),400)</f>
        <v>400</v>
      </c>
      <c r="F2037" s="148" t="s">
        <v>26</v>
      </c>
      <c r="G2037" s="147">
        <f ca="1">IFERROR(__xludf.DUMMYFUNCTION(" VLOOKUP(A2027, IMPORTRANGE(""https://docs.google.com/spreadsheets/d/1QNLbnkR_AongFt22vMfNzfpjZ0CjpI8QI-w0wBnYA1w/"", ""Инфа!A:AA""), 6, FALSE)"),2024)</f>
        <v>2024</v>
      </c>
      <c r="H2037" s="154">
        <v>22100</v>
      </c>
      <c r="I2037" s="156" t="s">
        <v>370</v>
      </c>
      <c r="J2037" s="93"/>
      <c r="K2037" s="153"/>
      <c r="L2037" s="153"/>
      <c r="M2037" s="153"/>
      <c r="N2037" s="153"/>
      <c r="O2037" s="153"/>
      <c r="P2037" s="153"/>
      <c r="Q2037" s="153"/>
      <c r="R2037" s="153"/>
      <c r="S2037" s="153"/>
    </row>
    <row r="2038" spans="1:19" ht="75">
      <c r="A2038" s="277" t="s">
        <v>25424</v>
      </c>
      <c r="B2038" s="253" t="s">
        <v>153</v>
      </c>
      <c r="C2038" s="93" t="s">
        <v>5777</v>
      </c>
      <c r="D2038" s="93" t="s">
        <v>5779</v>
      </c>
      <c r="E2038" s="148">
        <f ca="1">IFERROR(__xludf.DUMMYFUNCTION(" VLOOKUP(A2028, IMPORTRANGE(""https://docs.google.com/spreadsheets/d/1fj_Bhi2XPL3siwIh4sx4VRLAe31yD50oKdj5UlRYW0c/"", ""Сводка!A:AA""), 5, FALSE)"),240)</f>
        <v>240</v>
      </c>
      <c r="F2038" s="148" t="s">
        <v>26</v>
      </c>
      <c r="G2038" s="147">
        <f ca="1">IFERROR(__xludf.DUMMYFUNCTION(" VLOOKUP(A2028, IMPORTRANGE(""https://docs.google.com/spreadsheets/d/1QNLbnkR_AongFt22vMfNzfpjZ0CjpI8QI-w0wBnYA1w/"", ""Инфа!A:AA""), 6, FALSE)"),2024)</f>
        <v>2024</v>
      </c>
      <c r="H2038" s="150">
        <v>15900</v>
      </c>
      <c r="I2038" s="156" t="s">
        <v>370</v>
      </c>
      <c r="J2038" s="93"/>
      <c r="K2038" s="153"/>
      <c r="L2038" s="153"/>
      <c r="M2038" s="153"/>
      <c r="N2038" s="153"/>
      <c r="O2038" s="153"/>
      <c r="P2038" s="153"/>
      <c r="Q2038" s="153"/>
      <c r="R2038" s="153"/>
      <c r="S2038" s="153"/>
    </row>
    <row r="2039" spans="1:19" ht="131.25">
      <c r="A2039" s="277" t="s">
        <v>25424</v>
      </c>
      <c r="B2039" s="253" t="s">
        <v>400</v>
      </c>
      <c r="C2039" s="93" t="s">
        <v>5780</v>
      </c>
      <c r="D2039" s="93" t="s">
        <v>5781</v>
      </c>
      <c r="E2039" s="148">
        <f ca="1">IFERROR(__xludf.DUMMYFUNCTION(" VLOOKUP(A2029, IMPORTRANGE(""https://docs.google.com/spreadsheets/d/1fj_Bhi2XPL3siwIh4sx4VRLAe31yD50oKdj5UlRYW0c/"", ""Сводка!A:AA""), 5, FALSE)"),140)</f>
        <v>140</v>
      </c>
      <c r="F2039" s="148" t="s">
        <v>599</v>
      </c>
      <c r="G2039" s="147">
        <f ca="1">IFERROR(__xludf.DUMMYFUNCTION(" VLOOKUP(A2029, IMPORTRANGE(""https://docs.google.com/spreadsheets/d/1QNLbnkR_AongFt22vMfNzfpjZ0CjpI8QI-w0wBnYA1w/"", ""Инфа!A:AA""), 6, FALSE)"),2024)</f>
        <v>2024</v>
      </c>
      <c r="H2039" s="150">
        <v>9200</v>
      </c>
      <c r="I2039" s="156" t="s">
        <v>370</v>
      </c>
      <c r="J2039" s="93" t="s">
        <v>5782</v>
      </c>
      <c r="K2039" s="153"/>
      <c r="L2039" s="153"/>
      <c r="M2039" s="153"/>
      <c r="N2039" s="153"/>
      <c r="O2039" s="153"/>
      <c r="P2039" s="153"/>
      <c r="Q2039" s="153"/>
      <c r="R2039" s="153"/>
      <c r="S2039" s="153"/>
    </row>
    <row r="2040" spans="1:19" ht="187.5">
      <c r="A2040" s="277" t="s">
        <v>25424</v>
      </c>
      <c r="B2040" s="253" t="s">
        <v>153</v>
      </c>
      <c r="C2040" s="93" t="s">
        <v>5780</v>
      </c>
      <c r="D2040" s="93" t="s">
        <v>5783</v>
      </c>
      <c r="E2040" s="148">
        <f ca="1">IFERROR(__xludf.DUMMYFUNCTION(" VLOOKUP(A2030, IMPORTRANGE(""https://docs.google.com/spreadsheets/d/1fj_Bhi2XPL3siwIh4sx4VRLAe31yD50oKdj5UlRYW0c/"", ""Сводка!A:AA""), 5, FALSE)"),148)</f>
        <v>148</v>
      </c>
      <c r="F2040" s="148" t="s">
        <v>26</v>
      </c>
      <c r="G2040" s="147">
        <f ca="1">IFERROR(__xludf.DUMMYFUNCTION(" VLOOKUP(A2030, IMPORTRANGE(""https://docs.google.com/spreadsheets/d/1QNLbnkR_AongFt22vMfNzfpjZ0CjpI8QI-w0wBnYA1w/"", ""Инфа!A:AA""), 6, FALSE)"),2024)</f>
        <v>2024</v>
      </c>
      <c r="H2040" s="150">
        <v>9400</v>
      </c>
      <c r="I2040" s="156" t="s">
        <v>370</v>
      </c>
      <c r="J2040" s="93" t="s">
        <v>5784</v>
      </c>
      <c r="K2040" s="153"/>
      <c r="L2040" s="153"/>
      <c r="M2040" s="153"/>
      <c r="N2040" s="153"/>
      <c r="O2040" s="153"/>
      <c r="P2040" s="153"/>
      <c r="Q2040" s="153"/>
      <c r="R2040" s="153"/>
      <c r="S2040" s="153"/>
    </row>
    <row r="2041" spans="1:19" ht="168.75">
      <c r="A2041" s="277" t="s">
        <v>25424</v>
      </c>
      <c r="B2041" s="253" t="s">
        <v>153</v>
      </c>
      <c r="C2041" s="93" t="s">
        <v>5780</v>
      </c>
      <c r="D2041" s="93" t="s">
        <v>5785</v>
      </c>
      <c r="E2041" s="148">
        <f ca="1">IFERROR(__xludf.DUMMYFUNCTION(" VLOOKUP(A2031, IMPORTRANGE(""https://docs.google.com/spreadsheets/d/1fj_Bhi2XPL3siwIh4sx4VRLAe31yD50oKdj5UlRYW0c/"", ""Сводка!A:AA""), 5, FALSE)"),148)</f>
        <v>148</v>
      </c>
      <c r="F2041" s="148" t="s">
        <v>165</v>
      </c>
      <c r="G2041" s="147">
        <f ca="1">IFERROR(__xludf.DUMMYFUNCTION(" VLOOKUP(A2031, IMPORTRANGE(""https://docs.google.com/spreadsheets/d/1QNLbnkR_AongFt22vMfNzfpjZ0CjpI8QI-w0wBnYA1w/"", ""Инфа!A:AA""), 6, FALSE)"),2024)</f>
        <v>2024</v>
      </c>
      <c r="H2041" s="150">
        <v>9400</v>
      </c>
      <c r="I2041" s="156" t="s">
        <v>370</v>
      </c>
      <c r="J2041" s="93" t="s">
        <v>5786</v>
      </c>
      <c r="K2041" s="153"/>
      <c r="L2041" s="153"/>
      <c r="M2041" s="153"/>
      <c r="N2041" s="153"/>
      <c r="O2041" s="153"/>
      <c r="P2041" s="153"/>
      <c r="Q2041" s="153"/>
      <c r="R2041" s="153"/>
      <c r="S2041" s="153"/>
    </row>
    <row r="2042" spans="1:19" ht="131.25">
      <c r="A2042" s="277" t="s">
        <v>25424</v>
      </c>
      <c r="B2042" s="253" t="s">
        <v>400</v>
      </c>
      <c r="C2042" s="93" t="s">
        <v>5787</v>
      </c>
      <c r="D2042" s="93" t="s">
        <v>5788</v>
      </c>
      <c r="E2042" s="148">
        <f ca="1">IFERROR(__xludf.DUMMYFUNCTION(" VLOOKUP(A2032, IMPORTRANGE(""https://docs.google.com/spreadsheets/d/1fj_Bhi2XPL3siwIh4sx4VRLAe31yD50oKdj5UlRYW0c/"", ""Сводка!A:AA""), 5, FALSE)"),284)</f>
        <v>284</v>
      </c>
      <c r="F2042" s="148" t="s">
        <v>456</v>
      </c>
      <c r="G2042" s="147">
        <f ca="1">IFERROR(__xludf.DUMMYFUNCTION(" VLOOKUP(A2032, IMPORTRANGE(""https://docs.google.com/spreadsheets/d/1QNLbnkR_AongFt22vMfNzfpjZ0CjpI8QI-w0wBnYA1w/"", ""Инфа!A:AA""), 6, FALSE)"),2024)</f>
        <v>2024</v>
      </c>
      <c r="H2042" s="150">
        <v>13500</v>
      </c>
      <c r="I2042" s="151" t="s">
        <v>138</v>
      </c>
      <c r="J2042" s="93" t="s">
        <v>5789</v>
      </c>
      <c r="K2042" s="153"/>
      <c r="L2042" s="153"/>
      <c r="M2042" s="153"/>
      <c r="N2042" s="153"/>
      <c r="O2042" s="153"/>
      <c r="P2042" s="153"/>
      <c r="Q2042" s="153"/>
      <c r="R2042" s="153"/>
      <c r="S2042" s="153"/>
    </row>
    <row r="2043" spans="1:19" ht="131.25">
      <c r="A2043" s="277" t="s">
        <v>25424</v>
      </c>
      <c r="B2043" s="253" t="s">
        <v>400</v>
      </c>
      <c r="C2043" s="93" t="s">
        <v>5790</v>
      </c>
      <c r="D2043" s="93" t="s">
        <v>5791</v>
      </c>
      <c r="E2043" s="148">
        <f ca="1">IFERROR(__xludf.DUMMYFUNCTION(" VLOOKUP(A2033, IMPORTRANGE(""https://docs.google.com/spreadsheets/d/1fj_Bhi2XPL3siwIh4sx4VRLAe31yD50oKdj5UlRYW0c/"", ""Сводка!A:AA""), 5, FALSE)"),88)</f>
        <v>88</v>
      </c>
      <c r="F2043" s="148" t="s">
        <v>415</v>
      </c>
      <c r="G2043" s="147">
        <f ca="1">IFERROR(__xludf.DUMMYFUNCTION(" VLOOKUP(A2033, IMPORTRANGE(""https://docs.google.com/spreadsheets/d/1QNLbnkR_AongFt22vMfNzfpjZ0CjpI8QI-w0wBnYA1w/"", ""Инфа!A:AA""), 6, FALSE)"),2024)</f>
        <v>2024</v>
      </c>
      <c r="H2043" s="150">
        <v>7600</v>
      </c>
      <c r="I2043" s="151" t="s">
        <v>404</v>
      </c>
      <c r="J2043" s="93" t="s">
        <v>5792</v>
      </c>
      <c r="K2043" s="153"/>
      <c r="L2043" s="153"/>
      <c r="M2043" s="153"/>
      <c r="N2043" s="153"/>
      <c r="O2043" s="153"/>
      <c r="P2043" s="153"/>
      <c r="Q2043" s="153"/>
      <c r="R2043" s="153"/>
      <c r="S2043" s="153"/>
    </row>
    <row r="2044" spans="1:19" ht="131.25">
      <c r="A2044" s="277" t="s">
        <v>25424</v>
      </c>
      <c r="B2044" s="253" t="s">
        <v>400</v>
      </c>
      <c r="C2044" s="123" t="s">
        <v>5793</v>
      </c>
      <c r="D2044" s="123" t="s">
        <v>5794</v>
      </c>
      <c r="E2044" s="172">
        <v>276</v>
      </c>
      <c r="F2044" s="148" t="s">
        <v>1552</v>
      </c>
      <c r="G2044" s="147">
        <f ca="1">IFERROR(__xludf.DUMMYFUNCTION(" VLOOKUP(A2035, IMPORTRANGE(""https://docs.google.com/spreadsheets/d/1QNLbnkR_AongFt22vMfNzfpjZ0CjpI8QI-w0wBnYA1w/"", ""Инфа!A:AA""), 6, FALSE)"),2024)</f>
        <v>2024</v>
      </c>
      <c r="H2044" s="150">
        <v>21600</v>
      </c>
      <c r="I2044" s="151" t="s">
        <v>161</v>
      </c>
      <c r="J2044" s="123" t="s">
        <v>5795</v>
      </c>
      <c r="K2044" s="153"/>
      <c r="L2044" s="153"/>
      <c r="M2044" s="153"/>
      <c r="N2044" s="153"/>
      <c r="O2044" s="153"/>
      <c r="P2044" s="153"/>
      <c r="Q2044" s="153"/>
      <c r="R2044" s="153"/>
      <c r="S2044" s="153"/>
    </row>
    <row r="2045" spans="1:19" ht="262.5">
      <c r="A2045" s="277" t="s">
        <v>25424</v>
      </c>
      <c r="B2045" s="253" t="s">
        <v>153</v>
      </c>
      <c r="C2045" s="93" t="s">
        <v>5796</v>
      </c>
      <c r="D2045" s="93" t="s">
        <v>5797</v>
      </c>
      <c r="E2045" s="148">
        <f ca="1">IFERROR(__xludf.DUMMYFUNCTION(" VLOOKUP(A2036, IMPORTRANGE(""https://docs.google.com/spreadsheets/d/1fj_Bhi2XPL3siwIh4sx4VRLAe31yD50oKdj5UlRYW0c/"", ""Сводка!A:AA""), 5, FALSE)"),220)</f>
        <v>220</v>
      </c>
      <c r="F2045" s="148" t="s">
        <v>50</v>
      </c>
      <c r="G2045" s="147">
        <f ca="1">IFERROR(__xludf.DUMMYFUNCTION(" VLOOKUP(A2036, IMPORTRANGE(""https://docs.google.com/spreadsheets/d/1QNLbnkR_AongFt22vMfNzfpjZ0CjpI8QI-w0wBnYA1w/"", ""Инфа!A:AA""), 6, FALSE)"),2024)</f>
        <v>2024</v>
      </c>
      <c r="H2045" s="150">
        <v>18200</v>
      </c>
      <c r="I2045" s="151" t="s">
        <v>161</v>
      </c>
      <c r="J2045" s="93" t="s">
        <v>5798</v>
      </c>
      <c r="K2045" s="153"/>
      <c r="L2045" s="153"/>
      <c r="M2045" s="153"/>
      <c r="N2045" s="153"/>
      <c r="O2045" s="153"/>
      <c r="P2045" s="153"/>
      <c r="Q2045" s="153"/>
      <c r="R2045" s="153"/>
      <c r="S2045" s="153"/>
    </row>
    <row r="2046" spans="1:19" ht="206.25">
      <c r="A2046" s="277" t="s">
        <v>25424</v>
      </c>
      <c r="B2046" s="253" t="s">
        <v>400</v>
      </c>
      <c r="C2046" s="93" t="s">
        <v>5796</v>
      </c>
      <c r="D2046" s="93" t="s">
        <v>5799</v>
      </c>
      <c r="E2046" s="148">
        <f ca="1">IFERROR(__xludf.DUMMYFUNCTION(" VLOOKUP(A2037, IMPORTRANGE(""https://docs.google.com/spreadsheets/d/1fj_Bhi2XPL3siwIh4sx4VRLAe31yD50oKdj5UlRYW0c/"", ""Сводка!A:AA""), 5, FALSE)"),224)</f>
        <v>224</v>
      </c>
      <c r="F2046" s="148" t="s">
        <v>1552</v>
      </c>
      <c r="G2046" s="147">
        <f ca="1">IFERROR(__xludf.DUMMYFUNCTION(" VLOOKUP(A2037, IMPORTRANGE(""https://docs.google.com/spreadsheets/d/1QNLbnkR_AongFt22vMfNzfpjZ0CjpI8QI-w0wBnYA1w/"", ""Инфа!A:AA""), 6, FALSE)"),2024)</f>
        <v>2024</v>
      </c>
      <c r="H2046" s="150">
        <v>11700</v>
      </c>
      <c r="I2046" s="151" t="s">
        <v>161</v>
      </c>
      <c r="J2046" s="93" t="s">
        <v>5800</v>
      </c>
      <c r="K2046" s="153"/>
      <c r="L2046" s="153"/>
      <c r="M2046" s="153"/>
      <c r="N2046" s="153"/>
      <c r="O2046" s="153"/>
      <c r="P2046" s="153"/>
      <c r="Q2046" s="153"/>
      <c r="R2046" s="153"/>
      <c r="S2046" s="153"/>
    </row>
    <row r="2047" spans="1:19" ht="131.25">
      <c r="A2047" s="277" t="s">
        <v>25424</v>
      </c>
      <c r="B2047" s="253" t="s">
        <v>153</v>
      </c>
      <c r="C2047" s="93" t="s">
        <v>5801</v>
      </c>
      <c r="D2047" s="93" t="s">
        <v>5802</v>
      </c>
      <c r="E2047" s="172">
        <v>200</v>
      </c>
      <c r="F2047" s="148" t="s">
        <v>108</v>
      </c>
      <c r="G2047" s="147">
        <f ca="1">IFERROR(__xludf.DUMMYFUNCTION(" VLOOKUP(A2038, IMPORTRANGE(""https://docs.google.com/spreadsheets/d/1QNLbnkR_AongFt22vMfNzfpjZ0CjpI8QI-w0wBnYA1w/"", ""Инфа!A:AA""), 6, FALSE)"),2024)</f>
        <v>2024</v>
      </c>
      <c r="H2047" s="150">
        <v>17000</v>
      </c>
      <c r="I2047" s="151" t="s">
        <v>161</v>
      </c>
      <c r="J2047" s="93" t="s">
        <v>5803</v>
      </c>
      <c r="K2047" s="153"/>
      <c r="L2047" s="153"/>
      <c r="M2047" s="153"/>
      <c r="N2047" s="153"/>
      <c r="O2047" s="153"/>
      <c r="P2047" s="153"/>
      <c r="Q2047" s="153"/>
      <c r="R2047" s="153"/>
      <c r="S2047" s="153"/>
    </row>
    <row r="2048" spans="1:19" ht="112.5">
      <c r="A2048" s="277" t="s">
        <v>25424</v>
      </c>
      <c r="B2048" s="253" t="s">
        <v>400</v>
      </c>
      <c r="C2048" s="93" t="s">
        <v>5804</v>
      </c>
      <c r="D2048" s="93" t="s">
        <v>2656</v>
      </c>
      <c r="E2048" s="148">
        <f ca="1">IFERROR(__xludf.DUMMYFUNCTION(" VLOOKUP(A2039, IMPORTRANGE(""https://docs.google.com/spreadsheets/d/1fj_Bhi2XPL3siwIh4sx4VRLAe31yD50oKdj5UlRYW0c/"", ""Сводка!A:AA""), 5, FALSE)"),160)</f>
        <v>160</v>
      </c>
      <c r="F2048" s="148" t="s">
        <v>466</v>
      </c>
      <c r="G2048" s="147">
        <f ca="1">IFERROR(__xludf.DUMMYFUNCTION(" VLOOKUP(A2039, IMPORTRANGE(""https://docs.google.com/spreadsheets/d/1QNLbnkR_AongFt22vMfNzfpjZ0CjpI8QI-w0wBnYA1w/"", ""Инфа!A:AA""), 6, FALSE)"),2024)</f>
        <v>2024</v>
      </c>
      <c r="H2048" s="150">
        <v>9800</v>
      </c>
      <c r="I2048" s="156" t="s">
        <v>72</v>
      </c>
      <c r="J2048" s="93" t="s">
        <v>5805</v>
      </c>
      <c r="K2048" s="153"/>
      <c r="L2048" s="153"/>
      <c r="M2048" s="153"/>
      <c r="N2048" s="153"/>
      <c r="O2048" s="153"/>
      <c r="P2048" s="153"/>
      <c r="Q2048" s="153"/>
      <c r="R2048" s="153"/>
      <c r="S2048" s="153"/>
    </row>
    <row r="2049" spans="1:19" ht="112.5">
      <c r="A2049" s="277" t="s">
        <v>25424</v>
      </c>
      <c r="B2049" s="253" t="s">
        <v>400</v>
      </c>
      <c r="C2049" s="93" t="s">
        <v>5804</v>
      </c>
      <c r="D2049" s="93" t="s">
        <v>5806</v>
      </c>
      <c r="E2049" s="148">
        <f ca="1">IFERROR(__xludf.DUMMYFUNCTION(" VLOOKUP(A2040, IMPORTRANGE(""https://docs.google.com/spreadsheets/d/1fj_Bhi2XPL3siwIh4sx4VRLAe31yD50oKdj5UlRYW0c/"", ""Сводка!A:AA""), 5, FALSE)"),148)</f>
        <v>148</v>
      </c>
      <c r="F2049" s="148"/>
      <c r="G2049" s="147">
        <f ca="1">IFERROR(__xludf.DUMMYFUNCTION(" VLOOKUP(A2040, IMPORTRANGE(""https://docs.google.com/spreadsheets/d/1QNLbnkR_AongFt22vMfNzfpjZ0CjpI8QI-w0wBnYA1w/"", ""Инфа!A:AA""), 6, FALSE)"),2024)</f>
        <v>2024</v>
      </c>
      <c r="H2049" s="150">
        <v>9400</v>
      </c>
      <c r="I2049" s="156" t="s">
        <v>72</v>
      </c>
      <c r="J2049" s="93" t="s">
        <v>5805</v>
      </c>
      <c r="K2049" s="153"/>
      <c r="L2049" s="153"/>
      <c r="M2049" s="153"/>
      <c r="N2049" s="153"/>
      <c r="O2049" s="153"/>
      <c r="P2049" s="153"/>
      <c r="Q2049" s="153"/>
      <c r="R2049" s="153"/>
      <c r="S2049" s="153"/>
    </row>
    <row r="2050" spans="1:19" ht="75">
      <c r="A2050" s="277" t="s">
        <v>25424</v>
      </c>
      <c r="B2050" s="253" t="s">
        <v>153</v>
      </c>
      <c r="C2050" s="93" t="s">
        <v>5807</v>
      </c>
      <c r="D2050" s="93" t="s">
        <v>5808</v>
      </c>
      <c r="E2050" s="148">
        <f ca="1">IFERROR(__xludf.DUMMYFUNCTION(" VLOOKUP(A2041, IMPORTRANGE(""https://docs.google.com/spreadsheets/d/1fj_Bhi2XPL3siwIh4sx4VRLAe31yD50oKdj5UlRYW0c/"", ""Сводка!A:AA""), 5, FALSE)"),188)</f>
        <v>188</v>
      </c>
      <c r="F2050" s="148" t="s">
        <v>415</v>
      </c>
      <c r="G2050" s="147">
        <f ca="1">IFERROR(__xludf.DUMMYFUNCTION(" VLOOKUP(A2041, IMPORTRANGE(""https://docs.google.com/spreadsheets/d/1QNLbnkR_AongFt22vMfNzfpjZ0CjpI8QI-w0wBnYA1w/"", ""Инфа!A:AA""), 6, FALSE)"),2024)</f>
        <v>2024</v>
      </c>
      <c r="H2050" s="150">
        <v>10600</v>
      </c>
      <c r="I2050" s="156" t="s">
        <v>72</v>
      </c>
      <c r="J2050" s="93"/>
      <c r="K2050" s="153"/>
      <c r="L2050" s="153"/>
      <c r="M2050" s="153"/>
      <c r="N2050" s="153"/>
      <c r="O2050" s="153"/>
      <c r="P2050" s="153"/>
      <c r="Q2050" s="153"/>
      <c r="R2050" s="153"/>
      <c r="S2050" s="153"/>
    </row>
    <row r="2051" spans="1:19" ht="75">
      <c r="A2051" s="277" t="s">
        <v>25424</v>
      </c>
      <c r="B2051" s="253" t="s">
        <v>153</v>
      </c>
      <c r="C2051" s="93" t="s">
        <v>5809</v>
      </c>
      <c r="D2051" s="93" t="s">
        <v>5810</v>
      </c>
      <c r="E2051" s="148">
        <f ca="1">IFERROR(__xludf.DUMMYFUNCTION(" VLOOKUP(A2042, IMPORTRANGE(""https://docs.google.com/spreadsheets/d/1fj_Bhi2XPL3siwIh4sx4VRLAe31yD50oKdj5UlRYW0c/"", ""Сводка!A:AA""), 5, FALSE)"),184)</f>
        <v>184</v>
      </c>
      <c r="F2051" s="148" t="s">
        <v>456</v>
      </c>
      <c r="G2051" s="147">
        <f ca="1">IFERROR(__xludf.DUMMYFUNCTION(" VLOOKUP(A2042, IMPORTRANGE(""https://docs.google.com/spreadsheets/d/1QNLbnkR_AongFt22vMfNzfpjZ0CjpI8QI-w0wBnYA1w/"", ""Инфа!A:AA""), 6, FALSE)"),2024)</f>
        <v>2024</v>
      </c>
      <c r="H2051" s="150">
        <v>10500</v>
      </c>
      <c r="I2051" s="151" t="s">
        <v>72</v>
      </c>
      <c r="J2051" s="93" t="s">
        <v>5811</v>
      </c>
      <c r="K2051" s="153"/>
      <c r="L2051" s="153"/>
      <c r="M2051" s="153"/>
      <c r="N2051" s="153"/>
      <c r="O2051" s="153"/>
      <c r="P2051" s="153"/>
      <c r="Q2051" s="153"/>
      <c r="R2051" s="153"/>
      <c r="S2051" s="153"/>
    </row>
    <row r="2052" spans="1:19" ht="75">
      <c r="A2052" s="277" t="s">
        <v>25424</v>
      </c>
      <c r="B2052" s="253" t="s">
        <v>400</v>
      </c>
      <c r="C2052" s="93" t="s">
        <v>5812</v>
      </c>
      <c r="D2052" s="93" t="s">
        <v>5813</v>
      </c>
      <c r="E2052" s="148">
        <f ca="1">IFERROR(__xludf.DUMMYFUNCTION(" VLOOKUP(A2043, IMPORTRANGE(""https://docs.google.com/spreadsheets/d/1fj_Bhi2XPL3siwIh4sx4VRLAe31yD50oKdj5UlRYW0c/"", ""Сводка!A:AA""), 5, FALSE)"),176)</f>
        <v>176</v>
      </c>
      <c r="F2052" s="148" t="s">
        <v>415</v>
      </c>
      <c r="G2052" s="147">
        <f ca="1">IFERROR(__xludf.DUMMYFUNCTION(" VLOOKUP(A2043, IMPORTRANGE(""https://docs.google.com/spreadsheets/d/1QNLbnkR_AongFt22vMfNzfpjZ0CjpI8QI-w0wBnYA1w/"", ""Инфа!A:AA""), 6, FALSE)"),2024)</f>
        <v>2024</v>
      </c>
      <c r="H2052" s="150">
        <v>10300</v>
      </c>
      <c r="I2052" s="151" t="s">
        <v>72</v>
      </c>
      <c r="J2052" s="93" t="s">
        <v>5814</v>
      </c>
      <c r="K2052" s="153"/>
      <c r="L2052" s="153"/>
      <c r="M2052" s="153"/>
      <c r="N2052" s="153"/>
      <c r="O2052" s="153"/>
      <c r="P2052" s="153"/>
      <c r="Q2052" s="153"/>
      <c r="R2052" s="153"/>
      <c r="S2052" s="153"/>
    </row>
    <row r="2053" spans="1:19" ht="150">
      <c r="A2053" s="277" t="s">
        <v>25424</v>
      </c>
      <c r="B2053" s="253" t="s">
        <v>400</v>
      </c>
      <c r="C2053" s="93" t="s">
        <v>5815</v>
      </c>
      <c r="D2053" s="93" t="s">
        <v>5816</v>
      </c>
      <c r="E2053" s="148">
        <f ca="1">IFERROR(__xludf.DUMMYFUNCTION(" VLOOKUP(A2044, IMPORTRANGE(""https://docs.google.com/spreadsheets/d/1fj_Bhi2XPL3siwIh4sx4VRLAe31yD50oKdj5UlRYW0c/"", ""Сводка!A:AA""), 5, FALSE)"),172)</f>
        <v>172</v>
      </c>
      <c r="F2053" s="148" t="s">
        <v>108</v>
      </c>
      <c r="G2053" s="147">
        <f ca="1">IFERROR(__xludf.DUMMYFUNCTION(" VLOOKUP(A2044, IMPORTRANGE(""https://docs.google.com/spreadsheets/d/1QNLbnkR_AongFt22vMfNzfpjZ0CjpI8QI-w0wBnYA1w/"", ""Инфа!A:AA""), 6, FALSE)"),2024)</f>
        <v>2024</v>
      </c>
      <c r="H2053" s="150">
        <v>10200</v>
      </c>
      <c r="I2053" s="156" t="s">
        <v>489</v>
      </c>
      <c r="J2053" s="93" t="s">
        <v>5817</v>
      </c>
      <c r="K2053" s="153"/>
      <c r="L2053" s="153"/>
      <c r="M2053" s="153"/>
      <c r="N2053" s="153"/>
      <c r="O2053" s="153"/>
      <c r="P2053" s="153"/>
      <c r="Q2053" s="153"/>
      <c r="R2053" s="153"/>
      <c r="S2053" s="153"/>
    </row>
    <row r="2054" spans="1:19" ht="131.25">
      <c r="A2054" s="277" t="s">
        <v>25424</v>
      </c>
      <c r="B2054" s="253" t="s">
        <v>400</v>
      </c>
      <c r="C2054" s="93" t="s">
        <v>5818</v>
      </c>
      <c r="D2054" s="93" t="s">
        <v>5819</v>
      </c>
      <c r="E2054" s="148">
        <f ca="1">IFERROR(__xludf.DUMMYFUNCTION(" VLOOKUP(A2045, IMPORTRANGE(""https://docs.google.com/spreadsheets/d/1fj_Bhi2XPL3siwIh4sx4VRLAe31yD50oKdj5UlRYW0c/"", ""Сводка!A:AA""), 5, FALSE)"),348)</f>
        <v>348</v>
      </c>
      <c r="F2054" s="148" t="s">
        <v>466</v>
      </c>
      <c r="G2054" s="147">
        <f ca="1">IFERROR(__xludf.DUMMYFUNCTION(" VLOOKUP(A2045, IMPORTRANGE(""https://docs.google.com/spreadsheets/d/1QNLbnkR_AongFt22vMfNzfpjZ0CjpI8QI-w0wBnYA1w/"", ""Инфа!A:AA""), 6, FALSE)"),2024)</f>
        <v>2024</v>
      </c>
      <c r="H2054" s="150">
        <v>20100</v>
      </c>
      <c r="I2054" s="156" t="s">
        <v>554</v>
      </c>
      <c r="J2054" s="93" t="s">
        <v>5820</v>
      </c>
      <c r="K2054" s="153"/>
      <c r="L2054" s="153"/>
      <c r="M2054" s="153"/>
      <c r="N2054" s="153"/>
      <c r="O2054" s="153"/>
      <c r="P2054" s="153"/>
      <c r="Q2054" s="153"/>
      <c r="R2054" s="153"/>
      <c r="S2054" s="153"/>
    </row>
    <row r="2055" spans="1:19" ht="187.5">
      <c r="A2055" s="277" t="s">
        <v>25424</v>
      </c>
      <c r="B2055" s="253" t="s">
        <v>400</v>
      </c>
      <c r="C2055" s="93" t="s">
        <v>5821</v>
      </c>
      <c r="D2055" s="93" t="s">
        <v>5822</v>
      </c>
      <c r="E2055" s="148">
        <f ca="1">IFERROR(__xludf.DUMMYFUNCTION(" VLOOKUP(A2046, IMPORTRANGE(""https://docs.google.com/spreadsheets/d/1fj_Bhi2XPL3siwIh4sx4VRLAe31yD50oKdj5UlRYW0c/"", ""Сводка!A:AA""), 5, FALSE)"),184)</f>
        <v>184</v>
      </c>
      <c r="F2055" s="148" t="s">
        <v>415</v>
      </c>
      <c r="G2055" s="147">
        <f ca="1">IFERROR(__xludf.DUMMYFUNCTION(" VLOOKUP(A2046, IMPORTRANGE(""https://docs.google.com/spreadsheets/d/1QNLbnkR_AongFt22vMfNzfpjZ0CjpI8QI-w0wBnYA1w/"", ""Инфа!A:AA""), 6, FALSE)"),2024)</f>
        <v>2024</v>
      </c>
      <c r="H2055" s="150">
        <v>13700</v>
      </c>
      <c r="I2055" s="156" t="s">
        <v>554</v>
      </c>
      <c r="J2055" s="93" t="s">
        <v>5823</v>
      </c>
      <c r="K2055" s="153"/>
      <c r="L2055" s="153"/>
      <c r="M2055" s="153"/>
      <c r="N2055" s="153"/>
      <c r="O2055" s="153"/>
      <c r="P2055" s="153"/>
      <c r="Q2055" s="153"/>
      <c r="R2055" s="153"/>
      <c r="S2055" s="153"/>
    </row>
    <row r="2056" spans="1:19" ht="187.5">
      <c r="A2056" s="277" t="s">
        <v>25424</v>
      </c>
      <c r="B2056" s="253" t="s">
        <v>400</v>
      </c>
      <c r="C2056" s="97" t="s">
        <v>5824</v>
      </c>
      <c r="D2056" s="97" t="s">
        <v>5825</v>
      </c>
      <c r="E2056" s="148">
        <f ca="1">IFERROR(__xludf.DUMMYFUNCTION(" VLOOKUP(A2047, IMPORTRANGE(""https://docs.google.com/spreadsheets/d/1fj_Bhi2XPL3siwIh4sx4VRLAe31yD50oKdj5UlRYW0c/"", ""Сводка!A:AA""), 5, FALSE)"),156)</f>
        <v>156</v>
      </c>
      <c r="F2056" s="147" t="s">
        <v>415</v>
      </c>
      <c r="G2056" s="147">
        <f ca="1">IFERROR(__xludf.DUMMYFUNCTION(" VLOOKUP(A2047, IMPORTRANGE(""https://docs.google.com/spreadsheets/d/1QNLbnkR_AongFt22vMfNzfpjZ0CjpI8QI-w0wBnYA1w/"", ""Инфа!A:AA""), 6, FALSE)"),2024)</f>
        <v>2024</v>
      </c>
      <c r="H2056" s="150">
        <v>9700</v>
      </c>
      <c r="I2056" s="156" t="s">
        <v>370</v>
      </c>
      <c r="J2056" s="93" t="s">
        <v>5826</v>
      </c>
      <c r="K2056" s="153"/>
      <c r="L2056" s="153"/>
      <c r="M2056" s="153"/>
      <c r="N2056" s="153"/>
      <c r="O2056" s="153"/>
      <c r="P2056" s="153"/>
      <c r="Q2056" s="153"/>
      <c r="R2056" s="153"/>
      <c r="S2056" s="153"/>
    </row>
    <row r="2057" spans="1:19" ht="187.5">
      <c r="A2057" s="277" t="s">
        <v>25424</v>
      </c>
      <c r="B2057" s="253" t="s">
        <v>153</v>
      </c>
      <c r="C2057" s="93" t="s">
        <v>5827</v>
      </c>
      <c r="D2057" s="93" t="s">
        <v>5828</v>
      </c>
      <c r="E2057" s="148">
        <f ca="1">IFERROR(__xludf.DUMMYFUNCTION(" VLOOKUP(A2048, IMPORTRANGE(""https://docs.google.com/spreadsheets/d/1fj_Bhi2XPL3siwIh4sx4VRLAe31yD50oKdj5UlRYW0c/"", ""Сводка!A:AA""), 5, FALSE)"),268)</f>
        <v>268</v>
      </c>
      <c r="F2057" s="148" t="s">
        <v>456</v>
      </c>
      <c r="G2057" s="147">
        <f ca="1">IFERROR(__xludf.DUMMYFUNCTION(" VLOOKUP(A2048, IMPORTRANGE(""https://docs.google.com/spreadsheets/d/1QNLbnkR_AongFt22vMfNzfpjZ0CjpI8QI-w0wBnYA1w/"", ""Инфа!A:AA""), 6, FALSE)"),2024)</f>
        <v>2024</v>
      </c>
      <c r="H2057" s="150">
        <v>13000</v>
      </c>
      <c r="I2057" s="151" t="s">
        <v>238</v>
      </c>
      <c r="J2057" s="93" t="s">
        <v>5829</v>
      </c>
      <c r="K2057" s="153"/>
      <c r="L2057" s="153"/>
      <c r="M2057" s="153"/>
      <c r="N2057" s="153"/>
      <c r="O2057" s="153"/>
      <c r="P2057" s="153"/>
      <c r="Q2057" s="153"/>
      <c r="R2057" s="153"/>
      <c r="S2057" s="153"/>
    </row>
    <row r="2058" spans="1:19" ht="262.5">
      <c r="A2058" s="277" t="s">
        <v>25424</v>
      </c>
      <c r="B2058" s="253" t="s">
        <v>153</v>
      </c>
      <c r="C2058" s="93" t="s">
        <v>5830</v>
      </c>
      <c r="D2058" s="93" t="s">
        <v>5831</v>
      </c>
      <c r="E2058" s="148">
        <f ca="1">IFERROR(__xludf.DUMMYFUNCTION(" VLOOKUP(A2049, IMPORTRANGE(""https://docs.google.com/spreadsheets/d/1fj_Bhi2XPL3siwIh4sx4VRLAe31yD50oKdj5UlRYW0c/"", ""Сводка!A:AA""), 5, FALSE)"),220)</f>
        <v>220</v>
      </c>
      <c r="F2058" s="148" t="s">
        <v>50</v>
      </c>
      <c r="G2058" s="147">
        <f ca="1">IFERROR(__xludf.DUMMYFUNCTION(" VLOOKUP(A2049, IMPORTRANGE(""https://docs.google.com/spreadsheets/d/1QNLbnkR_AongFt22vMfNzfpjZ0CjpI8QI-w0wBnYA1w/"", ""Инфа!A:AA""), 6, FALSE)"),2024)</f>
        <v>2024</v>
      </c>
      <c r="H2058" s="150">
        <v>11600</v>
      </c>
      <c r="I2058" s="151" t="s">
        <v>238</v>
      </c>
      <c r="J2058" s="93" t="s">
        <v>5832</v>
      </c>
      <c r="K2058" s="153"/>
      <c r="L2058" s="153"/>
      <c r="M2058" s="153"/>
      <c r="N2058" s="153"/>
      <c r="O2058" s="153"/>
      <c r="P2058" s="153"/>
      <c r="Q2058" s="153"/>
      <c r="R2058" s="153"/>
      <c r="S2058" s="153"/>
    </row>
    <row r="2059" spans="1:19" ht="262.5">
      <c r="A2059" s="277" t="s">
        <v>25424</v>
      </c>
      <c r="B2059" s="253" t="s">
        <v>400</v>
      </c>
      <c r="C2059" s="93" t="s">
        <v>5833</v>
      </c>
      <c r="D2059" s="93" t="s">
        <v>5834</v>
      </c>
      <c r="E2059" s="148">
        <f ca="1">IFERROR(__xludf.DUMMYFUNCTION(" VLOOKUP(A2050, IMPORTRANGE(""https://docs.google.com/spreadsheets/d/1fj_Bhi2XPL3siwIh4sx4VRLAe31yD50oKdj5UlRYW0c/"", ""Сводка!A:AA""), 5, FALSE)"),184)</f>
        <v>184</v>
      </c>
      <c r="F2059" s="148" t="s">
        <v>415</v>
      </c>
      <c r="G2059" s="147">
        <f ca="1">IFERROR(__xludf.DUMMYFUNCTION(" VLOOKUP(A2050, IMPORTRANGE(""https://docs.google.com/spreadsheets/d/1QNLbnkR_AongFt22vMfNzfpjZ0CjpI8QI-w0wBnYA1w/"", ""Инфа!A:AA""), 6, FALSE)"),2024)</f>
        <v>2024</v>
      </c>
      <c r="H2059" s="150">
        <v>16000</v>
      </c>
      <c r="I2059" s="151" t="s">
        <v>2119</v>
      </c>
      <c r="J2059" s="93" t="s">
        <v>5835</v>
      </c>
      <c r="K2059" s="153"/>
      <c r="L2059" s="153"/>
      <c r="M2059" s="153"/>
      <c r="N2059" s="153"/>
      <c r="O2059" s="153"/>
      <c r="P2059" s="153"/>
      <c r="Q2059" s="153"/>
      <c r="R2059" s="153"/>
      <c r="S2059" s="153"/>
    </row>
    <row r="2060" spans="1:19" ht="37.5">
      <c r="A2060" s="277" t="s">
        <v>25424</v>
      </c>
      <c r="B2060" s="253" t="s">
        <v>400</v>
      </c>
      <c r="C2060" s="93" t="s">
        <v>5833</v>
      </c>
      <c r="D2060" s="93" t="s">
        <v>5836</v>
      </c>
      <c r="E2060" s="148">
        <f ca="1">IFERROR(__xludf.DUMMYFUNCTION(" VLOOKUP(A2051, IMPORTRANGE(""https://docs.google.com/spreadsheets/d/1fj_Bhi2XPL3siwIh4sx4VRLAe31yD50oKdj5UlRYW0c/"", ""Сводка!A:AA""), 5, FALSE)"),292)</f>
        <v>292</v>
      </c>
      <c r="F2060" s="148" t="s">
        <v>415</v>
      </c>
      <c r="G2060" s="147">
        <f ca="1">IFERROR(__xludf.DUMMYFUNCTION(" VLOOKUP(A2051, IMPORTRANGE(""https://docs.google.com/spreadsheets/d/1QNLbnkR_AongFt22vMfNzfpjZ0CjpI8QI-w0wBnYA1w/"", ""Инфа!A:AA""), 6, FALSE)"),2024)</f>
        <v>2024</v>
      </c>
      <c r="H2060" s="150">
        <v>22500</v>
      </c>
      <c r="I2060" s="151" t="s">
        <v>2119</v>
      </c>
      <c r="J2060" s="93"/>
      <c r="K2060" s="153"/>
      <c r="L2060" s="153"/>
      <c r="M2060" s="153"/>
      <c r="N2060" s="153"/>
      <c r="O2060" s="153"/>
      <c r="P2060" s="153"/>
      <c r="Q2060" s="153"/>
      <c r="R2060" s="153"/>
      <c r="S2060" s="153"/>
    </row>
    <row r="2061" spans="1:19" ht="112.5">
      <c r="A2061" s="277" t="s">
        <v>25424</v>
      </c>
      <c r="B2061" s="253" t="s">
        <v>153</v>
      </c>
      <c r="C2061" s="93" t="s">
        <v>5837</v>
      </c>
      <c r="D2061" s="93" t="s">
        <v>5838</v>
      </c>
      <c r="E2061" s="148">
        <f ca="1">IFERROR(__xludf.DUMMYFUNCTION(" VLOOKUP(A2052, IMPORTRANGE(""https://docs.google.com/spreadsheets/d/1fj_Bhi2XPL3siwIh4sx4VRLAe31yD50oKdj5UlRYW0c/"", ""Сводка!A:AA""), 5, FALSE)"),168)</f>
        <v>168</v>
      </c>
      <c r="F2061" s="148" t="s">
        <v>50</v>
      </c>
      <c r="G2061" s="147">
        <f ca="1">IFERROR(__xludf.DUMMYFUNCTION(" VLOOKUP(A2052, IMPORTRANGE(""https://docs.google.com/spreadsheets/d/1QNLbnkR_AongFt22vMfNzfpjZ0CjpI8QI-w0wBnYA1w/"", ""Инфа!A:AA""), 6, FALSE)"),2024)</f>
        <v>2024</v>
      </c>
      <c r="H2061" s="150">
        <v>10000</v>
      </c>
      <c r="I2061" s="151" t="s">
        <v>161</v>
      </c>
      <c r="J2061" s="93" t="s">
        <v>5839</v>
      </c>
      <c r="K2061" s="153"/>
      <c r="L2061" s="153"/>
      <c r="M2061" s="153"/>
      <c r="N2061" s="153"/>
      <c r="O2061" s="153"/>
      <c r="P2061" s="153"/>
      <c r="Q2061" s="153"/>
      <c r="R2061" s="153"/>
      <c r="S2061" s="153"/>
    </row>
    <row r="2062" spans="1:19" ht="131.25">
      <c r="A2062" s="277" t="s">
        <v>25424</v>
      </c>
      <c r="B2062" s="253" t="s">
        <v>153</v>
      </c>
      <c r="C2062" s="93" t="s">
        <v>5840</v>
      </c>
      <c r="D2062" s="93" t="s">
        <v>5841</v>
      </c>
      <c r="E2062" s="148">
        <f ca="1">IFERROR(__xludf.DUMMYFUNCTION(" VLOOKUP(A2053, IMPORTRANGE(""https://docs.google.com/spreadsheets/d/1fj_Bhi2XPL3siwIh4sx4VRLAe31yD50oKdj5UlRYW0c/"", ""Сводка!A:AA""), 5, FALSE)"),328)</f>
        <v>328</v>
      </c>
      <c r="F2062" s="148" t="s">
        <v>50</v>
      </c>
      <c r="G2062" s="147">
        <f ca="1">IFERROR(__xludf.DUMMYFUNCTION(" VLOOKUP(A2053, IMPORTRANGE(""https://docs.google.com/spreadsheets/d/1QNLbnkR_AongFt22vMfNzfpjZ0CjpI8QI-w0wBnYA1w/"", ""Инфа!A:AA""), 6, FALSE)"),2024)</f>
        <v>2024</v>
      </c>
      <c r="H2062" s="150">
        <v>24700</v>
      </c>
      <c r="I2062" s="151" t="s">
        <v>51</v>
      </c>
      <c r="J2062" s="93" t="s">
        <v>5842</v>
      </c>
      <c r="K2062" s="153"/>
      <c r="L2062" s="153"/>
      <c r="M2062" s="153"/>
      <c r="N2062" s="153"/>
      <c r="O2062" s="153"/>
      <c r="P2062" s="153"/>
      <c r="Q2062" s="153"/>
      <c r="R2062" s="153"/>
      <c r="S2062" s="153"/>
    </row>
    <row r="2063" spans="1:19" ht="131.25">
      <c r="A2063" s="277" t="s">
        <v>25424</v>
      </c>
      <c r="B2063" s="253" t="s">
        <v>153</v>
      </c>
      <c r="C2063" s="93" t="s">
        <v>5843</v>
      </c>
      <c r="D2063" s="93" t="s">
        <v>5844</v>
      </c>
      <c r="E2063" s="148">
        <f ca="1">IFERROR(__xludf.DUMMYFUNCTION(" VLOOKUP(A2054, IMPORTRANGE(""https://docs.google.com/spreadsheets/d/1fj_Bhi2XPL3siwIh4sx4VRLAe31yD50oKdj5UlRYW0c/"", ""Сводка!A:AA""), 5, FALSE)"),244)</f>
        <v>244</v>
      </c>
      <c r="F2063" s="148" t="s">
        <v>50</v>
      </c>
      <c r="G2063" s="147">
        <f ca="1">IFERROR(__xludf.DUMMYFUNCTION(" VLOOKUP(A2054, IMPORTRANGE(""https://docs.google.com/spreadsheets/d/1QNLbnkR_AongFt22vMfNzfpjZ0CjpI8QI-w0wBnYA1w/"", ""Инфа!A:AA""), 6, FALSE)"),2024)</f>
        <v>2024</v>
      </c>
      <c r="H2063" s="150">
        <v>19600</v>
      </c>
      <c r="I2063" s="151" t="s">
        <v>51</v>
      </c>
      <c r="J2063" s="93" t="s">
        <v>5842</v>
      </c>
      <c r="K2063" s="153"/>
      <c r="L2063" s="153"/>
      <c r="M2063" s="153"/>
      <c r="N2063" s="153"/>
      <c r="O2063" s="153"/>
      <c r="P2063" s="153"/>
      <c r="Q2063" s="153"/>
      <c r="R2063" s="153"/>
      <c r="S2063" s="153"/>
    </row>
    <row r="2064" spans="1:19" ht="37.5">
      <c r="A2064" s="277" t="s">
        <v>25424</v>
      </c>
      <c r="B2064" s="253" t="s">
        <v>153</v>
      </c>
      <c r="C2064" s="93" t="s">
        <v>5845</v>
      </c>
      <c r="D2064" s="93" t="s">
        <v>5846</v>
      </c>
      <c r="E2064" s="172">
        <v>156</v>
      </c>
      <c r="F2064" s="148" t="s">
        <v>50</v>
      </c>
      <c r="G2064" s="147">
        <f ca="1">IFERROR(__xludf.DUMMYFUNCTION(" VLOOKUP(A2055, IMPORTRANGE(""https://docs.google.com/spreadsheets/d/1QNLbnkR_AongFt22vMfNzfpjZ0CjpI8QI-w0wBnYA1w/"", ""Инфа!A:AA""), 6, FALSE)"),2024)</f>
        <v>2024</v>
      </c>
      <c r="H2064" s="150">
        <v>9700</v>
      </c>
      <c r="I2064" s="151" t="s">
        <v>133</v>
      </c>
      <c r="J2064" s="93"/>
      <c r="K2064" s="153"/>
      <c r="L2064" s="153"/>
      <c r="M2064" s="153"/>
      <c r="N2064" s="153"/>
      <c r="O2064" s="153"/>
      <c r="P2064" s="153"/>
      <c r="Q2064" s="153"/>
      <c r="R2064" s="153"/>
      <c r="S2064" s="153"/>
    </row>
    <row r="2065" spans="1:19" ht="37.5">
      <c r="A2065" s="277" t="s">
        <v>25424</v>
      </c>
      <c r="B2065" s="253" t="s">
        <v>153</v>
      </c>
      <c r="C2065" s="93" t="s">
        <v>5845</v>
      </c>
      <c r="D2065" s="93" t="s">
        <v>5847</v>
      </c>
      <c r="E2065" s="172">
        <v>156</v>
      </c>
      <c r="F2065" s="148" t="s">
        <v>50</v>
      </c>
      <c r="G2065" s="147">
        <f ca="1">IFERROR(__xludf.DUMMYFUNCTION(" VLOOKUP(A2056, IMPORTRANGE(""https://docs.google.com/spreadsheets/d/1QNLbnkR_AongFt22vMfNzfpjZ0CjpI8QI-w0wBnYA1w/"", ""Инфа!A:AA""), 6, FALSE)"),2024)</f>
        <v>2024</v>
      </c>
      <c r="H2065" s="150">
        <v>9700</v>
      </c>
      <c r="I2065" s="151" t="s">
        <v>133</v>
      </c>
      <c r="J2065" s="93"/>
      <c r="K2065" s="153"/>
      <c r="L2065" s="153"/>
      <c r="M2065" s="153"/>
      <c r="N2065" s="153"/>
      <c r="O2065" s="153"/>
      <c r="P2065" s="153"/>
      <c r="Q2065" s="153"/>
      <c r="R2065" s="153"/>
      <c r="S2065" s="153"/>
    </row>
    <row r="2066" spans="1:19" ht="56.25">
      <c r="A2066" s="277" t="s">
        <v>25424</v>
      </c>
      <c r="B2066" s="253" t="s">
        <v>400</v>
      </c>
      <c r="C2066" s="93" t="s">
        <v>5845</v>
      </c>
      <c r="D2066" s="93" t="s">
        <v>5848</v>
      </c>
      <c r="E2066" s="148">
        <f ca="1">IFERROR(__xludf.DUMMYFUNCTION(" VLOOKUP(A2057, IMPORTRANGE(""https://docs.google.com/spreadsheets/d/1fj_Bhi2XPL3siwIh4sx4VRLAe31yD50oKdj5UlRYW0c/"", ""Сводка!A:AA""), 5, FALSE)"),192)</f>
        <v>192</v>
      </c>
      <c r="F2066" s="148" t="s">
        <v>415</v>
      </c>
      <c r="G2066" s="147">
        <f ca="1">IFERROR(__xludf.DUMMYFUNCTION(" VLOOKUP(A2057, IMPORTRANGE(""https://docs.google.com/spreadsheets/d/1QNLbnkR_AongFt22vMfNzfpjZ0CjpI8QI-w0wBnYA1w/"", ""Инфа!A:AA""), 6, FALSE)"),2024)</f>
        <v>2024</v>
      </c>
      <c r="H2066" s="150">
        <v>10800</v>
      </c>
      <c r="I2066" s="151" t="s">
        <v>133</v>
      </c>
      <c r="J2066" s="93"/>
      <c r="K2066" s="153"/>
      <c r="L2066" s="153"/>
      <c r="M2066" s="153"/>
      <c r="N2066" s="153"/>
      <c r="O2066" s="153"/>
      <c r="P2066" s="153"/>
      <c r="Q2066" s="153"/>
      <c r="R2066" s="153"/>
      <c r="S2066" s="153"/>
    </row>
    <row r="2067" spans="1:19" ht="56.25">
      <c r="A2067" s="277" t="s">
        <v>25424</v>
      </c>
      <c r="B2067" s="253" t="s">
        <v>400</v>
      </c>
      <c r="C2067" s="93" t="s">
        <v>5845</v>
      </c>
      <c r="D2067" s="93" t="s">
        <v>5849</v>
      </c>
      <c r="E2067" s="148">
        <f ca="1">IFERROR(__xludf.DUMMYFUNCTION(" VLOOKUP(A2058, IMPORTRANGE(""https://docs.google.com/spreadsheets/d/1fj_Bhi2XPL3siwIh4sx4VRLAe31yD50oKdj5UlRYW0c/"", ""Сводка!A:AA""), 5, FALSE)"),296)</f>
        <v>296</v>
      </c>
      <c r="F2067" s="148" t="s">
        <v>415</v>
      </c>
      <c r="G2067" s="147">
        <f ca="1">IFERROR(__xludf.DUMMYFUNCTION(" VLOOKUP(A2058, IMPORTRANGE(""https://docs.google.com/spreadsheets/d/1QNLbnkR_AongFt22vMfNzfpjZ0CjpI8QI-w0wBnYA1w/"", ""Инфа!A:AA""), 6, FALSE)"),2024)</f>
        <v>2024</v>
      </c>
      <c r="H2067" s="150">
        <v>13900</v>
      </c>
      <c r="I2067" s="151" t="s">
        <v>133</v>
      </c>
      <c r="J2067" s="93"/>
      <c r="K2067" s="153"/>
      <c r="L2067" s="153"/>
      <c r="M2067" s="153"/>
      <c r="N2067" s="153"/>
      <c r="O2067" s="153"/>
      <c r="P2067" s="153"/>
      <c r="Q2067" s="153"/>
      <c r="R2067" s="153"/>
      <c r="S2067" s="153"/>
    </row>
    <row r="2068" spans="1:19" ht="150">
      <c r="A2068" s="277" t="s">
        <v>25424</v>
      </c>
      <c r="B2068" s="253" t="s">
        <v>153</v>
      </c>
      <c r="C2068" s="93" t="s">
        <v>5845</v>
      </c>
      <c r="D2068" s="93" t="s">
        <v>5850</v>
      </c>
      <c r="E2068" s="172">
        <v>214</v>
      </c>
      <c r="F2068" s="148" t="s">
        <v>50</v>
      </c>
      <c r="G2068" s="147">
        <f ca="1">IFERROR(__xludf.DUMMYFUNCTION(" VLOOKUP(A2059, IMPORTRANGE(""https://docs.google.com/spreadsheets/d/1QNLbnkR_AongFt22vMfNzfpjZ0CjpI8QI-w0wBnYA1w/"", ""Инфа!A:AA""), 6, FALSE)"),2024)</f>
        <v>2024</v>
      </c>
      <c r="H2068" s="150">
        <v>17800</v>
      </c>
      <c r="I2068" s="151" t="s">
        <v>133</v>
      </c>
      <c r="J2068" s="93" t="s">
        <v>5851</v>
      </c>
      <c r="K2068" s="153"/>
      <c r="L2068" s="153"/>
      <c r="M2068" s="153"/>
      <c r="N2068" s="153"/>
      <c r="O2068" s="153"/>
      <c r="P2068" s="153"/>
      <c r="Q2068" s="153"/>
      <c r="R2068" s="153"/>
      <c r="S2068" s="153"/>
    </row>
    <row r="2069" spans="1:19" ht="56.25">
      <c r="A2069" s="277" t="s">
        <v>25424</v>
      </c>
      <c r="B2069" s="253" t="s">
        <v>400</v>
      </c>
      <c r="C2069" s="93" t="s">
        <v>5845</v>
      </c>
      <c r="D2069" s="93" t="s">
        <v>5852</v>
      </c>
      <c r="E2069" s="148">
        <f ca="1">IFERROR(__xludf.DUMMYFUNCTION(" VLOOKUP(A2060, IMPORTRANGE(""https://docs.google.com/spreadsheets/d/1fj_Bhi2XPL3siwIh4sx4VRLAe31yD50oKdj5UlRYW0c/"", ""Сводка!A:AA""), 5, FALSE)"),160)</f>
        <v>160</v>
      </c>
      <c r="F2069" s="148" t="s">
        <v>415</v>
      </c>
      <c r="G2069" s="147">
        <f ca="1">IFERROR(__xludf.DUMMYFUNCTION(" VLOOKUP(A2060, IMPORTRANGE(""https://docs.google.com/spreadsheets/d/1QNLbnkR_AongFt22vMfNzfpjZ0CjpI8QI-w0wBnYA1w/"", ""Инфа!A:AA""), 6, FALSE)"),2024)</f>
        <v>2024</v>
      </c>
      <c r="H2069" s="150">
        <v>9800</v>
      </c>
      <c r="I2069" s="151" t="s">
        <v>133</v>
      </c>
      <c r="J2069" s="93"/>
      <c r="K2069" s="153"/>
      <c r="L2069" s="153"/>
      <c r="M2069" s="153"/>
      <c r="N2069" s="153"/>
      <c r="O2069" s="153"/>
      <c r="P2069" s="153"/>
      <c r="Q2069" s="153"/>
      <c r="R2069" s="153"/>
      <c r="S2069" s="153"/>
    </row>
    <row r="2070" spans="1:19" ht="37.5">
      <c r="A2070" s="277" t="s">
        <v>25424</v>
      </c>
      <c r="B2070" s="253" t="s">
        <v>400</v>
      </c>
      <c r="C2070" s="93" t="s">
        <v>5853</v>
      </c>
      <c r="D2070" s="93" t="s">
        <v>5854</v>
      </c>
      <c r="E2070" s="148">
        <f ca="1">IFERROR(__xludf.DUMMYFUNCTION(" VLOOKUP(A2061, IMPORTRANGE(""https://docs.google.com/spreadsheets/d/1fj_Bhi2XPL3siwIh4sx4VRLAe31yD50oKdj5UlRYW0c/"", ""Сводка!A:AA""), 5, FALSE)"),232)</f>
        <v>232</v>
      </c>
      <c r="F2070" s="148" t="s">
        <v>415</v>
      </c>
      <c r="G2070" s="147">
        <f ca="1">IFERROR(__xludf.DUMMYFUNCTION(" VLOOKUP(A2061, IMPORTRANGE(""https://docs.google.com/spreadsheets/d/1QNLbnkR_AongFt22vMfNzfpjZ0CjpI8QI-w0wBnYA1w/"", ""Инфа!A:AA""), 6, FALSE)"),2024)</f>
        <v>2024</v>
      </c>
      <c r="H2070" s="150">
        <v>18900</v>
      </c>
      <c r="I2070" s="156" t="s">
        <v>171</v>
      </c>
      <c r="J2070" s="93"/>
      <c r="K2070" s="153"/>
      <c r="L2070" s="153"/>
      <c r="M2070" s="153"/>
      <c r="N2070" s="153"/>
      <c r="O2070" s="153"/>
      <c r="P2070" s="153"/>
      <c r="Q2070" s="153"/>
      <c r="R2070" s="153"/>
      <c r="S2070" s="153"/>
    </row>
    <row r="2071" spans="1:19" ht="37.5">
      <c r="A2071" s="277" t="s">
        <v>25424</v>
      </c>
      <c r="B2071" s="253" t="s">
        <v>400</v>
      </c>
      <c r="C2071" s="93" t="s">
        <v>5855</v>
      </c>
      <c r="D2071" s="93" t="s">
        <v>5856</v>
      </c>
      <c r="E2071" s="148">
        <f ca="1">IFERROR(__xludf.DUMMYFUNCTION(" VLOOKUP(A2062, IMPORTRANGE(""https://docs.google.com/spreadsheets/d/1fj_Bhi2XPL3siwIh4sx4VRLAe31yD50oKdj5UlRYW0c/"", ""Сводка!A:AA""), 5, FALSE)"),176)</f>
        <v>176</v>
      </c>
      <c r="F2071" s="148" t="s">
        <v>108</v>
      </c>
      <c r="G2071" s="147">
        <f ca="1">IFERROR(__xludf.DUMMYFUNCTION(" VLOOKUP(A2062, IMPORTRANGE(""https://docs.google.com/spreadsheets/d/1QNLbnkR_AongFt22vMfNzfpjZ0CjpI8QI-w0wBnYA1w/"", ""Инфа!A:AA""), 6, FALSE)"),2024)</f>
        <v>2024</v>
      </c>
      <c r="H2071" s="150">
        <v>10300</v>
      </c>
      <c r="I2071" s="156" t="s">
        <v>72</v>
      </c>
      <c r="J2071" s="93"/>
      <c r="K2071" s="153"/>
      <c r="L2071" s="153"/>
      <c r="M2071" s="153"/>
      <c r="N2071" s="153"/>
      <c r="O2071" s="153"/>
      <c r="P2071" s="153"/>
      <c r="Q2071" s="153"/>
      <c r="R2071" s="153"/>
      <c r="S2071" s="153"/>
    </row>
    <row r="2072" spans="1:19" ht="168.75">
      <c r="A2072" s="277" t="s">
        <v>25424</v>
      </c>
      <c r="B2072" s="253" t="s">
        <v>13</v>
      </c>
      <c r="C2072" s="93" t="s">
        <v>5857</v>
      </c>
      <c r="D2072" s="93" t="s">
        <v>5858</v>
      </c>
      <c r="E2072" s="148">
        <f ca="1">IFERROR(__xludf.DUMMYFUNCTION(" VLOOKUP(A2063, IMPORTRANGE(""https://docs.google.com/spreadsheets/d/1fj_Bhi2XPL3siwIh4sx4VRLAe31yD50oKdj5UlRYW0c/"", ""Сводка!A:AA""), 5, FALSE)"),172)</f>
        <v>172</v>
      </c>
      <c r="F2072" s="148" t="s">
        <v>415</v>
      </c>
      <c r="G2072" s="147">
        <f ca="1">IFERROR(__xludf.DUMMYFUNCTION(" VLOOKUP(A2063, IMPORTRANGE(""https://docs.google.com/spreadsheets/d/1QNLbnkR_AongFt22vMfNzfpjZ0CjpI8QI-w0wBnYA1w/"", ""Инфа!A:AA""), 6, FALSE)"),2024)</f>
        <v>2024</v>
      </c>
      <c r="H2072" s="150">
        <v>15300</v>
      </c>
      <c r="I2072" s="151" t="s">
        <v>27</v>
      </c>
      <c r="J2072" s="93" t="s">
        <v>5859</v>
      </c>
      <c r="K2072" s="153"/>
      <c r="L2072" s="153"/>
      <c r="M2072" s="153"/>
      <c r="N2072" s="153"/>
      <c r="O2072" s="153"/>
      <c r="P2072" s="153"/>
      <c r="Q2072" s="153"/>
      <c r="R2072" s="153"/>
      <c r="S2072" s="153"/>
    </row>
    <row r="2073" spans="1:19" ht="112.5">
      <c r="A2073" s="277" t="s">
        <v>25424</v>
      </c>
      <c r="B2073" s="253" t="s">
        <v>400</v>
      </c>
      <c r="C2073" s="96" t="s">
        <v>5860</v>
      </c>
      <c r="D2073" s="96" t="s">
        <v>5861</v>
      </c>
      <c r="E2073" s="148">
        <f ca="1">IFERROR(__xludf.DUMMYFUNCTION(" VLOOKUP(A2064, IMPORTRANGE(""https://docs.google.com/spreadsheets/d/1fj_Bhi2XPL3siwIh4sx4VRLAe31yD50oKdj5UlRYW0c/"", ""Сводка!A:AA""), 5, FALSE)"),112)</f>
        <v>112</v>
      </c>
      <c r="F2073" s="148" t="s">
        <v>415</v>
      </c>
      <c r="G2073" s="147">
        <f ca="1">IFERROR(__xludf.DUMMYFUNCTION(" VLOOKUP(A2064, IMPORTRANGE(""https://docs.google.com/spreadsheets/d/1QNLbnkR_AongFt22vMfNzfpjZ0CjpI8QI-w0wBnYA1w/"", ""Инфа!A:AA""), 6, FALSE)"),2024)</f>
        <v>2024</v>
      </c>
      <c r="H2073" s="150">
        <v>8400</v>
      </c>
      <c r="I2073" s="156" t="s">
        <v>28</v>
      </c>
      <c r="J2073" s="93" t="s">
        <v>5862</v>
      </c>
      <c r="K2073" s="153"/>
      <c r="L2073" s="153"/>
      <c r="M2073" s="153"/>
      <c r="N2073" s="153"/>
      <c r="O2073" s="153"/>
      <c r="P2073" s="153"/>
      <c r="Q2073" s="153"/>
      <c r="R2073" s="153"/>
      <c r="S2073" s="153"/>
    </row>
    <row r="2074" spans="1:19" ht="168.75">
      <c r="A2074" s="277" t="s">
        <v>25424</v>
      </c>
      <c r="B2074" s="253" t="s">
        <v>400</v>
      </c>
      <c r="C2074" s="93" t="s">
        <v>5863</v>
      </c>
      <c r="D2074" s="93" t="s">
        <v>5864</v>
      </c>
      <c r="E2074" s="148">
        <f ca="1">IFERROR(__xludf.DUMMYFUNCTION(" VLOOKUP(A2065, IMPORTRANGE(""https://docs.google.com/spreadsheets/d/1fj_Bhi2XPL3siwIh4sx4VRLAe31yD50oKdj5UlRYW0c/"", ""Сводка!A:AA""), 5, FALSE)"),416)</f>
        <v>416</v>
      </c>
      <c r="F2074" s="148" t="s">
        <v>403</v>
      </c>
      <c r="G2074" s="147">
        <f ca="1">IFERROR(__xludf.DUMMYFUNCTION(" VLOOKUP(A2065, IMPORTRANGE(""https://docs.google.com/spreadsheets/d/1QNLbnkR_AongFt22vMfNzfpjZ0CjpI8QI-w0wBnYA1w/"", ""Инфа!A:AA""), 6, FALSE)"),2024)</f>
        <v>2024</v>
      </c>
      <c r="H2074" s="154">
        <v>17500</v>
      </c>
      <c r="I2074" s="151" t="s">
        <v>146</v>
      </c>
      <c r="J2074" s="93" t="s">
        <v>5865</v>
      </c>
      <c r="K2074" s="153"/>
      <c r="L2074" s="153"/>
      <c r="M2074" s="153"/>
      <c r="N2074" s="153"/>
      <c r="O2074" s="153"/>
      <c r="P2074" s="153"/>
      <c r="Q2074" s="153"/>
      <c r="R2074" s="153"/>
      <c r="S2074" s="153"/>
    </row>
    <row r="2075" spans="1:19" ht="93.75">
      <c r="A2075" s="277" t="s">
        <v>25424</v>
      </c>
      <c r="B2075" s="253" t="s">
        <v>400</v>
      </c>
      <c r="C2075" s="93" t="s">
        <v>5863</v>
      </c>
      <c r="D2075" s="93" t="s">
        <v>5866</v>
      </c>
      <c r="E2075" s="148">
        <f ca="1">IFERROR(__xludf.DUMMYFUNCTION(" VLOOKUP(A2066, IMPORTRANGE(""https://docs.google.com/spreadsheets/d/1fj_Bhi2XPL3siwIh4sx4VRLAe31yD50oKdj5UlRYW0c/"", ""Сводка!A:AA""), 5, FALSE)"),132)</f>
        <v>132</v>
      </c>
      <c r="F2075" s="148" t="s">
        <v>403</v>
      </c>
      <c r="G2075" s="147">
        <f ca="1">IFERROR(__xludf.DUMMYFUNCTION(" VLOOKUP(A2066, IMPORTRANGE(""https://docs.google.com/spreadsheets/d/1QNLbnkR_AongFt22vMfNzfpjZ0CjpI8QI-w0wBnYA1w/"", ""Инфа!A:AA""), 6, FALSE)"),2024)</f>
        <v>2024</v>
      </c>
      <c r="H2075" s="150">
        <v>9000</v>
      </c>
      <c r="I2075" s="151" t="s">
        <v>146</v>
      </c>
      <c r="J2075" s="93" t="s">
        <v>5867</v>
      </c>
      <c r="K2075" s="153"/>
      <c r="L2075" s="153"/>
      <c r="M2075" s="153"/>
      <c r="N2075" s="153"/>
      <c r="O2075" s="153"/>
      <c r="P2075" s="153"/>
      <c r="Q2075" s="153"/>
      <c r="R2075" s="153"/>
      <c r="S2075" s="153"/>
    </row>
    <row r="2076" spans="1:19" ht="93.75">
      <c r="A2076" s="277" t="s">
        <v>25424</v>
      </c>
      <c r="B2076" s="253" t="s">
        <v>153</v>
      </c>
      <c r="C2076" s="93" t="s">
        <v>5863</v>
      </c>
      <c r="D2076" s="93" t="s">
        <v>5868</v>
      </c>
      <c r="E2076" s="148">
        <f ca="1">IFERROR(__xludf.DUMMYFUNCTION(" VLOOKUP(A2067, IMPORTRANGE(""https://docs.google.com/spreadsheets/d/1fj_Bhi2XPL3siwIh4sx4VRLAe31yD50oKdj5UlRYW0c/"", ""Сводка!A:AA""), 5, FALSE)"),156)</f>
        <v>156</v>
      </c>
      <c r="F2076" s="148" t="s">
        <v>50</v>
      </c>
      <c r="G2076" s="147">
        <f ca="1">IFERROR(__xludf.DUMMYFUNCTION(" VLOOKUP(A2067, IMPORTRANGE(""https://docs.google.com/spreadsheets/d/1QNLbnkR_AongFt22vMfNzfpjZ0CjpI8QI-w0wBnYA1w/"", ""Инфа!A:AA""), 6, FALSE)"),2024)</f>
        <v>2024</v>
      </c>
      <c r="H2076" s="150">
        <v>9700</v>
      </c>
      <c r="I2076" s="151" t="s">
        <v>146</v>
      </c>
      <c r="J2076" s="93" t="s">
        <v>5869</v>
      </c>
      <c r="K2076" s="153"/>
      <c r="L2076" s="153"/>
      <c r="M2076" s="153"/>
      <c r="N2076" s="153"/>
      <c r="O2076" s="153"/>
      <c r="P2076" s="153"/>
      <c r="Q2076" s="153"/>
      <c r="R2076" s="153"/>
      <c r="S2076" s="153"/>
    </row>
    <row r="2077" spans="1:19" ht="131.25">
      <c r="A2077" s="277" t="s">
        <v>25424</v>
      </c>
      <c r="B2077" s="253" t="s">
        <v>400</v>
      </c>
      <c r="C2077" s="93" t="s">
        <v>5870</v>
      </c>
      <c r="D2077" s="93" t="s">
        <v>5871</v>
      </c>
      <c r="E2077" s="148">
        <f ca="1">IFERROR(__xludf.DUMMYFUNCTION(" VLOOKUP(A2068, IMPORTRANGE(""https://docs.google.com/spreadsheets/d/1fj_Bhi2XPL3siwIh4sx4VRLAe31yD50oKdj5UlRYW0c/"", ""Сводка!A:AA""), 5, FALSE)"),212)</f>
        <v>212</v>
      </c>
      <c r="F2077" s="148" t="s">
        <v>403</v>
      </c>
      <c r="G2077" s="147">
        <f ca="1">IFERROR(__xludf.DUMMYFUNCTION(" VLOOKUP(A2068, IMPORTRANGE(""https://docs.google.com/spreadsheets/d/1QNLbnkR_AongFt22vMfNzfpjZ0CjpI8QI-w0wBnYA1w/"", ""Инфа!A:AA""), 6, FALSE)"),2024)</f>
        <v>2024</v>
      </c>
      <c r="H2077" s="150">
        <v>11400</v>
      </c>
      <c r="I2077" s="151" t="s">
        <v>1555</v>
      </c>
      <c r="J2077" s="93" t="s">
        <v>5872</v>
      </c>
      <c r="K2077" s="153"/>
      <c r="L2077" s="153"/>
      <c r="M2077" s="153"/>
      <c r="N2077" s="153"/>
      <c r="O2077" s="153"/>
      <c r="P2077" s="153"/>
      <c r="Q2077" s="153"/>
      <c r="R2077" s="153"/>
      <c r="S2077" s="153"/>
    </row>
    <row r="2078" spans="1:19" ht="131.25">
      <c r="A2078" s="277" t="s">
        <v>25424</v>
      </c>
      <c r="B2078" s="253" t="s">
        <v>400</v>
      </c>
      <c r="C2078" s="93" t="s">
        <v>5870</v>
      </c>
      <c r="D2078" s="93" t="s">
        <v>5873</v>
      </c>
      <c r="E2078" s="148">
        <f ca="1">IFERROR(__xludf.DUMMYFUNCTION(" VLOOKUP(A2069, IMPORTRANGE(""https://docs.google.com/spreadsheets/d/1fj_Bhi2XPL3siwIh4sx4VRLAe31yD50oKdj5UlRYW0c/"", ""Сводка!A:AA""), 5, FALSE)"),216)</f>
        <v>216</v>
      </c>
      <c r="F2078" s="148" t="s">
        <v>466</v>
      </c>
      <c r="G2078" s="147">
        <f ca="1">IFERROR(__xludf.DUMMYFUNCTION(" VLOOKUP(A2069, IMPORTRANGE(""https://docs.google.com/spreadsheets/d/1QNLbnkR_AongFt22vMfNzfpjZ0CjpI8QI-w0wBnYA1w/"", ""Инфа!A:AA""), 6, FALSE)"),2024)</f>
        <v>2024</v>
      </c>
      <c r="H2078" s="150">
        <v>11500</v>
      </c>
      <c r="I2078" s="151" t="s">
        <v>5874</v>
      </c>
      <c r="J2078" s="93" t="s">
        <v>5875</v>
      </c>
      <c r="K2078" s="153"/>
      <c r="L2078" s="153"/>
      <c r="M2078" s="153"/>
      <c r="N2078" s="153"/>
      <c r="O2078" s="153"/>
      <c r="P2078" s="153"/>
      <c r="Q2078" s="153"/>
      <c r="R2078" s="153"/>
      <c r="S2078" s="153"/>
    </row>
    <row r="2079" spans="1:19" ht="262.5">
      <c r="A2079" s="277" t="s">
        <v>25424</v>
      </c>
      <c r="B2079" s="253" t="s">
        <v>400</v>
      </c>
      <c r="C2079" s="93" t="s">
        <v>5876</v>
      </c>
      <c r="D2079" s="93" t="s">
        <v>5877</v>
      </c>
      <c r="E2079" s="148">
        <f ca="1">IFERROR(__xludf.DUMMYFUNCTION(" VLOOKUP(A2070, IMPORTRANGE(""https://docs.google.com/spreadsheets/d/1fj_Bhi2XPL3siwIh4sx4VRLAe31yD50oKdj5UlRYW0c/"", ""Сводка!A:AA""), 5, FALSE)"),124)</f>
        <v>124</v>
      </c>
      <c r="F2079" s="148" t="s">
        <v>415</v>
      </c>
      <c r="G2079" s="147">
        <f ca="1">IFERROR(__xludf.DUMMYFUNCTION(" VLOOKUP(A2070, IMPORTRANGE(""https://docs.google.com/spreadsheets/d/1QNLbnkR_AongFt22vMfNzfpjZ0CjpI8QI-w0wBnYA1w/"", ""Инфа!A:AA""), 6, FALSE)"),2024)</f>
        <v>2024</v>
      </c>
      <c r="H2079" s="150">
        <v>8700</v>
      </c>
      <c r="I2079" s="156" t="s">
        <v>489</v>
      </c>
      <c r="J2079" s="93" t="s">
        <v>5879</v>
      </c>
      <c r="K2079" s="153"/>
      <c r="L2079" s="153"/>
      <c r="M2079" s="153"/>
      <c r="N2079" s="153"/>
      <c r="O2079" s="153"/>
      <c r="P2079" s="153"/>
      <c r="Q2079" s="153"/>
      <c r="R2079" s="153"/>
      <c r="S2079" s="153"/>
    </row>
    <row r="2080" spans="1:19" ht="262.5">
      <c r="A2080" s="277" t="s">
        <v>25424</v>
      </c>
      <c r="B2080" s="253" t="s">
        <v>153</v>
      </c>
      <c r="C2080" s="93" t="s">
        <v>5880</v>
      </c>
      <c r="D2080" s="93" t="s">
        <v>5881</v>
      </c>
      <c r="E2080" s="148">
        <f ca="1">IFERROR(__xludf.DUMMYFUNCTION(" VLOOKUP(A2071, IMPORTRANGE(""https://docs.google.com/spreadsheets/d/1fj_Bhi2XPL3siwIh4sx4VRLAe31yD50oKdj5UlRYW0c/"", ""Сводка!A:AA""), 5, FALSE)"),176)</f>
        <v>176</v>
      </c>
      <c r="F2080" s="148" t="s">
        <v>26</v>
      </c>
      <c r="G2080" s="147">
        <f ca="1">IFERROR(__xludf.DUMMYFUNCTION(" VLOOKUP(A2071, IMPORTRANGE(""https://docs.google.com/spreadsheets/d/1QNLbnkR_AongFt22vMfNzfpjZ0CjpI8QI-w0wBnYA1w/"", ""Инфа!A:AA""), 6, FALSE)"),2024)</f>
        <v>2024</v>
      </c>
      <c r="H2080" s="150">
        <v>15600</v>
      </c>
      <c r="I2080" s="151" t="s">
        <v>2651</v>
      </c>
      <c r="J2080" s="93" t="s">
        <v>5882</v>
      </c>
      <c r="K2080" s="153"/>
      <c r="L2080" s="153"/>
      <c r="M2080" s="153"/>
      <c r="N2080" s="153"/>
      <c r="O2080" s="153"/>
      <c r="P2080" s="153"/>
      <c r="Q2080" s="153"/>
      <c r="R2080" s="153"/>
      <c r="S2080" s="153"/>
    </row>
    <row r="2081" spans="1:19" ht="262.5">
      <c r="A2081" s="277" t="s">
        <v>25424</v>
      </c>
      <c r="B2081" s="253" t="s">
        <v>153</v>
      </c>
      <c r="C2081" s="93" t="s">
        <v>5880</v>
      </c>
      <c r="D2081" s="93" t="s">
        <v>5883</v>
      </c>
      <c r="E2081" s="148">
        <f ca="1">IFERROR(__xludf.DUMMYFUNCTION(" VLOOKUP(A2072, IMPORTRANGE(""https://docs.google.com/spreadsheets/d/1fj_Bhi2XPL3siwIh4sx4VRLAe31yD50oKdj5UlRYW0c/"", ""Сводка!A:AA""), 5, FALSE)"),168)</f>
        <v>168</v>
      </c>
      <c r="F2081" s="148" t="s">
        <v>26</v>
      </c>
      <c r="G2081" s="147">
        <f ca="1">IFERROR(__xludf.DUMMYFUNCTION(" VLOOKUP(A2072, IMPORTRANGE(""https://docs.google.com/spreadsheets/d/1QNLbnkR_AongFt22vMfNzfpjZ0CjpI8QI-w0wBnYA1w/"", ""Инфа!A:AA""), 6, FALSE)"),2024)</f>
        <v>2024</v>
      </c>
      <c r="H2081" s="150">
        <v>10000</v>
      </c>
      <c r="I2081" s="151" t="s">
        <v>2651</v>
      </c>
      <c r="J2081" s="93" t="s">
        <v>5884</v>
      </c>
      <c r="K2081" s="153"/>
      <c r="L2081" s="153"/>
      <c r="M2081" s="153"/>
      <c r="N2081" s="153"/>
      <c r="O2081" s="153"/>
      <c r="P2081" s="153"/>
      <c r="Q2081" s="153"/>
      <c r="R2081" s="153"/>
      <c r="S2081" s="153"/>
    </row>
    <row r="2082" spans="1:19" ht="262.5">
      <c r="A2082" s="277" t="s">
        <v>25424</v>
      </c>
      <c r="B2082" s="253" t="s">
        <v>153</v>
      </c>
      <c r="C2082" s="93" t="s">
        <v>5885</v>
      </c>
      <c r="D2082" s="93" t="s">
        <v>5886</v>
      </c>
      <c r="E2082" s="148">
        <f ca="1">IFERROR(__xludf.DUMMYFUNCTION(" VLOOKUP(A2073, IMPORTRANGE(""https://docs.google.com/spreadsheets/d/1fj_Bhi2XPL3siwIh4sx4VRLAe31yD50oKdj5UlRYW0c/"", ""Сводка!A:AA""), 5, FALSE)"),184)</f>
        <v>184</v>
      </c>
      <c r="F2082" s="148" t="s">
        <v>26</v>
      </c>
      <c r="G2082" s="147">
        <f ca="1">IFERROR(__xludf.DUMMYFUNCTION(" VLOOKUP(A2073, IMPORTRANGE(""https://docs.google.com/spreadsheets/d/1QNLbnkR_AongFt22vMfNzfpjZ0CjpI8QI-w0wBnYA1w/"", ""Инфа!A:AA""), 6, FALSE)"),2024)</f>
        <v>2024</v>
      </c>
      <c r="H2082" s="150">
        <v>16000</v>
      </c>
      <c r="I2082" s="151" t="s">
        <v>2526</v>
      </c>
      <c r="J2082" s="93" t="s">
        <v>5888</v>
      </c>
      <c r="K2082" s="153"/>
      <c r="L2082" s="153"/>
      <c r="M2082" s="153"/>
      <c r="N2082" s="153"/>
      <c r="O2082" s="153"/>
      <c r="P2082" s="153"/>
      <c r="Q2082" s="153"/>
      <c r="R2082" s="153"/>
      <c r="S2082" s="153"/>
    </row>
    <row r="2083" spans="1:19" ht="225">
      <c r="A2083" s="277" t="s">
        <v>25424</v>
      </c>
      <c r="B2083" s="253" t="s">
        <v>23</v>
      </c>
      <c r="C2083" s="93" t="s">
        <v>5889</v>
      </c>
      <c r="D2083" s="93" t="s">
        <v>5890</v>
      </c>
      <c r="E2083" s="148">
        <f ca="1">IFERROR(__xludf.DUMMYFUNCTION(" VLOOKUP(A2074, IMPORTRANGE(""https://docs.google.com/spreadsheets/d/1fj_Bhi2XPL3siwIh4sx4VRLAe31yD50oKdj5UlRYW0c/"", ""Сводка!A:AA""), 5, FALSE)"),180)</f>
        <v>180</v>
      </c>
      <c r="F2083" s="148" t="s">
        <v>165</v>
      </c>
      <c r="G2083" s="147">
        <f ca="1">IFERROR(__xludf.DUMMYFUNCTION(" VLOOKUP(A2074, IMPORTRANGE(""https://docs.google.com/spreadsheets/d/1QNLbnkR_AongFt22vMfNzfpjZ0CjpI8QI-w0wBnYA1w/"", ""Инфа!A:AA""), 6, FALSE)"),2024)</f>
        <v>2024</v>
      </c>
      <c r="H2083" s="150">
        <v>10400</v>
      </c>
      <c r="I2083" s="151" t="s">
        <v>27</v>
      </c>
      <c r="J2083" s="99" t="s">
        <v>5891</v>
      </c>
      <c r="K2083" s="153"/>
      <c r="L2083" s="153"/>
      <c r="M2083" s="153"/>
      <c r="N2083" s="153"/>
      <c r="O2083" s="153"/>
      <c r="P2083" s="153"/>
      <c r="Q2083" s="153"/>
      <c r="R2083" s="153"/>
      <c r="S2083" s="153"/>
    </row>
    <row r="2084" spans="1:19" ht="37.5">
      <c r="A2084" s="277" t="s">
        <v>25424</v>
      </c>
      <c r="B2084" s="253" t="s">
        <v>153</v>
      </c>
      <c r="C2084" s="197" t="s">
        <v>5892</v>
      </c>
      <c r="D2084" s="197" t="s">
        <v>5893</v>
      </c>
      <c r="E2084" s="148">
        <f ca="1">IFERROR(__xludf.DUMMYFUNCTION(" VLOOKUP(A2075, IMPORTRANGE(""https://docs.google.com/spreadsheets/d/1fj_Bhi2XPL3siwIh4sx4VRLAe31yD50oKdj5UlRYW0c/"", ""Сводка!A:AA""), 5, FALSE)"),184)</f>
        <v>184</v>
      </c>
      <c r="F2084" s="165" t="s">
        <v>4309</v>
      </c>
      <c r="G2084" s="147">
        <f ca="1">IFERROR(__xludf.DUMMYFUNCTION(" VLOOKUP(A2075, IMPORTRANGE(""https://docs.google.com/spreadsheets/d/1QNLbnkR_AongFt22vMfNzfpjZ0CjpI8QI-w0wBnYA1w/"", ""Инфа!A:AA""), 6, FALSE)"),2024)</f>
        <v>2024</v>
      </c>
      <c r="H2084" s="150">
        <v>10500</v>
      </c>
      <c r="I2084" s="156" t="s">
        <v>534</v>
      </c>
      <c r="J2084" s="93"/>
      <c r="K2084" s="153"/>
      <c r="L2084" s="153"/>
      <c r="M2084" s="153"/>
      <c r="N2084" s="153"/>
      <c r="O2084" s="153"/>
      <c r="P2084" s="153"/>
      <c r="Q2084" s="153"/>
      <c r="R2084" s="153"/>
      <c r="S2084" s="153"/>
    </row>
    <row r="2085" spans="1:19" ht="262.5">
      <c r="A2085" s="277" t="s">
        <v>25424</v>
      </c>
      <c r="B2085" s="253" t="s">
        <v>153</v>
      </c>
      <c r="C2085" s="93" t="s">
        <v>5894</v>
      </c>
      <c r="D2085" s="93" t="s">
        <v>5895</v>
      </c>
      <c r="E2085" s="148">
        <f ca="1">IFERROR(__xludf.DUMMYFUNCTION(" VLOOKUP(A2076, IMPORTRANGE(""https://docs.google.com/spreadsheets/d/1fj_Bhi2XPL3siwIh4sx4VRLAe31yD50oKdj5UlRYW0c/"", ""Сводка!A:AA""), 5, FALSE)"),172)</f>
        <v>172</v>
      </c>
      <c r="F2085" s="148" t="s">
        <v>26</v>
      </c>
      <c r="G2085" s="147">
        <f ca="1">IFERROR(__xludf.DUMMYFUNCTION(" VLOOKUP(A2076, IMPORTRANGE(""https://docs.google.com/spreadsheets/d/1QNLbnkR_AongFt22vMfNzfpjZ0CjpI8QI-w0wBnYA1w/"", ""Инфа!A:AA""), 6, FALSE)"),2024)</f>
        <v>2024</v>
      </c>
      <c r="H2085" s="150">
        <v>10200</v>
      </c>
      <c r="I2085" s="151" t="s">
        <v>67</v>
      </c>
      <c r="J2085" s="93" t="s">
        <v>5896</v>
      </c>
      <c r="K2085" s="153"/>
      <c r="L2085" s="153"/>
      <c r="M2085" s="153"/>
      <c r="N2085" s="153"/>
      <c r="O2085" s="153"/>
      <c r="P2085" s="153"/>
      <c r="Q2085" s="153"/>
      <c r="R2085" s="153"/>
      <c r="S2085" s="153"/>
    </row>
    <row r="2086" spans="1:19" ht="131.25">
      <c r="A2086" s="277" t="s">
        <v>25424</v>
      </c>
      <c r="B2086" s="253" t="s">
        <v>153</v>
      </c>
      <c r="C2086" s="93" t="s">
        <v>5894</v>
      </c>
      <c r="D2086" s="93" t="s">
        <v>5897</v>
      </c>
      <c r="E2086" s="148">
        <f ca="1">IFERROR(__xludf.DUMMYFUNCTION(" VLOOKUP(A2077, IMPORTRANGE(""https://docs.google.com/spreadsheets/d/1fj_Bhi2XPL3siwIh4sx4VRLAe31yD50oKdj5UlRYW0c/"", ""Сводка!A:AA""), 5, FALSE)"),264)</f>
        <v>264</v>
      </c>
      <c r="F2086" s="148" t="s">
        <v>50</v>
      </c>
      <c r="G2086" s="147">
        <f ca="1">IFERROR(__xludf.DUMMYFUNCTION(" VLOOKUP(A2077, IMPORTRANGE(""https://docs.google.com/spreadsheets/d/1QNLbnkR_AongFt22vMfNzfpjZ0CjpI8QI-w0wBnYA1w/"", ""Инфа!A:AA""), 6, FALSE)"),2024)</f>
        <v>2024</v>
      </c>
      <c r="H2086" s="150">
        <v>12900</v>
      </c>
      <c r="I2086" s="151" t="s">
        <v>67</v>
      </c>
      <c r="J2086" s="93" t="s">
        <v>5898</v>
      </c>
      <c r="K2086" s="153"/>
      <c r="L2086" s="153"/>
      <c r="M2086" s="153"/>
      <c r="N2086" s="153"/>
      <c r="O2086" s="153"/>
      <c r="P2086" s="153"/>
      <c r="Q2086" s="153"/>
      <c r="R2086" s="153"/>
      <c r="S2086" s="153"/>
    </row>
    <row r="2087" spans="1:19" ht="131.25">
      <c r="A2087" s="277" t="s">
        <v>25424</v>
      </c>
      <c r="B2087" s="253" t="s">
        <v>400</v>
      </c>
      <c r="C2087" s="93" t="s">
        <v>5899</v>
      </c>
      <c r="D2087" s="93" t="s">
        <v>5900</v>
      </c>
      <c r="E2087" s="148">
        <f ca="1">IFERROR(__xludf.DUMMYFUNCTION(" VLOOKUP(A2078, IMPORTRANGE(""https://docs.google.com/spreadsheets/d/1fj_Bhi2XPL3siwIh4sx4VRLAe31yD50oKdj5UlRYW0c/"", ""Сводка!A:AA""), 5, FALSE)"),140)</f>
        <v>140</v>
      </c>
      <c r="F2087" s="148" t="s">
        <v>5901</v>
      </c>
      <c r="G2087" s="147">
        <f ca="1">IFERROR(__xludf.DUMMYFUNCTION(" VLOOKUP(A2078, IMPORTRANGE(""https://docs.google.com/spreadsheets/d/1QNLbnkR_AongFt22vMfNzfpjZ0CjpI8QI-w0wBnYA1w/"", ""Инфа!A:AA""), 6, FALSE)"),2024)</f>
        <v>2024</v>
      </c>
      <c r="H2087" s="150">
        <v>9200</v>
      </c>
      <c r="I2087" s="151" t="s">
        <v>1752</v>
      </c>
      <c r="J2087" s="93" t="s">
        <v>5902</v>
      </c>
      <c r="K2087" s="153"/>
      <c r="L2087" s="153"/>
      <c r="M2087" s="153"/>
      <c r="N2087" s="153"/>
      <c r="O2087" s="153"/>
      <c r="P2087" s="153"/>
      <c r="Q2087" s="153"/>
      <c r="R2087" s="153"/>
      <c r="S2087" s="153"/>
    </row>
    <row r="2088" spans="1:19" ht="225">
      <c r="A2088" s="277" t="s">
        <v>25424</v>
      </c>
      <c r="B2088" s="253" t="s">
        <v>400</v>
      </c>
      <c r="C2088" s="93" t="s">
        <v>5903</v>
      </c>
      <c r="D2088" s="93" t="s">
        <v>5904</v>
      </c>
      <c r="E2088" s="148">
        <f ca="1">IFERROR(__xludf.DUMMYFUNCTION(" VLOOKUP(A2079, IMPORTRANGE(""https://docs.google.com/spreadsheets/d/1fj_Bhi2XPL3siwIh4sx4VRLAe31yD50oKdj5UlRYW0c/"", ""Сводка!A:AA""), 5, FALSE)"),284)</f>
        <v>284</v>
      </c>
      <c r="F2088" s="148" t="s">
        <v>809</v>
      </c>
      <c r="G2088" s="147">
        <f ca="1">IFERROR(__xludf.DUMMYFUNCTION(" VLOOKUP(A2079, IMPORTRANGE(""https://docs.google.com/spreadsheets/d/1QNLbnkR_AongFt22vMfNzfpjZ0CjpI8QI-w0wBnYA1w/"", ""Инфа!A:AA""), 6, FALSE)"),2023)</f>
        <v>2023</v>
      </c>
      <c r="H2088" s="150">
        <v>13500</v>
      </c>
      <c r="I2088" s="151" t="s">
        <v>138</v>
      </c>
      <c r="J2088" s="93" t="s">
        <v>5905</v>
      </c>
      <c r="K2088" s="153"/>
      <c r="L2088" s="153"/>
      <c r="M2088" s="153"/>
      <c r="N2088" s="153"/>
      <c r="O2088" s="153"/>
      <c r="P2088" s="153"/>
      <c r="Q2088" s="153"/>
      <c r="R2088" s="153"/>
      <c r="S2088" s="153"/>
    </row>
    <row r="2089" spans="1:19" ht="150">
      <c r="A2089" s="277" t="s">
        <v>25424</v>
      </c>
      <c r="B2089" s="253" t="s">
        <v>400</v>
      </c>
      <c r="C2089" s="97" t="s">
        <v>5906</v>
      </c>
      <c r="D2089" s="97" t="s">
        <v>5907</v>
      </c>
      <c r="E2089" s="148">
        <f ca="1">IFERROR(__xludf.DUMMYFUNCTION(" VLOOKUP(A2080, IMPORTRANGE(""https://docs.google.com/spreadsheets/d/1fj_Bhi2XPL3siwIh4sx4VRLAe31yD50oKdj5UlRYW0c/"", ""Сводка!A:AA""), 5, FALSE)"),100)</f>
        <v>100</v>
      </c>
      <c r="F2089" s="147" t="s">
        <v>677</v>
      </c>
      <c r="G2089" s="147">
        <f ca="1">IFERROR(__xludf.DUMMYFUNCTION(" VLOOKUP(A2080, IMPORTRANGE(""https://docs.google.com/spreadsheets/d/1QNLbnkR_AongFt22vMfNzfpjZ0CjpI8QI-w0wBnYA1w/"", ""Инфа!A:AA""), 6, FALSE)"),2024)</f>
        <v>2024</v>
      </c>
      <c r="H2089" s="150">
        <v>8000</v>
      </c>
      <c r="I2089" s="160" t="s">
        <v>79</v>
      </c>
      <c r="J2089" s="97" t="s">
        <v>5908</v>
      </c>
      <c r="K2089" s="153"/>
      <c r="L2089" s="153"/>
      <c r="M2089" s="153"/>
      <c r="N2089" s="153"/>
      <c r="O2089" s="153"/>
      <c r="P2089" s="153"/>
      <c r="Q2089" s="153"/>
      <c r="R2089" s="153"/>
      <c r="S2089" s="153"/>
    </row>
    <row r="2090" spans="1:19" ht="187.5">
      <c r="A2090" s="277" t="s">
        <v>25424</v>
      </c>
      <c r="B2090" s="253" t="s">
        <v>153</v>
      </c>
      <c r="C2090" s="93" t="s">
        <v>5909</v>
      </c>
      <c r="D2090" s="93" t="s">
        <v>5910</v>
      </c>
      <c r="E2090" s="148">
        <f ca="1">IFERROR(__xludf.DUMMYFUNCTION(" VLOOKUP(A2081, IMPORTRANGE(""https://docs.google.com/spreadsheets/d/1fj_Bhi2XPL3siwIh4sx4VRLAe31yD50oKdj5UlRYW0c/"", ""Сводка!A:AA""), 5, FALSE)"),124)</f>
        <v>124</v>
      </c>
      <c r="F2090" s="148" t="s">
        <v>50</v>
      </c>
      <c r="G2090" s="147">
        <f ca="1">IFERROR(__xludf.DUMMYFUNCTION(" VLOOKUP(A2081, IMPORTRANGE(""https://docs.google.com/spreadsheets/d/1QNLbnkR_AongFt22vMfNzfpjZ0CjpI8QI-w0wBnYA1w/"", ""Инфа!A:AA""), 6, FALSE)"),2024)</f>
        <v>2024</v>
      </c>
      <c r="H2090" s="150">
        <v>12400</v>
      </c>
      <c r="I2090" s="151" t="s">
        <v>1540</v>
      </c>
      <c r="J2090" s="93" t="s">
        <v>5911</v>
      </c>
      <c r="K2090" s="153"/>
      <c r="L2090" s="153"/>
      <c r="M2090" s="153"/>
      <c r="N2090" s="153"/>
      <c r="O2090" s="153"/>
      <c r="P2090" s="153"/>
      <c r="Q2090" s="153"/>
      <c r="R2090" s="153"/>
      <c r="S2090" s="153"/>
    </row>
    <row r="2091" spans="1:19" ht="150">
      <c r="A2091" s="277" t="s">
        <v>25424</v>
      </c>
      <c r="B2091" s="253" t="s">
        <v>153</v>
      </c>
      <c r="C2091" s="93" t="s">
        <v>5912</v>
      </c>
      <c r="D2091" s="93" t="s">
        <v>5913</v>
      </c>
      <c r="E2091" s="148">
        <f ca="1">IFERROR(__xludf.DUMMYFUNCTION(" VLOOKUP(A2082, IMPORTRANGE(""https://docs.google.com/spreadsheets/d/1fj_Bhi2XPL3siwIh4sx4VRLAe31yD50oKdj5UlRYW0c/"", ""Сводка!A:AA""), 5, FALSE)"),132)</f>
        <v>132</v>
      </c>
      <c r="F2091" s="148" t="s">
        <v>50</v>
      </c>
      <c r="G2091" s="147">
        <f ca="1">IFERROR(__xludf.DUMMYFUNCTION(" VLOOKUP(A2082, IMPORTRANGE(""https://docs.google.com/spreadsheets/d/1QNLbnkR_AongFt22vMfNzfpjZ0CjpI8QI-w0wBnYA1w/"", ""Инфа!A:AA""), 6, FALSE)"),2024)</f>
        <v>2024</v>
      </c>
      <c r="H2091" s="150">
        <v>12900</v>
      </c>
      <c r="I2091" s="151" t="s">
        <v>5914</v>
      </c>
      <c r="J2091" s="93" t="s">
        <v>5915</v>
      </c>
      <c r="K2091" s="153"/>
      <c r="L2091" s="153"/>
      <c r="M2091" s="153"/>
      <c r="N2091" s="153"/>
      <c r="O2091" s="153"/>
      <c r="P2091" s="153"/>
      <c r="Q2091" s="153"/>
      <c r="R2091" s="153"/>
      <c r="S2091" s="153"/>
    </row>
    <row r="2092" spans="1:19" ht="37.5">
      <c r="A2092" s="277" t="s">
        <v>25424</v>
      </c>
      <c r="B2092" s="253" t="s">
        <v>153</v>
      </c>
      <c r="C2092" s="93" t="s">
        <v>5916</v>
      </c>
      <c r="D2092" s="93" t="s">
        <v>5917</v>
      </c>
      <c r="E2092" s="148">
        <f ca="1">IFERROR(__xludf.DUMMYFUNCTION(" VLOOKUP(A2083, IMPORTRANGE(""https://docs.google.com/spreadsheets/d/1fj_Bhi2XPL3siwIh4sx4VRLAe31yD50oKdj5UlRYW0c/"", ""Сводка!A:AA""), 5, FALSE)"),136)</f>
        <v>136</v>
      </c>
      <c r="F2092" s="148" t="s">
        <v>466</v>
      </c>
      <c r="G2092" s="147">
        <f ca="1">IFERROR(__xludf.DUMMYFUNCTION(" VLOOKUP(A2083, IMPORTRANGE(""https://docs.google.com/spreadsheets/d/1QNLbnkR_AongFt22vMfNzfpjZ0CjpI8QI-w0wBnYA1w/"", ""Инфа!A:AA""), 6, FALSE)"),2024)</f>
        <v>2024</v>
      </c>
      <c r="H2092" s="150">
        <v>17100</v>
      </c>
      <c r="I2092" s="156" t="s">
        <v>210</v>
      </c>
      <c r="J2092" s="93"/>
      <c r="K2092" s="153"/>
      <c r="L2092" s="153"/>
      <c r="M2092" s="153"/>
      <c r="N2092" s="153"/>
      <c r="O2092" s="153"/>
      <c r="P2092" s="153"/>
      <c r="Q2092" s="153"/>
      <c r="R2092" s="153"/>
      <c r="S2092" s="153"/>
    </row>
    <row r="2093" spans="1:19" ht="36">
      <c r="A2093" s="277" t="s">
        <v>25424</v>
      </c>
      <c r="B2093" s="253" t="s">
        <v>400</v>
      </c>
      <c r="C2093" s="93" t="s">
        <v>5916</v>
      </c>
      <c r="D2093" s="93" t="s">
        <v>5918</v>
      </c>
      <c r="E2093" s="148">
        <f ca="1">IFERROR(__xludf.DUMMYFUNCTION(" VLOOKUP(A2084, IMPORTRANGE(""https://docs.google.com/spreadsheets/d/1fj_Bhi2XPL3siwIh4sx4VRLAe31yD50oKdj5UlRYW0c/"", ""Сводка!A:AA""), 5, FALSE)"),128)</f>
        <v>128</v>
      </c>
      <c r="F2093" s="148" t="s">
        <v>466</v>
      </c>
      <c r="G2093" s="147">
        <f ca="1">IFERROR(__xludf.DUMMYFUNCTION(" VLOOKUP(A2084, IMPORTRANGE(""https://docs.google.com/spreadsheets/d/1QNLbnkR_AongFt22vMfNzfpjZ0CjpI8QI-w0wBnYA1w/"", ""Инфа!A:AA""), 6, FALSE)"),2024)</f>
        <v>2024</v>
      </c>
      <c r="H2093" s="150">
        <v>16500</v>
      </c>
      <c r="I2093" s="151" t="s">
        <v>210</v>
      </c>
      <c r="J2093" s="93"/>
      <c r="K2093" s="153"/>
      <c r="L2093" s="153"/>
      <c r="M2093" s="153"/>
      <c r="N2093" s="153"/>
      <c r="O2093" s="153"/>
      <c r="P2093" s="153"/>
      <c r="Q2093" s="153"/>
      <c r="R2093" s="153"/>
      <c r="S2093" s="153"/>
    </row>
    <row r="2094" spans="1:19" ht="37.5">
      <c r="A2094" s="277" t="s">
        <v>25424</v>
      </c>
      <c r="B2094" s="253" t="s">
        <v>153</v>
      </c>
      <c r="C2094" s="93" t="s">
        <v>5916</v>
      </c>
      <c r="D2094" s="93" t="s">
        <v>5919</v>
      </c>
      <c r="E2094" s="148">
        <f ca="1">IFERROR(__xludf.DUMMYFUNCTION(" VLOOKUP(A2085, IMPORTRANGE(""https://docs.google.com/spreadsheets/d/1fj_Bhi2XPL3siwIh4sx4VRLAe31yD50oKdj5UlRYW0c/"", ""Сводка!A:AA""), 5, FALSE)"),112)</f>
        <v>112</v>
      </c>
      <c r="F2094" s="148" t="s">
        <v>108</v>
      </c>
      <c r="G2094" s="147">
        <f ca="1">IFERROR(__xludf.DUMMYFUNCTION(" VLOOKUP(A2085, IMPORTRANGE(""https://docs.google.com/spreadsheets/d/1QNLbnkR_AongFt22vMfNzfpjZ0CjpI8QI-w0wBnYA1w/"", ""Инфа!A:AA""), 6, FALSE)"),2024)</f>
        <v>2024</v>
      </c>
      <c r="H2094" s="150">
        <v>15200</v>
      </c>
      <c r="I2094" s="151" t="s">
        <v>210</v>
      </c>
      <c r="J2094" s="93"/>
      <c r="K2094" s="153"/>
      <c r="L2094" s="153"/>
      <c r="M2094" s="153"/>
      <c r="N2094" s="153"/>
      <c r="O2094" s="153"/>
      <c r="P2094" s="153"/>
      <c r="Q2094" s="153"/>
      <c r="R2094" s="153"/>
      <c r="S2094" s="153"/>
    </row>
    <row r="2095" spans="1:19" ht="243.75">
      <c r="A2095" s="277" t="s">
        <v>25424</v>
      </c>
      <c r="B2095" s="253" t="s">
        <v>400</v>
      </c>
      <c r="C2095" s="93" t="s">
        <v>5920</v>
      </c>
      <c r="D2095" s="93" t="s">
        <v>5921</v>
      </c>
      <c r="E2095" s="148">
        <f ca="1">IFERROR(__xludf.DUMMYFUNCTION(" VLOOKUP(A2086, IMPORTRANGE(""https://docs.google.com/spreadsheets/d/1fj_Bhi2XPL3siwIh4sx4VRLAe31yD50oKdj5UlRYW0c/"", ""Сводка!A:AA""), 5, FALSE)"),248)</f>
        <v>248</v>
      </c>
      <c r="F2095" s="148" t="s">
        <v>415</v>
      </c>
      <c r="G2095" s="147">
        <f ca="1">IFERROR(__xludf.DUMMYFUNCTION(" VLOOKUP(A2086, IMPORTRANGE(""https://docs.google.com/spreadsheets/d/1QNLbnkR_AongFt22vMfNzfpjZ0CjpI8QI-w0wBnYA1w/"", ""Инфа!A:AA""), 6, FALSE)"),2024)</f>
        <v>2024</v>
      </c>
      <c r="H2095" s="150">
        <v>16200</v>
      </c>
      <c r="I2095" s="151" t="s">
        <v>210</v>
      </c>
      <c r="J2095" s="93" t="s">
        <v>5922</v>
      </c>
      <c r="K2095" s="153"/>
      <c r="L2095" s="153"/>
      <c r="M2095" s="153"/>
      <c r="N2095" s="153"/>
      <c r="O2095" s="153"/>
      <c r="P2095" s="153"/>
      <c r="Q2095" s="153"/>
      <c r="R2095" s="153"/>
      <c r="S2095" s="153"/>
    </row>
    <row r="2096" spans="1:19" ht="112.5">
      <c r="A2096" s="277" t="s">
        <v>25424</v>
      </c>
      <c r="B2096" s="253" t="s">
        <v>153</v>
      </c>
      <c r="C2096" s="93" t="s">
        <v>5923</v>
      </c>
      <c r="D2096" s="93" t="s">
        <v>5924</v>
      </c>
      <c r="E2096" s="148">
        <f ca="1">IFERROR(__xludf.DUMMYFUNCTION(" VLOOKUP(A2087, IMPORTRANGE(""https://docs.google.com/spreadsheets/d/1fj_Bhi2XPL3siwIh4sx4VRLAe31yD50oKdj5UlRYW0c/"", ""Сводка!A:AA""), 5, FALSE)"),132)</f>
        <v>132</v>
      </c>
      <c r="F2096" s="148" t="s">
        <v>50</v>
      </c>
      <c r="G2096" s="147">
        <f ca="1">IFERROR(__xludf.DUMMYFUNCTION(" VLOOKUP(A2087, IMPORTRANGE(""https://docs.google.com/spreadsheets/d/1QNLbnkR_AongFt22vMfNzfpjZ0CjpI8QI-w0wBnYA1w/"", ""Инфа!A:AA""), 6, FALSE)"),2024)</f>
        <v>2024</v>
      </c>
      <c r="H2096" s="150">
        <v>16800</v>
      </c>
      <c r="I2096" s="151" t="s">
        <v>210</v>
      </c>
      <c r="J2096" s="93"/>
      <c r="K2096" s="153"/>
      <c r="L2096" s="153"/>
      <c r="M2096" s="153"/>
      <c r="N2096" s="153"/>
      <c r="O2096" s="153"/>
      <c r="P2096" s="153"/>
      <c r="Q2096" s="153"/>
      <c r="R2096" s="153"/>
      <c r="S2096" s="153"/>
    </row>
    <row r="2097" spans="1:19" ht="187.5">
      <c r="A2097" s="277" t="s">
        <v>25424</v>
      </c>
      <c r="B2097" s="253" t="s">
        <v>400</v>
      </c>
      <c r="C2097" s="93" t="s">
        <v>5925</v>
      </c>
      <c r="D2097" s="93" t="s">
        <v>5926</v>
      </c>
      <c r="E2097" s="148">
        <f ca="1">IFERROR(__xludf.DUMMYFUNCTION(" VLOOKUP(A2088, IMPORTRANGE(""https://docs.google.com/spreadsheets/d/1fj_Bhi2XPL3siwIh4sx4VRLAe31yD50oKdj5UlRYW0c/"", ""Сводка!A:AA""), 5, FALSE)"),124)</f>
        <v>124</v>
      </c>
      <c r="F2097" s="148" t="s">
        <v>415</v>
      </c>
      <c r="G2097" s="147">
        <f ca="1">IFERROR(__xludf.DUMMYFUNCTION(" VLOOKUP(A2088, IMPORTRANGE(""https://docs.google.com/spreadsheets/d/1QNLbnkR_AongFt22vMfNzfpjZ0CjpI8QI-w0wBnYA1w/"", ""Инфа!A:AA""), 6, FALSE)"),2024)</f>
        <v>2024</v>
      </c>
      <c r="H2097" s="150">
        <v>12400</v>
      </c>
      <c r="I2097" s="151" t="s">
        <v>404</v>
      </c>
      <c r="J2097" s="93" t="s">
        <v>5927</v>
      </c>
      <c r="K2097" s="153"/>
      <c r="L2097" s="153"/>
      <c r="M2097" s="153"/>
      <c r="N2097" s="153"/>
      <c r="O2097" s="153"/>
      <c r="P2097" s="153"/>
      <c r="Q2097" s="153"/>
      <c r="R2097" s="153"/>
      <c r="S2097" s="153"/>
    </row>
    <row r="2098" spans="1:19" ht="131.25">
      <c r="A2098" s="277" t="s">
        <v>25424</v>
      </c>
      <c r="B2098" s="253" t="s">
        <v>400</v>
      </c>
      <c r="C2098" s="96" t="s">
        <v>5928</v>
      </c>
      <c r="D2098" s="96" t="s">
        <v>5929</v>
      </c>
      <c r="E2098" s="148">
        <f ca="1">IFERROR(__xludf.DUMMYFUNCTION(" VLOOKUP(A2089, IMPORTRANGE(""https://docs.google.com/spreadsheets/d/1fj_Bhi2XPL3siwIh4sx4VRLAe31yD50oKdj5UlRYW0c/"", ""Сводка!A:AA""), 5, FALSE)"),276)</f>
        <v>276</v>
      </c>
      <c r="F2098" s="165" t="s">
        <v>415</v>
      </c>
      <c r="G2098" s="147">
        <f ca="1">IFERROR(__xludf.DUMMYFUNCTION(" VLOOKUP(A2089, IMPORTRANGE(""https://docs.google.com/spreadsheets/d/1QNLbnkR_AongFt22vMfNzfpjZ0CjpI8QI-w0wBnYA1w/"", ""Инфа!A:AA""), 6, FALSE)"),2024)</f>
        <v>2024</v>
      </c>
      <c r="H2098" s="150">
        <v>21600</v>
      </c>
      <c r="I2098" s="156" t="s">
        <v>72</v>
      </c>
      <c r="J2098" s="93" t="s">
        <v>5930</v>
      </c>
      <c r="K2098" s="153"/>
      <c r="L2098" s="153"/>
      <c r="M2098" s="153"/>
      <c r="N2098" s="153"/>
      <c r="O2098" s="153"/>
      <c r="P2098" s="153"/>
      <c r="Q2098" s="153"/>
      <c r="R2098" s="153"/>
      <c r="S2098" s="153"/>
    </row>
    <row r="2099" spans="1:19" ht="150">
      <c r="A2099" s="277" t="s">
        <v>25424</v>
      </c>
      <c r="B2099" s="253" t="s">
        <v>153</v>
      </c>
      <c r="C2099" s="96" t="s">
        <v>5928</v>
      </c>
      <c r="D2099" s="96" t="s">
        <v>5931</v>
      </c>
      <c r="E2099" s="148">
        <f ca="1">IFERROR(__xludf.DUMMYFUNCTION(" VLOOKUP(A2090, IMPORTRANGE(""https://docs.google.com/spreadsheets/d/1fj_Bhi2XPL3siwIh4sx4VRLAe31yD50oKdj5UlRYW0c/"", ""Сводка!A:AA""), 5, FALSE)"),320)</f>
        <v>320</v>
      </c>
      <c r="F2099" s="165" t="s">
        <v>415</v>
      </c>
      <c r="G2099" s="147">
        <f ca="1">IFERROR(__xludf.DUMMYFUNCTION(" VLOOKUP(A2090, IMPORTRANGE(""https://docs.google.com/spreadsheets/d/1QNLbnkR_AongFt22vMfNzfpjZ0CjpI8QI-w0wBnYA1w/"", ""Инфа!A:AA""), 6, FALSE)"),2024)</f>
        <v>2024</v>
      </c>
      <c r="H2099" s="150">
        <v>14600</v>
      </c>
      <c r="I2099" s="156" t="s">
        <v>72</v>
      </c>
      <c r="J2099" s="93" t="s">
        <v>5851</v>
      </c>
      <c r="K2099" s="153"/>
      <c r="L2099" s="153"/>
      <c r="M2099" s="153"/>
      <c r="N2099" s="153"/>
      <c r="O2099" s="153"/>
      <c r="P2099" s="153"/>
      <c r="Q2099" s="153"/>
      <c r="R2099" s="153"/>
      <c r="S2099" s="153"/>
    </row>
    <row r="2100" spans="1:19" ht="187.5">
      <c r="A2100" s="277" t="s">
        <v>25424</v>
      </c>
      <c r="B2100" s="253" t="s">
        <v>153</v>
      </c>
      <c r="C2100" s="93" t="s">
        <v>5928</v>
      </c>
      <c r="D2100" s="93" t="s">
        <v>5932</v>
      </c>
      <c r="E2100" s="148">
        <f ca="1">IFERROR(__xludf.DUMMYFUNCTION(" VLOOKUP(A2091, IMPORTRANGE(""https://docs.google.com/spreadsheets/d/1fj_Bhi2XPL3siwIh4sx4VRLAe31yD50oKdj5UlRYW0c/"", ""Сводка!A:AA""), 5, FALSE)"),216)</f>
        <v>216</v>
      </c>
      <c r="F2100" s="148" t="s">
        <v>59</v>
      </c>
      <c r="G2100" s="147">
        <f ca="1">IFERROR(__xludf.DUMMYFUNCTION(" VLOOKUP(A2091, IMPORTRANGE(""https://docs.google.com/spreadsheets/d/1QNLbnkR_AongFt22vMfNzfpjZ0CjpI8QI-w0wBnYA1w/"", ""Инфа!A:AA""), 6, FALSE)"),2023)</f>
        <v>2023</v>
      </c>
      <c r="H2100" s="150">
        <v>11500</v>
      </c>
      <c r="I2100" s="151" t="s">
        <v>171</v>
      </c>
      <c r="J2100" s="93" t="s">
        <v>5933</v>
      </c>
      <c r="K2100" s="153"/>
      <c r="L2100" s="153"/>
      <c r="M2100" s="153"/>
      <c r="N2100" s="153"/>
      <c r="O2100" s="153"/>
      <c r="P2100" s="153"/>
      <c r="Q2100" s="153"/>
      <c r="R2100" s="153"/>
      <c r="S2100" s="153"/>
    </row>
    <row r="2101" spans="1:19" ht="37.5">
      <c r="A2101" s="277" t="s">
        <v>25424</v>
      </c>
      <c r="B2101" s="253" t="s">
        <v>400</v>
      </c>
      <c r="C2101" s="96" t="s">
        <v>5928</v>
      </c>
      <c r="D2101" s="93" t="s">
        <v>5934</v>
      </c>
      <c r="E2101" s="148">
        <f ca="1">IFERROR(__xludf.DUMMYFUNCTION(" VLOOKUP(A2092, IMPORTRANGE(""https://docs.google.com/spreadsheets/d/1fj_Bhi2XPL3siwIh4sx4VRLAe31yD50oKdj5UlRYW0c/"", ""Сводка!A:AA""), 5, FALSE)"),396)</f>
        <v>396</v>
      </c>
      <c r="F2101" s="165"/>
      <c r="G2101" s="147">
        <f ca="1">IFERROR(__xludf.DUMMYFUNCTION(" VLOOKUP(A2092, IMPORTRANGE(""https://docs.google.com/spreadsheets/d/1QNLbnkR_AongFt22vMfNzfpjZ0CjpI8QI-w0wBnYA1w/"", ""Инфа!A:AA""), 6, FALSE)"),2024)</f>
        <v>2024</v>
      </c>
      <c r="H2101" s="154">
        <v>16900</v>
      </c>
      <c r="I2101" s="156" t="s">
        <v>72</v>
      </c>
      <c r="J2101" s="93" t="s">
        <v>5935</v>
      </c>
      <c r="K2101" s="153"/>
      <c r="L2101" s="153"/>
      <c r="M2101" s="153"/>
      <c r="N2101" s="153"/>
      <c r="O2101" s="153"/>
      <c r="P2101" s="153"/>
      <c r="Q2101" s="153"/>
      <c r="R2101" s="153"/>
      <c r="S2101" s="153"/>
    </row>
    <row r="2102" spans="1:19" ht="187.5">
      <c r="A2102" s="277" t="s">
        <v>25424</v>
      </c>
      <c r="B2102" s="253" t="s">
        <v>153</v>
      </c>
      <c r="C2102" s="93" t="s">
        <v>5928</v>
      </c>
      <c r="D2102" s="93" t="s">
        <v>5936</v>
      </c>
      <c r="E2102" s="148">
        <f ca="1">IFERROR(__xludf.DUMMYFUNCTION(" VLOOKUP(A2093, IMPORTRANGE(""https://docs.google.com/spreadsheets/d/1fj_Bhi2XPL3siwIh4sx4VRLAe31yD50oKdj5UlRYW0c/"", ""Сводка!A:AA""), 5, FALSE)"),196)</f>
        <v>196</v>
      </c>
      <c r="F2102" s="148" t="s">
        <v>59</v>
      </c>
      <c r="G2102" s="147">
        <f ca="1">IFERROR(__xludf.DUMMYFUNCTION(" VLOOKUP(A2093, IMPORTRANGE(""https://docs.google.com/spreadsheets/d/1QNLbnkR_AongFt22vMfNzfpjZ0CjpI8QI-w0wBnYA1w/"", ""Инфа!A:AA""), 6, FALSE)"),2023)</f>
        <v>2023</v>
      </c>
      <c r="H2102" s="150">
        <v>10900</v>
      </c>
      <c r="I2102" s="151" t="s">
        <v>171</v>
      </c>
      <c r="J2102" s="93" t="s">
        <v>5933</v>
      </c>
      <c r="K2102" s="153"/>
      <c r="L2102" s="153"/>
      <c r="M2102" s="153"/>
      <c r="N2102" s="153"/>
      <c r="O2102" s="153"/>
      <c r="P2102" s="153"/>
      <c r="Q2102" s="153"/>
      <c r="R2102" s="153"/>
      <c r="S2102" s="153"/>
    </row>
    <row r="2103" spans="1:19" ht="112.5">
      <c r="A2103" s="277" t="s">
        <v>25424</v>
      </c>
      <c r="B2103" s="253" t="s">
        <v>400</v>
      </c>
      <c r="C2103" s="93" t="s">
        <v>5937</v>
      </c>
      <c r="D2103" s="93" t="s">
        <v>5938</v>
      </c>
      <c r="E2103" s="148">
        <f ca="1">IFERROR(__xludf.DUMMYFUNCTION(" VLOOKUP(A2094, IMPORTRANGE(""https://docs.google.com/spreadsheets/d/1fj_Bhi2XPL3siwIh4sx4VRLAe31yD50oKdj5UlRYW0c/"", ""Сводка!A:AA""), 5, FALSE)"),444)</f>
        <v>444</v>
      </c>
      <c r="F2103" s="148" t="s">
        <v>415</v>
      </c>
      <c r="G2103" s="147">
        <f ca="1">IFERROR(__xludf.DUMMYFUNCTION(" VLOOKUP(A2094, IMPORTRANGE(""https://docs.google.com/spreadsheets/d/1QNLbnkR_AongFt22vMfNzfpjZ0CjpI8QI-w0wBnYA1w/"", ""Инфа!A:AA""), 6, FALSE)"),2024)</f>
        <v>2024</v>
      </c>
      <c r="H2103" s="154">
        <v>18300</v>
      </c>
      <c r="I2103" s="156" t="s">
        <v>596</v>
      </c>
      <c r="J2103" s="93" t="s">
        <v>5939</v>
      </c>
      <c r="K2103" s="153"/>
      <c r="L2103" s="153"/>
      <c r="M2103" s="153"/>
      <c r="N2103" s="153"/>
      <c r="O2103" s="153"/>
      <c r="P2103" s="153"/>
      <c r="Q2103" s="153"/>
      <c r="R2103" s="153"/>
      <c r="S2103" s="153"/>
    </row>
    <row r="2104" spans="1:19" ht="300">
      <c r="A2104" s="277" t="s">
        <v>25424</v>
      </c>
      <c r="B2104" s="253" t="s">
        <v>153</v>
      </c>
      <c r="C2104" s="93" t="s">
        <v>5937</v>
      </c>
      <c r="D2104" s="93" t="s">
        <v>5940</v>
      </c>
      <c r="E2104" s="148">
        <f ca="1">IFERROR(__xludf.DUMMYFUNCTION(" VLOOKUP(A2095, IMPORTRANGE(""https://docs.google.com/spreadsheets/d/1fj_Bhi2XPL3siwIh4sx4VRLAe31yD50oKdj5UlRYW0c/"", ""Сводка!A:AA""), 5, FALSE)"),584)</f>
        <v>584</v>
      </c>
      <c r="F2104" s="148" t="s">
        <v>50</v>
      </c>
      <c r="G2104" s="147">
        <f ca="1">IFERROR(__xludf.DUMMYFUNCTION(" VLOOKUP(A2095, IMPORTRANGE(""https://docs.google.com/spreadsheets/d/1QNLbnkR_AongFt22vMfNzfpjZ0CjpI8QI-w0wBnYA1w/"", ""Инфа!A:AA""), 6, FALSE)"),2024)</f>
        <v>2024</v>
      </c>
      <c r="H2104" s="154">
        <v>22500</v>
      </c>
      <c r="I2104" s="156" t="s">
        <v>596</v>
      </c>
      <c r="J2104" s="93" t="s">
        <v>5941</v>
      </c>
      <c r="K2104" s="153"/>
      <c r="L2104" s="153"/>
      <c r="M2104" s="153"/>
      <c r="N2104" s="153"/>
      <c r="O2104" s="153"/>
      <c r="P2104" s="153"/>
      <c r="Q2104" s="153"/>
      <c r="R2104" s="153"/>
      <c r="S2104" s="153"/>
    </row>
    <row r="2105" spans="1:19" ht="37.5">
      <c r="A2105" s="277" t="s">
        <v>25424</v>
      </c>
      <c r="B2105" s="253" t="s">
        <v>400</v>
      </c>
      <c r="C2105" s="93" t="s">
        <v>5942</v>
      </c>
      <c r="D2105" s="93" t="s">
        <v>5943</v>
      </c>
      <c r="E2105" s="148">
        <f ca="1">IFERROR(__xludf.DUMMYFUNCTION(" VLOOKUP(A2096, IMPORTRANGE(""https://docs.google.com/spreadsheets/d/1fj_Bhi2XPL3siwIh4sx4VRLAe31yD50oKdj5UlRYW0c/"", ""Сводка!A:AA""), 5, FALSE)"),400)</f>
        <v>400</v>
      </c>
      <c r="F2105" s="148" t="s">
        <v>415</v>
      </c>
      <c r="G2105" s="147">
        <f ca="1">IFERROR(__xludf.DUMMYFUNCTION(" VLOOKUP(A2096, IMPORTRANGE(""https://docs.google.com/spreadsheets/d/1QNLbnkR_AongFt22vMfNzfpjZ0CjpI8QI-w0wBnYA1w/"", ""Инфа!A:AA""), 6, FALSE)"),2024)</f>
        <v>2024</v>
      </c>
      <c r="H2105" s="154">
        <v>17000</v>
      </c>
      <c r="I2105" s="156" t="s">
        <v>596</v>
      </c>
      <c r="J2105" s="93"/>
      <c r="K2105" s="153"/>
      <c r="L2105" s="153"/>
      <c r="M2105" s="153"/>
      <c r="N2105" s="153"/>
      <c r="O2105" s="153"/>
      <c r="P2105" s="153"/>
      <c r="Q2105" s="153"/>
      <c r="R2105" s="153"/>
      <c r="S2105" s="153"/>
    </row>
    <row r="2106" spans="1:19" ht="206.25">
      <c r="A2106" s="277" t="s">
        <v>25424</v>
      </c>
      <c r="B2106" s="253" t="s">
        <v>153</v>
      </c>
      <c r="C2106" s="93" t="s">
        <v>5944</v>
      </c>
      <c r="D2106" s="93" t="s">
        <v>5945</v>
      </c>
      <c r="E2106" s="148">
        <f ca="1">IFERROR(__xludf.DUMMYFUNCTION(" VLOOKUP(A2097, IMPORTRANGE(""https://docs.google.com/spreadsheets/d/1fj_Bhi2XPL3siwIh4sx4VRLAe31yD50oKdj5UlRYW0c/"", ""Сводка!A:AA""), 5, FALSE)"),308)</f>
        <v>308</v>
      </c>
      <c r="F2106" s="148" t="s">
        <v>50</v>
      </c>
      <c r="G2106" s="147">
        <f ca="1">IFERROR(__xludf.DUMMYFUNCTION(" VLOOKUP(A2097, IMPORTRANGE(""https://docs.google.com/spreadsheets/d/1QNLbnkR_AongFt22vMfNzfpjZ0CjpI8QI-w0wBnYA1w/"", ""Инфа!A:AA""), 6, FALSE)"),2024)</f>
        <v>2024</v>
      </c>
      <c r="H2106" s="150">
        <v>23500</v>
      </c>
      <c r="I2106" s="156" t="s">
        <v>558</v>
      </c>
      <c r="J2106" s="93" t="s">
        <v>5946</v>
      </c>
      <c r="K2106" s="153"/>
      <c r="L2106" s="153"/>
      <c r="M2106" s="153"/>
      <c r="N2106" s="153"/>
      <c r="O2106" s="153"/>
      <c r="P2106" s="153"/>
      <c r="Q2106" s="153"/>
      <c r="R2106" s="153"/>
      <c r="S2106" s="153"/>
    </row>
    <row r="2107" spans="1:19" ht="131.25">
      <c r="A2107" s="277" t="s">
        <v>25424</v>
      </c>
      <c r="B2107" s="253" t="s">
        <v>153</v>
      </c>
      <c r="C2107" s="93" t="s">
        <v>5944</v>
      </c>
      <c r="D2107" s="93" t="s">
        <v>5947</v>
      </c>
      <c r="E2107" s="148">
        <f ca="1">IFERROR(__xludf.DUMMYFUNCTION(" VLOOKUP(A2098, IMPORTRANGE(""https://docs.google.com/spreadsheets/d/1fj_Bhi2XPL3siwIh4sx4VRLAe31yD50oKdj5UlRYW0c/"", ""Сводка!A:AA""), 5, FALSE)"),248)</f>
        <v>248</v>
      </c>
      <c r="F2107" s="148" t="s">
        <v>50</v>
      </c>
      <c r="G2107" s="147">
        <f ca="1">IFERROR(__xludf.DUMMYFUNCTION(" VLOOKUP(A2098, IMPORTRANGE(""https://docs.google.com/spreadsheets/d/1QNLbnkR_AongFt22vMfNzfpjZ0CjpI8QI-w0wBnYA1w/"", ""Инфа!A:AA""), 6, FALSE)"),2024)</f>
        <v>2024</v>
      </c>
      <c r="H2107" s="150">
        <v>12400</v>
      </c>
      <c r="I2107" s="156" t="s">
        <v>558</v>
      </c>
      <c r="J2107" s="93" t="s">
        <v>5948</v>
      </c>
      <c r="K2107" s="153"/>
      <c r="L2107" s="153"/>
      <c r="M2107" s="153"/>
      <c r="N2107" s="153"/>
      <c r="O2107" s="153"/>
      <c r="P2107" s="153"/>
      <c r="Q2107" s="153"/>
      <c r="R2107" s="153"/>
      <c r="S2107" s="153"/>
    </row>
    <row r="2108" spans="1:19" ht="75">
      <c r="A2108" s="277" t="s">
        <v>25424</v>
      </c>
      <c r="B2108" s="253" t="s">
        <v>153</v>
      </c>
      <c r="C2108" s="93" t="s">
        <v>5944</v>
      </c>
      <c r="D2108" s="93" t="s">
        <v>5949</v>
      </c>
      <c r="E2108" s="148">
        <f ca="1">IFERROR(__xludf.DUMMYFUNCTION(" VLOOKUP(A2099, IMPORTRANGE(""https://docs.google.com/spreadsheets/d/1fj_Bhi2XPL3siwIh4sx4VRLAe31yD50oKdj5UlRYW0c/"", ""Сводка!A:AA""), 5, FALSE)"),308)</f>
        <v>308</v>
      </c>
      <c r="F2108" s="148" t="s">
        <v>50</v>
      </c>
      <c r="G2108" s="147">
        <f ca="1">IFERROR(__xludf.DUMMYFUNCTION(" VLOOKUP(A2099, IMPORTRANGE(""https://docs.google.com/spreadsheets/d/1QNLbnkR_AongFt22vMfNzfpjZ0CjpI8QI-w0wBnYA1w/"", ""Инфа!A:AA""), 6, FALSE)"),2024)</f>
        <v>2024</v>
      </c>
      <c r="H2108" s="150">
        <v>14200</v>
      </c>
      <c r="I2108" s="156" t="s">
        <v>558</v>
      </c>
      <c r="J2108" s="93" t="s">
        <v>5950</v>
      </c>
      <c r="K2108" s="153"/>
      <c r="L2108" s="153"/>
      <c r="M2108" s="153"/>
      <c r="N2108" s="153"/>
      <c r="O2108" s="153"/>
      <c r="P2108" s="153"/>
      <c r="Q2108" s="153"/>
      <c r="R2108" s="153"/>
      <c r="S2108" s="153"/>
    </row>
    <row r="2109" spans="1:19" ht="187.5">
      <c r="A2109" s="277" t="s">
        <v>25424</v>
      </c>
      <c r="B2109" s="253" t="s">
        <v>153</v>
      </c>
      <c r="C2109" s="93" t="s">
        <v>5951</v>
      </c>
      <c r="D2109" s="93" t="s">
        <v>5952</v>
      </c>
      <c r="E2109" s="148">
        <f ca="1">IFERROR(__xludf.DUMMYFUNCTION(" VLOOKUP(A2100, IMPORTRANGE(""https://docs.google.com/spreadsheets/d/1fj_Bhi2XPL3siwIh4sx4VRLAe31yD50oKdj5UlRYW0c/"", ""Сводка!A:AA""), 5, FALSE)"),380)</f>
        <v>380</v>
      </c>
      <c r="F2109" s="148" t="s">
        <v>108</v>
      </c>
      <c r="G2109" s="147">
        <f ca="1">IFERROR(__xludf.DUMMYFUNCTION(" VLOOKUP(A2100, IMPORTRANGE(""https://docs.google.com/spreadsheets/d/1QNLbnkR_AongFt22vMfNzfpjZ0CjpI8QI-w0wBnYA1w/"", ""Инфа!A:AA""), 6, FALSE)"),2024)</f>
        <v>2024</v>
      </c>
      <c r="H2109" s="154">
        <v>16400</v>
      </c>
      <c r="I2109" s="156" t="s">
        <v>558</v>
      </c>
      <c r="J2109" s="93" t="s">
        <v>5953</v>
      </c>
      <c r="K2109" s="153"/>
      <c r="L2109" s="153"/>
      <c r="M2109" s="153"/>
      <c r="N2109" s="153"/>
      <c r="O2109" s="153"/>
      <c r="P2109" s="153"/>
      <c r="Q2109" s="153"/>
      <c r="R2109" s="153"/>
      <c r="S2109" s="153"/>
    </row>
    <row r="2110" spans="1:19" ht="131.25">
      <c r="A2110" s="277" t="s">
        <v>25424</v>
      </c>
      <c r="B2110" s="253" t="s">
        <v>400</v>
      </c>
      <c r="C2110" s="93" t="s">
        <v>5954</v>
      </c>
      <c r="D2110" s="93" t="s">
        <v>5955</v>
      </c>
      <c r="E2110" s="148">
        <f ca="1">IFERROR(__xludf.DUMMYFUNCTION(" VLOOKUP(A2101, IMPORTRANGE(""https://docs.google.com/spreadsheets/d/1fj_Bhi2XPL3siwIh4sx4VRLAe31yD50oKdj5UlRYW0c/"", ""Сводка!A:AA""), 5, FALSE)"),256)</f>
        <v>256</v>
      </c>
      <c r="F2110" s="148" t="s">
        <v>3307</v>
      </c>
      <c r="G2110" s="147">
        <f ca="1">IFERROR(__xludf.DUMMYFUNCTION(" VLOOKUP(A2101, IMPORTRANGE(""https://docs.google.com/spreadsheets/d/1QNLbnkR_AongFt22vMfNzfpjZ0CjpI8QI-w0wBnYA1w/"", ""Инфа!A:AA""), 6, FALSE)"),2024)</f>
        <v>2024</v>
      </c>
      <c r="H2110" s="150">
        <v>12700</v>
      </c>
      <c r="I2110" s="151" t="s">
        <v>138</v>
      </c>
      <c r="J2110" s="93" t="s">
        <v>5956</v>
      </c>
      <c r="K2110" s="153"/>
      <c r="L2110" s="153"/>
      <c r="M2110" s="153"/>
      <c r="N2110" s="153"/>
      <c r="O2110" s="153"/>
      <c r="P2110" s="153"/>
      <c r="Q2110" s="153"/>
      <c r="R2110" s="153"/>
      <c r="S2110" s="153"/>
    </row>
    <row r="2111" spans="1:19" ht="75">
      <c r="A2111" s="277" t="s">
        <v>25424</v>
      </c>
      <c r="B2111" s="254" t="s">
        <v>153</v>
      </c>
      <c r="C2111" s="96" t="s">
        <v>5957</v>
      </c>
      <c r="D2111" s="96" t="s">
        <v>5958</v>
      </c>
      <c r="E2111" s="148">
        <f ca="1">IFERROR(__xludf.DUMMYFUNCTION(" VLOOKUP(A2102, IMPORTRANGE(""https://docs.google.com/spreadsheets/d/1fj_Bhi2XPL3siwIh4sx4VRLAe31yD50oKdj5UlRYW0c/"", ""Сводка!A:AA""), 5, FALSE)"),128)</f>
        <v>128</v>
      </c>
      <c r="F2111" s="165" t="s">
        <v>26</v>
      </c>
      <c r="G2111" s="147">
        <f ca="1">IFERROR(__xludf.DUMMYFUNCTION(" VLOOKUP(A2102, IMPORTRANGE(""https://docs.google.com/spreadsheets/d/1QNLbnkR_AongFt22vMfNzfpjZ0CjpI8QI-w0wBnYA1w/"", ""Инфа!A:AA""), 6, FALSE)"),2024)</f>
        <v>2024</v>
      </c>
      <c r="H2111" s="150">
        <v>8800</v>
      </c>
      <c r="I2111" s="156" t="s">
        <v>79</v>
      </c>
      <c r="J2111" s="96" t="s">
        <v>5959</v>
      </c>
      <c r="K2111" s="153"/>
      <c r="L2111" s="153"/>
      <c r="M2111" s="153"/>
      <c r="N2111" s="153"/>
      <c r="O2111" s="153"/>
      <c r="P2111" s="153"/>
      <c r="Q2111" s="153"/>
      <c r="R2111" s="153"/>
      <c r="S2111" s="153"/>
    </row>
    <row r="2112" spans="1:19" ht="112.5">
      <c r="A2112" s="277" t="s">
        <v>25424</v>
      </c>
      <c r="B2112" s="253" t="s">
        <v>400</v>
      </c>
      <c r="C2112" s="93" t="s">
        <v>5960</v>
      </c>
      <c r="D2112" s="93" t="s">
        <v>5961</v>
      </c>
      <c r="E2112" s="148">
        <f ca="1">IFERROR(__xludf.DUMMYFUNCTION(" VLOOKUP(A2103, IMPORTRANGE(""https://docs.google.com/spreadsheets/d/1fj_Bhi2XPL3siwIh4sx4VRLAe31yD50oKdj5UlRYW0c/"", ""Сводка!A:AA""), 5, FALSE)"),316)</f>
        <v>316</v>
      </c>
      <c r="F2112" s="148" t="s">
        <v>466</v>
      </c>
      <c r="G2112" s="147">
        <f ca="1">IFERROR(__xludf.DUMMYFUNCTION(" VLOOKUP(A2103, IMPORTRANGE(""https://docs.google.com/spreadsheets/d/1QNLbnkR_AongFt22vMfNzfpjZ0CjpI8QI-w0wBnYA1w/"", ""Инфа!A:AA""), 6, FALSE)"),2024)</f>
        <v>2024</v>
      </c>
      <c r="H2112" s="150">
        <v>14500</v>
      </c>
      <c r="I2112" s="151" t="s">
        <v>210</v>
      </c>
      <c r="J2112" s="93"/>
      <c r="K2112" s="153"/>
      <c r="L2112" s="153"/>
      <c r="M2112" s="153"/>
      <c r="N2112" s="153"/>
      <c r="O2112" s="153"/>
      <c r="P2112" s="153"/>
      <c r="Q2112" s="153"/>
      <c r="R2112" s="153"/>
      <c r="S2112" s="153"/>
    </row>
    <row r="2113" spans="1:19" ht="112.5">
      <c r="A2113" s="277" t="s">
        <v>25424</v>
      </c>
      <c r="B2113" s="253" t="s">
        <v>400</v>
      </c>
      <c r="C2113" s="93" t="s">
        <v>5960</v>
      </c>
      <c r="D2113" s="93" t="s">
        <v>5962</v>
      </c>
      <c r="E2113" s="148">
        <f ca="1">IFERROR(__xludf.DUMMYFUNCTION(" VLOOKUP(A2104, IMPORTRANGE(""https://docs.google.com/spreadsheets/d/1fj_Bhi2XPL3siwIh4sx4VRLAe31yD50oKdj5UlRYW0c/"", ""Сводка!A:AA""), 5, FALSE)"),256)</f>
        <v>256</v>
      </c>
      <c r="F2113" s="148" t="s">
        <v>466</v>
      </c>
      <c r="G2113" s="147">
        <f ca="1">IFERROR(__xludf.DUMMYFUNCTION(" VLOOKUP(A2104, IMPORTRANGE(""https://docs.google.com/spreadsheets/d/1QNLbnkR_AongFt22vMfNzfpjZ0CjpI8QI-w0wBnYA1w/"", ""Инфа!A:AA""), 6, FALSE)"),2024)</f>
        <v>2024</v>
      </c>
      <c r="H2113" s="150">
        <v>12700</v>
      </c>
      <c r="I2113" s="151" t="s">
        <v>210</v>
      </c>
      <c r="J2113" s="93"/>
      <c r="K2113" s="153"/>
      <c r="L2113" s="153"/>
      <c r="M2113" s="153"/>
      <c r="N2113" s="153"/>
      <c r="O2113" s="153"/>
      <c r="P2113" s="153"/>
      <c r="Q2113" s="153"/>
      <c r="R2113" s="153"/>
      <c r="S2113" s="153"/>
    </row>
    <row r="2114" spans="1:19" ht="131.25">
      <c r="A2114" s="277" t="s">
        <v>25424</v>
      </c>
      <c r="B2114" s="253" t="s">
        <v>400</v>
      </c>
      <c r="C2114" s="93" t="s">
        <v>5969</v>
      </c>
      <c r="D2114" s="93" t="s">
        <v>5970</v>
      </c>
      <c r="E2114" s="148">
        <f ca="1">IFERROR(__xludf.DUMMYFUNCTION(" VLOOKUP(A2107, IMPORTRANGE(""https://docs.google.com/spreadsheets/d/1fj_Bhi2XPL3siwIh4sx4VRLAe31yD50oKdj5UlRYW0c/"", ""Сводка!A:AA""), 5, FALSE)"),192)</f>
        <v>192</v>
      </c>
      <c r="F2114" s="148" t="s">
        <v>26</v>
      </c>
      <c r="G2114" s="147">
        <f ca="1">IFERROR(__xludf.DUMMYFUNCTION(" VLOOKUP(A2107, IMPORTRANGE(""https://docs.google.com/spreadsheets/d/1QNLbnkR_AongFt22vMfNzfpjZ0CjpI8QI-w0wBnYA1w/"", ""Инфа!A:AA""), 6, FALSE)"),2024)</f>
        <v>2024</v>
      </c>
      <c r="H2114" s="150">
        <v>10800</v>
      </c>
      <c r="I2114" s="151" t="s">
        <v>5971</v>
      </c>
      <c r="J2114" s="93" t="s">
        <v>5972</v>
      </c>
      <c r="K2114" s="153"/>
      <c r="L2114" s="153"/>
      <c r="M2114" s="153"/>
      <c r="N2114" s="153"/>
      <c r="O2114" s="153"/>
      <c r="P2114" s="153"/>
      <c r="Q2114" s="153"/>
      <c r="R2114" s="153"/>
      <c r="S2114" s="153"/>
    </row>
    <row r="2115" spans="1:19" ht="168.75">
      <c r="A2115" s="277" t="s">
        <v>25424</v>
      </c>
      <c r="B2115" s="254" t="s">
        <v>153</v>
      </c>
      <c r="C2115" s="96" t="s">
        <v>5973</v>
      </c>
      <c r="D2115" s="93" t="s">
        <v>5974</v>
      </c>
      <c r="E2115" s="148">
        <f ca="1">IFERROR(__xludf.DUMMYFUNCTION(" VLOOKUP(A2108, IMPORTRANGE(""https://docs.google.com/spreadsheets/d/1fj_Bhi2XPL3siwIh4sx4VRLAe31yD50oKdj5UlRYW0c/"", ""Сводка!A:AA""), 5, FALSE)"),464)</f>
        <v>464</v>
      </c>
      <c r="F2115" s="165" t="s">
        <v>456</v>
      </c>
      <c r="G2115" s="147">
        <f ca="1">IFERROR(__xludf.DUMMYFUNCTION(" VLOOKUP(A2108, IMPORTRANGE(""https://docs.google.com/spreadsheets/d/1QNLbnkR_AongFt22vMfNzfpjZ0CjpI8QI-w0wBnYA1w/"", ""Инфа!A:AA""), 6, FALSE)"),2024)</f>
        <v>2024</v>
      </c>
      <c r="H2115" s="154">
        <v>18900</v>
      </c>
      <c r="I2115" s="156" t="s">
        <v>1153</v>
      </c>
      <c r="J2115" s="96" t="s">
        <v>5975</v>
      </c>
      <c r="K2115" s="153"/>
      <c r="L2115" s="153"/>
      <c r="M2115" s="153"/>
      <c r="N2115" s="153"/>
      <c r="O2115" s="153"/>
      <c r="P2115" s="153"/>
      <c r="Q2115" s="153"/>
      <c r="R2115" s="153"/>
      <c r="S2115" s="153"/>
    </row>
    <row r="2116" spans="1:19" ht="187.5">
      <c r="A2116" s="277" t="s">
        <v>25424</v>
      </c>
      <c r="B2116" s="253" t="s">
        <v>153</v>
      </c>
      <c r="C2116" s="93" t="s">
        <v>5976</v>
      </c>
      <c r="D2116" s="93" t="s">
        <v>5977</v>
      </c>
      <c r="E2116" s="148">
        <f ca="1">IFERROR(__xludf.DUMMYFUNCTION(" VLOOKUP(A2109, IMPORTRANGE(""https://docs.google.com/spreadsheets/d/1fj_Bhi2XPL3siwIh4sx4VRLAe31yD50oKdj5UlRYW0c/"", ""Сводка!A:AA""), 5, FALSE)"),144)</f>
        <v>144</v>
      </c>
      <c r="F2116" s="148" t="s">
        <v>50</v>
      </c>
      <c r="G2116" s="147">
        <f ca="1">IFERROR(__xludf.DUMMYFUNCTION(" VLOOKUP(A2109, IMPORTRANGE(""https://docs.google.com/spreadsheets/d/1QNLbnkR_AongFt22vMfNzfpjZ0CjpI8QI-w0wBnYA1w/"", ""Инфа!A:AA""), 6, FALSE)"),2024)</f>
        <v>2024</v>
      </c>
      <c r="H2116" s="150">
        <v>9300</v>
      </c>
      <c r="I2116" s="151" t="s">
        <v>1153</v>
      </c>
      <c r="J2116" s="93" t="s">
        <v>5978</v>
      </c>
      <c r="K2116" s="153"/>
      <c r="L2116" s="153"/>
      <c r="M2116" s="153"/>
      <c r="N2116" s="153"/>
      <c r="O2116" s="153"/>
      <c r="P2116" s="153"/>
      <c r="Q2116" s="153"/>
      <c r="R2116" s="153"/>
      <c r="S2116" s="153"/>
    </row>
    <row r="2117" spans="1:19" ht="131.25">
      <c r="A2117" s="277" t="s">
        <v>25424</v>
      </c>
      <c r="B2117" s="253" t="s">
        <v>153</v>
      </c>
      <c r="C2117" s="93" t="s">
        <v>5979</v>
      </c>
      <c r="D2117" s="93" t="s">
        <v>5980</v>
      </c>
      <c r="E2117" s="148">
        <f ca="1">IFERROR(__xludf.DUMMYFUNCTION(" VLOOKUP(A2110, IMPORTRANGE(""https://docs.google.com/spreadsheets/d/1fj_Bhi2XPL3siwIh4sx4VRLAe31yD50oKdj5UlRYW0c/"", ""Сводка!A:AA""), 5, FALSE)"),224)</f>
        <v>224</v>
      </c>
      <c r="F2117" s="148" t="s">
        <v>456</v>
      </c>
      <c r="G2117" s="147">
        <f ca="1">IFERROR(__xludf.DUMMYFUNCTION(" VLOOKUP(A2110, IMPORTRANGE(""https://docs.google.com/spreadsheets/d/1QNLbnkR_AongFt22vMfNzfpjZ0CjpI8QI-w0wBnYA1w/"", ""Инфа!A:AA""), 6, FALSE)"),2024)</f>
        <v>2024</v>
      </c>
      <c r="H2117" s="150">
        <v>18400</v>
      </c>
      <c r="I2117" s="151" t="s">
        <v>79</v>
      </c>
      <c r="J2117" s="93" t="s">
        <v>5981</v>
      </c>
      <c r="K2117" s="153"/>
      <c r="L2117" s="153"/>
      <c r="M2117" s="153"/>
      <c r="N2117" s="153"/>
      <c r="O2117" s="153"/>
      <c r="P2117" s="153"/>
      <c r="Q2117" s="153"/>
      <c r="R2117" s="153"/>
      <c r="S2117" s="153"/>
    </row>
    <row r="2118" spans="1:19" ht="168.75">
      <c r="A2118" s="277" t="s">
        <v>25424</v>
      </c>
      <c r="B2118" s="253" t="s">
        <v>400</v>
      </c>
      <c r="C2118" s="93" t="s">
        <v>5982</v>
      </c>
      <c r="D2118" s="93" t="s">
        <v>5983</v>
      </c>
      <c r="E2118" s="148">
        <f ca="1">IFERROR(__xludf.DUMMYFUNCTION(" VLOOKUP(A2111, IMPORTRANGE(""https://docs.google.com/spreadsheets/d/1fj_Bhi2XPL3siwIh4sx4VRLAe31yD50oKdj5UlRYW0c/"", ""Сводка!A:AA""), 5, FALSE)"),120)</f>
        <v>120</v>
      </c>
      <c r="F2118" s="148" t="s">
        <v>415</v>
      </c>
      <c r="G2118" s="147">
        <f ca="1">IFERROR(__xludf.DUMMYFUNCTION(" VLOOKUP(A2111, IMPORTRANGE(""https://docs.google.com/spreadsheets/d/1QNLbnkR_AongFt22vMfNzfpjZ0CjpI8QI-w0wBnYA1w/"", ""Инфа!A:AA""), 6, FALSE)"),2024)</f>
        <v>2024</v>
      </c>
      <c r="H2118" s="150">
        <v>8600</v>
      </c>
      <c r="I2118" s="151" t="s">
        <v>1021</v>
      </c>
      <c r="J2118" s="93" t="s">
        <v>5984</v>
      </c>
      <c r="K2118" s="153"/>
      <c r="L2118" s="153"/>
      <c r="M2118" s="153"/>
      <c r="N2118" s="153"/>
      <c r="O2118" s="153"/>
      <c r="P2118" s="153"/>
      <c r="Q2118" s="153"/>
      <c r="R2118" s="153"/>
      <c r="S2118" s="153"/>
    </row>
    <row r="2119" spans="1:19" ht="37.5">
      <c r="A2119" s="277" t="s">
        <v>25424</v>
      </c>
      <c r="B2119" s="253" t="s">
        <v>400</v>
      </c>
      <c r="C2119" s="93" t="s">
        <v>5985</v>
      </c>
      <c r="D2119" s="93" t="s">
        <v>5986</v>
      </c>
      <c r="E2119" s="148">
        <f ca="1">IFERROR(__xludf.DUMMYFUNCTION(" VLOOKUP(A2112, IMPORTRANGE(""https://docs.google.com/spreadsheets/d/1fj_Bhi2XPL3siwIh4sx4VRLAe31yD50oKdj5UlRYW0c/"", ""Сводка!A:AA""), 5, FALSE)"),104)</f>
        <v>104</v>
      </c>
      <c r="F2119" s="148" t="s">
        <v>415</v>
      </c>
      <c r="G2119" s="147">
        <f ca="1">IFERROR(__xludf.DUMMYFUNCTION(" VLOOKUP(A2112, IMPORTRANGE(""https://docs.google.com/spreadsheets/d/1QNLbnkR_AongFt22vMfNzfpjZ0CjpI8QI-w0wBnYA1w/"", ""Инфа!A:AA""), 6, FALSE)"),2024)</f>
        <v>2024</v>
      </c>
      <c r="H2119" s="150">
        <v>10600</v>
      </c>
      <c r="I2119" s="151" t="s">
        <v>291</v>
      </c>
      <c r="J2119" s="93" t="s">
        <v>5987</v>
      </c>
      <c r="K2119" s="153"/>
      <c r="L2119" s="153"/>
      <c r="M2119" s="153"/>
      <c r="N2119" s="153"/>
      <c r="O2119" s="153"/>
      <c r="P2119" s="153"/>
      <c r="Q2119" s="153"/>
      <c r="R2119" s="153"/>
      <c r="S2119" s="153"/>
    </row>
    <row r="2120" spans="1:19" ht="225">
      <c r="A2120" s="277" t="s">
        <v>25424</v>
      </c>
      <c r="B2120" s="253" t="s">
        <v>153</v>
      </c>
      <c r="C2120" s="93" t="s">
        <v>5988</v>
      </c>
      <c r="D2120" s="93" t="s">
        <v>5989</v>
      </c>
      <c r="E2120" s="148">
        <f ca="1">IFERROR(__xludf.DUMMYFUNCTION(" VLOOKUP(A2113, IMPORTRANGE(""https://docs.google.com/spreadsheets/d/1fj_Bhi2XPL3siwIh4sx4VRLAe31yD50oKdj5UlRYW0c/"", ""Сводка!A:AA""), 5, FALSE)"),144)</f>
        <v>144</v>
      </c>
      <c r="F2120" s="148" t="s">
        <v>108</v>
      </c>
      <c r="G2120" s="147">
        <f ca="1">IFERROR(__xludf.DUMMYFUNCTION(" VLOOKUP(A2113, IMPORTRANGE(""https://docs.google.com/spreadsheets/d/1QNLbnkR_AongFt22vMfNzfpjZ0CjpI8QI-w0wBnYA1w/"", ""Инфа!A:AA""), 6, FALSE)"),2024)</f>
        <v>2024</v>
      </c>
      <c r="H2120" s="150">
        <v>9300</v>
      </c>
      <c r="I2120" s="151" t="s">
        <v>238</v>
      </c>
      <c r="J2120" s="93" t="s">
        <v>5990</v>
      </c>
      <c r="K2120" s="153"/>
      <c r="L2120" s="153"/>
      <c r="M2120" s="153"/>
      <c r="N2120" s="153"/>
      <c r="O2120" s="153"/>
      <c r="P2120" s="153"/>
      <c r="Q2120" s="153"/>
      <c r="R2120" s="153"/>
      <c r="S2120" s="153"/>
    </row>
    <row r="2121" spans="1:19" ht="131.25">
      <c r="A2121" s="277" t="s">
        <v>25424</v>
      </c>
      <c r="B2121" s="253" t="s">
        <v>153</v>
      </c>
      <c r="C2121" s="93" t="s">
        <v>5991</v>
      </c>
      <c r="D2121" s="93" t="s">
        <v>5992</v>
      </c>
      <c r="E2121" s="148">
        <f ca="1">IFERROR(__xludf.DUMMYFUNCTION(" VLOOKUP(A2114, IMPORTRANGE(""https://docs.google.com/spreadsheets/d/1fj_Bhi2XPL3siwIh4sx4VRLAe31yD50oKdj5UlRYW0c/"", ""Сводка!A:AA""), 5, FALSE)"),344)</f>
        <v>344</v>
      </c>
      <c r="F2121" s="148" t="s">
        <v>108</v>
      </c>
      <c r="G2121" s="147">
        <f ca="1">IFERROR(__xludf.DUMMYFUNCTION(" VLOOKUP(A2114, IMPORTRANGE(""https://docs.google.com/spreadsheets/d/1QNLbnkR_AongFt22vMfNzfpjZ0CjpI8QI-w0wBnYA1w/"", ""Инфа!A:AA""), 6, FALSE)"),2024)</f>
        <v>2024</v>
      </c>
      <c r="H2121" s="150">
        <v>15300</v>
      </c>
      <c r="I2121" s="151" t="s">
        <v>28</v>
      </c>
      <c r="J2121" s="93" t="s">
        <v>5993</v>
      </c>
      <c r="K2121" s="153"/>
      <c r="L2121" s="153"/>
      <c r="M2121" s="153"/>
      <c r="N2121" s="153"/>
      <c r="O2121" s="153"/>
      <c r="P2121" s="153"/>
      <c r="Q2121" s="153"/>
      <c r="R2121" s="153"/>
      <c r="S2121" s="153"/>
    </row>
    <row r="2122" spans="1:19" ht="150">
      <c r="A2122" s="277" t="s">
        <v>25424</v>
      </c>
      <c r="B2122" s="253" t="s">
        <v>153</v>
      </c>
      <c r="C2122" s="93" t="s">
        <v>5994</v>
      </c>
      <c r="D2122" s="93" t="s">
        <v>5995</v>
      </c>
      <c r="E2122" s="148">
        <f ca="1">IFERROR(__xludf.DUMMYFUNCTION(" VLOOKUP(A2115, IMPORTRANGE(""https://docs.google.com/spreadsheets/d/1fj_Bhi2XPL3siwIh4sx4VRLAe31yD50oKdj5UlRYW0c/"", ""Сводка!A:AA""), 5, FALSE)"),164)</f>
        <v>164</v>
      </c>
      <c r="F2122" s="148" t="s">
        <v>26</v>
      </c>
      <c r="G2122" s="147">
        <f ca="1">IFERROR(__xludf.DUMMYFUNCTION(" VLOOKUP(A2115, IMPORTRANGE(""https://docs.google.com/spreadsheets/d/1QNLbnkR_AongFt22vMfNzfpjZ0CjpI8QI-w0wBnYA1w/"", ""Инфа!A:AA""), 6, FALSE)"),2024)</f>
        <v>2024</v>
      </c>
      <c r="H2122" s="150">
        <v>14800</v>
      </c>
      <c r="I2122" s="151" t="s">
        <v>1726</v>
      </c>
      <c r="J2122" s="93" t="s">
        <v>5996</v>
      </c>
      <c r="K2122" s="153"/>
      <c r="L2122" s="153"/>
      <c r="M2122" s="153"/>
      <c r="N2122" s="153"/>
      <c r="O2122" s="153"/>
      <c r="P2122" s="153"/>
      <c r="Q2122" s="153"/>
      <c r="R2122" s="153"/>
      <c r="S2122" s="153"/>
    </row>
    <row r="2123" spans="1:19" ht="75">
      <c r="A2123" s="277" t="s">
        <v>25424</v>
      </c>
      <c r="B2123" s="253" t="s">
        <v>400</v>
      </c>
      <c r="C2123" s="93" t="s">
        <v>5997</v>
      </c>
      <c r="D2123" s="93" t="s">
        <v>5998</v>
      </c>
      <c r="E2123" s="148">
        <f ca="1">IFERROR(__xludf.DUMMYFUNCTION(" VLOOKUP(A2116, IMPORTRANGE(""https://docs.google.com/spreadsheets/d/1fj_Bhi2XPL3siwIh4sx4VRLAe31yD50oKdj5UlRYW0c/"", ""Сводка!A:AA""), 5, FALSE)"),260)</f>
        <v>260</v>
      </c>
      <c r="F2123" s="147" t="s">
        <v>415</v>
      </c>
      <c r="G2123" s="147">
        <f ca="1">IFERROR(__xludf.DUMMYFUNCTION(" VLOOKUP(A2116, IMPORTRANGE(""https://docs.google.com/spreadsheets/d/1QNLbnkR_AongFt22vMfNzfpjZ0CjpI8QI-w0wBnYA1w/"", ""Инфа!A:AA""), 6, FALSE)"),2024)</f>
        <v>2024</v>
      </c>
      <c r="H2123" s="150">
        <v>12800</v>
      </c>
      <c r="I2123" s="151" t="s">
        <v>1795</v>
      </c>
      <c r="J2123" s="93" t="s">
        <v>5999</v>
      </c>
      <c r="K2123" s="153"/>
      <c r="L2123" s="153"/>
      <c r="M2123" s="153"/>
      <c r="N2123" s="153"/>
      <c r="O2123" s="153"/>
      <c r="P2123" s="153"/>
      <c r="Q2123" s="153"/>
      <c r="R2123" s="153"/>
      <c r="S2123" s="153"/>
    </row>
    <row r="2124" spans="1:19" ht="187.5">
      <c r="A2124" s="277" t="s">
        <v>25424</v>
      </c>
      <c r="B2124" s="253" t="s">
        <v>400</v>
      </c>
      <c r="C2124" s="93" t="s">
        <v>6000</v>
      </c>
      <c r="D2124" s="93" t="s">
        <v>6001</v>
      </c>
      <c r="E2124" s="148">
        <f ca="1">IFERROR(__xludf.DUMMYFUNCTION(" VLOOKUP(A2117, IMPORTRANGE(""https://docs.google.com/spreadsheets/d/1fj_Bhi2XPL3siwIh4sx4VRLAe31yD50oKdj5UlRYW0c/"", ""Сводка!A:AA""), 5, FALSE)"),252)</f>
        <v>252</v>
      </c>
      <c r="F2124" s="148" t="s">
        <v>677</v>
      </c>
      <c r="G2124" s="147">
        <f ca="1">IFERROR(__xludf.DUMMYFUNCTION(" VLOOKUP(A2117, IMPORTRANGE(""https://docs.google.com/spreadsheets/d/1QNLbnkR_AongFt22vMfNzfpjZ0CjpI8QI-w0wBnYA1w/"", ""Инфа!A:AA""), 6, FALSE)"),2024)</f>
        <v>2024</v>
      </c>
      <c r="H2124" s="150">
        <v>12600</v>
      </c>
      <c r="I2124" s="151" t="s">
        <v>171</v>
      </c>
      <c r="J2124" s="93" t="s">
        <v>6002</v>
      </c>
      <c r="K2124" s="153"/>
      <c r="L2124" s="153"/>
      <c r="M2124" s="153"/>
      <c r="N2124" s="153"/>
      <c r="O2124" s="153"/>
      <c r="P2124" s="153"/>
      <c r="Q2124" s="153"/>
      <c r="R2124" s="153"/>
      <c r="S2124" s="153"/>
    </row>
    <row r="2125" spans="1:19" ht="131.25">
      <c r="A2125" s="277" t="s">
        <v>25424</v>
      </c>
      <c r="B2125" s="253" t="s">
        <v>153</v>
      </c>
      <c r="C2125" s="93" t="s">
        <v>6003</v>
      </c>
      <c r="D2125" s="93" t="s">
        <v>6004</v>
      </c>
      <c r="E2125" s="148">
        <f ca="1">IFERROR(__xludf.DUMMYFUNCTION(" VLOOKUP(A2118, IMPORTRANGE(""https://docs.google.com/spreadsheets/d/1fj_Bhi2XPL3siwIh4sx4VRLAe31yD50oKdj5UlRYW0c/"", ""Сводка!A:AA""), 5, FALSE)"),332)</f>
        <v>332</v>
      </c>
      <c r="F2125" s="148" t="s">
        <v>165</v>
      </c>
      <c r="G2125" s="147">
        <f ca="1">IFERROR(__xludf.DUMMYFUNCTION(" VLOOKUP(A2118, IMPORTRANGE(""https://docs.google.com/spreadsheets/d/1QNLbnkR_AongFt22vMfNzfpjZ0CjpI8QI-w0wBnYA1w/"", ""Инфа!A:AA""), 6, FALSE)"),2024)</f>
        <v>2024</v>
      </c>
      <c r="H2125" s="150">
        <v>19400</v>
      </c>
      <c r="I2125" s="151" t="s">
        <v>1752</v>
      </c>
      <c r="J2125" s="93" t="s">
        <v>6005</v>
      </c>
      <c r="K2125" s="153"/>
      <c r="L2125" s="153"/>
      <c r="M2125" s="153"/>
      <c r="N2125" s="153"/>
      <c r="O2125" s="153"/>
      <c r="P2125" s="153"/>
      <c r="Q2125" s="153"/>
      <c r="R2125" s="153"/>
      <c r="S2125" s="153"/>
    </row>
    <row r="2126" spans="1:19" ht="131.25">
      <c r="A2126" s="277" t="s">
        <v>25424</v>
      </c>
      <c r="B2126" s="253" t="s">
        <v>153</v>
      </c>
      <c r="C2126" s="93" t="s">
        <v>6003</v>
      </c>
      <c r="D2126" s="93" t="s">
        <v>6006</v>
      </c>
      <c r="E2126" s="148">
        <f ca="1">IFERROR(__xludf.DUMMYFUNCTION(" VLOOKUP(A2119, IMPORTRANGE(""https://docs.google.com/spreadsheets/d/1fj_Bhi2XPL3siwIh4sx4VRLAe31yD50oKdj5UlRYW0c/"", ""Сводка!A:AA""), 5, FALSE)"),172)</f>
        <v>172</v>
      </c>
      <c r="F2126" s="148" t="s">
        <v>165</v>
      </c>
      <c r="G2126" s="147">
        <f ca="1">IFERROR(__xludf.DUMMYFUNCTION(" VLOOKUP(A2119, IMPORTRANGE(""https://docs.google.com/spreadsheets/d/1QNLbnkR_AongFt22vMfNzfpjZ0CjpI8QI-w0wBnYA1w/"", ""Инфа!A:AA""), 6, FALSE)"),2024)</f>
        <v>2024</v>
      </c>
      <c r="H2126" s="150">
        <v>13200</v>
      </c>
      <c r="I2126" s="151" t="s">
        <v>1752</v>
      </c>
      <c r="J2126" s="93" t="s">
        <v>6005</v>
      </c>
      <c r="K2126" s="153"/>
      <c r="L2126" s="153"/>
      <c r="M2126" s="153"/>
      <c r="N2126" s="153"/>
      <c r="O2126" s="153"/>
      <c r="P2126" s="153"/>
      <c r="Q2126" s="153"/>
      <c r="R2126" s="153"/>
      <c r="S2126" s="153"/>
    </row>
    <row r="2127" spans="1:19" ht="131.25">
      <c r="A2127" s="277" t="s">
        <v>25424</v>
      </c>
      <c r="B2127" s="253" t="s">
        <v>153</v>
      </c>
      <c r="C2127" s="93" t="s">
        <v>6003</v>
      </c>
      <c r="D2127" s="93" t="s">
        <v>6007</v>
      </c>
      <c r="E2127" s="148">
        <f ca="1">IFERROR(__xludf.DUMMYFUNCTION(" VLOOKUP(A2120, IMPORTRANGE(""https://docs.google.com/spreadsheets/d/1fj_Bhi2XPL3siwIh4sx4VRLAe31yD50oKdj5UlRYW0c/"", ""Сводка!A:AA""), 5, FALSE)"),328)</f>
        <v>328</v>
      </c>
      <c r="F2127" s="148" t="s">
        <v>165</v>
      </c>
      <c r="G2127" s="147">
        <f ca="1">IFERROR(__xludf.DUMMYFUNCTION(" VLOOKUP(A2120, IMPORTRANGE(""https://docs.google.com/spreadsheets/d/1QNLbnkR_AongFt22vMfNzfpjZ0CjpI8QI-w0wBnYA1w/"", ""Инфа!A:AA""), 6, FALSE)"),2024)</f>
        <v>2024</v>
      </c>
      <c r="H2127" s="150">
        <v>19300</v>
      </c>
      <c r="I2127" s="151" t="s">
        <v>1752</v>
      </c>
      <c r="J2127" s="93" t="s">
        <v>6005</v>
      </c>
      <c r="K2127" s="153"/>
      <c r="L2127" s="153"/>
      <c r="M2127" s="153"/>
      <c r="N2127" s="153"/>
      <c r="O2127" s="153"/>
      <c r="P2127" s="153"/>
      <c r="Q2127" s="153"/>
      <c r="R2127" s="153"/>
      <c r="S2127" s="153"/>
    </row>
    <row r="2128" spans="1:19" ht="225">
      <c r="A2128" s="277" t="s">
        <v>25424</v>
      </c>
      <c r="B2128" s="253" t="s">
        <v>400</v>
      </c>
      <c r="C2128" s="93" t="s">
        <v>6008</v>
      </c>
      <c r="D2128" s="93" t="s">
        <v>6009</v>
      </c>
      <c r="E2128" s="148">
        <f ca="1">IFERROR(__xludf.DUMMYFUNCTION(" VLOOKUP(A2121, IMPORTRANGE(""https://docs.google.com/spreadsheets/d/1fj_Bhi2XPL3siwIh4sx4VRLAe31yD50oKdj5UlRYW0c/"", ""Сводка!A:AA""), 5, FALSE)"),246)</f>
        <v>246</v>
      </c>
      <c r="F2128" s="148" t="s">
        <v>415</v>
      </c>
      <c r="G2128" s="147">
        <f ca="1">IFERROR(__xludf.DUMMYFUNCTION(" VLOOKUP(A2121, IMPORTRANGE(""https://docs.google.com/spreadsheets/d/1QNLbnkR_AongFt22vMfNzfpjZ0CjpI8QI-w0wBnYA1w/"", ""Инфа!A:AA""), 6, FALSE)"),2024)</f>
        <v>2024</v>
      </c>
      <c r="H2128" s="150">
        <v>19800</v>
      </c>
      <c r="I2128" s="151" t="s">
        <v>1153</v>
      </c>
      <c r="J2128" s="93" t="s">
        <v>6010</v>
      </c>
      <c r="K2128" s="153"/>
      <c r="L2128" s="153"/>
      <c r="M2128" s="153"/>
      <c r="N2128" s="153"/>
      <c r="O2128" s="153"/>
      <c r="P2128" s="153"/>
      <c r="Q2128" s="153"/>
      <c r="R2128" s="153"/>
      <c r="S2128" s="153"/>
    </row>
    <row r="2129" spans="1:19" ht="37.5">
      <c r="A2129" s="277" t="s">
        <v>25424</v>
      </c>
      <c r="B2129" s="253" t="s">
        <v>13</v>
      </c>
      <c r="C2129" s="93" t="s">
        <v>6011</v>
      </c>
      <c r="D2129" s="93" t="s">
        <v>6012</v>
      </c>
      <c r="E2129" s="148">
        <f ca="1">IFERROR(__xludf.DUMMYFUNCTION(" VLOOKUP(A2122, IMPORTRANGE(""https://docs.google.com/spreadsheets/d/1fj_Bhi2XPL3siwIh4sx4VRLAe31yD50oKdj5UlRYW0c/"", ""Сводка!A:AA""), 5, FALSE)"),80)</f>
        <v>80</v>
      </c>
      <c r="F2129" s="148" t="s">
        <v>50</v>
      </c>
      <c r="G2129" s="147">
        <f ca="1">IFERROR(__xludf.DUMMYFUNCTION(" VLOOKUP(A2122, IMPORTRANGE(""https://docs.google.com/spreadsheets/d/1QNLbnkR_AongFt22vMfNzfpjZ0CjpI8QI-w0wBnYA1w/"", ""Инфа!A:AA""), 6, FALSE)"),2024)</f>
        <v>2024</v>
      </c>
      <c r="H2129" s="150">
        <v>7400</v>
      </c>
      <c r="I2129" s="151" t="s">
        <v>234</v>
      </c>
      <c r="J2129" s="93"/>
      <c r="K2129" s="153"/>
      <c r="L2129" s="153"/>
      <c r="M2129" s="153"/>
      <c r="N2129" s="153"/>
      <c r="O2129" s="153"/>
      <c r="P2129" s="153"/>
      <c r="Q2129" s="153"/>
      <c r="R2129" s="153"/>
      <c r="S2129" s="153"/>
    </row>
    <row r="2130" spans="1:19" ht="262.5">
      <c r="A2130" s="277" t="s">
        <v>25424</v>
      </c>
      <c r="B2130" s="254" t="s">
        <v>400</v>
      </c>
      <c r="C2130" s="96" t="s">
        <v>6013</v>
      </c>
      <c r="D2130" s="96" t="s">
        <v>6014</v>
      </c>
      <c r="E2130" s="148">
        <f ca="1">IFERROR(__xludf.DUMMYFUNCTION(" VLOOKUP(A2123, IMPORTRANGE(""https://docs.google.com/spreadsheets/d/1fj_Bhi2XPL3siwIh4sx4VRLAe31yD50oKdj5UlRYW0c/"", ""Сводка!A:AA""), 5, FALSE)"),172)</f>
        <v>172</v>
      </c>
      <c r="F2130" s="165" t="s">
        <v>108</v>
      </c>
      <c r="G2130" s="147">
        <f ca="1">IFERROR(__xludf.DUMMYFUNCTION(" VLOOKUP(A2123, IMPORTRANGE(""https://docs.google.com/spreadsheets/d/1QNLbnkR_AongFt22vMfNzfpjZ0CjpI8QI-w0wBnYA1w/"", ""Инфа!A:AA""), 6, FALSE)"),2024)</f>
        <v>2024</v>
      </c>
      <c r="H2130" s="150">
        <v>10200</v>
      </c>
      <c r="I2130" s="156" t="s">
        <v>6015</v>
      </c>
      <c r="J2130" s="96" t="s">
        <v>6016</v>
      </c>
      <c r="K2130" s="153"/>
      <c r="L2130" s="153"/>
      <c r="M2130" s="153"/>
      <c r="N2130" s="153"/>
      <c r="O2130" s="153"/>
      <c r="P2130" s="153"/>
      <c r="Q2130" s="153"/>
      <c r="R2130" s="153"/>
      <c r="S2130" s="153"/>
    </row>
    <row r="2131" spans="1:19" ht="150">
      <c r="A2131" s="277" t="s">
        <v>25424</v>
      </c>
      <c r="B2131" s="253" t="s">
        <v>153</v>
      </c>
      <c r="C2131" s="93" t="s">
        <v>6017</v>
      </c>
      <c r="D2131" s="93" t="s">
        <v>6018</v>
      </c>
      <c r="E2131" s="172">
        <v>244</v>
      </c>
      <c r="F2131" s="148" t="s">
        <v>108</v>
      </c>
      <c r="G2131" s="147">
        <f ca="1">IFERROR(__xludf.DUMMYFUNCTION(" VLOOKUP(A2124, IMPORTRANGE(""https://docs.google.com/spreadsheets/d/1QNLbnkR_AongFt22vMfNzfpjZ0CjpI8QI-w0wBnYA1w/"", ""Инфа!A:AA""), 6, FALSE)"),2024)</f>
        <v>2024</v>
      </c>
      <c r="H2131" s="150">
        <v>19600</v>
      </c>
      <c r="I2131" s="151" t="s">
        <v>1021</v>
      </c>
      <c r="J2131" s="93" t="s">
        <v>6019</v>
      </c>
      <c r="K2131" s="153"/>
      <c r="L2131" s="153"/>
      <c r="M2131" s="153"/>
      <c r="N2131" s="153"/>
      <c r="O2131" s="153"/>
      <c r="P2131" s="153"/>
      <c r="Q2131" s="153"/>
      <c r="R2131" s="153"/>
      <c r="S2131" s="153"/>
    </row>
    <row r="2132" spans="1:19" ht="131.25">
      <c r="A2132" s="277" t="s">
        <v>25424</v>
      </c>
      <c r="B2132" s="253" t="s">
        <v>400</v>
      </c>
      <c r="C2132" s="93" t="s">
        <v>6020</v>
      </c>
      <c r="D2132" s="93" t="s">
        <v>6021</v>
      </c>
      <c r="E2132" s="148">
        <f ca="1">IFERROR(__xludf.DUMMYFUNCTION(" VLOOKUP(A2125, IMPORTRANGE(""https://docs.google.com/spreadsheets/d/1fj_Bhi2XPL3siwIh4sx4VRLAe31yD50oKdj5UlRYW0c/"", ""Сводка!A:AA""), 5, FALSE)"),272)</f>
        <v>272</v>
      </c>
      <c r="F2132" s="148" t="s">
        <v>415</v>
      </c>
      <c r="G2132" s="147">
        <f ca="1">IFERROR(__xludf.DUMMYFUNCTION(" VLOOKUP(A2125, IMPORTRANGE(""https://docs.google.com/spreadsheets/d/1QNLbnkR_AongFt22vMfNzfpjZ0CjpI8QI-w0wBnYA1w/"", ""Инфа!A:AA""), 6, FALSE)"),2024)</f>
        <v>2024</v>
      </c>
      <c r="H2132" s="150">
        <v>21300</v>
      </c>
      <c r="I2132" s="151" t="s">
        <v>238</v>
      </c>
      <c r="J2132" s="93" t="s">
        <v>6022</v>
      </c>
      <c r="K2132" s="153"/>
      <c r="L2132" s="153"/>
      <c r="M2132" s="153"/>
      <c r="N2132" s="153"/>
      <c r="O2132" s="153"/>
      <c r="P2132" s="153"/>
      <c r="Q2132" s="153"/>
      <c r="R2132" s="153"/>
      <c r="S2132" s="153"/>
    </row>
    <row r="2133" spans="1:19" ht="37.5">
      <c r="A2133" s="277" t="s">
        <v>25424</v>
      </c>
      <c r="B2133" s="253" t="s">
        <v>400</v>
      </c>
      <c r="C2133" s="93" t="s">
        <v>6023</v>
      </c>
      <c r="D2133" s="93" t="s">
        <v>6024</v>
      </c>
      <c r="E2133" s="172">
        <v>238</v>
      </c>
      <c r="F2133" s="148" t="s">
        <v>415</v>
      </c>
      <c r="G2133" s="147">
        <f ca="1">IFERROR(__xludf.DUMMYFUNCTION(" VLOOKUP(A2126, IMPORTRANGE(""https://docs.google.com/spreadsheets/d/1QNLbnkR_AongFt22vMfNzfpjZ0CjpI8QI-w0wBnYA1w/"", ""Инфа!A:AA""), 6, FALSE)"),2024)</f>
        <v>2024</v>
      </c>
      <c r="H2133" s="150">
        <v>12100</v>
      </c>
      <c r="I2133" s="156" t="s">
        <v>6015</v>
      </c>
      <c r="J2133" s="93"/>
      <c r="K2133" s="153"/>
      <c r="L2133" s="153"/>
      <c r="M2133" s="153"/>
      <c r="N2133" s="153"/>
      <c r="O2133" s="153"/>
      <c r="P2133" s="153"/>
      <c r="Q2133" s="153"/>
      <c r="R2133" s="153"/>
      <c r="S2133" s="153"/>
    </row>
    <row r="2134" spans="1:19" ht="225">
      <c r="A2134" s="277" t="s">
        <v>25424</v>
      </c>
      <c r="B2134" s="253" t="s">
        <v>153</v>
      </c>
      <c r="C2134" s="93" t="s">
        <v>6025</v>
      </c>
      <c r="D2134" s="93" t="s">
        <v>6026</v>
      </c>
      <c r="E2134" s="148">
        <f ca="1">IFERROR(__xludf.DUMMYFUNCTION(" VLOOKUP(A2127, IMPORTRANGE(""https://docs.google.com/spreadsheets/d/1fj_Bhi2XPL3siwIh4sx4VRLAe31yD50oKdj5UlRYW0c/"", ""Сводка!A:AA""), 5, FALSE)"),236)</f>
        <v>236</v>
      </c>
      <c r="F2134" s="148" t="s">
        <v>50</v>
      </c>
      <c r="G2134" s="147">
        <f ca="1">IFERROR(__xludf.DUMMYFUNCTION(" VLOOKUP(A2127, IMPORTRANGE(""https://docs.google.com/spreadsheets/d/1QNLbnkR_AongFt22vMfNzfpjZ0CjpI8QI-w0wBnYA1w/"", ""Инфа!A:AA""), 6, FALSE)"),2024)</f>
        <v>2024</v>
      </c>
      <c r="H2134" s="150">
        <v>12100</v>
      </c>
      <c r="I2134" s="151" t="s">
        <v>161</v>
      </c>
      <c r="J2134" s="93" t="s">
        <v>6027</v>
      </c>
      <c r="K2134" s="153"/>
      <c r="L2134" s="153"/>
      <c r="M2134" s="153"/>
      <c r="N2134" s="153"/>
      <c r="O2134" s="153"/>
      <c r="P2134" s="153"/>
      <c r="Q2134" s="153"/>
      <c r="R2134" s="153"/>
      <c r="S2134" s="153"/>
    </row>
    <row r="2135" spans="1:19" ht="262.5">
      <c r="A2135" s="277" t="s">
        <v>25424</v>
      </c>
      <c r="B2135" s="253" t="s">
        <v>400</v>
      </c>
      <c r="C2135" s="93" t="s">
        <v>6028</v>
      </c>
      <c r="D2135" s="93" t="s">
        <v>6029</v>
      </c>
      <c r="E2135" s="172">
        <v>198</v>
      </c>
      <c r="F2135" s="148" t="s">
        <v>415</v>
      </c>
      <c r="G2135" s="147">
        <f ca="1">IFERROR(__xludf.DUMMYFUNCTION(" VLOOKUP(A2128, IMPORTRANGE(""https://docs.google.com/spreadsheets/d/1QNLbnkR_AongFt22vMfNzfpjZ0CjpI8QI-w0wBnYA1w/"", ""Инфа!A:AA""), 6, FALSE)"),2024)</f>
        <v>2024</v>
      </c>
      <c r="H2135" s="150">
        <v>16900</v>
      </c>
      <c r="I2135" s="160" t="s">
        <v>28</v>
      </c>
      <c r="J2135" s="93" t="s">
        <v>6030</v>
      </c>
      <c r="K2135" s="153"/>
      <c r="L2135" s="153"/>
      <c r="M2135" s="153"/>
      <c r="N2135" s="153"/>
      <c r="O2135" s="153"/>
      <c r="P2135" s="153"/>
      <c r="Q2135" s="153"/>
      <c r="R2135" s="153"/>
      <c r="S2135" s="153"/>
    </row>
    <row r="2136" spans="1:19" ht="131.25">
      <c r="A2136" s="277" t="s">
        <v>25424</v>
      </c>
      <c r="B2136" s="253" t="s">
        <v>153</v>
      </c>
      <c r="C2136" s="93" t="s">
        <v>6031</v>
      </c>
      <c r="D2136" s="93" t="s">
        <v>6032</v>
      </c>
      <c r="E2136" s="148">
        <f ca="1">IFERROR(__xludf.DUMMYFUNCTION(" VLOOKUP(A2129, IMPORTRANGE(""https://docs.google.com/spreadsheets/d/1fj_Bhi2XPL3siwIh4sx4VRLAe31yD50oKdj5UlRYW0c/"", ""Сводка!A:AA""), 5, FALSE)"),300)</f>
        <v>300</v>
      </c>
      <c r="F2136" s="148" t="s">
        <v>26</v>
      </c>
      <c r="G2136" s="147">
        <f ca="1">IFERROR(__xludf.DUMMYFUNCTION(" VLOOKUP(A2129, IMPORTRANGE(""https://docs.google.com/spreadsheets/d/1QNLbnkR_AongFt22vMfNzfpjZ0CjpI8QI-w0wBnYA1w/"", ""Инфа!A:AA""), 6, FALSE)"),2024)</f>
        <v>2024</v>
      </c>
      <c r="H2136" s="150">
        <v>14000</v>
      </c>
      <c r="I2136" s="151" t="s">
        <v>902</v>
      </c>
      <c r="J2136" s="99" t="s">
        <v>6033</v>
      </c>
      <c r="K2136" s="153"/>
      <c r="L2136" s="153"/>
      <c r="M2136" s="153"/>
      <c r="N2136" s="153"/>
      <c r="O2136" s="153"/>
      <c r="P2136" s="153"/>
      <c r="Q2136" s="153"/>
      <c r="R2136" s="153"/>
      <c r="S2136" s="153"/>
    </row>
    <row r="2137" spans="1:19" ht="93.75">
      <c r="A2137" s="277" t="s">
        <v>25424</v>
      </c>
      <c r="B2137" s="253" t="s">
        <v>153</v>
      </c>
      <c r="C2137" s="93" t="s">
        <v>6034</v>
      </c>
      <c r="D2137" s="93" t="s">
        <v>6035</v>
      </c>
      <c r="E2137" s="148">
        <f ca="1">IFERROR(__xludf.DUMMYFUNCTION(" VLOOKUP(A2130, IMPORTRANGE(""https://docs.google.com/spreadsheets/d/1fj_Bhi2XPL3siwIh4sx4VRLAe31yD50oKdj5UlRYW0c/"", ""Сводка!A:AA""), 5, FALSE)"),304)</f>
        <v>304</v>
      </c>
      <c r="F2137" s="148" t="s">
        <v>26</v>
      </c>
      <c r="G2137" s="147">
        <f ca="1">IFERROR(__xludf.DUMMYFUNCTION(" VLOOKUP(A2130, IMPORTRANGE(""https://docs.google.com/spreadsheets/d/1QNLbnkR_AongFt22vMfNzfpjZ0CjpI8QI-w0wBnYA1w/"", ""Инфа!A:AA""), 6, FALSE)"),2024)</f>
        <v>2024</v>
      </c>
      <c r="H2137" s="150">
        <v>14100</v>
      </c>
      <c r="I2137" s="151" t="s">
        <v>902</v>
      </c>
      <c r="J2137" s="93" t="s">
        <v>6036</v>
      </c>
      <c r="K2137" s="153"/>
      <c r="L2137" s="153"/>
      <c r="M2137" s="153"/>
      <c r="N2137" s="153"/>
      <c r="O2137" s="153"/>
      <c r="P2137" s="153"/>
      <c r="Q2137" s="153"/>
      <c r="R2137" s="153"/>
      <c r="S2137" s="153"/>
    </row>
    <row r="2138" spans="1:19" ht="75">
      <c r="A2138" s="277" t="s">
        <v>25424</v>
      </c>
      <c r="B2138" s="253" t="s">
        <v>400</v>
      </c>
      <c r="C2138" s="93" t="s">
        <v>6037</v>
      </c>
      <c r="D2138" s="93" t="s">
        <v>6038</v>
      </c>
      <c r="E2138" s="148">
        <f ca="1">IFERROR(__xludf.DUMMYFUNCTION(" VLOOKUP(A2131, IMPORTRANGE(""https://docs.google.com/spreadsheets/d/1fj_Bhi2XPL3siwIh4sx4VRLAe31yD50oKdj5UlRYW0c/"", ""Сводка!A:AA""), 5, FALSE)"),296)</f>
        <v>296</v>
      </c>
      <c r="F2138" s="148" t="s">
        <v>809</v>
      </c>
      <c r="G2138" s="147">
        <f ca="1">IFERROR(__xludf.DUMMYFUNCTION(" VLOOKUP(A2131, IMPORTRANGE(""https://docs.google.com/spreadsheets/d/1QNLbnkR_AongFt22vMfNzfpjZ0CjpI8QI-w0wBnYA1w/"", ""Инфа!A:AA""), 6, FALSE)"),2024)</f>
        <v>2024</v>
      </c>
      <c r="H2138" s="150">
        <v>22800</v>
      </c>
      <c r="I2138" s="151" t="s">
        <v>161</v>
      </c>
      <c r="J2138" s="93" t="s">
        <v>6039</v>
      </c>
      <c r="K2138" s="153"/>
      <c r="L2138" s="153"/>
      <c r="M2138" s="153"/>
      <c r="N2138" s="153"/>
      <c r="O2138" s="153"/>
      <c r="P2138" s="153"/>
      <c r="Q2138" s="153"/>
      <c r="R2138" s="153"/>
      <c r="S2138" s="153"/>
    </row>
    <row r="2139" spans="1:19" ht="93.75">
      <c r="A2139" s="277" t="s">
        <v>25424</v>
      </c>
      <c r="B2139" s="253" t="s">
        <v>400</v>
      </c>
      <c r="C2139" s="93" t="s">
        <v>6040</v>
      </c>
      <c r="D2139" s="93" t="s">
        <v>6041</v>
      </c>
      <c r="E2139" s="148">
        <f ca="1">IFERROR(__xludf.DUMMYFUNCTION(" VLOOKUP(A2132, IMPORTRANGE(""https://docs.google.com/spreadsheets/d/1fj_Bhi2XPL3siwIh4sx4VRLAe31yD50oKdj5UlRYW0c/"", ""Сводка!A:AA""), 5, FALSE)"),240)</f>
        <v>240</v>
      </c>
      <c r="F2139" s="148" t="s">
        <v>415</v>
      </c>
      <c r="G2139" s="147">
        <f ca="1">IFERROR(__xludf.DUMMYFUNCTION(" VLOOKUP(A2132, IMPORTRANGE(""https://docs.google.com/spreadsheets/d/1QNLbnkR_AongFt22vMfNzfpjZ0CjpI8QI-w0wBnYA1w/"", ""Инфа!A:AA""), 6, FALSE)"),2024)</f>
        <v>2024</v>
      </c>
      <c r="H2139" s="150">
        <v>12200</v>
      </c>
      <c r="I2139" s="151" t="s">
        <v>902</v>
      </c>
      <c r="J2139" s="93" t="s">
        <v>6042</v>
      </c>
      <c r="K2139" s="153"/>
      <c r="L2139" s="153"/>
      <c r="M2139" s="153"/>
      <c r="N2139" s="153"/>
      <c r="O2139" s="153"/>
      <c r="P2139" s="153"/>
      <c r="Q2139" s="153"/>
      <c r="R2139" s="153"/>
      <c r="S2139" s="153"/>
    </row>
    <row r="2140" spans="1:19" ht="168.75">
      <c r="A2140" s="277" t="s">
        <v>25424</v>
      </c>
      <c r="B2140" s="253" t="s">
        <v>153</v>
      </c>
      <c r="C2140" s="93" t="s">
        <v>6040</v>
      </c>
      <c r="D2140" s="93" t="s">
        <v>6043</v>
      </c>
      <c r="E2140" s="148">
        <f ca="1">IFERROR(__xludf.DUMMYFUNCTION(" VLOOKUP(A2133, IMPORTRANGE(""https://docs.google.com/spreadsheets/d/1fj_Bhi2XPL3siwIh4sx4VRLAe31yD50oKdj5UlRYW0c/"", ""Сводка!A:AA""), 5, FALSE)"),292)</f>
        <v>292</v>
      </c>
      <c r="F2140" s="148" t="s">
        <v>108</v>
      </c>
      <c r="G2140" s="147">
        <f ca="1">IFERROR(__xludf.DUMMYFUNCTION(" VLOOKUP(A2133, IMPORTRANGE(""https://docs.google.com/spreadsheets/d/1QNLbnkR_AongFt22vMfNzfpjZ0CjpI8QI-w0wBnYA1w/"", ""Инфа!A:AA""), 6, FALSE)"),2024)</f>
        <v>2024</v>
      </c>
      <c r="H2140" s="150">
        <v>22500</v>
      </c>
      <c r="I2140" s="151" t="s">
        <v>902</v>
      </c>
      <c r="J2140" s="93" t="s">
        <v>6044</v>
      </c>
      <c r="K2140" s="153"/>
      <c r="L2140" s="153"/>
      <c r="M2140" s="153"/>
      <c r="N2140" s="153"/>
      <c r="O2140" s="153"/>
      <c r="P2140" s="153"/>
      <c r="Q2140" s="153"/>
      <c r="R2140" s="153"/>
      <c r="S2140" s="153"/>
    </row>
    <row r="2141" spans="1:19" ht="150">
      <c r="A2141" s="277" t="s">
        <v>25424</v>
      </c>
      <c r="B2141" s="253" t="s">
        <v>153</v>
      </c>
      <c r="C2141" s="93" t="s">
        <v>6045</v>
      </c>
      <c r="D2141" s="93" t="s">
        <v>6046</v>
      </c>
      <c r="E2141" s="148">
        <f ca="1">IFERROR(__xludf.DUMMYFUNCTION(" VLOOKUP(A2134, IMPORTRANGE(""https://docs.google.com/spreadsheets/d/1fj_Bhi2XPL3siwIh4sx4VRLAe31yD50oKdj5UlRYW0c/"", ""Сводка!A:AA""), 5, FALSE)"),272)</f>
        <v>272</v>
      </c>
      <c r="F2141" s="148" t="s">
        <v>108</v>
      </c>
      <c r="G2141" s="147">
        <f ca="1">IFERROR(__xludf.DUMMYFUNCTION(" VLOOKUP(A2134, IMPORTRANGE(""https://docs.google.com/spreadsheets/d/1QNLbnkR_AongFt22vMfNzfpjZ0CjpI8QI-w0wBnYA1w/"", ""Инфа!A:AA""), 6, FALSE)"),2024)</f>
        <v>2024</v>
      </c>
      <c r="H2141" s="150">
        <v>13200</v>
      </c>
      <c r="I2141" s="151" t="s">
        <v>902</v>
      </c>
      <c r="J2141" s="93" t="s">
        <v>6047</v>
      </c>
      <c r="K2141" s="153"/>
      <c r="L2141" s="153"/>
      <c r="M2141" s="153"/>
      <c r="N2141" s="153"/>
      <c r="O2141" s="153"/>
      <c r="P2141" s="153"/>
      <c r="Q2141" s="153"/>
      <c r="R2141" s="153"/>
      <c r="S2141" s="153"/>
    </row>
    <row r="2142" spans="1:19" ht="112.5">
      <c r="A2142" s="277" t="s">
        <v>25424</v>
      </c>
      <c r="B2142" s="253" t="s">
        <v>153</v>
      </c>
      <c r="C2142" s="93" t="s">
        <v>6048</v>
      </c>
      <c r="D2142" s="93" t="s">
        <v>6049</v>
      </c>
      <c r="E2142" s="148">
        <f ca="1">IFERROR(__xludf.DUMMYFUNCTION(" VLOOKUP(A2135, IMPORTRANGE(""https://docs.google.com/spreadsheets/d/1fj_Bhi2XPL3siwIh4sx4VRLAe31yD50oKdj5UlRYW0c/"", ""Сводка!A:AA""), 5, FALSE)"),256)</f>
        <v>256</v>
      </c>
      <c r="F2142" s="148" t="s">
        <v>165</v>
      </c>
      <c r="G2142" s="147">
        <f ca="1">IFERROR(__xludf.DUMMYFUNCTION(" VLOOKUP(A2135, IMPORTRANGE(""https://docs.google.com/spreadsheets/d/1QNLbnkR_AongFt22vMfNzfpjZ0CjpI8QI-w0wBnYA1w/"", ""Инфа!A:AA""), 6, FALSE)"),2024)</f>
        <v>2024</v>
      </c>
      <c r="H2142" s="150">
        <v>12700</v>
      </c>
      <c r="I2142" s="151" t="s">
        <v>902</v>
      </c>
      <c r="J2142" s="93" t="s">
        <v>6050</v>
      </c>
      <c r="K2142" s="153"/>
      <c r="L2142" s="153"/>
      <c r="M2142" s="153"/>
      <c r="N2142" s="153"/>
      <c r="O2142" s="153"/>
      <c r="P2142" s="153"/>
      <c r="Q2142" s="153"/>
      <c r="R2142" s="153"/>
      <c r="S2142" s="153"/>
    </row>
    <row r="2143" spans="1:19" ht="112.5">
      <c r="A2143" s="277" t="s">
        <v>25424</v>
      </c>
      <c r="B2143" s="253" t="s">
        <v>400</v>
      </c>
      <c r="C2143" s="93" t="s">
        <v>6051</v>
      </c>
      <c r="D2143" s="93" t="s">
        <v>6052</v>
      </c>
      <c r="E2143" s="148">
        <f ca="1">IFERROR(__xludf.DUMMYFUNCTION(" VLOOKUP(A2136, IMPORTRANGE(""https://docs.google.com/spreadsheets/d/1fj_Bhi2XPL3siwIh4sx4VRLAe31yD50oKdj5UlRYW0c/"", ""Сводка!A:AA""), 5, FALSE)"),228)</f>
        <v>228</v>
      </c>
      <c r="F2143" s="148" t="s">
        <v>415</v>
      </c>
      <c r="G2143" s="147">
        <f ca="1">IFERROR(__xludf.DUMMYFUNCTION(" VLOOKUP(A2136, IMPORTRANGE(""https://docs.google.com/spreadsheets/d/1QNLbnkR_AongFt22vMfNzfpjZ0CjpI8QI-w0wBnYA1w/"", ""Инфа!A:AA""), 6, FALSE)"),2024)</f>
        <v>2024</v>
      </c>
      <c r="H2143" s="150">
        <v>11800</v>
      </c>
      <c r="I2143" s="151" t="s">
        <v>902</v>
      </c>
      <c r="J2143" s="93" t="s">
        <v>6053</v>
      </c>
      <c r="K2143" s="153"/>
      <c r="L2143" s="153"/>
      <c r="M2143" s="153"/>
      <c r="N2143" s="153"/>
      <c r="O2143" s="153"/>
      <c r="P2143" s="153"/>
      <c r="Q2143" s="153"/>
      <c r="R2143" s="153"/>
      <c r="S2143" s="153"/>
    </row>
    <row r="2144" spans="1:19" ht="131.25">
      <c r="A2144" s="277" t="s">
        <v>25424</v>
      </c>
      <c r="B2144" s="253" t="s">
        <v>400</v>
      </c>
      <c r="C2144" s="93" t="s">
        <v>6054</v>
      </c>
      <c r="D2144" s="93" t="s">
        <v>6055</v>
      </c>
      <c r="E2144" s="148">
        <f ca="1">IFERROR(__xludf.DUMMYFUNCTION(" VLOOKUP(A2137, IMPORTRANGE(""https://docs.google.com/spreadsheets/d/1fj_Bhi2XPL3siwIh4sx4VRLAe31yD50oKdj5UlRYW0c/"", ""Сводка!A:AA""), 5, FALSE)"),140)</f>
        <v>140</v>
      </c>
      <c r="F2144" s="148" t="s">
        <v>415</v>
      </c>
      <c r="G2144" s="147">
        <f ca="1">IFERROR(__xludf.DUMMYFUNCTION(" VLOOKUP(A2137, IMPORTRANGE(""https://docs.google.com/spreadsheets/d/1QNLbnkR_AongFt22vMfNzfpjZ0CjpI8QI-w0wBnYA1w/"", ""Инфа!A:AA""), 6, FALSE)"),2024)</f>
        <v>2024</v>
      </c>
      <c r="H2144" s="150">
        <v>9200</v>
      </c>
      <c r="I2144" s="156" t="s">
        <v>404</v>
      </c>
      <c r="J2144" s="93" t="s">
        <v>6056</v>
      </c>
      <c r="K2144" s="153"/>
      <c r="L2144" s="153"/>
      <c r="M2144" s="153"/>
      <c r="N2144" s="153"/>
      <c r="O2144" s="153"/>
      <c r="P2144" s="153"/>
      <c r="Q2144" s="153"/>
      <c r="R2144" s="153"/>
      <c r="S2144" s="153"/>
    </row>
    <row r="2145" spans="1:19" ht="187.5">
      <c r="A2145" s="277" t="s">
        <v>25424</v>
      </c>
      <c r="B2145" s="253" t="s">
        <v>400</v>
      </c>
      <c r="C2145" s="93" t="s">
        <v>6057</v>
      </c>
      <c r="D2145" s="93" t="s">
        <v>6058</v>
      </c>
      <c r="E2145" s="148">
        <f ca="1">IFERROR(__xludf.DUMMYFUNCTION(" VLOOKUP(A2138, IMPORTRANGE(""https://docs.google.com/spreadsheets/d/1fj_Bhi2XPL3siwIh4sx4VRLAe31yD50oKdj5UlRYW0c/"", ""Сводка!A:AA""), 5, FALSE)"),348)</f>
        <v>348</v>
      </c>
      <c r="F2145" s="148" t="s">
        <v>415</v>
      </c>
      <c r="G2145" s="147">
        <f ca="1">IFERROR(__xludf.DUMMYFUNCTION(" VLOOKUP(A2138, IMPORTRANGE(""https://docs.google.com/spreadsheets/d/1QNLbnkR_AongFt22vMfNzfpjZ0CjpI8QI-w0wBnYA1w/"", ""Инфа!A:AA""), 6, FALSE)"),2024)</f>
        <v>2024</v>
      </c>
      <c r="H2145" s="150">
        <v>15400</v>
      </c>
      <c r="I2145" s="156" t="s">
        <v>497</v>
      </c>
      <c r="J2145" s="93" t="s">
        <v>6059</v>
      </c>
      <c r="K2145" s="153"/>
      <c r="L2145" s="153"/>
      <c r="M2145" s="153"/>
      <c r="N2145" s="153"/>
      <c r="O2145" s="153"/>
      <c r="P2145" s="153"/>
      <c r="Q2145" s="153"/>
      <c r="R2145" s="153"/>
      <c r="S2145" s="153"/>
    </row>
    <row r="2146" spans="1:19" ht="225">
      <c r="A2146" s="277" t="s">
        <v>25424</v>
      </c>
      <c r="B2146" s="253" t="s">
        <v>153</v>
      </c>
      <c r="C2146" s="93" t="s">
        <v>6060</v>
      </c>
      <c r="D2146" s="93" t="s">
        <v>6061</v>
      </c>
      <c r="E2146" s="148">
        <f ca="1">IFERROR(__xludf.DUMMYFUNCTION(" VLOOKUP(A2139, IMPORTRANGE(""https://docs.google.com/spreadsheets/d/1fj_Bhi2XPL3siwIh4sx4VRLAe31yD50oKdj5UlRYW0c/"", ""Сводка!A:AA""), 5, FALSE)"),168)</f>
        <v>168</v>
      </c>
      <c r="F2146" s="148" t="s">
        <v>50</v>
      </c>
      <c r="G2146" s="147">
        <f ca="1">IFERROR(__xludf.DUMMYFUNCTION(" VLOOKUP(A2139, IMPORTRANGE(""https://docs.google.com/spreadsheets/d/1QNLbnkR_AongFt22vMfNzfpjZ0CjpI8QI-w0wBnYA1w/"", ""Инфа!A:AA""), 6, FALSE)"),2024)</f>
        <v>2024</v>
      </c>
      <c r="H2146" s="150">
        <v>10000</v>
      </c>
      <c r="I2146" s="156" t="s">
        <v>554</v>
      </c>
      <c r="J2146" s="93" t="s">
        <v>6062</v>
      </c>
      <c r="K2146" s="153"/>
      <c r="L2146" s="153"/>
      <c r="M2146" s="153"/>
      <c r="N2146" s="153"/>
      <c r="O2146" s="153"/>
      <c r="P2146" s="153"/>
      <c r="Q2146" s="153"/>
      <c r="R2146" s="153"/>
      <c r="S2146" s="153"/>
    </row>
    <row r="2147" spans="1:19" ht="168.75">
      <c r="A2147" s="277" t="s">
        <v>25424</v>
      </c>
      <c r="B2147" s="253" t="s">
        <v>400</v>
      </c>
      <c r="C2147" s="93" t="s">
        <v>6063</v>
      </c>
      <c r="D2147" s="93" t="s">
        <v>6064</v>
      </c>
      <c r="E2147" s="148">
        <f ca="1">IFERROR(__xludf.DUMMYFUNCTION(" VLOOKUP(A2140, IMPORTRANGE(""https://docs.google.com/spreadsheets/d/1fj_Bhi2XPL3siwIh4sx4VRLAe31yD50oKdj5UlRYW0c/"", ""Сводка!A:AA""), 5, FALSE)"),92)</f>
        <v>92</v>
      </c>
      <c r="F2147" s="148" t="s">
        <v>415</v>
      </c>
      <c r="G2147" s="147">
        <f ca="1">IFERROR(__xludf.DUMMYFUNCTION(" VLOOKUP(A2140, IMPORTRANGE(""https://docs.google.com/spreadsheets/d/1QNLbnkR_AongFt22vMfNzfpjZ0CjpI8QI-w0wBnYA1w/"", ""Инфа!A:AA""), 6, FALSE)"),2024)</f>
        <v>2024</v>
      </c>
      <c r="H2147" s="150">
        <v>7800</v>
      </c>
      <c r="I2147" s="156" t="s">
        <v>554</v>
      </c>
      <c r="J2147" s="93" t="s">
        <v>6065</v>
      </c>
      <c r="K2147" s="153"/>
      <c r="L2147" s="153"/>
      <c r="M2147" s="153"/>
      <c r="N2147" s="153"/>
      <c r="O2147" s="153"/>
      <c r="P2147" s="153"/>
      <c r="Q2147" s="153"/>
      <c r="R2147" s="153"/>
      <c r="S2147" s="153"/>
    </row>
    <row r="2148" spans="1:19" ht="131.25">
      <c r="A2148" s="277" t="s">
        <v>25424</v>
      </c>
      <c r="B2148" s="253" t="s">
        <v>153</v>
      </c>
      <c r="C2148" s="93" t="s">
        <v>6066</v>
      </c>
      <c r="D2148" s="93" t="s">
        <v>6067</v>
      </c>
      <c r="E2148" s="148">
        <f ca="1">IFERROR(__xludf.DUMMYFUNCTION(" VLOOKUP(A2141, IMPORTRANGE(""https://docs.google.com/spreadsheets/d/1fj_Bhi2XPL3siwIh4sx4VRLAe31yD50oKdj5UlRYW0c/"", ""Сводка!A:AA""), 5, FALSE)"),116)</f>
        <v>116</v>
      </c>
      <c r="F2148" s="148" t="s">
        <v>165</v>
      </c>
      <c r="G2148" s="147">
        <f ca="1">IFERROR(__xludf.DUMMYFUNCTION(" VLOOKUP(A2141, IMPORTRANGE(""https://docs.google.com/spreadsheets/d/1QNLbnkR_AongFt22vMfNzfpjZ0CjpI8QI-w0wBnYA1w/"", ""Инфа!A:AA""), 6, FALSE)"),2024)</f>
        <v>2024</v>
      </c>
      <c r="H2148" s="150">
        <v>12000</v>
      </c>
      <c r="I2148" s="151" t="s">
        <v>6068</v>
      </c>
      <c r="J2148" s="93" t="s">
        <v>6069</v>
      </c>
      <c r="K2148" s="153"/>
      <c r="L2148" s="153"/>
      <c r="M2148" s="153"/>
      <c r="N2148" s="153"/>
      <c r="O2148" s="153"/>
      <c r="P2148" s="153"/>
      <c r="Q2148" s="153"/>
      <c r="R2148" s="153"/>
      <c r="S2148" s="153"/>
    </row>
    <row r="2149" spans="1:19" ht="187.5">
      <c r="A2149" s="277" t="s">
        <v>25424</v>
      </c>
      <c r="B2149" s="253" t="s">
        <v>153</v>
      </c>
      <c r="C2149" s="93" t="s">
        <v>6060</v>
      </c>
      <c r="D2149" s="93" t="s">
        <v>6070</v>
      </c>
      <c r="E2149" s="148">
        <f ca="1">IFERROR(__xludf.DUMMYFUNCTION(" VLOOKUP(A2142, IMPORTRANGE(""https://docs.google.com/spreadsheets/d/1fj_Bhi2XPL3siwIh4sx4VRLAe31yD50oKdj5UlRYW0c/"", ""Сводка!A:AA""), 5, FALSE)"),124)</f>
        <v>124</v>
      </c>
      <c r="F2149" s="148" t="s">
        <v>50</v>
      </c>
      <c r="G2149" s="147">
        <f ca="1">IFERROR(__xludf.DUMMYFUNCTION(" VLOOKUP(A2142, IMPORTRANGE(""https://docs.google.com/spreadsheets/d/1QNLbnkR_AongFt22vMfNzfpjZ0CjpI8QI-w0wBnYA1w/"", ""Инфа!A:AA""), 6, FALSE)"),2024)</f>
        <v>2024</v>
      </c>
      <c r="H2149" s="150">
        <v>8700</v>
      </c>
      <c r="I2149" s="156" t="s">
        <v>554</v>
      </c>
      <c r="J2149" s="93" t="s">
        <v>6071</v>
      </c>
      <c r="K2149" s="153"/>
      <c r="L2149" s="153"/>
      <c r="M2149" s="153"/>
      <c r="N2149" s="153"/>
      <c r="O2149" s="153"/>
      <c r="P2149" s="153"/>
      <c r="Q2149" s="153"/>
      <c r="R2149" s="153"/>
      <c r="S2149" s="153"/>
    </row>
    <row r="2150" spans="1:19" ht="187.5">
      <c r="A2150" s="277" t="s">
        <v>25424</v>
      </c>
      <c r="B2150" s="253" t="s">
        <v>153</v>
      </c>
      <c r="C2150" s="93" t="s">
        <v>6072</v>
      </c>
      <c r="D2150" s="93" t="s">
        <v>6073</v>
      </c>
      <c r="E2150" s="148">
        <f ca="1">IFERROR(__xludf.DUMMYFUNCTION(" VLOOKUP(A2143, IMPORTRANGE(""https://docs.google.com/spreadsheets/d/1fj_Bhi2XPL3siwIh4sx4VRLAe31yD50oKdj5UlRYW0c/"", ""Сводка!A:AA""), 5, FALSE)"),204)</f>
        <v>204</v>
      </c>
      <c r="F2150" s="148" t="s">
        <v>809</v>
      </c>
      <c r="G2150" s="147">
        <f ca="1">IFERROR(__xludf.DUMMYFUNCTION(" VLOOKUP(A2143, IMPORTRANGE(""https://docs.google.com/spreadsheets/d/1QNLbnkR_AongFt22vMfNzfpjZ0CjpI8QI-w0wBnYA1w/"", ""Инфа!A:AA""), 6, FALSE)"),2024)</f>
        <v>2024</v>
      </c>
      <c r="H2150" s="150">
        <v>22400</v>
      </c>
      <c r="I2150" s="151" t="s">
        <v>398</v>
      </c>
      <c r="J2150" s="93" t="s">
        <v>6074</v>
      </c>
      <c r="K2150" s="153"/>
      <c r="L2150" s="153"/>
      <c r="M2150" s="153"/>
      <c r="N2150" s="153"/>
      <c r="O2150" s="153"/>
      <c r="P2150" s="153"/>
      <c r="Q2150" s="153"/>
      <c r="R2150" s="153"/>
      <c r="S2150" s="153"/>
    </row>
    <row r="2151" spans="1:19" ht="93.75">
      <c r="A2151" s="277" t="s">
        <v>25424</v>
      </c>
      <c r="B2151" s="253" t="s">
        <v>400</v>
      </c>
      <c r="C2151" s="93" t="s">
        <v>6075</v>
      </c>
      <c r="D2151" s="93" t="s">
        <v>6076</v>
      </c>
      <c r="E2151" s="148">
        <f ca="1">IFERROR(__xludf.DUMMYFUNCTION(" VLOOKUP(A2144, IMPORTRANGE(""https://docs.google.com/spreadsheets/d/1fj_Bhi2XPL3siwIh4sx4VRLAe31yD50oKdj5UlRYW0c/"", ""Сводка!A:AA""), 5, FALSE)"),224)</f>
        <v>224</v>
      </c>
      <c r="F2151" s="148" t="s">
        <v>6077</v>
      </c>
      <c r="G2151" s="147">
        <f ca="1">IFERROR(__xludf.DUMMYFUNCTION(" VLOOKUP(A2144, IMPORTRANGE(""https://docs.google.com/spreadsheets/d/1QNLbnkR_AongFt22vMfNzfpjZ0CjpI8QI-w0wBnYA1w/"", ""Инфа!A:AA""), 6, FALSE)"),2024)</f>
        <v>2024</v>
      </c>
      <c r="H2151" s="150">
        <v>11700</v>
      </c>
      <c r="I2151" s="151" t="s">
        <v>614</v>
      </c>
      <c r="J2151" s="99" t="s">
        <v>6078</v>
      </c>
      <c r="K2151" s="153"/>
      <c r="L2151" s="153"/>
      <c r="M2151" s="153"/>
      <c r="N2151" s="153"/>
      <c r="O2151" s="153"/>
      <c r="P2151" s="153"/>
      <c r="Q2151" s="153"/>
      <c r="R2151" s="153"/>
      <c r="S2151" s="153"/>
    </row>
    <row r="2152" spans="1:19" ht="93.75">
      <c r="A2152" s="277" t="s">
        <v>25424</v>
      </c>
      <c r="B2152" s="253" t="s">
        <v>400</v>
      </c>
      <c r="C2152" s="93" t="s">
        <v>6075</v>
      </c>
      <c r="D2152" s="93" t="s">
        <v>6079</v>
      </c>
      <c r="E2152" s="148">
        <f ca="1">IFERROR(__xludf.DUMMYFUNCTION(" VLOOKUP(A2145, IMPORTRANGE(""https://docs.google.com/spreadsheets/d/1fj_Bhi2XPL3siwIh4sx4VRLAe31yD50oKdj5UlRYW0c/"", ""Сводка!A:AA""), 5, FALSE)"),184)</f>
        <v>184</v>
      </c>
      <c r="F2152" s="148" t="s">
        <v>6077</v>
      </c>
      <c r="G2152" s="147">
        <f ca="1">IFERROR(__xludf.DUMMYFUNCTION(" VLOOKUP(A2145, IMPORTRANGE(""https://docs.google.com/spreadsheets/d/1QNLbnkR_AongFt22vMfNzfpjZ0CjpI8QI-w0wBnYA1w/"", ""Инфа!A:AA""), 6, FALSE)"),2024)</f>
        <v>2024</v>
      </c>
      <c r="H2152" s="150">
        <v>10500</v>
      </c>
      <c r="I2152" s="151" t="s">
        <v>614</v>
      </c>
      <c r="J2152" s="99" t="s">
        <v>6080</v>
      </c>
      <c r="K2152" s="153"/>
      <c r="L2152" s="153"/>
      <c r="M2152" s="153"/>
      <c r="N2152" s="153"/>
      <c r="O2152" s="153"/>
      <c r="P2152" s="153"/>
      <c r="Q2152" s="153"/>
      <c r="R2152" s="153"/>
      <c r="S2152" s="153"/>
    </row>
    <row r="2153" spans="1:19" ht="206.25">
      <c r="A2153" s="277" t="s">
        <v>25424</v>
      </c>
      <c r="B2153" s="253" t="s">
        <v>153</v>
      </c>
      <c r="C2153" s="97" t="s">
        <v>6081</v>
      </c>
      <c r="D2153" s="97" t="s">
        <v>6082</v>
      </c>
      <c r="E2153" s="148">
        <f ca="1">IFERROR(__xludf.DUMMYFUNCTION(" VLOOKUP(A2146, IMPORTRANGE(""https://docs.google.com/spreadsheets/d/1fj_Bhi2XPL3siwIh4sx4VRLAe31yD50oKdj5UlRYW0c/"", ""Сводка!A:AA""), 5, FALSE)"),220)</f>
        <v>220</v>
      </c>
      <c r="F2153" s="147" t="s">
        <v>108</v>
      </c>
      <c r="G2153" s="147">
        <f ca="1">IFERROR(__xludf.DUMMYFUNCTION(" VLOOKUP(A2146, IMPORTRANGE(""https://docs.google.com/spreadsheets/d/1QNLbnkR_AongFt22vMfNzfpjZ0CjpI8QI-w0wBnYA1w/"", ""Инфа!A:AA""), 6, FALSE)"),2024)</f>
        <v>2024</v>
      </c>
      <c r="H2153" s="150">
        <v>11600</v>
      </c>
      <c r="I2153" s="151" t="s">
        <v>161</v>
      </c>
      <c r="J2153" s="97" t="s">
        <v>6083</v>
      </c>
      <c r="K2153" s="153"/>
      <c r="L2153" s="153"/>
      <c r="M2153" s="153"/>
      <c r="N2153" s="153"/>
      <c r="O2153" s="153"/>
      <c r="P2153" s="153"/>
      <c r="Q2153" s="153"/>
      <c r="R2153" s="153"/>
      <c r="S2153" s="153"/>
    </row>
    <row r="2154" spans="1:19" ht="131.25">
      <c r="A2154" s="277" t="s">
        <v>25424</v>
      </c>
      <c r="B2154" s="253" t="s">
        <v>153</v>
      </c>
      <c r="C2154" s="93" t="s">
        <v>6084</v>
      </c>
      <c r="D2154" s="93" t="s">
        <v>6085</v>
      </c>
      <c r="E2154" s="148">
        <f ca="1">IFERROR(__xludf.DUMMYFUNCTION(" VLOOKUP(A2147, IMPORTRANGE(""https://docs.google.com/spreadsheets/d/1fj_Bhi2XPL3siwIh4sx4VRLAe31yD50oKdj5UlRYW0c/"", ""Сводка!A:AA""), 5, FALSE)"),104)</f>
        <v>104</v>
      </c>
      <c r="F2154" s="148" t="s">
        <v>266</v>
      </c>
      <c r="G2154" s="147">
        <f ca="1">IFERROR(__xludf.DUMMYFUNCTION(" VLOOKUP(A2147, IMPORTRANGE(""https://docs.google.com/spreadsheets/d/1QNLbnkR_AongFt22vMfNzfpjZ0CjpI8QI-w0wBnYA1w/"", ""Инфа!A:AA""), 6, FALSE)"),2024)</f>
        <v>2024</v>
      </c>
      <c r="H2154" s="150">
        <v>11200</v>
      </c>
      <c r="I2154" s="151" t="s">
        <v>5971</v>
      </c>
      <c r="J2154" s="93" t="s">
        <v>6086</v>
      </c>
      <c r="K2154" s="153"/>
      <c r="L2154" s="153"/>
      <c r="M2154" s="153"/>
      <c r="N2154" s="153"/>
      <c r="O2154" s="153"/>
      <c r="P2154" s="153"/>
      <c r="Q2154" s="153"/>
      <c r="R2154" s="153"/>
      <c r="S2154" s="153"/>
    </row>
    <row r="2155" spans="1:19" ht="206.25">
      <c r="A2155" s="277" t="s">
        <v>25424</v>
      </c>
      <c r="B2155" s="253" t="s">
        <v>153</v>
      </c>
      <c r="C2155" s="93" t="s">
        <v>6084</v>
      </c>
      <c r="D2155" s="93" t="s">
        <v>6087</v>
      </c>
      <c r="E2155" s="148">
        <f ca="1">IFERROR(__xludf.DUMMYFUNCTION(" VLOOKUP(A2148, IMPORTRANGE(""https://docs.google.com/spreadsheets/d/1fj_Bhi2XPL3siwIh4sx4VRLAe31yD50oKdj5UlRYW0c/"", ""Сводка!A:AA""), 5, FALSE)"),132)</f>
        <v>132</v>
      </c>
      <c r="F2155" s="148" t="s">
        <v>266</v>
      </c>
      <c r="G2155" s="147">
        <f ca="1">IFERROR(__xludf.DUMMYFUNCTION(" VLOOKUP(A2148, IMPORTRANGE(""https://docs.google.com/spreadsheets/d/1QNLbnkR_AongFt22vMfNzfpjZ0CjpI8QI-w0wBnYA1w/"", ""Инфа!A:AA""), 6, FALSE)"),2024)</f>
        <v>2024</v>
      </c>
      <c r="H2155" s="150">
        <v>12900</v>
      </c>
      <c r="I2155" s="151" t="s">
        <v>5971</v>
      </c>
      <c r="J2155" s="99" t="s">
        <v>6088</v>
      </c>
      <c r="K2155" s="153"/>
      <c r="L2155" s="153"/>
      <c r="M2155" s="153"/>
      <c r="N2155" s="153"/>
      <c r="O2155" s="153"/>
      <c r="P2155" s="153"/>
      <c r="Q2155" s="153"/>
      <c r="R2155" s="153"/>
      <c r="S2155" s="153"/>
    </row>
    <row r="2156" spans="1:19" ht="93.75">
      <c r="A2156" s="277" t="s">
        <v>25424</v>
      </c>
      <c r="B2156" s="253" t="s">
        <v>400</v>
      </c>
      <c r="C2156" s="93" t="s">
        <v>6089</v>
      </c>
      <c r="D2156" s="93" t="s">
        <v>6090</v>
      </c>
      <c r="E2156" s="148">
        <f ca="1">IFERROR(__xludf.DUMMYFUNCTION(" VLOOKUP(A2149, IMPORTRANGE(""https://docs.google.com/spreadsheets/d/1fj_Bhi2XPL3siwIh4sx4VRLAe31yD50oKdj5UlRYW0c/"", ""Сводка!A:AA""), 5, FALSE)"),104)</f>
        <v>104</v>
      </c>
      <c r="F2156" s="148" t="s">
        <v>415</v>
      </c>
      <c r="G2156" s="147">
        <f ca="1">IFERROR(__xludf.DUMMYFUNCTION(" VLOOKUP(A2149, IMPORTRANGE(""https://docs.google.com/spreadsheets/d/1QNLbnkR_AongFt22vMfNzfpjZ0CjpI8QI-w0wBnYA1w/"", ""Инфа!A:AA""), 6, FALSE)"),2024)</f>
        <v>2024</v>
      </c>
      <c r="H2156" s="150">
        <v>8100</v>
      </c>
      <c r="I2156" s="151" t="s">
        <v>1996</v>
      </c>
      <c r="J2156" s="93" t="s">
        <v>6091</v>
      </c>
      <c r="K2156" s="153"/>
      <c r="L2156" s="153"/>
      <c r="M2156" s="153"/>
      <c r="N2156" s="153"/>
      <c r="O2156" s="153"/>
      <c r="P2156" s="153"/>
      <c r="Q2156" s="153"/>
      <c r="R2156" s="153"/>
      <c r="S2156" s="153"/>
    </row>
    <row r="2157" spans="1:19" ht="93.75">
      <c r="A2157" s="277" t="s">
        <v>25424</v>
      </c>
      <c r="B2157" s="253" t="s">
        <v>153</v>
      </c>
      <c r="C2157" s="93" t="s">
        <v>6092</v>
      </c>
      <c r="D2157" s="93" t="s">
        <v>6093</v>
      </c>
      <c r="E2157" s="148">
        <f ca="1">IFERROR(__xludf.DUMMYFUNCTION(" VLOOKUP(A2150, IMPORTRANGE(""https://docs.google.com/spreadsheets/d/1fj_Bhi2XPL3siwIh4sx4VRLAe31yD50oKdj5UlRYW0c/"", ""Сводка!A:AA""), 5, FALSE)"),128)</f>
        <v>128</v>
      </c>
      <c r="F2157" s="148" t="s">
        <v>165</v>
      </c>
      <c r="G2157" s="147">
        <f ca="1">IFERROR(__xludf.DUMMYFUNCTION(" VLOOKUP(A2150, IMPORTRANGE(""https://docs.google.com/spreadsheets/d/1QNLbnkR_AongFt22vMfNzfpjZ0CjpI8QI-w0wBnYA1w/"", ""Инфа!A:AA""), 6, FALSE)"),2024)</f>
        <v>2024</v>
      </c>
      <c r="H2157" s="150">
        <v>8800</v>
      </c>
      <c r="I2157" s="151" t="s">
        <v>210</v>
      </c>
      <c r="J2157" s="93" t="s">
        <v>6094</v>
      </c>
      <c r="K2157" s="153"/>
      <c r="L2157" s="153"/>
      <c r="M2157" s="153"/>
      <c r="N2157" s="153"/>
      <c r="O2157" s="153"/>
      <c r="P2157" s="153"/>
      <c r="Q2157" s="153"/>
      <c r="R2157" s="153"/>
      <c r="S2157" s="153"/>
    </row>
    <row r="2158" spans="1:19" ht="112.5">
      <c r="A2158" s="277" t="s">
        <v>25424</v>
      </c>
      <c r="B2158" s="253" t="s">
        <v>400</v>
      </c>
      <c r="C2158" s="93" t="s">
        <v>6095</v>
      </c>
      <c r="D2158" s="93" t="s">
        <v>6096</v>
      </c>
      <c r="E2158" s="148">
        <f ca="1">IFERROR(__xludf.DUMMYFUNCTION(" VLOOKUP(A2151, IMPORTRANGE(""https://docs.google.com/spreadsheets/d/1fj_Bhi2XPL3siwIh4sx4VRLAe31yD50oKdj5UlRYW0c/"", ""Сводка!A:AA""), 5, FALSE)"),140)</f>
        <v>140</v>
      </c>
      <c r="F2158" s="148" t="s">
        <v>403</v>
      </c>
      <c r="G2158" s="147">
        <f ca="1">IFERROR(__xludf.DUMMYFUNCTION(" VLOOKUP(A2151, IMPORTRANGE(""https://docs.google.com/spreadsheets/d/1QNLbnkR_AongFt22vMfNzfpjZ0CjpI8QI-w0wBnYA1w/"", ""Инфа!A:AA""), 6, FALSE)"),2024)</f>
        <v>2024</v>
      </c>
      <c r="H2158" s="150">
        <v>9200</v>
      </c>
      <c r="I2158" s="151" t="s">
        <v>138</v>
      </c>
      <c r="J2158" s="93" t="s">
        <v>6097</v>
      </c>
      <c r="K2158" s="153"/>
      <c r="L2158" s="153"/>
      <c r="M2158" s="153"/>
      <c r="N2158" s="153"/>
      <c r="O2158" s="153"/>
      <c r="P2158" s="153"/>
      <c r="Q2158" s="153"/>
      <c r="R2158" s="153"/>
      <c r="S2158" s="153"/>
    </row>
    <row r="2159" spans="1:19" ht="112.5">
      <c r="A2159" s="277" t="s">
        <v>25424</v>
      </c>
      <c r="B2159" s="253" t="s">
        <v>400</v>
      </c>
      <c r="C2159" s="93" t="s">
        <v>6098</v>
      </c>
      <c r="D2159" s="93" t="s">
        <v>6099</v>
      </c>
      <c r="E2159" s="148">
        <f ca="1">IFERROR(__xludf.DUMMYFUNCTION(" VLOOKUP(A2152, IMPORTRANGE(""https://docs.google.com/spreadsheets/d/1fj_Bhi2XPL3siwIh4sx4VRLAe31yD50oKdj5UlRYW0c/"", ""Сводка!A:AA""), 5, FALSE)"),144)</f>
        <v>144</v>
      </c>
      <c r="F2159" s="148" t="s">
        <v>415</v>
      </c>
      <c r="G2159" s="147">
        <f ca="1">IFERROR(__xludf.DUMMYFUNCTION(" VLOOKUP(A2152, IMPORTRANGE(""https://docs.google.com/spreadsheets/d/1QNLbnkR_AongFt22vMfNzfpjZ0CjpI8QI-w0wBnYA1w/"", ""Инфа!A:AA""), 6, FALSE)"),2024)</f>
        <v>2024</v>
      </c>
      <c r="H2159" s="150">
        <v>13600</v>
      </c>
      <c r="I2159" s="156" t="s">
        <v>534</v>
      </c>
      <c r="J2159" s="93" t="s">
        <v>6101</v>
      </c>
      <c r="K2159" s="153"/>
      <c r="L2159" s="153"/>
      <c r="M2159" s="153"/>
      <c r="N2159" s="153"/>
      <c r="O2159" s="153"/>
      <c r="P2159" s="153"/>
      <c r="Q2159" s="153"/>
      <c r="R2159" s="153"/>
      <c r="S2159" s="153"/>
    </row>
    <row r="2160" spans="1:19" ht="56.25">
      <c r="A2160" s="277" t="s">
        <v>25424</v>
      </c>
      <c r="B2160" s="253" t="s">
        <v>400</v>
      </c>
      <c r="C2160" s="93" t="s">
        <v>6102</v>
      </c>
      <c r="D2160" s="93" t="s">
        <v>1239</v>
      </c>
      <c r="E2160" s="148">
        <f ca="1">IFERROR(__xludf.DUMMYFUNCTION(" VLOOKUP(A2153, IMPORTRANGE(""https://docs.google.com/spreadsheets/d/1fj_Bhi2XPL3siwIh4sx4VRLAe31yD50oKdj5UlRYW0c/"", ""Сводка!A:AA""), 5, FALSE)"),100)</f>
        <v>100</v>
      </c>
      <c r="F2160" s="148" t="s">
        <v>6103</v>
      </c>
      <c r="G2160" s="147">
        <f ca="1">IFERROR(__xludf.DUMMYFUNCTION(" VLOOKUP(A2153, IMPORTRANGE(""https://docs.google.com/spreadsheets/d/1QNLbnkR_AongFt22vMfNzfpjZ0CjpI8QI-w0wBnYA1w/"", ""Инфа!A:AA""), 6, FALSE)"),2024)</f>
        <v>2024</v>
      </c>
      <c r="H2160" s="150">
        <v>8000</v>
      </c>
      <c r="I2160" s="151" t="s">
        <v>1581</v>
      </c>
      <c r="J2160" s="93" t="s">
        <v>6104</v>
      </c>
      <c r="K2160" s="153"/>
      <c r="L2160" s="153"/>
      <c r="M2160" s="153"/>
      <c r="N2160" s="153"/>
      <c r="O2160" s="153"/>
      <c r="P2160" s="153"/>
      <c r="Q2160" s="153"/>
      <c r="R2160" s="153"/>
      <c r="S2160" s="153"/>
    </row>
    <row r="2161" spans="1:19" ht="206.25">
      <c r="A2161" s="277" t="s">
        <v>25424</v>
      </c>
      <c r="B2161" s="253" t="s">
        <v>400</v>
      </c>
      <c r="C2161" s="93" t="s">
        <v>6105</v>
      </c>
      <c r="D2161" s="93" t="s">
        <v>6106</v>
      </c>
      <c r="E2161" s="172">
        <v>164</v>
      </c>
      <c r="F2161" s="148" t="s">
        <v>415</v>
      </c>
      <c r="G2161" s="147">
        <f ca="1">IFERROR(__xludf.DUMMYFUNCTION(" VLOOKUP(A2154, IMPORTRANGE(""https://docs.google.com/spreadsheets/d/1QNLbnkR_AongFt22vMfNzfpjZ0CjpI8QI-w0wBnYA1w/"", ""Инфа!A:AA""), 6, FALSE)"),2024)</f>
        <v>2024</v>
      </c>
      <c r="H2161" s="150">
        <v>9900</v>
      </c>
      <c r="I2161" s="151" t="s">
        <v>246</v>
      </c>
      <c r="J2161" s="93" t="s">
        <v>6107</v>
      </c>
      <c r="K2161" s="153"/>
      <c r="L2161" s="153"/>
      <c r="M2161" s="153"/>
      <c r="N2161" s="153"/>
      <c r="O2161" s="153"/>
      <c r="P2161" s="153"/>
      <c r="Q2161" s="153"/>
      <c r="R2161" s="153"/>
      <c r="S2161" s="153"/>
    </row>
    <row r="2162" spans="1:19" ht="131.25">
      <c r="A2162" s="277" t="s">
        <v>25424</v>
      </c>
      <c r="B2162" s="253" t="s">
        <v>400</v>
      </c>
      <c r="C2162" s="93" t="s">
        <v>6108</v>
      </c>
      <c r="D2162" s="93" t="s">
        <v>6109</v>
      </c>
      <c r="E2162" s="148">
        <f ca="1">IFERROR(__xludf.DUMMYFUNCTION(" VLOOKUP(A2155, IMPORTRANGE(""https://docs.google.com/spreadsheets/d/1fj_Bhi2XPL3siwIh4sx4VRLAe31yD50oKdj5UlRYW0c/"", ""Сводка!A:AA""), 5, FALSE)"),88)</f>
        <v>88</v>
      </c>
      <c r="F2162" s="148" t="s">
        <v>415</v>
      </c>
      <c r="G2162" s="147">
        <f ca="1">IFERROR(__xludf.DUMMYFUNCTION(" VLOOKUP(A2155, IMPORTRANGE(""https://docs.google.com/spreadsheets/d/1QNLbnkR_AongFt22vMfNzfpjZ0CjpI8QI-w0wBnYA1w/"", ""Инфа!A:AA""), 6, FALSE)"),2024)</f>
        <v>2024</v>
      </c>
      <c r="H2162" s="150">
        <v>7600</v>
      </c>
      <c r="I2162" s="151" t="s">
        <v>1219</v>
      </c>
      <c r="J2162" s="93" t="s">
        <v>6110</v>
      </c>
      <c r="K2162" s="153"/>
      <c r="L2162" s="153"/>
      <c r="M2162" s="153"/>
      <c r="N2162" s="153"/>
      <c r="O2162" s="153"/>
      <c r="P2162" s="153"/>
      <c r="Q2162" s="153"/>
      <c r="R2162" s="153"/>
      <c r="S2162" s="153"/>
    </row>
    <row r="2163" spans="1:19" ht="93.75">
      <c r="A2163" s="277" t="s">
        <v>25424</v>
      </c>
      <c r="B2163" s="253" t="s">
        <v>153</v>
      </c>
      <c r="C2163" s="93" t="s">
        <v>6111</v>
      </c>
      <c r="D2163" s="93" t="s">
        <v>6112</v>
      </c>
      <c r="E2163" s="172">
        <v>204</v>
      </c>
      <c r="F2163" s="148" t="s">
        <v>59</v>
      </c>
      <c r="G2163" s="147">
        <f ca="1">IFERROR(__xludf.DUMMYFUNCTION(" VLOOKUP(A2156, IMPORTRANGE(""https://docs.google.com/spreadsheets/d/1QNLbnkR_AongFt22vMfNzfpjZ0CjpI8QI-w0wBnYA1w/"", ""Инфа!A:AA""), 6, FALSE)"),2024)</f>
        <v>2024</v>
      </c>
      <c r="H2163" s="150">
        <v>11100</v>
      </c>
      <c r="I2163" s="151" t="s">
        <v>6113</v>
      </c>
      <c r="J2163" s="93" t="s">
        <v>6114</v>
      </c>
      <c r="K2163" s="153"/>
      <c r="L2163" s="153"/>
      <c r="M2163" s="153"/>
      <c r="N2163" s="153"/>
      <c r="O2163" s="153"/>
      <c r="P2163" s="153"/>
      <c r="Q2163" s="153"/>
      <c r="R2163" s="153"/>
      <c r="S2163" s="153"/>
    </row>
    <row r="2164" spans="1:19" ht="168.75">
      <c r="A2164" s="277" t="s">
        <v>25424</v>
      </c>
      <c r="B2164" s="253" t="s">
        <v>400</v>
      </c>
      <c r="C2164" s="96" t="s">
        <v>6115</v>
      </c>
      <c r="D2164" s="96" t="s">
        <v>6116</v>
      </c>
      <c r="E2164" s="148">
        <f ca="1">IFERROR(__xludf.DUMMYFUNCTION(" VLOOKUP(A2157, IMPORTRANGE(""https://docs.google.com/spreadsheets/d/1fj_Bhi2XPL3siwIh4sx4VRLAe31yD50oKdj5UlRYW0c/"", ""Сводка!A:AA""), 5, FALSE)"),160)</f>
        <v>160</v>
      </c>
      <c r="F2164" s="165" t="s">
        <v>415</v>
      </c>
      <c r="G2164" s="147">
        <f ca="1">IFERROR(__xludf.DUMMYFUNCTION(" VLOOKUP(A2157, IMPORTRANGE(""https://docs.google.com/spreadsheets/d/1QNLbnkR_AongFt22vMfNzfpjZ0CjpI8QI-w0wBnYA1w/"", ""Инфа!A:AA""), 6, FALSE)"),2024)</f>
        <v>2024</v>
      </c>
      <c r="H2164" s="150">
        <v>14600</v>
      </c>
      <c r="I2164" s="156" t="s">
        <v>72</v>
      </c>
      <c r="J2164" s="93" t="s">
        <v>6117</v>
      </c>
      <c r="K2164" s="153"/>
      <c r="L2164" s="153"/>
      <c r="M2164" s="153"/>
      <c r="N2164" s="153"/>
      <c r="O2164" s="153"/>
      <c r="P2164" s="153"/>
      <c r="Q2164" s="153"/>
      <c r="R2164" s="153"/>
      <c r="S2164" s="153"/>
    </row>
    <row r="2165" spans="1:19" ht="168.75">
      <c r="A2165" s="277" t="s">
        <v>25424</v>
      </c>
      <c r="B2165" s="253" t="s">
        <v>400</v>
      </c>
      <c r="C2165" s="93" t="s">
        <v>6118</v>
      </c>
      <c r="D2165" s="93" t="s">
        <v>6119</v>
      </c>
      <c r="E2165" s="148">
        <f ca="1">IFERROR(__xludf.DUMMYFUNCTION(" VLOOKUP(A2158, IMPORTRANGE(""https://docs.google.com/spreadsheets/d/1fj_Bhi2XPL3siwIh4sx4VRLAe31yD50oKdj5UlRYW0c/"", ""Сводка!A:AA""), 5, FALSE)"),88)</f>
        <v>88</v>
      </c>
      <c r="F2165" s="148" t="s">
        <v>50</v>
      </c>
      <c r="G2165" s="147">
        <f ca="1">IFERROR(__xludf.DUMMYFUNCTION(" VLOOKUP(A2158, IMPORTRANGE(""https://docs.google.com/spreadsheets/d/1QNLbnkR_AongFt22vMfNzfpjZ0CjpI8QI-w0wBnYA1w/"", ""Инфа!A:AA""), 6, FALSE)"),2024)</f>
        <v>2024</v>
      </c>
      <c r="H2165" s="150">
        <v>7600</v>
      </c>
      <c r="I2165" s="156" t="s">
        <v>370</v>
      </c>
      <c r="J2165" s="93" t="s">
        <v>6120</v>
      </c>
      <c r="K2165" s="153"/>
      <c r="L2165" s="153"/>
      <c r="M2165" s="153"/>
      <c r="N2165" s="153"/>
      <c r="O2165" s="153"/>
      <c r="P2165" s="153"/>
      <c r="Q2165" s="153"/>
      <c r="R2165" s="153"/>
      <c r="S2165" s="153"/>
    </row>
    <row r="2166" spans="1:19" ht="150">
      <c r="A2166" s="277" t="s">
        <v>25424</v>
      </c>
      <c r="B2166" s="253" t="s">
        <v>400</v>
      </c>
      <c r="C2166" s="93" t="s">
        <v>6121</v>
      </c>
      <c r="D2166" s="93" t="s">
        <v>6122</v>
      </c>
      <c r="E2166" s="148">
        <f ca="1">IFERROR(__xludf.DUMMYFUNCTION(" VLOOKUP(A2159, IMPORTRANGE(""https://docs.google.com/spreadsheets/d/1fj_Bhi2XPL3siwIh4sx4VRLAe31yD50oKdj5UlRYW0c/"", ""Сводка!A:AA""), 5, FALSE)"),200)</f>
        <v>200</v>
      </c>
      <c r="F2166" s="148" t="s">
        <v>677</v>
      </c>
      <c r="G2166" s="147">
        <f ca="1">IFERROR(__xludf.DUMMYFUNCTION(" VLOOKUP(A2159, IMPORTRANGE(""https://docs.google.com/spreadsheets/d/1QNLbnkR_AongFt22vMfNzfpjZ0CjpI8QI-w0wBnYA1w/"", ""Инфа!A:AA""), 6, FALSE)"),2024)</f>
        <v>2024</v>
      </c>
      <c r="H2166" s="150">
        <v>11000</v>
      </c>
      <c r="I2166" s="151" t="s">
        <v>3322</v>
      </c>
      <c r="J2166" s="93" t="s">
        <v>6123</v>
      </c>
      <c r="K2166" s="153"/>
      <c r="L2166" s="153"/>
      <c r="M2166" s="153"/>
      <c r="N2166" s="153"/>
      <c r="O2166" s="153"/>
      <c r="P2166" s="153"/>
      <c r="Q2166" s="153"/>
      <c r="R2166" s="153"/>
      <c r="S2166" s="153"/>
    </row>
    <row r="2167" spans="1:19" ht="112.5">
      <c r="A2167" s="277" t="s">
        <v>25424</v>
      </c>
      <c r="B2167" s="253" t="s">
        <v>153</v>
      </c>
      <c r="C2167" s="93" t="s">
        <v>6124</v>
      </c>
      <c r="D2167" s="93" t="s">
        <v>6125</v>
      </c>
      <c r="E2167" s="148">
        <f ca="1">IFERROR(__xludf.DUMMYFUNCTION(" VLOOKUP(A2160, IMPORTRANGE(""https://docs.google.com/spreadsheets/d/1fj_Bhi2XPL3siwIh4sx4VRLAe31yD50oKdj5UlRYW0c/"", ""Сводка!A:AA""), 5, FALSE)"),176)</f>
        <v>176</v>
      </c>
      <c r="F2167" s="148" t="s">
        <v>809</v>
      </c>
      <c r="G2167" s="147">
        <f ca="1">IFERROR(__xludf.DUMMYFUNCTION(" VLOOKUP(A2160, IMPORTRANGE(""https://docs.google.com/spreadsheets/d/1QNLbnkR_AongFt22vMfNzfpjZ0CjpI8QI-w0wBnYA1w/"", ""Инфа!A:AA""), 6, FALSE)"),2024)</f>
        <v>2024</v>
      </c>
      <c r="H2167" s="150">
        <v>10300</v>
      </c>
      <c r="I2167" s="151" t="s">
        <v>398</v>
      </c>
      <c r="J2167" s="93" t="s">
        <v>6126</v>
      </c>
      <c r="K2167" s="153"/>
      <c r="L2167" s="153"/>
      <c r="M2167" s="153"/>
      <c r="N2167" s="153"/>
      <c r="O2167" s="153"/>
      <c r="P2167" s="153"/>
      <c r="Q2167" s="153"/>
      <c r="R2167" s="153"/>
      <c r="S2167" s="153"/>
    </row>
    <row r="2168" spans="1:19" ht="93.75">
      <c r="A2168" s="277" t="s">
        <v>25424</v>
      </c>
      <c r="B2168" s="253" t="s">
        <v>400</v>
      </c>
      <c r="C2168" s="93" t="s">
        <v>6127</v>
      </c>
      <c r="D2168" s="93" t="s">
        <v>6128</v>
      </c>
      <c r="E2168" s="148">
        <f ca="1">IFERROR(__xludf.DUMMYFUNCTION(" VLOOKUP(A2161, IMPORTRANGE(""https://docs.google.com/spreadsheets/d/1fj_Bhi2XPL3siwIh4sx4VRLAe31yD50oKdj5UlRYW0c/"", ""Сводка!A:AA""), 5, FALSE)"),172)</f>
        <v>172</v>
      </c>
      <c r="F2168" s="148" t="s">
        <v>809</v>
      </c>
      <c r="G2168" s="147">
        <f ca="1">IFERROR(__xludf.DUMMYFUNCTION(" VLOOKUP(A2161, IMPORTRANGE(""https://docs.google.com/spreadsheets/d/1QNLbnkR_AongFt22vMfNzfpjZ0CjpI8QI-w0wBnYA1w/"", ""Инфа!A:AA""), 6, FALSE)"),2024)</f>
        <v>2024</v>
      </c>
      <c r="H2168" s="150">
        <v>10200</v>
      </c>
      <c r="I2168" s="151" t="s">
        <v>398</v>
      </c>
      <c r="J2168" s="93" t="s">
        <v>6129</v>
      </c>
      <c r="K2168" s="153"/>
      <c r="L2168" s="153"/>
      <c r="M2168" s="153"/>
      <c r="N2168" s="153"/>
      <c r="O2168" s="153"/>
      <c r="P2168" s="153"/>
      <c r="Q2168" s="153"/>
      <c r="R2168" s="153"/>
      <c r="S2168" s="153"/>
    </row>
    <row r="2169" spans="1:19" ht="93.75">
      <c r="A2169" s="277" t="s">
        <v>25424</v>
      </c>
      <c r="B2169" s="253" t="s">
        <v>400</v>
      </c>
      <c r="C2169" s="93" t="s">
        <v>6130</v>
      </c>
      <c r="D2169" s="93" t="s">
        <v>6131</v>
      </c>
      <c r="E2169" s="148">
        <f ca="1">IFERROR(__xludf.DUMMYFUNCTION(" VLOOKUP(A2162, IMPORTRANGE(""https://docs.google.com/spreadsheets/d/1fj_Bhi2XPL3siwIh4sx4VRLAe31yD50oKdj5UlRYW0c/"", ""Сводка!A:AA""), 5, FALSE)"),220)</f>
        <v>220</v>
      </c>
      <c r="F2169" s="148" t="s">
        <v>415</v>
      </c>
      <c r="G2169" s="147">
        <f ca="1">IFERROR(__xludf.DUMMYFUNCTION(" VLOOKUP(A2162, IMPORTRANGE(""https://docs.google.com/spreadsheets/d/1QNLbnkR_AongFt22vMfNzfpjZ0CjpI8QI-w0wBnYA1w/"", ""Инфа!A:AA""), 6, FALSE)"),2024)</f>
        <v>2024</v>
      </c>
      <c r="H2169" s="150">
        <v>11600</v>
      </c>
      <c r="I2169" s="151" t="s">
        <v>743</v>
      </c>
      <c r="J2169" s="93" t="s">
        <v>6132</v>
      </c>
      <c r="K2169" s="153"/>
      <c r="L2169" s="153"/>
      <c r="M2169" s="153"/>
      <c r="N2169" s="153"/>
      <c r="O2169" s="153"/>
      <c r="P2169" s="153"/>
      <c r="Q2169" s="153"/>
      <c r="R2169" s="153"/>
      <c r="S2169" s="153"/>
    </row>
    <row r="2170" spans="1:19" ht="150">
      <c r="A2170" s="277" t="s">
        <v>25424</v>
      </c>
      <c r="B2170" s="253" t="s">
        <v>400</v>
      </c>
      <c r="C2170" s="93" t="s">
        <v>6133</v>
      </c>
      <c r="D2170" s="93" t="s">
        <v>6134</v>
      </c>
      <c r="E2170" s="148">
        <f ca="1">IFERROR(__xludf.DUMMYFUNCTION(" VLOOKUP(A2163, IMPORTRANGE(""https://docs.google.com/spreadsheets/d/1fj_Bhi2XPL3siwIh4sx4VRLAe31yD50oKdj5UlRYW0c/"", ""Сводка!A:AA""), 5, FALSE)"),120)</f>
        <v>120</v>
      </c>
      <c r="F2170" s="148" t="s">
        <v>415</v>
      </c>
      <c r="G2170" s="147">
        <f ca="1">IFERROR(__xludf.DUMMYFUNCTION(" VLOOKUP(A2163, IMPORTRANGE(""https://docs.google.com/spreadsheets/d/1QNLbnkR_AongFt22vMfNzfpjZ0CjpI8QI-w0wBnYA1w/"", ""Инфа!A:AA""), 6, FALSE)"),2024)</f>
        <v>2024</v>
      </c>
      <c r="H2170" s="150">
        <v>12200</v>
      </c>
      <c r="I2170" s="151" t="s">
        <v>404</v>
      </c>
      <c r="J2170" s="93" t="s">
        <v>6135</v>
      </c>
      <c r="K2170" s="153"/>
      <c r="L2170" s="153"/>
      <c r="M2170" s="153"/>
      <c r="N2170" s="153"/>
      <c r="O2170" s="153"/>
      <c r="P2170" s="153"/>
      <c r="Q2170" s="153"/>
      <c r="R2170" s="153"/>
      <c r="S2170" s="153"/>
    </row>
    <row r="2171" spans="1:19" ht="112.5">
      <c r="A2171" s="277" t="s">
        <v>25424</v>
      </c>
      <c r="B2171" s="253" t="s">
        <v>400</v>
      </c>
      <c r="C2171" s="93" t="s">
        <v>6136</v>
      </c>
      <c r="D2171" s="93" t="s">
        <v>6137</v>
      </c>
      <c r="E2171" s="148">
        <f ca="1">IFERROR(__xludf.DUMMYFUNCTION(" VLOOKUP(A2164, IMPORTRANGE(""https://docs.google.com/spreadsheets/d/1fj_Bhi2XPL3siwIh4sx4VRLAe31yD50oKdj5UlRYW0c/"", ""Сводка!A:AA""), 5, FALSE)"),224)</f>
        <v>224</v>
      </c>
      <c r="F2171" s="148" t="s">
        <v>415</v>
      </c>
      <c r="G2171" s="147">
        <f ca="1">IFERROR(__xludf.DUMMYFUNCTION(" VLOOKUP(A2164, IMPORTRANGE(""https://docs.google.com/spreadsheets/d/1QNLbnkR_AongFt22vMfNzfpjZ0CjpI8QI-w0wBnYA1w/"", ""Инфа!A:AA""), 6, FALSE)"),2024)</f>
        <v>2024</v>
      </c>
      <c r="H2171" s="150">
        <v>18400</v>
      </c>
      <c r="I2171" s="151" t="s">
        <v>404</v>
      </c>
      <c r="J2171" s="93" t="s">
        <v>6138</v>
      </c>
      <c r="K2171" s="153"/>
      <c r="L2171" s="153"/>
      <c r="M2171" s="153"/>
      <c r="N2171" s="153"/>
      <c r="O2171" s="153"/>
      <c r="P2171" s="153"/>
      <c r="Q2171" s="153"/>
      <c r="R2171" s="153"/>
      <c r="S2171" s="153"/>
    </row>
    <row r="2172" spans="1:19" ht="131.25">
      <c r="A2172" s="277" t="s">
        <v>25424</v>
      </c>
      <c r="B2172" s="253" t="s">
        <v>400</v>
      </c>
      <c r="C2172" s="93" t="s">
        <v>6139</v>
      </c>
      <c r="D2172" s="93" t="s">
        <v>6140</v>
      </c>
      <c r="E2172" s="148">
        <f ca="1">IFERROR(__xludf.DUMMYFUNCTION(" VLOOKUP(A2165, IMPORTRANGE(""https://docs.google.com/spreadsheets/d/1fj_Bhi2XPL3siwIh4sx4VRLAe31yD50oKdj5UlRYW0c/"", ""Сводка!A:AA""), 5, FALSE)"),112)</f>
        <v>112</v>
      </c>
      <c r="F2172" s="148" t="s">
        <v>415</v>
      </c>
      <c r="G2172" s="147">
        <f ca="1">IFERROR(__xludf.DUMMYFUNCTION(" VLOOKUP(A2165, IMPORTRANGE(""https://docs.google.com/spreadsheets/d/1QNLbnkR_AongFt22vMfNzfpjZ0CjpI8QI-w0wBnYA1w/"", ""Инфа!A:AA""), 6, FALSE)"),2024)</f>
        <v>2024</v>
      </c>
      <c r="H2172" s="150">
        <v>11700</v>
      </c>
      <c r="I2172" s="151" t="s">
        <v>404</v>
      </c>
      <c r="J2172" s="93" t="s">
        <v>6141</v>
      </c>
      <c r="K2172" s="153"/>
      <c r="L2172" s="153"/>
      <c r="M2172" s="153"/>
      <c r="N2172" s="153"/>
      <c r="O2172" s="153"/>
      <c r="P2172" s="153"/>
      <c r="Q2172" s="153"/>
      <c r="R2172" s="153"/>
      <c r="S2172" s="153"/>
    </row>
    <row r="2173" spans="1:19" ht="93.75">
      <c r="A2173" s="277" t="s">
        <v>25424</v>
      </c>
      <c r="B2173" s="253" t="s">
        <v>153</v>
      </c>
      <c r="C2173" s="93" t="s">
        <v>6142</v>
      </c>
      <c r="D2173" s="93" t="s">
        <v>6143</v>
      </c>
      <c r="E2173" s="148">
        <f ca="1">IFERROR(__xludf.DUMMYFUNCTION(" VLOOKUP(A2166, IMPORTRANGE(""https://docs.google.com/spreadsheets/d/1fj_Bhi2XPL3siwIh4sx4VRLAe31yD50oKdj5UlRYW0c/"", ""Сводка!A:AA""), 5, FALSE)"),176)</f>
        <v>176</v>
      </c>
      <c r="F2173" s="148" t="s">
        <v>50</v>
      </c>
      <c r="G2173" s="147">
        <f ca="1">IFERROR(__xludf.DUMMYFUNCTION(" VLOOKUP(A2166, IMPORTRANGE(""https://docs.google.com/spreadsheets/d/1QNLbnkR_AongFt22vMfNzfpjZ0CjpI8QI-w0wBnYA1w/"", ""Инфа!A:AA""), 6, FALSE)"),2024)</f>
        <v>2024</v>
      </c>
      <c r="H2173" s="150">
        <v>15600</v>
      </c>
      <c r="I2173" s="151" t="s">
        <v>404</v>
      </c>
      <c r="J2173" s="93" t="s">
        <v>6144</v>
      </c>
      <c r="K2173" s="153"/>
      <c r="L2173" s="153"/>
      <c r="M2173" s="153"/>
      <c r="N2173" s="153"/>
      <c r="O2173" s="153"/>
      <c r="P2173" s="153"/>
      <c r="Q2173" s="153"/>
      <c r="R2173" s="153"/>
      <c r="S2173" s="153"/>
    </row>
    <row r="2174" spans="1:19" ht="187.5">
      <c r="A2174" s="277" t="s">
        <v>25424</v>
      </c>
      <c r="B2174" s="253" t="s">
        <v>153</v>
      </c>
      <c r="C2174" s="93" t="s">
        <v>6145</v>
      </c>
      <c r="D2174" s="93" t="s">
        <v>6146</v>
      </c>
      <c r="E2174" s="148">
        <f ca="1">IFERROR(__xludf.DUMMYFUNCTION(" VLOOKUP(A2167, IMPORTRANGE(""https://docs.google.com/spreadsheets/d/1fj_Bhi2XPL3siwIh4sx4VRLAe31yD50oKdj5UlRYW0c/"", ""Сводка!A:AA""), 5, FALSE)"),140)</f>
        <v>140</v>
      </c>
      <c r="F2174" s="148" t="s">
        <v>137</v>
      </c>
      <c r="G2174" s="147">
        <f ca="1">IFERROR(__xludf.DUMMYFUNCTION(" VLOOKUP(A2167, IMPORTRANGE(""https://docs.google.com/spreadsheets/d/1QNLbnkR_AongFt22vMfNzfpjZ0CjpI8QI-w0wBnYA1w/"", ""Инфа!A:AA""), 6, FALSE)"),2024)</f>
        <v>2024</v>
      </c>
      <c r="H2174" s="150">
        <v>13400</v>
      </c>
      <c r="I2174" s="151" t="s">
        <v>404</v>
      </c>
      <c r="J2174" s="93" t="s">
        <v>6147</v>
      </c>
      <c r="K2174" s="153"/>
      <c r="L2174" s="153"/>
      <c r="M2174" s="153"/>
      <c r="N2174" s="153"/>
      <c r="O2174" s="153"/>
      <c r="P2174" s="153"/>
      <c r="Q2174" s="153"/>
      <c r="R2174" s="153"/>
      <c r="S2174" s="153"/>
    </row>
    <row r="2175" spans="1:19" ht="206.25">
      <c r="A2175" s="277" t="s">
        <v>25424</v>
      </c>
      <c r="B2175" s="253" t="s">
        <v>153</v>
      </c>
      <c r="C2175" s="93" t="s">
        <v>6148</v>
      </c>
      <c r="D2175" s="93" t="s">
        <v>4640</v>
      </c>
      <c r="E2175" s="148">
        <f ca="1">IFERROR(__xludf.DUMMYFUNCTION(" VLOOKUP(A2168, IMPORTRANGE(""https://docs.google.com/spreadsheets/d/1fj_Bhi2XPL3siwIh4sx4VRLAe31yD50oKdj5UlRYW0c/"", ""Сводка!A:AA""), 5, FALSE)"),340)</f>
        <v>340</v>
      </c>
      <c r="F2175" s="147" t="s">
        <v>165</v>
      </c>
      <c r="G2175" s="147">
        <f ca="1">IFERROR(__xludf.DUMMYFUNCTION(" VLOOKUP(A2168, IMPORTRANGE(""https://docs.google.com/spreadsheets/d/1QNLbnkR_AongFt22vMfNzfpjZ0CjpI8QI-w0wBnYA1w/"", ""Инфа!A:AA""), 6, FALSE)"),2024)</f>
        <v>2024</v>
      </c>
      <c r="H2175" s="150">
        <v>15200</v>
      </c>
      <c r="I2175" s="160" t="s">
        <v>3172</v>
      </c>
      <c r="J2175" s="97" t="s">
        <v>6149</v>
      </c>
      <c r="K2175" s="153"/>
      <c r="L2175" s="153"/>
      <c r="M2175" s="153"/>
      <c r="N2175" s="153"/>
      <c r="O2175" s="153"/>
      <c r="P2175" s="153"/>
      <c r="Q2175" s="153"/>
      <c r="R2175" s="153"/>
      <c r="S2175" s="153"/>
    </row>
    <row r="2176" spans="1:19" ht="168.75">
      <c r="A2176" s="277" t="s">
        <v>25424</v>
      </c>
      <c r="B2176" s="253" t="s">
        <v>400</v>
      </c>
      <c r="C2176" s="93" t="s">
        <v>6150</v>
      </c>
      <c r="D2176" s="93" t="s">
        <v>6151</v>
      </c>
      <c r="E2176" s="148">
        <f ca="1">IFERROR(__xludf.DUMMYFUNCTION(" VLOOKUP(A2169, IMPORTRANGE(""https://docs.google.com/spreadsheets/d/1fj_Bhi2XPL3siwIh4sx4VRLAe31yD50oKdj5UlRYW0c/"", ""Сводка!A:AA""), 5, FALSE)"),324)</f>
        <v>324</v>
      </c>
      <c r="F2176" s="148" t="s">
        <v>415</v>
      </c>
      <c r="G2176" s="147">
        <f ca="1">IFERROR(__xludf.DUMMYFUNCTION(" VLOOKUP(A2169, IMPORTRANGE(""https://docs.google.com/spreadsheets/d/1QNLbnkR_AongFt22vMfNzfpjZ0CjpI8QI-w0wBnYA1w/"", ""Инфа!A:AA""), 6, FALSE)"),2024)</f>
        <v>2024</v>
      </c>
      <c r="H2176" s="150">
        <v>14700</v>
      </c>
      <c r="I2176" s="151" t="s">
        <v>4640</v>
      </c>
      <c r="J2176" s="93" t="s">
        <v>6152</v>
      </c>
      <c r="K2176" s="153"/>
      <c r="L2176" s="153"/>
      <c r="M2176" s="153"/>
      <c r="N2176" s="153"/>
      <c r="O2176" s="153"/>
      <c r="P2176" s="153"/>
      <c r="Q2176" s="153"/>
      <c r="R2176" s="153"/>
      <c r="S2176" s="153"/>
    </row>
    <row r="2177" spans="1:19" ht="112.5">
      <c r="A2177" s="277" t="s">
        <v>25424</v>
      </c>
      <c r="B2177" s="253" t="s">
        <v>13</v>
      </c>
      <c r="C2177" s="93" t="s">
        <v>6153</v>
      </c>
      <c r="D2177" s="93" t="s">
        <v>6154</v>
      </c>
      <c r="E2177" s="148">
        <f ca="1">IFERROR(__xludf.DUMMYFUNCTION(" VLOOKUP(A2170, IMPORTRANGE(""https://docs.google.com/spreadsheets/d/1fj_Bhi2XPL3siwIh4sx4VRLAe31yD50oKdj5UlRYW0c/"", ""Сводка!A:AA""), 5, FALSE)"),160)</f>
        <v>160</v>
      </c>
      <c r="F2177" s="148" t="s">
        <v>50</v>
      </c>
      <c r="G2177" s="147">
        <f ca="1">IFERROR(__xludf.DUMMYFUNCTION(" VLOOKUP(A2170, IMPORTRANGE(""https://docs.google.com/spreadsheets/d/1QNLbnkR_AongFt22vMfNzfpjZ0CjpI8QI-w0wBnYA1w/"", ""Инфа!A:AA""), 6, FALSE)"),2024)</f>
        <v>2024</v>
      </c>
      <c r="H2177" s="150">
        <v>9800</v>
      </c>
      <c r="I2177" s="151" t="s">
        <v>27</v>
      </c>
      <c r="J2177" s="93" t="s">
        <v>6155</v>
      </c>
      <c r="K2177" s="153"/>
      <c r="L2177" s="153"/>
      <c r="M2177" s="153"/>
      <c r="N2177" s="153"/>
      <c r="O2177" s="153"/>
      <c r="P2177" s="153"/>
      <c r="Q2177" s="153"/>
      <c r="R2177" s="153"/>
      <c r="S2177" s="153"/>
    </row>
    <row r="2178" spans="1:19" ht="206.25">
      <c r="A2178" s="277" t="s">
        <v>25424</v>
      </c>
      <c r="B2178" s="253" t="s">
        <v>400</v>
      </c>
      <c r="C2178" s="93" t="s">
        <v>6156</v>
      </c>
      <c r="D2178" s="93" t="s">
        <v>6157</v>
      </c>
      <c r="E2178" s="148">
        <f ca="1">IFERROR(__xludf.DUMMYFUNCTION(" VLOOKUP(A2171, IMPORTRANGE(""https://docs.google.com/spreadsheets/d/1fj_Bhi2XPL3siwIh4sx4VRLAe31yD50oKdj5UlRYW0c/"", ""Сводка!A:AA""), 5, FALSE)"),240)</f>
        <v>240</v>
      </c>
      <c r="F2178" s="148" t="s">
        <v>466</v>
      </c>
      <c r="G2178" s="147">
        <f ca="1">IFERROR(__xludf.DUMMYFUNCTION(" VLOOKUP(A2171, IMPORTRANGE(""https://docs.google.com/spreadsheets/d/1QNLbnkR_AongFt22vMfNzfpjZ0CjpI8QI-w0wBnYA1w/"", ""Инфа!A:AA""), 6, FALSE)"),2023)</f>
        <v>2023</v>
      </c>
      <c r="H2178" s="150">
        <v>19400</v>
      </c>
      <c r="I2178" s="156" t="s">
        <v>171</v>
      </c>
      <c r="J2178" s="93" t="s">
        <v>6159</v>
      </c>
      <c r="K2178" s="153"/>
      <c r="L2178" s="153"/>
      <c r="M2178" s="153"/>
      <c r="N2178" s="153"/>
      <c r="O2178" s="153"/>
      <c r="P2178" s="153"/>
      <c r="Q2178" s="153"/>
      <c r="R2178" s="153"/>
      <c r="S2178" s="153"/>
    </row>
    <row r="2179" spans="1:19" ht="168.75">
      <c r="A2179" s="277" t="s">
        <v>25424</v>
      </c>
      <c r="B2179" s="253" t="s">
        <v>153</v>
      </c>
      <c r="C2179" s="93" t="s">
        <v>6160</v>
      </c>
      <c r="D2179" s="93" t="s">
        <v>6161</v>
      </c>
      <c r="E2179" s="148">
        <f ca="1">IFERROR(__xludf.DUMMYFUNCTION(" VLOOKUP(A2172, IMPORTRANGE(""https://docs.google.com/spreadsheets/d/1fj_Bhi2XPL3siwIh4sx4VRLAe31yD50oKdj5UlRYW0c/"", ""Сводка!A:AA""), 5, FALSE)"),240)</f>
        <v>240</v>
      </c>
      <c r="F2179" s="148" t="s">
        <v>165</v>
      </c>
      <c r="G2179" s="147">
        <f ca="1">IFERROR(__xludf.DUMMYFUNCTION(" VLOOKUP(A2172, IMPORTRANGE(""https://docs.google.com/spreadsheets/d/1QNLbnkR_AongFt22vMfNzfpjZ0CjpI8QI-w0wBnYA1w/"", ""Инфа!A:AA""), 6, FALSE)"),2024)</f>
        <v>2024</v>
      </c>
      <c r="H2179" s="150">
        <v>12200</v>
      </c>
      <c r="I2179" s="151" t="s">
        <v>1317</v>
      </c>
      <c r="J2179" s="93" t="s">
        <v>6162</v>
      </c>
      <c r="K2179" s="153"/>
      <c r="L2179" s="153"/>
      <c r="M2179" s="153"/>
      <c r="N2179" s="153"/>
      <c r="O2179" s="153"/>
      <c r="P2179" s="153"/>
      <c r="Q2179" s="153"/>
      <c r="R2179" s="153"/>
      <c r="S2179" s="153"/>
    </row>
    <row r="2180" spans="1:19" ht="168.75">
      <c r="A2180" s="277" t="s">
        <v>25424</v>
      </c>
      <c r="B2180" s="253" t="s">
        <v>153</v>
      </c>
      <c r="C2180" s="93" t="s">
        <v>6163</v>
      </c>
      <c r="D2180" s="93" t="s">
        <v>6164</v>
      </c>
      <c r="E2180" s="148">
        <f ca="1">IFERROR(__xludf.DUMMYFUNCTION(" VLOOKUP(A2173, IMPORTRANGE(""https://docs.google.com/spreadsheets/d/1fj_Bhi2XPL3siwIh4sx4VRLAe31yD50oKdj5UlRYW0c/"", ""Сводка!A:AA""), 5, FALSE)"),248)</f>
        <v>248</v>
      </c>
      <c r="F2180" s="148" t="s">
        <v>50</v>
      </c>
      <c r="G2180" s="147">
        <f ca="1">IFERROR(__xludf.DUMMYFUNCTION(" VLOOKUP(A2173, IMPORTRANGE(""https://docs.google.com/spreadsheets/d/1QNLbnkR_AongFt22vMfNzfpjZ0CjpI8QI-w0wBnYA1w/"", ""Инфа!A:AA""), 6, FALSE)"),2024)</f>
        <v>2024</v>
      </c>
      <c r="H2180" s="150">
        <v>12400</v>
      </c>
      <c r="I2180" s="151" t="s">
        <v>146</v>
      </c>
      <c r="J2180" s="93" t="s">
        <v>6165</v>
      </c>
      <c r="K2180" s="153"/>
      <c r="L2180" s="153"/>
      <c r="M2180" s="153"/>
      <c r="N2180" s="153"/>
      <c r="O2180" s="153"/>
      <c r="P2180" s="153"/>
      <c r="Q2180" s="153"/>
      <c r="R2180" s="153"/>
      <c r="S2180" s="153"/>
    </row>
    <row r="2181" spans="1:19" ht="56.25">
      <c r="A2181" s="277" t="s">
        <v>25424</v>
      </c>
      <c r="B2181" s="253" t="s">
        <v>153</v>
      </c>
      <c r="C2181" s="93" t="s">
        <v>6166</v>
      </c>
      <c r="D2181" s="93" t="s">
        <v>6167</v>
      </c>
      <c r="E2181" s="148">
        <f ca="1">IFERROR(__xludf.DUMMYFUNCTION(" VLOOKUP(A2174, IMPORTRANGE(""https://docs.google.com/spreadsheets/d/1fj_Bhi2XPL3siwIh4sx4VRLAe31yD50oKdj5UlRYW0c/"", ""Сводка!A:AA""), 5, FALSE)"),252)</f>
        <v>252</v>
      </c>
      <c r="F2181" s="148" t="s">
        <v>456</v>
      </c>
      <c r="G2181" s="147">
        <f ca="1">IFERROR(__xludf.DUMMYFUNCTION(" VLOOKUP(A2174, IMPORTRANGE(""https://docs.google.com/spreadsheets/d/1QNLbnkR_AongFt22vMfNzfpjZ0CjpI8QI-w0wBnYA1w/"", ""Инфа!A:AA""), 6, FALSE)"),2024)</f>
        <v>2024</v>
      </c>
      <c r="H2181" s="150">
        <v>12600</v>
      </c>
      <c r="I2181" s="151" t="s">
        <v>819</v>
      </c>
      <c r="J2181" s="93"/>
      <c r="K2181" s="153"/>
      <c r="L2181" s="153"/>
      <c r="M2181" s="153"/>
      <c r="N2181" s="153"/>
      <c r="O2181" s="153"/>
      <c r="P2181" s="153"/>
      <c r="Q2181" s="153"/>
      <c r="R2181" s="153"/>
      <c r="S2181" s="153"/>
    </row>
    <row r="2182" spans="1:19" ht="187.5">
      <c r="A2182" s="277" t="s">
        <v>25424</v>
      </c>
      <c r="B2182" s="253" t="s">
        <v>153</v>
      </c>
      <c r="C2182" s="93" t="s">
        <v>6168</v>
      </c>
      <c r="D2182" s="93" t="s">
        <v>6169</v>
      </c>
      <c r="E2182" s="148">
        <f ca="1">IFERROR(__xludf.DUMMYFUNCTION(" VLOOKUP(A2175, IMPORTRANGE(""https://docs.google.com/spreadsheets/d/1fj_Bhi2XPL3siwIh4sx4VRLAe31yD50oKdj5UlRYW0c/"", ""Сводка!A:AA""), 5, FALSE)"),312)</f>
        <v>312</v>
      </c>
      <c r="F2182" s="148" t="s">
        <v>50</v>
      </c>
      <c r="G2182" s="147">
        <f ca="1">IFERROR(__xludf.DUMMYFUNCTION(" VLOOKUP(A2175, IMPORTRANGE(""https://docs.google.com/spreadsheets/d/1QNLbnkR_AongFt22vMfNzfpjZ0CjpI8QI-w0wBnYA1w/"", ""Инфа!A:AA""), 6, FALSE)"),2024)</f>
        <v>2024</v>
      </c>
      <c r="H2182" s="150">
        <v>14400</v>
      </c>
      <c r="I2182" s="151" t="s">
        <v>819</v>
      </c>
      <c r="J2182" s="93" t="s">
        <v>6170</v>
      </c>
      <c r="K2182" s="153"/>
      <c r="L2182" s="153"/>
      <c r="M2182" s="153"/>
      <c r="N2182" s="153"/>
      <c r="O2182" s="153"/>
      <c r="P2182" s="153"/>
      <c r="Q2182" s="153"/>
      <c r="R2182" s="153"/>
      <c r="S2182" s="153"/>
    </row>
    <row r="2183" spans="1:19" ht="281.25">
      <c r="A2183" s="277" t="s">
        <v>25424</v>
      </c>
      <c r="B2183" s="253" t="s">
        <v>153</v>
      </c>
      <c r="C2183" s="93" t="s">
        <v>6171</v>
      </c>
      <c r="D2183" s="93" t="s">
        <v>6172</v>
      </c>
      <c r="E2183" s="148">
        <f ca="1">IFERROR(__xludf.DUMMYFUNCTION(" VLOOKUP(A2176, IMPORTRANGE(""https://docs.google.com/spreadsheets/d/1fj_Bhi2XPL3siwIh4sx4VRLAe31yD50oKdj5UlRYW0c/"", ""Сводка!A:AA""), 5, FALSE)"),252)</f>
        <v>252</v>
      </c>
      <c r="F2183" s="148" t="s">
        <v>50</v>
      </c>
      <c r="G2183" s="147">
        <f ca="1">IFERROR(__xludf.DUMMYFUNCTION(" VLOOKUP(A2176, IMPORTRANGE(""https://docs.google.com/spreadsheets/d/1QNLbnkR_AongFt22vMfNzfpjZ0CjpI8QI-w0wBnYA1w/"", ""Инфа!A:AA""), 6, FALSE)"),2024)</f>
        <v>2024</v>
      </c>
      <c r="H2183" s="150">
        <v>20100</v>
      </c>
      <c r="I2183" s="151" t="s">
        <v>234</v>
      </c>
      <c r="J2183" s="93" t="s">
        <v>6173</v>
      </c>
      <c r="K2183" s="153"/>
      <c r="L2183" s="153"/>
      <c r="M2183" s="153"/>
      <c r="N2183" s="153"/>
      <c r="O2183" s="153"/>
      <c r="P2183" s="153"/>
      <c r="Q2183" s="153"/>
      <c r="R2183" s="153"/>
      <c r="S2183" s="153"/>
    </row>
    <row r="2184" spans="1:19" ht="206.25">
      <c r="A2184" s="277" t="s">
        <v>25424</v>
      </c>
      <c r="B2184" s="253" t="s">
        <v>153</v>
      </c>
      <c r="C2184" s="93" t="s">
        <v>6174</v>
      </c>
      <c r="D2184" s="93" t="s">
        <v>6175</v>
      </c>
      <c r="E2184" s="148">
        <f ca="1">IFERROR(__xludf.DUMMYFUNCTION(" VLOOKUP(A2177, IMPORTRANGE(""https://docs.google.com/spreadsheets/d/1fj_Bhi2XPL3siwIh4sx4VRLAe31yD50oKdj5UlRYW0c/"", ""Сводка!A:AA""), 5, FALSE)"),328)</f>
        <v>328</v>
      </c>
      <c r="F2184" s="148" t="s">
        <v>456</v>
      </c>
      <c r="G2184" s="147">
        <f ca="1">IFERROR(__xludf.DUMMYFUNCTION(" VLOOKUP(A2177, IMPORTRANGE(""https://docs.google.com/spreadsheets/d/1QNLbnkR_AongFt22vMfNzfpjZ0CjpI8QI-w0wBnYA1w/"", ""Инфа!A:AA""), 6, FALSE)"),2023)</f>
        <v>2023</v>
      </c>
      <c r="H2184" s="150">
        <v>14800</v>
      </c>
      <c r="I2184" s="151" t="s">
        <v>79</v>
      </c>
      <c r="J2184" s="93" t="s">
        <v>6176</v>
      </c>
      <c r="K2184" s="153"/>
      <c r="L2184" s="153"/>
      <c r="M2184" s="153"/>
      <c r="N2184" s="153"/>
      <c r="O2184" s="153"/>
      <c r="P2184" s="153"/>
      <c r="Q2184" s="153"/>
      <c r="R2184" s="153"/>
      <c r="S2184" s="153"/>
    </row>
    <row r="2185" spans="1:19" ht="187.5">
      <c r="A2185" s="277" t="s">
        <v>25424</v>
      </c>
      <c r="B2185" s="253" t="s">
        <v>153</v>
      </c>
      <c r="C2185" s="93" t="s">
        <v>6177</v>
      </c>
      <c r="D2185" s="93" t="s">
        <v>6178</v>
      </c>
      <c r="E2185" s="172">
        <v>220</v>
      </c>
      <c r="F2185" s="148" t="s">
        <v>50</v>
      </c>
      <c r="G2185" s="147">
        <f ca="1">IFERROR(__xludf.DUMMYFUNCTION(" VLOOKUP(A2178, IMPORTRANGE(""https://docs.google.com/spreadsheets/d/1QNLbnkR_AongFt22vMfNzfpjZ0CjpI8QI-w0wBnYA1w/"", ""Инфа!A:AA""), 6, FALSE)"),2024)</f>
        <v>2024</v>
      </c>
      <c r="H2185" s="150">
        <v>18200</v>
      </c>
      <c r="I2185" s="151" t="s">
        <v>161</v>
      </c>
      <c r="J2185" s="93" t="s">
        <v>6179</v>
      </c>
      <c r="K2185" s="153"/>
      <c r="L2185" s="153"/>
      <c r="M2185" s="153"/>
      <c r="N2185" s="153"/>
      <c r="O2185" s="153"/>
      <c r="P2185" s="153"/>
      <c r="Q2185" s="153"/>
      <c r="R2185" s="153"/>
      <c r="S2185" s="153"/>
    </row>
    <row r="2186" spans="1:19" ht="56.25">
      <c r="A2186" s="277" t="s">
        <v>25424</v>
      </c>
      <c r="B2186" s="253" t="s">
        <v>153</v>
      </c>
      <c r="C2186" s="93" t="s">
        <v>6177</v>
      </c>
      <c r="D2186" s="93" t="s">
        <v>6180</v>
      </c>
      <c r="E2186" s="148">
        <f ca="1">IFERROR(__xludf.DUMMYFUNCTION(" VLOOKUP(A2179, IMPORTRANGE(""https://docs.google.com/spreadsheets/d/1fj_Bhi2XPL3siwIh4sx4VRLAe31yD50oKdj5UlRYW0c/"", ""Сводка!A:AA""), 5, FALSE)"),200)</f>
        <v>200</v>
      </c>
      <c r="F2186" s="148" t="s">
        <v>50</v>
      </c>
      <c r="G2186" s="147">
        <f ca="1">IFERROR(__xludf.DUMMYFUNCTION(" VLOOKUP(A2179, IMPORTRANGE(""https://docs.google.com/spreadsheets/d/1QNLbnkR_AongFt22vMfNzfpjZ0CjpI8QI-w0wBnYA1w/"", ""Инфа!A:AA""), 6, FALSE)"),2024)</f>
        <v>2024</v>
      </c>
      <c r="H2186" s="150">
        <v>11000</v>
      </c>
      <c r="I2186" s="151" t="s">
        <v>138</v>
      </c>
      <c r="J2186" s="93"/>
      <c r="K2186" s="153"/>
      <c r="L2186" s="153"/>
      <c r="M2186" s="153"/>
      <c r="N2186" s="153"/>
      <c r="O2186" s="153"/>
      <c r="P2186" s="153"/>
      <c r="Q2186" s="153"/>
      <c r="R2186" s="153"/>
      <c r="S2186" s="153"/>
    </row>
    <row r="2187" spans="1:19" ht="56.25">
      <c r="A2187" s="277" t="s">
        <v>25424</v>
      </c>
      <c r="B2187" s="253" t="s">
        <v>153</v>
      </c>
      <c r="C2187" s="93" t="s">
        <v>6177</v>
      </c>
      <c r="D2187" s="93" t="s">
        <v>6181</v>
      </c>
      <c r="E2187" s="148">
        <f ca="1">IFERROR(__xludf.DUMMYFUNCTION(" VLOOKUP(A2180, IMPORTRANGE(""https://docs.google.com/spreadsheets/d/1fj_Bhi2XPL3siwIh4sx4VRLAe31yD50oKdj5UlRYW0c/"", ""Сводка!A:AA""), 5, FALSE)"),100)</f>
        <v>100</v>
      </c>
      <c r="F2187" s="148" t="s">
        <v>50</v>
      </c>
      <c r="G2187" s="147">
        <f ca="1">IFERROR(__xludf.DUMMYFUNCTION(" VLOOKUP(A2180, IMPORTRANGE(""https://docs.google.com/spreadsheets/d/1QNLbnkR_AongFt22vMfNzfpjZ0CjpI8QI-w0wBnYA1w/"", ""Инфа!A:AA""), 6, FALSE)"),2024)</f>
        <v>2024</v>
      </c>
      <c r="H2187" s="150">
        <v>8000</v>
      </c>
      <c r="I2187" s="151" t="s">
        <v>138</v>
      </c>
      <c r="J2187" s="93"/>
      <c r="K2187" s="153"/>
      <c r="L2187" s="153"/>
      <c r="M2187" s="153"/>
      <c r="N2187" s="153"/>
      <c r="O2187" s="153"/>
      <c r="P2187" s="153"/>
      <c r="Q2187" s="153"/>
      <c r="R2187" s="153"/>
      <c r="S2187" s="153"/>
    </row>
    <row r="2188" spans="1:19" ht="56.25">
      <c r="A2188" s="277" t="s">
        <v>25424</v>
      </c>
      <c r="B2188" s="253" t="s">
        <v>153</v>
      </c>
      <c r="C2188" s="93" t="s">
        <v>6177</v>
      </c>
      <c r="D2188" s="93" t="s">
        <v>6182</v>
      </c>
      <c r="E2188" s="148">
        <f ca="1">IFERROR(__xludf.DUMMYFUNCTION(" VLOOKUP(A2181, IMPORTRANGE(""https://docs.google.com/spreadsheets/d/1fj_Bhi2XPL3siwIh4sx4VRLAe31yD50oKdj5UlRYW0c/"", ""Сводка!A:AA""), 5, FALSE)"),100)</f>
        <v>100</v>
      </c>
      <c r="F2188" s="148" t="s">
        <v>50</v>
      </c>
      <c r="G2188" s="147">
        <f ca="1">IFERROR(__xludf.DUMMYFUNCTION(" VLOOKUP(A2181, IMPORTRANGE(""https://docs.google.com/spreadsheets/d/1QNLbnkR_AongFt22vMfNzfpjZ0CjpI8QI-w0wBnYA1w/"", ""Инфа!A:AA""), 6, FALSE)"),2024)</f>
        <v>2024</v>
      </c>
      <c r="H2188" s="150">
        <v>8000</v>
      </c>
      <c r="I2188" s="151" t="s">
        <v>138</v>
      </c>
      <c r="J2188" s="93"/>
      <c r="K2188" s="153"/>
      <c r="L2188" s="153"/>
      <c r="M2188" s="153"/>
      <c r="N2188" s="153"/>
      <c r="O2188" s="153"/>
      <c r="P2188" s="153"/>
      <c r="Q2188" s="153"/>
      <c r="R2188" s="153"/>
      <c r="S2188" s="153"/>
    </row>
    <row r="2189" spans="1:19" ht="112.5">
      <c r="A2189" s="277" t="s">
        <v>25424</v>
      </c>
      <c r="B2189" s="253" t="s">
        <v>153</v>
      </c>
      <c r="C2189" s="93" t="s">
        <v>6183</v>
      </c>
      <c r="D2189" s="93" t="s">
        <v>6184</v>
      </c>
      <c r="E2189" s="172">
        <v>276</v>
      </c>
      <c r="F2189" s="148" t="s">
        <v>50</v>
      </c>
      <c r="G2189" s="147">
        <f ca="1">IFERROR(__xludf.DUMMYFUNCTION(" VLOOKUP(A2182, IMPORTRANGE(""https://docs.google.com/spreadsheets/d/1QNLbnkR_AongFt22vMfNzfpjZ0CjpI8QI-w0wBnYA1w/"", ""Инфа!A:AA""), 6, FALSE)"),2024)</f>
        <v>2024</v>
      </c>
      <c r="H2189" s="150">
        <v>13300</v>
      </c>
      <c r="I2189" s="151" t="s">
        <v>234</v>
      </c>
      <c r="J2189" s="93" t="s">
        <v>6185</v>
      </c>
      <c r="K2189" s="153"/>
      <c r="L2189" s="153"/>
      <c r="M2189" s="153"/>
      <c r="N2189" s="153"/>
      <c r="O2189" s="153"/>
      <c r="P2189" s="153"/>
      <c r="Q2189" s="153"/>
      <c r="R2189" s="153"/>
      <c r="S2189" s="153"/>
    </row>
    <row r="2190" spans="1:19" ht="150">
      <c r="A2190" s="277" t="s">
        <v>25424</v>
      </c>
      <c r="B2190" s="253" t="s">
        <v>153</v>
      </c>
      <c r="C2190" s="93" t="s">
        <v>6186</v>
      </c>
      <c r="D2190" s="93" t="s">
        <v>6187</v>
      </c>
      <c r="E2190" s="148">
        <f ca="1">IFERROR(__xludf.DUMMYFUNCTION(" VLOOKUP(A2183, IMPORTRANGE(""https://docs.google.com/spreadsheets/d/1fj_Bhi2XPL3siwIh4sx4VRLAe31yD50oKdj5UlRYW0c/"", ""Сводка!A:AA""), 5, FALSE)"),292)</f>
        <v>292</v>
      </c>
      <c r="F2190" s="148" t="s">
        <v>266</v>
      </c>
      <c r="G2190" s="147">
        <f ca="1">IFERROR(__xludf.DUMMYFUNCTION(" VLOOKUP(A2183, IMPORTRANGE(""https://docs.google.com/spreadsheets/d/1QNLbnkR_AongFt22vMfNzfpjZ0CjpI8QI-w0wBnYA1w/"", ""Инфа!A:AA""), 6, FALSE)"),2024)</f>
        <v>2024</v>
      </c>
      <c r="H2190" s="150">
        <v>22500</v>
      </c>
      <c r="I2190" s="151" t="s">
        <v>1938</v>
      </c>
      <c r="J2190" s="93" t="s">
        <v>6188</v>
      </c>
      <c r="K2190" s="153"/>
      <c r="L2190" s="153"/>
      <c r="M2190" s="153"/>
      <c r="N2190" s="153"/>
      <c r="O2190" s="153"/>
      <c r="P2190" s="153"/>
      <c r="Q2190" s="153"/>
      <c r="R2190" s="153"/>
      <c r="S2190" s="153"/>
    </row>
    <row r="2191" spans="1:19" ht="75">
      <c r="A2191" s="277" t="s">
        <v>25424</v>
      </c>
      <c r="B2191" s="253" t="s">
        <v>153</v>
      </c>
      <c r="C2191" s="93" t="s">
        <v>6189</v>
      </c>
      <c r="D2191" s="93" t="s">
        <v>6190</v>
      </c>
      <c r="E2191" s="148">
        <f ca="1">IFERROR(__xludf.DUMMYFUNCTION(" VLOOKUP(A2184, IMPORTRANGE(""https://docs.google.com/spreadsheets/d/1fj_Bhi2XPL3siwIh4sx4VRLAe31yD50oKdj5UlRYW0c/"", ""Сводка!A:AA""), 5, FALSE)"),156)</f>
        <v>156</v>
      </c>
      <c r="F2191" s="148" t="s">
        <v>50</v>
      </c>
      <c r="G2191" s="147">
        <f ca="1">IFERROR(__xludf.DUMMYFUNCTION(" VLOOKUP(A2184, IMPORTRANGE(""https://docs.google.com/spreadsheets/d/1QNLbnkR_AongFt22vMfNzfpjZ0CjpI8QI-w0wBnYA1w/"", ""Инфа!A:AA""), 6, FALSE)"),2024)</f>
        <v>2024</v>
      </c>
      <c r="H2191" s="150">
        <v>9700</v>
      </c>
      <c r="I2191" s="151" t="s">
        <v>133</v>
      </c>
      <c r="J2191" s="93"/>
      <c r="K2191" s="153"/>
      <c r="L2191" s="153"/>
      <c r="M2191" s="153"/>
      <c r="N2191" s="153"/>
      <c r="O2191" s="153"/>
      <c r="P2191" s="153"/>
      <c r="Q2191" s="153"/>
      <c r="R2191" s="153"/>
      <c r="S2191" s="153"/>
    </row>
    <row r="2192" spans="1:19" ht="93.75">
      <c r="A2192" s="277" t="s">
        <v>25424</v>
      </c>
      <c r="B2192" s="253" t="s">
        <v>153</v>
      </c>
      <c r="C2192" s="96" t="s">
        <v>6191</v>
      </c>
      <c r="D2192" s="96" t="s">
        <v>6192</v>
      </c>
      <c r="E2192" s="148">
        <f ca="1">IFERROR(__xludf.DUMMYFUNCTION(" VLOOKUP(A2185, IMPORTRANGE(""https://docs.google.com/spreadsheets/d/1fj_Bhi2XPL3siwIh4sx4VRLAe31yD50oKdj5UlRYW0c/"", ""Сводка!A:AA""), 5, FALSE)"),152)</f>
        <v>152</v>
      </c>
      <c r="F2192" s="165" t="s">
        <v>50</v>
      </c>
      <c r="G2192" s="147">
        <f ca="1">IFERROR(__xludf.DUMMYFUNCTION(" VLOOKUP(A2185, IMPORTRANGE(""https://docs.google.com/spreadsheets/d/1QNLbnkR_AongFt22vMfNzfpjZ0CjpI8QI-w0wBnYA1w/"", ""Инфа!A:AA""), 6, FALSE)"),2024)</f>
        <v>2024</v>
      </c>
      <c r="H2192" s="150">
        <v>9600</v>
      </c>
      <c r="I2192" s="151" t="s">
        <v>161</v>
      </c>
      <c r="J2192" s="93" t="s">
        <v>6193</v>
      </c>
      <c r="K2192" s="153"/>
      <c r="L2192" s="153"/>
      <c r="M2192" s="153"/>
      <c r="N2192" s="153"/>
      <c r="O2192" s="153"/>
      <c r="P2192" s="153"/>
      <c r="Q2192" s="153"/>
      <c r="R2192" s="153"/>
      <c r="S2192" s="153"/>
    </row>
    <row r="2193" spans="1:19" ht="131.25">
      <c r="A2193" s="277" t="s">
        <v>25424</v>
      </c>
      <c r="B2193" s="253" t="s">
        <v>400</v>
      </c>
      <c r="C2193" s="96" t="s">
        <v>6194</v>
      </c>
      <c r="D2193" s="96" t="s">
        <v>6195</v>
      </c>
      <c r="E2193" s="148">
        <f ca="1">IFERROR(__xludf.DUMMYFUNCTION(" VLOOKUP(A2186, IMPORTRANGE(""https://docs.google.com/spreadsheets/d/1fj_Bhi2XPL3siwIh4sx4VRLAe31yD50oKdj5UlRYW0c/"", ""Сводка!A:AA""), 5, FALSE)"),200)</f>
        <v>200</v>
      </c>
      <c r="F2193" s="165" t="s">
        <v>415</v>
      </c>
      <c r="G2193" s="147">
        <f ca="1">IFERROR(__xludf.DUMMYFUNCTION(" VLOOKUP(A2186, IMPORTRANGE(""https://docs.google.com/spreadsheets/d/1QNLbnkR_AongFt22vMfNzfpjZ0CjpI8QI-w0wBnYA1w/"", ""Инфа!A:AA""), 6, FALSE)"),2024)</f>
        <v>2024</v>
      </c>
      <c r="H2193" s="150">
        <v>11000</v>
      </c>
      <c r="I2193" s="151" t="s">
        <v>138</v>
      </c>
      <c r="J2193" s="93" t="s">
        <v>6196</v>
      </c>
      <c r="K2193" s="153"/>
      <c r="L2193" s="153"/>
      <c r="M2193" s="153"/>
      <c r="N2193" s="153"/>
      <c r="O2193" s="153"/>
      <c r="P2193" s="153"/>
      <c r="Q2193" s="153"/>
      <c r="R2193" s="153"/>
      <c r="S2193" s="153"/>
    </row>
    <row r="2194" spans="1:19" ht="75">
      <c r="A2194" s="277" t="s">
        <v>25424</v>
      </c>
      <c r="B2194" s="253" t="s">
        <v>153</v>
      </c>
      <c r="C2194" s="96" t="s">
        <v>6197</v>
      </c>
      <c r="D2194" s="96" t="s">
        <v>6198</v>
      </c>
      <c r="E2194" s="148">
        <f ca="1">IFERROR(__xludf.DUMMYFUNCTION(" VLOOKUP(A2187, IMPORTRANGE(""https://docs.google.com/spreadsheets/d/1fj_Bhi2XPL3siwIh4sx4VRLAe31yD50oKdj5UlRYW0c/"", ""Сводка!A:AA""), 5, FALSE)"),232)</f>
        <v>232</v>
      </c>
      <c r="F2194" s="165" t="s">
        <v>50</v>
      </c>
      <c r="G2194" s="147">
        <f ca="1">IFERROR(__xludf.DUMMYFUNCTION(" VLOOKUP(A2187, IMPORTRANGE(""https://docs.google.com/spreadsheets/d/1QNLbnkR_AongFt22vMfNzfpjZ0CjpI8QI-w0wBnYA1w/"", ""Инфа!A:AA""), 6, FALSE)"),2024)</f>
        <v>2024</v>
      </c>
      <c r="H2194" s="150">
        <v>12000</v>
      </c>
      <c r="I2194" s="151" t="s">
        <v>1996</v>
      </c>
      <c r="J2194" s="93" t="s">
        <v>6199</v>
      </c>
      <c r="K2194" s="153"/>
      <c r="L2194" s="153"/>
      <c r="M2194" s="153"/>
      <c r="N2194" s="153"/>
      <c r="O2194" s="153"/>
      <c r="P2194" s="153"/>
      <c r="Q2194" s="153"/>
      <c r="R2194" s="153"/>
      <c r="S2194" s="153"/>
    </row>
    <row r="2195" spans="1:19" ht="168.75">
      <c r="A2195" s="277" t="s">
        <v>25424</v>
      </c>
      <c r="B2195" s="253" t="s">
        <v>153</v>
      </c>
      <c r="C2195" s="96" t="s">
        <v>6197</v>
      </c>
      <c r="D2195" s="96" t="s">
        <v>6200</v>
      </c>
      <c r="E2195" s="148">
        <f ca="1">IFERROR(__xludf.DUMMYFUNCTION(" VLOOKUP(A2188, IMPORTRANGE(""https://docs.google.com/spreadsheets/d/1fj_Bhi2XPL3siwIh4sx4VRLAe31yD50oKdj5UlRYW0c/"", ""Сводка!A:AA""), 5, FALSE)"),164)</f>
        <v>164</v>
      </c>
      <c r="F2195" s="165" t="s">
        <v>456</v>
      </c>
      <c r="G2195" s="147">
        <f ca="1">IFERROR(__xludf.DUMMYFUNCTION(" VLOOKUP(A2188, IMPORTRANGE(""https://docs.google.com/spreadsheets/d/1QNLbnkR_AongFt22vMfNzfpjZ0CjpI8QI-w0wBnYA1w/"", ""Инфа!A:AA""), 6, FALSE)"),2024)</f>
        <v>2024</v>
      </c>
      <c r="H2195" s="150">
        <v>9900</v>
      </c>
      <c r="I2195" s="151" t="s">
        <v>1996</v>
      </c>
      <c r="J2195" s="93" t="s">
        <v>6201</v>
      </c>
      <c r="K2195" s="153"/>
      <c r="L2195" s="153"/>
      <c r="M2195" s="153"/>
      <c r="N2195" s="153"/>
      <c r="O2195" s="153"/>
      <c r="P2195" s="153"/>
      <c r="Q2195" s="153"/>
      <c r="R2195" s="153"/>
      <c r="S2195" s="153"/>
    </row>
    <row r="2196" spans="1:19" ht="56.25">
      <c r="A2196" s="277" t="s">
        <v>25424</v>
      </c>
      <c r="B2196" s="253" t="s">
        <v>153</v>
      </c>
      <c r="C2196" s="96" t="s">
        <v>6197</v>
      </c>
      <c r="D2196" s="96" t="s">
        <v>6202</v>
      </c>
      <c r="E2196" s="148">
        <f ca="1">IFERROR(__xludf.DUMMYFUNCTION(" VLOOKUP(A2189, IMPORTRANGE(""https://docs.google.com/spreadsheets/d/1fj_Bhi2XPL3siwIh4sx4VRLAe31yD50oKdj5UlRYW0c/"", ""Сводка!A:AA""), 5, FALSE)"),124)</f>
        <v>124</v>
      </c>
      <c r="F2196" s="165" t="s">
        <v>108</v>
      </c>
      <c r="G2196" s="147">
        <f ca="1">IFERROR(__xludf.DUMMYFUNCTION(" VLOOKUP(A2189, IMPORTRANGE(""https://docs.google.com/spreadsheets/d/1QNLbnkR_AongFt22vMfNzfpjZ0CjpI8QI-w0wBnYA1w/"", ""Инфа!A:AA""), 6, FALSE)"),2024)</f>
        <v>2024</v>
      </c>
      <c r="H2196" s="150">
        <v>12400</v>
      </c>
      <c r="I2196" s="151" t="s">
        <v>1996</v>
      </c>
      <c r="J2196" s="93"/>
      <c r="K2196" s="153"/>
      <c r="L2196" s="153"/>
      <c r="M2196" s="153"/>
      <c r="N2196" s="153"/>
      <c r="O2196" s="153"/>
      <c r="P2196" s="153"/>
      <c r="Q2196" s="153"/>
      <c r="R2196" s="153"/>
      <c r="S2196" s="153"/>
    </row>
    <row r="2197" spans="1:19" ht="56.25">
      <c r="A2197" s="277" t="s">
        <v>25424</v>
      </c>
      <c r="B2197" s="253" t="s">
        <v>153</v>
      </c>
      <c r="C2197" s="93" t="s">
        <v>6197</v>
      </c>
      <c r="D2197" s="93" t="s">
        <v>6203</v>
      </c>
      <c r="E2197" s="148">
        <f ca="1">IFERROR(__xludf.DUMMYFUNCTION(" VLOOKUP(A2190, IMPORTRANGE(""https://docs.google.com/spreadsheets/d/1fj_Bhi2XPL3siwIh4sx4VRLAe31yD50oKdj5UlRYW0c/"", ""Сводка!A:AA""), 5, FALSE)"),88)</f>
        <v>88</v>
      </c>
      <c r="F2197" s="148" t="s">
        <v>50</v>
      </c>
      <c r="G2197" s="147">
        <f ca="1">IFERROR(__xludf.DUMMYFUNCTION(" VLOOKUP(A2190, IMPORTRANGE(""https://docs.google.com/spreadsheets/d/1QNLbnkR_AongFt22vMfNzfpjZ0CjpI8QI-w0wBnYA1w/"", ""Инфа!A:AA""), 6, FALSE)"),2024)</f>
        <v>2024</v>
      </c>
      <c r="H2197" s="150">
        <v>7600</v>
      </c>
      <c r="I2197" s="151" t="s">
        <v>1196</v>
      </c>
      <c r="J2197" s="93"/>
      <c r="K2197" s="153"/>
      <c r="L2197" s="153"/>
      <c r="M2197" s="153"/>
      <c r="N2197" s="153"/>
      <c r="O2197" s="153"/>
      <c r="P2197" s="153"/>
      <c r="Q2197" s="153"/>
      <c r="R2197" s="153"/>
      <c r="S2197" s="153"/>
    </row>
    <row r="2198" spans="1:19" ht="206.25">
      <c r="A2198" s="277" t="s">
        <v>25424</v>
      </c>
      <c r="B2198" s="253" t="s">
        <v>153</v>
      </c>
      <c r="C2198" s="93" t="s">
        <v>6204</v>
      </c>
      <c r="D2198" s="93" t="s">
        <v>6205</v>
      </c>
      <c r="E2198" s="148">
        <f ca="1">IFERROR(__xludf.DUMMYFUNCTION(" VLOOKUP(A2191, IMPORTRANGE(""https://docs.google.com/spreadsheets/d/1fj_Bhi2XPL3siwIh4sx4VRLAe31yD50oKdj5UlRYW0c/"", ""Сводка!A:AA""), 5, FALSE)"),172)</f>
        <v>172</v>
      </c>
      <c r="F2198" s="148" t="s">
        <v>415</v>
      </c>
      <c r="G2198" s="147">
        <f ca="1">IFERROR(__xludf.DUMMYFUNCTION(" VLOOKUP(A2191, IMPORTRANGE(""https://docs.google.com/spreadsheets/d/1QNLbnkR_AongFt22vMfNzfpjZ0CjpI8QI-w0wBnYA1w/"", ""Инфа!A:AA""), 6, FALSE)"),2024)</f>
        <v>2024</v>
      </c>
      <c r="H2198" s="150">
        <v>10200</v>
      </c>
      <c r="I2198" s="151" t="s">
        <v>416</v>
      </c>
      <c r="J2198" s="93" t="s">
        <v>6206</v>
      </c>
      <c r="K2198" s="153"/>
      <c r="L2198" s="153"/>
      <c r="M2198" s="153"/>
      <c r="N2198" s="153"/>
      <c r="O2198" s="153"/>
      <c r="P2198" s="153"/>
      <c r="Q2198" s="153"/>
      <c r="R2198" s="153"/>
      <c r="S2198" s="153"/>
    </row>
    <row r="2199" spans="1:19" ht="206.25">
      <c r="A2199" s="277" t="s">
        <v>25424</v>
      </c>
      <c r="B2199" s="253" t="s">
        <v>153</v>
      </c>
      <c r="C2199" s="93" t="s">
        <v>6207</v>
      </c>
      <c r="D2199" s="93" t="s">
        <v>6208</v>
      </c>
      <c r="E2199" s="172">
        <v>223</v>
      </c>
      <c r="F2199" s="148" t="s">
        <v>165</v>
      </c>
      <c r="G2199" s="147">
        <f ca="1">IFERROR(__xludf.DUMMYFUNCTION(" VLOOKUP(A2192, IMPORTRANGE(""https://docs.google.com/spreadsheets/d/1QNLbnkR_AongFt22vMfNzfpjZ0CjpI8QI-w0wBnYA1w/"", ""Инфа!A:AA""), 6, FALSE)"),2024)</f>
        <v>2024</v>
      </c>
      <c r="H2199" s="150">
        <v>11700</v>
      </c>
      <c r="I2199" s="151" t="s">
        <v>6209</v>
      </c>
      <c r="J2199" s="93" t="s">
        <v>6210</v>
      </c>
      <c r="K2199" s="153"/>
      <c r="L2199" s="153"/>
      <c r="M2199" s="153"/>
      <c r="N2199" s="153"/>
      <c r="O2199" s="153"/>
      <c r="P2199" s="153"/>
      <c r="Q2199" s="153"/>
      <c r="R2199" s="153"/>
      <c r="S2199" s="153"/>
    </row>
    <row r="2200" spans="1:19" ht="187.5">
      <c r="A2200" s="277" t="s">
        <v>25424</v>
      </c>
      <c r="B2200" s="253" t="s">
        <v>400</v>
      </c>
      <c r="C2200" s="93" t="s">
        <v>6211</v>
      </c>
      <c r="D2200" s="93" t="s">
        <v>6212</v>
      </c>
      <c r="E2200" s="148">
        <f ca="1">IFERROR(__xludf.DUMMYFUNCTION(" VLOOKUP(A2193, IMPORTRANGE(""https://docs.google.com/spreadsheets/d/1fj_Bhi2XPL3siwIh4sx4VRLAe31yD50oKdj5UlRYW0c/"", ""Сводка!A:AA""), 5, FALSE)"),168)</f>
        <v>168</v>
      </c>
      <c r="F2200" s="148" t="s">
        <v>415</v>
      </c>
      <c r="G2200" s="147">
        <f ca="1">IFERROR(__xludf.DUMMYFUNCTION(" VLOOKUP(A2193, IMPORTRANGE(""https://docs.google.com/spreadsheets/d/1QNLbnkR_AongFt22vMfNzfpjZ0CjpI8QI-w0wBnYA1w/"", ""Инфа!A:AA""), 6, FALSE)"),2024)</f>
        <v>2024</v>
      </c>
      <c r="H2200" s="150">
        <v>10000</v>
      </c>
      <c r="I2200" s="151" t="s">
        <v>416</v>
      </c>
      <c r="J2200" s="93" t="s">
        <v>6213</v>
      </c>
      <c r="K2200" s="153"/>
      <c r="L2200" s="153"/>
      <c r="M2200" s="153"/>
      <c r="N2200" s="153"/>
      <c r="O2200" s="153"/>
      <c r="P2200" s="153"/>
      <c r="Q2200" s="153"/>
      <c r="R2200" s="153"/>
      <c r="S2200" s="153"/>
    </row>
    <row r="2201" spans="1:19" ht="37.5">
      <c r="A2201" s="277" t="s">
        <v>25424</v>
      </c>
      <c r="B2201" s="253" t="s">
        <v>153</v>
      </c>
      <c r="C2201" s="93" t="s">
        <v>6214</v>
      </c>
      <c r="D2201" s="93" t="s">
        <v>6215</v>
      </c>
      <c r="E2201" s="148">
        <f ca="1">IFERROR(__xludf.DUMMYFUNCTION(" VLOOKUP(A2194, IMPORTRANGE(""https://docs.google.com/spreadsheets/d/1fj_Bhi2XPL3siwIh4sx4VRLAe31yD50oKdj5UlRYW0c/"", ""Сводка!A:AA""), 5, FALSE)"),80)</f>
        <v>80</v>
      </c>
      <c r="F2201" s="148" t="s">
        <v>50</v>
      </c>
      <c r="G2201" s="147">
        <f ca="1">IFERROR(__xludf.DUMMYFUNCTION(" VLOOKUP(A2194, IMPORTRANGE(""https://docs.google.com/spreadsheets/d/1QNLbnkR_AongFt22vMfNzfpjZ0CjpI8QI-w0wBnYA1w/"", ""Инфа!A:AA""), 6, FALSE)"),2024)</f>
        <v>2024</v>
      </c>
      <c r="H2201" s="150">
        <v>7400</v>
      </c>
      <c r="I2201" s="151" t="s">
        <v>518</v>
      </c>
      <c r="J2201" s="93"/>
      <c r="K2201" s="153"/>
      <c r="L2201" s="153"/>
      <c r="M2201" s="153"/>
      <c r="N2201" s="153"/>
      <c r="O2201" s="153"/>
      <c r="P2201" s="153"/>
      <c r="Q2201" s="153"/>
      <c r="R2201" s="153"/>
      <c r="S2201" s="153"/>
    </row>
    <row r="2202" spans="1:19" ht="56.25">
      <c r="A2202" s="277" t="s">
        <v>25424</v>
      </c>
      <c r="B2202" s="253" t="s">
        <v>153</v>
      </c>
      <c r="C2202" s="93" t="s">
        <v>6216</v>
      </c>
      <c r="D2202" s="93" t="s">
        <v>6217</v>
      </c>
      <c r="E2202" s="148">
        <f ca="1">IFERROR(__xludf.DUMMYFUNCTION(" VLOOKUP(A2195, IMPORTRANGE(""https://docs.google.com/spreadsheets/d/1fj_Bhi2XPL3siwIh4sx4VRLAe31yD50oKdj5UlRYW0c/"", ""Сводка!A:AA""), 5, FALSE)"),116)</f>
        <v>116</v>
      </c>
      <c r="F2202" s="148" t="s">
        <v>50</v>
      </c>
      <c r="G2202" s="147">
        <f ca="1">IFERROR(__xludf.DUMMYFUNCTION(" VLOOKUP(A2195, IMPORTRANGE(""https://docs.google.com/spreadsheets/d/1QNLbnkR_AongFt22vMfNzfpjZ0CjpI8QI-w0wBnYA1w/"", ""Инфа!A:AA""), 6, FALSE)"),2024)</f>
        <v>2024</v>
      </c>
      <c r="H2202" s="150">
        <v>15500</v>
      </c>
      <c r="I2202" s="151" t="s">
        <v>819</v>
      </c>
      <c r="J2202" s="93"/>
      <c r="K2202" s="153"/>
      <c r="L2202" s="153"/>
      <c r="M2202" s="153"/>
      <c r="N2202" s="153"/>
      <c r="O2202" s="153"/>
      <c r="P2202" s="153"/>
      <c r="Q2202" s="153"/>
      <c r="R2202" s="153"/>
      <c r="S2202" s="153"/>
    </row>
    <row r="2203" spans="1:19" ht="168.75">
      <c r="A2203" s="277" t="s">
        <v>25424</v>
      </c>
      <c r="B2203" s="253" t="s">
        <v>400</v>
      </c>
      <c r="C2203" s="93" t="s">
        <v>6218</v>
      </c>
      <c r="D2203" s="93" t="s">
        <v>6219</v>
      </c>
      <c r="E2203" s="148">
        <f ca="1">IFERROR(__xludf.DUMMYFUNCTION(" VLOOKUP(A2196, IMPORTRANGE(""https://docs.google.com/spreadsheets/d/1fj_Bhi2XPL3siwIh4sx4VRLAe31yD50oKdj5UlRYW0c/"", ""Сводка!A:AA""), 5, FALSE)"),156)</f>
        <v>156</v>
      </c>
      <c r="F2203" s="148" t="s">
        <v>403</v>
      </c>
      <c r="G2203" s="147">
        <f ca="1">IFERROR(__xludf.DUMMYFUNCTION(" VLOOKUP(A2196, IMPORTRANGE(""https://docs.google.com/spreadsheets/d/1QNLbnkR_AongFt22vMfNzfpjZ0CjpI8QI-w0wBnYA1w/"", ""Инфа!A:AA""), 6, FALSE)"),2024)</f>
        <v>2024</v>
      </c>
      <c r="H2203" s="150">
        <v>9700</v>
      </c>
      <c r="I2203" s="156" t="s">
        <v>6015</v>
      </c>
      <c r="J2203" s="93" t="s">
        <v>6220</v>
      </c>
      <c r="K2203" s="153"/>
      <c r="L2203" s="153"/>
      <c r="M2203" s="153"/>
      <c r="N2203" s="153"/>
      <c r="O2203" s="153"/>
      <c r="P2203" s="153"/>
      <c r="Q2203" s="153"/>
      <c r="R2203" s="153"/>
      <c r="S2203" s="153"/>
    </row>
    <row r="2204" spans="1:19" ht="37.5">
      <c r="A2204" s="277" t="s">
        <v>25424</v>
      </c>
      <c r="B2204" s="253" t="s">
        <v>153</v>
      </c>
      <c r="C2204" s="93" t="s">
        <v>6221</v>
      </c>
      <c r="D2204" s="93" t="s">
        <v>6222</v>
      </c>
      <c r="E2204" s="148">
        <f ca="1">IFERROR(__xludf.DUMMYFUNCTION(" VLOOKUP(A2197, IMPORTRANGE(""https://docs.google.com/spreadsheets/d/1fj_Bhi2XPL3siwIh4sx4VRLAe31yD50oKdj5UlRYW0c/"", ""Сводка!A:AA""), 5, FALSE)"),276)</f>
        <v>276</v>
      </c>
      <c r="F2204" s="148" t="s">
        <v>50</v>
      </c>
      <c r="G2204" s="147">
        <f ca="1">IFERROR(__xludf.DUMMYFUNCTION(" VLOOKUP(A2197, IMPORTRANGE(""https://docs.google.com/spreadsheets/d/1QNLbnkR_AongFt22vMfNzfpjZ0CjpI8QI-w0wBnYA1w/"", ""Инфа!A:AA""), 6, FALSE)"),2024)</f>
        <v>2024</v>
      </c>
      <c r="H2204" s="150">
        <v>28000</v>
      </c>
      <c r="I2204" s="156" t="s">
        <v>103</v>
      </c>
      <c r="J2204" s="93"/>
      <c r="K2204" s="153"/>
      <c r="L2204" s="153"/>
      <c r="M2204" s="153"/>
      <c r="N2204" s="153"/>
      <c r="O2204" s="153"/>
      <c r="P2204" s="153"/>
      <c r="Q2204" s="153"/>
      <c r="R2204" s="153"/>
      <c r="S2204" s="153"/>
    </row>
    <row r="2205" spans="1:19" ht="131.25">
      <c r="A2205" s="277" t="s">
        <v>25424</v>
      </c>
      <c r="B2205" s="253" t="s">
        <v>1885</v>
      </c>
      <c r="C2205" s="93" t="s">
        <v>6221</v>
      </c>
      <c r="D2205" s="93" t="s">
        <v>6223</v>
      </c>
      <c r="E2205" s="148">
        <f ca="1">IFERROR(__xludf.DUMMYFUNCTION(" VLOOKUP(A2198, IMPORTRANGE(""https://docs.google.com/spreadsheets/d/1fj_Bhi2XPL3siwIh4sx4VRLAe31yD50oKdj5UlRYW0c/"", ""Сводка!A:AA""), 5, FALSE)"),308)</f>
        <v>308</v>
      </c>
      <c r="F2205" s="148" t="s">
        <v>59</v>
      </c>
      <c r="G2205" s="147">
        <f ca="1">IFERROR(__xludf.DUMMYFUNCTION(" VLOOKUP(A2198, IMPORTRANGE(""https://docs.google.com/spreadsheets/d/1QNLbnkR_AongFt22vMfNzfpjZ0CjpI8QI-w0wBnYA1w/"", ""Инфа!A:AA""), 6, FALSE)"),2024)</f>
        <v>2024</v>
      </c>
      <c r="H2205" s="150">
        <v>14200</v>
      </c>
      <c r="I2205" s="151" t="s">
        <v>4244</v>
      </c>
      <c r="J2205" s="93" t="s">
        <v>6224</v>
      </c>
      <c r="K2205" s="153"/>
      <c r="L2205" s="153"/>
      <c r="M2205" s="153"/>
      <c r="N2205" s="153"/>
      <c r="O2205" s="153"/>
      <c r="P2205" s="153"/>
      <c r="Q2205" s="153"/>
      <c r="R2205" s="153"/>
      <c r="S2205" s="153"/>
    </row>
    <row r="2206" spans="1:19" ht="56.25">
      <c r="A2206" s="277" t="s">
        <v>25424</v>
      </c>
      <c r="B2206" s="253" t="s">
        <v>311</v>
      </c>
      <c r="C2206" s="93" t="s">
        <v>6225</v>
      </c>
      <c r="D2206" s="93" t="s">
        <v>6226</v>
      </c>
      <c r="E2206" s="148">
        <f ca="1">IFERROR(__xludf.DUMMYFUNCTION(" VLOOKUP(A2199, IMPORTRANGE(""https://docs.google.com/spreadsheets/d/1fj_Bhi2XPL3siwIh4sx4VRLAe31yD50oKdj5UlRYW0c/"", ""Сводка!A:AA""), 5, FALSE)"),216)</f>
        <v>216</v>
      </c>
      <c r="F2206" s="148" t="s">
        <v>6227</v>
      </c>
      <c r="G2206" s="147">
        <f ca="1">IFERROR(__xludf.DUMMYFUNCTION(" VLOOKUP(A2199, IMPORTRANGE(""https://docs.google.com/spreadsheets/d/1QNLbnkR_AongFt22vMfNzfpjZ0CjpI8QI-w0wBnYA1w/"", ""Инфа!A:AA""), 6, FALSE)"),2024)</f>
        <v>2024</v>
      </c>
      <c r="H2206" s="150">
        <v>11500</v>
      </c>
      <c r="I2206" s="151" t="s">
        <v>4244</v>
      </c>
      <c r="J2206" s="93" t="s">
        <v>6228</v>
      </c>
      <c r="K2206" s="153"/>
      <c r="L2206" s="153"/>
      <c r="M2206" s="153"/>
      <c r="N2206" s="153"/>
      <c r="O2206" s="153"/>
      <c r="P2206" s="153"/>
      <c r="Q2206" s="153"/>
      <c r="R2206" s="153"/>
      <c r="S2206" s="153"/>
    </row>
    <row r="2207" spans="1:19" ht="168.75">
      <c r="A2207" s="277" t="s">
        <v>25424</v>
      </c>
      <c r="B2207" s="253" t="s">
        <v>400</v>
      </c>
      <c r="C2207" s="93" t="s">
        <v>6229</v>
      </c>
      <c r="D2207" s="93" t="s">
        <v>6230</v>
      </c>
      <c r="E2207" s="148">
        <f ca="1">IFERROR(__xludf.DUMMYFUNCTION(" VLOOKUP(A2200, IMPORTRANGE(""https://docs.google.com/spreadsheets/d/1fj_Bhi2XPL3siwIh4sx4VRLAe31yD50oKdj5UlRYW0c/"", ""Сводка!A:AA""), 5, FALSE)"),320)</f>
        <v>320</v>
      </c>
      <c r="F2207" s="148" t="s">
        <v>466</v>
      </c>
      <c r="G2207" s="147">
        <f ca="1">IFERROR(__xludf.DUMMYFUNCTION(" VLOOKUP(A2200, IMPORTRANGE(""https://docs.google.com/spreadsheets/d/1QNLbnkR_AongFt22vMfNzfpjZ0CjpI8QI-w0wBnYA1w/"", ""Инфа!A:AA""), 6, FALSE)"),2024)</f>
        <v>2024</v>
      </c>
      <c r="H2207" s="150">
        <v>24200</v>
      </c>
      <c r="I2207" s="151" t="s">
        <v>4244</v>
      </c>
      <c r="J2207" s="93" t="s">
        <v>6231</v>
      </c>
      <c r="K2207" s="153"/>
      <c r="L2207" s="153"/>
      <c r="M2207" s="153"/>
      <c r="N2207" s="153"/>
      <c r="O2207" s="153"/>
      <c r="P2207" s="153"/>
      <c r="Q2207" s="153"/>
      <c r="R2207" s="153"/>
      <c r="S2207" s="153"/>
    </row>
    <row r="2208" spans="1:19" ht="150">
      <c r="A2208" s="277" t="s">
        <v>25424</v>
      </c>
      <c r="B2208" s="253" t="s">
        <v>400</v>
      </c>
      <c r="C2208" s="93" t="s">
        <v>6232</v>
      </c>
      <c r="D2208" s="93" t="s">
        <v>6233</v>
      </c>
      <c r="E2208" s="148">
        <f ca="1">IFERROR(__xludf.DUMMYFUNCTION(" VLOOKUP(A2201, IMPORTRANGE(""https://docs.google.com/spreadsheets/d/1fj_Bhi2XPL3siwIh4sx4VRLAe31yD50oKdj5UlRYW0c/"", ""Сводка!A:AA""), 5, FALSE)"),272)</f>
        <v>272</v>
      </c>
      <c r="F2208" s="148" t="s">
        <v>466</v>
      </c>
      <c r="G2208" s="147">
        <f ca="1">IFERROR(__xludf.DUMMYFUNCTION(" VLOOKUP(A2201, IMPORTRANGE(""https://docs.google.com/spreadsheets/d/1QNLbnkR_AongFt22vMfNzfpjZ0CjpI8QI-w0wBnYA1w/"", ""Инфа!A:AA""), 6, FALSE)"),2024)</f>
        <v>2024</v>
      </c>
      <c r="H2208" s="150">
        <v>13200</v>
      </c>
      <c r="I2208" s="151" t="s">
        <v>103</v>
      </c>
      <c r="J2208" s="93" t="s">
        <v>6234</v>
      </c>
      <c r="K2208" s="153"/>
      <c r="L2208" s="153"/>
      <c r="M2208" s="153"/>
      <c r="N2208" s="153"/>
      <c r="O2208" s="153"/>
      <c r="P2208" s="153"/>
      <c r="Q2208" s="153"/>
      <c r="R2208" s="153"/>
      <c r="S2208" s="153"/>
    </row>
    <row r="2209" spans="1:19" ht="150">
      <c r="A2209" s="277" t="s">
        <v>25424</v>
      </c>
      <c r="B2209" s="253" t="s">
        <v>400</v>
      </c>
      <c r="C2209" s="93" t="s">
        <v>6232</v>
      </c>
      <c r="D2209" s="93" t="s">
        <v>6235</v>
      </c>
      <c r="E2209" s="148">
        <f ca="1">IFERROR(__xludf.DUMMYFUNCTION(" VLOOKUP(A2202, IMPORTRANGE(""https://docs.google.com/spreadsheets/d/1fj_Bhi2XPL3siwIh4sx4VRLAe31yD50oKdj5UlRYW0c/"", ""Сводка!A:AA""), 5, FALSE)"),304)</f>
        <v>304</v>
      </c>
      <c r="F2209" s="148" t="s">
        <v>466</v>
      </c>
      <c r="G2209" s="147">
        <f ca="1">IFERROR(__xludf.DUMMYFUNCTION(" VLOOKUP(A2202, IMPORTRANGE(""https://docs.google.com/spreadsheets/d/1QNLbnkR_AongFt22vMfNzfpjZ0CjpI8QI-w0wBnYA1w/"", ""Инфа!A:AA""), 6, FALSE)"),2024)</f>
        <v>2024</v>
      </c>
      <c r="H2209" s="150">
        <v>14100</v>
      </c>
      <c r="I2209" s="151" t="s">
        <v>103</v>
      </c>
      <c r="J2209" s="93" t="s">
        <v>6234</v>
      </c>
      <c r="K2209" s="153"/>
      <c r="L2209" s="153"/>
      <c r="M2209" s="153"/>
      <c r="N2209" s="153"/>
      <c r="O2209" s="153"/>
      <c r="P2209" s="153"/>
      <c r="Q2209" s="153"/>
      <c r="R2209" s="153"/>
      <c r="S2209" s="153"/>
    </row>
    <row r="2210" spans="1:19" ht="243.75">
      <c r="A2210" s="277" t="s">
        <v>25424</v>
      </c>
      <c r="B2210" s="253" t="s">
        <v>153</v>
      </c>
      <c r="C2210" s="93" t="s">
        <v>6236</v>
      </c>
      <c r="D2210" s="93" t="s">
        <v>6237</v>
      </c>
      <c r="E2210" s="148">
        <f ca="1">IFERROR(__xludf.DUMMYFUNCTION(" VLOOKUP(A2203, IMPORTRANGE(""https://docs.google.com/spreadsheets/d/1fj_Bhi2XPL3siwIh4sx4VRLAe31yD50oKdj5UlRYW0c/"", ""Сводка!A:AA""), 5, FALSE)"),304)</f>
        <v>304</v>
      </c>
      <c r="F2210" s="148" t="s">
        <v>6238</v>
      </c>
      <c r="G2210" s="147">
        <f ca="1">IFERROR(__xludf.DUMMYFUNCTION(" VLOOKUP(A2203, IMPORTRANGE(""https://docs.google.com/spreadsheets/d/1QNLbnkR_AongFt22vMfNzfpjZ0CjpI8QI-w0wBnYA1w/"", ""Инфа!A:AA""), 6, FALSE)"),2024)</f>
        <v>2024</v>
      </c>
      <c r="H2210" s="150">
        <v>18400</v>
      </c>
      <c r="I2210" s="151" t="s">
        <v>291</v>
      </c>
      <c r="J2210" s="93" t="s">
        <v>6239</v>
      </c>
      <c r="K2210" s="153"/>
      <c r="L2210" s="153"/>
      <c r="M2210" s="153"/>
      <c r="N2210" s="153"/>
      <c r="O2210" s="153"/>
      <c r="P2210" s="153"/>
      <c r="Q2210" s="153"/>
      <c r="R2210" s="153"/>
      <c r="S2210" s="153"/>
    </row>
    <row r="2211" spans="1:19" ht="243.75">
      <c r="A2211" s="277" t="s">
        <v>25424</v>
      </c>
      <c r="B2211" s="253" t="s">
        <v>153</v>
      </c>
      <c r="C2211" s="93" t="s">
        <v>6236</v>
      </c>
      <c r="D2211" s="93" t="s">
        <v>6240</v>
      </c>
      <c r="E2211" s="148">
        <f ca="1">IFERROR(__xludf.DUMMYFUNCTION(" VLOOKUP(A2204, IMPORTRANGE(""https://docs.google.com/spreadsheets/d/1fj_Bhi2XPL3siwIh4sx4VRLAe31yD50oKdj5UlRYW0c/"", ""Сводка!A:AA""), 5, FALSE)"),188)</f>
        <v>188</v>
      </c>
      <c r="F2211" s="148" t="s">
        <v>6238</v>
      </c>
      <c r="G2211" s="147">
        <f ca="1">IFERROR(__xludf.DUMMYFUNCTION(" VLOOKUP(A2204, IMPORTRANGE(""https://docs.google.com/spreadsheets/d/1QNLbnkR_AongFt22vMfNzfpjZ0CjpI8QI-w0wBnYA1w/"", ""Инфа!A:AA""), 6, FALSE)"),2024)</f>
        <v>2024</v>
      </c>
      <c r="H2211" s="150">
        <v>13800</v>
      </c>
      <c r="I2211" s="151" t="s">
        <v>291</v>
      </c>
      <c r="J2211" s="93" t="s">
        <v>6239</v>
      </c>
      <c r="K2211" s="153"/>
      <c r="L2211" s="153"/>
      <c r="M2211" s="153"/>
      <c r="N2211" s="153"/>
      <c r="O2211" s="153"/>
      <c r="P2211" s="153"/>
      <c r="Q2211" s="153"/>
      <c r="R2211" s="153"/>
      <c r="S2211" s="153"/>
    </row>
    <row r="2212" spans="1:19" ht="168.75">
      <c r="A2212" s="277" t="s">
        <v>25424</v>
      </c>
      <c r="B2212" s="253" t="s">
        <v>153</v>
      </c>
      <c r="C2212" s="93" t="s">
        <v>6241</v>
      </c>
      <c r="D2212" s="93" t="s">
        <v>6242</v>
      </c>
      <c r="E2212" s="148">
        <f ca="1">IFERROR(__xludf.DUMMYFUNCTION(" VLOOKUP(A2205, IMPORTRANGE(""https://docs.google.com/spreadsheets/d/1fj_Bhi2XPL3siwIh4sx4VRLAe31yD50oKdj5UlRYW0c/"", ""Сводка!A:AA""), 5, FALSE)"),292)</f>
        <v>292</v>
      </c>
      <c r="F2212" s="148" t="s">
        <v>108</v>
      </c>
      <c r="G2212" s="147">
        <f ca="1">IFERROR(__xludf.DUMMYFUNCTION(" VLOOKUP(A2205, IMPORTRANGE(""https://docs.google.com/spreadsheets/d/1QNLbnkR_AongFt22vMfNzfpjZ0CjpI8QI-w0wBnYA1w/"", ""Инфа!A:AA""), 6, FALSE)"),2024)</f>
        <v>2024</v>
      </c>
      <c r="H2212" s="150">
        <v>17900</v>
      </c>
      <c r="I2212" s="156" t="s">
        <v>596</v>
      </c>
      <c r="J2212" s="93" t="s">
        <v>6243</v>
      </c>
      <c r="K2212" s="153"/>
      <c r="L2212" s="153"/>
      <c r="M2212" s="153"/>
      <c r="N2212" s="153"/>
      <c r="O2212" s="153"/>
      <c r="P2212" s="153"/>
      <c r="Q2212" s="153"/>
      <c r="R2212" s="153"/>
      <c r="S2212" s="153"/>
    </row>
    <row r="2213" spans="1:19" ht="150">
      <c r="A2213" s="277" t="s">
        <v>25424</v>
      </c>
      <c r="B2213" s="253" t="s">
        <v>153</v>
      </c>
      <c r="C2213" s="93" t="s">
        <v>6244</v>
      </c>
      <c r="D2213" s="93" t="s">
        <v>6245</v>
      </c>
      <c r="E2213" s="148">
        <f ca="1">IFERROR(__xludf.DUMMYFUNCTION(" VLOOKUP(A2206, IMPORTRANGE(""https://docs.google.com/spreadsheets/d/1fj_Bhi2XPL3siwIh4sx4VRLAe31yD50oKdj5UlRYW0c/"", ""Сводка!A:AA""), 5, FALSE)"),260)</f>
        <v>260</v>
      </c>
      <c r="F2213" s="148" t="s">
        <v>108</v>
      </c>
      <c r="G2213" s="147">
        <f ca="1">IFERROR(__xludf.DUMMYFUNCTION(" VLOOKUP(A2206, IMPORTRANGE(""https://docs.google.com/spreadsheets/d/1QNLbnkR_AongFt22vMfNzfpjZ0CjpI8QI-w0wBnYA1w/"", ""Инфа!A:AA""), 6, FALSE)"),2024)</f>
        <v>2024</v>
      </c>
      <c r="H2213" s="150">
        <v>26800</v>
      </c>
      <c r="I2213" s="151" t="s">
        <v>650</v>
      </c>
      <c r="J2213" s="93" t="s">
        <v>6246</v>
      </c>
      <c r="K2213" s="153"/>
      <c r="L2213" s="153"/>
      <c r="M2213" s="153"/>
      <c r="N2213" s="153"/>
      <c r="O2213" s="153"/>
      <c r="P2213" s="153"/>
      <c r="Q2213" s="153"/>
      <c r="R2213" s="153"/>
      <c r="S2213" s="153"/>
    </row>
    <row r="2214" spans="1:19" ht="150">
      <c r="A2214" s="277" t="s">
        <v>25424</v>
      </c>
      <c r="B2214" s="253" t="s">
        <v>153</v>
      </c>
      <c r="C2214" s="93" t="s">
        <v>6244</v>
      </c>
      <c r="D2214" s="93" t="s">
        <v>6247</v>
      </c>
      <c r="E2214" s="148">
        <f ca="1">IFERROR(__xludf.DUMMYFUNCTION(" VLOOKUP(A2207, IMPORTRANGE(""https://docs.google.com/spreadsheets/d/1fj_Bhi2XPL3siwIh4sx4VRLAe31yD50oKdj5UlRYW0c/"", ""Сводка!A:AA""), 5, FALSE)"),248)</f>
        <v>248</v>
      </c>
      <c r="F2214" s="148" t="s">
        <v>108</v>
      </c>
      <c r="G2214" s="147">
        <f ca="1">IFERROR(__xludf.DUMMYFUNCTION(" VLOOKUP(A2207, IMPORTRANGE(""https://docs.google.com/spreadsheets/d/1QNLbnkR_AongFt22vMfNzfpjZ0CjpI8QI-w0wBnYA1w/"", ""Инфа!A:AA""), 6, FALSE)"),2024)</f>
        <v>2024</v>
      </c>
      <c r="H2214" s="150">
        <v>16200</v>
      </c>
      <c r="I2214" s="151" t="s">
        <v>650</v>
      </c>
      <c r="J2214" s="93" t="s">
        <v>6246</v>
      </c>
      <c r="K2214" s="153"/>
      <c r="L2214" s="153"/>
      <c r="M2214" s="153"/>
      <c r="N2214" s="153"/>
      <c r="O2214" s="153"/>
      <c r="P2214" s="153"/>
      <c r="Q2214" s="153"/>
      <c r="R2214" s="153"/>
      <c r="S2214" s="153"/>
    </row>
    <row r="2215" spans="1:19" ht="262.5">
      <c r="A2215" s="277" t="s">
        <v>25424</v>
      </c>
      <c r="B2215" s="253" t="s">
        <v>153</v>
      </c>
      <c r="C2215" s="93" t="s">
        <v>6244</v>
      </c>
      <c r="D2215" s="93" t="s">
        <v>6248</v>
      </c>
      <c r="E2215" s="148">
        <f ca="1">IFERROR(__xludf.DUMMYFUNCTION(" VLOOKUP(A2208, IMPORTRANGE(""https://docs.google.com/spreadsheets/d/1fj_Bhi2XPL3siwIh4sx4VRLAe31yD50oKdj5UlRYW0c/"", ""Сводка!A:AA""), 5, FALSE)"),280)</f>
        <v>280</v>
      </c>
      <c r="F2215" s="148" t="s">
        <v>108</v>
      </c>
      <c r="G2215" s="147">
        <f ca="1">IFERROR(__xludf.DUMMYFUNCTION(" VLOOKUP(A2208, IMPORTRANGE(""https://docs.google.com/spreadsheets/d/1QNLbnkR_AongFt22vMfNzfpjZ0CjpI8QI-w0wBnYA1w/"", ""Инфа!A:AA""), 6, FALSE)"),2024)</f>
        <v>2024</v>
      </c>
      <c r="H2215" s="150">
        <v>28300</v>
      </c>
      <c r="I2215" s="151" t="s">
        <v>72</v>
      </c>
      <c r="J2215" s="93" t="s">
        <v>6249</v>
      </c>
      <c r="K2215" s="153"/>
      <c r="L2215" s="153"/>
      <c r="M2215" s="153"/>
      <c r="N2215" s="153"/>
      <c r="O2215" s="153"/>
      <c r="P2215" s="153"/>
      <c r="Q2215" s="153"/>
      <c r="R2215" s="153"/>
      <c r="S2215" s="153"/>
    </row>
    <row r="2216" spans="1:19" ht="262.5">
      <c r="A2216" s="277" t="s">
        <v>25424</v>
      </c>
      <c r="B2216" s="253" t="s">
        <v>153</v>
      </c>
      <c r="C2216" s="93" t="s">
        <v>6244</v>
      </c>
      <c r="D2216" s="93" t="s">
        <v>6250</v>
      </c>
      <c r="E2216" s="148">
        <f ca="1">IFERROR(__xludf.DUMMYFUNCTION(" VLOOKUP(A2209, IMPORTRANGE(""https://docs.google.com/spreadsheets/d/1fj_Bhi2XPL3siwIh4sx4VRLAe31yD50oKdj5UlRYW0c/"", ""Сводка!A:AA""), 5, FALSE)"),316)</f>
        <v>316</v>
      </c>
      <c r="F2216" s="148" t="s">
        <v>108</v>
      </c>
      <c r="G2216" s="147">
        <f ca="1">IFERROR(__xludf.DUMMYFUNCTION(" VLOOKUP(A2209, IMPORTRANGE(""https://docs.google.com/spreadsheets/d/1QNLbnkR_AongFt22vMfNzfpjZ0CjpI8QI-w0wBnYA1w/"", ""Инфа!A:AA""), 6, FALSE)"),2024)</f>
        <v>2024</v>
      </c>
      <c r="H2216" s="150">
        <v>18800</v>
      </c>
      <c r="I2216" s="156" t="s">
        <v>6015</v>
      </c>
      <c r="J2216" s="93" t="s">
        <v>6251</v>
      </c>
      <c r="K2216" s="153"/>
      <c r="L2216" s="153"/>
      <c r="M2216" s="153"/>
      <c r="N2216" s="153"/>
      <c r="O2216" s="153"/>
      <c r="P2216" s="153"/>
      <c r="Q2216" s="153"/>
      <c r="R2216" s="153"/>
      <c r="S2216" s="153"/>
    </row>
    <row r="2217" spans="1:19" ht="262.5">
      <c r="A2217" s="277" t="s">
        <v>25424</v>
      </c>
      <c r="B2217" s="253" t="s">
        <v>153</v>
      </c>
      <c r="C2217" s="93" t="s">
        <v>6244</v>
      </c>
      <c r="D2217" s="93" t="s">
        <v>6252</v>
      </c>
      <c r="E2217" s="148">
        <f ca="1">IFERROR(__xludf.DUMMYFUNCTION(" VLOOKUP(A2210, IMPORTRANGE(""https://docs.google.com/spreadsheets/d/1fj_Bhi2XPL3siwIh4sx4VRLAe31yD50oKdj5UlRYW0c/"", ""Сводка!A:AA""), 5, FALSE)"),420)</f>
        <v>420</v>
      </c>
      <c r="F2217" s="148" t="s">
        <v>108</v>
      </c>
      <c r="G2217" s="147">
        <f ca="1">IFERROR(__xludf.DUMMYFUNCTION(" VLOOKUP(A2210, IMPORTRANGE(""https://docs.google.com/spreadsheets/d/1QNLbnkR_AongFt22vMfNzfpjZ0CjpI8QI-w0wBnYA1w/"", ""Инфа!A:AA""), 6, FALSE)"),2024)</f>
        <v>2024</v>
      </c>
      <c r="H2217" s="154">
        <v>22900</v>
      </c>
      <c r="I2217" s="156" t="s">
        <v>6015</v>
      </c>
      <c r="J2217" s="93" t="s">
        <v>6251</v>
      </c>
      <c r="K2217" s="153"/>
      <c r="L2217" s="153"/>
      <c r="M2217" s="153"/>
      <c r="N2217" s="153"/>
      <c r="O2217" s="153"/>
      <c r="P2217" s="153"/>
      <c r="Q2217" s="153"/>
      <c r="R2217" s="153"/>
      <c r="S2217" s="153"/>
    </row>
    <row r="2218" spans="1:19" ht="225">
      <c r="A2218" s="277" t="s">
        <v>25424</v>
      </c>
      <c r="B2218" s="253" t="s">
        <v>153</v>
      </c>
      <c r="C2218" s="93" t="s">
        <v>6244</v>
      </c>
      <c r="D2218" s="93" t="s">
        <v>6253</v>
      </c>
      <c r="E2218" s="148">
        <f ca="1">IFERROR(__xludf.DUMMYFUNCTION(" VLOOKUP(A2211, IMPORTRANGE(""https://docs.google.com/spreadsheets/d/1fj_Bhi2XPL3siwIh4sx4VRLAe31yD50oKdj5UlRYW0c/"", ""Сводка!A:AA""), 5, FALSE)"),292)</f>
        <v>292</v>
      </c>
      <c r="F2218" s="148" t="s">
        <v>108</v>
      </c>
      <c r="G2218" s="147">
        <f ca="1">IFERROR(__xludf.DUMMYFUNCTION(" VLOOKUP(A2211, IMPORTRANGE(""https://docs.google.com/spreadsheets/d/1QNLbnkR_AongFt22vMfNzfpjZ0CjpI8QI-w0wBnYA1w/"", ""Инфа!A:AA""), 6, FALSE)"),2024)</f>
        <v>2024</v>
      </c>
      <c r="H2218" s="150">
        <v>17900</v>
      </c>
      <c r="I2218" s="156" t="s">
        <v>6015</v>
      </c>
      <c r="J2218" s="93" t="s">
        <v>6254</v>
      </c>
      <c r="K2218" s="153"/>
      <c r="L2218" s="153"/>
      <c r="M2218" s="153"/>
      <c r="N2218" s="153"/>
      <c r="O2218" s="153"/>
      <c r="P2218" s="153"/>
      <c r="Q2218" s="153"/>
      <c r="R2218" s="153"/>
      <c r="S2218" s="153"/>
    </row>
    <row r="2219" spans="1:19" ht="225">
      <c r="A2219" s="277" t="s">
        <v>25424</v>
      </c>
      <c r="B2219" s="253" t="s">
        <v>153</v>
      </c>
      <c r="C2219" s="93" t="s">
        <v>6244</v>
      </c>
      <c r="D2219" s="93" t="s">
        <v>6255</v>
      </c>
      <c r="E2219" s="148">
        <f ca="1">IFERROR(__xludf.DUMMYFUNCTION(" VLOOKUP(A2212, IMPORTRANGE(""https://docs.google.com/spreadsheets/d/1fj_Bhi2XPL3siwIh4sx4VRLAe31yD50oKdj5UlRYW0c/"", ""Сводка!A:AA""), 5, FALSE)"),280)</f>
        <v>280</v>
      </c>
      <c r="F2219" s="148" t="s">
        <v>108</v>
      </c>
      <c r="G2219" s="147">
        <f ca="1">IFERROR(__xludf.DUMMYFUNCTION(" VLOOKUP(A2212, IMPORTRANGE(""https://docs.google.com/spreadsheets/d/1QNLbnkR_AongFt22vMfNzfpjZ0CjpI8QI-w0wBnYA1w/"", ""Инфа!A:AA""), 6, FALSE)"),2024)</f>
        <v>2024</v>
      </c>
      <c r="H2219" s="150">
        <v>17400</v>
      </c>
      <c r="I2219" s="156" t="s">
        <v>6015</v>
      </c>
      <c r="J2219" s="93" t="s">
        <v>6254</v>
      </c>
      <c r="K2219" s="153"/>
      <c r="L2219" s="153"/>
      <c r="M2219" s="153"/>
      <c r="N2219" s="153"/>
      <c r="O2219" s="153"/>
      <c r="P2219" s="153"/>
      <c r="Q2219" s="153"/>
      <c r="R2219" s="153"/>
      <c r="S2219" s="153"/>
    </row>
    <row r="2220" spans="1:19" ht="225">
      <c r="A2220" s="277" t="s">
        <v>25424</v>
      </c>
      <c r="B2220" s="253" t="s">
        <v>153</v>
      </c>
      <c r="C2220" s="93" t="s">
        <v>6256</v>
      </c>
      <c r="D2220" s="93" t="s">
        <v>6257</v>
      </c>
      <c r="E2220" s="148">
        <f ca="1">IFERROR(__xludf.DUMMYFUNCTION(" VLOOKUP(A2213, IMPORTRANGE(""https://docs.google.com/spreadsheets/d/1fj_Bhi2XPL3siwIh4sx4VRLAe31yD50oKdj5UlRYW0c/"", ""Сводка!A:AA""), 5, FALSE)"),292)</f>
        <v>292</v>
      </c>
      <c r="F2220" s="148" t="s">
        <v>108</v>
      </c>
      <c r="G2220" s="147">
        <f ca="1">IFERROR(__xludf.DUMMYFUNCTION(" VLOOKUP(A2213, IMPORTRANGE(""https://docs.google.com/spreadsheets/d/1QNLbnkR_AongFt22vMfNzfpjZ0CjpI8QI-w0wBnYA1w/"", ""Инфа!A:AA""), 6, FALSE)"),2024)</f>
        <v>2024</v>
      </c>
      <c r="H2220" s="150">
        <v>29300</v>
      </c>
      <c r="I2220" s="151" t="s">
        <v>72</v>
      </c>
      <c r="J2220" s="93" t="s">
        <v>6258</v>
      </c>
      <c r="K2220" s="153"/>
      <c r="L2220" s="153"/>
      <c r="M2220" s="153"/>
      <c r="N2220" s="153"/>
      <c r="O2220" s="153"/>
      <c r="P2220" s="153"/>
      <c r="Q2220" s="153"/>
      <c r="R2220" s="153"/>
      <c r="S2220" s="153"/>
    </row>
    <row r="2221" spans="1:19" ht="225">
      <c r="A2221" s="277" t="s">
        <v>25424</v>
      </c>
      <c r="B2221" s="253" t="s">
        <v>153</v>
      </c>
      <c r="C2221" s="93" t="s">
        <v>6256</v>
      </c>
      <c r="D2221" s="93" t="s">
        <v>6259</v>
      </c>
      <c r="E2221" s="148">
        <f ca="1">IFERROR(__xludf.DUMMYFUNCTION(" VLOOKUP(A2214, IMPORTRANGE(""https://docs.google.com/spreadsheets/d/1fj_Bhi2XPL3siwIh4sx4VRLAe31yD50oKdj5UlRYW0c/"", ""Сводка!A:AA""), 5, FALSE)"),300)</f>
        <v>300</v>
      </c>
      <c r="F2221" s="148" t="s">
        <v>108</v>
      </c>
      <c r="G2221" s="147">
        <f ca="1">IFERROR(__xludf.DUMMYFUNCTION(" VLOOKUP(A2214, IMPORTRANGE(""https://docs.google.com/spreadsheets/d/1QNLbnkR_AongFt22vMfNzfpjZ0CjpI8QI-w0wBnYA1w/"", ""Инфа!A:AA""), 6, FALSE)"),2024)</f>
        <v>2024</v>
      </c>
      <c r="H2221" s="150">
        <v>29900</v>
      </c>
      <c r="I2221" s="151" t="s">
        <v>72</v>
      </c>
      <c r="J2221" s="93" t="s">
        <v>6258</v>
      </c>
      <c r="K2221" s="153"/>
      <c r="L2221" s="153"/>
      <c r="M2221" s="153"/>
      <c r="N2221" s="153"/>
      <c r="O2221" s="153"/>
      <c r="P2221" s="153"/>
      <c r="Q2221" s="153"/>
      <c r="R2221" s="153"/>
      <c r="S2221" s="153"/>
    </row>
    <row r="2222" spans="1:19" ht="187.5">
      <c r="A2222" s="277" t="s">
        <v>25424</v>
      </c>
      <c r="B2222" s="253" t="s">
        <v>153</v>
      </c>
      <c r="C2222" s="93" t="s">
        <v>6260</v>
      </c>
      <c r="D2222" s="93" t="s">
        <v>6261</v>
      </c>
      <c r="E2222" s="148">
        <f ca="1">IFERROR(__xludf.DUMMYFUNCTION(" VLOOKUP(A2215, IMPORTRANGE(""https://docs.google.com/spreadsheets/d/1fj_Bhi2XPL3siwIh4sx4VRLAe31yD50oKdj5UlRYW0c/"", ""Сводка!A:AA""), 5, FALSE)"),256)</f>
        <v>256</v>
      </c>
      <c r="F2222" s="148" t="s">
        <v>108</v>
      </c>
      <c r="G2222" s="147">
        <f ca="1">IFERROR(__xludf.DUMMYFUNCTION(" VLOOKUP(A2215, IMPORTRANGE(""https://docs.google.com/spreadsheets/d/1QNLbnkR_AongFt22vMfNzfpjZ0CjpI8QI-w0wBnYA1w/"", ""Инфа!A:AA""), 6, FALSE)"),2024)</f>
        <v>2024</v>
      </c>
      <c r="H2222" s="150">
        <v>26500</v>
      </c>
      <c r="I2222" s="156" t="s">
        <v>72</v>
      </c>
      <c r="J2222" s="93" t="s">
        <v>6262</v>
      </c>
      <c r="K2222" s="153"/>
      <c r="L2222" s="153"/>
      <c r="M2222" s="153"/>
      <c r="N2222" s="153"/>
      <c r="O2222" s="153"/>
      <c r="P2222" s="153"/>
      <c r="Q2222" s="153"/>
      <c r="R2222" s="153"/>
      <c r="S2222" s="153"/>
    </row>
    <row r="2223" spans="1:19" ht="56.25">
      <c r="A2223" s="277" t="s">
        <v>25424</v>
      </c>
      <c r="B2223" s="253" t="s">
        <v>153</v>
      </c>
      <c r="C2223" s="93" t="s">
        <v>6263</v>
      </c>
      <c r="D2223" s="93" t="s">
        <v>6264</v>
      </c>
      <c r="E2223" s="148">
        <f ca="1">IFERROR(__xludf.DUMMYFUNCTION(" VLOOKUP(A2216, IMPORTRANGE(""https://docs.google.com/spreadsheets/d/1fj_Bhi2XPL3siwIh4sx4VRLAe31yD50oKdj5UlRYW0c/"", ""Сводка!A:AA""), 5, FALSE)"),286)</f>
        <v>286</v>
      </c>
      <c r="F2223" s="148" t="s">
        <v>108</v>
      </c>
      <c r="G2223" s="147">
        <f ca="1">IFERROR(__xludf.DUMMYFUNCTION(" VLOOKUP(A2216, IMPORTRANGE(""https://docs.google.com/spreadsheets/d/1QNLbnkR_AongFt22vMfNzfpjZ0CjpI8QI-w0wBnYA1w/"", ""Инфа!A:AA""), 6, FALSE)"),2024)</f>
        <v>2024</v>
      </c>
      <c r="H2223" s="150">
        <v>17700</v>
      </c>
      <c r="I2223" s="156" t="s">
        <v>6015</v>
      </c>
      <c r="J2223" s="93"/>
      <c r="K2223" s="153"/>
      <c r="L2223" s="153"/>
      <c r="M2223" s="153"/>
      <c r="N2223" s="153"/>
      <c r="O2223" s="153"/>
      <c r="P2223" s="153"/>
      <c r="Q2223" s="153"/>
      <c r="R2223" s="153"/>
      <c r="S2223" s="153"/>
    </row>
    <row r="2224" spans="1:19" ht="56.25">
      <c r="A2224" s="277" t="s">
        <v>25424</v>
      </c>
      <c r="B2224" s="253" t="s">
        <v>153</v>
      </c>
      <c r="C2224" s="93" t="s">
        <v>6263</v>
      </c>
      <c r="D2224" s="93" t="s">
        <v>6265</v>
      </c>
      <c r="E2224" s="148">
        <f ca="1">IFERROR(__xludf.DUMMYFUNCTION(" VLOOKUP(A2217, IMPORTRANGE(""https://docs.google.com/spreadsheets/d/1fj_Bhi2XPL3siwIh4sx4VRLAe31yD50oKdj5UlRYW0c/"", ""Сводка!A:AA""), 5, FALSE)"),220)</f>
        <v>220</v>
      </c>
      <c r="F2224" s="148" t="s">
        <v>108</v>
      </c>
      <c r="G2224" s="147">
        <f ca="1">IFERROR(__xludf.DUMMYFUNCTION(" VLOOKUP(A2217, IMPORTRANGE(""https://docs.google.com/spreadsheets/d/1QNLbnkR_AongFt22vMfNzfpjZ0CjpI8QI-w0wBnYA1w/"", ""Инфа!A:AA""), 6, FALSE)"),2024)</f>
        <v>2024</v>
      </c>
      <c r="H2224" s="150">
        <v>15100</v>
      </c>
      <c r="I2224" s="156" t="s">
        <v>6015</v>
      </c>
      <c r="J2224" s="93"/>
      <c r="K2224" s="153"/>
      <c r="L2224" s="153"/>
      <c r="M2224" s="153"/>
      <c r="N2224" s="153"/>
      <c r="O2224" s="153"/>
      <c r="P2224" s="153"/>
      <c r="Q2224" s="153"/>
      <c r="R2224" s="153"/>
      <c r="S2224" s="153"/>
    </row>
    <row r="2225" spans="1:19" ht="56.25">
      <c r="A2225" s="277" t="s">
        <v>25424</v>
      </c>
      <c r="B2225" s="253" t="s">
        <v>153</v>
      </c>
      <c r="C2225" s="93" t="s">
        <v>6263</v>
      </c>
      <c r="D2225" s="93" t="s">
        <v>6266</v>
      </c>
      <c r="E2225" s="148">
        <f ca="1">IFERROR(__xludf.DUMMYFUNCTION(" VLOOKUP(A2218, IMPORTRANGE(""https://docs.google.com/spreadsheets/d/1fj_Bhi2XPL3siwIh4sx4VRLAe31yD50oKdj5UlRYW0c/"", ""Сводка!A:AA""), 5, FALSE)"),204)</f>
        <v>204</v>
      </c>
      <c r="F2225" s="148" t="s">
        <v>108</v>
      </c>
      <c r="G2225" s="147">
        <f ca="1">IFERROR(__xludf.DUMMYFUNCTION(" VLOOKUP(A2218, IMPORTRANGE(""https://docs.google.com/spreadsheets/d/1QNLbnkR_AongFt22vMfNzfpjZ0CjpI8QI-w0wBnYA1w/"", ""Инфа!A:AA""), 6, FALSE)"),2024)</f>
        <v>2024</v>
      </c>
      <c r="H2225" s="150">
        <v>14500</v>
      </c>
      <c r="I2225" s="156" t="s">
        <v>6015</v>
      </c>
      <c r="J2225" s="93"/>
      <c r="K2225" s="153"/>
      <c r="L2225" s="153"/>
      <c r="M2225" s="153"/>
      <c r="N2225" s="153"/>
      <c r="O2225" s="153"/>
      <c r="P2225" s="153"/>
      <c r="Q2225" s="153"/>
      <c r="R2225" s="153"/>
      <c r="S2225" s="153"/>
    </row>
    <row r="2226" spans="1:19" ht="75">
      <c r="A2226" s="277" t="s">
        <v>25424</v>
      </c>
      <c r="B2226" s="253" t="s">
        <v>153</v>
      </c>
      <c r="C2226" s="93" t="s">
        <v>6263</v>
      </c>
      <c r="D2226" s="93" t="s">
        <v>6267</v>
      </c>
      <c r="E2226" s="148">
        <f ca="1">IFERROR(__xludf.DUMMYFUNCTION(" VLOOKUP(A2219, IMPORTRANGE(""https://docs.google.com/spreadsheets/d/1fj_Bhi2XPL3siwIh4sx4VRLAe31yD50oKdj5UlRYW0c/"", ""Сводка!A:AA""), 5, FALSE)"),216)</f>
        <v>216</v>
      </c>
      <c r="F2226" s="148" t="s">
        <v>108</v>
      </c>
      <c r="G2226" s="147">
        <f ca="1">IFERROR(__xludf.DUMMYFUNCTION(" VLOOKUP(A2219, IMPORTRANGE(""https://docs.google.com/spreadsheets/d/1QNLbnkR_AongFt22vMfNzfpjZ0CjpI8QI-w0wBnYA1w/"", ""Инфа!A:AA""), 6, FALSE)"),2024)</f>
        <v>2024</v>
      </c>
      <c r="H2226" s="150">
        <v>14900</v>
      </c>
      <c r="I2226" s="156" t="s">
        <v>6015</v>
      </c>
      <c r="J2226" s="93"/>
      <c r="K2226" s="153"/>
      <c r="L2226" s="153"/>
      <c r="M2226" s="153"/>
      <c r="N2226" s="153"/>
      <c r="O2226" s="153"/>
      <c r="P2226" s="153"/>
      <c r="Q2226" s="153"/>
      <c r="R2226" s="153"/>
      <c r="S2226" s="153"/>
    </row>
    <row r="2227" spans="1:19" ht="75">
      <c r="A2227" s="277" t="s">
        <v>25424</v>
      </c>
      <c r="B2227" s="253" t="s">
        <v>153</v>
      </c>
      <c r="C2227" s="93" t="s">
        <v>6263</v>
      </c>
      <c r="D2227" s="93" t="s">
        <v>6268</v>
      </c>
      <c r="E2227" s="148">
        <f ca="1">IFERROR(__xludf.DUMMYFUNCTION(" VLOOKUP(A2220, IMPORTRANGE(""https://docs.google.com/spreadsheets/d/1fj_Bhi2XPL3siwIh4sx4VRLAe31yD50oKdj5UlRYW0c/"", ""Сводка!A:AA""), 5, FALSE)"),132)</f>
        <v>132</v>
      </c>
      <c r="F2227" s="148" t="s">
        <v>108</v>
      </c>
      <c r="G2227" s="147">
        <f ca="1">IFERROR(__xludf.DUMMYFUNCTION(" VLOOKUP(A2220, IMPORTRANGE(""https://docs.google.com/spreadsheets/d/1QNLbnkR_AongFt22vMfNzfpjZ0CjpI8QI-w0wBnYA1w/"", ""Инфа!A:AA""), 6, FALSE)"),2024)</f>
        <v>2024</v>
      </c>
      <c r="H2227" s="150">
        <v>11600</v>
      </c>
      <c r="I2227" s="156" t="s">
        <v>6015</v>
      </c>
      <c r="J2227" s="93"/>
      <c r="K2227" s="153"/>
      <c r="L2227" s="153"/>
      <c r="M2227" s="153"/>
      <c r="N2227" s="153"/>
      <c r="O2227" s="153"/>
      <c r="P2227" s="153"/>
      <c r="Q2227" s="153"/>
      <c r="R2227" s="153"/>
      <c r="S2227" s="153"/>
    </row>
    <row r="2228" spans="1:19" ht="168.75">
      <c r="A2228" s="277" t="s">
        <v>25424</v>
      </c>
      <c r="B2228" s="253" t="s">
        <v>153</v>
      </c>
      <c r="C2228" s="93" t="s">
        <v>6263</v>
      </c>
      <c r="D2228" s="93" t="s">
        <v>6269</v>
      </c>
      <c r="E2228" s="172">
        <v>240</v>
      </c>
      <c r="F2228" s="148" t="s">
        <v>108</v>
      </c>
      <c r="G2228" s="147">
        <f ca="1">IFERROR(__xludf.DUMMYFUNCTION(" VLOOKUP(A2221, IMPORTRANGE(""https://docs.google.com/spreadsheets/d/1QNLbnkR_AongFt22vMfNzfpjZ0CjpI8QI-w0wBnYA1w/"", ""Инфа!A:AA""), 6, FALSE)"),2024)</f>
        <v>2024</v>
      </c>
      <c r="H2228" s="150">
        <v>15900</v>
      </c>
      <c r="I2228" s="156" t="s">
        <v>6015</v>
      </c>
      <c r="J2228" s="93" t="s">
        <v>6270</v>
      </c>
      <c r="K2228" s="153"/>
      <c r="L2228" s="153"/>
      <c r="M2228" s="153"/>
      <c r="N2228" s="153"/>
      <c r="O2228" s="153"/>
      <c r="P2228" s="153"/>
      <c r="Q2228" s="153"/>
      <c r="R2228" s="153"/>
      <c r="S2228" s="153"/>
    </row>
    <row r="2229" spans="1:19" ht="168.75">
      <c r="A2229" s="277" t="s">
        <v>25424</v>
      </c>
      <c r="B2229" s="253" t="s">
        <v>153</v>
      </c>
      <c r="C2229" s="93" t="s">
        <v>6263</v>
      </c>
      <c r="D2229" s="93" t="s">
        <v>6271</v>
      </c>
      <c r="E2229" s="148">
        <f ca="1">IFERROR(__xludf.DUMMYFUNCTION(" VLOOKUP(A2222, IMPORTRANGE(""https://docs.google.com/spreadsheets/d/1fj_Bhi2XPL3siwIh4sx4VRLAe31yD50oKdj5UlRYW0c/"", ""Сводка!A:AA""), 5, FALSE)"),232)</f>
        <v>232</v>
      </c>
      <c r="F2229" s="148" t="s">
        <v>108</v>
      </c>
      <c r="G2229" s="147">
        <f ca="1">IFERROR(__xludf.DUMMYFUNCTION(" VLOOKUP(A2222, IMPORTRANGE(""https://docs.google.com/spreadsheets/d/1QNLbnkR_AongFt22vMfNzfpjZ0CjpI8QI-w0wBnYA1w/"", ""Инфа!A:AA""), 6, FALSE)"),2024)</f>
        <v>2024</v>
      </c>
      <c r="H2229" s="150">
        <v>15500</v>
      </c>
      <c r="I2229" s="156" t="s">
        <v>6015</v>
      </c>
      <c r="J2229" s="93" t="s">
        <v>6270</v>
      </c>
      <c r="K2229" s="153"/>
      <c r="L2229" s="153"/>
      <c r="M2229" s="153"/>
      <c r="N2229" s="153"/>
      <c r="O2229" s="153"/>
      <c r="P2229" s="153"/>
      <c r="Q2229" s="153"/>
      <c r="R2229" s="153"/>
      <c r="S2229" s="153"/>
    </row>
    <row r="2230" spans="1:19" ht="262.5">
      <c r="A2230" s="277" t="s">
        <v>25424</v>
      </c>
      <c r="B2230" s="253" t="s">
        <v>153</v>
      </c>
      <c r="C2230" s="93" t="s">
        <v>6263</v>
      </c>
      <c r="D2230" s="93" t="s">
        <v>6272</v>
      </c>
      <c r="E2230" s="148">
        <f ca="1">IFERROR(__xludf.DUMMYFUNCTION(" VLOOKUP(A2223, IMPORTRANGE(""https://docs.google.com/spreadsheets/d/1fj_Bhi2XPL3siwIh4sx4VRLAe31yD50oKdj5UlRYW0c/"", ""Сводка!A:AA""), 5, FALSE)"),192)</f>
        <v>192</v>
      </c>
      <c r="F2230" s="148" t="s">
        <v>108</v>
      </c>
      <c r="G2230" s="147">
        <f ca="1">IFERROR(__xludf.DUMMYFUNCTION(" VLOOKUP(A2223, IMPORTRANGE(""https://docs.google.com/spreadsheets/d/1QNLbnkR_AongFt22vMfNzfpjZ0CjpI8QI-w0wBnYA1w/"", ""Инфа!A:AA""), 6, FALSE)"),2024)</f>
        <v>2024</v>
      </c>
      <c r="H2230" s="150">
        <v>14000</v>
      </c>
      <c r="I2230" s="156" t="s">
        <v>6015</v>
      </c>
      <c r="J2230" s="93" t="s">
        <v>6273</v>
      </c>
      <c r="K2230" s="153"/>
      <c r="L2230" s="153"/>
      <c r="M2230" s="153"/>
      <c r="N2230" s="153"/>
      <c r="O2230" s="153"/>
      <c r="P2230" s="153"/>
      <c r="Q2230" s="153"/>
      <c r="R2230" s="153"/>
      <c r="S2230" s="153"/>
    </row>
    <row r="2231" spans="1:19" ht="262.5">
      <c r="A2231" s="277" t="s">
        <v>25424</v>
      </c>
      <c r="B2231" s="253" t="s">
        <v>153</v>
      </c>
      <c r="C2231" s="93" t="s">
        <v>6263</v>
      </c>
      <c r="D2231" s="93" t="s">
        <v>6274</v>
      </c>
      <c r="E2231" s="148">
        <f ca="1">IFERROR(__xludf.DUMMYFUNCTION(" VLOOKUP(A2224, IMPORTRANGE(""https://docs.google.com/spreadsheets/d/1fj_Bhi2XPL3siwIh4sx4VRLAe31yD50oKdj5UlRYW0c/"", ""Сводка!A:AA""), 5, FALSE)"),208)</f>
        <v>208</v>
      </c>
      <c r="F2231" s="148" t="s">
        <v>108</v>
      </c>
      <c r="G2231" s="147">
        <f ca="1">IFERROR(__xludf.DUMMYFUNCTION(" VLOOKUP(A2224, IMPORTRANGE(""https://docs.google.com/spreadsheets/d/1QNLbnkR_AongFt22vMfNzfpjZ0CjpI8QI-w0wBnYA1w/"", ""Инфа!A:AA""), 6, FALSE)"),2024)</f>
        <v>2024</v>
      </c>
      <c r="H2231" s="150">
        <v>14600</v>
      </c>
      <c r="I2231" s="156" t="s">
        <v>6015</v>
      </c>
      <c r="J2231" s="93" t="s">
        <v>6273</v>
      </c>
      <c r="K2231" s="153"/>
      <c r="L2231" s="153"/>
      <c r="M2231" s="153"/>
      <c r="N2231" s="153"/>
      <c r="O2231" s="153"/>
      <c r="P2231" s="153"/>
      <c r="Q2231" s="153"/>
      <c r="R2231" s="153"/>
      <c r="S2231" s="153"/>
    </row>
    <row r="2232" spans="1:19" ht="262.5">
      <c r="A2232" s="277" t="s">
        <v>25424</v>
      </c>
      <c r="B2232" s="253" t="s">
        <v>153</v>
      </c>
      <c r="C2232" s="93" t="s">
        <v>6275</v>
      </c>
      <c r="D2232" s="93" t="s">
        <v>6276</v>
      </c>
      <c r="E2232" s="148">
        <f ca="1">IFERROR(__xludf.DUMMYFUNCTION(" VLOOKUP(A2225, IMPORTRANGE(""https://docs.google.com/spreadsheets/d/1fj_Bhi2XPL3siwIh4sx4VRLAe31yD50oKdj5UlRYW0c/"", ""Сводка!A:AA""), 5, FALSE)"),432)</f>
        <v>432</v>
      </c>
      <c r="F2232" s="148" t="s">
        <v>108</v>
      </c>
      <c r="G2232" s="147">
        <f ca="1">IFERROR(__xludf.DUMMYFUNCTION(" VLOOKUP(A2225, IMPORTRANGE(""https://docs.google.com/spreadsheets/d/1QNLbnkR_AongFt22vMfNzfpjZ0CjpI8QI-w0wBnYA1w/"", ""Инфа!A:AA""), 6, FALSE)"),2024)</f>
        <v>2024</v>
      </c>
      <c r="H2232" s="154">
        <v>23300</v>
      </c>
      <c r="I2232" s="156" t="s">
        <v>171</v>
      </c>
      <c r="J2232" s="93" t="s">
        <v>6277</v>
      </c>
      <c r="K2232" s="153"/>
      <c r="L2232" s="153"/>
      <c r="M2232" s="153"/>
      <c r="N2232" s="153"/>
      <c r="O2232" s="153"/>
      <c r="P2232" s="153"/>
      <c r="Q2232" s="153"/>
      <c r="R2232" s="153"/>
      <c r="S2232" s="153"/>
    </row>
    <row r="2233" spans="1:19" ht="262.5">
      <c r="A2233" s="277" t="s">
        <v>25424</v>
      </c>
      <c r="B2233" s="253" t="s">
        <v>153</v>
      </c>
      <c r="C2233" s="93" t="s">
        <v>6275</v>
      </c>
      <c r="D2233" s="93" t="s">
        <v>6278</v>
      </c>
      <c r="E2233" s="148">
        <f ca="1">IFERROR(__xludf.DUMMYFUNCTION(" VLOOKUP(A2226, IMPORTRANGE(""https://docs.google.com/spreadsheets/d/1fj_Bhi2XPL3siwIh4sx4VRLAe31yD50oKdj5UlRYW0c/"", ""Сводка!A:AA""), 5, FALSE)"),348)</f>
        <v>348</v>
      </c>
      <c r="F2233" s="148" t="s">
        <v>108</v>
      </c>
      <c r="G2233" s="147">
        <f ca="1">IFERROR(__xludf.DUMMYFUNCTION(" VLOOKUP(A2226, IMPORTRANGE(""https://docs.google.com/spreadsheets/d/1QNLbnkR_AongFt22vMfNzfpjZ0CjpI8QI-w0wBnYA1w/"", ""Инфа!A:AA""), 6, FALSE)"),2024)</f>
        <v>2024</v>
      </c>
      <c r="H2233" s="150">
        <v>20100</v>
      </c>
      <c r="I2233" s="156" t="s">
        <v>171</v>
      </c>
      <c r="J2233" s="93" t="s">
        <v>6277</v>
      </c>
      <c r="K2233" s="153"/>
      <c r="L2233" s="153"/>
      <c r="M2233" s="153"/>
      <c r="N2233" s="153"/>
      <c r="O2233" s="153"/>
      <c r="P2233" s="153"/>
      <c r="Q2233" s="153"/>
      <c r="R2233" s="153"/>
      <c r="S2233" s="153"/>
    </row>
    <row r="2234" spans="1:19" ht="243.75">
      <c r="A2234" s="277" t="s">
        <v>25424</v>
      </c>
      <c r="B2234" s="253" t="s">
        <v>153</v>
      </c>
      <c r="C2234" s="93" t="s">
        <v>6279</v>
      </c>
      <c r="D2234" s="93" t="s">
        <v>6280</v>
      </c>
      <c r="E2234" s="148">
        <f ca="1">IFERROR(__xludf.DUMMYFUNCTION(" VLOOKUP(A2227, IMPORTRANGE(""https://docs.google.com/spreadsheets/d/1fj_Bhi2XPL3siwIh4sx4VRLAe31yD50oKdj5UlRYW0c/"", ""Сводка!A:AA""), 5, FALSE)"),284)</f>
        <v>284</v>
      </c>
      <c r="F2234" s="148" t="s">
        <v>108</v>
      </c>
      <c r="G2234" s="147">
        <f ca="1">IFERROR(__xludf.DUMMYFUNCTION(" VLOOKUP(A2227, IMPORTRANGE(""https://docs.google.com/spreadsheets/d/1QNLbnkR_AongFt22vMfNzfpjZ0CjpI8QI-w0wBnYA1w/"", ""Инфа!A:AA""), 6, FALSE)"),2024)</f>
        <v>2024</v>
      </c>
      <c r="H2234" s="150">
        <v>17600</v>
      </c>
      <c r="I2234" s="156" t="s">
        <v>6015</v>
      </c>
      <c r="J2234" s="93" t="s">
        <v>6281</v>
      </c>
      <c r="K2234" s="153"/>
      <c r="L2234" s="153"/>
      <c r="M2234" s="153"/>
      <c r="N2234" s="153"/>
      <c r="O2234" s="153"/>
      <c r="P2234" s="153"/>
      <c r="Q2234" s="153"/>
      <c r="R2234" s="153"/>
      <c r="S2234" s="153"/>
    </row>
    <row r="2235" spans="1:19" ht="243.75">
      <c r="A2235" s="277" t="s">
        <v>25424</v>
      </c>
      <c r="B2235" s="253" t="s">
        <v>153</v>
      </c>
      <c r="C2235" s="93" t="s">
        <v>6279</v>
      </c>
      <c r="D2235" s="93" t="s">
        <v>6282</v>
      </c>
      <c r="E2235" s="148">
        <f ca="1">IFERROR(__xludf.DUMMYFUNCTION(" VLOOKUP(A2228, IMPORTRANGE(""https://docs.google.com/spreadsheets/d/1fj_Bhi2XPL3siwIh4sx4VRLAe31yD50oKdj5UlRYW0c/"", ""Сводка!A:AA""), 5, FALSE)"),192)</f>
        <v>192</v>
      </c>
      <c r="F2235" s="148" t="s">
        <v>108</v>
      </c>
      <c r="G2235" s="147">
        <f ca="1">IFERROR(__xludf.DUMMYFUNCTION(" VLOOKUP(A2228, IMPORTRANGE(""https://docs.google.com/spreadsheets/d/1QNLbnkR_AongFt22vMfNzfpjZ0CjpI8QI-w0wBnYA1w/"", ""Инфа!A:AA""), 6, FALSE)"),2024)</f>
        <v>2024</v>
      </c>
      <c r="H2235" s="150">
        <v>14000</v>
      </c>
      <c r="I2235" s="156" t="s">
        <v>6015</v>
      </c>
      <c r="J2235" s="93" t="s">
        <v>6281</v>
      </c>
      <c r="K2235" s="153"/>
      <c r="L2235" s="153"/>
      <c r="M2235" s="153"/>
      <c r="N2235" s="153"/>
      <c r="O2235" s="153"/>
      <c r="P2235" s="153"/>
      <c r="Q2235" s="153"/>
      <c r="R2235" s="153"/>
      <c r="S2235" s="153"/>
    </row>
    <row r="2236" spans="1:19" ht="150">
      <c r="A2236" s="277" t="s">
        <v>25424</v>
      </c>
      <c r="B2236" s="253" t="s">
        <v>153</v>
      </c>
      <c r="C2236" s="93" t="s">
        <v>6283</v>
      </c>
      <c r="D2236" s="93" t="s">
        <v>6284</v>
      </c>
      <c r="E2236" s="172">
        <v>268</v>
      </c>
      <c r="F2236" s="148" t="s">
        <v>108</v>
      </c>
      <c r="G2236" s="147">
        <f ca="1">IFERROR(__xludf.DUMMYFUNCTION(" VLOOKUP(A2229, IMPORTRANGE(""https://docs.google.com/spreadsheets/d/1QNLbnkR_AongFt22vMfNzfpjZ0CjpI8QI-w0wBnYA1w/"", ""Инфа!A:AA""), 6, FALSE)"),2024)</f>
        <v>2024</v>
      </c>
      <c r="H2236" s="150">
        <v>17000</v>
      </c>
      <c r="I2236" s="156" t="s">
        <v>6015</v>
      </c>
      <c r="J2236" s="93" t="s">
        <v>6285</v>
      </c>
      <c r="K2236" s="153"/>
      <c r="L2236" s="153"/>
      <c r="M2236" s="153"/>
      <c r="N2236" s="153"/>
      <c r="O2236" s="153"/>
      <c r="P2236" s="153"/>
      <c r="Q2236" s="153"/>
      <c r="R2236" s="153"/>
      <c r="S2236" s="153"/>
    </row>
    <row r="2237" spans="1:19" ht="187.5">
      <c r="A2237" s="277" t="s">
        <v>25424</v>
      </c>
      <c r="B2237" s="253" t="s">
        <v>153</v>
      </c>
      <c r="C2237" s="93" t="s">
        <v>6286</v>
      </c>
      <c r="D2237" s="93" t="s">
        <v>6287</v>
      </c>
      <c r="E2237" s="172">
        <v>172</v>
      </c>
      <c r="F2237" s="148" t="s">
        <v>108</v>
      </c>
      <c r="G2237" s="147">
        <f ca="1">IFERROR(__xludf.DUMMYFUNCTION(" VLOOKUP(A2230, IMPORTRANGE(""https://docs.google.com/spreadsheets/d/1QNLbnkR_AongFt22vMfNzfpjZ0CjpI8QI-w0wBnYA1w/"", ""Инфа!A:AA""), 6, FALSE)"),2024)</f>
        <v>2024</v>
      </c>
      <c r="H2237" s="150">
        <v>13200</v>
      </c>
      <c r="I2237" s="156" t="s">
        <v>72</v>
      </c>
      <c r="J2237" s="93" t="s">
        <v>6288</v>
      </c>
      <c r="K2237" s="153"/>
      <c r="L2237" s="153"/>
      <c r="M2237" s="153"/>
      <c r="N2237" s="153"/>
      <c r="O2237" s="153"/>
      <c r="P2237" s="153"/>
      <c r="Q2237" s="153"/>
      <c r="R2237" s="153"/>
      <c r="S2237" s="153"/>
    </row>
    <row r="2238" spans="1:19" ht="262.5">
      <c r="A2238" s="277" t="s">
        <v>25424</v>
      </c>
      <c r="B2238" s="253" t="s">
        <v>153</v>
      </c>
      <c r="C2238" s="93" t="s">
        <v>6289</v>
      </c>
      <c r="D2238" s="93" t="s">
        <v>6290</v>
      </c>
      <c r="E2238" s="148">
        <f ca="1">IFERROR(__xludf.DUMMYFUNCTION(" VLOOKUP(A2231, IMPORTRANGE(""https://docs.google.com/spreadsheets/d/1fj_Bhi2XPL3siwIh4sx4VRLAe31yD50oKdj5UlRYW0c/"", ""Сводка!A:AA""), 5, FALSE)"),304)</f>
        <v>304</v>
      </c>
      <c r="F2238" s="148" t="s">
        <v>456</v>
      </c>
      <c r="G2238" s="147">
        <f ca="1">IFERROR(__xludf.DUMMYFUNCTION(" VLOOKUP(A2231, IMPORTRANGE(""https://docs.google.com/spreadsheets/d/1QNLbnkR_AongFt22vMfNzfpjZ0CjpI8QI-w0wBnYA1w/"", ""Инфа!A:AA""), 6, FALSE)"),2024)</f>
        <v>2024</v>
      </c>
      <c r="H2238" s="150">
        <v>18400</v>
      </c>
      <c r="I2238" s="151" t="s">
        <v>72</v>
      </c>
      <c r="J2238" s="93" t="s">
        <v>6291</v>
      </c>
      <c r="K2238" s="153"/>
      <c r="L2238" s="153"/>
      <c r="M2238" s="153"/>
      <c r="N2238" s="153"/>
      <c r="O2238" s="153"/>
      <c r="P2238" s="153"/>
      <c r="Q2238" s="153"/>
      <c r="R2238" s="153"/>
      <c r="S2238" s="153"/>
    </row>
    <row r="2239" spans="1:19" ht="262.5">
      <c r="A2239" s="277" t="s">
        <v>25424</v>
      </c>
      <c r="B2239" s="253" t="s">
        <v>153</v>
      </c>
      <c r="C2239" s="93" t="s">
        <v>6289</v>
      </c>
      <c r="D2239" s="93" t="s">
        <v>6292</v>
      </c>
      <c r="E2239" s="148">
        <f ca="1">IFERROR(__xludf.DUMMYFUNCTION(" VLOOKUP(A2232, IMPORTRANGE(""https://docs.google.com/spreadsheets/d/1fj_Bhi2XPL3siwIh4sx4VRLAe31yD50oKdj5UlRYW0c/"", ""Сводка!A:AA""), 5, FALSE)"),352)</f>
        <v>352</v>
      </c>
      <c r="F2239" s="148" t="s">
        <v>456</v>
      </c>
      <c r="G2239" s="147">
        <f ca="1">IFERROR(__xludf.DUMMYFUNCTION(" VLOOKUP(A2232, IMPORTRANGE(""https://docs.google.com/spreadsheets/d/1QNLbnkR_AongFt22vMfNzfpjZ0CjpI8QI-w0wBnYA1w/"", ""Инфа!A:AA""), 6, FALSE)"),2024)</f>
        <v>2024</v>
      </c>
      <c r="H2239" s="154">
        <v>20200</v>
      </c>
      <c r="I2239" s="151" t="s">
        <v>72</v>
      </c>
      <c r="J2239" s="93" t="s">
        <v>6291</v>
      </c>
      <c r="K2239" s="153"/>
      <c r="L2239" s="153"/>
      <c r="M2239" s="153"/>
      <c r="N2239" s="153"/>
      <c r="O2239" s="153"/>
      <c r="P2239" s="153"/>
      <c r="Q2239" s="153"/>
      <c r="R2239" s="153"/>
      <c r="S2239" s="153"/>
    </row>
    <row r="2240" spans="1:19" ht="262.5">
      <c r="A2240" s="277" t="s">
        <v>25424</v>
      </c>
      <c r="B2240" s="253" t="s">
        <v>153</v>
      </c>
      <c r="C2240" s="93" t="s">
        <v>6289</v>
      </c>
      <c r="D2240" s="93" t="s">
        <v>6293</v>
      </c>
      <c r="E2240" s="148">
        <f ca="1">IFERROR(__xludf.DUMMYFUNCTION(" VLOOKUP(A2233, IMPORTRANGE(""https://docs.google.com/spreadsheets/d/1fj_Bhi2XPL3siwIh4sx4VRLAe31yD50oKdj5UlRYW0c/"", ""Сводка!A:AA""), 5, FALSE)"),164)</f>
        <v>164</v>
      </c>
      <c r="F2240" s="148" t="s">
        <v>456</v>
      </c>
      <c r="G2240" s="147">
        <f ca="1">IFERROR(__xludf.DUMMYFUNCTION(" VLOOKUP(A2233, IMPORTRANGE(""https://docs.google.com/spreadsheets/d/1QNLbnkR_AongFt22vMfNzfpjZ0CjpI8QI-w0wBnYA1w/"", ""Инфа!A:AA""), 6, FALSE)"),2024)</f>
        <v>2024</v>
      </c>
      <c r="H2240" s="150">
        <v>12900</v>
      </c>
      <c r="I2240" s="151" t="s">
        <v>72</v>
      </c>
      <c r="J2240" s="93" t="s">
        <v>6291</v>
      </c>
      <c r="K2240" s="153"/>
      <c r="L2240" s="153"/>
      <c r="M2240" s="153"/>
      <c r="N2240" s="153"/>
      <c r="O2240" s="153"/>
      <c r="P2240" s="153"/>
      <c r="Q2240" s="153"/>
      <c r="R2240" s="153"/>
      <c r="S2240" s="153"/>
    </row>
    <row r="2241" spans="1:19" ht="56.25">
      <c r="A2241" s="277" t="s">
        <v>25424</v>
      </c>
      <c r="B2241" s="253" t="s">
        <v>153</v>
      </c>
      <c r="C2241" s="93" t="s">
        <v>6294</v>
      </c>
      <c r="D2241" s="93" t="s">
        <v>6295</v>
      </c>
      <c r="E2241" s="148">
        <f ca="1">IFERROR(__xludf.DUMMYFUNCTION(" VLOOKUP(A2234, IMPORTRANGE(""https://docs.google.com/spreadsheets/d/1fj_Bhi2XPL3siwIh4sx4VRLAe31yD50oKdj5UlRYW0c/"", ""Сводка!A:AA""), 5, FALSE)"),100)</f>
        <v>100</v>
      </c>
      <c r="F2241" s="148" t="s">
        <v>50</v>
      </c>
      <c r="G2241" s="147">
        <f ca="1">IFERROR(__xludf.DUMMYFUNCTION(" VLOOKUP(A2234, IMPORTRANGE(""https://docs.google.com/spreadsheets/d/1QNLbnkR_AongFt22vMfNzfpjZ0CjpI8QI-w0wBnYA1w/"", ""Инфа!A:AA""), 6, FALSE)"),2024)</f>
        <v>2024</v>
      </c>
      <c r="H2241" s="150">
        <v>10400</v>
      </c>
      <c r="I2241" s="156" t="s">
        <v>404</v>
      </c>
      <c r="J2241" s="93" t="s">
        <v>6296</v>
      </c>
      <c r="K2241" s="153"/>
      <c r="L2241" s="153"/>
      <c r="M2241" s="153"/>
      <c r="N2241" s="153"/>
      <c r="O2241" s="153"/>
      <c r="P2241" s="153"/>
      <c r="Q2241" s="153"/>
      <c r="R2241" s="153"/>
      <c r="S2241" s="153"/>
    </row>
    <row r="2242" spans="1:19" ht="56.25">
      <c r="A2242" s="277" t="s">
        <v>25424</v>
      </c>
      <c r="B2242" s="254" t="s">
        <v>153</v>
      </c>
      <c r="C2242" s="96" t="s">
        <v>6297</v>
      </c>
      <c r="D2242" s="96" t="s">
        <v>6298</v>
      </c>
      <c r="E2242" s="148">
        <f ca="1">IFERROR(__xludf.DUMMYFUNCTION(" VLOOKUP(A2235, IMPORTRANGE(""https://docs.google.com/spreadsheets/d/1fj_Bhi2XPL3siwIh4sx4VRLAe31yD50oKdj5UlRYW0c/"", ""Сводка!A:AA""), 5, FALSE)"),292)</f>
        <v>292</v>
      </c>
      <c r="F2242" s="148" t="s">
        <v>50</v>
      </c>
      <c r="G2242" s="147">
        <f ca="1">IFERROR(__xludf.DUMMYFUNCTION(" VLOOKUP(A2235, IMPORTRANGE(""https://docs.google.com/spreadsheets/d/1QNLbnkR_AongFt22vMfNzfpjZ0CjpI8QI-w0wBnYA1w/"", ""Инфа!A:AA""), 6, FALSE)"),2024)</f>
        <v>2024</v>
      </c>
      <c r="H2242" s="150">
        <v>13800</v>
      </c>
      <c r="I2242" s="151" t="s">
        <v>18</v>
      </c>
      <c r="J2242" s="96"/>
      <c r="K2242" s="153"/>
      <c r="L2242" s="153"/>
      <c r="M2242" s="153"/>
      <c r="N2242" s="153"/>
      <c r="O2242" s="153"/>
      <c r="P2242" s="153"/>
      <c r="Q2242" s="153"/>
      <c r="R2242" s="153"/>
      <c r="S2242" s="153"/>
    </row>
    <row r="2243" spans="1:19" ht="187.5">
      <c r="A2243" s="277" t="s">
        <v>25424</v>
      </c>
      <c r="B2243" s="253" t="s">
        <v>153</v>
      </c>
      <c r="C2243" s="93" t="s">
        <v>6299</v>
      </c>
      <c r="D2243" s="93" t="s">
        <v>6300</v>
      </c>
      <c r="E2243" s="148">
        <f ca="1">IFERROR(__xludf.DUMMYFUNCTION(" VLOOKUP(A2236, IMPORTRANGE(""https://docs.google.com/spreadsheets/d/1fj_Bhi2XPL3siwIh4sx4VRLAe31yD50oKdj5UlRYW0c/"", ""Сводка!A:AA""), 5, FALSE)"),372)</f>
        <v>372</v>
      </c>
      <c r="F2243" s="148" t="s">
        <v>59</v>
      </c>
      <c r="G2243" s="147">
        <f ca="1">IFERROR(__xludf.DUMMYFUNCTION(" VLOOKUP(A2236, IMPORTRANGE(""https://docs.google.com/spreadsheets/d/1QNLbnkR_AongFt22vMfNzfpjZ0CjpI8QI-w0wBnYA1w/"", ""Инфа!A:AA""), 6, FALSE)"),2024)</f>
        <v>2024</v>
      </c>
      <c r="H2243" s="154">
        <v>16200</v>
      </c>
      <c r="I2243" s="151" t="s">
        <v>79</v>
      </c>
      <c r="J2243" s="93" t="s">
        <v>6301</v>
      </c>
      <c r="K2243" s="153"/>
      <c r="L2243" s="153"/>
      <c r="M2243" s="153"/>
      <c r="N2243" s="153"/>
      <c r="O2243" s="153"/>
      <c r="P2243" s="153"/>
      <c r="Q2243" s="153"/>
      <c r="R2243" s="153"/>
      <c r="S2243" s="153"/>
    </row>
    <row r="2244" spans="1:19" ht="206.25">
      <c r="A2244" s="277" t="s">
        <v>25424</v>
      </c>
      <c r="B2244" s="253" t="s">
        <v>153</v>
      </c>
      <c r="C2244" s="93" t="s">
        <v>6302</v>
      </c>
      <c r="D2244" s="93" t="s">
        <v>6303</v>
      </c>
      <c r="E2244" s="148">
        <f ca="1">IFERROR(__xludf.DUMMYFUNCTION(" VLOOKUP(A2237, IMPORTRANGE(""https://docs.google.com/spreadsheets/d/1fj_Bhi2XPL3siwIh4sx4VRLAe31yD50oKdj5UlRYW0c/"", ""Сводка!A:AA""), 5, FALSE)"),264)</f>
        <v>264</v>
      </c>
      <c r="F2244" s="148" t="s">
        <v>202</v>
      </c>
      <c r="G2244" s="147">
        <f ca="1">IFERROR(__xludf.DUMMYFUNCTION(" VLOOKUP(A2237, IMPORTRANGE(""https://docs.google.com/spreadsheets/d/1QNLbnkR_AongFt22vMfNzfpjZ0CjpI8QI-w0wBnYA1w/"", ""Инфа!A:AA""), 6, FALSE)"),2024)</f>
        <v>2024</v>
      </c>
      <c r="H2244" s="150">
        <v>27100</v>
      </c>
      <c r="I2244" s="151" t="s">
        <v>1228</v>
      </c>
      <c r="J2244" s="93" t="s">
        <v>6304</v>
      </c>
      <c r="K2244" s="153"/>
      <c r="L2244" s="153"/>
      <c r="M2244" s="153"/>
      <c r="N2244" s="153"/>
      <c r="O2244" s="153"/>
      <c r="P2244" s="153"/>
      <c r="Q2244" s="153"/>
      <c r="R2244" s="153"/>
      <c r="S2244" s="153"/>
    </row>
    <row r="2245" spans="1:19" ht="243.75">
      <c r="A2245" s="277" t="s">
        <v>25424</v>
      </c>
      <c r="B2245" s="253" t="s">
        <v>400</v>
      </c>
      <c r="C2245" s="93" t="s">
        <v>6305</v>
      </c>
      <c r="D2245" s="93" t="s">
        <v>6306</v>
      </c>
      <c r="E2245" s="148">
        <f ca="1">IFERROR(__xludf.DUMMYFUNCTION(" VLOOKUP(A2238, IMPORTRANGE(""https://docs.google.com/spreadsheets/d/1fj_Bhi2XPL3siwIh4sx4VRLAe31yD50oKdj5UlRYW0c/"", ""Сводка!A:AA""), 5, FALSE)"),268)</f>
        <v>268</v>
      </c>
      <c r="F2245" s="148" t="s">
        <v>677</v>
      </c>
      <c r="G2245" s="147">
        <f ca="1">IFERROR(__xludf.DUMMYFUNCTION(" VLOOKUP(A2238, IMPORTRANGE(""https://docs.google.com/spreadsheets/d/1QNLbnkR_AongFt22vMfNzfpjZ0CjpI8QI-w0wBnYA1w/"", ""Инфа!A:AA""), 6, FALSE)"),2024)</f>
        <v>2024</v>
      </c>
      <c r="H2245" s="150">
        <v>21100</v>
      </c>
      <c r="I2245" s="151" t="s">
        <v>668</v>
      </c>
      <c r="J2245" s="93" t="s">
        <v>6307</v>
      </c>
      <c r="K2245" s="153"/>
      <c r="L2245" s="153"/>
      <c r="M2245" s="153"/>
      <c r="N2245" s="153"/>
      <c r="O2245" s="153"/>
      <c r="P2245" s="153"/>
      <c r="Q2245" s="153"/>
      <c r="R2245" s="153"/>
      <c r="S2245" s="153"/>
    </row>
    <row r="2246" spans="1:19" ht="300">
      <c r="A2246" s="277" t="s">
        <v>25424</v>
      </c>
      <c r="B2246" s="253" t="s">
        <v>400</v>
      </c>
      <c r="C2246" s="93" t="s">
        <v>6305</v>
      </c>
      <c r="D2246" s="93" t="s">
        <v>6308</v>
      </c>
      <c r="E2246" s="148">
        <f ca="1">IFERROR(__xludf.DUMMYFUNCTION(" VLOOKUP(A2239, IMPORTRANGE(""https://docs.google.com/spreadsheets/d/1fj_Bhi2XPL3siwIh4sx4VRLAe31yD50oKdj5UlRYW0c/"", ""Сводка!A:AA""), 5, FALSE)"),360)</f>
        <v>360</v>
      </c>
      <c r="F2246" s="148" t="s">
        <v>415</v>
      </c>
      <c r="G2246" s="147">
        <f ca="1">IFERROR(__xludf.DUMMYFUNCTION(" VLOOKUP(A2239, IMPORTRANGE(""https://docs.google.com/spreadsheets/d/1QNLbnkR_AongFt22vMfNzfpjZ0CjpI8QI-w0wBnYA1w/"", ""Инфа!A:AA""), 6, FALSE)"),2024)</f>
        <v>2024</v>
      </c>
      <c r="H2246" s="154">
        <v>26600</v>
      </c>
      <c r="I2246" s="151" t="s">
        <v>668</v>
      </c>
      <c r="J2246" s="93" t="s">
        <v>6309</v>
      </c>
      <c r="K2246" s="153"/>
      <c r="L2246" s="153"/>
      <c r="M2246" s="153"/>
      <c r="N2246" s="153"/>
      <c r="O2246" s="153"/>
      <c r="P2246" s="153"/>
      <c r="Q2246" s="153"/>
      <c r="R2246" s="153"/>
      <c r="S2246" s="153"/>
    </row>
    <row r="2247" spans="1:19" ht="281.25">
      <c r="A2247" s="277" t="s">
        <v>25424</v>
      </c>
      <c r="B2247" s="253" t="s">
        <v>400</v>
      </c>
      <c r="C2247" s="93" t="s">
        <v>6305</v>
      </c>
      <c r="D2247" s="93" t="s">
        <v>6310</v>
      </c>
      <c r="E2247" s="148">
        <f ca="1">IFERROR(__xludf.DUMMYFUNCTION(" VLOOKUP(A2240, IMPORTRANGE(""https://docs.google.com/spreadsheets/d/1fj_Bhi2XPL3siwIh4sx4VRLAe31yD50oKdj5UlRYW0c/"", ""Сводка!A:AA""), 5, FALSE)"),188)</f>
        <v>188</v>
      </c>
      <c r="F2247" s="148" t="s">
        <v>108</v>
      </c>
      <c r="G2247" s="147">
        <f ca="1">IFERROR(__xludf.DUMMYFUNCTION(" VLOOKUP(A2240, IMPORTRANGE(""https://docs.google.com/spreadsheets/d/1QNLbnkR_AongFt22vMfNzfpjZ0CjpI8QI-w0wBnYA1w/"", ""Инфа!A:AA""), 6, FALSE)"),2024)</f>
        <v>2024</v>
      </c>
      <c r="H2247" s="150">
        <v>10600</v>
      </c>
      <c r="I2247" s="151" t="s">
        <v>668</v>
      </c>
      <c r="J2247" s="93" t="s">
        <v>6311</v>
      </c>
      <c r="K2247" s="153"/>
      <c r="L2247" s="153"/>
      <c r="M2247" s="153"/>
      <c r="N2247" s="153"/>
      <c r="O2247" s="153"/>
      <c r="P2247" s="153"/>
      <c r="Q2247" s="153"/>
      <c r="R2247" s="153"/>
      <c r="S2247" s="153"/>
    </row>
    <row r="2248" spans="1:19" ht="112.5">
      <c r="A2248" s="277" t="s">
        <v>25424</v>
      </c>
      <c r="B2248" s="253" t="s">
        <v>153</v>
      </c>
      <c r="C2248" s="93" t="s">
        <v>6312</v>
      </c>
      <c r="D2248" s="93" t="s">
        <v>6313</v>
      </c>
      <c r="E2248" s="148">
        <f ca="1">IFERROR(__xludf.DUMMYFUNCTION(" VLOOKUP(A2241, IMPORTRANGE(""https://docs.google.com/spreadsheets/d/1fj_Bhi2XPL3siwIh4sx4VRLAe31yD50oKdj5UlRYW0c/"", ""Сводка!A:AA""), 5, FALSE)"),108)</f>
        <v>108</v>
      </c>
      <c r="F2248" s="148" t="s">
        <v>50</v>
      </c>
      <c r="G2248" s="147">
        <f ca="1">IFERROR(__xludf.DUMMYFUNCTION(" VLOOKUP(A2241, IMPORTRANGE(""https://docs.google.com/spreadsheets/d/1QNLbnkR_AongFt22vMfNzfpjZ0CjpI8QI-w0wBnYA1w/"", ""Инфа!A:AA""), 6, FALSE)"),2024)</f>
        <v>2024</v>
      </c>
      <c r="H2248" s="150">
        <v>8200</v>
      </c>
      <c r="I2248" s="151" t="s">
        <v>234</v>
      </c>
      <c r="J2248" s="93" t="s">
        <v>6314</v>
      </c>
      <c r="K2248" s="153"/>
      <c r="L2248" s="153"/>
      <c r="M2248" s="153"/>
      <c r="N2248" s="153"/>
      <c r="O2248" s="153"/>
      <c r="P2248" s="153"/>
      <c r="Q2248" s="153"/>
      <c r="R2248" s="153"/>
      <c r="S2248" s="153"/>
    </row>
    <row r="2249" spans="1:19" ht="112.5">
      <c r="A2249" s="277" t="s">
        <v>25424</v>
      </c>
      <c r="B2249" s="253" t="s">
        <v>153</v>
      </c>
      <c r="C2249" s="93" t="s">
        <v>6312</v>
      </c>
      <c r="D2249" s="93" t="s">
        <v>6315</v>
      </c>
      <c r="E2249" s="148">
        <f ca="1">IFERROR(__xludf.DUMMYFUNCTION(" VLOOKUP(A2242, IMPORTRANGE(""https://docs.google.com/spreadsheets/d/1fj_Bhi2XPL3siwIh4sx4VRLAe31yD50oKdj5UlRYW0c/"", ""Сводка!A:AA""), 5, FALSE)"),100)</f>
        <v>100</v>
      </c>
      <c r="F2249" s="148" t="s">
        <v>50</v>
      </c>
      <c r="G2249" s="147">
        <f ca="1">IFERROR(__xludf.DUMMYFUNCTION(" VLOOKUP(A2242, IMPORTRANGE(""https://docs.google.com/spreadsheets/d/1QNLbnkR_AongFt22vMfNzfpjZ0CjpI8QI-w0wBnYA1w/"", ""Инфа!A:AA""), 6, FALSE)"),2024)</f>
        <v>2024</v>
      </c>
      <c r="H2249" s="150">
        <v>8000</v>
      </c>
      <c r="I2249" s="151" t="s">
        <v>234</v>
      </c>
      <c r="J2249" s="93" t="s">
        <v>6314</v>
      </c>
      <c r="K2249" s="153"/>
      <c r="L2249" s="153"/>
      <c r="M2249" s="153"/>
      <c r="N2249" s="153"/>
      <c r="O2249" s="153"/>
      <c r="P2249" s="153"/>
      <c r="Q2249" s="153"/>
      <c r="R2249" s="153"/>
      <c r="S2249" s="153"/>
    </row>
    <row r="2250" spans="1:19" ht="206.25">
      <c r="A2250" s="277" t="s">
        <v>25424</v>
      </c>
      <c r="B2250" s="254" t="s">
        <v>13</v>
      </c>
      <c r="C2250" s="96" t="s">
        <v>6316</v>
      </c>
      <c r="D2250" s="96" t="s">
        <v>6317</v>
      </c>
      <c r="E2250" s="148">
        <f ca="1">IFERROR(__xludf.DUMMYFUNCTION(" VLOOKUP(A2243, IMPORTRANGE(""https://docs.google.com/spreadsheets/d/1fj_Bhi2XPL3siwIh4sx4VRLAe31yD50oKdj5UlRYW0c/"", ""Сводка!A:AA""), 5, FALSE)"),264)</f>
        <v>264</v>
      </c>
      <c r="F2250" s="148" t="s">
        <v>266</v>
      </c>
      <c r="G2250" s="147">
        <f ca="1">IFERROR(__xludf.DUMMYFUNCTION(" VLOOKUP(A2243, IMPORTRANGE(""https://docs.google.com/spreadsheets/d/1QNLbnkR_AongFt22vMfNzfpjZ0CjpI8QI-w0wBnYA1w/"", ""Инфа!A:AA""), 6, FALSE)"),2024)</f>
        <v>2024</v>
      </c>
      <c r="H2250" s="150">
        <v>16800</v>
      </c>
      <c r="I2250" s="156" t="s">
        <v>72</v>
      </c>
      <c r="J2250" s="96" t="s">
        <v>6318</v>
      </c>
      <c r="K2250" s="153"/>
      <c r="L2250" s="153"/>
      <c r="M2250" s="153"/>
      <c r="N2250" s="153"/>
      <c r="O2250" s="153"/>
      <c r="P2250" s="153"/>
      <c r="Q2250" s="153"/>
      <c r="R2250" s="153"/>
      <c r="S2250" s="153"/>
    </row>
    <row r="2251" spans="1:19" ht="93.75">
      <c r="A2251" s="277" t="s">
        <v>25424</v>
      </c>
      <c r="B2251" s="253" t="s">
        <v>400</v>
      </c>
      <c r="C2251" s="93" t="s">
        <v>6319</v>
      </c>
      <c r="D2251" s="93" t="s">
        <v>6320</v>
      </c>
      <c r="E2251" s="148">
        <f ca="1">IFERROR(__xludf.DUMMYFUNCTION(" VLOOKUP(A2244, IMPORTRANGE(""https://docs.google.com/spreadsheets/d/1fj_Bhi2XPL3siwIh4sx4VRLAe31yD50oKdj5UlRYW0c/"", ""Сводка!A:AA""), 5, FALSE)"),60)</f>
        <v>60</v>
      </c>
      <c r="F2251" s="148" t="s">
        <v>415</v>
      </c>
      <c r="G2251" s="147">
        <f ca="1">IFERROR(__xludf.DUMMYFUNCTION(" VLOOKUP(A2244, IMPORTRANGE(""https://docs.google.com/spreadsheets/d/1QNLbnkR_AongFt22vMfNzfpjZ0CjpI8QI-w0wBnYA1w/"", ""Инфа!A:AA""), 6, FALSE)"),2024)</f>
        <v>2024</v>
      </c>
      <c r="H2251" s="150">
        <v>6800</v>
      </c>
      <c r="I2251" s="156" t="s">
        <v>554</v>
      </c>
      <c r="J2251" s="93"/>
      <c r="K2251" s="153"/>
      <c r="L2251" s="153"/>
      <c r="M2251" s="153"/>
      <c r="N2251" s="153"/>
      <c r="O2251" s="153"/>
      <c r="P2251" s="153"/>
      <c r="Q2251" s="153"/>
      <c r="R2251" s="153"/>
      <c r="S2251" s="153"/>
    </row>
    <row r="2252" spans="1:19" ht="150">
      <c r="A2252" s="277" t="s">
        <v>25424</v>
      </c>
      <c r="B2252" s="253" t="s">
        <v>153</v>
      </c>
      <c r="C2252" s="97" t="s">
        <v>6321</v>
      </c>
      <c r="D2252" s="97" t="s">
        <v>6322</v>
      </c>
      <c r="E2252" s="148">
        <f ca="1">IFERROR(__xludf.DUMMYFUNCTION(" VLOOKUP(A2245, IMPORTRANGE(""https://docs.google.com/spreadsheets/d/1fj_Bhi2XPL3siwIh4sx4VRLAe31yD50oKdj5UlRYW0c/"", ""Сводка!A:AA""), 5, FALSE)"),204)</f>
        <v>204</v>
      </c>
      <c r="F2252" s="147" t="s">
        <v>108</v>
      </c>
      <c r="G2252" s="147">
        <f ca="1">IFERROR(__xludf.DUMMYFUNCTION(" VLOOKUP(A2245, IMPORTRANGE(""https://docs.google.com/spreadsheets/d/1QNLbnkR_AongFt22vMfNzfpjZ0CjpI8QI-w0wBnYA1w/"", ""Инфа!A:AA""), 6, FALSE)"),2024)</f>
        <v>2024</v>
      </c>
      <c r="H2252" s="150">
        <v>17200</v>
      </c>
      <c r="I2252" s="151" t="s">
        <v>614</v>
      </c>
      <c r="J2252" s="97" t="s">
        <v>6323</v>
      </c>
      <c r="K2252" s="153"/>
      <c r="L2252" s="153"/>
      <c r="M2252" s="153"/>
      <c r="N2252" s="153"/>
      <c r="O2252" s="153"/>
      <c r="P2252" s="153"/>
      <c r="Q2252" s="153"/>
      <c r="R2252" s="153"/>
      <c r="S2252" s="153"/>
    </row>
    <row r="2253" spans="1:19" ht="243.75">
      <c r="A2253" s="277" t="s">
        <v>25424</v>
      </c>
      <c r="B2253" s="253" t="s">
        <v>153</v>
      </c>
      <c r="C2253" s="97" t="s">
        <v>6324</v>
      </c>
      <c r="D2253" s="97" t="s">
        <v>6325</v>
      </c>
      <c r="E2253" s="148">
        <f ca="1">IFERROR(__xludf.DUMMYFUNCTION(" VLOOKUP(A2246, IMPORTRANGE(""https://docs.google.com/spreadsheets/d/1fj_Bhi2XPL3siwIh4sx4VRLAe31yD50oKdj5UlRYW0c/"", ""Сводка!A:AA""), 5, FALSE)"),180)</f>
        <v>180</v>
      </c>
      <c r="F2253" s="147" t="s">
        <v>108</v>
      </c>
      <c r="G2253" s="147">
        <f ca="1">IFERROR(__xludf.DUMMYFUNCTION(" VLOOKUP(A2246, IMPORTRANGE(""https://docs.google.com/spreadsheets/d/1QNLbnkR_AongFt22vMfNzfpjZ0CjpI8QI-w0wBnYA1w/"", ""Инфа!A:AA""), 6, FALSE)"),2024)</f>
        <v>2024</v>
      </c>
      <c r="H2253" s="150">
        <v>15800</v>
      </c>
      <c r="I2253" s="151" t="s">
        <v>161</v>
      </c>
      <c r="J2253" s="97" t="s">
        <v>6326</v>
      </c>
      <c r="K2253" s="153"/>
      <c r="L2253" s="153"/>
      <c r="M2253" s="153"/>
      <c r="N2253" s="153"/>
      <c r="O2253" s="153"/>
      <c r="P2253" s="153"/>
      <c r="Q2253" s="153"/>
      <c r="R2253" s="153"/>
      <c r="S2253" s="153"/>
    </row>
    <row r="2254" spans="1:19" ht="75">
      <c r="A2254" s="277" t="s">
        <v>25424</v>
      </c>
      <c r="B2254" s="253" t="s">
        <v>153</v>
      </c>
      <c r="C2254" s="93" t="s">
        <v>6327</v>
      </c>
      <c r="D2254" s="93" t="s">
        <v>6328</v>
      </c>
      <c r="E2254" s="148">
        <f ca="1">IFERROR(__xludf.DUMMYFUNCTION(" VLOOKUP(A2247, IMPORTRANGE(""https://docs.google.com/spreadsheets/d/1fj_Bhi2XPL3siwIh4sx4VRLAe31yD50oKdj5UlRYW0c/"", ""Сводка!A:AA""), 5, FALSE)"),116)</f>
        <v>116</v>
      </c>
      <c r="F2254" s="148" t="s">
        <v>108</v>
      </c>
      <c r="G2254" s="147">
        <f ca="1">IFERROR(__xludf.DUMMYFUNCTION(" VLOOKUP(A2247, IMPORTRANGE(""https://docs.google.com/spreadsheets/d/1QNLbnkR_AongFt22vMfNzfpjZ0CjpI8QI-w0wBnYA1w/"", ""Инфа!A:AA""), 6, FALSE)"),2024)</f>
        <v>2024</v>
      </c>
      <c r="H2254" s="150">
        <v>12000</v>
      </c>
      <c r="I2254" s="151" t="s">
        <v>614</v>
      </c>
      <c r="J2254" s="93" t="s">
        <v>6329</v>
      </c>
      <c r="K2254" s="153"/>
      <c r="L2254" s="153"/>
      <c r="M2254" s="153"/>
      <c r="N2254" s="153"/>
      <c r="O2254" s="153"/>
      <c r="P2254" s="153"/>
      <c r="Q2254" s="153"/>
      <c r="R2254" s="153"/>
      <c r="S2254" s="153"/>
    </row>
    <row r="2255" spans="1:19" ht="243.75">
      <c r="A2255" s="277" t="s">
        <v>25424</v>
      </c>
      <c r="B2255" s="253" t="s">
        <v>153</v>
      </c>
      <c r="C2255" s="93" t="s">
        <v>6330</v>
      </c>
      <c r="D2255" s="93" t="s">
        <v>6331</v>
      </c>
      <c r="E2255" s="148">
        <f ca="1">IFERROR(__xludf.DUMMYFUNCTION(" VLOOKUP(A2248, IMPORTRANGE(""https://docs.google.com/spreadsheets/d/1fj_Bhi2XPL3siwIh4sx4VRLAe31yD50oKdj5UlRYW0c/"", ""Сводка!A:AA""), 5, FALSE)"),148)</f>
        <v>148</v>
      </c>
      <c r="F2255" s="148" t="s">
        <v>50</v>
      </c>
      <c r="G2255" s="147">
        <f ca="1">IFERROR(__xludf.DUMMYFUNCTION(" VLOOKUP(A2248, IMPORTRANGE(""https://docs.google.com/spreadsheets/d/1QNLbnkR_AongFt22vMfNzfpjZ0CjpI8QI-w0wBnYA1w/"", ""Инфа!A:AA""), 6, FALSE)"),2024)</f>
        <v>2024</v>
      </c>
      <c r="H2255" s="150">
        <v>9400</v>
      </c>
      <c r="I2255" s="151" t="s">
        <v>161</v>
      </c>
      <c r="J2255" s="93" t="s">
        <v>6332</v>
      </c>
      <c r="K2255" s="153"/>
      <c r="L2255" s="153"/>
      <c r="M2255" s="153"/>
      <c r="N2255" s="153"/>
      <c r="O2255" s="153"/>
      <c r="P2255" s="153"/>
      <c r="Q2255" s="153"/>
      <c r="R2255" s="153"/>
      <c r="S2255" s="153"/>
    </row>
    <row r="2256" spans="1:19" ht="150">
      <c r="A2256" s="277" t="s">
        <v>25424</v>
      </c>
      <c r="B2256" s="253" t="s">
        <v>153</v>
      </c>
      <c r="C2256" s="93" t="s">
        <v>6330</v>
      </c>
      <c r="D2256" s="93" t="s">
        <v>6333</v>
      </c>
      <c r="E2256" s="172">
        <v>123</v>
      </c>
      <c r="F2256" s="148" t="s">
        <v>50</v>
      </c>
      <c r="G2256" s="147">
        <f ca="1">IFERROR(__xludf.DUMMYFUNCTION(" VLOOKUP(A2249, IMPORTRANGE(""https://docs.google.com/spreadsheets/d/1QNLbnkR_AongFt22vMfNzfpjZ0CjpI8QI-w0wBnYA1w/"", ""Инфа!A:AA""), 6, FALSE)"),2024)</f>
        <v>2024</v>
      </c>
      <c r="H2256" s="150">
        <v>8700</v>
      </c>
      <c r="I2256" s="151" t="s">
        <v>133</v>
      </c>
      <c r="J2256" s="93" t="s">
        <v>6334</v>
      </c>
      <c r="K2256" s="153"/>
      <c r="L2256" s="153"/>
      <c r="M2256" s="153"/>
      <c r="N2256" s="153"/>
      <c r="O2256" s="153"/>
      <c r="P2256" s="153"/>
      <c r="Q2256" s="153"/>
      <c r="R2256" s="153"/>
      <c r="S2256" s="153"/>
    </row>
    <row r="2257" spans="1:19" ht="93.75">
      <c r="A2257" s="277" t="s">
        <v>25424</v>
      </c>
      <c r="B2257" s="253" t="s">
        <v>153</v>
      </c>
      <c r="C2257" s="93" t="s">
        <v>6335</v>
      </c>
      <c r="D2257" s="93" t="s">
        <v>6336</v>
      </c>
      <c r="E2257" s="148">
        <f ca="1">IFERROR(__xludf.DUMMYFUNCTION(" VLOOKUP(A2250, IMPORTRANGE(""https://docs.google.com/spreadsheets/d/1fj_Bhi2XPL3siwIh4sx4VRLAe31yD50oKdj5UlRYW0c/"", ""Сводка!A:AA""), 5, FALSE)"),260)</f>
        <v>260</v>
      </c>
      <c r="F2257" s="148" t="s">
        <v>50</v>
      </c>
      <c r="G2257" s="147">
        <f ca="1">IFERROR(__xludf.DUMMYFUNCTION(" VLOOKUP(A2250, IMPORTRANGE(""https://docs.google.com/spreadsheets/d/1QNLbnkR_AongFt22vMfNzfpjZ0CjpI8QI-w0wBnYA1w/"", ""Инфа!A:AA""), 6, FALSE)"),2024)</f>
        <v>2024</v>
      </c>
      <c r="H2257" s="150">
        <v>12800</v>
      </c>
      <c r="I2257" s="151" t="s">
        <v>161</v>
      </c>
      <c r="J2257" s="93"/>
      <c r="K2257" s="153"/>
      <c r="L2257" s="153"/>
      <c r="M2257" s="153"/>
      <c r="N2257" s="153"/>
      <c r="O2257" s="153"/>
      <c r="P2257" s="153"/>
      <c r="Q2257" s="153"/>
      <c r="R2257" s="153"/>
      <c r="S2257" s="153"/>
    </row>
    <row r="2258" spans="1:19" ht="168.75">
      <c r="A2258" s="277" t="s">
        <v>25424</v>
      </c>
      <c r="B2258" s="253" t="s">
        <v>153</v>
      </c>
      <c r="C2258" s="93" t="s">
        <v>6335</v>
      </c>
      <c r="D2258" s="93" t="s">
        <v>6337</v>
      </c>
      <c r="E2258" s="148">
        <f ca="1">IFERROR(__xludf.DUMMYFUNCTION(" VLOOKUP(A2251, IMPORTRANGE(""https://docs.google.com/spreadsheets/d/1fj_Bhi2XPL3siwIh4sx4VRLAe31yD50oKdj5UlRYW0c/"", ""Сводка!A:AA""), 5, FALSE)"),124)</f>
        <v>124</v>
      </c>
      <c r="F2258" s="148" t="s">
        <v>50</v>
      </c>
      <c r="G2258" s="147">
        <f ca="1">IFERROR(__xludf.DUMMYFUNCTION(" VLOOKUP(A2251, IMPORTRANGE(""https://docs.google.com/spreadsheets/d/1QNLbnkR_AongFt22vMfNzfpjZ0CjpI8QI-w0wBnYA1w/"", ""Инфа!A:AA""), 6, FALSE)"),2024)</f>
        <v>2024</v>
      </c>
      <c r="H2258" s="150">
        <v>8700</v>
      </c>
      <c r="I2258" s="151" t="s">
        <v>133</v>
      </c>
      <c r="J2258" s="93"/>
      <c r="K2258" s="153"/>
      <c r="L2258" s="153"/>
      <c r="M2258" s="153"/>
      <c r="N2258" s="153"/>
      <c r="O2258" s="153"/>
      <c r="P2258" s="153"/>
      <c r="Q2258" s="153"/>
      <c r="R2258" s="153"/>
      <c r="S2258" s="153"/>
    </row>
    <row r="2259" spans="1:19" ht="37.5">
      <c r="A2259" s="277" t="s">
        <v>25424</v>
      </c>
      <c r="B2259" s="253" t="s">
        <v>153</v>
      </c>
      <c r="C2259" s="93" t="s">
        <v>6338</v>
      </c>
      <c r="D2259" s="93" t="s">
        <v>6339</v>
      </c>
      <c r="E2259" s="148">
        <f ca="1">IFERROR(__xludf.DUMMYFUNCTION(" VLOOKUP(A2252, IMPORTRANGE(""https://docs.google.com/spreadsheets/d/1fj_Bhi2XPL3siwIh4sx4VRLAe31yD50oKdj5UlRYW0c/"", ""Сводка!A:AA""), 5, FALSE)"),108)</f>
        <v>108</v>
      </c>
      <c r="F2259" s="148" t="s">
        <v>50</v>
      </c>
      <c r="G2259" s="147">
        <f ca="1">IFERROR(__xludf.DUMMYFUNCTION(" VLOOKUP(A2252, IMPORTRANGE(""https://docs.google.com/spreadsheets/d/1QNLbnkR_AongFt22vMfNzfpjZ0CjpI8QI-w0wBnYA1w/"", ""Инфа!A:AA""), 6, FALSE)"),2024)</f>
        <v>2024</v>
      </c>
      <c r="H2259" s="150">
        <v>8200</v>
      </c>
      <c r="I2259" s="151" t="s">
        <v>257</v>
      </c>
      <c r="J2259" s="93"/>
      <c r="K2259" s="153"/>
      <c r="L2259" s="153"/>
      <c r="M2259" s="153"/>
      <c r="N2259" s="153"/>
      <c r="O2259" s="153"/>
      <c r="P2259" s="153"/>
      <c r="Q2259" s="153"/>
      <c r="R2259" s="153"/>
      <c r="S2259" s="153"/>
    </row>
    <row r="2260" spans="1:19" ht="112.5">
      <c r="A2260" s="277" t="s">
        <v>25424</v>
      </c>
      <c r="B2260" s="253" t="s">
        <v>153</v>
      </c>
      <c r="C2260" s="93" t="s">
        <v>6340</v>
      </c>
      <c r="D2260" s="93" t="s">
        <v>6341</v>
      </c>
      <c r="E2260" s="148">
        <f ca="1">IFERROR(__xludf.DUMMYFUNCTION(" VLOOKUP(A2253, IMPORTRANGE(""https://docs.google.com/spreadsheets/d/1fj_Bhi2XPL3siwIh4sx4VRLAe31yD50oKdj5UlRYW0c/"", ""Сводка!A:AA""), 5, FALSE)"),172)</f>
        <v>172</v>
      </c>
      <c r="F2260" s="148" t="s">
        <v>50</v>
      </c>
      <c r="G2260" s="147">
        <f ca="1">IFERROR(__xludf.DUMMYFUNCTION(" VLOOKUP(A2253, IMPORTRANGE(""https://docs.google.com/spreadsheets/d/1QNLbnkR_AongFt22vMfNzfpjZ0CjpI8QI-w0wBnYA1w/"", ""Инфа!A:AA""), 6, FALSE)"),2024)</f>
        <v>2024</v>
      </c>
      <c r="H2260" s="150">
        <v>15300</v>
      </c>
      <c r="I2260" s="151" t="s">
        <v>133</v>
      </c>
      <c r="J2260" s="93" t="s">
        <v>6342</v>
      </c>
      <c r="K2260" s="153"/>
      <c r="L2260" s="153"/>
      <c r="M2260" s="153"/>
      <c r="N2260" s="153"/>
      <c r="O2260" s="153"/>
      <c r="P2260" s="153"/>
      <c r="Q2260" s="153"/>
      <c r="R2260" s="153"/>
      <c r="S2260" s="153"/>
    </row>
    <row r="2261" spans="1:19" ht="93.75">
      <c r="A2261" s="277" t="s">
        <v>25424</v>
      </c>
      <c r="B2261" s="253" t="s">
        <v>153</v>
      </c>
      <c r="C2261" s="93" t="s">
        <v>6340</v>
      </c>
      <c r="D2261" s="93" t="s">
        <v>6343</v>
      </c>
      <c r="E2261" s="172">
        <v>128</v>
      </c>
      <c r="F2261" s="148" t="s">
        <v>50</v>
      </c>
      <c r="G2261" s="147">
        <f ca="1">IFERROR(__xludf.DUMMYFUNCTION(" VLOOKUP(A2254, IMPORTRANGE(""https://docs.google.com/spreadsheets/d/1QNLbnkR_AongFt22vMfNzfpjZ0CjpI8QI-w0wBnYA1w/"", ""Инфа!A:AA""), 6, FALSE)"),2024)</f>
        <v>2024</v>
      </c>
      <c r="H2261" s="150">
        <v>12700</v>
      </c>
      <c r="I2261" s="156" t="s">
        <v>554</v>
      </c>
      <c r="J2261" s="93" t="s">
        <v>6344</v>
      </c>
      <c r="K2261" s="153"/>
      <c r="L2261" s="153"/>
      <c r="M2261" s="153"/>
      <c r="N2261" s="153"/>
      <c r="O2261" s="153"/>
      <c r="P2261" s="153"/>
      <c r="Q2261" s="153"/>
      <c r="R2261" s="153"/>
      <c r="S2261" s="153"/>
    </row>
    <row r="2262" spans="1:19" ht="131.25">
      <c r="A2262" s="277" t="s">
        <v>25424</v>
      </c>
      <c r="B2262" s="253" t="s">
        <v>153</v>
      </c>
      <c r="C2262" s="93" t="s">
        <v>6340</v>
      </c>
      <c r="D2262" s="93" t="s">
        <v>6345</v>
      </c>
      <c r="E2262" s="148">
        <f ca="1">IFERROR(__xludf.DUMMYFUNCTION(" VLOOKUP(A2255, IMPORTRANGE(""https://docs.google.com/spreadsheets/d/1fj_Bhi2XPL3siwIh4sx4VRLAe31yD50oKdj5UlRYW0c/"", ""Сводка!A:AA""), 5, FALSE)"),208)</f>
        <v>208</v>
      </c>
      <c r="F2262" s="148" t="s">
        <v>50</v>
      </c>
      <c r="G2262" s="147">
        <f ca="1">IFERROR(__xludf.DUMMYFUNCTION(" VLOOKUP(A2255, IMPORTRANGE(""https://docs.google.com/spreadsheets/d/1QNLbnkR_AongFt22vMfNzfpjZ0CjpI8QI-w0wBnYA1w/"", ""Инфа!A:AA""), 6, FALSE)"),2024)</f>
        <v>2024</v>
      </c>
      <c r="H2262" s="150">
        <v>11200</v>
      </c>
      <c r="I2262" s="156" t="s">
        <v>554</v>
      </c>
      <c r="J2262" s="93" t="s">
        <v>6346</v>
      </c>
      <c r="K2262" s="153"/>
      <c r="L2262" s="153"/>
      <c r="M2262" s="153"/>
      <c r="N2262" s="153"/>
      <c r="O2262" s="153"/>
      <c r="P2262" s="153"/>
      <c r="Q2262" s="153"/>
      <c r="R2262" s="153"/>
      <c r="S2262" s="153"/>
    </row>
    <row r="2263" spans="1:19" ht="131.25">
      <c r="A2263" s="277" t="s">
        <v>25424</v>
      </c>
      <c r="B2263" s="253" t="s">
        <v>153</v>
      </c>
      <c r="C2263" s="93" t="s">
        <v>6340</v>
      </c>
      <c r="D2263" s="93" t="s">
        <v>6347</v>
      </c>
      <c r="E2263" s="148">
        <f ca="1">IFERROR(__xludf.DUMMYFUNCTION(" VLOOKUP(A2256, IMPORTRANGE(""https://docs.google.com/spreadsheets/d/1fj_Bhi2XPL3siwIh4sx4VRLAe31yD50oKdj5UlRYW0c/"", ""Сводка!A:AA""), 5, FALSE)"),160)</f>
        <v>160</v>
      </c>
      <c r="F2263" s="148" t="s">
        <v>50</v>
      </c>
      <c r="G2263" s="147">
        <f ca="1">IFERROR(__xludf.DUMMYFUNCTION(" VLOOKUP(A2256, IMPORTRANGE(""https://docs.google.com/spreadsheets/d/1QNLbnkR_AongFt22vMfNzfpjZ0CjpI8QI-w0wBnYA1w/"", ""Инфа!A:AA""), 6, FALSE)"),2024)</f>
        <v>2024</v>
      </c>
      <c r="H2263" s="150">
        <v>9800</v>
      </c>
      <c r="I2263" s="156" t="s">
        <v>554</v>
      </c>
      <c r="J2263" s="93" t="s">
        <v>6346</v>
      </c>
      <c r="K2263" s="153"/>
      <c r="L2263" s="153"/>
      <c r="M2263" s="153"/>
      <c r="N2263" s="153"/>
      <c r="O2263" s="153"/>
      <c r="P2263" s="153"/>
      <c r="Q2263" s="153"/>
      <c r="R2263" s="153"/>
      <c r="S2263" s="153"/>
    </row>
    <row r="2264" spans="1:19" ht="112.5">
      <c r="A2264" s="277" t="s">
        <v>25424</v>
      </c>
      <c r="B2264" s="253" t="s">
        <v>153</v>
      </c>
      <c r="C2264" s="93" t="s">
        <v>6340</v>
      </c>
      <c r="D2264" s="93" t="s">
        <v>6348</v>
      </c>
      <c r="E2264" s="148">
        <f ca="1">IFERROR(__xludf.DUMMYFUNCTION(" VLOOKUP(A2257, IMPORTRANGE(""https://docs.google.com/spreadsheets/d/1fj_Bhi2XPL3siwIh4sx4VRLAe31yD50oKdj5UlRYW0c/"", ""Сводка!A:AA""), 5, FALSE)"),256)</f>
        <v>256</v>
      </c>
      <c r="F2264" s="148" t="s">
        <v>50</v>
      </c>
      <c r="G2264" s="147">
        <f ca="1">IFERROR(__xludf.DUMMYFUNCTION(" VLOOKUP(A2257, IMPORTRANGE(""https://docs.google.com/spreadsheets/d/1QNLbnkR_AongFt22vMfNzfpjZ0CjpI8QI-w0wBnYA1w/"", ""Инфа!A:AA""), 6, FALSE)"),2024)</f>
        <v>2024</v>
      </c>
      <c r="H2264" s="150">
        <v>20400</v>
      </c>
      <c r="I2264" s="151" t="s">
        <v>1923</v>
      </c>
      <c r="J2264" s="93" t="s">
        <v>6349</v>
      </c>
      <c r="K2264" s="153"/>
      <c r="L2264" s="153"/>
      <c r="M2264" s="153"/>
      <c r="N2264" s="153"/>
      <c r="O2264" s="153"/>
      <c r="P2264" s="153"/>
      <c r="Q2264" s="153"/>
      <c r="R2264" s="153"/>
      <c r="S2264" s="153"/>
    </row>
    <row r="2265" spans="1:19" ht="150">
      <c r="A2265" s="277" t="s">
        <v>25424</v>
      </c>
      <c r="B2265" s="253" t="s">
        <v>153</v>
      </c>
      <c r="C2265" s="93" t="s">
        <v>6350</v>
      </c>
      <c r="D2265" s="93" t="s">
        <v>6351</v>
      </c>
      <c r="E2265" s="148">
        <f ca="1">IFERROR(__xludf.DUMMYFUNCTION(" VLOOKUP(A2258, IMPORTRANGE(""https://docs.google.com/spreadsheets/d/1fj_Bhi2XPL3siwIh4sx4VRLAe31yD50oKdj5UlRYW0c/"", ""Сводка!A:AA""), 5, FALSE)"),148)</f>
        <v>148</v>
      </c>
      <c r="F2265" s="148" t="s">
        <v>50</v>
      </c>
      <c r="G2265" s="147">
        <f ca="1">IFERROR(__xludf.DUMMYFUNCTION(" VLOOKUP(A2258, IMPORTRANGE(""https://docs.google.com/spreadsheets/d/1QNLbnkR_AongFt22vMfNzfpjZ0CjpI8QI-w0wBnYA1w/"", ""Инфа!A:AA""), 6, FALSE)"),2024)</f>
        <v>2024</v>
      </c>
      <c r="H2265" s="150">
        <v>9400</v>
      </c>
      <c r="I2265" s="151" t="s">
        <v>2037</v>
      </c>
      <c r="J2265" s="93" t="s">
        <v>6352</v>
      </c>
      <c r="K2265" s="153"/>
      <c r="L2265" s="153"/>
      <c r="M2265" s="153"/>
      <c r="N2265" s="153"/>
      <c r="O2265" s="153"/>
      <c r="P2265" s="153"/>
      <c r="Q2265" s="153"/>
      <c r="R2265" s="153"/>
      <c r="S2265" s="153"/>
    </row>
    <row r="2266" spans="1:19" ht="56.25">
      <c r="A2266" s="277" t="s">
        <v>25424</v>
      </c>
      <c r="B2266" s="253" t="s">
        <v>153</v>
      </c>
      <c r="C2266" s="93" t="s">
        <v>6353</v>
      </c>
      <c r="D2266" s="93" t="s">
        <v>6354</v>
      </c>
      <c r="E2266" s="148">
        <f ca="1">IFERROR(__xludf.DUMMYFUNCTION(" VLOOKUP(A2259, IMPORTRANGE(""https://docs.google.com/spreadsheets/d/1fj_Bhi2XPL3siwIh4sx4VRLAe31yD50oKdj5UlRYW0c/"", ""Сводка!A:AA""), 5, FALSE)"),264)</f>
        <v>264</v>
      </c>
      <c r="F2266" s="148" t="s">
        <v>50</v>
      </c>
      <c r="G2266" s="147">
        <f ca="1">IFERROR(__xludf.DUMMYFUNCTION(" VLOOKUP(A2259, IMPORTRANGE(""https://docs.google.com/spreadsheets/d/1QNLbnkR_AongFt22vMfNzfpjZ0CjpI8QI-w0wBnYA1w/"", ""Инфа!A:AA""), 6, FALSE)"),2024)</f>
        <v>2024</v>
      </c>
      <c r="H2266" s="150">
        <v>12900</v>
      </c>
      <c r="I2266" s="151" t="s">
        <v>1021</v>
      </c>
      <c r="J2266" s="93" t="s">
        <v>6355</v>
      </c>
      <c r="K2266" s="153"/>
      <c r="L2266" s="153"/>
      <c r="M2266" s="153"/>
      <c r="N2266" s="153"/>
      <c r="O2266" s="153"/>
      <c r="P2266" s="153"/>
      <c r="Q2266" s="153"/>
      <c r="R2266" s="153"/>
      <c r="S2266" s="153"/>
    </row>
    <row r="2267" spans="1:19" ht="168.75">
      <c r="A2267" s="277" t="s">
        <v>25424</v>
      </c>
      <c r="B2267" s="254" t="s">
        <v>153</v>
      </c>
      <c r="C2267" s="96" t="s">
        <v>6356</v>
      </c>
      <c r="D2267" s="96" t="s">
        <v>6357</v>
      </c>
      <c r="E2267" s="148">
        <f ca="1">IFERROR(__xludf.DUMMYFUNCTION(" VLOOKUP(A2260, IMPORTRANGE(""https://docs.google.com/spreadsheets/d/1fj_Bhi2XPL3siwIh4sx4VRLAe31yD50oKdj5UlRYW0c/"", ""Сводка!A:AA""), 5, FALSE)"),256)</f>
        <v>256</v>
      </c>
      <c r="F2267" s="165" t="s">
        <v>266</v>
      </c>
      <c r="G2267" s="147">
        <f ca="1">IFERROR(__xludf.DUMMYFUNCTION(" VLOOKUP(A2260, IMPORTRANGE(""https://docs.google.com/spreadsheets/d/1QNLbnkR_AongFt22vMfNzfpjZ0CjpI8QI-w0wBnYA1w/"", ""Инфа!A:AA""), 6, FALSE)"),2024)</f>
        <v>2024</v>
      </c>
      <c r="H2267" s="150">
        <v>12700</v>
      </c>
      <c r="I2267" s="156" t="s">
        <v>558</v>
      </c>
      <c r="J2267" s="96" t="s">
        <v>6358</v>
      </c>
      <c r="K2267" s="153"/>
      <c r="L2267" s="153"/>
      <c r="M2267" s="153"/>
      <c r="N2267" s="153"/>
      <c r="O2267" s="153"/>
      <c r="P2267" s="153"/>
      <c r="Q2267" s="153"/>
      <c r="R2267" s="153"/>
      <c r="S2267" s="153"/>
    </row>
    <row r="2268" spans="1:19" ht="168.75">
      <c r="A2268" s="277" t="s">
        <v>25424</v>
      </c>
      <c r="B2268" s="253" t="s">
        <v>153</v>
      </c>
      <c r="C2268" s="93" t="s">
        <v>6359</v>
      </c>
      <c r="D2268" s="93" t="s">
        <v>6360</v>
      </c>
      <c r="E2268" s="148">
        <f ca="1">IFERROR(__xludf.DUMMYFUNCTION(" VLOOKUP(A2261, IMPORTRANGE(""https://docs.google.com/spreadsheets/d/1fj_Bhi2XPL3siwIh4sx4VRLAe31yD50oKdj5UlRYW0c/"", ""Сводка!A:AA""), 5, FALSE)"),292)</f>
        <v>292</v>
      </c>
      <c r="F2268" s="148" t="s">
        <v>59</v>
      </c>
      <c r="G2268" s="147">
        <f ca="1">IFERROR(__xludf.DUMMYFUNCTION(" VLOOKUP(A2261, IMPORTRANGE(""https://docs.google.com/spreadsheets/d/1QNLbnkR_AongFt22vMfNzfpjZ0CjpI8QI-w0wBnYA1w/"", ""Инфа!A:AA""), 6, FALSE)"),2024)</f>
        <v>2024</v>
      </c>
      <c r="H2268" s="150">
        <v>17900</v>
      </c>
      <c r="I2268" s="151" t="s">
        <v>6361</v>
      </c>
      <c r="J2268" s="93" t="s">
        <v>6362</v>
      </c>
      <c r="K2268" s="153"/>
      <c r="L2268" s="153"/>
      <c r="M2268" s="153"/>
      <c r="N2268" s="153"/>
      <c r="O2268" s="153"/>
      <c r="P2268" s="153"/>
      <c r="Q2268" s="153"/>
      <c r="R2268" s="153"/>
      <c r="S2268" s="153"/>
    </row>
    <row r="2269" spans="1:19" ht="168.75">
      <c r="A2269" s="277" t="s">
        <v>25424</v>
      </c>
      <c r="B2269" s="253" t="s">
        <v>153</v>
      </c>
      <c r="C2269" s="93" t="s">
        <v>6363</v>
      </c>
      <c r="D2269" s="93" t="s">
        <v>6364</v>
      </c>
      <c r="E2269" s="148">
        <f ca="1">IFERROR(__xludf.DUMMYFUNCTION(" VLOOKUP(A2262, IMPORTRANGE(""https://docs.google.com/spreadsheets/d/1fj_Bhi2XPL3siwIh4sx4VRLAe31yD50oKdj5UlRYW0c/"", ""Сводка!A:AA""), 5, FALSE)"),424)</f>
        <v>424</v>
      </c>
      <c r="F2269" s="148" t="s">
        <v>59</v>
      </c>
      <c r="G2269" s="147">
        <f ca="1">IFERROR(__xludf.DUMMYFUNCTION(" VLOOKUP(A2262, IMPORTRANGE(""https://docs.google.com/spreadsheets/d/1QNLbnkR_AongFt22vMfNzfpjZ0CjpI8QI-w0wBnYA1w/"", ""Инфа!A:AA""), 6, FALSE)"),2024)</f>
        <v>2024</v>
      </c>
      <c r="H2269" s="154">
        <v>23000</v>
      </c>
      <c r="I2269" s="151" t="s">
        <v>6361</v>
      </c>
      <c r="J2269" s="93" t="s">
        <v>6365</v>
      </c>
      <c r="K2269" s="153"/>
      <c r="L2269" s="153"/>
      <c r="M2269" s="153"/>
      <c r="N2269" s="153"/>
      <c r="O2269" s="153"/>
      <c r="P2269" s="153"/>
      <c r="Q2269" s="153"/>
      <c r="R2269" s="153"/>
      <c r="S2269" s="153"/>
    </row>
    <row r="2270" spans="1:19" ht="187.5">
      <c r="A2270" s="277" t="s">
        <v>25424</v>
      </c>
      <c r="B2270" s="253" t="s">
        <v>153</v>
      </c>
      <c r="C2270" s="93" t="s">
        <v>6366</v>
      </c>
      <c r="D2270" s="93" t="s">
        <v>6367</v>
      </c>
      <c r="E2270" s="148">
        <f ca="1">IFERROR(__xludf.DUMMYFUNCTION(" VLOOKUP(A2263, IMPORTRANGE(""https://docs.google.com/spreadsheets/d/1fj_Bhi2XPL3siwIh4sx4VRLAe31yD50oKdj5UlRYW0c/"", ""Сводка!A:AA""), 5, FALSE)"),256)</f>
        <v>256</v>
      </c>
      <c r="F2270" s="148" t="s">
        <v>59</v>
      </c>
      <c r="G2270" s="147">
        <f ca="1">IFERROR(__xludf.DUMMYFUNCTION(" VLOOKUP(A2263, IMPORTRANGE(""https://docs.google.com/spreadsheets/d/1QNLbnkR_AongFt22vMfNzfpjZ0CjpI8QI-w0wBnYA1w/"", ""Инфа!A:AA""), 6, FALSE)"),2024)</f>
        <v>2024</v>
      </c>
      <c r="H2270" s="150">
        <v>26500</v>
      </c>
      <c r="I2270" s="151" t="s">
        <v>6361</v>
      </c>
      <c r="J2270" s="93" t="s">
        <v>6368</v>
      </c>
      <c r="K2270" s="153"/>
      <c r="L2270" s="153"/>
      <c r="M2270" s="153"/>
      <c r="N2270" s="153"/>
      <c r="O2270" s="153"/>
      <c r="P2270" s="153"/>
      <c r="Q2270" s="153"/>
      <c r="R2270" s="153"/>
      <c r="S2270" s="153"/>
    </row>
    <row r="2271" spans="1:19" ht="187.5">
      <c r="A2271" s="277" t="s">
        <v>25424</v>
      </c>
      <c r="B2271" s="253" t="s">
        <v>153</v>
      </c>
      <c r="C2271" s="93" t="s">
        <v>6369</v>
      </c>
      <c r="D2271" s="93" t="s">
        <v>6370</v>
      </c>
      <c r="E2271" s="148">
        <f ca="1">IFERROR(__xludf.DUMMYFUNCTION(" VLOOKUP(A2264, IMPORTRANGE(""https://docs.google.com/spreadsheets/d/1fj_Bhi2XPL3siwIh4sx4VRLAe31yD50oKdj5UlRYW0c/"", ""Сводка!A:AA""), 5, FALSE)"),104)</f>
        <v>104</v>
      </c>
      <c r="F2271" s="148" t="s">
        <v>26</v>
      </c>
      <c r="G2271" s="147">
        <f ca="1">IFERROR(__xludf.DUMMYFUNCTION(" VLOOKUP(A2264, IMPORTRANGE(""https://docs.google.com/spreadsheets/d/1QNLbnkR_AongFt22vMfNzfpjZ0CjpI8QI-w0wBnYA1w/"", ""Инфа!A:AA""), 6, FALSE)"),2024)</f>
        <v>2024</v>
      </c>
      <c r="H2271" s="150">
        <v>11200</v>
      </c>
      <c r="I2271" s="151" t="s">
        <v>234</v>
      </c>
      <c r="J2271" s="93" t="s">
        <v>6371</v>
      </c>
      <c r="K2271" s="153"/>
      <c r="L2271" s="153"/>
      <c r="M2271" s="153"/>
      <c r="N2271" s="153"/>
      <c r="O2271" s="153"/>
      <c r="P2271" s="153"/>
      <c r="Q2271" s="153"/>
      <c r="R2271" s="153"/>
      <c r="S2271" s="153"/>
    </row>
    <row r="2272" spans="1:19" ht="56.25">
      <c r="A2272" s="277" t="s">
        <v>25424</v>
      </c>
      <c r="B2272" s="253" t="s">
        <v>153</v>
      </c>
      <c r="C2272" s="93" t="s">
        <v>6372</v>
      </c>
      <c r="D2272" s="93" t="s">
        <v>6373</v>
      </c>
      <c r="E2272" s="148">
        <f ca="1">IFERROR(__xludf.DUMMYFUNCTION(" VLOOKUP(A2265, IMPORTRANGE(""https://docs.google.com/spreadsheets/d/1fj_Bhi2XPL3siwIh4sx4VRLAe31yD50oKdj5UlRYW0c/"", ""Сводка!A:AA""), 5, FALSE)"),212)</f>
        <v>212</v>
      </c>
      <c r="F2272" s="148" t="s">
        <v>50</v>
      </c>
      <c r="G2272" s="147">
        <f ca="1">IFERROR(__xludf.DUMMYFUNCTION(" VLOOKUP(A2265, IMPORTRANGE(""https://docs.google.com/spreadsheets/d/1QNLbnkR_AongFt22vMfNzfpjZ0CjpI8QI-w0wBnYA1w/"", ""Инфа!A:AA""), 6, FALSE)"),2024)</f>
        <v>2024</v>
      </c>
      <c r="H2272" s="150">
        <v>23000</v>
      </c>
      <c r="I2272" s="151" t="s">
        <v>1996</v>
      </c>
      <c r="J2272" s="93"/>
      <c r="K2272" s="153"/>
      <c r="L2272" s="153"/>
      <c r="M2272" s="153"/>
      <c r="N2272" s="153"/>
      <c r="O2272" s="153"/>
      <c r="P2272" s="153"/>
      <c r="Q2272" s="153"/>
      <c r="R2272" s="153"/>
      <c r="S2272" s="153"/>
    </row>
    <row r="2273" spans="1:19" ht="56.25">
      <c r="A2273" s="277" t="s">
        <v>25424</v>
      </c>
      <c r="B2273" s="253" t="s">
        <v>153</v>
      </c>
      <c r="C2273" s="93" t="s">
        <v>6372</v>
      </c>
      <c r="D2273" s="93" t="s">
        <v>6374</v>
      </c>
      <c r="E2273" s="148">
        <f ca="1">IFERROR(__xludf.DUMMYFUNCTION(" VLOOKUP(A2266, IMPORTRANGE(""https://docs.google.com/spreadsheets/d/1fj_Bhi2XPL3siwIh4sx4VRLAe31yD50oKdj5UlRYW0c/"", ""Сводка!A:AA""), 5, FALSE)"),208)</f>
        <v>208</v>
      </c>
      <c r="F2273" s="148" t="s">
        <v>50</v>
      </c>
      <c r="G2273" s="147">
        <f ca="1">IFERROR(__xludf.DUMMYFUNCTION(" VLOOKUP(A2266, IMPORTRANGE(""https://docs.google.com/spreadsheets/d/1QNLbnkR_AongFt22vMfNzfpjZ0CjpI8QI-w0wBnYA1w/"", ""Инфа!A:AA""), 6, FALSE)"),2024)</f>
        <v>2024</v>
      </c>
      <c r="H2273" s="150">
        <v>22700</v>
      </c>
      <c r="I2273" s="151" t="s">
        <v>1996</v>
      </c>
      <c r="J2273" s="93"/>
      <c r="K2273" s="153"/>
      <c r="L2273" s="153"/>
      <c r="M2273" s="153"/>
      <c r="N2273" s="153"/>
      <c r="O2273" s="153"/>
      <c r="P2273" s="153"/>
      <c r="Q2273" s="153"/>
      <c r="R2273" s="153"/>
      <c r="S2273" s="153"/>
    </row>
    <row r="2274" spans="1:19" ht="37.5">
      <c r="A2274" s="277" t="s">
        <v>25424</v>
      </c>
      <c r="B2274" s="253" t="s">
        <v>153</v>
      </c>
      <c r="C2274" s="93" t="s">
        <v>6372</v>
      </c>
      <c r="D2274" s="93" t="s">
        <v>6375</v>
      </c>
      <c r="E2274" s="148">
        <f ca="1">IFERROR(__xludf.DUMMYFUNCTION(" VLOOKUP(A2267, IMPORTRANGE(""https://docs.google.com/spreadsheets/d/1fj_Bhi2XPL3siwIh4sx4VRLAe31yD50oKdj5UlRYW0c/"", ""Сводка!A:AA""), 5, FALSE)"),276)</f>
        <v>276</v>
      </c>
      <c r="F2274" s="148" t="s">
        <v>50</v>
      </c>
      <c r="G2274" s="147">
        <f ca="1">IFERROR(__xludf.DUMMYFUNCTION(" VLOOKUP(A2267, IMPORTRANGE(""https://docs.google.com/spreadsheets/d/1QNLbnkR_AongFt22vMfNzfpjZ0CjpI8QI-w0wBnYA1w/"", ""Инфа!A:AA""), 6, FALSE)"),2024)</f>
        <v>2024</v>
      </c>
      <c r="H2274" s="150">
        <v>28000</v>
      </c>
      <c r="I2274" s="151" t="s">
        <v>1996</v>
      </c>
      <c r="J2274" s="93"/>
      <c r="K2274" s="153"/>
      <c r="L2274" s="153"/>
      <c r="M2274" s="153"/>
      <c r="N2274" s="153"/>
      <c r="O2274" s="153"/>
      <c r="P2274" s="153"/>
      <c r="Q2274" s="153"/>
      <c r="R2274" s="153"/>
      <c r="S2274" s="153"/>
    </row>
    <row r="2275" spans="1:19" ht="37.5">
      <c r="A2275" s="277" t="s">
        <v>25424</v>
      </c>
      <c r="B2275" s="253" t="s">
        <v>153</v>
      </c>
      <c r="C2275" s="93" t="s">
        <v>6372</v>
      </c>
      <c r="D2275" s="93" t="s">
        <v>6376</v>
      </c>
      <c r="E2275" s="148">
        <f ca="1">IFERROR(__xludf.DUMMYFUNCTION(" VLOOKUP(A2268, IMPORTRANGE(""https://docs.google.com/spreadsheets/d/1fj_Bhi2XPL3siwIh4sx4VRLAe31yD50oKdj5UlRYW0c/"", ""Сводка!A:AA""), 5, FALSE)"),188)</f>
        <v>188</v>
      </c>
      <c r="F2275" s="148" t="s">
        <v>108</v>
      </c>
      <c r="G2275" s="147">
        <f ca="1">IFERROR(__xludf.DUMMYFUNCTION(" VLOOKUP(A2268, IMPORTRANGE(""https://docs.google.com/spreadsheets/d/1QNLbnkR_AongFt22vMfNzfpjZ0CjpI8QI-w0wBnYA1w/"", ""Инфа!A:AA""), 6, FALSE)"),2024)</f>
        <v>2024</v>
      </c>
      <c r="H2275" s="150">
        <v>21200</v>
      </c>
      <c r="I2275" s="151" t="s">
        <v>1996</v>
      </c>
      <c r="J2275" s="93"/>
      <c r="K2275" s="153"/>
      <c r="L2275" s="153"/>
      <c r="M2275" s="153"/>
      <c r="N2275" s="153"/>
      <c r="O2275" s="153"/>
      <c r="P2275" s="153"/>
      <c r="Q2275" s="153"/>
      <c r="R2275" s="153"/>
      <c r="S2275" s="153"/>
    </row>
    <row r="2276" spans="1:19" ht="75">
      <c r="A2276" s="277" t="s">
        <v>25424</v>
      </c>
      <c r="B2276" s="253" t="s">
        <v>153</v>
      </c>
      <c r="C2276" s="93" t="s">
        <v>6377</v>
      </c>
      <c r="D2276" s="93" t="s">
        <v>6378</v>
      </c>
      <c r="E2276" s="148">
        <f ca="1">IFERROR(__xludf.DUMMYFUNCTION(" VLOOKUP(A2269, IMPORTRANGE(""https://docs.google.com/spreadsheets/d/1fj_Bhi2XPL3siwIh4sx4VRLAe31yD50oKdj5UlRYW0c/"", ""Сводка!A:AA""), 5, FALSE)"),212)</f>
        <v>212</v>
      </c>
      <c r="F2276" s="148" t="s">
        <v>50</v>
      </c>
      <c r="G2276" s="147">
        <f ca="1">IFERROR(__xludf.DUMMYFUNCTION(" VLOOKUP(A2269, IMPORTRANGE(""https://docs.google.com/spreadsheets/d/1QNLbnkR_AongFt22vMfNzfpjZ0CjpI8QI-w0wBnYA1w/"", ""Инфа!A:AA""), 6, FALSE)"),2024)</f>
        <v>2024</v>
      </c>
      <c r="H2276" s="150">
        <v>23000</v>
      </c>
      <c r="I2276" s="151" t="s">
        <v>1996</v>
      </c>
      <c r="J2276" s="93"/>
      <c r="K2276" s="153"/>
      <c r="L2276" s="153"/>
      <c r="M2276" s="153"/>
      <c r="N2276" s="153"/>
      <c r="O2276" s="153"/>
      <c r="P2276" s="153"/>
      <c r="Q2276" s="153"/>
      <c r="R2276" s="153"/>
      <c r="S2276" s="153"/>
    </row>
    <row r="2277" spans="1:19" ht="93.75">
      <c r="A2277" s="277" t="s">
        <v>25424</v>
      </c>
      <c r="B2277" s="253" t="s">
        <v>400</v>
      </c>
      <c r="C2277" s="93" t="s">
        <v>6379</v>
      </c>
      <c r="D2277" s="93" t="s">
        <v>6380</v>
      </c>
      <c r="E2277" s="148">
        <f ca="1">IFERROR(__xludf.DUMMYFUNCTION(" VLOOKUP(A2270, IMPORTRANGE(""https://docs.google.com/spreadsheets/d/1fj_Bhi2XPL3siwIh4sx4VRLAe31yD50oKdj5UlRYW0c/"", ""Сводка!A:AA""), 5, FALSE)"),132)</f>
        <v>132</v>
      </c>
      <c r="F2277" s="148" t="s">
        <v>50</v>
      </c>
      <c r="G2277" s="147">
        <f ca="1">IFERROR(__xludf.DUMMYFUNCTION(" VLOOKUP(A2270, IMPORTRANGE(""https://docs.google.com/spreadsheets/d/1QNLbnkR_AongFt22vMfNzfpjZ0CjpI8QI-w0wBnYA1w/"", ""Инфа!A:AA""), 6, FALSE)"),2024)</f>
        <v>2024</v>
      </c>
      <c r="H2277" s="150">
        <v>9000</v>
      </c>
      <c r="I2277" s="151" t="s">
        <v>161</v>
      </c>
      <c r="J2277" s="93" t="s">
        <v>6381</v>
      </c>
      <c r="K2277" s="153"/>
      <c r="L2277" s="153"/>
      <c r="M2277" s="153"/>
      <c r="N2277" s="153"/>
      <c r="O2277" s="153"/>
      <c r="P2277" s="153"/>
      <c r="Q2277" s="153"/>
      <c r="R2277" s="153"/>
      <c r="S2277" s="153"/>
    </row>
    <row r="2278" spans="1:19" ht="75">
      <c r="A2278" s="277" t="s">
        <v>25424</v>
      </c>
      <c r="B2278" s="253" t="s">
        <v>400</v>
      </c>
      <c r="C2278" s="93" t="s">
        <v>6379</v>
      </c>
      <c r="D2278" s="93" t="s">
        <v>6382</v>
      </c>
      <c r="E2278" s="148">
        <f ca="1">IFERROR(__xludf.DUMMYFUNCTION(" VLOOKUP(A2271, IMPORTRANGE(""https://docs.google.com/spreadsheets/d/1fj_Bhi2XPL3siwIh4sx4VRLAe31yD50oKdj5UlRYW0c/"", ""Сводка!A:AA""), 5, FALSE)"),160)</f>
        <v>160</v>
      </c>
      <c r="F2278" s="148" t="s">
        <v>50</v>
      </c>
      <c r="G2278" s="147">
        <f ca="1">IFERROR(__xludf.DUMMYFUNCTION(" VLOOKUP(A2271, IMPORTRANGE(""https://docs.google.com/spreadsheets/d/1QNLbnkR_AongFt22vMfNzfpjZ0CjpI8QI-w0wBnYA1w/"", ""Инфа!A:AA""), 6, FALSE)"),2024)</f>
        <v>2024</v>
      </c>
      <c r="H2278" s="150">
        <v>9800</v>
      </c>
      <c r="I2278" s="151" t="s">
        <v>161</v>
      </c>
      <c r="J2278" s="93" t="s">
        <v>6383</v>
      </c>
      <c r="K2278" s="153"/>
      <c r="L2278" s="153"/>
      <c r="M2278" s="153"/>
      <c r="N2278" s="153"/>
      <c r="O2278" s="153"/>
      <c r="P2278" s="153"/>
      <c r="Q2278" s="153"/>
      <c r="R2278" s="153"/>
      <c r="S2278" s="153"/>
    </row>
    <row r="2279" spans="1:19" ht="150">
      <c r="A2279" s="277" t="s">
        <v>25424</v>
      </c>
      <c r="B2279" s="253" t="s">
        <v>153</v>
      </c>
      <c r="C2279" s="93" t="s">
        <v>6379</v>
      </c>
      <c r="D2279" s="93" t="s">
        <v>6384</v>
      </c>
      <c r="E2279" s="148">
        <f ca="1">IFERROR(__xludf.DUMMYFUNCTION(" VLOOKUP(A2272, IMPORTRANGE(""https://docs.google.com/spreadsheets/d/1fj_Bhi2XPL3siwIh4sx4VRLAe31yD50oKdj5UlRYW0c/"", ""Сводка!A:AA""), 5, FALSE)"),108)</f>
        <v>108</v>
      </c>
      <c r="F2279" s="148" t="s">
        <v>456</v>
      </c>
      <c r="G2279" s="147">
        <f ca="1">IFERROR(__xludf.DUMMYFUNCTION(" VLOOKUP(A2272, IMPORTRANGE(""https://docs.google.com/spreadsheets/d/1QNLbnkR_AongFt22vMfNzfpjZ0CjpI8QI-w0wBnYA1w/"", ""Инфа!A:AA""), 6, FALSE)"),2024)</f>
        <v>2024</v>
      </c>
      <c r="H2279" s="150">
        <v>8200</v>
      </c>
      <c r="I2279" s="160" t="s">
        <v>161</v>
      </c>
      <c r="J2279" s="93" t="s">
        <v>6385</v>
      </c>
      <c r="K2279" s="153"/>
      <c r="L2279" s="153"/>
      <c r="M2279" s="153"/>
      <c r="N2279" s="153"/>
      <c r="O2279" s="153"/>
      <c r="P2279" s="153"/>
      <c r="Q2279" s="153"/>
      <c r="R2279" s="153"/>
      <c r="S2279" s="153"/>
    </row>
    <row r="2280" spans="1:19" ht="56.25">
      <c r="A2280" s="277" t="s">
        <v>25424</v>
      </c>
      <c r="B2280" s="253" t="s">
        <v>400</v>
      </c>
      <c r="C2280" s="93" t="s">
        <v>6379</v>
      </c>
      <c r="D2280" s="93" t="s">
        <v>6386</v>
      </c>
      <c r="E2280" s="148">
        <f ca="1">IFERROR(__xludf.DUMMYFUNCTION(" VLOOKUP(A2273, IMPORTRANGE(""https://docs.google.com/spreadsheets/d/1fj_Bhi2XPL3siwIh4sx4VRLAe31yD50oKdj5UlRYW0c/"", ""Сводка!A:AA""), 5, FALSE)"),76)</f>
        <v>76</v>
      </c>
      <c r="F2280" s="148" t="s">
        <v>456</v>
      </c>
      <c r="G2280" s="147">
        <f ca="1">IFERROR(__xludf.DUMMYFUNCTION(" VLOOKUP(A2273, IMPORTRANGE(""https://docs.google.com/spreadsheets/d/1QNLbnkR_AongFt22vMfNzfpjZ0CjpI8QI-w0wBnYA1w/"", ""Инфа!A:AA""), 6, FALSE)"),2024)</f>
        <v>2024</v>
      </c>
      <c r="H2280" s="150">
        <v>7300</v>
      </c>
      <c r="I2280" s="160" t="s">
        <v>161</v>
      </c>
      <c r="J2280" s="93" t="s">
        <v>6387</v>
      </c>
      <c r="K2280" s="153"/>
      <c r="L2280" s="153"/>
      <c r="M2280" s="153"/>
      <c r="N2280" s="153"/>
      <c r="O2280" s="153"/>
      <c r="P2280" s="153"/>
      <c r="Q2280" s="153"/>
      <c r="R2280" s="153"/>
      <c r="S2280" s="153"/>
    </row>
    <row r="2281" spans="1:19" ht="131.25">
      <c r="A2281" s="277" t="s">
        <v>25424</v>
      </c>
      <c r="B2281" s="253" t="s">
        <v>153</v>
      </c>
      <c r="C2281" s="93" t="s">
        <v>6379</v>
      </c>
      <c r="D2281" s="93" t="s">
        <v>6388</v>
      </c>
      <c r="E2281" s="148">
        <f ca="1">IFERROR(__xludf.DUMMYFUNCTION(" VLOOKUP(A2274, IMPORTRANGE(""https://docs.google.com/spreadsheets/d/1fj_Bhi2XPL3siwIh4sx4VRLAe31yD50oKdj5UlRYW0c/"", ""Сводка!A:AA""), 5, FALSE)"),248)</f>
        <v>248</v>
      </c>
      <c r="F2281" s="148" t="s">
        <v>456</v>
      </c>
      <c r="G2281" s="147">
        <f ca="1">IFERROR(__xludf.DUMMYFUNCTION(" VLOOKUP(A2274, IMPORTRANGE(""https://docs.google.com/spreadsheets/d/1QNLbnkR_AongFt22vMfNzfpjZ0CjpI8QI-w0wBnYA1w/"", ""Инфа!A:AA""), 6, FALSE)"),2024)</f>
        <v>2024</v>
      </c>
      <c r="H2281" s="150">
        <v>19900</v>
      </c>
      <c r="I2281" s="160" t="s">
        <v>161</v>
      </c>
      <c r="J2281" s="93" t="s">
        <v>6389</v>
      </c>
      <c r="K2281" s="153"/>
      <c r="L2281" s="153"/>
      <c r="M2281" s="153"/>
      <c r="N2281" s="153"/>
      <c r="O2281" s="153"/>
      <c r="P2281" s="153"/>
      <c r="Q2281" s="153"/>
      <c r="R2281" s="153"/>
      <c r="S2281" s="153"/>
    </row>
    <row r="2282" spans="1:19" ht="112.5">
      <c r="A2282" s="277" t="s">
        <v>25424</v>
      </c>
      <c r="B2282" s="253" t="s">
        <v>400</v>
      </c>
      <c r="C2282" s="93" t="s">
        <v>6379</v>
      </c>
      <c r="D2282" s="93" t="s">
        <v>6390</v>
      </c>
      <c r="E2282" s="148">
        <f ca="1">IFERROR(__xludf.DUMMYFUNCTION(" VLOOKUP(A2275, IMPORTRANGE(""https://docs.google.com/spreadsheets/d/1fj_Bhi2XPL3siwIh4sx4VRLAe31yD50oKdj5UlRYW0c/"", ""Сводка!A:AA""), 5, FALSE)"),152)</f>
        <v>152</v>
      </c>
      <c r="F2282" s="148" t="s">
        <v>415</v>
      </c>
      <c r="G2282" s="147">
        <f ca="1">IFERROR(__xludf.DUMMYFUNCTION(" VLOOKUP(A2275, IMPORTRANGE(""https://docs.google.com/spreadsheets/d/1QNLbnkR_AongFt22vMfNzfpjZ0CjpI8QI-w0wBnYA1w/"", ""Инфа!A:AA""), 6, FALSE)"),2024)</f>
        <v>2024</v>
      </c>
      <c r="H2282" s="150">
        <v>9600</v>
      </c>
      <c r="I2282" s="160" t="s">
        <v>161</v>
      </c>
      <c r="J2282" s="93" t="s">
        <v>6391</v>
      </c>
      <c r="K2282" s="153"/>
      <c r="L2282" s="153"/>
      <c r="M2282" s="153"/>
      <c r="N2282" s="153"/>
      <c r="O2282" s="153"/>
      <c r="P2282" s="153"/>
      <c r="Q2282" s="153"/>
      <c r="R2282" s="153"/>
      <c r="S2282" s="153"/>
    </row>
    <row r="2283" spans="1:19" ht="262.5">
      <c r="A2283" s="277" t="s">
        <v>25424</v>
      </c>
      <c r="B2283" s="253" t="s">
        <v>13</v>
      </c>
      <c r="C2283" s="93" t="s">
        <v>6392</v>
      </c>
      <c r="D2283" s="93" t="s">
        <v>6393</v>
      </c>
      <c r="E2283" s="148">
        <f ca="1">IFERROR(__xludf.DUMMYFUNCTION(" VLOOKUP(A2276, IMPORTRANGE(""https://docs.google.com/spreadsheets/d/1fj_Bhi2XPL3siwIh4sx4VRLAe31yD50oKdj5UlRYW0c/"", ""Сводка!A:AA""), 5, FALSE)"),104)</f>
        <v>104</v>
      </c>
      <c r="F2283" s="148" t="s">
        <v>6394</v>
      </c>
      <c r="G2283" s="147">
        <f ca="1">IFERROR(__xludf.DUMMYFUNCTION(" VLOOKUP(A2276, IMPORTRANGE(""https://docs.google.com/spreadsheets/d/1QNLbnkR_AongFt22vMfNzfpjZ0CjpI8QI-w0wBnYA1w/"", ""Инфа!A:AA""), 6, FALSE)"),2024)</f>
        <v>2024</v>
      </c>
      <c r="H2283" s="150">
        <v>11200</v>
      </c>
      <c r="I2283" s="151" t="s">
        <v>1153</v>
      </c>
      <c r="J2283" s="93" t="s">
        <v>6395</v>
      </c>
      <c r="K2283" s="153"/>
      <c r="L2283" s="153"/>
      <c r="M2283" s="153"/>
      <c r="N2283" s="153"/>
      <c r="O2283" s="153"/>
      <c r="P2283" s="153"/>
      <c r="Q2283" s="153"/>
      <c r="R2283" s="153"/>
      <c r="S2283" s="153"/>
    </row>
    <row r="2284" spans="1:19" ht="225">
      <c r="A2284" s="277" t="s">
        <v>25424</v>
      </c>
      <c r="B2284" s="253" t="s">
        <v>400</v>
      </c>
      <c r="C2284" s="93" t="s">
        <v>1797</v>
      </c>
      <c r="D2284" s="93" t="s">
        <v>6396</v>
      </c>
      <c r="E2284" s="148">
        <f ca="1">IFERROR(__xludf.DUMMYFUNCTION(" VLOOKUP(A2277, IMPORTRANGE(""https://docs.google.com/spreadsheets/d/1fj_Bhi2XPL3siwIh4sx4VRLAe31yD50oKdj5UlRYW0c/"", ""Сводка!A:AA""), 5, FALSE)"),216)</f>
        <v>216</v>
      </c>
      <c r="F2284" s="148" t="s">
        <v>108</v>
      </c>
      <c r="G2284" s="147">
        <f ca="1">IFERROR(__xludf.DUMMYFUNCTION(" VLOOKUP(A2277, IMPORTRANGE(""https://docs.google.com/spreadsheets/d/1QNLbnkR_AongFt22vMfNzfpjZ0CjpI8QI-w0wBnYA1w/"", ""Инфа!A:AA""), 6, FALSE)"),2024)</f>
        <v>2024</v>
      </c>
      <c r="H2284" s="150">
        <v>18000</v>
      </c>
      <c r="I2284" s="151" t="s">
        <v>161</v>
      </c>
      <c r="J2284" s="93" t="s">
        <v>6397</v>
      </c>
      <c r="K2284" s="153"/>
      <c r="L2284" s="153"/>
      <c r="M2284" s="153"/>
      <c r="N2284" s="153"/>
      <c r="O2284" s="153"/>
      <c r="P2284" s="153"/>
      <c r="Q2284" s="153"/>
      <c r="R2284" s="153"/>
      <c r="S2284" s="153"/>
    </row>
    <row r="2285" spans="1:19" ht="131.25">
      <c r="A2285" s="277" t="s">
        <v>25424</v>
      </c>
      <c r="B2285" s="253" t="s">
        <v>400</v>
      </c>
      <c r="C2285" s="93" t="s">
        <v>6398</v>
      </c>
      <c r="D2285" s="93" t="s">
        <v>827</v>
      </c>
      <c r="E2285" s="148">
        <f ca="1">IFERROR(__xludf.DUMMYFUNCTION(" VLOOKUP(A2278, IMPORTRANGE(""https://docs.google.com/spreadsheets/d/1fj_Bhi2XPL3siwIh4sx4VRLAe31yD50oKdj5UlRYW0c/"", ""Сводка!A:AA""), 5, FALSE)"),288)</f>
        <v>288</v>
      </c>
      <c r="F2285" s="148" t="s">
        <v>403</v>
      </c>
      <c r="G2285" s="147">
        <f ca="1">IFERROR(__xludf.DUMMYFUNCTION(" VLOOKUP(A2278, IMPORTRANGE(""https://docs.google.com/spreadsheets/d/1QNLbnkR_AongFt22vMfNzfpjZ0CjpI8QI-w0wBnYA1w/"", ""Инфа!A:AA""), 6, FALSE)"),2024)</f>
        <v>2024</v>
      </c>
      <c r="H2285" s="150">
        <v>13600</v>
      </c>
      <c r="I2285" s="151" t="s">
        <v>161</v>
      </c>
      <c r="J2285" s="93" t="s">
        <v>6399</v>
      </c>
      <c r="K2285" s="153"/>
      <c r="L2285" s="153"/>
      <c r="M2285" s="153"/>
      <c r="N2285" s="153"/>
      <c r="O2285" s="153"/>
      <c r="P2285" s="153"/>
      <c r="Q2285" s="153"/>
      <c r="R2285" s="153"/>
      <c r="S2285" s="153"/>
    </row>
    <row r="2286" spans="1:19" ht="206.25">
      <c r="A2286" s="277" t="s">
        <v>25424</v>
      </c>
      <c r="B2286" s="253" t="s">
        <v>400</v>
      </c>
      <c r="C2286" s="93" t="s">
        <v>6400</v>
      </c>
      <c r="D2286" s="93" t="s">
        <v>6401</v>
      </c>
      <c r="E2286" s="148">
        <f ca="1">IFERROR(__xludf.DUMMYFUNCTION(" VLOOKUP(A2279, IMPORTRANGE(""https://docs.google.com/spreadsheets/d/1fj_Bhi2XPL3siwIh4sx4VRLAe31yD50oKdj5UlRYW0c/"", ""Сводка!A:AA""), 5, FALSE)"),128)</f>
        <v>128</v>
      </c>
      <c r="F2286" s="148" t="s">
        <v>415</v>
      </c>
      <c r="G2286" s="147">
        <f ca="1">IFERROR(__xludf.DUMMYFUNCTION(" VLOOKUP(A2279, IMPORTRANGE(""https://docs.google.com/spreadsheets/d/1QNLbnkR_AongFt22vMfNzfpjZ0CjpI8QI-w0wBnYA1w/"", ""Инфа!A:AA""), 6, FALSE)"),2024)</f>
        <v>2024</v>
      </c>
      <c r="H2286" s="150">
        <v>12700</v>
      </c>
      <c r="I2286" s="151" t="s">
        <v>161</v>
      </c>
      <c r="J2286" s="93" t="s">
        <v>6402</v>
      </c>
      <c r="K2286" s="153"/>
      <c r="L2286" s="153"/>
      <c r="M2286" s="153"/>
      <c r="N2286" s="153"/>
      <c r="O2286" s="153"/>
      <c r="P2286" s="153"/>
      <c r="Q2286" s="153"/>
      <c r="R2286" s="153"/>
      <c r="S2286" s="153"/>
    </row>
    <row r="2287" spans="1:19" ht="112.5">
      <c r="A2287" s="277" t="s">
        <v>25424</v>
      </c>
      <c r="B2287" s="253" t="s">
        <v>153</v>
      </c>
      <c r="C2287" s="93" t="s">
        <v>6403</v>
      </c>
      <c r="D2287" s="93" t="s">
        <v>6404</v>
      </c>
      <c r="E2287" s="148">
        <f ca="1">IFERROR(__xludf.DUMMYFUNCTION(" VLOOKUP(A2280, IMPORTRANGE(""https://docs.google.com/spreadsheets/d/1fj_Bhi2XPL3siwIh4sx4VRLAe31yD50oKdj5UlRYW0c/"", ""Сводка!A:AA""), 5, FALSE)"),80)</f>
        <v>80</v>
      </c>
      <c r="F2287" s="148" t="s">
        <v>50</v>
      </c>
      <c r="G2287" s="147">
        <f ca="1">IFERROR(__xludf.DUMMYFUNCTION(" VLOOKUP(A2280, IMPORTRANGE(""https://docs.google.com/spreadsheets/d/1QNLbnkR_AongFt22vMfNzfpjZ0CjpI8QI-w0wBnYA1w/"", ""Инфа!A:AA""), 6, FALSE)"),2024)</f>
        <v>2024</v>
      </c>
      <c r="H2287" s="150">
        <v>7400</v>
      </c>
      <c r="I2287" s="156" t="s">
        <v>554</v>
      </c>
      <c r="J2287" s="93" t="s">
        <v>6405</v>
      </c>
      <c r="K2287" s="153"/>
      <c r="L2287" s="153"/>
      <c r="M2287" s="153"/>
      <c r="N2287" s="153"/>
      <c r="O2287" s="153"/>
      <c r="P2287" s="153"/>
      <c r="Q2287" s="153"/>
      <c r="R2287" s="153"/>
      <c r="S2287" s="153"/>
    </row>
    <row r="2288" spans="1:19" ht="112.5">
      <c r="A2288" s="277" t="s">
        <v>25424</v>
      </c>
      <c r="B2288" s="253" t="s">
        <v>400</v>
      </c>
      <c r="C2288" s="93" t="s">
        <v>6406</v>
      </c>
      <c r="D2288" s="93" t="s">
        <v>6407</v>
      </c>
      <c r="E2288" s="148">
        <f ca="1">IFERROR(__xludf.DUMMYFUNCTION(" VLOOKUP(A2281, IMPORTRANGE(""https://docs.google.com/spreadsheets/d/1fj_Bhi2XPL3siwIh4sx4VRLAe31yD50oKdj5UlRYW0c/"", ""Сводка!A:AA""), 5, FALSE)"),92)</f>
        <v>92</v>
      </c>
      <c r="F2288" s="148" t="s">
        <v>809</v>
      </c>
      <c r="G2288" s="147">
        <f ca="1">IFERROR(__xludf.DUMMYFUNCTION(" VLOOKUP(A2281, IMPORTRANGE(""https://docs.google.com/spreadsheets/d/1QNLbnkR_AongFt22vMfNzfpjZ0CjpI8QI-w0wBnYA1w/"", ""Инфа!A:AA""), 6, FALSE)"),2024)</f>
        <v>2024</v>
      </c>
      <c r="H2288" s="150">
        <v>7800</v>
      </c>
      <c r="I2288" s="156" t="s">
        <v>554</v>
      </c>
      <c r="J2288" s="93" t="s">
        <v>6408</v>
      </c>
      <c r="K2288" s="153"/>
      <c r="L2288" s="153"/>
      <c r="M2288" s="153"/>
      <c r="N2288" s="153"/>
      <c r="O2288" s="153"/>
      <c r="P2288" s="153"/>
      <c r="Q2288" s="153"/>
      <c r="R2288" s="153"/>
      <c r="S2288" s="153"/>
    </row>
    <row r="2289" spans="1:19" ht="112.5">
      <c r="A2289" s="277" t="s">
        <v>25424</v>
      </c>
      <c r="B2289" s="253" t="s">
        <v>153</v>
      </c>
      <c r="C2289" s="97" t="s">
        <v>6409</v>
      </c>
      <c r="D2289" s="97" t="s">
        <v>6410</v>
      </c>
      <c r="E2289" s="148">
        <f ca="1">IFERROR(__xludf.DUMMYFUNCTION(" VLOOKUP(A2282, IMPORTRANGE(""https://docs.google.com/spreadsheets/d/1fj_Bhi2XPL3siwIh4sx4VRLAe31yD50oKdj5UlRYW0c/"", ""Сводка!A:AA""), 5, FALSE)"),192)</f>
        <v>192</v>
      </c>
      <c r="F2289" s="147" t="s">
        <v>165</v>
      </c>
      <c r="G2289" s="147">
        <f ca="1">IFERROR(__xludf.DUMMYFUNCTION(" VLOOKUP(A2282, IMPORTRANGE(""https://docs.google.com/spreadsheets/d/1QNLbnkR_AongFt22vMfNzfpjZ0CjpI8QI-w0wBnYA1w/"", ""Инфа!A:AA""), 6, FALSE)"),2024)</f>
        <v>2024</v>
      </c>
      <c r="H2289" s="150">
        <v>10800</v>
      </c>
      <c r="I2289" s="160" t="s">
        <v>28</v>
      </c>
      <c r="J2289" s="97" t="s">
        <v>6411</v>
      </c>
      <c r="K2289" s="153"/>
      <c r="L2289" s="153"/>
      <c r="M2289" s="153"/>
      <c r="N2289" s="153"/>
      <c r="O2289" s="153"/>
      <c r="P2289" s="153"/>
      <c r="Q2289" s="153"/>
      <c r="R2289" s="153"/>
      <c r="S2289" s="153"/>
    </row>
    <row r="2290" spans="1:19" ht="206.25">
      <c r="A2290" s="277" t="s">
        <v>25424</v>
      </c>
      <c r="B2290" s="253" t="s">
        <v>400</v>
      </c>
      <c r="C2290" s="93" t="s">
        <v>6412</v>
      </c>
      <c r="D2290" s="93" t="s">
        <v>6413</v>
      </c>
      <c r="E2290" s="148">
        <f ca="1">IFERROR(__xludf.DUMMYFUNCTION(" VLOOKUP(A2283, IMPORTRANGE(""https://docs.google.com/spreadsheets/d/1fj_Bhi2XPL3siwIh4sx4VRLAe31yD50oKdj5UlRYW0c/"", ""Сводка!A:AA""), 5, FALSE)"),88)</f>
        <v>88</v>
      </c>
      <c r="F2290" s="148" t="s">
        <v>415</v>
      </c>
      <c r="G2290" s="147">
        <f ca="1">IFERROR(__xludf.DUMMYFUNCTION(" VLOOKUP(A2283, IMPORTRANGE(""https://docs.google.com/spreadsheets/d/1QNLbnkR_AongFt22vMfNzfpjZ0CjpI8QI-w0wBnYA1w/"", ""Инфа!A:AA""), 6, FALSE)"),2024)</f>
        <v>2024</v>
      </c>
      <c r="H2290" s="150">
        <v>9900</v>
      </c>
      <c r="I2290" s="151" t="s">
        <v>291</v>
      </c>
      <c r="J2290" s="93" t="s">
        <v>6414</v>
      </c>
      <c r="K2290" s="153"/>
      <c r="L2290" s="153"/>
      <c r="M2290" s="153"/>
      <c r="N2290" s="153"/>
      <c r="O2290" s="153"/>
      <c r="P2290" s="153"/>
      <c r="Q2290" s="153"/>
      <c r="R2290" s="153"/>
      <c r="S2290" s="153"/>
    </row>
    <row r="2291" spans="1:19" ht="131.25">
      <c r="A2291" s="277" t="s">
        <v>25424</v>
      </c>
      <c r="B2291" s="253" t="s">
        <v>153</v>
      </c>
      <c r="C2291" s="93" t="s">
        <v>6415</v>
      </c>
      <c r="D2291" s="93" t="s">
        <v>6416</v>
      </c>
      <c r="E2291" s="148">
        <f ca="1">IFERROR(__xludf.DUMMYFUNCTION(" VLOOKUP(A2284, IMPORTRANGE(""https://docs.google.com/spreadsheets/d/1fj_Bhi2XPL3siwIh4sx4VRLAe31yD50oKdj5UlRYW0c/"", ""Сводка!A:AA""), 5, FALSE)"),88)</f>
        <v>88</v>
      </c>
      <c r="F2291" s="148" t="s">
        <v>50</v>
      </c>
      <c r="G2291" s="147">
        <f ca="1">IFERROR(__xludf.DUMMYFUNCTION(" VLOOKUP(A2284, IMPORTRANGE(""https://docs.google.com/spreadsheets/d/1QNLbnkR_AongFt22vMfNzfpjZ0CjpI8QI-w0wBnYA1w/"", ""Инфа!A:AA""), 6, FALSE)"),2024)</f>
        <v>2024</v>
      </c>
      <c r="H2291" s="150">
        <v>7600</v>
      </c>
      <c r="I2291" s="151" t="s">
        <v>6417</v>
      </c>
      <c r="J2291" s="93" t="s">
        <v>6418</v>
      </c>
      <c r="K2291" s="153"/>
      <c r="L2291" s="153"/>
      <c r="M2291" s="153"/>
      <c r="N2291" s="153"/>
      <c r="O2291" s="153"/>
      <c r="P2291" s="153"/>
      <c r="Q2291" s="153"/>
      <c r="R2291" s="153"/>
      <c r="S2291" s="153"/>
    </row>
    <row r="2292" spans="1:19" ht="168.75">
      <c r="A2292" s="277" t="s">
        <v>25424</v>
      </c>
      <c r="B2292" s="253" t="s">
        <v>400</v>
      </c>
      <c r="C2292" s="93" t="s">
        <v>6419</v>
      </c>
      <c r="D2292" s="93" t="s">
        <v>6420</v>
      </c>
      <c r="E2292" s="148">
        <f ca="1">IFERROR(__xludf.DUMMYFUNCTION(" VLOOKUP(A2285, IMPORTRANGE(""https://docs.google.com/spreadsheets/d/1fj_Bhi2XPL3siwIh4sx4VRLAe31yD50oKdj5UlRYW0c/"", ""Сводка!A:AA""), 5, FALSE)"),108)</f>
        <v>108</v>
      </c>
      <c r="F2292" s="148" t="s">
        <v>415</v>
      </c>
      <c r="G2292" s="147">
        <f ca="1">IFERROR(__xludf.DUMMYFUNCTION(" VLOOKUP(A2285, IMPORTRANGE(""https://docs.google.com/spreadsheets/d/1QNLbnkR_AongFt22vMfNzfpjZ0CjpI8QI-w0wBnYA1w/"", ""Инфа!A:AA""), 6, FALSE)"),2024)</f>
        <v>2024</v>
      </c>
      <c r="H2292" s="150">
        <v>8200</v>
      </c>
      <c r="I2292" s="151" t="s">
        <v>171</v>
      </c>
      <c r="J2292" s="93" t="s">
        <v>6421</v>
      </c>
      <c r="K2292" s="153"/>
      <c r="L2292" s="153"/>
      <c r="M2292" s="153"/>
      <c r="N2292" s="153"/>
      <c r="O2292" s="153"/>
      <c r="P2292" s="153"/>
      <c r="Q2292" s="153"/>
      <c r="R2292" s="153"/>
      <c r="S2292" s="153"/>
    </row>
    <row r="2293" spans="1:19" ht="37.5">
      <c r="A2293" s="277" t="s">
        <v>25424</v>
      </c>
      <c r="B2293" s="253" t="s">
        <v>400</v>
      </c>
      <c r="C2293" s="93" t="s">
        <v>6422</v>
      </c>
      <c r="D2293" s="93" t="s">
        <v>6423</v>
      </c>
      <c r="E2293" s="148">
        <f ca="1">IFERROR(__xludf.DUMMYFUNCTION(" VLOOKUP(A2286, IMPORTRANGE(""https://docs.google.com/spreadsheets/d/1fj_Bhi2XPL3siwIh4sx4VRLAe31yD50oKdj5UlRYW0c/"", ""Сводка!A:AA""), 5, FALSE)"),140)</f>
        <v>140</v>
      </c>
      <c r="F2293" s="148" t="s">
        <v>415</v>
      </c>
      <c r="G2293" s="147">
        <f ca="1">IFERROR(__xludf.DUMMYFUNCTION(" VLOOKUP(A2286, IMPORTRANGE(""https://docs.google.com/spreadsheets/d/1QNLbnkR_AongFt22vMfNzfpjZ0CjpI8QI-w0wBnYA1w/"", ""Инфа!A:AA""), 6, FALSE)"),2024)</f>
        <v>2024</v>
      </c>
      <c r="H2293" s="150">
        <v>9200</v>
      </c>
      <c r="I2293" s="156" t="s">
        <v>552</v>
      </c>
      <c r="J2293" s="93"/>
      <c r="K2293" s="153"/>
      <c r="L2293" s="153"/>
      <c r="M2293" s="153"/>
      <c r="N2293" s="153"/>
      <c r="O2293" s="153"/>
      <c r="P2293" s="153"/>
      <c r="Q2293" s="153"/>
      <c r="R2293" s="153"/>
      <c r="S2293" s="153"/>
    </row>
    <row r="2294" spans="1:19" ht="150">
      <c r="A2294" s="277" t="s">
        <v>25424</v>
      </c>
      <c r="B2294" s="254" t="s">
        <v>13</v>
      </c>
      <c r="C2294" s="96" t="s">
        <v>6424</v>
      </c>
      <c r="D2294" s="96" t="s">
        <v>6425</v>
      </c>
      <c r="E2294" s="148">
        <f ca="1">IFERROR(__xludf.DUMMYFUNCTION(" VLOOKUP(A2287, IMPORTRANGE(""https://docs.google.com/spreadsheets/d/1fj_Bhi2XPL3siwIh4sx4VRLAe31yD50oKdj5UlRYW0c/"", ""Сводка!A:AA""), 5, FALSE)"),124)</f>
        <v>124</v>
      </c>
      <c r="F2294" s="165" t="s">
        <v>266</v>
      </c>
      <c r="G2294" s="147">
        <f ca="1">IFERROR(__xludf.DUMMYFUNCTION(" VLOOKUP(A2287, IMPORTRANGE(""https://docs.google.com/spreadsheets/d/1QNLbnkR_AongFt22vMfNzfpjZ0CjpI8QI-w0wBnYA1w/"", ""Инфа!A:AA""), 6, FALSE)"),2024)</f>
        <v>2024</v>
      </c>
      <c r="H2294" s="150">
        <v>8700</v>
      </c>
      <c r="I2294" s="156" t="s">
        <v>497</v>
      </c>
      <c r="J2294" s="96" t="s">
        <v>6426</v>
      </c>
      <c r="K2294" s="153"/>
      <c r="L2294" s="153"/>
      <c r="M2294" s="153"/>
      <c r="N2294" s="153"/>
      <c r="O2294" s="153"/>
      <c r="P2294" s="153"/>
      <c r="Q2294" s="153"/>
      <c r="R2294" s="153"/>
      <c r="S2294" s="153"/>
    </row>
    <row r="2295" spans="1:19" ht="131.25">
      <c r="A2295" s="277" t="s">
        <v>25424</v>
      </c>
      <c r="B2295" s="254" t="s">
        <v>153</v>
      </c>
      <c r="C2295" s="96" t="s">
        <v>6427</v>
      </c>
      <c r="D2295" s="96" t="s">
        <v>6428</v>
      </c>
      <c r="E2295" s="148">
        <f ca="1">IFERROR(__xludf.DUMMYFUNCTION(" VLOOKUP(A2288, IMPORTRANGE(""https://docs.google.com/spreadsheets/d/1fj_Bhi2XPL3siwIh4sx4VRLAe31yD50oKdj5UlRYW0c/"", ""Сводка!A:AA""), 5, FALSE)"),280)</f>
        <v>280</v>
      </c>
      <c r="F2295" s="165" t="s">
        <v>26</v>
      </c>
      <c r="G2295" s="147">
        <f ca="1">IFERROR(__xludf.DUMMYFUNCTION(" VLOOKUP(A2288, IMPORTRANGE(""https://docs.google.com/spreadsheets/d/1QNLbnkR_AongFt22vMfNzfpjZ0CjpI8QI-w0wBnYA1w/"", ""Инфа!A:AA""), 6, FALSE)"),2024)</f>
        <v>2024</v>
      </c>
      <c r="H2295" s="150">
        <v>13400</v>
      </c>
      <c r="I2295" s="156" t="s">
        <v>6429</v>
      </c>
      <c r="J2295" s="96" t="s">
        <v>6430</v>
      </c>
      <c r="K2295" s="153"/>
      <c r="L2295" s="153"/>
      <c r="M2295" s="153"/>
      <c r="N2295" s="153"/>
      <c r="O2295" s="153"/>
      <c r="P2295" s="153"/>
      <c r="Q2295" s="153"/>
      <c r="R2295" s="153"/>
      <c r="S2295" s="153"/>
    </row>
    <row r="2296" spans="1:19" ht="37.5">
      <c r="A2296" s="277" t="s">
        <v>25424</v>
      </c>
      <c r="B2296" s="253" t="s">
        <v>400</v>
      </c>
      <c r="C2296" s="93" t="s">
        <v>6431</v>
      </c>
      <c r="D2296" s="93" t="s">
        <v>6432</v>
      </c>
      <c r="E2296" s="148">
        <f ca="1">IFERROR(__xludf.DUMMYFUNCTION(" VLOOKUP(A2289, IMPORTRANGE(""https://docs.google.com/spreadsheets/d/1fj_Bhi2XPL3siwIh4sx4VRLAe31yD50oKdj5UlRYW0c/"", ""Сводка!A:AA""), 5, FALSE)"),92)</f>
        <v>92</v>
      </c>
      <c r="F2296" s="148" t="s">
        <v>415</v>
      </c>
      <c r="G2296" s="147">
        <f ca="1">IFERROR(__xludf.DUMMYFUNCTION(" VLOOKUP(A2289, IMPORTRANGE(""https://docs.google.com/spreadsheets/d/1QNLbnkR_AongFt22vMfNzfpjZ0CjpI8QI-w0wBnYA1w/"", ""Инфа!A:AA""), 6, FALSE)"),2024)</f>
        <v>2024</v>
      </c>
      <c r="H2296" s="150">
        <v>7800</v>
      </c>
      <c r="I2296" s="151" t="s">
        <v>291</v>
      </c>
      <c r="J2296" s="93"/>
      <c r="K2296" s="153"/>
      <c r="L2296" s="153"/>
      <c r="M2296" s="153"/>
      <c r="N2296" s="153"/>
      <c r="O2296" s="153"/>
      <c r="P2296" s="153"/>
      <c r="Q2296" s="153"/>
      <c r="R2296" s="153"/>
      <c r="S2296" s="153"/>
    </row>
    <row r="2297" spans="1:19" ht="243.75">
      <c r="A2297" s="277" t="s">
        <v>25424</v>
      </c>
      <c r="B2297" s="253" t="s">
        <v>400</v>
      </c>
      <c r="C2297" s="93" t="s">
        <v>6431</v>
      </c>
      <c r="D2297" s="93" t="s">
        <v>6433</v>
      </c>
      <c r="E2297" s="148">
        <f ca="1">IFERROR(__xludf.DUMMYFUNCTION(" VLOOKUP(A2290, IMPORTRANGE(""https://docs.google.com/spreadsheets/d/1fj_Bhi2XPL3siwIh4sx4VRLAe31yD50oKdj5UlRYW0c/"", ""Сводка!A:AA""), 5, FALSE)"),184)</f>
        <v>184</v>
      </c>
      <c r="F2297" s="148" t="s">
        <v>415</v>
      </c>
      <c r="G2297" s="147">
        <f ca="1">IFERROR(__xludf.DUMMYFUNCTION(" VLOOKUP(A2290, IMPORTRANGE(""https://docs.google.com/spreadsheets/d/1QNLbnkR_AongFt22vMfNzfpjZ0CjpI8QI-w0wBnYA1w/"", ""Инфа!A:AA""), 6, FALSE)"),2024)</f>
        <v>2024</v>
      </c>
      <c r="H2297" s="150">
        <v>10500</v>
      </c>
      <c r="I2297" s="151" t="s">
        <v>291</v>
      </c>
      <c r="J2297" s="93" t="s">
        <v>6434</v>
      </c>
      <c r="K2297" s="153"/>
      <c r="L2297" s="153"/>
      <c r="M2297" s="153"/>
      <c r="N2297" s="153"/>
      <c r="O2297" s="153"/>
      <c r="P2297" s="153"/>
      <c r="Q2297" s="153"/>
      <c r="R2297" s="153"/>
      <c r="S2297" s="153"/>
    </row>
    <row r="2298" spans="1:19" ht="56.25">
      <c r="A2298" s="277" t="s">
        <v>25424</v>
      </c>
      <c r="B2298" s="253" t="s">
        <v>400</v>
      </c>
      <c r="C2298" s="93" t="s">
        <v>6431</v>
      </c>
      <c r="D2298" s="93" t="s">
        <v>6435</v>
      </c>
      <c r="E2298" s="148">
        <f ca="1">IFERROR(__xludf.DUMMYFUNCTION(" VLOOKUP(A2291, IMPORTRANGE(""https://docs.google.com/spreadsheets/d/1fj_Bhi2XPL3siwIh4sx4VRLAe31yD50oKdj5UlRYW0c/"", ""Сводка!A:AA""), 5, FALSE)"),104)</f>
        <v>104</v>
      </c>
      <c r="F2298" s="148" t="s">
        <v>415</v>
      </c>
      <c r="G2298" s="147">
        <f ca="1">IFERROR(__xludf.DUMMYFUNCTION(" VLOOKUP(A2291, IMPORTRANGE(""https://docs.google.com/spreadsheets/d/1QNLbnkR_AongFt22vMfNzfpjZ0CjpI8QI-w0wBnYA1w/"", ""Инфа!A:AA""), 6, FALSE)"),2024)</f>
        <v>2024</v>
      </c>
      <c r="H2298" s="150">
        <v>8100</v>
      </c>
      <c r="I2298" s="151" t="s">
        <v>291</v>
      </c>
      <c r="J2298" s="93"/>
      <c r="K2298" s="153"/>
      <c r="L2298" s="153"/>
      <c r="M2298" s="153"/>
      <c r="N2298" s="153"/>
      <c r="O2298" s="153"/>
      <c r="P2298" s="153"/>
      <c r="Q2298" s="153"/>
      <c r="R2298" s="153"/>
      <c r="S2298" s="153"/>
    </row>
    <row r="2299" spans="1:19" ht="75">
      <c r="A2299" s="277" t="s">
        <v>25424</v>
      </c>
      <c r="B2299" s="253" t="s">
        <v>400</v>
      </c>
      <c r="C2299" s="93" t="s">
        <v>6431</v>
      </c>
      <c r="D2299" s="93" t="s">
        <v>6436</v>
      </c>
      <c r="E2299" s="148">
        <f ca="1">IFERROR(__xludf.DUMMYFUNCTION(" VLOOKUP(A2292, IMPORTRANGE(""https://docs.google.com/spreadsheets/d/1fj_Bhi2XPL3siwIh4sx4VRLAe31yD50oKdj5UlRYW0c/"", ""Сводка!A:AA""), 5, FALSE)"),444)</f>
        <v>444</v>
      </c>
      <c r="F2299" s="148" t="s">
        <v>415</v>
      </c>
      <c r="G2299" s="147">
        <f ca="1">IFERROR(__xludf.DUMMYFUNCTION(" VLOOKUP(A2292, IMPORTRANGE(""https://docs.google.com/spreadsheets/d/1QNLbnkR_AongFt22vMfNzfpjZ0CjpI8QI-w0wBnYA1w/"", ""Инфа!A:AA""), 6, FALSE)"),2024)</f>
        <v>2024</v>
      </c>
      <c r="H2299" s="154">
        <v>18300</v>
      </c>
      <c r="I2299" s="151" t="s">
        <v>291</v>
      </c>
      <c r="J2299" s="93"/>
      <c r="K2299" s="153"/>
      <c r="L2299" s="153"/>
      <c r="M2299" s="153"/>
      <c r="N2299" s="153"/>
      <c r="O2299" s="153"/>
      <c r="P2299" s="153"/>
      <c r="Q2299" s="153"/>
      <c r="R2299" s="153"/>
      <c r="S2299" s="153"/>
    </row>
    <row r="2300" spans="1:19" ht="206.25">
      <c r="A2300" s="277" t="s">
        <v>25424</v>
      </c>
      <c r="B2300" s="253" t="s">
        <v>400</v>
      </c>
      <c r="C2300" s="93" t="s">
        <v>6437</v>
      </c>
      <c r="D2300" s="93" t="s">
        <v>6438</v>
      </c>
      <c r="E2300" s="148">
        <f ca="1">IFERROR(__xludf.DUMMYFUNCTION(" VLOOKUP(A2293, IMPORTRANGE(""https://docs.google.com/spreadsheets/d/1fj_Bhi2XPL3siwIh4sx4VRLAe31yD50oKdj5UlRYW0c/"", ""Сводка!A:AA""), 5, FALSE)"),216)</f>
        <v>216</v>
      </c>
      <c r="F2300" s="148" t="s">
        <v>466</v>
      </c>
      <c r="G2300" s="147">
        <f ca="1">IFERROR(__xludf.DUMMYFUNCTION(" VLOOKUP(A2293, IMPORTRANGE(""https://docs.google.com/spreadsheets/d/1QNLbnkR_AongFt22vMfNzfpjZ0CjpI8QI-w0wBnYA1w/"", ""Инфа!A:AA""), 6, FALSE)"),2024)</f>
        <v>2024</v>
      </c>
      <c r="H2300" s="150">
        <v>11500</v>
      </c>
      <c r="I2300" s="151" t="s">
        <v>6439</v>
      </c>
      <c r="J2300" s="93" t="s">
        <v>6440</v>
      </c>
      <c r="K2300" s="153"/>
      <c r="L2300" s="153"/>
      <c r="M2300" s="153"/>
      <c r="N2300" s="153"/>
      <c r="O2300" s="153"/>
      <c r="P2300" s="153"/>
      <c r="Q2300" s="153"/>
      <c r="R2300" s="153"/>
      <c r="S2300" s="153"/>
    </row>
    <row r="2301" spans="1:19" ht="93.75">
      <c r="A2301" s="277" t="s">
        <v>25424</v>
      </c>
      <c r="B2301" s="253" t="s">
        <v>400</v>
      </c>
      <c r="C2301" s="93" t="s">
        <v>6441</v>
      </c>
      <c r="D2301" s="93" t="s">
        <v>6442</v>
      </c>
      <c r="E2301" s="148">
        <f ca="1">IFERROR(__xludf.DUMMYFUNCTION(" VLOOKUP(A2294, IMPORTRANGE(""https://docs.google.com/spreadsheets/d/1fj_Bhi2XPL3siwIh4sx4VRLAe31yD50oKdj5UlRYW0c/"", ""Сводка!A:AA""), 5, FALSE)"),212)</f>
        <v>212</v>
      </c>
      <c r="F2301" s="148" t="s">
        <v>108</v>
      </c>
      <c r="G2301" s="147">
        <f ca="1">IFERROR(__xludf.DUMMYFUNCTION(" VLOOKUP(A2294, IMPORTRANGE(""https://docs.google.com/spreadsheets/d/1QNLbnkR_AongFt22vMfNzfpjZ0CjpI8QI-w0wBnYA1w/"", ""Инфа!A:AA""), 6, FALSE)"),2024)</f>
        <v>2024</v>
      </c>
      <c r="H2301" s="150">
        <v>17700</v>
      </c>
      <c r="I2301" s="156" t="s">
        <v>28</v>
      </c>
      <c r="J2301" s="93" t="s">
        <v>6443</v>
      </c>
      <c r="K2301" s="153"/>
      <c r="L2301" s="153"/>
      <c r="M2301" s="153"/>
      <c r="N2301" s="153"/>
      <c r="O2301" s="153"/>
      <c r="P2301" s="153"/>
      <c r="Q2301" s="153"/>
      <c r="R2301" s="153"/>
      <c r="S2301" s="153"/>
    </row>
    <row r="2302" spans="1:19" ht="112.5">
      <c r="A2302" s="277" t="s">
        <v>25424</v>
      </c>
      <c r="B2302" s="253" t="s">
        <v>400</v>
      </c>
      <c r="C2302" s="93" t="s">
        <v>6441</v>
      </c>
      <c r="D2302" s="93" t="s">
        <v>6444</v>
      </c>
      <c r="E2302" s="148">
        <f ca="1">IFERROR(__xludf.DUMMYFUNCTION(" VLOOKUP(A2295, IMPORTRANGE(""https://docs.google.com/spreadsheets/d/1fj_Bhi2XPL3siwIh4sx4VRLAe31yD50oKdj5UlRYW0c/"", ""Сводка!A:AA""), 5, FALSE)"),176)</f>
        <v>176</v>
      </c>
      <c r="F2302" s="148" t="s">
        <v>50</v>
      </c>
      <c r="G2302" s="147">
        <f ca="1">IFERROR(__xludf.DUMMYFUNCTION(" VLOOKUP(A2295, IMPORTRANGE(""https://docs.google.com/spreadsheets/d/1QNLbnkR_AongFt22vMfNzfpjZ0CjpI8QI-w0wBnYA1w/"", ""Инфа!A:AA""), 6, FALSE)"),2024)</f>
        <v>2024</v>
      </c>
      <c r="H2302" s="150">
        <v>15600</v>
      </c>
      <c r="I2302" s="151" t="s">
        <v>340</v>
      </c>
      <c r="J2302" s="93" t="s">
        <v>6445</v>
      </c>
      <c r="K2302" s="153"/>
      <c r="L2302" s="153"/>
      <c r="M2302" s="153"/>
      <c r="N2302" s="153"/>
      <c r="O2302" s="153"/>
      <c r="P2302" s="153"/>
      <c r="Q2302" s="153"/>
      <c r="R2302" s="153"/>
      <c r="S2302" s="153"/>
    </row>
    <row r="2303" spans="1:19" ht="150">
      <c r="A2303" s="277" t="s">
        <v>25424</v>
      </c>
      <c r="B2303" s="253" t="s">
        <v>400</v>
      </c>
      <c r="C2303" s="93" t="s">
        <v>6446</v>
      </c>
      <c r="D2303" s="93" t="s">
        <v>6447</v>
      </c>
      <c r="E2303" s="148">
        <f ca="1">IFERROR(__xludf.DUMMYFUNCTION(" VLOOKUP(A2296, IMPORTRANGE(""https://docs.google.com/spreadsheets/d/1fj_Bhi2XPL3siwIh4sx4VRLAe31yD50oKdj5UlRYW0c/"", ""Сводка!A:AA""), 5, FALSE)"),140)</f>
        <v>140</v>
      </c>
      <c r="F2303" s="148" t="s">
        <v>415</v>
      </c>
      <c r="G2303" s="147">
        <f ca="1">IFERROR(__xludf.DUMMYFUNCTION(" VLOOKUP(A2296, IMPORTRANGE(""https://docs.google.com/spreadsheets/d/1QNLbnkR_AongFt22vMfNzfpjZ0CjpI8QI-w0wBnYA1w/"", ""Инфа!A:AA""), 6, FALSE)"),2024)</f>
        <v>2024</v>
      </c>
      <c r="H2303" s="150">
        <v>13400</v>
      </c>
      <c r="I2303" s="151" t="s">
        <v>340</v>
      </c>
      <c r="J2303" s="93" t="s">
        <v>6448</v>
      </c>
      <c r="K2303" s="153"/>
      <c r="L2303" s="153"/>
      <c r="M2303" s="153"/>
      <c r="N2303" s="153"/>
      <c r="O2303" s="153"/>
      <c r="P2303" s="153"/>
      <c r="Q2303" s="153"/>
      <c r="R2303" s="153"/>
      <c r="S2303" s="153"/>
    </row>
    <row r="2304" spans="1:19" ht="93.75">
      <c r="A2304" s="277" t="s">
        <v>25424</v>
      </c>
      <c r="B2304" s="253" t="s">
        <v>153</v>
      </c>
      <c r="C2304" s="93" t="s">
        <v>6449</v>
      </c>
      <c r="D2304" s="93" t="s">
        <v>6450</v>
      </c>
      <c r="E2304" s="148">
        <f ca="1">IFERROR(__xludf.DUMMYFUNCTION(" VLOOKUP(A2297, IMPORTRANGE(""https://docs.google.com/spreadsheets/d/1fj_Bhi2XPL3siwIh4sx4VRLAe31yD50oKdj5UlRYW0c/"", ""Сводка!A:AA""), 5, FALSE)"),120)</f>
        <v>120</v>
      </c>
      <c r="F2304" s="148" t="s">
        <v>165</v>
      </c>
      <c r="G2304" s="147">
        <f ca="1">IFERROR(__xludf.DUMMYFUNCTION(" VLOOKUP(A2297, IMPORTRANGE(""https://docs.google.com/spreadsheets/d/1QNLbnkR_AongFt22vMfNzfpjZ0CjpI8QI-w0wBnYA1w/"", ""Инфа!A:AA""), 6, FALSE)"),2024)</f>
        <v>2024</v>
      </c>
      <c r="H2304" s="150">
        <v>8600</v>
      </c>
      <c r="I2304" s="151" t="s">
        <v>103</v>
      </c>
      <c r="J2304" s="93" t="s">
        <v>6451</v>
      </c>
      <c r="K2304" s="153"/>
      <c r="L2304" s="153"/>
      <c r="M2304" s="153"/>
      <c r="N2304" s="153"/>
      <c r="O2304" s="153"/>
      <c r="P2304" s="153"/>
      <c r="Q2304" s="153"/>
      <c r="R2304" s="153"/>
      <c r="S2304" s="153"/>
    </row>
    <row r="2305" spans="1:19" ht="262.5">
      <c r="A2305" s="277" t="s">
        <v>25424</v>
      </c>
      <c r="B2305" s="253" t="s">
        <v>400</v>
      </c>
      <c r="C2305" s="93" t="s">
        <v>2662</v>
      </c>
      <c r="D2305" s="93" t="s">
        <v>6452</v>
      </c>
      <c r="E2305" s="148">
        <f ca="1">IFERROR(__xludf.DUMMYFUNCTION(" VLOOKUP(A2298, IMPORTRANGE(""https://docs.google.com/spreadsheets/d/1fj_Bhi2XPL3siwIh4sx4VRLAe31yD50oKdj5UlRYW0c/"", ""Сводка!A:AA""), 5, FALSE)"),112)</f>
        <v>112</v>
      </c>
      <c r="F2305" s="148" t="s">
        <v>415</v>
      </c>
      <c r="G2305" s="147">
        <f ca="1">IFERROR(__xludf.DUMMYFUNCTION(" VLOOKUP(A2298, IMPORTRANGE(""https://docs.google.com/spreadsheets/d/1QNLbnkR_AongFt22vMfNzfpjZ0CjpI8QI-w0wBnYA1w/"", ""Инфа!A:AA""), 6, FALSE)"),2024)</f>
        <v>2024</v>
      </c>
      <c r="H2305" s="150">
        <v>11700</v>
      </c>
      <c r="I2305" s="151" t="s">
        <v>958</v>
      </c>
      <c r="J2305" s="93" t="s">
        <v>6453</v>
      </c>
      <c r="K2305" s="153"/>
      <c r="L2305" s="153"/>
      <c r="M2305" s="153"/>
      <c r="N2305" s="153"/>
      <c r="O2305" s="153"/>
      <c r="P2305" s="153"/>
      <c r="Q2305" s="153"/>
      <c r="R2305" s="153"/>
      <c r="S2305" s="153"/>
    </row>
    <row r="2306" spans="1:19" ht="131.25">
      <c r="A2306" s="277" t="s">
        <v>25424</v>
      </c>
      <c r="B2306" s="253" t="s">
        <v>400</v>
      </c>
      <c r="C2306" s="93" t="s">
        <v>6454</v>
      </c>
      <c r="D2306" s="93" t="s">
        <v>6455</v>
      </c>
      <c r="E2306" s="148">
        <f ca="1">IFERROR(__xludf.DUMMYFUNCTION(" VLOOKUP(A2299, IMPORTRANGE(""https://docs.google.com/spreadsheets/d/1fj_Bhi2XPL3siwIh4sx4VRLAe31yD50oKdj5UlRYW0c/"", ""Сводка!A:AA""), 5, FALSE)"),164)</f>
        <v>164</v>
      </c>
      <c r="F2306" s="148" t="s">
        <v>466</v>
      </c>
      <c r="G2306" s="147">
        <f ca="1">IFERROR(__xludf.DUMMYFUNCTION(" VLOOKUP(A2299, IMPORTRANGE(""https://docs.google.com/spreadsheets/d/1QNLbnkR_AongFt22vMfNzfpjZ0CjpI8QI-w0wBnYA1w/"", ""Инфа!A:AA""), 6, FALSE)"),2024)</f>
        <v>2024</v>
      </c>
      <c r="H2306" s="150">
        <v>14800</v>
      </c>
      <c r="I2306" s="151" t="s">
        <v>210</v>
      </c>
      <c r="J2306" s="93" t="s">
        <v>6456</v>
      </c>
      <c r="K2306" s="153"/>
      <c r="L2306" s="153"/>
      <c r="M2306" s="153"/>
      <c r="N2306" s="153"/>
      <c r="O2306" s="153"/>
      <c r="P2306" s="153"/>
      <c r="Q2306" s="153"/>
      <c r="R2306" s="153"/>
      <c r="S2306" s="153"/>
    </row>
    <row r="2307" spans="1:19" ht="112.5">
      <c r="A2307" s="277" t="s">
        <v>25424</v>
      </c>
      <c r="B2307" s="253" t="s">
        <v>400</v>
      </c>
      <c r="C2307" s="93" t="s">
        <v>6457</v>
      </c>
      <c r="D2307" s="93" t="s">
        <v>6458</v>
      </c>
      <c r="E2307" s="148">
        <f ca="1">IFERROR(__xludf.DUMMYFUNCTION(" VLOOKUP(A2300, IMPORTRANGE(""https://docs.google.com/spreadsheets/d/1fj_Bhi2XPL3siwIh4sx4VRLAe31yD50oKdj5UlRYW0c/"", ""Сводка!A:AA""), 5, FALSE)"),224)</f>
        <v>224</v>
      </c>
      <c r="F2307" s="148" t="s">
        <v>466</v>
      </c>
      <c r="G2307" s="147">
        <f ca="1">IFERROR(__xludf.DUMMYFUNCTION(" VLOOKUP(A2300, IMPORTRANGE(""https://docs.google.com/spreadsheets/d/1QNLbnkR_AongFt22vMfNzfpjZ0CjpI8QI-w0wBnYA1w/"", ""Инфа!A:AA""), 6, FALSE)"),2024)</f>
        <v>2024</v>
      </c>
      <c r="H2307" s="150">
        <v>18400</v>
      </c>
      <c r="I2307" s="151" t="s">
        <v>210</v>
      </c>
      <c r="J2307" s="93" t="s">
        <v>6459</v>
      </c>
      <c r="K2307" s="153"/>
      <c r="L2307" s="153"/>
      <c r="M2307" s="153"/>
      <c r="N2307" s="153"/>
      <c r="O2307" s="153"/>
      <c r="P2307" s="153"/>
      <c r="Q2307" s="153"/>
      <c r="R2307" s="153"/>
      <c r="S2307" s="153"/>
    </row>
    <row r="2308" spans="1:19" ht="281.25">
      <c r="A2308" s="277" t="s">
        <v>25424</v>
      </c>
      <c r="B2308" s="253" t="s">
        <v>153</v>
      </c>
      <c r="C2308" s="93" t="s">
        <v>6463</v>
      </c>
      <c r="D2308" s="93" t="s">
        <v>6464</v>
      </c>
      <c r="E2308" s="148">
        <f ca="1">IFERROR(__xludf.DUMMYFUNCTION(" VLOOKUP(A2303, IMPORTRANGE(""https://docs.google.com/spreadsheets/d/1fj_Bhi2XPL3siwIh4sx4VRLAe31yD50oKdj5UlRYW0c/"", ""Сводка!A:AA""), 5, FALSE)"),280)</f>
        <v>280</v>
      </c>
      <c r="F2308" s="148" t="s">
        <v>456</v>
      </c>
      <c r="G2308" s="147">
        <f ca="1">IFERROR(__xludf.DUMMYFUNCTION(" VLOOKUP(A2303, IMPORTRANGE(""https://docs.google.com/spreadsheets/d/1QNLbnkR_AongFt22vMfNzfpjZ0CjpI8QI-w0wBnYA1w/"", ""Инфа!A:AA""), 6, FALSE)"),2024)</f>
        <v>2024</v>
      </c>
      <c r="H2308" s="150">
        <v>13400</v>
      </c>
      <c r="I2308" s="156" t="s">
        <v>1219</v>
      </c>
      <c r="J2308" s="93" t="s">
        <v>6465</v>
      </c>
      <c r="K2308" s="153"/>
      <c r="L2308" s="153"/>
      <c r="M2308" s="153"/>
      <c r="N2308" s="153"/>
      <c r="O2308" s="153"/>
      <c r="P2308" s="153"/>
      <c r="Q2308" s="153"/>
      <c r="R2308" s="153"/>
      <c r="S2308" s="153"/>
    </row>
    <row r="2309" spans="1:19" ht="225">
      <c r="A2309" s="277" t="s">
        <v>25424</v>
      </c>
      <c r="B2309" s="253" t="s">
        <v>153</v>
      </c>
      <c r="C2309" s="93" t="s">
        <v>6463</v>
      </c>
      <c r="D2309" s="93" t="s">
        <v>6466</v>
      </c>
      <c r="E2309" s="148">
        <f ca="1">IFERROR(__xludf.DUMMYFUNCTION(" VLOOKUP(A2304, IMPORTRANGE(""https://docs.google.com/spreadsheets/d/1fj_Bhi2XPL3siwIh4sx4VRLAe31yD50oKdj5UlRYW0c/"", ""Сводка!A:AA""), 5, FALSE)"),304)</f>
        <v>304</v>
      </c>
      <c r="F2309" s="148" t="s">
        <v>456</v>
      </c>
      <c r="G2309" s="147">
        <f ca="1">IFERROR(__xludf.DUMMYFUNCTION(" VLOOKUP(A2304, IMPORTRANGE(""https://docs.google.com/spreadsheets/d/1QNLbnkR_AongFt22vMfNzfpjZ0CjpI8QI-w0wBnYA1w/"", ""Инфа!A:AA""), 6, FALSE)"),2024)</f>
        <v>2024</v>
      </c>
      <c r="H2309" s="150">
        <v>14100</v>
      </c>
      <c r="I2309" s="156" t="s">
        <v>554</v>
      </c>
      <c r="J2309" s="93" t="s">
        <v>6467</v>
      </c>
      <c r="K2309" s="153"/>
      <c r="L2309" s="153"/>
      <c r="M2309" s="153"/>
      <c r="N2309" s="153"/>
      <c r="O2309" s="153"/>
      <c r="P2309" s="153"/>
      <c r="Q2309" s="153"/>
      <c r="R2309" s="153"/>
      <c r="S2309" s="153"/>
    </row>
    <row r="2310" spans="1:19" ht="187.5">
      <c r="A2310" s="277" t="s">
        <v>25424</v>
      </c>
      <c r="B2310" s="253" t="s">
        <v>400</v>
      </c>
      <c r="C2310" s="93" t="s">
        <v>6468</v>
      </c>
      <c r="D2310" s="93" t="s">
        <v>6469</v>
      </c>
      <c r="E2310" s="148">
        <f ca="1">IFERROR(__xludf.DUMMYFUNCTION(" VLOOKUP(A2305, IMPORTRANGE(""https://docs.google.com/spreadsheets/d/1fj_Bhi2XPL3siwIh4sx4VRLAe31yD50oKdj5UlRYW0c/"", ""Сводка!A:AA""), 5, FALSE)"),456)</f>
        <v>456</v>
      </c>
      <c r="F2310" s="148" t="s">
        <v>415</v>
      </c>
      <c r="G2310" s="147">
        <f ca="1">IFERROR(__xludf.DUMMYFUNCTION(" VLOOKUP(A2305, IMPORTRANGE(""https://docs.google.com/spreadsheets/d/1QNLbnkR_AongFt22vMfNzfpjZ0CjpI8QI-w0wBnYA1w/"", ""Инфа!A:AA""), 6, FALSE)"),2024)</f>
        <v>2024</v>
      </c>
      <c r="H2310" s="154">
        <v>32400</v>
      </c>
      <c r="I2310" s="151" t="s">
        <v>161</v>
      </c>
      <c r="J2310" s="93" t="s">
        <v>6470</v>
      </c>
      <c r="K2310" s="153"/>
      <c r="L2310" s="153"/>
      <c r="M2310" s="153"/>
      <c r="N2310" s="153"/>
      <c r="O2310" s="153"/>
      <c r="P2310" s="153"/>
      <c r="Q2310" s="153"/>
      <c r="R2310" s="153"/>
      <c r="S2310" s="153"/>
    </row>
    <row r="2311" spans="1:19" ht="187.5">
      <c r="A2311" s="277" t="s">
        <v>25424</v>
      </c>
      <c r="B2311" s="253" t="s">
        <v>400</v>
      </c>
      <c r="C2311" s="93" t="s">
        <v>6471</v>
      </c>
      <c r="D2311" s="93" t="s">
        <v>6472</v>
      </c>
      <c r="E2311" s="148">
        <f ca="1">IFERROR(__xludf.DUMMYFUNCTION(" VLOOKUP(A2306, IMPORTRANGE(""https://docs.google.com/spreadsheets/d/1fj_Bhi2XPL3siwIh4sx4VRLAe31yD50oKdj5UlRYW0c/"", ""Сводка!A:AA""), 5, FALSE)"),268)</f>
        <v>268</v>
      </c>
      <c r="F2311" s="148" t="s">
        <v>403</v>
      </c>
      <c r="G2311" s="147">
        <f ca="1">IFERROR(__xludf.DUMMYFUNCTION(" VLOOKUP(A2306, IMPORTRANGE(""https://docs.google.com/spreadsheets/d/1QNLbnkR_AongFt22vMfNzfpjZ0CjpI8QI-w0wBnYA1w/"", ""Инфа!A:AA""), 6, FALSE)"),2024)</f>
        <v>2024</v>
      </c>
      <c r="H2311" s="150">
        <v>21100</v>
      </c>
      <c r="I2311" s="151" t="s">
        <v>161</v>
      </c>
      <c r="J2311" s="93" t="s">
        <v>6473</v>
      </c>
      <c r="K2311" s="153"/>
      <c r="L2311" s="153"/>
      <c r="M2311" s="153"/>
      <c r="N2311" s="153"/>
      <c r="O2311" s="153"/>
      <c r="P2311" s="153"/>
      <c r="Q2311" s="153"/>
      <c r="R2311" s="153"/>
      <c r="S2311" s="153"/>
    </row>
    <row r="2312" spans="1:19" ht="56.25">
      <c r="A2312" s="277" t="s">
        <v>25424</v>
      </c>
      <c r="B2312" s="253" t="s">
        <v>400</v>
      </c>
      <c r="C2312" s="93" t="s">
        <v>6474</v>
      </c>
      <c r="D2312" s="93" t="s">
        <v>6475</v>
      </c>
      <c r="E2312" s="148">
        <f ca="1">IFERROR(__xludf.DUMMYFUNCTION(" VLOOKUP(A2307, IMPORTRANGE(""https://docs.google.com/spreadsheets/d/1fj_Bhi2XPL3siwIh4sx4VRLAe31yD50oKdj5UlRYW0c/"", ""Сводка!A:AA""), 5, FALSE)"),192)</f>
        <v>192</v>
      </c>
      <c r="F2312" s="148" t="s">
        <v>415</v>
      </c>
      <c r="G2312" s="147">
        <f ca="1">IFERROR(__xludf.DUMMYFUNCTION(" VLOOKUP(A2307, IMPORTRANGE(""https://docs.google.com/spreadsheets/d/1QNLbnkR_AongFt22vMfNzfpjZ0CjpI8QI-w0wBnYA1w/"", ""Инфа!A:AA""), 6, FALSE)"),2024)</f>
        <v>2024</v>
      </c>
      <c r="H2312" s="150">
        <v>16500</v>
      </c>
      <c r="I2312" s="156" t="s">
        <v>3365</v>
      </c>
      <c r="J2312" s="93" t="s">
        <v>6476</v>
      </c>
      <c r="K2312" s="153"/>
      <c r="L2312" s="153"/>
      <c r="M2312" s="153"/>
      <c r="N2312" s="153"/>
      <c r="O2312" s="153"/>
      <c r="P2312" s="153"/>
      <c r="Q2312" s="153"/>
      <c r="R2312" s="153"/>
      <c r="S2312" s="153"/>
    </row>
    <row r="2313" spans="1:19" ht="56.25">
      <c r="A2313" s="277" t="s">
        <v>25424</v>
      </c>
      <c r="B2313" s="253" t="s">
        <v>400</v>
      </c>
      <c r="C2313" s="93" t="s">
        <v>6474</v>
      </c>
      <c r="D2313" s="93" t="s">
        <v>6477</v>
      </c>
      <c r="E2313" s="148">
        <f ca="1">IFERROR(__xludf.DUMMYFUNCTION(" VLOOKUP(A2308, IMPORTRANGE(""https://docs.google.com/spreadsheets/d/1fj_Bhi2XPL3siwIh4sx4VRLAe31yD50oKdj5UlRYW0c/"", ""Сводка!A:AA""), 5, FALSE)"),80)</f>
        <v>80</v>
      </c>
      <c r="F2313" s="148" t="s">
        <v>415</v>
      </c>
      <c r="G2313" s="147">
        <f ca="1">IFERROR(__xludf.DUMMYFUNCTION(" VLOOKUP(A2308, IMPORTRANGE(""https://docs.google.com/spreadsheets/d/1QNLbnkR_AongFt22vMfNzfpjZ0CjpI8QI-w0wBnYA1w/"", ""Инфа!A:AA""), 6, FALSE)"),2024)</f>
        <v>2024</v>
      </c>
      <c r="H2313" s="150">
        <v>9800</v>
      </c>
      <c r="I2313" s="156" t="s">
        <v>3365</v>
      </c>
      <c r="J2313" s="93" t="s">
        <v>6478</v>
      </c>
      <c r="K2313" s="153"/>
      <c r="L2313" s="153"/>
      <c r="M2313" s="153"/>
      <c r="N2313" s="153"/>
      <c r="O2313" s="153"/>
      <c r="P2313" s="153"/>
      <c r="Q2313" s="153"/>
      <c r="R2313" s="153"/>
      <c r="S2313" s="153"/>
    </row>
    <row r="2314" spans="1:19" ht="93.75">
      <c r="A2314" s="277" t="s">
        <v>25424</v>
      </c>
      <c r="B2314" s="253" t="s">
        <v>400</v>
      </c>
      <c r="C2314" s="93" t="s">
        <v>6474</v>
      </c>
      <c r="D2314" s="93" t="s">
        <v>6479</v>
      </c>
      <c r="E2314" s="148">
        <f ca="1">IFERROR(__xludf.DUMMYFUNCTION(" VLOOKUP(A2309, IMPORTRANGE(""https://docs.google.com/spreadsheets/d/1fj_Bhi2XPL3siwIh4sx4VRLAe31yD50oKdj5UlRYW0c/"", ""Сводка!A:AA""), 5, FALSE)"),132)</f>
        <v>132</v>
      </c>
      <c r="F2314" s="148" t="s">
        <v>415</v>
      </c>
      <c r="G2314" s="147">
        <f ca="1">IFERROR(__xludf.DUMMYFUNCTION(" VLOOKUP(A2309, IMPORTRANGE(""https://docs.google.com/spreadsheets/d/1QNLbnkR_AongFt22vMfNzfpjZ0CjpI8QI-w0wBnYA1w/"", ""Инфа!A:AA""), 6, FALSE)"),2024)</f>
        <v>2024</v>
      </c>
      <c r="H2314" s="150">
        <v>9000</v>
      </c>
      <c r="I2314" s="156" t="s">
        <v>3365</v>
      </c>
      <c r="J2314" s="93" t="s">
        <v>6480</v>
      </c>
      <c r="K2314" s="153"/>
      <c r="L2314" s="153"/>
      <c r="M2314" s="153"/>
      <c r="N2314" s="153"/>
      <c r="O2314" s="153"/>
      <c r="P2314" s="153"/>
      <c r="Q2314" s="153"/>
      <c r="R2314" s="153"/>
      <c r="S2314" s="153"/>
    </row>
    <row r="2315" spans="1:19" ht="93.75">
      <c r="A2315" s="277" t="s">
        <v>25424</v>
      </c>
      <c r="B2315" s="253" t="s">
        <v>400</v>
      </c>
      <c r="C2315" s="93" t="s">
        <v>6474</v>
      </c>
      <c r="D2315" s="93" t="s">
        <v>6481</v>
      </c>
      <c r="E2315" s="148">
        <f ca="1">IFERROR(__xludf.DUMMYFUNCTION(" VLOOKUP(A2310, IMPORTRANGE(""https://docs.google.com/spreadsheets/d/1fj_Bhi2XPL3siwIh4sx4VRLAe31yD50oKdj5UlRYW0c/"", ""Сводка!A:AA""), 5, FALSE)"),172)</f>
        <v>172</v>
      </c>
      <c r="F2315" s="148" t="s">
        <v>415</v>
      </c>
      <c r="G2315" s="147">
        <f ca="1">IFERROR(__xludf.DUMMYFUNCTION(" VLOOKUP(A2310, IMPORTRANGE(""https://docs.google.com/spreadsheets/d/1QNLbnkR_AongFt22vMfNzfpjZ0CjpI8QI-w0wBnYA1w/"", ""Инфа!A:AA""), 6, FALSE)"),2024)</f>
        <v>2024</v>
      </c>
      <c r="H2315" s="150">
        <v>10200</v>
      </c>
      <c r="I2315" s="156" t="s">
        <v>3365</v>
      </c>
      <c r="J2315" s="93" t="s">
        <v>6482</v>
      </c>
      <c r="K2315" s="153"/>
      <c r="L2315" s="153"/>
      <c r="M2315" s="153"/>
      <c r="N2315" s="153"/>
      <c r="O2315" s="153"/>
      <c r="P2315" s="153"/>
      <c r="Q2315" s="153"/>
      <c r="R2315" s="153"/>
      <c r="S2315" s="153"/>
    </row>
    <row r="2316" spans="1:19" ht="56.25">
      <c r="A2316" s="277" t="s">
        <v>25424</v>
      </c>
      <c r="B2316" s="253" t="s">
        <v>400</v>
      </c>
      <c r="C2316" s="93" t="s">
        <v>6474</v>
      </c>
      <c r="D2316" s="93" t="s">
        <v>6483</v>
      </c>
      <c r="E2316" s="148">
        <f ca="1">IFERROR(__xludf.DUMMYFUNCTION(" VLOOKUP(A2311, IMPORTRANGE(""https://docs.google.com/spreadsheets/d/1fj_Bhi2XPL3siwIh4sx4VRLAe31yD50oKdj5UlRYW0c/"", ""Сводка!A:AA""), 5, FALSE)"),104)</f>
        <v>104</v>
      </c>
      <c r="F2316" s="148" t="s">
        <v>415</v>
      </c>
      <c r="G2316" s="147">
        <f ca="1">IFERROR(__xludf.DUMMYFUNCTION(" VLOOKUP(A2311, IMPORTRANGE(""https://docs.google.com/spreadsheets/d/1QNLbnkR_AongFt22vMfNzfpjZ0CjpI8QI-w0wBnYA1w/"", ""Инфа!A:AA""), 6, FALSE)"),2024)</f>
        <v>2024</v>
      </c>
      <c r="H2316" s="150">
        <v>8100</v>
      </c>
      <c r="I2316" s="156" t="s">
        <v>3365</v>
      </c>
      <c r="J2316" s="93" t="s">
        <v>6484</v>
      </c>
      <c r="K2316" s="153"/>
      <c r="L2316" s="153"/>
      <c r="M2316" s="153"/>
      <c r="N2316" s="153"/>
      <c r="O2316" s="153"/>
      <c r="P2316" s="153"/>
      <c r="Q2316" s="153"/>
      <c r="R2316" s="153"/>
      <c r="S2316" s="153"/>
    </row>
    <row r="2317" spans="1:19" ht="112.5">
      <c r="A2317" s="277" t="s">
        <v>25424</v>
      </c>
      <c r="B2317" s="253" t="s">
        <v>400</v>
      </c>
      <c r="C2317" s="93" t="s">
        <v>6474</v>
      </c>
      <c r="D2317" s="93" t="s">
        <v>6485</v>
      </c>
      <c r="E2317" s="148">
        <f ca="1">IFERROR(__xludf.DUMMYFUNCTION(" VLOOKUP(A2312, IMPORTRANGE(""https://docs.google.com/spreadsheets/d/1fj_Bhi2XPL3siwIh4sx4VRLAe31yD50oKdj5UlRYW0c/"", ""Сводка!A:AA""), 5, FALSE)"),116)</f>
        <v>116</v>
      </c>
      <c r="F2317" s="148" t="s">
        <v>415</v>
      </c>
      <c r="G2317" s="147">
        <f ca="1">IFERROR(__xludf.DUMMYFUNCTION(" VLOOKUP(A2312, IMPORTRANGE(""https://docs.google.com/spreadsheets/d/1QNLbnkR_AongFt22vMfNzfpjZ0CjpI8QI-w0wBnYA1w/"", ""Инфа!A:AA""), 6, FALSE)"),2024)</f>
        <v>2024</v>
      </c>
      <c r="H2317" s="150">
        <v>8500</v>
      </c>
      <c r="I2317" s="156" t="s">
        <v>3365</v>
      </c>
      <c r="J2317" s="93" t="s">
        <v>6486</v>
      </c>
      <c r="K2317" s="153"/>
      <c r="L2317" s="153"/>
      <c r="M2317" s="153"/>
      <c r="N2317" s="153"/>
      <c r="O2317" s="153"/>
      <c r="P2317" s="153"/>
      <c r="Q2317" s="153"/>
      <c r="R2317" s="153"/>
      <c r="S2317" s="153"/>
    </row>
    <row r="2318" spans="1:19" ht="75">
      <c r="A2318" s="277" t="s">
        <v>25424</v>
      </c>
      <c r="B2318" s="253" t="s">
        <v>400</v>
      </c>
      <c r="C2318" s="93" t="s">
        <v>6474</v>
      </c>
      <c r="D2318" s="93" t="s">
        <v>6489</v>
      </c>
      <c r="E2318" s="148">
        <f ca="1">IFERROR(__xludf.DUMMYFUNCTION(" VLOOKUP(A2314, IMPORTRANGE(""https://docs.google.com/spreadsheets/d/1fj_Bhi2XPL3siwIh4sx4VRLAe31yD50oKdj5UlRYW0c/"", ""Сводка!A:AA""), 5, FALSE)"),124)</f>
        <v>124</v>
      </c>
      <c r="F2318" s="148" t="s">
        <v>6490</v>
      </c>
      <c r="G2318" s="147">
        <f ca="1">IFERROR(__xludf.DUMMYFUNCTION(" VLOOKUP(A2314, IMPORTRANGE(""https://docs.google.com/spreadsheets/d/1QNLbnkR_AongFt22vMfNzfpjZ0CjpI8QI-w0wBnYA1w/"", ""Инфа!A:AA""), 6, FALSE)"),2024)</f>
        <v>2024</v>
      </c>
      <c r="H2318" s="150">
        <v>8700</v>
      </c>
      <c r="I2318" s="156" t="s">
        <v>3365</v>
      </c>
      <c r="J2318" s="93" t="s">
        <v>6491</v>
      </c>
      <c r="K2318" s="153"/>
      <c r="L2318" s="153"/>
      <c r="M2318" s="153"/>
      <c r="N2318" s="153"/>
      <c r="O2318" s="153"/>
      <c r="P2318" s="153"/>
      <c r="Q2318" s="153"/>
      <c r="R2318" s="153"/>
      <c r="S2318" s="153"/>
    </row>
    <row r="2319" spans="1:19" ht="37.5">
      <c r="A2319" s="277" t="s">
        <v>25424</v>
      </c>
      <c r="B2319" s="253" t="s">
        <v>400</v>
      </c>
      <c r="C2319" s="93" t="s">
        <v>6474</v>
      </c>
      <c r="D2319" s="93" t="s">
        <v>6492</v>
      </c>
      <c r="E2319" s="148">
        <f ca="1">IFERROR(__xludf.DUMMYFUNCTION(" VLOOKUP(A2315, IMPORTRANGE(""https://docs.google.com/spreadsheets/d/1fj_Bhi2XPL3siwIh4sx4VRLAe31yD50oKdj5UlRYW0c/"", ""Сводка!A:AA""), 5, FALSE)"),180)</f>
        <v>180</v>
      </c>
      <c r="F2319" s="148" t="s">
        <v>415</v>
      </c>
      <c r="G2319" s="147">
        <f ca="1">IFERROR(__xludf.DUMMYFUNCTION(" VLOOKUP(A2315, IMPORTRANGE(""https://docs.google.com/spreadsheets/d/1QNLbnkR_AongFt22vMfNzfpjZ0CjpI8QI-w0wBnYA1w/"", ""Инфа!A:AA""), 6, FALSE)"),2024)</f>
        <v>2024</v>
      </c>
      <c r="H2319" s="150">
        <v>10400</v>
      </c>
      <c r="I2319" s="156" t="s">
        <v>3365</v>
      </c>
      <c r="J2319" s="93" t="s">
        <v>6493</v>
      </c>
      <c r="K2319" s="153"/>
      <c r="L2319" s="153"/>
      <c r="M2319" s="153"/>
      <c r="N2319" s="153"/>
      <c r="O2319" s="153"/>
      <c r="P2319" s="153"/>
      <c r="Q2319" s="153"/>
      <c r="R2319" s="153"/>
      <c r="S2319" s="153"/>
    </row>
    <row r="2320" spans="1:19" ht="93.75">
      <c r="A2320" s="277" t="s">
        <v>25424</v>
      </c>
      <c r="B2320" s="253" t="s">
        <v>400</v>
      </c>
      <c r="C2320" s="93" t="s">
        <v>6474</v>
      </c>
      <c r="D2320" s="93" t="s">
        <v>1300</v>
      </c>
      <c r="E2320" s="148">
        <f ca="1">IFERROR(__xludf.DUMMYFUNCTION(" VLOOKUP(A2317, IMPORTRANGE(""https://docs.google.com/spreadsheets/d/1fj_Bhi2XPL3siwIh4sx4VRLAe31yD50oKdj5UlRYW0c/"", ""Сводка!A:AA""), 5, FALSE)"),236)</f>
        <v>236</v>
      </c>
      <c r="F2320" s="148" t="s">
        <v>415</v>
      </c>
      <c r="G2320" s="147">
        <f ca="1">IFERROR(__xludf.DUMMYFUNCTION(" VLOOKUP(A2317, IMPORTRANGE(""https://docs.google.com/spreadsheets/d/1QNLbnkR_AongFt22vMfNzfpjZ0CjpI8QI-w0wBnYA1w/"", ""Инфа!A:AA""), 6, FALSE)"),2024)</f>
        <v>2024</v>
      </c>
      <c r="H2320" s="150">
        <v>19200</v>
      </c>
      <c r="I2320" s="156" t="s">
        <v>3365</v>
      </c>
      <c r="J2320" s="93" t="s">
        <v>6495</v>
      </c>
      <c r="K2320" s="153"/>
      <c r="L2320" s="153"/>
      <c r="M2320" s="153"/>
      <c r="N2320" s="153"/>
      <c r="O2320" s="153"/>
      <c r="P2320" s="153"/>
      <c r="Q2320" s="153"/>
      <c r="R2320" s="153"/>
      <c r="S2320" s="153"/>
    </row>
    <row r="2321" spans="1:19" ht="37.5">
      <c r="A2321" s="277" t="s">
        <v>25424</v>
      </c>
      <c r="B2321" s="253" t="s">
        <v>400</v>
      </c>
      <c r="C2321" s="93" t="s">
        <v>6474</v>
      </c>
      <c r="D2321" s="93" t="s">
        <v>6496</v>
      </c>
      <c r="E2321" s="148">
        <f ca="1">IFERROR(__xludf.DUMMYFUNCTION(" VLOOKUP(A2318, IMPORTRANGE(""https://docs.google.com/spreadsheets/d/1fj_Bhi2XPL3siwIh4sx4VRLAe31yD50oKdj5UlRYW0c/"", ""Сводка!A:AA""), 5, FALSE)"),120)</f>
        <v>120</v>
      </c>
      <c r="F2321" s="148" t="s">
        <v>415</v>
      </c>
      <c r="G2321" s="147">
        <f ca="1">IFERROR(__xludf.DUMMYFUNCTION(" VLOOKUP(A2318, IMPORTRANGE(""https://docs.google.com/spreadsheets/d/1QNLbnkR_AongFt22vMfNzfpjZ0CjpI8QI-w0wBnYA1w/"", ""Инфа!A:AA""), 6, FALSE)"),2024)</f>
        <v>2024</v>
      </c>
      <c r="H2321" s="150">
        <v>12200</v>
      </c>
      <c r="I2321" s="156" t="s">
        <v>3365</v>
      </c>
      <c r="J2321" s="93" t="s">
        <v>6497</v>
      </c>
      <c r="K2321" s="153"/>
      <c r="L2321" s="153"/>
      <c r="M2321" s="153"/>
      <c r="N2321" s="153"/>
      <c r="O2321" s="153"/>
      <c r="P2321" s="153"/>
      <c r="Q2321" s="153"/>
      <c r="R2321" s="153"/>
      <c r="S2321" s="153"/>
    </row>
    <row r="2322" spans="1:19" ht="75">
      <c r="A2322" s="277" t="s">
        <v>25424</v>
      </c>
      <c r="B2322" s="253" t="s">
        <v>400</v>
      </c>
      <c r="C2322" s="93" t="s">
        <v>6498</v>
      </c>
      <c r="D2322" s="93" t="s">
        <v>6499</v>
      </c>
      <c r="E2322" s="148">
        <f ca="1">IFERROR(__xludf.DUMMYFUNCTION(" VLOOKUP(A2319, IMPORTRANGE(""https://docs.google.com/spreadsheets/d/1fj_Bhi2XPL3siwIh4sx4VRLAe31yD50oKdj5UlRYW0c/"", ""Сводка!A:AA""), 5, FALSE)"),160)</f>
        <v>160</v>
      </c>
      <c r="F2322" s="148" t="s">
        <v>6490</v>
      </c>
      <c r="G2322" s="147">
        <f ca="1">IFERROR(__xludf.DUMMYFUNCTION(" VLOOKUP(A2319, IMPORTRANGE(""https://docs.google.com/spreadsheets/d/1QNLbnkR_AongFt22vMfNzfpjZ0CjpI8QI-w0wBnYA1w/"", ""Инфа!A:AA""), 6, FALSE)"),2024)</f>
        <v>2024</v>
      </c>
      <c r="H2322" s="150">
        <v>9800</v>
      </c>
      <c r="I2322" s="151" t="s">
        <v>6500</v>
      </c>
      <c r="J2322" s="93" t="s">
        <v>6501</v>
      </c>
      <c r="K2322" s="153"/>
      <c r="L2322" s="153"/>
      <c r="M2322" s="153"/>
      <c r="N2322" s="153"/>
      <c r="O2322" s="153"/>
      <c r="P2322" s="153"/>
      <c r="Q2322" s="153"/>
      <c r="R2322" s="153"/>
      <c r="S2322" s="153"/>
    </row>
    <row r="2323" spans="1:19" ht="225">
      <c r="A2323" s="277" t="s">
        <v>25424</v>
      </c>
      <c r="B2323" s="253" t="s">
        <v>153</v>
      </c>
      <c r="C2323" s="93" t="s">
        <v>6503</v>
      </c>
      <c r="D2323" s="93" t="s">
        <v>6504</v>
      </c>
      <c r="E2323" s="148">
        <f ca="1">IFERROR(__xludf.DUMMYFUNCTION(" VLOOKUP(A2321, IMPORTRANGE(""https://docs.google.com/spreadsheets/d/1fj_Bhi2XPL3siwIh4sx4VRLAe31yD50oKdj5UlRYW0c/"", ""Сводка!A:AA""), 5, FALSE)"),272)</f>
        <v>272</v>
      </c>
      <c r="F2323" s="148" t="s">
        <v>165</v>
      </c>
      <c r="G2323" s="147">
        <f ca="1">IFERROR(__xludf.DUMMYFUNCTION(" VLOOKUP(A2321, IMPORTRANGE(""https://docs.google.com/spreadsheets/d/1QNLbnkR_AongFt22vMfNzfpjZ0CjpI8QI-w0wBnYA1w/"", ""Инфа!A:AA""), 6, FALSE)"),2024)</f>
        <v>2024</v>
      </c>
      <c r="H2323" s="150">
        <v>21300</v>
      </c>
      <c r="I2323" s="151" t="s">
        <v>1397</v>
      </c>
      <c r="J2323" s="93" t="s">
        <v>6505</v>
      </c>
      <c r="K2323" s="153"/>
      <c r="L2323" s="153"/>
      <c r="M2323" s="153"/>
      <c r="N2323" s="153"/>
      <c r="O2323" s="153"/>
      <c r="P2323" s="153"/>
      <c r="Q2323" s="153"/>
      <c r="R2323" s="153"/>
      <c r="S2323" s="153"/>
    </row>
    <row r="2324" spans="1:19" ht="131.25">
      <c r="A2324" s="277" t="s">
        <v>25424</v>
      </c>
      <c r="B2324" s="253" t="s">
        <v>153</v>
      </c>
      <c r="C2324" s="93" t="s">
        <v>6503</v>
      </c>
      <c r="D2324" s="93" t="s">
        <v>6506</v>
      </c>
      <c r="E2324" s="148">
        <f ca="1">IFERROR(__xludf.DUMMYFUNCTION(" VLOOKUP(A2322, IMPORTRANGE(""https://docs.google.com/spreadsheets/d/1fj_Bhi2XPL3siwIh4sx4VRLAe31yD50oKdj5UlRYW0c/"", ""Сводка!A:AA""), 5, FALSE)"),296)</f>
        <v>296</v>
      </c>
      <c r="F2324" s="148" t="s">
        <v>26</v>
      </c>
      <c r="G2324" s="147">
        <f ca="1">IFERROR(__xludf.DUMMYFUNCTION(" VLOOKUP(A2322, IMPORTRANGE(""https://docs.google.com/spreadsheets/d/1QNLbnkR_AongFt22vMfNzfpjZ0CjpI8QI-w0wBnYA1w/"", ""Инфа!A:AA""), 6, FALSE)"),2024)</f>
        <v>2024</v>
      </c>
      <c r="H2324" s="150">
        <v>22800</v>
      </c>
      <c r="I2324" s="151" t="s">
        <v>1397</v>
      </c>
      <c r="J2324" s="93" t="s">
        <v>6507</v>
      </c>
      <c r="K2324" s="153"/>
      <c r="L2324" s="153"/>
      <c r="M2324" s="153"/>
      <c r="N2324" s="153"/>
      <c r="O2324" s="153"/>
      <c r="P2324" s="153"/>
      <c r="Q2324" s="153"/>
      <c r="R2324" s="153"/>
      <c r="S2324" s="153"/>
    </row>
    <row r="2325" spans="1:19" ht="225">
      <c r="A2325" s="277" t="s">
        <v>25424</v>
      </c>
      <c r="B2325" s="253" t="s">
        <v>153</v>
      </c>
      <c r="C2325" s="93" t="s">
        <v>6503</v>
      </c>
      <c r="D2325" s="93" t="s">
        <v>6508</v>
      </c>
      <c r="E2325" s="148">
        <f ca="1">IFERROR(__xludf.DUMMYFUNCTION(" VLOOKUP(A2323, IMPORTRANGE(""https://docs.google.com/spreadsheets/d/1fj_Bhi2XPL3siwIh4sx4VRLAe31yD50oKdj5UlRYW0c/"", ""Сводка!A:AA""), 5, FALSE)"),272)</f>
        <v>272</v>
      </c>
      <c r="F2325" s="148" t="s">
        <v>50</v>
      </c>
      <c r="G2325" s="147">
        <f ca="1">IFERROR(__xludf.DUMMYFUNCTION(" VLOOKUP(A2323, IMPORTRANGE(""https://docs.google.com/spreadsheets/d/1QNLbnkR_AongFt22vMfNzfpjZ0CjpI8QI-w0wBnYA1w/"", ""Инфа!A:AA""), 6, FALSE)"),2024)</f>
        <v>2024</v>
      </c>
      <c r="H2325" s="150">
        <v>13200</v>
      </c>
      <c r="I2325" s="151" t="s">
        <v>1195</v>
      </c>
      <c r="J2325" s="93" t="s">
        <v>6509</v>
      </c>
      <c r="K2325" s="153"/>
      <c r="L2325" s="153"/>
      <c r="M2325" s="153"/>
      <c r="N2325" s="153"/>
      <c r="O2325" s="153"/>
      <c r="P2325" s="153"/>
      <c r="Q2325" s="153"/>
      <c r="R2325" s="153"/>
      <c r="S2325" s="153"/>
    </row>
    <row r="2326" spans="1:19" ht="131.25">
      <c r="A2326" s="277" t="s">
        <v>25424</v>
      </c>
      <c r="B2326" s="253" t="s">
        <v>153</v>
      </c>
      <c r="C2326" s="93" t="s">
        <v>6503</v>
      </c>
      <c r="D2326" s="93" t="s">
        <v>6510</v>
      </c>
      <c r="E2326" s="148">
        <f ca="1">IFERROR(__xludf.DUMMYFUNCTION(" VLOOKUP(A2324, IMPORTRANGE(""https://docs.google.com/spreadsheets/d/1fj_Bhi2XPL3siwIh4sx4VRLAe31yD50oKdj5UlRYW0c/"", ""Сводка!A:AA""), 5, FALSE)"),295)</f>
        <v>295</v>
      </c>
      <c r="F2326" s="148" t="s">
        <v>108</v>
      </c>
      <c r="G2326" s="147">
        <f ca="1">IFERROR(__xludf.DUMMYFUNCTION(" VLOOKUP(A2324, IMPORTRANGE(""https://docs.google.com/spreadsheets/d/1QNLbnkR_AongFt22vMfNzfpjZ0CjpI8QI-w0wBnYA1w/"", ""Инфа!A:AA""), 6, FALSE)"),2024)</f>
        <v>2024</v>
      </c>
      <c r="H2326" s="150">
        <v>13900</v>
      </c>
      <c r="I2326" s="151" t="s">
        <v>1195</v>
      </c>
      <c r="J2326" s="93" t="s">
        <v>6511</v>
      </c>
      <c r="K2326" s="153"/>
      <c r="L2326" s="153"/>
      <c r="M2326" s="153"/>
      <c r="N2326" s="153"/>
      <c r="O2326" s="153"/>
      <c r="P2326" s="153"/>
      <c r="Q2326" s="153"/>
      <c r="R2326" s="153"/>
      <c r="S2326" s="153"/>
    </row>
    <row r="2327" spans="1:19" ht="93.75">
      <c r="A2327" s="277" t="s">
        <v>25424</v>
      </c>
      <c r="B2327" s="253" t="s">
        <v>153</v>
      </c>
      <c r="C2327" s="93" t="s">
        <v>6512</v>
      </c>
      <c r="D2327" s="93" t="s">
        <v>1400</v>
      </c>
      <c r="E2327" s="148">
        <f ca="1">IFERROR(__xludf.DUMMYFUNCTION(" VLOOKUP(A2325, IMPORTRANGE(""https://docs.google.com/spreadsheets/d/1fj_Bhi2XPL3siwIh4sx4VRLAe31yD50oKdj5UlRYW0c/"", ""Сводка!A:AA""), 5, FALSE)"),240)</f>
        <v>240</v>
      </c>
      <c r="F2327" s="148" t="s">
        <v>165</v>
      </c>
      <c r="G2327" s="147">
        <f ca="1">IFERROR(__xludf.DUMMYFUNCTION(" VLOOKUP(A2325, IMPORTRANGE(""https://docs.google.com/spreadsheets/d/1QNLbnkR_AongFt22vMfNzfpjZ0CjpI8QI-w0wBnYA1w/"", ""Инфа!A:AA""), 6, FALSE)"),2024)</f>
        <v>2024</v>
      </c>
      <c r="H2327" s="150">
        <v>12200</v>
      </c>
      <c r="I2327" s="151" t="s">
        <v>210</v>
      </c>
      <c r="J2327" s="93" t="s">
        <v>6513</v>
      </c>
      <c r="K2327" s="153"/>
      <c r="L2327" s="153"/>
      <c r="M2327" s="153"/>
      <c r="N2327" s="153"/>
      <c r="O2327" s="153"/>
      <c r="P2327" s="153"/>
      <c r="Q2327" s="153"/>
      <c r="R2327" s="153"/>
      <c r="S2327" s="153"/>
    </row>
    <row r="2328" spans="1:19" ht="206.25">
      <c r="A2328" s="277" t="s">
        <v>25424</v>
      </c>
      <c r="B2328" s="253" t="s">
        <v>153</v>
      </c>
      <c r="C2328" s="93" t="s">
        <v>6514</v>
      </c>
      <c r="D2328" s="93" t="s">
        <v>6515</v>
      </c>
      <c r="E2328" s="148">
        <f ca="1">IFERROR(__xludf.DUMMYFUNCTION(" VLOOKUP(A2326, IMPORTRANGE(""https://docs.google.com/spreadsheets/d/1fj_Bhi2XPL3siwIh4sx4VRLAe31yD50oKdj5UlRYW0c/"", ""Сводка!A:AA""), 5, FALSE)"),212)</f>
        <v>212</v>
      </c>
      <c r="F2328" s="148" t="s">
        <v>50</v>
      </c>
      <c r="G2328" s="147">
        <f ca="1">IFERROR(__xludf.DUMMYFUNCTION(" VLOOKUP(A2326, IMPORTRANGE(""https://docs.google.com/spreadsheets/d/1QNLbnkR_AongFt22vMfNzfpjZ0CjpI8QI-w0wBnYA1w/"", ""Инфа!A:AA""), 6, FALSE)"),2024)</f>
        <v>2024</v>
      </c>
      <c r="H2328" s="150">
        <v>11400</v>
      </c>
      <c r="I2328" s="151" t="s">
        <v>5971</v>
      </c>
      <c r="J2328" s="93" t="s">
        <v>6516</v>
      </c>
      <c r="K2328" s="153"/>
      <c r="L2328" s="153"/>
      <c r="M2328" s="153"/>
      <c r="N2328" s="153"/>
      <c r="O2328" s="153"/>
      <c r="P2328" s="153"/>
      <c r="Q2328" s="153"/>
      <c r="R2328" s="153"/>
      <c r="S2328" s="153"/>
    </row>
    <row r="2329" spans="1:19" ht="187.5">
      <c r="A2329" s="277" t="s">
        <v>25424</v>
      </c>
      <c r="B2329" s="253" t="s">
        <v>400</v>
      </c>
      <c r="C2329" s="93" t="s">
        <v>6517</v>
      </c>
      <c r="D2329" s="93" t="s">
        <v>6518</v>
      </c>
      <c r="E2329" s="148">
        <f ca="1">IFERROR(__xludf.DUMMYFUNCTION(" VLOOKUP(A2327, IMPORTRANGE(""https://docs.google.com/spreadsheets/d/1fj_Bhi2XPL3siwIh4sx4VRLAe31yD50oKdj5UlRYW0c/"", ""Сводка!A:AA""), 5, FALSE)"),336)</f>
        <v>336</v>
      </c>
      <c r="F2329" s="148" t="s">
        <v>415</v>
      </c>
      <c r="G2329" s="147">
        <f ca="1">IFERROR(__xludf.DUMMYFUNCTION(" VLOOKUP(A2327, IMPORTRANGE(""https://docs.google.com/spreadsheets/d/1QNLbnkR_AongFt22vMfNzfpjZ0CjpI8QI-w0wBnYA1w/"", ""Инфа!A:AA""), 6, FALSE)"),2024)</f>
        <v>2024</v>
      </c>
      <c r="H2329" s="150">
        <v>15100</v>
      </c>
      <c r="I2329" s="151" t="s">
        <v>1021</v>
      </c>
      <c r="J2329" s="93" t="s">
        <v>6519</v>
      </c>
      <c r="K2329" s="153"/>
      <c r="L2329" s="153"/>
      <c r="M2329" s="153"/>
      <c r="N2329" s="153"/>
      <c r="O2329" s="153"/>
      <c r="P2329" s="153"/>
      <c r="Q2329" s="153"/>
      <c r="R2329" s="153"/>
      <c r="S2329" s="153"/>
    </row>
    <row r="2330" spans="1:19" ht="187.5">
      <c r="A2330" s="277" t="s">
        <v>25424</v>
      </c>
      <c r="B2330" s="253" t="s">
        <v>400</v>
      </c>
      <c r="C2330" s="93" t="s">
        <v>6517</v>
      </c>
      <c r="D2330" s="93" t="s">
        <v>6520</v>
      </c>
      <c r="E2330" s="148">
        <f ca="1">IFERROR(__xludf.DUMMYFUNCTION(" VLOOKUP(A2328, IMPORTRANGE(""https://docs.google.com/spreadsheets/d/1fj_Bhi2XPL3siwIh4sx4VRLAe31yD50oKdj5UlRYW0c/"", ""Сводка!A:AA""), 5, FALSE)"),172)</f>
        <v>172</v>
      </c>
      <c r="F2330" s="148" t="s">
        <v>415</v>
      </c>
      <c r="G2330" s="147">
        <f ca="1">IFERROR(__xludf.DUMMYFUNCTION(" VLOOKUP(A2328, IMPORTRANGE(""https://docs.google.com/spreadsheets/d/1QNLbnkR_AongFt22vMfNzfpjZ0CjpI8QI-w0wBnYA1w/"", ""Инфа!A:AA""), 6, FALSE)"),2024)</f>
        <v>2024</v>
      </c>
      <c r="H2330" s="150">
        <v>10200</v>
      </c>
      <c r="I2330" s="151" t="s">
        <v>1021</v>
      </c>
      <c r="J2330" s="93" t="s">
        <v>6521</v>
      </c>
      <c r="K2330" s="153"/>
      <c r="L2330" s="153"/>
      <c r="M2330" s="153"/>
      <c r="N2330" s="153"/>
      <c r="O2330" s="153"/>
      <c r="P2330" s="153"/>
      <c r="Q2330" s="153"/>
      <c r="R2330" s="153"/>
      <c r="S2330" s="153"/>
    </row>
    <row r="2331" spans="1:19" ht="150">
      <c r="A2331" s="277" t="s">
        <v>25424</v>
      </c>
      <c r="B2331" s="253" t="s">
        <v>400</v>
      </c>
      <c r="C2331" s="93" t="s">
        <v>6522</v>
      </c>
      <c r="D2331" s="93" t="s">
        <v>6523</v>
      </c>
      <c r="E2331" s="148">
        <f ca="1">IFERROR(__xludf.DUMMYFUNCTION(" VLOOKUP(A2329, IMPORTRANGE(""https://docs.google.com/spreadsheets/d/1fj_Bhi2XPL3siwIh4sx4VRLAe31yD50oKdj5UlRYW0c/"", ""Сводка!A:AA""), 5, FALSE)"),312)</f>
        <v>312</v>
      </c>
      <c r="F2331" s="148" t="s">
        <v>415</v>
      </c>
      <c r="G2331" s="147">
        <f ca="1">IFERROR(__xludf.DUMMYFUNCTION(" VLOOKUP(A2329, IMPORTRANGE(""https://docs.google.com/spreadsheets/d/1QNLbnkR_AongFt22vMfNzfpjZ0CjpI8QI-w0wBnYA1w/"", ""Инфа!A:AA""), 6, FALSE)"),2024)</f>
        <v>2024</v>
      </c>
      <c r="H2331" s="150">
        <v>14400</v>
      </c>
      <c r="I2331" s="151" t="s">
        <v>210</v>
      </c>
      <c r="J2331" s="93" t="s">
        <v>6524</v>
      </c>
      <c r="K2331" s="153"/>
      <c r="L2331" s="153"/>
      <c r="M2331" s="153"/>
      <c r="N2331" s="153"/>
      <c r="O2331" s="153"/>
      <c r="P2331" s="153"/>
      <c r="Q2331" s="153"/>
      <c r="R2331" s="153"/>
      <c r="S2331" s="153"/>
    </row>
    <row r="2332" spans="1:19" ht="262.5">
      <c r="A2332" s="277" t="s">
        <v>25424</v>
      </c>
      <c r="B2332" s="253" t="s">
        <v>400</v>
      </c>
      <c r="C2332" s="93" t="s">
        <v>6525</v>
      </c>
      <c r="D2332" s="93" t="s">
        <v>6526</v>
      </c>
      <c r="E2332" s="148">
        <f ca="1">IFERROR(__xludf.DUMMYFUNCTION(" VLOOKUP(A2330, IMPORTRANGE(""https://docs.google.com/spreadsheets/d/1fj_Bhi2XPL3siwIh4sx4VRLAe31yD50oKdj5UlRYW0c/"", ""Сводка!A:AA""), 5, FALSE)"),404)</f>
        <v>404</v>
      </c>
      <c r="F2332" s="148" t="s">
        <v>415</v>
      </c>
      <c r="G2332" s="147">
        <f ca="1">IFERROR(__xludf.DUMMYFUNCTION(" VLOOKUP(A2330, IMPORTRANGE(""https://docs.google.com/spreadsheets/d/1QNLbnkR_AongFt22vMfNzfpjZ0CjpI8QI-w0wBnYA1w/"", ""Инфа!A:AA""), 6, FALSE)"),2024)</f>
        <v>2024</v>
      </c>
      <c r="H2332" s="154">
        <v>17100</v>
      </c>
      <c r="I2332" s="156" t="s">
        <v>1021</v>
      </c>
      <c r="J2332" s="93" t="s">
        <v>6527</v>
      </c>
      <c r="K2332" s="153"/>
      <c r="L2332" s="153"/>
      <c r="M2332" s="153"/>
      <c r="N2332" s="153"/>
      <c r="O2332" s="153"/>
      <c r="P2332" s="153"/>
      <c r="Q2332" s="153"/>
      <c r="R2332" s="153"/>
      <c r="S2332" s="153"/>
    </row>
    <row r="2333" spans="1:19" ht="93.75">
      <c r="A2333" s="277" t="s">
        <v>25424</v>
      </c>
      <c r="B2333" s="253" t="s">
        <v>153</v>
      </c>
      <c r="C2333" s="93" t="s">
        <v>6528</v>
      </c>
      <c r="D2333" s="93" t="s">
        <v>6529</v>
      </c>
      <c r="E2333" s="148">
        <f ca="1">IFERROR(__xludf.DUMMYFUNCTION(" VLOOKUP(A2331, IMPORTRANGE(""https://docs.google.com/spreadsheets/d/1fj_Bhi2XPL3siwIh4sx4VRLAe31yD50oKdj5UlRYW0c/"", ""Сводка!A:AA""), 5, FALSE)"),288)</f>
        <v>288</v>
      </c>
      <c r="F2333" s="148" t="s">
        <v>165</v>
      </c>
      <c r="G2333" s="147">
        <f ca="1">IFERROR(__xludf.DUMMYFUNCTION(" VLOOKUP(A2331, IMPORTRANGE(""https://docs.google.com/spreadsheets/d/1QNLbnkR_AongFt22vMfNzfpjZ0CjpI8QI-w0wBnYA1w/"", ""Инфа!A:AA""), 6, FALSE)"),2024)</f>
        <v>2024</v>
      </c>
      <c r="H2333" s="150">
        <v>13600</v>
      </c>
      <c r="I2333" s="151" t="s">
        <v>67</v>
      </c>
      <c r="J2333" s="93" t="s">
        <v>6530</v>
      </c>
      <c r="K2333" s="153"/>
      <c r="L2333" s="153"/>
      <c r="M2333" s="153"/>
      <c r="N2333" s="153"/>
      <c r="O2333" s="153"/>
      <c r="P2333" s="153"/>
      <c r="Q2333" s="153"/>
      <c r="R2333" s="153"/>
      <c r="S2333" s="153"/>
    </row>
    <row r="2334" spans="1:19" ht="150">
      <c r="A2334" s="277" t="s">
        <v>25424</v>
      </c>
      <c r="B2334" s="253" t="s">
        <v>1255</v>
      </c>
      <c r="C2334" s="93" t="s">
        <v>6531</v>
      </c>
      <c r="D2334" s="93" t="s">
        <v>6532</v>
      </c>
      <c r="E2334" s="148">
        <f ca="1">IFERROR(__xludf.DUMMYFUNCTION(" VLOOKUP(A2332, IMPORTRANGE(""https://docs.google.com/spreadsheets/d/1fj_Bhi2XPL3siwIh4sx4VRLAe31yD50oKdj5UlRYW0c/"", ""Сводка!A:AA""), 5, FALSE)"),140)</f>
        <v>140</v>
      </c>
      <c r="F2334" s="148" t="s">
        <v>50</v>
      </c>
      <c r="G2334" s="147">
        <f ca="1">IFERROR(__xludf.DUMMYFUNCTION(" VLOOKUP(A2332, IMPORTRANGE(""https://docs.google.com/spreadsheets/d/1QNLbnkR_AongFt22vMfNzfpjZ0CjpI8QI-w0wBnYA1w/"", ""Инфа!A:AA""), 6, FALSE)"),2024)</f>
        <v>2024</v>
      </c>
      <c r="H2334" s="150">
        <v>9200</v>
      </c>
      <c r="I2334" s="151" t="s">
        <v>210</v>
      </c>
      <c r="J2334" s="93" t="s">
        <v>6533</v>
      </c>
      <c r="K2334" s="153"/>
      <c r="L2334" s="153"/>
      <c r="M2334" s="153"/>
      <c r="N2334" s="153"/>
      <c r="O2334" s="153"/>
      <c r="P2334" s="153"/>
      <c r="Q2334" s="153"/>
      <c r="R2334" s="153"/>
      <c r="S2334" s="153"/>
    </row>
    <row r="2335" spans="1:19" ht="93.75">
      <c r="A2335" s="277" t="s">
        <v>25424</v>
      </c>
      <c r="B2335" s="253" t="s">
        <v>153</v>
      </c>
      <c r="C2335" s="93" t="s">
        <v>6531</v>
      </c>
      <c r="D2335" s="93" t="s">
        <v>6534</v>
      </c>
      <c r="E2335" s="148">
        <f ca="1">IFERROR(__xludf.DUMMYFUNCTION(" VLOOKUP(A2333, IMPORTRANGE(""https://docs.google.com/spreadsheets/d/1fj_Bhi2XPL3siwIh4sx4VRLAe31yD50oKdj5UlRYW0c/"", ""Сводка!A:AA""), 5, FALSE)"),120)</f>
        <v>120</v>
      </c>
      <c r="F2335" s="148" t="s">
        <v>50</v>
      </c>
      <c r="G2335" s="147">
        <f ca="1">IFERROR(__xludf.DUMMYFUNCTION(" VLOOKUP(A2333, IMPORTRANGE(""https://docs.google.com/spreadsheets/d/1QNLbnkR_AongFt22vMfNzfpjZ0CjpI8QI-w0wBnYA1w/"", ""Инфа!A:AA""), 6, FALSE)"),2024)</f>
        <v>2024</v>
      </c>
      <c r="H2335" s="150">
        <v>8600</v>
      </c>
      <c r="I2335" s="151" t="s">
        <v>210</v>
      </c>
      <c r="J2335" s="93" t="s">
        <v>6535</v>
      </c>
      <c r="K2335" s="153"/>
      <c r="L2335" s="153"/>
      <c r="M2335" s="153"/>
      <c r="N2335" s="153"/>
      <c r="O2335" s="153"/>
      <c r="P2335" s="153"/>
      <c r="Q2335" s="153"/>
      <c r="R2335" s="153"/>
      <c r="S2335" s="153"/>
    </row>
    <row r="2336" spans="1:19" ht="168.75">
      <c r="A2336" s="277" t="s">
        <v>25424</v>
      </c>
      <c r="B2336" s="253" t="s">
        <v>153</v>
      </c>
      <c r="C2336" s="93" t="s">
        <v>6531</v>
      </c>
      <c r="D2336" s="93" t="s">
        <v>6536</v>
      </c>
      <c r="E2336" s="148">
        <f ca="1">IFERROR(__xludf.DUMMYFUNCTION(" VLOOKUP(A2334, IMPORTRANGE(""https://docs.google.com/spreadsheets/d/1fj_Bhi2XPL3siwIh4sx4VRLAe31yD50oKdj5UlRYW0c/"", ""Сводка!A:AA""), 5, FALSE)"),112)</f>
        <v>112</v>
      </c>
      <c r="F2336" s="148" t="s">
        <v>50</v>
      </c>
      <c r="G2336" s="147">
        <f ca="1">IFERROR(__xludf.DUMMYFUNCTION(" VLOOKUP(A2334, IMPORTRANGE(""https://docs.google.com/spreadsheets/d/1QNLbnkR_AongFt22vMfNzfpjZ0CjpI8QI-w0wBnYA1w/"", ""Инфа!A:AA""), 6, FALSE)"),2024)</f>
        <v>2024</v>
      </c>
      <c r="H2336" s="150">
        <v>8400</v>
      </c>
      <c r="I2336" s="151" t="s">
        <v>210</v>
      </c>
      <c r="J2336" s="93" t="s">
        <v>6537</v>
      </c>
      <c r="K2336" s="153"/>
      <c r="L2336" s="153"/>
      <c r="M2336" s="153"/>
      <c r="N2336" s="153"/>
      <c r="O2336" s="153"/>
      <c r="P2336" s="153"/>
      <c r="Q2336" s="153"/>
      <c r="R2336" s="153"/>
      <c r="S2336" s="153"/>
    </row>
    <row r="2337" spans="1:19" ht="112.5">
      <c r="A2337" s="277" t="s">
        <v>25424</v>
      </c>
      <c r="B2337" s="253" t="s">
        <v>400</v>
      </c>
      <c r="C2337" s="93" t="s">
        <v>6531</v>
      </c>
      <c r="D2337" s="93" t="s">
        <v>6538</v>
      </c>
      <c r="E2337" s="148">
        <f ca="1">IFERROR(__xludf.DUMMYFUNCTION(" VLOOKUP(A2335, IMPORTRANGE(""https://docs.google.com/spreadsheets/d/1fj_Bhi2XPL3siwIh4sx4VRLAe31yD50oKdj5UlRYW0c/"", ""Сводка!A:AA""), 5, FALSE)"),120)</f>
        <v>120</v>
      </c>
      <c r="F2337" s="148" t="s">
        <v>415</v>
      </c>
      <c r="G2337" s="147">
        <f ca="1">IFERROR(__xludf.DUMMYFUNCTION(" VLOOKUP(A2335, IMPORTRANGE(""https://docs.google.com/spreadsheets/d/1QNLbnkR_AongFt22vMfNzfpjZ0CjpI8QI-w0wBnYA1w/"", ""Инфа!A:AA""), 6, FALSE)"),2024)</f>
        <v>2024</v>
      </c>
      <c r="H2337" s="150">
        <v>8600</v>
      </c>
      <c r="I2337" s="151" t="s">
        <v>210</v>
      </c>
      <c r="J2337" s="93" t="s">
        <v>6539</v>
      </c>
      <c r="K2337" s="153"/>
      <c r="L2337" s="153"/>
      <c r="M2337" s="153"/>
      <c r="N2337" s="153"/>
      <c r="O2337" s="153"/>
      <c r="P2337" s="153"/>
      <c r="Q2337" s="153"/>
      <c r="R2337" s="153"/>
      <c r="S2337" s="153"/>
    </row>
    <row r="2338" spans="1:19" ht="37.5">
      <c r="A2338" s="277" t="s">
        <v>25424</v>
      </c>
      <c r="B2338" s="253" t="s">
        <v>153</v>
      </c>
      <c r="C2338" s="93" t="s">
        <v>6540</v>
      </c>
      <c r="D2338" s="93" t="s">
        <v>6541</v>
      </c>
      <c r="E2338" s="148">
        <f ca="1">IFERROR(__xludf.DUMMYFUNCTION(" VLOOKUP(A2336, IMPORTRANGE(""https://docs.google.com/spreadsheets/d/1fj_Bhi2XPL3siwIh4sx4VRLAe31yD50oKdj5UlRYW0c/"", ""Сводка!A:AA""), 5, FALSE)"),360)</f>
        <v>360</v>
      </c>
      <c r="F2338" s="148" t="s">
        <v>50</v>
      </c>
      <c r="G2338" s="147">
        <f ca="1">IFERROR(__xludf.DUMMYFUNCTION(" VLOOKUP(A2336, IMPORTRANGE(""https://docs.google.com/spreadsheets/d/1QNLbnkR_AongFt22vMfNzfpjZ0CjpI8QI-w0wBnYA1w/"", ""Инфа!A:AA""), 6, FALSE)"),2024)</f>
        <v>2024</v>
      </c>
      <c r="H2338" s="154">
        <v>26600</v>
      </c>
      <c r="I2338" s="151" t="s">
        <v>161</v>
      </c>
      <c r="J2338" s="93"/>
      <c r="K2338" s="153"/>
      <c r="L2338" s="153"/>
      <c r="M2338" s="153"/>
      <c r="N2338" s="153"/>
      <c r="O2338" s="153"/>
      <c r="P2338" s="153"/>
      <c r="Q2338" s="153"/>
      <c r="R2338" s="153"/>
      <c r="S2338" s="153"/>
    </row>
    <row r="2339" spans="1:19" ht="187.5">
      <c r="A2339" s="277" t="s">
        <v>25424</v>
      </c>
      <c r="B2339" s="253" t="s">
        <v>153</v>
      </c>
      <c r="C2339" s="93" t="s">
        <v>6540</v>
      </c>
      <c r="D2339" s="93" t="s">
        <v>6542</v>
      </c>
      <c r="E2339" s="148">
        <f ca="1">IFERROR(__xludf.DUMMYFUNCTION(" VLOOKUP(A2337, IMPORTRANGE(""https://docs.google.com/spreadsheets/d/1fj_Bhi2XPL3siwIh4sx4VRLAe31yD50oKdj5UlRYW0c/"", ""Сводка!A:AA""), 5, FALSE)"),204)</f>
        <v>204</v>
      </c>
      <c r="F2339" s="148" t="s">
        <v>108</v>
      </c>
      <c r="G2339" s="147">
        <f ca="1">IFERROR(__xludf.DUMMYFUNCTION(" VLOOKUP(A2337, IMPORTRANGE(""https://docs.google.com/spreadsheets/d/1QNLbnkR_AongFt22vMfNzfpjZ0CjpI8QI-w0wBnYA1w/"", ""Инфа!A:AA""), 6, FALSE)"),2024)</f>
        <v>2024</v>
      </c>
      <c r="H2339" s="150">
        <v>11100</v>
      </c>
      <c r="I2339" s="151" t="s">
        <v>161</v>
      </c>
      <c r="J2339" s="93" t="s">
        <v>6543</v>
      </c>
      <c r="K2339" s="153"/>
      <c r="L2339" s="153"/>
      <c r="M2339" s="153"/>
      <c r="N2339" s="153"/>
      <c r="O2339" s="153"/>
      <c r="P2339" s="153"/>
      <c r="Q2339" s="153"/>
      <c r="R2339" s="153"/>
      <c r="S2339" s="153"/>
    </row>
    <row r="2340" spans="1:19" ht="243.75">
      <c r="A2340" s="277" t="s">
        <v>25424</v>
      </c>
      <c r="B2340" s="253" t="s">
        <v>153</v>
      </c>
      <c r="C2340" s="93" t="s">
        <v>6544</v>
      </c>
      <c r="D2340" s="93" t="s">
        <v>6545</v>
      </c>
      <c r="E2340" s="148">
        <f ca="1">IFERROR(__xludf.DUMMYFUNCTION(" VLOOKUP(A2338, IMPORTRANGE(""https://docs.google.com/spreadsheets/d/1fj_Bhi2XPL3siwIh4sx4VRLAe31yD50oKdj5UlRYW0c/"", ""Сводка!A:AA""), 5, FALSE)"),288)</f>
        <v>288</v>
      </c>
      <c r="F2340" s="148" t="s">
        <v>165</v>
      </c>
      <c r="G2340" s="147">
        <f ca="1">IFERROR(__xludf.DUMMYFUNCTION(" VLOOKUP(A2338, IMPORTRANGE(""https://docs.google.com/spreadsheets/d/1QNLbnkR_AongFt22vMfNzfpjZ0CjpI8QI-w0wBnYA1w/"", ""Инфа!A:AA""), 6, FALSE)"),2024)</f>
        <v>2024</v>
      </c>
      <c r="H2340" s="150">
        <v>13600</v>
      </c>
      <c r="I2340" s="151" t="s">
        <v>238</v>
      </c>
      <c r="J2340" s="93" t="s">
        <v>6546</v>
      </c>
      <c r="K2340" s="153"/>
      <c r="L2340" s="153"/>
      <c r="M2340" s="153"/>
      <c r="N2340" s="153"/>
      <c r="O2340" s="153"/>
      <c r="P2340" s="153"/>
      <c r="Q2340" s="153"/>
      <c r="R2340" s="153"/>
      <c r="S2340" s="153"/>
    </row>
    <row r="2341" spans="1:19" ht="225">
      <c r="A2341" s="277" t="s">
        <v>25424</v>
      </c>
      <c r="B2341" s="253" t="s">
        <v>153</v>
      </c>
      <c r="C2341" s="93" t="s">
        <v>6544</v>
      </c>
      <c r="D2341" s="93" t="s">
        <v>6547</v>
      </c>
      <c r="E2341" s="148">
        <f ca="1">IFERROR(__xludf.DUMMYFUNCTION(" VLOOKUP(A2339, IMPORTRANGE(""https://docs.google.com/spreadsheets/d/1fj_Bhi2XPL3siwIh4sx4VRLAe31yD50oKdj5UlRYW0c/"", ""Сводка!A:AA""), 5, FALSE)"),328)</f>
        <v>328</v>
      </c>
      <c r="F2341" s="148" t="s">
        <v>50</v>
      </c>
      <c r="G2341" s="147">
        <f ca="1">IFERROR(__xludf.DUMMYFUNCTION(" VLOOKUP(A2339, IMPORTRANGE(""https://docs.google.com/spreadsheets/d/1QNLbnkR_AongFt22vMfNzfpjZ0CjpI8QI-w0wBnYA1w/"", ""Инфа!A:AA""), 6, FALSE)"),2024)</f>
        <v>2024</v>
      </c>
      <c r="H2341" s="150">
        <v>24700</v>
      </c>
      <c r="I2341" s="151" t="s">
        <v>238</v>
      </c>
      <c r="J2341" s="93" t="s">
        <v>6548</v>
      </c>
      <c r="K2341" s="153"/>
      <c r="L2341" s="153"/>
      <c r="M2341" s="153"/>
      <c r="N2341" s="153"/>
      <c r="O2341" s="153"/>
      <c r="P2341" s="153"/>
      <c r="Q2341" s="153"/>
      <c r="R2341" s="153"/>
      <c r="S2341" s="153"/>
    </row>
    <row r="2342" spans="1:19" ht="187.5">
      <c r="A2342" s="277" t="s">
        <v>25424</v>
      </c>
      <c r="B2342" s="253" t="s">
        <v>153</v>
      </c>
      <c r="C2342" s="93" t="s">
        <v>6544</v>
      </c>
      <c r="D2342" s="93" t="s">
        <v>6549</v>
      </c>
      <c r="E2342" s="148">
        <f ca="1">IFERROR(__xludf.DUMMYFUNCTION(" VLOOKUP(A2340, IMPORTRANGE(""https://docs.google.com/spreadsheets/d/1fj_Bhi2XPL3siwIh4sx4VRLAe31yD50oKdj5UlRYW0c/"", ""Сводка!A:AA""), 5, FALSE)"),272)</f>
        <v>272</v>
      </c>
      <c r="F2342" s="148" t="s">
        <v>165</v>
      </c>
      <c r="G2342" s="147">
        <f ca="1">IFERROR(__xludf.DUMMYFUNCTION(" VLOOKUP(A2340, IMPORTRANGE(""https://docs.google.com/spreadsheets/d/1QNLbnkR_AongFt22vMfNzfpjZ0CjpI8QI-w0wBnYA1w/"", ""Инфа!A:AA""), 6, FALSE)"),2024)</f>
        <v>2024</v>
      </c>
      <c r="H2342" s="150">
        <v>13200</v>
      </c>
      <c r="I2342" s="151" t="s">
        <v>238</v>
      </c>
      <c r="J2342" s="93" t="s">
        <v>6550</v>
      </c>
      <c r="K2342" s="153"/>
      <c r="L2342" s="153"/>
      <c r="M2342" s="153"/>
      <c r="N2342" s="153"/>
      <c r="O2342" s="153"/>
      <c r="P2342" s="153"/>
      <c r="Q2342" s="153"/>
      <c r="R2342" s="153"/>
      <c r="S2342" s="153"/>
    </row>
    <row r="2343" spans="1:19" ht="206.25">
      <c r="A2343" s="277" t="s">
        <v>25424</v>
      </c>
      <c r="B2343" s="253" t="s">
        <v>153</v>
      </c>
      <c r="C2343" s="93" t="s">
        <v>6544</v>
      </c>
      <c r="D2343" s="93" t="s">
        <v>6551</v>
      </c>
      <c r="E2343" s="148">
        <f ca="1">IFERROR(__xludf.DUMMYFUNCTION(" VLOOKUP(A2341, IMPORTRANGE(""https://docs.google.com/spreadsheets/d/1fj_Bhi2XPL3siwIh4sx4VRLAe31yD50oKdj5UlRYW0c/"", ""Сводка!A:AA""), 5, FALSE)"),200)</f>
        <v>200</v>
      </c>
      <c r="F2343" s="148" t="s">
        <v>165</v>
      </c>
      <c r="G2343" s="147">
        <f ca="1">IFERROR(__xludf.DUMMYFUNCTION(" VLOOKUP(A2341, IMPORTRANGE(""https://docs.google.com/spreadsheets/d/1QNLbnkR_AongFt22vMfNzfpjZ0CjpI8QI-w0wBnYA1w/"", ""Инфа!A:AA""), 6, FALSE)"),2024)</f>
        <v>2024</v>
      </c>
      <c r="H2343" s="150">
        <v>11000</v>
      </c>
      <c r="I2343" s="151" t="s">
        <v>238</v>
      </c>
      <c r="J2343" s="93" t="s">
        <v>6552</v>
      </c>
      <c r="K2343" s="153"/>
      <c r="L2343" s="153"/>
      <c r="M2343" s="153"/>
      <c r="N2343" s="153"/>
      <c r="O2343" s="153"/>
      <c r="P2343" s="153"/>
      <c r="Q2343" s="153"/>
      <c r="R2343" s="153"/>
      <c r="S2343" s="153"/>
    </row>
    <row r="2344" spans="1:19" ht="206.25">
      <c r="A2344" s="277" t="s">
        <v>25424</v>
      </c>
      <c r="B2344" s="253" t="s">
        <v>153</v>
      </c>
      <c r="C2344" s="93" t="s">
        <v>6553</v>
      </c>
      <c r="D2344" s="93" t="s">
        <v>6554</v>
      </c>
      <c r="E2344" s="148">
        <f ca="1">IFERROR(__xludf.DUMMYFUNCTION(" VLOOKUP(A2342, IMPORTRANGE(""https://docs.google.com/spreadsheets/d/1fj_Bhi2XPL3siwIh4sx4VRLAe31yD50oKdj5UlRYW0c/"", ""Сводка!A:AA""), 5, FALSE)"),392)</f>
        <v>392</v>
      </c>
      <c r="F2344" s="148" t="s">
        <v>50</v>
      </c>
      <c r="G2344" s="147">
        <f ca="1">IFERROR(__xludf.DUMMYFUNCTION(" VLOOKUP(A2342, IMPORTRANGE(""https://docs.google.com/spreadsheets/d/1QNLbnkR_AongFt22vMfNzfpjZ0CjpI8QI-w0wBnYA1w/"", ""Инфа!A:AA""), 6, FALSE)"),2024)</f>
        <v>2024</v>
      </c>
      <c r="H2344" s="154">
        <v>16800</v>
      </c>
      <c r="I2344" s="151" t="s">
        <v>238</v>
      </c>
      <c r="J2344" s="93" t="s">
        <v>6555</v>
      </c>
      <c r="K2344" s="153"/>
      <c r="L2344" s="153"/>
      <c r="M2344" s="153"/>
      <c r="N2344" s="153"/>
      <c r="O2344" s="153"/>
      <c r="P2344" s="153"/>
      <c r="Q2344" s="153"/>
      <c r="R2344" s="153"/>
      <c r="S2344" s="153"/>
    </row>
    <row r="2345" spans="1:19" ht="262.5">
      <c r="A2345" s="277" t="s">
        <v>25424</v>
      </c>
      <c r="B2345" s="253" t="s">
        <v>153</v>
      </c>
      <c r="C2345" s="93" t="s">
        <v>6556</v>
      </c>
      <c r="D2345" s="93" t="s">
        <v>6557</v>
      </c>
      <c r="E2345" s="148">
        <f ca="1">IFERROR(__xludf.DUMMYFUNCTION(" VLOOKUP(A2343, IMPORTRANGE(""https://docs.google.com/spreadsheets/d/1fj_Bhi2XPL3siwIh4sx4VRLAe31yD50oKdj5UlRYW0c/"", ""Сводка!A:AA""), 5, FALSE)"),500)</f>
        <v>500</v>
      </c>
      <c r="F2345" s="148" t="s">
        <v>50</v>
      </c>
      <c r="G2345" s="147">
        <f ca="1">IFERROR(__xludf.DUMMYFUNCTION(" VLOOKUP(A2343, IMPORTRANGE(""https://docs.google.com/spreadsheets/d/1QNLbnkR_AongFt22vMfNzfpjZ0CjpI8QI-w0wBnYA1w/"", ""Инфа!A:AA""), 6, FALSE)"),2024)</f>
        <v>2024</v>
      </c>
      <c r="H2345" s="154">
        <v>20000</v>
      </c>
      <c r="I2345" s="156" t="s">
        <v>72</v>
      </c>
      <c r="J2345" s="93" t="s">
        <v>6558</v>
      </c>
      <c r="K2345" s="153"/>
      <c r="L2345" s="153"/>
      <c r="M2345" s="153"/>
      <c r="N2345" s="153"/>
      <c r="O2345" s="153"/>
      <c r="P2345" s="153"/>
      <c r="Q2345" s="153"/>
      <c r="R2345" s="153"/>
      <c r="S2345" s="153"/>
    </row>
    <row r="2346" spans="1:19" ht="206.25">
      <c r="A2346" s="277" t="s">
        <v>25424</v>
      </c>
      <c r="B2346" s="253" t="s">
        <v>400</v>
      </c>
      <c r="C2346" s="93" t="s">
        <v>6559</v>
      </c>
      <c r="D2346" s="93" t="s">
        <v>2119</v>
      </c>
      <c r="E2346" s="148">
        <f ca="1">IFERROR(__xludf.DUMMYFUNCTION(" VLOOKUP(A2344, IMPORTRANGE(""https://docs.google.com/spreadsheets/d/1fj_Bhi2XPL3siwIh4sx4VRLAe31yD50oKdj5UlRYW0c/"", ""Сводка!A:AA""), 5, FALSE)"),240)</f>
        <v>240</v>
      </c>
      <c r="F2346" s="148" t="s">
        <v>466</v>
      </c>
      <c r="G2346" s="147">
        <f ca="1">IFERROR(__xludf.DUMMYFUNCTION(" VLOOKUP(A2344, IMPORTRANGE(""https://docs.google.com/spreadsheets/d/1QNLbnkR_AongFt22vMfNzfpjZ0CjpI8QI-w0wBnYA1w/"", ""Инфа!A:AA""), 6, FALSE)"),2024)</f>
        <v>2024</v>
      </c>
      <c r="H2346" s="150">
        <v>12200</v>
      </c>
      <c r="I2346" s="151" t="s">
        <v>238</v>
      </c>
      <c r="J2346" s="93" t="s">
        <v>6560</v>
      </c>
      <c r="K2346" s="153"/>
      <c r="L2346" s="153"/>
      <c r="M2346" s="153"/>
      <c r="N2346" s="153"/>
      <c r="O2346" s="153"/>
      <c r="P2346" s="153"/>
      <c r="Q2346" s="153"/>
      <c r="R2346" s="153"/>
      <c r="S2346" s="153"/>
    </row>
    <row r="2347" spans="1:19" ht="131.25">
      <c r="A2347" s="277" t="s">
        <v>25424</v>
      </c>
      <c r="B2347" s="254" t="s">
        <v>153</v>
      </c>
      <c r="C2347" s="96" t="s">
        <v>6561</v>
      </c>
      <c r="D2347" s="96" t="s">
        <v>6562</v>
      </c>
      <c r="E2347" s="148">
        <f ca="1">IFERROR(__xludf.DUMMYFUNCTION(" VLOOKUP(A2345, IMPORTRANGE(""https://docs.google.com/spreadsheets/d/1fj_Bhi2XPL3siwIh4sx4VRLAe31yD50oKdj5UlRYW0c/"", ""Сводка!A:AA""), 5, FALSE)"),96)</f>
        <v>96</v>
      </c>
      <c r="F2347" s="165" t="s">
        <v>50</v>
      </c>
      <c r="G2347" s="147">
        <f ca="1">IFERROR(__xludf.DUMMYFUNCTION(" VLOOKUP(A2345, IMPORTRANGE(""https://docs.google.com/spreadsheets/d/1QNLbnkR_AongFt22vMfNzfpjZ0CjpI8QI-w0wBnYA1w/"", ""Инфа!A:AA""), 6, FALSE)"),2024)</f>
        <v>2024</v>
      </c>
      <c r="H2347" s="150">
        <v>7900</v>
      </c>
      <c r="I2347" s="156" t="s">
        <v>42</v>
      </c>
      <c r="J2347" s="96" t="s">
        <v>6563</v>
      </c>
      <c r="K2347" s="153"/>
      <c r="L2347" s="153"/>
      <c r="M2347" s="153"/>
      <c r="N2347" s="153"/>
      <c r="O2347" s="153"/>
      <c r="P2347" s="153"/>
      <c r="Q2347" s="153"/>
      <c r="R2347" s="153"/>
      <c r="S2347" s="153"/>
    </row>
    <row r="2348" spans="1:19" ht="37.5">
      <c r="A2348" s="277" t="s">
        <v>25424</v>
      </c>
      <c r="B2348" s="253" t="s">
        <v>400</v>
      </c>
      <c r="C2348" s="93" t="s">
        <v>6564</v>
      </c>
      <c r="D2348" s="93" t="s">
        <v>6565</v>
      </c>
      <c r="E2348" s="148">
        <f ca="1">IFERROR(__xludf.DUMMYFUNCTION(" VLOOKUP(A2346, IMPORTRANGE(""https://docs.google.com/spreadsheets/d/1fj_Bhi2XPL3siwIh4sx4VRLAe31yD50oKdj5UlRYW0c/"", ""Сводка!A:AA""), 5, FALSE)"),188)</f>
        <v>188</v>
      </c>
      <c r="F2348" s="148" t="s">
        <v>415</v>
      </c>
      <c r="G2348" s="147">
        <f ca="1">IFERROR(__xludf.DUMMYFUNCTION(" VLOOKUP(A2346, IMPORTRANGE(""https://docs.google.com/spreadsheets/d/1QNLbnkR_AongFt22vMfNzfpjZ0CjpI8QI-w0wBnYA1w/"", ""Инфа!A:AA""), 6, FALSE)"),2024)</f>
        <v>2024</v>
      </c>
      <c r="H2348" s="150">
        <v>10600</v>
      </c>
      <c r="I2348" s="151" t="s">
        <v>210</v>
      </c>
      <c r="J2348" s="93"/>
      <c r="K2348" s="153"/>
      <c r="L2348" s="153"/>
      <c r="M2348" s="153"/>
      <c r="N2348" s="153"/>
      <c r="O2348" s="153"/>
      <c r="P2348" s="153"/>
      <c r="Q2348" s="153"/>
      <c r="R2348" s="153"/>
      <c r="S2348" s="153"/>
    </row>
    <row r="2349" spans="1:19" ht="150">
      <c r="A2349" s="277" t="s">
        <v>25424</v>
      </c>
      <c r="B2349" s="253" t="s">
        <v>400</v>
      </c>
      <c r="C2349" s="93" t="s">
        <v>6564</v>
      </c>
      <c r="D2349" s="93" t="s">
        <v>6566</v>
      </c>
      <c r="E2349" s="148">
        <f ca="1">IFERROR(__xludf.DUMMYFUNCTION(" VLOOKUP(A2347, IMPORTRANGE(""https://docs.google.com/spreadsheets/d/1fj_Bhi2XPL3siwIh4sx4VRLAe31yD50oKdj5UlRYW0c/"", ""Сводка!A:AA""), 5, FALSE)"),164)</f>
        <v>164</v>
      </c>
      <c r="F2349" s="148" t="s">
        <v>6567</v>
      </c>
      <c r="G2349" s="147">
        <f ca="1">IFERROR(__xludf.DUMMYFUNCTION(" VLOOKUP(A2347, IMPORTRANGE(""https://docs.google.com/spreadsheets/d/1QNLbnkR_AongFt22vMfNzfpjZ0CjpI8QI-w0wBnYA1w/"", ""Инфа!A:AA""), 6, FALSE)"),2024)</f>
        <v>2024</v>
      </c>
      <c r="H2349" s="150">
        <v>9900</v>
      </c>
      <c r="I2349" s="151" t="s">
        <v>72</v>
      </c>
      <c r="J2349" s="93" t="s">
        <v>6568</v>
      </c>
      <c r="K2349" s="153"/>
      <c r="L2349" s="153"/>
      <c r="M2349" s="153"/>
      <c r="N2349" s="153"/>
      <c r="O2349" s="153"/>
      <c r="P2349" s="153"/>
      <c r="Q2349" s="153"/>
      <c r="R2349" s="153"/>
      <c r="S2349" s="153"/>
    </row>
    <row r="2350" spans="1:19" ht="75">
      <c r="A2350" s="277" t="s">
        <v>25424</v>
      </c>
      <c r="B2350" s="253" t="s">
        <v>400</v>
      </c>
      <c r="C2350" s="93" t="s">
        <v>6569</v>
      </c>
      <c r="D2350" s="93" t="s">
        <v>6570</v>
      </c>
      <c r="E2350" s="148">
        <f ca="1">IFERROR(__xludf.DUMMYFUNCTION(" VLOOKUP(A2348, IMPORTRANGE(""https://docs.google.com/spreadsheets/d/1fj_Bhi2XPL3siwIh4sx4VRLAe31yD50oKdj5UlRYW0c/"", ""Сводка!A:AA""), 5, FALSE)"),120)</f>
        <v>120</v>
      </c>
      <c r="F2350" s="148" t="s">
        <v>415</v>
      </c>
      <c r="G2350" s="147">
        <f ca="1">IFERROR(__xludf.DUMMYFUNCTION(" VLOOKUP(A2348, IMPORTRANGE(""https://docs.google.com/spreadsheets/d/1QNLbnkR_AongFt22vMfNzfpjZ0CjpI8QI-w0wBnYA1w/"", ""Инфа!A:AA""), 6, FALSE)"),2024)</f>
        <v>2024</v>
      </c>
      <c r="H2350" s="150">
        <v>8600</v>
      </c>
      <c r="I2350" s="151" t="s">
        <v>210</v>
      </c>
      <c r="J2350" s="93"/>
      <c r="K2350" s="153"/>
      <c r="L2350" s="153"/>
      <c r="M2350" s="153"/>
      <c r="N2350" s="153"/>
      <c r="O2350" s="153"/>
      <c r="P2350" s="153"/>
      <c r="Q2350" s="153"/>
      <c r="R2350" s="153"/>
      <c r="S2350" s="153"/>
    </row>
    <row r="2351" spans="1:19" ht="206.25">
      <c r="A2351" s="277" t="s">
        <v>25424</v>
      </c>
      <c r="B2351" s="253" t="s">
        <v>153</v>
      </c>
      <c r="C2351" s="93" t="s">
        <v>6571</v>
      </c>
      <c r="D2351" s="93" t="s">
        <v>6572</v>
      </c>
      <c r="E2351" s="148">
        <f ca="1">IFERROR(__xludf.DUMMYFUNCTION(" VLOOKUP(A2349, IMPORTRANGE(""https://docs.google.com/spreadsheets/d/1fj_Bhi2XPL3siwIh4sx4VRLAe31yD50oKdj5UlRYW0c/"", ""Сводка!A:AA""), 5, FALSE)"),140)</f>
        <v>140</v>
      </c>
      <c r="F2351" s="148" t="s">
        <v>6573</v>
      </c>
      <c r="G2351" s="147">
        <f ca="1">IFERROR(__xludf.DUMMYFUNCTION(" VLOOKUP(A2349, IMPORTRANGE(""https://docs.google.com/spreadsheets/d/1QNLbnkR_AongFt22vMfNzfpjZ0CjpI8QI-w0wBnYA1w/"", ""Инфа!A:AA""), 6, FALSE)"),2024)</f>
        <v>2024</v>
      </c>
      <c r="H2351" s="150">
        <v>9200</v>
      </c>
      <c r="I2351" s="151" t="s">
        <v>340</v>
      </c>
      <c r="J2351" s="93" t="s">
        <v>6574</v>
      </c>
      <c r="K2351" s="153"/>
      <c r="L2351" s="153"/>
      <c r="M2351" s="153"/>
      <c r="N2351" s="153"/>
      <c r="O2351" s="153"/>
      <c r="P2351" s="153"/>
      <c r="Q2351" s="153"/>
      <c r="R2351" s="153"/>
      <c r="S2351" s="153"/>
    </row>
    <row r="2352" spans="1:19" ht="112.5">
      <c r="A2352" s="277" t="s">
        <v>25424</v>
      </c>
      <c r="B2352" s="253" t="s">
        <v>153</v>
      </c>
      <c r="C2352" s="93" t="s">
        <v>6571</v>
      </c>
      <c r="D2352" s="93" t="s">
        <v>6575</v>
      </c>
      <c r="E2352" s="148">
        <f ca="1">IFERROR(__xludf.DUMMYFUNCTION(" VLOOKUP(A2350, IMPORTRANGE(""https://docs.google.com/spreadsheets/d/1fj_Bhi2XPL3siwIh4sx4VRLAe31yD50oKdj5UlRYW0c/"", ""Сводка!A:AA""), 5, FALSE)"),84)</f>
        <v>84</v>
      </c>
      <c r="F2352" s="148" t="s">
        <v>6576</v>
      </c>
      <c r="G2352" s="147">
        <f ca="1">IFERROR(__xludf.DUMMYFUNCTION(" VLOOKUP(A2350, IMPORTRANGE(""https://docs.google.com/spreadsheets/d/1QNLbnkR_AongFt22vMfNzfpjZ0CjpI8QI-w0wBnYA1w/"", ""Инфа!A:AA""), 6, FALSE)"),2024)</f>
        <v>2024</v>
      </c>
      <c r="H2352" s="150">
        <v>7500</v>
      </c>
      <c r="I2352" s="151" t="s">
        <v>340</v>
      </c>
      <c r="J2352" s="93" t="s">
        <v>6577</v>
      </c>
      <c r="K2352" s="153"/>
      <c r="L2352" s="153"/>
      <c r="M2352" s="153"/>
      <c r="N2352" s="153"/>
      <c r="O2352" s="153"/>
      <c r="P2352" s="153"/>
      <c r="Q2352" s="153"/>
      <c r="R2352" s="153"/>
      <c r="S2352" s="153"/>
    </row>
    <row r="2353" spans="1:19" ht="131.25">
      <c r="A2353" s="277" t="s">
        <v>25424</v>
      </c>
      <c r="B2353" s="253" t="s">
        <v>153</v>
      </c>
      <c r="C2353" s="93" t="s">
        <v>6578</v>
      </c>
      <c r="D2353" s="93" t="s">
        <v>6579</v>
      </c>
      <c r="E2353" s="148">
        <f ca="1">IFERROR(__xludf.DUMMYFUNCTION(" VLOOKUP(A2351, IMPORTRANGE(""https://docs.google.com/spreadsheets/d/1fj_Bhi2XPL3siwIh4sx4VRLAe31yD50oKdj5UlRYW0c/"", ""Сводка!A:AA""), 5, FALSE)"),136)</f>
        <v>136</v>
      </c>
      <c r="F2353" s="148" t="s">
        <v>6576</v>
      </c>
      <c r="G2353" s="147">
        <f ca="1">IFERROR(__xludf.DUMMYFUNCTION(" VLOOKUP(A2351, IMPORTRANGE(""https://docs.google.com/spreadsheets/d/1QNLbnkR_AongFt22vMfNzfpjZ0CjpI8QI-w0wBnYA1w/"", ""Инфа!A:AA""), 6, FALSE)"),2024)</f>
        <v>2024</v>
      </c>
      <c r="H2353" s="150">
        <v>9100</v>
      </c>
      <c r="I2353" s="151" t="s">
        <v>340</v>
      </c>
      <c r="J2353" s="93" t="s">
        <v>6580</v>
      </c>
      <c r="K2353" s="153"/>
      <c r="L2353" s="153"/>
      <c r="M2353" s="153"/>
      <c r="N2353" s="153"/>
      <c r="O2353" s="153"/>
      <c r="P2353" s="153"/>
      <c r="Q2353" s="153"/>
      <c r="R2353" s="153"/>
      <c r="S2353" s="153"/>
    </row>
    <row r="2354" spans="1:19" ht="131.25">
      <c r="A2354" s="277" t="s">
        <v>25424</v>
      </c>
      <c r="B2354" s="253" t="s">
        <v>400</v>
      </c>
      <c r="C2354" s="93" t="s">
        <v>6581</v>
      </c>
      <c r="D2354" s="93" t="s">
        <v>6582</v>
      </c>
      <c r="E2354" s="148">
        <f ca="1">IFERROR(__xludf.DUMMYFUNCTION(" VLOOKUP(A2352, IMPORTRANGE(""https://docs.google.com/spreadsheets/d/1fj_Bhi2XPL3siwIh4sx4VRLAe31yD50oKdj5UlRYW0c/"", ""Сводка!A:AA""), 5, FALSE)"),208)</f>
        <v>208</v>
      </c>
      <c r="F2354" s="148" t="s">
        <v>403</v>
      </c>
      <c r="G2354" s="147">
        <f ca="1">IFERROR(__xludf.DUMMYFUNCTION(" VLOOKUP(A2352, IMPORTRANGE(""https://docs.google.com/spreadsheets/d/1QNLbnkR_AongFt22vMfNzfpjZ0CjpI8QI-w0wBnYA1w/"", ""Инфа!A:AA""), 6, FALSE)"),2024)</f>
        <v>2024</v>
      </c>
      <c r="H2354" s="150">
        <v>11200</v>
      </c>
      <c r="I2354" s="151" t="s">
        <v>340</v>
      </c>
      <c r="J2354" s="93" t="s">
        <v>6583</v>
      </c>
      <c r="K2354" s="153"/>
      <c r="L2354" s="153"/>
      <c r="M2354" s="153"/>
      <c r="N2354" s="153"/>
      <c r="O2354" s="153"/>
      <c r="P2354" s="153"/>
      <c r="Q2354" s="153"/>
      <c r="R2354" s="153"/>
      <c r="S2354" s="153"/>
    </row>
    <row r="2355" spans="1:19" ht="187.5">
      <c r="A2355" s="277" t="s">
        <v>25424</v>
      </c>
      <c r="B2355" s="253" t="s">
        <v>153</v>
      </c>
      <c r="C2355" s="93" t="s">
        <v>6584</v>
      </c>
      <c r="D2355" s="93" t="s">
        <v>6585</v>
      </c>
      <c r="E2355" s="148">
        <f ca="1">IFERROR(__xludf.DUMMYFUNCTION(" VLOOKUP(A2353, IMPORTRANGE(""https://docs.google.com/spreadsheets/d/1fj_Bhi2XPL3siwIh4sx4VRLAe31yD50oKdj5UlRYW0c/"", ""Сводка!A:AA""), 5, FALSE)"),184)</f>
        <v>184</v>
      </c>
      <c r="F2355" s="148" t="s">
        <v>165</v>
      </c>
      <c r="G2355" s="147">
        <f ca="1">IFERROR(__xludf.DUMMYFUNCTION(" VLOOKUP(A2353, IMPORTRANGE(""https://docs.google.com/spreadsheets/d/1QNLbnkR_AongFt22vMfNzfpjZ0CjpI8QI-w0wBnYA1w/"", ""Инфа!A:AA""), 6, FALSE)"),2024)</f>
        <v>2024</v>
      </c>
      <c r="H2355" s="150">
        <v>10500</v>
      </c>
      <c r="I2355" s="151" t="s">
        <v>340</v>
      </c>
      <c r="J2355" s="93" t="s">
        <v>6586</v>
      </c>
      <c r="K2355" s="153"/>
      <c r="L2355" s="153"/>
      <c r="M2355" s="153"/>
      <c r="N2355" s="153"/>
      <c r="O2355" s="153"/>
      <c r="P2355" s="153"/>
      <c r="Q2355" s="153"/>
      <c r="R2355" s="153"/>
      <c r="S2355" s="153"/>
    </row>
    <row r="2356" spans="1:19" ht="150">
      <c r="A2356" s="277" t="s">
        <v>25424</v>
      </c>
      <c r="B2356" s="253" t="s">
        <v>153</v>
      </c>
      <c r="C2356" s="93" t="s">
        <v>6587</v>
      </c>
      <c r="D2356" s="93" t="s">
        <v>6588</v>
      </c>
      <c r="E2356" s="148">
        <f ca="1">IFERROR(__xludf.DUMMYFUNCTION(" VLOOKUP(A2354, IMPORTRANGE(""https://docs.google.com/spreadsheets/d/1fj_Bhi2XPL3siwIh4sx4VRLAe31yD50oKdj5UlRYW0c/"", ""Сводка!A:AA""), 5, FALSE)"),252)</f>
        <v>252</v>
      </c>
      <c r="F2356" s="148" t="s">
        <v>165</v>
      </c>
      <c r="G2356" s="147">
        <f ca="1">IFERROR(__xludf.DUMMYFUNCTION(" VLOOKUP(A2354, IMPORTRANGE(""https://docs.google.com/spreadsheets/d/1QNLbnkR_AongFt22vMfNzfpjZ0CjpI8QI-w0wBnYA1w/"", ""Инфа!A:AA""), 6, FALSE)"),2024)</f>
        <v>2024</v>
      </c>
      <c r="H2356" s="150">
        <v>12600</v>
      </c>
      <c r="I2356" s="151" t="s">
        <v>340</v>
      </c>
      <c r="J2356" s="93" t="s">
        <v>6589</v>
      </c>
      <c r="K2356" s="153"/>
      <c r="L2356" s="153"/>
      <c r="M2356" s="153"/>
      <c r="N2356" s="153"/>
      <c r="O2356" s="153"/>
      <c r="P2356" s="153"/>
      <c r="Q2356" s="153"/>
      <c r="R2356" s="153"/>
      <c r="S2356" s="153"/>
    </row>
    <row r="2357" spans="1:19" ht="187.5">
      <c r="A2357" s="277" t="s">
        <v>25424</v>
      </c>
      <c r="B2357" s="253" t="s">
        <v>400</v>
      </c>
      <c r="C2357" s="93" t="s">
        <v>6590</v>
      </c>
      <c r="D2357" s="93" t="s">
        <v>6591</v>
      </c>
      <c r="E2357" s="148">
        <f ca="1">IFERROR(__xludf.DUMMYFUNCTION(" VLOOKUP(A2355, IMPORTRANGE(""https://docs.google.com/spreadsheets/d/1fj_Bhi2XPL3siwIh4sx4VRLAe31yD50oKdj5UlRYW0c/"", ""Сводка!A:AA""), 5, FALSE)"),164)</f>
        <v>164</v>
      </c>
      <c r="F2357" s="148" t="s">
        <v>403</v>
      </c>
      <c r="G2357" s="147">
        <f ca="1">IFERROR(__xludf.DUMMYFUNCTION(" VLOOKUP(A2355, IMPORTRANGE(""https://docs.google.com/spreadsheets/d/1QNLbnkR_AongFt22vMfNzfpjZ0CjpI8QI-w0wBnYA1w/"", ""Инфа!A:AA""), 6, FALSE)"),2024)</f>
        <v>2024</v>
      </c>
      <c r="H2357" s="150">
        <v>9900</v>
      </c>
      <c r="I2357" s="151" t="s">
        <v>340</v>
      </c>
      <c r="J2357" s="93" t="s">
        <v>6592</v>
      </c>
      <c r="K2357" s="153"/>
      <c r="L2357" s="153"/>
      <c r="M2357" s="153"/>
      <c r="N2357" s="153"/>
      <c r="O2357" s="153"/>
      <c r="P2357" s="153"/>
      <c r="Q2357" s="153"/>
      <c r="R2357" s="153"/>
      <c r="S2357" s="153"/>
    </row>
    <row r="2358" spans="1:19" ht="112.5">
      <c r="A2358" s="277" t="s">
        <v>25424</v>
      </c>
      <c r="B2358" s="253" t="s">
        <v>153</v>
      </c>
      <c r="C2358" s="93" t="s">
        <v>6593</v>
      </c>
      <c r="D2358" s="93" t="s">
        <v>6594</v>
      </c>
      <c r="E2358" s="148">
        <f ca="1">IFERROR(__xludf.DUMMYFUNCTION(" VLOOKUP(A2356, IMPORTRANGE(""https://docs.google.com/spreadsheets/d/1fj_Bhi2XPL3siwIh4sx4VRLAe31yD50oKdj5UlRYW0c/"", ""Сводка!A:AA""), 5, FALSE)"),168)</f>
        <v>168</v>
      </c>
      <c r="F2358" s="148" t="s">
        <v>456</v>
      </c>
      <c r="G2358" s="147">
        <f ca="1">IFERROR(__xludf.DUMMYFUNCTION(" VLOOKUP(A2356, IMPORTRANGE(""https://docs.google.com/spreadsheets/d/1QNLbnkR_AongFt22vMfNzfpjZ0CjpI8QI-w0wBnYA1w/"", ""Инфа!A:AA""), 6, FALSE)"),2024)</f>
        <v>2024</v>
      </c>
      <c r="H2358" s="150">
        <v>15100</v>
      </c>
      <c r="I2358" s="151" t="s">
        <v>27</v>
      </c>
      <c r="J2358" s="93" t="s">
        <v>6595</v>
      </c>
      <c r="K2358" s="153"/>
      <c r="L2358" s="153"/>
      <c r="M2358" s="153"/>
      <c r="N2358" s="153"/>
      <c r="O2358" s="153"/>
      <c r="P2358" s="153"/>
      <c r="Q2358" s="153"/>
      <c r="R2358" s="153"/>
      <c r="S2358" s="153"/>
    </row>
    <row r="2359" spans="1:19" ht="225">
      <c r="A2359" s="277" t="s">
        <v>25424</v>
      </c>
      <c r="B2359" s="253" t="s">
        <v>13</v>
      </c>
      <c r="C2359" s="93" t="s">
        <v>6596</v>
      </c>
      <c r="D2359" s="93" t="s">
        <v>6597</v>
      </c>
      <c r="E2359" s="148">
        <f ca="1">IFERROR(__xludf.DUMMYFUNCTION(" VLOOKUP(A2357, IMPORTRANGE(""https://docs.google.com/spreadsheets/d/1fj_Bhi2XPL3siwIh4sx4VRLAe31yD50oKdj5UlRYW0c/"", ""Сводка!A:AA""), 5, FALSE)"),340)</f>
        <v>340</v>
      </c>
      <c r="F2359" s="148"/>
      <c r="G2359" s="147">
        <f ca="1">IFERROR(__xludf.DUMMYFUNCTION(" VLOOKUP(A2357, IMPORTRANGE(""https://docs.google.com/spreadsheets/d/1QNLbnkR_AongFt22vMfNzfpjZ0CjpI8QI-w0wBnYA1w/"", ""Инфа!A:AA""), 6, FALSE)"),2024)</f>
        <v>2024</v>
      </c>
      <c r="H2359" s="150">
        <v>25400</v>
      </c>
      <c r="I2359" s="151" t="s">
        <v>27</v>
      </c>
      <c r="J2359" s="93" t="s">
        <v>6598</v>
      </c>
      <c r="K2359" s="153"/>
      <c r="L2359" s="153"/>
      <c r="M2359" s="153"/>
      <c r="N2359" s="153"/>
      <c r="O2359" s="153"/>
      <c r="P2359" s="153"/>
      <c r="Q2359" s="153"/>
      <c r="R2359" s="153"/>
      <c r="S2359" s="153"/>
    </row>
    <row r="2360" spans="1:19" ht="187.5">
      <c r="A2360" s="277" t="s">
        <v>25424</v>
      </c>
      <c r="B2360" s="253" t="s">
        <v>400</v>
      </c>
      <c r="C2360" s="93" t="s">
        <v>6599</v>
      </c>
      <c r="D2360" s="93" t="s">
        <v>6600</v>
      </c>
      <c r="E2360" s="148">
        <f ca="1">IFERROR(__xludf.DUMMYFUNCTION(" VLOOKUP(A2358, IMPORTRANGE(""https://docs.google.com/spreadsheets/d/1fj_Bhi2XPL3siwIh4sx4VRLAe31yD50oKdj5UlRYW0c/"", ""Сводка!A:AA""), 5, FALSE)"),176)</f>
        <v>176</v>
      </c>
      <c r="F2360" s="148" t="s">
        <v>415</v>
      </c>
      <c r="G2360" s="147">
        <f ca="1">IFERROR(__xludf.DUMMYFUNCTION(" VLOOKUP(A2358, IMPORTRANGE(""https://docs.google.com/spreadsheets/d/1QNLbnkR_AongFt22vMfNzfpjZ0CjpI8QI-w0wBnYA1w/"", ""Инфа!A:AA""), 6, FALSE)"),2024)</f>
        <v>2024</v>
      </c>
      <c r="H2360" s="150">
        <v>10300</v>
      </c>
      <c r="I2360" s="151" t="s">
        <v>1938</v>
      </c>
      <c r="J2360" s="93" t="s">
        <v>6601</v>
      </c>
      <c r="K2360" s="153"/>
      <c r="L2360" s="153"/>
      <c r="M2360" s="153"/>
      <c r="N2360" s="153"/>
      <c r="O2360" s="153"/>
      <c r="P2360" s="153"/>
      <c r="Q2360" s="153"/>
      <c r="R2360" s="153"/>
      <c r="S2360" s="153"/>
    </row>
    <row r="2361" spans="1:19" ht="37.5">
      <c r="A2361" s="277" t="s">
        <v>25424</v>
      </c>
      <c r="B2361" s="253" t="s">
        <v>400</v>
      </c>
      <c r="C2361" s="93" t="s">
        <v>6602</v>
      </c>
      <c r="D2361" s="93" t="s">
        <v>6603</v>
      </c>
      <c r="E2361" s="148">
        <f ca="1">IFERROR(__xludf.DUMMYFUNCTION(" VLOOKUP(A2359, IMPORTRANGE(""https://docs.google.com/spreadsheets/d/1fj_Bhi2XPL3siwIh4sx4VRLAe31yD50oKdj5UlRYW0c/"", ""Сводка!A:AA""), 5, FALSE)"),260)</f>
        <v>260</v>
      </c>
      <c r="F2361" s="148"/>
      <c r="G2361" s="147">
        <f ca="1">IFERROR(__xludf.DUMMYFUNCTION(" VLOOKUP(A2359, IMPORTRANGE(""https://docs.google.com/spreadsheets/d/1QNLbnkR_AongFt22vMfNzfpjZ0CjpI8QI-w0wBnYA1w/"", ""Инфа!A:AA""), 6, FALSE)"),2024)</f>
        <v>2024</v>
      </c>
      <c r="H2361" s="150">
        <v>12800</v>
      </c>
      <c r="I2361" s="156" t="s">
        <v>103</v>
      </c>
      <c r="J2361" s="93"/>
      <c r="K2361" s="153"/>
      <c r="L2361" s="153"/>
      <c r="M2361" s="153"/>
      <c r="N2361" s="153"/>
      <c r="O2361" s="153"/>
      <c r="P2361" s="153"/>
      <c r="Q2361" s="153"/>
      <c r="R2361" s="153"/>
      <c r="S2361" s="153"/>
    </row>
    <row r="2362" spans="1:19" ht="131.25">
      <c r="A2362" s="277" t="s">
        <v>25424</v>
      </c>
      <c r="B2362" s="253" t="s">
        <v>400</v>
      </c>
      <c r="C2362" s="93" t="s">
        <v>6604</v>
      </c>
      <c r="D2362" s="93" t="s">
        <v>6605</v>
      </c>
      <c r="E2362" s="148">
        <f ca="1">IFERROR(__xludf.DUMMYFUNCTION(" VLOOKUP(A2360, IMPORTRANGE(""https://docs.google.com/spreadsheets/d/1fj_Bhi2XPL3siwIh4sx4VRLAe31yD50oKdj5UlRYW0c/"", ""Сводка!A:AA""), 5, FALSE)"),340)</f>
        <v>340</v>
      </c>
      <c r="F2362" s="148" t="s">
        <v>677</v>
      </c>
      <c r="G2362" s="147">
        <f ca="1">IFERROR(__xludf.DUMMYFUNCTION(" VLOOKUP(A2360, IMPORTRANGE(""https://docs.google.com/spreadsheets/d/1QNLbnkR_AongFt22vMfNzfpjZ0CjpI8QI-w0wBnYA1w/"", ""Инфа!A:AA""), 6, FALSE)"),2024)</f>
        <v>2024</v>
      </c>
      <c r="H2362" s="150">
        <v>25400</v>
      </c>
      <c r="I2362" s="151" t="s">
        <v>210</v>
      </c>
      <c r="J2362" s="103" t="s">
        <v>6606</v>
      </c>
      <c r="K2362" s="153"/>
      <c r="L2362" s="153"/>
      <c r="M2362" s="153"/>
      <c r="N2362" s="153"/>
      <c r="O2362" s="153"/>
      <c r="P2362" s="153"/>
      <c r="Q2362" s="153"/>
      <c r="R2362" s="153"/>
      <c r="S2362" s="153"/>
    </row>
    <row r="2363" spans="1:19" ht="187.5">
      <c r="A2363" s="277" t="s">
        <v>25424</v>
      </c>
      <c r="B2363" s="253" t="s">
        <v>400</v>
      </c>
      <c r="C2363" s="93" t="s">
        <v>6607</v>
      </c>
      <c r="D2363" s="93" t="s">
        <v>6608</v>
      </c>
      <c r="E2363" s="148">
        <f ca="1">IFERROR(__xludf.DUMMYFUNCTION(" VLOOKUP(A2361, IMPORTRANGE(""https://docs.google.com/spreadsheets/d/1fj_Bhi2XPL3siwIh4sx4VRLAe31yD50oKdj5UlRYW0c/"", ""Сводка!A:AA""), 5, FALSE)"),168)</f>
        <v>168</v>
      </c>
      <c r="F2363" s="148" t="s">
        <v>415</v>
      </c>
      <c r="G2363" s="147">
        <f ca="1">IFERROR(__xludf.DUMMYFUNCTION(" VLOOKUP(A2361, IMPORTRANGE(""https://docs.google.com/spreadsheets/d/1QNLbnkR_AongFt22vMfNzfpjZ0CjpI8QI-w0wBnYA1w/"", ""Инфа!A:AA""), 6, FALSE)"),2024)</f>
        <v>2024</v>
      </c>
      <c r="H2363" s="150">
        <v>10000</v>
      </c>
      <c r="I2363" s="151" t="s">
        <v>958</v>
      </c>
      <c r="J2363" s="93" t="s">
        <v>6609</v>
      </c>
      <c r="K2363" s="153"/>
      <c r="L2363" s="153"/>
      <c r="M2363" s="153"/>
      <c r="N2363" s="153"/>
      <c r="O2363" s="153"/>
      <c r="P2363" s="153"/>
      <c r="Q2363" s="153"/>
      <c r="R2363" s="153"/>
      <c r="S2363" s="153"/>
    </row>
    <row r="2364" spans="1:19" ht="243.75">
      <c r="A2364" s="277" t="s">
        <v>25424</v>
      </c>
      <c r="B2364" s="253" t="s">
        <v>153</v>
      </c>
      <c r="C2364" s="93" t="s">
        <v>6610</v>
      </c>
      <c r="D2364" s="93" t="s">
        <v>6611</v>
      </c>
      <c r="E2364" s="148">
        <f ca="1">IFERROR(__xludf.DUMMYFUNCTION(" VLOOKUP(A2362, IMPORTRANGE(""https://docs.google.com/spreadsheets/d/1fj_Bhi2XPL3siwIh4sx4VRLAe31yD50oKdj5UlRYW0c/"", ""Сводка!A:AA""), 5, FALSE)"),184)</f>
        <v>184</v>
      </c>
      <c r="F2364" s="148" t="s">
        <v>50</v>
      </c>
      <c r="G2364" s="147">
        <f ca="1">IFERROR(__xludf.DUMMYFUNCTION(" VLOOKUP(A2362, IMPORTRANGE(""https://docs.google.com/spreadsheets/d/1QNLbnkR_AongFt22vMfNzfpjZ0CjpI8QI-w0wBnYA1w/"", ""Инфа!A:AA""), 6, FALSE)"),2024)</f>
        <v>2024</v>
      </c>
      <c r="H2364" s="150">
        <v>16000</v>
      </c>
      <c r="I2364" s="151" t="s">
        <v>958</v>
      </c>
      <c r="J2364" s="93" t="s">
        <v>6612</v>
      </c>
      <c r="K2364" s="153"/>
      <c r="L2364" s="153"/>
      <c r="M2364" s="153"/>
      <c r="N2364" s="153"/>
      <c r="O2364" s="153"/>
      <c r="P2364" s="153"/>
      <c r="Q2364" s="153"/>
      <c r="R2364" s="153"/>
      <c r="S2364" s="153"/>
    </row>
    <row r="2365" spans="1:19" ht="131.25">
      <c r="A2365" s="277" t="s">
        <v>25424</v>
      </c>
      <c r="B2365" s="253" t="s">
        <v>400</v>
      </c>
      <c r="C2365" s="93" t="s">
        <v>6613</v>
      </c>
      <c r="D2365" s="93" t="s">
        <v>6614</v>
      </c>
      <c r="E2365" s="148">
        <f ca="1">IFERROR(__xludf.DUMMYFUNCTION(" VLOOKUP(A2363, IMPORTRANGE(""https://docs.google.com/spreadsheets/d/1fj_Bhi2XPL3siwIh4sx4VRLAe31yD50oKdj5UlRYW0c/"", ""Сводка!A:AA""), 5, FALSE)"),228)</f>
        <v>228</v>
      </c>
      <c r="F2365" s="148" t="s">
        <v>415</v>
      </c>
      <c r="G2365" s="147">
        <f ca="1">IFERROR(__xludf.DUMMYFUNCTION(" VLOOKUP(A2363, IMPORTRANGE(""https://docs.google.com/spreadsheets/d/1QNLbnkR_AongFt22vMfNzfpjZ0CjpI8QI-w0wBnYA1w/"", ""Инфа!A:AA""), 6, FALSE)"),2024)</f>
        <v>2024</v>
      </c>
      <c r="H2365" s="150">
        <v>11800</v>
      </c>
      <c r="I2365" s="151" t="s">
        <v>958</v>
      </c>
      <c r="J2365" s="93" t="s">
        <v>6615</v>
      </c>
      <c r="K2365" s="153"/>
      <c r="L2365" s="153"/>
      <c r="M2365" s="153"/>
      <c r="N2365" s="153"/>
      <c r="O2365" s="153"/>
      <c r="P2365" s="153"/>
      <c r="Q2365" s="153"/>
      <c r="R2365" s="153"/>
      <c r="S2365" s="153"/>
    </row>
    <row r="2366" spans="1:19" ht="56.25">
      <c r="A2366" s="277" t="s">
        <v>25424</v>
      </c>
      <c r="B2366" s="253" t="s">
        <v>400</v>
      </c>
      <c r="C2366" s="93" t="s">
        <v>6616</v>
      </c>
      <c r="D2366" s="93" t="s">
        <v>6617</v>
      </c>
      <c r="E2366" s="148">
        <f ca="1">IFERROR(__xludf.DUMMYFUNCTION(" VLOOKUP(A2364, IMPORTRANGE(""https://docs.google.com/spreadsheets/d/1fj_Bhi2XPL3siwIh4sx4VRLAe31yD50oKdj5UlRYW0c/"", ""Сводка!A:AA""), 5, FALSE)"),100)</f>
        <v>100</v>
      </c>
      <c r="F2366" s="148" t="s">
        <v>415</v>
      </c>
      <c r="G2366" s="147">
        <f ca="1">IFERROR(__xludf.DUMMYFUNCTION(" VLOOKUP(A2364, IMPORTRANGE(""https://docs.google.com/spreadsheets/d/1QNLbnkR_AongFt22vMfNzfpjZ0CjpI8QI-w0wBnYA1w/"", ""Инфа!A:AA""), 6, FALSE)"),2024)</f>
        <v>2024</v>
      </c>
      <c r="H2366" s="150">
        <v>8000</v>
      </c>
      <c r="I2366" s="156" t="s">
        <v>552</v>
      </c>
      <c r="J2366" s="93"/>
      <c r="K2366" s="153"/>
      <c r="L2366" s="153"/>
      <c r="M2366" s="153"/>
      <c r="N2366" s="153"/>
      <c r="O2366" s="153"/>
      <c r="P2366" s="153"/>
      <c r="Q2366" s="153"/>
      <c r="R2366" s="153"/>
      <c r="S2366" s="153"/>
    </row>
    <row r="2367" spans="1:19" ht="112.5">
      <c r="A2367" s="277" t="s">
        <v>25424</v>
      </c>
      <c r="B2367" s="253" t="s">
        <v>153</v>
      </c>
      <c r="C2367" s="93" t="s">
        <v>6618</v>
      </c>
      <c r="D2367" s="93" t="s">
        <v>6619</v>
      </c>
      <c r="E2367" s="148">
        <f ca="1">IFERROR(__xludf.DUMMYFUNCTION(" VLOOKUP(A2365, IMPORTRANGE(""https://docs.google.com/spreadsheets/d/1fj_Bhi2XPL3siwIh4sx4VRLAe31yD50oKdj5UlRYW0c/"", ""Сводка!A:AA""), 5, FALSE)"),164)</f>
        <v>164</v>
      </c>
      <c r="F2367" s="148" t="s">
        <v>165</v>
      </c>
      <c r="G2367" s="147">
        <f ca="1">IFERROR(__xludf.DUMMYFUNCTION(" VLOOKUP(A2365, IMPORTRANGE(""https://docs.google.com/spreadsheets/d/1QNLbnkR_AongFt22vMfNzfpjZ0CjpI8QI-w0wBnYA1w/"", ""Инфа!A:AA""), 6, FALSE)"),2024)</f>
        <v>2024</v>
      </c>
      <c r="H2367" s="150">
        <v>9900</v>
      </c>
      <c r="I2367" s="156" t="s">
        <v>370</v>
      </c>
      <c r="J2367" s="93" t="s">
        <v>6620</v>
      </c>
      <c r="K2367" s="153"/>
      <c r="L2367" s="153"/>
      <c r="M2367" s="153"/>
      <c r="N2367" s="153"/>
      <c r="O2367" s="153"/>
      <c r="P2367" s="153"/>
      <c r="Q2367" s="153"/>
      <c r="R2367" s="153"/>
      <c r="S2367" s="153"/>
    </row>
    <row r="2368" spans="1:19" ht="112.5">
      <c r="A2368" s="277" t="s">
        <v>25424</v>
      </c>
      <c r="B2368" s="253" t="s">
        <v>153</v>
      </c>
      <c r="C2368" s="93" t="s">
        <v>6621</v>
      </c>
      <c r="D2368" s="93" t="s">
        <v>6622</v>
      </c>
      <c r="E2368" s="148">
        <f ca="1">IFERROR(__xludf.DUMMYFUNCTION(" VLOOKUP(A2366, IMPORTRANGE(""https://docs.google.com/spreadsheets/d/1fj_Bhi2XPL3siwIh4sx4VRLAe31yD50oKdj5UlRYW0c/"", ""Сводка!A:AA""), 5, FALSE)"),280)</f>
        <v>280</v>
      </c>
      <c r="F2368" s="148" t="s">
        <v>50</v>
      </c>
      <c r="G2368" s="147">
        <f ca="1">IFERROR(__xludf.DUMMYFUNCTION(" VLOOKUP(A2366, IMPORTRANGE(""https://docs.google.com/spreadsheets/d/1QNLbnkR_AongFt22vMfNzfpjZ0CjpI8QI-w0wBnYA1w/"", ""Инфа!A:AA""), 6, FALSE)"),2024)</f>
        <v>2024</v>
      </c>
      <c r="H2368" s="150">
        <v>13400</v>
      </c>
      <c r="I2368" s="156" t="s">
        <v>497</v>
      </c>
      <c r="J2368" s="93" t="s">
        <v>6623</v>
      </c>
      <c r="K2368" s="153"/>
      <c r="L2368" s="153"/>
      <c r="M2368" s="153"/>
      <c r="N2368" s="153"/>
      <c r="O2368" s="153"/>
      <c r="P2368" s="153"/>
      <c r="Q2368" s="153"/>
      <c r="R2368" s="153"/>
      <c r="S2368" s="153"/>
    </row>
    <row r="2369" spans="1:19" ht="150">
      <c r="A2369" s="277" t="s">
        <v>25424</v>
      </c>
      <c r="B2369" s="253" t="s">
        <v>400</v>
      </c>
      <c r="C2369" s="93" t="s">
        <v>6624</v>
      </c>
      <c r="D2369" s="93" t="s">
        <v>6625</v>
      </c>
      <c r="E2369" s="148">
        <f ca="1">IFERROR(__xludf.DUMMYFUNCTION(" VLOOKUP(A2367, IMPORTRANGE(""https://docs.google.com/spreadsheets/d/1fj_Bhi2XPL3siwIh4sx4VRLAe31yD50oKdj5UlRYW0c/"", ""Сводка!A:AA""), 5, FALSE)"),240)</f>
        <v>240</v>
      </c>
      <c r="F2369" s="148" t="s">
        <v>466</v>
      </c>
      <c r="G2369" s="147">
        <f ca="1">IFERROR(__xludf.DUMMYFUNCTION(" VLOOKUP(A2367, IMPORTRANGE(""https://docs.google.com/spreadsheets/d/1QNLbnkR_AongFt22vMfNzfpjZ0CjpI8QI-w0wBnYA1w/"", ""Инфа!A:AA""), 6, FALSE)"),2024)</f>
        <v>2024</v>
      </c>
      <c r="H2369" s="150">
        <v>19400</v>
      </c>
      <c r="I2369" s="151" t="s">
        <v>291</v>
      </c>
      <c r="J2369" s="93" t="s">
        <v>6626</v>
      </c>
      <c r="K2369" s="153"/>
      <c r="L2369" s="153"/>
      <c r="M2369" s="153"/>
      <c r="N2369" s="153"/>
      <c r="O2369" s="153"/>
      <c r="P2369" s="153"/>
      <c r="Q2369" s="153"/>
      <c r="R2369" s="153"/>
      <c r="S2369" s="153"/>
    </row>
    <row r="2370" spans="1:19" ht="131.25">
      <c r="A2370" s="277" t="s">
        <v>25424</v>
      </c>
      <c r="B2370" s="253" t="s">
        <v>153</v>
      </c>
      <c r="C2370" s="93" t="s">
        <v>6627</v>
      </c>
      <c r="D2370" s="93" t="s">
        <v>6628</v>
      </c>
      <c r="E2370" s="148">
        <f ca="1">IFERROR(__xludf.DUMMYFUNCTION(" VLOOKUP(A2368, IMPORTRANGE(""https://docs.google.com/spreadsheets/d/1fj_Bhi2XPL3siwIh4sx4VRLAe31yD50oKdj5UlRYW0c/"", ""Сводка!A:AA""), 5, FALSE)"),108)</f>
        <v>108</v>
      </c>
      <c r="F2370" s="148" t="s">
        <v>266</v>
      </c>
      <c r="G2370" s="147">
        <f ca="1">IFERROR(__xludf.DUMMYFUNCTION(" VLOOKUP(A2368, IMPORTRANGE(""https://docs.google.com/spreadsheets/d/1QNLbnkR_AongFt22vMfNzfpjZ0CjpI8QI-w0wBnYA1w/"", ""Инфа!A:AA""), 6, FALSE)"),2024)</f>
        <v>2024</v>
      </c>
      <c r="H2370" s="150">
        <v>8200</v>
      </c>
      <c r="I2370" s="151" t="s">
        <v>138</v>
      </c>
      <c r="J2370" s="99" t="s">
        <v>6629</v>
      </c>
      <c r="K2370" s="153"/>
      <c r="L2370" s="153"/>
      <c r="M2370" s="153"/>
      <c r="N2370" s="153"/>
      <c r="O2370" s="153"/>
      <c r="P2370" s="153"/>
      <c r="Q2370" s="153"/>
      <c r="R2370" s="153"/>
      <c r="S2370" s="153"/>
    </row>
    <row r="2371" spans="1:19" ht="187.5">
      <c r="A2371" s="277" t="s">
        <v>25424</v>
      </c>
      <c r="B2371" s="253" t="s">
        <v>400</v>
      </c>
      <c r="C2371" s="93" t="s">
        <v>6630</v>
      </c>
      <c r="D2371" s="93" t="s">
        <v>2659</v>
      </c>
      <c r="E2371" s="148">
        <f ca="1">IFERROR(__xludf.DUMMYFUNCTION(" VLOOKUP(A2369, IMPORTRANGE(""https://docs.google.com/spreadsheets/d/1fj_Bhi2XPL3siwIh4sx4VRLAe31yD50oKdj5UlRYW0c/"", ""Сводка!A:AA""), 5, FALSE)"),164)</f>
        <v>164</v>
      </c>
      <c r="F2371" s="148" t="s">
        <v>415</v>
      </c>
      <c r="G2371" s="147">
        <f ca="1">IFERROR(__xludf.DUMMYFUNCTION(" VLOOKUP(A2369, IMPORTRANGE(""https://docs.google.com/spreadsheets/d/1QNLbnkR_AongFt22vMfNzfpjZ0CjpI8QI-w0wBnYA1w/"", ""Инфа!A:AA""), 6, FALSE)"),2024)</f>
        <v>2024</v>
      </c>
      <c r="H2371" s="150">
        <v>9900</v>
      </c>
      <c r="I2371" s="156" t="s">
        <v>72</v>
      </c>
      <c r="J2371" s="93" t="s">
        <v>6631</v>
      </c>
      <c r="K2371" s="153"/>
      <c r="L2371" s="153"/>
      <c r="M2371" s="153"/>
      <c r="N2371" s="153"/>
      <c r="O2371" s="153"/>
      <c r="P2371" s="153"/>
      <c r="Q2371" s="153"/>
      <c r="R2371" s="153"/>
      <c r="S2371" s="153"/>
    </row>
    <row r="2372" spans="1:19" ht="131.25">
      <c r="A2372" s="277" t="s">
        <v>25424</v>
      </c>
      <c r="B2372" s="253" t="s">
        <v>153</v>
      </c>
      <c r="C2372" s="93" t="s">
        <v>6632</v>
      </c>
      <c r="D2372" s="93" t="s">
        <v>6633</v>
      </c>
      <c r="E2372" s="148">
        <f ca="1">IFERROR(__xludf.DUMMYFUNCTION(" VLOOKUP(A2370, IMPORTRANGE(""https://docs.google.com/spreadsheets/d/1fj_Bhi2XPL3siwIh4sx4VRLAe31yD50oKdj5UlRYW0c/"", ""Сводка!A:AA""), 5, FALSE)"),272)</f>
        <v>272</v>
      </c>
      <c r="F2372" s="148" t="s">
        <v>50</v>
      </c>
      <c r="G2372" s="147">
        <f ca="1">IFERROR(__xludf.DUMMYFUNCTION(" VLOOKUP(A2370, IMPORTRANGE(""https://docs.google.com/spreadsheets/d/1QNLbnkR_AongFt22vMfNzfpjZ0CjpI8QI-w0wBnYA1w/"", ""Инфа!A:AA""), 6, FALSE)"),2024)</f>
        <v>2024</v>
      </c>
      <c r="H2372" s="150">
        <v>13200</v>
      </c>
      <c r="I2372" s="156" t="s">
        <v>554</v>
      </c>
      <c r="J2372" s="93" t="s">
        <v>6634</v>
      </c>
      <c r="K2372" s="153"/>
      <c r="L2372" s="153"/>
      <c r="M2372" s="153"/>
      <c r="N2372" s="153"/>
      <c r="O2372" s="153"/>
      <c r="P2372" s="153"/>
      <c r="Q2372" s="153"/>
      <c r="R2372" s="153"/>
      <c r="S2372" s="153"/>
    </row>
    <row r="2373" spans="1:19" ht="131.25">
      <c r="A2373" s="277" t="s">
        <v>25424</v>
      </c>
      <c r="B2373" s="253" t="s">
        <v>400</v>
      </c>
      <c r="C2373" s="93" t="s">
        <v>6635</v>
      </c>
      <c r="D2373" s="93" t="s">
        <v>6636</v>
      </c>
      <c r="E2373" s="148">
        <f ca="1">IFERROR(__xludf.DUMMYFUNCTION(" VLOOKUP(A2371, IMPORTRANGE(""https://docs.google.com/spreadsheets/d/1fj_Bhi2XPL3siwIh4sx4VRLAe31yD50oKdj5UlRYW0c/"", ""Сводка!A:AA""), 5, FALSE)"),304)</f>
        <v>304</v>
      </c>
      <c r="F2373" s="148" t="s">
        <v>415</v>
      </c>
      <c r="G2373" s="147">
        <f ca="1">IFERROR(__xludf.DUMMYFUNCTION(" VLOOKUP(A2371, IMPORTRANGE(""https://docs.google.com/spreadsheets/d/1QNLbnkR_AongFt22vMfNzfpjZ0CjpI8QI-w0wBnYA1w/"", ""Инфа!A:AA""), 6, FALSE)"),2024)</f>
        <v>2024</v>
      </c>
      <c r="H2373" s="150">
        <v>18400</v>
      </c>
      <c r="I2373" s="156" t="s">
        <v>554</v>
      </c>
      <c r="J2373" s="93" t="s">
        <v>6637</v>
      </c>
      <c r="K2373" s="153"/>
      <c r="L2373" s="153"/>
      <c r="M2373" s="153"/>
      <c r="N2373" s="153"/>
      <c r="O2373" s="153"/>
      <c r="P2373" s="153"/>
      <c r="Q2373" s="153"/>
      <c r="R2373" s="153"/>
      <c r="S2373" s="153"/>
    </row>
    <row r="2374" spans="1:19" ht="150">
      <c r="A2374" s="277" t="s">
        <v>25424</v>
      </c>
      <c r="B2374" s="253" t="s">
        <v>153</v>
      </c>
      <c r="C2374" s="93" t="s">
        <v>6638</v>
      </c>
      <c r="D2374" s="93" t="s">
        <v>6639</v>
      </c>
      <c r="E2374" s="172">
        <v>222</v>
      </c>
      <c r="F2374" s="148" t="s">
        <v>108</v>
      </c>
      <c r="G2374" s="147">
        <f ca="1">IFERROR(__xludf.DUMMYFUNCTION(" VLOOKUP(A2372, IMPORTRANGE(""https://docs.google.com/spreadsheets/d/1QNLbnkR_AongFt22vMfNzfpjZ0CjpI8QI-w0wBnYA1w/"", ""Инфа!A:AA""), 6, FALSE)"),2024)</f>
        <v>2024</v>
      </c>
      <c r="H2374" s="150">
        <v>15200</v>
      </c>
      <c r="I2374" s="156" t="s">
        <v>554</v>
      </c>
      <c r="J2374" s="93" t="s">
        <v>6640</v>
      </c>
      <c r="K2374" s="153"/>
      <c r="L2374" s="153"/>
      <c r="M2374" s="153"/>
      <c r="N2374" s="153"/>
      <c r="O2374" s="153"/>
      <c r="P2374" s="153"/>
      <c r="Q2374" s="153"/>
      <c r="R2374" s="153"/>
      <c r="S2374" s="153"/>
    </row>
    <row r="2375" spans="1:19" ht="36">
      <c r="A2375" s="277" t="s">
        <v>25424</v>
      </c>
      <c r="B2375" s="253" t="s">
        <v>153</v>
      </c>
      <c r="C2375" s="93" t="s">
        <v>6641</v>
      </c>
      <c r="D2375" s="93" t="s">
        <v>6642</v>
      </c>
      <c r="E2375" s="148">
        <f ca="1">IFERROR(__xludf.DUMMYFUNCTION(" VLOOKUP(A2373, IMPORTRANGE(""https://docs.google.com/spreadsheets/d/1fj_Bhi2XPL3siwIh4sx4VRLAe31yD50oKdj5UlRYW0c/"", ""Сводка!A:AA""), 5, FALSE)"),280)</f>
        <v>280</v>
      </c>
      <c r="F2375" s="148" t="s">
        <v>456</v>
      </c>
      <c r="G2375" s="147">
        <f ca="1">IFERROR(__xludf.DUMMYFUNCTION(" VLOOKUP(A2373, IMPORTRANGE(""https://docs.google.com/spreadsheets/d/1QNLbnkR_AongFt22vMfNzfpjZ0CjpI8QI-w0wBnYA1w/"", ""Инфа!A:AA""), 6, FALSE)"),2024)</f>
        <v>2024</v>
      </c>
      <c r="H2375" s="150">
        <v>13400</v>
      </c>
      <c r="I2375" s="151" t="s">
        <v>6113</v>
      </c>
      <c r="J2375" s="93"/>
      <c r="K2375" s="153"/>
      <c r="L2375" s="153"/>
      <c r="M2375" s="153"/>
      <c r="N2375" s="153"/>
      <c r="O2375" s="153"/>
      <c r="P2375" s="153"/>
      <c r="Q2375" s="153"/>
      <c r="R2375" s="153"/>
      <c r="S2375" s="153"/>
    </row>
    <row r="2376" spans="1:19" ht="75">
      <c r="A2376" s="277" t="s">
        <v>25424</v>
      </c>
      <c r="B2376" s="253" t="s">
        <v>153</v>
      </c>
      <c r="C2376" s="93" t="s">
        <v>6643</v>
      </c>
      <c r="D2376" s="93" t="s">
        <v>6644</v>
      </c>
      <c r="E2376" s="148">
        <f ca="1">IFERROR(__xludf.DUMMYFUNCTION(" VLOOKUP(A2374, IMPORTRANGE(""https://docs.google.com/spreadsheets/d/1fj_Bhi2XPL3siwIh4sx4VRLAe31yD50oKdj5UlRYW0c/"", ""Сводка!A:AA""), 5, FALSE)"),260)</f>
        <v>260</v>
      </c>
      <c r="F2376" s="148" t="s">
        <v>50</v>
      </c>
      <c r="G2376" s="147">
        <f ca="1">IFERROR(__xludf.DUMMYFUNCTION(" VLOOKUP(A2374, IMPORTRANGE(""https://docs.google.com/spreadsheets/d/1QNLbnkR_AongFt22vMfNzfpjZ0CjpI8QI-w0wBnYA1w/"", ""Инфа!A:AA""), 6, FALSE)"),2024)</f>
        <v>2024</v>
      </c>
      <c r="H2376" s="150">
        <v>20600</v>
      </c>
      <c r="I2376" s="151" t="s">
        <v>1195</v>
      </c>
      <c r="J2376" s="93"/>
      <c r="K2376" s="153"/>
      <c r="L2376" s="153"/>
      <c r="M2376" s="153"/>
      <c r="N2376" s="153"/>
      <c r="O2376" s="153"/>
      <c r="P2376" s="153"/>
      <c r="Q2376" s="153"/>
      <c r="R2376" s="153"/>
      <c r="S2376" s="153"/>
    </row>
    <row r="2377" spans="1:19" ht="37.5">
      <c r="A2377" s="277" t="s">
        <v>25424</v>
      </c>
      <c r="B2377" s="253" t="s">
        <v>153</v>
      </c>
      <c r="C2377" s="93" t="s">
        <v>6643</v>
      </c>
      <c r="D2377" s="93" t="s">
        <v>6645</v>
      </c>
      <c r="E2377" s="148">
        <f ca="1">IFERROR(__xludf.DUMMYFUNCTION(" VLOOKUP(A2375, IMPORTRANGE(""https://docs.google.com/spreadsheets/d/1fj_Bhi2XPL3siwIh4sx4VRLAe31yD50oKdj5UlRYW0c/"", ""Сводка!A:AA""), 5, FALSE)"),312)</f>
        <v>312</v>
      </c>
      <c r="F2377" s="148" t="s">
        <v>50</v>
      </c>
      <c r="G2377" s="147">
        <f ca="1">IFERROR(__xludf.DUMMYFUNCTION(" VLOOKUP(A2375, IMPORTRANGE(""https://docs.google.com/spreadsheets/d/1QNLbnkR_AongFt22vMfNzfpjZ0CjpI8QI-w0wBnYA1w/"", ""Инфа!A:AA""), 6, FALSE)"),2024)</f>
        <v>2024</v>
      </c>
      <c r="H2377" s="150">
        <v>14400</v>
      </c>
      <c r="I2377" s="151" t="s">
        <v>1021</v>
      </c>
      <c r="J2377" s="93"/>
      <c r="K2377" s="153"/>
      <c r="L2377" s="153"/>
      <c r="M2377" s="153"/>
      <c r="N2377" s="153"/>
      <c r="O2377" s="153"/>
      <c r="P2377" s="153"/>
      <c r="Q2377" s="153"/>
      <c r="R2377" s="153"/>
      <c r="S2377" s="153"/>
    </row>
    <row r="2378" spans="1:19" ht="37.5">
      <c r="A2378" s="277" t="s">
        <v>25424</v>
      </c>
      <c r="B2378" s="253" t="s">
        <v>153</v>
      </c>
      <c r="C2378" s="93" t="s">
        <v>6643</v>
      </c>
      <c r="D2378" s="93" t="s">
        <v>6646</v>
      </c>
      <c r="E2378" s="148">
        <f ca="1">IFERROR(__xludf.DUMMYFUNCTION(" VLOOKUP(A2376, IMPORTRANGE(""https://docs.google.com/spreadsheets/d/1fj_Bhi2XPL3siwIh4sx4VRLAe31yD50oKdj5UlRYW0c/"", ""Сводка!A:AA""), 5, FALSE)"),148)</f>
        <v>148</v>
      </c>
      <c r="F2378" s="148" t="s">
        <v>50</v>
      </c>
      <c r="G2378" s="147">
        <f ca="1">IFERROR(__xludf.DUMMYFUNCTION(" VLOOKUP(A2376, IMPORTRANGE(""https://docs.google.com/spreadsheets/d/1QNLbnkR_AongFt22vMfNzfpjZ0CjpI8QI-w0wBnYA1w/"", ""Инфа!A:AA""), 6, FALSE)"),2024)</f>
        <v>2024</v>
      </c>
      <c r="H2378" s="150">
        <v>13900</v>
      </c>
      <c r="I2378" s="151" t="s">
        <v>1021</v>
      </c>
      <c r="J2378" s="93"/>
      <c r="K2378" s="153"/>
      <c r="L2378" s="153"/>
      <c r="M2378" s="153"/>
      <c r="N2378" s="153"/>
      <c r="O2378" s="153"/>
      <c r="P2378" s="153"/>
      <c r="Q2378" s="153"/>
      <c r="R2378" s="153"/>
      <c r="S2378" s="153"/>
    </row>
    <row r="2379" spans="1:19" ht="37.5">
      <c r="A2379" s="277" t="s">
        <v>25424</v>
      </c>
      <c r="B2379" s="253" t="s">
        <v>153</v>
      </c>
      <c r="C2379" s="93" t="s">
        <v>6643</v>
      </c>
      <c r="D2379" s="93" t="s">
        <v>6647</v>
      </c>
      <c r="E2379" s="148">
        <f ca="1">IFERROR(__xludf.DUMMYFUNCTION(" VLOOKUP(A2377, IMPORTRANGE(""https://docs.google.com/spreadsheets/d/1fj_Bhi2XPL3siwIh4sx4VRLAe31yD50oKdj5UlRYW0c/"", ""Сводка!A:AA""), 5, FALSE)"),148)</f>
        <v>148</v>
      </c>
      <c r="F2379" s="148" t="s">
        <v>50</v>
      </c>
      <c r="G2379" s="147">
        <f ca="1">IFERROR(__xludf.DUMMYFUNCTION(" VLOOKUP(A2377, IMPORTRANGE(""https://docs.google.com/spreadsheets/d/1QNLbnkR_AongFt22vMfNzfpjZ0CjpI8QI-w0wBnYA1w/"", ""Инфа!A:AA""), 6, FALSE)"),2024)</f>
        <v>2024</v>
      </c>
      <c r="H2379" s="150">
        <v>9400</v>
      </c>
      <c r="I2379" s="151" t="s">
        <v>1021</v>
      </c>
      <c r="J2379" s="93"/>
      <c r="K2379" s="153"/>
      <c r="L2379" s="153"/>
      <c r="M2379" s="153"/>
      <c r="N2379" s="153"/>
      <c r="O2379" s="153"/>
      <c r="P2379" s="153"/>
      <c r="Q2379" s="153"/>
      <c r="R2379" s="153"/>
      <c r="S2379" s="153"/>
    </row>
    <row r="2380" spans="1:19" ht="37.5">
      <c r="A2380" s="277" t="s">
        <v>25424</v>
      </c>
      <c r="B2380" s="253" t="s">
        <v>153</v>
      </c>
      <c r="C2380" s="93" t="s">
        <v>6643</v>
      </c>
      <c r="D2380" s="93" t="s">
        <v>6648</v>
      </c>
      <c r="E2380" s="148">
        <f ca="1">IFERROR(__xludf.DUMMYFUNCTION(" VLOOKUP(A2378, IMPORTRANGE(""https://docs.google.com/spreadsheets/d/1fj_Bhi2XPL3siwIh4sx4VRLAe31yD50oKdj5UlRYW0c/"", ""Сводка!A:AA""), 5, FALSE)"),528)</f>
        <v>528</v>
      </c>
      <c r="F2380" s="148" t="s">
        <v>50</v>
      </c>
      <c r="G2380" s="147">
        <f ca="1">IFERROR(__xludf.DUMMYFUNCTION(" VLOOKUP(A2378, IMPORTRANGE(""https://docs.google.com/spreadsheets/d/1QNLbnkR_AongFt22vMfNzfpjZ0CjpI8QI-w0wBnYA1w/"", ""Инфа!A:AA""), 6, FALSE)"),2024)</f>
        <v>2024</v>
      </c>
      <c r="H2380" s="154">
        <v>36700</v>
      </c>
      <c r="I2380" s="151" t="s">
        <v>1021</v>
      </c>
      <c r="J2380" s="93"/>
      <c r="K2380" s="153"/>
      <c r="L2380" s="153"/>
      <c r="M2380" s="153"/>
      <c r="N2380" s="153"/>
      <c r="O2380" s="153"/>
      <c r="P2380" s="153"/>
      <c r="Q2380" s="153"/>
      <c r="R2380" s="153"/>
      <c r="S2380" s="153"/>
    </row>
    <row r="2381" spans="1:19" ht="37.5">
      <c r="A2381" s="277" t="s">
        <v>25424</v>
      </c>
      <c r="B2381" s="253" t="s">
        <v>153</v>
      </c>
      <c r="C2381" s="93" t="s">
        <v>6643</v>
      </c>
      <c r="D2381" s="93" t="s">
        <v>6649</v>
      </c>
      <c r="E2381" s="148">
        <f ca="1">IFERROR(__xludf.DUMMYFUNCTION(" VLOOKUP(A2379, IMPORTRANGE(""https://docs.google.com/spreadsheets/d/1fj_Bhi2XPL3siwIh4sx4VRLAe31yD50oKdj5UlRYW0c/"", ""Сводка!A:AA""), 5, FALSE)"),196)</f>
        <v>196</v>
      </c>
      <c r="F2381" s="148" t="s">
        <v>50</v>
      </c>
      <c r="G2381" s="147">
        <f ca="1">IFERROR(__xludf.DUMMYFUNCTION(" VLOOKUP(A2379, IMPORTRANGE(""https://docs.google.com/spreadsheets/d/1QNLbnkR_AongFt22vMfNzfpjZ0CjpI8QI-w0wBnYA1w/"", ""Инфа!A:AA""), 6, FALSE)"),2024)</f>
        <v>2024</v>
      </c>
      <c r="H2381" s="150">
        <v>10900</v>
      </c>
      <c r="I2381" s="151" t="s">
        <v>1021</v>
      </c>
      <c r="J2381" s="93"/>
      <c r="K2381" s="153"/>
      <c r="L2381" s="153"/>
      <c r="M2381" s="153"/>
      <c r="N2381" s="153"/>
      <c r="O2381" s="153"/>
      <c r="P2381" s="153"/>
      <c r="Q2381" s="153"/>
      <c r="R2381" s="153"/>
      <c r="S2381" s="153"/>
    </row>
    <row r="2382" spans="1:19" ht="37.5">
      <c r="A2382" s="277" t="s">
        <v>25424</v>
      </c>
      <c r="B2382" s="253" t="s">
        <v>153</v>
      </c>
      <c r="C2382" s="93" t="s">
        <v>6643</v>
      </c>
      <c r="D2382" s="93" t="s">
        <v>6650</v>
      </c>
      <c r="E2382" s="148">
        <f ca="1">IFERROR(__xludf.DUMMYFUNCTION(" VLOOKUP(A2380, IMPORTRANGE(""https://docs.google.com/spreadsheets/d/1fj_Bhi2XPL3siwIh4sx4VRLAe31yD50oKdj5UlRYW0c/"", ""Сводка!A:AA""), 5, FALSE)"),288)</f>
        <v>288</v>
      </c>
      <c r="F2382" s="148" t="s">
        <v>50</v>
      </c>
      <c r="G2382" s="147">
        <f ca="1">IFERROR(__xludf.DUMMYFUNCTION(" VLOOKUP(A2380, IMPORTRANGE(""https://docs.google.com/spreadsheets/d/1QNLbnkR_AongFt22vMfNzfpjZ0CjpI8QI-w0wBnYA1w/"", ""Инфа!A:AA""), 6, FALSE)"),2024)</f>
        <v>2024</v>
      </c>
      <c r="H2382" s="150">
        <v>29000</v>
      </c>
      <c r="I2382" s="151" t="s">
        <v>1021</v>
      </c>
      <c r="J2382" s="93"/>
      <c r="K2382" s="153"/>
      <c r="L2382" s="153"/>
      <c r="M2382" s="153"/>
      <c r="N2382" s="153"/>
      <c r="O2382" s="153"/>
      <c r="P2382" s="153"/>
      <c r="Q2382" s="153"/>
      <c r="R2382" s="153"/>
      <c r="S2382" s="153"/>
    </row>
    <row r="2383" spans="1:19" ht="37.5">
      <c r="A2383" s="277" t="s">
        <v>25424</v>
      </c>
      <c r="B2383" s="253" t="s">
        <v>153</v>
      </c>
      <c r="C2383" s="93" t="s">
        <v>6643</v>
      </c>
      <c r="D2383" s="93" t="s">
        <v>6651</v>
      </c>
      <c r="E2383" s="148">
        <f ca="1">IFERROR(__xludf.DUMMYFUNCTION(" VLOOKUP(A2381, IMPORTRANGE(""https://docs.google.com/spreadsheets/d/1fj_Bhi2XPL3siwIh4sx4VRLAe31yD50oKdj5UlRYW0c/"", ""Сводка!A:AA""), 5, FALSE)"),634)</f>
        <v>634</v>
      </c>
      <c r="F2383" s="148" t="s">
        <v>50</v>
      </c>
      <c r="G2383" s="147">
        <f ca="1">IFERROR(__xludf.DUMMYFUNCTION(" VLOOKUP(A2381, IMPORTRANGE(""https://docs.google.com/spreadsheets/d/1QNLbnkR_AongFt22vMfNzfpjZ0CjpI8QI-w0wBnYA1w/"", ""Инфа!A:AA""), 6, FALSE)"),2024)</f>
        <v>2024</v>
      </c>
      <c r="H2383" s="154">
        <v>56000</v>
      </c>
      <c r="I2383" s="151" t="s">
        <v>1021</v>
      </c>
      <c r="J2383" s="93"/>
      <c r="K2383" s="153"/>
      <c r="L2383" s="153"/>
      <c r="M2383" s="153"/>
      <c r="N2383" s="153"/>
      <c r="O2383" s="153"/>
      <c r="P2383" s="153"/>
      <c r="Q2383" s="153"/>
      <c r="R2383" s="153"/>
      <c r="S2383" s="153"/>
    </row>
    <row r="2384" spans="1:19" ht="37.5">
      <c r="A2384" s="277" t="s">
        <v>25424</v>
      </c>
      <c r="B2384" s="253" t="s">
        <v>153</v>
      </c>
      <c r="C2384" s="93" t="s">
        <v>6643</v>
      </c>
      <c r="D2384" s="173" t="s">
        <v>6652</v>
      </c>
      <c r="E2384" s="148">
        <f ca="1">IFERROR(__xludf.DUMMYFUNCTION(" VLOOKUP(A2382, IMPORTRANGE(""https://docs.google.com/spreadsheets/d/1fj_Bhi2XPL3siwIh4sx4VRLAe31yD50oKdj5UlRYW0c/"", ""Сводка!A:AA""), 5, FALSE)"),664)</f>
        <v>664</v>
      </c>
      <c r="F2384" s="148" t="s">
        <v>50</v>
      </c>
      <c r="G2384" s="147">
        <f ca="1">IFERROR(__xludf.DUMMYFUNCTION(" VLOOKUP(A2382, IMPORTRANGE(""https://docs.google.com/spreadsheets/d/1QNLbnkR_AongFt22vMfNzfpjZ0CjpI8QI-w0wBnYA1w/"", ""Инфа!A:AA""), 6, FALSE)"),2024)</f>
        <v>2024</v>
      </c>
      <c r="H2384" s="150">
        <v>58300</v>
      </c>
      <c r="I2384" s="151" t="s">
        <v>1021</v>
      </c>
      <c r="J2384" s="93"/>
      <c r="K2384" s="153"/>
      <c r="L2384" s="153"/>
      <c r="M2384" s="153"/>
      <c r="N2384" s="153"/>
      <c r="O2384" s="153"/>
      <c r="P2384" s="153"/>
      <c r="Q2384" s="153"/>
      <c r="R2384" s="153"/>
      <c r="S2384" s="153"/>
    </row>
    <row r="2385" spans="1:19" ht="37.5">
      <c r="A2385" s="277" t="s">
        <v>25424</v>
      </c>
      <c r="B2385" s="253" t="s">
        <v>153</v>
      </c>
      <c r="C2385" s="93" t="s">
        <v>6643</v>
      </c>
      <c r="D2385" s="93" t="s">
        <v>6653</v>
      </c>
      <c r="E2385" s="148">
        <f ca="1">IFERROR(__xludf.DUMMYFUNCTION(" VLOOKUP(A2383, IMPORTRANGE(""https://docs.google.com/spreadsheets/d/1fj_Bhi2XPL3siwIh4sx4VRLAe31yD50oKdj5UlRYW0c/"", ""Сводка!A:AA""), 5, FALSE)"),548)</f>
        <v>548</v>
      </c>
      <c r="F2385" s="148" t="s">
        <v>50</v>
      </c>
      <c r="G2385" s="147">
        <f ca="1">IFERROR(__xludf.DUMMYFUNCTION(" VLOOKUP(A2383, IMPORTRANGE(""https://docs.google.com/spreadsheets/d/1QNLbnkR_AongFt22vMfNzfpjZ0CjpI8QI-w0wBnYA1w/"", ""Инфа!A:AA""), 6, FALSE)"),2024)</f>
        <v>2024</v>
      </c>
      <c r="H2385" s="154">
        <v>49200</v>
      </c>
      <c r="I2385" s="151" t="s">
        <v>1021</v>
      </c>
      <c r="J2385" s="93"/>
      <c r="K2385" s="153"/>
      <c r="L2385" s="153"/>
      <c r="M2385" s="153"/>
      <c r="N2385" s="153"/>
      <c r="O2385" s="153"/>
      <c r="P2385" s="153"/>
      <c r="Q2385" s="153"/>
      <c r="R2385" s="153"/>
      <c r="S2385" s="153"/>
    </row>
    <row r="2386" spans="1:19" ht="150">
      <c r="A2386" s="277" t="s">
        <v>25424</v>
      </c>
      <c r="B2386" s="253" t="s">
        <v>153</v>
      </c>
      <c r="C2386" s="93" t="s">
        <v>6654</v>
      </c>
      <c r="D2386" s="93" t="s">
        <v>6655</v>
      </c>
      <c r="E2386" s="172">
        <v>168</v>
      </c>
      <c r="F2386" s="148" t="s">
        <v>165</v>
      </c>
      <c r="G2386" s="147">
        <f ca="1">IFERROR(__xludf.DUMMYFUNCTION(" VLOOKUP(A2384, IMPORTRANGE(""https://docs.google.com/spreadsheets/d/1QNLbnkR_AongFt22vMfNzfpjZ0CjpI8QI-w0wBnYA1w/"", ""Инфа!A:AA""), 6, FALSE)"),2024)</f>
        <v>2024</v>
      </c>
      <c r="H2386" s="150">
        <v>15100</v>
      </c>
      <c r="I2386" s="151" t="s">
        <v>3322</v>
      </c>
      <c r="J2386" s="93" t="s">
        <v>6656</v>
      </c>
      <c r="K2386" s="153"/>
      <c r="L2386" s="153"/>
      <c r="M2386" s="153"/>
      <c r="N2386" s="153"/>
      <c r="O2386" s="153"/>
      <c r="P2386" s="153"/>
      <c r="Q2386" s="153"/>
      <c r="R2386" s="153"/>
      <c r="S2386" s="153"/>
    </row>
    <row r="2387" spans="1:19" ht="131.25">
      <c r="A2387" s="277" t="s">
        <v>25424</v>
      </c>
      <c r="B2387" s="253" t="s">
        <v>400</v>
      </c>
      <c r="C2387" s="93" t="s">
        <v>3664</v>
      </c>
      <c r="D2387" s="93" t="s">
        <v>2212</v>
      </c>
      <c r="E2387" s="148">
        <f ca="1">IFERROR(__xludf.DUMMYFUNCTION(" VLOOKUP(A2385, IMPORTRANGE(""https://docs.google.com/spreadsheets/d/1fj_Bhi2XPL3siwIh4sx4VRLAe31yD50oKdj5UlRYW0c/"", ""Сводка!A:AA""), 5, FALSE)"),180)</f>
        <v>180</v>
      </c>
      <c r="F2387" s="148" t="s">
        <v>415</v>
      </c>
      <c r="G2387" s="147">
        <f ca="1">IFERROR(__xludf.DUMMYFUNCTION(" VLOOKUP(A2385, IMPORTRANGE(""https://docs.google.com/spreadsheets/d/1QNLbnkR_AongFt22vMfNzfpjZ0CjpI8QI-w0wBnYA1w/"", ""Инфа!A:AA""), 6, FALSE)"),2024)</f>
        <v>2024</v>
      </c>
      <c r="H2387" s="150">
        <v>15800</v>
      </c>
      <c r="I2387" s="151" t="s">
        <v>171</v>
      </c>
      <c r="J2387" s="93" t="s">
        <v>6657</v>
      </c>
      <c r="K2387" s="153"/>
      <c r="L2387" s="153"/>
      <c r="M2387" s="153"/>
      <c r="N2387" s="153"/>
      <c r="O2387" s="153"/>
      <c r="P2387" s="153"/>
      <c r="Q2387" s="153"/>
      <c r="R2387" s="153"/>
      <c r="S2387" s="153"/>
    </row>
    <row r="2388" spans="1:19" ht="187.5">
      <c r="A2388" s="277" t="s">
        <v>25424</v>
      </c>
      <c r="B2388" s="253" t="s">
        <v>153</v>
      </c>
      <c r="C2388" s="93" t="s">
        <v>6658</v>
      </c>
      <c r="D2388" s="93" t="s">
        <v>6659</v>
      </c>
      <c r="E2388" s="172">
        <v>119</v>
      </c>
      <c r="F2388" s="148" t="s">
        <v>266</v>
      </c>
      <c r="G2388" s="147">
        <f ca="1">IFERROR(__xludf.DUMMYFUNCTION(" VLOOKUP(A2386, IMPORTRANGE(""https://docs.google.com/spreadsheets/d/1QNLbnkR_AongFt22vMfNzfpjZ0CjpI8QI-w0wBnYA1w/"", ""Инфа!A:AA""), 6, FALSE)"),2024)</f>
        <v>2024</v>
      </c>
      <c r="H2388" s="150">
        <v>8600</v>
      </c>
      <c r="I2388" s="151" t="s">
        <v>171</v>
      </c>
      <c r="J2388" s="93" t="s">
        <v>6660</v>
      </c>
      <c r="K2388" s="153"/>
      <c r="L2388" s="153"/>
      <c r="M2388" s="153"/>
      <c r="N2388" s="153"/>
      <c r="O2388" s="153"/>
      <c r="P2388" s="153"/>
      <c r="Q2388" s="153"/>
      <c r="R2388" s="153"/>
      <c r="S2388" s="153"/>
    </row>
    <row r="2389" spans="1:19" ht="187.5">
      <c r="A2389" s="277" t="s">
        <v>25424</v>
      </c>
      <c r="B2389" s="253" t="s">
        <v>400</v>
      </c>
      <c r="C2389" s="93" t="s">
        <v>6658</v>
      </c>
      <c r="D2389" s="93" t="s">
        <v>6661</v>
      </c>
      <c r="E2389" s="172">
        <v>148</v>
      </c>
      <c r="F2389" s="148" t="s">
        <v>415</v>
      </c>
      <c r="G2389" s="147">
        <f ca="1">IFERROR(__xludf.DUMMYFUNCTION(" VLOOKUP(A2387, IMPORTRANGE(""https://docs.google.com/spreadsheets/d/1QNLbnkR_AongFt22vMfNzfpjZ0CjpI8QI-w0wBnYA1w/"", ""Инфа!A:AA""), 6, FALSE)"),2024)</f>
        <v>2024</v>
      </c>
      <c r="H2389" s="150">
        <v>9400</v>
      </c>
      <c r="I2389" s="151" t="s">
        <v>171</v>
      </c>
      <c r="J2389" s="93" t="s">
        <v>6662</v>
      </c>
      <c r="K2389" s="153"/>
      <c r="L2389" s="153"/>
      <c r="M2389" s="153"/>
      <c r="N2389" s="153"/>
      <c r="O2389" s="153"/>
      <c r="P2389" s="153"/>
      <c r="Q2389" s="153"/>
      <c r="R2389" s="153"/>
      <c r="S2389" s="153"/>
    </row>
    <row r="2390" spans="1:19" ht="75">
      <c r="A2390" s="277" t="s">
        <v>25424</v>
      </c>
      <c r="B2390" s="253" t="s">
        <v>400</v>
      </c>
      <c r="C2390" s="93" t="s">
        <v>6663</v>
      </c>
      <c r="D2390" s="93" t="s">
        <v>6664</v>
      </c>
      <c r="E2390" s="148">
        <f ca="1">IFERROR(__xludf.DUMMYFUNCTION(" VLOOKUP(A2388, IMPORTRANGE(""https://docs.google.com/spreadsheets/d/1fj_Bhi2XPL3siwIh4sx4VRLAe31yD50oKdj5UlRYW0c/"", ""Сводка!A:AA""), 5, FALSE)"),164)</f>
        <v>164</v>
      </c>
      <c r="F2390" s="148" t="s">
        <v>415</v>
      </c>
      <c r="G2390" s="147">
        <f ca="1">IFERROR(__xludf.DUMMYFUNCTION(" VLOOKUP(A2388, IMPORTRANGE(""https://docs.google.com/spreadsheets/d/1QNLbnkR_AongFt22vMfNzfpjZ0CjpI8QI-w0wBnYA1w/"", ""Инфа!A:AA""), 6, FALSE)"),2024)</f>
        <v>2024</v>
      </c>
      <c r="H2390" s="150">
        <v>14800</v>
      </c>
      <c r="I2390" s="151" t="s">
        <v>234</v>
      </c>
      <c r="J2390" s="93" t="s">
        <v>6665</v>
      </c>
      <c r="K2390" s="153"/>
      <c r="L2390" s="153"/>
      <c r="M2390" s="153"/>
      <c r="N2390" s="153"/>
      <c r="O2390" s="153"/>
      <c r="P2390" s="153"/>
      <c r="Q2390" s="153"/>
      <c r="R2390" s="153"/>
      <c r="S2390" s="153"/>
    </row>
    <row r="2391" spans="1:19" ht="56.25">
      <c r="A2391" s="277" t="s">
        <v>25424</v>
      </c>
      <c r="B2391" s="253" t="s">
        <v>400</v>
      </c>
      <c r="C2391" s="93" t="s">
        <v>6666</v>
      </c>
      <c r="D2391" s="93" t="s">
        <v>6667</v>
      </c>
      <c r="E2391" s="148">
        <f ca="1">IFERROR(__xludf.DUMMYFUNCTION(" VLOOKUP(A2389, IMPORTRANGE(""https://docs.google.com/spreadsheets/d/1fj_Bhi2XPL3siwIh4sx4VRLAe31yD50oKdj5UlRYW0c/"", ""Сводка!A:AA""), 5, FALSE)"),248)</f>
        <v>248</v>
      </c>
      <c r="F2391" s="148" t="s">
        <v>415</v>
      </c>
      <c r="G2391" s="147">
        <f ca="1">IFERROR(__xludf.DUMMYFUNCTION(" VLOOKUP(A2389, IMPORTRANGE(""https://docs.google.com/spreadsheets/d/1QNLbnkR_AongFt22vMfNzfpjZ0CjpI8QI-w0wBnYA1w/"", ""Инфа!A:AA""), 6, FALSE)"),2024)</f>
        <v>2024</v>
      </c>
      <c r="H2391" s="150">
        <v>12400</v>
      </c>
      <c r="I2391" s="151" t="s">
        <v>138</v>
      </c>
      <c r="J2391" s="93" t="s">
        <v>6668</v>
      </c>
      <c r="K2391" s="153"/>
      <c r="L2391" s="153"/>
      <c r="M2391" s="153"/>
      <c r="N2391" s="153"/>
      <c r="O2391" s="153"/>
      <c r="P2391" s="153"/>
      <c r="Q2391" s="153"/>
      <c r="R2391" s="153"/>
      <c r="S2391" s="153"/>
    </row>
    <row r="2392" spans="1:19" ht="56.25">
      <c r="A2392" s="277" t="s">
        <v>25424</v>
      </c>
      <c r="B2392" s="253" t="s">
        <v>400</v>
      </c>
      <c r="C2392" s="93" t="s">
        <v>6666</v>
      </c>
      <c r="D2392" s="93" t="s">
        <v>6669</v>
      </c>
      <c r="E2392" s="148">
        <f ca="1">IFERROR(__xludf.DUMMYFUNCTION(" VLOOKUP(A2390, IMPORTRANGE(""https://docs.google.com/spreadsheets/d/1fj_Bhi2XPL3siwIh4sx4VRLAe31yD50oKdj5UlRYW0c/"", ""Сводка!A:AA""), 5, FALSE)"),240)</f>
        <v>240</v>
      </c>
      <c r="F2392" s="148" t="s">
        <v>415</v>
      </c>
      <c r="G2392" s="147">
        <f ca="1">IFERROR(__xludf.DUMMYFUNCTION(" VLOOKUP(A2390, IMPORTRANGE(""https://docs.google.com/spreadsheets/d/1QNLbnkR_AongFt22vMfNzfpjZ0CjpI8QI-w0wBnYA1w/"", ""Инфа!A:AA""), 6, FALSE)"),2024)</f>
        <v>2024</v>
      </c>
      <c r="H2392" s="150">
        <v>12200</v>
      </c>
      <c r="I2392" s="151" t="s">
        <v>161</v>
      </c>
      <c r="J2392" s="93" t="s">
        <v>6668</v>
      </c>
      <c r="K2392" s="153"/>
      <c r="L2392" s="153"/>
      <c r="M2392" s="153"/>
      <c r="N2392" s="153"/>
      <c r="O2392" s="153"/>
      <c r="P2392" s="153"/>
      <c r="Q2392" s="153"/>
      <c r="R2392" s="153"/>
      <c r="S2392" s="153"/>
    </row>
    <row r="2393" spans="1:19" ht="150">
      <c r="A2393" s="277" t="s">
        <v>25424</v>
      </c>
      <c r="B2393" s="253" t="s">
        <v>400</v>
      </c>
      <c r="C2393" s="93" t="s">
        <v>6670</v>
      </c>
      <c r="D2393" s="93" t="s">
        <v>6671</v>
      </c>
      <c r="E2393" s="172">
        <v>204</v>
      </c>
      <c r="F2393" s="148" t="s">
        <v>415</v>
      </c>
      <c r="G2393" s="147">
        <f ca="1">IFERROR(__xludf.DUMMYFUNCTION(" VLOOKUP(A2391, IMPORTRANGE(""https://docs.google.com/spreadsheets/d/1QNLbnkR_AongFt22vMfNzfpjZ0CjpI8QI-w0wBnYA1w/"", ""Инфа!A:AA""), 6, FALSE)"),2024)</f>
        <v>2024</v>
      </c>
      <c r="H2393" s="150">
        <v>11100</v>
      </c>
      <c r="I2393" s="151" t="s">
        <v>274</v>
      </c>
      <c r="J2393" s="93" t="s">
        <v>6672</v>
      </c>
      <c r="K2393" s="153"/>
      <c r="L2393" s="153"/>
      <c r="M2393" s="153"/>
      <c r="N2393" s="153"/>
      <c r="O2393" s="153"/>
      <c r="P2393" s="153"/>
      <c r="Q2393" s="153"/>
      <c r="R2393" s="153"/>
      <c r="S2393" s="153"/>
    </row>
    <row r="2394" spans="1:19" ht="112.5">
      <c r="A2394" s="277" t="s">
        <v>25424</v>
      </c>
      <c r="B2394" s="253" t="s">
        <v>400</v>
      </c>
      <c r="C2394" s="93" t="s">
        <v>6673</v>
      </c>
      <c r="D2394" s="93" t="s">
        <v>6674</v>
      </c>
      <c r="E2394" s="148">
        <f ca="1">IFERROR(__xludf.DUMMYFUNCTION(" VLOOKUP(A2392, IMPORTRANGE(""https://docs.google.com/spreadsheets/d/1fj_Bhi2XPL3siwIh4sx4VRLAe31yD50oKdj5UlRYW0c/"", ""Сводка!A:AA""), 5, FALSE)"),248)</f>
        <v>248</v>
      </c>
      <c r="F2394" s="148" t="s">
        <v>415</v>
      </c>
      <c r="G2394" s="147">
        <f ca="1">IFERROR(__xludf.DUMMYFUNCTION(" VLOOKUP(A2392, IMPORTRANGE(""https://docs.google.com/spreadsheets/d/1QNLbnkR_AongFt22vMfNzfpjZ0CjpI8QI-w0wBnYA1w/"", ""Инфа!A:AA""), 6, FALSE)"),2024)</f>
        <v>2024</v>
      </c>
      <c r="H2394" s="150">
        <v>12400</v>
      </c>
      <c r="I2394" s="151" t="s">
        <v>138</v>
      </c>
      <c r="J2394" s="93" t="s">
        <v>6675</v>
      </c>
      <c r="K2394" s="153"/>
      <c r="L2394" s="153"/>
      <c r="M2394" s="153"/>
      <c r="N2394" s="153"/>
      <c r="O2394" s="153"/>
      <c r="P2394" s="153"/>
      <c r="Q2394" s="153"/>
      <c r="R2394" s="153"/>
      <c r="S2394" s="153"/>
    </row>
    <row r="2395" spans="1:19" ht="37.5">
      <c r="A2395" s="277" t="s">
        <v>25424</v>
      </c>
      <c r="B2395" s="253" t="s">
        <v>400</v>
      </c>
      <c r="C2395" s="93" t="s">
        <v>6673</v>
      </c>
      <c r="D2395" s="93" t="s">
        <v>6676</v>
      </c>
      <c r="E2395" s="148">
        <f ca="1">IFERROR(__xludf.DUMMYFUNCTION(" VLOOKUP(A2393, IMPORTRANGE(""https://docs.google.com/spreadsheets/d/1fj_Bhi2XPL3siwIh4sx4VRLAe31yD50oKdj5UlRYW0c/"", ""Сводка!A:AA""), 5, FALSE)"),320)</f>
        <v>320</v>
      </c>
      <c r="F2395" s="148" t="s">
        <v>415</v>
      </c>
      <c r="G2395" s="147">
        <f ca="1">IFERROR(__xludf.DUMMYFUNCTION(" VLOOKUP(A2393, IMPORTRANGE(""https://docs.google.com/spreadsheets/d/1QNLbnkR_AongFt22vMfNzfpjZ0CjpI8QI-w0wBnYA1w/"", ""Инфа!A:AA""), 6, FALSE)"),2024)</f>
        <v>2024</v>
      </c>
      <c r="H2395" s="150">
        <v>14600</v>
      </c>
      <c r="I2395" s="156" t="s">
        <v>497</v>
      </c>
      <c r="J2395" s="93"/>
      <c r="K2395" s="153"/>
      <c r="L2395" s="153"/>
      <c r="M2395" s="153"/>
      <c r="N2395" s="153"/>
      <c r="O2395" s="153"/>
      <c r="P2395" s="153"/>
      <c r="Q2395" s="153"/>
      <c r="R2395" s="153"/>
      <c r="S2395" s="153"/>
    </row>
    <row r="2396" spans="1:19" ht="187.5">
      <c r="A2396" s="277" t="s">
        <v>25424</v>
      </c>
      <c r="B2396" s="253" t="s">
        <v>153</v>
      </c>
      <c r="C2396" s="93" t="s">
        <v>6677</v>
      </c>
      <c r="D2396" s="93" t="s">
        <v>6678</v>
      </c>
      <c r="E2396" s="148">
        <f ca="1">IFERROR(__xludf.DUMMYFUNCTION(" VLOOKUP(A2394, IMPORTRANGE(""https://docs.google.com/spreadsheets/d/1fj_Bhi2XPL3siwIh4sx4VRLAe31yD50oKdj5UlRYW0c/"", ""Сводка!A:AA""), 5, FALSE)"),216)</f>
        <v>216</v>
      </c>
      <c r="F2396" s="148" t="s">
        <v>108</v>
      </c>
      <c r="G2396" s="147">
        <f ca="1">IFERROR(__xludf.DUMMYFUNCTION(" VLOOKUP(A2394, IMPORTRANGE(""https://docs.google.com/spreadsheets/d/1QNLbnkR_AongFt22vMfNzfpjZ0CjpI8QI-w0wBnYA1w/"", ""Инфа!A:AA""), 6, FALSE)"),2024)</f>
        <v>2024</v>
      </c>
      <c r="H2396" s="150">
        <v>18000</v>
      </c>
      <c r="I2396" s="151" t="s">
        <v>72</v>
      </c>
      <c r="J2396" s="93" t="s">
        <v>6679</v>
      </c>
      <c r="K2396" s="153"/>
      <c r="L2396" s="153"/>
      <c r="M2396" s="153"/>
      <c r="N2396" s="153"/>
      <c r="O2396" s="153"/>
      <c r="P2396" s="153"/>
      <c r="Q2396" s="153"/>
      <c r="R2396" s="153"/>
      <c r="S2396" s="153"/>
    </row>
    <row r="2397" spans="1:19" ht="168.75">
      <c r="A2397" s="277" t="s">
        <v>25424</v>
      </c>
      <c r="B2397" s="253" t="s">
        <v>153</v>
      </c>
      <c r="C2397" s="93" t="s">
        <v>6680</v>
      </c>
      <c r="D2397" s="93" t="s">
        <v>6681</v>
      </c>
      <c r="E2397" s="148">
        <f ca="1">IFERROR(__xludf.DUMMYFUNCTION(" VLOOKUP(A2395, IMPORTRANGE(""https://docs.google.com/spreadsheets/d/1fj_Bhi2XPL3siwIh4sx4VRLAe31yD50oKdj5UlRYW0c/"", ""Сводка!A:AA""), 5, FALSE)"),164)</f>
        <v>164</v>
      </c>
      <c r="F2397" s="148" t="s">
        <v>266</v>
      </c>
      <c r="G2397" s="147">
        <f ca="1">IFERROR(__xludf.DUMMYFUNCTION(" VLOOKUP(A2395, IMPORTRANGE(""https://docs.google.com/spreadsheets/d/1QNLbnkR_AongFt22vMfNzfpjZ0CjpI8QI-w0wBnYA1w/"", ""Инфа!A:AA""), 6, FALSE)"),2024)</f>
        <v>2024</v>
      </c>
      <c r="H2397" s="150">
        <v>14800</v>
      </c>
      <c r="I2397" s="151" t="s">
        <v>67</v>
      </c>
      <c r="J2397" s="93" t="s">
        <v>6682</v>
      </c>
      <c r="K2397" s="153"/>
      <c r="L2397" s="153"/>
      <c r="M2397" s="153"/>
      <c r="N2397" s="153"/>
      <c r="O2397" s="153"/>
      <c r="P2397" s="153"/>
      <c r="Q2397" s="153"/>
      <c r="R2397" s="153"/>
      <c r="S2397" s="153"/>
    </row>
    <row r="2398" spans="1:19" ht="112.5">
      <c r="A2398" s="277" t="s">
        <v>25424</v>
      </c>
      <c r="B2398" s="253" t="s">
        <v>153</v>
      </c>
      <c r="C2398" s="93" t="s">
        <v>6680</v>
      </c>
      <c r="D2398" s="93" t="s">
        <v>6683</v>
      </c>
      <c r="E2398" s="148">
        <f ca="1">IFERROR(__xludf.DUMMYFUNCTION(" VLOOKUP(A2396, IMPORTRANGE(""https://docs.google.com/spreadsheets/d/1fj_Bhi2XPL3siwIh4sx4VRLAe31yD50oKdj5UlRYW0c/"", ""Сводка!A:AA""), 5, FALSE)"),156)</f>
        <v>156</v>
      </c>
      <c r="F2398" s="148" t="s">
        <v>266</v>
      </c>
      <c r="G2398" s="147">
        <f ca="1">IFERROR(__xludf.DUMMYFUNCTION(" VLOOKUP(A2396, IMPORTRANGE(""https://docs.google.com/spreadsheets/d/1QNLbnkR_AongFt22vMfNzfpjZ0CjpI8QI-w0wBnYA1w/"", ""Инфа!A:AA""), 6, FALSE)"),2024)</f>
        <v>2024</v>
      </c>
      <c r="H2398" s="150">
        <v>9700</v>
      </c>
      <c r="I2398" s="151" t="s">
        <v>67</v>
      </c>
      <c r="J2398" s="93" t="s">
        <v>6684</v>
      </c>
      <c r="K2398" s="153"/>
      <c r="L2398" s="153"/>
      <c r="M2398" s="153"/>
      <c r="N2398" s="153"/>
      <c r="O2398" s="153"/>
      <c r="P2398" s="153"/>
      <c r="Q2398" s="153"/>
      <c r="R2398" s="153"/>
      <c r="S2398" s="153"/>
    </row>
    <row r="2399" spans="1:19" ht="56.25">
      <c r="A2399" s="277" t="s">
        <v>25424</v>
      </c>
      <c r="B2399" s="253" t="s">
        <v>400</v>
      </c>
      <c r="C2399" s="93" t="s">
        <v>6685</v>
      </c>
      <c r="D2399" s="93" t="s">
        <v>6686</v>
      </c>
      <c r="E2399" s="148">
        <f ca="1">IFERROR(__xludf.DUMMYFUNCTION(" VLOOKUP(A2397, IMPORTRANGE(""https://docs.google.com/spreadsheets/d/1fj_Bhi2XPL3siwIh4sx4VRLAe31yD50oKdj5UlRYW0c/"", ""Сводка!A:AA""), 5, FALSE)"),128)</f>
        <v>128</v>
      </c>
      <c r="F2399" s="148" t="s">
        <v>415</v>
      </c>
      <c r="G2399" s="147">
        <f ca="1">IFERROR(__xludf.DUMMYFUNCTION(" VLOOKUP(A2397, IMPORTRANGE(""https://docs.google.com/spreadsheets/d/1QNLbnkR_AongFt22vMfNzfpjZ0CjpI8QI-w0wBnYA1w/"", ""Инфа!A:AA""), 6, FALSE)"),2024)</f>
        <v>2024</v>
      </c>
      <c r="H2399" s="150">
        <v>8800</v>
      </c>
      <c r="I2399" s="151" t="s">
        <v>161</v>
      </c>
      <c r="J2399" s="93"/>
      <c r="K2399" s="153"/>
      <c r="L2399" s="153"/>
      <c r="M2399" s="153"/>
      <c r="N2399" s="153"/>
      <c r="O2399" s="153"/>
      <c r="P2399" s="153"/>
      <c r="Q2399" s="153"/>
      <c r="R2399" s="153"/>
      <c r="S2399" s="153"/>
    </row>
    <row r="2400" spans="1:19" ht="206.25">
      <c r="A2400" s="277" t="s">
        <v>25424</v>
      </c>
      <c r="B2400" s="253" t="s">
        <v>153</v>
      </c>
      <c r="C2400" s="93" t="s">
        <v>6685</v>
      </c>
      <c r="D2400" s="93" t="s">
        <v>6687</v>
      </c>
      <c r="E2400" s="148">
        <f ca="1">IFERROR(__xludf.DUMMYFUNCTION(" VLOOKUP(A2398, IMPORTRANGE(""https://docs.google.com/spreadsheets/d/1fj_Bhi2XPL3siwIh4sx4VRLAe31yD50oKdj5UlRYW0c/"", ""Сводка!A:AA""), 5, FALSE)"),228)</f>
        <v>228</v>
      </c>
      <c r="F2400" s="148" t="s">
        <v>165</v>
      </c>
      <c r="G2400" s="147">
        <f ca="1">IFERROR(__xludf.DUMMYFUNCTION(" VLOOKUP(A2398, IMPORTRANGE(""https://docs.google.com/spreadsheets/d/1QNLbnkR_AongFt22vMfNzfpjZ0CjpI8QI-w0wBnYA1w/"", ""Инфа!A:AA""), 6, FALSE)"),2024)</f>
        <v>2024</v>
      </c>
      <c r="H2400" s="150">
        <v>11800</v>
      </c>
      <c r="I2400" s="160" t="s">
        <v>161</v>
      </c>
      <c r="J2400" s="93" t="s">
        <v>6688</v>
      </c>
      <c r="K2400" s="153"/>
      <c r="L2400" s="153"/>
      <c r="M2400" s="153"/>
      <c r="N2400" s="153"/>
      <c r="O2400" s="153"/>
      <c r="P2400" s="153"/>
      <c r="Q2400" s="153"/>
      <c r="R2400" s="153"/>
      <c r="S2400" s="153"/>
    </row>
    <row r="2401" spans="1:19" ht="243.75">
      <c r="A2401" s="277" t="s">
        <v>25424</v>
      </c>
      <c r="B2401" s="253" t="s">
        <v>153</v>
      </c>
      <c r="C2401" s="93" t="s">
        <v>6685</v>
      </c>
      <c r="D2401" s="93" t="s">
        <v>6689</v>
      </c>
      <c r="E2401" s="148">
        <f ca="1">IFERROR(__xludf.DUMMYFUNCTION(" VLOOKUP(A2399, IMPORTRANGE(""https://docs.google.com/spreadsheets/d/1fj_Bhi2XPL3siwIh4sx4VRLAe31yD50oKdj5UlRYW0c/"", ""Сводка!A:AA""), 5, FALSE)"),220)</f>
        <v>220</v>
      </c>
      <c r="F2401" s="148" t="s">
        <v>26</v>
      </c>
      <c r="G2401" s="147">
        <f ca="1">IFERROR(__xludf.DUMMYFUNCTION(" VLOOKUP(A2399, IMPORTRANGE(""https://docs.google.com/spreadsheets/d/1QNLbnkR_AongFt22vMfNzfpjZ0CjpI8QI-w0wBnYA1w/"", ""Инфа!A:AA""), 6, FALSE)"),2024)</f>
        <v>2024</v>
      </c>
      <c r="H2401" s="150">
        <v>11600</v>
      </c>
      <c r="I2401" s="151" t="s">
        <v>161</v>
      </c>
      <c r="J2401" s="93" t="s">
        <v>6690</v>
      </c>
      <c r="K2401" s="153"/>
      <c r="L2401" s="153"/>
      <c r="M2401" s="153"/>
      <c r="N2401" s="153"/>
      <c r="O2401" s="153"/>
      <c r="P2401" s="153"/>
      <c r="Q2401" s="153"/>
      <c r="R2401" s="153"/>
      <c r="S2401" s="153"/>
    </row>
    <row r="2402" spans="1:19" ht="262.5">
      <c r="A2402" s="277" t="s">
        <v>25424</v>
      </c>
      <c r="B2402" s="253" t="s">
        <v>400</v>
      </c>
      <c r="C2402" s="93" t="s">
        <v>6691</v>
      </c>
      <c r="D2402" s="93" t="s">
        <v>6692</v>
      </c>
      <c r="E2402" s="148">
        <f ca="1">IFERROR(__xludf.DUMMYFUNCTION(" VLOOKUP(A2400, IMPORTRANGE(""https://docs.google.com/spreadsheets/d/1fj_Bhi2XPL3siwIh4sx4VRLAe31yD50oKdj5UlRYW0c/"", ""Сводка!A:AA""), 5, FALSE)"),252)</f>
        <v>252</v>
      </c>
      <c r="F2402" s="148" t="s">
        <v>26</v>
      </c>
      <c r="G2402" s="147">
        <f ca="1">IFERROR(__xludf.DUMMYFUNCTION(" VLOOKUP(A2400, IMPORTRANGE(""https://docs.google.com/spreadsheets/d/1QNLbnkR_AongFt22vMfNzfpjZ0CjpI8QI-w0wBnYA1w/"", ""Инфа!A:AA""), 6, FALSE)"),2024)</f>
        <v>2024</v>
      </c>
      <c r="H2402" s="150">
        <v>12600</v>
      </c>
      <c r="I2402" s="151" t="s">
        <v>161</v>
      </c>
      <c r="J2402" s="93" t="s">
        <v>6693</v>
      </c>
      <c r="K2402" s="153"/>
      <c r="L2402" s="153"/>
      <c r="M2402" s="153"/>
      <c r="N2402" s="153"/>
      <c r="O2402" s="153"/>
      <c r="P2402" s="153"/>
      <c r="Q2402" s="153"/>
      <c r="R2402" s="153"/>
      <c r="S2402" s="153"/>
    </row>
    <row r="2403" spans="1:19" ht="168.75">
      <c r="A2403" s="277" t="s">
        <v>25424</v>
      </c>
      <c r="B2403" s="253" t="s">
        <v>400</v>
      </c>
      <c r="C2403" s="93" t="s">
        <v>6694</v>
      </c>
      <c r="D2403" s="93" t="s">
        <v>6695</v>
      </c>
      <c r="E2403" s="172">
        <v>285</v>
      </c>
      <c r="F2403" s="148" t="s">
        <v>59</v>
      </c>
      <c r="G2403" s="147">
        <f ca="1">IFERROR(__xludf.DUMMYFUNCTION(" VLOOKUP(A2401, IMPORTRANGE(""https://docs.google.com/spreadsheets/d/1QNLbnkR_AongFt22vMfNzfpjZ0CjpI8QI-w0wBnYA1w/"", ""Инфа!A:AA""), 6, FALSE)"),2024)</f>
        <v>2024</v>
      </c>
      <c r="H2403" s="150">
        <v>13600</v>
      </c>
      <c r="I2403" s="151" t="s">
        <v>161</v>
      </c>
      <c r="J2403" s="93" t="s">
        <v>6696</v>
      </c>
      <c r="K2403" s="153"/>
      <c r="L2403" s="153"/>
      <c r="M2403" s="153"/>
      <c r="N2403" s="153"/>
      <c r="O2403" s="153"/>
      <c r="P2403" s="153"/>
      <c r="Q2403" s="153"/>
      <c r="R2403" s="153"/>
      <c r="S2403" s="153"/>
    </row>
    <row r="2404" spans="1:19" ht="150">
      <c r="A2404" s="277" t="s">
        <v>25424</v>
      </c>
      <c r="B2404" s="253" t="s">
        <v>400</v>
      </c>
      <c r="C2404" s="93" t="s">
        <v>6697</v>
      </c>
      <c r="D2404" s="93" t="s">
        <v>6698</v>
      </c>
      <c r="E2404" s="172">
        <v>325</v>
      </c>
      <c r="F2404" s="148" t="s">
        <v>599</v>
      </c>
      <c r="G2404" s="147">
        <f ca="1">IFERROR(__xludf.DUMMYFUNCTION(" VLOOKUP(A2402, IMPORTRANGE(""https://docs.google.com/spreadsheets/d/1QNLbnkR_AongFt22vMfNzfpjZ0CjpI8QI-w0wBnYA1w/"", ""Инфа!A:AA""), 6, FALSE)"),2024)</f>
        <v>2024</v>
      </c>
      <c r="H2404" s="150">
        <v>19200</v>
      </c>
      <c r="I2404" s="151" t="s">
        <v>161</v>
      </c>
      <c r="J2404" s="93" t="s">
        <v>6699</v>
      </c>
      <c r="K2404" s="153"/>
      <c r="L2404" s="153"/>
      <c r="M2404" s="153"/>
      <c r="N2404" s="153"/>
      <c r="O2404" s="153"/>
      <c r="P2404" s="153"/>
      <c r="Q2404" s="153"/>
      <c r="R2404" s="153"/>
      <c r="S2404" s="153"/>
    </row>
    <row r="2405" spans="1:19" ht="206.25">
      <c r="A2405" s="277" t="s">
        <v>25424</v>
      </c>
      <c r="B2405" s="253" t="s">
        <v>400</v>
      </c>
      <c r="C2405" s="93" t="s">
        <v>6697</v>
      </c>
      <c r="D2405" s="93" t="s">
        <v>6700</v>
      </c>
      <c r="E2405" s="148">
        <f ca="1">IFERROR(__xludf.DUMMYFUNCTION(" VLOOKUP(A2403, IMPORTRANGE(""https://docs.google.com/spreadsheets/d/1fj_Bhi2XPL3siwIh4sx4VRLAe31yD50oKdj5UlRYW0c/"", ""Сводка!A:AA""), 5, FALSE)"),216)</f>
        <v>216</v>
      </c>
      <c r="F2405" s="148" t="s">
        <v>26</v>
      </c>
      <c r="G2405" s="147">
        <f ca="1">IFERROR(__xludf.DUMMYFUNCTION(" VLOOKUP(A2403, IMPORTRANGE(""https://docs.google.com/spreadsheets/d/1QNLbnkR_AongFt22vMfNzfpjZ0CjpI8QI-w0wBnYA1w/"", ""Инфа!A:AA""), 6, FALSE)"),2024)</f>
        <v>2024</v>
      </c>
      <c r="H2405" s="150">
        <v>11500</v>
      </c>
      <c r="I2405" s="160" t="s">
        <v>161</v>
      </c>
      <c r="J2405" s="93" t="s">
        <v>6701</v>
      </c>
      <c r="K2405" s="153"/>
      <c r="L2405" s="153"/>
      <c r="M2405" s="153"/>
      <c r="N2405" s="153"/>
      <c r="O2405" s="153"/>
      <c r="P2405" s="153"/>
      <c r="Q2405" s="153"/>
      <c r="R2405" s="153"/>
      <c r="S2405" s="153"/>
    </row>
    <row r="2406" spans="1:19" ht="150">
      <c r="A2406" s="277" t="s">
        <v>25424</v>
      </c>
      <c r="B2406" s="253" t="s">
        <v>153</v>
      </c>
      <c r="C2406" s="93" t="s">
        <v>6702</v>
      </c>
      <c r="D2406" s="93" t="s">
        <v>6703</v>
      </c>
      <c r="E2406" s="148">
        <f ca="1">IFERROR(__xludf.DUMMYFUNCTION(" VLOOKUP(A2404, IMPORTRANGE(""https://docs.google.com/spreadsheets/d/1fj_Bhi2XPL3siwIh4sx4VRLAe31yD50oKdj5UlRYW0c/"", ""Сводка!A:AA""), 5, FALSE)"),220)</f>
        <v>220</v>
      </c>
      <c r="F2406" s="148" t="s">
        <v>165</v>
      </c>
      <c r="G2406" s="147">
        <f ca="1">IFERROR(__xludf.DUMMYFUNCTION(" VLOOKUP(A2404, IMPORTRANGE(""https://docs.google.com/spreadsheets/d/1QNLbnkR_AongFt22vMfNzfpjZ0CjpI8QI-w0wBnYA1w/"", ""Инфа!A:AA""), 6, FALSE)"),2024)</f>
        <v>2024</v>
      </c>
      <c r="H2406" s="150">
        <v>11600</v>
      </c>
      <c r="I2406" s="151" t="s">
        <v>1317</v>
      </c>
      <c r="J2406" s="93" t="s">
        <v>6704</v>
      </c>
      <c r="K2406" s="153"/>
      <c r="L2406" s="153"/>
      <c r="M2406" s="153"/>
      <c r="N2406" s="153"/>
      <c r="O2406" s="153"/>
      <c r="P2406" s="153"/>
      <c r="Q2406" s="153"/>
      <c r="R2406" s="153"/>
      <c r="S2406" s="153"/>
    </row>
    <row r="2407" spans="1:19" ht="150">
      <c r="A2407" s="277" t="s">
        <v>25424</v>
      </c>
      <c r="B2407" s="253" t="s">
        <v>153</v>
      </c>
      <c r="C2407" s="93" t="s">
        <v>6702</v>
      </c>
      <c r="D2407" s="93" t="s">
        <v>6705</v>
      </c>
      <c r="E2407" s="148">
        <f ca="1">IFERROR(__xludf.DUMMYFUNCTION(" VLOOKUP(A2405, IMPORTRANGE(""https://docs.google.com/spreadsheets/d/1fj_Bhi2XPL3siwIh4sx4VRLAe31yD50oKdj5UlRYW0c/"", ""Сводка!A:AA""), 5, FALSE)"),192)</f>
        <v>192</v>
      </c>
      <c r="F2407" s="148" t="s">
        <v>165</v>
      </c>
      <c r="G2407" s="147">
        <f ca="1">IFERROR(__xludf.DUMMYFUNCTION(" VLOOKUP(A2405, IMPORTRANGE(""https://docs.google.com/spreadsheets/d/1QNLbnkR_AongFt22vMfNzfpjZ0CjpI8QI-w0wBnYA1w/"", ""Инфа!A:AA""), 6, FALSE)"),2024)</f>
        <v>2024</v>
      </c>
      <c r="H2407" s="150">
        <v>10800</v>
      </c>
      <c r="I2407" s="151" t="s">
        <v>1317</v>
      </c>
      <c r="J2407" s="93" t="s">
        <v>6704</v>
      </c>
      <c r="K2407" s="153"/>
      <c r="L2407" s="153"/>
      <c r="M2407" s="153"/>
      <c r="N2407" s="153"/>
      <c r="O2407" s="153"/>
      <c r="P2407" s="153"/>
      <c r="Q2407" s="153"/>
      <c r="R2407" s="153"/>
      <c r="S2407" s="153"/>
    </row>
    <row r="2408" spans="1:19" ht="112.5">
      <c r="A2408" s="277" t="s">
        <v>25424</v>
      </c>
      <c r="B2408" s="253" t="s">
        <v>153</v>
      </c>
      <c r="C2408" s="93" t="s">
        <v>6706</v>
      </c>
      <c r="D2408" s="93" t="s">
        <v>6707</v>
      </c>
      <c r="E2408" s="148">
        <f ca="1">IFERROR(__xludf.DUMMYFUNCTION(" VLOOKUP(A2406, IMPORTRANGE(""https://docs.google.com/spreadsheets/d/1fj_Bhi2XPL3siwIh4sx4VRLAe31yD50oKdj5UlRYW0c/"", ""Сводка!A:AA""), 5, FALSE)"),164)</f>
        <v>164</v>
      </c>
      <c r="F2408" s="148" t="s">
        <v>165</v>
      </c>
      <c r="G2408" s="147">
        <f ca="1">IFERROR(__xludf.DUMMYFUNCTION(" VLOOKUP(A2406, IMPORTRANGE(""https://docs.google.com/spreadsheets/d/1QNLbnkR_AongFt22vMfNzfpjZ0CjpI8QI-w0wBnYA1w/"", ""Инфа!A:AA""), 6, FALSE)"),2024)</f>
        <v>2024</v>
      </c>
      <c r="H2408" s="150">
        <v>14800</v>
      </c>
      <c r="I2408" s="151" t="s">
        <v>1317</v>
      </c>
      <c r="J2408" s="93" t="s">
        <v>6708</v>
      </c>
      <c r="K2408" s="153"/>
      <c r="L2408" s="153"/>
      <c r="M2408" s="153"/>
      <c r="N2408" s="153"/>
      <c r="O2408" s="153"/>
      <c r="P2408" s="153"/>
      <c r="Q2408" s="153"/>
      <c r="R2408" s="153"/>
      <c r="S2408" s="153"/>
    </row>
    <row r="2409" spans="1:19" ht="112.5">
      <c r="A2409" s="277" t="s">
        <v>25424</v>
      </c>
      <c r="B2409" s="253" t="s">
        <v>153</v>
      </c>
      <c r="C2409" s="93" t="s">
        <v>6709</v>
      </c>
      <c r="D2409" s="93" t="s">
        <v>6710</v>
      </c>
      <c r="E2409" s="148">
        <f ca="1">IFERROR(__xludf.DUMMYFUNCTION(" VLOOKUP(A2407, IMPORTRANGE(""https://docs.google.com/spreadsheets/d/1fj_Bhi2XPL3siwIh4sx4VRLAe31yD50oKdj5UlRYW0c/"", ""Сводка!A:AA""), 5, FALSE)"),192)</f>
        <v>192</v>
      </c>
      <c r="F2409" s="148" t="s">
        <v>50</v>
      </c>
      <c r="G2409" s="147">
        <f ca="1">IFERROR(__xludf.DUMMYFUNCTION(" VLOOKUP(A2407, IMPORTRANGE(""https://docs.google.com/spreadsheets/d/1QNLbnkR_AongFt22vMfNzfpjZ0CjpI8QI-w0wBnYA1w/"", ""Инфа!A:AA""), 6, FALSE)"),2024)</f>
        <v>2024</v>
      </c>
      <c r="H2409" s="150">
        <v>16500</v>
      </c>
      <c r="I2409" s="151" t="s">
        <v>246</v>
      </c>
      <c r="J2409" s="93" t="s">
        <v>6711</v>
      </c>
      <c r="K2409" s="153"/>
      <c r="L2409" s="153"/>
      <c r="M2409" s="153"/>
      <c r="N2409" s="153"/>
      <c r="O2409" s="153"/>
      <c r="P2409" s="153"/>
      <c r="Q2409" s="153"/>
      <c r="R2409" s="153"/>
      <c r="S2409" s="153"/>
    </row>
    <row r="2410" spans="1:19" ht="112.5">
      <c r="A2410" s="277" t="s">
        <v>25424</v>
      </c>
      <c r="B2410" s="253" t="s">
        <v>400</v>
      </c>
      <c r="C2410" s="93" t="s">
        <v>6712</v>
      </c>
      <c r="D2410" s="93" t="s">
        <v>6713</v>
      </c>
      <c r="E2410" s="148">
        <f ca="1">IFERROR(__xludf.DUMMYFUNCTION(" VLOOKUP(A2408, IMPORTRANGE(""https://docs.google.com/spreadsheets/d/1fj_Bhi2XPL3siwIh4sx4VRLAe31yD50oKdj5UlRYW0c/"", ""Сводка!A:AA""), 5, FALSE)"),164)</f>
        <v>164</v>
      </c>
      <c r="F2410" s="148" t="s">
        <v>415</v>
      </c>
      <c r="G2410" s="147">
        <f ca="1">IFERROR(__xludf.DUMMYFUNCTION(" VLOOKUP(A2408, IMPORTRANGE(""https://docs.google.com/spreadsheets/d/1QNLbnkR_AongFt22vMfNzfpjZ0CjpI8QI-w0wBnYA1w/"", ""Инфа!A:AA""), 6, FALSE)"),2024)</f>
        <v>2024</v>
      </c>
      <c r="H2410" s="150">
        <v>14800</v>
      </c>
      <c r="I2410" s="156" t="s">
        <v>246</v>
      </c>
      <c r="J2410" s="93" t="s">
        <v>6714</v>
      </c>
      <c r="K2410" s="153"/>
      <c r="L2410" s="153"/>
      <c r="M2410" s="153"/>
      <c r="N2410" s="153"/>
      <c r="O2410" s="153"/>
      <c r="P2410" s="153"/>
      <c r="Q2410" s="153"/>
      <c r="R2410" s="153"/>
      <c r="S2410" s="153"/>
    </row>
    <row r="2411" spans="1:19" ht="187.5">
      <c r="A2411" s="277" t="s">
        <v>25424</v>
      </c>
      <c r="B2411" s="253" t="s">
        <v>153</v>
      </c>
      <c r="C2411" s="93" t="s">
        <v>6715</v>
      </c>
      <c r="D2411" s="93" t="s">
        <v>6716</v>
      </c>
      <c r="E2411" s="148">
        <f ca="1">IFERROR(__xludf.DUMMYFUNCTION(" VLOOKUP(A2409, IMPORTRANGE(""https://docs.google.com/spreadsheets/d/1fj_Bhi2XPL3siwIh4sx4VRLAe31yD50oKdj5UlRYW0c/"", ""Сводка!A:AA""), 5, FALSE)"),292)</f>
        <v>292</v>
      </c>
      <c r="F2411" s="148" t="s">
        <v>50</v>
      </c>
      <c r="G2411" s="147">
        <f ca="1">IFERROR(__xludf.DUMMYFUNCTION(" VLOOKUP(A2409, IMPORTRANGE(""https://docs.google.com/spreadsheets/d/1QNLbnkR_AongFt22vMfNzfpjZ0CjpI8QI-w0wBnYA1w/"", ""Инфа!A:AA""), 6, FALSE)"),2024)</f>
        <v>2024</v>
      </c>
      <c r="H2411" s="150">
        <v>13800</v>
      </c>
      <c r="I2411" s="156" t="s">
        <v>171</v>
      </c>
      <c r="J2411" s="93" t="s">
        <v>6717</v>
      </c>
      <c r="K2411" s="153"/>
      <c r="L2411" s="153"/>
      <c r="M2411" s="153"/>
      <c r="N2411" s="153"/>
      <c r="O2411" s="153"/>
      <c r="P2411" s="153"/>
      <c r="Q2411" s="153"/>
      <c r="R2411" s="153"/>
      <c r="S2411" s="153"/>
    </row>
    <row r="2412" spans="1:19" ht="131.25">
      <c r="A2412" s="277" t="s">
        <v>25424</v>
      </c>
      <c r="B2412" s="253" t="s">
        <v>153</v>
      </c>
      <c r="C2412" s="96" t="s">
        <v>6718</v>
      </c>
      <c r="D2412" s="93" t="s">
        <v>6719</v>
      </c>
      <c r="E2412" s="148" t="e">
        <f>#REF!</f>
        <v>#REF!</v>
      </c>
      <c r="F2412" s="165" t="s">
        <v>456</v>
      </c>
      <c r="G2412" s="147">
        <f ca="1">IFERROR(__xludf.DUMMYFUNCTION(" VLOOKUP(A2410, IMPORTRANGE(""https://docs.google.com/spreadsheets/d/1QNLbnkR_AongFt22vMfNzfpjZ0CjpI8QI-w0wBnYA1w/"", ""Инфа!A:AA""), 6, FALSE)"),2024)</f>
        <v>2024</v>
      </c>
      <c r="H2412" s="154">
        <v>24100</v>
      </c>
      <c r="I2412" s="156" t="s">
        <v>534</v>
      </c>
      <c r="J2412" s="93"/>
      <c r="K2412" s="153"/>
      <c r="L2412" s="153"/>
      <c r="M2412" s="153"/>
      <c r="N2412" s="153"/>
      <c r="O2412" s="153"/>
      <c r="P2412" s="153"/>
      <c r="Q2412" s="153"/>
      <c r="R2412" s="153"/>
      <c r="S2412" s="153"/>
    </row>
    <row r="2413" spans="1:19" ht="225">
      <c r="A2413" s="277" t="s">
        <v>25424</v>
      </c>
      <c r="B2413" s="253" t="s">
        <v>400</v>
      </c>
      <c r="C2413" s="93" t="s">
        <v>6722</v>
      </c>
      <c r="D2413" s="93" t="s">
        <v>6723</v>
      </c>
      <c r="E2413" s="148">
        <f ca="1">IFERROR(__xludf.DUMMYFUNCTION(" VLOOKUP(A2412, IMPORTRANGE(""https://docs.google.com/spreadsheets/d/1fj_Bhi2XPL3siwIh4sx4VRLAe31yD50oKdj5UlRYW0c/"", ""Сводка!A:AA""), 5, FALSE)"),244)</f>
        <v>244</v>
      </c>
      <c r="F2413" s="148" t="s">
        <v>415</v>
      </c>
      <c r="G2413" s="147">
        <f ca="1">IFERROR(__xludf.DUMMYFUNCTION(" VLOOKUP(A2412, IMPORTRANGE(""https://docs.google.com/spreadsheets/d/1QNLbnkR_AongFt22vMfNzfpjZ0CjpI8QI-w0wBnYA1w/"", ""Инфа!A:AA""), 6, FALSE)"),2024)</f>
        <v>2024</v>
      </c>
      <c r="H2413" s="150">
        <v>12300</v>
      </c>
      <c r="I2413" s="151" t="s">
        <v>958</v>
      </c>
      <c r="J2413" s="93" t="s">
        <v>6724</v>
      </c>
      <c r="K2413" s="153"/>
      <c r="L2413" s="153"/>
      <c r="M2413" s="153"/>
      <c r="N2413" s="153"/>
      <c r="O2413" s="153"/>
      <c r="P2413" s="153"/>
      <c r="Q2413" s="153"/>
      <c r="R2413" s="153"/>
      <c r="S2413" s="153"/>
    </row>
    <row r="2414" spans="1:19" ht="150">
      <c r="A2414" s="277" t="s">
        <v>25424</v>
      </c>
      <c r="B2414" s="253" t="s">
        <v>153</v>
      </c>
      <c r="C2414" s="93" t="s">
        <v>6725</v>
      </c>
      <c r="D2414" s="93" t="s">
        <v>6726</v>
      </c>
      <c r="E2414" s="148">
        <f ca="1">IFERROR(__xludf.DUMMYFUNCTION(" VLOOKUP(A2413, IMPORTRANGE(""https://docs.google.com/spreadsheets/d/1fj_Bhi2XPL3siwIh4sx4VRLAe31yD50oKdj5UlRYW0c/"", ""Сводка!A:AA""), 5, FALSE)"),188)</f>
        <v>188</v>
      </c>
      <c r="F2414" s="148" t="s">
        <v>108</v>
      </c>
      <c r="G2414" s="147">
        <f ca="1">IFERROR(__xludf.DUMMYFUNCTION(" VLOOKUP(A2413, IMPORTRANGE(""https://docs.google.com/spreadsheets/d/1QNLbnkR_AongFt22vMfNzfpjZ0CjpI8QI-w0wBnYA1w/"", ""Инфа!A:AA""), 6, FALSE)"),2024)</f>
        <v>2024</v>
      </c>
      <c r="H2414" s="150">
        <v>16300</v>
      </c>
      <c r="I2414" s="156" t="s">
        <v>518</v>
      </c>
      <c r="J2414" s="93" t="s">
        <v>6727</v>
      </c>
      <c r="K2414" s="153"/>
      <c r="L2414" s="153"/>
      <c r="M2414" s="153"/>
      <c r="N2414" s="153"/>
      <c r="O2414" s="153"/>
      <c r="P2414" s="153"/>
      <c r="Q2414" s="153"/>
      <c r="R2414" s="153"/>
      <c r="S2414" s="153"/>
    </row>
    <row r="2415" spans="1:19" ht="168.75">
      <c r="A2415" s="277" t="s">
        <v>25424</v>
      </c>
      <c r="B2415" s="253" t="s">
        <v>153</v>
      </c>
      <c r="C2415" s="93" t="s">
        <v>6728</v>
      </c>
      <c r="D2415" s="93" t="s">
        <v>6729</v>
      </c>
      <c r="E2415" s="148" t="e">
        <f>#REF!</f>
        <v>#REF!</v>
      </c>
      <c r="F2415" s="148" t="s">
        <v>50</v>
      </c>
      <c r="G2415" s="147">
        <f ca="1">IFERROR(__xludf.DUMMYFUNCTION(" VLOOKUP(A2414, IMPORTRANGE(""https://docs.google.com/spreadsheets/d/1QNLbnkR_AongFt22vMfNzfpjZ0CjpI8QI-w0wBnYA1w/"", ""Инфа!A:AA""), 6, FALSE)"),2024)</f>
        <v>2024</v>
      </c>
      <c r="H2415" s="150">
        <v>9800</v>
      </c>
      <c r="I2415" s="151" t="s">
        <v>819</v>
      </c>
      <c r="J2415" s="93" t="s">
        <v>6730</v>
      </c>
      <c r="K2415" s="153"/>
      <c r="L2415" s="153"/>
      <c r="M2415" s="153"/>
      <c r="N2415" s="153"/>
      <c r="O2415" s="153"/>
      <c r="P2415" s="153"/>
      <c r="Q2415" s="153"/>
      <c r="R2415" s="153"/>
      <c r="S2415" s="153"/>
    </row>
    <row r="2416" spans="1:19" ht="112.5">
      <c r="A2416" s="277" t="s">
        <v>25424</v>
      </c>
      <c r="B2416" s="253" t="s">
        <v>153</v>
      </c>
      <c r="C2416" s="93" t="s">
        <v>6731</v>
      </c>
      <c r="D2416" s="93" t="s">
        <v>6732</v>
      </c>
      <c r="E2416" s="148">
        <f ca="1">IFERROR(__xludf.DUMMYFUNCTION(" VLOOKUP(A2415, IMPORTRANGE(""https://docs.google.com/spreadsheets/d/1fj_Bhi2XPL3siwIh4sx4VRLAe31yD50oKdj5UlRYW0c/"", ""Сводка!A:AA""), 5, FALSE)"),192)</f>
        <v>192</v>
      </c>
      <c r="F2416" s="148" t="s">
        <v>50</v>
      </c>
      <c r="G2416" s="147">
        <f ca="1">IFERROR(__xludf.DUMMYFUNCTION(" VLOOKUP(A2415, IMPORTRANGE(""https://docs.google.com/spreadsheets/d/1QNLbnkR_AongFt22vMfNzfpjZ0CjpI8QI-w0wBnYA1w/"", ""Инфа!A:AA""), 6, FALSE)"),2024)</f>
        <v>2024</v>
      </c>
      <c r="H2416" s="150">
        <v>21500</v>
      </c>
      <c r="I2416" s="151" t="s">
        <v>819</v>
      </c>
      <c r="J2416" s="93" t="s">
        <v>6733</v>
      </c>
      <c r="K2416" s="153"/>
      <c r="L2416" s="153"/>
      <c r="M2416" s="153"/>
      <c r="N2416" s="153"/>
      <c r="O2416" s="153"/>
      <c r="P2416" s="153"/>
      <c r="Q2416" s="153"/>
      <c r="R2416" s="153"/>
      <c r="S2416" s="153"/>
    </row>
    <row r="2417" spans="1:19" ht="75">
      <c r="A2417" s="277" t="s">
        <v>25424</v>
      </c>
      <c r="B2417" s="253" t="s">
        <v>153</v>
      </c>
      <c r="C2417" s="93" t="s">
        <v>6731</v>
      </c>
      <c r="D2417" s="93" t="s">
        <v>6734</v>
      </c>
      <c r="E2417" s="148">
        <f ca="1">IFERROR(__xludf.DUMMYFUNCTION(" VLOOKUP(A2416, IMPORTRANGE(""https://docs.google.com/spreadsheets/d/1fj_Bhi2XPL3siwIh4sx4VRLAe31yD50oKdj5UlRYW0c/"", ""Сводка!A:AA""), 5, FALSE)"),148)</f>
        <v>148</v>
      </c>
      <c r="F2417" s="148" t="s">
        <v>50</v>
      </c>
      <c r="G2417" s="147">
        <f ca="1">IFERROR(__xludf.DUMMYFUNCTION(" VLOOKUP(A2416, IMPORTRANGE(""https://docs.google.com/spreadsheets/d/1QNLbnkR_AongFt22vMfNzfpjZ0CjpI8QI-w0wBnYA1w/"", ""Инфа!A:AA""), 6, FALSE)"),2024)</f>
        <v>2024</v>
      </c>
      <c r="H2417" s="150">
        <v>18000</v>
      </c>
      <c r="I2417" s="151" t="s">
        <v>819</v>
      </c>
      <c r="J2417" s="93"/>
      <c r="K2417" s="153"/>
      <c r="L2417" s="153"/>
      <c r="M2417" s="153"/>
      <c r="N2417" s="153"/>
      <c r="O2417" s="153"/>
      <c r="P2417" s="153"/>
      <c r="Q2417" s="153"/>
      <c r="R2417" s="153"/>
      <c r="S2417" s="153"/>
    </row>
    <row r="2418" spans="1:19" ht="206.25">
      <c r="A2418" s="277" t="s">
        <v>25424</v>
      </c>
      <c r="B2418" s="253" t="s">
        <v>400</v>
      </c>
      <c r="C2418" s="93" t="s">
        <v>6735</v>
      </c>
      <c r="D2418" s="93" t="s">
        <v>6736</v>
      </c>
      <c r="E2418" s="148">
        <f ca="1">IFERROR(__xludf.DUMMYFUNCTION(" VLOOKUP(A2417, IMPORTRANGE(""https://docs.google.com/spreadsheets/d/1fj_Bhi2XPL3siwIh4sx4VRLAe31yD50oKdj5UlRYW0c/"", ""Сводка!A:AA""), 5, FALSE)"),240)</f>
        <v>240</v>
      </c>
      <c r="F2418" s="148" t="s">
        <v>466</v>
      </c>
      <c r="G2418" s="147">
        <f ca="1">IFERROR(__xludf.DUMMYFUNCTION(" VLOOKUP(A2417, IMPORTRANGE(""https://docs.google.com/spreadsheets/d/1QNLbnkR_AongFt22vMfNzfpjZ0CjpI8QI-w0wBnYA1w/"", ""Инфа!A:AA""), 6, FALSE)"),2024)</f>
        <v>2024</v>
      </c>
      <c r="H2418" s="150">
        <v>19400</v>
      </c>
      <c r="I2418" s="151" t="s">
        <v>18</v>
      </c>
      <c r="J2418" s="93" t="s">
        <v>6737</v>
      </c>
      <c r="K2418" s="153"/>
      <c r="L2418" s="153"/>
      <c r="M2418" s="153"/>
      <c r="N2418" s="153"/>
      <c r="O2418" s="153"/>
      <c r="P2418" s="153"/>
      <c r="Q2418" s="153"/>
      <c r="R2418" s="153"/>
      <c r="S2418" s="153"/>
    </row>
    <row r="2419" spans="1:19" ht="262.5">
      <c r="A2419" s="277" t="s">
        <v>25424</v>
      </c>
      <c r="B2419" s="253" t="s">
        <v>400</v>
      </c>
      <c r="C2419" s="93" t="s">
        <v>6735</v>
      </c>
      <c r="D2419" s="93" t="s">
        <v>6738</v>
      </c>
      <c r="E2419" s="148">
        <f ca="1">IFERROR(__xludf.DUMMYFUNCTION(" VLOOKUP(A2418, IMPORTRANGE(""https://docs.google.com/spreadsheets/d/1fj_Bhi2XPL3siwIh4sx4VRLAe31yD50oKdj5UlRYW0c/"", ""Сводка!A:AA""), 5, FALSE)"),176)</f>
        <v>176</v>
      </c>
      <c r="F2419" s="148" t="s">
        <v>415</v>
      </c>
      <c r="G2419" s="147">
        <f ca="1">IFERROR(__xludf.DUMMYFUNCTION(" VLOOKUP(A2418, IMPORTRANGE(""https://docs.google.com/spreadsheets/d/1QNLbnkR_AongFt22vMfNzfpjZ0CjpI8QI-w0wBnYA1w/"", ""Инфа!A:AA""), 6, FALSE)"),2024)</f>
        <v>2024</v>
      </c>
      <c r="H2419" s="150">
        <v>10300</v>
      </c>
      <c r="I2419" s="151" t="s">
        <v>6739</v>
      </c>
      <c r="J2419" s="93" t="s">
        <v>6740</v>
      </c>
      <c r="K2419" s="153"/>
      <c r="L2419" s="153"/>
      <c r="M2419" s="153"/>
      <c r="N2419" s="153"/>
      <c r="O2419" s="153"/>
      <c r="P2419" s="153"/>
      <c r="Q2419" s="153"/>
      <c r="R2419" s="153"/>
      <c r="S2419" s="153"/>
    </row>
    <row r="2420" spans="1:19" ht="93.75">
      <c r="A2420" s="277" t="s">
        <v>25424</v>
      </c>
      <c r="B2420" s="253" t="s">
        <v>400</v>
      </c>
      <c r="C2420" s="93" t="s">
        <v>6735</v>
      </c>
      <c r="D2420" s="93" t="s">
        <v>6741</v>
      </c>
      <c r="E2420" s="148">
        <f ca="1">IFERROR(__xludf.DUMMYFUNCTION(" VLOOKUP(A2419, IMPORTRANGE(""https://docs.google.com/spreadsheets/d/1fj_Bhi2XPL3siwIh4sx4VRLAe31yD50oKdj5UlRYW0c/"", ""Сводка!A:AA""), 5, FALSE)"),356)</f>
        <v>356</v>
      </c>
      <c r="F2420" s="148" t="s">
        <v>466</v>
      </c>
      <c r="G2420" s="147">
        <f ca="1">IFERROR(__xludf.DUMMYFUNCTION(" VLOOKUP(A2419, IMPORTRANGE(""https://docs.google.com/spreadsheets/d/1QNLbnkR_AongFt22vMfNzfpjZ0CjpI8QI-w0wBnYA1w/"", ""Инфа!A:AA""), 6, FALSE)"),2024)</f>
        <v>2024</v>
      </c>
      <c r="H2420" s="154">
        <v>15700</v>
      </c>
      <c r="I2420" s="151" t="s">
        <v>6739</v>
      </c>
      <c r="J2420" s="93" t="s">
        <v>6742</v>
      </c>
      <c r="K2420" s="153"/>
      <c r="L2420" s="153"/>
      <c r="M2420" s="153"/>
      <c r="N2420" s="153"/>
      <c r="O2420" s="153"/>
      <c r="P2420" s="153"/>
      <c r="Q2420" s="153"/>
      <c r="R2420" s="153"/>
      <c r="S2420" s="153"/>
    </row>
    <row r="2421" spans="1:19" ht="168.75">
      <c r="A2421" s="277" t="s">
        <v>25424</v>
      </c>
      <c r="B2421" s="253" t="s">
        <v>400</v>
      </c>
      <c r="C2421" s="93" t="s">
        <v>6735</v>
      </c>
      <c r="D2421" s="93" t="s">
        <v>6743</v>
      </c>
      <c r="E2421" s="148">
        <f ca="1">IFERROR(__xludf.DUMMYFUNCTION(" VLOOKUP(A2420, IMPORTRANGE(""https://docs.google.com/spreadsheets/d/1fj_Bhi2XPL3siwIh4sx4VRLAe31yD50oKdj5UlRYW0c/"", ""Сводка!A:AA""), 5, FALSE)"),240)</f>
        <v>240</v>
      </c>
      <c r="F2421" s="148" t="s">
        <v>466</v>
      </c>
      <c r="G2421" s="147">
        <f ca="1">IFERROR(__xludf.DUMMYFUNCTION(" VLOOKUP(A2420, IMPORTRANGE(""https://docs.google.com/spreadsheets/d/1QNLbnkR_AongFt22vMfNzfpjZ0CjpI8QI-w0wBnYA1w/"", ""Инфа!A:AA""), 6, FALSE)"),2024)</f>
        <v>2024</v>
      </c>
      <c r="H2421" s="150">
        <v>12200</v>
      </c>
      <c r="I2421" s="151" t="s">
        <v>6739</v>
      </c>
      <c r="J2421" s="93" t="s">
        <v>6744</v>
      </c>
      <c r="K2421" s="153"/>
      <c r="L2421" s="153"/>
      <c r="M2421" s="153"/>
      <c r="N2421" s="153"/>
      <c r="O2421" s="153"/>
      <c r="P2421" s="153"/>
      <c r="Q2421" s="153"/>
      <c r="R2421" s="153"/>
      <c r="S2421" s="153"/>
    </row>
    <row r="2422" spans="1:19" ht="262.5">
      <c r="A2422" s="277" t="s">
        <v>25424</v>
      </c>
      <c r="B2422" s="253" t="s">
        <v>400</v>
      </c>
      <c r="C2422" s="93" t="s">
        <v>6735</v>
      </c>
      <c r="D2422" s="93" t="s">
        <v>6745</v>
      </c>
      <c r="E2422" s="148">
        <f ca="1">IFERROR(__xludf.DUMMYFUNCTION(" VLOOKUP(A2421, IMPORTRANGE(""https://docs.google.com/spreadsheets/d/1fj_Bhi2XPL3siwIh4sx4VRLAe31yD50oKdj5UlRYW0c/"", ""Сводка!A:AA""), 5, FALSE)"),380)</f>
        <v>380</v>
      </c>
      <c r="F2422" s="148" t="s">
        <v>466</v>
      </c>
      <c r="G2422" s="147">
        <f ca="1">IFERROR(__xludf.DUMMYFUNCTION(" VLOOKUP(A2421, IMPORTRANGE(""https://docs.google.com/spreadsheets/d/1QNLbnkR_AongFt22vMfNzfpjZ0CjpI8QI-w0wBnYA1w/"", ""Инфа!A:AA""), 6, FALSE)"),2024)</f>
        <v>2024</v>
      </c>
      <c r="H2422" s="154">
        <v>16400</v>
      </c>
      <c r="I2422" s="151" t="s">
        <v>18</v>
      </c>
      <c r="J2422" s="93" t="s">
        <v>6746</v>
      </c>
      <c r="K2422" s="153"/>
      <c r="L2422" s="153"/>
      <c r="M2422" s="153"/>
      <c r="N2422" s="153"/>
      <c r="O2422" s="153"/>
      <c r="P2422" s="153"/>
      <c r="Q2422" s="153"/>
      <c r="R2422" s="153"/>
      <c r="S2422" s="153"/>
    </row>
    <row r="2423" spans="1:19" ht="187.5">
      <c r="A2423" s="277" t="s">
        <v>25424</v>
      </c>
      <c r="B2423" s="253" t="s">
        <v>400</v>
      </c>
      <c r="C2423" s="93" t="s">
        <v>6747</v>
      </c>
      <c r="D2423" s="93" t="s">
        <v>6748</v>
      </c>
      <c r="E2423" s="148">
        <f ca="1">IFERROR(__xludf.DUMMYFUNCTION(" VLOOKUP(A2422, IMPORTRANGE(""https://docs.google.com/spreadsheets/d/1fj_Bhi2XPL3siwIh4sx4VRLAe31yD50oKdj5UlRYW0c/"", ""Сводка!A:AA""), 5, FALSE)"),120)</f>
        <v>120</v>
      </c>
      <c r="F2423" s="148" t="s">
        <v>50</v>
      </c>
      <c r="G2423" s="147">
        <f ca="1">IFERROR(__xludf.DUMMYFUNCTION(" VLOOKUP(A2422, IMPORTRANGE(""https://docs.google.com/spreadsheets/d/1QNLbnkR_AongFt22vMfNzfpjZ0CjpI8QI-w0wBnYA1w/"", ""Инфа!A:AA""), 6, FALSE)"),2024)</f>
        <v>2024</v>
      </c>
      <c r="H2423" s="150">
        <v>8600</v>
      </c>
      <c r="I2423" s="156" t="s">
        <v>171</v>
      </c>
      <c r="J2423" s="93" t="s">
        <v>6749</v>
      </c>
      <c r="K2423" s="153"/>
      <c r="L2423" s="153"/>
      <c r="M2423" s="153"/>
      <c r="N2423" s="153"/>
      <c r="O2423" s="153"/>
      <c r="P2423" s="153"/>
      <c r="Q2423" s="153"/>
      <c r="R2423" s="153"/>
      <c r="S2423" s="153"/>
    </row>
    <row r="2424" spans="1:19" ht="37.5">
      <c r="A2424" s="277" t="s">
        <v>25424</v>
      </c>
      <c r="B2424" s="253" t="s">
        <v>153</v>
      </c>
      <c r="C2424" s="93" t="s">
        <v>6747</v>
      </c>
      <c r="D2424" s="93" t="s">
        <v>6750</v>
      </c>
      <c r="E2424" s="148" t="e">
        <f>#REF!</f>
        <v>#REF!</v>
      </c>
      <c r="F2424" s="148" t="s">
        <v>50</v>
      </c>
      <c r="G2424" s="147">
        <f ca="1">IFERROR(__xludf.DUMMYFUNCTION(" VLOOKUP(A2423, IMPORTRANGE(""https://docs.google.com/spreadsheets/d/1QNLbnkR_AongFt22vMfNzfpjZ0CjpI8QI-w0wBnYA1w/"", ""Инфа!A:AA""), 6, FALSE)"),2024)</f>
        <v>2024</v>
      </c>
      <c r="H2424" s="150">
        <v>21800</v>
      </c>
      <c r="I2424" s="156" t="s">
        <v>171</v>
      </c>
      <c r="J2424" s="93"/>
      <c r="K2424" s="153"/>
      <c r="L2424" s="153"/>
      <c r="M2424" s="153"/>
      <c r="N2424" s="153"/>
      <c r="O2424" s="153"/>
      <c r="P2424" s="153"/>
      <c r="Q2424" s="153"/>
      <c r="R2424" s="153"/>
      <c r="S2424" s="153"/>
    </row>
    <row r="2425" spans="1:19" ht="131.25">
      <c r="A2425" s="277" t="s">
        <v>25424</v>
      </c>
      <c r="B2425" s="253" t="s">
        <v>400</v>
      </c>
      <c r="C2425" s="93" t="s">
        <v>6751</v>
      </c>
      <c r="D2425" s="93" t="s">
        <v>6752</v>
      </c>
      <c r="E2425" s="148">
        <f ca="1">IFERROR(__xludf.DUMMYFUNCTION(" VLOOKUP(A2424, IMPORTRANGE(""https://docs.google.com/spreadsheets/d/1fj_Bhi2XPL3siwIh4sx4VRLAe31yD50oKdj5UlRYW0c/"", ""Сводка!A:AA""), 5, FALSE)"),404)</f>
        <v>404</v>
      </c>
      <c r="F2425" s="148" t="s">
        <v>26</v>
      </c>
      <c r="G2425" s="147">
        <f ca="1">IFERROR(__xludf.DUMMYFUNCTION(" VLOOKUP(A2424, IMPORTRANGE(""https://docs.google.com/spreadsheets/d/1QNLbnkR_AongFt22vMfNzfpjZ0CjpI8QI-w0wBnYA1w/"", ""Инфа!A:AA""), 6, FALSE)"),2024)</f>
        <v>2024</v>
      </c>
      <c r="H2425" s="154">
        <v>29200</v>
      </c>
      <c r="I2425" s="151" t="s">
        <v>246</v>
      </c>
      <c r="J2425" s="93" t="s">
        <v>6753</v>
      </c>
      <c r="K2425" s="153"/>
      <c r="L2425" s="153"/>
      <c r="M2425" s="153"/>
      <c r="N2425" s="153"/>
      <c r="O2425" s="153"/>
      <c r="P2425" s="153"/>
      <c r="Q2425" s="153"/>
      <c r="R2425" s="153"/>
      <c r="S2425" s="153"/>
    </row>
    <row r="2426" spans="1:19" ht="56.25">
      <c r="A2426" s="277" t="s">
        <v>25424</v>
      </c>
      <c r="B2426" s="253" t="s">
        <v>400</v>
      </c>
      <c r="C2426" s="93" t="s">
        <v>6751</v>
      </c>
      <c r="D2426" s="93" t="s">
        <v>6754</v>
      </c>
      <c r="E2426" s="148">
        <f ca="1">IFERROR(__xludf.DUMMYFUNCTION(" VLOOKUP(A2425, IMPORTRANGE(""https://docs.google.com/spreadsheets/d/1fj_Bhi2XPL3siwIh4sx4VRLAe31yD50oKdj5UlRYW0c/"", ""Сводка!A:AA""), 5, FALSE)"),228)</f>
        <v>228</v>
      </c>
      <c r="F2426" s="148" t="s">
        <v>108</v>
      </c>
      <c r="G2426" s="147">
        <f ca="1">IFERROR(__xludf.DUMMYFUNCTION(" VLOOKUP(A2425, IMPORTRANGE(""https://docs.google.com/spreadsheets/d/1QNLbnkR_AongFt22vMfNzfpjZ0CjpI8QI-w0wBnYA1w/"", ""Инфа!A:AA""), 6, FALSE)"),2024)</f>
        <v>2024</v>
      </c>
      <c r="H2426" s="150">
        <v>15400</v>
      </c>
      <c r="I2426" s="156" t="s">
        <v>246</v>
      </c>
      <c r="J2426" s="93"/>
      <c r="K2426" s="153"/>
      <c r="L2426" s="153"/>
      <c r="M2426" s="153"/>
      <c r="N2426" s="153"/>
      <c r="O2426" s="153"/>
      <c r="P2426" s="153"/>
      <c r="Q2426" s="153"/>
      <c r="R2426" s="153"/>
      <c r="S2426" s="153"/>
    </row>
    <row r="2427" spans="1:19" ht="168.75">
      <c r="A2427" s="277" t="s">
        <v>25424</v>
      </c>
      <c r="B2427" s="253" t="s">
        <v>400</v>
      </c>
      <c r="C2427" s="93" t="s">
        <v>6751</v>
      </c>
      <c r="D2427" s="93" t="s">
        <v>6755</v>
      </c>
      <c r="E2427" s="148">
        <f ca="1">IFERROR(__xludf.DUMMYFUNCTION(" VLOOKUP(A2426, IMPORTRANGE(""https://docs.google.com/spreadsheets/d/1fj_Bhi2XPL3siwIh4sx4VRLAe31yD50oKdj5UlRYW0c/"", ""Сводка!A:AA""), 5, FALSE)"),232)</f>
        <v>232</v>
      </c>
      <c r="F2427" s="148" t="s">
        <v>108</v>
      </c>
      <c r="G2427" s="147">
        <f ca="1">IFERROR(__xludf.DUMMYFUNCTION(" VLOOKUP(A2426, IMPORTRANGE(""https://docs.google.com/spreadsheets/d/1QNLbnkR_AongFt22vMfNzfpjZ0CjpI8QI-w0wBnYA1w/"", ""Инфа!A:AA""), 6, FALSE)"),2024)</f>
        <v>2024</v>
      </c>
      <c r="H2427" s="150">
        <v>15500</v>
      </c>
      <c r="I2427" s="151" t="s">
        <v>246</v>
      </c>
      <c r="J2427" s="93" t="s">
        <v>6756</v>
      </c>
      <c r="K2427" s="153"/>
      <c r="L2427" s="153"/>
      <c r="M2427" s="153"/>
      <c r="N2427" s="153"/>
      <c r="O2427" s="153"/>
      <c r="P2427" s="153"/>
      <c r="Q2427" s="153"/>
      <c r="R2427" s="153"/>
      <c r="S2427" s="153"/>
    </row>
    <row r="2428" spans="1:19" ht="93.75">
      <c r="A2428" s="277" t="s">
        <v>25424</v>
      </c>
      <c r="B2428" s="253" t="s">
        <v>400</v>
      </c>
      <c r="C2428" s="93" t="s">
        <v>6757</v>
      </c>
      <c r="D2428" s="93" t="s">
        <v>97</v>
      </c>
      <c r="E2428" s="148">
        <f ca="1">IFERROR(__xludf.DUMMYFUNCTION(" VLOOKUP(A2427, IMPORTRANGE(""https://docs.google.com/spreadsheets/d/1fj_Bhi2XPL3siwIh4sx4VRLAe31yD50oKdj5UlRYW0c/"", ""Сводка!A:AA""), 5, FALSE)"),176)</f>
        <v>176</v>
      </c>
      <c r="F2428" s="148" t="s">
        <v>415</v>
      </c>
      <c r="G2428" s="147">
        <f ca="1">IFERROR(__xludf.DUMMYFUNCTION(" VLOOKUP(A2427, IMPORTRANGE(""https://docs.google.com/spreadsheets/d/1QNLbnkR_AongFt22vMfNzfpjZ0CjpI8QI-w0wBnYA1w/"", ""Инфа!A:AA""), 6, FALSE)"),2024)</f>
        <v>2024</v>
      </c>
      <c r="H2428" s="150">
        <v>10300</v>
      </c>
      <c r="I2428" s="151" t="s">
        <v>97</v>
      </c>
      <c r="J2428" s="93" t="s">
        <v>6758</v>
      </c>
      <c r="K2428" s="153"/>
      <c r="L2428" s="153"/>
      <c r="M2428" s="153"/>
      <c r="N2428" s="153"/>
      <c r="O2428" s="153"/>
      <c r="P2428" s="153"/>
      <c r="Q2428" s="153"/>
      <c r="R2428" s="153"/>
      <c r="S2428" s="153"/>
    </row>
    <row r="2429" spans="1:19" ht="75">
      <c r="A2429" s="277" t="s">
        <v>25424</v>
      </c>
      <c r="B2429" s="253" t="s">
        <v>400</v>
      </c>
      <c r="C2429" s="93" t="s">
        <v>6757</v>
      </c>
      <c r="D2429" s="93" t="s">
        <v>6759</v>
      </c>
      <c r="E2429" s="148">
        <f ca="1">IFERROR(__xludf.DUMMYFUNCTION(" VLOOKUP(A2428, IMPORTRANGE(""https://docs.google.com/spreadsheets/d/1fj_Bhi2XPL3siwIh4sx4VRLAe31yD50oKdj5UlRYW0c/"", ""Сводка!A:AA""), 5, FALSE)"),96)</f>
        <v>96</v>
      </c>
      <c r="F2429" s="148" t="s">
        <v>466</v>
      </c>
      <c r="G2429" s="147">
        <f ca="1">IFERROR(__xludf.DUMMYFUNCTION(" VLOOKUP(A2428, IMPORTRANGE(""https://docs.google.com/spreadsheets/d/1QNLbnkR_AongFt22vMfNzfpjZ0CjpI8QI-w0wBnYA1w/"", ""Инфа!A:AA""), 6, FALSE)"),2024)</f>
        <v>2024</v>
      </c>
      <c r="H2429" s="150">
        <v>7900</v>
      </c>
      <c r="I2429" s="151" t="s">
        <v>2593</v>
      </c>
      <c r="J2429" s="93" t="s">
        <v>6760</v>
      </c>
      <c r="K2429" s="153"/>
      <c r="L2429" s="153"/>
      <c r="M2429" s="153"/>
      <c r="N2429" s="153"/>
      <c r="O2429" s="153"/>
      <c r="P2429" s="153"/>
      <c r="Q2429" s="153"/>
      <c r="R2429" s="153"/>
      <c r="S2429" s="153"/>
    </row>
    <row r="2430" spans="1:19" ht="93.75">
      <c r="A2430" s="277" t="s">
        <v>25424</v>
      </c>
      <c r="B2430" s="253" t="s">
        <v>400</v>
      </c>
      <c r="C2430" s="93" t="s">
        <v>6757</v>
      </c>
      <c r="D2430" s="93" t="s">
        <v>6761</v>
      </c>
      <c r="E2430" s="148">
        <f ca="1">IFERROR(__xludf.DUMMYFUNCTION(" VLOOKUP(A2429, IMPORTRANGE(""https://docs.google.com/spreadsheets/d/1fj_Bhi2XPL3siwIh4sx4VRLAe31yD50oKdj5UlRYW0c/"", ""Сводка!A:AA""), 5, FALSE)"),156)</f>
        <v>156</v>
      </c>
      <c r="F2430" s="148" t="s">
        <v>6762</v>
      </c>
      <c r="G2430" s="147">
        <f ca="1">IFERROR(__xludf.DUMMYFUNCTION(" VLOOKUP(A2429, IMPORTRANGE(""https://docs.google.com/spreadsheets/d/1QNLbnkR_AongFt22vMfNzfpjZ0CjpI8QI-w0wBnYA1w/"", ""Инфа!A:AA""), 6, FALSE)"),2024)</f>
        <v>2024</v>
      </c>
      <c r="H2430" s="150">
        <v>9700</v>
      </c>
      <c r="I2430" s="151" t="s">
        <v>2593</v>
      </c>
      <c r="J2430" s="93" t="s">
        <v>6763</v>
      </c>
      <c r="K2430" s="153"/>
      <c r="L2430" s="153"/>
      <c r="M2430" s="153"/>
      <c r="N2430" s="153"/>
      <c r="O2430" s="153"/>
      <c r="P2430" s="153"/>
      <c r="Q2430" s="153"/>
      <c r="R2430" s="153"/>
      <c r="S2430" s="153"/>
    </row>
    <row r="2431" spans="1:19" ht="93.75">
      <c r="A2431" s="277" t="s">
        <v>25424</v>
      </c>
      <c r="B2431" s="253" t="s">
        <v>400</v>
      </c>
      <c r="C2431" s="93" t="s">
        <v>6764</v>
      </c>
      <c r="D2431" s="93" t="s">
        <v>6765</v>
      </c>
      <c r="E2431" s="148">
        <f ca="1">IFERROR(__xludf.DUMMYFUNCTION(" VLOOKUP(A2430, IMPORTRANGE(""https://docs.google.com/spreadsheets/d/1fj_Bhi2XPL3siwIh4sx4VRLAe31yD50oKdj5UlRYW0c/"", ""Сводка!A:AA""), 5, FALSE)"),136)</f>
        <v>136</v>
      </c>
      <c r="F2431" s="148" t="s">
        <v>415</v>
      </c>
      <c r="G2431" s="147">
        <f ca="1">IFERROR(__xludf.DUMMYFUNCTION(" VLOOKUP(A2430, IMPORTRANGE(""https://docs.google.com/spreadsheets/d/1QNLbnkR_AongFt22vMfNzfpjZ0CjpI8QI-w0wBnYA1w/"", ""Инфа!A:AA""), 6, FALSE)"),2024)</f>
        <v>2024</v>
      </c>
      <c r="H2431" s="150">
        <v>9100</v>
      </c>
      <c r="I2431" s="151" t="s">
        <v>28</v>
      </c>
      <c r="J2431" s="93" t="s">
        <v>6766</v>
      </c>
      <c r="K2431" s="153"/>
      <c r="L2431" s="153"/>
      <c r="M2431" s="153"/>
      <c r="N2431" s="153"/>
      <c r="O2431" s="153"/>
      <c r="P2431" s="153"/>
      <c r="Q2431" s="153"/>
      <c r="R2431" s="153"/>
      <c r="S2431" s="153"/>
    </row>
    <row r="2432" spans="1:19" ht="75">
      <c r="A2432" s="277" t="s">
        <v>25424</v>
      </c>
      <c r="B2432" s="253" t="s">
        <v>400</v>
      </c>
      <c r="C2432" s="93" t="s">
        <v>6767</v>
      </c>
      <c r="D2432" s="93" t="s">
        <v>2184</v>
      </c>
      <c r="E2432" s="148">
        <f ca="1">IFERROR(__xludf.DUMMYFUNCTION(" VLOOKUP(A2431, IMPORTRANGE(""https://docs.google.com/spreadsheets/d/1fj_Bhi2XPL3siwIh4sx4VRLAe31yD50oKdj5UlRYW0c/"", ""Сводка!A:AA""), 5, FALSE)"),216)</f>
        <v>216</v>
      </c>
      <c r="F2432" s="148" t="s">
        <v>415</v>
      </c>
      <c r="G2432" s="147">
        <f ca="1">IFERROR(__xludf.DUMMYFUNCTION(" VLOOKUP(A2431, IMPORTRANGE(""https://docs.google.com/spreadsheets/d/1QNLbnkR_AongFt22vMfNzfpjZ0CjpI8QI-w0wBnYA1w/"", ""Инфа!A:AA""), 6, FALSE)"),2024)</f>
        <v>2024</v>
      </c>
      <c r="H2432" s="150">
        <v>11500</v>
      </c>
      <c r="I2432" s="151" t="s">
        <v>2184</v>
      </c>
      <c r="J2432" s="93" t="s">
        <v>6768</v>
      </c>
      <c r="K2432" s="153"/>
      <c r="L2432" s="153"/>
      <c r="M2432" s="153"/>
      <c r="N2432" s="153"/>
      <c r="O2432" s="153"/>
      <c r="P2432" s="153"/>
      <c r="Q2432" s="153"/>
      <c r="R2432" s="153"/>
      <c r="S2432" s="153"/>
    </row>
    <row r="2433" spans="1:19" ht="112.5">
      <c r="A2433" s="277" t="s">
        <v>25424</v>
      </c>
      <c r="B2433" s="253" t="s">
        <v>400</v>
      </c>
      <c r="C2433" s="93" t="s">
        <v>6769</v>
      </c>
      <c r="D2433" s="93" t="s">
        <v>620</v>
      </c>
      <c r="E2433" s="148">
        <f ca="1">IFERROR(__xludf.DUMMYFUNCTION(" VLOOKUP(A2432, IMPORTRANGE(""https://docs.google.com/spreadsheets/d/1fj_Bhi2XPL3siwIh4sx4VRLAe31yD50oKdj5UlRYW0c/"", ""Сводка!A:AA""), 5, FALSE)"),144)</f>
        <v>144</v>
      </c>
      <c r="F2433" s="148" t="s">
        <v>415</v>
      </c>
      <c r="G2433" s="147">
        <f ca="1">IFERROR(__xludf.DUMMYFUNCTION(" VLOOKUP(A2432, IMPORTRANGE(""https://docs.google.com/spreadsheets/d/1QNLbnkR_AongFt22vMfNzfpjZ0CjpI8QI-w0wBnYA1w/"", ""Инфа!A:AA""), 6, FALSE)"),2024)</f>
        <v>2024</v>
      </c>
      <c r="H2433" s="150">
        <v>9300</v>
      </c>
      <c r="I2433" s="151" t="s">
        <v>28</v>
      </c>
      <c r="J2433" s="93" t="s">
        <v>6770</v>
      </c>
      <c r="K2433" s="153"/>
      <c r="L2433" s="153"/>
      <c r="M2433" s="153"/>
      <c r="N2433" s="153"/>
      <c r="O2433" s="153"/>
      <c r="P2433" s="153"/>
      <c r="Q2433" s="153"/>
      <c r="R2433" s="153"/>
      <c r="S2433" s="153"/>
    </row>
    <row r="2434" spans="1:19" ht="131.25">
      <c r="A2434" s="277" t="s">
        <v>25424</v>
      </c>
      <c r="B2434" s="253" t="s">
        <v>400</v>
      </c>
      <c r="C2434" s="93" t="s">
        <v>6771</v>
      </c>
      <c r="D2434" s="93" t="s">
        <v>6772</v>
      </c>
      <c r="E2434" s="148">
        <f ca="1">IFERROR(__xludf.DUMMYFUNCTION(" VLOOKUP(A2433, IMPORTRANGE(""https://docs.google.com/spreadsheets/d/1fj_Bhi2XPL3siwIh4sx4VRLAe31yD50oKdj5UlRYW0c/"", ""Сводка!A:AA""), 5, FALSE)"),264)</f>
        <v>264</v>
      </c>
      <c r="F2434" s="148" t="s">
        <v>6773</v>
      </c>
      <c r="G2434" s="147">
        <f ca="1">IFERROR(__xludf.DUMMYFUNCTION(" VLOOKUP(A2433, IMPORTRANGE(""https://docs.google.com/spreadsheets/d/1QNLbnkR_AongFt22vMfNzfpjZ0CjpI8QI-w0wBnYA1w/"", ""Инфа!A:AA""), 6, FALSE)"),2024)</f>
        <v>2024</v>
      </c>
      <c r="H2434" s="150">
        <v>12900</v>
      </c>
      <c r="I2434" s="151" t="s">
        <v>28</v>
      </c>
      <c r="J2434" s="93" t="s">
        <v>6774</v>
      </c>
      <c r="K2434" s="153"/>
      <c r="L2434" s="153"/>
      <c r="M2434" s="153"/>
      <c r="N2434" s="153"/>
      <c r="O2434" s="153"/>
      <c r="P2434" s="153"/>
      <c r="Q2434" s="153"/>
      <c r="R2434" s="153"/>
      <c r="S2434" s="153"/>
    </row>
    <row r="2435" spans="1:19" ht="131.25">
      <c r="A2435" s="277" t="s">
        <v>25424</v>
      </c>
      <c r="B2435" s="253" t="s">
        <v>400</v>
      </c>
      <c r="C2435" s="93" t="s">
        <v>6771</v>
      </c>
      <c r="D2435" s="93" t="s">
        <v>6775</v>
      </c>
      <c r="E2435" s="148">
        <f ca="1">IFERROR(__xludf.DUMMYFUNCTION(" VLOOKUP(A2434, IMPORTRANGE(""https://docs.google.com/spreadsheets/d/1fj_Bhi2XPL3siwIh4sx4VRLAe31yD50oKdj5UlRYW0c/"", ""Сводка!A:AA""), 5, FALSE)"),132)</f>
        <v>132</v>
      </c>
      <c r="F2435" s="148" t="s">
        <v>6773</v>
      </c>
      <c r="G2435" s="147">
        <f ca="1">IFERROR(__xludf.DUMMYFUNCTION(" VLOOKUP(A2434, IMPORTRANGE(""https://docs.google.com/spreadsheets/d/1QNLbnkR_AongFt22vMfNzfpjZ0CjpI8QI-w0wBnYA1w/"", ""Инфа!A:AA""), 6, FALSE)"),2024)</f>
        <v>2024</v>
      </c>
      <c r="H2435" s="150">
        <v>9000</v>
      </c>
      <c r="I2435" s="151" t="s">
        <v>28</v>
      </c>
      <c r="J2435" s="93" t="s">
        <v>6774</v>
      </c>
      <c r="K2435" s="153"/>
      <c r="L2435" s="153"/>
      <c r="M2435" s="153"/>
      <c r="N2435" s="153"/>
      <c r="O2435" s="153"/>
      <c r="P2435" s="153"/>
      <c r="Q2435" s="153"/>
      <c r="R2435" s="153"/>
      <c r="S2435" s="153"/>
    </row>
    <row r="2436" spans="1:19" ht="131.25">
      <c r="A2436" s="277" t="s">
        <v>25424</v>
      </c>
      <c r="B2436" s="253" t="s">
        <v>400</v>
      </c>
      <c r="C2436" s="93" t="s">
        <v>6776</v>
      </c>
      <c r="D2436" s="93" t="s">
        <v>6777</v>
      </c>
      <c r="E2436" s="148">
        <f ca="1">IFERROR(__xludf.DUMMYFUNCTION(" VLOOKUP(A2435, IMPORTRANGE(""https://docs.google.com/spreadsheets/d/1fj_Bhi2XPL3siwIh4sx4VRLAe31yD50oKdj5UlRYW0c/"", ""Сводка!A:AA""), 5, FALSE)"),372)</f>
        <v>372</v>
      </c>
      <c r="F2436" s="148" t="s">
        <v>599</v>
      </c>
      <c r="G2436" s="147">
        <f ca="1">IFERROR(__xludf.DUMMYFUNCTION(" VLOOKUP(A2435, IMPORTRANGE(""https://docs.google.com/spreadsheets/d/1QNLbnkR_AongFt22vMfNzfpjZ0CjpI8QI-w0wBnYA1w/"", ""Инфа!A:AA""), 6, FALSE)"),2024)</f>
        <v>2024</v>
      </c>
      <c r="H2436" s="154">
        <v>16200</v>
      </c>
      <c r="I2436" s="156" t="s">
        <v>489</v>
      </c>
      <c r="J2436" s="93" t="s">
        <v>6778</v>
      </c>
      <c r="K2436" s="153"/>
      <c r="L2436" s="153"/>
      <c r="M2436" s="153"/>
      <c r="N2436" s="153"/>
      <c r="O2436" s="153"/>
      <c r="P2436" s="153"/>
      <c r="Q2436" s="153"/>
      <c r="R2436" s="153"/>
      <c r="S2436" s="153"/>
    </row>
    <row r="2437" spans="1:19" ht="187.5">
      <c r="A2437" s="277" t="s">
        <v>25424</v>
      </c>
      <c r="B2437" s="253" t="s">
        <v>6779</v>
      </c>
      <c r="C2437" s="93" t="s">
        <v>6780</v>
      </c>
      <c r="D2437" s="93" t="s">
        <v>6781</v>
      </c>
      <c r="E2437" s="148">
        <f ca="1">IFERROR(__xludf.DUMMYFUNCTION(" VLOOKUP(A2436, IMPORTRANGE(""https://docs.google.com/spreadsheets/d/1fj_Bhi2XPL3siwIh4sx4VRLAe31yD50oKdj5UlRYW0c/"", ""Сводка!A:AA""), 5, FALSE)"),120)</f>
        <v>120</v>
      </c>
      <c r="F2437" s="148" t="s">
        <v>6782</v>
      </c>
      <c r="G2437" s="147">
        <f ca="1">IFERROR(__xludf.DUMMYFUNCTION(" VLOOKUP(A2436, IMPORTRANGE(""https://docs.google.com/spreadsheets/d/1QNLbnkR_AongFt22vMfNzfpjZ0CjpI8QI-w0wBnYA1w/"", ""Инфа!A:AA""), 6, FALSE)"),2024)</f>
        <v>2024</v>
      </c>
      <c r="H2437" s="150">
        <v>15900</v>
      </c>
      <c r="I2437" s="151" t="s">
        <v>404</v>
      </c>
      <c r="J2437" s="93" t="s">
        <v>6783</v>
      </c>
      <c r="K2437" s="153"/>
      <c r="L2437" s="153"/>
      <c r="M2437" s="153"/>
      <c r="N2437" s="153"/>
      <c r="O2437" s="153"/>
      <c r="P2437" s="153"/>
      <c r="Q2437" s="153"/>
      <c r="R2437" s="153"/>
      <c r="S2437" s="153"/>
    </row>
    <row r="2438" spans="1:19" ht="93.75">
      <c r="A2438" s="277" t="s">
        <v>25424</v>
      </c>
      <c r="B2438" s="253" t="s">
        <v>153</v>
      </c>
      <c r="C2438" s="93" t="s">
        <v>6784</v>
      </c>
      <c r="D2438" s="93" t="s">
        <v>6785</v>
      </c>
      <c r="E2438" s="148">
        <f ca="1">IFERROR(__xludf.DUMMYFUNCTION(" VLOOKUP(A2437, IMPORTRANGE(""https://docs.google.com/spreadsheets/d/1fj_Bhi2XPL3siwIh4sx4VRLAe31yD50oKdj5UlRYW0c/"", ""Сводка!A:AA""), 5, FALSE)"),200)</f>
        <v>200</v>
      </c>
      <c r="F2438" s="148" t="s">
        <v>59</v>
      </c>
      <c r="G2438" s="147">
        <f ca="1">IFERROR(__xludf.DUMMYFUNCTION(" VLOOKUP(A2437, IMPORTRANGE(""https://docs.google.com/spreadsheets/d/1QNLbnkR_AongFt22vMfNzfpjZ0CjpI8QI-w0wBnYA1w/"", ""Инфа!A:AA""), 6, FALSE)"),2024)</f>
        <v>2024</v>
      </c>
      <c r="H2438" s="150">
        <v>11000</v>
      </c>
      <c r="I2438" s="151" t="s">
        <v>404</v>
      </c>
      <c r="J2438" s="93" t="s">
        <v>6786</v>
      </c>
      <c r="K2438" s="153"/>
      <c r="L2438" s="153"/>
      <c r="M2438" s="153"/>
      <c r="N2438" s="153"/>
      <c r="O2438" s="153"/>
      <c r="P2438" s="153"/>
      <c r="Q2438" s="153"/>
      <c r="R2438" s="153"/>
      <c r="S2438" s="153"/>
    </row>
    <row r="2439" spans="1:19" ht="243.75">
      <c r="A2439" s="277" t="s">
        <v>25424</v>
      </c>
      <c r="B2439" s="253" t="s">
        <v>400</v>
      </c>
      <c r="C2439" s="93" t="s">
        <v>6787</v>
      </c>
      <c r="D2439" s="93" t="s">
        <v>6788</v>
      </c>
      <c r="E2439" s="148">
        <f ca="1">IFERROR(__xludf.DUMMYFUNCTION(" VLOOKUP(A2438, IMPORTRANGE(""https://docs.google.com/spreadsheets/d/1fj_Bhi2XPL3siwIh4sx4VRLAe31yD50oKdj5UlRYW0c/"", ""Сводка!A:AA""), 5, FALSE)"),132)</f>
        <v>132</v>
      </c>
      <c r="F2439" s="148" t="s">
        <v>415</v>
      </c>
      <c r="G2439" s="147">
        <f ca="1">IFERROR(__xludf.DUMMYFUNCTION(" VLOOKUP(A2438, IMPORTRANGE(""https://docs.google.com/spreadsheets/d/1QNLbnkR_AongFt22vMfNzfpjZ0CjpI8QI-w0wBnYA1w/"", ""Инфа!A:AA""), 6, FALSE)"),2024)</f>
        <v>2024</v>
      </c>
      <c r="H2439" s="150">
        <v>9000</v>
      </c>
      <c r="I2439" s="151" t="s">
        <v>404</v>
      </c>
      <c r="J2439" s="93" t="s">
        <v>6789</v>
      </c>
      <c r="K2439" s="153"/>
      <c r="L2439" s="153"/>
      <c r="M2439" s="153"/>
      <c r="N2439" s="153"/>
      <c r="O2439" s="153"/>
      <c r="P2439" s="153"/>
      <c r="Q2439" s="153"/>
      <c r="R2439" s="153"/>
      <c r="S2439" s="153"/>
    </row>
    <row r="2440" spans="1:19" ht="187.5">
      <c r="A2440" s="277" t="s">
        <v>25424</v>
      </c>
      <c r="B2440" s="253" t="s">
        <v>400</v>
      </c>
      <c r="C2440" s="93" t="s">
        <v>6790</v>
      </c>
      <c r="D2440" s="93" t="s">
        <v>6791</v>
      </c>
      <c r="E2440" s="148">
        <f ca="1">IFERROR(__xludf.DUMMYFUNCTION(" VLOOKUP(A2439, IMPORTRANGE(""https://docs.google.com/spreadsheets/d/1fj_Bhi2XPL3siwIh4sx4VRLAe31yD50oKdj5UlRYW0c/"", ""Сводка!A:AA""), 5, FALSE)"),160)</f>
        <v>160</v>
      </c>
      <c r="F2440" s="148" t="s">
        <v>599</v>
      </c>
      <c r="G2440" s="147">
        <f ca="1">IFERROR(__xludf.DUMMYFUNCTION(" VLOOKUP(A2439, IMPORTRANGE(""https://docs.google.com/spreadsheets/d/1QNLbnkR_AongFt22vMfNzfpjZ0CjpI8QI-w0wBnYA1w/"", ""Инфа!A:AA""), 6, FALSE)"),2024)</f>
        <v>2024</v>
      </c>
      <c r="H2440" s="150">
        <v>9800</v>
      </c>
      <c r="I2440" s="151" t="s">
        <v>404</v>
      </c>
      <c r="J2440" s="93" t="s">
        <v>6792</v>
      </c>
      <c r="K2440" s="153"/>
      <c r="L2440" s="153"/>
      <c r="M2440" s="153"/>
      <c r="N2440" s="153"/>
      <c r="O2440" s="153"/>
      <c r="P2440" s="153"/>
      <c r="Q2440" s="153"/>
      <c r="R2440" s="153"/>
      <c r="S2440" s="153"/>
    </row>
    <row r="2441" spans="1:19" ht="131.25">
      <c r="A2441" s="277" t="s">
        <v>25424</v>
      </c>
      <c r="B2441" s="253" t="s">
        <v>153</v>
      </c>
      <c r="C2441" s="93" t="s">
        <v>6793</v>
      </c>
      <c r="D2441" s="93" t="s">
        <v>6794</v>
      </c>
      <c r="E2441" s="148">
        <f ca="1">IFERROR(__xludf.DUMMYFUNCTION(" VLOOKUP(A2440, IMPORTRANGE(""https://docs.google.com/spreadsheets/d/1fj_Bhi2XPL3siwIh4sx4VRLAe31yD50oKdj5UlRYW0c/"", ""Сводка!A:AA""), 5, FALSE)"),228)</f>
        <v>228</v>
      </c>
      <c r="F2441" s="148" t="s">
        <v>456</v>
      </c>
      <c r="G2441" s="147">
        <f ca="1">IFERROR(__xludf.DUMMYFUNCTION(" VLOOKUP(A2440, IMPORTRANGE(""https://docs.google.com/spreadsheets/d/1QNLbnkR_AongFt22vMfNzfpjZ0CjpI8QI-w0wBnYA1w/"", ""Инфа!A:AA""), 6, FALSE)"),2024)</f>
        <v>2024</v>
      </c>
      <c r="H2441" s="150">
        <v>11800</v>
      </c>
      <c r="I2441" s="151" t="s">
        <v>28</v>
      </c>
      <c r="J2441" s="93" t="s">
        <v>6795</v>
      </c>
      <c r="K2441" s="153"/>
      <c r="L2441" s="153"/>
      <c r="M2441" s="153"/>
      <c r="N2441" s="153"/>
      <c r="O2441" s="153"/>
      <c r="P2441" s="153"/>
      <c r="Q2441" s="153"/>
      <c r="R2441" s="153"/>
      <c r="S2441" s="153"/>
    </row>
    <row r="2442" spans="1:19" ht="131.25">
      <c r="A2442" s="277" t="s">
        <v>25424</v>
      </c>
      <c r="B2442" s="253" t="s">
        <v>153</v>
      </c>
      <c r="C2442" s="93" t="s">
        <v>6793</v>
      </c>
      <c r="D2442" s="93" t="s">
        <v>6796</v>
      </c>
      <c r="E2442" s="148">
        <f ca="1">IFERROR(__xludf.DUMMYFUNCTION(" VLOOKUP(A2441, IMPORTRANGE(""https://docs.google.com/spreadsheets/d/1fj_Bhi2XPL3siwIh4sx4VRLAe31yD50oKdj5UlRYW0c/"", ""Сводка!A:AA""), 5, FALSE)"),228)</f>
        <v>228</v>
      </c>
      <c r="F2442" s="148" t="s">
        <v>456</v>
      </c>
      <c r="G2442" s="147">
        <f ca="1">IFERROR(__xludf.DUMMYFUNCTION(" VLOOKUP(A2441, IMPORTRANGE(""https://docs.google.com/spreadsheets/d/1QNLbnkR_AongFt22vMfNzfpjZ0CjpI8QI-w0wBnYA1w/"", ""Инфа!A:AA""), 6, FALSE)"),2024)</f>
        <v>2024</v>
      </c>
      <c r="H2442" s="150">
        <v>11800</v>
      </c>
      <c r="I2442" s="151" t="s">
        <v>28</v>
      </c>
      <c r="J2442" s="93" t="s">
        <v>6795</v>
      </c>
      <c r="K2442" s="153"/>
      <c r="L2442" s="153"/>
      <c r="M2442" s="153"/>
      <c r="N2442" s="153"/>
      <c r="O2442" s="153"/>
      <c r="P2442" s="153"/>
      <c r="Q2442" s="153"/>
      <c r="R2442" s="153"/>
      <c r="S2442" s="153"/>
    </row>
    <row r="2443" spans="1:19" ht="131.25">
      <c r="A2443" s="277" t="s">
        <v>25424</v>
      </c>
      <c r="B2443" s="253" t="s">
        <v>153</v>
      </c>
      <c r="C2443" s="93" t="s">
        <v>6793</v>
      </c>
      <c r="D2443" s="93" t="s">
        <v>6797</v>
      </c>
      <c r="E2443" s="148">
        <f ca="1">IFERROR(__xludf.DUMMYFUNCTION(" VLOOKUP(A2442, IMPORTRANGE(""https://docs.google.com/spreadsheets/d/1fj_Bhi2XPL3siwIh4sx4VRLAe31yD50oKdj5UlRYW0c/"", ""Сводка!A:AA""), 5, FALSE)"),220)</f>
        <v>220</v>
      </c>
      <c r="F2443" s="148" t="s">
        <v>3716</v>
      </c>
      <c r="G2443" s="147">
        <f ca="1">IFERROR(__xludf.DUMMYFUNCTION(" VLOOKUP(A2442, IMPORTRANGE(""https://docs.google.com/spreadsheets/d/1QNLbnkR_AongFt22vMfNzfpjZ0CjpI8QI-w0wBnYA1w/"", ""Инфа!A:AA""), 6, FALSE)"),2024)</f>
        <v>2024</v>
      </c>
      <c r="H2443" s="150">
        <v>11600</v>
      </c>
      <c r="I2443" s="151" t="s">
        <v>28</v>
      </c>
      <c r="J2443" s="93" t="s">
        <v>6798</v>
      </c>
      <c r="K2443" s="153"/>
      <c r="L2443" s="153"/>
      <c r="M2443" s="153"/>
      <c r="N2443" s="153"/>
      <c r="O2443" s="153"/>
      <c r="P2443" s="153"/>
      <c r="Q2443" s="153"/>
      <c r="R2443" s="153"/>
      <c r="S2443" s="153"/>
    </row>
    <row r="2444" spans="1:19" ht="131.25">
      <c r="A2444" s="277" t="s">
        <v>25424</v>
      </c>
      <c r="B2444" s="253" t="s">
        <v>153</v>
      </c>
      <c r="C2444" s="93" t="s">
        <v>6793</v>
      </c>
      <c r="D2444" s="93" t="s">
        <v>6799</v>
      </c>
      <c r="E2444" s="148">
        <f ca="1">IFERROR(__xludf.DUMMYFUNCTION(" VLOOKUP(A2443, IMPORTRANGE(""https://docs.google.com/spreadsheets/d/1fj_Bhi2XPL3siwIh4sx4VRLAe31yD50oKdj5UlRYW0c/"", ""Сводка!A:AA""), 5, FALSE)"),340)</f>
        <v>340</v>
      </c>
      <c r="F2444" s="148" t="s">
        <v>3716</v>
      </c>
      <c r="G2444" s="147">
        <f ca="1">IFERROR(__xludf.DUMMYFUNCTION(" VLOOKUP(A2443, IMPORTRANGE(""https://docs.google.com/spreadsheets/d/1QNLbnkR_AongFt22vMfNzfpjZ0CjpI8QI-w0wBnYA1w/"", ""Инфа!A:AA""), 6, FALSE)"),2024)</f>
        <v>2024</v>
      </c>
      <c r="H2444" s="150">
        <v>15200</v>
      </c>
      <c r="I2444" s="151" t="s">
        <v>28</v>
      </c>
      <c r="J2444" s="93" t="s">
        <v>6798</v>
      </c>
      <c r="K2444" s="153"/>
      <c r="L2444" s="153"/>
      <c r="M2444" s="153"/>
      <c r="N2444" s="153"/>
      <c r="O2444" s="153"/>
      <c r="P2444" s="153"/>
      <c r="Q2444" s="153"/>
      <c r="R2444" s="153"/>
      <c r="S2444" s="153"/>
    </row>
    <row r="2445" spans="1:19" ht="75">
      <c r="A2445" s="277" t="s">
        <v>25424</v>
      </c>
      <c r="B2445" s="253" t="s">
        <v>153</v>
      </c>
      <c r="C2445" s="93" t="s">
        <v>6793</v>
      </c>
      <c r="D2445" s="93" t="s">
        <v>6800</v>
      </c>
      <c r="E2445" s="148">
        <f ca="1">IFERROR(__xludf.DUMMYFUNCTION(" VLOOKUP(A2444, IMPORTRANGE(""https://docs.google.com/spreadsheets/d/1fj_Bhi2XPL3siwIh4sx4VRLAe31yD50oKdj5UlRYW0c/"", ""Сводка!A:AA""), 5, FALSE)"),320)</f>
        <v>320</v>
      </c>
      <c r="F2445" s="148" t="s">
        <v>3716</v>
      </c>
      <c r="G2445" s="147">
        <f ca="1">IFERROR(__xludf.DUMMYFUNCTION(" VLOOKUP(A2444, IMPORTRANGE(""https://docs.google.com/spreadsheets/d/1QNLbnkR_AongFt22vMfNzfpjZ0CjpI8QI-w0wBnYA1w/"", ""Инфа!A:AA""), 6, FALSE)"),2024)</f>
        <v>2024</v>
      </c>
      <c r="H2445" s="150">
        <v>14600</v>
      </c>
      <c r="I2445" s="151" t="s">
        <v>28</v>
      </c>
      <c r="J2445" s="93" t="s">
        <v>6801</v>
      </c>
      <c r="K2445" s="153"/>
      <c r="L2445" s="153"/>
      <c r="M2445" s="153"/>
      <c r="N2445" s="153"/>
      <c r="O2445" s="153"/>
      <c r="P2445" s="153"/>
      <c r="Q2445" s="153"/>
      <c r="R2445" s="153"/>
      <c r="S2445" s="153"/>
    </row>
    <row r="2446" spans="1:19" ht="75">
      <c r="A2446" s="277" t="s">
        <v>25424</v>
      </c>
      <c r="B2446" s="253" t="s">
        <v>153</v>
      </c>
      <c r="C2446" s="93" t="s">
        <v>6793</v>
      </c>
      <c r="D2446" s="93" t="s">
        <v>6802</v>
      </c>
      <c r="E2446" s="148">
        <f ca="1">IFERROR(__xludf.DUMMYFUNCTION(" VLOOKUP(A2445, IMPORTRANGE(""https://docs.google.com/spreadsheets/d/1fj_Bhi2XPL3siwIh4sx4VRLAe31yD50oKdj5UlRYW0c/"", ""Сводка!A:AA""), 5, FALSE)"),260)</f>
        <v>260</v>
      </c>
      <c r="F2446" s="148" t="s">
        <v>3716</v>
      </c>
      <c r="G2446" s="147">
        <f ca="1">IFERROR(__xludf.DUMMYFUNCTION(" VLOOKUP(A2445, IMPORTRANGE(""https://docs.google.com/spreadsheets/d/1QNLbnkR_AongFt22vMfNzfpjZ0CjpI8QI-w0wBnYA1w/"", ""Инфа!A:AA""), 6, FALSE)"),2024)</f>
        <v>2024</v>
      </c>
      <c r="H2446" s="150">
        <v>12800</v>
      </c>
      <c r="I2446" s="151" t="s">
        <v>28</v>
      </c>
      <c r="J2446" s="93" t="s">
        <v>6801</v>
      </c>
      <c r="K2446" s="153"/>
      <c r="L2446" s="153"/>
      <c r="M2446" s="153"/>
      <c r="N2446" s="153"/>
      <c r="O2446" s="153"/>
      <c r="P2446" s="153"/>
      <c r="Q2446" s="153"/>
      <c r="R2446" s="153"/>
      <c r="S2446" s="153"/>
    </row>
    <row r="2447" spans="1:19" ht="131.25">
      <c r="A2447" s="277" t="s">
        <v>25424</v>
      </c>
      <c r="B2447" s="253" t="s">
        <v>153</v>
      </c>
      <c r="C2447" s="93" t="s">
        <v>6793</v>
      </c>
      <c r="D2447" s="93" t="s">
        <v>6803</v>
      </c>
      <c r="E2447" s="148">
        <f ca="1">IFERROR(__xludf.DUMMYFUNCTION(" VLOOKUP(A2446, IMPORTRANGE(""https://docs.google.com/spreadsheets/d/1fj_Bhi2XPL3siwIh4sx4VRLAe31yD50oKdj5UlRYW0c/"", ""Сводка!A:AA""), 5, FALSE)"),440)</f>
        <v>440</v>
      </c>
      <c r="F2447" s="148" t="s">
        <v>3716</v>
      </c>
      <c r="G2447" s="147">
        <f ca="1">IFERROR(__xludf.DUMMYFUNCTION(" VLOOKUP(A2446, IMPORTRANGE(""https://docs.google.com/spreadsheets/d/1QNLbnkR_AongFt22vMfNzfpjZ0CjpI8QI-w0wBnYA1w/"", ""Инфа!A:AA""), 6, FALSE)"),2024)</f>
        <v>2024</v>
      </c>
      <c r="H2447" s="154">
        <v>18200</v>
      </c>
      <c r="I2447" s="151" t="s">
        <v>28</v>
      </c>
      <c r="J2447" s="93" t="s">
        <v>6804</v>
      </c>
      <c r="K2447" s="153"/>
      <c r="L2447" s="153"/>
      <c r="M2447" s="153"/>
      <c r="N2447" s="153"/>
      <c r="O2447" s="153"/>
      <c r="P2447" s="153"/>
      <c r="Q2447" s="153"/>
      <c r="R2447" s="153"/>
      <c r="S2447" s="153"/>
    </row>
    <row r="2448" spans="1:19" ht="131.25">
      <c r="A2448" s="277" t="s">
        <v>25424</v>
      </c>
      <c r="B2448" s="253" t="s">
        <v>153</v>
      </c>
      <c r="C2448" s="93" t="s">
        <v>6793</v>
      </c>
      <c r="D2448" s="93" t="s">
        <v>6805</v>
      </c>
      <c r="E2448" s="148">
        <f ca="1">IFERROR(__xludf.DUMMYFUNCTION(" VLOOKUP(A2447, IMPORTRANGE(""https://docs.google.com/spreadsheets/d/1fj_Bhi2XPL3siwIh4sx4VRLAe31yD50oKdj5UlRYW0c/"", ""Сводка!A:AA""), 5, FALSE)"),404)</f>
        <v>404</v>
      </c>
      <c r="F2448" s="148" t="s">
        <v>3716</v>
      </c>
      <c r="G2448" s="147">
        <f ca="1">IFERROR(__xludf.DUMMYFUNCTION(" VLOOKUP(A2447, IMPORTRANGE(""https://docs.google.com/spreadsheets/d/1QNLbnkR_AongFt22vMfNzfpjZ0CjpI8QI-w0wBnYA1w/"", ""Инфа!A:AA""), 6, FALSE)"),2024)</f>
        <v>2024</v>
      </c>
      <c r="H2448" s="154">
        <v>17100</v>
      </c>
      <c r="I2448" s="151" t="s">
        <v>28</v>
      </c>
      <c r="J2448" s="93" t="s">
        <v>6804</v>
      </c>
      <c r="K2448" s="153"/>
      <c r="L2448" s="153"/>
      <c r="M2448" s="153"/>
      <c r="N2448" s="153"/>
      <c r="O2448" s="153"/>
      <c r="P2448" s="153"/>
      <c r="Q2448" s="153"/>
      <c r="R2448" s="153"/>
      <c r="S2448" s="153"/>
    </row>
    <row r="2449" spans="1:19" ht="93.75">
      <c r="A2449" s="277" t="s">
        <v>25424</v>
      </c>
      <c r="B2449" s="253" t="s">
        <v>153</v>
      </c>
      <c r="C2449" s="93" t="s">
        <v>3714</v>
      </c>
      <c r="D2449" s="93" t="s">
        <v>6806</v>
      </c>
      <c r="E2449" s="148">
        <f ca="1">IFERROR(__xludf.DUMMYFUNCTION(" VLOOKUP(A2448, IMPORTRANGE(""https://docs.google.com/spreadsheets/d/1fj_Bhi2XPL3siwIh4sx4VRLAe31yD50oKdj5UlRYW0c/"", ""Сводка!A:AA""), 5, FALSE)"),308)</f>
        <v>308</v>
      </c>
      <c r="F2449" s="148" t="s">
        <v>456</v>
      </c>
      <c r="G2449" s="147">
        <f ca="1">IFERROR(__xludf.DUMMYFUNCTION(" VLOOKUP(A2448, IMPORTRANGE(""https://docs.google.com/spreadsheets/d/1QNLbnkR_AongFt22vMfNzfpjZ0CjpI8QI-w0wBnYA1w/"", ""Инфа!A:AA""), 6, FALSE)"),2024)</f>
        <v>2024</v>
      </c>
      <c r="H2449" s="150">
        <v>14200</v>
      </c>
      <c r="I2449" s="151" t="s">
        <v>28</v>
      </c>
      <c r="J2449" s="93" t="s">
        <v>6807</v>
      </c>
      <c r="K2449" s="153"/>
      <c r="L2449" s="153"/>
      <c r="M2449" s="153"/>
      <c r="N2449" s="153"/>
      <c r="O2449" s="153"/>
      <c r="P2449" s="153"/>
      <c r="Q2449" s="153"/>
      <c r="R2449" s="153"/>
      <c r="S2449" s="153"/>
    </row>
    <row r="2450" spans="1:19" ht="93.75">
      <c r="A2450" s="277" t="s">
        <v>25424</v>
      </c>
      <c r="B2450" s="253" t="s">
        <v>153</v>
      </c>
      <c r="C2450" s="93" t="s">
        <v>3714</v>
      </c>
      <c r="D2450" s="93" t="s">
        <v>6808</v>
      </c>
      <c r="E2450" s="148">
        <f ca="1">IFERROR(__xludf.DUMMYFUNCTION(" VLOOKUP(A2449, IMPORTRANGE(""https://docs.google.com/spreadsheets/d/1fj_Bhi2XPL3siwIh4sx4VRLAe31yD50oKdj5UlRYW0c/"", ""Сводка!A:AA""), 5, FALSE)"),348)</f>
        <v>348</v>
      </c>
      <c r="F2450" s="148" t="s">
        <v>456</v>
      </c>
      <c r="G2450" s="147">
        <f ca="1">IFERROR(__xludf.DUMMYFUNCTION(" VLOOKUP(A2449, IMPORTRANGE(""https://docs.google.com/spreadsheets/d/1QNLbnkR_AongFt22vMfNzfpjZ0CjpI8QI-w0wBnYA1w/"", ""Инфа!A:AA""), 6, FALSE)"),2024)</f>
        <v>2024</v>
      </c>
      <c r="H2450" s="150">
        <v>15400</v>
      </c>
      <c r="I2450" s="151" t="s">
        <v>28</v>
      </c>
      <c r="J2450" s="93" t="s">
        <v>6807</v>
      </c>
      <c r="K2450" s="153"/>
      <c r="L2450" s="153"/>
      <c r="M2450" s="153"/>
      <c r="N2450" s="153"/>
      <c r="O2450" s="153"/>
      <c r="P2450" s="153"/>
      <c r="Q2450" s="153"/>
      <c r="R2450" s="153"/>
      <c r="S2450" s="153"/>
    </row>
    <row r="2451" spans="1:19" ht="93.75">
      <c r="A2451" s="277" t="s">
        <v>25424</v>
      </c>
      <c r="B2451" s="253" t="s">
        <v>153</v>
      </c>
      <c r="C2451" s="93" t="s">
        <v>3714</v>
      </c>
      <c r="D2451" s="93" t="s">
        <v>6809</v>
      </c>
      <c r="E2451" s="148">
        <f ca="1">IFERROR(__xludf.DUMMYFUNCTION(" VLOOKUP(A2450, IMPORTRANGE(""https://docs.google.com/spreadsheets/d/1fj_Bhi2XPL3siwIh4sx4VRLAe31yD50oKdj5UlRYW0c/"", ""Сводка!A:AA""), 5, FALSE)"),448)</f>
        <v>448</v>
      </c>
      <c r="F2451" s="148" t="s">
        <v>456</v>
      </c>
      <c r="G2451" s="147">
        <f ca="1">IFERROR(__xludf.DUMMYFUNCTION(" VLOOKUP(A2450, IMPORTRANGE(""https://docs.google.com/spreadsheets/d/1QNLbnkR_AongFt22vMfNzfpjZ0CjpI8QI-w0wBnYA1w/"", ""Инфа!A:AA""), 6, FALSE)"),2024)</f>
        <v>2024</v>
      </c>
      <c r="H2451" s="154">
        <v>31900</v>
      </c>
      <c r="I2451" s="151" t="s">
        <v>28</v>
      </c>
      <c r="J2451" s="97" t="s">
        <v>6807</v>
      </c>
      <c r="K2451" s="153"/>
      <c r="L2451" s="153"/>
      <c r="M2451" s="153"/>
      <c r="N2451" s="153"/>
      <c r="O2451" s="153"/>
      <c r="P2451" s="153"/>
      <c r="Q2451" s="153"/>
      <c r="R2451" s="153"/>
      <c r="S2451" s="153"/>
    </row>
    <row r="2452" spans="1:19" ht="93.75">
      <c r="A2452" s="277" t="s">
        <v>25424</v>
      </c>
      <c r="B2452" s="253" t="s">
        <v>153</v>
      </c>
      <c r="C2452" s="93" t="s">
        <v>3714</v>
      </c>
      <c r="D2452" s="93" t="s">
        <v>3719</v>
      </c>
      <c r="E2452" s="148">
        <f ca="1">IFERROR(__xludf.DUMMYFUNCTION(" VLOOKUP(A2451, IMPORTRANGE(""https://docs.google.com/spreadsheets/d/1fj_Bhi2XPL3siwIh4sx4VRLAe31yD50oKdj5UlRYW0c/"", ""Сводка!A:AA""), 5, FALSE)"),368)</f>
        <v>368</v>
      </c>
      <c r="F2452" s="148" t="s">
        <v>456</v>
      </c>
      <c r="G2452" s="147">
        <f ca="1">IFERROR(__xludf.DUMMYFUNCTION(" VLOOKUP(A2451, IMPORTRANGE(""https://docs.google.com/spreadsheets/d/1QNLbnkR_AongFt22vMfNzfpjZ0CjpI8QI-w0wBnYA1w/"", ""Инфа!A:AA""), 6, FALSE)"),2024)</f>
        <v>2024</v>
      </c>
      <c r="H2452" s="154">
        <v>27100</v>
      </c>
      <c r="I2452" s="151" t="s">
        <v>28</v>
      </c>
      <c r="J2452" s="97" t="s">
        <v>6807</v>
      </c>
      <c r="K2452" s="153"/>
      <c r="L2452" s="153"/>
      <c r="M2452" s="153"/>
      <c r="N2452" s="153"/>
      <c r="O2452" s="153"/>
      <c r="P2452" s="153"/>
      <c r="Q2452" s="153"/>
      <c r="R2452" s="153"/>
      <c r="S2452" s="153"/>
    </row>
    <row r="2453" spans="1:19" ht="93.75">
      <c r="A2453" s="277" t="s">
        <v>25424</v>
      </c>
      <c r="B2453" s="253" t="s">
        <v>153</v>
      </c>
      <c r="C2453" s="93" t="s">
        <v>3714</v>
      </c>
      <c r="D2453" s="93" t="s">
        <v>6810</v>
      </c>
      <c r="E2453" s="148">
        <f ca="1">IFERROR(__xludf.DUMMYFUNCTION(" VLOOKUP(A2452, IMPORTRANGE(""https://docs.google.com/spreadsheets/d/1fj_Bhi2XPL3siwIh4sx4VRLAe31yD50oKdj5UlRYW0c/"", ""Сводка!A:AA""), 5, FALSE)"),392)</f>
        <v>392</v>
      </c>
      <c r="F2453" s="148" t="s">
        <v>456</v>
      </c>
      <c r="G2453" s="147">
        <f ca="1">IFERROR(__xludf.DUMMYFUNCTION(" VLOOKUP(A2452, IMPORTRANGE(""https://docs.google.com/spreadsheets/d/1QNLbnkR_AongFt22vMfNzfpjZ0CjpI8QI-w0wBnYA1w/"", ""Инфа!A:AA""), 6, FALSE)"),2024)</f>
        <v>2024</v>
      </c>
      <c r="H2453" s="154">
        <v>28500</v>
      </c>
      <c r="I2453" s="151" t="s">
        <v>28</v>
      </c>
      <c r="J2453" s="97" t="s">
        <v>6807</v>
      </c>
      <c r="K2453" s="153"/>
      <c r="L2453" s="153"/>
      <c r="M2453" s="153"/>
      <c r="N2453" s="153"/>
      <c r="O2453" s="153"/>
      <c r="P2453" s="153"/>
      <c r="Q2453" s="153"/>
      <c r="R2453" s="153"/>
      <c r="S2453" s="153"/>
    </row>
    <row r="2454" spans="1:19" ht="93.75">
      <c r="A2454" s="277" t="s">
        <v>25424</v>
      </c>
      <c r="B2454" s="253" t="s">
        <v>153</v>
      </c>
      <c r="C2454" s="93" t="s">
        <v>3714</v>
      </c>
      <c r="D2454" s="93" t="s">
        <v>6811</v>
      </c>
      <c r="E2454" s="148">
        <f ca="1">IFERROR(__xludf.DUMMYFUNCTION(" VLOOKUP(A2453, IMPORTRANGE(""https://docs.google.com/spreadsheets/d/1fj_Bhi2XPL3siwIh4sx4VRLAe31yD50oKdj5UlRYW0c/"", ""Сводка!A:AA""), 5, FALSE)"),324)</f>
        <v>324</v>
      </c>
      <c r="F2454" s="148" t="s">
        <v>456</v>
      </c>
      <c r="G2454" s="147">
        <f ca="1">IFERROR(__xludf.DUMMYFUNCTION(" VLOOKUP(A2453, IMPORTRANGE(""https://docs.google.com/spreadsheets/d/1QNLbnkR_AongFt22vMfNzfpjZ0CjpI8QI-w0wBnYA1w/"", ""Инфа!A:AA""), 6, FALSE)"),2024)</f>
        <v>2024</v>
      </c>
      <c r="H2454" s="150">
        <v>24400</v>
      </c>
      <c r="I2454" s="151" t="s">
        <v>28</v>
      </c>
      <c r="J2454" s="97" t="s">
        <v>6807</v>
      </c>
      <c r="K2454" s="153"/>
      <c r="L2454" s="153"/>
      <c r="M2454" s="153"/>
      <c r="N2454" s="153"/>
      <c r="O2454" s="153"/>
      <c r="P2454" s="153"/>
      <c r="Q2454" s="153"/>
      <c r="R2454" s="153"/>
      <c r="S2454" s="153"/>
    </row>
    <row r="2455" spans="1:19" ht="93.75">
      <c r="A2455" s="277" t="s">
        <v>25424</v>
      </c>
      <c r="B2455" s="253" t="s">
        <v>153</v>
      </c>
      <c r="C2455" s="93" t="s">
        <v>3714</v>
      </c>
      <c r="D2455" s="93" t="s">
        <v>6812</v>
      </c>
      <c r="E2455" s="148">
        <f ca="1">IFERROR(__xludf.DUMMYFUNCTION(" VLOOKUP(A2454, IMPORTRANGE(""https://docs.google.com/spreadsheets/d/1fj_Bhi2XPL3siwIh4sx4VRLAe31yD50oKdj5UlRYW0c/"", ""Сводка!A:AA""), 5, FALSE)"),268)</f>
        <v>268</v>
      </c>
      <c r="F2455" s="148" t="s">
        <v>456</v>
      </c>
      <c r="G2455" s="147">
        <f ca="1">IFERROR(__xludf.DUMMYFUNCTION(" VLOOKUP(A2454, IMPORTRANGE(""https://docs.google.com/spreadsheets/d/1QNLbnkR_AongFt22vMfNzfpjZ0CjpI8QI-w0wBnYA1w/"", ""Инфа!A:AA""), 6, FALSE)"),2024)</f>
        <v>2024</v>
      </c>
      <c r="H2455" s="150">
        <v>21100</v>
      </c>
      <c r="I2455" s="151" t="s">
        <v>28</v>
      </c>
      <c r="J2455" s="97" t="s">
        <v>6807</v>
      </c>
      <c r="K2455" s="153"/>
      <c r="L2455" s="153"/>
      <c r="M2455" s="153"/>
      <c r="N2455" s="153"/>
      <c r="O2455" s="153"/>
      <c r="P2455" s="153"/>
      <c r="Q2455" s="153"/>
      <c r="R2455" s="153"/>
      <c r="S2455" s="153"/>
    </row>
    <row r="2456" spans="1:19" ht="93.75">
      <c r="A2456" s="277" t="s">
        <v>25424</v>
      </c>
      <c r="B2456" s="253" t="s">
        <v>153</v>
      </c>
      <c r="C2456" s="93" t="s">
        <v>3714</v>
      </c>
      <c r="D2456" s="93" t="s">
        <v>6813</v>
      </c>
      <c r="E2456" s="148">
        <f ca="1">IFERROR(__xludf.DUMMYFUNCTION(" VLOOKUP(A2455, IMPORTRANGE(""https://docs.google.com/spreadsheets/d/1fj_Bhi2XPL3siwIh4sx4VRLAe31yD50oKdj5UlRYW0c/"", ""Сводка!A:AA""), 5, FALSE)"),252)</f>
        <v>252</v>
      </c>
      <c r="F2456" s="148" t="s">
        <v>456</v>
      </c>
      <c r="G2456" s="147">
        <f ca="1">IFERROR(__xludf.DUMMYFUNCTION(" VLOOKUP(A2455, IMPORTRANGE(""https://docs.google.com/spreadsheets/d/1QNLbnkR_AongFt22vMfNzfpjZ0CjpI8QI-w0wBnYA1w/"", ""Инфа!A:AA""), 6, FALSE)"),2024)</f>
        <v>2024</v>
      </c>
      <c r="H2456" s="150">
        <v>12600</v>
      </c>
      <c r="I2456" s="151" t="s">
        <v>28</v>
      </c>
      <c r="J2456" s="97" t="s">
        <v>6807</v>
      </c>
      <c r="K2456" s="153"/>
      <c r="L2456" s="153"/>
      <c r="M2456" s="153"/>
      <c r="N2456" s="153"/>
      <c r="O2456" s="153"/>
      <c r="P2456" s="153"/>
      <c r="Q2456" s="153"/>
      <c r="R2456" s="153"/>
      <c r="S2456" s="153"/>
    </row>
    <row r="2457" spans="1:19" ht="93.75">
      <c r="A2457" s="277" t="s">
        <v>25424</v>
      </c>
      <c r="B2457" s="253" t="s">
        <v>153</v>
      </c>
      <c r="C2457" s="93" t="s">
        <v>3714</v>
      </c>
      <c r="D2457" s="93" t="s">
        <v>6814</v>
      </c>
      <c r="E2457" s="148">
        <f ca="1">IFERROR(__xludf.DUMMYFUNCTION(" VLOOKUP(A2456, IMPORTRANGE(""https://docs.google.com/spreadsheets/d/1fj_Bhi2XPL3siwIh4sx4VRLAe31yD50oKdj5UlRYW0c/"", ""Сводка!A:AA""), 5, FALSE)"),296)</f>
        <v>296</v>
      </c>
      <c r="F2457" s="148" t="s">
        <v>456</v>
      </c>
      <c r="G2457" s="147">
        <f ca="1">IFERROR(__xludf.DUMMYFUNCTION(" VLOOKUP(A2456, IMPORTRANGE(""https://docs.google.com/spreadsheets/d/1QNLbnkR_AongFt22vMfNzfpjZ0CjpI8QI-w0wBnYA1w/"", ""Инфа!A:AA""), 6, FALSE)"),2024)</f>
        <v>2024</v>
      </c>
      <c r="H2457" s="150">
        <v>13900</v>
      </c>
      <c r="I2457" s="151" t="s">
        <v>28</v>
      </c>
      <c r="J2457" s="97" t="s">
        <v>6807</v>
      </c>
      <c r="K2457" s="153"/>
      <c r="L2457" s="153"/>
      <c r="M2457" s="153"/>
      <c r="N2457" s="153"/>
      <c r="O2457" s="153"/>
      <c r="P2457" s="153"/>
      <c r="Q2457" s="153"/>
      <c r="R2457" s="153"/>
      <c r="S2457" s="153"/>
    </row>
    <row r="2458" spans="1:19" ht="131.25">
      <c r="A2458" s="277" t="s">
        <v>25424</v>
      </c>
      <c r="B2458" s="253" t="s">
        <v>153</v>
      </c>
      <c r="C2458" s="93" t="s">
        <v>3714</v>
      </c>
      <c r="D2458" s="93" t="s">
        <v>6815</v>
      </c>
      <c r="E2458" s="148">
        <f ca="1">IFERROR(__xludf.DUMMYFUNCTION(" VLOOKUP(A2457, IMPORTRANGE(""https://docs.google.com/spreadsheets/d/1fj_Bhi2XPL3siwIh4sx4VRLAe31yD50oKdj5UlRYW0c/"", ""Сводка!A:AA""), 5, FALSE)"),340)</f>
        <v>340</v>
      </c>
      <c r="F2458" s="148" t="s">
        <v>3716</v>
      </c>
      <c r="G2458" s="147">
        <f ca="1">IFERROR(__xludf.DUMMYFUNCTION(" VLOOKUP(A2457, IMPORTRANGE(""https://docs.google.com/spreadsheets/d/1QNLbnkR_AongFt22vMfNzfpjZ0CjpI8QI-w0wBnYA1w/"", ""Инфа!A:AA""), 6, FALSE)"),2024)</f>
        <v>2024</v>
      </c>
      <c r="H2458" s="150">
        <v>15200</v>
      </c>
      <c r="I2458" s="151" t="s">
        <v>28</v>
      </c>
      <c r="J2458" s="93" t="s">
        <v>6816</v>
      </c>
      <c r="K2458" s="153"/>
      <c r="L2458" s="153"/>
      <c r="M2458" s="153"/>
      <c r="N2458" s="153"/>
      <c r="O2458" s="153"/>
      <c r="P2458" s="153"/>
      <c r="Q2458" s="153"/>
      <c r="R2458" s="153"/>
      <c r="S2458" s="153"/>
    </row>
    <row r="2459" spans="1:19" ht="150">
      <c r="A2459" s="277" t="s">
        <v>25424</v>
      </c>
      <c r="B2459" s="253" t="s">
        <v>400</v>
      </c>
      <c r="C2459" s="93" t="s">
        <v>6817</v>
      </c>
      <c r="D2459" s="93" t="s">
        <v>6818</v>
      </c>
      <c r="E2459" s="148">
        <f ca="1">IFERROR(__xludf.DUMMYFUNCTION(" VLOOKUP(A2458, IMPORTRANGE(""https://docs.google.com/spreadsheets/d/1fj_Bhi2XPL3siwIh4sx4VRLAe31yD50oKdj5UlRYW0c/"", ""Сводка!A:AA""), 5, FALSE)"),136)</f>
        <v>136</v>
      </c>
      <c r="F2459" s="148" t="s">
        <v>415</v>
      </c>
      <c r="G2459" s="147">
        <f ca="1">IFERROR(__xludf.DUMMYFUNCTION(" VLOOKUP(A2458, IMPORTRANGE(""https://docs.google.com/spreadsheets/d/1QNLbnkR_AongFt22vMfNzfpjZ0CjpI8QI-w0wBnYA1w/"", ""Инфа!A:AA""), 6, FALSE)"),2024)</f>
        <v>2024</v>
      </c>
      <c r="H2459" s="150">
        <v>9100</v>
      </c>
      <c r="I2459" s="151" t="s">
        <v>28</v>
      </c>
      <c r="J2459" s="93" t="s">
        <v>6819</v>
      </c>
      <c r="K2459" s="153"/>
      <c r="L2459" s="153"/>
      <c r="M2459" s="153"/>
      <c r="N2459" s="153"/>
      <c r="O2459" s="153"/>
      <c r="P2459" s="153"/>
      <c r="Q2459" s="153"/>
      <c r="R2459" s="153"/>
      <c r="S2459" s="153"/>
    </row>
    <row r="2460" spans="1:19" ht="150">
      <c r="A2460" s="277" t="s">
        <v>25424</v>
      </c>
      <c r="B2460" s="253" t="s">
        <v>400</v>
      </c>
      <c r="C2460" s="93" t="s">
        <v>6820</v>
      </c>
      <c r="D2460" s="93" t="s">
        <v>6821</v>
      </c>
      <c r="E2460" s="148">
        <f ca="1">IFERROR(__xludf.DUMMYFUNCTION(" VLOOKUP(A2459, IMPORTRANGE(""https://docs.google.com/spreadsheets/d/1fj_Bhi2XPL3siwIh4sx4VRLAe31yD50oKdj5UlRYW0c/"", ""Сводка!A:AA""), 5, FALSE)"),88)</f>
        <v>88</v>
      </c>
      <c r="F2460" s="148" t="s">
        <v>415</v>
      </c>
      <c r="G2460" s="147">
        <f ca="1">IFERROR(__xludf.DUMMYFUNCTION(" VLOOKUP(A2459, IMPORTRANGE(""https://docs.google.com/spreadsheets/d/1QNLbnkR_AongFt22vMfNzfpjZ0CjpI8QI-w0wBnYA1w/"", ""Инфа!A:AA""), 6, FALSE)"),2024)</f>
        <v>2024</v>
      </c>
      <c r="H2460" s="150">
        <v>7600</v>
      </c>
      <c r="I2460" s="151" t="s">
        <v>28</v>
      </c>
      <c r="J2460" s="93" t="s">
        <v>6822</v>
      </c>
      <c r="K2460" s="153"/>
      <c r="L2460" s="153"/>
      <c r="M2460" s="153"/>
      <c r="N2460" s="153"/>
      <c r="O2460" s="153"/>
      <c r="P2460" s="153"/>
      <c r="Q2460" s="153"/>
      <c r="R2460" s="153"/>
      <c r="S2460" s="153"/>
    </row>
    <row r="2461" spans="1:19" ht="150">
      <c r="A2461" s="277" t="s">
        <v>25424</v>
      </c>
      <c r="B2461" s="253" t="s">
        <v>153</v>
      </c>
      <c r="C2461" s="93" t="s">
        <v>6823</v>
      </c>
      <c r="D2461" s="93" t="s">
        <v>6824</v>
      </c>
      <c r="E2461" s="148">
        <f ca="1">IFERROR(__xludf.DUMMYFUNCTION(" VLOOKUP(A2460, IMPORTRANGE(""https://docs.google.com/spreadsheets/d/1fj_Bhi2XPL3siwIh4sx4VRLAe31yD50oKdj5UlRYW0c/"", ""Сводка!A:AA""), 5, FALSE)"),146)</f>
        <v>146</v>
      </c>
      <c r="F2461" s="148" t="s">
        <v>50</v>
      </c>
      <c r="G2461" s="147">
        <f ca="1">IFERROR(__xludf.DUMMYFUNCTION(" VLOOKUP(A2460, IMPORTRANGE(""https://docs.google.com/spreadsheets/d/1QNLbnkR_AongFt22vMfNzfpjZ0CjpI8QI-w0wBnYA1w/"", ""Инфа!A:AA""), 6, FALSE)"),2024)</f>
        <v>2024</v>
      </c>
      <c r="H2461" s="150">
        <v>9400</v>
      </c>
      <c r="I2461" s="151" t="s">
        <v>927</v>
      </c>
      <c r="J2461" s="93" t="s">
        <v>6825</v>
      </c>
      <c r="K2461" s="153"/>
      <c r="L2461" s="153"/>
      <c r="M2461" s="153"/>
      <c r="N2461" s="153"/>
      <c r="O2461" s="153"/>
      <c r="P2461" s="153"/>
      <c r="Q2461" s="153"/>
      <c r="R2461" s="153"/>
      <c r="S2461" s="153"/>
    </row>
    <row r="2462" spans="1:19" ht="112.5">
      <c r="A2462" s="277" t="s">
        <v>25424</v>
      </c>
      <c r="B2462" s="253" t="s">
        <v>400</v>
      </c>
      <c r="C2462" s="93" t="s">
        <v>6826</v>
      </c>
      <c r="D2462" s="93" t="s">
        <v>6827</v>
      </c>
      <c r="E2462" s="148">
        <f ca="1">IFERROR(__xludf.DUMMYFUNCTION(" VLOOKUP(A2461, IMPORTRANGE(""https://docs.google.com/spreadsheets/d/1fj_Bhi2XPL3siwIh4sx4VRLAe31yD50oKdj5UlRYW0c/"", ""Сводка!A:AA""), 5, FALSE)"),172)</f>
        <v>172</v>
      </c>
      <c r="F2462" s="148" t="s">
        <v>415</v>
      </c>
      <c r="G2462" s="147">
        <f ca="1">IFERROR(__xludf.DUMMYFUNCTION(" VLOOKUP(A2461, IMPORTRANGE(""https://docs.google.com/spreadsheets/d/1QNLbnkR_AongFt22vMfNzfpjZ0CjpI8QI-w0wBnYA1w/"", ""Инфа!A:AA""), 6, FALSE)"),2024)</f>
        <v>2024</v>
      </c>
      <c r="H2462" s="150">
        <v>10200</v>
      </c>
      <c r="I2462" s="151" t="s">
        <v>246</v>
      </c>
      <c r="J2462" s="93" t="s">
        <v>6828</v>
      </c>
      <c r="K2462" s="153"/>
      <c r="L2462" s="153"/>
      <c r="M2462" s="153"/>
      <c r="N2462" s="153"/>
      <c r="O2462" s="153"/>
      <c r="P2462" s="153"/>
      <c r="Q2462" s="153"/>
      <c r="R2462" s="153"/>
      <c r="S2462" s="153"/>
    </row>
    <row r="2463" spans="1:19" ht="150">
      <c r="A2463" s="277" t="s">
        <v>25424</v>
      </c>
      <c r="B2463" s="253" t="s">
        <v>400</v>
      </c>
      <c r="C2463" s="93" t="s">
        <v>6826</v>
      </c>
      <c r="D2463" s="93" t="s">
        <v>6829</v>
      </c>
      <c r="E2463" s="148">
        <f ca="1">IFERROR(__xludf.DUMMYFUNCTION(" VLOOKUP(A2462, IMPORTRANGE(""https://docs.google.com/spreadsheets/d/1fj_Bhi2XPL3siwIh4sx4VRLAe31yD50oKdj5UlRYW0c/"", ""Сводка!A:AA""), 5, FALSE)"),136)</f>
        <v>136</v>
      </c>
      <c r="F2463" s="148" t="s">
        <v>415</v>
      </c>
      <c r="G2463" s="147">
        <f ca="1">IFERROR(__xludf.DUMMYFUNCTION(" VLOOKUP(A2462, IMPORTRANGE(""https://docs.google.com/spreadsheets/d/1QNLbnkR_AongFt22vMfNzfpjZ0CjpI8QI-w0wBnYA1w/"", ""Инфа!A:AA""), 6, FALSE)"),2023)</f>
        <v>2023</v>
      </c>
      <c r="H2463" s="150">
        <v>9100</v>
      </c>
      <c r="I2463" s="151" t="s">
        <v>246</v>
      </c>
      <c r="J2463" s="93" t="s">
        <v>6830</v>
      </c>
      <c r="K2463" s="153"/>
      <c r="L2463" s="153"/>
      <c r="M2463" s="153"/>
      <c r="N2463" s="153"/>
      <c r="O2463" s="153"/>
      <c r="P2463" s="153"/>
      <c r="Q2463" s="153"/>
      <c r="R2463" s="153"/>
      <c r="S2463" s="153"/>
    </row>
    <row r="2464" spans="1:19" ht="131.25">
      <c r="A2464" s="277" t="s">
        <v>25424</v>
      </c>
      <c r="B2464" s="253" t="s">
        <v>153</v>
      </c>
      <c r="C2464" s="93" t="s">
        <v>6831</v>
      </c>
      <c r="D2464" s="93" t="s">
        <v>6832</v>
      </c>
      <c r="E2464" s="148">
        <f ca="1">IFERROR(__xludf.DUMMYFUNCTION(" VLOOKUP(A2463, IMPORTRANGE(""https://docs.google.com/spreadsheets/d/1fj_Bhi2XPL3siwIh4sx4VRLAe31yD50oKdj5UlRYW0c/"", ""Сводка!A:AA""), 5, FALSE)"),172)</f>
        <v>172</v>
      </c>
      <c r="F2464" s="148" t="s">
        <v>50</v>
      </c>
      <c r="G2464" s="147">
        <f ca="1">IFERROR(__xludf.DUMMYFUNCTION(" VLOOKUP(A2463, IMPORTRANGE(""https://docs.google.com/spreadsheets/d/1QNLbnkR_AongFt22vMfNzfpjZ0CjpI8QI-w0wBnYA1w/"", ""Инфа!A:AA""), 6, FALSE)"),2024)</f>
        <v>2024</v>
      </c>
      <c r="H2464" s="150">
        <v>10200</v>
      </c>
      <c r="I2464" s="151" t="s">
        <v>146</v>
      </c>
      <c r="J2464" s="93" t="s">
        <v>6833</v>
      </c>
      <c r="K2464" s="153"/>
      <c r="L2464" s="153"/>
      <c r="M2464" s="153"/>
      <c r="N2464" s="153"/>
      <c r="O2464" s="153"/>
      <c r="P2464" s="153"/>
      <c r="Q2464" s="153"/>
      <c r="R2464" s="153"/>
      <c r="S2464" s="153"/>
    </row>
    <row r="2465" spans="1:19" ht="37.5">
      <c r="A2465" s="277" t="s">
        <v>25424</v>
      </c>
      <c r="B2465" s="253" t="s">
        <v>400</v>
      </c>
      <c r="C2465" s="93" t="s">
        <v>6834</v>
      </c>
      <c r="D2465" s="93" t="s">
        <v>6835</v>
      </c>
      <c r="E2465" s="148">
        <f ca="1">IFERROR(__xludf.DUMMYFUNCTION(" VLOOKUP(A2464, IMPORTRANGE(""https://docs.google.com/spreadsheets/d/1fj_Bhi2XPL3siwIh4sx4VRLAe31yD50oKdj5UlRYW0c/"", ""Сводка!A:AA""), 5, FALSE)"),100)</f>
        <v>100</v>
      </c>
      <c r="F2465" s="148" t="s">
        <v>415</v>
      </c>
      <c r="G2465" s="147">
        <f ca="1">IFERROR(__xludf.DUMMYFUNCTION(" VLOOKUP(A2464, IMPORTRANGE(""https://docs.google.com/spreadsheets/d/1QNLbnkR_AongFt22vMfNzfpjZ0CjpI8QI-w0wBnYA1w/"", ""Инфа!A:AA""), 6, FALSE)"),2024)</f>
        <v>2024</v>
      </c>
      <c r="H2465" s="150">
        <v>8000</v>
      </c>
      <c r="I2465" s="151" t="s">
        <v>161</v>
      </c>
      <c r="J2465" s="93"/>
      <c r="K2465" s="153"/>
      <c r="L2465" s="153"/>
      <c r="M2465" s="153"/>
      <c r="N2465" s="153"/>
      <c r="O2465" s="153"/>
      <c r="P2465" s="153"/>
      <c r="Q2465" s="153"/>
      <c r="R2465" s="153"/>
      <c r="S2465" s="153"/>
    </row>
    <row r="2466" spans="1:19" ht="75">
      <c r="A2466" s="277" t="s">
        <v>25424</v>
      </c>
      <c r="B2466" s="253" t="s">
        <v>400</v>
      </c>
      <c r="C2466" s="93" t="s">
        <v>6836</v>
      </c>
      <c r="D2466" s="93" t="s">
        <v>6837</v>
      </c>
      <c r="E2466" s="148">
        <f ca="1">IFERROR(__xludf.DUMMYFUNCTION(" VLOOKUP(A2465, IMPORTRANGE(""https://docs.google.com/spreadsheets/d/1fj_Bhi2XPL3siwIh4sx4VRLAe31yD50oKdj5UlRYW0c/"", ""Сводка!A:AA""), 5, FALSE)"),104)</f>
        <v>104</v>
      </c>
      <c r="F2466" s="148" t="s">
        <v>6838</v>
      </c>
      <c r="G2466" s="147">
        <f ca="1">IFERROR(__xludf.DUMMYFUNCTION(" VLOOKUP(A2465, IMPORTRANGE(""https://docs.google.com/spreadsheets/d/1QNLbnkR_AongFt22vMfNzfpjZ0CjpI8QI-w0wBnYA1w/"", ""Инфа!A:AA""), 6, FALSE)"),2024)</f>
        <v>2024</v>
      </c>
      <c r="H2466" s="150">
        <v>8100</v>
      </c>
      <c r="I2466" s="151" t="s">
        <v>161</v>
      </c>
      <c r="J2466" s="93" t="s">
        <v>6839</v>
      </c>
      <c r="K2466" s="153"/>
      <c r="L2466" s="153"/>
      <c r="M2466" s="153"/>
      <c r="N2466" s="153"/>
      <c r="O2466" s="153"/>
      <c r="P2466" s="153"/>
      <c r="Q2466" s="153"/>
      <c r="R2466" s="153"/>
      <c r="S2466" s="153"/>
    </row>
    <row r="2467" spans="1:19" ht="37.5">
      <c r="A2467" s="277" t="s">
        <v>25424</v>
      </c>
      <c r="B2467" s="253" t="s">
        <v>400</v>
      </c>
      <c r="C2467" s="93" t="s">
        <v>6840</v>
      </c>
      <c r="D2467" s="93" t="s">
        <v>827</v>
      </c>
      <c r="E2467" s="148">
        <f ca="1">IFERROR(__xludf.DUMMYFUNCTION(" VLOOKUP(A2466, IMPORTRANGE(""https://docs.google.com/spreadsheets/d/1fj_Bhi2XPL3siwIh4sx4VRLAe31yD50oKdj5UlRYW0c/"", ""Сводка!A:AA""), 5, FALSE)"),208)</f>
        <v>208</v>
      </c>
      <c r="F2467" s="148" t="s">
        <v>507</v>
      </c>
      <c r="G2467" s="147">
        <f ca="1">IFERROR(__xludf.DUMMYFUNCTION(" VLOOKUP(A2466, IMPORTRANGE(""https://docs.google.com/spreadsheets/d/1QNLbnkR_AongFt22vMfNzfpjZ0CjpI8QI-w0wBnYA1w/"", ""Инфа!A:AA""), 6, FALSE)"),2024)</f>
        <v>2024</v>
      </c>
      <c r="H2467" s="150">
        <v>11200</v>
      </c>
      <c r="I2467" s="151" t="s">
        <v>161</v>
      </c>
      <c r="J2467" s="93"/>
      <c r="K2467" s="153"/>
      <c r="L2467" s="153"/>
      <c r="M2467" s="153"/>
      <c r="N2467" s="153"/>
      <c r="O2467" s="153"/>
      <c r="P2467" s="153"/>
      <c r="Q2467" s="153"/>
      <c r="R2467" s="153"/>
      <c r="S2467" s="153"/>
    </row>
    <row r="2468" spans="1:19" ht="150">
      <c r="A2468" s="277" t="s">
        <v>25424</v>
      </c>
      <c r="B2468" s="253" t="s">
        <v>153</v>
      </c>
      <c r="C2468" s="93" t="s">
        <v>6841</v>
      </c>
      <c r="D2468" s="93" t="s">
        <v>6842</v>
      </c>
      <c r="E2468" s="148">
        <f ca="1">IFERROR(__xludf.DUMMYFUNCTION(" VLOOKUP(A2467, IMPORTRANGE(""https://docs.google.com/spreadsheets/d/1fj_Bhi2XPL3siwIh4sx4VRLAe31yD50oKdj5UlRYW0c/"", ""Сводка!A:AA""), 5, FALSE)"),268)</f>
        <v>268</v>
      </c>
      <c r="F2468" s="148" t="s">
        <v>108</v>
      </c>
      <c r="G2468" s="147">
        <f ca="1">IFERROR(__xludf.DUMMYFUNCTION(" VLOOKUP(A2467, IMPORTRANGE(""https://docs.google.com/spreadsheets/d/1QNLbnkR_AongFt22vMfNzfpjZ0CjpI8QI-w0wBnYA1w/"", ""Инфа!A:AA""), 6, FALSE)"),2024)</f>
        <v>2024</v>
      </c>
      <c r="H2468" s="150">
        <v>27400</v>
      </c>
      <c r="I2468" s="151" t="s">
        <v>161</v>
      </c>
      <c r="J2468" s="93" t="s">
        <v>6843</v>
      </c>
      <c r="K2468" s="153"/>
      <c r="L2468" s="153"/>
      <c r="M2468" s="153"/>
      <c r="N2468" s="153"/>
      <c r="O2468" s="153"/>
      <c r="P2468" s="153"/>
      <c r="Q2468" s="153"/>
      <c r="R2468" s="153"/>
      <c r="S2468" s="153"/>
    </row>
    <row r="2469" spans="1:19" ht="37.5">
      <c r="A2469" s="277" t="s">
        <v>25424</v>
      </c>
      <c r="B2469" s="253" t="s">
        <v>153</v>
      </c>
      <c r="C2469" s="93" t="s">
        <v>6844</v>
      </c>
      <c r="D2469" s="93" t="s">
        <v>6845</v>
      </c>
      <c r="E2469" s="148">
        <f ca="1">IFERROR(__xludf.DUMMYFUNCTION(" VLOOKUP(A2468, IMPORTRANGE(""https://docs.google.com/spreadsheets/d/1fj_Bhi2XPL3siwIh4sx4VRLAe31yD50oKdj5UlRYW0c/"", ""Сводка!A:AA""), 5, FALSE)"),72)</f>
        <v>72</v>
      </c>
      <c r="F2469" s="148" t="s">
        <v>50</v>
      </c>
      <c r="G2469" s="147">
        <f ca="1">IFERROR(__xludf.DUMMYFUNCTION(" VLOOKUP(A2468, IMPORTRANGE(""https://docs.google.com/spreadsheets/d/1QNLbnkR_AongFt22vMfNzfpjZ0CjpI8QI-w0wBnYA1w/"", ""Инфа!A:AA""), 6, FALSE)"),2024)</f>
        <v>2024</v>
      </c>
      <c r="H2469" s="150">
        <v>7200</v>
      </c>
      <c r="I2469" s="151" t="s">
        <v>257</v>
      </c>
      <c r="J2469" s="93"/>
      <c r="K2469" s="153"/>
      <c r="L2469" s="153"/>
      <c r="M2469" s="153"/>
      <c r="N2469" s="153"/>
      <c r="O2469" s="153"/>
      <c r="P2469" s="153"/>
      <c r="Q2469" s="153"/>
      <c r="R2469" s="153"/>
      <c r="S2469" s="153"/>
    </row>
    <row r="2470" spans="1:19" ht="243.75">
      <c r="A2470" s="277" t="s">
        <v>25424</v>
      </c>
      <c r="B2470" s="253" t="s">
        <v>400</v>
      </c>
      <c r="C2470" s="96" t="s">
        <v>6846</v>
      </c>
      <c r="D2470" s="96" t="s">
        <v>6847</v>
      </c>
      <c r="E2470" s="148">
        <f ca="1">IFERROR(__xludf.DUMMYFUNCTION(" VLOOKUP(A2469, IMPORTRANGE(""https://docs.google.com/spreadsheets/d/1fj_Bhi2XPL3siwIh4sx4VRLAe31yD50oKdj5UlRYW0c/"", ""Сводка!A:AA""), 5, FALSE)"),196)</f>
        <v>196</v>
      </c>
      <c r="F2470" s="165" t="s">
        <v>50</v>
      </c>
      <c r="G2470" s="147">
        <f ca="1">IFERROR(__xludf.DUMMYFUNCTION(" VLOOKUP(A2469, IMPORTRANGE(""https://docs.google.com/spreadsheets/d/1QNLbnkR_AongFt22vMfNzfpjZ0CjpI8QI-w0wBnYA1w/"", ""Инфа!A:AA""), 6, FALSE)"),2024)</f>
        <v>2024</v>
      </c>
      <c r="H2470" s="150">
        <v>10900</v>
      </c>
      <c r="I2470" s="156" t="s">
        <v>1021</v>
      </c>
      <c r="J2470" s="93" t="s">
        <v>6848</v>
      </c>
      <c r="K2470" s="153"/>
      <c r="L2470" s="153"/>
      <c r="M2470" s="153"/>
      <c r="N2470" s="153"/>
      <c r="O2470" s="153"/>
      <c r="P2470" s="153"/>
      <c r="Q2470" s="153"/>
      <c r="R2470" s="153"/>
      <c r="S2470" s="153"/>
    </row>
    <row r="2471" spans="1:19" ht="112.5">
      <c r="A2471" s="277" t="s">
        <v>25424</v>
      </c>
      <c r="B2471" s="253" t="s">
        <v>153</v>
      </c>
      <c r="C2471" s="93" t="s">
        <v>6849</v>
      </c>
      <c r="D2471" s="93" t="s">
        <v>6850</v>
      </c>
      <c r="E2471" s="148">
        <f ca="1">IFERROR(__xludf.DUMMYFUNCTION(" VLOOKUP(A2470, IMPORTRANGE(""https://docs.google.com/spreadsheets/d/1fj_Bhi2XPL3siwIh4sx4VRLAe31yD50oKdj5UlRYW0c/"", ""Сводка!A:AA""), 5, FALSE)"),80)</f>
        <v>80</v>
      </c>
      <c r="F2471" s="148" t="s">
        <v>415</v>
      </c>
      <c r="G2471" s="147">
        <f ca="1">IFERROR(__xludf.DUMMYFUNCTION(" VLOOKUP(A2470, IMPORTRANGE(""https://docs.google.com/spreadsheets/d/1QNLbnkR_AongFt22vMfNzfpjZ0CjpI8QI-w0wBnYA1w/"", ""Инфа!A:AA""), 6, FALSE)"),2024)</f>
        <v>2024</v>
      </c>
      <c r="H2471" s="150">
        <v>7400</v>
      </c>
      <c r="I2471" s="151" t="s">
        <v>161</v>
      </c>
      <c r="J2471" s="93" t="s">
        <v>6851</v>
      </c>
      <c r="K2471" s="153"/>
      <c r="L2471" s="153"/>
      <c r="M2471" s="153"/>
      <c r="N2471" s="153"/>
      <c r="O2471" s="153"/>
      <c r="P2471" s="153"/>
      <c r="Q2471" s="153"/>
      <c r="R2471" s="153"/>
      <c r="S2471" s="153"/>
    </row>
    <row r="2472" spans="1:19" ht="187.5">
      <c r="A2472" s="277" t="s">
        <v>25424</v>
      </c>
      <c r="B2472" s="253" t="s">
        <v>400</v>
      </c>
      <c r="C2472" s="93" t="s">
        <v>6852</v>
      </c>
      <c r="D2472" s="93" t="s">
        <v>6853</v>
      </c>
      <c r="E2472" s="148">
        <f ca="1">IFERROR(__xludf.DUMMYFUNCTION(" VLOOKUP(A2471, IMPORTRANGE(""https://docs.google.com/spreadsheets/d/1fj_Bhi2XPL3siwIh4sx4VRLAe31yD50oKdj5UlRYW0c/"", ""Сводка!A:AA""), 5, FALSE)"),224)</f>
        <v>224</v>
      </c>
      <c r="F2472" s="148" t="s">
        <v>108</v>
      </c>
      <c r="G2472" s="147">
        <f ca="1">IFERROR(__xludf.DUMMYFUNCTION(" VLOOKUP(A2471, IMPORTRANGE(""https://docs.google.com/spreadsheets/d/1QNLbnkR_AongFt22vMfNzfpjZ0CjpI8QI-w0wBnYA1w/"", ""Инфа!A:AA""), 6, FALSE)"),2024)</f>
        <v>2024</v>
      </c>
      <c r="H2472" s="150">
        <v>15200</v>
      </c>
      <c r="I2472" s="151" t="s">
        <v>1897</v>
      </c>
      <c r="J2472" s="93" t="s">
        <v>6854</v>
      </c>
      <c r="K2472" s="153"/>
      <c r="L2472" s="153"/>
      <c r="M2472" s="153"/>
      <c r="N2472" s="153"/>
      <c r="O2472" s="153"/>
      <c r="P2472" s="153"/>
      <c r="Q2472" s="153"/>
      <c r="R2472" s="153"/>
      <c r="S2472" s="153"/>
    </row>
    <row r="2473" spans="1:19" ht="112.5">
      <c r="A2473" s="277" t="s">
        <v>25424</v>
      </c>
      <c r="B2473" s="253" t="s">
        <v>400</v>
      </c>
      <c r="C2473" s="93" t="s">
        <v>6855</v>
      </c>
      <c r="D2473" s="93" t="s">
        <v>6856</v>
      </c>
      <c r="E2473" s="148">
        <f ca="1">IFERROR(__xludf.DUMMYFUNCTION(" VLOOKUP(A2472, IMPORTRANGE(""https://docs.google.com/spreadsheets/d/1fj_Bhi2XPL3siwIh4sx4VRLAe31yD50oKdj5UlRYW0c/"", ""Сводка!A:AA""), 5, FALSE)"),320)</f>
        <v>320</v>
      </c>
      <c r="F2473" s="148" t="s">
        <v>5280</v>
      </c>
      <c r="G2473" s="147">
        <f ca="1">IFERROR(__xludf.DUMMYFUNCTION(" VLOOKUP(A2472, IMPORTRANGE(""https://docs.google.com/spreadsheets/d/1QNLbnkR_AongFt22vMfNzfpjZ0CjpI8QI-w0wBnYA1w/"", ""Инфа!A:AA""), 6, FALSE)"),2024)</f>
        <v>2024</v>
      </c>
      <c r="H2473" s="150">
        <v>14600</v>
      </c>
      <c r="I2473" s="151" t="s">
        <v>404</v>
      </c>
      <c r="J2473" s="93" t="s">
        <v>6857</v>
      </c>
      <c r="K2473" s="153"/>
      <c r="L2473" s="153"/>
      <c r="M2473" s="153"/>
      <c r="N2473" s="153"/>
      <c r="O2473" s="153"/>
      <c r="P2473" s="153"/>
      <c r="Q2473" s="153"/>
      <c r="R2473" s="153"/>
      <c r="S2473" s="153"/>
    </row>
    <row r="2474" spans="1:19" ht="112.5">
      <c r="A2474" s="277" t="s">
        <v>25424</v>
      </c>
      <c r="B2474" s="253" t="s">
        <v>153</v>
      </c>
      <c r="C2474" s="93" t="s">
        <v>6858</v>
      </c>
      <c r="D2474" s="93" t="s">
        <v>6859</v>
      </c>
      <c r="E2474" s="148">
        <f ca="1">IFERROR(__xludf.DUMMYFUNCTION(" VLOOKUP(A2473, IMPORTRANGE(""https://docs.google.com/spreadsheets/d/1fj_Bhi2XPL3siwIh4sx4VRLAe31yD50oKdj5UlRYW0c/"", ""Сводка!A:AA""), 5, FALSE)"),136)</f>
        <v>136</v>
      </c>
      <c r="F2474" s="148" t="s">
        <v>26</v>
      </c>
      <c r="G2474" s="147">
        <f ca="1">IFERROR(__xludf.DUMMYFUNCTION(" VLOOKUP(A2473, IMPORTRANGE(""https://docs.google.com/spreadsheets/d/1QNLbnkR_AongFt22vMfNzfpjZ0CjpI8QI-w0wBnYA1w/"", ""Инфа!A:AA""), 6, FALSE)"),2024)</f>
        <v>2024</v>
      </c>
      <c r="H2474" s="150">
        <v>17100</v>
      </c>
      <c r="I2474" s="151" t="s">
        <v>238</v>
      </c>
      <c r="J2474" s="93" t="s">
        <v>6860</v>
      </c>
      <c r="K2474" s="153"/>
      <c r="L2474" s="153"/>
      <c r="M2474" s="153"/>
      <c r="N2474" s="153"/>
      <c r="O2474" s="153"/>
      <c r="P2474" s="153"/>
      <c r="Q2474" s="153"/>
      <c r="R2474" s="153"/>
      <c r="S2474" s="153"/>
    </row>
    <row r="2475" spans="1:19" ht="168.75">
      <c r="A2475" s="277" t="s">
        <v>25424</v>
      </c>
      <c r="B2475" s="253" t="s">
        <v>153</v>
      </c>
      <c r="C2475" s="93" t="s">
        <v>6861</v>
      </c>
      <c r="D2475" s="93" t="s">
        <v>6862</v>
      </c>
      <c r="E2475" s="148">
        <f ca="1">IFERROR(__xludf.DUMMYFUNCTION(" VLOOKUP(A2474, IMPORTRANGE(""https://docs.google.com/spreadsheets/d/1fj_Bhi2XPL3siwIh4sx4VRLAe31yD50oKdj5UlRYW0c/"", ""Сводка!A:AA""), 5, FALSE)"),156)</f>
        <v>156</v>
      </c>
      <c r="F2475" s="148" t="s">
        <v>108</v>
      </c>
      <c r="G2475" s="147">
        <f ca="1">IFERROR(__xludf.DUMMYFUNCTION(" VLOOKUP(A2474, IMPORTRANGE(""https://docs.google.com/spreadsheets/d/1QNLbnkR_AongFt22vMfNzfpjZ0CjpI8QI-w0wBnYA1w/"", ""Инфа!A:AA""), 6, FALSE)"),2024)</f>
        <v>2024</v>
      </c>
      <c r="H2475" s="150">
        <v>14400</v>
      </c>
      <c r="I2475" s="151" t="s">
        <v>819</v>
      </c>
      <c r="J2475" s="93" t="s">
        <v>6863</v>
      </c>
      <c r="K2475" s="153"/>
      <c r="L2475" s="153"/>
      <c r="M2475" s="153"/>
      <c r="N2475" s="153"/>
      <c r="O2475" s="153"/>
      <c r="P2475" s="153"/>
      <c r="Q2475" s="153"/>
      <c r="R2475" s="153"/>
      <c r="S2475" s="153"/>
    </row>
    <row r="2476" spans="1:19" ht="56.25">
      <c r="A2476" s="277" t="s">
        <v>25424</v>
      </c>
      <c r="B2476" s="253" t="s">
        <v>400</v>
      </c>
      <c r="C2476" s="93" t="s">
        <v>6861</v>
      </c>
      <c r="D2476" s="93" t="s">
        <v>6864</v>
      </c>
      <c r="E2476" s="148">
        <f ca="1">IFERROR(__xludf.DUMMYFUNCTION(" VLOOKUP(A2475, IMPORTRANGE(""https://docs.google.com/spreadsheets/d/1fj_Bhi2XPL3siwIh4sx4VRLAe31yD50oKdj5UlRYW0c/"", ""Сводка!A:AA""), 5, FALSE)"),164)</f>
        <v>164</v>
      </c>
      <c r="F2476" s="148" t="s">
        <v>108</v>
      </c>
      <c r="G2476" s="147">
        <f ca="1">IFERROR(__xludf.DUMMYFUNCTION(" VLOOKUP(A2475, IMPORTRANGE(""https://docs.google.com/spreadsheets/d/1QNLbnkR_AongFt22vMfNzfpjZ0CjpI8QI-w0wBnYA1w/"", ""Инфа!A:AA""), 6, FALSE)"),2024)</f>
        <v>2024</v>
      </c>
      <c r="H2476" s="150">
        <v>14800</v>
      </c>
      <c r="I2476" s="151" t="s">
        <v>819</v>
      </c>
      <c r="J2476" s="93"/>
      <c r="K2476" s="153"/>
      <c r="L2476" s="153"/>
      <c r="M2476" s="153"/>
      <c r="N2476" s="153"/>
      <c r="O2476" s="153"/>
      <c r="P2476" s="153"/>
      <c r="Q2476" s="153"/>
      <c r="R2476" s="153"/>
      <c r="S2476" s="153"/>
    </row>
    <row r="2477" spans="1:19" ht="168.75">
      <c r="A2477" s="277" t="s">
        <v>25424</v>
      </c>
      <c r="B2477" s="253" t="s">
        <v>400</v>
      </c>
      <c r="C2477" s="93" t="s">
        <v>6865</v>
      </c>
      <c r="D2477" s="93" t="s">
        <v>6866</v>
      </c>
      <c r="E2477" s="148">
        <f ca="1">IFERROR(__xludf.DUMMYFUNCTION(" VLOOKUP(A2476, IMPORTRANGE(""https://docs.google.com/spreadsheets/d/1fj_Bhi2XPL3siwIh4sx4VRLAe31yD50oKdj5UlRYW0c/"", ""Сводка!A:AA""), 5, FALSE)"),296)</f>
        <v>296</v>
      </c>
      <c r="F2477" s="148" t="s">
        <v>599</v>
      </c>
      <c r="G2477" s="147">
        <f ca="1">IFERROR(__xludf.DUMMYFUNCTION(" VLOOKUP(A2476, IMPORTRANGE(""https://docs.google.com/spreadsheets/d/1QNLbnkR_AongFt22vMfNzfpjZ0CjpI8QI-w0wBnYA1w/"", ""Инфа!A:AA""), 6, FALSE)"),2024)</f>
        <v>2024</v>
      </c>
      <c r="H2477" s="150">
        <v>13900</v>
      </c>
      <c r="I2477" s="151" t="s">
        <v>238</v>
      </c>
      <c r="J2477" s="93" t="s">
        <v>6867</v>
      </c>
      <c r="K2477" s="153"/>
      <c r="L2477" s="153"/>
      <c r="M2477" s="153"/>
      <c r="N2477" s="153"/>
      <c r="O2477" s="153"/>
      <c r="P2477" s="153"/>
      <c r="Q2477" s="153"/>
      <c r="R2477" s="153"/>
      <c r="S2477" s="153"/>
    </row>
    <row r="2478" spans="1:19" ht="93.75">
      <c r="A2478" s="277" t="s">
        <v>25424</v>
      </c>
      <c r="B2478" s="253" t="s">
        <v>400</v>
      </c>
      <c r="C2478" s="93" t="s">
        <v>6868</v>
      </c>
      <c r="D2478" s="93" t="s">
        <v>6869</v>
      </c>
      <c r="E2478" s="148">
        <f ca="1">IFERROR(__xludf.DUMMYFUNCTION(" VLOOKUP(A2477, IMPORTRANGE(""https://docs.google.com/spreadsheets/d/1fj_Bhi2XPL3siwIh4sx4VRLAe31yD50oKdj5UlRYW0c/"", ""Сводка!A:AA""), 5, FALSE)"),204)</f>
        <v>204</v>
      </c>
      <c r="F2478" s="148" t="s">
        <v>599</v>
      </c>
      <c r="G2478" s="147">
        <f ca="1">IFERROR(__xludf.DUMMYFUNCTION(" VLOOKUP(A2477, IMPORTRANGE(""https://docs.google.com/spreadsheets/d/1QNLbnkR_AongFt22vMfNzfpjZ0CjpI8QI-w0wBnYA1w/"", ""Инфа!A:AA""), 6, FALSE)"),2024)</f>
        <v>2024</v>
      </c>
      <c r="H2478" s="150">
        <v>11100</v>
      </c>
      <c r="I2478" s="151" t="s">
        <v>238</v>
      </c>
      <c r="J2478" s="93" t="s">
        <v>6870</v>
      </c>
      <c r="K2478" s="153"/>
      <c r="L2478" s="153"/>
      <c r="M2478" s="153"/>
      <c r="N2478" s="153"/>
      <c r="O2478" s="153"/>
      <c r="P2478" s="153"/>
      <c r="Q2478" s="153"/>
      <c r="R2478" s="153"/>
      <c r="S2478" s="153"/>
    </row>
    <row r="2479" spans="1:19" ht="243.75">
      <c r="A2479" s="277" t="s">
        <v>25424</v>
      </c>
      <c r="B2479" s="253" t="s">
        <v>153</v>
      </c>
      <c r="C2479" s="122" t="s">
        <v>6871</v>
      </c>
      <c r="D2479" s="122" t="s">
        <v>6872</v>
      </c>
      <c r="E2479" s="148">
        <f ca="1">IFERROR(__xludf.DUMMYFUNCTION(" VLOOKUP(A2478, IMPORTRANGE(""https://docs.google.com/spreadsheets/d/1fj_Bhi2XPL3siwIh4sx4VRLAe31yD50oKdj5UlRYW0c/"", ""Сводка!A:AA""), 5, FALSE)"),276)</f>
        <v>276</v>
      </c>
      <c r="F2479" s="193" t="s">
        <v>50</v>
      </c>
      <c r="G2479" s="147">
        <f ca="1">IFERROR(__xludf.DUMMYFUNCTION(" VLOOKUP(A2478, IMPORTRANGE(""https://docs.google.com/spreadsheets/d/1QNLbnkR_AongFt22vMfNzfpjZ0CjpI8QI-w0wBnYA1w/"", ""Инфа!A:AA""), 6, FALSE)"),2024)</f>
        <v>2024</v>
      </c>
      <c r="H2479" s="150">
        <v>21600</v>
      </c>
      <c r="I2479" s="194" t="s">
        <v>1153</v>
      </c>
      <c r="J2479" s="122" t="s">
        <v>6873</v>
      </c>
      <c r="K2479" s="153"/>
      <c r="L2479" s="153"/>
      <c r="M2479" s="153"/>
      <c r="N2479" s="153"/>
      <c r="O2479" s="153"/>
      <c r="P2479" s="153"/>
      <c r="Q2479" s="153"/>
      <c r="R2479" s="153"/>
      <c r="S2479" s="153"/>
    </row>
    <row r="2480" spans="1:19" ht="243.75">
      <c r="A2480" s="277" t="s">
        <v>25424</v>
      </c>
      <c r="B2480" s="253" t="s">
        <v>153</v>
      </c>
      <c r="C2480" s="122" t="s">
        <v>6871</v>
      </c>
      <c r="D2480" s="122" t="s">
        <v>6874</v>
      </c>
      <c r="E2480" s="148">
        <f ca="1">IFERROR(__xludf.DUMMYFUNCTION(" VLOOKUP(A2479, IMPORTRANGE(""https://docs.google.com/spreadsheets/d/1fj_Bhi2XPL3siwIh4sx4VRLAe31yD50oKdj5UlRYW0c/"", ""Сводка!A:AA""), 5, FALSE)"),276)</f>
        <v>276</v>
      </c>
      <c r="F2480" s="193" t="s">
        <v>50</v>
      </c>
      <c r="G2480" s="147">
        <f ca="1">IFERROR(__xludf.DUMMYFUNCTION(" VLOOKUP(A2479, IMPORTRANGE(""https://docs.google.com/spreadsheets/d/1QNLbnkR_AongFt22vMfNzfpjZ0CjpI8QI-w0wBnYA1w/"", ""Инфа!A:AA""), 6, FALSE)"),2024)</f>
        <v>2024</v>
      </c>
      <c r="H2480" s="150">
        <v>21600</v>
      </c>
      <c r="I2480" s="194" t="s">
        <v>1153</v>
      </c>
      <c r="J2480" s="122" t="s">
        <v>6873</v>
      </c>
      <c r="K2480" s="153"/>
      <c r="L2480" s="153"/>
      <c r="M2480" s="153"/>
      <c r="N2480" s="153"/>
      <c r="O2480" s="153"/>
      <c r="P2480" s="153"/>
      <c r="Q2480" s="153"/>
      <c r="R2480" s="153"/>
      <c r="S2480" s="153"/>
    </row>
    <row r="2481" spans="1:19" ht="243.75">
      <c r="A2481" s="277" t="s">
        <v>25424</v>
      </c>
      <c r="B2481" s="253" t="s">
        <v>153</v>
      </c>
      <c r="C2481" s="122" t="s">
        <v>6871</v>
      </c>
      <c r="D2481" s="122" t="s">
        <v>6875</v>
      </c>
      <c r="E2481" s="148">
        <f ca="1">IFERROR(__xludf.DUMMYFUNCTION(" VLOOKUP(A2480, IMPORTRANGE(""https://docs.google.com/spreadsheets/d/1fj_Bhi2XPL3siwIh4sx4VRLAe31yD50oKdj5UlRYW0c/"", ""Сводка!A:AA""), 5, FALSE)"),276)</f>
        <v>276</v>
      </c>
      <c r="F2481" s="193" t="s">
        <v>50</v>
      </c>
      <c r="G2481" s="147">
        <f ca="1">IFERROR(__xludf.DUMMYFUNCTION(" VLOOKUP(A2480, IMPORTRANGE(""https://docs.google.com/spreadsheets/d/1QNLbnkR_AongFt22vMfNzfpjZ0CjpI8QI-w0wBnYA1w/"", ""Инфа!A:AA""), 6, FALSE)"),2024)</f>
        <v>2024</v>
      </c>
      <c r="H2481" s="150">
        <v>21600</v>
      </c>
      <c r="I2481" s="194" t="s">
        <v>1153</v>
      </c>
      <c r="J2481" s="122" t="s">
        <v>6873</v>
      </c>
      <c r="K2481" s="153"/>
      <c r="L2481" s="153"/>
      <c r="M2481" s="153"/>
      <c r="N2481" s="153"/>
      <c r="O2481" s="153"/>
      <c r="P2481" s="153"/>
      <c r="Q2481" s="153"/>
      <c r="R2481" s="153"/>
      <c r="S2481" s="153"/>
    </row>
    <row r="2482" spans="1:19" ht="243.75">
      <c r="A2482" s="277" t="s">
        <v>25424</v>
      </c>
      <c r="B2482" s="253" t="s">
        <v>153</v>
      </c>
      <c r="C2482" s="122" t="s">
        <v>6871</v>
      </c>
      <c r="D2482" s="122" t="s">
        <v>6876</v>
      </c>
      <c r="E2482" s="148">
        <f ca="1">IFERROR(__xludf.DUMMYFUNCTION(" VLOOKUP(A2481, IMPORTRANGE(""https://docs.google.com/spreadsheets/d/1fj_Bhi2XPL3siwIh4sx4VRLAe31yD50oKdj5UlRYW0c/"", ""Сводка!A:AA""), 5, FALSE)"),276)</f>
        <v>276</v>
      </c>
      <c r="F2482" s="193" t="s">
        <v>50</v>
      </c>
      <c r="G2482" s="147">
        <f ca="1">IFERROR(__xludf.DUMMYFUNCTION(" VLOOKUP(A2481, IMPORTRANGE(""https://docs.google.com/spreadsheets/d/1QNLbnkR_AongFt22vMfNzfpjZ0CjpI8QI-w0wBnYA1w/"", ""Инфа!A:AA""), 6, FALSE)"),2024)</f>
        <v>2024</v>
      </c>
      <c r="H2482" s="150">
        <v>21600</v>
      </c>
      <c r="I2482" s="194" t="s">
        <v>1153</v>
      </c>
      <c r="J2482" s="122" t="s">
        <v>6873</v>
      </c>
      <c r="K2482" s="153"/>
      <c r="L2482" s="153"/>
      <c r="M2482" s="153"/>
      <c r="N2482" s="153"/>
      <c r="O2482" s="153"/>
      <c r="P2482" s="153"/>
      <c r="Q2482" s="153"/>
      <c r="R2482" s="153"/>
      <c r="S2482" s="153"/>
    </row>
    <row r="2483" spans="1:19" ht="112.5">
      <c r="A2483" s="277" t="s">
        <v>25424</v>
      </c>
      <c r="B2483" s="253" t="s">
        <v>400</v>
      </c>
      <c r="C2483" s="93" t="s">
        <v>6877</v>
      </c>
      <c r="D2483" s="93" t="s">
        <v>6878</v>
      </c>
      <c r="E2483" s="148">
        <f ca="1">IFERROR(__xludf.DUMMYFUNCTION(" VLOOKUP(A2482, IMPORTRANGE(""https://docs.google.com/spreadsheets/d/1fj_Bhi2XPL3siwIh4sx4VRLAe31yD50oKdj5UlRYW0c/"", ""Сводка!A:AA""), 5, FALSE)"),140)</f>
        <v>140</v>
      </c>
      <c r="F2483" s="148" t="s">
        <v>403</v>
      </c>
      <c r="G2483" s="147">
        <f ca="1">IFERROR(__xludf.DUMMYFUNCTION(" VLOOKUP(A2482, IMPORTRANGE(""https://docs.google.com/spreadsheets/d/1QNLbnkR_AongFt22vMfNzfpjZ0CjpI8QI-w0wBnYA1w/"", ""Инфа!A:AA""), 6, FALSE)"),2024)</f>
        <v>2024</v>
      </c>
      <c r="H2483" s="150">
        <v>9200</v>
      </c>
      <c r="I2483" s="151" t="s">
        <v>238</v>
      </c>
      <c r="J2483" s="93"/>
      <c r="K2483" s="153"/>
      <c r="L2483" s="153"/>
      <c r="M2483" s="153"/>
      <c r="N2483" s="153"/>
      <c r="O2483" s="153"/>
      <c r="P2483" s="153"/>
      <c r="Q2483" s="153"/>
      <c r="R2483" s="153"/>
      <c r="S2483" s="153"/>
    </row>
    <row r="2484" spans="1:19" ht="112.5">
      <c r="A2484" s="277" t="s">
        <v>25424</v>
      </c>
      <c r="B2484" s="253" t="s">
        <v>400</v>
      </c>
      <c r="C2484" s="93" t="s">
        <v>6879</v>
      </c>
      <c r="D2484" s="93" t="s">
        <v>6880</v>
      </c>
      <c r="E2484" s="148" t="e">
        <f>#REF!</f>
        <v>#REF!</v>
      </c>
      <c r="F2484" s="148" t="s">
        <v>415</v>
      </c>
      <c r="G2484" s="147">
        <f ca="1">IFERROR(__xludf.DUMMYFUNCTION(" VLOOKUP(A2483, IMPORTRANGE(""https://docs.google.com/spreadsheets/d/1QNLbnkR_AongFt22vMfNzfpjZ0CjpI8QI-w0wBnYA1w/"", ""Инфа!A:AA""), 6, FALSE)"),2024)</f>
        <v>2024</v>
      </c>
      <c r="H2484" s="150">
        <v>9000</v>
      </c>
      <c r="I2484" s="151" t="s">
        <v>28</v>
      </c>
      <c r="J2484" s="93" t="s">
        <v>6881</v>
      </c>
      <c r="K2484" s="153"/>
      <c r="L2484" s="153"/>
      <c r="M2484" s="153"/>
      <c r="N2484" s="153"/>
      <c r="O2484" s="153"/>
      <c r="P2484" s="153"/>
      <c r="Q2484" s="153"/>
      <c r="R2484" s="153"/>
      <c r="S2484" s="153"/>
    </row>
    <row r="2485" spans="1:19" ht="131.25">
      <c r="A2485" s="277" t="s">
        <v>25424</v>
      </c>
      <c r="B2485" s="253" t="s">
        <v>400</v>
      </c>
      <c r="C2485" s="93" t="s">
        <v>6882</v>
      </c>
      <c r="D2485" s="93" t="s">
        <v>6883</v>
      </c>
      <c r="E2485" s="148">
        <f ca="1">IFERROR(__xludf.DUMMYFUNCTION(" VLOOKUP(A2484, IMPORTRANGE(""https://docs.google.com/spreadsheets/d/1fj_Bhi2XPL3siwIh4sx4VRLAe31yD50oKdj5UlRYW0c/"", ""Сводка!A:AA""), 5, FALSE)"),260)</f>
        <v>260</v>
      </c>
      <c r="F2485" s="148" t="s">
        <v>599</v>
      </c>
      <c r="G2485" s="147">
        <f ca="1">IFERROR(__xludf.DUMMYFUNCTION(" VLOOKUP(A2484, IMPORTRANGE(""https://docs.google.com/spreadsheets/d/1QNLbnkR_AongFt22vMfNzfpjZ0CjpI8QI-w0wBnYA1w/"", ""Инфа!A:AA""), 6, FALSE)"),2024)</f>
        <v>2024</v>
      </c>
      <c r="H2485" s="150">
        <v>12800</v>
      </c>
      <c r="I2485" s="151" t="s">
        <v>1841</v>
      </c>
      <c r="J2485" s="93" t="s">
        <v>6884</v>
      </c>
      <c r="K2485" s="153"/>
      <c r="L2485" s="153"/>
      <c r="M2485" s="153"/>
      <c r="N2485" s="153"/>
      <c r="O2485" s="153"/>
      <c r="P2485" s="153"/>
      <c r="Q2485" s="153"/>
      <c r="R2485" s="153"/>
      <c r="S2485" s="153"/>
    </row>
    <row r="2486" spans="1:19" ht="56.25">
      <c r="A2486" s="277" t="s">
        <v>25424</v>
      </c>
      <c r="B2486" s="253" t="s">
        <v>400</v>
      </c>
      <c r="C2486" s="93" t="s">
        <v>6885</v>
      </c>
      <c r="D2486" s="93" t="s">
        <v>6886</v>
      </c>
      <c r="E2486" s="148">
        <f ca="1">IFERROR(__xludf.DUMMYFUNCTION(" VLOOKUP(A2485, IMPORTRANGE(""https://docs.google.com/spreadsheets/d/1fj_Bhi2XPL3siwIh4sx4VRLAe31yD50oKdj5UlRYW0c/"", ""Сводка!A:AA""), 5, FALSE)"),308)</f>
        <v>308</v>
      </c>
      <c r="F2486" s="148" t="s">
        <v>677</v>
      </c>
      <c r="G2486" s="147">
        <f ca="1">IFERROR(__xludf.DUMMYFUNCTION(" VLOOKUP(A2485, IMPORTRANGE(""https://docs.google.com/spreadsheets/d/1QNLbnkR_AongFt22vMfNzfpjZ0CjpI8QI-w0wBnYA1w/"", ""Инфа!A:AA""), 6, FALSE)"),2024)</f>
        <v>2024</v>
      </c>
      <c r="H2486" s="150">
        <v>14200</v>
      </c>
      <c r="I2486" s="151" t="s">
        <v>138</v>
      </c>
      <c r="J2486" s="93"/>
      <c r="K2486" s="153"/>
      <c r="L2486" s="153"/>
      <c r="M2486" s="153"/>
      <c r="N2486" s="153"/>
      <c r="O2486" s="153"/>
      <c r="P2486" s="153"/>
      <c r="Q2486" s="153"/>
      <c r="R2486" s="153"/>
      <c r="S2486" s="153"/>
    </row>
    <row r="2487" spans="1:19" ht="131.25">
      <c r="A2487" s="277" t="s">
        <v>25424</v>
      </c>
      <c r="B2487" s="253" t="s">
        <v>400</v>
      </c>
      <c r="C2487" s="93" t="s">
        <v>6885</v>
      </c>
      <c r="D2487" s="93" t="s">
        <v>6888</v>
      </c>
      <c r="E2487" s="148">
        <f ca="1">IFERROR(__xludf.DUMMYFUNCTION(" VLOOKUP(A2486, IMPORTRANGE(""https://docs.google.com/spreadsheets/d/1fj_Bhi2XPL3siwIh4sx4VRLAe31yD50oKdj5UlRYW0c/"", ""Сводка!A:AA""), 5, FALSE)"),180)</f>
        <v>180</v>
      </c>
      <c r="F2487" s="148" t="s">
        <v>415</v>
      </c>
      <c r="G2487" s="147">
        <f ca="1">IFERROR(__xludf.DUMMYFUNCTION(" VLOOKUP(A2486, IMPORTRANGE(""https://docs.google.com/spreadsheets/d/1QNLbnkR_AongFt22vMfNzfpjZ0CjpI8QI-w0wBnYA1w/"", ""Инфа!A:AA""), 6, FALSE)"),2024)</f>
        <v>2024</v>
      </c>
      <c r="H2487" s="150">
        <v>10400</v>
      </c>
      <c r="I2487" s="151" t="s">
        <v>138</v>
      </c>
      <c r="J2487" s="93" t="s">
        <v>6889</v>
      </c>
      <c r="K2487" s="153"/>
      <c r="L2487" s="153"/>
      <c r="M2487" s="153"/>
      <c r="N2487" s="153"/>
      <c r="O2487" s="153"/>
      <c r="P2487" s="153"/>
      <c r="Q2487" s="153"/>
      <c r="R2487" s="153"/>
      <c r="S2487" s="153"/>
    </row>
    <row r="2488" spans="1:19" ht="206.25">
      <c r="A2488" s="277" t="s">
        <v>25424</v>
      </c>
      <c r="B2488" s="253" t="s">
        <v>400</v>
      </c>
      <c r="C2488" s="93" t="s">
        <v>6885</v>
      </c>
      <c r="D2488" s="93" t="s">
        <v>6890</v>
      </c>
      <c r="E2488" s="148">
        <f ca="1">IFERROR(__xludf.DUMMYFUNCTION(" VLOOKUP(A2487, IMPORTRANGE(""https://docs.google.com/spreadsheets/d/1fj_Bhi2XPL3siwIh4sx4VRLAe31yD50oKdj5UlRYW0c/"", ""Сводка!A:AA""), 5, FALSE)"),252)</f>
        <v>252</v>
      </c>
      <c r="F2488" s="148" t="s">
        <v>403</v>
      </c>
      <c r="G2488" s="147">
        <f ca="1">IFERROR(__xludf.DUMMYFUNCTION(" VLOOKUP(A2487, IMPORTRANGE(""https://docs.google.com/spreadsheets/d/1QNLbnkR_AongFt22vMfNzfpjZ0CjpI8QI-w0wBnYA1w/"", ""Инфа!A:AA""), 6, FALSE)"),2024)</f>
        <v>2024</v>
      </c>
      <c r="H2488" s="150">
        <v>20100</v>
      </c>
      <c r="I2488" s="151" t="s">
        <v>138</v>
      </c>
      <c r="J2488" s="93" t="s">
        <v>6891</v>
      </c>
      <c r="K2488" s="153"/>
      <c r="L2488" s="153"/>
      <c r="M2488" s="153"/>
      <c r="N2488" s="153"/>
      <c r="O2488" s="153"/>
      <c r="P2488" s="153"/>
      <c r="Q2488" s="153"/>
      <c r="R2488" s="153"/>
      <c r="S2488" s="153"/>
    </row>
    <row r="2489" spans="1:19" ht="206.25">
      <c r="A2489" s="277" t="s">
        <v>25424</v>
      </c>
      <c r="B2489" s="253" t="s">
        <v>400</v>
      </c>
      <c r="C2489" s="93" t="s">
        <v>6885</v>
      </c>
      <c r="D2489" s="93" t="s">
        <v>6892</v>
      </c>
      <c r="E2489" s="148">
        <f ca="1">IFERROR(__xludf.DUMMYFUNCTION(" VLOOKUP(A2488, IMPORTRANGE(""https://docs.google.com/spreadsheets/d/1fj_Bhi2XPL3siwIh4sx4VRLAe31yD50oKdj5UlRYW0c/"", ""Сводка!A:AA""), 5, FALSE)"),284)</f>
        <v>284</v>
      </c>
      <c r="F2489" s="148" t="s">
        <v>403</v>
      </c>
      <c r="G2489" s="147">
        <f ca="1">IFERROR(__xludf.DUMMYFUNCTION(" VLOOKUP(A2488, IMPORTRANGE(""https://docs.google.com/spreadsheets/d/1QNLbnkR_AongFt22vMfNzfpjZ0CjpI8QI-w0wBnYA1w/"", ""Инфа!A:AA""), 6, FALSE)"),2024)</f>
        <v>2024</v>
      </c>
      <c r="H2489" s="150">
        <v>22000</v>
      </c>
      <c r="I2489" s="151" t="s">
        <v>138</v>
      </c>
      <c r="J2489" s="93" t="s">
        <v>6891</v>
      </c>
      <c r="K2489" s="153"/>
      <c r="L2489" s="153"/>
      <c r="M2489" s="153"/>
      <c r="N2489" s="153"/>
      <c r="O2489" s="153"/>
      <c r="P2489" s="153"/>
      <c r="Q2489" s="153"/>
      <c r="R2489" s="153"/>
      <c r="S2489" s="153"/>
    </row>
    <row r="2490" spans="1:19" ht="75">
      <c r="A2490" s="277" t="s">
        <v>25424</v>
      </c>
      <c r="B2490" s="253" t="s">
        <v>400</v>
      </c>
      <c r="C2490" s="93" t="s">
        <v>6885</v>
      </c>
      <c r="D2490" s="93" t="s">
        <v>6893</v>
      </c>
      <c r="E2490" s="148">
        <f ca="1">IFERROR(__xludf.DUMMYFUNCTION(" VLOOKUP(A2489, IMPORTRANGE(""https://docs.google.com/spreadsheets/d/1fj_Bhi2XPL3siwIh4sx4VRLAe31yD50oKdj5UlRYW0c/"", ""Сводка!A:AA""), 5, FALSE)"),224)</f>
        <v>224</v>
      </c>
      <c r="F2490" s="148" t="s">
        <v>403</v>
      </c>
      <c r="G2490" s="147">
        <f ca="1">IFERROR(__xludf.DUMMYFUNCTION(" VLOOKUP(A2489, IMPORTRANGE(""https://docs.google.com/spreadsheets/d/1QNLbnkR_AongFt22vMfNzfpjZ0CjpI8QI-w0wBnYA1w/"", ""Инфа!A:AA""), 6, FALSE)"),2024)</f>
        <v>2024</v>
      </c>
      <c r="H2490" s="150">
        <v>18400</v>
      </c>
      <c r="I2490" s="151" t="s">
        <v>42</v>
      </c>
      <c r="J2490" s="93" t="s">
        <v>6894</v>
      </c>
      <c r="K2490" s="153"/>
      <c r="L2490" s="153"/>
      <c r="M2490" s="153"/>
      <c r="N2490" s="153"/>
      <c r="O2490" s="153"/>
      <c r="P2490" s="153"/>
      <c r="Q2490" s="153"/>
      <c r="R2490" s="153"/>
      <c r="S2490" s="153"/>
    </row>
    <row r="2491" spans="1:19" ht="37.5">
      <c r="A2491" s="277" t="s">
        <v>25424</v>
      </c>
      <c r="B2491" s="253" t="s">
        <v>400</v>
      </c>
      <c r="C2491" s="93" t="s">
        <v>6885</v>
      </c>
      <c r="D2491" s="93" t="s">
        <v>6895</v>
      </c>
      <c r="E2491" s="148">
        <f ca="1">IFERROR(__xludf.DUMMYFUNCTION(" VLOOKUP(A2490, IMPORTRANGE(""https://docs.google.com/spreadsheets/d/1fj_Bhi2XPL3siwIh4sx4VRLAe31yD50oKdj5UlRYW0c/"", ""Сводка!A:AA""), 5, FALSE)"),228)</f>
        <v>228</v>
      </c>
      <c r="F2491" s="148" t="s">
        <v>1952</v>
      </c>
      <c r="G2491" s="147">
        <f ca="1">IFERROR(__xludf.DUMMYFUNCTION(" VLOOKUP(A2490, IMPORTRANGE(""https://docs.google.com/spreadsheets/d/1QNLbnkR_AongFt22vMfNzfpjZ0CjpI8QI-w0wBnYA1w/"", ""Инфа!A:AA""), 6, FALSE)"),2024)</f>
        <v>2024</v>
      </c>
      <c r="H2491" s="150">
        <v>18700</v>
      </c>
      <c r="I2491" s="151" t="s">
        <v>138</v>
      </c>
      <c r="J2491" s="93"/>
      <c r="K2491" s="153"/>
      <c r="L2491" s="153"/>
      <c r="M2491" s="153"/>
      <c r="N2491" s="153"/>
      <c r="O2491" s="153"/>
      <c r="P2491" s="153"/>
      <c r="Q2491" s="153"/>
      <c r="R2491" s="153"/>
      <c r="S2491" s="153"/>
    </row>
    <row r="2492" spans="1:19" ht="75">
      <c r="A2492" s="277" t="s">
        <v>25424</v>
      </c>
      <c r="B2492" s="253" t="s">
        <v>400</v>
      </c>
      <c r="C2492" s="93" t="s">
        <v>6885</v>
      </c>
      <c r="D2492" s="93" t="s">
        <v>6896</v>
      </c>
      <c r="E2492" s="148" t="e">
        <f>#REF!</f>
        <v>#REF!</v>
      </c>
      <c r="F2492" s="148" t="s">
        <v>599</v>
      </c>
      <c r="G2492" s="147">
        <f ca="1">IFERROR(__xludf.DUMMYFUNCTION(" VLOOKUP(A2491, IMPORTRANGE(""https://docs.google.com/spreadsheets/d/1QNLbnkR_AongFt22vMfNzfpjZ0CjpI8QI-w0wBnYA1w/"", ""Инфа!A:AA""), 6, FALSE)"),2024)</f>
        <v>2024</v>
      </c>
      <c r="H2492" s="150">
        <v>25000</v>
      </c>
      <c r="I2492" s="151" t="s">
        <v>138</v>
      </c>
      <c r="J2492" s="93" t="s">
        <v>6897</v>
      </c>
      <c r="K2492" s="153"/>
      <c r="L2492" s="153"/>
      <c r="M2492" s="153"/>
      <c r="N2492" s="153"/>
      <c r="O2492" s="153"/>
      <c r="P2492" s="153"/>
      <c r="Q2492" s="153"/>
      <c r="R2492" s="153"/>
      <c r="S2492" s="153"/>
    </row>
    <row r="2493" spans="1:19" ht="37.5">
      <c r="A2493" s="277" t="s">
        <v>25424</v>
      </c>
      <c r="B2493" s="253" t="s">
        <v>400</v>
      </c>
      <c r="C2493" s="93" t="s">
        <v>6898</v>
      </c>
      <c r="D2493" s="93" t="s">
        <v>6899</v>
      </c>
      <c r="E2493" s="148">
        <f ca="1">IFERROR(__xludf.DUMMYFUNCTION(" VLOOKUP(A2492, IMPORTRANGE(""https://docs.google.com/spreadsheets/d/1fj_Bhi2XPL3siwIh4sx4VRLAe31yD50oKdj5UlRYW0c/"", ""Сводка!A:AA""), 5, FALSE)"),332)</f>
        <v>332</v>
      </c>
      <c r="F2493" s="148" t="s">
        <v>415</v>
      </c>
      <c r="G2493" s="147">
        <f ca="1">IFERROR(__xludf.DUMMYFUNCTION(" VLOOKUP(A2492, IMPORTRANGE(""https://docs.google.com/spreadsheets/d/1QNLbnkR_AongFt22vMfNzfpjZ0CjpI8QI-w0wBnYA1w/"", ""Инфа!A:AA""), 6, FALSE)"),2024)</f>
        <v>2024</v>
      </c>
      <c r="H2493" s="150">
        <v>24900</v>
      </c>
      <c r="I2493" s="151" t="s">
        <v>138</v>
      </c>
      <c r="J2493" s="93"/>
      <c r="K2493" s="153"/>
      <c r="L2493" s="153"/>
      <c r="M2493" s="153"/>
      <c r="N2493" s="153"/>
      <c r="O2493" s="153"/>
      <c r="P2493" s="153"/>
      <c r="Q2493" s="153"/>
      <c r="R2493" s="153"/>
      <c r="S2493" s="153"/>
    </row>
    <row r="2494" spans="1:19" ht="37.5">
      <c r="A2494" s="277" t="s">
        <v>25424</v>
      </c>
      <c r="B2494" s="253" t="s">
        <v>400</v>
      </c>
      <c r="C2494" s="93" t="s">
        <v>6898</v>
      </c>
      <c r="D2494" s="93" t="s">
        <v>6900</v>
      </c>
      <c r="E2494" s="148">
        <f ca="1">IFERROR(__xludf.DUMMYFUNCTION(" VLOOKUP(A2493, IMPORTRANGE(""https://docs.google.com/spreadsheets/d/1fj_Bhi2XPL3siwIh4sx4VRLAe31yD50oKdj5UlRYW0c/"", ""Сводка!A:AA""), 5, FALSE)"),248)</f>
        <v>248</v>
      </c>
      <c r="F2494" s="148" t="s">
        <v>415</v>
      </c>
      <c r="G2494" s="147">
        <f ca="1">IFERROR(__xludf.DUMMYFUNCTION(" VLOOKUP(A2493, IMPORTRANGE(""https://docs.google.com/spreadsheets/d/1QNLbnkR_AongFt22vMfNzfpjZ0CjpI8QI-w0wBnYA1w/"", ""Инфа!A:AA""), 6, FALSE)"),2024)</f>
        <v>2024</v>
      </c>
      <c r="H2494" s="150">
        <v>12400</v>
      </c>
      <c r="I2494" s="151" t="s">
        <v>138</v>
      </c>
      <c r="J2494" s="93"/>
      <c r="K2494" s="153"/>
      <c r="L2494" s="153"/>
      <c r="M2494" s="153"/>
      <c r="N2494" s="153"/>
      <c r="O2494" s="153"/>
      <c r="P2494" s="153"/>
      <c r="Q2494" s="153"/>
      <c r="R2494" s="153"/>
      <c r="S2494" s="153"/>
    </row>
    <row r="2495" spans="1:19" ht="75">
      <c r="A2495" s="277" t="s">
        <v>25424</v>
      </c>
      <c r="B2495" s="253" t="s">
        <v>400</v>
      </c>
      <c r="C2495" s="93" t="s">
        <v>6901</v>
      </c>
      <c r="D2495" s="93" t="s">
        <v>6902</v>
      </c>
      <c r="E2495" s="148">
        <f ca="1">IFERROR(__xludf.DUMMYFUNCTION(" VLOOKUP(A2494, IMPORTRANGE(""https://docs.google.com/spreadsheets/d/1fj_Bhi2XPL3siwIh4sx4VRLAe31yD50oKdj5UlRYW0c/"", ""Сводка!A:AA""), 5, FALSE)"),184)</f>
        <v>184</v>
      </c>
      <c r="F2495" s="148" t="s">
        <v>108</v>
      </c>
      <c r="G2495" s="147">
        <f ca="1">IFERROR(__xludf.DUMMYFUNCTION(" VLOOKUP(A2494, IMPORTRANGE(""https://docs.google.com/spreadsheets/d/1QNLbnkR_AongFt22vMfNzfpjZ0CjpI8QI-w0wBnYA1w/"", ""Инфа!A:AA""), 6, FALSE)"),2024)</f>
        <v>2024</v>
      </c>
      <c r="H2495" s="150">
        <v>13700</v>
      </c>
      <c r="I2495" s="151" t="s">
        <v>138</v>
      </c>
      <c r="J2495" s="93" t="s">
        <v>6903</v>
      </c>
      <c r="K2495" s="153"/>
      <c r="L2495" s="153"/>
      <c r="M2495" s="153"/>
      <c r="N2495" s="153"/>
      <c r="O2495" s="153"/>
      <c r="P2495" s="153"/>
      <c r="Q2495" s="153"/>
      <c r="R2495" s="153"/>
      <c r="S2495" s="153"/>
    </row>
    <row r="2496" spans="1:19" ht="131.25">
      <c r="A2496" s="277" t="s">
        <v>25424</v>
      </c>
      <c r="B2496" s="253" t="s">
        <v>400</v>
      </c>
      <c r="C2496" s="93" t="s">
        <v>6904</v>
      </c>
      <c r="D2496" s="93" t="s">
        <v>6905</v>
      </c>
      <c r="E2496" s="148">
        <f ca="1">IFERROR(__xludf.DUMMYFUNCTION(" VLOOKUP(A2495, IMPORTRANGE(""https://docs.google.com/spreadsheets/d/1fj_Bhi2XPL3siwIh4sx4VRLAe31yD50oKdj5UlRYW0c/"", ""Сводка!A:AA""), 5, FALSE)"),168)</f>
        <v>168</v>
      </c>
      <c r="F2496" s="148"/>
      <c r="G2496" s="147">
        <f ca="1">IFERROR(__xludf.DUMMYFUNCTION(" VLOOKUP(A2495, IMPORTRANGE(""https://docs.google.com/spreadsheets/d/1QNLbnkR_AongFt22vMfNzfpjZ0CjpI8QI-w0wBnYA1w/"", ""Инфа!A:AA""), 6, FALSE)"),2024)</f>
        <v>2024</v>
      </c>
      <c r="H2496" s="150">
        <v>10000</v>
      </c>
      <c r="I2496" s="156" t="s">
        <v>489</v>
      </c>
      <c r="J2496" s="93" t="s">
        <v>6906</v>
      </c>
      <c r="K2496" s="153"/>
      <c r="L2496" s="153"/>
      <c r="M2496" s="153"/>
      <c r="N2496" s="153"/>
      <c r="O2496" s="153"/>
      <c r="P2496" s="153"/>
      <c r="Q2496" s="153"/>
      <c r="R2496" s="153"/>
      <c r="S2496" s="153"/>
    </row>
    <row r="2497" spans="1:19" ht="150">
      <c r="A2497" s="277" t="s">
        <v>25424</v>
      </c>
      <c r="B2497" s="253" t="s">
        <v>153</v>
      </c>
      <c r="C2497" s="93" t="s">
        <v>6907</v>
      </c>
      <c r="D2497" s="93" t="s">
        <v>6908</v>
      </c>
      <c r="E2497" s="148">
        <f ca="1">IFERROR(__xludf.DUMMYFUNCTION(" VLOOKUP(A2496, IMPORTRANGE(""https://docs.google.com/spreadsheets/d/1fj_Bhi2XPL3siwIh4sx4VRLAe31yD50oKdj5UlRYW0c/"", ""Сводка!A:AA""), 5, FALSE)"),304)</f>
        <v>304</v>
      </c>
      <c r="F2497" s="148"/>
      <c r="G2497" s="147">
        <f ca="1">IFERROR(__xludf.DUMMYFUNCTION(" VLOOKUP(A2496, IMPORTRANGE(""https://docs.google.com/spreadsheets/d/1QNLbnkR_AongFt22vMfNzfpjZ0CjpI8QI-w0wBnYA1w/"", ""Инфа!A:AA""), 6, FALSE)"),2024)</f>
        <v>2024</v>
      </c>
      <c r="H2497" s="150">
        <v>14100</v>
      </c>
      <c r="I2497" s="151" t="s">
        <v>210</v>
      </c>
      <c r="J2497" s="93" t="s">
        <v>6909</v>
      </c>
      <c r="K2497" s="153"/>
      <c r="L2497" s="153"/>
      <c r="M2497" s="153"/>
      <c r="N2497" s="153"/>
      <c r="O2497" s="153"/>
      <c r="P2497" s="153"/>
      <c r="Q2497" s="153"/>
      <c r="R2497" s="153"/>
      <c r="S2497" s="153"/>
    </row>
    <row r="2498" spans="1:19" ht="168.75">
      <c r="A2498" s="277" t="s">
        <v>25424</v>
      </c>
      <c r="B2498" s="253" t="s">
        <v>153</v>
      </c>
      <c r="C2498" s="93" t="s">
        <v>6910</v>
      </c>
      <c r="D2498" s="93" t="s">
        <v>6911</v>
      </c>
      <c r="E2498" s="148">
        <f ca="1">IFERROR(__xludf.DUMMYFUNCTION(" VLOOKUP(A2497, IMPORTRANGE(""https://docs.google.com/spreadsheets/d/1fj_Bhi2XPL3siwIh4sx4VRLAe31yD50oKdj5UlRYW0c/"", ""Сводка!A:AA""), 5, FALSE)"),268)</f>
        <v>268</v>
      </c>
      <c r="F2498" s="148" t="s">
        <v>50</v>
      </c>
      <c r="G2498" s="147">
        <f ca="1">IFERROR(__xludf.DUMMYFUNCTION(" VLOOKUP(A2497, IMPORTRANGE(""https://docs.google.com/spreadsheets/d/1QNLbnkR_AongFt22vMfNzfpjZ0CjpI8QI-w0wBnYA1w/"", ""Инфа!A:AA""), 6, FALSE)"),2023)</f>
        <v>2023</v>
      </c>
      <c r="H2498" s="150">
        <v>13000</v>
      </c>
      <c r="I2498" s="151" t="s">
        <v>210</v>
      </c>
      <c r="J2498" s="93" t="s">
        <v>6912</v>
      </c>
      <c r="K2498" s="153"/>
      <c r="L2498" s="153"/>
      <c r="M2498" s="153"/>
      <c r="N2498" s="153"/>
      <c r="O2498" s="153"/>
      <c r="P2498" s="153"/>
      <c r="Q2498" s="153"/>
      <c r="R2498" s="153"/>
      <c r="S2498" s="153"/>
    </row>
    <row r="2499" spans="1:19" ht="75">
      <c r="A2499" s="277" t="s">
        <v>25424</v>
      </c>
      <c r="B2499" s="253" t="s">
        <v>153</v>
      </c>
      <c r="C2499" s="93" t="s">
        <v>6913</v>
      </c>
      <c r="D2499" s="93" t="s">
        <v>6914</v>
      </c>
      <c r="E2499" s="148">
        <f ca="1">IFERROR(__xludf.DUMMYFUNCTION(" VLOOKUP(A2498, IMPORTRANGE(""https://docs.google.com/spreadsheets/d/1fj_Bhi2XPL3siwIh4sx4VRLAe31yD50oKdj5UlRYW0c/"", ""Сводка!A:AA""), 5, FALSE)"),88)</f>
        <v>88</v>
      </c>
      <c r="F2499" s="148" t="s">
        <v>6915</v>
      </c>
      <c r="G2499" s="147">
        <f ca="1">IFERROR(__xludf.DUMMYFUNCTION(" VLOOKUP(A2498, IMPORTRANGE(""https://docs.google.com/spreadsheets/d/1QNLbnkR_AongFt22vMfNzfpjZ0CjpI8QI-w0wBnYA1w/"", ""Инфа!A:AA""), 6, FALSE)"),2024)</f>
        <v>2024</v>
      </c>
      <c r="H2499" s="150">
        <v>7600</v>
      </c>
      <c r="I2499" s="151" t="s">
        <v>4058</v>
      </c>
      <c r="J2499" s="93"/>
      <c r="K2499" s="153"/>
      <c r="L2499" s="153"/>
      <c r="M2499" s="153"/>
      <c r="N2499" s="153"/>
      <c r="O2499" s="153"/>
      <c r="P2499" s="153"/>
      <c r="Q2499" s="153"/>
      <c r="R2499" s="153"/>
      <c r="S2499" s="153"/>
    </row>
    <row r="2500" spans="1:19" ht="93.75">
      <c r="A2500" s="277" t="s">
        <v>25424</v>
      </c>
      <c r="B2500" s="253" t="s">
        <v>153</v>
      </c>
      <c r="C2500" s="93" t="s">
        <v>6913</v>
      </c>
      <c r="D2500" s="93" t="s">
        <v>6916</v>
      </c>
      <c r="E2500" s="148">
        <f ca="1">IFERROR(__xludf.DUMMYFUNCTION(" VLOOKUP(A2499, IMPORTRANGE(""https://docs.google.com/spreadsheets/d/1fj_Bhi2XPL3siwIh4sx4VRLAe31yD50oKdj5UlRYW0c/"", ""Сводка!A:AA""), 5, FALSE)"),96)</f>
        <v>96</v>
      </c>
      <c r="F2500" s="148" t="s">
        <v>50</v>
      </c>
      <c r="G2500" s="147">
        <f ca="1">IFERROR(__xludf.DUMMYFUNCTION(" VLOOKUP(A2499, IMPORTRANGE(""https://docs.google.com/spreadsheets/d/1QNLbnkR_AongFt22vMfNzfpjZ0CjpI8QI-w0wBnYA1w/"", ""Инфа!A:AA""), 6, FALSE)"),2024)</f>
        <v>2024</v>
      </c>
      <c r="H2500" s="150">
        <v>7900</v>
      </c>
      <c r="I2500" s="151" t="s">
        <v>614</v>
      </c>
      <c r="J2500" s="93" t="s">
        <v>6917</v>
      </c>
      <c r="K2500" s="153"/>
      <c r="L2500" s="153"/>
      <c r="M2500" s="153"/>
      <c r="N2500" s="153"/>
      <c r="O2500" s="153"/>
      <c r="P2500" s="153"/>
      <c r="Q2500" s="153"/>
      <c r="R2500" s="153"/>
      <c r="S2500" s="153"/>
    </row>
    <row r="2501" spans="1:19" ht="206.25">
      <c r="A2501" s="277" t="s">
        <v>25424</v>
      </c>
      <c r="B2501" s="253" t="s">
        <v>153</v>
      </c>
      <c r="C2501" s="93" t="s">
        <v>6918</v>
      </c>
      <c r="D2501" s="93" t="s">
        <v>6919</v>
      </c>
      <c r="E2501" s="148">
        <f ca="1">IFERROR(__xludf.DUMMYFUNCTION(" VLOOKUP(A2500, IMPORTRANGE(""https://docs.google.com/spreadsheets/d/1fj_Bhi2XPL3siwIh4sx4VRLAe31yD50oKdj5UlRYW0c/"", ""Сводка!A:AA""), 5, FALSE)"),276)</f>
        <v>276</v>
      </c>
      <c r="F2501" s="148" t="s">
        <v>1794</v>
      </c>
      <c r="G2501" s="147">
        <f ca="1">IFERROR(__xludf.DUMMYFUNCTION(" VLOOKUP(A2500, IMPORTRANGE(""https://docs.google.com/spreadsheets/d/1QNLbnkR_AongFt22vMfNzfpjZ0CjpI8QI-w0wBnYA1w/"", ""Инфа!A:AA""), 6, FALSE)"),2024)</f>
        <v>2024</v>
      </c>
      <c r="H2501" s="150">
        <v>13300</v>
      </c>
      <c r="I2501" s="156" t="s">
        <v>558</v>
      </c>
      <c r="J2501" s="93" t="s">
        <v>6920</v>
      </c>
      <c r="K2501" s="153"/>
      <c r="L2501" s="153"/>
      <c r="M2501" s="153"/>
      <c r="N2501" s="153"/>
      <c r="O2501" s="153"/>
      <c r="P2501" s="153"/>
      <c r="Q2501" s="153"/>
      <c r="R2501" s="153"/>
      <c r="S2501" s="153"/>
    </row>
    <row r="2502" spans="1:19" ht="168.75">
      <c r="A2502" s="277" t="s">
        <v>25424</v>
      </c>
      <c r="B2502" s="253" t="s">
        <v>153</v>
      </c>
      <c r="C2502" s="93" t="s">
        <v>6921</v>
      </c>
      <c r="D2502" s="93" t="s">
        <v>6922</v>
      </c>
      <c r="E2502" s="148">
        <f ca="1">IFERROR(__xludf.DUMMYFUNCTION(" VLOOKUP(A2501, IMPORTRANGE(""https://docs.google.com/spreadsheets/d/1fj_Bhi2XPL3siwIh4sx4VRLAe31yD50oKdj5UlRYW0c/"", ""Сводка!A:AA""), 5, FALSE)"),216)</f>
        <v>216</v>
      </c>
      <c r="F2502" s="148" t="s">
        <v>6923</v>
      </c>
      <c r="G2502" s="147">
        <f ca="1">IFERROR(__xludf.DUMMYFUNCTION(" VLOOKUP(A2501, IMPORTRANGE(""https://docs.google.com/spreadsheets/d/1QNLbnkR_AongFt22vMfNzfpjZ0CjpI8QI-w0wBnYA1w/"", ""Инфа!A:AA""), 6, FALSE)"),2024)</f>
        <v>2024</v>
      </c>
      <c r="H2502" s="150">
        <v>18000</v>
      </c>
      <c r="I2502" s="151" t="s">
        <v>161</v>
      </c>
      <c r="J2502" s="93" t="s">
        <v>6924</v>
      </c>
      <c r="K2502" s="153"/>
      <c r="L2502" s="153"/>
      <c r="M2502" s="153"/>
      <c r="N2502" s="153"/>
      <c r="O2502" s="153"/>
      <c r="P2502" s="153"/>
      <c r="Q2502" s="153"/>
      <c r="R2502" s="153"/>
      <c r="S2502" s="153"/>
    </row>
    <row r="2503" spans="1:19" ht="187.5">
      <c r="A2503" s="277" t="s">
        <v>25424</v>
      </c>
      <c r="B2503" s="253" t="s">
        <v>153</v>
      </c>
      <c r="C2503" s="93" t="s">
        <v>6925</v>
      </c>
      <c r="D2503" s="93" t="s">
        <v>6926</v>
      </c>
      <c r="E2503" s="148">
        <f ca="1">IFERROR(__xludf.DUMMYFUNCTION(" VLOOKUP(A2502, IMPORTRANGE(""https://docs.google.com/spreadsheets/d/1fj_Bhi2XPL3siwIh4sx4VRLAe31yD50oKdj5UlRYW0c/"", ""Сводка!A:AA""), 5, FALSE)"),212)</f>
        <v>212</v>
      </c>
      <c r="F2503" s="148" t="s">
        <v>50</v>
      </c>
      <c r="G2503" s="147">
        <f ca="1">IFERROR(__xludf.DUMMYFUNCTION(" VLOOKUP(A2502, IMPORTRANGE(""https://docs.google.com/spreadsheets/d/1QNLbnkR_AongFt22vMfNzfpjZ0CjpI8QI-w0wBnYA1w/"", ""Инфа!A:AA""), 6, FALSE)"),2024)</f>
        <v>2024</v>
      </c>
      <c r="H2503" s="150">
        <v>17700</v>
      </c>
      <c r="I2503" s="151" t="s">
        <v>161</v>
      </c>
      <c r="J2503" s="93" t="s">
        <v>6927</v>
      </c>
      <c r="K2503" s="153"/>
      <c r="L2503" s="153"/>
      <c r="M2503" s="153"/>
      <c r="N2503" s="153"/>
      <c r="O2503" s="153"/>
      <c r="P2503" s="153"/>
      <c r="Q2503" s="153"/>
      <c r="R2503" s="153"/>
      <c r="S2503" s="153"/>
    </row>
    <row r="2504" spans="1:19" ht="75">
      <c r="A2504" s="277" t="s">
        <v>25424</v>
      </c>
      <c r="B2504" s="253" t="s">
        <v>153</v>
      </c>
      <c r="C2504" s="124" t="s">
        <v>6928</v>
      </c>
      <c r="D2504" s="93" t="s">
        <v>6929</v>
      </c>
      <c r="E2504" s="148">
        <f ca="1">IFERROR(__xludf.DUMMYFUNCTION(" VLOOKUP(A2503, IMPORTRANGE(""https://docs.google.com/spreadsheets/d/1fj_Bhi2XPL3siwIh4sx4VRLAe31yD50oKdj5UlRYW0c/"", ""Сводка!A:AA""), 5, FALSE)"),128)</f>
        <v>128</v>
      </c>
      <c r="F2504" s="198" t="s">
        <v>4281</v>
      </c>
      <c r="G2504" s="147">
        <f ca="1">IFERROR(__xludf.DUMMYFUNCTION(" VLOOKUP(A2503, IMPORTRANGE(""https://docs.google.com/spreadsheets/d/1QNLbnkR_AongFt22vMfNzfpjZ0CjpI8QI-w0wBnYA1w/"", ""Инфа!A:AA""), 6, FALSE)"),2024)</f>
        <v>2024</v>
      </c>
      <c r="H2504" s="150">
        <v>12700</v>
      </c>
      <c r="I2504" s="151" t="s">
        <v>743</v>
      </c>
      <c r="J2504" s="93"/>
      <c r="K2504" s="153"/>
      <c r="L2504" s="153"/>
      <c r="M2504" s="153"/>
      <c r="N2504" s="153"/>
      <c r="O2504" s="153"/>
      <c r="P2504" s="153"/>
      <c r="Q2504" s="153"/>
      <c r="R2504" s="153"/>
      <c r="S2504" s="153"/>
    </row>
    <row r="2505" spans="1:19" ht="93.75">
      <c r="A2505" s="277" t="s">
        <v>25424</v>
      </c>
      <c r="B2505" s="253" t="s">
        <v>153</v>
      </c>
      <c r="C2505" s="124" t="s">
        <v>6928</v>
      </c>
      <c r="D2505" s="93" t="s">
        <v>6931</v>
      </c>
      <c r="E2505" s="148">
        <f ca="1">IFERROR(__xludf.DUMMYFUNCTION(" VLOOKUP(A2504, IMPORTRANGE(""https://docs.google.com/spreadsheets/d/1fj_Bhi2XPL3siwIh4sx4VRLAe31yD50oKdj5UlRYW0c/"", ""Сводка!A:AA""), 5, FALSE)"),132)</f>
        <v>132</v>
      </c>
      <c r="F2505" s="198" t="s">
        <v>4281</v>
      </c>
      <c r="G2505" s="147">
        <f ca="1">IFERROR(__xludf.DUMMYFUNCTION(" VLOOKUP(A2504, IMPORTRANGE(""https://docs.google.com/spreadsheets/d/1QNLbnkR_AongFt22vMfNzfpjZ0CjpI8QI-w0wBnYA1w/"", ""Инфа!A:AA""), 6, FALSE)"),2024)</f>
        <v>2024</v>
      </c>
      <c r="H2505" s="150">
        <v>12900</v>
      </c>
      <c r="I2505" s="151" t="s">
        <v>743</v>
      </c>
      <c r="J2505" s="124" t="s">
        <v>6932</v>
      </c>
      <c r="K2505" s="153"/>
      <c r="L2505" s="153"/>
      <c r="M2505" s="153"/>
      <c r="N2505" s="153"/>
      <c r="O2505" s="153"/>
      <c r="P2505" s="153"/>
      <c r="Q2505" s="153"/>
      <c r="R2505" s="153"/>
      <c r="S2505" s="153"/>
    </row>
    <row r="2506" spans="1:19" ht="93.75">
      <c r="A2506" s="277" t="s">
        <v>25424</v>
      </c>
      <c r="B2506" s="253" t="s">
        <v>153</v>
      </c>
      <c r="C2506" s="124" t="s">
        <v>6933</v>
      </c>
      <c r="D2506" s="93" t="s">
        <v>6934</v>
      </c>
      <c r="E2506" s="148">
        <f ca="1">IFERROR(__xludf.DUMMYFUNCTION(" VLOOKUP(A2505, IMPORTRANGE(""https://docs.google.com/spreadsheets/d/1fj_Bhi2XPL3siwIh4sx4VRLAe31yD50oKdj5UlRYW0c/"", ""Сводка!A:AA""), 5, FALSE)"),92)</f>
        <v>92</v>
      </c>
      <c r="F2506" s="198" t="s">
        <v>4281</v>
      </c>
      <c r="G2506" s="147">
        <f ca="1">IFERROR(__xludf.DUMMYFUNCTION(" VLOOKUP(A2505, IMPORTRANGE(""https://docs.google.com/spreadsheets/d/1QNLbnkR_AongFt22vMfNzfpjZ0CjpI8QI-w0wBnYA1w/"", ""Инфа!A:AA""), 6, FALSE)"),2024)</f>
        <v>2024</v>
      </c>
      <c r="H2506" s="150">
        <v>10500</v>
      </c>
      <c r="I2506" s="151" t="s">
        <v>743</v>
      </c>
      <c r="J2506" s="124" t="s">
        <v>6935</v>
      </c>
      <c r="K2506" s="153"/>
      <c r="L2506" s="153"/>
      <c r="M2506" s="153"/>
      <c r="N2506" s="153"/>
      <c r="O2506" s="153"/>
      <c r="P2506" s="153"/>
      <c r="Q2506" s="153"/>
      <c r="R2506" s="153"/>
      <c r="S2506" s="153"/>
    </row>
    <row r="2507" spans="1:19" ht="93.75">
      <c r="A2507" s="277" t="s">
        <v>25424</v>
      </c>
      <c r="B2507" s="254" t="s">
        <v>153</v>
      </c>
      <c r="C2507" s="96" t="s">
        <v>6933</v>
      </c>
      <c r="D2507" s="96" t="s">
        <v>6936</v>
      </c>
      <c r="E2507" s="148">
        <f ca="1">IFERROR(__xludf.DUMMYFUNCTION(" VLOOKUP(A2506, IMPORTRANGE(""https://docs.google.com/spreadsheets/d/1fj_Bhi2XPL3siwIh4sx4VRLAe31yD50oKdj5UlRYW0c/"", ""Сводка!A:AA""), 5, FALSE)"),120)</f>
        <v>120</v>
      </c>
      <c r="F2507" s="165" t="s">
        <v>4281</v>
      </c>
      <c r="G2507" s="147">
        <f ca="1">IFERROR(__xludf.DUMMYFUNCTION(" VLOOKUP(A2506, IMPORTRANGE(""https://docs.google.com/spreadsheets/d/1QNLbnkR_AongFt22vMfNzfpjZ0CjpI8QI-w0wBnYA1w/"", ""Инфа!A:AA""), 6, FALSE)"),2024)</f>
        <v>2024</v>
      </c>
      <c r="H2507" s="150">
        <v>12200</v>
      </c>
      <c r="I2507" s="151" t="s">
        <v>743</v>
      </c>
      <c r="J2507" s="96" t="s">
        <v>6937</v>
      </c>
      <c r="K2507" s="153"/>
      <c r="L2507" s="153"/>
      <c r="M2507" s="153"/>
      <c r="N2507" s="153"/>
      <c r="O2507" s="153"/>
      <c r="P2507" s="153"/>
      <c r="Q2507" s="153"/>
      <c r="R2507" s="153"/>
      <c r="S2507" s="153"/>
    </row>
    <row r="2508" spans="1:19" ht="150">
      <c r="A2508" s="277" t="s">
        <v>25424</v>
      </c>
      <c r="B2508" s="253" t="s">
        <v>400</v>
      </c>
      <c r="C2508" s="93" t="s">
        <v>6938</v>
      </c>
      <c r="D2508" s="93" t="s">
        <v>6492</v>
      </c>
      <c r="E2508" s="148">
        <f ca="1">IFERROR(__xludf.DUMMYFUNCTION(" VLOOKUP(A2507, IMPORTRANGE(""https://docs.google.com/spreadsheets/d/1fj_Bhi2XPL3siwIh4sx4VRLAe31yD50oKdj5UlRYW0c/"", ""Сводка!A:AA""), 5, FALSE)"),228)</f>
        <v>228</v>
      </c>
      <c r="F2508" s="148" t="s">
        <v>415</v>
      </c>
      <c r="G2508" s="147">
        <f ca="1">IFERROR(__xludf.DUMMYFUNCTION(" VLOOKUP(A2507, IMPORTRANGE(""https://docs.google.com/spreadsheets/d/1QNLbnkR_AongFt22vMfNzfpjZ0CjpI8QI-w0wBnYA1w/"", ""Инфа!A:AA""), 6, FALSE)"),2024)</f>
        <v>2024</v>
      </c>
      <c r="H2508" s="150">
        <v>11800</v>
      </c>
      <c r="I2508" s="151" t="s">
        <v>743</v>
      </c>
      <c r="J2508" s="93" t="s">
        <v>6939</v>
      </c>
      <c r="K2508" s="153"/>
      <c r="L2508" s="153"/>
      <c r="M2508" s="153"/>
      <c r="N2508" s="153"/>
      <c r="O2508" s="153"/>
      <c r="P2508" s="153"/>
      <c r="Q2508" s="153"/>
      <c r="R2508" s="153"/>
      <c r="S2508" s="153"/>
    </row>
    <row r="2509" spans="1:19" ht="131.25">
      <c r="A2509" s="277" t="s">
        <v>25424</v>
      </c>
      <c r="B2509" s="253" t="s">
        <v>400</v>
      </c>
      <c r="C2509" s="93" t="s">
        <v>6940</v>
      </c>
      <c r="D2509" s="93" t="s">
        <v>6941</v>
      </c>
      <c r="E2509" s="148">
        <f ca="1">IFERROR(__xludf.DUMMYFUNCTION(" VLOOKUP(A2508, IMPORTRANGE(""https://docs.google.com/spreadsheets/d/1fj_Bhi2XPL3siwIh4sx4VRLAe31yD50oKdj5UlRYW0c/"", ""Сводка!A:AA""), 5, FALSE)"),116)</f>
        <v>116</v>
      </c>
      <c r="F2509" s="148" t="s">
        <v>415</v>
      </c>
      <c r="G2509" s="147">
        <f ca="1">IFERROR(__xludf.DUMMYFUNCTION(" VLOOKUP(A2508, IMPORTRANGE(""https://docs.google.com/spreadsheets/d/1QNLbnkR_AongFt22vMfNzfpjZ0CjpI8QI-w0wBnYA1w/"", ""Инфа!A:AA""), 6, FALSE)"),2024)</f>
        <v>2024</v>
      </c>
      <c r="H2509" s="150">
        <v>12000</v>
      </c>
      <c r="I2509" s="151" t="s">
        <v>743</v>
      </c>
      <c r="J2509" s="93" t="s">
        <v>6942</v>
      </c>
      <c r="K2509" s="153"/>
      <c r="L2509" s="153"/>
      <c r="M2509" s="153"/>
      <c r="N2509" s="153"/>
      <c r="O2509" s="153"/>
      <c r="P2509" s="153"/>
      <c r="Q2509" s="153"/>
      <c r="R2509" s="153"/>
      <c r="S2509" s="153"/>
    </row>
    <row r="2510" spans="1:19" ht="93.75">
      <c r="A2510" s="277" t="s">
        <v>25424</v>
      </c>
      <c r="B2510" s="253" t="s">
        <v>400</v>
      </c>
      <c r="C2510" s="93" t="s">
        <v>6943</v>
      </c>
      <c r="D2510" s="93" t="s">
        <v>6944</v>
      </c>
      <c r="E2510" s="148" t="e">
        <f>#REF!</f>
        <v>#REF!</v>
      </c>
      <c r="F2510" s="148" t="s">
        <v>415</v>
      </c>
      <c r="G2510" s="147">
        <f ca="1">IFERROR(__xludf.DUMMYFUNCTION(" VLOOKUP(A2509, IMPORTRANGE(""https://docs.google.com/spreadsheets/d/1QNLbnkR_AongFt22vMfNzfpjZ0CjpI8QI-w0wBnYA1w/"", ""Инфа!A:AA""), 6, FALSE)"),2024)</f>
        <v>2024</v>
      </c>
      <c r="H2510" s="150">
        <v>15800</v>
      </c>
      <c r="I2510" s="151" t="s">
        <v>743</v>
      </c>
      <c r="J2510" s="93" t="s">
        <v>6945</v>
      </c>
      <c r="K2510" s="153"/>
      <c r="L2510" s="153"/>
      <c r="M2510" s="153"/>
      <c r="N2510" s="153"/>
      <c r="O2510" s="153"/>
      <c r="P2510" s="153"/>
      <c r="Q2510" s="153"/>
      <c r="R2510" s="153"/>
      <c r="S2510" s="153"/>
    </row>
    <row r="2511" spans="1:19" ht="131.25">
      <c r="A2511" s="277" t="s">
        <v>25424</v>
      </c>
      <c r="B2511" s="253" t="s">
        <v>400</v>
      </c>
      <c r="C2511" s="93" t="s">
        <v>6946</v>
      </c>
      <c r="D2511" s="93" t="s">
        <v>6947</v>
      </c>
      <c r="E2511" s="148">
        <f ca="1">IFERROR(__xludf.DUMMYFUNCTION(" VLOOKUP(A2510, IMPORTRANGE(""https://docs.google.com/spreadsheets/d/1fj_Bhi2XPL3siwIh4sx4VRLAe31yD50oKdj5UlRYW0c/"", ""Сводка!A:AA""), 5, FALSE)"),120)</f>
        <v>120</v>
      </c>
      <c r="F2511" s="148" t="s">
        <v>415</v>
      </c>
      <c r="G2511" s="147">
        <f ca="1">IFERROR(__xludf.DUMMYFUNCTION(" VLOOKUP(A2510, IMPORTRANGE(""https://docs.google.com/spreadsheets/d/1QNLbnkR_AongFt22vMfNzfpjZ0CjpI8QI-w0wBnYA1w/"", ""Инфа!A:AA""), 6, FALSE)"),2024)</f>
        <v>2024</v>
      </c>
      <c r="H2511" s="150">
        <v>12200</v>
      </c>
      <c r="I2511" s="151" t="s">
        <v>743</v>
      </c>
      <c r="J2511" s="93" t="s">
        <v>6948</v>
      </c>
      <c r="K2511" s="153"/>
      <c r="L2511" s="153"/>
      <c r="M2511" s="153"/>
      <c r="N2511" s="153"/>
      <c r="O2511" s="153"/>
      <c r="P2511" s="153"/>
      <c r="Q2511" s="153"/>
      <c r="R2511" s="153"/>
      <c r="S2511" s="153"/>
    </row>
    <row r="2512" spans="1:19" ht="131.25">
      <c r="A2512" s="277" t="s">
        <v>25424</v>
      </c>
      <c r="B2512" s="253" t="s">
        <v>400</v>
      </c>
      <c r="C2512" s="93" t="s">
        <v>6949</v>
      </c>
      <c r="D2512" s="93" t="s">
        <v>6950</v>
      </c>
      <c r="E2512" s="148">
        <f ca="1">IFERROR(__xludf.DUMMYFUNCTION(" VLOOKUP(A2511, IMPORTRANGE(""https://docs.google.com/spreadsheets/d/1fj_Bhi2XPL3siwIh4sx4VRLAe31yD50oKdj5UlRYW0c/"", ""Сводка!A:AA""), 5, FALSE)"),120)</f>
        <v>120</v>
      </c>
      <c r="F2512" s="148" t="s">
        <v>415</v>
      </c>
      <c r="G2512" s="147">
        <f ca="1">IFERROR(__xludf.DUMMYFUNCTION(" VLOOKUP(A2511, IMPORTRANGE(""https://docs.google.com/spreadsheets/d/1QNLbnkR_AongFt22vMfNzfpjZ0CjpI8QI-w0wBnYA1w/"", ""Инфа!A:AA""), 6, FALSE)"),2024)</f>
        <v>2024</v>
      </c>
      <c r="H2512" s="150">
        <v>8600</v>
      </c>
      <c r="I2512" s="151" t="s">
        <v>743</v>
      </c>
      <c r="J2512" s="93" t="s">
        <v>6951</v>
      </c>
      <c r="K2512" s="153"/>
      <c r="L2512" s="153"/>
      <c r="M2512" s="153"/>
      <c r="N2512" s="153"/>
      <c r="O2512" s="153"/>
      <c r="P2512" s="153"/>
      <c r="Q2512" s="153"/>
      <c r="R2512" s="153"/>
      <c r="S2512" s="153"/>
    </row>
    <row r="2513" spans="1:19" ht="131.25">
      <c r="A2513" s="277" t="s">
        <v>25424</v>
      </c>
      <c r="B2513" s="253" t="s">
        <v>400</v>
      </c>
      <c r="C2513" s="93" t="s">
        <v>6949</v>
      </c>
      <c r="D2513" s="93" t="s">
        <v>6952</v>
      </c>
      <c r="E2513" s="148">
        <f ca="1">IFERROR(__xludf.DUMMYFUNCTION(" VLOOKUP(A2512, IMPORTRANGE(""https://docs.google.com/spreadsheets/d/1fj_Bhi2XPL3siwIh4sx4VRLAe31yD50oKdj5UlRYW0c/"", ""Сводка!A:AA""), 5, FALSE)"),112)</f>
        <v>112</v>
      </c>
      <c r="F2513" s="148" t="s">
        <v>415</v>
      </c>
      <c r="G2513" s="147">
        <f ca="1">IFERROR(__xludf.DUMMYFUNCTION(" VLOOKUP(A2512, IMPORTRANGE(""https://docs.google.com/spreadsheets/d/1QNLbnkR_AongFt22vMfNzfpjZ0CjpI8QI-w0wBnYA1w/"", ""Инфа!A:AA""), 6, FALSE)"),2024)</f>
        <v>2024</v>
      </c>
      <c r="H2513" s="150">
        <v>11700</v>
      </c>
      <c r="I2513" s="151" t="s">
        <v>743</v>
      </c>
      <c r="J2513" s="93" t="s">
        <v>6953</v>
      </c>
      <c r="K2513" s="153"/>
      <c r="L2513" s="153"/>
      <c r="M2513" s="153"/>
      <c r="N2513" s="153"/>
      <c r="O2513" s="153"/>
      <c r="P2513" s="153"/>
      <c r="Q2513" s="153"/>
      <c r="R2513" s="153"/>
      <c r="S2513" s="153"/>
    </row>
    <row r="2514" spans="1:19" ht="112.5">
      <c r="A2514" s="277" t="s">
        <v>25424</v>
      </c>
      <c r="B2514" s="253" t="s">
        <v>400</v>
      </c>
      <c r="C2514" s="93" t="s">
        <v>6949</v>
      </c>
      <c r="D2514" s="93" t="s">
        <v>6954</v>
      </c>
      <c r="E2514" s="148">
        <f ca="1">IFERROR(__xludf.DUMMYFUNCTION(" VLOOKUP(A2513, IMPORTRANGE(""https://docs.google.com/spreadsheets/d/1fj_Bhi2XPL3siwIh4sx4VRLAe31yD50oKdj5UlRYW0c/"", ""Сводка!A:AA""), 5, FALSE)"),240)</f>
        <v>240</v>
      </c>
      <c r="F2514" s="148" t="s">
        <v>415</v>
      </c>
      <c r="G2514" s="147">
        <f ca="1">IFERROR(__xludf.DUMMYFUNCTION(" VLOOKUP(A2513, IMPORTRANGE(""https://docs.google.com/spreadsheets/d/1QNLbnkR_AongFt22vMfNzfpjZ0CjpI8QI-w0wBnYA1w/"", ""Инфа!A:AA""), 6, FALSE)"),2024)</f>
        <v>2024</v>
      </c>
      <c r="H2514" s="150">
        <v>12200</v>
      </c>
      <c r="I2514" s="151" t="s">
        <v>743</v>
      </c>
      <c r="J2514" s="93" t="s">
        <v>6955</v>
      </c>
      <c r="K2514" s="153"/>
      <c r="L2514" s="153"/>
      <c r="M2514" s="153"/>
      <c r="N2514" s="153"/>
      <c r="O2514" s="153"/>
      <c r="P2514" s="153"/>
      <c r="Q2514" s="153"/>
      <c r="R2514" s="153"/>
      <c r="S2514" s="153"/>
    </row>
    <row r="2515" spans="1:19" ht="150">
      <c r="A2515" s="277" t="s">
        <v>25424</v>
      </c>
      <c r="B2515" s="253" t="s">
        <v>400</v>
      </c>
      <c r="C2515" s="93" t="s">
        <v>6956</v>
      </c>
      <c r="D2515" s="93" t="s">
        <v>6957</v>
      </c>
      <c r="E2515" s="148">
        <f ca="1">IFERROR(__xludf.DUMMYFUNCTION(" VLOOKUP(A2514, IMPORTRANGE(""https://docs.google.com/spreadsheets/d/1fj_Bhi2XPL3siwIh4sx4VRLAe31yD50oKdj5UlRYW0c/"", ""Сводка!A:AA""), 5, FALSE)"),192)</f>
        <v>192</v>
      </c>
      <c r="F2515" s="148" t="s">
        <v>415</v>
      </c>
      <c r="G2515" s="147">
        <f ca="1">IFERROR(__xludf.DUMMYFUNCTION(" VLOOKUP(A2514, IMPORTRANGE(""https://docs.google.com/spreadsheets/d/1QNLbnkR_AongFt22vMfNzfpjZ0CjpI8QI-w0wBnYA1w/"", ""Инфа!A:AA""), 6, FALSE)"),2024)</f>
        <v>2024</v>
      </c>
      <c r="H2515" s="150">
        <v>16500</v>
      </c>
      <c r="I2515" s="151" t="s">
        <v>743</v>
      </c>
      <c r="J2515" s="93" t="s">
        <v>6958</v>
      </c>
      <c r="K2515" s="153"/>
      <c r="L2515" s="153"/>
      <c r="M2515" s="153"/>
      <c r="N2515" s="153"/>
      <c r="O2515" s="153"/>
      <c r="P2515" s="153"/>
      <c r="Q2515" s="153"/>
      <c r="R2515" s="153"/>
      <c r="S2515" s="153"/>
    </row>
    <row r="2516" spans="1:19" ht="93.75">
      <c r="A2516" s="277" t="s">
        <v>25424</v>
      </c>
      <c r="B2516" s="253" t="s">
        <v>400</v>
      </c>
      <c r="C2516" s="93" t="s">
        <v>6959</v>
      </c>
      <c r="D2516" s="93" t="s">
        <v>6960</v>
      </c>
      <c r="E2516" s="148">
        <f ca="1">IFERROR(__xludf.DUMMYFUNCTION(" VLOOKUP(A2515, IMPORTRANGE(""https://docs.google.com/spreadsheets/d/1fj_Bhi2XPL3siwIh4sx4VRLAe31yD50oKdj5UlRYW0c/"", ""Сводка!A:AA""), 5, FALSE)"),320)</f>
        <v>320</v>
      </c>
      <c r="F2516" s="148" t="s">
        <v>415</v>
      </c>
      <c r="G2516" s="147">
        <f ca="1">IFERROR(__xludf.DUMMYFUNCTION(" VLOOKUP(A2515, IMPORTRANGE(""https://docs.google.com/spreadsheets/d/1QNLbnkR_AongFt22vMfNzfpjZ0CjpI8QI-w0wBnYA1w/"", ""Инфа!A:AA""), 6, FALSE)"),2024)</f>
        <v>2024</v>
      </c>
      <c r="H2516" s="150">
        <v>14600</v>
      </c>
      <c r="I2516" s="151" t="s">
        <v>2593</v>
      </c>
      <c r="J2516" s="93" t="s">
        <v>6962</v>
      </c>
      <c r="K2516" s="153"/>
      <c r="L2516" s="153"/>
      <c r="M2516" s="153"/>
      <c r="N2516" s="153"/>
      <c r="O2516" s="153"/>
      <c r="P2516" s="153"/>
      <c r="Q2516" s="153"/>
      <c r="R2516" s="153"/>
      <c r="S2516" s="153"/>
    </row>
    <row r="2517" spans="1:19" ht="75">
      <c r="A2517" s="277" t="s">
        <v>25424</v>
      </c>
      <c r="B2517" s="253" t="s">
        <v>153</v>
      </c>
      <c r="C2517" s="93" t="s">
        <v>6963</v>
      </c>
      <c r="D2517" s="93" t="s">
        <v>6964</v>
      </c>
      <c r="E2517" s="148">
        <f ca="1">IFERROR(__xludf.DUMMYFUNCTION(" VLOOKUP(A2516, IMPORTRANGE(""https://docs.google.com/spreadsheets/d/1fj_Bhi2XPL3siwIh4sx4VRLAe31yD50oKdj5UlRYW0c/"", ""Сводка!A:AA""), 5, FALSE)"),68)</f>
        <v>68</v>
      </c>
      <c r="F2517" s="148" t="s">
        <v>6965</v>
      </c>
      <c r="G2517" s="147">
        <f ca="1">IFERROR(__xludf.DUMMYFUNCTION(" VLOOKUP(A2516, IMPORTRANGE(""https://docs.google.com/spreadsheets/d/1QNLbnkR_AongFt22vMfNzfpjZ0CjpI8QI-w0wBnYA1w/"", ""Инфа!A:AA""), 6, FALSE)"),2024)</f>
        <v>2024</v>
      </c>
      <c r="H2517" s="150">
        <v>7000</v>
      </c>
      <c r="I2517" s="151" t="s">
        <v>614</v>
      </c>
      <c r="J2517" s="93" t="s">
        <v>6966</v>
      </c>
      <c r="K2517" s="153"/>
      <c r="L2517" s="153"/>
      <c r="M2517" s="153"/>
      <c r="N2517" s="153"/>
      <c r="O2517" s="153"/>
      <c r="P2517" s="153"/>
      <c r="Q2517" s="153"/>
      <c r="R2517" s="153"/>
      <c r="S2517" s="153"/>
    </row>
    <row r="2518" spans="1:19" ht="187.5">
      <c r="A2518" s="277" t="s">
        <v>25424</v>
      </c>
      <c r="B2518" s="253" t="s">
        <v>153</v>
      </c>
      <c r="C2518" s="93" t="s">
        <v>6967</v>
      </c>
      <c r="D2518" s="93" t="s">
        <v>6968</v>
      </c>
      <c r="E2518" s="148">
        <f ca="1">IFERROR(__xludf.DUMMYFUNCTION(" VLOOKUP(A2517, IMPORTRANGE(""https://docs.google.com/spreadsheets/d/1fj_Bhi2XPL3siwIh4sx4VRLAe31yD50oKdj5UlRYW0c/"", ""Сводка!A:AA""), 5, FALSE)"),332)</f>
        <v>332</v>
      </c>
      <c r="F2518" s="148" t="s">
        <v>50</v>
      </c>
      <c r="G2518" s="147">
        <f ca="1">IFERROR(__xludf.DUMMYFUNCTION(" VLOOKUP(A2517, IMPORTRANGE(""https://docs.google.com/spreadsheets/d/1QNLbnkR_AongFt22vMfNzfpjZ0CjpI8QI-w0wBnYA1w/"", ""Инфа!A:AA""), 6, FALSE)"),2024)</f>
        <v>2024</v>
      </c>
      <c r="H2518" s="150">
        <v>15000</v>
      </c>
      <c r="I2518" s="151" t="s">
        <v>210</v>
      </c>
      <c r="J2518" s="93" t="s">
        <v>6969</v>
      </c>
      <c r="K2518" s="153"/>
      <c r="L2518" s="153"/>
      <c r="M2518" s="153"/>
      <c r="N2518" s="153"/>
      <c r="O2518" s="153"/>
      <c r="P2518" s="153"/>
      <c r="Q2518" s="153"/>
      <c r="R2518" s="153"/>
      <c r="S2518" s="153"/>
    </row>
    <row r="2519" spans="1:19" ht="131.25">
      <c r="A2519" s="277" t="s">
        <v>25424</v>
      </c>
      <c r="B2519" s="253" t="s">
        <v>400</v>
      </c>
      <c r="C2519" s="93" t="s">
        <v>6970</v>
      </c>
      <c r="D2519" s="93" t="s">
        <v>6971</v>
      </c>
      <c r="E2519" s="148">
        <f ca="1">IFERROR(__xludf.DUMMYFUNCTION(" VLOOKUP(A2518, IMPORTRANGE(""https://docs.google.com/spreadsheets/d/1fj_Bhi2XPL3siwIh4sx4VRLAe31yD50oKdj5UlRYW0c/"", ""Сводка!A:AA""), 5, FALSE)"),228)</f>
        <v>228</v>
      </c>
      <c r="F2519" s="148" t="s">
        <v>415</v>
      </c>
      <c r="G2519" s="147">
        <f ca="1">IFERROR(__xludf.DUMMYFUNCTION(" VLOOKUP(A2518, IMPORTRANGE(""https://docs.google.com/spreadsheets/d/1QNLbnkR_AongFt22vMfNzfpjZ0CjpI8QI-w0wBnYA1w/"", ""Инфа!A:AA""), 6, FALSE)"),2024)</f>
        <v>2024</v>
      </c>
      <c r="H2519" s="150">
        <v>18700</v>
      </c>
      <c r="I2519" s="151" t="s">
        <v>210</v>
      </c>
      <c r="J2519" s="93" t="s">
        <v>6972</v>
      </c>
      <c r="K2519" s="153"/>
      <c r="L2519" s="153"/>
      <c r="M2519" s="153"/>
      <c r="N2519" s="153"/>
      <c r="O2519" s="153"/>
      <c r="P2519" s="153"/>
      <c r="Q2519" s="153"/>
      <c r="R2519" s="153"/>
      <c r="S2519" s="153"/>
    </row>
    <row r="2520" spans="1:19" ht="75">
      <c r="A2520" s="277" t="s">
        <v>25424</v>
      </c>
      <c r="B2520" s="253" t="s">
        <v>400</v>
      </c>
      <c r="C2520" s="93" t="s">
        <v>6973</v>
      </c>
      <c r="D2520" s="93" t="s">
        <v>6974</v>
      </c>
      <c r="E2520" s="148">
        <f ca="1">IFERROR(__xludf.DUMMYFUNCTION(" VLOOKUP(A2519, IMPORTRANGE(""https://docs.google.com/spreadsheets/d/1fj_Bhi2XPL3siwIh4sx4VRLAe31yD50oKdj5UlRYW0c/"", ""Сводка!A:AA""), 5, FALSE)"),260)</f>
        <v>260</v>
      </c>
      <c r="F2520" s="148" t="s">
        <v>466</v>
      </c>
      <c r="G2520" s="147">
        <f ca="1">IFERROR(__xludf.DUMMYFUNCTION(" VLOOKUP(A2519, IMPORTRANGE(""https://docs.google.com/spreadsheets/d/1QNLbnkR_AongFt22vMfNzfpjZ0CjpI8QI-w0wBnYA1w/"", ""Инфа!A:AA""), 6, FALSE)"),2024)</f>
        <v>2024</v>
      </c>
      <c r="H2520" s="150">
        <v>12800</v>
      </c>
      <c r="I2520" s="151" t="s">
        <v>1841</v>
      </c>
      <c r="J2520" s="93" t="s">
        <v>6975</v>
      </c>
      <c r="K2520" s="153"/>
      <c r="L2520" s="153"/>
      <c r="M2520" s="153"/>
      <c r="N2520" s="153"/>
      <c r="O2520" s="153"/>
      <c r="P2520" s="153"/>
      <c r="Q2520" s="153"/>
      <c r="R2520" s="153"/>
      <c r="S2520" s="153"/>
    </row>
    <row r="2521" spans="1:19" ht="75">
      <c r="A2521" s="277" t="s">
        <v>25424</v>
      </c>
      <c r="B2521" s="253" t="s">
        <v>1885</v>
      </c>
      <c r="C2521" s="93" t="s">
        <v>6976</v>
      </c>
      <c r="D2521" s="93" t="s">
        <v>6977</v>
      </c>
      <c r="E2521" s="148">
        <f ca="1">IFERROR(__xludf.DUMMYFUNCTION(" VLOOKUP(A2520, IMPORTRANGE(""https://docs.google.com/spreadsheets/d/1fj_Bhi2XPL3siwIh4sx4VRLAe31yD50oKdj5UlRYW0c/"", ""Сводка!A:AA""), 5, FALSE)"),108)</f>
        <v>108</v>
      </c>
      <c r="F2521" s="148" t="s">
        <v>50</v>
      </c>
      <c r="G2521" s="147">
        <f ca="1">IFERROR(__xludf.DUMMYFUNCTION(" VLOOKUP(A2520, IMPORTRANGE(""https://docs.google.com/spreadsheets/d/1QNLbnkR_AongFt22vMfNzfpjZ0CjpI8QI-w0wBnYA1w/"", ""Инфа!A:AA""), 6, FALSE)"),2024)</f>
        <v>2024</v>
      </c>
      <c r="H2521" s="150">
        <v>8200</v>
      </c>
      <c r="I2521" s="151" t="s">
        <v>1653</v>
      </c>
      <c r="J2521" s="93" t="s">
        <v>6978</v>
      </c>
      <c r="K2521" s="153"/>
      <c r="L2521" s="153"/>
      <c r="M2521" s="153"/>
      <c r="N2521" s="153"/>
      <c r="O2521" s="153"/>
      <c r="P2521" s="153"/>
      <c r="Q2521" s="153"/>
      <c r="R2521" s="153"/>
      <c r="S2521" s="153"/>
    </row>
    <row r="2522" spans="1:19" ht="187.5">
      <c r="A2522" s="277" t="s">
        <v>25424</v>
      </c>
      <c r="B2522" s="253" t="s">
        <v>400</v>
      </c>
      <c r="C2522" s="93" t="s">
        <v>6979</v>
      </c>
      <c r="D2522" s="93" t="s">
        <v>6980</v>
      </c>
      <c r="E2522" s="148">
        <f ca="1">IFERROR(__xludf.DUMMYFUNCTION(" VLOOKUP(A2521, IMPORTRANGE(""https://docs.google.com/spreadsheets/d/1fj_Bhi2XPL3siwIh4sx4VRLAe31yD50oKdj5UlRYW0c/"", ""Сводка!A:AA""), 5, FALSE)"),288)</f>
        <v>288</v>
      </c>
      <c r="F2522" s="148" t="s">
        <v>599</v>
      </c>
      <c r="G2522" s="147">
        <f ca="1">IFERROR(__xludf.DUMMYFUNCTION(" VLOOKUP(A2521, IMPORTRANGE(""https://docs.google.com/spreadsheets/d/1QNLbnkR_AongFt22vMfNzfpjZ0CjpI8QI-w0wBnYA1w/"", ""Инфа!A:AA""), 6, FALSE)"),2024)</f>
        <v>2024</v>
      </c>
      <c r="H2522" s="150">
        <v>13600</v>
      </c>
      <c r="I2522" s="156" t="s">
        <v>554</v>
      </c>
      <c r="J2522" s="93" t="s">
        <v>6981</v>
      </c>
      <c r="K2522" s="153"/>
      <c r="L2522" s="153"/>
      <c r="M2522" s="153"/>
      <c r="N2522" s="153"/>
      <c r="O2522" s="153"/>
      <c r="P2522" s="153"/>
      <c r="Q2522" s="153"/>
      <c r="R2522" s="153"/>
      <c r="S2522" s="153"/>
    </row>
    <row r="2523" spans="1:19" ht="187.5">
      <c r="A2523" s="277" t="s">
        <v>25424</v>
      </c>
      <c r="B2523" s="253" t="s">
        <v>400</v>
      </c>
      <c r="C2523" s="93" t="s">
        <v>6979</v>
      </c>
      <c r="D2523" s="93" t="s">
        <v>6982</v>
      </c>
      <c r="E2523" s="148">
        <f ca="1">IFERROR(__xludf.DUMMYFUNCTION(" VLOOKUP(A2522, IMPORTRANGE(""https://docs.google.com/spreadsheets/d/1fj_Bhi2XPL3siwIh4sx4VRLAe31yD50oKdj5UlRYW0c/"", ""Сводка!A:AA""), 5, FALSE)"),156)</f>
        <v>156</v>
      </c>
      <c r="F2523" s="148" t="s">
        <v>599</v>
      </c>
      <c r="G2523" s="147">
        <f ca="1">IFERROR(__xludf.DUMMYFUNCTION(" VLOOKUP(A2522, IMPORTRANGE(""https://docs.google.com/spreadsheets/d/1QNLbnkR_AongFt22vMfNzfpjZ0CjpI8QI-w0wBnYA1w/"", ""Инфа!A:AA""), 6, FALSE)"),2024)</f>
        <v>2024</v>
      </c>
      <c r="H2523" s="150">
        <v>9700</v>
      </c>
      <c r="I2523" s="156" t="s">
        <v>554</v>
      </c>
      <c r="J2523" s="93" t="s">
        <v>6981</v>
      </c>
      <c r="K2523" s="153"/>
      <c r="L2523" s="153"/>
      <c r="M2523" s="153"/>
      <c r="N2523" s="153"/>
      <c r="O2523" s="153"/>
      <c r="P2523" s="153"/>
      <c r="Q2523" s="153"/>
      <c r="R2523" s="153"/>
      <c r="S2523" s="153"/>
    </row>
    <row r="2524" spans="1:19" ht="187.5">
      <c r="A2524" s="277" t="s">
        <v>25424</v>
      </c>
      <c r="B2524" s="253" t="s">
        <v>400</v>
      </c>
      <c r="C2524" s="93" t="s">
        <v>6979</v>
      </c>
      <c r="D2524" s="93" t="s">
        <v>6983</v>
      </c>
      <c r="E2524" s="148">
        <f ca="1">IFERROR(__xludf.DUMMYFUNCTION(" VLOOKUP(A2523, IMPORTRANGE(""https://docs.google.com/spreadsheets/d/1fj_Bhi2XPL3siwIh4sx4VRLAe31yD50oKdj5UlRYW0c/"", ""Сводка!A:AA""), 5, FALSE)"),168)</f>
        <v>168</v>
      </c>
      <c r="F2524" s="199" t="s">
        <v>599</v>
      </c>
      <c r="G2524" s="147">
        <f ca="1">IFERROR(__xludf.DUMMYFUNCTION(" VLOOKUP(A2523, IMPORTRANGE(""https://docs.google.com/spreadsheets/d/1QNLbnkR_AongFt22vMfNzfpjZ0CjpI8QI-w0wBnYA1w/"", ""Инфа!A:AA""), 6, FALSE)"),2024)</f>
        <v>2024</v>
      </c>
      <c r="H2524" s="150">
        <v>10000</v>
      </c>
      <c r="I2524" s="156" t="s">
        <v>554</v>
      </c>
      <c r="J2524" s="93" t="s">
        <v>6981</v>
      </c>
      <c r="K2524" s="153"/>
      <c r="L2524" s="153"/>
      <c r="M2524" s="153"/>
      <c r="N2524" s="153"/>
      <c r="O2524" s="153"/>
      <c r="P2524" s="153"/>
      <c r="Q2524" s="153"/>
      <c r="R2524" s="153"/>
      <c r="S2524" s="153"/>
    </row>
    <row r="2525" spans="1:19" ht="281.25">
      <c r="A2525" s="277" t="s">
        <v>25424</v>
      </c>
      <c r="B2525" s="253" t="s">
        <v>400</v>
      </c>
      <c r="C2525" s="93" t="s">
        <v>6984</v>
      </c>
      <c r="D2525" s="93" t="s">
        <v>6985</v>
      </c>
      <c r="E2525" s="148">
        <f ca="1">IFERROR(__xludf.DUMMYFUNCTION(" VLOOKUP(A2524, IMPORTRANGE(""https://docs.google.com/spreadsheets/d/1fj_Bhi2XPL3siwIh4sx4VRLAe31yD50oKdj5UlRYW0c/"", ""Сводка!A:AA""), 5, FALSE)"),188)</f>
        <v>188</v>
      </c>
      <c r="F2525" s="148" t="s">
        <v>415</v>
      </c>
      <c r="G2525" s="147">
        <f ca="1">IFERROR(__xludf.DUMMYFUNCTION(" VLOOKUP(A2524, IMPORTRANGE(""https://docs.google.com/spreadsheets/d/1QNLbnkR_AongFt22vMfNzfpjZ0CjpI8QI-w0wBnYA1w/"", ""Инфа!A:AA""), 6, FALSE)"),2024)</f>
        <v>2024</v>
      </c>
      <c r="H2525" s="150">
        <v>10600</v>
      </c>
      <c r="I2525" s="151" t="s">
        <v>1653</v>
      </c>
      <c r="J2525" s="93" t="s">
        <v>6986</v>
      </c>
      <c r="K2525" s="153"/>
      <c r="L2525" s="153"/>
      <c r="M2525" s="153"/>
      <c r="N2525" s="153"/>
      <c r="O2525" s="153"/>
      <c r="P2525" s="153"/>
      <c r="Q2525" s="153"/>
      <c r="R2525" s="153"/>
      <c r="S2525" s="153"/>
    </row>
    <row r="2526" spans="1:19" ht="75">
      <c r="A2526" s="277" t="s">
        <v>25424</v>
      </c>
      <c r="B2526" s="254" t="s">
        <v>153</v>
      </c>
      <c r="C2526" s="96" t="s">
        <v>6987</v>
      </c>
      <c r="D2526" s="96" t="s">
        <v>6988</v>
      </c>
      <c r="E2526" s="148" t="e">
        <f>#REF!</f>
        <v>#REF!</v>
      </c>
      <c r="F2526" s="148" t="s">
        <v>50</v>
      </c>
      <c r="G2526" s="147">
        <f ca="1">IFERROR(__xludf.DUMMYFUNCTION(" VLOOKUP(A2525, IMPORTRANGE(""https://docs.google.com/spreadsheets/d/1QNLbnkR_AongFt22vMfNzfpjZ0CjpI8QI-w0wBnYA1w/"", ""Инфа!A:AA""), 6, FALSE)"),2024)</f>
        <v>2024</v>
      </c>
      <c r="H2526" s="150">
        <v>10500</v>
      </c>
      <c r="I2526" s="156" t="s">
        <v>497</v>
      </c>
      <c r="J2526" s="96" t="s">
        <v>6989</v>
      </c>
      <c r="K2526" s="153"/>
      <c r="L2526" s="153"/>
      <c r="M2526" s="153"/>
      <c r="N2526" s="153"/>
      <c r="O2526" s="153"/>
      <c r="P2526" s="153"/>
      <c r="Q2526" s="153"/>
      <c r="R2526" s="153"/>
      <c r="S2526" s="153"/>
    </row>
    <row r="2527" spans="1:19" ht="93.75">
      <c r="A2527" s="277" t="s">
        <v>25424</v>
      </c>
      <c r="B2527" s="253" t="s">
        <v>400</v>
      </c>
      <c r="C2527" s="93" t="s">
        <v>6990</v>
      </c>
      <c r="D2527" s="93" t="s">
        <v>6991</v>
      </c>
      <c r="E2527" s="148" t="e">
        <f>#REF!</f>
        <v>#REF!</v>
      </c>
      <c r="F2527" s="148" t="s">
        <v>415</v>
      </c>
      <c r="G2527" s="147">
        <f ca="1">IFERROR(__xludf.DUMMYFUNCTION(" VLOOKUP(A2526, IMPORTRANGE(""https://docs.google.com/spreadsheets/d/1QNLbnkR_AongFt22vMfNzfpjZ0CjpI8QI-w0wBnYA1w/"", ""Инфа!A:AA""), 6, FALSE)"),2024)</f>
        <v>2024</v>
      </c>
      <c r="H2527" s="150">
        <v>8200</v>
      </c>
      <c r="I2527" s="156" t="s">
        <v>497</v>
      </c>
      <c r="J2527" s="93" t="s">
        <v>6992</v>
      </c>
      <c r="K2527" s="153"/>
      <c r="L2527" s="153"/>
      <c r="M2527" s="153"/>
      <c r="N2527" s="153"/>
      <c r="O2527" s="153"/>
      <c r="P2527" s="153"/>
      <c r="Q2527" s="153"/>
      <c r="R2527" s="153"/>
      <c r="S2527" s="153"/>
    </row>
    <row r="2528" spans="1:19" ht="37.5">
      <c r="A2528" s="277" t="s">
        <v>25424</v>
      </c>
      <c r="B2528" s="253" t="s">
        <v>153</v>
      </c>
      <c r="C2528" s="93" t="s">
        <v>6993</v>
      </c>
      <c r="D2528" s="93" t="s">
        <v>6994</v>
      </c>
      <c r="E2528" s="148">
        <f ca="1">IFERROR(__xludf.DUMMYFUNCTION(" VLOOKUP(A2527, IMPORTRANGE(""https://docs.google.com/spreadsheets/d/1fj_Bhi2XPL3siwIh4sx4VRLAe31yD50oKdj5UlRYW0c/"", ""Сводка!A:AA""), 5, FALSE)"),464)</f>
        <v>464</v>
      </c>
      <c r="F2528" s="148" t="s">
        <v>50</v>
      </c>
      <c r="G2528" s="147">
        <f ca="1">IFERROR(__xludf.DUMMYFUNCTION(" VLOOKUP(A2527, IMPORTRANGE(""https://docs.google.com/spreadsheets/d/1QNLbnkR_AongFt22vMfNzfpjZ0CjpI8QI-w0wBnYA1w/"", ""Инфа!A:AA""), 6, FALSE)"),2024)</f>
        <v>2024</v>
      </c>
      <c r="H2528" s="154">
        <v>18900</v>
      </c>
      <c r="I2528" s="156" t="s">
        <v>103</v>
      </c>
      <c r="J2528" s="93"/>
      <c r="K2528" s="153"/>
      <c r="L2528" s="153"/>
      <c r="M2528" s="153"/>
      <c r="N2528" s="153"/>
      <c r="O2528" s="153"/>
      <c r="P2528" s="153"/>
      <c r="Q2528" s="153"/>
      <c r="R2528" s="153"/>
      <c r="S2528" s="153"/>
    </row>
    <row r="2529" spans="1:19" ht="37.5">
      <c r="A2529" s="277" t="s">
        <v>25424</v>
      </c>
      <c r="B2529" s="253" t="s">
        <v>400</v>
      </c>
      <c r="C2529" s="93" t="s">
        <v>6993</v>
      </c>
      <c r="D2529" s="93" t="s">
        <v>6995</v>
      </c>
      <c r="E2529" s="148">
        <f ca="1">IFERROR(__xludf.DUMMYFUNCTION(" VLOOKUP(A2528, IMPORTRANGE(""https://docs.google.com/spreadsheets/d/1fj_Bhi2XPL3siwIh4sx4VRLAe31yD50oKdj5UlRYW0c/"", ""Сводка!A:AA""), 5, FALSE)"),464)</f>
        <v>464</v>
      </c>
      <c r="F2529" s="148" t="s">
        <v>415</v>
      </c>
      <c r="G2529" s="147">
        <f ca="1">IFERROR(__xludf.DUMMYFUNCTION(" VLOOKUP(A2528, IMPORTRANGE(""https://docs.google.com/spreadsheets/d/1QNLbnkR_AongFt22vMfNzfpjZ0CjpI8QI-w0wBnYA1w/"", ""Инфа!A:AA""), 6, FALSE)"),2024)</f>
        <v>2024</v>
      </c>
      <c r="H2529" s="154">
        <v>18900</v>
      </c>
      <c r="I2529" s="151" t="s">
        <v>246</v>
      </c>
      <c r="J2529" s="93"/>
      <c r="K2529" s="153"/>
      <c r="L2529" s="153"/>
      <c r="M2529" s="153"/>
      <c r="N2529" s="153"/>
      <c r="O2529" s="153"/>
      <c r="P2529" s="153"/>
      <c r="Q2529" s="153"/>
      <c r="R2529" s="153"/>
      <c r="S2529" s="153"/>
    </row>
    <row r="2530" spans="1:19" ht="93.75">
      <c r="A2530" s="277" t="s">
        <v>25424</v>
      </c>
      <c r="B2530" s="253" t="s">
        <v>400</v>
      </c>
      <c r="C2530" s="93" t="s">
        <v>6996</v>
      </c>
      <c r="D2530" s="93" t="s">
        <v>6997</v>
      </c>
      <c r="E2530" s="148">
        <f ca="1">IFERROR(__xludf.DUMMYFUNCTION(" VLOOKUP(A2529, IMPORTRANGE(""https://docs.google.com/spreadsheets/d/1fj_Bhi2XPL3siwIh4sx4VRLAe31yD50oKdj5UlRYW0c/"", ""Сводка!A:AA""), 5, FALSE)"),120)</f>
        <v>120</v>
      </c>
      <c r="F2530" s="148" t="s">
        <v>165</v>
      </c>
      <c r="G2530" s="147">
        <f ca="1">IFERROR(__xludf.DUMMYFUNCTION(" VLOOKUP(A2529, IMPORTRANGE(""https://docs.google.com/spreadsheets/d/1QNLbnkR_AongFt22vMfNzfpjZ0CjpI8QI-w0wBnYA1w/"", ""Инфа!A:AA""), 6, FALSE)"),2024)</f>
        <v>2024</v>
      </c>
      <c r="H2530" s="150">
        <v>8600</v>
      </c>
      <c r="I2530" s="156" t="s">
        <v>257</v>
      </c>
      <c r="J2530" s="93" t="s">
        <v>6998</v>
      </c>
      <c r="K2530" s="153"/>
      <c r="L2530" s="153"/>
      <c r="M2530" s="153"/>
      <c r="N2530" s="153"/>
      <c r="O2530" s="153"/>
      <c r="P2530" s="153"/>
      <c r="Q2530" s="153"/>
      <c r="R2530" s="153"/>
      <c r="S2530" s="153"/>
    </row>
    <row r="2531" spans="1:19" ht="168.75">
      <c r="A2531" s="277" t="s">
        <v>25424</v>
      </c>
      <c r="B2531" s="253" t="s">
        <v>153</v>
      </c>
      <c r="C2531" s="93" t="s">
        <v>6999</v>
      </c>
      <c r="D2531" s="93" t="s">
        <v>7000</v>
      </c>
      <c r="E2531" s="148">
        <f ca="1">IFERROR(__xludf.DUMMYFUNCTION(" VLOOKUP(A2530, IMPORTRANGE(""https://docs.google.com/spreadsheets/d/1fj_Bhi2XPL3siwIh4sx4VRLAe31yD50oKdj5UlRYW0c/"", ""Сводка!A:AA""), 5, FALSE)"),272)</f>
        <v>272</v>
      </c>
      <c r="F2531" s="148" t="s">
        <v>26</v>
      </c>
      <c r="G2531" s="147">
        <f ca="1">IFERROR(__xludf.DUMMYFUNCTION(" VLOOKUP(A2530, IMPORTRANGE(""https://docs.google.com/spreadsheets/d/1QNLbnkR_AongFt22vMfNzfpjZ0CjpI8QI-w0wBnYA1w/"", ""Инфа!A:AA""), 6, FALSE)"),2024)</f>
        <v>2024</v>
      </c>
      <c r="H2531" s="150">
        <v>13200</v>
      </c>
      <c r="I2531" s="151" t="s">
        <v>28</v>
      </c>
      <c r="J2531" s="93" t="s">
        <v>7001</v>
      </c>
      <c r="K2531" s="153"/>
      <c r="L2531" s="153"/>
      <c r="M2531" s="153"/>
      <c r="N2531" s="153"/>
      <c r="O2531" s="153"/>
      <c r="P2531" s="153"/>
      <c r="Q2531" s="153"/>
      <c r="R2531" s="153"/>
      <c r="S2531" s="153"/>
    </row>
    <row r="2532" spans="1:19" ht="262.5">
      <c r="A2532" s="277" t="s">
        <v>25424</v>
      </c>
      <c r="B2532" s="253" t="s">
        <v>153</v>
      </c>
      <c r="C2532" s="93" t="s">
        <v>6999</v>
      </c>
      <c r="D2532" s="93" t="s">
        <v>7000</v>
      </c>
      <c r="E2532" s="148">
        <f ca="1">IFERROR(__xludf.DUMMYFUNCTION(" VLOOKUP(A2531, IMPORTRANGE(""https://docs.google.com/spreadsheets/d/1fj_Bhi2XPL3siwIh4sx4VRLAe31yD50oKdj5UlRYW0c/"", ""Сводка!A:AA""), 5, FALSE)"),272)</f>
        <v>272</v>
      </c>
      <c r="F2532" s="148" t="s">
        <v>26</v>
      </c>
      <c r="G2532" s="147">
        <f ca="1">IFERROR(__xludf.DUMMYFUNCTION(" VLOOKUP(A2531, IMPORTRANGE(""https://docs.google.com/spreadsheets/d/1QNLbnkR_AongFt22vMfNzfpjZ0CjpI8QI-w0wBnYA1w/"", ""Инфа!A:AA""), 6, FALSE)"),2024)</f>
        <v>2024</v>
      </c>
      <c r="H2532" s="150">
        <v>13200</v>
      </c>
      <c r="I2532" s="151" t="s">
        <v>28</v>
      </c>
      <c r="J2532" s="93" t="s">
        <v>7002</v>
      </c>
      <c r="K2532" s="153"/>
      <c r="L2532" s="153"/>
      <c r="M2532" s="153"/>
      <c r="N2532" s="153"/>
      <c r="O2532" s="153"/>
      <c r="P2532" s="153"/>
      <c r="Q2532" s="153"/>
      <c r="R2532" s="153"/>
      <c r="S2532" s="153"/>
    </row>
    <row r="2533" spans="1:19" ht="93.75">
      <c r="A2533" s="277" t="s">
        <v>25424</v>
      </c>
      <c r="B2533" s="253" t="s">
        <v>153</v>
      </c>
      <c r="C2533" s="93" t="s">
        <v>7003</v>
      </c>
      <c r="D2533" s="93" t="s">
        <v>7004</v>
      </c>
      <c r="E2533" s="148">
        <f ca="1">IFERROR(__xludf.DUMMYFUNCTION(" VLOOKUP(A2532, IMPORTRANGE(""https://docs.google.com/spreadsheets/d/1fj_Bhi2XPL3siwIh4sx4VRLAe31yD50oKdj5UlRYW0c/"", ""Сводка!A:AA""), 5, FALSE)"),272)</f>
        <v>272</v>
      </c>
      <c r="F2533" s="148" t="s">
        <v>50</v>
      </c>
      <c r="G2533" s="147">
        <f ca="1">IFERROR(__xludf.DUMMYFUNCTION(" VLOOKUP(A2532, IMPORTRANGE(""https://docs.google.com/spreadsheets/d/1QNLbnkR_AongFt22vMfNzfpjZ0CjpI8QI-w0wBnYA1w/"", ""Инфа!A:AA""), 6, FALSE)"),2023)</f>
        <v>2023</v>
      </c>
      <c r="H2533" s="150">
        <v>13200</v>
      </c>
      <c r="I2533" s="151" t="s">
        <v>7005</v>
      </c>
      <c r="J2533" s="93" t="s">
        <v>7006</v>
      </c>
      <c r="K2533" s="153"/>
      <c r="L2533" s="153"/>
      <c r="M2533" s="153"/>
      <c r="N2533" s="153"/>
      <c r="O2533" s="153"/>
      <c r="P2533" s="153"/>
      <c r="Q2533" s="153"/>
      <c r="R2533" s="153"/>
      <c r="S2533" s="153"/>
    </row>
    <row r="2534" spans="1:19" ht="112.5">
      <c r="A2534" s="277" t="s">
        <v>25424</v>
      </c>
      <c r="B2534" s="253" t="s">
        <v>153</v>
      </c>
      <c r="C2534" s="93" t="s">
        <v>7007</v>
      </c>
      <c r="D2534" s="93" t="s">
        <v>1113</v>
      </c>
      <c r="E2534" s="148">
        <f ca="1">IFERROR(__xludf.DUMMYFUNCTION(" VLOOKUP(A2533, IMPORTRANGE(""https://docs.google.com/spreadsheets/d/1fj_Bhi2XPL3siwIh4sx4VRLAe31yD50oKdj5UlRYW0c/"", ""Сводка!A:AA""), 5, FALSE)"),184)</f>
        <v>184</v>
      </c>
      <c r="F2534" s="148" t="s">
        <v>165</v>
      </c>
      <c r="G2534" s="147">
        <f ca="1">IFERROR(__xludf.DUMMYFUNCTION(" VLOOKUP(A2533, IMPORTRANGE(""https://docs.google.com/spreadsheets/d/1QNLbnkR_AongFt22vMfNzfpjZ0CjpI8QI-w0wBnYA1w/"", ""Инфа!A:AA""), 6, FALSE)"),2024)</f>
        <v>2024</v>
      </c>
      <c r="H2534" s="150">
        <v>16000</v>
      </c>
      <c r="I2534" s="151" t="s">
        <v>161</v>
      </c>
      <c r="J2534" s="93" t="s">
        <v>7008</v>
      </c>
      <c r="K2534" s="153"/>
      <c r="L2534" s="153"/>
      <c r="M2534" s="153"/>
      <c r="N2534" s="153"/>
      <c r="O2534" s="153"/>
      <c r="P2534" s="153"/>
      <c r="Q2534" s="153"/>
      <c r="R2534" s="153"/>
      <c r="S2534" s="153"/>
    </row>
    <row r="2535" spans="1:19" ht="150">
      <c r="A2535" s="277" t="s">
        <v>25424</v>
      </c>
      <c r="B2535" s="253" t="s">
        <v>400</v>
      </c>
      <c r="C2535" s="93" t="s">
        <v>7009</v>
      </c>
      <c r="D2535" s="93" t="s">
        <v>7010</v>
      </c>
      <c r="E2535" s="148">
        <f ca="1">IFERROR(__xludf.DUMMYFUNCTION(" VLOOKUP(A2534, IMPORTRANGE(""https://docs.google.com/spreadsheets/d/1fj_Bhi2XPL3siwIh4sx4VRLAe31yD50oKdj5UlRYW0c/"", ""Сводка!A:AA""), 5, FALSE)"),100)</f>
        <v>100</v>
      </c>
      <c r="F2535" s="148" t="s">
        <v>857</v>
      </c>
      <c r="G2535" s="147">
        <f ca="1">IFERROR(__xludf.DUMMYFUNCTION(" VLOOKUP(A2534, IMPORTRANGE(""https://docs.google.com/spreadsheets/d/1QNLbnkR_AongFt22vMfNzfpjZ0CjpI8QI-w0wBnYA1w/"", ""Инфа!A:AA""), 6, FALSE)"),2024)</f>
        <v>2024</v>
      </c>
      <c r="H2535" s="150">
        <v>11000</v>
      </c>
      <c r="I2535" s="151" t="s">
        <v>151</v>
      </c>
      <c r="J2535" s="93" t="s">
        <v>7011</v>
      </c>
      <c r="K2535" s="153"/>
      <c r="L2535" s="153"/>
      <c r="M2535" s="153"/>
      <c r="N2535" s="153"/>
      <c r="O2535" s="153"/>
      <c r="P2535" s="153"/>
      <c r="Q2535" s="153"/>
      <c r="R2535" s="153"/>
      <c r="S2535" s="153"/>
    </row>
    <row r="2536" spans="1:19" ht="75">
      <c r="A2536" s="277" t="s">
        <v>25424</v>
      </c>
      <c r="B2536" s="253" t="s">
        <v>153</v>
      </c>
      <c r="C2536" s="93" t="s">
        <v>7012</v>
      </c>
      <c r="D2536" s="93" t="s">
        <v>7013</v>
      </c>
      <c r="E2536" s="148">
        <f ca="1">IFERROR(__xludf.DUMMYFUNCTION(" VLOOKUP(A2535, IMPORTRANGE(""https://docs.google.com/spreadsheets/d/1fj_Bhi2XPL3siwIh4sx4VRLAe31yD50oKdj5UlRYW0c/"", ""Сводка!A:AA""), 5, FALSE)"),84)</f>
        <v>84</v>
      </c>
      <c r="F2536" s="148" t="s">
        <v>266</v>
      </c>
      <c r="G2536" s="147">
        <f ca="1">IFERROR(__xludf.DUMMYFUNCTION(" VLOOKUP(A2535, IMPORTRANGE(""https://docs.google.com/spreadsheets/d/1QNLbnkR_AongFt22vMfNzfpjZ0CjpI8QI-w0wBnYA1w/"", ""Инфа!A:AA""), 6, FALSE)"),2024)</f>
        <v>2024</v>
      </c>
      <c r="H2536" s="150">
        <v>10000</v>
      </c>
      <c r="I2536" s="151" t="s">
        <v>518</v>
      </c>
      <c r="J2536" s="93"/>
      <c r="K2536" s="153"/>
      <c r="L2536" s="153"/>
      <c r="M2536" s="153"/>
      <c r="N2536" s="153"/>
      <c r="O2536" s="153"/>
      <c r="P2536" s="153"/>
      <c r="Q2536" s="153"/>
      <c r="R2536" s="153"/>
      <c r="S2536" s="153"/>
    </row>
    <row r="2537" spans="1:19" ht="37.5">
      <c r="A2537" s="277" t="s">
        <v>25424</v>
      </c>
      <c r="B2537" s="253" t="s">
        <v>400</v>
      </c>
      <c r="C2537" s="93" t="s">
        <v>7014</v>
      </c>
      <c r="D2537" s="93" t="s">
        <v>7015</v>
      </c>
      <c r="E2537" s="148">
        <v>210</v>
      </c>
      <c r="F2537" s="148" t="s">
        <v>415</v>
      </c>
      <c r="G2537" s="147">
        <f ca="1">IFERROR(__xludf.DUMMYFUNCTION(" VLOOKUP(A2536, IMPORTRANGE(""https://docs.google.com/spreadsheets/d/1QNLbnkR_AongFt22vMfNzfpjZ0CjpI8QI-w0wBnYA1w/"", ""Инфа!A:AA""), 6, FALSE)"),2024)</f>
        <v>2024</v>
      </c>
      <c r="H2537" s="150">
        <v>11300</v>
      </c>
      <c r="I2537" s="156" t="s">
        <v>257</v>
      </c>
      <c r="J2537" s="93" t="s">
        <v>7016</v>
      </c>
      <c r="K2537" s="153"/>
      <c r="L2537" s="153"/>
      <c r="M2537" s="153"/>
      <c r="N2537" s="153"/>
      <c r="O2537" s="153"/>
      <c r="P2537" s="153"/>
      <c r="Q2537" s="153"/>
      <c r="R2537" s="153"/>
      <c r="S2537" s="153"/>
    </row>
    <row r="2538" spans="1:19" ht="37.5">
      <c r="A2538" s="277" t="s">
        <v>25424</v>
      </c>
      <c r="B2538" s="253" t="s">
        <v>400</v>
      </c>
      <c r="C2538" s="93" t="s">
        <v>7017</v>
      </c>
      <c r="D2538" s="93" t="s">
        <v>7018</v>
      </c>
      <c r="E2538" s="148" t="e">
        <f>#REF!</f>
        <v>#REF!</v>
      </c>
      <c r="F2538" s="148" t="s">
        <v>415</v>
      </c>
      <c r="G2538" s="147">
        <f ca="1">IFERROR(__xludf.DUMMYFUNCTION(" VLOOKUP(A2537, IMPORTRANGE(""https://docs.google.com/spreadsheets/d/1QNLbnkR_AongFt22vMfNzfpjZ0CjpI8QI-w0wBnYA1w/"", ""Инфа!A:AA""), 6, FALSE)"),2024)</f>
        <v>2024</v>
      </c>
      <c r="H2538" s="150">
        <v>8600</v>
      </c>
      <c r="I2538" s="151" t="s">
        <v>161</v>
      </c>
      <c r="J2538" s="93"/>
      <c r="K2538" s="153"/>
      <c r="L2538" s="153"/>
      <c r="M2538" s="153"/>
      <c r="N2538" s="153"/>
      <c r="O2538" s="153"/>
      <c r="P2538" s="153"/>
      <c r="Q2538" s="153"/>
      <c r="R2538" s="153"/>
      <c r="S2538" s="153"/>
    </row>
    <row r="2539" spans="1:19" ht="150">
      <c r="A2539" s="277" t="s">
        <v>25424</v>
      </c>
      <c r="B2539" s="253" t="s">
        <v>153</v>
      </c>
      <c r="C2539" s="93" t="s">
        <v>7019</v>
      </c>
      <c r="D2539" s="93" t="s">
        <v>7020</v>
      </c>
      <c r="E2539" s="148" t="e">
        <f>#REF!</f>
        <v>#REF!</v>
      </c>
      <c r="F2539" s="148" t="s">
        <v>50</v>
      </c>
      <c r="G2539" s="147">
        <f ca="1">IFERROR(__xludf.DUMMYFUNCTION(" VLOOKUP(A2538, IMPORTRANGE(""https://docs.google.com/spreadsheets/d/1QNLbnkR_AongFt22vMfNzfpjZ0CjpI8QI-w0wBnYA1w/"", ""Инфа!A:AA""), 6, FALSE)"),2024)</f>
        <v>2024</v>
      </c>
      <c r="H2539" s="150">
        <v>13100</v>
      </c>
      <c r="I2539" s="151" t="s">
        <v>161</v>
      </c>
      <c r="J2539" s="93" t="s">
        <v>7021</v>
      </c>
      <c r="K2539" s="153"/>
      <c r="L2539" s="153"/>
      <c r="M2539" s="153"/>
      <c r="N2539" s="153"/>
      <c r="O2539" s="153"/>
      <c r="P2539" s="153"/>
      <c r="Q2539" s="153"/>
      <c r="R2539" s="153"/>
      <c r="S2539" s="153"/>
    </row>
    <row r="2540" spans="1:19" ht="131.25">
      <c r="A2540" s="277" t="s">
        <v>25424</v>
      </c>
      <c r="B2540" s="253" t="s">
        <v>400</v>
      </c>
      <c r="C2540" s="93" t="s">
        <v>7022</v>
      </c>
      <c r="D2540" s="93" t="s">
        <v>7023</v>
      </c>
      <c r="E2540" s="148">
        <f ca="1">IFERROR(__xludf.DUMMYFUNCTION(" VLOOKUP(A2539, IMPORTRANGE(""https://docs.google.com/spreadsheets/d/1fj_Bhi2XPL3siwIh4sx4VRLAe31yD50oKdj5UlRYW0c/"", ""Сводка!A:AA""), 5, FALSE)"),192)</f>
        <v>192</v>
      </c>
      <c r="F2540" s="148" t="s">
        <v>466</v>
      </c>
      <c r="G2540" s="147">
        <f ca="1">IFERROR(__xludf.DUMMYFUNCTION(" VLOOKUP(A2539, IMPORTRANGE(""https://docs.google.com/spreadsheets/d/1QNLbnkR_AongFt22vMfNzfpjZ0CjpI8QI-w0wBnYA1w/"", ""Инфа!A:AA""), 6, FALSE)"),2024)</f>
        <v>2024</v>
      </c>
      <c r="H2540" s="150">
        <v>10800</v>
      </c>
      <c r="I2540" s="151" t="s">
        <v>161</v>
      </c>
      <c r="J2540" s="93" t="s">
        <v>7024</v>
      </c>
      <c r="K2540" s="153"/>
      <c r="L2540" s="153"/>
      <c r="M2540" s="153"/>
      <c r="N2540" s="153"/>
      <c r="O2540" s="153"/>
      <c r="P2540" s="153"/>
      <c r="Q2540" s="153"/>
      <c r="R2540" s="153"/>
      <c r="S2540" s="153"/>
    </row>
    <row r="2541" spans="1:19" ht="131.25">
      <c r="A2541" s="277" t="s">
        <v>25424</v>
      </c>
      <c r="B2541" s="253" t="s">
        <v>7025</v>
      </c>
      <c r="C2541" s="93" t="s">
        <v>7022</v>
      </c>
      <c r="D2541" s="93" t="s">
        <v>7026</v>
      </c>
      <c r="E2541" s="148">
        <f ca="1">IFERROR(__xludf.DUMMYFUNCTION(" VLOOKUP(A2540, IMPORTRANGE(""https://docs.google.com/spreadsheets/d/1fj_Bhi2XPL3siwIh4sx4VRLAe31yD50oKdj5UlRYW0c/"", ""Сводка!A:AA""), 5, FALSE)"),312)</f>
        <v>312</v>
      </c>
      <c r="F2541" s="148" t="s">
        <v>466</v>
      </c>
      <c r="G2541" s="147">
        <f ca="1">IFERROR(__xludf.DUMMYFUNCTION(" VLOOKUP(A2540, IMPORTRANGE(""https://docs.google.com/spreadsheets/d/1QNLbnkR_AongFt22vMfNzfpjZ0CjpI8QI-w0wBnYA1w/"", ""Инфа!A:AA""), 6, FALSE)"),2024)</f>
        <v>2024</v>
      </c>
      <c r="H2541" s="150">
        <v>14400</v>
      </c>
      <c r="I2541" s="151" t="s">
        <v>161</v>
      </c>
      <c r="J2541" s="93" t="s">
        <v>7027</v>
      </c>
      <c r="K2541" s="153"/>
      <c r="L2541" s="153"/>
      <c r="M2541" s="153"/>
      <c r="N2541" s="153"/>
      <c r="O2541" s="153"/>
      <c r="P2541" s="153"/>
      <c r="Q2541" s="153"/>
      <c r="R2541" s="153"/>
      <c r="S2541" s="153"/>
    </row>
    <row r="2542" spans="1:19" ht="206.25">
      <c r="A2542" s="277" t="s">
        <v>25424</v>
      </c>
      <c r="B2542" s="253" t="s">
        <v>400</v>
      </c>
      <c r="C2542" s="93" t="s">
        <v>7028</v>
      </c>
      <c r="D2542" s="93" t="s">
        <v>7029</v>
      </c>
      <c r="E2542" s="148" t="e">
        <f>#REF!</f>
        <v>#REF!</v>
      </c>
      <c r="F2542" s="148" t="s">
        <v>415</v>
      </c>
      <c r="G2542" s="147">
        <f ca="1">IFERROR(__xludf.DUMMYFUNCTION(" VLOOKUP(A2541, IMPORTRANGE(""https://docs.google.com/spreadsheets/d/1QNLbnkR_AongFt22vMfNzfpjZ0CjpI8QI-w0wBnYA1w/"", ""Инфа!A:AA""), 6, FALSE)"),2024)</f>
        <v>2024</v>
      </c>
      <c r="H2542" s="150">
        <v>18200</v>
      </c>
      <c r="I2542" s="151" t="s">
        <v>819</v>
      </c>
      <c r="J2542" s="93" t="s">
        <v>7030</v>
      </c>
      <c r="K2542" s="153"/>
      <c r="L2542" s="153"/>
      <c r="M2542" s="153"/>
      <c r="N2542" s="153"/>
      <c r="O2542" s="153"/>
      <c r="P2542" s="153"/>
      <c r="Q2542" s="153"/>
      <c r="R2542" s="153"/>
      <c r="S2542" s="153"/>
    </row>
    <row r="2543" spans="1:19" ht="187.5">
      <c r="A2543" s="277" t="s">
        <v>25424</v>
      </c>
      <c r="B2543" s="253" t="s">
        <v>153</v>
      </c>
      <c r="C2543" s="93" t="s">
        <v>7028</v>
      </c>
      <c r="D2543" s="93" t="s">
        <v>7031</v>
      </c>
      <c r="E2543" s="148" t="e">
        <f>#REF!</f>
        <v>#REF!</v>
      </c>
      <c r="F2543" s="148" t="s">
        <v>50</v>
      </c>
      <c r="G2543" s="147">
        <f ca="1">IFERROR(__xludf.DUMMYFUNCTION(" VLOOKUP(A2542, IMPORTRANGE(""https://docs.google.com/spreadsheets/d/1QNLbnkR_AongFt22vMfNzfpjZ0CjpI8QI-w0wBnYA1w/"", ""Инфа!A:AA""), 6, FALSE)"),2024)</f>
        <v>2024</v>
      </c>
      <c r="H2543" s="150">
        <v>18200</v>
      </c>
      <c r="I2543" s="156" t="s">
        <v>554</v>
      </c>
      <c r="J2543" s="93" t="s">
        <v>7032</v>
      </c>
      <c r="K2543" s="153"/>
      <c r="L2543" s="153"/>
      <c r="M2543" s="153"/>
      <c r="N2543" s="153"/>
      <c r="O2543" s="153"/>
      <c r="P2543" s="153"/>
      <c r="Q2543" s="153"/>
      <c r="R2543" s="153"/>
      <c r="S2543" s="153"/>
    </row>
    <row r="2544" spans="1:19" ht="75">
      <c r="A2544" s="277" t="s">
        <v>25424</v>
      </c>
      <c r="B2544" s="253" t="s">
        <v>400</v>
      </c>
      <c r="C2544" s="93" t="s">
        <v>7033</v>
      </c>
      <c r="D2544" s="93" t="s">
        <v>7034</v>
      </c>
      <c r="E2544" s="148">
        <f ca="1">IFERROR(__xludf.DUMMYFUNCTION(" VLOOKUP(A2543, IMPORTRANGE(""https://docs.google.com/spreadsheets/d/1fj_Bhi2XPL3siwIh4sx4VRLAe31yD50oKdj5UlRYW0c/"", ""Сводка!A:AA""), 5, FALSE)"),164)</f>
        <v>164</v>
      </c>
      <c r="F2544" s="148" t="s">
        <v>108</v>
      </c>
      <c r="G2544" s="147">
        <f ca="1">IFERROR(__xludf.DUMMYFUNCTION(" VLOOKUP(A2543, IMPORTRANGE(""https://docs.google.com/spreadsheets/d/1QNLbnkR_AongFt22vMfNzfpjZ0CjpI8QI-w0wBnYA1w/"", ""Инфа!A:AA""), 6, FALSE)"),2024)</f>
        <v>2024</v>
      </c>
      <c r="H2544" s="150">
        <v>14800</v>
      </c>
      <c r="I2544" s="151" t="s">
        <v>7035</v>
      </c>
      <c r="J2544" s="93" t="s">
        <v>7036</v>
      </c>
      <c r="K2544" s="153"/>
      <c r="L2544" s="153"/>
      <c r="M2544" s="153"/>
      <c r="N2544" s="153"/>
      <c r="O2544" s="153"/>
      <c r="P2544" s="153"/>
      <c r="Q2544" s="153"/>
      <c r="R2544" s="153"/>
      <c r="S2544" s="153"/>
    </row>
    <row r="2545" spans="1:19" ht="168.75">
      <c r="A2545" s="277" t="s">
        <v>25424</v>
      </c>
      <c r="B2545" s="253" t="s">
        <v>400</v>
      </c>
      <c r="C2545" s="108" t="s">
        <v>7037</v>
      </c>
      <c r="D2545" s="176" t="s">
        <v>7038</v>
      </c>
      <c r="E2545" s="148">
        <f ca="1">IFERROR(__xludf.DUMMYFUNCTION(" VLOOKUP(A2544, IMPORTRANGE(""https://docs.google.com/spreadsheets/d/1fj_Bhi2XPL3siwIh4sx4VRLAe31yD50oKdj5UlRYW0c/"", ""Сводка!A:AA""), 5, FALSE)"),188)</f>
        <v>188</v>
      </c>
      <c r="F2545" s="148" t="s">
        <v>108</v>
      </c>
      <c r="G2545" s="147">
        <f ca="1">IFERROR(__xludf.DUMMYFUNCTION(" VLOOKUP(A2544, IMPORTRANGE(""https://docs.google.com/spreadsheets/d/1QNLbnkR_AongFt22vMfNzfpjZ0CjpI8QI-w0wBnYA1w/"", ""Инфа!A:AA""), 6, FALSE)"),2024)</f>
        <v>2024</v>
      </c>
      <c r="H2545" s="150">
        <v>16300</v>
      </c>
      <c r="I2545" s="151" t="s">
        <v>161</v>
      </c>
      <c r="J2545" s="99" t="s">
        <v>7039</v>
      </c>
      <c r="K2545" s="153"/>
      <c r="L2545" s="153"/>
      <c r="M2545" s="153"/>
      <c r="N2545" s="153"/>
      <c r="O2545" s="153"/>
      <c r="P2545" s="153"/>
      <c r="Q2545" s="153"/>
      <c r="R2545" s="153"/>
      <c r="S2545" s="153"/>
    </row>
    <row r="2546" spans="1:19" ht="56.25">
      <c r="A2546" s="277" t="s">
        <v>25424</v>
      </c>
      <c r="B2546" s="253" t="s">
        <v>400</v>
      </c>
      <c r="C2546" s="93" t="s">
        <v>7043</v>
      </c>
      <c r="D2546" s="93" t="s">
        <v>7044</v>
      </c>
      <c r="E2546" s="148">
        <f ca="1">IFERROR(__xludf.DUMMYFUNCTION(" VLOOKUP(A2547, IMPORTRANGE(""https://docs.google.com/spreadsheets/d/1fj_Bhi2XPL3siwIh4sx4VRLAe31yD50oKdj5UlRYW0c/"", ""Сводка!A:AA""), 5, FALSE)"),152)</f>
        <v>152</v>
      </c>
      <c r="F2546" s="148" t="s">
        <v>415</v>
      </c>
      <c r="G2546" s="147">
        <f ca="1">IFERROR(__xludf.DUMMYFUNCTION(" VLOOKUP(A2547, IMPORTRANGE(""https://docs.google.com/spreadsheets/d/1QNLbnkR_AongFt22vMfNzfpjZ0CjpI8QI-w0wBnYA1w/"", ""Инфа!A:AA""), 6, FALSE)"),2024)</f>
        <v>2024</v>
      </c>
      <c r="H2546" s="150">
        <v>9600</v>
      </c>
      <c r="I2546" s="151" t="s">
        <v>1841</v>
      </c>
      <c r="J2546" s="93" t="s">
        <v>7045</v>
      </c>
      <c r="K2546" s="153"/>
      <c r="L2546" s="153"/>
      <c r="M2546" s="153"/>
      <c r="N2546" s="153"/>
      <c r="O2546" s="153"/>
      <c r="P2546" s="153"/>
      <c r="Q2546" s="153"/>
      <c r="R2546" s="153"/>
      <c r="S2546" s="153"/>
    </row>
    <row r="2547" spans="1:19" ht="112.5">
      <c r="A2547" s="277" t="s">
        <v>25424</v>
      </c>
      <c r="B2547" s="253" t="s">
        <v>153</v>
      </c>
      <c r="C2547" s="93" t="s">
        <v>7043</v>
      </c>
      <c r="D2547" s="93" t="s">
        <v>7046</v>
      </c>
      <c r="E2547" s="148">
        <f ca="1">IFERROR(__xludf.DUMMYFUNCTION(" VLOOKUP(A2548, IMPORTRANGE(""https://docs.google.com/spreadsheets/d/1fj_Bhi2XPL3siwIh4sx4VRLAe31yD50oKdj5UlRYW0c/"", ""Сводка!A:AA""), 5, FALSE)"),140)</f>
        <v>140</v>
      </c>
      <c r="F2547" s="148" t="s">
        <v>26</v>
      </c>
      <c r="G2547" s="147">
        <f ca="1">IFERROR(__xludf.DUMMYFUNCTION(" VLOOKUP(A2548, IMPORTRANGE(""https://docs.google.com/spreadsheets/d/1QNLbnkR_AongFt22vMfNzfpjZ0CjpI8QI-w0wBnYA1w/"", ""Инфа!A:AA""), 6, FALSE)"),2024)</f>
        <v>2024</v>
      </c>
      <c r="H2547" s="150">
        <v>9200</v>
      </c>
      <c r="I2547" s="151" t="s">
        <v>1841</v>
      </c>
      <c r="J2547" s="93" t="s">
        <v>7047</v>
      </c>
      <c r="K2547" s="153"/>
      <c r="L2547" s="153"/>
      <c r="M2547" s="153"/>
      <c r="N2547" s="153"/>
      <c r="O2547" s="153"/>
      <c r="P2547" s="153"/>
      <c r="Q2547" s="153"/>
      <c r="R2547" s="153"/>
      <c r="S2547" s="153"/>
    </row>
    <row r="2548" spans="1:19" ht="93.75">
      <c r="A2548" s="277" t="s">
        <v>25424</v>
      </c>
      <c r="B2548" s="253" t="s">
        <v>400</v>
      </c>
      <c r="C2548" s="93" t="s">
        <v>7048</v>
      </c>
      <c r="D2548" s="93" t="s">
        <v>7049</v>
      </c>
      <c r="E2548" s="148">
        <f ca="1">IFERROR(__xludf.DUMMYFUNCTION(" VLOOKUP(A2549, IMPORTRANGE(""https://docs.google.com/spreadsheets/d/1fj_Bhi2XPL3siwIh4sx4VRLAe31yD50oKdj5UlRYW0c/"", ""Сводка!A:AA""), 5, FALSE)"),208)</f>
        <v>208</v>
      </c>
      <c r="F2548" s="148" t="s">
        <v>403</v>
      </c>
      <c r="G2548" s="147">
        <f ca="1">IFERROR(__xludf.DUMMYFUNCTION(" VLOOKUP(A2549, IMPORTRANGE(""https://docs.google.com/spreadsheets/d/1QNLbnkR_AongFt22vMfNzfpjZ0CjpI8QI-w0wBnYA1w/"", ""Инфа!A:AA""), 6, FALSE)"),2024)</f>
        <v>2024</v>
      </c>
      <c r="H2548" s="150">
        <v>11200</v>
      </c>
      <c r="I2548" s="151" t="s">
        <v>1841</v>
      </c>
      <c r="J2548" s="93" t="s">
        <v>7050</v>
      </c>
      <c r="K2548" s="153"/>
      <c r="L2548" s="153"/>
      <c r="M2548" s="153"/>
      <c r="N2548" s="153"/>
      <c r="O2548" s="153"/>
      <c r="P2548" s="153"/>
      <c r="Q2548" s="153"/>
      <c r="R2548" s="153"/>
      <c r="S2548" s="153"/>
    </row>
    <row r="2549" spans="1:19" ht="281.25">
      <c r="A2549" s="277" t="s">
        <v>25424</v>
      </c>
      <c r="B2549" s="253" t="s">
        <v>400</v>
      </c>
      <c r="C2549" s="93" t="s">
        <v>7051</v>
      </c>
      <c r="D2549" s="93" t="s">
        <v>7052</v>
      </c>
      <c r="E2549" s="148">
        <f ca="1">IFERROR(__xludf.DUMMYFUNCTION(" VLOOKUP(A2550, IMPORTRANGE(""https://docs.google.com/spreadsheets/d/1fj_Bhi2XPL3siwIh4sx4VRLAe31yD50oKdj5UlRYW0c/"", ""Сводка!A:AA""), 5, FALSE)"),64)</f>
        <v>64</v>
      </c>
      <c r="F2549" s="148" t="s">
        <v>415</v>
      </c>
      <c r="G2549" s="147">
        <f ca="1">IFERROR(__xludf.DUMMYFUNCTION(" VLOOKUP(A2550, IMPORTRANGE(""https://docs.google.com/spreadsheets/d/1QNLbnkR_AongFt22vMfNzfpjZ0CjpI8QI-w0wBnYA1w/"", ""Инфа!A:AA""), 6, FALSE)"),2024)</f>
        <v>2024</v>
      </c>
      <c r="H2549" s="150">
        <v>8800</v>
      </c>
      <c r="I2549" s="151" t="s">
        <v>161</v>
      </c>
      <c r="J2549" s="93" t="s">
        <v>7053</v>
      </c>
      <c r="K2549" s="153"/>
      <c r="L2549" s="153"/>
      <c r="M2549" s="153"/>
      <c r="N2549" s="153"/>
      <c r="O2549" s="153"/>
      <c r="P2549" s="153"/>
      <c r="Q2549" s="153"/>
      <c r="R2549" s="153"/>
      <c r="S2549" s="153"/>
    </row>
    <row r="2550" spans="1:19" ht="131.25">
      <c r="A2550" s="277" t="s">
        <v>25424</v>
      </c>
      <c r="B2550" s="253" t="s">
        <v>153</v>
      </c>
      <c r="C2550" s="93" t="s">
        <v>7054</v>
      </c>
      <c r="D2550" s="93" t="s">
        <v>7055</v>
      </c>
      <c r="E2550" s="148">
        <f ca="1">IFERROR(__xludf.DUMMYFUNCTION(" VLOOKUP(A2551, IMPORTRANGE(""https://docs.google.com/spreadsheets/d/1fj_Bhi2XPL3siwIh4sx4VRLAe31yD50oKdj5UlRYW0c/"", ""Сводка!A:AA""), 5, FALSE)"),176)</f>
        <v>176</v>
      </c>
      <c r="F2550" s="148" t="s">
        <v>50</v>
      </c>
      <c r="G2550" s="147">
        <f ca="1">IFERROR(__xludf.DUMMYFUNCTION(" VLOOKUP(A2551, IMPORTRANGE(""https://docs.google.com/spreadsheets/d/1QNLbnkR_AongFt22vMfNzfpjZ0CjpI8QI-w0wBnYA1w/"", ""Инфа!A:AA""), 6, FALSE)"),2024)</f>
        <v>2024</v>
      </c>
      <c r="H2550" s="150">
        <v>20200</v>
      </c>
      <c r="I2550" s="156" t="s">
        <v>72</v>
      </c>
      <c r="J2550" s="93" t="s">
        <v>7056</v>
      </c>
      <c r="K2550" s="153"/>
      <c r="L2550" s="153"/>
      <c r="M2550" s="153"/>
      <c r="N2550" s="153"/>
      <c r="O2550" s="153"/>
      <c r="P2550" s="153"/>
      <c r="Q2550" s="153"/>
      <c r="R2550" s="153"/>
      <c r="S2550" s="153"/>
    </row>
    <row r="2551" spans="1:19" ht="131.25">
      <c r="A2551" s="277" t="s">
        <v>25424</v>
      </c>
      <c r="B2551" s="253" t="s">
        <v>400</v>
      </c>
      <c r="C2551" s="93" t="s">
        <v>7054</v>
      </c>
      <c r="D2551" s="93" t="s">
        <v>4704</v>
      </c>
      <c r="E2551" s="148">
        <f ca="1">IFERROR(__xludf.DUMMYFUNCTION(" VLOOKUP(A2552, IMPORTRANGE(""https://docs.google.com/spreadsheets/d/1fj_Bhi2XPL3siwIh4sx4VRLAe31yD50oKdj5UlRYW0c/"", ""Сводка!A:AA""), 5, FALSE)"),148)</f>
        <v>148</v>
      </c>
      <c r="F2551" s="148" t="s">
        <v>415</v>
      </c>
      <c r="G2551" s="147">
        <f ca="1">IFERROR(__xludf.DUMMYFUNCTION(" VLOOKUP(A2552, IMPORTRANGE(""https://docs.google.com/spreadsheets/d/1QNLbnkR_AongFt22vMfNzfpjZ0CjpI8QI-w0wBnYA1w/"", ""Инфа!A:AA""), 6, FALSE)"),2024)</f>
        <v>2024</v>
      </c>
      <c r="H2551" s="150">
        <v>13900</v>
      </c>
      <c r="I2551" s="156" t="s">
        <v>72</v>
      </c>
      <c r="J2551" s="93" t="s">
        <v>7057</v>
      </c>
      <c r="K2551" s="153"/>
      <c r="L2551" s="153"/>
      <c r="M2551" s="153"/>
      <c r="N2551" s="153"/>
      <c r="O2551" s="153"/>
      <c r="P2551" s="153"/>
      <c r="Q2551" s="153"/>
      <c r="R2551" s="153"/>
      <c r="S2551" s="153"/>
    </row>
    <row r="2552" spans="1:19" ht="168.75">
      <c r="A2552" s="277" t="s">
        <v>25424</v>
      </c>
      <c r="B2552" s="253" t="s">
        <v>400</v>
      </c>
      <c r="C2552" s="93" t="s">
        <v>7058</v>
      </c>
      <c r="D2552" s="93" t="s">
        <v>7059</v>
      </c>
      <c r="E2552" s="148">
        <f ca="1">IFERROR(__xludf.DUMMYFUNCTION(" VLOOKUP(A2553, IMPORTRANGE(""https://docs.google.com/spreadsheets/d/1fj_Bhi2XPL3siwIh4sx4VRLAe31yD50oKdj5UlRYW0c/"", ""Сводка!A:AA""), 5, FALSE)"),240)</f>
        <v>240</v>
      </c>
      <c r="F2552" s="148" t="s">
        <v>415</v>
      </c>
      <c r="G2552" s="147">
        <f ca="1">IFERROR(__xludf.DUMMYFUNCTION(" VLOOKUP(A2553, IMPORTRANGE(""https://docs.google.com/spreadsheets/d/1QNLbnkR_AongFt22vMfNzfpjZ0CjpI8QI-w0wBnYA1w/"", ""Инфа!A:AA""), 6, FALSE)"),2024)</f>
        <v>2024</v>
      </c>
      <c r="H2552" s="150">
        <v>25200</v>
      </c>
      <c r="I2552" s="151" t="s">
        <v>210</v>
      </c>
      <c r="J2552" s="93" t="s">
        <v>7060</v>
      </c>
      <c r="K2552" s="153"/>
      <c r="L2552" s="153"/>
      <c r="M2552" s="153"/>
      <c r="N2552" s="153"/>
      <c r="O2552" s="153"/>
      <c r="P2552" s="153"/>
      <c r="Q2552" s="153"/>
      <c r="R2552" s="153"/>
      <c r="S2552" s="153"/>
    </row>
    <row r="2553" spans="1:19" ht="187.5">
      <c r="A2553" s="277" t="s">
        <v>25424</v>
      </c>
      <c r="B2553" s="253" t="s">
        <v>153</v>
      </c>
      <c r="C2553" s="93" t="s">
        <v>7058</v>
      </c>
      <c r="D2553" s="93" t="s">
        <v>7061</v>
      </c>
      <c r="E2553" s="148">
        <f ca="1">IFERROR(__xludf.DUMMYFUNCTION(" VLOOKUP(A2554, IMPORTRANGE(""https://docs.google.com/spreadsheets/d/1fj_Bhi2XPL3siwIh4sx4VRLAe31yD50oKdj5UlRYW0c/"", ""Сводка!A:AA""), 5, FALSE)"),248)</f>
        <v>248</v>
      </c>
      <c r="F2553" s="148" t="s">
        <v>50</v>
      </c>
      <c r="G2553" s="147">
        <f ca="1">IFERROR(__xludf.DUMMYFUNCTION(" VLOOKUP(A2554, IMPORTRANGE(""https://docs.google.com/spreadsheets/d/1QNLbnkR_AongFt22vMfNzfpjZ0CjpI8QI-w0wBnYA1w/"", ""Инфа!A:AA""), 6, FALSE)"),2024)</f>
        <v>2024</v>
      </c>
      <c r="H2553" s="150">
        <v>25800</v>
      </c>
      <c r="I2553" s="151" t="s">
        <v>210</v>
      </c>
      <c r="J2553" s="93" t="s">
        <v>7062</v>
      </c>
      <c r="K2553" s="153"/>
      <c r="L2553" s="153"/>
      <c r="M2553" s="153"/>
      <c r="N2553" s="153"/>
      <c r="O2553" s="153"/>
      <c r="P2553" s="153"/>
      <c r="Q2553" s="153"/>
      <c r="R2553" s="153"/>
      <c r="S2553" s="153"/>
    </row>
    <row r="2554" spans="1:19" ht="243.75">
      <c r="A2554" s="277" t="s">
        <v>25424</v>
      </c>
      <c r="B2554" s="253" t="s">
        <v>153</v>
      </c>
      <c r="C2554" s="93" t="s">
        <v>7063</v>
      </c>
      <c r="D2554" s="93" t="s">
        <v>7064</v>
      </c>
      <c r="E2554" s="148">
        <f ca="1">IFERROR(__xludf.DUMMYFUNCTION(" VLOOKUP(A2555, IMPORTRANGE(""https://docs.google.com/spreadsheets/d/1fj_Bhi2XPL3siwIh4sx4VRLAe31yD50oKdj5UlRYW0c/"", ""Сводка!A:AA""), 5, FALSE)"),116)</f>
        <v>116</v>
      </c>
      <c r="F2554" s="148" t="s">
        <v>165</v>
      </c>
      <c r="G2554" s="147">
        <f ca="1">IFERROR(__xludf.DUMMYFUNCTION(" VLOOKUP(A2555, IMPORTRANGE(""https://docs.google.com/spreadsheets/d/1QNLbnkR_AongFt22vMfNzfpjZ0CjpI8QI-w0wBnYA1w/"", ""Инфа!A:AA""), 6, FALSE)"),2024)</f>
        <v>2024</v>
      </c>
      <c r="H2554" s="150">
        <v>8500</v>
      </c>
      <c r="I2554" s="151" t="s">
        <v>819</v>
      </c>
      <c r="J2554" s="93" t="s">
        <v>7065</v>
      </c>
      <c r="K2554" s="153"/>
      <c r="L2554" s="153"/>
      <c r="M2554" s="153"/>
      <c r="N2554" s="153"/>
      <c r="O2554" s="153"/>
      <c r="P2554" s="153"/>
      <c r="Q2554" s="153"/>
      <c r="R2554" s="153"/>
      <c r="S2554" s="153"/>
    </row>
    <row r="2555" spans="1:19" ht="112.5">
      <c r="A2555" s="277" t="s">
        <v>25424</v>
      </c>
      <c r="B2555" s="253" t="s">
        <v>400</v>
      </c>
      <c r="C2555" s="93" t="s">
        <v>7066</v>
      </c>
      <c r="D2555" s="93" t="s">
        <v>7067</v>
      </c>
      <c r="E2555" s="148" t="e">
        <f>#REF!</f>
        <v>#REF!</v>
      </c>
      <c r="F2555" s="148" t="s">
        <v>415</v>
      </c>
      <c r="G2555" s="147">
        <f ca="1">IFERROR(__xludf.DUMMYFUNCTION(" VLOOKUP(A2556, IMPORTRANGE(""https://docs.google.com/spreadsheets/d/1QNLbnkR_AongFt22vMfNzfpjZ0CjpI8QI-w0wBnYA1w/"", ""Инфа!A:AA""), 6, FALSE)"),2024)</f>
        <v>2024</v>
      </c>
      <c r="H2555" s="150">
        <v>9400</v>
      </c>
      <c r="I2555" s="151" t="s">
        <v>1653</v>
      </c>
      <c r="J2555" s="93" t="s">
        <v>7068</v>
      </c>
      <c r="K2555" s="153"/>
      <c r="L2555" s="153"/>
      <c r="M2555" s="153"/>
      <c r="N2555" s="153"/>
      <c r="O2555" s="153"/>
      <c r="P2555" s="153"/>
      <c r="Q2555" s="153"/>
      <c r="R2555" s="153"/>
      <c r="S2555" s="153"/>
    </row>
    <row r="2556" spans="1:19" ht="112.5">
      <c r="A2556" s="277" t="s">
        <v>25424</v>
      </c>
      <c r="B2556" s="253" t="s">
        <v>400</v>
      </c>
      <c r="C2556" s="93" t="s">
        <v>7069</v>
      </c>
      <c r="D2556" s="93" t="s">
        <v>7070</v>
      </c>
      <c r="E2556" s="148">
        <f ca="1">IFERROR(__xludf.DUMMYFUNCTION(" VLOOKUP(A2557, IMPORTRANGE(""https://docs.google.com/spreadsheets/d/1fj_Bhi2XPL3siwIh4sx4VRLAe31yD50oKdj5UlRYW0c/"", ""Сводка!A:AA""), 5, FALSE)"),332)</f>
        <v>332</v>
      </c>
      <c r="F2556" s="148" t="s">
        <v>415</v>
      </c>
      <c r="G2556" s="147">
        <f ca="1">IFERROR(__xludf.DUMMYFUNCTION(" VLOOKUP(A2557, IMPORTRANGE(""https://docs.google.com/spreadsheets/d/1QNLbnkR_AongFt22vMfNzfpjZ0CjpI8QI-w0wBnYA1w/"", ""Инфа!A:AA""), 6, FALSE)"),2024)</f>
        <v>2024</v>
      </c>
      <c r="H2556" s="150">
        <v>15000</v>
      </c>
      <c r="I2556" s="151" t="s">
        <v>1153</v>
      </c>
      <c r="J2556" s="93" t="s">
        <v>7071</v>
      </c>
      <c r="K2556" s="153"/>
      <c r="L2556" s="153"/>
      <c r="M2556" s="153"/>
      <c r="N2556" s="153"/>
      <c r="O2556" s="153"/>
      <c r="P2556" s="153"/>
      <c r="Q2556" s="153"/>
      <c r="R2556" s="153"/>
      <c r="S2556" s="153"/>
    </row>
    <row r="2557" spans="1:19" ht="56.25">
      <c r="A2557" s="277" t="s">
        <v>25424</v>
      </c>
      <c r="B2557" s="253" t="s">
        <v>400</v>
      </c>
      <c r="C2557" s="93" t="s">
        <v>7072</v>
      </c>
      <c r="D2557" s="93" t="s">
        <v>7073</v>
      </c>
      <c r="E2557" s="148" t="e">
        <f>#REF!</f>
        <v>#REF!</v>
      </c>
      <c r="F2557" s="148" t="s">
        <v>415</v>
      </c>
      <c r="G2557" s="147">
        <f ca="1">IFERROR(__xludf.DUMMYFUNCTION(" VLOOKUP(A2558, IMPORTRANGE(""https://docs.google.com/spreadsheets/d/1QNLbnkR_AongFt22vMfNzfpjZ0CjpI8QI-w0wBnYA1w/"", ""Инфа!A:AA""), 6, FALSE)"),2024)</f>
        <v>2024</v>
      </c>
      <c r="H2557" s="150">
        <v>7400</v>
      </c>
      <c r="I2557" s="151" t="s">
        <v>146</v>
      </c>
      <c r="J2557" s="93" t="s">
        <v>7074</v>
      </c>
      <c r="K2557" s="153"/>
      <c r="L2557" s="153"/>
      <c r="M2557" s="153"/>
      <c r="N2557" s="153"/>
      <c r="O2557" s="153"/>
      <c r="P2557" s="153"/>
      <c r="Q2557" s="153"/>
      <c r="R2557" s="153"/>
      <c r="S2557" s="153"/>
    </row>
    <row r="2558" spans="1:19" ht="243.75">
      <c r="A2558" s="277" t="s">
        <v>25424</v>
      </c>
      <c r="B2558" s="253" t="s">
        <v>153</v>
      </c>
      <c r="C2558" s="93" t="s">
        <v>7075</v>
      </c>
      <c r="D2558" s="93" t="s">
        <v>7076</v>
      </c>
      <c r="E2558" s="148">
        <f ca="1">IFERROR(__xludf.DUMMYFUNCTION(" VLOOKUP(A2559, IMPORTRANGE(""https://docs.google.com/spreadsheets/d/1fj_Bhi2XPL3siwIh4sx4VRLAe31yD50oKdj5UlRYW0c/"", ""Сводка!A:AA""), 5, FALSE)"),304)</f>
        <v>304</v>
      </c>
      <c r="F2558" s="148" t="s">
        <v>59</v>
      </c>
      <c r="G2558" s="147">
        <f ca="1">IFERROR(__xludf.DUMMYFUNCTION(" VLOOKUP(A2559, IMPORTRANGE(""https://docs.google.com/spreadsheets/d/1QNLbnkR_AongFt22vMfNzfpjZ0CjpI8QI-w0wBnYA1w/"", ""Инфа!A:AA""), 6, FALSE)"),2024)</f>
        <v>2024</v>
      </c>
      <c r="H2558" s="150">
        <v>30200</v>
      </c>
      <c r="I2558" s="151" t="s">
        <v>167</v>
      </c>
      <c r="J2558" s="93" t="s">
        <v>7077</v>
      </c>
      <c r="K2558" s="153"/>
      <c r="L2558" s="153"/>
      <c r="M2558" s="153"/>
      <c r="N2558" s="153"/>
      <c r="O2558" s="153"/>
      <c r="P2558" s="153"/>
      <c r="Q2558" s="153"/>
      <c r="R2558" s="153"/>
      <c r="S2558" s="153"/>
    </row>
    <row r="2559" spans="1:19" ht="206.25">
      <c r="A2559" s="277" t="s">
        <v>25424</v>
      </c>
      <c r="B2559" s="253" t="s">
        <v>153</v>
      </c>
      <c r="C2559" s="93" t="s">
        <v>7078</v>
      </c>
      <c r="D2559" s="93" t="s">
        <v>7079</v>
      </c>
      <c r="E2559" s="148">
        <f ca="1">IFERROR(__xludf.DUMMYFUNCTION(" VLOOKUP(A2560, IMPORTRANGE(""https://docs.google.com/spreadsheets/d/1fj_Bhi2XPL3siwIh4sx4VRLAe31yD50oKdj5UlRYW0c/"", ""Сводка!A:AA""), 5, FALSE)"),224)</f>
        <v>224</v>
      </c>
      <c r="F2559" s="148" t="s">
        <v>59</v>
      </c>
      <c r="G2559" s="147">
        <f ca="1">IFERROR(__xludf.DUMMYFUNCTION(" VLOOKUP(A2560, IMPORTRANGE(""https://docs.google.com/spreadsheets/d/1QNLbnkR_AongFt22vMfNzfpjZ0CjpI8QI-w0wBnYA1w/"", ""Инфа!A:AA""), 6, FALSE)"),2024)</f>
        <v>2024</v>
      </c>
      <c r="H2559" s="150">
        <v>18400</v>
      </c>
      <c r="I2559" s="151" t="s">
        <v>167</v>
      </c>
      <c r="J2559" s="93" t="s">
        <v>7080</v>
      </c>
      <c r="K2559" s="153"/>
      <c r="L2559" s="153"/>
      <c r="M2559" s="153"/>
      <c r="N2559" s="153"/>
      <c r="O2559" s="153"/>
      <c r="P2559" s="153"/>
      <c r="Q2559" s="153"/>
      <c r="R2559" s="153"/>
      <c r="S2559" s="153"/>
    </row>
    <row r="2560" spans="1:19" ht="206.25">
      <c r="A2560" s="277" t="s">
        <v>25424</v>
      </c>
      <c r="B2560" s="253" t="s">
        <v>400</v>
      </c>
      <c r="C2560" s="93" t="s">
        <v>7081</v>
      </c>
      <c r="D2560" s="93" t="s">
        <v>7082</v>
      </c>
      <c r="E2560" s="148">
        <f ca="1">IFERROR(__xludf.DUMMYFUNCTION(" VLOOKUP(A2561, IMPORTRANGE(""https://docs.google.com/spreadsheets/d/1fj_Bhi2XPL3siwIh4sx4VRLAe31yD50oKdj5UlRYW0c/"", ""Сводка!A:AA""), 5, FALSE)"),152)</f>
        <v>152</v>
      </c>
      <c r="F2560" s="148" t="s">
        <v>466</v>
      </c>
      <c r="G2560" s="147">
        <f ca="1">IFERROR(__xludf.DUMMYFUNCTION(" VLOOKUP(A2561, IMPORTRANGE(""https://docs.google.com/spreadsheets/d/1QNLbnkR_AongFt22vMfNzfpjZ0CjpI8QI-w0wBnYA1w/"", ""Инфа!A:AA""), 6, FALSE)"),2024)</f>
        <v>2024</v>
      </c>
      <c r="H2560" s="150">
        <v>9600</v>
      </c>
      <c r="I2560" s="151" t="s">
        <v>291</v>
      </c>
      <c r="J2560" s="93" t="s">
        <v>7083</v>
      </c>
      <c r="K2560" s="153"/>
      <c r="L2560" s="153"/>
      <c r="M2560" s="153"/>
      <c r="N2560" s="153"/>
      <c r="O2560" s="153"/>
      <c r="P2560" s="153"/>
      <c r="Q2560" s="153"/>
      <c r="R2560" s="153"/>
      <c r="S2560" s="153"/>
    </row>
    <row r="2561" spans="1:19" ht="187.5">
      <c r="A2561" s="277" t="s">
        <v>25424</v>
      </c>
      <c r="B2561" s="253" t="s">
        <v>400</v>
      </c>
      <c r="C2561" s="93" t="s">
        <v>7084</v>
      </c>
      <c r="D2561" s="93" t="s">
        <v>5986</v>
      </c>
      <c r="E2561" s="148">
        <f ca="1">IFERROR(__xludf.DUMMYFUNCTION(" VLOOKUP(A2562, IMPORTRANGE(""https://docs.google.com/spreadsheets/d/1fj_Bhi2XPL3siwIh4sx4VRLAe31yD50oKdj5UlRYW0c/"", ""Сводка!A:AA""), 5, FALSE)"),164)</f>
        <v>164</v>
      </c>
      <c r="F2561" s="148" t="s">
        <v>415</v>
      </c>
      <c r="G2561" s="147">
        <f ca="1">IFERROR(__xludf.DUMMYFUNCTION(" VLOOKUP(A2562, IMPORTRANGE(""https://docs.google.com/spreadsheets/d/1QNLbnkR_AongFt22vMfNzfpjZ0CjpI8QI-w0wBnYA1w/"", ""Инфа!A:AA""), 6, FALSE)"),2024)</f>
        <v>2024</v>
      </c>
      <c r="H2561" s="150">
        <v>9900</v>
      </c>
      <c r="I2561" s="151" t="s">
        <v>291</v>
      </c>
      <c r="J2561" s="93" t="s">
        <v>7085</v>
      </c>
      <c r="K2561" s="153"/>
      <c r="L2561" s="153"/>
      <c r="M2561" s="153"/>
      <c r="N2561" s="153"/>
      <c r="O2561" s="153"/>
      <c r="P2561" s="153"/>
      <c r="Q2561" s="153"/>
      <c r="R2561" s="153"/>
      <c r="S2561" s="153"/>
    </row>
    <row r="2562" spans="1:19" ht="112.5">
      <c r="A2562" s="277" t="s">
        <v>25424</v>
      </c>
      <c r="B2562" s="253" t="s">
        <v>400</v>
      </c>
      <c r="C2562" s="93" t="s">
        <v>3430</v>
      </c>
      <c r="D2562" s="93" t="s">
        <v>7086</v>
      </c>
      <c r="E2562" s="148" t="e">
        <f>#REF!</f>
        <v>#REF!</v>
      </c>
      <c r="F2562" s="148" t="s">
        <v>415</v>
      </c>
      <c r="G2562" s="147">
        <f ca="1">IFERROR(__xludf.DUMMYFUNCTION(" VLOOKUP(A2563, IMPORTRANGE(""https://docs.google.com/spreadsheets/d/1QNLbnkR_AongFt22vMfNzfpjZ0CjpI8QI-w0wBnYA1w/"", ""Инфа!A:AA""), 6, FALSE)"),2024)</f>
        <v>2024</v>
      </c>
      <c r="H2562" s="150">
        <v>14800</v>
      </c>
      <c r="I2562" s="156" t="s">
        <v>171</v>
      </c>
      <c r="J2562" s="93" t="s">
        <v>7087</v>
      </c>
      <c r="K2562" s="153"/>
      <c r="L2562" s="153"/>
      <c r="M2562" s="153"/>
      <c r="N2562" s="153"/>
      <c r="O2562" s="153"/>
      <c r="P2562" s="153"/>
      <c r="Q2562" s="153"/>
      <c r="R2562" s="153"/>
      <c r="S2562" s="153"/>
    </row>
    <row r="2563" spans="1:19" ht="56.25">
      <c r="A2563" s="277" t="s">
        <v>25424</v>
      </c>
      <c r="B2563" s="253" t="s">
        <v>400</v>
      </c>
      <c r="C2563" s="93" t="s">
        <v>7088</v>
      </c>
      <c r="D2563" s="93" t="s">
        <v>7089</v>
      </c>
      <c r="E2563" s="148">
        <f ca="1">IFERROR(__xludf.DUMMYFUNCTION(" VLOOKUP(A2564, IMPORTRANGE(""https://docs.google.com/spreadsheets/d/1fj_Bhi2XPL3siwIh4sx4VRLAe31yD50oKdj5UlRYW0c/"", ""Сводка!A:AA""), 5, FALSE)"),214)</f>
        <v>214</v>
      </c>
      <c r="F2563" s="148" t="s">
        <v>108</v>
      </c>
      <c r="G2563" s="147">
        <f ca="1">IFERROR(__xludf.DUMMYFUNCTION(" VLOOKUP(A2564, IMPORTRANGE(""https://docs.google.com/spreadsheets/d/1QNLbnkR_AongFt22vMfNzfpjZ0CjpI8QI-w0wBnYA1w/"", ""Инфа!A:AA""), 6, FALSE)"),2024)</f>
        <v>2024</v>
      </c>
      <c r="H2563" s="150">
        <v>11400</v>
      </c>
      <c r="I2563" s="151" t="s">
        <v>2651</v>
      </c>
      <c r="J2563" s="93"/>
      <c r="K2563" s="153"/>
      <c r="L2563" s="153"/>
      <c r="M2563" s="153"/>
      <c r="N2563" s="153"/>
      <c r="O2563" s="153"/>
      <c r="P2563" s="153"/>
      <c r="Q2563" s="153"/>
      <c r="R2563" s="153"/>
      <c r="S2563" s="153"/>
    </row>
    <row r="2564" spans="1:19" ht="56.25">
      <c r="A2564" s="277" t="s">
        <v>25424</v>
      </c>
      <c r="B2564" s="253" t="s">
        <v>400</v>
      </c>
      <c r="C2564" s="93" t="s">
        <v>7088</v>
      </c>
      <c r="D2564" s="93" t="s">
        <v>7090</v>
      </c>
      <c r="E2564" s="148">
        <f ca="1">IFERROR(__xludf.DUMMYFUNCTION(" VLOOKUP(A2565, IMPORTRANGE(""https://docs.google.com/spreadsheets/d/1fj_Bhi2XPL3siwIh4sx4VRLAe31yD50oKdj5UlRYW0c/"", ""Сводка!A:AA""), 5, FALSE)"),116)</f>
        <v>116</v>
      </c>
      <c r="F2564" s="148" t="s">
        <v>677</v>
      </c>
      <c r="G2564" s="147">
        <f ca="1">IFERROR(__xludf.DUMMYFUNCTION(" VLOOKUP(A2565, IMPORTRANGE(""https://docs.google.com/spreadsheets/d/1QNLbnkR_AongFt22vMfNzfpjZ0CjpI8QI-w0wBnYA1w/"", ""Инфа!A:AA""), 6, FALSE)"),2024)</f>
        <v>2024</v>
      </c>
      <c r="H2564" s="150">
        <v>12000</v>
      </c>
      <c r="I2564" s="156" t="s">
        <v>72</v>
      </c>
      <c r="J2564" s="93"/>
      <c r="K2564" s="153"/>
      <c r="L2564" s="153"/>
      <c r="M2564" s="153"/>
      <c r="N2564" s="153"/>
      <c r="O2564" s="153"/>
      <c r="P2564" s="153"/>
      <c r="Q2564" s="153"/>
      <c r="R2564" s="153"/>
      <c r="S2564" s="153"/>
    </row>
    <row r="2565" spans="1:19" ht="37.5">
      <c r="A2565" s="277" t="s">
        <v>25424</v>
      </c>
      <c r="B2565" s="253" t="s">
        <v>400</v>
      </c>
      <c r="C2565" s="93" t="s">
        <v>7088</v>
      </c>
      <c r="D2565" s="93" t="s">
        <v>7091</v>
      </c>
      <c r="E2565" s="148" t="e">
        <f>#REF!</f>
        <v>#REF!</v>
      </c>
      <c r="F2565" s="148" t="s">
        <v>415</v>
      </c>
      <c r="G2565" s="147">
        <f ca="1">IFERROR(__xludf.DUMMYFUNCTION(" VLOOKUP(A2566, IMPORTRANGE(""https://docs.google.com/spreadsheets/d/1QNLbnkR_AongFt22vMfNzfpjZ0CjpI8QI-w0wBnYA1w/"", ""Инфа!A:AA""), 6, FALSE)"),2024)</f>
        <v>2024</v>
      </c>
      <c r="H2565" s="150">
        <v>15800</v>
      </c>
      <c r="I2565" s="151" t="s">
        <v>2651</v>
      </c>
      <c r="J2565" s="93"/>
      <c r="K2565" s="153"/>
      <c r="L2565" s="153"/>
      <c r="M2565" s="153"/>
      <c r="N2565" s="153"/>
      <c r="O2565" s="153"/>
      <c r="P2565" s="153"/>
      <c r="Q2565" s="153"/>
      <c r="R2565" s="153"/>
      <c r="S2565" s="153"/>
    </row>
    <row r="2566" spans="1:19" ht="262.5">
      <c r="A2566" s="277" t="s">
        <v>25424</v>
      </c>
      <c r="B2566" s="253" t="s">
        <v>13</v>
      </c>
      <c r="C2566" s="93" t="s">
        <v>7092</v>
      </c>
      <c r="D2566" s="93" t="s">
        <v>7093</v>
      </c>
      <c r="E2566" s="148">
        <f ca="1">IFERROR(__xludf.DUMMYFUNCTION(" VLOOKUP(A2567, IMPORTRANGE(""https://docs.google.com/spreadsheets/d/1fj_Bhi2XPL3siwIh4sx4VRLAe31yD50oKdj5UlRYW0c/"", ""Сводка!A:AA""), 5, FALSE)"),284)</f>
        <v>284</v>
      </c>
      <c r="F2566" s="148" t="s">
        <v>108</v>
      </c>
      <c r="G2566" s="147">
        <f ca="1">IFERROR(__xludf.DUMMYFUNCTION(" VLOOKUP(A2567, IMPORTRANGE(""https://docs.google.com/spreadsheets/d/1QNLbnkR_AongFt22vMfNzfpjZ0CjpI8QI-w0wBnYA1w/"", ""Инфа!A:AA""), 6, FALSE)"),2024)</f>
        <v>2024</v>
      </c>
      <c r="H2566" s="150">
        <v>13500</v>
      </c>
      <c r="I2566" s="151" t="s">
        <v>28</v>
      </c>
      <c r="J2566" s="93" t="s">
        <v>7094</v>
      </c>
      <c r="K2566" s="153"/>
      <c r="L2566" s="153"/>
      <c r="M2566" s="153"/>
      <c r="N2566" s="153"/>
      <c r="O2566" s="153"/>
      <c r="P2566" s="153"/>
      <c r="Q2566" s="153"/>
      <c r="R2566" s="153"/>
      <c r="S2566" s="153"/>
    </row>
    <row r="2567" spans="1:19" ht="93.75">
      <c r="A2567" s="277" t="s">
        <v>25424</v>
      </c>
      <c r="B2567" s="253" t="s">
        <v>153</v>
      </c>
      <c r="C2567" s="93" t="s">
        <v>7095</v>
      </c>
      <c r="D2567" s="93" t="s">
        <v>7096</v>
      </c>
      <c r="E2567" s="148">
        <f ca="1">IFERROR(__xludf.DUMMYFUNCTION(" VLOOKUP(A2568, IMPORTRANGE(""https://docs.google.com/spreadsheets/d/1fj_Bhi2XPL3siwIh4sx4VRLAe31yD50oKdj5UlRYW0c/"", ""Сводка!A:AA""), 5, FALSE)"),216)</f>
        <v>216</v>
      </c>
      <c r="F2567" s="148" t="s">
        <v>108</v>
      </c>
      <c r="G2567" s="147">
        <f ca="1">IFERROR(__xludf.DUMMYFUNCTION(" VLOOKUP(A2568, IMPORTRANGE(""https://docs.google.com/spreadsheets/d/1QNLbnkR_AongFt22vMfNzfpjZ0CjpI8QI-w0wBnYA1w/"", ""Инфа!A:AA""), 6, FALSE)"),2024)</f>
        <v>2024</v>
      </c>
      <c r="H2567" s="150">
        <v>18000</v>
      </c>
      <c r="I2567" s="151" t="s">
        <v>2651</v>
      </c>
      <c r="J2567" s="93"/>
      <c r="K2567" s="153"/>
      <c r="L2567" s="153"/>
      <c r="M2567" s="153"/>
      <c r="N2567" s="153"/>
      <c r="O2567" s="153"/>
      <c r="P2567" s="153"/>
      <c r="Q2567" s="153"/>
      <c r="R2567" s="153"/>
      <c r="S2567" s="153"/>
    </row>
    <row r="2568" spans="1:19" ht="187.5">
      <c r="A2568" s="277" t="s">
        <v>25424</v>
      </c>
      <c r="B2568" s="253" t="s">
        <v>153</v>
      </c>
      <c r="C2568" s="93" t="s">
        <v>7097</v>
      </c>
      <c r="D2568" s="93" t="s">
        <v>7098</v>
      </c>
      <c r="E2568" s="148">
        <f ca="1">IFERROR(__xludf.DUMMYFUNCTION(" VLOOKUP(A2569, IMPORTRANGE(""https://docs.google.com/spreadsheets/d/1fj_Bhi2XPL3siwIh4sx4VRLAe31yD50oKdj5UlRYW0c/"", ""Сводка!A:AA""), 5, FALSE)"),208)</f>
        <v>208</v>
      </c>
      <c r="F2568" s="148" t="s">
        <v>26</v>
      </c>
      <c r="G2568" s="147">
        <f ca="1">IFERROR(__xludf.DUMMYFUNCTION(" VLOOKUP(A2569, IMPORTRANGE(""https://docs.google.com/spreadsheets/d/1QNLbnkR_AongFt22vMfNzfpjZ0CjpI8QI-w0wBnYA1w/"", ""Инфа!A:AA""), 6, FALSE)"),2024)</f>
        <v>2024</v>
      </c>
      <c r="H2568" s="150">
        <v>11200</v>
      </c>
      <c r="I2568" s="151" t="s">
        <v>246</v>
      </c>
      <c r="J2568" s="93" t="s">
        <v>7099</v>
      </c>
      <c r="K2568" s="153"/>
      <c r="L2568" s="153"/>
      <c r="M2568" s="153"/>
      <c r="N2568" s="153"/>
      <c r="O2568" s="153"/>
      <c r="P2568" s="153"/>
      <c r="Q2568" s="153"/>
      <c r="R2568" s="153"/>
      <c r="S2568" s="153"/>
    </row>
    <row r="2569" spans="1:19" ht="262.5">
      <c r="A2569" s="277" t="s">
        <v>25424</v>
      </c>
      <c r="B2569" s="253" t="s">
        <v>400</v>
      </c>
      <c r="C2569" s="93" t="s">
        <v>7100</v>
      </c>
      <c r="D2569" s="93" t="s">
        <v>7101</v>
      </c>
      <c r="E2569" s="148">
        <f ca="1">IFERROR(__xludf.DUMMYFUNCTION(" VLOOKUP(A2570, IMPORTRANGE(""https://docs.google.com/spreadsheets/d/1fj_Bhi2XPL3siwIh4sx4VRLAe31yD50oKdj5UlRYW0c/"", ""Сводка!A:AA""), 5, FALSE)"),108)</f>
        <v>108</v>
      </c>
      <c r="F2569" s="148" t="s">
        <v>415</v>
      </c>
      <c r="G2569" s="147">
        <f ca="1">IFERROR(__xludf.DUMMYFUNCTION(" VLOOKUP(A2570, IMPORTRANGE(""https://docs.google.com/spreadsheets/d/1QNLbnkR_AongFt22vMfNzfpjZ0CjpI8QI-w0wBnYA1w/"", ""Инфа!A:AA""), 6, FALSE)"),2024)</f>
        <v>2024</v>
      </c>
      <c r="H2569" s="150">
        <v>11500</v>
      </c>
      <c r="I2569" s="151" t="s">
        <v>133</v>
      </c>
      <c r="J2569" s="93" t="s">
        <v>7102</v>
      </c>
      <c r="K2569" s="153"/>
      <c r="L2569" s="153"/>
      <c r="M2569" s="153"/>
      <c r="N2569" s="153"/>
      <c r="O2569" s="153"/>
      <c r="P2569" s="153"/>
      <c r="Q2569" s="153"/>
      <c r="R2569" s="153"/>
      <c r="S2569" s="153"/>
    </row>
    <row r="2570" spans="1:19" ht="243.75">
      <c r="A2570" s="277" t="s">
        <v>25424</v>
      </c>
      <c r="B2570" s="253" t="s">
        <v>153</v>
      </c>
      <c r="C2570" s="93" t="s">
        <v>7100</v>
      </c>
      <c r="D2570" s="93" t="s">
        <v>7103</v>
      </c>
      <c r="E2570" s="148">
        <f ca="1">IFERROR(__xludf.DUMMYFUNCTION(" VLOOKUP(A2571, IMPORTRANGE(""https://docs.google.com/spreadsheets/d/1fj_Bhi2XPL3siwIh4sx4VRLAe31yD50oKdj5UlRYW0c/"", ""Сводка!A:AA""), 5, FALSE)"),116)</f>
        <v>116</v>
      </c>
      <c r="F2570" s="148" t="s">
        <v>165</v>
      </c>
      <c r="G2570" s="147">
        <f ca="1">IFERROR(__xludf.DUMMYFUNCTION(" VLOOKUP(A2571, IMPORTRANGE(""https://docs.google.com/spreadsheets/d/1QNLbnkR_AongFt22vMfNzfpjZ0CjpI8QI-w0wBnYA1w/"", ""Инфа!A:AA""), 6, FALSE)"),2024)</f>
        <v>2024</v>
      </c>
      <c r="H2570" s="150">
        <v>12000</v>
      </c>
      <c r="I2570" s="151" t="s">
        <v>133</v>
      </c>
      <c r="J2570" s="93" t="s">
        <v>7104</v>
      </c>
      <c r="K2570" s="153"/>
      <c r="L2570" s="153"/>
      <c r="M2570" s="153"/>
      <c r="N2570" s="153"/>
      <c r="O2570" s="153"/>
      <c r="P2570" s="153"/>
      <c r="Q2570" s="153"/>
      <c r="R2570" s="153"/>
      <c r="S2570" s="153"/>
    </row>
    <row r="2571" spans="1:19" ht="112.5">
      <c r="A2571" s="277" t="s">
        <v>25424</v>
      </c>
      <c r="B2571" s="253" t="s">
        <v>400</v>
      </c>
      <c r="C2571" s="93" t="s">
        <v>7105</v>
      </c>
      <c r="D2571" s="93" t="s">
        <v>7106</v>
      </c>
      <c r="E2571" s="148">
        <f ca="1">IFERROR(__xludf.DUMMYFUNCTION(" VLOOKUP(A2572, IMPORTRANGE(""https://docs.google.com/spreadsheets/d/1fj_Bhi2XPL3siwIh4sx4VRLAe31yD50oKdj5UlRYW0c/"", ""Сводка!A:AA""), 5, FALSE)"),232)</f>
        <v>232</v>
      </c>
      <c r="F2571" s="148" t="s">
        <v>415</v>
      </c>
      <c r="G2571" s="147">
        <f ca="1">IFERROR(__xludf.DUMMYFUNCTION(" VLOOKUP(A2572, IMPORTRANGE(""https://docs.google.com/spreadsheets/d/1QNLbnkR_AongFt22vMfNzfpjZ0CjpI8QI-w0wBnYA1w/"", ""Инфа!A:AA""), 6, FALSE)"),2024)</f>
        <v>2024</v>
      </c>
      <c r="H2571" s="150">
        <v>12000</v>
      </c>
      <c r="I2571" s="151" t="s">
        <v>161</v>
      </c>
      <c r="J2571" s="99" t="s">
        <v>7107</v>
      </c>
      <c r="K2571" s="153"/>
      <c r="L2571" s="153"/>
      <c r="M2571" s="153"/>
      <c r="N2571" s="153"/>
      <c r="O2571" s="153"/>
      <c r="P2571" s="153"/>
      <c r="Q2571" s="153"/>
      <c r="R2571" s="153"/>
      <c r="S2571" s="153"/>
    </row>
    <row r="2572" spans="1:19" ht="150">
      <c r="A2572" s="277" t="s">
        <v>25424</v>
      </c>
      <c r="B2572" s="253" t="s">
        <v>400</v>
      </c>
      <c r="C2572" s="93" t="s">
        <v>7105</v>
      </c>
      <c r="D2572" s="93" t="s">
        <v>7108</v>
      </c>
      <c r="E2572" s="148">
        <f ca="1">IFERROR(__xludf.DUMMYFUNCTION(" VLOOKUP(A2573, IMPORTRANGE(""https://docs.google.com/spreadsheets/d/1fj_Bhi2XPL3siwIh4sx4VRLAe31yD50oKdj5UlRYW0c/"", ""Сводка!A:AA""), 5, FALSE)"),252)</f>
        <v>252</v>
      </c>
      <c r="F2572" s="148" t="s">
        <v>415</v>
      </c>
      <c r="G2572" s="147">
        <f ca="1">IFERROR(__xludf.DUMMYFUNCTION(" VLOOKUP(A2573, IMPORTRANGE(""https://docs.google.com/spreadsheets/d/1QNLbnkR_AongFt22vMfNzfpjZ0CjpI8QI-w0wBnYA1w/"", ""Инфа!A:AA""), 6, FALSE)"),2024)</f>
        <v>2024</v>
      </c>
      <c r="H2572" s="150">
        <v>20100</v>
      </c>
      <c r="I2572" s="151" t="s">
        <v>161</v>
      </c>
      <c r="J2572" s="99" t="s">
        <v>7109</v>
      </c>
      <c r="K2572" s="153"/>
      <c r="L2572" s="153"/>
      <c r="M2572" s="153"/>
      <c r="N2572" s="153"/>
      <c r="O2572" s="153"/>
      <c r="P2572" s="153"/>
      <c r="Q2572" s="153"/>
      <c r="R2572" s="153"/>
      <c r="S2572" s="153"/>
    </row>
    <row r="2573" spans="1:19" ht="93.75">
      <c r="A2573" s="277" t="s">
        <v>25424</v>
      </c>
      <c r="B2573" s="253" t="s">
        <v>400</v>
      </c>
      <c r="C2573" s="93" t="s">
        <v>7110</v>
      </c>
      <c r="D2573" s="93" t="s">
        <v>7111</v>
      </c>
      <c r="E2573" s="148">
        <f ca="1">IFERROR(__xludf.DUMMYFUNCTION(" VLOOKUP(A2574, IMPORTRANGE(""https://docs.google.com/spreadsheets/d/1fj_Bhi2XPL3siwIh4sx4VRLAe31yD50oKdj5UlRYW0c/"", ""Сводка!A:AA""), 5, FALSE)"),268)</f>
        <v>268</v>
      </c>
      <c r="F2573" s="148" t="s">
        <v>165</v>
      </c>
      <c r="G2573" s="147">
        <f ca="1">IFERROR(__xludf.DUMMYFUNCTION(" VLOOKUP(A2574, IMPORTRANGE(""https://docs.google.com/spreadsheets/d/1QNLbnkR_AongFt22vMfNzfpjZ0CjpI8QI-w0wBnYA1w/"", ""Инфа!A:AA""), 6, FALSE)"),2024)</f>
        <v>2024</v>
      </c>
      <c r="H2573" s="150">
        <v>13000</v>
      </c>
      <c r="I2573" s="151" t="s">
        <v>161</v>
      </c>
      <c r="J2573" s="93" t="s">
        <v>7112</v>
      </c>
      <c r="K2573" s="153"/>
      <c r="L2573" s="153"/>
      <c r="M2573" s="153"/>
      <c r="N2573" s="153"/>
      <c r="O2573" s="153"/>
      <c r="P2573" s="153"/>
      <c r="Q2573" s="153"/>
      <c r="R2573" s="153"/>
      <c r="S2573" s="153"/>
    </row>
    <row r="2574" spans="1:19" ht="168.75">
      <c r="A2574" s="277" t="s">
        <v>25424</v>
      </c>
      <c r="B2574" s="253" t="s">
        <v>153</v>
      </c>
      <c r="C2574" s="93" t="s">
        <v>7110</v>
      </c>
      <c r="D2574" s="93" t="s">
        <v>7113</v>
      </c>
      <c r="E2574" s="148">
        <f ca="1">IFERROR(__xludf.DUMMYFUNCTION(" VLOOKUP(A2575, IMPORTRANGE(""https://docs.google.com/spreadsheets/d/1fj_Bhi2XPL3siwIh4sx4VRLAe31yD50oKdj5UlRYW0c/"", ""Сводка!A:AA""), 5, FALSE)"),308)</f>
        <v>308</v>
      </c>
      <c r="F2574" s="148" t="s">
        <v>165</v>
      </c>
      <c r="G2574" s="147">
        <f ca="1">IFERROR(__xludf.DUMMYFUNCTION(" VLOOKUP(A2575, IMPORTRANGE(""https://docs.google.com/spreadsheets/d/1QNLbnkR_AongFt22vMfNzfpjZ0CjpI8QI-w0wBnYA1w/"", ""Инфа!A:AA""), 6, FALSE)"),2024)</f>
        <v>2024</v>
      </c>
      <c r="H2574" s="150">
        <v>23500</v>
      </c>
      <c r="I2574" s="151" t="s">
        <v>161</v>
      </c>
      <c r="J2574" s="93" t="s">
        <v>7114</v>
      </c>
      <c r="K2574" s="153"/>
      <c r="L2574" s="153"/>
      <c r="M2574" s="153"/>
      <c r="N2574" s="153"/>
      <c r="O2574" s="153"/>
      <c r="P2574" s="153"/>
      <c r="Q2574" s="153"/>
      <c r="R2574" s="153"/>
      <c r="S2574" s="153"/>
    </row>
    <row r="2575" spans="1:19" ht="93.75">
      <c r="A2575" s="277" t="s">
        <v>25424</v>
      </c>
      <c r="B2575" s="253" t="s">
        <v>400</v>
      </c>
      <c r="C2575" s="93" t="s">
        <v>7110</v>
      </c>
      <c r="D2575" s="93" t="s">
        <v>7115</v>
      </c>
      <c r="E2575" s="148">
        <f ca="1">IFERROR(__xludf.DUMMYFUNCTION(" VLOOKUP(A2576, IMPORTRANGE(""https://docs.google.com/spreadsheets/d/1fj_Bhi2XPL3siwIh4sx4VRLAe31yD50oKdj5UlRYW0c/"", ""Сводка!A:AA""), 5, FALSE)"),280)</f>
        <v>280</v>
      </c>
      <c r="F2575" s="148" t="s">
        <v>165</v>
      </c>
      <c r="G2575" s="147">
        <f ca="1">IFERROR(__xludf.DUMMYFUNCTION(" VLOOKUP(A2576, IMPORTRANGE(""https://docs.google.com/spreadsheets/d/1QNLbnkR_AongFt22vMfNzfpjZ0CjpI8QI-w0wBnYA1w/"", ""Инфа!A:AA""), 6, FALSE)"),2024)</f>
        <v>2024</v>
      </c>
      <c r="H2575" s="150">
        <v>21800</v>
      </c>
      <c r="I2575" s="151" t="s">
        <v>161</v>
      </c>
      <c r="J2575" s="93" t="s">
        <v>7116</v>
      </c>
      <c r="K2575" s="153"/>
      <c r="L2575" s="153"/>
      <c r="M2575" s="153"/>
      <c r="N2575" s="153"/>
      <c r="O2575" s="153"/>
      <c r="P2575" s="153"/>
      <c r="Q2575" s="153"/>
      <c r="R2575" s="153"/>
      <c r="S2575" s="153"/>
    </row>
    <row r="2576" spans="1:19" ht="150">
      <c r="A2576" s="277" t="s">
        <v>25424</v>
      </c>
      <c r="B2576" s="253" t="s">
        <v>400</v>
      </c>
      <c r="C2576" s="93" t="s">
        <v>7117</v>
      </c>
      <c r="D2576" s="93" t="s">
        <v>7118</v>
      </c>
      <c r="E2576" s="148">
        <f ca="1">IFERROR(__xludf.DUMMYFUNCTION(" VLOOKUP(A2577, IMPORTRANGE(""https://docs.google.com/spreadsheets/d/1fj_Bhi2XPL3siwIh4sx4VRLAe31yD50oKdj5UlRYW0c/"", ""Сводка!A:AA""), 5, FALSE)"),296)</f>
        <v>296</v>
      </c>
      <c r="F2576" s="148" t="s">
        <v>165</v>
      </c>
      <c r="G2576" s="147">
        <f ca="1">IFERROR(__xludf.DUMMYFUNCTION(" VLOOKUP(A2577, IMPORTRANGE(""https://docs.google.com/spreadsheets/d/1QNLbnkR_AongFt22vMfNzfpjZ0CjpI8QI-w0wBnYA1w/"", ""Инфа!A:AA""), 6, FALSE)"),2024)</f>
        <v>2024</v>
      </c>
      <c r="H2576" s="150">
        <v>22800</v>
      </c>
      <c r="I2576" s="151" t="s">
        <v>161</v>
      </c>
      <c r="J2576" s="93" t="s">
        <v>7119</v>
      </c>
      <c r="K2576" s="153"/>
      <c r="L2576" s="153"/>
      <c r="M2576" s="153"/>
      <c r="N2576" s="153"/>
      <c r="O2576" s="153"/>
      <c r="P2576" s="153"/>
      <c r="Q2576" s="153"/>
      <c r="R2576" s="153"/>
      <c r="S2576" s="153"/>
    </row>
    <row r="2577" spans="1:19" ht="93.75">
      <c r="A2577" s="277" t="s">
        <v>25424</v>
      </c>
      <c r="B2577" s="253" t="s">
        <v>400</v>
      </c>
      <c r="C2577" s="93" t="s">
        <v>7117</v>
      </c>
      <c r="D2577" s="93" t="s">
        <v>7120</v>
      </c>
      <c r="E2577" s="148">
        <f ca="1">IFERROR(__xludf.DUMMYFUNCTION(" VLOOKUP(A2578, IMPORTRANGE(""https://docs.google.com/spreadsheets/d/1fj_Bhi2XPL3siwIh4sx4VRLAe31yD50oKdj5UlRYW0c/"", ""Сводка!A:AA""), 5, FALSE)"),320)</f>
        <v>320</v>
      </c>
      <c r="F2577" s="148" t="s">
        <v>26</v>
      </c>
      <c r="G2577" s="147">
        <f ca="1">IFERROR(__xludf.DUMMYFUNCTION(" VLOOKUP(A2578, IMPORTRANGE(""https://docs.google.com/spreadsheets/d/1QNLbnkR_AongFt22vMfNzfpjZ0CjpI8QI-w0wBnYA1w/"", ""Инфа!A:AA""), 6, FALSE)"),2024)</f>
        <v>2024</v>
      </c>
      <c r="H2577" s="150">
        <v>24200</v>
      </c>
      <c r="I2577" s="151" t="s">
        <v>161</v>
      </c>
      <c r="J2577" s="102" t="s">
        <v>7121</v>
      </c>
      <c r="K2577" s="153"/>
      <c r="L2577" s="153"/>
      <c r="M2577" s="153"/>
      <c r="N2577" s="153"/>
      <c r="O2577" s="153"/>
      <c r="P2577" s="153"/>
      <c r="Q2577" s="153"/>
      <c r="R2577" s="153"/>
      <c r="S2577" s="153"/>
    </row>
    <row r="2578" spans="1:19" ht="131.25">
      <c r="A2578" s="277" t="s">
        <v>25424</v>
      </c>
      <c r="B2578" s="253" t="s">
        <v>400</v>
      </c>
      <c r="C2578" s="93" t="s">
        <v>7122</v>
      </c>
      <c r="D2578" s="93" t="s">
        <v>7123</v>
      </c>
      <c r="E2578" s="148">
        <f ca="1">IFERROR(__xludf.DUMMYFUNCTION(" VLOOKUP(A2579, IMPORTRANGE(""https://docs.google.com/spreadsheets/d/1fj_Bhi2XPL3siwIh4sx4VRLAe31yD50oKdj5UlRYW0c/"", ""Сводка!A:AA""), 5, FALSE)"),220)</f>
        <v>220</v>
      </c>
      <c r="F2578" s="148" t="s">
        <v>26</v>
      </c>
      <c r="G2578" s="147">
        <f ca="1">IFERROR(__xludf.DUMMYFUNCTION(" VLOOKUP(A2579, IMPORTRANGE(""https://docs.google.com/spreadsheets/d/1QNLbnkR_AongFt22vMfNzfpjZ0CjpI8QI-w0wBnYA1w/"", ""Инфа!A:AA""), 6, FALSE)"),2024)</f>
        <v>2024</v>
      </c>
      <c r="H2578" s="150">
        <v>18200</v>
      </c>
      <c r="I2578" s="151" t="s">
        <v>161</v>
      </c>
      <c r="J2578" s="93" t="s">
        <v>7124</v>
      </c>
      <c r="K2578" s="153"/>
      <c r="L2578" s="153"/>
      <c r="M2578" s="153"/>
      <c r="N2578" s="153"/>
      <c r="O2578" s="153"/>
      <c r="P2578" s="153"/>
      <c r="Q2578" s="153"/>
      <c r="R2578" s="153"/>
      <c r="S2578" s="153"/>
    </row>
    <row r="2579" spans="1:19" ht="168.75">
      <c r="A2579" s="277" t="s">
        <v>25424</v>
      </c>
      <c r="B2579" s="253" t="s">
        <v>153</v>
      </c>
      <c r="C2579" s="93" t="s">
        <v>7122</v>
      </c>
      <c r="D2579" s="93" t="s">
        <v>7125</v>
      </c>
      <c r="E2579" s="148">
        <f ca="1">IFERROR(__xludf.DUMMYFUNCTION(" VLOOKUP(A2580, IMPORTRANGE(""https://docs.google.com/spreadsheets/d/1fj_Bhi2XPL3siwIh4sx4VRLAe31yD50oKdj5UlRYW0c/"", ""Сводка!A:AA""), 5, FALSE)"),208)</f>
        <v>208</v>
      </c>
      <c r="F2579" s="148" t="s">
        <v>26</v>
      </c>
      <c r="G2579" s="147">
        <f ca="1">IFERROR(__xludf.DUMMYFUNCTION(" VLOOKUP(A2580, IMPORTRANGE(""https://docs.google.com/spreadsheets/d/1QNLbnkR_AongFt22vMfNzfpjZ0CjpI8QI-w0wBnYA1w/"", ""Инфа!A:AA""), 6, FALSE)"),2024)</f>
        <v>2024</v>
      </c>
      <c r="H2579" s="150">
        <v>11200</v>
      </c>
      <c r="I2579" s="151" t="s">
        <v>161</v>
      </c>
      <c r="J2579" s="93" t="s">
        <v>7126</v>
      </c>
      <c r="K2579" s="153"/>
      <c r="L2579" s="153"/>
      <c r="M2579" s="153"/>
      <c r="N2579" s="153"/>
      <c r="O2579" s="153"/>
      <c r="P2579" s="153"/>
      <c r="Q2579" s="153"/>
      <c r="R2579" s="153"/>
      <c r="S2579" s="153"/>
    </row>
    <row r="2580" spans="1:19" ht="168.75">
      <c r="A2580" s="277" t="s">
        <v>25424</v>
      </c>
      <c r="B2580" s="253" t="s">
        <v>153</v>
      </c>
      <c r="C2580" s="93" t="s">
        <v>7127</v>
      </c>
      <c r="D2580" s="93" t="s">
        <v>7128</v>
      </c>
      <c r="E2580" s="148" t="e">
        <f>#REF!</f>
        <v>#REF!</v>
      </c>
      <c r="F2580" s="148" t="s">
        <v>26</v>
      </c>
      <c r="G2580" s="147">
        <f ca="1">IFERROR(__xludf.DUMMYFUNCTION(" VLOOKUP(A2581, IMPORTRANGE(""https://docs.google.com/spreadsheets/d/1QNLbnkR_AongFt22vMfNzfpjZ0CjpI8QI-w0wBnYA1w/"", ""Инфа!A:AA""), 6, FALSE)"),2024)</f>
        <v>2024</v>
      </c>
      <c r="H2580" s="150">
        <v>10300</v>
      </c>
      <c r="I2580" s="151" t="s">
        <v>161</v>
      </c>
      <c r="J2580" s="93" t="s">
        <v>7129</v>
      </c>
      <c r="K2580" s="153"/>
      <c r="L2580" s="153"/>
      <c r="M2580" s="153"/>
      <c r="N2580" s="153"/>
      <c r="O2580" s="153"/>
      <c r="P2580" s="153"/>
      <c r="Q2580" s="153"/>
      <c r="R2580" s="153"/>
      <c r="S2580" s="153"/>
    </row>
    <row r="2581" spans="1:19" ht="150">
      <c r="A2581" s="277" t="s">
        <v>25424</v>
      </c>
      <c r="B2581" s="253" t="s">
        <v>400</v>
      </c>
      <c r="C2581" s="93" t="s">
        <v>7127</v>
      </c>
      <c r="D2581" s="93" t="s">
        <v>7130</v>
      </c>
      <c r="E2581" s="148">
        <f ca="1">IFERROR(__xludf.DUMMYFUNCTION(" VLOOKUP(A2582, IMPORTRANGE(""https://docs.google.com/spreadsheets/d/1fj_Bhi2XPL3siwIh4sx4VRLAe31yD50oKdj5UlRYW0c/"", ""Сводка!A:AA""), 5, FALSE)"),148)</f>
        <v>148</v>
      </c>
      <c r="F2581" s="148" t="s">
        <v>26</v>
      </c>
      <c r="G2581" s="147">
        <f ca="1">IFERROR(__xludf.DUMMYFUNCTION(" VLOOKUP(A2582, IMPORTRANGE(""https://docs.google.com/spreadsheets/d/1QNLbnkR_AongFt22vMfNzfpjZ0CjpI8QI-w0wBnYA1w/"", ""Инфа!A:AA""), 6, FALSE)"),2024)</f>
        <v>2024</v>
      </c>
      <c r="H2581" s="150">
        <v>13900</v>
      </c>
      <c r="I2581" s="151" t="s">
        <v>161</v>
      </c>
      <c r="J2581" s="93" t="s">
        <v>7131</v>
      </c>
      <c r="K2581" s="153"/>
      <c r="L2581" s="153"/>
      <c r="M2581" s="153"/>
      <c r="N2581" s="153"/>
      <c r="O2581" s="153"/>
      <c r="P2581" s="153"/>
      <c r="Q2581" s="153"/>
      <c r="R2581" s="153"/>
      <c r="S2581" s="153"/>
    </row>
    <row r="2582" spans="1:19" ht="93.75">
      <c r="A2582" s="277" t="s">
        <v>25424</v>
      </c>
      <c r="B2582" s="253" t="s">
        <v>153</v>
      </c>
      <c r="C2582" s="93" t="s">
        <v>7132</v>
      </c>
      <c r="D2582" s="93" t="s">
        <v>7133</v>
      </c>
      <c r="E2582" s="148">
        <f ca="1">IFERROR(__xludf.DUMMYFUNCTION(" VLOOKUP(A2583, IMPORTRANGE(""https://docs.google.com/spreadsheets/d/1fj_Bhi2XPL3siwIh4sx4VRLAe31yD50oKdj5UlRYW0c/"", ""Сводка!A:AA""), 5, FALSE)"),228)</f>
        <v>228</v>
      </c>
      <c r="F2582" s="148" t="s">
        <v>26</v>
      </c>
      <c r="G2582" s="147">
        <f ca="1">IFERROR(__xludf.DUMMYFUNCTION(" VLOOKUP(A2583, IMPORTRANGE(""https://docs.google.com/spreadsheets/d/1QNLbnkR_AongFt22vMfNzfpjZ0CjpI8QI-w0wBnYA1w/"", ""Инфа!A:AA""), 6, FALSE)"),2024)</f>
        <v>2024</v>
      </c>
      <c r="H2582" s="150">
        <v>11800</v>
      </c>
      <c r="I2582" s="151" t="s">
        <v>146</v>
      </c>
      <c r="J2582" s="93" t="s">
        <v>7134</v>
      </c>
      <c r="K2582" s="153"/>
      <c r="L2582" s="153"/>
      <c r="M2582" s="153"/>
      <c r="N2582" s="153"/>
      <c r="O2582" s="153"/>
      <c r="P2582" s="153"/>
      <c r="Q2582" s="153"/>
      <c r="R2582" s="153"/>
      <c r="S2582" s="153"/>
    </row>
    <row r="2583" spans="1:19" ht="150">
      <c r="A2583" s="277" t="s">
        <v>25424</v>
      </c>
      <c r="B2583" s="253" t="s">
        <v>23</v>
      </c>
      <c r="C2583" s="93" t="s">
        <v>7135</v>
      </c>
      <c r="D2583" s="93" t="s">
        <v>7136</v>
      </c>
      <c r="E2583" s="148">
        <f ca="1">IFERROR(__xludf.DUMMYFUNCTION(" VLOOKUP(A2584, IMPORTRANGE(""https://docs.google.com/spreadsheets/d/1fj_Bhi2XPL3siwIh4sx4VRLAe31yD50oKdj5UlRYW0c/"", ""Сводка!A:AA""), 5, FALSE)"),196)</f>
        <v>196</v>
      </c>
      <c r="F2583" s="148" t="s">
        <v>26</v>
      </c>
      <c r="G2583" s="147">
        <f ca="1">IFERROR(__xludf.DUMMYFUNCTION(" VLOOKUP(A2584, IMPORTRANGE(""https://docs.google.com/spreadsheets/d/1QNLbnkR_AongFt22vMfNzfpjZ0CjpI8QI-w0wBnYA1w/"", ""Инфа!A:AA""), 6, FALSE)"),2024)</f>
        <v>2024</v>
      </c>
      <c r="H2583" s="150">
        <v>10900</v>
      </c>
      <c r="I2583" s="151" t="s">
        <v>146</v>
      </c>
      <c r="J2583" s="93" t="s">
        <v>7137</v>
      </c>
      <c r="K2583" s="153"/>
      <c r="L2583" s="153"/>
      <c r="M2583" s="153"/>
      <c r="N2583" s="153"/>
      <c r="O2583" s="153"/>
      <c r="P2583" s="153"/>
      <c r="Q2583" s="153"/>
      <c r="R2583" s="153"/>
      <c r="S2583" s="153"/>
    </row>
    <row r="2584" spans="1:19" ht="112.5">
      <c r="A2584" s="277" t="s">
        <v>25424</v>
      </c>
      <c r="B2584" s="253" t="s">
        <v>400</v>
      </c>
      <c r="C2584" s="93" t="s">
        <v>7141</v>
      </c>
      <c r="D2584" s="93" t="s">
        <v>7142</v>
      </c>
      <c r="E2584" s="148">
        <f ca="1">IFERROR(__xludf.DUMMYFUNCTION(" VLOOKUP(A2586, IMPORTRANGE(""https://docs.google.com/spreadsheets/d/1fj_Bhi2XPL3siwIh4sx4VRLAe31yD50oKdj5UlRYW0c/"", ""Сводка!A:AA""), 5, FALSE)"),164)</f>
        <v>164</v>
      </c>
      <c r="F2584" s="148" t="s">
        <v>677</v>
      </c>
      <c r="G2584" s="147">
        <f ca="1">IFERROR(__xludf.DUMMYFUNCTION(" VLOOKUP(A2586, IMPORTRANGE(""https://docs.google.com/spreadsheets/d/1QNLbnkR_AongFt22vMfNzfpjZ0CjpI8QI-w0wBnYA1w/"", ""Инфа!A:AA""), 6, FALSE)"),2024)</f>
        <v>2024</v>
      </c>
      <c r="H2584" s="150">
        <v>9900</v>
      </c>
      <c r="I2584" s="151" t="s">
        <v>518</v>
      </c>
      <c r="J2584" s="93" t="s">
        <v>7143</v>
      </c>
      <c r="K2584" s="153"/>
      <c r="L2584" s="153"/>
      <c r="M2584" s="153"/>
      <c r="N2584" s="153"/>
      <c r="O2584" s="153"/>
      <c r="P2584" s="153"/>
      <c r="Q2584" s="153"/>
      <c r="R2584" s="153"/>
      <c r="S2584" s="153"/>
    </row>
    <row r="2585" spans="1:19" ht="112.5">
      <c r="A2585" s="277" t="s">
        <v>25424</v>
      </c>
      <c r="B2585" s="253" t="s">
        <v>153</v>
      </c>
      <c r="C2585" s="97" t="s">
        <v>7144</v>
      </c>
      <c r="D2585" s="97" t="s">
        <v>7145</v>
      </c>
      <c r="E2585" s="148">
        <f ca="1">IFERROR(__xludf.DUMMYFUNCTION(" VLOOKUP(A2587, IMPORTRANGE(""https://docs.google.com/spreadsheets/d/1fj_Bhi2XPL3siwIh4sx4VRLAe31yD50oKdj5UlRYW0c/"", ""Сводка!A:AA""), 5, FALSE)"),160)</f>
        <v>160</v>
      </c>
      <c r="F2585" s="147" t="s">
        <v>860</v>
      </c>
      <c r="G2585" s="147">
        <f ca="1">IFERROR(__xludf.DUMMYFUNCTION(" VLOOKUP(A2587, IMPORTRANGE(""https://docs.google.com/spreadsheets/d/1QNLbnkR_AongFt22vMfNzfpjZ0CjpI8QI-w0wBnYA1w/"", ""Инфа!A:AA""), 6, FALSE)"),2024)</f>
        <v>2024</v>
      </c>
      <c r="H2585" s="150">
        <v>9800</v>
      </c>
      <c r="I2585" s="160" t="s">
        <v>138</v>
      </c>
      <c r="J2585" s="97" t="s">
        <v>7146</v>
      </c>
      <c r="K2585" s="153"/>
      <c r="L2585" s="153"/>
      <c r="M2585" s="153"/>
      <c r="N2585" s="153"/>
      <c r="O2585" s="153"/>
      <c r="P2585" s="153"/>
      <c r="Q2585" s="153"/>
      <c r="R2585" s="153"/>
      <c r="S2585" s="153"/>
    </row>
    <row r="2586" spans="1:19" ht="93.75">
      <c r="A2586" s="277" t="s">
        <v>25424</v>
      </c>
      <c r="B2586" s="253" t="s">
        <v>400</v>
      </c>
      <c r="C2586" s="93" t="s">
        <v>7147</v>
      </c>
      <c r="D2586" s="93" t="s">
        <v>7148</v>
      </c>
      <c r="E2586" s="148">
        <f ca="1">IFERROR(__xludf.DUMMYFUNCTION(" VLOOKUP(A2588, IMPORTRANGE(""https://docs.google.com/spreadsheets/d/1fj_Bhi2XPL3siwIh4sx4VRLAe31yD50oKdj5UlRYW0c/"", ""Сводка!A:AA""), 5, FALSE)"),104)</f>
        <v>104</v>
      </c>
      <c r="F2586" s="148" t="s">
        <v>466</v>
      </c>
      <c r="G2586" s="147">
        <f ca="1">IFERROR(__xludf.DUMMYFUNCTION(" VLOOKUP(A2588, IMPORTRANGE(""https://docs.google.com/spreadsheets/d/1QNLbnkR_AongFt22vMfNzfpjZ0CjpI8QI-w0wBnYA1w/"", ""Инфа!A:AA""), 6, FALSE)"),2024)</f>
        <v>2024</v>
      </c>
      <c r="H2586" s="150">
        <v>8100</v>
      </c>
      <c r="I2586" s="156" t="s">
        <v>489</v>
      </c>
      <c r="J2586" s="93" t="s">
        <v>7149</v>
      </c>
      <c r="K2586" s="153"/>
      <c r="L2586" s="153"/>
      <c r="M2586" s="153"/>
      <c r="N2586" s="153"/>
      <c r="O2586" s="153"/>
      <c r="P2586" s="153"/>
      <c r="Q2586" s="153"/>
      <c r="R2586" s="153"/>
      <c r="S2586" s="153"/>
    </row>
    <row r="2587" spans="1:19" ht="150">
      <c r="A2587" s="277" t="s">
        <v>25424</v>
      </c>
      <c r="B2587" s="253" t="s">
        <v>400</v>
      </c>
      <c r="C2587" s="93" t="s">
        <v>7150</v>
      </c>
      <c r="D2587" s="93" t="s">
        <v>7151</v>
      </c>
      <c r="E2587" s="148">
        <f ca="1">IFERROR(__xludf.DUMMYFUNCTION(" VLOOKUP(A2589, IMPORTRANGE(""https://docs.google.com/spreadsheets/d/1fj_Bhi2XPL3siwIh4sx4VRLAe31yD50oKdj5UlRYW0c/"", ""Сводка!A:AA""), 5, FALSE)"),432)</f>
        <v>432</v>
      </c>
      <c r="F2587" s="148" t="s">
        <v>466</v>
      </c>
      <c r="G2587" s="147">
        <f ca="1">IFERROR(__xludf.DUMMYFUNCTION(" VLOOKUP(A2589, IMPORTRANGE(""https://docs.google.com/spreadsheets/d/1QNLbnkR_AongFt22vMfNzfpjZ0CjpI8QI-w0wBnYA1w/"", ""Инфа!A:AA""), 6, FALSE)"),2024)</f>
        <v>2024</v>
      </c>
      <c r="H2587" s="154">
        <v>30900</v>
      </c>
      <c r="I2587" s="151" t="s">
        <v>291</v>
      </c>
      <c r="J2587" s="93" t="s">
        <v>7152</v>
      </c>
      <c r="K2587" s="153"/>
      <c r="L2587" s="153"/>
      <c r="M2587" s="153"/>
      <c r="N2587" s="153"/>
      <c r="O2587" s="153"/>
      <c r="P2587" s="153"/>
      <c r="Q2587" s="153"/>
      <c r="R2587" s="153"/>
      <c r="S2587" s="153"/>
    </row>
    <row r="2588" spans="1:19" ht="75">
      <c r="A2588" s="277" t="s">
        <v>25424</v>
      </c>
      <c r="B2588" s="253" t="s">
        <v>153</v>
      </c>
      <c r="C2588" s="96" t="s">
        <v>7153</v>
      </c>
      <c r="D2588" s="96" t="s">
        <v>7154</v>
      </c>
      <c r="E2588" s="148">
        <f ca="1">IFERROR(__xludf.DUMMYFUNCTION(" VLOOKUP(A2590, IMPORTRANGE(""https://docs.google.com/spreadsheets/d/1fj_Bhi2XPL3siwIh4sx4VRLAe31yD50oKdj5UlRYW0c/"", ""Сводка!A:AA""), 5, FALSE)"),132)</f>
        <v>132</v>
      </c>
      <c r="F2588" s="165" t="s">
        <v>507</v>
      </c>
      <c r="G2588" s="147">
        <f ca="1">IFERROR(__xludf.DUMMYFUNCTION(" VLOOKUP(A2590, IMPORTRANGE(""https://docs.google.com/spreadsheets/d/1QNLbnkR_AongFt22vMfNzfpjZ0CjpI8QI-w0wBnYA1w/"", ""Инфа!A:AA""), 6, FALSE)"),2024)</f>
        <v>2024</v>
      </c>
      <c r="H2588" s="150">
        <v>12900</v>
      </c>
      <c r="I2588" s="156" t="s">
        <v>558</v>
      </c>
      <c r="J2588" s="93" t="s">
        <v>7155</v>
      </c>
      <c r="K2588" s="153"/>
      <c r="L2588" s="153"/>
      <c r="M2588" s="153"/>
      <c r="N2588" s="153"/>
      <c r="O2588" s="153"/>
      <c r="P2588" s="153"/>
      <c r="Q2588" s="153"/>
      <c r="R2588" s="153"/>
      <c r="S2588" s="153"/>
    </row>
    <row r="2589" spans="1:19" ht="112.5">
      <c r="A2589" s="277" t="s">
        <v>25424</v>
      </c>
      <c r="B2589" s="253" t="s">
        <v>153</v>
      </c>
      <c r="C2589" s="93" t="s">
        <v>7156</v>
      </c>
      <c r="D2589" s="93" t="s">
        <v>7157</v>
      </c>
      <c r="E2589" s="148" t="e">
        <f>#REF!</f>
        <v>#REF!</v>
      </c>
      <c r="F2589" s="148" t="s">
        <v>108</v>
      </c>
      <c r="G2589" s="147">
        <f ca="1">IFERROR(__xludf.DUMMYFUNCTION(" VLOOKUP(A2591, IMPORTRANGE(""https://docs.google.com/spreadsheets/d/1QNLbnkR_AongFt22vMfNzfpjZ0CjpI8QI-w0wBnYA1w/"", ""Инфа!A:AA""), 6, FALSE)"),2024)</f>
        <v>2024</v>
      </c>
      <c r="H2589" s="154">
        <v>26900</v>
      </c>
      <c r="I2589" s="151" t="s">
        <v>79</v>
      </c>
      <c r="J2589" s="99" t="s">
        <v>7158</v>
      </c>
      <c r="K2589" s="153"/>
      <c r="L2589" s="153"/>
      <c r="M2589" s="153"/>
      <c r="N2589" s="153"/>
      <c r="O2589" s="153"/>
      <c r="P2589" s="153"/>
      <c r="Q2589" s="153"/>
      <c r="R2589" s="153"/>
      <c r="S2589" s="153"/>
    </row>
    <row r="2590" spans="1:19" ht="131.25">
      <c r="A2590" s="277" t="s">
        <v>25424</v>
      </c>
      <c r="B2590" s="253" t="s">
        <v>400</v>
      </c>
      <c r="C2590" s="93" t="s">
        <v>7159</v>
      </c>
      <c r="D2590" s="93" t="s">
        <v>7160</v>
      </c>
      <c r="E2590" s="148">
        <f ca="1">IFERROR(__xludf.DUMMYFUNCTION(" VLOOKUP(A2592, IMPORTRANGE(""https://docs.google.com/spreadsheets/d/1fj_Bhi2XPL3siwIh4sx4VRLAe31yD50oKdj5UlRYW0c/"", ""Сводка!A:AA""), 5, FALSE)"),252)</f>
        <v>252</v>
      </c>
      <c r="F2590" s="148" t="s">
        <v>26</v>
      </c>
      <c r="G2590" s="147">
        <f ca="1">IFERROR(__xludf.DUMMYFUNCTION(" VLOOKUP(A2592, IMPORTRANGE(""https://docs.google.com/spreadsheets/d/1QNLbnkR_AongFt22vMfNzfpjZ0CjpI8QI-w0wBnYA1w/"", ""Инфа!A:AA""), 6, FALSE)"),2024)</f>
        <v>2024</v>
      </c>
      <c r="H2590" s="150">
        <v>20100</v>
      </c>
      <c r="I2590" s="151" t="s">
        <v>246</v>
      </c>
      <c r="J2590" s="93" t="s">
        <v>7161</v>
      </c>
      <c r="K2590" s="153"/>
      <c r="L2590" s="153"/>
      <c r="M2590" s="153"/>
      <c r="N2590" s="153"/>
      <c r="O2590" s="153"/>
      <c r="P2590" s="153"/>
      <c r="Q2590" s="153"/>
      <c r="R2590" s="153"/>
      <c r="S2590" s="153"/>
    </row>
    <row r="2591" spans="1:19" ht="243.75">
      <c r="A2591" s="277" t="s">
        <v>25424</v>
      </c>
      <c r="B2591" s="253" t="s">
        <v>400</v>
      </c>
      <c r="C2591" s="99" t="s">
        <v>7162</v>
      </c>
      <c r="D2591" s="93" t="s">
        <v>7163</v>
      </c>
      <c r="E2591" s="148">
        <f ca="1">IFERROR(__xludf.DUMMYFUNCTION(" VLOOKUP(A2593, IMPORTRANGE(""https://docs.google.com/spreadsheets/d/1fj_Bhi2XPL3siwIh4sx4VRLAe31yD50oKdj5UlRYW0c/"", ""Сводка!A:AA""), 5, FALSE)"),304)</f>
        <v>304</v>
      </c>
      <c r="F2591" s="148" t="s">
        <v>108</v>
      </c>
      <c r="G2591" s="147">
        <f ca="1">IFERROR(__xludf.DUMMYFUNCTION(" VLOOKUP(A2593, IMPORTRANGE(""https://docs.google.com/spreadsheets/d/1QNLbnkR_AongFt22vMfNzfpjZ0CjpI8QI-w0wBnYA1w/"", ""Инфа!A:AA""), 6, FALSE)"),2024)</f>
        <v>2024</v>
      </c>
      <c r="H2591" s="150">
        <v>23200</v>
      </c>
      <c r="I2591" s="151" t="s">
        <v>28</v>
      </c>
      <c r="J2591" s="93" t="s">
        <v>7164</v>
      </c>
      <c r="K2591" s="153"/>
      <c r="L2591" s="153"/>
      <c r="M2591" s="153"/>
      <c r="N2591" s="153"/>
      <c r="O2591" s="153"/>
      <c r="P2591" s="153"/>
      <c r="Q2591" s="153"/>
      <c r="R2591" s="153"/>
      <c r="S2591" s="153"/>
    </row>
    <row r="2592" spans="1:19" ht="112.5">
      <c r="A2592" s="277" t="s">
        <v>25424</v>
      </c>
      <c r="B2592" s="253" t="s">
        <v>400</v>
      </c>
      <c r="C2592" s="93" t="s">
        <v>7165</v>
      </c>
      <c r="D2592" s="93" t="s">
        <v>827</v>
      </c>
      <c r="E2592" s="148">
        <f ca="1">IFERROR(__xludf.DUMMYFUNCTION(" VLOOKUP(A2594, IMPORTRANGE(""https://docs.google.com/spreadsheets/d/1fj_Bhi2XPL3siwIh4sx4VRLAe31yD50oKdj5UlRYW0c/"", ""Сводка!A:AA""), 5, FALSE)"),332)</f>
        <v>332</v>
      </c>
      <c r="F2592" s="148" t="s">
        <v>415</v>
      </c>
      <c r="G2592" s="147">
        <f ca="1">IFERROR(__xludf.DUMMYFUNCTION(" VLOOKUP(A2594, IMPORTRANGE(""https://docs.google.com/spreadsheets/d/1QNLbnkR_AongFt22vMfNzfpjZ0CjpI8QI-w0wBnYA1w/"", ""Инфа!A:AA""), 6, FALSE)"),2024)</f>
        <v>2024</v>
      </c>
      <c r="H2592" s="150">
        <v>15000</v>
      </c>
      <c r="I2592" s="151" t="s">
        <v>161</v>
      </c>
      <c r="J2592" s="93" t="s">
        <v>7166</v>
      </c>
      <c r="K2592" s="153"/>
      <c r="L2592" s="153"/>
      <c r="M2592" s="153"/>
      <c r="N2592" s="153"/>
      <c r="O2592" s="153"/>
      <c r="P2592" s="153"/>
      <c r="Q2592" s="153"/>
      <c r="R2592" s="153"/>
      <c r="S2592" s="153"/>
    </row>
    <row r="2593" spans="1:19" ht="131.25">
      <c r="A2593" s="277" t="s">
        <v>25424</v>
      </c>
      <c r="B2593" s="253" t="s">
        <v>400</v>
      </c>
      <c r="C2593" s="93" t="s">
        <v>7167</v>
      </c>
      <c r="D2593" s="93" t="s">
        <v>7168</v>
      </c>
      <c r="E2593" s="148">
        <f ca="1">IFERROR(__xludf.DUMMYFUNCTION(" VLOOKUP(A2595, IMPORTRANGE(""https://docs.google.com/spreadsheets/d/1fj_Bhi2XPL3siwIh4sx4VRLAe31yD50oKdj5UlRYW0c/"", ""Сводка!A:AA""), 5, FALSE)"),284)</f>
        <v>284</v>
      </c>
      <c r="F2593" s="148" t="s">
        <v>415</v>
      </c>
      <c r="G2593" s="147">
        <f ca="1">IFERROR(__xludf.DUMMYFUNCTION(" VLOOKUP(A2595, IMPORTRANGE(""https://docs.google.com/spreadsheets/d/1QNLbnkR_AongFt22vMfNzfpjZ0CjpI8QI-w0wBnYA1w/"", ""Инфа!A:AA""), 6, FALSE)"),2024)</f>
        <v>2024</v>
      </c>
      <c r="H2593" s="150">
        <v>13500</v>
      </c>
      <c r="I2593" s="156" t="s">
        <v>489</v>
      </c>
      <c r="J2593" s="93" t="s">
        <v>7169</v>
      </c>
      <c r="K2593" s="153"/>
      <c r="L2593" s="153"/>
      <c r="M2593" s="153"/>
      <c r="N2593" s="153"/>
      <c r="O2593" s="153"/>
      <c r="P2593" s="153"/>
      <c r="Q2593" s="153"/>
      <c r="R2593" s="153"/>
      <c r="S2593" s="153"/>
    </row>
    <row r="2594" spans="1:19" ht="112.5">
      <c r="A2594" s="277" t="s">
        <v>25424</v>
      </c>
      <c r="B2594" s="253" t="s">
        <v>400</v>
      </c>
      <c r="C2594" s="93" t="s">
        <v>7170</v>
      </c>
      <c r="D2594" s="93" t="s">
        <v>7171</v>
      </c>
      <c r="E2594" s="148">
        <f ca="1">IFERROR(__xludf.DUMMYFUNCTION(" VLOOKUP(A2596, IMPORTRANGE(""https://docs.google.com/spreadsheets/d/1fj_Bhi2XPL3siwIh4sx4VRLAe31yD50oKdj5UlRYW0c/"", ""Сводка!A:AA""), 5, FALSE)"),100)</f>
        <v>100</v>
      </c>
      <c r="F2594" s="148" t="s">
        <v>415</v>
      </c>
      <c r="G2594" s="147">
        <f ca="1">IFERROR(__xludf.DUMMYFUNCTION(" VLOOKUP(A2596, IMPORTRANGE(""https://docs.google.com/spreadsheets/d/1QNLbnkR_AongFt22vMfNzfpjZ0CjpI8QI-w0wBnYA1w/"", ""Инфа!A:AA""), 6, FALSE)"),2024)</f>
        <v>2024</v>
      </c>
      <c r="H2594" s="150">
        <v>8000</v>
      </c>
      <c r="I2594" s="151" t="s">
        <v>210</v>
      </c>
      <c r="J2594" s="93" t="s">
        <v>7172</v>
      </c>
      <c r="K2594" s="153"/>
      <c r="L2594" s="153"/>
      <c r="M2594" s="153"/>
      <c r="N2594" s="153"/>
      <c r="O2594" s="153"/>
      <c r="P2594" s="153"/>
      <c r="Q2594" s="153"/>
      <c r="R2594" s="153"/>
      <c r="S2594" s="153"/>
    </row>
    <row r="2595" spans="1:19" ht="37.5">
      <c r="A2595" s="277" t="s">
        <v>25424</v>
      </c>
      <c r="B2595" s="253" t="s">
        <v>153</v>
      </c>
      <c r="C2595" s="93" t="s">
        <v>7170</v>
      </c>
      <c r="D2595" s="93" t="s">
        <v>7173</v>
      </c>
      <c r="E2595" s="148">
        <f ca="1">IFERROR(__xludf.DUMMYFUNCTION(" VLOOKUP(A2597, IMPORTRANGE(""https://docs.google.com/spreadsheets/d/1fj_Bhi2XPL3siwIh4sx4VRLAe31yD50oKdj5UlRYW0c/"", ""Сводка!A:AA""), 5, FALSE)"),132)</f>
        <v>132</v>
      </c>
      <c r="F2595" s="148" t="s">
        <v>50</v>
      </c>
      <c r="G2595" s="147">
        <f ca="1">IFERROR(__xludf.DUMMYFUNCTION(" VLOOKUP(A2597, IMPORTRANGE(""https://docs.google.com/spreadsheets/d/1QNLbnkR_AongFt22vMfNzfpjZ0CjpI8QI-w0wBnYA1w/"", ""Инфа!A:AA""), 6, FALSE)"),2024)</f>
        <v>2024</v>
      </c>
      <c r="H2595" s="150">
        <v>9000</v>
      </c>
      <c r="I2595" s="151" t="s">
        <v>210</v>
      </c>
      <c r="J2595" s="93"/>
      <c r="K2595" s="153"/>
      <c r="L2595" s="153"/>
      <c r="M2595" s="153"/>
      <c r="N2595" s="153"/>
      <c r="O2595" s="153"/>
      <c r="P2595" s="153"/>
      <c r="Q2595" s="153"/>
      <c r="R2595" s="153"/>
      <c r="S2595" s="153"/>
    </row>
    <row r="2596" spans="1:19" ht="150">
      <c r="A2596" s="277" t="s">
        <v>25424</v>
      </c>
      <c r="B2596" s="253" t="s">
        <v>400</v>
      </c>
      <c r="C2596" s="93" t="s">
        <v>7174</v>
      </c>
      <c r="D2596" s="93" t="s">
        <v>7175</v>
      </c>
      <c r="E2596" s="148">
        <f ca="1">IFERROR(__xludf.DUMMYFUNCTION(" VLOOKUP(A2598, IMPORTRANGE(""https://docs.google.com/spreadsheets/d/1fj_Bhi2XPL3siwIh4sx4VRLAe31yD50oKdj5UlRYW0c/"", ""Сводка!A:AA""), 5, FALSE)"),116)</f>
        <v>116</v>
      </c>
      <c r="F2596" s="148" t="s">
        <v>415</v>
      </c>
      <c r="G2596" s="147">
        <f ca="1">IFERROR(__xludf.DUMMYFUNCTION(" VLOOKUP(A2598, IMPORTRANGE(""https://docs.google.com/spreadsheets/d/1QNLbnkR_AongFt22vMfNzfpjZ0CjpI8QI-w0wBnYA1w/"", ""Инфа!A:AA""), 6, FALSE)"),2024)</f>
        <v>2024</v>
      </c>
      <c r="H2596" s="150">
        <v>8500</v>
      </c>
      <c r="I2596" s="151" t="s">
        <v>958</v>
      </c>
      <c r="J2596" s="93" t="s">
        <v>7176</v>
      </c>
      <c r="K2596" s="153"/>
      <c r="L2596" s="153"/>
      <c r="M2596" s="153"/>
      <c r="N2596" s="153"/>
      <c r="O2596" s="153"/>
      <c r="P2596" s="153"/>
      <c r="Q2596" s="153"/>
      <c r="R2596" s="153"/>
      <c r="S2596" s="153"/>
    </row>
    <row r="2597" spans="1:19" ht="206.25">
      <c r="A2597" s="277" t="s">
        <v>25424</v>
      </c>
      <c r="B2597" s="253" t="s">
        <v>400</v>
      </c>
      <c r="C2597" s="93" t="s">
        <v>7177</v>
      </c>
      <c r="D2597" s="93" t="s">
        <v>7178</v>
      </c>
      <c r="E2597" s="148">
        <f ca="1">IFERROR(__xludf.DUMMYFUNCTION(" VLOOKUP(A2599, IMPORTRANGE(""https://docs.google.com/spreadsheets/d/1fj_Bhi2XPL3siwIh4sx4VRLAe31yD50oKdj5UlRYW0c/"", ""Сводка!A:AA""), 5, FALSE)"),388)</f>
        <v>388</v>
      </c>
      <c r="F2597" s="148" t="s">
        <v>26</v>
      </c>
      <c r="G2597" s="147">
        <f ca="1">IFERROR(__xludf.DUMMYFUNCTION(" VLOOKUP(A2599, IMPORTRANGE(""https://docs.google.com/spreadsheets/d/1QNLbnkR_AongFt22vMfNzfpjZ0CjpI8QI-w0wBnYA1w/"", ""Инфа!A:AA""), 6, FALSE)"),2024)</f>
        <v>2024</v>
      </c>
      <c r="H2597" s="154">
        <v>16600</v>
      </c>
      <c r="I2597" s="151" t="s">
        <v>246</v>
      </c>
      <c r="J2597" s="93" t="s">
        <v>7179</v>
      </c>
      <c r="K2597" s="153"/>
      <c r="L2597" s="153"/>
      <c r="M2597" s="153"/>
      <c r="N2597" s="153"/>
      <c r="O2597" s="153"/>
      <c r="P2597" s="153"/>
      <c r="Q2597" s="153"/>
      <c r="R2597" s="153"/>
      <c r="S2597" s="153"/>
    </row>
    <row r="2598" spans="1:19" ht="150">
      <c r="A2598" s="277" t="s">
        <v>25424</v>
      </c>
      <c r="B2598" s="253" t="s">
        <v>400</v>
      </c>
      <c r="C2598" s="93" t="s">
        <v>7180</v>
      </c>
      <c r="D2598" s="93" t="s">
        <v>7181</v>
      </c>
      <c r="E2598" s="148">
        <f ca="1">IFERROR(__xludf.DUMMYFUNCTION(" VLOOKUP(A2600, IMPORTRANGE(""https://docs.google.com/spreadsheets/d/1fj_Bhi2XPL3siwIh4sx4VRLAe31yD50oKdj5UlRYW0c/"", ""Сводка!A:AA""), 5, FALSE)"),108)</f>
        <v>108</v>
      </c>
      <c r="F2598" s="157" t="s">
        <v>415</v>
      </c>
      <c r="G2598" s="147">
        <f ca="1">IFERROR(__xludf.DUMMYFUNCTION(" VLOOKUP(A2600, IMPORTRANGE(""https://docs.google.com/spreadsheets/d/1QNLbnkR_AongFt22vMfNzfpjZ0CjpI8QI-w0wBnYA1w/"", ""Инфа!A:AA""), 6, FALSE)"),2024)</f>
        <v>2024</v>
      </c>
      <c r="H2598" s="150">
        <v>8200</v>
      </c>
      <c r="I2598" s="151" t="s">
        <v>596</v>
      </c>
      <c r="J2598" s="93" t="s">
        <v>7182</v>
      </c>
      <c r="K2598" s="153"/>
      <c r="L2598" s="153"/>
      <c r="M2598" s="153"/>
      <c r="N2598" s="153"/>
      <c r="O2598" s="153"/>
      <c r="P2598" s="153"/>
      <c r="Q2598" s="153"/>
      <c r="R2598" s="153"/>
      <c r="S2598" s="153"/>
    </row>
    <row r="2599" spans="1:19" ht="37.5">
      <c r="A2599" s="277" t="s">
        <v>25424</v>
      </c>
      <c r="B2599" s="253" t="s">
        <v>400</v>
      </c>
      <c r="C2599" s="93" t="s">
        <v>7183</v>
      </c>
      <c r="D2599" s="93" t="s">
        <v>7184</v>
      </c>
      <c r="E2599" s="148">
        <f ca="1">IFERROR(__xludf.DUMMYFUNCTION(" VLOOKUP(A2601, IMPORTRANGE(""https://docs.google.com/spreadsheets/d/1fj_Bhi2XPL3siwIh4sx4VRLAe31yD50oKdj5UlRYW0c/"", ""Сводка!A:AA""), 5, FALSE)"),116)</f>
        <v>116</v>
      </c>
      <c r="F2599" s="148" t="s">
        <v>415</v>
      </c>
      <c r="G2599" s="147">
        <f ca="1">IFERROR(__xludf.DUMMYFUNCTION(" VLOOKUP(A2601, IMPORTRANGE(""https://docs.google.com/spreadsheets/d/1QNLbnkR_AongFt22vMfNzfpjZ0CjpI8QI-w0wBnYA1w/"", ""Инфа!A:AA""), 6, FALSE)"),2024)</f>
        <v>2024</v>
      </c>
      <c r="H2599" s="150">
        <v>8500</v>
      </c>
      <c r="I2599" s="151" t="s">
        <v>28</v>
      </c>
      <c r="J2599" s="93"/>
      <c r="K2599" s="153"/>
      <c r="L2599" s="153"/>
      <c r="M2599" s="153"/>
      <c r="N2599" s="153"/>
      <c r="O2599" s="153"/>
      <c r="P2599" s="153"/>
      <c r="Q2599" s="153"/>
      <c r="R2599" s="153"/>
      <c r="S2599" s="153"/>
    </row>
    <row r="2600" spans="1:19" ht="56.25">
      <c r="A2600" s="277" t="s">
        <v>25424</v>
      </c>
      <c r="B2600" s="253" t="s">
        <v>400</v>
      </c>
      <c r="C2600" s="93" t="s">
        <v>7185</v>
      </c>
      <c r="D2600" s="93" t="s">
        <v>7186</v>
      </c>
      <c r="E2600" s="148">
        <f ca="1">IFERROR(__xludf.DUMMYFUNCTION(" VLOOKUP(A2602, IMPORTRANGE(""https://docs.google.com/spreadsheets/d/1fj_Bhi2XPL3siwIh4sx4VRLAe31yD50oKdj5UlRYW0c/"", ""Сводка!A:AA""), 5, FALSE)"),220)</f>
        <v>220</v>
      </c>
      <c r="F2600" s="148" t="s">
        <v>415</v>
      </c>
      <c r="G2600" s="147">
        <f ca="1">IFERROR(__xludf.DUMMYFUNCTION(" VLOOKUP(A2602, IMPORTRANGE(""https://docs.google.com/spreadsheets/d/1QNLbnkR_AongFt22vMfNzfpjZ0CjpI8QI-w0wBnYA1w/"", ""Инфа!A:AA""), 6, FALSE)"),2024)</f>
        <v>2024</v>
      </c>
      <c r="H2600" s="150">
        <v>11600</v>
      </c>
      <c r="I2600" s="156" t="s">
        <v>97</v>
      </c>
      <c r="J2600" s="93"/>
      <c r="K2600" s="153"/>
      <c r="L2600" s="153"/>
      <c r="M2600" s="153"/>
      <c r="N2600" s="153"/>
      <c r="O2600" s="153"/>
      <c r="P2600" s="153"/>
      <c r="Q2600" s="153"/>
      <c r="R2600" s="153"/>
      <c r="S2600" s="153"/>
    </row>
    <row r="2601" spans="1:19" ht="225">
      <c r="A2601" s="277" t="s">
        <v>25424</v>
      </c>
      <c r="B2601" s="253" t="s">
        <v>400</v>
      </c>
      <c r="C2601" s="96" t="s">
        <v>7187</v>
      </c>
      <c r="D2601" s="96" t="s">
        <v>7188</v>
      </c>
      <c r="E2601" s="148">
        <f ca="1">IFERROR(__xludf.DUMMYFUNCTION(" VLOOKUP(A2603, IMPORTRANGE(""https://docs.google.com/spreadsheets/d/1fj_Bhi2XPL3siwIh4sx4VRLAe31yD50oKdj5UlRYW0c/"", ""Сводка!A:AA""), 5, FALSE)"),204)</f>
        <v>204</v>
      </c>
      <c r="F2601" s="165" t="s">
        <v>415</v>
      </c>
      <c r="G2601" s="147">
        <f ca="1">IFERROR(__xludf.DUMMYFUNCTION(" VLOOKUP(A2603, IMPORTRANGE(""https://docs.google.com/spreadsheets/d/1QNLbnkR_AongFt22vMfNzfpjZ0CjpI8QI-w0wBnYA1w/"", ""Инфа!A:AA""), 6, FALSE)"),2024)</f>
        <v>2024</v>
      </c>
      <c r="H2601" s="150">
        <v>11100</v>
      </c>
      <c r="I2601" s="156" t="s">
        <v>489</v>
      </c>
      <c r="J2601" s="93" t="s">
        <v>7189</v>
      </c>
      <c r="K2601" s="153"/>
      <c r="L2601" s="153"/>
      <c r="M2601" s="153"/>
      <c r="N2601" s="153"/>
      <c r="O2601" s="153"/>
      <c r="P2601" s="153"/>
      <c r="Q2601" s="153"/>
      <c r="R2601" s="153"/>
      <c r="S2601" s="153"/>
    </row>
    <row r="2602" spans="1:19" ht="187.5">
      <c r="A2602" s="277" t="s">
        <v>25424</v>
      </c>
      <c r="B2602" s="253" t="s">
        <v>400</v>
      </c>
      <c r="C2602" s="96" t="s">
        <v>7187</v>
      </c>
      <c r="D2602" s="96" t="s">
        <v>7190</v>
      </c>
      <c r="E2602" s="148">
        <f ca="1">IFERROR(__xludf.DUMMYFUNCTION(" VLOOKUP(A2604, IMPORTRANGE(""https://docs.google.com/spreadsheets/d/1fj_Bhi2XPL3siwIh4sx4VRLAe31yD50oKdj5UlRYW0c/"", ""Сводка!A:AA""), 5, FALSE)"),212)</f>
        <v>212</v>
      </c>
      <c r="F2602" s="165" t="s">
        <v>415</v>
      </c>
      <c r="G2602" s="147">
        <f ca="1">IFERROR(__xludf.DUMMYFUNCTION(" VLOOKUP(A2604, IMPORTRANGE(""https://docs.google.com/spreadsheets/d/1QNLbnkR_AongFt22vMfNzfpjZ0CjpI8QI-w0wBnYA1w/"", ""Инфа!A:AA""), 6, FALSE)"),2024)</f>
        <v>2024</v>
      </c>
      <c r="H2602" s="150">
        <v>11400</v>
      </c>
      <c r="I2602" s="156" t="s">
        <v>489</v>
      </c>
      <c r="J2602" s="93" t="s">
        <v>7191</v>
      </c>
      <c r="K2602" s="153"/>
      <c r="L2602" s="153"/>
      <c r="M2602" s="153"/>
      <c r="N2602" s="153"/>
      <c r="O2602" s="153"/>
      <c r="P2602" s="153"/>
      <c r="Q2602" s="153"/>
      <c r="R2602" s="153"/>
      <c r="S2602" s="153"/>
    </row>
    <row r="2603" spans="1:19" ht="168.75">
      <c r="A2603" s="277" t="s">
        <v>25424</v>
      </c>
      <c r="B2603" s="253" t="s">
        <v>400</v>
      </c>
      <c r="C2603" s="93" t="s">
        <v>7192</v>
      </c>
      <c r="D2603" s="93" t="s">
        <v>7193</v>
      </c>
      <c r="E2603" s="148">
        <f ca="1">IFERROR(__xludf.DUMMYFUNCTION(" VLOOKUP(A2605, IMPORTRANGE(""https://docs.google.com/spreadsheets/d/1fj_Bhi2XPL3siwIh4sx4VRLAe31yD50oKdj5UlRYW0c/"", ""Сводка!A:AA""), 5, FALSE)"),268)</f>
        <v>268</v>
      </c>
      <c r="F2603" s="148" t="s">
        <v>1284</v>
      </c>
      <c r="G2603" s="147">
        <f ca="1">IFERROR(__xludf.DUMMYFUNCTION(" VLOOKUP(A2605, IMPORTRANGE(""https://docs.google.com/spreadsheets/d/1QNLbnkR_AongFt22vMfNzfpjZ0CjpI8QI-w0wBnYA1w/"", ""Инфа!A:AA""), 6, FALSE)"),2024)</f>
        <v>2024</v>
      </c>
      <c r="H2603" s="150">
        <v>21100</v>
      </c>
      <c r="I2603" s="151" t="s">
        <v>7194</v>
      </c>
      <c r="J2603" s="93" t="s">
        <v>7195</v>
      </c>
      <c r="K2603" s="153"/>
      <c r="L2603" s="153"/>
      <c r="M2603" s="153"/>
      <c r="N2603" s="153"/>
      <c r="O2603" s="153"/>
      <c r="P2603" s="153"/>
      <c r="Q2603" s="153"/>
      <c r="R2603" s="153"/>
      <c r="S2603" s="153"/>
    </row>
    <row r="2604" spans="1:19" ht="131.25">
      <c r="A2604" s="277" t="s">
        <v>25424</v>
      </c>
      <c r="B2604" s="253" t="s">
        <v>400</v>
      </c>
      <c r="C2604" s="93" t="s">
        <v>7196</v>
      </c>
      <c r="D2604" s="93" t="s">
        <v>7197</v>
      </c>
      <c r="E2604" s="148">
        <f ca="1">IFERROR(__xludf.DUMMYFUNCTION(" VLOOKUP(A2606, IMPORTRANGE(""https://docs.google.com/spreadsheets/d/1fj_Bhi2XPL3siwIh4sx4VRLAe31yD50oKdj5UlRYW0c/"", ""Сводка!A:AA""), 5, FALSE)"),164)</f>
        <v>164</v>
      </c>
      <c r="F2604" s="148" t="s">
        <v>403</v>
      </c>
      <c r="G2604" s="147">
        <f ca="1">IFERROR(__xludf.DUMMYFUNCTION(" VLOOKUP(A2606, IMPORTRANGE(""https://docs.google.com/spreadsheets/d/1QNLbnkR_AongFt22vMfNzfpjZ0CjpI8QI-w0wBnYA1w/"", ""Инфа!A:AA""), 6, FALSE)"),2024)</f>
        <v>2024</v>
      </c>
      <c r="H2604" s="150">
        <v>14800</v>
      </c>
      <c r="I2604" s="151" t="s">
        <v>67</v>
      </c>
      <c r="J2604" s="93" t="s">
        <v>7198</v>
      </c>
      <c r="K2604" s="153"/>
      <c r="L2604" s="153"/>
      <c r="M2604" s="153"/>
      <c r="N2604" s="153"/>
      <c r="O2604" s="153"/>
      <c r="P2604" s="153"/>
      <c r="Q2604" s="153"/>
      <c r="R2604" s="153"/>
      <c r="S2604" s="153"/>
    </row>
    <row r="2605" spans="1:19" ht="150">
      <c r="A2605" s="277" t="s">
        <v>25424</v>
      </c>
      <c r="B2605" s="253" t="s">
        <v>400</v>
      </c>
      <c r="C2605" s="93" t="s">
        <v>7199</v>
      </c>
      <c r="D2605" s="93" t="s">
        <v>511</v>
      </c>
      <c r="E2605" s="148">
        <f ca="1">IFERROR(__xludf.DUMMYFUNCTION(" VLOOKUP(A2607, IMPORTRANGE(""https://docs.google.com/spreadsheets/d/1fj_Bhi2XPL3siwIh4sx4VRLAe31yD50oKdj5UlRYW0c/"", ""Сводка!A:AA""), 5, FALSE)"),240)</f>
        <v>240</v>
      </c>
      <c r="F2605" s="148" t="s">
        <v>403</v>
      </c>
      <c r="G2605" s="147">
        <f ca="1">IFERROR(__xludf.DUMMYFUNCTION(" VLOOKUP(A2607, IMPORTRANGE(""https://docs.google.com/spreadsheets/d/1QNLbnkR_AongFt22vMfNzfpjZ0CjpI8QI-w0wBnYA1w/"", ""Инфа!A:AA""), 6, FALSE)"),2024)</f>
        <v>2024</v>
      </c>
      <c r="H2605" s="150">
        <v>12200</v>
      </c>
      <c r="I2605" s="156" t="s">
        <v>489</v>
      </c>
      <c r="J2605" s="93" t="s">
        <v>7200</v>
      </c>
      <c r="K2605" s="153"/>
      <c r="L2605" s="153"/>
      <c r="M2605" s="153"/>
      <c r="N2605" s="153"/>
      <c r="O2605" s="153"/>
      <c r="P2605" s="153"/>
      <c r="Q2605" s="153"/>
      <c r="R2605" s="153"/>
      <c r="S2605" s="153"/>
    </row>
    <row r="2606" spans="1:19" ht="131.25">
      <c r="A2606" s="277" t="s">
        <v>25424</v>
      </c>
      <c r="B2606" s="253" t="s">
        <v>400</v>
      </c>
      <c r="C2606" s="93" t="s">
        <v>7199</v>
      </c>
      <c r="D2606" s="93" t="s">
        <v>2852</v>
      </c>
      <c r="E2606" s="148">
        <f ca="1">IFERROR(__xludf.DUMMYFUNCTION(" VLOOKUP(A2608, IMPORTRANGE(""https://docs.google.com/spreadsheets/d/1fj_Bhi2XPL3siwIh4sx4VRLAe31yD50oKdj5UlRYW0c/"", ""Сводка!A:AA""), 5, FALSE)"),252)</f>
        <v>252</v>
      </c>
      <c r="F2606" s="148" t="s">
        <v>403</v>
      </c>
      <c r="G2606" s="147">
        <f ca="1">IFERROR(__xludf.DUMMYFUNCTION(" VLOOKUP(A2608, IMPORTRANGE(""https://docs.google.com/spreadsheets/d/1QNLbnkR_AongFt22vMfNzfpjZ0CjpI8QI-w0wBnYA1w/"", ""Инфа!A:AA""), 6, FALSE)"),2024)</f>
        <v>2024</v>
      </c>
      <c r="H2606" s="150">
        <v>20100</v>
      </c>
      <c r="I2606" s="156" t="s">
        <v>489</v>
      </c>
      <c r="J2606" s="93" t="s">
        <v>7201</v>
      </c>
      <c r="K2606" s="153"/>
      <c r="L2606" s="153"/>
      <c r="M2606" s="153"/>
      <c r="N2606" s="153"/>
      <c r="O2606" s="153"/>
      <c r="P2606" s="153"/>
      <c r="Q2606" s="153"/>
      <c r="R2606" s="153"/>
      <c r="S2606" s="153"/>
    </row>
    <row r="2607" spans="1:19" ht="131.25">
      <c r="A2607" s="277" t="s">
        <v>25424</v>
      </c>
      <c r="B2607" s="253" t="s">
        <v>400</v>
      </c>
      <c r="C2607" s="93" t="s">
        <v>7202</v>
      </c>
      <c r="D2607" s="93" t="s">
        <v>7203</v>
      </c>
      <c r="E2607" s="148">
        <f ca="1">IFERROR(__xludf.DUMMYFUNCTION(" VLOOKUP(A2609, IMPORTRANGE(""https://docs.google.com/spreadsheets/d/1fj_Bhi2XPL3siwIh4sx4VRLAe31yD50oKdj5UlRYW0c/"", ""Сводка!A:AA""), 5, FALSE)"),128)</f>
        <v>128</v>
      </c>
      <c r="F2607" s="148" t="s">
        <v>415</v>
      </c>
      <c r="G2607" s="147">
        <f ca="1">IFERROR(__xludf.DUMMYFUNCTION(" VLOOKUP(A2609, IMPORTRANGE(""https://docs.google.com/spreadsheets/d/1QNLbnkR_AongFt22vMfNzfpjZ0CjpI8QI-w0wBnYA1w/"", ""Инфа!A:AA""), 6, FALSE)"),2024)</f>
        <v>2024</v>
      </c>
      <c r="H2607" s="150">
        <v>8800</v>
      </c>
      <c r="I2607" s="151" t="s">
        <v>210</v>
      </c>
      <c r="J2607" s="93" t="s">
        <v>7204</v>
      </c>
      <c r="K2607" s="153"/>
      <c r="L2607" s="153"/>
      <c r="M2607" s="153"/>
      <c r="N2607" s="153"/>
      <c r="O2607" s="153"/>
      <c r="P2607" s="153"/>
      <c r="Q2607" s="153"/>
      <c r="R2607" s="153"/>
      <c r="S2607" s="153"/>
    </row>
    <row r="2608" spans="1:19" ht="187.5">
      <c r="A2608" s="277" t="s">
        <v>25424</v>
      </c>
      <c r="B2608" s="253" t="s">
        <v>400</v>
      </c>
      <c r="C2608" s="93" t="s">
        <v>7205</v>
      </c>
      <c r="D2608" s="93" t="s">
        <v>7206</v>
      </c>
      <c r="E2608" s="148">
        <f ca="1">IFERROR(__xludf.DUMMYFUNCTION(" VLOOKUP(A2610, IMPORTRANGE(""https://docs.google.com/spreadsheets/d/1fj_Bhi2XPL3siwIh4sx4VRLAe31yD50oKdj5UlRYW0c/"", ""Сводка!A:AA""), 5, FALSE)"),156)</f>
        <v>156</v>
      </c>
      <c r="F2608" s="148" t="s">
        <v>165</v>
      </c>
      <c r="G2608" s="147">
        <f ca="1">IFERROR(__xludf.DUMMYFUNCTION(" VLOOKUP(A2610, IMPORTRANGE(""https://docs.google.com/spreadsheets/d/1QNLbnkR_AongFt22vMfNzfpjZ0CjpI8QI-w0wBnYA1w/"", ""Инфа!A:AA""), 6, FALSE)"),2024)</f>
        <v>2024</v>
      </c>
      <c r="H2608" s="150">
        <v>9700</v>
      </c>
      <c r="I2608" s="151" t="s">
        <v>1021</v>
      </c>
      <c r="J2608" s="93" t="s">
        <v>7207</v>
      </c>
      <c r="K2608" s="153"/>
      <c r="L2608" s="153"/>
      <c r="M2608" s="153"/>
      <c r="N2608" s="153"/>
      <c r="O2608" s="153"/>
      <c r="P2608" s="153"/>
      <c r="Q2608" s="153"/>
      <c r="R2608" s="153"/>
      <c r="S2608" s="153"/>
    </row>
    <row r="2609" spans="1:19" ht="131.25">
      <c r="A2609" s="277" t="s">
        <v>25424</v>
      </c>
      <c r="B2609" s="253" t="s">
        <v>400</v>
      </c>
      <c r="C2609" s="93" t="s">
        <v>7211</v>
      </c>
      <c r="D2609" s="93" t="s">
        <v>7209</v>
      </c>
      <c r="E2609" s="148">
        <f ca="1">IFERROR(__xludf.DUMMYFUNCTION(" VLOOKUP(A2612, IMPORTRANGE(""https://docs.google.com/spreadsheets/d/1fj_Bhi2XPL3siwIh4sx4VRLAe31yD50oKdj5UlRYW0c/"", ""Сводка!A:AA""), 5, FALSE)"),188)</f>
        <v>188</v>
      </c>
      <c r="F2609" s="148" t="s">
        <v>165</v>
      </c>
      <c r="G2609" s="147">
        <f ca="1">IFERROR(__xludf.DUMMYFUNCTION(" VLOOKUP(A2612, IMPORTRANGE(""https://docs.google.com/spreadsheets/d/1QNLbnkR_AongFt22vMfNzfpjZ0CjpI8QI-w0wBnYA1w/"", ""Инфа!A:AA""), 6, FALSE)"),2024)</f>
        <v>2024</v>
      </c>
      <c r="H2609" s="150">
        <v>10600</v>
      </c>
      <c r="I2609" s="151" t="s">
        <v>614</v>
      </c>
      <c r="J2609" s="93" t="s">
        <v>7212</v>
      </c>
      <c r="K2609" s="153"/>
      <c r="L2609" s="153"/>
      <c r="M2609" s="153"/>
      <c r="N2609" s="153"/>
      <c r="O2609" s="153"/>
      <c r="P2609" s="153"/>
      <c r="Q2609" s="153"/>
      <c r="R2609" s="153"/>
      <c r="S2609" s="153"/>
    </row>
    <row r="2610" spans="1:19" ht="112.5">
      <c r="A2610" s="277" t="s">
        <v>25424</v>
      </c>
      <c r="B2610" s="253" t="s">
        <v>153</v>
      </c>
      <c r="C2610" s="93" t="s">
        <v>7213</v>
      </c>
      <c r="D2610" s="93" t="s">
        <v>7214</v>
      </c>
      <c r="E2610" s="148">
        <f ca="1">IFERROR(__xludf.DUMMYFUNCTION(" VLOOKUP(A2613, IMPORTRANGE(""https://docs.google.com/spreadsheets/d/1fj_Bhi2XPL3siwIh4sx4VRLAe31yD50oKdj5UlRYW0c/"", ""Сводка!A:AA""), 5, FALSE)"),116)</f>
        <v>116</v>
      </c>
      <c r="F2610" s="148" t="s">
        <v>50</v>
      </c>
      <c r="G2610" s="147">
        <f ca="1">IFERROR(__xludf.DUMMYFUNCTION(" VLOOKUP(A2613, IMPORTRANGE(""https://docs.google.com/spreadsheets/d/1QNLbnkR_AongFt22vMfNzfpjZ0CjpI8QI-w0wBnYA1w/"", ""Инфа!A:AA""), 6, FALSE)"),2024)</f>
        <v>2024</v>
      </c>
      <c r="H2610" s="150">
        <v>8500</v>
      </c>
      <c r="I2610" s="151" t="s">
        <v>614</v>
      </c>
      <c r="J2610" s="93" t="s">
        <v>7215</v>
      </c>
      <c r="K2610" s="153"/>
      <c r="L2610" s="153"/>
      <c r="M2610" s="153"/>
      <c r="N2610" s="153"/>
      <c r="O2610" s="153"/>
      <c r="P2610" s="153"/>
      <c r="Q2610" s="153"/>
      <c r="R2610" s="153"/>
      <c r="S2610" s="153"/>
    </row>
    <row r="2611" spans="1:19" ht="93.75">
      <c r="A2611" s="277" t="s">
        <v>25424</v>
      </c>
      <c r="B2611" s="253" t="s">
        <v>400</v>
      </c>
      <c r="C2611" s="93" t="s">
        <v>7216</v>
      </c>
      <c r="D2611" s="93" t="s">
        <v>7217</v>
      </c>
      <c r="E2611" s="148">
        <f ca="1">IFERROR(__xludf.DUMMYFUNCTION(" VLOOKUP(A2614, IMPORTRANGE(""https://docs.google.com/spreadsheets/d/1fj_Bhi2XPL3siwIh4sx4VRLAe31yD50oKdj5UlRYW0c/"", ""Сводка!A:AA""), 5, FALSE)"),128)</f>
        <v>128</v>
      </c>
      <c r="F2611" s="148" t="s">
        <v>415</v>
      </c>
      <c r="G2611" s="147">
        <f ca="1">IFERROR(__xludf.DUMMYFUNCTION(" VLOOKUP(A2614, IMPORTRANGE(""https://docs.google.com/spreadsheets/d/1QNLbnkR_AongFt22vMfNzfpjZ0CjpI8QI-w0wBnYA1w/"", ""Инфа!A:AA""), 6, FALSE)"),2024)</f>
        <v>2024</v>
      </c>
      <c r="H2611" s="150">
        <v>8800</v>
      </c>
      <c r="I2611" s="151" t="s">
        <v>1128</v>
      </c>
      <c r="J2611" s="93" t="s">
        <v>7218</v>
      </c>
      <c r="K2611" s="153"/>
      <c r="L2611" s="153"/>
      <c r="M2611" s="153"/>
      <c r="N2611" s="153"/>
      <c r="O2611" s="153"/>
      <c r="P2611" s="153"/>
      <c r="Q2611" s="153"/>
      <c r="R2611" s="153"/>
      <c r="S2611" s="153"/>
    </row>
    <row r="2612" spans="1:19" ht="206.25">
      <c r="A2612" s="277" t="s">
        <v>25424</v>
      </c>
      <c r="B2612" s="253" t="s">
        <v>400</v>
      </c>
      <c r="C2612" s="93" t="s">
        <v>7219</v>
      </c>
      <c r="D2612" s="93" t="s">
        <v>7220</v>
      </c>
      <c r="E2612" s="148">
        <f ca="1">IFERROR(__xludf.DUMMYFUNCTION(" VLOOKUP(A2615, IMPORTRANGE(""https://docs.google.com/spreadsheets/d/1fj_Bhi2XPL3siwIh4sx4VRLAe31yD50oKdj5UlRYW0c/"", ""Сводка!A:AA""), 5, FALSE)"),100)</f>
        <v>100</v>
      </c>
      <c r="F2612" s="148" t="s">
        <v>403</v>
      </c>
      <c r="G2612" s="147">
        <f ca="1">IFERROR(__xludf.DUMMYFUNCTION(" VLOOKUP(A2615, IMPORTRANGE(""https://docs.google.com/spreadsheets/d/1QNLbnkR_AongFt22vMfNzfpjZ0CjpI8QI-w0wBnYA1w/"", ""Инфа!A:AA""), 6, FALSE)"),2024)</f>
        <v>2024</v>
      </c>
      <c r="H2612" s="150">
        <v>8000</v>
      </c>
      <c r="I2612" s="156" t="s">
        <v>534</v>
      </c>
      <c r="J2612" s="93" t="s">
        <v>7221</v>
      </c>
      <c r="K2612" s="153"/>
      <c r="L2612" s="153"/>
      <c r="M2612" s="153"/>
      <c r="N2612" s="153"/>
      <c r="O2612" s="153"/>
      <c r="P2612" s="153"/>
      <c r="Q2612" s="153"/>
      <c r="R2612" s="153"/>
      <c r="S2612" s="153"/>
    </row>
    <row r="2613" spans="1:19" ht="187.5">
      <c r="A2613" s="277" t="s">
        <v>25424</v>
      </c>
      <c r="B2613" s="253" t="s">
        <v>400</v>
      </c>
      <c r="C2613" s="93" t="s">
        <v>7222</v>
      </c>
      <c r="D2613" s="93" t="s">
        <v>7223</v>
      </c>
      <c r="E2613" s="148" t="e">
        <f>#REF!</f>
        <v>#REF!</v>
      </c>
      <c r="F2613" s="148" t="s">
        <v>415</v>
      </c>
      <c r="G2613" s="147">
        <f ca="1">IFERROR(__xludf.DUMMYFUNCTION(" VLOOKUP(A2616, IMPORTRANGE(""https://docs.google.com/spreadsheets/d/1QNLbnkR_AongFt22vMfNzfpjZ0CjpI8QI-w0wBnYA1w/"", ""Инфа!A:AA""), 6, FALSE)"),2024)</f>
        <v>2024</v>
      </c>
      <c r="H2613" s="150">
        <v>21800</v>
      </c>
      <c r="I2613" s="156" t="s">
        <v>489</v>
      </c>
      <c r="J2613" s="93" t="s">
        <v>7224</v>
      </c>
      <c r="K2613" s="153"/>
      <c r="L2613" s="153"/>
      <c r="M2613" s="153"/>
      <c r="N2613" s="153"/>
      <c r="O2613" s="153"/>
      <c r="P2613" s="153"/>
      <c r="Q2613" s="153"/>
      <c r="R2613" s="153"/>
      <c r="S2613" s="153"/>
    </row>
    <row r="2614" spans="1:19" ht="112.5">
      <c r="A2614" s="277" t="s">
        <v>25424</v>
      </c>
      <c r="B2614" s="253" t="s">
        <v>400</v>
      </c>
      <c r="C2614" s="93" t="s">
        <v>7225</v>
      </c>
      <c r="D2614" s="93" t="s">
        <v>7226</v>
      </c>
      <c r="E2614" s="148">
        <f ca="1">IFERROR(__xludf.DUMMYFUNCTION(" VLOOKUP(A2617, IMPORTRANGE(""https://docs.google.com/spreadsheets/d/1fj_Bhi2XPL3siwIh4sx4VRLAe31yD50oKdj5UlRYW0c/"", ""Сводка!A:AA""), 5, FALSE)"),165)</f>
        <v>165</v>
      </c>
      <c r="F2614" s="148" t="s">
        <v>415</v>
      </c>
      <c r="G2614" s="147">
        <f ca="1">IFERROR(__xludf.DUMMYFUNCTION(" VLOOKUP(A2617, IMPORTRANGE(""https://docs.google.com/spreadsheets/d/1QNLbnkR_AongFt22vMfNzfpjZ0CjpI8QI-w0wBnYA1w/"", ""Инфа!A:AA""), 6, FALSE)"),2024)</f>
        <v>2024</v>
      </c>
      <c r="H2614" s="150">
        <v>10000</v>
      </c>
      <c r="I2614" s="156" t="s">
        <v>489</v>
      </c>
      <c r="J2614" s="93" t="s">
        <v>7227</v>
      </c>
      <c r="K2614" s="153"/>
      <c r="L2614" s="153"/>
      <c r="M2614" s="153"/>
      <c r="N2614" s="153"/>
      <c r="O2614" s="153"/>
      <c r="P2614" s="153"/>
      <c r="Q2614" s="153"/>
      <c r="R2614" s="153"/>
      <c r="S2614" s="153"/>
    </row>
    <row r="2615" spans="1:19" ht="150">
      <c r="A2615" s="277" t="s">
        <v>25424</v>
      </c>
      <c r="B2615" s="254" t="s">
        <v>400</v>
      </c>
      <c r="C2615" s="96" t="s">
        <v>7228</v>
      </c>
      <c r="D2615" s="96" t="s">
        <v>7229</v>
      </c>
      <c r="E2615" s="148">
        <f ca="1">IFERROR(__xludf.DUMMYFUNCTION(" VLOOKUP(A2618, IMPORTRANGE(""https://docs.google.com/spreadsheets/d/1fj_Bhi2XPL3siwIh4sx4VRLAe31yD50oKdj5UlRYW0c/"", ""Сводка!A:AA""), 5, FALSE)"),188)</f>
        <v>188</v>
      </c>
      <c r="F2615" s="165" t="s">
        <v>108</v>
      </c>
      <c r="G2615" s="147">
        <f ca="1">IFERROR(__xludf.DUMMYFUNCTION(" VLOOKUP(A2618, IMPORTRANGE(""https://docs.google.com/spreadsheets/d/1QNLbnkR_AongFt22vMfNzfpjZ0CjpI8QI-w0wBnYA1w/"", ""Инфа!A:AA""), 6, FALSE)"),2024)</f>
        <v>2024</v>
      </c>
      <c r="H2615" s="150">
        <v>16300</v>
      </c>
      <c r="I2615" s="151" t="s">
        <v>133</v>
      </c>
      <c r="J2615" s="96" t="s">
        <v>7230</v>
      </c>
      <c r="K2615" s="153"/>
      <c r="L2615" s="153"/>
      <c r="M2615" s="153"/>
      <c r="N2615" s="153"/>
      <c r="O2615" s="153"/>
      <c r="P2615" s="153"/>
      <c r="Q2615" s="153"/>
      <c r="R2615" s="153"/>
      <c r="S2615" s="153"/>
    </row>
    <row r="2616" spans="1:19" ht="150">
      <c r="A2616" s="277" t="s">
        <v>25424</v>
      </c>
      <c r="B2616" s="253" t="s">
        <v>153</v>
      </c>
      <c r="C2616" s="96" t="s">
        <v>7228</v>
      </c>
      <c r="D2616" s="96" t="s">
        <v>7231</v>
      </c>
      <c r="E2616" s="148">
        <f ca="1">IFERROR(__xludf.DUMMYFUNCTION(" VLOOKUP(A2619, IMPORTRANGE(""https://docs.google.com/spreadsheets/d/1fj_Bhi2XPL3siwIh4sx4VRLAe31yD50oKdj5UlRYW0c/"", ""Сводка!A:AA""), 5, FALSE)"),188)</f>
        <v>188</v>
      </c>
      <c r="F2616" s="165" t="s">
        <v>415</v>
      </c>
      <c r="G2616" s="147">
        <f ca="1">IFERROR(__xludf.DUMMYFUNCTION(" VLOOKUP(A2619, IMPORTRANGE(""https://docs.google.com/spreadsheets/d/1QNLbnkR_AongFt22vMfNzfpjZ0CjpI8QI-w0wBnYA1w/"", ""Инфа!A:AA""), 6, FALSE)"),2024)</f>
        <v>2024</v>
      </c>
      <c r="H2616" s="150">
        <v>10600</v>
      </c>
      <c r="I2616" s="151" t="s">
        <v>161</v>
      </c>
      <c r="J2616" s="93" t="s">
        <v>7232</v>
      </c>
      <c r="K2616" s="153"/>
      <c r="L2616" s="153"/>
      <c r="M2616" s="153"/>
      <c r="N2616" s="153"/>
      <c r="O2616" s="153"/>
      <c r="P2616" s="153"/>
      <c r="Q2616" s="153"/>
      <c r="R2616" s="153"/>
      <c r="S2616" s="153"/>
    </row>
    <row r="2617" spans="1:19" ht="131.25">
      <c r="A2617" s="277" t="s">
        <v>25424</v>
      </c>
      <c r="B2617" s="253" t="s">
        <v>400</v>
      </c>
      <c r="C2617" s="93" t="s">
        <v>7228</v>
      </c>
      <c r="D2617" s="93" t="s">
        <v>7233</v>
      </c>
      <c r="E2617" s="148">
        <f ca="1">IFERROR(__xludf.DUMMYFUNCTION(" VLOOKUP(A2620, IMPORTRANGE(""https://docs.google.com/spreadsheets/d/1fj_Bhi2XPL3siwIh4sx4VRLAe31yD50oKdj5UlRYW0c/"", ""Сводка!A:AA""), 5, FALSE)"),116)</f>
        <v>116</v>
      </c>
      <c r="F2617" s="148" t="s">
        <v>415</v>
      </c>
      <c r="G2617" s="147">
        <f ca="1">IFERROR(__xludf.DUMMYFUNCTION(" VLOOKUP(A2620, IMPORTRANGE(""https://docs.google.com/spreadsheets/d/1QNLbnkR_AongFt22vMfNzfpjZ0CjpI8QI-w0wBnYA1w/"", ""Инфа!A:AA""), 6, FALSE)"),2024)</f>
        <v>2024</v>
      </c>
      <c r="H2617" s="150">
        <v>8500</v>
      </c>
      <c r="I2617" s="151" t="s">
        <v>161</v>
      </c>
      <c r="J2617" s="93" t="s">
        <v>7234</v>
      </c>
      <c r="K2617" s="153"/>
      <c r="L2617" s="153"/>
      <c r="M2617" s="153"/>
      <c r="N2617" s="153"/>
      <c r="O2617" s="153"/>
      <c r="P2617" s="153"/>
      <c r="Q2617" s="153"/>
      <c r="R2617" s="153"/>
      <c r="S2617" s="153"/>
    </row>
    <row r="2618" spans="1:19" ht="150">
      <c r="A2618" s="277" t="s">
        <v>25424</v>
      </c>
      <c r="B2618" s="253" t="s">
        <v>400</v>
      </c>
      <c r="C2618" s="93" t="s">
        <v>7235</v>
      </c>
      <c r="D2618" s="93" t="s">
        <v>7236</v>
      </c>
      <c r="E2618" s="148">
        <f ca="1">IFERROR(__xludf.DUMMYFUNCTION(" VLOOKUP(A2621, IMPORTRANGE(""https://docs.google.com/spreadsheets/d/1fj_Bhi2XPL3siwIh4sx4VRLAe31yD50oKdj5UlRYW0c/"", ""Сводка!A:AA""), 5, FALSE)"),192)</f>
        <v>192</v>
      </c>
      <c r="F2618" s="148" t="s">
        <v>415</v>
      </c>
      <c r="G2618" s="147">
        <f ca="1">IFERROR(__xludf.DUMMYFUNCTION(" VLOOKUP(A2621, IMPORTRANGE(""https://docs.google.com/spreadsheets/d/1QNLbnkR_AongFt22vMfNzfpjZ0CjpI8QI-w0wBnYA1w/"", ""Инфа!A:AA""), 6, FALSE)"),2024)</f>
        <v>2024</v>
      </c>
      <c r="H2618" s="150">
        <v>10800</v>
      </c>
      <c r="I2618" s="151" t="s">
        <v>1317</v>
      </c>
      <c r="J2618" s="93" t="s">
        <v>7237</v>
      </c>
      <c r="K2618" s="153"/>
      <c r="L2618" s="153"/>
      <c r="M2618" s="153"/>
      <c r="N2618" s="153"/>
      <c r="O2618" s="153"/>
      <c r="P2618" s="153"/>
      <c r="Q2618" s="153"/>
      <c r="R2618" s="153"/>
      <c r="S2618" s="153"/>
    </row>
    <row r="2619" spans="1:19" ht="150">
      <c r="A2619" s="277" t="s">
        <v>25424</v>
      </c>
      <c r="B2619" s="253" t="s">
        <v>400</v>
      </c>
      <c r="C2619" s="93" t="s">
        <v>7235</v>
      </c>
      <c r="D2619" s="93" t="s">
        <v>7238</v>
      </c>
      <c r="E2619" s="148">
        <f ca="1">IFERROR(__xludf.DUMMYFUNCTION(" VLOOKUP(A2622, IMPORTRANGE(""https://docs.google.com/spreadsheets/d/1fj_Bhi2XPL3siwIh4sx4VRLAe31yD50oKdj5UlRYW0c/"", ""Сводка!A:AA""), 5, FALSE)"),152)</f>
        <v>152</v>
      </c>
      <c r="F2619" s="148" t="s">
        <v>415</v>
      </c>
      <c r="G2619" s="147">
        <f ca="1">IFERROR(__xludf.DUMMYFUNCTION(" VLOOKUP(A2622, IMPORTRANGE(""https://docs.google.com/spreadsheets/d/1QNLbnkR_AongFt22vMfNzfpjZ0CjpI8QI-w0wBnYA1w/"", ""Инфа!A:AA""), 6, FALSE)"),2024)</f>
        <v>2024</v>
      </c>
      <c r="H2619" s="150">
        <v>14100</v>
      </c>
      <c r="I2619" s="151" t="s">
        <v>1317</v>
      </c>
      <c r="J2619" s="93" t="s">
        <v>7239</v>
      </c>
      <c r="K2619" s="153"/>
      <c r="L2619" s="153"/>
      <c r="M2619" s="153"/>
      <c r="N2619" s="153"/>
      <c r="O2619" s="153"/>
      <c r="P2619" s="153"/>
      <c r="Q2619" s="153"/>
      <c r="R2619" s="153"/>
      <c r="S2619" s="153"/>
    </row>
    <row r="2620" spans="1:19" ht="225">
      <c r="A2620" s="277" t="s">
        <v>25424</v>
      </c>
      <c r="B2620" s="253" t="s">
        <v>400</v>
      </c>
      <c r="C2620" s="93" t="s">
        <v>7240</v>
      </c>
      <c r="D2620" s="93" t="s">
        <v>7241</v>
      </c>
      <c r="E2620" s="148">
        <f ca="1">IFERROR(__xludf.DUMMYFUNCTION(" VLOOKUP(A2623, IMPORTRANGE(""https://docs.google.com/spreadsheets/d/1fj_Bhi2XPL3siwIh4sx4VRLAe31yD50oKdj5UlRYW0c/"", ""Сводка!A:AA""), 5, FALSE)"),340)</f>
        <v>340</v>
      </c>
      <c r="F2620" s="148" t="s">
        <v>466</v>
      </c>
      <c r="G2620" s="147">
        <f ca="1">IFERROR(__xludf.DUMMYFUNCTION(" VLOOKUP(A2623, IMPORTRANGE(""https://docs.google.com/spreadsheets/d/1QNLbnkR_AongFt22vMfNzfpjZ0CjpI8QI-w0wBnYA1w/"", ""Инфа!A:AA""), 6, FALSE)"),2024)</f>
        <v>2024</v>
      </c>
      <c r="H2620" s="150">
        <v>15200</v>
      </c>
      <c r="I2620" s="151" t="s">
        <v>138</v>
      </c>
      <c r="J2620" s="93" t="s">
        <v>7242</v>
      </c>
      <c r="K2620" s="153"/>
      <c r="L2620" s="153"/>
      <c r="M2620" s="153"/>
      <c r="N2620" s="153"/>
      <c r="O2620" s="153"/>
      <c r="P2620" s="153"/>
      <c r="Q2620" s="153"/>
      <c r="R2620" s="153"/>
      <c r="S2620" s="153"/>
    </row>
    <row r="2621" spans="1:19" ht="225">
      <c r="A2621" s="277" t="s">
        <v>25424</v>
      </c>
      <c r="B2621" s="253" t="s">
        <v>400</v>
      </c>
      <c r="C2621" s="93" t="s">
        <v>7240</v>
      </c>
      <c r="D2621" s="93" t="s">
        <v>7243</v>
      </c>
      <c r="E2621" s="148">
        <f ca="1">IFERROR(__xludf.DUMMYFUNCTION(" VLOOKUP(A2624, IMPORTRANGE(""https://docs.google.com/spreadsheets/d/1fj_Bhi2XPL3siwIh4sx4VRLAe31yD50oKdj5UlRYW0c/"", ""Сводка!A:AA""), 5, FALSE)"),280)</f>
        <v>280</v>
      </c>
      <c r="F2621" s="148" t="s">
        <v>466</v>
      </c>
      <c r="G2621" s="147">
        <f ca="1">IFERROR(__xludf.DUMMYFUNCTION(" VLOOKUP(A2624, IMPORTRANGE(""https://docs.google.com/spreadsheets/d/1QNLbnkR_AongFt22vMfNzfpjZ0CjpI8QI-w0wBnYA1w/"", ""Инфа!A:AA""), 6, FALSE)"),2024)</f>
        <v>2024</v>
      </c>
      <c r="H2621" s="150">
        <v>13400</v>
      </c>
      <c r="I2621" s="151" t="s">
        <v>138</v>
      </c>
      <c r="J2621" s="93" t="s">
        <v>7242</v>
      </c>
      <c r="K2621" s="153"/>
      <c r="L2621" s="153"/>
      <c r="M2621" s="153"/>
      <c r="N2621" s="153"/>
      <c r="O2621" s="153"/>
      <c r="P2621" s="153"/>
      <c r="Q2621" s="153"/>
      <c r="R2621" s="153"/>
      <c r="S2621" s="153"/>
    </row>
    <row r="2622" spans="1:19" ht="93.75">
      <c r="A2622" s="277" t="s">
        <v>25424</v>
      </c>
      <c r="B2622" s="253" t="s">
        <v>400</v>
      </c>
      <c r="C2622" s="93" t="s">
        <v>7244</v>
      </c>
      <c r="D2622" s="93" t="s">
        <v>7245</v>
      </c>
      <c r="E2622" s="148">
        <f ca="1">IFERROR(__xludf.DUMMYFUNCTION(" VLOOKUP(A2625, IMPORTRANGE(""https://docs.google.com/spreadsheets/d/1fj_Bhi2XPL3siwIh4sx4VRLAe31yD50oKdj5UlRYW0c/"", ""Сводка!A:AA""), 5, FALSE)"),384)</f>
        <v>384</v>
      </c>
      <c r="F2622" s="148" t="s">
        <v>415</v>
      </c>
      <c r="G2622" s="147">
        <f ca="1">IFERROR(__xludf.DUMMYFUNCTION(" VLOOKUP(A2625, IMPORTRANGE(""https://docs.google.com/spreadsheets/d/1QNLbnkR_AongFt22vMfNzfpjZ0CjpI8QI-w0wBnYA1w/"", ""Инфа!A:AA""), 6, FALSE)"),2024)</f>
        <v>2024</v>
      </c>
      <c r="H2622" s="154">
        <v>16500</v>
      </c>
      <c r="I2622" s="151" t="s">
        <v>2526</v>
      </c>
      <c r="J2622" s="93" t="s">
        <v>7246</v>
      </c>
      <c r="K2622" s="153"/>
      <c r="L2622" s="153"/>
      <c r="M2622" s="153"/>
      <c r="N2622" s="153"/>
      <c r="O2622" s="153"/>
      <c r="P2622" s="153"/>
      <c r="Q2622" s="153"/>
      <c r="R2622" s="153"/>
      <c r="S2622" s="153"/>
    </row>
    <row r="2623" spans="1:19" ht="262.5">
      <c r="A2623" s="277" t="s">
        <v>25424</v>
      </c>
      <c r="B2623" s="254" t="s">
        <v>400</v>
      </c>
      <c r="C2623" s="93" t="s">
        <v>7247</v>
      </c>
      <c r="D2623" s="96" t="s">
        <v>7248</v>
      </c>
      <c r="E2623" s="148">
        <f ca="1">IFERROR(__xludf.DUMMYFUNCTION(" VLOOKUP(A2626, IMPORTRANGE(""https://docs.google.com/spreadsheets/d/1fj_Bhi2XPL3siwIh4sx4VRLAe31yD50oKdj5UlRYW0c/"", ""Сводка!A:AA""), 5, FALSE)"),88)</f>
        <v>88</v>
      </c>
      <c r="F2623" s="148" t="s">
        <v>415</v>
      </c>
      <c r="G2623" s="147">
        <f ca="1">IFERROR(__xludf.DUMMYFUNCTION(" VLOOKUP(A2626, IMPORTRANGE(""https://docs.google.com/spreadsheets/d/1QNLbnkR_AongFt22vMfNzfpjZ0CjpI8QI-w0wBnYA1w/"", ""Инфа!A:AA""), 6, FALSE)"),2024)</f>
        <v>2024</v>
      </c>
      <c r="H2623" s="150">
        <v>7600</v>
      </c>
      <c r="I2623" s="151" t="s">
        <v>1196</v>
      </c>
      <c r="J2623" s="96" t="s">
        <v>7249</v>
      </c>
      <c r="K2623" s="153"/>
      <c r="L2623" s="153"/>
      <c r="M2623" s="153"/>
      <c r="N2623" s="153"/>
      <c r="O2623" s="153"/>
      <c r="P2623" s="153"/>
      <c r="Q2623" s="153"/>
      <c r="R2623" s="153"/>
      <c r="S2623" s="153"/>
    </row>
    <row r="2624" spans="1:19" ht="75">
      <c r="A2624" s="277" t="s">
        <v>25424</v>
      </c>
      <c r="B2624" s="253" t="s">
        <v>153</v>
      </c>
      <c r="C2624" s="93" t="s">
        <v>7250</v>
      </c>
      <c r="D2624" s="93" t="s">
        <v>7251</v>
      </c>
      <c r="E2624" s="148">
        <f ca="1">IFERROR(__xludf.DUMMYFUNCTION(" VLOOKUP(A2627, IMPORTRANGE(""https://docs.google.com/spreadsheets/d/1fj_Bhi2XPL3siwIh4sx4VRLAe31yD50oKdj5UlRYW0c/"", ""Сводка!A:AA""), 5, FALSE)"),204)</f>
        <v>204</v>
      </c>
      <c r="F2624" s="148" t="s">
        <v>456</v>
      </c>
      <c r="G2624" s="147">
        <f ca="1">IFERROR(__xludf.DUMMYFUNCTION(" VLOOKUP(A2627, IMPORTRANGE(""https://docs.google.com/spreadsheets/d/1QNLbnkR_AongFt22vMfNzfpjZ0CjpI8QI-w0wBnYA1w/"", ""Инфа!A:AA""), 6, FALSE)"),2024)</f>
        <v>2024</v>
      </c>
      <c r="H2624" s="150">
        <v>17200</v>
      </c>
      <c r="I2624" s="151" t="s">
        <v>190</v>
      </c>
      <c r="J2624" s="93" t="s">
        <v>7252</v>
      </c>
      <c r="K2624" s="153"/>
      <c r="L2624" s="153"/>
      <c r="M2624" s="153"/>
      <c r="N2624" s="153"/>
      <c r="O2624" s="153"/>
      <c r="P2624" s="153"/>
      <c r="Q2624" s="153"/>
      <c r="R2624" s="153"/>
      <c r="S2624" s="153"/>
    </row>
    <row r="2625" spans="1:19" ht="93.75">
      <c r="A2625" s="277" t="s">
        <v>25424</v>
      </c>
      <c r="B2625" s="253" t="s">
        <v>400</v>
      </c>
      <c r="C2625" s="93" t="s">
        <v>7253</v>
      </c>
      <c r="D2625" s="93" t="s">
        <v>7254</v>
      </c>
      <c r="E2625" s="148">
        <f ca="1">IFERROR(__xludf.DUMMYFUNCTION(" VLOOKUP(A2628, IMPORTRANGE(""https://docs.google.com/spreadsheets/d/1fj_Bhi2XPL3siwIh4sx4VRLAe31yD50oKdj5UlRYW0c/"", ""Сводка!A:AA""), 5, FALSE)"),164)</f>
        <v>164</v>
      </c>
      <c r="F2625" s="148" t="s">
        <v>677</v>
      </c>
      <c r="G2625" s="147">
        <f ca="1">IFERROR(__xludf.DUMMYFUNCTION(" VLOOKUP(A2628, IMPORTRANGE(""https://docs.google.com/spreadsheets/d/1QNLbnkR_AongFt22vMfNzfpjZ0CjpI8QI-w0wBnYA1w/"", ""Инфа!A:AA""), 6, FALSE)"),2024)</f>
        <v>2024</v>
      </c>
      <c r="H2625" s="150">
        <v>9900</v>
      </c>
      <c r="I2625" s="151" t="s">
        <v>370</v>
      </c>
      <c r="J2625" s="93" t="s">
        <v>7255</v>
      </c>
      <c r="K2625" s="153"/>
      <c r="L2625" s="153"/>
      <c r="M2625" s="153"/>
      <c r="N2625" s="153"/>
      <c r="O2625" s="153"/>
      <c r="P2625" s="153"/>
      <c r="Q2625" s="153"/>
      <c r="R2625" s="153"/>
      <c r="S2625" s="153"/>
    </row>
    <row r="2626" spans="1:19" ht="112.5">
      <c r="A2626" s="277" t="s">
        <v>25424</v>
      </c>
      <c r="B2626" s="253" t="s">
        <v>153</v>
      </c>
      <c r="C2626" s="93" t="s">
        <v>7256</v>
      </c>
      <c r="D2626" s="93" t="s">
        <v>7257</v>
      </c>
      <c r="E2626" s="148">
        <f ca="1">IFERROR(__xludf.DUMMYFUNCTION(" VLOOKUP(A2629, IMPORTRANGE(""https://docs.google.com/spreadsheets/d/1fj_Bhi2XPL3siwIh4sx4VRLAe31yD50oKdj5UlRYW0c/"", ""Сводка!A:AA""), 5, FALSE)"),56)</f>
        <v>56</v>
      </c>
      <c r="F2626" s="148" t="s">
        <v>50</v>
      </c>
      <c r="G2626" s="147">
        <f ca="1">IFERROR(__xludf.DUMMYFUNCTION(" VLOOKUP(A2629, IMPORTRANGE(""https://docs.google.com/spreadsheets/d/1QNLbnkR_AongFt22vMfNzfpjZ0CjpI8QI-w0wBnYA1w/"", ""Инфа!A:AA""), 6, FALSE)"),2024)</f>
        <v>2024</v>
      </c>
      <c r="H2626" s="150">
        <v>8700</v>
      </c>
      <c r="I2626" s="156" t="s">
        <v>72</v>
      </c>
      <c r="J2626" s="93"/>
      <c r="K2626" s="153"/>
      <c r="L2626" s="153"/>
      <c r="M2626" s="153"/>
      <c r="N2626" s="153"/>
      <c r="O2626" s="153"/>
      <c r="P2626" s="153"/>
      <c r="Q2626" s="153"/>
      <c r="R2626" s="153"/>
      <c r="S2626" s="153"/>
    </row>
    <row r="2627" spans="1:19" ht="93.75">
      <c r="A2627" s="277" t="s">
        <v>25424</v>
      </c>
      <c r="B2627" s="253" t="s">
        <v>400</v>
      </c>
      <c r="C2627" s="93" t="s">
        <v>7256</v>
      </c>
      <c r="D2627" s="93" t="s">
        <v>7258</v>
      </c>
      <c r="E2627" s="148">
        <f ca="1">IFERROR(__xludf.DUMMYFUNCTION(" VLOOKUP(A2630, IMPORTRANGE(""https://docs.google.com/spreadsheets/d/1fj_Bhi2XPL3siwIh4sx4VRLAe31yD50oKdj5UlRYW0c/"", ""Сводка!A:AA""), 5, FALSE)"),56)</f>
        <v>56</v>
      </c>
      <c r="F2627" s="148" t="s">
        <v>4289</v>
      </c>
      <c r="G2627" s="147">
        <f ca="1">IFERROR(__xludf.DUMMYFUNCTION(" VLOOKUP(A2630, IMPORTRANGE(""https://docs.google.com/spreadsheets/d/1QNLbnkR_AongFt22vMfNzfpjZ0CjpI8QI-w0wBnYA1w/"", ""Инфа!A:AA""), 6, FALSE)"),2024)</f>
        <v>2024</v>
      </c>
      <c r="H2627" s="150">
        <v>10900</v>
      </c>
      <c r="I2627" s="156" t="s">
        <v>171</v>
      </c>
      <c r="J2627" s="93"/>
      <c r="K2627" s="153"/>
      <c r="L2627" s="153"/>
      <c r="M2627" s="153"/>
      <c r="N2627" s="153"/>
      <c r="O2627" s="153"/>
      <c r="P2627" s="153"/>
      <c r="Q2627" s="153"/>
      <c r="R2627" s="153"/>
      <c r="S2627" s="153"/>
    </row>
    <row r="2628" spans="1:19" ht="37.5">
      <c r="A2628" s="277" t="s">
        <v>25424</v>
      </c>
      <c r="B2628" s="253" t="s">
        <v>400</v>
      </c>
      <c r="C2628" s="93" t="s">
        <v>7256</v>
      </c>
      <c r="D2628" s="93" t="s">
        <v>7259</v>
      </c>
      <c r="E2628" s="148">
        <f ca="1">IFERROR(__xludf.DUMMYFUNCTION(" VLOOKUP(A2631, IMPORTRANGE(""https://docs.google.com/spreadsheets/d/1fj_Bhi2XPL3siwIh4sx4VRLAe31yD50oKdj5UlRYW0c/"", ""Сводка!A:AA""), 5, FALSE)"),228)</f>
        <v>228</v>
      </c>
      <c r="F2628" s="148" t="s">
        <v>466</v>
      </c>
      <c r="G2628" s="147">
        <f ca="1">IFERROR(__xludf.DUMMYFUNCTION(" VLOOKUP(A2631, IMPORTRANGE(""https://docs.google.com/spreadsheets/d/1QNLbnkR_AongFt22vMfNzfpjZ0CjpI8QI-w0wBnYA1w/"", ""Инфа!A:AA""), 6, FALSE)"),2024)</f>
        <v>2024</v>
      </c>
      <c r="H2628" s="150">
        <v>11800</v>
      </c>
      <c r="I2628" s="151" t="s">
        <v>501</v>
      </c>
      <c r="J2628" s="93"/>
      <c r="K2628" s="153"/>
      <c r="L2628" s="153"/>
      <c r="M2628" s="153"/>
      <c r="N2628" s="153"/>
      <c r="O2628" s="153"/>
      <c r="P2628" s="153"/>
      <c r="Q2628" s="153"/>
      <c r="R2628" s="153"/>
      <c r="S2628" s="153"/>
    </row>
    <row r="2629" spans="1:19" ht="37.5">
      <c r="A2629" s="277" t="s">
        <v>25424</v>
      </c>
      <c r="B2629" s="253" t="s">
        <v>400</v>
      </c>
      <c r="C2629" s="93" t="s">
        <v>7256</v>
      </c>
      <c r="D2629" s="93" t="s">
        <v>7260</v>
      </c>
      <c r="E2629" s="148">
        <f ca="1">IFERROR(__xludf.DUMMYFUNCTION(" VLOOKUP(A2632, IMPORTRANGE(""https://docs.google.com/spreadsheets/d/1fj_Bhi2XPL3siwIh4sx4VRLAe31yD50oKdj5UlRYW0c/"", ""Сводка!A:AA""), 5, FALSE)"),72)</f>
        <v>72</v>
      </c>
      <c r="F2629" s="148" t="s">
        <v>415</v>
      </c>
      <c r="G2629" s="147">
        <f ca="1">IFERROR(__xludf.DUMMYFUNCTION(" VLOOKUP(A2632, IMPORTRANGE(""https://docs.google.com/spreadsheets/d/1QNLbnkR_AongFt22vMfNzfpjZ0CjpI8QI-w0wBnYA1w/"", ""Инфа!A:AA""), 6, FALSE)"),2024)</f>
        <v>2024</v>
      </c>
      <c r="H2629" s="150">
        <v>12100</v>
      </c>
      <c r="I2629" s="156" t="s">
        <v>72</v>
      </c>
      <c r="J2629" s="93"/>
      <c r="K2629" s="153"/>
      <c r="L2629" s="153"/>
      <c r="M2629" s="153"/>
      <c r="N2629" s="153"/>
      <c r="O2629" s="153"/>
      <c r="P2629" s="153"/>
      <c r="Q2629" s="153"/>
      <c r="R2629" s="153"/>
      <c r="S2629" s="153"/>
    </row>
    <row r="2630" spans="1:19" ht="37.5">
      <c r="A2630" s="277" t="s">
        <v>25424</v>
      </c>
      <c r="B2630" s="253" t="s">
        <v>400</v>
      </c>
      <c r="C2630" s="93" t="s">
        <v>7263</v>
      </c>
      <c r="D2630" s="93" t="s">
        <v>7264</v>
      </c>
      <c r="E2630" s="148">
        <f ca="1">IFERROR(__xludf.DUMMYFUNCTION(" VLOOKUP(A2634, IMPORTRANGE(""https://docs.google.com/spreadsheets/d/1fj_Bhi2XPL3siwIh4sx4VRLAe31yD50oKdj5UlRYW0c/"", ""Сводка!A:AA""), 5, FALSE)"),420)</f>
        <v>420</v>
      </c>
      <c r="F2630" s="148" t="s">
        <v>466</v>
      </c>
      <c r="G2630" s="147">
        <f ca="1">IFERROR(__xludf.DUMMYFUNCTION(" VLOOKUP(A2634, IMPORTRANGE(""https://docs.google.com/spreadsheets/d/1QNLbnkR_AongFt22vMfNzfpjZ0CjpI8QI-w0wBnYA1w/"", ""Инфа!A:AA""), 6, FALSE)"),2024)</f>
        <v>2024</v>
      </c>
      <c r="H2630" s="154">
        <v>39300</v>
      </c>
      <c r="I2630" s="156" t="s">
        <v>72</v>
      </c>
      <c r="J2630" s="93"/>
      <c r="K2630" s="153"/>
      <c r="L2630" s="153"/>
      <c r="M2630" s="153"/>
      <c r="N2630" s="153"/>
      <c r="O2630" s="153"/>
      <c r="P2630" s="153"/>
      <c r="Q2630" s="153"/>
      <c r="R2630" s="153"/>
      <c r="S2630" s="153"/>
    </row>
    <row r="2631" spans="1:19" ht="56.25">
      <c r="A2631" s="277" t="s">
        <v>25424</v>
      </c>
      <c r="B2631" s="253" t="s">
        <v>400</v>
      </c>
      <c r="C2631" s="93" t="s">
        <v>7265</v>
      </c>
      <c r="D2631" s="93" t="s">
        <v>7266</v>
      </c>
      <c r="E2631" s="148">
        <f ca="1">IFERROR(__xludf.DUMMYFUNCTION(" VLOOKUP(A2635, IMPORTRANGE(""https://docs.google.com/spreadsheets/d/1fj_Bhi2XPL3siwIh4sx4VRLAe31yD50oKdj5UlRYW0c/"", ""Сводка!A:AA""), 5, FALSE)"),84)</f>
        <v>84</v>
      </c>
      <c r="F2631" s="148" t="s">
        <v>415</v>
      </c>
      <c r="G2631" s="147">
        <f ca="1">IFERROR(__xludf.DUMMYFUNCTION(" VLOOKUP(A2635, IMPORTRANGE(""https://docs.google.com/spreadsheets/d/1QNLbnkR_AongFt22vMfNzfpjZ0CjpI8QI-w0wBnYA1w/"", ""Инфа!A:AA""), 6, FALSE)"),2024)</f>
        <v>2024</v>
      </c>
      <c r="H2631" s="150">
        <v>9800</v>
      </c>
      <c r="I2631" s="156" t="s">
        <v>72</v>
      </c>
      <c r="J2631" s="93"/>
      <c r="K2631" s="153"/>
      <c r="L2631" s="153"/>
      <c r="M2631" s="153"/>
      <c r="N2631" s="153"/>
      <c r="O2631" s="153"/>
      <c r="P2631" s="153"/>
      <c r="Q2631" s="153"/>
      <c r="R2631" s="153"/>
      <c r="S2631" s="153"/>
    </row>
    <row r="2632" spans="1:19" ht="37.5">
      <c r="A2632" s="277" t="s">
        <v>25424</v>
      </c>
      <c r="B2632" s="253" t="s">
        <v>400</v>
      </c>
      <c r="C2632" s="93" t="s">
        <v>7267</v>
      </c>
      <c r="D2632" s="93" t="s">
        <v>7268</v>
      </c>
      <c r="E2632" s="148">
        <f ca="1">IFERROR(__xludf.DUMMYFUNCTION(" VLOOKUP(A2636, IMPORTRANGE(""https://docs.google.com/spreadsheets/d/1fj_Bhi2XPL3siwIh4sx4VRLAe31yD50oKdj5UlRYW0c/"", ""Сводка!A:AA""), 5, FALSE)"),96)</f>
        <v>96</v>
      </c>
      <c r="F2632" s="148" t="s">
        <v>415</v>
      </c>
      <c r="G2632" s="147">
        <f ca="1">IFERROR(__xludf.DUMMYFUNCTION(" VLOOKUP(A2636, IMPORTRANGE(""https://docs.google.com/spreadsheets/d/1QNLbnkR_AongFt22vMfNzfpjZ0CjpI8QI-w0wBnYA1w/"", ""Инфа!A:AA""), 6, FALSE)"),2024)</f>
        <v>2024</v>
      </c>
      <c r="H2632" s="150">
        <v>14000</v>
      </c>
      <c r="I2632" s="156" t="s">
        <v>72</v>
      </c>
      <c r="J2632" s="93"/>
      <c r="K2632" s="153"/>
      <c r="L2632" s="153"/>
      <c r="M2632" s="153"/>
      <c r="N2632" s="153"/>
      <c r="O2632" s="153"/>
      <c r="P2632" s="153"/>
      <c r="Q2632" s="153"/>
      <c r="R2632" s="153"/>
      <c r="S2632" s="153"/>
    </row>
    <row r="2633" spans="1:19" ht="56.25">
      <c r="A2633" s="277" t="s">
        <v>25424</v>
      </c>
      <c r="B2633" s="254" t="s">
        <v>153</v>
      </c>
      <c r="C2633" s="96" t="s">
        <v>7269</v>
      </c>
      <c r="D2633" s="96" t="s">
        <v>7270</v>
      </c>
      <c r="E2633" s="148">
        <f ca="1">IFERROR(__xludf.DUMMYFUNCTION(" VLOOKUP(A2637, IMPORTRANGE(""https://docs.google.com/spreadsheets/d/1fj_Bhi2XPL3siwIh4sx4VRLAe31yD50oKdj5UlRYW0c/"", ""Сводка!A:AA""), 5, FALSE)"),212)</f>
        <v>212</v>
      </c>
      <c r="F2633" s="165" t="s">
        <v>456</v>
      </c>
      <c r="G2633" s="147">
        <f ca="1">IFERROR(__xludf.DUMMYFUNCTION(" VLOOKUP(A2637, IMPORTRANGE(""https://docs.google.com/spreadsheets/d/1QNLbnkR_AongFt22vMfNzfpjZ0CjpI8QI-w0wBnYA1w/"", ""Инфа!A:AA""), 6, FALSE)"),2024)</f>
        <v>2024</v>
      </c>
      <c r="H2633" s="150">
        <v>11400</v>
      </c>
      <c r="I2633" s="156" t="s">
        <v>190</v>
      </c>
      <c r="J2633" s="96" t="s">
        <v>7271</v>
      </c>
      <c r="K2633" s="153"/>
      <c r="L2633" s="153"/>
      <c r="M2633" s="153"/>
      <c r="N2633" s="153"/>
      <c r="O2633" s="153"/>
      <c r="P2633" s="153"/>
      <c r="Q2633" s="153"/>
      <c r="R2633" s="153"/>
      <c r="S2633" s="153"/>
    </row>
    <row r="2634" spans="1:19" ht="56.25">
      <c r="A2634" s="277" t="s">
        <v>25424</v>
      </c>
      <c r="B2634" s="253" t="s">
        <v>400</v>
      </c>
      <c r="C2634" s="93" t="s">
        <v>7272</v>
      </c>
      <c r="D2634" s="93" t="s">
        <v>7273</v>
      </c>
      <c r="E2634" s="148">
        <f ca="1">IFERROR(__xludf.DUMMYFUNCTION(" VLOOKUP(A2638, IMPORTRANGE(""https://docs.google.com/spreadsheets/d/1fj_Bhi2XPL3siwIh4sx4VRLAe31yD50oKdj5UlRYW0c/"", ""Сводка!A:AA""), 5, FALSE)"),112)</f>
        <v>112</v>
      </c>
      <c r="F2634" s="148" t="s">
        <v>415</v>
      </c>
      <c r="G2634" s="147">
        <f ca="1">IFERROR(__xludf.DUMMYFUNCTION(" VLOOKUP(A2638, IMPORTRANGE(""https://docs.google.com/spreadsheets/d/1QNLbnkR_AongFt22vMfNzfpjZ0CjpI8QI-w0wBnYA1w/"", ""Инфа!A:AA""), 6, FALSE)"),2024)</f>
        <v>2024</v>
      </c>
      <c r="H2634" s="150">
        <v>15200</v>
      </c>
      <c r="I2634" s="156" t="s">
        <v>489</v>
      </c>
      <c r="J2634" s="93" t="s">
        <v>7274</v>
      </c>
      <c r="K2634" s="153"/>
      <c r="L2634" s="153"/>
      <c r="M2634" s="153"/>
      <c r="N2634" s="153"/>
      <c r="O2634" s="153"/>
      <c r="P2634" s="153"/>
      <c r="Q2634" s="153"/>
      <c r="R2634" s="153"/>
      <c r="S2634" s="153"/>
    </row>
    <row r="2635" spans="1:19" ht="206.25">
      <c r="A2635" s="277" t="s">
        <v>25424</v>
      </c>
      <c r="B2635" s="253" t="s">
        <v>153</v>
      </c>
      <c r="C2635" s="93" t="s">
        <v>7275</v>
      </c>
      <c r="D2635" s="93" t="s">
        <v>7276</v>
      </c>
      <c r="E2635" s="148">
        <f ca="1">IFERROR(__xludf.DUMMYFUNCTION(" VLOOKUP(A2639, IMPORTRANGE(""https://docs.google.com/spreadsheets/d/1fj_Bhi2XPL3siwIh4sx4VRLAe31yD50oKdj5UlRYW0c/"", ""Сводка!A:AA""), 5, FALSE)"),284)</f>
        <v>284</v>
      </c>
      <c r="F2635" s="148" t="s">
        <v>456</v>
      </c>
      <c r="G2635" s="147">
        <f ca="1">IFERROR(__xludf.DUMMYFUNCTION(" VLOOKUP(A2639, IMPORTRANGE(""https://docs.google.com/spreadsheets/d/1QNLbnkR_AongFt22vMfNzfpjZ0CjpI8QI-w0wBnYA1w/"", ""Инфа!A:AA""), 6, FALSE)"),2024)</f>
        <v>2024</v>
      </c>
      <c r="H2635" s="150">
        <v>22000</v>
      </c>
      <c r="I2635" s="151" t="s">
        <v>167</v>
      </c>
      <c r="J2635" s="93" t="s">
        <v>7277</v>
      </c>
      <c r="K2635" s="153"/>
      <c r="L2635" s="153"/>
      <c r="M2635" s="153"/>
      <c r="N2635" s="153"/>
      <c r="O2635" s="153"/>
      <c r="P2635" s="153"/>
      <c r="Q2635" s="153"/>
      <c r="R2635" s="153"/>
      <c r="S2635" s="153"/>
    </row>
    <row r="2636" spans="1:19" ht="36">
      <c r="A2636" s="277" t="s">
        <v>25424</v>
      </c>
      <c r="B2636" s="253" t="s">
        <v>400</v>
      </c>
      <c r="C2636" s="93" t="s">
        <v>7278</v>
      </c>
      <c r="D2636" s="93" t="s">
        <v>7279</v>
      </c>
      <c r="E2636" s="148" t="e">
        <f>#REF!</f>
        <v>#REF!</v>
      </c>
      <c r="F2636" s="148" t="s">
        <v>466</v>
      </c>
      <c r="G2636" s="147">
        <f ca="1">IFERROR(__xludf.DUMMYFUNCTION(" VLOOKUP(A2640, IMPORTRANGE(""https://docs.google.com/spreadsheets/d/1QNLbnkR_AongFt22vMfNzfpjZ0CjpI8QI-w0wBnYA1w/"", ""Инфа!A:AA""), 6, FALSE)"),2024)</f>
        <v>2024</v>
      </c>
      <c r="H2636" s="150">
        <v>12800</v>
      </c>
      <c r="I2636" s="151" t="s">
        <v>210</v>
      </c>
      <c r="J2636" s="93"/>
      <c r="K2636" s="153"/>
      <c r="L2636" s="153"/>
      <c r="M2636" s="153"/>
      <c r="N2636" s="153"/>
      <c r="O2636" s="153"/>
      <c r="P2636" s="153"/>
      <c r="Q2636" s="153"/>
      <c r="R2636" s="153"/>
      <c r="S2636" s="153"/>
    </row>
    <row r="2637" spans="1:19" ht="37.5">
      <c r="A2637" s="277" t="s">
        <v>25424</v>
      </c>
      <c r="B2637" s="253" t="s">
        <v>153</v>
      </c>
      <c r="C2637" s="93" t="s">
        <v>7278</v>
      </c>
      <c r="D2637" s="93" t="s">
        <v>7280</v>
      </c>
      <c r="E2637" s="148">
        <f ca="1">IFERROR(__xludf.DUMMYFUNCTION(" VLOOKUP(A2641, IMPORTRANGE(""https://docs.google.com/spreadsheets/d/1fj_Bhi2XPL3siwIh4sx4VRLAe31yD50oKdj5UlRYW0c/"", ""Сводка!A:AA""), 5, FALSE)"),120)</f>
        <v>120</v>
      </c>
      <c r="F2637" s="148" t="s">
        <v>456</v>
      </c>
      <c r="G2637" s="147">
        <f ca="1">IFERROR(__xludf.DUMMYFUNCTION(" VLOOKUP(A2641, IMPORTRANGE(""https://docs.google.com/spreadsheets/d/1QNLbnkR_AongFt22vMfNzfpjZ0CjpI8QI-w0wBnYA1w/"", ""Инфа!A:AA""), 6, FALSE)"),2024)</f>
        <v>2024</v>
      </c>
      <c r="H2637" s="150">
        <v>8600</v>
      </c>
      <c r="I2637" s="151" t="s">
        <v>210</v>
      </c>
      <c r="J2637" s="93"/>
      <c r="K2637" s="153"/>
      <c r="L2637" s="153"/>
      <c r="M2637" s="153"/>
      <c r="N2637" s="153"/>
      <c r="O2637" s="153"/>
      <c r="P2637" s="153"/>
      <c r="Q2637" s="153"/>
      <c r="R2637" s="153"/>
      <c r="S2637" s="153"/>
    </row>
    <row r="2638" spans="1:19" ht="112.5">
      <c r="A2638" s="277" t="s">
        <v>25424</v>
      </c>
      <c r="B2638" s="253" t="s">
        <v>153</v>
      </c>
      <c r="C2638" s="93" t="s">
        <v>7278</v>
      </c>
      <c r="D2638" s="93" t="s">
        <v>7281</v>
      </c>
      <c r="E2638" s="148">
        <f ca="1">IFERROR(__xludf.DUMMYFUNCTION(" VLOOKUP(A2642, IMPORTRANGE(""https://docs.google.com/spreadsheets/d/1fj_Bhi2XPL3siwIh4sx4VRLAe31yD50oKdj5UlRYW0c/"", ""Сводка!A:AA""), 5, FALSE)"),300)</f>
        <v>300</v>
      </c>
      <c r="F2638" s="148" t="s">
        <v>108</v>
      </c>
      <c r="G2638" s="147">
        <f ca="1">IFERROR(__xludf.DUMMYFUNCTION(" VLOOKUP(A2642, IMPORTRANGE(""https://docs.google.com/spreadsheets/d/1QNLbnkR_AongFt22vMfNzfpjZ0CjpI8QI-w0wBnYA1w/"", ""Инфа!A:AA""), 6, FALSE)"),2024)</f>
        <v>2024</v>
      </c>
      <c r="H2638" s="150">
        <v>14000</v>
      </c>
      <c r="I2638" s="151" t="s">
        <v>210</v>
      </c>
      <c r="J2638" s="93" t="s">
        <v>7282</v>
      </c>
      <c r="K2638" s="153"/>
      <c r="L2638" s="153"/>
      <c r="M2638" s="153"/>
      <c r="N2638" s="153"/>
      <c r="O2638" s="153"/>
      <c r="P2638" s="153"/>
      <c r="Q2638" s="153"/>
      <c r="R2638" s="153"/>
      <c r="S2638" s="153"/>
    </row>
    <row r="2639" spans="1:19" ht="131.25">
      <c r="A2639" s="277" t="s">
        <v>25424</v>
      </c>
      <c r="B2639" s="253" t="s">
        <v>400</v>
      </c>
      <c r="C2639" s="93" t="s">
        <v>7283</v>
      </c>
      <c r="D2639" s="93" t="s">
        <v>7284</v>
      </c>
      <c r="E2639" s="148">
        <f ca="1">IFERROR(__xludf.DUMMYFUNCTION(" VLOOKUP(A2643, IMPORTRANGE(""https://docs.google.com/spreadsheets/d/1fj_Bhi2XPL3siwIh4sx4VRLAe31yD50oKdj5UlRYW0c/"", ""Сводка!A:AA""), 5, FALSE)"),104)</f>
        <v>104</v>
      </c>
      <c r="F2639" s="148" t="s">
        <v>415</v>
      </c>
      <c r="G2639" s="147">
        <f ca="1">IFERROR(__xludf.DUMMYFUNCTION(" VLOOKUP(A2643, IMPORTRANGE(""https://docs.google.com/spreadsheets/d/1QNLbnkR_AongFt22vMfNzfpjZ0CjpI8QI-w0wBnYA1w/"", ""Инфа!A:AA""), 6, FALSE)"),2024)</f>
        <v>2024</v>
      </c>
      <c r="H2639" s="150">
        <v>8100</v>
      </c>
      <c r="I2639" s="156" t="s">
        <v>554</v>
      </c>
      <c r="J2639" s="93" t="s">
        <v>7285</v>
      </c>
      <c r="K2639" s="153"/>
      <c r="L2639" s="153"/>
      <c r="M2639" s="153"/>
      <c r="N2639" s="153"/>
      <c r="O2639" s="153"/>
      <c r="P2639" s="153"/>
      <c r="Q2639" s="153"/>
      <c r="R2639" s="153"/>
      <c r="S2639" s="153"/>
    </row>
    <row r="2640" spans="1:19" ht="112.5">
      <c r="A2640" s="277" t="s">
        <v>25424</v>
      </c>
      <c r="B2640" s="253" t="s">
        <v>153</v>
      </c>
      <c r="C2640" s="93" t="s">
        <v>7283</v>
      </c>
      <c r="D2640" s="93" t="s">
        <v>7286</v>
      </c>
      <c r="E2640" s="148">
        <f ca="1">IFERROR(__xludf.DUMMYFUNCTION(" VLOOKUP(A2644, IMPORTRANGE(""https://docs.google.com/spreadsheets/d/1fj_Bhi2XPL3siwIh4sx4VRLAe31yD50oKdj5UlRYW0c/"", ""Сводка!A:AA""), 5, FALSE)"),104)</f>
        <v>104</v>
      </c>
      <c r="F2640" s="148" t="s">
        <v>50</v>
      </c>
      <c r="G2640" s="147">
        <f ca="1">IFERROR(__xludf.DUMMYFUNCTION(" VLOOKUP(A2644, IMPORTRANGE(""https://docs.google.com/spreadsheets/d/1QNLbnkR_AongFt22vMfNzfpjZ0CjpI8QI-w0wBnYA1w/"", ""Инфа!A:AA""), 6, FALSE)"),2024)</f>
        <v>2024</v>
      </c>
      <c r="H2640" s="150">
        <v>8100</v>
      </c>
      <c r="I2640" s="151" t="s">
        <v>614</v>
      </c>
      <c r="J2640" s="93"/>
      <c r="K2640" s="153"/>
      <c r="L2640" s="153"/>
      <c r="M2640" s="153"/>
      <c r="N2640" s="153"/>
      <c r="O2640" s="153"/>
      <c r="P2640" s="153"/>
      <c r="Q2640" s="153"/>
      <c r="R2640" s="153"/>
      <c r="S2640" s="153"/>
    </row>
    <row r="2641" spans="1:19" ht="93.75">
      <c r="A2641" s="277" t="s">
        <v>25424</v>
      </c>
      <c r="B2641" s="253" t="s">
        <v>153</v>
      </c>
      <c r="C2641" s="93" t="s">
        <v>1916</v>
      </c>
      <c r="D2641" s="93" t="s">
        <v>7287</v>
      </c>
      <c r="E2641" s="148">
        <f ca="1">IFERROR(__xludf.DUMMYFUNCTION(" VLOOKUP(A2645, IMPORTRANGE(""https://docs.google.com/spreadsheets/d/1fj_Bhi2XPL3siwIh4sx4VRLAe31yD50oKdj5UlRYW0c/"", ""Сводка!A:AA""), 5, FALSE)"),205)</f>
        <v>205</v>
      </c>
      <c r="F2641" s="148" t="s">
        <v>50</v>
      </c>
      <c r="G2641" s="147">
        <f ca="1">IFERROR(__xludf.DUMMYFUNCTION(" VLOOKUP(A2645, IMPORTRANGE(""https://docs.google.com/spreadsheets/d/1QNLbnkR_AongFt22vMfNzfpjZ0CjpI8QI-w0wBnYA1w/"", ""Инфа!A:AA""), 6, FALSE)"),2024)</f>
        <v>2024</v>
      </c>
      <c r="H2641" s="150">
        <v>11200</v>
      </c>
      <c r="I2641" s="151" t="s">
        <v>927</v>
      </c>
      <c r="J2641" s="93" t="s">
        <v>7288</v>
      </c>
      <c r="K2641" s="153"/>
      <c r="L2641" s="153"/>
      <c r="M2641" s="153"/>
      <c r="N2641" s="153"/>
      <c r="O2641" s="153"/>
      <c r="P2641" s="153"/>
      <c r="Q2641" s="153"/>
      <c r="R2641" s="153"/>
      <c r="S2641" s="153"/>
    </row>
    <row r="2642" spans="1:19" ht="131.25">
      <c r="A2642" s="277" t="s">
        <v>25424</v>
      </c>
      <c r="B2642" s="253" t="s">
        <v>153</v>
      </c>
      <c r="C2642" s="93" t="s">
        <v>7289</v>
      </c>
      <c r="D2642" s="93" t="s">
        <v>7290</v>
      </c>
      <c r="E2642" s="148">
        <f ca="1">IFERROR(__xludf.DUMMYFUNCTION(" VLOOKUP(A2646, IMPORTRANGE(""https://docs.google.com/spreadsheets/d/1fj_Bhi2XPL3siwIh4sx4VRLAe31yD50oKdj5UlRYW0c/"", ""Сводка!A:AA""), 5, FALSE)"),234)</f>
        <v>234</v>
      </c>
      <c r="F2642" s="148" t="s">
        <v>59</v>
      </c>
      <c r="G2642" s="147">
        <f ca="1">IFERROR(__xludf.DUMMYFUNCTION(" VLOOKUP(A2646, IMPORTRANGE(""https://docs.google.com/spreadsheets/d/1QNLbnkR_AongFt22vMfNzfpjZ0CjpI8QI-w0wBnYA1w/"", ""Инфа!A:AA""), 6, FALSE)"),2024)</f>
        <v>2024</v>
      </c>
      <c r="H2642" s="150">
        <v>12000</v>
      </c>
      <c r="I2642" s="151" t="s">
        <v>133</v>
      </c>
      <c r="J2642" s="93" t="s">
        <v>7291</v>
      </c>
      <c r="K2642" s="153"/>
      <c r="L2642" s="153"/>
      <c r="M2642" s="153"/>
      <c r="N2642" s="153"/>
      <c r="O2642" s="153"/>
      <c r="P2642" s="153"/>
      <c r="Q2642" s="153"/>
      <c r="R2642" s="153"/>
      <c r="S2642" s="153"/>
    </row>
    <row r="2643" spans="1:19" ht="93.75">
      <c r="A2643" s="277" t="s">
        <v>25424</v>
      </c>
      <c r="B2643" s="253" t="s">
        <v>400</v>
      </c>
      <c r="C2643" s="93" t="s">
        <v>7292</v>
      </c>
      <c r="D2643" s="93" t="s">
        <v>7293</v>
      </c>
      <c r="E2643" s="148">
        <f ca="1">IFERROR(__xludf.DUMMYFUNCTION(" VLOOKUP(A2647, IMPORTRANGE(""https://docs.google.com/spreadsheets/d/1fj_Bhi2XPL3siwIh4sx4VRLAe31yD50oKdj5UlRYW0c/"", ""Сводка!A:AA""), 5, FALSE)"),104)</f>
        <v>104</v>
      </c>
      <c r="F2643" s="148" t="s">
        <v>403</v>
      </c>
      <c r="G2643" s="147">
        <f ca="1">IFERROR(__xludf.DUMMYFUNCTION(" VLOOKUP(A2647, IMPORTRANGE(""https://docs.google.com/spreadsheets/d/1QNLbnkR_AongFt22vMfNzfpjZ0CjpI8QI-w0wBnYA1w/"", ""Инфа!A:AA""), 6, FALSE)"),2024)</f>
        <v>2024</v>
      </c>
      <c r="H2643" s="150">
        <v>8100</v>
      </c>
      <c r="I2643" s="151" t="s">
        <v>518</v>
      </c>
      <c r="J2643" s="93" t="s">
        <v>7294</v>
      </c>
      <c r="K2643" s="153"/>
      <c r="L2643" s="153"/>
      <c r="M2643" s="153"/>
      <c r="N2643" s="153"/>
      <c r="O2643" s="153"/>
      <c r="P2643" s="153"/>
      <c r="Q2643" s="153"/>
      <c r="R2643" s="153"/>
      <c r="S2643" s="153"/>
    </row>
    <row r="2644" spans="1:19" ht="131.25">
      <c r="A2644" s="277" t="s">
        <v>25424</v>
      </c>
      <c r="B2644" s="253" t="s">
        <v>153</v>
      </c>
      <c r="C2644" s="93" t="s">
        <v>7295</v>
      </c>
      <c r="D2644" s="93" t="s">
        <v>7296</v>
      </c>
      <c r="E2644" s="148">
        <f ca="1">IFERROR(__xludf.DUMMYFUNCTION(" VLOOKUP(A2648, IMPORTRANGE(""https://docs.google.com/spreadsheets/d/1fj_Bhi2XPL3siwIh4sx4VRLAe31yD50oKdj5UlRYW0c/"", ""Сводка!A:AA""), 5, FALSE)"),256)</f>
        <v>256</v>
      </c>
      <c r="F2644" s="148" t="s">
        <v>108</v>
      </c>
      <c r="G2644" s="147">
        <f ca="1">IFERROR(__xludf.DUMMYFUNCTION(" VLOOKUP(A2648, IMPORTRANGE(""https://docs.google.com/spreadsheets/d/1QNLbnkR_AongFt22vMfNzfpjZ0CjpI8QI-w0wBnYA1w/"", ""Инфа!A:AA""), 6, FALSE)"),2024)</f>
        <v>2024</v>
      </c>
      <c r="H2644" s="150">
        <v>20400</v>
      </c>
      <c r="I2644" s="151" t="s">
        <v>696</v>
      </c>
      <c r="J2644" s="93" t="s">
        <v>7297</v>
      </c>
      <c r="K2644" s="153"/>
      <c r="L2644" s="153"/>
      <c r="M2644" s="153"/>
      <c r="N2644" s="153"/>
      <c r="O2644" s="153"/>
      <c r="P2644" s="153"/>
      <c r="Q2644" s="153"/>
      <c r="R2644" s="153"/>
      <c r="S2644" s="153"/>
    </row>
    <row r="2645" spans="1:19" ht="262.5">
      <c r="A2645" s="277" t="s">
        <v>25424</v>
      </c>
      <c r="B2645" s="253" t="s">
        <v>153</v>
      </c>
      <c r="C2645" s="93" t="s">
        <v>7298</v>
      </c>
      <c r="D2645" s="93" t="s">
        <v>7299</v>
      </c>
      <c r="E2645" s="148">
        <f ca="1">IFERROR(__xludf.DUMMYFUNCTION(" VLOOKUP(A2649, IMPORTRANGE(""https://docs.google.com/spreadsheets/d/1fj_Bhi2XPL3siwIh4sx4VRLAe31yD50oKdj5UlRYW0c/"", ""Сводка!A:AA""), 5, FALSE)"),388)</f>
        <v>388</v>
      </c>
      <c r="F2645" s="148" t="s">
        <v>50</v>
      </c>
      <c r="G2645" s="147">
        <f ca="1">IFERROR(__xludf.DUMMYFUNCTION(" VLOOKUP(A2649, IMPORTRANGE(""https://docs.google.com/spreadsheets/d/1QNLbnkR_AongFt22vMfNzfpjZ0CjpI8QI-w0wBnYA1w/"", ""Инфа!A:AA""), 6, FALSE)"),2024)</f>
        <v>2024</v>
      </c>
      <c r="H2645" s="154">
        <v>16600</v>
      </c>
      <c r="I2645" s="151" t="s">
        <v>558</v>
      </c>
      <c r="J2645" s="93" t="s">
        <v>7300</v>
      </c>
      <c r="K2645" s="153"/>
      <c r="L2645" s="153"/>
      <c r="M2645" s="153"/>
      <c r="N2645" s="153"/>
      <c r="O2645" s="153"/>
      <c r="P2645" s="153"/>
      <c r="Q2645" s="153"/>
      <c r="R2645" s="153"/>
      <c r="S2645" s="153"/>
    </row>
    <row r="2646" spans="1:19" ht="93.75">
      <c r="A2646" s="277" t="s">
        <v>25424</v>
      </c>
      <c r="B2646" s="253" t="s">
        <v>400</v>
      </c>
      <c r="C2646" s="93" t="s">
        <v>7301</v>
      </c>
      <c r="D2646" s="93" t="s">
        <v>7302</v>
      </c>
      <c r="E2646" s="148">
        <f ca="1">IFERROR(__xludf.DUMMYFUNCTION(" VLOOKUP(A2650, IMPORTRANGE(""https://docs.google.com/spreadsheets/d/1fj_Bhi2XPL3siwIh4sx4VRLAe31yD50oKdj5UlRYW0c/"", ""Сводка!A:AA""), 5, FALSE)"),156)</f>
        <v>156</v>
      </c>
      <c r="F2646" s="148" t="s">
        <v>403</v>
      </c>
      <c r="G2646" s="147">
        <f ca="1">IFERROR(__xludf.DUMMYFUNCTION(" VLOOKUP(A2650, IMPORTRANGE(""https://docs.google.com/spreadsheets/d/1QNLbnkR_AongFt22vMfNzfpjZ0CjpI8QI-w0wBnYA1w/"", ""Инфа!A:AA""), 6, FALSE)"),2024)</f>
        <v>2024</v>
      </c>
      <c r="H2646" s="150">
        <v>12600</v>
      </c>
      <c r="I2646" s="151" t="s">
        <v>167</v>
      </c>
      <c r="J2646" s="93" t="s">
        <v>7303</v>
      </c>
      <c r="K2646" s="153"/>
      <c r="L2646" s="153"/>
      <c r="M2646" s="153"/>
      <c r="N2646" s="153"/>
      <c r="O2646" s="153"/>
      <c r="P2646" s="153"/>
      <c r="Q2646" s="153"/>
      <c r="R2646" s="153"/>
      <c r="S2646" s="153"/>
    </row>
    <row r="2647" spans="1:19" ht="112.5">
      <c r="A2647" s="277" t="s">
        <v>25424</v>
      </c>
      <c r="B2647" s="253" t="s">
        <v>153</v>
      </c>
      <c r="C2647" s="93" t="s">
        <v>7304</v>
      </c>
      <c r="D2647" s="93" t="s">
        <v>7305</v>
      </c>
      <c r="E2647" s="148">
        <f ca="1">IFERROR(__xludf.DUMMYFUNCTION(" VLOOKUP(A2651, IMPORTRANGE(""https://docs.google.com/spreadsheets/d/1fj_Bhi2XPL3siwIh4sx4VRLAe31yD50oKdj5UlRYW0c/"", ""Сводка!A:AA""), 5, FALSE)"),340)</f>
        <v>340</v>
      </c>
      <c r="F2647" s="148" t="s">
        <v>415</v>
      </c>
      <c r="G2647" s="147">
        <f ca="1">IFERROR(__xludf.DUMMYFUNCTION(" VLOOKUP(A2651, IMPORTRANGE(""https://docs.google.com/spreadsheets/d/1QNLbnkR_AongFt22vMfNzfpjZ0CjpI8QI-w0wBnYA1w/"", ""Инфа!A:AA""), 6, FALSE)"),2024)</f>
        <v>2024</v>
      </c>
      <c r="H2647" s="150">
        <v>25400</v>
      </c>
      <c r="I2647" s="151" t="s">
        <v>1153</v>
      </c>
      <c r="J2647" s="93" t="s">
        <v>7306</v>
      </c>
      <c r="K2647" s="153"/>
      <c r="L2647" s="153"/>
      <c r="M2647" s="153"/>
      <c r="N2647" s="153"/>
      <c r="O2647" s="153"/>
      <c r="P2647" s="153"/>
      <c r="Q2647" s="153"/>
      <c r="R2647" s="153"/>
      <c r="S2647" s="153"/>
    </row>
    <row r="2648" spans="1:19" ht="93.75">
      <c r="A2648" s="277" t="s">
        <v>25424</v>
      </c>
      <c r="B2648" s="253" t="s">
        <v>400</v>
      </c>
      <c r="C2648" s="93" t="s">
        <v>7304</v>
      </c>
      <c r="D2648" s="93" t="s">
        <v>7307</v>
      </c>
      <c r="E2648" s="148">
        <f ca="1">IFERROR(__xludf.DUMMYFUNCTION(" VLOOKUP(A2652, IMPORTRANGE(""https://docs.google.com/spreadsheets/d/1fj_Bhi2XPL3siwIh4sx4VRLAe31yD50oKdj5UlRYW0c/"", ""Сводка!A:AA""), 5, FALSE)"),340)</f>
        <v>340</v>
      </c>
      <c r="F2648" s="148" t="s">
        <v>415</v>
      </c>
      <c r="G2648" s="147">
        <f ca="1">IFERROR(__xludf.DUMMYFUNCTION(" VLOOKUP(A2652, IMPORTRANGE(""https://docs.google.com/spreadsheets/d/1QNLbnkR_AongFt22vMfNzfpjZ0CjpI8QI-w0wBnYA1w/"", ""Инфа!A:AA""), 6, FALSE)"),2024)</f>
        <v>2024</v>
      </c>
      <c r="H2648" s="150">
        <v>25400</v>
      </c>
      <c r="I2648" s="151" t="s">
        <v>1153</v>
      </c>
      <c r="J2648" s="93" t="s">
        <v>7308</v>
      </c>
      <c r="K2648" s="153"/>
      <c r="L2648" s="153"/>
      <c r="M2648" s="153"/>
      <c r="N2648" s="153"/>
      <c r="O2648" s="153"/>
      <c r="P2648" s="153"/>
      <c r="Q2648" s="153"/>
      <c r="R2648" s="153"/>
      <c r="S2648" s="153"/>
    </row>
    <row r="2649" spans="1:19" ht="37.5">
      <c r="A2649" s="277" t="s">
        <v>25424</v>
      </c>
      <c r="B2649" s="253" t="s">
        <v>400</v>
      </c>
      <c r="C2649" s="93" t="s">
        <v>7310</v>
      </c>
      <c r="D2649" s="93" t="s">
        <v>7311</v>
      </c>
      <c r="E2649" s="148" t="e">
        <f>#REF!</f>
        <v>#REF!</v>
      </c>
      <c r="F2649" s="148" t="s">
        <v>415</v>
      </c>
      <c r="G2649" s="147">
        <f ca="1">IFERROR(__xludf.DUMMYFUNCTION(" VLOOKUP(A2654, IMPORTRANGE(""https://docs.google.com/spreadsheets/d/1QNLbnkR_AongFt22vMfNzfpjZ0CjpI8QI-w0wBnYA1w/"", ""Инфа!A:AA""), 6, FALSE)"),2024)</f>
        <v>2024</v>
      </c>
      <c r="H2649" s="150">
        <v>13000</v>
      </c>
      <c r="I2649" s="151" t="s">
        <v>161</v>
      </c>
      <c r="J2649" s="93"/>
      <c r="K2649" s="153"/>
      <c r="L2649" s="153"/>
      <c r="M2649" s="153"/>
      <c r="N2649" s="153"/>
      <c r="O2649" s="153"/>
      <c r="P2649" s="153"/>
      <c r="Q2649" s="153"/>
      <c r="R2649" s="153"/>
      <c r="S2649" s="153"/>
    </row>
    <row r="2650" spans="1:19" ht="281.25">
      <c r="A2650" s="277" t="s">
        <v>25424</v>
      </c>
      <c r="B2650" s="253" t="s">
        <v>400</v>
      </c>
      <c r="C2650" s="93" t="s">
        <v>7312</v>
      </c>
      <c r="D2650" s="93" t="s">
        <v>530</v>
      </c>
      <c r="E2650" s="148">
        <f ca="1">IFERROR(__xludf.DUMMYFUNCTION(" VLOOKUP(A2655, IMPORTRANGE(""https://docs.google.com/spreadsheets/d/1fj_Bhi2XPL3siwIh4sx4VRLAe31yD50oKdj5UlRYW0c/"", ""Сводка!A:AA""), 5, FALSE)"),272)</f>
        <v>272</v>
      </c>
      <c r="F2650" s="148" t="s">
        <v>466</v>
      </c>
      <c r="G2650" s="147">
        <f ca="1">IFERROR(__xludf.DUMMYFUNCTION(" VLOOKUP(A2655, IMPORTRANGE(""https://docs.google.com/spreadsheets/d/1QNLbnkR_AongFt22vMfNzfpjZ0CjpI8QI-w0wBnYA1w/"", ""Инфа!A:AA""), 6, FALSE)"),2024)</f>
        <v>2024</v>
      </c>
      <c r="H2650" s="150">
        <v>13200</v>
      </c>
      <c r="I2650" s="156" t="s">
        <v>489</v>
      </c>
      <c r="J2650" s="93" t="s">
        <v>7313</v>
      </c>
      <c r="K2650" s="153"/>
      <c r="L2650" s="153"/>
      <c r="M2650" s="153"/>
      <c r="N2650" s="153"/>
      <c r="O2650" s="153"/>
      <c r="P2650" s="153"/>
      <c r="Q2650" s="153"/>
      <c r="R2650" s="153"/>
      <c r="S2650" s="153"/>
    </row>
    <row r="2651" spans="1:19" ht="150">
      <c r="A2651" s="277" t="s">
        <v>25424</v>
      </c>
      <c r="B2651" s="253" t="s">
        <v>400</v>
      </c>
      <c r="C2651" s="93" t="s">
        <v>7314</v>
      </c>
      <c r="D2651" s="93" t="s">
        <v>7315</v>
      </c>
      <c r="E2651" s="148">
        <f ca="1">IFERROR(__xludf.DUMMYFUNCTION(" VLOOKUP(A2656, IMPORTRANGE(""https://docs.google.com/spreadsheets/d/1fj_Bhi2XPL3siwIh4sx4VRLAe31yD50oKdj5UlRYW0c/"", ""Сводка!A:AA""), 5, FALSE)"),252)</f>
        <v>252</v>
      </c>
      <c r="F2651" s="148" t="s">
        <v>466</v>
      </c>
      <c r="G2651" s="147">
        <f ca="1">IFERROR(__xludf.DUMMYFUNCTION(" VLOOKUP(A2656, IMPORTRANGE(""https://docs.google.com/spreadsheets/d/1QNLbnkR_AongFt22vMfNzfpjZ0CjpI8QI-w0wBnYA1w/"", ""Инфа!A:AA""), 6, FALSE)"),2024)</f>
        <v>2024</v>
      </c>
      <c r="H2651" s="150">
        <v>20100</v>
      </c>
      <c r="I2651" s="151" t="s">
        <v>1153</v>
      </c>
      <c r="J2651" s="93" t="s">
        <v>7316</v>
      </c>
      <c r="K2651" s="153"/>
      <c r="L2651" s="153"/>
      <c r="M2651" s="153"/>
      <c r="N2651" s="153"/>
      <c r="O2651" s="153"/>
      <c r="P2651" s="153"/>
      <c r="Q2651" s="153"/>
      <c r="R2651" s="153"/>
      <c r="S2651" s="153"/>
    </row>
    <row r="2652" spans="1:19" ht="150">
      <c r="A2652" s="277" t="s">
        <v>25424</v>
      </c>
      <c r="B2652" s="253" t="s">
        <v>400</v>
      </c>
      <c r="C2652" s="93" t="s">
        <v>7314</v>
      </c>
      <c r="D2652" s="93" t="s">
        <v>7317</v>
      </c>
      <c r="E2652" s="148">
        <f ca="1">IFERROR(__xludf.DUMMYFUNCTION(" VLOOKUP(A2657, IMPORTRANGE(""https://docs.google.com/spreadsheets/d/1fj_Bhi2XPL3siwIh4sx4VRLAe31yD50oKdj5UlRYW0c/"", ""Сводка!A:AA""), 5, FALSE)"),264)</f>
        <v>264</v>
      </c>
      <c r="F2652" s="148" t="s">
        <v>466</v>
      </c>
      <c r="G2652" s="147">
        <f ca="1">IFERROR(__xludf.DUMMYFUNCTION(" VLOOKUP(A2657, IMPORTRANGE(""https://docs.google.com/spreadsheets/d/1QNLbnkR_AongFt22vMfNzfpjZ0CjpI8QI-w0wBnYA1w/"", ""Инфа!A:AA""), 6, FALSE)"),2024)</f>
        <v>2024</v>
      </c>
      <c r="H2652" s="150">
        <v>20800</v>
      </c>
      <c r="I2652" s="151" t="s">
        <v>1153</v>
      </c>
      <c r="J2652" s="93" t="s">
        <v>7316</v>
      </c>
      <c r="K2652" s="153"/>
      <c r="L2652" s="153"/>
      <c r="M2652" s="153"/>
      <c r="N2652" s="153"/>
      <c r="O2652" s="153"/>
      <c r="P2652" s="153"/>
      <c r="Q2652" s="153"/>
      <c r="R2652" s="153"/>
      <c r="S2652" s="153"/>
    </row>
    <row r="2653" spans="1:19" ht="225">
      <c r="A2653" s="277" t="s">
        <v>25424</v>
      </c>
      <c r="B2653" s="253" t="s">
        <v>400</v>
      </c>
      <c r="C2653" s="93" t="s">
        <v>7318</v>
      </c>
      <c r="D2653" s="93" t="s">
        <v>7319</v>
      </c>
      <c r="E2653" s="148">
        <f ca="1">IFERROR(__xludf.DUMMYFUNCTION(" VLOOKUP(A2658, IMPORTRANGE(""https://docs.google.com/spreadsheets/d/1fj_Bhi2XPL3siwIh4sx4VRLAe31yD50oKdj5UlRYW0c/"", ""Сводка!A:AA""), 5, FALSE)"),128)</f>
        <v>128</v>
      </c>
      <c r="F2653" s="148" t="s">
        <v>415</v>
      </c>
      <c r="G2653" s="147">
        <f ca="1">IFERROR(__xludf.DUMMYFUNCTION(" VLOOKUP(A2658, IMPORTRANGE(""https://docs.google.com/spreadsheets/d/1QNLbnkR_AongFt22vMfNzfpjZ0CjpI8QI-w0wBnYA1w/"", ""Инфа!A:AA""), 6, FALSE)"),2024)</f>
        <v>2024</v>
      </c>
      <c r="H2653" s="150">
        <v>12700</v>
      </c>
      <c r="I2653" s="156" t="s">
        <v>370</v>
      </c>
      <c r="J2653" s="93" t="s">
        <v>7320</v>
      </c>
      <c r="K2653" s="153"/>
      <c r="L2653" s="153"/>
      <c r="M2653" s="153"/>
      <c r="N2653" s="153"/>
      <c r="O2653" s="153"/>
      <c r="P2653" s="153"/>
      <c r="Q2653" s="153"/>
      <c r="R2653" s="153"/>
      <c r="S2653" s="153"/>
    </row>
    <row r="2654" spans="1:19" ht="131.25">
      <c r="A2654" s="277" t="s">
        <v>25424</v>
      </c>
      <c r="B2654" s="253" t="s">
        <v>400</v>
      </c>
      <c r="C2654" s="93" t="s">
        <v>7318</v>
      </c>
      <c r="D2654" s="93" t="s">
        <v>7321</v>
      </c>
      <c r="E2654" s="148">
        <f ca="1">IFERROR(__xludf.DUMMYFUNCTION(" VLOOKUP(A2659, IMPORTRANGE(""https://docs.google.com/spreadsheets/d/1fj_Bhi2XPL3siwIh4sx4VRLAe31yD50oKdj5UlRYW0c/"", ""Сводка!A:AA""), 5, FALSE)"),244)</f>
        <v>244</v>
      </c>
      <c r="F2654" s="148" t="s">
        <v>415</v>
      </c>
      <c r="G2654" s="147">
        <f ca="1">IFERROR(__xludf.DUMMYFUNCTION(" VLOOKUP(A2659, IMPORTRANGE(""https://docs.google.com/spreadsheets/d/1QNLbnkR_AongFt22vMfNzfpjZ0CjpI8QI-w0wBnYA1w/"", ""Инфа!A:AA""), 6, FALSE)"),2024)</f>
        <v>2024</v>
      </c>
      <c r="H2654" s="150">
        <v>12300</v>
      </c>
      <c r="I2654" s="156" t="s">
        <v>370</v>
      </c>
      <c r="J2654" s="93" t="s">
        <v>7322</v>
      </c>
      <c r="K2654" s="153"/>
      <c r="L2654" s="153"/>
      <c r="M2654" s="153"/>
      <c r="N2654" s="153"/>
      <c r="O2654" s="153"/>
      <c r="P2654" s="153"/>
      <c r="Q2654" s="153"/>
      <c r="R2654" s="153"/>
      <c r="S2654" s="153"/>
    </row>
    <row r="2655" spans="1:19" ht="93.75">
      <c r="A2655" s="277" t="s">
        <v>25424</v>
      </c>
      <c r="B2655" s="253" t="s">
        <v>400</v>
      </c>
      <c r="C2655" s="93" t="s">
        <v>7318</v>
      </c>
      <c r="D2655" s="93" t="s">
        <v>7323</v>
      </c>
      <c r="E2655" s="148">
        <f ca="1">IFERROR(__xludf.DUMMYFUNCTION(" VLOOKUP(A2660, IMPORTRANGE(""https://docs.google.com/spreadsheets/d/1fj_Bhi2XPL3siwIh4sx4VRLAe31yD50oKdj5UlRYW0c/"", ""Сводка!A:AA""), 5, FALSE)"),100)</f>
        <v>100</v>
      </c>
      <c r="F2655" s="148" t="s">
        <v>415</v>
      </c>
      <c r="G2655" s="147">
        <f ca="1">IFERROR(__xludf.DUMMYFUNCTION(" VLOOKUP(A2660, IMPORTRANGE(""https://docs.google.com/spreadsheets/d/1QNLbnkR_AongFt22vMfNzfpjZ0CjpI8QI-w0wBnYA1w/"", ""Инфа!A:AA""), 6, FALSE)"),2024)</f>
        <v>2024</v>
      </c>
      <c r="H2655" s="150">
        <v>8000</v>
      </c>
      <c r="I2655" s="156" t="s">
        <v>370</v>
      </c>
      <c r="J2655" s="93" t="s">
        <v>7324</v>
      </c>
      <c r="K2655" s="153"/>
      <c r="L2655" s="153"/>
      <c r="M2655" s="153"/>
      <c r="N2655" s="153"/>
      <c r="O2655" s="153"/>
      <c r="P2655" s="153"/>
      <c r="Q2655" s="153"/>
      <c r="R2655" s="153"/>
      <c r="S2655" s="153"/>
    </row>
    <row r="2656" spans="1:19" ht="93.75">
      <c r="A2656" s="277" t="s">
        <v>25424</v>
      </c>
      <c r="B2656" s="253" t="s">
        <v>400</v>
      </c>
      <c r="C2656" s="93" t="s">
        <v>7318</v>
      </c>
      <c r="D2656" s="93" t="s">
        <v>7325</v>
      </c>
      <c r="E2656" s="148">
        <f ca="1">IFERROR(__xludf.DUMMYFUNCTION(" VLOOKUP(A2661, IMPORTRANGE(""https://docs.google.com/spreadsheets/d/1fj_Bhi2XPL3siwIh4sx4VRLAe31yD50oKdj5UlRYW0c/"", ""Сводка!A:AA""), 5, FALSE)"),148)</f>
        <v>148</v>
      </c>
      <c r="F2656" s="148" t="s">
        <v>415</v>
      </c>
      <c r="G2656" s="147">
        <f ca="1">IFERROR(__xludf.DUMMYFUNCTION(" VLOOKUP(A2661, IMPORTRANGE(""https://docs.google.com/spreadsheets/d/1QNLbnkR_AongFt22vMfNzfpjZ0CjpI8QI-w0wBnYA1w/"", ""Инфа!A:AA""), 6, FALSE)"),2024)</f>
        <v>2024</v>
      </c>
      <c r="H2656" s="150">
        <v>9400</v>
      </c>
      <c r="I2656" s="156" t="s">
        <v>370</v>
      </c>
      <c r="J2656" s="93" t="s">
        <v>7326</v>
      </c>
      <c r="K2656" s="153"/>
      <c r="L2656" s="153"/>
      <c r="M2656" s="153"/>
      <c r="N2656" s="153"/>
      <c r="O2656" s="153"/>
      <c r="P2656" s="153"/>
      <c r="Q2656" s="153"/>
      <c r="R2656" s="153"/>
      <c r="S2656" s="153"/>
    </row>
    <row r="2657" spans="1:19" ht="56.25">
      <c r="A2657" s="277" t="s">
        <v>25424</v>
      </c>
      <c r="B2657" s="253" t="s">
        <v>400</v>
      </c>
      <c r="C2657" s="93" t="s">
        <v>7327</v>
      </c>
      <c r="D2657" s="93" t="s">
        <v>7328</v>
      </c>
      <c r="E2657" s="148">
        <f ca="1">IFERROR(__xludf.DUMMYFUNCTION(" VLOOKUP(A2662, IMPORTRANGE(""https://docs.google.com/spreadsheets/d/1fj_Bhi2XPL3siwIh4sx4VRLAe31yD50oKdj5UlRYW0c/"", ""Сводка!A:AA""), 5, FALSE)"),128)</f>
        <v>128</v>
      </c>
      <c r="F2657" s="148" t="s">
        <v>466</v>
      </c>
      <c r="G2657" s="147">
        <f ca="1">IFERROR(__xludf.DUMMYFUNCTION(" VLOOKUP(A2662, IMPORTRANGE(""https://docs.google.com/spreadsheets/d/1QNLbnkR_AongFt22vMfNzfpjZ0CjpI8QI-w0wBnYA1w/"", ""Инфа!A:AA""), 6, FALSE)"),2024)</f>
        <v>2024</v>
      </c>
      <c r="H2657" s="150">
        <v>8800</v>
      </c>
      <c r="I2657" s="156" t="s">
        <v>1021</v>
      </c>
      <c r="J2657" s="93"/>
      <c r="K2657" s="153"/>
      <c r="L2657" s="153"/>
      <c r="M2657" s="153"/>
      <c r="N2657" s="153"/>
      <c r="O2657" s="153"/>
      <c r="P2657" s="153"/>
      <c r="Q2657" s="153"/>
      <c r="R2657" s="153"/>
      <c r="S2657" s="153"/>
    </row>
    <row r="2658" spans="1:19" ht="37.5">
      <c r="A2658" s="277" t="s">
        <v>25424</v>
      </c>
      <c r="B2658" s="253" t="s">
        <v>400</v>
      </c>
      <c r="C2658" s="93" t="s">
        <v>7329</v>
      </c>
      <c r="D2658" s="93" t="s">
        <v>7330</v>
      </c>
      <c r="E2658" s="148">
        <v>196</v>
      </c>
      <c r="F2658" s="148"/>
      <c r="G2658" s="147">
        <f ca="1">IFERROR(__xludf.DUMMYFUNCTION(" VLOOKUP(A2663, IMPORTRANGE(""https://docs.google.com/spreadsheets/d/1QNLbnkR_AongFt22vMfNzfpjZ0CjpI8QI-w0wBnYA1w/"", ""Инфа!A:AA""), 6, FALSE)"),2024)</f>
        <v>2024</v>
      </c>
      <c r="H2658" s="150">
        <v>10900</v>
      </c>
      <c r="I2658" s="156" t="s">
        <v>489</v>
      </c>
      <c r="J2658" s="93"/>
      <c r="K2658" s="153"/>
      <c r="L2658" s="153"/>
      <c r="M2658" s="153"/>
      <c r="N2658" s="153"/>
      <c r="O2658" s="153"/>
      <c r="P2658" s="153"/>
      <c r="Q2658" s="153"/>
      <c r="R2658" s="153"/>
      <c r="S2658" s="153"/>
    </row>
    <row r="2659" spans="1:19" ht="56.25">
      <c r="A2659" s="277" t="s">
        <v>25424</v>
      </c>
      <c r="B2659" s="253" t="s">
        <v>153</v>
      </c>
      <c r="C2659" s="93" t="s">
        <v>7331</v>
      </c>
      <c r="D2659" s="93" t="s">
        <v>7332</v>
      </c>
      <c r="E2659" s="148">
        <f ca="1">IFERROR(__xludf.DUMMYFUNCTION(" VLOOKUP(A2664, IMPORTRANGE(""https://docs.google.com/spreadsheets/d/1fj_Bhi2XPL3siwIh4sx4VRLAe31yD50oKdj5UlRYW0c/"", ""Сводка!A:AA""), 5, FALSE)"),108)</f>
        <v>108</v>
      </c>
      <c r="F2659" s="148" t="s">
        <v>1291</v>
      </c>
      <c r="G2659" s="147">
        <f ca="1">IFERROR(__xludf.DUMMYFUNCTION(" VLOOKUP(A2664, IMPORTRANGE(""https://docs.google.com/spreadsheets/d/1QNLbnkR_AongFt22vMfNzfpjZ0CjpI8QI-w0wBnYA1w/"", ""Инфа!A:AA""), 6, FALSE)"),2024)</f>
        <v>2024</v>
      </c>
      <c r="H2659" s="150">
        <v>8200</v>
      </c>
      <c r="I2659" s="151" t="s">
        <v>28</v>
      </c>
      <c r="J2659" s="93"/>
      <c r="K2659" s="153"/>
      <c r="L2659" s="153"/>
      <c r="M2659" s="153"/>
      <c r="N2659" s="153"/>
      <c r="O2659" s="153"/>
      <c r="P2659" s="153"/>
      <c r="Q2659" s="153"/>
      <c r="R2659" s="153"/>
      <c r="S2659" s="153"/>
    </row>
    <row r="2660" spans="1:19" ht="93.75">
      <c r="A2660" s="277" t="s">
        <v>25424</v>
      </c>
      <c r="B2660" s="253" t="s">
        <v>400</v>
      </c>
      <c r="C2660" s="93" t="s">
        <v>7331</v>
      </c>
      <c r="D2660" s="93" t="s">
        <v>7333</v>
      </c>
      <c r="E2660" s="148">
        <f ca="1">IFERROR(__xludf.DUMMYFUNCTION(" VLOOKUP(A2665, IMPORTRANGE(""https://docs.google.com/spreadsheets/d/1fj_Bhi2XPL3siwIh4sx4VRLAe31yD50oKdj5UlRYW0c/"", ""Сводка!A:AA""), 5, FALSE)"),72)</f>
        <v>72</v>
      </c>
      <c r="F2660" s="148" t="s">
        <v>2114</v>
      </c>
      <c r="G2660" s="147">
        <f ca="1">IFERROR(__xludf.DUMMYFUNCTION(" VLOOKUP(A2665, IMPORTRANGE(""https://docs.google.com/spreadsheets/d/1QNLbnkR_AongFt22vMfNzfpjZ0CjpI8QI-w0wBnYA1w/"", ""Инфа!A:AA""), 6, FALSE)"),2024)</f>
        <v>2024</v>
      </c>
      <c r="H2660" s="150">
        <v>7200</v>
      </c>
      <c r="I2660" s="151" t="s">
        <v>819</v>
      </c>
      <c r="J2660" s="93"/>
      <c r="K2660" s="153"/>
      <c r="L2660" s="153"/>
      <c r="M2660" s="153"/>
      <c r="N2660" s="153"/>
      <c r="O2660" s="153"/>
      <c r="P2660" s="153"/>
      <c r="Q2660" s="153"/>
      <c r="R2660" s="153"/>
      <c r="S2660" s="153"/>
    </row>
    <row r="2661" spans="1:19" ht="93.75">
      <c r="A2661" s="277" t="s">
        <v>25424</v>
      </c>
      <c r="B2661" s="253" t="s">
        <v>153</v>
      </c>
      <c r="C2661" s="93" t="s">
        <v>7334</v>
      </c>
      <c r="D2661" s="93" t="s">
        <v>7335</v>
      </c>
      <c r="E2661" s="148" t="e">
        <f>#REF!</f>
        <v>#REF!</v>
      </c>
      <c r="F2661" s="148" t="s">
        <v>266</v>
      </c>
      <c r="G2661" s="147">
        <f ca="1">IFERROR(__xludf.DUMMYFUNCTION(" VLOOKUP(A2666, IMPORTRANGE(""https://docs.google.com/spreadsheets/d/1QNLbnkR_AongFt22vMfNzfpjZ0CjpI8QI-w0wBnYA1w/"", ""Инфа!A:AA""), 6, FALSE)"),2024)</f>
        <v>2024</v>
      </c>
      <c r="H2661" s="150">
        <v>12200</v>
      </c>
      <c r="I2661" s="151" t="s">
        <v>4058</v>
      </c>
      <c r="J2661" s="93"/>
      <c r="K2661" s="153"/>
      <c r="L2661" s="153"/>
      <c r="M2661" s="153"/>
      <c r="N2661" s="153"/>
      <c r="O2661" s="153"/>
      <c r="P2661" s="153"/>
      <c r="Q2661" s="153"/>
      <c r="R2661" s="153"/>
      <c r="S2661" s="153"/>
    </row>
    <row r="2662" spans="1:19" ht="150">
      <c r="A2662" s="277" t="s">
        <v>25424</v>
      </c>
      <c r="B2662" s="253" t="s">
        <v>153</v>
      </c>
      <c r="C2662" s="93" t="s">
        <v>7336</v>
      </c>
      <c r="D2662" s="93" t="s">
        <v>7337</v>
      </c>
      <c r="E2662" s="148">
        <f ca="1">IFERROR(__xludf.DUMMYFUNCTION(" VLOOKUP(A2667, IMPORTRANGE(""https://docs.google.com/spreadsheets/d/1fj_Bhi2XPL3siwIh4sx4VRLAe31yD50oKdj5UlRYW0c/"", ""Сводка!A:AA""), 5, FALSE)"),72)</f>
        <v>72</v>
      </c>
      <c r="F2662" s="148" t="s">
        <v>1291</v>
      </c>
      <c r="G2662" s="147">
        <f ca="1">IFERROR(__xludf.DUMMYFUNCTION(" VLOOKUP(A2667, IMPORTRANGE(""https://docs.google.com/spreadsheets/d/1QNLbnkR_AongFt22vMfNzfpjZ0CjpI8QI-w0wBnYA1w/"", ""Инфа!A:AA""), 6, FALSE)"),2024)</f>
        <v>2024</v>
      </c>
      <c r="H2662" s="150">
        <v>9300</v>
      </c>
      <c r="I2662" s="151" t="s">
        <v>3111</v>
      </c>
      <c r="J2662" s="93" t="s">
        <v>7338</v>
      </c>
      <c r="K2662" s="153"/>
      <c r="L2662" s="153"/>
      <c r="M2662" s="153"/>
      <c r="N2662" s="153"/>
      <c r="O2662" s="153"/>
      <c r="P2662" s="153"/>
      <c r="Q2662" s="153"/>
      <c r="R2662" s="153"/>
      <c r="S2662" s="153"/>
    </row>
    <row r="2663" spans="1:19" ht="150">
      <c r="A2663" s="277" t="s">
        <v>25424</v>
      </c>
      <c r="B2663" s="253" t="s">
        <v>400</v>
      </c>
      <c r="C2663" s="93" t="s">
        <v>7339</v>
      </c>
      <c r="D2663" s="93" t="s">
        <v>7340</v>
      </c>
      <c r="E2663" s="148" t="e">
        <f>#REF!</f>
        <v>#REF!</v>
      </c>
      <c r="F2663" s="148" t="s">
        <v>2114</v>
      </c>
      <c r="G2663" s="147">
        <f ca="1">IFERROR(__xludf.DUMMYFUNCTION(" VLOOKUP(A2668, IMPORTRANGE(""https://docs.google.com/spreadsheets/d/1QNLbnkR_AongFt22vMfNzfpjZ0CjpI8QI-w0wBnYA1w/"", ""Инфа!A:AA""), 6, FALSE)"),2024)</f>
        <v>2024</v>
      </c>
      <c r="H2663" s="150">
        <v>8600</v>
      </c>
      <c r="I2663" s="151" t="s">
        <v>3111</v>
      </c>
      <c r="J2663" s="93" t="s">
        <v>7341</v>
      </c>
      <c r="K2663" s="153"/>
      <c r="L2663" s="153"/>
      <c r="M2663" s="153"/>
      <c r="N2663" s="153"/>
      <c r="O2663" s="153"/>
      <c r="P2663" s="153"/>
      <c r="Q2663" s="153"/>
      <c r="R2663" s="153"/>
      <c r="S2663" s="153"/>
    </row>
    <row r="2664" spans="1:19" ht="93.75">
      <c r="A2664" s="277" t="s">
        <v>25424</v>
      </c>
      <c r="B2664" s="253" t="s">
        <v>400</v>
      </c>
      <c r="C2664" s="93" t="s">
        <v>7342</v>
      </c>
      <c r="D2664" s="93" t="s">
        <v>511</v>
      </c>
      <c r="E2664" s="148">
        <f ca="1">IFERROR(__xludf.DUMMYFUNCTION(" VLOOKUP(A2669, IMPORTRANGE(""https://docs.google.com/spreadsheets/d/1fj_Bhi2XPL3siwIh4sx4VRLAe31yD50oKdj5UlRYW0c/"", ""Сводка!A:AA""), 5, FALSE)"),128)</f>
        <v>128</v>
      </c>
      <c r="F2664" s="148" t="s">
        <v>7343</v>
      </c>
      <c r="G2664" s="147">
        <f ca="1">IFERROR(__xludf.DUMMYFUNCTION(" VLOOKUP(A2669, IMPORTRANGE(""https://docs.google.com/spreadsheets/d/1QNLbnkR_AongFt22vMfNzfpjZ0CjpI8QI-w0wBnYA1w/"", ""Инфа!A:AA""), 6, FALSE)"),2024)</f>
        <v>2024</v>
      </c>
      <c r="H2664" s="150">
        <v>8800</v>
      </c>
      <c r="I2664" s="156" t="s">
        <v>489</v>
      </c>
      <c r="J2664" s="93" t="s">
        <v>7344</v>
      </c>
      <c r="K2664" s="153"/>
      <c r="L2664" s="153"/>
      <c r="M2664" s="153"/>
      <c r="N2664" s="153"/>
      <c r="O2664" s="153"/>
      <c r="P2664" s="153"/>
      <c r="Q2664" s="153"/>
      <c r="R2664" s="153"/>
      <c r="S2664" s="153"/>
    </row>
    <row r="2665" spans="1:19" ht="168.75">
      <c r="A2665" s="277" t="s">
        <v>25424</v>
      </c>
      <c r="B2665" s="253" t="s">
        <v>153</v>
      </c>
      <c r="C2665" s="93" t="s">
        <v>7345</v>
      </c>
      <c r="D2665" s="93" t="s">
        <v>7346</v>
      </c>
      <c r="E2665" s="148">
        <f ca="1">IFERROR(__xludf.DUMMYFUNCTION(" VLOOKUP(A2670, IMPORTRANGE(""https://docs.google.com/spreadsheets/d/1fj_Bhi2XPL3siwIh4sx4VRLAe31yD50oKdj5UlRYW0c/"", ""Сводка!A:AA""), 5, FALSE)"),176)</f>
        <v>176</v>
      </c>
      <c r="F2665" s="148" t="s">
        <v>26</v>
      </c>
      <c r="G2665" s="147">
        <f ca="1">IFERROR(__xludf.DUMMYFUNCTION(" VLOOKUP(A2670, IMPORTRANGE(""https://docs.google.com/spreadsheets/d/1QNLbnkR_AongFt22vMfNzfpjZ0CjpI8QI-w0wBnYA1w/"", ""Инфа!A:AA""), 6, FALSE)"),2024)</f>
        <v>2024</v>
      </c>
      <c r="H2665" s="150">
        <v>10300</v>
      </c>
      <c r="I2665" s="151" t="s">
        <v>2064</v>
      </c>
      <c r="J2665" s="93" t="s">
        <v>7347</v>
      </c>
      <c r="K2665" s="153"/>
      <c r="L2665" s="153"/>
      <c r="M2665" s="153"/>
      <c r="N2665" s="153"/>
      <c r="O2665" s="153"/>
      <c r="P2665" s="153"/>
      <c r="Q2665" s="153"/>
      <c r="R2665" s="153"/>
      <c r="S2665" s="153"/>
    </row>
    <row r="2666" spans="1:19" ht="206.25">
      <c r="A2666" s="277" t="s">
        <v>25424</v>
      </c>
      <c r="B2666" s="253" t="s">
        <v>153</v>
      </c>
      <c r="C2666" s="93" t="s">
        <v>7348</v>
      </c>
      <c r="D2666" s="93" t="s">
        <v>7349</v>
      </c>
      <c r="E2666" s="148">
        <f ca="1">IFERROR(__xludf.DUMMYFUNCTION(" VLOOKUP(A2671, IMPORTRANGE(""https://docs.google.com/spreadsheets/d/1fj_Bhi2XPL3siwIh4sx4VRLAe31yD50oKdj5UlRYW0c/"", ""Сводка!A:AA""), 5, FALSE)"),232)</f>
        <v>232</v>
      </c>
      <c r="F2666" s="148" t="s">
        <v>50</v>
      </c>
      <c r="G2666" s="147">
        <f ca="1">IFERROR(__xludf.DUMMYFUNCTION(" VLOOKUP(A2671, IMPORTRANGE(""https://docs.google.com/spreadsheets/d/1QNLbnkR_AongFt22vMfNzfpjZ0CjpI8QI-w0wBnYA1w/"", ""Инфа!A:AA""), 6, FALSE)"),2024)</f>
        <v>2024</v>
      </c>
      <c r="H2666" s="150">
        <v>18900</v>
      </c>
      <c r="I2666" s="156" t="s">
        <v>72</v>
      </c>
      <c r="J2666" s="93" t="s">
        <v>7350</v>
      </c>
      <c r="K2666" s="153"/>
      <c r="L2666" s="153"/>
      <c r="M2666" s="153"/>
      <c r="N2666" s="153"/>
      <c r="O2666" s="153"/>
      <c r="P2666" s="153"/>
      <c r="Q2666" s="153"/>
      <c r="R2666" s="153"/>
      <c r="S2666" s="153"/>
    </row>
    <row r="2667" spans="1:19" ht="206.25">
      <c r="A2667" s="277" t="s">
        <v>25424</v>
      </c>
      <c r="B2667" s="253" t="s">
        <v>153</v>
      </c>
      <c r="C2667" s="93" t="s">
        <v>7348</v>
      </c>
      <c r="D2667" s="93" t="s">
        <v>7351</v>
      </c>
      <c r="E2667" s="148">
        <f ca="1">IFERROR(__xludf.DUMMYFUNCTION(" VLOOKUP(A2672, IMPORTRANGE(""https://docs.google.com/spreadsheets/d/1fj_Bhi2XPL3siwIh4sx4VRLAe31yD50oKdj5UlRYW0c/"", ""Сводка!A:AA""), 5, FALSE)"),508)</f>
        <v>508</v>
      </c>
      <c r="F2667" s="148" t="s">
        <v>456</v>
      </c>
      <c r="G2667" s="147">
        <f ca="1">IFERROR(__xludf.DUMMYFUNCTION(" VLOOKUP(A2672, IMPORTRANGE(""https://docs.google.com/spreadsheets/d/1QNLbnkR_AongFt22vMfNzfpjZ0CjpI8QI-w0wBnYA1w/"", ""Инфа!A:AA""), 6, FALSE)"),2024)</f>
        <v>2024</v>
      </c>
      <c r="H2667" s="154">
        <v>20200</v>
      </c>
      <c r="I2667" s="151" t="s">
        <v>72</v>
      </c>
      <c r="J2667" s="93" t="s">
        <v>7352</v>
      </c>
      <c r="K2667" s="153"/>
      <c r="L2667" s="153"/>
      <c r="M2667" s="153"/>
      <c r="N2667" s="153"/>
      <c r="O2667" s="153"/>
      <c r="P2667" s="153"/>
      <c r="Q2667" s="153"/>
      <c r="R2667" s="153"/>
      <c r="S2667" s="153"/>
    </row>
    <row r="2668" spans="1:19" ht="206.25">
      <c r="A2668" s="277" t="s">
        <v>25424</v>
      </c>
      <c r="B2668" s="253" t="s">
        <v>153</v>
      </c>
      <c r="C2668" s="93" t="s">
        <v>7353</v>
      </c>
      <c r="D2668" s="93" t="s">
        <v>7354</v>
      </c>
      <c r="E2668" s="148">
        <f ca="1">IFERROR(__xludf.DUMMYFUNCTION(" VLOOKUP(A2673, IMPORTRANGE(""https://docs.google.com/spreadsheets/d/1fj_Bhi2XPL3siwIh4sx4VRLAe31yD50oKdj5UlRYW0c/"", ""Сводка!A:AA""), 5, FALSE)"),584)</f>
        <v>584</v>
      </c>
      <c r="F2668" s="148" t="s">
        <v>456</v>
      </c>
      <c r="G2668" s="147">
        <f ca="1">IFERROR(__xludf.DUMMYFUNCTION(" VLOOKUP(A2673, IMPORTRANGE(""https://docs.google.com/spreadsheets/d/1QNLbnkR_AongFt22vMfNzfpjZ0CjpI8QI-w0wBnYA1w/"", ""Инфа!A:AA""), 6, FALSE)"),2024)</f>
        <v>2024</v>
      </c>
      <c r="H2668" s="154">
        <v>22500</v>
      </c>
      <c r="I2668" s="156" t="s">
        <v>72</v>
      </c>
      <c r="J2668" s="93" t="s">
        <v>7350</v>
      </c>
      <c r="K2668" s="153"/>
      <c r="L2668" s="153"/>
      <c r="M2668" s="153"/>
      <c r="N2668" s="153"/>
      <c r="O2668" s="153"/>
      <c r="P2668" s="153"/>
      <c r="Q2668" s="153"/>
      <c r="R2668" s="153"/>
      <c r="S2668" s="153"/>
    </row>
    <row r="2669" spans="1:19" ht="112.5">
      <c r="A2669" s="277" t="s">
        <v>25424</v>
      </c>
      <c r="B2669" s="253" t="s">
        <v>400</v>
      </c>
      <c r="C2669" s="93" t="s">
        <v>7355</v>
      </c>
      <c r="D2669" s="93" t="s">
        <v>7356</v>
      </c>
      <c r="E2669" s="148">
        <f ca="1">IFERROR(__xludf.DUMMYFUNCTION(" VLOOKUP(A2674, IMPORTRANGE(""https://docs.google.com/spreadsheets/d/1fj_Bhi2XPL3siwIh4sx4VRLAe31yD50oKdj5UlRYW0c/"", ""Сводка!A:AA""), 5, FALSE)"),248)</f>
        <v>248</v>
      </c>
      <c r="F2669" s="148" t="s">
        <v>415</v>
      </c>
      <c r="G2669" s="147">
        <f ca="1">IFERROR(__xludf.DUMMYFUNCTION(" VLOOKUP(A2674, IMPORTRANGE(""https://docs.google.com/spreadsheets/d/1QNLbnkR_AongFt22vMfNzfpjZ0CjpI8QI-w0wBnYA1w/"", ""Инфа!A:AA""), 6, FALSE)"),2024)</f>
        <v>2024</v>
      </c>
      <c r="H2669" s="150">
        <v>19900</v>
      </c>
      <c r="I2669" s="151" t="s">
        <v>28</v>
      </c>
      <c r="J2669" s="93" t="s">
        <v>7357</v>
      </c>
      <c r="K2669" s="153"/>
      <c r="L2669" s="153"/>
      <c r="M2669" s="153"/>
      <c r="N2669" s="153"/>
      <c r="O2669" s="153"/>
      <c r="P2669" s="153"/>
      <c r="Q2669" s="153"/>
      <c r="R2669" s="153"/>
      <c r="S2669" s="153"/>
    </row>
    <row r="2670" spans="1:19" ht="93.75">
      <c r="A2670" s="277" t="s">
        <v>25424</v>
      </c>
      <c r="B2670" s="254" t="s">
        <v>400</v>
      </c>
      <c r="C2670" s="93" t="s">
        <v>7358</v>
      </c>
      <c r="D2670" s="93" t="s">
        <v>7359</v>
      </c>
      <c r="E2670" s="148">
        <f ca="1">IFERROR(__xludf.DUMMYFUNCTION(" VLOOKUP(A2675, IMPORTRANGE(""https://docs.google.com/spreadsheets/d/1fj_Bhi2XPL3siwIh4sx4VRLAe31yD50oKdj5UlRYW0c/"", ""Сводка!A:AA""), 5, FALSE)"),368)</f>
        <v>368</v>
      </c>
      <c r="F2670" s="148" t="s">
        <v>415</v>
      </c>
      <c r="G2670" s="147">
        <f ca="1">IFERROR(__xludf.DUMMYFUNCTION(" VLOOKUP(A2675, IMPORTRANGE(""https://docs.google.com/spreadsheets/d/1QNLbnkR_AongFt22vMfNzfpjZ0CjpI8QI-w0wBnYA1w/"", ""Инфа!A:AA""), 6, FALSE)"),2024)</f>
        <v>2024</v>
      </c>
      <c r="H2670" s="154">
        <v>16000</v>
      </c>
      <c r="I2670" s="151" t="s">
        <v>133</v>
      </c>
      <c r="J2670" s="93" t="s">
        <v>7360</v>
      </c>
      <c r="K2670" s="153"/>
      <c r="L2670" s="153"/>
      <c r="M2670" s="153"/>
      <c r="N2670" s="153"/>
      <c r="O2670" s="153"/>
      <c r="P2670" s="153"/>
      <c r="Q2670" s="153"/>
      <c r="R2670" s="153"/>
      <c r="S2670" s="153"/>
    </row>
    <row r="2671" spans="1:19" ht="56.25">
      <c r="A2671" s="277" t="s">
        <v>25424</v>
      </c>
      <c r="B2671" s="253" t="s">
        <v>400</v>
      </c>
      <c r="C2671" s="93" t="s">
        <v>7358</v>
      </c>
      <c r="D2671" s="93" t="s">
        <v>7361</v>
      </c>
      <c r="E2671" s="148">
        <f ca="1">IFERROR(__xludf.DUMMYFUNCTION(" VLOOKUP(A2676, IMPORTRANGE(""https://docs.google.com/spreadsheets/d/1fj_Bhi2XPL3siwIh4sx4VRLAe31yD50oKdj5UlRYW0c/"", ""Сводка!A:AA""), 5, FALSE)"),492)</f>
        <v>492</v>
      </c>
      <c r="F2671" s="148" t="s">
        <v>466</v>
      </c>
      <c r="G2671" s="147">
        <f ca="1">IFERROR(__xludf.DUMMYFUNCTION(" VLOOKUP(A2676, IMPORTRANGE(""https://docs.google.com/spreadsheets/d/1QNLbnkR_AongFt22vMfNzfpjZ0CjpI8QI-w0wBnYA1w/"", ""Инфа!A:AA""), 6, FALSE)"),2024)</f>
        <v>2024</v>
      </c>
      <c r="H2671" s="154">
        <v>19800</v>
      </c>
      <c r="I2671" s="151" t="s">
        <v>7362</v>
      </c>
      <c r="J2671" s="93" t="s">
        <v>7363</v>
      </c>
      <c r="K2671" s="153"/>
      <c r="L2671" s="153"/>
      <c r="M2671" s="153"/>
      <c r="N2671" s="153"/>
      <c r="O2671" s="153"/>
      <c r="P2671" s="153"/>
      <c r="Q2671" s="153"/>
      <c r="R2671" s="153"/>
      <c r="S2671" s="153"/>
    </row>
    <row r="2672" spans="1:19" ht="56.25">
      <c r="A2672" s="277" t="s">
        <v>25424</v>
      </c>
      <c r="B2672" s="253" t="s">
        <v>400</v>
      </c>
      <c r="C2672" s="93" t="s">
        <v>7358</v>
      </c>
      <c r="D2672" s="93" t="s">
        <v>7364</v>
      </c>
      <c r="E2672" s="148">
        <f ca="1">IFERROR(__xludf.DUMMYFUNCTION(" VLOOKUP(A2677, IMPORTRANGE(""https://docs.google.com/spreadsheets/d/1fj_Bhi2XPL3siwIh4sx4VRLAe31yD50oKdj5UlRYW0c/"", ""Сводка!A:AA""), 5, FALSE)"),164)</f>
        <v>164</v>
      </c>
      <c r="F2672" s="148" t="s">
        <v>415</v>
      </c>
      <c r="G2672" s="147">
        <f ca="1">IFERROR(__xludf.DUMMYFUNCTION(" VLOOKUP(A2677, IMPORTRANGE(""https://docs.google.com/spreadsheets/d/1QNLbnkR_AongFt22vMfNzfpjZ0CjpI8QI-w0wBnYA1w/"", ""Инфа!A:AA""), 6, FALSE)"),2024)</f>
        <v>2024</v>
      </c>
      <c r="H2672" s="150">
        <v>19300</v>
      </c>
      <c r="I2672" s="151" t="s">
        <v>133</v>
      </c>
      <c r="J2672" s="93" t="s">
        <v>7365</v>
      </c>
      <c r="K2672" s="153"/>
      <c r="L2672" s="153"/>
      <c r="M2672" s="153"/>
      <c r="N2672" s="153"/>
      <c r="O2672" s="153"/>
      <c r="P2672" s="153"/>
      <c r="Q2672" s="153"/>
      <c r="R2672" s="153"/>
      <c r="S2672" s="153"/>
    </row>
    <row r="2673" spans="1:19" ht="75">
      <c r="A2673" s="277" t="s">
        <v>25424</v>
      </c>
      <c r="B2673" s="253" t="s">
        <v>400</v>
      </c>
      <c r="C2673" s="93" t="s">
        <v>7358</v>
      </c>
      <c r="D2673" s="93" t="s">
        <v>7366</v>
      </c>
      <c r="E2673" s="148">
        <f ca="1">IFERROR(__xludf.DUMMYFUNCTION(" VLOOKUP(A2678, IMPORTRANGE(""https://docs.google.com/spreadsheets/d/1fj_Bhi2XPL3siwIh4sx4VRLAe31yD50oKdj5UlRYW0c/"", ""Сводка!A:AA""), 5, FALSE)"),368)</f>
        <v>368</v>
      </c>
      <c r="F2673" s="148" t="s">
        <v>466</v>
      </c>
      <c r="G2673" s="147">
        <f ca="1">IFERROR(__xludf.DUMMYFUNCTION(" VLOOKUP(A2678, IMPORTRANGE(""https://docs.google.com/spreadsheets/d/1QNLbnkR_AongFt22vMfNzfpjZ0CjpI8QI-w0wBnYA1w/"", ""Инфа!A:AA""), 6, FALSE)"),2024)</f>
        <v>2024</v>
      </c>
      <c r="H2673" s="154">
        <v>16000</v>
      </c>
      <c r="I2673" s="151" t="s">
        <v>133</v>
      </c>
      <c r="J2673" s="93" t="s">
        <v>7367</v>
      </c>
      <c r="K2673" s="153"/>
      <c r="L2673" s="153"/>
      <c r="M2673" s="153"/>
      <c r="N2673" s="153"/>
      <c r="O2673" s="153"/>
      <c r="P2673" s="153"/>
      <c r="Q2673" s="153"/>
      <c r="R2673" s="153"/>
      <c r="S2673" s="153"/>
    </row>
    <row r="2674" spans="1:19" ht="93.75">
      <c r="A2674" s="277" t="s">
        <v>25424</v>
      </c>
      <c r="B2674" s="253" t="s">
        <v>400</v>
      </c>
      <c r="C2674" s="93" t="s">
        <v>7368</v>
      </c>
      <c r="D2674" s="93" t="s">
        <v>7369</v>
      </c>
      <c r="E2674" s="148">
        <f ca="1">IFERROR(__xludf.DUMMYFUNCTION(" VLOOKUP(A2679, IMPORTRANGE(""https://docs.google.com/spreadsheets/d/1fj_Bhi2XPL3siwIh4sx4VRLAe31yD50oKdj5UlRYW0c/"", ""Сводка!A:AA""), 5, FALSE)"),344)</f>
        <v>344</v>
      </c>
      <c r="F2674" s="148" t="s">
        <v>415</v>
      </c>
      <c r="G2674" s="147">
        <f ca="1">IFERROR(__xludf.DUMMYFUNCTION(" VLOOKUP(A2679, IMPORTRANGE(""https://docs.google.com/spreadsheets/d/1QNLbnkR_AongFt22vMfNzfpjZ0CjpI8QI-w0wBnYA1w/"", ""Инфа!A:AA""), 6, FALSE)"),2024)</f>
        <v>2024</v>
      </c>
      <c r="H2674" s="150">
        <v>25600</v>
      </c>
      <c r="I2674" s="151" t="s">
        <v>7362</v>
      </c>
      <c r="J2674" s="93" t="s">
        <v>7370</v>
      </c>
      <c r="K2674" s="153"/>
      <c r="L2674" s="153"/>
      <c r="M2674" s="153"/>
      <c r="N2674" s="153"/>
      <c r="O2674" s="153"/>
      <c r="P2674" s="153"/>
      <c r="Q2674" s="153"/>
      <c r="R2674" s="153"/>
      <c r="S2674" s="153"/>
    </row>
    <row r="2675" spans="1:19" ht="112.5">
      <c r="A2675" s="277" t="s">
        <v>25424</v>
      </c>
      <c r="B2675" s="253" t="s">
        <v>153</v>
      </c>
      <c r="C2675" s="93" t="s">
        <v>7371</v>
      </c>
      <c r="D2675" s="93" t="s">
        <v>7372</v>
      </c>
      <c r="E2675" s="148">
        <f ca="1">IFERROR(__xludf.DUMMYFUNCTION(" VLOOKUP(A2680, IMPORTRANGE(""https://docs.google.com/spreadsheets/d/1fj_Bhi2XPL3siwIh4sx4VRLAe31yD50oKdj5UlRYW0c/"", ""Сводка!A:AA""), 5, FALSE)"),100)</f>
        <v>100</v>
      </c>
      <c r="F2675" s="148" t="s">
        <v>50</v>
      </c>
      <c r="G2675" s="147">
        <f ca="1">IFERROR(__xludf.DUMMYFUNCTION(" VLOOKUP(A2680, IMPORTRANGE(""https://docs.google.com/spreadsheets/d/1QNLbnkR_AongFt22vMfNzfpjZ0CjpI8QI-w0wBnYA1w/"", ""Инфа!A:AA""), 6, FALSE)"),2024)</f>
        <v>2024</v>
      </c>
      <c r="H2675" s="150">
        <v>11000</v>
      </c>
      <c r="I2675" s="156" t="s">
        <v>554</v>
      </c>
      <c r="J2675" s="93"/>
      <c r="K2675" s="153"/>
      <c r="L2675" s="153"/>
      <c r="M2675" s="153"/>
      <c r="N2675" s="153"/>
      <c r="O2675" s="153"/>
      <c r="P2675" s="153"/>
      <c r="Q2675" s="153"/>
      <c r="R2675" s="153"/>
      <c r="S2675" s="153"/>
    </row>
    <row r="2676" spans="1:19" ht="131.25">
      <c r="A2676" s="277" t="s">
        <v>25424</v>
      </c>
      <c r="B2676" s="253" t="s">
        <v>153</v>
      </c>
      <c r="C2676" s="93" t="s">
        <v>7371</v>
      </c>
      <c r="D2676" s="93" t="s">
        <v>7373</v>
      </c>
      <c r="E2676" s="148">
        <f ca="1">IFERROR(__xludf.DUMMYFUNCTION(" VLOOKUP(A2681, IMPORTRANGE(""https://docs.google.com/spreadsheets/d/1fj_Bhi2XPL3siwIh4sx4VRLAe31yD50oKdj5UlRYW0c/"", ""Сводка!A:AA""), 5, FALSE)"),140)</f>
        <v>140</v>
      </c>
      <c r="F2676" s="148" t="s">
        <v>50</v>
      </c>
      <c r="G2676" s="147">
        <f ca="1">IFERROR(__xludf.DUMMYFUNCTION(" VLOOKUP(A2681, IMPORTRANGE(""https://docs.google.com/spreadsheets/d/1QNLbnkR_AongFt22vMfNzfpjZ0CjpI8QI-w0wBnYA1w/"", ""Инфа!A:AA""), 6, FALSE)"),2024)</f>
        <v>2024</v>
      </c>
      <c r="H2676" s="150">
        <v>17400</v>
      </c>
      <c r="I2676" s="156" t="s">
        <v>554</v>
      </c>
      <c r="J2676" s="93" t="s">
        <v>7374</v>
      </c>
      <c r="K2676" s="153"/>
      <c r="L2676" s="153"/>
      <c r="M2676" s="153"/>
      <c r="N2676" s="153"/>
      <c r="O2676" s="153"/>
      <c r="P2676" s="153"/>
      <c r="Q2676" s="153"/>
      <c r="R2676" s="153"/>
      <c r="S2676" s="153"/>
    </row>
    <row r="2677" spans="1:19" ht="75">
      <c r="A2677" s="277" t="s">
        <v>25424</v>
      </c>
      <c r="B2677" s="253" t="s">
        <v>400</v>
      </c>
      <c r="C2677" s="93" t="s">
        <v>7375</v>
      </c>
      <c r="D2677" s="93" t="s">
        <v>7376</v>
      </c>
      <c r="E2677" s="148">
        <f ca="1">IFERROR(__xludf.DUMMYFUNCTION(" VLOOKUP(A2682, IMPORTRANGE(""https://docs.google.com/spreadsheets/d/1fj_Bhi2XPL3siwIh4sx4VRLAe31yD50oKdj5UlRYW0c/"", ""Сводка!A:AA""), 5, FALSE)"),144)</f>
        <v>144</v>
      </c>
      <c r="F2677" s="148" t="s">
        <v>415</v>
      </c>
      <c r="G2677" s="147">
        <f ca="1">IFERROR(__xludf.DUMMYFUNCTION(" VLOOKUP(A2682, IMPORTRANGE(""https://docs.google.com/spreadsheets/d/1QNLbnkR_AongFt22vMfNzfpjZ0CjpI8QI-w0wBnYA1w/"", ""Инфа!A:AA""), 6, FALSE)"),2024)</f>
        <v>2024</v>
      </c>
      <c r="H2677" s="150">
        <v>17700</v>
      </c>
      <c r="I2677" s="156" t="s">
        <v>554</v>
      </c>
      <c r="J2677" s="93" t="s">
        <v>7377</v>
      </c>
      <c r="K2677" s="153"/>
      <c r="L2677" s="153"/>
      <c r="M2677" s="153"/>
      <c r="N2677" s="153"/>
      <c r="O2677" s="153"/>
      <c r="P2677" s="153"/>
      <c r="Q2677" s="153"/>
      <c r="R2677" s="153"/>
      <c r="S2677" s="153"/>
    </row>
    <row r="2678" spans="1:19" ht="93.75">
      <c r="A2678" s="277" t="s">
        <v>25424</v>
      </c>
      <c r="B2678" s="253" t="s">
        <v>153</v>
      </c>
      <c r="C2678" s="93" t="s">
        <v>7378</v>
      </c>
      <c r="D2678" s="93" t="s">
        <v>7379</v>
      </c>
      <c r="E2678" s="148">
        <f ca="1">IFERROR(__xludf.DUMMYFUNCTION(" VLOOKUP(A2683, IMPORTRANGE(""https://docs.google.com/spreadsheets/d/1fj_Bhi2XPL3siwIh4sx4VRLAe31yD50oKdj5UlRYW0c/"", ""Сводка!A:AA""), 5, FALSE)"),184)</f>
        <v>184</v>
      </c>
      <c r="F2678" s="148" t="s">
        <v>50</v>
      </c>
      <c r="G2678" s="147">
        <f ca="1">IFERROR(__xludf.DUMMYFUNCTION(" VLOOKUP(A2683, IMPORTRANGE(""https://docs.google.com/spreadsheets/d/1QNLbnkR_AongFt22vMfNzfpjZ0CjpI8QI-w0wBnYA1w/"", ""Инфа!A:AA""), 6, FALSE)"),2024)</f>
        <v>2024</v>
      </c>
      <c r="H2678" s="150">
        <v>10500</v>
      </c>
      <c r="I2678" s="151" t="s">
        <v>819</v>
      </c>
      <c r="J2678" s="93" t="s">
        <v>7380</v>
      </c>
      <c r="K2678" s="153"/>
      <c r="L2678" s="153"/>
      <c r="M2678" s="153"/>
      <c r="N2678" s="153"/>
      <c r="O2678" s="153"/>
      <c r="P2678" s="153"/>
      <c r="Q2678" s="153"/>
      <c r="R2678" s="153"/>
      <c r="S2678" s="153"/>
    </row>
    <row r="2679" spans="1:19" ht="168.75">
      <c r="A2679" s="277" t="s">
        <v>25424</v>
      </c>
      <c r="B2679" s="253" t="s">
        <v>153</v>
      </c>
      <c r="C2679" s="93" t="s">
        <v>7381</v>
      </c>
      <c r="D2679" s="93" t="s">
        <v>7382</v>
      </c>
      <c r="E2679" s="148">
        <f ca="1">IFERROR(__xludf.DUMMYFUNCTION(" VLOOKUP(A2684, IMPORTRANGE(""https://docs.google.com/spreadsheets/d/1fj_Bhi2XPL3siwIh4sx4VRLAe31yD50oKdj5UlRYW0c/"", ""Сводка!A:AA""), 5, FALSE)"),248)</f>
        <v>248</v>
      </c>
      <c r="F2679" s="148" t="s">
        <v>456</v>
      </c>
      <c r="G2679" s="147">
        <f ca="1">IFERROR(__xludf.DUMMYFUNCTION(" VLOOKUP(A2684, IMPORTRANGE(""https://docs.google.com/spreadsheets/d/1QNLbnkR_AongFt22vMfNzfpjZ0CjpI8QI-w0wBnYA1w/"", ""Инфа!A:AA""), 6, FALSE)"),2024)</f>
        <v>2024</v>
      </c>
      <c r="H2679" s="150">
        <v>19900</v>
      </c>
      <c r="I2679" s="151" t="s">
        <v>7362</v>
      </c>
      <c r="J2679" s="93" t="s">
        <v>7383</v>
      </c>
      <c r="K2679" s="153"/>
      <c r="L2679" s="153"/>
      <c r="M2679" s="153"/>
      <c r="N2679" s="153"/>
      <c r="O2679" s="153"/>
      <c r="P2679" s="153"/>
      <c r="Q2679" s="153"/>
      <c r="R2679" s="153"/>
      <c r="S2679" s="153"/>
    </row>
    <row r="2680" spans="1:19" ht="168.75">
      <c r="A2680" s="277" t="s">
        <v>25424</v>
      </c>
      <c r="B2680" s="253" t="s">
        <v>153</v>
      </c>
      <c r="C2680" s="93" t="s">
        <v>7381</v>
      </c>
      <c r="D2680" s="93" t="s">
        <v>7384</v>
      </c>
      <c r="E2680" s="148">
        <f ca="1">IFERROR(__xludf.DUMMYFUNCTION(" VLOOKUP(A2685, IMPORTRANGE(""https://docs.google.com/spreadsheets/d/1fj_Bhi2XPL3siwIh4sx4VRLAe31yD50oKdj5UlRYW0c/"", ""Сводка!A:AA""), 5, FALSE)"),232)</f>
        <v>232</v>
      </c>
      <c r="F2680" s="148" t="s">
        <v>456</v>
      </c>
      <c r="G2680" s="147">
        <f ca="1">IFERROR(__xludf.DUMMYFUNCTION(" VLOOKUP(A2685, IMPORTRANGE(""https://docs.google.com/spreadsheets/d/1QNLbnkR_AongFt22vMfNzfpjZ0CjpI8QI-w0wBnYA1w/"", ""Инфа!A:AA""), 6, FALSE)"),2024)</f>
        <v>2024</v>
      </c>
      <c r="H2680" s="150">
        <v>18900</v>
      </c>
      <c r="I2680" s="151" t="s">
        <v>7362</v>
      </c>
      <c r="J2680" s="93" t="s">
        <v>7383</v>
      </c>
      <c r="K2680" s="153"/>
      <c r="L2680" s="153"/>
      <c r="M2680" s="153"/>
      <c r="N2680" s="153"/>
      <c r="O2680" s="153"/>
      <c r="P2680" s="153"/>
      <c r="Q2680" s="153"/>
      <c r="R2680" s="153"/>
      <c r="S2680" s="153"/>
    </row>
    <row r="2681" spans="1:19" ht="37.5">
      <c r="A2681" s="277" t="s">
        <v>25424</v>
      </c>
      <c r="B2681" s="253" t="s">
        <v>400</v>
      </c>
      <c r="C2681" s="93" t="s">
        <v>7385</v>
      </c>
      <c r="D2681" s="93" t="s">
        <v>7386</v>
      </c>
      <c r="E2681" s="148">
        <f ca="1">IFERROR(__xludf.DUMMYFUNCTION(" VLOOKUP(A2686, IMPORTRANGE(""https://docs.google.com/spreadsheets/d/1fj_Bhi2XPL3siwIh4sx4VRLAe31yD50oKdj5UlRYW0c/"", ""Сводка!A:AA""), 5, FALSE)"),176)</f>
        <v>176</v>
      </c>
      <c r="F2681" s="148" t="s">
        <v>415</v>
      </c>
      <c r="G2681" s="147">
        <f ca="1">IFERROR(__xludf.DUMMYFUNCTION(" VLOOKUP(A2686, IMPORTRANGE(""https://docs.google.com/spreadsheets/d/1QNLbnkR_AongFt22vMfNzfpjZ0CjpI8QI-w0wBnYA1w/"", ""Инфа!A:AA""), 6, FALSE)"),2024)</f>
        <v>2024</v>
      </c>
      <c r="H2681" s="150">
        <v>10300</v>
      </c>
      <c r="I2681" s="151" t="s">
        <v>819</v>
      </c>
      <c r="J2681" s="93"/>
      <c r="K2681" s="153"/>
      <c r="L2681" s="153"/>
      <c r="M2681" s="153"/>
      <c r="N2681" s="153"/>
      <c r="O2681" s="153"/>
      <c r="P2681" s="153"/>
      <c r="Q2681" s="153"/>
      <c r="R2681" s="153"/>
      <c r="S2681" s="153"/>
    </row>
    <row r="2682" spans="1:19" ht="37.5">
      <c r="A2682" s="277" t="s">
        <v>25424</v>
      </c>
      <c r="B2682" s="253" t="s">
        <v>400</v>
      </c>
      <c r="C2682" s="93" t="s">
        <v>7387</v>
      </c>
      <c r="D2682" s="93" t="s">
        <v>7388</v>
      </c>
      <c r="E2682" s="148">
        <f ca="1">IFERROR(__xludf.DUMMYFUNCTION(" VLOOKUP(A2687, IMPORTRANGE(""https://docs.google.com/spreadsheets/d/1fj_Bhi2XPL3siwIh4sx4VRLAe31yD50oKdj5UlRYW0c/"", ""Сводка!A:AA""), 5, FALSE)"),212)</f>
        <v>212</v>
      </c>
      <c r="F2682" s="148" t="s">
        <v>415</v>
      </c>
      <c r="G2682" s="147">
        <f ca="1">IFERROR(__xludf.DUMMYFUNCTION(" VLOOKUP(A2687, IMPORTRANGE(""https://docs.google.com/spreadsheets/d/1QNLbnkR_AongFt22vMfNzfpjZ0CjpI8QI-w0wBnYA1w/"", ""Инфа!A:AA""), 6, FALSE)"),2024)</f>
        <v>2024</v>
      </c>
      <c r="H2682" s="150">
        <v>17700</v>
      </c>
      <c r="I2682" s="151" t="s">
        <v>819</v>
      </c>
      <c r="J2682" s="93" t="s">
        <v>7389</v>
      </c>
      <c r="K2682" s="153"/>
      <c r="L2682" s="153"/>
      <c r="M2682" s="153"/>
      <c r="N2682" s="153"/>
      <c r="O2682" s="153"/>
      <c r="P2682" s="153"/>
      <c r="Q2682" s="153"/>
      <c r="R2682" s="153"/>
      <c r="S2682" s="153"/>
    </row>
    <row r="2683" spans="1:19" ht="112.5">
      <c r="A2683" s="277" t="s">
        <v>25424</v>
      </c>
      <c r="B2683" s="253" t="s">
        <v>400</v>
      </c>
      <c r="C2683" s="93" t="s">
        <v>7390</v>
      </c>
      <c r="D2683" s="93" t="s">
        <v>7391</v>
      </c>
      <c r="E2683" s="148">
        <f ca="1">IFERROR(__xludf.DUMMYFUNCTION(" VLOOKUP(A2688, IMPORTRANGE(""https://docs.google.com/spreadsheets/d/1fj_Bhi2XPL3siwIh4sx4VRLAe31yD50oKdj5UlRYW0c/"", ""Сводка!A:AA""), 5, FALSE)"),388)</f>
        <v>388</v>
      </c>
      <c r="F2683" s="148" t="s">
        <v>466</v>
      </c>
      <c r="G2683" s="147">
        <f ca="1">IFERROR(__xludf.DUMMYFUNCTION(" VLOOKUP(A2688, IMPORTRANGE(""https://docs.google.com/spreadsheets/d/1QNLbnkR_AongFt22vMfNzfpjZ0CjpI8QI-w0wBnYA1w/"", ""Инфа!A:AA""), 6, FALSE)"),2024)</f>
        <v>2024</v>
      </c>
      <c r="H2683" s="154">
        <v>28300</v>
      </c>
      <c r="I2683" s="151" t="s">
        <v>7362</v>
      </c>
      <c r="J2683" s="93" t="s">
        <v>7392</v>
      </c>
      <c r="K2683" s="153"/>
      <c r="L2683" s="153"/>
      <c r="M2683" s="153"/>
      <c r="N2683" s="153"/>
      <c r="O2683" s="153"/>
      <c r="P2683" s="153"/>
      <c r="Q2683" s="153"/>
      <c r="R2683" s="153"/>
      <c r="S2683" s="153"/>
    </row>
    <row r="2684" spans="1:19" ht="112.5">
      <c r="A2684" s="277" t="s">
        <v>25424</v>
      </c>
      <c r="B2684" s="253" t="s">
        <v>400</v>
      </c>
      <c r="C2684" s="93" t="s">
        <v>7393</v>
      </c>
      <c r="D2684" s="93" t="s">
        <v>7394</v>
      </c>
      <c r="E2684" s="148">
        <f ca="1">IFERROR(__xludf.DUMMYFUNCTION(" VLOOKUP(A2689, IMPORTRANGE(""https://docs.google.com/spreadsheets/d/1fj_Bhi2XPL3siwIh4sx4VRLAe31yD50oKdj5UlRYW0c/"", ""Сводка!A:AA""), 5, FALSE)"),376)</f>
        <v>376</v>
      </c>
      <c r="F2684" s="148" t="s">
        <v>466</v>
      </c>
      <c r="G2684" s="147">
        <f ca="1">IFERROR(__xludf.DUMMYFUNCTION(" VLOOKUP(A2689, IMPORTRANGE(""https://docs.google.com/spreadsheets/d/1QNLbnkR_AongFt22vMfNzfpjZ0CjpI8QI-w0wBnYA1w/"", ""Инфа!A:AA""), 6, FALSE)"),2024)</f>
        <v>2024</v>
      </c>
      <c r="H2684" s="154">
        <v>27600</v>
      </c>
      <c r="I2684" s="151" t="s">
        <v>7362</v>
      </c>
      <c r="J2684" s="93" t="s">
        <v>7395</v>
      </c>
      <c r="K2684" s="153"/>
      <c r="L2684" s="153"/>
      <c r="M2684" s="153"/>
      <c r="N2684" s="153"/>
      <c r="O2684" s="153"/>
      <c r="P2684" s="153"/>
      <c r="Q2684" s="153"/>
      <c r="R2684" s="153"/>
      <c r="S2684" s="153"/>
    </row>
    <row r="2685" spans="1:19" ht="75">
      <c r="A2685" s="277" t="s">
        <v>25424</v>
      </c>
      <c r="B2685" s="253" t="s">
        <v>400</v>
      </c>
      <c r="C2685" s="93" t="s">
        <v>7396</v>
      </c>
      <c r="D2685" s="93" t="s">
        <v>7397</v>
      </c>
      <c r="E2685" s="148">
        <f ca="1">IFERROR(__xludf.DUMMYFUNCTION(" VLOOKUP(A2690, IMPORTRANGE(""https://docs.google.com/spreadsheets/d/1fj_Bhi2XPL3siwIh4sx4VRLAe31yD50oKdj5UlRYW0c/"", ""Сводка!A:AA""), 5, FALSE)"),328)</f>
        <v>328</v>
      </c>
      <c r="F2685" s="148" t="s">
        <v>415</v>
      </c>
      <c r="G2685" s="147">
        <f ca="1">IFERROR(__xludf.DUMMYFUNCTION(" VLOOKUP(A2690, IMPORTRANGE(""https://docs.google.com/spreadsheets/d/1QNLbnkR_AongFt22vMfNzfpjZ0CjpI8QI-w0wBnYA1w/"", ""Инфа!A:AA""), 6, FALSE)"),2024)</f>
        <v>2024</v>
      </c>
      <c r="H2685" s="150">
        <v>24700</v>
      </c>
      <c r="I2685" s="151" t="s">
        <v>7362</v>
      </c>
      <c r="J2685" s="93" t="s">
        <v>7398</v>
      </c>
      <c r="K2685" s="153"/>
      <c r="L2685" s="153"/>
      <c r="M2685" s="153"/>
      <c r="N2685" s="153"/>
      <c r="O2685" s="153"/>
      <c r="P2685" s="153"/>
      <c r="Q2685" s="153"/>
      <c r="R2685" s="153"/>
      <c r="S2685" s="153"/>
    </row>
    <row r="2686" spans="1:19" ht="93.75">
      <c r="A2686" s="277" t="s">
        <v>25424</v>
      </c>
      <c r="B2686" s="253" t="s">
        <v>400</v>
      </c>
      <c r="C2686" s="93" t="s">
        <v>7399</v>
      </c>
      <c r="D2686" s="93" t="s">
        <v>7400</v>
      </c>
      <c r="E2686" s="148">
        <f ca="1">IFERROR(__xludf.DUMMYFUNCTION(" VLOOKUP(A2691, IMPORTRANGE(""https://docs.google.com/spreadsheets/d/1fj_Bhi2XPL3siwIh4sx4VRLAe31yD50oKdj5UlRYW0c/"", ""Сводка!A:AA""), 5, FALSE)"),92)</f>
        <v>92</v>
      </c>
      <c r="F2686" s="148" t="s">
        <v>415</v>
      </c>
      <c r="G2686" s="147">
        <f ca="1">IFERROR(__xludf.DUMMYFUNCTION(" VLOOKUP(A2691, IMPORTRANGE(""https://docs.google.com/spreadsheets/d/1QNLbnkR_AongFt22vMfNzfpjZ0CjpI8QI-w0wBnYA1w/"", ""Инфа!A:AA""), 6, FALSE)"),2024)</f>
        <v>2024</v>
      </c>
      <c r="H2686" s="150">
        <v>7800</v>
      </c>
      <c r="I2686" s="151" t="s">
        <v>819</v>
      </c>
      <c r="J2686" s="93" t="s">
        <v>7401</v>
      </c>
      <c r="K2686" s="153"/>
      <c r="L2686" s="153"/>
      <c r="M2686" s="153"/>
      <c r="N2686" s="153"/>
      <c r="O2686" s="153"/>
      <c r="P2686" s="153"/>
      <c r="Q2686" s="153"/>
      <c r="R2686" s="153"/>
      <c r="S2686" s="153"/>
    </row>
    <row r="2687" spans="1:19" ht="37.5">
      <c r="A2687" s="277" t="s">
        <v>25424</v>
      </c>
      <c r="B2687" s="253" t="s">
        <v>400</v>
      </c>
      <c r="C2687" s="93" t="s">
        <v>7399</v>
      </c>
      <c r="D2687" s="93" t="s">
        <v>7402</v>
      </c>
      <c r="E2687" s="148">
        <f ca="1">IFERROR(__xludf.DUMMYFUNCTION(" VLOOKUP(A2692, IMPORTRANGE(""https://docs.google.com/spreadsheets/d/1fj_Bhi2XPL3siwIh4sx4VRLAe31yD50oKdj5UlRYW0c/"", ""Сводка!A:AA""), 5, FALSE)"),88)</f>
        <v>88</v>
      </c>
      <c r="F2687" s="148" t="s">
        <v>415</v>
      </c>
      <c r="G2687" s="147">
        <f ca="1">IFERROR(__xludf.DUMMYFUNCTION(" VLOOKUP(A2692, IMPORTRANGE(""https://docs.google.com/spreadsheets/d/1QNLbnkR_AongFt22vMfNzfpjZ0CjpI8QI-w0wBnYA1w/"", ""Инфа!A:AA""), 6, FALSE)"),2024)</f>
        <v>2024</v>
      </c>
      <c r="H2687" s="150">
        <v>10300</v>
      </c>
      <c r="I2687" s="151" t="s">
        <v>819</v>
      </c>
      <c r="J2687" s="93"/>
      <c r="K2687" s="153"/>
      <c r="L2687" s="153"/>
      <c r="M2687" s="153"/>
      <c r="N2687" s="153"/>
      <c r="O2687" s="153"/>
      <c r="P2687" s="153"/>
      <c r="Q2687" s="153"/>
      <c r="R2687" s="153"/>
      <c r="S2687" s="153"/>
    </row>
    <row r="2688" spans="1:19" ht="37.5">
      <c r="A2688" s="277" t="s">
        <v>25424</v>
      </c>
      <c r="B2688" s="253" t="s">
        <v>400</v>
      </c>
      <c r="C2688" s="93" t="s">
        <v>7399</v>
      </c>
      <c r="D2688" s="93" t="s">
        <v>7403</v>
      </c>
      <c r="E2688" s="148">
        <f ca="1">IFERROR(__xludf.DUMMYFUNCTION(" VLOOKUP(A2693, IMPORTRANGE(""https://docs.google.com/spreadsheets/d/1fj_Bhi2XPL3siwIh4sx4VRLAe31yD50oKdj5UlRYW0c/"", ""Сводка!A:AA""), 5, FALSE)"),112)</f>
        <v>112</v>
      </c>
      <c r="F2688" s="148" t="s">
        <v>415</v>
      </c>
      <c r="G2688" s="147">
        <f ca="1">IFERROR(__xludf.DUMMYFUNCTION(" VLOOKUP(A2693, IMPORTRANGE(""https://docs.google.com/spreadsheets/d/1QNLbnkR_AongFt22vMfNzfpjZ0CjpI8QI-w0wBnYA1w/"", ""Инфа!A:AA""), 6, FALSE)"),2024)</f>
        <v>2024</v>
      </c>
      <c r="H2688" s="150">
        <v>8400</v>
      </c>
      <c r="I2688" s="151" t="s">
        <v>18</v>
      </c>
      <c r="J2688" s="93"/>
      <c r="K2688" s="153"/>
      <c r="L2688" s="153"/>
      <c r="M2688" s="153"/>
      <c r="N2688" s="153"/>
      <c r="O2688" s="153"/>
      <c r="P2688" s="153"/>
      <c r="Q2688" s="153"/>
      <c r="R2688" s="153"/>
      <c r="S2688" s="153"/>
    </row>
    <row r="2689" spans="1:19" ht="56.25">
      <c r="A2689" s="277" t="s">
        <v>25424</v>
      </c>
      <c r="B2689" s="254" t="s">
        <v>153</v>
      </c>
      <c r="C2689" s="96" t="s">
        <v>7404</v>
      </c>
      <c r="D2689" s="96" t="s">
        <v>7405</v>
      </c>
      <c r="E2689" s="148">
        <f ca="1">IFERROR(__xludf.DUMMYFUNCTION(" VLOOKUP(A2694, IMPORTRANGE(""https://docs.google.com/spreadsheets/d/1fj_Bhi2XPL3siwIh4sx4VRLAe31yD50oKdj5UlRYW0c/"", ""Сводка!A:AA""), 5, FALSE)"),328)</f>
        <v>328</v>
      </c>
      <c r="F2689" s="165" t="s">
        <v>50</v>
      </c>
      <c r="G2689" s="147">
        <f ca="1">IFERROR(__xludf.DUMMYFUNCTION(" VLOOKUP(A2694, IMPORTRANGE(""https://docs.google.com/spreadsheets/d/1QNLbnkR_AongFt22vMfNzfpjZ0CjpI8QI-w0wBnYA1w/"", ""Инфа!A:AA""), 6, FALSE)"),2024)</f>
        <v>2024</v>
      </c>
      <c r="H2689" s="150">
        <v>14800</v>
      </c>
      <c r="I2689" s="151" t="s">
        <v>133</v>
      </c>
      <c r="J2689" s="96"/>
      <c r="K2689" s="153"/>
      <c r="L2689" s="153"/>
      <c r="M2689" s="153"/>
      <c r="N2689" s="153"/>
      <c r="O2689" s="153"/>
      <c r="P2689" s="153"/>
      <c r="Q2689" s="153"/>
      <c r="R2689" s="153"/>
      <c r="S2689" s="153"/>
    </row>
    <row r="2690" spans="1:19" ht="168.75">
      <c r="A2690" s="277" t="s">
        <v>25424</v>
      </c>
      <c r="B2690" s="253" t="s">
        <v>153</v>
      </c>
      <c r="C2690" s="93" t="s">
        <v>7406</v>
      </c>
      <c r="D2690" s="93" t="s">
        <v>7407</v>
      </c>
      <c r="E2690" s="148">
        <f ca="1">IFERROR(__xludf.DUMMYFUNCTION(" VLOOKUP(A2695, IMPORTRANGE(""https://docs.google.com/spreadsheets/d/1fj_Bhi2XPL3siwIh4sx4VRLAe31yD50oKdj5UlRYW0c/"", ""Сводка!A:AA""), 5, FALSE)"),292)</f>
        <v>292</v>
      </c>
      <c r="F2690" s="148" t="s">
        <v>456</v>
      </c>
      <c r="G2690" s="147">
        <f ca="1">IFERROR(__xludf.DUMMYFUNCTION(" VLOOKUP(A2695, IMPORTRANGE(""https://docs.google.com/spreadsheets/d/1QNLbnkR_AongFt22vMfNzfpjZ0CjpI8QI-w0wBnYA1w/"", ""Инфа!A:AA""), 6, FALSE)"),2024)</f>
        <v>2024</v>
      </c>
      <c r="H2690" s="150">
        <v>22500</v>
      </c>
      <c r="I2690" s="151" t="s">
        <v>7362</v>
      </c>
      <c r="J2690" s="93" t="s">
        <v>7408</v>
      </c>
      <c r="K2690" s="153"/>
      <c r="L2690" s="153"/>
      <c r="M2690" s="153"/>
      <c r="N2690" s="153"/>
      <c r="O2690" s="153"/>
      <c r="P2690" s="153"/>
      <c r="Q2690" s="153"/>
      <c r="R2690" s="153"/>
      <c r="S2690" s="153"/>
    </row>
    <row r="2691" spans="1:19" ht="150">
      <c r="A2691" s="277" t="s">
        <v>25424</v>
      </c>
      <c r="B2691" s="253" t="s">
        <v>400</v>
      </c>
      <c r="C2691" s="93" t="s">
        <v>7406</v>
      </c>
      <c r="D2691" s="93" t="s">
        <v>7409</v>
      </c>
      <c r="E2691" s="148">
        <f ca="1">IFERROR(__xludf.DUMMYFUNCTION(" VLOOKUP(A2696, IMPORTRANGE(""https://docs.google.com/spreadsheets/d/1fj_Bhi2XPL3siwIh4sx4VRLAe31yD50oKdj5UlRYW0c/"", ""Сводка!A:AA""), 5, FALSE)"),276)</f>
        <v>276</v>
      </c>
      <c r="F2691" s="148" t="s">
        <v>466</v>
      </c>
      <c r="G2691" s="147">
        <f ca="1">IFERROR(__xludf.DUMMYFUNCTION(" VLOOKUP(A2696, IMPORTRANGE(""https://docs.google.com/spreadsheets/d/1QNLbnkR_AongFt22vMfNzfpjZ0CjpI8QI-w0wBnYA1w/"", ""Инфа!A:AA""), 6, FALSE)"),2024)</f>
        <v>2024</v>
      </c>
      <c r="H2691" s="150">
        <v>21600</v>
      </c>
      <c r="I2691" s="151" t="s">
        <v>7362</v>
      </c>
      <c r="J2691" s="93" t="s">
        <v>7410</v>
      </c>
      <c r="K2691" s="153"/>
      <c r="L2691" s="153"/>
      <c r="M2691" s="153"/>
      <c r="N2691" s="153"/>
      <c r="O2691" s="153"/>
      <c r="P2691" s="153"/>
      <c r="Q2691" s="153"/>
      <c r="R2691" s="153"/>
      <c r="S2691" s="153"/>
    </row>
    <row r="2692" spans="1:19" ht="93.75">
      <c r="A2692" s="277" t="s">
        <v>25424</v>
      </c>
      <c r="B2692" s="254" t="s">
        <v>153</v>
      </c>
      <c r="C2692" s="96" t="s">
        <v>7411</v>
      </c>
      <c r="D2692" s="93" t="s">
        <v>7412</v>
      </c>
      <c r="E2692" s="148">
        <f ca="1">IFERROR(__xludf.DUMMYFUNCTION(" VLOOKUP(A2697, IMPORTRANGE(""https://docs.google.com/spreadsheets/d/1fj_Bhi2XPL3siwIh4sx4VRLAe31yD50oKdj5UlRYW0c/"", ""Сводка!A:AA""), 5, FALSE)"),376)</f>
        <v>376</v>
      </c>
      <c r="F2692" s="165" t="s">
        <v>50</v>
      </c>
      <c r="G2692" s="147">
        <f ca="1">IFERROR(__xludf.DUMMYFUNCTION(" VLOOKUP(A2697, IMPORTRANGE(""https://docs.google.com/spreadsheets/d/1QNLbnkR_AongFt22vMfNzfpjZ0CjpI8QI-w0wBnYA1w/"", ""Инфа!A:AA""), 6, FALSE)"),2024)</f>
        <v>2024</v>
      </c>
      <c r="H2692" s="154">
        <v>27600</v>
      </c>
      <c r="I2692" s="151" t="s">
        <v>133</v>
      </c>
      <c r="J2692" s="96" t="s">
        <v>7413</v>
      </c>
      <c r="K2692" s="153"/>
      <c r="L2692" s="153"/>
      <c r="M2692" s="153"/>
      <c r="N2692" s="153"/>
      <c r="O2692" s="153"/>
      <c r="P2692" s="153"/>
      <c r="Q2692" s="153"/>
      <c r="R2692" s="153"/>
      <c r="S2692" s="153"/>
    </row>
    <row r="2693" spans="1:19" ht="93.75">
      <c r="A2693" s="277" t="s">
        <v>25424</v>
      </c>
      <c r="B2693" s="254" t="s">
        <v>153</v>
      </c>
      <c r="C2693" s="96" t="s">
        <v>7414</v>
      </c>
      <c r="D2693" s="96" t="s">
        <v>7415</v>
      </c>
      <c r="E2693" s="148">
        <f ca="1">IFERROR(__xludf.DUMMYFUNCTION(" VLOOKUP(A2698, IMPORTRANGE(""https://docs.google.com/spreadsheets/d/1fj_Bhi2XPL3siwIh4sx4VRLAe31yD50oKdj5UlRYW0c/"", ""Сводка!A:AA""), 5, FALSE)"),344)</f>
        <v>344</v>
      </c>
      <c r="F2693" s="165" t="s">
        <v>50</v>
      </c>
      <c r="G2693" s="147">
        <f ca="1">IFERROR(__xludf.DUMMYFUNCTION(" VLOOKUP(A2698, IMPORTRANGE(""https://docs.google.com/spreadsheets/d/1QNLbnkR_AongFt22vMfNzfpjZ0CjpI8QI-w0wBnYA1w/"", ""Инфа!A:AA""), 6, FALSE)"),2024)</f>
        <v>2024</v>
      </c>
      <c r="H2693" s="150">
        <v>25600</v>
      </c>
      <c r="I2693" s="151" t="s">
        <v>133</v>
      </c>
      <c r="J2693" s="96"/>
      <c r="K2693" s="153"/>
      <c r="L2693" s="153"/>
      <c r="M2693" s="153"/>
      <c r="N2693" s="153"/>
      <c r="O2693" s="153"/>
      <c r="P2693" s="153"/>
      <c r="Q2693" s="153"/>
      <c r="R2693" s="153"/>
      <c r="S2693" s="153"/>
    </row>
    <row r="2694" spans="1:19" ht="56.25">
      <c r="A2694" s="277" t="s">
        <v>25424</v>
      </c>
      <c r="B2694" s="254" t="s">
        <v>400</v>
      </c>
      <c r="C2694" s="96" t="s">
        <v>7416</v>
      </c>
      <c r="D2694" s="96" t="s">
        <v>7417</v>
      </c>
      <c r="E2694" s="148">
        <f ca="1">IFERROR(__xludf.DUMMYFUNCTION(" VLOOKUP(A2699, IMPORTRANGE(""https://docs.google.com/spreadsheets/d/1fj_Bhi2XPL3siwIh4sx4VRLAe31yD50oKdj5UlRYW0c/"", ""Сводка!A:AA""), 5, FALSE)"),144)</f>
        <v>144</v>
      </c>
      <c r="F2694" s="148" t="s">
        <v>415</v>
      </c>
      <c r="G2694" s="147">
        <f ca="1">IFERROR(__xludf.DUMMYFUNCTION(" VLOOKUP(A2699, IMPORTRANGE(""https://docs.google.com/spreadsheets/d/1QNLbnkR_AongFt22vMfNzfpjZ0CjpI8QI-w0wBnYA1w/"", ""Инфа!A:AA""), 6, FALSE)"),2024)</f>
        <v>2024</v>
      </c>
      <c r="H2694" s="150">
        <v>17700</v>
      </c>
      <c r="I2694" s="156" t="s">
        <v>552</v>
      </c>
      <c r="J2694" s="96" t="s">
        <v>7377</v>
      </c>
      <c r="K2694" s="153"/>
      <c r="L2694" s="153"/>
      <c r="M2694" s="153"/>
      <c r="N2694" s="153"/>
      <c r="O2694" s="153"/>
      <c r="P2694" s="153"/>
      <c r="Q2694" s="153"/>
      <c r="R2694" s="153"/>
      <c r="S2694" s="153"/>
    </row>
    <row r="2695" spans="1:19" ht="56.25">
      <c r="A2695" s="277" t="s">
        <v>25424</v>
      </c>
      <c r="B2695" s="254" t="s">
        <v>400</v>
      </c>
      <c r="C2695" s="96" t="s">
        <v>7416</v>
      </c>
      <c r="D2695" s="96" t="s">
        <v>7418</v>
      </c>
      <c r="E2695" s="148">
        <f ca="1">IFERROR(__xludf.DUMMYFUNCTION(" VLOOKUP(A2700, IMPORTRANGE(""https://docs.google.com/spreadsheets/d/1fj_Bhi2XPL3siwIh4sx4VRLAe31yD50oKdj5UlRYW0c/"", ""Сводка!A:AA""), 5, FALSE)"),104)</f>
        <v>104</v>
      </c>
      <c r="F2695" s="148" t="s">
        <v>415</v>
      </c>
      <c r="G2695" s="147">
        <f ca="1">IFERROR(__xludf.DUMMYFUNCTION(" VLOOKUP(A2700, IMPORTRANGE(""https://docs.google.com/spreadsheets/d/1QNLbnkR_AongFt22vMfNzfpjZ0CjpI8QI-w0wBnYA1w/"", ""Инфа!A:AA""), 6, FALSE)"),2024)</f>
        <v>2024</v>
      </c>
      <c r="H2695" s="150">
        <v>11200</v>
      </c>
      <c r="I2695" s="156" t="s">
        <v>552</v>
      </c>
      <c r="J2695" s="96" t="s">
        <v>7419</v>
      </c>
      <c r="K2695" s="153"/>
      <c r="L2695" s="153"/>
      <c r="M2695" s="153"/>
      <c r="N2695" s="153"/>
      <c r="O2695" s="153"/>
      <c r="P2695" s="153"/>
      <c r="Q2695" s="153"/>
      <c r="R2695" s="153"/>
      <c r="S2695" s="153"/>
    </row>
    <row r="2696" spans="1:19" ht="75">
      <c r="A2696" s="277" t="s">
        <v>25424</v>
      </c>
      <c r="B2696" s="253" t="s">
        <v>153</v>
      </c>
      <c r="C2696" s="93" t="s">
        <v>7420</v>
      </c>
      <c r="D2696" s="93" t="s">
        <v>7421</v>
      </c>
      <c r="E2696" s="148">
        <f ca="1">IFERROR(__xludf.DUMMYFUNCTION(" VLOOKUP(A2701, IMPORTRANGE(""https://docs.google.com/spreadsheets/d/1fj_Bhi2XPL3siwIh4sx4VRLAe31yD50oKdj5UlRYW0c/"", ""Сводка!A:AA""), 5, FALSE)"),376)</f>
        <v>376</v>
      </c>
      <c r="F2696" s="148" t="s">
        <v>415</v>
      </c>
      <c r="G2696" s="147">
        <f ca="1">IFERROR(__xludf.DUMMYFUNCTION(" VLOOKUP(A2701, IMPORTRANGE(""https://docs.google.com/spreadsheets/d/1QNLbnkR_AongFt22vMfNzfpjZ0CjpI8QI-w0wBnYA1w/"", ""Инфа!A:AA""), 6, FALSE)"),2024)</f>
        <v>2024</v>
      </c>
      <c r="H2696" s="154">
        <v>27600</v>
      </c>
      <c r="I2696" s="151" t="s">
        <v>7362</v>
      </c>
      <c r="J2696" s="93" t="s">
        <v>7422</v>
      </c>
      <c r="K2696" s="153"/>
      <c r="L2696" s="153"/>
      <c r="M2696" s="153"/>
      <c r="N2696" s="153"/>
      <c r="O2696" s="153"/>
      <c r="P2696" s="153"/>
      <c r="Q2696" s="153"/>
      <c r="R2696" s="153"/>
      <c r="S2696" s="153"/>
    </row>
    <row r="2697" spans="1:19" ht="262.5">
      <c r="A2697" s="277" t="s">
        <v>25424</v>
      </c>
      <c r="B2697" s="253" t="s">
        <v>153</v>
      </c>
      <c r="C2697" s="93" t="s">
        <v>7423</v>
      </c>
      <c r="D2697" s="93" t="s">
        <v>7424</v>
      </c>
      <c r="E2697" s="148">
        <f ca="1">IFERROR(__xludf.DUMMYFUNCTION(" VLOOKUP(A2702, IMPORTRANGE(""https://docs.google.com/spreadsheets/d/1fj_Bhi2XPL3siwIh4sx4VRLAe31yD50oKdj5UlRYW0c/"", ""Сводка!A:AA""), 5, FALSE)"),244)</f>
        <v>244</v>
      </c>
      <c r="F2697" s="148" t="s">
        <v>165</v>
      </c>
      <c r="G2697" s="147">
        <f ca="1">IFERROR(__xludf.DUMMYFUNCTION(" VLOOKUP(A2702, IMPORTRANGE(""https://docs.google.com/spreadsheets/d/1QNLbnkR_AongFt22vMfNzfpjZ0CjpI8QI-w0wBnYA1w/"", ""Инфа!A:AA""), 6, FALSE)"),2024)</f>
        <v>2024</v>
      </c>
      <c r="H2697" s="150">
        <v>12300</v>
      </c>
      <c r="I2697" s="151" t="s">
        <v>126</v>
      </c>
      <c r="J2697" s="93" t="s">
        <v>7425</v>
      </c>
      <c r="K2697" s="153"/>
      <c r="L2697" s="153"/>
      <c r="M2697" s="153"/>
      <c r="N2697" s="153"/>
      <c r="O2697" s="153"/>
      <c r="P2697" s="153"/>
      <c r="Q2697" s="153"/>
      <c r="R2697" s="153"/>
      <c r="S2697" s="153"/>
    </row>
    <row r="2698" spans="1:19" ht="37.5">
      <c r="A2698" s="277" t="s">
        <v>25424</v>
      </c>
      <c r="B2698" s="253" t="s">
        <v>153</v>
      </c>
      <c r="C2698" s="93" t="s">
        <v>7426</v>
      </c>
      <c r="D2698" s="93" t="s">
        <v>7427</v>
      </c>
      <c r="E2698" s="148">
        <f ca="1">IFERROR(__xludf.DUMMYFUNCTION(" VLOOKUP(A2703, IMPORTRANGE(""https://docs.google.com/spreadsheets/d/1fj_Bhi2XPL3siwIh4sx4VRLAe31yD50oKdj5UlRYW0c/"", ""Сводка!A:AA""), 5, FALSE)"),236)</f>
        <v>236</v>
      </c>
      <c r="F2698" s="148" t="s">
        <v>50</v>
      </c>
      <c r="G2698" s="147">
        <f ca="1">IFERROR(__xludf.DUMMYFUNCTION(" VLOOKUP(A2703, IMPORTRANGE(""https://docs.google.com/spreadsheets/d/1QNLbnkR_AongFt22vMfNzfpjZ0CjpI8QI-w0wBnYA1w/"", ""Инфа!A:AA""), 6, FALSE)"),2024)</f>
        <v>2024</v>
      </c>
      <c r="H2698" s="150">
        <v>12100</v>
      </c>
      <c r="I2698" s="156" t="s">
        <v>497</v>
      </c>
      <c r="J2698" s="93"/>
      <c r="K2698" s="153"/>
      <c r="L2698" s="153"/>
      <c r="M2698" s="153"/>
      <c r="N2698" s="153"/>
      <c r="O2698" s="153"/>
      <c r="P2698" s="153"/>
      <c r="Q2698" s="153"/>
      <c r="R2698" s="153"/>
      <c r="S2698" s="153"/>
    </row>
    <row r="2699" spans="1:19" ht="37.5">
      <c r="A2699" s="277" t="s">
        <v>25424</v>
      </c>
      <c r="B2699" s="253" t="s">
        <v>153</v>
      </c>
      <c r="C2699" s="93" t="s">
        <v>7426</v>
      </c>
      <c r="D2699" s="93" t="s">
        <v>7428</v>
      </c>
      <c r="E2699" s="148">
        <f ca="1">IFERROR(__xludf.DUMMYFUNCTION(" VLOOKUP(A2704, IMPORTRANGE(""https://docs.google.com/spreadsheets/d/1fj_Bhi2XPL3siwIh4sx4VRLAe31yD50oKdj5UlRYW0c/"", ""Сводка!A:AA""), 5, FALSE)"),212)</f>
        <v>212</v>
      </c>
      <c r="F2699" s="148" t="s">
        <v>50</v>
      </c>
      <c r="G2699" s="147">
        <f ca="1">IFERROR(__xludf.DUMMYFUNCTION(" VLOOKUP(A2704, IMPORTRANGE(""https://docs.google.com/spreadsheets/d/1QNLbnkR_AongFt22vMfNzfpjZ0CjpI8QI-w0wBnYA1w/"", ""Инфа!A:AA""), 6, FALSE)"),2024)</f>
        <v>2024</v>
      </c>
      <c r="H2699" s="150">
        <v>11400</v>
      </c>
      <c r="I2699" s="156" t="s">
        <v>497</v>
      </c>
      <c r="J2699" s="93"/>
      <c r="K2699" s="153"/>
      <c r="L2699" s="153"/>
      <c r="M2699" s="153"/>
      <c r="N2699" s="153"/>
      <c r="O2699" s="153"/>
      <c r="P2699" s="153"/>
      <c r="Q2699" s="153"/>
      <c r="R2699" s="153"/>
      <c r="S2699" s="153"/>
    </row>
    <row r="2700" spans="1:19" ht="112.5">
      <c r="A2700" s="277" t="s">
        <v>25424</v>
      </c>
      <c r="B2700" s="253" t="s">
        <v>153</v>
      </c>
      <c r="C2700" s="93" t="s">
        <v>7426</v>
      </c>
      <c r="D2700" s="93" t="s">
        <v>7429</v>
      </c>
      <c r="E2700" s="148">
        <f ca="1">IFERROR(__xludf.DUMMYFUNCTION(" VLOOKUP(A2705, IMPORTRANGE(""https://docs.google.com/spreadsheets/d/1fj_Bhi2XPL3siwIh4sx4VRLAe31yD50oKdj5UlRYW0c/"", ""Сводка!A:AA""), 5, FALSE)"),148)</f>
        <v>148</v>
      </c>
      <c r="F2700" s="148" t="s">
        <v>50</v>
      </c>
      <c r="G2700" s="147">
        <f ca="1">IFERROR(__xludf.DUMMYFUNCTION(" VLOOKUP(A2705, IMPORTRANGE(""https://docs.google.com/spreadsheets/d/1QNLbnkR_AongFt22vMfNzfpjZ0CjpI8QI-w0wBnYA1w/"", ""Инфа!A:AA""), 6, FALSE)"),2024)</f>
        <v>2024</v>
      </c>
      <c r="H2700" s="150">
        <v>13900</v>
      </c>
      <c r="I2700" s="151" t="s">
        <v>28</v>
      </c>
      <c r="J2700" s="93" t="s">
        <v>7430</v>
      </c>
      <c r="K2700" s="153"/>
      <c r="L2700" s="153"/>
      <c r="M2700" s="153"/>
      <c r="N2700" s="153"/>
      <c r="O2700" s="153"/>
      <c r="P2700" s="153"/>
      <c r="Q2700" s="153"/>
      <c r="R2700" s="153"/>
      <c r="S2700" s="153"/>
    </row>
    <row r="2701" spans="1:19" ht="37.5">
      <c r="A2701" s="277" t="s">
        <v>25424</v>
      </c>
      <c r="B2701" s="253" t="s">
        <v>153</v>
      </c>
      <c r="C2701" s="93" t="s">
        <v>7426</v>
      </c>
      <c r="D2701" s="93" t="s">
        <v>7431</v>
      </c>
      <c r="E2701" s="148">
        <f ca="1">IFERROR(__xludf.DUMMYFUNCTION(" VLOOKUP(A2706, IMPORTRANGE(""https://docs.google.com/spreadsheets/d/1fj_Bhi2XPL3siwIh4sx4VRLAe31yD50oKdj5UlRYW0c/"", ""Сводка!A:AA""), 5, FALSE)"),228)</f>
        <v>228</v>
      </c>
      <c r="F2701" s="148" t="s">
        <v>50</v>
      </c>
      <c r="G2701" s="147">
        <f ca="1">IFERROR(__xludf.DUMMYFUNCTION(" VLOOKUP(A2706, IMPORTRANGE(""https://docs.google.com/spreadsheets/d/1QNLbnkR_AongFt22vMfNzfpjZ0CjpI8QI-w0wBnYA1w/"", ""Инфа!A:AA""), 6, FALSE)"),2024)</f>
        <v>2024</v>
      </c>
      <c r="H2701" s="150">
        <v>11800</v>
      </c>
      <c r="I2701" s="156" t="s">
        <v>497</v>
      </c>
      <c r="J2701" s="93"/>
      <c r="K2701" s="153"/>
      <c r="L2701" s="153"/>
      <c r="M2701" s="153"/>
      <c r="N2701" s="153"/>
      <c r="O2701" s="153"/>
      <c r="P2701" s="153"/>
      <c r="Q2701" s="153"/>
      <c r="R2701" s="153"/>
      <c r="S2701" s="153"/>
    </row>
    <row r="2702" spans="1:19" ht="131.25">
      <c r="A2702" s="277" t="s">
        <v>25424</v>
      </c>
      <c r="B2702" s="253" t="s">
        <v>153</v>
      </c>
      <c r="C2702" s="93" t="s">
        <v>7432</v>
      </c>
      <c r="D2702" s="93" t="s">
        <v>7433</v>
      </c>
      <c r="E2702" s="148">
        <f ca="1">IFERROR(__xludf.DUMMYFUNCTION(" VLOOKUP(A2707, IMPORTRANGE(""https://docs.google.com/spreadsheets/d/1fj_Bhi2XPL3siwIh4sx4VRLAe31yD50oKdj5UlRYW0c/"", ""Сводка!A:AA""), 5, FALSE)"),112)</f>
        <v>112</v>
      </c>
      <c r="F2702" s="148" t="s">
        <v>507</v>
      </c>
      <c r="G2702" s="147">
        <f ca="1">IFERROR(__xludf.DUMMYFUNCTION(" VLOOKUP(A2707, IMPORTRANGE(""https://docs.google.com/spreadsheets/d/1QNLbnkR_AongFt22vMfNzfpjZ0CjpI8QI-w0wBnYA1w/"", ""Инфа!A:AA""), 6, FALSE)"),2024)</f>
        <v>2024</v>
      </c>
      <c r="H2702" s="150">
        <v>11700</v>
      </c>
      <c r="I2702" s="156" t="s">
        <v>370</v>
      </c>
      <c r="J2702" s="93" t="s">
        <v>7434</v>
      </c>
      <c r="K2702" s="153"/>
      <c r="L2702" s="153"/>
      <c r="M2702" s="153"/>
      <c r="N2702" s="153"/>
      <c r="O2702" s="153"/>
      <c r="P2702" s="153"/>
      <c r="Q2702" s="153"/>
      <c r="R2702" s="153"/>
      <c r="S2702" s="153"/>
    </row>
    <row r="2703" spans="1:19" ht="93.75">
      <c r="A2703" s="277" t="s">
        <v>25424</v>
      </c>
      <c r="B2703" s="253" t="s">
        <v>400</v>
      </c>
      <c r="C2703" s="93" t="s">
        <v>7435</v>
      </c>
      <c r="D2703" s="93" t="s">
        <v>7436</v>
      </c>
      <c r="E2703" s="148">
        <f ca="1">IFERROR(__xludf.DUMMYFUNCTION(" VLOOKUP(A2708, IMPORTRANGE(""https://docs.google.com/spreadsheets/d/1fj_Bhi2XPL3siwIh4sx4VRLAe31yD50oKdj5UlRYW0c/"", ""Сводка!A:AA""), 5, FALSE)"),88)</f>
        <v>88</v>
      </c>
      <c r="F2703" s="148" t="s">
        <v>415</v>
      </c>
      <c r="G2703" s="147">
        <f ca="1">IFERROR(__xludf.DUMMYFUNCTION(" VLOOKUP(A2708, IMPORTRANGE(""https://docs.google.com/spreadsheets/d/1QNLbnkR_AongFt22vMfNzfpjZ0CjpI8QI-w0wBnYA1w/"", ""Инфа!A:AA""), 6, FALSE)"),2024)</f>
        <v>2024</v>
      </c>
      <c r="H2703" s="150">
        <v>7600</v>
      </c>
      <c r="I2703" s="156" t="s">
        <v>404</v>
      </c>
      <c r="J2703" s="93" t="s">
        <v>7437</v>
      </c>
      <c r="K2703" s="153"/>
      <c r="L2703" s="153"/>
      <c r="M2703" s="153"/>
      <c r="N2703" s="153"/>
      <c r="O2703" s="153"/>
      <c r="P2703" s="153"/>
      <c r="Q2703" s="153"/>
      <c r="R2703" s="153"/>
      <c r="S2703" s="153"/>
    </row>
    <row r="2704" spans="1:19" ht="56.25">
      <c r="A2704" s="277" t="s">
        <v>25424</v>
      </c>
      <c r="B2704" s="253" t="s">
        <v>400</v>
      </c>
      <c r="C2704" s="93" t="s">
        <v>7438</v>
      </c>
      <c r="D2704" s="93" t="s">
        <v>7439</v>
      </c>
      <c r="E2704" s="148">
        <f ca="1">IFERROR(__xludf.DUMMYFUNCTION(" VLOOKUP(A2709, IMPORTRANGE(""https://docs.google.com/spreadsheets/d/1fj_Bhi2XPL3siwIh4sx4VRLAe31yD50oKdj5UlRYW0c/"", ""Сводка!A:AA""), 5, FALSE)"),396)</f>
        <v>396</v>
      </c>
      <c r="F2704" s="148" t="s">
        <v>415</v>
      </c>
      <c r="G2704" s="147">
        <f ca="1">IFERROR(__xludf.DUMMYFUNCTION(" VLOOKUP(A2709, IMPORTRANGE(""https://docs.google.com/spreadsheets/d/1QNLbnkR_AongFt22vMfNzfpjZ0CjpI8QI-w0wBnYA1w/"", ""Инфа!A:AA""), 6, FALSE)"),2024)</f>
        <v>2024</v>
      </c>
      <c r="H2704" s="154">
        <v>16900</v>
      </c>
      <c r="I2704" s="156" t="s">
        <v>554</v>
      </c>
      <c r="J2704" s="93"/>
      <c r="K2704" s="153"/>
      <c r="L2704" s="153"/>
      <c r="M2704" s="153"/>
      <c r="N2704" s="153"/>
      <c r="O2704" s="153"/>
      <c r="P2704" s="153"/>
      <c r="Q2704" s="153"/>
      <c r="R2704" s="153"/>
      <c r="S2704" s="153"/>
    </row>
    <row r="2705" spans="1:19" ht="243.75">
      <c r="A2705" s="277" t="s">
        <v>25424</v>
      </c>
      <c r="B2705" s="253" t="s">
        <v>400</v>
      </c>
      <c r="C2705" s="93" t="s">
        <v>7440</v>
      </c>
      <c r="D2705" s="93" t="s">
        <v>7441</v>
      </c>
      <c r="E2705" s="148">
        <f ca="1">IFERROR(__xludf.DUMMYFUNCTION(" VLOOKUP(A2710, IMPORTRANGE(""https://docs.google.com/spreadsheets/d/1fj_Bhi2XPL3siwIh4sx4VRLAe31yD50oKdj5UlRYW0c/"", ""Сводка!A:AA""), 5, FALSE)"),348)</f>
        <v>348</v>
      </c>
      <c r="F2705" s="148" t="s">
        <v>466</v>
      </c>
      <c r="G2705" s="147">
        <f ca="1">IFERROR(__xludf.DUMMYFUNCTION(" VLOOKUP(A2710, IMPORTRANGE(""https://docs.google.com/spreadsheets/d/1QNLbnkR_AongFt22vMfNzfpjZ0CjpI8QI-w0wBnYA1w/"", ""Инфа!A:AA""), 6, FALSE)"),2024)</f>
        <v>2024</v>
      </c>
      <c r="H2705" s="150">
        <v>15400</v>
      </c>
      <c r="I2705" s="151" t="s">
        <v>501</v>
      </c>
      <c r="J2705" s="93" t="s">
        <v>7442</v>
      </c>
      <c r="K2705" s="153"/>
      <c r="L2705" s="153"/>
      <c r="M2705" s="153"/>
      <c r="N2705" s="153"/>
      <c r="O2705" s="153"/>
      <c r="P2705" s="153"/>
      <c r="Q2705" s="153"/>
      <c r="R2705" s="153"/>
      <c r="S2705" s="153"/>
    </row>
    <row r="2706" spans="1:19" ht="243.75">
      <c r="A2706" s="277" t="s">
        <v>25424</v>
      </c>
      <c r="B2706" s="253" t="s">
        <v>400</v>
      </c>
      <c r="C2706" s="93" t="s">
        <v>7440</v>
      </c>
      <c r="D2706" s="93" t="s">
        <v>7443</v>
      </c>
      <c r="E2706" s="148">
        <f ca="1">IFERROR(__xludf.DUMMYFUNCTION(" VLOOKUP(A2711, IMPORTRANGE(""https://docs.google.com/spreadsheets/d/1fj_Bhi2XPL3siwIh4sx4VRLAe31yD50oKdj5UlRYW0c/"", ""Сводка!A:AA""), 5, FALSE)"),264)</f>
        <v>264</v>
      </c>
      <c r="F2706" s="148" t="s">
        <v>466</v>
      </c>
      <c r="G2706" s="147">
        <f ca="1">IFERROR(__xludf.DUMMYFUNCTION(" VLOOKUP(A2711, IMPORTRANGE(""https://docs.google.com/spreadsheets/d/1QNLbnkR_AongFt22vMfNzfpjZ0CjpI8QI-w0wBnYA1w/"", ""Инфа!A:AA""), 6, FALSE)"),2024)</f>
        <v>2024</v>
      </c>
      <c r="H2706" s="150">
        <v>20800</v>
      </c>
      <c r="I2706" s="151" t="s">
        <v>501</v>
      </c>
      <c r="J2706" s="93" t="s">
        <v>7442</v>
      </c>
      <c r="K2706" s="153"/>
      <c r="L2706" s="153"/>
      <c r="M2706" s="153"/>
      <c r="N2706" s="153"/>
      <c r="O2706" s="153"/>
      <c r="P2706" s="153"/>
      <c r="Q2706" s="153"/>
      <c r="R2706" s="153"/>
      <c r="S2706" s="153"/>
    </row>
    <row r="2707" spans="1:19" ht="112.5">
      <c r="A2707" s="277" t="s">
        <v>25424</v>
      </c>
      <c r="B2707" s="253" t="s">
        <v>400</v>
      </c>
      <c r="C2707" s="93" t="s">
        <v>7444</v>
      </c>
      <c r="D2707" s="93" t="s">
        <v>7445</v>
      </c>
      <c r="E2707" s="148">
        <f ca="1">IFERROR(__xludf.DUMMYFUNCTION(" VLOOKUP(A2712, IMPORTRANGE(""https://docs.google.com/spreadsheets/d/1fj_Bhi2XPL3siwIh4sx4VRLAe31yD50oKdj5UlRYW0c/"", ""Сводка!A:AA""), 5, FALSE)"),100)</f>
        <v>100</v>
      </c>
      <c r="F2707" s="148" t="s">
        <v>415</v>
      </c>
      <c r="G2707" s="147">
        <f ca="1">IFERROR(__xludf.DUMMYFUNCTION(" VLOOKUP(A2712, IMPORTRANGE(""https://docs.google.com/spreadsheets/d/1QNLbnkR_AongFt22vMfNzfpjZ0CjpI8QI-w0wBnYA1w/"", ""Инфа!A:AA""), 6, FALSE)"),2024)</f>
        <v>2024</v>
      </c>
      <c r="H2707" s="150">
        <v>8000</v>
      </c>
      <c r="I2707" s="156" t="s">
        <v>6015</v>
      </c>
      <c r="J2707" s="93"/>
      <c r="K2707" s="153"/>
      <c r="L2707" s="153"/>
      <c r="M2707" s="153"/>
      <c r="N2707" s="153"/>
      <c r="O2707" s="153"/>
      <c r="P2707" s="153"/>
      <c r="Q2707" s="153"/>
      <c r="R2707" s="153"/>
      <c r="S2707" s="153"/>
    </row>
    <row r="2708" spans="1:19" ht="150">
      <c r="A2708" s="277" t="s">
        <v>25424</v>
      </c>
      <c r="B2708" s="253" t="s">
        <v>400</v>
      </c>
      <c r="C2708" s="93" t="s">
        <v>7446</v>
      </c>
      <c r="D2708" s="93" t="s">
        <v>7447</v>
      </c>
      <c r="E2708" s="148">
        <f ca="1">IFERROR(__xludf.DUMMYFUNCTION(" VLOOKUP(A2713, IMPORTRANGE(""https://docs.google.com/spreadsheets/d/1fj_Bhi2XPL3siwIh4sx4VRLAe31yD50oKdj5UlRYW0c/"", ""Сводка!A:AA""), 5, FALSE)"),296)</f>
        <v>296</v>
      </c>
      <c r="F2708" s="148" t="s">
        <v>415</v>
      </c>
      <c r="G2708" s="147">
        <f ca="1">IFERROR(__xludf.DUMMYFUNCTION(" VLOOKUP(A2713, IMPORTRANGE(""https://docs.google.com/spreadsheets/d/1QNLbnkR_AongFt22vMfNzfpjZ0CjpI8QI-w0wBnYA1w/"", ""Инфа!A:AA""), 6, FALSE)"),2024)</f>
        <v>2024</v>
      </c>
      <c r="H2708" s="150">
        <v>13900</v>
      </c>
      <c r="I2708" s="156" t="s">
        <v>6015</v>
      </c>
      <c r="J2708" s="93" t="s">
        <v>7448</v>
      </c>
      <c r="K2708" s="153"/>
      <c r="L2708" s="153"/>
      <c r="M2708" s="153"/>
      <c r="N2708" s="153"/>
      <c r="O2708" s="153"/>
      <c r="P2708" s="153"/>
      <c r="Q2708" s="153"/>
      <c r="R2708" s="153"/>
      <c r="S2708" s="153"/>
    </row>
    <row r="2709" spans="1:19" ht="187.5">
      <c r="A2709" s="277" t="s">
        <v>25424</v>
      </c>
      <c r="B2709" s="253" t="s">
        <v>153</v>
      </c>
      <c r="C2709" s="93" t="s">
        <v>7449</v>
      </c>
      <c r="D2709" s="93" t="s">
        <v>7450</v>
      </c>
      <c r="E2709" s="148">
        <f ca="1">IFERROR(__xludf.DUMMYFUNCTION(" VLOOKUP(A2714, IMPORTRANGE(""https://docs.google.com/spreadsheets/d/1fj_Bhi2XPL3siwIh4sx4VRLAe31yD50oKdj5UlRYW0c/"", ""Сводка!A:AA""), 5, FALSE)"),444)</f>
        <v>444</v>
      </c>
      <c r="F2709" s="148" t="s">
        <v>415</v>
      </c>
      <c r="G2709" s="147">
        <f ca="1">IFERROR(__xludf.DUMMYFUNCTION(" VLOOKUP(A2714, IMPORTRANGE(""https://docs.google.com/spreadsheets/d/1QNLbnkR_AongFt22vMfNzfpjZ0CjpI8QI-w0wBnYA1w/"", ""Инфа!A:AA""), 6, FALSE)"),2024)</f>
        <v>2024</v>
      </c>
      <c r="H2709" s="154">
        <v>18300</v>
      </c>
      <c r="I2709" s="151" t="s">
        <v>210</v>
      </c>
      <c r="J2709" s="93" t="s">
        <v>7451</v>
      </c>
      <c r="K2709" s="153"/>
      <c r="L2709" s="153"/>
      <c r="M2709" s="153"/>
      <c r="N2709" s="153"/>
      <c r="O2709" s="153"/>
      <c r="P2709" s="153"/>
      <c r="Q2709" s="153"/>
      <c r="R2709" s="153"/>
      <c r="S2709" s="153"/>
    </row>
    <row r="2710" spans="1:19" ht="262.5">
      <c r="A2710" s="277" t="s">
        <v>25424</v>
      </c>
      <c r="B2710" s="253" t="s">
        <v>153</v>
      </c>
      <c r="C2710" s="93" t="s">
        <v>7452</v>
      </c>
      <c r="D2710" s="93" t="s">
        <v>7453</v>
      </c>
      <c r="E2710" s="148">
        <f ca="1">IFERROR(__xludf.DUMMYFUNCTION(" VLOOKUP(A2715, IMPORTRANGE(""https://docs.google.com/spreadsheets/d/1fj_Bhi2XPL3siwIh4sx4VRLAe31yD50oKdj5UlRYW0c/"", ""Сводка!A:AA""), 5, FALSE)"),208)</f>
        <v>208</v>
      </c>
      <c r="F2710" s="148" t="s">
        <v>50</v>
      </c>
      <c r="G2710" s="147">
        <f ca="1">IFERROR(__xludf.DUMMYFUNCTION(" VLOOKUP(A2715, IMPORTRANGE(""https://docs.google.com/spreadsheets/d/1QNLbnkR_AongFt22vMfNzfpjZ0CjpI8QI-w0wBnYA1w/"", ""Инфа!A:AA""), 6, FALSE)"),2024)</f>
        <v>2024</v>
      </c>
      <c r="H2710" s="150">
        <v>11200</v>
      </c>
      <c r="I2710" s="151" t="s">
        <v>274</v>
      </c>
      <c r="J2710" s="93" t="s">
        <v>7454</v>
      </c>
      <c r="K2710" s="153"/>
      <c r="L2710" s="153"/>
      <c r="M2710" s="153"/>
      <c r="N2710" s="153"/>
      <c r="O2710" s="153"/>
      <c r="P2710" s="153"/>
      <c r="Q2710" s="153"/>
      <c r="R2710" s="153"/>
      <c r="S2710" s="153"/>
    </row>
    <row r="2711" spans="1:19" ht="243.75">
      <c r="A2711" s="277" t="s">
        <v>25424</v>
      </c>
      <c r="B2711" s="253" t="s">
        <v>400</v>
      </c>
      <c r="C2711" s="93" t="s">
        <v>7458</v>
      </c>
      <c r="D2711" s="93" t="s">
        <v>7459</v>
      </c>
      <c r="E2711" s="148">
        <f ca="1">IFERROR(__xludf.DUMMYFUNCTION(" VLOOKUP(A2717, IMPORTRANGE(""https://docs.google.com/spreadsheets/d/1fj_Bhi2XPL3siwIh4sx4VRLAe31yD50oKdj5UlRYW0c/"", ""Сводка!A:AA""), 5, FALSE)"),328)</f>
        <v>328</v>
      </c>
      <c r="F2711" s="148" t="s">
        <v>415</v>
      </c>
      <c r="G2711" s="147">
        <f ca="1">IFERROR(__xludf.DUMMYFUNCTION(" VLOOKUP(A2717, IMPORTRANGE(""https://docs.google.com/spreadsheets/d/1QNLbnkR_AongFt22vMfNzfpjZ0CjpI8QI-w0wBnYA1w/"", ""Инфа!A:AA""), 6, FALSE)"),2024)</f>
        <v>2024</v>
      </c>
      <c r="H2711" s="150">
        <v>24700</v>
      </c>
      <c r="I2711" s="151" t="s">
        <v>210</v>
      </c>
      <c r="J2711" s="93" t="s">
        <v>7460</v>
      </c>
      <c r="K2711" s="153"/>
      <c r="L2711" s="153"/>
      <c r="M2711" s="153"/>
      <c r="N2711" s="153"/>
      <c r="O2711" s="153"/>
      <c r="P2711" s="153"/>
      <c r="Q2711" s="153"/>
      <c r="R2711" s="153"/>
      <c r="S2711" s="153"/>
    </row>
    <row r="2712" spans="1:19" ht="262.5">
      <c r="A2712" s="277" t="s">
        <v>25424</v>
      </c>
      <c r="B2712" s="254" t="s">
        <v>400</v>
      </c>
      <c r="C2712" s="93" t="s">
        <v>7461</v>
      </c>
      <c r="D2712" s="93" t="s">
        <v>7462</v>
      </c>
      <c r="E2712" s="148">
        <f ca="1">IFERROR(__xludf.DUMMYFUNCTION(" VLOOKUP(A2718, IMPORTRANGE(""https://docs.google.com/spreadsheets/d/1fj_Bhi2XPL3siwIh4sx4VRLAe31yD50oKdj5UlRYW0c/"", ""Сводка!A:AA""), 5, FALSE)"),216)</f>
        <v>216</v>
      </c>
      <c r="F2712" s="148" t="s">
        <v>415</v>
      </c>
      <c r="G2712" s="147">
        <f ca="1">IFERROR(__xludf.DUMMYFUNCTION(" VLOOKUP(A2718, IMPORTRANGE(""https://docs.google.com/spreadsheets/d/1QNLbnkR_AongFt22vMfNzfpjZ0CjpI8QI-w0wBnYA1w/"", ""Инфа!A:AA""), 6, FALSE)"),2024)</f>
        <v>2024</v>
      </c>
      <c r="H2712" s="150">
        <v>11500</v>
      </c>
      <c r="I2712" s="151" t="s">
        <v>210</v>
      </c>
      <c r="J2712" s="93" t="s">
        <v>7463</v>
      </c>
      <c r="K2712" s="153"/>
      <c r="L2712" s="153"/>
      <c r="M2712" s="153"/>
      <c r="N2712" s="153"/>
      <c r="O2712" s="153"/>
      <c r="P2712" s="153"/>
      <c r="Q2712" s="153"/>
      <c r="R2712" s="153"/>
      <c r="S2712" s="153"/>
    </row>
    <row r="2713" spans="1:19" ht="75">
      <c r="A2713" s="277" t="s">
        <v>25424</v>
      </c>
      <c r="B2713" s="253" t="s">
        <v>400</v>
      </c>
      <c r="C2713" s="93" t="s">
        <v>7464</v>
      </c>
      <c r="D2713" s="93" t="s">
        <v>7465</v>
      </c>
      <c r="E2713" s="148">
        <f ca="1">IFERROR(__xludf.DUMMYFUNCTION(" VLOOKUP(A2719, IMPORTRANGE(""https://docs.google.com/spreadsheets/d/1fj_Bhi2XPL3siwIh4sx4VRLAe31yD50oKdj5UlRYW0c/"", ""Сводка!A:AA""), 5, FALSE)"),472)</f>
        <v>472</v>
      </c>
      <c r="F2713" s="148" t="s">
        <v>50</v>
      </c>
      <c r="G2713" s="147">
        <f ca="1">IFERROR(__xludf.DUMMYFUNCTION(" VLOOKUP(A2719, IMPORTRANGE(""https://docs.google.com/spreadsheets/d/1QNLbnkR_AongFt22vMfNzfpjZ0CjpI8QI-w0wBnYA1w/"", ""Инфа!A:AA""), 6, FALSE)"),2024)</f>
        <v>2024</v>
      </c>
      <c r="H2713" s="154">
        <v>33300</v>
      </c>
      <c r="I2713" s="151" t="s">
        <v>274</v>
      </c>
      <c r="J2713" s="93"/>
      <c r="K2713" s="153"/>
      <c r="L2713" s="153"/>
      <c r="M2713" s="153"/>
      <c r="N2713" s="153"/>
      <c r="O2713" s="153"/>
      <c r="P2713" s="153"/>
      <c r="Q2713" s="153"/>
      <c r="R2713" s="153"/>
      <c r="S2713" s="153"/>
    </row>
    <row r="2714" spans="1:19" ht="206.25">
      <c r="A2714" s="277" t="s">
        <v>25424</v>
      </c>
      <c r="B2714" s="254" t="s">
        <v>400</v>
      </c>
      <c r="C2714" s="93" t="s">
        <v>7466</v>
      </c>
      <c r="D2714" s="93" t="s">
        <v>7467</v>
      </c>
      <c r="E2714" s="148">
        <f ca="1">IFERROR(__xludf.DUMMYFUNCTION(" VLOOKUP(A2720, IMPORTRANGE(""https://docs.google.com/spreadsheets/d/1fj_Bhi2XPL3siwIh4sx4VRLAe31yD50oKdj5UlRYW0c/"", ""Сводка!A:AA""), 5, FALSE)"),176)</f>
        <v>176</v>
      </c>
      <c r="F2714" s="148" t="s">
        <v>466</v>
      </c>
      <c r="G2714" s="147">
        <f ca="1">IFERROR(__xludf.DUMMYFUNCTION(" VLOOKUP(A2720, IMPORTRANGE(""https://docs.google.com/spreadsheets/d/1QNLbnkR_AongFt22vMfNzfpjZ0CjpI8QI-w0wBnYA1w/"", ""Инфа!A:AA""), 6, FALSE)"),2024)</f>
        <v>2024</v>
      </c>
      <c r="H2714" s="150">
        <v>15600</v>
      </c>
      <c r="I2714" s="151" t="s">
        <v>210</v>
      </c>
      <c r="J2714" s="93" t="s">
        <v>7468</v>
      </c>
      <c r="K2714" s="153"/>
      <c r="L2714" s="153"/>
      <c r="M2714" s="153"/>
      <c r="N2714" s="153"/>
      <c r="O2714" s="153"/>
      <c r="P2714" s="153"/>
      <c r="Q2714" s="153"/>
      <c r="R2714" s="153"/>
      <c r="S2714" s="153"/>
    </row>
    <row r="2715" spans="1:19" ht="281.25">
      <c r="A2715" s="277" t="s">
        <v>25424</v>
      </c>
      <c r="B2715" s="253" t="s">
        <v>400</v>
      </c>
      <c r="C2715" s="93" t="s">
        <v>7469</v>
      </c>
      <c r="D2715" s="93" t="s">
        <v>7470</v>
      </c>
      <c r="E2715" s="148">
        <f ca="1">IFERROR(__xludf.DUMMYFUNCTION(" VLOOKUP(A2721, IMPORTRANGE(""https://docs.google.com/spreadsheets/d/1fj_Bhi2XPL3siwIh4sx4VRLAe31yD50oKdj5UlRYW0c/"", ""Сводка!A:AA""), 5, FALSE)"),168)</f>
        <v>168</v>
      </c>
      <c r="F2715" s="148" t="s">
        <v>466</v>
      </c>
      <c r="G2715" s="147">
        <f ca="1">IFERROR(__xludf.DUMMYFUNCTION(" VLOOKUP(A2721, IMPORTRANGE(""https://docs.google.com/spreadsheets/d/1QNLbnkR_AongFt22vMfNzfpjZ0CjpI8QI-w0wBnYA1w/"", ""Инфа!A:AA""), 6, FALSE)"),2024)</f>
        <v>2024</v>
      </c>
      <c r="H2715" s="150">
        <v>10000</v>
      </c>
      <c r="I2715" s="151" t="s">
        <v>210</v>
      </c>
      <c r="J2715" s="93" t="s">
        <v>7471</v>
      </c>
      <c r="K2715" s="153"/>
      <c r="L2715" s="153"/>
      <c r="M2715" s="153"/>
      <c r="N2715" s="153"/>
      <c r="O2715" s="153"/>
      <c r="P2715" s="153"/>
      <c r="Q2715" s="153"/>
      <c r="R2715" s="153"/>
      <c r="S2715" s="153"/>
    </row>
    <row r="2716" spans="1:19" ht="206.25">
      <c r="A2716" s="277" t="s">
        <v>25424</v>
      </c>
      <c r="B2716" s="254" t="s">
        <v>400</v>
      </c>
      <c r="C2716" s="96" t="s">
        <v>7472</v>
      </c>
      <c r="D2716" s="96" t="s">
        <v>7473</v>
      </c>
      <c r="E2716" s="148">
        <f ca="1">IFERROR(__xludf.DUMMYFUNCTION(" VLOOKUP(A2722, IMPORTRANGE(""https://docs.google.com/spreadsheets/d/1fj_Bhi2XPL3siwIh4sx4VRLAe31yD50oKdj5UlRYW0c/"", ""Сводка!A:AA""), 5, FALSE)"),144)</f>
        <v>144</v>
      </c>
      <c r="F2716" s="148" t="s">
        <v>108</v>
      </c>
      <c r="G2716" s="147">
        <f ca="1">IFERROR(__xludf.DUMMYFUNCTION(" VLOOKUP(A2722, IMPORTRANGE(""https://docs.google.com/spreadsheets/d/1QNLbnkR_AongFt22vMfNzfpjZ0CjpI8QI-w0wBnYA1w/"", ""Инфа!A:AA""), 6, FALSE)"),2024)</f>
        <v>2024</v>
      </c>
      <c r="H2716" s="150">
        <v>13600</v>
      </c>
      <c r="I2716" s="151" t="s">
        <v>246</v>
      </c>
      <c r="J2716" s="96" t="s">
        <v>7474</v>
      </c>
      <c r="K2716" s="153"/>
      <c r="L2716" s="153"/>
      <c r="M2716" s="153"/>
      <c r="N2716" s="153"/>
      <c r="O2716" s="153"/>
      <c r="P2716" s="153"/>
      <c r="Q2716" s="153"/>
      <c r="R2716" s="153"/>
      <c r="S2716" s="153"/>
    </row>
    <row r="2717" spans="1:19" ht="150">
      <c r="A2717" s="277" t="s">
        <v>25424</v>
      </c>
      <c r="B2717" s="253" t="s">
        <v>400</v>
      </c>
      <c r="C2717" s="93" t="s">
        <v>7475</v>
      </c>
      <c r="D2717" s="93" t="s">
        <v>7476</v>
      </c>
      <c r="E2717" s="148">
        <f ca="1">IFERROR(__xludf.DUMMYFUNCTION(" VLOOKUP(A2723, IMPORTRANGE(""https://docs.google.com/spreadsheets/d/1fj_Bhi2XPL3siwIh4sx4VRLAe31yD50oKdj5UlRYW0c/"", ""Сводка!A:AA""), 5, FALSE)"),136)</f>
        <v>136</v>
      </c>
      <c r="F2717" s="148" t="s">
        <v>415</v>
      </c>
      <c r="G2717" s="147">
        <f ca="1">IFERROR(__xludf.DUMMYFUNCTION(" VLOOKUP(A2723, IMPORTRANGE(""https://docs.google.com/spreadsheets/d/1QNLbnkR_AongFt22vMfNzfpjZ0CjpI8QI-w0wBnYA1w/"", ""Инфа!A:AA""), 6, FALSE)"),2024)</f>
        <v>2024</v>
      </c>
      <c r="H2717" s="150">
        <v>13200</v>
      </c>
      <c r="I2717" s="151" t="s">
        <v>501</v>
      </c>
      <c r="J2717" s="93" t="s">
        <v>7477</v>
      </c>
      <c r="K2717" s="153"/>
      <c r="L2717" s="153"/>
      <c r="M2717" s="153"/>
      <c r="N2717" s="153"/>
      <c r="O2717" s="153"/>
      <c r="P2717" s="153"/>
      <c r="Q2717" s="153"/>
      <c r="R2717" s="153"/>
      <c r="S2717" s="153"/>
    </row>
    <row r="2718" spans="1:19" ht="93.75">
      <c r="A2718" s="277" t="s">
        <v>25424</v>
      </c>
      <c r="B2718" s="254" t="s">
        <v>400</v>
      </c>
      <c r="C2718" s="96" t="s">
        <v>7478</v>
      </c>
      <c r="D2718" s="93" t="s">
        <v>7479</v>
      </c>
      <c r="E2718" s="148">
        <f ca="1">IFERROR(__xludf.DUMMYFUNCTION(" VLOOKUP(A2724, IMPORTRANGE(""https://docs.google.com/spreadsheets/d/1fj_Bhi2XPL3siwIh4sx4VRLAe31yD50oKdj5UlRYW0c/"", ""Сводка!A:AA""), 5, FALSE)"),368)</f>
        <v>368</v>
      </c>
      <c r="F2718" s="165" t="s">
        <v>466</v>
      </c>
      <c r="G2718" s="147">
        <f ca="1">IFERROR(__xludf.DUMMYFUNCTION(" VLOOKUP(A2724, IMPORTRANGE(""https://docs.google.com/spreadsheets/d/1QNLbnkR_AongFt22vMfNzfpjZ0CjpI8QI-w0wBnYA1w/"", ""Инфа!A:AA""), 6, FALSE)"),2024)</f>
        <v>2024</v>
      </c>
      <c r="H2718" s="154">
        <v>27100</v>
      </c>
      <c r="I2718" s="151" t="s">
        <v>501</v>
      </c>
      <c r="J2718" s="96" t="s">
        <v>7480</v>
      </c>
      <c r="K2718" s="153"/>
      <c r="L2718" s="153"/>
      <c r="M2718" s="153"/>
      <c r="N2718" s="153"/>
      <c r="O2718" s="153"/>
      <c r="P2718" s="153"/>
      <c r="Q2718" s="153"/>
      <c r="R2718" s="153"/>
      <c r="S2718" s="153"/>
    </row>
    <row r="2719" spans="1:19" ht="262.5">
      <c r="A2719" s="277" t="s">
        <v>25424</v>
      </c>
      <c r="B2719" s="253" t="s">
        <v>400</v>
      </c>
      <c r="C2719" s="93" t="s">
        <v>7481</v>
      </c>
      <c r="D2719" s="93" t="s">
        <v>7482</v>
      </c>
      <c r="E2719" s="148">
        <f ca="1">IFERROR(__xludf.DUMMYFUNCTION(" VLOOKUP(A2725, IMPORTRANGE(""https://docs.google.com/spreadsheets/d/1fj_Bhi2XPL3siwIh4sx4VRLAe31yD50oKdj5UlRYW0c/"", ""Сводка!A:AA""), 5, FALSE)"),392)</f>
        <v>392</v>
      </c>
      <c r="F2719" s="148" t="s">
        <v>466</v>
      </c>
      <c r="G2719" s="147">
        <f ca="1">IFERROR(__xludf.DUMMYFUNCTION(" VLOOKUP(A2725, IMPORTRANGE(""https://docs.google.com/spreadsheets/d/1QNLbnkR_AongFt22vMfNzfpjZ0CjpI8QI-w0wBnYA1w/"", ""Инфа!A:AA""), 6, FALSE)"),2024)</f>
        <v>2024</v>
      </c>
      <c r="H2719" s="154">
        <v>16800</v>
      </c>
      <c r="I2719" s="151" t="s">
        <v>1752</v>
      </c>
      <c r="J2719" s="93" t="s">
        <v>7483</v>
      </c>
      <c r="K2719" s="153"/>
      <c r="L2719" s="153"/>
      <c r="M2719" s="153"/>
      <c r="N2719" s="153"/>
      <c r="O2719" s="153"/>
      <c r="P2719" s="153"/>
      <c r="Q2719" s="153"/>
      <c r="R2719" s="153"/>
      <c r="S2719" s="153"/>
    </row>
    <row r="2720" spans="1:19" ht="262.5">
      <c r="A2720" s="277" t="s">
        <v>25424</v>
      </c>
      <c r="B2720" s="253" t="s">
        <v>400</v>
      </c>
      <c r="C2720" s="93" t="s">
        <v>7481</v>
      </c>
      <c r="D2720" s="93" t="s">
        <v>7484</v>
      </c>
      <c r="E2720" s="148">
        <f ca="1">IFERROR(__xludf.DUMMYFUNCTION(" VLOOKUP(A2726, IMPORTRANGE(""https://docs.google.com/spreadsheets/d/1fj_Bhi2XPL3siwIh4sx4VRLAe31yD50oKdj5UlRYW0c/"", ""Сводка!A:AA""), 5, FALSE)"),380)</f>
        <v>380</v>
      </c>
      <c r="F2720" s="148" t="s">
        <v>466</v>
      </c>
      <c r="G2720" s="147">
        <f ca="1">IFERROR(__xludf.DUMMYFUNCTION(" VLOOKUP(A2726, IMPORTRANGE(""https://docs.google.com/spreadsheets/d/1QNLbnkR_AongFt22vMfNzfpjZ0CjpI8QI-w0wBnYA1w/"", ""Инфа!A:AA""), 6, FALSE)"),2024)</f>
        <v>2024</v>
      </c>
      <c r="H2720" s="154">
        <v>16400</v>
      </c>
      <c r="I2720" s="151" t="s">
        <v>1752</v>
      </c>
      <c r="J2720" s="93" t="s">
        <v>7483</v>
      </c>
      <c r="K2720" s="153"/>
      <c r="L2720" s="153"/>
      <c r="M2720" s="153"/>
      <c r="N2720" s="153"/>
      <c r="O2720" s="153"/>
      <c r="P2720" s="153"/>
      <c r="Q2720" s="153"/>
      <c r="R2720" s="153"/>
      <c r="S2720" s="153"/>
    </row>
    <row r="2721" spans="1:19" ht="112.5">
      <c r="A2721" s="277" t="s">
        <v>25424</v>
      </c>
      <c r="B2721" s="253" t="s">
        <v>400</v>
      </c>
      <c r="C2721" s="93" t="s">
        <v>7485</v>
      </c>
      <c r="D2721" s="93" t="s">
        <v>7486</v>
      </c>
      <c r="E2721" s="148">
        <f ca="1">IFERROR(__xludf.DUMMYFUNCTION(" VLOOKUP(A2727, IMPORTRANGE(""https://docs.google.com/spreadsheets/d/1fj_Bhi2XPL3siwIh4sx4VRLAe31yD50oKdj5UlRYW0c/"", ""Сводка!A:AA""), 5, FALSE)"),452)</f>
        <v>452</v>
      </c>
      <c r="F2721" s="148" t="s">
        <v>466</v>
      </c>
      <c r="G2721" s="147">
        <f ca="1">IFERROR(__xludf.DUMMYFUNCTION(" VLOOKUP(A2727, IMPORTRANGE(""https://docs.google.com/spreadsheets/d/1QNLbnkR_AongFt22vMfNzfpjZ0CjpI8QI-w0wBnYA1w/"", ""Инфа!A:AA""), 6, FALSE)"),2024)</f>
        <v>2024</v>
      </c>
      <c r="H2721" s="154">
        <v>18600</v>
      </c>
      <c r="I2721" s="151" t="s">
        <v>1153</v>
      </c>
      <c r="J2721" s="93" t="s">
        <v>7487</v>
      </c>
      <c r="K2721" s="153"/>
      <c r="L2721" s="153"/>
      <c r="M2721" s="153"/>
      <c r="N2721" s="153"/>
      <c r="O2721" s="153"/>
      <c r="P2721" s="153"/>
      <c r="Q2721" s="153"/>
      <c r="R2721" s="153"/>
      <c r="S2721" s="153"/>
    </row>
    <row r="2722" spans="1:19" ht="37.5">
      <c r="A2722" s="277" t="s">
        <v>25424</v>
      </c>
      <c r="B2722" s="253" t="s">
        <v>400</v>
      </c>
      <c r="C2722" s="93" t="s">
        <v>7488</v>
      </c>
      <c r="D2722" s="93" t="s">
        <v>7489</v>
      </c>
      <c r="E2722" s="148">
        <f ca="1">IFERROR(__xludf.DUMMYFUNCTION(" VLOOKUP(A2728, IMPORTRANGE(""https://docs.google.com/spreadsheets/d/1fj_Bhi2XPL3siwIh4sx4VRLAe31yD50oKdj5UlRYW0c/"", ""Сводка!A:AA""), 5, FALSE)"),288)</f>
        <v>288</v>
      </c>
      <c r="F2722" s="148" t="s">
        <v>415</v>
      </c>
      <c r="G2722" s="147">
        <f ca="1">IFERROR(__xludf.DUMMYFUNCTION(" VLOOKUP(A2728, IMPORTRANGE(""https://docs.google.com/spreadsheets/d/1QNLbnkR_AongFt22vMfNzfpjZ0CjpI8QI-w0wBnYA1w/"", ""Инфа!A:AA""), 6, FALSE)"),2024)</f>
        <v>2024</v>
      </c>
      <c r="H2722" s="150">
        <v>13600</v>
      </c>
      <c r="I2722" s="151" t="s">
        <v>4244</v>
      </c>
      <c r="J2722" s="93"/>
      <c r="K2722" s="153"/>
      <c r="L2722" s="153"/>
      <c r="M2722" s="153"/>
      <c r="N2722" s="153"/>
      <c r="O2722" s="153"/>
      <c r="P2722" s="153"/>
      <c r="Q2722" s="153"/>
      <c r="R2722" s="153"/>
      <c r="S2722" s="153"/>
    </row>
    <row r="2723" spans="1:19" ht="112.5">
      <c r="A2723" s="277" t="s">
        <v>25424</v>
      </c>
      <c r="B2723" s="253" t="s">
        <v>400</v>
      </c>
      <c r="C2723" s="93" t="s">
        <v>7490</v>
      </c>
      <c r="D2723" s="93" t="s">
        <v>7491</v>
      </c>
      <c r="E2723" s="148">
        <f ca="1">IFERROR(__xludf.DUMMYFUNCTION(" VLOOKUP(A2729, IMPORTRANGE(""https://docs.google.com/spreadsheets/d/1fj_Bhi2XPL3siwIh4sx4VRLAe31yD50oKdj5UlRYW0c/"", ""Сводка!A:AA""), 5, FALSE)"),380)</f>
        <v>380</v>
      </c>
      <c r="F2723" s="148" t="s">
        <v>415</v>
      </c>
      <c r="G2723" s="147">
        <f ca="1">IFERROR(__xludf.DUMMYFUNCTION(" VLOOKUP(A2729, IMPORTRANGE(""https://docs.google.com/spreadsheets/d/1QNLbnkR_AongFt22vMfNzfpjZ0CjpI8QI-w0wBnYA1w/"", ""Инфа!A:AA""), 6, FALSE)"),2024)</f>
        <v>2024</v>
      </c>
      <c r="H2723" s="154">
        <v>27800</v>
      </c>
      <c r="I2723" s="151" t="s">
        <v>133</v>
      </c>
      <c r="J2723" s="93" t="s">
        <v>7492</v>
      </c>
      <c r="K2723" s="153"/>
      <c r="L2723" s="153"/>
      <c r="M2723" s="153"/>
      <c r="N2723" s="153"/>
      <c r="O2723" s="153"/>
      <c r="P2723" s="153"/>
      <c r="Q2723" s="153"/>
      <c r="R2723" s="153"/>
      <c r="S2723" s="153"/>
    </row>
    <row r="2724" spans="1:19" ht="112.5">
      <c r="A2724" s="277" t="s">
        <v>25424</v>
      </c>
      <c r="B2724" s="253" t="s">
        <v>400</v>
      </c>
      <c r="C2724" s="93" t="s">
        <v>7493</v>
      </c>
      <c r="D2724" s="93" t="s">
        <v>7494</v>
      </c>
      <c r="E2724" s="148">
        <f ca="1">IFERROR(__xludf.DUMMYFUNCTION(" VLOOKUP(A2730, IMPORTRANGE(""https://docs.google.com/spreadsheets/d/1fj_Bhi2XPL3siwIh4sx4VRLAe31yD50oKdj5UlRYW0c/"", ""Сводка!A:AA""), 5, FALSE)"),340)</f>
        <v>340</v>
      </c>
      <c r="F2724" s="148" t="s">
        <v>415</v>
      </c>
      <c r="G2724" s="147">
        <f ca="1">IFERROR(__xludf.DUMMYFUNCTION(" VLOOKUP(A2730, IMPORTRANGE(""https://docs.google.com/spreadsheets/d/1QNLbnkR_AongFt22vMfNzfpjZ0CjpI8QI-w0wBnYA1w/"", ""Инфа!A:AA""), 6, FALSE)"),2024)</f>
        <v>2024</v>
      </c>
      <c r="H2724" s="150">
        <v>25400</v>
      </c>
      <c r="I2724" s="151" t="s">
        <v>133</v>
      </c>
      <c r="J2724" s="93" t="s">
        <v>7398</v>
      </c>
      <c r="K2724" s="153"/>
      <c r="L2724" s="153"/>
      <c r="M2724" s="153"/>
      <c r="N2724" s="153"/>
      <c r="O2724" s="153"/>
      <c r="P2724" s="153"/>
      <c r="Q2724" s="153"/>
      <c r="R2724" s="153"/>
      <c r="S2724" s="153"/>
    </row>
    <row r="2725" spans="1:19" ht="56.25">
      <c r="A2725" s="277" t="s">
        <v>25424</v>
      </c>
      <c r="B2725" s="253" t="s">
        <v>400</v>
      </c>
      <c r="C2725" s="93" t="s">
        <v>7495</v>
      </c>
      <c r="D2725" s="96" t="s">
        <v>7496</v>
      </c>
      <c r="E2725" s="148">
        <f ca="1">IFERROR(__xludf.DUMMYFUNCTION(" VLOOKUP(A2746, IMPORTRANGE(""https://docs.google.com/spreadsheets/d/1fj_Bhi2XPL3siwIh4sx4VRLAe31yD50oKdj5UlRYW0c/"", ""Сводка!A:AA""), 5, FALSE)"),308)</f>
        <v>308</v>
      </c>
      <c r="F2725" s="165" t="s">
        <v>466</v>
      </c>
      <c r="G2725" s="147">
        <f ca="1">IFERROR(__xludf.DUMMYFUNCTION(" VLOOKUP(A2746, IMPORTRANGE(""https://docs.google.com/spreadsheets/d/1QNLbnkR_AongFt22vMfNzfpjZ0CjpI8QI-w0wBnYA1w/"", ""Инфа!A:AA""), 6, FALSE)"),2024)</f>
        <v>2024</v>
      </c>
      <c r="H2725" s="150">
        <v>14200</v>
      </c>
      <c r="I2725" s="156" t="s">
        <v>97</v>
      </c>
      <c r="J2725" s="93"/>
      <c r="K2725" s="153"/>
      <c r="L2725" s="153"/>
      <c r="M2725" s="153"/>
      <c r="N2725" s="153"/>
      <c r="O2725" s="153"/>
      <c r="P2725" s="153"/>
      <c r="Q2725" s="153"/>
      <c r="R2725" s="153"/>
      <c r="S2725" s="153"/>
    </row>
    <row r="2726" spans="1:19" ht="56.25">
      <c r="A2726" s="277" t="s">
        <v>25424</v>
      </c>
      <c r="B2726" s="253" t="s">
        <v>400</v>
      </c>
      <c r="C2726" s="93" t="s">
        <v>7495</v>
      </c>
      <c r="D2726" s="93" t="s">
        <v>7497</v>
      </c>
      <c r="E2726" s="148">
        <f ca="1">IFERROR(__xludf.DUMMYFUNCTION(" VLOOKUP(A2747, IMPORTRANGE(""https://docs.google.com/spreadsheets/d/1fj_Bhi2XPL3siwIh4sx4VRLAe31yD50oKdj5UlRYW0c/"", ""Сводка!A:AA""), 5, FALSE)"),324)</f>
        <v>324</v>
      </c>
      <c r="F2726" s="148" t="s">
        <v>466</v>
      </c>
      <c r="G2726" s="147">
        <f ca="1">IFERROR(__xludf.DUMMYFUNCTION(" VLOOKUP(A2747, IMPORTRANGE(""https://docs.google.com/spreadsheets/d/1QNLbnkR_AongFt22vMfNzfpjZ0CjpI8QI-w0wBnYA1w/"", ""Инфа!A:AA""), 6, FALSE)"),2024)</f>
        <v>2024</v>
      </c>
      <c r="H2726" s="150">
        <v>14700</v>
      </c>
      <c r="I2726" s="151" t="s">
        <v>97</v>
      </c>
      <c r="J2726" s="93"/>
      <c r="K2726" s="153"/>
      <c r="L2726" s="153"/>
      <c r="M2726" s="153"/>
      <c r="N2726" s="153"/>
      <c r="O2726" s="153"/>
      <c r="P2726" s="153"/>
      <c r="Q2726" s="153"/>
      <c r="R2726" s="153"/>
      <c r="S2726" s="153"/>
    </row>
    <row r="2727" spans="1:19" ht="131.25">
      <c r="A2727" s="277" t="s">
        <v>25424</v>
      </c>
      <c r="B2727" s="253" t="s">
        <v>400</v>
      </c>
      <c r="C2727" s="93" t="s">
        <v>7495</v>
      </c>
      <c r="D2727" s="93" t="s">
        <v>7498</v>
      </c>
      <c r="E2727" s="148" t="e">
        <f>#REF!</f>
        <v>#REF!</v>
      </c>
      <c r="F2727" s="148" t="s">
        <v>466</v>
      </c>
      <c r="G2727" s="147">
        <f ca="1">IFERROR(__xludf.DUMMYFUNCTION(" VLOOKUP(A2748, IMPORTRANGE(""https://docs.google.com/spreadsheets/d/1QNLbnkR_AongFt22vMfNzfpjZ0CjpI8QI-w0wBnYA1w/"", ""Инфа!A:AA""), 6, FALSE)"),2024)</f>
        <v>2024</v>
      </c>
      <c r="H2727" s="150">
        <v>14700</v>
      </c>
      <c r="I2727" s="156" t="s">
        <v>97</v>
      </c>
      <c r="J2727" s="93" t="s">
        <v>7499</v>
      </c>
      <c r="K2727" s="153"/>
      <c r="L2727" s="153"/>
      <c r="M2727" s="153"/>
      <c r="N2727" s="153"/>
      <c r="O2727" s="153"/>
      <c r="P2727" s="153"/>
      <c r="Q2727" s="153"/>
      <c r="R2727" s="153"/>
      <c r="S2727" s="153"/>
    </row>
    <row r="2728" spans="1:19" ht="112.5">
      <c r="A2728" s="277" t="s">
        <v>25424</v>
      </c>
      <c r="B2728" s="253" t="s">
        <v>400</v>
      </c>
      <c r="C2728" s="93" t="s">
        <v>7495</v>
      </c>
      <c r="D2728" s="93" t="s">
        <v>7500</v>
      </c>
      <c r="E2728" s="148">
        <f ca="1">IFERROR(__xludf.DUMMYFUNCTION(" VLOOKUP(A2749, IMPORTRANGE(""https://docs.google.com/spreadsheets/d/1fj_Bhi2XPL3siwIh4sx4VRLAe31yD50oKdj5UlRYW0c/"", ""Сводка!A:AA""), 5, FALSE)"),308)</f>
        <v>308</v>
      </c>
      <c r="F2728" s="148" t="s">
        <v>466</v>
      </c>
      <c r="G2728" s="147">
        <f ca="1">IFERROR(__xludf.DUMMYFUNCTION(" VLOOKUP(A2749, IMPORTRANGE(""https://docs.google.com/spreadsheets/d/1QNLbnkR_AongFt22vMfNzfpjZ0CjpI8QI-w0wBnYA1w/"", ""Инфа!A:AA""), 6, FALSE)"),2024)</f>
        <v>2024</v>
      </c>
      <c r="H2728" s="150">
        <v>14200</v>
      </c>
      <c r="I2728" s="156" t="s">
        <v>97</v>
      </c>
      <c r="J2728" s="93" t="s">
        <v>7501</v>
      </c>
      <c r="K2728" s="153"/>
      <c r="L2728" s="153"/>
      <c r="M2728" s="153"/>
      <c r="N2728" s="153"/>
      <c r="O2728" s="153"/>
      <c r="P2728" s="153"/>
      <c r="Q2728" s="153"/>
      <c r="R2728" s="153"/>
      <c r="S2728" s="153"/>
    </row>
    <row r="2729" spans="1:19" ht="56.25">
      <c r="A2729" s="277" t="s">
        <v>25424</v>
      </c>
      <c r="B2729" s="253" t="s">
        <v>153</v>
      </c>
      <c r="C2729" s="93" t="s">
        <v>7495</v>
      </c>
      <c r="D2729" s="93" t="s">
        <v>7502</v>
      </c>
      <c r="E2729" s="148">
        <f ca="1">IFERROR(__xludf.DUMMYFUNCTION(" VLOOKUP(A2750, IMPORTRANGE(""https://docs.google.com/spreadsheets/d/1fj_Bhi2XPL3siwIh4sx4VRLAe31yD50oKdj5UlRYW0c/"", ""Сводка!A:AA""), 5, FALSE)"),498)</f>
        <v>498</v>
      </c>
      <c r="F2729" s="148" t="s">
        <v>415</v>
      </c>
      <c r="G2729" s="147">
        <f ca="1">IFERROR(__xludf.DUMMYFUNCTION(" VLOOKUP(A2750, IMPORTRANGE(""https://docs.google.com/spreadsheets/d/1QNLbnkR_AongFt22vMfNzfpjZ0CjpI8QI-w0wBnYA1w/"", ""Инфа!A:AA""), 6, FALSE)"),2024)</f>
        <v>2024</v>
      </c>
      <c r="H2729" s="154">
        <v>19900</v>
      </c>
      <c r="I2729" s="156" t="s">
        <v>97</v>
      </c>
      <c r="J2729" s="93"/>
      <c r="K2729" s="153"/>
      <c r="L2729" s="153"/>
      <c r="M2729" s="153"/>
      <c r="N2729" s="153"/>
      <c r="O2729" s="153"/>
      <c r="P2729" s="153"/>
      <c r="Q2729" s="153"/>
      <c r="R2729" s="153"/>
      <c r="S2729" s="153"/>
    </row>
    <row r="2730" spans="1:19" ht="93.75">
      <c r="A2730" s="277" t="s">
        <v>25424</v>
      </c>
      <c r="B2730" s="253" t="s">
        <v>153</v>
      </c>
      <c r="C2730" s="93" t="s">
        <v>7503</v>
      </c>
      <c r="D2730" s="93" t="s">
        <v>7504</v>
      </c>
      <c r="E2730" s="148">
        <f ca="1">IFERROR(__xludf.DUMMYFUNCTION(" VLOOKUP(A2751, IMPORTRANGE(""https://docs.google.com/spreadsheets/d/1fj_Bhi2XPL3siwIh4sx4VRLAe31yD50oKdj5UlRYW0c/"", ""Сводка!A:AA""), 5, FALSE)"),128)</f>
        <v>128</v>
      </c>
      <c r="F2730" s="148" t="s">
        <v>50</v>
      </c>
      <c r="G2730" s="147">
        <f ca="1">IFERROR(__xludf.DUMMYFUNCTION(" VLOOKUP(A2751, IMPORTRANGE(""https://docs.google.com/spreadsheets/d/1QNLbnkR_AongFt22vMfNzfpjZ0CjpI8QI-w0wBnYA1w/"", ""Инфа!A:AA""), 6, FALSE)"),2024)</f>
        <v>2024</v>
      </c>
      <c r="H2730" s="150">
        <v>12700</v>
      </c>
      <c r="I2730" s="151" t="s">
        <v>18</v>
      </c>
      <c r="J2730" s="93" t="s">
        <v>7505</v>
      </c>
      <c r="K2730" s="153"/>
      <c r="L2730" s="153"/>
      <c r="M2730" s="153"/>
      <c r="N2730" s="153"/>
      <c r="O2730" s="153"/>
      <c r="P2730" s="153"/>
      <c r="Q2730" s="153"/>
      <c r="R2730" s="153"/>
      <c r="S2730" s="153"/>
    </row>
    <row r="2731" spans="1:19" ht="112.5">
      <c r="A2731" s="277" t="s">
        <v>25424</v>
      </c>
      <c r="B2731" s="253" t="s">
        <v>153</v>
      </c>
      <c r="C2731" s="93" t="s">
        <v>7503</v>
      </c>
      <c r="D2731" s="93" t="s">
        <v>7506</v>
      </c>
      <c r="E2731" s="148">
        <f ca="1">IFERROR(__xludf.DUMMYFUNCTION(" VLOOKUP(A2752, IMPORTRANGE(""https://docs.google.com/spreadsheets/d/1fj_Bhi2XPL3siwIh4sx4VRLAe31yD50oKdj5UlRYW0c/"", ""Сводка!A:AA""), 5, FALSE)"),136)</f>
        <v>136</v>
      </c>
      <c r="F2731" s="148" t="s">
        <v>50</v>
      </c>
      <c r="G2731" s="147">
        <f ca="1">IFERROR(__xludf.DUMMYFUNCTION(" VLOOKUP(A2752, IMPORTRANGE(""https://docs.google.com/spreadsheets/d/1QNLbnkR_AongFt22vMfNzfpjZ0CjpI8QI-w0wBnYA1w/"", ""Инфа!A:AA""), 6, FALSE)"),2024)</f>
        <v>2024</v>
      </c>
      <c r="H2731" s="150">
        <v>9100</v>
      </c>
      <c r="I2731" s="151" t="s">
        <v>1996</v>
      </c>
      <c r="J2731" s="93" t="s">
        <v>7508</v>
      </c>
      <c r="K2731" s="153"/>
      <c r="L2731" s="153"/>
      <c r="M2731" s="153"/>
      <c r="N2731" s="153"/>
      <c r="O2731" s="153"/>
      <c r="P2731" s="153"/>
      <c r="Q2731" s="153"/>
      <c r="R2731" s="153"/>
      <c r="S2731" s="153"/>
    </row>
    <row r="2732" spans="1:19" ht="187.5">
      <c r="A2732" s="277" t="s">
        <v>25424</v>
      </c>
      <c r="B2732" s="253" t="s">
        <v>400</v>
      </c>
      <c r="C2732" s="93" t="s">
        <v>7509</v>
      </c>
      <c r="D2732" s="93" t="s">
        <v>7510</v>
      </c>
      <c r="E2732" s="148">
        <f ca="1">IFERROR(__xludf.DUMMYFUNCTION(" VLOOKUP(A2753, IMPORTRANGE(""https://docs.google.com/spreadsheets/d/1fj_Bhi2XPL3siwIh4sx4VRLAe31yD50oKdj5UlRYW0c/"", ""Сводка!A:AA""), 5, FALSE)"),180)</f>
        <v>180</v>
      </c>
      <c r="F2732" s="148" t="s">
        <v>1552</v>
      </c>
      <c r="G2732" s="147">
        <f ca="1">IFERROR(__xludf.DUMMYFUNCTION(" VLOOKUP(A2753, IMPORTRANGE(""https://docs.google.com/spreadsheets/d/1QNLbnkR_AongFt22vMfNzfpjZ0CjpI8QI-w0wBnYA1w/"", ""Инфа!A:AA""), 6, FALSE)"),2024)</f>
        <v>2024</v>
      </c>
      <c r="H2732" s="150">
        <v>10400</v>
      </c>
      <c r="I2732" s="156" t="s">
        <v>370</v>
      </c>
      <c r="J2732" s="93" t="s">
        <v>7511</v>
      </c>
      <c r="K2732" s="153"/>
      <c r="L2732" s="153"/>
      <c r="M2732" s="153"/>
      <c r="N2732" s="153"/>
      <c r="O2732" s="153"/>
      <c r="P2732" s="153"/>
      <c r="Q2732" s="153"/>
      <c r="R2732" s="153"/>
      <c r="S2732" s="153"/>
    </row>
    <row r="2733" spans="1:19" ht="243.75">
      <c r="A2733" s="277" t="s">
        <v>25424</v>
      </c>
      <c r="B2733" s="253" t="s">
        <v>400</v>
      </c>
      <c r="C2733" s="93" t="s">
        <v>7509</v>
      </c>
      <c r="D2733" s="93" t="s">
        <v>7512</v>
      </c>
      <c r="E2733" s="148">
        <f ca="1">IFERROR(__xludf.DUMMYFUNCTION(" VLOOKUP(A2754, IMPORTRANGE(""https://docs.google.com/spreadsheets/d/1fj_Bhi2XPL3siwIh4sx4VRLAe31yD50oKdj5UlRYW0c/"", ""Сводка!A:AA""), 5, FALSE)"),192)</f>
        <v>192</v>
      </c>
      <c r="F2733" s="148" t="s">
        <v>1552</v>
      </c>
      <c r="G2733" s="147">
        <f ca="1">IFERROR(__xludf.DUMMYFUNCTION(" VLOOKUP(A2754, IMPORTRANGE(""https://docs.google.com/spreadsheets/d/1QNLbnkR_AongFt22vMfNzfpjZ0CjpI8QI-w0wBnYA1w/"", ""Инфа!A:AA""), 6, FALSE)"),2024)</f>
        <v>2024</v>
      </c>
      <c r="H2733" s="150">
        <v>16500</v>
      </c>
      <c r="I2733" s="156" t="s">
        <v>370</v>
      </c>
      <c r="J2733" s="93" t="s">
        <v>7513</v>
      </c>
      <c r="K2733" s="153"/>
      <c r="L2733" s="153"/>
      <c r="M2733" s="153"/>
      <c r="N2733" s="153"/>
      <c r="O2733" s="153"/>
      <c r="P2733" s="153"/>
      <c r="Q2733" s="153"/>
      <c r="R2733" s="153"/>
      <c r="S2733" s="153"/>
    </row>
    <row r="2734" spans="1:19" ht="243.75">
      <c r="A2734" s="277" t="s">
        <v>25424</v>
      </c>
      <c r="B2734" s="253" t="s">
        <v>153</v>
      </c>
      <c r="C2734" s="93" t="s">
        <v>7509</v>
      </c>
      <c r="D2734" s="93" t="s">
        <v>7514</v>
      </c>
      <c r="E2734" s="148">
        <f ca="1">IFERROR(__xludf.DUMMYFUNCTION(" VLOOKUP(A2755, IMPORTRANGE(""https://docs.google.com/spreadsheets/d/1fj_Bhi2XPL3siwIh4sx4VRLAe31yD50oKdj5UlRYW0c/"", ""Сводка!A:AA""), 5, FALSE)"),256)</f>
        <v>256</v>
      </c>
      <c r="F2734" s="148" t="s">
        <v>165</v>
      </c>
      <c r="G2734" s="147">
        <f ca="1">IFERROR(__xludf.DUMMYFUNCTION(" VLOOKUP(A2755, IMPORTRANGE(""https://docs.google.com/spreadsheets/d/1QNLbnkR_AongFt22vMfNzfpjZ0CjpI8QI-w0wBnYA1w/"", ""Инфа!A:AA""), 6, FALSE)"),2024)</f>
        <v>2024</v>
      </c>
      <c r="H2734" s="150">
        <v>12700</v>
      </c>
      <c r="I2734" s="151" t="s">
        <v>445</v>
      </c>
      <c r="J2734" s="93" t="s">
        <v>7515</v>
      </c>
      <c r="K2734" s="153"/>
      <c r="L2734" s="153"/>
      <c r="M2734" s="153"/>
      <c r="N2734" s="153"/>
      <c r="O2734" s="153"/>
      <c r="P2734" s="153"/>
      <c r="Q2734" s="153"/>
      <c r="R2734" s="153"/>
      <c r="S2734" s="153"/>
    </row>
    <row r="2735" spans="1:19" ht="262.5">
      <c r="A2735" s="277" t="s">
        <v>25424</v>
      </c>
      <c r="B2735" s="253" t="s">
        <v>400</v>
      </c>
      <c r="C2735" s="93" t="s">
        <v>7509</v>
      </c>
      <c r="D2735" s="93" t="s">
        <v>7516</v>
      </c>
      <c r="E2735" s="148">
        <f ca="1">IFERROR(__xludf.DUMMYFUNCTION(" VLOOKUP(A2756, IMPORTRANGE(""https://docs.google.com/spreadsheets/d/1fj_Bhi2XPL3siwIh4sx4VRLAe31yD50oKdj5UlRYW0c/"", ""Сводка!A:AA""), 5, FALSE)"),248)</f>
        <v>248</v>
      </c>
      <c r="F2735" s="148" t="s">
        <v>403</v>
      </c>
      <c r="G2735" s="147">
        <f ca="1">IFERROR(__xludf.DUMMYFUNCTION(" VLOOKUP(A2756, IMPORTRANGE(""https://docs.google.com/spreadsheets/d/1QNLbnkR_AongFt22vMfNzfpjZ0CjpI8QI-w0wBnYA1w/"", ""Инфа!A:AA""), 6, FALSE)"),2024)</f>
        <v>2024</v>
      </c>
      <c r="H2735" s="150">
        <v>12400</v>
      </c>
      <c r="I2735" s="151" t="s">
        <v>445</v>
      </c>
      <c r="J2735" s="99" t="s">
        <v>7517</v>
      </c>
      <c r="K2735" s="153"/>
      <c r="L2735" s="153"/>
      <c r="M2735" s="153"/>
      <c r="N2735" s="153"/>
      <c r="O2735" s="153"/>
      <c r="P2735" s="153"/>
      <c r="Q2735" s="153"/>
      <c r="R2735" s="153"/>
      <c r="S2735" s="153"/>
    </row>
    <row r="2736" spans="1:19" ht="37.5">
      <c r="A2736" s="277" t="s">
        <v>25424</v>
      </c>
      <c r="B2736" s="253" t="s">
        <v>400</v>
      </c>
      <c r="C2736" s="93" t="s">
        <v>7518</v>
      </c>
      <c r="D2736" s="93" t="s">
        <v>7519</v>
      </c>
      <c r="E2736" s="148" t="e">
        <f>#REF!</f>
        <v>#REF!</v>
      </c>
      <c r="F2736" s="148" t="s">
        <v>415</v>
      </c>
      <c r="G2736" s="147">
        <f ca="1">IFERROR(__xludf.DUMMYFUNCTION(" VLOOKUP(A2757, IMPORTRANGE(""https://docs.google.com/spreadsheets/d/1QNLbnkR_AongFt22vMfNzfpjZ0CjpI8QI-w0wBnYA1w/"", ""Инфа!A:AA""), 6, FALSE)"),2024)</f>
        <v>2024</v>
      </c>
      <c r="H2736" s="150">
        <v>13300</v>
      </c>
      <c r="I2736" s="151" t="s">
        <v>404</v>
      </c>
      <c r="J2736" s="93"/>
      <c r="K2736" s="153"/>
      <c r="L2736" s="153"/>
      <c r="M2736" s="153"/>
      <c r="N2736" s="153"/>
      <c r="O2736" s="153"/>
      <c r="P2736" s="153"/>
      <c r="Q2736" s="153"/>
      <c r="R2736" s="153"/>
      <c r="S2736" s="153"/>
    </row>
    <row r="2737" spans="1:19" ht="75">
      <c r="A2737" s="277" t="s">
        <v>25424</v>
      </c>
      <c r="B2737" s="253" t="s">
        <v>400</v>
      </c>
      <c r="C2737" s="93" t="s">
        <v>7520</v>
      </c>
      <c r="D2737" s="93" t="s">
        <v>7521</v>
      </c>
      <c r="E2737" s="148">
        <f ca="1">IFERROR(__xludf.DUMMYFUNCTION(" VLOOKUP(A2758, IMPORTRANGE(""https://docs.google.com/spreadsheets/d/1fj_Bhi2XPL3siwIh4sx4VRLAe31yD50oKdj5UlRYW0c/"", ""Сводка!A:AA""), 5, FALSE)"),168)</f>
        <v>168</v>
      </c>
      <c r="F2737" s="148" t="s">
        <v>415</v>
      </c>
      <c r="G2737" s="147">
        <f ca="1">IFERROR(__xludf.DUMMYFUNCTION(" VLOOKUP(A2758, IMPORTRANGE(""https://docs.google.com/spreadsheets/d/1QNLbnkR_AongFt22vMfNzfpjZ0CjpI8QI-w0wBnYA1w/"", ""Инфа!A:AA""), 6, FALSE)"),2024)</f>
        <v>2024</v>
      </c>
      <c r="H2737" s="150">
        <v>10000</v>
      </c>
      <c r="I2737" s="156" t="s">
        <v>489</v>
      </c>
      <c r="J2737" s="93"/>
      <c r="K2737" s="153"/>
      <c r="L2737" s="153"/>
      <c r="M2737" s="153"/>
      <c r="N2737" s="153"/>
      <c r="O2737" s="153"/>
      <c r="P2737" s="153"/>
      <c r="Q2737" s="153"/>
      <c r="R2737" s="153"/>
      <c r="S2737" s="153"/>
    </row>
    <row r="2738" spans="1:19" ht="262.5">
      <c r="A2738" s="277" t="s">
        <v>25424</v>
      </c>
      <c r="B2738" s="253" t="s">
        <v>400</v>
      </c>
      <c r="C2738" s="93" t="s">
        <v>7522</v>
      </c>
      <c r="D2738" s="93" t="s">
        <v>7523</v>
      </c>
      <c r="E2738" s="148">
        <f ca="1">IFERROR(__xludf.DUMMYFUNCTION(" VLOOKUP(A2759, IMPORTRANGE(""https://docs.google.com/spreadsheets/d/1fj_Bhi2XPL3siwIh4sx4VRLAe31yD50oKdj5UlRYW0c/"", ""Сводка!A:AA""), 5, FALSE)"),364)</f>
        <v>364</v>
      </c>
      <c r="F2738" s="148" t="s">
        <v>415</v>
      </c>
      <c r="G2738" s="147">
        <f ca="1">IFERROR(__xludf.DUMMYFUNCTION(" VLOOKUP(A2759, IMPORTRANGE(""https://docs.google.com/spreadsheets/d/1QNLbnkR_AongFt22vMfNzfpjZ0CjpI8QI-w0wBnYA1w/"", ""Инфа!A:AA""), 6, FALSE)"),2024)</f>
        <v>2024</v>
      </c>
      <c r="H2738" s="154">
        <v>15900</v>
      </c>
      <c r="I2738" s="156" t="s">
        <v>257</v>
      </c>
      <c r="J2738" s="93" t="s">
        <v>7524</v>
      </c>
      <c r="K2738" s="153"/>
      <c r="L2738" s="153"/>
      <c r="M2738" s="153"/>
      <c r="N2738" s="153"/>
      <c r="O2738" s="153"/>
      <c r="P2738" s="153"/>
      <c r="Q2738" s="153"/>
      <c r="R2738" s="153"/>
      <c r="S2738" s="153"/>
    </row>
    <row r="2739" spans="1:19" ht="112.5">
      <c r="A2739" s="277" t="s">
        <v>25424</v>
      </c>
      <c r="B2739" s="253" t="s">
        <v>400</v>
      </c>
      <c r="C2739" s="93" t="s">
        <v>7522</v>
      </c>
      <c r="D2739" s="93" t="s">
        <v>7525</v>
      </c>
      <c r="E2739" s="148">
        <f ca="1">IFERROR(__xludf.DUMMYFUNCTION(" VLOOKUP(A2760, IMPORTRANGE(""https://docs.google.com/spreadsheets/d/1fj_Bhi2XPL3siwIh4sx4VRLAe31yD50oKdj5UlRYW0c/"", ""Сводка!A:AA""), 5, FALSE)"),396)</f>
        <v>396</v>
      </c>
      <c r="F2739" s="148" t="s">
        <v>466</v>
      </c>
      <c r="G2739" s="147">
        <f ca="1">IFERROR(__xludf.DUMMYFUNCTION(" VLOOKUP(A2760, IMPORTRANGE(""https://docs.google.com/spreadsheets/d/1QNLbnkR_AongFt22vMfNzfpjZ0CjpI8QI-w0wBnYA1w/"", ""Инфа!A:AA""), 6, FALSE)"),2024)</f>
        <v>2024</v>
      </c>
      <c r="H2739" s="154">
        <v>16900</v>
      </c>
      <c r="I2739" s="151" t="s">
        <v>79</v>
      </c>
      <c r="J2739" s="93" t="s">
        <v>7526</v>
      </c>
      <c r="K2739" s="153"/>
      <c r="L2739" s="153"/>
      <c r="M2739" s="153"/>
      <c r="N2739" s="153"/>
      <c r="O2739" s="153"/>
      <c r="P2739" s="153"/>
      <c r="Q2739" s="153"/>
      <c r="R2739" s="153"/>
      <c r="S2739" s="153"/>
    </row>
    <row r="2740" spans="1:19" ht="75">
      <c r="A2740" s="277" t="s">
        <v>25424</v>
      </c>
      <c r="B2740" s="253" t="s">
        <v>400</v>
      </c>
      <c r="C2740" s="93" t="s">
        <v>7527</v>
      </c>
      <c r="D2740" s="93" t="s">
        <v>7528</v>
      </c>
      <c r="E2740" s="148">
        <f ca="1">IFERROR(__xludf.DUMMYFUNCTION(" VLOOKUP(A2761, IMPORTRANGE(""https://docs.google.com/spreadsheets/d/1fj_Bhi2XPL3siwIh4sx4VRLAe31yD50oKdj5UlRYW0c/"", ""Сводка!A:AA""), 5, FALSE)"),356)</f>
        <v>356</v>
      </c>
      <c r="F2740" s="148" t="s">
        <v>415</v>
      </c>
      <c r="G2740" s="147">
        <f ca="1">IFERROR(__xludf.DUMMYFUNCTION(" VLOOKUP(A2761, IMPORTRANGE(""https://docs.google.com/spreadsheets/d/1QNLbnkR_AongFt22vMfNzfpjZ0CjpI8QI-w0wBnYA1w/"", ""Инфа!A:AA""), 6, FALSE)"),2024)</f>
        <v>2024</v>
      </c>
      <c r="H2740" s="154">
        <v>15700</v>
      </c>
      <c r="I2740" s="156" t="s">
        <v>6015</v>
      </c>
      <c r="J2740" s="93"/>
      <c r="K2740" s="153"/>
      <c r="L2740" s="153"/>
      <c r="M2740" s="153"/>
      <c r="N2740" s="153"/>
      <c r="O2740" s="153"/>
      <c r="P2740" s="153"/>
      <c r="Q2740" s="153"/>
      <c r="R2740" s="153"/>
      <c r="S2740" s="153"/>
    </row>
    <row r="2741" spans="1:19" ht="75">
      <c r="A2741" s="277" t="s">
        <v>25424</v>
      </c>
      <c r="B2741" s="254" t="s">
        <v>153</v>
      </c>
      <c r="C2741" s="96" t="s">
        <v>7529</v>
      </c>
      <c r="D2741" s="96" t="s">
        <v>7530</v>
      </c>
      <c r="E2741" s="148">
        <f ca="1">IFERROR(__xludf.DUMMYFUNCTION(" VLOOKUP(A2762, IMPORTRANGE(""https://docs.google.com/spreadsheets/d/1fj_Bhi2XPL3siwIh4sx4VRLAe31yD50oKdj5UlRYW0c/"", ""Сводка!A:AA""), 5, FALSE)"),252)</f>
        <v>252</v>
      </c>
      <c r="F2741" s="165" t="s">
        <v>108</v>
      </c>
      <c r="G2741" s="147">
        <f ca="1">IFERROR(__xludf.DUMMYFUNCTION(" VLOOKUP(A2762, IMPORTRANGE(""https://docs.google.com/spreadsheets/d/1QNLbnkR_AongFt22vMfNzfpjZ0CjpI8QI-w0wBnYA1w/"", ""Инфа!A:AA""), 6, FALSE)"),2024)</f>
        <v>2024</v>
      </c>
      <c r="H2741" s="150">
        <v>12600</v>
      </c>
      <c r="I2741" s="151" t="s">
        <v>257</v>
      </c>
      <c r="J2741" s="96"/>
      <c r="K2741" s="153"/>
      <c r="L2741" s="153"/>
      <c r="M2741" s="153"/>
      <c r="N2741" s="153"/>
      <c r="O2741" s="153"/>
      <c r="P2741" s="153"/>
      <c r="Q2741" s="153"/>
      <c r="R2741" s="153"/>
      <c r="S2741" s="153"/>
    </row>
    <row r="2742" spans="1:19" ht="168.75">
      <c r="A2742" s="277" t="s">
        <v>25424</v>
      </c>
      <c r="B2742" s="253" t="s">
        <v>13</v>
      </c>
      <c r="C2742" s="93" t="s">
        <v>7531</v>
      </c>
      <c r="D2742" s="93" t="s">
        <v>7532</v>
      </c>
      <c r="E2742" s="148">
        <f ca="1">IFERROR(__xludf.DUMMYFUNCTION(" VLOOKUP(A2763, IMPORTRANGE(""https://docs.google.com/spreadsheets/d/1fj_Bhi2XPL3siwIh4sx4VRLAe31yD50oKdj5UlRYW0c/"", ""Сводка!A:AA""), 5, FALSE)"),208)</f>
        <v>208</v>
      </c>
      <c r="F2742" s="148" t="s">
        <v>50</v>
      </c>
      <c r="G2742" s="147">
        <f ca="1">IFERROR(__xludf.DUMMYFUNCTION(" VLOOKUP(A2763, IMPORTRANGE(""https://docs.google.com/spreadsheets/d/1QNLbnkR_AongFt22vMfNzfpjZ0CjpI8QI-w0wBnYA1w/"", ""Инфа!A:AA""), 6, FALSE)"),2024)</f>
        <v>2024</v>
      </c>
      <c r="H2742" s="150">
        <v>11200</v>
      </c>
      <c r="I2742" s="151" t="s">
        <v>27</v>
      </c>
      <c r="J2742" s="93" t="s">
        <v>7533</v>
      </c>
      <c r="K2742" s="153"/>
      <c r="L2742" s="153"/>
      <c r="M2742" s="153"/>
      <c r="N2742" s="153"/>
      <c r="O2742" s="153"/>
      <c r="P2742" s="153"/>
      <c r="Q2742" s="153"/>
      <c r="R2742" s="153"/>
      <c r="S2742" s="153"/>
    </row>
    <row r="2743" spans="1:19" ht="281.25">
      <c r="A2743" s="277" t="s">
        <v>25424</v>
      </c>
      <c r="B2743" s="253" t="s">
        <v>153</v>
      </c>
      <c r="C2743" s="93" t="s">
        <v>7534</v>
      </c>
      <c r="D2743" s="93" t="s">
        <v>7535</v>
      </c>
      <c r="E2743" s="148">
        <f ca="1">IFERROR(__xludf.DUMMYFUNCTION(" VLOOKUP(A2764, IMPORTRANGE(""https://docs.google.com/spreadsheets/d/1fj_Bhi2XPL3siwIh4sx4VRLAe31yD50oKdj5UlRYW0c/"", ""Сводка!A:AA""), 5, FALSE)"),204)</f>
        <v>204</v>
      </c>
      <c r="F2743" s="148" t="s">
        <v>7536</v>
      </c>
      <c r="G2743" s="147">
        <f ca="1">IFERROR(__xludf.DUMMYFUNCTION(" VLOOKUP(A2764, IMPORTRANGE(""https://docs.google.com/spreadsheets/d/1QNLbnkR_AongFt22vMfNzfpjZ0CjpI8QI-w0wBnYA1w/"", ""Инфа!A:AA""), 6, FALSE)"),2024)</f>
        <v>2024</v>
      </c>
      <c r="H2743" s="150">
        <v>11100</v>
      </c>
      <c r="I2743" s="151" t="s">
        <v>1523</v>
      </c>
      <c r="J2743" s="93" t="s">
        <v>7537</v>
      </c>
      <c r="K2743" s="153"/>
      <c r="L2743" s="153"/>
      <c r="M2743" s="153"/>
      <c r="N2743" s="153"/>
      <c r="O2743" s="153"/>
      <c r="P2743" s="153"/>
      <c r="Q2743" s="153"/>
      <c r="R2743" s="153"/>
      <c r="S2743" s="153"/>
    </row>
    <row r="2744" spans="1:19" ht="150">
      <c r="A2744" s="277" t="s">
        <v>25424</v>
      </c>
      <c r="B2744" s="253" t="s">
        <v>1118</v>
      </c>
      <c r="C2744" s="93" t="s">
        <v>7538</v>
      </c>
      <c r="D2744" s="93" t="s">
        <v>7539</v>
      </c>
      <c r="E2744" s="148">
        <f ca="1">IFERROR(__xludf.DUMMYFUNCTION(" VLOOKUP(A2765, IMPORTRANGE(""https://docs.google.com/spreadsheets/d/1fj_Bhi2XPL3siwIh4sx4VRLAe31yD50oKdj5UlRYW0c/"", ""Сводка!A:AA""), 5, FALSE)"),178)</f>
        <v>178</v>
      </c>
      <c r="F2744" s="148" t="s">
        <v>202</v>
      </c>
      <c r="G2744" s="147">
        <f ca="1">IFERROR(__xludf.DUMMYFUNCTION(" VLOOKUP(A2765, IMPORTRANGE(""https://docs.google.com/spreadsheets/d/1QNLbnkR_AongFt22vMfNzfpjZ0CjpI8QI-w0wBnYA1w/"", ""Инфа!A:AA""), 6, FALSE)"),2024)</f>
        <v>2024</v>
      </c>
      <c r="H2744" s="150">
        <v>10300</v>
      </c>
      <c r="I2744" s="151" t="s">
        <v>210</v>
      </c>
      <c r="J2744" s="93" t="s">
        <v>7540</v>
      </c>
      <c r="K2744" s="153"/>
      <c r="L2744" s="153"/>
      <c r="M2744" s="153"/>
      <c r="N2744" s="153"/>
      <c r="O2744" s="153"/>
      <c r="P2744" s="153"/>
      <c r="Q2744" s="153"/>
      <c r="R2744" s="153"/>
      <c r="S2744" s="153"/>
    </row>
    <row r="2745" spans="1:19" ht="112.5">
      <c r="A2745" s="277" t="s">
        <v>25424</v>
      </c>
      <c r="B2745" s="253" t="s">
        <v>13</v>
      </c>
      <c r="C2745" s="93" t="s">
        <v>7541</v>
      </c>
      <c r="D2745" s="93" t="s">
        <v>7542</v>
      </c>
      <c r="E2745" s="148">
        <f ca="1">IFERROR(__xludf.DUMMYFUNCTION(" VLOOKUP(A2766, IMPORTRANGE(""https://docs.google.com/spreadsheets/d/1fj_Bhi2XPL3siwIh4sx4VRLAe31yD50oKdj5UlRYW0c/"", ""Сводка!A:AA""), 5, FALSE)"),136)</f>
        <v>136</v>
      </c>
      <c r="F2745" s="148" t="s">
        <v>2691</v>
      </c>
      <c r="G2745" s="147">
        <f ca="1">IFERROR(__xludf.DUMMYFUNCTION(" VLOOKUP(A2766, IMPORTRANGE(""https://docs.google.com/spreadsheets/d/1QNLbnkR_AongFt22vMfNzfpjZ0CjpI8QI-w0wBnYA1w/"", ""Инфа!A:AA""), 6, FALSE)"),2024)</f>
        <v>2024</v>
      </c>
      <c r="H2745" s="150">
        <v>13200</v>
      </c>
      <c r="I2745" s="151" t="s">
        <v>27</v>
      </c>
      <c r="J2745" s="93" t="s">
        <v>7543</v>
      </c>
      <c r="K2745" s="153"/>
      <c r="L2745" s="153"/>
      <c r="M2745" s="153"/>
      <c r="N2745" s="153"/>
      <c r="O2745" s="153"/>
      <c r="P2745" s="153"/>
      <c r="Q2745" s="153"/>
      <c r="R2745" s="153"/>
      <c r="S2745" s="153"/>
    </row>
    <row r="2746" spans="1:19" ht="150">
      <c r="A2746" s="277" t="s">
        <v>25424</v>
      </c>
      <c r="B2746" s="253" t="s">
        <v>23</v>
      </c>
      <c r="C2746" s="93" t="s">
        <v>7544</v>
      </c>
      <c r="D2746" s="93" t="s">
        <v>7545</v>
      </c>
      <c r="E2746" s="148">
        <f ca="1">IFERROR(__xludf.DUMMYFUNCTION(" VLOOKUP(A2767, IMPORTRANGE(""https://docs.google.com/spreadsheets/d/1fj_Bhi2XPL3siwIh4sx4VRLAe31yD50oKdj5UlRYW0c/"", ""Сводка!A:AA""), 5, FALSE)"),376)</f>
        <v>376</v>
      </c>
      <c r="F2746" s="148" t="s">
        <v>50</v>
      </c>
      <c r="G2746" s="147">
        <f ca="1">IFERROR(__xludf.DUMMYFUNCTION(" VLOOKUP(A2767, IMPORTRANGE(""https://docs.google.com/spreadsheets/d/1QNLbnkR_AongFt22vMfNzfpjZ0CjpI8QI-w0wBnYA1w/"", ""Инфа!A:AA""), 6, FALSE)"),2024)</f>
        <v>2024</v>
      </c>
      <c r="H2746" s="154">
        <v>21200</v>
      </c>
      <c r="I2746" s="151" t="s">
        <v>27</v>
      </c>
      <c r="J2746" s="93" t="s">
        <v>7546</v>
      </c>
      <c r="K2746" s="153"/>
      <c r="L2746" s="153"/>
      <c r="M2746" s="153"/>
      <c r="N2746" s="153"/>
      <c r="O2746" s="153"/>
      <c r="P2746" s="153"/>
      <c r="Q2746" s="153"/>
      <c r="R2746" s="153"/>
      <c r="S2746" s="153"/>
    </row>
    <row r="2747" spans="1:19" ht="243.75">
      <c r="A2747" s="277" t="s">
        <v>25424</v>
      </c>
      <c r="B2747" s="253" t="s">
        <v>153</v>
      </c>
      <c r="C2747" s="93" t="s">
        <v>7547</v>
      </c>
      <c r="D2747" s="93" t="s">
        <v>7548</v>
      </c>
      <c r="E2747" s="148">
        <f ca="1">IFERROR(__xludf.DUMMYFUNCTION(" VLOOKUP(A2768, IMPORTRANGE(""https://docs.google.com/spreadsheets/d/1fj_Bhi2XPL3siwIh4sx4VRLAe31yD50oKdj5UlRYW0c/"", ""Сводка!A:AA""), 5, FALSE)"),186)</f>
        <v>186</v>
      </c>
      <c r="F2747" s="148" t="s">
        <v>108</v>
      </c>
      <c r="G2747" s="147">
        <f ca="1">IFERROR(__xludf.DUMMYFUNCTION(" VLOOKUP(A2768, IMPORTRANGE(""https://docs.google.com/spreadsheets/d/1QNLbnkR_AongFt22vMfNzfpjZ0CjpI8QI-w0wBnYA1w/"", ""Инфа!A:AA""), 6, FALSE)"),2024)</f>
        <v>2024</v>
      </c>
      <c r="H2747" s="150">
        <v>13800</v>
      </c>
      <c r="I2747" s="151" t="s">
        <v>146</v>
      </c>
      <c r="J2747" s="93" t="s">
        <v>7549</v>
      </c>
      <c r="K2747" s="153"/>
      <c r="L2747" s="153"/>
      <c r="M2747" s="153"/>
      <c r="N2747" s="153"/>
      <c r="O2747" s="153"/>
      <c r="P2747" s="153"/>
      <c r="Q2747" s="153"/>
      <c r="R2747" s="153"/>
      <c r="S2747" s="153"/>
    </row>
    <row r="2748" spans="1:19" ht="150">
      <c r="A2748" s="277" t="s">
        <v>25424</v>
      </c>
      <c r="B2748" s="253" t="s">
        <v>400</v>
      </c>
      <c r="C2748" s="93" t="s">
        <v>7550</v>
      </c>
      <c r="D2748" s="93" t="s">
        <v>7551</v>
      </c>
      <c r="E2748" s="148" t="e">
        <f>#REF!</f>
        <v>#REF!</v>
      </c>
      <c r="F2748" s="148" t="s">
        <v>7552</v>
      </c>
      <c r="G2748" s="147">
        <f ca="1">IFERROR(__xludf.DUMMYFUNCTION(" VLOOKUP(A2769, IMPORTRANGE(""https://docs.google.com/spreadsheets/d/1QNLbnkR_AongFt22vMfNzfpjZ0CjpI8QI-w0wBnYA1w/"", ""Инфа!A:AA""), 6, FALSE)"),2024)</f>
        <v>2024</v>
      </c>
      <c r="H2748" s="150">
        <v>9200</v>
      </c>
      <c r="I2748" s="151" t="s">
        <v>2651</v>
      </c>
      <c r="J2748" s="93" t="s">
        <v>7553</v>
      </c>
      <c r="K2748" s="153"/>
      <c r="L2748" s="153"/>
      <c r="M2748" s="153"/>
      <c r="N2748" s="153"/>
      <c r="O2748" s="153"/>
      <c r="P2748" s="153"/>
      <c r="Q2748" s="153"/>
      <c r="R2748" s="153"/>
      <c r="S2748" s="153"/>
    </row>
    <row r="2749" spans="1:19" ht="37.5">
      <c r="A2749" s="277" t="s">
        <v>25424</v>
      </c>
      <c r="B2749" s="253" t="s">
        <v>153</v>
      </c>
      <c r="C2749" s="93" t="s">
        <v>7554</v>
      </c>
      <c r="D2749" s="93" t="s">
        <v>7555</v>
      </c>
      <c r="E2749" s="148">
        <f ca="1">IFERROR(__xludf.DUMMYFUNCTION(" VLOOKUP(A2770, IMPORTRANGE(""https://docs.google.com/spreadsheets/d/1fj_Bhi2XPL3siwIh4sx4VRLAe31yD50oKdj5UlRYW0c/"", ""Сводка!A:AA""), 5, FALSE)"),140)</f>
        <v>140</v>
      </c>
      <c r="F2749" s="148" t="s">
        <v>50</v>
      </c>
      <c r="G2749" s="147">
        <f ca="1">IFERROR(__xludf.DUMMYFUNCTION(" VLOOKUP(A2770, IMPORTRANGE(""https://docs.google.com/spreadsheets/d/1QNLbnkR_AongFt22vMfNzfpjZ0CjpI8QI-w0wBnYA1w/"", ""Инфа!A:AA""), 6, FALSE)"),2024)</f>
        <v>2024</v>
      </c>
      <c r="H2749" s="150">
        <v>9200</v>
      </c>
      <c r="I2749" s="151" t="s">
        <v>2651</v>
      </c>
      <c r="J2749" s="93"/>
      <c r="K2749" s="153"/>
      <c r="L2749" s="153"/>
      <c r="M2749" s="153"/>
      <c r="N2749" s="153"/>
      <c r="O2749" s="153"/>
      <c r="P2749" s="153"/>
      <c r="Q2749" s="153"/>
      <c r="R2749" s="153"/>
      <c r="S2749" s="153"/>
    </row>
    <row r="2750" spans="1:19" ht="93.75">
      <c r="A2750" s="277" t="s">
        <v>25424</v>
      </c>
      <c r="B2750" s="253" t="s">
        <v>400</v>
      </c>
      <c r="C2750" s="93" t="s">
        <v>7556</v>
      </c>
      <c r="D2750" s="93" t="s">
        <v>7557</v>
      </c>
      <c r="E2750" s="148">
        <f ca="1">IFERROR(__xludf.DUMMYFUNCTION(" VLOOKUP(A2771, IMPORTRANGE(""https://docs.google.com/spreadsheets/d/1fj_Bhi2XPL3siwIh4sx4VRLAe31yD50oKdj5UlRYW0c/"", ""Сводка!A:AA""), 5, FALSE)"),188)</f>
        <v>188</v>
      </c>
      <c r="F2750" s="148" t="s">
        <v>466</v>
      </c>
      <c r="G2750" s="147">
        <f ca="1">IFERROR(__xludf.DUMMYFUNCTION(" VLOOKUP(A2771, IMPORTRANGE(""https://docs.google.com/spreadsheets/d/1QNLbnkR_AongFt22vMfNzfpjZ0CjpI8QI-w0wBnYA1w/"", ""Инфа!A:AA""), 6, FALSE)"),2024)</f>
        <v>2024</v>
      </c>
      <c r="H2750" s="150">
        <v>10600</v>
      </c>
      <c r="I2750" s="151" t="s">
        <v>42</v>
      </c>
      <c r="J2750" s="93" t="s">
        <v>7558</v>
      </c>
      <c r="K2750" s="153"/>
      <c r="L2750" s="153"/>
      <c r="M2750" s="153"/>
      <c r="N2750" s="153"/>
      <c r="O2750" s="153"/>
      <c r="P2750" s="153"/>
      <c r="Q2750" s="153"/>
      <c r="R2750" s="153"/>
      <c r="S2750" s="153"/>
    </row>
    <row r="2751" spans="1:19" ht="150">
      <c r="A2751" s="277" t="s">
        <v>25424</v>
      </c>
      <c r="B2751" s="253" t="s">
        <v>400</v>
      </c>
      <c r="C2751" s="93" t="s">
        <v>7559</v>
      </c>
      <c r="D2751" s="93" t="s">
        <v>7560</v>
      </c>
      <c r="E2751" s="148">
        <f ca="1">IFERROR(__xludf.DUMMYFUNCTION(" VLOOKUP(A2772, IMPORTRANGE(""https://docs.google.com/spreadsheets/d/1fj_Bhi2XPL3siwIh4sx4VRLAe31yD50oKdj5UlRYW0c/"", ""Сводка!A:AA""), 5, FALSE)"),208)</f>
        <v>208</v>
      </c>
      <c r="F2751" s="148" t="s">
        <v>415</v>
      </c>
      <c r="G2751" s="147">
        <f ca="1">IFERROR(__xludf.DUMMYFUNCTION(" VLOOKUP(A2772, IMPORTRANGE(""https://docs.google.com/spreadsheets/d/1QNLbnkR_AongFt22vMfNzfpjZ0CjpI8QI-w0wBnYA1w/"", ""Инфа!A:AA""), 6, FALSE)"),2024)</f>
        <v>2024</v>
      </c>
      <c r="H2751" s="150">
        <v>11200</v>
      </c>
      <c r="I2751" s="151" t="s">
        <v>7561</v>
      </c>
      <c r="J2751" s="93" t="s">
        <v>7562</v>
      </c>
      <c r="K2751" s="153"/>
      <c r="L2751" s="153"/>
      <c r="M2751" s="153"/>
      <c r="N2751" s="153"/>
      <c r="O2751" s="153"/>
      <c r="P2751" s="153"/>
      <c r="Q2751" s="153"/>
      <c r="R2751" s="153"/>
      <c r="S2751" s="153"/>
    </row>
    <row r="2752" spans="1:19" ht="131.25">
      <c r="A2752" s="277" t="s">
        <v>25424</v>
      </c>
      <c r="B2752" s="253" t="s">
        <v>400</v>
      </c>
      <c r="C2752" s="93" t="s">
        <v>7563</v>
      </c>
      <c r="D2752" s="93" t="s">
        <v>7564</v>
      </c>
      <c r="E2752" s="148" t="e">
        <f>#REF!</f>
        <v>#REF!</v>
      </c>
      <c r="F2752" s="148" t="s">
        <v>415</v>
      </c>
      <c r="G2752" s="147">
        <f ca="1">IFERROR(__xludf.DUMMYFUNCTION(" VLOOKUP(A2773, IMPORTRANGE(""https://docs.google.com/spreadsheets/d/1QNLbnkR_AongFt22vMfNzfpjZ0CjpI8QI-w0wBnYA1w/"", ""Инфа!A:AA""), 6, FALSE)"),2024)</f>
        <v>2024</v>
      </c>
      <c r="H2752" s="150">
        <v>14000</v>
      </c>
      <c r="I2752" s="156" t="s">
        <v>370</v>
      </c>
      <c r="J2752" s="93" t="s">
        <v>7565</v>
      </c>
      <c r="K2752" s="153"/>
      <c r="L2752" s="153"/>
      <c r="M2752" s="153"/>
      <c r="N2752" s="153"/>
      <c r="O2752" s="153"/>
      <c r="P2752" s="153"/>
      <c r="Q2752" s="153"/>
      <c r="R2752" s="153"/>
      <c r="S2752" s="153"/>
    </row>
    <row r="2753" spans="1:19" ht="131.25">
      <c r="A2753" s="277" t="s">
        <v>25424</v>
      </c>
      <c r="B2753" s="253" t="s">
        <v>400</v>
      </c>
      <c r="C2753" s="93" t="s">
        <v>7563</v>
      </c>
      <c r="D2753" s="93" t="s">
        <v>7566</v>
      </c>
      <c r="E2753" s="148" t="e">
        <f>#REF!</f>
        <v>#REF!</v>
      </c>
      <c r="F2753" s="148" t="s">
        <v>415</v>
      </c>
      <c r="G2753" s="147">
        <f ca="1">IFERROR(__xludf.DUMMYFUNCTION(" VLOOKUP(A2774, IMPORTRANGE(""https://docs.google.com/spreadsheets/d/1QNLbnkR_AongFt22vMfNzfpjZ0CjpI8QI-w0wBnYA1w/"", ""Инфа!A:AA""), 6, FALSE)"),2024)</f>
        <v>2024</v>
      </c>
      <c r="H2753" s="150">
        <v>14000</v>
      </c>
      <c r="I2753" s="156" t="s">
        <v>370</v>
      </c>
      <c r="J2753" s="93" t="s">
        <v>7565</v>
      </c>
      <c r="K2753" s="153"/>
      <c r="L2753" s="153"/>
      <c r="M2753" s="153"/>
      <c r="N2753" s="153"/>
      <c r="O2753" s="153"/>
      <c r="P2753" s="153"/>
      <c r="Q2753" s="153"/>
      <c r="R2753" s="153"/>
      <c r="S2753" s="153"/>
    </row>
    <row r="2754" spans="1:19" ht="150">
      <c r="A2754" s="277" t="s">
        <v>25424</v>
      </c>
      <c r="B2754" s="253" t="s">
        <v>400</v>
      </c>
      <c r="C2754" s="93" t="s">
        <v>7567</v>
      </c>
      <c r="D2754" s="93" t="s">
        <v>7568</v>
      </c>
      <c r="E2754" s="148">
        <f ca="1">IFERROR(__xludf.DUMMYFUNCTION(" VLOOKUP(A2775, IMPORTRANGE(""https://docs.google.com/spreadsheets/d/1fj_Bhi2XPL3siwIh4sx4VRLAe31yD50oKdj5UlRYW0c/"", ""Сводка!A:AA""), 5, FALSE)"),268)</f>
        <v>268</v>
      </c>
      <c r="F2754" s="148" t="s">
        <v>415</v>
      </c>
      <c r="G2754" s="147">
        <f ca="1">IFERROR(__xludf.DUMMYFUNCTION(" VLOOKUP(A2775, IMPORTRANGE(""https://docs.google.com/spreadsheets/d/1QNLbnkR_AongFt22vMfNzfpjZ0CjpI8QI-w0wBnYA1w/"", ""Инфа!A:AA""), 6, FALSE)"),2024)</f>
        <v>2024</v>
      </c>
      <c r="H2754" s="150">
        <v>21100</v>
      </c>
      <c r="I2754" s="151" t="s">
        <v>404</v>
      </c>
      <c r="J2754" s="93" t="s">
        <v>7569</v>
      </c>
      <c r="K2754" s="153"/>
      <c r="L2754" s="153"/>
      <c r="M2754" s="153"/>
      <c r="N2754" s="153"/>
      <c r="O2754" s="153"/>
      <c r="P2754" s="153"/>
      <c r="Q2754" s="153"/>
      <c r="R2754" s="153"/>
      <c r="S2754" s="153"/>
    </row>
    <row r="2755" spans="1:19" ht="187.5">
      <c r="A2755" s="277" t="s">
        <v>25424</v>
      </c>
      <c r="B2755" s="253" t="s">
        <v>400</v>
      </c>
      <c r="C2755" s="93" t="s">
        <v>7570</v>
      </c>
      <c r="D2755" s="93" t="s">
        <v>7571</v>
      </c>
      <c r="E2755" s="148">
        <f ca="1">IFERROR(__xludf.DUMMYFUNCTION(" VLOOKUP(A2776, IMPORTRANGE(""https://docs.google.com/spreadsheets/d/1fj_Bhi2XPL3siwIh4sx4VRLAe31yD50oKdj5UlRYW0c/"", ""Сводка!A:AA""), 5, FALSE)"),132)</f>
        <v>132</v>
      </c>
      <c r="F2755" s="148" t="s">
        <v>415</v>
      </c>
      <c r="G2755" s="147">
        <f ca="1">IFERROR(__xludf.DUMMYFUNCTION(" VLOOKUP(A2776, IMPORTRANGE(""https://docs.google.com/spreadsheets/d/1QNLbnkR_AongFt22vMfNzfpjZ0CjpI8QI-w0wBnYA1w/"", ""Инфа!A:AA""), 6, FALSE)"),2024)</f>
        <v>2024</v>
      </c>
      <c r="H2755" s="150">
        <v>9000</v>
      </c>
      <c r="I2755" s="156" t="s">
        <v>596</v>
      </c>
      <c r="J2755" s="93" t="s">
        <v>7572</v>
      </c>
      <c r="K2755" s="153"/>
      <c r="L2755" s="153"/>
      <c r="M2755" s="153"/>
      <c r="N2755" s="153"/>
      <c r="O2755" s="153"/>
      <c r="P2755" s="153"/>
      <c r="Q2755" s="153"/>
      <c r="R2755" s="153"/>
      <c r="S2755" s="153"/>
    </row>
    <row r="2756" spans="1:19" ht="75">
      <c r="A2756" s="277" t="s">
        <v>25424</v>
      </c>
      <c r="B2756" s="253" t="s">
        <v>400</v>
      </c>
      <c r="C2756" s="93" t="s">
        <v>7573</v>
      </c>
      <c r="D2756" s="93" t="s">
        <v>7574</v>
      </c>
      <c r="E2756" s="148">
        <f ca="1">IFERROR(__xludf.DUMMYFUNCTION(" VLOOKUP(A2777, IMPORTRANGE(""https://docs.google.com/spreadsheets/d/1fj_Bhi2XPL3siwIh4sx4VRLAe31yD50oKdj5UlRYW0c/"", ""Сводка!A:AA""), 5, FALSE)"),300)</f>
        <v>300</v>
      </c>
      <c r="F2756" s="148" t="s">
        <v>466</v>
      </c>
      <c r="G2756" s="147">
        <f ca="1">IFERROR(__xludf.DUMMYFUNCTION(" VLOOKUP(A2777, IMPORTRANGE(""https://docs.google.com/spreadsheets/d/1QNLbnkR_AongFt22vMfNzfpjZ0CjpI8QI-w0wBnYA1w/"", ""Инфа!A:AA""), 6, FALSE)"),2024)</f>
        <v>2024</v>
      </c>
      <c r="H2756" s="150">
        <v>23000</v>
      </c>
      <c r="I2756" s="156" t="s">
        <v>596</v>
      </c>
      <c r="J2756" s="93" t="s">
        <v>7575</v>
      </c>
      <c r="K2756" s="153"/>
      <c r="L2756" s="153"/>
      <c r="M2756" s="153"/>
      <c r="N2756" s="153"/>
      <c r="O2756" s="153"/>
      <c r="P2756" s="153"/>
      <c r="Q2756" s="153"/>
      <c r="R2756" s="153"/>
      <c r="S2756" s="153"/>
    </row>
    <row r="2757" spans="1:19" ht="112.5">
      <c r="A2757" s="277" t="s">
        <v>25424</v>
      </c>
      <c r="B2757" s="253" t="s">
        <v>400</v>
      </c>
      <c r="C2757" s="93" t="s">
        <v>7576</v>
      </c>
      <c r="D2757" s="93" t="s">
        <v>7577</v>
      </c>
      <c r="E2757" s="148">
        <f ca="1">IFERROR(__xludf.DUMMYFUNCTION(" VLOOKUP(A2778, IMPORTRANGE(""https://docs.google.com/spreadsheets/d/1fj_Bhi2XPL3siwIh4sx4VRLAe31yD50oKdj5UlRYW0c/"", ""Сводка!A:AA""), 5, FALSE)"),128)</f>
        <v>128</v>
      </c>
      <c r="F2757" s="148" t="s">
        <v>415</v>
      </c>
      <c r="G2757" s="147">
        <f ca="1">IFERROR(__xludf.DUMMYFUNCTION(" VLOOKUP(A2778, IMPORTRANGE(""https://docs.google.com/spreadsheets/d/1QNLbnkR_AongFt22vMfNzfpjZ0CjpI8QI-w0wBnYA1w/"", ""Инфа!A:AA""), 6, FALSE)"),2024)</f>
        <v>2024</v>
      </c>
      <c r="H2757" s="150">
        <v>12700</v>
      </c>
      <c r="I2757" s="156" t="s">
        <v>596</v>
      </c>
      <c r="J2757" s="93" t="s">
        <v>7578</v>
      </c>
      <c r="K2757" s="153"/>
      <c r="L2757" s="153"/>
      <c r="M2757" s="153"/>
      <c r="N2757" s="153"/>
      <c r="O2757" s="153"/>
      <c r="P2757" s="153"/>
      <c r="Q2757" s="153"/>
      <c r="R2757" s="153"/>
      <c r="S2757" s="153"/>
    </row>
    <row r="2758" spans="1:19" ht="37.5">
      <c r="A2758" s="277" t="s">
        <v>25424</v>
      </c>
      <c r="B2758" s="253" t="s">
        <v>400</v>
      </c>
      <c r="C2758" s="93" t="s">
        <v>7579</v>
      </c>
      <c r="D2758" s="93" t="s">
        <v>7580</v>
      </c>
      <c r="E2758" s="148">
        <f ca="1">IFERROR(__xludf.DUMMYFUNCTION(" VLOOKUP(A2779, IMPORTRANGE(""https://docs.google.com/spreadsheets/d/1fj_Bhi2XPL3siwIh4sx4VRLAe31yD50oKdj5UlRYW0c/"", ""Сводка!A:AA""), 5, FALSE)"),328)</f>
        <v>328</v>
      </c>
      <c r="F2758" s="148" t="s">
        <v>466</v>
      </c>
      <c r="G2758" s="147">
        <f ca="1">IFERROR(__xludf.DUMMYFUNCTION(" VLOOKUP(A2779, IMPORTRANGE(""https://docs.google.com/spreadsheets/d/1QNLbnkR_AongFt22vMfNzfpjZ0CjpI8QI-w0wBnYA1w/"", ""Инфа!A:AA""), 6, FALSE)"),2024)</f>
        <v>2024</v>
      </c>
      <c r="H2758" s="150">
        <v>14800</v>
      </c>
      <c r="I2758" s="151" t="s">
        <v>146</v>
      </c>
      <c r="J2758" s="93" t="s">
        <v>7581</v>
      </c>
      <c r="K2758" s="153"/>
      <c r="L2758" s="153"/>
      <c r="M2758" s="153"/>
      <c r="N2758" s="153"/>
      <c r="O2758" s="153"/>
      <c r="P2758" s="153"/>
      <c r="Q2758" s="153"/>
      <c r="R2758" s="153"/>
      <c r="S2758" s="153"/>
    </row>
    <row r="2759" spans="1:19" ht="150">
      <c r="A2759" s="277" t="s">
        <v>25424</v>
      </c>
      <c r="B2759" s="253" t="s">
        <v>400</v>
      </c>
      <c r="C2759" s="93" t="s">
        <v>7582</v>
      </c>
      <c r="D2759" s="93" t="s">
        <v>7583</v>
      </c>
      <c r="E2759" s="148">
        <f ca="1">IFERROR(__xludf.DUMMYFUNCTION(" VLOOKUP(A2780, IMPORTRANGE(""https://docs.google.com/spreadsheets/d/1fj_Bhi2XPL3siwIh4sx4VRLAe31yD50oKdj5UlRYW0c/"", ""Сводка!A:AA""), 5, FALSE)"),288)</f>
        <v>288</v>
      </c>
      <c r="F2759" s="148" t="s">
        <v>415</v>
      </c>
      <c r="G2759" s="147">
        <f ca="1">IFERROR(__xludf.DUMMYFUNCTION(" VLOOKUP(A2780, IMPORTRANGE(""https://docs.google.com/spreadsheets/d/1QNLbnkR_AongFt22vMfNzfpjZ0CjpI8QI-w0wBnYA1w/"", ""Инфа!A:AA""), 6, FALSE)"),2024)</f>
        <v>2024</v>
      </c>
      <c r="H2759" s="150">
        <v>13600</v>
      </c>
      <c r="I2759" s="156" t="s">
        <v>97</v>
      </c>
      <c r="J2759" s="93" t="s">
        <v>7584</v>
      </c>
      <c r="K2759" s="153"/>
      <c r="L2759" s="153"/>
      <c r="M2759" s="153"/>
      <c r="N2759" s="153"/>
      <c r="O2759" s="153"/>
      <c r="P2759" s="153"/>
      <c r="Q2759" s="153"/>
      <c r="R2759" s="153"/>
      <c r="S2759" s="153"/>
    </row>
    <row r="2760" spans="1:19" ht="150">
      <c r="A2760" s="277" t="s">
        <v>25424</v>
      </c>
      <c r="B2760" s="253" t="s">
        <v>400</v>
      </c>
      <c r="C2760" s="93" t="s">
        <v>7585</v>
      </c>
      <c r="D2760" s="93" t="s">
        <v>7586</v>
      </c>
      <c r="E2760" s="148">
        <f ca="1">IFERROR(__xludf.DUMMYFUNCTION(" VLOOKUP(A2781, IMPORTRANGE(""https://docs.google.com/spreadsheets/d/1fj_Bhi2XPL3siwIh4sx4VRLAe31yD50oKdj5UlRYW0c/"", ""Сводка!A:AA""), 5, FALSE)"),192)</f>
        <v>192</v>
      </c>
      <c r="F2760" s="148" t="s">
        <v>415</v>
      </c>
      <c r="G2760" s="147">
        <f ca="1">IFERROR(__xludf.DUMMYFUNCTION(" VLOOKUP(A2781, IMPORTRANGE(""https://docs.google.com/spreadsheets/d/1QNLbnkR_AongFt22vMfNzfpjZ0CjpI8QI-w0wBnYA1w/"", ""Инфа!A:AA""), 6, FALSE)"),2024)</f>
        <v>2024</v>
      </c>
      <c r="H2760" s="150">
        <v>10800</v>
      </c>
      <c r="I2760" s="151" t="s">
        <v>958</v>
      </c>
      <c r="J2760" s="93" t="s">
        <v>7587</v>
      </c>
      <c r="K2760" s="153"/>
      <c r="L2760" s="153"/>
      <c r="M2760" s="153"/>
      <c r="N2760" s="153"/>
      <c r="O2760" s="153"/>
      <c r="P2760" s="153"/>
      <c r="Q2760" s="153"/>
      <c r="R2760" s="153"/>
      <c r="S2760" s="153"/>
    </row>
    <row r="2761" spans="1:19" ht="262.5">
      <c r="A2761" s="277" t="s">
        <v>25424</v>
      </c>
      <c r="B2761" s="253" t="s">
        <v>400</v>
      </c>
      <c r="C2761" s="93" t="s">
        <v>7588</v>
      </c>
      <c r="D2761" s="93" t="s">
        <v>7589</v>
      </c>
      <c r="E2761" s="148">
        <f ca="1">IFERROR(__xludf.DUMMYFUNCTION(" VLOOKUP(A2782, IMPORTRANGE(""https://docs.google.com/spreadsheets/d/1fj_Bhi2XPL3siwIh4sx4VRLAe31yD50oKdj5UlRYW0c/"", ""Сводка!A:AA""), 5, FALSE)"),156)</f>
        <v>156</v>
      </c>
      <c r="F2761" s="148" t="s">
        <v>26</v>
      </c>
      <c r="G2761" s="147">
        <f ca="1">IFERROR(__xludf.DUMMYFUNCTION(" VLOOKUP(A2782, IMPORTRANGE(""https://docs.google.com/spreadsheets/d/1QNLbnkR_AongFt22vMfNzfpjZ0CjpI8QI-w0wBnYA1w/"", ""Инфа!A:AA""), 6, FALSE)"),2024)</f>
        <v>2024</v>
      </c>
      <c r="H2761" s="150">
        <v>9700</v>
      </c>
      <c r="I2761" s="151" t="s">
        <v>958</v>
      </c>
      <c r="J2761" s="93" t="s">
        <v>7590</v>
      </c>
      <c r="K2761" s="153"/>
      <c r="L2761" s="153"/>
      <c r="M2761" s="153"/>
      <c r="N2761" s="153"/>
      <c r="O2761" s="153"/>
      <c r="P2761" s="153"/>
      <c r="Q2761" s="153"/>
      <c r="R2761" s="153"/>
      <c r="S2761" s="153"/>
    </row>
    <row r="2762" spans="1:19" ht="281.25">
      <c r="A2762" s="277" t="s">
        <v>25424</v>
      </c>
      <c r="B2762" s="253" t="s">
        <v>4404</v>
      </c>
      <c r="C2762" s="93" t="s">
        <v>7588</v>
      </c>
      <c r="D2762" s="93" t="s">
        <v>7591</v>
      </c>
      <c r="E2762" s="148">
        <f ca="1">IFERROR(__xludf.DUMMYFUNCTION(" VLOOKUP(A2783, IMPORTRANGE(""https://docs.google.com/spreadsheets/d/1fj_Bhi2XPL3siwIh4sx4VRLAe31yD50oKdj5UlRYW0c/"", ""Сводка!A:AA""), 5, FALSE)"),172)</f>
        <v>172</v>
      </c>
      <c r="F2762" s="148" t="s">
        <v>26</v>
      </c>
      <c r="G2762" s="147">
        <f ca="1">IFERROR(__xludf.DUMMYFUNCTION(" VLOOKUP(A2783, IMPORTRANGE(""https://docs.google.com/spreadsheets/d/1QNLbnkR_AongFt22vMfNzfpjZ0CjpI8QI-w0wBnYA1w/"", ""Инфа!A:AA""), 6, FALSE)"),2024)</f>
        <v>2024</v>
      </c>
      <c r="H2762" s="150">
        <v>15300</v>
      </c>
      <c r="I2762" s="151" t="s">
        <v>958</v>
      </c>
      <c r="J2762" s="93" t="s">
        <v>7592</v>
      </c>
      <c r="K2762" s="153"/>
      <c r="L2762" s="153"/>
      <c r="M2762" s="153"/>
      <c r="N2762" s="153"/>
      <c r="O2762" s="153"/>
      <c r="P2762" s="153"/>
      <c r="Q2762" s="153"/>
      <c r="R2762" s="153"/>
      <c r="S2762" s="153"/>
    </row>
    <row r="2763" spans="1:19" ht="112.5">
      <c r="A2763" s="277" t="s">
        <v>25424</v>
      </c>
      <c r="B2763" s="253" t="s">
        <v>400</v>
      </c>
      <c r="C2763" s="93" t="s">
        <v>7593</v>
      </c>
      <c r="D2763" s="93" t="s">
        <v>7594</v>
      </c>
      <c r="E2763" s="148">
        <f ca="1">IFERROR(__xludf.DUMMYFUNCTION(" VLOOKUP(A2784, IMPORTRANGE(""https://docs.google.com/spreadsheets/d/1fj_Bhi2XPL3siwIh4sx4VRLAe31yD50oKdj5UlRYW0c/"", ""Сводка!A:AA""), 5, FALSE)"),116)</f>
        <v>116</v>
      </c>
      <c r="F2763" s="148" t="s">
        <v>3809</v>
      </c>
      <c r="G2763" s="147">
        <f ca="1">IFERROR(__xludf.DUMMYFUNCTION(" VLOOKUP(A2784, IMPORTRANGE(""https://docs.google.com/spreadsheets/d/1QNLbnkR_AongFt22vMfNzfpjZ0CjpI8QI-w0wBnYA1w/"", ""Инфа!A:AA""), 6, FALSE)"),2024)</f>
        <v>2024</v>
      </c>
      <c r="H2763" s="150">
        <v>8500</v>
      </c>
      <c r="I2763" s="151" t="s">
        <v>958</v>
      </c>
      <c r="J2763" s="93" t="s">
        <v>7595</v>
      </c>
      <c r="K2763" s="153"/>
      <c r="L2763" s="153"/>
      <c r="M2763" s="153"/>
      <c r="N2763" s="153"/>
      <c r="O2763" s="153"/>
      <c r="P2763" s="153"/>
      <c r="Q2763" s="153"/>
      <c r="R2763" s="153"/>
      <c r="S2763" s="153"/>
    </row>
    <row r="2764" spans="1:19" ht="168.75">
      <c r="A2764" s="277" t="s">
        <v>25424</v>
      </c>
      <c r="B2764" s="254" t="s">
        <v>400</v>
      </c>
      <c r="C2764" s="96" t="s">
        <v>7596</v>
      </c>
      <c r="D2764" s="96" t="s">
        <v>7597</v>
      </c>
      <c r="E2764" s="148">
        <f ca="1">IFERROR(__xludf.DUMMYFUNCTION(" VLOOKUP(A2785, IMPORTRANGE(""https://docs.google.com/spreadsheets/d/1fj_Bhi2XPL3siwIh4sx4VRLAe31yD50oKdj5UlRYW0c/"", ""Сводка!A:AA""), 5, FALSE)"),188)</f>
        <v>188</v>
      </c>
      <c r="F2764" s="165" t="s">
        <v>415</v>
      </c>
      <c r="G2764" s="147">
        <f ca="1">IFERROR(__xludf.DUMMYFUNCTION(" VLOOKUP(A2785, IMPORTRANGE(""https://docs.google.com/spreadsheets/d/1QNLbnkR_AongFt22vMfNzfpjZ0CjpI8QI-w0wBnYA1w/"", ""Инфа!A:AA""), 6, FALSE)"),2024)</f>
        <v>2024</v>
      </c>
      <c r="H2764" s="150">
        <v>10600</v>
      </c>
      <c r="I2764" s="156" t="s">
        <v>958</v>
      </c>
      <c r="J2764" s="96" t="s">
        <v>7598</v>
      </c>
      <c r="K2764" s="153"/>
      <c r="L2764" s="153"/>
      <c r="M2764" s="153"/>
      <c r="N2764" s="153"/>
      <c r="O2764" s="153"/>
      <c r="P2764" s="153"/>
      <c r="Q2764" s="153"/>
      <c r="R2764" s="153"/>
      <c r="S2764" s="153"/>
    </row>
    <row r="2765" spans="1:19" ht="93.75">
      <c r="A2765" s="277" t="s">
        <v>25424</v>
      </c>
      <c r="B2765" s="253" t="s">
        <v>400</v>
      </c>
      <c r="C2765" s="93" t="s">
        <v>7599</v>
      </c>
      <c r="D2765" s="93" t="s">
        <v>4324</v>
      </c>
      <c r="E2765" s="148">
        <f ca="1">IFERROR(__xludf.DUMMYFUNCTION(" VLOOKUP(A2786, IMPORTRANGE(""https://docs.google.com/spreadsheets/d/1fj_Bhi2XPL3siwIh4sx4VRLAe31yD50oKdj5UlRYW0c/"", ""Сводка!A:AA""), 5, FALSE)"),208)</f>
        <v>208</v>
      </c>
      <c r="F2765" s="148" t="s">
        <v>415</v>
      </c>
      <c r="G2765" s="147">
        <f ca="1">IFERROR(__xludf.DUMMYFUNCTION(" VLOOKUP(A2786, IMPORTRANGE(""https://docs.google.com/spreadsheets/d/1QNLbnkR_AongFt22vMfNzfpjZ0CjpI8QI-w0wBnYA1w/"", ""Инфа!A:AA""), 6, FALSE)"),2024)</f>
        <v>2024</v>
      </c>
      <c r="H2765" s="150">
        <v>14600</v>
      </c>
      <c r="I2765" s="151" t="s">
        <v>6200</v>
      </c>
      <c r="J2765" s="93" t="s">
        <v>7600</v>
      </c>
      <c r="K2765" s="153"/>
      <c r="L2765" s="153"/>
      <c r="M2765" s="153"/>
      <c r="N2765" s="153"/>
      <c r="O2765" s="153"/>
      <c r="P2765" s="153"/>
      <c r="Q2765" s="153"/>
      <c r="R2765" s="153"/>
      <c r="S2765" s="153"/>
    </row>
    <row r="2766" spans="1:19" ht="150">
      <c r="A2766" s="277" t="s">
        <v>25424</v>
      </c>
      <c r="B2766" s="253" t="s">
        <v>400</v>
      </c>
      <c r="C2766" s="93" t="s">
        <v>7601</v>
      </c>
      <c r="D2766" s="93" t="s">
        <v>7602</v>
      </c>
      <c r="E2766" s="148">
        <f ca="1">IFERROR(__xludf.DUMMYFUNCTION(" VLOOKUP(A2787, IMPORTRANGE(""https://docs.google.com/spreadsheets/d/1fj_Bhi2XPL3siwIh4sx4VRLAe31yD50oKdj5UlRYW0c/"", ""Сводка!A:AA""), 5, FALSE)"),238)</f>
        <v>238</v>
      </c>
      <c r="F2766" s="148" t="s">
        <v>415</v>
      </c>
      <c r="G2766" s="147">
        <f ca="1">IFERROR(__xludf.DUMMYFUNCTION(" VLOOKUP(A2787, IMPORTRANGE(""https://docs.google.com/spreadsheets/d/1QNLbnkR_AongFt22vMfNzfpjZ0CjpI8QI-w0wBnYA1w/"", ""Инфа!A:AA""), 6, FALSE)"),2024)</f>
        <v>2024</v>
      </c>
      <c r="H2766" s="150">
        <v>15800</v>
      </c>
      <c r="I2766" s="156" t="s">
        <v>497</v>
      </c>
      <c r="J2766" s="93" t="s">
        <v>7603</v>
      </c>
      <c r="K2766" s="153"/>
      <c r="L2766" s="153"/>
      <c r="M2766" s="153"/>
      <c r="N2766" s="153"/>
      <c r="O2766" s="153"/>
      <c r="P2766" s="153"/>
      <c r="Q2766" s="153"/>
      <c r="R2766" s="153"/>
      <c r="S2766" s="153"/>
    </row>
    <row r="2767" spans="1:19" ht="150">
      <c r="A2767" s="277" t="s">
        <v>25424</v>
      </c>
      <c r="B2767" s="253" t="s">
        <v>400</v>
      </c>
      <c r="C2767" s="93" t="s">
        <v>7604</v>
      </c>
      <c r="D2767" s="93" t="s">
        <v>7605</v>
      </c>
      <c r="E2767" s="148">
        <f ca="1">IFERROR(__xludf.DUMMYFUNCTION(" VLOOKUP(A2788, IMPORTRANGE(""https://docs.google.com/spreadsheets/d/1fj_Bhi2XPL3siwIh4sx4VRLAe31yD50oKdj5UlRYW0c/"", ""Сводка!A:AA""), 5, FALSE)"),304)</f>
        <v>304</v>
      </c>
      <c r="F2767" s="148" t="s">
        <v>59</v>
      </c>
      <c r="G2767" s="147">
        <f ca="1">IFERROR(__xludf.DUMMYFUNCTION(" VLOOKUP(A2788, IMPORTRANGE(""https://docs.google.com/spreadsheets/d/1QNLbnkR_AongFt22vMfNzfpjZ0CjpI8QI-w0wBnYA1w/"", ""Инфа!A:AA""), 6, FALSE)"),2024)</f>
        <v>2024</v>
      </c>
      <c r="H2767" s="150">
        <v>23200</v>
      </c>
      <c r="I2767" s="151" t="s">
        <v>4244</v>
      </c>
      <c r="J2767" s="93" t="s">
        <v>7607</v>
      </c>
      <c r="K2767" s="153"/>
      <c r="L2767" s="153"/>
      <c r="M2767" s="153"/>
      <c r="N2767" s="153"/>
      <c r="O2767" s="153"/>
      <c r="P2767" s="153"/>
      <c r="Q2767" s="153"/>
      <c r="R2767" s="153"/>
      <c r="S2767" s="153"/>
    </row>
    <row r="2768" spans="1:19" ht="150">
      <c r="A2768" s="277" t="s">
        <v>25424</v>
      </c>
      <c r="B2768" s="253" t="s">
        <v>400</v>
      </c>
      <c r="C2768" s="93" t="s">
        <v>7608</v>
      </c>
      <c r="D2768" s="200" t="s">
        <v>7609</v>
      </c>
      <c r="E2768" s="148">
        <f ca="1">IFERROR(__xludf.DUMMYFUNCTION(" VLOOKUP(A2789, IMPORTRANGE(""https://docs.google.com/spreadsheets/d/1fj_Bhi2XPL3siwIh4sx4VRLAe31yD50oKdj5UlRYW0c/"", ""Сводка!A:AA""), 5, FALSE)"),208)</f>
        <v>208</v>
      </c>
      <c r="F2768" s="148" t="s">
        <v>50</v>
      </c>
      <c r="G2768" s="147">
        <f ca="1">IFERROR(__xludf.DUMMYFUNCTION(" VLOOKUP(A2789, IMPORTRANGE(""https://docs.google.com/spreadsheets/d/1QNLbnkR_AongFt22vMfNzfpjZ0CjpI8QI-w0wBnYA1w/"", ""Инфа!A:AA""), 6, FALSE)"),2024)</f>
        <v>2024</v>
      </c>
      <c r="H2768" s="150">
        <v>11200</v>
      </c>
      <c r="I2768" s="151" t="s">
        <v>4244</v>
      </c>
      <c r="J2768" s="93" t="s">
        <v>7610</v>
      </c>
      <c r="K2768" s="153"/>
      <c r="L2768" s="153"/>
      <c r="M2768" s="153"/>
      <c r="N2768" s="153"/>
      <c r="O2768" s="153"/>
      <c r="P2768" s="153"/>
      <c r="Q2768" s="153"/>
      <c r="R2768" s="153"/>
      <c r="S2768" s="153"/>
    </row>
    <row r="2769" spans="1:19" ht="131.25">
      <c r="A2769" s="277" t="s">
        <v>25424</v>
      </c>
      <c r="B2769" s="253" t="s">
        <v>400</v>
      </c>
      <c r="C2769" s="93" t="s">
        <v>7611</v>
      </c>
      <c r="D2769" s="93" t="s">
        <v>7612</v>
      </c>
      <c r="E2769" s="148">
        <f ca="1">IFERROR(__xludf.DUMMYFUNCTION(" VLOOKUP(A2790, IMPORTRANGE(""https://docs.google.com/spreadsheets/d/1fj_Bhi2XPL3siwIh4sx4VRLAe31yD50oKdj5UlRYW0c/"", ""Сводка!A:AA""), 5, FALSE)"),368)</f>
        <v>368</v>
      </c>
      <c r="F2769" s="148" t="s">
        <v>415</v>
      </c>
      <c r="G2769" s="147">
        <f ca="1">IFERROR(__xludf.DUMMYFUNCTION(" VLOOKUP(A2790, IMPORTRANGE(""https://docs.google.com/spreadsheets/d/1QNLbnkR_AongFt22vMfNzfpjZ0CjpI8QI-w0wBnYA1w/"", ""Инфа!A:AA""), 6, FALSE)"),2024)</f>
        <v>2024</v>
      </c>
      <c r="H2769" s="154">
        <v>27100</v>
      </c>
      <c r="I2769" s="151" t="s">
        <v>42</v>
      </c>
      <c r="J2769" s="93" t="s">
        <v>7613</v>
      </c>
      <c r="K2769" s="153"/>
      <c r="L2769" s="153"/>
      <c r="M2769" s="153"/>
      <c r="N2769" s="153"/>
      <c r="O2769" s="153"/>
      <c r="P2769" s="153"/>
      <c r="Q2769" s="153"/>
      <c r="R2769" s="153"/>
      <c r="S2769" s="153"/>
    </row>
    <row r="2770" spans="1:19" ht="131.25">
      <c r="A2770" s="277" t="s">
        <v>25424</v>
      </c>
      <c r="B2770" s="253" t="s">
        <v>400</v>
      </c>
      <c r="C2770" s="93" t="s">
        <v>7611</v>
      </c>
      <c r="D2770" s="93" t="s">
        <v>7614</v>
      </c>
      <c r="E2770" s="148">
        <f ca="1">IFERROR(__xludf.DUMMYFUNCTION(" VLOOKUP(A2791, IMPORTRANGE(""https://docs.google.com/spreadsheets/d/1fj_Bhi2XPL3siwIh4sx4VRLAe31yD50oKdj5UlRYW0c/"", ""Сводка!A:AA""), 5, FALSE)"),304)</f>
        <v>304</v>
      </c>
      <c r="F2770" s="148" t="s">
        <v>466</v>
      </c>
      <c r="G2770" s="147">
        <f ca="1">IFERROR(__xludf.DUMMYFUNCTION(" VLOOKUP(A2791, IMPORTRANGE(""https://docs.google.com/spreadsheets/d/1QNLbnkR_AongFt22vMfNzfpjZ0CjpI8QI-w0wBnYA1w/"", ""Инфа!A:AA""), 6, FALSE)"),2024)</f>
        <v>2024</v>
      </c>
      <c r="H2770" s="150">
        <v>14100</v>
      </c>
      <c r="I2770" s="151" t="s">
        <v>42</v>
      </c>
      <c r="J2770" s="93" t="s">
        <v>7615</v>
      </c>
      <c r="K2770" s="153"/>
      <c r="L2770" s="153"/>
      <c r="M2770" s="153"/>
      <c r="N2770" s="153"/>
      <c r="O2770" s="153"/>
      <c r="P2770" s="153"/>
      <c r="Q2770" s="153"/>
      <c r="R2770" s="153"/>
      <c r="S2770" s="153"/>
    </row>
    <row r="2771" spans="1:19" ht="112.5">
      <c r="A2771" s="277" t="s">
        <v>25424</v>
      </c>
      <c r="B2771" s="253" t="s">
        <v>400</v>
      </c>
      <c r="C2771" s="93" t="s">
        <v>7616</v>
      </c>
      <c r="D2771" s="93" t="s">
        <v>7617</v>
      </c>
      <c r="E2771" s="148">
        <f ca="1">IFERROR(__xludf.DUMMYFUNCTION(" VLOOKUP(A2792, IMPORTRANGE(""https://docs.google.com/spreadsheets/d/1fj_Bhi2XPL3siwIh4sx4VRLAe31yD50oKdj5UlRYW0c/"", ""Сводка!A:AA""), 5, FALSE)"),284)</f>
        <v>284</v>
      </c>
      <c r="F2771" s="148" t="s">
        <v>599</v>
      </c>
      <c r="G2771" s="147">
        <f ca="1">IFERROR(__xludf.DUMMYFUNCTION(" VLOOKUP(A2792, IMPORTRANGE(""https://docs.google.com/spreadsheets/d/1QNLbnkR_AongFt22vMfNzfpjZ0CjpI8QI-w0wBnYA1w/"", ""Инфа!A:AA""), 6, FALSE)"),2024)</f>
        <v>2024</v>
      </c>
      <c r="H2771" s="150">
        <v>13500</v>
      </c>
      <c r="I2771" s="151" t="s">
        <v>42</v>
      </c>
      <c r="J2771" s="93" t="s">
        <v>7618</v>
      </c>
      <c r="K2771" s="153"/>
      <c r="L2771" s="153"/>
      <c r="M2771" s="153"/>
      <c r="N2771" s="153"/>
      <c r="O2771" s="153"/>
      <c r="P2771" s="153"/>
      <c r="Q2771" s="153"/>
      <c r="R2771" s="153"/>
      <c r="S2771" s="153"/>
    </row>
    <row r="2772" spans="1:19" ht="131.25">
      <c r="A2772" s="277" t="s">
        <v>25424</v>
      </c>
      <c r="B2772" s="253" t="s">
        <v>400</v>
      </c>
      <c r="C2772" s="93" t="s">
        <v>7616</v>
      </c>
      <c r="D2772" s="93" t="s">
        <v>1714</v>
      </c>
      <c r="E2772" s="148">
        <f ca="1">IFERROR(__xludf.DUMMYFUNCTION(" VLOOKUP(A2793, IMPORTRANGE(""https://docs.google.com/spreadsheets/d/1fj_Bhi2XPL3siwIh4sx4VRLAe31yD50oKdj5UlRYW0c/"", ""Сводка!A:AA""), 5, FALSE)"),372)</f>
        <v>372</v>
      </c>
      <c r="F2772" s="148" t="s">
        <v>466</v>
      </c>
      <c r="G2772" s="147">
        <f ca="1">IFERROR(__xludf.DUMMYFUNCTION(" VLOOKUP(A2793, IMPORTRANGE(""https://docs.google.com/spreadsheets/d/1QNLbnkR_AongFt22vMfNzfpjZ0CjpI8QI-w0wBnYA1w/"", ""Инфа!A:AA""), 6, FALSE)"),2024)</f>
        <v>2024</v>
      </c>
      <c r="H2772" s="154">
        <v>16200</v>
      </c>
      <c r="I2772" s="151" t="s">
        <v>42</v>
      </c>
      <c r="J2772" s="93" t="s">
        <v>7619</v>
      </c>
      <c r="K2772" s="153"/>
      <c r="L2772" s="153"/>
      <c r="M2772" s="153"/>
      <c r="N2772" s="153"/>
      <c r="O2772" s="153"/>
      <c r="P2772" s="153"/>
      <c r="Q2772" s="153"/>
      <c r="R2772" s="153"/>
      <c r="S2772" s="153"/>
    </row>
    <row r="2773" spans="1:19" ht="131.25">
      <c r="A2773" s="277" t="s">
        <v>25424</v>
      </c>
      <c r="B2773" s="253" t="s">
        <v>400</v>
      </c>
      <c r="C2773" s="93" t="s">
        <v>7620</v>
      </c>
      <c r="D2773" s="93" t="s">
        <v>7621</v>
      </c>
      <c r="E2773" s="148">
        <f ca="1">IFERROR(__xludf.DUMMYFUNCTION(" VLOOKUP(A2794, IMPORTRANGE(""https://docs.google.com/spreadsheets/d/1fj_Bhi2XPL3siwIh4sx4VRLAe31yD50oKdj5UlRYW0c/"", ""Сводка!A:AA""), 5, FALSE)"),112)</f>
        <v>112</v>
      </c>
      <c r="F2773" s="148" t="s">
        <v>415</v>
      </c>
      <c r="G2773" s="147">
        <f ca="1">IFERROR(__xludf.DUMMYFUNCTION(" VLOOKUP(A2794, IMPORTRANGE(""https://docs.google.com/spreadsheets/d/1QNLbnkR_AongFt22vMfNzfpjZ0CjpI8QI-w0wBnYA1w/"", ""Инфа!A:AA""), 6, FALSE)"),2024)</f>
        <v>2024</v>
      </c>
      <c r="H2773" s="150">
        <v>8400</v>
      </c>
      <c r="I2773" s="151" t="s">
        <v>404</v>
      </c>
      <c r="J2773" s="93" t="s">
        <v>7622</v>
      </c>
      <c r="K2773" s="153"/>
      <c r="L2773" s="153"/>
      <c r="M2773" s="153"/>
      <c r="N2773" s="153"/>
      <c r="O2773" s="153"/>
      <c r="P2773" s="153"/>
      <c r="Q2773" s="153"/>
      <c r="R2773" s="153"/>
      <c r="S2773" s="153"/>
    </row>
    <row r="2774" spans="1:19" ht="56.25">
      <c r="A2774" s="277" t="s">
        <v>25424</v>
      </c>
      <c r="B2774" s="253" t="s">
        <v>400</v>
      </c>
      <c r="C2774" s="93" t="s">
        <v>7623</v>
      </c>
      <c r="D2774" s="93" t="s">
        <v>7624</v>
      </c>
      <c r="E2774" s="148">
        <f ca="1">IFERROR(__xludf.DUMMYFUNCTION(" VLOOKUP(A2795, IMPORTRANGE(""https://docs.google.com/spreadsheets/d/1fj_Bhi2XPL3siwIh4sx4VRLAe31yD50oKdj5UlRYW0c/"", ""Сводка!A:AA""), 5, FALSE)"),296)</f>
        <v>296</v>
      </c>
      <c r="F2774" s="148" t="s">
        <v>415</v>
      </c>
      <c r="G2774" s="147">
        <f ca="1">IFERROR(__xludf.DUMMYFUNCTION(" VLOOKUP(A2795, IMPORTRANGE(""https://docs.google.com/spreadsheets/d/1QNLbnkR_AongFt22vMfNzfpjZ0CjpI8QI-w0wBnYA1w/"", ""Инфа!A:AA""), 6, FALSE)"),2024)</f>
        <v>2024</v>
      </c>
      <c r="H2774" s="150">
        <v>22800</v>
      </c>
      <c r="I2774" s="156" t="s">
        <v>489</v>
      </c>
      <c r="J2774" s="93"/>
      <c r="K2774" s="153"/>
      <c r="L2774" s="153"/>
      <c r="M2774" s="153"/>
      <c r="N2774" s="153"/>
      <c r="O2774" s="153"/>
      <c r="P2774" s="153"/>
      <c r="Q2774" s="153"/>
      <c r="R2774" s="153"/>
      <c r="S2774" s="153"/>
    </row>
    <row r="2775" spans="1:19" ht="56.25">
      <c r="A2775" s="277" t="s">
        <v>25424</v>
      </c>
      <c r="B2775" s="253" t="s">
        <v>400</v>
      </c>
      <c r="C2775" s="93" t="s">
        <v>7625</v>
      </c>
      <c r="D2775" s="93" t="s">
        <v>530</v>
      </c>
      <c r="E2775" s="148">
        <f ca="1">IFERROR(__xludf.DUMMYFUNCTION(" VLOOKUP(A2796, IMPORTRANGE(""https://docs.google.com/spreadsheets/d/1fj_Bhi2XPL3siwIh4sx4VRLAe31yD50oKdj5UlRYW0c/"", ""Сводка!A:AA""), 5, FALSE)"),208)</f>
        <v>208</v>
      </c>
      <c r="F2775" s="148" t="s">
        <v>415</v>
      </c>
      <c r="G2775" s="147">
        <f ca="1">IFERROR(__xludf.DUMMYFUNCTION(" VLOOKUP(A2796, IMPORTRANGE(""https://docs.google.com/spreadsheets/d/1QNLbnkR_AongFt22vMfNzfpjZ0CjpI8QI-w0wBnYA1w/"", ""Инфа!A:AA""), 6, FALSE)"),2024)</f>
        <v>2024</v>
      </c>
      <c r="H2775" s="150">
        <v>11200</v>
      </c>
      <c r="I2775" s="156" t="s">
        <v>489</v>
      </c>
      <c r="J2775" s="93" t="s">
        <v>7626</v>
      </c>
      <c r="K2775" s="153"/>
      <c r="L2775" s="153"/>
      <c r="M2775" s="153"/>
      <c r="N2775" s="153"/>
      <c r="O2775" s="153"/>
      <c r="P2775" s="153"/>
      <c r="Q2775" s="153"/>
      <c r="R2775" s="153"/>
      <c r="S2775" s="153"/>
    </row>
    <row r="2776" spans="1:19" ht="56.25">
      <c r="A2776" s="277" t="s">
        <v>25424</v>
      </c>
      <c r="B2776" s="253" t="s">
        <v>400</v>
      </c>
      <c r="C2776" s="93" t="s">
        <v>7625</v>
      </c>
      <c r="D2776" s="93" t="s">
        <v>7627</v>
      </c>
      <c r="E2776" s="148">
        <f ca="1">IFERROR(__xludf.DUMMYFUNCTION(" VLOOKUP(A2797, IMPORTRANGE(""https://docs.google.com/spreadsheets/d/1fj_Bhi2XPL3siwIh4sx4VRLAe31yD50oKdj5UlRYW0c/"", ""Сводка!A:AA""), 5, FALSE)"),140)</f>
        <v>140</v>
      </c>
      <c r="F2776" s="148" t="s">
        <v>26</v>
      </c>
      <c r="G2776" s="147">
        <f ca="1">IFERROR(__xludf.DUMMYFUNCTION(" VLOOKUP(A2797, IMPORTRANGE(""https://docs.google.com/spreadsheets/d/1QNLbnkR_AongFt22vMfNzfpjZ0CjpI8QI-w0wBnYA1w/"", ""Инфа!A:AA""), 6, FALSE)"),2024)</f>
        <v>2024</v>
      </c>
      <c r="H2776" s="150">
        <v>9200</v>
      </c>
      <c r="I2776" s="156" t="s">
        <v>489</v>
      </c>
      <c r="J2776" s="93" t="s">
        <v>7628</v>
      </c>
      <c r="K2776" s="153"/>
      <c r="L2776" s="153"/>
      <c r="M2776" s="153"/>
      <c r="N2776" s="153"/>
      <c r="O2776" s="153"/>
      <c r="P2776" s="153"/>
      <c r="Q2776" s="153"/>
      <c r="R2776" s="153"/>
      <c r="S2776" s="153"/>
    </row>
    <row r="2777" spans="1:19" ht="56.25">
      <c r="A2777" s="277" t="s">
        <v>25424</v>
      </c>
      <c r="B2777" s="253" t="s">
        <v>153</v>
      </c>
      <c r="C2777" s="93" t="s">
        <v>7629</v>
      </c>
      <c r="D2777" s="93" t="s">
        <v>7630</v>
      </c>
      <c r="E2777" s="148">
        <f ca="1">IFERROR(__xludf.DUMMYFUNCTION(" VLOOKUP(A2798, IMPORTRANGE(""https://docs.google.com/spreadsheets/d/1fj_Bhi2XPL3siwIh4sx4VRLAe31yD50oKdj5UlRYW0c/"", ""Сводка!A:AA""), 5, FALSE)"),160)</f>
        <v>160</v>
      </c>
      <c r="F2777" s="148" t="s">
        <v>50</v>
      </c>
      <c r="G2777" s="147">
        <f ca="1">IFERROR(__xludf.DUMMYFUNCTION(" VLOOKUP(A2798, IMPORTRANGE(""https://docs.google.com/spreadsheets/d/1QNLbnkR_AongFt22vMfNzfpjZ0CjpI8QI-w0wBnYA1w/"", ""Инфа!A:AA""), 6, FALSE)"),2024)</f>
        <v>2024</v>
      </c>
      <c r="H2777" s="150">
        <v>9800</v>
      </c>
      <c r="I2777" s="151" t="s">
        <v>28</v>
      </c>
      <c r="J2777" s="93" t="s">
        <v>7631</v>
      </c>
      <c r="K2777" s="153"/>
      <c r="L2777" s="153"/>
      <c r="M2777" s="153"/>
      <c r="N2777" s="153"/>
      <c r="O2777" s="153"/>
      <c r="P2777" s="153"/>
      <c r="Q2777" s="153"/>
      <c r="R2777" s="153"/>
      <c r="S2777" s="153"/>
    </row>
    <row r="2778" spans="1:19" ht="131.25">
      <c r="A2778" s="277" t="s">
        <v>25424</v>
      </c>
      <c r="B2778" s="253" t="s">
        <v>153</v>
      </c>
      <c r="C2778" s="93" t="s">
        <v>7629</v>
      </c>
      <c r="D2778" s="93" t="s">
        <v>7632</v>
      </c>
      <c r="E2778" s="148">
        <f ca="1">IFERROR(__xludf.DUMMYFUNCTION(" VLOOKUP(A2799, IMPORTRANGE(""https://docs.google.com/spreadsheets/d/1fj_Bhi2XPL3siwIh4sx4VRLAe31yD50oKdj5UlRYW0c/"", ""Сводка!A:AA""), 5, FALSE)"),148)</f>
        <v>148</v>
      </c>
      <c r="F2778" s="148" t="s">
        <v>50</v>
      </c>
      <c r="G2778" s="147">
        <f ca="1">IFERROR(__xludf.DUMMYFUNCTION(" VLOOKUP(A2799, IMPORTRANGE(""https://docs.google.com/spreadsheets/d/1QNLbnkR_AongFt22vMfNzfpjZ0CjpI8QI-w0wBnYA1w/"", ""Инфа!A:AA""), 6, FALSE)"),2024)</f>
        <v>2024</v>
      </c>
      <c r="H2778" s="150">
        <v>9400</v>
      </c>
      <c r="I2778" s="151" t="s">
        <v>28</v>
      </c>
      <c r="J2778" s="93" t="s">
        <v>7633</v>
      </c>
      <c r="K2778" s="153"/>
      <c r="L2778" s="153"/>
      <c r="M2778" s="153"/>
      <c r="N2778" s="153"/>
      <c r="O2778" s="153"/>
      <c r="P2778" s="153"/>
      <c r="Q2778" s="153"/>
      <c r="R2778" s="153"/>
      <c r="S2778" s="153"/>
    </row>
    <row r="2779" spans="1:19" ht="150">
      <c r="A2779" s="277" t="s">
        <v>25424</v>
      </c>
      <c r="B2779" s="253" t="s">
        <v>153</v>
      </c>
      <c r="C2779" s="97" t="s">
        <v>7637</v>
      </c>
      <c r="D2779" s="93" t="s">
        <v>7638</v>
      </c>
      <c r="E2779" s="148">
        <f ca="1">IFERROR(__xludf.DUMMYFUNCTION(" VLOOKUP(A2801, IMPORTRANGE(""https://docs.google.com/spreadsheets/d/1fj_Bhi2XPL3siwIh4sx4VRLAe31yD50oKdj5UlRYW0c/"", ""Сводка!A:AA""), 5, FALSE)"),388)</f>
        <v>388</v>
      </c>
      <c r="F2779" s="147" t="s">
        <v>50</v>
      </c>
      <c r="G2779" s="147">
        <f ca="1">IFERROR(__xludf.DUMMYFUNCTION(" VLOOKUP(A2801, IMPORTRANGE(""https://docs.google.com/spreadsheets/d/1QNLbnkR_AongFt22vMfNzfpjZ0CjpI8QI-w0wBnYA1w/"", ""Инфа!A:AA""), 6, FALSE)"),2024)</f>
        <v>2024</v>
      </c>
      <c r="H2779" s="154">
        <v>16600</v>
      </c>
      <c r="I2779" s="151" t="s">
        <v>28</v>
      </c>
      <c r="J2779" s="97" t="s">
        <v>7639</v>
      </c>
      <c r="K2779" s="153"/>
      <c r="L2779" s="153"/>
      <c r="M2779" s="153"/>
      <c r="N2779" s="153"/>
      <c r="O2779" s="153"/>
      <c r="P2779" s="153"/>
      <c r="Q2779" s="153"/>
      <c r="R2779" s="153"/>
      <c r="S2779" s="153"/>
    </row>
    <row r="2780" spans="1:19" ht="150">
      <c r="A2780" s="277" t="s">
        <v>25424</v>
      </c>
      <c r="B2780" s="253" t="s">
        <v>153</v>
      </c>
      <c r="C2780" s="97" t="s">
        <v>7637</v>
      </c>
      <c r="D2780" s="97" t="s">
        <v>7640</v>
      </c>
      <c r="E2780" s="148">
        <f ca="1">IFERROR(__xludf.DUMMYFUNCTION(" VLOOKUP(A2802, IMPORTRANGE(""https://docs.google.com/spreadsheets/d/1fj_Bhi2XPL3siwIh4sx4VRLAe31yD50oKdj5UlRYW0c/"", ""Сводка!A:AA""), 5, FALSE)"),196)</f>
        <v>196</v>
      </c>
      <c r="F2780" s="147" t="s">
        <v>266</v>
      </c>
      <c r="G2780" s="147">
        <f ca="1">IFERROR(__xludf.DUMMYFUNCTION(" VLOOKUP(A2802, IMPORTRANGE(""https://docs.google.com/spreadsheets/d/1QNLbnkR_AongFt22vMfNzfpjZ0CjpI8QI-w0wBnYA1w/"", ""Инфа!A:AA""), 6, FALSE)"),2024)</f>
        <v>2024</v>
      </c>
      <c r="H2780" s="150">
        <v>10900</v>
      </c>
      <c r="I2780" s="151" t="s">
        <v>28</v>
      </c>
      <c r="J2780" s="97" t="s">
        <v>7641</v>
      </c>
      <c r="K2780" s="153"/>
      <c r="L2780" s="153"/>
      <c r="M2780" s="153"/>
      <c r="N2780" s="153"/>
      <c r="O2780" s="153"/>
      <c r="P2780" s="153"/>
      <c r="Q2780" s="153"/>
      <c r="R2780" s="153"/>
      <c r="S2780" s="153"/>
    </row>
    <row r="2781" spans="1:19" ht="150">
      <c r="A2781" s="277" t="s">
        <v>25424</v>
      </c>
      <c r="B2781" s="253" t="s">
        <v>153</v>
      </c>
      <c r="C2781" s="97" t="s">
        <v>7637</v>
      </c>
      <c r="D2781" s="93" t="s">
        <v>7642</v>
      </c>
      <c r="E2781" s="148">
        <f ca="1">IFERROR(__xludf.DUMMYFUNCTION(" VLOOKUP(A2803, IMPORTRANGE(""https://docs.google.com/spreadsheets/d/1fj_Bhi2XPL3siwIh4sx4VRLAe31yD50oKdj5UlRYW0c/"", ""Сводка!A:AA""), 5, FALSE)"),280)</f>
        <v>280</v>
      </c>
      <c r="F2781" s="147" t="s">
        <v>3465</v>
      </c>
      <c r="G2781" s="147">
        <f ca="1">IFERROR(__xludf.DUMMYFUNCTION(" VLOOKUP(A2803, IMPORTRANGE(""https://docs.google.com/spreadsheets/d/1QNLbnkR_AongFt22vMfNzfpjZ0CjpI8QI-w0wBnYA1w/"", ""Инфа!A:AA""), 6, FALSE)"),2024)</f>
        <v>2024</v>
      </c>
      <c r="H2781" s="150">
        <v>13400</v>
      </c>
      <c r="I2781" s="151" t="s">
        <v>28</v>
      </c>
      <c r="J2781" s="93" t="s">
        <v>7643</v>
      </c>
      <c r="K2781" s="153"/>
      <c r="L2781" s="153"/>
      <c r="M2781" s="153"/>
      <c r="N2781" s="153"/>
      <c r="O2781" s="153"/>
      <c r="P2781" s="153"/>
      <c r="Q2781" s="153"/>
      <c r="R2781" s="153"/>
      <c r="S2781" s="153"/>
    </row>
    <row r="2782" spans="1:19" ht="131.25">
      <c r="A2782" s="277" t="s">
        <v>25424</v>
      </c>
      <c r="B2782" s="253" t="s">
        <v>400</v>
      </c>
      <c r="C2782" s="93" t="s">
        <v>7644</v>
      </c>
      <c r="D2782" s="93" t="s">
        <v>7645</v>
      </c>
      <c r="E2782" s="148">
        <f ca="1">IFERROR(__xludf.DUMMYFUNCTION(" VLOOKUP(A2804, IMPORTRANGE(""https://docs.google.com/spreadsheets/d/1fj_Bhi2XPL3siwIh4sx4VRLAe31yD50oKdj5UlRYW0c/"", ""Сводка!A:AA""), 5, FALSE)"),112)</f>
        <v>112</v>
      </c>
      <c r="F2782" s="148" t="s">
        <v>466</v>
      </c>
      <c r="G2782" s="147">
        <f ca="1">IFERROR(__xludf.DUMMYFUNCTION(" VLOOKUP(A2804, IMPORTRANGE(""https://docs.google.com/spreadsheets/d/1QNLbnkR_AongFt22vMfNzfpjZ0CjpI8QI-w0wBnYA1w/"", ""Инфа!A:AA""), 6, FALSE)"),2024)</f>
        <v>2024</v>
      </c>
      <c r="H2782" s="150">
        <v>8400</v>
      </c>
      <c r="I2782" s="151" t="s">
        <v>7646</v>
      </c>
      <c r="J2782" s="93" t="s">
        <v>7647</v>
      </c>
      <c r="K2782" s="153"/>
      <c r="L2782" s="153"/>
      <c r="M2782" s="153"/>
      <c r="N2782" s="153"/>
      <c r="O2782" s="153"/>
      <c r="P2782" s="153"/>
      <c r="Q2782" s="153"/>
      <c r="R2782" s="153"/>
      <c r="S2782" s="153"/>
    </row>
    <row r="2783" spans="1:19" ht="187.5">
      <c r="A2783" s="277" t="s">
        <v>25424</v>
      </c>
      <c r="B2783" s="253" t="s">
        <v>153</v>
      </c>
      <c r="C2783" s="97" t="s">
        <v>7648</v>
      </c>
      <c r="D2783" s="97" t="s">
        <v>7649</v>
      </c>
      <c r="E2783" s="148">
        <f ca="1">IFERROR(__xludf.DUMMYFUNCTION(" VLOOKUP(A2805, IMPORTRANGE(""https://docs.google.com/spreadsheets/d/1fj_Bhi2XPL3siwIh4sx4VRLAe31yD50oKdj5UlRYW0c/"", ""Сводка!A:AA""), 5, FALSE)"),148)</f>
        <v>148</v>
      </c>
      <c r="F2783" s="147" t="s">
        <v>165</v>
      </c>
      <c r="G2783" s="147">
        <f ca="1">IFERROR(__xludf.DUMMYFUNCTION(" VLOOKUP(A2805, IMPORTRANGE(""https://docs.google.com/spreadsheets/d/1QNLbnkR_AongFt22vMfNzfpjZ0CjpI8QI-w0wBnYA1w/"", ""Инфа!A:AA""), 6, FALSE)"),2024)</f>
        <v>2024</v>
      </c>
      <c r="H2783" s="150">
        <v>13900</v>
      </c>
      <c r="I2783" s="160" t="s">
        <v>28</v>
      </c>
      <c r="J2783" s="97" t="s">
        <v>7650</v>
      </c>
      <c r="K2783" s="153"/>
      <c r="L2783" s="153"/>
      <c r="M2783" s="153"/>
      <c r="N2783" s="153"/>
      <c r="O2783" s="153"/>
      <c r="P2783" s="153"/>
      <c r="Q2783" s="153"/>
      <c r="R2783" s="153"/>
      <c r="S2783" s="153"/>
    </row>
    <row r="2784" spans="1:19" ht="150">
      <c r="A2784" s="277" t="s">
        <v>25424</v>
      </c>
      <c r="B2784" s="253" t="s">
        <v>400</v>
      </c>
      <c r="C2784" s="93" t="s">
        <v>7651</v>
      </c>
      <c r="D2784" s="93" t="s">
        <v>7652</v>
      </c>
      <c r="E2784" s="148">
        <f ca="1">IFERROR(__xludf.DUMMYFUNCTION(" VLOOKUP(A2806, IMPORTRANGE(""https://docs.google.com/spreadsheets/d/1fj_Bhi2XPL3siwIh4sx4VRLAe31yD50oKdj5UlRYW0c/"", ""Сводка!A:AA""), 5, FALSE)"),120)</f>
        <v>120</v>
      </c>
      <c r="F2784" s="148" t="s">
        <v>857</v>
      </c>
      <c r="G2784" s="147">
        <f ca="1">IFERROR(__xludf.DUMMYFUNCTION(" VLOOKUP(A2806, IMPORTRANGE(""https://docs.google.com/spreadsheets/d/1QNLbnkR_AongFt22vMfNzfpjZ0CjpI8QI-w0wBnYA1w/"", ""Инфа!A:AA""), 6, FALSE)"),2024)</f>
        <v>2024</v>
      </c>
      <c r="H2784" s="150">
        <v>12200</v>
      </c>
      <c r="I2784" s="151" t="s">
        <v>650</v>
      </c>
      <c r="J2784" s="93" t="s">
        <v>7653</v>
      </c>
      <c r="K2784" s="153"/>
      <c r="L2784" s="153"/>
      <c r="M2784" s="153"/>
      <c r="N2784" s="153"/>
      <c r="O2784" s="153"/>
      <c r="P2784" s="153"/>
      <c r="Q2784" s="153"/>
      <c r="R2784" s="153"/>
      <c r="S2784" s="153"/>
    </row>
    <row r="2785" spans="1:19" ht="131.25">
      <c r="A2785" s="277" t="s">
        <v>25424</v>
      </c>
      <c r="B2785" s="253" t="s">
        <v>400</v>
      </c>
      <c r="C2785" s="93" t="s">
        <v>7654</v>
      </c>
      <c r="D2785" s="93" t="s">
        <v>7655</v>
      </c>
      <c r="E2785" s="148">
        <f ca="1">IFERROR(__xludf.DUMMYFUNCTION(" VLOOKUP(A2807, IMPORTRANGE(""https://docs.google.com/spreadsheets/d/1fj_Bhi2XPL3siwIh4sx4VRLAe31yD50oKdj5UlRYW0c/"", ""Сводка!A:AA""), 5, FALSE)"),200)</f>
        <v>200</v>
      </c>
      <c r="F2785" s="148" t="s">
        <v>415</v>
      </c>
      <c r="G2785" s="147">
        <f ca="1">IFERROR(__xludf.DUMMYFUNCTION(" VLOOKUP(A2807, IMPORTRANGE(""https://docs.google.com/spreadsheets/d/1QNLbnkR_AongFt22vMfNzfpjZ0CjpI8QI-w0wBnYA1w/"", ""Инфа!A:AA""), 6, FALSE)"),2024)</f>
        <v>2024</v>
      </c>
      <c r="H2785" s="150">
        <v>17000</v>
      </c>
      <c r="I2785" s="151" t="s">
        <v>126</v>
      </c>
      <c r="J2785" s="93" t="s">
        <v>7656</v>
      </c>
      <c r="K2785" s="153"/>
      <c r="L2785" s="153"/>
      <c r="M2785" s="153"/>
      <c r="N2785" s="153"/>
      <c r="O2785" s="153"/>
      <c r="P2785" s="153"/>
      <c r="Q2785" s="153"/>
      <c r="R2785" s="153"/>
      <c r="S2785" s="153"/>
    </row>
    <row r="2786" spans="1:19" ht="37.5">
      <c r="A2786" s="277" t="s">
        <v>25424</v>
      </c>
      <c r="B2786" s="253" t="s">
        <v>400</v>
      </c>
      <c r="C2786" s="93" t="s">
        <v>7657</v>
      </c>
      <c r="D2786" s="93" t="s">
        <v>7658</v>
      </c>
      <c r="E2786" s="148">
        <f ca="1">IFERROR(__xludf.DUMMYFUNCTION(" VLOOKUP(A2808, IMPORTRANGE(""https://docs.google.com/spreadsheets/d/1fj_Bhi2XPL3siwIh4sx4VRLAe31yD50oKdj5UlRYW0c/"", ""Сводка!A:AA""), 5, FALSE)"),116)</f>
        <v>116</v>
      </c>
      <c r="F2786" s="148" t="s">
        <v>415</v>
      </c>
      <c r="G2786" s="147">
        <f ca="1">IFERROR(__xludf.DUMMYFUNCTION(" VLOOKUP(A2808, IMPORTRANGE(""https://docs.google.com/spreadsheets/d/1QNLbnkR_AongFt22vMfNzfpjZ0CjpI8QI-w0wBnYA1w/"", ""Инфа!A:AA""), 6, FALSE)"),2024)</f>
        <v>2024</v>
      </c>
      <c r="H2786" s="150">
        <v>8500</v>
      </c>
      <c r="I2786" s="151" t="s">
        <v>3150</v>
      </c>
      <c r="J2786" s="93"/>
      <c r="K2786" s="153"/>
      <c r="L2786" s="153"/>
      <c r="M2786" s="153"/>
      <c r="N2786" s="153"/>
      <c r="O2786" s="153"/>
      <c r="P2786" s="153"/>
      <c r="Q2786" s="153"/>
      <c r="R2786" s="153"/>
      <c r="S2786" s="153"/>
    </row>
    <row r="2787" spans="1:19" ht="93.75">
      <c r="A2787" s="277" t="s">
        <v>25424</v>
      </c>
      <c r="B2787" s="253" t="s">
        <v>153</v>
      </c>
      <c r="C2787" s="93" t="s">
        <v>7657</v>
      </c>
      <c r="D2787" s="93" t="s">
        <v>7659</v>
      </c>
      <c r="E2787" s="148">
        <f ca="1">IFERROR(__xludf.DUMMYFUNCTION(" VLOOKUP(A2809, IMPORTRANGE(""https://docs.google.com/spreadsheets/d/1fj_Bhi2XPL3siwIh4sx4VRLAe31yD50oKdj5UlRYW0c/"", ""Сводка!A:AA""), 5, FALSE)"),200)</f>
        <v>200</v>
      </c>
      <c r="F2787" s="148" t="s">
        <v>108</v>
      </c>
      <c r="G2787" s="147">
        <f ca="1">IFERROR(__xludf.DUMMYFUNCTION(" VLOOKUP(A2809, IMPORTRANGE(""https://docs.google.com/spreadsheets/d/1QNLbnkR_AongFt22vMfNzfpjZ0CjpI8QI-w0wBnYA1w/"", ""Инфа!A:AA""), 6, FALSE)"),2024)</f>
        <v>2024</v>
      </c>
      <c r="H2787" s="150">
        <v>11000</v>
      </c>
      <c r="I2787" s="151" t="s">
        <v>1228</v>
      </c>
      <c r="J2787" s="93"/>
      <c r="K2787" s="153"/>
      <c r="L2787" s="153"/>
      <c r="M2787" s="153"/>
      <c r="N2787" s="153"/>
      <c r="O2787" s="153"/>
      <c r="P2787" s="153"/>
      <c r="Q2787" s="153"/>
      <c r="R2787" s="153"/>
      <c r="S2787" s="153"/>
    </row>
    <row r="2788" spans="1:19" ht="56.25">
      <c r="A2788" s="277" t="s">
        <v>25424</v>
      </c>
      <c r="B2788" s="253" t="s">
        <v>153</v>
      </c>
      <c r="C2788" s="93" t="s">
        <v>7660</v>
      </c>
      <c r="D2788" s="93" t="s">
        <v>7661</v>
      </c>
      <c r="E2788" s="148">
        <f ca="1">IFERROR(__xludf.DUMMYFUNCTION(" VLOOKUP(A2810, IMPORTRANGE(""https://docs.google.com/spreadsheets/d/1fj_Bhi2XPL3siwIh4sx4VRLAe31yD50oKdj5UlRYW0c/"", ""Сводка!A:AA""), 5, FALSE)"),140)</f>
        <v>140</v>
      </c>
      <c r="F2788" s="148" t="s">
        <v>50</v>
      </c>
      <c r="G2788" s="147">
        <f ca="1">IFERROR(__xludf.DUMMYFUNCTION(" VLOOKUP(A2810, IMPORTRANGE(""https://docs.google.com/spreadsheets/d/1QNLbnkR_AongFt22vMfNzfpjZ0CjpI8QI-w0wBnYA1w/"", ""Инфа!A:AA""), 6, FALSE)"),2024)</f>
        <v>2024</v>
      </c>
      <c r="H2788" s="150">
        <v>9200</v>
      </c>
      <c r="I2788" s="151" t="s">
        <v>3150</v>
      </c>
      <c r="J2788" s="93"/>
      <c r="K2788" s="153"/>
      <c r="L2788" s="153"/>
      <c r="M2788" s="153"/>
      <c r="N2788" s="153"/>
      <c r="O2788" s="153"/>
      <c r="P2788" s="153"/>
      <c r="Q2788" s="153"/>
      <c r="R2788" s="153"/>
      <c r="S2788" s="153"/>
    </row>
    <row r="2789" spans="1:19" ht="75">
      <c r="A2789" s="277" t="s">
        <v>25424</v>
      </c>
      <c r="B2789" s="253" t="s">
        <v>400</v>
      </c>
      <c r="C2789" s="93" t="s">
        <v>7662</v>
      </c>
      <c r="D2789" s="93" t="s">
        <v>7663</v>
      </c>
      <c r="E2789" s="148">
        <f ca="1">IFERROR(__xludf.DUMMYFUNCTION(" VLOOKUP(A2811, IMPORTRANGE(""https://docs.google.com/spreadsheets/d/1fj_Bhi2XPL3siwIh4sx4VRLAe31yD50oKdj5UlRYW0c/"", ""Сводка!A:AA""), 5, FALSE)"),332)</f>
        <v>332</v>
      </c>
      <c r="F2789" s="148" t="s">
        <v>466</v>
      </c>
      <c r="G2789" s="147">
        <f ca="1">IFERROR(__xludf.DUMMYFUNCTION(" VLOOKUP(A2811, IMPORTRANGE(""https://docs.google.com/spreadsheets/d/1QNLbnkR_AongFt22vMfNzfpjZ0CjpI8QI-w0wBnYA1w/"", ""Инфа!A:AA""), 6, FALSE)"),2024)</f>
        <v>2024</v>
      </c>
      <c r="H2789" s="150">
        <v>15000</v>
      </c>
      <c r="I2789" s="156" t="s">
        <v>28</v>
      </c>
      <c r="J2789" s="93"/>
      <c r="K2789" s="153"/>
      <c r="L2789" s="153"/>
      <c r="M2789" s="153"/>
      <c r="N2789" s="153"/>
      <c r="O2789" s="153"/>
      <c r="P2789" s="153"/>
      <c r="Q2789" s="153"/>
      <c r="R2789" s="153"/>
      <c r="S2789" s="153"/>
    </row>
    <row r="2790" spans="1:19" ht="150">
      <c r="A2790" s="277" t="s">
        <v>25424</v>
      </c>
      <c r="B2790" s="253" t="s">
        <v>400</v>
      </c>
      <c r="C2790" s="93" t="s">
        <v>7664</v>
      </c>
      <c r="D2790" s="93" t="s">
        <v>7665</v>
      </c>
      <c r="E2790" s="148" t="e">
        <f>#REF!</f>
        <v>#REF!</v>
      </c>
      <c r="F2790" s="148" t="s">
        <v>108</v>
      </c>
      <c r="G2790" s="147">
        <f ca="1">IFERROR(__xludf.DUMMYFUNCTION(" VLOOKUP(A2812, IMPORTRANGE(""https://docs.google.com/spreadsheets/d/1QNLbnkR_AongFt22vMfNzfpjZ0CjpI8QI-w0wBnYA1w/"", ""Инфа!A:AA""), 6, FALSE)"),2024)</f>
        <v>2024</v>
      </c>
      <c r="H2790" s="150">
        <v>11200</v>
      </c>
      <c r="I2790" s="156" t="s">
        <v>489</v>
      </c>
      <c r="J2790" s="93" t="s">
        <v>7666</v>
      </c>
      <c r="K2790" s="153"/>
      <c r="L2790" s="153"/>
      <c r="M2790" s="153"/>
      <c r="N2790" s="153"/>
      <c r="O2790" s="153"/>
      <c r="P2790" s="153"/>
      <c r="Q2790" s="153"/>
      <c r="R2790" s="153"/>
      <c r="S2790" s="153"/>
    </row>
    <row r="2791" spans="1:19" ht="37.5">
      <c r="A2791" s="277" t="s">
        <v>25424</v>
      </c>
      <c r="B2791" s="253" t="s">
        <v>400</v>
      </c>
      <c r="C2791" s="93" t="s">
        <v>7667</v>
      </c>
      <c r="D2791" s="93" t="s">
        <v>7668</v>
      </c>
      <c r="E2791" s="148">
        <f ca="1">IFERROR(__xludf.DUMMYFUNCTION(" VLOOKUP(A2813, IMPORTRANGE(""https://docs.google.com/spreadsheets/d/1fj_Bhi2XPL3siwIh4sx4VRLAe31yD50oKdj5UlRYW0c/"", ""Сводка!A:AA""), 5, FALSE)"),92)</f>
        <v>92</v>
      </c>
      <c r="F2791" s="148" t="s">
        <v>415</v>
      </c>
      <c r="G2791" s="147">
        <f ca="1">IFERROR(__xludf.DUMMYFUNCTION(" VLOOKUP(A2813, IMPORTRANGE(""https://docs.google.com/spreadsheets/d/1QNLbnkR_AongFt22vMfNzfpjZ0CjpI8QI-w0wBnYA1w/"", ""Инфа!A:AA""), 6, FALSE)"),2024)</f>
        <v>2024</v>
      </c>
      <c r="H2791" s="150">
        <v>10500</v>
      </c>
      <c r="I2791" s="156" t="s">
        <v>497</v>
      </c>
      <c r="J2791" s="93"/>
      <c r="K2791" s="153"/>
      <c r="L2791" s="153"/>
      <c r="M2791" s="153"/>
      <c r="N2791" s="153"/>
      <c r="O2791" s="153"/>
      <c r="P2791" s="153"/>
      <c r="Q2791" s="153"/>
      <c r="R2791" s="153"/>
      <c r="S2791" s="153"/>
    </row>
    <row r="2792" spans="1:19" ht="75">
      <c r="A2792" s="277" t="s">
        <v>25424</v>
      </c>
      <c r="B2792" s="253" t="s">
        <v>153</v>
      </c>
      <c r="C2792" s="93" t="s">
        <v>7669</v>
      </c>
      <c r="D2792" s="93" t="s">
        <v>1581</v>
      </c>
      <c r="E2792" s="148">
        <f ca="1">IFERROR(__xludf.DUMMYFUNCTION(" VLOOKUP(A2814, IMPORTRANGE(""https://docs.google.com/spreadsheets/d/1fj_Bhi2XPL3siwIh4sx4VRLAe31yD50oKdj5UlRYW0c/"", ""Сводка!A:AA""), 5, FALSE)"),208)</f>
        <v>208</v>
      </c>
      <c r="F2792" s="148" t="s">
        <v>165</v>
      </c>
      <c r="G2792" s="147">
        <f ca="1">IFERROR(__xludf.DUMMYFUNCTION(" VLOOKUP(A2814, IMPORTRANGE(""https://docs.google.com/spreadsheets/d/1QNLbnkR_AongFt22vMfNzfpjZ0CjpI8QI-w0wBnYA1w/"", ""Инфа!A:AA""), 6, FALSE)"),2024)</f>
        <v>2024</v>
      </c>
      <c r="H2792" s="150">
        <v>11200</v>
      </c>
      <c r="I2792" s="151" t="s">
        <v>1581</v>
      </c>
      <c r="J2792" s="93" t="s">
        <v>7670</v>
      </c>
      <c r="K2792" s="153"/>
      <c r="L2792" s="153"/>
      <c r="M2792" s="153"/>
      <c r="N2792" s="153"/>
      <c r="O2792" s="153"/>
      <c r="P2792" s="153"/>
      <c r="Q2792" s="153"/>
      <c r="R2792" s="153"/>
      <c r="S2792" s="153"/>
    </row>
    <row r="2793" spans="1:19" ht="131.25">
      <c r="A2793" s="277" t="s">
        <v>25424</v>
      </c>
      <c r="B2793" s="253" t="s">
        <v>400</v>
      </c>
      <c r="C2793" s="93" t="s">
        <v>7671</v>
      </c>
      <c r="D2793" s="93" t="s">
        <v>7672</v>
      </c>
      <c r="E2793" s="148">
        <f ca="1">IFERROR(__xludf.DUMMYFUNCTION(" VLOOKUP(A2815, IMPORTRANGE(""https://docs.google.com/spreadsheets/d/1fj_Bhi2XPL3siwIh4sx4VRLAe31yD50oKdj5UlRYW0c/"", ""Сводка!A:AA""), 5, FALSE)"),160)</f>
        <v>160</v>
      </c>
      <c r="F2793" s="148" t="s">
        <v>415</v>
      </c>
      <c r="G2793" s="147">
        <f ca="1">IFERROR(__xludf.DUMMYFUNCTION(" VLOOKUP(A2815, IMPORTRANGE(""https://docs.google.com/spreadsheets/d/1QNLbnkR_AongFt22vMfNzfpjZ0CjpI8QI-w0wBnYA1w/"", ""Инфа!A:AA""), 6, FALSE)"),2024)</f>
        <v>2024</v>
      </c>
      <c r="H2793" s="150">
        <v>14600</v>
      </c>
      <c r="I2793" s="151" t="s">
        <v>1581</v>
      </c>
      <c r="J2793" s="93" t="s">
        <v>7673</v>
      </c>
      <c r="K2793" s="153"/>
      <c r="L2793" s="153"/>
      <c r="M2793" s="153"/>
      <c r="N2793" s="153"/>
      <c r="O2793" s="153"/>
      <c r="P2793" s="153"/>
      <c r="Q2793" s="153"/>
      <c r="R2793" s="153"/>
      <c r="S2793" s="153"/>
    </row>
    <row r="2794" spans="1:19" ht="131.25">
      <c r="A2794" s="277" t="s">
        <v>25424</v>
      </c>
      <c r="B2794" s="253" t="s">
        <v>400</v>
      </c>
      <c r="C2794" s="93" t="s">
        <v>7674</v>
      </c>
      <c r="D2794" s="93" t="s">
        <v>7675</v>
      </c>
      <c r="E2794" s="148">
        <f ca="1">IFERROR(__xludf.DUMMYFUNCTION(" VLOOKUP(A2816, IMPORTRANGE(""https://docs.google.com/spreadsheets/d/1fj_Bhi2XPL3siwIh4sx4VRLAe31yD50oKdj5UlRYW0c/"", ""Сводка!A:AA""), 5, FALSE)"),240)</f>
        <v>240</v>
      </c>
      <c r="F2794" s="148" t="s">
        <v>415</v>
      </c>
      <c r="G2794" s="147">
        <f ca="1">IFERROR(__xludf.DUMMYFUNCTION(" VLOOKUP(A2816, IMPORTRANGE(""https://docs.google.com/spreadsheets/d/1QNLbnkR_AongFt22vMfNzfpjZ0CjpI8QI-w0wBnYA1w/"", ""Инфа!A:AA""), 6, FALSE)"),2023)</f>
        <v>2023</v>
      </c>
      <c r="H2794" s="150">
        <v>12200</v>
      </c>
      <c r="I2794" s="156" t="s">
        <v>171</v>
      </c>
      <c r="J2794" s="93" t="s">
        <v>7676</v>
      </c>
      <c r="K2794" s="153"/>
      <c r="L2794" s="153"/>
      <c r="M2794" s="153"/>
      <c r="N2794" s="153"/>
      <c r="O2794" s="153"/>
      <c r="P2794" s="153"/>
      <c r="Q2794" s="153"/>
      <c r="R2794" s="153"/>
      <c r="S2794" s="153"/>
    </row>
    <row r="2795" spans="1:19" ht="37.5">
      <c r="A2795" s="277" t="s">
        <v>25424</v>
      </c>
      <c r="B2795" s="253" t="s">
        <v>153</v>
      </c>
      <c r="C2795" s="96" t="s">
        <v>7677</v>
      </c>
      <c r="D2795" s="96" t="s">
        <v>2650</v>
      </c>
      <c r="E2795" s="148">
        <f ca="1">IFERROR(__xludf.DUMMYFUNCTION(" VLOOKUP(A2817, IMPORTRANGE(""https://docs.google.com/spreadsheets/d/1fj_Bhi2XPL3siwIh4sx4VRLAe31yD50oKdj5UlRYW0c/"", ""Сводка!A:AA""), 5, FALSE)"),164)</f>
        <v>164</v>
      </c>
      <c r="F2795" s="165" t="s">
        <v>50</v>
      </c>
      <c r="G2795" s="147">
        <f ca="1">IFERROR(__xludf.DUMMYFUNCTION(" VLOOKUP(A2817, IMPORTRANGE(""https://docs.google.com/spreadsheets/d/1QNLbnkR_AongFt22vMfNzfpjZ0CjpI8QI-w0wBnYA1w/"", ""Инфа!A:AA""), 6, FALSE)"),2024)</f>
        <v>2024</v>
      </c>
      <c r="H2795" s="150">
        <v>14800</v>
      </c>
      <c r="I2795" s="151" t="s">
        <v>97</v>
      </c>
      <c r="J2795" s="93"/>
      <c r="K2795" s="153"/>
      <c r="L2795" s="153"/>
      <c r="M2795" s="153"/>
      <c r="N2795" s="153"/>
      <c r="O2795" s="153"/>
      <c r="P2795" s="153"/>
      <c r="Q2795" s="153"/>
      <c r="R2795" s="153"/>
      <c r="S2795" s="153"/>
    </row>
    <row r="2796" spans="1:19" ht="112.5">
      <c r="A2796" s="277" t="s">
        <v>25424</v>
      </c>
      <c r="B2796" s="253" t="s">
        <v>153</v>
      </c>
      <c r="C2796" s="93" t="s">
        <v>7678</v>
      </c>
      <c r="D2796" s="93" t="s">
        <v>7679</v>
      </c>
      <c r="E2796" s="148">
        <f ca="1">IFERROR(__xludf.DUMMYFUNCTION(" VLOOKUP(A2818, IMPORTRANGE(""https://docs.google.com/spreadsheets/d/1fj_Bhi2XPL3siwIh4sx4VRLAe31yD50oKdj5UlRYW0c/"", ""Сводка!A:AA""), 5, FALSE)"),92)</f>
        <v>92</v>
      </c>
      <c r="F2796" s="148" t="s">
        <v>50</v>
      </c>
      <c r="G2796" s="147">
        <f ca="1">IFERROR(__xludf.DUMMYFUNCTION(" VLOOKUP(A2818, IMPORTRANGE(""https://docs.google.com/spreadsheets/d/1QNLbnkR_AongFt22vMfNzfpjZ0CjpI8QI-w0wBnYA1w/"", ""Инфа!A:AA""), 6, FALSE)"),2024)</f>
        <v>2024</v>
      </c>
      <c r="H2796" s="150">
        <v>7800</v>
      </c>
      <c r="I2796" s="151" t="s">
        <v>3150</v>
      </c>
      <c r="J2796" s="93" t="s">
        <v>7680</v>
      </c>
      <c r="K2796" s="153"/>
      <c r="L2796" s="153"/>
      <c r="M2796" s="153"/>
      <c r="N2796" s="153"/>
      <c r="O2796" s="153"/>
      <c r="P2796" s="153"/>
      <c r="Q2796" s="153"/>
      <c r="R2796" s="153"/>
      <c r="S2796" s="153"/>
    </row>
    <row r="2797" spans="1:19" ht="37.5">
      <c r="A2797" s="277" t="s">
        <v>25424</v>
      </c>
      <c r="B2797" s="253" t="s">
        <v>400</v>
      </c>
      <c r="C2797" s="93" t="s">
        <v>7681</v>
      </c>
      <c r="D2797" s="93" t="s">
        <v>7682</v>
      </c>
      <c r="E2797" s="148">
        <f ca="1">IFERROR(__xludf.DUMMYFUNCTION(" VLOOKUP(A2819, IMPORTRANGE(""https://docs.google.com/spreadsheets/d/1fj_Bhi2XPL3siwIh4sx4VRLAe31yD50oKdj5UlRYW0c/"", ""Сводка!A:AA""), 5, FALSE)"),168)</f>
        <v>168</v>
      </c>
      <c r="F2797" s="148" t="s">
        <v>415</v>
      </c>
      <c r="G2797" s="147">
        <f ca="1">IFERROR(__xludf.DUMMYFUNCTION(" VLOOKUP(A2819, IMPORTRANGE(""https://docs.google.com/spreadsheets/d/1QNLbnkR_AongFt22vMfNzfpjZ0CjpI8QI-w0wBnYA1w/"", ""Инфа!A:AA""), 6, FALSE)"),2024)</f>
        <v>2024</v>
      </c>
      <c r="H2797" s="150">
        <v>10000</v>
      </c>
      <c r="I2797" s="151" t="s">
        <v>28</v>
      </c>
      <c r="J2797" s="93"/>
      <c r="K2797" s="153"/>
      <c r="L2797" s="153"/>
      <c r="M2797" s="153"/>
      <c r="N2797" s="153"/>
      <c r="O2797" s="153"/>
      <c r="P2797" s="153"/>
      <c r="Q2797" s="153"/>
      <c r="R2797" s="153"/>
      <c r="S2797" s="153"/>
    </row>
    <row r="2798" spans="1:19" ht="206.25">
      <c r="A2798" s="277" t="s">
        <v>25424</v>
      </c>
      <c r="B2798" s="253" t="s">
        <v>400</v>
      </c>
      <c r="C2798" s="93" t="s">
        <v>7681</v>
      </c>
      <c r="D2798" s="93" t="s">
        <v>7683</v>
      </c>
      <c r="E2798" s="148" t="e">
        <f>#REF!</f>
        <v>#REF!</v>
      </c>
      <c r="F2798" s="148" t="s">
        <v>415</v>
      </c>
      <c r="G2798" s="147">
        <f ca="1">IFERROR(__xludf.DUMMYFUNCTION(" VLOOKUP(A2820, IMPORTRANGE(""https://docs.google.com/spreadsheets/d/1QNLbnkR_AongFt22vMfNzfpjZ0CjpI8QI-w0wBnYA1w/"", ""Инфа!A:AA""), 6, FALSE)"),2024)</f>
        <v>2024</v>
      </c>
      <c r="H2798" s="150">
        <v>13900</v>
      </c>
      <c r="I2798" s="151" t="s">
        <v>28</v>
      </c>
      <c r="J2798" s="93" t="s">
        <v>7684</v>
      </c>
      <c r="K2798" s="153"/>
      <c r="L2798" s="153"/>
      <c r="M2798" s="153"/>
      <c r="N2798" s="153"/>
      <c r="O2798" s="153"/>
      <c r="P2798" s="153"/>
      <c r="Q2798" s="153"/>
      <c r="R2798" s="153"/>
      <c r="S2798" s="153"/>
    </row>
    <row r="2799" spans="1:19" ht="56.25">
      <c r="A2799" s="277" t="s">
        <v>25424</v>
      </c>
      <c r="B2799" s="253" t="s">
        <v>400</v>
      </c>
      <c r="C2799" s="93" t="s">
        <v>7681</v>
      </c>
      <c r="D2799" s="93" t="s">
        <v>7685</v>
      </c>
      <c r="E2799" s="148">
        <f ca="1">IFERROR(__xludf.DUMMYFUNCTION(" VLOOKUP(A2821, IMPORTRANGE(""https://docs.google.com/spreadsheets/d/1fj_Bhi2XPL3siwIh4sx4VRLAe31yD50oKdj5UlRYW0c/"", ""Сводка!A:AA""), 5, FALSE)"),252)</f>
        <v>252</v>
      </c>
      <c r="F2799" s="148" t="s">
        <v>415</v>
      </c>
      <c r="G2799" s="147">
        <f ca="1">IFERROR(__xludf.DUMMYFUNCTION(" VLOOKUP(A2821, IMPORTRANGE(""https://docs.google.com/spreadsheets/d/1QNLbnkR_AongFt22vMfNzfpjZ0CjpI8QI-w0wBnYA1w/"", ""Инфа!A:AA""), 6, FALSE)"),2024)</f>
        <v>2024</v>
      </c>
      <c r="H2799" s="150">
        <v>12600</v>
      </c>
      <c r="I2799" s="156" t="s">
        <v>489</v>
      </c>
      <c r="J2799" s="93"/>
      <c r="K2799" s="153"/>
      <c r="L2799" s="153"/>
      <c r="M2799" s="153"/>
      <c r="N2799" s="153"/>
      <c r="O2799" s="153"/>
      <c r="P2799" s="153"/>
      <c r="Q2799" s="153"/>
      <c r="R2799" s="153"/>
      <c r="S2799" s="153"/>
    </row>
    <row r="2800" spans="1:19" ht="168.75">
      <c r="A2800" s="277" t="s">
        <v>25424</v>
      </c>
      <c r="B2800" s="253" t="s">
        <v>400</v>
      </c>
      <c r="C2800" s="93" t="s">
        <v>7681</v>
      </c>
      <c r="D2800" s="93" t="s">
        <v>7686</v>
      </c>
      <c r="E2800" s="148">
        <f ca="1">IFERROR(__xludf.DUMMYFUNCTION(" VLOOKUP(A2822, IMPORTRANGE(""https://docs.google.com/spreadsheets/d/1fj_Bhi2XPL3siwIh4sx4VRLAe31yD50oKdj5UlRYW0c/"", ""Сводка!A:AA""), 5, FALSE)"),260)</f>
        <v>260</v>
      </c>
      <c r="F2800" s="148" t="s">
        <v>415</v>
      </c>
      <c r="G2800" s="147">
        <f ca="1">IFERROR(__xludf.DUMMYFUNCTION(" VLOOKUP(A2822, IMPORTRANGE(""https://docs.google.com/spreadsheets/d/1QNLbnkR_AongFt22vMfNzfpjZ0CjpI8QI-w0wBnYA1w/"", ""Инфа!A:AA""), 6, FALSE)"),2024)</f>
        <v>2024</v>
      </c>
      <c r="H2800" s="150">
        <v>12800</v>
      </c>
      <c r="I2800" s="151" t="s">
        <v>28</v>
      </c>
      <c r="J2800" s="93" t="s">
        <v>7687</v>
      </c>
      <c r="K2800" s="153"/>
      <c r="L2800" s="153"/>
      <c r="M2800" s="153"/>
      <c r="N2800" s="153"/>
      <c r="O2800" s="153"/>
      <c r="P2800" s="153"/>
      <c r="Q2800" s="153"/>
      <c r="R2800" s="153"/>
      <c r="S2800" s="153"/>
    </row>
    <row r="2801" spans="1:19" ht="168.75">
      <c r="A2801" s="277" t="s">
        <v>25424</v>
      </c>
      <c r="B2801" s="253" t="s">
        <v>400</v>
      </c>
      <c r="C2801" s="93" t="s">
        <v>7681</v>
      </c>
      <c r="D2801" s="93" t="s">
        <v>530</v>
      </c>
      <c r="E2801" s="148">
        <f ca="1">IFERROR(__xludf.DUMMYFUNCTION(" VLOOKUP(A2823, IMPORTRANGE(""https://docs.google.com/spreadsheets/d/1fj_Bhi2XPL3siwIh4sx4VRLAe31yD50oKdj5UlRYW0c/"", ""Сводка!A:AA""), 5, FALSE)"),224)</f>
        <v>224</v>
      </c>
      <c r="F2801" s="148" t="s">
        <v>415</v>
      </c>
      <c r="G2801" s="147">
        <f ca="1">IFERROR(__xludf.DUMMYFUNCTION(" VLOOKUP(A2823, IMPORTRANGE(""https://docs.google.com/spreadsheets/d/1QNLbnkR_AongFt22vMfNzfpjZ0CjpI8QI-w0wBnYA1w/"", ""Инфа!A:AA""), 6, FALSE)"),2024)</f>
        <v>2024</v>
      </c>
      <c r="H2801" s="150">
        <v>18400</v>
      </c>
      <c r="I2801" s="156" t="s">
        <v>489</v>
      </c>
      <c r="J2801" s="93" t="s">
        <v>7688</v>
      </c>
      <c r="K2801" s="153"/>
      <c r="L2801" s="153"/>
      <c r="M2801" s="153"/>
      <c r="N2801" s="153"/>
      <c r="O2801" s="153"/>
      <c r="P2801" s="153"/>
      <c r="Q2801" s="153"/>
      <c r="R2801" s="153"/>
      <c r="S2801" s="153"/>
    </row>
    <row r="2802" spans="1:19" ht="93.75">
      <c r="A2802" s="277" t="s">
        <v>25424</v>
      </c>
      <c r="B2802" s="253" t="s">
        <v>400</v>
      </c>
      <c r="C2802" s="93" t="s">
        <v>7681</v>
      </c>
      <c r="D2802" s="93" t="s">
        <v>7689</v>
      </c>
      <c r="E2802" s="148">
        <f ca="1">IFERROR(__xludf.DUMMYFUNCTION(" VLOOKUP(A2824, IMPORTRANGE(""https://docs.google.com/spreadsheets/d/1fj_Bhi2XPL3siwIh4sx4VRLAe31yD50oKdj5UlRYW0c/"", ""Сводка!A:AA""), 5, FALSE)"),224)</f>
        <v>224</v>
      </c>
      <c r="F2802" s="148" t="s">
        <v>415</v>
      </c>
      <c r="G2802" s="147">
        <f ca="1">IFERROR(__xludf.DUMMYFUNCTION(" VLOOKUP(A2824, IMPORTRANGE(""https://docs.google.com/spreadsheets/d/1QNLbnkR_AongFt22vMfNzfpjZ0CjpI8QI-w0wBnYA1w/"", ""Инфа!A:AA""), 6, FALSE)"),2024)</f>
        <v>2024</v>
      </c>
      <c r="H2802" s="150">
        <v>11700</v>
      </c>
      <c r="I2802" s="151" t="s">
        <v>28</v>
      </c>
      <c r="J2802" s="93"/>
      <c r="K2802" s="153"/>
      <c r="L2802" s="153"/>
      <c r="M2802" s="153"/>
      <c r="N2802" s="153"/>
      <c r="O2802" s="153"/>
      <c r="P2802" s="153"/>
      <c r="Q2802" s="153"/>
      <c r="R2802" s="153"/>
      <c r="S2802" s="153"/>
    </row>
    <row r="2803" spans="1:19" ht="37.5">
      <c r="A2803" s="277" t="s">
        <v>25424</v>
      </c>
      <c r="B2803" s="253" t="s">
        <v>400</v>
      </c>
      <c r="C2803" s="93" t="s">
        <v>7681</v>
      </c>
      <c r="D2803" s="93" t="s">
        <v>7690</v>
      </c>
      <c r="E2803" s="148">
        <f ca="1">IFERROR(__xludf.DUMMYFUNCTION(" VLOOKUP(A2825, IMPORTRANGE(""https://docs.google.com/spreadsheets/d/1fj_Bhi2XPL3siwIh4sx4VRLAe31yD50oKdj5UlRYW0c/"", ""Сводка!A:AA""), 5, FALSE)"),400)</f>
        <v>400</v>
      </c>
      <c r="F2803" s="148" t="s">
        <v>415</v>
      </c>
      <c r="G2803" s="147">
        <f ca="1">IFERROR(__xludf.DUMMYFUNCTION(" VLOOKUP(A2825, IMPORTRANGE(""https://docs.google.com/spreadsheets/d/1QNLbnkR_AongFt22vMfNzfpjZ0CjpI8QI-w0wBnYA1w/"", ""Инфа!A:AA""), 6, FALSE)"),2024)</f>
        <v>2024</v>
      </c>
      <c r="H2803" s="154">
        <v>17000</v>
      </c>
      <c r="I2803" s="156" t="s">
        <v>28</v>
      </c>
      <c r="J2803" s="93"/>
      <c r="K2803" s="153"/>
      <c r="L2803" s="153"/>
      <c r="M2803" s="153"/>
      <c r="N2803" s="153"/>
      <c r="O2803" s="153"/>
      <c r="P2803" s="153"/>
      <c r="Q2803" s="153"/>
      <c r="R2803" s="153"/>
      <c r="S2803" s="153"/>
    </row>
    <row r="2804" spans="1:19" ht="37.5">
      <c r="A2804" s="277" t="s">
        <v>25424</v>
      </c>
      <c r="B2804" s="253" t="s">
        <v>400</v>
      </c>
      <c r="C2804" s="93" t="s">
        <v>7681</v>
      </c>
      <c r="D2804" s="93" t="s">
        <v>7691</v>
      </c>
      <c r="E2804" s="148">
        <f ca="1">IFERROR(__xludf.DUMMYFUNCTION(" VLOOKUP(A2826, IMPORTRANGE(""https://docs.google.com/spreadsheets/d/1fj_Bhi2XPL3siwIh4sx4VRLAe31yD50oKdj5UlRYW0c/"", ""Сводка!A:AA""), 5, FALSE)"),152)</f>
        <v>152</v>
      </c>
      <c r="F2804" s="148" t="s">
        <v>415</v>
      </c>
      <c r="G2804" s="147">
        <f ca="1">IFERROR(__xludf.DUMMYFUNCTION(" VLOOKUP(A2826, IMPORTRANGE(""https://docs.google.com/spreadsheets/d/1QNLbnkR_AongFt22vMfNzfpjZ0CjpI8QI-w0wBnYA1w/"", ""Инфа!A:AA""), 6, FALSE)"),2024)</f>
        <v>2024</v>
      </c>
      <c r="H2804" s="150">
        <v>9600</v>
      </c>
      <c r="I2804" s="151" t="s">
        <v>28</v>
      </c>
      <c r="J2804" s="93"/>
      <c r="K2804" s="153"/>
      <c r="L2804" s="153"/>
      <c r="M2804" s="153"/>
      <c r="N2804" s="153"/>
      <c r="O2804" s="153"/>
      <c r="P2804" s="153"/>
      <c r="Q2804" s="153"/>
      <c r="R2804" s="153"/>
      <c r="S2804" s="153"/>
    </row>
    <row r="2805" spans="1:19" ht="37.5">
      <c r="A2805" s="277" t="s">
        <v>25424</v>
      </c>
      <c r="B2805" s="253" t="s">
        <v>153</v>
      </c>
      <c r="C2805" s="93" t="s">
        <v>7681</v>
      </c>
      <c r="D2805" s="93" t="s">
        <v>7692</v>
      </c>
      <c r="E2805" s="148">
        <f ca="1">IFERROR(__xludf.DUMMYFUNCTION(" VLOOKUP(A2827, IMPORTRANGE(""https://docs.google.com/spreadsheets/d/1fj_Bhi2XPL3siwIh4sx4VRLAe31yD50oKdj5UlRYW0c/"", ""Сводка!A:AA""), 5, FALSE)"),126)</f>
        <v>126</v>
      </c>
      <c r="F2805" s="148" t="s">
        <v>50</v>
      </c>
      <c r="G2805" s="147">
        <f ca="1">IFERROR(__xludf.DUMMYFUNCTION(" VLOOKUP(A2827, IMPORTRANGE(""https://docs.google.com/spreadsheets/d/1QNLbnkR_AongFt22vMfNzfpjZ0CjpI8QI-w0wBnYA1w/"", ""Инфа!A:AA""), 6, FALSE)"),2024)</f>
        <v>2024</v>
      </c>
      <c r="H2805" s="150">
        <v>8800</v>
      </c>
      <c r="I2805" s="156" t="s">
        <v>28</v>
      </c>
      <c r="J2805" s="93"/>
      <c r="K2805" s="153"/>
      <c r="L2805" s="153"/>
      <c r="M2805" s="153"/>
      <c r="N2805" s="153"/>
      <c r="O2805" s="153"/>
      <c r="P2805" s="153"/>
      <c r="Q2805" s="153"/>
      <c r="R2805" s="153"/>
      <c r="S2805" s="153"/>
    </row>
    <row r="2806" spans="1:19" ht="75">
      <c r="A2806" s="277" t="s">
        <v>25424</v>
      </c>
      <c r="B2806" s="253" t="s">
        <v>153</v>
      </c>
      <c r="C2806" s="93" t="s">
        <v>7681</v>
      </c>
      <c r="D2806" s="93" t="s">
        <v>7693</v>
      </c>
      <c r="E2806" s="148">
        <f ca="1">IFERROR(__xludf.DUMMYFUNCTION(" VLOOKUP(A2828, IMPORTRANGE(""https://docs.google.com/spreadsheets/d/1fj_Bhi2XPL3siwIh4sx4VRLAe31yD50oKdj5UlRYW0c/"", ""Сводка!A:AA""), 5, FALSE)"),162)</f>
        <v>162</v>
      </c>
      <c r="F2806" s="148" t="s">
        <v>50</v>
      </c>
      <c r="G2806" s="147">
        <f ca="1">IFERROR(__xludf.DUMMYFUNCTION(" VLOOKUP(A2828, IMPORTRANGE(""https://docs.google.com/spreadsheets/d/1QNLbnkR_AongFt22vMfNzfpjZ0CjpI8QI-w0wBnYA1w/"", ""Инфа!A:AA""), 6, FALSE)"),2024)</f>
        <v>2024</v>
      </c>
      <c r="H2806" s="150">
        <v>9900</v>
      </c>
      <c r="I2806" s="156" t="s">
        <v>28</v>
      </c>
      <c r="J2806" s="93"/>
      <c r="K2806" s="153"/>
      <c r="L2806" s="153"/>
      <c r="M2806" s="153"/>
      <c r="N2806" s="153"/>
      <c r="O2806" s="153"/>
      <c r="P2806" s="153"/>
      <c r="Q2806" s="153"/>
      <c r="R2806" s="153"/>
      <c r="S2806" s="153"/>
    </row>
    <row r="2807" spans="1:19" ht="150">
      <c r="A2807" s="277" t="s">
        <v>25424</v>
      </c>
      <c r="B2807" s="253" t="s">
        <v>13</v>
      </c>
      <c r="C2807" s="93" t="s">
        <v>7694</v>
      </c>
      <c r="D2807" s="93" t="s">
        <v>7695</v>
      </c>
      <c r="E2807" s="148">
        <f ca="1">IFERROR(__xludf.DUMMYFUNCTION(" VLOOKUP(A2829, IMPORTRANGE(""https://docs.google.com/spreadsheets/d/1fj_Bhi2XPL3siwIh4sx4VRLAe31yD50oKdj5UlRYW0c/"", ""Сводка!A:AA""), 5, FALSE)"),112)</f>
        <v>112</v>
      </c>
      <c r="F2807" s="148" t="s">
        <v>7696</v>
      </c>
      <c r="G2807" s="147">
        <f ca="1">IFERROR(__xludf.DUMMYFUNCTION(" VLOOKUP(A2829, IMPORTRANGE(""https://docs.google.com/spreadsheets/d/1QNLbnkR_AongFt22vMfNzfpjZ0CjpI8QI-w0wBnYA1w/"", ""Инфа!A:AA""), 6, FALSE)"),2024)</f>
        <v>2024</v>
      </c>
      <c r="H2807" s="150">
        <v>11700</v>
      </c>
      <c r="I2807" s="151" t="s">
        <v>210</v>
      </c>
      <c r="J2807" s="93" t="s">
        <v>7697</v>
      </c>
      <c r="K2807" s="153"/>
      <c r="L2807" s="153"/>
      <c r="M2807" s="153"/>
      <c r="N2807" s="153"/>
      <c r="O2807" s="153"/>
      <c r="P2807" s="153"/>
      <c r="Q2807" s="153"/>
      <c r="R2807" s="153"/>
      <c r="S2807" s="153"/>
    </row>
    <row r="2808" spans="1:19" ht="56.25">
      <c r="A2808" s="277" t="s">
        <v>25424</v>
      </c>
      <c r="B2808" s="253" t="s">
        <v>153</v>
      </c>
      <c r="C2808" s="93" t="s">
        <v>7698</v>
      </c>
      <c r="D2808" s="93" t="s">
        <v>7699</v>
      </c>
      <c r="E2808" s="148">
        <f ca="1">IFERROR(__xludf.DUMMYFUNCTION(" VLOOKUP(A2830, IMPORTRANGE(""https://docs.google.com/spreadsheets/d/1fj_Bhi2XPL3siwIh4sx4VRLAe31yD50oKdj5UlRYW0c/"", ""Сводка!A:AA""), 5, FALSE)"),204)</f>
        <v>204</v>
      </c>
      <c r="F2808" s="148" t="s">
        <v>108</v>
      </c>
      <c r="G2808" s="147">
        <f ca="1">IFERROR(__xludf.DUMMYFUNCTION(" VLOOKUP(A2830, IMPORTRANGE(""https://docs.google.com/spreadsheets/d/1QNLbnkR_AongFt22vMfNzfpjZ0CjpI8QI-w0wBnYA1w/"", ""Инфа!A:AA""), 6, FALSE)"),2024)</f>
        <v>2024</v>
      </c>
      <c r="H2808" s="150">
        <v>11100</v>
      </c>
      <c r="I2808" s="151" t="s">
        <v>210</v>
      </c>
      <c r="J2808" s="93"/>
      <c r="K2808" s="153"/>
      <c r="L2808" s="153"/>
      <c r="M2808" s="153"/>
      <c r="N2808" s="153"/>
      <c r="O2808" s="153"/>
      <c r="P2808" s="153"/>
      <c r="Q2808" s="153"/>
      <c r="R2808" s="153"/>
      <c r="S2808" s="153"/>
    </row>
    <row r="2809" spans="1:19" ht="75">
      <c r="A2809" s="277" t="s">
        <v>25424</v>
      </c>
      <c r="B2809" s="253" t="s">
        <v>400</v>
      </c>
      <c r="C2809" s="93" t="s">
        <v>7700</v>
      </c>
      <c r="D2809" s="93" t="s">
        <v>7701</v>
      </c>
      <c r="E2809" s="148">
        <f ca="1">IFERROR(__xludf.DUMMYFUNCTION(" VLOOKUP(A2831, IMPORTRANGE(""https://docs.google.com/spreadsheets/d/1fj_Bhi2XPL3siwIh4sx4VRLAe31yD50oKdj5UlRYW0c/"", ""Сводка!A:AA""), 5, FALSE)"),196)</f>
        <v>196</v>
      </c>
      <c r="F2809" s="148"/>
      <c r="G2809" s="147">
        <f ca="1">IFERROR(__xludf.DUMMYFUNCTION(" VLOOKUP(A2831, IMPORTRANGE(""https://docs.google.com/spreadsheets/d/1QNLbnkR_AongFt22vMfNzfpjZ0CjpI8QI-w0wBnYA1w/"", ""Инфа!A:AA""), 6, FALSE)"),2024)</f>
        <v>2024</v>
      </c>
      <c r="H2809" s="150">
        <v>10900</v>
      </c>
      <c r="I2809" s="151" t="s">
        <v>7702</v>
      </c>
      <c r="J2809" s="93" t="s">
        <v>7703</v>
      </c>
      <c r="K2809" s="153"/>
      <c r="L2809" s="153"/>
      <c r="M2809" s="153"/>
      <c r="N2809" s="153"/>
      <c r="O2809" s="153"/>
      <c r="P2809" s="153"/>
      <c r="Q2809" s="153"/>
      <c r="R2809" s="153"/>
      <c r="S2809" s="153"/>
    </row>
    <row r="2810" spans="1:19" ht="112.5">
      <c r="A2810" s="277" t="s">
        <v>25424</v>
      </c>
      <c r="B2810" s="253" t="s">
        <v>13</v>
      </c>
      <c r="C2810" s="93" t="s">
        <v>7704</v>
      </c>
      <c r="D2810" s="93" t="s">
        <v>7705</v>
      </c>
      <c r="E2810" s="148">
        <f ca="1">IFERROR(__xludf.DUMMYFUNCTION(" VLOOKUP(A2832, IMPORTRANGE(""https://docs.google.com/spreadsheets/d/1fj_Bhi2XPL3siwIh4sx4VRLAe31yD50oKdj5UlRYW0c/"", ""Сводка!A:AA""), 5, FALSE)"),232)</f>
        <v>232</v>
      </c>
      <c r="F2810" s="148"/>
      <c r="G2810" s="147">
        <f ca="1">IFERROR(__xludf.DUMMYFUNCTION(" VLOOKUP(A2832, IMPORTRANGE(""https://docs.google.com/spreadsheets/d/1QNLbnkR_AongFt22vMfNzfpjZ0CjpI8QI-w0wBnYA1w/"", ""Инфа!A:AA""), 6, FALSE)"),2024)</f>
        <v>2024</v>
      </c>
      <c r="H2810" s="150">
        <v>12000</v>
      </c>
      <c r="I2810" s="151" t="s">
        <v>138</v>
      </c>
      <c r="J2810" s="93" t="s">
        <v>7706</v>
      </c>
      <c r="K2810" s="153"/>
      <c r="L2810" s="153"/>
      <c r="M2810" s="153"/>
      <c r="N2810" s="153"/>
      <c r="O2810" s="153"/>
      <c r="P2810" s="153"/>
      <c r="Q2810" s="153"/>
      <c r="R2810" s="153"/>
      <c r="S2810" s="153"/>
    </row>
    <row r="2811" spans="1:19" ht="93.75">
      <c r="A2811" s="277" t="s">
        <v>25424</v>
      </c>
      <c r="B2811" s="253" t="s">
        <v>13</v>
      </c>
      <c r="C2811" s="93" t="s">
        <v>7707</v>
      </c>
      <c r="D2811" s="93" t="s">
        <v>7708</v>
      </c>
      <c r="E2811" s="148">
        <f ca="1">IFERROR(__xludf.DUMMYFUNCTION(" VLOOKUP(A2833, IMPORTRANGE(""https://docs.google.com/spreadsheets/d/1fj_Bhi2XPL3siwIh4sx4VRLAe31yD50oKdj5UlRYW0c/"", ""Сводка!A:AA""), 5, FALSE)"),124)</f>
        <v>124</v>
      </c>
      <c r="F2811" s="148" t="s">
        <v>2691</v>
      </c>
      <c r="G2811" s="147">
        <f ca="1">IFERROR(__xludf.DUMMYFUNCTION(" VLOOKUP(A2833, IMPORTRANGE(""https://docs.google.com/spreadsheets/d/1QNLbnkR_AongFt22vMfNzfpjZ0CjpI8QI-w0wBnYA1w/"", ""Инфа!A:AA""), 6, FALSE)"),2024)</f>
        <v>2024</v>
      </c>
      <c r="H2811" s="150">
        <v>8700</v>
      </c>
      <c r="I2811" s="151" t="s">
        <v>282</v>
      </c>
      <c r="J2811" s="93" t="s">
        <v>7709</v>
      </c>
      <c r="K2811" s="153"/>
      <c r="L2811" s="153"/>
      <c r="M2811" s="153"/>
      <c r="N2811" s="153"/>
      <c r="O2811" s="153"/>
      <c r="P2811" s="153"/>
      <c r="Q2811" s="153"/>
      <c r="R2811" s="153"/>
      <c r="S2811" s="153"/>
    </row>
    <row r="2812" spans="1:19" ht="93.75">
      <c r="A2812" s="277" t="s">
        <v>25424</v>
      </c>
      <c r="B2812" s="253" t="s">
        <v>13</v>
      </c>
      <c r="C2812" s="93" t="s">
        <v>7710</v>
      </c>
      <c r="D2812" s="93" t="s">
        <v>7711</v>
      </c>
      <c r="E2812" s="148">
        <f ca="1">IFERROR(__xludf.DUMMYFUNCTION(" VLOOKUP(A2834, IMPORTRANGE(""https://docs.google.com/spreadsheets/d/1fj_Bhi2XPL3siwIh4sx4VRLAe31yD50oKdj5UlRYW0c/"", ""Сводка!A:AA""), 5, FALSE)"),204)</f>
        <v>204</v>
      </c>
      <c r="F2812" s="148"/>
      <c r="G2812" s="147">
        <f ca="1">IFERROR(__xludf.DUMMYFUNCTION(" VLOOKUP(A2834, IMPORTRANGE(""https://docs.google.com/spreadsheets/d/1QNLbnkR_AongFt22vMfNzfpjZ0CjpI8QI-w0wBnYA1w/"", ""Инфа!A:AA""), 6, FALSE)"),2024)</f>
        <v>2024</v>
      </c>
      <c r="H2812" s="150">
        <v>17200</v>
      </c>
      <c r="I2812" s="151" t="s">
        <v>138</v>
      </c>
      <c r="J2812" s="93" t="s">
        <v>7712</v>
      </c>
      <c r="K2812" s="153"/>
      <c r="L2812" s="153"/>
      <c r="M2812" s="153"/>
      <c r="N2812" s="153"/>
      <c r="O2812" s="153"/>
      <c r="P2812" s="153"/>
      <c r="Q2812" s="153"/>
      <c r="R2812" s="153"/>
      <c r="S2812" s="153"/>
    </row>
    <row r="2813" spans="1:19" ht="150">
      <c r="A2813" s="277" t="s">
        <v>25424</v>
      </c>
      <c r="B2813" s="253" t="s">
        <v>153</v>
      </c>
      <c r="C2813" s="96" t="s">
        <v>7713</v>
      </c>
      <c r="D2813" s="96" t="s">
        <v>7714</v>
      </c>
      <c r="E2813" s="148">
        <f ca="1">IFERROR(__xludf.DUMMYFUNCTION(" VLOOKUP(A2835, IMPORTRANGE(""https://docs.google.com/spreadsheets/d/1fj_Bhi2XPL3siwIh4sx4VRLAe31yD50oKdj5UlRYW0c/"", ""Сводка!A:AA""), 5, FALSE)"),200)</f>
        <v>200</v>
      </c>
      <c r="F2813" s="165" t="s">
        <v>7715</v>
      </c>
      <c r="G2813" s="147">
        <f ca="1">IFERROR(__xludf.DUMMYFUNCTION(" VLOOKUP(A2835, IMPORTRANGE(""https://docs.google.com/spreadsheets/d/1QNLbnkR_AongFt22vMfNzfpjZ0CjpI8QI-w0wBnYA1w/"", ""Инфа!A:AA""), 6, FALSE)"),2024)</f>
        <v>2024</v>
      </c>
      <c r="H2813" s="150">
        <v>14300</v>
      </c>
      <c r="I2813" s="151" t="s">
        <v>138</v>
      </c>
      <c r="J2813" s="93" t="s">
        <v>7716</v>
      </c>
      <c r="K2813" s="153"/>
      <c r="L2813" s="153"/>
      <c r="M2813" s="153"/>
      <c r="N2813" s="153"/>
      <c r="O2813" s="153"/>
      <c r="P2813" s="153"/>
      <c r="Q2813" s="153"/>
      <c r="R2813" s="153"/>
      <c r="S2813" s="153"/>
    </row>
    <row r="2814" spans="1:19" ht="75">
      <c r="A2814" s="277" t="s">
        <v>25424</v>
      </c>
      <c r="B2814" s="253" t="s">
        <v>13</v>
      </c>
      <c r="C2814" s="93" t="s">
        <v>7717</v>
      </c>
      <c r="D2814" s="93" t="s">
        <v>7718</v>
      </c>
      <c r="E2814" s="148">
        <f ca="1">IFERROR(__xludf.DUMMYFUNCTION(" VLOOKUP(A2836, IMPORTRANGE(""https://docs.google.com/spreadsheets/d/1fj_Bhi2XPL3siwIh4sx4VRLAe31yD50oKdj5UlRYW0c/"", ""Сводка!A:AA""), 5, FALSE)"),140)</f>
        <v>140</v>
      </c>
      <c r="F2814" s="148"/>
      <c r="G2814" s="147">
        <f ca="1">IFERROR(__xludf.DUMMYFUNCTION(" VLOOKUP(A2836, IMPORTRANGE(""https://docs.google.com/spreadsheets/d/1QNLbnkR_AongFt22vMfNzfpjZ0CjpI8QI-w0wBnYA1w/"", ""Инфа!A:AA""), 6, FALSE)"),2024)</f>
        <v>2024</v>
      </c>
      <c r="H2814" s="150">
        <v>12000</v>
      </c>
      <c r="I2814" s="151" t="s">
        <v>138</v>
      </c>
      <c r="J2814" s="93" t="s">
        <v>7719</v>
      </c>
      <c r="K2814" s="153"/>
      <c r="L2814" s="153"/>
      <c r="M2814" s="153"/>
      <c r="N2814" s="153"/>
      <c r="O2814" s="153"/>
      <c r="P2814" s="153"/>
      <c r="Q2814" s="153"/>
      <c r="R2814" s="153"/>
      <c r="S2814" s="153"/>
    </row>
    <row r="2815" spans="1:19" ht="93.75">
      <c r="A2815" s="277" t="s">
        <v>25424</v>
      </c>
      <c r="B2815" s="253" t="s">
        <v>13</v>
      </c>
      <c r="C2815" s="93" t="s">
        <v>7720</v>
      </c>
      <c r="D2815" s="93" t="s">
        <v>7721</v>
      </c>
      <c r="E2815" s="148">
        <f ca="1">IFERROR(__xludf.DUMMYFUNCTION(" VLOOKUP(A2837, IMPORTRANGE(""https://docs.google.com/spreadsheets/d/1fj_Bhi2XPL3siwIh4sx4VRLAe31yD50oKdj5UlRYW0c/"", ""Сводка!A:AA""), 5, FALSE)"),256)</f>
        <v>256</v>
      </c>
      <c r="F2815" s="165" t="s">
        <v>137</v>
      </c>
      <c r="G2815" s="147">
        <f ca="1">IFERROR(__xludf.DUMMYFUNCTION(" VLOOKUP(A2837, IMPORTRANGE(""https://docs.google.com/spreadsheets/d/1QNLbnkR_AongFt22vMfNzfpjZ0CjpI8QI-w0wBnYA1w/"", ""Инфа!A:AA""), 6, FALSE)"),2024)</f>
        <v>2024</v>
      </c>
      <c r="H2815" s="150">
        <v>16500</v>
      </c>
      <c r="I2815" s="151" t="s">
        <v>138</v>
      </c>
      <c r="J2815" s="93" t="s">
        <v>7722</v>
      </c>
      <c r="K2815" s="153"/>
      <c r="L2815" s="153"/>
      <c r="M2815" s="153"/>
      <c r="N2815" s="153"/>
      <c r="O2815" s="153"/>
      <c r="P2815" s="153"/>
      <c r="Q2815" s="153"/>
      <c r="R2815" s="153"/>
      <c r="S2815" s="153"/>
    </row>
    <row r="2816" spans="1:19" ht="150">
      <c r="A2816" s="277" t="s">
        <v>25424</v>
      </c>
      <c r="B2816" s="253" t="s">
        <v>13</v>
      </c>
      <c r="C2816" s="93" t="s">
        <v>7720</v>
      </c>
      <c r="D2816" s="93" t="s">
        <v>7723</v>
      </c>
      <c r="E2816" s="148">
        <f ca="1">IFERROR(__xludf.DUMMYFUNCTION(" VLOOKUP(A2838, IMPORTRANGE(""https://docs.google.com/spreadsheets/d/1fj_Bhi2XPL3siwIh4sx4VRLAe31yD50oKdj5UlRYW0c/"", ""Сводка!A:AA""), 5, FALSE)"),124)</f>
        <v>124</v>
      </c>
      <c r="F2816" s="148"/>
      <c r="G2816" s="147">
        <f ca="1">IFERROR(__xludf.DUMMYFUNCTION(" VLOOKUP(A2838, IMPORTRANGE(""https://docs.google.com/spreadsheets/d/1QNLbnkR_AongFt22vMfNzfpjZ0CjpI8QI-w0wBnYA1w/"", ""Инфа!A:AA""), 6, FALSE)"),2024)</f>
        <v>2024</v>
      </c>
      <c r="H2816" s="150">
        <v>16200</v>
      </c>
      <c r="I2816" s="151" t="s">
        <v>138</v>
      </c>
      <c r="J2816" s="93" t="s">
        <v>7724</v>
      </c>
      <c r="K2816" s="153"/>
      <c r="L2816" s="153"/>
      <c r="M2816" s="153"/>
      <c r="N2816" s="153"/>
      <c r="O2816" s="153"/>
      <c r="P2816" s="153"/>
      <c r="Q2816" s="153"/>
      <c r="R2816" s="153"/>
      <c r="S2816" s="153"/>
    </row>
    <row r="2817" spans="1:19" ht="56.25">
      <c r="A2817" s="277" t="s">
        <v>25424</v>
      </c>
      <c r="B2817" s="253" t="s">
        <v>153</v>
      </c>
      <c r="C2817" s="93" t="s">
        <v>7725</v>
      </c>
      <c r="D2817" s="93" t="s">
        <v>7726</v>
      </c>
      <c r="E2817" s="148">
        <f ca="1">IFERROR(__xludf.DUMMYFUNCTION(" VLOOKUP(A2839, IMPORTRANGE(""https://docs.google.com/spreadsheets/d/1fj_Bhi2XPL3siwIh4sx4VRLAe31yD50oKdj5UlRYW0c/"", ""Сводка!A:AA""), 5, FALSE)"),256)</f>
        <v>256</v>
      </c>
      <c r="F2817" s="165" t="s">
        <v>137</v>
      </c>
      <c r="G2817" s="147">
        <f ca="1">IFERROR(__xludf.DUMMYFUNCTION(" VLOOKUP(A2839, IMPORTRANGE(""https://docs.google.com/spreadsheets/d/1QNLbnkR_AongFt22vMfNzfpjZ0CjpI8QI-w0wBnYA1w/"", ""Инфа!A:AA""), 6, FALSE)"),2024)</f>
        <v>2024</v>
      </c>
      <c r="H2817" s="150">
        <v>16500</v>
      </c>
      <c r="I2817" s="151" t="s">
        <v>138</v>
      </c>
      <c r="J2817" s="93"/>
      <c r="K2817" s="153"/>
      <c r="L2817" s="153"/>
      <c r="M2817" s="153"/>
      <c r="N2817" s="153"/>
      <c r="O2817" s="153"/>
      <c r="P2817" s="153"/>
      <c r="Q2817" s="153"/>
      <c r="R2817" s="153"/>
      <c r="S2817" s="153"/>
    </row>
    <row r="2818" spans="1:19" ht="93.75">
      <c r="A2818" s="277" t="s">
        <v>25424</v>
      </c>
      <c r="B2818" s="253" t="s">
        <v>400</v>
      </c>
      <c r="C2818" s="93" t="s">
        <v>7727</v>
      </c>
      <c r="D2818" s="93" t="s">
        <v>7728</v>
      </c>
      <c r="E2818" s="148">
        <f ca="1">IFERROR(__xludf.DUMMYFUNCTION(" VLOOKUP(A2840, IMPORTRANGE(""https://docs.google.com/spreadsheets/d/1fj_Bhi2XPL3siwIh4sx4VRLAe31yD50oKdj5UlRYW0c/"", ""Сводка!A:AA""), 5, FALSE)"),368)</f>
        <v>368</v>
      </c>
      <c r="F2818" s="148" t="s">
        <v>415</v>
      </c>
      <c r="G2818" s="147">
        <f ca="1">IFERROR(__xludf.DUMMYFUNCTION(" VLOOKUP(A2840, IMPORTRANGE(""https://docs.google.com/spreadsheets/d/1QNLbnkR_AongFt22vMfNzfpjZ0CjpI8QI-w0wBnYA1w/"", ""Инфа!A:AA""), 6, FALSE)"),2024)</f>
        <v>2024</v>
      </c>
      <c r="H2818" s="154">
        <v>16000</v>
      </c>
      <c r="I2818" s="156" t="s">
        <v>489</v>
      </c>
      <c r="J2818" s="93"/>
      <c r="K2818" s="153"/>
      <c r="L2818" s="153"/>
      <c r="M2818" s="153"/>
      <c r="N2818" s="153"/>
      <c r="O2818" s="153"/>
      <c r="P2818" s="153"/>
      <c r="Q2818" s="153"/>
      <c r="R2818" s="153"/>
      <c r="S2818" s="153"/>
    </row>
    <row r="2819" spans="1:19" ht="150">
      <c r="A2819" s="277" t="s">
        <v>25424</v>
      </c>
      <c r="B2819" s="253" t="s">
        <v>400</v>
      </c>
      <c r="C2819" s="93" t="s">
        <v>7729</v>
      </c>
      <c r="D2819" s="93" t="s">
        <v>7730</v>
      </c>
      <c r="E2819" s="148">
        <f ca="1">IFERROR(__xludf.DUMMYFUNCTION(" VLOOKUP(A2841, IMPORTRANGE(""https://docs.google.com/spreadsheets/d/1fj_Bhi2XPL3siwIh4sx4VRLAe31yD50oKdj5UlRYW0c/"", ""Сводка!A:AA""), 5, FALSE)"),228)</f>
        <v>228</v>
      </c>
      <c r="F2819" s="148" t="s">
        <v>456</v>
      </c>
      <c r="G2819" s="147">
        <f ca="1">IFERROR(__xludf.DUMMYFUNCTION(" VLOOKUP(A2841, IMPORTRANGE(""https://docs.google.com/spreadsheets/d/1QNLbnkR_AongFt22vMfNzfpjZ0CjpI8QI-w0wBnYA1w/"", ""Инфа!A:AA""), 6, FALSE)"),2024)</f>
        <v>2024</v>
      </c>
      <c r="H2819" s="150">
        <v>11800</v>
      </c>
      <c r="I2819" s="151" t="s">
        <v>238</v>
      </c>
      <c r="J2819" s="93" t="s">
        <v>7731</v>
      </c>
      <c r="K2819" s="153"/>
      <c r="L2819" s="153"/>
      <c r="M2819" s="153"/>
      <c r="N2819" s="153"/>
      <c r="O2819" s="153"/>
      <c r="P2819" s="153"/>
      <c r="Q2819" s="153"/>
      <c r="R2819" s="153"/>
      <c r="S2819" s="153"/>
    </row>
    <row r="2820" spans="1:19" ht="206.25">
      <c r="A2820" s="277" t="s">
        <v>25424</v>
      </c>
      <c r="B2820" s="253" t="s">
        <v>153</v>
      </c>
      <c r="C2820" s="93" t="s">
        <v>7732</v>
      </c>
      <c r="D2820" s="93" t="s">
        <v>7733</v>
      </c>
      <c r="E2820" s="148">
        <f ca="1">IFERROR(__xludf.DUMMYFUNCTION(" VLOOKUP(A2842, IMPORTRANGE(""https://docs.google.com/spreadsheets/d/1fj_Bhi2XPL3siwIh4sx4VRLAe31yD50oKdj5UlRYW0c/"", ""Сводка!A:AA""), 5, FALSE)"),228)</f>
        <v>228</v>
      </c>
      <c r="F2820" s="148" t="s">
        <v>50</v>
      </c>
      <c r="G2820" s="147">
        <f ca="1">IFERROR(__xludf.DUMMYFUNCTION(" VLOOKUP(A2842, IMPORTRANGE(""https://docs.google.com/spreadsheets/d/1QNLbnkR_AongFt22vMfNzfpjZ0CjpI8QI-w0wBnYA1w/"", ""Инфа!A:AA""), 6, FALSE)"),2024)</f>
        <v>2024</v>
      </c>
      <c r="H2820" s="150">
        <v>11800</v>
      </c>
      <c r="I2820" s="151" t="s">
        <v>246</v>
      </c>
      <c r="J2820" s="93" t="s">
        <v>7734</v>
      </c>
      <c r="K2820" s="153"/>
      <c r="L2820" s="153"/>
      <c r="M2820" s="153"/>
      <c r="N2820" s="153"/>
      <c r="O2820" s="153"/>
      <c r="P2820" s="153"/>
      <c r="Q2820" s="153"/>
      <c r="R2820" s="153"/>
      <c r="S2820" s="153"/>
    </row>
    <row r="2821" spans="1:19" ht="37.5">
      <c r="A2821" s="277" t="s">
        <v>25424</v>
      </c>
      <c r="B2821" s="253" t="s">
        <v>153</v>
      </c>
      <c r="C2821" s="93" t="s">
        <v>7735</v>
      </c>
      <c r="D2821" s="93" t="s">
        <v>7736</v>
      </c>
      <c r="E2821" s="148">
        <f ca="1">IFERROR(__xludf.DUMMYFUNCTION(" VLOOKUP(A2843, IMPORTRANGE(""https://docs.google.com/spreadsheets/d/1fj_Bhi2XPL3siwIh4sx4VRLAe31yD50oKdj5UlRYW0c/"", ""Сводка!A:AA""), 5, FALSE)"),202)</f>
        <v>202</v>
      </c>
      <c r="F2821" s="148" t="s">
        <v>1523</v>
      </c>
      <c r="G2821" s="147">
        <f ca="1">IFERROR(__xludf.DUMMYFUNCTION(" VLOOKUP(A2843, IMPORTRANGE(""https://docs.google.com/spreadsheets/d/1QNLbnkR_AongFt22vMfNzfpjZ0CjpI8QI-w0wBnYA1w/"", ""Инфа!A:AA""), 6, FALSE)"),2024)</f>
        <v>2024</v>
      </c>
      <c r="H2821" s="150">
        <v>14400</v>
      </c>
      <c r="I2821" s="151" t="s">
        <v>650</v>
      </c>
      <c r="J2821" s="93"/>
      <c r="K2821" s="153"/>
      <c r="L2821" s="153"/>
      <c r="M2821" s="153"/>
      <c r="N2821" s="153"/>
      <c r="O2821" s="153"/>
      <c r="P2821" s="153"/>
      <c r="Q2821" s="153"/>
      <c r="R2821" s="153"/>
      <c r="S2821" s="153"/>
    </row>
    <row r="2822" spans="1:19" ht="262.5">
      <c r="A2822" s="277" t="s">
        <v>25424</v>
      </c>
      <c r="B2822" s="253" t="s">
        <v>153</v>
      </c>
      <c r="C2822" s="93" t="s">
        <v>7737</v>
      </c>
      <c r="D2822" s="93" t="s">
        <v>6919</v>
      </c>
      <c r="E2822" s="148">
        <f ca="1">IFERROR(__xludf.DUMMYFUNCTION(" VLOOKUP(A2844, IMPORTRANGE(""https://docs.google.com/spreadsheets/d/1fj_Bhi2XPL3siwIh4sx4VRLAe31yD50oKdj5UlRYW0c/"", ""Сводка!A:AA""), 5, FALSE)"),244)</f>
        <v>244</v>
      </c>
      <c r="F2822" s="148" t="s">
        <v>50</v>
      </c>
      <c r="G2822" s="147">
        <f ca="1">IFERROR(__xludf.DUMMYFUNCTION(" VLOOKUP(A2844, IMPORTRANGE(""https://docs.google.com/spreadsheets/d/1QNLbnkR_AongFt22vMfNzfpjZ0CjpI8QI-w0wBnYA1w/"", ""Инфа!A:AA""), 6, FALSE)"),2024)</f>
        <v>2024</v>
      </c>
      <c r="H2822" s="150">
        <v>12300</v>
      </c>
      <c r="I2822" s="156" t="s">
        <v>558</v>
      </c>
      <c r="J2822" s="93" t="s">
        <v>7738</v>
      </c>
      <c r="K2822" s="153"/>
      <c r="L2822" s="153"/>
      <c r="M2822" s="153"/>
      <c r="N2822" s="153"/>
      <c r="O2822" s="153"/>
      <c r="P2822" s="153"/>
      <c r="Q2822" s="153"/>
      <c r="R2822" s="153"/>
      <c r="S2822" s="153"/>
    </row>
    <row r="2823" spans="1:19" ht="187.5">
      <c r="A2823" s="277" t="s">
        <v>25424</v>
      </c>
      <c r="B2823" s="253" t="s">
        <v>400</v>
      </c>
      <c r="C2823" s="93" t="s">
        <v>7739</v>
      </c>
      <c r="D2823" s="93" t="s">
        <v>7740</v>
      </c>
      <c r="E2823" s="148">
        <f ca="1">IFERROR(__xludf.DUMMYFUNCTION(" VLOOKUP(A2845, IMPORTRANGE(""https://docs.google.com/spreadsheets/d/1fj_Bhi2XPL3siwIh4sx4VRLAe31yD50oKdj5UlRYW0c/"", ""Сводка!A:AA""), 5, FALSE)"),392)</f>
        <v>392</v>
      </c>
      <c r="F2823" s="148" t="s">
        <v>415</v>
      </c>
      <c r="G2823" s="147">
        <f ca="1">IFERROR(__xludf.DUMMYFUNCTION(" VLOOKUP(A2845, IMPORTRANGE(""https://docs.google.com/spreadsheets/d/1QNLbnkR_AongFt22vMfNzfpjZ0CjpI8QI-w0wBnYA1w/"", ""Инфа!A:AA""), 6, FALSE)"),2024)</f>
        <v>2024</v>
      </c>
      <c r="H2823" s="154">
        <v>28500</v>
      </c>
      <c r="I2823" s="151" t="s">
        <v>126</v>
      </c>
      <c r="J2823" s="93" t="s">
        <v>7741</v>
      </c>
      <c r="K2823" s="153"/>
      <c r="L2823" s="153"/>
      <c r="M2823" s="153"/>
      <c r="N2823" s="153"/>
      <c r="O2823" s="153"/>
      <c r="P2823" s="153"/>
      <c r="Q2823" s="153"/>
      <c r="R2823" s="153"/>
      <c r="S2823" s="153"/>
    </row>
    <row r="2824" spans="1:19" ht="112.5">
      <c r="A2824" s="277" t="s">
        <v>25424</v>
      </c>
      <c r="B2824" s="253" t="s">
        <v>153</v>
      </c>
      <c r="C2824" s="93" t="s">
        <v>7742</v>
      </c>
      <c r="D2824" s="93" t="s">
        <v>7743</v>
      </c>
      <c r="E2824" s="148">
        <f ca="1">IFERROR(__xludf.DUMMYFUNCTION(" VLOOKUP(A2846, IMPORTRANGE(""https://docs.google.com/spreadsheets/d/1fj_Bhi2XPL3siwIh4sx4VRLAe31yD50oKdj5UlRYW0c/"", ""Сводка!A:AA""), 5, FALSE)"),168)</f>
        <v>168</v>
      </c>
      <c r="F2824" s="148" t="s">
        <v>108</v>
      </c>
      <c r="G2824" s="147">
        <f ca="1">IFERROR(__xludf.DUMMYFUNCTION(" VLOOKUP(A2846, IMPORTRANGE(""https://docs.google.com/spreadsheets/d/1QNLbnkR_AongFt22vMfNzfpjZ0CjpI8QI-w0wBnYA1w/"", ""Инфа!A:AA""), 6, FALSE)"),2024)</f>
        <v>2024</v>
      </c>
      <c r="H2824" s="150">
        <v>15100</v>
      </c>
      <c r="I2824" s="151" t="s">
        <v>246</v>
      </c>
      <c r="J2824" s="93" t="s">
        <v>7744</v>
      </c>
      <c r="K2824" s="153"/>
      <c r="L2824" s="153"/>
      <c r="M2824" s="153"/>
      <c r="N2824" s="153"/>
      <c r="O2824" s="153"/>
      <c r="P2824" s="153"/>
      <c r="Q2824" s="153"/>
      <c r="R2824" s="153"/>
      <c r="S2824" s="153"/>
    </row>
    <row r="2825" spans="1:19" ht="93.75">
      <c r="A2825" s="277" t="s">
        <v>25424</v>
      </c>
      <c r="B2825" s="253" t="s">
        <v>400</v>
      </c>
      <c r="C2825" s="93" t="s">
        <v>7742</v>
      </c>
      <c r="D2825" s="93" t="s">
        <v>7745</v>
      </c>
      <c r="E2825" s="148">
        <f ca="1">IFERROR(__xludf.DUMMYFUNCTION(" VLOOKUP(A2847, IMPORTRANGE(""https://docs.google.com/spreadsheets/d/1fj_Bhi2XPL3siwIh4sx4VRLAe31yD50oKdj5UlRYW0c/"", ""Сводка!A:AA""), 5, FALSE)"),136)</f>
        <v>136</v>
      </c>
      <c r="F2825" s="148" t="s">
        <v>108</v>
      </c>
      <c r="G2825" s="147">
        <f ca="1">IFERROR(__xludf.DUMMYFUNCTION(" VLOOKUP(A2847, IMPORTRANGE(""https://docs.google.com/spreadsheets/d/1QNLbnkR_AongFt22vMfNzfpjZ0CjpI8QI-w0wBnYA1w/"", ""Инфа!A:AA""), 6, FALSE)"),2024)</f>
        <v>2024</v>
      </c>
      <c r="H2825" s="150">
        <v>9100</v>
      </c>
      <c r="I2825" s="151" t="s">
        <v>246</v>
      </c>
      <c r="J2825" s="93" t="s">
        <v>7746</v>
      </c>
      <c r="K2825" s="153"/>
      <c r="L2825" s="153"/>
      <c r="M2825" s="153"/>
      <c r="N2825" s="153"/>
      <c r="O2825" s="153"/>
      <c r="P2825" s="153"/>
      <c r="Q2825" s="153"/>
      <c r="R2825" s="153"/>
      <c r="S2825" s="153"/>
    </row>
    <row r="2826" spans="1:19" ht="37.5">
      <c r="A2826" s="277" t="s">
        <v>25424</v>
      </c>
      <c r="B2826" s="253" t="s">
        <v>400</v>
      </c>
      <c r="C2826" s="93" t="s">
        <v>7742</v>
      </c>
      <c r="D2826" s="93" t="s">
        <v>7747</v>
      </c>
      <c r="E2826" s="148">
        <f ca="1">IFERROR(__xludf.DUMMYFUNCTION(" VLOOKUP(A2848, IMPORTRANGE(""https://docs.google.com/spreadsheets/d/1fj_Bhi2XPL3siwIh4sx4VRLAe31yD50oKdj5UlRYW0c/"", ""Сводка!A:AA""), 5, FALSE)"),404)</f>
        <v>404</v>
      </c>
      <c r="F2826" s="148" t="s">
        <v>108</v>
      </c>
      <c r="G2826" s="147">
        <f ca="1">IFERROR(__xludf.DUMMYFUNCTION(" VLOOKUP(A2848, IMPORTRANGE(""https://docs.google.com/spreadsheets/d/1QNLbnkR_AongFt22vMfNzfpjZ0CjpI8QI-w0wBnYA1w/"", ""Инфа!A:AA""), 6, FALSE)"),2024)</f>
        <v>2024</v>
      </c>
      <c r="H2826" s="154">
        <v>17100</v>
      </c>
      <c r="I2826" s="151" t="s">
        <v>246</v>
      </c>
      <c r="J2826" s="93"/>
      <c r="K2826" s="153"/>
      <c r="L2826" s="153"/>
      <c r="M2826" s="153"/>
      <c r="N2826" s="153"/>
      <c r="O2826" s="153"/>
      <c r="P2826" s="153"/>
      <c r="Q2826" s="153"/>
      <c r="R2826" s="153"/>
      <c r="S2826" s="153"/>
    </row>
    <row r="2827" spans="1:19" ht="225">
      <c r="A2827" s="277" t="s">
        <v>25424</v>
      </c>
      <c r="B2827" s="253" t="s">
        <v>153</v>
      </c>
      <c r="C2827" s="93" t="s">
        <v>7748</v>
      </c>
      <c r="D2827" s="93" t="s">
        <v>7749</v>
      </c>
      <c r="E2827" s="148">
        <f ca="1">IFERROR(__xludf.DUMMYFUNCTION(" VLOOKUP(A2849, IMPORTRANGE(""https://docs.google.com/spreadsheets/d/1fj_Bhi2XPL3siwIh4sx4VRLAe31yD50oKdj5UlRYW0c/"", ""Сводка!A:AA""), 5, FALSE)"),120)</f>
        <v>120</v>
      </c>
      <c r="F2827" s="148" t="s">
        <v>50</v>
      </c>
      <c r="G2827" s="147">
        <f ca="1">IFERROR(__xludf.DUMMYFUNCTION(" VLOOKUP(A2849, IMPORTRANGE(""https://docs.google.com/spreadsheets/d/1QNLbnkR_AongFt22vMfNzfpjZ0CjpI8QI-w0wBnYA1w/"", ""Инфа!A:AA""), 6, FALSE)"),2024)</f>
        <v>2024</v>
      </c>
      <c r="H2827" s="150">
        <v>8600</v>
      </c>
      <c r="I2827" s="156" t="s">
        <v>6015</v>
      </c>
      <c r="J2827" s="93" t="s">
        <v>7750</v>
      </c>
      <c r="K2827" s="153"/>
      <c r="L2827" s="153"/>
      <c r="M2827" s="153"/>
      <c r="N2827" s="153"/>
      <c r="O2827" s="153"/>
      <c r="P2827" s="153"/>
      <c r="Q2827" s="153"/>
      <c r="R2827" s="153"/>
      <c r="S2827" s="153"/>
    </row>
    <row r="2828" spans="1:19" ht="75">
      <c r="A2828" s="277" t="s">
        <v>25424</v>
      </c>
      <c r="B2828" s="253" t="s">
        <v>400</v>
      </c>
      <c r="C2828" s="93" t="s">
        <v>7751</v>
      </c>
      <c r="D2828" s="93" t="s">
        <v>7752</v>
      </c>
      <c r="E2828" s="148">
        <f ca="1">IFERROR(__xludf.DUMMYFUNCTION(" VLOOKUP(A2850, IMPORTRANGE(""https://docs.google.com/spreadsheets/d/1fj_Bhi2XPL3siwIh4sx4VRLAe31yD50oKdj5UlRYW0c/"", ""Сводка!A:AA""), 5, FALSE)"),124)</f>
        <v>124</v>
      </c>
      <c r="F2828" s="148" t="s">
        <v>108</v>
      </c>
      <c r="G2828" s="147">
        <f ca="1">IFERROR(__xludf.DUMMYFUNCTION(" VLOOKUP(A2850, IMPORTRANGE(""https://docs.google.com/spreadsheets/d/1QNLbnkR_AongFt22vMfNzfpjZ0CjpI8QI-w0wBnYA1w/"", ""Инфа!A:AA""), 6, FALSE)"),2024)</f>
        <v>2024</v>
      </c>
      <c r="H2828" s="150">
        <v>12400</v>
      </c>
      <c r="I2828" s="151" t="s">
        <v>489</v>
      </c>
      <c r="J2828" s="93" t="s">
        <v>7753</v>
      </c>
      <c r="K2828" s="153"/>
      <c r="L2828" s="153"/>
      <c r="M2828" s="153"/>
      <c r="N2828" s="153"/>
      <c r="O2828" s="153"/>
      <c r="P2828" s="153"/>
      <c r="Q2828" s="153"/>
      <c r="R2828" s="153"/>
      <c r="S2828" s="153"/>
    </row>
    <row r="2829" spans="1:19" ht="112.5">
      <c r="A2829" s="277" t="s">
        <v>25424</v>
      </c>
      <c r="B2829" s="253" t="s">
        <v>400</v>
      </c>
      <c r="C2829" s="93" t="s">
        <v>7751</v>
      </c>
      <c r="D2829" s="93" t="s">
        <v>7754</v>
      </c>
      <c r="E2829" s="148">
        <f ca="1">IFERROR(__xludf.DUMMYFUNCTION(" VLOOKUP(A2851, IMPORTRANGE(""https://docs.google.com/spreadsheets/d/1fj_Bhi2XPL3siwIh4sx4VRLAe31yD50oKdj5UlRYW0c/"", ""Сводка!A:AA""), 5, FALSE)"),232)</f>
        <v>232</v>
      </c>
      <c r="F2829" s="148" t="s">
        <v>415</v>
      </c>
      <c r="G2829" s="147">
        <f ca="1">IFERROR(__xludf.DUMMYFUNCTION(" VLOOKUP(A2851, IMPORTRANGE(""https://docs.google.com/spreadsheets/d/1QNLbnkR_AongFt22vMfNzfpjZ0CjpI8QI-w0wBnYA1w/"", ""Инфа!A:AA""), 6, FALSE)"),2024)</f>
        <v>2024</v>
      </c>
      <c r="H2829" s="150">
        <v>12000</v>
      </c>
      <c r="I2829" s="151" t="s">
        <v>489</v>
      </c>
      <c r="J2829" s="93" t="s">
        <v>7755</v>
      </c>
      <c r="K2829" s="153"/>
      <c r="L2829" s="153"/>
      <c r="M2829" s="153"/>
      <c r="N2829" s="153"/>
      <c r="O2829" s="153"/>
      <c r="P2829" s="153"/>
      <c r="Q2829" s="153"/>
      <c r="R2829" s="153"/>
      <c r="S2829" s="153"/>
    </row>
    <row r="2830" spans="1:19" ht="150">
      <c r="A2830" s="277" t="s">
        <v>25424</v>
      </c>
      <c r="B2830" s="253" t="s">
        <v>400</v>
      </c>
      <c r="C2830" s="93" t="s">
        <v>7756</v>
      </c>
      <c r="D2830" s="93" t="s">
        <v>7757</v>
      </c>
      <c r="E2830" s="148">
        <f ca="1">IFERROR(__xludf.DUMMYFUNCTION(" VLOOKUP(A2852, IMPORTRANGE(""https://docs.google.com/spreadsheets/d/1fj_Bhi2XPL3siwIh4sx4VRLAe31yD50oKdj5UlRYW0c/"", ""Сводка!A:AA""), 5, FALSE)"),224)</f>
        <v>224</v>
      </c>
      <c r="F2830" s="148" t="s">
        <v>1056</v>
      </c>
      <c r="G2830" s="147">
        <f ca="1">IFERROR(__xludf.DUMMYFUNCTION(" VLOOKUP(A2852, IMPORTRANGE(""https://docs.google.com/spreadsheets/d/1QNLbnkR_AongFt22vMfNzfpjZ0CjpI8QI-w0wBnYA1w/"", ""Инфа!A:AA""), 6, FALSE)"),2024)</f>
        <v>2024</v>
      </c>
      <c r="H2830" s="150">
        <v>18400</v>
      </c>
      <c r="I2830" s="151" t="s">
        <v>554</v>
      </c>
      <c r="J2830" s="93" t="s">
        <v>7758</v>
      </c>
      <c r="K2830" s="153"/>
      <c r="L2830" s="153"/>
      <c r="M2830" s="153"/>
      <c r="N2830" s="153"/>
      <c r="O2830" s="153"/>
      <c r="P2830" s="153"/>
      <c r="Q2830" s="153"/>
      <c r="R2830" s="153"/>
      <c r="S2830" s="153"/>
    </row>
    <row r="2831" spans="1:19" ht="262.5">
      <c r="A2831" s="277" t="s">
        <v>25424</v>
      </c>
      <c r="B2831" s="253" t="s">
        <v>4404</v>
      </c>
      <c r="C2831" s="93" t="s">
        <v>7759</v>
      </c>
      <c r="D2831" s="93" t="s">
        <v>7760</v>
      </c>
      <c r="E2831" s="148">
        <f ca="1">IFERROR(__xludf.DUMMYFUNCTION(" VLOOKUP(A2853, IMPORTRANGE(""https://docs.google.com/spreadsheets/d/1fj_Bhi2XPL3siwIh4sx4VRLAe31yD50oKdj5UlRYW0c/"", ""Сводка!A:AA""), 5, FALSE)"),140)</f>
        <v>140</v>
      </c>
      <c r="F2831" s="148" t="s">
        <v>466</v>
      </c>
      <c r="G2831" s="147">
        <f ca="1">IFERROR(__xludf.DUMMYFUNCTION(" VLOOKUP(A2853, IMPORTRANGE(""https://docs.google.com/spreadsheets/d/1QNLbnkR_AongFt22vMfNzfpjZ0CjpI8QI-w0wBnYA1w/"", ""Инфа!A:AA""), 6, FALSE)"),2024)</f>
        <v>2024</v>
      </c>
      <c r="H2831" s="150">
        <v>9200</v>
      </c>
      <c r="I2831" s="151" t="s">
        <v>161</v>
      </c>
      <c r="J2831" s="93" t="s">
        <v>7761</v>
      </c>
      <c r="K2831" s="153"/>
      <c r="L2831" s="153"/>
      <c r="M2831" s="153"/>
      <c r="N2831" s="153"/>
      <c r="O2831" s="153"/>
      <c r="P2831" s="153"/>
      <c r="Q2831" s="153"/>
      <c r="R2831" s="153"/>
      <c r="S2831" s="153"/>
    </row>
    <row r="2832" spans="1:19" ht="225">
      <c r="A2832" s="277" t="s">
        <v>25424</v>
      </c>
      <c r="B2832" s="253" t="s">
        <v>4404</v>
      </c>
      <c r="C2832" s="93" t="s">
        <v>7762</v>
      </c>
      <c r="D2832" s="93" t="s">
        <v>7763</v>
      </c>
      <c r="E2832" s="148">
        <f ca="1">IFERROR(__xludf.DUMMYFUNCTION(" VLOOKUP(A2854, IMPORTRANGE(""https://docs.google.com/spreadsheets/d/1fj_Bhi2XPL3siwIh4sx4VRLAe31yD50oKdj5UlRYW0c/"", ""Сводка!A:AA""), 5, FALSE)"),124)</f>
        <v>124</v>
      </c>
      <c r="F2832" s="148" t="s">
        <v>108</v>
      </c>
      <c r="G2832" s="147">
        <f ca="1">IFERROR(__xludf.DUMMYFUNCTION(" VLOOKUP(A2854, IMPORTRANGE(""https://docs.google.com/spreadsheets/d/1QNLbnkR_AongFt22vMfNzfpjZ0CjpI8QI-w0wBnYA1w/"", ""Инфа!A:AA""), 6, FALSE)"),2024)</f>
        <v>2024</v>
      </c>
      <c r="H2832" s="150">
        <v>8700</v>
      </c>
      <c r="I2832" s="151" t="s">
        <v>67</v>
      </c>
      <c r="J2832" s="93" t="s">
        <v>7764</v>
      </c>
      <c r="K2832" s="153"/>
      <c r="L2832" s="153"/>
      <c r="M2832" s="153"/>
      <c r="N2832" s="153"/>
      <c r="O2832" s="153"/>
      <c r="P2832" s="153"/>
      <c r="Q2832" s="153"/>
      <c r="R2832" s="153"/>
      <c r="S2832" s="153"/>
    </row>
    <row r="2833" spans="1:19" ht="150">
      <c r="A2833" s="277" t="s">
        <v>25424</v>
      </c>
      <c r="B2833" s="253" t="s">
        <v>400</v>
      </c>
      <c r="C2833" s="93" t="s">
        <v>7765</v>
      </c>
      <c r="D2833" s="93" t="s">
        <v>7766</v>
      </c>
      <c r="E2833" s="148">
        <f ca="1">IFERROR(__xludf.DUMMYFUNCTION(" VLOOKUP(A2855, IMPORTRANGE(""https://docs.google.com/spreadsheets/d/1fj_Bhi2XPL3siwIh4sx4VRLAe31yD50oKdj5UlRYW0c/"", ""Сводка!A:AA""), 5, FALSE)"),264)</f>
        <v>264</v>
      </c>
      <c r="F2833" s="148" t="s">
        <v>466</v>
      </c>
      <c r="G2833" s="147">
        <f ca="1">IFERROR(__xludf.DUMMYFUNCTION(" VLOOKUP(A2855, IMPORTRANGE(""https://docs.google.com/spreadsheets/d/1QNLbnkR_AongFt22vMfNzfpjZ0CjpI8QI-w0wBnYA1w/"", ""Инфа!A:AA""), 6, FALSE)"),2024)</f>
        <v>2024</v>
      </c>
      <c r="H2833" s="150">
        <v>12900</v>
      </c>
      <c r="I2833" s="151" t="s">
        <v>1996</v>
      </c>
      <c r="J2833" s="93" t="s">
        <v>7767</v>
      </c>
      <c r="K2833" s="153"/>
      <c r="L2833" s="153"/>
      <c r="M2833" s="153"/>
      <c r="N2833" s="153"/>
      <c r="O2833" s="153"/>
      <c r="P2833" s="153"/>
      <c r="Q2833" s="153"/>
      <c r="R2833" s="153"/>
      <c r="S2833" s="153"/>
    </row>
    <row r="2834" spans="1:19" ht="318.75">
      <c r="A2834" s="277" t="s">
        <v>25424</v>
      </c>
      <c r="B2834" s="253" t="s">
        <v>7768</v>
      </c>
      <c r="C2834" s="93" t="s">
        <v>7769</v>
      </c>
      <c r="D2834" s="93" t="s">
        <v>7770</v>
      </c>
      <c r="E2834" s="148">
        <f ca="1">IFERROR(__xludf.DUMMYFUNCTION(" VLOOKUP(A2856, IMPORTRANGE(""https://docs.google.com/spreadsheets/d/1fj_Bhi2XPL3siwIh4sx4VRLAe31yD50oKdj5UlRYW0c/"", ""Сводка!A:AA""), 5, FALSE)"),320)</f>
        <v>320</v>
      </c>
      <c r="F2834" s="148" t="s">
        <v>415</v>
      </c>
      <c r="G2834" s="147">
        <f ca="1">IFERROR(__xludf.DUMMYFUNCTION(" VLOOKUP(A2856, IMPORTRANGE(""https://docs.google.com/spreadsheets/d/1QNLbnkR_AongFt22vMfNzfpjZ0CjpI8QI-w0wBnYA1w/"", ""Инфа!A:AA""), 6, FALSE)"),2024)</f>
        <v>2024</v>
      </c>
      <c r="H2834" s="150">
        <v>14600</v>
      </c>
      <c r="I2834" s="151" t="s">
        <v>554</v>
      </c>
      <c r="J2834" s="93" t="s">
        <v>7771</v>
      </c>
      <c r="K2834" s="153"/>
      <c r="L2834" s="153"/>
      <c r="M2834" s="153"/>
      <c r="N2834" s="153"/>
      <c r="O2834" s="153"/>
      <c r="P2834" s="153"/>
      <c r="Q2834" s="153"/>
      <c r="R2834" s="153"/>
      <c r="S2834" s="153"/>
    </row>
    <row r="2835" spans="1:19" ht="337.5">
      <c r="A2835" s="277" t="s">
        <v>25424</v>
      </c>
      <c r="B2835" s="253" t="s">
        <v>7768</v>
      </c>
      <c r="C2835" s="93" t="s">
        <v>7769</v>
      </c>
      <c r="D2835" s="93" t="s">
        <v>7772</v>
      </c>
      <c r="E2835" s="148">
        <f ca="1">IFERROR(__xludf.DUMMYFUNCTION(" VLOOKUP(A2857, IMPORTRANGE(""https://docs.google.com/spreadsheets/d/1fj_Bhi2XPL3siwIh4sx4VRLAe31yD50oKdj5UlRYW0c/"", ""Сводка!A:AA""), 5, FALSE)"),124)</f>
        <v>124</v>
      </c>
      <c r="F2835" s="148" t="s">
        <v>108</v>
      </c>
      <c r="G2835" s="147">
        <f ca="1">IFERROR(__xludf.DUMMYFUNCTION(" VLOOKUP(A2857, IMPORTRANGE(""https://docs.google.com/spreadsheets/d/1QNLbnkR_AongFt22vMfNzfpjZ0CjpI8QI-w0wBnYA1w/"", ""Инфа!A:AA""), 6, FALSE)"),2024)</f>
        <v>2024</v>
      </c>
      <c r="H2835" s="150">
        <v>8700</v>
      </c>
      <c r="I2835" s="151" t="s">
        <v>72</v>
      </c>
      <c r="J2835" s="93" t="s">
        <v>7773</v>
      </c>
      <c r="K2835" s="153"/>
      <c r="L2835" s="153"/>
      <c r="M2835" s="153"/>
      <c r="N2835" s="153"/>
      <c r="O2835" s="153"/>
      <c r="P2835" s="153"/>
      <c r="Q2835" s="153"/>
      <c r="R2835" s="153"/>
      <c r="S2835" s="153"/>
    </row>
    <row r="2836" spans="1:19" ht="187.5">
      <c r="A2836" s="277" t="s">
        <v>25424</v>
      </c>
      <c r="B2836" s="253" t="s">
        <v>400</v>
      </c>
      <c r="C2836" s="93" t="s">
        <v>7774</v>
      </c>
      <c r="D2836" s="93" t="s">
        <v>7775</v>
      </c>
      <c r="E2836" s="148">
        <f ca="1">IFERROR(__xludf.DUMMYFUNCTION(" VLOOKUP(A2858, IMPORTRANGE(""https://docs.google.com/spreadsheets/d/1fj_Bhi2XPL3siwIh4sx4VRLAe31yD50oKdj5UlRYW0c/"", ""Сводка!A:AA""), 5, FALSE)"),204)</f>
        <v>204</v>
      </c>
      <c r="F2836" s="148" t="s">
        <v>415</v>
      </c>
      <c r="G2836" s="147">
        <f ca="1">IFERROR(__xludf.DUMMYFUNCTION(" VLOOKUP(A2858, IMPORTRANGE(""https://docs.google.com/spreadsheets/d/1QNLbnkR_AongFt22vMfNzfpjZ0CjpI8QI-w0wBnYA1w/"", ""Инфа!A:AA""), 6, FALSE)"),2024)</f>
        <v>2024</v>
      </c>
      <c r="H2836" s="150">
        <v>17200</v>
      </c>
      <c r="I2836" s="151" t="s">
        <v>1897</v>
      </c>
      <c r="J2836" s="93" t="s">
        <v>7776</v>
      </c>
      <c r="K2836" s="153"/>
      <c r="L2836" s="153"/>
      <c r="M2836" s="153"/>
      <c r="N2836" s="153"/>
      <c r="O2836" s="153"/>
      <c r="P2836" s="153"/>
      <c r="Q2836" s="153"/>
      <c r="R2836" s="153"/>
      <c r="S2836" s="153"/>
    </row>
    <row r="2837" spans="1:19" ht="56.25">
      <c r="A2837" s="277" t="s">
        <v>25424</v>
      </c>
      <c r="B2837" s="253" t="s">
        <v>400</v>
      </c>
      <c r="C2837" s="96" t="s">
        <v>7777</v>
      </c>
      <c r="D2837" s="96" t="s">
        <v>7778</v>
      </c>
      <c r="E2837" s="148">
        <f ca="1">IFERROR(__xludf.DUMMYFUNCTION(" VLOOKUP(A2859, IMPORTRANGE(""https://docs.google.com/spreadsheets/d/1fj_Bhi2XPL3siwIh4sx4VRLAe31yD50oKdj5UlRYW0c/"", ""Сводка!A:AA""), 5, FALSE)"),92)</f>
        <v>92</v>
      </c>
      <c r="F2837" s="165" t="s">
        <v>415</v>
      </c>
      <c r="G2837" s="147">
        <f ca="1">IFERROR(__xludf.DUMMYFUNCTION(" VLOOKUP(A2859, IMPORTRANGE(""https://docs.google.com/spreadsheets/d/1QNLbnkR_AongFt22vMfNzfpjZ0CjpI8QI-w0wBnYA1w/"", ""Инфа!A:AA""), 6, FALSE)"),2024)</f>
        <v>2024</v>
      </c>
      <c r="H2837" s="150">
        <v>7800</v>
      </c>
      <c r="I2837" s="151" t="s">
        <v>819</v>
      </c>
      <c r="J2837" s="93"/>
      <c r="K2837" s="153"/>
      <c r="L2837" s="153"/>
      <c r="M2837" s="153"/>
      <c r="N2837" s="153"/>
      <c r="O2837" s="153"/>
      <c r="P2837" s="153"/>
      <c r="Q2837" s="153"/>
      <c r="R2837" s="153"/>
      <c r="S2837" s="153"/>
    </row>
    <row r="2838" spans="1:19" ht="168.75">
      <c r="A2838" s="277" t="s">
        <v>25424</v>
      </c>
      <c r="B2838" s="253" t="s">
        <v>400</v>
      </c>
      <c r="C2838" s="93" t="s">
        <v>7779</v>
      </c>
      <c r="D2838" s="93" t="s">
        <v>7780</v>
      </c>
      <c r="E2838" s="148">
        <f ca="1">IFERROR(__xludf.DUMMYFUNCTION(" VLOOKUP(A2860, IMPORTRANGE(""https://docs.google.com/spreadsheets/d/1fj_Bhi2XPL3siwIh4sx4VRLAe31yD50oKdj5UlRYW0c/"", ""Сводка!A:AA""), 5, FALSE)"),212)</f>
        <v>212</v>
      </c>
      <c r="F2838" s="148" t="s">
        <v>466</v>
      </c>
      <c r="G2838" s="147">
        <f ca="1">IFERROR(__xludf.DUMMYFUNCTION(" VLOOKUP(A2860, IMPORTRANGE(""https://docs.google.com/spreadsheets/d/1QNLbnkR_AongFt22vMfNzfpjZ0CjpI8QI-w0wBnYA1w/"", ""Инфа!A:AA""), 6, FALSE)"),2024)</f>
        <v>2024</v>
      </c>
      <c r="H2838" s="150">
        <v>11400</v>
      </c>
      <c r="I2838" s="156" t="s">
        <v>1021</v>
      </c>
      <c r="J2838" s="93" t="s">
        <v>7781</v>
      </c>
      <c r="K2838" s="153"/>
      <c r="L2838" s="153"/>
      <c r="M2838" s="153"/>
      <c r="N2838" s="153"/>
      <c r="O2838" s="153"/>
      <c r="P2838" s="153"/>
      <c r="Q2838" s="153"/>
      <c r="R2838" s="153"/>
      <c r="S2838" s="153"/>
    </row>
    <row r="2839" spans="1:19" ht="93.75">
      <c r="A2839" s="277" t="s">
        <v>25424</v>
      </c>
      <c r="B2839" s="253" t="s">
        <v>400</v>
      </c>
      <c r="C2839" s="93" t="s">
        <v>7782</v>
      </c>
      <c r="D2839" s="93" t="s">
        <v>7783</v>
      </c>
      <c r="E2839" s="148">
        <f ca="1">IFERROR(__xludf.DUMMYFUNCTION(" VLOOKUP(A2861, IMPORTRANGE(""https://docs.google.com/spreadsheets/d/1fj_Bhi2XPL3siwIh4sx4VRLAe31yD50oKdj5UlRYW0c/"", ""Сводка!A:AA""), 5, FALSE)"),458)</f>
        <v>458</v>
      </c>
      <c r="F2839" s="148" t="s">
        <v>415</v>
      </c>
      <c r="G2839" s="147">
        <f ca="1">IFERROR(__xludf.DUMMYFUNCTION(" VLOOKUP(A2861, IMPORTRANGE(""https://docs.google.com/spreadsheets/d/1QNLbnkR_AongFt22vMfNzfpjZ0CjpI8QI-w0wBnYA1w/"", ""Инфа!A:AA""), 6, FALSE)"),2024)</f>
        <v>2024</v>
      </c>
      <c r="H2839" s="154">
        <v>18700</v>
      </c>
      <c r="I2839" s="151" t="s">
        <v>28</v>
      </c>
      <c r="J2839" s="93" t="s">
        <v>7784</v>
      </c>
      <c r="K2839" s="153"/>
      <c r="L2839" s="153"/>
      <c r="M2839" s="153"/>
      <c r="N2839" s="153"/>
      <c r="O2839" s="153"/>
      <c r="P2839" s="153"/>
      <c r="Q2839" s="153"/>
      <c r="R2839" s="153"/>
      <c r="S2839" s="153"/>
    </row>
    <row r="2840" spans="1:19" ht="168.75">
      <c r="A2840" s="277" t="s">
        <v>25424</v>
      </c>
      <c r="B2840" s="253" t="s">
        <v>400</v>
      </c>
      <c r="C2840" s="93" t="s">
        <v>7785</v>
      </c>
      <c r="D2840" s="93" t="s">
        <v>5734</v>
      </c>
      <c r="E2840" s="148">
        <f ca="1">IFERROR(__xludf.DUMMYFUNCTION(" VLOOKUP(A2862, IMPORTRANGE(""https://docs.google.com/spreadsheets/d/1fj_Bhi2XPL3siwIh4sx4VRLAe31yD50oKdj5UlRYW0c/"", ""Сводка!A:AA""), 5, FALSE)"),92)</f>
        <v>92</v>
      </c>
      <c r="F2840" s="148" t="s">
        <v>415</v>
      </c>
      <c r="G2840" s="147">
        <f ca="1">IFERROR(__xludf.DUMMYFUNCTION(" VLOOKUP(A2862, IMPORTRANGE(""https://docs.google.com/spreadsheets/d/1QNLbnkR_AongFt22vMfNzfpjZ0CjpI8QI-w0wBnYA1w/"", ""Инфа!A:AA""), 6, FALSE)"),2024)</f>
        <v>2024</v>
      </c>
      <c r="H2840" s="150">
        <v>10500</v>
      </c>
      <c r="I2840" s="156" t="s">
        <v>370</v>
      </c>
      <c r="J2840" s="93" t="s">
        <v>7786</v>
      </c>
      <c r="K2840" s="153"/>
      <c r="L2840" s="153"/>
      <c r="M2840" s="153"/>
      <c r="N2840" s="153"/>
      <c r="O2840" s="153"/>
      <c r="P2840" s="153"/>
      <c r="Q2840" s="153"/>
      <c r="R2840" s="153"/>
      <c r="S2840" s="153"/>
    </row>
    <row r="2841" spans="1:19" ht="37.5">
      <c r="A2841" s="277" t="s">
        <v>25424</v>
      </c>
      <c r="B2841" s="253" t="s">
        <v>400</v>
      </c>
      <c r="C2841" s="93" t="s">
        <v>7787</v>
      </c>
      <c r="D2841" s="93" t="s">
        <v>7788</v>
      </c>
      <c r="E2841" s="148">
        <f ca="1">IFERROR(__xludf.DUMMYFUNCTION(" VLOOKUP(A2863, IMPORTRANGE(""https://docs.google.com/spreadsheets/d/1fj_Bhi2XPL3siwIh4sx4VRLAe31yD50oKdj5UlRYW0c/"", ""Сводка!A:AA""), 5, FALSE)"),320)</f>
        <v>320</v>
      </c>
      <c r="F2841" s="148" t="s">
        <v>415</v>
      </c>
      <c r="G2841" s="147">
        <f ca="1">IFERROR(__xludf.DUMMYFUNCTION(" VLOOKUP(A2863, IMPORTRANGE(""https://docs.google.com/spreadsheets/d/1QNLbnkR_AongFt22vMfNzfpjZ0CjpI8QI-w0wBnYA1w/"", ""Инфа!A:AA""), 6, FALSE)"),2024)</f>
        <v>2024</v>
      </c>
      <c r="H2841" s="150">
        <v>24200</v>
      </c>
      <c r="I2841" s="151" t="s">
        <v>246</v>
      </c>
      <c r="J2841" s="93"/>
      <c r="K2841" s="153"/>
      <c r="L2841" s="153"/>
      <c r="M2841" s="153"/>
      <c r="N2841" s="153"/>
      <c r="O2841" s="153"/>
      <c r="P2841" s="153"/>
      <c r="Q2841" s="153"/>
      <c r="R2841" s="153"/>
      <c r="S2841" s="153"/>
    </row>
    <row r="2842" spans="1:19" ht="187.5">
      <c r="A2842" s="277" t="s">
        <v>25424</v>
      </c>
      <c r="B2842" s="253" t="s">
        <v>400</v>
      </c>
      <c r="C2842" s="93" t="s">
        <v>7789</v>
      </c>
      <c r="D2842" s="93" t="s">
        <v>7790</v>
      </c>
      <c r="E2842" s="148">
        <f ca="1">IFERROR(__xludf.DUMMYFUNCTION(" VLOOKUP(A2864, IMPORTRANGE(""https://docs.google.com/spreadsheets/d/1fj_Bhi2XPL3siwIh4sx4VRLAe31yD50oKdj5UlRYW0c/"", ""Сводка!A:AA""), 5, FALSE)"),180)</f>
        <v>180</v>
      </c>
      <c r="F2842" s="148" t="s">
        <v>108</v>
      </c>
      <c r="G2842" s="147">
        <f ca="1">IFERROR(__xludf.DUMMYFUNCTION(" VLOOKUP(A2864, IMPORTRANGE(""https://docs.google.com/spreadsheets/d/1QNLbnkR_AongFt22vMfNzfpjZ0CjpI8QI-w0wBnYA1w/"", ""Инфа!A:AA""), 6, FALSE)"),2024)</f>
        <v>2024</v>
      </c>
      <c r="H2842" s="150">
        <v>10400</v>
      </c>
      <c r="I2842" s="151" t="s">
        <v>650</v>
      </c>
      <c r="J2842" s="93" t="s">
        <v>7791</v>
      </c>
      <c r="K2842" s="153"/>
      <c r="L2842" s="153"/>
      <c r="M2842" s="153"/>
      <c r="N2842" s="153"/>
      <c r="O2842" s="153"/>
      <c r="P2842" s="153"/>
      <c r="Q2842" s="153"/>
      <c r="R2842" s="153"/>
      <c r="S2842" s="153"/>
    </row>
    <row r="2843" spans="1:19" ht="37.5">
      <c r="A2843" s="277" t="s">
        <v>25424</v>
      </c>
      <c r="B2843" s="253" t="s">
        <v>400</v>
      </c>
      <c r="C2843" s="93" t="s">
        <v>7792</v>
      </c>
      <c r="D2843" s="93" t="s">
        <v>7793</v>
      </c>
      <c r="E2843" s="148">
        <f ca="1">IFERROR(__xludf.DUMMYFUNCTION(" VLOOKUP(A2865, IMPORTRANGE(""https://docs.google.com/spreadsheets/d/1fj_Bhi2XPL3siwIh4sx4VRLAe31yD50oKdj5UlRYW0c/"", ""Сводка!A:AA""), 5, FALSE)"),100)</f>
        <v>100</v>
      </c>
      <c r="F2843" s="148" t="s">
        <v>415</v>
      </c>
      <c r="G2843" s="147">
        <f ca="1">IFERROR(__xludf.DUMMYFUNCTION(" VLOOKUP(A2865, IMPORTRANGE(""https://docs.google.com/spreadsheets/d/1QNLbnkR_AongFt22vMfNzfpjZ0CjpI8QI-w0wBnYA1w/"", ""Инфа!A:AA""), 6, FALSE)"),2024)</f>
        <v>2024</v>
      </c>
      <c r="H2843" s="150">
        <v>11000</v>
      </c>
      <c r="I2843" s="156" t="s">
        <v>489</v>
      </c>
      <c r="J2843" s="93"/>
      <c r="K2843" s="153"/>
      <c r="L2843" s="153"/>
      <c r="M2843" s="153"/>
      <c r="N2843" s="153"/>
      <c r="O2843" s="153"/>
      <c r="P2843" s="153"/>
      <c r="Q2843" s="153"/>
      <c r="R2843" s="153"/>
      <c r="S2843" s="153"/>
    </row>
    <row r="2844" spans="1:19" ht="37.5">
      <c r="A2844" s="277" t="s">
        <v>25424</v>
      </c>
      <c r="B2844" s="253" t="s">
        <v>400</v>
      </c>
      <c r="C2844" s="93" t="s">
        <v>7792</v>
      </c>
      <c r="D2844" s="93" t="s">
        <v>7794</v>
      </c>
      <c r="E2844" s="148">
        <f ca="1">IFERROR(__xludf.DUMMYFUNCTION(" VLOOKUP(A2866, IMPORTRANGE(""https://docs.google.com/spreadsheets/d/1fj_Bhi2XPL3siwIh4sx4VRLAe31yD50oKdj5UlRYW0c/"", ""Сводка!A:AA""), 5, FALSE)"),132)</f>
        <v>132</v>
      </c>
      <c r="F2844" s="148" t="s">
        <v>415</v>
      </c>
      <c r="G2844" s="147">
        <f ca="1">IFERROR(__xludf.DUMMYFUNCTION(" VLOOKUP(A2866, IMPORTRANGE(""https://docs.google.com/spreadsheets/d/1QNLbnkR_AongFt22vMfNzfpjZ0CjpI8QI-w0wBnYA1w/"", ""Инфа!A:AA""), 6, FALSE)"),2024)</f>
        <v>2024</v>
      </c>
      <c r="H2844" s="150">
        <v>12900</v>
      </c>
      <c r="I2844" s="156" t="s">
        <v>489</v>
      </c>
      <c r="J2844" s="93"/>
      <c r="K2844" s="153"/>
      <c r="L2844" s="153"/>
      <c r="M2844" s="153"/>
      <c r="N2844" s="153"/>
      <c r="O2844" s="153"/>
      <c r="P2844" s="153"/>
      <c r="Q2844" s="153"/>
      <c r="R2844" s="153"/>
      <c r="S2844" s="153"/>
    </row>
    <row r="2845" spans="1:19" ht="262.5">
      <c r="A2845" s="277" t="s">
        <v>25424</v>
      </c>
      <c r="B2845" s="253" t="s">
        <v>400</v>
      </c>
      <c r="C2845" s="93" t="s">
        <v>7795</v>
      </c>
      <c r="D2845" s="93" t="s">
        <v>7796</v>
      </c>
      <c r="E2845" s="148">
        <f ca="1">IFERROR(__xludf.DUMMYFUNCTION(" VLOOKUP(A2867, IMPORTRANGE(""https://docs.google.com/spreadsheets/d/1fj_Bhi2XPL3siwIh4sx4VRLAe31yD50oKdj5UlRYW0c/"", ""Сводка!A:AA""), 5, FALSE)"),206)</f>
        <v>206</v>
      </c>
      <c r="F2845" s="148" t="s">
        <v>415</v>
      </c>
      <c r="G2845" s="147">
        <f ca="1">IFERROR(__xludf.DUMMYFUNCTION(" VLOOKUP(A2867, IMPORTRANGE(""https://docs.google.com/spreadsheets/d/1QNLbnkR_AongFt22vMfNzfpjZ0CjpI8QI-w0wBnYA1w/"", ""Инфа!A:AA""), 6, FALSE)"),2024)</f>
        <v>2024</v>
      </c>
      <c r="H2845" s="150">
        <v>11200</v>
      </c>
      <c r="I2845" s="156" t="s">
        <v>596</v>
      </c>
      <c r="J2845" s="93" t="s">
        <v>7797</v>
      </c>
      <c r="K2845" s="153"/>
      <c r="L2845" s="153"/>
      <c r="M2845" s="153"/>
      <c r="N2845" s="153"/>
      <c r="O2845" s="153"/>
      <c r="P2845" s="153"/>
      <c r="Q2845" s="153"/>
      <c r="R2845" s="153"/>
      <c r="S2845" s="153"/>
    </row>
    <row r="2846" spans="1:19" ht="225">
      <c r="A2846" s="277" t="s">
        <v>25424</v>
      </c>
      <c r="B2846" s="253" t="s">
        <v>153</v>
      </c>
      <c r="C2846" s="93" t="s">
        <v>7795</v>
      </c>
      <c r="D2846" s="93" t="s">
        <v>7798</v>
      </c>
      <c r="E2846" s="148">
        <f ca="1">IFERROR(__xludf.DUMMYFUNCTION(" VLOOKUP(A2868, IMPORTRANGE(""https://docs.google.com/spreadsheets/d/1fj_Bhi2XPL3siwIh4sx4VRLAe31yD50oKdj5UlRYW0c/"", ""Сводка!A:AA""), 5, FALSE)"),182)</f>
        <v>182</v>
      </c>
      <c r="F2846" s="148" t="s">
        <v>50</v>
      </c>
      <c r="G2846" s="147">
        <f ca="1">IFERROR(__xludf.DUMMYFUNCTION(" VLOOKUP(A2868, IMPORTRANGE(""https://docs.google.com/spreadsheets/d/1QNLbnkR_AongFt22vMfNzfpjZ0CjpI8QI-w0wBnYA1w/"", ""Инфа!A:AA""), 6, FALSE)"),2024)</f>
        <v>2024</v>
      </c>
      <c r="H2846" s="150">
        <v>10500</v>
      </c>
      <c r="I2846" s="156" t="s">
        <v>596</v>
      </c>
      <c r="J2846" s="93" t="s">
        <v>7799</v>
      </c>
      <c r="K2846" s="153"/>
      <c r="L2846" s="153"/>
      <c r="M2846" s="153"/>
      <c r="N2846" s="153"/>
      <c r="O2846" s="153"/>
      <c r="P2846" s="153"/>
      <c r="Q2846" s="153"/>
      <c r="R2846" s="153"/>
      <c r="S2846" s="153"/>
    </row>
    <row r="2847" spans="1:19" ht="168.75">
      <c r="A2847" s="277" t="s">
        <v>25424</v>
      </c>
      <c r="B2847" s="253" t="s">
        <v>153</v>
      </c>
      <c r="C2847" s="93" t="s">
        <v>7800</v>
      </c>
      <c r="D2847" s="93" t="s">
        <v>7801</v>
      </c>
      <c r="E2847" s="148">
        <f ca="1">IFERROR(__xludf.DUMMYFUNCTION(" VLOOKUP(A2869, IMPORTRANGE(""https://docs.google.com/spreadsheets/d/1fj_Bhi2XPL3siwIh4sx4VRLAe31yD50oKdj5UlRYW0c/"", ""Сводка!A:AA""), 5, FALSE)"),204)</f>
        <v>204</v>
      </c>
      <c r="F2847" s="148" t="s">
        <v>266</v>
      </c>
      <c r="G2847" s="147">
        <f ca="1">IFERROR(__xludf.DUMMYFUNCTION(" VLOOKUP(A2869, IMPORTRANGE(""https://docs.google.com/spreadsheets/d/1QNLbnkR_AongFt22vMfNzfpjZ0CjpI8QI-w0wBnYA1w/"", ""Инфа!A:AA""), 6, FALSE)"),2024)</f>
        <v>2024</v>
      </c>
      <c r="H2847" s="150">
        <v>17200</v>
      </c>
      <c r="I2847" s="151" t="s">
        <v>133</v>
      </c>
      <c r="J2847" s="93" t="s">
        <v>7802</v>
      </c>
      <c r="K2847" s="153"/>
      <c r="L2847" s="153"/>
      <c r="M2847" s="153"/>
      <c r="N2847" s="153"/>
      <c r="O2847" s="153"/>
      <c r="P2847" s="153"/>
      <c r="Q2847" s="153"/>
      <c r="R2847" s="153"/>
      <c r="S2847" s="153"/>
    </row>
    <row r="2848" spans="1:19" ht="187.5">
      <c r="A2848" s="277" t="s">
        <v>25424</v>
      </c>
      <c r="B2848" s="253" t="s">
        <v>153</v>
      </c>
      <c r="C2848" s="93" t="s">
        <v>7803</v>
      </c>
      <c r="D2848" s="93" t="s">
        <v>3522</v>
      </c>
      <c r="E2848" s="148">
        <f ca="1">IFERROR(__xludf.DUMMYFUNCTION(" VLOOKUP(A2870, IMPORTRANGE(""https://docs.google.com/spreadsheets/d/1fj_Bhi2XPL3siwIh4sx4VRLAe31yD50oKdj5UlRYW0c/"", ""Сводка!A:AA""), 5, FALSE)"),304)</f>
        <v>304</v>
      </c>
      <c r="F2848" s="148" t="s">
        <v>456</v>
      </c>
      <c r="G2848" s="147">
        <f ca="1">IFERROR(__xludf.DUMMYFUNCTION(" VLOOKUP(A2870, IMPORTRANGE(""https://docs.google.com/spreadsheets/d/1QNLbnkR_AongFt22vMfNzfpjZ0CjpI8QI-w0wBnYA1w/"", ""Инфа!A:AA""), 6, FALSE)"),2024)</f>
        <v>2024</v>
      </c>
      <c r="H2848" s="150">
        <v>18400</v>
      </c>
      <c r="I2848" s="156" t="s">
        <v>28</v>
      </c>
      <c r="J2848" s="93" t="s">
        <v>7804</v>
      </c>
      <c r="K2848" s="153"/>
      <c r="L2848" s="153"/>
      <c r="M2848" s="153"/>
      <c r="N2848" s="153"/>
      <c r="O2848" s="153"/>
      <c r="P2848" s="153"/>
      <c r="Q2848" s="153"/>
      <c r="R2848" s="153"/>
      <c r="S2848" s="153"/>
    </row>
    <row r="2849" spans="1:19" ht="131.25">
      <c r="A2849" s="277" t="s">
        <v>25424</v>
      </c>
      <c r="B2849" s="253" t="s">
        <v>153</v>
      </c>
      <c r="C2849" s="93" t="s">
        <v>7803</v>
      </c>
      <c r="D2849" s="93" t="s">
        <v>2184</v>
      </c>
      <c r="E2849" s="148">
        <f ca="1">IFERROR(__xludf.DUMMYFUNCTION(" VLOOKUP(A2871, IMPORTRANGE(""https://docs.google.com/spreadsheets/d/1fj_Bhi2XPL3siwIh4sx4VRLAe31yD50oKdj5UlRYW0c/"", ""Сводка!A:AA""), 5, FALSE)"),256)</f>
        <v>256</v>
      </c>
      <c r="F2849" s="148" t="s">
        <v>456</v>
      </c>
      <c r="G2849" s="147">
        <f ca="1">IFERROR(__xludf.DUMMYFUNCTION(" VLOOKUP(A2871, IMPORTRANGE(""https://docs.google.com/spreadsheets/d/1QNLbnkR_AongFt22vMfNzfpjZ0CjpI8QI-w0wBnYA1w/"", ""Инфа!A:AA""), 6, FALSE)"),2024)</f>
        <v>2024</v>
      </c>
      <c r="H2849" s="150">
        <v>26500</v>
      </c>
      <c r="I2849" s="156" t="s">
        <v>28</v>
      </c>
      <c r="J2849" s="93" t="s">
        <v>7805</v>
      </c>
      <c r="K2849" s="153"/>
      <c r="L2849" s="153"/>
      <c r="M2849" s="153"/>
      <c r="N2849" s="153"/>
      <c r="O2849" s="153"/>
      <c r="P2849" s="153"/>
      <c r="Q2849" s="153"/>
      <c r="R2849" s="153"/>
      <c r="S2849" s="153"/>
    </row>
    <row r="2850" spans="1:19" ht="93.75">
      <c r="A2850" s="277" t="s">
        <v>25424</v>
      </c>
      <c r="B2850" s="253" t="s">
        <v>153</v>
      </c>
      <c r="C2850" s="93" t="s">
        <v>7806</v>
      </c>
      <c r="D2850" s="93" t="s">
        <v>7807</v>
      </c>
      <c r="E2850" s="148">
        <f ca="1">IFERROR(__xludf.DUMMYFUNCTION(" VLOOKUP(A2872, IMPORTRANGE(""https://docs.google.com/spreadsheets/d/1fj_Bhi2XPL3siwIh4sx4VRLAe31yD50oKdj5UlRYW0c/"", ""Сводка!A:AA""), 5, FALSE)"),100)</f>
        <v>100</v>
      </c>
      <c r="F2850" s="148" t="s">
        <v>1794</v>
      </c>
      <c r="G2850" s="147">
        <f ca="1">IFERROR(__xludf.DUMMYFUNCTION(" VLOOKUP(A2872, IMPORTRANGE(""https://docs.google.com/spreadsheets/d/1QNLbnkR_AongFt22vMfNzfpjZ0CjpI8QI-w0wBnYA1w/"", ""Инфа!A:AA""), 6, FALSE)"),2024)</f>
        <v>2024</v>
      </c>
      <c r="H2850" s="150">
        <v>8000</v>
      </c>
      <c r="I2850" s="151" t="s">
        <v>19</v>
      </c>
      <c r="J2850" s="93" t="s">
        <v>7808</v>
      </c>
      <c r="K2850" s="153"/>
      <c r="L2850" s="153"/>
      <c r="M2850" s="153"/>
      <c r="N2850" s="153"/>
      <c r="O2850" s="153"/>
      <c r="P2850" s="153"/>
      <c r="Q2850" s="153"/>
      <c r="R2850" s="153"/>
      <c r="S2850" s="153"/>
    </row>
    <row r="2851" spans="1:19" ht="56.25">
      <c r="A2851" s="277" t="s">
        <v>25424</v>
      </c>
      <c r="B2851" s="253" t="s">
        <v>400</v>
      </c>
      <c r="C2851" s="93" t="s">
        <v>7809</v>
      </c>
      <c r="D2851" s="93" t="s">
        <v>465</v>
      </c>
      <c r="E2851" s="148">
        <f ca="1">IFERROR(__xludf.DUMMYFUNCTION(" VLOOKUP(A2873, IMPORTRANGE(""https://docs.google.com/spreadsheets/d/1fj_Bhi2XPL3siwIh4sx4VRLAe31yD50oKdj5UlRYW0c/"", ""Сводка!A:AA""), 5, FALSE)"),180)</f>
        <v>180</v>
      </c>
      <c r="F2851" s="148" t="s">
        <v>415</v>
      </c>
      <c r="G2851" s="147">
        <f ca="1">IFERROR(__xludf.DUMMYFUNCTION(" VLOOKUP(A2873, IMPORTRANGE(""https://docs.google.com/spreadsheets/d/1QNLbnkR_AongFt22vMfNzfpjZ0CjpI8QI-w0wBnYA1w/"", ""Инфа!A:AA""), 6, FALSE)"),2024)</f>
        <v>2024</v>
      </c>
      <c r="H2851" s="150">
        <v>10400</v>
      </c>
      <c r="I2851" s="156" t="s">
        <v>28</v>
      </c>
      <c r="J2851" s="93"/>
      <c r="K2851" s="153"/>
      <c r="L2851" s="153"/>
      <c r="M2851" s="153"/>
      <c r="N2851" s="153"/>
      <c r="O2851" s="153"/>
      <c r="P2851" s="153"/>
      <c r="Q2851" s="153"/>
      <c r="R2851" s="153"/>
      <c r="S2851" s="153"/>
    </row>
    <row r="2852" spans="1:19" ht="37.5">
      <c r="A2852" s="277" t="s">
        <v>25424</v>
      </c>
      <c r="B2852" s="253" t="s">
        <v>153</v>
      </c>
      <c r="C2852" s="93" t="s">
        <v>7810</v>
      </c>
      <c r="D2852" s="93" t="s">
        <v>7811</v>
      </c>
      <c r="E2852" s="148">
        <f ca="1">IFERROR(__xludf.DUMMYFUNCTION(" VLOOKUP(A2874, IMPORTRANGE(""https://docs.google.com/spreadsheets/d/1fj_Bhi2XPL3siwIh4sx4VRLAe31yD50oKdj5UlRYW0c/"", ""Сводка!A:AA""), 5, FALSE)"),220)</f>
        <v>220</v>
      </c>
      <c r="F2852" s="148" t="s">
        <v>50</v>
      </c>
      <c r="G2852" s="147">
        <f ca="1">IFERROR(__xludf.DUMMYFUNCTION(" VLOOKUP(A2874, IMPORTRANGE(""https://docs.google.com/spreadsheets/d/1QNLbnkR_AongFt22vMfNzfpjZ0CjpI8QI-w0wBnYA1w/"", ""Инфа!A:AA""), 6, FALSE)"),2024)</f>
        <v>2024</v>
      </c>
      <c r="H2852" s="150">
        <v>18200</v>
      </c>
      <c r="I2852" s="151" t="s">
        <v>6113</v>
      </c>
      <c r="J2852" s="93"/>
      <c r="K2852" s="153"/>
      <c r="L2852" s="153"/>
      <c r="M2852" s="153"/>
      <c r="N2852" s="153"/>
      <c r="O2852" s="153"/>
      <c r="P2852" s="153"/>
      <c r="Q2852" s="153"/>
      <c r="R2852" s="153"/>
      <c r="S2852" s="153"/>
    </row>
    <row r="2853" spans="1:19" ht="206.25">
      <c r="A2853" s="277" t="s">
        <v>25424</v>
      </c>
      <c r="B2853" s="253" t="s">
        <v>400</v>
      </c>
      <c r="C2853" s="93" t="s">
        <v>7812</v>
      </c>
      <c r="D2853" s="93" t="s">
        <v>7813</v>
      </c>
      <c r="E2853" s="148">
        <f ca="1">IFERROR(__xludf.DUMMYFUNCTION(" VLOOKUP(A2875, IMPORTRANGE(""https://docs.google.com/spreadsheets/d/1fj_Bhi2XPL3siwIh4sx4VRLAe31yD50oKdj5UlRYW0c/"", ""Сводка!A:AA""), 5, FALSE)"),160)</f>
        <v>160</v>
      </c>
      <c r="F2853" s="148" t="s">
        <v>7814</v>
      </c>
      <c r="G2853" s="147">
        <f ca="1">IFERROR(__xludf.DUMMYFUNCTION(" VLOOKUP(A2875, IMPORTRANGE(""https://docs.google.com/spreadsheets/d/1QNLbnkR_AongFt22vMfNzfpjZ0CjpI8QI-w0wBnYA1w/"", ""Инфа!A:AA""), 6, FALSE)"),2024)</f>
        <v>2024</v>
      </c>
      <c r="H2853" s="150">
        <v>14600</v>
      </c>
      <c r="I2853" s="151" t="s">
        <v>42</v>
      </c>
      <c r="J2853" s="93" t="s">
        <v>7815</v>
      </c>
      <c r="K2853" s="153"/>
      <c r="L2853" s="153"/>
      <c r="M2853" s="153"/>
      <c r="N2853" s="153"/>
      <c r="O2853" s="153"/>
      <c r="P2853" s="153"/>
      <c r="Q2853" s="153"/>
      <c r="R2853" s="153"/>
      <c r="S2853" s="153"/>
    </row>
    <row r="2854" spans="1:19" ht="243.75">
      <c r="A2854" s="277" t="s">
        <v>25424</v>
      </c>
      <c r="B2854" s="253" t="s">
        <v>153</v>
      </c>
      <c r="C2854" s="93" t="s">
        <v>7816</v>
      </c>
      <c r="D2854" s="93" t="s">
        <v>7817</v>
      </c>
      <c r="E2854" s="148">
        <f ca="1">IFERROR(__xludf.DUMMYFUNCTION(" VLOOKUP(A2876, IMPORTRANGE(""https://docs.google.com/spreadsheets/d/1fj_Bhi2XPL3siwIh4sx4VRLAe31yD50oKdj5UlRYW0c/"", ""Сводка!A:AA""), 5, FALSE)"),396)</f>
        <v>396</v>
      </c>
      <c r="F2854" s="148"/>
      <c r="G2854" s="147">
        <f ca="1">IFERROR(__xludf.DUMMYFUNCTION(" VLOOKUP(A2876, IMPORTRANGE(""https://docs.google.com/spreadsheets/d/1QNLbnkR_AongFt22vMfNzfpjZ0CjpI8QI-w0wBnYA1w/"", ""Инфа!A:AA""), 6, FALSE)"),2024)</f>
        <v>2024</v>
      </c>
      <c r="H2854" s="154">
        <v>16900</v>
      </c>
      <c r="I2854" s="151" t="s">
        <v>1923</v>
      </c>
      <c r="J2854" s="93" t="s">
        <v>7818</v>
      </c>
      <c r="K2854" s="153"/>
      <c r="L2854" s="153"/>
      <c r="M2854" s="153"/>
      <c r="N2854" s="153"/>
      <c r="O2854" s="153"/>
      <c r="P2854" s="153"/>
      <c r="Q2854" s="153"/>
      <c r="R2854" s="153"/>
      <c r="S2854" s="153"/>
    </row>
    <row r="2855" spans="1:19" ht="168.75">
      <c r="A2855" s="277" t="s">
        <v>25424</v>
      </c>
      <c r="B2855" s="253" t="s">
        <v>400</v>
      </c>
      <c r="C2855" s="93" t="s">
        <v>7819</v>
      </c>
      <c r="D2855" s="93" t="s">
        <v>7820</v>
      </c>
      <c r="E2855" s="148">
        <f ca="1">IFERROR(__xludf.DUMMYFUNCTION(" VLOOKUP(A2877, IMPORTRANGE(""https://docs.google.com/spreadsheets/d/1fj_Bhi2XPL3siwIh4sx4VRLAe31yD50oKdj5UlRYW0c/"", ""Сводка!A:AA""), 5, FALSE)"),120)</f>
        <v>120</v>
      </c>
      <c r="F2855" s="148" t="s">
        <v>415</v>
      </c>
      <c r="G2855" s="147">
        <f ca="1">IFERROR(__xludf.DUMMYFUNCTION(" VLOOKUP(A2877, IMPORTRANGE(""https://docs.google.com/spreadsheets/d/1QNLbnkR_AongFt22vMfNzfpjZ0CjpI8QI-w0wBnYA1w/"", ""Инфа!A:AA""), 6, FALSE)"),2024)</f>
        <v>2024</v>
      </c>
      <c r="H2855" s="150">
        <v>8600</v>
      </c>
      <c r="I2855" s="151" t="s">
        <v>257</v>
      </c>
      <c r="J2855" s="93" t="s">
        <v>7821</v>
      </c>
      <c r="K2855" s="153"/>
      <c r="L2855" s="153"/>
      <c r="M2855" s="153"/>
      <c r="N2855" s="153"/>
      <c r="O2855" s="153"/>
      <c r="P2855" s="153"/>
      <c r="Q2855" s="153"/>
      <c r="R2855" s="153"/>
      <c r="S2855" s="153"/>
    </row>
    <row r="2856" spans="1:19" ht="36">
      <c r="A2856" s="277" t="s">
        <v>25424</v>
      </c>
      <c r="B2856" s="253" t="s">
        <v>400</v>
      </c>
      <c r="C2856" s="93" t="s">
        <v>7822</v>
      </c>
      <c r="D2856" s="93" t="s">
        <v>7823</v>
      </c>
      <c r="E2856" s="148">
        <f ca="1">IFERROR(__xludf.DUMMYFUNCTION(" VLOOKUP(A2878, IMPORTRANGE(""https://docs.google.com/spreadsheets/d/1fj_Bhi2XPL3siwIh4sx4VRLAe31yD50oKdj5UlRYW0c/"", ""Сводка!A:AA""), 5, FALSE)"),124)</f>
        <v>124</v>
      </c>
      <c r="F2856" s="148" t="s">
        <v>466</v>
      </c>
      <c r="G2856" s="147">
        <f ca="1">IFERROR(__xludf.DUMMYFUNCTION(" VLOOKUP(A2878, IMPORTRANGE(""https://docs.google.com/spreadsheets/d/1QNLbnkR_AongFt22vMfNzfpjZ0CjpI8QI-w0wBnYA1w/"", ""Инфа!A:AA""), 6, FALSE)"),2024)</f>
        <v>2024</v>
      </c>
      <c r="H2856" s="150">
        <v>8700</v>
      </c>
      <c r="I2856" s="156" t="s">
        <v>489</v>
      </c>
      <c r="J2856" s="93"/>
      <c r="K2856" s="153"/>
      <c r="L2856" s="153"/>
      <c r="M2856" s="153"/>
      <c r="N2856" s="153"/>
      <c r="O2856" s="153"/>
      <c r="P2856" s="153"/>
      <c r="Q2856" s="153"/>
      <c r="R2856" s="153"/>
      <c r="S2856" s="153"/>
    </row>
    <row r="2857" spans="1:19" ht="37.5">
      <c r="A2857" s="277" t="s">
        <v>25424</v>
      </c>
      <c r="B2857" s="253" t="s">
        <v>400</v>
      </c>
      <c r="C2857" s="93" t="s">
        <v>7824</v>
      </c>
      <c r="D2857" s="93" t="s">
        <v>7825</v>
      </c>
      <c r="E2857" s="148">
        <f ca="1">IFERROR(__xludf.DUMMYFUNCTION(" VLOOKUP(A2879, IMPORTRANGE(""https://docs.google.com/spreadsheets/d/1fj_Bhi2XPL3siwIh4sx4VRLAe31yD50oKdj5UlRYW0c/"", ""Сводка!A:AA""), 5, FALSE)"),240)</f>
        <v>240</v>
      </c>
      <c r="F2857" s="148" t="s">
        <v>466</v>
      </c>
      <c r="G2857" s="147">
        <f ca="1">IFERROR(__xludf.DUMMYFUNCTION(" VLOOKUP(A2879, IMPORTRANGE(""https://docs.google.com/spreadsheets/d/1QNLbnkR_AongFt22vMfNzfpjZ0CjpI8QI-w0wBnYA1w/"", ""Инфа!A:AA""), 6, FALSE)"),2024)</f>
        <v>2024</v>
      </c>
      <c r="H2857" s="150">
        <v>15900</v>
      </c>
      <c r="I2857" s="156" t="s">
        <v>489</v>
      </c>
      <c r="J2857" s="93"/>
      <c r="K2857" s="153"/>
      <c r="L2857" s="153"/>
      <c r="M2857" s="153"/>
      <c r="N2857" s="153"/>
      <c r="O2857" s="153"/>
      <c r="P2857" s="153"/>
      <c r="Q2857" s="153"/>
      <c r="R2857" s="153"/>
      <c r="S2857" s="153"/>
    </row>
    <row r="2858" spans="1:19" ht="93.75">
      <c r="A2858" s="277" t="s">
        <v>25424</v>
      </c>
      <c r="B2858" s="253" t="s">
        <v>400</v>
      </c>
      <c r="C2858" s="93" t="s">
        <v>7826</v>
      </c>
      <c r="D2858" s="93" t="s">
        <v>511</v>
      </c>
      <c r="E2858" s="148">
        <f ca="1">IFERROR(__xludf.DUMMYFUNCTION(" VLOOKUP(A2880, IMPORTRANGE(""https://docs.google.com/spreadsheets/d/1fj_Bhi2XPL3siwIh4sx4VRLAe31yD50oKdj5UlRYW0c/"", ""Сводка!A:AA""), 5, FALSE)"),92)</f>
        <v>92</v>
      </c>
      <c r="F2858" s="148" t="s">
        <v>415</v>
      </c>
      <c r="G2858" s="147">
        <f ca="1">IFERROR(__xludf.DUMMYFUNCTION(" VLOOKUP(A2880, IMPORTRANGE(""https://docs.google.com/spreadsheets/d/1QNLbnkR_AongFt22vMfNzfpjZ0CjpI8QI-w0wBnYA1w/"", ""Инфа!A:AA""), 6, FALSE)"),2024)</f>
        <v>2024</v>
      </c>
      <c r="H2858" s="150">
        <v>10100</v>
      </c>
      <c r="I2858" s="156" t="s">
        <v>489</v>
      </c>
      <c r="J2858" s="93" t="s">
        <v>7827</v>
      </c>
      <c r="K2858" s="153"/>
      <c r="L2858" s="153"/>
      <c r="M2858" s="153"/>
      <c r="N2858" s="153"/>
      <c r="O2858" s="153"/>
      <c r="P2858" s="153"/>
      <c r="Q2858" s="153"/>
      <c r="R2858" s="153"/>
      <c r="S2858" s="153"/>
    </row>
    <row r="2859" spans="1:19" ht="37.5">
      <c r="A2859" s="277" t="s">
        <v>25424</v>
      </c>
      <c r="B2859" s="253" t="s">
        <v>400</v>
      </c>
      <c r="C2859" s="93" t="s">
        <v>7828</v>
      </c>
      <c r="D2859" s="93" t="s">
        <v>7829</v>
      </c>
      <c r="E2859" s="148">
        <f ca="1">IFERROR(__xludf.DUMMYFUNCTION(" VLOOKUP(A2881, IMPORTRANGE(""https://docs.google.com/spreadsheets/d/1fj_Bhi2XPL3siwIh4sx4VRLAe31yD50oKdj5UlRYW0c/"", ""Сводка!A:AA""), 5, FALSE)"),432)</f>
        <v>432</v>
      </c>
      <c r="F2859" s="148" t="s">
        <v>466</v>
      </c>
      <c r="G2859" s="147">
        <f ca="1">IFERROR(__xludf.DUMMYFUNCTION(" VLOOKUP(A2881, IMPORTRANGE(""https://docs.google.com/spreadsheets/d/1QNLbnkR_AongFt22vMfNzfpjZ0CjpI8QI-w0wBnYA1w/"", ""Инфа!A:AA""), 6, FALSE)"),2024)</f>
        <v>2024</v>
      </c>
      <c r="H2859" s="154">
        <v>30900</v>
      </c>
      <c r="I2859" s="156" t="s">
        <v>489</v>
      </c>
      <c r="J2859" s="93"/>
      <c r="K2859" s="153"/>
      <c r="L2859" s="153"/>
      <c r="M2859" s="153"/>
      <c r="N2859" s="153"/>
      <c r="O2859" s="153"/>
      <c r="P2859" s="153"/>
      <c r="Q2859" s="153"/>
      <c r="R2859" s="153"/>
      <c r="S2859" s="153"/>
    </row>
    <row r="2860" spans="1:19" ht="262.5">
      <c r="A2860" s="277" t="s">
        <v>25424</v>
      </c>
      <c r="B2860" s="253" t="s">
        <v>400</v>
      </c>
      <c r="C2860" s="93" t="s">
        <v>7830</v>
      </c>
      <c r="D2860" s="93" t="s">
        <v>7831</v>
      </c>
      <c r="E2860" s="148">
        <f ca="1">IFERROR(__xludf.DUMMYFUNCTION(" VLOOKUP(A2882, IMPORTRANGE(""https://docs.google.com/spreadsheets/d/1fj_Bhi2XPL3siwIh4sx4VRLAe31yD50oKdj5UlRYW0c/"", ""Сводка!A:AA""), 5, FALSE)"),168)</f>
        <v>168</v>
      </c>
      <c r="F2860" s="148" t="s">
        <v>403</v>
      </c>
      <c r="G2860" s="147">
        <f ca="1">IFERROR(__xludf.DUMMYFUNCTION(" VLOOKUP(A2882, IMPORTRANGE(""https://docs.google.com/spreadsheets/d/1QNLbnkR_AongFt22vMfNzfpjZ0CjpI8QI-w0wBnYA1w/"", ""Инфа!A:AA""), 6, FALSE)"),2024)</f>
        <v>2024</v>
      </c>
      <c r="H2860" s="150">
        <v>10000</v>
      </c>
      <c r="I2860" s="151" t="s">
        <v>161</v>
      </c>
      <c r="J2860" s="93" t="s">
        <v>7832</v>
      </c>
      <c r="K2860" s="153"/>
      <c r="L2860" s="153"/>
      <c r="M2860" s="153"/>
      <c r="N2860" s="153"/>
      <c r="O2860" s="153"/>
      <c r="P2860" s="153"/>
      <c r="Q2860" s="153"/>
      <c r="R2860" s="153"/>
      <c r="S2860" s="153"/>
    </row>
    <row r="2861" spans="1:19" ht="168.75">
      <c r="A2861" s="277" t="s">
        <v>25424</v>
      </c>
      <c r="B2861" s="253" t="s">
        <v>153</v>
      </c>
      <c r="C2861" s="93" t="s">
        <v>7833</v>
      </c>
      <c r="D2861" s="93" t="s">
        <v>7834</v>
      </c>
      <c r="E2861" s="148">
        <f ca="1">IFERROR(__xludf.DUMMYFUNCTION(" VLOOKUP(A2883, IMPORTRANGE(""https://docs.google.com/spreadsheets/d/1fj_Bhi2XPL3siwIh4sx4VRLAe31yD50oKdj5UlRYW0c/"", ""Сводка!A:AA""), 5, FALSE)"),196)</f>
        <v>196</v>
      </c>
      <c r="F2861" s="148" t="s">
        <v>7835</v>
      </c>
      <c r="G2861" s="147">
        <f ca="1">IFERROR(__xludf.DUMMYFUNCTION(" VLOOKUP(A2883, IMPORTRANGE(""https://docs.google.com/spreadsheets/d/1QNLbnkR_AongFt22vMfNzfpjZ0CjpI8QI-w0wBnYA1w/"", ""Инфа!A:AA""), 6, FALSE)"),2024)</f>
        <v>2024</v>
      </c>
      <c r="H2861" s="150">
        <v>10900</v>
      </c>
      <c r="I2861" s="151" t="s">
        <v>161</v>
      </c>
      <c r="J2861" s="93" t="s">
        <v>7836</v>
      </c>
      <c r="K2861" s="153"/>
      <c r="L2861" s="153"/>
      <c r="M2861" s="153"/>
      <c r="N2861" s="153"/>
      <c r="O2861" s="153"/>
      <c r="P2861" s="153"/>
      <c r="Q2861" s="153"/>
      <c r="R2861" s="153"/>
      <c r="S2861" s="153"/>
    </row>
    <row r="2862" spans="1:19" ht="150">
      <c r="A2862" s="277" t="s">
        <v>25424</v>
      </c>
      <c r="B2862" s="253" t="s">
        <v>153</v>
      </c>
      <c r="C2862" s="93" t="s">
        <v>7837</v>
      </c>
      <c r="D2862" s="93" t="s">
        <v>7838</v>
      </c>
      <c r="E2862" s="148">
        <f ca="1">IFERROR(__xludf.DUMMYFUNCTION(" VLOOKUP(A2884, IMPORTRANGE(""https://docs.google.com/spreadsheets/d/1fj_Bhi2XPL3siwIh4sx4VRLAe31yD50oKdj5UlRYW0c/"", ""Сводка!A:AA""), 5, FALSE)"),232)</f>
        <v>232</v>
      </c>
      <c r="F2862" s="148" t="s">
        <v>108</v>
      </c>
      <c r="G2862" s="147">
        <f ca="1">IFERROR(__xludf.DUMMYFUNCTION(" VLOOKUP(A2884, IMPORTRANGE(""https://docs.google.com/spreadsheets/d/1QNLbnkR_AongFt22vMfNzfpjZ0CjpI8QI-w0wBnYA1w/"", ""Инфа!A:AA""), 6, FALSE)"),2024)</f>
        <v>2024</v>
      </c>
      <c r="H2862" s="150">
        <v>12000</v>
      </c>
      <c r="I2862" s="151" t="s">
        <v>161</v>
      </c>
      <c r="J2862" s="93" t="s">
        <v>7839</v>
      </c>
      <c r="K2862" s="153"/>
      <c r="L2862" s="153"/>
      <c r="M2862" s="153"/>
      <c r="N2862" s="153"/>
      <c r="O2862" s="153"/>
      <c r="P2862" s="153"/>
      <c r="Q2862" s="153"/>
      <c r="R2862" s="153"/>
      <c r="S2862" s="153"/>
    </row>
    <row r="2863" spans="1:19" ht="131.25">
      <c r="A2863" s="277" t="s">
        <v>25424</v>
      </c>
      <c r="B2863" s="253" t="s">
        <v>400</v>
      </c>
      <c r="C2863" s="93" t="s">
        <v>7840</v>
      </c>
      <c r="D2863" s="93" t="s">
        <v>7841</v>
      </c>
      <c r="E2863" s="148">
        <f ca="1">IFERROR(__xludf.DUMMYFUNCTION(" VLOOKUP(A2885, IMPORTRANGE(""https://docs.google.com/spreadsheets/d/1fj_Bhi2XPL3siwIh4sx4VRLAe31yD50oKdj5UlRYW0c/"", ""Сводка!A:AA""), 5, FALSE)"),164)</f>
        <v>164</v>
      </c>
      <c r="F2863" s="148" t="s">
        <v>415</v>
      </c>
      <c r="G2863" s="147">
        <f ca="1">IFERROR(__xludf.DUMMYFUNCTION(" VLOOKUP(A2885, IMPORTRANGE(""https://docs.google.com/spreadsheets/d/1QNLbnkR_AongFt22vMfNzfpjZ0CjpI8QI-w0wBnYA1w/"", ""Инфа!A:AA""), 6, FALSE)"),2024)</f>
        <v>2024</v>
      </c>
      <c r="H2863" s="150">
        <v>9900</v>
      </c>
      <c r="I2863" s="151" t="s">
        <v>161</v>
      </c>
      <c r="J2863" s="93" t="s">
        <v>7842</v>
      </c>
      <c r="K2863" s="153"/>
      <c r="L2863" s="153"/>
      <c r="M2863" s="153"/>
      <c r="N2863" s="153"/>
      <c r="O2863" s="153"/>
      <c r="P2863" s="153"/>
      <c r="Q2863" s="153"/>
      <c r="R2863" s="153"/>
      <c r="S2863" s="153"/>
    </row>
    <row r="2864" spans="1:19" ht="131.25">
      <c r="A2864" s="277" t="s">
        <v>25424</v>
      </c>
      <c r="B2864" s="253" t="s">
        <v>400</v>
      </c>
      <c r="C2864" s="93" t="s">
        <v>7843</v>
      </c>
      <c r="D2864" s="93" t="s">
        <v>7844</v>
      </c>
      <c r="E2864" s="148">
        <f ca="1">IFERROR(__xludf.DUMMYFUNCTION(" VLOOKUP(A2886, IMPORTRANGE(""https://docs.google.com/spreadsheets/d/1fj_Bhi2XPL3siwIh4sx4VRLAe31yD50oKdj5UlRYW0c/"", ""Сводка!A:AA""), 5, FALSE)"),136)</f>
        <v>136</v>
      </c>
      <c r="F2864" s="148" t="s">
        <v>108</v>
      </c>
      <c r="G2864" s="147">
        <f ca="1">IFERROR(__xludf.DUMMYFUNCTION(" VLOOKUP(A2886, IMPORTRANGE(""https://docs.google.com/spreadsheets/d/1QNLbnkR_AongFt22vMfNzfpjZ0CjpI8QI-w0wBnYA1w/"", ""Инфа!A:AA""), 6, FALSE)"),2024)</f>
        <v>2024</v>
      </c>
      <c r="H2864" s="150">
        <v>9100</v>
      </c>
      <c r="I2864" s="151" t="s">
        <v>161</v>
      </c>
      <c r="J2864" s="93" t="s">
        <v>7845</v>
      </c>
      <c r="K2864" s="153"/>
      <c r="L2864" s="153"/>
      <c r="M2864" s="153"/>
      <c r="N2864" s="153"/>
      <c r="O2864" s="153"/>
      <c r="P2864" s="153"/>
      <c r="Q2864" s="153"/>
      <c r="R2864" s="153"/>
      <c r="S2864" s="153"/>
    </row>
    <row r="2865" spans="1:19" ht="187.5">
      <c r="A2865" s="277" t="s">
        <v>25424</v>
      </c>
      <c r="B2865" s="253" t="s">
        <v>400</v>
      </c>
      <c r="C2865" s="93" t="s">
        <v>7846</v>
      </c>
      <c r="D2865" s="93" t="s">
        <v>7847</v>
      </c>
      <c r="E2865" s="148">
        <f ca="1">IFERROR(__xludf.DUMMYFUNCTION(" VLOOKUP(A2887, IMPORTRANGE(""https://docs.google.com/spreadsheets/d/1fj_Bhi2XPL3siwIh4sx4VRLAe31yD50oKdj5UlRYW0c/"", ""Сводка!A:AA""), 5, FALSE)"),180)</f>
        <v>180</v>
      </c>
      <c r="F2865" s="148" t="s">
        <v>403</v>
      </c>
      <c r="G2865" s="147">
        <f ca="1">IFERROR(__xludf.DUMMYFUNCTION(" VLOOKUP(A2887, IMPORTRANGE(""https://docs.google.com/spreadsheets/d/1QNLbnkR_AongFt22vMfNzfpjZ0CjpI8QI-w0wBnYA1w/"", ""Инфа!A:AA""), 6, FALSE)"),2024)</f>
        <v>2024</v>
      </c>
      <c r="H2865" s="150">
        <v>10400</v>
      </c>
      <c r="I2865" s="151" t="s">
        <v>161</v>
      </c>
      <c r="J2865" s="93" t="s">
        <v>7848</v>
      </c>
      <c r="K2865" s="153"/>
      <c r="L2865" s="153"/>
      <c r="M2865" s="153"/>
      <c r="N2865" s="153"/>
      <c r="O2865" s="153"/>
      <c r="P2865" s="153"/>
      <c r="Q2865" s="153"/>
      <c r="R2865" s="153"/>
      <c r="S2865" s="153"/>
    </row>
    <row r="2866" spans="1:19" ht="131.25">
      <c r="A2866" s="277" t="s">
        <v>25424</v>
      </c>
      <c r="B2866" s="253" t="s">
        <v>13</v>
      </c>
      <c r="C2866" s="93" t="s">
        <v>7849</v>
      </c>
      <c r="D2866" s="93" t="s">
        <v>7850</v>
      </c>
      <c r="E2866" s="148">
        <f ca="1">IFERROR(__xludf.DUMMYFUNCTION(" VLOOKUP(A2888, IMPORTRANGE(""https://docs.google.com/spreadsheets/d/1fj_Bhi2XPL3siwIh4sx4VRLAe31yD50oKdj5UlRYW0c/"", ""Сводка!A:AA""), 5, FALSE)"),168)</f>
        <v>168</v>
      </c>
      <c r="F2866" s="148" t="s">
        <v>7851</v>
      </c>
      <c r="G2866" s="147">
        <f ca="1">IFERROR(__xludf.DUMMYFUNCTION(" VLOOKUP(A2888, IMPORTRANGE(""https://docs.google.com/spreadsheets/d/1QNLbnkR_AongFt22vMfNzfpjZ0CjpI8QI-w0wBnYA1w/"", ""Инфа!A:AA""), 6, FALSE)"),2024)</f>
        <v>2024</v>
      </c>
      <c r="H2866" s="150">
        <v>10000</v>
      </c>
      <c r="I2866" s="151" t="s">
        <v>161</v>
      </c>
      <c r="J2866" s="93" t="s">
        <v>7852</v>
      </c>
      <c r="K2866" s="153"/>
      <c r="L2866" s="153"/>
      <c r="M2866" s="153"/>
      <c r="N2866" s="153"/>
      <c r="O2866" s="153"/>
      <c r="P2866" s="153"/>
      <c r="Q2866" s="153"/>
      <c r="R2866" s="153"/>
      <c r="S2866" s="153"/>
    </row>
    <row r="2867" spans="1:19" ht="262.5">
      <c r="A2867" s="277" t="s">
        <v>25424</v>
      </c>
      <c r="B2867" s="253" t="s">
        <v>400</v>
      </c>
      <c r="C2867" s="93" t="s">
        <v>2499</v>
      </c>
      <c r="D2867" s="93" t="s">
        <v>7853</v>
      </c>
      <c r="E2867" s="148">
        <f ca="1">IFERROR(__xludf.DUMMYFUNCTION(" VLOOKUP(A2889, IMPORTRANGE(""https://docs.google.com/spreadsheets/d/1fj_Bhi2XPL3siwIh4sx4VRLAe31yD50oKdj5UlRYW0c/"", ""Сводка!A:AA""), 5, FALSE)"),332)</f>
        <v>332</v>
      </c>
      <c r="F2867" s="148" t="s">
        <v>466</v>
      </c>
      <c r="G2867" s="147">
        <f ca="1">IFERROR(__xludf.DUMMYFUNCTION(" VLOOKUP(A2889, IMPORTRANGE(""https://docs.google.com/spreadsheets/d/1QNLbnkR_AongFt22vMfNzfpjZ0CjpI8QI-w0wBnYA1w/"", ""Инфа!A:AA""), 6, FALSE)"),2024)</f>
        <v>2024</v>
      </c>
      <c r="H2867" s="150">
        <v>24900</v>
      </c>
      <c r="I2867" s="151" t="s">
        <v>958</v>
      </c>
      <c r="J2867" s="93" t="s">
        <v>7854</v>
      </c>
      <c r="K2867" s="153"/>
      <c r="L2867" s="153"/>
      <c r="M2867" s="153"/>
      <c r="N2867" s="153"/>
      <c r="O2867" s="153"/>
      <c r="P2867" s="153"/>
      <c r="Q2867" s="153"/>
      <c r="R2867" s="153"/>
      <c r="S2867" s="153"/>
    </row>
    <row r="2868" spans="1:19" ht="262.5">
      <c r="A2868" s="277" t="s">
        <v>25424</v>
      </c>
      <c r="B2868" s="253" t="s">
        <v>400</v>
      </c>
      <c r="C2868" s="93" t="s">
        <v>2499</v>
      </c>
      <c r="D2868" s="93" t="s">
        <v>7855</v>
      </c>
      <c r="E2868" s="148">
        <f ca="1">IFERROR(__xludf.DUMMYFUNCTION(" VLOOKUP(A2890, IMPORTRANGE(""https://docs.google.com/spreadsheets/d/1fj_Bhi2XPL3siwIh4sx4VRLAe31yD50oKdj5UlRYW0c/"", ""Сводка!A:AA""), 5, FALSE)"),304)</f>
        <v>304</v>
      </c>
      <c r="F2868" s="148" t="s">
        <v>466</v>
      </c>
      <c r="G2868" s="147">
        <f ca="1">IFERROR(__xludf.DUMMYFUNCTION(" VLOOKUP(A2890, IMPORTRANGE(""https://docs.google.com/spreadsheets/d/1QNLbnkR_AongFt22vMfNzfpjZ0CjpI8QI-w0wBnYA1w/"", ""Инфа!A:AA""), 6, FALSE)"),2024)</f>
        <v>2024</v>
      </c>
      <c r="H2868" s="150">
        <v>14100</v>
      </c>
      <c r="I2868" s="151" t="s">
        <v>958</v>
      </c>
      <c r="J2868" s="93" t="s">
        <v>7854</v>
      </c>
      <c r="K2868" s="153"/>
      <c r="L2868" s="153"/>
      <c r="M2868" s="153"/>
      <c r="N2868" s="153"/>
      <c r="O2868" s="153"/>
      <c r="P2868" s="153"/>
      <c r="Q2868" s="153"/>
      <c r="R2868" s="153"/>
      <c r="S2868" s="153"/>
    </row>
    <row r="2869" spans="1:19" ht="243.75">
      <c r="A2869" s="277" t="s">
        <v>25424</v>
      </c>
      <c r="B2869" s="253" t="s">
        <v>153</v>
      </c>
      <c r="C2869" s="93" t="s">
        <v>2499</v>
      </c>
      <c r="D2869" s="93" t="s">
        <v>7856</v>
      </c>
      <c r="E2869" s="148">
        <f ca="1">IFERROR(__xludf.DUMMYFUNCTION(" VLOOKUP(A2891, IMPORTRANGE(""https://docs.google.com/spreadsheets/d/1fj_Bhi2XPL3siwIh4sx4VRLAe31yD50oKdj5UlRYW0c/"", ""Сводка!A:AA""), 5, FALSE)"),320)</f>
        <v>320</v>
      </c>
      <c r="F2869" s="148" t="s">
        <v>165</v>
      </c>
      <c r="G2869" s="147">
        <f ca="1">IFERROR(__xludf.DUMMYFUNCTION(" VLOOKUP(A2891, IMPORTRANGE(""https://docs.google.com/spreadsheets/d/1QNLbnkR_AongFt22vMfNzfpjZ0CjpI8QI-w0wBnYA1w/"", ""Инфа!A:AA""), 6, FALSE)"),2024)</f>
        <v>2024</v>
      </c>
      <c r="H2869" s="150">
        <v>14600</v>
      </c>
      <c r="I2869" s="151" t="s">
        <v>958</v>
      </c>
      <c r="J2869" s="93" t="s">
        <v>7857</v>
      </c>
      <c r="K2869" s="153"/>
      <c r="L2869" s="153"/>
      <c r="M2869" s="153"/>
      <c r="N2869" s="153"/>
      <c r="O2869" s="153"/>
      <c r="P2869" s="153"/>
      <c r="Q2869" s="153"/>
      <c r="R2869" s="153"/>
      <c r="S2869" s="153"/>
    </row>
    <row r="2870" spans="1:19" ht="243.75">
      <c r="A2870" s="277" t="s">
        <v>25424</v>
      </c>
      <c r="B2870" s="253" t="s">
        <v>153</v>
      </c>
      <c r="C2870" s="93" t="s">
        <v>2499</v>
      </c>
      <c r="D2870" s="93" t="s">
        <v>7858</v>
      </c>
      <c r="E2870" s="148">
        <f ca="1">IFERROR(__xludf.DUMMYFUNCTION(" VLOOKUP(A2892, IMPORTRANGE(""https://docs.google.com/spreadsheets/d/1fj_Bhi2XPL3siwIh4sx4VRLAe31yD50oKdj5UlRYW0c/"", ""Сводка!A:AA""), 5, FALSE)"),400)</f>
        <v>400</v>
      </c>
      <c r="F2870" s="148" t="s">
        <v>165</v>
      </c>
      <c r="G2870" s="147">
        <f ca="1">IFERROR(__xludf.DUMMYFUNCTION(" VLOOKUP(A2892, IMPORTRANGE(""https://docs.google.com/spreadsheets/d/1QNLbnkR_AongFt22vMfNzfpjZ0CjpI8QI-w0wBnYA1w/"", ""Инфа!A:AA""), 6, FALSE)"),2024)</f>
        <v>2024</v>
      </c>
      <c r="H2870" s="154">
        <v>17000</v>
      </c>
      <c r="I2870" s="151" t="s">
        <v>958</v>
      </c>
      <c r="J2870" s="93" t="s">
        <v>7857</v>
      </c>
      <c r="K2870" s="153"/>
      <c r="L2870" s="153"/>
      <c r="M2870" s="153"/>
      <c r="N2870" s="153"/>
      <c r="O2870" s="153"/>
      <c r="P2870" s="153"/>
      <c r="Q2870" s="153"/>
      <c r="R2870" s="153"/>
      <c r="S2870" s="153"/>
    </row>
    <row r="2871" spans="1:19" ht="206.25">
      <c r="A2871" s="277" t="s">
        <v>25424</v>
      </c>
      <c r="B2871" s="253" t="s">
        <v>153</v>
      </c>
      <c r="C2871" s="93" t="s">
        <v>2499</v>
      </c>
      <c r="D2871" s="93" t="s">
        <v>7859</v>
      </c>
      <c r="E2871" s="148">
        <f ca="1">IFERROR(__xludf.DUMMYFUNCTION(" VLOOKUP(A2893, IMPORTRANGE(""https://docs.google.com/spreadsheets/d/1fj_Bhi2XPL3siwIh4sx4VRLAe31yD50oKdj5UlRYW0c/"", ""Сводка!A:AA""), 5, FALSE)"),240)</f>
        <v>240</v>
      </c>
      <c r="F2871" s="148" t="s">
        <v>165</v>
      </c>
      <c r="G2871" s="147">
        <f ca="1">IFERROR(__xludf.DUMMYFUNCTION(" VLOOKUP(A2893, IMPORTRANGE(""https://docs.google.com/spreadsheets/d/1QNLbnkR_AongFt22vMfNzfpjZ0CjpI8QI-w0wBnYA1w/"", ""Инфа!A:AA""), 6, FALSE)"),2024)</f>
        <v>2024</v>
      </c>
      <c r="H2871" s="150">
        <v>19400</v>
      </c>
      <c r="I2871" s="151" t="s">
        <v>958</v>
      </c>
      <c r="J2871" s="93" t="s">
        <v>7860</v>
      </c>
      <c r="K2871" s="153"/>
      <c r="L2871" s="153"/>
      <c r="M2871" s="153"/>
      <c r="N2871" s="153"/>
      <c r="O2871" s="153"/>
      <c r="P2871" s="153"/>
      <c r="Q2871" s="153"/>
      <c r="R2871" s="153"/>
      <c r="S2871" s="153"/>
    </row>
    <row r="2872" spans="1:19" ht="131.25">
      <c r="A2872" s="277" t="s">
        <v>25424</v>
      </c>
      <c r="B2872" s="253" t="s">
        <v>153</v>
      </c>
      <c r="C2872" s="93" t="s">
        <v>2499</v>
      </c>
      <c r="D2872" s="93" t="s">
        <v>7861</v>
      </c>
      <c r="E2872" s="148">
        <f ca="1">IFERROR(__xludf.DUMMYFUNCTION(" VLOOKUP(A2894, IMPORTRANGE(""https://docs.google.com/spreadsheets/d/1fj_Bhi2XPL3siwIh4sx4VRLAe31yD50oKdj5UlRYW0c/"", ""Сводка!A:AA""), 5, FALSE)"),188)</f>
        <v>188</v>
      </c>
      <c r="F2872" s="148" t="s">
        <v>1291</v>
      </c>
      <c r="G2872" s="147">
        <f ca="1">IFERROR(__xludf.DUMMYFUNCTION(" VLOOKUP(A2894, IMPORTRANGE(""https://docs.google.com/spreadsheets/d/1QNLbnkR_AongFt22vMfNzfpjZ0CjpI8QI-w0wBnYA1w/"", ""Инфа!A:AA""), 6, FALSE)"),2024)</f>
        <v>2024</v>
      </c>
      <c r="H2872" s="150">
        <v>10600</v>
      </c>
      <c r="I2872" s="151" t="s">
        <v>958</v>
      </c>
      <c r="J2872" s="93" t="s">
        <v>7862</v>
      </c>
      <c r="K2872" s="153"/>
      <c r="L2872" s="153"/>
      <c r="M2872" s="153"/>
      <c r="N2872" s="153"/>
      <c r="O2872" s="153"/>
      <c r="P2872" s="153"/>
      <c r="Q2872" s="153"/>
      <c r="R2872" s="153"/>
      <c r="S2872" s="153"/>
    </row>
    <row r="2873" spans="1:19" ht="281.25">
      <c r="A2873" s="277" t="s">
        <v>25424</v>
      </c>
      <c r="B2873" s="253" t="s">
        <v>153</v>
      </c>
      <c r="C2873" s="93" t="s">
        <v>2499</v>
      </c>
      <c r="D2873" s="93" t="s">
        <v>7863</v>
      </c>
      <c r="E2873" s="148">
        <f ca="1">IFERROR(__xludf.DUMMYFUNCTION(" VLOOKUP(A2895, IMPORTRANGE(""https://docs.google.com/spreadsheets/d/1fj_Bhi2XPL3siwIh4sx4VRLAe31yD50oKdj5UlRYW0c/"", ""Сводка!A:AA""), 5, FALSE)"),160)</f>
        <v>160</v>
      </c>
      <c r="F2873" s="148" t="s">
        <v>165</v>
      </c>
      <c r="G2873" s="147">
        <f ca="1">IFERROR(__xludf.DUMMYFUNCTION(" VLOOKUP(A2895, IMPORTRANGE(""https://docs.google.com/spreadsheets/d/1QNLbnkR_AongFt22vMfNzfpjZ0CjpI8QI-w0wBnYA1w/"", ""Инфа!A:AA""), 6, FALSE)"),2024)</f>
        <v>2024</v>
      </c>
      <c r="H2873" s="150">
        <v>14600</v>
      </c>
      <c r="I2873" s="151" t="s">
        <v>161</v>
      </c>
      <c r="J2873" s="93" t="s">
        <v>7864</v>
      </c>
      <c r="K2873" s="153"/>
      <c r="L2873" s="153"/>
      <c r="M2873" s="153"/>
      <c r="N2873" s="153"/>
      <c r="O2873" s="153"/>
      <c r="P2873" s="153"/>
      <c r="Q2873" s="153"/>
      <c r="R2873" s="153"/>
      <c r="S2873" s="153"/>
    </row>
    <row r="2874" spans="1:19" ht="262.5">
      <c r="A2874" s="277" t="s">
        <v>25424</v>
      </c>
      <c r="B2874" s="253" t="s">
        <v>400</v>
      </c>
      <c r="C2874" s="93" t="s">
        <v>7865</v>
      </c>
      <c r="D2874" s="93" t="s">
        <v>7866</v>
      </c>
      <c r="E2874" s="148">
        <f ca="1">IFERROR(__xludf.DUMMYFUNCTION(" VLOOKUP(A2896, IMPORTRANGE(""https://docs.google.com/spreadsheets/d/1fj_Bhi2XPL3siwIh4sx4VRLAe31yD50oKdj5UlRYW0c/"", ""Сводка!A:AA""), 5, FALSE)"),88)</f>
        <v>88</v>
      </c>
      <c r="F2874" s="148" t="s">
        <v>7867</v>
      </c>
      <c r="G2874" s="147">
        <f ca="1">IFERROR(__xludf.DUMMYFUNCTION(" VLOOKUP(A2896, IMPORTRANGE(""https://docs.google.com/spreadsheets/d/1QNLbnkR_AongFt22vMfNzfpjZ0CjpI8QI-w0wBnYA1w/"", ""Инфа!A:AA""), 6, FALSE)"),2024)</f>
        <v>2024</v>
      </c>
      <c r="H2874" s="150">
        <v>10300</v>
      </c>
      <c r="I2874" s="151" t="s">
        <v>958</v>
      </c>
      <c r="J2874" s="93" t="s">
        <v>7868</v>
      </c>
      <c r="K2874" s="153"/>
      <c r="L2874" s="153"/>
      <c r="M2874" s="153"/>
      <c r="N2874" s="153"/>
      <c r="O2874" s="153"/>
      <c r="P2874" s="153"/>
      <c r="Q2874" s="153"/>
      <c r="R2874" s="153"/>
      <c r="S2874" s="153"/>
    </row>
    <row r="2875" spans="1:19" ht="131.25">
      <c r="A2875" s="277" t="s">
        <v>25424</v>
      </c>
      <c r="B2875" s="254" t="s">
        <v>400</v>
      </c>
      <c r="C2875" s="96" t="s">
        <v>7869</v>
      </c>
      <c r="D2875" s="96" t="s">
        <v>7870</v>
      </c>
      <c r="E2875" s="148">
        <f ca="1">IFERROR(__xludf.DUMMYFUNCTION(" VLOOKUP(A2897, IMPORTRANGE(""https://docs.google.com/spreadsheets/d/1fj_Bhi2XPL3siwIh4sx4VRLAe31yD50oKdj5UlRYW0c/"", ""Сводка!A:AA""), 5, FALSE)"),136)</f>
        <v>136</v>
      </c>
      <c r="F2875" s="165" t="s">
        <v>7871</v>
      </c>
      <c r="G2875" s="147">
        <f ca="1">IFERROR(__xludf.DUMMYFUNCTION(" VLOOKUP(A2897, IMPORTRANGE(""https://docs.google.com/spreadsheets/d/1QNLbnkR_AongFt22vMfNzfpjZ0CjpI8QI-w0wBnYA1w/"", ""Инфа!A:AA""), 6, FALSE)"),2024)</f>
        <v>2024</v>
      </c>
      <c r="H2875" s="150">
        <v>13200</v>
      </c>
      <c r="I2875" s="156" t="s">
        <v>238</v>
      </c>
      <c r="J2875" s="96" t="s">
        <v>7872</v>
      </c>
      <c r="K2875" s="153"/>
      <c r="L2875" s="153"/>
      <c r="M2875" s="153"/>
      <c r="N2875" s="153"/>
      <c r="O2875" s="153"/>
      <c r="P2875" s="153"/>
      <c r="Q2875" s="153"/>
      <c r="R2875" s="153"/>
      <c r="S2875" s="153"/>
    </row>
    <row r="2876" spans="1:19" ht="262.5">
      <c r="A2876" s="277" t="s">
        <v>25424</v>
      </c>
      <c r="B2876" s="253" t="s">
        <v>153</v>
      </c>
      <c r="C2876" s="93" t="s">
        <v>7873</v>
      </c>
      <c r="D2876" s="93" t="s">
        <v>7874</v>
      </c>
      <c r="E2876" s="148">
        <f ca="1">IFERROR(__xludf.DUMMYFUNCTION(" VLOOKUP(A2898, IMPORTRANGE(""https://docs.google.com/spreadsheets/d/1fj_Bhi2XPL3siwIh4sx4VRLAe31yD50oKdj5UlRYW0c/"", ""Сводка!A:AA""), 5, FALSE)"),204)</f>
        <v>204</v>
      </c>
      <c r="F2876" s="148" t="s">
        <v>7875</v>
      </c>
      <c r="G2876" s="147">
        <f ca="1">IFERROR(__xludf.DUMMYFUNCTION(" VLOOKUP(A2898, IMPORTRANGE(""https://docs.google.com/spreadsheets/d/1QNLbnkR_AongFt22vMfNzfpjZ0CjpI8QI-w0wBnYA1w/"", ""Инфа!A:AA""), 6, FALSE)"),2024)</f>
        <v>2024</v>
      </c>
      <c r="H2876" s="150">
        <v>17200</v>
      </c>
      <c r="I2876" s="151" t="s">
        <v>238</v>
      </c>
      <c r="J2876" s="93" t="s">
        <v>7876</v>
      </c>
      <c r="K2876" s="153"/>
      <c r="L2876" s="153"/>
      <c r="M2876" s="153"/>
      <c r="N2876" s="153"/>
      <c r="O2876" s="153"/>
      <c r="P2876" s="153"/>
      <c r="Q2876" s="153"/>
      <c r="R2876" s="153"/>
      <c r="S2876" s="153"/>
    </row>
    <row r="2877" spans="1:19" ht="131.25">
      <c r="A2877" s="277" t="s">
        <v>25424</v>
      </c>
      <c r="B2877" s="253" t="s">
        <v>153</v>
      </c>
      <c r="C2877" s="93" t="s">
        <v>7877</v>
      </c>
      <c r="D2877" s="93" t="s">
        <v>7878</v>
      </c>
      <c r="E2877" s="148">
        <f ca="1">IFERROR(__xludf.DUMMYFUNCTION(" VLOOKUP(A2899, IMPORTRANGE(""https://docs.google.com/spreadsheets/d/1fj_Bhi2XPL3siwIh4sx4VRLAe31yD50oKdj5UlRYW0c/"", ""Сводка!A:AA""), 5, FALSE)"),133)</f>
        <v>133</v>
      </c>
      <c r="F2877" s="148" t="s">
        <v>165</v>
      </c>
      <c r="G2877" s="147">
        <f ca="1">IFERROR(__xludf.DUMMYFUNCTION(" VLOOKUP(A2899, IMPORTRANGE(""https://docs.google.com/spreadsheets/d/1QNLbnkR_AongFt22vMfNzfpjZ0CjpI8QI-w0wBnYA1w/"", ""Инфа!A:AA""), 6, FALSE)"),2024)</f>
        <v>2024</v>
      </c>
      <c r="H2877" s="150">
        <v>9000</v>
      </c>
      <c r="I2877" s="151" t="s">
        <v>1317</v>
      </c>
      <c r="J2877" s="93" t="s">
        <v>7879</v>
      </c>
      <c r="K2877" s="153"/>
      <c r="L2877" s="153"/>
      <c r="M2877" s="153"/>
      <c r="N2877" s="153"/>
      <c r="O2877" s="153"/>
      <c r="P2877" s="153"/>
      <c r="Q2877" s="153"/>
      <c r="R2877" s="153"/>
      <c r="S2877" s="153"/>
    </row>
    <row r="2878" spans="1:19" ht="131.25">
      <c r="A2878" s="277" t="s">
        <v>25424</v>
      </c>
      <c r="B2878" s="253" t="s">
        <v>153</v>
      </c>
      <c r="C2878" s="93" t="s">
        <v>7880</v>
      </c>
      <c r="D2878" s="93" t="s">
        <v>7881</v>
      </c>
      <c r="E2878" s="148">
        <f ca="1">IFERROR(__xludf.DUMMYFUNCTION(" VLOOKUP(A2900, IMPORTRANGE(""https://docs.google.com/spreadsheets/d/1fj_Bhi2XPL3siwIh4sx4VRLAe31yD50oKdj5UlRYW0c/"", ""Сводка!A:AA""), 5, FALSE)"),127)</f>
        <v>127</v>
      </c>
      <c r="F2878" s="148" t="s">
        <v>50</v>
      </c>
      <c r="G2878" s="147">
        <f ca="1">IFERROR(__xludf.DUMMYFUNCTION(" VLOOKUP(A2900, IMPORTRANGE(""https://docs.google.com/spreadsheets/d/1QNLbnkR_AongFt22vMfNzfpjZ0CjpI8QI-w0wBnYA1w/"", ""Инфа!A:AA""), 6, FALSE)"),2024)</f>
        <v>2024</v>
      </c>
      <c r="H2878" s="150">
        <v>8800</v>
      </c>
      <c r="I2878" s="151" t="s">
        <v>234</v>
      </c>
      <c r="J2878" s="93" t="s">
        <v>7882</v>
      </c>
      <c r="K2878" s="153"/>
      <c r="L2878" s="153"/>
      <c r="M2878" s="153"/>
      <c r="N2878" s="153"/>
      <c r="O2878" s="153"/>
      <c r="P2878" s="153"/>
      <c r="Q2878" s="153"/>
      <c r="R2878" s="153"/>
      <c r="S2878" s="153"/>
    </row>
    <row r="2879" spans="1:19" ht="93.75">
      <c r="A2879" s="277" t="s">
        <v>25424</v>
      </c>
      <c r="B2879" s="253" t="s">
        <v>400</v>
      </c>
      <c r="C2879" s="97" t="s">
        <v>7883</v>
      </c>
      <c r="D2879" s="93" t="s">
        <v>7884</v>
      </c>
      <c r="E2879" s="148">
        <f ca="1">IFERROR(__xludf.DUMMYFUNCTION(" VLOOKUP(A2901, IMPORTRANGE(""https://docs.google.com/spreadsheets/d/1fj_Bhi2XPL3siwIh4sx4VRLAe31yD50oKdj5UlRYW0c/"", ""Сводка!A:AA""), 5, FALSE)"),384)</f>
        <v>384</v>
      </c>
      <c r="F2879" s="148" t="s">
        <v>415</v>
      </c>
      <c r="G2879" s="147">
        <f ca="1">IFERROR(__xludf.DUMMYFUNCTION(" VLOOKUP(A2901, IMPORTRANGE(""https://docs.google.com/spreadsheets/d/1QNLbnkR_AongFt22vMfNzfpjZ0CjpI8QI-w0wBnYA1w/"", ""Инфа!A:AA""), 6, FALSE)"),2024)</f>
        <v>2024</v>
      </c>
      <c r="H2879" s="154">
        <v>28000</v>
      </c>
      <c r="I2879" s="151" t="s">
        <v>161</v>
      </c>
      <c r="J2879" s="97" t="s">
        <v>7885</v>
      </c>
      <c r="K2879" s="153"/>
      <c r="L2879" s="153"/>
      <c r="M2879" s="153"/>
      <c r="N2879" s="153"/>
      <c r="O2879" s="153"/>
      <c r="P2879" s="153"/>
      <c r="Q2879" s="153"/>
      <c r="R2879" s="153"/>
      <c r="S2879" s="153"/>
    </row>
    <row r="2880" spans="1:19" ht="75">
      <c r="A2880" s="277" t="s">
        <v>25424</v>
      </c>
      <c r="B2880" s="253" t="s">
        <v>400</v>
      </c>
      <c r="C2880" s="97" t="s">
        <v>7886</v>
      </c>
      <c r="D2880" s="97" t="s">
        <v>7887</v>
      </c>
      <c r="E2880" s="148">
        <f ca="1">IFERROR(__xludf.DUMMYFUNCTION(" VLOOKUP(A2902, IMPORTRANGE(""https://docs.google.com/spreadsheets/d/1fj_Bhi2XPL3siwIh4sx4VRLAe31yD50oKdj5UlRYW0c/"", ""Сводка!A:AA""), 5, FALSE)"),320)</f>
        <v>320</v>
      </c>
      <c r="F2880" s="147" t="s">
        <v>26</v>
      </c>
      <c r="G2880" s="147">
        <f ca="1">IFERROR(__xludf.DUMMYFUNCTION(" VLOOKUP(A2902, IMPORTRANGE(""https://docs.google.com/spreadsheets/d/1QNLbnkR_AongFt22vMfNzfpjZ0CjpI8QI-w0wBnYA1w/"", ""Инфа!A:AA""), 6, FALSE)"),2024)</f>
        <v>2024</v>
      </c>
      <c r="H2880" s="150">
        <v>24200</v>
      </c>
      <c r="I2880" s="151" t="s">
        <v>161</v>
      </c>
      <c r="J2880" s="97" t="s">
        <v>7888</v>
      </c>
      <c r="K2880" s="153"/>
      <c r="L2880" s="153"/>
      <c r="M2880" s="153"/>
      <c r="N2880" s="153"/>
      <c r="O2880" s="153"/>
      <c r="P2880" s="153"/>
      <c r="Q2880" s="153"/>
      <c r="R2880" s="153"/>
      <c r="S2880" s="153"/>
    </row>
    <row r="2881" spans="1:19" ht="131.25">
      <c r="A2881" s="277" t="s">
        <v>25424</v>
      </c>
      <c r="B2881" s="253" t="s">
        <v>400</v>
      </c>
      <c r="C2881" s="93" t="s">
        <v>7889</v>
      </c>
      <c r="D2881" s="93" t="s">
        <v>7890</v>
      </c>
      <c r="E2881" s="148">
        <f ca="1">IFERROR(__xludf.DUMMYFUNCTION(" VLOOKUP(A2903, IMPORTRANGE(""https://docs.google.com/spreadsheets/d/1fj_Bhi2XPL3siwIh4sx4VRLAe31yD50oKdj5UlRYW0c/"", ""Сводка!A:AA""), 5, FALSE)"),128)</f>
        <v>128</v>
      </c>
      <c r="F2881" s="148" t="s">
        <v>415</v>
      </c>
      <c r="G2881" s="147">
        <f ca="1">IFERROR(__xludf.DUMMYFUNCTION(" VLOOKUP(A2903, IMPORTRANGE(""https://docs.google.com/spreadsheets/d/1QNLbnkR_AongFt22vMfNzfpjZ0CjpI8QI-w0wBnYA1w/"", ""Инфа!A:AA""), 6, FALSE)"),2024)</f>
        <v>2024</v>
      </c>
      <c r="H2881" s="150">
        <v>8800</v>
      </c>
      <c r="I2881" s="156" t="s">
        <v>171</v>
      </c>
      <c r="J2881" s="93" t="s">
        <v>7676</v>
      </c>
      <c r="K2881" s="153"/>
      <c r="L2881" s="153"/>
      <c r="M2881" s="153"/>
      <c r="N2881" s="153"/>
      <c r="O2881" s="153"/>
      <c r="P2881" s="153"/>
      <c r="Q2881" s="153"/>
      <c r="R2881" s="153"/>
      <c r="S2881" s="153"/>
    </row>
    <row r="2882" spans="1:19" ht="56.25">
      <c r="A2882" s="277" t="s">
        <v>25424</v>
      </c>
      <c r="B2882" s="253" t="s">
        <v>400</v>
      </c>
      <c r="C2882" s="93" t="s">
        <v>7889</v>
      </c>
      <c r="D2882" s="93" t="s">
        <v>7891</v>
      </c>
      <c r="E2882" s="148">
        <f ca="1">IFERROR(__xludf.DUMMYFUNCTION(" VLOOKUP(A2904, IMPORTRANGE(""https://docs.google.com/spreadsheets/d/1fj_Bhi2XPL3siwIh4sx4VRLAe31yD50oKdj5UlRYW0c/"", ""Сводка!A:AA""), 5, FALSE)"),124)</f>
        <v>124</v>
      </c>
      <c r="F2882" s="148" t="s">
        <v>415</v>
      </c>
      <c r="G2882" s="147">
        <f ca="1">IFERROR(__xludf.DUMMYFUNCTION(" VLOOKUP(A2904, IMPORTRANGE(""https://docs.google.com/spreadsheets/d/1QNLbnkR_AongFt22vMfNzfpjZ0CjpI8QI-w0wBnYA1w/"", ""Инфа!A:AA""), 6, FALSE)"),2024)</f>
        <v>2024</v>
      </c>
      <c r="H2882" s="150">
        <v>8700</v>
      </c>
      <c r="I2882" s="156" t="s">
        <v>171</v>
      </c>
      <c r="J2882" s="93" t="s">
        <v>7892</v>
      </c>
      <c r="K2882" s="153"/>
      <c r="L2882" s="153"/>
      <c r="M2882" s="153"/>
      <c r="N2882" s="153"/>
      <c r="O2882" s="153"/>
      <c r="P2882" s="153"/>
      <c r="Q2882" s="153"/>
      <c r="R2882" s="153"/>
      <c r="S2882" s="153"/>
    </row>
    <row r="2883" spans="1:19" ht="225">
      <c r="A2883" s="277" t="s">
        <v>25424</v>
      </c>
      <c r="B2883" s="253" t="s">
        <v>153</v>
      </c>
      <c r="C2883" s="93" t="s">
        <v>7893</v>
      </c>
      <c r="D2883" s="93" t="s">
        <v>4058</v>
      </c>
      <c r="E2883" s="148">
        <f ca="1">IFERROR(__xludf.DUMMYFUNCTION(" VLOOKUP(A2905, IMPORTRANGE(""https://docs.google.com/spreadsheets/d/1fj_Bhi2XPL3siwIh4sx4VRLAe31yD50oKdj5UlRYW0c/"", ""Сводка!A:AA""), 5, FALSE)"),156)</f>
        <v>156</v>
      </c>
      <c r="F2883" s="148" t="s">
        <v>7894</v>
      </c>
      <c r="G2883" s="147">
        <f ca="1">IFERROR(__xludf.DUMMYFUNCTION(" VLOOKUP(A2905, IMPORTRANGE(""https://docs.google.com/spreadsheets/d/1QNLbnkR_AongFt22vMfNzfpjZ0CjpI8QI-w0wBnYA1w/"", ""Инфа!A:AA""), 6, FALSE)"),2024)</f>
        <v>2024</v>
      </c>
      <c r="H2883" s="150">
        <v>14400</v>
      </c>
      <c r="I2883" s="156" t="s">
        <v>1196</v>
      </c>
      <c r="J2883" s="93" t="s">
        <v>7895</v>
      </c>
      <c r="K2883" s="153"/>
      <c r="L2883" s="153"/>
      <c r="M2883" s="153"/>
      <c r="N2883" s="153"/>
      <c r="O2883" s="153"/>
      <c r="P2883" s="153"/>
      <c r="Q2883" s="153"/>
      <c r="R2883" s="153"/>
      <c r="S2883" s="153"/>
    </row>
    <row r="2884" spans="1:19" ht="206.25">
      <c r="A2884" s="277" t="s">
        <v>25424</v>
      </c>
      <c r="B2884" s="253" t="s">
        <v>153</v>
      </c>
      <c r="C2884" s="93" t="s">
        <v>7893</v>
      </c>
      <c r="D2884" s="93" t="s">
        <v>7896</v>
      </c>
      <c r="E2884" s="148">
        <f ca="1">IFERROR(__xludf.DUMMYFUNCTION(" VLOOKUP(A2906, IMPORTRANGE(""https://docs.google.com/spreadsheets/d/1fj_Bhi2XPL3siwIh4sx4VRLAe31yD50oKdj5UlRYW0c/"", ""Сводка!A:AA""), 5, FALSE)"),132)</f>
        <v>132</v>
      </c>
      <c r="F2884" s="148" t="s">
        <v>7897</v>
      </c>
      <c r="G2884" s="147">
        <f ca="1">IFERROR(__xludf.DUMMYFUNCTION(" VLOOKUP(A2906, IMPORTRANGE(""https://docs.google.com/spreadsheets/d/1QNLbnkR_AongFt22vMfNzfpjZ0CjpI8QI-w0wBnYA1w/"", ""Инфа!A:AA""), 6, FALSE)"),2024)</f>
        <v>2024</v>
      </c>
      <c r="H2884" s="150">
        <v>9000</v>
      </c>
      <c r="I2884" s="156" t="s">
        <v>1196</v>
      </c>
      <c r="J2884" s="93" t="s">
        <v>7898</v>
      </c>
      <c r="K2884" s="153"/>
      <c r="L2884" s="153"/>
      <c r="M2884" s="153"/>
      <c r="N2884" s="153"/>
      <c r="O2884" s="153"/>
      <c r="P2884" s="153"/>
      <c r="Q2884" s="153"/>
      <c r="R2884" s="153"/>
      <c r="S2884" s="153"/>
    </row>
    <row r="2885" spans="1:19" ht="262.5">
      <c r="A2885" s="277" t="s">
        <v>25424</v>
      </c>
      <c r="B2885" s="253" t="s">
        <v>153</v>
      </c>
      <c r="C2885" s="93" t="s">
        <v>7893</v>
      </c>
      <c r="D2885" s="93" t="s">
        <v>7899</v>
      </c>
      <c r="E2885" s="148">
        <f ca="1">IFERROR(__xludf.DUMMYFUNCTION(" VLOOKUP(A2907, IMPORTRANGE(""https://docs.google.com/spreadsheets/d/1fj_Bhi2XPL3siwIh4sx4VRLAe31yD50oKdj5UlRYW0c/"", ""Сводка!A:AA""), 5, FALSE)"),200)</f>
        <v>200</v>
      </c>
      <c r="F2885" s="148" t="s">
        <v>1794</v>
      </c>
      <c r="G2885" s="147">
        <f ca="1">IFERROR(__xludf.DUMMYFUNCTION(" VLOOKUP(A2907, IMPORTRANGE(""https://docs.google.com/spreadsheets/d/1QNLbnkR_AongFt22vMfNzfpjZ0CjpI8QI-w0wBnYA1w/"", ""Инфа!A:AA""), 6, FALSE)"),2024)</f>
        <v>2024</v>
      </c>
      <c r="H2885" s="150">
        <v>11000</v>
      </c>
      <c r="I2885" s="156" t="s">
        <v>1196</v>
      </c>
      <c r="J2885" s="93" t="s">
        <v>7900</v>
      </c>
      <c r="K2885" s="153"/>
      <c r="L2885" s="153"/>
      <c r="M2885" s="153"/>
      <c r="N2885" s="153"/>
      <c r="O2885" s="153"/>
      <c r="P2885" s="153"/>
      <c r="Q2885" s="153"/>
      <c r="R2885" s="153"/>
      <c r="S2885" s="153"/>
    </row>
    <row r="2886" spans="1:19" ht="206.25">
      <c r="A2886" s="277" t="s">
        <v>25424</v>
      </c>
      <c r="B2886" s="253" t="s">
        <v>153</v>
      </c>
      <c r="C2886" s="93" t="s">
        <v>7893</v>
      </c>
      <c r="D2886" s="93" t="s">
        <v>7901</v>
      </c>
      <c r="E2886" s="148">
        <f ca="1">IFERROR(__xludf.DUMMYFUNCTION(" VLOOKUP(A2908, IMPORTRANGE(""https://docs.google.com/spreadsheets/d/1fj_Bhi2XPL3siwIh4sx4VRLAe31yD50oKdj5UlRYW0c/"", ""Сводка!A:AA""), 5, FALSE)"),80)</f>
        <v>80</v>
      </c>
      <c r="F2886" s="148" t="s">
        <v>1794</v>
      </c>
      <c r="G2886" s="147">
        <f ca="1">IFERROR(__xludf.DUMMYFUNCTION(" VLOOKUP(A2908, IMPORTRANGE(""https://docs.google.com/spreadsheets/d/1QNLbnkR_AongFt22vMfNzfpjZ0CjpI8QI-w0wBnYA1w/"", ""Инфа!A:AA""), 6, FALSE)"),2024)</f>
        <v>2024</v>
      </c>
      <c r="H2886" s="150">
        <v>7400</v>
      </c>
      <c r="I2886" s="156" t="s">
        <v>1196</v>
      </c>
      <c r="J2886" s="93" t="s">
        <v>7902</v>
      </c>
      <c r="K2886" s="153"/>
      <c r="L2886" s="153"/>
      <c r="M2886" s="153"/>
      <c r="N2886" s="153"/>
      <c r="O2886" s="153"/>
      <c r="P2886" s="153"/>
      <c r="Q2886" s="153"/>
      <c r="R2886" s="153"/>
      <c r="S2886" s="153"/>
    </row>
    <row r="2887" spans="1:19" ht="206.25">
      <c r="A2887" s="277" t="s">
        <v>25424</v>
      </c>
      <c r="B2887" s="253" t="s">
        <v>153</v>
      </c>
      <c r="C2887" s="93" t="s">
        <v>7893</v>
      </c>
      <c r="D2887" s="93" t="s">
        <v>7903</v>
      </c>
      <c r="E2887" s="148">
        <f ca="1">IFERROR(__xludf.DUMMYFUNCTION(" VLOOKUP(A2909, IMPORTRANGE(""https://docs.google.com/spreadsheets/d/1fj_Bhi2XPL3siwIh4sx4VRLAe31yD50oKdj5UlRYW0c/"", ""Сводка!A:AA""), 5, FALSE)"),276)</f>
        <v>276</v>
      </c>
      <c r="F2887" s="201" t="s">
        <v>59</v>
      </c>
      <c r="G2887" s="147">
        <f ca="1">IFERROR(__xludf.DUMMYFUNCTION(" VLOOKUP(A2909, IMPORTRANGE(""https://docs.google.com/spreadsheets/d/1QNLbnkR_AongFt22vMfNzfpjZ0CjpI8QI-w0wBnYA1w/"", ""Инфа!A:AA""), 6, FALSE)"),2024)</f>
        <v>2024</v>
      </c>
      <c r="H2887" s="150">
        <v>21600</v>
      </c>
      <c r="I2887" s="156" t="s">
        <v>1196</v>
      </c>
      <c r="J2887" s="93" t="s">
        <v>7904</v>
      </c>
      <c r="K2887" s="153"/>
      <c r="L2887" s="153"/>
      <c r="M2887" s="153"/>
      <c r="N2887" s="153"/>
      <c r="O2887" s="153"/>
      <c r="P2887" s="153"/>
      <c r="Q2887" s="153"/>
      <c r="R2887" s="153"/>
      <c r="S2887" s="153"/>
    </row>
    <row r="2888" spans="1:19" ht="262.5">
      <c r="A2888" s="277" t="s">
        <v>25424</v>
      </c>
      <c r="B2888" s="253" t="s">
        <v>153</v>
      </c>
      <c r="C2888" s="93" t="s">
        <v>7893</v>
      </c>
      <c r="D2888" s="93" t="s">
        <v>7905</v>
      </c>
      <c r="E2888" s="148">
        <f ca="1">IFERROR(__xludf.DUMMYFUNCTION(" VLOOKUP(A2910, IMPORTRANGE(""https://docs.google.com/spreadsheets/d/1fj_Bhi2XPL3siwIh4sx4VRLAe31yD50oKdj5UlRYW0c/"", ""Сводка!A:AA""), 5, FALSE)"),128)</f>
        <v>128</v>
      </c>
      <c r="F2888" s="148" t="s">
        <v>3465</v>
      </c>
      <c r="G2888" s="147">
        <f ca="1">IFERROR(__xludf.DUMMYFUNCTION(" VLOOKUP(A2910, IMPORTRANGE(""https://docs.google.com/spreadsheets/d/1QNLbnkR_AongFt22vMfNzfpjZ0CjpI8QI-w0wBnYA1w/"", ""Инфа!A:AA""), 6, FALSE)"),2024)</f>
        <v>2024</v>
      </c>
      <c r="H2888" s="150">
        <v>12700</v>
      </c>
      <c r="I2888" s="156" t="s">
        <v>7906</v>
      </c>
      <c r="J2888" s="93" t="s">
        <v>7907</v>
      </c>
      <c r="K2888" s="153"/>
      <c r="L2888" s="153"/>
      <c r="M2888" s="153"/>
      <c r="N2888" s="153"/>
      <c r="O2888" s="153"/>
      <c r="P2888" s="153"/>
      <c r="Q2888" s="153"/>
      <c r="R2888" s="153"/>
      <c r="S2888" s="153"/>
    </row>
    <row r="2889" spans="1:19" ht="262.5">
      <c r="A2889" s="277" t="s">
        <v>25424</v>
      </c>
      <c r="B2889" s="253" t="s">
        <v>153</v>
      </c>
      <c r="C2889" s="93" t="s">
        <v>7893</v>
      </c>
      <c r="D2889" s="93" t="s">
        <v>7908</v>
      </c>
      <c r="E2889" s="148">
        <f ca="1">IFERROR(__xludf.DUMMYFUNCTION(" VLOOKUP(A2911, IMPORTRANGE(""https://docs.google.com/spreadsheets/d/1fj_Bhi2XPL3siwIh4sx4VRLAe31yD50oKdj5UlRYW0c/"", ""Сводка!A:AA""), 5, FALSE)"),172)</f>
        <v>172</v>
      </c>
      <c r="F2889" s="148" t="s">
        <v>165</v>
      </c>
      <c r="G2889" s="147">
        <f ca="1">IFERROR(__xludf.DUMMYFUNCTION(" VLOOKUP(A2911, IMPORTRANGE(""https://docs.google.com/spreadsheets/d/1QNLbnkR_AongFt22vMfNzfpjZ0CjpI8QI-w0wBnYA1w/"", ""Инфа!A:AA""), 6, FALSE)"),2024)</f>
        <v>2024</v>
      </c>
      <c r="H2889" s="150">
        <v>10200</v>
      </c>
      <c r="I2889" s="156" t="s">
        <v>1196</v>
      </c>
      <c r="J2889" s="93" t="s">
        <v>7909</v>
      </c>
      <c r="K2889" s="153"/>
      <c r="L2889" s="153"/>
      <c r="M2889" s="153"/>
      <c r="N2889" s="153"/>
      <c r="O2889" s="153"/>
      <c r="P2889" s="153"/>
      <c r="Q2889" s="153"/>
      <c r="R2889" s="153"/>
      <c r="S2889" s="153"/>
    </row>
    <row r="2890" spans="1:19" ht="243.75">
      <c r="A2890" s="277" t="s">
        <v>25424</v>
      </c>
      <c r="B2890" s="253" t="s">
        <v>153</v>
      </c>
      <c r="C2890" s="93" t="s">
        <v>7910</v>
      </c>
      <c r="D2890" s="93" t="s">
        <v>7911</v>
      </c>
      <c r="E2890" s="148">
        <f ca="1">IFERROR(__xludf.DUMMYFUNCTION(" VLOOKUP(A2912, IMPORTRANGE(""https://docs.google.com/spreadsheets/d/1fj_Bhi2XPL3siwIh4sx4VRLAe31yD50oKdj5UlRYW0c/"", ""Сводка!A:AA""), 5, FALSE)"),352)</f>
        <v>352</v>
      </c>
      <c r="F2890" s="148" t="s">
        <v>165</v>
      </c>
      <c r="G2890" s="147">
        <f ca="1">IFERROR(__xludf.DUMMYFUNCTION(" VLOOKUP(A2912, IMPORTRANGE(""https://docs.google.com/spreadsheets/d/1QNLbnkR_AongFt22vMfNzfpjZ0CjpI8QI-w0wBnYA1w/"", ""Инфа!A:AA""), 6, FALSE)"),2024)</f>
        <v>2024</v>
      </c>
      <c r="H2890" s="154">
        <v>15600</v>
      </c>
      <c r="I2890" s="156" t="s">
        <v>1196</v>
      </c>
      <c r="J2890" s="93" t="s">
        <v>7912</v>
      </c>
      <c r="K2890" s="153"/>
      <c r="L2890" s="153"/>
      <c r="M2890" s="153"/>
      <c r="N2890" s="153"/>
      <c r="O2890" s="153"/>
      <c r="P2890" s="153"/>
      <c r="Q2890" s="153"/>
      <c r="R2890" s="153"/>
      <c r="S2890" s="153"/>
    </row>
    <row r="2891" spans="1:19" ht="150">
      <c r="A2891" s="277" t="s">
        <v>25424</v>
      </c>
      <c r="B2891" s="253" t="s">
        <v>153</v>
      </c>
      <c r="C2891" s="93" t="s">
        <v>7913</v>
      </c>
      <c r="D2891" s="93" t="s">
        <v>7914</v>
      </c>
      <c r="E2891" s="148">
        <f ca="1">IFERROR(__xludf.DUMMYFUNCTION(" VLOOKUP(A2913, IMPORTRANGE(""https://docs.google.com/spreadsheets/d/1fj_Bhi2XPL3siwIh4sx4VRLAe31yD50oKdj5UlRYW0c/"", ""Сводка!A:AA""), 5, FALSE)"),172)</f>
        <v>172</v>
      </c>
      <c r="F2891" s="148" t="s">
        <v>165</v>
      </c>
      <c r="G2891" s="147">
        <f ca="1">IFERROR(__xludf.DUMMYFUNCTION(" VLOOKUP(A2913, IMPORTRANGE(""https://docs.google.com/spreadsheets/d/1QNLbnkR_AongFt22vMfNzfpjZ0CjpI8QI-w0wBnYA1w/"", ""Инфа!A:AA""), 6, FALSE)"),2024)</f>
        <v>2024</v>
      </c>
      <c r="H2891" s="150">
        <v>10200</v>
      </c>
      <c r="I2891" s="156" t="s">
        <v>6015</v>
      </c>
      <c r="J2891" s="93" t="s">
        <v>7915</v>
      </c>
      <c r="K2891" s="153"/>
      <c r="L2891" s="153"/>
      <c r="M2891" s="153"/>
      <c r="N2891" s="153"/>
      <c r="O2891" s="153"/>
      <c r="P2891" s="153"/>
      <c r="Q2891" s="153"/>
      <c r="R2891" s="153"/>
      <c r="S2891" s="153"/>
    </row>
    <row r="2892" spans="1:19" ht="37.5">
      <c r="A2892" s="277" t="s">
        <v>25424</v>
      </c>
      <c r="B2892" s="253" t="s">
        <v>153</v>
      </c>
      <c r="C2892" s="93" t="s">
        <v>7916</v>
      </c>
      <c r="D2892" s="93" t="s">
        <v>7917</v>
      </c>
      <c r="E2892" s="148">
        <f ca="1">IFERROR(__xludf.DUMMYFUNCTION(" VLOOKUP(A2914, IMPORTRANGE(""https://docs.google.com/spreadsheets/d/1fj_Bhi2XPL3siwIh4sx4VRLAe31yD50oKdj5UlRYW0c/"", ""Сводка!A:AA""), 5, FALSE)"),216)</f>
        <v>216</v>
      </c>
      <c r="F2892" s="148" t="s">
        <v>50</v>
      </c>
      <c r="G2892" s="147">
        <f ca="1">IFERROR(__xludf.DUMMYFUNCTION(" VLOOKUP(A2914, IMPORTRANGE(""https://docs.google.com/spreadsheets/d/1QNLbnkR_AongFt22vMfNzfpjZ0CjpI8QI-w0wBnYA1w/"", ""Инфа!A:AA""), 6, FALSE)"),2024)</f>
        <v>2024</v>
      </c>
      <c r="H2892" s="150">
        <v>11500</v>
      </c>
      <c r="I2892" s="156" t="s">
        <v>6015</v>
      </c>
      <c r="J2892" s="93"/>
      <c r="K2892" s="153"/>
      <c r="L2892" s="153"/>
      <c r="M2892" s="153"/>
      <c r="N2892" s="153"/>
      <c r="O2892" s="153"/>
      <c r="P2892" s="153"/>
      <c r="Q2892" s="153"/>
      <c r="R2892" s="153"/>
      <c r="S2892" s="153"/>
    </row>
    <row r="2893" spans="1:19" ht="37.5">
      <c r="A2893" s="277" t="s">
        <v>25424</v>
      </c>
      <c r="B2893" s="253" t="s">
        <v>153</v>
      </c>
      <c r="C2893" s="93" t="s">
        <v>7916</v>
      </c>
      <c r="D2893" s="93" t="s">
        <v>7918</v>
      </c>
      <c r="E2893" s="148">
        <f ca="1">IFERROR(__xludf.DUMMYFUNCTION(" VLOOKUP(A2915, IMPORTRANGE(""https://docs.google.com/spreadsheets/d/1fj_Bhi2XPL3siwIh4sx4VRLAe31yD50oKdj5UlRYW0c/"", ""Сводка!A:AA""), 5, FALSE)"),220)</f>
        <v>220</v>
      </c>
      <c r="F2893" s="148" t="s">
        <v>50</v>
      </c>
      <c r="G2893" s="147">
        <f ca="1">IFERROR(__xludf.DUMMYFUNCTION(" VLOOKUP(A2915, IMPORTRANGE(""https://docs.google.com/spreadsheets/d/1QNLbnkR_AongFt22vMfNzfpjZ0CjpI8QI-w0wBnYA1w/"", ""Инфа!A:AA""), 6, FALSE)"),2024)</f>
        <v>2024</v>
      </c>
      <c r="H2893" s="150">
        <v>18200</v>
      </c>
      <c r="I2893" s="156" t="s">
        <v>6015</v>
      </c>
      <c r="J2893" s="93"/>
      <c r="K2893" s="153"/>
      <c r="L2893" s="153"/>
      <c r="M2893" s="153"/>
      <c r="N2893" s="153"/>
      <c r="O2893" s="153"/>
      <c r="P2893" s="153"/>
      <c r="Q2893" s="153"/>
      <c r="R2893" s="153"/>
      <c r="S2893" s="153"/>
    </row>
    <row r="2894" spans="1:19" ht="37.5">
      <c r="A2894" s="277" t="s">
        <v>25424</v>
      </c>
      <c r="B2894" s="253" t="s">
        <v>153</v>
      </c>
      <c r="C2894" s="93" t="s">
        <v>7919</v>
      </c>
      <c r="D2894" s="93" t="s">
        <v>7920</v>
      </c>
      <c r="E2894" s="148">
        <f ca="1">IFERROR(__xludf.DUMMYFUNCTION(" VLOOKUP(A2916, IMPORTRANGE(""https://docs.google.com/spreadsheets/d/1fj_Bhi2XPL3siwIh4sx4VRLAe31yD50oKdj5UlRYW0c/"", ""Сводка!A:AA""), 5, FALSE)"),390)</f>
        <v>390</v>
      </c>
      <c r="F2894" s="148" t="s">
        <v>50</v>
      </c>
      <c r="G2894" s="147">
        <f ca="1">IFERROR(__xludf.DUMMYFUNCTION(" VLOOKUP(A2916, IMPORTRANGE(""https://docs.google.com/spreadsheets/d/1QNLbnkR_AongFt22vMfNzfpjZ0CjpI8QI-w0wBnYA1w/"", ""Инфа!A:AA""), 6, FALSE)"),2024)</f>
        <v>2024</v>
      </c>
      <c r="H2894" s="154">
        <v>21700</v>
      </c>
      <c r="I2894" s="151" t="s">
        <v>404</v>
      </c>
      <c r="J2894" s="93" t="s">
        <v>7921</v>
      </c>
      <c r="K2894" s="153"/>
      <c r="L2894" s="153"/>
      <c r="M2894" s="153"/>
      <c r="N2894" s="153"/>
      <c r="O2894" s="153"/>
      <c r="P2894" s="153"/>
      <c r="Q2894" s="153"/>
      <c r="R2894" s="153"/>
      <c r="S2894" s="153"/>
    </row>
    <row r="2895" spans="1:19" ht="225">
      <c r="A2895" s="277" t="s">
        <v>25424</v>
      </c>
      <c r="B2895" s="253" t="s">
        <v>153</v>
      </c>
      <c r="C2895" s="93" t="s">
        <v>7919</v>
      </c>
      <c r="D2895" s="93" t="s">
        <v>7922</v>
      </c>
      <c r="E2895" s="148">
        <f ca="1">IFERROR(__xludf.DUMMYFUNCTION(" VLOOKUP(A2917, IMPORTRANGE(""https://docs.google.com/spreadsheets/d/1fj_Bhi2XPL3siwIh4sx4VRLAe31yD50oKdj5UlRYW0c/"", ""Сводка!A:AA""), 5, FALSE)"),272)</f>
        <v>272</v>
      </c>
      <c r="F2895" s="148" t="s">
        <v>50</v>
      </c>
      <c r="G2895" s="147">
        <f ca="1">IFERROR(__xludf.DUMMYFUNCTION(" VLOOKUP(A2917, IMPORTRANGE(""https://docs.google.com/spreadsheets/d/1QNLbnkR_AongFt22vMfNzfpjZ0CjpI8QI-w0wBnYA1w/"", ""Инфа!A:AA""), 6, FALSE)"),2024)</f>
        <v>2024</v>
      </c>
      <c r="H2895" s="150">
        <v>27700</v>
      </c>
      <c r="I2895" s="151" t="s">
        <v>404</v>
      </c>
      <c r="J2895" s="93" t="s">
        <v>7923</v>
      </c>
      <c r="K2895" s="153"/>
      <c r="L2895" s="153"/>
      <c r="M2895" s="153"/>
      <c r="N2895" s="153"/>
      <c r="O2895" s="153"/>
      <c r="P2895" s="153"/>
      <c r="Q2895" s="153"/>
      <c r="R2895" s="153"/>
      <c r="S2895" s="153"/>
    </row>
    <row r="2896" spans="1:19" ht="243.75">
      <c r="A2896" s="277" t="s">
        <v>25424</v>
      </c>
      <c r="B2896" s="253" t="s">
        <v>153</v>
      </c>
      <c r="C2896" s="93" t="s">
        <v>7919</v>
      </c>
      <c r="D2896" s="93" t="s">
        <v>7924</v>
      </c>
      <c r="E2896" s="148">
        <f ca="1">IFERROR(__xludf.DUMMYFUNCTION(" VLOOKUP(A2918, IMPORTRANGE(""https://docs.google.com/spreadsheets/d/1fj_Bhi2XPL3siwIh4sx4VRLAe31yD50oKdj5UlRYW0c/"", ""Сводка!A:AA""), 5, FALSE)"),396)</f>
        <v>396</v>
      </c>
      <c r="F2896" s="148" t="s">
        <v>108</v>
      </c>
      <c r="G2896" s="147">
        <f ca="1">IFERROR(__xludf.DUMMYFUNCTION(" VLOOKUP(A2918, IMPORTRANGE(""https://docs.google.com/spreadsheets/d/1QNLbnkR_AongFt22vMfNzfpjZ0CjpI8QI-w0wBnYA1w/"", ""Инфа!A:AA""), 6, FALSE)"),2024)</f>
        <v>2024</v>
      </c>
      <c r="H2896" s="154">
        <v>21900</v>
      </c>
      <c r="I2896" s="156" t="s">
        <v>28</v>
      </c>
      <c r="J2896" s="93" t="s">
        <v>7925</v>
      </c>
      <c r="K2896" s="153"/>
      <c r="L2896" s="153"/>
      <c r="M2896" s="153"/>
      <c r="N2896" s="153"/>
      <c r="O2896" s="153"/>
      <c r="P2896" s="153"/>
      <c r="Q2896" s="153"/>
      <c r="R2896" s="153"/>
      <c r="S2896" s="153"/>
    </row>
    <row r="2897" spans="1:19" ht="187.5">
      <c r="A2897" s="277" t="s">
        <v>25424</v>
      </c>
      <c r="B2897" s="253" t="s">
        <v>153</v>
      </c>
      <c r="C2897" s="93" t="s">
        <v>7919</v>
      </c>
      <c r="D2897" s="93" t="s">
        <v>7926</v>
      </c>
      <c r="E2897" s="148">
        <f ca="1">IFERROR(__xludf.DUMMYFUNCTION(" VLOOKUP(A2919, IMPORTRANGE(""https://docs.google.com/spreadsheets/d/1fj_Bhi2XPL3siwIh4sx4VRLAe31yD50oKdj5UlRYW0c/"", ""Сводка!A:AA""), 5, FALSE)"),368)</f>
        <v>368</v>
      </c>
      <c r="F2897" s="148" t="s">
        <v>50</v>
      </c>
      <c r="G2897" s="147">
        <f ca="1">IFERROR(__xludf.DUMMYFUNCTION(" VLOOKUP(A2919, IMPORTRANGE(""https://docs.google.com/spreadsheets/d/1QNLbnkR_AongFt22vMfNzfpjZ0CjpI8QI-w0wBnYA1w/"", ""Инфа!A:AA""), 6, FALSE)"),2024)</f>
        <v>2024</v>
      </c>
      <c r="H2897" s="154">
        <v>35200</v>
      </c>
      <c r="I2897" s="156" t="s">
        <v>97</v>
      </c>
      <c r="J2897" s="93" t="s">
        <v>7927</v>
      </c>
      <c r="K2897" s="153"/>
      <c r="L2897" s="153"/>
      <c r="M2897" s="153"/>
      <c r="N2897" s="153"/>
      <c r="O2897" s="153"/>
      <c r="P2897" s="153"/>
      <c r="Q2897" s="153"/>
      <c r="R2897" s="153"/>
      <c r="S2897" s="153"/>
    </row>
    <row r="2898" spans="1:19" ht="168.75">
      <c r="A2898" s="277" t="s">
        <v>25424</v>
      </c>
      <c r="B2898" s="253" t="s">
        <v>153</v>
      </c>
      <c r="C2898" s="93" t="s">
        <v>7928</v>
      </c>
      <c r="D2898" s="93" t="s">
        <v>7929</v>
      </c>
      <c r="E2898" s="148">
        <f ca="1">IFERROR(__xludf.DUMMYFUNCTION(" VLOOKUP(A2920, IMPORTRANGE(""https://docs.google.com/spreadsheets/d/1fj_Bhi2XPL3siwIh4sx4VRLAe31yD50oKdj5UlRYW0c/"", ""Сводка!A:AA""), 5, FALSE)"),248)</f>
        <v>248</v>
      </c>
      <c r="F2898" s="148" t="s">
        <v>50</v>
      </c>
      <c r="G2898" s="147">
        <f ca="1">IFERROR(__xludf.DUMMYFUNCTION(" VLOOKUP(A2920, IMPORTRANGE(""https://docs.google.com/spreadsheets/d/1QNLbnkR_AongFt22vMfNzfpjZ0CjpI8QI-w0wBnYA1w/"", ""Инфа!A:AA""), 6, FALSE)"),2024)</f>
        <v>2024</v>
      </c>
      <c r="H2898" s="150">
        <v>25800</v>
      </c>
      <c r="I2898" s="151" t="s">
        <v>404</v>
      </c>
      <c r="J2898" s="93" t="s">
        <v>7930</v>
      </c>
      <c r="K2898" s="153"/>
      <c r="L2898" s="153"/>
      <c r="M2898" s="153"/>
      <c r="N2898" s="153"/>
      <c r="O2898" s="153"/>
      <c r="P2898" s="153"/>
      <c r="Q2898" s="153"/>
      <c r="R2898" s="153"/>
      <c r="S2898" s="153"/>
    </row>
    <row r="2899" spans="1:19" ht="150">
      <c r="A2899" s="277" t="s">
        <v>25424</v>
      </c>
      <c r="B2899" s="253" t="s">
        <v>153</v>
      </c>
      <c r="C2899" s="93" t="s">
        <v>7931</v>
      </c>
      <c r="D2899" s="93" t="s">
        <v>7932</v>
      </c>
      <c r="E2899" s="148">
        <f ca="1">IFERROR(__xludf.DUMMYFUNCTION(" VLOOKUP(A2921, IMPORTRANGE(""https://docs.google.com/spreadsheets/d/1fj_Bhi2XPL3siwIh4sx4VRLAe31yD50oKdj5UlRYW0c/"", ""Сводка!A:AA""), 5, FALSE)"),300)</f>
        <v>300</v>
      </c>
      <c r="F2899" s="148" t="s">
        <v>50</v>
      </c>
      <c r="G2899" s="147">
        <f ca="1">IFERROR(__xludf.DUMMYFUNCTION(" VLOOKUP(A2921, IMPORTRANGE(""https://docs.google.com/spreadsheets/d/1QNLbnkR_AongFt22vMfNzfpjZ0CjpI8QI-w0wBnYA1w/"", ""Инфа!A:AA""), 6, FALSE)"),2024)</f>
        <v>2024</v>
      </c>
      <c r="H2899" s="150">
        <v>29900</v>
      </c>
      <c r="I2899" s="151" t="s">
        <v>404</v>
      </c>
      <c r="J2899" s="93" t="s">
        <v>7933</v>
      </c>
      <c r="K2899" s="153"/>
      <c r="L2899" s="153"/>
      <c r="M2899" s="153"/>
      <c r="N2899" s="153"/>
      <c r="O2899" s="153"/>
      <c r="P2899" s="153"/>
      <c r="Q2899" s="153"/>
      <c r="R2899" s="153"/>
      <c r="S2899" s="153"/>
    </row>
    <row r="2900" spans="1:19" ht="75">
      <c r="A2900" s="277" t="s">
        <v>25424</v>
      </c>
      <c r="B2900" s="254" t="s">
        <v>153</v>
      </c>
      <c r="C2900" s="96" t="s">
        <v>7934</v>
      </c>
      <c r="D2900" s="96" t="s">
        <v>7935</v>
      </c>
      <c r="E2900" s="148">
        <f ca="1">IFERROR(__xludf.DUMMYFUNCTION(" VLOOKUP(A2922, IMPORTRANGE(""https://docs.google.com/spreadsheets/d/1fj_Bhi2XPL3siwIh4sx4VRLAe31yD50oKdj5UlRYW0c/"", ""Сводка!A:AA""), 5, FALSE)"),148)</f>
        <v>148</v>
      </c>
      <c r="F2900" s="165" t="s">
        <v>456</v>
      </c>
      <c r="G2900" s="147">
        <f ca="1">IFERROR(__xludf.DUMMYFUNCTION(" VLOOKUP(A2922, IMPORTRANGE(""https://docs.google.com/spreadsheets/d/1QNLbnkR_AongFt22vMfNzfpjZ0CjpI8QI-w0wBnYA1w/"", ""Инфа!A:AA""), 6, FALSE)"),2024)</f>
        <v>2024</v>
      </c>
      <c r="H2900" s="150">
        <v>9400</v>
      </c>
      <c r="I2900" s="151" t="s">
        <v>958</v>
      </c>
      <c r="J2900" s="96"/>
      <c r="K2900" s="153"/>
      <c r="L2900" s="153"/>
      <c r="M2900" s="153"/>
      <c r="N2900" s="153"/>
      <c r="O2900" s="153"/>
      <c r="P2900" s="153"/>
      <c r="Q2900" s="153"/>
      <c r="R2900" s="153"/>
      <c r="S2900" s="153"/>
    </row>
    <row r="2901" spans="1:19" ht="56.25">
      <c r="A2901" s="277" t="s">
        <v>25424</v>
      </c>
      <c r="B2901" s="253" t="s">
        <v>153</v>
      </c>
      <c r="C2901" s="93" t="s">
        <v>7936</v>
      </c>
      <c r="D2901" s="93" t="s">
        <v>7937</v>
      </c>
      <c r="E2901" s="148">
        <f ca="1">IFERROR(__xludf.DUMMYFUNCTION(" VLOOKUP(A2923, IMPORTRANGE(""https://docs.google.com/spreadsheets/d/1fj_Bhi2XPL3siwIh4sx4VRLAe31yD50oKdj5UlRYW0c/"", ""Сводка!A:AA""), 5, FALSE)"),160)</f>
        <v>160</v>
      </c>
      <c r="F2901" s="148" t="s">
        <v>50</v>
      </c>
      <c r="G2901" s="147">
        <f ca="1">IFERROR(__xludf.DUMMYFUNCTION(" VLOOKUP(A2923, IMPORTRANGE(""https://docs.google.com/spreadsheets/d/1QNLbnkR_AongFt22vMfNzfpjZ0CjpI8QI-w0wBnYA1w/"", ""Инфа!A:AA""), 6, FALSE)"),2024)</f>
        <v>2024</v>
      </c>
      <c r="H2901" s="150">
        <v>9800</v>
      </c>
      <c r="I2901" s="151" t="s">
        <v>958</v>
      </c>
      <c r="J2901" s="93"/>
      <c r="K2901" s="153"/>
      <c r="L2901" s="153"/>
      <c r="M2901" s="153"/>
      <c r="N2901" s="153"/>
      <c r="O2901" s="153"/>
      <c r="P2901" s="153"/>
      <c r="Q2901" s="153"/>
      <c r="R2901" s="153"/>
      <c r="S2901" s="153"/>
    </row>
    <row r="2902" spans="1:19" ht="56.25">
      <c r="A2902" s="277" t="s">
        <v>25424</v>
      </c>
      <c r="B2902" s="253" t="s">
        <v>153</v>
      </c>
      <c r="C2902" s="93" t="s">
        <v>7936</v>
      </c>
      <c r="D2902" s="93" t="s">
        <v>7938</v>
      </c>
      <c r="E2902" s="148">
        <f ca="1">IFERROR(__xludf.DUMMYFUNCTION(" VLOOKUP(A2924, IMPORTRANGE(""https://docs.google.com/spreadsheets/d/1fj_Bhi2XPL3siwIh4sx4VRLAe31yD50oKdj5UlRYW0c/"", ""Сводка!A:AA""), 5, FALSE)"),348)</f>
        <v>348</v>
      </c>
      <c r="F2902" s="148" t="s">
        <v>50</v>
      </c>
      <c r="G2902" s="147">
        <f ca="1">IFERROR(__xludf.DUMMYFUNCTION(" VLOOKUP(A2924, IMPORTRANGE(""https://docs.google.com/spreadsheets/d/1QNLbnkR_AongFt22vMfNzfpjZ0CjpI8QI-w0wBnYA1w/"", ""Инфа!A:AA""), 6, FALSE)"),2024)</f>
        <v>2024</v>
      </c>
      <c r="H2902" s="150">
        <v>25900</v>
      </c>
      <c r="I2902" s="151" t="s">
        <v>958</v>
      </c>
      <c r="J2902" s="93"/>
      <c r="K2902" s="153"/>
      <c r="L2902" s="153"/>
      <c r="M2902" s="153"/>
      <c r="N2902" s="153"/>
      <c r="O2902" s="153"/>
      <c r="P2902" s="153"/>
      <c r="Q2902" s="153"/>
      <c r="R2902" s="153"/>
      <c r="S2902" s="153"/>
    </row>
    <row r="2903" spans="1:19" ht="37.5">
      <c r="A2903" s="277" t="s">
        <v>25424</v>
      </c>
      <c r="B2903" s="253" t="s">
        <v>400</v>
      </c>
      <c r="C2903" s="93" t="s">
        <v>7936</v>
      </c>
      <c r="D2903" s="93" t="s">
        <v>7939</v>
      </c>
      <c r="E2903" s="148">
        <f ca="1">IFERROR(__xludf.DUMMYFUNCTION(" VLOOKUP(A2925, IMPORTRANGE(""https://docs.google.com/spreadsheets/d/1fj_Bhi2XPL3siwIh4sx4VRLAe31yD50oKdj5UlRYW0c/"", ""Сводка!A:AA""), 5, FALSE)"),352)</f>
        <v>352</v>
      </c>
      <c r="F2903" s="148" t="s">
        <v>466</v>
      </c>
      <c r="G2903" s="147">
        <f ca="1">IFERROR(__xludf.DUMMYFUNCTION(" VLOOKUP(A2925, IMPORTRANGE(""https://docs.google.com/spreadsheets/d/1QNLbnkR_AongFt22vMfNzfpjZ0CjpI8QI-w0wBnYA1w/"", ""Инфа!A:AA""), 6, FALSE)"),2024)</f>
        <v>2024</v>
      </c>
      <c r="H2903" s="154">
        <v>15600</v>
      </c>
      <c r="I2903" s="151" t="s">
        <v>958</v>
      </c>
      <c r="J2903" s="93"/>
      <c r="K2903" s="153"/>
      <c r="L2903" s="153"/>
      <c r="M2903" s="153"/>
      <c r="N2903" s="153"/>
      <c r="O2903" s="153"/>
      <c r="P2903" s="153"/>
      <c r="Q2903" s="153"/>
      <c r="R2903" s="153"/>
      <c r="S2903" s="153"/>
    </row>
    <row r="2904" spans="1:19" ht="93.75">
      <c r="A2904" s="277" t="s">
        <v>25424</v>
      </c>
      <c r="B2904" s="253" t="s">
        <v>400</v>
      </c>
      <c r="C2904" s="93" t="s">
        <v>7940</v>
      </c>
      <c r="D2904" s="93" t="s">
        <v>7941</v>
      </c>
      <c r="E2904" s="148">
        <f ca="1">IFERROR(__xludf.DUMMYFUNCTION(" VLOOKUP(A2926, IMPORTRANGE(""https://docs.google.com/spreadsheets/d/1fj_Bhi2XPL3siwIh4sx4VRLAe31yD50oKdj5UlRYW0c/"", ""Сводка!A:AA""), 5, FALSE)"),272)</f>
        <v>272</v>
      </c>
      <c r="F2904" s="148" t="s">
        <v>466</v>
      </c>
      <c r="G2904" s="147">
        <f ca="1">IFERROR(__xludf.DUMMYFUNCTION(" VLOOKUP(A2926, IMPORTRANGE(""https://docs.google.com/spreadsheets/d/1QNLbnkR_AongFt22vMfNzfpjZ0CjpI8QI-w0wBnYA1w/"", ""Инфа!A:AA""), 6, FALSE)"),2024)</f>
        <v>2024</v>
      </c>
      <c r="H2904" s="150">
        <v>13200</v>
      </c>
      <c r="I2904" s="151" t="s">
        <v>958</v>
      </c>
      <c r="J2904" s="93"/>
      <c r="K2904" s="153"/>
      <c r="L2904" s="153"/>
      <c r="M2904" s="153"/>
      <c r="N2904" s="153"/>
      <c r="O2904" s="153"/>
      <c r="P2904" s="153"/>
      <c r="Q2904" s="153"/>
      <c r="R2904" s="153"/>
      <c r="S2904" s="153"/>
    </row>
    <row r="2905" spans="1:19" ht="75">
      <c r="A2905" s="277" t="s">
        <v>25424</v>
      </c>
      <c r="B2905" s="253" t="s">
        <v>153</v>
      </c>
      <c r="C2905" s="93" t="s">
        <v>7942</v>
      </c>
      <c r="D2905" s="93" t="s">
        <v>7943</v>
      </c>
      <c r="E2905" s="148">
        <f ca="1">IFERROR(__xludf.DUMMYFUNCTION(" VLOOKUP(A2927, IMPORTRANGE(""https://docs.google.com/spreadsheets/d/1fj_Bhi2XPL3siwIh4sx4VRLAe31yD50oKdj5UlRYW0c/"", ""Сводка!A:AA""), 5, FALSE)"),276)</f>
        <v>276</v>
      </c>
      <c r="F2905" s="148" t="s">
        <v>456</v>
      </c>
      <c r="G2905" s="147">
        <f ca="1">IFERROR(__xludf.DUMMYFUNCTION(" VLOOKUP(A2927, IMPORTRANGE(""https://docs.google.com/spreadsheets/d/1QNLbnkR_AongFt22vMfNzfpjZ0CjpI8QI-w0wBnYA1w/"", ""Инфа!A:AA""), 6, FALSE)"),2024)</f>
        <v>2024</v>
      </c>
      <c r="H2905" s="150">
        <v>21600</v>
      </c>
      <c r="I2905" s="151" t="s">
        <v>958</v>
      </c>
      <c r="J2905" s="93"/>
      <c r="K2905" s="153"/>
      <c r="L2905" s="153"/>
      <c r="M2905" s="153"/>
      <c r="N2905" s="153"/>
      <c r="O2905" s="153"/>
      <c r="P2905" s="153"/>
      <c r="Q2905" s="153"/>
      <c r="R2905" s="153"/>
      <c r="S2905" s="153"/>
    </row>
    <row r="2906" spans="1:19" ht="150">
      <c r="A2906" s="277" t="s">
        <v>25424</v>
      </c>
      <c r="B2906" s="253" t="s">
        <v>400</v>
      </c>
      <c r="C2906" s="93" t="s">
        <v>7944</v>
      </c>
      <c r="D2906" s="93" t="s">
        <v>7945</v>
      </c>
      <c r="E2906" s="148">
        <f ca="1">IFERROR(__xludf.DUMMYFUNCTION(" VLOOKUP(A2928, IMPORTRANGE(""https://docs.google.com/spreadsheets/d/1fj_Bhi2XPL3siwIh4sx4VRLAe31yD50oKdj5UlRYW0c/"", ""Сводка!A:AA""), 5, FALSE)"),120)</f>
        <v>120</v>
      </c>
      <c r="F2906" s="148" t="s">
        <v>403</v>
      </c>
      <c r="G2906" s="147">
        <f ca="1">IFERROR(__xludf.DUMMYFUNCTION(" VLOOKUP(A2928, IMPORTRANGE(""https://docs.google.com/spreadsheets/d/1QNLbnkR_AongFt22vMfNzfpjZ0CjpI8QI-w0wBnYA1w/"", ""Инфа!A:AA""), 6, FALSE)"),2024)</f>
        <v>2024</v>
      </c>
      <c r="H2906" s="150">
        <v>8600</v>
      </c>
      <c r="I2906" s="151" t="s">
        <v>958</v>
      </c>
      <c r="J2906" s="99" t="s">
        <v>7946</v>
      </c>
      <c r="K2906" s="153"/>
      <c r="L2906" s="153"/>
      <c r="M2906" s="153"/>
      <c r="N2906" s="153"/>
      <c r="O2906" s="153"/>
      <c r="P2906" s="153"/>
      <c r="Q2906" s="153"/>
      <c r="R2906" s="153"/>
      <c r="S2906" s="153"/>
    </row>
    <row r="2907" spans="1:19" ht="131.25">
      <c r="A2907" s="277" t="s">
        <v>25424</v>
      </c>
      <c r="B2907" s="253" t="s">
        <v>400</v>
      </c>
      <c r="C2907" s="93" t="s">
        <v>7947</v>
      </c>
      <c r="D2907" s="93" t="s">
        <v>7948</v>
      </c>
      <c r="E2907" s="148">
        <f ca="1">IFERROR(__xludf.DUMMYFUNCTION(" VLOOKUP(A2929, IMPORTRANGE(""https://docs.google.com/spreadsheets/d/1fj_Bhi2XPL3siwIh4sx4VRLAe31yD50oKdj5UlRYW0c/"", ""Сводка!A:AA""), 5, FALSE)"),120)</f>
        <v>120</v>
      </c>
      <c r="F2907" s="148" t="s">
        <v>466</v>
      </c>
      <c r="G2907" s="147">
        <f ca="1">IFERROR(__xludf.DUMMYFUNCTION(" VLOOKUP(A2929, IMPORTRANGE(""https://docs.google.com/spreadsheets/d/1QNLbnkR_AongFt22vMfNzfpjZ0CjpI8QI-w0wBnYA1w/"", ""Инфа!A:AA""), 6, FALSE)"),2024)</f>
        <v>2024</v>
      </c>
      <c r="H2907" s="150">
        <v>8600</v>
      </c>
      <c r="I2907" s="151" t="s">
        <v>958</v>
      </c>
      <c r="J2907" s="93" t="s">
        <v>7949</v>
      </c>
      <c r="K2907" s="153"/>
      <c r="L2907" s="153"/>
      <c r="M2907" s="153"/>
      <c r="N2907" s="153"/>
      <c r="O2907" s="153"/>
      <c r="P2907" s="153"/>
      <c r="Q2907" s="153"/>
      <c r="R2907" s="153"/>
      <c r="S2907" s="153"/>
    </row>
    <row r="2908" spans="1:19" ht="75">
      <c r="A2908" s="277" t="s">
        <v>25424</v>
      </c>
      <c r="B2908" s="253" t="s">
        <v>400</v>
      </c>
      <c r="C2908" s="93" t="s">
        <v>7950</v>
      </c>
      <c r="D2908" s="93" t="s">
        <v>7951</v>
      </c>
      <c r="E2908" s="148">
        <f ca="1">IFERROR(__xludf.DUMMYFUNCTION(" VLOOKUP(A2930, IMPORTRANGE(""https://docs.google.com/spreadsheets/d/1fj_Bhi2XPL3siwIh4sx4VRLAe31yD50oKdj5UlRYW0c/"", ""Сводка!A:AA""), 5, FALSE)"),176)</f>
        <v>176</v>
      </c>
      <c r="F2908" s="148" t="s">
        <v>415</v>
      </c>
      <c r="G2908" s="147">
        <f ca="1">IFERROR(__xludf.DUMMYFUNCTION(" VLOOKUP(A2930, IMPORTRANGE(""https://docs.google.com/spreadsheets/d/1QNLbnkR_AongFt22vMfNzfpjZ0CjpI8QI-w0wBnYA1w/"", ""Инфа!A:AA""), 6, FALSE)"),2024)</f>
        <v>2024</v>
      </c>
      <c r="H2908" s="150">
        <v>10300</v>
      </c>
      <c r="I2908" s="151" t="s">
        <v>246</v>
      </c>
      <c r="J2908" s="93"/>
      <c r="K2908" s="153"/>
      <c r="L2908" s="153"/>
      <c r="M2908" s="153"/>
      <c r="N2908" s="153"/>
      <c r="O2908" s="153"/>
      <c r="P2908" s="153"/>
      <c r="Q2908" s="153"/>
      <c r="R2908" s="153"/>
      <c r="S2908" s="153"/>
    </row>
    <row r="2909" spans="1:19" ht="112.5">
      <c r="A2909" s="277" t="s">
        <v>25424</v>
      </c>
      <c r="B2909" s="253" t="s">
        <v>400</v>
      </c>
      <c r="C2909" s="93" t="s">
        <v>7952</v>
      </c>
      <c r="D2909" s="93" t="s">
        <v>7953</v>
      </c>
      <c r="E2909" s="148">
        <f ca="1">IFERROR(__xludf.DUMMYFUNCTION(" VLOOKUP(A2931, IMPORTRANGE(""https://docs.google.com/spreadsheets/d/1fj_Bhi2XPL3siwIh4sx4VRLAe31yD50oKdj5UlRYW0c/"", ""Сводка!A:AA""), 5, FALSE)"),168)</f>
        <v>168</v>
      </c>
      <c r="F2909" s="148" t="s">
        <v>1552</v>
      </c>
      <c r="G2909" s="147">
        <f ca="1">IFERROR(__xludf.DUMMYFUNCTION(" VLOOKUP(A2931, IMPORTRANGE(""https://docs.google.com/spreadsheets/d/1QNLbnkR_AongFt22vMfNzfpjZ0CjpI8QI-w0wBnYA1w/"", ""Инфа!A:AA""), 6, FALSE)"),2024)</f>
        <v>2024</v>
      </c>
      <c r="H2909" s="150">
        <v>15100</v>
      </c>
      <c r="I2909" s="151" t="s">
        <v>126</v>
      </c>
      <c r="J2909" s="93" t="s">
        <v>7954</v>
      </c>
      <c r="K2909" s="153"/>
      <c r="L2909" s="153"/>
      <c r="M2909" s="153"/>
      <c r="N2909" s="153"/>
      <c r="O2909" s="153"/>
      <c r="P2909" s="153"/>
      <c r="Q2909" s="153"/>
      <c r="R2909" s="153"/>
      <c r="S2909" s="153"/>
    </row>
    <row r="2910" spans="1:19" ht="206.25">
      <c r="A2910" s="277" t="s">
        <v>25424</v>
      </c>
      <c r="B2910" s="253" t="s">
        <v>400</v>
      </c>
      <c r="C2910" s="93" t="s">
        <v>7955</v>
      </c>
      <c r="D2910" s="93" t="s">
        <v>7956</v>
      </c>
      <c r="E2910" s="148">
        <f ca="1">IFERROR(__xludf.DUMMYFUNCTION(" VLOOKUP(A2932, IMPORTRANGE(""https://docs.google.com/spreadsheets/d/1fj_Bhi2XPL3siwIh4sx4VRLAe31yD50oKdj5UlRYW0c/"", ""Сводка!A:AA""), 5, FALSE)"),176)</f>
        <v>176</v>
      </c>
      <c r="F2910" s="148" t="s">
        <v>1296</v>
      </c>
      <c r="G2910" s="147">
        <f ca="1">IFERROR(__xludf.DUMMYFUNCTION(" VLOOKUP(A2932, IMPORTRANGE(""https://docs.google.com/spreadsheets/d/1QNLbnkR_AongFt22vMfNzfpjZ0CjpI8QI-w0wBnYA1w/"", ""Инфа!A:AA""), 6, FALSE)"),2024)</f>
        <v>2024</v>
      </c>
      <c r="H2910" s="150">
        <v>15600</v>
      </c>
      <c r="I2910" s="151" t="s">
        <v>7957</v>
      </c>
      <c r="J2910" s="93" t="s">
        <v>7958</v>
      </c>
      <c r="K2910" s="153"/>
      <c r="L2910" s="153"/>
      <c r="M2910" s="153"/>
      <c r="N2910" s="153"/>
      <c r="O2910" s="153"/>
      <c r="P2910" s="153"/>
      <c r="Q2910" s="153"/>
      <c r="R2910" s="153"/>
      <c r="S2910" s="153"/>
    </row>
    <row r="2911" spans="1:19" ht="168.75">
      <c r="A2911" s="277" t="s">
        <v>25424</v>
      </c>
      <c r="B2911" s="253" t="s">
        <v>153</v>
      </c>
      <c r="C2911" s="97" t="s">
        <v>7959</v>
      </c>
      <c r="D2911" s="97" t="s">
        <v>7960</v>
      </c>
      <c r="E2911" s="148">
        <f ca="1">IFERROR(__xludf.DUMMYFUNCTION(" VLOOKUP(A2933, IMPORTRANGE(""https://docs.google.com/spreadsheets/d/1fj_Bhi2XPL3siwIh4sx4VRLAe31yD50oKdj5UlRYW0c/"", ""Сводка!A:AA""), 5, FALSE)"),108)</f>
        <v>108</v>
      </c>
      <c r="F2911" s="147" t="s">
        <v>50</v>
      </c>
      <c r="G2911" s="147">
        <f ca="1">IFERROR(__xludf.DUMMYFUNCTION(" VLOOKUP(A2933, IMPORTRANGE(""https://docs.google.com/spreadsheets/d/1QNLbnkR_AongFt22vMfNzfpjZ0CjpI8QI-w0wBnYA1w/"", ""Инфа!A:AA""), 6, FALSE)"),2024)</f>
        <v>2024</v>
      </c>
      <c r="H2911" s="150">
        <v>11500</v>
      </c>
      <c r="I2911" s="151" t="s">
        <v>133</v>
      </c>
      <c r="J2911" s="97" t="s">
        <v>7961</v>
      </c>
      <c r="K2911" s="153"/>
      <c r="L2911" s="153"/>
      <c r="M2911" s="153"/>
      <c r="N2911" s="153"/>
      <c r="O2911" s="153"/>
      <c r="P2911" s="153"/>
      <c r="Q2911" s="153"/>
      <c r="R2911" s="153"/>
      <c r="S2911" s="153"/>
    </row>
    <row r="2912" spans="1:19" ht="262.5">
      <c r="A2912" s="277" t="s">
        <v>25424</v>
      </c>
      <c r="B2912" s="253" t="s">
        <v>153</v>
      </c>
      <c r="C2912" s="97" t="s">
        <v>7962</v>
      </c>
      <c r="D2912" s="97" t="s">
        <v>7963</v>
      </c>
      <c r="E2912" s="148">
        <f ca="1">IFERROR(__xludf.DUMMYFUNCTION(" VLOOKUP(A2934, IMPORTRANGE(""https://docs.google.com/spreadsheets/d/1fj_Bhi2XPL3siwIh4sx4VRLAe31yD50oKdj5UlRYW0c/"", ""Сводка!A:AA""), 5, FALSE)"),178)</f>
        <v>178</v>
      </c>
      <c r="F2912" s="147" t="s">
        <v>108</v>
      </c>
      <c r="G2912" s="147">
        <f ca="1">IFERROR(__xludf.DUMMYFUNCTION(" VLOOKUP(A2934, IMPORTRANGE(""https://docs.google.com/spreadsheets/d/1QNLbnkR_AongFt22vMfNzfpjZ0CjpI8QI-w0wBnYA1w/"", ""Инфа!A:AA""), 6, FALSE)"),2024)</f>
        <v>2024</v>
      </c>
      <c r="H2912" s="150">
        <v>15700</v>
      </c>
      <c r="I2912" s="151" t="s">
        <v>614</v>
      </c>
      <c r="J2912" s="97" t="s">
        <v>7964</v>
      </c>
      <c r="K2912" s="153"/>
      <c r="L2912" s="153"/>
      <c r="M2912" s="153"/>
      <c r="N2912" s="153"/>
      <c r="O2912" s="153"/>
      <c r="P2912" s="153"/>
      <c r="Q2912" s="153"/>
      <c r="R2912" s="153"/>
      <c r="S2912" s="153"/>
    </row>
    <row r="2913" spans="1:19" ht="187.5">
      <c r="A2913" s="277" t="s">
        <v>25424</v>
      </c>
      <c r="B2913" s="253" t="s">
        <v>153</v>
      </c>
      <c r="C2913" s="93" t="s">
        <v>7965</v>
      </c>
      <c r="D2913" s="93" t="s">
        <v>7966</v>
      </c>
      <c r="E2913" s="148">
        <f ca="1">IFERROR(__xludf.DUMMYFUNCTION(" VLOOKUP(A2935, IMPORTRANGE(""https://docs.google.com/spreadsheets/d/1fj_Bhi2XPL3siwIh4sx4VRLAe31yD50oKdj5UlRYW0c/"", ""Сводка!A:AA""), 5, FALSE)"),160)</f>
        <v>160</v>
      </c>
      <c r="F2913" s="148" t="s">
        <v>26</v>
      </c>
      <c r="G2913" s="147">
        <f ca="1">IFERROR(__xludf.DUMMYFUNCTION(" VLOOKUP(A2935, IMPORTRANGE(""https://docs.google.com/spreadsheets/d/1QNLbnkR_AongFt22vMfNzfpjZ0CjpI8QI-w0wBnYA1w/"", ""Инфа!A:AA""), 6, FALSE)"),2024)</f>
        <v>2024</v>
      </c>
      <c r="H2913" s="150">
        <v>14600</v>
      </c>
      <c r="I2913" s="151" t="s">
        <v>1996</v>
      </c>
      <c r="J2913" s="93" t="s">
        <v>7967</v>
      </c>
      <c r="K2913" s="153"/>
      <c r="L2913" s="153"/>
      <c r="M2913" s="153"/>
      <c r="N2913" s="153"/>
      <c r="O2913" s="153"/>
      <c r="P2913" s="153"/>
      <c r="Q2913" s="153"/>
      <c r="R2913" s="153"/>
      <c r="S2913" s="153"/>
    </row>
    <row r="2914" spans="1:19" ht="150">
      <c r="A2914" s="277" t="s">
        <v>25424</v>
      </c>
      <c r="B2914" s="253" t="s">
        <v>400</v>
      </c>
      <c r="C2914" s="93" t="s">
        <v>7968</v>
      </c>
      <c r="D2914" s="93" t="s">
        <v>7969</v>
      </c>
      <c r="E2914" s="148">
        <f ca="1">IFERROR(__xludf.DUMMYFUNCTION(" VLOOKUP(A2936, IMPORTRANGE(""https://docs.google.com/spreadsheets/d/1fj_Bhi2XPL3siwIh4sx4VRLAe31yD50oKdj5UlRYW0c/"", ""Сводка!A:AA""), 5, FALSE)"),308)</f>
        <v>308</v>
      </c>
      <c r="F2914" s="148" t="s">
        <v>466</v>
      </c>
      <c r="G2914" s="147">
        <f ca="1">IFERROR(__xludf.DUMMYFUNCTION(" VLOOKUP(A2936, IMPORTRANGE(""https://docs.google.com/spreadsheets/d/1QNLbnkR_AongFt22vMfNzfpjZ0CjpI8QI-w0wBnYA1w/"", ""Инфа!A:AA""), 6, FALSE)"),2024)</f>
        <v>2024</v>
      </c>
      <c r="H2914" s="150">
        <v>14200</v>
      </c>
      <c r="I2914" s="151" t="s">
        <v>146</v>
      </c>
      <c r="J2914" s="93" t="s">
        <v>7970</v>
      </c>
      <c r="K2914" s="153"/>
      <c r="L2914" s="153"/>
      <c r="M2914" s="153"/>
      <c r="N2914" s="153"/>
      <c r="O2914" s="153"/>
      <c r="P2914" s="153"/>
      <c r="Q2914" s="153"/>
      <c r="R2914" s="153"/>
      <c r="S2914" s="153"/>
    </row>
    <row r="2915" spans="1:19" ht="187.5">
      <c r="A2915" s="277" t="s">
        <v>25424</v>
      </c>
      <c r="B2915" s="253" t="s">
        <v>400</v>
      </c>
      <c r="C2915" s="93" t="s">
        <v>7971</v>
      </c>
      <c r="D2915" s="93" t="s">
        <v>7972</v>
      </c>
      <c r="E2915" s="148">
        <f ca="1">IFERROR(__xludf.DUMMYFUNCTION(" VLOOKUP(A2937, IMPORTRANGE(""https://docs.google.com/spreadsheets/d/1fj_Bhi2XPL3siwIh4sx4VRLAe31yD50oKdj5UlRYW0c/"", ""Сводка!A:AA""), 5, FALSE)"),320)</f>
        <v>320</v>
      </c>
      <c r="F2915" s="148" t="s">
        <v>108</v>
      </c>
      <c r="G2915" s="147">
        <f ca="1">IFERROR(__xludf.DUMMYFUNCTION(" VLOOKUP(A2937, IMPORTRANGE(""https://docs.google.com/spreadsheets/d/1QNLbnkR_AongFt22vMfNzfpjZ0CjpI8QI-w0wBnYA1w/"", ""Инфа!A:AA""), 6, FALSE)"),2024)</f>
        <v>2024</v>
      </c>
      <c r="H2915" s="150">
        <v>14600</v>
      </c>
      <c r="I2915" s="151" t="s">
        <v>146</v>
      </c>
      <c r="J2915" s="93" t="s">
        <v>7973</v>
      </c>
      <c r="K2915" s="153"/>
      <c r="L2915" s="153"/>
      <c r="M2915" s="153"/>
      <c r="N2915" s="153"/>
      <c r="O2915" s="153"/>
      <c r="P2915" s="153"/>
      <c r="Q2915" s="153"/>
      <c r="R2915" s="153"/>
      <c r="S2915" s="153"/>
    </row>
    <row r="2916" spans="1:19" ht="168.75">
      <c r="A2916" s="277" t="s">
        <v>25424</v>
      </c>
      <c r="B2916" s="253" t="s">
        <v>153</v>
      </c>
      <c r="C2916" s="93" t="s">
        <v>7971</v>
      </c>
      <c r="D2916" s="93" t="s">
        <v>7974</v>
      </c>
      <c r="E2916" s="148">
        <f ca="1">IFERROR(__xludf.DUMMYFUNCTION(" VLOOKUP(A2938, IMPORTRANGE(""https://docs.google.com/spreadsheets/d/1fj_Bhi2XPL3siwIh4sx4VRLAe31yD50oKdj5UlRYW0c/"", ""Сводка!A:AA""), 5, FALSE)"),260)</f>
        <v>260</v>
      </c>
      <c r="F2916" s="148" t="s">
        <v>26</v>
      </c>
      <c r="G2916" s="147">
        <f ca="1">IFERROR(__xludf.DUMMYFUNCTION(" VLOOKUP(A2938, IMPORTRANGE(""https://docs.google.com/spreadsheets/d/1QNLbnkR_AongFt22vMfNzfpjZ0CjpI8QI-w0wBnYA1w/"", ""Инфа!A:AA""), 6, FALSE)"),2024)</f>
        <v>2024</v>
      </c>
      <c r="H2916" s="150">
        <v>12800</v>
      </c>
      <c r="I2916" s="151" t="s">
        <v>1841</v>
      </c>
      <c r="J2916" s="99" t="s">
        <v>7975</v>
      </c>
      <c r="K2916" s="153"/>
      <c r="L2916" s="153"/>
      <c r="M2916" s="153"/>
      <c r="N2916" s="153"/>
      <c r="O2916" s="153"/>
      <c r="P2916" s="153"/>
      <c r="Q2916" s="153"/>
      <c r="R2916" s="153"/>
      <c r="S2916" s="153"/>
    </row>
    <row r="2917" spans="1:19" ht="168.75">
      <c r="A2917" s="277" t="s">
        <v>25424</v>
      </c>
      <c r="B2917" s="253" t="s">
        <v>400</v>
      </c>
      <c r="C2917" s="93" t="s">
        <v>7976</v>
      </c>
      <c r="D2917" s="93" t="s">
        <v>7977</v>
      </c>
      <c r="E2917" s="148">
        <f ca="1">IFERROR(__xludf.DUMMYFUNCTION(" VLOOKUP(A2939, IMPORTRANGE(""https://docs.google.com/spreadsheets/d/1fj_Bhi2XPL3siwIh4sx4VRLAe31yD50oKdj5UlRYW0c/"", ""Сводка!A:AA""), 5, FALSE)"),112)</f>
        <v>112</v>
      </c>
      <c r="F2917" s="148" t="s">
        <v>403</v>
      </c>
      <c r="G2917" s="147">
        <f ca="1">IFERROR(__xludf.DUMMYFUNCTION(" VLOOKUP(A2939, IMPORTRANGE(""https://docs.google.com/spreadsheets/d/1QNLbnkR_AongFt22vMfNzfpjZ0CjpI8QI-w0wBnYA1w/"", ""Инфа!A:AA""), 6, FALSE)"),2024)</f>
        <v>2024</v>
      </c>
      <c r="H2917" s="150">
        <v>11700</v>
      </c>
      <c r="I2917" s="151" t="s">
        <v>1084</v>
      </c>
      <c r="J2917" s="93" t="s">
        <v>7978</v>
      </c>
      <c r="K2917" s="153"/>
      <c r="L2917" s="153"/>
      <c r="M2917" s="153"/>
      <c r="N2917" s="153"/>
      <c r="O2917" s="153"/>
      <c r="P2917" s="153"/>
      <c r="Q2917" s="153"/>
      <c r="R2917" s="153"/>
      <c r="S2917" s="153"/>
    </row>
    <row r="2918" spans="1:19" ht="150">
      <c r="A2918" s="277" t="s">
        <v>25424</v>
      </c>
      <c r="B2918" s="253" t="s">
        <v>400</v>
      </c>
      <c r="C2918" s="93" t="s">
        <v>7979</v>
      </c>
      <c r="D2918" s="93" t="s">
        <v>7980</v>
      </c>
      <c r="E2918" s="148">
        <f ca="1">IFERROR(__xludf.DUMMYFUNCTION(" VLOOKUP(A2940, IMPORTRANGE(""https://docs.google.com/spreadsheets/d/1fj_Bhi2XPL3siwIh4sx4VRLAe31yD50oKdj5UlRYW0c/"", ""Сводка!A:AA""), 5, FALSE)"),248)</f>
        <v>248</v>
      </c>
      <c r="F2918" s="148" t="s">
        <v>403</v>
      </c>
      <c r="G2918" s="147">
        <f ca="1">IFERROR(__xludf.DUMMYFUNCTION(" VLOOKUP(A2940, IMPORTRANGE(""https://docs.google.com/spreadsheets/d/1QNLbnkR_AongFt22vMfNzfpjZ0CjpI8QI-w0wBnYA1w/"", ""Инфа!A:AA""), 6, FALSE)"),2024)</f>
        <v>2024</v>
      </c>
      <c r="H2918" s="150">
        <v>19900</v>
      </c>
      <c r="I2918" s="151" t="s">
        <v>1084</v>
      </c>
      <c r="J2918" s="93" t="s">
        <v>7981</v>
      </c>
      <c r="K2918" s="153"/>
      <c r="L2918" s="153"/>
      <c r="M2918" s="153"/>
      <c r="N2918" s="153"/>
      <c r="O2918" s="153"/>
      <c r="P2918" s="153"/>
      <c r="Q2918" s="153"/>
      <c r="R2918" s="153"/>
      <c r="S2918" s="153"/>
    </row>
    <row r="2919" spans="1:19" ht="150">
      <c r="A2919" s="277" t="s">
        <v>25424</v>
      </c>
      <c r="B2919" s="253" t="s">
        <v>400</v>
      </c>
      <c r="C2919" s="93" t="s">
        <v>7982</v>
      </c>
      <c r="D2919" s="93" t="s">
        <v>7983</v>
      </c>
      <c r="E2919" s="148">
        <f ca="1">IFERROR(__xludf.DUMMYFUNCTION(" VLOOKUP(A2941, IMPORTRANGE(""https://docs.google.com/spreadsheets/d/1fj_Bhi2XPL3siwIh4sx4VRLAe31yD50oKdj5UlRYW0c/"", ""Сводка!A:AA""), 5, FALSE)"),248)</f>
        <v>248</v>
      </c>
      <c r="F2919" s="148" t="s">
        <v>415</v>
      </c>
      <c r="G2919" s="147">
        <f ca="1">IFERROR(__xludf.DUMMYFUNCTION(" VLOOKUP(A2941, IMPORTRANGE(""https://docs.google.com/spreadsheets/d/1QNLbnkR_AongFt22vMfNzfpjZ0CjpI8QI-w0wBnYA1w/"", ""Инфа!A:AA""), 6, FALSE)"),2024)</f>
        <v>2024</v>
      </c>
      <c r="H2919" s="150">
        <v>19900</v>
      </c>
      <c r="I2919" s="156" t="s">
        <v>497</v>
      </c>
      <c r="J2919" s="93" t="s">
        <v>7984</v>
      </c>
      <c r="K2919" s="153"/>
      <c r="L2919" s="153"/>
      <c r="M2919" s="153"/>
      <c r="N2919" s="153"/>
      <c r="O2919" s="153"/>
      <c r="P2919" s="153"/>
      <c r="Q2919" s="153"/>
      <c r="R2919" s="153"/>
      <c r="S2919" s="153"/>
    </row>
    <row r="2920" spans="1:19" ht="206.25">
      <c r="A2920" s="277" t="s">
        <v>25424</v>
      </c>
      <c r="B2920" s="253" t="s">
        <v>153</v>
      </c>
      <c r="C2920" s="93" t="s">
        <v>5265</v>
      </c>
      <c r="D2920" s="93" t="s">
        <v>7991</v>
      </c>
      <c r="E2920" s="148">
        <f ca="1">IFERROR(__xludf.DUMMYFUNCTION(" VLOOKUP(A2944, IMPORTRANGE(""https://docs.google.com/spreadsheets/d/1fj_Bhi2XPL3siwIh4sx4VRLAe31yD50oKdj5UlRYW0c/"", ""Сводка!A:AA""), 5, FALSE)"),160)</f>
        <v>160</v>
      </c>
      <c r="F2920" s="148" t="s">
        <v>165</v>
      </c>
      <c r="G2920" s="147">
        <f ca="1">IFERROR(__xludf.DUMMYFUNCTION(" VLOOKUP(A2944, IMPORTRANGE(""https://docs.google.com/spreadsheets/d/1QNLbnkR_AongFt22vMfNzfpjZ0CjpI8QI-w0wBnYA1w/"", ""Инфа!A:AA""), 6, FALSE)"),2024)</f>
        <v>2024</v>
      </c>
      <c r="H2920" s="150">
        <v>14600</v>
      </c>
      <c r="I2920" s="151" t="s">
        <v>1923</v>
      </c>
      <c r="J2920" s="93" t="s">
        <v>7992</v>
      </c>
      <c r="K2920" s="153"/>
      <c r="L2920" s="153"/>
      <c r="M2920" s="153"/>
      <c r="N2920" s="153"/>
      <c r="O2920" s="153"/>
      <c r="P2920" s="153"/>
      <c r="Q2920" s="153"/>
      <c r="R2920" s="153"/>
      <c r="S2920" s="153"/>
    </row>
    <row r="2921" spans="1:19" ht="187.5">
      <c r="A2921" s="277" t="s">
        <v>25424</v>
      </c>
      <c r="B2921" s="253" t="s">
        <v>153</v>
      </c>
      <c r="C2921" s="93" t="s">
        <v>5265</v>
      </c>
      <c r="D2921" s="93" t="s">
        <v>7993</v>
      </c>
      <c r="E2921" s="148">
        <f ca="1">IFERROR(__xludf.DUMMYFUNCTION(" VLOOKUP(A2945, IMPORTRANGE(""https://docs.google.com/spreadsheets/d/1fj_Bhi2XPL3siwIh4sx4VRLAe31yD50oKdj5UlRYW0c/"", ""Сводка!A:AA""), 5, FALSE)"),140)</f>
        <v>140</v>
      </c>
      <c r="F2921" s="148" t="s">
        <v>165</v>
      </c>
      <c r="G2921" s="147">
        <f ca="1">IFERROR(__xludf.DUMMYFUNCTION(" VLOOKUP(A2945, IMPORTRANGE(""https://docs.google.com/spreadsheets/d/1QNLbnkR_AongFt22vMfNzfpjZ0CjpI8QI-w0wBnYA1w/"", ""Инфа!A:AA""), 6, FALSE)"),2024)</f>
        <v>2024</v>
      </c>
      <c r="H2921" s="150">
        <v>13400</v>
      </c>
      <c r="I2921" s="151" t="s">
        <v>1923</v>
      </c>
      <c r="J2921" s="93" t="s">
        <v>7994</v>
      </c>
      <c r="K2921" s="153"/>
      <c r="L2921" s="153"/>
      <c r="M2921" s="153"/>
      <c r="N2921" s="153"/>
      <c r="O2921" s="153"/>
      <c r="P2921" s="153"/>
      <c r="Q2921" s="153"/>
      <c r="R2921" s="153"/>
      <c r="S2921" s="153"/>
    </row>
    <row r="2922" spans="1:19" ht="75">
      <c r="A2922" s="277" t="s">
        <v>25424</v>
      </c>
      <c r="B2922" s="253" t="s">
        <v>400</v>
      </c>
      <c r="C2922" s="93" t="s">
        <v>7995</v>
      </c>
      <c r="D2922" s="93" t="s">
        <v>7996</v>
      </c>
      <c r="E2922" s="148">
        <f ca="1">IFERROR(__xludf.DUMMYFUNCTION(" VLOOKUP(A2946, IMPORTRANGE(""https://docs.google.com/spreadsheets/d/1fj_Bhi2XPL3siwIh4sx4VRLAe31yD50oKdj5UlRYW0c/"", ""Сводка!A:AA""), 5, FALSE)"),252)</f>
        <v>252</v>
      </c>
      <c r="F2922" s="148" t="s">
        <v>415</v>
      </c>
      <c r="G2922" s="147">
        <f ca="1">IFERROR(__xludf.DUMMYFUNCTION(" VLOOKUP(A2946, IMPORTRANGE(""https://docs.google.com/spreadsheets/d/1QNLbnkR_AongFt22vMfNzfpjZ0CjpI8QI-w0wBnYA1w/"", ""Инфа!A:AA""), 6, FALSE)"),2024)</f>
        <v>2024</v>
      </c>
      <c r="H2922" s="150">
        <v>12600</v>
      </c>
      <c r="I2922" s="151" t="s">
        <v>133</v>
      </c>
      <c r="J2922" s="93" t="s">
        <v>7997</v>
      </c>
      <c r="K2922" s="153"/>
      <c r="L2922" s="153"/>
      <c r="M2922" s="153"/>
      <c r="N2922" s="153"/>
      <c r="O2922" s="153"/>
      <c r="P2922" s="153"/>
      <c r="Q2922" s="153"/>
      <c r="R2922" s="153"/>
      <c r="S2922" s="153"/>
    </row>
    <row r="2923" spans="1:19" ht="56.25">
      <c r="A2923" s="277" t="s">
        <v>25424</v>
      </c>
      <c r="B2923" s="253" t="s">
        <v>400</v>
      </c>
      <c r="C2923" s="93" t="s">
        <v>7995</v>
      </c>
      <c r="D2923" s="93" t="s">
        <v>7998</v>
      </c>
      <c r="E2923" s="148">
        <f ca="1">IFERROR(__xludf.DUMMYFUNCTION(" VLOOKUP(A2947, IMPORTRANGE(""https://docs.google.com/spreadsheets/d/1fj_Bhi2XPL3siwIh4sx4VRLAe31yD50oKdj5UlRYW0c/"", ""Сводка!A:AA""), 5, FALSE)"),228)</f>
        <v>228</v>
      </c>
      <c r="F2923" s="148" t="s">
        <v>415</v>
      </c>
      <c r="G2923" s="147">
        <f ca="1">IFERROR(__xludf.DUMMYFUNCTION(" VLOOKUP(A2947, IMPORTRANGE(""https://docs.google.com/spreadsheets/d/1QNLbnkR_AongFt22vMfNzfpjZ0CjpI8QI-w0wBnYA1w/"", ""Инфа!A:AA""), 6, FALSE)"),2024)</f>
        <v>2024</v>
      </c>
      <c r="H2923" s="150">
        <v>11800</v>
      </c>
      <c r="I2923" s="151" t="s">
        <v>133</v>
      </c>
      <c r="J2923" s="93"/>
      <c r="K2923" s="153"/>
      <c r="L2923" s="153"/>
      <c r="M2923" s="153"/>
      <c r="N2923" s="153"/>
      <c r="O2923" s="153"/>
      <c r="P2923" s="153"/>
      <c r="Q2923" s="153"/>
      <c r="R2923" s="153"/>
      <c r="S2923" s="153"/>
    </row>
    <row r="2924" spans="1:19" ht="75">
      <c r="A2924" s="277" t="s">
        <v>25424</v>
      </c>
      <c r="B2924" s="253" t="s">
        <v>153</v>
      </c>
      <c r="C2924" s="93" t="s">
        <v>7995</v>
      </c>
      <c r="D2924" s="93" t="s">
        <v>7999</v>
      </c>
      <c r="E2924" s="148">
        <f ca="1">IFERROR(__xludf.DUMMYFUNCTION(" VLOOKUP(A2948, IMPORTRANGE(""https://docs.google.com/spreadsheets/d/1fj_Bhi2XPL3siwIh4sx4VRLAe31yD50oKdj5UlRYW0c/"", ""Сводка!A:AA""), 5, FALSE)"),132)</f>
        <v>132</v>
      </c>
      <c r="F2924" s="148" t="s">
        <v>50</v>
      </c>
      <c r="G2924" s="147">
        <f ca="1">IFERROR(__xludf.DUMMYFUNCTION(" VLOOKUP(A2948, IMPORTRANGE(""https://docs.google.com/spreadsheets/d/1QNLbnkR_AongFt22vMfNzfpjZ0CjpI8QI-w0wBnYA1w/"", ""Инфа!A:AA""), 6, FALSE)"),2024)</f>
        <v>2024</v>
      </c>
      <c r="H2924" s="150">
        <v>9000</v>
      </c>
      <c r="I2924" s="151" t="s">
        <v>133</v>
      </c>
      <c r="J2924" s="93"/>
      <c r="K2924" s="153"/>
      <c r="L2924" s="153"/>
      <c r="M2924" s="153"/>
      <c r="N2924" s="153"/>
      <c r="O2924" s="153"/>
      <c r="P2924" s="153"/>
      <c r="Q2924" s="153"/>
      <c r="R2924" s="153"/>
      <c r="S2924" s="153"/>
    </row>
    <row r="2925" spans="1:19" ht="75">
      <c r="A2925" s="277" t="s">
        <v>25424</v>
      </c>
      <c r="B2925" s="253" t="s">
        <v>400</v>
      </c>
      <c r="C2925" s="93" t="s">
        <v>7995</v>
      </c>
      <c r="D2925" s="93" t="s">
        <v>8000</v>
      </c>
      <c r="E2925" s="148">
        <f ca="1">IFERROR(__xludf.DUMMYFUNCTION(" VLOOKUP(A2949, IMPORTRANGE(""https://docs.google.com/spreadsheets/d/1fj_Bhi2XPL3siwIh4sx4VRLAe31yD50oKdj5UlRYW0c/"", ""Сводка!A:AA""), 5, FALSE)"),134)</f>
        <v>134</v>
      </c>
      <c r="F2925" s="148" t="s">
        <v>415</v>
      </c>
      <c r="G2925" s="147">
        <f ca="1">IFERROR(__xludf.DUMMYFUNCTION(" VLOOKUP(A2949, IMPORTRANGE(""https://docs.google.com/spreadsheets/d/1QNLbnkR_AongFt22vMfNzfpjZ0CjpI8QI-w0wBnYA1w/"", ""Инфа!A:AA""), 6, FALSE)"),2024)</f>
        <v>2024</v>
      </c>
      <c r="H2925" s="150">
        <v>9000</v>
      </c>
      <c r="I2925" s="156" t="s">
        <v>554</v>
      </c>
      <c r="J2925" s="93"/>
      <c r="K2925" s="153"/>
      <c r="L2925" s="153"/>
      <c r="M2925" s="153"/>
      <c r="N2925" s="153"/>
      <c r="O2925" s="153"/>
      <c r="P2925" s="153"/>
      <c r="Q2925" s="153"/>
      <c r="R2925" s="153"/>
      <c r="S2925" s="153"/>
    </row>
    <row r="2926" spans="1:19" ht="112.5">
      <c r="A2926" s="277" t="s">
        <v>25424</v>
      </c>
      <c r="B2926" s="253" t="s">
        <v>153</v>
      </c>
      <c r="C2926" s="93" t="s">
        <v>7995</v>
      </c>
      <c r="D2926" s="93" t="s">
        <v>8001</v>
      </c>
      <c r="E2926" s="148">
        <f ca="1">IFERROR(__xludf.DUMMYFUNCTION(" VLOOKUP(A2950, IMPORTRANGE(""https://docs.google.com/spreadsheets/d/1fj_Bhi2XPL3siwIh4sx4VRLAe31yD50oKdj5UlRYW0c/"", ""Сводка!A:AA""), 5, FALSE)"),160)</f>
        <v>160</v>
      </c>
      <c r="F2926" s="148" t="s">
        <v>50</v>
      </c>
      <c r="G2926" s="147">
        <f ca="1">IFERROR(__xludf.DUMMYFUNCTION(" VLOOKUP(A2950, IMPORTRANGE(""https://docs.google.com/spreadsheets/d/1QNLbnkR_AongFt22vMfNzfpjZ0CjpI8QI-w0wBnYA1w/"", ""Инфа!A:AA""), 6, FALSE)"),2024)</f>
        <v>2024</v>
      </c>
      <c r="H2926" s="150">
        <v>9800</v>
      </c>
      <c r="I2926" s="151" t="s">
        <v>133</v>
      </c>
      <c r="J2926" s="93" t="s">
        <v>8002</v>
      </c>
      <c r="K2926" s="153"/>
      <c r="L2926" s="153"/>
      <c r="M2926" s="153"/>
      <c r="N2926" s="153"/>
      <c r="O2926" s="153"/>
      <c r="P2926" s="153"/>
      <c r="Q2926" s="153"/>
      <c r="R2926" s="153"/>
      <c r="S2926" s="153"/>
    </row>
    <row r="2927" spans="1:19" ht="56.25">
      <c r="A2927" s="277" t="s">
        <v>25424</v>
      </c>
      <c r="B2927" s="253" t="s">
        <v>153</v>
      </c>
      <c r="C2927" s="93" t="s">
        <v>7995</v>
      </c>
      <c r="D2927" s="93" t="s">
        <v>8003</v>
      </c>
      <c r="E2927" s="148">
        <f ca="1">IFERROR(__xludf.DUMMYFUNCTION(" VLOOKUP(A2951, IMPORTRANGE(""https://docs.google.com/spreadsheets/d/1fj_Bhi2XPL3siwIh4sx4VRLAe31yD50oKdj5UlRYW0c/"", ""Сводка!A:AA""), 5, FALSE)"),76)</f>
        <v>76</v>
      </c>
      <c r="F2927" s="148" t="s">
        <v>50</v>
      </c>
      <c r="G2927" s="147">
        <f ca="1">IFERROR(__xludf.DUMMYFUNCTION(" VLOOKUP(A2951, IMPORTRANGE(""https://docs.google.com/spreadsheets/d/1QNLbnkR_AongFt22vMfNzfpjZ0CjpI8QI-w0wBnYA1w/"", ""Инфа!A:AA""), 6, FALSE)"),2024)</f>
        <v>2024</v>
      </c>
      <c r="H2927" s="150">
        <v>9600</v>
      </c>
      <c r="I2927" s="151" t="s">
        <v>133</v>
      </c>
      <c r="J2927" s="93"/>
      <c r="K2927" s="153"/>
      <c r="L2927" s="153"/>
      <c r="M2927" s="153"/>
      <c r="N2927" s="153"/>
      <c r="O2927" s="153"/>
      <c r="P2927" s="153"/>
      <c r="Q2927" s="153"/>
      <c r="R2927" s="153"/>
      <c r="S2927" s="153"/>
    </row>
    <row r="2928" spans="1:19" ht="150">
      <c r="A2928" s="277" t="s">
        <v>25424</v>
      </c>
      <c r="B2928" s="253" t="s">
        <v>400</v>
      </c>
      <c r="C2928" s="93" t="s">
        <v>8004</v>
      </c>
      <c r="D2928" s="93" t="s">
        <v>8005</v>
      </c>
      <c r="E2928" s="148">
        <f ca="1">IFERROR(__xludf.DUMMYFUNCTION(" VLOOKUP(A2952, IMPORTRANGE(""https://docs.google.com/spreadsheets/d/1fj_Bhi2XPL3siwIh4sx4VRLAe31yD50oKdj5UlRYW0c/"", ""Сводка!A:AA""), 5, FALSE)"),104)</f>
        <v>104</v>
      </c>
      <c r="F2928" s="148" t="s">
        <v>415</v>
      </c>
      <c r="G2928" s="147">
        <f ca="1">IFERROR(__xludf.DUMMYFUNCTION(" VLOOKUP(A2952, IMPORTRANGE(""https://docs.google.com/spreadsheets/d/1QNLbnkR_AongFt22vMfNzfpjZ0CjpI8QI-w0wBnYA1w/"", ""Инфа!A:AA""), 6, FALSE)"),2024)</f>
        <v>2024</v>
      </c>
      <c r="H2928" s="150">
        <v>8100</v>
      </c>
      <c r="I2928" s="151" t="s">
        <v>257</v>
      </c>
      <c r="J2928" s="93" t="s">
        <v>8006</v>
      </c>
      <c r="K2928" s="153"/>
      <c r="L2928" s="153"/>
      <c r="M2928" s="153"/>
      <c r="N2928" s="153"/>
      <c r="O2928" s="153"/>
      <c r="P2928" s="153"/>
      <c r="Q2928" s="153"/>
      <c r="R2928" s="153"/>
      <c r="S2928" s="153"/>
    </row>
    <row r="2929" spans="1:19" ht="75">
      <c r="A2929" s="277" t="s">
        <v>25424</v>
      </c>
      <c r="B2929" s="253" t="s">
        <v>400</v>
      </c>
      <c r="C2929" s="93" t="s">
        <v>8007</v>
      </c>
      <c r="D2929" s="93" t="s">
        <v>8008</v>
      </c>
      <c r="E2929" s="148">
        <f ca="1">IFERROR(__xludf.DUMMYFUNCTION(" VLOOKUP(A2953, IMPORTRANGE(""https://docs.google.com/spreadsheets/d/1fj_Bhi2XPL3siwIh4sx4VRLAe31yD50oKdj5UlRYW0c/"", ""Сводка!A:AA""), 5, FALSE)"),152)</f>
        <v>152</v>
      </c>
      <c r="F2929" s="148" t="s">
        <v>415</v>
      </c>
      <c r="G2929" s="147">
        <f ca="1">IFERROR(__xludf.DUMMYFUNCTION(" VLOOKUP(A2953, IMPORTRANGE(""https://docs.google.com/spreadsheets/d/1QNLbnkR_AongFt22vMfNzfpjZ0CjpI8QI-w0wBnYA1w/"", ""Инфа!A:AA""), 6, FALSE)"),2024)</f>
        <v>2024</v>
      </c>
      <c r="H2929" s="150">
        <v>9600</v>
      </c>
      <c r="I2929" s="151" t="s">
        <v>1228</v>
      </c>
      <c r="J2929" s="93" t="s">
        <v>8009</v>
      </c>
      <c r="K2929" s="153"/>
      <c r="L2929" s="153"/>
      <c r="M2929" s="153"/>
      <c r="N2929" s="153"/>
      <c r="O2929" s="153"/>
      <c r="P2929" s="153"/>
      <c r="Q2929" s="153"/>
      <c r="R2929" s="153"/>
      <c r="S2929" s="153"/>
    </row>
    <row r="2930" spans="1:19" ht="206.25">
      <c r="A2930" s="277" t="s">
        <v>25424</v>
      </c>
      <c r="B2930" s="253" t="s">
        <v>153</v>
      </c>
      <c r="C2930" s="93" t="s">
        <v>8010</v>
      </c>
      <c r="D2930" s="93" t="s">
        <v>6919</v>
      </c>
      <c r="E2930" s="148">
        <f ca="1">IFERROR(__xludf.DUMMYFUNCTION(" VLOOKUP(A2954, IMPORTRANGE(""https://docs.google.com/spreadsheets/d/1fj_Bhi2XPL3siwIh4sx4VRLAe31yD50oKdj5UlRYW0c/"", ""Сводка!A:AA""), 5, FALSE)"),140)</f>
        <v>140</v>
      </c>
      <c r="F2930" s="148" t="s">
        <v>266</v>
      </c>
      <c r="G2930" s="147">
        <f ca="1">IFERROR(__xludf.DUMMYFUNCTION(" VLOOKUP(A2954, IMPORTRANGE(""https://docs.google.com/spreadsheets/d/1QNLbnkR_AongFt22vMfNzfpjZ0CjpI8QI-w0wBnYA1w/"", ""Инфа!A:AA""), 6, FALSE)"),2024)</f>
        <v>2024</v>
      </c>
      <c r="H2930" s="150">
        <v>9200</v>
      </c>
      <c r="I2930" s="151" t="s">
        <v>743</v>
      </c>
      <c r="J2930" s="93" t="s">
        <v>8011</v>
      </c>
      <c r="K2930" s="153"/>
      <c r="L2930" s="153"/>
      <c r="M2930" s="153"/>
      <c r="N2930" s="153"/>
      <c r="O2930" s="153"/>
      <c r="P2930" s="153"/>
      <c r="Q2930" s="153"/>
      <c r="R2930" s="153"/>
      <c r="S2930" s="153"/>
    </row>
    <row r="2931" spans="1:19" ht="168.75">
      <c r="A2931" s="277" t="s">
        <v>25424</v>
      </c>
      <c r="B2931" s="253" t="s">
        <v>400</v>
      </c>
      <c r="C2931" s="93" t="s">
        <v>8012</v>
      </c>
      <c r="D2931" s="93" t="s">
        <v>8013</v>
      </c>
      <c r="E2931" s="148">
        <f ca="1">IFERROR(__xludf.DUMMYFUNCTION(" VLOOKUP(A2955, IMPORTRANGE(""https://docs.google.com/spreadsheets/d/1fj_Bhi2XPL3siwIh4sx4VRLAe31yD50oKdj5UlRYW0c/"", ""Сводка!A:AA""), 5, FALSE)"),217)</f>
        <v>217</v>
      </c>
      <c r="F2931" s="148" t="s">
        <v>415</v>
      </c>
      <c r="G2931" s="147">
        <f ca="1">IFERROR(__xludf.DUMMYFUNCTION(" VLOOKUP(A2955, IMPORTRANGE(""https://docs.google.com/spreadsheets/d/1QNLbnkR_AongFt22vMfNzfpjZ0CjpI8QI-w0wBnYA1w/"", ""Инфа!A:AA""), 6, FALSE)"),2024)</f>
        <v>2024</v>
      </c>
      <c r="H2931" s="150">
        <v>11500</v>
      </c>
      <c r="I2931" s="151" t="s">
        <v>133</v>
      </c>
      <c r="J2931" s="93" t="s">
        <v>8014</v>
      </c>
      <c r="K2931" s="153"/>
      <c r="L2931" s="153"/>
      <c r="M2931" s="153"/>
      <c r="N2931" s="153"/>
      <c r="O2931" s="153"/>
      <c r="P2931" s="153"/>
      <c r="Q2931" s="153"/>
      <c r="R2931" s="153"/>
      <c r="S2931" s="153"/>
    </row>
    <row r="2932" spans="1:19" ht="37.5">
      <c r="A2932" s="277" t="s">
        <v>25424</v>
      </c>
      <c r="B2932" s="253" t="s">
        <v>400</v>
      </c>
      <c r="C2932" s="93" t="s">
        <v>8012</v>
      </c>
      <c r="D2932" s="93" t="s">
        <v>8015</v>
      </c>
      <c r="E2932" s="148">
        <f ca="1">IFERROR(__xludf.DUMMYFUNCTION(" VLOOKUP(A2956, IMPORTRANGE(""https://docs.google.com/spreadsheets/d/1fj_Bhi2XPL3siwIh4sx4VRLAe31yD50oKdj5UlRYW0c/"", ""Сводка!A:AA""), 5, FALSE)"),240)</f>
        <v>240</v>
      </c>
      <c r="F2932" s="148" t="s">
        <v>415</v>
      </c>
      <c r="G2932" s="147">
        <f ca="1">IFERROR(__xludf.DUMMYFUNCTION(" VLOOKUP(A2956, IMPORTRANGE(""https://docs.google.com/spreadsheets/d/1QNLbnkR_AongFt22vMfNzfpjZ0CjpI8QI-w0wBnYA1w/"", ""Инфа!A:AA""), 6, FALSE)"),2024)</f>
        <v>2024</v>
      </c>
      <c r="H2932" s="150">
        <v>12200</v>
      </c>
      <c r="I2932" s="156" t="s">
        <v>1021</v>
      </c>
      <c r="J2932" s="93"/>
      <c r="K2932" s="153"/>
      <c r="L2932" s="153"/>
      <c r="M2932" s="153"/>
      <c r="N2932" s="153"/>
      <c r="O2932" s="153"/>
      <c r="P2932" s="153"/>
      <c r="Q2932" s="153"/>
      <c r="R2932" s="153"/>
      <c r="S2932" s="153"/>
    </row>
    <row r="2933" spans="1:19" ht="150">
      <c r="A2933" s="277" t="s">
        <v>25424</v>
      </c>
      <c r="B2933" s="253" t="s">
        <v>153</v>
      </c>
      <c r="C2933" s="93" t="s">
        <v>8016</v>
      </c>
      <c r="D2933" s="93" t="s">
        <v>8017</v>
      </c>
      <c r="E2933" s="148">
        <f ca="1">IFERROR(__xludf.DUMMYFUNCTION(" VLOOKUP(A2957, IMPORTRANGE(""https://docs.google.com/spreadsheets/d/1fj_Bhi2XPL3siwIh4sx4VRLAe31yD50oKdj5UlRYW0c/"", ""Сводка!A:AA""), 5, FALSE)"),380)</f>
        <v>380</v>
      </c>
      <c r="F2933" s="148" t="s">
        <v>50</v>
      </c>
      <c r="G2933" s="147">
        <f ca="1">IFERROR(__xludf.DUMMYFUNCTION(" VLOOKUP(A2957, IMPORTRANGE(""https://docs.google.com/spreadsheets/d/1QNLbnkR_AongFt22vMfNzfpjZ0CjpI8QI-w0wBnYA1w/"", ""Инфа!A:AA""), 6, FALSE)"),2024)</f>
        <v>2024</v>
      </c>
      <c r="H2933" s="154">
        <v>16400</v>
      </c>
      <c r="I2933" s="151" t="s">
        <v>1153</v>
      </c>
      <c r="J2933" s="93" t="s">
        <v>8018</v>
      </c>
      <c r="K2933" s="153"/>
      <c r="L2933" s="153"/>
      <c r="M2933" s="153"/>
      <c r="N2933" s="153"/>
      <c r="O2933" s="153"/>
      <c r="P2933" s="153"/>
      <c r="Q2933" s="153"/>
      <c r="R2933" s="153"/>
      <c r="S2933" s="153"/>
    </row>
    <row r="2934" spans="1:19" ht="37.5">
      <c r="A2934" s="277" t="s">
        <v>25424</v>
      </c>
      <c r="B2934" s="253" t="s">
        <v>400</v>
      </c>
      <c r="C2934" s="93" t="s">
        <v>8019</v>
      </c>
      <c r="D2934" s="93" t="s">
        <v>1043</v>
      </c>
      <c r="E2934" s="148">
        <f ca="1">IFERROR(__xludf.DUMMYFUNCTION(" VLOOKUP(A2958, IMPORTRANGE(""https://docs.google.com/spreadsheets/d/1fj_Bhi2XPL3siwIh4sx4VRLAe31yD50oKdj5UlRYW0c/"", ""Сводка!A:AA""), 5, FALSE)"),196)</f>
        <v>196</v>
      </c>
      <c r="F2934" s="148" t="s">
        <v>415</v>
      </c>
      <c r="G2934" s="147">
        <f ca="1">IFERROR(__xludf.DUMMYFUNCTION(" VLOOKUP(A2958, IMPORTRANGE(""https://docs.google.com/spreadsheets/d/1QNLbnkR_AongFt22vMfNzfpjZ0CjpI8QI-w0wBnYA1w/"", ""Инфа!A:AA""), 6, FALSE)"),2024)</f>
        <v>2024</v>
      </c>
      <c r="H2934" s="150">
        <v>10900</v>
      </c>
      <c r="I2934" s="156" t="s">
        <v>28</v>
      </c>
      <c r="J2934" s="93"/>
      <c r="K2934" s="153"/>
      <c r="L2934" s="153"/>
      <c r="M2934" s="153"/>
      <c r="N2934" s="153"/>
      <c r="O2934" s="153"/>
      <c r="P2934" s="153"/>
      <c r="Q2934" s="153"/>
      <c r="R2934" s="153"/>
      <c r="S2934" s="153"/>
    </row>
    <row r="2935" spans="1:19" ht="150">
      <c r="A2935" s="277" t="s">
        <v>25424</v>
      </c>
      <c r="B2935" s="253" t="s">
        <v>153</v>
      </c>
      <c r="C2935" s="93" t="s">
        <v>8020</v>
      </c>
      <c r="D2935" s="93" t="s">
        <v>8021</v>
      </c>
      <c r="E2935" s="148">
        <f ca="1">IFERROR(__xludf.DUMMYFUNCTION(" VLOOKUP(A2959, IMPORTRANGE(""https://docs.google.com/spreadsheets/d/1fj_Bhi2XPL3siwIh4sx4VRLAe31yD50oKdj5UlRYW0c/"", ""Сводка!A:AA""), 5, FALSE)"),404)</f>
        <v>404</v>
      </c>
      <c r="F2935" s="148" t="s">
        <v>456</v>
      </c>
      <c r="G2935" s="147">
        <f ca="1">IFERROR(__xludf.DUMMYFUNCTION(" VLOOKUP(A2959, IMPORTRANGE(""https://docs.google.com/spreadsheets/d/1QNLbnkR_AongFt22vMfNzfpjZ0CjpI8QI-w0wBnYA1w/"", ""Инфа!A:AA""), 6, FALSE)"),2024)</f>
        <v>2024</v>
      </c>
      <c r="H2935" s="154">
        <v>17100</v>
      </c>
      <c r="I2935" s="151" t="s">
        <v>246</v>
      </c>
      <c r="J2935" s="93" t="s">
        <v>8022</v>
      </c>
      <c r="K2935" s="153"/>
      <c r="L2935" s="153"/>
      <c r="M2935" s="153"/>
      <c r="N2935" s="153"/>
      <c r="O2935" s="153"/>
      <c r="P2935" s="153"/>
      <c r="Q2935" s="153"/>
      <c r="R2935" s="153"/>
      <c r="S2935" s="153"/>
    </row>
    <row r="2936" spans="1:19" ht="150">
      <c r="A2936" s="277" t="s">
        <v>25424</v>
      </c>
      <c r="B2936" s="253" t="s">
        <v>153</v>
      </c>
      <c r="C2936" s="93" t="s">
        <v>8020</v>
      </c>
      <c r="D2936" s="93" t="s">
        <v>8023</v>
      </c>
      <c r="E2936" s="148">
        <f ca="1">IFERROR(__xludf.DUMMYFUNCTION(" VLOOKUP(A2960, IMPORTRANGE(""https://docs.google.com/spreadsheets/d/1fj_Bhi2XPL3siwIh4sx4VRLAe31yD50oKdj5UlRYW0c/"", ""Сводка!A:AA""), 5, FALSE)"),404)</f>
        <v>404</v>
      </c>
      <c r="F2936" s="148" t="s">
        <v>456</v>
      </c>
      <c r="G2936" s="147">
        <f ca="1">IFERROR(__xludf.DUMMYFUNCTION(" VLOOKUP(A2960, IMPORTRANGE(""https://docs.google.com/spreadsheets/d/1QNLbnkR_AongFt22vMfNzfpjZ0CjpI8QI-w0wBnYA1w/"", ""Инфа!A:AA""), 6, FALSE)"),2024)</f>
        <v>2024</v>
      </c>
      <c r="H2936" s="154">
        <v>17100</v>
      </c>
      <c r="I2936" s="151" t="s">
        <v>246</v>
      </c>
      <c r="J2936" s="93" t="s">
        <v>8022</v>
      </c>
      <c r="K2936" s="153"/>
      <c r="L2936" s="153"/>
      <c r="M2936" s="153"/>
      <c r="N2936" s="153"/>
      <c r="O2936" s="153"/>
      <c r="P2936" s="153"/>
      <c r="Q2936" s="153"/>
      <c r="R2936" s="153"/>
      <c r="S2936" s="153"/>
    </row>
    <row r="2937" spans="1:19" ht="187.5">
      <c r="A2937" s="277" t="s">
        <v>25424</v>
      </c>
      <c r="B2937" s="253" t="s">
        <v>400</v>
      </c>
      <c r="C2937" s="93" t="s">
        <v>8024</v>
      </c>
      <c r="D2937" s="93" t="s">
        <v>8025</v>
      </c>
      <c r="E2937" s="148">
        <f ca="1">IFERROR(__xludf.DUMMYFUNCTION(" VLOOKUP(A2961, IMPORTRANGE(""https://docs.google.com/spreadsheets/d/1fj_Bhi2XPL3siwIh4sx4VRLAe31yD50oKdj5UlRYW0c/"", ""Сводка!A:AA""), 5, FALSE)"),252)</f>
        <v>252</v>
      </c>
      <c r="F2937" s="148" t="s">
        <v>415</v>
      </c>
      <c r="G2937" s="147">
        <f ca="1">IFERROR(__xludf.DUMMYFUNCTION(" VLOOKUP(A2961, IMPORTRANGE(""https://docs.google.com/spreadsheets/d/1QNLbnkR_AongFt22vMfNzfpjZ0CjpI8QI-w0wBnYA1w/"", ""Инфа!A:AA""), 6, FALSE)"),2024)</f>
        <v>2024</v>
      </c>
      <c r="H2937" s="150">
        <v>12600</v>
      </c>
      <c r="I2937" s="156" t="s">
        <v>28</v>
      </c>
      <c r="J2937" s="93" t="s">
        <v>8026</v>
      </c>
      <c r="K2937" s="153"/>
      <c r="L2937" s="153"/>
      <c r="M2937" s="153"/>
      <c r="N2937" s="153"/>
      <c r="O2937" s="153"/>
      <c r="P2937" s="153"/>
      <c r="Q2937" s="153"/>
      <c r="R2937" s="153"/>
      <c r="S2937" s="153"/>
    </row>
    <row r="2938" spans="1:19" ht="112.5">
      <c r="A2938" s="277" t="s">
        <v>25424</v>
      </c>
      <c r="B2938" s="253" t="s">
        <v>400</v>
      </c>
      <c r="C2938" s="93" t="s">
        <v>8027</v>
      </c>
      <c r="D2938" s="93" t="s">
        <v>1043</v>
      </c>
      <c r="E2938" s="148">
        <f ca="1">IFERROR(__xludf.DUMMYFUNCTION(" VLOOKUP(A2962, IMPORTRANGE(""https://docs.google.com/spreadsheets/d/1fj_Bhi2XPL3siwIh4sx4VRLAe31yD50oKdj5UlRYW0c/"", ""Сводка!A:AA""), 5, FALSE)"),196)</f>
        <v>196</v>
      </c>
      <c r="F2938" s="148" t="s">
        <v>415</v>
      </c>
      <c r="G2938" s="147">
        <f ca="1">IFERROR(__xludf.DUMMYFUNCTION(" VLOOKUP(A2962, IMPORTRANGE(""https://docs.google.com/spreadsheets/d/1QNLbnkR_AongFt22vMfNzfpjZ0CjpI8QI-w0wBnYA1w/"", ""Инфа!A:AA""), 6, FALSE)"),2024)</f>
        <v>2024</v>
      </c>
      <c r="H2938" s="150">
        <v>10900</v>
      </c>
      <c r="I2938" s="156" t="s">
        <v>28</v>
      </c>
      <c r="J2938" s="93" t="s">
        <v>8028</v>
      </c>
      <c r="K2938" s="153"/>
      <c r="L2938" s="153"/>
      <c r="M2938" s="153"/>
      <c r="N2938" s="153"/>
      <c r="O2938" s="153"/>
      <c r="P2938" s="153"/>
      <c r="Q2938" s="153"/>
      <c r="R2938" s="153"/>
      <c r="S2938" s="153"/>
    </row>
    <row r="2939" spans="1:19" ht="93.75">
      <c r="A2939" s="277" t="s">
        <v>25424</v>
      </c>
      <c r="B2939" s="253" t="s">
        <v>400</v>
      </c>
      <c r="C2939" s="93" t="s">
        <v>8029</v>
      </c>
      <c r="D2939" s="93" t="s">
        <v>8030</v>
      </c>
      <c r="E2939" s="148">
        <f ca="1">IFERROR(__xludf.DUMMYFUNCTION(" VLOOKUP(A2963, IMPORTRANGE(""https://docs.google.com/spreadsheets/d/1fj_Bhi2XPL3siwIh4sx4VRLAe31yD50oKdj5UlRYW0c/"", ""Сводка!A:AA""), 5, FALSE)"),324)</f>
        <v>324</v>
      </c>
      <c r="F2939" s="148" t="s">
        <v>466</v>
      </c>
      <c r="G2939" s="147">
        <f ca="1">IFERROR(__xludf.DUMMYFUNCTION(" VLOOKUP(A2963, IMPORTRANGE(""https://docs.google.com/spreadsheets/d/1QNLbnkR_AongFt22vMfNzfpjZ0CjpI8QI-w0wBnYA1w/"", ""Инфа!A:AA""), 6, FALSE)"),2024)</f>
        <v>2024</v>
      </c>
      <c r="H2939" s="150">
        <v>24400</v>
      </c>
      <c r="I2939" s="151" t="s">
        <v>291</v>
      </c>
      <c r="J2939" s="93" t="s">
        <v>8031</v>
      </c>
      <c r="K2939" s="153"/>
      <c r="L2939" s="153"/>
      <c r="M2939" s="153"/>
      <c r="N2939" s="153"/>
      <c r="O2939" s="153"/>
      <c r="P2939" s="153"/>
      <c r="Q2939" s="153"/>
      <c r="R2939" s="153"/>
      <c r="S2939" s="153"/>
    </row>
    <row r="2940" spans="1:19" ht="187.5">
      <c r="A2940" s="277" t="s">
        <v>25424</v>
      </c>
      <c r="B2940" s="253" t="s">
        <v>400</v>
      </c>
      <c r="C2940" s="93" t="s">
        <v>8032</v>
      </c>
      <c r="D2940" s="93" t="s">
        <v>8033</v>
      </c>
      <c r="E2940" s="148">
        <f ca="1">IFERROR(__xludf.DUMMYFUNCTION(" VLOOKUP(A2964, IMPORTRANGE(""https://docs.google.com/spreadsheets/d/1fj_Bhi2XPL3siwIh4sx4VRLAe31yD50oKdj5UlRYW0c/"", ""Сводка!A:AA""), 5, FALSE)"),112)</f>
        <v>112</v>
      </c>
      <c r="F2940" s="148" t="s">
        <v>415</v>
      </c>
      <c r="G2940" s="147">
        <f ca="1">IFERROR(__xludf.DUMMYFUNCTION(" VLOOKUP(A2964, IMPORTRANGE(""https://docs.google.com/spreadsheets/d/1QNLbnkR_AongFt22vMfNzfpjZ0CjpI8QI-w0wBnYA1w/"", ""Инфа!A:AA""), 6, FALSE)"),2024)</f>
        <v>2024</v>
      </c>
      <c r="H2940" s="150">
        <v>8400</v>
      </c>
      <c r="I2940" s="151" t="s">
        <v>171</v>
      </c>
      <c r="J2940" s="93" t="s">
        <v>8034</v>
      </c>
      <c r="K2940" s="153"/>
      <c r="L2940" s="153"/>
      <c r="M2940" s="153"/>
      <c r="N2940" s="153"/>
      <c r="O2940" s="153"/>
      <c r="P2940" s="153"/>
      <c r="Q2940" s="153"/>
      <c r="R2940" s="153"/>
      <c r="S2940" s="153"/>
    </row>
    <row r="2941" spans="1:19" ht="168.75">
      <c r="A2941" s="277" t="s">
        <v>25424</v>
      </c>
      <c r="B2941" s="253" t="s">
        <v>8035</v>
      </c>
      <c r="C2941" s="93" t="s">
        <v>8036</v>
      </c>
      <c r="D2941" s="93" t="s">
        <v>8037</v>
      </c>
      <c r="E2941" s="148">
        <f ca="1">IFERROR(__xludf.DUMMYFUNCTION(" VLOOKUP(A2965, IMPORTRANGE(""https://docs.google.com/spreadsheets/d/1fj_Bhi2XPL3siwIh4sx4VRLAe31yD50oKdj5UlRYW0c/"", ""Сводка!A:AA""), 5, FALSE)"),128)</f>
        <v>128</v>
      </c>
      <c r="F2941" s="148" t="s">
        <v>3809</v>
      </c>
      <c r="G2941" s="147">
        <f ca="1">IFERROR(__xludf.DUMMYFUNCTION(" VLOOKUP(A2965, IMPORTRANGE(""https://docs.google.com/spreadsheets/d/1QNLbnkR_AongFt22vMfNzfpjZ0CjpI8QI-w0wBnYA1w/"", ""Инфа!A:AA""), 6, FALSE)"),2024)</f>
        <v>2024</v>
      </c>
      <c r="H2941" s="150">
        <v>8800</v>
      </c>
      <c r="I2941" s="151" t="s">
        <v>1795</v>
      </c>
      <c r="J2941" s="93" t="s">
        <v>8038</v>
      </c>
      <c r="K2941" s="153"/>
      <c r="L2941" s="153"/>
      <c r="M2941" s="153"/>
      <c r="N2941" s="153"/>
      <c r="O2941" s="153"/>
      <c r="P2941" s="153"/>
      <c r="Q2941" s="153"/>
      <c r="R2941" s="153"/>
      <c r="S2941" s="153"/>
    </row>
    <row r="2942" spans="1:19" ht="168.75">
      <c r="A2942" s="277" t="s">
        <v>25424</v>
      </c>
      <c r="B2942" s="253" t="s">
        <v>400</v>
      </c>
      <c r="C2942" s="93" t="s">
        <v>8039</v>
      </c>
      <c r="D2942" s="93" t="s">
        <v>8040</v>
      </c>
      <c r="E2942" s="148">
        <f ca="1">IFERROR(__xludf.DUMMYFUNCTION(" VLOOKUP(A2966, IMPORTRANGE(""https://docs.google.com/spreadsheets/d/1fj_Bhi2XPL3siwIh4sx4VRLAe31yD50oKdj5UlRYW0c/"", ""Сводка!A:AA""), 5, FALSE)"),224)</f>
        <v>224</v>
      </c>
      <c r="F2942" s="148" t="s">
        <v>415</v>
      </c>
      <c r="G2942" s="147">
        <f ca="1">IFERROR(__xludf.DUMMYFUNCTION(" VLOOKUP(A2966, IMPORTRANGE(""https://docs.google.com/spreadsheets/d/1QNLbnkR_AongFt22vMfNzfpjZ0CjpI8QI-w0wBnYA1w/"", ""Инфа!A:AA""), 6, FALSE)"),2024)</f>
        <v>2024</v>
      </c>
      <c r="H2942" s="150">
        <v>18400</v>
      </c>
      <c r="I2942" s="151" t="s">
        <v>8041</v>
      </c>
      <c r="J2942" s="93" t="s">
        <v>8042</v>
      </c>
      <c r="K2942" s="153"/>
      <c r="L2942" s="153"/>
      <c r="M2942" s="153"/>
      <c r="N2942" s="153"/>
      <c r="O2942" s="153"/>
      <c r="P2942" s="153"/>
      <c r="Q2942" s="153"/>
      <c r="R2942" s="153"/>
      <c r="S2942" s="153"/>
    </row>
    <row r="2943" spans="1:19" ht="187.5">
      <c r="A2943" s="277" t="s">
        <v>25424</v>
      </c>
      <c r="B2943" s="253" t="s">
        <v>400</v>
      </c>
      <c r="C2943" s="93" t="s">
        <v>8043</v>
      </c>
      <c r="D2943" s="93" t="s">
        <v>8044</v>
      </c>
      <c r="E2943" s="148">
        <f ca="1">IFERROR(__xludf.DUMMYFUNCTION(" VLOOKUP(A2967, IMPORTRANGE(""https://docs.google.com/spreadsheets/d/1fj_Bhi2XPL3siwIh4sx4VRLAe31yD50oKdj5UlRYW0c/"", ""Сводка!A:AA""), 5, FALSE)"),112)</f>
        <v>112</v>
      </c>
      <c r="F2943" s="148" t="s">
        <v>26</v>
      </c>
      <c r="G2943" s="147">
        <f ca="1">IFERROR(__xludf.DUMMYFUNCTION(" VLOOKUP(A2967, IMPORTRANGE(""https://docs.google.com/spreadsheets/d/1QNLbnkR_AongFt22vMfNzfpjZ0CjpI8QI-w0wBnYA1w/"", ""Инфа!A:AA""), 6, FALSE)"),2024)</f>
        <v>2024</v>
      </c>
      <c r="H2943" s="150">
        <v>8400</v>
      </c>
      <c r="I2943" s="151" t="s">
        <v>171</v>
      </c>
      <c r="J2943" s="93" t="s">
        <v>8045</v>
      </c>
      <c r="K2943" s="153"/>
      <c r="L2943" s="153"/>
      <c r="M2943" s="153"/>
      <c r="N2943" s="153"/>
      <c r="O2943" s="153"/>
      <c r="P2943" s="153"/>
      <c r="Q2943" s="153"/>
      <c r="R2943" s="153"/>
      <c r="S2943" s="153"/>
    </row>
    <row r="2944" spans="1:19" ht="281.25">
      <c r="A2944" s="277" t="s">
        <v>25424</v>
      </c>
      <c r="B2944" s="253" t="s">
        <v>153</v>
      </c>
      <c r="C2944" s="93" t="s">
        <v>8046</v>
      </c>
      <c r="D2944" s="93" t="s">
        <v>8047</v>
      </c>
      <c r="E2944" s="148">
        <f ca="1">IFERROR(__xludf.DUMMYFUNCTION(" VLOOKUP(A2968, IMPORTRANGE(""https://docs.google.com/spreadsheets/d/1fj_Bhi2XPL3siwIh4sx4VRLAe31yD50oKdj5UlRYW0c/"", ""Сводка!A:AA""), 5, FALSE)"),108)</f>
        <v>108</v>
      </c>
      <c r="F2944" s="148" t="s">
        <v>108</v>
      </c>
      <c r="G2944" s="147">
        <f ca="1">IFERROR(__xludf.DUMMYFUNCTION(" VLOOKUP(A2968, IMPORTRANGE(""https://docs.google.com/spreadsheets/d/1QNLbnkR_AongFt22vMfNzfpjZ0CjpI8QI-w0wBnYA1w/"", ""Инфа!A:AA""), 6, FALSE)"),2024)</f>
        <v>2024</v>
      </c>
      <c r="H2944" s="150">
        <v>11500</v>
      </c>
      <c r="I2944" s="151" t="s">
        <v>85</v>
      </c>
      <c r="J2944" s="93" t="s">
        <v>8048</v>
      </c>
      <c r="K2944" s="153"/>
      <c r="L2944" s="153"/>
      <c r="M2944" s="153"/>
      <c r="N2944" s="153"/>
      <c r="O2944" s="153"/>
      <c r="P2944" s="153"/>
      <c r="Q2944" s="153"/>
      <c r="R2944" s="153"/>
      <c r="S2944" s="153"/>
    </row>
    <row r="2945" spans="1:19" ht="56.25">
      <c r="A2945" s="277" t="s">
        <v>25424</v>
      </c>
      <c r="B2945" s="253" t="s">
        <v>400</v>
      </c>
      <c r="C2945" s="93" t="s">
        <v>8049</v>
      </c>
      <c r="D2945" s="93" t="s">
        <v>8050</v>
      </c>
      <c r="E2945" s="148">
        <f ca="1">IFERROR(__xludf.DUMMYFUNCTION(" VLOOKUP(A2969, IMPORTRANGE(""https://docs.google.com/spreadsheets/d/1fj_Bhi2XPL3siwIh4sx4VRLAe31yD50oKdj5UlRYW0c/"", ""Сводка!A:AA""), 5, FALSE)"),80)</f>
        <v>80</v>
      </c>
      <c r="F2945" s="148" t="s">
        <v>2114</v>
      </c>
      <c r="G2945" s="147">
        <f ca="1">IFERROR(__xludf.DUMMYFUNCTION(" VLOOKUP(A2969, IMPORTRANGE(""https://docs.google.com/spreadsheets/d/1QNLbnkR_AongFt22vMfNzfpjZ0CjpI8QI-w0wBnYA1w/"", ""Инфа!A:AA""), 6, FALSE)"),2024)</f>
        <v>2024</v>
      </c>
      <c r="H2945" s="150">
        <v>7400</v>
      </c>
      <c r="I2945" s="156" t="s">
        <v>497</v>
      </c>
      <c r="J2945" s="93"/>
      <c r="K2945" s="153"/>
      <c r="L2945" s="153"/>
      <c r="M2945" s="153"/>
      <c r="N2945" s="153"/>
      <c r="O2945" s="153"/>
      <c r="P2945" s="153"/>
      <c r="Q2945" s="153"/>
      <c r="R2945" s="153"/>
      <c r="S2945" s="153"/>
    </row>
    <row r="2946" spans="1:19" ht="37.5">
      <c r="A2946" s="277" t="s">
        <v>25424</v>
      </c>
      <c r="B2946" s="253" t="s">
        <v>400</v>
      </c>
      <c r="C2946" s="93" t="s">
        <v>8051</v>
      </c>
      <c r="D2946" s="93" t="s">
        <v>8052</v>
      </c>
      <c r="E2946" s="148">
        <f ca="1">IFERROR(__xludf.DUMMYFUNCTION(" VLOOKUP(A2970, IMPORTRANGE(""https://docs.google.com/spreadsheets/d/1fj_Bhi2XPL3siwIh4sx4VRLAe31yD50oKdj5UlRYW0c/"", ""Сводка!A:AA""), 5, FALSE)"),64)</f>
        <v>64</v>
      </c>
      <c r="F2946" s="148" t="s">
        <v>415</v>
      </c>
      <c r="G2946" s="147">
        <f ca="1">IFERROR(__xludf.DUMMYFUNCTION(" VLOOKUP(A2970, IMPORTRANGE(""https://docs.google.com/spreadsheets/d/1QNLbnkR_AongFt22vMfNzfpjZ0CjpI8QI-w0wBnYA1w/"", ""Инфа!A:AA""), 6, FALSE)"),2024)</f>
        <v>2024</v>
      </c>
      <c r="H2946" s="150">
        <v>6900</v>
      </c>
      <c r="I2946" s="151" t="s">
        <v>6200</v>
      </c>
      <c r="J2946" s="93"/>
      <c r="K2946" s="153"/>
      <c r="L2946" s="153"/>
      <c r="M2946" s="153"/>
      <c r="N2946" s="153"/>
      <c r="O2946" s="153"/>
      <c r="P2946" s="153"/>
      <c r="Q2946" s="153"/>
      <c r="R2946" s="153"/>
      <c r="S2946" s="153"/>
    </row>
    <row r="2947" spans="1:19" ht="187.5">
      <c r="A2947" s="277" t="s">
        <v>25424</v>
      </c>
      <c r="B2947" s="253" t="s">
        <v>153</v>
      </c>
      <c r="C2947" s="93" t="s">
        <v>8053</v>
      </c>
      <c r="D2947" s="93" t="s">
        <v>8054</v>
      </c>
      <c r="E2947" s="148">
        <f ca="1">IFERROR(__xludf.DUMMYFUNCTION(" VLOOKUP(A2971, IMPORTRANGE(""https://docs.google.com/spreadsheets/d/1fj_Bhi2XPL3siwIh4sx4VRLAe31yD50oKdj5UlRYW0c/"", ""Сводка!A:AA""), 5, FALSE)"),120)</f>
        <v>120</v>
      </c>
      <c r="F2947" s="148" t="s">
        <v>50</v>
      </c>
      <c r="G2947" s="147">
        <f ca="1">IFERROR(__xludf.DUMMYFUNCTION(" VLOOKUP(A2971, IMPORTRANGE(""https://docs.google.com/spreadsheets/d/1QNLbnkR_AongFt22vMfNzfpjZ0CjpI8QI-w0wBnYA1w/"", ""Инфа!A:AA""), 6, FALSE)"),2024)</f>
        <v>2024</v>
      </c>
      <c r="H2947" s="150">
        <v>8600</v>
      </c>
      <c r="I2947" s="151" t="s">
        <v>1653</v>
      </c>
      <c r="J2947" s="93" t="s">
        <v>8055</v>
      </c>
      <c r="K2947" s="153"/>
      <c r="L2947" s="153"/>
      <c r="M2947" s="153"/>
      <c r="N2947" s="153"/>
      <c r="O2947" s="153"/>
      <c r="P2947" s="153"/>
      <c r="Q2947" s="153"/>
      <c r="R2947" s="153"/>
      <c r="S2947" s="153"/>
    </row>
    <row r="2948" spans="1:19" ht="225">
      <c r="A2948" s="277" t="s">
        <v>25424</v>
      </c>
      <c r="B2948" s="253" t="s">
        <v>400</v>
      </c>
      <c r="C2948" s="93" t="s">
        <v>8056</v>
      </c>
      <c r="D2948" s="93" t="s">
        <v>8057</v>
      </c>
      <c r="E2948" s="148">
        <f ca="1">IFERROR(__xludf.DUMMYFUNCTION(" VLOOKUP(A2972, IMPORTRANGE(""https://docs.google.com/spreadsheets/d/1fj_Bhi2XPL3siwIh4sx4VRLAe31yD50oKdj5UlRYW0c/"", ""Сводка!A:AA""), 5, FALSE)"),368)</f>
        <v>368</v>
      </c>
      <c r="F2948" s="148" t="s">
        <v>466</v>
      </c>
      <c r="G2948" s="147">
        <f ca="1">IFERROR(__xludf.DUMMYFUNCTION(" VLOOKUP(A2972, IMPORTRANGE(""https://docs.google.com/spreadsheets/d/1QNLbnkR_AongFt22vMfNzfpjZ0CjpI8QI-w0wBnYA1w/"", ""Инфа!A:AA""), 6, FALSE)"),2024)</f>
        <v>2024</v>
      </c>
      <c r="H2948" s="154">
        <v>16000</v>
      </c>
      <c r="I2948" s="151" t="s">
        <v>8058</v>
      </c>
      <c r="J2948" s="93" t="s">
        <v>8059</v>
      </c>
      <c r="K2948" s="153"/>
      <c r="L2948" s="153"/>
      <c r="M2948" s="153"/>
      <c r="N2948" s="153"/>
      <c r="O2948" s="153"/>
      <c r="P2948" s="153"/>
      <c r="Q2948" s="153"/>
      <c r="R2948" s="153"/>
      <c r="S2948" s="153"/>
    </row>
    <row r="2949" spans="1:19" ht="36">
      <c r="A2949" s="277" t="s">
        <v>25424</v>
      </c>
      <c r="B2949" s="253" t="s">
        <v>400</v>
      </c>
      <c r="C2949" s="93" t="s">
        <v>8060</v>
      </c>
      <c r="D2949" s="93" t="s">
        <v>8061</v>
      </c>
      <c r="E2949" s="148">
        <f ca="1">IFERROR(__xludf.DUMMYFUNCTION(" VLOOKUP(A2973, IMPORTRANGE(""https://docs.google.com/spreadsheets/d/1fj_Bhi2XPL3siwIh4sx4VRLAe31yD50oKdj5UlRYW0c/"", ""Сводка!A:AA""), 5, FALSE)"),154)</f>
        <v>154</v>
      </c>
      <c r="F2949" s="148" t="s">
        <v>466</v>
      </c>
      <c r="G2949" s="147">
        <f ca="1">IFERROR(__xludf.DUMMYFUNCTION(" VLOOKUP(A2973, IMPORTRANGE(""https://docs.google.com/spreadsheets/d/1QNLbnkR_AongFt22vMfNzfpjZ0CjpI8QI-w0wBnYA1w/"", ""Инфа!A:AA""), 6, FALSE)"),2024)</f>
        <v>2024</v>
      </c>
      <c r="H2949" s="150">
        <v>9600</v>
      </c>
      <c r="I2949" s="156" t="s">
        <v>6015</v>
      </c>
      <c r="J2949" s="93"/>
      <c r="K2949" s="153"/>
      <c r="L2949" s="153"/>
      <c r="M2949" s="153"/>
      <c r="N2949" s="153"/>
      <c r="O2949" s="153"/>
      <c r="P2949" s="153"/>
      <c r="Q2949" s="153"/>
      <c r="R2949" s="153"/>
      <c r="S2949" s="153"/>
    </row>
    <row r="2950" spans="1:19" ht="112.5">
      <c r="A2950" s="277" t="s">
        <v>25424</v>
      </c>
      <c r="B2950" s="253" t="s">
        <v>400</v>
      </c>
      <c r="C2950" s="93" t="s">
        <v>8060</v>
      </c>
      <c r="D2950" s="93" t="s">
        <v>8062</v>
      </c>
      <c r="E2950" s="148">
        <f ca="1">IFERROR(__xludf.DUMMYFUNCTION(" VLOOKUP(A2974, IMPORTRANGE(""https://docs.google.com/spreadsheets/d/1fj_Bhi2XPL3siwIh4sx4VRLAe31yD50oKdj5UlRYW0c/"", ""Сводка!A:AA""), 5, FALSE)"),200)</f>
        <v>200</v>
      </c>
      <c r="F2950" s="148" t="s">
        <v>466</v>
      </c>
      <c r="G2950" s="147">
        <f ca="1">IFERROR(__xludf.DUMMYFUNCTION(" VLOOKUP(A2974, IMPORTRANGE(""https://docs.google.com/spreadsheets/d/1QNLbnkR_AongFt22vMfNzfpjZ0CjpI8QI-w0wBnYA1w/"", ""Инфа!A:AA""), 6, FALSE)"),2024)</f>
        <v>2024</v>
      </c>
      <c r="H2950" s="150">
        <v>11000</v>
      </c>
      <c r="I2950" s="156" t="s">
        <v>97</v>
      </c>
      <c r="J2950" s="93" t="s">
        <v>8063</v>
      </c>
      <c r="K2950" s="153"/>
      <c r="L2950" s="153"/>
      <c r="M2950" s="153"/>
      <c r="N2950" s="153"/>
      <c r="O2950" s="153"/>
      <c r="P2950" s="153"/>
      <c r="Q2950" s="153"/>
      <c r="R2950" s="153"/>
      <c r="S2950" s="153"/>
    </row>
    <row r="2951" spans="1:19" ht="131.25">
      <c r="A2951" s="277" t="s">
        <v>25424</v>
      </c>
      <c r="B2951" s="253" t="s">
        <v>153</v>
      </c>
      <c r="C2951" s="93" t="s">
        <v>8064</v>
      </c>
      <c r="D2951" s="93" t="s">
        <v>8065</v>
      </c>
      <c r="E2951" s="148">
        <f ca="1">IFERROR(__xludf.DUMMYFUNCTION(" VLOOKUP(A2975, IMPORTRANGE(""https://docs.google.com/spreadsheets/d/1fj_Bhi2XPL3siwIh4sx4VRLAe31yD50oKdj5UlRYW0c/"", ""Сводка!A:AA""), 5, FALSE)"),216)</f>
        <v>216</v>
      </c>
      <c r="F2951" s="148" t="s">
        <v>860</v>
      </c>
      <c r="G2951" s="147">
        <f ca="1">IFERROR(__xludf.DUMMYFUNCTION(" VLOOKUP(A2975, IMPORTRANGE(""https://docs.google.com/spreadsheets/d/1QNLbnkR_AongFt22vMfNzfpjZ0CjpI8QI-w0wBnYA1w/"", ""Инфа!A:AA""), 6, FALSE)"),2024)</f>
        <v>2024</v>
      </c>
      <c r="H2951" s="150">
        <v>14900</v>
      </c>
      <c r="I2951" s="151" t="s">
        <v>146</v>
      </c>
      <c r="J2951" s="93" t="s">
        <v>8067</v>
      </c>
      <c r="K2951" s="153"/>
      <c r="L2951" s="153"/>
      <c r="M2951" s="153"/>
      <c r="N2951" s="153"/>
      <c r="O2951" s="153"/>
      <c r="P2951" s="153"/>
      <c r="Q2951" s="153"/>
      <c r="R2951" s="153"/>
      <c r="S2951" s="153"/>
    </row>
    <row r="2952" spans="1:19" ht="93.75">
      <c r="A2952" s="277" t="s">
        <v>25424</v>
      </c>
      <c r="B2952" s="253" t="s">
        <v>400</v>
      </c>
      <c r="C2952" s="93" t="s">
        <v>8068</v>
      </c>
      <c r="D2952" s="93" t="s">
        <v>8069</v>
      </c>
      <c r="E2952" s="148">
        <f ca="1">IFERROR(__xludf.DUMMYFUNCTION(" VLOOKUP(A2976, IMPORTRANGE(""https://docs.google.com/spreadsheets/d/1fj_Bhi2XPL3siwIh4sx4VRLAe31yD50oKdj5UlRYW0c/"", ""Сводка!A:AA""), 5, FALSE)"),88)</f>
        <v>88</v>
      </c>
      <c r="F2952" s="148"/>
      <c r="G2952" s="147">
        <f ca="1">IFERROR(__xludf.DUMMYFUNCTION(" VLOOKUP(A2976, IMPORTRANGE(""https://docs.google.com/spreadsheets/d/1QNLbnkR_AongFt22vMfNzfpjZ0CjpI8QI-w0wBnYA1w/"", ""Инфа!A:AA""), 6, FALSE)"),2024)</f>
        <v>2024</v>
      </c>
      <c r="H2952" s="150">
        <v>7600</v>
      </c>
      <c r="I2952" s="151" t="s">
        <v>138</v>
      </c>
      <c r="J2952" s="93" t="s">
        <v>8070</v>
      </c>
      <c r="K2952" s="153"/>
      <c r="L2952" s="153"/>
      <c r="M2952" s="153"/>
      <c r="N2952" s="153"/>
      <c r="O2952" s="153"/>
      <c r="P2952" s="153"/>
      <c r="Q2952" s="153"/>
      <c r="R2952" s="153"/>
      <c r="S2952" s="153"/>
    </row>
    <row r="2953" spans="1:19" ht="56.25">
      <c r="A2953" s="277" t="s">
        <v>25424</v>
      </c>
      <c r="B2953" s="253" t="s">
        <v>153</v>
      </c>
      <c r="C2953" s="93" t="s">
        <v>8068</v>
      </c>
      <c r="D2953" s="93" t="s">
        <v>8071</v>
      </c>
      <c r="E2953" s="148">
        <f ca="1">IFERROR(__xludf.DUMMYFUNCTION(" VLOOKUP(A2977, IMPORTRANGE(""https://docs.google.com/spreadsheets/d/1fj_Bhi2XPL3siwIh4sx4VRLAe31yD50oKdj5UlRYW0c/"", ""Сводка!A:AA""), 5, FALSE)"),192)</f>
        <v>192</v>
      </c>
      <c r="F2953" s="148" t="s">
        <v>50</v>
      </c>
      <c r="G2953" s="147">
        <f ca="1">IFERROR(__xludf.DUMMYFUNCTION(" VLOOKUP(A2977, IMPORTRANGE(""https://docs.google.com/spreadsheets/d/1QNLbnkR_AongFt22vMfNzfpjZ0CjpI8QI-w0wBnYA1w/"", ""Инфа!A:AA""), 6, FALSE)"),2024)</f>
        <v>2024</v>
      </c>
      <c r="H2953" s="150">
        <v>10800</v>
      </c>
      <c r="I2953" s="151" t="s">
        <v>138</v>
      </c>
      <c r="J2953" s="93" t="s">
        <v>8072</v>
      </c>
      <c r="K2953" s="153"/>
      <c r="L2953" s="153"/>
      <c r="M2953" s="153"/>
      <c r="N2953" s="153"/>
      <c r="O2953" s="153"/>
      <c r="P2953" s="153"/>
      <c r="Q2953" s="153"/>
      <c r="R2953" s="153"/>
      <c r="S2953" s="153"/>
    </row>
    <row r="2954" spans="1:19" ht="262.5">
      <c r="A2954" s="277" t="s">
        <v>25424</v>
      </c>
      <c r="B2954" s="253" t="s">
        <v>400</v>
      </c>
      <c r="C2954" s="93" t="s">
        <v>8073</v>
      </c>
      <c r="D2954" s="93" t="s">
        <v>8074</v>
      </c>
      <c r="E2954" s="148">
        <f ca="1">IFERROR(__xludf.DUMMYFUNCTION(" VLOOKUP(A2978, IMPORTRANGE(""https://docs.google.com/spreadsheets/d/1fj_Bhi2XPL3siwIh4sx4VRLAe31yD50oKdj5UlRYW0c/"", ""Сводка!A:AA""), 5, FALSE)"),166)</f>
        <v>166</v>
      </c>
      <c r="F2954" s="148" t="s">
        <v>415</v>
      </c>
      <c r="G2954" s="147">
        <f ca="1">IFERROR(__xludf.DUMMYFUNCTION(" VLOOKUP(A2978, IMPORTRANGE(""https://docs.google.com/spreadsheets/d/1QNLbnkR_AongFt22vMfNzfpjZ0CjpI8QI-w0wBnYA1w/"", ""Инфа!A:AA""), 6, FALSE)"),2024)</f>
        <v>2024</v>
      </c>
      <c r="H2954" s="150">
        <v>10000</v>
      </c>
      <c r="I2954" s="151" t="s">
        <v>161</v>
      </c>
      <c r="J2954" s="93" t="s">
        <v>8075</v>
      </c>
      <c r="K2954" s="153"/>
      <c r="L2954" s="153"/>
      <c r="M2954" s="153"/>
      <c r="N2954" s="153"/>
      <c r="O2954" s="153"/>
      <c r="P2954" s="153"/>
      <c r="Q2954" s="153"/>
      <c r="R2954" s="153"/>
      <c r="S2954" s="153"/>
    </row>
    <row r="2955" spans="1:19" ht="150">
      <c r="A2955" s="277" t="s">
        <v>25424</v>
      </c>
      <c r="B2955" s="253" t="s">
        <v>400</v>
      </c>
      <c r="C2955" s="93" t="s">
        <v>8076</v>
      </c>
      <c r="D2955" s="93" t="s">
        <v>818</v>
      </c>
      <c r="E2955" s="148">
        <f ca="1">IFERROR(__xludf.DUMMYFUNCTION(" VLOOKUP(A2979, IMPORTRANGE(""https://docs.google.com/spreadsheets/d/1fj_Bhi2XPL3siwIh4sx4VRLAe31yD50oKdj5UlRYW0c/"", ""Сводка!A:AA""), 5, FALSE)"),324)</f>
        <v>324</v>
      </c>
      <c r="F2955" s="148" t="s">
        <v>466</v>
      </c>
      <c r="G2955" s="147">
        <f ca="1">IFERROR(__xludf.DUMMYFUNCTION(" VLOOKUP(A2979, IMPORTRANGE(""https://docs.google.com/spreadsheets/d/1QNLbnkR_AongFt22vMfNzfpjZ0CjpI8QI-w0wBnYA1w/"", ""Инфа!A:AA""), 6, FALSE)"),2024)</f>
        <v>2024</v>
      </c>
      <c r="H2955" s="150">
        <v>14700</v>
      </c>
      <c r="I2955" s="151" t="s">
        <v>1195</v>
      </c>
      <c r="J2955" s="93" t="s">
        <v>8077</v>
      </c>
      <c r="K2955" s="153"/>
      <c r="L2955" s="153"/>
      <c r="M2955" s="153"/>
      <c r="N2955" s="153"/>
      <c r="O2955" s="153"/>
      <c r="P2955" s="153"/>
      <c r="Q2955" s="153"/>
      <c r="R2955" s="153"/>
      <c r="S2955" s="153"/>
    </row>
    <row r="2956" spans="1:19" ht="150">
      <c r="A2956" s="277" t="s">
        <v>25424</v>
      </c>
      <c r="B2956" s="253" t="s">
        <v>400</v>
      </c>
      <c r="C2956" s="93" t="s">
        <v>8078</v>
      </c>
      <c r="D2956" s="93" t="s">
        <v>8079</v>
      </c>
      <c r="E2956" s="148">
        <f ca="1">IFERROR(__xludf.DUMMYFUNCTION(" VLOOKUP(A2980, IMPORTRANGE(""https://docs.google.com/spreadsheets/d/1fj_Bhi2XPL3siwIh4sx4VRLAe31yD50oKdj5UlRYW0c/"", ""Сводка!A:AA""), 5, FALSE)"),138)</f>
        <v>138</v>
      </c>
      <c r="F2956" s="148" t="s">
        <v>8080</v>
      </c>
      <c r="G2956" s="147">
        <f ca="1">IFERROR(__xludf.DUMMYFUNCTION(" VLOOKUP(A2980, IMPORTRANGE(""https://docs.google.com/spreadsheets/d/1QNLbnkR_AongFt22vMfNzfpjZ0CjpI8QI-w0wBnYA1w/"", ""Инфа!A:AA""), 6, FALSE)"),2024)</f>
        <v>2024</v>
      </c>
      <c r="H2956" s="150">
        <v>9100</v>
      </c>
      <c r="I2956" s="151" t="s">
        <v>1938</v>
      </c>
      <c r="J2956" s="93" t="s">
        <v>8081</v>
      </c>
      <c r="K2956" s="153"/>
      <c r="L2956" s="153"/>
      <c r="M2956" s="153"/>
      <c r="N2956" s="153"/>
      <c r="O2956" s="153"/>
      <c r="P2956" s="153"/>
      <c r="Q2956" s="153"/>
      <c r="R2956" s="153"/>
      <c r="S2956" s="153"/>
    </row>
    <row r="2957" spans="1:19" ht="150">
      <c r="A2957" s="277" t="s">
        <v>25424</v>
      </c>
      <c r="B2957" s="253" t="s">
        <v>8082</v>
      </c>
      <c r="C2957" s="93" t="s">
        <v>8083</v>
      </c>
      <c r="D2957" s="93" t="s">
        <v>8084</v>
      </c>
      <c r="E2957" s="148">
        <f ca="1">IFERROR(__xludf.DUMMYFUNCTION(" VLOOKUP(A2981, IMPORTRANGE(""https://docs.google.com/spreadsheets/d/1fj_Bhi2XPL3siwIh4sx4VRLAe31yD50oKdj5UlRYW0c/"", ""Сводка!A:AA""), 5, FALSE)"),296)</f>
        <v>296</v>
      </c>
      <c r="F2957" s="148" t="s">
        <v>1523</v>
      </c>
      <c r="G2957" s="147">
        <f ca="1">IFERROR(__xludf.DUMMYFUNCTION(" VLOOKUP(A2981, IMPORTRANGE(""https://docs.google.com/spreadsheets/d/1QNLbnkR_AongFt22vMfNzfpjZ0CjpI8QI-w0wBnYA1w/"", ""Инфа!A:AA""), 6, FALSE)"),2024)</f>
        <v>2024</v>
      </c>
      <c r="H2957" s="150">
        <v>13900</v>
      </c>
      <c r="I2957" s="151" t="s">
        <v>161</v>
      </c>
      <c r="J2957" s="93" t="s">
        <v>8085</v>
      </c>
      <c r="K2957" s="153"/>
      <c r="L2957" s="153"/>
      <c r="M2957" s="153"/>
      <c r="N2957" s="153"/>
      <c r="O2957" s="153"/>
      <c r="P2957" s="153"/>
      <c r="Q2957" s="153"/>
      <c r="R2957" s="153"/>
      <c r="S2957" s="153"/>
    </row>
    <row r="2958" spans="1:19" ht="112.5">
      <c r="A2958" s="277" t="s">
        <v>25424</v>
      </c>
      <c r="B2958" s="253" t="s">
        <v>400</v>
      </c>
      <c r="C2958" s="93" t="s">
        <v>8086</v>
      </c>
      <c r="D2958" s="93" t="s">
        <v>8087</v>
      </c>
      <c r="E2958" s="148">
        <f ca="1">IFERROR(__xludf.DUMMYFUNCTION(" VLOOKUP(A2982, IMPORTRANGE(""https://docs.google.com/spreadsheets/d/1fj_Bhi2XPL3siwIh4sx4VRLAe31yD50oKdj5UlRYW0c/"", ""Сводка!A:AA""), 5, FALSE)"),208)</f>
        <v>208</v>
      </c>
      <c r="F2958" s="148" t="s">
        <v>466</v>
      </c>
      <c r="G2958" s="147">
        <f ca="1">IFERROR(__xludf.DUMMYFUNCTION(" VLOOKUP(A2982, IMPORTRANGE(""https://docs.google.com/spreadsheets/d/1QNLbnkR_AongFt22vMfNzfpjZ0CjpI8QI-w0wBnYA1w/"", ""Инфа!A:AA""), 6, FALSE)"),2024)</f>
        <v>2024</v>
      </c>
      <c r="H2958" s="150">
        <v>11200</v>
      </c>
      <c r="I2958" s="156" t="s">
        <v>489</v>
      </c>
      <c r="J2958" s="93" t="s">
        <v>8088</v>
      </c>
      <c r="K2958" s="153"/>
      <c r="L2958" s="153"/>
      <c r="M2958" s="153"/>
      <c r="N2958" s="153"/>
      <c r="O2958" s="153"/>
      <c r="P2958" s="153"/>
      <c r="Q2958" s="153"/>
      <c r="R2958" s="153"/>
      <c r="S2958" s="153"/>
    </row>
    <row r="2959" spans="1:19" ht="225">
      <c r="A2959" s="277" t="s">
        <v>25424</v>
      </c>
      <c r="B2959" s="253" t="s">
        <v>400</v>
      </c>
      <c r="C2959" s="93" t="s">
        <v>8086</v>
      </c>
      <c r="D2959" s="93" t="s">
        <v>8089</v>
      </c>
      <c r="E2959" s="148">
        <f ca="1">IFERROR(__xludf.DUMMYFUNCTION(" VLOOKUP(A2983, IMPORTRANGE(""https://docs.google.com/spreadsheets/d/1fj_Bhi2XPL3siwIh4sx4VRLAe31yD50oKdj5UlRYW0c/"", ""Сводка!A:AA""), 5, FALSE)"),320)</f>
        <v>320</v>
      </c>
      <c r="F2959" s="148"/>
      <c r="G2959" s="147">
        <f ca="1">IFERROR(__xludf.DUMMYFUNCTION(" VLOOKUP(A2983, IMPORTRANGE(""https://docs.google.com/spreadsheets/d/1QNLbnkR_AongFt22vMfNzfpjZ0CjpI8QI-w0wBnYA1w/"", ""Инфа!A:AA""), 6, FALSE)"),2024)</f>
        <v>2024</v>
      </c>
      <c r="H2959" s="150">
        <v>14600</v>
      </c>
      <c r="I2959" s="151" t="s">
        <v>246</v>
      </c>
      <c r="J2959" s="93" t="s">
        <v>8090</v>
      </c>
      <c r="K2959" s="153"/>
      <c r="L2959" s="153"/>
      <c r="M2959" s="153"/>
      <c r="N2959" s="153"/>
      <c r="O2959" s="153"/>
      <c r="P2959" s="153"/>
      <c r="Q2959" s="153"/>
      <c r="R2959" s="153"/>
      <c r="S2959" s="153"/>
    </row>
    <row r="2960" spans="1:19" ht="75">
      <c r="A2960" s="277" t="s">
        <v>25424</v>
      </c>
      <c r="B2960" s="253" t="s">
        <v>400</v>
      </c>
      <c r="C2960" s="93" t="s">
        <v>8091</v>
      </c>
      <c r="D2960" s="93" t="s">
        <v>8092</v>
      </c>
      <c r="E2960" s="148">
        <f ca="1">IFERROR(__xludf.DUMMYFUNCTION(" VLOOKUP(A2984, IMPORTRANGE(""https://docs.google.com/spreadsheets/d/1fj_Bhi2XPL3siwIh4sx4VRLAe31yD50oKdj5UlRYW0c/"", ""Сводка!A:AA""), 5, FALSE)"),192)</f>
        <v>192</v>
      </c>
      <c r="F2960" s="148"/>
      <c r="G2960" s="147">
        <f ca="1">IFERROR(__xludf.DUMMYFUNCTION(" VLOOKUP(A2984, IMPORTRANGE(""https://docs.google.com/spreadsheets/d/1QNLbnkR_AongFt22vMfNzfpjZ0CjpI8QI-w0wBnYA1w/"", ""Инфа!A:AA""), 6, FALSE)"),2024)</f>
        <v>2024</v>
      </c>
      <c r="H2960" s="150">
        <v>16500</v>
      </c>
      <c r="I2960" s="151" t="s">
        <v>489</v>
      </c>
      <c r="J2960" s="93"/>
      <c r="K2960" s="153"/>
      <c r="L2960" s="153"/>
      <c r="M2960" s="153"/>
      <c r="N2960" s="153"/>
      <c r="O2960" s="153"/>
      <c r="P2960" s="153"/>
      <c r="Q2960" s="153"/>
      <c r="R2960" s="153"/>
      <c r="S2960" s="153"/>
    </row>
    <row r="2961" spans="1:19" ht="131.25">
      <c r="A2961" s="277" t="s">
        <v>25424</v>
      </c>
      <c r="B2961" s="253" t="s">
        <v>153</v>
      </c>
      <c r="C2961" s="93" t="s">
        <v>8093</v>
      </c>
      <c r="D2961" s="93" t="s">
        <v>8094</v>
      </c>
      <c r="E2961" s="148">
        <f ca="1">IFERROR(__xludf.DUMMYFUNCTION(" VLOOKUP(A2985, IMPORTRANGE(""https://docs.google.com/spreadsheets/d/1fj_Bhi2XPL3siwIh4sx4VRLAe31yD50oKdj5UlRYW0c/"", ""Сводка!A:AA""), 5, FALSE)"),196)</f>
        <v>196</v>
      </c>
      <c r="F2961" s="148" t="s">
        <v>50</v>
      </c>
      <c r="G2961" s="147">
        <f ca="1">IFERROR(__xludf.DUMMYFUNCTION(" VLOOKUP(A2985, IMPORTRANGE(""https://docs.google.com/spreadsheets/d/1QNLbnkR_AongFt22vMfNzfpjZ0CjpI8QI-w0wBnYA1w/"", ""Инфа!A:AA""), 6, FALSE)"),2024)</f>
        <v>2024</v>
      </c>
      <c r="H2961" s="150">
        <v>16800</v>
      </c>
      <c r="I2961" s="151" t="s">
        <v>489</v>
      </c>
      <c r="J2961" s="93" t="s">
        <v>8095</v>
      </c>
      <c r="K2961" s="153"/>
      <c r="L2961" s="153"/>
      <c r="M2961" s="153"/>
      <c r="N2961" s="153"/>
      <c r="O2961" s="153"/>
      <c r="P2961" s="153"/>
      <c r="Q2961" s="153"/>
      <c r="R2961" s="153"/>
      <c r="S2961" s="153"/>
    </row>
    <row r="2962" spans="1:19" ht="93.75">
      <c r="A2962" s="277" t="s">
        <v>25424</v>
      </c>
      <c r="B2962" s="253" t="s">
        <v>400</v>
      </c>
      <c r="C2962" s="93" t="s">
        <v>8093</v>
      </c>
      <c r="D2962" s="93" t="s">
        <v>8096</v>
      </c>
      <c r="E2962" s="148">
        <f ca="1">IFERROR(__xludf.DUMMYFUNCTION(" VLOOKUP(A2986, IMPORTRANGE(""https://docs.google.com/spreadsheets/d/1fj_Bhi2XPL3siwIh4sx4VRLAe31yD50oKdj5UlRYW0c/"", ""Сводка!A:AA""), 5, FALSE)"),364)</f>
        <v>364</v>
      </c>
      <c r="F2962" s="148" t="s">
        <v>415</v>
      </c>
      <c r="G2962" s="147">
        <f ca="1">IFERROR(__xludf.DUMMYFUNCTION(" VLOOKUP(A2986, IMPORTRANGE(""https://docs.google.com/spreadsheets/d/1QNLbnkR_AongFt22vMfNzfpjZ0CjpI8QI-w0wBnYA1w/"", ""Инфа!A:AA""), 6, FALSE)"),2024)</f>
        <v>2024</v>
      </c>
      <c r="H2962" s="154">
        <v>15900</v>
      </c>
      <c r="I2962" s="151" t="s">
        <v>489</v>
      </c>
      <c r="J2962" s="93" t="s">
        <v>8097</v>
      </c>
      <c r="K2962" s="153"/>
      <c r="L2962" s="153"/>
      <c r="M2962" s="153"/>
      <c r="N2962" s="153"/>
      <c r="O2962" s="153"/>
      <c r="P2962" s="153"/>
      <c r="Q2962" s="153"/>
      <c r="R2962" s="153"/>
      <c r="S2962" s="153"/>
    </row>
    <row r="2963" spans="1:19" ht="37.5">
      <c r="A2963" s="277" t="s">
        <v>25424</v>
      </c>
      <c r="B2963" s="253" t="s">
        <v>400</v>
      </c>
      <c r="C2963" s="93" t="s">
        <v>8093</v>
      </c>
      <c r="D2963" s="93" t="s">
        <v>8098</v>
      </c>
      <c r="E2963" s="148">
        <f ca="1">IFERROR(__xludf.DUMMYFUNCTION(" VLOOKUP(A2987, IMPORTRANGE(""https://docs.google.com/spreadsheets/d/1fj_Bhi2XPL3siwIh4sx4VRLAe31yD50oKdj5UlRYW0c/"", ""Сводка!A:AA""), 5, FALSE)"),328)</f>
        <v>328</v>
      </c>
      <c r="F2963" s="148" t="s">
        <v>1342</v>
      </c>
      <c r="G2963" s="147">
        <f ca="1">IFERROR(__xludf.DUMMYFUNCTION(" VLOOKUP(A2987, IMPORTRANGE(""https://docs.google.com/spreadsheets/d/1QNLbnkR_AongFt22vMfNzfpjZ0CjpI8QI-w0wBnYA1w/"", ""Инфа!A:AA""), 6, FALSE)"),2024)</f>
        <v>2024</v>
      </c>
      <c r="H2963" s="150">
        <v>24700</v>
      </c>
      <c r="I2963" s="151" t="s">
        <v>489</v>
      </c>
      <c r="J2963" s="93"/>
      <c r="K2963" s="153"/>
      <c r="L2963" s="153"/>
      <c r="M2963" s="153"/>
      <c r="N2963" s="153"/>
      <c r="O2963" s="153"/>
      <c r="P2963" s="153"/>
      <c r="Q2963" s="153"/>
      <c r="R2963" s="153"/>
      <c r="S2963" s="153"/>
    </row>
    <row r="2964" spans="1:19" ht="56.25">
      <c r="A2964" s="277" t="s">
        <v>25424</v>
      </c>
      <c r="B2964" s="253" t="s">
        <v>400</v>
      </c>
      <c r="C2964" s="93" t="s">
        <v>8093</v>
      </c>
      <c r="D2964" s="93" t="s">
        <v>8099</v>
      </c>
      <c r="E2964" s="148">
        <f ca="1">IFERROR(__xludf.DUMMYFUNCTION(" VLOOKUP(A2988, IMPORTRANGE(""https://docs.google.com/spreadsheets/d/1fj_Bhi2XPL3siwIh4sx4VRLAe31yD50oKdj5UlRYW0c/"", ""Сводка!A:AA""), 5, FALSE)"),160)</f>
        <v>160</v>
      </c>
      <c r="F2964" s="148" t="s">
        <v>415</v>
      </c>
      <c r="G2964" s="147">
        <f ca="1">IFERROR(__xludf.DUMMYFUNCTION(" VLOOKUP(A2988, IMPORTRANGE(""https://docs.google.com/spreadsheets/d/1QNLbnkR_AongFt22vMfNzfpjZ0CjpI8QI-w0wBnYA1w/"", ""Инфа!A:AA""), 6, FALSE)"),2024)</f>
        <v>2024</v>
      </c>
      <c r="H2964" s="150">
        <v>9800</v>
      </c>
      <c r="I2964" s="151" t="s">
        <v>489</v>
      </c>
      <c r="J2964" s="93" t="s">
        <v>8100</v>
      </c>
      <c r="K2964" s="153"/>
      <c r="L2964" s="153"/>
      <c r="M2964" s="153"/>
      <c r="N2964" s="153"/>
      <c r="O2964" s="153"/>
      <c r="P2964" s="153"/>
      <c r="Q2964" s="153"/>
      <c r="R2964" s="153"/>
      <c r="S2964" s="153"/>
    </row>
    <row r="2965" spans="1:19" ht="93.75">
      <c r="A2965" s="277" t="s">
        <v>25424</v>
      </c>
      <c r="B2965" s="253" t="s">
        <v>400</v>
      </c>
      <c r="C2965" s="93" t="s">
        <v>8101</v>
      </c>
      <c r="D2965" s="93" t="s">
        <v>8102</v>
      </c>
      <c r="E2965" s="148">
        <f ca="1">IFERROR(__xludf.DUMMYFUNCTION(" VLOOKUP(A2989, IMPORTRANGE(""https://docs.google.com/spreadsheets/d/1fj_Bhi2XPL3siwIh4sx4VRLAe31yD50oKdj5UlRYW0c/"", ""Сводка!A:AA""), 5, FALSE)"),172)</f>
        <v>172</v>
      </c>
      <c r="F2965" s="148" t="s">
        <v>415</v>
      </c>
      <c r="G2965" s="147">
        <f ca="1">IFERROR(__xludf.DUMMYFUNCTION(" VLOOKUP(A2989, IMPORTRANGE(""https://docs.google.com/spreadsheets/d/1QNLbnkR_AongFt22vMfNzfpjZ0CjpI8QI-w0wBnYA1w/"", ""Инфа!A:AA""), 6, FALSE)"),2024)</f>
        <v>2024</v>
      </c>
      <c r="H2965" s="150">
        <v>15300</v>
      </c>
      <c r="I2965" s="151" t="s">
        <v>210</v>
      </c>
      <c r="J2965" s="93" t="s">
        <v>8103</v>
      </c>
      <c r="K2965" s="153"/>
      <c r="L2965" s="153"/>
      <c r="M2965" s="153"/>
      <c r="N2965" s="153"/>
      <c r="O2965" s="153"/>
      <c r="P2965" s="153"/>
      <c r="Q2965" s="153"/>
      <c r="R2965" s="153"/>
      <c r="S2965" s="153"/>
    </row>
    <row r="2966" spans="1:19" ht="243.75">
      <c r="A2966" s="277" t="s">
        <v>25424</v>
      </c>
      <c r="B2966" s="253" t="s">
        <v>400</v>
      </c>
      <c r="C2966" s="93" t="s">
        <v>8104</v>
      </c>
      <c r="D2966" s="93" t="s">
        <v>8105</v>
      </c>
      <c r="E2966" s="148">
        <f ca="1">IFERROR(__xludf.DUMMYFUNCTION(" VLOOKUP(A2990, IMPORTRANGE(""https://docs.google.com/spreadsheets/d/1fj_Bhi2XPL3siwIh4sx4VRLAe31yD50oKdj5UlRYW0c/"", ""Сводка!A:AA""), 5, FALSE)"),304)</f>
        <v>304</v>
      </c>
      <c r="F2966" s="148" t="s">
        <v>403</v>
      </c>
      <c r="G2966" s="147">
        <f ca="1">IFERROR(__xludf.DUMMYFUNCTION(" VLOOKUP(A2990, IMPORTRANGE(""https://docs.google.com/spreadsheets/d/1QNLbnkR_AongFt22vMfNzfpjZ0CjpI8QI-w0wBnYA1w/"", ""Инфа!A:AA""), 6, FALSE)"),2024)</f>
        <v>2024</v>
      </c>
      <c r="H2966" s="150">
        <v>14100</v>
      </c>
      <c r="I2966" s="151" t="s">
        <v>133</v>
      </c>
      <c r="J2966" s="93" t="s">
        <v>8106</v>
      </c>
      <c r="K2966" s="153"/>
      <c r="L2966" s="153"/>
      <c r="M2966" s="153"/>
      <c r="N2966" s="153"/>
      <c r="O2966" s="153"/>
      <c r="P2966" s="153"/>
      <c r="Q2966" s="153"/>
      <c r="R2966" s="153"/>
      <c r="S2966" s="153"/>
    </row>
    <row r="2967" spans="1:19" ht="131.25">
      <c r="A2967" s="277" t="s">
        <v>25424</v>
      </c>
      <c r="B2967" s="253" t="s">
        <v>153</v>
      </c>
      <c r="C2967" s="93" t="s">
        <v>8107</v>
      </c>
      <c r="D2967" s="93" t="s">
        <v>8108</v>
      </c>
      <c r="E2967" s="148">
        <f ca="1">IFERROR(__xludf.DUMMYFUNCTION(" VLOOKUP(A2991, IMPORTRANGE(""https://docs.google.com/spreadsheets/d/1fj_Bhi2XPL3siwIh4sx4VRLAe31yD50oKdj5UlRYW0c/"", ""Сводка!A:AA""), 5, FALSE)"),180)</f>
        <v>180</v>
      </c>
      <c r="F2967" s="148" t="s">
        <v>50</v>
      </c>
      <c r="G2967" s="147">
        <f ca="1">IFERROR(__xludf.DUMMYFUNCTION(" VLOOKUP(A2991, IMPORTRANGE(""https://docs.google.com/spreadsheets/d/1QNLbnkR_AongFt22vMfNzfpjZ0CjpI8QI-w0wBnYA1w/"", ""Инфа!A:AA""), 6, FALSE)"),2024)</f>
        <v>2024</v>
      </c>
      <c r="H2967" s="150">
        <v>10400</v>
      </c>
      <c r="I2967" s="151" t="s">
        <v>126</v>
      </c>
      <c r="J2967" s="93" t="s">
        <v>8109</v>
      </c>
      <c r="K2967" s="153"/>
      <c r="L2967" s="153"/>
      <c r="M2967" s="153"/>
      <c r="N2967" s="153"/>
      <c r="O2967" s="153"/>
      <c r="P2967" s="153"/>
      <c r="Q2967" s="153"/>
      <c r="R2967" s="153"/>
      <c r="S2967" s="153"/>
    </row>
    <row r="2968" spans="1:19" ht="187.5">
      <c r="A2968" s="277" t="s">
        <v>25424</v>
      </c>
      <c r="B2968" s="253" t="s">
        <v>400</v>
      </c>
      <c r="C2968" s="93" t="s">
        <v>8110</v>
      </c>
      <c r="D2968" s="93" t="s">
        <v>8111</v>
      </c>
      <c r="E2968" s="148">
        <f ca="1">IFERROR(__xludf.DUMMYFUNCTION(" VLOOKUP(A2992, IMPORTRANGE(""https://docs.google.com/spreadsheets/d/1fj_Bhi2XPL3siwIh4sx4VRLAe31yD50oKdj5UlRYW0c/"", ""Сводка!A:AA""), 5, FALSE)"),368)</f>
        <v>368</v>
      </c>
      <c r="F2968" s="148" t="s">
        <v>466</v>
      </c>
      <c r="G2968" s="147">
        <f ca="1">IFERROR(__xludf.DUMMYFUNCTION(" VLOOKUP(A2992, IMPORTRANGE(""https://docs.google.com/spreadsheets/d/1QNLbnkR_AongFt22vMfNzfpjZ0CjpI8QI-w0wBnYA1w/"", ""Инфа!A:AA""), 6, FALSE)"),2024)</f>
        <v>2024</v>
      </c>
      <c r="H2968" s="154">
        <v>16000</v>
      </c>
      <c r="I2968" s="156" t="s">
        <v>103</v>
      </c>
      <c r="J2968" s="93" t="s">
        <v>8112</v>
      </c>
      <c r="K2968" s="153"/>
      <c r="L2968" s="153"/>
      <c r="M2968" s="153"/>
      <c r="N2968" s="153"/>
      <c r="O2968" s="153"/>
      <c r="P2968" s="153"/>
      <c r="Q2968" s="153"/>
      <c r="R2968" s="153"/>
      <c r="S2968" s="153"/>
    </row>
    <row r="2969" spans="1:19" ht="56.25">
      <c r="A2969" s="277" t="s">
        <v>25424</v>
      </c>
      <c r="B2969" s="253" t="s">
        <v>400</v>
      </c>
      <c r="C2969" s="93" t="s">
        <v>8113</v>
      </c>
      <c r="D2969" s="93" t="s">
        <v>8114</v>
      </c>
      <c r="E2969" s="148">
        <f ca="1">IFERROR(__xludf.DUMMYFUNCTION(" VLOOKUP(A2993, IMPORTRANGE(""https://docs.google.com/spreadsheets/d/1fj_Bhi2XPL3siwIh4sx4VRLAe31yD50oKdj5UlRYW0c/"", ""Сводка!A:AA""), 5, FALSE)"),432)</f>
        <v>432</v>
      </c>
      <c r="F2969" s="148" t="s">
        <v>415</v>
      </c>
      <c r="G2969" s="147">
        <f ca="1">IFERROR(__xludf.DUMMYFUNCTION(" VLOOKUP(A2993, IMPORTRANGE(""https://docs.google.com/spreadsheets/d/1QNLbnkR_AongFt22vMfNzfpjZ0CjpI8QI-w0wBnYA1w/"", ""Инфа!A:AA""), 6, FALSE)"),2024)</f>
        <v>2024</v>
      </c>
      <c r="H2969" s="154">
        <v>18000</v>
      </c>
      <c r="I2969" s="151" t="s">
        <v>210</v>
      </c>
      <c r="J2969" s="93"/>
      <c r="K2969" s="153"/>
      <c r="L2969" s="153"/>
      <c r="M2969" s="153"/>
      <c r="N2969" s="153"/>
      <c r="O2969" s="153"/>
      <c r="P2969" s="153"/>
      <c r="Q2969" s="153"/>
      <c r="R2969" s="153"/>
      <c r="S2969" s="153"/>
    </row>
    <row r="2970" spans="1:19" ht="56.25">
      <c r="A2970" s="277" t="s">
        <v>25424</v>
      </c>
      <c r="B2970" s="253" t="s">
        <v>400</v>
      </c>
      <c r="C2970" s="93" t="s">
        <v>8113</v>
      </c>
      <c r="D2970" s="93" t="s">
        <v>8115</v>
      </c>
      <c r="E2970" s="148">
        <f ca="1">IFERROR(__xludf.DUMMYFUNCTION(" VLOOKUP(A2994, IMPORTRANGE(""https://docs.google.com/spreadsheets/d/1fj_Bhi2XPL3siwIh4sx4VRLAe31yD50oKdj5UlRYW0c/"", ""Сводка!A:AA""), 5, FALSE)"),436)</f>
        <v>436</v>
      </c>
      <c r="F2970" s="148" t="s">
        <v>415</v>
      </c>
      <c r="G2970" s="147">
        <f ca="1">IFERROR(__xludf.DUMMYFUNCTION(" VLOOKUP(A2994, IMPORTRANGE(""https://docs.google.com/spreadsheets/d/1QNLbnkR_AongFt22vMfNzfpjZ0CjpI8QI-w0wBnYA1w/"", ""Инфа!A:AA""), 6, FALSE)"),2024)</f>
        <v>2024</v>
      </c>
      <c r="H2970" s="154">
        <v>18100</v>
      </c>
      <c r="I2970" s="151" t="s">
        <v>210</v>
      </c>
      <c r="J2970" s="93"/>
      <c r="K2970" s="153"/>
      <c r="L2970" s="153"/>
      <c r="M2970" s="153"/>
      <c r="N2970" s="153"/>
      <c r="O2970" s="153"/>
      <c r="P2970" s="153"/>
      <c r="Q2970" s="153"/>
      <c r="R2970" s="153"/>
      <c r="S2970" s="153"/>
    </row>
    <row r="2971" spans="1:19" ht="187.5">
      <c r="A2971" s="277" t="s">
        <v>25424</v>
      </c>
      <c r="B2971" s="253" t="s">
        <v>400</v>
      </c>
      <c r="C2971" s="93" t="s">
        <v>8116</v>
      </c>
      <c r="D2971" s="93" t="s">
        <v>8117</v>
      </c>
      <c r="E2971" s="148">
        <f ca="1">IFERROR(__xludf.DUMMYFUNCTION(" VLOOKUP(A2995, IMPORTRANGE(""https://docs.google.com/spreadsheets/d/1fj_Bhi2XPL3siwIh4sx4VRLAe31yD50oKdj5UlRYW0c/"", ""Сводка!A:AA""), 5, FALSE)"),412)</f>
        <v>412</v>
      </c>
      <c r="F2971" s="148" t="s">
        <v>466</v>
      </c>
      <c r="G2971" s="147">
        <f ca="1">IFERROR(__xludf.DUMMYFUNCTION(" VLOOKUP(A2995, IMPORTRANGE(""https://docs.google.com/spreadsheets/d/1QNLbnkR_AongFt22vMfNzfpjZ0CjpI8QI-w0wBnYA1w/"", ""Инфа!A:AA""), 6, FALSE)"),2024)</f>
        <v>2024</v>
      </c>
      <c r="H2971" s="154">
        <v>29700</v>
      </c>
      <c r="I2971" s="151" t="s">
        <v>234</v>
      </c>
      <c r="J2971" s="93" t="s">
        <v>8118</v>
      </c>
      <c r="K2971" s="153"/>
      <c r="L2971" s="153"/>
      <c r="M2971" s="153"/>
      <c r="N2971" s="153"/>
      <c r="O2971" s="153"/>
      <c r="P2971" s="153"/>
      <c r="Q2971" s="153"/>
      <c r="R2971" s="153"/>
      <c r="S2971" s="153"/>
    </row>
    <row r="2972" spans="1:19" ht="150">
      <c r="A2972" s="277" t="s">
        <v>25424</v>
      </c>
      <c r="B2972" s="253" t="s">
        <v>153</v>
      </c>
      <c r="C2972" s="93" t="s">
        <v>8116</v>
      </c>
      <c r="D2972" s="93" t="s">
        <v>8119</v>
      </c>
      <c r="E2972" s="148">
        <f ca="1">IFERROR(__xludf.DUMMYFUNCTION(" VLOOKUP(A2996, IMPORTRANGE(""https://docs.google.com/spreadsheets/d/1fj_Bhi2XPL3siwIh4sx4VRLAe31yD50oKdj5UlRYW0c/"", ""Сводка!A:AA""), 5, FALSE)"),180)</f>
        <v>180</v>
      </c>
      <c r="F2972" s="148" t="s">
        <v>165</v>
      </c>
      <c r="G2972" s="147">
        <f ca="1">IFERROR(__xludf.DUMMYFUNCTION(" VLOOKUP(A2996, IMPORTRANGE(""https://docs.google.com/spreadsheets/d/1QNLbnkR_AongFt22vMfNzfpjZ0CjpI8QI-w0wBnYA1w/"", ""Инфа!A:AA""), 6, FALSE)"),2024)</f>
        <v>2024</v>
      </c>
      <c r="H2972" s="150">
        <v>15800</v>
      </c>
      <c r="I2972" s="151" t="s">
        <v>167</v>
      </c>
      <c r="J2972" s="93" t="s">
        <v>8120</v>
      </c>
      <c r="K2972" s="153"/>
      <c r="L2972" s="153"/>
      <c r="M2972" s="153"/>
      <c r="N2972" s="153"/>
      <c r="O2972" s="153"/>
      <c r="P2972" s="153"/>
      <c r="Q2972" s="153"/>
      <c r="R2972" s="153"/>
      <c r="S2972" s="153"/>
    </row>
    <row r="2973" spans="1:19" ht="131.25">
      <c r="A2973" s="277" t="s">
        <v>25424</v>
      </c>
      <c r="B2973" s="253" t="s">
        <v>400</v>
      </c>
      <c r="C2973" s="93" t="s">
        <v>8116</v>
      </c>
      <c r="D2973" s="93" t="s">
        <v>8121</v>
      </c>
      <c r="E2973" s="148">
        <f ca="1">IFERROR(__xludf.DUMMYFUNCTION(" VLOOKUP(A2997, IMPORTRANGE(""https://docs.google.com/spreadsheets/d/1fj_Bhi2XPL3siwIh4sx4VRLAe31yD50oKdj5UlRYW0c/"", ""Сводка!A:AA""), 5, FALSE)"),156)</f>
        <v>156</v>
      </c>
      <c r="F2973" s="148" t="s">
        <v>415</v>
      </c>
      <c r="G2973" s="147">
        <f ca="1">IFERROR(__xludf.DUMMYFUNCTION(" VLOOKUP(A2997, IMPORTRANGE(""https://docs.google.com/spreadsheets/d/1QNLbnkR_AongFt22vMfNzfpjZ0CjpI8QI-w0wBnYA1w/"", ""Инфа!A:AA""), 6, FALSE)"),2024)</f>
        <v>2024</v>
      </c>
      <c r="H2973" s="150">
        <v>14400</v>
      </c>
      <c r="I2973" s="151" t="s">
        <v>234</v>
      </c>
      <c r="J2973" s="93" t="s">
        <v>8122</v>
      </c>
      <c r="K2973" s="153"/>
      <c r="L2973" s="153"/>
      <c r="M2973" s="153"/>
      <c r="N2973" s="153"/>
      <c r="O2973" s="153"/>
      <c r="P2973" s="153"/>
      <c r="Q2973" s="153"/>
      <c r="R2973" s="153"/>
      <c r="S2973" s="153"/>
    </row>
    <row r="2974" spans="1:19" ht="131.25">
      <c r="A2974" s="277" t="s">
        <v>25424</v>
      </c>
      <c r="B2974" s="253" t="s">
        <v>153</v>
      </c>
      <c r="C2974" s="93" t="s">
        <v>8116</v>
      </c>
      <c r="D2974" s="93" t="s">
        <v>3139</v>
      </c>
      <c r="E2974" s="148">
        <f ca="1">IFERROR(__xludf.DUMMYFUNCTION(" VLOOKUP(A2998, IMPORTRANGE(""https://docs.google.com/spreadsheets/d/1fj_Bhi2XPL3siwIh4sx4VRLAe31yD50oKdj5UlRYW0c/"", ""Сводка!A:AA""), 5, FALSE)"),196)</f>
        <v>196</v>
      </c>
      <c r="F2974" s="148" t="s">
        <v>50</v>
      </c>
      <c r="G2974" s="147">
        <f ca="1">IFERROR(__xludf.DUMMYFUNCTION(" VLOOKUP(A2998, IMPORTRANGE(""https://docs.google.com/spreadsheets/d/1QNLbnkR_AongFt22vMfNzfpjZ0CjpI8QI-w0wBnYA1w/"", ""Инфа!A:AA""), 6, FALSE)"),2024)</f>
        <v>2024</v>
      </c>
      <c r="H2974" s="150">
        <v>16800</v>
      </c>
      <c r="I2974" s="151" t="s">
        <v>234</v>
      </c>
      <c r="J2974" s="93" t="s">
        <v>8123</v>
      </c>
      <c r="K2974" s="153"/>
      <c r="L2974" s="153"/>
      <c r="M2974" s="153"/>
      <c r="N2974" s="153"/>
      <c r="O2974" s="153"/>
      <c r="P2974" s="153"/>
      <c r="Q2974" s="153"/>
      <c r="R2974" s="153"/>
      <c r="S2974" s="153"/>
    </row>
    <row r="2975" spans="1:19" ht="225">
      <c r="A2975" s="277" t="s">
        <v>25424</v>
      </c>
      <c r="B2975" s="253" t="s">
        <v>153</v>
      </c>
      <c r="C2975" s="93" t="s">
        <v>8116</v>
      </c>
      <c r="D2975" s="93" t="s">
        <v>8124</v>
      </c>
      <c r="E2975" s="148">
        <f ca="1">IFERROR(__xludf.DUMMYFUNCTION(" VLOOKUP(A2999, IMPORTRANGE(""https://docs.google.com/spreadsheets/d/1fj_Bhi2XPL3siwIh4sx4VRLAe31yD50oKdj5UlRYW0c/"", ""Сводка!A:AA""), 5, FALSE)"),176)</f>
        <v>176</v>
      </c>
      <c r="F2975" s="148" t="s">
        <v>50</v>
      </c>
      <c r="G2975" s="147">
        <f ca="1">IFERROR(__xludf.DUMMYFUNCTION(" VLOOKUP(A2999, IMPORTRANGE(""https://docs.google.com/spreadsheets/d/1QNLbnkR_AongFt22vMfNzfpjZ0CjpI8QI-w0wBnYA1w/"", ""Инфа!A:AA""), 6, FALSE)"),2024)</f>
        <v>2024</v>
      </c>
      <c r="H2975" s="150">
        <v>20200</v>
      </c>
      <c r="I2975" s="151" t="s">
        <v>234</v>
      </c>
      <c r="J2975" s="93" t="s">
        <v>8125</v>
      </c>
      <c r="K2975" s="153"/>
      <c r="L2975" s="153"/>
      <c r="M2975" s="153"/>
      <c r="N2975" s="153"/>
      <c r="O2975" s="153"/>
      <c r="P2975" s="153"/>
      <c r="Q2975" s="153"/>
      <c r="R2975" s="153"/>
      <c r="S2975" s="153"/>
    </row>
    <row r="2976" spans="1:19" ht="112.5">
      <c r="A2976" s="277" t="s">
        <v>25424</v>
      </c>
      <c r="B2976" s="253" t="s">
        <v>153</v>
      </c>
      <c r="C2976" s="93" t="s">
        <v>8116</v>
      </c>
      <c r="D2976" s="93" t="s">
        <v>8126</v>
      </c>
      <c r="E2976" s="148">
        <f ca="1">IFERROR(__xludf.DUMMYFUNCTION(" VLOOKUP(A3000, IMPORTRANGE(""https://docs.google.com/spreadsheets/d/1fj_Bhi2XPL3siwIh4sx4VRLAe31yD50oKdj5UlRYW0c/"", ""Сводка!A:AA""), 5, FALSE)"),316)</f>
        <v>316</v>
      </c>
      <c r="F2976" s="148" t="s">
        <v>50</v>
      </c>
      <c r="G2976" s="147">
        <f ca="1">IFERROR(__xludf.DUMMYFUNCTION(" VLOOKUP(A3000, IMPORTRANGE(""https://docs.google.com/spreadsheets/d/1QNLbnkR_AongFt22vMfNzfpjZ0CjpI8QI-w0wBnYA1w/"", ""Инфа!A:AA""), 6, FALSE)"),2024)</f>
        <v>2024</v>
      </c>
      <c r="H2976" s="150">
        <v>24000</v>
      </c>
      <c r="I2976" s="156" t="s">
        <v>72</v>
      </c>
      <c r="J2976" s="93" t="s">
        <v>8127</v>
      </c>
      <c r="K2976" s="153"/>
      <c r="L2976" s="153"/>
      <c r="M2976" s="153"/>
      <c r="N2976" s="153"/>
      <c r="O2976" s="153"/>
      <c r="P2976" s="153"/>
      <c r="Q2976" s="153"/>
      <c r="R2976" s="153"/>
      <c r="S2976" s="153"/>
    </row>
    <row r="2977" spans="1:19" ht="93.75">
      <c r="A2977" s="277" t="s">
        <v>25424</v>
      </c>
      <c r="B2977" s="253" t="s">
        <v>4404</v>
      </c>
      <c r="C2977" s="96" t="s">
        <v>2941</v>
      </c>
      <c r="D2977" s="93" t="s">
        <v>8128</v>
      </c>
      <c r="E2977" s="148">
        <f ca="1">IFERROR(__xludf.DUMMYFUNCTION(" VLOOKUP(A3001, IMPORTRANGE(""https://docs.google.com/spreadsheets/d/1fj_Bhi2XPL3siwIh4sx4VRLAe31yD50oKdj5UlRYW0c/"", ""Сводка!A:AA""), 5, FALSE)"),96)</f>
        <v>96</v>
      </c>
      <c r="F2977" s="148" t="s">
        <v>8129</v>
      </c>
      <c r="G2977" s="147">
        <f ca="1">IFERROR(__xludf.DUMMYFUNCTION(" VLOOKUP(A3001, IMPORTRANGE(""https://docs.google.com/spreadsheets/d/1QNLbnkR_AongFt22vMfNzfpjZ0CjpI8QI-w0wBnYA1w/"", ""Инфа!A:AA""), 6, FALSE)"),2024)</f>
        <v>2024</v>
      </c>
      <c r="H2977" s="150">
        <v>7900</v>
      </c>
      <c r="I2977" s="151" t="s">
        <v>234</v>
      </c>
      <c r="J2977" s="93" t="s">
        <v>8130</v>
      </c>
      <c r="K2977" s="153"/>
      <c r="L2977" s="153"/>
      <c r="M2977" s="153"/>
      <c r="N2977" s="153"/>
      <c r="O2977" s="153"/>
      <c r="P2977" s="153"/>
      <c r="Q2977" s="153"/>
      <c r="R2977" s="153"/>
      <c r="S2977" s="153"/>
    </row>
    <row r="2978" spans="1:19" ht="150">
      <c r="A2978" s="277" t="s">
        <v>25424</v>
      </c>
      <c r="B2978" s="253" t="s">
        <v>153</v>
      </c>
      <c r="C2978" s="93" t="s">
        <v>2941</v>
      </c>
      <c r="D2978" s="93" t="s">
        <v>8131</v>
      </c>
      <c r="E2978" s="148">
        <f ca="1">IFERROR(__xludf.DUMMYFUNCTION(" VLOOKUP(A3002, IMPORTRANGE(""https://docs.google.com/spreadsheets/d/1fj_Bhi2XPL3siwIh4sx4VRLAe31yD50oKdj5UlRYW0c/"", ""Сводка!A:AA""), 5, FALSE)"),232)</f>
        <v>232</v>
      </c>
      <c r="F2978" s="148" t="s">
        <v>165</v>
      </c>
      <c r="G2978" s="147">
        <f ca="1">IFERROR(__xludf.DUMMYFUNCTION(" VLOOKUP(A3002, IMPORTRANGE(""https://docs.google.com/spreadsheets/d/1QNLbnkR_AongFt22vMfNzfpjZ0CjpI8QI-w0wBnYA1w/"", ""Инфа!A:AA""), 6, FALSE)"),2024)</f>
        <v>2024</v>
      </c>
      <c r="H2978" s="150">
        <v>18900</v>
      </c>
      <c r="I2978" s="151" t="s">
        <v>902</v>
      </c>
      <c r="J2978" s="93" t="s">
        <v>8132</v>
      </c>
      <c r="K2978" s="153"/>
      <c r="L2978" s="153"/>
      <c r="M2978" s="153"/>
      <c r="N2978" s="153"/>
      <c r="O2978" s="153"/>
      <c r="P2978" s="153"/>
      <c r="Q2978" s="153"/>
      <c r="R2978" s="153"/>
      <c r="S2978" s="153"/>
    </row>
    <row r="2979" spans="1:19" ht="150">
      <c r="A2979" s="277" t="s">
        <v>25424</v>
      </c>
      <c r="B2979" s="253" t="s">
        <v>153</v>
      </c>
      <c r="C2979" s="93" t="s">
        <v>2941</v>
      </c>
      <c r="D2979" s="93" t="s">
        <v>8133</v>
      </c>
      <c r="E2979" s="148">
        <f ca="1">IFERROR(__xludf.DUMMYFUNCTION(" VLOOKUP(A3003, IMPORTRANGE(""https://docs.google.com/spreadsheets/d/1fj_Bhi2XPL3siwIh4sx4VRLAe31yD50oKdj5UlRYW0c/"", ""Сводка!A:AA""), 5, FALSE)"),224)</f>
        <v>224</v>
      </c>
      <c r="F2979" s="148" t="s">
        <v>165</v>
      </c>
      <c r="G2979" s="147">
        <f ca="1">IFERROR(__xludf.DUMMYFUNCTION(" VLOOKUP(A3003, IMPORTRANGE(""https://docs.google.com/spreadsheets/d/1QNLbnkR_AongFt22vMfNzfpjZ0CjpI8QI-w0wBnYA1w/"", ""Инфа!A:AA""), 6, FALSE)"),2024)</f>
        <v>2024</v>
      </c>
      <c r="H2979" s="150">
        <v>11700</v>
      </c>
      <c r="I2979" s="151" t="s">
        <v>902</v>
      </c>
      <c r="J2979" s="93" t="s">
        <v>8134</v>
      </c>
      <c r="K2979" s="153"/>
      <c r="L2979" s="153"/>
      <c r="M2979" s="153"/>
      <c r="N2979" s="153"/>
      <c r="O2979" s="153"/>
      <c r="P2979" s="153"/>
      <c r="Q2979" s="153"/>
      <c r="R2979" s="153"/>
      <c r="S2979" s="153"/>
    </row>
    <row r="2980" spans="1:19" ht="243.75">
      <c r="A2980" s="277" t="s">
        <v>25424</v>
      </c>
      <c r="B2980" s="253" t="s">
        <v>153</v>
      </c>
      <c r="C2980" s="93" t="s">
        <v>8135</v>
      </c>
      <c r="D2980" s="93" t="s">
        <v>8136</v>
      </c>
      <c r="E2980" s="148">
        <f ca="1">IFERROR(__xludf.DUMMYFUNCTION(" VLOOKUP(A3004, IMPORTRANGE(""https://docs.google.com/spreadsheets/d/1fj_Bhi2XPL3siwIh4sx4VRLAe31yD50oKdj5UlRYW0c/"", ""Сводка!A:AA""), 5, FALSE)"),122)</f>
        <v>122</v>
      </c>
      <c r="F2980" s="148" t="s">
        <v>466</v>
      </c>
      <c r="G2980" s="147">
        <f ca="1">IFERROR(__xludf.DUMMYFUNCTION(" VLOOKUP(A3004, IMPORTRANGE(""https://docs.google.com/spreadsheets/d/1QNLbnkR_AongFt22vMfNzfpjZ0CjpI8QI-w0wBnYA1w/"", ""Инфа!A:AA""), 6, FALSE)"),2024)</f>
        <v>2024</v>
      </c>
      <c r="H2980" s="150">
        <v>12300</v>
      </c>
      <c r="I2980" s="151" t="s">
        <v>161</v>
      </c>
      <c r="J2980" s="93" t="s">
        <v>8137</v>
      </c>
      <c r="K2980" s="153"/>
      <c r="L2980" s="153"/>
      <c r="M2980" s="153"/>
      <c r="N2980" s="153"/>
      <c r="O2980" s="153"/>
      <c r="P2980" s="153"/>
      <c r="Q2980" s="153"/>
      <c r="R2980" s="153"/>
      <c r="S2980" s="153"/>
    </row>
    <row r="2981" spans="1:19" ht="37.5">
      <c r="A2981" s="277" t="s">
        <v>25424</v>
      </c>
      <c r="B2981" s="253" t="s">
        <v>400</v>
      </c>
      <c r="C2981" s="93" t="s">
        <v>8138</v>
      </c>
      <c r="D2981" s="93" t="s">
        <v>8139</v>
      </c>
      <c r="E2981" s="148">
        <f ca="1">IFERROR(__xludf.DUMMYFUNCTION(" VLOOKUP(A3005, IMPORTRANGE(""https://docs.google.com/spreadsheets/d/1fj_Bhi2XPL3siwIh4sx4VRLAe31yD50oKdj5UlRYW0c/"", ""Сводка!A:AA""), 5, FALSE)"),104)</f>
        <v>104</v>
      </c>
      <c r="F2981" s="148" t="s">
        <v>415</v>
      </c>
      <c r="G2981" s="147">
        <f ca="1">IFERROR(__xludf.DUMMYFUNCTION(" VLOOKUP(A3005, IMPORTRANGE(""https://docs.google.com/spreadsheets/d/1QNLbnkR_AongFt22vMfNzfpjZ0CjpI8QI-w0wBnYA1w/"", ""Инфа!A:AA""), 6, FALSE)"),2024)</f>
        <v>2024</v>
      </c>
      <c r="H2981" s="150">
        <v>8100</v>
      </c>
      <c r="I2981" s="151" t="s">
        <v>161</v>
      </c>
      <c r="J2981" s="93"/>
      <c r="K2981" s="153"/>
      <c r="L2981" s="153"/>
      <c r="M2981" s="153"/>
      <c r="N2981" s="153"/>
      <c r="O2981" s="153"/>
      <c r="P2981" s="153"/>
      <c r="Q2981" s="153"/>
      <c r="R2981" s="153"/>
      <c r="S2981" s="153"/>
    </row>
    <row r="2982" spans="1:19" ht="187.5">
      <c r="A2982" s="277" t="s">
        <v>25424</v>
      </c>
      <c r="B2982" s="254" t="s">
        <v>153</v>
      </c>
      <c r="C2982" s="96" t="s">
        <v>8140</v>
      </c>
      <c r="D2982" s="93" t="s">
        <v>8141</v>
      </c>
      <c r="E2982" s="148">
        <f ca="1">IFERROR(__xludf.DUMMYFUNCTION(" VLOOKUP(A3006, IMPORTRANGE(""https://docs.google.com/spreadsheets/d/1fj_Bhi2XPL3siwIh4sx4VRLAe31yD50oKdj5UlRYW0c/"", ""Сводка!A:AA""), 5, FALSE)"),592)</f>
        <v>592</v>
      </c>
      <c r="F2982" s="165" t="s">
        <v>456</v>
      </c>
      <c r="G2982" s="147">
        <f ca="1">IFERROR(__xludf.DUMMYFUNCTION(" VLOOKUP(A3006, IMPORTRANGE(""https://docs.google.com/spreadsheets/d/1QNLbnkR_AongFt22vMfNzfpjZ0CjpI8QI-w0wBnYA1w/"", ""Инфа!A:AA""), 6, FALSE)"),2024)</f>
        <v>2024</v>
      </c>
      <c r="H2982" s="154">
        <v>52700</v>
      </c>
      <c r="I2982" s="151" t="s">
        <v>161</v>
      </c>
      <c r="J2982" s="96" t="s">
        <v>8142</v>
      </c>
      <c r="K2982" s="153"/>
      <c r="L2982" s="153"/>
      <c r="M2982" s="153"/>
      <c r="N2982" s="153"/>
      <c r="O2982" s="153"/>
      <c r="P2982" s="153"/>
      <c r="Q2982" s="153"/>
      <c r="R2982" s="153"/>
      <c r="S2982" s="153"/>
    </row>
    <row r="2983" spans="1:19" ht="93.75">
      <c r="A2983" s="277" t="s">
        <v>25424</v>
      </c>
      <c r="B2983" s="253" t="s">
        <v>153</v>
      </c>
      <c r="C2983" s="93" t="s">
        <v>8143</v>
      </c>
      <c r="D2983" s="93" t="s">
        <v>8144</v>
      </c>
      <c r="E2983" s="148">
        <f ca="1">IFERROR(__xludf.DUMMYFUNCTION(" VLOOKUP(A3007, IMPORTRANGE(""https://docs.google.com/spreadsheets/d/1fj_Bhi2XPL3siwIh4sx4VRLAe31yD50oKdj5UlRYW0c/"", ""Сводка!A:AA""), 5, FALSE)"),204)</f>
        <v>204</v>
      </c>
      <c r="F2983" s="148" t="s">
        <v>108</v>
      </c>
      <c r="G2983" s="147">
        <f ca="1">IFERROR(__xludf.DUMMYFUNCTION(" VLOOKUP(A3007, IMPORTRANGE(""https://docs.google.com/spreadsheets/d/1QNLbnkR_AongFt22vMfNzfpjZ0CjpI8QI-w0wBnYA1w/"", ""Инфа!A:AA""), 6, FALSE)"),2024)</f>
        <v>2024</v>
      </c>
      <c r="H2983" s="150">
        <v>17200</v>
      </c>
      <c r="I2983" s="151" t="s">
        <v>79</v>
      </c>
      <c r="J2983" s="93" t="s">
        <v>8145</v>
      </c>
      <c r="K2983" s="153"/>
      <c r="L2983" s="153"/>
      <c r="M2983" s="153"/>
      <c r="N2983" s="153"/>
      <c r="O2983" s="153"/>
      <c r="P2983" s="153"/>
      <c r="Q2983" s="153"/>
      <c r="R2983" s="153"/>
      <c r="S2983" s="153"/>
    </row>
    <row r="2984" spans="1:19" ht="93.75">
      <c r="A2984" s="277" t="s">
        <v>25424</v>
      </c>
      <c r="B2984" s="253" t="s">
        <v>153</v>
      </c>
      <c r="C2984" s="93" t="s">
        <v>8143</v>
      </c>
      <c r="D2984" s="93" t="s">
        <v>8146</v>
      </c>
      <c r="E2984" s="148">
        <f ca="1">IFERROR(__xludf.DUMMYFUNCTION(" VLOOKUP(A3008, IMPORTRANGE(""https://docs.google.com/spreadsheets/d/1fj_Bhi2XPL3siwIh4sx4VRLAe31yD50oKdj5UlRYW0c/"", ""Сводка!A:AA""), 5, FALSE)"),264)</f>
        <v>264</v>
      </c>
      <c r="F2984" s="148" t="s">
        <v>108</v>
      </c>
      <c r="G2984" s="147">
        <f ca="1">IFERROR(__xludf.DUMMYFUNCTION(" VLOOKUP(A3008, IMPORTRANGE(""https://docs.google.com/spreadsheets/d/1QNLbnkR_AongFt22vMfNzfpjZ0CjpI8QI-w0wBnYA1w/"", ""Инфа!A:AA""), 6, FALSE)"),2024)</f>
        <v>2024</v>
      </c>
      <c r="H2984" s="150">
        <v>20800</v>
      </c>
      <c r="I2984" s="151" t="s">
        <v>79</v>
      </c>
      <c r="J2984" s="93" t="s">
        <v>8145</v>
      </c>
      <c r="K2984" s="153"/>
      <c r="L2984" s="153"/>
      <c r="M2984" s="153"/>
      <c r="N2984" s="153"/>
      <c r="O2984" s="153"/>
      <c r="P2984" s="153"/>
      <c r="Q2984" s="153"/>
      <c r="R2984" s="153"/>
      <c r="S2984" s="153"/>
    </row>
    <row r="2985" spans="1:19" ht="93.75">
      <c r="A2985" s="277" t="s">
        <v>25424</v>
      </c>
      <c r="B2985" s="253" t="s">
        <v>153</v>
      </c>
      <c r="C2985" s="93" t="s">
        <v>8147</v>
      </c>
      <c r="D2985" s="93" t="s">
        <v>8148</v>
      </c>
      <c r="E2985" s="148">
        <f ca="1">IFERROR(__xludf.DUMMYFUNCTION(" VLOOKUP(A3009, IMPORTRANGE(""https://docs.google.com/spreadsheets/d/1fj_Bhi2XPL3siwIh4sx4VRLAe31yD50oKdj5UlRYW0c/"", ""Сводка!A:AA""), 5, FALSE)"),116)</f>
        <v>116</v>
      </c>
      <c r="F2985" s="148" t="s">
        <v>50</v>
      </c>
      <c r="G2985" s="147">
        <f ca="1">IFERROR(__xludf.DUMMYFUNCTION(" VLOOKUP(A3009, IMPORTRANGE(""https://docs.google.com/spreadsheets/d/1QNLbnkR_AongFt22vMfNzfpjZ0CjpI8QI-w0wBnYA1w/"", ""Инфа!A:AA""), 6, FALSE)"),2023)</f>
        <v>2023</v>
      </c>
      <c r="H2985" s="150">
        <v>12000</v>
      </c>
      <c r="I2985" s="151" t="s">
        <v>79</v>
      </c>
      <c r="J2985" s="99" t="s">
        <v>8149</v>
      </c>
      <c r="K2985" s="153"/>
      <c r="L2985" s="153"/>
      <c r="M2985" s="153"/>
      <c r="N2985" s="153"/>
      <c r="O2985" s="153"/>
      <c r="P2985" s="153"/>
      <c r="Q2985" s="153"/>
      <c r="R2985" s="153"/>
      <c r="S2985" s="153"/>
    </row>
    <row r="2986" spans="1:19" ht="93.75">
      <c r="A2986" s="277" t="s">
        <v>25424</v>
      </c>
      <c r="B2986" s="253" t="s">
        <v>153</v>
      </c>
      <c r="C2986" s="93" t="s">
        <v>8147</v>
      </c>
      <c r="D2986" s="93" t="s">
        <v>8150</v>
      </c>
      <c r="E2986" s="148">
        <f ca="1">IFERROR(__xludf.DUMMYFUNCTION(" VLOOKUP(A3010, IMPORTRANGE(""https://docs.google.com/spreadsheets/d/1fj_Bhi2XPL3siwIh4sx4VRLAe31yD50oKdj5UlRYW0c/"", ""Сводка!A:AA""), 5, FALSE)"),96)</f>
        <v>96</v>
      </c>
      <c r="F2986" s="148" t="s">
        <v>286</v>
      </c>
      <c r="G2986" s="147">
        <f ca="1">IFERROR(__xludf.DUMMYFUNCTION(" VLOOKUP(A3010, IMPORTRANGE(""https://docs.google.com/spreadsheets/d/1QNLbnkR_AongFt22vMfNzfpjZ0CjpI8QI-w0wBnYA1w/"", ""Инфа!A:AA""), 6, FALSE)"),2024)</f>
        <v>2024</v>
      </c>
      <c r="H2986" s="150">
        <v>10800</v>
      </c>
      <c r="I2986" s="151" t="s">
        <v>79</v>
      </c>
      <c r="J2986" s="93" t="s">
        <v>8151</v>
      </c>
      <c r="K2986" s="153"/>
      <c r="L2986" s="153"/>
      <c r="M2986" s="153"/>
      <c r="N2986" s="153"/>
      <c r="O2986" s="153"/>
      <c r="P2986" s="153"/>
      <c r="Q2986" s="153"/>
      <c r="R2986" s="153"/>
      <c r="S2986" s="153"/>
    </row>
    <row r="2987" spans="1:19" ht="93.75">
      <c r="A2987" s="277" t="s">
        <v>25424</v>
      </c>
      <c r="B2987" s="253" t="s">
        <v>23</v>
      </c>
      <c r="C2987" s="93" t="s">
        <v>8152</v>
      </c>
      <c r="D2987" s="93" t="s">
        <v>8153</v>
      </c>
      <c r="E2987" s="148">
        <f ca="1">IFERROR(__xludf.DUMMYFUNCTION(" VLOOKUP(A3011, IMPORTRANGE(""https://docs.google.com/spreadsheets/d/1fj_Bhi2XPL3siwIh4sx4VRLAe31yD50oKdj5UlRYW0c/"", ""Сводка!A:AA""), 5, FALSE)"),308)</f>
        <v>308</v>
      </c>
      <c r="F2987" s="148" t="s">
        <v>165</v>
      </c>
      <c r="G2987" s="147">
        <f ca="1">IFERROR(__xludf.DUMMYFUNCTION(" VLOOKUP(A3011, IMPORTRANGE(""https://docs.google.com/spreadsheets/d/1QNLbnkR_AongFt22vMfNzfpjZ0CjpI8QI-w0wBnYA1w/"", ""Инфа!A:AA""), 6, FALSE)"),2024)</f>
        <v>2024</v>
      </c>
      <c r="H2987" s="150">
        <v>14200</v>
      </c>
      <c r="I2987" s="156" t="s">
        <v>79</v>
      </c>
      <c r="J2987" s="93" t="s">
        <v>8154</v>
      </c>
      <c r="K2987" s="153"/>
      <c r="L2987" s="153"/>
      <c r="M2987" s="153"/>
      <c r="N2987" s="153"/>
      <c r="O2987" s="153"/>
      <c r="P2987" s="153"/>
      <c r="Q2987" s="153"/>
      <c r="R2987" s="153"/>
      <c r="S2987" s="153"/>
    </row>
    <row r="2988" spans="1:19" ht="56.25">
      <c r="A2988" s="277" t="s">
        <v>25424</v>
      </c>
      <c r="B2988" s="253" t="s">
        <v>400</v>
      </c>
      <c r="C2988" s="93" t="s">
        <v>8155</v>
      </c>
      <c r="D2988" s="93" t="s">
        <v>8156</v>
      </c>
      <c r="E2988" s="148">
        <f ca="1">IFERROR(__xludf.DUMMYFUNCTION(" VLOOKUP(A3012, IMPORTRANGE(""https://docs.google.com/spreadsheets/d/1fj_Bhi2XPL3siwIh4sx4VRLAe31yD50oKdj5UlRYW0c/"", ""Сводка!A:AA""), 5, FALSE)"),286)</f>
        <v>286</v>
      </c>
      <c r="F2988" s="148" t="s">
        <v>108</v>
      </c>
      <c r="G2988" s="147">
        <f ca="1">IFERROR(__xludf.DUMMYFUNCTION(" VLOOKUP(A3012, IMPORTRANGE(""https://docs.google.com/spreadsheets/d/1QNLbnkR_AongFt22vMfNzfpjZ0CjpI8QI-w0wBnYA1w/"", ""Инфа!A:AA""), 6, FALSE)"),2024)</f>
        <v>2024</v>
      </c>
      <c r="H2988" s="150">
        <v>22200</v>
      </c>
      <c r="I2988" s="151" t="s">
        <v>246</v>
      </c>
      <c r="J2988" s="93"/>
      <c r="K2988" s="153"/>
      <c r="L2988" s="153"/>
      <c r="M2988" s="153"/>
      <c r="N2988" s="153"/>
      <c r="O2988" s="153"/>
      <c r="P2988" s="153"/>
      <c r="Q2988" s="153"/>
      <c r="R2988" s="153"/>
      <c r="S2988" s="153"/>
    </row>
    <row r="2989" spans="1:19" ht="150">
      <c r="A2989" s="277" t="s">
        <v>25424</v>
      </c>
      <c r="B2989" s="253" t="s">
        <v>153</v>
      </c>
      <c r="C2989" s="93" t="s">
        <v>8157</v>
      </c>
      <c r="D2989" s="93" t="s">
        <v>8158</v>
      </c>
      <c r="E2989" s="148">
        <f ca="1">IFERROR(__xludf.DUMMYFUNCTION(" VLOOKUP(A3013, IMPORTRANGE(""https://docs.google.com/spreadsheets/d/1fj_Bhi2XPL3siwIh4sx4VRLAe31yD50oKdj5UlRYW0c/"", ""Сводка!A:AA""), 5, FALSE)"),108)</f>
        <v>108</v>
      </c>
      <c r="F2989" s="148" t="s">
        <v>50</v>
      </c>
      <c r="G2989" s="147">
        <f ca="1">IFERROR(__xludf.DUMMYFUNCTION(" VLOOKUP(A3013, IMPORTRANGE(""https://docs.google.com/spreadsheets/d/1QNLbnkR_AongFt22vMfNzfpjZ0CjpI8QI-w0wBnYA1w/"", ""Инфа!A:AA""), 6, FALSE)"),2024)</f>
        <v>2024</v>
      </c>
      <c r="H2989" s="150">
        <v>11500</v>
      </c>
      <c r="I2989" s="151" t="s">
        <v>79</v>
      </c>
      <c r="J2989" s="99" t="s">
        <v>8159</v>
      </c>
      <c r="K2989" s="153"/>
      <c r="L2989" s="153"/>
      <c r="M2989" s="153"/>
      <c r="N2989" s="153"/>
      <c r="O2989" s="153"/>
      <c r="P2989" s="153"/>
      <c r="Q2989" s="153"/>
      <c r="R2989" s="153"/>
      <c r="S2989" s="153"/>
    </row>
    <row r="2990" spans="1:19" ht="150">
      <c r="A2990" s="277" t="s">
        <v>25424</v>
      </c>
      <c r="B2990" s="253" t="s">
        <v>153</v>
      </c>
      <c r="C2990" s="93" t="s">
        <v>8157</v>
      </c>
      <c r="D2990" s="93" t="s">
        <v>8158</v>
      </c>
      <c r="E2990" s="148">
        <f ca="1">IFERROR(__xludf.DUMMYFUNCTION(" VLOOKUP(A3014, IMPORTRANGE(""https://docs.google.com/spreadsheets/d/1fj_Bhi2XPL3siwIh4sx4VRLAe31yD50oKdj5UlRYW0c/"", ""Сводка!A:AA""), 5, FALSE)"),108)</f>
        <v>108</v>
      </c>
      <c r="F2990" s="148" t="s">
        <v>1583</v>
      </c>
      <c r="G2990" s="147">
        <f ca="1">IFERROR(__xludf.DUMMYFUNCTION(" VLOOKUP(A3014, IMPORTRANGE(""https://docs.google.com/spreadsheets/d/1QNLbnkR_AongFt22vMfNzfpjZ0CjpI8QI-w0wBnYA1w/"", ""Инфа!A:AA""), 6, FALSE)"),2024)</f>
        <v>2024</v>
      </c>
      <c r="H2990" s="150">
        <v>8200</v>
      </c>
      <c r="I2990" s="151" t="s">
        <v>79</v>
      </c>
      <c r="J2990" s="99" t="s">
        <v>8160</v>
      </c>
      <c r="K2990" s="153"/>
      <c r="L2990" s="153"/>
      <c r="M2990" s="153"/>
      <c r="N2990" s="153"/>
      <c r="O2990" s="153"/>
      <c r="P2990" s="153"/>
      <c r="Q2990" s="153"/>
      <c r="R2990" s="153"/>
      <c r="S2990" s="153"/>
    </row>
    <row r="2991" spans="1:19" ht="225">
      <c r="A2991" s="277" t="s">
        <v>25424</v>
      </c>
      <c r="B2991" s="253" t="s">
        <v>153</v>
      </c>
      <c r="C2991" s="93" t="s">
        <v>8161</v>
      </c>
      <c r="D2991" s="93" t="s">
        <v>8162</v>
      </c>
      <c r="E2991" s="148">
        <f ca="1">IFERROR(__xludf.DUMMYFUNCTION(" VLOOKUP(A3015, IMPORTRANGE(""https://docs.google.com/spreadsheets/d/1fj_Bhi2XPL3siwIh4sx4VRLAe31yD50oKdj5UlRYW0c/"", ""Сводка!A:AA""), 5, FALSE)"),240)</f>
        <v>240</v>
      </c>
      <c r="F2991" s="148" t="s">
        <v>165</v>
      </c>
      <c r="G2991" s="147">
        <f ca="1">IFERROR(__xludf.DUMMYFUNCTION(" VLOOKUP(A3015, IMPORTRANGE(""https://docs.google.com/spreadsheets/d/1QNLbnkR_AongFt22vMfNzfpjZ0CjpI8QI-w0wBnYA1w/"", ""Инфа!A:AA""), 6, FALSE)"),2024)</f>
        <v>2024</v>
      </c>
      <c r="H2991" s="150">
        <v>12200</v>
      </c>
      <c r="I2991" s="156" t="s">
        <v>79</v>
      </c>
      <c r="J2991" s="93" t="s">
        <v>8163</v>
      </c>
      <c r="K2991" s="153"/>
      <c r="L2991" s="153"/>
      <c r="M2991" s="153"/>
      <c r="N2991" s="153"/>
      <c r="O2991" s="153"/>
      <c r="P2991" s="153"/>
      <c r="Q2991" s="153"/>
      <c r="R2991" s="153"/>
      <c r="S2991" s="153"/>
    </row>
    <row r="2992" spans="1:19" ht="131.25">
      <c r="A2992" s="277" t="s">
        <v>25424</v>
      </c>
      <c r="B2992" s="253" t="s">
        <v>153</v>
      </c>
      <c r="C2992" s="93" t="s">
        <v>8164</v>
      </c>
      <c r="D2992" s="93" t="s">
        <v>8165</v>
      </c>
      <c r="E2992" s="148">
        <f ca="1">IFERROR(__xludf.DUMMYFUNCTION(" VLOOKUP(A3016, IMPORTRANGE(""https://docs.google.com/spreadsheets/d/1fj_Bhi2XPL3siwIh4sx4VRLAe31yD50oKdj5UlRYW0c/"", ""Сводка!A:AA""), 5, FALSE)"),216)</f>
        <v>216</v>
      </c>
      <c r="F2992" s="148" t="s">
        <v>165</v>
      </c>
      <c r="G2992" s="147">
        <f ca="1">IFERROR(__xludf.DUMMYFUNCTION(" VLOOKUP(A3016, IMPORTRANGE(""https://docs.google.com/spreadsheets/d/1QNLbnkR_AongFt22vMfNzfpjZ0CjpI8QI-w0wBnYA1w/"", ""Инфа!A:AA""), 6, FALSE)"),2024)</f>
        <v>2024</v>
      </c>
      <c r="H2992" s="150">
        <v>18000</v>
      </c>
      <c r="I2992" s="156" t="s">
        <v>79</v>
      </c>
      <c r="J2992" s="99" t="s">
        <v>8166</v>
      </c>
      <c r="K2992" s="153"/>
      <c r="L2992" s="153"/>
      <c r="M2992" s="153"/>
      <c r="N2992" s="153"/>
      <c r="O2992" s="153"/>
      <c r="P2992" s="153"/>
      <c r="Q2992" s="153"/>
      <c r="R2992" s="153"/>
      <c r="S2992" s="153"/>
    </row>
    <row r="2993" spans="1:19" ht="131.25">
      <c r="A2993" s="277" t="s">
        <v>25424</v>
      </c>
      <c r="B2993" s="253" t="s">
        <v>153</v>
      </c>
      <c r="C2993" s="93" t="s">
        <v>8167</v>
      </c>
      <c r="D2993" s="93" t="s">
        <v>8168</v>
      </c>
      <c r="E2993" s="148">
        <f ca="1">IFERROR(__xludf.DUMMYFUNCTION(" VLOOKUP(A3017, IMPORTRANGE(""https://docs.google.com/spreadsheets/d/1fj_Bhi2XPL3siwIh4sx4VRLAe31yD50oKdj5UlRYW0c/"", ""Сводка!A:AA""), 5, FALSE)"),224)</f>
        <v>224</v>
      </c>
      <c r="F2993" s="148" t="s">
        <v>26</v>
      </c>
      <c r="G2993" s="147">
        <f ca="1">IFERROR(__xludf.DUMMYFUNCTION(" VLOOKUP(A3017, IMPORTRANGE(""https://docs.google.com/spreadsheets/d/1QNLbnkR_AongFt22vMfNzfpjZ0CjpI8QI-w0wBnYA1w/"", ""Инфа!A:AA""), 6, FALSE)"),2024)</f>
        <v>2024</v>
      </c>
      <c r="H2993" s="150">
        <v>18400</v>
      </c>
      <c r="I2993" s="156" t="s">
        <v>79</v>
      </c>
      <c r="J2993" s="99" t="s">
        <v>8169</v>
      </c>
      <c r="K2993" s="153"/>
      <c r="L2993" s="153"/>
      <c r="M2993" s="153"/>
      <c r="N2993" s="153"/>
      <c r="O2993" s="153"/>
      <c r="P2993" s="153"/>
      <c r="Q2993" s="153"/>
      <c r="R2993" s="153"/>
      <c r="S2993" s="153"/>
    </row>
    <row r="2994" spans="1:19" ht="112.5">
      <c r="A2994" s="277" t="s">
        <v>25424</v>
      </c>
      <c r="B2994" s="253" t="s">
        <v>400</v>
      </c>
      <c r="C2994" s="93" t="s">
        <v>8170</v>
      </c>
      <c r="D2994" s="93" t="s">
        <v>8171</v>
      </c>
      <c r="E2994" s="148">
        <f ca="1">IFERROR(__xludf.DUMMYFUNCTION(" VLOOKUP(A3018, IMPORTRANGE(""https://docs.google.com/spreadsheets/d/1fj_Bhi2XPL3siwIh4sx4VRLAe31yD50oKdj5UlRYW0c/"", ""Сводка!A:AA""), 5, FALSE)"),204)</f>
        <v>204</v>
      </c>
      <c r="F2994" s="148" t="s">
        <v>415</v>
      </c>
      <c r="G2994" s="147">
        <f ca="1">IFERROR(__xludf.DUMMYFUNCTION(" VLOOKUP(A3018, IMPORTRANGE(""https://docs.google.com/spreadsheets/d/1QNLbnkR_AongFt22vMfNzfpjZ0CjpI8QI-w0wBnYA1w/"", ""Инфа!A:AA""), 6, FALSE)"),2024)</f>
        <v>2024</v>
      </c>
      <c r="H2994" s="150">
        <v>17200</v>
      </c>
      <c r="I2994" s="151" t="s">
        <v>161</v>
      </c>
      <c r="J2994" s="93" t="s">
        <v>8172</v>
      </c>
      <c r="K2994" s="153"/>
      <c r="L2994" s="153"/>
      <c r="M2994" s="153"/>
      <c r="N2994" s="153"/>
      <c r="O2994" s="153"/>
      <c r="P2994" s="153"/>
      <c r="Q2994" s="153"/>
      <c r="R2994" s="153"/>
      <c r="S2994" s="153"/>
    </row>
    <row r="2995" spans="1:19" ht="56.25">
      <c r="A2995" s="277" t="s">
        <v>25424</v>
      </c>
      <c r="B2995" s="253" t="s">
        <v>23</v>
      </c>
      <c r="C2995" s="93" t="s">
        <v>8173</v>
      </c>
      <c r="D2995" s="93" t="s">
        <v>8174</v>
      </c>
      <c r="E2995" s="148">
        <f ca="1">IFERROR(__xludf.DUMMYFUNCTION(" VLOOKUP(A3019, IMPORTRANGE(""https://docs.google.com/spreadsheets/d/1fj_Bhi2XPL3siwIh4sx4VRLAe31yD50oKdj5UlRYW0c/"", ""Сводка!A:AA""), 5, FALSE)"),196)</f>
        <v>196</v>
      </c>
      <c r="F2995" s="148" t="s">
        <v>46</v>
      </c>
      <c r="G2995" s="147">
        <f ca="1">IFERROR(__xludf.DUMMYFUNCTION(" VLOOKUP(A3019, IMPORTRANGE(""https://docs.google.com/spreadsheets/d/1QNLbnkR_AongFt22vMfNzfpjZ0CjpI8QI-w0wBnYA1w/"", ""Инфа!A:AA""), 6, FALSE)"),2024)</f>
        <v>2024</v>
      </c>
      <c r="H2995" s="150">
        <v>10900</v>
      </c>
      <c r="I2995" s="151" t="s">
        <v>161</v>
      </c>
      <c r="J2995" s="93" t="s">
        <v>8175</v>
      </c>
      <c r="K2995" s="153"/>
      <c r="L2995" s="153"/>
      <c r="M2995" s="153"/>
      <c r="N2995" s="153"/>
      <c r="O2995" s="153"/>
      <c r="P2995" s="153"/>
      <c r="Q2995" s="153"/>
      <c r="R2995" s="153"/>
      <c r="S2995" s="153"/>
    </row>
    <row r="2996" spans="1:19" ht="168.75">
      <c r="A2996" s="277" t="s">
        <v>25424</v>
      </c>
      <c r="B2996" s="253" t="s">
        <v>400</v>
      </c>
      <c r="C2996" s="93" t="s">
        <v>8176</v>
      </c>
      <c r="D2996" s="93" t="s">
        <v>8177</v>
      </c>
      <c r="E2996" s="148">
        <f ca="1">IFERROR(__xludf.DUMMYFUNCTION(" VLOOKUP(A3020, IMPORTRANGE(""https://docs.google.com/spreadsheets/d/1fj_Bhi2XPL3siwIh4sx4VRLAe31yD50oKdj5UlRYW0c/"", ""Сводка!A:AA""), 5, FALSE)"),304)</f>
        <v>304</v>
      </c>
      <c r="F2996" s="148" t="s">
        <v>415</v>
      </c>
      <c r="G2996" s="147">
        <f ca="1">IFERROR(__xludf.DUMMYFUNCTION(" VLOOKUP(A3020, IMPORTRANGE(""https://docs.google.com/spreadsheets/d/1QNLbnkR_AongFt22vMfNzfpjZ0CjpI8QI-w0wBnYA1w/"", ""Инфа!A:AA""), 6, FALSE)"),2024)</f>
        <v>2024</v>
      </c>
      <c r="H2996" s="150">
        <v>14100</v>
      </c>
      <c r="I2996" s="151" t="s">
        <v>161</v>
      </c>
      <c r="J2996" s="93" t="s">
        <v>8178</v>
      </c>
      <c r="K2996" s="153"/>
      <c r="L2996" s="153"/>
      <c r="M2996" s="153"/>
      <c r="N2996" s="153"/>
      <c r="O2996" s="153"/>
      <c r="P2996" s="153"/>
      <c r="Q2996" s="153"/>
      <c r="R2996" s="153"/>
      <c r="S2996" s="153"/>
    </row>
    <row r="2997" spans="1:19" ht="187.5">
      <c r="A2997" s="277" t="s">
        <v>25424</v>
      </c>
      <c r="B2997" s="253" t="s">
        <v>400</v>
      </c>
      <c r="C2997" s="93" t="s">
        <v>8179</v>
      </c>
      <c r="D2997" s="93" t="s">
        <v>8180</v>
      </c>
      <c r="E2997" s="148">
        <f ca="1">IFERROR(__xludf.DUMMYFUNCTION(" VLOOKUP(A3021, IMPORTRANGE(""https://docs.google.com/spreadsheets/d/1fj_Bhi2XPL3siwIh4sx4VRLAe31yD50oKdj5UlRYW0c/"", ""Сводка!A:AA""), 5, FALSE)"),176)</f>
        <v>176</v>
      </c>
      <c r="F2997" s="148" t="s">
        <v>108</v>
      </c>
      <c r="G2997" s="147">
        <f ca="1">IFERROR(__xludf.DUMMYFUNCTION(" VLOOKUP(A3021, IMPORTRANGE(""https://docs.google.com/spreadsheets/d/1QNLbnkR_AongFt22vMfNzfpjZ0CjpI8QI-w0wBnYA1w/"", ""Инфа!A:AA""), 6, FALSE)"),2024)</f>
        <v>2024</v>
      </c>
      <c r="H2997" s="150">
        <v>10300</v>
      </c>
      <c r="I2997" s="156" t="s">
        <v>489</v>
      </c>
      <c r="J2997" s="93" t="s">
        <v>8181</v>
      </c>
      <c r="K2997" s="153"/>
      <c r="L2997" s="153"/>
      <c r="M2997" s="153"/>
      <c r="N2997" s="153"/>
      <c r="O2997" s="153"/>
      <c r="P2997" s="153"/>
      <c r="Q2997" s="153"/>
      <c r="R2997" s="153"/>
      <c r="S2997" s="153"/>
    </row>
    <row r="2998" spans="1:19" ht="112.5">
      <c r="A2998" s="277" t="s">
        <v>25424</v>
      </c>
      <c r="B2998" s="253" t="s">
        <v>400</v>
      </c>
      <c r="C2998" s="93" t="s">
        <v>8182</v>
      </c>
      <c r="D2998" s="93" t="s">
        <v>8183</v>
      </c>
      <c r="E2998" s="148">
        <f ca="1">IFERROR(__xludf.DUMMYFUNCTION(" VLOOKUP(A3022, IMPORTRANGE(""https://docs.google.com/spreadsheets/d/1fj_Bhi2XPL3siwIh4sx4VRLAe31yD50oKdj5UlRYW0c/"", ""Сводка!A:AA""), 5, FALSE)"),404)</f>
        <v>404</v>
      </c>
      <c r="F2998" s="148" t="s">
        <v>403</v>
      </c>
      <c r="G2998" s="147">
        <f ca="1">IFERROR(__xludf.DUMMYFUNCTION(" VLOOKUP(A3022, IMPORTRANGE(""https://docs.google.com/spreadsheets/d/1QNLbnkR_AongFt22vMfNzfpjZ0CjpI8QI-w0wBnYA1w/"", ""Инфа!A:AA""), 6, FALSE)"),2024)</f>
        <v>2024</v>
      </c>
      <c r="H2998" s="154">
        <v>29200</v>
      </c>
      <c r="I2998" s="151" t="s">
        <v>197</v>
      </c>
      <c r="J2998" s="93" t="s">
        <v>8184</v>
      </c>
      <c r="K2998" s="153"/>
      <c r="L2998" s="153"/>
      <c r="M2998" s="153"/>
      <c r="N2998" s="153"/>
      <c r="O2998" s="153"/>
      <c r="P2998" s="153"/>
      <c r="Q2998" s="153"/>
      <c r="R2998" s="153"/>
      <c r="S2998" s="153"/>
    </row>
    <row r="2999" spans="1:19" ht="131.25">
      <c r="A2999" s="277" t="s">
        <v>25424</v>
      </c>
      <c r="B2999" s="253" t="s">
        <v>400</v>
      </c>
      <c r="C2999" s="93" t="s">
        <v>8185</v>
      </c>
      <c r="D2999" s="93" t="s">
        <v>8186</v>
      </c>
      <c r="E2999" s="148">
        <f ca="1">IFERROR(__xludf.DUMMYFUNCTION(" VLOOKUP(A3023, IMPORTRANGE(""https://docs.google.com/spreadsheets/d/1fj_Bhi2XPL3siwIh4sx4VRLAe31yD50oKdj5UlRYW0c/"", ""Сводка!A:AA""), 5, FALSE)"),240)</f>
        <v>240</v>
      </c>
      <c r="F2999" s="148" t="s">
        <v>202</v>
      </c>
      <c r="G2999" s="147">
        <f ca="1">IFERROR(__xludf.DUMMYFUNCTION(" VLOOKUP(A3023, IMPORTRANGE(""https://docs.google.com/spreadsheets/d/1QNLbnkR_AongFt22vMfNzfpjZ0CjpI8QI-w0wBnYA1w/"", ""Инфа!A:AA""), 6, FALSE)"),2024)</f>
        <v>2024</v>
      </c>
      <c r="H2999" s="150">
        <v>12200</v>
      </c>
      <c r="I2999" s="156" t="s">
        <v>489</v>
      </c>
      <c r="J2999" s="93" t="s">
        <v>8187</v>
      </c>
      <c r="K2999" s="153"/>
      <c r="L2999" s="153"/>
      <c r="M2999" s="153"/>
      <c r="N2999" s="153"/>
      <c r="O2999" s="153"/>
      <c r="P2999" s="153"/>
      <c r="Q2999" s="153"/>
      <c r="R2999" s="153"/>
      <c r="S2999" s="153"/>
    </row>
    <row r="3000" spans="1:19" ht="131.25">
      <c r="A3000" s="277" t="s">
        <v>25424</v>
      </c>
      <c r="B3000" s="253" t="s">
        <v>13</v>
      </c>
      <c r="C3000" s="93" t="s">
        <v>8188</v>
      </c>
      <c r="D3000" s="93" t="s">
        <v>8189</v>
      </c>
      <c r="E3000" s="148">
        <f ca="1">IFERROR(__xludf.DUMMYFUNCTION(" VLOOKUP(A3024, IMPORTRANGE(""https://docs.google.com/spreadsheets/d/1fj_Bhi2XPL3siwIh4sx4VRLAe31yD50oKdj5UlRYW0c/"", ""Сводка!A:AA""), 5, FALSE)"),96)</f>
        <v>96</v>
      </c>
      <c r="F3000" s="148" t="s">
        <v>50</v>
      </c>
      <c r="G3000" s="147">
        <f ca="1">IFERROR(__xludf.DUMMYFUNCTION(" VLOOKUP(A3024, IMPORTRANGE(""https://docs.google.com/spreadsheets/d/1QNLbnkR_AongFt22vMfNzfpjZ0CjpI8QI-w0wBnYA1w/"", ""Инфа!A:AA""), 6, FALSE)"),2024)</f>
        <v>2024</v>
      </c>
      <c r="H3000" s="150">
        <v>7900</v>
      </c>
      <c r="I3000" s="151" t="s">
        <v>234</v>
      </c>
      <c r="J3000" s="93" t="s">
        <v>8190</v>
      </c>
      <c r="K3000" s="153"/>
      <c r="L3000" s="153"/>
      <c r="M3000" s="153"/>
      <c r="N3000" s="153"/>
      <c r="O3000" s="153"/>
      <c r="P3000" s="153"/>
      <c r="Q3000" s="153"/>
      <c r="R3000" s="153"/>
      <c r="S3000" s="153"/>
    </row>
    <row r="3001" spans="1:19" ht="150">
      <c r="A3001" s="277" t="s">
        <v>25424</v>
      </c>
      <c r="B3001" s="253" t="s">
        <v>153</v>
      </c>
      <c r="C3001" s="93" t="s">
        <v>8191</v>
      </c>
      <c r="D3001" s="93" t="s">
        <v>8192</v>
      </c>
      <c r="E3001" s="148">
        <f ca="1">IFERROR(__xludf.DUMMYFUNCTION(" VLOOKUP(A3025, IMPORTRANGE(""https://docs.google.com/spreadsheets/d/1fj_Bhi2XPL3siwIh4sx4VRLAe31yD50oKdj5UlRYW0c/"", ""Сводка!A:AA""), 5, FALSE)"),264)</f>
        <v>264</v>
      </c>
      <c r="F3001" s="148" t="s">
        <v>108</v>
      </c>
      <c r="G3001" s="147">
        <f ca="1">IFERROR(__xludf.DUMMYFUNCTION(" VLOOKUP(A3025, IMPORTRANGE(""https://docs.google.com/spreadsheets/d/1QNLbnkR_AongFt22vMfNzfpjZ0CjpI8QI-w0wBnYA1w/"", ""Инфа!A:AA""), 6, FALSE)"),2024)</f>
        <v>2024</v>
      </c>
      <c r="H3001" s="150">
        <v>20800</v>
      </c>
      <c r="I3001" s="151" t="s">
        <v>5349</v>
      </c>
      <c r="J3001" s="93" t="s">
        <v>8193</v>
      </c>
      <c r="K3001" s="153"/>
      <c r="L3001" s="153"/>
      <c r="M3001" s="153"/>
      <c r="N3001" s="153"/>
      <c r="O3001" s="153"/>
      <c r="P3001" s="153"/>
      <c r="Q3001" s="153"/>
      <c r="R3001" s="153"/>
      <c r="S3001" s="153"/>
    </row>
    <row r="3002" spans="1:19" ht="56.25">
      <c r="A3002" s="277" t="s">
        <v>25424</v>
      </c>
      <c r="B3002" s="253" t="s">
        <v>153</v>
      </c>
      <c r="C3002" s="93" t="s">
        <v>8194</v>
      </c>
      <c r="D3002" s="93" t="s">
        <v>8195</v>
      </c>
      <c r="E3002" s="148">
        <f ca="1">IFERROR(__xludf.DUMMYFUNCTION(" VLOOKUP(A3026, IMPORTRANGE(""https://docs.google.com/spreadsheets/d/1fj_Bhi2XPL3siwIh4sx4VRLAe31yD50oKdj5UlRYW0c/"", ""Сводка!A:AA""), 5, FALSE)"),257)</f>
        <v>257</v>
      </c>
      <c r="F3002" s="148" t="s">
        <v>50</v>
      </c>
      <c r="G3002" s="147">
        <f ca="1">IFERROR(__xludf.DUMMYFUNCTION(" VLOOKUP(A3026, IMPORTRANGE(""https://docs.google.com/spreadsheets/d/1QNLbnkR_AongFt22vMfNzfpjZ0CjpI8QI-w0wBnYA1w/"", ""Инфа!A:AA""), 6, FALSE)"),2024)</f>
        <v>2024</v>
      </c>
      <c r="H3002" s="150">
        <v>20400</v>
      </c>
      <c r="I3002" s="151" t="s">
        <v>5349</v>
      </c>
      <c r="J3002" s="93" t="s">
        <v>8196</v>
      </c>
      <c r="K3002" s="153"/>
      <c r="L3002" s="153"/>
      <c r="M3002" s="153"/>
      <c r="N3002" s="153"/>
      <c r="O3002" s="153"/>
      <c r="P3002" s="153"/>
      <c r="Q3002" s="153"/>
      <c r="R3002" s="153"/>
      <c r="S3002" s="153"/>
    </row>
    <row r="3003" spans="1:19" ht="262.5">
      <c r="A3003" s="277" t="s">
        <v>25424</v>
      </c>
      <c r="B3003" s="253" t="s">
        <v>400</v>
      </c>
      <c r="C3003" s="93" t="s">
        <v>8197</v>
      </c>
      <c r="D3003" s="93" t="s">
        <v>8198</v>
      </c>
      <c r="E3003" s="148">
        <f ca="1">IFERROR(__xludf.DUMMYFUNCTION(" VLOOKUP(A3027, IMPORTRANGE(""https://docs.google.com/spreadsheets/d/1fj_Bhi2XPL3siwIh4sx4VRLAe31yD50oKdj5UlRYW0c/"", ""Сводка!A:AA""), 5, FALSE)"),248)</f>
        <v>248</v>
      </c>
      <c r="F3003" s="148" t="s">
        <v>415</v>
      </c>
      <c r="G3003" s="147">
        <f ca="1">IFERROR(__xludf.DUMMYFUNCTION(" VLOOKUP(A3027, IMPORTRANGE(""https://docs.google.com/spreadsheets/d/1QNLbnkR_AongFt22vMfNzfpjZ0CjpI8QI-w0wBnYA1w/"", ""Инфа!A:AA""), 6, FALSE)"),2024)</f>
        <v>2024</v>
      </c>
      <c r="H3003" s="150">
        <v>16200</v>
      </c>
      <c r="I3003" s="151" t="s">
        <v>85</v>
      </c>
      <c r="J3003" s="93" t="s">
        <v>8199</v>
      </c>
      <c r="K3003" s="153"/>
      <c r="L3003" s="153"/>
      <c r="M3003" s="153"/>
      <c r="N3003" s="153"/>
      <c r="O3003" s="153"/>
      <c r="P3003" s="153"/>
      <c r="Q3003" s="153"/>
      <c r="R3003" s="153"/>
      <c r="S3003" s="153"/>
    </row>
    <row r="3004" spans="1:19" ht="93.75">
      <c r="A3004" s="277" t="s">
        <v>25424</v>
      </c>
      <c r="B3004" s="253" t="s">
        <v>400</v>
      </c>
      <c r="C3004" s="93" t="s">
        <v>8200</v>
      </c>
      <c r="D3004" s="93" t="s">
        <v>8201</v>
      </c>
      <c r="E3004" s="148">
        <f ca="1">IFERROR(__xludf.DUMMYFUNCTION(" VLOOKUP(A3028, IMPORTRANGE(""https://docs.google.com/spreadsheets/d/1fj_Bhi2XPL3siwIh4sx4VRLAe31yD50oKdj5UlRYW0c/"", ""Сводка!A:AA""), 5, FALSE)"),232)</f>
        <v>232</v>
      </c>
      <c r="F3004" s="148" t="s">
        <v>415</v>
      </c>
      <c r="G3004" s="147">
        <f ca="1">IFERROR(__xludf.DUMMYFUNCTION(" VLOOKUP(A3028, IMPORTRANGE(""https://docs.google.com/spreadsheets/d/1QNLbnkR_AongFt22vMfNzfpjZ0CjpI8QI-w0wBnYA1w/"", ""Инфа!A:AA""), 6, FALSE)"),2024)</f>
        <v>2024</v>
      </c>
      <c r="H3004" s="150">
        <v>15500</v>
      </c>
      <c r="I3004" s="151" t="s">
        <v>85</v>
      </c>
      <c r="J3004" s="93" t="s">
        <v>8202</v>
      </c>
      <c r="K3004" s="153"/>
      <c r="L3004" s="153"/>
      <c r="M3004" s="153"/>
      <c r="N3004" s="153"/>
      <c r="O3004" s="153"/>
      <c r="P3004" s="153"/>
      <c r="Q3004" s="153"/>
      <c r="R3004" s="153"/>
      <c r="S3004" s="153"/>
    </row>
    <row r="3005" spans="1:19" ht="206.25">
      <c r="A3005" s="277" t="s">
        <v>25424</v>
      </c>
      <c r="B3005" s="253" t="s">
        <v>400</v>
      </c>
      <c r="C3005" s="93" t="s">
        <v>8203</v>
      </c>
      <c r="D3005" s="93" t="s">
        <v>8204</v>
      </c>
      <c r="E3005" s="148">
        <f ca="1">IFERROR(__xludf.DUMMYFUNCTION(" VLOOKUP(A3029, IMPORTRANGE(""https://docs.google.com/spreadsheets/d/1fj_Bhi2XPL3siwIh4sx4VRLAe31yD50oKdj5UlRYW0c/"", ""Сводка!A:AA""), 5, FALSE)"),228)</f>
        <v>228</v>
      </c>
      <c r="F3005" s="148" t="s">
        <v>415</v>
      </c>
      <c r="G3005" s="147">
        <f ca="1">IFERROR(__xludf.DUMMYFUNCTION(" VLOOKUP(A3029, IMPORTRANGE(""https://docs.google.com/spreadsheets/d/1QNLbnkR_AongFt22vMfNzfpjZ0CjpI8QI-w0wBnYA1w/"", ""Инфа!A:AA""), 6, FALSE)"),2024)</f>
        <v>2024</v>
      </c>
      <c r="H3005" s="150">
        <v>15400</v>
      </c>
      <c r="I3005" s="151" t="s">
        <v>85</v>
      </c>
      <c r="J3005" s="93" t="s">
        <v>8205</v>
      </c>
      <c r="K3005" s="153"/>
      <c r="L3005" s="153"/>
      <c r="M3005" s="153"/>
      <c r="N3005" s="153"/>
      <c r="O3005" s="153"/>
      <c r="P3005" s="153"/>
      <c r="Q3005" s="153"/>
      <c r="R3005" s="153"/>
      <c r="S3005" s="153"/>
    </row>
    <row r="3006" spans="1:19" ht="75">
      <c r="A3006" s="277" t="s">
        <v>25424</v>
      </c>
      <c r="B3006" s="253" t="s">
        <v>400</v>
      </c>
      <c r="C3006" s="93" t="s">
        <v>8206</v>
      </c>
      <c r="D3006" s="93" t="s">
        <v>8207</v>
      </c>
      <c r="E3006" s="148">
        <f ca="1">IFERROR(__xludf.DUMMYFUNCTION(" VLOOKUP(A3030, IMPORTRANGE(""https://docs.google.com/spreadsheets/d/1fj_Bhi2XPL3siwIh4sx4VRLAe31yD50oKdj5UlRYW0c/"", ""Сводка!A:AA""), 5, FALSE)"),180)</f>
        <v>180</v>
      </c>
      <c r="F3006" s="148" t="s">
        <v>415</v>
      </c>
      <c r="G3006" s="147">
        <f ca="1">IFERROR(__xludf.DUMMYFUNCTION(" VLOOKUP(A3030, IMPORTRANGE(""https://docs.google.com/spreadsheets/d/1QNLbnkR_AongFt22vMfNzfpjZ0CjpI8QI-w0wBnYA1w/"", ""Инфа!A:AA""), 6, FALSE)"),2024)</f>
        <v>2024</v>
      </c>
      <c r="H3006" s="150">
        <v>13500</v>
      </c>
      <c r="I3006" s="151" t="s">
        <v>85</v>
      </c>
      <c r="J3006" s="93" t="s">
        <v>8208</v>
      </c>
      <c r="K3006" s="153"/>
      <c r="L3006" s="153"/>
      <c r="M3006" s="153"/>
      <c r="N3006" s="153"/>
      <c r="O3006" s="153"/>
      <c r="P3006" s="153"/>
      <c r="Q3006" s="153"/>
      <c r="R3006" s="153"/>
      <c r="S3006" s="153"/>
    </row>
    <row r="3007" spans="1:19" ht="93.75">
      <c r="A3007" s="277" t="s">
        <v>25424</v>
      </c>
      <c r="B3007" s="253" t="s">
        <v>153</v>
      </c>
      <c r="C3007" s="93" t="s">
        <v>8209</v>
      </c>
      <c r="D3007" s="93" t="s">
        <v>8210</v>
      </c>
      <c r="E3007" s="148">
        <f ca="1">IFERROR(__xludf.DUMMYFUNCTION(" VLOOKUP(A3031, IMPORTRANGE(""https://docs.google.com/spreadsheets/d/1fj_Bhi2XPL3siwIh4sx4VRLAe31yD50oKdj5UlRYW0c/"", ""Сводка!A:AA""), 5, FALSE)"),128)</f>
        <v>128</v>
      </c>
      <c r="F3007" s="148" t="s">
        <v>108</v>
      </c>
      <c r="G3007" s="147">
        <f ca="1">IFERROR(__xludf.DUMMYFUNCTION(" VLOOKUP(A3031, IMPORTRANGE(""https://docs.google.com/spreadsheets/d/1QNLbnkR_AongFt22vMfNzfpjZ0CjpI8QI-w0wBnYA1w/"", ""Инфа!A:AA""), 6, FALSE)"),2024)</f>
        <v>2024</v>
      </c>
      <c r="H3007" s="150">
        <v>8800</v>
      </c>
      <c r="I3007" s="151" t="s">
        <v>2651</v>
      </c>
      <c r="J3007" s="93"/>
      <c r="K3007" s="153"/>
      <c r="L3007" s="153"/>
      <c r="M3007" s="153"/>
      <c r="N3007" s="153"/>
      <c r="O3007" s="153"/>
      <c r="P3007" s="153"/>
      <c r="Q3007" s="153"/>
      <c r="R3007" s="153"/>
      <c r="S3007" s="153"/>
    </row>
    <row r="3008" spans="1:19" ht="168.75">
      <c r="A3008" s="277" t="s">
        <v>25424</v>
      </c>
      <c r="B3008" s="253" t="s">
        <v>400</v>
      </c>
      <c r="C3008" s="93" t="s">
        <v>8211</v>
      </c>
      <c r="D3008" s="93" t="s">
        <v>8212</v>
      </c>
      <c r="E3008" s="148">
        <f ca="1">IFERROR(__xludf.DUMMYFUNCTION(" VLOOKUP(A3032, IMPORTRANGE(""https://docs.google.com/spreadsheets/d/1fj_Bhi2XPL3siwIh4sx4VRLAe31yD50oKdj5UlRYW0c/"", ""Сводка!A:AA""), 5, FALSE)"),128)</f>
        <v>128</v>
      </c>
      <c r="F3008" s="148" t="s">
        <v>415</v>
      </c>
      <c r="G3008" s="147">
        <f ca="1">IFERROR(__xludf.DUMMYFUNCTION(" VLOOKUP(A3032, IMPORTRANGE(""https://docs.google.com/spreadsheets/d/1QNLbnkR_AongFt22vMfNzfpjZ0CjpI8QI-w0wBnYA1w/"", ""Инфа!A:AA""), 6, FALSE)"),2024)</f>
        <v>2024</v>
      </c>
      <c r="H3008" s="150">
        <v>8800</v>
      </c>
      <c r="I3008" s="151" t="s">
        <v>2651</v>
      </c>
      <c r="J3008" s="93" t="s">
        <v>8213</v>
      </c>
      <c r="K3008" s="153"/>
      <c r="L3008" s="153"/>
      <c r="M3008" s="153"/>
      <c r="N3008" s="153"/>
      <c r="O3008" s="153"/>
      <c r="P3008" s="153"/>
      <c r="Q3008" s="153"/>
      <c r="R3008" s="153"/>
      <c r="S3008" s="153"/>
    </row>
    <row r="3009" spans="1:19" ht="281.25">
      <c r="A3009" s="277" t="s">
        <v>25424</v>
      </c>
      <c r="B3009" s="253" t="s">
        <v>153</v>
      </c>
      <c r="C3009" s="93" t="s">
        <v>8214</v>
      </c>
      <c r="D3009" s="97" t="s">
        <v>8215</v>
      </c>
      <c r="E3009" s="148">
        <f ca="1">IFERROR(__xludf.DUMMYFUNCTION(" VLOOKUP(A3033, IMPORTRANGE(""https://docs.google.com/spreadsheets/d/1fj_Bhi2XPL3siwIh4sx4VRLAe31yD50oKdj5UlRYW0c/"", ""Сводка!A:AA""), 5, FALSE)"),272)</f>
        <v>272</v>
      </c>
      <c r="F3009" s="147" t="s">
        <v>456</v>
      </c>
      <c r="G3009" s="147">
        <f ca="1">IFERROR(__xludf.DUMMYFUNCTION(" VLOOKUP(A3033, IMPORTRANGE(""https://docs.google.com/spreadsheets/d/1QNLbnkR_AongFt22vMfNzfpjZ0CjpI8QI-w0wBnYA1w/"", ""Инфа!A:AA""), 6, FALSE)"),2024)</f>
        <v>2024</v>
      </c>
      <c r="H3009" s="150">
        <v>27700</v>
      </c>
      <c r="I3009" s="160" t="s">
        <v>558</v>
      </c>
      <c r="J3009" s="97" t="s">
        <v>8216</v>
      </c>
      <c r="K3009" s="153"/>
      <c r="L3009" s="153"/>
      <c r="M3009" s="153"/>
      <c r="N3009" s="153"/>
      <c r="O3009" s="153"/>
      <c r="P3009" s="153"/>
      <c r="Q3009" s="153"/>
      <c r="R3009" s="153"/>
      <c r="S3009" s="153"/>
    </row>
    <row r="3010" spans="1:19" ht="150">
      <c r="A3010" s="277" t="s">
        <v>25424</v>
      </c>
      <c r="B3010" s="253" t="s">
        <v>153</v>
      </c>
      <c r="C3010" s="93" t="s">
        <v>8214</v>
      </c>
      <c r="D3010" s="97" t="s">
        <v>8217</v>
      </c>
      <c r="E3010" s="148">
        <f ca="1">IFERROR(__xludf.DUMMYFUNCTION(" VLOOKUP(A3034, IMPORTRANGE(""https://docs.google.com/spreadsheets/d/1fj_Bhi2XPL3siwIh4sx4VRLAe31yD50oKdj5UlRYW0c/"", ""Сводка!A:AA""), 5, FALSE)"),214)</f>
        <v>214</v>
      </c>
      <c r="F3010" s="147" t="s">
        <v>456</v>
      </c>
      <c r="G3010" s="147">
        <f ca="1">IFERROR(__xludf.DUMMYFUNCTION(" VLOOKUP(A3034, IMPORTRANGE(""https://docs.google.com/spreadsheets/d/1QNLbnkR_AongFt22vMfNzfpjZ0CjpI8QI-w0wBnYA1w/"", ""Инфа!A:AA""), 6, FALSE)"),2024)</f>
        <v>2024</v>
      </c>
      <c r="H3010" s="150">
        <v>11400</v>
      </c>
      <c r="I3010" s="160" t="s">
        <v>558</v>
      </c>
      <c r="J3010" s="97" t="s">
        <v>8218</v>
      </c>
      <c r="K3010" s="153"/>
      <c r="L3010" s="153"/>
      <c r="M3010" s="153"/>
      <c r="N3010" s="153"/>
      <c r="O3010" s="153"/>
      <c r="P3010" s="153"/>
      <c r="Q3010" s="153"/>
      <c r="R3010" s="153"/>
      <c r="S3010" s="153"/>
    </row>
    <row r="3011" spans="1:19" ht="131.25">
      <c r="A3011" s="277" t="s">
        <v>25424</v>
      </c>
      <c r="B3011" s="253" t="s">
        <v>400</v>
      </c>
      <c r="C3011" s="93" t="s">
        <v>8219</v>
      </c>
      <c r="D3011" s="93" t="s">
        <v>8220</v>
      </c>
      <c r="E3011" s="148">
        <f ca="1">IFERROR(__xludf.DUMMYFUNCTION(" VLOOKUP(A3035, IMPORTRANGE(""https://docs.google.com/spreadsheets/d/1fj_Bhi2XPL3siwIh4sx4VRLAe31yD50oKdj5UlRYW0c/"", ""Сводка!A:AA""), 5, FALSE)"),92)</f>
        <v>92</v>
      </c>
      <c r="F3011" s="148" t="s">
        <v>1060</v>
      </c>
      <c r="G3011" s="147">
        <f ca="1">IFERROR(__xludf.DUMMYFUNCTION(" VLOOKUP(A3035, IMPORTRANGE(""https://docs.google.com/spreadsheets/d/1QNLbnkR_AongFt22vMfNzfpjZ0CjpI8QI-w0wBnYA1w/"", ""Инфа!A:AA""), 6, FALSE)"),2024)</f>
        <v>2024</v>
      </c>
      <c r="H3011" s="150">
        <v>7800</v>
      </c>
      <c r="I3011" s="151" t="s">
        <v>8221</v>
      </c>
      <c r="J3011" s="93" t="s">
        <v>8222</v>
      </c>
      <c r="K3011" s="153"/>
      <c r="L3011" s="153"/>
      <c r="M3011" s="153"/>
      <c r="N3011" s="153"/>
      <c r="O3011" s="153"/>
      <c r="P3011" s="153"/>
      <c r="Q3011" s="153"/>
      <c r="R3011" s="153"/>
      <c r="S3011" s="153"/>
    </row>
    <row r="3012" spans="1:19" ht="225">
      <c r="A3012" s="277" t="s">
        <v>25424</v>
      </c>
      <c r="B3012" s="253" t="s">
        <v>400</v>
      </c>
      <c r="C3012" s="93" t="s">
        <v>8223</v>
      </c>
      <c r="D3012" s="93" t="s">
        <v>8224</v>
      </c>
      <c r="E3012" s="148">
        <f ca="1">IFERROR(__xludf.DUMMYFUNCTION(" VLOOKUP(A3036, IMPORTRANGE(""https://docs.google.com/spreadsheets/d/1fj_Bhi2XPL3siwIh4sx4VRLAe31yD50oKdj5UlRYW0c/"", ""Сводка!A:AA""), 5, FALSE)"),296)</f>
        <v>296</v>
      </c>
      <c r="F3012" s="148" t="s">
        <v>415</v>
      </c>
      <c r="G3012" s="147">
        <f ca="1">IFERROR(__xludf.DUMMYFUNCTION(" VLOOKUP(A3036, IMPORTRANGE(""https://docs.google.com/spreadsheets/d/1QNLbnkR_AongFt22vMfNzfpjZ0CjpI8QI-w0wBnYA1w/"", ""Инфа!A:AA""), 6, FALSE)"),2024)</f>
        <v>2024</v>
      </c>
      <c r="H3012" s="150">
        <v>22800</v>
      </c>
      <c r="I3012" s="151" t="s">
        <v>8225</v>
      </c>
      <c r="J3012" s="93" t="s">
        <v>8226</v>
      </c>
      <c r="K3012" s="153"/>
      <c r="L3012" s="153"/>
      <c r="M3012" s="153"/>
      <c r="N3012" s="153"/>
      <c r="O3012" s="153"/>
      <c r="P3012" s="153"/>
      <c r="Q3012" s="153"/>
      <c r="R3012" s="153"/>
      <c r="S3012" s="153"/>
    </row>
    <row r="3013" spans="1:19" ht="187.5">
      <c r="A3013" s="277" t="s">
        <v>25424</v>
      </c>
      <c r="B3013" s="253" t="s">
        <v>153</v>
      </c>
      <c r="C3013" s="93" t="s">
        <v>8227</v>
      </c>
      <c r="D3013" s="93" t="s">
        <v>8228</v>
      </c>
      <c r="E3013" s="148">
        <f ca="1">IFERROR(__xludf.DUMMYFUNCTION(" VLOOKUP(A3037, IMPORTRANGE(""https://docs.google.com/spreadsheets/d/1fj_Bhi2XPL3siwIh4sx4VRLAe31yD50oKdj5UlRYW0c/"", ""Сводка!A:AA""), 5, FALSE)"),268)</f>
        <v>268</v>
      </c>
      <c r="F3013" s="148" t="s">
        <v>59</v>
      </c>
      <c r="G3013" s="147">
        <f ca="1">IFERROR(__xludf.DUMMYFUNCTION(" VLOOKUP(A3037, IMPORTRANGE(""https://docs.google.com/spreadsheets/d/1QNLbnkR_AongFt22vMfNzfpjZ0CjpI8QI-w0wBnYA1w/"", ""Инфа!A:AA""), 6, FALSE)"),2024)</f>
        <v>2024</v>
      </c>
      <c r="H3013" s="150">
        <v>13000</v>
      </c>
      <c r="I3013" s="151" t="s">
        <v>1196</v>
      </c>
      <c r="J3013" s="93" t="s">
        <v>8230</v>
      </c>
      <c r="K3013" s="153"/>
      <c r="L3013" s="153"/>
      <c r="M3013" s="153"/>
      <c r="N3013" s="153"/>
      <c r="O3013" s="153"/>
      <c r="P3013" s="153"/>
      <c r="Q3013" s="153"/>
      <c r="R3013" s="153"/>
      <c r="S3013" s="153"/>
    </row>
    <row r="3014" spans="1:19" ht="243.75">
      <c r="A3014" s="277" t="s">
        <v>25424</v>
      </c>
      <c r="B3014" s="253" t="s">
        <v>153</v>
      </c>
      <c r="C3014" s="93" t="s">
        <v>8231</v>
      </c>
      <c r="D3014" s="93" t="s">
        <v>8232</v>
      </c>
      <c r="E3014" s="148">
        <f ca="1">IFERROR(__xludf.DUMMYFUNCTION(" VLOOKUP(A3038, IMPORTRANGE(""https://docs.google.com/spreadsheets/d/1fj_Bhi2XPL3siwIh4sx4VRLAe31yD50oKdj5UlRYW0c/"", ""Сводка!A:AA""), 5, FALSE)"),224)</f>
        <v>224</v>
      </c>
      <c r="F3014" s="148" t="s">
        <v>108</v>
      </c>
      <c r="G3014" s="147">
        <f ca="1">IFERROR(__xludf.DUMMYFUNCTION(" VLOOKUP(A3038, IMPORTRANGE(""https://docs.google.com/spreadsheets/d/1QNLbnkR_AongFt22vMfNzfpjZ0CjpI8QI-w0wBnYA1w/"", ""Инфа!A:AA""), 6, FALSE)"),2024)</f>
        <v>2024</v>
      </c>
      <c r="H3014" s="150">
        <v>11700</v>
      </c>
      <c r="I3014" s="151" t="s">
        <v>1196</v>
      </c>
      <c r="J3014" s="93" t="s">
        <v>8233</v>
      </c>
      <c r="K3014" s="153"/>
      <c r="L3014" s="153"/>
      <c r="M3014" s="153"/>
      <c r="N3014" s="153"/>
      <c r="O3014" s="153"/>
      <c r="P3014" s="153"/>
      <c r="Q3014" s="153"/>
      <c r="R3014" s="153"/>
      <c r="S3014" s="153"/>
    </row>
    <row r="3015" spans="1:19" ht="243.75">
      <c r="A3015" s="277" t="s">
        <v>25424</v>
      </c>
      <c r="B3015" s="253" t="s">
        <v>153</v>
      </c>
      <c r="C3015" s="93" t="s">
        <v>8231</v>
      </c>
      <c r="D3015" s="93" t="s">
        <v>8234</v>
      </c>
      <c r="E3015" s="148">
        <f ca="1">IFERROR(__xludf.DUMMYFUNCTION(" VLOOKUP(A3039, IMPORTRANGE(""https://docs.google.com/spreadsheets/d/1fj_Bhi2XPL3siwIh4sx4VRLAe31yD50oKdj5UlRYW0c/"", ""Сводка!A:AA""), 5, FALSE)"),184)</f>
        <v>184</v>
      </c>
      <c r="F3015" s="148" t="s">
        <v>108</v>
      </c>
      <c r="G3015" s="147">
        <f ca="1">IFERROR(__xludf.DUMMYFUNCTION(" VLOOKUP(A3039, IMPORTRANGE(""https://docs.google.com/spreadsheets/d/1QNLbnkR_AongFt22vMfNzfpjZ0CjpI8QI-w0wBnYA1w/"", ""Инфа!A:AA""), 6, FALSE)"),2024)</f>
        <v>2024</v>
      </c>
      <c r="H3015" s="150">
        <v>10500</v>
      </c>
      <c r="I3015" s="151" t="s">
        <v>1196</v>
      </c>
      <c r="J3015" s="93" t="s">
        <v>8235</v>
      </c>
      <c r="K3015" s="153"/>
      <c r="L3015" s="153"/>
      <c r="M3015" s="153"/>
      <c r="N3015" s="153"/>
      <c r="O3015" s="153"/>
      <c r="P3015" s="153"/>
      <c r="Q3015" s="153"/>
      <c r="R3015" s="153"/>
      <c r="S3015" s="153"/>
    </row>
    <row r="3016" spans="1:19" ht="187.5">
      <c r="A3016" s="277" t="s">
        <v>25424</v>
      </c>
      <c r="B3016" s="253" t="s">
        <v>153</v>
      </c>
      <c r="C3016" s="93" t="s">
        <v>8236</v>
      </c>
      <c r="D3016" s="93" t="s">
        <v>8237</v>
      </c>
      <c r="E3016" s="148">
        <f ca="1">IFERROR(__xludf.DUMMYFUNCTION(" VLOOKUP(A3040, IMPORTRANGE(""https://docs.google.com/spreadsheets/d/1fj_Bhi2XPL3siwIh4sx4VRLAe31yD50oKdj5UlRYW0c/"", ""Сводка!A:AA""), 5, FALSE)"),180)</f>
        <v>180</v>
      </c>
      <c r="F3016" s="148" t="s">
        <v>59</v>
      </c>
      <c r="G3016" s="147">
        <f ca="1">IFERROR(__xludf.DUMMYFUNCTION(" VLOOKUP(A3040, IMPORTRANGE(""https://docs.google.com/spreadsheets/d/1QNLbnkR_AongFt22vMfNzfpjZ0CjpI8QI-w0wBnYA1w/"", ""Инфа!A:AA""), 6, FALSE)"),2024)</f>
        <v>2024</v>
      </c>
      <c r="H3016" s="150">
        <v>10400</v>
      </c>
      <c r="I3016" s="151" t="s">
        <v>1196</v>
      </c>
      <c r="J3016" s="93" t="s">
        <v>8230</v>
      </c>
      <c r="K3016" s="153"/>
      <c r="L3016" s="153"/>
      <c r="M3016" s="153"/>
      <c r="N3016" s="153"/>
      <c r="O3016" s="153"/>
      <c r="P3016" s="153"/>
      <c r="Q3016" s="153"/>
      <c r="R3016" s="153"/>
      <c r="S3016" s="153"/>
    </row>
    <row r="3017" spans="1:19" ht="206.25">
      <c r="A3017" s="277" t="s">
        <v>25424</v>
      </c>
      <c r="B3017" s="253" t="s">
        <v>153</v>
      </c>
      <c r="C3017" s="93" t="s">
        <v>8238</v>
      </c>
      <c r="D3017" s="93" t="s">
        <v>8239</v>
      </c>
      <c r="E3017" s="148">
        <f ca="1">IFERROR(__xludf.DUMMYFUNCTION(" VLOOKUP(A3041, IMPORTRANGE(""https://docs.google.com/spreadsheets/d/1fj_Bhi2XPL3siwIh4sx4VRLAe31yD50oKdj5UlRYW0c/"", ""Сводка!A:AA""), 5, FALSE)"),236)</f>
        <v>236</v>
      </c>
      <c r="F3017" s="148" t="s">
        <v>456</v>
      </c>
      <c r="G3017" s="147">
        <f ca="1">IFERROR(__xludf.DUMMYFUNCTION(" VLOOKUP(A3041, IMPORTRANGE(""https://docs.google.com/spreadsheets/d/1QNLbnkR_AongFt22vMfNzfpjZ0CjpI8QI-w0wBnYA1w/"", ""Инфа!A:AA""), 6, FALSE)"),2024)</f>
        <v>2024</v>
      </c>
      <c r="H3017" s="150">
        <v>19200</v>
      </c>
      <c r="I3017" s="151" t="s">
        <v>1196</v>
      </c>
      <c r="J3017" s="93" t="s">
        <v>8240</v>
      </c>
      <c r="K3017" s="153"/>
      <c r="L3017" s="153"/>
      <c r="M3017" s="153"/>
      <c r="N3017" s="153"/>
      <c r="O3017" s="153"/>
      <c r="P3017" s="153"/>
      <c r="Q3017" s="153"/>
      <c r="R3017" s="153"/>
      <c r="S3017" s="153"/>
    </row>
    <row r="3018" spans="1:19" ht="206.25">
      <c r="A3018" s="277" t="s">
        <v>25424</v>
      </c>
      <c r="B3018" s="253" t="s">
        <v>153</v>
      </c>
      <c r="C3018" s="93" t="s">
        <v>8238</v>
      </c>
      <c r="D3018" s="93" t="s">
        <v>8241</v>
      </c>
      <c r="E3018" s="148">
        <f ca="1">IFERROR(__xludf.DUMMYFUNCTION(" VLOOKUP(A3042, IMPORTRANGE(""https://docs.google.com/spreadsheets/d/1fj_Bhi2XPL3siwIh4sx4VRLAe31yD50oKdj5UlRYW0c/"", ""Сводка!A:AA""), 5, FALSE)"),200)</f>
        <v>200</v>
      </c>
      <c r="F3018" s="148" t="s">
        <v>456</v>
      </c>
      <c r="G3018" s="147">
        <f ca="1">IFERROR(__xludf.DUMMYFUNCTION(" VLOOKUP(A3042, IMPORTRANGE(""https://docs.google.com/spreadsheets/d/1QNLbnkR_AongFt22vMfNzfpjZ0CjpI8QI-w0wBnYA1w/"", ""Инфа!A:AA""), 6, FALSE)"),2024)</f>
        <v>2024</v>
      </c>
      <c r="H3018" s="150">
        <v>17000</v>
      </c>
      <c r="I3018" s="151" t="s">
        <v>1196</v>
      </c>
      <c r="J3018" s="93" t="s">
        <v>8240</v>
      </c>
      <c r="K3018" s="153"/>
      <c r="L3018" s="153"/>
      <c r="M3018" s="153"/>
      <c r="N3018" s="153"/>
      <c r="O3018" s="153"/>
      <c r="P3018" s="153"/>
      <c r="Q3018" s="153"/>
      <c r="R3018" s="153"/>
      <c r="S3018" s="153"/>
    </row>
    <row r="3019" spans="1:19" ht="206.25">
      <c r="A3019" s="277" t="s">
        <v>25424</v>
      </c>
      <c r="B3019" s="253" t="s">
        <v>153</v>
      </c>
      <c r="C3019" s="93" t="s">
        <v>8242</v>
      </c>
      <c r="D3019" s="93" t="s">
        <v>8243</v>
      </c>
      <c r="E3019" s="148">
        <f ca="1">IFERROR(__xludf.DUMMYFUNCTION(" VLOOKUP(A3043, IMPORTRANGE(""https://docs.google.com/spreadsheets/d/1fj_Bhi2XPL3siwIh4sx4VRLAe31yD50oKdj5UlRYW0c/"", ""Сводка!A:AA""), 5, FALSE)"),280)</f>
        <v>280</v>
      </c>
      <c r="F3019" s="148" t="s">
        <v>59</v>
      </c>
      <c r="G3019" s="147">
        <f ca="1">IFERROR(__xludf.DUMMYFUNCTION(" VLOOKUP(A3043, IMPORTRANGE(""https://docs.google.com/spreadsheets/d/1QNLbnkR_AongFt22vMfNzfpjZ0CjpI8QI-w0wBnYA1w/"", ""Инфа!A:AA""), 6, FALSE)"),2024)</f>
        <v>2024</v>
      </c>
      <c r="H3019" s="150">
        <v>21800</v>
      </c>
      <c r="I3019" s="151" t="s">
        <v>1196</v>
      </c>
      <c r="J3019" s="93" t="s">
        <v>8244</v>
      </c>
      <c r="K3019" s="153"/>
      <c r="L3019" s="153"/>
      <c r="M3019" s="153"/>
      <c r="N3019" s="153"/>
      <c r="O3019" s="153"/>
      <c r="P3019" s="153"/>
      <c r="Q3019" s="153"/>
      <c r="R3019" s="153"/>
      <c r="S3019" s="153"/>
    </row>
    <row r="3020" spans="1:19" ht="206.25">
      <c r="A3020" s="277" t="s">
        <v>25424</v>
      </c>
      <c r="B3020" s="253" t="s">
        <v>153</v>
      </c>
      <c r="C3020" s="93" t="s">
        <v>8242</v>
      </c>
      <c r="D3020" s="93" t="s">
        <v>8245</v>
      </c>
      <c r="E3020" s="148">
        <f ca="1">IFERROR(__xludf.DUMMYFUNCTION(" VLOOKUP(A3044, IMPORTRANGE(""https://docs.google.com/spreadsheets/d/1fj_Bhi2XPL3siwIh4sx4VRLAe31yD50oKdj5UlRYW0c/"", ""Сводка!A:AA""), 5, FALSE)"),304)</f>
        <v>304</v>
      </c>
      <c r="F3020" s="148" t="s">
        <v>59</v>
      </c>
      <c r="G3020" s="147">
        <f ca="1">IFERROR(__xludf.DUMMYFUNCTION(" VLOOKUP(A3044, IMPORTRANGE(""https://docs.google.com/spreadsheets/d/1QNLbnkR_AongFt22vMfNzfpjZ0CjpI8QI-w0wBnYA1w/"", ""Инфа!A:AA""), 6, FALSE)"),2024)</f>
        <v>2024</v>
      </c>
      <c r="H3020" s="150">
        <v>23200</v>
      </c>
      <c r="I3020" s="151" t="s">
        <v>1196</v>
      </c>
      <c r="J3020" s="93" t="s">
        <v>8244</v>
      </c>
      <c r="K3020" s="153"/>
      <c r="L3020" s="153"/>
      <c r="M3020" s="153"/>
      <c r="N3020" s="153"/>
      <c r="O3020" s="153"/>
      <c r="P3020" s="153"/>
      <c r="Q3020" s="153"/>
      <c r="R3020" s="153"/>
      <c r="S3020" s="153"/>
    </row>
    <row r="3021" spans="1:19" ht="243.75">
      <c r="A3021" s="277" t="s">
        <v>25424</v>
      </c>
      <c r="B3021" s="253" t="s">
        <v>400</v>
      </c>
      <c r="C3021" s="93" t="s">
        <v>8246</v>
      </c>
      <c r="D3021" s="93" t="s">
        <v>8247</v>
      </c>
      <c r="E3021" s="148">
        <f ca="1">IFERROR(__xludf.DUMMYFUNCTION(" VLOOKUP(A3045, IMPORTRANGE(""https://docs.google.com/spreadsheets/d/1fj_Bhi2XPL3siwIh4sx4VRLAe31yD50oKdj5UlRYW0c/"", ""Сводка!A:AA""), 5, FALSE)"),248)</f>
        <v>248</v>
      </c>
      <c r="F3021" s="148" t="s">
        <v>599</v>
      </c>
      <c r="G3021" s="147">
        <f ca="1">IFERROR(__xludf.DUMMYFUNCTION(" VLOOKUP(A3045, IMPORTRANGE(""https://docs.google.com/spreadsheets/d/1QNLbnkR_AongFt22vMfNzfpjZ0CjpI8QI-w0wBnYA1w/"", ""Инфа!A:AA""), 6, FALSE)"),2024)</f>
        <v>2024</v>
      </c>
      <c r="H3021" s="150">
        <v>12400</v>
      </c>
      <c r="I3021" s="151" t="s">
        <v>1196</v>
      </c>
      <c r="J3021" s="93" t="s">
        <v>8248</v>
      </c>
      <c r="K3021" s="153"/>
      <c r="L3021" s="153"/>
      <c r="M3021" s="153"/>
      <c r="N3021" s="153"/>
      <c r="O3021" s="153"/>
      <c r="P3021" s="153"/>
      <c r="Q3021" s="153"/>
      <c r="R3021" s="153"/>
      <c r="S3021" s="153"/>
    </row>
    <row r="3022" spans="1:19" ht="243.75">
      <c r="A3022" s="277" t="s">
        <v>25424</v>
      </c>
      <c r="B3022" s="253" t="s">
        <v>400</v>
      </c>
      <c r="C3022" s="93" t="s">
        <v>8246</v>
      </c>
      <c r="D3022" s="93" t="s">
        <v>8249</v>
      </c>
      <c r="E3022" s="148">
        <f ca="1">IFERROR(__xludf.DUMMYFUNCTION(" VLOOKUP(A3046, IMPORTRANGE(""https://docs.google.com/spreadsheets/d/1fj_Bhi2XPL3siwIh4sx4VRLAe31yD50oKdj5UlRYW0c/"", ""Сводка!A:AA""), 5, FALSE)"),208)</f>
        <v>208</v>
      </c>
      <c r="F3022" s="148" t="s">
        <v>599</v>
      </c>
      <c r="G3022" s="147">
        <f ca="1">IFERROR(__xludf.DUMMYFUNCTION(" VLOOKUP(A3046, IMPORTRANGE(""https://docs.google.com/spreadsheets/d/1QNLbnkR_AongFt22vMfNzfpjZ0CjpI8QI-w0wBnYA1w/"", ""Инфа!A:AA""), 6, FALSE)"),2024)</f>
        <v>2024</v>
      </c>
      <c r="H3022" s="150">
        <v>17500</v>
      </c>
      <c r="I3022" s="151" t="s">
        <v>1196</v>
      </c>
      <c r="J3022" s="93" t="s">
        <v>8248</v>
      </c>
      <c r="K3022" s="153"/>
      <c r="L3022" s="153"/>
      <c r="M3022" s="153"/>
      <c r="N3022" s="153"/>
      <c r="O3022" s="153"/>
      <c r="P3022" s="153"/>
      <c r="Q3022" s="153"/>
      <c r="R3022" s="153"/>
      <c r="S3022" s="153"/>
    </row>
    <row r="3023" spans="1:19" ht="168.75">
      <c r="A3023" s="277" t="s">
        <v>25424</v>
      </c>
      <c r="B3023" s="253" t="s">
        <v>400</v>
      </c>
      <c r="C3023" s="93" t="s">
        <v>8250</v>
      </c>
      <c r="D3023" s="93" t="s">
        <v>8251</v>
      </c>
      <c r="E3023" s="148">
        <f ca="1">IFERROR(__xludf.DUMMYFUNCTION(" VLOOKUP(A3047, IMPORTRANGE(""https://docs.google.com/spreadsheets/d/1fj_Bhi2XPL3siwIh4sx4VRLAe31yD50oKdj5UlRYW0c/"", ""Сводка!A:AA""), 5, FALSE)"),172)</f>
        <v>172</v>
      </c>
      <c r="F3023" s="148" t="s">
        <v>466</v>
      </c>
      <c r="G3023" s="147">
        <f ca="1">IFERROR(__xludf.DUMMYFUNCTION(" VLOOKUP(A3047, IMPORTRANGE(""https://docs.google.com/spreadsheets/d/1QNLbnkR_AongFt22vMfNzfpjZ0CjpI8QI-w0wBnYA1w/"", ""Инфа!A:AA""), 6, FALSE)"),2024)</f>
        <v>2024</v>
      </c>
      <c r="H3023" s="150">
        <v>15300</v>
      </c>
      <c r="I3023" s="151" t="s">
        <v>133</v>
      </c>
      <c r="J3023" s="93" t="s">
        <v>8252</v>
      </c>
      <c r="K3023" s="153"/>
      <c r="L3023" s="153"/>
      <c r="M3023" s="153"/>
      <c r="N3023" s="153"/>
      <c r="O3023" s="153"/>
      <c r="P3023" s="153"/>
      <c r="Q3023" s="153"/>
      <c r="R3023" s="153"/>
      <c r="S3023" s="153"/>
    </row>
    <row r="3024" spans="1:19" ht="150">
      <c r="A3024" s="277" t="s">
        <v>25424</v>
      </c>
      <c r="B3024" s="254" t="s">
        <v>153</v>
      </c>
      <c r="C3024" s="96" t="s">
        <v>8253</v>
      </c>
      <c r="D3024" s="96" t="s">
        <v>8254</v>
      </c>
      <c r="E3024" s="148">
        <f ca="1">IFERROR(__xludf.DUMMYFUNCTION(" VLOOKUP(A3048, IMPORTRANGE(""https://docs.google.com/spreadsheets/d/1fj_Bhi2XPL3siwIh4sx4VRLAe31yD50oKdj5UlRYW0c/"", ""Сводка!A:AA""), 5, FALSE)"),196)</f>
        <v>196</v>
      </c>
      <c r="F3024" s="165" t="s">
        <v>108</v>
      </c>
      <c r="G3024" s="147">
        <f ca="1">IFERROR(__xludf.DUMMYFUNCTION(" VLOOKUP(A3048, IMPORTRANGE(""https://docs.google.com/spreadsheets/d/1QNLbnkR_AongFt22vMfNzfpjZ0CjpI8QI-w0wBnYA1w/"", ""Инфа!A:AA""), 6, FALSE)"),2024)</f>
        <v>2024</v>
      </c>
      <c r="H3024" s="150">
        <v>16800</v>
      </c>
      <c r="I3024" s="151" t="s">
        <v>133</v>
      </c>
      <c r="J3024" s="96" t="s">
        <v>8255</v>
      </c>
      <c r="K3024" s="153"/>
      <c r="L3024" s="153"/>
      <c r="M3024" s="153"/>
      <c r="N3024" s="153"/>
      <c r="O3024" s="153"/>
      <c r="P3024" s="153"/>
      <c r="Q3024" s="153"/>
      <c r="R3024" s="153"/>
      <c r="S3024" s="153"/>
    </row>
    <row r="3025" spans="1:19" ht="168.75">
      <c r="A3025" s="277" t="s">
        <v>25424</v>
      </c>
      <c r="B3025" s="253" t="s">
        <v>153</v>
      </c>
      <c r="C3025" s="93" t="s">
        <v>8256</v>
      </c>
      <c r="D3025" s="93" t="s">
        <v>8257</v>
      </c>
      <c r="E3025" s="148">
        <f ca="1">IFERROR(__xludf.DUMMYFUNCTION(" VLOOKUP(A3049, IMPORTRANGE(""https://docs.google.com/spreadsheets/d/1fj_Bhi2XPL3siwIh4sx4VRLAe31yD50oKdj5UlRYW0c/"", ""Сводка!A:AA""), 5, FALSE)"),208)</f>
        <v>208</v>
      </c>
      <c r="F3025" s="148" t="s">
        <v>50</v>
      </c>
      <c r="G3025" s="147">
        <f ca="1">IFERROR(__xludf.DUMMYFUNCTION(" VLOOKUP(A3049, IMPORTRANGE(""https://docs.google.com/spreadsheets/d/1QNLbnkR_AongFt22vMfNzfpjZ0CjpI8QI-w0wBnYA1w/"", ""Инфа!A:AA""), 6, FALSE)"),2024)</f>
        <v>2024</v>
      </c>
      <c r="H3025" s="150">
        <v>11200</v>
      </c>
      <c r="I3025" s="151" t="s">
        <v>819</v>
      </c>
      <c r="J3025" s="93" t="s">
        <v>8258</v>
      </c>
      <c r="K3025" s="153"/>
      <c r="L3025" s="153"/>
      <c r="M3025" s="153"/>
      <c r="N3025" s="153"/>
      <c r="O3025" s="153"/>
      <c r="P3025" s="153"/>
      <c r="Q3025" s="153"/>
      <c r="R3025" s="153"/>
      <c r="S3025" s="153"/>
    </row>
    <row r="3026" spans="1:19" ht="112.5">
      <c r="A3026" s="277" t="s">
        <v>25424</v>
      </c>
      <c r="B3026" s="253" t="s">
        <v>400</v>
      </c>
      <c r="C3026" s="93" t="s">
        <v>8256</v>
      </c>
      <c r="D3026" s="93" t="s">
        <v>8259</v>
      </c>
      <c r="E3026" s="148">
        <f ca="1">IFERROR(__xludf.DUMMYFUNCTION(" VLOOKUP(A3050, IMPORTRANGE(""https://docs.google.com/spreadsheets/d/1fj_Bhi2XPL3siwIh4sx4VRLAe31yD50oKdj5UlRYW0c/"", ""Сводка!A:AA""), 5, FALSE)"),148)</f>
        <v>148</v>
      </c>
      <c r="F3026" s="148" t="s">
        <v>415</v>
      </c>
      <c r="G3026" s="147">
        <f ca="1">IFERROR(__xludf.DUMMYFUNCTION(" VLOOKUP(A3050, IMPORTRANGE(""https://docs.google.com/spreadsheets/d/1QNLbnkR_AongFt22vMfNzfpjZ0CjpI8QI-w0wBnYA1w/"", ""Инфа!A:AA""), 6, FALSE)"),2024)</f>
        <v>2024</v>
      </c>
      <c r="H3026" s="150">
        <v>13900</v>
      </c>
      <c r="I3026" s="151" t="s">
        <v>133</v>
      </c>
      <c r="J3026" s="93" t="s">
        <v>8260</v>
      </c>
      <c r="K3026" s="153"/>
      <c r="L3026" s="153"/>
      <c r="M3026" s="153"/>
      <c r="N3026" s="153"/>
      <c r="O3026" s="153"/>
      <c r="P3026" s="153"/>
      <c r="Q3026" s="153"/>
      <c r="R3026" s="153"/>
      <c r="S3026" s="153"/>
    </row>
    <row r="3027" spans="1:19" ht="150">
      <c r="A3027" s="277" t="s">
        <v>25424</v>
      </c>
      <c r="B3027" s="253" t="s">
        <v>153</v>
      </c>
      <c r="C3027" s="93" t="s">
        <v>8261</v>
      </c>
      <c r="D3027" s="93" t="s">
        <v>8262</v>
      </c>
      <c r="E3027" s="148">
        <f ca="1">IFERROR(__xludf.DUMMYFUNCTION(" VLOOKUP(A3051, IMPORTRANGE(""https://docs.google.com/spreadsheets/d/1fj_Bhi2XPL3siwIh4sx4VRLAe31yD50oKdj5UlRYW0c/"", ""Сводка!A:AA""), 5, FALSE)"),120)</f>
        <v>120</v>
      </c>
      <c r="F3027" s="148" t="s">
        <v>8263</v>
      </c>
      <c r="G3027" s="147">
        <f ca="1">IFERROR(__xludf.DUMMYFUNCTION(" VLOOKUP(A3051, IMPORTRANGE(""https://docs.google.com/spreadsheets/d/1QNLbnkR_AongFt22vMfNzfpjZ0CjpI8QI-w0wBnYA1w/"", ""Инфа!A:AA""), 6, FALSE)"),2024)</f>
        <v>2024</v>
      </c>
      <c r="H3027" s="150">
        <v>12200</v>
      </c>
      <c r="I3027" s="151" t="s">
        <v>8264</v>
      </c>
      <c r="J3027" s="93" t="s">
        <v>8265</v>
      </c>
      <c r="K3027" s="153"/>
      <c r="L3027" s="153"/>
      <c r="M3027" s="153"/>
      <c r="N3027" s="153"/>
      <c r="O3027" s="153"/>
      <c r="P3027" s="153"/>
      <c r="Q3027" s="153"/>
      <c r="R3027" s="153"/>
      <c r="S3027" s="153"/>
    </row>
    <row r="3028" spans="1:19" ht="168.75">
      <c r="A3028" s="277" t="s">
        <v>25424</v>
      </c>
      <c r="B3028" s="253" t="s">
        <v>153</v>
      </c>
      <c r="C3028" s="93" t="s">
        <v>8261</v>
      </c>
      <c r="D3028" s="93" t="s">
        <v>8266</v>
      </c>
      <c r="E3028" s="148">
        <f ca="1">IFERROR(__xludf.DUMMYFUNCTION(" VLOOKUP(A3052, IMPORTRANGE(""https://docs.google.com/spreadsheets/d/1fj_Bhi2XPL3siwIh4sx4VRLAe31yD50oKdj5UlRYW0c/"", ""Сводка!A:AA""), 5, FALSE)"),184)</f>
        <v>184</v>
      </c>
      <c r="F3028" s="148" t="s">
        <v>108</v>
      </c>
      <c r="G3028" s="147">
        <f ca="1">IFERROR(__xludf.DUMMYFUNCTION(" VLOOKUP(A3052, IMPORTRANGE(""https://docs.google.com/spreadsheets/d/1QNLbnkR_AongFt22vMfNzfpjZ0CjpI8QI-w0wBnYA1w/"", ""Инфа!A:AA""), 6, FALSE)"),2024)</f>
        <v>2024</v>
      </c>
      <c r="H3028" s="150">
        <v>16000</v>
      </c>
      <c r="I3028" s="151" t="s">
        <v>8264</v>
      </c>
      <c r="J3028" s="93" t="s">
        <v>8267</v>
      </c>
      <c r="K3028" s="153"/>
      <c r="L3028" s="153"/>
      <c r="M3028" s="153"/>
      <c r="N3028" s="153"/>
      <c r="O3028" s="153"/>
      <c r="P3028" s="153"/>
      <c r="Q3028" s="153"/>
      <c r="R3028" s="153"/>
      <c r="S3028" s="153"/>
    </row>
    <row r="3029" spans="1:19" ht="243.75">
      <c r="A3029" s="277" t="s">
        <v>25424</v>
      </c>
      <c r="B3029" s="253" t="s">
        <v>400</v>
      </c>
      <c r="C3029" s="93" t="s">
        <v>8268</v>
      </c>
      <c r="D3029" s="93" t="s">
        <v>8269</v>
      </c>
      <c r="E3029" s="148">
        <f ca="1">IFERROR(__xludf.DUMMYFUNCTION(" VLOOKUP(A3053, IMPORTRANGE(""https://docs.google.com/spreadsheets/d/1fj_Bhi2XPL3siwIh4sx4VRLAe31yD50oKdj5UlRYW0c/"", ""Сводка!A:AA""), 5, FALSE)"),120)</f>
        <v>120</v>
      </c>
      <c r="F3029" s="148" t="s">
        <v>415</v>
      </c>
      <c r="G3029" s="147">
        <f ca="1">IFERROR(__xludf.DUMMYFUNCTION(" VLOOKUP(A3053, IMPORTRANGE(""https://docs.google.com/spreadsheets/d/1QNLbnkR_AongFt22vMfNzfpjZ0CjpI8QI-w0wBnYA1w/"", ""Инфа!A:AA""), 6, FALSE)"),2024)</f>
        <v>2024</v>
      </c>
      <c r="H3029" s="150">
        <v>8600</v>
      </c>
      <c r="I3029" s="156" t="s">
        <v>370</v>
      </c>
      <c r="J3029" s="93" t="s">
        <v>8270</v>
      </c>
      <c r="K3029" s="153"/>
      <c r="L3029" s="153"/>
      <c r="M3029" s="153"/>
      <c r="N3029" s="153"/>
      <c r="O3029" s="153"/>
      <c r="P3029" s="153"/>
      <c r="Q3029" s="153"/>
      <c r="R3029" s="153"/>
      <c r="S3029" s="153"/>
    </row>
    <row r="3030" spans="1:19" ht="187.5">
      <c r="A3030" s="277" t="s">
        <v>25424</v>
      </c>
      <c r="B3030" s="253" t="s">
        <v>400</v>
      </c>
      <c r="C3030" s="93" t="s">
        <v>8271</v>
      </c>
      <c r="D3030" s="93" t="s">
        <v>8272</v>
      </c>
      <c r="E3030" s="148">
        <f ca="1">IFERROR(__xludf.DUMMYFUNCTION(" VLOOKUP(A3054, IMPORTRANGE(""https://docs.google.com/spreadsheets/d/1fj_Bhi2XPL3siwIh4sx4VRLAe31yD50oKdj5UlRYW0c/"", ""Сводка!A:AA""), 5, FALSE)"),76)</f>
        <v>76</v>
      </c>
      <c r="F3030" s="148" t="s">
        <v>415</v>
      </c>
      <c r="G3030" s="147">
        <f ca="1">IFERROR(__xludf.DUMMYFUNCTION(" VLOOKUP(A3054, IMPORTRANGE(""https://docs.google.com/spreadsheets/d/1QNLbnkR_AongFt22vMfNzfpjZ0CjpI8QI-w0wBnYA1w/"", ""Инфа!A:AA""), 6, FALSE)"),2024)</f>
        <v>2024</v>
      </c>
      <c r="H3030" s="150">
        <v>7300</v>
      </c>
      <c r="I3030" s="156" t="s">
        <v>3956</v>
      </c>
      <c r="J3030" s="99" t="s">
        <v>8273</v>
      </c>
      <c r="K3030" s="153"/>
      <c r="L3030" s="153"/>
      <c r="M3030" s="153"/>
      <c r="N3030" s="153"/>
      <c r="O3030" s="153"/>
      <c r="P3030" s="153"/>
      <c r="Q3030" s="153"/>
      <c r="R3030" s="153"/>
      <c r="S3030" s="153"/>
    </row>
    <row r="3031" spans="1:19" ht="131.25">
      <c r="A3031" s="277" t="s">
        <v>25424</v>
      </c>
      <c r="B3031" s="253" t="s">
        <v>4973</v>
      </c>
      <c r="C3031" s="93" t="s">
        <v>8274</v>
      </c>
      <c r="D3031" s="93" t="s">
        <v>8275</v>
      </c>
      <c r="E3031" s="148">
        <f ca="1">IFERROR(__xludf.DUMMYFUNCTION(" VLOOKUP(A3055, IMPORTRANGE(""https://docs.google.com/spreadsheets/d/1fj_Bhi2XPL3siwIh4sx4VRLAe31yD50oKdj5UlRYW0c/"", ""Сводка!A:AA""), 5, FALSE)"),92)</f>
        <v>92</v>
      </c>
      <c r="F3031" s="148" t="s">
        <v>1552</v>
      </c>
      <c r="G3031" s="147">
        <f ca="1">IFERROR(__xludf.DUMMYFUNCTION(" VLOOKUP(A3055, IMPORTRANGE(""https://docs.google.com/spreadsheets/d/1QNLbnkR_AongFt22vMfNzfpjZ0CjpI8QI-w0wBnYA1w/"", ""Инфа!A:AA""), 6, FALSE)"),2024)</f>
        <v>2024</v>
      </c>
      <c r="H3031" s="150">
        <v>7800</v>
      </c>
      <c r="I3031" s="151" t="s">
        <v>42</v>
      </c>
      <c r="J3031" s="93" t="s">
        <v>8276</v>
      </c>
      <c r="K3031" s="153"/>
      <c r="L3031" s="153"/>
      <c r="M3031" s="153"/>
      <c r="N3031" s="153"/>
      <c r="O3031" s="153"/>
      <c r="P3031" s="153"/>
      <c r="Q3031" s="153"/>
      <c r="R3031" s="153"/>
      <c r="S3031" s="153"/>
    </row>
    <row r="3032" spans="1:19" ht="112.5">
      <c r="A3032" s="277" t="s">
        <v>25424</v>
      </c>
      <c r="B3032" s="253" t="s">
        <v>153</v>
      </c>
      <c r="C3032" s="93" t="s">
        <v>8277</v>
      </c>
      <c r="D3032" s="93" t="s">
        <v>8278</v>
      </c>
      <c r="E3032" s="148">
        <f ca="1">IFERROR(__xludf.DUMMYFUNCTION(" VLOOKUP(A3056, IMPORTRANGE(""https://docs.google.com/spreadsheets/d/1fj_Bhi2XPL3siwIh4sx4VRLAe31yD50oKdj5UlRYW0c/"", ""Сводка!A:AA""), 5, FALSE)"),204)</f>
        <v>204</v>
      </c>
      <c r="F3032" s="148" t="s">
        <v>50</v>
      </c>
      <c r="G3032" s="147">
        <f ca="1">IFERROR(__xludf.DUMMYFUNCTION(" VLOOKUP(A3056, IMPORTRANGE(""https://docs.google.com/spreadsheets/d/1QNLbnkR_AongFt22vMfNzfpjZ0CjpI8QI-w0wBnYA1w/"", ""Инфа!A:AA""), 6, FALSE)"),2024)</f>
        <v>2024</v>
      </c>
      <c r="H3032" s="150">
        <v>17200</v>
      </c>
      <c r="I3032" s="151" t="s">
        <v>42</v>
      </c>
      <c r="J3032" s="93" t="s">
        <v>8279</v>
      </c>
      <c r="K3032" s="153"/>
      <c r="L3032" s="153"/>
      <c r="M3032" s="153"/>
      <c r="N3032" s="153"/>
      <c r="O3032" s="153"/>
      <c r="P3032" s="153"/>
      <c r="Q3032" s="153"/>
      <c r="R3032" s="153"/>
      <c r="S3032" s="153"/>
    </row>
    <row r="3033" spans="1:19" ht="112.5">
      <c r="A3033" s="277" t="s">
        <v>25424</v>
      </c>
      <c r="B3033" s="253" t="s">
        <v>400</v>
      </c>
      <c r="C3033" s="93" t="s">
        <v>8280</v>
      </c>
      <c r="D3033" s="93" t="s">
        <v>8281</v>
      </c>
      <c r="E3033" s="148">
        <f ca="1">IFERROR(__xludf.DUMMYFUNCTION(" VLOOKUP(A3057, IMPORTRANGE(""https://docs.google.com/spreadsheets/d/1fj_Bhi2XPL3siwIh4sx4VRLAe31yD50oKdj5UlRYW0c/"", ""Сводка!A:AA""), 5, FALSE)"),192)</f>
        <v>192</v>
      </c>
      <c r="F3033" s="148" t="s">
        <v>1552</v>
      </c>
      <c r="G3033" s="147">
        <f ca="1">IFERROR(__xludf.DUMMYFUNCTION(" VLOOKUP(A3057, IMPORTRANGE(""https://docs.google.com/spreadsheets/d/1QNLbnkR_AongFt22vMfNzfpjZ0CjpI8QI-w0wBnYA1w/"", ""Инфа!A:AA""), 6, FALSE)"),2024)</f>
        <v>2024</v>
      </c>
      <c r="H3033" s="150">
        <v>16500</v>
      </c>
      <c r="I3033" s="151" t="s">
        <v>42</v>
      </c>
      <c r="J3033" s="93" t="s">
        <v>8282</v>
      </c>
      <c r="K3033" s="153"/>
      <c r="L3033" s="153"/>
      <c r="M3033" s="153"/>
      <c r="N3033" s="153"/>
      <c r="O3033" s="153"/>
      <c r="P3033" s="153"/>
      <c r="Q3033" s="153"/>
      <c r="R3033" s="153"/>
      <c r="S3033" s="153"/>
    </row>
    <row r="3034" spans="1:19" ht="75">
      <c r="A3034" s="277" t="s">
        <v>25424</v>
      </c>
      <c r="B3034" s="253" t="s">
        <v>400</v>
      </c>
      <c r="C3034" s="93" t="s">
        <v>8283</v>
      </c>
      <c r="D3034" s="93" t="s">
        <v>8284</v>
      </c>
      <c r="E3034" s="148">
        <f ca="1">IFERROR(__xludf.DUMMYFUNCTION(" VLOOKUP(A3058, IMPORTRANGE(""https://docs.google.com/spreadsheets/d/1fj_Bhi2XPL3siwIh4sx4VRLAe31yD50oKdj5UlRYW0c/"", ""Сводка!A:AA""), 5, FALSE)"),176)</f>
        <v>176</v>
      </c>
      <c r="F3034" s="148" t="s">
        <v>466</v>
      </c>
      <c r="G3034" s="147">
        <f ca="1">IFERROR(__xludf.DUMMYFUNCTION(" VLOOKUP(A3058, IMPORTRANGE(""https://docs.google.com/spreadsheets/d/1QNLbnkR_AongFt22vMfNzfpjZ0CjpI8QI-w0wBnYA1w/"", ""Инфа!A:AA""), 6, FALSE)"),2024)</f>
        <v>2024</v>
      </c>
      <c r="H3034" s="150">
        <v>10300</v>
      </c>
      <c r="I3034" s="151" t="s">
        <v>42</v>
      </c>
      <c r="J3034" s="93" t="s">
        <v>8285</v>
      </c>
      <c r="K3034" s="153"/>
      <c r="L3034" s="153"/>
      <c r="M3034" s="153"/>
      <c r="N3034" s="153"/>
      <c r="O3034" s="153"/>
      <c r="P3034" s="153"/>
      <c r="Q3034" s="153"/>
      <c r="R3034" s="153"/>
      <c r="S3034" s="153"/>
    </row>
    <row r="3035" spans="1:19" ht="75">
      <c r="A3035" s="277" t="s">
        <v>25424</v>
      </c>
      <c r="B3035" s="253" t="s">
        <v>153</v>
      </c>
      <c r="C3035" s="93" t="s">
        <v>8286</v>
      </c>
      <c r="D3035" s="93" t="s">
        <v>8287</v>
      </c>
      <c r="E3035" s="148">
        <f ca="1">IFERROR(__xludf.DUMMYFUNCTION(" VLOOKUP(A3059, IMPORTRANGE(""https://docs.google.com/spreadsheets/d/1fj_Bhi2XPL3siwIh4sx4VRLAe31yD50oKdj5UlRYW0c/"", ""Сводка!A:AA""), 5, FALSE)"),64)</f>
        <v>64</v>
      </c>
      <c r="F3035" s="148" t="s">
        <v>415</v>
      </c>
      <c r="G3035" s="147">
        <f ca="1">IFERROR(__xludf.DUMMYFUNCTION(" VLOOKUP(A3059, IMPORTRANGE(""https://docs.google.com/spreadsheets/d/1QNLbnkR_AongFt22vMfNzfpjZ0CjpI8QI-w0wBnYA1w/"", ""Инфа!A:AA""), 6, FALSE)"),2024)</f>
        <v>2024</v>
      </c>
      <c r="H3035" s="150">
        <v>6900</v>
      </c>
      <c r="I3035" s="156" t="s">
        <v>97</v>
      </c>
      <c r="J3035" s="93"/>
      <c r="K3035" s="153"/>
      <c r="L3035" s="153"/>
      <c r="M3035" s="153"/>
      <c r="N3035" s="153"/>
      <c r="O3035" s="153"/>
      <c r="P3035" s="153"/>
      <c r="Q3035" s="153"/>
      <c r="R3035" s="153"/>
      <c r="S3035" s="153"/>
    </row>
    <row r="3036" spans="1:19" ht="37.5">
      <c r="A3036" s="277" t="s">
        <v>25424</v>
      </c>
      <c r="B3036" s="253" t="s">
        <v>400</v>
      </c>
      <c r="C3036" s="93" t="s">
        <v>4209</v>
      </c>
      <c r="D3036" s="93" t="s">
        <v>8292</v>
      </c>
      <c r="E3036" s="148">
        <f ca="1">IFERROR(__xludf.DUMMYFUNCTION(" VLOOKUP(A3063, IMPORTRANGE(""https://docs.google.com/spreadsheets/d/1fj_Bhi2XPL3siwIh4sx4VRLAe31yD50oKdj5UlRYW0c/"", ""Сводка!A:AA""), 5, FALSE)"),84)</f>
        <v>84</v>
      </c>
      <c r="F3036" s="148" t="s">
        <v>415</v>
      </c>
      <c r="G3036" s="147">
        <f ca="1">IFERROR(__xludf.DUMMYFUNCTION(" VLOOKUP(A3063, IMPORTRANGE(""https://docs.google.com/spreadsheets/d/1QNLbnkR_AongFt22vMfNzfpjZ0CjpI8QI-w0wBnYA1w/"", ""Инфа!A:AA""), 6, FALSE)"),2024)</f>
        <v>2024</v>
      </c>
      <c r="H3036" s="150">
        <v>7500</v>
      </c>
      <c r="I3036" s="151" t="s">
        <v>28</v>
      </c>
      <c r="J3036" s="93"/>
      <c r="K3036" s="153"/>
      <c r="L3036" s="153"/>
      <c r="M3036" s="153"/>
      <c r="N3036" s="153"/>
      <c r="O3036" s="153"/>
      <c r="P3036" s="153"/>
      <c r="Q3036" s="153"/>
      <c r="R3036" s="153"/>
      <c r="S3036" s="153"/>
    </row>
    <row r="3037" spans="1:19" ht="37.5">
      <c r="A3037" s="277" t="s">
        <v>25424</v>
      </c>
      <c r="B3037" s="253" t="s">
        <v>400</v>
      </c>
      <c r="C3037" s="93" t="s">
        <v>4209</v>
      </c>
      <c r="D3037" s="93" t="s">
        <v>8293</v>
      </c>
      <c r="E3037" s="148">
        <f ca="1">IFERROR(__xludf.DUMMYFUNCTION(" VLOOKUP(A3064, IMPORTRANGE(""https://docs.google.com/spreadsheets/d/1fj_Bhi2XPL3siwIh4sx4VRLAe31yD50oKdj5UlRYW0c/"", ""Сводка!A:AA""), 5, FALSE)"),412)</f>
        <v>412</v>
      </c>
      <c r="F3037" s="148"/>
      <c r="G3037" s="147">
        <f ca="1">IFERROR(__xludf.DUMMYFUNCTION(" VLOOKUP(A3064, IMPORTRANGE(""https://docs.google.com/spreadsheets/d/1QNLbnkR_AongFt22vMfNzfpjZ0CjpI8QI-w0wBnYA1w/"", ""Инфа!A:AA""), 6, FALSE)"),2024)</f>
        <v>2024</v>
      </c>
      <c r="H3037" s="154">
        <v>17400</v>
      </c>
      <c r="I3037" s="156" t="s">
        <v>97</v>
      </c>
      <c r="J3037" s="93"/>
      <c r="K3037" s="153"/>
      <c r="L3037" s="153"/>
      <c r="M3037" s="153"/>
      <c r="N3037" s="153"/>
      <c r="O3037" s="153"/>
      <c r="P3037" s="153"/>
      <c r="Q3037" s="153"/>
      <c r="R3037" s="153"/>
      <c r="S3037" s="153"/>
    </row>
    <row r="3038" spans="1:19" ht="56.25">
      <c r="A3038" s="277" t="s">
        <v>25424</v>
      </c>
      <c r="B3038" s="253" t="s">
        <v>400</v>
      </c>
      <c r="C3038" s="93" t="s">
        <v>4209</v>
      </c>
      <c r="D3038" s="93" t="s">
        <v>8298</v>
      </c>
      <c r="E3038" s="148">
        <f ca="1">IFERROR(__xludf.DUMMYFUNCTION(" VLOOKUP(A3068, IMPORTRANGE(""https://docs.google.com/spreadsheets/d/1fj_Bhi2XPL3siwIh4sx4VRLAe31yD50oKdj5UlRYW0c/"", ""Сводка!A:AA""), 5, FALSE)"),172)</f>
        <v>172</v>
      </c>
      <c r="F3038" s="148" t="s">
        <v>466</v>
      </c>
      <c r="G3038" s="147">
        <f ca="1">IFERROR(__xludf.DUMMYFUNCTION(" VLOOKUP(A3068, IMPORTRANGE(""https://docs.google.com/spreadsheets/d/1QNLbnkR_AongFt22vMfNzfpjZ0CjpI8QI-w0wBnYA1w/"", ""Инфа!A:AA""), 6, FALSE)"),2024)</f>
        <v>2024</v>
      </c>
      <c r="H3038" s="150">
        <v>10200</v>
      </c>
      <c r="I3038" s="156" t="s">
        <v>97</v>
      </c>
      <c r="J3038" s="93"/>
      <c r="K3038" s="153"/>
      <c r="L3038" s="153"/>
      <c r="M3038" s="153"/>
      <c r="N3038" s="153"/>
      <c r="O3038" s="153"/>
      <c r="P3038" s="153"/>
      <c r="Q3038" s="153"/>
      <c r="R3038" s="153"/>
      <c r="S3038" s="153"/>
    </row>
    <row r="3039" spans="1:19" ht="37.5">
      <c r="A3039" s="277" t="s">
        <v>25424</v>
      </c>
      <c r="B3039" s="253" t="s">
        <v>400</v>
      </c>
      <c r="C3039" s="93" t="s">
        <v>4209</v>
      </c>
      <c r="D3039" s="93" t="s">
        <v>8299</v>
      </c>
      <c r="E3039" s="148">
        <f ca="1">IFERROR(__xludf.DUMMYFUNCTION(" VLOOKUP(A3069, IMPORTRANGE(""https://docs.google.com/spreadsheets/d/1fj_Bhi2XPL3siwIh4sx4VRLAe31yD50oKdj5UlRYW0c/"", ""Сводка!A:AA""), 5, FALSE)"),172)</f>
        <v>172</v>
      </c>
      <c r="F3039" s="148" t="s">
        <v>466</v>
      </c>
      <c r="G3039" s="147">
        <f ca="1">IFERROR(__xludf.DUMMYFUNCTION(" VLOOKUP(A3069, IMPORTRANGE(""https://docs.google.com/spreadsheets/d/1QNLbnkR_AongFt22vMfNzfpjZ0CjpI8QI-w0wBnYA1w/"", ""Инфа!A:AA""), 6, FALSE)"),2024)</f>
        <v>2024</v>
      </c>
      <c r="H3039" s="150">
        <v>10200</v>
      </c>
      <c r="I3039" s="156" t="s">
        <v>97</v>
      </c>
      <c r="J3039" s="93" t="s">
        <v>8300</v>
      </c>
      <c r="K3039" s="153"/>
      <c r="L3039" s="153"/>
      <c r="M3039" s="153"/>
      <c r="N3039" s="153"/>
      <c r="O3039" s="153"/>
      <c r="P3039" s="153"/>
      <c r="Q3039" s="153"/>
      <c r="R3039" s="153"/>
      <c r="S3039" s="153"/>
    </row>
    <row r="3040" spans="1:19" ht="37.5">
      <c r="A3040" s="277" t="s">
        <v>25424</v>
      </c>
      <c r="B3040" s="253" t="s">
        <v>400</v>
      </c>
      <c r="C3040" s="93" t="s">
        <v>4209</v>
      </c>
      <c r="D3040" s="93" t="s">
        <v>8301</v>
      </c>
      <c r="E3040" s="148">
        <f ca="1">IFERROR(__xludf.DUMMYFUNCTION(" VLOOKUP(A3070, IMPORTRANGE(""https://docs.google.com/spreadsheets/d/1fj_Bhi2XPL3siwIh4sx4VRLAe31yD50oKdj5UlRYW0c/"", ""Сводка!A:AA""), 5, FALSE)"),168)</f>
        <v>168</v>
      </c>
      <c r="F3040" s="148" t="s">
        <v>415</v>
      </c>
      <c r="G3040" s="147">
        <f ca="1">IFERROR(__xludf.DUMMYFUNCTION(" VLOOKUP(A3070, IMPORTRANGE(""https://docs.google.com/spreadsheets/d/1QNLbnkR_AongFt22vMfNzfpjZ0CjpI8QI-w0wBnYA1w/"", ""Инфа!A:AA""), 6, FALSE)"),2024)</f>
        <v>2024</v>
      </c>
      <c r="H3040" s="150">
        <v>10000</v>
      </c>
      <c r="I3040" s="151" t="s">
        <v>28</v>
      </c>
      <c r="J3040" s="93"/>
      <c r="K3040" s="153"/>
      <c r="L3040" s="153"/>
      <c r="M3040" s="153"/>
      <c r="N3040" s="153"/>
      <c r="O3040" s="153"/>
      <c r="P3040" s="153"/>
      <c r="Q3040" s="153"/>
      <c r="R3040" s="153"/>
      <c r="S3040" s="153"/>
    </row>
    <row r="3041" spans="1:19" ht="37.5">
      <c r="A3041" s="277" t="s">
        <v>25424</v>
      </c>
      <c r="B3041" s="253" t="s">
        <v>153</v>
      </c>
      <c r="C3041" s="93" t="s">
        <v>4209</v>
      </c>
      <c r="D3041" s="93" t="s">
        <v>8305</v>
      </c>
      <c r="E3041" s="148">
        <f ca="1">IFERROR(__xludf.DUMMYFUNCTION(" VLOOKUP(A3072, IMPORTRANGE(""https://docs.google.com/spreadsheets/d/1fj_Bhi2XPL3siwIh4sx4VRLAe31yD50oKdj5UlRYW0c/"", ""Сводка!A:AA""), 5, FALSE)"),222)</f>
        <v>222</v>
      </c>
      <c r="F3041" s="148" t="s">
        <v>415</v>
      </c>
      <c r="G3041" s="147">
        <f ca="1">IFERROR(__xludf.DUMMYFUNCTION(" VLOOKUP(A3072, IMPORTRANGE(""https://docs.google.com/spreadsheets/d/1QNLbnkR_AongFt22vMfNzfpjZ0CjpI8QI-w0wBnYA1w/"", ""Инфа!A:AA""), 6, FALSE)"),2024)</f>
        <v>2024</v>
      </c>
      <c r="H3041" s="150">
        <v>11700</v>
      </c>
      <c r="I3041" s="151" t="s">
        <v>28</v>
      </c>
      <c r="J3041" s="93"/>
      <c r="K3041" s="153"/>
      <c r="L3041" s="153"/>
      <c r="M3041" s="153"/>
      <c r="N3041" s="153"/>
      <c r="O3041" s="153"/>
      <c r="P3041" s="153"/>
      <c r="Q3041" s="153"/>
      <c r="R3041" s="153"/>
      <c r="S3041" s="153"/>
    </row>
    <row r="3042" spans="1:19" ht="37.5">
      <c r="A3042" s="277" t="s">
        <v>25424</v>
      </c>
      <c r="B3042" s="253" t="s">
        <v>400</v>
      </c>
      <c r="C3042" s="93" t="s">
        <v>8306</v>
      </c>
      <c r="D3042" s="93" t="s">
        <v>8307</v>
      </c>
      <c r="E3042" s="148">
        <f ca="1">IFERROR(__xludf.DUMMYFUNCTION(" VLOOKUP(A3073, IMPORTRANGE(""https://docs.google.com/spreadsheets/d/1fj_Bhi2XPL3siwIh4sx4VRLAe31yD50oKdj5UlRYW0c/"", ""Сводка!A:AA""), 5, FALSE)"),150)</f>
        <v>150</v>
      </c>
      <c r="F3042" s="148" t="s">
        <v>415</v>
      </c>
      <c r="G3042" s="147">
        <f ca="1">IFERROR(__xludf.DUMMYFUNCTION(" VLOOKUP(A3073, IMPORTRANGE(""https://docs.google.com/spreadsheets/d/1QNLbnkR_AongFt22vMfNzfpjZ0CjpI8QI-w0wBnYA1w/"", ""Инфа!A:AA""), 6, FALSE)"),2024)</f>
        <v>2024</v>
      </c>
      <c r="H3042" s="150">
        <v>9500</v>
      </c>
      <c r="I3042" s="151" t="s">
        <v>28</v>
      </c>
      <c r="J3042" s="93"/>
      <c r="K3042" s="153"/>
      <c r="L3042" s="153"/>
      <c r="M3042" s="153"/>
      <c r="N3042" s="153"/>
      <c r="O3042" s="153"/>
      <c r="P3042" s="153"/>
      <c r="Q3042" s="153"/>
      <c r="R3042" s="153"/>
      <c r="S3042" s="153"/>
    </row>
    <row r="3043" spans="1:19" ht="150">
      <c r="A3043" s="277" t="s">
        <v>25424</v>
      </c>
      <c r="B3043" s="253" t="s">
        <v>400</v>
      </c>
      <c r="C3043" s="93" t="s">
        <v>8308</v>
      </c>
      <c r="D3043" s="93" t="s">
        <v>8309</v>
      </c>
      <c r="E3043" s="148">
        <f ca="1">IFERROR(__xludf.DUMMYFUNCTION(" VLOOKUP(A3074, IMPORTRANGE(""https://docs.google.com/spreadsheets/d/1fj_Bhi2XPL3siwIh4sx4VRLAe31yD50oKdj5UlRYW0c/"", ""Сводка!A:AA""), 5, FALSE)"),444)</f>
        <v>444</v>
      </c>
      <c r="F3043" s="148" t="s">
        <v>415</v>
      </c>
      <c r="G3043" s="147">
        <f ca="1">IFERROR(__xludf.DUMMYFUNCTION(" VLOOKUP(A3074, IMPORTRANGE(""https://docs.google.com/spreadsheets/d/1QNLbnkR_AongFt22vMfNzfpjZ0CjpI8QI-w0wBnYA1w/"", ""Инфа!A:AA""), 6, FALSE)"),2024)</f>
        <v>2024</v>
      </c>
      <c r="H3043" s="154">
        <v>31600</v>
      </c>
      <c r="I3043" s="151" t="s">
        <v>2526</v>
      </c>
      <c r="J3043" s="93" t="s">
        <v>8310</v>
      </c>
      <c r="K3043" s="153"/>
      <c r="L3043" s="153"/>
      <c r="M3043" s="153"/>
      <c r="N3043" s="153"/>
      <c r="O3043" s="153"/>
      <c r="P3043" s="153"/>
      <c r="Q3043" s="153"/>
      <c r="R3043" s="153"/>
      <c r="S3043" s="153"/>
    </row>
    <row r="3044" spans="1:19" ht="37.5">
      <c r="A3044" s="277" t="s">
        <v>25424</v>
      </c>
      <c r="B3044" s="253" t="s">
        <v>153</v>
      </c>
      <c r="C3044" s="93" t="s">
        <v>8311</v>
      </c>
      <c r="D3044" s="93" t="s">
        <v>8312</v>
      </c>
      <c r="E3044" s="148">
        <f ca="1">IFERROR(__xludf.DUMMYFUNCTION(" VLOOKUP(A3075, IMPORTRANGE(""https://docs.google.com/spreadsheets/d/1fj_Bhi2XPL3siwIh4sx4VRLAe31yD50oKdj5UlRYW0c/"", ""Сводка!A:AA""), 5, FALSE)"),200)</f>
        <v>200</v>
      </c>
      <c r="F3044" s="148" t="s">
        <v>108</v>
      </c>
      <c r="G3044" s="147">
        <f ca="1">IFERROR(__xludf.DUMMYFUNCTION(" VLOOKUP(A3075, IMPORTRANGE(""https://docs.google.com/spreadsheets/d/1QNLbnkR_AongFt22vMfNzfpjZ0CjpI8QI-w0wBnYA1w/"", ""Инфа!A:AA""), 6, FALSE)"),2024)</f>
        <v>2024</v>
      </c>
      <c r="H3044" s="150">
        <v>11000</v>
      </c>
      <c r="I3044" s="151" t="s">
        <v>161</v>
      </c>
      <c r="J3044" s="93"/>
      <c r="K3044" s="153"/>
      <c r="L3044" s="153"/>
      <c r="M3044" s="153"/>
      <c r="N3044" s="153"/>
      <c r="O3044" s="153"/>
      <c r="P3044" s="153"/>
      <c r="Q3044" s="153"/>
      <c r="R3044" s="153"/>
      <c r="S3044" s="153"/>
    </row>
    <row r="3045" spans="1:19" ht="131.25">
      <c r="A3045" s="277" t="s">
        <v>25424</v>
      </c>
      <c r="B3045" s="253" t="s">
        <v>153</v>
      </c>
      <c r="C3045" s="93" t="s">
        <v>8313</v>
      </c>
      <c r="D3045" s="93" t="s">
        <v>8314</v>
      </c>
      <c r="E3045" s="148">
        <f ca="1">IFERROR(__xludf.DUMMYFUNCTION(" VLOOKUP(A3076, IMPORTRANGE(""https://docs.google.com/spreadsheets/d/1fj_Bhi2XPL3siwIh4sx4VRLAe31yD50oKdj5UlRYW0c/"", ""Сводка!A:AA""), 5, FALSE)"),160)</f>
        <v>160</v>
      </c>
      <c r="F3045" s="148" t="s">
        <v>50</v>
      </c>
      <c r="G3045" s="147">
        <f ca="1">IFERROR(__xludf.DUMMYFUNCTION(" VLOOKUP(A3076, IMPORTRANGE(""https://docs.google.com/spreadsheets/d/1QNLbnkR_AongFt22vMfNzfpjZ0CjpI8QI-w0wBnYA1w/"", ""Инфа!A:AA""), 6, FALSE)"),2024)</f>
        <v>2024</v>
      </c>
      <c r="H3045" s="150">
        <v>9800</v>
      </c>
      <c r="I3045" s="156" t="s">
        <v>6015</v>
      </c>
      <c r="J3045" s="93" t="s">
        <v>8315</v>
      </c>
      <c r="K3045" s="153"/>
      <c r="L3045" s="153"/>
      <c r="M3045" s="153"/>
      <c r="N3045" s="153"/>
      <c r="O3045" s="153"/>
      <c r="P3045" s="153"/>
      <c r="Q3045" s="153"/>
      <c r="R3045" s="153"/>
      <c r="S3045" s="153"/>
    </row>
    <row r="3046" spans="1:19" ht="93.75">
      <c r="A3046" s="277" t="s">
        <v>25424</v>
      </c>
      <c r="B3046" s="254" t="s">
        <v>400</v>
      </c>
      <c r="C3046" s="96" t="s">
        <v>8316</v>
      </c>
      <c r="D3046" s="96" t="s">
        <v>8317</v>
      </c>
      <c r="E3046" s="148">
        <f ca="1">IFERROR(__xludf.DUMMYFUNCTION(" VLOOKUP(A3078, IMPORTRANGE(""https://docs.google.com/spreadsheets/d/1fj_Bhi2XPL3siwIh4sx4VRLAe31yD50oKdj5UlRYW0c/"", ""Сводка!A:AA""), 5, FALSE)"),124)</f>
        <v>124</v>
      </c>
      <c r="F3046" s="165" t="s">
        <v>415</v>
      </c>
      <c r="G3046" s="147">
        <f ca="1">IFERROR(__xludf.DUMMYFUNCTION(" VLOOKUP(A3078, IMPORTRANGE(""https://docs.google.com/spreadsheets/d/1QNLbnkR_AongFt22vMfNzfpjZ0CjpI8QI-w0wBnYA1w/"", ""Инфа!A:AA""), 6, FALSE)"),2024)</f>
        <v>2024</v>
      </c>
      <c r="H3046" s="150">
        <v>8700</v>
      </c>
      <c r="I3046" s="156" t="s">
        <v>42</v>
      </c>
      <c r="J3046" s="96" t="s">
        <v>8318</v>
      </c>
      <c r="K3046" s="153"/>
      <c r="L3046" s="153"/>
      <c r="M3046" s="153"/>
      <c r="N3046" s="153"/>
      <c r="O3046" s="153"/>
      <c r="P3046" s="153"/>
      <c r="Q3046" s="153"/>
      <c r="R3046" s="153"/>
      <c r="S3046" s="153"/>
    </row>
    <row r="3047" spans="1:19" ht="112.5">
      <c r="A3047" s="277" t="s">
        <v>25424</v>
      </c>
      <c r="B3047" s="253" t="s">
        <v>8319</v>
      </c>
      <c r="C3047" s="93" t="s">
        <v>8320</v>
      </c>
      <c r="D3047" s="93" t="s">
        <v>8321</v>
      </c>
      <c r="E3047" s="148">
        <f ca="1">IFERROR(__xludf.DUMMYFUNCTION(" VLOOKUP(A3079, IMPORTRANGE(""https://docs.google.com/spreadsheets/d/1fj_Bhi2XPL3siwIh4sx4VRLAe31yD50oKdj5UlRYW0c/"", ""Сводка!A:AA""), 5, FALSE)"),300)</f>
        <v>300</v>
      </c>
      <c r="F3047" s="148" t="s">
        <v>202</v>
      </c>
      <c r="G3047" s="147">
        <f ca="1">IFERROR(__xludf.DUMMYFUNCTION(" VLOOKUP(A3079, IMPORTRANGE(""https://docs.google.com/spreadsheets/d/1QNLbnkR_AongFt22vMfNzfpjZ0CjpI8QI-w0wBnYA1w/"", ""Инфа!A:AA""), 6, FALSE)"),2024)</f>
        <v>2024</v>
      </c>
      <c r="H3047" s="150">
        <v>14000</v>
      </c>
      <c r="I3047" s="151" t="s">
        <v>8322</v>
      </c>
      <c r="J3047" s="93" t="s">
        <v>8323</v>
      </c>
      <c r="K3047" s="153"/>
      <c r="L3047" s="153"/>
      <c r="M3047" s="153"/>
      <c r="N3047" s="153"/>
      <c r="O3047" s="153"/>
      <c r="P3047" s="153"/>
      <c r="Q3047" s="153"/>
      <c r="R3047" s="153"/>
      <c r="S3047" s="153"/>
    </row>
    <row r="3048" spans="1:19" ht="168.75">
      <c r="A3048" s="277" t="s">
        <v>25424</v>
      </c>
      <c r="B3048" s="253" t="s">
        <v>8319</v>
      </c>
      <c r="C3048" s="93" t="s">
        <v>8324</v>
      </c>
      <c r="D3048" s="93" t="s">
        <v>8325</v>
      </c>
      <c r="E3048" s="148">
        <f ca="1">IFERROR(__xludf.DUMMYFUNCTION(" VLOOKUP(A3080, IMPORTRANGE(""https://docs.google.com/spreadsheets/d/1fj_Bhi2XPL3siwIh4sx4VRLAe31yD50oKdj5UlRYW0c/"", ""Сводка!A:AA""), 5, FALSE)"),316)</f>
        <v>316</v>
      </c>
      <c r="F3048" s="148" t="s">
        <v>202</v>
      </c>
      <c r="G3048" s="147">
        <f ca="1">IFERROR(__xludf.DUMMYFUNCTION(" VLOOKUP(A3080, IMPORTRANGE(""https://docs.google.com/spreadsheets/d/1QNLbnkR_AongFt22vMfNzfpjZ0CjpI8QI-w0wBnYA1w/"", ""Инфа!A:AA""), 6, FALSE)"),2024)</f>
        <v>2024</v>
      </c>
      <c r="H3048" s="150">
        <v>14500</v>
      </c>
      <c r="I3048" s="151" t="s">
        <v>8326</v>
      </c>
      <c r="J3048" s="93" t="s">
        <v>8327</v>
      </c>
      <c r="K3048" s="153"/>
      <c r="L3048" s="153"/>
      <c r="M3048" s="153"/>
      <c r="N3048" s="153"/>
      <c r="O3048" s="153"/>
      <c r="P3048" s="153"/>
      <c r="Q3048" s="153"/>
      <c r="R3048" s="153"/>
      <c r="S3048" s="153"/>
    </row>
    <row r="3049" spans="1:19" ht="37.5">
      <c r="A3049" s="277" t="s">
        <v>25424</v>
      </c>
      <c r="B3049" s="253" t="s">
        <v>153</v>
      </c>
      <c r="C3049" s="93" t="s">
        <v>8328</v>
      </c>
      <c r="D3049" s="93" t="s">
        <v>8329</v>
      </c>
      <c r="E3049" s="148">
        <f ca="1">IFERROR(__xludf.DUMMYFUNCTION(" VLOOKUP(A3081, IMPORTRANGE(""https://docs.google.com/spreadsheets/d/1fj_Bhi2XPL3siwIh4sx4VRLAe31yD50oKdj5UlRYW0c/"", ""Сводка!A:AA""), 5, FALSE)"),152)</f>
        <v>152</v>
      </c>
      <c r="F3049" s="148" t="s">
        <v>50</v>
      </c>
      <c r="G3049" s="147">
        <f ca="1">IFERROR(__xludf.DUMMYFUNCTION(" VLOOKUP(A3081, IMPORTRANGE(""https://docs.google.com/spreadsheets/d/1QNLbnkR_AongFt22vMfNzfpjZ0CjpI8QI-w0wBnYA1w/"", ""Инфа!A:AA""), 6, FALSE)"),2024)</f>
        <v>2024</v>
      </c>
      <c r="H3049" s="150">
        <v>9600</v>
      </c>
      <c r="I3049" s="151" t="s">
        <v>650</v>
      </c>
      <c r="J3049" s="93" t="s">
        <v>8330</v>
      </c>
      <c r="K3049" s="153"/>
      <c r="L3049" s="153"/>
      <c r="M3049" s="153"/>
      <c r="N3049" s="153"/>
      <c r="O3049" s="153"/>
      <c r="P3049" s="153"/>
      <c r="Q3049" s="153"/>
      <c r="R3049" s="153"/>
      <c r="S3049" s="153"/>
    </row>
    <row r="3050" spans="1:19" ht="93.75">
      <c r="A3050" s="277" t="s">
        <v>25424</v>
      </c>
      <c r="B3050" s="253" t="s">
        <v>153</v>
      </c>
      <c r="C3050" s="93" t="s">
        <v>8331</v>
      </c>
      <c r="D3050" s="93" t="s">
        <v>8332</v>
      </c>
      <c r="E3050" s="148">
        <f ca="1">IFERROR(__xludf.DUMMYFUNCTION(" VLOOKUP(A3082, IMPORTRANGE(""https://docs.google.com/spreadsheets/d/1fj_Bhi2XPL3siwIh4sx4VRLAe31yD50oKdj5UlRYW0c/"", ""Сводка!A:AA""), 5, FALSE)"),200)</f>
        <v>200</v>
      </c>
      <c r="F3050" s="148" t="s">
        <v>50</v>
      </c>
      <c r="G3050" s="147">
        <f ca="1">IFERROR(__xludf.DUMMYFUNCTION(" VLOOKUP(A3082, IMPORTRANGE(""https://docs.google.com/spreadsheets/d/1QNLbnkR_AongFt22vMfNzfpjZ0CjpI8QI-w0wBnYA1w/"", ""Инфа!A:AA""), 6, FALSE)"),2024)</f>
        <v>2024</v>
      </c>
      <c r="H3050" s="150">
        <v>11000</v>
      </c>
      <c r="I3050" s="151" t="s">
        <v>650</v>
      </c>
      <c r="J3050" s="93" t="s">
        <v>8333</v>
      </c>
      <c r="K3050" s="153"/>
      <c r="L3050" s="153"/>
      <c r="M3050" s="153"/>
      <c r="N3050" s="153"/>
      <c r="O3050" s="153"/>
      <c r="P3050" s="153"/>
      <c r="Q3050" s="153"/>
      <c r="R3050" s="153"/>
      <c r="S3050" s="153"/>
    </row>
    <row r="3051" spans="1:19" ht="112.5">
      <c r="A3051" s="277" t="s">
        <v>25424</v>
      </c>
      <c r="B3051" s="253" t="s">
        <v>153</v>
      </c>
      <c r="C3051" s="93" t="s">
        <v>8334</v>
      </c>
      <c r="D3051" s="93" t="s">
        <v>8335</v>
      </c>
      <c r="E3051" s="148">
        <f ca="1">IFERROR(__xludf.DUMMYFUNCTION(" VLOOKUP(A3083, IMPORTRANGE(""https://docs.google.com/spreadsheets/d/1fj_Bhi2XPL3siwIh4sx4VRLAe31yD50oKdj5UlRYW0c/"", ""Сводка!A:AA""), 5, FALSE)"),196)</f>
        <v>196</v>
      </c>
      <c r="F3051" s="148" t="s">
        <v>4782</v>
      </c>
      <c r="G3051" s="147">
        <f ca="1">IFERROR(__xludf.DUMMYFUNCTION(" VLOOKUP(A3083, IMPORTRANGE(""https://docs.google.com/spreadsheets/d/1QNLbnkR_AongFt22vMfNzfpjZ0CjpI8QI-w0wBnYA1w/"", ""Инфа!A:AA""), 6, FALSE)"),2024)</f>
        <v>2024</v>
      </c>
      <c r="H3051" s="150">
        <v>16800</v>
      </c>
      <c r="I3051" s="151" t="s">
        <v>668</v>
      </c>
      <c r="J3051" s="93" t="s">
        <v>8336</v>
      </c>
      <c r="K3051" s="153"/>
      <c r="L3051" s="153"/>
      <c r="M3051" s="153"/>
      <c r="N3051" s="153"/>
      <c r="O3051" s="153"/>
      <c r="P3051" s="153"/>
      <c r="Q3051" s="153"/>
      <c r="R3051" s="153"/>
      <c r="S3051" s="153"/>
    </row>
    <row r="3052" spans="1:19" ht="93.75">
      <c r="A3052" s="277" t="s">
        <v>25424</v>
      </c>
      <c r="B3052" s="253" t="s">
        <v>400</v>
      </c>
      <c r="C3052" s="93" t="s">
        <v>8337</v>
      </c>
      <c r="D3052" s="93" t="s">
        <v>8338</v>
      </c>
      <c r="E3052" s="148">
        <f ca="1">IFERROR(__xludf.DUMMYFUNCTION(" VLOOKUP(A3084, IMPORTRANGE(""https://docs.google.com/spreadsheets/d/1fj_Bhi2XPL3siwIh4sx4VRLAe31yD50oKdj5UlRYW0c/"", ""Сводка!A:AA""), 5, FALSE)"),140)</f>
        <v>140</v>
      </c>
      <c r="F3052" s="148" t="s">
        <v>415</v>
      </c>
      <c r="G3052" s="147">
        <f ca="1">IFERROR(__xludf.DUMMYFUNCTION(" VLOOKUP(A3084, IMPORTRANGE(""https://docs.google.com/spreadsheets/d/1QNLbnkR_AongFt22vMfNzfpjZ0CjpI8QI-w0wBnYA1w/"", ""Инфа!A:AA""), 6, FALSE)"),2024)</f>
        <v>2024</v>
      </c>
      <c r="H3052" s="150">
        <v>13400</v>
      </c>
      <c r="I3052" s="151" t="s">
        <v>246</v>
      </c>
      <c r="J3052" s="93" t="s">
        <v>8339</v>
      </c>
      <c r="K3052" s="153"/>
      <c r="L3052" s="153"/>
      <c r="M3052" s="153"/>
      <c r="N3052" s="153"/>
      <c r="O3052" s="153"/>
      <c r="P3052" s="153"/>
      <c r="Q3052" s="153"/>
      <c r="R3052" s="153"/>
      <c r="S3052" s="153"/>
    </row>
    <row r="3053" spans="1:19" ht="37.5">
      <c r="A3053" s="277" t="s">
        <v>25424</v>
      </c>
      <c r="B3053" s="253" t="s">
        <v>400</v>
      </c>
      <c r="C3053" s="93" t="s">
        <v>8340</v>
      </c>
      <c r="D3053" s="93" t="s">
        <v>3981</v>
      </c>
      <c r="E3053" s="148">
        <f ca="1">IFERROR(__xludf.DUMMYFUNCTION(" VLOOKUP(A3085, IMPORTRANGE(""https://docs.google.com/spreadsheets/d/1fj_Bhi2XPL3siwIh4sx4VRLAe31yD50oKdj5UlRYW0c/"", ""Сводка!A:AA""), 5, FALSE)"),104)</f>
        <v>104</v>
      </c>
      <c r="F3053" s="148" t="s">
        <v>415</v>
      </c>
      <c r="G3053" s="147">
        <f ca="1">IFERROR(__xludf.DUMMYFUNCTION(" VLOOKUP(A3085, IMPORTRANGE(""https://docs.google.com/spreadsheets/d/1QNLbnkR_AongFt22vMfNzfpjZ0CjpI8QI-w0wBnYA1w/"", ""Инфа!A:AA""), 6, FALSE)"),2024)</f>
        <v>2024</v>
      </c>
      <c r="H3053" s="150">
        <v>8100</v>
      </c>
      <c r="I3053" s="151" t="s">
        <v>614</v>
      </c>
      <c r="J3053" s="93"/>
      <c r="K3053" s="153"/>
      <c r="L3053" s="153"/>
      <c r="M3053" s="153"/>
      <c r="N3053" s="153"/>
      <c r="O3053" s="153"/>
      <c r="P3053" s="153"/>
      <c r="Q3053" s="153"/>
      <c r="R3053" s="153"/>
      <c r="S3053" s="153"/>
    </row>
    <row r="3054" spans="1:19" ht="225">
      <c r="A3054" s="277" t="s">
        <v>25424</v>
      </c>
      <c r="B3054" s="253" t="s">
        <v>400</v>
      </c>
      <c r="C3054" s="93" t="s">
        <v>8344</v>
      </c>
      <c r="D3054" s="93" t="s">
        <v>8345</v>
      </c>
      <c r="E3054" s="148">
        <f ca="1">IFERROR(__xludf.DUMMYFUNCTION(" VLOOKUP(A3087, IMPORTRANGE(""https://docs.google.com/spreadsheets/d/1fj_Bhi2XPL3siwIh4sx4VRLAe31yD50oKdj5UlRYW0c/"", ""Сводка!A:AA""), 5, FALSE)"),256)</f>
        <v>256</v>
      </c>
      <c r="F3054" s="148" t="s">
        <v>466</v>
      </c>
      <c r="G3054" s="147">
        <f ca="1">IFERROR(__xludf.DUMMYFUNCTION(" VLOOKUP(A3087, IMPORTRANGE(""https://docs.google.com/spreadsheets/d/1QNLbnkR_AongFt22vMfNzfpjZ0CjpI8QI-w0wBnYA1w/"", ""Инфа!A:AA""), 6, FALSE)"),2024)</f>
        <v>2024</v>
      </c>
      <c r="H3054" s="150">
        <v>20400</v>
      </c>
      <c r="I3054" s="151" t="s">
        <v>133</v>
      </c>
      <c r="J3054" s="93" t="s">
        <v>8346</v>
      </c>
      <c r="K3054" s="153"/>
      <c r="L3054" s="153"/>
      <c r="M3054" s="153"/>
      <c r="N3054" s="153"/>
      <c r="O3054" s="153"/>
      <c r="P3054" s="153"/>
      <c r="Q3054" s="153"/>
      <c r="R3054" s="153"/>
      <c r="S3054" s="153"/>
    </row>
    <row r="3055" spans="1:19" ht="262.5">
      <c r="A3055" s="277" t="s">
        <v>25424</v>
      </c>
      <c r="B3055" s="253" t="s">
        <v>8347</v>
      </c>
      <c r="C3055" s="93" t="s">
        <v>8348</v>
      </c>
      <c r="D3055" s="93" t="s">
        <v>8349</v>
      </c>
      <c r="E3055" s="148">
        <f ca="1">IFERROR(__xludf.DUMMYFUNCTION(" VLOOKUP(A3088, IMPORTRANGE(""https://docs.google.com/spreadsheets/d/1fj_Bhi2XPL3siwIh4sx4VRLAe31yD50oKdj5UlRYW0c/"", ""Сводка!A:AA""), 5, FALSE)"),232)</f>
        <v>232</v>
      </c>
      <c r="F3055" s="148" t="s">
        <v>8350</v>
      </c>
      <c r="G3055" s="147">
        <f ca="1">IFERROR(__xludf.DUMMYFUNCTION(" VLOOKUP(A3088, IMPORTRANGE(""https://docs.google.com/spreadsheets/d/1QNLbnkR_AongFt22vMfNzfpjZ0CjpI8QI-w0wBnYA1w/"", ""Инфа!A:AA""), 6, FALSE)"),2024)</f>
        <v>2024</v>
      </c>
      <c r="H3055" s="150">
        <v>18900</v>
      </c>
      <c r="I3055" s="151" t="s">
        <v>85</v>
      </c>
      <c r="J3055" s="93" t="s">
        <v>8351</v>
      </c>
      <c r="K3055" s="153"/>
      <c r="L3055" s="153"/>
      <c r="M3055" s="153"/>
      <c r="N3055" s="153"/>
      <c r="O3055" s="153"/>
      <c r="P3055" s="153"/>
      <c r="Q3055" s="153"/>
      <c r="R3055" s="153"/>
      <c r="S3055" s="153"/>
    </row>
    <row r="3056" spans="1:19" ht="206.25">
      <c r="A3056" s="277" t="s">
        <v>25424</v>
      </c>
      <c r="B3056" s="253" t="s">
        <v>400</v>
      </c>
      <c r="C3056" s="93" t="s">
        <v>8348</v>
      </c>
      <c r="D3056" s="93" t="s">
        <v>8352</v>
      </c>
      <c r="E3056" s="148">
        <f ca="1">IFERROR(__xludf.DUMMYFUNCTION(" VLOOKUP(A3089, IMPORTRANGE(""https://docs.google.com/spreadsheets/d/1fj_Bhi2XPL3siwIh4sx4VRLAe31yD50oKdj5UlRYW0c/"", ""Сводка!A:AA""), 5, FALSE)"),240)</f>
        <v>240</v>
      </c>
      <c r="F3056" s="148" t="s">
        <v>415</v>
      </c>
      <c r="G3056" s="147">
        <f ca="1">IFERROR(__xludf.DUMMYFUNCTION(" VLOOKUP(A3089, IMPORTRANGE(""https://docs.google.com/spreadsheets/d/1QNLbnkR_AongFt22vMfNzfpjZ0CjpI8QI-w0wBnYA1w/"", ""Инфа!A:AA""), 6, FALSE)"),2024)</f>
        <v>2024</v>
      </c>
      <c r="H3056" s="150">
        <v>19400</v>
      </c>
      <c r="I3056" s="151" t="s">
        <v>85</v>
      </c>
      <c r="J3056" s="93" t="s">
        <v>8353</v>
      </c>
      <c r="K3056" s="153"/>
      <c r="L3056" s="153"/>
      <c r="M3056" s="153"/>
      <c r="N3056" s="153"/>
      <c r="O3056" s="153"/>
      <c r="P3056" s="153"/>
      <c r="Q3056" s="153"/>
      <c r="R3056" s="153"/>
      <c r="S3056" s="153"/>
    </row>
    <row r="3057" spans="1:19" ht="281.25">
      <c r="A3057" s="277" t="s">
        <v>25424</v>
      </c>
      <c r="B3057" s="253" t="s">
        <v>153</v>
      </c>
      <c r="C3057" s="93" t="s">
        <v>8354</v>
      </c>
      <c r="D3057" s="93" t="s">
        <v>8355</v>
      </c>
      <c r="E3057" s="148">
        <f ca="1">IFERROR(__xludf.DUMMYFUNCTION(" VLOOKUP(A3090, IMPORTRANGE(""https://docs.google.com/spreadsheets/d/1fj_Bhi2XPL3siwIh4sx4VRLAe31yD50oKdj5UlRYW0c/"", ""Сводка!A:AA""), 5, FALSE)"),260)</f>
        <v>260</v>
      </c>
      <c r="F3057" s="148" t="s">
        <v>165</v>
      </c>
      <c r="G3057" s="147">
        <f ca="1">IFERROR(__xludf.DUMMYFUNCTION(" VLOOKUP(A3090, IMPORTRANGE(""https://docs.google.com/spreadsheets/d/1QNLbnkR_AongFt22vMfNzfpjZ0CjpI8QI-w0wBnYA1w/"", ""Инфа!A:AA""), 6, FALSE)"),2024)</f>
        <v>2024</v>
      </c>
      <c r="H3057" s="150">
        <v>20600</v>
      </c>
      <c r="I3057" s="151" t="s">
        <v>79</v>
      </c>
      <c r="J3057" s="93" t="s">
        <v>8356</v>
      </c>
      <c r="K3057" s="153"/>
      <c r="L3057" s="153"/>
      <c r="M3057" s="153"/>
      <c r="N3057" s="153"/>
      <c r="O3057" s="153"/>
      <c r="P3057" s="153"/>
      <c r="Q3057" s="153"/>
      <c r="R3057" s="153"/>
      <c r="S3057" s="153"/>
    </row>
    <row r="3058" spans="1:19" ht="93.75">
      <c r="A3058" s="277" t="s">
        <v>25424</v>
      </c>
      <c r="B3058" s="253" t="s">
        <v>400</v>
      </c>
      <c r="C3058" s="93" t="s">
        <v>4750</v>
      </c>
      <c r="D3058" s="93" t="s">
        <v>8357</v>
      </c>
      <c r="E3058" s="148">
        <f ca="1">IFERROR(__xludf.DUMMYFUNCTION(" VLOOKUP(A3091, IMPORTRANGE(""https://docs.google.com/spreadsheets/d/1fj_Bhi2XPL3siwIh4sx4VRLAe31yD50oKdj5UlRYW0c/"", ""Сводка!A:AA""), 5, FALSE)"),176)</f>
        <v>176</v>
      </c>
      <c r="F3058" s="148" t="s">
        <v>415</v>
      </c>
      <c r="G3058" s="147">
        <f ca="1">IFERROR(__xludf.DUMMYFUNCTION(" VLOOKUP(A3091, IMPORTRANGE(""https://docs.google.com/spreadsheets/d/1QNLbnkR_AongFt22vMfNzfpjZ0CjpI8QI-w0wBnYA1w/"", ""Инфа!A:AA""), 6, FALSE)"),2024)</f>
        <v>2024</v>
      </c>
      <c r="H3058" s="150">
        <v>15600</v>
      </c>
      <c r="I3058" s="151" t="s">
        <v>210</v>
      </c>
      <c r="J3058" s="93" t="s">
        <v>8358</v>
      </c>
      <c r="K3058" s="153"/>
      <c r="L3058" s="153"/>
      <c r="M3058" s="153"/>
      <c r="N3058" s="153"/>
      <c r="O3058" s="153"/>
      <c r="P3058" s="153"/>
      <c r="Q3058" s="153"/>
      <c r="R3058" s="153"/>
      <c r="S3058" s="153"/>
    </row>
    <row r="3059" spans="1:19" ht="206.25">
      <c r="A3059" s="277" t="s">
        <v>25424</v>
      </c>
      <c r="B3059" s="253" t="s">
        <v>153</v>
      </c>
      <c r="C3059" s="93" t="s">
        <v>4750</v>
      </c>
      <c r="D3059" s="93" t="s">
        <v>8359</v>
      </c>
      <c r="E3059" s="148">
        <f ca="1">IFERROR(__xludf.DUMMYFUNCTION(" VLOOKUP(A3092, IMPORTRANGE(""https://docs.google.com/spreadsheets/d/1fj_Bhi2XPL3siwIh4sx4VRLAe31yD50oKdj5UlRYW0c/"", ""Сводка!A:AA""), 5, FALSE)"),180)</f>
        <v>180</v>
      </c>
      <c r="F3059" s="148" t="s">
        <v>50</v>
      </c>
      <c r="G3059" s="147">
        <f ca="1">IFERROR(__xludf.DUMMYFUNCTION(" VLOOKUP(A3092, IMPORTRANGE(""https://docs.google.com/spreadsheets/d/1QNLbnkR_AongFt22vMfNzfpjZ0CjpI8QI-w0wBnYA1w/"", ""Инфа!A:AA""), 6, FALSE)"),2024)</f>
        <v>2024</v>
      </c>
      <c r="H3059" s="150">
        <v>15800</v>
      </c>
      <c r="I3059" s="151" t="s">
        <v>210</v>
      </c>
      <c r="J3059" s="93" t="s">
        <v>8360</v>
      </c>
      <c r="K3059" s="153"/>
      <c r="L3059" s="153"/>
      <c r="M3059" s="153"/>
      <c r="N3059" s="153"/>
      <c r="O3059" s="153"/>
      <c r="P3059" s="153"/>
      <c r="Q3059" s="153"/>
      <c r="R3059" s="153"/>
      <c r="S3059" s="153"/>
    </row>
    <row r="3060" spans="1:19" ht="243.75">
      <c r="A3060" s="277" t="s">
        <v>25424</v>
      </c>
      <c r="B3060" s="253" t="s">
        <v>400</v>
      </c>
      <c r="C3060" s="93" t="s">
        <v>8361</v>
      </c>
      <c r="D3060" s="93" t="s">
        <v>8362</v>
      </c>
      <c r="E3060" s="148">
        <f ca="1">IFERROR(__xludf.DUMMYFUNCTION(" VLOOKUP(A3093, IMPORTRANGE(""https://docs.google.com/spreadsheets/d/1fj_Bhi2XPL3siwIh4sx4VRLAe31yD50oKdj5UlRYW0c/"", ""Сводка!A:AA""), 5, FALSE)"),304)</f>
        <v>304</v>
      </c>
      <c r="F3060" s="148" t="s">
        <v>466</v>
      </c>
      <c r="G3060" s="147">
        <f ca="1">IFERROR(__xludf.DUMMYFUNCTION(" VLOOKUP(A3093, IMPORTRANGE(""https://docs.google.com/spreadsheets/d/1QNLbnkR_AongFt22vMfNzfpjZ0CjpI8QI-w0wBnYA1w/"", ""Инфа!A:AA""), 6, FALSE)"),2024)</f>
        <v>2024</v>
      </c>
      <c r="H3060" s="150">
        <v>23200</v>
      </c>
      <c r="I3060" s="151" t="s">
        <v>133</v>
      </c>
      <c r="J3060" s="93" t="s">
        <v>8363</v>
      </c>
      <c r="K3060" s="153"/>
      <c r="L3060" s="153"/>
      <c r="M3060" s="153"/>
      <c r="N3060" s="153"/>
      <c r="O3060" s="153"/>
      <c r="P3060" s="153"/>
      <c r="Q3060" s="153"/>
      <c r="R3060" s="153"/>
      <c r="S3060" s="153"/>
    </row>
    <row r="3061" spans="1:19" ht="243.75">
      <c r="A3061" s="277" t="s">
        <v>25424</v>
      </c>
      <c r="B3061" s="253" t="s">
        <v>400</v>
      </c>
      <c r="C3061" s="93" t="s">
        <v>8364</v>
      </c>
      <c r="D3061" s="93" t="s">
        <v>8365</v>
      </c>
      <c r="E3061" s="148">
        <f ca="1">IFERROR(__xludf.DUMMYFUNCTION(" VLOOKUP(A3094, IMPORTRANGE(""https://docs.google.com/spreadsheets/d/1fj_Bhi2XPL3siwIh4sx4VRLAe31yD50oKdj5UlRYW0c/"", ""Сводка!A:AA""), 5, FALSE)"),144)</f>
        <v>144</v>
      </c>
      <c r="F3061" s="148" t="s">
        <v>415</v>
      </c>
      <c r="G3061" s="147">
        <f ca="1">IFERROR(__xludf.DUMMYFUNCTION(" VLOOKUP(A3094, IMPORTRANGE(""https://docs.google.com/spreadsheets/d/1QNLbnkR_AongFt22vMfNzfpjZ0CjpI8QI-w0wBnYA1w/"", ""Инфа!A:AA""), 6, FALSE)"),2024)</f>
        <v>2024</v>
      </c>
      <c r="H3061" s="150">
        <v>9300</v>
      </c>
      <c r="I3061" s="151" t="s">
        <v>133</v>
      </c>
      <c r="J3061" s="93" t="s">
        <v>8366</v>
      </c>
      <c r="K3061" s="153"/>
      <c r="L3061" s="153"/>
      <c r="M3061" s="153"/>
      <c r="N3061" s="153"/>
      <c r="O3061" s="153"/>
      <c r="P3061" s="153"/>
      <c r="Q3061" s="153"/>
      <c r="R3061" s="153"/>
      <c r="S3061" s="153"/>
    </row>
    <row r="3062" spans="1:19" ht="243.75">
      <c r="A3062" s="277" t="s">
        <v>25424</v>
      </c>
      <c r="B3062" s="253" t="s">
        <v>400</v>
      </c>
      <c r="C3062" s="93" t="s">
        <v>8364</v>
      </c>
      <c r="D3062" s="93" t="s">
        <v>8367</v>
      </c>
      <c r="E3062" s="148">
        <f ca="1">IFERROR(__xludf.DUMMYFUNCTION(" VLOOKUP(A3095, IMPORTRANGE(""https://docs.google.com/spreadsheets/d/1fj_Bhi2XPL3siwIh4sx4VRLAe31yD50oKdj5UlRYW0c/"", ""Сводка!A:AA""), 5, FALSE)"),144)</f>
        <v>144</v>
      </c>
      <c r="F3062" s="148" t="s">
        <v>415</v>
      </c>
      <c r="G3062" s="147">
        <f ca="1">IFERROR(__xludf.DUMMYFUNCTION(" VLOOKUP(A3095, IMPORTRANGE(""https://docs.google.com/spreadsheets/d/1QNLbnkR_AongFt22vMfNzfpjZ0CjpI8QI-w0wBnYA1w/"", ""Инфа!A:AA""), 6, FALSE)"),2024)</f>
        <v>2024</v>
      </c>
      <c r="H3062" s="150">
        <v>9300</v>
      </c>
      <c r="I3062" s="151" t="s">
        <v>133</v>
      </c>
      <c r="J3062" s="93" t="s">
        <v>8366</v>
      </c>
      <c r="K3062" s="153"/>
      <c r="L3062" s="153"/>
      <c r="M3062" s="153"/>
      <c r="N3062" s="153"/>
      <c r="O3062" s="153"/>
      <c r="P3062" s="153"/>
      <c r="Q3062" s="153"/>
      <c r="R3062" s="153"/>
      <c r="S3062" s="153"/>
    </row>
    <row r="3063" spans="1:19" ht="262.5">
      <c r="A3063" s="277" t="s">
        <v>25424</v>
      </c>
      <c r="B3063" s="253" t="s">
        <v>400</v>
      </c>
      <c r="C3063" s="93" t="s">
        <v>8364</v>
      </c>
      <c r="D3063" s="93" t="s">
        <v>8368</v>
      </c>
      <c r="E3063" s="148">
        <f ca="1">IFERROR(__xludf.DUMMYFUNCTION(" VLOOKUP(A3096, IMPORTRANGE(""https://docs.google.com/spreadsheets/d/1fj_Bhi2XPL3siwIh4sx4VRLAe31yD50oKdj5UlRYW0c/"", ""Сводка!A:AA""), 5, FALSE)"),104)</f>
        <v>104</v>
      </c>
      <c r="F3063" s="148" t="s">
        <v>415</v>
      </c>
      <c r="G3063" s="147">
        <f ca="1">IFERROR(__xludf.DUMMYFUNCTION(" VLOOKUP(A3096, IMPORTRANGE(""https://docs.google.com/spreadsheets/d/1QNLbnkR_AongFt22vMfNzfpjZ0CjpI8QI-w0wBnYA1w/"", ""Инфа!A:AA""), 6, FALSE)"),2024)</f>
        <v>2024</v>
      </c>
      <c r="H3063" s="150">
        <v>11200</v>
      </c>
      <c r="I3063" s="151" t="s">
        <v>133</v>
      </c>
      <c r="J3063" s="93" t="s">
        <v>8369</v>
      </c>
      <c r="K3063" s="153"/>
      <c r="L3063" s="153"/>
      <c r="M3063" s="153"/>
      <c r="N3063" s="153"/>
      <c r="O3063" s="153"/>
      <c r="P3063" s="153"/>
      <c r="Q3063" s="153"/>
      <c r="R3063" s="153"/>
      <c r="S3063" s="153"/>
    </row>
    <row r="3064" spans="1:19" ht="168.75">
      <c r="A3064" s="277" t="s">
        <v>25424</v>
      </c>
      <c r="B3064" s="253" t="s">
        <v>311</v>
      </c>
      <c r="C3064" s="93" t="s">
        <v>8370</v>
      </c>
      <c r="D3064" s="93" t="s">
        <v>8371</v>
      </c>
      <c r="E3064" s="148">
        <f ca="1">IFERROR(__xludf.DUMMYFUNCTION(" VLOOKUP(A3097, IMPORTRANGE(""https://docs.google.com/spreadsheets/d/1fj_Bhi2XPL3siwIh4sx4VRLAe31yD50oKdj5UlRYW0c/"", ""Сводка!A:AA""), 5, FALSE)"),224)</f>
        <v>224</v>
      </c>
      <c r="F3064" s="148" t="s">
        <v>46</v>
      </c>
      <c r="G3064" s="147">
        <f ca="1">IFERROR(__xludf.DUMMYFUNCTION(" VLOOKUP(A3097, IMPORTRANGE(""https://docs.google.com/spreadsheets/d/1QNLbnkR_AongFt22vMfNzfpjZ0CjpI8QI-w0wBnYA1w/"", ""Инфа!A:AA""), 6, FALSE)"),2024)</f>
        <v>2024</v>
      </c>
      <c r="H3064" s="150">
        <v>18400</v>
      </c>
      <c r="I3064" s="151" t="s">
        <v>133</v>
      </c>
      <c r="J3064" s="93" t="s">
        <v>8372</v>
      </c>
      <c r="K3064" s="153"/>
      <c r="L3064" s="153"/>
      <c r="M3064" s="153"/>
      <c r="N3064" s="153"/>
      <c r="O3064" s="153"/>
      <c r="P3064" s="153"/>
      <c r="Q3064" s="153"/>
      <c r="R3064" s="153"/>
      <c r="S3064" s="153"/>
    </row>
    <row r="3065" spans="1:19" ht="243.75">
      <c r="A3065" s="277" t="s">
        <v>25424</v>
      </c>
      <c r="B3065" s="253" t="s">
        <v>153</v>
      </c>
      <c r="C3065" s="93" t="s">
        <v>8373</v>
      </c>
      <c r="D3065" s="93" t="s">
        <v>8374</v>
      </c>
      <c r="E3065" s="148">
        <f ca="1">IFERROR(__xludf.DUMMYFUNCTION(" VLOOKUP(A3098, IMPORTRANGE(""https://docs.google.com/spreadsheets/d/1fj_Bhi2XPL3siwIh4sx4VRLAe31yD50oKdj5UlRYW0c/"", ""Сводка!A:AA""), 5, FALSE)"),312)</f>
        <v>312</v>
      </c>
      <c r="F3065" s="148" t="s">
        <v>59</v>
      </c>
      <c r="G3065" s="147">
        <f ca="1">IFERROR(__xludf.DUMMYFUNCTION(" VLOOKUP(A3098, IMPORTRANGE(""https://docs.google.com/spreadsheets/d/1QNLbnkR_AongFt22vMfNzfpjZ0CjpI8QI-w0wBnYA1w/"", ""Инфа!A:AA""), 6, FALSE)"),2024)</f>
        <v>2024</v>
      </c>
      <c r="H3065" s="150">
        <v>23700</v>
      </c>
      <c r="I3065" s="151" t="s">
        <v>133</v>
      </c>
      <c r="J3065" s="93" t="s">
        <v>8375</v>
      </c>
      <c r="K3065" s="153"/>
      <c r="L3065" s="153"/>
      <c r="M3065" s="153"/>
      <c r="N3065" s="153"/>
      <c r="O3065" s="153"/>
      <c r="P3065" s="153"/>
      <c r="Q3065" s="153"/>
      <c r="R3065" s="153"/>
      <c r="S3065" s="153"/>
    </row>
    <row r="3066" spans="1:19" ht="206.25">
      <c r="A3066" s="277" t="s">
        <v>25424</v>
      </c>
      <c r="B3066" s="253" t="s">
        <v>153</v>
      </c>
      <c r="C3066" s="93" t="s">
        <v>8376</v>
      </c>
      <c r="D3066" s="93" t="s">
        <v>8377</v>
      </c>
      <c r="E3066" s="148">
        <f ca="1">IFERROR(__xludf.DUMMYFUNCTION(" VLOOKUP(A3099, IMPORTRANGE(""https://docs.google.com/spreadsheets/d/1fj_Bhi2XPL3siwIh4sx4VRLAe31yD50oKdj5UlRYW0c/"", ""Сводка!A:AA""), 5, FALSE)"),244)</f>
        <v>244</v>
      </c>
      <c r="F3066" s="148" t="s">
        <v>26</v>
      </c>
      <c r="G3066" s="147">
        <f ca="1">IFERROR(__xludf.DUMMYFUNCTION(" VLOOKUP(A3099, IMPORTRANGE(""https://docs.google.com/spreadsheets/d/1QNLbnkR_AongFt22vMfNzfpjZ0CjpI8QI-w0wBnYA1w/"", ""Инфа!A:AA""), 6, FALSE)"),2024)</f>
        <v>2024</v>
      </c>
      <c r="H3066" s="150">
        <v>19600</v>
      </c>
      <c r="I3066" s="151" t="s">
        <v>133</v>
      </c>
      <c r="J3066" s="93" t="s">
        <v>8378</v>
      </c>
      <c r="K3066" s="153"/>
      <c r="L3066" s="153"/>
      <c r="M3066" s="153"/>
      <c r="N3066" s="153"/>
      <c r="O3066" s="153"/>
      <c r="P3066" s="153"/>
      <c r="Q3066" s="153"/>
      <c r="R3066" s="153"/>
      <c r="S3066" s="153"/>
    </row>
    <row r="3067" spans="1:19" ht="187.5">
      <c r="A3067" s="277" t="s">
        <v>25424</v>
      </c>
      <c r="B3067" s="253" t="s">
        <v>153</v>
      </c>
      <c r="C3067" s="93" t="s">
        <v>8379</v>
      </c>
      <c r="D3067" s="93" t="s">
        <v>8380</v>
      </c>
      <c r="E3067" s="148">
        <f ca="1">IFERROR(__xludf.DUMMYFUNCTION(" VLOOKUP(A3100, IMPORTRANGE(""https://docs.google.com/spreadsheets/d/1fj_Bhi2XPL3siwIh4sx4VRLAe31yD50oKdj5UlRYW0c/"", ""Сводка!A:AA""), 5, FALSE)"),256)</f>
        <v>256</v>
      </c>
      <c r="F3067" s="148" t="s">
        <v>50</v>
      </c>
      <c r="G3067" s="147">
        <f ca="1">IFERROR(__xludf.DUMMYFUNCTION(" VLOOKUP(A3100, IMPORTRANGE(""https://docs.google.com/spreadsheets/d/1QNLbnkR_AongFt22vMfNzfpjZ0CjpI8QI-w0wBnYA1w/"", ""Инфа!A:AA""), 6, FALSE)"),2024)</f>
        <v>2024</v>
      </c>
      <c r="H3067" s="150">
        <v>20400</v>
      </c>
      <c r="I3067" s="151" t="s">
        <v>234</v>
      </c>
      <c r="J3067" s="93" t="s">
        <v>8381</v>
      </c>
      <c r="K3067" s="153"/>
      <c r="L3067" s="153"/>
      <c r="M3067" s="153"/>
      <c r="N3067" s="153"/>
      <c r="O3067" s="153"/>
      <c r="P3067" s="153"/>
      <c r="Q3067" s="153"/>
      <c r="R3067" s="153"/>
      <c r="S3067" s="153"/>
    </row>
    <row r="3068" spans="1:19" ht="168.75">
      <c r="A3068" s="277" t="s">
        <v>25424</v>
      </c>
      <c r="B3068" s="253" t="s">
        <v>400</v>
      </c>
      <c r="C3068" s="93" t="s">
        <v>8382</v>
      </c>
      <c r="D3068" s="93" t="s">
        <v>8383</v>
      </c>
      <c r="E3068" s="148">
        <f ca="1">IFERROR(__xludf.DUMMYFUNCTION(" VLOOKUP(A3101, IMPORTRANGE(""https://docs.google.com/spreadsheets/d/1fj_Bhi2XPL3siwIh4sx4VRLAe31yD50oKdj5UlRYW0c/"", ""Сводка!A:AA""), 5, FALSE)"),320)</f>
        <v>320</v>
      </c>
      <c r="F3068" s="148" t="s">
        <v>108</v>
      </c>
      <c r="G3068" s="147">
        <f ca="1">IFERROR(__xludf.DUMMYFUNCTION(" VLOOKUP(A3101, IMPORTRANGE(""https://docs.google.com/spreadsheets/d/1QNLbnkR_AongFt22vMfNzfpjZ0CjpI8QI-w0wBnYA1w/"", ""Инфа!A:AA""), 6, FALSE)"),2024)</f>
        <v>2024</v>
      </c>
      <c r="H3068" s="150">
        <v>24200</v>
      </c>
      <c r="I3068" s="151" t="s">
        <v>234</v>
      </c>
      <c r="J3068" s="93" t="s">
        <v>8384</v>
      </c>
      <c r="K3068" s="153"/>
      <c r="L3068" s="153"/>
      <c r="M3068" s="153"/>
      <c r="N3068" s="153"/>
      <c r="O3068" s="153"/>
      <c r="P3068" s="153"/>
      <c r="Q3068" s="153"/>
      <c r="R3068" s="153"/>
      <c r="S3068" s="153"/>
    </row>
    <row r="3069" spans="1:19" ht="75">
      <c r="A3069" s="277" t="s">
        <v>25424</v>
      </c>
      <c r="B3069" s="253" t="s">
        <v>400</v>
      </c>
      <c r="C3069" s="93" t="s">
        <v>8385</v>
      </c>
      <c r="D3069" s="93" t="s">
        <v>8386</v>
      </c>
      <c r="E3069" s="148">
        <f ca="1">IFERROR(__xludf.DUMMYFUNCTION(" VLOOKUP(A3102, IMPORTRANGE(""https://docs.google.com/spreadsheets/d/1fj_Bhi2XPL3siwIh4sx4VRLAe31yD50oKdj5UlRYW0c/"", ""Сводка!A:AA""), 5, FALSE)"),88)</f>
        <v>88</v>
      </c>
      <c r="F3069" s="148" t="s">
        <v>165</v>
      </c>
      <c r="G3069" s="147">
        <f ca="1">IFERROR(__xludf.DUMMYFUNCTION(" VLOOKUP(A3102, IMPORTRANGE(""https://docs.google.com/spreadsheets/d/1QNLbnkR_AongFt22vMfNzfpjZ0CjpI8QI-w0wBnYA1w/"", ""Инфа!A:AA""), 6, FALSE)"),2024)</f>
        <v>2024</v>
      </c>
      <c r="H3069" s="150">
        <v>7600</v>
      </c>
      <c r="I3069" s="151" t="s">
        <v>167</v>
      </c>
      <c r="J3069" s="93" t="s">
        <v>8387</v>
      </c>
      <c r="K3069" s="153"/>
      <c r="L3069" s="153"/>
      <c r="M3069" s="153"/>
      <c r="N3069" s="153"/>
      <c r="O3069" s="153"/>
      <c r="P3069" s="153"/>
      <c r="Q3069" s="153"/>
      <c r="R3069" s="153"/>
      <c r="S3069" s="153"/>
    </row>
    <row r="3070" spans="1:19" ht="75">
      <c r="A3070" s="277" t="s">
        <v>25424</v>
      </c>
      <c r="B3070" s="253" t="s">
        <v>400</v>
      </c>
      <c r="C3070" s="93" t="s">
        <v>8388</v>
      </c>
      <c r="D3070" s="93" t="s">
        <v>8389</v>
      </c>
      <c r="E3070" s="148">
        <f ca="1">IFERROR(__xludf.DUMMYFUNCTION(" VLOOKUP(A3103, IMPORTRANGE(""https://docs.google.com/spreadsheets/d/1fj_Bhi2XPL3siwIh4sx4VRLAe31yD50oKdj5UlRYW0c/"", ""Сводка!A:AA""), 5, FALSE)"),112)</f>
        <v>112</v>
      </c>
      <c r="F3070" s="148" t="s">
        <v>8390</v>
      </c>
      <c r="G3070" s="147">
        <f ca="1">IFERROR(__xludf.DUMMYFUNCTION(" VLOOKUP(A3103, IMPORTRANGE(""https://docs.google.com/spreadsheets/d/1QNLbnkR_AongFt22vMfNzfpjZ0CjpI8QI-w0wBnYA1w/"", ""Инфа!A:AA""), 6, FALSE)"),2024)</f>
        <v>2024</v>
      </c>
      <c r="H3070" s="150">
        <v>8400</v>
      </c>
      <c r="I3070" s="151" t="s">
        <v>8326</v>
      </c>
      <c r="J3070" s="93" t="s">
        <v>8391</v>
      </c>
      <c r="K3070" s="153"/>
      <c r="L3070" s="153"/>
      <c r="M3070" s="153"/>
      <c r="N3070" s="153"/>
      <c r="O3070" s="153"/>
      <c r="P3070" s="153"/>
      <c r="Q3070" s="153"/>
      <c r="R3070" s="153"/>
      <c r="S3070" s="153"/>
    </row>
    <row r="3071" spans="1:19" ht="131.25">
      <c r="A3071" s="277" t="s">
        <v>25424</v>
      </c>
      <c r="B3071" s="253" t="s">
        <v>400</v>
      </c>
      <c r="C3071" s="93" t="s">
        <v>8392</v>
      </c>
      <c r="D3071" s="93" t="s">
        <v>8393</v>
      </c>
      <c r="E3071" s="148">
        <f ca="1">IFERROR(__xludf.DUMMYFUNCTION(" VLOOKUP(A3104, IMPORTRANGE(""https://docs.google.com/spreadsheets/d/1fj_Bhi2XPL3siwIh4sx4VRLAe31yD50oKdj5UlRYW0c/"", ""Сводка!A:AA""), 5, FALSE)"),288)</f>
        <v>288</v>
      </c>
      <c r="F3071" s="148" t="s">
        <v>415</v>
      </c>
      <c r="G3071" s="147">
        <f ca="1">IFERROR(__xludf.DUMMYFUNCTION(" VLOOKUP(A3104, IMPORTRANGE(""https://docs.google.com/spreadsheets/d/1QNLbnkR_AongFt22vMfNzfpjZ0CjpI8QI-w0wBnYA1w/"", ""Инфа!A:AA""), 6, FALSE)"),2024)</f>
        <v>2024</v>
      </c>
      <c r="H3071" s="150">
        <v>22300</v>
      </c>
      <c r="I3071" s="151" t="s">
        <v>2593</v>
      </c>
      <c r="J3071" s="93" t="s">
        <v>8394</v>
      </c>
      <c r="K3071" s="153"/>
      <c r="L3071" s="153"/>
      <c r="M3071" s="153"/>
      <c r="N3071" s="153"/>
      <c r="O3071" s="153"/>
      <c r="P3071" s="153"/>
      <c r="Q3071" s="153"/>
      <c r="R3071" s="153"/>
      <c r="S3071" s="153"/>
    </row>
    <row r="3072" spans="1:19" ht="37.5">
      <c r="A3072" s="277" t="s">
        <v>25424</v>
      </c>
      <c r="B3072" s="253" t="s">
        <v>400</v>
      </c>
      <c r="C3072" s="93" t="s">
        <v>8392</v>
      </c>
      <c r="D3072" s="93" t="s">
        <v>8395</v>
      </c>
      <c r="E3072" s="148">
        <f ca="1">IFERROR(__xludf.DUMMYFUNCTION(" VLOOKUP(A3105, IMPORTRANGE(""https://docs.google.com/spreadsheets/d/1fj_Bhi2XPL3siwIh4sx4VRLAe31yD50oKdj5UlRYW0c/"", ""Сводка!A:AA""), 5, FALSE)"),215)</f>
        <v>215</v>
      </c>
      <c r="F3072" s="148" t="s">
        <v>415</v>
      </c>
      <c r="G3072" s="147">
        <f ca="1">IFERROR(__xludf.DUMMYFUNCTION(" VLOOKUP(A3105, IMPORTRANGE(""https://docs.google.com/spreadsheets/d/1QNLbnkR_AongFt22vMfNzfpjZ0CjpI8QI-w0wBnYA1w/"", ""Инфа!A:AA""), 6, FALSE)"),2024)</f>
        <v>2024</v>
      </c>
      <c r="H3072" s="150">
        <v>17900</v>
      </c>
      <c r="I3072" s="151" t="s">
        <v>2593</v>
      </c>
      <c r="J3072" s="93"/>
      <c r="K3072" s="153"/>
      <c r="L3072" s="153"/>
      <c r="M3072" s="153"/>
      <c r="N3072" s="153"/>
      <c r="O3072" s="153"/>
      <c r="P3072" s="153"/>
      <c r="Q3072" s="153"/>
      <c r="R3072" s="153"/>
      <c r="S3072" s="153"/>
    </row>
    <row r="3073" spans="1:19" ht="75">
      <c r="A3073" s="277" t="s">
        <v>25424</v>
      </c>
      <c r="B3073" s="253" t="s">
        <v>400</v>
      </c>
      <c r="C3073" s="93" t="s">
        <v>8396</v>
      </c>
      <c r="D3073" s="93" t="s">
        <v>8397</v>
      </c>
      <c r="E3073" s="148">
        <f ca="1">IFERROR(__xludf.DUMMYFUNCTION(" VLOOKUP(A3106, IMPORTRANGE(""https://docs.google.com/spreadsheets/d/1fj_Bhi2XPL3siwIh4sx4VRLAe31yD50oKdj5UlRYW0c/"", ""Сводка!A:AA""), 5, FALSE)"),144)</f>
        <v>144</v>
      </c>
      <c r="F3073" s="148" t="s">
        <v>415</v>
      </c>
      <c r="G3073" s="147">
        <f ca="1">IFERROR(__xludf.DUMMYFUNCTION(" VLOOKUP(A3106, IMPORTRANGE(""https://docs.google.com/spreadsheets/d/1QNLbnkR_AongFt22vMfNzfpjZ0CjpI8QI-w0wBnYA1w/"", ""Инфа!A:AA""), 6, FALSE)"),2024)</f>
        <v>2024</v>
      </c>
      <c r="H3073" s="150">
        <v>9300</v>
      </c>
      <c r="I3073" s="151" t="s">
        <v>246</v>
      </c>
      <c r="J3073" s="93" t="s">
        <v>8398</v>
      </c>
      <c r="K3073" s="153"/>
      <c r="L3073" s="153"/>
      <c r="M3073" s="153"/>
      <c r="N3073" s="153"/>
      <c r="O3073" s="153"/>
      <c r="P3073" s="153"/>
      <c r="Q3073" s="153"/>
      <c r="R3073" s="153"/>
      <c r="S3073" s="153"/>
    </row>
    <row r="3074" spans="1:19" ht="225">
      <c r="A3074" s="277" t="s">
        <v>25424</v>
      </c>
      <c r="B3074" s="253" t="s">
        <v>400</v>
      </c>
      <c r="C3074" s="93" t="s">
        <v>8399</v>
      </c>
      <c r="D3074" s="93" t="s">
        <v>8400</v>
      </c>
      <c r="E3074" s="148">
        <f ca="1">IFERROR(__xludf.DUMMYFUNCTION(" VLOOKUP(A3107, IMPORTRANGE(""https://docs.google.com/spreadsheets/d/1fj_Bhi2XPL3siwIh4sx4VRLAe31yD50oKdj5UlRYW0c/"", ""Сводка!A:AA""), 5, FALSE)"),592)</f>
        <v>592</v>
      </c>
      <c r="F3074" s="148" t="s">
        <v>108</v>
      </c>
      <c r="G3074" s="147">
        <f ca="1">IFERROR(__xludf.DUMMYFUNCTION(" VLOOKUP(A3107, IMPORTRANGE(""https://docs.google.com/spreadsheets/d/1QNLbnkR_AongFt22vMfNzfpjZ0CjpI8QI-w0wBnYA1w/"", ""Инфа!A:AA""), 6, FALSE)"),2024)</f>
        <v>2024</v>
      </c>
      <c r="H3074" s="154">
        <v>22800</v>
      </c>
      <c r="I3074" s="156" t="s">
        <v>246</v>
      </c>
      <c r="J3074" s="93" t="s">
        <v>8401</v>
      </c>
      <c r="K3074" s="153"/>
      <c r="L3074" s="153"/>
      <c r="M3074" s="153"/>
      <c r="N3074" s="153"/>
      <c r="O3074" s="153"/>
      <c r="P3074" s="153"/>
      <c r="Q3074" s="153"/>
      <c r="R3074" s="153"/>
      <c r="S3074" s="153"/>
    </row>
    <row r="3075" spans="1:19" ht="150">
      <c r="A3075" s="277" t="s">
        <v>25424</v>
      </c>
      <c r="B3075" s="253" t="s">
        <v>153</v>
      </c>
      <c r="C3075" s="93" t="s">
        <v>8402</v>
      </c>
      <c r="D3075" s="93" t="s">
        <v>8403</v>
      </c>
      <c r="E3075" s="148">
        <f ca="1">IFERROR(__xludf.DUMMYFUNCTION(" VLOOKUP(A3108, IMPORTRANGE(""https://docs.google.com/spreadsheets/d/1fj_Bhi2XPL3siwIh4sx4VRLAe31yD50oKdj5UlRYW0c/"", ""Сводка!A:AA""), 5, FALSE)"),120)</f>
        <v>120</v>
      </c>
      <c r="F3075" s="148" t="s">
        <v>50</v>
      </c>
      <c r="G3075" s="147">
        <f ca="1">IFERROR(__xludf.DUMMYFUNCTION(" VLOOKUP(A3108, IMPORTRANGE(""https://docs.google.com/spreadsheets/d/1QNLbnkR_AongFt22vMfNzfpjZ0CjpI8QI-w0wBnYA1w/"", ""Инфа!A:AA""), 6, FALSE)"),2024)</f>
        <v>2024</v>
      </c>
      <c r="H3075" s="150">
        <v>8600</v>
      </c>
      <c r="I3075" s="156" t="s">
        <v>554</v>
      </c>
      <c r="J3075" s="93" t="s">
        <v>8404</v>
      </c>
      <c r="K3075" s="153"/>
      <c r="L3075" s="153"/>
      <c r="M3075" s="153"/>
      <c r="N3075" s="153"/>
      <c r="O3075" s="153"/>
      <c r="P3075" s="153"/>
      <c r="Q3075" s="153"/>
      <c r="R3075" s="153"/>
      <c r="S3075" s="153"/>
    </row>
    <row r="3076" spans="1:19" ht="281.25">
      <c r="A3076" s="277" t="s">
        <v>25424</v>
      </c>
      <c r="B3076" s="253" t="s">
        <v>153</v>
      </c>
      <c r="C3076" s="93" t="s">
        <v>8405</v>
      </c>
      <c r="D3076" s="93" t="s">
        <v>8406</v>
      </c>
      <c r="E3076" s="148">
        <f ca="1">IFERROR(__xludf.DUMMYFUNCTION(" VLOOKUP(A3109, IMPORTRANGE(""https://docs.google.com/spreadsheets/d/1fj_Bhi2XPL3siwIh4sx4VRLAe31yD50oKdj5UlRYW0c/"", ""Сводка!A:AA""), 5, FALSE)"),356)</f>
        <v>356</v>
      </c>
      <c r="F3076" s="148" t="s">
        <v>50</v>
      </c>
      <c r="G3076" s="147">
        <f ca="1">IFERROR(__xludf.DUMMYFUNCTION(" VLOOKUP(A3109, IMPORTRANGE(""https://docs.google.com/spreadsheets/d/1QNLbnkR_AongFt22vMfNzfpjZ0CjpI8QI-w0wBnYA1w/"", ""Инфа!A:AA""), 6, FALSE)"),2024)</f>
        <v>2024</v>
      </c>
      <c r="H3076" s="154">
        <v>26400</v>
      </c>
      <c r="I3076" s="151" t="s">
        <v>161</v>
      </c>
      <c r="J3076" s="93" t="s">
        <v>8407</v>
      </c>
      <c r="K3076" s="153"/>
      <c r="L3076" s="153"/>
      <c r="M3076" s="153"/>
      <c r="N3076" s="153"/>
      <c r="O3076" s="153"/>
      <c r="P3076" s="153"/>
      <c r="Q3076" s="153"/>
      <c r="R3076" s="153"/>
      <c r="S3076" s="153"/>
    </row>
    <row r="3077" spans="1:19" ht="281.25">
      <c r="A3077" s="277" t="s">
        <v>25424</v>
      </c>
      <c r="B3077" s="253" t="s">
        <v>153</v>
      </c>
      <c r="C3077" s="93" t="s">
        <v>8405</v>
      </c>
      <c r="D3077" s="93" t="s">
        <v>8408</v>
      </c>
      <c r="E3077" s="148">
        <f ca="1">IFERROR(__xludf.DUMMYFUNCTION(" VLOOKUP(A3110, IMPORTRANGE(""https://docs.google.com/spreadsheets/d/1fj_Bhi2XPL3siwIh4sx4VRLAe31yD50oKdj5UlRYW0c/"", ""Сводка!A:AA""), 5, FALSE)"),324)</f>
        <v>324</v>
      </c>
      <c r="F3077" s="148" t="s">
        <v>50</v>
      </c>
      <c r="G3077" s="147">
        <f ca="1">IFERROR(__xludf.DUMMYFUNCTION(" VLOOKUP(A3110, IMPORTRANGE(""https://docs.google.com/spreadsheets/d/1QNLbnkR_AongFt22vMfNzfpjZ0CjpI8QI-w0wBnYA1w/"", ""Инфа!A:AA""), 6, FALSE)"),2024)</f>
        <v>2024</v>
      </c>
      <c r="H3077" s="150">
        <v>24400</v>
      </c>
      <c r="I3077" s="151" t="s">
        <v>161</v>
      </c>
      <c r="J3077" s="93" t="s">
        <v>8407</v>
      </c>
      <c r="K3077" s="153"/>
      <c r="L3077" s="153"/>
      <c r="M3077" s="153"/>
      <c r="N3077" s="153"/>
      <c r="O3077" s="153"/>
      <c r="P3077" s="153"/>
      <c r="Q3077" s="153"/>
      <c r="R3077" s="153"/>
      <c r="S3077" s="153"/>
    </row>
    <row r="3078" spans="1:19" ht="281.25">
      <c r="A3078" s="277" t="s">
        <v>25424</v>
      </c>
      <c r="B3078" s="253" t="s">
        <v>153</v>
      </c>
      <c r="C3078" s="93" t="s">
        <v>8405</v>
      </c>
      <c r="D3078" s="93" t="s">
        <v>8409</v>
      </c>
      <c r="E3078" s="148">
        <f ca="1">IFERROR(__xludf.DUMMYFUNCTION(" VLOOKUP(A3111, IMPORTRANGE(""https://docs.google.com/spreadsheets/d/1fj_Bhi2XPL3siwIh4sx4VRLAe31yD50oKdj5UlRYW0c/"", ""Сводка!A:AA""), 5, FALSE)"),340)</f>
        <v>340</v>
      </c>
      <c r="F3078" s="148" t="s">
        <v>50</v>
      </c>
      <c r="G3078" s="147">
        <f ca="1">IFERROR(__xludf.DUMMYFUNCTION(" VLOOKUP(A3111, IMPORTRANGE(""https://docs.google.com/spreadsheets/d/1QNLbnkR_AongFt22vMfNzfpjZ0CjpI8QI-w0wBnYA1w/"", ""Инфа!A:AA""), 6, FALSE)"),2024)</f>
        <v>2024</v>
      </c>
      <c r="H3078" s="150">
        <v>15200</v>
      </c>
      <c r="I3078" s="151" t="s">
        <v>161</v>
      </c>
      <c r="J3078" s="93" t="s">
        <v>8407</v>
      </c>
      <c r="K3078" s="153"/>
      <c r="L3078" s="153"/>
      <c r="M3078" s="153"/>
      <c r="N3078" s="153"/>
      <c r="O3078" s="153"/>
      <c r="P3078" s="153"/>
      <c r="Q3078" s="153"/>
      <c r="R3078" s="153"/>
      <c r="S3078" s="153"/>
    </row>
    <row r="3079" spans="1:19" ht="262.5">
      <c r="A3079" s="277" t="s">
        <v>25424</v>
      </c>
      <c r="B3079" s="253" t="s">
        <v>153</v>
      </c>
      <c r="C3079" s="93" t="s">
        <v>8410</v>
      </c>
      <c r="D3079" s="93" t="s">
        <v>8411</v>
      </c>
      <c r="E3079" s="148">
        <f ca="1">IFERROR(__xludf.DUMMYFUNCTION(" VLOOKUP(A3112, IMPORTRANGE(""https://docs.google.com/spreadsheets/d/1fj_Bhi2XPL3siwIh4sx4VRLAe31yD50oKdj5UlRYW0c/"", ""Сводка!A:AA""), 5, FALSE)"),176)</f>
        <v>176</v>
      </c>
      <c r="F3079" s="148" t="s">
        <v>50</v>
      </c>
      <c r="G3079" s="147">
        <f ca="1">IFERROR(__xludf.DUMMYFUNCTION(" VLOOKUP(A3112, IMPORTRANGE(""https://docs.google.com/spreadsheets/d/1QNLbnkR_AongFt22vMfNzfpjZ0CjpI8QI-w0wBnYA1w/"", ""Инфа!A:AA""), 6, FALSE)"),2024)</f>
        <v>2024</v>
      </c>
      <c r="H3079" s="150">
        <v>15600</v>
      </c>
      <c r="I3079" s="151" t="s">
        <v>2714</v>
      </c>
      <c r="J3079" s="96" t="s">
        <v>8412</v>
      </c>
      <c r="K3079" s="153"/>
      <c r="L3079" s="153"/>
      <c r="M3079" s="153"/>
      <c r="N3079" s="153"/>
      <c r="O3079" s="153"/>
      <c r="P3079" s="153"/>
      <c r="Q3079" s="153"/>
      <c r="R3079" s="153"/>
      <c r="S3079" s="153"/>
    </row>
    <row r="3080" spans="1:19" ht="206.25">
      <c r="A3080" s="277" t="s">
        <v>25424</v>
      </c>
      <c r="B3080" s="253" t="s">
        <v>153</v>
      </c>
      <c r="C3080" s="93" t="s">
        <v>8413</v>
      </c>
      <c r="D3080" s="93" t="s">
        <v>8414</v>
      </c>
      <c r="E3080" s="148">
        <f ca="1">IFERROR(__xludf.DUMMYFUNCTION(" VLOOKUP(A3113, IMPORTRANGE(""https://docs.google.com/spreadsheets/d/1fj_Bhi2XPL3siwIh4sx4VRLAe31yD50oKdj5UlRYW0c/"", ""Сводка!A:AA""), 5, FALSE)"),204)</f>
        <v>204</v>
      </c>
      <c r="F3080" s="148" t="s">
        <v>266</v>
      </c>
      <c r="G3080" s="147">
        <f ca="1">IFERROR(__xludf.DUMMYFUNCTION(" VLOOKUP(A3113, IMPORTRANGE(""https://docs.google.com/spreadsheets/d/1QNLbnkR_AongFt22vMfNzfpjZ0CjpI8QI-w0wBnYA1w/"", ""Инфа!A:AA""), 6, FALSE)"),2024)</f>
        <v>2024</v>
      </c>
      <c r="H3080" s="150">
        <v>11100</v>
      </c>
      <c r="I3080" s="151" t="s">
        <v>2714</v>
      </c>
      <c r="J3080" s="93" t="s">
        <v>8415</v>
      </c>
      <c r="K3080" s="153"/>
      <c r="L3080" s="153"/>
      <c r="M3080" s="153"/>
      <c r="N3080" s="153"/>
      <c r="O3080" s="153"/>
      <c r="P3080" s="153"/>
      <c r="Q3080" s="153"/>
      <c r="R3080" s="153"/>
      <c r="S3080" s="153"/>
    </row>
    <row r="3081" spans="1:19" ht="150">
      <c r="A3081" s="277" t="s">
        <v>25424</v>
      </c>
      <c r="B3081" s="253" t="s">
        <v>153</v>
      </c>
      <c r="C3081" s="93" t="s">
        <v>8416</v>
      </c>
      <c r="D3081" s="93" t="s">
        <v>8417</v>
      </c>
      <c r="E3081" s="148">
        <f ca="1">IFERROR(__xludf.DUMMYFUNCTION(" VLOOKUP(A3114, IMPORTRANGE(""https://docs.google.com/spreadsheets/d/1fj_Bhi2XPL3siwIh4sx4VRLAe31yD50oKdj5UlRYW0c/"", ""Сводка!A:AA""), 5, FALSE)"),96)</f>
        <v>96</v>
      </c>
      <c r="F3081" s="148" t="s">
        <v>266</v>
      </c>
      <c r="G3081" s="147">
        <f ca="1">IFERROR(__xludf.DUMMYFUNCTION(" VLOOKUP(A3114, IMPORTRANGE(""https://docs.google.com/spreadsheets/d/1QNLbnkR_AongFt22vMfNzfpjZ0CjpI8QI-w0wBnYA1w/"", ""Инфа!A:AA""), 6, FALSE)"),2024)</f>
        <v>2024</v>
      </c>
      <c r="H3081" s="150">
        <v>7900</v>
      </c>
      <c r="I3081" s="151" t="s">
        <v>161</v>
      </c>
      <c r="J3081" s="93" t="s">
        <v>8418</v>
      </c>
      <c r="K3081" s="153"/>
      <c r="L3081" s="153"/>
      <c r="M3081" s="153"/>
      <c r="N3081" s="153"/>
      <c r="O3081" s="153"/>
      <c r="P3081" s="153"/>
      <c r="Q3081" s="153"/>
      <c r="R3081" s="153"/>
      <c r="S3081" s="153"/>
    </row>
    <row r="3082" spans="1:19" ht="93.75">
      <c r="A3082" s="277" t="s">
        <v>25424</v>
      </c>
      <c r="B3082" s="253" t="s">
        <v>400</v>
      </c>
      <c r="C3082" s="93" t="s">
        <v>8419</v>
      </c>
      <c r="D3082" s="93" t="s">
        <v>8420</v>
      </c>
      <c r="E3082" s="148">
        <f ca="1">IFERROR(__xludf.DUMMYFUNCTION(" VLOOKUP(A3115, IMPORTRANGE(""https://docs.google.com/spreadsheets/d/1fj_Bhi2XPL3siwIh4sx4VRLAe31yD50oKdj5UlRYW0c/"", ""Сводка!A:AA""), 5, FALSE)"),120)</f>
        <v>120</v>
      </c>
      <c r="F3082" s="148" t="s">
        <v>1552</v>
      </c>
      <c r="G3082" s="147">
        <f ca="1">IFERROR(__xludf.DUMMYFUNCTION(" VLOOKUP(A3115, IMPORTRANGE(""https://docs.google.com/spreadsheets/d/1QNLbnkR_AongFt22vMfNzfpjZ0CjpI8QI-w0wBnYA1w/"", ""Инфа!A:AA""), 6, FALSE)"),2024)</f>
        <v>2024</v>
      </c>
      <c r="H3082" s="150">
        <v>8600</v>
      </c>
      <c r="I3082" s="151" t="s">
        <v>161</v>
      </c>
      <c r="J3082" s="93" t="s">
        <v>8421</v>
      </c>
      <c r="K3082" s="153"/>
      <c r="L3082" s="153"/>
      <c r="M3082" s="153"/>
      <c r="N3082" s="153"/>
      <c r="O3082" s="153"/>
      <c r="P3082" s="153"/>
      <c r="Q3082" s="153"/>
      <c r="R3082" s="153"/>
      <c r="S3082" s="153"/>
    </row>
    <row r="3083" spans="1:19" ht="262.5">
      <c r="A3083" s="277" t="s">
        <v>25424</v>
      </c>
      <c r="B3083" s="253" t="s">
        <v>400</v>
      </c>
      <c r="C3083" s="93" t="s">
        <v>8422</v>
      </c>
      <c r="D3083" s="93" t="s">
        <v>8423</v>
      </c>
      <c r="E3083" s="148">
        <f ca="1">IFERROR(__xludf.DUMMYFUNCTION(" VLOOKUP(A3116, IMPORTRANGE(""https://docs.google.com/spreadsheets/d/1fj_Bhi2XPL3siwIh4sx4VRLAe31yD50oKdj5UlRYW0c/"", ""Сводка!A:AA""), 5, FALSE)"),172)</f>
        <v>172</v>
      </c>
      <c r="F3083" s="148" t="s">
        <v>165</v>
      </c>
      <c r="G3083" s="147">
        <f ca="1">IFERROR(__xludf.DUMMYFUNCTION(" VLOOKUP(A3116, IMPORTRANGE(""https://docs.google.com/spreadsheets/d/1QNLbnkR_AongFt22vMfNzfpjZ0CjpI8QI-w0wBnYA1w/"", ""Инфа!A:AA""), 6, FALSE)"),2024)</f>
        <v>2024</v>
      </c>
      <c r="H3083" s="150">
        <v>15300</v>
      </c>
      <c r="I3083" s="151" t="s">
        <v>445</v>
      </c>
      <c r="J3083" s="93" t="s">
        <v>8424</v>
      </c>
      <c r="K3083" s="153"/>
      <c r="L3083" s="153"/>
      <c r="M3083" s="153"/>
      <c r="N3083" s="153"/>
      <c r="O3083" s="153"/>
      <c r="P3083" s="153"/>
      <c r="Q3083" s="153"/>
      <c r="R3083" s="153"/>
      <c r="S3083" s="153"/>
    </row>
    <row r="3084" spans="1:19" ht="243.75">
      <c r="A3084" s="277" t="s">
        <v>25424</v>
      </c>
      <c r="B3084" s="253" t="s">
        <v>153</v>
      </c>
      <c r="C3084" s="93" t="s">
        <v>8416</v>
      </c>
      <c r="D3084" s="93" t="s">
        <v>8425</v>
      </c>
      <c r="E3084" s="148">
        <f ca="1">IFERROR(__xludf.DUMMYFUNCTION(" VLOOKUP(A3117, IMPORTRANGE(""https://docs.google.com/spreadsheets/d/1fj_Bhi2XPL3siwIh4sx4VRLAe31yD50oKdj5UlRYW0c/"", ""Сводка!A:AA""), 5, FALSE)"),94)</f>
        <v>94</v>
      </c>
      <c r="F3084" s="148" t="s">
        <v>266</v>
      </c>
      <c r="G3084" s="147">
        <f ca="1">IFERROR(__xludf.DUMMYFUNCTION(" VLOOKUP(A3117, IMPORTRANGE(""https://docs.google.com/spreadsheets/d/1QNLbnkR_AongFt22vMfNzfpjZ0CjpI8QI-w0wBnYA1w/"", ""Инфа!A:AA""), 6, FALSE)"),2024)</f>
        <v>2024</v>
      </c>
      <c r="H3084" s="150">
        <v>7800</v>
      </c>
      <c r="I3084" s="156" t="s">
        <v>370</v>
      </c>
      <c r="J3084" s="93" t="s">
        <v>8426</v>
      </c>
      <c r="K3084" s="153"/>
      <c r="L3084" s="153"/>
      <c r="M3084" s="153"/>
      <c r="N3084" s="153"/>
      <c r="O3084" s="153"/>
      <c r="P3084" s="153"/>
      <c r="Q3084" s="153"/>
      <c r="R3084" s="153"/>
      <c r="S3084" s="153"/>
    </row>
    <row r="3085" spans="1:19" ht="225">
      <c r="A3085" s="277" t="s">
        <v>25424</v>
      </c>
      <c r="B3085" s="253" t="s">
        <v>400</v>
      </c>
      <c r="C3085" s="93" t="s">
        <v>8427</v>
      </c>
      <c r="D3085" s="93" t="s">
        <v>8428</v>
      </c>
      <c r="E3085" s="148">
        <f ca="1">IFERROR(__xludf.DUMMYFUNCTION(" VLOOKUP(A3118, IMPORTRANGE(""https://docs.google.com/spreadsheets/d/1fj_Bhi2XPL3siwIh4sx4VRLAe31yD50oKdj5UlRYW0c/"", ""Сводка!A:AA""), 5, FALSE)"),132)</f>
        <v>132</v>
      </c>
      <c r="F3085" s="148" t="s">
        <v>677</v>
      </c>
      <c r="G3085" s="147">
        <f ca="1">IFERROR(__xludf.DUMMYFUNCTION(" VLOOKUP(A3118, IMPORTRANGE(""https://docs.google.com/spreadsheets/d/1QNLbnkR_AongFt22vMfNzfpjZ0CjpI8QI-w0wBnYA1w/"", ""Инфа!A:AA""), 6, FALSE)"),2024)</f>
        <v>2024</v>
      </c>
      <c r="H3085" s="150">
        <v>9000</v>
      </c>
      <c r="I3085" s="156" t="s">
        <v>370</v>
      </c>
      <c r="J3085" s="93" t="s">
        <v>8429</v>
      </c>
      <c r="K3085" s="153"/>
      <c r="L3085" s="153"/>
      <c r="M3085" s="153"/>
      <c r="N3085" s="153"/>
      <c r="O3085" s="153"/>
      <c r="P3085" s="153"/>
      <c r="Q3085" s="153"/>
      <c r="R3085" s="153"/>
      <c r="S3085" s="153"/>
    </row>
    <row r="3086" spans="1:19" ht="56.25">
      <c r="A3086" s="277" t="s">
        <v>25424</v>
      </c>
      <c r="B3086" s="253" t="s">
        <v>153</v>
      </c>
      <c r="C3086" s="93" t="s">
        <v>8430</v>
      </c>
      <c r="D3086" s="93" t="s">
        <v>8431</v>
      </c>
      <c r="E3086" s="148">
        <f ca="1">IFERROR(__xludf.DUMMYFUNCTION(" VLOOKUP(A3119, IMPORTRANGE(""https://docs.google.com/spreadsheets/d/1fj_Bhi2XPL3siwIh4sx4VRLAe31yD50oKdj5UlRYW0c/"", ""Сводка!A:AA""), 5, FALSE)"),132)</f>
        <v>132</v>
      </c>
      <c r="F3086" s="148" t="s">
        <v>50</v>
      </c>
      <c r="G3086" s="147">
        <f ca="1">IFERROR(__xludf.DUMMYFUNCTION(" VLOOKUP(A3119, IMPORTRANGE(""https://docs.google.com/spreadsheets/d/1QNLbnkR_AongFt22vMfNzfpjZ0CjpI8QI-w0wBnYA1w/"", ""Инфа!A:AA""), 6, FALSE)"),2024)</f>
        <v>2024</v>
      </c>
      <c r="H3086" s="150">
        <v>9000</v>
      </c>
      <c r="I3086" s="151" t="s">
        <v>146</v>
      </c>
      <c r="J3086" s="93" t="s">
        <v>8432</v>
      </c>
      <c r="K3086" s="153"/>
      <c r="L3086" s="153"/>
      <c r="M3086" s="153"/>
      <c r="N3086" s="153"/>
      <c r="O3086" s="153"/>
      <c r="P3086" s="153"/>
      <c r="Q3086" s="153"/>
      <c r="R3086" s="153"/>
      <c r="S3086" s="153"/>
    </row>
    <row r="3087" spans="1:19" ht="75">
      <c r="A3087" s="277" t="s">
        <v>25424</v>
      </c>
      <c r="B3087" s="253" t="s">
        <v>153</v>
      </c>
      <c r="C3087" s="93" t="s">
        <v>8433</v>
      </c>
      <c r="D3087" s="93" t="s">
        <v>8434</v>
      </c>
      <c r="E3087" s="148">
        <f ca="1">IFERROR(__xludf.DUMMYFUNCTION(" VLOOKUP(A3120, IMPORTRANGE(""https://docs.google.com/spreadsheets/d/1fj_Bhi2XPL3siwIh4sx4VRLAe31yD50oKdj5UlRYW0c/"", ""Сводка!A:AA""), 5, FALSE)"),156)</f>
        <v>156</v>
      </c>
      <c r="F3087" s="148" t="s">
        <v>50</v>
      </c>
      <c r="G3087" s="147">
        <f ca="1">IFERROR(__xludf.DUMMYFUNCTION(" VLOOKUP(A3120, IMPORTRANGE(""https://docs.google.com/spreadsheets/d/1QNLbnkR_AongFt22vMfNzfpjZ0CjpI8QI-w0wBnYA1w/"", ""Инфа!A:AA""), 6, FALSE)"),2024)</f>
        <v>2024</v>
      </c>
      <c r="H3087" s="150">
        <v>9700</v>
      </c>
      <c r="I3087" s="151" t="s">
        <v>146</v>
      </c>
      <c r="J3087" s="93" t="s">
        <v>8432</v>
      </c>
      <c r="K3087" s="153"/>
      <c r="L3087" s="153"/>
      <c r="M3087" s="153"/>
      <c r="N3087" s="153"/>
      <c r="O3087" s="153"/>
      <c r="P3087" s="153"/>
      <c r="Q3087" s="153"/>
      <c r="R3087" s="153"/>
      <c r="S3087" s="153"/>
    </row>
    <row r="3088" spans="1:19" ht="168.75">
      <c r="A3088" s="277" t="s">
        <v>25424</v>
      </c>
      <c r="B3088" s="253" t="s">
        <v>153</v>
      </c>
      <c r="C3088" s="93" t="s">
        <v>8435</v>
      </c>
      <c r="D3088" s="93" t="s">
        <v>8436</v>
      </c>
      <c r="E3088" s="148">
        <f ca="1">IFERROR(__xludf.DUMMYFUNCTION(" VLOOKUP(A3121, IMPORTRANGE(""https://docs.google.com/spreadsheets/d/1fj_Bhi2XPL3siwIh4sx4VRLAe31yD50oKdj5UlRYW0c/"", ""Сводка!A:AA""), 5, FALSE)"),224)</f>
        <v>224</v>
      </c>
      <c r="F3088" s="148" t="s">
        <v>26</v>
      </c>
      <c r="G3088" s="147">
        <f ca="1">IFERROR(__xludf.DUMMYFUNCTION(" VLOOKUP(A3121, IMPORTRANGE(""https://docs.google.com/spreadsheets/d/1QNLbnkR_AongFt22vMfNzfpjZ0CjpI8QI-w0wBnYA1w/"", ""Инфа!A:AA""), 6, FALSE)"),2024)</f>
        <v>2024</v>
      </c>
      <c r="H3088" s="150">
        <v>18400</v>
      </c>
      <c r="I3088" s="151" t="s">
        <v>246</v>
      </c>
      <c r="J3088" s="93" t="s">
        <v>8437</v>
      </c>
      <c r="K3088" s="153"/>
      <c r="L3088" s="153"/>
      <c r="M3088" s="153"/>
      <c r="N3088" s="153"/>
      <c r="O3088" s="153"/>
      <c r="P3088" s="153"/>
      <c r="Q3088" s="153"/>
      <c r="R3088" s="153"/>
      <c r="S3088" s="153"/>
    </row>
    <row r="3089" spans="1:19" ht="131.25">
      <c r="A3089" s="277" t="s">
        <v>25424</v>
      </c>
      <c r="B3089" s="253" t="s">
        <v>13</v>
      </c>
      <c r="C3089" s="93" t="s">
        <v>8438</v>
      </c>
      <c r="D3089" s="93" t="s">
        <v>8439</v>
      </c>
      <c r="E3089" s="148">
        <f ca="1">IFERROR(__xludf.DUMMYFUNCTION(" VLOOKUP(A3122, IMPORTRANGE(""https://docs.google.com/spreadsheets/d/1fj_Bhi2XPL3siwIh4sx4VRLAe31yD50oKdj5UlRYW0c/"", ""Сводка!A:AA""), 5, FALSE)"),340)</f>
        <v>340</v>
      </c>
      <c r="F3089" s="148" t="s">
        <v>8440</v>
      </c>
      <c r="G3089" s="147">
        <f ca="1">IFERROR(__xludf.DUMMYFUNCTION(" VLOOKUP(A3122, IMPORTRANGE(""https://docs.google.com/spreadsheets/d/1QNLbnkR_AongFt22vMfNzfpjZ0CjpI8QI-w0wBnYA1w/"", ""Инфа!A:AA""), 6, FALSE)"),2024)</f>
        <v>2024</v>
      </c>
      <c r="H3089" s="150">
        <v>25400</v>
      </c>
      <c r="I3089" s="151" t="s">
        <v>51</v>
      </c>
      <c r="J3089" s="93" t="s">
        <v>8441</v>
      </c>
      <c r="K3089" s="153"/>
      <c r="L3089" s="153"/>
      <c r="M3089" s="153"/>
      <c r="N3089" s="153"/>
      <c r="O3089" s="153"/>
      <c r="P3089" s="153"/>
      <c r="Q3089" s="153"/>
      <c r="R3089" s="153"/>
      <c r="S3089" s="153"/>
    </row>
    <row r="3090" spans="1:19" ht="150">
      <c r="A3090" s="277" t="s">
        <v>25424</v>
      </c>
      <c r="B3090" s="253" t="s">
        <v>153</v>
      </c>
      <c r="C3090" s="93" t="s">
        <v>8438</v>
      </c>
      <c r="D3090" s="93" t="s">
        <v>8442</v>
      </c>
      <c r="E3090" s="148">
        <f ca="1">IFERROR(__xludf.DUMMYFUNCTION(" VLOOKUP(A3123, IMPORTRANGE(""https://docs.google.com/spreadsheets/d/1fj_Bhi2XPL3siwIh4sx4VRLAe31yD50oKdj5UlRYW0c/"", ""Сводка!A:AA""), 5, FALSE)"),364)</f>
        <v>364</v>
      </c>
      <c r="F3090" s="148" t="s">
        <v>8440</v>
      </c>
      <c r="G3090" s="147">
        <f ca="1">IFERROR(__xludf.DUMMYFUNCTION(" VLOOKUP(A3123, IMPORTRANGE(""https://docs.google.com/spreadsheets/d/1QNLbnkR_AongFt22vMfNzfpjZ0CjpI8QI-w0wBnYA1w/"", ""Инфа!A:AA""), 6, FALSE)"),2024)</f>
        <v>2024</v>
      </c>
      <c r="H3090" s="154">
        <v>26800</v>
      </c>
      <c r="I3090" s="151" t="s">
        <v>51</v>
      </c>
      <c r="J3090" s="93" t="s">
        <v>8443</v>
      </c>
      <c r="K3090" s="153"/>
      <c r="L3090" s="153"/>
      <c r="M3090" s="153"/>
      <c r="N3090" s="153"/>
      <c r="O3090" s="153"/>
      <c r="P3090" s="153"/>
      <c r="Q3090" s="153"/>
      <c r="R3090" s="153"/>
      <c r="S3090" s="153"/>
    </row>
    <row r="3091" spans="1:19" ht="168.75">
      <c r="A3091" s="277" t="s">
        <v>25424</v>
      </c>
      <c r="B3091" s="253" t="s">
        <v>153</v>
      </c>
      <c r="C3091" s="93" t="s">
        <v>8438</v>
      </c>
      <c r="D3091" s="93" t="s">
        <v>8444</v>
      </c>
      <c r="E3091" s="148">
        <f ca="1">IFERROR(__xludf.DUMMYFUNCTION(" VLOOKUP(A3124, IMPORTRANGE(""https://docs.google.com/spreadsheets/d/1fj_Bhi2XPL3siwIh4sx4VRLAe31yD50oKdj5UlRYW0c/"", ""Сводка!A:AA""), 5, FALSE)"),324)</f>
        <v>324</v>
      </c>
      <c r="F3091" s="148" t="s">
        <v>50</v>
      </c>
      <c r="G3091" s="147">
        <f ca="1">IFERROR(__xludf.DUMMYFUNCTION(" VLOOKUP(A3124, IMPORTRANGE(""https://docs.google.com/spreadsheets/d/1QNLbnkR_AongFt22vMfNzfpjZ0CjpI8QI-w0wBnYA1w/"", ""Инфа!A:AA""), 6, FALSE)"),2024)</f>
        <v>2024</v>
      </c>
      <c r="H3091" s="150">
        <v>24400</v>
      </c>
      <c r="I3091" s="151" t="s">
        <v>8445</v>
      </c>
      <c r="J3091" s="93" t="s">
        <v>8446</v>
      </c>
      <c r="K3091" s="153"/>
      <c r="L3091" s="153"/>
      <c r="M3091" s="153"/>
      <c r="N3091" s="153"/>
      <c r="O3091" s="153"/>
      <c r="P3091" s="153"/>
      <c r="Q3091" s="153"/>
      <c r="R3091" s="153"/>
      <c r="S3091" s="153"/>
    </row>
    <row r="3092" spans="1:19" ht="168.75">
      <c r="A3092" s="277" t="s">
        <v>25424</v>
      </c>
      <c r="B3092" s="253" t="s">
        <v>153</v>
      </c>
      <c r="C3092" s="93" t="s">
        <v>8438</v>
      </c>
      <c r="D3092" s="93" t="s">
        <v>8447</v>
      </c>
      <c r="E3092" s="148">
        <f ca="1">IFERROR(__xludf.DUMMYFUNCTION(" VLOOKUP(A3125, IMPORTRANGE(""https://docs.google.com/spreadsheets/d/1fj_Bhi2XPL3siwIh4sx4VRLAe31yD50oKdj5UlRYW0c/"", ""Сводка!A:AA""), 5, FALSE)"),284)</f>
        <v>284</v>
      </c>
      <c r="F3092" s="148" t="s">
        <v>50</v>
      </c>
      <c r="G3092" s="147">
        <f ca="1">IFERROR(__xludf.DUMMYFUNCTION(" VLOOKUP(A3125, IMPORTRANGE(""https://docs.google.com/spreadsheets/d/1QNLbnkR_AongFt22vMfNzfpjZ0CjpI8QI-w0wBnYA1w/"", ""Инфа!A:AA""), 6, FALSE)"),2024)</f>
        <v>2024</v>
      </c>
      <c r="H3092" s="150">
        <v>13500</v>
      </c>
      <c r="I3092" s="151" t="s">
        <v>8445</v>
      </c>
      <c r="J3092" s="93" t="s">
        <v>8446</v>
      </c>
      <c r="K3092" s="153"/>
      <c r="L3092" s="153"/>
      <c r="M3092" s="153"/>
      <c r="N3092" s="153"/>
      <c r="O3092" s="153"/>
      <c r="P3092" s="153"/>
      <c r="Q3092" s="153"/>
      <c r="R3092" s="153"/>
      <c r="S3092" s="153"/>
    </row>
    <row r="3093" spans="1:19" ht="168.75">
      <c r="A3093" s="277" t="s">
        <v>25424</v>
      </c>
      <c r="B3093" s="253" t="s">
        <v>153</v>
      </c>
      <c r="C3093" s="93" t="s">
        <v>8438</v>
      </c>
      <c r="D3093" s="93" t="s">
        <v>8448</v>
      </c>
      <c r="E3093" s="148">
        <f ca="1">IFERROR(__xludf.DUMMYFUNCTION(" VLOOKUP(A3126, IMPORTRANGE(""https://docs.google.com/spreadsheets/d/1fj_Bhi2XPL3siwIh4sx4VRLAe31yD50oKdj5UlRYW0c/"", ""Сводка!A:AA""), 5, FALSE)"),292)</f>
        <v>292</v>
      </c>
      <c r="F3093" s="148" t="s">
        <v>50</v>
      </c>
      <c r="G3093" s="147">
        <f ca="1">IFERROR(__xludf.DUMMYFUNCTION(" VLOOKUP(A3126, IMPORTRANGE(""https://docs.google.com/spreadsheets/d/1QNLbnkR_AongFt22vMfNzfpjZ0CjpI8QI-w0wBnYA1w/"", ""Инфа!A:AA""), 6, FALSE)"),2024)</f>
        <v>2024</v>
      </c>
      <c r="H3093" s="150">
        <v>22500</v>
      </c>
      <c r="I3093" s="151" t="s">
        <v>51</v>
      </c>
      <c r="J3093" s="93" t="s">
        <v>8449</v>
      </c>
      <c r="K3093" s="153"/>
      <c r="L3093" s="153"/>
      <c r="M3093" s="153"/>
      <c r="N3093" s="153"/>
      <c r="O3093" s="153"/>
      <c r="P3093" s="153"/>
      <c r="Q3093" s="153"/>
      <c r="R3093" s="153"/>
      <c r="S3093" s="153"/>
    </row>
    <row r="3094" spans="1:19" ht="168.75">
      <c r="A3094" s="277" t="s">
        <v>25424</v>
      </c>
      <c r="B3094" s="253" t="s">
        <v>153</v>
      </c>
      <c r="C3094" s="93" t="s">
        <v>8438</v>
      </c>
      <c r="D3094" s="93" t="s">
        <v>8450</v>
      </c>
      <c r="E3094" s="148">
        <f ca="1">IFERROR(__xludf.DUMMYFUNCTION(" VLOOKUP(A3127, IMPORTRANGE(""https://docs.google.com/spreadsheets/d/1fj_Bhi2XPL3siwIh4sx4VRLAe31yD50oKdj5UlRYW0c/"", ""Сводка!A:AA""), 5, FALSE)"),392)</f>
        <v>392</v>
      </c>
      <c r="F3094" s="148" t="s">
        <v>50</v>
      </c>
      <c r="G3094" s="147">
        <f ca="1">IFERROR(__xludf.DUMMYFUNCTION(" VLOOKUP(A3127, IMPORTRANGE(""https://docs.google.com/spreadsheets/d/1QNLbnkR_AongFt22vMfNzfpjZ0CjpI8QI-w0wBnYA1w/"", ""Инфа!A:AA""), 6, FALSE)"),2024)</f>
        <v>2024</v>
      </c>
      <c r="H3094" s="154">
        <v>28500</v>
      </c>
      <c r="I3094" s="151" t="s">
        <v>51</v>
      </c>
      <c r="J3094" s="93" t="s">
        <v>8449</v>
      </c>
      <c r="K3094" s="153"/>
      <c r="L3094" s="153"/>
      <c r="M3094" s="153"/>
      <c r="N3094" s="153"/>
      <c r="O3094" s="153"/>
      <c r="P3094" s="153"/>
      <c r="Q3094" s="153"/>
      <c r="R3094" s="153"/>
      <c r="S3094" s="153"/>
    </row>
    <row r="3095" spans="1:19" ht="168.75">
      <c r="A3095" s="277" t="s">
        <v>25424</v>
      </c>
      <c r="B3095" s="253" t="s">
        <v>153</v>
      </c>
      <c r="C3095" s="93" t="s">
        <v>8438</v>
      </c>
      <c r="D3095" s="93" t="s">
        <v>8451</v>
      </c>
      <c r="E3095" s="148">
        <f ca="1">IFERROR(__xludf.DUMMYFUNCTION(" VLOOKUP(A3128, IMPORTRANGE(""https://docs.google.com/spreadsheets/d/1fj_Bhi2XPL3siwIh4sx4VRLAe31yD50oKdj5UlRYW0c/"", ""Сводка!A:AA""), 5, FALSE)"),164)</f>
        <v>164</v>
      </c>
      <c r="F3095" s="148" t="s">
        <v>50</v>
      </c>
      <c r="G3095" s="147">
        <f ca="1">IFERROR(__xludf.DUMMYFUNCTION(" VLOOKUP(A3128, IMPORTRANGE(""https://docs.google.com/spreadsheets/d/1QNLbnkR_AongFt22vMfNzfpjZ0CjpI8QI-w0wBnYA1w/"", ""Инфа!A:AA""), 6, FALSE)"),2024)</f>
        <v>2024</v>
      </c>
      <c r="H3095" s="150">
        <v>14800</v>
      </c>
      <c r="I3095" s="151" t="s">
        <v>2962</v>
      </c>
      <c r="J3095" s="93" t="s">
        <v>8449</v>
      </c>
      <c r="K3095" s="153"/>
      <c r="L3095" s="153"/>
      <c r="M3095" s="153"/>
      <c r="N3095" s="153"/>
      <c r="O3095" s="153"/>
      <c r="P3095" s="153"/>
      <c r="Q3095" s="153"/>
      <c r="R3095" s="153"/>
      <c r="S3095" s="153"/>
    </row>
    <row r="3096" spans="1:19" ht="187.5">
      <c r="A3096" s="277" t="s">
        <v>25424</v>
      </c>
      <c r="B3096" s="253" t="s">
        <v>153</v>
      </c>
      <c r="C3096" s="93" t="s">
        <v>8438</v>
      </c>
      <c r="D3096" s="93" t="s">
        <v>8452</v>
      </c>
      <c r="E3096" s="148">
        <f ca="1">IFERROR(__xludf.DUMMYFUNCTION(" VLOOKUP(A3129, IMPORTRANGE(""https://docs.google.com/spreadsheets/d/1fj_Bhi2XPL3siwIh4sx4VRLAe31yD50oKdj5UlRYW0c/"", ""Сводка!A:AA""), 5, FALSE)"),244)</f>
        <v>244</v>
      </c>
      <c r="F3096" s="148" t="s">
        <v>50</v>
      </c>
      <c r="G3096" s="147">
        <f ca="1">IFERROR(__xludf.DUMMYFUNCTION(" VLOOKUP(A3129, IMPORTRANGE(""https://docs.google.com/spreadsheets/d/1QNLbnkR_AongFt22vMfNzfpjZ0CjpI8QI-w0wBnYA1w/"", ""Инфа!A:AA""), 6, FALSE)"),2024)</f>
        <v>2024</v>
      </c>
      <c r="H3096" s="150">
        <v>12300</v>
      </c>
      <c r="I3096" s="151" t="s">
        <v>138</v>
      </c>
      <c r="J3096" s="93" t="s">
        <v>8453</v>
      </c>
      <c r="K3096" s="153"/>
      <c r="L3096" s="153"/>
      <c r="M3096" s="153"/>
      <c r="N3096" s="153"/>
      <c r="O3096" s="153"/>
      <c r="P3096" s="153"/>
      <c r="Q3096" s="153"/>
      <c r="R3096" s="153"/>
      <c r="S3096" s="153"/>
    </row>
    <row r="3097" spans="1:19" ht="187.5">
      <c r="A3097" s="277" t="s">
        <v>25424</v>
      </c>
      <c r="B3097" s="253" t="s">
        <v>153</v>
      </c>
      <c r="C3097" s="93" t="s">
        <v>8438</v>
      </c>
      <c r="D3097" s="93" t="s">
        <v>8454</v>
      </c>
      <c r="E3097" s="148">
        <f ca="1">IFERROR(__xludf.DUMMYFUNCTION(" VLOOKUP(A3130, IMPORTRANGE(""https://docs.google.com/spreadsheets/d/1fj_Bhi2XPL3siwIh4sx4VRLAe31yD50oKdj5UlRYW0c/"", ""Сводка!A:AA""), 5, FALSE)"),268)</f>
        <v>268</v>
      </c>
      <c r="F3097" s="148" t="s">
        <v>50</v>
      </c>
      <c r="G3097" s="147">
        <f ca="1">IFERROR(__xludf.DUMMYFUNCTION(" VLOOKUP(A3130, IMPORTRANGE(""https://docs.google.com/spreadsheets/d/1QNLbnkR_AongFt22vMfNzfpjZ0CjpI8QI-w0wBnYA1w/"", ""Инфа!A:AA""), 6, FALSE)"),2024)</f>
        <v>2024</v>
      </c>
      <c r="H3097" s="150">
        <v>21100</v>
      </c>
      <c r="I3097" s="151" t="s">
        <v>138</v>
      </c>
      <c r="J3097" s="93" t="s">
        <v>8453</v>
      </c>
      <c r="K3097" s="153"/>
      <c r="L3097" s="153"/>
      <c r="M3097" s="153"/>
      <c r="N3097" s="153"/>
      <c r="O3097" s="153"/>
      <c r="P3097" s="153"/>
      <c r="Q3097" s="153"/>
      <c r="R3097" s="153"/>
      <c r="S3097" s="153"/>
    </row>
    <row r="3098" spans="1:19" ht="56.25">
      <c r="A3098" s="277" t="s">
        <v>25424</v>
      </c>
      <c r="B3098" s="253" t="s">
        <v>400</v>
      </c>
      <c r="C3098" s="93" t="s">
        <v>8455</v>
      </c>
      <c r="D3098" s="93" t="s">
        <v>8456</v>
      </c>
      <c r="E3098" s="148">
        <f ca="1">IFERROR(__xludf.DUMMYFUNCTION(" VLOOKUP(A3131, IMPORTRANGE(""https://docs.google.com/spreadsheets/d/1fj_Bhi2XPL3siwIh4sx4VRLAe31yD50oKdj5UlRYW0c/"", ""Сводка!A:AA""), 5, FALSE)"),328)</f>
        <v>328</v>
      </c>
      <c r="F3098" s="148" t="s">
        <v>415</v>
      </c>
      <c r="G3098" s="147">
        <f ca="1">IFERROR(__xludf.DUMMYFUNCTION(" VLOOKUP(A3131, IMPORTRANGE(""https://docs.google.com/spreadsheets/d/1QNLbnkR_AongFt22vMfNzfpjZ0CjpI8QI-w0wBnYA1w/"", ""Инфа!A:AA""), 6, FALSE)"),2024)</f>
        <v>2024</v>
      </c>
      <c r="H3098" s="150">
        <v>14800</v>
      </c>
      <c r="I3098" s="151" t="s">
        <v>161</v>
      </c>
      <c r="J3098" s="93"/>
      <c r="K3098" s="153"/>
      <c r="L3098" s="153"/>
      <c r="M3098" s="153"/>
      <c r="N3098" s="153"/>
      <c r="O3098" s="153"/>
      <c r="P3098" s="153"/>
      <c r="Q3098" s="153"/>
      <c r="R3098" s="153"/>
      <c r="S3098" s="153"/>
    </row>
    <row r="3099" spans="1:19" ht="150">
      <c r="A3099" s="277" t="s">
        <v>25424</v>
      </c>
      <c r="B3099" s="253" t="s">
        <v>153</v>
      </c>
      <c r="C3099" s="93" t="s">
        <v>8457</v>
      </c>
      <c r="D3099" s="93" t="s">
        <v>8458</v>
      </c>
      <c r="E3099" s="148">
        <f ca="1">IFERROR(__xludf.DUMMYFUNCTION(" VLOOKUP(A3132, IMPORTRANGE(""https://docs.google.com/spreadsheets/d/1fj_Bhi2XPL3siwIh4sx4VRLAe31yD50oKdj5UlRYW0c/"", ""Сводка!A:AA""), 5, FALSE)"),240)</f>
        <v>240</v>
      </c>
      <c r="F3099" s="148" t="s">
        <v>50</v>
      </c>
      <c r="G3099" s="147">
        <f ca="1">IFERROR(__xludf.DUMMYFUNCTION(" VLOOKUP(A3132, IMPORTRANGE(""https://docs.google.com/spreadsheets/d/1QNLbnkR_AongFt22vMfNzfpjZ0CjpI8QI-w0wBnYA1w/"", ""Инфа!A:AA""), 6, FALSE)"),2024)</f>
        <v>2024</v>
      </c>
      <c r="H3099" s="150">
        <v>12200</v>
      </c>
      <c r="I3099" s="151" t="s">
        <v>161</v>
      </c>
      <c r="J3099" s="93" t="s">
        <v>8459</v>
      </c>
      <c r="K3099" s="153"/>
      <c r="L3099" s="153"/>
      <c r="M3099" s="153"/>
      <c r="N3099" s="153"/>
      <c r="O3099" s="153"/>
      <c r="P3099" s="153"/>
      <c r="Q3099" s="153"/>
      <c r="R3099" s="153"/>
      <c r="S3099" s="153"/>
    </row>
    <row r="3100" spans="1:19" ht="75">
      <c r="A3100" s="277" t="s">
        <v>25424</v>
      </c>
      <c r="B3100" s="253" t="s">
        <v>153</v>
      </c>
      <c r="C3100" s="93" t="s">
        <v>8460</v>
      </c>
      <c r="D3100" s="93" t="s">
        <v>8461</v>
      </c>
      <c r="E3100" s="148">
        <f ca="1">IFERROR(__xludf.DUMMYFUNCTION(" VLOOKUP(A3133, IMPORTRANGE(""https://docs.google.com/spreadsheets/d/1fj_Bhi2XPL3siwIh4sx4VRLAe31yD50oKdj5UlRYW0c/"", ""Сводка!A:AA""), 5, FALSE)"),272)</f>
        <v>272</v>
      </c>
      <c r="F3100" s="148" t="s">
        <v>50</v>
      </c>
      <c r="G3100" s="147">
        <f ca="1">IFERROR(__xludf.DUMMYFUNCTION(" VLOOKUP(A3133, IMPORTRANGE(""https://docs.google.com/spreadsheets/d/1QNLbnkR_AongFt22vMfNzfpjZ0CjpI8QI-w0wBnYA1w/"", ""Инфа!A:AA""), 6, FALSE)"),2024)</f>
        <v>2024</v>
      </c>
      <c r="H3100" s="150">
        <v>13200</v>
      </c>
      <c r="I3100" s="151" t="s">
        <v>161</v>
      </c>
      <c r="J3100" s="93"/>
      <c r="K3100" s="153"/>
      <c r="L3100" s="153"/>
      <c r="M3100" s="153"/>
      <c r="N3100" s="153"/>
      <c r="O3100" s="153"/>
      <c r="P3100" s="153"/>
      <c r="Q3100" s="153"/>
      <c r="R3100" s="153"/>
      <c r="S3100" s="153"/>
    </row>
    <row r="3101" spans="1:19" ht="206.25">
      <c r="A3101" s="277" t="s">
        <v>25424</v>
      </c>
      <c r="B3101" s="253" t="s">
        <v>400</v>
      </c>
      <c r="C3101" s="93" t="s">
        <v>8462</v>
      </c>
      <c r="D3101" s="93" t="s">
        <v>8463</v>
      </c>
      <c r="E3101" s="148">
        <f ca="1">IFERROR(__xludf.DUMMYFUNCTION(" VLOOKUP(A3134, IMPORTRANGE(""https://docs.google.com/spreadsheets/d/1fj_Bhi2XPL3siwIh4sx4VRLAe31yD50oKdj5UlRYW0c/"", ""Сводка!A:AA""), 5, FALSE)"),160)</f>
        <v>160</v>
      </c>
      <c r="F3101" s="148" t="s">
        <v>415</v>
      </c>
      <c r="G3101" s="147">
        <f ca="1">IFERROR(__xludf.DUMMYFUNCTION(" VLOOKUP(A3134, IMPORTRANGE(""https://docs.google.com/spreadsheets/d/1QNLbnkR_AongFt22vMfNzfpjZ0CjpI8QI-w0wBnYA1w/"", ""Инфа!A:AA""), 6, FALSE)"),2024)</f>
        <v>2024</v>
      </c>
      <c r="H3101" s="150">
        <v>19000</v>
      </c>
      <c r="I3101" s="151" t="s">
        <v>238</v>
      </c>
      <c r="J3101" s="93" t="s">
        <v>8464</v>
      </c>
      <c r="K3101" s="153"/>
      <c r="L3101" s="153"/>
      <c r="M3101" s="153"/>
      <c r="N3101" s="153"/>
      <c r="O3101" s="153"/>
      <c r="P3101" s="153"/>
      <c r="Q3101" s="153"/>
      <c r="R3101" s="153"/>
      <c r="S3101" s="153"/>
    </row>
    <row r="3102" spans="1:19" ht="356.25">
      <c r="A3102" s="277" t="s">
        <v>25424</v>
      </c>
      <c r="B3102" s="253" t="s">
        <v>400</v>
      </c>
      <c r="C3102" s="93" t="s">
        <v>8465</v>
      </c>
      <c r="D3102" s="93" t="s">
        <v>8466</v>
      </c>
      <c r="E3102" s="148">
        <f ca="1">IFERROR(__xludf.DUMMYFUNCTION(" VLOOKUP(A3135, IMPORTRANGE(""https://docs.google.com/spreadsheets/d/1fj_Bhi2XPL3siwIh4sx4VRLAe31yD50oKdj5UlRYW0c/"", ""Сводка!A:AA""), 5, FALSE)"),404)</f>
        <v>404</v>
      </c>
      <c r="F3102" s="148" t="s">
        <v>466</v>
      </c>
      <c r="G3102" s="147">
        <f ca="1">IFERROR(__xludf.DUMMYFUNCTION(" VLOOKUP(A3135, IMPORTRANGE(""https://docs.google.com/spreadsheets/d/1QNLbnkR_AongFt22vMfNzfpjZ0CjpI8QI-w0wBnYA1w/"", ""Инфа!A:AA""), 6, FALSE)"),2024)</f>
        <v>2024</v>
      </c>
      <c r="H3102" s="154">
        <v>17100</v>
      </c>
      <c r="I3102" s="151" t="s">
        <v>27</v>
      </c>
      <c r="J3102" s="93" t="s">
        <v>8467</v>
      </c>
      <c r="K3102" s="153"/>
      <c r="L3102" s="153"/>
      <c r="M3102" s="153"/>
      <c r="N3102" s="153"/>
      <c r="O3102" s="153"/>
      <c r="P3102" s="153"/>
      <c r="Q3102" s="153"/>
      <c r="R3102" s="153"/>
      <c r="S3102" s="153"/>
    </row>
    <row r="3103" spans="1:19" ht="187.5">
      <c r="A3103" s="277" t="s">
        <v>25424</v>
      </c>
      <c r="B3103" s="253" t="s">
        <v>153</v>
      </c>
      <c r="C3103" s="93" t="s">
        <v>8468</v>
      </c>
      <c r="D3103" s="93" t="s">
        <v>8469</v>
      </c>
      <c r="E3103" s="148">
        <f ca="1">IFERROR(__xludf.DUMMYFUNCTION(" VLOOKUP(A3136, IMPORTRANGE(""https://docs.google.com/spreadsheets/d/1fj_Bhi2XPL3siwIh4sx4VRLAe31yD50oKdj5UlRYW0c/"", ""Сводка!A:AA""), 5, FALSE)"),328)</f>
        <v>328</v>
      </c>
      <c r="F3103" s="148" t="s">
        <v>165</v>
      </c>
      <c r="G3103" s="147">
        <f ca="1">IFERROR(__xludf.DUMMYFUNCTION(" VLOOKUP(A3136, IMPORTRANGE(""https://docs.google.com/spreadsheets/d/1QNLbnkR_AongFt22vMfNzfpjZ0CjpI8QI-w0wBnYA1w/"", ""Инфа!A:AA""), 6, FALSE)"),2024)</f>
        <v>2024</v>
      </c>
      <c r="H3103" s="150">
        <v>24700</v>
      </c>
      <c r="I3103" s="151" t="s">
        <v>161</v>
      </c>
      <c r="J3103" s="93" t="s">
        <v>8470</v>
      </c>
      <c r="K3103" s="153"/>
      <c r="L3103" s="153"/>
      <c r="M3103" s="153"/>
      <c r="N3103" s="153"/>
      <c r="O3103" s="153"/>
      <c r="P3103" s="153"/>
      <c r="Q3103" s="153"/>
      <c r="R3103" s="153"/>
      <c r="S3103" s="153"/>
    </row>
    <row r="3104" spans="1:19" ht="281.25">
      <c r="A3104" s="277" t="s">
        <v>25424</v>
      </c>
      <c r="B3104" s="253" t="s">
        <v>153</v>
      </c>
      <c r="C3104" s="93" t="s">
        <v>8471</v>
      </c>
      <c r="D3104" s="93" t="s">
        <v>8472</v>
      </c>
      <c r="E3104" s="148">
        <f ca="1">IFERROR(__xludf.DUMMYFUNCTION(" VLOOKUP(A3137, IMPORTRANGE(""https://docs.google.com/spreadsheets/d/1fj_Bhi2XPL3siwIh4sx4VRLAe31yD50oKdj5UlRYW0c/"", ""Сводка!A:AA""), 5, FALSE)"),384)</f>
        <v>384</v>
      </c>
      <c r="F3104" s="148" t="s">
        <v>108</v>
      </c>
      <c r="G3104" s="147">
        <f ca="1">IFERROR(__xludf.DUMMYFUNCTION(" VLOOKUP(A3137, IMPORTRANGE(""https://docs.google.com/spreadsheets/d/1QNLbnkR_AongFt22vMfNzfpjZ0CjpI8QI-w0wBnYA1w/"", ""Инфа!A:AA""), 6, FALSE)"),2024)</f>
        <v>2024</v>
      </c>
      <c r="H3104" s="154">
        <v>28000</v>
      </c>
      <c r="I3104" s="151" t="s">
        <v>161</v>
      </c>
      <c r="J3104" s="93" t="s">
        <v>8473</v>
      </c>
      <c r="K3104" s="153"/>
      <c r="L3104" s="153"/>
      <c r="M3104" s="153"/>
      <c r="N3104" s="153"/>
      <c r="O3104" s="153"/>
      <c r="P3104" s="153"/>
      <c r="Q3104" s="153"/>
      <c r="R3104" s="153"/>
      <c r="S3104" s="153"/>
    </row>
    <row r="3105" spans="1:19" ht="131.25">
      <c r="A3105" s="277" t="s">
        <v>25424</v>
      </c>
      <c r="B3105" s="253" t="s">
        <v>153</v>
      </c>
      <c r="C3105" s="93" t="s">
        <v>8474</v>
      </c>
      <c r="D3105" s="93" t="s">
        <v>8475</v>
      </c>
      <c r="E3105" s="148">
        <f ca="1">IFERROR(__xludf.DUMMYFUNCTION(" VLOOKUP(A3138, IMPORTRANGE(""https://docs.google.com/spreadsheets/d/1fj_Bhi2XPL3siwIh4sx4VRLAe31yD50oKdj5UlRYW0c/"", ""Сводка!A:AA""), 5, FALSE)"),296)</f>
        <v>296</v>
      </c>
      <c r="F3105" s="148" t="s">
        <v>50</v>
      </c>
      <c r="G3105" s="147">
        <f ca="1">IFERROR(__xludf.DUMMYFUNCTION(" VLOOKUP(A3138, IMPORTRANGE(""https://docs.google.com/spreadsheets/d/1QNLbnkR_AongFt22vMfNzfpjZ0CjpI8QI-w0wBnYA1w/"", ""Инфа!A:AA""), 6, FALSE)"),2024)</f>
        <v>2024</v>
      </c>
      <c r="H3105" s="150">
        <v>22800</v>
      </c>
      <c r="I3105" s="151" t="s">
        <v>1228</v>
      </c>
      <c r="J3105" s="93" t="s">
        <v>8476</v>
      </c>
      <c r="K3105" s="153"/>
      <c r="L3105" s="153"/>
      <c r="M3105" s="153"/>
      <c r="N3105" s="153"/>
      <c r="O3105" s="153"/>
      <c r="P3105" s="153"/>
      <c r="Q3105" s="153"/>
      <c r="R3105" s="153"/>
      <c r="S3105" s="153"/>
    </row>
    <row r="3106" spans="1:19" ht="112.5">
      <c r="A3106" s="277" t="s">
        <v>25424</v>
      </c>
      <c r="B3106" s="253" t="s">
        <v>153</v>
      </c>
      <c r="C3106" s="93" t="s">
        <v>8477</v>
      </c>
      <c r="D3106" s="93" t="s">
        <v>8478</v>
      </c>
      <c r="E3106" s="148">
        <f ca="1">IFERROR(__xludf.DUMMYFUNCTION(" VLOOKUP(A3139, IMPORTRANGE(""https://docs.google.com/spreadsheets/d/1fj_Bhi2XPL3siwIh4sx4VRLAe31yD50oKdj5UlRYW0c/"", ""Сводка!A:AA""), 5, FALSE)"),304)</f>
        <v>304</v>
      </c>
      <c r="F3106" s="148" t="s">
        <v>50</v>
      </c>
      <c r="G3106" s="147">
        <f ca="1">IFERROR(__xludf.DUMMYFUNCTION(" VLOOKUP(A3139, IMPORTRANGE(""https://docs.google.com/spreadsheets/d/1QNLbnkR_AongFt22vMfNzfpjZ0CjpI8QI-w0wBnYA1w/"", ""Инфа!A:AA""), 6, FALSE)"),2024)</f>
        <v>2024</v>
      </c>
      <c r="H3106" s="150">
        <v>23200</v>
      </c>
      <c r="I3106" s="151" t="s">
        <v>8479</v>
      </c>
      <c r="J3106" s="93" t="s">
        <v>8480</v>
      </c>
      <c r="K3106" s="153"/>
      <c r="L3106" s="153"/>
      <c r="M3106" s="153"/>
      <c r="N3106" s="153"/>
      <c r="O3106" s="153"/>
      <c r="P3106" s="153"/>
      <c r="Q3106" s="153"/>
      <c r="R3106" s="153"/>
      <c r="S3106" s="153"/>
    </row>
    <row r="3107" spans="1:19" ht="131.25">
      <c r="A3107" s="277" t="s">
        <v>25424</v>
      </c>
      <c r="B3107" s="253" t="s">
        <v>153</v>
      </c>
      <c r="C3107" s="93" t="s">
        <v>8477</v>
      </c>
      <c r="D3107" s="93" t="s">
        <v>8481</v>
      </c>
      <c r="E3107" s="148">
        <f ca="1">IFERROR(__xludf.DUMMYFUNCTION(" VLOOKUP(A3140, IMPORTRANGE(""https://docs.google.com/spreadsheets/d/1fj_Bhi2XPL3siwIh4sx4VRLAe31yD50oKdj5UlRYW0c/"", ""Сводка!A:AA""), 5, FALSE)"),248)</f>
        <v>248</v>
      </c>
      <c r="F3107" s="148" t="s">
        <v>50</v>
      </c>
      <c r="G3107" s="147">
        <f ca="1">IFERROR(__xludf.DUMMYFUNCTION(" VLOOKUP(A3140, IMPORTRANGE(""https://docs.google.com/spreadsheets/d/1QNLbnkR_AongFt22vMfNzfpjZ0CjpI8QI-w0wBnYA1w/"", ""Инфа!A:AA""), 6, FALSE)"),2024)</f>
        <v>2024</v>
      </c>
      <c r="H3107" s="150">
        <v>19900</v>
      </c>
      <c r="I3107" s="151" t="s">
        <v>8482</v>
      </c>
      <c r="J3107" s="93" t="s">
        <v>8483</v>
      </c>
      <c r="K3107" s="153"/>
      <c r="L3107" s="153"/>
      <c r="M3107" s="153"/>
      <c r="N3107" s="153"/>
      <c r="O3107" s="153"/>
      <c r="P3107" s="153"/>
      <c r="Q3107" s="153"/>
      <c r="R3107" s="153"/>
      <c r="S3107" s="153"/>
    </row>
    <row r="3108" spans="1:19" ht="131.25">
      <c r="A3108" s="277" t="s">
        <v>25424</v>
      </c>
      <c r="B3108" s="253" t="s">
        <v>153</v>
      </c>
      <c r="C3108" s="93" t="s">
        <v>8477</v>
      </c>
      <c r="D3108" s="93" t="s">
        <v>8484</v>
      </c>
      <c r="E3108" s="148">
        <f ca="1">IFERROR(__xludf.DUMMYFUNCTION(" VLOOKUP(A3141, IMPORTRANGE(""https://docs.google.com/spreadsheets/d/1fj_Bhi2XPL3siwIh4sx4VRLAe31yD50oKdj5UlRYW0c/"", ""Сводка!A:AA""), 5, FALSE)"),200)</f>
        <v>200</v>
      </c>
      <c r="F3108" s="148" t="s">
        <v>50</v>
      </c>
      <c r="G3108" s="147">
        <f ca="1">IFERROR(__xludf.DUMMYFUNCTION(" VLOOKUP(A3141, IMPORTRANGE(""https://docs.google.com/spreadsheets/d/1QNLbnkR_AongFt22vMfNzfpjZ0CjpI8QI-w0wBnYA1w/"", ""Инфа!A:AA""), 6, FALSE)"),2024)</f>
        <v>2024</v>
      </c>
      <c r="H3108" s="150">
        <v>17000</v>
      </c>
      <c r="I3108" s="151" t="s">
        <v>8485</v>
      </c>
      <c r="J3108" s="93" t="s">
        <v>8486</v>
      </c>
      <c r="K3108" s="153"/>
      <c r="L3108" s="153"/>
      <c r="M3108" s="153"/>
      <c r="N3108" s="153"/>
      <c r="O3108" s="153"/>
      <c r="P3108" s="153"/>
      <c r="Q3108" s="153"/>
      <c r="R3108" s="153"/>
      <c r="S3108" s="153"/>
    </row>
    <row r="3109" spans="1:19" ht="131.25">
      <c r="A3109" s="277" t="s">
        <v>25424</v>
      </c>
      <c r="B3109" s="253" t="s">
        <v>153</v>
      </c>
      <c r="C3109" s="93" t="s">
        <v>8477</v>
      </c>
      <c r="D3109" s="93" t="s">
        <v>8487</v>
      </c>
      <c r="E3109" s="148">
        <f ca="1">IFERROR(__xludf.DUMMYFUNCTION(" VLOOKUP(A3142, IMPORTRANGE(""https://docs.google.com/spreadsheets/d/1fj_Bhi2XPL3siwIh4sx4VRLAe31yD50oKdj5UlRYW0c/"", ""Сводка!A:AA""), 5, FALSE)"),282)</f>
        <v>282</v>
      </c>
      <c r="F3109" s="148" t="s">
        <v>50</v>
      </c>
      <c r="G3109" s="147">
        <f ca="1">IFERROR(__xludf.DUMMYFUNCTION(" VLOOKUP(A3142, IMPORTRANGE(""https://docs.google.com/spreadsheets/d/1QNLbnkR_AongFt22vMfNzfpjZ0CjpI8QI-w0wBnYA1w/"", ""Инфа!A:AA""), 6, FALSE)"),2024)</f>
        <v>2024</v>
      </c>
      <c r="H3109" s="150">
        <v>21900</v>
      </c>
      <c r="I3109" s="151" t="s">
        <v>8488</v>
      </c>
      <c r="J3109" s="93" t="s">
        <v>8489</v>
      </c>
      <c r="K3109" s="153"/>
      <c r="L3109" s="153"/>
      <c r="M3109" s="153"/>
      <c r="N3109" s="153"/>
      <c r="O3109" s="153"/>
      <c r="P3109" s="153"/>
      <c r="Q3109" s="153"/>
      <c r="R3109" s="153"/>
      <c r="S3109" s="153"/>
    </row>
    <row r="3110" spans="1:19" ht="131.25">
      <c r="A3110" s="277" t="s">
        <v>25424</v>
      </c>
      <c r="B3110" s="253" t="s">
        <v>153</v>
      </c>
      <c r="C3110" s="93" t="s">
        <v>8490</v>
      </c>
      <c r="D3110" s="93" t="s">
        <v>8491</v>
      </c>
      <c r="E3110" s="148">
        <f ca="1">IFERROR(__xludf.DUMMYFUNCTION(" VLOOKUP(A3143, IMPORTRANGE(""https://docs.google.com/spreadsheets/d/1fj_Bhi2XPL3siwIh4sx4VRLAe31yD50oKdj5UlRYW0c/"", ""Сводка!A:AA""), 5, FALSE)"),178)</f>
        <v>178</v>
      </c>
      <c r="F3110" s="148" t="s">
        <v>50</v>
      </c>
      <c r="G3110" s="147">
        <f ca="1">IFERROR(__xludf.DUMMYFUNCTION(" VLOOKUP(A3143, IMPORTRANGE(""https://docs.google.com/spreadsheets/d/1QNLbnkR_AongFt22vMfNzfpjZ0CjpI8QI-w0wBnYA1w/"", ""Инфа!A:AA""), 6, FALSE)"),2024)</f>
        <v>2024</v>
      </c>
      <c r="H3110" s="150">
        <v>10300</v>
      </c>
      <c r="I3110" s="151" t="s">
        <v>8492</v>
      </c>
      <c r="J3110" s="93" t="s">
        <v>8493</v>
      </c>
      <c r="K3110" s="153"/>
      <c r="L3110" s="153"/>
      <c r="M3110" s="153"/>
      <c r="N3110" s="153"/>
      <c r="O3110" s="153"/>
      <c r="P3110" s="153"/>
      <c r="Q3110" s="153"/>
      <c r="R3110" s="153"/>
      <c r="S3110" s="153"/>
    </row>
    <row r="3111" spans="1:19" ht="225">
      <c r="A3111" s="277" t="s">
        <v>25424</v>
      </c>
      <c r="B3111" s="253" t="s">
        <v>153</v>
      </c>
      <c r="C3111" s="93" t="s">
        <v>8494</v>
      </c>
      <c r="D3111" s="93" t="s">
        <v>8495</v>
      </c>
      <c r="E3111" s="148">
        <f ca="1">IFERROR(__xludf.DUMMYFUNCTION(" VLOOKUP(A3144, IMPORTRANGE(""https://docs.google.com/spreadsheets/d/1fj_Bhi2XPL3siwIh4sx4VRLAe31yD50oKdj5UlRYW0c/"", ""Сводка!A:AA""), 5, FALSE)"),136)</f>
        <v>136</v>
      </c>
      <c r="F3111" s="148" t="s">
        <v>50</v>
      </c>
      <c r="G3111" s="147">
        <f ca="1">IFERROR(__xludf.DUMMYFUNCTION(" VLOOKUP(A3144, IMPORTRANGE(""https://docs.google.com/spreadsheets/d/1QNLbnkR_AongFt22vMfNzfpjZ0CjpI8QI-w0wBnYA1w/"", ""Инфа!A:AA""), 6, FALSE)"),2024)</f>
        <v>2024</v>
      </c>
      <c r="H3111" s="150">
        <v>17100</v>
      </c>
      <c r="I3111" s="151" t="s">
        <v>1841</v>
      </c>
      <c r="J3111" s="93" t="s">
        <v>8497</v>
      </c>
      <c r="K3111" s="153"/>
      <c r="L3111" s="153"/>
      <c r="M3111" s="153"/>
      <c r="N3111" s="153"/>
      <c r="O3111" s="153"/>
      <c r="P3111" s="153"/>
      <c r="Q3111" s="153"/>
      <c r="R3111" s="153"/>
      <c r="S3111" s="153"/>
    </row>
    <row r="3112" spans="1:19" ht="93.75">
      <c r="A3112" s="277" t="s">
        <v>25424</v>
      </c>
      <c r="B3112" s="253" t="s">
        <v>400</v>
      </c>
      <c r="C3112" s="93" t="s">
        <v>8498</v>
      </c>
      <c r="D3112" s="93" t="s">
        <v>8499</v>
      </c>
      <c r="E3112" s="148">
        <f ca="1">IFERROR(__xludf.DUMMYFUNCTION(" VLOOKUP(A3145, IMPORTRANGE(""https://docs.google.com/spreadsheets/d/1fj_Bhi2XPL3siwIh4sx4VRLAe31yD50oKdj5UlRYW0c/"", ""Сводка!A:AA""), 5, FALSE)"),212)</f>
        <v>212</v>
      </c>
      <c r="F3112" s="148" t="s">
        <v>1552</v>
      </c>
      <c r="G3112" s="147">
        <f ca="1">IFERROR(__xludf.DUMMYFUNCTION(" VLOOKUP(A3145, IMPORTRANGE(""https://docs.google.com/spreadsheets/d/1QNLbnkR_AongFt22vMfNzfpjZ0CjpI8QI-w0wBnYA1w/"", ""Инфа!A:AA""), 6, FALSE)"),2024)</f>
        <v>2024</v>
      </c>
      <c r="H3112" s="150">
        <v>11400</v>
      </c>
      <c r="I3112" s="151" t="s">
        <v>126</v>
      </c>
      <c r="J3112" s="93" t="s">
        <v>8500</v>
      </c>
      <c r="K3112" s="153"/>
      <c r="L3112" s="153"/>
      <c r="M3112" s="153"/>
      <c r="N3112" s="153"/>
      <c r="O3112" s="153"/>
      <c r="P3112" s="153"/>
      <c r="Q3112" s="153"/>
      <c r="R3112" s="153"/>
      <c r="S3112" s="153"/>
    </row>
    <row r="3113" spans="1:19" ht="168.75">
      <c r="A3113" s="277" t="s">
        <v>25424</v>
      </c>
      <c r="B3113" s="253" t="s">
        <v>400</v>
      </c>
      <c r="C3113" s="93" t="s">
        <v>8501</v>
      </c>
      <c r="D3113" s="93" t="s">
        <v>8502</v>
      </c>
      <c r="E3113" s="148">
        <f ca="1">IFERROR(__xludf.DUMMYFUNCTION(" VLOOKUP(A3146, IMPORTRANGE(""https://docs.google.com/spreadsheets/d/1fj_Bhi2XPL3siwIh4sx4VRLAe31yD50oKdj5UlRYW0c/"", ""Сводка!A:AA""), 5, FALSE)"),248)</f>
        <v>248</v>
      </c>
      <c r="F3113" s="148" t="s">
        <v>108</v>
      </c>
      <c r="G3113" s="147">
        <f ca="1">IFERROR(__xludf.DUMMYFUNCTION(" VLOOKUP(A3146, IMPORTRANGE(""https://docs.google.com/spreadsheets/d/1QNLbnkR_AongFt22vMfNzfpjZ0CjpI8QI-w0wBnYA1w/"", ""Инфа!A:AA""), 6, FALSE)"),2024)</f>
        <v>2024</v>
      </c>
      <c r="H3113" s="150">
        <v>12400</v>
      </c>
      <c r="I3113" s="156" t="s">
        <v>6015</v>
      </c>
      <c r="J3113" s="93" t="s">
        <v>8503</v>
      </c>
      <c r="K3113" s="153"/>
      <c r="L3113" s="153"/>
      <c r="M3113" s="153"/>
      <c r="N3113" s="153"/>
      <c r="O3113" s="153"/>
      <c r="P3113" s="153"/>
      <c r="Q3113" s="153"/>
      <c r="R3113" s="153"/>
      <c r="S3113" s="153"/>
    </row>
    <row r="3114" spans="1:19" ht="37.5">
      <c r="A3114" s="277" t="s">
        <v>25424</v>
      </c>
      <c r="B3114" s="253" t="s">
        <v>400</v>
      </c>
      <c r="C3114" s="93" t="s">
        <v>8504</v>
      </c>
      <c r="D3114" s="93" t="s">
        <v>8505</v>
      </c>
      <c r="E3114" s="148">
        <f ca="1">IFERROR(__xludf.DUMMYFUNCTION(" VLOOKUP(A3147, IMPORTRANGE(""https://docs.google.com/spreadsheets/d/1fj_Bhi2XPL3siwIh4sx4VRLAe31yD50oKdj5UlRYW0c/"", ""Сводка!A:AA""), 5, FALSE)"),168)</f>
        <v>168</v>
      </c>
      <c r="F3114" s="148" t="s">
        <v>415</v>
      </c>
      <c r="G3114" s="147">
        <f ca="1">IFERROR(__xludf.DUMMYFUNCTION(" VLOOKUP(A3147, IMPORTRANGE(""https://docs.google.com/spreadsheets/d/1QNLbnkR_AongFt22vMfNzfpjZ0CjpI8QI-w0wBnYA1w/"", ""Инфа!A:AA""), 6, FALSE)"),2024)</f>
        <v>2024</v>
      </c>
      <c r="H3114" s="150">
        <v>10000</v>
      </c>
      <c r="I3114" s="156" t="s">
        <v>489</v>
      </c>
      <c r="J3114" s="93"/>
      <c r="K3114" s="153"/>
      <c r="L3114" s="153"/>
      <c r="M3114" s="153"/>
      <c r="N3114" s="153"/>
      <c r="O3114" s="153"/>
      <c r="P3114" s="153"/>
      <c r="Q3114" s="153"/>
      <c r="R3114" s="153"/>
      <c r="S3114" s="153"/>
    </row>
    <row r="3115" spans="1:19" ht="37.5">
      <c r="A3115" s="277" t="s">
        <v>25424</v>
      </c>
      <c r="B3115" s="253" t="s">
        <v>400</v>
      </c>
      <c r="C3115" s="93" t="s">
        <v>8506</v>
      </c>
      <c r="D3115" s="93" t="s">
        <v>8507</v>
      </c>
      <c r="E3115" s="148">
        <f ca="1">IFERROR(__xludf.DUMMYFUNCTION(" VLOOKUP(A3148, IMPORTRANGE(""https://docs.google.com/spreadsheets/d/1fj_Bhi2XPL3siwIh4sx4VRLAe31yD50oKdj5UlRYW0c/"", ""Сводка!A:AA""), 5, FALSE)"),172)</f>
        <v>172</v>
      </c>
      <c r="F3115" s="148" t="s">
        <v>415</v>
      </c>
      <c r="G3115" s="147">
        <f ca="1">IFERROR(__xludf.DUMMYFUNCTION(" VLOOKUP(A3148, IMPORTRANGE(""https://docs.google.com/spreadsheets/d/1QNLbnkR_AongFt22vMfNzfpjZ0CjpI8QI-w0wBnYA1w/"", ""Инфа!A:AA""), 6, FALSE)"),2024)</f>
        <v>2024</v>
      </c>
      <c r="H3115" s="150">
        <v>10200</v>
      </c>
      <c r="I3115" s="156" t="s">
        <v>6015</v>
      </c>
      <c r="J3115" s="93"/>
      <c r="K3115" s="153"/>
      <c r="L3115" s="153"/>
      <c r="M3115" s="153"/>
      <c r="N3115" s="153"/>
      <c r="O3115" s="153"/>
      <c r="P3115" s="153"/>
      <c r="Q3115" s="153"/>
      <c r="R3115" s="153"/>
      <c r="S3115" s="153"/>
    </row>
    <row r="3116" spans="1:19" ht="150">
      <c r="A3116" s="277" t="s">
        <v>25424</v>
      </c>
      <c r="B3116" s="253" t="s">
        <v>153</v>
      </c>
      <c r="C3116" s="93" t="s">
        <v>8506</v>
      </c>
      <c r="D3116" s="93" t="s">
        <v>8508</v>
      </c>
      <c r="E3116" s="148">
        <f ca="1">IFERROR(__xludf.DUMMYFUNCTION(" VLOOKUP(A3149, IMPORTRANGE(""https://docs.google.com/spreadsheets/d/1fj_Bhi2XPL3siwIh4sx4VRLAe31yD50oKdj5UlRYW0c/"", ""Сводка!A:AA""), 5, FALSE)"),168)</f>
        <v>168</v>
      </c>
      <c r="F3116" s="148" t="s">
        <v>50</v>
      </c>
      <c r="G3116" s="147">
        <f ca="1">IFERROR(__xludf.DUMMYFUNCTION(" VLOOKUP(A3149, IMPORTRANGE(""https://docs.google.com/spreadsheets/d/1QNLbnkR_AongFt22vMfNzfpjZ0CjpI8QI-w0wBnYA1w/"", ""Инфа!A:AA""), 6, FALSE)"),2024)</f>
        <v>2024</v>
      </c>
      <c r="H3116" s="150">
        <v>10000</v>
      </c>
      <c r="I3116" s="156" t="s">
        <v>6015</v>
      </c>
      <c r="J3116" s="93" t="s">
        <v>8509</v>
      </c>
      <c r="K3116" s="153"/>
      <c r="L3116" s="153"/>
      <c r="M3116" s="153"/>
      <c r="N3116" s="153"/>
      <c r="O3116" s="153"/>
      <c r="P3116" s="153"/>
      <c r="Q3116" s="153"/>
      <c r="R3116" s="153"/>
      <c r="S3116" s="153"/>
    </row>
    <row r="3117" spans="1:19" ht="112.5">
      <c r="A3117" s="277" t="s">
        <v>25424</v>
      </c>
      <c r="B3117" s="253" t="s">
        <v>153</v>
      </c>
      <c r="C3117" s="93" t="s">
        <v>8510</v>
      </c>
      <c r="D3117" s="93" t="s">
        <v>8511</v>
      </c>
      <c r="E3117" s="148">
        <f ca="1">IFERROR(__xludf.DUMMYFUNCTION(" VLOOKUP(A3150, IMPORTRANGE(""https://docs.google.com/spreadsheets/d/1fj_Bhi2XPL3siwIh4sx4VRLAe31yD50oKdj5UlRYW0c/"", ""Сводка!A:AA""), 5, FALSE)"),156)</f>
        <v>156</v>
      </c>
      <c r="F3117" s="148" t="s">
        <v>50</v>
      </c>
      <c r="G3117" s="147">
        <f ca="1">IFERROR(__xludf.DUMMYFUNCTION(" VLOOKUP(A3150, IMPORTRANGE(""https://docs.google.com/spreadsheets/d/1QNLbnkR_AongFt22vMfNzfpjZ0CjpI8QI-w0wBnYA1w/"", ""Инфа!A:AA""), 6, FALSE)"),2024)</f>
        <v>2024</v>
      </c>
      <c r="H3117" s="150">
        <v>9700</v>
      </c>
      <c r="I3117" s="156" t="s">
        <v>6015</v>
      </c>
      <c r="J3117" s="93" t="s">
        <v>8512</v>
      </c>
      <c r="K3117" s="153"/>
      <c r="L3117" s="153"/>
      <c r="M3117" s="153"/>
      <c r="N3117" s="153"/>
      <c r="O3117" s="153"/>
      <c r="P3117" s="153"/>
      <c r="Q3117" s="153"/>
      <c r="R3117" s="153"/>
      <c r="S3117" s="153"/>
    </row>
    <row r="3118" spans="1:19" ht="93.75">
      <c r="A3118" s="277" t="s">
        <v>25424</v>
      </c>
      <c r="B3118" s="253" t="s">
        <v>153</v>
      </c>
      <c r="C3118" s="93" t="s">
        <v>8513</v>
      </c>
      <c r="D3118" s="93" t="s">
        <v>8514</v>
      </c>
      <c r="E3118" s="148">
        <f ca="1">IFERROR(__xludf.DUMMYFUNCTION(" VLOOKUP(A3151, IMPORTRANGE(""https://docs.google.com/spreadsheets/d/1fj_Bhi2XPL3siwIh4sx4VRLAe31yD50oKdj5UlRYW0c/"", ""Сводка!A:AA""), 5, FALSE)"),328)</f>
        <v>328</v>
      </c>
      <c r="F3118" s="148" t="s">
        <v>165</v>
      </c>
      <c r="G3118" s="147">
        <f ca="1">IFERROR(__xludf.DUMMYFUNCTION(" VLOOKUP(A3151, IMPORTRANGE(""https://docs.google.com/spreadsheets/d/1QNLbnkR_AongFt22vMfNzfpjZ0CjpI8QI-w0wBnYA1w/"", ""Инфа!A:AA""), 6, FALSE)"),2024)</f>
        <v>2024</v>
      </c>
      <c r="H3118" s="150">
        <v>14800</v>
      </c>
      <c r="I3118" s="151" t="s">
        <v>1938</v>
      </c>
      <c r="J3118" s="93" t="s">
        <v>8515</v>
      </c>
      <c r="K3118" s="153"/>
      <c r="L3118" s="153"/>
      <c r="M3118" s="153"/>
      <c r="N3118" s="153"/>
      <c r="O3118" s="153"/>
      <c r="P3118" s="153"/>
      <c r="Q3118" s="153"/>
      <c r="R3118" s="153"/>
      <c r="S3118" s="153"/>
    </row>
    <row r="3119" spans="1:19" ht="93.75">
      <c r="A3119" s="277" t="s">
        <v>25424</v>
      </c>
      <c r="B3119" s="253" t="s">
        <v>153</v>
      </c>
      <c r="C3119" s="93" t="s">
        <v>8516</v>
      </c>
      <c r="D3119" s="93" t="s">
        <v>8517</v>
      </c>
      <c r="E3119" s="148">
        <f ca="1">IFERROR(__xludf.DUMMYFUNCTION(" VLOOKUP(A3152, IMPORTRANGE(""https://docs.google.com/spreadsheets/d/1fj_Bhi2XPL3siwIh4sx4VRLAe31yD50oKdj5UlRYW0c/"", ""Сводка!A:AA""), 5, FALSE)"),80)</f>
        <v>80</v>
      </c>
      <c r="F3119" s="148" t="s">
        <v>286</v>
      </c>
      <c r="G3119" s="147">
        <f ca="1">IFERROR(__xludf.DUMMYFUNCTION(" VLOOKUP(A3152, IMPORTRANGE(""https://docs.google.com/spreadsheets/d/1QNLbnkR_AongFt22vMfNzfpjZ0CjpI8QI-w0wBnYA1w/"", ""Инфа!A:AA""), 6, FALSE)"),2024)</f>
        <v>2024</v>
      </c>
      <c r="H3119" s="150">
        <v>7400</v>
      </c>
      <c r="I3119" s="151" t="s">
        <v>614</v>
      </c>
      <c r="J3119" s="93" t="s">
        <v>8518</v>
      </c>
      <c r="K3119" s="153"/>
      <c r="L3119" s="153"/>
      <c r="M3119" s="153"/>
      <c r="N3119" s="153"/>
      <c r="O3119" s="153"/>
      <c r="P3119" s="153"/>
      <c r="Q3119" s="153"/>
      <c r="R3119" s="153"/>
      <c r="S3119" s="153"/>
    </row>
    <row r="3120" spans="1:19" ht="150">
      <c r="A3120" s="277" t="s">
        <v>25424</v>
      </c>
      <c r="B3120" s="253" t="s">
        <v>153</v>
      </c>
      <c r="C3120" s="93" t="s">
        <v>8519</v>
      </c>
      <c r="D3120" s="93" t="s">
        <v>8520</v>
      </c>
      <c r="E3120" s="148">
        <f ca="1">IFERROR(__xludf.DUMMYFUNCTION(" VLOOKUP(A3153, IMPORTRANGE(""https://docs.google.com/spreadsheets/d/1fj_Bhi2XPL3siwIh4sx4VRLAe31yD50oKdj5UlRYW0c/"", ""Сводка!A:AA""), 5, FALSE)"),108)</f>
        <v>108</v>
      </c>
      <c r="F3120" s="148" t="s">
        <v>165</v>
      </c>
      <c r="G3120" s="147">
        <f ca="1">IFERROR(__xludf.DUMMYFUNCTION(" VLOOKUP(A3153, IMPORTRANGE(""https://docs.google.com/spreadsheets/d/1QNLbnkR_AongFt22vMfNzfpjZ0CjpI8QI-w0wBnYA1w/"", ""Инфа!A:AA""), 6, FALSE)"),2024)</f>
        <v>2024</v>
      </c>
      <c r="H3120" s="150">
        <v>8200</v>
      </c>
      <c r="I3120" s="151" t="s">
        <v>614</v>
      </c>
      <c r="J3120" s="93" t="s">
        <v>8521</v>
      </c>
      <c r="K3120" s="153"/>
      <c r="L3120" s="153"/>
      <c r="M3120" s="153"/>
      <c r="N3120" s="153"/>
      <c r="O3120" s="153"/>
      <c r="P3120" s="153"/>
      <c r="Q3120" s="153"/>
      <c r="R3120" s="153"/>
      <c r="S3120" s="153"/>
    </row>
    <row r="3121" spans="1:19" ht="168.75">
      <c r="A3121" s="277" t="s">
        <v>25424</v>
      </c>
      <c r="B3121" s="253" t="s">
        <v>153</v>
      </c>
      <c r="C3121" s="93" t="s">
        <v>8522</v>
      </c>
      <c r="D3121" s="93" t="s">
        <v>8523</v>
      </c>
      <c r="E3121" s="148">
        <f ca="1">IFERROR(__xludf.DUMMYFUNCTION(" VLOOKUP(A3154, IMPORTRANGE(""https://docs.google.com/spreadsheets/d/1fj_Bhi2XPL3siwIh4sx4VRLAe31yD50oKdj5UlRYW0c/"", ""Сводка!A:AA""), 5, FALSE)"),108)</f>
        <v>108</v>
      </c>
      <c r="F3121" s="148" t="s">
        <v>1291</v>
      </c>
      <c r="G3121" s="147">
        <f ca="1">IFERROR(__xludf.DUMMYFUNCTION(" VLOOKUP(A3154, IMPORTRANGE(""https://docs.google.com/spreadsheets/d/1QNLbnkR_AongFt22vMfNzfpjZ0CjpI8QI-w0wBnYA1w/"", ""Инфа!A:AA""), 6, FALSE)"),2024)</f>
        <v>2024</v>
      </c>
      <c r="H3121" s="150">
        <v>8200</v>
      </c>
      <c r="I3121" s="156" t="s">
        <v>554</v>
      </c>
      <c r="J3121" s="93" t="s">
        <v>8524</v>
      </c>
      <c r="K3121" s="153"/>
      <c r="L3121" s="153"/>
      <c r="M3121" s="153"/>
      <c r="N3121" s="153"/>
      <c r="O3121" s="153"/>
      <c r="P3121" s="153"/>
      <c r="Q3121" s="153"/>
      <c r="R3121" s="153"/>
      <c r="S3121" s="153"/>
    </row>
    <row r="3122" spans="1:19" ht="187.5">
      <c r="A3122" s="277" t="s">
        <v>25424</v>
      </c>
      <c r="B3122" s="253" t="s">
        <v>400</v>
      </c>
      <c r="C3122" s="93" t="s">
        <v>8525</v>
      </c>
      <c r="D3122" s="93" t="s">
        <v>8526</v>
      </c>
      <c r="E3122" s="148">
        <f ca="1">IFERROR(__xludf.DUMMYFUNCTION(" VLOOKUP(A3155, IMPORTRANGE(""https://docs.google.com/spreadsheets/d/1fj_Bhi2XPL3siwIh4sx4VRLAe31yD50oKdj5UlRYW0c/"", ""Сводка!A:AA""), 5, FALSE)"),172)</f>
        <v>172</v>
      </c>
      <c r="F3122" s="148" t="s">
        <v>415</v>
      </c>
      <c r="G3122" s="147">
        <f ca="1">IFERROR(__xludf.DUMMYFUNCTION(" VLOOKUP(A3155, IMPORTRANGE(""https://docs.google.com/spreadsheets/d/1QNLbnkR_AongFt22vMfNzfpjZ0CjpI8QI-w0wBnYA1w/"", ""Инфа!A:AA""), 6, FALSE)"),2024)</f>
        <v>2024</v>
      </c>
      <c r="H3122" s="150">
        <v>10200</v>
      </c>
      <c r="I3122" s="151" t="s">
        <v>404</v>
      </c>
      <c r="J3122" s="93" t="s">
        <v>8527</v>
      </c>
      <c r="K3122" s="153"/>
      <c r="L3122" s="153"/>
      <c r="M3122" s="153"/>
      <c r="N3122" s="153"/>
      <c r="O3122" s="153"/>
      <c r="P3122" s="153"/>
      <c r="Q3122" s="153"/>
      <c r="R3122" s="153"/>
      <c r="S3122" s="153"/>
    </row>
    <row r="3123" spans="1:19" ht="150">
      <c r="A3123" s="277" t="s">
        <v>25424</v>
      </c>
      <c r="B3123" s="253" t="s">
        <v>400</v>
      </c>
      <c r="C3123" s="93" t="s">
        <v>8530</v>
      </c>
      <c r="D3123" s="93" t="s">
        <v>8531</v>
      </c>
      <c r="E3123" s="148">
        <f ca="1">IFERROR(__xludf.DUMMYFUNCTION(" VLOOKUP(A3157, IMPORTRANGE(""https://docs.google.com/spreadsheets/d/1fj_Bhi2XPL3siwIh4sx4VRLAe31yD50oKdj5UlRYW0c/"", ""Сводка!A:AA""), 5, FALSE)"),224)</f>
        <v>224</v>
      </c>
      <c r="F3123" s="148" t="s">
        <v>415</v>
      </c>
      <c r="G3123" s="147">
        <f ca="1">IFERROR(__xludf.DUMMYFUNCTION(" VLOOKUP(A3157, IMPORTRANGE(""https://docs.google.com/spreadsheets/d/1QNLbnkR_AongFt22vMfNzfpjZ0CjpI8QI-w0wBnYA1w/"", ""Инфа!A:AA""), 6, FALSE)"),2024)</f>
        <v>2024</v>
      </c>
      <c r="H3123" s="150">
        <v>18400</v>
      </c>
      <c r="I3123" s="156" t="s">
        <v>72</v>
      </c>
      <c r="J3123" s="93" t="s">
        <v>8532</v>
      </c>
      <c r="K3123" s="153"/>
      <c r="L3123" s="153"/>
      <c r="M3123" s="153"/>
      <c r="N3123" s="153"/>
      <c r="O3123" s="153"/>
      <c r="P3123" s="153"/>
      <c r="Q3123" s="153"/>
      <c r="R3123" s="153"/>
      <c r="S3123" s="153"/>
    </row>
    <row r="3124" spans="1:19" ht="281.25">
      <c r="A3124" s="277" t="s">
        <v>25424</v>
      </c>
      <c r="B3124" s="253" t="s">
        <v>400</v>
      </c>
      <c r="C3124" s="93" t="s">
        <v>8533</v>
      </c>
      <c r="D3124" s="93" t="s">
        <v>8534</v>
      </c>
      <c r="E3124" s="148">
        <f ca="1">IFERROR(__xludf.DUMMYFUNCTION(" VLOOKUP(A3158, IMPORTRANGE(""https://docs.google.com/spreadsheets/d/1fj_Bhi2XPL3siwIh4sx4VRLAe31yD50oKdj5UlRYW0c/"", ""Сводка!A:AA""), 5, FALSE)"),280)</f>
        <v>280</v>
      </c>
      <c r="F3124" s="148" t="s">
        <v>456</v>
      </c>
      <c r="G3124" s="147">
        <f ca="1">IFERROR(__xludf.DUMMYFUNCTION(" VLOOKUP(A3158, IMPORTRANGE(""https://docs.google.com/spreadsheets/d/1QNLbnkR_AongFt22vMfNzfpjZ0CjpI8QI-w0wBnYA1w/"", ""Инфа!A:AA""), 6, FALSE)"),2024)</f>
        <v>2024</v>
      </c>
      <c r="H3124" s="150">
        <v>21800</v>
      </c>
      <c r="I3124" s="151" t="s">
        <v>1195</v>
      </c>
      <c r="J3124" s="93" t="s">
        <v>8535</v>
      </c>
      <c r="K3124" s="153"/>
      <c r="L3124" s="153"/>
      <c r="M3124" s="153"/>
      <c r="N3124" s="153"/>
      <c r="O3124" s="153"/>
      <c r="P3124" s="153"/>
      <c r="Q3124" s="153"/>
      <c r="R3124" s="153"/>
      <c r="S3124" s="153"/>
    </row>
    <row r="3125" spans="1:19" ht="262.5">
      <c r="A3125" s="277" t="s">
        <v>25424</v>
      </c>
      <c r="B3125" s="253" t="s">
        <v>153</v>
      </c>
      <c r="C3125" s="93" t="s">
        <v>8533</v>
      </c>
      <c r="D3125" s="93" t="s">
        <v>8536</v>
      </c>
      <c r="E3125" s="148">
        <f ca="1">IFERROR(__xludf.DUMMYFUNCTION(" VLOOKUP(A3159, IMPORTRANGE(""https://docs.google.com/spreadsheets/d/1fj_Bhi2XPL3siwIh4sx4VRLAe31yD50oKdj5UlRYW0c/"", ""Сводка!A:AA""), 5, FALSE)"),264)</f>
        <v>264</v>
      </c>
      <c r="F3125" s="148" t="s">
        <v>456</v>
      </c>
      <c r="G3125" s="147">
        <f ca="1">IFERROR(__xludf.DUMMYFUNCTION(" VLOOKUP(A3159, IMPORTRANGE(""https://docs.google.com/spreadsheets/d/1QNLbnkR_AongFt22vMfNzfpjZ0CjpI8QI-w0wBnYA1w/"", ""Инфа!A:AA""), 6, FALSE)"),2024)</f>
        <v>2024</v>
      </c>
      <c r="H3125" s="150">
        <v>20800</v>
      </c>
      <c r="I3125" s="151" t="s">
        <v>1195</v>
      </c>
      <c r="J3125" s="93" t="s">
        <v>8537</v>
      </c>
      <c r="K3125" s="153"/>
      <c r="L3125" s="153"/>
      <c r="M3125" s="153"/>
      <c r="N3125" s="153"/>
      <c r="O3125" s="153"/>
      <c r="P3125" s="153"/>
      <c r="Q3125" s="153"/>
      <c r="R3125" s="153"/>
      <c r="S3125" s="153"/>
    </row>
    <row r="3126" spans="1:19" ht="112.5">
      <c r="A3126" s="277" t="s">
        <v>25424</v>
      </c>
      <c r="B3126" s="253" t="s">
        <v>400</v>
      </c>
      <c r="C3126" s="93" t="s">
        <v>8538</v>
      </c>
      <c r="D3126" s="93" t="s">
        <v>8539</v>
      </c>
      <c r="E3126" s="148">
        <f ca="1">IFERROR(__xludf.DUMMYFUNCTION(" VLOOKUP(A3160, IMPORTRANGE(""https://docs.google.com/spreadsheets/d/1fj_Bhi2XPL3siwIh4sx4VRLAe31yD50oKdj5UlRYW0c/"", ""Сводка!A:AA""), 5, FALSE)"),92)</f>
        <v>92</v>
      </c>
      <c r="F3126" s="148" t="s">
        <v>8540</v>
      </c>
      <c r="G3126" s="147">
        <f ca="1">IFERROR(__xludf.DUMMYFUNCTION(" VLOOKUP(A3160, IMPORTRANGE(""https://docs.google.com/spreadsheets/d/1QNLbnkR_AongFt22vMfNzfpjZ0CjpI8QI-w0wBnYA1w/"", ""Инфа!A:AA""), 6, FALSE)"),2024)</f>
        <v>2024</v>
      </c>
      <c r="H3126" s="150">
        <v>7800</v>
      </c>
      <c r="I3126" s="202" t="s">
        <v>19</v>
      </c>
      <c r="J3126" s="93" t="s">
        <v>8541</v>
      </c>
      <c r="K3126" s="153"/>
      <c r="L3126" s="153"/>
      <c r="M3126" s="153"/>
      <c r="N3126" s="153"/>
      <c r="O3126" s="153"/>
      <c r="P3126" s="153"/>
      <c r="Q3126" s="153"/>
      <c r="R3126" s="153"/>
      <c r="S3126" s="153"/>
    </row>
    <row r="3127" spans="1:19" ht="131.25">
      <c r="A3127" s="277" t="s">
        <v>25424</v>
      </c>
      <c r="B3127" s="253" t="s">
        <v>153</v>
      </c>
      <c r="C3127" s="93" t="s">
        <v>8542</v>
      </c>
      <c r="D3127" s="93" t="s">
        <v>8543</v>
      </c>
      <c r="E3127" s="148">
        <f ca="1">IFERROR(__xludf.DUMMYFUNCTION(" VLOOKUP(A3161, IMPORTRANGE(""https://docs.google.com/spreadsheets/d/1fj_Bhi2XPL3siwIh4sx4VRLAe31yD50oKdj5UlRYW0c/"", ""Сводка!A:AA""), 5, FALSE)"),96)</f>
        <v>96</v>
      </c>
      <c r="F3127" s="148" t="s">
        <v>165</v>
      </c>
      <c r="G3127" s="147">
        <f ca="1">IFERROR(__xludf.DUMMYFUNCTION(" VLOOKUP(A3161, IMPORTRANGE(""https://docs.google.com/spreadsheets/d/1QNLbnkR_AongFt22vMfNzfpjZ0CjpI8QI-w0wBnYA1w/"", ""Инфа!A:AA""), 6, FALSE)"),2024)</f>
        <v>2024</v>
      </c>
      <c r="H3127" s="150">
        <v>7900</v>
      </c>
      <c r="I3127" s="202" t="s">
        <v>19</v>
      </c>
      <c r="J3127" s="93" t="s">
        <v>8544</v>
      </c>
      <c r="K3127" s="153"/>
      <c r="L3127" s="153"/>
      <c r="M3127" s="153"/>
      <c r="N3127" s="153"/>
      <c r="O3127" s="153"/>
      <c r="P3127" s="153"/>
      <c r="Q3127" s="153"/>
      <c r="R3127" s="153"/>
      <c r="S3127" s="153"/>
    </row>
    <row r="3128" spans="1:19" ht="206.25">
      <c r="A3128" s="277" t="s">
        <v>25424</v>
      </c>
      <c r="B3128" s="253" t="s">
        <v>400</v>
      </c>
      <c r="C3128" s="93" t="s">
        <v>8545</v>
      </c>
      <c r="D3128" s="93" t="s">
        <v>8546</v>
      </c>
      <c r="E3128" s="148">
        <f ca="1">IFERROR(__xludf.DUMMYFUNCTION(" VLOOKUP(A3162, IMPORTRANGE(""https://docs.google.com/spreadsheets/d/1fj_Bhi2XPL3siwIh4sx4VRLAe31yD50oKdj5UlRYW0c/"", ""Сводка!A:AA""), 5, FALSE)"),296)</f>
        <v>296</v>
      </c>
      <c r="F3128" s="148" t="s">
        <v>466</v>
      </c>
      <c r="G3128" s="147">
        <f ca="1">IFERROR(__xludf.DUMMYFUNCTION(" VLOOKUP(A3162, IMPORTRANGE(""https://docs.google.com/spreadsheets/d/1QNLbnkR_AongFt22vMfNzfpjZ0CjpI8QI-w0wBnYA1w/"", ""Инфа!A:AA""), 6, FALSE)"),2024)</f>
        <v>2024</v>
      </c>
      <c r="H3128" s="150">
        <v>22800</v>
      </c>
      <c r="I3128" s="151" t="s">
        <v>8547</v>
      </c>
      <c r="J3128" s="93" t="s">
        <v>8548</v>
      </c>
      <c r="K3128" s="153"/>
      <c r="L3128" s="153"/>
      <c r="M3128" s="153"/>
      <c r="N3128" s="153"/>
      <c r="O3128" s="153"/>
      <c r="P3128" s="153"/>
      <c r="Q3128" s="153"/>
      <c r="R3128" s="153"/>
      <c r="S3128" s="153"/>
    </row>
    <row r="3129" spans="1:19" ht="206.25">
      <c r="A3129" s="277" t="s">
        <v>25424</v>
      </c>
      <c r="B3129" s="253" t="s">
        <v>400</v>
      </c>
      <c r="C3129" s="93" t="s">
        <v>8545</v>
      </c>
      <c r="D3129" s="93" t="s">
        <v>8549</v>
      </c>
      <c r="E3129" s="148">
        <f ca="1">IFERROR(__xludf.DUMMYFUNCTION(" VLOOKUP(A3163, IMPORTRANGE(""https://docs.google.com/spreadsheets/d/1fj_Bhi2XPL3siwIh4sx4VRLAe31yD50oKdj5UlRYW0c/"", ""Сводка!A:AA""), 5, FALSE)"),476)</f>
        <v>476</v>
      </c>
      <c r="F3129" s="148" t="s">
        <v>466</v>
      </c>
      <c r="G3129" s="147">
        <f ca="1">IFERROR(__xludf.DUMMYFUNCTION(" VLOOKUP(A3163, IMPORTRANGE(""https://docs.google.com/spreadsheets/d/1QNLbnkR_AongFt22vMfNzfpjZ0CjpI8QI-w0wBnYA1w/"", ""Инфа!A:AA""), 6, FALSE)"),2024)</f>
        <v>2024</v>
      </c>
      <c r="H3129" s="154">
        <v>33600</v>
      </c>
      <c r="I3129" s="151" t="s">
        <v>8547</v>
      </c>
      <c r="J3129" s="93" t="s">
        <v>8550</v>
      </c>
      <c r="K3129" s="153"/>
      <c r="L3129" s="153"/>
      <c r="M3129" s="153"/>
      <c r="N3129" s="153"/>
      <c r="O3129" s="153"/>
      <c r="P3129" s="153"/>
      <c r="Q3129" s="153"/>
      <c r="R3129" s="153"/>
      <c r="S3129" s="153"/>
    </row>
    <row r="3130" spans="1:19" ht="187.5">
      <c r="A3130" s="277" t="s">
        <v>25424</v>
      </c>
      <c r="B3130" s="253" t="s">
        <v>153</v>
      </c>
      <c r="C3130" s="93" t="s">
        <v>8545</v>
      </c>
      <c r="D3130" s="93" t="s">
        <v>8551</v>
      </c>
      <c r="E3130" s="148">
        <f ca="1">IFERROR(__xludf.DUMMYFUNCTION(" VLOOKUP(A3164, IMPORTRANGE(""https://docs.google.com/spreadsheets/d/1fj_Bhi2XPL3siwIh4sx4VRLAe31yD50oKdj5UlRYW0c/"", ""Сводка!A:AA""), 5, FALSE)"),292)</f>
        <v>292</v>
      </c>
      <c r="F3130" s="148" t="s">
        <v>456</v>
      </c>
      <c r="G3130" s="147">
        <f ca="1">IFERROR(__xludf.DUMMYFUNCTION(" VLOOKUP(A3164, IMPORTRANGE(""https://docs.google.com/spreadsheets/d/1QNLbnkR_AongFt22vMfNzfpjZ0CjpI8QI-w0wBnYA1w/"", ""Инфа!A:AA""), 6, FALSE)"),2024)</f>
        <v>2024</v>
      </c>
      <c r="H3130" s="150">
        <v>22500</v>
      </c>
      <c r="I3130" s="151" t="s">
        <v>8547</v>
      </c>
      <c r="J3130" s="93" t="s">
        <v>8552</v>
      </c>
      <c r="K3130" s="153"/>
      <c r="L3130" s="153"/>
      <c r="M3130" s="153"/>
      <c r="N3130" s="153"/>
      <c r="O3130" s="153"/>
      <c r="P3130" s="153"/>
      <c r="Q3130" s="153"/>
      <c r="R3130" s="153"/>
      <c r="S3130" s="153"/>
    </row>
    <row r="3131" spans="1:19" ht="206.25">
      <c r="A3131" s="277" t="s">
        <v>25424</v>
      </c>
      <c r="B3131" s="253" t="s">
        <v>153</v>
      </c>
      <c r="C3131" s="93" t="s">
        <v>8545</v>
      </c>
      <c r="D3131" s="93" t="s">
        <v>8553</v>
      </c>
      <c r="E3131" s="148">
        <f ca="1">IFERROR(__xludf.DUMMYFUNCTION(" VLOOKUP(A3165, IMPORTRANGE(""https://docs.google.com/spreadsheets/d/1fj_Bhi2XPL3siwIh4sx4VRLAe31yD50oKdj5UlRYW0c/"", ""Сводка!A:AA""), 5, FALSE)"),476)</f>
        <v>476</v>
      </c>
      <c r="F3131" s="148" t="s">
        <v>456</v>
      </c>
      <c r="G3131" s="147">
        <f ca="1">IFERROR(__xludf.DUMMYFUNCTION(" VLOOKUP(A3165, IMPORTRANGE(""https://docs.google.com/spreadsheets/d/1QNLbnkR_AongFt22vMfNzfpjZ0CjpI8QI-w0wBnYA1w/"", ""Инфа!A:AA""), 6, FALSE)"),2024)</f>
        <v>2024</v>
      </c>
      <c r="H3131" s="154">
        <v>33600</v>
      </c>
      <c r="I3131" s="151" t="s">
        <v>8547</v>
      </c>
      <c r="J3131" s="93" t="s">
        <v>8554</v>
      </c>
      <c r="K3131" s="153"/>
      <c r="L3131" s="153"/>
      <c r="M3131" s="153"/>
      <c r="N3131" s="153"/>
      <c r="O3131" s="153"/>
      <c r="P3131" s="153"/>
      <c r="Q3131" s="153"/>
      <c r="R3131" s="153"/>
      <c r="S3131" s="153"/>
    </row>
    <row r="3132" spans="1:19" ht="93.75">
      <c r="A3132" s="277" t="s">
        <v>25424</v>
      </c>
      <c r="B3132" s="254" t="s">
        <v>400</v>
      </c>
      <c r="C3132" s="96" t="s">
        <v>8555</v>
      </c>
      <c r="D3132" s="96" t="s">
        <v>8556</v>
      </c>
      <c r="E3132" s="148">
        <f ca="1">IFERROR(__xludf.DUMMYFUNCTION(" VLOOKUP(A3166, IMPORTRANGE(""https://docs.google.com/spreadsheets/d/1fj_Bhi2XPL3siwIh4sx4VRLAe31yD50oKdj5UlRYW0c/"", ""Сводка!A:AA""), 5, FALSE)"),320)</f>
        <v>320</v>
      </c>
      <c r="F3132" s="165" t="s">
        <v>466</v>
      </c>
      <c r="G3132" s="147">
        <f ca="1">IFERROR(__xludf.DUMMYFUNCTION(" VLOOKUP(A3166, IMPORTRANGE(""https://docs.google.com/spreadsheets/d/1QNLbnkR_AongFt22vMfNzfpjZ0CjpI8QI-w0wBnYA1w/"", ""Инфа!A:AA""), 6, FALSE)"),2024)</f>
        <v>2024</v>
      </c>
      <c r="H3132" s="150">
        <v>24200</v>
      </c>
      <c r="I3132" s="151" t="s">
        <v>501</v>
      </c>
      <c r="J3132" s="96" t="s">
        <v>8557</v>
      </c>
      <c r="K3132" s="153"/>
      <c r="L3132" s="153"/>
      <c r="M3132" s="153"/>
      <c r="N3132" s="153"/>
      <c r="O3132" s="153"/>
      <c r="P3132" s="153"/>
      <c r="Q3132" s="153"/>
      <c r="R3132" s="153"/>
      <c r="S3132" s="153"/>
    </row>
    <row r="3133" spans="1:19" ht="131.25">
      <c r="A3133" s="277" t="s">
        <v>25424</v>
      </c>
      <c r="B3133" s="254" t="s">
        <v>153</v>
      </c>
      <c r="C3133" s="96" t="s">
        <v>8558</v>
      </c>
      <c r="D3133" s="96" t="s">
        <v>8559</v>
      </c>
      <c r="E3133" s="148">
        <f ca="1">IFERROR(__xludf.DUMMYFUNCTION(" VLOOKUP(A3167, IMPORTRANGE(""https://docs.google.com/spreadsheets/d/1fj_Bhi2XPL3siwIh4sx4VRLAe31yD50oKdj5UlRYW0c/"", ""Сводка!A:AA""), 5, FALSE)"),144)</f>
        <v>144</v>
      </c>
      <c r="F3133" s="165" t="s">
        <v>50</v>
      </c>
      <c r="G3133" s="147">
        <f ca="1">IFERROR(__xludf.DUMMYFUNCTION(" VLOOKUP(A3167, IMPORTRANGE(""https://docs.google.com/spreadsheets/d/1QNLbnkR_AongFt22vMfNzfpjZ0CjpI8QI-w0wBnYA1w/"", ""Инфа!A:AA""), 6, FALSE)"),2024)</f>
        <v>2024</v>
      </c>
      <c r="H3133" s="150">
        <v>13600</v>
      </c>
      <c r="I3133" s="151" t="s">
        <v>501</v>
      </c>
      <c r="J3133" s="96" t="s">
        <v>8560</v>
      </c>
      <c r="K3133" s="153"/>
      <c r="L3133" s="153"/>
      <c r="M3133" s="153"/>
      <c r="N3133" s="153"/>
      <c r="O3133" s="153"/>
      <c r="P3133" s="153"/>
      <c r="Q3133" s="153"/>
      <c r="R3133" s="153"/>
      <c r="S3133" s="153"/>
    </row>
    <row r="3134" spans="1:19" ht="150">
      <c r="A3134" s="277" t="s">
        <v>25424</v>
      </c>
      <c r="B3134" s="253" t="s">
        <v>153</v>
      </c>
      <c r="C3134" s="93" t="s">
        <v>8561</v>
      </c>
      <c r="D3134" s="93" t="s">
        <v>8562</v>
      </c>
      <c r="E3134" s="148">
        <f ca="1">IFERROR(__xludf.DUMMYFUNCTION(" VLOOKUP(A3168, IMPORTRANGE(""https://docs.google.com/spreadsheets/d/1fj_Bhi2XPL3siwIh4sx4VRLAe31yD50oKdj5UlRYW0c/"", ""Сводка!A:AA""), 5, FALSE)"),128)</f>
        <v>128</v>
      </c>
      <c r="F3134" s="148" t="s">
        <v>165</v>
      </c>
      <c r="G3134" s="147">
        <f ca="1">IFERROR(__xludf.DUMMYFUNCTION(" VLOOKUP(A3168, IMPORTRANGE(""https://docs.google.com/spreadsheets/d/1QNLbnkR_AongFt22vMfNzfpjZ0CjpI8QI-w0wBnYA1w/"", ""Инфа!A:AA""), 6, FALSE)"),2024)</f>
        <v>2024</v>
      </c>
      <c r="H3134" s="150">
        <v>12700</v>
      </c>
      <c r="I3134" s="151" t="s">
        <v>1317</v>
      </c>
      <c r="J3134" s="93" t="s">
        <v>8563</v>
      </c>
      <c r="K3134" s="153"/>
      <c r="L3134" s="153"/>
      <c r="M3134" s="153"/>
      <c r="N3134" s="153"/>
      <c r="O3134" s="153"/>
      <c r="P3134" s="153"/>
      <c r="Q3134" s="153"/>
      <c r="R3134" s="153"/>
      <c r="S3134" s="153"/>
    </row>
    <row r="3135" spans="1:19" ht="281.25">
      <c r="A3135" s="277" t="s">
        <v>25424</v>
      </c>
      <c r="B3135" s="253" t="s">
        <v>13</v>
      </c>
      <c r="C3135" s="93" t="s">
        <v>8564</v>
      </c>
      <c r="D3135" s="93" t="s">
        <v>8565</v>
      </c>
      <c r="E3135" s="148">
        <f ca="1">IFERROR(__xludf.DUMMYFUNCTION(" VLOOKUP(A3169, IMPORTRANGE(""https://docs.google.com/spreadsheets/d/1fj_Bhi2XPL3siwIh4sx4VRLAe31yD50oKdj5UlRYW0c/"", ""Сводка!A:AA""), 5, FALSE)"),120)</f>
        <v>120</v>
      </c>
      <c r="F3135" s="148" t="s">
        <v>8566</v>
      </c>
      <c r="G3135" s="147">
        <f ca="1">IFERROR(__xludf.DUMMYFUNCTION(" VLOOKUP(A3169, IMPORTRANGE(""https://docs.google.com/spreadsheets/d/1QNLbnkR_AongFt22vMfNzfpjZ0CjpI8QI-w0wBnYA1w/"", ""Инфа!A:AA""), 6, FALSE)"),2024)</f>
        <v>2024</v>
      </c>
      <c r="H3135" s="150">
        <v>8600</v>
      </c>
      <c r="I3135" s="151" t="s">
        <v>234</v>
      </c>
      <c r="J3135" s="93" t="s">
        <v>8567</v>
      </c>
      <c r="K3135" s="153"/>
      <c r="L3135" s="153"/>
      <c r="M3135" s="153"/>
      <c r="N3135" s="153"/>
      <c r="O3135" s="153"/>
      <c r="P3135" s="153"/>
      <c r="Q3135" s="153"/>
      <c r="R3135" s="153"/>
      <c r="S3135" s="153"/>
    </row>
    <row r="3136" spans="1:19" ht="225">
      <c r="A3136" s="277" t="s">
        <v>25424</v>
      </c>
      <c r="B3136" s="253" t="s">
        <v>400</v>
      </c>
      <c r="C3136" s="93" t="s">
        <v>8568</v>
      </c>
      <c r="D3136" s="93" t="s">
        <v>8569</v>
      </c>
      <c r="E3136" s="148">
        <f ca="1">IFERROR(__xludf.DUMMYFUNCTION(" VLOOKUP(A3170, IMPORTRANGE(""https://docs.google.com/spreadsheets/d/1fj_Bhi2XPL3siwIh4sx4VRLAe31yD50oKdj5UlRYW0c/"", ""Сводка!A:AA""), 5, FALSE)"),132)</f>
        <v>132</v>
      </c>
      <c r="F3136" s="148" t="s">
        <v>415</v>
      </c>
      <c r="G3136" s="147">
        <f ca="1">IFERROR(__xludf.DUMMYFUNCTION(" VLOOKUP(A3170, IMPORTRANGE(""https://docs.google.com/spreadsheets/d/1QNLbnkR_AongFt22vMfNzfpjZ0CjpI8QI-w0wBnYA1w/"", ""Инфа!A:AA""), 6, FALSE)"),2024)</f>
        <v>2024</v>
      </c>
      <c r="H3136" s="150">
        <v>9000</v>
      </c>
      <c r="I3136" s="151" t="s">
        <v>668</v>
      </c>
      <c r="J3136" s="93" t="s">
        <v>8570</v>
      </c>
      <c r="K3136" s="153"/>
      <c r="L3136" s="153"/>
      <c r="M3136" s="153"/>
      <c r="N3136" s="153"/>
      <c r="O3136" s="153"/>
      <c r="P3136" s="153"/>
      <c r="Q3136" s="153"/>
      <c r="R3136" s="153"/>
      <c r="S3136" s="153"/>
    </row>
    <row r="3137" spans="1:19" ht="281.25">
      <c r="A3137" s="277" t="s">
        <v>25424</v>
      </c>
      <c r="B3137" s="253" t="s">
        <v>153</v>
      </c>
      <c r="C3137" s="93" t="s">
        <v>8571</v>
      </c>
      <c r="D3137" s="93" t="s">
        <v>8572</v>
      </c>
      <c r="E3137" s="148">
        <f ca="1">IFERROR(__xludf.DUMMYFUNCTION(" VLOOKUP(A3171, IMPORTRANGE(""https://docs.google.com/spreadsheets/d/1fj_Bhi2XPL3siwIh4sx4VRLAe31yD50oKdj5UlRYW0c/"", ""Сводка!A:AA""), 5, FALSE)"),240)</f>
        <v>240</v>
      </c>
      <c r="F3137" s="148" t="s">
        <v>108</v>
      </c>
      <c r="G3137" s="147">
        <f ca="1">IFERROR(__xludf.DUMMYFUNCTION(" VLOOKUP(A3171, IMPORTRANGE(""https://docs.google.com/spreadsheets/d/1QNLbnkR_AongFt22vMfNzfpjZ0CjpI8QI-w0wBnYA1w/"", ""Инфа!A:AA""), 6, FALSE)"),2024)</f>
        <v>2024</v>
      </c>
      <c r="H3137" s="150">
        <v>12200</v>
      </c>
      <c r="I3137" s="151" t="s">
        <v>146</v>
      </c>
      <c r="J3137" s="93" t="s">
        <v>8573</v>
      </c>
      <c r="K3137" s="153"/>
      <c r="L3137" s="153"/>
      <c r="M3137" s="153"/>
      <c r="N3137" s="153"/>
      <c r="O3137" s="153"/>
      <c r="P3137" s="153"/>
      <c r="Q3137" s="153"/>
      <c r="R3137" s="153"/>
      <c r="S3137" s="153"/>
    </row>
    <row r="3138" spans="1:19" ht="187.5">
      <c r="A3138" s="277" t="s">
        <v>25424</v>
      </c>
      <c r="B3138" s="253" t="s">
        <v>153</v>
      </c>
      <c r="C3138" s="93" t="s">
        <v>8574</v>
      </c>
      <c r="D3138" s="93" t="s">
        <v>8575</v>
      </c>
      <c r="E3138" s="148">
        <f ca="1">IFERROR(__xludf.DUMMYFUNCTION(" VLOOKUP(A3172, IMPORTRANGE(""https://docs.google.com/spreadsheets/d/1fj_Bhi2XPL3siwIh4sx4VRLAe31yD50oKdj5UlRYW0c/"", ""Сводка!A:AA""), 5, FALSE)"),196)</f>
        <v>196</v>
      </c>
      <c r="F3138" s="148" t="s">
        <v>456</v>
      </c>
      <c r="G3138" s="147">
        <f ca="1">IFERROR(__xludf.DUMMYFUNCTION(" VLOOKUP(A3172, IMPORTRANGE(""https://docs.google.com/spreadsheets/d/1QNLbnkR_AongFt22vMfNzfpjZ0CjpI8QI-w0wBnYA1w/"", ""Инфа!A:AA""), 6, FALSE)"),2024)</f>
        <v>2024</v>
      </c>
      <c r="H3138" s="150">
        <v>10900</v>
      </c>
      <c r="I3138" s="151" t="s">
        <v>146</v>
      </c>
      <c r="J3138" s="93" t="s">
        <v>8576</v>
      </c>
      <c r="K3138" s="153"/>
      <c r="L3138" s="153"/>
      <c r="M3138" s="153"/>
      <c r="N3138" s="153"/>
      <c r="O3138" s="153"/>
      <c r="P3138" s="153"/>
      <c r="Q3138" s="153"/>
      <c r="R3138" s="153"/>
      <c r="S3138" s="153"/>
    </row>
    <row r="3139" spans="1:19" ht="187.5">
      <c r="A3139" s="277" t="s">
        <v>25424</v>
      </c>
      <c r="B3139" s="253" t="s">
        <v>153</v>
      </c>
      <c r="C3139" s="93" t="s">
        <v>8574</v>
      </c>
      <c r="D3139" s="93" t="s">
        <v>8577</v>
      </c>
      <c r="E3139" s="148">
        <f ca="1">IFERROR(__xludf.DUMMYFUNCTION(" VLOOKUP(A3173, IMPORTRANGE(""https://docs.google.com/spreadsheets/d/1fj_Bhi2XPL3siwIh4sx4VRLAe31yD50oKdj5UlRYW0c/"", ""Сводка!A:AA""), 5, FALSE)"),248)</f>
        <v>248</v>
      </c>
      <c r="F3139" s="148" t="s">
        <v>456</v>
      </c>
      <c r="G3139" s="147">
        <f ca="1">IFERROR(__xludf.DUMMYFUNCTION(" VLOOKUP(A3173, IMPORTRANGE(""https://docs.google.com/spreadsheets/d/1QNLbnkR_AongFt22vMfNzfpjZ0CjpI8QI-w0wBnYA1w/"", ""Инфа!A:AA""), 6, FALSE)"),2024)</f>
        <v>2024</v>
      </c>
      <c r="H3139" s="150">
        <v>12400</v>
      </c>
      <c r="I3139" s="151" t="s">
        <v>146</v>
      </c>
      <c r="J3139" s="93" t="s">
        <v>8576</v>
      </c>
      <c r="K3139" s="153"/>
      <c r="L3139" s="153"/>
      <c r="M3139" s="153"/>
      <c r="N3139" s="153"/>
      <c r="O3139" s="153"/>
      <c r="P3139" s="153"/>
      <c r="Q3139" s="153"/>
      <c r="R3139" s="153"/>
      <c r="S3139" s="153"/>
    </row>
    <row r="3140" spans="1:19" ht="206.25">
      <c r="A3140" s="277" t="s">
        <v>25424</v>
      </c>
      <c r="B3140" s="253" t="s">
        <v>153</v>
      </c>
      <c r="C3140" s="93" t="s">
        <v>8574</v>
      </c>
      <c r="D3140" s="93" t="s">
        <v>8578</v>
      </c>
      <c r="E3140" s="148">
        <f ca="1">IFERROR(__xludf.DUMMYFUNCTION(" VLOOKUP(A3174, IMPORTRANGE(""https://docs.google.com/spreadsheets/d/1fj_Bhi2XPL3siwIh4sx4VRLAe31yD50oKdj5UlRYW0c/"", ""Сводка!A:AA""), 5, FALSE)"),228)</f>
        <v>228</v>
      </c>
      <c r="F3140" s="148" t="s">
        <v>456</v>
      </c>
      <c r="G3140" s="147">
        <f ca="1">IFERROR(__xludf.DUMMYFUNCTION(" VLOOKUP(A3174, IMPORTRANGE(""https://docs.google.com/spreadsheets/d/1QNLbnkR_AongFt22vMfNzfpjZ0CjpI8QI-w0wBnYA1w/"", ""Инфа!A:AA""), 6, FALSE)"),2024)</f>
        <v>2024</v>
      </c>
      <c r="H3140" s="150">
        <v>11800</v>
      </c>
      <c r="I3140" s="151" t="s">
        <v>146</v>
      </c>
      <c r="J3140" s="93" t="s">
        <v>8579</v>
      </c>
      <c r="K3140" s="153"/>
      <c r="L3140" s="153"/>
      <c r="M3140" s="153"/>
      <c r="N3140" s="153"/>
      <c r="O3140" s="153"/>
      <c r="P3140" s="153"/>
      <c r="Q3140" s="153"/>
      <c r="R3140" s="153"/>
      <c r="S3140" s="153"/>
    </row>
    <row r="3141" spans="1:19" ht="206.25">
      <c r="A3141" s="277" t="s">
        <v>25424</v>
      </c>
      <c r="B3141" s="253" t="s">
        <v>153</v>
      </c>
      <c r="C3141" s="93" t="s">
        <v>8574</v>
      </c>
      <c r="D3141" s="93" t="s">
        <v>8580</v>
      </c>
      <c r="E3141" s="148">
        <f ca="1">IFERROR(__xludf.DUMMYFUNCTION(" VLOOKUP(A3175, IMPORTRANGE(""https://docs.google.com/spreadsheets/d/1fj_Bhi2XPL3siwIh4sx4VRLAe31yD50oKdj5UlRYW0c/"", ""Сводка!A:AA""), 5, FALSE)"),184)</f>
        <v>184</v>
      </c>
      <c r="F3141" s="148" t="s">
        <v>456</v>
      </c>
      <c r="G3141" s="147">
        <f ca="1">IFERROR(__xludf.DUMMYFUNCTION(" VLOOKUP(A3175, IMPORTRANGE(""https://docs.google.com/spreadsheets/d/1QNLbnkR_AongFt22vMfNzfpjZ0CjpI8QI-w0wBnYA1w/"", ""Инфа!A:AA""), 6, FALSE)"),2024)</f>
        <v>2024</v>
      </c>
      <c r="H3141" s="150">
        <v>10500</v>
      </c>
      <c r="I3141" s="151" t="s">
        <v>146</v>
      </c>
      <c r="J3141" s="93" t="s">
        <v>8581</v>
      </c>
      <c r="K3141" s="153"/>
      <c r="L3141" s="153"/>
      <c r="M3141" s="153"/>
      <c r="N3141" s="153"/>
      <c r="O3141" s="153"/>
      <c r="P3141" s="153"/>
      <c r="Q3141" s="153"/>
      <c r="R3141" s="153"/>
      <c r="S3141" s="153"/>
    </row>
    <row r="3142" spans="1:19" ht="168.75">
      <c r="A3142" s="277" t="s">
        <v>25424</v>
      </c>
      <c r="B3142" s="253" t="s">
        <v>153</v>
      </c>
      <c r="C3142" s="93" t="s">
        <v>8582</v>
      </c>
      <c r="D3142" s="93" t="s">
        <v>8583</v>
      </c>
      <c r="E3142" s="148">
        <f ca="1">IFERROR(__xludf.DUMMYFUNCTION(" VLOOKUP(A3176, IMPORTRANGE(""https://docs.google.com/spreadsheets/d/1fj_Bhi2XPL3siwIh4sx4VRLAe31yD50oKdj5UlRYW0c/"", ""Сводка!A:AA""), 5, FALSE)"),324)</f>
        <v>324</v>
      </c>
      <c r="F3142" s="148" t="s">
        <v>165</v>
      </c>
      <c r="G3142" s="147">
        <f ca="1">IFERROR(__xludf.DUMMYFUNCTION(" VLOOKUP(A3176, IMPORTRANGE(""https://docs.google.com/spreadsheets/d/1QNLbnkR_AongFt22vMfNzfpjZ0CjpI8QI-w0wBnYA1w/"", ""Инфа!A:AA""), 6, FALSE)"),2024)</f>
        <v>2024</v>
      </c>
      <c r="H3142" s="150">
        <v>24400</v>
      </c>
      <c r="I3142" s="151" t="s">
        <v>146</v>
      </c>
      <c r="J3142" s="93" t="s">
        <v>8584</v>
      </c>
      <c r="K3142" s="153"/>
      <c r="L3142" s="153"/>
      <c r="M3142" s="153"/>
      <c r="N3142" s="153"/>
      <c r="O3142" s="153"/>
      <c r="P3142" s="153"/>
      <c r="Q3142" s="153"/>
      <c r="R3142" s="153"/>
      <c r="S3142" s="153"/>
    </row>
    <row r="3143" spans="1:19" ht="168.75">
      <c r="A3143" s="277" t="s">
        <v>25424</v>
      </c>
      <c r="B3143" s="253" t="s">
        <v>153</v>
      </c>
      <c r="C3143" s="93" t="s">
        <v>8582</v>
      </c>
      <c r="D3143" s="93" t="s">
        <v>8585</v>
      </c>
      <c r="E3143" s="148">
        <f ca="1">IFERROR(__xludf.DUMMYFUNCTION(" VLOOKUP(A3177, IMPORTRANGE(""https://docs.google.com/spreadsheets/d/1fj_Bhi2XPL3siwIh4sx4VRLAe31yD50oKdj5UlRYW0c/"", ""Сводка!A:AA""), 5, FALSE)"),324)</f>
        <v>324</v>
      </c>
      <c r="F3143" s="148" t="s">
        <v>165</v>
      </c>
      <c r="G3143" s="147">
        <f ca="1">IFERROR(__xludf.DUMMYFUNCTION(" VLOOKUP(A3177, IMPORTRANGE(""https://docs.google.com/spreadsheets/d/1QNLbnkR_AongFt22vMfNzfpjZ0CjpI8QI-w0wBnYA1w/"", ""Инфа!A:AA""), 6, FALSE)"),2024)</f>
        <v>2024</v>
      </c>
      <c r="H3143" s="150">
        <v>24400</v>
      </c>
      <c r="I3143" s="151" t="s">
        <v>146</v>
      </c>
      <c r="J3143" s="93" t="s">
        <v>8586</v>
      </c>
      <c r="K3143" s="153"/>
      <c r="L3143" s="153"/>
      <c r="M3143" s="153"/>
      <c r="N3143" s="153"/>
      <c r="O3143" s="153"/>
      <c r="P3143" s="153"/>
      <c r="Q3143" s="153"/>
      <c r="R3143" s="153"/>
      <c r="S3143" s="153"/>
    </row>
    <row r="3144" spans="1:19" ht="131.25">
      <c r="A3144" s="277" t="s">
        <v>25424</v>
      </c>
      <c r="B3144" s="253" t="s">
        <v>400</v>
      </c>
      <c r="C3144" s="93" t="s">
        <v>8587</v>
      </c>
      <c r="D3144" s="93" t="s">
        <v>8588</v>
      </c>
      <c r="E3144" s="148">
        <f ca="1">IFERROR(__xludf.DUMMYFUNCTION(" VLOOKUP(A3178, IMPORTRANGE(""https://docs.google.com/spreadsheets/d/1fj_Bhi2XPL3siwIh4sx4VRLAe31yD50oKdj5UlRYW0c/"", ""Сводка!A:AA""), 5, FALSE)"),208)</f>
        <v>208</v>
      </c>
      <c r="F3144" s="148" t="s">
        <v>108</v>
      </c>
      <c r="G3144" s="147">
        <f ca="1">IFERROR(__xludf.DUMMYFUNCTION(" VLOOKUP(A3178, IMPORTRANGE(""https://docs.google.com/spreadsheets/d/1QNLbnkR_AongFt22vMfNzfpjZ0CjpI8QI-w0wBnYA1w/"", ""Инфа!A:AA""), 6, FALSE)"),2024)</f>
        <v>2024</v>
      </c>
      <c r="H3144" s="150">
        <v>11200</v>
      </c>
      <c r="I3144" s="151" t="s">
        <v>146</v>
      </c>
      <c r="J3144" s="93" t="s">
        <v>8589</v>
      </c>
      <c r="K3144" s="153"/>
      <c r="L3144" s="153"/>
      <c r="M3144" s="153"/>
      <c r="N3144" s="153"/>
      <c r="O3144" s="153"/>
      <c r="P3144" s="153"/>
      <c r="Q3144" s="153"/>
      <c r="R3144" s="153"/>
      <c r="S3144" s="153"/>
    </row>
    <row r="3145" spans="1:19" ht="131.25">
      <c r="A3145" s="277" t="s">
        <v>25424</v>
      </c>
      <c r="B3145" s="253" t="s">
        <v>400</v>
      </c>
      <c r="C3145" s="93" t="s">
        <v>8590</v>
      </c>
      <c r="D3145" s="93" t="s">
        <v>8591</v>
      </c>
      <c r="E3145" s="148">
        <f ca="1">IFERROR(__xludf.DUMMYFUNCTION(" VLOOKUP(A3179, IMPORTRANGE(""https://docs.google.com/spreadsheets/d/1fj_Bhi2XPL3siwIh4sx4VRLAe31yD50oKdj5UlRYW0c/"", ""Сводка!A:AA""), 5, FALSE)"),432)</f>
        <v>432</v>
      </c>
      <c r="F3145" s="148" t="s">
        <v>415</v>
      </c>
      <c r="G3145" s="147">
        <f ca="1">IFERROR(__xludf.DUMMYFUNCTION(" VLOOKUP(A3179, IMPORTRANGE(""https://docs.google.com/spreadsheets/d/1QNLbnkR_AongFt22vMfNzfpjZ0CjpI8QI-w0wBnYA1w/"", ""Инфа!A:AA""), 6, FALSE)"),2024)</f>
        <v>2024</v>
      </c>
      <c r="H3145" s="154">
        <v>30900</v>
      </c>
      <c r="I3145" s="151" t="s">
        <v>146</v>
      </c>
      <c r="J3145" s="93" t="s">
        <v>8592</v>
      </c>
      <c r="K3145" s="153"/>
      <c r="L3145" s="153"/>
      <c r="M3145" s="153"/>
      <c r="N3145" s="153"/>
      <c r="O3145" s="153"/>
      <c r="P3145" s="153"/>
      <c r="Q3145" s="153"/>
      <c r="R3145" s="153"/>
      <c r="S3145" s="153"/>
    </row>
    <row r="3146" spans="1:19" ht="262.5">
      <c r="A3146" s="277" t="s">
        <v>25424</v>
      </c>
      <c r="B3146" s="254" t="s">
        <v>400</v>
      </c>
      <c r="C3146" s="97" t="s">
        <v>8593</v>
      </c>
      <c r="D3146" s="97" t="s">
        <v>8594</v>
      </c>
      <c r="E3146" s="148">
        <f ca="1">IFERROR(__xludf.DUMMYFUNCTION(" VLOOKUP(A3180, IMPORTRANGE(""https://docs.google.com/spreadsheets/d/1fj_Bhi2XPL3siwIh4sx4VRLAe31yD50oKdj5UlRYW0c/"", ""Сводка!A:AA""), 5, FALSE)"),212)</f>
        <v>212</v>
      </c>
      <c r="F3146" s="147" t="s">
        <v>466</v>
      </c>
      <c r="G3146" s="147">
        <f ca="1">IFERROR(__xludf.DUMMYFUNCTION(" VLOOKUP(A3180, IMPORTRANGE(""https://docs.google.com/spreadsheets/d/1QNLbnkR_AongFt22vMfNzfpjZ0CjpI8QI-w0wBnYA1w/"", ""Инфа!A:AA""), 6, FALSE)"),2024)</f>
        <v>2024</v>
      </c>
      <c r="H3146" s="150">
        <v>14800</v>
      </c>
      <c r="I3146" s="160" t="s">
        <v>8595</v>
      </c>
      <c r="J3146" s="97" t="s">
        <v>8596</v>
      </c>
      <c r="K3146" s="153"/>
      <c r="L3146" s="153"/>
      <c r="M3146" s="153"/>
      <c r="N3146" s="153"/>
      <c r="O3146" s="153"/>
      <c r="P3146" s="153"/>
      <c r="Q3146" s="153"/>
      <c r="R3146" s="153"/>
      <c r="S3146" s="153"/>
    </row>
    <row r="3147" spans="1:19" ht="75">
      <c r="A3147" s="277" t="s">
        <v>25424</v>
      </c>
      <c r="B3147" s="253" t="s">
        <v>153</v>
      </c>
      <c r="C3147" s="93" t="s">
        <v>8597</v>
      </c>
      <c r="D3147" s="93" t="s">
        <v>8598</v>
      </c>
      <c r="E3147" s="148">
        <f ca="1">IFERROR(__xludf.DUMMYFUNCTION(" VLOOKUP(A3181, IMPORTRANGE(""https://docs.google.com/spreadsheets/d/1fj_Bhi2XPL3siwIh4sx4VRLAe31yD50oKdj5UlRYW0c/"", ""Сводка!A:AA""), 5, FALSE)"),456)</f>
        <v>456</v>
      </c>
      <c r="F3147" s="148" t="s">
        <v>456</v>
      </c>
      <c r="G3147" s="147">
        <f ca="1">IFERROR(__xludf.DUMMYFUNCTION(" VLOOKUP(A3181, IMPORTRANGE(""https://docs.google.com/spreadsheets/d/1QNLbnkR_AongFt22vMfNzfpjZ0CjpI8QI-w0wBnYA1w/"", ""Инфа!A:AA""), 6, FALSE)"),2024)</f>
        <v>2024</v>
      </c>
      <c r="H3147" s="154">
        <v>24300</v>
      </c>
      <c r="I3147" s="151" t="s">
        <v>1021</v>
      </c>
      <c r="J3147" s="93"/>
      <c r="K3147" s="153"/>
      <c r="L3147" s="153"/>
      <c r="M3147" s="153"/>
      <c r="N3147" s="153"/>
      <c r="O3147" s="153"/>
      <c r="P3147" s="153"/>
      <c r="Q3147" s="153"/>
      <c r="R3147" s="153"/>
      <c r="S3147" s="153"/>
    </row>
    <row r="3148" spans="1:19" ht="75">
      <c r="A3148" s="277" t="s">
        <v>25424</v>
      </c>
      <c r="B3148" s="253" t="s">
        <v>153</v>
      </c>
      <c r="C3148" s="93" t="s">
        <v>8597</v>
      </c>
      <c r="D3148" s="93" t="s">
        <v>8599</v>
      </c>
      <c r="E3148" s="148">
        <f ca="1">IFERROR(__xludf.DUMMYFUNCTION(" VLOOKUP(A3182, IMPORTRANGE(""https://docs.google.com/spreadsheets/d/1fj_Bhi2XPL3siwIh4sx4VRLAe31yD50oKdj5UlRYW0c/"", ""Сводка!A:AA""), 5, FALSE)"),456)</f>
        <v>456</v>
      </c>
      <c r="F3148" s="148" t="s">
        <v>456</v>
      </c>
      <c r="G3148" s="147">
        <f ca="1">IFERROR(__xludf.DUMMYFUNCTION(" VLOOKUP(A3182, IMPORTRANGE(""https://docs.google.com/spreadsheets/d/1QNLbnkR_AongFt22vMfNzfpjZ0CjpI8QI-w0wBnYA1w/"", ""Инфа!A:AA""), 6, FALSE)"),2024)</f>
        <v>2024</v>
      </c>
      <c r="H3148" s="154">
        <v>24300</v>
      </c>
      <c r="I3148" s="151" t="s">
        <v>1021</v>
      </c>
      <c r="J3148" s="93"/>
      <c r="K3148" s="153"/>
      <c r="L3148" s="153"/>
      <c r="M3148" s="153"/>
      <c r="N3148" s="153"/>
      <c r="O3148" s="153"/>
      <c r="P3148" s="153"/>
      <c r="Q3148" s="153"/>
      <c r="R3148" s="153"/>
      <c r="S3148" s="153"/>
    </row>
    <row r="3149" spans="1:19" ht="281.25">
      <c r="A3149" s="277" t="s">
        <v>25424</v>
      </c>
      <c r="B3149" s="253" t="s">
        <v>400</v>
      </c>
      <c r="C3149" s="93" t="s">
        <v>8606</v>
      </c>
      <c r="D3149" s="93" t="s">
        <v>8607</v>
      </c>
      <c r="E3149" s="148">
        <f ca="1">IFERROR(__xludf.DUMMYFUNCTION(" VLOOKUP(A3187, IMPORTRANGE(""https://docs.google.com/spreadsheets/d/1fj_Bhi2XPL3siwIh4sx4VRLAe31yD50oKdj5UlRYW0c/"", ""Сводка!A:AA""), 5, FALSE)"),236)</f>
        <v>236</v>
      </c>
      <c r="F3149" s="148" t="s">
        <v>466</v>
      </c>
      <c r="G3149" s="147">
        <f ca="1">IFERROR(__xludf.DUMMYFUNCTION(" VLOOKUP(A3187, IMPORTRANGE(""https://docs.google.com/spreadsheets/d/1QNLbnkR_AongFt22vMfNzfpjZ0CjpI8QI-w0wBnYA1w/"", ""Инфа!A:AA""), 6, FALSE)"),2024)</f>
        <v>2024</v>
      </c>
      <c r="H3149" s="150">
        <v>15700</v>
      </c>
      <c r="I3149" s="156" t="s">
        <v>1021</v>
      </c>
      <c r="J3149" s="93" t="s">
        <v>8608</v>
      </c>
      <c r="K3149" s="153"/>
      <c r="L3149" s="153"/>
      <c r="M3149" s="153"/>
      <c r="N3149" s="153"/>
      <c r="O3149" s="153"/>
      <c r="P3149" s="153"/>
      <c r="Q3149" s="153"/>
      <c r="R3149" s="153"/>
      <c r="S3149" s="153"/>
    </row>
    <row r="3150" spans="1:19" ht="281.25">
      <c r="A3150" s="277" t="s">
        <v>25424</v>
      </c>
      <c r="B3150" s="253" t="s">
        <v>400</v>
      </c>
      <c r="C3150" s="93" t="s">
        <v>8606</v>
      </c>
      <c r="D3150" s="93" t="s">
        <v>8609</v>
      </c>
      <c r="E3150" s="148">
        <f ca="1">IFERROR(__xludf.DUMMYFUNCTION(" VLOOKUP(A3188, IMPORTRANGE(""https://docs.google.com/spreadsheets/d/1fj_Bhi2XPL3siwIh4sx4VRLAe31yD50oKdj5UlRYW0c/"", ""Сводка!A:AA""), 5, FALSE)"),264)</f>
        <v>264</v>
      </c>
      <c r="F3150" s="148" t="s">
        <v>466</v>
      </c>
      <c r="G3150" s="147">
        <f ca="1">IFERROR(__xludf.DUMMYFUNCTION(" VLOOKUP(A3188, IMPORTRANGE(""https://docs.google.com/spreadsheets/d/1QNLbnkR_AongFt22vMfNzfpjZ0CjpI8QI-w0wBnYA1w/"", ""Инфа!A:AA""), 6, FALSE)"),2024)</f>
        <v>2024</v>
      </c>
      <c r="H3150" s="150">
        <v>16800</v>
      </c>
      <c r="I3150" s="156" t="s">
        <v>1021</v>
      </c>
      <c r="J3150" s="93" t="s">
        <v>8608</v>
      </c>
      <c r="K3150" s="153"/>
      <c r="L3150" s="153"/>
      <c r="M3150" s="153"/>
      <c r="N3150" s="153"/>
      <c r="O3150" s="153"/>
      <c r="P3150" s="153"/>
      <c r="Q3150" s="153"/>
      <c r="R3150" s="153"/>
      <c r="S3150" s="153"/>
    </row>
    <row r="3151" spans="1:19" ht="206.25">
      <c r="A3151" s="277" t="s">
        <v>25424</v>
      </c>
      <c r="B3151" s="253" t="s">
        <v>153</v>
      </c>
      <c r="C3151" s="93" t="s">
        <v>8610</v>
      </c>
      <c r="D3151" s="93" t="s">
        <v>8611</v>
      </c>
      <c r="E3151" s="148">
        <f ca="1">IFERROR(__xludf.DUMMYFUNCTION(" VLOOKUP(A3189, IMPORTRANGE(""https://docs.google.com/spreadsheets/d/1fj_Bhi2XPL3siwIh4sx4VRLAe31yD50oKdj5UlRYW0c/"", ""Сводка!A:AA""), 5, FALSE)"),124)</f>
        <v>124</v>
      </c>
      <c r="F3151" s="148" t="s">
        <v>165</v>
      </c>
      <c r="G3151" s="147">
        <f ca="1">IFERROR(__xludf.DUMMYFUNCTION(" VLOOKUP(A3189, IMPORTRANGE(""https://docs.google.com/spreadsheets/d/1QNLbnkR_AongFt22vMfNzfpjZ0CjpI8QI-w0wBnYA1w/"", ""Инфа!A:AA""), 6, FALSE)"),2024)</f>
        <v>2024</v>
      </c>
      <c r="H3151" s="150">
        <v>8700</v>
      </c>
      <c r="I3151" s="156" t="s">
        <v>554</v>
      </c>
      <c r="J3151" s="93" t="s">
        <v>8612</v>
      </c>
      <c r="K3151" s="153"/>
      <c r="L3151" s="153"/>
      <c r="M3151" s="153"/>
      <c r="N3151" s="153"/>
      <c r="O3151" s="153"/>
      <c r="P3151" s="153"/>
      <c r="Q3151" s="153"/>
      <c r="R3151" s="153"/>
      <c r="S3151" s="153"/>
    </row>
    <row r="3152" spans="1:19" ht="131.25">
      <c r="A3152" s="277" t="s">
        <v>25424</v>
      </c>
      <c r="B3152" s="253" t="s">
        <v>153</v>
      </c>
      <c r="C3152" s="93" t="s">
        <v>8613</v>
      </c>
      <c r="D3152" s="93" t="s">
        <v>8614</v>
      </c>
      <c r="E3152" s="148">
        <f ca="1">IFERROR(__xludf.DUMMYFUNCTION(" VLOOKUP(A3190, IMPORTRANGE(""https://docs.google.com/spreadsheets/d/1fj_Bhi2XPL3siwIh4sx4VRLAe31yD50oKdj5UlRYW0c/"", ""Сводка!A:AA""), 5, FALSE)"),112)</f>
        <v>112</v>
      </c>
      <c r="F3152" s="148" t="s">
        <v>50</v>
      </c>
      <c r="G3152" s="147">
        <f ca="1">IFERROR(__xludf.DUMMYFUNCTION(" VLOOKUP(A3190, IMPORTRANGE(""https://docs.google.com/spreadsheets/d/1QNLbnkR_AongFt22vMfNzfpjZ0CjpI8QI-w0wBnYA1w/"", ""Инфа!A:AA""), 6, FALSE)"),2024)</f>
        <v>2024</v>
      </c>
      <c r="H3152" s="150">
        <v>8400</v>
      </c>
      <c r="I3152" s="156" t="s">
        <v>554</v>
      </c>
      <c r="J3152" s="93" t="s">
        <v>8615</v>
      </c>
      <c r="K3152" s="153"/>
      <c r="L3152" s="153"/>
      <c r="M3152" s="153"/>
      <c r="N3152" s="153"/>
      <c r="O3152" s="153"/>
      <c r="P3152" s="153"/>
      <c r="Q3152" s="153"/>
      <c r="R3152" s="153"/>
      <c r="S3152" s="153"/>
    </row>
    <row r="3153" spans="1:19" ht="131.25">
      <c r="A3153" s="277" t="s">
        <v>25424</v>
      </c>
      <c r="B3153" s="253" t="s">
        <v>153</v>
      </c>
      <c r="C3153" s="93" t="s">
        <v>8613</v>
      </c>
      <c r="D3153" s="93" t="s">
        <v>8616</v>
      </c>
      <c r="E3153" s="148">
        <f ca="1">IFERROR(__xludf.DUMMYFUNCTION(" VLOOKUP(A3191, IMPORTRANGE(""https://docs.google.com/spreadsheets/d/1fj_Bhi2XPL3siwIh4sx4VRLAe31yD50oKdj5UlRYW0c/"", ""Сводка!A:AA""), 5, FALSE)"),156)</f>
        <v>156</v>
      </c>
      <c r="F3153" s="148" t="s">
        <v>50</v>
      </c>
      <c r="G3153" s="147">
        <f ca="1">IFERROR(__xludf.DUMMYFUNCTION(" VLOOKUP(A3191, IMPORTRANGE(""https://docs.google.com/spreadsheets/d/1QNLbnkR_AongFt22vMfNzfpjZ0CjpI8QI-w0wBnYA1w/"", ""Инфа!A:AA""), 6, FALSE)"),2024)</f>
        <v>2024</v>
      </c>
      <c r="H3153" s="150">
        <v>9700</v>
      </c>
      <c r="I3153" s="156" t="s">
        <v>554</v>
      </c>
      <c r="J3153" s="93" t="s">
        <v>8617</v>
      </c>
      <c r="K3153" s="153"/>
      <c r="L3153" s="153"/>
      <c r="M3153" s="153"/>
      <c r="N3153" s="153"/>
      <c r="O3153" s="153"/>
      <c r="P3153" s="153"/>
      <c r="Q3153" s="153"/>
      <c r="R3153" s="153"/>
      <c r="S3153" s="153"/>
    </row>
    <row r="3154" spans="1:19" ht="131.25">
      <c r="A3154" s="277" t="s">
        <v>25424</v>
      </c>
      <c r="B3154" s="253" t="s">
        <v>153</v>
      </c>
      <c r="C3154" s="93" t="s">
        <v>8613</v>
      </c>
      <c r="D3154" s="93" t="s">
        <v>8618</v>
      </c>
      <c r="E3154" s="148">
        <f ca="1">IFERROR(__xludf.DUMMYFUNCTION(" VLOOKUP(A3192, IMPORTRANGE(""https://docs.google.com/spreadsheets/d/1fj_Bhi2XPL3siwIh4sx4VRLAe31yD50oKdj5UlRYW0c/"", ""Сводка!A:AA""), 5, FALSE)"),160)</f>
        <v>160</v>
      </c>
      <c r="F3154" s="148" t="s">
        <v>50</v>
      </c>
      <c r="G3154" s="147">
        <f ca="1">IFERROR(__xludf.DUMMYFUNCTION(" VLOOKUP(A3192, IMPORTRANGE(""https://docs.google.com/spreadsheets/d/1QNLbnkR_AongFt22vMfNzfpjZ0CjpI8QI-w0wBnYA1w/"", ""Инфа!A:AA""), 6, FALSE)"),2024)</f>
        <v>2024</v>
      </c>
      <c r="H3154" s="150">
        <v>9800</v>
      </c>
      <c r="I3154" s="156" t="s">
        <v>554</v>
      </c>
      <c r="J3154" s="93" t="s">
        <v>8619</v>
      </c>
      <c r="K3154" s="153"/>
      <c r="L3154" s="153"/>
      <c r="M3154" s="153"/>
      <c r="N3154" s="153"/>
      <c r="O3154" s="153"/>
      <c r="P3154" s="153"/>
      <c r="Q3154" s="153"/>
      <c r="R3154" s="153"/>
      <c r="S3154" s="153"/>
    </row>
    <row r="3155" spans="1:19" ht="131.25">
      <c r="A3155" s="277" t="s">
        <v>25424</v>
      </c>
      <c r="B3155" s="253" t="s">
        <v>400</v>
      </c>
      <c r="C3155" s="93" t="s">
        <v>8613</v>
      </c>
      <c r="D3155" s="93" t="s">
        <v>8620</v>
      </c>
      <c r="E3155" s="148">
        <f ca="1">IFERROR(__xludf.DUMMYFUNCTION(" VLOOKUP(A3193, IMPORTRANGE(""https://docs.google.com/spreadsheets/d/1fj_Bhi2XPL3siwIh4sx4VRLAe31yD50oKdj5UlRYW0c/"", ""Сводка!A:AA""), 5, FALSE)"),104)</f>
        <v>104</v>
      </c>
      <c r="F3155" s="148" t="s">
        <v>403</v>
      </c>
      <c r="G3155" s="147">
        <f ca="1">IFERROR(__xludf.DUMMYFUNCTION(" VLOOKUP(A3193, IMPORTRANGE(""https://docs.google.com/spreadsheets/d/1QNLbnkR_AongFt22vMfNzfpjZ0CjpI8QI-w0wBnYA1w/"", ""Инфа!A:AA""), 6, FALSE)"),2024)</f>
        <v>2024</v>
      </c>
      <c r="H3155" s="150">
        <v>8100</v>
      </c>
      <c r="I3155" s="156" t="s">
        <v>554</v>
      </c>
      <c r="J3155" s="93" t="s">
        <v>8621</v>
      </c>
      <c r="K3155" s="153"/>
      <c r="L3155" s="153"/>
      <c r="M3155" s="153"/>
      <c r="N3155" s="153"/>
      <c r="O3155" s="153"/>
      <c r="P3155" s="153"/>
      <c r="Q3155" s="153"/>
      <c r="R3155" s="153"/>
      <c r="S3155" s="153"/>
    </row>
    <row r="3156" spans="1:19" ht="131.25">
      <c r="A3156" s="277" t="s">
        <v>25424</v>
      </c>
      <c r="B3156" s="253" t="s">
        <v>400</v>
      </c>
      <c r="C3156" s="93" t="s">
        <v>8613</v>
      </c>
      <c r="D3156" s="93" t="s">
        <v>8622</v>
      </c>
      <c r="E3156" s="148">
        <f ca="1">IFERROR(__xludf.DUMMYFUNCTION(" VLOOKUP(A3194, IMPORTRANGE(""https://docs.google.com/spreadsheets/d/1fj_Bhi2XPL3siwIh4sx4VRLAe31yD50oKdj5UlRYW0c/"", ""Сводка!A:AA""), 5, FALSE)"),156)</f>
        <v>156</v>
      </c>
      <c r="F3156" s="148" t="s">
        <v>403</v>
      </c>
      <c r="G3156" s="147">
        <f ca="1">IFERROR(__xludf.DUMMYFUNCTION(" VLOOKUP(A3194, IMPORTRANGE(""https://docs.google.com/spreadsheets/d/1QNLbnkR_AongFt22vMfNzfpjZ0CjpI8QI-w0wBnYA1w/"", ""Инфа!A:AA""), 6, FALSE)"),2024)</f>
        <v>2024</v>
      </c>
      <c r="H3156" s="150">
        <v>9700</v>
      </c>
      <c r="I3156" s="156" t="s">
        <v>554</v>
      </c>
      <c r="J3156" s="93" t="s">
        <v>8623</v>
      </c>
      <c r="K3156" s="153"/>
      <c r="L3156" s="153"/>
      <c r="M3156" s="153"/>
      <c r="N3156" s="153"/>
      <c r="O3156" s="153"/>
      <c r="P3156" s="153"/>
      <c r="Q3156" s="153"/>
      <c r="R3156" s="153"/>
      <c r="S3156" s="153"/>
    </row>
    <row r="3157" spans="1:19" ht="75">
      <c r="A3157" s="277" t="s">
        <v>25424</v>
      </c>
      <c r="B3157" s="253" t="s">
        <v>153</v>
      </c>
      <c r="C3157" s="93" t="s">
        <v>8624</v>
      </c>
      <c r="D3157" s="93" t="s">
        <v>8625</v>
      </c>
      <c r="E3157" s="148">
        <f ca="1">IFERROR(__xludf.DUMMYFUNCTION(" VLOOKUP(A3195, IMPORTRANGE(""https://docs.google.com/spreadsheets/d/1fj_Bhi2XPL3siwIh4sx4VRLAe31yD50oKdj5UlRYW0c/"", ""Сводка!A:AA""), 5, FALSE)"),108)</f>
        <v>108</v>
      </c>
      <c r="F3157" s="148" t="s">
        <v>50</v>
      </c>
      <c r="G3157" s="147">
        <f ca="1">IFERROR(__xludf.DUMMYFUNCTION(" VLOOKUP(A3195, IMPORTRANGE(""https://docs.google.com/spreadsheets/d/1QNLbnkR_AongFt22vMfNzfpjZ0CjpI8QI-w0wBnYA1w/"", ""Инфа!A:AA""), 6, FALSE)"),2024)</f>
        <v>2024</v>
      </c>
      <c r="H3157" s="150">
        <v>8200</v>
      </c>
      <c r="I3157" s="151" t="s">
        <v>28</v>
      </c>
      <c r="J3157" s="93"/>
      <c r="K3157" s="153"/>
      <c r="L3157" s="153"/>
      <c r="M3157" s="153"/>
      <c r="N3157" s="153"/>
      <c r="O3157" s="153"/>
      <c r="P3157" s="153"/>
      <c r="Q3157" s="153"/>
      <c r="R3157" s="153"/>
      <c r="S3157" s="153"/>
    </row>
    <row r="3158" spans="1:19" ht="112.5">
      <c r="A3158" s="277" t="s">
        <v>25424</v>
      </c>
      <c r="B3158" s="253" t="s">
        <v>400</v>
      </c>
      <c r="C3158" s="93" t="s">
        <v>8626</v>
      </c>
      <c r="D3158" s="93" t="s">
        <v>8627</v>
      </c>
      <c r="E3158" s="148">
        <f ca="1">IFERROR(__xludf.DUMMYFUNCTION(" VLOOKUP(A3196, IMPORTRANGE(""https://docs.google.com/spreadsheets/d/1fj_Bhi2XPL3siwIh4sx4VRLAe31yD50oKdj5UlRYW0c/"", ""Сводка!A:AA""), 5, FALSE)"),126)</f>
        <v>126</v>
      </c>
      <c r="F3158" s="148" t="s">
        <v>50</v>
      </c>
      <c r="G3158" s="147">
        <f ca="1">IFERROR(__xludf.DUMMYFUNCTION(" VLOOKUP(A3196, IMPORTRANGE(""https://docs.google.com/spreadsheets/d/1QNLbnkR_AongFt22vMfNzfpjZ0CjpI8QI-w0wBnYA1w/"", ""Инфа!A:AA""), 6, FALSE)"),2024)</f>
        <v>2024</v>
      </c>
      <c r="H3158" s="150">
        <v>8800</v>
      </c>
      <c r="I3158" s="151" t="s">
        <v>404</v>
      </c>
      <c r="J3158" s="93" t="s">
        <v>8628</v>
      </c>
      <c r="K3158" s="153"/>
      <c r="L3158" s="153"/>
      <c r="M3158" s="153"/>
      <c r="N3158" s="153"/>
      <c r="O3158" s="153"/>
      <c r="P3158" s="153"/>
      <c r="Q3158" s="153"/>
      <c r="R3158" s="153"/>
      <c r="S3158" s="153"/>
    </row>
    <row r="3159" spans="1:19" ht="112.5">
      <c r="A3159" s="277" t="s">
        <v>25424</v>
      </c>
      <c r="B3159" s="253" t="s">
        <v>400</v>
      </c>
      <c r="C3159" s="93" t="s">
        <v>8626</v>
      </c>
      <c r="D3159" s="93" t="s">
        <v>8629</v>
      </c>
      <c r="E3159" s="148">
        <f ca="1">IFERROR(__xludf.DUMMYFUNCTION(" VLOOKUP(A3197, IMPORTRANGE(""https://docs.google.com/spreadsheets/d/1fj_Bhi2XPL3siwIh4sx4VRLAe31yD50oKdj5UlRYW0c/"", ""Сводка!A:AA""), 5, FALSE)"),132)</f>
        <v>132</v>
      </c>
      <c r="F3159" s="148" t="s">
        <v>50</v>
      </c>
      <c r="G3159" s="147">
        <f ca="1">IFERROR(__xludf.DUMMYFUNCTION(" VLOOKUP(A3197, IMPORTRANGE(""https://docs.google.com/spreadsheets/d/1QNLbnkR_AongFt22vMfNzfpjZ0CjpI8QI-w0wBnYA1w/"", ""Инфа!A:AA""), 6, FALSE)"),2024)</f>
        <v>2024</v>
      </c>
      <c r="H3159" s="150">
        <v>12900</v>
      </c>
      <c r="I3159" s="156" t="s">
        <v>404</v>
      </c>
      <c r="J3159" s="93" t="s">
        <v>8630</v>
      </c>
      <c r="K3159" s="153"/>
      <c r="L3159" s="153"/>
      <c r="M3159" s="153"/>
      <c r="N3159" s="153"/>
      <c r="O3159" s="153"/>
      <c r="P3159" s="153"/>
      <c r="Q3159" s="153"/>
      <c r="R3159" s="153"/>
      <c r="S3159" s="153"/>
    </row>
    <row r="3160" spans="1:19" ht="112.5">
      <c r="A3160" s="277" t="s">
        <v>25424</v>
      </c>
      <c r="B3160" s="253" t="s">
        <v>153</v>
      </c>
      <c r="C3160" s="93" t="s">
        <v>8631</v>
      </c>
      <c r="D3160" s="93" t="s">
        <v>8632</v>
      </c>
      <c r="E3160" s="148">
        <f ca="1">IFERROR(__xludf.DUMMYFUNCTION(" VLOOKUP(A3198, IMPORTRANGE(""https://docs.google.com/spreadsheets/d/1fj_Bhi2XPL3siwIh4sx4VRLAe31yD50oKdj5UlRYW0c/"", ""Сводка!A:AA""), 5, FALSE)"),280)</f>
        <v>280</v>
      </c>
      <c r="F3160" s="148" t="s">
        <v>50</v>
      </c>
      <c r="G3160" s="147">
        <f ca="1">IFERROR(__xludf.DUMMYFUNCTION(" VLOOKUP(A3198, IMPORTRANGE(""https://docs.google.com/spreadsheets/d/1QNLbnkR_AongFt22vMfNzfpjZ0CjpI8QI-w0wBnYA1w/"", ""Инфа!A:AA""), 6, FALSE)"),2024)</f>
        <v>2024</v>
      </c>
      <c r="H3160" s="150">
        <v>13400</v>
      </c>
      <c r="I3160" s="151" t="s">
        <v>161</v>
      </c>
      <c r="J3160" s="93" t="s">
        <v>8633</v>
      </c>
      <c r="K3160" s="153"/>
      <c r="L3160" s="153"/>
      <c r="M3160" s="153"/>
      <c r="N3160" s="153"/>
      <c r="O3160" s="153"/>
      <c r="P3160" s="153"/>
      <c r="Q3160" s="153"/>
      <c r="R3160" s="153"/>
      <c r="S3160" s="153"/>
    </row>
    <row r="3161" spans="1:19" ht="112.5">
      <c r="A3161" s="277" t="s">
        <v>25424</v>
      </c>
      <c r="B3161" s="253" t="s">
        <v>153</v>
      </c>
      <c r="C3161" s="93" t="s">
        <v>8631</v>
      </c>
      <c r="D3161" s="93" t="s">
        <v>8634</v>
      </c>
      <c r="E3161" s="148">
        <f ca="1">IFERROR(__xludf.DUMMYFUNCTION(" VLOOKUP(A3199, IMPORTRANGE(""https://docs.google.com/spreadsheets/d/1fj_Bhi2XPL3siwIh4sx4VRLAe31yD50oKdj5UlRYW0c/"", ""Сводка!A:AA""), 5, FALSE)"),236)</f>
        <v>236</v>
      </c>
      <c r="F3161" s="148" t="s">
        <v>50</v>
      </c>
      <c r="G3161" s="147">
        <f ca="1">IFERROR(__xludf.DUMMYFUNCTION(" VLOOKUP(A3199, IMPORTRANGE(""https://docs.google.com/spreadsheets/d/1QNLbnkR_AongFt22vMfNzfpjZ0CjpI8QI-w0wBnYA1w/"", ""Инфа!A:AA""), 6, FALSE)"),2024)</f>
        <v>2024</v>
      </c>
      <c r="H3161" s="150">
        <v>12100</v>
      </c>
      <c r="I3161" s="151" t="s">
        <v>161</v>
      </c>
      <c r="J3161" s="93" t="s">
        <v>8633</v>
      </c>
      <c r="K3161" s="153"/>
      <c r="L3161" s="153"/>
      <c r="M3161" s="153"/>
      <c r="N3161" s="153"/>
      <c r="O3161" s="153"/>
      <c r="P3161" s="153"/>
      <c r="Q3161" s="153"/>
      <c r="R3161" s="153"/>
      <c r="S3161" s="153"/>
    </row>
    <row r="3162" spans="1:19" ht="93.75">
      <c r="A3162" s="277" t="s">
        <v>25424</v>
      </c>
      <c r="B3162" s="253" t="s">
        <v>400</v>
      </c>
      <c r="C3162" s="93" t="s">
        <v>3779</v>
      </c>
      <c r="D3162" s="93" t="s">
        <v>8635</v>
      </c>
      <c r="E3162" s="148">
        <f ca="1">IFERROR(__xludf.DUMMYFUNCTION(" VLOOKUP(A3200, IMPORTRANGE(""https://docs.google.com/spreadsheets/d/1fj_Bhi2XPL3siwIh4sx4VRLAe31yD50oKdj5UlRYW0c/"", ""Сводка!A:AA""), 5, FALSE)"),216)</f>
        <v>216</v>
      </c>
      <c r="F3162" s="148" t="s">
        <v>415</v>
      </c>
      <c r="G3162" s="147">
        <f ca="1">IFERROR(__xludf.DUMMYFUNCTION(" VLOOKUP(A3200, IMPORTRANGE(""https://docs.google.com/spreadsheets/d/1QNLbnkR_AongFt22vMfNzfpjZ0CjpI8QI-w0wBnYA1w/"", ""Инфа!A:AA""), 6, FALSE)"),2024)</f>
        <v>2024</v>
      </c>
      <c r="H3162" s="150">
        <v>11500</v>
      </c>
      <c r="I3162" s="156" t="s">
        <v>138</v>
      </c>
      <c r="J3162" s="93" t="s">
        <v>8636</v>
      </c>
      <c r="K3162" s="153"/>
      <c r="L3162" s="153"/>
      <c r="M3162" s="153"/>
      <c r="N3162" s="153"/>
      <c r="O3162" s="153"/>
      <c r="P3162" s="153"/>
      <c r="Q3162" s="153"/>
      <c r="R3162" s="153"/>
      <c r="S3162" s="153"/>
    </row>
    <row r="3163" spans="1:19" ht="93.75">
      <c r="A3163" s="277" t="s">
        <v>25424</v>
      </c>
      <c r="B3163" s="253" t="s">
        <v>400</v>
      </c>
      <c r="C3163" s="93" t="s">
        <v>3779</v>
      </c>
      <c r="D3163" s="93" t="s">
        <v>8637</v>
      </c>
      <c r="E3163" s="148">
        <f ca="1">IFERROR(__xludf.DUMMYFUNCTION(" VLOOKUP(A3201, IMPORTRANGE(""https://docs.google.com/spreadsheets/d/1fj_Bhi2XPL3siwIh4sx4VRLAe31yD50oKdj5UlRYW0c/"", ""Сводка!A:AA""), 5, FALSE)"),292)</f>
        <v>292</v>
      </c>
      <c r="F3163" s="148" t="s">
        <v>415</v>
      </c>
      <c r="G3163" s="147">
        <f ca="1">IFERROR(__xludf.DUMMYFUNCTION(" VLOOKUP(A3201, IMPORTRANGE(""https://docs.google.com/spreadsheets/d/1QNLbnkR_AongFt22vMfNzfpjZ0CjpI8QI-w0wBnYA1w/"", ""Инфа!A:AA""), 6, FALSE)"),2024)</f>
        <v>2024</v>
      </c>
      <c r="H3163" s="150">
        <v>13800</v>
      </c>
      <c r="I3163" s="156" t="s">
        <v>138</v>
      </c>
      <c r="J3163" s="93" t="s">
        <v>8636</v>
      </c>
      <c r="K3163" s="153"/>
      <c r="L3163" s="153"/>
      <c r="M3163" s="153"/>
      <c r="N3163" s="153"/>
      <c r="O3163" s="153"/>
      <c r="P3163" s="153"/>
      <c r="Q3163" s="153"/>
      <c r="R3163" s="153"/>
      <c r="S3163" s="153"/>
    </row>
    <row r="3164" spans="1:19" ht="131.25">
      <c r="A3164" s="277" t="s">
        <v>25424</v>
      </c>
      <c r="B3164" s="253" t="s">
        <v>400</v>
      </c>
      <c r="C3164" s="93" t="s">
        <v>3779</v>
      </c>
      <c r="D3164" s="93" t="s">
        <v>8638</v>
      </c>
      <c r="E3164" s="148">
        <f ca="1">IFERROR(__xludf.DUMMYFUNCTION(" VLOOKUP(A3202, IMPORTRANGE(""https://docs.google.com/spreadsheets/d/1fj_Bhi2XPL3siwIh4sx4VRLAe31yD50oKdj5UlRYW0c/"", ""Сводка!A:AA""), 5, FALSE)"),400)</f>
        <v>400</v>
      </c>
      <c r="F3164" s="148" t="s">
        <v>415</v>
      </c>
      <c r="G3164" s="147">
        <f ca="1">IFERROR(__xludf.DUMMYFUNCTION(" VLOOKUP(A3202, IMPORTRANGE(""https://docs.google.com/spreadsheets/d/1QNLbnkR_AongFt22vMfNzfpjZ0CjpI8QI-w0wBnYA1w/"", ""Инфа!A:AA""), 6, FALSE)"),2024)</f>
        <v>2024</v>
      </c>
      <c r="H3164" s="154">
        <v>17000</v>
      </c>
      <c r="I3164" s="156" t="s">
        <v>138</v>
      </c>
      <c r="J3164" s="93" t="s">
        <v>8639</v>
      </c>
      <c r="K3164" s="153"/>
      <c r="L3164" s="153"/>
      <c r="M3164" s="153"/>
      <c r="N3164" s="153"/>
      <c r="O3164" s="153"/>
      <c r="P3164" s="153"/>
      <c r="Q3164" s="153"/>
      <c r="R3164" s="153"/>
      <c r="S3164" s="153"/>
    </row>
    <row r="3165" spans="1:19" ht="93.75">
      <c r="A3165" s="277" t="s">
        <v>25424</v>
      </c>
      <c r="B3165" s="253" t="s">
        <v>400</v>
      </c>
      <c r="C3165" s="93" t="s">
        <v>8640</v>
      </c>
      <c r="D3165" s="93" t="s">
        <v>8641</v>
      </c>
      <c r="E3165" s="148">
        <f ca="1">IFERROR(__xludf.DUMMYFUNCTION(" VLOOKUP(A3203, IMPORTRANGE(""https://docs.google.com/spreadsheets/d/1fj_Bhi2XPL3siwIh4sx4VRLAe31yD50oKdj5UlRYW0c/"", ""Сводка!A:AA""), 5, FALSE)"),250)</f>
        <v>250</v>
      </c>
      <c r="F3165" s="148" t="s">
        <v>415</v>
      </c>
      <c r="G3165" s="147">
        <f ca="1">IFERROR(__xludf.DUMMYFUNCTION(" VLOOKUP(A3203, IMPORTRANGE(""https://docs.google.com/spreadsheets/d/1QNLbnkR_AongFt22vMfNzfpjZ0CjpI8QI-w0wBnYA1w/"", ""Инфа!A:AA""), 6, FALSE)"),2024)</f>
        <v>2024</v>
      </c>
      <c r="H3165" s="150">
        <v>12500</v>
      </c>
      <c r="I3165" s="156" t="s">
        <v>257</v>
      </c>
      <c r="J3165" s="93"/>
      <c r="K3165" s="153"/>
      <c r="L3165" s="153"/>
      <c r="M3165" s="153"/>
      <c r="N3165" s="153"/>
      <c r="O3165" s="153"/>
      <c r="P3165" s="153"/>
      <c r="Q3165" s="153"/>
      <c r="R3165" s="153"/>
      <c r="S3165" s="153"/>
    </row>
    <row r="3166" spans="1:19" ht="131.25">
      <c r="A3166" s="277" t="s">
        <v>25424</v>
      </c>
      <c r="B3166" s="253" t="s">
        <v>13</v>
      </c>
      <c r="C3166" s="93" t="s">
        <v>8642</v>
      </c>
      <c r="D3166" s="93" t="s">
        <v>8643</v>
      </c>
      <c r="E3166" s="148">
        <f ca="1">IFERROR(__xludf.DUMMYFUNCTION(" VLOOKUP(A3204, IMPORTRANGE(""https://docs.google.com/spreadsheets/d/1fj_Bhi2XPL3siwIh4sx4VRLAe31yD50oKdj5UlRYW0c/"", ""Сводка!A:AA""), 5, FALSE)"),164)</f>
        <v>164</v>
      </c>
      <c r="F3166" s="148"/>
      <c r="G3166" s="147">
        <f ca="1">IFERROR(__xludf.DUMMYFUNCTION(" VLOOKUP(A3204, IMPORTRANGE(""https://docs.google.com/spreadsheets/d/1QNLbnkR_AongFt22vMfNzfpjZ0CjpI8QI-w0wBnYA1w/"", ""Инфа!A:AA""), 6, FALSE)"),2024)</f>
        <v>2024</v>
      </c>
      <c r="H3166" s="150">
        <v>12900</v>
      </c>
      <c r="I3166" s="151" t="s">
        <v>28</v>
      </c>
      <c r="J3166" s="93" t="s">
        <v>8644</v>
      </c>
      <c r="K3166" s="153"/>
      <c r="L3166" s="153"/>
      <c r="M3166" s="153"/>
      <c r="N3166" s="153"/>
      <c r="O3166" s="153"/>
      <c r="P3166" s="153"/>
      <c r="Q3166" s="153"/>
      <c r="R3166" s="153"/>
      <c r="S3166" s="153"/>
    </row>
    <row r="3167" spans="1:19" ht="93.75">
      <c r="A3167" s="277" t="s">
        <v>25424</v>
      </c>
      <c r="B3167" s="253" t="s">
        <v>400</v>
      </c>
      <c r="C3167" s="93" t="s">
        <v>8645</v>
      </c>
      <c r="D3167" s="93" t="s">
        <v>8646</v>
      </c>
      <c r="E3167" s="148">
        <f ca="1">IFERROR(__xludf.DUMMYFUNCTION(" VLOOKUP(A3205, IMPORTRANGE(""https://docs.google.com/spreadsheets/d/1fj_Bhi2XPL3siwIh4sx4VRLAe31yD50oKdj5UlRYW0c/"", ""Сводка!A:AA""), 5, FALSE)"),184)</f>
        <v>184</v>
      </c>
      <c r="F3167" s="148" t="s">
        <v>8647</v>
      </c>
      <c r="G3167" s="147">
        <f ca="1">IFERROR(__xludf.DUMMYFUNCTION(" VLOOKUP(A3205, IMPORTRANGE(""https://docs.google.com/spreadsheets/d/1QNLbnkR_AongFt22vMfNzfpjZ0CjpI8QI-w0wBnYA1w/"", ""Инфа!A:AA""), 6, FALSE)"),2024)</f>
        <v>2024</v>
      </c>
      <c r="H3167" s="150">
        <v>13700</v>
      </c>
      <c r="I3167" s="151" t="s">
        <v>28</v>
      </c>
      <c r="J3167" s="93"/>
      <c r="K3167" s="153"/>
      <c r="L3167" s="153"/>
      <c r="M3167" s="153"/>
      <c r="N3167" s="153"/>
      <c r="O3167" s="153"/>
      <c r="P3167" s="153"/>
      <c r="Q3167" s="153"/>
      <c r="R3167" s="153"/>
      <c r="S3167" s="153"/>
    </row>
    <row r="3168" spans="1:19" ht="409.5">
      <c r="A3168" s="277" t="s">
        <v>25424</v>
      </c>
      <c r="B3168" s="253" t="s">
        <v>8648</v>
      </c>
      <c r="C3168" s="93" t="s">
        <v>8649</v>
      </c>
      <c r="D3168" s="93" t="s">
        <v>8650</v>
      </c>
      <c r="E3168" s="148">
        <f ca="1">IFERROR(__xludf.DUMMYFUNCTION(" VLOOKUP(A3206, IMPORTRANGE(""https://docs.google.com/spreadsheets/d/1fj_Bhi2XPL3siwIh4sx4VRLAe31yD50oKdj5UlRYW0c/"", ""Сводка!A:AA""), 5, FALSE)"),280)</f>
        <v>280</v>
      </c>
      <c r="F3168" s="148" t="s">
        <v>8651</v>
      </c>
      <c r="G3168" s="147">
        <f ca="1">IFERROR(__xludf.DUMMYFUNCTION(" VLOOKUP(A3206, IMPORTRANGE(""https://docs.google.com/spreadsheets/d/1QNLbnkR_AongFt22vMfNzfpjZ0CjpI8QI-w0wBnYA1w/"", ""Инфа!A:AA""), 6, FALSE)"),2024)</f>
        <v>2024</v>
      </c>
      <c r="H3168" s="150">
        <v>13400</v>
      </c>
      <c r="I3168" s="156" t="s">
        <v>97</v>
      </c>
      <c r="J3168" s="93"/>
      <c r="K3168" s="153"/>
      <c r="L3168" s="153"/>
      <c r="M3168" s="153"/>
      <c r="N3168" s="153"/>
      <c r="O3168" s="153"/>
      <c r="P3168" s="153"/>
      <c r="Q3168" s="153"/>
      <c r="R3168" s="153"/>
      <c r="S3168" s="153"/>
    </row>
    <row r="3169" spans="1:19" ht="409.5">
      <c r="A3169" s="277" t="s">
        <v>25424</v>
      </c>
      <c r="B3169" s="253" t="s">
        <v>8648</v>
      </c>
      <c r="C3169" s="93" t="s">
        <v>8649</v>
      </c>
      <c r="D3169" s="93" t="s">
        <v>8652</v>
      </c>
      <c r="E3169" s="148">
        <f ca="1">IFERROR(__xludf.DUMMYFUNCTION(" VLOOKUP(A3207, IMPORTRANGE(""https://docs.google.com/spreadsheets/d/1fj_Bhi2XPL3siwIh4sx4VRLAe31yD50oKdj5UlRYW0c/"", ""Сводка!A:AA""), 5, FALSE)"),260)</f>
        <v>260</v>
      </c>
      <c r="F3169" s="148" t="s">
        <v>8651</v>
      </c>
      <c r="G3169" s="147">
        <f ca="1">IFERROR(__xludf.DUMMYFUNCTION(" VLOOKUP(A3207, IMPORTRANGE(""https://docs.google.com/spreadsheets/d/1QNLbnkR_AongFt22vMfNzfpjZ0CjpI8QI-w0wBnYA1w/"", ""Инфа!A:AA""), 6, FALSE)"),2024)</f>
        <v>2024</v>
      </c>
      <c r="H3169" s="150">
        <v>12800</v>
      </c>
      <c r="I3169" s="156" t="s">
        <v>97</v>
      </c>
      <c r="J3169" s="93"/>
      <c r="K3169" s="153"/>
      <c r="L3169" s="153"/>
      <c r="M3169" s="153"/>
      <c r="N3169" s="153"/>
      <c r="O3169" s="153"/>
      <c r="P3169" s="153"/>
      <c r="Q3169" s="153"/>
      <c r="R3169" s="153"/>
      <c r="S3169" s="153"/>
    </row>
    <row r="3170" spans="1:19" ht="56.25">
      <c r="A3170" s="277" t="s">
        <v>25424</v>
      </c>
      <c r="B3170" s="253" t="s">
        <v>400</v>
      </c>
      <c r="C3170" s="93" t="s">
        <v>8653</v>
      </c>
      <c r="D3170" s="93" t="s">
        <v>8654</v>
      </c>
      <c r="E3170" s="148">
        <f ca="1">IFERROR(__xludf.DUMMYFUNCTION(" VLOOKUP(A3208, IMPORTRANGE(""https://docs.google.com/spreadsheets/d/1fj_Bhi2XPL3siwIh4sx4VRLAe31yD50oKdj5UlRYW0c/"", ""Сводка!A:AA""), 5, FALSE)"),168)</f>
        <v>168</v>
      </c>
      <c r="F3170" s="148" t="s">
        <v>403</v>
      </c>
      <c r="G3170" s="147">
        <f ca="1">IFERROR(__xludf.DUMMYFUNCTION(" VLOOKUP(A3208, IMPORTRANGE(""https://docs.google.com/spreadsheets/d/1QNLbnkR_AongFt22vMfNzfpjZ0CjpI8QI-w0wBnYA1w/"", ""Инфа!A:AA""), 6, FALSE)"),2024)</f>
        <v>2024</v>
      </c>
      <c r="H3170" s="150">
        <v>15100</v>
      </c>
      <c r="I3170" s="156" t="s">
        <v>370</v>
      </c>
      <c r="J3170" s="93" t="s">
        <v>8655</v>
      </c>
      <c r="K3170" s="153"/>
      <c r="L3170" s="153"/>
      <c r="M3170" s="153"/>
      <c r="N3170" s="153"/>
      <c r="O3170" s="153"/>
      <c r="P3170" s="153"/>
      <c r="Q3170" s="153"/>
      <c r="R3170" s="153"/>
      <c r="S3170" s="153"/>
    </row>
    <row r="3171" spans="1:19" ht="112.5">
      <c r="A3171" s="277" t="s">
        <v>25424</v>
      </c>
      <c r="B3171" s="253" t="s">
        <v>400</v>
      </c>
      <c r="C3171" s="93" t="s">
        <v>8656</v>
      </c>
      <c r="D3171" s="93" t="s">
        <v>210</v>
      </c>
      <c r="E3171" s="148">
        <f ca="1">IFERROR(__xludf.DUMMYFUNCTION(" VLOOKUP(A3209, IMPORTRANGE(""https://docs.google.com/spreadsheets/d/1fj_Bhi2XPL3siwIh4sx4VRLAe31yD50oKdj5UlRYW0c/"", ""Сводка!A:AA""), 5, FALSE)"),128)</f>
        <v>128</v>
      </c>
      <c r="F3171" s="148" t="s">
        <v>415</v>
      </c>
      <c r="G3171" s="147">
        <f ca="1">IFERROR(__xludf.DUMMYFUNCTION(" VLOOKUP(A3209, IMPORTRANGE(""https://docs.google.com/spreadsheets/d/1QNLbnkR_AongFt22vMfNzfpjZ0CjpI8QI-w0wBnYA1w/"", ""Инфа!A:AA""), 6, FALSE)"),2024)</f>
        <v>2024</v>
      </c>
      <c r="H3171" s="150">
        <v>12700</v>
      </c>
      <c r="I3171" s="151" t="s">
        <v>210</v>
      </c>
      <c r="J3171" s="93" t="s">
        <v>8657</v>
      </c>
      <c r="K3171" s="153"/>
      <c r="L3171" s="153"/>
      <c r="M3171" s="153"/>
      <c r="N3171" s="153"/>
      <c r="O3171" s="153"/>
      <c r="P3171" s="153"/>
      <c r="Q3171" s="153"/>
      <c r="R3171" s="153"/>
      <c r="S3171" s="153"/>
    </row>
    <row r="3172" spans="1:19" ht="112.5">
      <c r="A3172" s="277" t="s">
        <v>25424</v>
      </c>
      <c r="B3172" s="253" t="s">
        <v>153</v>
      </c>
      <c r="C3172" s="99" t="s">
        <v>8658</v>
      </c>
      <c r="D3172" s="93" t="s">
        <v>3387</v>
      </c>
      <c r="E3172" s="148">
        <f ca="1">IFERROR(__xludf.DUMMYFUNCTION(" VLOOKUP(A3210, IMPORTRANGE(""https://docs.google.com/spreadsheets/d/1fj_Bhi2XPL3siwIh4sx4VRLAe31yD50oKdj5UlRYW0c/"", ""Сводка!A:AA""), 5, FALSE)"),264)</f>
        <v>264</v>
      </c>
      <c r="F3172" s="148" t="s">
        <v>50</v>
      </c>
      <c r="G3172" s="147">
        <f ca="1">IFERROR(__xludf.DUMMYFUNCTION(" VLOOKUP(A3210, IMPORTRANGE(""https://docs.google.com/spreadsheets/d/1QNLbnkR_AongFt22vMfNzfpjZ0CjpI8QI-w0wBnYA1w/"", ""Инфа!A:AA""), 6, FALSE)"),2024)</f>
        <v>2024</v>
      </c>
      <c r="H3172" s="150">
        <v>20800</v>
      </c>
      <c r="I3172" s="151" t="s">
        <v>161</v>
      </c>
      <c r="J3172" s="99" t="s">
        <v>8659</v>
      </c>
      <c r="K3172" s="153"/>
      <c r="L3172" s="153"/>
      <c r="M3172" s="153"/>
      <c r="N3172" s="153"/>
      <c r="O3172" s="153"/>
      <c r="P3172" s="153"/>
      <c r="Q3172" s="153"/>
      <c r="R3172" s="153"/>
      <c r="S3172" s="153"/>
    </row>
    <row r="3173" spans="1:19" ht="150">
      <c r="A3173" s="277" t="s">
        <v>25424</v>
      </c>
      <c r="B3173" s="253" t="s">
        <v>400</v>
      </c>
      <c r="C3173" s="93" t="s">
        <v>8660</v>
      </c>
      <c r="D3173" s="93" t="s">
        <v>8661</v>
      </c>
      <c r="E3173" s="148">
        <f ca="1">IFERROR(__xludf.DUMMYFUNCTION(" VLOOKUP(A3211, IMPORTRANGE(""https://docs.google.com/spreadsheets/d/1fj_Bhi2XPL3siwIh4sx4VRLAe31yD50oKdj5UlRYW0c/"", ""Сводка!A:AA""), 5, FALSE)"),176)</f>
        <v>176</v>
      </c>
      <c r="F3173" s="148" t="s">
        <v>415</v>
      </c>
      <c r="G3173" s="147">
        <f ca="1">IFERROR(__xludf.DUMMYFUNCTION(" VLOOKUP(A3211, IMPORTRANGE(""https://docs.google.com/spreadsheets/d/1QNLbnkR_AongFt22vMfNzfpjZ0CjpI8QI-w0wBnYA1w/"", ""Инфа!A:AA""), 6, FALSE)"),2024)</f>
        <v>2024</v>
      </c>
      <c r="H3173" s="150">
        <v>10300</v>
      </c>
      <c r="I3173" s="151" t="s">
        <v>1196</v>
      </c>
      <c r="J3173" s="93" t="s">
        <v>8662</v>
      </c>
      <c r="K3173" s="153"/>
      <c r="L3173" s="153"/>
      <c r="M3173" s="153"/>
      <c r="N3173" s="153"/>
      <c r="O3173" s="153"/>
      <c r="P3173" s="153"/>
      <c r="Q3173" s="153"/>
      <c r="R3173" s="153"/>
      <c r="S3173" s="153"/>
    </row>
    <row r="3174" spans="1:19" ht="187.5">
      <c r="A3174" s="277" t="s">
        <v>25424</v>
      </c>
      <c r="B3174" s="253" t="s">
        <v>400</v>
      </c>
      <c r="C3174" s="93" t="s">
        <v>8660</v>
      </c>
      <c r="D3174" s="93" t="s">
        <v>8663</v>
      </c>
      <c r="E3174" s="148">
        <f ca="1">IFERROR(__xludf.DUMMYFUNCTION(" VLOOKUP(A3212, IMPORTRANGE(""https://docs.google.com/spreadsheets/d/1fj_Bhi2XPL3siwIh4sx4VRLAe31yD50oKdj5UlRYW0c/"", ""Сводка!A:AA""), 5, FALSE)"),104)</f>
        <v>104</v>
      </c>
      <c r="F3174" s="148" t="s">
        <v>108</v>
      </c>
      <c r="G3174" s="147">
        <f ca="1">IFERROR(__xludf.DUMMYFUNCTION(" VLOOKUP(A3212, IMPORTRANGE(""https://docs.google.com/spreadsheets/d/1QNLbnkR_AongFt22vMfNzfpjZ0CjpI8QI-w0wBnYA1w/"", ""Инфа!A:AA""), 6, FALSE)"),2024)</f>
        <v>2024</v>
      </c>
      <c r="H3174" s="150">
        <v>8100</v>
      </c>
      <c r="I3174" s="151" t="s">
        <v>340</v>
      </c>
      <c r="J3174" s="93" t="s">
        <v>8664</v>
      </c>
      <c r="K3174" s="153"/>
      <c r="L3174" s="153"/>
      <c r="M3174" s="153"/>
      <c r="N3174" s="153"/>
      <c r="O3174" s="153"/>
      <c r="P3174" s="153"/>
      <c r="Q3174" s="153"/>
      <c r="R3174" s="153"/>
      <c r="S3174" s="153"/>
    </row>
    <row r="3175" spans="1:19" ht="150">
      <c r="A3175" s="277" t="s">
        <v>25424</v>
      </c>
      <c r="B3175" s="253" t="s">
        <v>153</v>
      </c>
      <c r="C3175" s="93" t="s">
        <v>8660</v>
      </c>
      <c r="D3175" s="93" t="s">
        <v>8665</v>
      </c>
      <c r="E3175" s="148">
        <f ca="1">IFERROR(__xludf.DUMMYFUNCTION(" VLOOKUP(A3213, IMPORTRANGE(""https://docs.google.com/spreadsheets/d/1fj_Bhi2XPL3siwIh4sx4VRLAe31yD50oKdj5UlRYW0c/"", ""Сводка!A:AA""), 5, FALSE)"),140)</f>
        <v>140</v>
      </c>
      <c r="F3175" s="148" t="s">
        <v>108</v>
      </c>
      <c r="G3175" s="147">
        <f ca="1">IFERROR(__xludf.DUMMYFUNCTION(" VLOOKUP(A3213, IMPORTRANGE(""https://docs.google.com/spreadsheets/d/1QNLbnkR_AongFt22vMfNzfpjZ0CjpI8QI-w0wBnYA1w/"", ""Инфа!A:AA""), 6, FALSE)"),2024)</f>
        <v>2024</v>
      </c>
      <c r="H3175" s="150">
        <v>9200</v>
      </c>
      <c r="I3175" s="151" t="s">
        <v>340</v>
      </c>
      <c r="J3175" s="93" t="s">
        <v>8666</v>
      </c>
      <c r="K3175" s="153"/>
      <c r="L3175" s="153"/>
      <c r="M3175" s="153"/>
      <c r="N3175" s="153"/>
      <c r="O3175" s="153"/>
      <c r="P3175" s="153"/>
      <c r="Q3175" s="153"/>
      <c r="R3175" s="153"/>
      <c r="S3175" s="153"/>
    </row>
    <row r="3176" spans="1:19" ht="168.75">
      <c r="A3176" s="277" t="s">
        <v>25424</v>
      </c>
      <c r="B3176" s="253" t="s">
        <v>400</v>
      </c>
      <c r="C3176" s="93" t="s">
        <v>8667</v>
      </c>
      <c r="D3176" s="93" t="s">
        <v>8668</v>
      </c>
      <c r="E3176" s="148">
        <f ca="1">IFERROR(__xludf.DUMMYFUNCTION(" VLOOKUP(A3214, IMPORTRANGE(""https://docs.google.com/spreadsheets/d/1fj_Bhi2XPL3siwIh4sx4VRLAe31yD50oKdj5UlRYW0c/"", ""Сводка!A:AA""), 5, FALSE)"),260)</f>
        <v>260</v>
      </c>
      <c r="F3176" s="148" t="s">
        <v>415</v>
      </c>
      <c r="G3176" s="147">
        <f ca="1">IFERROR(__xludf.DUMMYFUNCTION(" VLOOKUP(A3214, IMPORTRANGE(""https://docs.google.com/spreadsheets/d/1QNLbnkR_AongFt22vMfNzfpjZ0CjpI8QI-w0wBnYA1w/"", ""Инфа!A:AA""), 6, FALSE)"),2024)</f>
        <v>2024</v>
      </c>
      <c r="H3176" s="150">
        <v>20600</v>
      </c>
      <c r="I3176" s="151" t="s">
        <v>340</v>
      </c>
      <c r="J3176" s="93" t="s">
        <v>8669</v>
      </c>
      <c r="K3176" s="153"/>
      <c r="L3176" s="153"/>
      <c r="M3176" s="153"/>
      <c r="N3176" s="153"/>
      <c r="O3176" s="153"/>
      <c r="P3176" s="153"/>
      <c r="Q3176" s="153"/>
      <c r="R3176" s="153"/>
      <c r="S3176" s="153"/>
    </row>
    <row r="3177" spans="1:19" ht="93.75">
      <c r="A3177" s="277" t="s">
        <v>25424</v>
      </c>
      <c r="B3177" s="253" t="s">
        <v>153</v>
      </c>
      <c r="C3177" s="93" t="s">
        <v>8670</v>
      </c>
      <c r="D3177" s="93" t="s">
        <v>8671</v>
      </c>
      <c r="E3177" s="148">
        <f ca="1">IFERROR(__xludf.DUMMYFUNCTION(" VLOOKUP(A3215, IMPORTRANGE(""https://docs.google.com/spreadsheets/d/1fj_Bhi2XPL3siwIh4sx4VRLAe31yD50oKdj5UlRYW0c/"", ""Сводка!A:AA""), 5, FALSE)"),188)</f>
        <v>188</v>
      </c>
      <c r="F3177" s="148" t="s">
        <v>108</v>
      </c>
      <c r="G3177" s="147">
        <f ca="1">IFERROR(__xludf.DUMMYFUNCTION(" VLOOKUP(A3215, IMPORTRANGE(""https://docs.google.com/spreadsheets/d/1QNLbnkR_AongFt22vMfNzfpjZ0CjpI8QI-w0wBnYA1w/"", ""Инфа!A:AA""), 6, FALSE)"),2024)</f>
        <v>2024</v>
      </c>
      <c r="H3177" s="150">
        <v>16300</v>
      </c>
      <c r="I3177" s="156" t="s">
        <v>554</v>
      </c>
      <c r="J3177" s="93" t="s">
        <v>8672</v>
      </c>
      <c r="K3177" s="153"/>
      <c r="L3177" s="153"/>
      <c r="M3177" s="153"/>
      <c r="N3177" s="153"/>
      <c r="O3177" s="153"/>
      <c r="P3177" s="153"/>
      <c r="Q3177" s="153"/>
      <c r="R3177" s="153"/>
      <c r="S3177" s="153"/>
    </row>
    <row r="3178" spans="1:19" ht="37.5">
      <c r="A3178" s="277" t="s">
        <v>25424</v>
      </c>
      <c r="B3178" s="253" t="s">
        <v>400</v>
      </c>
      <c r="C3178" s="93" t="s">
        <v>8673</v>
      </c>
      <c r="D3178" s="93" t="s">
        <v>8674</v>
      </c>
      <c r="E3178" s="148">
        <f ca="1">IFERROR(__xludf.DUMMYFUNCTION(" VLOOKUP(A3216, IMPORTRANGE(""https://docs.google.com/spreadsheets/d/1fj_Bhi2XPL3siwIh4sx4VRLAe31yD50oKdj5UlRYW0c/"", ""Сводка!A:AA""), 5, FALSE)"),104)</f>
        <v>104</v>
      </c>
      <c r="F3178" s="148" t="s">
        <v>415</v>
      </c>
      <c r="G3178" s="147">
        <f ca="1">IFERROR(__xludf.DUMMYFUNCTION(" VLOOKUP(A3216, IMPORTRANGE(""https://docs.google.com/spreadsheets/d/1QNLbnkR_AongFt22vMfNzfpjZ0CjpI8QI-w0wBnYA1w/"", ""Инфа!A:AA""), 6, FALSE)"),2024)</f>
        <v>2024</v>
      </c>
      <c r="H3178" s="150">
        <v>8100</v>
      </c>
      <c r="I3178" s="151" t="s">
        <v>210</v>
      </c>
      <c r="J3178" s="93"/>
      <c r="K3178" s="153"/>
      <c r="L3178" s="153"/>
      <c r="M3178" s="153"/>
      <c r="N3178" s="153"/>
      <c r="O3178" s="153"/>
      <c r="P3178" s="153"/>
      <c r="Q3178" s="153"/>
      <c r="R3178" s="153"/>
      <c r="S3178" s="153"/>
    </row>
    <row r="3179" spans="1:19" ht="93.75">
      <c r="A3179" s="277" t="s">
        <v>25424</v>
      </c>
      <c r="B3179" s="253" t="s">
        <v>153</v>
      </c>
      <c r="C3179" s="93" t="s">
        <v>8675</v>
      </c>
      <c r="D3179" s="93" t="s">
        <v>8676</v>
      </c>
      <c r="E3179" s="148">
        <f ca="1">IFERROR(__xludf.DUMMYFUNCTION(" VLOOKUP(A3217, IMPORTRANGE(""https://docs.google.com/spreadsheets/d/1fj_Bhi2XPL3siwIh4sx4VRLAe31yD50oKdj5UlRYW0c/"", ""Сводка!A:AA""), 5, FALSE)"),208)</f>
        <v>208</v>
      </c>
      <c r="F3179" s="148" t="s">
        <v>1523</v>
      </c>
      <c r="G3179" s="147">
        <f ca="1">IFERROR(__xludf.DUMMYFUNCTION(" VLOOKUP(A3217, IMPORTRANGE(""https://docs.google.com/spreadsheets/d/1QNLbnkR_AongFt22vMfNzfpjZ0CjpI8QI-w0wBnYA1w/"", ""Инфа!A:AA""), 6, FALSE)"),2024)</f>
        <v>2024</v>
      </c>
      <c r="H3179" s="150">
        <v>11200</v>
      </c>
      <c r="I3179" s="151" t="s">
        <v>28</v>
      </c>
      <c r="J3179" s="93" t="s">
        <v>8677</v>
      </c>
      <c r="K3179" s="153"/>
      <c r="L3179" s="153"/>
      <c r="M3179" s="153"/>
      <c r="N3179" s="153"/>
      <c r="O3179" s="153"/>
      <c r="P3179" s="153"/>
      <c r="Q3179" s="153"/>
      <c r="R3179" s="153"/>
      <c r="S3179" s="153"/>
    </row>
    <row r="3180" spans="1:19" ht="150">
      <c r="A3180" s="277" t="s">
        <v>25424</v>
      </c>
      <c r="B3180" s="253" t="s">
        <v>153</v>
      </c>
      <c r="C3180" s="93" t="s">
        <v>8678</v>
      </c>
      <c r="D3180" s="93" t="s">
        <v>8679</v>
      </c>
      <c r="E3180" s="148">
        <f ca="1">IFERROR(__xludf.DUMMYFUNCTION(" VLOOKUP(A3218, IMPORTRANGE(""https://docs.google.com/spreadsheets/d/1fj_Bhi2XPL3siwIh4sx4VRLAe31yD50oKdj5UlRYW0c/"", ""Сводка!A:AA""), 5, FALSE)"),213)</f>
        <v>213</v>
      </c>
      <c r="F3180" s="147" t="s">
        <v>108</v>
      </c>
      <c r="G3180" s="147">
        <f ca="1">IFERROR(__xludf.DUMMYFUNCTION(" VLOOKUP(A3218, IMPORTRANGE(""https://docs.google.com/spreadsheets/d/1QNLbnkR_AongFt22vMfNzfpjZ0CjpI8QI-w0wBnYA1w/"", ""Инфа!A:AA""), 6, FALSE)"),2024)</f>
        <v>2024</v>
      </c>
      <c r="H3180" s="150">
        <v>11400</v>
      </c>
      <c r="I3180" s="160" t="s">
        <v>28</v>
      </c>
      <c r="J3180" s="97" t="s">
        <v>8680</v>
      </c>
      <c r="K3180" s="153"/>
      <c r="L3180" s="153"/>
      <c r="M3180" s="153"/>
      <c r="N3180" s="153"/>
      <c r="O3180" s="153"/>
      <c r="P3180" s="153"/>
      <c r="Q3180" s="153"/>
      <c r="R3180" s="153"/>
      <c r="S3180" s="153"/>
    </row>
    <row r="3181" spans="1:19" ht="150">
      <c r="A3181" s="277" t="s">
        <v>25424</v>
      </c>
      <c r="B3181" s="253" t="s">
        <v>153</v>
      </c>
      <c r="C3181" s="93" t="s">
        <v>8678</v>
      </c>
      <c r="D3181" s="93" t="s">
        <v>8681</v>
      </c>
      <c r="E3181" s="148">
        <f ca="1">IFERROR(__xludf.DUMMYFUNCTION(" VLOOKUP(A3219, IMPORTRANGE(""https://docs.google.com/spreadsheets/d/1fj_Bhi2XPL3siwIh4sx4VRLAe31yD50oKdj5UlRYW0c/"", ""Сводка!A:AA""), 5, FALSE)"),298)</f>
        <v>298</v>
      </c>
      <c r="F3181" s="147" t="s">
        <v>108</v>
      </c>
      <c r="G3181" s="147">
        <f ca="1">IFERROR(__xludf.DUMMYFUNCTION(" VLOOKUP(A3219, IMPORTRANGE(""https://docs.google.com/spreadsheets/d/1QNLbnkR_AongFt22vMfNzfpjZ0CjpI8QI-w0wBnYA1w/"", ""Инфа!A:AA""), 6, FALSE)"),2024)</f>
        <v>2024</v>
      </c>
      <c r="H3181" s="150">
        <v>22900</v>
      </c>
      <c r="I3181" s="160" t="s">
        <v>28</v>
      </c>
      <c r="J3181" s="97" t="s">
        <v>8682</v>
      </c>
      <c r="K3181" s="153"/>
      <c r="L3181" s="153"/>
      <c r="M3181" s="153"/>
      <c r="N3181" s="153"/>
      <c r="O3181" s="153"/>
      <c r="P3181" s="153"/>
      <c r="Q3181" s="153"/>
      <c r="R3181" s="153"/>
      <c r="S3181" s="153"/>
    </row>
    <row r="3182" spans="1:19" ht="131.25">
      <c r="A3182" s="277" t="s">
        <v>25424</v>
      </c>
      <c r="B3182" s="253" t="s">
        <v>8683</v>
      </c>
      <c r="C3182" s="93" t="s">
        <v>8684</v>
      </c>
      <c r="D3182" s="93" t="s">
        <v>8685</v>
      </c>
      <c r="E3182" s="148">
        <f ca="1">IFERROR(__xludf.DUMMYFUNCTION(" VLOOKUP(A3220, IMPORTRANGE(""https://docs.google.com/spreadsheets/d/1fj_Bhi2XPL3siwIh4sx4VRLAe31yD50oKdj5UlRYW0c/"", ""Сводка!A:AA""), 5, FALSE)"),112)</f>
        <v>112</v>
      </c>
      <c r="F3182" s="148" t="s">
        <v>8686</v>
      </c>
      <c r="G3182" s="147">
        <f ca="1">IFERROR(__xludf.DUMMYFUNCTION(" VLOOKUP(A3220, IMPORTRANGE(""https://docs.google.com/spreadsheets/d/1QNLbnkR_AongFt22vMfNzfpjZ0CjpI8QI-w0wBnYA1w/"", ""Инфа!A:AA""), 6, FALSE)"),2024)</f>
        <v>2024</v>
      </c>
      <c r="H3182" s="150">
        <v>8400</v>
      </c>
      <c r="I3182" s="156" t="s">
        <v>103</v>
      </c>
      <c r="J3182" s="93" t="s">
        <v>8687</v>
      </c>
      <c r="K3182" s="153"/>
      <c r="L3182" s="153"/>
      <c r="M3182" s="153"/>
      <c r="N3182" s="153"/>
      <c r="O3182" s="153"/>
      <c r="P3182" s="153"/>
      <c r="Q3182" s="153"/>
      <c r="R3182" s="153"/>
      <c r="S3182" s="153"/>
    </row>
    <row r="3183" spans="1:19" ht="93.75">
      <c r="A3183" s="277" t="s">
        <v>25424</v>
      </c>
      <c r="B3183" s="253" t="s">
        <v>153</v>
      </c>
      <c r="C3183" s="93" t="s">
        <v>8688</v>
      </c>
      <c r="D3183" s="93" t="s">
        <v>8689</v>
      </c>
      <c r="E3183" s="148">
        <f ca="1">IFERROR(__xludf.DUMMYFUNCTION(" VLOOKUP(A3221, IMPORTRANGE(""https://docs.google.com/spreadsheets/d/1fj_Bhi2XPL3siwIh4sx4VRLAe31yD50oKdj5UlRYW0c/"", ""Сводка!A:AA""), 5, FALSE)"),344)</f>
        <v>344</v>
      </c>
      <c r="F3183" s="148" t="s">
        <v>1342</v>
      </c>
      <c r="G3183" s="147">
        <f ca="1">IFERROR(__xludf.DUMMYFUNCTION(" VLOOKUP(A3221, IMPORTRANGE(""https://docs.google.com/spreadsheets/d/1QNLbnkR_AongFt22vMfNzfpjZ0CjpI8QI-w0wBnYA1w/"", ""Инфа!A:AA""), 6, FALSE)"),2024)</f>
        <v>2024</v>
      </c>
      <c r="H3183" s="150">
        <v>25600</v>
      </c>
      <c r="I3183" s="151" t="s">
        <v>650</v>
      </c>
      <c r="J3183" s="93" t="s">
        <v>8690</v>
      </c>
      <c r="K3183" s="153"/>
      <c r="L3183" s="153"/>
      <c r="M3183" s="153"/>
      <c r="N3183" s="153"/>
      <c r="O3183" s="153"/>
      <c r="P3183" s="153"/>
      <c r="Q3183" s="153"/>
      <c r="R3183" s="153"/>
      <c r="S3183" s="153"/>
    </row>
    <row r="3184" spans="1:19" ht="168.75">
      <c r="A3184" s="277" t="s">
        <v>25424</v>
      </c>
      <c r="B3184" s="253" t="s">
        <v>400</v>
      </c>
      <c r="C3184" s="93" t="s">
        <v>8691</v>
      </c>
      <c r="D3184" s="93" t="s">
        <v>8692</v>
      </c>
      <c r="E3184" s="148">
        <f ca="1">IFERROR(__xludf.DUMMYFUNCTION(" VLOOKUP(A3222, IMPORTRANGE(""https://docs.google.com/spreadsheets/d/1fj_Bhi2XPL3siwIh4sx4VRLAe31yD50oKdj5UlRYW0c/"", ""Сводка!A:AA""), 5, FALSE)"),256)</f>
        <v>256</v>
      </c>
      <c r="F3184" s="148" t="s">
        <v>415</v>
      </c>
      <c r="G3184" s="147">
        <f ca="1">IFERROR(__xludf.DUMMYFUNCTION(" VLOOKUP(A3222, IMPORTRANGE(""https://docs.google.com/spreadsheets/d/1QNLbnkR_AongFt22vMfNzfpjZ0CjpI8QI-w0wBnYA1w/"", ""Инфа!A:AA""), 6, FALSE)"),2023)</f>
        <v>2023</v>
      </c>
      <c r="H3184" s="150">
        <v>26500</v>
      </c>
      <c r="I3184" s="151" t="s">
        <v>8693</v>
      </c>
      <c r="J3184" s="93" t="s">
        <v>8694</v>
      </c>
      <c r="K3184" s="153"/>
      <c r="L3184" s="153"/>
      <c r="M3184" s="153"/>
      <c r="N3184" s="153"/>
      <c r="O3184" s="153"/>
      <c r="P3184" s="153"/>
      <c r="Q3184" s="153"/>
      <c r="R3184" s="153"/>
      <c r="S3184" s="153"/>
    </row>
    <row r="3185" spans="1:19" ht="168.75">
      <c r="A3185" s="277" t="s">
        <v>25424</v>
      </c>
      <c r="B3185" s="253" t="s">
        <v>400</v>
      </c>
      <c r="C3185" s="93" t="s">
        <v>8691</v>
      </c>
      <c r="D3185" s="93" t="s">
        <v>8695</v>
      </c>
      <c r="E3185" s="148">
        <f ca="1">IFERROR(__xludf.DUMMYFUNCTION(" VLOOKUP(A3223, IMPORTRANGE(""https://docs.google.com/spreadsheets/d/1fj_Bhi2XPL3siwIh4sx4VRLAe31yD50oKdj5UlRYW0c/"", ""Сводка!A:AA""), 5, FALSE)"),252)</f>
        <v>252</v>
      </c>
      <c r="F3185" s="148" t="s">
        <v>415</v>
      </c>
      <c r="G3185" s="147">
        <f ca="1">IFERROR(__xludf.DUMMYFUNCTION(" VLOOKUP(A3223, IMPORTRANGE(""https://docs.google.com/spreadsheets/d/1QNLbnkR_AongFt22vMfNzfpjZ0CjpI8QI-w0wBnYA1w/"", ""Инфа!A:AA""), 6, FALSE)"),2023)</f>
        <v>2023</v>
      </c>
      <c r="H3185" s="150">
        <v>26200</v>
      </c>
      <c r="I3185" s="151" t="s">
        <v>8693</v>
      </c>
      <c r="J3185" s="93" t="s">
        <v>8694</v>
      </c>
      <c r="K3185" s="153"/>
      <c r="L3185" s="153"/>
      <c r="M3185" s="153"/>
      <c r="N3185" s="153"/>
      <c r="O3185" s="153"/>
      <c r="P3185" s="153"/>
      <c r="Q3185" s="153"/>
      <c r="R3185" s="153"/>
      <c r="S3185" s="153"/>
    </row>
    <row r="3186" spans="1:19" ht="187.5">
      <c r="A3186" s="277" t="s">
        <v>25424</v>
      </c>
      <c r="B3186" s="253" t="s">
        <v>400</v>
      </c>
      <c r="C3186" s="93" t="s">
        <v>8696</v>
      </c>
      <c r="D3186" s="93" t="s">
        <v>8697</v>
      </c>
      <c r="E3186" s="148">
        <f ca="1">IFERROR(__xludf.DUMMYFUNCTION(" VLOOKUP(A3224, IMPORTRANGE(""https://docs.google.com/spreadsheets/d/1fj_Bhi2XPL3siwIh4sx4VRLAe31yD50oKdj5UlRYW0c/"", ""Сводка!A:AA""), 5, FALSE)"),232)</f>
        <v>232</v>
      </c>
      <c r="F3186" s="148" t="s">
        <v>26</v>
      </c>
      <c r="G3186" s="147">
        <f ca="1">IFERROR(__xludf.DUMMYFUNCTION(" VLOOKUP(A3224, IMPORTRANGE(""https://docs.google.com/spreadsheets/d/1QNLbnkR_AongFt22vMfNzfpjZ0CjpI8QI-w0wBnYA1w/"", ""Инфа!A:AA""), 6, FALSE)"),2024)</f>
        <v>2024</v>
      </c>
      <c r="H3186" s="150">
        <v>24600</v>
      </c>
      <c r="I3186" s="151" t="s">
        <v>1795</v>
      </c>
      <c r="J3186" s="93" t="s">
        <v>8698</v>
      </c>
      <c r="K3186" s="153"/>
      <c r="L3186" s="153"/>
      <c r="M3186" s="153"/>
      <c r="N3186" s="153"/>
      <c r="O3186" s="153"/>
      <c r="P3186" s="153"/>
      <c r="Q3186" s="153"/>
      <c r="R3186" s="153"/>
      <c r="S3186" s="153"/>
    </row>
    <row r="3187" spans="1:19" ht="112.5">
      <c r="A3187" s="277" t="s">
        <v>25424</v>
      </c>
      <c r="B3187" s="253" t="s">
        <v>400</v>
      </c>
      <c r="C3187" s="93" t="s">
        <v>8699</v>
      </c>
      <c r="D3187" s="93" t="s">
        <v>8700</v>
      </c>
      <c r="E3187" s="148">
        <f ca="1">IFERROR(__xludf.DUMMYFUNCTION(" VLOOKUP(A3225, IMPORTRANGE(""https://docs.google.com/spreadsheets/d/1fj_Bhi2XPL3siwIh4sx4VRLAe31yD50oKdj5UlRYW0c/"", ""Сводка!A:AA""), 5, FALSE)"),116)</f>
        <v>116</v>
      </c>
      <c r="F3187" s="148" t="s">
        <v>4782</v>
      </c>
      <c r="G3187" s="147">
        <f ca="1">IFERROR(__xludf.DUMMYFUNCTION(" VLOOKUP(A3225, IMPORTRANGE(""https://docs.google.com/spreadsheets/d/1QNLbnkR_AongFt22vMfNzfpjZ0CjpI8QI-w0wBnYA1w/"", ""Инфа!A:AA""), 6, FALSE)"),2024)</f>
        <v>2024</v>
      </c>
      <c r="H3187" s="150">
        <v>12000</v>
      </c>
      <c r="I3187" s="151" t="s">
        <v>8701</v>
      </c>
      <c r="J3187" s="93" t="s">
        <v>8702</v>
      </c>
      <c r="K3187" s="153"/>
      <c r="L3187" s="153"/>
      <c r="M3187" s="153"/>
      <c r="N3187" s="153"/>
      <c r="O3187" s="153"/>
      <c r="P3187" s="153"/>
      <c r="Q3187" s="153"/>
      <c r="R3187" s="153"/>
      <c r="S3187" s="153"/>
    </row>
    <row r="3188" spans="1:19" ht="112.5">
      <c r="A3188" s="277" t="s">
        <v>25424</v>
      </c>
      <c r="B3188" s="253" t="s">
        <v>153</v>
      </c>
      <c r="C3188" s="93" t="s">
        <v>8703</v>
      </c>
      <c r="D3188" s="93" t="s">
        <v>8704</v>
      </c>
      <c r="E3188" s="148">
        <f ca="1">IFERROR(__xludf.DUMMYFUNCTION(" VLOOKUP(A3226, IMPORTRANGE(""https://docs.google.com/spreadsheets/d/1fj_Bhi2XPL3siwIh4sx4VRLAe31yD50oKdj5UlRYW0c/"", ""Сводка!A:AA""), 5, FALSE)"),248)</f>
        <v>248</v>
      </c>
      <c r="F3188" s="148" t="s">
        <v>8705</v>
      </c>
      <c r="G3188" s="147">
        <f ca="1">IFERROR(__xludf.DUMMYFUNCTION(" VLOOKUP(A3226, IMPORTRANGE(""https://docs.google.com/spreadsheets/d/1QNLbnkR_AongFt22vMfNzfpjZ0CjpI8QI-w0wBnYA1w/"", ""Инфа!A:AA""), 6, FALSE)"),2023)</f>
        <v>2023</v>
      </c>
      <c r="H3188" s="150">
        <v>25800</v>
      </c>
      <c r="I3188" s="151" t="s">
        <v>171</v>
      </c>
      <c r="J3188" s="93" t="s">
        <v>8706</v>
      </c>
      <c r="K3188" s="153"/>
      <c r="L3188" s="153"/>
      <c r="M3188" s="153"/>
      <c r="N3188" s="153"/>
      <c r="O3188" s="153"/>
      <c r="P3188" s="153"/>
      <c r="Q3188" s="153"/>
      <c r="R3188" s="153"/>
      <c r="S3188" s="153"/>
    </row>
    <row r="3189" spans="1:19" ht="93.75">
      <c r="A3189" s="277" t="s">
        <v>25424</v>
      </c>
      <c r="B3189" s="253" t="s">
        <v>153</v>
      </c>
      <c r="C3189" s="93" t="s">
        <v>8707</v>
      </c>
      <c r="D3189" s="93" t="s">
        <v>8708</v>
      </c>
      <c r="E3189" s="148">
        <f ca="1">IFERROR(__xludf.DUMMYFUNCTION(" VLOOKUP(A3227, IMPORTRANGE(""https://docs.google.com/spreadsheets/d/1fj_Bhi2XPL3siwIh4sx4VRLAe31yD50oKdj5UlRYW0c/"", ""Сводка!A:AA""), 5, FALSE)"),168)</f>
        <v>168</v>
      </c>
      <c r="F3189" s="148" t="s">
        <v>50</v>
      </c>
      <c r="G3189" s="147">
        <f ca="1">IFERROR(__xludf.DUMMYFUNCTION(" VLOOKUP(A3227, IMPORTRANGE(""https://docs.google.com/spreadsheets/d/1QNLbnkR_AongFt22vMfNzfpjZ0CjpI8QI-w0wBnYA1w/"", ""Инфа!A:AA""), 6, FALSE)"),2024)</f>
        <v>2024</v>
      </c>
      <c r="H3189" s="150">
        <v>15100</v>
      </c>
      <c r="I3189" s="151" t="s">
        <v>2064</v>
      </c>
      <c r="J3189" s="93" t="s">
        <v>8709</v>
      </c>
      <c r="K3189" s="153"/>
      <c r="L3189" s="153"/>
      <c r="M3189" s="153"/>
      <c r="N3189" s="153"/>
      <c r="O3189" s="153"/>
      <c r="P3189" s="153"/>
      <c r="Q3189" s="153"/>
      <c r="R3189" s="153"/>
      <c r="S3189" s="153"/>
    </row>
    <row r="3190" spans="1:19" ht="243.75">
      <c r="A3190" s="277" t="s">
        <v>25424</v>
      </c>
      <c r="B3190" s="253" t="s">
        <v>153</v>
      </c>
      <c r="C3190" s="93" t="s">
        <v>8710</v>
      </c>
      <c r="D3190" s="93" t="s">
        <v>8711</v>
      </c>
      <c r="E3190" s="148">
        <f ca="1">IFERROR(__xludf.DUMMYFUNCTION(" VLOOKUP(A3228, IMPORTRANGE(""https://docs.google.com/spreadsheets/d/1fj_Bhi2XPL3siwIh4sx4VRLAe31yD50oKdj5UlRYW0c/"", ""Сводка!A:AA""), 5, FALSE)"),208)</f>
        <v>208</v>
      </c>
      <c r="F3190" s="148" t="s">
        <v>50</v>
      </c>
      <c r="G3190" s="147">
        <f ca="1">IFERROR(__xludf.DUMMYFUNCTION(" VLOOKUP(A3228, IMPORTRANGE(""https://docs.google.com/spreadsheets/d/1QNLbnkR_AongFt22vMfNzfpjZ0CjpI8QI-w0wBnYA1w/"", ""Инфа!A:AA""), 6, FALSE)"),2024)</f>
        <v>2024</v>
      </c>
      <c r="H3190" s="150">
        <v>17500</v>
      </c>
      <c r="I3190" s="151" t="s">
        <v>72</v>
      </c>
      <c r="J3190" s="93" t="s">
        <v>8712</v>
      </c>
      <c r="K3190" s="153"/>
      <c r="L3190" s="153"/>
      <c r="M3190" s="153"/>
      <c r="N3190" s="153"/>
      <c r="O3190" s="153"/>
      <c r="P3190" s="153"/>
      <c r="Q3190" s="153"/>
      <c r="R3190" s="153"/>
      <c r="S3190" s="153"/>
    </row>
    <row r="3191" spans="1:19" ht="243.75">
      <c r="A3191" s="277" t="s">
        <v>25424</v>
      </c>
      <c r="B3191" s="253" t="s">
        <v>153</v>
      </c>
      <c r="C3191" s="93" t="s">
        <v>8710</v>
      </c>
      <c r="D3191" s="93" t="s">
        <v>8713</v>
      </c>
      <c r="E3191" s="148">
        <f ca="1">IFERROR(__xludf.DUMMYFUNCTION(" VLOOKUP(A3229, IMPORTRANGE(""https://docs.google.com/spreadsheets/d/1fj_Bhi2XPL3siwIh4sx4VRLAe31yD50oKdj5UlRYW0c/"", ""Сводка!A:AA""), 5, FALSE)"),96)</f>
        <v>96</v>
      </c>
      <c r="F3191" s="148" t="s">
        <v>50</v>
      </c>
      <c r="G3191" s="147">
        <f ca="1">IFERROR(__xludf.DUMMYFUNCTION(" VLOOKUP(A3229, IMPORTRANGE(""https://docs.google.com/spreadsheets/d/1QNLbnkR_AongFt22vMfNzfpjZ0CjpI8QI-w0wBnYA1w/"", ""Инфа!A:AA""), 6, FALSE)"),2024)</f>
        <v>2024</v>
      </c>
      <c r="H3191" s="150">
        <v>7900</v>
      </c>
      <c r="I3191" s="151" t="s">
        <v>501</v>
      </c>
      <c r="J3191" s="93" t="s">
        <v>8714</v>
      </c>
      <c r="K3191" s="153"/>
      <c r="L3191" s="153"/>
      <c r="M3191" s="153"/>
      <c r="N3191" s="153"/>
      <c r="O3191" s="153"/>
      <c r="P3191" s="153"/>
      <c r="Q3191" s="153"/>
      <c r="R3191" s="153"/>
      <c r="S3191" s="153"/>
    </row>
    <row r="3192" spans="1:19" ht="131.25">
      <c r="A3192" s="277" t="s">
        <v>25424</v>
      </c>
      <c r="B3192" s="253" t="s">
        <v>153</v>
      </c>
      <c r="C3192" s="93" t="s">
        <v>8715</v>
      </c>
      <c r="D3192" s="93" t="s">
        <v>8716</v>
      </c>
      <c r="E3192" s="148">
        <f ca="1">IFERROR(__xludf.DUMMYFUNCTION(" VLOOKUP(A3230, IMPORTRANGE(""https://docs.google.com/spreadsheets/d/1fj_Bhi2XPL3siwIh4sx4VRLAe31yD50oKdj5UlRYW0c/"", ""Сводка!A:AA""), 5, FALSE)"),244)</f>
        <v>244</v>
      </c>
      <c r="F3192" s="148" t="s">
        <v>266</v>
      </c>
      <c r="G3192" s="147">
        <f ca="1">IFERROR(__xludf.DUMMYFUNCTION(" VLOOKUP(A3230, IMPORTRANGE(""https://docs.google.com/spreadsheets/d/1QNLbnkR_AongFt22vMfNzfpjZ0CjpI8QI-w0wBnYA1w/"", ""Инфа!A:AA""), 6, FALSE)"),2024)</f>
        <v>2024</v>
      </c>
      <c r="H3192" s="150">
        <v>19600</v>
      </c>
      <c r="I3192" s="151" t="s">
        <v>1768</v>
      </c>
      <c r="J3192" s="93" t="s">
        <v>8717</v>
      </c>
      <c r="K3192" s="153"/>
      <c r="L3192" s="153"/>
      <c r="M3192" s="153"/>
      <c r="N3192" s="153"/>
      <c r="O3192" s="153"/>
      <c r="P3192" s="153"/>
      <c r="Q3192" s="153"/>
      <c r="R3192" s="153"/>
      <c r="S3192" s="153"/>
    </row>
    <row r="3193" spans="1:19" ht="112.5">
      <c r="A3193" s="277" t="s">
        <v>25424</v>
      </c>
      <c r="B3193" s="253" t="s">
        <v>400</v>
      </c>
      <c r="C3193" s="93" t="s">
        <v>2013</v>
      </c>
      <c r="D3193" s="93" t="s">
        <v>626</v>
      </c>
      <c r="E3193" s="148">
        <f ca="1">IFERROR(__xludf.DUMMYFUNCTION(" VLOOKUP(A3232, IMPORTRANGE(""https://docs.google.com/spreadsheets/d/1fj_Bhi2XPL3siwIh4sx4VRLAe31yD50oKdj5UlRYW0c/"", ""Сводка!A:AA""), 5, FALSE)"),272)</f>
        <v>272</v>
      </c>
      <c r="F3193" s="148" t="s">
        <v>415</v>
      </c>
      <c r="G3193" s="147">
        <f ca="1">IFERROR(__xludf.DUMMYFUNCTION(" VLOOKUP(A3232, IMPORTRANGE(""https://docs.google.com/spreadsheets/d/1QNLbnkR_AongFt22vMfNzfpjZ0CjpI8QI-w0wBnYA1w/"", ""Инфа!A:AA""), 6, FALSE)"),2024)</f>
        <v>2024</v>
      </c>
      <c r="H3193" s="150">
        <v>13200</v>
      </c>
      <c r="I3193" s="156" t="s">
        <v>489</v>
      </c>
      <c r="J3193" s="93" t="s">
        <v>8718</v>
      </c>
      <c r="K3193" s="153"/>
      <c r="L3193" s="153"/>
      <c r="M3193" s="153"/>
      <c r="N3193" s="153"/>
      <c r="O3193" s="153"/>
      <c r="P3193" s="153"/>
      <c r="Q3193" s="153"/>
      <c r="R3193" s="153"/>
      <c r="S3193" s="153"/>
    </row>
    <row r="3194" spans="1:19" ht="112.5">
      <c r="A3194" s="277" t="s">
        <v>25424</v>
      </c>
      <c r="B3194" s="253" t="s">
        <v>400</v>
      </c>
      <c r="C3194" s="93" t="s">
        <v>8719</v>
      </c>
      <c r="D3194" s="93" t="s">
        <v>8720</v>
      </c>
      <c r="E3194" s="148">
        <f ca="1">IFERROR(__xludf.DUMMYFUNCTION(" VLOOKUP(A3233, IMPORTRANGE(""https://docs.google.com/spreadsheets/d/1fj_Bhi2XPL3siwIh4sx4VRLAe31yD50oKdj5UlRYW0c/"", ""Сводка!A:AA""), 5, FALSE)"),168)</f>
        <v>168</v>
      </c>
      <c r="F3194" s="148" t="s">
        <v>108</v>
      </c>
      <c r="G3194" s="147">
        <f ca="1">IFERROR(__xludf.DUMMYFUNCTION(" VLOOKUP(A3233, IMPORTRANGE(""https://docs.google.com/spreadsheets/d/1QNLbnkR_AongFt22vMfNzfpjZ0CjpI8QI-w0wBnYA1w/"", ""Инфа!A:AA""), 6, FALSE)"),2024)</f>
        <v>2024</v>
      </c>
      <c r="H3194" s="150">
        <v>10000</v>
      </c>
      <c r="I3194" s="156" t="s">
        <v>489</v>
      </c>
      <c r="J3194" s="93" t="s">
        <v>8721</v>
      </c>
      <c r="K3194" s="153"/>
      <c r="L3194" s="153"/>
      <c r="M3194" s="153"/>
      <c r="N3194" s="153"/>
      <c r="O3194" s="153"/>
      <c r="P3194" s="153"/>
      <c r="Q3194" s="153"/>
      <c r="R3194" s="153"/>
      <c r="S3194" s="153"/>
    </row>
    <row r="3195" spans="1:19" ht="131.25">
      <c r="A3195" s="277" t="s">
        <v>25424</v>
      </c>
      <c r="B3195" s="253" t="s">
        <v>153</v>
      </c>
      <c r="C3195" s="93" t="s">
        <v>8722</v>
      </c>
      <c r="D3195" s="93" t="s">
        <v>8723</v>
      </c>
      <c r="E3195" s="148">
        <f ca="1">IFERROR(__xludf.DUMMYFUNCTION(" VLOOKUP(A3234, IMPORTRANGE(""https://docs.google.com/spreadsheets/d/1fj_Bhi2XPL3siwIh4sx4VRLAe31yD50oKdj5UlRYW0c/"", ""Сводка!A:AA""), 5, FALSE)"),92)</f>
        <v>92</v>
      </c>
      <c r="F3195" s="148" t="s">
        <v>507</v>
      </c>
      <c r="G3195" s="147">
        <f ca="1">IFERROR(__xludf.DUMMYFUNCTION(" VLOOKUP(A3234, IMPORTRANGE(""https://docs.google.com/spreadsheets/d/1QNLbnkR_AongFt22vMfNzfpjZ0CjpI8QI-w0wBnYA1w/"", ""Инфа!A:AA""), 6, FALSE)"),2024)</f>
        <v>2024</v>
      </c>
      <c r="H3195" s="150">
        <v>7800</v>
      </c>
      <c r="I3195" s="151" t="s">
        <v>161</v>
      </c>
      <c r="J3195" s="93" t="s">
        <v>8724</v>
      </c>
      <c r="K3195" s="153"/>
      <c r="L3195" s="153"/>
      <c r="M3195" s="153"/>
      <c r="N3195" s="153"/>
      <c r="O3195" s="153"/>
      <c r="P3195" s="153"/>
      <c r="Q3195" s="153"/>
      <c r="R3195" s="153"/>
      <c r="S3195" s="153"/>
    </row>
    <row r="3196" spans="1:19" ht="75">
      <c r="A3196" s="277" t="s">
        <v>25424</v>
      </c>
      <c r="B3196" s="254" t="s">
        <v>486</v>
      </c>
      <c r="C3196" s="96" t="s">
        <v>8725</v>
      </c>
      <c r="D3196" s="96" t="s">
        <v>8726</v>
      </c>
      <c r="E3196" s="148">
        <f ca="1">IFERROR(__xludf.DUMMYFUNCTION(" VLOOKUP(A3235, IMPORTRANGE(""https://docs.google.com/spreadsheets/d/1fj_Bhi2XPL3siwIh4sx4VRLAe31yD50oKdj5UlRYW0c/"", ""Сводка!A:AA""), 5, FALSE)"),120)</f>
        <v>120</v>
      </c>
      <c r="F3196" s="165" t="s">
        <v>403</v>
      </c>
      <c r="G3196" s="147">
        <f ca="1">IFERROR(__xludf.DUMMYFUNCTION(" VLOOKUP(A3235, IMPORTRANGE(""https://docs.google.com/spreadsheets/d/1QNLbnkR_AongFt22vMfNzfpjZ0CjpI8QI-w0wBnYA1w/"", ""Инфа!A:AA""), 6, FALSE)"),2024)</f>
        <v>2024</v>
      </c>
      <c r="H3196" s="150">
        <v>8600</v>
      </c>
      <c r="I3196" s="156" t="s">
        <v>819</v>
      </c>
      <c r="J3196" s="96" t="s">
        <v>8727</v>
      </c>
      <c r="K3196" s="153"/>
      <c r="L3196" s="153"/>
      <c r="M3196" s="153"/>
      <c r="N3196" s="153"/>
      <c r="O3196" s="153"/>
      <c r="P3196" s="153"/>
      <c r="Q3196" s="153"/>
      <c r="R3196" s="153"/>
      <c r="S3196" s="153"/>
    </row>
    <row r="3197" spans="1:19" ht="112.5">
      <c r="A3197" s="277" t="s">
        <v>25424</v>
      </c>
      <c r="B3197" s="253" t="s">
        <v>153</v>
      </c>
      <c r="C3197" s="93" t="s">
        <v>8728</v>
      </c>
      <c r="D3197" s="93" t="s">
        <v>8729</v>
      </c>
      <c r="E3197" s="148">
        <f ca="1">IFERROR(__xludf.DUMMYFUNCTION(" VLOOKUP(A3236, IMPORTRANGE(""https://docs.google.com/spreadsheets/d/1fj_Bhi2XPL3siwIh4sx4VRLAe31yD50oKdj5UlRYW0c/"", ""Сводка!A:AA""), 5, FALSE)"),196)</f>
        <v>196</v>
      </c>
      <c r="F3197" s="148" t="s">
        <v>50</v>
      </c>
      <c r="G3197" s="147">
        <f ca="1">IFERROR(__xludf.DUMMYFUNCTION(" VLOOKUP(A3236, IMPORTRANGE(""https://docs.google.com/spreadsheets/d/1QNLbnkR_AongFt22vMfNzfpjZ0CjpI8QI-w0wBnYA1w/"", ""Инфа!A:AA""), 6, FALSE)"),2024)</f>
        <v>2024</v>
      </c>
      <c r="H3197" s="150">
        <v>10900</v>
      </c>
      <c r="I3197" s="151" t="s">
        <v>2949</v>
      </c>
      <c r="J3197" s="93" t="s">
        <v>8730</v>
      </c>
      <c r="K3197" s="153"/>
      <c r="L3197" s="153"/>
      <c r="M3197" s="153"/>
      <c r="N3197" s="153"/>
      <c r="O3197" s="153"/>
      <c r="P3197" s="153"/>
      <c r="Q3197" s="153"/>
      <c r="R3197" s="153"/>
      <c r="S3197" s="153"/>
    </row>
    <row r="3198" spans="1:19" ht="187.5">
      <c r="A3198" s="277" t="s">
        <v>25424</v>
      </c>
      <c r="B3198" s="253" t="s">
        <v>400</v>
      </c>
      <c r="C3198" s="93" t="s">
        <v>8731</v>
      </c>
      <c r="D3198" s="93" t="s">
        <v>8732</v>
      </c>
      <c r="E3198" s="148">
        <f ca="1">IFERROR(__xludf.DUMMYFUNCTION(" VLOOKUP(A3237, IMPORTRANGE(""https://docs.google.com/spreadsheets/d/1fj_Bhi2XPL3siwIh4sx4VRLAe31yD50oKdj5UlRYW0c/"", ""Сводка!A:AA""), 5, FALSE)"),244)</f>
        <v>244</v>
      </c>
      <c r="F3198" s="148" t="s">
        <v>403</v>
      </c>
      <c r="G3198" s="147">
        <f ca="1">IFERROR(__xludf.DUMMYFUNCTION(" VLOOKUP(A3237, IMPORTRANGE(""https://docs.google.com/spreadsheets/d/1QNLbnkR_AongFt22vMfNzfpjZ0CjpI8QI-w0wBnYA1w/"", ""Инфа!A:AA""), 6, FALSE)"),2024)</f>
        <v>2024</v>
      </c>
      <c r="H3198" s="150">
        <v>12300</v>
      </c>
      <c r="I3198" s="151" t="s">
        <v>2949</v>
      </c>
      <c r="J3198" s="99" t="s">
        <v>8733</v>
      </c>
      <c r="K3198" s="153"/>
      <c r="L3198" s="153"/>
      <c r="M3198" s="153"/>
      <c r="N3198" s="153"/>
      <c r="O3198" s="153"/>
      <c r="P3198" s="153"/>
      <c r="Q3198" s="153"/>
      <c r="R3198" s="153"/>
      <c r="S3198" s="153"/>
    </row>
    <row r="3199" spans="1:19" ht="168.75">
      <c r="A3199" s="277" t="s">
        <v>25424</v>
      </c>
      <c r="B3199" s="253" t="s">
        <v>400</v>
      </c>
      <c r="C3199" s="93" t="s">
        <v>8734</v>
      </c>
      <c r="D3199" s="93" t="s">
        <v>8735</v>
      </c>
      <c r="E3199" s="148">
        <f ca="1">IFERROR(__xludf.DUMMYFUNCTION(" VLOOKUP(A3238, IMPORTRANGE(""https://docs.google.com/spreadsheets/d/1fj_Bhi2XPL3siwIh4sx4VRLAe31yD50oKdj5UlRYW0c/"", ""Сводка!A:AA""), 5, FALSE)"),220)</f>
        <v>220</v>
      </c>
      <c r="F3199" s="148" t="s">
        <v>1552</v>
      </c>
      <c r="G3199" s="147">
        <f ca="1">IFERROR(__xludf.DUMMYFUNCTION(" VLOOKUP(A3238, IMPORTRANGE(""https://docs.google.com/spreadsheets/d/1QNLbnkR_AongFt22vMfNzfpjZ0CjpI8QI-w0wBnYA1w/"", ""Инфа!A:AA""), 6, FALSE)"),2024)</f>
        <v>2024</v>
      </c>
      <c r="H3199" s="150">
        <v>11600</v>
      </c>
      <c r="I3199" s="151" t="s">
        <v>1653</v>
      </c>
      <c r="J3199" s="93" t="s">
        <v>8736</v>
      </c>
      <c r="K3199" s="153"/>
      <c r="L3199" s="153"/>
      <c r="M3199" s="153"/>
      <c r="N3199" s="153"/>
      <c r="O3199" s="153"/>
      <c r="P3199" s="153"/>
      <c r="Q3199" s="153"/>
      <c r="R3199" s="153"/>
      <c r="S3199" s="153"/>
    </row>
    <row r="3200" spans="1:19" ht="187.5">
      <c r="A3200" s="277" t="s">
        <v>25424</v>
      </c>
      <c r="B3200" s="253" t="s">
        <v>153</v>
      </c>
      <c r="C3200" s="93" t="s">
        <v>4016</v>
      </c>
      <c r="D3200" s="93" t="s">
        <v>8737</v>
      </c>
      <c r="E3200" s="148">
        <f ca="1">IFERROR(__xludf.DUMMYFUNCTION(" VLOOKUP(A3239, IMPORTRANGE(""https://docs.google.com/spreadsheets/d/1fj_Bhi2XPL3siwIh4sx4VRLAe31yD50oKdj5UlRYW0c/"", ""Сводка!A:AA""), 5, FALSE)"),124)</f>
        <v>124</v>
      </c>
      <c r="F3200" s="148" t="s">
        <v>108</v>
      </c>
      <c r="G3200" s="147">
        <f ca="1">IFERROR(__xludf.DUMMYFUNCTION(" VLOOKUP(A3239, IMPORTRANGE(""https://docs.google.com/spreadsheets/d/1QNLbnkR_AongFt22vMfNzfpjZ0CjpI8QI-w0wBnYA1w/"", ""Инфа!A:AA""), 6, FALSE)"),2024)</f>
        <v>2024</v>
      </c>
      <c r="H3200" s="150">
        <v>8700</v>
      </c>
      <c r="I3200" s="151" t="s">
        <v>8738</v>
      </c>
      <c r="J3200" s="93" t="s">
        <v>8739</v>
      </c>
      <c r="K3200" s="153"/>
      <c r="L3200" s="153"/>
      <c r="M3200" s="153"/>
      <c r="N3200" s="153"/>
      <c r="O3200" s="153"/>
      <c r="P3200" s="153"/>
      <c r="Q3200" s="153"/>
      <c r="R3200" s="153"/>
      <c r="S3200" s="153"/>
    </row>
    <row r="3201" spans="1:19" ht="168.75">
      <c r="A3201" s="277" t="s">
        <v>25424</v>
      </c>
      <c r="B3201" s="253" t="s">
        <v>400</v>
      </c>
      <c r="C3201" s="93" t="s">
        <v>4016</v>
      </c>
      <c r="D3201" s="93" t="s">
        <v>8740</v>
      </c>
      <c r="E3201" s="148">
        <f ca="1">IFERROR(__xludf.DUMMYFUNCTION(" VLOOKUP(A3240, IMPORTRANGE(""https://docs.google.com/spreadsheets/d/1fj_Bhi2XPL3siwIh4sx4VRLAe31yD50oKdj5UlRYW0c/"", ""Сводка!A:AA""), 5, FALSE)"),64)</f>
        <v>64</v>
      </c>
      <c r="F3201" s="148" t="s">
        <v>415</v>
      </c>
      <c r="G3201" s="147">
        <f ca="1">IFERROR(__xludf.DUMMYFUNCTION(" VLOOKUP(A3240, IMPORTRANGE(""https://docs.google.com/spreadsheets/d/1QNLbnkR_AongFt22vMfNzfpjZ0CjpI8QI-w0wBnYA1w/"", ""Инфа!A:AA""), 6, FALSE)"),2024)</f>
        <v>2024</v>
      </c>
      <c r="H3201" s="150">
        <v>6900</v>
      </c>
      <c r="I3201" s="151" t="s">
        <v>8738</v>
      </c>
      <c r="J3201" s="93" t="s">
        <v>8741</v>
      </c>
      <c r="K3201" s="153"/>
      <c r="L3201" s="153"/>
      <c r="M3201" s="153"/>
      <c r="N3201" s="153"/>
      <c r="O3201" s="153"/>
      <c r="P3201" s="153"/>
      <c r="Q3201" s="153"/>
      <c r="R3201" s="153"/>
      <c r="S3201" s="153"/>
    </row>
    <row r="3202" spans="1:19" ht="206.25">
      <c r="A3202" s="277" t="s">
        <v>25424</v>
      </c>
      <c r="B3202" s="253" t="s">
        <v>153</v>
      </c>
      <c r="C3202" s="93" t="s">
        <v>4016</v>
      </c>
      <c r="D3202" s="93" t="s">
        <v>8742</v>
      </c>
      <c r="E3202" s="148">
        <f ca="1">IFERROR(__xludf.DUMMYFUNCTION(" VLOOKUP(A3241, IMPORTRANGE(""https://docs.google.com/spreadsheets/d/1fj_Bhi2XPL3siwIh4sx4VRLAe31yD50oKdj5UlRYW0c/"", ""Сводка!A:AA""), 5, FALSE)"),72)</f>
        <v>72</v>
      </c>
      <c r="F3202" s="148" t="s">
        <v>50</v>
      </c>
      <c r="G3202" s="147">
        <f ca="1">IFERROR(__xludf.DUMMYFUNCTION(" VLOOKUP(A3241, IMPORTRANGE(""https://docs.google.com/spreadsheets/d/1QNLbnkR_AongFt22vMfNzfpjZ0CjpI8QI-w0wBnYA1w/"", ""Инфа!A:AA""), 6, FALSE)"),2024)</f>
        <v>2024</v>
      </c>
      <c r="H3202" s="150">
        <v>7200</v>
      </c>
      <c r="I3202" s="151" t="s">
        <v>8738</v>
      </c>
      <c r="J3202" s="93" t="s">
        <v>8743</v>
      </c>
      <c r="K3202" s="153"/>
      <c r="L3202" s="153"/>
      <c r="M3202" s="153"/>
      <c r="N3202" s="153"/>
      <c r="O3202" s="153"/>
      <c r="P3202" s="153"/>
      <c r="Q3202" s="153"/>
      <c r="R3202" s="153"/>
      <c r="S3202" s="153"/>
    </row>
    <row r="3203" spans="1:19" ht="262.5">
      <c r="A3203" s="277" t="s">
        <v>25424</v>
      </c>
      <c r="B3203" s="253" t="s">
        <v>153</v>
      </c>
      <c r="C3203" s="93" t="s">
        <v>4016</v>
      </c>
      <c r="D3203" s="93" t="s">
        <v>8744</v>
      </c>
      <c r="E3203" s="148">
        <f ca="1">IFERROR(__xludf.DUMMYFUNCTION(" VLOOKUP(A3242, IMPORTRANGE(""https://docs.google.com/spreadsheets/d/1fj_Bhi2XPL3siwIh4sx4VRLAe31yD50oKdj5UlRYW0c/"", ""Сводка!A:AA""), 5, FALSE)"),96)</f>
        <v>96</v>
      </c>
      <c r="F3203" s="148" t="s">
        <v>50</v>
      </c>
      <c r="G3203" s="147">
        <f ca="1">IFERROR(__xludf.DUMMYFUNCTION(" VLOOKUP(A3242, IMPORTRANGE(""https://docs.google.com/spreadsheets/d/1QNLbnkR_AongFt22vMfNzfpjZ0CjpI8QI-w0wBnYA1w/"", ""Инфа!A:AA""), 6, FALSE)"),2024)</f>
        <v>2024</v>
      </c>
      <c r="H3203" s="150">
        <v>7900</v>
      </c>
      <c r="I3203" s="151" t="s">
        <v>8738</v>
      </c>
      <c r="J3203" s="93" t="s">
        <v>8745</v>
      </c>
      <c r="K3203" s="153"/>
      <c r="L3203" s="153"/>
      <c r="M3203" s="153"/>
      <c r="N3203" s="153"/>
      <c r="O3203" s="153"/>
      <c r="P3203" s="153"/>
      <c r="Q3203" s="153"/>
      <c r="R3203" s="153"/>
      <c r="S3203" s="153"/>
    </row>
    <row r="3204" spans="1:19" ht="225">
      <c r="A3204" s="277" t="s">
        <v>25424</v>
      </c>
      <c r="B3204" s="253" t="s">
        <v>400</v>
      </c>
      <c r="C3204" s="93" t="s">
        <v>4016</v>
      </c>
      <c r="D3204" s="93" t="s">
        <v>8746</v>
      </c>
      <c r="E3204" s="148">
        <f ca="1">IFERROR(__xludf.DUMMYFUNCTION(" VLOOKUP(A3243, IMPORTRANGE(""https://docs.google.com/spreadsheets/d/1fj_Bhi2XPL3siwIh4sx4VRLAe31yD50oKdj5UlRYW0c/"", ""Сводка!A:AA""), 5, FALSE)"),340)</f>
        <v>340</v>
      </c>
      <c r="F3204" s="148" t="s">
        <v>599</v>
      </c>
      <c r="G3204" s="147">
        <f ca="1">IFERROR(__xludf.DUMMYFUNCTION(" VLOOKUP(A3243, IMPORTRANGE(""https://docs.google.com/spreadsheets/d/1QNLbnkR_AongFt22vMfNzfpjZ0CjpI8QI-w0wBnYA1w/"", ""Инфа!A:AA""), 6, FALSE)"),2024)</f>
        <v>2024</v>
      </c>
      <c r="H3204" s="150">
        <v>15200</v>
      </c>
      <c r="I3204" s="151" t="s">
        <v>8738</v>
      </c>
      <c r="J3204" s="93" t="s">
        <v>8747</v>
      </c>
      <c r="K3204" s="153"/>
      <c r="L3204" s="153"/>
      <c r="M3204" s="153"/>
      <c r="N3204" s="153"/>
      <c r="O3204" s="153"/>
      <c r="P3204" s="153"/>
      <c r="Q3204" s="153"/>
      <c r="R3204" s="153"/>
      <c r="S3204" s="153"/>
    </row>
    <row r="3205" spans="1:19" ht="168.75">
      <c r="A3205" s="277" t="s">
        <v>25424</v>
      </c>
      <c r="B3205" s="253" t="s">
        <v>400</v>
      </c>
      <c r="C3205" s="93" t="s">
        <v>8748</v>
      </c>
      <c r="D3205" s="93" t="s">
        <v>8749</v>
      </c>
      <c r="E3205" s="148">
        <f ca="1">IFERROR(__xludf.DUMMYFUNCTION(" VLOOKUP(A3244, IMPORTRANGE(""https://docs.google.com/spreadsheets/d/1fj_Bhi2XPL3siwIh4sx4VRLAe31yD50oKdj5UlRYW0c/"", ""Сводка!A:AA""), 5, FALSE)"),100)</f>
        <v>100</v>
      </c>
      <c r="F3205" s="148" t="s">
        <v>415</v>
      </c>
      <c r="G3205" s="147">
        <f ca="1">IFERROR(__xludf.DUMMYFUNCTION(" VLOOKUP(A3244, IMPORTRANGE(""https://docs.google.com/spreadsheets/d/1QNLbnkR_AongFt22vMfNzfpjZ0CjpI8QI-w0wBnYA1w/"", ""Инфа!A:AA""), 6, FALSE)"),2024)</f>
        <v>2024</v>
      </c>
      <c r="H3205" s="150">
        <v>8000</v>
      </c>
      <c r="I3205" s="151" t="s">
        <v>1996</v>
      </c>
      <c r="J3205" s="93" t="s">
        <v>8750</v>
      </c>
      <c r="K3205" s="153"/>
      <c r="L3205" s="153"/>
      <c r="M3205" s="153"/>
      <c r="N3205" s="153"/>
      <c r="O3205" s="153"/>
      <c r="P3205" s="153"/>
      <c r="Q3205" s="153"/>
      <c r="R3205" s="153"/>
      <c r="S3205" s="153"/>
    </row>
    <row r="3206" spans="1:19" ht="37.5">
      <c r="A3206" s="277" t="s">
        <v>25424</v>
      </c>
      <c r="B3206" s="253" t="s">
        <v>400</v>
      </c>
      <c r="C3206" s="93" t="s">
        <v>8751</v>
      </c>
      <c r="D3206" s="93" t="s">
        <v>8752</v>
      </c>
      <c r="E3206" s="148">
        <f ca="1">IFERROR(__xludf.DUMMYFUNCTION(" VLOOKUP(A3245, IMPORTRANGE(""https://docs.google.com/spreadsheets/d/1fj_Bhi2XPL3siwIh4sx4VRLAe31yD50oKdj5UlRYW0c/"", ""Сводка!A:AA""), 5, FALSE)"),140)</f>
        <v>140</v>
      </c>
      <c r="F3206" s="148" t="s">
        <v>415</v>
      </c>
      <c r="G3206" s="147">
        <f ca="1">IFERROR(__xludf.DUMMYFUNCTION(" VLOOKUP(A3245, IMPORTRANGE(""https://docs.google.com/spreadsheets/d/1QNLbnkR_AongFt22vMfNzfpjZ0CjpI8QI-w0wBnYA1w/"", ""Инфа!A:AA""), 6, FALSE)"),2024)</f>
        <v>2024</v>
      </c>
      <c r="H3206" s="150">
        <v>9200</v>
      </c>
      <c r="I3206" s="156" t="s">
        <v>554</v>
      </c>
      <c r="J3206" s="93"/>
      <c r="K3206" s="153"/>
      <c r="L3206" s="153"/>
      <c r="M3206" s="153"/>
      <c r="N3206" s="153"/>
      <c r="O3206" s="153"/>
      <c r="P3206" s="153"/>
      <c r="Q3206" s="153"/>
      <c r="R3206" s="153"/>
      <c r="S3206" s="153"/>
    </row>
    <row r="3207" spans="1:19" ht="150">
      <c r="A3207" s="277" t="s">
        <v>25424</v>
      </c>
      <c r="B3207" s="253" t="s">
        <v>153</v>
      </c>
      <c r="C3207" s="93" t="s">
        <v>8753</v>
      </c>
      <c r="D3207" s="93" t="s">
        <v>8754</v>
      </c>
      <c r="E3207" s="148">
        <f ca="1">IFERROR(__xludf.DUMMYFUNCTION(" VLOOKUP(A3246, IMPORTRANGE(""https://docs.google.com/spreadsheets/d/1fj_Bhi2XPL3siwIh4sx4VRLAe31yD50oKdj5UlRYW0c/"", ""Сводка!A:AA""), 5, FALSE)"),160)</f>
        <v>160</v>
      </c>
      <c r="F3207" s="148" t="s">
        <v>50</v>
      </c>
      <c r="G3207" s="147">
        <f ca="1">IFERROR(__xludf.DUMMYFUNCTION(" VLOOKUP(A3246, IMPORTRANGE(""https://docs.google.com/spreadsheets/d/1QNLbnkR_AongFt22vMfNzfpjZ0CjpI8QI-w0wBnYA1w/"", ""Инфа!A:AA""), 6, FALSE)"),2024)</f>
        <v>2024</v>
      </c>
      <c r="H3207" s="150">
        <v>14600</v>
      </c>
      <c r="I3207" s="156" t="s">
        <v>554</v>
      </c>
      <c r="J3207" s="93" t="s">
        <v>8755</v>
      </c>
      <c r="K3207" s="153"/>
      <c r="L3207" s="153"/>
      <c r="M3207" s="153"/>
      <c r="N3207" s="153"/>
      <c r="O3207" s="153"/>
      <c r="P3207" s="153"/>
      <c r="Q3207" s="153"/>
      <c r="R3207" s="153"/>
      <c r="S3207" s="153"/>
    </row>
    <row r="3208" spans="1:19" ht="150">
      <c r="A3208" s="277" t="s">
        <v>25424</v>
      </c>
      <c r="B3208" s="253" t="s">
        <v>400</v>
      </c>
      <c r="C3208" s="93" t="s">
        <v>8756</v>
      </c>
      <c r="D3208" s="93" t="s">
        <v>8757</v>
      </c>
      <c r="E3208" s="148">
        <f ca="1">IFERROR(__xludf.DUMMYFUNCTION(" VLOOKUP(A3247, IMPORTRANGE(""https://docs.google.com/spreadsheets/d/1fj_Bhi2XPL3siwIh4sx4VRLAe31yD50oKdj5UlRYW0c/"", ""Сводка!A:AA""), 5, FALSE)"),160)</f>
        <v>160</v>
      </c>
      <c r="F3208" s="148" t="s">
        <v>50</v>
      </c>
      <c r="G3208" s="147">
        <f ca="1">IFERROR(__xludf.DUMMYFUNCTION(" VLOOKUP(A3247, IMPORTRANGE(""https://docs.google.com/spreadsheets/d/1QNLbnkR_AongFt22vMfNzfpjZ0CjpI8QI-w0wBnYA1w/"", ""Инфа!A:AA""), 6, FALSE)"),2024)</f>
        <v>2024</v>
      </c>
      <c r="H3208" s="150">
        <v>9800</v>
      </c>
      <c r="I3208" s="156" t="s">
        <v>497</v>
      </c>
      <c r="J3208" s="93" t="s">
        <v>8758</v>
      </c>
      <c r="K3208" s="153"/>
      <c r="L3208" s="153"/>
      <c r="M3208" s="153"/>
      <c r="N3208" s="153"/>
      <c r="O3208" s="153"/>
      <c r="P3208" s="153"/>
      <c r="Q3208" s="153"/>
      <c r="R3208" s="153"/>
      <c r="S3208" s="153"/>
    </row>
    <row r="3209" spans="1:19" ht="93.75">
      <c r="A3209" s="277" t="s">
        <v>25424</v>
      </c>
      <c r="B3209" s="253" t="s">
        <v>400</v>
      </c>
      <c r="C3209" s="93" t="s">
        <v>8759</v>
      </c>
      <c r="D3209" s="93" t="s">
        <v>8760</v>
      </c>
      <c r="E3209" s="148">
        <f ca="1">IFERROR(__xludf.DUMMYFUNCTION(" VLOOKUP(A3248, IMPORTRANGE(""https://docs.google.com/spreadsheets/d/1fj_Bhi2XPL3siwIh4sx4VRLAe31yD50oKdj5UlRYW0c/"", ""Сводка!A:AA""), 5, FALSE)"),156)</f>
        <v>156</v>
      </c>
      <c r="F3209" s="148" t="s">
        <v>403</v>
      </c>
      <c r="G3209" s="147">
        <f ca="1">IFERROR(__xludf.DUMMYFUNCTION(" VLOOKUP(A3248, IMPORTRANGE(""https://docs.google.com/spreadsheets/d/1QNLbnkR_AongFt22vMfNzfpjZ0CjpI8QI-w0wBnYA1w/"", ""Инфа!A:AA""), 6, FALSE)"),2024)</f>
        <v>2024</v>
      </c>
      <c r="H3209" s="150">
        <v>14400</v>
      </c>
      <c r="I3209" s="156" t="s">
        <v>554</v>
      </c>
      <c r="J3209" s="93" t="s">
        <v>8761</v>
      </c>
      <c r="K3209" s="153"/>
      <c r="L3209" s="153"/>
      <c r="M3209" s="153"/>
      <c r="N3209" s="153"/>
      <c r="O3209" s="153"/>
      <c r="P3209" s="153"/>
      <c r="Q3209" s="153"/>
      <c r="R3209" s="153"/>
      <c r="S3209" s="153"/>
    </row>
    <row r="3210" spans="1:19" ht="150">
      <c r="A3210" s="277" t="s">
        <v>25424</v>
      </c>
      <c r="B3210" s="253" t="s">
        <v>153</v>
      </c>
      <c r="C3210" s="93" t="s">
        <v>8762</v>
      </c>
      <c r="D3210" s="93" t="s">
        <v>8763</v>
      </c>
      <c r="E3210" s="148">
        <f ca="1">IFERROR(__xludf.DUMMYFUNCTION(" VLOOKUP(A3249, IMPORTRANGE(""https://docs.google.com/spreadsheets/d/1fj_Bhi2XPL3siwIh4sx4VRLAe31yD50oKdj5UlRYW0c/"", ""Сводка!A:AA""), 5, FALSE)"),328)</f>
        <v>328</v>
      </c>
      <c r="F3210" s="148" t="s">
        <v>50</v>
      </c>
      <c r="G3210" s="147">
        <f ca="1">IFERROR(__xludf.DUMMYFUNCTION(" VLOOKUP(A3249, IMPORTRANGE(""https://docs.google.com/spreadsheets/d/1QNLbnkR_AongFt22vMfNzfpjZ0CjpI8QI-w0wBnYA1w/"", ""Инфа!A:AA""), 6, FALSE)"),2024)</f>
        <v>2024</v>
      </c>
      <c r="H3210" s="150">
        <v>14800</v>
      </c>
      <c r="I3210" s="151" t="s">
        <v>1317</v>
      </c>
      <c r="J3210" s="93" t="s">
        <v>8764</v>
      </c>
      <c r="K3210" s="153"/>
      <c r="L3210" s="153"/>
      <c r="M3210" s="153"/>
      <c r="N3210" s="153"/>
      <c r="O3210" s="153"/>
      <c r="P3210" s="153"/>
      <c r="Q3210" s="153"/>
      <c r="R3210" s="153"/>
      <c r="S3210" s="153"/>
    </row>
    <row r="3211" spans="1:19" ht="168.75">
      <c r="A3211" s="277" t="s">
        <v>25424</v>
      </c>
      <c r="B3211" s="253" t="s">
        <v>486</v>
      </c>
      <c r="C3211" s="93" t="s">
        <v>8765</v>
      </c>
      <c r="D3211" s="93" t="s">
        <v>8766</v>
      </c>
      <c r="E3211" s="148">
        <f ca="1">IFERROR(__xludf.DUMMYFUNCTION(" VLOOKUP(A3250, IMPORTRANGE(""https://docs.google.com/spreadsheets/d/1fj_Bhi2XPL3siwIh4sx4VRLAe31yD50oKdj5UlRYW0c/"", ""Сводка!A:AA""), 5, FALSE)"),164)</f>
        <v>164</v>
      </c>
      <c r="F3211" s="148" t="s">
        <v>415</v>
      </c>
      <c r="G3211" s="147">
        <f ca="1">IFERROR(__xludf.DUMMYFUNCTION(" VLOOKUP(A3250, IMPORTRANGE(""https://docs.google.com/spreadsheets/d/1QNLbnkR_AongFt22vMfNzfpjZ0CjpI8QI-w0wBnYA1w/"", ""Инфа!A:AA""), 6, FALSE)"),2024)</f>
        <v>2024</v>
      </c>
      <c r="H3211" s="150">
        <v>9900</v>
      </c>
      <c r="I3211" s="151" t="s">
        <v>1317</v>
      </c>
      <c r="J3211" s="93" t="s">
        <v>8767</v>
      </c>
      <c r="K3211" s="153"/>
      <c r="L3211" s="153"/>
      <c r="M3211" s="153"/>
      <c r="N3211" s="153"/>
      <c r="O3211" s="153"/>
      <c r="P3211" s="153"/>
      <c r="Q3211" s="153"/>
      <c r="R3211" s="153"/>
      <c r="S3211" s="153"/>
    </row>
    <row r="3212" spans="1:19" ht="168.75">
      <c r="A3212" s="277" t="s">
        <v>25424</v>
      </c>
      <c r="B3212" s="253" t="s">
        <v>400</v>
      </c>
      <c r="C3212" s="97" t="s">
        <v>8768</v>
      </c>
      <c r="D3212" s="97" t="s">
        <v>8769</v>
      </c>
      <c r="E3212" s="148">
        <f ca="1">IFERROR(__xludf.DUMMYFUNCTION(" VLOOKUP(A3251, IMPORTRANGE(""https://docs.google.com/spreadsheets/d/1fj_Bhi2XPL3siwIh4sx4VRLAe31yD50oKdj5UlRYW0c/"", ""Сводка!A:AA""), 5, FALSE)"),180)</f>
        <v>180</v>
      </c>
      <c r="F3212" s="147" t="s">
        <v>403</v>
      </c>
      <c r="G3212" s="147">
        <f ca="1">IFERROR(__xludf.DUMMYFUNCTION(" VLOOKUP(A3251, IMPORTRANGE(""https://docs.google.com/spreadsheets/d/1QNLbnkR_AongFt22vMfNzfpjZ0CjpI8QI-w0wBnYA1w/"", ""Инфа!A:AA""), 6, FALSE)"),2024)</f>
        <v>2024</v>
      </c>
      <c r="H3212" s="150">
        <v>15800</v>
      </c>
      <c r="I3212" s="160" t="s">
        <v>445</v>
      </c>
      <c r="J3212" s="97" t="s">
        <v>8770</v>
      </c>
      <c r="K3212" s="153"/>
      <c r="L3212" s="153"/>
      <c r="M3212" s="153"/>
      <c r="N3212" s="153"/>
      <c r="O3212" s="153"/>
      <c r="P3212" s="153"/>
      <c r="Q3212" s="153"/>
      <c r="R3212" s="153"/>
      <c r="S3212" s="153"/>
    </row>
    <row r="3213" spans="1:19" ht="150">
      <c r="A3213" s="277" t="s">
        <v>25424</v>
      </c>
      <c r="B3213" s="253" t="s">
        <v>153</v>
      </c>
      <c r="C3213" s="93" t="s">
        <v>8771</v>
      </c>
      <c r="D3213" s="93" t="s">
        <v>8772</v>
      </c>
      <c r="E3213" s="148">
        <f ca="1">IFERROR(__xludf.DUMMYFUNCTION(" VLOOKUP(A3252, IMPORTRANGE(""https://docs.google.com/spreadsheets/d/1fj_Bhi2XPL3siwIh4sx4VRLAe31yD50oKdj5UlRYW0c/"", ""Сводка!A:AA""), 5, FALSE)"),264)</f>
        <v>264</v>
      </c>
      <c r="F3213" s="148" t="s">
        <v>165</v>
      </c>
      <c r="G3213" s="147">
        <f ca="1">IFERROR(__xludf.DUMMYFUNCTION(" VLOOKUP(A3252, IMPORTRANGE(""https://docs.google.com/spreadsheets/d/1QNLbnkR_AongFt22vMfNzfpjZ0CjpI8QI-w0wBnYA1w/"", ""Инфа!A:AA""), 6, FALSE)"),2024)</f>
        <v>2024</v>
      </c>
      <c r="H3213" s="150">
        <v>20800</v>
      </c>
      <c r="I3213" s="151" t="s">
        <v>4640</v>
      </c>
      <c r="J3213" s="93" t="s">
        <v>8773</v>
      </c>
      <c r="K3213" s="153"/>
      <c r="L3213" s="153"/>
      <c r="M3213" s="153"/>
      <c r="N3213" s="153"/>
      <c r="O3213" s="153"/>
      <c r="P3213" s="153"/>
      <c r="Q3213" s="153"/>
      <c r="R3213" s="153"/>
      <c r="S3213" s="153"/>
    </row>
    <row r="3214" spans="1:19" ht="131.25">
      <c r="A3214" s="277" t="s">
        <v>25424</v>
      </c>
      <c r="B3214" s="253" t="s">
        <v>400</v>
      </c>
      <c r="C3214" s="93" t="s">
        <v>8774</v>
      </c>
      <c r="D3214" s="93" t="s">
        <v>8775</v>
      </c>
      <c r="E3214" s="148">
        <f ca="1">IFERROR(__xludf.DUMMYFUNCTION(" VLOOKUP(A3253, IMPORTRANGE(""https://docs.google.com/spreadsheets/d/1fj_Bhi2XPL3siwIh4sx4VRLAe31yD50oKdj5UlRYW0c/"", ""Сводка!A:AA""), 5, FALSE)"),356)</f>
        <v>356</v>
      </c>
      <c r="F3214" s="148" t="s">
        <v>26</v>
      </c>
      <c r="G3214" s="147">
        <f ca="1">IFERROR(__xludf.DUMMYFUNCTION(" VLOOKUP(A3253, IMPORTRANGE(""https://docs.google.com/spreadsheets/d/1QNLbnkR_AongFt22vMfNzfpjZ0CjpI8QI-w0wBnYA1w/"", ""Инфа!A:AA""), 6, FALSE)"),2024)</f>
        <v>2024</v>
      </c>
      <c r="H3214" s="154">
        <v>15700</v>
      </c>
      <c r="I3214" s="151" t="s">
        <v>161</v>
      </c>
      <c r="J3214" s="99" t="s">
        <v>8776</v>
      </c>
      <c r="K3214" s="153"/>
      <c r="L3214" s="153"/>
      <c r="M3214" s="153"/>
      <c r="N3214" s="153"/>
      <c r="O3214" s="153"/>
      <c r="P3214" s="153"/>
      <c r="Q3214" s="153"/>
      <c r="R3214" s="153"/>
      <c r="S3214" s="153"/>
    </row>
    <row r="3215" spans="1:19" ht="131.25">
      <c r="A3215" s="277" t="s">
        <v>25424</v>
      </c>
      <c r="B3215" s="253" t="s">
        <v>153</v>
      </c>
      <c r="C3215" s="93" t="s">
        <v>8777</v>
      </c>
      <c r="D3215" s="93" t="s">
        <v>8778</v>
      </c>
      <c r="E3215" s="148">
        <f ca="1">IFERROR(__xludf.DUMMYFUNCTION(" VLOOKUP(A3254, IMPORTRANGE(""https://docs.google.com/spreadsheets/d/1fj_Bhi2XPL3siwIh4sx4VRLAe31yD50oKdj5UlRYW0c/"", ""Сводка!A:AA""), 5, FALSE)"),356)</f>
        <v>356</v>
      </c>
      <c r="F3215" s="148" t="s">
        <v>26</v>
      </c>
      <c r="G3215" s="147">
        <f ca="1">IFERROR(__xludf.DUMMYFUNCTION(" VLOOKUP(A3254, IMPORTRANGE(""https://docs.google.com/spreadsheets/d/1QNLbnkR_AongFt22vMfNzfpjZ0CjpI8QI-w0wBnYA1w/"", ""Инфа!A:AA""), 6, FALSE)"),2024)</f>
        <v>2024</v>
      </c>
      <c r="H3215" s="154">
        <v>15700</v>
      </c>
      <c r="I3215" s="151" t="s">
        <v>161</v>
      </c>
      <c r="J3215" s="99" t="s">
        <v>8779</v>
      </c>
      <c r="K3215" s="153"/>
      <c r="L3215" s="153"/>
      <c r="M3215" s="153"/>
      <c r="N3215" s="153"/>
      <c r="O3215" s="153"/>
      <c r="P3215" s="153"/>
      <c r="Q3215" s="153"/>
      <c r="R3215" s="153"/>
      <c r="S3215" s="153"/>
    </row>
    <row r="3216" spans="1:19" ht="93.75">
      <c r="A3216" s="277" t="s">
        <v>25424</v>
      </c>
      <c r="B3216" s="253" t="s">
        <v>400</v>
      </c>
      <c r="C3216" s="93" t="s">
        <v>8780</v>
      </c>
      <c r="D3216" s="93" t="s">
        <v>8781</v>
      </c>
      <c r="E3216" s="148">
        <f ca="1">IFERROR(__xludf.DUMMYFUNCTION(" VLOOKUP(A3255, IMPORTRANGE(""https://docs.google.com/spreadsheets/d/1fj_Bhi2XPL3siwIh4sx4VRLAe31yD50oKdj5UlRYW0c/"", ""Сводка!A:AA""), 5, FALSE)"),140)</f>
        <v>140</v>
      </c>
      <c r="F3216" s="148" t="s">
        <v>415</v>
      </c>
      <c r="G3216" s="147">
        <f ca="1">IFERROR(__xludf.DUMMYFUNCTION(" VLOOKUP(A3255, IMPORTRANGE(""https://docs.google.com/spreadsheets/d/1QNLbnkR_AongFt22vMfNzfpjZ0CjpI8QI-w0wBnYA1w/"", ""Инфа!A:AA""), 6, FALSE)"),2024)</f>
        <v>2024</v>
      </c>
      <c r="H3216" s="150">
        <v>9200</v>
      </c>
      <c r="I3216" s="151" t="s">
        <v>4244</v>
      </c>
      <c r="J3216" s="93" t="s">
        <v>8782</v>
      </c>
      <c r="K3216" s="153"/>
      <c r="L3216" s="153"/>
      <c r="M3216" s="153"/>
      <c r="N3216" s="153"/>
      <c r="O3216" s="153"/>
      <c r="P3216" s="153"/>
      <c r="Q3216" s="153"/>
      <c r="R3216" s="153"/>
      <c r="S3216" s="153"/>
    </row>
    <row r="3217" spans="1:19" ht="168.75">
      <c r="A3217" s="277" t="s">
        <v>25424</v>
      </c>
      <c r="B3217" s="253" t="s">
        <v>400</v>
      </c>
      <c r="C3217" s="93" t="s">
        <v>8783</v>
      </c>
      <c r="D3217" s="93" t="s">
        <v>8784</v>
      </c>
      <c r="E3217" s="148">
        <f ca="1">IFERROR(__xludf.DUMMYFUNCTION(" VLOOKUP(A3256, IMPORTRANGE(""https://docs.google.com/spreadsheets/d/1fj_Bhi2XPL3siwIh4sx4VRLAe31yD50oKdj5UlRYW0c/"", ""Сводка!A:AA""), 5, FALSE)"),172)</f>
        <v>172</v>
      </c>
      <c r="F3217" s="148" t="s">
        <v>415</v>
      </c>
      <c r="G3217" s="147">
        <f ca="1">IFERROR(__xludf.DUMMYFUNCTION(" VLOOKUP(A3256, IMPORTRANGE(""https://docs.google.com/spreadsheets/d/1QNLbnkR_AongFt22vMfNzfpjZ0CjpI8QI-w0wBnYA1w/"", ""Инфа!A:AA""), 6, FALSE)"),2024)</f>
        <v>2024</v>
      </c>
      <c r="H3217" s="150">
        <v>10200</v>
      </c>
      <c r="I3217" s="151" t="s">
        <v>2593</v>
      </c>
      <c r="J3217" s="93" t="s">
        <v>8785</v>
      </c>
      <c r="K3217" s="153"/>
      <c r="L3217" s="153"/>
      <c r="M3217" s="153"/>
      <c r="N3217" s="153"/>
      <c r="O3217" s="153"/>
      <c r="P3217" s="153"/>
      <c r="Q3217" s="153"/>
      <c r="R3217" s="153"/>
      <c r="S3217" s="153"/>
    </row>
    <row r="3218" spans="1:19" ht="112.5">
      <c r="A3218" s="277" t="s">
        <v>25424</v>
      </c>
      <c r="B3218" s="253" t="s">
        <v>400</v>
      </c>
      <c r="C3218" s="93" t="s">
        <v>8786</v>
      </c>
      <c r="D3218" s="93" t="s">
        <v>8787</v>
      </c>
      <c r="E3218" s="148">
        <f ca="1">IFERROR(__xludf.DUMMYFUNCTION(" VLOOKUP(A3257, IMPORTRANGE(""https://docs.google.com/spreadsheets/d/1fj_Bhi2XPL3siwIh4sx4VRLAe31yD50oKdj5UlRYW0c/"", ""Сводка!A:AA""), 5, FALSE)"),84)</f>
        <v>84</v>
      </c>
      <c r="F3218" s="148" t="s">
        <v>8788</v>
      </c>
      <c r="G3218" s="147">
        <f ca="1">IFERROR(__xludf.DUMMYFUNCTION(" VLOOKUP(A3257, IMPORTRANGE(""https://docs.google.com/spreadsheets/d/1QNLbnkR_AongFt22vMfNzfpjZ0CjpI8QI-w0wBnYA1w/"", ""Инфа!A:AA""), 6, FALSE)"),2024)</f>
        <v>2024</v>
      </c>
      <c r="H3218" s="150">
        <v>7500</v>
      </c>
      <c r="I3218" s="156" t="s">
        <v>489</v>
      </c>
      <c r="J3218" s="93" t="s">
        <v>8789</v>
      </c>
      <c r="K3218" s="153"/>
      <c r="L3218" s="153"/>
      <c r="M3218" s="153"/>
      <c r="N3218" s="153"/>
      <c r="O3218" s="153"/>
      <c r="P3218" s="153"/>
      <c r="Q3218" s="153"/>
      <c r="R3218" s="153"/>
      <c r="S3218" s="153"/>
    </row>
    <row r="3219" spans="1:19" ht="131.25">
      <c r="A3219" s="277" t="s">
        <v>25424</v>
      </c>
      <c r="B3219" s="253" t="s">
        <v>400</v>
      </c>
      <c r="C3219" s="93" t="s">
        <v>8790</v>
      </c>
      <c r="D3219" s="93" t="s">
        <v>8791</v>
      </c>
      <c r="E3219" s="148">
        <f ca="1">IFERROR(__xludf.DUMMYFUNCTION(" VLOOKUP(A3258, IMPORTRANGE(""https://docs.google.com/spreadsheets/d/1fj_Bhi2XPL3siwIh4sx4VRLAe31yD50oKdj5UlRYW0c/"", ""Сводка!A:AA""), 5, FALSE)"),284)</f>
        <v>284</v>
      </c>
      <c r="F3219" s="148" t="s">
        <v>415</v>
      </c>
      <c r="G3219" s="147">
        <f ca="1">IFERROR(__xludf.DUMMYFUNCTION(" VLOOKUP(A3258, IMPORTRANGE(""https://docs.google.com/spreadsheets/d/1QNLbnkR_AongFt22vMfNzfpjZ0CjpI8QI-w0wBnYA1w/"", ""Инфа!A:AA""), 6, FALSE)"),2024)</f>
        <v>2024</v>
      </c>
      <c r="H3219" s="150">
        <v>22000</v>
      </c>
      <c r="I3219" s="156" t="s">
        <v>370</v>
      </c>
      <c r="J3219" s="93" t="s">
        <v>8792</v>
      </c>
      <c r="K3219" s="153"/>
      <c r="L3219" s="153"/>
      <c r="M3219" s="153"/>
      <c r="N3219" s="153"/>
      <c r="O3219" s="153"/>
      <c r="P3219" s="153"/>
      <c r="Q3219" s="153"/>
      <c r="R3219" s="153"/>
      <c r="S3219" s="153"/>
    </row>
    <row r="3220" spans="1:19" ht="225">
      <c r="A3220" s="277" t="s">
        <v>25424</v>
      </c>
      <c r="B3220" s="253" t="s">
        <v>400</v>
      </c>
      <c r="C3220" s="93" t="s">
        <v>8793</v>
      </c>
      <c r="D3220" s="93" t="s">
        <v>8794</v>
      </c>
      <c r="E3220" s="148">
        <f ca="1">IFERROR(__xludf.DUMMYFUNCTION(" VLOOKUP(A3259, IMPORTRANGE(""https://docs.google.com/spreadsheets/d/1fj_Bhi2XPL3siwIh4sx4VRLAe31yD50oKdj5UlRYW0c/"", ""Сводка!A:AA""), 5, FALSE)"),236)</f>
        <v>236</v>
      </c>
      <c r="F3220" s="148" t="s">
        <v>466</v>
      </c>
      <c r="G3220" s="147">
        <f ca="1">IFERROR(__xludf.DUMMYFUNCTION(" VLOOKUP(A3259, IMPORTRANGE(""https://docs.google.com/spreadsheets/d/1QNLbnkR_AongFt22vMfNzfpjZ0CjpI8QI-w0wBnYA1w/"", ""Инфа!A:AA""), 6, FALSE)"),2024)</f>
        <v>2024</v>
      </c>
      <c r="H3220" s="150">
        <v>19200</v>
      </c>
      <c r="I3220" s="151" t="s">
        <v>501</v>
      </c>
      <c r="J3220" s="93" t="s">
        <v>8795</v>
      </c>
      <c r="K3220" s="153"/>
      <c r="L3220" s="153"/>
      <c r="M3220" s="153"/>
      <c r="N3220" s="153"/>
      <c r="O3220" s="153"/>
      <c r="P3220" s="153"/>
      <c r="Q3220" s="153"/>
      <c r="R3220" s="153"/>
      <c r="S3220" s="153"/>
    </row>
    <row r="3221" spans="1:19" ht="225">
      <c r="A3221" s="277" t="s">
        <v>25424</v>
      </c>
      <c r="B3221" s="253" t="s">
        <v>400</v>
      </c>
      <c r="C3221" s="93" t="s">
        <v>8793</v>
      </c>
      <c r="D3221" s="93" t="s">
        <v>8796</v>
      </c>
      <c r="E3221" s="148">
        <f ca="1">IFERROR(__xludf.DUMMYFUNCTION(" VLOOKUP(A3260, IMPORTRANGE(""https://docs.google.com/spreadsheets/d/1fj_Bhi2XPL3siwIh4sx4VRLAe31yD50oKdj5UlRYW0c/"", ""Сводка!A:AA""), 5, FALSE)"),208)</f>
        <v>208</v>
      </c>
      <c r="F3221" s="148" t="s">
        <v>466</v>
      </c>
      <c r="G3221" s="147">
        <f ca="1">IFERROR(__xludf.DUMMYFUNCTION(" VLOOKUP(A3260, IMPORTRANGE(""https://docs.google.com/spreadsheets/d/1QNLbnkR_AongFt22vMfNzfpjZ0CjpI8QI-w0wBnYA1w/"", ""Инфа!A:AA""), 6, FALSE)"),2024)</f>
        <v>2024</v>
      </c>
      <c r="H3221" s="150">
        <v>11200</v>
      </c>
      <c r="I3221" s="151" t="s">
        <v>501</v>
      </c>
      <c r="J3221" s="93" t="s">
        <v>8795</v>
      </c>
      <c r="K3221" s="153"/>
      <c r="L3221" s="153"/>
      <c r="M3221" s="153"/>
      <c r="N3221" s="153"/>
      <c r="O3221" s="153"/>
      <c r="P3221" s="153"/>
      <c r="Q3221" s="153"/>
      <c r="R3221" s="153"/>
      <c r="S3221" s="153"/>
    </row>
    <row r="3222" spans="1:19" ht="281.25">
      <c r="A3222" s="277" t="s">
        <v>25424</v>
      </c>
      <c r="B3222" s="253" t="s">
        <v>400</v>
      </c>
      <c r="C3222" s="93" t="s">
        <v>8797</v>
      </c>
      <c r="D3222" s="93" t="s">
        <v>8798</v>
      </c>
      <c r="E3222" s="148">
        <f ca="1">IFERROR(__xludf.DUMMYFUNCTION(" VLOOKUP(A3261, IMPORTRANGE(""https://docs.google.com/spreadsheets/d/1fj_Bhi2XPL3siwIh4sx4VRLAe31yD50oKdj5UlRYW0c/"", ""Сводка!A:AA""), 5, FALSE)"),420)</f>
        <v>420</v>
      </c>
      <c r="F3222" s="148" t="s">
        <v>466</v>
      </c>
      <c r="G3222" s="147">
        <f ca="1">IFERROR(__xludf.DUMMYFUNCTION(" VLOOKUP(A3261, IMPORTRANGE(""https://docs.google.com/spreadsheets/d/1QNLbnkR_AongFt22vMfNzfpjZ0CjpI8QI-w0wBnYA1w/"", ""Инфа!A:AA""), 6, FALSE)"),2024)</f>
        <v>2024</v>
      </c>
      <c r="H3222" s="154">
        <v>30200</v>
      </c>
      <c r="I3222" s="151" t="s">
        <v>501</v>
      </c>
      <c r="J3222" s="93" t="s">
        <v>8799</v>
      </c>
      <c r="K3222" s="153"/>
      <c r="L3222" s="153"/>
      <c r="M3222" s="153"/>
      <c r="N3222" s="153"/>
      <c r="O3222" s="153"/>
      <c r="P3222" s="153"/>
      <c r="Q3222" s="153"/>
      <c r="R3222" s="153"/>
      <c r="S3222" s="153"/>
    </row>
    <row r="3223" spans="1:19" ht="150">
      <c r="A3223" s="277" t="s">
        <v>25424</v>
      </c>
      <c r="B3223" s="253" t="s">
        <v>400</v>
      </c>
      <c r="C3223" s="93" t="s">
        <v>8797</v>
      </c>
      <c r="D3223" s="93" t="s">
        <v>8800</v>
      </c>
      <c r="E3223" s="148">
        <f ca="1">IFERROR(__xludf.DUMMYFUNCTION(" VLOOKUP(A3262, IMPORTRANGE(""https://docs.google.com/spreadsheets/d/1fj_Bhi2XPL3siwIh4sx4VRLAe31yD50oKdj5UlRYW0c/"", ""Сводка!A:AA""), 5, FALSE)"),312)</f>
        <v>312</v>
      </c>
      <c r="F3223" s="148" t="s">
        <v>466</v>
      </c>
      <c r="G3223" s="147">
        <f ca="1">IFERROR(__xludf.DUMMYFUNCTION(" VLOOKUP(A3262, IMPORTRANGE(""https://docs.google.com/spreadsheets/d/1QNLbnkR_AongFt22vMfNzfpjZ0CjpI8QI-w0wBnYA1w/"", ""Инфа!A:AA""), 6, FALSE)"),2024)</f>
        <v>2024</v>
      </c>
      <c r="H3223" s="150">
        <v>23700</v>
      </c>
      <c r="I3223" s="151" t="s">
        <v>501</v>
      </c>
      <c r="J3223" s="93" t="s">
        <v>8801</v>
      </c>
      <c r="K3223" s="153"/>
      <c r="L3223" s="153"/>
      <c r="M3223" s="153"/>
      <c r="N3223" s="153"/>
      <c r="O3223" s="153"/>
      <c r="P3223" s="153"/>
      <c r="Q3223" s="153"/>
      <c r="R3223" s="153"/>
      <c r="S3223" s="153"/>
    </row>
    <row r="3224" spans="1:19" ht="37.5">
      <c r="A3224" s="277" t="s">
        <v>25424</v>
      </c>
      <c r="B3224" s="253" t="s">
        <v>400</v>
      </c>
      <c r="C3224" s="93" t="s">
        <v>8802</v>
      </c>
      <c r="D3224" s="93" t="s">
        <v>8803</v>
      </c>
      <c r="E3224" s="148">
        <f ca="1">IFERROR(__xludf.DUMMYFUNCTION(" VLOOKUP(A3263, IMPORTRANGE(""https://docs.google.com/spreadsheets/d/1fj_Bhi2XPL3siwIh4sx4VRLAe31yD50oKdj5UlRYW0c/"", ""Сводка!A:AA""), 5, FALSE)"),256)</f>
        <v>256</v>
      </c>
      <c r="F3224" s="148" t="s">
        <v>415</v>
      </c>
      <c r="G3224" s="147">
        <f ca="1">IFERROR(__xludf.DUMMYFUNCTION(" VLOOKUP(A3263, IMPORTRANGE(""https://docs.google.com/spreadsheets/d/1QNLbnkR_AongFt22vMfNzfpjZ0CjpI8QI-w0wBnYA1w/"", ""Инфа!A:AA""), 6, FALSE)"),2024)</f>
        <v>2024</v>
      </c>
      <c r="H3224" s="150">
        <v>20400</v>
      </c>
      <c r="I3224" s="151" t="s">
        <v>257</v>
      </c>
      <c r="J3224" s="93"/>
      <c r="K3224" s="153"/>
      <c r="L3224" s="153"/>
      <c r="M3224" s="153"/>
      <c r="N3224" s="153"/>
      <c r="O3224" s="153"/>
      <c r="P3224" s="153"/>
      <c r="Q3224" s="153"/>
      <c r="R3224" s="153"/>
      <c r="S3224" s="153"/>
    </row>
    <row r="3225" spans="1:19" ht="56.25">
      <c r="A3225" s="277" t="s">
        <v>25424</v>
      </c>
      <c r="B3225" s="253" t="s">
        <v>153</v>
      </c>
      <c r="C3225" s="93" t="s">
        <v>8802</v>
      </c>
      <c r="D3225" s="93" t="s">
        <v>8804</v>
      </c>
      <c r="E3225" s="148">
        <f ca="1">IFERROR(__xludf.DUMMYFUNCTION(" VLOOKUP(A3264, IMPORTRANGE(""https://docs.google.com/spreadsheets/d/1fj_Bhi2XPL3siwIh4sx4VRLAe31yD50oKdj5UlRYW0c/"", ""Сводка!A:AA""), 5, FALSE)"),252)</f>
        <v>252</v>
      </c>
      <c r="F3225" s="148" t="s">
        <v>415</v>
      </c>
      <c r="G3225" s="147">
        <f ca="1">IFERROR(__xludf.DUMMYFUNCTION(" VLOOKUP(A3264, IMPORTRANGE(""https://docs.google.com/spreadsheets/d/1QNLbnkR_AongFt22vMfNzfpjZ0CjpI8QI-w0wBnYA1w/"", ""Инфа!A:AA""), 6, FALSE)"),2024)</f>
        <v>2024</v>
      </c>
      <c r="H3225" s="150">
        <v>12600</v>
      </c>
      <c r="I3225" s="156" t="s">
        <v>554</v>
      </c>
      <c r="J3225" s="93"/>
      <c r="K3225" s="153"/>
      <c r="L3225" s="153"/>
      <c r="M3225" s="153"/>
      <c r="N3225" s="153"/>
      <c r="O3225" s="153"/>
      <c r="P3225" s="153"/>
      <c r="Q3225" s="153"/>
      <c r="R3225" s="153"/>
      <c r="S3225" s="153"/>
    </row>
    <row r="3226" spans="1:19" ht="187.5">
      <c r="A3226" s="277" t="s">
        <v>25424</v>
      </c>
      <c r="B3226" s="253" t="s">
        <v>400</v>
      </c>
      <c r="C3226" s="93" t="s">
        <v>8802</v>
      </c>
      <c r="D3226" s="93" t="s">
        <v>8805</v>
      </c>
      <c r="E3226" s="148">
        <f ca="1">IFERROR(__xludf.DUMMYFUNCTION(" VLOOKUP(A3265, IMPORTRANGE(""https://docs.google.com/spreadsheets/d/1fj_Bhi2XPL3siwIh4sx4VRLAe31yD50oKdj5UlRYW0c/"", ""Сводка!A:AA""), 5, FALSE)"),148)</f>
        <v>148</v>
      </c>
      <c r="F3226" s="148" t="s">
        <v>415</v>
      </c>
      <c r="G3226" s="147">
        <f ca="1">IFERROR(__xludf.DUMMYFUNCTION(" VLOOKUP(A3265, IMPORTRANGE(""https://docs.google.com/spreadsheets/d/1QNLbnkR_AongFt22vMfNzfpjZ0CjpI8QI-w0wBnYA1w/"", ""Инфа!A:AA""), 6, FALSE)"),2024)</f>
        <v>2024</v>
      </c>
      <c r="H3226" s="150">
        <v>13900</v>
      </c>
      <c r="I3226" s="151" t="s">
        <v>257</v>
      </c>
      <c r="J3226" s="93" t="s">
        <v>8806</v>
      </c>
      <c r="K3226" s="153"/>
      <c r="L3226" s="153"/>
      <c r="M3226" s="153"/>
      <c r="N3226" s="153"/>
      <c r="O3226" s="153"/>
      <c r="P3226" s="153"/>
      <c r="Q3226" s="153"/>
      <c r="R3226" s="153"/>
      <c r="S3226" s="153"/>
    </row>
    <row r="3227" spans="1:19" ht="37.5">
      <c r="A3227" s="277" t="s">
        <v>25424</v>
      </c>
      <c r="B3227" s="253" t="s">
        <v>400</v>
      </c>
      <c r="C3227" s="93" t="s">
        <v>8802</v>
      </c>
      <c r="D3227" s="93" t="s">
        <v>8807</v>
      </c>
      <c r="E3227" s="148">
        <f ca="1">IFERROR(__xludf.DUMMYFUNCTION(" VLOOKUP(A3266, IMPORTRANGE(""https://docs.google.com/spreadsheets/d/1fj_Bhi2XPL3siwIh4sx4VRLAe31yD50oKdj5UlRYW0c/"", ""Сводка!A:AA""), 5, FALSE)"),416)</f>
        <v>416</v>
      </c>
      <c r="F3227" s="148" t="s">
        <v>415</v>
      </c>
      <c r="G3227" s="147">
        <f ca="1">IFERROR(__xludf.DUMMYFUNCTION(" VLOOKUP(A3266, IMPORTRANGE(""https://docs.google.com/spreadsheets/d/1QNLbnkR_AongFt22vMfNzfpjZ0CjpI8QI-w0wBnYA1w/"", ""Инфа!A:AA""), 6, FALSE)"),2024)</f>
        <v>2024</v>
      </c>
      <c r="H3227" s="154">
        <v>30000</v>
      </c>
      <c r="I3227" s="151" t="s">
        <v>257</v>
      </c>
      <c r="J3227" s="99"/>
      <c r="K3227" s="153"/>
      <c r="L3227" s="153"/>
      <c r="M3227" s="153"/>
      <c r="N3227" s="153"/>
      <c r="O3227" s="153"/>
      <c r="P3227" s="153"/>
      <c r="Q3227" s="153"/>
      <c r="R3227" s="153"/>
      <c r="S3227" s="153"/>
    </row>
    <row r="3228" spans="1:19" ht="206.25">
      <c r="A3228" s="277" t="s">
        <v>25424</v>
      </c>
      <c r="B3228" s="253" t="s">
        <v>400</v>
      </c>
      <c r="C3228" s="93" t="s">
        <v>8802</v>
      </c>
      <c r="D3228" s="93" t="s">
        <v>8808</v>
      </c>
      <c r="E3228" s="148">
        <f ca="1">IFERROR(__xludf.DUMMYFUNCTION(" VLOOKUP(A3267, IMPORTRANGE(""https://docs.google.com/spreadsheets/d/1fj_Bhi2XPL3siwIh4sx4VRLAe31yD50oKdj5UlRYW0c/"", ""Сводка!A:AA""), 5, FALSE)"),300)</f>
        <v>300</v>
      </c>
      <c r="F3228" s="148" t="s">
        <v>456</v>
      </c>
      <c r="G3228" s="147">
        <f ca="1">IFERROR(__xludf.DUMMYFUNCTION(" VLOOKUP(A3267, IMPORTRANGE(""https://docs.google.com/spreadsheets/d/1QNLbnkR_AongFt22vMfNzfpjZ0CjpI8QI-w0wBnYA1w/"", ""Инфа!A:AA""), 6, FALSE)"),2024)</f>
        <v>2024</v>
      </c>
      <c r="H3228" s="150">
        <v>14000</v>
      </c>
      <c r="I3228" s="151" t="s">
        <v>257</v>
      </c>
      <c r="J3228" s="93" t="s">
        <v>8809</v>
      </c>
      <c r="K3228" s="153"/>
      <c r="L3228" s="153"/>
      <c r="M3228" s="153"/>
      <c r="N3228" s="153"/>
      <c r="O3228" s="153"/>
      <c r="P3228" s="153"/>
      <c r="Q3228" s="153"/>
      <c r="R3228" s="153"/>
      <c r="S3228" s="153"/>
    </row>
    <row r="3229" spans="1:19" ht="225">
      <c r="A3229" s="277" t="s">
        <v>25424</v>
      </c>
      <c r="B3229" s="253" t="s">
        <v>400</v>
      </c>
      <c r="C3229" s="93" t="s">
        <v>8810</v>
      </c>
      <c r="D3229" s="93" t="s">
        <v>8811</v>
      </c>
      <c r="E3229" s="148">
        <f ca="1">IFERROR(__xludf.DUMMYFUNCTION(" VLOOKUP(A3268, IMPORTRANGE(""https://docs.google.com/spreadsheets/d/1fj_Bhi2XPL3siwIh4sx4VRLAe31yD50oKdj5UlRYW0c/"", ""Сводка!A:AA""), 5, FALSE)"),352)</f>
        <v>352</v>
      </c>
      <c r="F3229" s="148" t="s">
        <v>415</v>
      </c>
      <c r="G3229" s="147">
        <f ca="1">IFERROR(__xludf.DUMMYFUNCTION(" VLOOKUP(A3268, IMPORTRANGE(""https://docs.google.com/spreadsheets/d/1QNLbnkR_AongFt22vMfNzfpjZ0CjpI8QI-w0wBnYA1w/"", ""Инфа!A:AA""), 6, FALSE)"),2024)</f>
        <v>2024</v>
      </c>
      <c r="H3229" s="154">
        <v>15600</v>
      </c>
      <c r="I3229" s="156" t="s">
        <v>257</v>
      </c>
      <c r="J3229" s="93" t="s">
        <v>8812</v>
      </c>
      <c r="K3229" s="153"/>
      <c r="L3229" s="153"/>
      <c r="M3229" s="153"/>
      <c r="N3229" s="153"/>
      <c r="O3229" s="153"/>
      <c r="P3229" s="153"/>
      <c r="Q3229" s="153"/>
      <c r="R3229" s="153"/>
      <c r="S3229" s="153"/>
    </row>
    <row r="3230" spans="1:19" ht="56.25">
      <c r="A3230" s="277" t="s">
        <v>25424</v>
      </c>
      <c r="B3230" s="253" t="s">
        <v>400</v>
      </c>
      <c r="C3230" s="93" t="s">
        <v>8810</v>
      </c>
      <c r="D3230" s="93" t="s">
        <v>8813</v>
      </c>
      <c r="E3230" s="148">
        <f ca="1">IFERROR(__xludf.DUMMYFUNCTION(" VLOOKUP(A3269, IMPORTRANGE(""https://docs.google.com/spreadsheets/d/1fj_Bhi2XPL3siwIh4sx4VRLAe31yD50oKdj5UlRYW0c/"", ""Сводка!A:AA""), 5, FALSE)"),276)</f>
        <v>276</v>
      </c>
      <c r="F3230" s="148" t="s">
        <v>415</v>
      </c>
      <c r="G3230" s="147">
        <f ca="1">IFERROR(__xludf.DUMMYFUNCTION(" VLOOKUP(A3269, IMPORTRANGE(""https://docs.google.com/spreadsheets/d/1QNLbnkR_AongFt22vMfNzfpjZ0CjpI8QI-w0wBnYA1w/"", ""Инфа!A:AA""), 6, FALSE)"),2024)</f>
        <v>2024</v>
      </c>
      <c r="H3230" s="150">
        <v>13300</v>
      </c>
      <c r="I3230" s="156" t="s">
        <v>257</v>
      </c>
      <c r="J3230" s="93"/>
      <c r="K3230" s="153"/>
      <c r="L3230" s="153"/>
      <c r="M3230" s="153"/>
      <c r="N3230" s="153"/>
      <c r="O3230" s="153"/>
      <c r="P3230" s="153"/>
      <c r="Q3230" s="153"/>
      <c r="R3230" s="153"/>
      <c r="S3230" s="153"/>
    </row>
    <row r="3231" spans="1:19" ht="168.75">
      <c r="A3231" s="277" t="s">
        <v>25424</v>
      </c>
      <c r="B3231" s="253" t="s">
        <v>400</v>
      </c>
      <c r="C3231" s="93" t="s">
        <v>8819</v>
      </c>
      <c r="D3231" s="93" t="s">
        <v>2579</v>
      </c>
      <c r="E3231" s="148">
        <f ca="1">IFERROR(__xludf.DUMMYFUNCTION(" VLOOKUP(A3272, IMPORTRANGE(""https://docs.google.com/spreadsheets/d/1fj_Bhi2XPL3siwIh4sx4VRLAe31yD50oKdj5UlRYW0c/"", ""Сводка!A:AA""), 5, FALSE)"),120)</f>
        <v>120</v>
      </c>
      <c r="F3231" s="148" t="s">
        <v>403</v>
      </c>
      <c r="G3231" s="147">
        <f ca="1">IFERROR(__xludf.DUMMYFUNCTION(" VLOOKUP(A3272, IMPORTRANGE(""https://docs.google.com/spreadsheets/d/1QNLbnkR_AongFt22vMfNzfpjZ0CjpI8QI-w0wBnYA1w/"", ""Инфа!A:AA""), 6, FALSE)"),2024)</f>
        <v>2024</v>
      </c>
      <c r="H3231" s="150">
        <v>12200</v>
      </c>
      <c r="I3231" s="156" t="s">
        <v>2651</v>
      </c>
      <c r="J3231" s="93" t="s">
        <v>8820</v>
      </c>
      <c r="K3231" s="153"/>
      <c r="L3231" s="153"/>
      <c r="M3231" s="153"/>
      <c r="N3231" s="153"/>
      <c r="O3231" s="153"/>
      <c r="P3231" s="153"/>
      <c r="Q3231" s="153"/>
      <c r="R3231" s="153"/>
      <c r="S3231" s="153"/>
    </row>
    <row r="3232" spans="1:19" ht="187.5">
      <c r="A3232" s="277" t="s">
        <v>25424</v>
      </c>
      <c r="B3232" s="253" t="s">
        <v>400</v>
      </c>
      <c r="C3232" s="93" t="s">
        <v>8821</v>
      </c>
      <c r="D3232" s="93" t="s">
        <v>8822</v>
      </c>
      <c r="E3232" s="148">
        <f ca="1">IFERROR(__xludf.DUMMYFUNCTION(" VLOOKUP(A3273, IMPORTRANGE(""https://docs.google.com/spreadsheets/d/1fj_Bhi2XPL3siwIh4sx4VRLAe31yD50oKdj5UlRYW0c/"", ""Сводка!A:AA""), 5, FALSE)"),220)</f>
        <v>220</v>
      </c>
      <c r="F3232" s="148" t="s">
        <v>403</v>
      </c>
      <c r="G3232" s="147">
        <f ca="1">IFERROR(__xludf.DUMMYFUNCTION(" VLOOKUP(A3273, IMPORTRANGE(""https://docs.google.com/spreadsheets/d/1QNLbnkR_AongFt22vMfNzfpjZ0CjpI8QI-w0wBnYA1w/"", ""Инфа!A:AA""), 6, FALSE)"),2024)</f>
        <v>2024</v>
      </c>
      <c r="H3232" s="150">
        <v>18200</v>
      </c>
      <c r="I3232" s="151" t="s">
        <v>238</v>
      </c>
      <c r="J3232" s="93" t="s">
        <v>8823</v>
      </c>
      <c r="K3232" s="153"/>
      <c r="L3232" s="153"/>
      <c r="M3232" s="153"/>
      <c r="N3232" s="153"/>
      <c r="O3232" s="153"/>
      <c r="P3232" s="153"/>
      <c r="Q3232" s="153"/>
      <c r="R3232" s="153"/>
      <c r="S3232" s="153"/>
    </row>
    <row r="3233" spans="1:19" ht="131.25">
      <c r="A3233" s="277" t="s">
        <v>25424</v>
      </c>
      <c r="B3233" s="253" t="s">
        <v>400</v>
      </c>
      <c r="C3233" s="93" t="s">
        <v>8824</v>
      </c>
      <c r="D3233" s="93" t="s">
        <v>8825</v>
      </c>
      <c r="E3233" s="148">
        <f ca="1">IFERROR(__xludf.DUMMYFUNCTION(" VLOOKUP(A3274, IMPORTRANGE(""https://docs.google.com/spreadsheets/d/1fj_Bhi2XPL3siwIh4sx4VRLAe31yD50oKdj5UlRYW0c/"", ""Сводка!A:AA""), 5, FALSE)"),124)</f>
        <v>124</v>
      </c>
      <c r="F3233" s="148" t="s">
        <v>415</v>
      </c>
      <c r="G3233" s="147">
        <f ca="1">IFERROR(__xludf.DUMMYFUNCTION(" VLOOKUP(A3274, IMPORTRANGE(""https://docs.google.com/spreadsheets/d/1QNLbnkR_AongFt22vMfNzfpjZ0CjpI8QI-w0wBnYA1w/"", ""Инфа!A:AA""), 6, FALSE)"),2024)</f>
        <v>2024</v>
      </c>
      <c r="H3233" s="150">
        <v>8700</v>
      </c>
      <c r="I3233" s="151" t="s">
        <v>1938</v>
      </c>
      <c r="J3233" s="93" t="s">
        <v>8826</v>
      </c>
      <c r="K3233" s="153"/>
      <c r="L3233" s="153"/>
      <c r="M3233" s="153"/>
      <c r="N3233" s="153"/>
      <c r="O3233" s="153"/>
      <c r="P3233" s="153"/>
      <c r="Q3233" s="153"/>
      <c r="R3233" s="153"/>
      <c r="S3233" s="153"/>
    </row>
    <row r="3234" spans="1:19" ht="112.5">
      <c r="A3234" s="277" t="s">
        <v>25424</v>
      </c>
      <c r="B3234" s="253" t="s">
        <v>400</v>
      </c>
      <c r="C3234" s="93" t="s">
        <v>8827</v>
      </c>
      <c r="D3234" s="93" t="s">
        <v>8828</v>
      </c>
      <c r="E3234" s="148">
        <f ca="1">IFERROR(__xludf.DUMMYFUNCTION(" VLOOKUP(A3275, IMPORTRANGE(""https://docs.google.com/spreadsheets/d/1fj_Bhi2XPL3siwIh4sx4VRLAe31yD50oKdj5UlRYW0c/"", ""Сводка!A:AA""), 5, FALSE)"),168)</f>
        <v>168</v>
      </c>
      <c r="F3234" s="148" t="s">
        <v>415</v>
      </c>
      <c r="G3234" s="147">
        <f ca="1">IFERROR(__xludf.DUMMYFUNCTION(" VLOOKUP(A3275, IMPORTRANGE(""https://docs.google.com/spreadsheets/d/1QNLbnkR_AongFt22vMfNzfpjZ0CjpI8QI-w0wBnYA1w/"", ""Инфа!A:AA""), 6, FALSE)"),2024)</f>
        <v>2024</v>
      </c>
      <c r="H3234" s="150">
        <v>15100</v>
      </c>
      <c r="I3234" s="151" t="s">
        <v>1938</v>
      </c>
      <c r="J3234" s="93" t="s">
        <v>8829</v>
      </c>
      <c r="K3234" s="153"/>
      <c r="L3234" s="153"/>
      <c r="M3234" s="153"/>
      <c r="N3234" s="153"/>
      <c r="O3234" s="153"/>
      <c r="P3234" s="153"/>
      <c r="Q3234" s="153"/>
      <c r="R3234" s="153"/>
      <c r="S3234" s="153"/>
    </row>
    <row r="3235" spans="1:19" ht="37.5">
      <c r="A3235" s="277" t="s">
        <v>25424</v>
      </c>
      <c r="B3235" s="253" t="s">
        <v>400</v>
      </c>
      <c r="C3235" s="96" t="s">
        <v>8830</v>
      </c>
      <c r="D3235" s="96" t="s">
        <v>8831</v>
      </c>
      <c r="E3235" s="148">
        <v>120</v>
      </c>
      <c r="F3235" s="148" t="s">
        <v>415</v>
      </c>
      <c r="G3235" s="147">
        <f ca="1">IFERROR(__xludf.DUMMYFUNCTION(" VLOOKUP(A3276, IMPORTRANGE(""https://docs.google.com/spreadsheets/d/1QNLbnkR_AongFt22vMfNzfpjZ0CjpI8QI-w0wBnYA1w/"", ""Инфа!A:AA""), 6, FALSE)"),2024)</f>
        <v>2024</v>
      </c>
      <c r="H3235" s="150">
        <v>8600</v>
      </c>
      <c r="I3235" s="156" t="s">
        <v>1377</v>
      </c>
      <c r="J3235" s="93"/>
      <c r="K3235" s="153"/>
      <c r="L3235" s="153"/>
      <c r="M3235" s="153"/>
      <c r="N3235" s="153"/>
      <c r="O3235" s="153"/>
      <c r="P3235" s="153"/>
      <c r="Q3235" s="153"/>
      <c r="R3235" s="153"/>
      <c r="S3235" s="153"/>
    </row>
    <row r="3236" spans="1:19" ht="187.5">
      <c r="A3236" s="277" t="s">
        <v>25424</v>
      </c>
      <c r="B3236" s="253" t="s">
        <v>400</v>
      </c>
      <c r="C3236" s="93" t="s">
        <v>8832</v>
      </c>
      <c r="D3236" s="93" t="s">
        <v>8833</v>
      </c>
      <c r="E3236" s="148">
        <f ca="1">IFERROR(__xludf.DUMMYFUNCTION(" VLOOKUP(A3277, IMPORTRANGE(""https://docs.google.com/spreadsheets/d/1fj_Bhi2XPL3siwIh4sx4VRLAe31yD50oKdj5UlRYW0c/"", ""Сводка!A:AA""), 5, FALSE)"),152)</f>
        <v>152</v>
      </c>
      <c r="F3236" s="148" t="s">
        <v>415</v>
      </c>
      <c r="G3236" s="147">
        <f ca="1">IFERROR(__xludf.DUMMYFUNCTION(" VLOOKUP(A3277, IMPORTRANGE(""https://docs.google.com/spreadsheets/d/1QNLbnkR_AongFt22vMfNzfpjZ0CjpI8QI-w0wBnYA1w/"", ""Инфа!A:AA""), 6, FALSE)"),2024)</f>
        <v>2024</v>
      </c>
      <c r="H3236" s="150">
        <v>9600</v>
      </c>
      <c r="I3236" s="151" t="s">
        <v>1195</v>
      </c>
      <c r="J3236" s="93" t="s">
        <v>8834</v>
      </c>
      <c r="K3236" s="153"/>
      <c r="L3236" s="153"/>
      <c r="M3236" s="153"/>
      <c r="N3236" s="153"/>
      <c r="O3236" s="153"/>
      <c r="P3236" s="153"/>
      <c r="Q3236" s="153"/>
      <c r="R3236" s="153"/>
      <c r="S3236" s="153"/>
    </row>
    <row r="3237" spans="1:19" ht="225">
      <c r="A3237" s="277" t="s">
        <v>25424</v>
      </c>
      <c r="B3237" s="253" t="s">
        <v>153</v>
      </c>
      <c r="C3237" s="93" t="s">
        <v>8832</v>
      </c>
      <c r="D3237" s="93" t="s">
        <v>8835</v>
      </c>
      <c r="E3237" s="148">
        <f ca="1">IFERROR(__xludf.DUMMYFUNCTION(" VLOOKUP(A3278, IMPORTRANGE(""https://docs.google.com/spreadsheets/d/1fj_Bhi2XPL3siwIh4sx4VRLAe31yD50oKdj5UlRYW0c/"", ""Сводка!A:AA""), 5, FALSE)"),152)</f>
        <v>152</v>
      </c>
      <c r="F3237" s="148" t="s">
        <v>108</v>
      </c>
      <c r="G3237" s="147">
        <f ca="1">IFERROR(__xludf.DUMMYFUNCTION(" VLOOKUP(A3278, IMPORTRANGE(""https://docs.google.com/spreadsheets/d/1QNLbnkR_AongFt22vMfNzfpjZ0CjpI8QI-w0wBnYA1w/"", ""Инфа!A:AA""), 6, FALSE)"),2024)</f>
        <v>2024</v>
      </c>
      <c r="H3237" s="150">
        <v>9600</v>
      </c>
      <c r="I3237" s="151" t="s">
        <v>1195</v>
      </c>
      <c r="J3237" s="93" t="s">
        <v>8836</v>
      </c>
      <c r="K3237" s="153"/>
      <c r="L3237" s="153"/>
      <c r="M3237" s="153"/>
      <c r="N3237" s="153"/>
      <c r="O3237" s="153"/>
      <c r="P3237" s="153"/>
      <c r="Q3237" s="153"/>
      <c r="R3237" s="153"/>
      <c r="S3237" s="153"/>
    </row>
    <row r="3238" spans="1:19" ht="56.25">
      <c r="A3238" s="277" t="s">
        <v>25424</v>
      </c>
      <c r="B3238" s="253" t="s">
        <v>400</v>
      </c>
      <c r="C3238" s="93" t="s">
        <v>8837</v>
      </c>
      <c r="D3238" s="93" t="s">
        <v>8838</v>
      </c>
      <c r="E3238" s="148">
        <f ca="1">IFERROR(__xludf.DUMMYFUNCTION(" VLOOKUP(A3279, IMPORTRANGE(""https://docs.google.com/spreadsheets/d/1fj_Bhi2XPL3siwIh4sx4VRLAe31yD50oKdj5UlRYW0c/"", ""Сводка!A:AA""), 5, FALSE)"),104)</f>
        <v>104</v>
      </c>
      <c r="F3238" s="148" t="s">
        <v>3809</v>
      </c>
      <c r="G3238" s="147">
        <f ca="1">IFERROR(__xludf.DUMMYFUNCTION(" VLOOKUP(A3279, IMPORTRANGE(""https://docs.google.com/spreadsheets/d/1QNLbnkR_AongFt22vMfNzfpjZ0CjpI8QI-w0wBnYA1w/"", ""Инфа!A:AA""), 6, FALSE)"),2024)</f>
        <v>2024</v>
      </c>
      <c r="H3238" s="150">
        <v>8100</v>
      </c>
      <c r="I3238" s="156" t="s">
        <v>489</v>
      </c>
      <c r="J3238" s="93"/>
      <c r="K3238" s="153"/>
      <c r="L3238" s="153"/>
      <c r="M3238" s="153"/>
      <c r="N3238" s="153"/>
      <c r="O3238" s="153"/>
      <c r="P3238" s="153"/>
      <c r="Q3238" s="153"/>
      <c r="R3238" s="153"/>
      <c r="S3238" s="153"/>
    </row>
    <row r="3239" spans="1:19" ht="75">
      <c r="A3239" s="277" t="s">
        <v>25424</v>
      </c>
      <c r="B3239" s="253" t="s">
        <v>400</v>
      </c>
      <c r="C3239" s="93" t="s">
        <v>8839</v>
      </c>
      <c r="D3239" s="93" t="s">
        <v>8840</v>
      </c>
      <c r="E3239" s="148">
        <f ca="1">IFERROR(__xludf.DUMMYFUNCTION(" VLOOKUP(A3280, IMPORTRANGE(""https://docs.google.com/spreadsheets/d/1fj_Bhi2XPL3siwIh4sx4VRLAe31yD50oKdj5UlRYW0c/"", ""Сводка!A:AA""), 5, FALSE)"),144)</f>
        <v>144</v>
      </c>
      <c r="F3239" s="148" t="s">
        <v>677</v>
      </c>
      <c r="G3239" s="147">
        <f ca="1">IFERROR(__xludf.DUMMYFUNCTION(" VLOOKUP(A3280, IMPORTRANGE(""https://docs.google.com/spreadsheets/d/1QNLbnkR_AongFt22vMfNzfpjZ0CjpI8QI-w0wBnYA1w/"", ""Инфа!A:AA""), 6, FALSE)"),2024)</f>
        <v>2024</v>
      </c>
      <c r="H3239" s="150">
        <v>13600</v>
      </c>
      <c r="I3239" s="151" t="s">
        <v>28</v>
      </c>
      <c r="J3239" s="93"/>
      <c r="K3239" s="153"/>
      <c r="L3239" s="153"/>
      <c r="M3239" s="153"/>
      <c r="N3239" s="153"/>
      <c r="O3239" s="153"/>
      <c r="P3239" s="153"/>
      <c r="Q3239" s="153"/>
      <c r="R3239" s="153"/>
      <c r="S3239" s="153"/>
    </row>
    <row r="3240" spans="1:19" ht="262.5">
      <c r="A3240" s="277" t="s">
        <v>25424</v>
      </c>
      <c r="B3240" s="253" t="s">
        <v>13</v>
      </c>
      <c r="C3240" s="93" t="s">
        <v>8841</v>
      </c>
      <c r="D3240" s="93" t="s">
        <v>8842</v>
      </c>
      <c r="E3240" s="148">
        <f ca="1">IFERROR(__xludf.DUMMYFUNCTION(" VLOOKUP(A3281, IMPORTRANGE(""https://docs.google.com/spreadsheets/d/1fj_Bhi2XPL3siwIh4sx4VRLAe31yD50oKdj5UlRYW0c/"", ""Сводка!A:AA""), 5, FALSE)"),100)</f>
        <v>100</v>
      </c>
      <c r="F3240" s="148" t="s">
        <v>50</v>
      </c>
      <c r="G3240" s="147">
        <f ca="1">IFERROR(__xludf.DUMMYFUNCTION(" VLOOKUP(A3281, IMPORTRANGE(""https://docs.google.com/spreadsheets/d/1QNLbnkR_AongFt22vMfNzfpjZ0CjpI8QI-w0wBnYA1w/"", ""Инфа!A:AA""), 6, FALSE)"),2024)</f>
        <v>2024</v>
      </c>
      <c r="H3240" s="150">
        <v>11000</v>
      </c>
      <c r="I3240" s="156" t="s">
        <v>171</v>
      </c>
      <c r="J3240" s="93" t="s">
        <v>8843</v>
      </c>
      <c r="K3240" s="153"/>
      <c r="L3240" s="153"/>
      <c r="M3240" s="153"/>
      <c r="N3240" s="153"/>
      <c r="O3240" s="153"/>
      <c r="P3240" s="153"/>
      <c r="Q3240" s="153"/>
      <c r="R3240" s="153"/>
      <c r="S3240" s="153"/>
    </row>
    <row r="3241" spans="1:19" ht="150">
      <c r="A3241" s="277" t="s">
        <v>25424</v>
      </c>
      <c r="B3241" s="253" t="s">
        <v>153</v>
      </c>
      <c r="C3241" s="93" t="s">
        <v>8844</v>
      </c>
      <c r="D3241" s="93" t="s">
        <v>8845</v>
      </c>
      <c r="E3241" s="148">
        <f ca="1">IFERROR(__xludf.DUMMYFUNCTION(" VLOOKUP(A3282, IMPORTRANGE(""https://docs.google.com/spreadsheets/d/1fj_Bhi2XPL3siwIh4sx4VRLAe31yD50oKdj5UlRYW0c/"", ""Сводка!A:AA""), 5, FALSE)"),100)</f>
        <v>100</v>
      </c>
      <c r="F3241" s="148" t="s">
        <v>8846</v>
      </c>
      <c r="G3241" s="147">
        <f ca="1">IFERROR(__xludf.DUMMYFUNCTION(" VLOOKUP(A3282, IMPORTRANGE(""https://docs.google.com/spreadsheets/d/1QNLbnkR_AongFt22vMfNzfpjZ0CjpI8QI-w0wBnYA1w/"", ""Инфа!A:AA""), 6, FALSE)"),2024)</f>
        <v>2024</v>
      </c>
      <c r="H3241" s="150">
        <v>8000</v>
      </c>
      <c r="I3241" s="151" t="s">
        <v>614</v>
      </c>
      <c r="J3241" s="93" t="s">
        <v>8847</v>
      </c>
      <c r="K3241" s="153"/>
      <c r="L3241" s="153"/>
      <c r="M3241" s="153"/>
      <c r="N3241" s="153"/>
      <c r="O3241" s="153"/>
      <c r="P3241" s="153"/>
      <c r="Q3241" s="153"/>
      <c r="R3241" s="153"/>
      <c r="S3241" s="153"/>
    </row>
    <row r="3242" spans="1:19" ht="225">
      <c r="A3242" s="277" t="s">
        <v>25424</v>
      </c>
      <c r="B3242" s="253" t="s">
        <v>153</v>
      </c>
      <c r="C3242" s="93" t="s">
        <v>8848</v>
      </c>
      <c r="D3242" s="93" t="s">
        <v>8849</v>
      </c>
      <c r="E3242" s="148">
        <f ca="1">IFERROR(__xludf.DUMMYFUNCTION(" VLOOKUP(A3283, IMPORTRANGE(""https://docs.google.com/spreadsheets/d/1fj_Bhi2XPL3siwIh4sx4VRLAe31yD50oKdj5UlRYW0c/"", ""Сводка!A:AA""), 5, FALSE)"),228)</f>
        <v>228</v>
      </c>
      <c r="F3242" s="148" t="s">
        <v>8850</v>
      </c>
      <c r="G3242" s="147">
        <f ca="1">IFERROR(__xludf.DUMMYFUNCTION(" VLOOKUP(A3283, IMPORTRANGE(""https://docs.google.com/spreadsheets/d/1QNLbnkR_AongFt22vMfNzfpjZ0CjpI8QI-w0wBnYA1w/"", ""Инфа!A:AA""), 6, FALSE)"),2024)</f>
        <v>2024</v>
      </c>
      <c r="H3242" s="150">
        <v>18700</v>
      </c>
      <c r="I3242" s="156" t="s">
        <v>238</v>
      </c>
      <c r="J3242" s="99" t="s">
        <v>8851</v>
      </c>
      <c r="K3242" s="153"/>
      <c r="L3242" s="153"/>
      <c r="M3242" s="153"/>
      <c r="N3242" s="153"/>
      <c r="O3242" s="153"/>
      <c r="P3242" s="153"/>
      <c r="Q3242" s="153"/>
      <c r="R3242" s="153"/>
      <c r="S3242" s="153"/>
    </row>
    <row r="3243" spans="1:19" ht="168.75">
      <c r="A3243" s="277" t="s">
        <v>25424</v>
      </c>
      <c r="B3243" s="253" t="s">
        <v>400</v>
      </c>
      <c r="C3243" s="93" t="s">
        <v>8852</v>
      </c>
      <c r="D3243" s="93" t="s">
        <v>8853</v>
      </c>
      <c r="E3243" s="148">
        <f ca="1">IFERROR(__xludf.DUMMYFUNCTION(" VLOOKUP(A3284, IMPORTRANGE(""https://docs.google.com/spreadsheets/d/1fj_Bhi2XPL3siwIh4sx4VRLAe31yD50oKdj5UlRYW0c/"", ""Сводка!A:AA""), 5, FALSE)"),276)</f>
        <v>276</v>
      </c>
      <c r="F3243" s="148" t="s">
        <v>415</v>
      </c>
      <c r="G3243" s="147">
        <f ca="1">IFERROR(__xludf.DUMMYFUNCTION(" VLOOKUP(A3284, IMPORTRANGE(""https://docs.google.com/spreadsheets/d/1QNLbnkR_AongFt22vMfNzfpjZ0CjpI8QI-w0wBnYA1w/"", ""Инфа!A:AA""), 6, FALSE)"),2024)</f>
        <v>2024</v>
      </c>
      <c r="H3243" s="150">
        <v>21600</v>
      </c>
      <c r="I3243" s="156" t="s">
        <v>238</v>
      </c>
      <c r="J3243" s="99" t="s">
        <v>8854</v>
      </c>
      <c r="K3243" s="153"/>
      <c r="L3243" s="153"/>
      <c r="M3243" s="153"/>
      <c r="N3243" s="153"/>
      <c r="O3243" s="153"/>
      <c r="P3243" s="153"/>
      <c r="Q3243" s="153"/>
      <c r="R3243" s="153"/>
      <c r="S3243" s="153"/>
    </row>
    <row r="3244" spans="1:19" ht="131.25">
      <c r="A3244" s="277" t="s">
        <v>25424</v>
      </c>
      <c r="B3244" s="253" t="s">
        <v>400</v>
      </c>
      <c r="C3244" s="93" t="s">
        <v>8852</v>
      </c>
      <c r="D3244" s="93" t="s">
        <v>8855</v>
      </c>
      <c r="E3244" s="148">
        <f ca="1">IFERROR(__xludf.DUMMYFUNCTION(" VLOOKUP(A3285, IMPORTRANGE(""https://docs.google.com/spreadsheets/d/1fj_Bhi2XPL3siwIh4sx4VRLAe31yD50oKdj5UlRYW0c/"", ""Сводка!A:AA""), 5, FALSE)"),200)</f>
        <v>200</v>
      </c>
      <c r="F3244" s="148" t="s">
        <v>415</v>
      </c>
      <c r="G3244" s="147">
        <f ca="1">IFERROR(__xludf.DUMMYFUNCTION(" VLOOKUP(A3285, IMPORTRANGE(""https://docs.google.com/spreadsheets/d/1QNLbnkR_AongFt22vMfNzfpjZ0CjpI8QI-w0wBnYA1w/"", ""Инфа!A:AA""), 6, FALSE)"),2024)</f>
        <v>2024</v>
      </c>
      <c r="H3244" s="150">
        <v>17000</v>
      </c>
      <c r="I3244" s="156" t="s">
        <v>238</v>
      </c>
      <c r="J3244" s="99" t="s">
        <v>8856</v>
      </c>
      <c r="K3244" s="153"/>
      <c r="L3244" s="153"/>
      <c r="M3244" s="153"/>
      <c r="N3244" s="153"/>
      <c r="O3244" s="153"/>
      <c r="P3244" s="153"/>
      <c r="Q3244" s="153"/>
      <c r="R3244" s="153"/>
      <c r="S3244" s="153"/>
    </row>
    <row r="3245" spans="1:19" ht="168.75">
      <c r="A3245" s="277" t="s">
        <v>25424</v>
      </c>
      <c r="B3245" s="253" t="s">
        <v>400</v>
      </c>
      <c r="C3245" s="93" t="s">
        <v>8852</v>
      </c>
      <c r="D3245" s="93" t="s">
        <v>8857</v>
      </c>
      <c r="E3245" s="148">
        <f ca="1">IFERROR(__xludf.DUMMYFUNCTION(" VLOOKUP(A3286, IMPORTRANGE(""https://docs.google.com/spreadsheets/d/1fj_Bhi2XPL3siwIh4sx4VRLAe31yD50oKdj5UlRYW0c/"", ""Сводка!A:AA""), 5, FALSE)"),156)</f>
        <v>156</v>
      </c>
      <c r="F3245" s="148" t="s">
        <v>415</v>
      </c>
      <c r="G3245" s="147">
        <f ca="1">IFERROR(__xludf.DUMMYFUNCTION(" VLOOKUP(A3286, IMPORTRANGE(""https://docs.google.com/spreadsheets/d/1QNLbnkR_AongFt22vMfNzfpjZ0CjpI8QI-w0wBnYA1w/"", ""Инфа!A:AA""), 6, FALSE)"),2024)</f>
        <v>2024</v>
      </c>
      <c r="H3245" s="150">
        <v>14400</v>
      </c>
      <c r="I3245" s="156" t="s">
        <v>238</v>
      </c>
      <c r="J3245" s="99" t="s">
        <v>8854</v>
      </c>
      <c r="K3245" s="153"/>
      <c r="L3245" s="153"/>
      <c r="M3245" s="153"/>
      <c r="N3245" s="153"/>
      <c r="O3245" s="153"/>
      <c r="P3245" s="153"/>
      <c r="Q3245" s="153"/>
      <c r="R3245" s="153"/>
      <c r="S3245" s="153"/>
    </row>
    <row r="3246" spans="1:19" ht="93.75">
      <c r="A3246" s="277" t="s">
        <v>25424</v>
      </c>
      <c r="B3246" s="253" t="s">
        <v>400</v>
      </c>
      <c r="C3246" s="93" t="s">
        <v>8858</v>
      </c>
      <c r="D3246" s="93" t="s">
        <v>8859</v>
      </c>
      <c r="E3246" s="148">
        <f ca="1">IFERROR(__xludf.DUMMYFUNCTION(" VLOOKUP(A3287, IMPORTRANGE(""https://docs.google.com/spreadsheets/d/1fj_Bhi2XPL3siwIh4sx4VRLAe31yD50oKdj5UlRYW0c/"", ""Сводка!A:AA""), 5, FALSE)"),276)</f>
        <v>276</v>
      </c>
      <c r="F3246" s="148" t="s">
        <v>466</v>
      </c>
      <c r="G3246" s="147">
        <f ca="1">IFERROR(__xludf.DUMMYFUNCTION(" VLOOKUP(A3287, IMPORTRANGE(""https://docs.google.com/spreadsheets/d/1QNLbnkR_AongFt22vMfNzfpjZ0CjpI8QI-w0wBnYA1w/"", ""Инфа!A:AA""), 6, FALSE)"),2024)</f>
        <v>2024</v>
      </c>
      <c r="H3246" s="150">
        <v>21600</v>
      </c>
      <c r="I3246" s="151" t="s">
        <v>398</v>
      </c>
      <c r="J3246" s="93" t="s">
        <v>8860</v>
      </c>
      <c r="K3246" s="153"/>
      <c r="L3246" s="153"/>
      <c r="M3246" s="153"/>
      <c r="N3246" s="153"/>
      <c r="O3246" s="153"/>
      <c r="P3246" s="153"/>
      <c r="Q3246" s="153"/>
      <c r="R3246" s="153"/>
      <c r="S3246" s="153"/>
    </row>
    <row r="3247" spans="1:19" ht="56.25">
      <c r="A3247" s="277" t="s">
        <v>25424</v>
      </c>
      <c r="B3247" s="253" t="s">
        <v>400</v>
      </c>
      <c r="C3247" s="93" t="s">
        <v>8861</v>
      </c>
      <c r="D3247" s="93" t="s">
        <v>8862</v>
      </c>
      <c r="E3247" s="148">
        <f ca="1">IFERROR(__xludf.DUMMYFUNCTION(" VLOOKUP(A3288, IMPORTRANGE(""https://docs.google.com/spreadsheets/d/1fj_Bhi2XPL3siwIh4sx4VRLAe31yD50oKdj5UlRYW0c/"", ""Сводка!A:AA""), 5, FALSE)"),136)</f>
        <v>136</v>
      </c>
      <c r="F3247" s="148" t="s">
        <v>415</v>
      </c>
      <c r="G3247" s="147">
        <f ca="1">IFERROR(__xludf.DUMMYFUNCTION(" VLOOKUP(A3288, IMPORTRANGE(""https://docs.google.com/spreadsheets/d/1QNLbnkR_AongFt22vMfNzfpjZ0CjpI8QI-w0wBnYA1w/"", ""Инфа!A:AA""), 6, FALSE)"),2024)</f>
        <v>2024</v>
      </c>
      <c r="H3247" s="150">
        <v>9100</v>
      </c>
      <c r="I3247" s="156" t="s">
        <v>552</v>
      </c>
      <c r="J3247" s="93"/>
      <c r="K3247" s="153"/>
      <c r="L3247" s="153"/>
      <c r="M3247" s="153"/>
      <c r="N3247" s="153"/>
      <c r="O3247" s="153"/>
      <c r="P3247" s="153"/>
      <c r="Q3247" s="153"/>
      <c r="R3247" s="153"/>
      <c r="S3247" s="153"/>
    </row>
    <row r="3248" spans="1:19" ht="56.25">
      <c r="A3248" s="277" t="s">
        <v>25424</v>
      </c>
      <c r="B3248" s="253" t="s">
        <v>400</v>
      </c>
      <c r="C3248" s="93" t="s">
        <v>8863</v>
      </c>
      <c r="D3248" s="93" t="s">
        <v>8864</v>
      </c>
      <c r="E3248" s="148">
        <f ca="1">IFERROR(__xludf.DUMMYFUNCTION(" VLOOKUP(A3289, IMPORTRANGE(""https://docs.google.com/spreadsheets/d/1fj_Bhi2XPL3siwIh4sx4VRLAe31yD50oKdj5UlRYW0c/"", ""Сводка!A:AA""), 5, FALSE)"),224)</f>
        <v>224</v>
      </c>
      <c r="F3248" s="148" t="s">
        <v>415</v>
      </c>
      <c r="G3248" s="147">
        <f ca="1">IFERROR(__xludf.DUMMYFUNCTION(" VLOOKUP(A3289, IMPORTRANGE(""https://docs.google.com/spreadsheets/d/1QNLbnkR_AongFt22vMfNzfpjZ0CjpI8QI-w0wBnYA1w/"", ""Инфа!A:AA""), 6, FALSE)"),2024)</f>
        <v>2024</v>
      </c>
      <c r="H3248" s="150">
        <v>11700</v>
      </c>
      <c r="I3248" s="156" t="s">
        <v>552</v>
      </c>
      <c r="J3248" s="93"/>
      <c r="K3248" s="153"/>
      <c r="L3248" s="153"/>
      <c r="M3248" s="153"/>
      <c r="N3248" s="153"/>
      <c r="O3248" s="153"/>
      <c r="P3248" s="153"/>
      <c r="Q3248" s="153"/>
      <c r="R3248" s="153"/>
      <c r="S3248" s="153"/>
    </row>
    <row r="3249" spans="1:19" ht="168.75">
      <c r="A3249" s="277" t="s">
        <v>25424</v>
      </c>
      <c r="B3249" s="254" t="s">
        <v>400</v>
      </c>
      <c r="C3249" s="96" t="s">
        <v>8865</v>
      </c>
      <c r="D3249" s="96" t="s">
        <v>8866</v>
      </c>
      <c r="E3249" s="148">
        <f ca="1">IFERROR(__xludf.DUMMYFUNCTION(" VLOOKUP(A3290, IMPORTRANGE(""https://docs.google.com/spreadsheets/d/1fj_Bhi2XPL3siwIh4sx4VRLAe31yD50oKdj5UlRYW0c/"", ""Сводка!A:AA""), 5, FALSE)"),212)</f>
        <v>212</v>
      </c>
      <c r="F3249" s="165" t="s">
        <v>8867</v>
      </c>
      <c r="G3249" s="147">
        <f ca="1">IFERROR(__xludf.DUMMYFUNCTION(" VLOOKUP(A3290, IMPORTRANGE(""https://docs.google.com/spreadsheets/d/1QNLbnkR_AongFt22vMfNzfpjZ0CjpI8QI-w0wBnYA1w/"", ""Инфа!A:AA""), 6, FALSE)"),2024)</f>
        <v>2024</v>
      </c>
      <c r="H3249" s="150">
        <v>11400</v>
      </c>
      <c r="I3249" s="156" t="s">
        <v>518</v>
      </c>
      <c r="J3249" s="96" t="s">
        <v>8868</v>
      </c>
      <c r="K3249" s="153"/>
      <c r="L3249" s="153"/>
      <c r="M3249" s="153"/>
      <c r="N3249" s="153"/>
      <c r="O3249" s="153"/>
      <c r="P3249" s="153"/>
      <c r="Q3249" s="153"/>
      <c r="R3249" s="153"/>
      <c r="S3249" s="153"/>
    </row>
    <row r="3250" spans="1:19" ht="225">
      <c r="A3250" s="277" t="s">
        <v>25424</v>
      </c>
      <c r="B3250" s="253" t="s">
        <v>23</v>
      </c>
      <c r="C3250" s="93" t="s">
        <v>8869</v>
      </c>
      <c r="D3250" s="93" t="s">
        <v>8870</v>
      </c>
      <c r="E3250" s="148">
        <f ca="1">IFERROR(__xludf.DUMMYFUNCTION(" VLOOKUP(A3291, IMPORTRANGE(""https://docs.google.com/spreadsheets/d/1fj_Bhi2XPL3siwIh4sx4VRLAe31yD50oKdj5UlRYW0c/"", ""Сводка!A:AA""), 5, FALSE)"),248)</f>
        <v>248</v>
      </c>
      <c r="F3250" s="148" t="s">
        <v>26</v>
      </c>
      <c r="G3250" s="147">
        <f ca="1">IFERROR(__xludf.DUMMYFUNCTION(" VLOOKUP(A3291, IMPORTRANGE(""https://docs.google.com/spreadsheets/d/1QNLbnkR_AongFt22vMfNzfpjZ0CjpI8QI-w0wBnYA1w/"", ""Инфа!A:AA""), 6, FALSE)"),2024)</f>
        <v>2024</v>
      </c>
      <c r="H3250" s="150">
        <v>19900</v>
      </c>
      <c r="I3250" s="151" t="s">
        <v>596</v>
      </c>
      <c r="J3250" s="93" t="s">
        <v>8871</v>
      </c>
      <c r="K3250" s="153"/>
      <c r="L3250" s="153"/>
      <c r="M3250" s="153"/>
      <c r="N3250" s="153"/>
      <c r="O3250" s="153"/>
      <c r="P3250" s="153"/>
      <c r="Q3250" s="153"/>
      <c r="R3250" s="153"/>
      <c r="S3250" s="153"/>
    </row>
    <row r="3251" spans="1:19" ht="206.25">
      <c r="A3251" s="277" t="s">
        <v>25424</v>
      </c>
      <c r="B3251" s="253" t="s">
        <v>153</v>
      </c>
      <c r="C3251" s="93" t="s">
        <v>8872</v>
      </c>
      <c r="D3251" s="93" t="s">
        <v>8873</v>
      </c>
      <c r="E3251" s="148">
        <f ca="1">IFERROR(__xludf.DUMMYFUNCTION(" VLOOKUP(A3292, IMPORTRANGE(""https://docs.google.com/spreadsheets/d/1fj_Bhi2XPL3siwIh4sx4VRLAe31yD50oKdj5UlRYW0c/"", ""Сводка!A:AA""), 5, FALSE)"),280)</f>
        <v>280</v>
      </c>
      <c r="F3251" s="148" t="s">
        <v>26</v>
      </c>
      <c r="G3251" s="147">
        <f ca="1">IFERROR(__xludf.DUMMYFUNCTION(" VLOOKUP(A3292, IMPORTRANGE(""https://docs.google.com/spreadsheets/d/1QNLbnkR_AongFt22vMfNzfpjZ0CjpI8QI-w0wBnYA1w/"", ""Инфа!A:AA""), 6, FALSE)"),2024)</f>
        <v>2024</v>
      </c>
      <c r="H3251" s="150">
        <v>21800</v>
      </c>
      <c r="I3251" s="151" t="s">
        <v>596</v>
      </c>
      <c r="J3251" s="93" t="s">
        <v>8874</v>
      </c>
      <c r="K3251" s="153"/>
      <c r="L3251" s="153"/>
      <c r="M3251" s="153"/>
      <c r="N3251" s="153"/>
      <c r="O3251" s="153"/>
      <c r="P3251" s="153"/>
      <c r="Q3251" s="153"/>
      <c r="R3251" s="153"/>
      <c r="S3251" s="153"/>
    </row>
    <row r="3252" spans="1:19" ht="187.5">
      <c r="A3252" s="277" t="s">
        <v>25424</v>
      </c>
      <c r="B3252" s="253" t="s">
        <v>153</v>
      </c>
      <c r="C3252" s="93" t="s">
        <v>8872</v>
      </c>
      <c r="D3252" s="93" t="s">
        <v>8875</v>
      </c>
      <c r="E3252" s="148">
        <f ca="1">IFERROR(__xludf.DUMMYFUNCTION(" VLOOKUP(A3293, IMPORTRANGE(""https://docs.google.com/spreadsheets/d/1fj_Bhi2XPL3siwIh4sx4VRLAe31yD50oKdj5UlRYW0c/"", ""Сводка!A:AA""), 5, FALSE)"),320)</f>
        <v>320</v>
      </c>
      <c r="F3252" s="148" t="s">
        <v>165</v>
      </c>
      <c r="G3252" s="147">
        <f ca="1">IFERROR(__xludf.DUMMYFUNCTION(" VLOOKUP(A3293, IMPORTRANGE(""https://docs.google.com/spreadsheets/d/1QNLbnkR_AongFt22vMfNzfpjZ0CjpI8QI-w0wBnYA1w/"", ""Инфа!A:AA""), 6, FALSE)"),2024)</f>
        <v>2024</v>
      </c>
      <c r="H3252" s="150">
        <v>14600</v>
      </c>
      <c r="I3252" s="151" t="s">
        <v>596</v>
      </c>
      <c r="J3252" s="93" t="s">
        <v>8876</v>
      </c>
      <c r="K3252" s="153"/>
      <c r="L3252" s="153"/>
      <c r="M3252" s="153"/>
      <c r="N3252" s="153"/>
      <c r="O3252" s="153"/>
      <c r="P3252" s="153"/>
      <c r="Q3252" s="153"/>
      <c r="R3252" s="153"/>
      <c r="S3252" s="153"/>
    </row>
    <row r="3253" spans="1:19" ht="187.5">
      <c r="A3253" s="277" t="s">
        <v>25424</v>
      </c>
      <c r="B3253" s="253" t="s">
        <v>153</v>
      </c>
      <c r="C3253" s="93" t="s">
        <v>8877</v>
      </c>
      <c r="D3253" s="93" t="s">
        <v>8878</v>
      </c>
      <c r="E3253" s="148">
        <f ca="1">IFERROR(__xludf.DUMMYFUNCTION(" VLOOKUP(A3294, IMPORTRANGE(""https://docs.google.com/spreadsheets/d/1fj_Bhi2XPL3siwIh4sx4VRLAe31yD50oKdj5UlRYW0c/"", ""Сводка!A:AA""), 5, FALSE)"),144)</f>
        <v>144</v>
      </c>
      <c r="F3253" s="148" t="s">
        <v>165</v>
      </c>
      <c r="G3253" s="147">
        <f ca="1">IFERROR(__xludf.DUMMYFUNCTION(" VLOOKUP(A3294, IMPORTRANGE(""https://docs.google.com/spreadsheets/d/1QNLbnkR_AongFt22vMfNzfpjZ0CjpI8QI-w0wBnYA1w/"", ""Инфа!A:AA""), 6, FALSE)"),2024)</f>
        <v>2024</v>
      </c>
      <c r="H3253" s="150">
        <v>9300</v>
      </c>
      <c r="I3253" s="151" t="s">
        <v>340</v>
      </c>
      <c r="J3253" s="93" t="s">
        <v>8879</v>
      </c>
      <c r="K3253" s="153"/>
      <c r="L3253" s="153"/>
      <c r="M3253" s="153"/>
      <c r="N3253" s="153"/>
      <c r="O3253" s="153"/>
      <c r="P3253" s="153"/>
      <c r="Q3253" s="153"/>
      <c r="R3253" s="153"/>
      <c r="S3253" s="153"/>
    </row>
    <row r="3254" spans="1:19" ht="187.5">
      <c r="A3254" s="277" t="s">
        <v>25424</v>
      </c>
      <c r="B3254" s="253" t="s">
        <v>153</v>
      </c>
      <c r="C3254" s="93" t="s">
        <v>8877</v>
      </c>
      <c r="D3254" s="93" t="s">
        <v>8880</v>
      </c>
      <c r="E3254" s="148">
        <f ca="1">IFERROR(__xludf.DUMMYFUNCTION(" VLOOKUP(A3295, IMPORTRANGE(""https://docs.google.com/spreadsheets/d/1fj_Bhi2XPL3siwIh4sx4VRLAe31yD50oKdj5UlRYW0c/"", ""Сводка!A:AA""), 5, FALSE)"),196)</f>
        <v>196</v>
      </c>
      <c r="F3254" s="148" t="s">
        <v>165</v>
      </c>
      <c r="G3254" s="147">
        <f ca="1">IFERROR(__xludf.DUMMYFUNCTION(" VLOOKUP(A3295, IMPORTRANGE(""https://docs.google.com/spreadsheets/d/1QNLbnkR_AongFt22vMfNzfpjZ0CjpI8QI-w0wBnYA1w/"", ""Инфа!A:AA""), 6, FALSE)"),2024)</f>
        <v>2024</v>
      </c>
      <c r="H3254" s="150">
        <v>16800</v>
      </c>
      <c r="I3254" s="151" t="s">
        <v>340</v>
      </c>
      <c r="J3254" s="93" t="s">
        <v>8881</v>
      </c>
      <c r="K3254" s="153"/>
      <c r="L3254" s="153"/>
      <c r="M3254" s="153"/>
      <c r="N3254" s="153"/>
      <c r="O3254" s="153"/>
      <c r="P3254" s="153"/>
      <c r="Q3254" s="153"/>
      <c r="R3254" s="153"/>
      <c r="S3254" s="153"/>
    </row>
    <row r="3255" spans="1:19" ht="150">
      <c r="A3255" s="277" t="s">
        <v>25424</v>
      </c>
      <c r="B3255" s="253" t="s">
        <v>153</v>
      </c>
      <c r="C3255" s="93" t="s">
        <v>8877</v>
      </c>
      <c r="D3255" s="93" t="s">
        <v>8882</v>
      </c>
      <c r="E3255" s="148">
        <f ca="1">IFERROR(__xludf.DUMMYFUNCTION(" VLOOKUP(A3296, IMPORTRANGE(""https://docs.google.com/spreadsheets/d/1fj_Bhi2XPL3siwIh4sx4VRLAe31yD50oKdj5UlRYW0c/"", ""Сводка!A:AA""), 5, FALSE)"),120)</f>
        <v>120</v>
      </c>
      <c r="F3255" s="148" t="s">
        <v>1583</v>
      </c>
      <c r="G3255" s="147">
        <f ca="1">IFERROR(__xludf.DUMMYFUNCTION(" VLOOKUP(A3296, IMPORTRANGE(""https://docs.google.com/spreadsheets/d/1QNLbnkR_AongFt22vMfNzfpjZ0CjpI8QI-w0wBnYA1w/"", ""Инфа!A:AA""), 6, FALSE)"),2024)</f>
        <v>2024</v>
      </c>
      <c r="H3255" s="150">
        <v>12200</v>
      </c>
      <c r="I3255" s="151" t="s">
        <v>340</v>
      </c>
      <c r="J3255" s="93" t="s">
        <v>8883</v>
      </c>
      <c r="K3255" s="153"/>
      <c r="L3255" s="153"/>
      <c r="M3255" s="153"/>
      <c r="N3255" s="153"/>
      <c r="O3255" s="153"/>
      <c r="P3255" s="153"/>
      <c r="Q3255" s="153"/>
      <c r="R3255" s="153"/>
      <c r="S3255" s="153"/>
    </row>
    <row r="3256" spans="1:19" ht="93.75">
      <c r="A3256" s="277" t="s">
        <v>25424</v>
      </c>
      <c r="B3256" s="253" t="s">
        <v>153</v>
      </c>
      <c r="C3256" s="93" t="s">
        <v>8877</v>
      </c>
      <c r="D3256" s="93" t="s">
        <v>8884</v>
      </c>
      <c r="E3256" s="148">
        <f ca="1">IFERROR(__xludf.DUMMYFUNCTION(" VLOOKUP(A3297, IMPORTRANGE(""https://docs.google.com/spreadsheets/d/1fj_Bhi2XPL3siwIh4sx4VRLAe31yD50oKdj5UlRYW0c/"", ""Сводка!A:AA""), 5, FALSE)"),328)</f>
        <v>328</v>
      </c>
      <c r="F3256" s="148" t="s">
        <v>8885</v>
      </c>
      <c r="G3256" s="147">
        <f ca="1">IFERROR(__xludf.DUMMYFUNCTION(" VLOOKUP(A3297, IMPORTRANGE(""https://docs.google.com/spreadsheets/d/1QNLbnkR_AongFt22vMfNzfpjZ0CjpI8QI-w0wBnYA1w/"", ""Инфа!A:AA""), 6, FALSE)"),2024)</f>
        <v>2024</v>
      </c>
      <c r="H3256" s="150">
        <v>24700</v>
      </c>
      <c r="I3256" s="151" t="s">
        <v>340</v>
      </c>
      <c r="J3256" s="93" t="s">
        <v>8886</v>
      </c>
      <c r="K3256" s="153"/>
      <c r="L3256" s="153"/>
      <c r="M3256" s="153"/>
      <c r="N3256" s="153"/>
      <c r="O3256" s="153"/>
      <c r="P3256" s="153"/>
      <c r="Q3256" s="153"/>
      <c r="R3256" s="153"/>
      <c r="S3256" s="153"/>
    </row>
    <row r="3257" spans="1:19" ht="93.75">
      <c r="A3257" s="277" t="s">
        <v>25424</v>
      </c>
      <c r="B3257" s="253" t="s">
        <v>153</v>
      </c>
      <c r="C3257" s="93" t="s">
        <v>8887</v>
      </c>
      <c r="D3257" s="93" t="s">
        <v>8888</v>
      </c>
      <c r="E3257" s="148">
        <f ca="1">IFERROR(__xludf.DUMMYFUNCTION(" VLOOKUP(A3298, IMPORTRANGE(""https://docs.google.com/spreadsheets/d/1fj_Bhi2XPL3siwIh4sx4VRLAe31yD50oKdj5UlRYW0c/"", ""Сводка!A:AA""), 5, FALSE)"),108)</f>
        <v>108</v>
      </c>
      <c r="F3257" s="148" t="s">
        <v>8885</v>
      </c>
      <c r="G3257" s="147">
        <f ca="1">IFERROR(__xludf.DUMMYFUNCTION(" VLOOKUP(A3298, IMPORTRANGE(""https://docs.google.com/spreadsheets/d/1QNLbnkR_AongFt22vMfNzfpjZ0CjpI8QI-w0wBnYA1w/"", ""Инфа!A:AA""), 6, FALSE)"),2024)</f>
        <v>2024</v>
      </c>
      <c r="H3257" s="150">
        <v>11500</v>
      </c>
      <c r="I3257" s="151" t="s">
        <v>340</v>
      </c>
      <c r="J3257" s="93" t="s">
        <v>8889</v>
      </c>
      <c r="K3257" s="153"/>
      <c r="L3257" s="153"/>
      <c r="M3257" s="153"/>
      <c r="N3257" s="153"/>
      <c r="O3257" s="153"/>
      <c r="P3257" s="153"/>
      <c r="Q3257" s="153"/>
      <c r="R3257" s="153"/>
      <c r="S3257" s="153"/>
    </row>
    <row r="3258" spans="1:19" ht="93.75">
      <c r="A3258" s="277" t="s">
        <v>25424</v>
      </c>
      <c r="B3258" s="253" t="s">
        <v>153</v>
      </c>
      <c r="C3258" s="93" t="s">
        <v>8890</v>
      </c>
      <c r="D3258" s="93" t="s">
        <v>8888</v>
      </c>
      <c r="E3258" s="148">
        <f ca="1">IFERROR(__xludf.DUMMYFUNCTION(" VLOOKUP(A3299, IMPORTRANGE(""https://docs.google.com/spreadsheets/d/1fj_Bhi2XPL3siwIh4sx4VRLAe31yD50oKdj5UlRYW0c/"", ""Сводка!A:AA""), 5, FALSE)"),88)</f>
        <v>88</v>
      </c>
      <c r="F3258" s="148" t="s">
        <v>1291</v>
      </c>
      <c r="G3258" s="147">
        <f ca="1">IFERROR(__xludf.DUMMYFUNCTION(" VLOOKUP(A3299, IMPORTRANGE(""https://docs.google.com/spreadsheets/d/1QNLbnkR_AongFt22vMfNzfpjZ0CjpI8QI-w0wBnYA1w/"", ""Инфа!A:AA""), 6, FALSE)"),2024)</f>
        <v>2024</v>
      </c>
      <c r="H3258" s="150">
        <v>7600</v>
      </c>
      <c r="I3258" s="151" t="s">
        <v>340</v>
      </c>
      <c r="J3258" s="93" t="s">
        <v>8891</v>
      </c>
      <c r="K3258" s="153"/>
      <c r="L3258" s="153"/>
      <c r="M3258" s="153"/>
      <c r="N3258" s="153"/>
      <c r="O3258" s="153"/>
      <c r="P3258" s="153"/>
      <c r="Q3258" s="153"/>
      <c r="R3258" s="153"/>
      <c r="S3258" s="153"/>
    </row>
    <row r="3259" spans="1:19" ht="150">
      <c r="A3259" s="277" t="s">
        <v>25424</v>
      </c>
      <c r="B3259" s="253" t="s">
        <v>153</v>
      </c>
      <c r="C3259" s="93" t="s">
        <v>8892</v>
      </c>
      <c r="D3259" s="93" t="s">
        <v>8884</v>
      </c>
      <c r="E3259" s="148">
        <f ca="1">IFERROR(__xludf.DUMMYFUNCTION(" VLOOKUP(A3300, IMPORTRANGE(""https://docs.google.com/spreadsheets/d/1fj_Bhi2XPL3siwIh4sx4VRLAe31yD50oKdj5UlRYW0c/"", ""Сводка!A:AA""), 5, FALSE)"),88)</f>
        <v>88</v>
      </c>
      <c r="F3259" s="148" t="s">
        <v>59</v>
      </c>
      <c r="G3259" s="147">
        <f ca="1">IFERROR(__xludf.DUMMYFUNCTION(" VLOOKUP(A3300, IMPORTRANGE(""https://docs.google.com/spreadsheets/d/1QNLbnkR_AongFt22vMfNzfpjZ0CjpI8QI-w0wBnYA1w/"", ""Инфа!A:AA""), 6, FALSE)"),2024)</f>
        <v>2024</v>
      </c>
      <c r="H3259" s="150">
        <v>10300</v>
      </c>
      <c r="I3259" s="151" t="s">
        <v>340</v>
      </c>
      <c r="J3259" s="93" t="s">
        <v>8893</v>
      </c>
      <c r="K3259" s="153"/>
      <c r="L3259" s="153"/>
      <c r="M3259" s="153"/>
      <c r="N3259" s="153"/>
      <c r="O3259" s="153"/>
      <c r="P3259" s="153"/>
      <c r="Q3259" s="153"/>
      <c r="R3259" s="153"/>
      <c r="S3259" s="153"/>
    </row>
    <row r="3260" spans="1:19" ht="150">
      <c r="A3260" s="277" t="s">
        <v>25424</v>
      </c>
      <c r="B3260" s="253" t="s">
        <v>153</v>
      </c>
      <c r="C3260" s="93" t="s">
        <v>8894</v>
      </c>
      <c r="D3260" s="93" t="s">
        <v>8895</v>
      </c>
      <c r="E3260" s="148">
        <f ca="1">IFERROR(__xludf.DUMMYFUNCTION(" VLOOKUP(A3301, IMPORTRANGE(""https://docs.google.com/spreadsheets/d/1fj_Bhi2XPL3siwIh4sx4VRLAe31yD50oKdj5UlRYW0c/"", ""Сводка!A:AA""), 5, FALSE)"),112)</f>
        <v>112</v>
      </c>
      <c r="F3260" s="148" t="s">
        <v>165</v>
      </c>
      <c r="G3260" s="147">
        <f ca="1">IFERROR(__xludf.DUMMYFUNCTION(" VLOOKUP(A3301, IMPORTRANGE(""https://docs.google.com/spreadsheets/d/1QNLbnkR_AongFt22vMfNzfpjZ0CjpI8QI-w0wBnYA1w/"", ""Инфа!A:AA""), 6, FALSE)"),2024)</f>
        <v>2024</v>
      </c>
      <c r="H3260" s="150">
        <v>8400</v>
      </c>
      <c r="I3260" s="151" t="s">
        <v>340</v>
      </c>
      <c r="J3260" s="93" t="s">
        <v>8896</v>
      </c>
      <c r="K3260" s="153"/>
      <c r="L3260" s="153"/>
      <c r="M3260" s="153"/>
      <c r="N3260" s="153"/>
      <c r="O3260" s="153"/>
      <c r="P3260" s="153"/>
      <c r="Q3260" s="153"/>
      <c r="R3260" s="153"/>
      <c r="S3260" s="153"/>
    </row>
    <row r="3261" spans="1:19" ht="112.5">
      <c r="A3261" s="277" t="s">
        <v>25424</v>
      </c>
      <c r="B3261" s="253" t="s">
        <v>153</v>
      </c>
      <c r="C3261" s="93" t="s">
        <v>8897</v>
      </c>
      <c r="D3261" s="93" t="s">
        <v>8898</v>
      </c>
      <c r="E3261" s="148">
        <f ca="1">IFERROR(__xludf.DUMMYFUNCTION(" VLOOKUP(A3302, IMPORTRANGE(""https://docs.google.com/spreadsheets/d/1fj_Bhi2XPL3siwIh4sx4VRLAe31yD50oKdj5UlRYW0c/"", ""Сводка!A:AA""), 5, FALSE)"),112)</f>
        <v>112</v>
      </c>
      <c r="F3261" s="148" t="s">
        <v>8885</v>
      </c>
      <c r="G3261" s="147">
        <f ca="1">IFERROR(__xludf.DUMMYFUNCTION(" VLOOKUP(A3302, IMPORTRANGE(""https://docs.google.com/spreadsheets/d/1QNLbnkR_AongFt22vMfNzfpjZ0CjpI8QI-w0wBnYA1w/"", ""Инфа!A:AA""), 6, FALSE)"),2024)</f>
        <v>2024</v>
      </c>
      <c r="H3261" s="150">
        <v>11700</v>
      </c>
      <c r="I3261" s="151" t="s">
        <v>340</v>
      </c>
      <c r="J3261" s="93" t="s">
        <v>8899</v>
      </c>
      <c r="K3261" s="153"/>
      <c r="L3261" s="153"/>
      <c r="M3261" s="153"/>
      <c r="N3261" s="153"/>
      <c r="O3261" s="153"/>
      <c r="P3261" s="153"/>
      <c r="Q3261" s="153"/>
      <c r="R3261" s="153"/>
      <c r="S3261" s="153"/>
    </row>
    <row r="3262" spans="1:19" ht="112.5">
      <c r="A3262" s="277" t="s">
        <v>25424</v>
      </c>
      <c r="B3262" s="253" t="s">
        <v>153</v>
      </c>
      <c r="C3262" s="93" t="s">
        <v>8900</v>
      </c>
      <c r="D3262" s="93" t="s">
        <v>8901</v>
      </c>
      <c r="E3262" s="148">
        <f ca="1">IFERROR(__xludf.DUMMYFUNCTION(" VLOOKUP(A3303, IMPORTRANGE(""https://docs.google.com/spreadsheets/d/1fj_Bhi2XPL3siwIh4sx4VRLAe31yD50oKdj5UlRYW0c/"", ""Сводка!A:AA""), 5, FALSE)"),116)</f>
        <v>116</v>
      </c>
      <c r="F3262" s="148" t="s">
        <v>8885</v>
      </c>
      <c r="G3262" s="147">
        <f ca="1">IFERROR(__xludf.DUMMYFUNCTION(" VLOOKUP(A3303, IMPORTRANGE(""https://docs.google.com/spreadsheets/d/1QNLbnkR_AongFt22vMfNzfpjZ0CjpI8QI-w0wBnYA1w/"", ""Инфа!A:AA""), 6, FALSE)"),2024)</f>
        <v>2024</v>
      </c>
      <c r="H3262" s="150">
        <v>12000</v>
      </c>
      <c r="I3262" s="151" t="s">
        <v>340</v>
      </c>
      <c r="J3262" s="93" t="s">
        <v>8902</v>
      </c>
      <c r="K3262" s="153"/>
      <c r="L3262" s="153"/>
      <c r="M3262" s="153"/>
      <c r="N3262" s="153"/>
      <c r="O3262" s="153"/>
      <c r="P3262" s="153"/>
      <c r="Q3262" s="153"/>
      <c r="R3262" s="153"/>
      <c r="S3262" s="153"/>
    </row>
    <row r="3263" spans="1:19" ht="93.75">
      <c r="A3263" s="277" t="s">
        <v>25424</v>
      </c>
      <c r="B3263" s="253" t="s">
        <v>153</v>
      </c>
      <c r="C3263" s="93" t="s">
        <v>8903</v>
      </c>
      <c r="D3263" s="93" t="s">
        <v>8904</v>
      </c>
      <c r="E3263" s="148">
        <f ca="1">IFERROR(__xludf.DUMMYFUNCTION(" VLOOKUP(A3304, IMPORTRANGE(""https://docs.google.com/spreadsheets/d/1fj_Bhi2XPL3siwIh4sx4VRLAe31yD50oKdj5UlRYW0c/"", ""Сводка!A:AA""), 5, FALSE)"),104)</f>
        <v>104</v>
      </c>
      <c r="F3263" s="148" t="s">
        <v>8885</v>
      </c>
      <c r="G3263" s="147">
        <f ca="1">IFERROR(__xludf.DUMMYFUNCTION(" VLOOKUP(A3304, IMPORTRANGE(""https://docs.google.com/spreadsheets/d/1QNLbnkR_AongFt22vMfNzfpjZ0CjpI8QI-w0wBnYA1w/"", ""Инфа!A:AA""), 6, FALSE)"),2024)</f>
        <v>2024</v>
      </c>
      <c r="H3263" s="150">
        <v>8100</v>
      </c>
      <c r="I3263" s="151" t="s">
        <v>340</v>
      </c>
      <c r="J3263" s="93" t="s">
        <v>8905</v>
      </c>
      <c r="K3263" s="153"/>
      <c r="L3263" s="153"/>
      <c r="M3263" s="153"/>
      <c r="N3263" s="153"/>
      <c r="O3263" s="153"/>
      <c r="P3263" s="153"/>
      <c r="Q3263" s="153"/>
      <c r="R3263" s="153"/>
      <c r="S3263" s="153"/>
    </row>
    <row r="3264" spans="1:19" ht="187.5">
      <c r="A3264" s="277" t="s">
        <v>25424</v>
      </c>
      <c r="B3264" s="253" t="s">
        <v>153</v>
      </c>
      <c r="C3264" s="93" t="s">
        <v>8906</v>
      </c>
      <c r="D3264" s="93" t="s">
        <v>8907</v>
      </c>
      <c r="E3264" s="148">
        <f ca="1">IFERROR(__xludf.DUMMYFUNCTION(" VLOOKUP(A3305, IMPORTRANGE(""https://docs.google.com/spreadsheets/d/1fj_Bhi2XPL3siwIh4sx4VRLAe31yD50oKdj5UlRYW0c/"", ""Сводка!A:AA""), 5, FALSE)"),120)</f>
        <v>120</v>
      </c>
      <c r="F3264" s="148" t="s">
        <v>8908</v>
      </c>
      <c r="G3264" s="147">
        <f ca="1">IFERROR(__xludf.DUMMYFUNCTION(" VLOOKUP(A3305, IMPORTRANGE(""https://docs.google.com/spreadsheets/d/1QNLbnkR_AongFt22vMfNzfpjZ0CjpI8QI-w0wBnYA1w/"", ""Инфа!A:AA""), 6, FALSE)"),2024)</f>
        <v>2024</v>
      </c>
      <c r="H3264" s="150">
        <v>12200</v>
      </c>
      <c r="I3264" s="151" t="s">
        <v>340</v>
      </c>
      <c r="J3264" s="93" t="s">
        <v>8909</v>
      </c>
      <c r="K3264" s="153"/>
      <c r="L3264" s="153"/>
      <c r="M3264" s="153"/>
      <c r="N3264" s="153"/>
      <c r="O3264" s="153"/>
      <c r="P3264" s="153"/>
      <c r="Q3264" s="153"/>
      <c r="R3264" s="153"/>
      <c r="S3264" s="153"/>
    </row>
    <row r="3265" spans="1:19" ht="131.25">
      <c r="A3265" s="277" t="s">
        <v>25424</v>
      </c>
      <c r="B3265" s="253" t="s">
        <v>400</v>
      </c>
      <c r="C3265" s="93" t="s">
        <v>3951</v>
      </c>
      <c r="D3265" s="93" t="s">
        <v>8910</v>
      </c>
      <c r="E3265" s="148">
        <f ca="1">IFERROR(__xludf.DUMMYFUNCTION(" VLOOKUP(A3306, IMPORTRANGE(""https://docs.google.com/spreadsheets/d/1fj_Bhi2XPL3siwIh4sx4VRLAe31yD50oKdj5UlRYW0c/"", ""Сводка!A:AA""), 5, FALSE)"),132)</f>
        <v>132</v>
      </c>
      <c r="F3265" s="148" t="s">
        <v>403</v>
      </c>
      <c r="G3265" s="147">
        <f ca="1">IFERROR(__xludf.DUMMYFUNCTION(" VLOOKUP(A3306, IMPORTRANGE(""https://docs.google.com/spreadsheets/d/1QNLbnkR_AongFt22vMfNzfpjZ0CjpI8QI-w0wBnYA1w/"", ""Инфа!A:AA""), 6, FALSE)"),2024)</f>
        <v>2024</v>
      </c>
      <c r="H3265" s="150">
        <v>11600</v>
      </c>
      <c r="I3265" s="156" t="s">
        <v>370</v>
      </c>
      <c r="J3265" s="93" t="s">
        <v>8911</v>
      </c>
      <c r="K3265" s="153"/>
      <c r="L3265" s="153"/>
      <c r="M3265" s="153"/>
      <c r="N3265" s="153"/>
      <c r="O3265" s="153"/>
      <c r="P3265" s="153"/>
      <c r="Q3265" s="153"/>
      <c r="R3265" s="153"/>
      <c r="S3265" s="153"/>
    </row>
    <row r="3266" spans="1:19" ht="112.5">
      <c r="A3266" s="277" t="s">
        <v>25424</v>
      </c>
      <c r="B3266" s="253" t="s">
        <v>400</v>
      </c>
      <c r="C3266" s="93" t="s">
        <v>3951</v>
      </c>
      <c r="D3266" s="93" t="s">
        <v>8912</v>
      </c>
      <c r="E3266" s="148">
        <f ca="1">IFERROR(__xludf.DUMMYFUNCTION(" VLOOKUP(A3307, IMPORTRANGE(""https://docs.google.com/spreadsheets/d/1fj_Bhi2XPL3siwIh4sx4VRLAe31yD50oKdj5UlRYW0c/"", ""Сводка!A:AA""), 5, FALSE)"),160)</f>
        <v>160</v>
      </c>
      <c r="F3266" s="148" t="s">
        <v>466</v>
      </c>
      <c r="G3266" s="147">
        <f ca="1">IFERROR(__xludf.DUMMYFUNCTION(" VLOOKUP(A3307, IMPORTRANGE(""https://docs.google.com/spreadsheets/d/1QNLbnkR_AongFt22vMfNzfpjZ0CjpI8QI-w0wBnYA1w/"", ""Инфа!A:AA""), 6, FALSE)"),2024)</f>
        <v>2024</v>
      </c>
      <c r="H3266" s="150">
        <v>14600</v>
      </c>
      <c r="I3266" s="156" t="s">
        <v>370</v>
      </c>
      <c r="J3266" s="93" t="s">
        <v>8913</v>
      </c>
      <c r="K3266" s="153"/>
      <c r="L3266" s="153"/>
      <c r="M3266" s="153"/>
      <c r="N3266" s="153"/>
      <c r="O3266" s="153"/>
      <c r="P3266" s="153"/>
      <c r="Q3266" s="153"/>
      <c r="R3266" s="153"/>
      <c r="S3266" s="153"/>
    </row>
    <row r="3267" spans="1:19" ht="75">
      <c r="A3267" s="277" t="s">
        <v>25424</v>
      </c>
      <c r="B3267" s="253" t="s">
        <v>400</v>
      </c>
      <c r="C3267" s="93" t="s">
        <v>3951</v>
      </c>
      <c r="D3267" s="93" t="s">
        <v>8914</v>
      </c>
      <c r="E3267" s="148">
        <f ca="1">IFERROR(__xludf.DUMMYFUNCTION(" VLOOKUP(A3308, IMPORTRANGE(""https://docs.google.com/spreadsheets/d/1fj_Bhi2XPL3siwIh4sx4VRLAe31yD50oKdj5UlRYW0c/"", ""Сводка!A:AA""), 5, FALSE)"),160)</f>
        <v>160</v>
      </c>
      <c r="F3267" s="148" t="s">
        <v>466</v>
      </c>
      <c r="G3267" s="147">
        <f ca="1">IFERROR(__xludf.DUMMYFUNCTION(" VLOOKUP(A3308, IMPORTRANGE(""https://docs.google.com/spreadsheets/d/1QNLbnkR_AongFt22vMfNzfpjZ0CjpI8QI-w0wBnYA1w/"", ""Инфа!A:AA""), 6, FALSE)"),2024)</f>
        <v>2024</v>
      </c>
      <c r="H3267" s="150">
        <v>14600</v>
      </c>
      <c r="I3267" s="156" t="s">
        <v>370</v>
      </c>
      <c r="J3267" s="93" t="s">
        <v>8915</v>
      </c>
      <c r="K3267" s="153"/>
      <c r="L3267" s="153"/>
      <c r="M3267" s="153"/>
      <c r="N3267" s="153"/>
      <c r="O3267" s="153"/>
      <c r="P3267" s="153"/>
      <c r="Q3267" s="153"/>
      <c r="R3267" s="153"/>
      <c r="S3267" s="153"/>
    </row>
    <row r="3268" spans="1:19" ht="131.25">
      <c r="A3268" s="277" t="s">
        <v>25424</v>
      </c>
      <c r="B3268" s="253" t="s">
        <v>153</v>
      </c>
      <c r="C3268" s="93" t="s">
        <v>3951</v>
      </c>
      <c r="D3268" s="93" t="s">
        <v>8916</v>
      </c>
      <c r="E3268" s="148">
        <f ca="1">IFERROR(__xludf.DUMMYFUNCTION(" VLOOKUP(A3309, IMPORTRANGE(""https://docs.google.com/spreadsheets/d/1fj_Bhi2XPL3siwIh4sx4VRLAe31yD50oKdj5UlRYW0c/"", ""Сводка!A:AA""), 5, FALSE)"),156)</f>
        <v>156</v>
      </c>
      <c r="F3268" s="148" t="s">
        <v>26</v>
      </c>
      <c r="G3268" s="147">
        <f ca="1">IFERROR(__xludf.DUMMYFUNCTION(" VLOOKUP(A3309, IMPORTRANGE(""https://docs.google.com/spreadsheets/d/1QNLbnkR_AongFt22vMfNzfpjZ0CjpI8QI-w0wBnYA1w/"", ""Инфа!A:AA""), 6, FALSE)"),2024)</f>
        <v>2024</v>
      </c>
      <c r="H3268" s="150">
        <v>14400</v>
      </c>
      <c r="I3268" s="156" t="s">
        <v>370</v>
      </c>
      <c r="J3268" s="93" t="s">
        <v>8917</v>
      </c>
      <c r="K3268" s="153"/>
      <c r="L3268" s="153"/>
      <c r="M3268" s="153"/>
      <c r="N3268" s="153"/>
      <c r="O3268" s="153"/>
      <c r="P3268" s="153"/>
      <c r="Q3268" s="153"/>
      <c r="R3268" s="153"/>
      <c r="S3268" s="153"/>
    </row>
    <row r="3269" spans="1:19" ht="75">
      <c r="A3269" s="277" t="s">
        <v>25424</v>
      </c>
      <c r="B3269" s="253" t="s">
        <v>400</v>
      </c>
      <c r="C3269" s="93" t="s">
        <v>3951</v>
      </c>
      <c r="D3269" s="93" t="s">
        <v>8918</v>
      </c>
      <c r="E3269" s="148">
        <f ca="1">IFERROR(__xludf.DUMMYFUNCTION(" VLOOKUP(A3310, IMPORTRANGE(""https://docs.google.com/spreadsheets/d/1fj_Bhi2XPL3siwIh4sx4VRLAe31yD50oKdj5UlRYW0c/"", ""Сводка!A:AA""), 5, FALSE)"),184)</f>
        <v>184</v>
      </c>
      <c r="F3269" s="148" t="s">
        <v>466</v>
      </c>
      <c r="G3269" s="147">
        <f ca="1">IFERROR(__xludf.DUMMYFUNCTION(" VLOOKUP(A3310, IMPORTRANGE(""https://docs.google.com/spreadsheets/d/1QNLbnkR_AongFt22vMfNzfpjZ0CjpI8QI-w0wBnYA1w/"", ""Инфа!A:AA""), 6, FALSE)"),2024)</f>
        <v>2024</v>
      </c>
      <c r="H3269" s="150">
        <v>16000</v>
      </c>
      <c r="I3269" s="156" t="s">
        <v>370</v>
      </c>
      <c r="J3269" s="93" t="s">
        <v>8915</v>
      </c>
      <c r="K3269" s="153"/>
      <c r="L3269" s="153"/>
      <c r="M3269" s="153"/>
      <c r="N3269" s="153"/>
      <c r="O3269" s="153"/>
      <c r="P3269" s="153"/>
      <c r="Q3269" s="153"/>
      <c r="R3269" s="153"/>
      <c r="S3269" s="153"/>
    </row>
    <row r="3270" spans="1:19" ht="75">
      <c r="A3270" s="277" t="s">
        <v>25424</v>
      </c>
      <c r="B3270" s="253" t="s">
        <v>153</v>
      </c>
      <c r="C3270" s="93" t="s">
        <v>8919</v>
      </c>
      <c r="D3270" s="93" t="s">
        <v>8920</v>
      </c>
      <c r="E3270" s="148">
        <f ca="1">IFERROR(__xludf.DUMMYFUNCTION(" VLOOKUP(A3311, IMPORTRANGE(""https://docs.google.com/spreadsheets/d/1fj_Bhi2XPL3siwIh4sx4VRLAe31yD50oKdj5UlRYW0c/"", ""Сводка!A:AA""), 5, FALSE)"),332)</f>
        <v>332</v>
      </c>
      <c r="F3270" s="148" t="s">
        <v>108</v>
      </c>
      <c r="G3270" s="147">
        <f ca="1">IFERROR(__xludf.DUMMYFUNCTION(" VLOOKUP(A3311, IMPORTRANGE(""https://docs.google.com/spreadsheets/d/1QNLbnkR_AongFt22vMfNzfpjZ0CjpI8QI-w0wBnYA1w/"", ""Инфа!A:AA""), 6, FALSE)"),2024)</f>
        <v>2024</v>
      </c>
      <c r="H3270" s="150">
        <v>19400</v>
      </c>
      <c r="I3270" s="156" t="s">
        <v>72</v>
      </c>
      <c r="J3270" s="93"/>
      <c r="K3270" s="153"/>
      <c r="L3270" s="153"/>
      <c r="M3270" s="153"/>
      <c r="N3270" s="153"/>
      <c r="O3270" s="153"/>
      <c r="P3270" s="153"/>
      <c r="Q3270" s="153"/>
      <c r="R3270" s="153"/>
      <c r="S3270" s="153"/>
    </row>
    <row r="3271" spans="1:19" ht="225">
      <c r="A3271" s="277" t="s">
        <v>25424</v>
      </c>
      <c r="B3271" s="253" t="s">
        <v>153</v>
      </c>
      <c r="C3271" s="93" t="s">
        <v>8919</v>
      </c>
      <c r="D3271" s="93" t="s">
        <v>8921</v>
      </c>
      <c r="E3271" s="148">
        <f ca="1">IFERROR(__xludf.DUMMYFUNCTION(" VLOOKUP(A3312, IMPORTRANGE(""https://docs.google.com/spreadsheets/d/1fj_Bhi2XPL3siwIh4sx4VRLAe31yD50oKdj5UlRYW0c/"", ""Сводка!A:AA""), 5, FALSE)"),376)</f>
        <v>376</v>
      </c>
      <c r="F3271" s="148" t="s">
        <v>108</v>
      </c>
      <c r="G3271" s="147">
        <f ca="1">IFERROR(__xludf.DUMMYFUNCTION(" VLOOKUP(A3312, IMPORTRANGE(""https://docs.google.com/spreadsheets/d/1QNLbnkR_AongFt22vMfNzfpjZ0CjpI8QI-w0wBnYA1w/"", ""Инфа!A:AA""), 6, FALSE)"),2024)</f>
        <v>2024</v>
      </c>
      <c r="H3271" s="154">
        <v>21200</v>
      </c>
      <c r="I3271" s="156" t="s">
        <v>72</v>
      </c>
      <c r="J3271" s="93" t="s">
        <v>8922</v>
      </c>
      <c r="K3271" s="153"/>
      <c r="L3271" s="153"/>
      <c r="M3271" s="153"/>
      <c r="N3271" s="153"/>
      <c r="O3271" s="153"/>
      <c r="P3271" s="153"/>
      <c r="Q3271" s="153"/>
      <c r="R3271" s="153"/>
      <c r="S3271" s="153"/>
    </row>
    <row r="3272" spans="1:19" ht="225">
      <c r="A3272" s="277" t="s">
        <v>25424</v>
      </c>
      <c r="B3272" s="253" t="s">
        <v>153</v>
      </c>
      <c r="C3272" s="93" t="s">
        <v>8919</v>
      </c>
      <c r="D3272" s="93" t="s">
        <v>8923</v>
      </c>
      <c r="E3272" s="148">
        <f ca="1">IFERROR(__xludf.DUMMYFUNCTION(" VLOOKUP(A3313, IMPORTRANGE(""https://docs.google.com/spreadsheets/d/1fj_Bhi2XPL3siwIh4sx4VRLAe31yD50oKdj5UlRYW0c/"", ""Сводка!A:AA""), 5, FALSE)"),408)</f>
        <v>408</v>
      </c>
      <c r="F3272" s="148" t="s">
        <v>108</v>
      </c>
      <c r="G3272" s="147">
        <f ca="1">IFERROR(__xludf.DUMMYFUNCTION(" VLOOKUP(A3313, IMPORTRANGE(""https://docs.google.com/spreadsheets/d/1QNLbnkR_AongFt22vMfNzfpjZ0CjpI8QI-w0wBnYA1w/"", ""Инфа!A:AA""), 6, FALSE)"),2024)</f>
        <v>2024</v>
      </c>
      <c r="H3272" s="154">
        <v>38300</v>
      </c>
      <c r="I3272" s="156" t="s">
        <v>72</v>
      </c>
      <c r="J3272" s="93" t="s">
        <v>8922</v>
      </c>
      <c r="K3272" s="153"/>
      <c r="L3272" s="153"/>
      <c r="M3272" s="153"/>
      <c r="N3272" s="153"/>
      <c r="O3272" s="153"/>
      <c r="P3272" s="153"/>
      <c r="Q3272" s="153"/>
      <c r="R3272" s="153"/>
      <c r="S3272" s="153"/>
    </row>
    <row r="3273" spans="1:19" ht="225">
      <c r="A3273" s="277" t="s">
        <v>25424</v>
      </c>
      <c r="B3273" s="253" t="s">
        <v>153</v>
      </c>
      <c r="C3273" s="93" t="s">
        <v>8919</v>
      </c>
      <c r="D3273" s="93" t="s">
        <v>8924</v>
      </c>
      <c r="E3273" s="148">
        <f ca="1">IFERROR(__xludf.DUMMYFUNCTION(" VLOOKUP(A3314, IMPORTRANGE(""https://docs.google.com/spreadsheets/d/1fj_Bhi2XPL3siwIh4sx4VRLAe31yD50oKdj5UlRYW0c/"", ""Сводка!A:AA""), 5, FALSE)"),324)</f>
        <v>324</v>
      </c>
      <c r="F3273" s="148" t="s">
        <v>108</v>
      </c>
      <c r="G3273" s="147">
        <f ca="1">IFERROR(__xludf.DUMMYFUNCTION(" VLOOKUP(A3314, IMPORTRANGE(""https://docs.google.com/spreadsheets/d/1QNLbnkR_AongFt22vMfNzfpjZ0CjpI8QI-w0wBnYA1w/"", ""Инфа!A:AA""), 6, FALSE)"),2024)</f>
        <v>2024</v>
      </c>
      <c r="H3273" s="150">
        <v>31800</v>
      </c>
      <c r="I3273" s="156" t="s">
        <v>72</v>
      </c>
      <c r="J3273" s="93" t="s">
        <v>8922</v>
      </c>
      <c r="K3273" s="153"/>
      <c r="L3273" s="153"/>
      <c r="M3273" s="153"/>
      <c r="N3273" s="153"/>
      <c r="O3273" s="153"/>
      <c r="P3273" s="153"/>
      <c r="Q3273" s="153"/>
      <c r="R3273" s="153"/>
      <c r="S3273" s="153"/>
    </row>
    <row r="3274" spans="1:19" ht="56.25">
      <c r="A3274" s="277" t="s">
        <v>25424</v>
      </c>
      <c r="B3274" s="253" t="s">
        <v>153</v>
      </c>
      <c r="C3274" s="93" t="s">
        <v>8925</v>
      </c>
      <c r="D3274" s="93" t="s">
        <v>8926</v>
      </c>
      <c r="E3274" s="148">
        <f ca="1">IFERROR(__xludf.DUMMYFUNCTION(" VLOOKUP(A3315, IMPORTRANGE(""https://docs.google.com/spreadsheets/d/1fj_Bhi2XPL3siwIh4sx4VRLAe31yD50oKdj5UlRYW0c/"", ""Сводка!A:AA""), 5, FALSE)"),208)</f>
        <v>208</v>
      </c>
      <c r="F3274" s="148" t="s">
        <v>456</v>
      </c>
      <c r="G3274" s="147">
        <f ca="1">IFERROR(__xludf.DUMMYFUNCTION(" VLOOKUP(A3315, IMPORTRANGE(""https://docs.google.com/spreadsheets/d/1QNLbnkR_AongFt22vMfNzfpjZ0CjpI8QI-w0wBnYA1w/"", ""Инфа!A:AA""), 6, FALSE)"),2024)</f>
        <v>2024</v>
      </c>
      <c r="H3274" s="150">
        <v>11200</v>
      </c>
      <c r="I3274" s="151" t="s">
        <v>819</v>
      </c>
      <c r="J3274" s="93"/>
      <c r="K3274" s="153"/>
      <c r="L3274" s="153"/>
      <c r="M3274" s="153"/>
      <c r="N3274" s="153"/>
      <c r="O3274" s="153"/>
      <c r="P3274" s="153"/>
      <c r="Q3274" s="153"/>
      <c r="R3274" s="153"/>
      <c r="S3274" s="153"/>
    </row>
    <row r="3275" spans="1:19" ht="56.25">
      <c r="A3275" s="277" t="s">
        <v>25424</v>
      </c>
      <c r="B3275" s="253" t="s">
        <v>153</v>
      </c>
      <c r="C3275" s="93" t="s">
        <v>8925</v>
      </c>
      <c r="D3275" s="93" t="s">
        <v>8927</v>
      </c>
      <c r="E3275" s="148">
        <f ca="1">IFERROR(__xludf.DUMMYFUNCTION(" VLOOKUP(A3316, IMPORTRANGE(""https://docs.google.com/spreadsheets/d/1fj_Bhi2XPL3siwIh4sx4VRLAe31yD50oKdj5UlRYW0c/"", ""Сводка!A:AA""), 5, FALSE)"),408)</f>
        <v>408</v>
      </c>
      <c r="F3275" s="148" t="s">
        <v>456</v>
      </c>
      <c r="G3275" s="147">
        <f ca="1">IFERROR(__xludf.DUMMYFUNCTION(" VLOOKUP(A3316, IMPORTRANGE(""https://docs.google.com/spreadsheets/d/1QNLbnkR_AongFt22vMfNzfpjZ0CjpI8QI-w0wBnYA1w/"", ""Инфа!A:AA""), 6, FALSE)"),2024)</f>
        <v>2024</v>
      </c>
      <c r="H3275" s="154">
        <v>17200</v>
      </c>
      <c r="I3275" s="151" t="s">
        <v>819</v>
      </c>
      <c r="J3275" s="93"/>
      <c r="K3275" s="153"/>
      <c r="L3275" s="153"/>
      <c r="M3275" s="153"/>
      <c r="N3275" s="153"/>
      <c r="O3275" s="153"/>
      <c r="P3275" s="153"/>
      <c r="Q3275" s="153"/>
      <c r="R3275" s="153"/>
      <c r="S3275" s="153"/>
    </row>
    <row r="3276" spans="1:19" ht="75">
      <c r="A3276" s="277" t="s">
        <v>25424</v>
      </c>
      <c r="B3276" s="253" t="s">
        <v>153</v>
      </c>
      <c r="C3276" s="93" t="s">
        <v>8925</v>
      </c>
      <c r="D3276" s="93" t="s">
        <v>8928</v>
      </c>
      <c r="E3276" s="148">
        <f ca="1">IFERROR(__xludf.DUMMYFUNCTION(" VLOOKUP(A3317, IMPORTRANGE(""https://docs.google.com/spreadsheets/d/1fj_Bhi2XPL3siwIh4sx4VRLAe31yD50oKdj5UlRYW0c/"", ""Сводка!A:AA""), 5, FALSE)"),272)</f>
        <v>272</v>
      </c>
      <c r="F3276" s="148" t="s">
        <v>415</v>
      </c>
      <c r="G3276" s="147">
        <f ca="1">IFERROR(__xludf.DUMMYFUNCTION(" VLOOKUP(A3317, IMPORTRANGE(""https://docs.google.com/spreadsheets/d/1QNLbnkR_AongFt22vMfNzfpjZ0CjpI8QI-w0wBnYA1w/"", ""Инфа!A:AA""), 6, FALSE)"),2024)</f>
        <v>2024</v>
      </c>
      <c r="H3276" s="150">
        <v>13200</v>
      </c>
      <c r="I3276" s="151" t="s">
        <v>1021</v>
      </c>
      <c r="J3276" s="93"/>
      <c r="K3276" s="153"/>
      <c r="L3276" s="153"/>
      <c r="M3276" s="153"/>
      <c r="N3276" s="153"/>
      <c r="O3276" s="153"/>
      <c r="P3276" s="153"/>
      <c r="Q3276" s="153"/>
      <c r="R3276" s="153"/>
      <c r="S3276" s="153"/>
    </row>
    <row r="3277" spans="1:19" ht="112.5">
      <c r="A3277" s="277" t="s">
        <v>25424</v>
      </c>
      <c r="B3277" s="253" t="s">
        <v>153</v>
      </c>
      <c r="C3277" s="93" t="s">
        <v>8929</v>
      </c>
      <c r="D3277" s="93" t="s">
        <v>8930</v>
      </c>
      <c r="E3277" s="148">
        <f ca="1">IFERROR(__xludf.DUMMYFUNCTION(" VLOOKUP(A3318, IMPORTRANGE(""https://docs.google.com/spreadsheets/d/1fj_Bhi2XPL3siwIh4sx4VRLAe31yD50oKdj5UlRYW0c/"", ""Сводка!A:AA""), 5, FALSE)"),56)</f>
        <v>56</v>
      </c>
      <c r="F3277" s="148" t="s">
        <v>8931</v>
      </c>
      <c r="G3277" s="147">
        <f ca="1">IFERROR(__xludf.DUMMYFUNCTION(" VLOOKUP(A3318, IMPORTRANGE(""https://docs.google.com/spreadsheets/d/1QNLbnkR_AongFt22vMfNzfpjZ0CjpI8QI-w0wBnYA1w/"", ""Инфа!A:AA""), 6, FALSE)"),2024)</f>
        <v>2024</v>
      </c>
      <c r="H3277" s="150">
        <v>6700</v>
      </c>
      <c r="I3277" s="151" t="s">
        <v>819</v>
      </c>
      <c r="J3277" s="93" t="s">
        <v>8932</v>
      </c>
      <c r="K3277" s="153"/>
      <c r="L3277" s="153"/>
      <c r="M3277" s="153"/>
      <c r="N3277" s="153"/>
      <c r="O3277" s="153"/>
      <c r="P3277" s="153"/>
      <c r="Q3277" s="153"/>
      <c r="R3277" s="153"/>
      <c r="S3277" s="153"/>
    </row>
    <row r="3278" spans="1:19" ht="262.5">
      <c r="A3278" s="277" t="s">
        <v>25424</v>
      </c>
      <c r="B3278" s="253" t="s">
        <v>153</v>
      </c>
      <c r="C3278" s="97" t="s">
        <v>8933</v>
      </c>
      <c r="D3278" s="97" t="s">
        <v>8934</v>
      </c>
      <c r="E3278" s="148">
        <f ca="1">IFERROR(__xludf.DUMMYFUNCTION(" VLOOKUP(A3319, IMPORTRANGE(""https://docs.google.com/spreadsheets/d/1fj_Bhi2XPL3siwIh4sx4VRLAe31yD50oKdj5UlRYW0c/"", ""Сводка!A:AA""), 5, FALSE)"),332)</f>
        <v>332</v>
      </c>
      <c r="F3278" s="148" t="s">
        <v>456</v>
      </c>
      <c r="G3278" s="147">
        <f ca="1">IFERROR(__xludf.DUMMYFUNCTION(" VLOOKUP(A3319, IMPORTRANGE(""https://docs.google.com/spreadsheets/d/1QNLbnkR_AongFt22vMfNzfpjZ0CjpI8QI-w0wBnYA1w/"", ""Инфа!A:AA""), 6, FALSE)"),2024)</f>
        <v>2024</v>
      </c>
      <c r="H3278" s="150">
        <v>24900</v>
      </c>
      <c r="I3278" s="151" t="s">
        <v>167</v>
      </c>
      <c r="J3278" s="93" t="s">
        <v>8935</v>
      </c>
      <c r="K3278" s="153"/>
      <c r="L3278" s="153"/>
      <c r="M3278" s="153"/>
      <c r="N3278" s="153"/>
      <c r="O3278" s="153"/>
      <c r="P3278" s="153"/>
      <c r="Q3278" s="153"/>
      <c r="R3278" s="153"/>
      <c r="S3278" s="153"/>
    </row>
    <row r="3279" spans="1:19" ht="93.75">
      <c r="A3279" s="277" t="s">
        <v>25424</v>
      </c>
      <c r="B3279" s="253" t="s">
        <v>153</v>
      </c>
      <c r="C3279" s="93" t="s">
        <v>8936</v>
      </c>
      <c r="D3279" s="93" t="s">
        <v>8937</v>
      </c>
      <c r="E3279" s="148" t="e">
        <f>#REF!</f>
        <v>#REF!</v>
      </c>
      <c r="F3279" s="148" t="s">
        <v>108</v>
      </c>
      <c r="G3279" s="147">
        <f ca="1">IFERROR(__xludf.DUMMYFUNCTION(" VLOOKUP(A3320, IMPORTRANGE(""https://docs.google.com/spreadsheets/d/1QNLbnkR_AongFt22vMfNzfpjZ0CjpI8QI-w0wBnYA1w/"", ""Инфа!A:AA""), 6, FALSE)"),2024)</f>
        <v>2024</v>
      </c>
      <c r="H3279" s="150">
        <v>13700</v>
      </c>
      <c r="I3279" s="151" t="s">
        <v>133</v>
      </c>
      <c r="J3279" s="93"/>
      <c r="K3279" s="153"/>
      <c r="L3279" s="153"/>
      <c r="M3279" s="153"/>
      <c r="N3279" s="153"/>
      <c r="O3279" s="153"/>
      <c r="P3279" s="153"/>
      <c r="Q3279" s="153"/>
      <c r="R3279" s="153"/>
      <c r="S3279" s="153"/>
    </row>
    <row r="3280" spans="1:19" ht="56.25">
      <c r="A3280" s="277" t="s">
        <v>25424</v>
      </c>
      <c r="B3280" s="253" t="s">
        <v>153</v>
      </c>
      <c r="C3280" s="93" t="s">
        <v>8936</v>
      </c>
      <c r="D3280" s="93" t="s">
        <v>8938</v>
      </c>
      <c r="E3280" s="148">
        <f ca="1">IFERROR(__xludf.DUMMYFUNCTION(" VLOOKUP(A3321, IMPORTRANGE(""https://docs.google.com/spreadsheets/d/1fj_Bhi2XPL3siwIh4sx4VRLAe31yD50oKdj5UlRYW0c/"", ""Сводка!A:AA""), 5, FALSE)"),256)</f>
        <v>256</v>
      </c>
      <c r="F3280" s="148" t="s">
        <v>456</v>
      </c>
      <c r="G3280" s="147">
        <f ca="1">IFERROR(__xludf.DUMMYFUNCTION(" VLOOKUP(A3321, IMPORTRANGE(""https://docs.google.com/spreadsheets/d/1QNLbnkR_AongFt22vMfNzfpjZ0CjpI8QI-w0wBnYA1w/"", ""Инфа!A:AA""), 6, FALSE)"),2024)</f>
        <v>2024</v>
      </c>
      <c r="H3280" s="150">
        <v>20400</v>
      </c>
      <c r="I3280" s="151" t="s">
        <v>133</v>
      </c>
      <c r="J3280" s="93"/>
      <c r="K3280" s="153"/>
      <c r="L3280" s="153"/>
      <c r="M3280" s="153"/>
      <c r="N3280" s="153"/>
      <c r="O3280" s="153"/>
      <c r="P3280" s="153"/>
      <c r="Q3280" s="153"/>
      <c r="R3280" s="153"/>
      <c r="S3280" s="153"/>
    </row>
    <row r="3281" spans="1:19" ht="56.25">
      <c r="A3281" s="277" t="s">
        <v>25424</v>
      </c>
      <c r="B3281" s="253" t="s">
        <v>153</v>
      </c>
      <c r="C3281" s="93" t="s">
        <v>8936</v>
      </c>
      <c r="D3281" s="93" t="s">
        <v>8939</v>
      </c>
      <c r="E3281" s="148">
        <f ca="1">IFERROR(__xludf.DUMMYFUNCTION(" VLOOKUP(A3322, IMPORTRANGE(""https://docs.google.com/spreadsheets/d/1fj_Bhi2XPL3siwIh4sx4VRLAe31yD50oKdj5UlRYW0c/"", ""Сводка!A:AA""), 5, FALSE)"),232)</f>
        <v>232</v>
      </c>
      <c r="F3281" s="148" t="s">
        <v>456</v>
      </c>
      <c r="G3281" s="147">
        <f ca="1">IFERROR(__xludf.DUMMYFUNCTION(" VLOOKUP(A3322, IMPORTRANGE(""https://docs.google.com/spreadsheets/d/1QNLbnkR_AongFt22vMfNzfpjZ0CjpI8QI-w0wBnYA1w/"", ""Инфа!A:AA""), 6, FALSE)"),2024)</f>
        <v>2024</v>
      </c>
      <c r="H3281" s="150">
        <v>18900</v>
      </c>
      <c r="I3281" s="151" t="s">
        <v>133</v>
      </c>
      <c r="J3281" s="93"/>
      <c r="K3281" s="153"/>
      <c r="L3281" s="153"/>
      <c r="M3281" s="153"/>
      <c r="N3281" s="153"/>
      <c r="O3281" s="153"/>
      <c r="P3281" s="153"/>
      <c r="Q3281" s="153"/>
      <c r="R3281" s="153"/>
      <c r="S3281" s="153"/>
    </row>
    <row r="3282" spans="1:19" ht="37.5">
      <c r="A3282" s="277" t="s">
        <v>25424</v>
      </c>
      <c r="B3282" s="253" t="s">
        <v>153</v>
      </c>
      <c r="C3282" s="93" t="s">
        <v>8940</v>
      </c>
      <c r="D3282" s="93" t="s">
        <v>8941</v>
      </c>
      <c r="E3282" s="148">
        <f ca="1">IFERROR(__xludf.DUMMYFUNCTION(" VLOOKUP(A3323, IMPORTRANGE(""https://docs.google.com/spreadsheets/d/1fj_Bhi2XPL3siwIh4sx4VRLAe31yD50oKdj5UlRYW0c/"", ""Сводка!A:AA""), 5, FALSE)"),104)</f>
        <v>104</v>
      </c>
      <c r="F3282" s="148" t="s">
        <v>50</v>
      </c>
      <c r="G3282" s="147">
        <f ca="1">IFERROR(__xludf.DUMMYFUNCTION(" VLOOKUP(A3323, IMPORTRANGE(""https://docs.google.com/spreadsheets/d/1QNLbnkR_AongFt22vMfNzfpjZ0CjpI8QI-w0wBnYA1w/"", ""Инфа!A:AA""), 6, FALSE)"),2024)</f>
        <v>2024</v>
      </c>
      <c r="H3282" s="150">
        <v>8100</v>
      </c>
      <c r="I3282" s="151" t="s">
        <v>133</v>
      </c>
      <c r="J3282" s="93"/>
      <c r="K3282" s="153"/>
      <c r="L3282" s="153"/>
      <c r="M3282" s="153"/>
      <c r="N3282" s="153"/>
      <c r="O3282" s="153"/>
      <c r="P3282" s="153"/>
      <c r="Q3282" s="153"/>
      <c r="R3282" s="153"/>
      <c r="S3282" s="153"/>
    </row>
    <row r="3283" spans="1:19" ht="56.25">
      <c r="A3283" s="277" t="s">
        <v>25424</v>
      </c>
      <c r="B3283" s="253" t="s">
        <v>400</v>
      </c>
      <c r="C3283" s="93" t="s">
        <v>8942</v>
      </c>
      <c r="D3283" s="93" t="s">
        <v>8943</v>
      </c>
      <c r="E3283" s="148">
        <f ca="1">IFERROR(__xludf.DUMMYFUNCTION(" VLOOKUP(A3324, IMPORTRANGE(""https://docs.google.com/spreadsheets/d/1fj_Bhi2XPL3siwIh4sx4VRLAe31yD50oKdj5UlRYW0c/"", ""Сводка!A:AA""), 5, FALSE)"),102)</f>
        <v>102</v>
      </c>
      <c r="F3283" s="148" t="s">
        <v>415</v>
      </c>
      <c r="G3283" s="147">
        <f ca="1">IFERROR(__xludf.DUMMYFUNCTION(" VLOOKUP(A3324, IMPORTRANGE(""https://docs.google.com/spreadsheets/d/1QNLbnkR_AongFt22vMfNzfpjZ0CjpI8QI-w0wBnYA1w/"", ""Инфа!A:AA""), 6, FALSE)"),2024)</f>
        <v>2024</v>
      </c>
      <c r="H3283" s="150">
        <v>8100</v>
      </c>
      <c r="I3283" s="151" t="s">
        <v>133</v>
      </c>
      <c r="J3283" s="93"/>
      <c r="K3283" s="153"/>
      <c r="L3283" s="153"/>
      <c r="M3283" s="153"/>
      <c r="N3283" s="153"/>
      <c r="O3283" s="153"/>
      <c r="P3283" s="153"/>
      <c r="Q3283" s="153"/>
      <c r="R3283" s="153"/>
      <c r="S3283" s="153"/>
    </row>
    <row r="3284" spans="1:19" ht="56.25">
      <c r="A3284" s="277" t="s">
        <v>25424</v>
      </c>
      <c r="B3284" s="253" t="s">
        <v>400</v>
      </c>
      <c r="C3284" s="93" t="s">
        <v>8944</v>
      </c>
      <c r="D3284" s="93" t="s">
        <v>8945</v>
      </c>
      <c r="E3284" s="148">
        <f ca="1">IFERROR(__xludf.DUMMYFUNCTION(" VLOOKUP(A3325, IMPORTRANGE(""https://docs.google.com/spreadsheets/d/1fj_Bhi2XPL3siwIh4sx4VRLAe31yD50oKdj5UlRYW0c/"", ""Сводка!A:AA""), 5, FALSE)"),456)</f>
        <v>456</v>
      </c>
      <c r="F3284" s="148" t="s">
        <v>466</v>
      </c>
      <c r="G3284" s="147">
        <f ca="1">IFERROR(__xludf.DUMMYFUNCTION(" VLOOKUP(A3325, IMPORTRANGE(""https://docs.google.com/spreadsheets/d/1QNLbnkR_AongFt22vMfNzfpjZ0CjpI8QI-w0wBnYA1w/"", ""Инфа!A:AA""), 6, FALSE)"),2024)</f>
        <v>2024</v>
      </c>
      <c r="H3284" s="154">
        <v>32400</v>
      </c>
      <c r="I3284" s="151" t="s">
        <v>133</v>
      </c>
      <c r="J3284" s="93"/>
      <c r="K3284" s="153"/>
      <c r="L3284" s="153"/>
      <c r="M3284" s="153"/>
      <c r="N3284" s="153"/>
      <c r="O3284" s="153"/>
      <c r="P3284" s="153"/>
      <c r="Q3284" s="153"/>
      <c r="R3284" s="153"/>
      <c r="S3284" s="153"/>
    </row>
    <row r="3285" spans="1:19" ht="56.25">
      <c r="A3285" s="277" t="s">
        <v>25424</v>
      </c>
      <c r="B3285" s="253" t="s">
        <v>153</v>
      </c>
      <c r="C3285" s="93" t="s">
        <v>8946</v>
      </c>
      <c r="D3285" s="93" t="s">
        <v>8947</v>
      </c>
      <c r="E3285" s="148">
        <f ca="1">IFERROR(__xludf.DUMMYFUNCTION(" VLOOKUP(A3326, IMPORTRANGE(""https://docs.google.com/spreadsheets/d/1fj_Bhi2XPL3siwIh4sx4VRLAe31yD50oKdj5UlRYW0c/"", ""Сводка!A:AA""), 5, FALSE)"),208)</f>
        <v>208</v>
      </c>
      <c r="F3285" s="148" t="s">
        <v>50</v>
      </c>
      <c r="G3285" s="147">
        <f ca="1">IFERROR(__xludf.DUMMYFUNCTION(" VLOOKUP(A3326, IMPORTRANGE(""https://docs.google.com/spreadsheets/d/1QNLbnkR_AongFt22vMfNzfpjZ0CjpI8QI-w0wBnYA1w/"", ""Инфа!A:AA""), 6, FALSE)"),2024)</f>
        <v>2024</v>
      </c>
      <c r="H3285" s="150">
        <v>11200</v>
      </c>
      <c r="I3285" s="151" t="s">
        <v>133</v>
      </c>
      <c r="J3285" s="93"/>
      <c r="K3285" s="153"/>
      <c r="L3285" s="153"/>
      <c r="M3285" s="153"/>
      <c r="N3285" s="153"/>
      <c r="O3285" s="153"/>
      <c r="P3285" s="153"/>
      <c r="Q3285" s="153"/>
      <c r="R3285" s="153"/>
      <c r="S3285" s="153"/>
    </row>
    <row r="3286" spans="1:19" ht="37.5">
      <c r="A3286" s="277" t="s">
        <v>25424</v>
      </c>
      <c r="B3286" s="253" t="s">
        <v>400</v>
      </c>
      <c r="C3286" s="93" t="s">
        <v>8948</v>
      </c>
      <c r="D3286" s="93" t="s">
        <v>8949</v>
      </c>
      <c r="E3286" s="148">
        <f ca="1">IFERROR(__xludf.DUMMYFUNCTION(" VLOOKUP(A3327, IMPORTRANGE(""https://docs.google.com/spreadsheets/d/1fj_Bhi2XPL3siwIh4sx4VRLAe31yD50oKdj5UlRYW0c/"", ""Сводка!A:AA""), 5, FALSE)"),158)</f>
        <v>158</v>
      </c>
      <c r="F3286" s="148" t="s">
        <v>415</v>
      </c>
      <c r="G3286" s="147">
        <f ca="1">IFERROR(__xludf.DUMMYFUNCTION(" VLOOKUP(A3327, IMPORTRANGE(""https://docs.google.com/spreadsheets/d/1QNLbnkR_AongFt22vMfNzfpjZ0CjpI8QI-w0wBnYA1w/"", ""Инфа!A:AA""), 6, FALSE)"),2024)</f>
        <v>2024</v>
      </c>
      <c r="H3286" s="150">
        <v>9700</v>
      </c>
      <c r="I3286" s="151" t="s">
        <v>133</v>
      </c>
      <c r="J3286" s="93"/>
      <c r="K3286" s="153"/>
      <c r="L3286" s="153"/>
      <c r="M3286" s="153"/>
      <c r="N3286" s="153"/>
      <c r="O3286" s="153"/>
      <c r="P3286" s="153"/>
      <c r="Q3286" s="153"/>
      <c r="R3286" s="153"/>
      <c r="S3286" s="153"/>
    </row>
    <row r="3287" spans="1:19" ht="150">
      <c r="A3287" s="277" t="s">
        <v>25424</v>
      </c>
      <c r="B3287" s="253" t="s">
        <v>153</v>
      </c>
      <c r="C3287" s="93" t="s">
        <v>8950</v>
      </c>
      <c r="D3287" s="93" t="s">
        <v>8951</v>
      </c>
      <c r="E3287" s="148">
        <f ca="1">IFERROR(__xludf.DUMMYFUNCTION(" VLOOKUP(A3328, IMPORTRANGE(""https://docs.google.com/spreadsheets/d/1fj_Bhi2XPL3siwIh4sx4VRLAe31yD50oKdj5UlRYW0c/"", ""Сводка!A:AA""), 5, FALSE)"),352)</f>
        <v>352</v>
      </c>
      <c r="F3287" s="148" t="s">
        <v>8952</v>
      </c>
      <c r="G3287" s="147">
        <f ca="1">IFERROR(__xludf.DUMMYFUNCTION(" VLOOKUP(A3328, IMPORTRANGE(""https://docs.google.com/spreadsheets/d/1QNLbnkR_AongFt22vMfNzfpjZ0CjpI8QI-w0wBnYA1w/"", ""Инфа!A:AA""), 6, FALSE)"),2024)</f>
        <v>2024</v>
      </c>
      <c r="H3287" s="154">
        <v>26100</v>
      </c>
      <c r="I3287" s="151" t="s">
        <v>246</v>
      </c>
      <c r="J3287" s="93" t="s">
        <v>8953</v>
      </c>
      <c r="K3287" s="153"/>
      <c r="L3287" s="153"/>
      <c r="M3287" s="153"/>
      <c r="N3287" s="153"/>
      <c r="O3287" s="153"/>
      <c r="P3287" s="153"/>
      <c r="Q3287" s="153"/>
      <c r="R3287" s="153"/>
      <c r="S3287" s="153"/>
    </row>
    <row r="3288" spans="1:19" ht="225">
      <c r="A3288" s="277" t="s">
        <v>25424</v>
      </c>
      <c r="B3288" s="253" t="s">
        <v>153</v>
      </c>
      <c r="C3288" s="93" t="s">
        <v>8950</v>
      </c>
      <c r="D3288" s="93" t="s">
        <v>8954</v>
      </c>
      <c r="E3288" s="148">
        <f ca="1">IFERROR(__xludf.DUMMYFUNCTION(" VLOOKUP(A3329, IMPORTRANGE(""https://docs.google.com/spreadsheets/d/1fj_Bhi2XPL3siwIh4sx4VRLAe31yD50oKdj5UlRYW0c/"", ""Сводка!A:AA""), 5, FALSE)"),256)</f>
        <v>256</v>
      </c>
      <c r="F3288" s="148" t="s">
        <v>50</v>
      </c>
      <c r="G3288" s="147">
        <f ca="1">IFERROR(__xludf.DUMMYFUNCTION(" VLOOKUP(A3329, IMPORTRANGE(""https://docs.google.com/spreadsheets/d/1QNLbnkR_AongFt22vMfNzfpjZ0CjpI8QI-w0wBnYA1w/"", ""Инфа!A:AA""), 6, FALSE)"),2024)</f>
        <v>2024</v>
      </c>
      <c r="H3288" s="150">
        <v>12700</v>
      </c>
      <c r="I3288" s="151" t="s">
        <v>246</v>
      </c>
      <c r="J3288" s="93" t="s">
        <v>8955</v>
      </c>
      <c r="K3288" s="153"/>
      <c r="L3288" s="153"/>
      <c r="M3288" s="153"/>
      <c r="N3288" s="153"/>
      <c r="O3288" s="153"/>
      <c r="P3288" s="153"/>
      <c r="Q3288" s="153"/>
      <c r="R3288" s="153"/>
      <c r="S3288" s="153"/>
    </row>
    <row r="3289" spans="1:19" ht="75">
      <c r="A3289" s="277" t="s">
        <v>25424</v>
      </c>
      <c r="B3289" s="253" t="s">
        <v>13</v>
      </c>
      <c r="C3289" s="93" t="s">
        <v>8956</v>
      </c>
      <c r="D3289" s="93" t="s">
        <v>8957</v>
      </c>
      <c r="E3289" s="148">
        <f ca="1">IFERROR(__xludf.DUMMYFUNCTION(" VLOOKUP(A3330, IMPORTRANGE(""https://docs.google.com/spreadsheets/d/1fj_Bhi2XPL3siwIh4sx4VRLAe31yD50oKdj5UlRYW0c/"", ""Сводка!A:AA""), 5, FALSE)"),80)</f>
        <v>80</v>
      </c>
      <c r="F3289" s="148" t="s">
        <v>50</v>
      </c>
      <c r="G3289" s="147">
        <f ca="1">IFERROR(__xludf.DUMMYFUNCTION(" VLOOKUP(A3330, IMPORTRANGE(""https://docs.google.com/spreadsheets/d/1QNLbnkR_AongFt22vMfNzfpjZ0CjpI8QI-w0wBnYA1w/"", ""Инфа!A:AA""), 6, FALSE)"),2024)</f>
        <v>2024</v>
      </c>
      <c r="H3289" s="150">
        <v>9800</v>
      </c>
      <c r="I3289" s="151" t="s">
        <v>246</v>
      </c>
      <c r="J3289" s="93" t="s">
        <v>8958</v>
      </c>
      <c r="K3289" s="153"/>
      <c r="L3289" s="153"/>
      <c r="M3289" s="153"/>
      <c r="N3289" s="153"/>
      <c r="O3289" s="153"/>
      <c r="P3289" s="153"/>
      <c r="Q3289" s="153"/>
      <c r="R3289" s="153"/>
      <c r="S3289" s="153"/>
    </row>
    <row r="3290" spans="1:19" ht="93.75">
      <c r="A3290" s="277" t="s">
        <v>25424</v>
      </c>
      <c r="B3290" s="253" t="s">
        <v>153</v>
      </c>
      <c r="C3290" s="93" t="s">
        <v>8959</v>
      </c>
      <c r="D3290" s="93" t="s">
        <v>8960</v>
      </c>
      <c r="E3290" s="148">
        <f ca="1">IFERROR(__xludf.DUMMYFUNCTION(" VLOOKUP(A3331, IMPORTRANGE(""https://docs.google.com/spreadsheets/d/1fj_Bhi2XPL3siwIh4sx4VRLAe31yD50oKdj5UlRYW0c/"", ""Сводка!A:AA""), 5, FALSE)"),104)</f>
        <v>104</v>
      </c>
      <c r="F3290" s="148" t="s">
        <v>165</v>
      </c>
      <c r="G3290" s="147">
        <f ca="1">IFERROR(__xludf.DUMMYFUNCTION(" VLOOKUP(A3331, IMPORTRANGE(""https://docs.google.com/spreadsheets/d/1QNLbnkR_AongFt22vMfNzfpjZ0CjpI8QI-w0wBnYA1w/"", ""Инфа!A:AA""), 6, FALSE)"),2024)</f>
        <v>2024</v>
      </c>
      <c r="H3290" s="150">
        <v>11200</v>
      </c>
      <c r="I3290" s="151" t="s">
        <v>743</v>
      </c>
      <c r="J3290" s="99" t="s">
        <v>8961</v>
      </c>
      <c r="K3290" s="153"/>
      <c r="L3290" s="153"/>
      <c r="M3290" s="153"/>
      <c r="N3290" s="153"/>
      <c r="O3290" s="153"/>
      <c r="P3290" s="153"/>
      <c r="Q3290" s="153"/>
      <c r="R3290" s="153"/>
      <c r="S3290" s="153"/>
    </row>
    <row r="3291" spans="1:19" ht="262.5">
      <c r="A3291" s="277" t="s">
        <v>25424</v>
      </c>
      <c r="B3291" s="253" t="s">
        <v>153</v>
      </c>
      <c r="C3291" s="93" t="s">
        <v>8962</v>
      </c>
      <c r="D3291" s="93" t="s">
        <v>8963</v>
      </c>
      <c r="E3291" s="148">
        <f ca="1">IFERROR(__xludf.DUMMYFUNCTION(" VLOOKUP(A3332, IMPORTRANGE(""https://docs.google.com/spreadsheets/d/1fj_Bhi2XPL3siwIh4sx4VRLAe31yD50oKdj5UlRYW0c/"", ""Сводка!A:AA""), 5, FALSE)"),108)</f>
        <v>108</v>
      </c>
      <c r="F3291" s="148" t="s">
        <v>50</v>
      </c>
      <c r="G3291" s="147">
        <f ca="1">IFERROR(__xludf.DUMMYFUNCTION(" VLOOKUP(A3332, IMPORTRANGE(""https://docs.google.com/spreadsheets/d/1QNLbnkR_AongFt22vMfNzfpjZ0CjpI8QI-w0wBnYA1w/"", ""Инфа!A:AA""), 6, FALSE)"),2024)</f>
        <v>2024</v>
      </c>
      <c r="H3291" s="150">
        <v>8200</v>
      </c>
      <c r="I3291" s="151" t="s">
        <v>161</v>
      </c>
      <c r="J3291" s="93" t="s">
        <v>8964</v>
      </c>
      <c r="K3291" s="153"/>
      <c r="L3291" s="153"/>
      <c r="M3291" s="153"/>
      <c r="N3291" s="153"/>
      <c r="O3291" s="153"/>
      <c r="P3291" s="153"/>
      <c r="Q3291" s="153"/>
      <c r="R3291" s="153"/>
      <c r="S3291" s="153"/>
    </row>
    <row r="3292" spans="1:19" ht="75">
      <c r="A3292" s="277" t="s">
        <v>25424</v>
      </c>
      <c r="B3292" s="254" t="s">
        <v>400</v>
      </c>
      <c r="C3292" s="93" t="s">
        <v>8965</v>
      </c>
      <c r="D3292" s="93" t="s">
        <v>8966</v>
      </c>
      <c r="E3292" s="148">
        <f ca="1">IFERROR(__xludf.DUMMYFUNCTION(" VLOOKUP(A3333, IMPORTRANGE(""https://docs.google.com/spreadsheets/d/1fj_Bhi2XPL3siwIh4sx4VRLAe31yD50oKdj5UlRYW0c/"", ""Сводка!A:AA""), 5, FALSE)"),232)</f>
        <v>232</v>
      </c>
      <c r="F3292" s="148" t="s">
        <v>59</v>
      </c>
      <c r="G3292" s="147">
        <f ca="1">IFERROR(__xludf.DUMMYFUNCTION(" VLOOKUP(A3333, IMPORTRANGE(""https://docs.google.com/spreadsheets/d/1QNLbnkR_AongFt22vMfNzfpjZ0CjpI8QI-w0wBnYA1w/"", ""Инфа!A:AA""), 6, FALSE)"),2024)</f>
        <v>2024</v>
      </c>
      <c r="H3292" s="150">
        <v>18900</v>
      </c>
      <c r="I3292" s="160" t="s">
        <v>62</v>
      </c>
      <c r="J3292" s="93" t="s">
        <v>8967</v>
      </c>
      <c r="K3292" s="153"/>
      <c r="L3292" s="153"/>
      <c r="M3292" s="153"/>
      <c r="N3292" s="153"/>
      <c r="O3292" s="153"/>
      <c r="P3292" s="153"/>
      <c r="Q3292" s="153"/>
      <c r="R3292" s="153"/>
      <c r="S3292" s="153"/>
    </row>
    <row r="3293" spans="1:19" ht="93.75">
      <c r="A3293" s="277" t="s">
        <v>25424</v>
      </c>
      <c r="B3293" s="253" t="s">
        <v>400</v>
      </c>
      <c r="C3293" s="93" t="s">
        <v>8968</v>
      </c>
      <c r="D3293" s="93" t="s">
        <v>8969</v>
      </c>
      <c r="E3293" s="148">
        <f ca="1">IFERROR(__xludf.DUMMYFUNCTION(" VLOOKUP(A3334, IMPORTRANGE(""https://docs.google.com/spreadsheets/d/1fj_Bhi2XPL3siwIh4sx4VRLAe31yD50oKdj5UlRYW0c/"", ""Сводка!A:AA""), 5, FALSE)"),192)</f>
        <v>192</v>
      </c>
      <c r="F3293" s="148" t="s">
        <v>108</v>
      </c>
      <c r="G3293" s="147">
        <f ca="1">IFERROR(__xludf.DUMMYFUNCTION(" VLOOKUP(A3334, IMPORTRANGE(""https://docs.google.com/spreadsheets/d/1QNLbnkR_AongFt22vMfNzfpjZ0CjpI8QI-w0wBnYA1w/"", ""Инфа!A:AA""), 6, FALSE)"),2024)</f>
        <v>2024</v>
      </c>
      <c r="H3293" s="150">
        <v>10800</v>
      </c>
      <c r="I3293" s="151" t="s">
        <v>5971</v>
      </c>
      <c r="J3293" s="93" t="s">
        <v>8970</v>
      </c>
      <c r="K3293" s="153"/>
      <c r="L3293" s="153"/>
      <c r="M3293" s="153"/>
      <c r="N3293" s="153"/>
      <c r="O3293" s="153"/>
      <c r="P3293" s="153"/>
      <c r="Q3293" s="153"/>
      <c r="R3293" s="153"/>
      <c r="S3293" s="153"/>
    </row>
    <row r="3294" spans="1:19" ht="112.5">
      <c r="A3294" s="277" t="s">
        <v>25424</v>
      </c>
      <c r="B3294" s="253" t="s">
        <v>153</v>
      </c>
      <c r="C3294" s="93" t="s">
        <v>8971</v>
      </c>
      <c r="D3294" s="93" t="s">
        <v>8972</v>
      </c>
      <c r="E3294" s="148">
        <f ca="1">IFERROR(__xludf.DUMMYFUNCTION(" VLOOKUP(A3335, IMPORTRANGE(""https://docs.google.com/spreadsheets/d/1fj_Bhi2XPL3siwIh4sx4VRLAe31yD50oKdj5UlRYW0c/"", ""Сводка!A:AA""), 5, FALSE)"),204)</f>
        <v>204</v>
      </c>
      <c r="F3294" s="148" t="s">
        <v>50</v>
      </c>
      <c r="G3294" s="147">
        <f ca="1">IFERROR(__xludf.DUMMYFUNCTION(" VLOOKUP(A3335, IMPORTRANGE(""https://docs.google.com/spreadsheets/d/1QNLbnkR_AongFt22vMfNzfpjZ0CjpI8QI-w0wBnYA1w/"", ""Инфа!A:AA""), 6, FALSE)"),2024)</f>
        <v>2024</v>
      </c>
      <c r="H3294" s="150">
        <v>11100</v>
      </c>
      <c r="I3294" s="151" t="s">
        <v>614</v>
      </c>
      <c r="J3294" s="93" t="s">
        <v>8973</v>
      </c>
      <c r="K3294" s="153"/>
      <c r="L3294" s="153"/>
      <c r="M3294" s="153"/>
      <c r="N3294" s="153"/>
      <c r="O3294" s="153"/>
      <c r="P3294" s="153"/>
      <c r="Q3294" s="153"/>
      <c r="R3294" s="153"/>
      <c r="S3294" s="153"/>
    </row>
    <row r="3295" spans="1:19" ht="112.5">
      <c r="A3295" s="277" t="s">
        <v>25424</v>
      </c>
      <c r="B3295" s="253" t="s">
        <v>153</v>
      </c>
      <c r="C3295" s="93" t="s">
        <v>8971</v>
      </c>
      <c r="D3295" s="93" t="s">
        <v>8974</v>
      </c>
      <c r="E3295" s="148">
        <f ca="1">IFERROR(__xludf.DUMMYFUNCTION(" VLOOKUP(A3336, IMPORTRANGE(""https://docs.google.com/spreadsheets/d/1fj_Bhi2XPL3siwIh4sx4VRLAe31yD50oKdj5UlRYW0c/"", ""Сводка!A:AA""), 5, FALSE)"),140)</f>
        <v>140</v>
      </c>
      <c r="F3295" s="148" t="s">
        <v>50</v>
      </c>
      <c r="G3295" s="147">
        <f ca="1">IFERROR(__xludf.DUMMYFUNCTION(" VLOOKUP(A3336, IMPORTRANGE(""https://docs.google.com/spreadsheets/d/1QNLbnkR_AongFt22vMfNzfpjZ0CjpI8QI-w0wBnYA1w/"", ""Инфа!A:AA""), 6, FALSE)"),2024)</f>
        <v>2024</v>
      </c>
      <c r="H3295" s="150">
        <v>13400</v>
      </c>
      <c r="I3295" s="151" t="s">
        <v>614</v>
      </c>
      <c r="J3295" s="93" t="s">
        <v>8975</v>
      </c>
      <c r="K3295" s="153"/>
      <c r="L3295" s="153"/>
      <c r="M3295" s="153"/>
      <c r="N3295" s="153"/>
      <c r="O3295" s="153"/>
      <c r="P3295" s="153"/>
      <c r="Q3295" s="153"/>
      <c r="R3295" s="153"/>
      <c r="S3295" s="153"/>
    </row>
    <row r="3296" spans="1:19" ht="131.25">
      <c r="A3296" s="277" t="s">
        <v>25424</v>
      </c>
      <c r="B3296" s="253" t="s">
        <v>400</v>
      </c>
      <c r="C3296" s="93" t="s">
        <v>8976</v>
      </c>
      <c r="D3296" s="93" t="s">
        <v>8977</v>
      </c>
      <c r="E3296" s="148">
        <f ca="1">IFERROR(__xludf.DUMMYFUNCTION(" VLOOKUP(A3337, IMPORTRANGE(""https://docs.google.com/spreadsheets/d/1fj_Bhi2XPL3siwIh4sx4VRLAe31yD50oKdj5UlRYW0c/"", ""Сводка!A:AA""), 5, FALSE)"),128)</f>
        <v>128</v>
      </c>
      <c r="F3296" s="148" t="s">
        <v>415</v>
      </c>
      <c r="G3296" s="147">
        <f ca="1">IFERROR(__xludf.DUMMYFUNCTION(" VLOOKUP(A3337, IMPORTRANGE(""https://docs.google.com/spreadsheets/d/1QNLbnkR_AongFt22vMfNzfpjZ0CjpI8QI-w0wBnYA1w/"", ""Инфа!A:AA""), 6, FALSE)"),2024)</f>
        <v>2024</v>
      </c>
      <c r="H3296" s="150">
        <v>8800</v>
      </c>
      <c r="I3296" s="151" t="s">
        <v>8978</v>
      </c>
      <c r="J3296" s="93" t="s">
        <v>8979</v>
      </c>
      <c r="K3296" s="153"/>
      <c r="L3296" s="153"/>
      <c r="M3296" s="153"/>
      <c r="N3296" s="153"/>
      <c r="O3296" s="153"/>
      <c r="P3296" s="153"/>
      <c r="Q3296" s="153"/>
      <c r="R3296" s="153"/>
      <c r="S3296" s="153"/>
    </row>
    <row r="3297" spans="1:19" ht="112.5">
      <c r="A3297" s="277" t="s">
        <v>25424</v>
      </c>
      <c r="B3297" s="253" t="s">
        <v>153</v>
      </c>
      <c r="C3297" s="93" t="s">
        <v>8980</v>
      </c>
      <c r="D3297" s="93" t="s">
        <v>8981</v>
      </c>
      <c r="E3297" s="148">
        <f ca="1">IFERROR(__xludf.DUMMYFUNCTION(" VLOOKUP(A3338, IMPORTRANGE(""https://docs.google.com/spreadsheets/d/1fj_Bhi2XPL3siwIh4sx4VRLAe31yD50oKdj5UlRYW0c/"", ""Сводка!A:AA""), 5, FALSE)"),108)</f>
        <v>108</v>
      </c>
      <c r="F3297" s="148" t="s">
        <v>415</v>
      </c>
      <c r="G3297" s="147">
        <f ca="1">IFERROR(__xludf.DUMMYFUNCTION(" VLOOKUP(A3338, IMPORTRANGE(""https://docs.google.com/spreadsheets/d/1QNLbnkR_AongFt22vMfNzfpjZ0CjpI8QI-w0wBnYA1w/"", ""Инфа!A:AA""), 6, FALSE)"),2024)</f>
        <v>2024</v>
      </c>
      <c r="H3297" s="150">
        <v>8200</v>
      </c>
      <c r="I3297" s="151" t="s">
        <v>8978</v>
      </c>
      <c r="J3297" s="93" t="s">
        <v>8982</v>
      </c>
      <c r="K3297" s="153"/>
      <c r="L3297" s="153"/>
      <c r="M3297" s="153"/>
      <c r="N3297" s="153"/>
      <c r="O3297" s="153"/>
      <c r="P3297" s="153"/>
      <c r="Q3297" s="153"/>
      <c r="R3297" s="153"/>
      <c r="S3297" s="153"/>
    </row>
    <row r="3298" spans="1:19" ht="150">
      <c r="A3298" s="277" t="s">
        <v>25424</v>
      </c>
      <c r="B3298" s="253" t="s">
        <v>153</v>
      </c>
      <c r="C3298" s="93" t="s">
        <v>8983</v>
      </c>
      <c r="D3298" s="93" t="s">
        <v>8984</v>
      </c>
      <c r="E3298" s="148">
        <f ca="1">IFERROR(__xludf.DUMMYFUNCTION(" VLOOKUP(A3339, IMPORTRANGE(""https://docs.google.com/spreadsheets/d/1fj_Bhi2XPL3siwIh4sx4VRLAe31yD50oKdj5UlRYW0c/"", ""Сводка!A:AA""), 5, FALSE)"),84)</f>
        <v>84</v>
      </c>
      <c r="F3298" s="148" t="s">
        <v>50</v>
      </c>
      <c r="G3298" s="147">
        <f ca="1">IFERROR(__xludf.DUMMYFUNCTION(" VLOOKUP(A3339, IMPORTRANGE(""https://docs.google.com/spreadsheets/d/1QNLbnkR_AongFt22vMfNzfpjZ0CjpI8QI-w0wBnYA1w/"", ""Инфа!A:AA""), 6, FALSE)"),2024)</f>
        <v>2024</v>
      </c>
      <c r="H3298" s="150">
        <v>7500</v>
      </c>
      <c r="I3298" s="151" t="s">
        <v>614</v>
      </c>
      <c r="J3298" s="93" t="s">
        <v>8985</v>
      </c>
      <c r="K3298" s="153"/>
      <c r="L3298" s="153"/>
      <c r="M3298" s="153"/>
      <c r="N3298" s="153"/>
      <c r="O3298" s="153"/>
      <c r="P3298" s="153"/>
      <c r="Q3298" s="153"/>
      <c r="R3298" s="153"/>
      <c r="S3298" s="153"/>
    </row>
    <row r="3299" spans="1:19" ht="150">
      <c r="A3299" s="277" t="s">
        <v>25424</v>
      </c>
      <c r="B3299" s="253" t="s">
        <v>153</v>
      </c>
      <c r="C3299" s="93" t="s">
        <v>8983</v>
      </c>
      <c r="D3299" s="93" t="s">
        <v>8986</v>
      </c>
      <c r="E3299" s="148">
        <f ca="1">IFERROR(__xludf.DUMMYFUNCTION(" VLOOKUP(A3340, IMPORTRANGE(""https://docs.google.com/spreadsheets/d/1fj_Bhi2XPL3siwIh4sx4VRLAe31yD50oKdj5UlRYW0c/"", ""Сводка!A:AA""), 5, FALSE)"),72)</f>
        <v>72</v>
      </c>
      <c r="F3299" s="148" t="s">
        <v>50</v>
      </c>
      <c r="G3299" s="147">
        <f ca="1">IFERROR(__xludf.DUMMYFUNCTION(" VLOOKUP(A3340, IMPORTRANGE(""https://docs.google.com/spreadsheets/d/1QNLbnkR_AongFt22vMfNzfpjZ0CjpI8QI-w0wBnYA1w/"", ""Инфа!A:AA""), 6, FALSE)"),2024)</f>
        <v>2024</v>
      </c>
      <c r="H3299" s="150">
        <v>7200</v>
      </c>
      <c r="I3299" s="151" t="s">
        <v>614</v>
      </c>
      <c r="J3299" s="93" t="s">
        <v>8987</v>
      </c>
      <c r="K3299" s="153"/>
      <c r="L3299" s="153"/>
      <c r="M3299" s="153"/>
      <c r="N3299" s="153"/>
      <c r="O3299" s="153"/>
      <c r="P3299" s="153"/>
      <c r="Q3299" s="153"/>
      <c r="R3299" s="153"/>
      <c r="S3299" s="153"/>
    </row>
    <row r="3300" spans="1:19" ht="75">
      <c r="A3300" s="277" t="s">
        <v>25424</v>
      </c>
      <c r="B3300" s="253" t="s">
        <v>153</v>
      </c>
      <c r="C3300" s="93" t="s">
        <v>8988</v>
      </c>
      <c r="D3300" s="93" t="s">
        <v>8989</v>
      </c>
      <c r="E3300" s="148">
        <f ca="1">IFERROR(__xludf.DUMMYFUNCTION(" VLOOKUP(A3341, IMPORTRANGE(""https://docs.google.com/spreadsheets/d/1fj_Bhi2XPL3siwIh4sx4VRLAe31yD50oKdj5UlRYW0c/"", ""Сводка!A:AA""), 5, FALSE)"),84)</f>
        <v>84</v>
      </c>
      <c r="F3300" s="148" t="s">
        <v>266</v>
      </c>
      <c r="G3300" s="147">
        <f ca="1">IFERROR(__xludf.DUMMYFUNCTION(" VLOOKUP(A3341, IMPORTRANGE(""https://docs.google.com/spreadsheets/d/1QNLbnkR_AongFt22vMfNzfpjZ0CjpI8QI-w0wBnYA1w/"", ""Инфа!A:AA""), 6, FALSE)"),2024)</f>
        <v>2024</v>
      </c>
      <c r="H3300" s="150">
        <v>9800</v>
      </c>
      <c r="I3300" s="156" t="s">
        <v>72</v>
      </c>
      <c r="J3300" s="93" t="s">
        <v>8990</v>
      </c>
      <c r="K3300" s="153"/>
      <c r="L3300" s="153"/>
      <c r="M3300" s="153"/>
      <c r="N3300" s="153"/>
      <c r="O3300" s="153"/>
      <c r="P3300" s="153"/>
      <c r="Q3300" s="153"/>
      <c r="R3300" s="153"/>
      <c r="S3300" s="153"/>
    </row>
    <row r="3301" spans="1:19" ht="131.25">
      <c r="A3301" s="277" t="s">
        <v>25424</v>
      </c>
      <c r="B3301" s="253" t="s">
        <v>400</v>
      </c>
      <c r="C3301" s="93" t="s">
        <v>8991</v>
      </c>
      <c r="D3301" s="93" t="s">
        <v>8992</v>
      </c>
      <c r="E3301" s="148">
        <f ca="1">IFERROR(__xludf.DUMMYFUNCTION(" VLOOKUP(A3342, IMPORTRANGE(""https://docs.google.com/spreadsheets/d/1fj_Bhi2XPL3siwIh4sx4VRLAe31yD50oKdj5UlRYW0c/"", ""Сводка!A:AA""), 5, FALSE)"),84)</f>
        <v>84</v>
      </c>
      <c r="F3301" s="148" t="s">
        <v>677</v>
      </c>
      <c r="G3301" s="147">
        <f ca="1">IFERROR(__xludf.DUMMYFUNCTION(" VLOOKUP(A3342, IMPORTRANGE(""https://docs.google.com/spreadsheets/d/1QNLbnkR_AongFt22vMfNzfpjZ0CjpI8QI-w0wBnYA1w/"", ""Инфа!A:AA""), 6, FALSE)"),2024)</f>
        <v>2024</v>
      </c>
      <c r="H3301" s="150">
        <v>7500</v>
      </c>
      <c r="I3301" s="151" t="s">
        <v>743</v>
      </c>
      <c r="J3301" s="93" t="s">
        <v>8993</v>
      </c>
      <c r="K3301" s="153"/>
      <c r="L3301" s="153"/>
      <c r="M3301" s="153"/>
      <c r="N3301" s="153"/>
      <c r="O3301" s="153"/>
      <c r="P3301" s="153"/>
      <c r="Q3301" s="153"/>
      <c r="R3301" s="153"/>
      <c r="S3301" s="153"/>
    </row>
    <row r="3302" spans="1:19" ht="187.5">
      <c r="A3302" s="277" t="s">
        <v>25424</v>
      </c>
      <c r="B3302" s="253" t="s">
        <v>400</v>
      </c>
      <c r="C3302" s="93" t="s">
        <v>8994</v>
      </c>
      <c r="D3302" s="93" t="s">
        <v>8995</v>
      </c>
      <c r="E3302" s="148">
        <f ca="1">IFERROR(__xludf.DUMMYFUNCTION(" VLOOKUP(A3343, IMPORTRANGE(""https://docs.google.com/spreadsheets/d/1fj_Bhi2XPL3siwIh4sx4VRLAe31yD50oKdj5UlRYW0c/"", ""Сводка!A:AA""), 5, FALSE)"),264)</f>
        <v>264</v>
      </c>
      <c r="F3302" s="148" t="s">
        <v>466</v>
      </c>
      <c r="G3302" s="147">
        <f ca="1">IFERROR(__xludf.DUMMYFUNCTION(" VLOOKUP(A3343, IMPORTRANGE(""https://docs.google.com/spreadsheets/d/1QNLbnkR_AongFt22vMfNzfpjZ0CjpI8QI-w0wBnYA1w/"", ""Инфа!A:AA""), 6, FALSE)"),2024)</f>
        <v>2024</v>
      </c>
      <c r="H3302" s="150">
        <v>20800</v>
      </c>
      <c r="I3302" s="156" t="s">
        <v>497</v>
      </c>
      <c r="J3302" s="93" t="s">
        <v>8996</v>
      </c>
      <c r="K3302" s="153"/>
      <c r="L3302" s="153"/>
      <c r="M3302" s="153"/>
      <c r="N3302" s="153"/>
      <c r="O3302" s="153"/>
      <c r="P3302" s="153"/>
      <c r="Q3302" s="153"/>
      <c r="R3302" s="153"/>
      <c r="S3302" s="153"/>
    </row>
    <row r="3303" spans="1:19" ht="225">
      <c r="A3303" s="277" t="s">
        <v>25424</v>
      </c>
      <c r="B3303" s="253" t="s">
        <v>400</v>
      </c>
      <c r="C3303" s="93" t="s">
        <v>8994</v>
      </c>
      <c r="D3303" s="93" t="s">
        <v>8997</v>
      </c>
      <c r="E3303" s="148">
        <f ca="1">IFERROR(__xludf.DUMMYFUNCTION(" VLOOKUP(A3344, IMPORTRANGE(""https://docs.google.com/spreadsheets/d/1fj_Bhi2XPL3siwIh4sx4VRLAe31yD50oKdj5UlRYW0c/"", ""Сводка!A:AA""), 5, FALSE)"),324)</f>
        <v>324</v>
      </c>
      <c r="F3303" s="148" t="s">
        <v>677</v>
      </c>
      <c r="G3303" s="147">
        <f ca="1">IFERROR(__xludf.DUMMYFUNCTION(" VLOOKUP(A3344, IMPORTRANGE(""https://docs.google.com/spreadsheets/d/1QNLbnkR_AongFt22vMfNzfpjZ0CjpI8QI-w0wBnYA1w/"", ""Инфа!A:AA""), 6, FALSE)"),2024)</f>
        <v>2024</v>
      </c>
      <c r="H3303" s="150">
        <v>14700</v>
      </c>
      <c r="I3303" s="156" t="s">
        <v>497</v>
      </c>
      <c r="J3303" s="93" t="s">
        <v>8998</v>
      </c>
      <c r="K3303" s="153"/>
      <c r="L3303" s="153"/>
      <c r="M3303" s="153"/>
      <c r="N3303" s="153"/>
      <c r="O3303" s="153"/>
      <c r="P3303" s="153"/>
      <c r="Q3303" s="153"/>
      <c r="R3303" s="153"/>
      <c r="S3303" s="153"/>
    </row>
    <row r="3304" spans="1:19" ht="243.75">
      <c r="A3304" s="277" t="s">
        <v>25424</v>
      </c>
      <c r="B3304" s="253" t="s">
        <v>400</v>
      </c>
      <c r="C3304" s="93" t="s">
        <v>8994</v>
      </c>
      <c r="D3304" s="93" t="s">
        <v>4596</v>
      </c>
      <c r="E3304" s="148">
        <f ca="1">IFERROR(__xludf.DUMMYFUNCTION(" VLOOKUP(A3345, IMPORTRANGE(""https://docs.google.com/spreadsheets/d/1fj_Bhi2XPL3siwIh4sx4VRLAe31yD50oKdj5UlRYW0c/"", ""Сводка!A:AA""), 5, FALSE)"),412)</f>
        <v>412</v>
      </c>
      <c r="F3304" s="148" t="s">
        <v>466</v>
      </c>
      <c r="G3304" s="147">
        <f ca="1">IFERROR(__xludf.DUMMYFUNCTION(" VLOOKUP(A3345, IMPORTRANGE(""https://docs.google.com/spreadsheets/d/1QNLbnkR_AongFt22vMfNzfpjZ0CjpI8QI-w0wBnYA1w/"", ""Инфа!A:AA""), 6, FALSE)"),2024)</f>
        <v>2024</v>
      </c>
      <c r="H3304" s="154">
        <v>29700</v>
      </c>
      <c r="I3304" s="156" t="s">
        <v>497</v>
      </c>
      <c r="J3304" s="93" t="s">
        <v>8999</v>
      </c>
      <c r="K3304" s="153"/>
      <c r="L3304" s="153"/>
      <c r="M3304" s="153"/>
      <c r="N3304" s="153"/>
      <c r="O3304" s="153"/>
      <c r="P3304" s="153"/>
      <c r="Q3304" s="153"/>
      <c r="R3304" s="153"/>
      <c r="S3304" s="153"/>
    </row>
    <row r="3305" spans="1:19" ht="150">
      <c r="A3305" s="277" t="s">
        <v>25424</v>
      </c>
      <c r="B3305" s="253" t="s">
        <v>400</v>
      </c>
      <c r="C3305" s="93" t="s">
        <v>8994</v>
      </c>
      <c r="D3305" s="93" t="s">
        <v>9000</v>
      </c>
      <c r="E3305" s="148">
        <f ca="1">IFERROR(__xludf.DUMMYFUNCTION(" VLOOKUP(A3346, IMPORTRANGE(""https://docs.google.com/spreadsheets/d/1fj_Bhi2XPL3siwIh4sx4VRLAe31yD50oKdj5UlRYW0c/"", ""Сводка!A:AA""), 5, FALSE)"),388)</f>
        <v>388</v>
      </c>
      <c r="F3305" s="148" t="s">
        <v>415</v>
      </c>
      <c r="G3305" s="147">
        <f ca="1">IFERROR(__xludf.DUMMYFUNCTION(" VLOOKUP(A3346, IMPORTRANGE(""https://docs.google.com/spreadsheets/d/1QNLbnkR_AongFt22vMfNzfpjZ0CjpI8QI-w0wBnYA1w/"", ""Инфа!A:AA""), 6, FALSE)"),2024)</f>
        <v>2024</v>
      </c>
      <c r="H3305" s="154">
        <v>36800</v>
      </c>
      <c r="I3305" s="156" t="s">
        <v>497</v>
      </c>
      <c r="J3305" s="93" t="s">
        <v>8758</v>
      </c>
      <c r="K3305" s="153"/>
      <c r="L3305" s="153"/>
      <c r="M3305" s="153"/>
      <c r="N3305" s="153"/>
      <c r="O3305" s="153"/>
      <c r="P3305" s="153"/>
      <c r="Q3305" s="153"/>
      <c r="R3305" s="153"/>
      <c r="S3305" s="153"/>
    </row>
    <row r="3306" spans="1:19" ht="93.75">
      <c r="A3306" s="277" t="s">
        <v>25424</v>
      </c>
      <c r="B3306" s="253" t="s">
        <v>400</v>
      </c>
      <c r="C3306" s="93" t="s">
        <v>9001</v>
      </c>
      <c r="D3306" s="93" t="s">
        <v>2121</v>
      </c>
      <c r="E3306" s="148">
        <f ca="1">IFERROR(__xludf.DUMMYFUNCTION(" VLOOKUP(A3347, IMPORTRANGE(""https://docs.google.com/spreadsheets/d/1fj_Bhi2XPL3siwIh4sx4VRLAe31yD50oKdj5UlRYW0c/"", ""Сводка!A:AA""), 5, FALSE)"),296)</f>
        <v>296</v>
      </c>
      <c r="F3306" s="148" t="s">
        <v>415</v>
      </c>
      <c r="G3306" s="147">
        <f ca="1">IFERROR(__xludf.DUMMYFUNCTION(" VLOOKUP(A3347, IMPORTRANGE(""https://docs.google.com/spreadsheets/d/1QNLbnkR_AongFt22vMfNzfpjZ0CjpI8QI-w0wBnYA1w/"", ""Инфа!A:AA""), 6, FALSE)"),2024)</f>
        <v>2024</v>
      </c>
      <c r="H3306" s="150">
        <v>13900</v>
      </c>
      <c r="I3306" s="156" t="s">
        <v>554</v>
      </c>
      <c r="J3306" s="93"/>
      <c r="K3306" s="153"/>
      <c r="L3306" s="153"/>
      <c r="M3306" s="153"/>
      <c r="N3306" s="153"/>
      <c r="O3306" s="153"/>
      <c r="P3306" s="153"/>
      <c r="Q3306" s="153"/>
      <c r="R3306" s="153"/>
      <c r="S3306" s="153"/>
    </row>
    <row r="3307" spans="1:19" ht="56.25">
      <c r="A3307" s="277" t="s">
        <v>25424</v>
      </c>
      <c r="B3307" s="253" t="s">
        <v>400</v>
      </c>
      <c r="C3307" s="93" t="s">
        <v>9002</v>
      </c>
      <c r="D3307" s="93" t="s">
        <v>9003</v>
      </c>
      <c r="E3307" s="148">
        <f ca="1">IFERROR(__xludf.DUMMYFUNCTION(" VLOOKUP(A3348, IMPORTRANGE(""https://docs.google.com/spreadsheets/d/1fj_Bhi2XPL3siwIh4sx4VRLAe31yD50oKdj5UlRYW0c/"", ""Сводка!A:AA""), 5, FALSE)"),184)</f>
        <v>184</v>
      </c>
      <c r="F3307" s="148" t="s">
        <v>415</v>
      </c>
      <c r="G3307" s="147">
        <f ca="1">IFERROR(__xludf.DUMMYFUNCTION(" VLOOKUP(A3348, IMPORTRANGE(""https://docs.google.com/spreadsheets/d/1QNLbnkR_AongFt22vMfNzfpjZ0CjpI8QI-w0wBnYA1w/"", ""Инфа!A:AA""), 6, FALSE)"),2024)</f>
        <v>2024</v>
      </c>
      <c r="H3307" s="150">
        <v>10500</v>
      </c>
      <c r="I3307" s="156" t="s">
        <v>554</v>
      </c>
      <c r="J3307" s="93"/>
      <c r="K3307" s="153"/>
      <c r="L3307" s="153"/>
      <c r="M3307" s="153"/>
      <c r="N3307" s="153"/>
      <c r="O3307" s="153"/>
      <c r="P3307" s="153"/>
      <c r="Q3307" s="153"/>
      <c r="R3307" s="153"/>
      <c r="S3307" s="153"/>
    </row>
    <row r="3308" spans="1:19" ht="93.75">
      <c r="A3308" s="277" t="s">
        <v>25424</v>
      </c>
      <c r="B3308" s="253" t="s">
        <v>400</v>
      </c>
      <c r="C3308" s="93" t="s">
        <v>9004</v>
      </c>
      <c r="D3308" s="93" t="s">
        <v>1923</v>
      </c>
      <c r="E3308" s="148">
        <f ca="1">IFERROR(__xludf.DUMMYFUNCTION(" VLOOKUP(A3349, IMPORTRANGE(""https://docs.google.com/spreadsheets/d/1fj_Bhi2XPL3siwIh4sx4VRLAe31yD50oKdj5UlRYW0c/"", ""Сводка!A:AA""), 5, FALSE)"),324)</f>
        <v>324</v>
      </c>
      <c r="F3308" s="148" t="s">
        <v>415</v>
      </c>
      <c r="G3308" s="147">
        <f ca="1">IFERROR(__xludf.DUMMYFUNCTION(" VLOOKUP(A3349, IMPORTRANGE(""https://docs.google.com/spreadsheets/d/1QNLbnkR_AongFt22vMfNzfpjZ0CjpI8QI-w0wBnYA1w/"", ""Инфа!A:AA""), 6, FALSE)"),2024)</f>
        <v>2024</v>
      </c>
      <c r="H3308" s="150">
        <v>24400</v>
      </c>
      <c r="I3308" s="156" t="s">
        <v>554</v>
      </c>
      <c r="J3308" s="93"/>
      <c r="K3308" s="153"/>
      <c r="L3308" s="153"/>
      <c r="M3308" s="153"/>
      <c r="N3308" s="153"/>
      <c r="O3308" s="153"/>
      <c r="P3308" s="153"/>
      <c r="Q3308" s="153"/>
      <c r="R3308" s="153"/>
      <c r="S3308" s="153"/>
    </row>
    <row r="3309" spans="1:19" ht="56.25">
      <c r="A3309" s="277" t="s">
        <v>25424</v>
      </c>
      <c r="B3309" s="253" t="s">
        <v>400</v>
      </c>
      <c r="C3309" s="93" t="s">
        <v>9005</v>
      </c>
      <c r="D3309" s="93" t="s">
        <v>9006</v>
      </c>
      <c r="E3309" s="148">
        <f ca="1">IFERROR(__xludf.DUMMYFUNCTION(" VLOOKUP(A3350, IMPORTRANGE(""https://docs.google.com/spreadsheets/d/1fj_Bhi2XPL3siwIh4sx4VRLAe31yD50oKdj5UlRYW0c/"", ""Сводка!A:AA""), 5, FALSE)"),264)</f>
        <v>264</v>
      </c>
      <c r="F3309" s="148" t="s">
        <v>415</v>
      </c>
      <c r="G3309" s="147">
        <f ca="1">IFERROR(__xludf.DUMMYFUNCTION(" VLOOKUP(A3350, IMPORTRANGE(""https://docs.google.com/spreadsheets/d/1QNLbnkR_AongFt22vMfNzfpjZ0CjpI8QI-w0wBnYA1w/"", ""Инфа!A:AA""), 6, FALSE)"),2024)</f>
        <v>2024</v>
      </c>
      <c r="H3309" s="150">
        <v>20800</v>
      </c>
      <c r="I3309" s="156" t="s">
        <v>554</v>
      </c>
      <c r="J3309" s="93"/>
      <c r="K3309" s="153"/>
      <c r="L3309" s="153"/>
      <c r="M3309" s="153"/>
      <c r="N3309" s="153"/>
      <c r="O3309" s="153"/>
      <c r="P3309" s="153"/>
      <c r="Q3309" s="153"/>
      <c r="R3309" s="153"/>
      <c r="S3309" s="153"/>
    </row>
    <row r="3310" spans="1:19" ht="131.25">
      <c r="A3310" s="277" t="s">
        <v>25424</v>
      </c>
      <c r="B3310" s="253" t="s">
        <v>400</v>
      </c>
      <c r="C3310" s="93" t="s">
        <v>9007</v>
      </c>
      <c r="D3310" s="93" t="s">
        <v>9008</v>
      </c>
      <c r="E3310" s="148">
        <f ca="1">IFERROR(__xludf.DUMMYFUNCTION(" VLOOKUP(A3351, IMPORTRANGE(""https://docs.google.com/spreadsheets/d/1fj_Bhi2XPL3siwIh4sx4VRLAe31yD50oKdj5UlRYW0c/"", ""Сводка!A:AA""), 5, FALSE)"),156)</f>
        <v>156</v>
      </c>
      <c r="F3310" s="148" t="s">
        <v>415</v>
      </c>
      <c r="G3310" s="147">
        <f ca="1">IFERROR(__xludf.DUMMYFUNCTION(" VLOOKUP(A3351, IMPORTRANGE(""https://docs.google.com/spreadsheets/d/1QNLbnkR_AongFt22vMfNzfpjZ0CjpI8QI-w0wBnYA1w/"", ""Инфа!A:AA""), 6, FALSE)"),2024)</f>
        <v>2024</v>
      </c>
      <c r="H3310" s="150">
        <v>14400</v>
      </c>
      <c r="I3310" s="156" t="s">
        <v>554</v>
      </c>
      <c r="J3310" s="93" t="s">
        <v>9009</v>
      </c>
      <c r="K3310" s="153"/>
      <c r="L3310" s="153"/>
      <c r="M3310" s="153"/>
      <c r="N3310" s="153"/>
      <c r="O3310" s="153"/>
      <c r="P3310" s="153"/>
      <c r="Q3310" s="153"/>
      <c r="R3310" s="153"/>
      <c r="S3310" s="153"/>
    </row>
    <row r="3311" spans="1:19" ht="37.5">
      <c r="A3311" s="277" t="s">
        <v>25424</v>
      </c>
      <c r="B3311" s="253" t="s">
        <v>400</v>
      </c>
      <c r="C3311" s="93" t="s">
        <v>9007</v>
      </c>
      <c r="D3311" s="93" t="s">
        <v>9010</v>
      </c>
      <c r="E3311" s="148">
        <f ca="1">IFERROR(__xludf.DUMMYFUNCTION(" VLOOKUP(A3352, IMPORTRANGE(""https://docs.google.com/spreadsheets/d/1fj_Bhi2XPL3siwIh4sx4VRLAe31yD50oKdj5UlRYW0c/"", ""Сводка!A:AA""), 5, FALSE)"),96)</f>
        <v>96</v>
      </c>
      <c r="F3311" s="148" t="s">
        <v>415</v>
      </c>
      <c r="G3311" s="147">
        <f ca="1">IFERROR(__xludf.DUMMYFUNCTION(" VLOOKUP(A3352, IMPORTRANGE(""https://docs.google.com/spreadsheets/d/1QNLbnkR_AongFt22vMfNzfpjZ0CjpI8QI-w0wBnYA1w/"", ""Инфа!A:AA""), 6, FALSE)"),2024)</f>
        <v>2024</v>
      </c>
      <c r="H3311" s="150">
        <v>10800</v>
      </c>
      <c r="I3311" s="156" t="s">
        <v>554</v>
      </c>
      <c r="J3311" s="93"/>
      <c r="K3311" s="153"/>
      <c r="L3311" s="153"/>
      <c r="M3311" s="153"/>
      <c r="N3311" s="153"/>
      <c r="O3311" s="153"/>
      <c r="P3311" s="153"/>
      <c r="Q3311" s="153"/>
      <c r="R3311" s="153"/>
      <c r="S3311" s="153"/>
    </row>
    <row r="3312" spans="1:19" ht="168.75">
      <c r="A3312" s="277" t="s">
        <v>25424</v>
      </c>
      <c r="B3312" s="253" t="s">
        <v>400</v>
      </c>
      <c r="C3312" s="93" t="s">
        <v>9011</v>
      </c>
      <c r="D3312" s="93" t="s">
        <v>9012</v>
      </c>
      <c r="E3312" s="148">
        <f ca="1">IFERROR(__xludf.DUMMYFUNCTION(" VLOOKUP(A3353, IMPORTRANGE(""https://docs.google.com/spreadsheets/d/1fj_Bhi2XPL3siwIh4sx4VRLAe31yD50oKdj5UlRYW0c/"", ""Сводка!A:AA""), 5, FALSE)"),336)</f>
        <v>336</v>
      </c>
      <c r="F3312" s="148" t="s">
        <v>466</v>
      </c>
      <c r="G3312" s="147">
        <f ca="1">IFERROR(__xludf.DUMMYFUNCTION(" VLOOKUP(A3353, IMPORTRANGE(""https://docs.google.com/spreadsheets/d/1QNLbnkR_AongFt22vMfNzfpjZ0CjpI8QI-w0wBnYA1w/"", ""Инфа!A:AA""), 6, FALSE)"),2024)</f>
        <v>2024</v>
      </c>
      <c r="H3312" s="150">
        <v>19600</v>
      </c>
      <c r="I3312" s="151" t="s">
        <v>19</v>
      </c>
      <c r="J3312" s="93" t="s">
        <v>9013</v>
      </c>
      <c r="K3312" s="153"/>
      <c r="L3312" s="153"/>
      <c r="M3312" s="153"/>
      <c r="N3312" s="153"/>
      <c r="O3312" s="153"/>
      <c r="P3312" s="153"/>
      <c r="Q3312" s="153"/>
      <c r="R3312" s="153"/>
      <c r="S3312" s="153"/>
    </row>
    <row r="3313" spans="1:19" ht="131.25">
      <c r="A3313" s="277" t="s">
        <v>25424</v>
      </c>
      <c r="B3313" s="253" t="s">
        <v>400</v>
      </c>
      <c r="C3313" s="93" t="s">
        <v>9014</v>
      </c>
      <c r="D3313" s="93" t="s">
        <v>9015</v>
      </c>
      <c r="E3313" s="148">
        <f ca="1">IFERROR(__xludf.DUMMYFUNCTION(" VLOOKUP(A3354, IMPORTRANGE(""https://docs.google.com/spreadsheets/d/1fj_Bhi2XPL3siwIh4sx4VRLAe31yD50oKdj5UlRYW0c/"", ""Сводка!A:AA""), 5, FALSE)"),232)</f>
        <v>232</v>
      </c>
      <c r="F3313" s="148" t="s">
        <v>415</v>
      </c>
      <c r="G3313" s="147">
        <f ca="1">IFERROR(__xludf.DUMMYFUNCTION(" VLOOKUP(A3354, IMPORTRANGE(""https://docs.google.com/spreadsheets/d/1QNLbnkR_AongFt22vMfNzfpjZ0CjpI8QI-w0wBnYA1w/"", ""Инфа!A:AA""), 6, FALSE)"),2024)</f>
        <v>2024</v>
      </c>
      <c r="H3313" s="150">
        <v>12000</v>
      </c>
      <c r="I3313" s="151" t="s">
        <v>28</v>
      </c>
      <c r="J3313" s="93" t="s">
        <v>9016</v>
      </c>
      <c r="K3313" s="153"/>
      <c r="L3313" s="153"/>
      <c r="M3313" s="153"/>
      <c r="N3313" s="153"/>
      <c r="O3313" s="153"/>
      <c r="P3313" s="153"/>
      <c r="Q3313" s="153"/>
      <c r="R3313" s="153"/>
      <c r="S3313" s="153"/>
    </row>
    <row r="3314" spans="1:19" ht="150">
      <c r="A3314" s="277" t="s">
        <v>25424</v>
      </c>
      <c r="B3314" s="253" t="s">
        <v>400</v>
      </c>
      <c r="C3314" s="93" t="s">
        <v>9014</v>
      </c>
      <c r="D3314" s="93" t="s">
        <v>465</v>
      </c>
      <c r="E3314" s="148">
        <f ca="1">IFERROR(__xludf.DUMMYFUNCTION(" VLOOKUP(A3355, IMPORTRANGE(""https://docs.google.com/spreadsheets/d/1fj_Bhi2XPL3siwIh4sx4VRLAe31yD50oKdj5UlRYW0c/"", ""Сводка!A:AA""), 5, FALSE)"),244)</f>
        <v>244</v>
      </c>
      <c r="F3314" s="148" t="s">
        <v>415</v>
      </c>
      <c r="G3314" s="147">
        <f ca="1">IFERROR(__xludf.DUMMYFUNCTION(" VLOOKUP(A3355, IMPORTRANGE(""https://docs.google.com/spreadsheets/d/1QNLbnkR_AongFt22vMfNzfpjZ0CjpI8QI-w0wBnYA1w/"", ""Инфа!A:AA""), 6, FALSE)"),2024)</f>
        <v>2024</v>
      </c>
      <c r="H3314" s="150">
        <v>12300</v>
      </c>
      <c r="I3314" s="151" t="s">
        <v>28</v>
      </c>
      <c r="J3314" s="93" t="s">
        <v>9017</v>
      </c>
      <c r="K3314" s="153"/>
      <c r="L3314" s="153"/>
      <c r="M3314" s="153"/>
      <c r="N3314" s="153"/>
      <c r="O3314" s="153"/>
      <c r="P3314" s="153"/>
      <c r="Q3314" s="153"/>
      <c r="R3314" s="153"/>
      <c r="S3314" s="153"/>
    </row>
    <row r="3315" spans="1:19" ht="187.5">
      <c r="A3315" s="277" t="s">
        <v>25424</v>
      </c>
      <c r="B3315" s="253" t="s">
        <v>400</v>
      </c>
      <c r="C3315" s="93" t="s">
        <v>9018</v>
      </c>
      <c r="D3315" s="93" t="s">
        <v>9019</v>
      </c>
      <c r="E3315" s="148">
        <f ca="1">IFERROR(__xludf.DUMMYFUNCTION(" VLOOKUP(A3356, IMPORTRANGE(""https://docs.google.com/spreadsheets/d/1fj_Bhi2XPL3siwIh4sx4VRLAe31yD50oKdj5UlRYW0c/"", ""Сводка!A:AA""), 5, FALSE)"),164)</f>
        <v>164</v>
      </c>
      <c r="F3315" s="148" t="s">
        <v>108</v>
      </c>
      <c r="G3315" s="147">
        <f ca="1">IFERROR(__xludf.DUMMYFUNCTION(" VLOOKUP(A3356, IMPORTRANGE(""https://docs.google.com/spreadsheets/d/1QNLbnkR_AongFt22vMfNzfpjZ0CjpI8QI-w0wBnYA1w/"", ""Инфа!A:AA""), 6, FALSE)"),2024)</f>
        <v>2024</v>
      </c>
      <c r="H3315" s="150">
        <v>14800</v>
      </c>
      <c r="I3315" s="151" t="s">
        <v>28</v>
      </c>
      <c r="J3315" s="93" t="s">
        <v>9020</v>
      </c>
      <c r="K3315" s="153"/>
      <c r="L3315" s="153"/>
      <c r="M3315" s="153"/>
      <c r="N3315" s="153"/>
      <c r="O3315" s="153"/>
      <c r="P3315" s="153"/>
      <c r="Q3315" s="153"/>
      <c r="R3315" s="153"/>
      <c r="S3315" s="153"/>
    </row>
    <row r="3316" spans="1:19" ht="75">
      <c r="A3316" s="277" t="s">
        <v>25424</v>
      </c>
      <c r="B3316" s="253" t="s">
        <v>400</v>
      </c>
      <c r="C3316" s="93" t="s">
        <v>9021</v>
      </c>
      <c r="D3316" s="93" t="s">
        <v>9022</v>
      </c>
      <c r="E3316" s="148">
        <f ca="1">IFERROR(__xludf.DUMMYFUNCTION(" VLOOKUP(A3357, IMPORTRANGE(""https://docs.google.com/spreadsheets/d/1fj_Bhi2XPL3siwIh4sx4VRLAe31yD50oKdj5UlRYW0c/"", ""Сводка!A:AA""), 5, FALSE)"),164)</f>
        <v>164</v>
      </c>
      <c r="F3316" s="148" t="s">
        <v>108</v>
      </c>
      <c r="G3316" s="147">
        <f ca="1">IFERROR(__xludf.DUMMYFUNCTION(" VLOOKUP(A3357, IMPORTRANGE(""https://docs.google.com/spreadsheets/d/1QNLbnkR_AongFt22vMfNzfpjZ0CjpI8QI-w0wBnYA1w/"", ""Инфа!A:AA""), 6, FALSE)"),2024)</f>
        <v>2024</v>
      </c>
      <c r="H3316" s="150">
        <v>9900</v>
      </c>
      <c r="I3316" s="151" t="s">
        <v>246</v>
      </c>
      <c r="J3316" s="93" t="s">
        <v>9023</v>
      </c>
      <c r="K3316" s="153"/>
      <c r="L3316" s="153"/>
      <c r="M3316" s="153"/>
      <c r="N3316" s="153"/>
      <c r="O3316" s="153"/>
      <c r="P3316" s="153"/>
      <c r="Q3316" s="153"/>
      <c r="R3316" s="153"/>
      <c r="S3316" s="153"/>
    </row>
    <row r="3317" spans="1:19" ht="112.5">
      <c r="A3317" s="277" t="s">
        <v>25424</v>
      </c>
      <c r="B3317" s="253" t="s">
        <v>153</v>
      </c>
      <c r="C3317" s="93" t="s">
        <v>9024</v>
      </c>
      <c r="D3317" s="93" t="s">
        <v>5400</v>
      </c>
      <c r="E3317" s="148">
        <f ca="1">IFERROR(__xludf.DUMMYFUNCTION(" VLOOKUP(A3358, IMPORTRANGE(""https://docs.google.com/spreadsheets/d/1fj_Bhi2XPL3siwIh4sx4VRLAe31yD50oKdj5UlRYW0c/"", ""Сводка!A:AA""), 5, FALSE)"),132)</f>
        <v>132</v>
      </c>
      <c r="F3317" s="148" t="s">
        <v>50</v>
      </c>
      <c r="G3317" s="147">
        <f ca="1">IFERROR(__xludf.DUMMYFUNCTION(" VLOOKUP(A3358, IMPORTRANGE(""https://docs.google.com/spreadsheets/d/1QNLbnkR_AongFt22vMfNzfpjZ0CjpI8QI-w0wBnYA1w/"", ""Инфа!A:AA""), 6, FALSE)"),2024)</f>
        <v>2024</v>
      </c>
      <c r="H3317" s="150">
        <v>11600</v>
      </c>
      <c r="I3317" s="151" t="s">
        <v>18</v>
      </c>
      <c r="J3317" s="93" t="s">
        <v>9025</v>
      </c>
      <c r="K3317" s="153"/>
      <c r="L3317" s="153"/>
      <c r="M3317" s="153"/>
      <c r="N3317" s="153"/>
      <c r="O3317" s="153"/>
      <c r="P3317" s="153"/>
      <c r="Q3317" s="153"/>
      <c r="R3317" s="153"/>
      <c r="S3317" s="153"/>
    </row>
    <row r="3318" spans="1:19" ht="168.75">
      <c r="A3318" s="277" t="s">
        <v>25424</v>
      </c>
      <c r="B3318" s="253" t="s">
        <v>400</v>
      </c>
      <c r="C3318" s="93" t="s">
        <v>9024</v>
      </c>
      <c r="D3318" s="93" t="s">
        <v>9026</v>
      </c>
      <c r="E3318" s="148">
        <f ca="1">IFERROR(__xludf.DUMMYFUNCTION(" VLOOKUP(A3359, IMPORTRANGE(""https://docs.google.com/spreadsheets/d/1fj_Bhi2XPL3siwIh4sx4VRLAe31yD50oKdj5UlRYW0c/"", ""Сводка!A:AA""), 5, FALSE)"),308)</f>
        <v>308</v>
      </c>
      <c r="F3318" s="148" t="s">
        <v>415</v>
      </c>
      <c r="G3318" s="147">
        <f ca="1">IFERROR(__xludf.DUMMYFUNCTION(" VLOOKUP(A3359, IMPORTRANGE(""https://docs.google.com/spreadsheets/d/1QNLbnkR_AongFt22vMfNzfpjZ0CjpI8QI-w0wBnYA1w/"", ""Инфа!A:AA""), 6, FALSE)"),2024)</f>
        <v>2024</v>
      </c>
      <c r="H3318" s="150">
        <v>14200</v>
      </c>
      <c r="I3318" s="151" t="s">
        <v>18</v>
      </c>
      <c r="J3318" s="93" t="s">
        <v>9027</v>
      </c>
      <c r="K3318" s="153"/>
      <c r="L3318" s="153"/>
      <c r="M3318" s="153"/>
      <c r="N3318" s="153"/>
      <c r="O3318" s="153"/>
      <c r="P3318" s="153"/>
      <c r="Q3318" s="153"/>
      <c r="R3318" s="153"/>
      <c r="S3318" s="153"/>
    </row>
    <row r="3319" spans="1:19" ht="112.5">
      <c r="A3319" s="277" t="s">
        <v>25424</v>
      </c>
      <c r="B3319" s="253" t="s">
        <v>153</v>
      </c>
      <c r="C3319" s="93" t="s">
        <v>9024</v>
      </c>
      <c r="D3319" s="93" t="s">
        <v>9028</v>
      </c>
      <c r="E3319" s="148">
        <f ca="1">IFERROR(__xludf.DUMMYFUNCTION(" VLOOKUP(A3360, IMPORTRANGE(""https://docs.google.com/spreadsheets/d/1fj_Bhi2XPL3siwIh4sx4VRLAe31yD50oKdj5UlRYW0c/"", ""Сводка!A:AA""), 5, FALSE)"),92)</f>
        <v>92</v>
      </c>
      <c r="F3319" s="148" t="s">
        <v>108</v>
      </c>
      <c r="G3319" s="147">
        <f ca="1">IFERROR(__xludf.DUMMYFUNCTION(" VLOOKUP(A3360, IMPORTRANGE(""https://docs.google.com/spreadsheets/d/1QNLbnkR_AongFt22vMfNzfpjZ0CjpI8QI-w0wBnYA1w/"", ""Инфа!A:AA""), 6, FALSE)"),2024)</f>
        <v>2024</v>
      </c>
      <c r="H3319" s="150">
        <v>7800</v>
      </c>
      <c r="I3319" s="151" t="s">
        <v>1196</v>
      </c>
      <c r="J3319" s="93"/>
      <c r="K3319" s="153"/>
      <c r="L3319" s="153"/>
      <c r="M3319" s="153"/>
      <c r="N3319" s="153"/>
      <c r="O3319" s="153"/>
      <c r="P3319" s="153"/>
      <c r="Q3319" s="153"/>
      <c r="R3319" s="153"/>
      <c r="S3319" s="153"/>
    </row>
    <row r="3320" spans="1:19" ht="93.75">
      <c r="A3320" s="277" t="s">
        <v>25424</v>
      </c>
      <c r="B3320" s="253" t="s">
        <v>400</v>
      </c>
      <c r="C3320" s="93" t="s">
        <v>9024</v>
      </c>
      <c r="D3320" s="93" t="s">
        <v>9029</v>
      </c>
      <c r="E3320" s="148">
        <f ca="1">IFERROR(__xludf.DUMMYFUNCTION(" VLOOKUP(A3361, IMPORTRANGE(""https://docs.google.com/spreadsheets/d/1fj_Bhi2XPL3siwIh4sx4VRLAe31yD50oKdj5UlRYW0c/"", ""Сводка!A:AA""), 5, FALSE)"),128)</f>
        <v>128</v>
      </c>
      <c r="F3320" s="148" t="s">
        <v>415</v>
      </c>
      <c r="G3320" s="147">
        <f ca="1">IFERROR(__xludf.DUMMYFUNCTION(" VLOOKUP(A3361, IMPORTRANGE(""https://docs.google.com/spreadsheets/d/1QNLbnkR_AongFt22vMfNzfpjZ0CjpI8QI-w0wBnYA1w/"", ""Инфа!A:AA""), 6, FALSE)"),2024)</f>
        <v>2024</v>
      </c>
      <c r="H3320" s="150">
        <v>11500</v>
      </c>
      <c r="I3320" s="151" t="s">
        <v>18</v>
      </c>
      <c r="J3320" s="93" t="s">
        <v>9030</v>
      </c>
      <c r="K3320" s="153"/>
      <c r="L3320" s="153"/>
      <c r="M3320" s="153"/>
      <c r="N3320" s="153"/>
      <c r="O3320" s="153"/>
      <c r="P3320" s="153"/>
      <c r="Q3320" s="153"/>
      <c r="R3320" s="153"/>
      <c r="S3320" s="153"/>
    </row>
    <row r="3321" spans="1:19" ht="93.75">
      <c r="A3321" s="277" t="s">
        <v>25424</v>
      </c>
      <c r="B3321" s="253" t="s">
        <v>400</v>
      </c>
      <c r="C3321" s="93" t="s">
        <v>9031</v>
      </c>
      <c r="D3321" s="93" t="s">
        <v>9032</v>
      </c>
      <c r="E3321" s="148">
        <f ca="1">IFERROR(__xludf.DUMMYFUNCTION(" VLOOKUP(A3362, IMPORTRANGE(""https://docs.google.com/spreadsheets/d/1fj_Bhi2XPL3siwIh4sx4VRLAe31yD50oKdj5UlRYW0c/"", ""Сводка!A:AA""), 5, FALSE)"),188)</f>
        <v>188</v>
      </c>
      <c r="F3321" s="148" t="s">
        <v>403</v>
      </c>
      <c r="G3321" s="147">
        <f ca="1">IFERROR(__xludf.DUMMYFUNCTION(" VLOOKUP(A3362, IMPORTRANGE(""https://docs.google.com/spreadsheets/d/1QNLbnkR_AongFt22vMfNzfpjZ0CjpI8QI-w0wBnYA1w/"", ""Инфа!A:AA""), 6, FALSE)"),2024)</f>
        <v>2024</v>
      </c>
      <c r="H3321" s="150">
        <v>16300</v>
      </c>
      <c r="I3321" s="151" t="s">
        <v>161</v>
      </c>
      <c r="J3321" s="93" t="s">
        <v>9033</v>
      </c>
      <c r="K3321" s="153"/>
      <c r="L3321" s="153"/>
      <c r="M3321" s="153"/>
      <c r="N3321" s="153"/>
      <c r="O3321" s="153"/>
      <c r="P3321" s="153"/>
      <c r="Q3321" s="153"/>
      <c r="R3321" s="153"/>
      <c r="S3321" s="153"/>
    </row>
    <row r="3322" spans="1:19" ht="93.75">
      <c r="A3322" s="277" t="s">
        <v>25424</v>
      </c>
      <c r="B3322" s="253" t="s">
        <v>400</v>
      </c>
      <c r="C3322" s="93" t="s">
        <v>9034</v>
      </c>
      <c r="D3322" s="93" t="s">
        <v>9035</v>
      </c>
      <c r="E3322" s="148">
        <f ca="1">IFERROR(__xludf.DUMMYFUNCTION(" VLOOKUP(A3363, IMPORTRANGE(""https://docs.google.com/spreadsheets/d/1fj_Bhi2XPL3siwIh4sx4VRLAe31yD50oKdj5UlRYW0c/"", ""Сводка!A:AA""), 5, FALSE)"),160)</f>
        <v>160</v>
      </c>
      <c r="F3322" s="148" t="s">
        <v>9036</v>
      </c>
      <c r="G3322" s="147">
        <f ca="1">IFERROR(__xludf.DUMMYFUNCTION(" VLOOKUP(A3363, IMPORTRANGE(""https://docs.google.com/spreadsheets/d/1QNLbnkR_AongFt22vMfNzfpjZ0CjpI8QI-w0wBnYA1w/"", ""Инфа!A:AA""), 6, FALSE)"),2024)</f>
        <v>2024</v>
      </c>
      <c r="H3322" s="150">
        <v>14600</v>
      </c>
      <c r="I3322" s="151" t="s">
        <v>161</v>
      </c>
      <c r="J3322" s="93" t="s">
        <v>9037</v>
      </c>
      <c r="K3322" s="153"/>
      <c r="L3322" s="153"/>
      <c r="M3322" s="153"/>
      <c r="N3322" s="153"/>
      <c r="O3322" s="153"/>
      <c r="P3322" s="153"/>
      <c r="Q3322" s="153"/>
      <c r="R3322" s="153"/>
      <c r="S3322" s="153"/>
    </row>
    <row r="3323" spans="1:19" ht="93.75">
      <c r="A3323" s="277" t="s">
        <v>25424</v>
      </c>
      <c r="B3323" s="253" t="s">
        <v>400</v>
      </c>
      <c r="C3323" s="93" t="s">
        <v>9038</v>
      </c>
      <c r="D3323" s="93" t="s">
        <v>9039</v>
      </c>
      <c r="E3323" s="148">
        <f ca="1">IFERROR(__xludf.DUMMYFUNCTION(" VLOOKUP(A3364, IMPORTRANGE(""https://docs.google.com/spreadsheets/d/1fj_Bhi2XPL3siwIh4sx4VRLAe31yD50oKdj5UlRYW0c/"", ""Сводка!A:AA""), 5, FALSE)"),128)</f>
        <v>128</v>
      </c>
      <c r="F3323" s="148" t="s">
        <v>26</v>
      </c>
      <c r="G3323" s="147">
        <f ca="1">IFERROR(__xludf.DUMMYFUNCTION(" VLOOKUP(A3364, IMPORTRANGE(""https://docs.google.com/spreadsheets/d/1QNLbnkR_AongFt22vMfNzfpjZ0CjpI8QI-w0wBnYA1w/"", ""Инфа!A:AA""), 6, FALSE)"),2024)</f>
        <v>2024</v>
      </c>
      <c r="H3323" s="150">
        <v>12700</v>
      </c>
      <c r="I3323" s="151" t="s">
        <v>161</v>
      </c>
      <c r="J3323" s="93" t="s">
        <v>9040</v>
      </c>
      <c r="K3323" s="153"/>
      <c r="L3323" s="153"/>
      <c r="M3323" s="153"/>
      <c r="N3323" s="153"/>
      <c r="O3323" s="153"/>
      <c r="P3323" s="153"/>
      <c r="Q3323" s="153"/>
      <c r="R3323" s="153"/>
      <c r="S3323" s="153"/>
    </row>
    <row r="3324" spans="1:19" ht="56.25">
      <c r="A3324" s="277" t="s">
        <v>25424</v>
      </c>
      <c r="B3324" s="253" t="s">
        <v>153</v>
      </c>
      <c r="C3324" s="93" t="s">
        <v>9041</v>
      </c>
      <c r="D3324" s="93" t="s">
        <v>9042</v>
      </c>
      <c r="E3324" s="148">
        <f ca="1">IFERROR(__xludf.DUMMYFUNCTION(" VLOOKUP(A3365, IMPORTRANGE(""https://docs.google.com/spreadsheets/d/1fj_Bhi2XPL3siwIh4sx4VRLAe31yD50oKdj5UlRYW0c/"", ""Сводка!A:AA""), 5, FALSE)"),180)</f>
        <v>180</v>
      </c>
      <c r="F3324" s="148" t="s">
        <v>108</v>
      </c>
      <c r="G3324" s="147">
        <f ca="1">IFERROR(__xludf.DUMMYFUNCTION(" VLOOKUP(A3365, IMPORTRANGE(""https://docs.google.com/spreadsheets/d/1QNLbnkR_AongFt22vMfNzfpjZ0CjpI8QI-w0wBnYA1w/"", ""Инфа!A:AA""), 6, FALSE)"),2024)</f>
        <v>2024</v>
      </c>
      <c r="H3324" s="150">
        <v>10400</v>
      </c>
      <c r="I3324" s="156" t="s">
        <v>28</v>
      </c>
      <c r="J3324" s="93"/>
      <c r="K3324" s="153"/>
      <c r="L3324" s="153"/>
      <c r="M3324" s="153"/>
      <c r="N3324" s="153"/>
      <c r="O3324" s="153"/>
      <c r="P3324" s="153"/>
      <c r="Q3324" s="153"/>
      <c r="R3324" s="153"/>
      <c r="S3324" s="153"/>
    </row>
    <row r="3325" spans="1:19" ht="93.75">
      <c r="A3325" s="277" t="s">
        <v>25424</v>
      </c>
      <c r="B3325" s="253" t="s">
        <v>13</v>
      </c>
      <c r="C3325" s="93" t="s">
        <v>9043</v>
      </c>
      <c r="D3325" s="93" t="s">
        <v>9044</v>
      </c>
      <c r="E3325" s="148">
        <f ca="1">IFERROR(__xludf.DUMMYFUNCTION(" VLOOKUP(A3366, IMPORTRANGE(""https://docs.google.com/spreadsheets/d/1fj_Bhi2XPL3siwIh4sx4VRLAe31yD50oKdj5UlRYW0c/"", ""Сводка!A:AA""), 5, FALSE)"),140)</f>
        <v>140</v>
      </c>
      <c r="F3325" s="148" t="s">
        <v>50</v>
      </c>
      <c r="G3325" s="147">
        <f ca="1">IFERROR(__xludf.DUMMYFUNCTION(" VLOOKUP(A3366, IMPORTRANGE(""https://docs.google.com/spreadsheets/d/1QNLbnkR_AongFt22vMfNzfpjZ0CjpI8QI-w0wBnYA1w/"", ""Инфа!A:AA""), 6, FALSE)"),2024)</f>
        <v>2024</v>
      </c>
      <c r="H3325" s="150">
        <v>13400</v>
      </c>
      <c r="I3325" s="156" t="s">
        <v>97</v>
      </c>
      <c r="J3325" s="93" t="s">
        <v>9045</v>
      </c>
      <c r="K3325" s="153"/>
      <c r="L3325" s="153"/>
      <c r="M3325" s="153"/>
      <c r="N3325" s="153"/>
      <c r="O3325" s="153"/>
      <c r="P3325" s="153"/>
      <c r="Q3325" s="153"/>
      <c r="R3325" s="153"/>
      <c r="S3325" s="153"/>
    </row>
    <row r="3326" spans="1:19" ht="150">
      <c r="A3326" s="277" t="s">
        <v>25424</v>
      </c>
      <c r="B3326" s="253" t="s">
        <v>153</v>
      </c>
      <c r="C3326" s="93" t="s">
        <v>2117</v>
      </c>
      <c r="D3326" s="93" t="s">
        <v>9046</v>
      </c>
      <c r="E3326" s="148">
        <f ca="1">IFERROR(__xludf.DUMMYFUNCTION(" VLOOKUP(A3367, IMPORTRANGE(""https://docs.google.com/spreadsheets/d/1fj_Bhi2XPL3siwIh4sx4VRLAe31yD50oKdj5UlRYW0c/"", ""Сводка!A:AA""), 5, FALSE)"),100)</f>
        <v>100</v>
      </c>
      <c r="F3326" s="148" t="s">
        <v>165</v>
      </c>
      <c r="G3326" s="147">
        <f ca="1">IFERROR(__xludf.DUMMYFUNCTION(" VLOOKUP(A3367, IMPORTRANGE(""https://docs.google.com/spreadsheets/d/1QNLbnkR_AongFt22vMfNzfpjZ0CjpI8QI-w0wBnYA1w/"", ""Инфа!A:AA""), 6, FALSE)"),2024)</f>
        <v>2024</v>
      </c>
      <c r="H3326" s="150">
        <v>8000</v>
      </c>
      <c r="I3326" s="151" t="s">
        <v>291</v>
      </c>
      <c r="J3326" s="93" t="s">
        <v>9047</v>
      </c>
      <c r="K3326" s="153"/>
      <c r="L3326" s="153"/>
      <c r="M3326" s="153"/>
      <c r="N3326" s="153"/>
      <c r="O3326" s="153"/>
      <c r="P3326" s="153"/>
      <c r="Q3326" s="153"/>
      <c r="R3326" s="153"/>
      <c r="S3326" s="153"/>
    </row>
    <row r="3327" spans="1:19" ht="75">
      <c r="A3327" s="277" t="s">
        <v>25424</v>
      </c>
      <c r="B3327" s="253" t="s">
        <v>400</v>
      </c>
      <c r="C3327" s="93" t="s">
        <v>9048</v>
      </c>
      <c r="D3327" s="93" t="s">
        <v>9049</v>
      </c>
      <c r="E3327" s="148">
        <f ca="1">IFERROR(__xludf.DUMMYFUNCTION(" VLOOKUP(A3368, IMPORTRANGE(""https://docs.google.com/spreadsheets/d/1fj_Bhi2XPL3siwIh4sx4VRLAe31yD50oKdj5UlRYW0c/"", ""Сводка!A:AA""), 5, FALSE)"),172)</f>
        <v>172</v>
      </c>
      <c r="F3327" s="148" t="s">
        <v>403</v>
      </c>
      <c r="G3327" s="147">
        <f ca="1">IFERROR(__xludf.DUMMYFUNCTION(" VLOOKUP(A3368, IMPORTRANGE(""https://docs.google.com/spreadsheets/d/1QNLbnkR_AongFt22vMfNzfpjZ0CjpI8QI-w0wBnYA1w/"", ""Инфа!A:AA""), 6, FALSE)"),2024)</f>
        <v>2024</v>
      </c>
      <c r="H3327" s="150">
        <v>15300</v>
      </c>
      <c r="I3327" s="151" t="s">
        <v>291</v>
      </c>
      <c r="J3327" s="93" t="s">
        <v>9050</v>
      </c>
      <c r="K3327" s="153"/>
      <c r="L3327" s="153"/>
      <c r="M3327" s="153"/>
      <c r="N3327" s="153"/>
      <c r="O3327" s="153"/>
      <c r="P3327" s="153"/>
      <c r="Q3327" s="153"/>
      <c r="R3327" s="153"/>
      <c r="S3327" s="153"/>
    </row>
    <row r="3328" spans="1:19" ht="225">
      <c r="A3328" s="277" t="s">
        <v>25424</v>
      </c>
      <c r="B3328" s="253" t="s">
        <v>153</v>
      </c>
      <c r="C3328" s="93" t="s">
        <v>9051</v>
      </c>
      <c r="D3328" s="93" t="s">
        <v>9052</v>
      </c>
      <c r="E3328" s="148">
        <f ca="1">IFERROR(__xludf.DUMMYFUNCTION(" VLOOKUP(A3369, IMPORTRANGE(""https://docs.google.com/spreadsheets/d/1fj_Bhi2XPL3siwIh4sx4VRLAe31yD50oKdj5UlRYW0c/"", ""Сводка!A:AA""), 5, FALSE)"),187)</f>
        <v>187</v>
      </c>
      <c r="F3328" s="148" t="s">
        <v>26</v>
      </c>
      <c r="G3328" s="147">
        <f ca="1">IFERROR(__xludf.DUMMYFUNCTION(" VLOOKUP(A3369, IMPORTRANGE(""https://docs.google.com/spreadsheets/d/1QNLbnkR_AongFt22vMfNzfpjZ0CjpI8QI-w0wBnYA1w/"", ""Инфа!A:AA""), 6, FALSE)"),2024)</f>
        <v>2024</v>
      </c>
      <c r="H3328" s="150">
        <v>16200</v>
      </c>
      <c r="I3328" s="151" t="s">
        <v>596</v>
      </c>
      <c r="J3328" s="93" t="s">
        <v>9053</v>
      </c>
      <c r="K3328" s="153"/>
      <c r="L3328" s="153"/>
      <c r="M3328" s="153"/>
      <c r="N3328" s="153"/>
      <c r="O3328" s="153"/>
      <c r="P3328" s="153"/>
      <c r="Q3328" s="153"/>
      <c r="R3328" s="153"/>
      <c r="S3328" s="153"/>
    </row>
    <row r="3329" spans="1:19" ht="56.25">
      <c r="A3329" s="277" t="s">
        <v>25424</v>
      </c>
      <c r="B3329" s="253" t="s">
        <v>153</v>
      </c>
      <c r="C3329" s="122" t="s">
        <v>9054</v>
      </c>
      <c r="D3329" s="122" t="s">
        <v>9055</v>
      </c>
      <c r="E3329" s="148">
        <f ca="1">IFERROR(__xludf.DUMMYFUNCTION(" VLOOKUP(A3370, IMPORTRANGE(""https://docs.google.com/spreadsheets/d/1fj_Bhi2XPL3siwIh4sx4VRLAe31yD50oKdj5UlRYW0c/"", ""Сводка!A:AA""), 5, FALSE)"),80)</f>
        <v>80</v>
      </c>
      <c r="F3329" s="193" t="s">
        <v>456</v>
      </c>
      <c r="G3329" s="147">
        <f ca="1">IFERROR(__xludf.DUMMYFUNCTION(" VLOOKUP(A3370, IMPORTRANGE(""https://docs.google.com/spreadsheets/d/1QNLbnkR_AongFt22vMfNzfpjZ0CjpI8QI-w0wBnYA1w/"", ""Инфа!A:AA""), 6, FALSE)"),2024)</f>
        <v>2024</v>
      </c>
      <c r="H3329" s="150">
        <v>9800</v>
      </c>
      <c r="I3329" s="194" t="s">
        <v>501</v>
      </c>
      <c r="J3329" s="122"/>
      <c r="K3329" s="153"/>
      <c r="L3329" s="153"/>
      <c r="M3329" s="153"/>
      <c r="N3329" s="153"/>
      <c r="O3329" s="153"/>
      <c r="P3329" s="153"/>
      <c r="Q3329" s="153"/>
      <c r="R3329" s="153"/>
      <c r="S3329" s="153"/>
    </row>
    <row r="3330" spans="1:19" ht="37.5">
      <c r="A3330" s="277" t="s">
        <v>25424</v>
      </c>
      <c r="B3330" s="253" t="s">
        <v>400</v>
      </c>
      <c r="C3330" s="93" t="s">
        <v>9056</v>
      </c>
      <c r="D3330" s="93" t="s">
        <v>9057</v>
      </c>
      <c r="E3330" s="148">
        <f ca="1">IFERROR(__xludf.DUMMYFUNCTION(" VLOOKUP(A3371, IMPORTRANGE(""https://docs.google.com/spreadsheets/d/1fj_Bhi2XPL3siwIh4sx4VRLAe31yD50oKdj5UlRYW0c/"", ""Сводка!A:AA""), 5, FALSE)"),340)</f>
        <v>340</v>
      </c>
      <c r="F3330" s="148" t="s">
        <v>415</v>
      </c>
      <c r="G3330" s="147">
        <f ca="1">IFERROR(__xludf.DUMMYFUNCTION(" VLOOKUP(A3371, IMPORTRANGE(""https://docs.google.com/spreadsheets/d/1QNLbnkR_AongFt22vMfNzfpjZ0CjpI8QI-w0wBnYA1w/"", ""Инфа!A:AA""), 6, FALSE)"),2024)</f>
        <v>2024</v>
      </c>
      <c r="H3330" s="150">
        <v>25400</v>
      </c>
      <c r="I3330" s="151" t="s">
        <v>28</v>
      </c>
      <c r="J3330" s="93"/>
      <c r="K3330" s="153"/>
      <c r="L3330" s="153"/>
      <c r="M3330" s="153"/>
      <c r="N3330" s="153"/>
      <c r="O3330" s="153"/>
      <c r="P3330" s="153"/>
      <c r="Q3330" s="153"/>
      <c r="R3330" s="153"/>
      <c r="S3330" s="153"/>
    </row>
    <row r="3331" spans="1:19" ht="93.75">
      <c r="A3331" s="277" t="s">
        <v>25424</v>
      </c>
      <c r="B3331" s="253" t="s">
        <v>400</v>
      </c>
      <c r="C3331" s="93" t="s">
        <v>9058</v>
      </c>
      <c r="D3331" s="93" t="s">
        <v>9059</v>
      </c>
      <c r="E3331" s="148">
        <f ca="1">IFERROR(__xludf.DUMMYFUNCTION(" VLOOKUP(A3372, IMPORTRANGE(""https://docs.google.com/spreadsheets/d/1fj_Bhi2XPL3siwIh4sx4VRLAe31yD50oKdj5UlRYW0c/"", ""Сводка!A:AA""), 5, FALSE)"),128)</f>
        <v>128</v>
      </c>
      <c r="F3331" s="148" t="s">
        <v>415</v>
      </c>
      <c r="G3331" s="147">
        <f ca="1">IFERROR(__xludf.DUMMYFUNCTION(" VLOOKUP(A3372, IMPORTRANGE(""https://docs.google.com/spreadsheets/d/1QNLbnkR_AongFt22vMfNzfpjZ0CjpI8QI-w0wBnYA1w/"", ""Инфа!A:AA""), 6, FALSE)"),2024)</f>
        <v>2024</v>
      </c>
      <c r="H3331" s="150">
        <v>8800</v>
      </c>
      <c r="I3331" s="151" t="s">
        <v>404</v>
      </c>
      <c r="J3331" s="93" t="s">
        <v>9060</v>
      </c>
      <c r="K3331" s="153"/>
      <c r="L3331" s="153"/>
      <c r="M3331" s="153"/>
      <c r="N3331" s="153"/>
      <c r="O3331" s="153"/>
      <c r="P3331" s="153"/>
      <c r="Q3331" s="153"/>
      <c r="R3331" s="153"/>
      <c r="S3331" s="153"/>
    </row>
    <row r="3332" spans="1:19" ht="112.5">
      <c r="A3332" s="277" t="s">
        <v>25424</v>
      </c>
      <c r="B3332" s="254" t="s">
        <v>153</v>
      </c>
      <c r="C3332" s="96" t="s">
        <v>9061</v>
      </c>
      <c r="D3332" s="96" t="s">
        <v>9062</v>
      </c>
      <c r="E3332" s="148">
        <f ca="1">IFERROR(__xludf.DUMMYFUNCTION(" VLOOKUP(A3373, IMPORTRANGE(""https://docs.google.com/spreadsheets/d/1fj_Bhi2XPL3siwIh4sx4VRLAe31yD50oKdj5UlRYW0c/"", ""Сводка!A:AA""), 5, FALSE)"),336)</f>
        <v>336</v>
      </c>
      <c r="F3332" s="165" t="s">
        <v>59</v>
      </c>
      <c r="G3332" s="147">
        <f ca="1">IFERROR(__xludf.DUMMYFUNCTION(" VLOOKUP(A3373, IMPORTRANGE(""https://docs.google.com/spreadsheets/d/1QNLbnkR_AongFt22vMfNzfpjZ0CjpI8QI-w0wBnYA1w/"", ""Инфа!A:AA""), 6, FALSE)"),2024)</f>
        <v>2024</v>
      </c>
      <c r="H3332" s="150">
        <v>25200</v>
      </c>
      <c r="I3332" s="156" t="s">
        <v>190</v>
      </c>
      <c r="J3332" s="96" t="s">
        <v>9063</v>
      </c>
      <c r="K3332" s="153"/>
      <c r="L3332" s="153"/>
      <c r="M3332" s="153"/>
      <c r="N3332" s="153"/>
      <c r="O3332" s="153"/>
      <c r="P3332" s="153"/>
      <c r="Q3332" s="153"/>
      <c r="R3332" s="153"/>
      <c r="S3332" s="153"/>
    </row>
    <row r="3333" spans="1:19" ht="112.5">
      <c r="A3333" s="277" t="s">
        <v>25424</v>
      </c>
      <c r="B3333" s="254" t="s">
        <v>400</v>
      </c>
      <c r="C3333" s="96" t="s">
        <v>9064</v>
      </c>
      <c r="D3333" s="96" t="s">
        <v>9065</v>
      </c>
      <c r="E3333" s="148">
        <f ca="1">IFERROR(__xludf.DUMMYFUNCTION(" VLOOKUP(A3374, IMPORTRANGE(""https://docs.google.com/spreadsheets/d/1fj_Bhi2XPL3siwIh4sx4VRLAe31yD50oKdj5UlRYW0c/"", ""Сводка!A:AA""), 5, FALSE)"),328)</f>
        <v>328</v>
      </c>
      <c r="F3333" s="165" t="s">
        <v>59</v>
      </c>
      <c r="G3333" s="147">
        <f ca="1">IFERROR(__xludf.DUMMYFUNCTION(" VLOOKUP(A3374, IMPORTRANGE(""https://docs.google.com/spreadsheets/d/1QNLbnkR_AongFt22vMfNzfpjZ0CjpI8QI-w0wBnYA1w/"", ""Инфа!A:AA""), 6, FALSE)"),2024)</f>
        <v>2024</v>
      </c>
      <c r="H3333" s="150">
        <v>24700</v>
      </c>
      <c r="I3333" s="156" t="s">
        <v>190</v>
      </c>
      <c r="J3333" s="96" t="s">
        <v>9066</v>
      </c>
      <c r="K3333" s="153"/>
      <c r="L3333" s="153"/>
      <c r="M3333" s="153"/>
      <c r="N3333" s="153"/>
      <c r="O3333" s="153"/>
      <c r="P3333" s="153"/>
      <c r="Q3333" s="153"/>
      <c r="R3333" s="153"/>
      <c r="S3333" s="153"/>
    </row>
    <row r="3334" spans="1:19" ht="262.5">
      <c r="A3334" s="277" t="s">
        <v>25424</v>
      </c>
      <c r="B3334" s="253" t="s">
        <v>400</v>
      </c>
      <c r="C3334" s="93" t="s">
        <v>9067</v>
      </c>
      <c r="D3334" s="93" t="s">
        <v>9068</v>
      </c>
      <c r="E3334" s="148">
        <f ca="1">IFERROR(__xludf.DUMMYFUNCTION(" VLOOKUP(A3375, IMPORTRANGE(""https://docs.google.com/spreadsheets/d/1fj_Bhi2XPL3siwIh4sx4VRLAe31yD50oKdj5UlRYW0c/"", ""Сводка!A:AA""), 5, FALSE)"),216)</f>
        <v>216</v>
      </c>
      <c r="F3334" s="147" t="s">
        <v>415</v>
      </c>
      <c r="G3334" s="147">
        <f ca="1">IFERROR(__xludf.DUMMYFUNCTION(" VLOOKUP(A3375, IMPORTRANGE(""https://docs.google.com/spreadsheets/d/1QNLbnkR_AongFt22vMfNzfpjZ0CjpI8QI-w0wBnYA1w/"", ""Инфа!A:AA""), 6, FALSE)"),2024)</f>
        <v>2024</v>
      </c>
      <c r="H3334" s="150">
        <v>11500</v>
      </c>
      <c r="I3334" s="160" t="s">
        <v>489</v>
      </c>
      <c r="J3334" s="97" t="s">
        <v>9069</v>
      </c>
      <c r="K3334" s="153"/>
      <c r="L3334" s="153"/>
      <c r="M3334" s="153"/>
      <c r="N3334" s="153"/>
      <c r="O3334" s="153"/>
      <c r="P3334" s="153"/>
      <c r="Q3334" s="153"/>
      <c r="R3334" s="153"/>
      <c r="S3334" s="153"/>
    </row>
    <row r="3335" spans="1:19" ht="206.25">
      <c r="A3335" s="277" t="s">
        <v>25424</v>
      </c>
      <c r="B3335" s="253" t="s">
        <v>153</v>
      </c>
      <c r="C3335" s="93" t="s">
        <v>9070</v>
      </c>
      <c r="D3335" s="93" t="s">
        <v>9071</v>
      </c>
      <c r="E3335" s="148">
        <f ca="1">IFERROR(__xludf.DUMMYFUNCTION(" VLOOKUP(A3376, IMPORTRANGE(""https://docs.google.com/spreadsheets/d/1fj_Bhi2XPL3siwIh4sx4VRLAe31yD50oKdj5UlRYW0c/"", ""Сводка!A:AA""), 5, FALSE)"),176)</f>
        <v>176</v>
      </c>
      <c r="F3335" s="148" t="s">
        <v>108</v>
      </c>
      <c r="G3335" s="147">
        <f ca="1">IFERROR(__xludf.DUMMYFUNCTION(" VLOOKUP(A3376, IMPORTRANGE(""https://docs.google.com/spreadsheets/d/1QNLbnkR_AongFt22vMfNzfpjZ0CjpI8QI-w0wBnYA1w/"", ""Инфа!A:AA""), 6, FALSE)"),2024)</f>
        <v>2024</v>
      </c>
      <c r="H3335" s="150">
        <v>10300</v>
      </c>
      <c r="I3335" s="151" t="s">
        <v>126</v>
      </c>
      <c r="J3335" s="93" t="s">
        <v>9072</v>
      </c>
      <c r="K3335" s="153"/>
      <c r="L3335" s="153"/>
      <c r="M3335" s="153"/>
      <c r="N3335" s="153"/>
      <c r="O3335" s="153"/>
      <c r="P3335" s="153"/>
      <c r="Q3335" s="153"/>
      <c r="R3335" s="153"/>
      <c r="S3335" s="153"/>
    </row>
    <row r="3336" spans="1:19" ht="225">
      <c r="A3336" s="277" t="s">
        <v>25424</v>
      </c>
      <c r="B3336" s="253" t="s">
        <v>400</v>
      </c>
      <c r="C3336" s="93" t="s">
        <v>9073</v>
      </c>
      <c r="D3336" s="93" t="s">
        <v>9074</v>
      </c>
      <c r="E3336" s="148">
        <f ca="1">IFERROR(__xludf.DUMMYFUNCTION(" VLOOKUP(A3377, IMPORTRANGE(""https://docs.google.com/spreadsheets/d/1fj_Bhi2XPL3siwIh4sx4VRLAe31yD50oKdj5UlRYW0c/"", ""Сводка!A:AA""), 5, FALSE)"),160)</f>
        <v>160</v>
      </c>
      <c r="F3336" s="148" t="s">
        <v>415</v>
      </c>
      <c r="G3336" s="147">
        <f ca="1">IFERROR(__xludf.DUMMYFUNCTION(" VLOOKUP(A3377, IMPORTRANGE(""https://docs.google.com/spreadsheets/d/1QNLbnkR_AongFt22vMfNzfpjZ0CjpI8QI-w0wBnYA1w/"", ""Инфа!A:AA""), 6, FALSE)"),2024)</f>
        <v>2024</v>
      </c>
      <c r="H3336" s="150">
        <v>9800</v>
      </c>
      <c r="I3336" s="151" t="s">
        <v>274</v>
      </c>
      <c r="J3336" s="93" t="s">
        <v>9075</v>
      </c>
      <c r="K3336" s="153"/>
      <c r="L3336" s="153"/>
      <c r="M3336" s="153"/>
      <c r="N3336" s="153"/>
      <c r="O3336" s="153"/>
      <c r="P3336" s="153"/>
      <c r="Q3336" s="153"/>
      <c r="R3336" s="153"/>
      <c r="S3336" s="153"/>
    </row>
    <row r="3337" spans="1:19" ht="243.75">
      <c r="A3337" s="277" t="s">
        <v>25424</v>
      </c>
      <c r="B3337" s="253" t="s">
        <v>400</v>
      </c>
      <c r="C3337" s="93" t="s">
        <v>9073</v>
      </c>
      <c r="D3337" s="93" t="s">
        <v>9076</v>
      </c>
      <c r="E3337" s="148">
        <f ca="1">IFERROR(__xludf.DUMMYFUNCTION(" VLOOKUP(A3378, IMPORTRANGE(""https://docs.google.com/spreadsheets/d/1fj_Bhi2XPL3siwIh4sx4VRLAe31yD50oKdj5UlRYW0c/"", ""Сводка!A:AA""), 5, FALSE)"),340)</f>
        <v>340</v>
      </c>
      <c r="F3337" s="148" t="s">
        <v>415</v>
      </c>
      <c r="G3337" s="147">
        <f ca="1">IFERROR(__xludf.DUMMYFUNCTION(" VLOOKUP(A3378, IMPORTRANGE(""https://docs.google.com/spreadsheets/d/1QNLbnkR_AongFt22vMfNzfpjZ0CjpI8QI-w0wBnYA1w/"", ""Инфа!A:AA""), 6, FALSE)"),2024)</f>
        <v>2024</v>
      </c>
      <c r="H3337" s="150">
        <v>25400</v>
      </c>
      <c r="I3337" s="151" t="s">
        <v>274</v>
      </c>
      <c r="J3337" s="93" t="s">
        <v>9077</v>
      </c>
      <c r="K3337" s="153"/>
      <c r="L3337" s="153"/>
      <c r="M3337" s="153"/>
      <c r="N3337" s="153"/>
      <c r="O3337" s="153"/>
      <c r="P3337" s="153"/>
      <c r="Q3337" s="153"/>
      <c r="R3337" s="153"/>
      <c r="S3337" s="153"/>
    </row>
    <row r="3338" spans="1:19" ht="243.75">
      <c r="A3338" s="277" t="s">
        <v>25424</v>
      </c>
      <c r="B3338" s="253" t="s">
        <v>400</v>
      </c>
      <c r="C3338" s="93" t="s">
        <v>9078</v>
      </c>
      <c r="D3338" s="93" t="s">
        <v>9079</v>
      </c>
      <c r="E3338" s="148">
        <f ca="1">IFERROR(__xludf.DUMMYFUNCTION(" VLOOKUP(A3379, IMPORTRANGE(""https://docs.google.com/spreadsheets/d/1fj_Bhi2XPL3siwIh4sx4VRLAe31yD50oKdj5UlRYW0c/"", ""Сводка!A:AA""), 5, FALSE)"),236)</f>
        <v>236</v>
      </c>
      <c r="F3338" s="148" t="s">
        <v>466</v>
      </c>
      <c r="G3338" s="147">
        <f ca="1">IFERROR(__xludf.DUMMYFUNCTION(" VLOOKUP(A3379, IMPORTRANGE(""https://docs.google.com/spreadsheets/d/1QNLbnkR_AongFt22vMfNzfpjZ0CjpI8QI-w0wBnYA1w/"", ""Инфа!A:AA""), 6, FALSE)"),2024)</f>
        <v>2024</v>
      </c>
      <c r="H3338" s="150">
        <v>12100</v>
      </c>
      <c r="I3338" s="151" t="s">
        <v>72</v>
      </c>
      <c r="J3338" s="93" t="s">
        <v>9080</v>
      </c>
      <c r="K3338" s="153"/>
      <c r="L3338" s="153"/>
      <c r="M3338" s="153"/>
      <c r="N3338" s="153"/>
      <c r="O3338" s="153"/>
      <c r="P3338" s="153"/>
      <c r="Q3338" s="153"/>
      <c r="R3338" s="153"/>
      <c r="S3338" s="153"/>
    </row>
    <row r="3339" spans="1:19" ht="131.25">
      <c r="A3339" s="277" t="s">
        <v>25424</v>
      </c>
      <c r="B3339" s="253" t="s">
        <v>400</v>
      </c>
      <c r="C3339" s="93" t="s">
        <v>9078</v>
      </c>
      <c r="D3339" s="93" t="s">
        <v>9081</v>
      </c>
      <c r="E3339" s="148">
        <f ca="1">IFERROR(__xludf.DUMMYFUNCTION(" VLOOKUP(A3380, IMPORTRANGE(""https://docs.google.com/spreadsheets/d/1fj_Bhi2XPL3siwIh4sx4VRLAe31yD50oKdj5UlRYW0c/"", ""Сводка!A:AA""), 5, FALSE)"),168)</f>
        <v>168</v>
      </c>
      <c r="F3339" s="148" t="s">
        <v>466</v>
      </c>
      <c r="G3339" s="147">
        <f ca="1">IFERROR(__xludf.DUMMYFUNCTION(" VLOOKUP(A3380, IMPORTRANGE(""https://docs.google.com/spreadsheets/d/1QNLbnkR_AongFt22vMfNzfpjZ0CjpI8QI-w0wBnYA1w/"", ""Инфа!A:AA""), 6, FALSE)"),2024)</f>
        <v>2024</v>
      </c>
      <c r="H3339" s="150">
        <v>10000</v>
      </c>
      <c r="I3339" s="151" t="s">
        <v>72</v>
      </c>
      <c r="J3339" s="93" t="s">
        <v>9082</v>
      </c>
      <c r="K3339" s="153"/>
      <c r="L3339" s="153"/>
      <c r="M3339" s="153"/>
      <c r="N3339" s="153"/>
      <c r="O3339" s="153"/>
      <c r="P3339" s="153"/>
      <c r="Q3339" s="153"/>
      <c r="R3339" s="153"/>
      <c r="S3339" s="153"/>
    </row>
    <row r="3340" spans="1:19" ht="37.5">
      <c r="A3340" s="277" t="s">
        <v>25424</v>
      </c>
      <c r="B3340" s="253" t="s">
        <v>400</v>
      </c>
      <c r="C3340" s="93" t="s">
        <v>9083</v>
      </c>
      <c r="D3340" s="93" t="s">
        <v>9084</v>
      </c>
      <c r="E3340" s="148">
        <f ca="1">IFERROR(__xludf.DUMMYFUNCTION(" VLOOKUP(A3381, IMPORTRANGE(""https://docs.google.com/spreadsheets/d/1fj_Bhi2XPL3siwIh4sx4VRLAe31yD50oKdj5UlRYW0c/"", ""Сводка!A:AA""), 5, FALSE)"),236)</f>
        <v>236</v>
      </c>
      <c r="F3340" s="148" t="s">
        <v>415</v>
      </c>
      <c r="G3340" s="147">
        <f ca="1">IFERROR(__xludf.DUMMYFUNCTION(" VLOOKUP(A3381, IMPORTRANGE(""https://docs.google.com/spreadsheets/d/1QNLbnkR_AongFt22vMfNzfpjZ0CjpI8QI-w0wBnYA1w/"", ""Инфа!A:AA""), 6, FALSE)"),2024)</f>
        <v>2024</v>
      </c>
      <c r="H3340" s="150">
        <v>19200</v>
      </c>
      <c r="I3340" s="156" t="s">
        <v>6015</v>
      </c>
      <c r="J3340" s="93"/>
      <c r="K3340" s="153"/>
      <c r="L3340" s="153"/>
      <c r="M3340" s="153"/>
      <c r="N3340" s="153"/>
      <c r="O3340" s="153"/>
      <c r="P3340" s="153"/>
      <c r="Q3340" s="153"/>
      <c r="R3340" s="153"/>
      <c r="S3340" s="153"/>
    </row>
    <row r="3341" spans="1:19" ht="187.5">
      <c r="A3341" s="277" t="s">
        <v>25424</v>
      </c>
      <c r="B3341" s="253" t="s">
        <v>153</v>
      </c>
      <c r="C3341" s="93" t="s">
        <v>9085</v>
      </c>
      <c r="D3341" s="93" t="s">
        <v>9086</v>
      </c>
      <c r="E3341" s="148">
        <f ca="1">IFERROR(__xludf.DUMMYFUNCTION(" VLOOKUP(A3382, IMPORTRANGE(""https://docs.google.com/spreadsheets/d/1fj_Bhi2XPL3siwIh4sx4VRLAe31yD50oKdj5UlRYW0c/"", ""Сводка!A:AA""), 5, FALSE)"),176)</f>
        <v>176</v>
      </c>
      <c r="F3341" s="148" t="s">
        <v>50</v>
      </c>
      <c r="G3341" s="147">
        <f ca="1">IFERROR(__xludf.DUMMYFUNCTION(" VLOOKUP(A3382, IMPORTRANGE(""https://docs.google.com/spreadsheets/d/1QNLbnkR_AongFt22vMfNzfpjZ0CjpI8QI-w0wBnYA1w/"", ""Инфа!A:AA""), 6, FALSE)"),2024)</f>
        <v>2024</v>
      </c>
      <c r="H3341" s="150">
        <v>10300</v>
      </c>
      <c r="I3341" s="151" t="s">
        <v>97</v>
      </c>
      <c r="J3341" s="99" t="s">
        <v>9087</v>
      </c>
      <c r="K3341" s="153"/>
      <c r="L3341" s="153"/>
      <c r="M3341" s="153"/>
      <c r="N3341" s="153"/>
      <c r="O3341" s="153"/>
      <c r="P3341" s="153"/>
      <c r="Q3341" s="153"/>
      <c r="R3341" s="153"/>
      <c r="S3341" s="153"/>
    </row>
    <row r="3342" spans="1:19" ht="150">
      <c r="A3342" s="277" t="s">
        <v>25424</v>
      </c>
      <c r="B3342" s="253" t="s">
        <v>400</v>
      </c>
      <c r="C3342" s="93" t="s">
        <v>9088</v>
      </c>
      <c r="D3342" s="93" t="s">
        <v>3790</v>
      </c>
      <c r="E3342" s="148">
        <f ca="1">IFERROR(__xludf.DUMMYFUNCTION(" VLOOKUP(A3383, IMPORTRANGE(""https://docs.google.com/spreadsheets/d/1fj_Bhi2XPL3siwIh4sx4VRLAe31yD50oKdj5UlRYW0c/"", ""Сводка!A:AA""), 5, FALSE)"),212)</f>
        <v>212</v>
      </c>
      <c r="F3342" s="148" t="s">
        <v>403</v>
      </c>
      <c r="G3342" s="147">
        <f ca="1">IFERROR(__xludf.DUMMYFUNCTION(" VLOOKUP(A3383, IMPORTRANGE(""https://docs.google.com/spreadsheets/d/1QNLbnkR_AongFt22vMfNzfpjZ0CjpI8QI-w0wBnYA1w/"", ""Инфа!A:AA""), 6, FALSE)"),2024)</f>
        <v>2024</v>
      </c>
      <c r="H3342" s="150">
        <v>23000</v>
      </c>
      <c r="I3342" s="151" t="s">
        <v>210</v>
      </c>
      <c r="J3342" s="93" t="s">
        <v>9089</v>
      </c>
      <c r="K3342" s="153"/>
      <c r="L3342" s="153"/>
      <c r="M3342" s="153"/>
      <c r="N3342" s="153"/>
      <c r="O3342" s="153"/>
      <c r="P3342" s="153"/>
      <c r="Q3342" s="153"/>
      <c r="R3342" s="153"/>
      <c r="S3342" s="153"/>
    </row>
    <row r="3343" spans="1:19" ht="75">
      <c r="A3343" s="277" t="s">
        <v>25424</v>
      </c>
      <c r="B3343" s="253" t="s">
        <v>400</v>
      </c>
      <c r="C3343" s="93" t="s">
        <v>9090</v>
      </c>
      <c r="D3343" s="93" t="s">
        <v>9091</v>
      </c>
      <c r="E3343" s="148">
        <f ca="1">IFERROR(__xludf.DUMMYFUNCTION(" VLOOKUP(A3384, IMPORTRANGE(""https://docs.google.com/spreadsheets/d/1fj_Bhi2XPL3siwIh4sx4VRLAe31yD50oKdj5UlRYW0c/"", ""Сводка!A:AA""), 5, FALSE)"),284)</f>
        <v>284</v>
      </c>
      <c r="F3343" s="148" t="s">
        <v>403</v>
      </c>
      <c r="G3343" s="147">
        <f ca="1">IFERROR(__xludf.DUMMYFUNCTION(" VLOOKUP(A3384, IMPORTRANGE(""https://docs.google.com/spreadsheets/d/1QNLbnkR_AongFt22vMfNzfpjZ0CjpI8QI-w0wBnYA1w/"", ""Инфа!A:AA""), 6, FALSE)"),2024)</f>
        <v>2024</v>
      </c>
      <c r="H3343" s="150">
        <v>13500</v>
      </c>
      <c r="I3343" s="151" t="s">
        <v>614</v>
      </c>
      <c r="J3343" s="93" t="s">
        <v>9092</v>
      </c>
      <c r="K3343" s="153"/>
      <c r="L3343" s="153"/>
      <c r="M3343" s="153"/>
      <c r="N3343" s="153"/>
      <c r="O3343" s="153"/>
      <c r="P3343" s="153"/>
      <c r="Q3343" s="153"/>
      <c r="R3343" s="153"/>
      <c r="S3343" s="153"/>
    </row>
    <row r="3344" spans="1:19" ht="93.75">
      <c r="A3344" s="277" t="s">
        <v>25424</v>
      </c>
      <c r="B3344" s="253" t="s">
        <v>400</v>
      </c>
      <c r="C3344" s="93" t="s">
        <v>9093</v>
      </c>
      <c r="D3344" s="93" t="s">
        <v>9094</v>
      </c>
      <c r="E3344" s="148">
        <f ca="1">IFERROR(__xludf.DUMMYFUNCTION(" VLOOKUP(A3385, IMPORTRANGE(""https://docs.google.com/spreadsheets/d/1fj_Bhi2XPL3siwIh4sx4VRLAe31yD50oKdj5UlRYW0c/"", ""Сводка!A:AA""), 5, FALSE)"),156)</f>
        <v>156</v>
      </c>
      <c r="F3344" s="148" t="s">
        <v>2114</v>
      </c>
      <c r="G3344" s="147">
        <f ca="1">IFERROR(__xludf.DUMMYFUNCTION(" VLOOKUP(A3385, IMPORTRANGE(""https://docs.google.com/spreadsheets/d/1QNLbnkR_AongFt22vMfNzfpjZ0CjpI8QI-w0wBnYA1w/"", ""Инфа!A:AA""), 6, FALSE)"),2024)</f>
        <v>2024</v>
      </c>
      <c r="H3344" s="150">
        <v>14400</v>
      </c>
      <c r="I3344" s="151" t="s">
        <v>404</v>
      </c>
      <c r="J3344" s="93" t="s">
        <v>9095</v>
      </c>
      <c r="K3344" s="153"/>
      <c r="L3344" s="153"/>
      <c r="M3344" s="153"/>
      <c r="N3344" s="153"/>
      <c r="O3344" s="153"/>
      <c r="P3344" s="153"/>
      <c r="Q3344" s="153"/>
      <c r="R3344" s="153"/>
      <c r="S3344" s="153"/>
    </row>
    <row r="3345" spans="1:19" ht="56.25">
      <c r="A3345" s="277" t="s">
        <v>25424</v>
      </c>
      <c r="B3345" s="253" t="s">
        <v>400</v>
      </c>
      <c r="C3345" s="93" t="s">
        <v>9096</v>
      </c>
      <c r="D3345" s="93" t="s">
        <v>9097</v>
      </c>
      <c r="E3345" s="148">
        <f ca="1">IFERROR(__xludf.DUMMYFUNCTION(" VLOOKUP(A3386, IMPORTRANGE(""https://docs.google.com/spreadsheets/d/1fj_Bhi2XPL3siwIh4sx4VRLAe31yD50oKdj5UlRYW0c/"", ""Сводка!A:AA""), 5, FALSE)"),180)</f>
        <v>180</v>
      </c>
      <c r="F3345" s="148" t="s">
        <v>26</v>
      </c>
      <c r="G3345" s="147">
        <f ca="1">IFERROR(__xludf.DUMMYFUNCTION(" VLOOKUP(A3386, IMPORTRANGE(""https://docs.google.com/spreadsheets/d/1QNLbnkR_AongFt22vMfNzfpjZ0CjpI8QI-w0wBnYA1w/"", ""Инфа!A:AA""), 6, FALSE)"),2024)</f>
        <v>2024</v>
      </c>
      <c r="H3345" s="150">
        <v>10400</v>
      </c>
      <c r="I3345" s="151" t="s">
        <v>9098</v>
      </c>
      <c r="J3345" s="93" t="s">
        <v>9099</v>
      </c>
      <c r="K3345" s="153"/>
      <c r="L3345" s="153"/>
      <c r="M3345" s="153"/>
      <c r="N3345" s="153"/>
      <c r="O3345" s="153"/>
      <c r="P3345" s="153"/>
      <c r="Q3345" s="153"/>
      <c r="R3345" s="153"/>
      <c r="S3345" s="153"/>
    </row>
    <row r="3346" spans="1:19" ht="112.5">
      <c r="A3346" s="277" t="s">
        <v>25424</v>
      </c>
      <c r="B3346" s="253" t="s">
        <v>400</v>
      </c>
      <c r="C3346" s="93" t="s">
        <v>9100</v>
      </c>
      <c r="D3346" s="93" t="s">
        <v>9101</v>
      </c>
      <c r="E3346" s="148">
        <f ca="1">IFERROR(__xludf.DUMMYFUNCTION(" VLOOKUP(A3387, IMPORTRANGE(""https://docs.google.com/spreadsheets/d/1fj_Bhi2XPL3siwIh4sx4VRLAe31yD50oKdj5UlRYW0c/"", ""Сводка!A:AA""), 5, FALSE)"),140)</f>
        <v>140</v>
      </c>
      <c r="F3346" s="148" t="s">
        <v>415</v>
      </c>
      <c r="G3346" s="147">
        <f ca="1">IFERROR(__xludf.DUMMYFUNCTION(" VLOOKUP(A3387, IMPORTRANGE(""https://docs.google.com/spreadsheets/d/1QNLbnkR_AongFt22vMfNzfpjZ0CjpI8QI-w0wBnYA1w/"", ""Инфа!A:AA""), 6, FALSE)"),2024)</f>
        <v>2024</v>
      </c>
      <c r="H3346" s="150">
        <v>9200</v>
      </c>
      <c r="I3346" s="151" t="s">
        <v>246</v>
      </c>
      <c r="J3346" s="93" t="s">
        <v>9102</v>
      </c>
      <c r="K3346" s="153"/>
      <c r="L3346" s="153"/>
      <c r="M3346" s="153"/>
      <c r="N3346" s="153"/>
      <c r="O3346" s="153"/>
      <c r="P3346" s="153"/>
      <c r="Q3346" s="153"/>
      <c r="R3346" s="153"/>
      <c r="S3346" s="153"/>
    </row>
    <row r="3347" spans="1:19" ht="93.75">
      <c r="A3347" s="277" t="s">
        <v>25424</v>
      </c>
      <c r="B3347" s="253" t="s">
        <v>400</v>
      </c>
      <c r="C3347" s="93" t="s">
        <v>9103</v>
      </c>
      <c r="D3347" s="93" t="s">
        <v>9104</v>
      </c>
      <c r="E3347" s="148">
        <f ca="1">IFERROR(__xludf.DUMMYFUNCTION(" VLOOKUP(A3388, IMPORTRANGE(""https://docs.google.com/spreadsheets/d/1fj_Bhi2XPL3siwIh4sx4VRLAe31yD50oKdj5UlRYW0c/"", ""Сводка!A:AA""), 5, FALSE)"),464)</f>
        <v>464</v>
      </c>
      <c r="F3347" s="148" t="s">
        <v>415</v>
      </c>
      <c r="G3347" s="147">
        <f ca="1">IFERROR(__xludf.DUMMYFUNCTION(" VLOOKUP(A3388, IMPORTRANGE(""https://docs.google.com/spreadsheets/d/1QNLbnkR_AongFt22vMfNzfpjZ0CjpI8QI-w0wBnYA1w/"", ""Инфа!A:AA""), 6, FALSE)"),2024)</f>
        <v>2024</v>
      </c>
      <c r="H3347" s="154">
        <v>18900</v>
      </c>
      <c r="I3347" s="156" t="s">
        <v>257</v>
      </c>
      <c r="J3347" s="93" t="s">
        <v>9105</v>
      </c>
      <c r="K3347" s="153"/>
      <c r="L3347" s="153"/>
      <c r="M3347" s="153"/>
      <c r="N3347" s="153"/>
      <c r="O3347" s="153"/>
      <c r="P3347" s="153"/>
      <c r="Q3347" s="153"/>
      <c r="R3347" s="153"/>
      <c r="S3347" s="153"/>
    </row>
    <row r="3348" spans="1:19" ht="93.75">
      <c r="A3348" s="277" t="s">
        <v>25424</v>
      </c>
      <c r="B3348" s="253" t="s">
        <v>400</v>
      </c>
      <c r="C3348" s="93" t="s">
        <v>9103</v>
      </c>
      <c r="D3348" s="93" t="s">
        <v>9106</v>
      </c>
      <c r="E3348" s="148">
        <f ca="1">IFERROR(__xludf.DUMMYFUNCTION(" VLOOKUP(A3389, IMPORTRANGE(""https://docs.google.com/spreadsheets/d/1fj_Bhi2XPL3siwIh4sx4VRLAe31yD50oKdj5UlRYW0c/"", ""Сводка!A:AA""), 5, FALSE)"),376)</f>
        <v>376</v>
      </c>
      <c r="F3348" s="148" t="s">
        <v>415</v>
      </c>
      <c r="G3348" s="147">
        <f ca="1">IFERROR(__xludf.DUMMYFUNCTION(" VLOOKUP(A3389, IMPORTRANGE(""https://docs.google.com/spreadsheets/d/1QNLbnkR_AongFt22vMfNzfpjZ0CjpI8QI-w0wBnYA1w/"", ""Инфа!A:AA""), 6, FALSE)"),2024)</f>
        <v>2024</v>
      </c>
      <c r="H3348" s="154">
        <v>16300</v>
      </c>
      <c r="I3348" s="156" t="s">
        <v>257</v>
      </c>
      <c r="J3348" s="93" t="s">
        <v>9107</v>
      </c>
      <c r="K3348" s="153"/>
      <c r="L3348" s="153"/>
      <c r="M3348" s="153"/>
      <c r="N3348" s="153"/>
      <c r="O3348" s="153"/>
      <c r="P3348" s="153"/>
      <c r="Q3348" s="153"/>
      <c r="R3348" s="153"/>
      <c r="S3348" s="153"/>
    </row>
    <row r="3349" spans="1:19" ht="112.5">
      <c r="A3349" s="277" t="s">
        <v>25424</v>
      </c>
      <c r="B3349" s="253" t="s">
        <v>400</v>
      </c>
      <c r="C3349" s="93" t="s">
        <v>9103</v>
      </c>
      <c r="D3349" s="93" t="s">
        <v>9108</v>
      </c>
      <c r="E3349" s="148">
        <f ca="1">IFERROR(__xludf.DUMMYFUNCTION(" VLOOKUP(A3390, IMPORTRANGE(""https://docs.google.com/spreadsheets/d/1fj_Bhi2XPL3siwIh4sx4VRLAe31yD50oKdj5UlRYW0c/"", ""Сводка!A:AA""), 5, FALSE)"),368)</f>
        <v>368</v>
      </c>
      <c r="F3349" s="148" t="s">
        <v>415</v>
      </c>
      <c r="G3349" s="147">
        <f ca="1">IFERROR(__xludf.DUMMYFUNCTION(" VLOOKUP(A3390, IMPORTRANGE(""https://docs.google.com/spreadsheets/d/1QNLbnkR_AongFt22vMfNzfpjZ0CjpI8QI-w0wBnYA1w/"", ""Инфа!A:AA""), 6, FALSE)"),2024)</f>
        <v>2024</v>
      </c>
      <c r="H3349" s="154">
        <v>16000</v>
      </c>
      <c r="I3349" s="156" t="s">
        <v>257</v>
      </c>
      <c r="J3349" s="93" t="s">
        <v>9109</v>
      </c>
      <c r="K3349" s="153"/>
      <c r="L3349" s="153"/>
      <c r="M3349" s="153"/>
      <c r="N3349" s="153"/>
      <c r="O3349" s="153"/>
      <c r="P3349" s="153"/>
      <c r="Q3349" s="153"/>
      <c r="R3349" s="153"/>
      <c r="S3349" s="153"/>
    </row>
    <row r="3350" spans="1:19" ht="131.25">
      <c r="A3350" s="277" t="s">
        <v>25424</v>
      </c>
      <c r="B3350" s="253" t="s">
        <v>400</v>
      </c>
      <c r="C3350" s="93" t="s">
        <v>9103</v>
      </c>
      <c r="D3350" s="93" t="s">
        <v>9110</v>
      </c>
      <c r="E3350" s="148">
        <f ca="1">IFERROR(__xludf.DUMMYFUNCTION(" VLOOKUP(A3391, IMPORTRANGE(""https://docs.google.com/spreadsheets/d/1fj_Bhi2XPL3siwIh4sx4VRLAe31yD50oKdj5UlRYW0c/"", ""Сводка!A:AA""), 5, FALSE)"),328)</f>
        <v>328</v>
      </c>
      <c r="F3350" s="148" t="s">
        <v>415</v>
      </c>
      <c r="G3350" s="147">
        <f ca="1">IFERROR(__xludf.DUMMYFUNCTION(" VLOOKUP(A3391, IMPORTRANGE(""https://docs.google.com/spreadsheets/d/1QNLbnkR_AongFt22vMfNzfpjZ0CjpI8QI-w0wBnYA1w/"", ""Инфа!A:AA""), 6, FALSE)"),2024)</f>
        <v>2024</v>
      </c>
      <c r="H3350" s="150">
        <v>14800</v>
      </c>
      <c r="I3350" s="156" t="s">
        <v>257</v>
      </c>
      <c r="J3350" s="93" t="s">
        <v>9111</v>
      </c>
      <c r="K3350" s="153"/>
      <c r="L3350" s="153"/>
      <c r="M3350" s="153"/>
      <c r="N3350" s="153"/>
      <c r="O3350" s="153"/>
      <c r="P3350" s="153"/>
      <c r="Q3350" s="153"/>
      <c r="R3350" s="153"/>
      <c r="S3350" s="153"/>
    </row>
    <row r="3351" spans="1:19" ht="37.5">
      <c r="A3351" s="277" t="s">
        <v>25424</v>
      </c>
      <c r="B3351" s="253" t="s">
        <v>153</v>
      </c>
      <c r="C3351" s="93" t="s">
        <v>9112</v>
      </c>
      <c r="D3351" s="93" t="s">
        <v>9113</v>
      </c>
      <c r="E3351" s="148">
        <f ca="1">IFERROR(__xludf.DUMMYFUNCTION(" VLOOKUP(A3392, IMPORTRANGE(""https://docs.google.com/spreadsheets/d/1fj_Bhi2XPL3siwIh4sx4VRLAe31yD50oKdj5UlRYW0c/"", ""Сводка!A:AA""), 5, FALSE)"),76)</f>
        <v>76</v>
      </c>
      <c r="F3351" s="148" t="s">
        <v>50</v>
      </c>
      <c r="G3351" s="147">
        <f ca="1">IFERROR(__xludf.DUMMYFUNCTION(" VLOOKUP(A3392, IMPORTRANGE(""https://docs.google.com/spreadsheets/d/1QNLbnkR_AongFt22vMfNzfpjZ0CjpI8QI-w0wBnYA1w/"", ""Инфа!A:AA""), 6, FALSE)"),2024)</f>
        <v>2024</v>
      </c>
      <c r="H3351" s="150">
        <v>7300</v>
      </c>
      <c r="I3351" s="151" t="s">
        <v>518</v>
      </c>
      <c r="J3351" s="93"/>
      <c r="K3351" s="153"/>
      <c r="L3351" s="153"/>
      <c r="M3351" s="153"/>
      <c r="N3351" s="153"/>
      <c r="O3351" s="153"/>
      <c r="P3351" s="153"/>
      <c r="Q3351" s="153"/>
      <c r="R3351" s="153"/>
      <c r="S3351" s="153"/>
    </row>
    <row r="3352" spans="1:19" ht="262.5">
      <c r="A3352" s="277" t="s">
        <v>25424</v>
      </c>
      <c r="B3352" s="253" t="s">
        <v>9114</v>
      </c>
      <c r="C3352" s="93" t="s">
        <v>9115</v>
      </c>
      <c r="D3352" s="93" t="s">
        <v>9116</v>
      </c>
      <c r="E3352" s="148">
        <f ca="1">IFERROR(__xludf.DUMMYFUNCTION(" VLOOKUP(A3393, IMPORTRANGE(""https://docs.google.com/spreadsheets/d/1fj_Bhi2XPL3siwIh4sx4VRLAe31yD50oKdj5UlRYW0c/"", ""Сводка!A:AA""), 5, FALSE)"),124)</f>
        <v>124</v>
      </c>
      <c r="F3352" s="148" t="s">
        <v>7715</v>
      </c>
      <c r="G3352" s="147">
        <f ca="1">IFERROR(__xludf.DUMMYFUNCTION(" VLOOKUP(A3393, IMPORTRANGE(""https://docs.google.com/spreadsheets/d/1QNLbnkR_AongFt22vMfNzfpjZ0CjpI8QI-w0wBnYA1w/"", ""Инфа!A:AA""), 6, FALSE)"),2024)</f>
        <v>2024</v>
      </c>
      <c r="H3352" s="150">
        <v>8700</v>
      </c>
      <c r="I3352" s="151" t="s">
        <v>19</v>
      </c>
      <c r="J3352" s="93" t="s">
        <v>9117</v>
      </c>
      <c r="K3352" s="153"/>
      <c r="L3352" s="153"/>
      <c r="M3352" s="153"/>
      <c r="N3352" s="153"/>
      <c r="O3352" s="153"/>
      <c r="P3352" s="153"/>
      <c r="Q3352" s="153"/>
      <c r="R3352" s="153"/>
      <c r="S3352" s="153"/>
    </row>
    <row r="3353" spans="1:19" ht="37.5">
      <c r="A3353" s="277" t="s">
        <v>25424</v>
      </c>
      <c r="B3353" s="253" t="s">
        <v>153</v>
      </c>
      <c r="C3353" s="93" t="s">
        <v>9118</v>
      </c>
      <c r="D3353" s="93" t="s">
        <v>9119</v>
      </c>
      <c r="E3353" s="148">
        <f ca="1">IFERROR(__xludf.DUMMYFUNCTION(" VLOOKUP(A3394, IMPORTRANGE(""https://docs.google.com/spreadsheets/d/1fj_Bhi2XPL3siwIh4sx4VRLAe31yD50oKdj5UlRYW0c/"", ""Сводка!A:AA""), 5, FALSE)"),104)</f>
        <v>104</v>
      </c>
      <c r="F3353" s="148" t="s">
        <v>50</v>
      </c>
      <c r="G3353" s="147">
        <f ca="1">IFERROR(__xludf.DUMMYFUNCTION(" VLOOKUP(A3394, IMPORTRANGE(""https://docs.google.com/spreadsheets/d/1QNLbnkR_AongFt22vMfNzfpjZ0CjpI8QI-w0wBnYA1w/"", ""Инфа!A:AA""), 6, FALSE)"),2024)</f>
        <v>2024</v>
      </c>
      <c r="H3353" s="150">
        <v>10600</v>
      </c>
      <c r="I3353" s="151" t="s">
        <v>819</v>
      </c>
      <c r="J3353" s="93"/>
      <c r="K3353" s="153"/>
      <c r="L3353" s="153"/>
      <c r="M3353" s="153"/>
      <c r="N3353" s="153"/>
      <c r="O3353" s="153"/>
      <c r="P3353" s="153"/>
      <c r="Q3353" s="153"/>
      <c r="R3353" s="153"/>
      <c r="S3353" s="153"/>
    </row>
    <row r="3354" spans="1:19" ht="37.5">
      <c r="A3354" s="277" t="s">
        <v>25424</v>
      </c>
      <c r="B3354" s="253" t="s">
        <v>153</v>
      </c>
      <c r="C3354" s="93" t="s">
        <v>9118</v>
      </c>
      <c r="D3354" s="93" t="s">
        <v>9120</v>
      </c>
      <c r="E3354" s="148">
        <f ca="1">IFERROR(__xludf.DUMMYFUNCTION(" VLOOKUP(A3395, IMPORTRANGE(""https://docs.google.com/spreadsheets/d/1fj_Bhi2XPL3siwIh4sx4VRLAe31yD50oKdj5UlRYW0c/"", ""Сводка!A:AA""), 5, FALSE)"),92)</f>
        <v>92</v>
      </c>
      <c r="F3354" s="148" t="s">
        <v>50</v>
      </c>
      <c r="G3354" s="147">
        <f ca="1">IFERROR(__xludf.DUMMYFUNCTION(" VLOOKUP(A3395, IMPORTRANGE(""https://docs.google.com/spreadsheets/d/1QNLbnkR_AongFt22vMfNzfpjZ0CjpI8QI-w0wBnYA1w/"", ""Инфа!A:AA""), 6, FALSE)"),2024)</f>
        <v>2024</v>
      </c>
      <c r="H3354" s="150">
        <v>13700</v>
      </c>
      <c r="I3354" s="151" t="s">
        <v>819</v>
      </c>
      <c r="J3354" s="93"/>
      <c r="K3354" s="153"/>
      <c r="L3354" s="153"/>
      <c r="M3354" s="153"/>
      <c r="N3354" s="153"/>
      <c r="O3354" s="153"/>
      <c r="P3354" s="153"/>
      <c r="Q3354" s="153"/>
      <c r="R3354" s="153"/>
      <c r="S3354" s="153"/>
    </row>
    <row r="3355" spans="1:19" ht="187.5">
      <c r="A3355" s="277" t="s">
        <v>25424</v>
      </c>
      <c r="B3355" s="253" t="s">
        <v>8347</v>
      </c>
      <c r="C3355" s="93" t="s">
        <v>9121</v>
      </c>
      <c r="D3355" s="93" t="s">
        <v>9122</v>
      </c>
      <c r="E3355" s="148">
        <f ca="1">IFERROR(__xludf.DUMMYFUNCTION(" VLOOKUP(A3396, IMPORTRANGE(""https://docs.google.com/spreadsheets/d/1fj_Bhi2XPL3siwIh4sx4VRLAe31yD50oKdj5UlRYW0c/"", ""Сводка!A:AA""), 5, FALSE)"),96)</f>
        <v>96</v>
      </c>
      <c r="F3355" s="148" t="s">
        <v>415</v>
      </c>
      <c r="G3355" s="147">
        <f ca="1">IFERROR(__xludf.DUMMYFUNCTION(" VLOOKUP(A3396, IMPORTRANGE(""https://docs.google.com/spreadsheets/d/1QNLbnkR_AongFt22vMfNzfpjZ0CjpI8QI-w0wBnYA1w/"", ""Инфа!A:AA""), 6, FALSE)"),2024)</f>
        <v>2024</v>
      </c>
      <c r="H3355" s="150">
        <v>7900</v>
      </c>
      <c r="I3355" s="151" t="s">
        <v>1196</v>
      </c>
      <c r="J3355" s="93" t="s">
        <v>9123</v>
      </c>
      <c r="K3355" s="153"/>
      <c r="L3355" s="153"/>
      <c r="M3355" s="153"/>
      <c r="N3355" s="153"/>
      <c r="O3355" s="153"/>
      <c r="P3355" s="153"/>
      <c r="Q3355" s="153"/>
      <c r="R3355" s="153"/>
      <c r="S3355" s="153"/>
    </row>
    <row r="3356" spans="1:19" ht="300">
      <c r="A3356" s="277" t="s">
        <v>25424</v>
      </c>
      <c r="B3356" s="253" t="s">
        <v>1885</v>
      </c>
      <c r="C3356" s="93" t="s">
        <v>9124</v>
      </c>
      <c r="D3356" s="93" t="s">
        <v>9125</v>
      </c>
      <c r="E3356" s="148">
        <f ca="1">IFERROR(__xludf.DUMMYFUNCTION(" VLOOKUP(A3397, IMPORTRANGE(""https://docs.google.com/spreadsheets/d/1fj_Bhi2XPL3siwIh4sx4VRLAe31yD50oKdj5UlRYW0c/"", ""Сводка!A:AA""), 5, FALSE)"),168)</f>
        <v>168</v>
      </c>
      <c r="F3356" s="148" t="s">
        <v>4281</v>
      </c>
      <c r="G3356" s="147">
        <f ca="1">IFERROR(__xludf.DUMMYFUNCTION(" VLOOKUP(A3397, IMPORTRANGE(""https://docs.google.com/spreadsheets/d/1QNLbnkR_AongFt22vMfNzfpjZ0CjpI8QI-w0wBnYA1w/"", ""Инфа!A:AA""), 6, FALSE)"),2024)</f>
        <v>2024</v>
      </c>
      <c r="H3356" s="150">
        <v>19600</v>
      </c>
      <c r="I3356" s="151" t="s">
        <v>1196</v>
      </c>
      <c r="J3356" s="93" t="s">
        <v>9126</v>
      </c>
      <c r="K3356" s="153"/>
      <c r="L3356" s="153"/>
      <c r="M3356" s="153"/>
      <c r="N3356" s="153"/>
      <c r="O3356" s="153"/>
      <c r="P3356" s="153"/>
      <c r="Q3356" s="153"/>
      <c r="R3356" s="153"/>
      <c r="S3356" s="153"/>
    </row>
    <row r="3357" spans="1:19" ht="168.75">
      <c r="A3357" s="277" t="s">
        <v>25424</v>
      </c>
      <c r="B3357" s="253" t="s">
        <v>153</v>
      </c>
      <c r="C3357" s="93" t="s">
        <v>9127</v>
      </c>
      <c r="D3357" s="93" t="s">
        <v>9128</v>
      </c>
      <c r="E3357" s="148">
        <f ca="1">IFERROR(__xludf.DUMMYFUNCTION(" VLOOKUP(A3398, IMPORTRANGE(""https://docs.google.com/spreadsheets/d/1fj_Bhi2XPL3siwIh4sx4VRLAe31yD50oKdj5UlRYW0c/"", ""Сводка!A:AA""), 5, FALSE)"),208)</f>
        <v>208</v>
      </c>
      <c r="F3357" s="148" t="s">
        <v>165</v>
      </c>
      <c r="G3357" s="147">
        <f ca="1">IFERROR(__xludf.DUMMYFUNCTION(" VLOOKUP(A3398, IMPORTRANGE(""https://docs.google.com/spreadsheets/d/1QNLbnkR_AongFt22vMfNzfpjZ0CjpI8QI-w0wBnYA1w/"", ""Инфа!A:AA""), 6, FALSE)"),2024)</f>
        <v>2024</v>
      </c>
      <c r="H3357" s="150">
        <v>14600</v>
      </c>
      <c r="I3357" s="151" t="s">
        <v>9129</v>
      </c>
      <c r="J3357" s="93" t="s">
        <v>9130</v>
      </c>
      <c r="K3357" s="153"/>
      <c r="L3357" s="153"/>
      <c r="M3357" s="153"/>
      <c r="N3357" s="153"/>
      <c r="O3357" s="153"/>
      <c r="P3357" s="153"/>
      <c r="Q3357" s="153"/>
      <c r="R3357" s="153"/>
      <c r="S3357" s="153"/>
    </row>
    <row r="3358" spans="1:19" ht="262.5">
      <c r="A3358" s="277" t="s">
        <v>25424</v>
      </c>
      <c r="B3358" s="253" t="s">
        <v>9114</v>
      </c>
      <c r="C3358" s="93" t="s">
        <v>9131</v>
      </c>
      <c r="D3358" s="93" t="s">
        <v>9132</v>
      </c>
      <c r="E3358" s="148">
        <f ca="1">IFERROR(__xludf.DUMMYFUNCTION(" VLOOKUP(A3399, IMPORTRANGE(""https://docs.google.com/spreadsheets/d/1fj_Bhi2XPL3siwIh4sx4VRLAe31yD50oKdj5UlRYW0c/"", ""Сводка!A:AA""), 5, FALSE)"),104)</f>
        <v>104</v>
      </c>
      <c r="F3358" s="148" t="s">
        <v>50</v>
      </c>
      <c r="G3358" s="147">
        <f ca="1">IFERROR(__xludf.DUMMYFUNCTION(" VLOOKUP(A3399, IMPORTRANGE(""https://docs.google.com/spreadsheets/d/1QNLbnkR_AongFt22vMfNzfpjZ0CjpI8QI-w0wBnYA1w/"", ""Инфа!A:AA""), 6, FALSE)"),2024)</f>
        <v>2024</v>
      </c>
      <c r="H3358" s="150">
        <v>11200</v>
      </c>
      <c r="I3358" s="151" t="s">
        <v>1196</v>
      </c>
      <c r="J3358" s="93" t="s">
        <v>9133</v>
      </c>
      <c r="K3358" s="153"/>
      <c r="L3358" s="153"/>
      <c r="M3358" s="153"/>
      <c r="N3358" s="153"/>
      <c r="O3358" s="153"/>
      <c r="P3358" s="153"/>
      <c r="Q3358" s="153"/>
      <c r="R3358" s="153"/>
      <c r="S3358" s="153"/>
    </row>
    <row r="3359" spans="1:19" ht="187.5">
      <c r="A3359" s="277" t="s">
        <v>25424</v>
      </c>
      <c r="B3359" s="253" t="s">
        <v>9114</v>
      </c>
      <c r="C3359" s="93" t="s">
        <v>9131</v>
      </c>
      <c r="D3359" s="93" t="s">
        <v>9134</v>
      </c>
      <c r="E3359" s="148">
        <f ca="1">IFERROR(__xludf.DUMMYFUNCTION(" VLOOKUP(A3400, IMPORTRANGE(""https://docs.google.com/spreadsheets/d/1fj_Bhi2XPL3siwIh4sx4VRLAe31yD50oKdj5UlRYW0c/"", ""Сводка!A:AA""), 5, FALSE)"),144)</f>
        <v>144</v>
      </c>
      <c r="F3359" s="148" t="s">
        <v>108</v>
      </c>
      <c r="G3359" s="147">
        <f ca="1">IFERROR(__xludf.DUMMYFUNCTION(" VLOOKUP(A3400, IMPORTRANGE(""https://docs.google.com/spreadsheets/d/1QNLbnkR_AongFt22vMfNzfpjZ0CjpI8QI-w0wBnYA1w/"", ""Инфа!A:AA""), 6, FALSE)"),2024)</f>
        <v>2024</v>
      </c>
      <c r="H3359" s="150">
        <v>13600</v>
      </c>
      <c r="I3359" s="151" t="s">
        <v>1196</v>
      </c>
      <c r="J3359" s="93" t="s">
        <v>9135</v>
      </c>
      <c r="K3359" s="153"/>
      <c r="L3359" s="153"/>
      <c r="M3359" s="153"/>
      <c r="N3359" s="153"/>
      <c r="O3359" s="153"/>
      <c r="P3359" s="153"/>
      <c r="Q3359" s="153"/>
      <c r="R3359" s="153"/>
      <c r="S3359" s="153"/>
    </row>
    <row r="3360" spans="1:19" ht="75">
      <c r="A3360" s="277" t="s">
        <v>25424</v>
      </c>
      <c r="B3360" s="253" t="s">
        <v>400</v>
      </c>
      <c r="C3360" s="93" t="s">
        <v>9136</v>
      </c>
      <c r="D3360" s="93" t="s">
        <v>9137</v>
      </c>
      <c r="E3360" s="148">
        <f ca="1">IFERROR(__xludf.DUMMYFUNCTION(" VLOOKUP(A3401, IMPORTRANGE(""https://docs.google.com/spreadsheets/d/1fj_Bhi2XPL3siwIh4sx4VRLAe31yD50oKdj5UlRYW0c/"", ""Сводка!A:AA""), 5, FALSE)"),108)</f>
        <v>108</v>
      </c>
      <c r="F3360" s="148" t="s">
        <v>1552</v>
      </c>
      <c r="G3360" s="147">
        <f ca="1">IFERROR(__xludf.DUMMYFUNCTION(" VLOOKUP(A3401, IMPORTRANGE(""https://docs.google.com/spreadsheets/d/1QNLbnkR_AongFt22vMfNzfpjZ0CjpI8QI-w0wBnYA1w/"", ""Инфа!A:AA""), 6, FALSE)"),2024)</f>
        <v>2024</v>
      </c>
      <c r="H3360" s="150">
        <v>8200</v>
      </c>
      <c r="I3360" s="151" t="s">
        <v>614</v>
      </c>
      <c r="J3360" s="93" t="s">
        <v>9138</v>
      </c>
      <c r="K3360" s="153"/>
      <c r="L3360" s="153"/>
      <c r="M3360" s="153"/>
      <c r="N3360" s="153"/>
      <c r="O3360" s="153"/>
      <c r="P3360" s="153"/>
      <c r="Q3360" s="153"/>
      <c r="R3360" s="153"/>
      <c r="S3360" s="153"/>
    </row>
    <row r="3361" spans="1:19" ht="75">
      <c r="A3361" s="277" t="s">
        <v>25424</v>
      </c>
      <c r="B3361" s="253" t="s">
        <v>400</v>
      </c>
      <c r="C3361" s="93" t="s">
        <v>9136</v>
      </c>
      <c r="D3361" s="93" t="s">
        <v>9139</v>
      </c>
      <c r="E3361" s="148">
        <f ca="1">IFERROR(__xludf.DUMMYFUNCTION(" VLOOKUP(A3402, IMPORTRANGE(""https://docs.google.com/spreadsheets/d/1fj_Bhi2XPL3siwIh4sx4VRLAe31yD50oKdj5UlRYW0c/"", ""Сводка!A:AA""), 5, FALSE)"),64)</f>
        <v>64</v>
      </c>
      <c r="F3361" s="148" t="s">
        <v>1552</v>
      </c>
      <c r="G3361" s="147">
        <f ca="1">IFERROR(__xludf.DUMMYFUNCTION(" VLOOKUP(A3402, IMPORTRANGE(""https://docs.google.com/spreadsheets/d/1QNLbnkR_AongFt22vMfNzfpjZ0CjpI8QI-w0wBnYA1w/"", ""Инфа!A:AA""), 6, FALSE)"),2024)</f>
        <v>2024</v>
      </c>
      <c r="H3361" s="150">
        <v>6900</v>
      </c>
      <c r="I3361" s="151" t="s">
        <v>614</v>
      </c>
      <c r="J3361" s="93" t="s">
        <v>9140</v>
      </c>
      <c r="K3361" s="153"/>
      <c r="L3361" s="153"/>
      <c r="M3361" s="153"/>
      <c r="N3361" s="153"/>
      <c r="O3361" s="153"/>
      <c r="P3361" s="153"/>
      <c r="Q3361" s="153"/>
      <c r="R3361" s="153"/>
      <c r="S3361" s="153"/>
    </row>
    <row r="3362" spans="1:19" ht="112.5">
      <c r="A3362" s="277" t="s">
        <v>25424</v>
      </c>
      <c r="B3362" s="253" t="s">
        <v>400</v>
      </c>
      <c r="C3362" s="93" t="s">
        <v>9136</v>
      </c>
      <c r="D3362" s="93" t="s">
        <v>9141</v>
      </c>
      <c r="E3362" s="148">
        <f ca="1">IFERROR(__xludf.DUMMYFUNCTION(" VLOOKUP(A3403, IMPORTRANGE(""https://docs.google.com/spreadsheets/d/1fj_Bhi2XPL3siwIh4sx4VRLAe31yD50oKdj5UlRYW0c/"", ""Сводка!A:AA""), 5, FALSE)"),80)</f>
        <v>80</v>
      </c>
      <c r="F3362" s="148" t="s">
        <v>1552</v>
      </c>
      <c r="G3362" s="147">
        <f ca="1">IFERROR(__xludf.DUMMYFUNCTION(" VLOOKUP(A3403, IMPORTRANGE(""https://docs.google.com/spreadsheets/d/1QNLbnkR_AongFt22vMfNzfpjZ0CjpI8QI-w0wBnYA1w/"", ""Инфа!A:AA""), 6, FALSE)"),2024)</f>
        <v>2024</v>
      </c>
      <c r="H3362" s="150">
        <v>9800</v>
      </c>
      <c r="I3362" s="151" t="s">
        <v>614</v>
      </c>
      <c r="J3362" s="93" t="s">
        <v>9142</v>
      </c>
      <c r="K3362" s="153"/>
      <c r="L3362" s="153"/>
      <c r="M3362" s="153"/>
      <c r="N3362" s="153"/>
      <c r="O3362" s="153"/>
      <c r="P3362" s="153"/>
      <c r="Q3362" s="153"/>
      <c r="R3362" s="153"/>
      <c r="S3362" s="153"/>
    </row>
    <row r="3363" spans="1:19" ht="131.25">
      <c r="A3363" s="277" t="s">
        <v>25424</v>
      </c>
      <c r="B3363" s="253" t="s">
        <v>153</v>
      </c>
      <c r="C3363" s="93" t="s">
        <v>9143</v>
      </c>
      <c r="D3363" s="93" t="s">
        <v>9144</v>
      </c>
      <c r="E3363" s="148">
        <f ca="1">IFERROR(__xludf.DUMMYFUNCTION(" VLOOKUP(A3404, IMPORTRANGE(""https://docs.google.com/spreadsheets/d/1fj_Bhi2XPL3siwIh4sx4VRLAe31yD50oKdj5UlRYW0c/"", ""Сводка!A:AA""), 5, FALSE)"),280)</f>
        <v>280</v>
      </c>
      <c r="F3363" s="148" t="s">
        <v>165</v>
      </c>
      <c r="G3363" s="147">
        <f ca="1">IFERROR(__xludf.DUMMYFUNCTION(" VLOOKUP(A3404, IMPORTRANGE(""https://docs.google.com/spreadsheets/d/1QNLbnkR_AongFt22vMfNzfpjZ0CjpI8QI-w0wBnYA1w/"", ""Инфа!A:AA""), 6, FALSE)"),2024)</f>
        <v>2024</v>
      </c>
      <c r="H3363" s="150">
        <v>21800</v>
      </c>
      <c r="I3363" s="156" t="s">
        <v>370</v>
      </c>
      <c r="J3363" s="93"/>
      <c r="K3363" s="153"/>
      <c r="L3363" s="153"/>
      <c r="M3363" s="153"/>
      <c r="N3363" s="153"/>
      <c r="O3363" s="153"/>
      <c r="P3363" s="153"/>
      <c r="Q3363" s="153"/>
      <c r="R3363" s="153"/>
      <c r="S3363" s="153"/>
    </row>
    <row r="3364" spans="1:19" ht="131.25">
      <c r="A3364" s="277" t="s">
        <v>25424</v>
      </c>
      <c r="B3364" s="253" t="s">
        <v>153</v>
      </c>
      <c r="C3364" s="93" t="s">
        <v>9143</v>
      </c>
      <c r="D3364" s="93" t="s">
        <v>9145</v>
      </c>
      <c r="E3364" s="148">
        <f ca="1">IFERROR(__xludf.DUMMYFUNCTION(" VLOOKUP(A3405, IMPORTRANGE(""https://docs.google.com/spreadsheets/d/1fj_Bhi2XPL3siwIh4sx4VRLAe31yD50oKdj5UlRYW0c/"", ""Сводка!A:AA""), 5, FALSE)"),192)</f>
        <v>192</v>
      </c>
      <c r="F3364" s="148" t="s">
        <v>165</v>
      </c>
      <c r="G3364" s="147">
        <f ca="1">IFERROR(__xludf.DUMMYFUNCTION(" VLOOKUP(A3405, IMPORTRANGE(""https://docs.google.com/spreadsheets/d/1QNLbnkR_AongFt22vMfNzfpjZ0CjpI8QI-w0wBnYA1w/"", ""Инфа!A:AA""), 6, FALSE)"),2024)</f>
        <v>2024</v>
      </c>
      <c r="H3364" s="150">
        <v>16500</v>
      </c>
      <c r="I3364" s="156" t="s">
        <v>370</v>
      </c>
      <c r="J3364" s="93"/>
      <c r="K3364" s="153"/>
      <c r="L3364" s="153"/>
      <c r="M3364" s="153"/>
      <c r="N3364" s="153"/>
      <c r="O3364" s="153"/>
      <c r="P3364" s="153"/>
      <c r="Q3364" s="153"/>
      <c r="R3364" s="153"/>
      <c r="S3364" s="153"/>
    </row>
    <row r="3365" spans="1:19" ht="150">
      <c r="A3365" s="277" t="s">
        <v>25424</v>
      </c>
      <c r="B3365" s="253" t="s">
        <v>153</v>
      </c>
      <c r="C3365" s="93" t="s">
        <v>9146</v>
      </c>
      <c r="D3365" s="93" t="s">
        <v>9147</v>
      </c>
      <c r="E3365" s="148">
        <f ca="1">IFERROR(__xludf.DUMMYFUNCTION(" VLOOKUP(A3406, IMPORTRANGE(""https://docs.google.com/spreadsheets/d/1fj_Bhi2XPL3siwIh4sx4VRLAe31yD50oKdj5UlRYW0c/"", ""Сводка!A:AA""), 5, FALSE)"),200)</f>
        <v>200</v>
      </c>
      <c r="F3365" s="148" t="s">
        <v>266</v>
      </c>
      <c r="G3365" s="147">
        <f ca="1">IFERROR(__xludf.DUMMYFUNCTION(" VLOOKUP(A3406, IMPORTRANGE(""https://docs.google.com/spreadsheets/d/1QNLbnkR_AongFt22vMfNzfpjZ0CjpI8QI-w0wBnYA1w/"", ""Инфа!A:AA""), 6, FALSE)"),2024)</f>
        <v>2024</v>
      </c>
      <c r="H3365" s="150">
        <v>11000</v>
      </c>
      <c r="I3365" s="151" t="s">
        <v>1195</v>
      </c>
      <c r="J3365" s="93" t="s">
        <v>9148</v>
      </c>
      <c r="K3365" s="153"/>
      <c r="L3365" s="153"/>
      <c r="M3365" s="153"/>
      <c r="N3365" s="153"/>
      <c r="O3365" s="153"/>
      <c r="P3365" s="153"/>
      <c r="Q3365" s="153"/>
      <c r="R3365" s="153"/>
      <c r="S3365" s="153"/>
    </row>
    <row r="3366" spans="1:19" ht="131.25">
      <c r="A3366" s="277" t="s">
        <v>25424</v>
      </c>
      <c r="B3366" s="253" t="s">
        <v>153</v>
      </c>
      <c r="C3366" s="93" t="s">
        <v>9149</v>
      </c>
      <c r="D3366" s="93" t="s">
        <v>9150</v>
      </c>
      <c r="E3366" s="148">
        <f ca="1">IFERROR(__xludf.DUMMYFUNCTION(" VLOOKUP(A3407, IMPORTRANGE(""https://docs.google.com/spreadsheets/d/1fj_Bhi2XPL3siwIh4sx4VRLAe31yD50oKdj5UlRYW0c/"", ""Сводка!A:AA""), 5, FALSE)"),340)</f>
        <v>340</v>
      </c>
      <c r="F3366" s="148" t="s">
        <v>266</v>
      </c>
      <c r="G3366" s="147">
        <f ca="1">IFERROR(__xludf.DUMMYFUNCTION(" VLOOKUP(A3407, IMPORTRANGE(""https://docs.google.com/spreadsheets/d/1QNLbnkR_AongFt22vMfNzfpjZ0CjpI8QI-w0wBnYA1w/"", ""Инфа!A:AA""), 6, FALSE)"),2024)</f>
        <v>2024</v>
      </c>
      <c r="H3366" s="150">
        <v>25400</v>
      </c>
      <c r="I3366" s="151" t="s">
        <v>1195</v>
      </c>
      <c r="J3366" s="93" t="s">
        <v>9151</v>
      </c>
      <c r="K3366" s="153"/>
      <c r="L3366" s="153"/>
      <c r="M3366" s="153"/>
      <c r="N3366" s="153"/>
      <c r="O3366" s="153"/>
      <c r="P3366" s="153"/>
      <c r="Q3366" s="153"/>
      <c r="R3366" s="153"/>
      <c r="S3366" s="153"/>
    </row>
    <row r="3367" spans="1:19" ht="168.75">
      <c r="A3367" s="277" t="s">
        <v>25424</v>
      </c>
      <c r="B3367" s="253" t="s">
        <v>153</v>
      </c>
      <c r="C3367" s="93" t="s">
        <v>9149</v>
      </c>
      <c r="D3367" s="93" t="s">
        <v>9152</v>
      </c>
      <c r="E3367" s="148" t="e">
        <f>#REF!</f>
        <v>#REF!</v>
      </c>
      <c r="F3367" s="148" t="s">
        <v>456</v>
      </c>
      <c r="G3367" s="147">
        <f ca="1">IFERROR(__xludf.DUMMYFUNCTION(" VLOOKUP(A3408, IMPORTRANGE(""https://docs.google.com/spreadsheets/d/1QNLbnkR_AongFt22vMfNzfpjZ0CjpI8QI-w0wBnYA1w/"", ""Инфа!A:AA""), 6, FALSE)"),2024)</f>
        <v>2024</v>
      </c>
      <c r="H3367" s="154">
        <v>29200</v>
      </c>
      <c r="I3367" s="151" t="s">
        <v>1195</v>
      </c>
      <c r="J3367" s="93" t="s">
        <v>9153</v>
      </c>
      <c r="K3367" s="153"/>
      <c r="L3367" s="153"/>
      <c r="M3367" s="153"/>
      <c r="N3367" s="153"/>
      <c r="O3367" s="153"/>
      <c r="P3367" s="153"/>
      <c r="Q3367" s="153"/>
      <c r="R3367" s="153"/>
      <c r="S3367" s="153"/>
    </row>
    <row r="3368" spans="1:19" ht="187.5">
      <c r="A3368" s="277" t="s">
        <v>25424</v>
      </c>
      <c r="B3368" s="253" t="s">
        <v>153</v>
      </c>
      <c r="C3368" s="93" t="s">
        <v>9154</v>
      </c>
      <c r="D3368" s="93" t="s">
        <v>9155</v>
      </c>
      <c r="E3368" s="148">
        <f ca="1">IFERROR(__xludf.DUMMYFUNCTION(" VLOOKUP(A3409, IMPORTRANGE(""https://docs.google.com/spreadsheets/d/1fj_Bhi2XPL3siwIh4sx4VRLAe31yD50oKdj5UlRYW0c/"", ""Сводка!A:AA""), 5, FALSE)"),128)</f>
        <v>128</v>
      </c>
      <c r="F3368" s="148" t="s">
        <v>6576</v>
      </c>
      <c r="G3368" s="147">
        <f ca="1">IFERROR(__xludf.DUMMYFUNCTION(" VLOOKUP(A3409, IMPORTRANGE(""https://docs.google.com/spreadsheets/d/1QNLbnkR_AongFt22vMfNzfpjZ0CjpI8QI-w0wBnYA1w/"", ""Инфа!A:AA""), 6, FALSE)"),2024)</f>
        <v>2024</v>
      </c>
      <c r="H3368" s="150">
        <v>12700</v>
      </c>
      <c r="I3368" s="151" t="s">
        <v>291</v>
      </c>
      <c r="J3368" s="93" t="s">
        <v>9156</v>
      </c>
      <c r="K3368" s="153"/>
      <c r="L3368" s="153"/>
      <c r="M3368" s="153"/>
      <c r="N3368" s="153"/>
      <c r="O3368" s="153"/>
      <c r="P3368" s="153"/>
      <c r="Q3368" s="153"/>
      <c r="R3368" s="153"/>
      <c r="S3368" s="153"/>
    </row>
    <row r="3369" spans="1:19" ht="206.25">
      <c r="A3369" s="277" t="s">
        <v>25424</v>
      </c>
      <c r="B3369" s="253" t="s">
        <v>153</v>
      </c>
      <c r="C3369" s="93" t="s">
        <v>9157</v>
      </c>
      <c r="D3369" s="93" t="s">
        <v>9158</v>
      </c>
      <c r="E3369" s="148">
        <f ca="1">IFERROR(__xludf.DUMMYFUNCTION(" VLOOKUP(A3410, IMPORTRANGE(""https://docs.google.com/spreadsheets/d/1fj_Bhi2XPL3siwIh4sx4VRLAe31yD50oKdj5UlRYW0c/"", ""Сводка!A:AA""), 5, FALSE)"),132)</f>
        <v>132</v>
      </c>
      <c r="F3369" s="148" t="s">
        <v>50</v>
      </c>
      <c r="G3369" s="147">
        <f ca="1">IFERROR(__xludf.DUMMYFUNCTION(" VLOOKUP(A3410, IMPORTRANGE(""https://docs.google.com/spreadsheets/d/1QNLbnkR_AongFt22vMfNzfpjZ0CjpI8QI-w0wBnYA1w/"", ""Инфа!A:AA""), 6, FALSE)"),2024)</f>
        <v>2024</v>
      </c>
      <c r="H3369" s="150">
        <v>9000</v>
      </c>
      <c r="I3369" s="151" t="s">
        <v>1195</v>
      </c>
      <c r="J3369" s="93" t="s">
        <v>9159</v>
      </c>
      <c r="K3369" s="153"/>
      <c r="L3369" s="153"/>
      <c r="M3369" s="153"/>
      <c r="N3369" s="153"/>
      <c r="O3369" s="153"/>
      <c r="P3369" s="153"/>
      <c r="Q3369" s="153"/>
      <c r="R3369" s="153"/>
      <c r="S3369" s="153"/>
    </row>
    <row r="3370" spans="1:19" ht="112.5">
      <c r="A3370" s="277" t="s">
        <v>25424</v>
      </c>
      <c r="B3370" s="253" t="s">
        <v>153</v>
      </c>
      <c r="C3370" s="93" t="s">
        <v>9157</v>
      </c>
      <c r="D3370" s="93" t="s">
        <v>9046</v>
      </c>
      <c r="E3370" s="148">
        <f ca="1">IFERROR(__xludf.DUMMYFUNCTION(" VLOOKUP(A3411, IMPORTRANGE(""https://docs.google.com/spreadsheets/d/1fj_Bhi2XPL3siwIh4sx4VRLAe31yD50oKdj5UlRYW0c/"", ""Сводка!A:AA""), 5, FALSE)"),272)</f>
        <v>272</v>
      </c>
      <c r="F3370" s="148" t="s">
        <v>456</v>
      </c>
      <c r="G3370" s="147">
        <f ca="1">IFERROR(__xludf.DUMMYFUNCTION(" VLOOKUP(A3411, IMPORTRANGE(""https://docs.google.com/spreadsheets/d/1QNLbnkR_AongFt22vMfNzfpjZ0CjpI8QI-w0wBnYA1w/"", ""Инфа!A:AA""), 6, FALSE)"),2024)</f>
        <v>2024</v>
      </c>
      <c r="H3370" s="150">
        <v>13200</v>
      </c>
      <c r="I3370" s="151" t="s">
        <v>5914</v>
      </c>
      <c r="J3370" s="93" t="s">
        <v>9160</v>
      </c>
      <c r="K3370" s="153"/>
      <c r="L3370" s="153"/>
      <c r="M3370" s="153"/>
      <c r="N3370" s="153"/>
      <c r="O3370" s="153"/>
      <c r="P3370" s="153"/>
      <c r="Q3370" s="153"/>
      <c r="R3370" s="153"/>
      <c r="S3370" s="153"/>
    </row>
    <row r="3371" spans="1:19" ht="243.75">
      <c r="A3371" s="277" t="s">
        <v>25424</v>
      </c>
      <c r="B3371" s="253" t="s">
        <v>153</v>
      </c>
      <c r="C3371" s="93" t="s">
        <v>9161</v>
      </c>
      <c r="D3371" s="93" t="s">
        <v>9162</v>
      </c>
      <c r="E3371" s="148">
        <f ca="1">IFERROR(__xludf.DUMMYFUNCTION(" VLOOKUP(A3412, IMPORTRANGE(""https://docs.google.com/spreadsheets/d/1fj_Bhi2XPL3siwIh4sx4VRLAe31yD50oKdj5UlRYW0c/"", ""Сводка!A:AA""), 5, FALSE)"),256)</f>
        <v>256</v>
      </c>
      <c r="F3371" s="148" t="s">
        <v>59</v>
      </c>
      <c r="G3371" s="147">
        <f ca="1">IFERROR(__xludf.DUMMYFUNCTION(" VLOOKUP(A3412, IMPORTRANGE(""https://docs.google.com/spreadsheets/d/1QNLbnkR_AongFt22vMfNzfpjZ0CjpI8QI-w0wBnYA1w/"", ""Инфа!A:AA""), 6, FALSE)"),2024)</f>
        <v>2024</v>
      </c>
      <c r="H3371" s="150">
        <v>20400</v>
      </c>
      <c r="I3371" s="151" t="s">
        <v>5914</v>
      </c>
      <c r="J3371" s="99" t="s">
        <v>9163</v>
      </c>
      <c r="K3371" s="153"/>
      <c r="L3371" s="153"/>
      <c r="M3371" s="153"/>
      <c r="N3371" s="153"/>
      <c r="O3371" s="153"/>
      <c r="P3371" s="153"/>
      <c r="Q3371" s="153"/>
      <c r="R3371" s="153"/>
      <c r="S3371" s="153"/>
    </row>
    <row r="3372" spans="1:19" ht="187.5">
      <c r="A3372" s="277" t="s">
        <v>25424</v>
      </c>
      <c r="B3372" s="253" t="s">
        <v>153</v>
      </c>
      <c r="C3372" s="93" t="s">
        <v>9161</v>
      </c>
      <c r="D3372" s="93" t="s">
        <v>9164</v>
      </c>
      <c r="E3372" s="148">
        <f ca="1">IFERROR(__xludf.DUMMYFUNCTION(" VLOOKUP(A3413, IMPORTRANGE(""https://docs.google.com/spreadsheets/d/1fj_Bhi2XPL3siwIh4sx4VRLAe31yD50oKdj5UlRYW0c/"", ""Сводка!A:AA""), 5, FALSE)"),168)</f>
        <v>168</v>
      </c>
      <c r="F3372" s="148" t="s">
        <v>59</v>
      </c>
      <c r="G3372" s="147">
        <f ca="1">IFERROR(__xludf.DUMMYFUNCTION(" VLOOKUP(A3413, IMPORTRANGE(""https://docs.google.com/spreadsheets/d/1QNLbnkR_AongFt22vMfNzfpjZ0CjpI8QI-w0wBnYA1w/"", ""Инфа!A:AA""), 6, FALSE)"),2024)</f>
        <v>2024</v>
      </c>
      <c r="H3372" s="150">
        <v>15100</v>
      </c>
      <c r="I3372" s="151" t="s">
        <v>291</v>
      </c>
      <c r="J3372" s="93" t="s">
        <v>9165</v>
      </c>
      <c r="K3372" s="153"/>
      <c r="L3372" s="153"/>
      <c r="M3372" s="153"/>
      <c r="N3372" s="153"/>
      <c r="O3372" s="153"/>
      <c r="P3372" s="153"/>
      <c r="Q3372" s="153"/>
      <c r="R3372" s="153"/>
      <c r="S3372" s="153"/>
    </row>
    <row r="3373" spans="1:19" ht="187.5">
      <c r="A3373" s="277" t="s">
        <v>25424</v>
      </c>
      <c r="B3373" s="253" t="s">
        <v>153</v>
      </c>
      <c r="C3373" s="93" t="s">
        <v>9161</v>
      </c>
      <c r="D3373" s="93" t="s">
        <v>9166</v>
      </c>
      <c r="E3373" s="148">
        <f ca="1">IFERROR(__xludf.DUMMYFUNCTION(" VLOOKUP(A3414, IMPORTRANGE(""https://docs.google.com/spreadsheets/d/1fj_Bhi2XPL3siwIh4sx4VRLAe31yD50oKdj5UlRYW0c/"", ""Сводка!A:AA""), 5, FALSE)"),244)</f>
        <v>244</v>
      </c>
      <c r="F3373" s="148" t="s">
        <v>59</v>
      </c>
      <c r="G3373" s="147">
        <f ca="1">IFERROR(__xludf.DUMMYFUNCTION(" VLOOKUP(A3414, IMPORTRANGE(""https://docs.google.com/spreadsheets/d/1QNLbnkR_AongFt22vMfNzfpjZ0CjpI8QI-w0wBnYA1w/"", ""Инфа!A:AA""), 6, FALSE)"),2024)</f>
        <v>2024</v>
      </c>
      <c r="H3373" s="150">
        <v>12300</v>
      </c>
      <c r="I3373" s="151" t="s">
        <v>291</v>
      </c>
      <c r="J3373" s="93" t="s">
        <v>9167</v>
      </c>
      <c r="K3373" s="153"/>
      <c r="L3373" s="153"/>
      <c r="M3373" s="153"/>
      <c r="N3373" s="153"/>
      <c r="O3373" s="153"/>
      <c r="P3373" s="153"/>
      <c r="Q3373" s="153"/>
      <c r="R3373" s="153"/>
      <c r="S3373" s="153"/>
    </row>
    <row r="3374" spans="1:19" ht="150">
      <c r="A3374" s="277" t="s">
        <v>25424</v>
      </c>
      <c r="B3374" s="253" t="s">
        <v>153</v>
      </c>
      <c r="C3374" s="93" t="s">
        <v>9168</v>
      </c>
      <c r="D3374" s="93" t="s">
        <v>9169</v>
      </c>
      <c r="E3374" s="148">
        <f ca="1">IFERROR(__xludf.DUMMYFUNCTION(" VLOOKUP(A3415, IMPORTRANGE(""https://docs.google.com/spreadsheets/d/1fj_Bhi2XPL3siwIh4sx4VRLAe31yD50oKdj5UlRYW0c/"", ""Сводка!A:AA""), 5, FALSE)"),180)</f>
        <v>180</v>
      </c>
      <c r="F3374" s="148" t="s">
        <v>266</v>
      </c>
      <c r="G3374" s="147">
        <f ca="1">IFERROR(__xludf.DUMMYFUNCTION(" VLOOKUP(A3415, IMPORTRANGE(""https://docs.google.com/spreadsheets/d/1QNLbnkR_AongFt22vMfNzfpjZ0CjpI8QI-w0wBnYA1w/"", ""Инфа!A:AA""), 6, FALSE)"),2024)</f>
        <v>2024</v>
      </c>
      <c r="H3374" s="150">
        <v>15800</v>
      </c>
      <c r="I3374" s="151" t="s">
        <v>1195</v>
      </c>
      <c r="J3374" s="93" t="s">
        <v>9170</v>
      </c>
      <c r="K3374" s="153"/>
      <c r="L3374" s="153"/>
      <c r="M3374" s="153"/>
      <c r="N3374" s="153"/>
      <c r="O3374" s="153"/>
      <c r="P3374" s="153"/>
      <c r="Q3374" s="153"/>
      <c r="R3374" s="153"/>
      <c r="S3374" s="153"/>
    </row>
    <row r="3375" spans="1:19" ht="225">
      <c r="A3375" s="277" t="s">
        <v>25424</v>
      </c>
      <c r="B3375" s="253" t="s">
        <v>153</v>
      </c>
      <c r="C3375" s="93" t="s">
        <v>9171</v>
      </c>
      <c r="D3375" s="93" t="s">
        <v>8355</v>
      </c>
      <c r="E3375" s="148">
        <f ca="1">IFERROR(__xludf.DUMMYFUNCTION(" VLOOKUP(A3416, IMPORTRANGE(""https://docs.google.com/spreadsheets/d/1fj_Bhi2XPL3siwIh4sx4VRLAe31yD50oKdj5UlRYW0c/"", ""Сводка!A:AA""), 5, FALSE)"),260)</f>
        <v>260</v>
      </c>
      <c r="F3375" s="148" t="s">
        <v>59</v>
      </c>
      <c r="G3375" s="147">
        <f ca="1">IFERROR(__xludf.DUMMYFUNCTION(" VLOOKUP(A3416, IMPORTRANGE(""https://docs.google.com/spreadsheets/d/1QNLbnkR_AongFt22vMfNzfpjZ0CjpI8QI-w0wBnYA1w/"", ""Инфа!A:AA""), 6, FALSE)"),2024)</f>
        <v>2024</v>
      </c>
      <c r="H3375" s="150">
        <v>12800</v>
      </c>
      <c r="I3375" s="151" t="s">
        <v>291</v>
      </c>
      <c r="J3375" s="93" t="s">
        <v>9172</v>
      </c>
      <c r="K3375" s="153"/>
      <c r="L3375" s="153"/>
      <c r="M3375" s="153"/>
      <c r="N3375" s="153"/>
      <c r="O3375" s="153"/>
      <c r="P3375" s="153"/>
      <c r="Q3375" s="153"/>
      <c r="R3375" s="153"/>
      <c r="S3375" s="153"/>
    </row>
    <row r="3376" spans="1:19" ht="131.25">
      <c r="A3376" s="277" t="s">
        <v>25424</v>
      </c>
      <c r="B3376" s="253" t="s">
        <v>400</v>
      </c>
      <c r="C3376" s="93" t="s">
        <v>9173</v>
      </c>
      <c r="D3376" s="93" t="s">
        <v>9174</v>
      </c>
      <c r="E3376" s="148">
        <f ca="1">IFERROR(__xludf.DUMMYFUNCTION(" VLOOKUP(A3417, IMPORTRANGE(""https://docs.google.com/spreadsheets/d/1fj_Bhi2XPL3siwIh4sx4VRLAe31yD50oKdj5UlRYW0c/"", ""Сводка!A:AA""), 5, FALSE)"),124)</f>
        <v>124</v>
      </c>
      <c r="F3376" s="148" t="s">
        <v>59</v>
      </c>
      <c r="G3376" s="147">
        <f ca="1">IFERROR(__xludf.DUMMYFUNCTION(" VLOOKUP(A3417, IMPORTRANGE(""https://docs.google.com/spreadsheets/d/1QNLbnkR_AongFt22vMfNzfpjZ0CjpI8QI-w0wBnYA1w/"", ""Инфа!A:AA""), 6, FALSE)"),2024)</f>
        <v>2024</v>
      </c>
      <c r="H3376" s="150">
        <v>12400</v>
      </c>
      <c r="I3376" s="151" t="s">
        <v>1195</v>
      </c>
      <c r="J3376" s="93" t="s">
        <v>9175</v>
      </c>
      <c r="K3376" s="153"/>
      <c r="L3376" s="153"/>
      <c r="M3376" s="153"/>
      <c r="N3376" s="153"/>
      <c r="O3376" s="153"/>
      <c r="P3376" s="153"/>
      <c r="Q3376" s="153"/>
      <c r="R3376" s="153"/>
      <c r="S3376" s="153"/>
    </row>
    <row r="3377" spans="1:19" ht="112.5">
      <c r="A3377" s="277" t="s">
        <v>25424</v>
      </c>
      <c r="B3377" s="253" t="s">
        <v>153</v>
      </c>
      <c r="C3377" s="93" t="s">
        <v>9176</v>
      </c>
      <c r="D3377" s="93" t="s">
        <v>9177</v>
      </c>
      <c r="E3377" s="148">
        <f ca="1">IFERROR(__xludf.DUMMYFUNCTION(" VLOOKUP(A3418, IMPORTRANGE(""https://docs.google.com/spreadsheets/d/1fj_Bhi2XPL3siwIh4sx4VRLAe31yD50oKdj5UlRYW0c/"", ""Сводка!A:AA""), 5, FALSE)"),252)</f>
        <v>252</v>
      </c>
      <c r="F3377" s="148" t="s">
        <v>165</v>
      </c>
      <c r="G3377" s="147">
        <f ca="1">IFERROR(__xludf.DUMMYFUNCTION(" VLOOKUP(A3418, IMPORTRANGE(""https://docs.google.com/spreadsheets/d/1QNLbnkR_AongFt22vMfNzfpjZ0CjpI8QI-w0wBnYA1w/"", ""Инфа!A:AA""), 6, FALSE)"),2024)</f>
        <v>2024</v>
      </c>
      <c r="H3377" s="150">
        <v>20100</v>
      </c>
      <c r="I3377" s="151" t="s">
        <v>5914</v>
      </c>
      <c r="J3377" s="99" t="s">
        <v>9178</v>
      </c>
      <c r="K3377" s="153"/>
      <c r="L3377" s="153"/>
      <c r="M3377" s="153"/>
      <c r="N3377" s="153"/>
      <c r="O3377" s="153"/>
      <c r="P3377" s="153"/>
      <c r="Q3377" s="153"/>
      <c r="R3377" s="153"/>
      <c r="S3377" s="153"/>
    </row>
    <row r="3378" spans="1:19" ht="168.75">
      <c r="A3378" s="277" t="s">
        <v>25424</v>
      </c>
      <c r="B3378" s="253" t="s">
        <v>153</v>
      </c>
      <c r="C3378" s="93" t="s">
        <v>9179</v>
      </c>
      <c r="D3378" s="93" t="s">
        <v>9180</v>
      </c>
      <c r="E3378" s="148">
        <f ca="1">IFERROR(__xludf.DUMMYFUNCTION(" VLOOKUP(A3419, IMPORTRANGE(""https://docs.google.com/spreadsheets/d/1fj_Bhi2XPL3siwIh4sx4VRLAe31yD50oKdj5UlRYW0c/"", ""Сводка!A:AA""), 5, FALSE)"),360)</f>
        <v>360</v>
      </c>
      <c r="F3378" s="148" t="s">
        <v>165</v>
      </c>
      <c r="G3378" s="147">
        <f ca="1">IFERROR(__xludf.DUMMYFUNCTION(" VLOOKUP(A3419, IMPORTRANGE(""https://docs.google.com/spreadsheets/d/1QNLbnkR_AongFt22vMfNzfpjZ0CjpI8QI-w0wBnYA1w/"", ""Инфа!A:AA""), 6, FALSE)"),2024)</f>
        <v>2024</v>
      </c>
      <c r="H3378" s="154">
        <v>26600</v>
      </c>
      <c r="I3378" s="151" t="s">
        <v>5914</v>
      </c>
      <c r="J3378" s="99" t="s">
        <v>9181</v>
      </c>
      <c r="K3378" s="153"/>
      <c r="L3378" s="153"/>
      <c r="M3378" s="153"/>
      <c r="N3378" s="153"/>
      <c r="O3378" s="153"/>
      <c r="P3378" s="153"/>
      <c r="Q3378" s="153"/>
      <c r="R3378" s="153"/>
      <c r="S3378" s="153"/>
    </row>
    <row r="3379" spans="1:19" ht="225">
      <c r="A3379" s="277" t="s">
        <v>25424</v>
      </c>
      <c r="B3379" s="253" t="s">
        <v>153</v>
      </c>
      <c r="C3379" s="93" t="s">
        <v>9182</v>
      </c>
      <c r="D3379" s="93" t="s">
        <v>9183</v>
      </c>
      <c r="E3379" s="148">
        <f ca="1">IFERROR(__xludf.DUMMYFUNCTION(" VLOOKUP(A3420, IMPORTRANGE(""https://docs.google.com/spreadsheets/d/1fj_Bhi2XPL3siwIh4sx4VRLAe31yD50oKdj5UlRYW0c/"", ""Сводка!A:AA""), 5, FALSE)"),204)</f>
        <v>204</v>
      </c>
      <c r="F3379" s="148" t="s">
        <v>59</v>
      </c>
      <c r="G3379" s="147">
        <f ca="1">IFERROR(__xludf.DUMMYFUNCTION(" VLOOKUP(A3420, IMPORTRANGE(""https://docs.google.com/spreadsheets/d/1QNLbnkR_AongFt22vMfNzfpjZ0CjpI8QI-w0wBnYA1w/"", ""Инфа!A:AA""), 6, FALSE)"),2024)</f>
        <v>2024</v>
      </c>
      <c r="H3379" s="150">
        <v>11100</v>
      </c>
      <c r="I3379" s="151" t="s">
        <v>5914</v>
      </c>
      <c r="J3379" s="93" t="s">
        <v>9184</v>
      </c>
      <c r="K3379" s="153"/>
      <c r="L3379" s="153"/>
      <c r="M3379" s="153"/>
      <c r="N3379" s="153"/>
      <c r="O3379" s="153"/>
      <c r="P3379" s="153"/>
      <c r="Q3379" s="153"/>
      <c r="R3379" s="153"/>
      <c r="S3379" s="153"/>
    </row>
    <row r="3380" spans="1:19" ht="225">
      <c r="A3380" s="277" t="s">
        <v>25424</v>
      </c>
      <c r="B3380" s="253" t="s">
        <v>153</v>
      </c>
      <c r="C3380" s="93" t="s">
        <v>9182</v>
      </c>
      <c r="D3380" s="93" t="s">
        <v>9185</v>
      </c>
      <c r="E3380" s="148">
        <f ca="1">IFERROR(__xludf.DUMMYFUNCTION(" VLOOKUP(A3421, IMPORTRANGE(""https://docs.google.com/spreadsheets/d/1fj_Bhi2XPL3siwIh4sx4VRLAe31yD50oKdj5UlRYW0c/"", ""Сводка!A:AA""), 5, FALSE)"),220)</f>
        <v>220</v>
      </c>
      <c r="F3380" s="148" t="s">
        <v>59</v>
      </c>
      <c r="G3380" s="147">
        <f ca="1">IFERROR(__xludf.DUMMYFUNCTION(" VLOOKUP(A3421, IMPORTRANGE(""https://docs.google.com/spreadsheets/d/1QNLbnkR_AongFt22vMfNzfpjZ0CjpI8QI-w0wBnYA1w/"", ""Инфа!A:AA""), 6, FALSE)"),2024)</f>
        <v>2024</v>
      </c>
      <c r="H3380" s="150">
        <v>11600</v>
      </c>
      <c r="I3380" s="151" t="s">
        <v>5914</v>
      </c>
      <c r="J3380" s="93" t="s">
        <v>9184</v>
      </c>
      <c r="K3380" s="153"/>
      <c r="L3380" s="153"/>
      <c r="M3380" s="153"/>
      <c r="N3380" s="153"/>
      <c r="O3380" s="153"/>
      <c r="P3380" s="153"/>
      <c r="Q3380" s="153"/>
      <c r="R3380" s="153"/>
      <c r="S3380" s="153"/>
    </row>
    <row r="3381" spans="1:19" ht="112.5">
      <c r="A3381" s="277" t="s">
        <v>25424</v>
      </c>
      <c r="B3381" s="253" t="s">
        <v>153</v>
      </c>
      <c r="C3381" s="93" t="s">
        <v>9186</v>
      </c>
      <c r="D3381" s="93" t="s">
        <v>9187</v>
      </c>
      <c r="E3381" s="148">
        <f ca="1">IFERROR(__xludf.DUMMYFUNCTION(" VLOOKUP(A3422, IMPORTRANGE(""https://docs.google.com/spreadsheets/d/1fj_Bhi2XPL3siwIh4sx4VRLAe31yD50oKdj5UlRYW0c/"", ""Сводка!A:AA""), 5, FALSE)"),124)</f>
        <v>124</v>
      </c>
      <c r="F3381" s="148" t="s">
        <v>50</v>
      </c>
      <c r="G3381" s="147">
        <f ca="1">IFERROR(__xludf.DUMMYFUNCTION(" VLOOKUP(A3422, IMPORTRANGE(""https://docs.google.com/spreadsheets/d/1QNLbnkR_AongFt22vMfNzfpjZ0CjpI8QI-w0wBnYA1w/"", ""Инфа!A:AA""), 6, FALSE)"),2024)</f>
        <v>2024</v>
      </c>
      <c r="H3381" s="150">
        <v>12400</v>
      </c>
      <c r="I3381" s="151" t="s">
        <v>1195</v>
      </c>
      <c r="J3381" s="93" t="s">
        <v>9188</v>
      </c>
      <c r="K3381" s="153"/>
      <c r="L3381" s="153"/>
      <c r="M3381" s="153"/>
      <c r="N3381" s="153"/>
      <c r="O3381" s="153"/>
      <c r="P3381" s="153"/>
      <c r="Q3381" s="153"/>
      <c r="R3381" s="153"/>
      <c r="S3381" s="153"/>
    </row>
    <row r="3382" spans="1:19" ht="56.25">
      <c r="A3382" s="277" t="s">
        <v>25424</v>
      </c>
      <c r="B3382" s="253" t="s">
        <v>153</v>
      </c>
      <c r="C3382" s="93" t="s">
        <v>9189</v>
      </c>
      <c r="D3382" s="93" t="s">
        <v>9190</v>
      </c>
      <c r="E3382" s="148">
        <f ca="1">IFERROR(__xludf.DUMMYFUNCTION(" VLOOKUP(A3423, IMPORTRANGE(""https://docs.google.com/spreadsheets/d/1fj_Bhi2XPL3siwIh4sx4VRLAe31yD50oKdj5UlRYW0c/"", ""Сводка!A:AA""), 5, FALSE)"),104)</f>
        <v>104</v>
      </c>
      <c r="F3382" s="148" t="s">
        <v>50</v>
      </c>
      <c r="G3382" s="147">
        <f ca="1">IFERROR(__xludf.DUMMYFUNCTION(" VLOOKUP(A3423, IMPORTRANGE(""https://docs.google.com/spreadsheets/d/1QNLbnkR_AongFt22vMfNzfpjZ0CjpI8QI-w0wBnYA1w/"", ""Инфа!A:AA""), 6, FALSE)"),2024)</f>
        <v>2024</v>
      </c>
      <c r="H3382" s="150">
        <v>8100</v>
      </c>
      <c r="I3382" s="151" t="s">
        <v>133</v>
      </c>
      <c r="J3382" s="93"/>
      <c r="K3382" s="153"/>
      <c r="L3382" s="153"/>
      <c r="M3382" s="153"/>
      <c r="N3382" s="153"/>
      <c r="O3382" s="153"/>
      <c r="P3382" s="153"/>
      <c r="Q3382" s="153"/>
      <c r="R3382" s="153"/>
      <c r="S3382" s="153"/>
    </row>
    <row r="3383" spans="1:19" ht="112.5">
      <c r="A3383" s="277" t="s">
        <v>25424</v>
      </c>
      <c r="B3383" s="253" t="s">
        <v>400</v>
      </c>
      <c r="C3383" s="93" t="s">
        <v>9191</v>
      </c>
      <c r="D3383" s="93" t="s">
        <v>9192</v>
      </c>
      <c r="E3383" s="148">
        <f ca="1">IFERROR(__xludf.DUMMYFUNCTION(" VLOOKUP(A3424, IMPORTRANGE(""https://docs.google.com/spreadsheets/d/1fj_Bhi2XPL3siwIh4sx4VRLAe31yD50oKdj5UlRYW0c/"", ""Сводка!A:AA""), 5, FALSE)"),536)</f>
        <v>536</v>
      </c>
      <c r="F3383" s="148" t="s">
        <v>50</v>
      </c>
      <c r="G3383" s="147">
        <f ca="1">IFERROR(__xludf.DUMMYFUNCTION(" VLOOKUP(A3424, IMPORTRANGE(""https://docs.google.com/spreadsheets/d/1QNLbnkR_AongFt22vMfNzfpjZ0CjpI8QI-w0wBnYA1w/"", ""Инфа!A:AA""), 6, FALSE)"),2024)</f>
        <v>2024</v>
      </c>
      <c r="H3383" s="154">
        <v>21100</v>
      </c>
      <c r="I3383" s="151" t="s">
        <v>133</v>
      </c>
      <c r="J3383" s="93" t="s">
        <v>9193</v>
      </c>
      <c r="K3383" s="153"/>
      <c r="L3383" s="153"/>
      <c r="M3383" s="153"/>
      <c r="N3383" s="153"/>
      <c r="O3383" s="153"/>
      <c r="P3383" s="153"/>
      <c r="Q3383" s="153"/>
      <c r="R3383" s="153"/>
      <c r="S3383" s="153"/>
    </row>
    <row r="3384" spans="1:19" ht="112.5">
      <c r="A3384" s="277" t="s">
        <v>25424</v>
      </c>
      <c r="B3384" s="253" t="s">
        <v>153</v>
      </c>
      <c r="C3384" s="93" t="s">
        <v>9191</v>
      </c>
      <c r="D3384" s="93" t="s">
        <v>9194</v>
      </c>
      <c r="E3384" s="148">
        <f ca="1">IFERROR(__xludf.DUMMYFUNCTION(" VLOOKUP(A3425, IMPORTRANGE(""https://docs.google.com/spreadsheets/d/1fj_Bhi2XPL3siwIh4sx4VRLAe31yD50oKdj5UlRYW0c/"", ""Сводка!A:AA""), 5, FALSE)"),152)</f>
        <v>152</v>
      </c>
      <c r="F3384" s="148" t="s">
        <v>50</v>
      </c>
      <c r="G3384" s="147">
        <f ca="1">IFERROR(__xludf.DUMMYFUNCTION(" VLOOKUP(A3425, IMPORTRANGE(""https://docs.google.com/spreadsheets/d/1QNLbnkR_AongFt22vMfNzfpjZ0CjpI8QI-w0wBnYA1w/"", ""Инфа!A:AA""), 6, FALSE)"),2024)</f>
        <v>2024</v>
      </c>
      <c r="H3384" s="150">
        <v>9600</v>
      </c>
      <c r="I3384" s="151" t="s">
        <v>133</v>
      </c>
      <c r="J3384" s="93" t="s">
        <v>9195</v>
      </c>
      <c r="K3384" s="153"/>
      <c r="L3384" s="153"/>
      <c r="M3384" s="153"/>
      <c r="N3384" s="153"/>
      <c r="O3384" s="153"/>
      <c r="P3384" s="153"/>
      <c r="Q3384" s="153"/>
      <c r="R3384" s="153"/>
      <c r="S3384" s="153"/>
    </row>
    <row r="3385" spans="1:19" ht="75">
      <c r="A3385" s="277" t="s">
        <v>25424</v>
      </c>
      <c r="B3385" s="253" t="s">
        <v>153</v>
      </c>
      <c r="C3385" s="93" t="s">
        <v>1792</v>
      </c>
      <c r="D3385" s="93" t="s">
        <v>9196</v>
      </c>
      <c r="E3385" s="148">
        <f ca="1">IFERROR(__xludf.DUMMYFUNCTION(" VLOOKUP(A3426, IMPORTRANGE(""https://docs.google.com/spreadsheets/d/1fj_Bhi2XPL3siwIh4sx4VRLAe31yD50oKdj5UlRYW0c/"", ""Сводка!A:AA""), 5, FALSE)"),108)</f>
        <v>108</v>
      </c>
      <c r="F3385" s="148" t="s">
        <v>1794</v>
      </c>
      <c r="G3385" s="147">
        <f ca="1">IFERROR(__xludf.DUMMYFUNCTION(" VLOOKUP(A3426, IMPORTRANGE(""https://docs.google.com/spreadsheets/d/1QNLbnkR_AongFt22vMfNzfpjZ0CjpI8QI-w0wBnYA1w/"", ""Инфа!A:AA""), 6, FALSE)"),2024)</f>
        <v>2024</v>
      </c>
      <c r="H3385" s="150">
        <v>11500</v>
      </c>
      <c r="I3385" s="151" t="s">
        <v>171</v>
      </c>
      <c r="J3385" s="99" t="s">
        <v>1796</v>
      </c>
      <c r="K3385" s="153"/>
      <c r="L3385" s="153"/>
      <c r="M3385" s="153"/>
      <c r="N3385" s="153"/>
      <c r="O3385" s="153"/>
      <c r="P3385" s="153"/>
      <c r="Q3385" s="153"/>
      <c r="R3385" s="153"/>
      <c r="S3385" s="153"/>
    </row>
    <row r="3386" spans="1:19" ht="262.5">
      <c r="A3386" s="277" t="s">
        <v>25424</v>
      </c>
      <c r="B3386" s="253" t="s">
        <v>153</v>
      </c>
      <c r="C3386" s="93" t="s">
        <v>9197</v>
      </c>
      <c r="D3386" s="93" t="s">
        <v>9198</v>
      </c>
      <c r="E3386" s="148">
        <f ca="1">IFERROR(__xludf.DUMMYFUNCTION(" VLOOKUP(A3427, IMPORTRANGE(""https://docs.google.com/spreadsheets/d/1fj_Bhi2XPL3siwIh4sx4VRLAe31yD50oKdj5UlRYW0c/"", ""Сводка!A:AA""), 5, FALSE)"),164)</f>
        <v>164</v>
      </c>
      <c r="F3386" s="148" t="s">
        <v>26</v>
      </c>
      <c r="G3386" s="147">
        <f ca="1">IFERROR(__xludf.DUMMYFUNCTION(" VLOOKUP(A3427, IMPORTRANGE(""https://docs.google.com/spreadsheets/d/1QNLbnkR_AongFt22vMfNzfpjZ0CjpI8QI-w0wBnYA1w/"", ""Инфа!A:AA""), 6, FALSE)"),2024)</f>
        <v>2024</v>
      </c>
      <c r="H3386" s="150">
        <v>14800</v>
      </c>
      <c r="I3386" s="151" t="s">
        <v>133</v>
      </c>
      <c r="J3386" s="93" t="s">
        <v>9199</v>
      </c>
      <c r="K3386" s="153"/>
      <c r="L3386" s="153"/>
      <c r="M3386" s="153"/>
      <c r="N3386" s="153"/>
      <c r="O3386" s="153"/>
      <c r="P3386" s="153"/>
      <c r="Q3386" s="153"/>
      <c r="R3386" s="153"/>
      <c r="S3386" s="153"/>
    </row>
    <row r="3387" spans="1:19" ht="262.5">
      <c r="A3387" s="277" t="s">
        <v>25424</v>
      </c>
      <c r="B3387" s="253" t="s">
        <v>400</v>
      </c>
      <c r="C3387" s="93" t="s">
        <v>9197</v>
      </c>
      <c r="D3387" s="93" t="s">
        <v>9200</v>
      </c>
      <c r="E3387" s="148">
        <f ca="1">IFERROR(__xludf.DUMMYFUNCTION(" VLOOKUP(A3428, IMPORTRANGE(""https://docs.google.com/spreadsheets/d/1fj_Bhi2XPL3siwIh4sx4VRLAe31yD50oKdj5UlRYW0c/"", ""Сводка!A:AA""), 5, FALSE)"),156)</f>
        <v>156</v>
      </c>
      <c r="F3387" s="148" t="s">
        <v>466</v>
      </c>
      <c r="G3387" s="147">
        <f ca="1">IFERROR(__xludf.DUMMYFUNCTION(" VLOOKUP(A3428, IMPORTRANGE(""https://docs.google.com/spreadsheets/d/1QNLbnkR_AongFt22vMfNzfpjZ0CjpI8QI-w0wBnYA1w/"", ""Инфа!A:AA""), 6, FALSE)"),2024)</f>
        <v>2024</v>
      </c>
      <c r="H3387" s="150">
        <v>14400</v>
      </c>
      <c r="I3387" s="151" t="s">
        <v>133</v>
      </c>
      <c r="J3387" s="93" t="s">
        <v>9201</v>
      </c>
      <c r="K3387" s="153"/>
      <c r="L3387" s="153"/>
      <c r="M3387" s="153"/>
      <c r="N3387" s="153"/>
      <c r="O3387" s="153"/>
      <c r="P3387" s="153"/>
      <c r="Q3387" s="153"/>
      <c r="R3387" s="153"/>
      <c r="S3387" s="153"/>
    </row>
    <row r="3388" spans="1:19" ht="75">
      <c r="A3388" s="277" t="s">
        <v>25424</v>
      </c>
      <c r="B3388" s="253" t="s">
        <v>400</v>
      </c>
      <c r="C3388" s="93" t="s">
        <v>9202</v>
      </c>
      <c r="D3388" s="93" t="s">
        <v>9203</v>
      </c>
      <c r="E3388" s="148">
        <f ca="1">IFERROR(__xludf.DUMMYFUNCTION(" VLOOKUP(A3429, IMPORTRANGE(""https://docs.google.com/spreadsheets/d/1fj_Bhi2XPL3siwIh4sx4VRLAe31yD50oKdj5UlRYW0c/"", ""Сводка!A:AA""), 5, FALSE)"),200)</f>
        <v>200</v>
      </c>
      <c r="F3388" s="148" t="s">
        <v>108</v>
      </c>
      <c r="G3388" s="147">
        <f ca="1">IFERROR(__xludf.DUMMYFUNCTION(" VLOOKUP(A3429, IMPORTRANGE(""https://docs.google.com/spreadsheets/d/1QNLbnkR_AongFt22vMfNzfpjZ0CjpI8QI-w0wBnYA1w/"", ""Инфа!A:AA""), 6, FALSE)"),2024)</f>
        <v>2024</v>
      </c>
      <c r="H3388" s="150">
        <v>11000</v>
      </c>
      <c r="I3388" s="151" t="s">
        <v>3172</v>
      </c>
      <c r="J3388" s="93"/>
      <c r="K3388" s="153"/>
      <c r="L3388" s="153"/>
      <c r="M3388" s="153"/>
      <c r="N3388" s="153"/>
      <c r="O3388" s="153"/>
      <c r="P3388" s="153"/>
      <c r="Q3388" s="153"/>
      <c r="R3388" s="153"/>
      <c r="S3388" s="153"/>
    </row>
    <row r="3389" spans="1:19" ht="112.5">
      <c r="A3389" s="277" t="s">
        <v>25424</v>
      </c>
      <c r="B3389" s="253" t="s">
        <v>153</v>
      </c>
      <c r="C3389" s="93" t="s">
        <v>9204</v>
      </c>
      <c r="D3389" s="93" t="s">
        <v>9205</v>
      </c>
      <c r="E3389" s="148">
        <f ca="1">IFERROR(__xludf.DUMMYFUNCTION(" VLOOKUP(A3430, IMPORTRANGE(""https://docs.google.com/spreadsheets/d/1fj_Bhi2XPL3siwIh4sx4VRLAe31yD50oKdj5UlRYW0c/"", ""Сводка!A:AA""), 5, FALSE)"),160)</f>
        <v>160</v>
      </c>
      <c r="F3389" s="148" t="s">
        <v>50</v>
      </c>
      <c r="G3389" s="147">
        <f ca="1">IFERROR(__xludf.DUMMYFUNCTION(" VLOOKUP(A3430, IMPORTRANGE(""https://docs.google.com/spreadsheets/d/1QNLbnkR_AongFt22vMfNzfpjZ0CjpI8QI-w0wBnYA1w/"", ""Инфа!A:AA""), 6, FALSE)"),2024)</f>
        <v>2024</v>
      </c>
      <c r="H3389" s="150">
        <v>9800</v>
      </c>
      <c r="I3389" s="151" t="s">
        <v>1219</v>
      </c>
      <c r="J3389" s="93" t="s">
        <v>9206</v>
      </c>
      <c r="K3389" s="153"/>
      <c r="L3389" s="153"/>
      <c r="M3389" s="153"/>
      <c r="N3389" s="153"/>
      <c r="O3389" s="153"/>
      <c r="P3389" s="153"/>
      <c r="Q3389" s="153"/>
      <c r="R3389" s="153"/>
      <c r="S3389" s="153"/>
    </row>
    <row r="3390" spans="1:19" ht="168.75">
      <c r="A3390" s="277" t="s">
        <v>25424</v>
      </c>
      <c r="B3390" s="253" t="s">
        <v>153</v>
      </c>
      <c r="C3390" s="93" t="s">
        <v>9207</v>
      </c>
      <c r="D3390" s="93" t="s">
        <v>9208</v>
      </c>
      <c r="E3390" s="148">
        <f ca="1">IFERROR(__xludf.DUMMYFUNCTION(" VLOOKUP(A3431, IMPORTRANGE(""https://docs.google.com/spreadsheets/d/1fj_Bhi2XPL3siwIh4sx4VRLAe31yD50oKdj5UlRYW0c/"", ""Сводка!A:AA""), 5, FALSE)"),476)</f>
        <v>476</v>
      </c>
      <c r="F3390" s="148" t="s">
        <v>456</v>
      </c>
      <c r="G3390" s="147">
        <f ca="1">IFERROR(__xludf.DUMMYFUNCTION(" VLOOKUP(A3431, IMPORTRANGE(""https://docs.google.com/spreadsheets/d/1QNLbnkR_AongFt22vMfNzfpjZ0CjpI8QI-w0wBnYA1w/"", ""Инфа!A:AA""), 6, FALSE)"),2024)</f>
        <v>2024</v>
      </c>
      <c r="H3390" s="154">
        <v>19300</v>
      </c>
      <c r="I3390" s="151" t="s">
        <v>146</v>
      </c>
      <c r="J3390" s="93" t="s">
        <v>9209</v>
      </c>
      <c r="K3390" s="153"/>
      <c r="L3390" s="153"/>
      <c r="M3390" s="153"/>
      <c r="N3390" s="153"/>
      <c r="O3390" s="153"/>
      <c r="P3390" s="153"/>
      <c r="Q3390" s="153"/>
      <c r="R3390" s="153"/>
      <c r="S3390" s="153"/>
    </row>
    <row r="3391" spans="1:19" ht="93.75">
      <c r="A3391" s="277" t="s">
        <v>25424</v>
      </c>
      <c r="B3391" s="253" t="s">
        <v>400</v>
      </c>
      <c r="C3391" s="93" t="s">
        <v>9210</v>
      </c>
      <c r="D3391" s="93" t="s">
        <v>9211</v>
      </c>
      <c r="E3391" s="148">
        <f ca="1">IFERROR(__xludf.DUMMYFUNCTION(" VLOOKUP(A3432, IMPORTRANGE(""https://docs.google.com/spreadsheets/d/1fj_Bhi2XPL3siwIh4sx4VRLAe31yD50oKdj5UlRYW0c/"", ""Сводка!A:AA""), 5, FALSE)"),208)</f>
        <v>208</v>
      </c>
      <c r="F3391" s="148" t="s">
        <v>415</v>
      </c>
      <c r="G3391" s="147">
        <f ca="1">IFERROR(__xludf.DUMMYFUNCTION(" VLOOKUP(A3432, IMPORTRANGE(""https://docs.google.com/spreadsheets/d/1QNLbnkR_AongFt22vMfNzfpjZ0CjpI8QI-w0wBnYA1w/"", ""Инфа!A:AA""), 6, FALSE)"),2024)</f>
        <v>2024</v>
      </c>
      <c r="H3391" s="150">
        <v>11200</v>
      </c>
      <c r="I3391" s="151" t="s">
        <v>902</v>
      </c>
      <c r="J3391" s="93" t="s">
        <v>6042</v>
      </c>
      <c r="K3391" s="153"/>
      <c r="L3391" s="153"/>
      <c r="M3391" s="153"/>
      <c r="N3391" s="153"/>
      <c r="O3391" s="153"/>
      <c r="P3391" s="153"/>
      <c r="Q3391" s="153"/>
      <c r="R3391" s="153"/>
      <c r="S3391" s="153"/>
    </row>
    <row r="3392" spans="1:19" ht="112.5">
      <c r="A3392" s="277" t="s">
        <v>25424</v>
      </c>
      <c r="B3392" s="253" t="s">
        <v>400</v>
      </c>
      <c r="C3392" s="93" t="s">
        <v>9212</v>
      </c>
      <c r="D3392" s="93" t="s">
        <v>9213</v>
      </c>
      <c r="E3392" s="148">
        <f ca="1">IFERROR(__xludf.DUMMYFUNCTION(" VLOOKUP(A3433, IMPORTRANGE(""https://docs.google.com/spreadsheets/d/1fj_Bhi2XPL3siwIh4sx4VRLAe31yD50oKdj5UlRYW0c/"", ""Сводка!A:AA""), 5, FALSE)"),108)</f>
        <v>108</v>
      </c>
      <c r="F3392" s="148" t="s">
        <v>415</v>
      </c>
      <c r="G3392" s="147">
        <f ca="1">IFERROR(__xludf.DUMMYFUNCTION(" VLOOKUP(A3433, IMPORTRANGE(""https://docs.google.com/spreadsheets/d/1QNLbnkR_AongFt22vMfNzfpjZ0CjpI8QI-w0wBnYA1w/"", ""Инфа!A:AA""), 6, FALSE)"),2024)</f>
        <v>2024</v>
      </c>
      <c r="H3392" s="150">
        <v>8200</v>
      </c>
      <c r="I3392" s="151" t="s">
        <v>85</v>
      </c>
      <c r="J3392" s="93" t="s">
        <v>9214</v>
      </c>
      <c r="K3392" s="153"/>
      <c r="L3392" s="153"/>
      <c r="M3392" s="153"/>
      <c r="N3392" s="153"/>
      <c r="O3392" s="153"/>
      <c r="P3392" s="153"/>
      <c r="Q3392" s="153"/>
      <c r="R3392" s="153"/>
      <c r="S3392" s="153"/>
    </row>
    <row r="3393" spans="1:19" ht="93.75">
      <c r="A3393" s="277" t="s">
        <v>25424</v>
      </c>
      <c r="B3393" s="253" t="s">
        <v>153</v>
      </c>
      <c r="C3393" s="93" t="s">
        <v>9215</v>
      </c>
      <c r="D3393" s="93" t="s">
        <v>9216</v>
      </c>
      <c r="E3393" s="148">
        <f ca="1">IFERROR(__xludf.DUMMYFUNCTION(" VLOOKUP(A3434, IMPORTRANGE(""https://docs.google.com/spreadsheets/d/1fj_Bhi2XPL3siwIh4sx4VRLAe31yD50oKdj5UlRYW0c/"", ""Сводка!A:AA""), 5, FALSE)"),288)</f>
        <v>288</v>
      </c>
      <c r="F3393" s="148" t="s">
        <v>108</v>
      </c>
      <c r="G3393" s="147">
        <f ca="1">IFERROR(__xludf.DUMMYFUNCTION(" VLOOKUP(A3434, IMPORTRANGE(""https://docs.google.com/spreadsheets/d/1QNLbnkR_AongFt22vMfNzfpjZ0CjpI8QI-w0wBnYA1w/"", ""Инфа!A:AA""), 6, FALSE)"),2024)</f>
        <v>2024</v>
      </c>
      <c r="H3393" s="150">
        <v>22300</v>
      </c>
      <c r="I3393" s="151" t="s">
        <v>614</v>
      </c>
      <c r="J3393" s="93"/>
      <c r="K3393" s="153"/>
      <c r="L3393" s="153"/>
      <c r="M3393" s="153"/>
      <c r="N3393" s="153"/>
      <c r="O3393" s="153"/>
      <c r="P3393" s="153"/>
      <c r="Q3393" s="153"/>
      <c r="R3393" s="153"/>
      <c r="S3393" s="153"/>
    </row>
    <row r="3394" spans="1:19" ht="150">
      <c r="A3394" s="277" t="s">
        <v>25424</v>
      </c>
      <c r="B3394" s="253" t="s">
        <v>153</v>
      </c>
      <c r="C3394" s="93" t="s">
        <v>9217</v>
      </c>
      <c r="D3394" s="93" t="s">
        <v>9218</v>
      </c>
      <c r="E3394" s="148">
        <f ca="1">IFERROR(__xludf.DUMMYFUNCTION(" VLOOKUP(A3435, IMPORTRANGE(""https://docs.google.com/spreadsheets/d/1fj_Bhi2XPL3siwIh4sx4VRLAe31yD50oKdj5UlRYW0c/"", ""Сводка!A:AA""), 5, FALSE)"),306)</f>
        <v>306</v>
      </c>
      <c r="F3394" s="148" t="s">
        <v>50</v>
      </c>
      <c r="G3394" s="147">
        <f ca="1">IFERROR(__xludf.DUMMYFUNCTION(" VLOOKUP(A3435, IMPORTRANGE(""https://docs.google.com/spreadsheets/d/1QNLbnkR_AongFt22vMfNzfpjZ0CjpI8QI-w0wBnYA1w/"", ""Инфа!A:AA""), 6, FALSE)"),2024)</f>
        <v>2024</v>
      </c>
      <c r="H3394" s="150">
        <v>18400</v>
      </c>
      <c r="I3394" s="151" t="s">
        <v>1196</v>
      </c>
      <c r="J3394" s="93" t="s">
        <v>9219</v>
      </c>
      <c r="K3394" s="153"/>
      <c r="L3394" s="153"/>
      <c r="M3394" s="153"/>
      <c r="N3394" s="153"/>
      <c r="O3394" s="153"/>
      <c r="P3394" s="153"/>
      <c r="Q3394" s="153"/>
      <c r="R3394" s="153"/>
      <c r="S3394" s="153"/>
    </row>
    <row r="3395" spans="1:19" ht="56.25">
      <c r="A3395" s="277" t="s">
        <v>25424</v>
      </c>
      <c r="B3395" s="253" t="s">
        <v>153</v>
      </c>
      <c r="C3395" s="93" t="s">
        <v>9220</v>
      </c>
      <c r="D3395" s="93" t="s">
        <v>9221</v>
      </c>
      <c r="E3395" s="148">
        <f ca="1">IFERROR(__xludf.DUMMYFUNCTION(" VLOOKUP(A3436, IMPORTRANGE(""https://docs.google.com/spreadsheets/d/1fj_Bhi2XPL3siwIh4sx4VRLAe31yD50oKdj5UlRYW0c/"", ""Сводка!A:AA""), 5, FALSE)"),268)</f>
        <v>268</v>
      </c>
      <c r="F3395" s="148" t="s">
        <v>50</v>
      </c>
      <c r="G3395" s="147">
        <f ca="1">IFERROR(__xludf.DUMMYFUNCTION(" VLOOKUP(A3436, IMPORTRANGE(""https://docs.google.com/spreadsheets/d/1QNLbnkR_AongFt22vMfNzfpjZ0CjpI8QI-w0wBnYA1w/"", ""Инфа!A:AA""), 6, FALSE)"),2024)</f>
        <v>2024</v>
      </c>
      <c r="H3395" s="150">
        <v>13000</v>
      </c>
      <c r="I3395" s="151" t="s">
        <v>197</v>
      </c>
      <c r="J3395" s="125" t="s">
        <v>9222</v>
      </c>
      <c r="K3395" s="153"/>
      <c r="L3395" s="153"/>
      <c r="M3395" s="153"/>
      <c r="N3395" s="153"/>
      <c r="O3395" s="153"/>
      <c r="P3395" s="153"/>
      <c r="Q3395" s="153"/>
      <c r="R3395" s="153"/>
      <c r="S3395" s="153"/>
    </row>
    <row r="3396" spans="1:19" ht="93.75">
      <c r="A3396" s="277" t="s">
        <v>25424</v>
      </c>
      <c r="B3396" s="253" t="s">
        <v>400</v>
      </c>
      <c r="C3396" s="93" t="s">
        <v>9223</v>
      </c>
      <c r="D3396" s="93" t="s">
        <v>9224</v>
      </c>
      <c r="E3396" s="148">
        <f ca="1">IFERROR(__xludf.DUMMYFUNCTION(" VLOOKUP(A3437, IMPORTRANGE(""https://docs.google.com/spreadsheets/d/1fj_Bhi2XPL3siwIh4sx4VRLAe31yD50oKdj5UlRYW0c/"", ""Сводка!A:AA""), 5, FALSE)"),304)</f>
        <v>304</v>
      </c>
      <c r="F3396" s="148" t="s">
        <v>466</v>
      </c>
      <c r="G3396" s="147">
        <f ca="1">IFERROR(__xludf.DUMMYFUNCTION(" VLOOKUP(A3437, IMPORTRANGE(""https://docs.google.com/spreadsheets/d/1QNLbnkR_AongFt22vMfNzfpjZ0CjpI8QI-w0wBnYA1w/"", ""Инфа!A:AA""), 6, FALSE)"),2024)</f>
        <v>2024</v>
      </c>
      <c r="H3396" s="150">
        <v>23200</v>
      </c>
      <c r="I3396" s="151" t="s">
        <v>234</v>
      </c>
      <c r="J3396" s="93" t="s">
        <v>9225</v>
      </c>
      <c r="K3396" s="153"/>
      <c r="L3396" s="153"/>
      <c r="M3396" s="153"/>
      <c r="N3396" s="153"/>
      <c r="O3396" s="153"/>
      <c r="P3396" s="153"/>
      <c r="Q3396" s="153"/>
      <c r="R3396" s="153"/>
      <c r="S3396" s="153"/>
    </row>
    <row r="3397" spans="1:19" ht="93.75">
      <c r="A3397" s="277" t="s">
        <v>25424</v>
      </c>
      <c r="B3397" s="253" t="s">
        <v>400</v>
      </c>
      <c r="C3397" s="93" t="s">
        <v>9223</v>
      </c>
      <c r="D3397" s="93" t="s">
        <v>9226</v>
      </c>
      <c r="E3397" s="148">
        <f ca="1">IFERROR(__xludf.DUMMYFUNCTION(" VLOOKUP(A3438, IMPORTRANGE(""https://docs.google.com/spreadsheets/d/1fj_Bhi2XPL3siwIh4sx4VRLAe31yD50oKdj5UlRYW0c/"", ""Сводка!A:AA""), 5, FALSE)"),388)</f>
        <v>388</v>
      </c>
      <c r="F3397" s="148" t="s">
        <v>466</v>
      </c>
      <c r="G3397" s="147">
        <f ca="1">IFERROR(__xludf.DUMMYFUNCTION(" VLOOKUP(A3438, IMPORTRANGE(""https://docs.google.com/spreadsheets/d/1QNLbnkR_AongFt22vMfNzfpjZ0CjpI8QI-w0wBnYA1w/"", ""Инфа!A:AA""), 6, FALSE)"),2024)</f>
        <v>2024</v>
      </c>
      <c r="H3397" s="154">
        <v>28300</v>
      </c>
      <c r="I3397" s="151" t="s">
        <v>234</v>
      </c>
      <c r="J3397" s="93" t="s">
        <v>9225</v>
      </c>
      <c r="K3397" s="153"/>
      <c r="L3397" s="153"/>
      <c r="M3397" s="153"/>
      <c r="N3397" s="153"/>
      <c r="O3397" s="153"/>
      <c r="P3397" s="153"/>
      <c r="Q3397" s="153"/>
      <c r="R3397" s="153"/>
      <c r="S3397" s="153"/>
    </row>
    <row r="3398" spans="1:19" ht="75">
      <c r="A3398" s="277" t="s">
        <v>25424</v>
      </c>
      <c r="B3398" s="253" t="s">
        <v>400</v>
      </c>
      <c r="C3398" s="93" t="s">
        <v>9223</v>
      </c>
      <c r="D3398" s="93" t="s">
        <v>9227</v>
      </c>
      <c r="E3398" s="148">
        <f ca="1">IFERROR(__xludf.DUMMYFUNCTION(" VLOOKUP(A3439, IMPORTRANGE(""https://docs.google.com/spreadsheets/d/1fj_Bhi2XPL3siwIh4sx4VRLAe31yD50oKdj5UlRYW0c/"", ""Сводка!A:AA""), 5, FALSE)"),316)</f>
        <v>316</v>
      </c>
      <c r="F3398" s="148" t="s">
        <v>466</v>
      </c>
      <c r="G3398" s="147">
        <f ca="1">IFERROR(__xludf.DUMMYFUNCTION(" VLOOKUP(A3439, IMPORTRANGE(""https://docs.google.com/spreadsheets/d/1QNLbnkR_AongFt22vMfNzfpjZ0CjpI8QI-w0wBnYA1w/"", ""Инфа!A:AA""), 6, FALSE)"),2024)</f>
        <v>2024</v>
      </c>
      <c r="H3398" s="150">
        <v>24000</v>
      </c>
      <c r="I3398" s="151" t="s">
        <v>234</v>
      </c>
      <c r="J3398" s="93" t="s">
        <v>9225</v>
      </c>
      <c r="K3398" s="153"/>
      <c r="L3398" s="153"/>
      <c r="M3398" s="153"/>
      <c r="N3398" s="153"/>
      <c r="O3398" s="153"/>
      <c r="P3398" s="153"/>
      <c r="Q3398" s="153"/>
      <c r="R3398" s="153"/>
      <c r="S3398" s="153"/>
    </row>
    <row r="3399" spans="1:19" ht="93.75">
      <c r="A3399" s="277" t="s">
        <v>25424</v>
      </c>
      <c r="B3399" s="253" t="s">
        <v>153</v>
      </c>
      <c r="C3399" s="93" t="s">
        <v>9228</v>
      </c>
      <c r="D3399" s="93" t="s">
        <v>9229</v>
      </c>
      <c r="E3399" s="148">
        <f ca="1">IFERROR(__xludf.DUMMYFUNCTION(" VLOOKUP(A3440, IMPORTRANGE(""https://docs.google.com/spreadsheets/d/1fj_Bhi2XPL3siwIh4sx4VRLAe31yD50oKdj5UlRYW0c/"", ""Сводка!A:AA""), 5, FALSE)"),204)</f>
        <v>204</v>
      </c>
      <c r="F3399" s="148" t="s">
        <v>1794</v>
      </c>
      <c r="G3399" s="147">
        <f ca="1">IFERROR(__xludf.DUMMYFUNCTION(" VLOOKUP(A3440, IMPORTRANGE(""https://docs.google.com/spreadsheets/d/1QNLbnkR_AongFt22vMfNzfpjZ0CjpI8QI-w0wBnYA1w/"", ""Инфа!A:AA""), 6, FALSE)"),2024)</f>
        <v>2024</v>
      </c>
      <c r="H3399" s="150">
        <v>11100</v>
      </c>
      <c r="I3399" s="151" t="s">
        <v>902</v>
      </c>
      <c r="J3399" s="93" t="s">
        <v>9230</v>
      </c>
      <c r="K3399" s="153"/>
      <c r="L3399" s="153"/>
      <c r="M3399" s="153"/>
      <c r="N3399" s="153"/>
      <c r="O3399" s="153"/>
      <c r="P3399" s="153"/>
      <c r="Q3399" s="153"/>
      <c r="R3399" s="153"/>
      <c r="S3399" s="153"/>
    </row>
    <row r="3400" spans="1:19" ht="75">
      <c r="A3400" s="277" t="s">
        <v>25424</v>
      </c>
      <c r="B3400" s="253" t="s">
        <v>153</v>
      </c>
      <c r="C3400" s="93" t="s">
        <v>9228</v>
      </c>
      <c r="D3400" s="93" t="s">
        <v>9231</v>
      </c>
      <c r="E3400" s="148">
        <f ca="1">IFERROR(__xludf.DUMMYFUNCTION(" VLOOKUP(A3441, IMPORTRANGE(""https://docs.google.com/spreadsheets/d/1fj_Bhi2XPL3siwIh4sx4VRLAe31yD50oKdj5UlRYW0c/"", ""Сводка!A:AA""), 5, FALSE)"),264)</f>
        <v>264</v>
      </c>
      <c r="F3400" s="148" t="s">
        <v>1794</v>
      </c>
      <c r="G3400" s="147">
        <f ca="1">IFERROR(__xludf.DUMMYFUNCTION(" VLOOKUP(A3441, IMPORTRANGE(""https://docs.google.com/spreadsheets/d/1QNLbnkR_AongFt22vMfNzfpjZ0CjpI8QI-w0wBnYA1w/"", ""Инфа!A:AA""), 6, FALSE)"),2024)</f>
        <v>2024</v>
      </c>
      <c r="H3400" s="150">
        <v>12900</v>
      </c>
      <c r="I3400" s="151" t="s">
        <v>902</v>
      </c>
      <c r="J3400" s="93" t="s">
        <v>9232</v>
      </c>
      <c r="K3400" s="153"/>
      <c r="L3400" s="153"/>
      <c r="M3400" s="153"/>
      <c r="N3400" s="153"/>
      <c r="O3400" s="153"/>
      <c r="P3400" s="153"/>
      <c r="Q3400" s="153"/>
      <c r="R3400" s="153"/>
      <c r="S3400" s="153"/>
    </row>
    <row r="3401" spans="1:19" ht="93.75">
      <c r="A3401" s="277" t="s">
        <v>25424</v>
      </c>
      <c r="B3401" s="253" t="s">
        <v>153</v>
      </c>
      <c r="C3401" s="93" t="s">
        <v>9228</v>
      </c>
      <c r="D3401" s="93" t="s">
        <v>9233</v>
      </c>
      <c r="E3401" s="148">
        <f ca="1">IFERROR(__xludf.DUMMYFUNCTION(" VLOOKUP(A3442, IMPORTRANGE(""https://docs.google.com/spreadsheets/d/1fj_Bhi2XPL3siwIh4sx4VRLAe31yD50oKdj5UlRYW0c/"", ""Сводка!A:AA""), 5, FALSE)"),228)</f>
        <v>228</v>
      </c>
      <c r="F3401" s="148" t="s">
        <v>286</v>
      </c>
      <c r="G3401" s="147">
        <f ca="1">IFERROR(__xludf.DUMMYFUNCTION(" VLOOKUP(A3442, IMPORTRANGE(""https://docs.google.com/spreadsheets/d/1QNLbnkR_AongFt22vMfNzfpjZ0CjpI8QI-w0wBnYA1w/"", ""Инфа!A:AA""), 6, FALSE)"),2024)</f>
        <v>2024</v>
      </c>
      <c r="H3401" s="150">
        <v>18700</v>
      </c>
      <c r="I3401" s="151" t="s">
        <v>902</v>
      </c>
      <c r="J3401" s="93" t="s">
        <v>9234</v>
      </c>
      <c r="K3401" s="153"/>
      <c r="L3401" s="153"/>
      <c r="M3401" s="153"/>
      <c r="N3401" s="153"/>
      <c r="O3401" s="153"/>
      <c r="P3401" s="153"/>
      <c r="Q3401" s="153"/>
      <c r="R3401" s="153"/>
      <c r="S3401" s="153"/>
    </row>
    <row r="3402" spans="1:19" ht="168.75">
      <c r="A3402" s="277" t="s">
        <v>25424</v>
      </c>
      <c r="B3402" s="253" t="s">
        <v>4404</v>
      </c>
      <c r="C3402" s="93" t="s">
        <v>9228</v>
      </c>
      <c r="D3402" s="93" t="s">
        <v>9235</v>
      </c>
      <c r="E3402" s="148">
        <f ca="1">IFERROR(__xludf.DUMMYFUNCTION(" VLOOKUP(A3443, IMPORTRANGE(""https://docs.google.com/spreadsheets/d/1fj_Bhi2XPL3siwIh4sx4VRLAe31yD50oKdj5UlRYW0c/"", ""Сводка!A:AA""), 5, FALSE)"),96)</f>
        <v>96</v>
      </c>
      <c r="F3402" s="148" t="s">
        <v>9236</v>
      </c>
      <c r="G3402" s="147">
        <f ca="1">IFERROR(__xludf.DUMMYFUNCTION(" VLOOKUP(A3443, IMPORTRANGE(""https://docs.google.com/spreadsheets/d/1QNLbnkR_AongFt22vMfNzfpjZ0CjpI8QI-w0wBnYA1w/"", ""Инфа!A:AA""), 6, FALSE)"),2024)</f>
        <v>2024</v>
      </c>
      <c r="H3402" s="150">
        <v>7900</v>
      </c>
      <c r="I3402" s="151" t="s">
        <v>902</v>
      </c>
      <c r="J3402" s="93" t="s">
        <v>9237</v>
      </c>
      <c r="K3402" s="153"/>
      <c r="L3402" s="153"/>
      <c r="M3402" s="153"/>
      <c r="N3402" s="153"/>
      <c r="O3402" s="153"/>
      <c r="P3402" s="153"/>
      <c r="Q3402" s="153"/>
      <c r="R3402" s="153"/>
      <c r="S3402" s="153"/>
    </row>
    <row r="3403" spans="1:19" ht="93.75">
      <c r="A3403" s="277" t="s">
        <v>25424</v>
      </c>
      <c r="B3403" s="253" t="s">
        <v>153</v>
      </c>
      <c r="C3403" s="93" t="s">
        <v>9238</v>
      </c>
      <c r="D3403" s="93" t="s">
        <v>9239</v>
      </c>
      <c r="E3403" s="148">
        <f ca="1">IFERROR(__xludf.DUMMYFUNCTION(" VLOOKUP(A3444, IMPORTRANGE(""https://docs.google.com/spreadsheets/d/1fj_Bhi2XPL3siwIh4sx4VRLAe31yD50oKdj5UlRYW0c/"", ""Сводка!A:AA""), 5, FALSE)"),192)</f>
        <v>192</v>
      </c>
      <c r="F3403" s="148" t="s">
        <v>1794</v>
      </c>
      <c r="G3403" s="147">
        <f ca="1">IFERROR(__xludf.DUMMYFUNCTION(" VLOOKUP(A3444, IMPORTRANGE(""https://docs.google.com/spreadsheets/d/1QNLbnkR_AongFt22vMfNzfpjZ0CjpI8QI-w0wBnYA1w/"", ""Инфа!A:AA""), 6, FALSE)"),2024)</f>
        <v>2024</v>
      </c>
      <c r="H3403" s="150">
        <v>16500</v>
      </c>
      <c r="I3403" s="151" t="s">
        <v>2651</v>
      </c>
      <c r="J3403" s="93" t="s">
        <v>9240</v>
      </c>
      <c r="K3403" s="153"/>
      <c r="L3403" s="153"/>
      <c r="M3403" s="153"/>
      <c r="N3403" s="153"/>
      <c r="O3403" s="153"/>
      <c r="P3403" s="153"/>
      <c r="Q3403" s="153"/>
      <c r="R3403" s="153"/>
      <c r="S3403" s="153"/>
    </row>
    <row r="3404" spans="1:19" ht="112.5">
      <c r="A3404" s="277" t="s">
        <v>25424</v>
      </c>
      <c r="B3404" s="253" t="s">
        <v>153</v>
      </c>
      <c r="C3404" s="93" t="s">
        <v>9238</v>
      </c>
      <c r="D3404" s="93" t="s">
        <v>9241</v>
      </c>
      <c r="E3404" s="148">
        <f ca="1">IFERROR(__xludf.DUMMYFUNCTION(" VLOOKUP(A3445, IMPORTRANGE(""https://docs.google.com/spreadsheets/d/1fj_Bhi2XPL3siwIh4sx4VRLAe31yD50oKdj5UlRYW0c/"", ""Сводка!A:AA""), 5, FALSE)"),148)</f>
        <v>148</v>
      </c>
      <c r="F3404" s="148" t="s">
        <v>1794</v>
      </c>
      <c r="G3404" s="147">
        <f ca="1">IFERROR(__xludf.DUMMYFUNCTION(" VLOOKUP(A3445, IMPORTRANGE(""https://docs.google.com/spreadsheets/d/1QNLbnkR_AongFt22vMfNzfpjZ0CjpI8QI-w0wBnYA1w/"", ""Инфа!A:AA""), 6, FALSE)"),2024)</f>
        <v>2024</v>
      </c>
      <c r="H3404" s="150">
        <v>9400</v>
      </c>
      <c r="I3404" s="151" t="s">
        <v>2651</v>
      </c>
      <c r="J3404" s="93" t="s">
        <v>9242</v>
      </c>
      <c r="K3404" s="153"/>
      <c r="L3404" s="153"/>
      <c r="M3404" s="153"/>
      <c r="N3404" s="153"/>
      <c r="O3404" s="153"/>
      <c r="P3404" s="153"/>
      <c r="Q3404" s="153"/>
      <c r="R3404" s="153"/>
      <c r="S3404" s="153"/>
    </row>
    <row r="3405" spans="1:19" ht="75">
      <c r="A3405" s="277" t="s">
        <v>25424</v>
      </c>
      <c r="B3405" s="253" t="s">
        <v>153</v>
      </c>
      <c r="C3405" s="93" t="s">
        <v>9238</v>
      </c>
      <c r="D3405" s="93" t="s">
        <v>9243</v>
      </c>
      <c r="E3405" s="148">
        <f ca="1">IFERROR(__xludf.DUMMYFUNCTION(" VLOOKUP(A3446, IMPORTRANGE(""https://docs.google.com/spreadsheets/d/1fj_Bhi2XPL3siwIh4sx4VRLAe31yD50oKdj5UlRYW0c/"", ""Сводка!A:AA""), 5, FALSE)"),140)</f>
        <v>140</v>
      </c>
      <c r="F3405" s="148" t="s">
        <v>1794</v>
      </c>
      <c r="G3405" s="147">
        <f ca="1">IFERROR(__xludf.DUMMYFUNCTION(" VLOOKUP(A3446, IMPORTRANGE(""https://docs.google.com/spreadsheets/d/1QNLbnkR_AongFt22vMfNzfpjZ0CjpI8QI-w0wBnYA1w/"", ""Инфа!A:AA""), 6, FALSE)"),2024)</f>
        <v>2024</v>
      </c>
      <c r="H3405" s="150">
        <v>13400</v>
      </c>
      <c r="I3405" s="151" t="s">
        <v>2651</v>
      </c>
      <c r="J3405" s="93" t="s">
        <v>9244</v>
      </c>
      <c r="K3405" s="153"/>
      <c r="L3405" s="153"/>
      <c r="M3405" s="153"/>
      <c r="N3405" s="153"/>
      <c r="O3405" s="153"/>
      <c r="P3405" s="153"/>
      <c r="Q3405" s="153"/>
      <c r="R3405" s="153"/>
      <c r="S3405" s="153"/>
    </row>
    <row r="3406" spans="1:19" ht="131.25">
      <c r="A3406" s="277" t="s">
        <v>25424</v>
      </c>
      <c r="B3406" s="253" t="s">
        <v>153</v>
      </c>
      <c r="C3406" s="93" t="s">
        <v>9238</v>
      </c>
      <c r="D3406" s="93" t="s">
        <v>9245</v>
      </c>
      <c r="E3406" s="148">
        <f ca="1">IFERROR(__xludf.DUMMYFUNCTION(" VLOOKUP(A3447, IMPORTRANGE(""https://docs.google.com/spreadsheets/d/1fj_Bhi2XPL3siwIh4sx4VRLAe31yD50oKdj5UlRYW0c/"", ""Сводка!A:AA""), 5, FALSE)"),112)</f>
        <v>112</v>
      </c>
      <c r="F3406" s="148" t="s">
        <v>4782</v>
      </c>
      <c r="G3406" s="147">
        <f ca="1">IFERROR(__xludf.DUMMYFUNCTION(" VLOOKUP(A3447, IMPORTRANGE(""https://docs.google.com/spreadsheets/d/1QNLbnkR_AongFt22vMfNzfpjZ0CjpI8QI-w0wBnYA1w/"", ""Инфа!A:AA""), 6, FALSE)"),2024)</f>
        <v>2024</v>
      </c>
      <c r="H3406" s="150">
        <v>8400</v>
      </c>
      <c r="I3406" s="151" t="s">
        <v>2651</v>
      </c>
      <c r="J3406" s="93" t="s">
        <v>9246</v>
      </c>
      <c r="K3406" s="153"/>
      <c r="L3406" s="153"/>
      <c r="M3406" s="153"/>
      <c r="N3406" s="153"/>
      <c r="O3406" s="153"/>
      <c r="P3406" s="153"/>
      <c r="Q3406" s="153"/>
      <c r="R3406" s="153"/>
      <c r="S3406" s="153"/>
    </row>
    <row r="3407" spans="1:19" ht="93.75">
      <c r="A3407" s="277" t="s">
        <v>25424</v>
      </c>
      <c r="B3407" s="253" t="s">
        <v>153</v>
      </c>
      <c r="C3407" s="93" t="s">
        <v>9238</v>
      </c>
      <c r="D3407" s="93" t="s">
        <v>9247</v>
      </c>
      <c r="E3407" s="148">
        <f ca="1">IFERROR(__xludf.DUMMYFUNCTION(" VLOOKUP(A3448, IMPORTRANGE(""https://docs.google.com/spreadsheets/d/1fj_Bhi2XPL3siwIh4sx4VRLAe31yD50oKdj5UlRYW0c/"", ""Сводка!A:AA""), 5, FALSE)"),204)</f>
        <v>204</v>
      </c>
      <c r="F3407" s="148" t="s">
        <v>1794</v>
      </c>
      <c r="G3407" s="147">
        <f ca="1">IFERROR(__xludf.DUMMYFUNCTION(" VLOOKUP(A3448, IMPORTRANGE(""https://docs.google.com/spreadsheets/d/1QNLbnkR_AongFt22vMfNzfpjZ0CjpI8QI-w0wBnYA1w/"", ""Инфа!A:AA""), 6, FALSE)"),2024)</f>
        <v>2024</v>
      </c>
      <c r="H3407" s="150">
        <v>11100</v>
      </c>
      <c r="I3407" s="151" t="s">
        <v>2651</v>
      </c>
      <c r="J3407" s="93" t="s">
        <v>9248</v>
      </c>
      <c r="K3407" s="153"/>
      <c r="L3407" s="153"/>
      <c r="M3407" s="153"/>
      <c r="N3407" s="153"/>
      <c r="O3407" s="153"/>
      <c r="P3407" s="153"/>
      <c r="Q3407" s="153"/>
      <c r="R3407" s="153"/>
      <c r="S3407" s="153"/>
    </row>
    <row r="3408" spans="1:19" ht="112.5">
      <c r="A3408" s="277" t="s">
        <v>25424</v>
      </c>
      <c r="B3408" s="253" t="s">
        <v>153</v>
      </c>
      <c r="C3408" s="93" t="s">
        <v>9238</v>
      </c>
      <c r="D3408" s="93" t="s">
        <v>9249</v>
      </c>
      <c r="E3408" s="148">
        <f ca="1">IFERROR(__xludf.DUMMYFUNCTION(" VLOOKUP(A3449, IMPORTRANGE(""https://docs.google.com/spreadsheets/d/1fj_Bhi2XPL3siwIh4sx4VRLAe31yD50oKdj5UlRYW0c/"", ""Сводка!A:AA""), 5, FALSE)"),156)</f>
        <v>156</v>
      </c>
      <c r="F3408" s="148" t="s">
        <v>3465</v>
      </c>
      <c r="G3408" s="147">
        <f ca="1">IFERROR(__xludf.DUMMYFUNCTION(" VLOOKUP(A3449, IMPORTRANGE(""https://docs.google.com/spreadsheets/d/1QNLbnkR_AongFt22vMfNzfpjZ0CjpI8QI-w0wBnYA1w/"", ""Инфа!A:AA""), 6, FALSE)"),2024)</f>
        <v>2024</v>
      </c>
      <c r="H3408" s="150">
        <v>9700</v>
      </c>
      <c r="I3408" s="151" t="s">
        <v>2651</v>
      </c>
      <c r="J3408" s="93" t="s">
        <v>9250</v>
      </c>
      <c r="K3408" s="153"/>
      <c r="L3408" s="153"/>
      <c r="M3408" s="153"/>
      <c r="N3408" s="153"/>
      <c r="O3408" s="153"/>
      <c r="P3408" s="153"/>
      <c r="Q3408" s="153"/>
      <c r="R3408" s="153"/>
      <c r="S3408" s="153"/>
    </row>
    <row r="3409" spans="1:19" ht="112.5">
      <c r="A3409" s="277" t="s">
        <v>25424</v>
      </c>
      <c r="B3409" s="253" t="s">
        <v>153</v>
      </c>
      <c r="C3409" s="93" t="s">
        <v>9238</v>
      </c>
      <c r="D3409" s="93" t="s">
        <v>9251</v>
      </c>
      <c r="E3409" s="148">
        <f ca="1">IFERROR(__xludf.DUMMYFUNCTION(" VLOOKUP(A3450, IMPORTRANGE(""https://docs.google.com/spreadsheets/d/1fj_Bhi2XPL3siwIh4sx4VRLAe31yD50oKdj5UlRYW0c/"", ""Сводка!A:AA""), 5, FALSE)"),152)</f>
        <v>152</v>
      </c>
      <c r="F3409" s="148" t="s">
        <v>4309</v>
      </c>
      <c r="G3409" s="147">
        <f ca="1">IFERROR(__xludf.DUMMYFUNCTION(" VLOOKUP(A3450, IMPORTRANGE(""https://docs.google.com/spreadsheets/d/1QNLbnkR_AongFt22vMfNzfpjZ0CjpI8QI-w0wBnYA1w/"", ""Инфа!A:AA""), 6, FALSE)"),2024)</f>
        <v>2024</v>
      </c>
      <c r="H3409" s="150">
        <v>9600</v>
      </c>
      <c r="I3409" s="151" t="s">
        <v>2651</v>
      </c>
      <c r="J3409" s="93" t="s">
        <v>9252</v>
      </c>
      <c r="K3409" s="153"/>
      <c r="L3409" s="153"/>
      <c r="M3409" s="153"/>
      <c r="N3409" s="153"/>
      <c r="O3409" s="153"/>
      <c r="P3409" s="153"/>
      <c r="Q3409" s="153"/>
      <c r="R3409" s="153"/>
      <c r="S3409" s="153"/>
    </row>
    <row r="3410" spans="1:19" ht="93.75">
      <c r="A3410" s="277" t="s">
        <v>25424</v>
      </c>
      <c r="B3410" s="253" t="s">
        <v>153</v>
      </c>
      <c r="C3410" s="93" t="s">
        <v>9238</v>
      </c>
      <c r="D3410" s="93" t="s">
        <v>9253</v>
      </c>
      <c r="E3410" s="148">
        <f ca="1">IFERROR(__xludf.DUMMYFUNCTION(" VLOOKUP(A3451, IMPORTRANGE(""https://docs.google.com/spreadsheets/d/1fj_Bhi2XPL3siwIh4sx4VRLAe31yD50oKdj5UlRYW0c/"", ""Сводка!A:AA""), 5, FALSE)"),200)</f>
        <v>200</v>
      </c>
      <c r="F3410" s="148" t="s">
        <v>1794</v>
      </c>
      <c r="G3410" s="147">
        <f ca="1">IFERROR(__xludf.DUMMYFUNCTION(" VLOOKUP(A3451, IMPORTRANGE(""https://docs.google.com/spreadsheets/d/1QNLbnkR_AongFt22vMfNzfpjZ0CjpI8QI-w0wBnYA1w/"", ""Инфа!A:AA""), 6, FALSE)"),2024)</f>
        <v>2024</v>
      </c>
      <c r="H3410" s="150">
        <v>17000</v>
      </c>
      <c r="I3410" s="151" t="s">
        <v>2651</v>
      </c>
      <c r="J3410" s="93" t="s">
        <v>9254</v>
      </c>
      <c r="K3410" s="153"/>
      <c r="L3410" s="153"/>
      <c r="M3410" s="153"/>
      <c r="N3410" s="153"/>
      <c r="O3410" s="153"/>
      <c r="P3410" s="153"/>
      <c r="Q3410" s="153"/>
      <c r="R3410" s="153"/>
      <c r="S3410" s="153"/>
    </row>
    <row r="3411" spans="1:19" ht="93.75">
      <c r="A3411" s="277" t="s">
        <v>25424</v>
      </c>
      <c r="B3411" s="253" t="s">
        <v>153</v>
      </c>
      <c r="C3411" s="93" t="s">
        <v>9238</v>
      </c>
      <c r="D3411" s="93" t="s">
        <v>9255</v>
      </c>
      <c r="E3411" s="148">
        <f ca="1">IFERROR(__xludf.DUMMYFUNCTION(" VLOOKUP(A3452, IMPORTRANGE(""https://docs.google.com/spreadsheets/d/1fj_Bhi2XPL3siwIh4sx4VRLAe31yD50oKdj5UlRYW0c/"", ""Сводка!A:AA""), 5, FALSE)"),200)</f>
        <v>200</v>
      </c>
      <c r="F3411" s="148" t="s">
        <v>1794</v>
      </c>
      <c r="G3411" s="147">
        <f ca="1">IFERROR(__xludf.DUMMYFUNCTION(" VLOOKUP(A3452, IMPORTRANGE(""https://docs.google.com/spreadsheets/d/1QNLbnkR_AongFt22vMfNzfpjZ0CjpI8QI-w0wBnYA1w/"", ""Инфа!A:AA""), 6, FALSE)"),2024)</f>
        <v>2024</v>
      </c>
      <c r="H3411" s="150">
        <v>17000</v>
      </c>
      <c r="I3411" s="151" t="s">
        <v>2651</v>
      </c>
      <c r="J3411" s="93" t="s">
        <v>9256</v>
      </c>
      <c r="K3411" s="153"/>
      <c r="L3411" s="153"/>
      <c r="M3411" s="153"/>
      <c r="N3411" s="153"/>
      <c r="O3411" s="153"/>
      <c r="P3411" s="153"/>
      <c r="Q3411" s="153"/>
      <c r="R3411" s="153"/>
      <c r="S3411" s="153"/>
    </row>
    <row r="3412" spans="1:19" ht="93.75">
      <c r="A3412" s="277" t="s">
        <v>25424</v>
      </c>
      <c r="B3412" s="253" t="s">
        <v>153</v>
      </c>
      <c r="C3412" s="93" t="s">
        <v>9238</v>
      </c>
      <c r="D3412" s="93" t="s">
        <v>9257</v>
      </c>
      <c r="E3412" s="148">
        <f ca="1">IFERROR(__xludf.DUMMYFUNCTION(" VLOOKUP(A3453, IMPORTRANGE(""https://docs.google.com/spreadsheets/d/1fj_Bhi2XPL3siwIh4sx4VRLAe31yD50oKdj5UlRYW0c/"", ""Сводка!A:AA""), 5, FALSE)"),196)</f>
        <v>196</v>
      </c>
      <c r="F3412" s="148" t="s">
        <v>1794</v>
      </c>
      <c r="G3412" s="147">
        <f ca="1">IFERROR(__xludf.DUMMYFUNCTION(" VLOOKUP(A3453, IMPORTRANGE(""https://docs.google.com/spreadsheets/d/1QNLbnkR_AongFt22vMfNzfpjZ0CjpI8QI-w0wBnYA1w/"", ""Инфа!A:AA""), 6, FALSE)"),2024)</f>
        <v>2024</v>
      </c>
      <c r="H3412" s="150">
        <v>10900</v>
      </c>
      <c r="I3412" s="151" t="s">
        <v>2651</v>
      </c>
      <c r="J3412" s="93" t="s">
        <v>9258</v>
      </c>
      <c r="K3412" s="153"/>
      <c r="L3412" s="153"/>
      <c r="M3412" s="153"/>
      <c r="N3412" s="153"/>
      <c r="O3412" s="153"/>
      <c r="P3412" s="153"/>
      <c r="Q3412" s="153"/>
      <c r="R3412" s="153"/>
      <c r="S3412" s="153"/>
    </row>
    <row r="3413" spans="1:19" ht="112.5">
      <c r="A3413" s="277" t="s">
        <v>25424</v>
      </c>
      <c r="B3413" s="253" t="s">
        <v>153</v>
      </c>
      <c r="C3413" s="93" t="s">
        <v>9238</v>
      </c>
      <c r="D3413" s="93" t="s">
        <v>9259</v>
      </c>
      <c r="E3413" s="148">
        <f ca="1">IFERROR(__xludf.DUMMYFUNCTION(" VLOOKUP(A3454, IMPORTRANGE(""https://docs.google.com/spreadsheets/d/1fj_Bhi2XPL3siwIh4sx4VRLAe31yD50oKdj5UlRYW0c/"", ""Сводка!A:AA""), 5, FALSE)"),208)</f>
        <v>208</v>
      </c>
      <c r="F3413" s="148" t="s">
        <v>1794</v>
      </c>
      <c r="G3413" s="147">
        <f ca="1">IFERROR(__xludf.DUMMYFUNCTION(" VLOOKUP(A3454, IMPORTRANGE(""https://docs.google.com/spreadsheets/d/1QNLbnkR_AongFt22vMfNzfpjZ0CjpI8QI-w0wBnYA1w/"", ""Инфа!A:AA""), 6, FALSE)"),2024)</f>
        <v>2024</v>
      </c>
      <c r="H3413" s="150">
        <v>17500</v>
      </c>
      <c r="I3413" s="151" t="s">
        <v>2651</v>
      </c>
      <c r="J3413" s="93" t="s">
        <v>9260</v>
      </c>
      <c r="K3413" s="153"/>
      <c r="L3413" s="153"/>
      <c r="M3413" s="153"/>
      <c r="N3413" s="153"/>
      <c r="O3413" s="153"/>
      <c r="P3413" s="153"/>
      <c r="Q3413" s="153"/>
      <c r="R3413" s="153"/>
      <c r="S3413" s="153"/>
    </row>
    <row r="3414" spans="1:19" ht="93.75">
      <c r="A3414" s="277" t="s">
        <v>25424</v>
      </c>
      <c r="B3414" s="253" t="s">
        <v>153</v>
      </c>
      <c r="C3414" s="93" t="s">
        <v>9238</v>
      </c>
      <c r="D3414" s="93" t="s">
        <v>9261</v>
      </c>
      <c r="E3414" s="148">
        <f ca="1">IFERROR(__xludf.DUMMYFUNCTION(" VLOOKUP(A3455, IMPORTRANGE(""https://docs.google.com/spreadsheets/d/1fj_Bhi2XPL3siwIh4sx4VRLAe31yD50oKdj5UlRYW0c/"", ""Сводка!A:AA""), 5, FALSE)"),120)</f>
        <v>120</v>
      </c>
      <c r="F3414" s="148" t="s">
        <v>1562</v>
      </c>
      <c r="G3414" s="147">
        <f ca="1">IFERROR(__xludf.DUMMYFUNCTION(" VLOOKUP(A3455, IMPORTRANGE(""https://docs.google.com/spreadsheets/d/1QNLbnkR_AongFt22vMfNzfpjZ0CjpI8QI-w0wBnYA1w/"", ""Инфа!A:AA""), 6, FALSE)"),2024)</f>
        <v>2024</v>
      </c>
      <c r="H3414" s="150">
        <v>8600</v>
      </c>
      <c r="I3414" s="151" t="s">
        <v>2651</v>
      </c>
      <c r="J3414" s="93" t="s">
        <v>9262</v>
      </c>
      <c r="K3414" s="153"/>
      <c r="L3414" s="153"/>
      <c r="M3414" s="153"/>
      <c r="N3414" s="153"/>
      <c r="O3414" s="153"/>
      <c r="P3414" s="153"/>
      <c r="Q3414" s="153"/>
      <c r="R3414" s="153"/>
      <c r="S3414" s="153"/>
    </row>
    <row r="3415" spans="1:19" ht="112.5">
      <c r="A3415" s="277" t="s">
        <v>25424</v>
      </c>
      <c r="B3415" s="253" t="s">
        <v>153</v>
      </c>
      <c r="C3415" s="93" t="s">
        <v>9238</v>
      </c>
      <c r="D3415" s="93" t="s">
        <v>9263</v>
      </c>
      <c r="E3415" s="148">
        <f ca="1">IFERROR(__xludf.DUMMYFUNCTION(" VLOOKUP(A3456, IMPORTRANGE(""https://docs.google.com/spreadsheets/d/1fj_Bhi2XPL3siwIh4sx4VRLAe31yD50oKdj5UlRYW0c/"", ""Сводка!A:AA""), 5, FALSE)"),224)</f>
        <v>224</v>
      </c>
      <c r="F3415" s="148" t="s">
        <v>9264</v>
      </c>
      <c r="G3415" s="147">
        <f ca="1">IFERROR(__xludf.DUMMYFUNCTION(" VLOOKUP(A3456, IMPORTRANGE(""https://docs.google.com/spreadsheets/d/1QNLbnkR_AongFt22vMfNzfpjZ0CjpI8QI-w0wBnYA1w/"", ""Инфа!A:AA""), 6, FALSE)"),2024)</f>
        <v>2024</v>
      </c>
      <c r="H3415" s="150">
        <v>18400</v>
      </c>
      <c r="I3415" s="151" t="s">
        <v>2651</v>
      </c>
      <c r="J3415" s="93" t="s">
        <v>9265</v>
      </c>
      <c r="K3415" s="153"/>
      <c r="L3415" s="153"/>
      <c r="M3415" s="153"/>
      <c r="N3415" s="153"/>
      <c r="O3415" s="153"/>
      <c r="P3415" s="153"/>
      <c r="Q3415" s="153"/>
      <c r="R3415" s="153"/>
      <c r="S3415" s="153"/>
    </row>
    <row r="3416" spans="1:19" ht="93.75">
      <c r="A3416" s="277" t="s">
        <v>25424</v>
      </c>
      <c r="B3416" s="253" t="s">
        <v>153</v>
      </c>
      <c r="C3416" s="93" t="s">
        <v>9238</v>
      </c>
      <c r="D3416" s="93" t="s">
        <v>9266</v>
      </c>
      <c r="E3416" s="148">
        <f ca="1">IFERROR(__xludf.DUMMYFUNCTION(" VLOOKUP(A3457, IMPORTRANGE(""https://docs.google.com/spreadsheets/d/1fj_Bhi2XPL3siwIh4sx4VRLAe31yD50oKdj5UlRYW0c/"", ""Сводка!A:AA""), 5, FALSE)"),120)</f>
        <v>120</v>
      </c>
      <c r="F3416" s="148" t="s">
        <v>1562</v>
      </c>
      <c r="G3416" s="147">
        <f ca="1">IFERROR(__xludf.DUMMYFUNCTION(" VLOOKUP(A3457, IMPORTRANGE(""https://docs.google.com/spreadsheets/d/1QNLbnkR_AongFt22vMfNzfpjZ0CjpI8QI-w0wBnYA1w/"", ""Инфа!A:AA""), 6, FALSE)"),2024)</f>
        <v>2024</v>
      </c>
      <c r="H3416" s="150">
        <v>8600</v>
      </c>
      <c r="I3416" s="151" t="s">
        <v>2651</v>
      </c>
      <c r="J3416" s="93" t="s">
        <v>9267</v>
      </c>
      <c r="K3416" s="153"/>
      <c r="L3416" s="153"/>
      <c r="M3416" s="153"/>
      <c r="N3416" s="153"/>
      <c r="O3416" s="153"/>
      <c r="P3416" s="153"/>
      <c r="Q3416" s="153"/>
      <c r="R3416" s="153"/>
      <c r="S3416" s="153"/>
    </row>
    <row r="3417" spans="1:19" ht="75">
      <c r="A3417" s="277" t="s">
        <v>25424</v>
      </c>
      <c r="B3417" s="253" t="s">
        <v>153</v>
      </c>
      <c r="C3417" s="93" t="s">
        <v>9238</v>
      </c>
      <c r="D3417" s="93" t="s">
        <v>9268</v>
      </c>
      <c r="E3417" s="148">
        <f ca="1">IFERROR(__xludf.DUMMYFUNCTION(" VLOOKUP(A3458, IMPORTRANGE(""https://docs.google.com/spreadsheets/d/1fj_Bhi2XPL3siwIh4sx4VRLAe31yD50oKdj5UlRYW0c/"", ""Сводка!A:AA""), 5, FALSE)"),120)</f>
        <v>120</v>
      </c>
      <c r="F3417" s="148" t="s">
        <v>1562</v>
      </c>
      <c r="G3417" s="147">
        <f ca="1">IFERROR(__xludf.DUMMYFUNCTION(" VLOOKUP(A3458, IMPORTRANGE(""https://docs.google.com/spreadsheets/d/1QNLbnkR_AongFt22vMfNzfpjZ0CjpI8QI-w0wBnYA1w/"", ""Инфа!A:AA""), 6, FALSE)"),2024)</f>
        <v>2024</v>
      </c>
      <c r="H3417" s="150">
        <v>8600</v>
      </c>
      <c r="I3417" s="151" t="s">
        <v>2651</v>
      </c>
      <c r="J3417" s="93" t="s">
        <v>9269</v>
      </c>
      <c r="K3417" s="153"/>
      <c r="L3417" s="153"/>
      <c r="M3417" s="153"/>
      <c r="N3417" s="153"/>
      <c r="O3417" s="153"/>
      <c r="P3417" s="153"/>
      <c r="Q3417" s="153"/>
      <c r="R3417" s="153"/>
      <c r="S3417" s="153"/>
    </row>
    <row r="3418" spans="1:19" ht="93.75">
      <c r="A3418" s="277" t="s">
        <v>25424</v>
      </c>
      <c r="B3418" s="253" t="s">
        <v>153</v>
      </c>
      <c r="C3418" s="93" t="s">
        <v>9238</v>
      </c>
      <c r="D3418" s="93" t="s">
        <v>9270</v>
      </c>
      <c r="E3418" s="148">
        <f ca="1">IFERROR(__xludf.DUMMYFUNCTION(" VLOOKUP(A3459, IMPORTRANGE(""https://docs.google.com/spreadsheets/d/1fj_Bhi2XPL3siwIh4sx4VRLAe31yD50oKdj5UlRYW0c/"", ""Сводка!A:AA""), 5, FALSE)"),124)</f>
        <v>124</v>
      </c>
      <c r="F3418" s="148" t="s">
        <v>1562</v>
      </c>
      <c r="G3418" s="147">
        <f ca="1">IFERROR(__xludf.DUMMYFUNCTION(" VLOOKUP(A3459, IMPORTRANGE(""https://docs.google.com/spreadsheets/d/1QNLbnkR_AongFt22vMfNzfpjZ0CjpI8QI-w0wBnYA1w/"", ""Инфа!A:AA""), 6, FALSE)"),2024)</f>
        <v>2024</v>
      </c>
      <c r="H3418" s="150">
        <v>8700</v>
      </c>
      <c r="I3418" s="151" t="s">
        <v>2651</v>
      </c>
      <c r="J3418" s="93" t="s">
        <v>9271</v>
      </c>
      <c r="K3418" s="153"/>
      <c r="L3418" s="153"/>
      <c r="M3418" s="153"/>
      <c r="N3418" s="153"/>
      <c r="O3418" s="153"/>
      <c r="P3418" s="153"/>
      <c r="Q3418" s="153"/>
      <c r="R3418" s="153"/>
      <c r="S3418" s="153"/>
    </row>
    <row r="3419" spans="1:19" ht="93.75">
      <c r="A3419" s="277" t="s">
        <v>25424</v>
      </c>
      <c r="B3419" s="253" t="s">
        <v>153</v>
      </c>
      <c r="C3419" s="93" t="s">
        <v>9238</v>
      </c>
      <c r="D3419" s="93" t="s">
        <v>9272</v>
      </c>
      <c r="E3419" s="148">
        <f ca="1">IFERROR(__xludf.DUMMYFUNCTION(" VLOOKUP(A3460, IMPORTRANGE(""https://docs.google.com/spreadsheets/d/1fj_Bhi2XPL3siwIh4sx4VRLAe31yD50oKdj5UlRYW0c/"", ""Сводка!A:AA""), 5, FALSE)"),124)</f>
        <v>124</v>
      </c>
      <c r="F3419" s="148" t="s">
        <v>1562</v>
      </c>
      <c r="G3419" s="147">
        <f ca="1">IFERROR(__xludf.DUMMYFUNCTION(" VLOOKUP(A3460, IMPORTRANGE(""https://docs.google.com/spreadsheets/d/1QNLbnkR_AongFt22vMfNzfpjZ0CjpI8QI-w0wBnYA1w/"", ""Инфа!A:AA""), 6, FALSE)"),2024)</f>
        <v>2024</v>
      </c>
      <c r="H3419" s="150">
        <v>8700</v>
      </c>
      <c r="I3419" s="151" t="s">
        <v>2651</v>
      </c>
      <c r="J3419" s="93" t="s">
        <v>9273</v>
      </c>
      <c r="K3419" s="153"/>
      <c r="L3419" s="153"/>
      <c r="M3419" s="153"/>
      <c r="N3419" s="153"/>
      <c r="O3419" s="153"/>
      <c r="P3419" s="153"/>
      <c r="Q3419" s="153"/>
      <c r="R3419" s="153"/>
      <c r="S3419" s="153"/>
    </row>
    <row r="3420" spans="1:19" ht="243.75">
      <c r="A3420" s="277" t="s">
        <v>25424</v>
      </c>
      <c r="B3420" s="253" t="s">
        <v>400</v>
      </c>
      <c r="C3420" s="97" t="s">
        <v>9274</v>
      </c>
      <c r="D3420" s="93" t="s">
        <v>9275</v>
      </c>
      <c r="E3420" s="148">
        <f ca="1">IFERROR(__xludf.DUMMYFUNCTION(" VLOOKUP(A3461, IMPORTRANGE(""https://docs.google.com/spreadsheets/d/1fj_Bhi2XPL3siwIh4sx4VRLAe31yD50oKdj5UlRYW0c/"", ""Сводка!A:AA""), 5, FALSE)"),396)</f>
        <v>396</v>
      </c>
      <c r="F3420" s="147" t="s">
        <v>415</v>
      </c>
      <c r="G3420" s="147">
        <f ca="1">IFERROR(__xludf.DUMMYFUNCTION(" VLOOKUP(A3461, IMPORTRANGE(""https://docs.google.com/spreadsheets/d/1QNLbnkR_AongFt22vMfNzfpjZ0CjpI8QI-w0wBnYA1w/"", ""Инфа!A:AA""), 6, FALSE)"),2024)</f>
        <v>2024</v>
      </c>
      <c r="H3420" s="154">
        <v>28800</v>
      </c>
      <c r="I3420" s="151" t="s">
        <v>161</v>
      </c>
      <c r="J3420" s="97" t="s">
        <v>9276</v>
      </c>
      <c r="K3420" s="153"/>
      <c r="L3420" s="153"/>
      <c r="M3420" s="153"/>
      <c r="N3420" s="153"/>
      <c r="O3420" s="153"/>
      <c r="P3420" s="153"/>
      <c r="Q3420" s="153"/>
      <c r="R3420" s="153"/>
      <c r="S3420" s="153"/>
    </row>
    <row r="3421" spans="1:19" ht="225">
      <c r="A3421" s="277" t="s">
        <v>25424</v>
      </c>
      <c r="B3421" s="253" t="s">
        <v>153</v>
      </c>
      <c r="C3421" s="97" t="s">
        <v>9274</v>
      </c>
      <c r="D3421" s="93" t="s">
        <v>9277</v>
      </c>
      <c r="E3421" s="148">
        <f ca="1">IFERROR(__xludf.DUMMYFUNCTION(" VLOOKUP(A3462, IMPORTRANGE(""https://docs.google.com/spreadsheets/d/1fj_Bhi2XPL3siwIh4sx4VRLAe31yD50oKdj5UlRYW0c/"", ""Сводка!A:AA""), 5, FALSE)"),392)</f>
        <v>392</v>
      </c>
      <c r="F3421" s="147" t="s">
        <v>165</v>
      </c>
      <c r="G3421" s="147">
        <f ca="1">IFERROR(__xludf.DUMMYFUNCTION(" VLOOKUP(A3462, IMPORTRANGE(""https://docs.google.com/spreadsheets/d/1QNLbnkR_AongFt22vMfNzfpjZ0CjpI8QI-w0wBnYA1w/"", ""Инфа!A:AA""), 6, FALSE)"),2024)</f>
        <v>2024</v>
      </c>
      <c r="H3421" s="154">
        <v>28500</v>
      </c>
      <c r="I3421" s="151" t="s">
        <v>161</v>
      </c>
      <c r="J3421" s="97" t="s">
        <v>9278</v>
      </c>
      <c r="K3421" s="153"/>
      <c r="L3421" s="153"/>
      <c r="M3421" s="153"/>
      <c r="N3421" s="153"/>
      <c r="O3421" s="153"/>
      <c r="P3421" s="153"/>
      <c r="Q3421" s="153"/>
      <c r="R3421" s="153"/>
      <c r="S3421" s="153"/>
    </row>
    <row r="3422" spans="1:19" ht="37.5">
      <c r="A3422" s="277" t="s">
        <v>25424</v>
      </c>
      <c r="B3422" s="253" t="s">
        <v>400</v>
      </c>
      <c r="C3422" s="93" t="s">
        <v>9282</v>
      </c>
      <c r="D3422" s="93" t="s">
        <v>9283</v>
      </c>
      <c r="E3422" s="148">
        <f ca="1">IFERROR(__xludf.DUMMYFUNCTION(" VLOOKUP(A3464, IMPORTRANGE(""https://docs.google.com/spreadsheets/d/1fj_Bhi2XPL3siwIh4sx4VRLAe31yD50oKdj5UlRYW0c/"", ""Сводка!A:AA""), 5, FALSE)"),268)</f>
        <v>268</v>
      </c>
      <c r="F3422" s="148" t="s">
        <v>415</v>
      </c>
      <c r="G3422" s="147">
        <f ca="1">IFERROR(__xludf.DUMMYFUNCTION(" VLOOKUP(A3464, IMPORTRANGE(""https://docs.google.com/spreadsheets/d/1QNLbnkR_AongFt22vMfNzfpjZ0CjpI8QI-w0wBnYA1w/"", ""Инфа!A:AA""), 6, FALSE)"),2024)</f>
        <v>2024</v>
      </c>
      <c r="H3422" s="150">
        <v>13000</v>
      </c>
      <c r="I3422" s="151" t="s">
        <v>404</v>
      </c>
      <c r="J3422" s="93"/>
      <c r="K3422" s="153"/>
      <c r="L3422" s="153"/>
      <c r="M3422" s="153"/>
      <c r="N3422" s="153"/>
      <c r="O3422" s="153"/>
      <c r="P3422" s="153"/>
      <c r="Q3422" s="153"/>
      <c r="R3422" s="153"/>
      <c r="S3422" s="153"/>
    </row>
    <row r="3423" spans="1:19" ht="168.75">
      <c r="A3423" s="277" t="s">
        <v>25424</v>
      </c>
      <c r="B3423" s="253" t="s">
        <v>153</v>
      </c>
      <c r="C3423" s="93" t="s">
        <v>9284</v>
      </c>
      <c r="D3423" s="93" t="s">
        <v>9285</v>
      </c>
      <c r="E3423" s="148">
        <f ca="1">IFERROR(__xludf.DUMMYFUNCTION(" VLOOKUP(A3465, IMPORTRANGE(""https://docs.google.com/spreadsheets/d/1fj_Bhi2XPL3siwIh4sx4VRLAe31yD50oKdj5UlRYW0c/"", ""Сводка!A:AA""), 5, FALSE)"),132)</f>
        <v>132</v>
      </c>
      <c r="F3423" s="148" t="s">
        <v>266</v>
      </c>
      <c r="G3423" s="147">
        <f ca="1">IFERROR(__xludf.DUMMYFUNCTION(" VLOOKUP(A3465, IMPORTRANGE(""https://docs.google.com/spreadsheets/d/1QNLbnkR_AongFt22vMfNzfpjZ0CjpI8QI-w0wBnYA1w/"", ""Инфа!A:AA""), 6, FALSE)"),2024)</f>
        <v>2024</v>
      </c>
      <c r="H3423" s="150">
        <v>9000</v>
      </c>
      <c r="I3423" s="151" t="s">
        <v>596</v>
      </c>
      <c r="J3423" s="93" t="s">
        <v>9286</v>
      </c>
      <c r="K3423" s="153"/>
      <c r="L3423" s="153"/>
      <c r="M3423" s="153"/>
      <c r="N3423" s="153"/>
      <c r="O3423" s="153"/>
      <c r="P3423" s="153"/>
      <c r="Q3423" s="153"/>
      <c r="R3423" s="153"/>
      <c r="S3423" s="153"/>
    </row>
    <row r="3424" spans="1:19" ht="187.5">
      <c r="A3424" s="277" t="s">
        <v>25424</v>
      </c>
      <c r="B3424" s="253" t="s">
        <v>153</v>
      </c>
      <c r="C3424" s="93" t="s">
        <v>9284</v>
      </c>
      <c r="D3424" s="93" t="s">
        <v>9287</v>
      </c>
      <c r="E3424" s="148">
        <f ca="1">IFERROR(__xludf.DUMMYFUNCTION(" VLOOKUP(A3466, IMPORTRANGE(""https://docs.google.com/spreadsheets/d/1fj_Bhi2XPL3siwIh4sx4VRLAe31yD50oKdj5UlRYW0c/"", ""Сводка!A:AA""), 5, FALSE)"),124)</f>
        <v>124</v>
      </c>
      <c r="F3424" s="148" t="s">
        <v>809</v>
      </c>
      <c r="G3424" s="147">
        <f ca="1">IFERROR(__xludf.DUMMYFUNCTION(" VLOOKUP(A3466, IMPORTRANGE(""https://docs.google.com/spreadsheets/d/1QNLbnkR_AongFt22vMfNzfpjZ0CjpI8QI-w0wBnYA1w/"", ""Инфа!A:AA""), 6, FALSE)"),2024)</f>
        <v>2024</v>
      </c>
      <c r="H3424" s="150">
        <v>8700</v>
      </c>
      <c r="I3424" s="156" t="s">
        <v>6015</v>
      </c>
      <c r="J3424" s="93" t="s">
        <v>9288</v>
      </c>
      <c r="K3424" s="153"/>
      <c r="L3424" s="153"/>
      <c r="M3424" s="153"/>
      <c r="N3424" s="153"/>
      <c r="O3424" s="153"/>
      <c r="P3424" s="153"/>
      <c r="Q3424" s="153"/>
      <c r="R3424" s="153"/>
      <c r="S3424" s="153"/>
    </row>
    <row r="3425" spans="1:19" ht="187.5">
      <c r="A3425" s="277" t="s">
        <v>25424</v>
      </c>
      <c r="B3425" s="253" t="s">
        <v>153</v>
      </c>
      <c r="C3425" s="93" t="s">
        <v>9284</v>
      </c>
      <c r="D3425" s="93" t="s">
        <v>9289</v>
      </c>
      <c r="E3425" s="148">
        <f ca="1">IFERROR(__xludf.DUMMYFUNCTION(" VLOOKUP(A3467, IMPORTRANGE(""https://docs.google.com/spreadsheets/d/1fj_Bhi2XPL3siwIh4sx4VRLAe31yD50oKdj5UlRYW0c/"", ""Сводка!A:AA""), 5, FALSE)"),200)</f>
        <v>200</v>
      </c>
      <c r="F3425" s="148" t="s">
        <v>9290</v>
      </c>
      <c r="G3425" s="147">
        <f ca="1">IFERROR(__xludf.DUMMYFUNCTION(" VLOOKUP(A3467, IMPORTRANGE(""https://docs.google.com/spreadsheets/d/1QNLbnkR_AongFt22vMfNzfpjZ0CjpI8QI-w0wBnYA1w/"", ""Инфа!A:AA""), 6, FALSE)"),2024)</f>
        <v>2024</v>
      </c>
      <c r="H3425" s="150">
        <v>11000</v>
      </c>
      <c r="I3425" s="151" t="s">
        <v>596</v>
      </c>
      <c r="J3425" s="93" t="s">
        <v>9291</v>
      </c>
      <c r="K3425" s="153"/>
      <c r="L3425" s="153"/>
      <c r="M3425" s="153"/>
      <c r="N3425" s="153"/>
      <c r="O3425" s="153"/>
      <c r="P3425" s="153"/>
      <c r="Q3425" s="153"/>
      <c r="R3425" s="153"/>
      <c r="S3425" s="153"/>
    </row>
    <row r="3426" spans="1:19" ht="150">
      <c r="A3426" s="277" t="s">
        <v>25424</v>
      </c>
      <c r="B3426" s="253" t="s">
        <v>153</v>
      </c>
      <c r="C3426" s="93" t="s">
        <v>9284</v>
      </c>
      <c r="D3426" s="93" t="s">
        <v>9292</v>
      </c>
      <c r="E3426" s="148">
        <f ca="1">IFERROR(__xludf.DUMMYFUNCTION(" VLOOKUP(A3468, IMPORTRANGE(""https://docs.google.com/spreadsheets/d/1fj_Bhi2XPL3siwIh4sx4VRLAe31yD50oKdj5UlRYW0c/"", ""Сводка!A:AA""), 5, FALSE)"),340)</f>
        <v>340</v>
      </c>
      <c r="F3426" s="148" t="s">
        <v>9290</v>
      </c>
      <c r="G3426" s="147">
        <f ca="1">IFERROR(__xludf.DUMMYFUNCTION(" VLOOKUP(A3468, IMPORTRANGE(""https://docs.google.com/spreadsheets/d/1QNLbnkR_AongFt22vMfNzfpjZ0CjpI8QI-w0wBnYA1w/"", ""Инфа!A:AA""), 6, FALSE)"),2024)</f>
        <v>2024</v>
      </c>
      <c r="H3426" s="150">
        <v>15200</v>
      </c>
      <c r="I3426" s="151" t="s">
        <v>103</v>
      </c>
      <c r="J3426" s="96" t="s">
        <v>9293</v>
      </c>
      <c r="K3426" s="153"/>
      <c r="L3426" s="153"/>
      <c r="M3426" s="153"/>
      <c r="N3426" s="153"/>
      <c r="O3426" s="153"/>
      <c r="P3426" s="153"/>
      <c r="Q3426" s="153"/>
      <c r="R3426" s="153"/>
      <c r="S3426" s="153"/>
    </row>
    <row r="3427" spans="1:19" ht="75">
      <c r="A3427" s="277" t="s">
        <v>25424</v>
      </c>
      <c r="B3427" s="253" t="s">
        <v>400</v>
      </c>
      <c r="C3427" s="93" t="s">
        <v>9294</v>
      </c>
      <c r="D3427" s="93" t="s">
        <v>9295</v>
      </c>
      <c r="E3427" s="148">
        <f ca="1">IFERROR(__xludf.DUMMYFUNCTION(" VLOOKUP(A3469, IMPORTRANGE(""https://docs.google.com/spreadsheets/d/1fj_Bhi2XPL3siwIh4sx4VRLAe31yD50oKdj5UlRYW0c/"", ""Сводка!A:AA""), 5, FALSE)"),100)</f>
        <v>100</v>
      </c>
      <c r="F3427" s="148" t="s">
        <v>415</v>
      </c>
      <c r="G3427" s="147">
        <f ca="1">IFERROR(__xludf.DUMMYFUNCTION(" VLOOKUP(A3469, IMPORTRANGE(""https://docs.google.com/spreadsheets/d/1QNLbnkR_AongFt22vMfNzfpjZ0CjpI8QI-w0wBnYA1w/"", ""Инфа!A:AA""), 6, FALSE)"),2024)</f>
        <v>2024</v>
      </c>
      <c r="H3427" s="150">
        <v>8000</v>
      </c>
      <c r="I3427" s="151" t="s">
        <v>151</v>
      </c>
      <c r="J3427" s="93" t="s">
        <v>9296</v>
      </c>
      <c r="K3427" s="153"/>
      <c r="L3427" s="153"/>
      <c r="M3427" s="153"/>
      <c r="N3427" s="153"/>
      <c r="O3427" s="153"/>
      <c r="P3427" s="153"/>
      <c r="Q3427" s="153"/>
      <c r="R3427" s="153"/>
      <c r="S3427" s="153"/>
    </row>
    <row r="3428" spans="1:19" ht="56.25">
      <c r="A3428" s="277" t="s">
        <v>25424</v>
      </c>
      <c r="B3428" s="253" t="s">
        <v>153</v>
      </c>
      <c r="C3428" s="93" t="s">
        <v>9297</v>
      </c>
      <c r="D3428" s="93" t="s">
        <v>9298</v>
      </c>
      <c r="E3428" s="148">
        <f ca="1">IFERROR(__xludf.DUMMYFUNCTION(" VLOOKUP(A3470, IMPORTRANGE(""https://docs.google.com/spreadsheets/d/1fj_Bhi2XPL3siwIh4sx4VRLAe31yD50oKdj5UlRYW0c/"", ""Сводка!A:AA""), 5, FALSE)"),84)</f>
        <v>84</v>
      </c>
      <c r="F3428" s="148" t="s">
        <v>50</v>
      </c>
      <c r="G3428" s="147">
        <f ca="1">IFERROR(__xludf.DUMMYFUNCTION(" VLOOKUP(A3470, IMPORTRANGE(""https://docs.google.com/spreadsheets/d/1QNLbnkR_AongFt22vMfNzfpjZ0CjpI8QI-w0wBnYA1w/"", ""Инфа!A:AA""), 6, FALSE)"),2024)</f>
        <v>2024</v>
      </c>
      <c r="H3428" s="150">
        <v>7500</v>
      </c>
      <c r="I3428" s="151" t="s">
        <v>518</v>
      </c>
      <c r="J3428" s="93"/>
      <c r="K3428" s="153"/>
      <c r="L3428" s="153"/>
      <c r="M3428" s="153"/>
      <c r="N3428" s="153"/>
      <c r="O3428" s="153"/>
      <c r="P3428" s="153"/>
      <c r="Q3428" s="153"/>
      <c r="R3428" s="153"/>
      <c r="S3428" s="153"/>
    </row>
    <row r="3429" spans="1:19" ht="131.25">
      <c r="A3429" s="277" t="s">
        <v>25424</v>
      </c>
      <c r="B3429" s="253" t="s">
        <v>400</v>
      </c>
      <c r="C3429" s="93" t="s">
        <v>9299</v>
      </c>
      <c r="D3429" s="93" t="s">
        <v>9300</v>
      </c>
      <c r="E3429" s="148">
        <f ca="1">IFERROR(__xludf.DUMMYFUNCTION(" VLOOKUP(A3471, IMPORTRANGE(""https://docs.google.com/spreadsheets/d/1fj_Bhi2XPL3siwIh4sx4VRLAe31yD50oKdj5UlRYW0c/"", ""Сводка!A:AA""), 5, FALSE)"),400)</f>
        <v>400</v>
      </c>
      <c r="F3429" s="148" t="s">
        <v>466</v>
      </c>
      <c r="G3429" s="147">
        <f ca="1">IFERROR(__xludf.DUMMYFUNCTION(" VLOOKUP(A3471, IMPORTRANGE(""https://docs.google.com/spreadsheets/d/1QNLbnkR_AongFt22vMfNzfpjZ0CjpI8QI-w0wBnYA1w/"", ""Инфа!A:AA""), 6, FALSE)"),2024)</f>
        <v>2024</v>
      </c>
      <c r="H3429" s="154">
        <v>29000</v>
      </c>
      <c r="I3429" s="151" t="s">
        <v>398</v>
      </c>
      <c r="J3429" s="93" t="s">
        <v>9301</v>
      </c>
      <c r="K3429" s="153"/>
      <c r="L3429" s="153"/>
      <c r="M3429" s="153"/>
      <c r="N3429" s="153"/>
      <c r="O3429" s="153"/>
      <c r="P3429" s="153"/>
      <c r="Q3429" s="153"/>
      <c r="R3429" s="153"/>
      <c r="S3429" s="153"/>
    </row>
    <row r="3430" spans="1:19" ht="56.25">
      <c r="A3430" s="277" t="s">
        <v>25424</v>
      </c>
      <c r="B3430" s="253" t="s">
        <v>153</v>
      </c>
      <c r="C3430" s="93" t="s">
        <v>9299</v>
      </c>
      <c r="D3430" s="93" t="s">
        <v>9302</v>
      </c>
      <c r="E3430" s="148">
        <f ca="1">IFERROR(__xludf.DUMMYFUNCTION(" VLOOKUP(A3472, IMPORTRANGE(""https://docs.google.com/spreadsheets/d/1fj_Bhi2XPL3siwIh4sx4VRLAe31yD50oKdj5UlRYW0c/"", ""Сводка!A:AA""), 5, FALSE)"),220)</f>
        <v>220</v>
      </c>
      <c r="F3430" s="148" t="s">
        <v>456</v>
      </c>
      <c r="G3430" s="147">
        <f ca="1">IFERROR(__xludf.DUMMYFUNCTION(" VLOOKUP(A3472, IMPORTRANGE(""https://docs.google.com/spreadsheets/d/1QNLbnkR_AongFt22vMfNzfpjZ0CjpI8QI-w0wBnYA1w/"", ""Инфа!A:AA""), 6, FALSE)"),2024)</f>
        <v>2024</v>
      </c>
      <c r="H3430" s="150">
        <v>18200</v>
      </c>
      <c r="I3430" s="151" t="s">
        <v>398</v>
      </c>
      <c r="J3430" s="93"/>
      <c r="K3430" s="153"/>
      <c r="L3430" s="153"/>
      <c r="M3430" s="153"/>
      <c r="N3430" s="153"/>
      <c r="O3430" s="153"/>
      <c r="P3430" s="153"/>
      <c r="Q3430" s="153"/>
      <c r="R3430" s="153"/>
      <c r="S3430" s="153"/>
    </row>
    <row r="3431" spans="1:19" ht="56.25">
      <c r="A3431" s="277" t="s">
        <v>25424</v>
      </c>
      <c r="B3431" s="253" t="s">
        <v>153</v>
      </c>
      <c r="C3431" s="93" t="s">
        <v>9299</v>
      </c>
      <c r="D3431" s="93" t="s">
        <v>9303</v>
      </c>
      <c r="E3431" s="148">
        <f ca="1">IFERROR(__xludf.DUMMYFUNCTION(" VLOOKUP(A3473, IMPORTRANGE(""https://docs.google.com/spreadsheets/d/1fj_Bhi2XPL3siwIh4sx4VRLAe31yD50oKdj5UlRYW0c/"", ""Сводка!A:AA""), 5, FALSE)"),332)</f>
        <v>332</v>
      </c>
      <c r="F3431" s="148" t="s">
        <v>456</v>
      </c>
      <c r="G3431" s="147">
        <f ca="1">IFERROR(__xludf.DUMMYFUNCTION(" VLOOKUP(A3473, IMPORTRANGE(""https://docs.google.com/spreadsheets/d/1QNLbnkR_AongFt22vMfNzfpjZ0CjpI8QI-w0wBnYA1w/"", ""Инфа!A:AA""), 6, FALSE)"),2024)</f>
        <v>2024</v>
      </c>
      <c r="H3431" s="150">
        <v>24900</v>
      </c>
      <c r="I3431" s="151" t="s">
        <v>398</v>
      </c>
      <c r="J3431" s="93"/>
      <c r="K3431" s="153"/>
      <c r="L3431" s="153"/>
      <c r="M3431" s="153"/>
      <c r="N3431" s="153"/>
      <c r="O3431" s="153"/>
      <c r="P3431" s="153"/>
      <c r="Q3431" s="153"/>
      <c r="R3431" s="153"/>
      <c r="S3431" s="153"/>
    </row>
    <row r="3432" spans="1:19" ht="56.25">
      <c r="A3432" s="277" t="s">
        <v>25424</v>
      </c>
      <c r="B3432" s="253" t="s">
        <v>153</v>
      </c>
      <c r="C3432" s="93" t="s">
        <v>9299</v>
      </c>
      <c r="D3432" s="93" t="s">
        <v>9304</v>
      </c>
      <c r="E3432" s="148">
        <f ca="1">IFERROR(__xludf.DUMMYFUNCTION(" VLOOKUP(A3474, IMPORTRANGE(""https://docs.google.com/spreadsheets/d/1fj_Bhi2XPL3siwIh4sx4VRLAe31yD50oKdj5UlRYW0c/"", ""Сводка!A:AA""), 5, FALSE)"),128)</f>
        <v>128</v>
      </c>
      <c r="F3432" s="148" t="s">
        <v>456</v>
      </c>
      <c r="G3432" s="147">
        <f ca="1">IFERROR(__xludf.DUMMYFUNCTION(" VLOOKUP(A3474, IMPORTRANGE(""https://docs.google.com/spreadsheets/d/1QNLbnkR_AongFt22vMfNzfpjZ0CjpI8QI-w0wBnYA1w/"", ""Инфа!A:AA""), 6, FALSE)"),2024)</f>
        <v>2024</v>
      </c>
      <c r="H3432" s="150">
        <v>12700</v>
      </c>
      <c r="I3432" s="151" t="s">
        <v>398</v>
      </c>
      <c r="J3432" s="93"/>
      <c r="K3432" s="153"/>
      <c r="L3432" s="153"/>
      <c r="M3432" s="153"/>
      <c r="N3432" s="153"/>
      <c r="O3432" s="153"/>
      <c r="P3432" s="153"/>
      <c r="Q3432" s="153"/>
      <c r="R3432" s="153"/>
      <c r="S3432" s="153"/>
    </row>
    <row r="3433" spans="1:19" ht="112.5">
      <c r="A3433" s="277" t="s">
        <v>25424</v>
      </c>
      <c r="B3433" s="253" t="s">
        <v>153</v>
      </c>
      <c r="C3433" s="93" t="s">
        <v>9299</v>
      </c>
      <c r="D3433" s="93" t="s">
        <v>9305</v>
      </c>
      <c r="E3433" s="148">
        <f ca="1">IFERROR(__xludf.DUMMYFUNCTION(" VLOOKUP(A3475, IMPORTRANGE(""https://docs.google.com/spreadsheets/d/1fj_Bhi2XPL3siwIh4sx4VRLAe31yD50oKdj5UlRYW0c/"", ""Сводка!A:AA""), 5, FALSE)"),240)</f>
        <v>240</v>
      </c>
      <c r="F3433" s="148" t="s">
        <v>456</v>
      </c>
      <c r="G3433" s="147">
        <f ca="1">IFERROR(__xludf.DUMMYFUNCTION(" VLOOKUP(A3475, IMPORTRANGE(""https://docs.google.com/spreadsheets/d/1QNLbnkR_AongFt22vMfNzfpjZ0CjpI8QI-w0wBnYA1w/"", ""Инфа!A:AA""), 6, FALSE)"),2024)</f>
        <v>2024</v>
      </c>
      <c r="H3433" s="150">
        <v>19400</v>
      </c>
      <c r="I3433" s="151" t="s">
        <v>398</v>
      </c>
      <c r="J3433" s="93" t="s">
        <v>9306</v>
      </c>
      <c r="K3433" s="153"/>
      <c r="L3433" s="153"/>
      <c r="M3433" s="153"/>
      <c r="N3433" s="153"/>
      <c r="O3433" s="153"/>
      <c r="P3433" s="153"/>
      <c r="Q3433" s="153"/>
      <c r="R3433" s="153"/>
      <c r="S3433" s="153"/>
    </row>
    <row r="3434" spans="1:19" ht="112.5">
      <c r="A3434" s="277" t="s">
        <v>25424</v>
      </c>
      <c r="B3434" s="253" t="s">
        <v>153</v>
      </c>
      <c r="C3434" s="93" t="s">
        <v>9299</v>
      </c>
      <c r="D3434" s="93" t="s">
        <v>9307</v>
      </c>
      <c r="E3434" s="148">
        <f ca="1">IFERROR(__xludf.DUMMYFUNCTION(" VLOOKUP(A3476, IMPORTRANGE(""https://docs.google.com/spreadsheets/d/1fj_Bhi2XPL3siwIh4sx4VRLAe31yD50oKdj5UlRYW0c/"", ""Сводка!A:AA""), 5, FALSE)"),236)</f>
        <v>236</v>
      </c>
      <c r="F3434" s="148" t="s">
        <v>456</v>
      </c>
      <c r="G3434" s="147">
        <f ca="1">IFERROR(__xludf.DUMMYFUNCTION(" VLOOKUP(A3476, IMPORTRANGE(""https://docs.google.com/spreadsheets/d/1QNLbnkR_AongFt22vMfNzfpjZ0CjpI8QI-w0wBnYA1w/"", ""Инфа!A:AA""), 6, FALSE)"),2024)</f>
        <v>2024</v>
      </c>
      <c r="H3434" s="150">
        <v>19200</v>
      </c>
      <c r="I3434" s="151" t="s">
        <v>398</v>
      </c>
      <c r="J3434" s="93" t="s">
        <v>9306</v>
      </c>
      <c r="K3434" s="153"/>
      <c r="L3434" s="153"/>
      <c r="M3434" s="153"/>
      <c r="N3434" s="153"/>
      <c r="O3434" s="153"/>
      <c r="P3434" s="153"/>
      <c r="Q3434" s="153"/>
      <c r="R3434" s="153"/>
      <c r="S3434" s="153"/>
    </row>
    <row r="3435" spans="1:19" ht="75">
      <c r="A3435" s="277" t="s">
        <v>25424</v>
      </c>
      <c r="B3435" s="253" t="s">
        <v>153</v>
      </c>
      <c r="C3435" s="93" t="s">
        <v>9299</v>
      </c>
      <c r="D3435" s="93" t="s">
        <v>9308</v>
      </c>
      <c r="E3435" s="148">
        <f ca="1">IFERROR(__xludf.DUMMYFUNCTION(" VLOOKUP(A3477, IMPORTRANGE(""https://docs.google.com/spreadsheets/d/1fj_Bhi2XPL3siwIh4sx4VRLAe31yD50oKdj5UlRYW0c/"", ""Сводка!A:AA""), 5, FALSE)"),348)</f>
        <v>348</v>
      </c>
      <c r="F3435" s="148" t="s">
        <v>456</v>
      </c>
      <c r="G3435" s="147">
        <f ca="1">IFERROR(__xludf.DUMMYFUNCTION(" VLOOKUP(A3477, IMPORTRANGE(""https://docs.google.com/spreadsheets/d/1QNLbnkR_AongFt22vMfNzfpjZ0CjpI8QI-w0wBnYA1w/"", ""Инфа!A:AA""), 6, FALSE)"),2024)</f>
        <v>2024</v>
      </c>
      <c r="H3435" s="150">
        <v>25900</v>
      </c>
      <c r="I3435" s="151" t="s">
        <v>398</v>
      </c>
      <c r="J3435" s="93" t="s">
        <v>9309</v>
      </c>
      <c r="K3435" s="153"/>
      <c r="L3435" s="153"/>
      <c r="M3435" s="153"/>
      <c r="N3435" s="153"/>
      <c r="O3435" s="153"/>
      <c r="P3435" s="153"/>
      <c r="Q3435" s="153"/>
      <c r="R3435" s="153"/>
      <c r="S3435" s="153"/>
    </row>
    <row r="3436" spans="1:19" ht="75">
      <c r="A3436" s="277" t="s">
        <v>25424</v>
      </c>
      <c r="B3436" s="253" t="s">
        <v>153</v>
      </c>
      <c r="C3436" s="93" t="s">
        <v>9299</v>
      </c>
      <c r="D3436" s="93" t="s">
        <v>9310</v>
      </c>
      <c r="E3436" s="148">
        <f ca="1">IFERROR(__xludf.DUMMYFUNCTION(" VLOOKUP(A3478, IMPORTRANGE(""https://docs.google.com/spreadsheets/d/1fj_Bhi2XPL3siwIh4sx4VRLAe31yD50oKdj5UlRYW0c/"", ""Сводка!A:AA""), 5, FALSE)"),364)</f>
        <v>364</v>
      </c>
      <c r="F3436" s="148" t="s">
        <v>456</v>
      </c>
      <c r="G3436" s="147">
        <f ca="1">IFERROR(__xludf.DUMMYFUNCTION(" VLOOKUP(A3478, IMPORTRANGE(""https://docs.google.com/spreadsheets/d/1QNLbnkR_AongFt22vMfNzfpjZ0CjpI8QI-w0wBnYA1w/"", ""Инфа!A:AA""), 6, FALSE)"),2024)</f>
        <v>2024</v>
      </c>
      <c r="H3436" s="154">
        <v>26800</v>
      </c>
      <c r="I3436" s="151" t="s">
        <v>398</v>
      </c>
      <c r="J3436" s="93" t="s">
        <v>9309</v>
      </c>
      <c r="K3436" s="153"/>
      <c r="L3436" s="153"/>
      <c r="M3436" s="153"/>
      <c r="N3436" s="153"/>
      <c r="O3436" s="153"/>
      <c r="P3436" s="153"/>
      <c r="Q3436" s="153"/>
      <c r="R3436" s="153"/>
      <c r="S3436" s="153"/>
    </row>
    <row r="3437" spans="1:19" ht="75">
      <c r="A3437" s="277" t="s">
        <v>25424</v>
      </c>
      <c r="B3437" s="253" t="s">
        <v>153</v>
      </c>
      <c r="C3437" s="93" t="s">
        <v>9311</v>
      </c>
      <c r="D3437" s="93" t="s">
        <v>9312</v>
      </c>
      <c r="E3437" s="148">
        <f ca="1">IFERROR(__xludf.DUMMYFUNCTION(" VLOOKUP(A3479, IMPORTRANGE(""https://docs.google.com/spreadsheets/d/1fj_Bhi2XPL3siwIh4sx4VRLAe31yD50oKdj5UlRYW0c/"", ""Сводка!A:AA""), 5, FALSE)"),344)</f>
        <v>344</v>
      </c>
      <c r="F3437" s="148" t="s">
        <v>108</v>
      </c>
      <c r="G3437" s="147">
        <f ca="1">IFERROR(__xludf.DUMMYFUNCTION(" VLOOKUP(A3479, IMPORTRANGE(""https://docs.google.com/spreadsheets/d/1QNLbnkR_AongFt22vMfNzfpjZ0CjpI8QI-w0wBnYA1w/"", ""Инфа!A:AA""), 6, FALSE)"),2024)</f>
        <v>2024</v>
      </c>
      <c r="H3437" s="150">
        <v>25600</v>
      </c>
      <c r="I3437" s="151" t="s">
        <v>614</v>
      </c>
      <c r="J3437" s="93"/>
      <c r="K3437" s="153"/>
      <c r="L3437" s="153"/>
      <c r="M3437" s="153"/>
      <c r="N3437" s="153"/>
      <c r="O3437" s="153"/>
      <c r="P3437" s="153"/>
      <c r="Q3437" s="153"/>
      <c r="R3437" s="153"/>
      <c r="S3437" s="153"/>
    </row>
    <row r="3438" spans="1:19" ht="75">
      <c r="A3438" s="277" t="s">
        <v>25424</v>
      </c>
      <c r="B3438" s="253" t="s">
        <v>400</v>
      </c>
      <c r="C3438" s="93" t="s">
        <v>9313</v>
      </c>
      <c r="D3438" s="93" t="s">
        <v>9314</v>
      </c>
      <c r="E3438" s="148">
        <f ca="1">IFERROR(__xludf.DUMMYFUNCTION(" VLOOKUP(A3480, IMPORTRANGE(""https://docs.google.com/spreadsheets/d/1fj_Bhi2XPL3siwIh4sx4VRLAe31yD50oKdj5UlRYW0c/"", ""Сводка!A:AA""), 5, FALSE)"),412)</f>
        <v>412</v>
      </c>
      <c r="F3438" s="148" t="s">
        <v>415</v>
      </c>
      <c r="G3438" s="147">
        <f ca="1">IFERROR(__xludf.DUMMYFUNCTION(" VLOOKUP(A3480, IMPORTRANGE(""https://docs.google.com/spreadsheets/d/1QNLbnkR_AongFt22vMfNzfpjZ0CjpI8QI-w0wBnYA1w/"", ""Инфа!A:AA""), 6, FALSE)"),2024)</f>
        <v>2024</v>
      </c>
      <c r="H3438" s="154">
        <v>17400</v>
      </c>
      <c r="I3438" s="156" t="s">
        <v>489</v>
      </c>
      <c r="J3438" s="93"/>
      <c r="K3438" s="153"/>
      <c r="L3438" s="153"/>
      <c r="M3438" s="153"/>
      <c r="N3438" s="153"/>
      <c r="O3438" s="153"/>
      <c r="P3438" s="153"/>
      <c r="Q3438" s="153"/>
      <c r="R3438" s="153"/>
      <c r="S3438" s="153"/>
    </row>
    <row r="3439" spans="1:19" ht="168.75">
      <c r="A3439" s="277" t="s">
        <v>25424</v>
      </c>
      <c r="B3439" s="253" t="s">
        <v>400</v>
      </c>
      <c r="C3439" s="93" t="s">
        <v>9315</v>
      </c>
      <c r="D3439" s="93" t="s">
        <v>9316</v>
      </c>
      <c r="E3439" s="148">
        <f ca="1">IFERROR(__xludf.DUMMYFUNCTION(" VLOOKUP(A3481, IMPORTRANGE(""https://docs.google.com/spreadsheets/d/1fj_Bhi2XPL3siwIh4sx4VRLAe31yD50oKdj5UlRYW0c/"", ""Сводка!A:AA""), 5, FALSE)"),92)</f>
        <v>92</v>
      </c>
      <c r="F3439" s="148" t="s">
        <v>415</v>
      </c>
      <c r="G3439" s="147">
        <f ca="1">IFERROR(__xludf.DUMMYFUNCTION(" VLOOKUP(A3481, IMPORTRANGE(""https://docs.google.com/spreadsheets/d/1QNLbnkR_AongFt22vMfNzfpjZ0CjpI8QI-w0wBnYA1w/"", ""Инфа!A:AA""), 6, FALSE)"),2024)</f>
        <v>2024</v>
      </c>
      <c r="H3439" s="150">
        <v>7800</v>
      </c>
      <c r="I3439" s="156" t="s">
        <v>97</v>
      </c>
      <c r="J3439" s="93" t="s">
        <v>9318</v>
      </c>
      <c r="K3439" s="153"/>
      <c r="L3439" s="153"/>
      <c r="M3439" s="153"/>
      <c r="N3439" s="153"/>
      <c r="O3439" s="153"/>
      <c r="P3439" s="153"/>
      <c r="Q3439" s="153"/>
      <c r="R3439" s="153"/>
      <c r="S3439" s="153"/>
    </row>
    <row r="3440" spans="1:19" ht="75">
      <c r="A3440" s="277" t="s">
        <v>25424</v>
      </c>
      <c r="B3440" s="253" t="s">
        <v>153</v>
      </c>
      <c r="C3440" s="93" t="s">
        <v>9319</v>
      </c>
      <c r="D3440" s="93" t="s">
        <v>9320</v>
      </c>
      <c r="E3440" s="148">
        <f ca="1">IFERROR(__xludf.DUMMYFUNCTION(" VLOOKUP(A3482, IMPORTRANGE(""https://docs.google.com/spreadsheets/d/1fj_Bhi2XPL3siwIh4sx4VRLAe31yD50oKdj5UlRYW0c/"", ""Сводка!A:AA""), 5, FALSE)"),164)</f>
        <v>164</v>
      </c>
      <c r="F3440" s="148" t="s">
        <v>165</v>
      </c>
      <c r="G3440" s="147">
        <f ca="1">IFERROR(__xludf.DUMMYFUNCTION(" VLOOKUP(A3482, IMPORTRANGE(""https://docs.google.com/spreadsheets/d/1QNLbnkR_AongFt22vMfNzfpjZ0CjpI8QI-w0wBnYA1w/"", ""Инфа!A:AA""), 6, FALSE)"),2024)</f>
        <v>2024</v>
      </c>
      <c r="H3440" s="150">
        <v>9900</v>
      </c>
      <c r="I3440" s="151" t="s">
        <v>146</v>
      </c>
      <c r="J3440" s="93" t="s">
        <v>9321</v>
      </c>
      <c r="K3440" s="153"/>
      <c r="L3440" s="153"/>
      <c r="M3440" s="153"/>
      <c r="N3440" s="153"/>
      <c r="O3440" s="153"/>
      <c r="P3440" s="153"/>
      <c r="Q3440" s="153"/>
      <c r="R3440" s="153"/>
      <c r="S3440" s="153"/>
    </row>
    <row r="3441" spans="1:19" ht="56.25">
      <c r="A3441" s="277" t="s">
        <v>25424</v>
      </c>
      <c r="B3441" s="253" t="s">
        <v>153</v>
      </c>
      <c r="C3441" s="93" t="s">
        <v>9322</v>
      </c>
      <c r="D3441" s="93" t="s">
        <v>9323</v>
      </c>
      <c r="E3441" s="148">
        <f ca="1">IFERROR(__xludf.DUMMYFUNCTION(" VLOOKUP(A3483, IMPORTRANGE(""https://docs.google.com/spreadsheets/d/1fj_Bhi2XPL3siwIh4sx4VRLAe31yD50oKdj5UlRYW0c/"", ""Сводка!A:AA""), 5, FALSE)"),160)</f>
        <v>160</v>
      </c>
      <c r="F3441" s="148" t="s">
        <v>50</v>
      </c>
      <c r="G3441" s="147">
        <f ca="1">IFERROR(__xludf.DUMMYFUNCTION(" VLOOKUP(A3483, IMPORTRANGE(""https://docs.google.com/spreadsheets/d/1QNLbnkR_AongFt22vMfNzfpjZ0CjpI8QI-w0wBnYA1w/"", ""Инфа!A:AA""), 6, FALSE)"),2024)</f>
        <v>2024</v>
      </c>
      <c r="H3441" s="150">
        <v>9800</v>
      </c>
      <c r="I3441" s="151" t="s">
        <v>146</v>
      </c>
      <c r="J3441" s="93" t="s">
        <v>9324</v>
      </c>
      <c r="K3441" s="153"/>
      <c r="L3441" s="153"/>
      <c r="M3441" s="153"/>
      <c r="N3441" s="153"/>
      <c r="O3441" s="153"/>
      <c r="P3441" s="153"/>
      <c r="Q3441" s="153"/>
      <c r="R3441" s="153"/>
      <c r="S3441" s="153"/>
    </row>
    <row r="3442" spans="1:19" ht="225">
      <c r="A3442" s="277" t="s">
        <v>25424</v>
      </c>
      <c r="B3442" s="253" t="s">
        <v>153</v>
      </c>
      <c r="C3442" s="93" t="s">
        <v>9325</v>
      </c>
      <c r="D3442" s="93" t="s">
        <v>9326</v>
      </c>
      <c r="E3442" s="148">
        <f ca="1">IFERROR(__xludf.DUMMYFUNCTION(" VLOOKUP(A3484, IMPORTRANGE(""https://docs.google.com/spreadsheets/d/1fj_Bhi2XPL3siwIh4sx4VRLAe31yD50oKdj5UlRYW0c/"", ""Сводка!A:AA""), 5, FALSE)"),380)</f>
        <v>380</v>
      </c>
      <c r="F3442" s="148" t="s">
        <v>26</v>
      </c>
      <c r="G3442" s="147">
        <f ca="1">IFERROR(__xludf.DUMMYFUNCTION(" VLOOKUP(A3484, IMPORTRANGE(""https://docs.google.com/spreadsheets/d/1QNLbnkR_AongFt22vMfNzfpjZ0CjpI8QI-w0wBnYA1w/"", ""Инфа!A:AA""), 6, FALSE)"),2024)</f>
        <v>2024</v>
      </c>
      <c r="H3442" s="154">
        <v>16400</v>
      </c>
      <c r="I3442" s="151" t="s">
        <v>197</v>
      </c>
      <c r="J3442" s="97" t="s">
        <v>9327</v>
      </c>
      <c r="K3442" s="153"/>
      <c r="L3442" s="153"/>
      <c r="M3442" s="153"/>
      <c r="N3442" s="153"/>
      <c r="O3442" s="153"/>
      <c r="P3442" s="153"/>
      <c r="Q3442" s="153"/>
      <c r="R3442" s="153"/>
      <c r="S3442" s="153"/>
    </row>
    <row r="3443" spans="1:19" ht="262.5">
      <c r="A3443" s="277" t="s">
        <v>25424</v>
      </c>
      <c r="B3443" s="253" t="s">
        <v>153</v>
      </c>
      <c r="C3443" s="93" t="s">
        <v>9325</v>
      </c>
      <c r="D3443" s="93" t="s">
        <v>9328</v>
      </c>
      <c r="E3443" s="148">
        <f ca="1">IFERROR(__xludf.DUMMYFUNCTION(" VLOOKUP(A3485, IMPORTRANGE(""https://docs.google.com/spreadsheets/d/1fj_Bhi2XPL3siwIh4sx4VRLAe31yD50oKdj5UlRYW0c/"", ""Сводка!A:AA""), 5, FALSE)"),392)</f>
        <v>392</v>
      </c>
      <c r="F3443" s="148" t="s">
        <v>165</v>
      </c>
      <c r="G3443" s="147">
        <f ca="1">IFERROR(__xludf.DUMMYFUNCTION(" VLOOKUP(A3485, IMPORTRANGE(""https://docs.google.com/spreadsheets/d/1QNLbnkR_AongFt22vMfNzfpjZ0CjpI8QI-w0wBnYA1w/"", ""Инфа!A:AA""), 6, FALSE)"),2024)</f>
        <v>2024</v>
      </c>
      <c r="H3443" s="154">
        <v>28500</v>
      </c>
      <c r="I3443" s="151" t="s">
        <v>197</v>
      </c>
      <c r="J3443" s="93" t="s">
        <v>9329</v>
      </c>
      <c r="K3443" s="153"/>
      <c r="L3443" s="153"/>
      <c r="M3443" s="153"/>
      <c r="N3443" s="153"/>
      <c r="O3443" s="153"/>
      <c r="P3443" s="153"/>
      <c r="Q3443" s="153"/>
      <c r="R3443" s="153"/>
      <c r="S3443" s="153"/>
    </row>
    <row r="3444" spans="1:19" ht="281.25">
      <c r="A3444" s="277" t="s">
        <v>25424</v>
      </c>
      <c r="B3444" s="253" t="s">
        <v>153</v>
      </c>
      <c r="C3444" s="93" t="s">
        <v>9330</v>
      </c>
      <c r="D3444" s="97" t="s">
        <v>9331</v>
      </c>
      <c r="E3444" s="148">
        <f ca="1">IFERROR(__xludf.DUMMYFUNCTION(" VLOOKUP(A3486, IMPORTRANGE(""https://docs.google.com/spreadsheets/d/1fj_Bhi2XPL3siwIh4sx4VRLAe31yD50oKdj5UlRYW0c/"", ""Сводка!A:AA""), 5, FALSE)"),164)</f>
        <v>164</v>
      </c>
      <c r="F3444" s="148" t="s">
        <v>165</v>
      </c>
      <c r="G3444" s="147">
        <f ca="1">IFERROR(__xludf.DUMMYFUNCTION(" VLOOKUP(A3486, IMPORTRANGE(""https://docs.google.com/spreadsheets/d/1QNLbnkR_AongFt22vMfNzfpjZ0CjpI8QI-w0wBnYA1w/"", ""Инфа!A:AA""), 6, FALSE)"),2024)</f>
        <v>2024</v>
      </c>
      <c r="H3444" s="150">
        <v>19300</v>
      </c>
      <c r="I3444" s="151" t="s">
        <v>197</v>
      </c>
      <c r="J3444" s="93" t="s">
        <v>9332</v>
      </c>
      <c r="K3444" s="153"/>
      <c r="L3444" s="153"/>
      <c r="M3444" s="153"/>
      <c r="N3444" s="153"/>
      <c r="O3444" s="153"/>
      <c r="P3444" s="153"/>
      <c r="Q3444" s="153"/>
      <c r="R3444" s="153"/>
      <c r="S3444" s="153"/>
    </row>
    <row r="3445" spans="1:19" ht="262.5">
      <c r="A3445" s="277" t="s">
        <v>25424</v>
      </c>
      <c r="B3445" s="253" t="s">
        <v>153</v>
      </c>
      <c r="C3445" s="93" t="s">
        <v>9333</v>
      </c>
      <c r="D3445" s="97" t="s">
        <v>9334</v>
      </c>
      <c r="E3445" s="148">
        <f ca="1">IFERROR(__xludf.DUMMYFUNCTION(" VLOOKUP(A3487, IMPORTRANGE(""https://docs.google.com/spreadsheets/d/1fj_Bhi2XPL3siwIh4sx4VRLAe31yD50oKdj5UlRYW0c/"", ""Сводка!A:AA""), 5, FALSE)"),184)</f>
        <v>184</v>
      </c>
      <c r="F3445" s="148" t="s">
        <v>165</v>
      </c>
      <c r="G3445" s="147">
        <f ca="1">IFERROR(__xludf.DUMMYFUNCTION(" VLOOKUP(A3487, IMPORTRANGE(""https://docs.google.com/spreadsheets/d/1QNLbnkR_AongFt22vMfNzfpjZ0CjpI8QI-w0wBnYA1w/"", ""Инфа!A:AA""), 6, FALSE)"),2024)</f>
        <v>2024</v>
      </c>
      <c r="H3445" s="150">
        <v>10500</v>
      </c>
      <c r="I3445" s="151" t="s">
        <v>197</v>
      </c>
      <c r="J3445" s="93" t="s">
        <v>9335</v>
      </c>
      <c r="K3445" s="153"/>
      <c r="L3445" s="153"/>
      <c r="M3445" s="153"/>
      <c r="N3445" s="153"/>
      <c r="O3445" s="153"/>
      <c r="P3445" s="153"/>
      <c r="Q3445" s="153"/>
      <c r="R3445" s="153"/>
      <c r="S3445" s="153"/>
    </row>
    <row r="3446" spans="1:19" ht="93.75">
      <c r="A3446" s="277" t="s">
        <v>25424</v>
      </c>
      <c r="B3446" s="253" t="s">
        <v>400</v>
      </c>
      <c r="C3446" s="93" t="s">
        <v>9336</v>
      </c>
      <c r="D3446" s="93" t="s">
        <v>9337</v>
      </c>
      <c r="E3446" s="148">
        <f ca="1">IFERROR(__xludf.DUMMYFUNCTION(" VLOOKUP(A3488, IMPORTRANGE(""https://docs.google.com/spreadsheets/d/1fj_Bhi2XPL3siwIh4sx4VRLAe31yD50oKdj5UlRYW0c/"", ""Сводка!A:AA""), 5, FALSE)"),192)</f>
        <v>192</v>
      </c>
      <c r="F3446" s="148" t="s">
        <v>466</v>
      </c>
      <c r="G3446" s="147">
        <f ca="1">IFERROR(__xludf.DUMMYFUNCTION(" VLOOKUP(A3488, IMPORTRANGE(""https://docs.google.com/spreadsheets/d/1QNLbnkR_AongFt22vMfNzfpjZ0CjpI8QI-w0wBnYA1w/"", ""Инфа!A:AA""), 6, FALSE)"),2024)</f>
        <v>2024</v>
      </c>
      <c r="H3446" s="150">
        <v>21500</v>
      </c>
      <c r="I3446" s="151" t="s">
        <v>404</v>
      </c>
      <c r="J3446" s="93" t="s">
        <v>9338</v>
      </c>
      <c r="K3446" s="153"/>
      <c r="L3446" s="153"/>
      <c r="M3446" s="153"/>
      <c r="N3446" s="153"/>
      <c r="O3446" s="153"/>
      <c r="P3446" s="153"/>
      <c r="Q3446" s="153"/>
      <c r="R3446" s="153"/>
      <c r="S3446" s="153"/>
    </row>
    <row r="3447" spans="1:19" ht="187.5">
      <c r="A3447" s="277" t="s">
        <v>25424</v>
      </c>
      <c r="B3447" s="253" t="s">
        <v>153</v>
      </c>
      <c r="C3447" s="93" t="s">
        <v>9336</v>
      </c>
      <c r="D3447" s="93" t="s">
        <v>9339</v>
      </c>
      <c r="E3447" s="148">
        <f ca="1">IFERROR(__xludf.DUMMYFUNCTION(" VLOOKUP(A3489, IMPORTRANGE(""https://docs.google.com/spreadsheets/d/1fj_Bhi2XPL3siwIh4sx4VRLAe31yD50oKdj5UlRYW0c/"", ""Сводка!A:AA""), 5, FALSE)"),200)</f>
        <v>200</v>
      </c>
      <c r="F3447" s="148" t="s">
        <v>456</v>
      </c>
      <c r="G3447" s="147">
        <f ca="1">IFERROR(__xludf.DUMMYFUNCTION(" VLOOKUP(A3489, IMPORTRANGE(""https://docs.google.com/spreadsheets/d/1QNLbnkR_AongFt22vMfNzfpjZ0CjpI8QI-w0wBnYA1w/"", ""Инфа!A:AA""), 6, FALSE)"),2024)</f>
        <v>2024</v>
      </c>
      <c r="H3447" s="150">
        <v>22100</v>
      </c>
      <c r="I3447" s="151" t="s">
        <v>404</v>
      </c>
      <c r="J3447" s="93" t="s">
        <v>9340</v>
      </c>
      <c r="K3447" s="153"/>
      <c r="L3447" s="153"/>
      <c r="M3447" s="153"/>
      <c r="N3447" s="153"/>
      <c r="O3447" s="153"/>
      <c r="P3447" s="153"/>
      <c r="Q3447" s="153"/>
      <c r="R3447" s="153"/>
      <c r="S3447" s="153"/>
    </row>
    <row r="3448" spans="1:19" ht="225">
      <c r="A3448" s="277" t="s">
        <v>25424</v>
      </c>
      <c r="B3448" s="253" t="s">
        <v>400</v>
      </c>
      <c r="C3448" s="93" t="s">
        <v>9341</v>
      </c>
      <c r="D3448" s="93" t="s">
        <v>9342</v>
      </c>
      <c r="E3448" s="148">
        <f ca="1">IFERROR(__xludf.DUMMYFUNCTION(" VLOOKUP(A3490, IMPORTRANGE(""https://docs.google.com/spreadsheets/d/1fj_Bhi2XPL3siwIh4sx4VRLAe31yD50oKdj5UlRYW0c/"", ""Сводка!A:AA""), 5, FALSE)"),328)</f>
        <v>328</v>
      </c>
      <c r="F3448" s="148" t="s">
        <v>466</v>
      </c>
      <c r="G3448" s="147">
        <f ca="1">IFERROR(__xludf.DUMMYFUNCTION(" VLOOKUP(A3490, IMPORTRANGE(""https://docs.google.com/spreadsheets/d/1QNLbnkR_AongFt22vMfNzfpjZ0CjpI8QI-w0wBnYA1w/"", ""Инфа!A:AA""), 6, FALSE)"),2024)</f>
        <v>2024</v>
      </c>
      <c r="H3448" s="150">
        <v>14800</v>
      </c>
      <c r="I3448" s="151" t="s">
        <v>133</v>
      </c>
      <c r="J3448" s="93" t="s">
        <v>9343</v>
      </c>
      <c r="K3448" s="153"/>
      <c r="L3448" s="153"/>
      <c r="M3448" s="153"/>
      <c r="N3448" s="153"/>
      <c r="O3448" s="153"/>
      <c r="P3448" s="153"/>
      <c r="Q3448" s="153"/>
      <c r="R3448" s="153"/>
      <c r="S3448" s="153"/>
    </row>
    <row r="3449" spans="1:19" ht="150">
      <c r="A3449" s="277" t="s">
        <v>25424</v>
      </c>
      <c r="B3449" s="253" t="s">
        <v>153</v>
      </c>
      <c r="C3449" s="93" t="s">
        <v>9344</v>
      </c>
      <c r="D3449" s="93" t="s">
        <v>9345</v>
      </c>
      <c r="E3449" s="148">
        <f ca="1">IFERROR(__xludf.DUMMYFUNCTION(" VLOOKUP(A3491, IMPORTRANGE(""https://docs.google.com/spreadsheets/d/1fj_Bhi2XPL3siwIh4sx4VRLAe31yD50oKdj5UlRYW0c/"", ""Сводка!A:AA""), 5, FALSE)"),156)</f>
        <v>156</v>
      </c>
      <c r="F3449" s="148" t="s">
        <v>50</v>
      </c>
      <c r="G3449" s="147">
        <f ca="1">IFERROR(__xludf.DUMMYFUNCTION(" VLOOKUP(A3491, IMPORTRANGE(""https://docs.google.com/spreadsheets/d/1QNLbnkR_AongFt22vMfNzfpjZ0CjpI8QI-w0wBnYA1w/"", ""Инфа!A:AA""), 6, FALSE)"),2024)</f>
        <v>2024</v>
      </c>
      <c r="H3449" s="150">
        <v>9700</v>
      </c>
      <c r="I3449" s="156" t="s">
        <v>370</v>
      </c>
      <c r="J3449" s="93" t="s">
        <v>9346</v>
      </c>
      <c r="K3449" s="153"/>
      <c r="L3449" s="153"/>
      <c r="M3449" s="153"/>
      <c r="N3449" s="153"/>
      <c r="O3449" s="153"/>
      <c r="P3449" s="153"/>
      <c r="Q3449" s="153"/>
      <c r="R3449" s="153"/>
      <c r="S3449" s="153"/>
    </row>
    <row r="3450" spans="1:19" ht="187.5">
      <c r="A3450" s="277" t="s">
        <v>25424</v>
      </c>
      <c r="B3450" s="253" t="s">
        <v>400</v>
      </c>
      <c r="C3450" s="93" t="s">
        <v>9347</v>
      </c>
      <c r="D3450" s="93" t="s">
        <v>9348</v>
      </c>
      <c r="E3450" s="148">
        <f ca="1">IFERROR(__xludf.DUMMYFUNCTION(" VLOOKUP(A3492, IMPORTRANGE(""https://docs.google.com/spreadsheets/d/1fj_Bhi2XPL3siwIh4sx4VRLAe31yD50oKdj5UlRYW0c/"", ""Сводка!A:AA""), 5, FALSE)"),112)</f>
        <v>112</v>
      </c>
      <c r="F3450" s="148" t="s">
        <v>415</v>
      </c>
      <c r="G3450" s="147">
        <f ca="1">IFERROR(__xludf.DUMMYFUNCTION(" VLOOKUP(A3492, IMPORTRANGE(""https://docs.google.com/spreadsheets/d/1QNLbnkR_AongFt22vMfNzfpjZ0CjpI8QI-w0wBnYA1w/"", ""Инфа!A:AA""), 6, FALSE)"),2024)</f>
        <v>2024</v>
      </c>
      <c r="H3450" s="150">
        <v>11700</v>
      </c>
      <c r="I3450" s="156" t="s">
        <v>370</v>
      </c>
      <c r="J3450" s="93" t="s">
        <v>9349</v>
      </c>
      <c r="K3450" s="153"/>
      <c r="L3450" s="153"/>
      <c r="M3450" s="153"/>
      <c r="N3450" s="153"/>
      <c r="O3450" s="153"/>
      <c r="P3450" s="153"/>
      <c r="Q3450" s="153"/>
      <c r="R3450" s="153"/>
      <c r="S3450" s="153"/>
    </row>
    <row r="3451" spans="1:19" ht="150">
      <c r="A3451" s="277" t="s">
        <v>25424</v>
      </c>
      <c r="B3451" s="253" t="s">
        <v>153</v>
      </c>
      <c r="C3451" s="93" t="s">
        <v>9350</v>
      </c>
      <c r="D3451" s="93" t="s">
        <v>9351</v>
      </c>
      <c r="E3451" s="148">
        <f ca="1">IFERROR(__xludf.DUMMYFUNCTION(" VLOOKUP(A3493, IMPORTRANGE(""https://docs.google.com/spreadsheets/d/1fj_Bhi2XPL3siwIh4sx4VRLAe31yD50oKdj5UlRYW0c/"", ""Сводка!A:AA""), 5, FALSE)"),136)</f>
        <v>136</v>
      </c>
      <c r="F3451" s="148" t="s">
        <v>266</v>
      </c>
      <c r="G3451" s="147">
        <f ca="1">IFERROR(__xludf.DUMMYFUNCTION(" VLOOKUP(A3493, IMPORTRANGE(""https://docs.google.com/spreadsheets/d/1QNLbnkR_AongFt22vMfNzfpjZ0CjpI8QI-w0wBnYA1w/"", ""Инфа!A:AA""), 6, FALSE)"),2024)</f>
        <v>2024</v>
      </c>
      <c r="H3451" s="150">
        <v>9100</v>
      </c>
      <c r="I3451" s="156" t="s">
        <v>370</v>
      </c>
      <c r="J3451" s="93" t="s">
        <v>9352</v>
      </c>
      <c r="K3451" s="153"/>
      <c r="L3451" s="153"/>
      <c r="M3451" s="153"/>
      <c r="N3451" s="153"/>
      <c r="O3451" s="153"/>
      <c r="P3451" s="153"/>
      <c r="Q3451" s="153"/>
      <c r="R3451" s="153"/>
      <c r="S3451" s="153"/>
    </row>
    <row r="3452" spans="1:19" ht="112.5">
      <c r="A3452" s="277" t="s">
        <v>25424</v>
      </c>
      <c r="B3452" s="253" t="s">
        <v>400</v>
      </c>
      <c r="C3452" s="93" t="s">
        <v>9353</v>
      </c>
      <c r="D3452" s="93" t="s">
        <v>9354</v>
      </c>
      <c r="E3452" s="148">
        <f ca="1">IFERROR(__xludf.DUMMYFUNCTION(" VLOOKUP(A3494, IMPORTRANGE(""https://docs.google.com/spreadsheets/d/1fj_Bhi2XPL3siwIh4sx4VRLAe31yD50oKdj5UlRYW0c/"", ""Сводка!A:AA""), 5, FALSE)"),308)</f>
        <v>308</v>
      </c>
      <c r="F3452" s="147" t="s">
        <v>415</v>
      </c>
      <c r="G3452" s="147">
        <f ca="1">IFERROR(__xludf.DUMMYFUNCTION(" VLOOKUP(A3494, IMPORTRANGE(""https://docs.google.com/spreadsheets/d/1QNLbnkR_AongFt22vMfNzfpjZ0CjpI8QI-w0wBnYA1w/"", ""Инфа!A:AA""), 6, FALSE)"),2024)</f>
        <v>2024</v>
      </c>
      <c r="H3452" s="150">
        <v>23500</v>
      </c>
      <c r="I3452" s="151" t="s">
        <v>184</v>
      </c>
      <c r="J3452" s="93" t="s">
        <v>9356</v>
      </c>
      <c r="K3452" s="153"/>
      <c r="L3452" s="153"/>
      <c r="M3452" s="153"/>
      <c r="N3452" s="153"/>
      <c r="O3452" s="153"/>
      <c r="P3452" s="153"/>
      <c r="Q3452" s="153"/>
      <c r="R3452" s="153"/>
      <c r="S3452" s="153"/>
    </row>
    <row r="3453" spans="1:19" ht="56.25">
      <c r="A3453" s="277" t="s">
        <v>25424</v>
      </c>
      <c r="B3453" s="253" t="s">
        <v>400</v>
      </c>
      <c r="C3453" s="93" t="s">
        <v>9357</v>
      </c>
      <c r="D3453" s="93" t="s">
        <v>9358</v>
      </c>
      <c r="E3453" s="148">
        <f ca="1">IFERROR(__xludf.DUMMYFUNCTION(" VLOOKUP(A3495, IMPORTRANGE(""https://docs.google.com/spreadsheets/d/1fj_Bhi2XPL3siwIh4sx4VRLAe31yD50oKdj5UlRYW0c/"", ""Сводка!A:AA""), 5, FALSE)"),292)</f>
        <v>292</v>
      </c>
      <c r="F3453" s="148" t="s">
        <v>415</v>
      </c>
      <c r="G3453" s="147">
        <f ca="1">IFERROR(__xludf.DUMMYFUNCTION(" VLOOKUP(A3495, IMPORTRANGE(""https://docs.google.com/spreadsheets/d/1QNLbnkR_AongFt22vMfNzfpjZ0CjpI8QI-w0wBnYA1w/"", ""Инфа!A:AA""), 6, FALSE)"),2024)</f>
        <v>2024</v>
      </c>
      <c r="H3453" s="150">
        <v>13800</v>
      </c>
      <c r="I3453" s="151" t="s">
        <v>958</v>
      </c>
      <c r="J3453" s="93"/>
      <c r="K3453" s="153"/>
      <c r="L3453" s="153"/>
      <c r="M3453" s="153"/>
      <c r="N3453" s="153"/>
      <c r="O3453" s="153"/>
      <c r="P3453" s="153"/>
      <c r="Q3453" s="153"/>
      <c r="R3453" s="153"/>
      <c r="S3453" s="153"/>
    </row>
    <row r="3454" spans="1:19" ht="37.5">
      <c r="A3454" s="277" t="s">
        <v>25424</v>
      </c>
      <c r="B3454" s="253" t="s">
        <v>400</v>
      </c>
      <c r="C3454" s="93" t="s">
        <v>9357</v>
      </c>
      <c r="D3454" s="93" t="s">
        <v>9359</v>
      </c>
      <c r="E3454" s="148">
        <f ca="1">IFERROR(__xludf.DUMMYFUNCTION(" VLOOKUP(A3496, IMPORTRANGE(""https://docs.google.com/spreadsheets/d/1fj_Bhi2XPL3siwIh4sx4VRLAe31yD50oKdj5UlRYW0c/"", ""Сводка!A:AA""), 5, FALSE)"),308)</f>
        <v>308</v>
      </c>
      <c r="F3454" s="148" t="s">
        <v>9360</v>
      </c>
      <c r="G3454" s="147">
        <f ca="1">IFERROR(__xludf.DUMMYFUNCTION(" VLOOKUP(A3496, IMPORTRANGE(""https://docs.google.com/spreadsheets/d/1QNLbnkR_AongFt22vMfNzfpjZ0CjpI8QI-w0wBnYA1w/"", ""Инфа!A:AA""), 6, FALSE)"),2024)</f>
        <v>2024</v>
      </c>
      <c r="H3454" s="150">
        <v>14200</v>
      </c>
      <c r="I3454" s="151" t="s">
        <v>1317</v>
      </c>
      <c r="J3454" s="93"/>
      <c r="K3454" s="153"/>
      <c r="L3454" s="153"/>
      <c r="M3454" s="153"/>
      <c r="N3454" s="153"/>
      <c r="O3454" s="153"/>
      <c r="P3454" s="153"/>
      <c r="Q3454" s="153"/>
      <c r="R3454" s="153"/>
      <c r="S3454" s="153"/>
    </row>
    <row r="3455" spans="1:19" ht="112.5">
      <c r="A3455" s="277" t="s">
        <v>25424</v>
      </c>
      <c r="B3455" s="253" t="s">
        <v>400</v>
      </c>
      <c r="C3455" s="93" t="s">
        <v>9357</v>
      </c>
      <c r="D3455" s="93" t="s">
        <v>9361</v>
      </c>
      <c r="E3455" s="148">
        <f ca="1">IFERROR(__xludf.DUMMYFUNCTION(" VLOOKUP(A3497, IMPORTRANGE(""https://docs.google.com/spreadsheets/d/1fj_Bhi2XPL3siwIh4sx4VRLAe31yD50oKdj5UlRYW0c/"", ""Сводка!A:AA""), 5, FALSE)"),148)</f>
        <v>148</v>
      </c>
      <c r="F3455" s="148" t="s">
        <v>415</v>
      </c>
      <c r="G3455" s="147">
        <f ca="1">IFERROR(__xludf.DUMMYFUNCTION(" VLOOKUP(A3497, IMPORTRANGE(""https://docs.google.com/spreadsheets/d/1QNLbnkR_AongFt22vMfNzfpjZ0CjpI8QI-w0wBnYA1w/"", ""Инфа!A:AA""), 6, FALSE)"),2024)</f>
        <v>2024</v>
      </c>
      <c r="H3455" s="150">
        <v>13900</v>
      </c>
      <c r="I3455" s="151" t="s">
        <v>133</v>
      </c>
      <c r="J3455" s="93" t="s">
        <v>9362</v>
      </c>
      <c r="K3455" s="153"/>
      <c r="L3455" s="153"/>
      <c r="M3455" s="153"/>
      <c r="N3455" s="153"/>
      <c r="O3455" s="153"/>
      <c r="P3455" s="153"/>
      <c r="Q3455" s="153"/>
      <c r="R3455" s="153"/>
      <c r="S3455" s="153"/>
    </row>
    <row r="3456" spans="1:19" ht="131.25">
      <c r="A3456" s="277" t="s">
        <v>25424</v>
      </c>
      <c r="B3456" s="253" t="s">
        <v>400</v>
      </c>
      <c r="C3456" s="93" t="s">
        <v>9363</v>
      </c>
      <c r="D3456" s="93" t="s">
        <v>9364</v>
      </c>
      <c r="E3456" s="148" t="e">
        <f>#REF!</f>
        <v>#REF!</v>
      </c>
      <c r="F3456" s="148" t="s">
        <v>415</v>
      </c>
      <c r="G3456" s="147">
        <f ca="1">IFERROR(__xludf.DUMMYFUNCTION(" VLOOKUP(A3498, IMPORTRANGE(""https://docs.google.com/spreadsheets/d/1QNLbnkR_AongFt22vMfNzfpjZ0CjpI8QI-w0wBnYA1w/"", ""Инфа!A:AA""), 6, FALSE)"),2024)</f>
        <v>2024</v>
      </c>
      <c r="H3456" s="150">
        <v>16600</v>
      </c>
      <c r="I3456" s="151" t="s">
        <v>133</v>
      </c>
      <c r="J3456" s="93" t="s">
        <v>9365</v>
      </c>
      <c r="K3456" s="153"/>
      <c r="L3456" s="153"/>
      <c r="M3456" s="153"/>
      <c r="N3456" s="153"/>
      <c r="O3456" s="153"/>
      <c r="P3456" s="153"/>
      <c r="Q3456" s="153"/>
      <c r="R3456" s="153"/>
      <c r="S3456" s="153"/>
    </row>
    <row r="3457" spans="1:19" ht="75">
      <c r="A3457" s="277" t="s">
        <v>25424</v>
      </c>
      <c r="B3457" s="253" t="s">
        <v>400</v>
      </c>
      <c r="C3457" s="93" t="s">
        <v>9366</v>
      </c>
      <c r="D3457" s="93" t="s">
        <v>9367</v>
      </c>
      <c r="E3457" s="148">
        <f ca="1">IFERROR(__xludf.DUMMYFUNCTION(" VLOOKUP(A3500, IMPORTRANGE(""https://docs.google.com/spreadsheets/d/1fj_Bhi2XPL3siwIh4sx4VRLAe31yD50oKdj5UlRYW0c/"", ""Сводка!A:AA""), 5, FALSE)"),200)</f>
        <v>200</v>
      </c>
      <c r="F3457" s="148" t="s">
        <v>415</v>
      </c>
      <c r="G3457" s="147">
        <f ca="1">IFERROR(__xludf.DUMMYFUNCTION(" VLOOKUP(A3500, IMPORTRANGE(""https://docs.google.com/spreadsheets/d/1QNLbnkR_AongFt22vMfNzfpjZ0CjpI8QI-w0wBnYA1w/"", ""Инфа!A:AA""), 6, FALSE)"),2024)</f>
        <v>2024</v>
      </c>
      <c r="H3457" s="150">
        <v>17000</v>
      </c>
      <c r="I3457" s="151" t="s">
        <v>133</v>
      </c>
      <c r="J3457" s="93"/>
      <c r="K3457" s="153"/>
      <c r="L3457" s="153"/>
      <c r="M3457" s="153"/>
      <c r="N3457" s="153"/>
      <c r="O3457" s="153"/>
      <c r="P3457" s="153"/>
      <c r="Q3457" s="153"/>
      <c r="R3457" s="153"/>
      <c r="S3457" s="153"/>
    </row>
    <row r="3458" spans="1:19" ht="56.25">
      <c r="A3458" s="277" t="s">
        <v>25424</v>
      </c>
      <c r="B3458" s="253" t="s">
        <v>400</v>
      </c>
      <c r="C3458" s="93" t="s">
        <v>9368</v>
      </c>
      <c r="D3458" s="93" t="s">
        <v>9369</v>
      </c>
      <c r="E3458" s="148">
        <f ca="1">IFERROR(__xludf.DUMMYFUNCTION(" VLOOKUP(A3501, IMPORTRANGE(""https://docs.google.com/spreadsheets/d/1fj_Bhi2XPL3siwIh4sx4VRLAe31yD50oKdj5UlRYW0c/"", ""Сводка!A:AA""), 5, FALSE)"),156)</f>
        <v>156</v>
      </c>
      <c r="F3458" s="148" t="s">
        <v>466</v>
      </c>
      <c r="G3458" s="147">
        <f ca="1">IFERROR(__xludf.DUMMYFUNCTION(" VLOOKUP(A3501, IMPORTRANGE(""https://docs.google.com/spreadsheets/d/1QNLbnkR_AongFt22vMfNzfpjZ0CjpI8QI-w0wBnYA1w/"", ""Инфа!A:AA""), 6, FALSE)"),2024)</f>
        <v>2024</v>
      </c>
      <c r="H3458" s="150">
        <v>9700</v>
      </c>
      <c r="I3458" s="151" t="s">
        <v>819</v>
      </c>
      <c r="J3458" s="93"/>
      <c r="K3458" s="153"/>
      <c r="L3458" s="153"/>
      <c r="M3458" s="153"/>
      <c r="N3458" s="153"/>
      <c r="O3458" s="153"/>
      <c r="P3458" s="153"/>
      <c r="Q3458" s="153"/>
      <c r="R3458" s="153"/>
      <c r="S3458" s="153"/>
    </row>
    <row r="3459" spans="1:19" ht="37.5">
      <c r="A3459" s="277" t="s">
        <v>25424</v>
      </c>
      <c r="B3459" s="253" t="s">
        <v>153</v>
      </c>
      <c r="C3459" s="93" t="s">
        <v>9370</v>
      </c>
      <c r="D3459" s="93" t="s">
        <v>9371</v>
      </c>
      <c r="E3459" s="148">
        <f ca="1">IFERROR(__xludf.DUMMYFUNCTION(" VLOOKUP(A3502, IMPORTRANGE(""https://docs.google.com/spreadsheets/d/1fj_Bhi2XPL3siwIh4sx4VRLAe31yD50oKdj5UlRYW0c/"", ""Сводка!A:AA""), 5, FALSE)"),100)</f>
        <v>100</v>
      </c>
      <c r="F3459" s="148" t="s">
        <v>50</v>
      </c>
      <c r="G3459" s="147">
        <f ca="1">IFERROR(__xludf.DUMMYFUNCTION(" VLOOKUP(A3502, IMPORTRANGE(""https://docs.google.com/spreadsheets/d/1QNLbnkR_AongFt22vMfNzfpjZ0CjpI8QI-w0wBnYA1w/"", ""Инфа!A:AA""), 6, FALSE)"),2024)</f>
        <v>2024</v>
      </c>
      <c r="H3459" s="150">
        <v>8000</v>
      </c>
      <c r="I3459" s="151" t="s">
        <v>1195</v>
      </c>
      <c r="J3459" s="93"/>
      <c r="K3459" s="153"/>
      <c r="L3459" s="153"/>
      <c r="M3459" s="153"/>
      <c r="N3459" s="153"/>
      <c r="O3459" s="153"/>
      <c r="P3459" s="153"/>
      <c r="Q3459" s="153"/>
      <c r="R3459" s="153"/>
      <c r="S3459" s="153"/>
    </row>
    <row r="3460" spans="1:19" ht="37.5">
      <c r="A3460" s="277" t="s">
        <v>25424</v>
      </c>
      <c r="B3460" s="253" t="s">
        <v>153</v>
      </c>
      <c r="C3460" s="93" t="s">
        <v>9372</v>
      </c>
      <c r="D3460" s="93" t="s">
        <v>9373</v>
      </c>
      <c r="E3460" s="148">
        <f ca="1">IFERROR(__xludf.DUMMYFUNCTION(" VLOOKUP(A3503, IMPORTRANGE(""https://docs.google.com/spreadsheets/d/1fj_Bhi2XPL3siwIh4sx4VRLAe31yD50oKdj5UlRYW0c/"", ""Сводка!A:AA""), 5, FALSE)"),164)</f>
        <v>164</v>
      </c>
      <c r="F3460" s="148" t="s">
        <v>50</v>
      </c>
      <c r="G3460" s="147">
        <f ca="1">IFERROR(__xludf.DUMMYFUNCTION(" VLOOKUP(A3503, IMPORTRANGE(""https://docs.google.com/spreadsheets/d/1QNLbnkR_AongFt22vMfNzfpjZ0CjpI8QI-w0wBnYA1w/"", ""Инфа!A:AA""), 6, FALSE)"),2024)</f>
        <v>2024</v>
      </c>
      <c r="H3460" s="150">
        <v>9900</v>
      </c>
      <c r="I3460" s="151" t="s">
        <v>1195</v>
      </c>
      <c r="J3460" s="93"/>
      <c r="K3460" s="153"/>
      <c r="L3460" s="153"/>
      <c r="M3460" s="153"/>
      <c r="N3460" s="153"/>
      <c r="O3460" s="153"/>
      <c r="P3460" s="153"/>
      <c r="Q3460" s="153"/>
      <c r="R3460" s="153"/>
      <c r="S3460" s="153"/>
    </row>
    <row r="3461" spans="1:19" ht="37.5">
      <c r="A3461" s="277" t="s">
        <v>25424</v>
      </c>
      <c r="B3461" s="253" t="s">
        <v>153</v>
      </c>
      <c r="C3461" s="93" t="s">
        <v>9372</v>
      </c>
      <c r="D3461" s="93" t="s">
        <v>9374</v>
      </c>
      <c r="E3461" s="148">
        <f ca="1">IFERROR(__xludf.DUMMYFUNCTION(" VLOOKUP(A3504, IMPORTRANGE(""https://docs.google.com/spreadsheets/d/1fj_Bhi2XPL3siwIh4sx4VRLAe31yD50oKdj5UlRYW0c/"", ""Сводка!A:AA""), 5, FALSE)"),184)</f>
        <v>184</v>
      </c>
      <c r="F3461" s="148" t="s">
        <v>50</v>
      </c>
      <c r="G3461" s="147">
        <f ca="1">IFERROR(__xludf.DUMMYFUNCTION(" VLOOKUP(A3504, IMPORTRANGE(""https://docs.google.com/spreadsheets/d/1QNLbnkR_AongFt22vMfNzfpjZ0CjpI8QI-w0wBnYA1w/"", ""Инфа!A:AA""), 6, FALSE)"),2024)</f>
        <v>2024</v>
      </c>
      <c r="H3461" s="150">
        <v>10500</v>
      </c>
      <c r="I3461" s="151" t="s">
        <v>1195</v>
      </c>
      <c r="J3461" s="93"/>
      <c r="K3461" s="153"/>
      <c r="L3461" s="153"/>
      <c r="M3461" s="153"/>
      <c r="N3461" s="153"/>
      <c r="O3461" s="153"/>
      <c r="P3461" s="153"/>
      <c r="Q3461" s="153"/>
      <c r="R3461" s="153"/>
      <c r="S3461" s="153"/>
    </row>
    <row r="3462" spans="1:19" ht="112.5">
      <c r="A3462" s="277" t="s">
        <v>25424</v>
      </c>
      <c r="B3462" s="253" t="s">
        <v>400</v>
      </c>
      <c r="C3462" s="93" t="s">
        <v>4153</v>
      </c>
      <c r="D3462" s="93" t="s">
        <v>9375</v>
      </c>
      <c r="E3462" s="148">
        <f ca="1">IFERROR(__xludf.DUMMYFUNCTION(" VLOOKUP(A3505, IMPORTRANGE(""https://docs.google.com/spreadsheets/d/1fj_Bhi2XPL3siwIh4sx4VRLAe31yD50oKdj5UlRYW0c/"", ""Сводка!A:AA""), 5, FALSE)"),280)</f>
        <v>280</v>
      </c>
      <c r="F3462" s="148" t="s">
        <v>2114</v>
      </c>
      <c r="G3462" s="147">
        <f ca="1">IFERROR(__xludf.DUMMYFUNCTION(" VLOOKUP(A3505, IMPORTRANGE(""https://docs.google.com/spreadsheets/d/1QNLbnkR_AongFt22vMfNzfpjZ0CjpI8QI-w0wBnYA1w/"", ""Инфа!A:AA""), 6, FALSE)"),2024)</f>
        <v>2024</v>
      </c>
      <c r="H3462" s="150">
        <v>21800</v>
      </c>
      <c r="I3462" s="151" t="s">
        <v>404</v>
      </c>
      <c r="J3462" s="93" t="s">
        <v>9376</v>
      </c>
      <c r="K3462" s="153"/>
      <c r="L3462" s="153"/>
      <c r="M3462" s="153"/>
      <c r="N3462" s="153"/>
      <c r="O3462" s="153"/>
      <c r="P3462" s="153"/>
      <c r="Q3462" s="153"/>
      <c r="R3462" s="153"/>
      <c r="S3462" s="153"/>
    </row>
    <row r="3463" spans="1:19" ht="112.5">
      <c r="A3463" s="277" t="s">
        <v>25424</v>
      </c>
      <c r="B3463" s="253" t="s">
        <v>400</v>
      </c>
      <c r="C3463" s="93" t="s">
        <v>4153</v>
      </c>
      <c r="D3463" s="93" t="s">
        <v>9377</v>
      </c>
      <c r="E3463" s="148">
        <f ca="1">IFERROR(__xludf.DUMMYFUNCTION(" VLOOKUP(A3506, IMPORTRANGE(""https://docs.google.com/spreadsheets/d/1fj_Bhi2XPL3siwIh4sx4VRLAe31yD50oKdj5UlRYW0c/"", ""Сводка!A:AA""), 5, FALSE)"),136)</f>
        <v>136</v>
      </c>
      <c r="F3463" s="148" t="s">
        <v>507</v>
      </c>
      <c r="G3463" s="147">
        <f ca="1">IFERROR(__xludf.DUMMYFUNCTION(" VLOOKUP(A3506, IMPORTRANGE(""https://docs.google.com/spreadsheets/d/1QNLbnkR_AongFt22vMfNzfpjZ0CjpI8QI-w0wBnYA1w/"", ""Инфа!A:AA""), 6, FALSE)"),2024)</f>
        <v>2024</v>
      </c>
      <c r="H3463" s="150">
        <v>13200</v>
      </c>
      <c r="I3463" s="151" t="s">
        <v>404</v>
      </c>
      <c r="J3463" s="93" t="s">
        <v>9378</v>
      </c>
      <c r="K3463" s="153"/>
      <c r="L3463" s="153"/>
      <c r="M3463" s="153"/>
      <c r="N3463" s="153"/>
      <c r="O3463" s="153"/>
      <c r="P3463" s="153"/>
      <c r="Q3463" s="153"/>
      <c r="R3463" s="153"/>
      <c r="S3463" s="153"/>
    </row>
    <row r="3464" spans="1:19" ht="75">
      <c r="A3464" s="277" t="s">
        <v>25424</v>
      </c>
      <c r="B3464" s="253" t="s">
        <v>400</v>
      </c>
      <c r="C3464" s="93" t="s">
        <v>9379</v>
      </c>
      <c r="D3464" s="93" t="s">
        <v>9380</v>
      </c>
      <c r="E3464" s="148">
        <f ca="1">IFERROR(__xludf.DUMMYFUNCTION(" VLOOKUP(A3507, IMPORTRANGE(""https://docs.google.com/spreadsheets/d/1fj_Bhi2XPL3siwIh4sx4VRLAe31yD50oKdj5UlRYW0c/"", ""Сводка!A:AA""), 5, FALSE)"),104)</f>
        <v>104</v>
      </c>
      <c r="F3464" s="148" t="s">
        <v>415</v>
      </c>
      <c r="G3464" s="147">
        <f ca="1">IFERROR(__xludf.DUMMYFUNCTION(" VLOOKUP(A3507, IMPORTRANGE(""https://docs.google.com/spreadsheets/d/1QNLbnkR_AongFt22vMfNzfpjZ0CjpI8QI-w0wBnYA1w/"", ""Инфа!A:AA""), 6, FALSE)"),2024)</f>
        <v>2024</v>
      </c>
      <c r="H3464" s="150">
        <v>8100</v>
      </c>
      <c r="I3464" s="151" t="s">
        <v>404</v>
      </c>
      <c r="J3464" s="93" t="s">
        <v>9381</v>
      </c>
      <c r="K3464" s="153"/>
      <c r="L3464" s="153"/>
      <c r="M3464" s="153"/>
      <c r="N3464" s="153"/>
      <c r="O3464" s="153"/>
      <c r="P3464" s="153"/>
      <c r="Q3464" s="153"/>
      <c r="R3464" s="153"/>
      <c r="S3464" s="153"/>
    </row>
    <row r="3465" spans="1:19" ht="112.5">
      <c r="A3465" s="277" t="s">
        <v>25424</v>
      </c>
      <c r="B3465" s="253" t="s">
        <v>400</v>
      </c>
      <c r="C3465" s="93" t="s">
        <v>9382</v>
      </c>
      <c r="D3465" s="93" t="s">
        <v>9383</v>
      </c>
      <c r="E3465" s="148">
        <f ca="1">IFERROR(__xludf.DUMMYFUNCTION(" VLOOKUP(A3508, IMPORTRANGE(""https://docs.google.com/spreadsheets/d/1fj_Bhi2XPL3siwIh4sx4VRLAe31yD50oKdj5UlRYW0c/"", ""Сводка!A:AA""), 5, FALSE)"),104)</f>
        <v>104</v>
      </c>
      <c r="F3465" s="148" t="s">
        <v>415</v>
      </c>
      <c r="G3465" s="147">
        <f ca="1">IFERROR(__xludf.DUMMYFUNCTION(" VLOOKUP(A3508, IMPORTRANGE(""https://docs.google.com/spreadsheets/d/1QNLbnkR_AongFt22vMfNzfpjZ0CjpI8QI-w0wBnYA1w/"", ""Инфа!A:AA""), 6, FALSE)"),2024)</f>
        <v>2024</v>
      </c>
      <c r="H3465" s="150">
        <v>11200</v>
      </c>
      <c r="I3465" s="151" t="s">
        <v>404</v>
      </c>
      <c r="J3465" s="93" t="s">
        <v>9384</v>
      </c>
      <c r="K3465" s="153"/>
      <c r="L3465" s="153"/>
      <c r="M3465" s="153"/>
      <c r="N3465" s="153"/>
      <c r="O3465" s="153"/>
      <c r="P3465" s="153"/>
      <c r="Q3465" s="153"/>
      <c r="R3465" s="153"/>
      <c r="S3465" s="153"/>
    </row>
    <row r="3466" spans="1:19" ht="131.25">
      <c r="A3466" s="277" t="s">
        <v>25424</v>
      </c>
      <c r="B3466" s="253" t="s">
        <v>400</v>
      </c>
      <c r="C3466" s="93" t="s">
        <v>9385</v>
      </c>
      <c r="D3466" s="93" t="s">
        <v>9386</v>
      </c>
      <c r="E3466" s="148">
        <f ca="1">IFERROR(__xludf.DUMMYFUNCTION(" VLOOKUP(A3509, IMPORTRANGE(""https://docs.google.com/spreadsheets/d/1fj_Bhi2XPL3siwIh4sx4VRLAe31yD50oKdj5UlRYW0c/"", ""Сводка!A:AA""), 5, FALSE)"),172)</f>
        <v>172</v>
      </c>
      <c r="F3466" s="148" t="s">
        <v>466</v>
      </c>
      <c r="G3466" s="147">
        <f ca="1">IFERROR(__xludf.DUMMYFUNCTION(" VLOOKUP(A3509, IMPORTRANGE(""https://docs.google.com/spreadsheets/d/1QNLbnkR_AongFt22vMfNzfpjZ0CjpI8QI-w0wBnYA1w/"", ""Инфа!A:AA""), 6, FALSE)"),2024)</f>
        <v>2024</v>
      </c>
      <c r="H3466" s="150">
        <v>15300</v>
      </c>
      <c r="I3466" s="151" t="s">
        <v>404</v>
      </c>
      <c r="J3466" s="93" t="s">
        <v>9387</v>
      </c>
      <c r="K3466" s="153"/>
      <c r="L3466" s="153"/>
      <c r="M3466" s="153"/>
      <c r="N3466" s="153"/>
      <c r="O3466" s="153"/>
      <c r="P3466" s="153"/>
      <c r="Q3466" s="153"/>
      <c r="R3466" s="153"/>
      <c r="S3466" s="153"/>
    </row>
    <row r="3467" spans="1:19" ht="150">
      <c r="A3467" s="277" t="s">
        <v>25424</v>
      </c>
      <c r="B3467" s="253" t="s">
        <v>400</v>
      </c>
      <c r="C3467" s="93" t="s">
        <v>9385</v>
      </c>
      <c r="D3467" s="93" t="s">
        <v>9388</v>
      </c>
      <c r="E3467" s="148">
        <f ca="1">IFERROR(__xludf.DUMMYFUNCTION(" VLOOKUP(A3510, IMPORTRANGE(""https://docs.google.com/spreadsheets/d/1fj_Bhi2XPL3siwIh4sx4VRLAe31yD50oKdj5UlRYW0c/"", ""Сводка!A:AA""), 5, FALSE)"),240)</f>
        <v>240</v>
      </c>
      <c r="F3467" s="148" t="s">
        <v>415</v>
      </c>
      <c r="G3467" s="147">
        <f ca="1">IFERROR(__xludf.DUMMYFUNCTION(" VLOOKUP(A3510, IMPORTRANGE(""https://docs.google.com/spreadsheets/d/1QNLbnkR_AongFt22vMfNzfpjZ0CjpI8QI-w0wBnYA1w/"", ""Инфа!A:AA""), 6, FALSE)"),2024)</f>
        <v>2024</v>
      </c>
      <c r="H3467" s="150">
        <v>19400</v>
      </c>
      <c r="I3467" s="151" t="s">
        <v>404</v>
      </c>
      <c r="J3467" s="93" t="s">
        <v>9389</v>
      </c>
      <c r="K3467" s="153"/>
      <c r="L3467" s="153"/>
      <c r="M3467" s="153"/>
      <c r="N3467" s="153"/>
      <c r="O3467" s="153"/>
      <c r="P3467" s="153"/>
      <c r="Q3467" s="153"/>
      <c r="R3467" s="153"/>
      <c r="S3467" s="153"/>
    </row>
    <row r="3468" spans="1:19" ht="168.75">
      <c r="A3468" s="277" t="s">
        <v>25424</v>
      </c>
      <c r="B3468" s="253" t="s">
        <v>400</v>
      </c>
      <c r="C3468" s="93" t="s">
        <v>9390</v>
      </c>
      <c r="D3468" s="93" t="s">
        <v>9391</v>
      </c>
      <c r="E3468" s="148">
        <f ca="1">IFERROR(__xludf.DUMMYFUNCTION(" VLOOKUP(A3511, IMPORTRANGE(""https://docs.google.com/spreadsheets/d/1fj_Bhi2XPL3siwIh4sx4VRLAe31yD50oKdj5UlRYW0c/"", ""Сводка!A:AA""), 5, FALSE)"),288)</f>
        <v>288</v>
      </c>
      <c r="F3468" s="148" t="s">
        <v>415</v>
      </c>
      <c r="G3468" s="147">
        <f ca="1">IFERROR(__xludf.DUMMYFUNCTION(" VLOOKUP(A3511, IMPORTRANGE(""https://docs.google.com/spreadsheets/d/1QNLbnkR_AongFt22vMfNzfpjZ0CjpI8QI-w0wBnYA1w/"", ""Инфа!A:AA""), 6, FALSE)"),2024)</f>
        <v>2024</v>
      </c>
      <c r="H3468" s="150">
        <v>22300</v>
      </c>
      <c r="I3468" s="151" t="s">
        <v>404</v>
      </c>
      <c r="J3468" s="93" t="s">
        <v>9392</v>
      </c>
      <c r="K3468" s="153"/>
      <c r="L3468" s="153"/>
      <c r="M3468" s="153"/>
      <c r="N3468" s="153"/>
      <c r="O3468" s="153"/>
      <c r="P3468" s="153"/>
      <c r="Q3468" s="153"/>
      <c r="R3468" s="153"/>
      <c r="S3468" s="153"/>
    </row>
    <row r="3469" spans="1:19" ht="112.5">
      <c r="A3469" s="277" t="s">
        <v>25424</v>
      </c>
      <c r="B3469" s="253" t="s">
        <v>400</v>
      </c>
      <c r="C3469" s="93" t="s">
        <v>9393</v>
      </c>
      <c r="D3469" s="93" t="s">
        <v>9394</v>
      </c>
      <c r="E3469" s="148">
        <f ca="1">IFERROR(__xludf.DUMMYFUNCTION(" VLOOKUP(A3512, IMPORTRANGE(""https://docs.google.com/spreadsheets/d/1fj_Bhi2XPL3siwIh4sx4VRLAe31yD50oKdj5UlRYW0c/"", ""Сводка!A:AA""), 5, FALSE)"),116)</f>
        <v>116</v>
      </c>
      <c r="F3469" s="148" t="s">
        <v>9395</v>
      </c>
      <c r="G3469" s="147">
        <f ca="1">IFERROR(__xludf.DUMMYFUNCTION(" VLOOKUP(A3512, IMPORTRANGE(""https://docs.google.com/spreadsheets/d/1QNLbnkR_AongFt22vMfNzfpjZ0CjpI8QI-w0wBnYA1w/"", ""Инфа!A:AA""), 6, FALSE)"),2024)</f>
        <v>2024</v>
      </c>
      <c r="H3469" s="150">
        <v>8500</v>
      </c>
      <c r="I3469" s="151" t="s">
        <v>404</v>
      </c>
      <c r="J3469" s="93" t="s">
        <v>9396</v>
      </c>
      <c r="K3469" s="153"/>
      <c r="L3469" s="153"/>
      <c r="M3469" s="153"/>
      <c r="N3469" s="153"/>
      <c r="O3469" s="153"/>
      <c r="P3469" s="153"/>
      <c r="Q3469" s="153"/>
      <c r="R3469" s="153"/>
      <c r="S3469" s="153"/>
    </row>
    <row r="3470" spans="1:19" ht="112.5">
      <c r="A3470" s="277" t="s">
        <v>25424</v>
      </c>
      <c r="B3470" s="253" t="s">
        <v>400</v>
      </c>
      <c r="C3470" s="93" t="s">
        <v>9393</v>
      </c>
      <c r="D3470" s="93" t="s">
        <v>9397</v>
      </c>
      <c r="E3470" s="148">
        <f ca="1">IFERROR(__xludf.DUMMYFUNCTION(" VLOOKUP(A3513, IMPORTRANGE(""https://docs.google.com/spreadsheets/d/1fj_Bhi2XPL3siwIh4sx4VRLAe31yD50oKdj5UlRYW0c/"", ""Сводка!A:AA""), 5, FALSE)"),204)</f>
        <v>204</v>
      </c>
      <c r="F3470" s="148" t="s">
        <v>9395</v>
      </c>
      <c r="G3470" s="147">
        <f ca="1">IFERROR(__xludf.DUMMYFUNCTION(" VLOOKUP(A3513, IMPORTRANGE(""https://docs.google.com/spreadsheets/d/1QNLbnkR_AongFt22vMfNzfpjZ0CjpI8QI-w0wBnYA1w/"", ""Инфа!A:AA""), 6, FALSE)"),2024)</f>
        <v>2024</v>
      </c>
      <c r="H3470" s="150">
        <v>17200</v>
      </c>
      <c r="I3470" s="151" t="s">
        <v>404</v>
      </c>
      <c r="J3470" s="93" t="s">
        <v>9398</v>
      </c>
      <c r="K3470" s="153"/>
      <c r="L3470" s="153"/>
      <c r="M3470" s="153"/>
      <c r="N3470" s="153"/>
      <c r="O3470" s="153"/>
      <c r="P3470" s="153"/>
      <c r="Q3470" s="153"/>
      <c r="R3470" s="153"/>
      <c r="S3470" s="153"/>
    </row>
    <row r="3471" spans="1:19" ht="131.25">
      <c r="A3471" s="277" t="s">
        <v>25424</v>
      </c>
      <c r="B3471" s="253" t="s">
        <v>400</v>
      </c>
      <c r="C3471" s="93" t="s">
        <v>9393</v>
      </c>
      <c r="D3471" s="93" t="s">
        <v>9399</v>
      </c>
      <c r="E3471" s="148">
        <f ca="1">IFERROR(__xludf.DUMMYFUNCTION(" VLOOKUP(A3514, IMPORTRANGE(""https://docs.google.com/spreadsheets/d/1fj_Bhi2XPL3siwIh4sx4VRLAe31yD50oKdj5UlRYW0c/"", ""Сводка!A:AA""), 5, FALSE)"),92)</f>
        <v>92</v>
      </c>
      <c r="F3471" s="148" t="s">
        <v>2114</v>
      </c>
      <c r="G3471" s="147">
        <f ca="1">IFERROR(__xludf.DUMMYFUNCTION(" VLOOKUP(A3514, IMPORTRANGE(""https://docs.google.com/spreadsheets/d/1QNLbnkR_AongFt22vMfNzfpjZ0CjpI8QI-w0wBnYA1w/"", ""Инфа!A:AA""), 6, FALSE)"),2024)</f>
        <v>2024</v>
      </c>
      <c r="H3471" s="150">
        <v>7800</v>
      </c>
      <c r="I3471" s="151" t="s">
        <v>404</v>
      </c>
      <c r="J3471" s="93" t="s">
        <v>9400</v>
      </c>
      <c r="K3471" s="153"/>
      <c r="L3471" s="153"/>
      <c r="M3471" s="153"/>
      <c r="N3471" s="153"/>
      <c r="O3471" s="153"/>
      <c r="P3471" s="153"/>
      <c r="Q3471" s="153"/>
      <c r="R3471" s="153"/>
      <c r="S3471" s="153"/>
    </row>
    <row r="3472" spans="1:19" ht="112.5">
      <c r="A3472" s="277" t="s">
        <v>25424</v>
      </c>
      <c r="B3472" s="253" t="s">
        <v>400</v>
      </c>
      <c r="C3472" s="93" t="s">
        <v>9401</v>
      </c>
      <c r="D3472" s="93" t="s">
        <v>9402</v>
      </c>
      <c r="E3472" s="148">
        <f ca="1">IFERROR(__xludf.DUMMYFUNCTION(" VLOOKUP(A3515, IMPORTRANGE(""https://docs.google.com/spreadsheets/d/1fj_Bhi2XPL3siwIh4sx4VRLAe31yD50oKdj5UlRYW0c/"", ""Сводка!A:AA""), 5, FALSE)"),144)</f>
        <v>144</v>
      </c>
      <c r="F3472" s="148" t="s">
        <v>2114</v>
      </c>
      <c r="G3472" s="147">
        <f ca="1">IFERROR(__xludf.DUMMYFUNCTION(" VLOOKUP(A3515, IMPORTRANGE(""https://docs.google.com/spreadsheets/d/1QNLbnkR_AongFt22vMfNzfpjZ0CjpI8QI-w0wBnYA1w/"", ""Инфа!A:AA""), 6, FALSE)"),2024)</f>
        <v>2024</v>
      </c>
      <c r="H3472" s="150">
        <v>9300</v>
      </c>
      <c r="I3472" s="151" t="s">
        <v>404</v>
      </c>
      <c r="J3472" s="93" t="s">
        <v>9400</v>
      </c>
      <c r="K3472" s="153"/>
      <c r="L3472" s="153"/>
      <c r="M3472" s="153"/>
      <c r="N3472" s="153"/>
      <c r="O3472" s="153"/>
      <c r="P3472" s="153"/>
      <c r="Q3472" s="153"/>
      <c r="R3472" s="153"/>
      <c r="S3472" s="153"/>
    </row>
    <row r="3473" spans="1:19" ht="150">
      <c r="A3473" s="277" t="s">
        <v>25424</v>
      </c>
      <c r="B3473" s="253" t="s">
        <v>153</v>
      </c>
      <c r="C3473" s="93" t="s">
        <v>9401</v>
      </c>
      <c r="D3473" s="93" t="s">
        <v>9403</v>
      </c>
      <c r="E3473" s="148">
        <f ca="1">IFERROR(__xludf.DUMMYFUNCTION(" VLOOKUP(A3516, IMPORTRANGE(""https://docs.google.com/spreadsheets/d/1fj_Bhi2XPL3siwIh4sx4VRLAe31yD50oKdj5UlRYW0c/"", ""Сводка!A:AA""), 5, FALSE)"),152)</f>
        <v>152</v>
      </c>
      <c r="F3473" s="148" t="s">
        <v>9404</v>
      </c>
      <c r="G3473" s="147">
        <f ca="1">IFERROR(__xludf.DUMMYFUNCTION(" VLOOKUP(A3516, IMPORTRANGE(""https://docs.google.com/spreadsheets/d/1QNLbnkR_AongFt22vMfNzfpjZ0CjpI8QI-w0wBnYA1w/"", ""Инфа!A:AA""), 6, FALSE)"),2024)</f>
        <v>2024</v>
      </c>
      <c r="H3473" s="150">
        <v>9600</v>
      </c>
      <c r="I3473" s="151" t="s">
        <v>404</v>
      </c>
      <c r="J3473" s="93" t="s">
        <v>9405</v>
      </c>
      <c r="K3473" s="153"/>
      <c r="L3473" s="153"/>
      <c r="M3473" s="153"/>
      <c r="N3473" s="153"/>
      <c r="O3473" s="153"/>
      <c r="P3473" s="153"/>
      <c r="Q3473" s="153"/>
      <c r="R3473" s="153"/>
      <c r="S3473" s="153"/>
    </row>
    <row r="3474" spans="1:19" ht="112.5">
      <c r="A3474" s="277" t="s">
        <v>25424</v>
      </c>
      <c r="B3474" s="253" t="s">
        <v>13</v>
      </c>
      <c r="C3474" s="93" t="s">
        <v>9406</v>
      </c>
      <c r="D3474" s="93" t="s">
        <v>9407</v>
      </c>
      <c r="E3474" s="148">
        <f ca="1">IFERROR(__xludf.DUMMYFUNCTION(" VLOOKUP(A3517, IMPORTRANGE(""https://docs.google.com/spreadsheets/d/1fj_Bhi2XPL3siwIh4sx4VRLAe31yD50oKdj5UlRYW0c/"", ""Сводка!A:AA""), 5, FALSE)"),84)</f>
        <v>84</v>
      </c>
      <c r="F3474" s="148" t="s">
        <v>50</v>
      </c>
      <c r="G3474" s="147">
        <f ca="1">IFERROR(__xludf.DUMMYFUNCTION(" VLOOKUP(A3517, IMPORTRANGE(""https://docs.google.com/spreadsheets/d/1QNLbnkR_AongFt22vMfNzfpjZ0CjpI8QI-w0wBnYA1w/"", ""Инфа!A:AA""), 6, FALSE)"),2024)</f>
        <v>2024</v>
      </c>
      <c r="H3474" s="150">
        <v>7500</v>
      </c>
      <c r="I3474" s="151" t="s">
        <v>404</v>
      </c>
      <c r="J3474" s="93" t="s">
        <v>9408</v>
      </c>
      <c r="K3474" s="153"/>
      <c r="L3474" s="153"/>
      <c r="M3474" s="153"/>
      <c r="N3474" s="153"/>
      <c r="O3474" s="153"/>
      <c r="P3474" s="153"/>
      <c r="Q3474" s="153"/>
      <c r="R3474" s="153"/>
      <c r="S3474" s="153"/>
    </row>
    <row r="3475" spans="1:19" ht="112.5">
      <c r="A3475" s="277" t="s">
        <v>25424</v>
      </c>
      <c r="B3475" s="253" t="s">
        <v>13</v>
      </c>
      <c r="C3475" s="93" t="s">
        <v>9406</v>
      </c>
      <c r="D3475" s="93" t="s">
        <v>9409</v>
      </c>
      <c r="E3475" s="148" t="e">
        <f>#REF!</f>
        <v>#REF!</v>
      </c>
      <c r="F3475" s="148" t="s">
        <v>50</v>
      </c>
      <c r="G3475" s="147">
        <f ca="1">IFERROR(__xludf.DUMMYFUNCTION(" VLOOKUP(A3518, IMPORTRANGE(""https://docs.google.com/spreadsheets/d/1QNLbnkR_AongFt22vMfNzfpjZ0CjpI8QI-w0wBnYA1w/"", ""Инфа!A:AA""), 6, FALSE)"),2024)</f>
        <v>2024</v>
      </c>
      <c r="H3475" s="150">
        <v>14600</v>
      </c>
      <c r="I3475" s="151" t="s">
        <v>404</v>
      </c>
      <c r="J3475" s="93" t="s">
        <v>9410</v>
      </c>
      <c r="K3475" s="153"/>
      <c r="L3475" s="153"/>
      <c r="M3475" s="153"/>
      <c r="N3475" s="153"/>
      <c r="O3475" s="153"/>
      <c r="P3475" s="153"/>
      <c r="Q3475" s="153"/>
      <c r="R3475" s="153"/>
      <c r="S3475" s="153"/>
    </row>
    <row r="3476" spans="1:19" ht="75">
      <c r="A3476" s="277" t="s">
        <v>25424</v>
      </c>
      <c r="B3476" s="253" t="s">
        <v>400</v>
      </c>
      <c r="C3476" s="93" t="s">
        <v>9411</v>
      </c>
      <c r="D3476" s="93" t="s">
        <v>9412</v>
      </c>
      <c r="E3476" s="148">
        <f ca="1">IFERROR(__xludf.DUMMYFUNCTION(" VLOOKUP(A3519, IMPORTRANGE(""https://docs.google.com/spreadsheets/d/1fj_Bhi2XPL3siwIh4sx4VRLAe31yD50oKdj5UlRYW0c/"", ""Сводка!A:AA""), 5, FALSE)"),132)</f>
        <v>132</v>
      </c>
      <c r="F3476" s="148" t="s">
        <v>2114</v>
      </c>
      <c r="G3476" s="147">
        <f ca="1">IFERROR(__xludf.DUMMYFUNCTION(" VLOOKUP(A3519, IMPORTRANGE(""https://docs.google.com/spreadsheets/d/1QNLbnkR_AongFt22vMfNzfpjZ0CjpI8QI-w0wBnYA1w/"", ""Инфа!A:AA""), 6, FALSE)"),2024)</f>
        <v>2024</v>
      </c>
      <c r="H3476" s="150">
        <v>12900</v>
      </c>
      <c r="I3476" s="151" t="s">
        <v>404</v>
      </c>
      <c r="J3476" s="93" t="s">
        <v>9413</v>
      </c>
      <c r="K3476" s="153"/>
      <c r="L3476" s="153"/>
      <c r="M3476" s="153"/>
      <c r="N3476" s="153"/>
      <c r="O3476" s="153"/>
      <c r="P3476" s="153"/>
      <c r="Q3476" s="153"/>
      <c r="R3476" s="153"/>
      <c r="S3476" s="153"/>
    </row>
    <row r="3477" spans="1:19" ht="56.25">
      <c r="A3477" s="277" t="s">
        <v>25424</v>
      </c>
      <c r="B3477" s="253" t="s">
        <v>400</v>
      </c>
      <c r="C3477" s="93" t="s">
        <v>9414</v>
      </c>
      <c r="D3477" s="93" t="s">
        <v>9415</v>
      </c>
      <c r="E3477" s="148">
        <f ca="1">IFERROR(__xludf.DUMMYFUNCTION(" VLOOKUP(A3520, IMPORTRANGE(""https://docs.google.com/spreadsheets/d/1fj_Bhi2XPL3siwIh4sx4VRLAe31yD50oKdj5UlRYW0c/"", ""Сводка!A:AA""), 5, FALSE)"),72)</f>
        <v>72</v>
      </c>
      <c r="F3477" s="148" t="s">
        <v>677</v>
      </c>
      <c r="G3477" s="147">
        <f ca="1">IFERROR(__xludf.DUMMYFUNCTION(" VLOOKUP(A3520, IMPORTRANGE(""https://docs.google.com/spreadsheets/d/1QNLbnkR_AongFt22vMfNzfpjZ0CjpI8QI-w0wBnYA1w/"", ""Инфа!A:AA""), 6, FALSE)"),2024)</f>
        <v>2024</v>
      </c>
      <c r="H3477" s="150">
        <v>7200</v>
      </c>
      <c r="I3477" s="156" t="s">
        <v>554</v>
      </c>
      <c r="J3477" s="93" t="s">
        <v>9416</v>
      </c>
      <c r="K3477" s="153"/>
      <c r="L3477" s="153"/>
      <c r="M3477" s="153"/>
      <c r="N3477" s="153"/>
      <c r="O3477" s="153"/>
      <c r="P3477" s="153"/>
      <c r="Q3477" s="153"/>
      <c r="R3477" s="153"/>
      <c r="S3477" s="153"/>
    </row>
    <row r="3478" spans="1:19" ht="75">
      <c r="A3478" s="277" t="s">
        <v>25424</v>
      </c>
      <c r="B3478" s="253" t="s">
        <v>1885</v>
      </c>
      <c r="C3478" s="93" t="s">
        <v>9414</v>
      </c>
      <c r="D3478" s="93" t="s">
        <v>9417</v>
      </c>
      <c r="E3478" s="148">
        <f ca="1">IFERROR(__xludf.DUMMYFUNCTION(" VLOOKUP(A3521, IMPORTRANGE(""https://docs.google.com/spreadsheets/d/1fj_Bhi2XPL3siwIh4sx4VRLAe31yD50oKdj5UlRYW0c/"", ""Сводка!A:AA""), 5, FALSE)"),84)</f>
        <v>84</v>
      </c>
      <c r="F3478" s="148" t="s">
        <v>2691</v>
      </c>
      <c r="G3478" s="147">
        <f ca="1">IFERROR(__xludf.DUMMYFUNCTION(" VLOOKUP(A3521, IMPORTRANGE(""https://docs.google.com/spreadsheets/d/1QNLbnkR_AongFt22vMfNzfpjZ0CjpI8QI-w0wBnYA1w/"", ""Инфа!A:AA""), 6, FALSE)"),2024)</f>
        <v>2024</v>
      </c>
      <c r="H3478" s="150">
        <v>7500</v>
      </c>
      <c r="I3478" s="156" t="s">
        <v>554</v>
      </c>
      <c r="J3478" s="93" t="s">
        <v>9418</v>
      </c>
      <c r="K3478" s="153"/>
      <c r="L3478" s="153"/>
      <c r="M3478" s="153"/>
      <c r="N3478" s="153"/>
      <c r="O3478" s="153"/>
      <c r="P3478" s="153"/>
      <c r="Q3478" s="153"/>
      <c r="R3478" s="153"/>
      <c r="S3478" s="153"/>
    </row>
    <row r="3479" spans="1:19" ht="150">
      <c r="A3479" s="277" t="s">
        <v>25424</v>
      </c>
      <c r="B3479" s="253" t="s">
        <v>1885</v>
      </c>
      <c r="C3479" s="93" t="s">
        <v>9419</v>
      </c>
      <c r="D3479" s="93" t="s">
        <v>9420</v>
      </c>
      <c r="E3479" s="148">
        <f ca="1">IFERROR(__xludf.DUMMYFUNCTION(" VLOOKUP(A3522, IMPORTRANGE(""https://docs.google.com/spreadsheets/d/1fj_Bhi2XPL3siwIh4sx4VRLAe31yD50oKdj5UlRYW0c/"", ""Сводка!A:AA""), 5, FALSE)"),92)</f>
        <v>92</v>
      </c>
      <c r="F3479" s="148" t="s">
        <v>4281</v>
      </c>
      <c r="G3479" s="147">
        <f ca="1">IFERROR(__xludf.DUMMYFUNCTION(" VLOOKUP(A3522, IMPORTRANGE(""https://docs.google.com/spreadsheets/d/1QNLbnkR_AongFt22vMfNzfpjZ0CjpI8QI-w0wBnYA1w/"", ""Инфа!A:AA""), 6, FALSE)"),2024)</f>
        <v>2024</v>
      </c>
      <c r="H3479" s="150">
        <v>7800</v>
      </c>
      <c r="I3479" s="156" t="s">
        <v>554</v>
      </c>
      <c r="J3479" s="93" t="s">
        <v>9421</v>
      </c>
      <c r="K3479" s="153"/>
      <c r="L3479" s="153"/>
      <c r="M3479" s="153"/>
      <c r="N3479" s="153"/>
      <c r="O3479" s="153"/>
      <c r="P3479" s="153"/>
      <c r="Q3479" s="153"/>
      <c r="R3479" s="153"/>
      <c r="S3479" s="153"/>
    </row>
    <row r="3480" spans="1:19" ht="206.25">
      <c r="A3480" s="277" t="s">
        <v>25424</v>
      </c>
      <c r="B3480" s="253" t="s">
        <v>153</v>
      </c>
      <c r="C3480" s="93" t="s">
        <v>9422</v>
      </c>
      <c r="D3480" s="93" t="s">
        <v>9423</v>
      </c>
      <c r="E3480" s="148">
        <f ca="1">IFERROR(__xludf.DUMMYFUNCTION(" VLOOKUP(A3523, IMPORTRANGE(""https://docs.google.com/spreadsheets/d/1fj_Bhi2XPL3siwIh4sx4VRLAe31yD50oKdj5UlRYW0c/"", ""Сводка!A:AA""), 5, FALSE)"),148)</f>
        <v>148</v>
      </c>
      <c r="F3480" s="148" t="s">
        <v>50</v>
      </c>
      <c r="G3480" s="147">
        <f ca="1">IFERROR(__xludf.DUMMYFUNCTION(" VLOOKUP(A3523, IMPORTRANGE(""https://docs.google.com/spreadsheets/d/1QNLbnkR_AongFt22vMfNzfpjZ0CjpI8QI-w0wBnYA1w/"", ""Инфа!A:AA""), 6, FALSE)"),2024)</f>
        <v>2024</v>
      </c>
      <c r="H3480" s="150">
        <v>13900</v>
      </c>
      <c r="I3480" s="156" t="s">
        <v>370</v>
      </c>
      <c r="J3480" s="93" t="s">
        <v>9424</v>
      </c>
      <c r="K3480" s="153"/>
      <c r="L3480" s="153"/>
      <c r="M3480" s="153"/>
      <c r="N3480" s="153"/>
      <c r="O3480" s="153"/>
      <c r="P3480" s="153"/>
      <c r="Q3480" s="153"/>
      <c r="R3480" s="153"/>
      <c r="S3480" s="153"/>
    </row>
    <row r="3481" spans="1:19" ht="168.75">
      <c r="A3481" s="277" t="s">
        <v>25424</v>
      </c>
      <c r="B3481" s="253" t="s">
        <v>153</v>
      </c>
      <c r="C3481" s="93" t="s">
        <v>9425</v>
      </c>
      <c r="D3481" s="93" t="s">
        <v>9426</v>
      </c>
      <c r="E3481" s="148">
        <f ca="1">IFERROR(__xludf.DUMMYFUNCTION(" VLOOKUP(A3524, IMPORTRANGE(""https://docs.google.com/spreadsheets/d/1fj_Bhi2XPL3siwIh4sx4VRLAe31yD50oKdj5UlRYW0c/"", ""Сводка!A:AA""), 5, FALSE)"),124)</f>
        <v>124</v>
      </c>
      <c r="F3481" s="148" t="s">
        <v>6965</v>
      </c>
      <c r="G3481" s="147">
        <f ca="1">IFERROR(__xludf.DUMMYFUNCTION(" VLOOKUP(A3524, IMPORTRANGE(""https://docs.google.com/spreadsheets/d/1QNLbnkR_AongFt22vMfNzfpjZ0CjpI8QI-w0wBnYA1w/"", ""Инфа!A:AA""), 6, FALSE)"),2024)</f>
        <v>2024</v>
      </c>
      <c r="H3481" s="150">
        <v>8700</v>
      </c>
      <c r="I3481" s="151" t="s">
        <v>518</v>
      </c>
      <c r="J3481" s="93" t="s">
        <v>9427</v>
      </c>
      <c r="K3481" s="153"/>
      <c r="L3481" s="153"/>
      <c r="M3481" s="153"/>
      <c r="N3481" s="153"/>
      <c r="O3481" s="153"/>
      <c r="P3481" s="153"/>
      <c r="Q3481" s="153"/>
      <c r="R3481" s="153"/>
      <c r="S3481" s="153"/>
    </row>
    <row r="3482" spans="1:19" ht="131.25">
      <c r="A3482" s="277" t="s">
        <v>25424</v>
      </c>
      <c r="B3482" s="253" t="s">
        <v>400</v>
      </c>
      <c r="C3482" s="93" t="s">
        <v>9428</v>
      </c>
      <c r="D3482" s="93" t="s">
        <v>9429</v>
      </c>
      <c r="E3482" s="148">
        <f ca="1">IFERROR(__xludf.DUMMYFUNCTION(" VLOOKUP(A3525, IMPORTRANGE(""https://docs.google.com/spreadsheets/d/1fj_Bhi2XPL3siwIh4sx4VRLAe31yD50oKdj5UlRYW0c/"", ""Сводка!A:AA""), 5, FALSE)"),180)</f>
        <v>180</v>
      </c>
      <c r="F3482" s="148" t="s">
        <v>415</v>
      </c>
      <c r="G3482" s="147">
        <f ca="1">IFERROR(__xludf.DUMMYFUNCTION(" VLOOKUP(A3525, IMPORTRANGE(""https://docs.google.com/spreadsheets/d/1QNLbnkR_AongFt22vMfNzfpjZ0CjpI8QI-w0wBnYA1w/"", ""Инфа!A:AA""), 6, FALSE)"),2024)</f>
        <v>2024</v>
      </c>
      <c r="H3482" s="150">
        <v>15800</v>
      </c>
      <c r="I3482" s="151" t="s">
        <v>1581</v>
      </c>
      <c r="J3482" s="93" t="s">
        <v>9430</v>
      </c>
      <c r="K3482" s="153"/>
      <c r="L3482" s="153"/>
      <c r="M3482" s="153"/>
      <c r="N3482" s="153"/>
      <c r="O3482" s="153"/>
      <c r="P3482" s="153"/>
      <c r="Q3482" s="153"/>
      <c r="R3482" s="153"/>
      <c r="S3482" s="153"/>
    </row>
    <row r="3483" spans="1:19" ht="75">
      <c r="A3483" s="277" t="s">
        <v>25424</v>
      </c>
      <c r="B3483" s="253" t="s">
        <v>400</v>
      </c>
      <c r="C3483" s="93" t="s">
        <v>9431</v>
      </c>
      <c r="D3483" s="93" t="s">
        <v>9432</v>
      </c>
      <c r="E3483" s="148">
        <f ca="1">IFERROR(__xludf.DUMMYFUNCTION(" VLOOKUP(A3526, IMPORTRANGE(""https://docs.google.com/spreadsheets/d/1fj_Bhi2XPL3siwIh4sx4VRLAe31yD50oKdj5UlRYW0c/"", ""Сводка!A:AA""), 5, FALSE)"),152)</f>
        <v>152</v>
      </c>
      <c r="F3483" s="148" t="s">
        <v>26</v>
      </c>
      <c r="G3483" s="147">
        <f ca="1">IFERROR(__xludf.DUMMYFUNCTION(" VLOOKUP(A3526, IMPORTRANGE(""https://docs.google.com/spreadsheets/d/1QNLbnkR_AongFt22vMfNzfpjZ0CjpI8QI-w0wBnYA1w/"", ""Инфа!A:AA""), 6, FALSE)"),2024)</f>
        <v>2024</v>
      </c>
      <c r="H3483" s="150">
        <v>9600</v>
      </c>
      <c r="I3483" s="151" t="s">
        <v>1938</v>
      </c>
      <c r="J3483" s="93" t="s">
        <v>9433</v>
      </c>
      <c r="K3483" s="153"/>
      <c r="L3483" s="153"/>
      <c r="M3483" s="153"/>
      <c r="N3483" s="153"/>
      <c r="O3483" s="153"/>
      <c r="P3483" s="153"/>
      <c r="Q3483" s="153"/>
      <c r="R3483" s="153"/>
      <c r="S3483" s="153"/>
    </row>
    <row r="3484" spans="1:19" ht="75">
      <c r="A3484" s="277" t="s">
        <v>25424</v>
      </c>
      <c r="B3484" s="253" t="s">
        <v>400</v>
      </c>
      <c r="C3484" s="93" t="s">
        <v>9434</v>
      </c>
      <c r="D3484" s="93" t="s">
        <v>827</v>
      </c>
      <c r="E3484" s="148">
        <f ca="1">IFERROR(__xludf.DUMMYFUNCTION(" VLOOKUP(A3527, IMPORTRANGE(""https://docs.google.com/spreadsheets/d/1fj_Bhi2XPL3siwIh4sx4VRLAe31yD50oKdj5UlRYW0c/"", ""Сводка!A:AA""), 5, FALSE)"),252)</f>
        <v>252</v>
      </c>
      <c r="F3484" s="148"/>
      <c r="G3484" s="147">
        <f ca="1">IFERROR(__xludf.DUMMYFUNCTION(" VLOOKUP(A3527, IMPORTRANGE(""https://docs.google.com/spreadsheets/d/1QNLbnkR_AongFt22vMfNzfpjZ0CjpI8QI-w0wBnYA1w/"", ""Инфа!A:AA""), 6, FALSE)"),2024)</f>
        <v>2024</v>
      </c>
      <c r="H3484" s="150">
        <v>12600</v>
      </c>
      <c r="I3484" s="151" t="s">
        <v>161</v>
      </c>
      <c r="J3484" s="93" t="s">
        <v>9435</v>
      </c>
      <c r="K3484" s="153"/>
      <c r="L3484" s="153"/>
      <c r="M3484" s="153"/>
      <c r="N3484" s="153"/>
      <c r="O3484" s="153"/>
      <c r="P3484" s="153"/>
      <c r="Q3484" s="153"/>
      <c r="R3484" s="153"/>
      <c r="S3484" s="153"/>
    </row>
    <row r="3485" spans="1:19" ht="112.5">
      <c r="A3485" s="277" t="s">
        <v>25424</v>
      </c>
      <c r="B3485" s="253" t="s">
        <v>153</v>
      </c>
      <c r="C3485" s="93" t="s">
        <v>9436</v>
      </c>
      <c r="D3485" s="93" t="s">
        <v>9437</v>
      </c>
      <c r="E3485" s="148">
        <f ca="1">IFERROR(__xludf.DUMMYFUNCTION(" VLOOKUP(A3528, IMPORTRANGE(""https://docs.google.com/spreadsheets/d/1fj_Bhi2XPL3siwIh4sx4VRLAe31yD50oKdj5UlRYW0c/"", ""Сводка!A:AA""), 5, FALSE)"),140)</f>
        <v>140</v>
      </c>
      <c r="F3485" s="148" t="s">
        <v>26</v>
      </c>
      <c r="G3485" s="147">
        <f ca="1">IFERROR(__xludf.DUMMYFUNCTION(" VLOOKUP(A3528, IMPORTRANGE(""https://docs.google.com/spreadsheets/d/1QNLbnkR_AongFt22vMfNzfpjZ0CjpI8QI-w0wBnYA1w/"", ""Инфа!A:AA""), 6, FALSE)"),2024)</f>
        <v>2024</v>
      </c>
      <c r="H3485" s="150">
        <v>9200</v>
      </c>
      <c r="I3485" s="151" t="s">
        <v>72</v>
      </c>
      <c r="J3485" s="99" t="s">
        <v>9438</v>
      </c>
      <c r="K3485" s="153"/>
      <c r="L3485" s="153"/>
      <c r="M3485" s="153"/>
      <c r="N3485" s="153"/>
      <c r="O3485" s="153"/>
      <c r="P3485" s="153"/>
      <c r="Q3485" s="153"/>
      <c r="R3485" s="153"/>
      <c r="S3485" s="153"/>
    </row>
    <row r="3486" spans="1:19" ht="75">
      <c r="A3486" s="277" t="s">
        <v>25424</v>
      </c>
      <c r="B3486" s="254" t="s">
        <v>153</v>
      </c>
      <c r="C3486" s="96" t="s">
        <v>9439</v>
      </c>
      <c r="D3486" s="96" t="s">
        <v>9440</v>
      </c>
      <c r="E3486" s="148">
        <f ca="1">IFERROR(__xludf.DUMMYFUNCTION(" VLOOKUP(A3529, IMPORTRANGE(""https://docs.google.com/spreadsheets/d/1fj_Bhi2XPL3siwIh4sx4VRLAe31yD50oKdj5UlRYW0c/"", ""Сводка!A:AA""), 5, FALSE)"),104)</f>
        <v>104</v>
      </c>
      <c r="F3486" s="165" t="s">
        <v>26</v>
      </c>
      <c r="G3486" s="147">
        <f ca="1">IFERROR(__xludf.DUMMYFUNCTION(" VLOOKUP(A3529, IMPORTRANGE(""https://docs.google.com/spreadsheets/d/1QNLbnkR_AongFt22vMfNzfpjZ0CjpI8QI-w0wBnYA1w/"", ""Инфа!A:AA""), 6, FALSE)"),2024)</f>
        <v>2024</v>
      </c>
      <c r="H3486" s="150">
        <v>11200</v>
      </c>
      <c r="I3486" s="156" t="s">
        <v>72</v>
      </c>
      <c r="J3486" s="96" t="s">
        <v>9441</v>
      </c>
      <c r="K3486" s="153"/>
      <c r="L3486" s="153"/>
      <c r="M3486" s="153"/>
      <c r="N3486" s="153"/>
      <c r="O3486" s="153"/>
      <c r="P3486" s="153"/>
      <c r="Q3486" s="153"/>
      <c r="R3486" s="153"/>
      <c r="S3486" s="153"/>
    </row>
    <row r="3487" spans="1:19" ht="93.75">
      <c r="A3487" s="277" t="s">
        <v>25424</v>
      </c>
      <c r="B3487" s="253" t="s">
        <v>153</v>
      </c>
      <c r="C3487" s="93" t="s">
        <v>9442</v>
      </c>
      <c r="D3487" s="93" t="s">
        <v>9443</v>
      </c>
      <c r="E3487" s="148">
        <f ca="1">IFERROR(__xludf.DUMMYFUNCTION(" VLOOKUP(A3530, IMPORTRANGE(""https://docs.google.com/spreadsheets/d/1fj_Bhi2XPL3siwIh4sx4VRLAe31yD50oKdj5UlRYW0c/"", ""Сводка!A:AA""), 5, FALSE)"),152)</f>
        <v>152</v>
      </c>
      <c r="F3487" s="148" t="s">
        <v>50</v>
      </c>
      <c r="G3487" s="147">
        <f ca="1">IFERROR(__xludf.DUMMYFUNCTION(" VLOOKUP(A3530, IMPORTRANGE(""https://docs.google.com/spreadsheets/d/1QNLbnkR_AongFt22vMfNzfpjZ0CjpI8QI-w0wBnYA1w/"", ""Инфа!A:AA""), 6, FALSE)"),2024)</f>
        <v>2024</v>
      </c>
      <c r="H3487" s="150">
        <v>14100</v>
      </c>
      <c r="I3487" s="151" t="s">
        <v>18</v>
      </c>
      <c r="J3487" s="93" t="s">
        <v>9444</v>
      </c>
      <c r="K3487" s="153"/>
      <c r="L3487" s="153"/>
      <c r="M3487" s="153"/>
      <c r="N3487" s="153"/>
      <c r="O3487" s="153"/>
      <c r="P3487" s="153"/>
      <c r="Q3487" s="153"/>
      <c r="R3487" s="153"/>
      <c r="S3487" s="153"/>
    </row>
    <row r="3488" spans="1:19" ht="93.75">
      <c r="A3488" s="277" t="s">
        <v>25424</v>
      </c>
      <c r="B3488" s="253" t="s">
        <v>400</v>
      </c>
      <c r="C3488" s="93" t="s">
        <v>9442</v>
      </c>
      <c r="D3488" s="93" t="s">
        <v>9445</v>
      </c>
      <c r="E3488" s="148">
        <f ca="1">IFERROR(__xludf.DUMMYFUNCTION(" VLOOKUP(A3531, IMPORTRANGE(""https://docs.google.com/spreadsheets/d/1fj_Bhi2XPL3siwIh4sx4VRLAe31yD50oKdj5UlRYW0c/"", ""Сводка!A:AA""), 5, FALSE)"),136)</f>
        <v>136</v>
      </c>
      <c r="F3488" s="148" t="s">
        <v>415</v>
      </c>
      <c r="G3488" s="147">
        <f ca="1">IFERROR(__xludf.DUMMYFUNCTION(" VLOOKUP(A3531, IMPORTRANGE(""https://docs.google.com/spreadsheets/d/1QNLbnkR_AongFt22vMfNzfpjZ0CjpI8QI-w0wBnYA1w/"", ""Инфа!A:AA""), 6, FALSE)"),2024)</f>
        <v>2024</v>
      </c>
      <c r="H3488" s="150">
        <v>9100</v>
      </c>
      <c r="I3488" s="151" t="s">
        <v>18</v>
      </c>
      <c r="J3488" s="93" t="s">
        <v>9446</v>
      </c>
      <c r="K3488" s="153"/>
      <c r="L3488" s="153"/>
      <c r="M3488" s="153"/>
      <c r="N3488" s="153"/>
      <c r="O3488" s="153"/>
      <c r="P3488" s="153"/>
      <c r="Q3488" s="153"/>
      <c r="R3488" s="153"/>
      <c r="S3488" s="153"/>
    </row>
    <row r="3489" spans="1:19" ht="112.5">
      <c r="A3489" s="277" t="s">
        <v>25424</v>
      </c>
      <c r="B3489" s="253" t="s">
        <v>153</v>
      </c>
      <c r="C3489" s="93" t="s">
        <v>9442</v>
      </c>
      <c r="D3489" s="93" t="s">
        <v>9447</v>
      </c>
      <c r="E3489" s="148">
        <f ca="1">IFERROR(__xludf.DUMMYFUNCTION(" VLOOKUP(A3532, IMPORTRANGE(""https://docs.google.com/spreadsheets/d/1fj_Bhi2XPL3siwIh4sx4VRLAe31yD50oKdj5UlRYW0c/"", ""Сводка!A:AA""), 5, FALSE)"),76)</f>
        <v>76</v>
      </c>
      <c r="F3489" s="148" t="s">
        <v>9404</v>
      </c>
      <c r="G3489" s="147">
        <f ca="1">IFERROR(__xludf.DUMMYFUNCTION(" VLOOKUP(A3532, IMPORTRANGE(""https://docs.google.com/spreadsheets/d/1QNLbnkR_AongFt22vMfNzfpjZ0CjpI8QI-w0wBnYA1w/"", ""Инфа!A:AA""), 6, FALSE)"),2024)</f>
        <v>2024</v>
      </c>
      <c r="H3489" s="150">
        <v>7300</v>
      </c>
      <c r="I3489" s="151" t="s">
        <v>18</v>
      </c>
      <c r="J3489" s="93" t="s">
        <v>9448</v>
      </c>
      <c r="K3489" s="153"/>
      <c r="L3489" s="153"/>
      <c r="M3489" s="153"/>
      <c r="N3489" s="153"/>
      <c r="O3489" s="153"/>
      <c r="P3489" s="153"/>
      <c r="Q3489" s="153"/>
      <c r="R3489" s="153"/>
      <c r="S3489" s="153"/>
    </row>
    <row r="3490" spans="1:19" ht="168.75">
      <c r="A3490" s="277" t="s">
        <v>25424</v>
      </c>
      <c r="B3490" s="253" t="s">
        <v>400</v>
      </c>
      <c r="C3490" s="93" t="s">
        <v>9442</v>
      </c>
      <c r="D3490" s="93" t="s">
        <v>9449</v>
      </c>
      <c r="E3490" s="148">
        <f ca="1">IFERROR(__xludf.DUMMYFUNCTION(" VLOOKUP(A3533, IMPORTRANGE(""https://docs.google.com/spreadsheets/d/1fj_Bhi2XPL3siwIh4sx4VRLAe31yD50oKdj5UlRYW0c/"", ""Сводка!A:AA""), 5, FALSE)"),76)</f>
        <v>76</v>
      </c>
      <c r="F3490" s="148" t="s">
        <v>507</v>
      </c>
      <c r="G3490" s="147">
        <f ca="1">IFERROR(__xludf.DUMMYFUNCTION(" VLOOKUP(A3533, IMPORTRANGE(""https://docs.google.com/spreadsheets/d/1QNLbnkR_AongFt22vMfNzfpjZ0CjpI8QI-w0wBnYA1w/"", ""Инфа!A:AA""), 6, FALSE)"),2024)</f>
        <v>2024</v>
      </c>
      <c r="H3490" s="150">
        <v>7300</v>
      </c>
      <c r="I3490" s="151" t="s">
        <v>18</v>
      </c>
      <c r="J3490" s="93" t="s">
        <v>9450</v>
      </c>
      <c r="K3490" s="153"/>
      <c r="L3490" s="153"/>
      <c r="M3490" s="153"/>
      <c r="N3490" s="153"/>
      <c r="O3490" s="153"/>
      <c r="P3490" s="153"/>
      <c r="Q3490" s="153"/>
      <c r="R3490" s="153"/>
      <c r="S3490" s="153"/>
    </row>
    <row r="3491" spans="1:19" ht="131.25">
      <c r="A3491" s="277" t="s">
        <v>25424</v>
      </c>
      <c r="B3491" s="253" t="s">
        <v>400</v>
      </c>
      <c r="C3491" s="93" t="s">
        <v>9451</v>
      </c>
      <c r="D3491" s="93" t="s">
        <v>9452</v>
      </c>
      <c r="E3491" s="148">
        <f ca="1">IFERROR(__xludf.DUMMYFUNCTION(" VLOOKUP(A3534, IMPORTRANGE(""https://docs.google.com/spreadsheets/d/1fj_Bhi2XPL3siwIh4sx4VRLAe31yD50oKdj5UlRYW0c/"", ""Сводка!A:AA""), 5, FALSE)"),88)</f>
        <v>88</v>
      </c>
      <c r="F3491" s="148" t="s">
        <v>415</v>
      </c>
      <c r="G3491" s="147">
        <f ca="1">IFERROR(__xludf.DUMMYFUNCTION(" VLOOKUP(A3534, IMPORTRANGE(""https://docs.google.com/spreadsheets/d/1QNLbnkR_AongFt22vMfNzfpjZ0CjpI8QI-w0wBnYA1w/"", ""Инфа!A:AA""), 6, FALSE)"),2024)</f>
        <v>2024</v>
      </c>
      <c r="H3491" s="150">
        <v>10300</v>
      </c>
      <c r="I3491" s="151" t="s">
        <v>291</v>
      </c>
      <c r="J3491" s="93" t="s">
        <v>9453</v>
      </c>
      <c r="K3491" s="153"/>
      <c r="L3491" s="153"/>
      <c r="M3491" s="153"/>
      <c r="N3491" s="153"/>
      <c r="O3491" s="153"/>
      <c r="P3491" s="153"/>
      <c r="Q3491" s="153"/>
      <c r="R3491" s="153"/>
      <c r="S3491" s="153"/>
    </row>
    <row r="3492" spans="1:19" ht="112.5">
      <c r="A3492" s="277" t="s">
        <v>25424</v>
      </c>
      <c r="B3492" s="253" t="s">
        <v>153</v>
      </c>
      <c r="C3492" s="93" t="s">
        <v>9451</v>
      </c>
      <c r="D3492" s="93" t="s">
        <v>9454</v>
      </c>
      <c r="E3492" s="148">
        <f ca="1">IFERROR(__xludf.DUMMYFUNCTION(" VLOOKUP(A3535, IMPORTRANGE(""https://docs.google.com/spreadsheets/d/1fj_Bhi2XPL3siwIh4sx4VRLAe31yD50oKdj5UlRYW0c/"", ""Сводка!A:AA""), 5, FALSE)"),104)</f>
        <v>104</v>
      </c>
      <c r="F3492" s="148" t="s">
        <v>50</v>
      </c>
      <c r="G3492" s="147">
        <f ca="1">IFERROR(__xludf.DUMMYFUNCTION(" VLOOKUP(A3535, IMPORTRANGE(""https://docs.google.com/spreadsheets/d/1QNLbnkR_AongFt22vMfNzfpjZ0CjpI8QI-w0wBnYA1w/"", ""Инфа!A:AA""), 6, FALSE)"),2024)</f>
        <v>2024</v>
      </c>
      <c r="H3492" s="150">
        <v>11200</v>
      </c>
      <c r="I3492" s="151" t="s">
        <v>291</v>
      </c>
      <c r="J3492" s="93" t="s">
        <v>9455</v>
      </c>
      <c r="K3492" s="153"/>
      <c r="L3492" s="153"/>
      <c r="M3492" s="153"/>
      <c r="N3492" s="153"/>
      <c r="O3492" s="153"/>
      <c r="P3492" s="153"/>
      <c r="Q3492" s="153"/>
      <c r="R3492" s="153"/>
      <c r="S3492" s="153"/>
    </row>
    <row r="3493" spans="1:19" ht="37.5">
      <c r="A3493" s="277" t="s">
        <v>25424</v>
      </c>
      <c r="B3493" s="253" t="s">
        <v>153</v>
      </c>
      <c r="C3493" s="93" t="s">
        <v>9456</v>
      </c>
      <c r="D3493" s="93" t="s">
        <v>9457</v>
      </c>
      <c r="E3493" s="148" t="e">
        <f>#REF!</f>
        <v>#REF!</v>
      </c>
      <c r="F3493" s="148"/>
      <c r="G3493" s="147">
        <f ca="1">IFERROR(__xludf.DUMMYFUNCTION(" VLOOKUP(A3536, IMPORTRANGE(""https://docs.google.com/spreadsheets/d/1QNLbnkR_AongFt22vMfNzfpjZ0CjpI8QI-w0wBnYA1w/"", ""Инфа!A:AA""), 6, FALSE)"),2024)</f>
        <v>2024</v>
      </c>
      <c r="H3493" s="154">
        <v>22200</v>
      </c>
      <c r="I3493" s="151" t="s">
        <v>28</v>
      </c>
      <c r="J3493" s="93"/>
      <c r="K3493" s="153"/>
      <c r="L3493" s="153"/>
      <c r="M3493" s="153"/>
      <c r="N3493" s="153"/>
      <c r="O3493" s="153"/>
      <c r="P3493" s="153"/>
      <c r="Q3493" s="153"/>
      <c r="R3493" s="153"/>
      <c r="S3493" s="153"/>
    </row>
    <row r="3494" spans="1:19" ht="37.5">
      <c r="A3494" s="277" t="s">
        <v>25424</v>
      </c>
      <c r="B3494" s="253" t="s">
        <v>153</v>
      </c>
      <c r="C3494" s="93" t="s">
        <v>9456</v>
      </c>
      <c r="D3494" s="93" t="s">
        <v>9458</v>
      </c>
      <c r="E3494" s="148" t="e">
        <f>#REF!</f>
        <v>#REF!</v>
      </c>
      <c r="F3494" s="148"/>
      <c r="G3494" s="147">
        <f ca="1">IFERROR(__xludf.DUMMYFUNCTION(" VLOOKUP(A3537, IMPORTRANGE(""https://docs.google.com/spreadsheets/d/1QNLbnkR_AongFt22vMfNzfpjZ0CjpI8QI-w0wBnYA1w/"", ""Инфа!A:AA""), 6, FALSE)"),2024)</f>
        <v>2024</v>
      </c>
      <c r="H3494" s="154">
        <v>23700</v>
      </c>
      <c r="I3494" s="151" t="s">
        <v>28</v>
      </c>
      <c r="J3494" s="93"/>
      <c r="K3494" s="153"/>
      <c r="L3494" s="153"/>
      <c r="M3494" s="153"/>
      <c r="N3494" s="153"/>
      <c r="O3494" s="153"/>
      <c r="P3494" s="153"/>
      <c r="Q3494" s="153"/>
      <c r="R3494" s="153"/>
      <c r="S3494" s="153"/>
    </row>
    <row r="3495" spans="1:19" ht="93.75">
      <c r="A3495" s="277" t="s">
        <v>25424</v>
      </c>
      <c r="B3495" s="253" t="s">
        <v>153</v>
      </c>
      <c r="C3495" s="93" t="s">
        <v>9463</v>
      </c>
      <c r="D3495" s="93" t="s">
        <v>9464</v>
      </c>
      <c r="E3495" s="148">
        <f ca="1">IFERROR(__xludf.DUMMYFUNCTION(" VLOOKUP(A3542, IMPORTRANGE(""https://docs.google.com/spreadsheets/d/1fj_Bhi2XPL3siwIh4sx4VRLAe31yD50oKdj5UlRYW0c/"", ""Сводка!A:AA""), 5, FALSE)"),232)</f>
        <v>232</v>
      </c>
      <c r="F3495" s="148" t="s">
        <v>50</v>
      </c>
      <c r="G3495" s="147">
        <f ca="1">IFERROR(__xludf.DUMMYFUNCTION(" VLOOKUP(A3542, IMPORTRANGE(""https://docs.google.com/spreadsheets/d/1QNLbnkR_AongFt22vMfNzfpjZ0CjpI8QI-w0wBnYA1w/"", ""Инфа!A:AA""), 6, FALSE)"),2024)</f>
        <v>2024</v>
      </c>
      <c r="H3495" s="150">
        <v>12000</v>
      </c>
      <c r="I3495" s="151" t="s">
        <v>28</v>
      </c>
      <c r="J3495" s="93" t="s">
        <v>9465</v>
      </c>
      <c r="K3495" s="153"/>
      <c r="L3495" s="153"/>
      <c r="M3495" s="153"/>
      <c r="N3495" s="153"/>
      <c r="O3495" s="153"/>
      <c r="P3495" s="153"/>
      <c r="Q3495" s="153"/>
      <c r="R3495" s="153"/>
      <c r="S3495" s="153"/>
    </row>
    <row r="3496" spans="1:19" ht="93.75">
      <c r="A3496" s="277" t="s">
        <v>25424</v>
      </c>
      <c r="B3496" s="253" t="s">
        <v>153</v>
      </c>
      <c r="C3496" s="93" t="s">
        <v>9463</v>
      </c>
      <c r="D3496" s="93" t="s">
        <v>9466</v>
      </c>
      <c r="E3496" s="148">
        <f ca="1">IFERROR(__xludf.DUMMYFUNCTION(" VLOOKUP(A3543, IMPORTRANGE(""https://docs.google.com/spreadsheets/d/1fj_Bhi2XPL3siwIh4sx4VRLAe31yD50oKdj5UlRYW0c/"", ""Сводка!A:AA""), 5, FALSE)"),236)</f>
        <v>236</v>
      </c>
      <c r="F3496" s="148" t="s">
        <v>50</v>
      </c>
      <c r="G3496" s="147">
        <f ca="1">IFERROR(__xludf.DUMMYFUNCTION(" VLOOKUP(A3543, IMPORTRANGE(""https://docs.google.com/spreadsheets/d/1QNLbnkR_AongFt22vMfNzfpjZ0CjpI8QI-w0wBnYA1w/"", ""Инфа!A:AA""), 6, FALSE)"),2024)</f>
        <v>2024</v>
      </c>
      <c r="H3496" s="150">
        <v>12100</v>
      </c>
      <c r="I3496" s="151" t="s">
        <v>28</v>
      </c>
      <c r="J3496" s="93" t="s">
        <v>9465</v>
      </c>
      <c r="K3496" s="153"/>
      <c r="L3496" s="153"/>
      <c r="M3496" s="153"/>
      <c r="N3496" s="153"/>
      <c r="O3496" s="153"/>
      <c r="P3496" s="153"/>
      <c r="Q3496" s="153"/>
      <c r="R3496" s="153"/>
      <c r="S3496" s="153"/>
    </row>
    <row r="3497" spans="1:19" ht="206.25">
      <c r="A3497" s="277" t="s">
        <v>25424</v>
      </c>
      <c r="B3497" s="253" t="s">
        <v>153</v>
      </c>
      <c r="C3497" s="93" t="s">
        <v>9467</v>
      </c>
      <c r="D3497" s="93" t="s">
        <v>9468</v>
      </c>
      <c r="E3497" s="148">
        <f ca="1">IFERROR(__xludf.DUMMYFUNCTION(" VLOOKUP(A3544, IMPORTRANGE(""https://docs.google.com/spreadsheets/d/1fj_Bhi2XPL3siwIh4sx4VRLAe31yD50oKdj5UlRYW0c/"", ""Сводка!A:AA""), 5, FALSE)"),264)</f>
        <v>264</v>
      </c>
      <c r="F3497" s="148" t="s">
        <v>266</v>
      </c>
      <c r="G3497" s="147">
        <f ca="1">IFERROR(__xludf.DUMMYFUNCTION(" VLOOKUP(A3544, IMPORTRANGE(""https://docs.google.com/spreadsheets/d/1QNLbnkR_AongFt22vMfNzfpjZ0CjpI8QI-w0wBnYA1w/"", ""Инфа!A:AA""), 6, FALSE)"),2024)</f>
        <v>2024</v>
      </c>
      <c r="H3497" s="150">
        <v>12900</v>
      </c>
      <c r="I3497" s="151" t="s">
        <v>97</v>
      </c>
      <c r="J3497" s="93" t="s">
        <v>9469</v>
      </c>
      <c r="K3497" s="153"/>
      <c r="L3497" s="153"/>
      <c r="M3497" s="153"/>
      <c r="N3497" s="153"/>
      <c r="O3497" s="153"/>
      <c r="P3497" s="153"/>
      <c r="Q3497" s="153"/>
      <c r="R3497" s="153"/>
      <c r="S3497" s="153"/>
    </row>
    <row r="3498" spans="1:19" ht="206.25">
      <c r="A3498" s="277" t="s">
        <v>25424</v>
      </c>
      <c r="B3498" s="253" t="s">
        <v>400</v>
      </c>
      <c r="C3498" s="93" t="s">
        <v>9470</v>
      </c>
      <c r="D3498" s="93" t="s">
        <v>9471</v>
      </c>
      <c r="E3498" s="148">
        <f ca="1">IFERROR(__xludf.DUMMYFUNCTION(" VLOOKUP(A3545, IMPORTRANGE(""https://docs.google.com/spreadsheets/d/1fj_Bhi2XPL3siwIh4sx4VRLAe31yD50oKdj5UlRYW0c/"", ""Сводка!A:AA""), 5, FALSE)"),248)</f>
        <v>248</v>
      </c>
      <c r="F3498" s="148" t="s">
        <v>677</v>
      </c>
      <c r="G3498" s="147">
        <f ca="1">IFERROR(__xludf.DUMMYFUNCTION(" VLOOKUP(A3545, IMPORTRANGE(""https://docs.google.com/spreadsheets/d/1QNLbnkR_AongFt22vMfNzfpjZ0CjpI8QI-w0wBnYA1w/"", ""Инфа!A:AA""), 6, FALSE)"),2024)</f>
        <v>2024</v>
      </c>
      <c r="H3498" s="150">
        <v>12400</v>
      </c>
      <c r="I3498" s="151" t="s">
        <v>97</v>
      </c>
      <c r="J3498" s="93" t="s">
        <v>9472</v>
      </c>
      <c r="K3498" s="153"/>
      <c r="L3498" s="153"/>
      <c r="M3498" s="153"/>
      <c r="N3498" s="153"/>
      <c r="O3498" s="153"/>
      <c r="P3498" s="153"/>
      <c r="Q3498" s="153"/>
      <c r="R3498" s="153"/>
      <c r="S3498" s="153"/>
    </row>
    <row r="3499" spans="1:19" ht="168.75">
      <c r="A3499" s="277" t="s">
        <v>25424</v>
      </c>
      <c r="B3499" s="253" t="s">
        <v>153</v>
      </c>
      <c r="C3499" s="93" t="s">
        <v>9473</v>
      </c>
      <c r="D3499" s="93" t="s">
        <v>9474</v>
      </c>
      <c r="E3499" s="148">
        <f ca="1">IFERROR(__xludf.DUMMYFUNCTION(" VLOOKUP(A3546, IMPORTRANGE(""https://docs.google.com/spreadsheets/d/1fj_Bhi2XPL3siwIh4sx4VRLAe31yD50oKdj5UlRYW0c/"", ""Сводка!A:AA""), 5, FALSE)"),296)</f>
        <v>296</v>
      </c>
      <c r="F3499" s="148" t="s">
        <v>1794</v>
      </c>
      <c r="G3499" s="147">
        <f ca="1">IFERROR(__xludf.DUMMYFUNCTION(" VLOOKUP(A3546, IMPORTRANGE(""https://docs.google.com/spreadsheets/d/1QNLbnkR_AongFt22vMfNzfpjZ0CjpI8QI-w0wBnYA1w/"", ""Инфа!A:AA""), 6, FALSE)"),2024)</f>
        <v>2024</v>
      </c>
      <c r="H3499" s="150">
        <v>13900</v>
      </c>
      <c r="I3499" s="151" t="s">
        <v>28</v>
      </c>
      <c r="J3499" s="93" t="s">
        <v>9475</v>
      </c>
      <c r="K3499" s="153"/>
      <c r="L3499" s="153"/>
      <c r="M3499" s="153"/>
      <c r="N3499" s="153"/>
      <c r="O3499" s="153"/>
      <c r="P3499" s="153"/>
      <c r="Q3499" s="153"/>
      <c r="R3499" s="153"/>
      <c r="S3499" s="153"/>
    </row>
    <row r="3500" spans="1:19" ht="168.75">
      <c r="A3500" s="277" t="s">
        <v>25424</v>
      </c>
      <c r="B3500" s="253" t="s">
        <v>153</v>
      </c>
      <c r="C3500" s="93" t="s">
        <v>9473</v>
      </c>
      <c r="D3500" s="93" t="s">
        <v>9476</v>
      </c>
      <c r="E3500" s="148">
        <f ca="1">IFERROR(__xludf.DUMMYFUNCTION(" VLOOKUP(A3547, IMPORTRANGE(""https://docs.google.com/spreadsheets/d/1fj_Bhi2XPL3siwIh4sx4VRLAe31yD50oKdj5UlRYW0c/"", ""Сводка!A:AA""), 5, FALSE)"),304)</f>
        <v>304</v>
      </c>
      <c r="F3500" s="148" t="s">
        <v>1794</v>
      </c>
      <c r="G3500" s="147">
        <f ca="1">IFERROR(__xludf.DUMMYFUNCTION(" VLOOKUP(A3547, IMPORTRANGE(""https://docs.google.com/spreadsheets/d/1QNLbnkR_AongFt22vMfNzfpjZ0CjpI8QI-w0wBnYA1w/"", ""Инфа!A:AA""), 6, FALSE)"),2024)</f>
        <v>2024</v>
      </c>
      <c r="H3500" s="150">
        <v>14100</v>
      </c>
      <c r="I3500" s="151" t="s">
        <v>28</v>
      </c>
      <c r="J3500" s="93" t="s">
        <v>9477</v>
      </c>
      <c r="K3500" s="153"/>
      <c r="L3500" s="153"/>
      <c r="M3500" s="153"/>
      <c r="N3500" s="153"/>
      <c r="O3500" s="153"/>
      <c r="P3500" s="153"/>
      <c r="Q3500" s="153"/>
      <c r="R3500" s="153"/>
      <c r="S3500" s="153"/>
    </row>
    <row r="3501" spans="1:19" ht="93.75">
      <c r="A3501" s="277" t="s">
        <v>25424</v>
      </c>
      <c r="B3501" s="253" t="s">
        <v>153</v>
      </c>
      <c r="C3501" s="93" t="s">
        <v>9463</v>
      </c>
      <c r="D3501" s="93" t="s">
        <v>9478</v>
      </c>
      <c r="E3501" s="148">
        <f ca="1">IFERROR(__xludf.DUMMYFUNCTION(" VLOOKUP(A3548, IMPORTRANGE(""https://docs.google.com/spreadsheets/d/1fj_Bhi2XPL3siwIh4sx4VRLAe31yD50oKdj5UlRYW0c/"", ""Сводка!A:AA""), 5, FALSE)"),252)</f>
        <v>252</v>
      </c>
      <c r="F3501" s="148" t="s">
        <v>456</v>
      </c>
      <c r="G3501" s="147">
        <f ca="1">IFERROR(__xludf.DUMMYFUNCTION(" VLOOKUP(A3548, IMPORTRANGE(""https://docs.google.com/spreadsheets/d/1QNLbnkR_AongFt22vMfNzfpjZ0CjpI8QI-w0wBnYA1w/"", ""Инфа!A:AA""), 6, FALSE)"),2024)</f>
        <v>2024</v>
      </c>
      <c r="H3501" s="150">
        <v>12600</v>
      </c>
      <c r="I3501" s="151" t="s">
        <v>28</v>
      </c>
      <c r="J3501" s="93" t="s">
        <v>6807</v>
      </c>
      <c r="K3501" s="153"/>
      <c r="L3501" s="153"/>
      <c r="M3501" s="153"/>
      <c r="N3501" s="153"/>
      <c r="O3501" s="153"/>
      <c r="P3501" s="153"/>
      <c r="Q3501" s="153"/>
      <c r="R3501" s="153"/>
      <c r="S3501" s="153"/>
    </row>
    <row r="3502" spans="1:19" ht="150">
      <c r="A3502" s="277" t="s">
        <v>25424</v>
      </c>
      <c r="B3502" s="253" t="s">
        <v>153</v>
      </c>
      <c r="C3502" s="93" t="s">
        <v>9479</v>
      </c>
      <c r="D3502" s="93" t="s">
        <v>9480</v>
      </c>
      <c r="E3502" s="148" t="e">
        <f>#REF!</f>
        <v>#REF!</v>
      </c>
      <c r="F3502" s="148" t="s">
        <v>50</v>
      </c>
      <c r="G3502" s="147">
        <f ca="1">IFERROR(__xludf.DUMMYFUNCTION(" VLOOKUP(A3549, IMPORTRANGE(""https://docs.google.com/spreadsheets/d/1QNLbnkR_AongFt22vMfNzfpjZ0CjpI8QI-w0wBnYA1w/"", ""Инфа!A:AA""), 6, FALSE)"),2024)</f>
        <v>2024</v>
      </c>
      <c r="H3502" s="154">
        <v>15500</v>
      </c>
      <c r="I3502" s="151" t="s">
        <v>28</v>
      </c>
      <c r="J3502" s="93" t="s">
        <v>9481</v>
      </c>
      <c r="K3502" s="153"/>
      <c r="L3502" s="153"/>
      <c r="M3502" s="153"/>
      <c r="N3502" s="153"/>
      <c r="O3502" s="153"/>
      <c r="P3502" s="153"/>
      <c r="Q3502" s="153"/>
      <c r="R3502" s="153"/>
      <c r="S3502" s="153"/>
    </row>
    <row r="3503" spans="1:19" ht="225">
      <c r="A3503" s="277" t="s">
        <v>25424</v>
      </c>
      <c r="B3503" s="253" t="s">
        <v>400</v>
      </c>
      <c r="C3503" s="93" t="s">
        <v>9482</v>
      </c>
      <c r="D3503" s="93" t="s">
        <v>9483</v>
      </c>
      <c r="E3503" s="148">
        <f ca="1">IFERROR(__xludf.DUMMYFUNCTION(" VLOOKUP(A3550, IMPORTRANGE(""https://docs.google.com/spreadsheets/d/1fj_Bhi2XPL3siwIh4sx4VRLAe31yD50oKdj5UlRYW0c/"", ""Сводка!A:AA""), 5, FALSE)"),292)</f>
        <v>292</v>
      </c>
      <c r="F3503" s="148" t="s">
        <v>857</v>
      </c>
      <c r="G3503" s="147">
        <f ca="1">IFERROR(__xludf.DUMMYFUNCTION(" VLOOKUP(A3550, IMPORTRANGE(""https://docs.google.com/spreadsheets/d/1QNLbnkR_AongFt22vMfNzfpjZ0CjpI8QI-w0wBnYA1w/"", ""Инфа!A:AA""), 6, FALSE)"),2024)</f>
        <v>2024</v>
      </c>
      <c r="H3503" s="150">
        <v>13800</v>
      </c>
      <c r="I3503" s="151" t="s">
        <v>28</v>
      </c>
      <c r="J3503" s="93" t="s">
        <v>9484</v>
      </c>
      <c r="K3503" s="153"/>
      <c r="L3503" s="153"/>
      <c r="M3503" s="153"/>
      <c r="N3503" s="153"/>
      <c r="O3503" s="153"/>
      <c r="P3503" s="153"/>
      <c r="Q3503" s="153"/>
      <c r="R3503" s="153"/>
      <c r="S3503" s="153"/>
    </row>
    <row r="3504" spans="1:19" ht="225">
      <c r="A3504" s="277" t="s">
        <v>25424</v>
      </c>
      <c r="B3504" s="253" t="s">
        <v>400</v>
      </c>
      <c r="C3504" s="93" t="s">
        <v>9482</v>
      </c>
      <c r="D3504" s="93" t="s">
        <v>9485</v>
      </c>
      <c r="E3504" s="148">
        <f ca="1">IFERROR(__xludf.DUMMYFUNCTION(" VLOOKUP(A3551, IMPORTRANGE(""https://docs.google.com/spreadsheets/d/1fj_Bhi2XPL3siwIh4sx4VRLAe31yD50oKdj5UlRYW0c/"", ""Сводка!A:AA""), 5, FALSE)"),268)</f>
        <v>268</v>
      </c>
      <c r="F3504" s="148" t="s">
        <v>857</v>
      </c>
      <c r="G3504" s="147">
        <f ca="1">IFERROR(__xludf.DUMMYFUNCTION(" VLOOKUP(A3551, IMPORTRANGE(""https://docs.google.com/spreadsheets/d/1QNLbnkR_AongFt22vMfNzfpjZ0CjpI8QI-w0wBnYA1w/"", ""Инфа!A:AA""), 6, FALSE)"),2024)</f>
        <v>2024</v>
      </c>
      <c r="H3504" s="150">
        <v>13000</v>
      </c>
      <c r="I3504" s="151" t="s">
        <v>28</v>
      </c>
      <c r="J3504" s="93" t="s">
        <v>9484</v>
      </c>
      <c r="K3504" s="153"/>
      <c r="L3504" s="153"/>
      <c r="M3504" s="153"/>
      <c r="N3504" s="153"/>
      <c r="O3504" s="153"/>
      <c r="P3504" s="153"/>
      <c r="Q3504" s="153"/>
      <c r="R3504" s="153"/>
      <c r="S3504" s="153"/>
    </row>
    <row r="3505" spans="1:19" ht="168.75">
      <c r="A3505" s="277" t="s">
        <v>25424</v>
      </c>
      <c r="B3505" s="253" t="s">
        <v>153</v>
      </c>
      <c r="C3505" s="93" t="s">
        <v>9486</v>
      </c>
      <c r="D3505" s="93" t="s">
        <v>9487</v>
      </c>
      <c r="E3505" s="148">
        <f ca="1">IFERROR(__xludf.DUMMYFUNCTION(" VLOOKUP(A3552, IMPORTRANGE(""https://docs.google.com/spreadsheets/d/1fj_Bhi2XPL3siwIh4sx4VRLAe31yD50oKdj5UlRYW0c/"", ""Сводка!A:AA""), 5, FALSE)"),204)</f>
        <v>204</v>
      </c>
      <c r="F3505" s="148" t="s">
        <v>1794</v>
      </c>
      <c r="G3505" s="147">
        <f ca="1">IFERROR(__xludf.DUMMYFUNCTION(" VLOOKUP(A3552, IMPORTRANGE(""https://docs.google.com/spreadsheets/d/1QNLbnkR_AongFt22vMfNzfpjZ0CjpI8QI-w0wBnYA1w/"", ""Инфа!A:AA""), 6, FALSE)"),2024)</f>
        <v>2024</v>
      </c>
      <c r="H3505" s="150">
        <v>17200</v>
      </c>
      <c r="I3505" s="151" t="s">
        <v>668</v>
      </c>
      <c r="J3505" s="93" t="s">
        <v>9488</v>
      </c>
      <c r="K3505" s="153"/>
      <c r="L3505" s="153"/>
      <c r="M3505" s="153"/>
      <c r="N3505" s="153"/>
      <c r="O3505" s="153"/>
      <c r="P3505" s="153"/>
      <c r="Q3505" s="153"/>
      <c r="R3505" s="153"/>
      <c r="S3505" s="153"/>
    </row>
    <row r="3506" spans="1:19" ht="150">
      <c r="A3506" s="277" t="s">
        <v>25424</v>
      </c>
      <c r="B3506" s="253" t="s">
        <v>400</v>
      </c>
      <c r="C3506" s="93" t="s">
        <v>9486</v>
      </c>
      <c r="D3506" s="93" t="s">
        <v>9489</v>
      </c>
      <c r="E3506" s="148">
        <f ca="1">IFERROR(__xludf.DUMMYFUNCTION(" VLOOKUP(A3553, IMPORTRANGE(""https://docs.google.com/spreadsheets/d/1fj_Bhi2XPL3siwIh4sx4VRLAe31yD50oKdj5UlRYW0c/"", ""Сводка!A:AA""), 5, FALSE)"),200)</f>
        <v>200</v>
      </c>
      <c r="F3506" s="148" t="s">
        <v>1411</v>
      </c>
      <c r="G3506" s="147">
        <f ca="1">IFERROR(__xludf.DUMMYFUNCTION(" VLOOKUP(A3553, IMPORTRANGE(""https://docs.google.com/spreadsheets/d/1QNLbnkR_AongFt22vMfNzfpjZ0CjpI8QI-w0wBnYA1w/"", ""Инфа!A:AA""), 6, FALSE)"),2024)</f>
        <v>2024</v>
      </c>
      <c r="H3506" s="150">
        <v>17000</v>
      </c>
      <c r="I3506" s="151" t="s">
        <v>668</v>
      </c>
      <c r="J3506" s="93" t="s">
        <v>9490</v>
      </c>
      <c r="K3506" s="153"/>
      <c r="L3506" s="153"/>
      <c r="M3506" s="153"/>
      <c r="N3506" s="153"/>
      <c r="O3506" s="153"/>
      <c r="P3506" s="153"/>
      <c r="Q3506" s="153"/>
      <c r="R3506" s="153"/>
      <c r="S3506" s="153"/>
    </row>
    <row r="3507" spans="1:19" ht="150">
      <c r="A3507" s="277" t="s">
        <v>25424</v>
      </c>
      <c r="B3507" s="253" t="s">
        <v>153</v>
      </c>
      <c r="C3507" s="93" t="s">
        <v>9486</v>
      </c>
      <c r="D3507" s="93" t="s">
        <v>9491</v>
      </c>
      <c r="E3507" s="148">
        <f ca="1">IFERROR(__xludf.DUMMYFUNCTION(" VLOOKUP(A3554, IMPORTRANGE(""https://docs.google.com/spreadsheets/d/1fj_Bhi2XPL3siwIh4sx4VRLAe31yD50oKdj5UlRYW0c/"", ""Сводка!A:AA""), 5, FALSE)"),108)</f>
        <v>108</v>
      </c>
      <c r="F3507" s="148" t="s">
        <v>9492</v>
      </c>
      <c r="G3507" s="147">
        <f ca="1">IFERROR(__xludf.DUMMYFUNCTION(" VLOOKUP(A3554, IMPORTRANGE(""https://docs.google.com/spreadsheets/d/1QNLbnkR_AongFt22vMfNzfpjZ0CjpI8QI-w0wBnYA1w/"", ""Инфа!A:AA""), 6, FALSE)"),2024)</f>
        <v>2024</v>
      </c>
      <c r="H3507" s="150">
        <v>11500</v>
      </c>
      <c r="I3507" s="151" t="s">
        <v>668</v>
      </c>
      <c r="J3507" s="93" t="s">
        <v>9493</v>
      </c>
      <c r="K3507" s="153"/>
      <c r="L3507" s="153"/>
      <c r="M3507" s="153"/>
      <c r="N3507" s="153"/>
      <c r="O3507" s="153"/>
      <c r="P3507" s="153"/>
      <c r="Q3507" s="153"/>
      <c r="R3507" s="153"/>
      <c r="S3507" s="153"/>
    </row>
    <row r="3508" spans="1:19" ht="150">
      <c r="A3508" s="277" t="s">
        <v>25424</v>
      </c>
      <c r="B3508" s="253" t="s">
        <v>400</v>
      </c>
      <c r="C3508" s="93" t="s">
        <v>9486</v>
      </c>
      <c r="D3508" s="93" t="s">
        <v>9494</v>
      </c>
      <c r="E3508" s="148">
        <f ca="1">IFERROR(__xludf.DUMMYFUNCTION(" VLOOKUP(A3555, IMPORTRANGE(""https://docs.google.com/spreadsheets/d/1fj_Bhi2XPL3siwIh4sx4VRLAe31yD50oKdj5UlRYW0c/"", ""Сводка!A:AA""), 5, FALSE)"),108)</f>
        <v>108</v>
      </c>
      <c r="F3508" s="148" t="s">
        <v>677</v>
      </c>
      <c r="G3508" s="147">
        <f ca="1">IFERROR(__xludf.DUMMYFUNCTION(" VLOOKUP(A3555, IMPORTRANGE(""https://docs.google.com/spreadsheets/d/1QNLbnkR_AongFt22vMfNzfpjZ0CjpI8QI-w0wBnYA1w/"", ""Инфа!A:AA""), 6, FALSE)"),2024)</f>
        <v>2024</v>
      </c>
      <c r="H3508" s="150">
        <v>8200</v>
      </c>
      <c r="I3508" s="151" t="s">
        <v>668</v>
      </c>
      <c r="J3508" s="93" t="s">
        <v>9495</v>
      </c>
      <c r="K3508" s="153"/>
      <c r="L3508" s="153"/>
      <c r="M3508" s="153"/>
      <c r="N3508" s="153"/>
      <c r="O3508" s="153"/>
      <c r="P3508" s="153"/>
      <c r="Q3508" s="153"/>
      <c r="R3508" s="153"/>
      <c r="S3508" s="153"/>
    </row>
    <row r="3509" spans="1:19" ht="112.5">
      <c r="A3509" s="277" t="s">
        <v>25424</v>
      </c>
      <c r="B3509" s="253" t="s">
        <v>153</v>
      </c>
      <c r="C3509" s="93" t="s">
        <v>9496</v>
      </c>
      <c r="D3509" s="93" t="s">
        <v>9497</v>
      </c>
      <c r="E3509" s="148">
        <f ca="1">IFERROR(__xludf.DUMMYFUNCTION(" VLOOKUP(A3556, IMPORTRANGE(""https://docs.google.com/spreadsheets/d/1fj_Bhi2XPL3siwIh4sx4VRLAe31yD50oKdj5UlRYW0c/"", ""Сводка!A:AA""), 5, FALSE)"),400)</f>
        <v>400</v>
      </c>
      <c r="F3509" s="148" t="s">
        <v>50</v>
      </c>
      <c r="G3509" s="147">
        <f ca="1">IFERROR(__xludf.DUMMYFUNCTION(" VLOOKUP(A3556, IMPORTRANGE(""https://docs.google.com/spreadsheets/d/1QNLbnkR_AongFt22vMfNzfpjZ0CjpI8QI-w0wBnYA1w/"", ""Инфа!A:AA""), 6, FALSE)"),2024)</f>
        <v>2024</v>
      </c>
      <c r="H3509" s="154">
        <v>37700</v>
      </c>
      <c r="I3509" s="151" t="s">
        <v>3365</v>
      </c>
      <c r="J3509" s="93" t="s">
        <v>9498</v>
      </c>
      <c r="K3509" s="153"/>
      <c r="L3509" s="153"/>
      <c r="M3509" s="153"/>
      <c r="N3509" s="153"/>
      <c r="O3509" s="153"/>
      <c r="P3509" s="153"/>
      <c r="Q3509" s="153"/>
      <c r="R3509" s="153"/>
      <c r="S3509" s="153"/>
    </row>
    <row r="3510" spans="1:19" ht="112.5">
      <c r="A3510" s="277" t="s">
        <v>25424</v>
      </c>
      <c r="B3510" s="253" t="s">
        <v>153</v>
      </c>
      <c r="C3510" s="93" t="s">
        <v>9496</v>
      </c>
      <c r="D3510" s="93" t="s">
        <v>9499</v>
      </c>
      <c r="E3510" s="148">
        <f ca="1">IFERROR(__xludf.DUMMYFUNCTION(" VLOOKUP(A3557, IMPORTRANGE(""https://docs.google.com/spreadsheets/d/1fj_Bhi2XPL3siwIh4sx4VRLAe31yD50oKdj5UlRYW0c/"", ""Сводка!A:AA""), 5, FALSE)"),324)</f>
        <v>324</v>
      </c>
      <c r="F3510" s="148" t="s">
        <v>50</v>
      </c>
      <c r="G3510" s="147">
        <f ca="1">IFERROR(__xludf.DUMMYFUNCTION(" VLOOKUP(A3557, IMPORTRANGE(""https://docs.google.com/spreadsheets/d/1QNLbnkR_AongFt22vMfNzfpjZ0CjpI8QI-w0wBnYA1w/"", ""Инфа!A:AA""), 6, FALSE)"),2024)</f>
        <v>2024</v>
      </c>
      <c r="H3510" s="150">
        <v>19100</v>
      </c>
      <c r="I3510" s="151" t="s">
        <v>3365</v>
      </c>
      <c r="J3510" s="93" t="s">
        <v>9498</v>
      </c>
      <c r="K3510" s="153"/>
      <c r="L3510" s="153"/>
      <c r="M3510" s="153"/>
      <c r="N3510" s="153"/>
      <c r="O3510" s="153"/>
      <c r="P3510" s="153"/>
      <c r="Q3510" s="153"/>
      <c r="R3510" s="153"/>
      <c r="S3510" s="153"/>
    </row>
    <row r="3511" spans="1:19" ht="112.5">
      <c r="A3511" s="277" t="s">
        <v>25424</v>
      </c>
      <c r="B3511" s="253" t="s">
        <v>153</v>
      </c>
      <c r="C3511" s="93" t="s">
        <v>9496</v>
      </c>
      <c r="D3511" s="93" t="s">
        <v>9500</v>
      </c>
      <c r="E3511" s="148">
        <f ca="1">IFERROR(__xludf.DUMMYFUNCTION(" VLOOKUP(A3558, IMPORTRANGE(""https://docs.google.com/spreadsheets/d/1fj_Bhi2XPL3siwIh4sx4VRLAe31yD50oKdj5UlRYW0c/"", ""Сводка!A:AA""), 5, FALSE)"),204)</f>
        <v>204</v>
      </c>
      <c r="F3511" s="148" t="s">
        <v>50</v>
      </c>
      <c r="G3511" s="147">
        <f ca="1">IFERROR(__xludf.DUMMYFUNCTION(" VLOOKUP(A3558, IMPORTRANGE(""https://docs.google.com/spreadsheets/d/1QNLbnkR_AongFt22vMfNzfpjZ0CjpI8QI-w0wBnYA1w/"", ""Инфа!A:AA""), 6, FALSE)"),2024)</f>
        <v>2024</v>
      </c>
      <c r="H3511" s="150">
        <v>22400</v>
      </c>
      <c r="I3511" s="151" t="s">
        <v>3365</v>
      </c>
      <c r="J3511" s="93" t="s">
        <v>9498</v>
      </c>
      <c r="K3511" s="153"/>
      <c r="L3511" s="153"/>
      <c r="M3511" s="153"/>
      <c r="N3511" s="153"/>
      <c r="O3511" s="153"/>
      <c r="P3511" s="153"/>
      <c r="Q3511" s="153"/>
      <c r="R3511" s="153"/>
      <c r="S3511" s="153"/>
    </row>
    <row r="3512" spans="1:19" ht="112.5">
      <c r="A3512" s="277" t="s">
        <v>25424</v>
      </c>
      <c r="B3512" s="253" t="s">
        <v>400</v>
      </c>
      <c r="C3512" s="93" t="s">
        <v>9501</v>
      </c>
      <c r="D3512" s="93" t="s">
        <v>9502</v>
      </c>
      <c r="E3512" s="148">
        <f ca="1">IFERROR(__xludf.DUMMYFUNCTION(" VLOOKUP(A3559, IMPORTRANGE(""https://docs.google.com/spreadsheets/d/1fj_Bhi2XPL3siwIh4sx4VRLAe31yD50oKdj5UlRYW0c/"", ""Сводка!A:AA""), 5, FALSE)"),204)</f>
        <v>204</v>
      </c>
      <c r="F3512" s="148" t="s">
        <v>403</v>
      </c>
      <c r="G3512" s="147">
        <f ca="1">IFERROR(__xludf.DUMMYFUNCTION(" VLOOKUP(A3559, IMPORTRANGE(""https://docs.google.com/spreadsheets/d/1QNLbnkR_AongFt22vMfNzfpjZ0CjpI8QI-w0wBnYA1w/"", ""Инфа!A:AA""), 6, FALSE)"),2024)</f>
        <v>2024</v>
      </c>
      <c r="H3512" s="150">
        <v>17200</v>
      </c>
      <c r="I3512" s="151" t="s">
        <v>9503</v>
      </c>
      <c r="J3512" s="93" t="s">
        <v>9504</v>
      </c>
      <c r="K3512" s="153"/>
      <c r="L3512" s="153"/>
      <c r="M3512" s="153"/>
      <c r="N3512" s="153"/>
      <c r="O3512" s="153"/>
      <c r="P3512" s="153"/>
      <c r="Q3512" s="153"/>
      <c r="R3512" s="153"/>
      <c r="S3512" s="153"/>
    </row>
    <row r="3513" spans="1:19" ht="206.25">
      <c r="A3513" s="277" t="s">
        <v>25424</v>
      </c>
      <c r="B3513" s="253" t="s">
        <v>153</v>
      </c>
      <c r="C3513" s="93" t="s">
        <v>9505</v>
      </c>
      <c r="D3513" s="93" t="s">
        <v>3172</v>
      </c>
      <c r="E3513" s="148">
        <f ca="1">IFERROR(__xludf.DUMMYFUNCTION(" VLOOKUP(A3560, IMPORTRANGE(""https://docs.google.com/spreadsheets/d/1fj_Bhi2XPL3siwIh4sx4VRLAe31yD50oKdj5UlRYW0c/"", ""Сводка!A:AA""), 5, FALSE)"),336)</f>
        <v>336</v>
      </c>
      <c r="F3513" s="148" t="s">
        <v>50</v>
      </c>
      <c r="G3513" s="147">
        <f ca="1">IFERROR(__xludf.DUMMYFUNCTION(" VLOOKUP(A3560, IMPORTRANGE(""https://docs.google.com/spreadsheets/d/1QNLbnkR_AongFt22vMfNzfpjZ0CjpI8QI-w0wBnYA1w/"", ""Инфа!A:AA""), 6, FALSE)"),2024)</f>
        <v>2024</v>
      </c>
      <c r="H3513" s="150">
        <v>15100</v>
      </c>
      <c r="I3513" s="151" t="s">
        <v>161</v>
      </c>
      <c r="J3513" s="93" t="s">
        <v>9506</v>
      </c>
      <c r="K3513" s="153"/>
      <c r="L3513" s="153"/>
      <c r="M3513" s="153"/>
      <c r="N3513" s="153"/>
      <c r="O3513" s="153"/>
      <c r="P3513" s="153"/>
      <c r="Q3513" s="153"/>
      <c r="R3513" s="153"/>
      <c r="S3513" s="153"/>
    </row>
    <row r="3514" spans="1:19" ht="112.5">
      <c r="A3514" s="277" t="s">
        <v>25424</v>
      </c>
      <c r="B3514" s="253" t="s">
        <v>153</v>
      </c>
      <c r="C3514" s="93" t="s">
        <v>9507</v>
      </c>
      <c r="D3514" s="93" t="s">
        <v>9508</v>
      </c>
      <c r="E3514" s="148">
        <f ca="1">IFERROR(__xludf.DUMMYFUNCTION(" VLOOKUP(A3561, IMPORTRANGE(""https://docs.google.com/spreadsheets/d/1fj_Bhi2XPL3siwIh4sx4VRLAe31yD50oKdj5UlRYW0c/"", ""Сводка!A:AA""), 5, FALSE)"),92)</f>
        <v>92</v>
      </c>
      <c r="F3514" s="148" t="s">
        <v>50</v>
      </c>
      <c r="G3514" s="147">
        <f ca="1">IFERROR(__xludf.DUMMYFUNCTION(" VLOOKUP(A3561, IMPORTRANGE(""https://docs.google.com/spreadsheets/d/1QNLbnkR_AongFt22vMfNzfpjZ0CjpI8QI-w0wBnYA1w/"", ""Инфа!A:AA""), 6, FALSE)"),2024)</f>
        <v>2024</v>
      </c>
      <c r="H3514" s="150">
        <v>7800</v>
      </c>
      <c r="I3514" s="151" t="s">
        <v>42</v>
      </c>
      <c r="J3514" s="93" t="s">
        <v>9509</v>
      </c>
      <c r="K3514" s="153"/>
      <c r="L3514" s="153"/>
      <c r="M3514" s="153"/>
      <c r="N3514" s="153"/>
      <c r="O3514" s="153"/>
      <c r="P3514" s="153"/>
      <c r="Q3514" s="153"/>
      <c r="R3514" s="153"/>
      <c r="S3514" s="153"/>
    </row>
    <row r="3515" spans="1:19" ht="187.5">
      <c r="A3515" s="277" t="s">
        <v>25424</v>
      </c>
      <c r="B3515" s="253" t="s">
        <v>153</v>
      </c>
      <c r="C3515" s="93" t="s">
        <v>9510</v>
      </c>
      <c r="D3515" s="93" t="s">
        <v>9511</v>
      </c>
      <c r="E3515" s="148" t="e">
        <f>#REF!</f>
        <v>#REF!</v>
      </c>
      <c r="F3515" s="148" t="s">
        <v>9512</v>
      </c>
      <c r="G3515" s="147">
        <f ca="1">IFERROR(__xludf.DUMMYFUNCTION(" VLOOKUP(A3562, IMPORTRANGE(""https://docs.google.com/spreadsheets/d/1QNLbnkR_AongFt22vMfNzfpjZ0CjpI8QI-w0wBnYA1w/"", ""Инфа!A:AA""), 6, FALSE)"),2024)</f>
        <v>2024</v>
      </c>
      <c r="H3515" s="150">
        <v>12200</v>
      </c>
      <c r="I3515" s="156" t="s">
        <v>97</v>
      </c>
      <c r="J3515" s="93" t="s">
        <v>9513</v>
      </c>
      <c r="K3515" s="153"/>
      <c r="L3515" s="153"/>
      <c r="M3515" s="153"/>
      <c r="N3515" s="153"/>
      <c r="O3515" s="153"/>
      <c r="P3515" s="153"/>
      <c r="Q3515" s="153"/>
      <c r="R3515" s="153"/>
      <c r="S3515" s="153"/>
    </row>
    <row r="3516" spans="1:19" ht="131.25">
      <c r="A3516" s="277" t="s">
        <v>25424</v>
      </c>
      <c r="B3516" s="253" t="s">
        <v>153</v>
      </c>
      <c r="C3516" s="93" t="s">
        <v>9514</v>
      </c>
      <c r="D3516" s="96" t="s">
        <v>9515</v>
      </c>
      <c r="E3516" s="148">
        <f ca="1">IFERROR(__xludf.DUMMYFUNCTION(" VLOOKUP(A3563, IMPORTRANGE(""https://docs.google.com/spreadsheets/d/1fj_Bhi2XPL3siwIh4sx4VRLAe31yD50oKdj5UlRYW0c/"", ""Сводка!A:AA""), 5, FALSE)"),240)</f>
        <v>240</v>
      </c>
      <c r="F3516" s="148" t="s">
        <v>50</v>
      </c>
      <c r="G3516" s="147">
        <f ca="1">IFERROR(__xludf.DUMMYFUNCTION(" VLOOKUP(A3563, IMPORTRANGE(""https://docs.google.com/spreadsheets/d/1QNLbnkR_AongFt22vMfNzfpjZ0CjpI8QI-w0wBnYA1w/"", ""Инфа!A:AA""), 6, FALSE)"),2024)</f>
        <v>2024</v>
      </c>
      <c r="H3516" s="150">
        <v>12200</v>
      </c>
      <c r="I3516" s="156" t="s">
        <v>97</v>
      </c>
      <c r="J3516" s="93" t="s">
        <v>9516</v>
      </c>
      <c r="K3516" s="153"/>
      <c r="L3516" s="153"/>
      <c r="M3516" s="153"/>
      <c r="N3516" s="153"/>
      <c r="O3516" s="153"/>
      <c r="P3516" s="153"/>
      <c r="Q3516" s="153"/>
      <c r="R3516" s="153"/>
      <c r="S3516" s="153"/>
    </row>
    <row r="3517" spans="1:19" ht="168.75">
      <c r="A3517" s="277" t="s">
        <v>25424</v>
      </c>
      <c r="B3517" s="253" t="s">
        <v>153</v>
      </c>
      <c r="C3517" s="93" t="s">
        <v>9517</v>
      </c>
      <c r="D3517" s="93" t="s">
        <v>9518</v>
      </c>
      <c r="E3517" s="148">
        <f ca="1">IFERROR(__xludf.DUMMYFUNCTION(" VLOOKUP(A3564, IMPORTRANGE(""https://docs.google.com/spreadsheets/d/1fj_Bhi2XPL3siwIh4sx4VRLAe31yD50oKdj5UlRYW0c/"", ""Сводка!A:AA""), 5, FALSE)"),136)</f>
        <v>136</v>
      </c>
      <c r="F3517" s="148" t="s">
        <v>1291</v>
      </c>
      <c r="G3517" s="147">
        <f ca="1">IFERROR(__xludf.DUMMYFUNCTION(" VLOOKUP(A3564, IMPORTRANGE(""https://docs.google.com/spreadsheets/d/1QNLbnkR_AongFt22vMfNzfpjZ0CjpI8QI-w0wBnYA1w/"", ""Инфа!A:AA""), 6, FALSE)"),2024)</f>
        <v>2024</v>
      </c>
      <c r="H3517" s="150">
        <v>13200</v>
      </c>
      <c r="I3517" s="151" t="s">
        <v>79</v>
      </c>
      <c r="J3517" s="93" t="s">
        <v>9519</v>
      </c>
      <c r="K3517" s="153"/>
      <c r="L3517" s="153"/>
      <c r="M3517" s="153"/>
      <c r="N3517" s="153"/>
      <c r="O3517" s="153"/>
      <c r="P3517" s="153"/>
      <c r="Q3517" s="153"/>
      <c r="R3517" s="153"/>
      <c r="S3517" s="153"/>
    </row>
    <row r="3518" spans="1:19" ht="225">
      <c r="A3518" s="277" t="s">
        <v>25424</v>
      </c>
      <c r="B3518" s="253" t="s">
        <v>153</v>
      </c>
      <c r="C3518" s="93" t="s">
        <v>9517</v>
      </c>
      <c r="D3518" s="93" t="s">
        <v>1460</v>
      </c>
      <c r="E3518" s="148">
        <f ca="1">IFERROR(__xludf.DUMMYFUNCTION(" VLOOKUP(A3565, IMPORTRANGE(""https://docs.google.com/spreadsheets/d/1fj_Bhi2XPL3siwIh4sx4VRLAe31yD50oKdj5UlRYW0c/"", ""Сводка!A:AA""), 5, FALSE)"),260)</f>
        <v>260</v>
      </c>
      <c r="F3518" s="148" t="s">
        <v>165</v>
      </c>
      <c r="G3518" s="147">
        <f ca="1">IFERROR(__xludf.DUMMYFUNCTION(" VLOOKUP(A3565, IMPORTRANGE(""https://docs.google.com/spreadsheets/d/1QNLbnkR_AongFt22vMfNzfpjZ0CjpI8QI-w0wBnYA1w/"", ""Инфа!A:AA""), 6, FALSE)"),2024)</f>
        <v>2024</v>
      </c>
      <c r="H3518" s="150">
        <v>20600</v>
      </c>
      <c r="I3518" s="151" t="s">
        <v>79</v>
      </c>
      <c r="J3518" s="93" t="s">
        <v>9520</v>
      </c>
      <c r="K3518" s="153"/>
      <c r="L3518" s="153"/>
      <c r="M3518" s="153"/>
      <c r="N3518" s="153"/>
      <c r="O3518" s="153"/>
      <c r="P3518" s="153"/>
      <c r="Q3518" s="153"/>
      <c r="R3518" s="153"/>
      <c r="S3518" s="153"/>
    </row>
    <row r="3519" spans="1:19" ht="168.75">
      <c r="A3519" s="277" t="s">
        <v>25424</v>
      </c>
      <c r="B3519" s="253" t="s">
        <v>153</v>
      </c>
      <c r="C3519" s="93" t="s">
        <v>9517</v>
      </c>
      <c r="D3519" s="93" t="s">
        <v>9521</v>
      </c>
      <c r="E3519" s="148">
        <f ca="1">IFERROR(__xludf.DUMMYFUNCTION(" VLOOKUP(A3566, IMPORTRANGE(""https://docs.google.com/spreadsheets/d/1fj_Bhi2XPL3siwIh4sx4VRLAe31yD50oKdj5UlRYW0c/"", ""Сводка!A:AA""), 5, FALSE)"),64)</f>
        <v>64</v>
      </c>
      <c r="F3519" s="148" t="s">
        <v>9522</v>
      </c>
      <c r="G3519" s="147">
        <f ca="1">IFERROR(__xludf.DUMMYFUNCTION(" VLOOKUP(A3566, IMPORTRANGE(""https://docs.google.com/spreadsheets/d/1QNLbnkR_AongFt22vMfNzfpjZ0CjpI8QI-w0wBnYA1w/"", ""Инфа!A:AA""), 6, FALSE)"),2024)</f>
        <v>2024</v>
      </c>
      <c r="H3519" s="150">
        <v>6900</v>
      </c>
      <c r="I3519" s="151" t="s">
        <v>79</v>
      </c>
      <c r="J3519" s="93" t="s">
        <v>9523</v>
      </c>
      <c r="K3519" s="153"/>
      <c r="L3519" s="153"/>
      <c r="M3519" s="153"/>
      <c r="N3519" s="153"/>
      <c r="O3519" s="153"/>
      <c r="P3519" s="153"/>
      <c r="Q3519" s="153"/>
      <c r="R3519" s="153"/>
      <c r="S3519" s="153"/>
    </row>
    <row r="3520" spans="1:19" ht="53.25" customHeight="1">
      <c r="A3520" s="277" t="s">
        <v>25424</v>
      </c>
      <c r="B3520" s="253" t="s">
        <v>153</v>
      </c>
      <c r="C3520" s="93" t="s">
        <v>9517</v>
      </c>
      <c r="D3520" s="93" t="s">
        <v>9524</v>
      </c>
      <c r="E3520" s="148">
        <f ca="1">IFERROR(__xludf.DUMMYFUNCTION(" VLOOKUP(A3567, IMPORTRANGE(""https://docs.google.com/spreadsheets/d/1fj_Bhi2XPL3siwIh4sx4VRLAe31yD50oKdj5UlRYW0c/"", ""Сводка!A:AA""), 5, FALSE)"),120)</f>
        <v>120</v>
      </c>
      <c r="F3520" s="148" t="s">
        <v>165</v>
      </c>
      <c r="G3520" s="147">
        <f ca="1">IFERROR(__xludf.DUMMYFUNCTION(" VLOOKUP(A3567, IMPORTRANGE(""https://docs.google.com/spreadsheets/d/1QNLbnkR_AongFt22vMfNzfpjZ0CjpI8QI-w0wBnYA1w/"", ""Инфа!A:AA""), 6, FALSE)"),2023)</f>
        <v>2023</v>
      </c>
      <c r="H3520" s="150">
        <v>12200</v>
      </c>
      <c r="I3520" s="151" t="s">
        <v>8326</v>
      </c>
      <c r="J3520" s="93" t="s">
        <v>9525</v>
      </c>
      <c r="K3520" s="153"/>
      <c r="L3520" s="153"/>
      <c r="M3520" s="153"/>
      <c r="N3520" s="153"/>
      <c r="O3520" s="153"/>
      <c r="P3520" s="153"/>
      <c r="Q3520" s="153"/>
      <c r="R3520" s="153"/>
      <c r="S3520" s="153"/>
    </row>
    <row r="3521" spans="1:19" ht="262.5">
      <c r="A3521" s="277" t="s">
        <v>25424</v>
      </c>
      <c r="B3521" s="253" t="s">
        <v>400</v>
      </c>
      <c r="C3521" s="93" t="s">
        <v>9526</v>
      </c>
      <c r="D3521" s="93" t="s">
        <v>9527</v>
      </c>
      <c r="E3521" s="148">
        <f ca="1">IFERROR(__xludf.DUMMYFUNCTION(" VLOOKUP(A3568, IMPORTRANGE(""https://docs.google.com/spreadsheets/d/1fj_Bhi2XPL3siwIh4sx4VRLAe31yD50oKdj5UlRYW0c/"", ""Сводка!A:AA""), 5, FALSE)"),252)</f>
        <v>252</v>
      </c>
      <c r="F3521" s="148" t="s">
        <v>403</v>
      </c>
      <c r="G3521" s="147">
        <f ca="1">IFERROR(__xludf.DUMMYFUNCTION(" VLOOKUP(A3568, IMPORTRANGE(""https://docs.google.com/spreadsheets/d/1QNLbnkR_AongFt22vMfNzfpjZ0CjpI8QI-w0wBnYA1w/"", ""Инфа!A:AA""), 6, FALSE)"),2024)</f>
        <v>2024</v>
      </c>
      <c r="H3521" s="150">
        <v>20100</v>
      </c>
      <c r="I3521" s="151" t="s">
        <v>79</v>
      </c>
      <c r="J3521" s="93" t="s">
        <v>9528</v>
      </c>
      <c r="K3521" s="153"/>
      <c r="L3521" s="153"/>
      <c r="M3521" s="153"/>
      <c r="N3521" s="153"/>
      <c r="O3521" s="153"/>
      <c r="P3521" s="153"/>
      <c r="Q3521" s="153"/>
      <c r="R3521" s="153"/>
      <c r="S3521" s="153"/>
    </row>
    <row r="3522" spans="1:19" ht="262.5">
      <c r="A3522" s="277" t="s">
        <v>25424</v>
      </c>
      <c r="B3522" s="253" t="s">
        <v>153</v>
      </c>
      <c r="C3522" s="93" t="s">
        <v>9529</v>
      </c>
      <c r="D3522" s="93" t="s">
        <v>9530</v>
      </c>
      <c r="E3522" s="148">
        <f ca="1">IFERROR(__xludf.DUMMYFUNCTION(" VLOOKUP(A3569, IMPORTRANGE(""https://docs.google.com/spreadsheets/d/1fj_Bhi2XPL3siwIh4sx4VRLAe31yD50oKdj5UlRYW0c/"", ""Сводка!A:AA""), 5, FALSE)"),284)</f>
        <v>284</v>
      </c>
      <c r="F3522" s="148" t="s">
        <v>165</v>
      </c>
      <c r="G3522" s="147">
        <f ca="1">IFERROR(__xludf.DUMMYFUNCTION(" VLOOKUP(A3569, IMPORTRANGE(""https://docs.google.com/spreadsheets/d/1QNLbnkR_AongFt22vMfNzfpjZ0CjpI8QI-w0wBnYA1w/"", ""Инфа!A:AA""), 6, FALSE)"),2024)</f>
        <v>2024</v>
      </c>
      <c r="H3522" s="150">
        <v>22000</v>
      </c>
      <c r="I3522" s="151" t="s">
        <v>79</v>
      </c>
      <c r="J3522" s="93" t="s">
        <v>9531</v>
      </c>
      <c r="K3522" s="153"/>
      <c r="L3522" s="153"/>
      <c r="M3522" s="153"/>
      <c r="N3522" s="153"/>
      <c r="O3522" s="153"/>
      <c r="P3522" s="153"/>
      <c r="Q3522" s="153"/>
      <c r="R3522" s="153"/>
      <c r="S3522" s="153"/>
    </row>
    <row r="3523" spans="1:19" ht="93.75">
      <c r="A3523" s="277" t="s">
        <v>25424</v>
      </c>
      <c r="B3523" s="253" t="s">
        <v>153</v>
      </c>
      <c r="C3523" s="93" t="s">
        <v>9532</v>
      </c>
      <c r="D3523" s="93" t="s">
        <v>9533</v>
      </c>
      <c r="E3523" s="148">
        <f ca="1">IFERROR(__xludf.DUMMYFUNCTION(" VLOOKUP(A3570, IMPORTRANGE(""https://docs.google.com/spreadsheets/d/1fj_Bhi2XPL3siwIh4sx4VRLAe31yD50oKdj5UlRYW0c/"", ""Сводка!A:AA""), 5, FALSE)"),132)</f>
        <v>132</v>
      </c>
      <c r="F3523" s="148" t="s">
        <v>165</v>
      </c>
      <c r="G3523" s="147">
        <f ca="1">IFERROR(__xludf.DUMMYFUNCTION(" VLOOKUP(A3570, IMPORTRANGE(""https://docs.google.com/spreadsheets/d/1QNLbnkR_AongFt22vMfNzfpjZ0CjpI8QI-w0wBnYA1w/"", ""Инфа!A:AA""), 6, FALSE)"),2024)</f>
        <v>2024</v>
      </c>
      <c r="H3523" s="150">
        <v>12900</v>
      </c>
      <c r="I3523" s="151" t="s">
        <v>79</v>
      </c>
      <c r="J3523" s="101" t="s">
        <v>9534</v>
      </c>
      <c r="K3523" s="153"/>
      <c r="L3523" s="153"/>
      <c r="M3523" s="153"/>
      <c r="N3523" s="153"/>
      <c r="O3523" s="153"/>
      <c r="P3523" s="153"/>
      <c r="Q3523" s="153"/>
      <c r="R3523" s="153"/>
      <c r="S3523" s="153"/>
    </row>
    <row r="3524" spans="1:19" ht="168.75">
      <c r="A3524" s="277" t="s">
        <v>25424</v>
      </c>
      <c r="B3524" s="253" t="s">
        <v>153</v>
      </c>
      <c r="C3524" s="93" t="s">
        <v>9535</v>
      </c>
      <c r="D3524" s="93" t="s">
        <v>9536</v>
      </c>
      <c r="E3524" s="148">
        <f ca="1">IFERROR(__xludf.DUMMYFUNCTION(" VLOOKUP(A3571, IMPORTRANGE(""https://docs.google.com/spreadsheets/d/1fj_Bhi2XPL3siwIh4sx4VRLAe31yD50oKdj5UlRYW0c/"", ""Сводка!A:AA""), 5, FALSE)"),148)</f>
        <v>148</v>
      </c>
      <c r="F3524" s="148" t="s">
        <v>165</v>
      </c>
      <c r="G3524" s="147">
        <f ca="1">IFERROR(__xludf.DUMMYFUNCTION(" VLOOKUP(A3571, IMPORTRANGE(""https://docs.google.com/spreadsheets/d/1QNLbnkR_AongFt22vMfNzfpjZ0CjpI8QI-w0wBnYA1w/"", ""Инфа!A:AA""), 6, FALSE)"),2024)</f>
        <v>2024</v>
      </c>
      <c r="H3524" s="150">
        <v>13900</v>
      </c>
      <c r="I3524" s="151" t="s">
        <v>8326</v>
      </c>
      <c r="J3524" s="93" t="s">
        <v>9537</v>
      </c>
      <c r="K3524" s="153"/>
      <c r="L3524" s="153"/>
      <c r="M3524" s="153"/>
      <c r="N3524" s="153"/>
      <c r="O3524" s="153"/>
      <c r="P3524" s="153"/>
      <c r="Q3524" s="153"/>
      <c r="R3524" s="153"/>
      <c r="S3524" s="153"/>
    </row>
    <row r="3525" spans="1:19" ht="187.5">
      <c r="A3525" s="277" t="s">
        <v>25424</v>
      </c>
      <c r="B3525" s="253" t="s">
        <v>400</v>
      </c>
      <c r="C3525" s="93" t="s">
        <v>9538</v>
      </c>
      <c r="D3525" s="93" t="s">
        <v>9539</v>
      </c>
      <c r="E3525" s="148">
        <f ca="1">IFERROR(__xludf.DUMMYFUNCTION(" VLOOKUP(A3572, IMPORTRANGE(""https://docs.google.com/spreadsheets/d/1fj_Bhi2XPL3siwIh4sx4VRLAe31yD50oKdj5UlRYW0c/"", ""Сводка!A:AA""), 5, FALSE)"),144)</f>
        <v>144</v>
      </c>
      <c r="F3525" s="148" t="s">
        <v>2114</v>
      </c>
      <c r="G3525" s="147">
        <f ca="1">IFERROR(__xludf.DUMMYFUNCTION(" VLOOKUP(A3572, IMPORTRANGE(""https://docs.google.com/spreadsheets/d/1QNLbnkR_AongFt22vMfNzfpjZ0CjpI8QI-w0wBnYA1w/"", ""Инфа!A:AA""), 6, FALSE)"),2024)</f>
        <v>2024</v>
      </c>
      <c r="H3525" s="150">
        <v>13600</v>
      </c>
      <c r="I3525" s="151" t="s">
        <v>79</v>
      </c>
      <c r="J3525" s="93" t="s">
        <v>9540</v>
      </c>
      <c r="K3525" s="153"/>
      <c r="L3525" s="153"/>
      <c r="M3525" s="153"/>
      <c r="N3525" s="153"/>
      <c r="O3525" s="153"/>
      <c r="P3525" s="153"/>
      <c r="Q3525" s="153"/>
      <c r="R3525" s="153"/>
      <c r="S3525" s="153"/>
    </row>
    <row r="3526" spans="1:19" ht="112.5">
      <c r="A3526" s="277" t="s">
        <v>25424</v>
      </c>
      <c r="B3526" s="253" t="s">
        <v>400</v>
      </c>
      <c r="C3526" s="93" t="s">
        <v>9541</v>
      </c>
      <c r="D3526" s="93" t="s">
        <v>9542</v>
      </c>
      <c r="E3526" s="148" t="e">
        <f>#REF!</f>
        <v>#REF!</v>
      </c>
      <c r="F3526" s="148" t="s">
        <v>415</v>
      </c>
      <c r="G3526" s="147">
        <f ca="1">IFERROR(__xludf.DUMMYFUNCTION(" VLOOKUP(A3573, IMPORTRANGE(""https://docs.google.com/spreadsheets/d/1QNLbnkR_AongFt22vMfNzfpjZ0CjpI8QI-w0wBnYA1w/"", ""Инфа!A:AA""), 6, FALSE)"),2024)</f>
        <v>2024</v>
      </c>
      <c r="H3526" s="150">
        <v>12400</v>
      </c>
      <c r="I3526" s="151" t="s">
        <v>79</v>
      </c>
      <c r="J3526" s="99" t="s">
        <v>9543</v>
      </c>
      <c r="K3526" s="153"/>
      <c r="L3526" s="153"/>
      <c r="M3526" s="153"/>
      <c r="N3526" s="153"/>
      <c r="O3526" s="153"/>
      <c r="P3526" s="153"/>
      <c r="Q3526" s="153"/>
      <c r="R3526" s="153"/>
      <c r="S3526" s="153"/>
    </row>
    <row r="3527" spans="1:19" ht="206.25">
      <c r="A3527" s="277" t="s">
        <v>25424</v>
      </c>
      <c r="B3527" s="253" t="s">
        <v>153</v>
      </c>
      <c r="C3527" s="93" t="s">
        <v>9544</v>
      </c>
      <c r="D3527" s="93" t="s">
        <v>9545</v>
      </c>
      <c r="E3527" s="148">
        <f ca="1">IFERROR(__xludf.DUMMYFUNCTION(" VLOOKUP(A3574, IMPORTRANGE(""https://docs.google.com/spreadsheets/d/1fj_Bhi2XPL3siwIh4sx4VRLAe31yD50oKdj5UlRYW0c/"", ""Сводка!A:AA""), 5, FALSE)"),92)</f>
        <v>92</v>
      </c>
      <c r="F3527" s="148" t="s">
        <v>165</v>
      </c>
      <c r="G3527" s="147">
        <f ca="1">IFERROR(__xludf.DUMMYFUNCTION(" VLOOKUP(A3574, IMPORTRANGE(""https://docs.google.com/spreadsheets/d/1QNLbnkR_AongFt22vMfNzfpjZ0CjpI8QI-w0wBnYA1w/"", ""Инфа!A:AA""), 6, FALSE)"),2023)</f>
        <v>2023</v>
      </c>
      <c r="H3527" s="150">
        <v>7800</v>
      </c>
      <c r="I3527" s="151" t="s">
        <v>210</v>
      </c>
      <c r="J3527" s="93" t="s">
        <v>9546</v>
      </c>
      <c r="K3527" s="153"/>
      <c r="L3527" s="153"/>
      <c r="M3527" s="153"/>
      <c r="N3527" s="153"/>
      <c r="O3527" s="153"/>
      <c r="P3527" s="153"/>
      <c r="Q3527" s="153"/>
      <c r="R3527" s="153"/>
      <c r="S3527" s="153"/>
    </row>
    <row r="3528" spans="1:19" ht="225">
      <c r="A3528" s="277" t="s">
        <v>25424</v>
      </c>
      <c r="B3528" s="253" t="s">
        <v>400</v>
      </c>
      <c r="C3528" s="93" t="s">
        <v>9547</v>
      </c>
      <c r="D3528" s="93" t="s">
        <v>9548</v>
      </c>
      <c r="E3528" s="148">
        <f ca="1">IFERROR(__xludf.DUMMYFUNCTION(" VLOOKUP(A3575, IMPORTRANGE(""https://docs.google.com/spreadsheets/d/1fj_Bhi2XPL3siwIh4sx4VRLAe31yD50oKdj5UlRYW0c/"", ""Сводка!A:AA""), 5, FALSE)"),224)</f>
        <v>224</v>
      </c>
      <c r="F3528" s="148" t="s">
        <v>415</v>
      </c>
      <c r="G3528" s="147">
        <f ca="1">IFERROR(__xludf.DUMMYFUNCTION(" VLOOKUP(A3575, IMPORTRANGE(""https://docs.google.com/spreadsheets/d/1QNLbnkR_AongFt22vMfNzfpjZ0CjpI8QI-w0wBnYA1w/"", ""Инфа!A:AA""), 6, FALSE)"),2024)</f>
        <v>2024</v>
      </c>
      <c r="H3528" s="150">
        <v>11700</v>
      </c>
      <c r="I3528" s="151" t="s">
        <v>234</v>
      </c>
      <c r="J3528" s="93" t="s">
        <v>9549</v>
      </c>
      <c r="K3528" s="153"/>
      <c r="L3528" s="153"/>
      <c r="M3528" s="153"/>
      <c r="N3528" s="153"/>
      <c r="O3528" s="153"/>
      <c r="P3528" s="153"/>
      <c r="Q3528" s="153"/>
      <c r="R3528" s="153"/>
      <c r="S3528" s="153"/>
    </row>
    <row r="3529" spans="1:19" ht="225">
      <c r="A3529" s="277" t="s">
        <v>25424</v>
      </c>
      <c r="B3529" s="253" t="s">
        <v>400</v>
      </c>
      <c r="C3529" s="93" t="s">
        <v>9547</v>
      </c>
      <c r="D3529" s="93" t="s">
        <v>9550</v>
      </c>
      <c r="E3529" s="148">
        <f ca="1">IFERROR(__xludf.DUMMYFUNCTION(" VLOOKUP(A3576, IMPORTRANGE(""https://docs.google.com/spreadsheets/d/1fj_Bhi2XPL3siwIh4sx4VRLAe31yD50oKdj5UlRYW0c/"", ""Сводка!A:AA""), 5, FALSE)"),260)</f>
        <v>260</v>
      </c>
      <c r="F3529" s="148" t="s">
        <v>415</v>
      </c>
      <c r="G3529" s="147">
        <f ca="1">IFERROR(__xludf.DUMMYFUNCTION(" VLOOKUP(A3576, IMPORTRANGE(""https://docs.google.com/spreadsheets/d/1QNLbnkR_AongFt22vMfNzfpjZ0CjpI8QI-w0wBnYA1w/"", ""Инфа!A:AA""), 6, FALSE)"),2024)</f>
        <v>2024</v>
      </c>
      <c r="H3529" s="150">
        <v>12800</v>
      </c>
      <c r="I3529" s="151" t="s">
        <v>234</v>
      </c>
      <c r="J3529" s="93" t="s">
        <v>9549</v>
      </c>
      <c r="K3529" s="153"/>
      <c r="L3529" s="153"/>
      <c r="M3529" s="153"/>
      <c r="N3529" s="153"/>
      <c r="O3529" s="153"/>
      <c r="P3529" s="153"/>
      <c r="Q3529" s="153"/>
      <c r="R3529" s="153"/>
      <c r="S3529" s="153"/>
    </row>
    <row r="3530" spans="1:19" ht="206.25">
      <c r="A3530" s="277" t="s">
        <v>25424</v>
      </c>
      <c r="B3530" s="253" t="s">
        <v>400</v>
      </c>
      <c r="C3530" s="93" t="s">
        <v>9547</v>
      </c>
      <c r="D3530" s="93" t="s">
        <v>9551</v>
      </c>
      <c r="E3530" s="148">
        <f ca="1">IFERROR(__xludf.DUMMYFUNCTION(" VLOOKUP(A3577, IMPORTRANGE(""https://docs.google.com/spreadsheets/d/1fj_Bhi2XPL3siwIh4sx4VRLAe31yD50oKdj5UlRYW0c/"", ""Сводка!A:AA""), 5, FALSE)"),352)</f>
        <v>352</v>
      </c>
      <c r="F3530" s="148" t="s">
        <v>415</v>
      </c>
      <c r="G3530" s="147">
        <f ca="1">IFERROR(__xludf.DUMMYFUNCTION(" VLOOKUP(A3577, IMPORTRANGE(""https://docs.google.com/spreadsheets/d/1QNLbnkR_AongFt22vMfNzfpjZ0CjpI8QI-w0wBnYA1w/"", ""Инфа!A:AA""), 6, FALSE)"),2024)</f>
        <v>2024</v>
      </c>
      <c r="H3530" s="154">
        <v>26100</v>
      </c>
      <c r="I3530" s="151" t="s">
        <v>234</v>
      </c>
      <c r="J3530" s="93" t="s">
        <v>9552</v>
      </c>
      <c r="K3530" s="153"/>
      <c r="L3530" s="153"/>
      <c r="M3530" s="153"/>
      <c r="N3530" s="153"/>
      <c r="O3530" s="153"/>
      <c r="P3530" s="153"/>
      <c r="Q3530" s="153"/>
      <c r="R3530" s="153"/>
      <c r="S3530" s="153"/>
    </row>
    <row r="3531" spans="1:19" ht="75">
      <c r="A3531" s="277" t="s">
        <v>25424</v>
      </c>
      <c r="B3531" s="253" t="s">
        <v>400</v>
      </c>
      <c r="C3531" s="93" t="s">
        <v>9553</v>
      </c>
      <c r="D3531" s="93" t="s">
        <v>9554</v>
      </c>
      <c r="E3531" s="148">
        <f ca="1">IFERROR(__xludf.DUMMYFUNCTION(" VLOOKUP(A3578, IMPORTRANGE(""https://docs.google.com/spreadsheets/d/1fj_Bhi2XPL3siwIh4sx4VRLAe31yD50oKdj5UlRYW0c/"", ""Сводка!A:AA""), 5, FALSE)"),476)</f>
        <v>476</v>
      </c>
      <c r="F3531" s="148" t="s">
        <v>466</v>
      </c>
      <c r="G3531" s="147">
        <f ca="1">IFERROR(__xludf.DUMMYFUNCTION(" VLOOKUP(A3578, IMPORTRANGE(""https://docs.google.com/spreadsheets/d/1QNLbnkR_AongFt22vMfNzfpjZ0CjpI8QI-w0wBnYA1w/"", ""Инфа!A:AA""), 6, FALSE)"),2024)</f>
        <v>2024</v>
      </c>
      <c r="H3531" s="154">
        <v>19300</v>
      </c>
      <c r="I3531" s="156" t="s">
        <v>554</v>
      </c>
      <c r="J3531" s="93" t="s">
        <v>9555</v>
      </c>
      <c r="K3531" s="153"/>
      <c r="L3531" s="153"/>
      <c r="M3531" s="153"/>
      <c r="N3531" s="153"/>
      <c r="O3531" s="153"/>
      <c r="P3531" s="153"/>
      <c r="Q3531" s="153"/>
      <c r="R3531" s="153"/>
      <c r="S3531" s="153"/>
    </row>
    <row r="3532" spans="1:19" ht="56.25">
      <c r="A3532" s="277" t="s">
        <v>25424</v>
      </c>
      <c r="B3532" s="253" t="s">
        <v>400</v>
      </c>
      <c r="C3532" s="93" t="s">
        <v>9553</v>
      </c>
      <c r="D3532" s="93" t="s">
        <v>9556</v>
      </c>
      <c r="E3532" s="148">
        <f ca="1">IFERROR(__xludf.DUMMYFUNCTION(" VLOOKUP(A3579, IMPORTRANGE(""https://docs.google.com/spreadsheets/d/1fj_Bhi2XPL3siwIh4sx4VRLAe31yD50oKdj5UlRYW0c/"", ""Сводка!A:AA""), 5, FALSE)"),196)</f>
        <v>196</v>
      </c>
      <c r="F3532" s="148" t="s">
        <v>415</v>
      </c>
      <c r="G3532" s="147">
        <f ca="1">IFERROR(__xludf.DUMMYFUNCTION(" VLOOKUP(A3579, IMPORTRANGE(""https://docs.google.com/spreadsheets/d/1QNLbnkR_AongFt22vMfNzfpjZ0CjpI8QI-w0wBnYA1w/"", ""Инфа!A:AA""), 6, FALSE)"),2024)</f>
        <v>2024</v>
      </c>
      <c r="H3532" s="150">
        <v>10900</v>
      </c>
      <c r="I3532" s="151" t="s">
        <v>138</v>
      </c>
      <c r="J3532" s="93"/>
      <c r="K3532" s="153"/>
      <c r="L3532" s="153"/>
      <c r="M3532" s="153"/>
      <c r="N3532" s="153"/>
      <c r="O3532" s="153"/>
      <c r="P3532" s="153"/>
      <c r="Q3532" s="153"/>
      <c r="R3532" s="153"/>
      <c r="S3532" s="153"/>
    </row>
    <row r="3533" spans="1:19" ht="37.5">
      <c r="A3533" s="277" t="s">
        <v>25424</v>
      </c>
      <c r="B3533" s="253" t="s">
        <v>400</v>
      </c>
      <c r="C3533" s="93" t="s">
        <v>9553</v>
      </c>
      <c r="D3533" s="93" t="s">
        <v>9557</v>
      </c>
      <c r="E3533" s="148">
        <f ca="1">IFERROR(__xludf.DUMMYFUNCTION(" VLOOKUP(A3580, IMPORTRANGE(""https://docs.google.com/spreadsheets/d/1fj_Bhi2XPL3siwIh4sx4VRLAe31yD50oKdj5UlRYW0c/"", ""Сводка!A:AA""), 5, FALSE)"),320)</f>
        <v>320</v>
      </c>
      <c r="F3533" s="148" t="s">
        <v>415</v>
      </c>
      <c r="G3533" s="147">
        <f ca="1">IFERROR(__xludf.DUMMYFUNCTION(" VLOOKUP(A3580, IMPORTRANGE(""https://docs.google.com/spreadsheets/d/1QNLbnkR_AongFt22vMfNzfpjZ0CjpI8QI-w0wBnYA1w/"", ""Инфа!A:AA""), 6, FALSE)"),2024)</f>
        <v>2024</v>
      </c>
      <c r="H3533" s="150">
        <v>14600</v>
      </c>
      <c r="I3533" s="151" t="s">
        <v>819</v>
      </c>
      <c r="J3533" s="93"/>
      <c r="K3533" s="153"/>
      <c r="L3533" s="153"/>
      <c r="M3533" s="153"/>
      <c r="N3533" s="153"/>
      <c r="O3533" s="153"/>
      <c r="P3533" s="153"/>
      <c r="Q3533" s="153"/>
      <c r="R3533" s="153"/>
      <c r="S3533" s="153"/>
    </row>
    <row r="3534" spans="1:19" ht="56.25">
      <c r="A3534" s="277" t="s">
        <v>25424</v>
      </c>
      <c r="B3534" s="253" t="s">
        <v>400</v>
      </c>
      <c r="C3534" s="93" t="s">
        <v>9553</v>
      </c>
      <c r="D3534" s="93" t="s">
        <v>9558</v>
      </c>
      <c r="E3534" s="148">
        <f ca="1">IFERROR(__xludf.DUMMYFUNCTION(" VLOOKUP(A3581, IMPORTRANGE(""https://docs.google.com/spreadsheets/d/1fj_Bhi2XPL3siwIh4sx4VRLAe31yD50oKdj5UlRYW0c/"", ""Сводка!A:AA""), 5, FALSE)"),324)</f>
        <v>324</v>
      </c>
      <c r="F3534" s="148" t="s">
        <v>466</v>
      </c>
      <c r="G3534" s="147">
        <f ca="1">IFERROR(__xludf.DUMMYFUNCTION(" VLOOKUP(A3581, IMPORTRANGE(""https://docs.google.com/spreadsheets/d/1QNLbnkR_AongFt22vMfNzfpjZ0CjpI8QI-w0wBnYA1w/"", ""Инфа!A:AA""), 6, FALSE)"),2024)</f>
        <v>2024</v>
      </c>
      <c r="H3534" s="150">
        <v>14700</v>
      </c>
      <c r="I3534" s="156" t="s">
        <v>257</v>
      </c>
      <c r="J3534" s="93"/>
      <c r="K3534" s="153"/>
      <c r="L3534" s="153"/>
      <c r="M3534" s="153"/>
      <c r="N3534" s="153"/>
      <c r="O3534" s="153"/>
      <c r="P3534" s="153"/>
      <c r="Q3534" s="153"/>
      <c r="R3534" s="153"/>
      <c r="S3534" s="153"/>
    </row>
    <row r="3535" spans="1:19" ht="75">
      <c r="A3535" s="277" t="s">
        <v>25424</v>
      </c>
      <c r="B3535" s="253" t="s">
        <v>400</v>
      </c>
      <c r="C3535" s="93" t="s">
        <v>9553</v>
      </c>
      <c r="D3535" s="93" t="s">
        <v>9559</v>
      </c>
      <c r="E3535" s="148">
        <f ca="1">IFERROR(__xludf.DUMMYFUNCTION(" VLOOKUP(A3582, IMPORTRANGE(""https://docs.google.com/spreadsheets/d/1fj_Bhi2XPL3siwIh4sx4VRLAe31yD50oKdj5UlRYW0c/"", ""Сводка!A:AA""), 5, FALSE)"),380)</f>
        <v>380</v>
      </c>
      <c r="F3535" s="148" t="s">
        <v>466</v>
      </c>
      <c r="G3535" s="147">
        <f ca="1">IFERROR(__xludf.DUMMYFUNCTION(" VLOOKUP(A3582, IMPORTRANGE(""https://docs.google.com/spreadsheets/d/1QNLbnkR_AongFt22vMfNzfpjZ0CjpI8QI-w0wBnYA1w/"", ""Инфа!A:AA""), 6, FALSE)"),2024)</f>
        <v>2024</v>
      </c>
      <c r="H3535" s="154">
        <v>16400</v>
      </c>
      <c r="I3535" s="156" t="s">
        <v>257</v>
      </c>
      <c r="J3535" s="93" t="s">
        <v>9560</v>
      </c>
      <c r="K3535" s="153"/>
      <c r="L3535" s="153"/>
      <c r="M3535" s="153"/>
      <c r="N3535" s="153"/>
      <c r="O3535" s="153"/>
      <c r="P3535" s="153"/>
      <c r="Q3535" s="153"/>
      <c r="R3535" s="153"/>
      <c r="S3535" s="153"/>
    </row>
    <row r="3536" spans="1:19" ht="56.25">
      <c r="A3536" s="277" t="s">
        <v>25424</v>
      </c>
      <c r="B3536" s="253" t="s">
        <v>400</v>
      </c>
      <c r="C3536" s="93" t="s">
        <v>9553</v>
      </c>
      <c r="D3536" s="93" t="s">
        <v>9561</v>
      </c>
      <c r="E3536" s="148">
        <f ca="1">IFERROR(__xludf.DUMMYFUNCTION(" VLOOKUP(A3583, IMPORTRANGE(""https://docs.google.com/spreadsheets/d/1fj_Bhi2XPL3siwIh4sx4VRLAe31yD50oKdj5UlRYW0c/"", ""Сводка!A:AA""), 5, FALSE)"),208)</f>
        <v>208</v>
      </c>
      <c r="F3536" s="148" t="s">
        <v>599</v>
      </c>
      <c r="G3536" s="147">
        <f ca="1">IFERROR(__xludf.DUMMYFUNCTION(" VLOOKUP(A3583, IMPORTRANGE(""https://docs.google.com/spreadsheets/d/1QNLbnkR_AongFt22vMfNzfpjZ0CjpI8QI-w0wBnYA1w/"", ""Инфа!A:AA""), 6, FALSE)"),2024)</f>
        <v>2024</v>
      </c>
      <c r="H3536" s="150">
        <v>11200</v>
      </c>
      <c r="I3536" s="156" t="s">
        <v>370</v>
      </c>
      <c r="J3536" s="93" t="s">
        <v>9562</v>
      </c>
      <c r="K3536" s="153"/>
      <c r="L3536" s="153"/>
      <c r="M3536" s="153"/>
      <c r="N3536" s="153"/>
      <c r="O3536" s="153"/>
      <c r="P3536" s="153"/>
      <c r="Q3536" s="153"/>
      <c r="R3536" s="153"/>
      <c r="S3536" s="153"/>
    </row>
    <row r="3537" spans="1:19" ht="37.5">
      <c r="A3537" s="277" t="s">
        <v>25424</v>
      </c>
      <c r="B3537" s="253" t="s">
        <v>400</v>
      </c>
      <c r="C3537" s="93" t="s">
        <v>9553</v>
      </c>
      <c r="D3537" s="93" t="s">
        <v>9563</v>
      </c>
      <c r="E3537" s="148">
        <f ca="1">IFERROR(__xludf.DUMMYFUNCTION(" VLOOKUP(A3584, IMPORTRANGE(""https://docs.google.com/spreadsheets/d/1fj_Bhi2XPL3siwIh4sx4VRLAe31yD50oKdj5UlRYW0c/"", ""Сводка!A:AA""), 5, FALSE)"),288)</f>
        <v>288</v>
      </c>
      <c r="F3537" s="148" t="s">
        <v>415</v>
      </c>
      <c r="G3537" s="147">
        <f ca="1">IFERROR(__xludf.DUMMYFUNCTION(" VLOOKUP(A3584, IMPORTRANGE(""https://docs.google.com/spreadsheets/d/1QNLbnkR_AongFt22vMfNzfpjZ0CjpI8QI-w0wBnYA1w/"", ""Инфа!A:AA""), 6, FALSE)"),2024)</f>
        <v>2024</v>
      </c>
      <c r="H3537" s="150">
        <v>13600</v>
      </c>
      <c r="I3537" s="156" t="s">
        <v>257</v>
      </c>
      <c r="J3537" s="93"/>
      <c r="K3537" s="153"/>
      <c r="L3537" s="153"/>
      <c r="M3537" s="153"/>
      <c r="N3537" s="153"/>
      <c r="O3537" s="153"/>
      <c r="P3537" s="153"/>
      <c r="Q3537" s="153"/>
      <c r="R3537" s="153"/>
      <c r="S3537" s="153"/>
    </row>
    <row r="3538" spans="1:19" ht="93.75">
      <c r="A3538" s="277" t="s">
        <v>25424</v>
      </c>
      <c r="B3538" s="253" t="s">
        <v>400</v>
      </c>
      <c r="C3538" s="93" t="s">
        <v>9553</v>
      </c>
      <c r="D3538" s="93" t="s">
        <v>9564</v>
      </c>
      <c r="E3538" s="148">
        <f ca="1">IFERROR(__xludf.DUMMYFUNCTION(" VLOOKUP(A3585, IMPORTRANGE(""https://docs.google.com/spreadsheets/d/1fj_Bhi2XPL3siwIh4sx4VRLAe31yD50oKdj5UlRYW0c/"", ""Сводка!A:AA""), 5, FALSE)"),244)</f>
        <v>244</v>
      </c>
      <c r="F3538" s="148" t="s">
        <v>466</v>
      </c>
      <c r="G3538" s="147">
        <f ca="1">IFERROR(__xludf.DUMMYFUNCTION(" VLOOKUP(A3585, IMPORTRANGE(""https://docs.google.com/spreadsheets/d/1QNLbnkR_AongFt22vMfNzfpjZ0CjpI8QI-w0wBnYA1w/"", ""Инфа!A:AA""), 6, FALSE)"),2024)</f>
        <v>2024</v>
      </c>
      <c r="H3538" s="150">
        <v>19600</v>
      </c>
      <c r="I3538" s="151" t="s">
        <v>138</v>
      </c>
      <c r="J3538" s="93" t="s">
        <v>9565</v>
      </c>
      <c r="K3538" s="153"/>
      <c r="L3538" s="153"/>
      <c r="M3538" s="153"/>
      <c r="N3538" s="153"/>
      <c r="O3538" s="153"/>
      <c r="P3538" s="153"/>
      <c r="Q3538" s="153"/>
      <c r="R3538" s="153"/>
      <c r="S3538" s="153"/>
    </row>
    <row r="3539" spans="1:19" ht="75">
      <c r="A3539" s="277" t="s">
        <v>25424</v>
      </c>
      <c r="B3539" s="253" t="s">
        <v>400</v>
      </c>
      <c r="C3539" s="93" t="s">
        <v>9553</v>
      </c>
      <c r="D3539" s="93" t="s">
        <v>9566</v>
      </c>
      <c r="E3539" s="148">
        <f ca="1">IFERROR(__xludf.DUMMYFUNCTION(" VLOOKUP(A3586, IMPORTRANGE(""https://docs.google.com/spreadsheets/d/1fj_Bhi2XPL3siwIh4sx4VRLAe31yD50oKdj5UlRYW0c/"", ""Сводка!A:AA""), 5, FALSE)"),352)</f>
        <v>352</v>
      </c>
      <c r="F3539" s="148" t="s">
        <v>415</v>
      </c>
      <c r="G3539" s="147">
        <f ca="1">IFERROR(__xludf.DUMMYFUNCTION(" VLOOKUP(A3586, IMPORTRANGE(""https://docs.google.com/spreadsheets/d/1QNLbnkR_AongFt22vMfNzfpjZ0CjpI8QI-w0wBnYA1w/"", ""Инфа!A:AA""), 6, FALSE)"),2024)</f>
        <v>2024</v>
      </c>
      <c r="H3539" s="154">
        <v>15600</v>
      </c>
      <c r="I3539" s="156" t="s">
        <v>257</v>
      </c>
      <c r="J3539" s="93"/>
      <c r="K3539" s="153"/>
      <c r="L3539" s="153"/>
      <c r="M3539" s="153"/>
      <c r="N3539" s="153"/>
      <c r="O3539" s="153"/>
      <c r="P3539" s="153"/>
      <c r="Q3539" s="153"/>
      <c r="R3539" s="153"/>
      <c r="S3539" s="153"/>
    </row>
    <row r="3540" spans="1:19" ht="93.75">
      <c r="A3540" s="277" t="s">
        <v>25424</v>
      </c>
      <c r="B3540" s="253" t="s">
        <v>400</v>
      </c>
      <c r="C3540" s="93" t="s">
        <v>9553</v>
      </c>
      <c r="D3540" s="93" t="s">
        <v>9567</v>
      </c>
      <c r="E3540" s="148" t="e">
        <f>#REF!</f>
        <v>#REF!</v>
      </c>
      <c r="F3540" s="148" t="s">
        <v>466</v>
      </c>
      <c r="G3540" s="147">
        <f ca="1">IFERROR(__xludf.DUMMYFUNCTION(" VLOOKUP(A3587, IMPORTRANGE(""https://docs.google.com/spreadsheets/d/1QNLbnkR_AongFt22vMfNzfpjZ0CjpI8QI-w0wBnYA1w/"", ""Инфа!A:AA""), 6, FALSE)"),2024)</f>
        <v>2024</v>
      </c>
      <c r="H3540" s="150">
        <v>13600</v>
      </c>
      <c r="I3540" s="156" t="s">
        <v>257</v>
      </c>
      <c r="J3540" s="93" t="s">
        <v>9568</v>
      </c>
      <c r="K3540" s="153"/>
      <c r="L3540" s="153"/>
      <c r="M3540" s="153"/>
      <c r="N3540" s="153"/>
      <c r="O3540" s="153"/>
      <c r="P3540" s="153"/>
      <c r="Q3540" s="153"/>
      <c r="R3540" s="153"/>
      <c r="S3540" s="153"/>
    </row>
    <row r="3541" spans="1:19" ht="131.25">
      <c r="A3541" s="277" t="s">
        <v>25424</v>
      </c>
      <c r="B3541" s="253" t="s">
        <v>400</v>
      </c>
      <c r="C3541" s="93" t="s">
        <v>9553</v>
      </c>
      <c r="D3541" s="93" t="s">
        <v>9569</v>
      </c>
      <c r="E3541" s="148">
        <f ca="1">IFERROR(__xludf.DUMMYFUNCTION(" VLOOKUP(A3588, IMPORTRANGE(""https://docs.google.com/spreadsheets/d/1fj_Bhi2XPL3siwIh4sx4VRLAe31yD50oKdj5UlRYW0c/"", ""Сводка!A:AA""), 5, FALSE)"),144)</f>
        <v>144</v>
      </c>
      <c r="F3541" s="148" t="s">
        <v>466</v>
      </c>
      <c r="G3541" s="147">
        <f ca="1">IFERROR(__xludf.DUMMYFUNCTION(" VLOOKUP(A3588, IMPORTRANGE(""https://docs.google.com/spreadsheets/d/1QNLbnkR_AongFt22vMfNzfpjZ0CjpI8QI-w0wBnYA1w/"", ""Инфа!A:AA""), 6, FALSE)"),2024)</f>
        <v>2024</v>
      </c>
      <c r="H3541" s="150">
        <v>13600</v>
      </c>
      <c r="I3541" s="151" t="s">
        <v>138</v>
      </c>
      <c r="J3541" s="93" t="s">
        <v>9570</v>
      </c>
      <c r="K3541" s="153"/>
      <c r="L3541" s="153"/>
      <c r="M3541" s="153"/>
      <c r="N3541" s="153"/>
      <c r="O3541" s="153"/>
      <c r="P3541" s="153"/>
      <c r="Q3541" s="153"/>
      <c r="R3541" s="153"/>
      <c r="S3541" s="153"/>
    </row>
    <row r="3542" spans="1:19" ht="93.75">
      <c r="A3542" s="277" t="s">
        <v>25424</v>
      </c>
      <c r="B3542" s="253" t="s">
        <v>400</v>
      </c>
      <c r="C3542" s="93" t="s">
        <v>9553</v>
      </c>
      <c r="D3542" s="93" t="s">
        <v>9571</v>
      </c>
      <c r="E3542" s="148">
        <f ca="1">IFERROR(__xludf.DUMMYFUNCTION(" VLOOKUP(A3589, IMPORTRANGE(""https://docs.google.com/spreadsheets/d/1fj_Bhi2XPL3siwIh4sx4VRLAe31yD50oKdj5UlRYW0c/"", ""Сводка!A:AA""), 5, FALSE)"),108)</f>
        <v>108</v>
      </c>
      <c r="F3542" s="148" t="s">
        <v>466</v>
      </c>
      <c r="G3542" s="147">
        <f ca="1">IFERROR(__xludf.DUMMYFUNCTION(" VLOOKUP(A3589, IMPORTRANGE(""https://docs.google.com/spreadsheets/d/1QNLbnkR_AongFt22vMfNzfpjZ0CjpI8QI-w0wBnYA1w/"", ""Инфа!A:AA""), 6, FALSE)"),2024)</f>
        <v>2024</v>
      </c>
      <c r="H3542" s="150">
        <v>8200</v>
      </c>
      <c r="I3542" s="156" t="s">
        <v>257</v>
      </c>
      <c r="J3542" s="93" t="s">
        <v>9572</v>
      </c>
      <c r="K3542" s="153"/>
      <c r="L3542" s="153"/>
      <c r="M3542" s="153"/>
      <c r="N3542" s="153"/>
      <c r="O3542" s="153"/>
      <c r="P3542" s="153"/>
      <c r="Q3542" s="153"/>
      <c r="R3542" s="153"/>
      <c r="S3542" s="153"/>
    </row>
    <row r="3543" spans="1:19" ht="56.25">
      <c r="A3543" s="277" t="s">
        <v>25424</v>
      </c>
      <c r="B3543" s="253" t="s">
        <v>400</v>
      </c>
      <c r="C3543" s="96" t="s">
        <v>9573</v>
      </c>
      <c r="D3543" s="93" t="s">
        <v>9574</v>
      </c>
      <c r="E3543" s="148">
        <f ca="1">IFERROR(__xludf.DUMMYFUNCTION(" VLOOKUP(A3590, IMPORTRANGE(""https://docs.google.com/spreadsheets/d/1fj_Bhi2XPL3siwIh4sx4VRLAe31yD50oKdj5UlRYW0c/"", ""Сводка!A:AA""), 5, FALSE)"),96)</f>
        <v>96</v>
      </c>
      <c r="F3543" s="148" t="s">
        <v>415</v>
      </c>
      <c r="G3543" s="147">
        <f ca="1">IFERROR(__xludf.DUMMYFUNCTION(" VLOOKUP(A3590, IMPORTRANGE(""https://docs.google.com/spreadsheets/d/1QNLbnkR_AongFt22vMfNzfpjZ0CjpI8QI-w0wBnYA1w/"", ""Инфа!A:AA""), 6, FALSE)"),2024)</f>
        <v>2024</v>
      </c>
      <c r="H3543" s="150">
        <v>7900</v>
      </c>
      <c r="I3543" s="156" t="s">
        <v>534</v>
      </c>
      <c r="J3543" s="93"/>
      <c r="K3543" s="153"/>
      <c r="L3543" s="153"/>
      <c r="M3543" s="153"/>
      <c r="N3543" s="153"/>
      <c r="O3543" s="153"/>
      <c r="P3543" s="153"/>
      <c r="Q3543" s="153"/>
      <c r="R3543" s="153"/>
      <c r="S3543" s="153"/>
    </row>
    <row r="3544" spans="1:19" ht="56.25">
      <c r="A3544" s="277" t="s">
        <v>25424</v>
      </c>
      <c r="B3544" s="253" t="s">
        <v>153</v>
      </c>
      <c r="C3544" s="96" t="s">
        <v>9573</v>
      </c>
      <c r="D3544" s="93" t="s">
        <v>9575</v>
      </c>
      <c r="E3544" s="148">
        <f ca="1">IFERROR(__xludf.DUMMYFUNCTION(" VLOOKUP(A3591, IMPORTRANGE(""https://docs.google.com/spreadsheets/d/1fj_Bhi2XPL3siwIh4sx4VRLAe31yD50oKdj5UlRYW0c/"", ""Сводка!A:AA""), 5, FALSE)"),112)</f>
        <v>112</v>
      </c>
      <c r="F3544" s="148" t="s">
        <v>50</v>
      </c>
      <c r="G3544" s="147">
        <f ca="1">IFERROR(__xludf.DUMMYFUNCTION(" VLOOKUP(A3591, IMPORTRANGE(""https://docs.google.com/spreadsheets/d/1QNLbnkR_AongFt22vMfNzfpjZ0CjpI8QI-w0wBnYA1w/"", ""Инфа!A:AA""), 6, FALSE)"),2024)</f>
        <v>2024</v>
      </c>
      <c r="H3544" s="150">
        <v>8400</v>
      </c>
      <c r="I3544" s="151" t="s">
        <v>291</v>
      </c>
      <c r="J3544" s="93"/>
      <c r="K3544" s="153"/>
      <c r="L3544" s="153"/>
      <c r="M3544" s="153"/>
      <c r="N3544" s="153"/>
      <c r="O3544" s="153"/>
      <c r="P3544" s="153"/>
      <c r="Q3544" s="153"/>
      <c r="R3544" s="153"/>
      <c r="S3544" s="153"/>
    </row>
    <row r="3545" spans="1:19" ht="75">
      <c r="A3545" s="277" t="s">
        <v>25424</v>
      </c>
      <c r="B3545" s="253" t="s">
        <v>400</v>
      </c>
      <c r="C3545" s="93" t="s">
        <v>9576</v>
      </c>
      <c r="D3545" s="93" t="s">
        <v>9577</v>
      </c>
      <c r="E3545" s="148">
        <f ca="1">IFERROR(__xludf.DUMMYFUNCTION(" VLOOKUP(A3592, IMPORTRANGE(""https://docs.google.com/spreadsheets/d/1fj_Bhi2XPL3siwIh4sx4VRLAe31yD50oKdj5UlRYW0c/"", ""Сводка!A:AA""), 5, FALSE)"),165)</f>
        <v>165</v>
      </c>
      <c r="F3545" s="148" t="s">
        <v>9578</v>
      </c>
      <c r="G3545" s="147">
        <f ca="1">IFERROR(__xludf.DUMMYFUNCTION(" VLOOKUP(A3592, IMPORTRANGE(""https://docs.google.com/spreadsheets/d/1QNLbnkR_AongFt22vMfNzfpjZ0CjpI8QI-w0wBnYA1w/"", ""Инфа!A:AA""), 6, FALSE)"),2024)</f>
        <v>2024</v>
      </c>
      <c r="H3545" s="150">
        <v>10000</v>
      </c>
      <c r="I3545" s="151" t="s">
        <v>902</v>
      </c>
      <c r="J3545" s="93"/>
      <c r="K3545" s="153"/>
      <c r="L3545" s="153"/>
      <c r="M3545" s="153"/>
      <c r="N3545" s="153"/>
      <c r="O3545" s="153"/>
      <c r="P3545" s="153"/>
      <c r="Q3545" s="153"/>
      <c r="R3545" s="153"/>
      <c r="S3545" s="153"/>
    </row>
    <row r="3546" spans="1:19" ht="206.25">
      <c r="A3546" s="277" t="s">
        <v>25424</v>
      </c>
      <c r="B3546" s="253" t="s">
        <v>400</v>
      </c>
      <c r="C3546" s="93" t="s">
        <v>9579</v>
      </c>
      <c r="D3546" s="93" t="s">
        <v>9580</v>
      </c>
      <c r="E3546" s="148">
        <f ca="1">IFERROR(__xludf.DUMMYFUNCTION(" VLOOKUP(A3593, IMPORTRANGE(""https://docs.google.com/spreadsheets/d/1fj_Bhi2XPL3siwIh4sx4VRLAe31yD50oKdj5UlRYW0c/"", ""Сводка!A:AA""), 5, FALSE)"),128)</f>
        <v>128</v>
      </c>
      <c r="F3546" s="148" t="s">
        <v>403</v>
      </c>
      <c r="G3546" s="147">
        <f ca="1">IFERROR(__xludf.DUMMYFUNCTION(" VLOOKUP(A3593, IMPORTRANGE(""https://docs.google.com/spreadsheets/d/1QNLbnkR_AongFt22vMfNzfpjZ0CjpI8QI-w0wBnYA1w/"", ""Инфа!A:AA""), 6, FALSE)"),2024)</f>
        <v>2024</v>
      </c>
      <c r="H3546" s="150">
        <v>8800</v>
      </c>
      <c r="I3546" s="151" t="s">
        <v>2099</v>
      </c>
      <c r="J3546" s="93" t="s">
        <v>9581</v>
      </c>
      <c r="K3546" s="153"/>
      <c r="L3546" s="153"/>
      <c r="M3546" s="153"/>
      <c r="N3546" s="153"/>
      <c r="O3546" s="153"/>
      <c r="P3546" s="153"/>
      <c r="Q3546" s="153"/>
      <c r="R3546" s="153"/>
      <c r="S3546" s="153"/>
    </row>
    <row r="3547" spans="1:19" ht="225">
      <c r="A3547" s="277" t="s">
        <v>25424</v>
      </c>
      <c r="B3547" s="253" t="s">
        <v>400</v>
      </c>
      <c r="C3547" s="93" t="s">
        <v>9582</v>
      </c>
      <c r="D3547" s="93" t="s">
        <v>9583</v>
      </c>
      <c r="E3547" s="148">
        <f ca="1">IFERROR(__xludf.DUMMYFUNCTION(" VLOOKUP(A3594, IMPORTRANGE(""https://docs.google.com/spreadsheets/d/1fj_Bhi2XPL3siwIh4sx4VRLAe31yD50oKdj5UlRYW0c/"", ""Сводка!A:AA""), 5, FALSE)"),212)</f>
        <v>212</v>
      </c>
      <c r="F3547" s="148" t="s">
        <v>403</v>
      </c>
      <c r="G3547" s="147">
        <f ca="1">IFERROR(__xludf.DUMMYFUNCTION(" VLOOKUP(A3594, IMPORTRANGE(""https://docs.google.com/spreadsheets/d/1QNLbnkR_AongFt22vMfNzfpjZ0CjpI8QI-w0wBnYA1w/"", ""Инфа!A:AA""), 6, FALSE)"),2024)</f>
        <v>2024</v>
      </c>
      <c r="H3547" s="150">
        <v>11400</v>
      </c>
      <c r="I3547" s="151" t="s">
        <v>2099</v>
      </c>
      <c r="J3547" s="93" t="s">
        <v>9584</v>
      </c>
      <c r="K3547" s="153"/>
      <c r="L3547" s="153"/>
      <c r="M3547" s="153"/>
      <c r="N3547" s="153"/>
      <c r="O3547" s="153"/>
      <c r="P3547" s="153"/>
      <c r="Q3547" s="153"/>
      <c r="R3547" s="153"/>
      <c r="S3547" s="153"/>
    </row>
    <row r="3548" spans="1:19" ht="187.5">
      <c r="A3548" s="277" t="s">
        <v>25424</v>
      </c>
      <c r="B3548" s="253" t="s">
        <v>400</v>
      </c>
      <c r="C3548" s="93" t="s">
        <v>9585</v>
      </c>
      <c r="D3548" s="93" t="s">
        <v>9586</v>
      </c>
      <c r="E3548" s="148">
        <f ca="1">IFERROR(__xludf.DUMMYFUNCTION(" VLOOKUP(A3595, IMPORTRANGE(""https://docs.google.com/spreadsheets/d/1fj_Bhi2XPL3siwIh4sx4VRLAe31yD50oKdj5UlRYW0c/"", ""Сводка!A:AA""), 5, FALSE)"),268)</f>
        <v>268</v>
      </c>
      <c r="F3548" s="148" t="s">
        <v>466</v>
      </c>
      <c r="G3548" s="147">
        <f ca="1">IFERROR(__xludf.DUMMYFUNCTION(" VLOOKUP(A3595, IMPORTRANGE(""https://docs.google.com/spreadsheets/d/1QNLbnkR_AongFt22vMfNzfpjZ0CjpI8QI-w0wBnYA1w/"", ""Инфа!A:AA""), 6, FALSE)"),2024)</f>
        <v>2024</v>
      </c>
      <c r="H3548" s="150">
        <v>21100</v>
      </c>
      <c r="I3548" s="151" t="s">
        <v>133</v>
      </c>
      <c r="J3548" s="93" t="s">
        <v>9587</v>
      </c>
      <c r="K3548" s="153"/>
      <c r="L3548" s="153"/>
      <c r="M3548" s="153"/>
      <c r="N3548" s="153"/>
      <c r="O3548" s="153"/>
      <c r="P3548" s="153"/>
      <c r="Q3548" s="153"/>
      <c r="R3548" s="153"/>
      <c r="S3548" s="153"/>
    </row>
    <row r="3549" spans="1:19" ht="187.5">
      <c r="A3549" s="277" t="s">
        <v>25424</v>
      </c>
      <c r="B3549" s="253" t="s">
        <v>400</v>
      </c>
      <c r="C3549" s="93" t="s">
        <v>9585</v>
      </c>
      <c r="D3549" s="93" t="s">
        <v>9588</v>
      </c>
      <c r="E3549" s="148">
        <f ca="1">IFERROR(__xludf.DUMMYFUNCTION(" VLOOKUP(A3596, IMPORTRANGE(""https://docs.google.com/spreadsheets/d/1fj_Bhi2XPL3siwIh4sx4VRLAe31yD50oKdj5UlRYW0c/"", ""Сводка!A:AA""), 5, FALSE)"),264)</f>
        <v>264</v>
      </c>
      <c r="F3549" s="148" t="s">
        <v>466</v>
      </c>
      <c r="G3549" s="147">
        <f ca="1">IFERROR(__xludf.DUMMYFUNCTION(" VLOOKUP(A3596, IMPORTRANGE(""https://docs.google.com/spreadsheets/d/1QNLbnkR_AongFt22vMfNzfpjZ0CjpI8QI-w0wBnYA1w/"", ""Инфа!A:AA""), 6, FALSE)"),2024)</f>
        <v>2024</v>
      </c>
      <c r="H3549" s="150">
        <v>20800</v>
      </c>
      <c r="I3549" s="151" t="s">
        <v>133</v>
      </c>
      <c r="J3549" s="93" t="s">
        <v>9587</v>
      </c>
      <c r="K3549" s="153"/>
      <c r="L3549" s="153"/>
      <c r="M3549" s="153"/>
      <c r="N3549" s="153"/>
      <c r="O3549" s="153"/>
      <c r="P3549" s="153"/>
      <c r="Q3549" s="153"/>
      <c r="R3549" s="153"/>
      <c r="S3549" s="153"/>
    </row>
    <row r="3550" spans="1:19" ht="112.5">
      <c r="A3550" s="277" t="s">
        <v>25424</v>
      </c>
      <c r="B3550" s="253" t="s">
        <v>400</v>
      </c>
      <c r="C3550" s="93" t="s">
        <v>9589</v>
      </c>
      <c r="D3550" s="93" t="s">
        <v>9590</v>
      </c>
      <c r="E3550" s="148">
        <f ca="1">IFERROR(__xludf.DUMMYFUNCTION(" VLOOKUP(A3598, IMPORTRANGE(""https://docs.google.com/spreadsheets/d/1fj_Bhi2XPL3siwIh4sx4VRLAe31yD50oKdj5UlRYW0c/"", ""Сводка!A:AA""), 5, FALSE)"),216)</f>
        <v>216</v>
      </c>
      <c r="F3550" s="148" t="s">
        <v>403</v>
      </c>
      <c r="G3550" s="147">
        <f ca="1">IFERROR(__xludf.DUMMYFUNCTION(" VLOOKUP(A3598, IMPORTRANGE(""https://docs.google.com/spreadsheets/d/1QNLbnkR_AongFt22vMfNzfpjZ0CjpI8QI-w0wBnYA1w/"", ""Инфа!A:AA""), 6, FALSE)"),2024)</f>
        <v>2024</v>
      </c>
      <c r="H3550" s="150">
        <v>11500</v>
      </c>
      <c r="I3550" s="156" t="s">
        <v>489</v>
      </c>
      <c r="J3550" s="93" t="s">
        <v>9591</v>
      </c>
      <c r="K3550" s="153"/>
      <c r="L3550" s="153"/>
      <c r="M3550" s="153"/>
      <c r="N3550" s="153"/>
      <c r="O3550" s="153"/>
      <c r="P3550" s="153"/>
      <c r="Q3550" s="153"/>
      <c r="R3550" s="153"/>
      <c r="S3550" s="153"/>
    </row>
    <row r="3551" spans="1:19" ht="150">
      <c r="A3551" s="277" t="s">
        <v>25424</v>
      </c>
      <c r="B3551" s="253" t="s">
        <v>400</v>
      </c>
      <c r="C3551" s="93" t="s">
        <v>9592</v>
      </c>
      <c r="D3551" s="93" t="s">
        <v>9593</v>
      </c>
      <c r="E3551" s="148">
        <f ca="1">IFERROR(__xludf.DUMMYFUNCTION(" VLOOKUP(A3599, IMPORTRANGE(""https://docs.google.com/spreadsheets/d/1fj_Bhi2XPL3siwIh4sx4VRLAe31yD50oKdj5UlRYW0c/"", ""Сводка!A:AA""), 5, FALSE)"),238)</f>
        <v>238</v>
      </c>
      <c r="F3551" s="148" t="s">
        <v>415</v>
      </c>
      <c r="G3551" s="147">
        <f ca="1">IFERROR(__xludf.DUMMYFUNCTION(" VLOOKUP(A3599, IMPORTRANGE(""https://docs.google.com/spreadsheets/d/1QNLbnkR_AongFt22vMfNzfpjZ0CjpI8QI-w0wBnYA1w/"", ""Инфа!A:AA""), 6, FALSE)"),2024)</f>
        <v>2024</v>
      </c>
      <c r="H3551" s="150">
        <v>15800</v>
      </c>
      <c r="I3551" s="151" t="s">
        <v>1317</v>
      </c>
      <c r="J3551" s="93" t="s">
        <v>9594</v>
      </c>
      <c r="K3551" s="153"/>
      <c r="L3551" s="153"/>
      <c r="M3551" s="153"/>
      <c r="N3551" s="153"/>
      <c r="O3551" s="153"/>
      <c r="P3551" s="153"/>
      <c r="Q3551" s="153"/>
      <c r="R3551" s="153"/>
      <c r="S3551" s="153"/>
    </row>
    <row r="3552" spans="1:19" ht="93.75">
      <c r="A3552" s="277" t="s">
        <v>25424</v>
      </c>
      <c r="B3552" s="253" t="s">
        <v>400</v>
      </c>
      <c r="C3552" s="93" t="s">
        <v>9595</v>
      </c>
      <c r="D3552" s="93" t="s">
        <v>9596</v>
      </c>
      <c r="E3552" s="148">
        <f ca="1">IFERROR(__xludf.DUMMYFUNCTION(" VLOOKUP(A3600, IMPORTRANGE(""https://docs.google.com/spreadsheets/d/1fj_Bhi2XPL3siwIh4sx4VRLAe31yD50oKdj5UlRYW0c/"", ""Сводка!A:AA""), 5, FALSE)"),128)</f>
        <v>128</v>
      </c>
      <c r="F3552" s="148" t="s">
        <v>863</v>
      </c>
      <c r="G3552" s="147">
        <f ca="1">IFERROR(__xludf.DUMMYFUNCTION(" VLOOKUP(A3600, IMPORTRANGE(""https://docs.google.com/spreadsheets/d/1QNLbnkR_AongFt22vMfNzfpjZ0CjpI8QI-w0wBnYA1w/"", ""Инфа!A:AA""), 6, FALSE)"),2024)</f>
        <v>2024</v>
      </c>
      <c r="H3552" s="150">
        <v>8800</v>
      </c>
      <c r="I3552" s="156" t="s">
        <v>489</v>
      </c>
      <c r="J3552" s="93" t="s">
        <v>9597</v>
      </c>
      <c r="K3552" s="153"/>
      <c r="L3552" s="153"/>
      <c r="M3552" s="153"/>
      <c r="N3552" s="153"/>
      <c r="O3552" s="153"/>
      <c r="P3552" s="153"/>
      <c r="Q3552" s="153"/>
      <c r="R3552" s="153"/>
      <c r="S3552" s="153"/>
    </row>
    <row r="3553" spans="1:19" ht="93.75">
      <c r="A3553" s="277" t="s">
        <v>25424</v>
      </c>
      <c r="B3553" s="253" t="s">
        <v>400</v>
      </c>
      <c r="C3553" s="93" t="s">
        <v>9595</v>
      </c>
      <c r="D3553" s="93" t="s">
        <v>9598</v>
      </c>
      <c r="E3553" s="148">
        <f ca="1">IFERROR(__xludf.DUMMYFUNCTION(" VLOOKUP(A3601, IMPORTRANGE(""https://docs.google.com/spreadsheets/d/1fj_Bhi2XPL3siwIh4sx4VRLAe31yD50oKdj5UlRYW0c/"", ""Сводка!A:AA""), 5, FALSE)"),208)</f>
        <v>208</v>
      </c>
      <c r="F3553" s="148" t="s">
        <v>863</v>
      </c>
      <c r="G3553" s="147">
        <f ca="1">IFERROR(__xludf.DUMMYFUNCTION(" VLOOKUP(A3601, IMPORTRANGE(""https://docs.google.com/spreadsheets/d/1QNLbnkR_AongFt22vMfNzfpjZ0CjpI8QI-w0wBnYA1w/"", ""Инфа!A:AA""), 6, FALSE)"),2024)</f>
        <v>2024</v>
      </c>
      <c r="H3553" s="150">
        <v>11200</v>
      </c>
      <c r="I3553" s="156" t="s">
        <v>489</v>
      </c>
      <c r="J3553" s="93" t="s">
        <v>9599</v>
      </c>
      <c r="K3553" s="153"/>
      <c r="L3553" s="153"/>
      <c r="M3553" s="153"/>
      <c r="N3553" s="153"/>
      <c r="O3553" s="153"/>
      <c r="P3553" s="153"/>
      <c r="Q3553" s="153"/>
      <c r="R3553" s="153"/>
      <c r="S3553" s="153"/>
    </row>
    <row r="3554" spans="1:19" ht="131.25">
      <c r="A3554" s="277" t="s">
        <v>25424</v>
      </c>
      <c r="B3554" s="253" t="s">
        <v>400</v>
      </c>
      <c r="C3554" s="93" t="s">
        <v>9600</v>
      </c>
      <c r="D3554" s="93" t="s">
        <v>9601</v>
      </c>
      <c r="E3554" s="148">
        <f ca="1">IFERROR(__xludf.DUMMYFUNCTION(" VLOOKUP(A3602, IMPORTRANGE(""https://docs.google.com/spreadsheets/d/1fj_Bhi2XPL3siwIh4sx4VRLAe31yD50oKdj5UlRYW0c/"", ""Сводка!A:AA""), 5, FALSE)"),200)</f>
        <v>200</v>
      </c>
      <c r="F3554" s="148" t="s">
        <v>863</v>
      </c>
      <c r="G3554" s="147">
        <f ca="1">IFERROR(__xludf.DUMMYFUNCTION(" VLOOKUP(A3602, IMPORTRANGE(""https://docs.google.com/spreadsheets/d/1QNLbnkR_AongFt22vMfNzfpjZ0CjpI8QI-w0wBnYA1w/"", ""Инфа!A:AA""), 6, FALSE)"),2024)</f>
        <v>2024</v>
      </c>
      <c r="H3554" s="150">
        <v>11000</v>
      </c>
      <c r="I3554" s="156" t="s">
        <v>489</v>
      </c>
      <c r="J3554" s="93" t="s">
        <v>9602</v>
      </c>
      <c r="K3554" s="153"/>
      <c r="L3554" s="153"/>
      <c r="M3554" s="153"/>
      <c r="N3554" s="153"/>
      <c r="O3554" s="153"/>
      <c r="P3554" s="153"/>
      <c r="Q3554" s="153"/>
      <c r="R3554" s="153"/>
      <c r="S3554" s="153"/>
    </row>
    <row r="3555" spans="1:19" ht="75">
      <c r="A3555" s="277" t="s">
        <v>25424</v>
      </c>
      <c r="B3555" s="253" t="s">
        <v>400</v>
      </c>
      <c r="C3555" s="93" t="s">
        <v>9600</v>
      </c>
      <c r="D3555" s="93" t="s">
        <v>9603</v>
      </c>
      <c r="E3555" s="148">
        <f ca="1">IFERROR(__xludf.DUMMYFUNCTION(" VLOOKUP(A3603, IMPORTRANGE(""https://docs.google.com/spreadsheets/d/1fj_Bhi2XPL3siwIh4sx4VRLAe31yD50oKdj5UlRYW0c/"", ""Сводка!A:AA""), 5, FALSE)"),136)</f>
        <v>136</v>
      </c>
      <c r="F3555" s="148" t="s">
        <v>863</v>
      </c>
      <c r="G3555" s="147">
        <f ca="1">IFERROR(__xludf.DUMMYFUNCTION(" VLOOKUP(A3603, IMPORTRANGE(""https://docs.google.com/spreadsheets/d/1QNLbnkR_AongFt22vMfNzfpjZ0CjpI8QI-w0wBnYA1w/"", ""Инфа!A:AA""), 6, FALSE)"),2024)</f>
        <v>2024</v>
      </c>
      <c r="H3555" s="150">
        <v>9100</v>
      </c>
      <c r="I3555" s="156" t="s">
        <v>489</v>
      </c>
      <c r="J3555" s="93" t="s">
        <v>9604</v>
      </c>
      <c r="K3555" s="153"/>
      <c r="L3555" s="153"/>
      <c r="M3555" s="153"/>
      <c r="N3555" s="153"/>
      <c r="O3555" s="153"/>
      <c r="P3555" s="153"/>
      <c r="Q3555" s="153"/>
      <c r="R3555" s="153"/>
      <c r="S3555" s="153"/>
    </row>
    <row r="3556" spans="1:19" ht="112.5">
      <c r="A3556" s="277" t="s">
        <v>25424</v>
      </c>
      <c r="B3556" s="253" t="s">
        <v>400</v>
      </c>
      <c r="C3556" s="93" t="s">
        <v>9605</v>
      </c>
      <c r="D3556" s="93" t="s">
        <v>9606</v>
      </c>
      <c r="E3556" s="148">
        <f ca="1">IFERROR(__xludf.DUMMYFUNCTION(" VLOOKUP(A3604, IMPORTRANGE(""https://docs.google.com/spreadsheets/d/1fj_Bhi2XPL3siwIh4sx4VRLAe31yD50oKdj5UlRYW0c/"", ""Сводка!A:AA""), 5, FALSE)"),124)</f>
        <v>124</v>
      </c>
      <c r="F3556" s="148" t="s">
        <v>108</v>
      </c>
      <c r="G3556" s="147">
        <f ca="1">IFERROR(__xludf.DUMMYFUNCTION(" VLOOKUP(A3604, IMPORTRANGE(""https://docs.google.com/spreadsheets/d/1QNLbnkR_AongFt22vMfNzfpjZ0CjpI8QI-w0wBnYA1w/"", ""Инфа!A:AA""), 6, FALSE)"),2024)</f>
        <v>2024</v>
      </c>
      <c r="H3556" s="150">
        <v>8700</v>
      </c>
      <c r="I3556" s="151" t="s">
        <v>489</v>
      </c>
      <c r="J3556" s="93" t="s">
        <v>9607</v>
      </c>
      <c r="K3556" s="153"/>
      <c r="L3556" s="153"/>
      <c r="M3556" s="153"/>
      <c r="N3556" s="153"/>
      <c r="O3556" s="153"/>
      <c r="P3556" s="153"/>
      <c r="Q3556" s="153"/>
      <c r="R3556" s="153"/>
      <c r="S3556" s="153"/>
    </row>
    <row r="3557" spans="1:19" ht="243.75">
      <c r="A3557" s="277" t="s">
        <v>25424</v>
      </c>
      <c r="B3557" s="253" t="s">
        <v>400</v>
      </c>
      <c r="C3557" s="93" t="s">
        <v>9608</v>
      </c>
      <c r="D3557" s="93" t="s">
        <v>9609</v>
      </c>
      <c r="E3557" s="148">
        <f ca="1">IFERROR(__xludf.DUMMYFUNCTION(" VLOOKUP(A3605, IMPORTRANGE(""https://docs.google.com/spreadsheets/d/1fj_Bhi2XPL3siwIh4sx4VRLAe31yD50oKdj5UlRYW0c/"", ""Сводка!A:AA""), 5, FALSE)"),124)</f>
        <v>124</v>
      </c>
      <c r="F3557" s="148" t="s">
        <v>415</v>
      </c>
      <c r="G3557" s="147">
        <f ca="1">IFERROR(__xludf.DUMMYFUNCTION(" VLOOKUP(A3605, IMPORTRANGE(""https://docs.google.com/spreadsheets/d/1QNLbnkR_AongFt22vMfNzfpjZ0CjpI8QI-w0wBnYA1w/"", ""Инфа!A:AA""), 6, FALSE)"),2024)</f>
        <v>2024</v>
      </c>
      <c r="H3557" s="150">
        <v>8700</v>
      </c>
      <c r="I3557" s="151" t="s">
        <v>9610</v>
      </c>
      <c r="J3557" s="93" t="s">
        <v>9611</v>
      </c>
      <c r="K3557" s="153"/>
      <c r="L3557" s="153"/>
      <c r="M3557" s="153"/>
      <c r="N3557" s="153"/>
      <c r="O3557" s="153"/>
      <c r="P3557" s="153"/>
      <c r="Q3557" s="153"/>
      <c r="R3557" s="153"/>
      <c r="S3557" s="153"/>
    </row>
    <row r="3558" spans="1:19" ht="150">
      <c r="A3558" s="277" t="s">
        <v>25424</v>
      </c>
      <c r="B3558" s="254" t="s">
        <v>400</v>
      </c>
      <c r="C3558" s="96" t="s">
        <v>9612</v>
      </c>
      <c r="D3558" s="96" t="s">
        <v>9613</v>
      </c>
      <c r="E3558" s="148">
        <f ca="1">IFERROR(__xludf.DUMMYFUNCTION(" VLOOKUP(A3606, IMPORTRANGE(""https://docs.google.com/spreadsheets/d/1fj_Bhi2XPL3siwIh4sx4VRLAe31yD50oKdj5UlRYW0c/"", ""Сводка!A:AA""), 5, FALSE)"),116)</f>
        <v>116</v>
      </c>
      <c r="F3558" s="165" t="s">
        <v>7867</v>
      </c>
      <c r="G3558" s="147">
        <f ca="1">IFERROR(__xludf.DUMMYFUNCTION(" VLOOKUP(A3606, IMPORTRANGE(""https://docs.google.com/spreadsheets/d/1QNLbnkR_AongFt22vMfNzfpjZ0CjpI8QI-w0wBnYA1w/"", ""Инфа!A:AA""), 6, FALSE)"),2024)</f>
        <v>2024</v>
      </c>
      <c r="H3558" s="150">
        <v>8500</v>
      </c>
      <c r="I3558" s="151" t="s">
        <v>161</v>
      </c>
      <c r="J3558" s="96" t="s">
        <v>9614</v>
      </c>
      <c r="K3558" s="153"/>
      <c r="L3558" s="153"/>
      <c r="M3558" s="153"/>
      <c r="N3558" s="153"/>
      <c r="O3558" s="153"/>
      <c r="P3558" s="153"/>
      <c r="Q3558" s="153"/>
      <c r="R3558" s="153"/>
      <c r="S3558" s="153"/>
    </row>
    <row r="3559" spans="1:19" ht="150">
      <c r="A3559" s="277" t="s">
        <v>25424</v>
      </c>
      <c r="B3559" s="253" t="s">
        <v>400</v>
      </c>
      <c r="C3559" s="93" t="s">
        <v>9615</v>
      </c>
      <c r="D3559" s="93" t="s">
        <v>9616</v>
      </c>
      <c r="E3559" s="148">
        <f ca="1">IFERROR(__xludf.DUMMYFUNCTION(" VLOOKUP(A3607, IMPORTRANGE(""https://docs.google.com/spreadsheets/d/1fj_Bhi2XPL3siwIh4sx4VRLAe31yD50oKdj5UlRYW0c/"", ""Сводка!A:AA""), 5, FALSE)"),296)</f>
        <v>296</v>
      </c>
      <c r="F3559" s="148" t="s">
        <v>415</v>
      </c>
      <c r="G3559" s="147">
        <f ca="1">IFERROR(__xludf.DUMMYFUNCTION(" VLOOKUP(A3607, IMPORTRANGE(""https://docs.google.com/spreadsheets/d/1QNLbnkR_AongFt22vMfNzfpjZ0CjpI8QI-w0wBnYA1w/"", ""Инфа!A:AA""), 6, FALSE)"),2024)</f>
        <v>2024</v>
      </c>
      <c r="H3559" s="150">
        <v>13900</v>
      </c>
      <c r="I3559" s="151" t="s">
        <v>534</v>
      </c>
      <c r="J3559" s="93" t="s">
        <v>9617</v>
      </c>
      <c r="K3559" s="153"/>
      <c r="L3559" s="153"/>
      <c r="M3559" s="153"/>
      <c r="N3559" s="153"/>
      <c r="O3559" s="153"/>
      <c r="P3559" s="153"/>
      <c r="Q3559" s="153"/>
      <c r="R3559" s="153"/>
      <c r="S3559" s="153"/>
    </row>
    <row r="3560" spans="1:19" ht="243.75">
      <c r="A3560" s="277" t="s">
        <v>25424</v>
      </c>
      <c r="B3560" s="253" t="s">
        <v>400</v>
      </c>
      <c r="C3560" s="93" t="s">
        <v>9615</v>
      </c>
      <c r="D3560" s="93" t="s">
        <v>9618</v>
      </c>
      <c r="E3560" s="148">
        <f ca="1">IFERROR(__xludf.DUMMYFUNCTION(" VLOOKUP(A3608, IMPORTRANGE(""https://docs.google.com/spreadsheets/d/1fj_Bhi2XPL3siwIh4sx4VRLAe31yD50oKdj5UlRYW0c/"", ""Сводка!A:AA""), 5, FALSE)"),328)</f>
        <v>328</v>
      </c>
      <c r="F3560" s="148" t="s">
        <v>403</v>
      </c>
      <c r="G3560" s="147">
        <f ca="1">IFERROR(__xludf.DUMMYFUNCTION(" VLOOKUP(A3608, IMPORTRANGE(""https://docs.google.com/spreadsheets/d/1QNLbnkR_AongFt22vMfNzfpjZ0CjpI8QI-w0wBnYA1w/"", ""Инфа!A:AA""), 6, FALSE)"),2024)</f>
        <v>2024</v>
      </c>
      <c r="H3560" s="150">
        <v>14800</v>
      </c>
      <c r="I3560" s="151" t="s">
        <v>534</v>
      </c>
      <c r="J3560" s="93" t="s">
        <v>9619</v>
      </c>
      <c r="K3560" s="153"/>
      <c r="L3560" s="153"/>
      <c r="M3560" s="153"/>
      <c r="N3560" s="153"/>
      <c r="O3560" s="153"/>
      <c r="P3560" s="153"/>
      <c r="Q3560" s="153"/>
      <c r="R3560" s="153"/>
      <c r="S3560" s="153"/>
    </row>
    <row r="3561" spans="1:19" ht="168.75">
      <c r="A3561" s="277" t="s">
        <v>25424</v>
      </c>
      <c r="B3561" s="253" t="s">
        <v>400</v>
      </c>
      <c r="C3561" s="93" t="s">
        <v>9620</v>
      </c>
      <c r="D3561" s="93" t="s">
        <v>9621</v>
      </c>
      <c r="E3561" s="148">
        <f ca="1">IFERROR(__xludf.DUMMYFUNCTION(" VLOOKUP(A3609, IMPORTRANGE(""https://docs.google.com/spreadsheets/d/1fj_Bhi2XPL3siwIh4sx4VRLAe31yD50oKdj5UlRYW0c/"", ""Сводка!A:AA""), 5, FALSE)"),168)</f>
        <v>168</v>
      </c>
      <c r="F3561" s="148" t="s">
        <v>403</v>
      </c>
      <c r="G3561" s="147">
        <f ca="1">IFERROR(__xludf.DUMMYFUNCTION(" VLOOKUP(A3609, IMPORTRANGE(""https://docs.google.com/spreadsheets/d/1QNLbnkR_AongFt22vMfNzfpjZ0CjpI8QI-w0wBnYA1w/"", ""Инфа!A:AA""), 6, FALSE)"),2024)</f>
        <v>2024</v>
      </c>
      <c r="H3561" s="150">
        <v>10000</v>
      </c>
      <c r="I3561" s="151" t="s">
        <v>161</v>
      </c>
      <c r="J3561" s="93" t="s">
        <v>9622</v>
      </c>
      <c r="K3561" s="153"/>
      <c r="L3561" s="153"/>
      <c r="M3561" s="153"/>
      <c r="N3561" s="153"/>
      <c r="O3561" s="153"/>
      <c r="P3561" s="153"/>
      <c r="Q3561" s="153"/>
      <c r="R3561" s="153"/>
      <c r="S3561" s="153"/>
    </row>
    <row r="3562" spans="1:19" ht="150">
      <c r="A3562" s="277" t="s">
        <v>25424</v>
      </c>
      <c r="B3562" s="253" t="s">
        <v>400</v>
      </c>
      <c r="C3562" s="93" t="s">
        <v>9623</v>
      </c>
      <c r="D3562" s="93" t="s">
        <v>9624</v>
      </c>
      <c r="E3562" s="148">
        <f ca="1">IFERROR(__xludf.DUMMYFUNCTION(" VLOOKUP(A3610, IMPORTRANGE(""https://docs.google.com/spreadsheets/d/1fj_Bhi2XPL3siwIh4sx4VRLAe31yD50oKdj5UlRYW0c/"", ""Сводка!A:AA""), 5, FALSE)"),140)</f>
        <v>140</v>
      </c>
      <c r="F3562" s="148" t="s">
        <v>466</v>
      </c>
      <c r="G3562" s="147">
        <f ca="1">IFERROR(__xludf.DUMMYFUNCTION(" VLOOKUP(A3610, IMPORTRANGE(""https://docs.google.com/spreadsheets/d/1QNLbnkR_AongFt22vMfNzfpjZ0CjpI8QI-w0wBnYA1w/"", ""Инфа!A:AA""), 6, FALSE)"),2024)</f>
        <v>2024</v>
      </c>
      <c r="H3562" s="150">
        <v>9200</v>
      </c>
      <c r="I3562" s="151" t="s">
        <v>18</v>
      </c>
      <c r="J3562" s="93" t="s">
        <v>9625</v>
      </c>
      <c r="K3562" s="153"/>
      <c r="L3562" s="153"/>
      <c r="M3562" s="153"/>
      <c r="N3562" s="153"/>
      <c r="O3562" s="153"/>
      <c r="P3562" s="153"/>
      <c r="Q3562" s="153"/>
      <c r="R3562" s="153"/>
      <c r="S3562" s="153"/>
    </row>
    <row r="3563" spans="1:19" ht="187.5">
      <c r="A3563" s="277" t="s">
        <v>25424</v>
      </c>
      <c r="B3563" s="253" t="s">
        <v>400</v>
      </c>
      <c r="C3563" s="93" t="s">
        <v>9626</v>
      </c>
      <c r="D3563" s="93" t="s">
        <v>9627</v>
      </c>
      <c r="E3563" s="148">
        <f ca="1">IFERROR(__xludf.DUMMYFUNCTION(" VLOOKUP(A3611, IMPORTRANGE(""https://docs.google.com/spreadsheets/d/1fj_Bhi2XPL3siwIh4sx4VRLAe31yD50oKdj5UlRYW0c/"", ""Сводка!A:AA""), 5, FALSE)"),156)</f>
        <v>156</v>
      </c>
      <c r="F3563" s="148" t="s">
        <v>108</v>
      </c>
      <c r="G3563" s="147">
        <f ca="1">IFERROR(__xludf.DUMMYFUNCTION(" VLOOKUP(A3611, IMPORTRANGE(""https://docs.google.com/spreadsheets/d/1QNLbnkR_AongFt22vMfNzfpjZ0CjpI8QI-w0wBnYA1w/"", ""Инфа!A:AA""), 6, FALSE)"),2024)</f>
        <v>2024</v>
      </c>
      <c r="H3563" s="150">
        <v>9700</v>
      </c>
      <c r="I3563" s="151" t="s">
        <v>1195</v>
      </c>
      <c r="J3563" s="93" t="s">
        <v>9628</v>
      </c>
      <c r="K3563" s="153"/>
      <c r="L3563" s="153"/>
      <c r="M3563" s="153"/>
      <c r="N3563" s="153"/>
      <c r="O3563" s="153"/>
      <c r="P3563" s="153"/>
      <c r="Q3563" s="153"/>
      <c r="R3563" s="153"/>
      <c r="S3563" s="153"/>
    </row>
    <row r="3564" spans="1:19" ht="37.5">
      <c r="A3564" s="277" t="s">
        <v>25424</v>
      </c>
      <c r="B3564" s="253" t="s">
        <v>400</v>
      </c>
      <c r="C3564" s="93" t="s">
        <v>9629</v>
      </c>
      <c r="D3564" s="93" t="s">
        <v>9630</v>
      </c>
      <c r="E3564" s="148">
        <f ca="1">IFERROR(__xludf.DUMMYFUNCTION(" VLOOKUP(A3612, IMPORTRANGE(""https://docs.google.com/spreadsheets/d/1fj_Bhi2XPL3siwIh4sx4VRLAe31yD50oKdj5UlRYW0c/"", ""Сводка!A:AA""), 5, FALSE)"),196)</f>
        <v>196</v>
      </c>
      <c r="F3564" s="148" t="s">
        <v>415</v>
      </c>
      <c r="G3564" s="147">
        <f ca="1">IFERROR(__xludf.DUMMYFUNCTION(" VLOOKUP(A3612, IMPORTRANGE(""https://docs.google.com/spreadsheets/d/1QNLbnkR_AongFt22vMfNzfpjZ0CjpI8QI-w0wBnYA1w/"", ""Инфа!A:AA""), 6, FALSE)"),2024)</f>
        <v>2024</v>
      </c>
      <c r="H3564" s="150">
        <v>10900</v>
      </c>
      <c r="I3564" s="151" t="s">
        <v>28</v>
      </c>
      <c r="J3564" s="93"/>
      <c r="K3564" s="153"/>
      <c r="L3564" s="153"/>
      <c r="M3564" s="153"/>
      <c r="N3564" s="153"/>
      <c r="O3564" s="153"/>
      <c r="P3564" s="153"/>
      <c r="Q3564" s="153"/>
      <c r="R3564" s="153"/>
      <c r="S3564" s="153"/>
    </row>
    <row r="3565" spans="1:19" ht="37.5">
      <c r="A3565" s="277" t="s">
        <v>25424</v>
      </c>
      <c r="B3565" s="253" t="s">
        <v>400</v>
      </c>
      <c r="C3565" s="93" t="s">
        <v>9629</v>
      </c>
      <c r="D3565" s="93" t="s">
        <v>9631</v>
      </c>
      <c r="E3565" s="148">
        <f ca="1">IFERROR(__xludf.DUMMYFUNCTION(" VLOOKUP(A3613, IMPORTRANGE(""https://docs.google.com/spreadsheets/d/1fj_Bhi2XPL3siwIh4sx4VRLAe31yD50oKdj5UlRYW0c/"", ""Сводка!A:AA""), 5, FALSE)"),260)</f>
        <v>260</v>
      </c>
      <c r="F3565" s="148" t="s">
        <v>466</v>
      </c>
      <c r="G3565" s="147">
        <f ca="1">IFERROR(__xludf.DUMMYFUNCTION(" VLOOKUP(A3613, IMPORTRANGE(""https://docs.google.com/spreadsheets/d/1QNLbnkR_AongFt22vMfNzfpjZ0CjpI8QI-w0wBnYA1w/"", ""Инфа!A:AA""), 6, FALSE)"),2024)</f>
        <v>2024</v>
      </c>
      <c r="H3565" s="150">
        <v>20600</v>
      </c>
      <c r="I3565" s="151" t="s">
        <v>28</v>
      </c>
      <c r="J3565" s="93"/>
      <c r="K3565" s="153"/>
      <c r="L3565" s="153"/>
      <c r="M3565" s="153"/>
      <c r="N3565" s="153"/>
      <c r="O3565" s="153"/>
      <c r="P3565" s="153"/>
      <c r="Q3565" s="153"/>
      <c r="R3565" s="153"/>
      <c r="S3565" s="153"/>
    </row>
    <row r="3566" spans="1:19" ht="187.5">
      <c r="A3566" s="277" t="s">
        <v>25424</v>
      </c>
      <c r="B3566" s="253" t="s">
        <v>400</v>
      </c>
      <c r="C3566" s="93" t="s">
        <v>9632</v>
      </c>
      <c r="D3566" s="93" t="s">
        <v>9633</v>
      </c>
      <c r="E3566" s="148">
        <f ca="1">IFERROR(__xludf.DUMMYFUNCTION(" VLOOKUP(A3614, IMPORTRANGE(""https://docs.google.com/spreadsheets/d/1fj_Bhi2XPL3siwIh4sx4VRLAe31yD50oKdj5UlRYW0c/"", ""Сводка!A:AA""), 5, FALSE)"),140)</f>
        <v>140</v>
      </c>
      <c r="F3566" s="148" t="s">
        <v>9634</v>
      </c>
      <c r="G3566" s="147">
        <f ca="1">IFERROR(__xludf.DUMMYFUNCTION(" VLOOKUP(A3614, IMPORTRANGE(""https://docs.google.com/spreadsheets/d/1QNLbnkR_AongFt22vMfNzfpjZ0CjpI8QI-w0wBnYA1w/"", ""Инфа!A:AA""), 6, FALSE)"),2024)</f>
        <v>2024</v>
      </c>
      <c r="H3566" s="150">
        <v>9200</v>
      </c>
      <c r="I3566" s="151" t="s">
        <v>9635</v>
      </c>
      <c r="J3566" s="93" t="s">
        <v>9636</v>
      </c>
      <c r="K3566" s="153"/>
      <c r="L3566" s="153"/>
      <c r="M3566" s="153"/>
      <c r="N3566" s="153"/>
      <c r="O3566" s="153"/>
      <c r="P3566" s="153"/>
      <c r="Q3566" s="153"/>
      <c r="R3566" s="153"/>
      <c r="S3566" s="153"/>
    </row>
    <row r="3567" spans="1:19" ht="37.5">
      <c r="A3567" s="277" t="s">
        <v>25424</v>
      </c>
      <c r="B3567" s="253" t="s">
        <v>400</v>
      </c>
      <c r="C3567" s="93" t="s">
        <v>9637</v>
      </c>
      <c r="D3567" s="93" t="s">
        <v>9638</v>
      </c>
      <c r="E3567" s="148">
        <f ca="1">IFERROR(__xludf.DUMMYFUNCTION(" VLOOKUP(A3615, IMPORTRANGE(""https://docs.google.com/spreadsheets/d/1fj_Bhi2XPL3siwIh4sx4VRLAe31yD50oKdj5UlRYW0c/"", ""Сводка!A:AA""), 5, FALSE)"),92)</f>
        <v>92</v>
      </c>
      <c r="F3567" s="148" t="s">
        <v>2408</v>
      </c>
      <c r="G3567" s="147">
        <f ca="1">IFERROR(__xludf.DUMMYFUNCTION(" VLOOKUP(A3615, IMPORTRANGE(""https://docs.google.com/spreadsheets/d/1QNLbnkR_AongFt22vMfNzfpjZ0CjpI8QI-w0wBnYA1w/"", ""Инфа!A:AA""), 6, FALSE)"),2024)</f>
        <v>2024</v>
      </c>
      <c r="H3567" s="150">
        <v>10500</v>
      </c>
      <c r="I3567" s="151" t="s">
        <v>902</v>
      </c>
      <c r="J3567" s="93" t="s">
        <v>9639</v>
      </c>
      <c r="K3567" s="153"/>
      <c r="L3567" s="153"/>
      <c r="M3567" s="153"/>
      <c r="N3567" s="153"/>
      <c r="O3567" s="153"/>
      <c r="P3567" s="153"/>
      <c r="Q3567" s="153"/>
      <c r="R3567" s="153"/>
      <c r="S3567" s="153"/>
    </row>
    <row r="3568" spans="1:19" ht="93.75">
      <c r="A3568" s="277" t="s">
        <v>25424</v>
      </c>
      <c r="B3568" s="253" t="s">
        <v>400</v>
      </c>
      <c r="C3568" s="93" t="s">
        <v>9640</v>
      </c>
      <c r="D3568" s="93" t="s">
        <v>9641</v>
      </c>
      <c r="E3568" s="148">
        <f ca="1">IFERROR(__xludf.DUMMYFUNCTION(" VLOOKUP(A3616, IMPORTRANGE(""https://docs.google.com/spreadsheets/d/1fj_Bhi2XPL3siwIh4sx4VRLAe31yD50oKdj5UlRYW0c/"", ""Сводка!A:AA""), 5, FALSE)"),152)</f>
        <v>152</v>
      </c>
      <c r="F3568" s="148" t="s">
        <v>403</v>
      </c>
      <c r="G3568" s="147">
        <f ca="1">IFERROR(__xludf.DUMMYFUNCTION(" VLOOKUP(A3616, IMPORTRANGE(""https://docs.google.com/spreadsheets/d/1QNLbnkR_AongFt22vMfNzfpjZ0CjpI8QI-w0wBnYA1w/"", ""Инфа!A:AA""), 6, FALSE)"),2024)</f>
        <v>2024</v>
      </c>
      <c r="H3568" s="150">
        <v>9600</v>
      </c>
      <c r="I3568" s="156" t="s">
        <v>28</v>
      </c>
      <c r="J3568" s="93" t="s">
        <v>9642</v>
      </c>
      <c r="K3568" s="153"/>
      <c r="L3568" s="153"/>
      <c r="M3568" s="153"/>
      <c r="N3568" s="153"/>
      <c r="O3568" s="153"/>
      <c r="P3568" s="153"/>
      <c r="Q3568" s="153"/>
      <c r="R3568" s="153"/>
      <c r="S3568" s="153"/>
    </row>
    <row r="3569" spans="1:19" ht="37.5">
      <c r="A3569" s="277" t="s">
        <v>25424</v>
      </c>
      <c r="B3569" s="253" t="s">
        <v>400</v>
      </c>
      <c r="C3569" s="93" t="s">
        <v>9643</v>
      </c>
      <c r="D3569" s="93" t="s">
        <v>9644</v>
      </c>
      <c r="E3569" s="148">
        <f ca="1">IFERROR(__xludf.DUMMYFUNCTION(" VLOOKUP(A3617, IMPORTRANGE(""https://docs.google.com/spreadsheets/d/1fj_Bhi2XPL3siwIh4sx4VRLAe31yD50oKdj5UlRYW0c/"", ""Сводка!A:AA""), 5, FALSE)"),344)</f>
        <v>344</v>
      </c>
      <c r="F3569" s="148" t="s">
        <v>466</v>
      </c>
      <c r="G3569" s="147">
        <f ca="1">IFERROR(__xludf.DUMMYFUNCTION(" VLOOKUP(A3617, IMPORTRANGE(""https://docs.google.com/spreadsheets/d/1QNLbnkR_AongFt22vMfNzfpjZ0CjpI8QI-w0wBnYA1w/"", ""Инфа!A:AA""), 6, FALSE)"),2024)</f>
        <v>2024</v>
      </c>
      <c r="H3569" s="150">
        <v>15300</v>
      </c>
      <c r="I3569" s="151" t="s">
        <v>133</v>
      </c>
      <c r="J3569" s="93"/>
      <c r="K3569" s="153"/>
      <c r="L3569" s="153"/>
      <c r="M3569" s="153"/>
      <c r="N3569" s="153"/>
      <c r="O3569" s="153"/>
      <c r="P3569" s="153"/>
      <c r="Q3569" s="153"/>
      <c r="R3569" s="153"/>
      <c r="S3569" s="153"/>
    </row>
    <row r="3570" spans="1:19" ht="131.25">
      <c r="A3570" s="277" t="s">
        <v>25424</v>
      </c>
      <c r="B3570" s="253" t="s">
        <v>400</v>
      </c>
      <c r="C3570" s="93" t="s">
        <v>9645</v>
      </c>
      <c r="D3570" s="93" t="s">
        <v>9646</v>
      </c>
      <c r="E3570" s="148">
        <f ca="1">IFERROR(__xludf.DUMMYFUNCTION(" VLOOKUP(A3618, IMPORTRANGE(""https://docs.google.com/spreadsheets/d/1fj_Bhi2XPL3siwIh4sx4VRLAe31yD50oKdj5UlRYW0c/"", ""Сводка!A:AA""), 5, FALSE)"),424)</f>
        <v>424</v>
      </c>
      <c r="F3570" s="148" t="s">
        <v>415</v>
      </c>
      <c r="G3570" s="147">
        <f ca="1">IFERROR(__xludf.DUMMYFUNCTION(" VLOOKUP(A3618, IMPORTRANGE(""https://docs.google.com/spreadsheets/d/1QNLbnkR_AongFt22vMfNzfpjZ0CjpI8QI-w0wBnYA1w/"", ""Инфа!A:AA""), 6, FALSE)"),2024)</f>
        <v>2024</v>
      </c>
      <c r="H3570" s="154">
        <v>17700</v>
      </c>
      <c r="I3570" s="151" t="s">
        <v>138</v>
      </c>
      <c r="J3570" s="93" t="s">
        <v>9647</v>
      </c>
      <c r="K3570" s="153"/>
      <c r="L3570" s="153"/>
      <c r="M3570" s="153"/>
      <c r="N3570" s="153"/>
      <c r="O3570" s="153"/>
      <c r="P3570" s="153"/>
      <c r="Q3570" s="153"/>
      <c r="R3570" s="153"/>
      <c r="S3570" s="153"/>
    </row>
    <row r="3571" spans="1:19" ht="131.25">
      <c r="A3571" s="277" t="s">
        <v>25424</v>
      </c>
      <c r="B3571" s="253" t="s">
        <v>400</v>
      </c>
      <c r="C3571" s="97" t="s">
        <v>9645</v>
      </c>
      <c r="D3571" s="97" t="s">
        <v>9648</v>
      </c>
      <c r="E3571" s="148">
        <f ca="1">IFERROR(__xludf.DUMMYFUNCTION(" VLOOKUP(A3619, IMPORTRANGE(""https://docs.google.com/spreadsheets/d/1fj_Bhi2XPL3siwIh4sx4VRLAe31yD50oKdj5UlRYW0c/"", ""Сводка!A:AA""), 5, FALSE)"),344)</f>
        <v>344</v>
      </c>
      <c r="F3571" s="147" t="s">
        <v>9360</v>
      </c>
      <c r="G3571" s="147">
        <f ca="1">IFERROR(__xludf.DUMMYFUNCTION(" VLOOKUP(A3619, IMPORTRANGE(""https://docs.google.com/spreadsheets/d/1QNLbnkR_AongFt22vMfNzfpjZ0CjpI8QI-w0wBnYA1w/"", ""Инфа!A:AA""), 6, FALSE)"),2024)</f>
        <v>2024</v>
      </c>
      <c r="H3571" s="150">
        <v>15300</v>
      </c>
      <c r="I3571" s="160" t="s">
        <v>138</v>
      </c>
      <c r="J3571" s="97" t="s">
        <v>9647</v>
      </c>
      <c r="K3571" s="153"/>
      <c r="L3571" s="153"/>
      <c r="M3571" s="153"/>
      <c r="N3571" s="153"/>
      <c r="O3571" s="153"/>
      <c r="P3571" s="153"/>
      <c r="Q3571" s="153"/>
      <c r="R3571" s="153"/>
      <c r="S3571" s="153"/>
    </row>
    <row r="3572" spans="1:19" ht="168.75">
      <c r="A3572" s="277" t="s">
        <v>25424</v>
      </c>
      <c r="B3572" s="253" t="s">
        <v>400</v>
      </c>
      <c r="C3572" s="93" t="s">
        <v>9649</v>
      </c>
      <c r="D3572" s="93" t="s">
        <v>9650</v>
      </c>
      <c r="E3572" s="148" t="e">
        <f>#REF!</f>
        <v>#REF!</v>
      </c>
      <c r="F3572" s="148" t="s">
        <v>403</v>
      </c>
      <c r="G3572" s="147">
        <f ca="1">IFERROR(__xludf.DUMMYFUNCTION(" VLOOKUP(A3620, IMPORTRANGE(""https://docs.google.com/spreadsheets/d/1QNLbnkR_AongFt22vMfNzfpjZ0CjpI8QI-w0wBnYA1w/"", ""Инфа!A:AA""), 6, FALSE)"),2024)</f>
        <v>2024</v>
      </c>
      <c r="H3572" s="150">
        <v>10000</v>
      </c>
      <c r="I3572" s="151" t="s">
        <v>1084</v>
      </c>
      <c r="J3572" s="93" t="s">
        <v>9651</v>
      </c>
      <c r="K3572" s="153"/>
      <c r="L3572" s="153"/>
      <c r="M3572" s="153"/>
      <c r="N3572" s="153"/>
      <c r="O3572" s="153"/>
      <c r="P3572" s="153"/>
      <c r="Q3572" s="153"/>
      <c r="R3572" s="153"/>
      <c r="S3572" s="153"/>
    </row>
    <row r="3573" spans="1:19" ht="131.25">
      <c r="A3573" s="277" t="s">
        <v>25424</v>
      </c>
      <c r="B3573" s="253" t="s">
        <v>400</v>
      </c>
      <c r="C3573" s="93" t="s">
        <v>9649</v>
      </c>
      <c r="D3573" s="93" t="s">
        <v>9652</v>
      </c>
      <c r="E3573" s="148">
        <f ca="1">IFERROR(__xludf.DUMMYFUNCTION(" VLOOKUP(A3621, IMPORTRANGE(""https://docs.google.com/spreadsheets/d/1fj_Bhi2XPL3siwIh4sx4VRLAe31yD50oKdj5UlRYW0c/"", ""Сводка!A:AA""), 5, FALSE)"),188)</f>
        <v>188</v>
      </c>
      <c r="F3573" s="148" t="s">
        <v>403</v>
      </c>
      <c r="G3573" s="147">
        <f ca="1">IFERROR(__xludf.DUMMYFUNCTION(" VLOOKUP(A3621, IMPORTRANGE(""https://docs.google.com/spreadsheets/d/1QNLbnkR_AongFt22vMfNzfpjZ0CjpI8QI-w0wBnYA1w/"", ""Инфа!A:AA""), 6, FALSE)"),2024)</f>
        <v>2024</v>
      </c>
      <c r="H3573" s="150">
        <v>10600</v>
      </c>
      <c r="I3573" s="151" t="s">
        <v>203</v>
      </c>
      <c r="J3573" s="93" t="s">
        <v>9653</v>
      </c>
      <c r="K3573" s="153"/>
      <c r="L3573" s="153"/>
      <c r="M3573" s="153"/>
      <c r="N3573" s="153"/>
      <c r="O3573" s="153"/>
      <c r="P3573" s="153"/>
      <c r="Q3573" s="153"/>
      <c r="R3573" s="153"/>
      <c r="S3573" s="153"/>
    </row>
    <row r="3574" spans="1:19" ht="187.5">
      <c r="A3574" s="277" t="s">
        <v>25424</v>
      </c>
      <c r="B3574" s="254" t="s">
        <v>400</v>
      </c>
      <c r="C3574" s="96" t="s">
        <v>9654</v>
      </c>
      <c r="D3574" s="96" t="s">
        <v>9655</v>
      </c>
      <c r="E3574" s="148">
        <f ca="1">IFERROR(__xludf.DUMMYFUNCTION(" VLOOKUP(A3622, IMPORTRANGE(""https://docs.google.com/spreadsheets/d/1fj_Bhi2XPL3siwIh4sx4VRLAe31yD50oKdj5UlRYW0c/"", ""Сводка!A:AA""), 5, FALSE)"),336)</f>
        <v>336</v>
      </c>
      <c r="F3574" s="148" t="s">
        <v>415</v>
      </c>
      <c r="G3574" s="147">
        <f ca="1">IFERROR(__xludf.DUMMYFUNCTION(" VLOOKUP(A3622, IMPORTRANGE(""https://docs.google.com/spreadsheets/d/1QNLbnkR_AongFt22vMfNzfpjZ0CjpI8QI-w0wBnYA1w/"", ""Инфа!A:AA""), 6, FALSE)"),2024)</f>
        <v>2024</v>
      </c>
      <c r="H3574" s="150">
        <v>32700</v>
      </c>
      <c r="I3574" s="151" t="s">
        <v>819</v>
      </c>
      <c r="J3574" s="93" t="s">
        <v>9656</v>
      </c>
      <c r="K3574" s="153"/>
      <c r="L3574" s="153"/>
      <c r="M3574" s="153"/>
      <c r="N3574" s="153"/>
      <c r="O3574" s="153"/>
      <c r="P3574" s="153"/>
      <c r="Q3574" s="153"/>
      <c r="R3574" s="153"/>
      <c r="S3574" s="153"/>
    </row>
    <row r="3575" spans="1:19" ht="168.75">
      <c r="A3575" s="277" t="s">
        <v>25424</v>
      </c>
      <c r="B3575" s="253" t="s">
        <v>400</v>
      </c>
      <c r="C3575" s="93" t="s">
        <v>9657</v>
      </c>
      <c r="D3575" s="93" t="s">
        <v>9658</v>
      </c>
      <c r="E3575" s="148">
        <f ca="1">IFERROR(__xludf.DUMMYFUNCTION(" VLOOKUP(A3623, IMPORTRANGE(""https://docs.google.com/spreadsheets/d/1fj_Bhi2XPL3siwIh4sx4VRLAe31yD50oKdj5UlRYW0c/"", ""Сводка!A:AA""), 5, FALSE)"),288)</f>
        <v>288</v>
      </c>
      <c r="F3575" s="148" t="s">
        <v>599</v>
      </c>
      <c r="G3575" s="147">
        <f ca="1">IFERROR(__xludf.DUMMYFUNCTION(" VLOOKUP(A3623, IMPORTRANGE(""https://docs.google.com/spreadsheets/d/1QNLbnkR_AongFt22vMfNzfpjZ0CjpI8QI-w0wBnYA1w/"", ""Инфа!A:AA""), 6, FALSE)"),2024)</f>
        <v>2024</v>
      </c>
      <c r="H3575" s="150">
        <v>17700</v>
      </c>
      <c r="I3575" s="156" t="s">
        <v>489</v>
      </c>
      <c r="J3575" s="93" t="s">
        <v>9659</v>
      </c>
      <c r="K3575" s="153"/>
      <c r="L3575" s="153"/>
      <c r="M3575" s="153"/>
      <c r="N3575" s="153"/>
      <c r="O3575" s="153"/>
      <c r="P3575" s="153"/>
      <c r="Q3575" s="153"/>
      <c r="R3575" s="153"/>
      <c r="S3575" s="153"/>
    </row>
    <row r="3576" spans="1:19" ht="168.75">
      <c r="A3576" s="277" t="s">
        <v>25424</v>
      </c>
      <c r="B3576" s="253" t="s">
        <v>153</v>
      </c>
      <c r="C3576" s="93" t="s">
        <v>9660</v>
      </c>
      <c r="D3576" s="93" t="s">
        <v>9661</v>
      </c>
      <c r="E3576" s="148">
        <f ca="1">IFERROR(__xludf.DUMMYFUNCTION(" VLOOKUP(A3624, IMPORTRANGE(""https://docs.google.com/spreadsheets/d/1fj_Bhi2XPL3siwIh4sx4VRLAe31yD50oKdj5UlRYW0c/"", ""Сводка!A:AA""), 5, FALSE)"),164)</f>
        <v>164</v>
      </c>
      <c r="F3576" s="148" t="s">
        <v>456</v>
      </c>
      <c r="G3576" s="147">
        <f ca="1">IFERROR(__xludf.DUMMYFUNCTION(" VLOOKUP(A3624, IMPORTRANGE(""https://docs.google.com/spreadsheets/d/1QNLbnkR_AongFt22vMfNzfpjZ0CjpI8QI-w0wBnYA1w/"", ""Инфа!A:AA""), 6, FALSE)"),2024)</f>
        <v>2024</v>
      </c>
      <c r="H3576" s="150">
        <v>9900</v>
      </c>
      <c r="I3576" s="151" t="s">
        <v>234</v>
      </c>
      <c r="J3576" s="93" t="s">
        <v>9662</v>
      </c>
      <c r="K3576" s="153"/>
      <c r="L3576" s="153"/>
      <c r="M3576" s="153"/>
      <c r="N3576" s="153"/>
      <c r="O3576" s="153"/>
      <c r="P3576" s="153"/>
      <c r="Q3576" s="153"/>
      <c r="R3576" s="153"/>
      <c r="S3576" s="153"/>
    </row>
    <row r="3577" spans="1:19" ht="168.75">
      <c r="A3577" s="277" t="s">
        <v>25424</v>
      </c>
      <c r="B3577" s="253" t="s">
        <v>153</v>
      </c>
      <c r="C3577" s="93" t="s">
        <v>9660</v>
      </c>
      <c r="D3577" s="93" t="s">
        <v>9663</v>
      </c>
      <c r="E3577" s="148">
        <f ca="1">IFERROR(__xludf.DUMMYFUNCTION(" VLOOKUP(A3625, IMPORTRANGE(""https://docs.google.com/spreadsheets/d/1fj_Bhi2XPL3siwIh4sx4VRLAe31yD50oKdj5UlRYW0c/"", ""Сводка!A:AA""), 5, FALSE)"),192)</f>
        <v>192</v>
      </c>
      <c r="F3577" s="148" t="s">
        <v>456</v>
      </c>
      <c r="G3577" s="147">
        <f ca="1">IFERROR(__xludf.DUMMYFUNCTION(" VLOOKUP(A3625, IMPORTRANGE(""https://docs.google.com/spreadsheets/d/1QNLbnkR_AongFt22vMfNzfpjZ0CjpI8QI-w0wBnYA1w/"", ""Инфа!A:AA""), 6, FALSE)"),2024)</f>
        <v>2024</v>
      </c>
      <c r="H3577" s="150">
        <v>10800</v>
      </c>
      <c r="I3577" s="151" t="s">
        <v>234</v>
      </c>
      <c r="J3577" s="93" t="s">
        <v>9662</v>
      </c>
      <c r="K3577" s="153"/>
      <c r="L3577" s="153"/>
      <c r="M3577" s="153"/>
      <c r="N3577" s="153"/>
      <c r="O3577" s="153"/>
      <c r="P3577" s="153"/>
      <c r="Q3577" s="153"/>
      <c r="R3577" s="153"/>
      <c r="S3577" s="153"/>
    </row>
    <row r="3578" spans="1:19" ht="243.75">
      <c r="A3578" s="277" t="s">
        <v>25424</v>
      </c>
      <c r="B3578" s="253" t="s">
        <v>400</v>
      </c>
      <c r="C3578" s="93" t="s">
        <v>9664</v>
      </c>
      <c r="D3578" s="93" t="s">
        <v>9665</v>
      </c>
      <c r="E3578" s="148">
        <f ca="1">IFERROR(__xludf.DUMMYFUNCTION(" VLOOKUP(A3626, IMPORTRANGE(""https://docs.google.com/spreadsheets/d/1fj_Bhi2XPL3siwIh4sx4VRLAe31yD50oKdj5UlRYW0c/"", ""Сводка!A:AA""), 5, FALSE)"),160)</f>
        <v>160</v>
      </c>
      <c r="F3578" s="148" t="s">
        <v>466</v>
      </c>
      <c r="G3578" s="147">
        <f ca="1">IFERROR(__xludf.DUMMYFUNCTION(" VLOOKUP(A3626, IMPORTRANGE(""https://docs.google.com/spreadsheets/d/1QNLbnkR_AongFt22vMfNzfpjZ0CjpI8QI-w0wBnYA1w/"", ""Инфа!A:AA""), 6, FALSE)"),2024)</f>
        <v>2024</v>
      </c>
      <c r="H3578" s="150">
        <v>9800</v>
      </c>
      <c r="I3578" s="151" t="s">
        <v>234</v>
      </c>
      <c r="J3578" s="93" t="s">
        <v>9666</v>
      </c>
      <c r="K3578" s="153"/>
      <c r="L3578" s="153"/>
      <c r="M3578" s="153"/>
      <c r="N3578" s="153"/>
      <c r="O3578" s="153"/>
      <c r="P3578" s="153"/>
      <c r="Q3578" s="153"/>
      <c r="R3578" s="153"/>
      <c r="S3578" s="153"/>
    </row>
    <row r="3579" spans="1:19" ht="243.75">
      <c r="A3579" s="277" t="s">
        <v>25424</v>
      </c>
      <c r="B3579" s="253" t="s">
        <v>400</v>
      </c>
      <c r="C3579" s="93" t="s">
        <v>9664</v>
      </c>
      <c r="D3579" s="93" t="s">
        <v>9667</v>
      </c>
      <c r="E3579" s="148">
        <f ca="1">IFERROR(__xludf.DUMMYFUNCTION(" VLOOKUP(A3627, IMPORTRANGE(""https://docs.google.com/spreadsheets/d/1fj_Bhi2XPL3siwIh4sx4VRLAe31yD50oKdj5UlRYW0c/"", ""Сводка!A:AA""), 5, FALSE)"),192)</f>
        <v>192</v>
      </c>
      <c r="F3579" s="148" t="s">
        <v>466</v>
      </c>
      <c r="G3579" s="147">
        <f ca="1">IFERROR(__xludf.DUMMYFUNCTION(" VLOOKUP(A3627, IMPORTRANGE(""https://docs.google.com/spreadsheets/d/1QNLbnkR_AongFt22vMfNzfpjZ0CjpI8QI-w0wBnYA1w/"", ""Инфа!A:AA""), 6, FALSE)"),2024)</f>
        <v>2024</v>
      </c>
      <c r="H3579" s="150">
        <v>10800</v>
      </c>
      <c r="I3579" s="151" t="s">
        <v>234</v>
      </c>
      <c r="J3579" s="93" t="s">
        <v>9666</v>
      </c>
      <c r="K3579" s="153"/>
      <c r="L3579" s="153"/>
      <c r="M3579" s="153"/>
      <c r="N3579" s="153"/>
      <c r="O3579" s="153"/>
      <c r="P3579" s="153"/>
      <c r="Q3579" s="153"/>
      <c r="R3579" s="153"/>
      <c r="S3579" s="153"/>
    </row>
    <row r="3580" spans="1:19" ht="112.5">
      <c r="A3580" s="277" t="s">
        <v>25424</v>
      </c>
      <c r="B3580" s="253" t="s">
        <v>400</v>
      </c>
      <c r="C3580" s="93" t="s">
        <v>9668</v>
      </c>
      <c r="D3580" s="93" t="s">
        <v>9669</v>
      </c>
      <c r="E3580" s="148">
        <f ca="1">IFERROR(__xludf.DUMMYFUNCTION(" VLOOKUP(A3628, IMPORTRANGE(""https://docs.google.com/spreadsheets/d/1fj_Bhi2XPL3siwIh4sx4VRLAe31yD50oKdj5UlRYW0c/"", ""Сводка!A:AA""), 5, FALSE)"),92)</f>
        <v>92</v>
      </c>
      <c r="F3580" s="148" t="s">
        <v>2114</v>
      </c>
      <c r="G3580" s="147">
        <f ca="1">IFERROR(__xludf.DUMMYFUNCTION(" VLOOKUP(A3628, IMPORTRANGE(""https://docs.google.com/spreadsheets/d/1QNLbnkR_AongFt22vMfNzfpjZ0CjpI8QI-w0wBnYA1w/"", ""Инфа!A:AA""), 6, FALSE)"),2024)</f>
        <v>2024</v>
      </c>
      <c r="H3580" s="150">
        <v>7800</v>
      </c>
      <c r="I3580" s="151" t="s">
        <v>291</v>
      </c>
      <c r="J3580" s="93" t="s">
        <v>9670</v>
      </c>
      <c r="K3580" s="153"/>
      <c r="L3580" s="153"/>
      <c r="M3580" s="153"/>
      <c r="N3580" s="153"/>
      <c r="O3580" s="153"/>
      <c r="P3580" s="153"/>
      <c r="Q3580" s="153"/>
      <c r="R3580" s="153"/>
      <c r="S3580" s="153"/>
    </row>
    <row r="3581" spans="1:19" ht="168.75">
      <c r="A3581" s="277" t="s">
        <v>25424</v>
      </c>
      <c r="B3581" s="253" t="s">
        <v>400</v>
      </c>
      <c r="C3581" s="93" t="s">
        <v>9671</v>
      </c>
      <c r="D3581" s="93" t="s">
        <v>9672</v>
      </c>
      <c r="E3581" s="148">
        <f ca="1">IFERROR(__xludf.DUMMYFUNCTION(" VLOOKUP(A3629, IMPORTRANGE(""https://docs.google.com/spreadsheets/d/1fj_Bhi2XPL3siwIh4sx4VRLAe31yD50oKdj5UlRYW0c/"", ""Сводка!A:AA""), 5, FALSE)"),80)</f>
        <v>80</v>
      </c>
      <c r="F3581" s="148" t="s">
        <v>415</v>
      </c>
      <c r="G3581" s="147">
        <f ca="1">IFERROR(__xludf.DUMMYFUNCTION(" VLOOKUP(A3629, IMPORTRANGE(""https://docs.google.com/spreadsheets/d/1QNLbnkR_AongFt22vMfNzfpjZ0CjpI8QI-w0wBnYA1w/"", ""Инфа!A:AA""), 6, FALSE)"),2024)</f>
        <v>2024</v>
      </c>
      <c r="H3581" s="150">
        <v>7400</v>
      </c>
      <c r="I3581" s="151" t="s">
        <v>8738</v>
      </c>
      <c r="J3581" s="93" t="s">
        <v>9673</v>
      </c>
      <c r="K3581" s="153"/>
      <c r="L3581" s="153"/>
      <c r="M3581" s="153"/>
      <c r="N3581" s="153"/>
      <c r="O3581" s="153"/>
      <c r="P3581" s="153"/>
      <c r="Q3581" s="153"/>
      <c r="R3581" s="153"/>
      <c r="S3581" s="153"/>
    </row>
    <row r="3582" spans="1:19" ht="112.5">
      <c r="A3582" s="277" t="s">
        <v>25424</v>
      </c>
      <c r="B3582" s="253" t="s">
        <v>400</v>
      </c>
      <c r="C3582" s="93" t="s">
        <v>9674</v>
      </c>
      <c r="D3582" s="93" t="s">
        <v>9675</v>
      </c>
      <c r="E3582" s="148">
        <f ca="1">IFERROR(__xludf.DUMMYFUNCTION(" VLOOKUP(A3631, IMPORTRANGE(""https://docs.google.com/spreadsheets/d/1fj_Bhi2XPL3siwIh4sx4VRLAe31yD50oKdj5UlRYW0c/"", ""Сводка!A:AA""), 5, FALSE)"),344)</f>
        <v>344</v>
      </c>
      <c r="F3582" s="148" t="s">
        <v>415</v>
      </c>
      <c r="G3582" s="147">
        <f ca="1">IFERROR(__xludf.DUMMYFUNCTION(" VLOOKUP(A3631, IMPORTRANGE(""https://docs.google.com/spreadsheets/d/1QNLbnkR_AongFt22vMfNzfpjZ0CjpI8QI-w0wBnYA1w/"", ""Инфа!A:AA""), 6, FALSE)"),2024)</f>
        <v>2024</v>
      </c>
      <c r="H3582" s="150">
        <v>25600</v>
      </c>
      <c r="I3582" s="151" t="s">
        <v>9676</v>
      </c>
      <c r="J3582" s="93" t="s">
        <v>9677</v>
      </c>
      <c r="K3582" s="153"/>
      <c r="L3582" s="153"/>
      <c r="M3582" s="153"/>
      <c r="N3582" s="153"/>
      <c r="O3582" s="153"/>
      <c r="P3582" s="153"/>
      <c r="Q3582" s="153"/>
      <c r="R3582" s="153"/>
      <c r="S3582" s="153"/>
    </row>
    <row r="3583" spans="1:19" ht="112.5">
      <c r="A3583" s="277" t="s">
        <v>25424</v>
      </c>
      <c r="B3583" s="253"/>
      <c r="C3583" s="93" t="s">
        <v>9674</v>
      </c>
      <c r="D3583" s="93" t="s">
        <v>9678</v>
      </c>
      <c r="E3583" s="148">
        <f ca="1">IFERROR(__xludf.DUMMYFUNCTION(" VLOOKUP(A3632, IMPORTRANGE(""https://docs.google.com/spreadsheets/d/1fj_Bhi2XPL3siwIh4sx4VRLAe31yD50oKdj5UlRYW0c/"", ""Сводка!A:AA""), 5, FALSE)"),232)</f>
        <v>232</v>
      </c>
      <c r="F3583" s="148" t="s">
        <v>415</v>
      </c>
      <c r="G3583" s="147">
        <f ca="1">IFERROR(__xludf.DUMMYFUNCTION(" VLOOKUP(A3632, IMPORTRANGE(""https://docs.google.com/spreadsheets/d/1QNLbnkR_AongFt22vMfNzfpjZ0CjpI8QI-w0wBnYA1w/"", ""Инфа!A:AA""), 6, FALSE)"),2024)</f>
        <v>2024</v>
      </c>
      <c r="H3583" s="150">
        <v>18900</v>
      </c>
      <c r="I3583" s="151" t="s">
        <v>9676</v>
      </c>
      <c r="J3583" s="93" t="s">
        <v>9677</v>
      </c>
      <c r="K3583" s="153"/>
      <c r="L3583" s="153"/>
      <c r="M3583" s="153"/>
      <c r="N3583" s="153"/>
      <c r="O3583" s="153"/>
      <c r="P3583" s="153"/>
      <c r="Q3583" s="153"/>
      <c r="R3583" s="153"/>
      <c r="S3583" s="153"/>
    </row>
    <row r="3584" spans="1:19" ht="112.5">
      <c r="A3584" s="277" t="s">
        <v>25424</v>
      </c>
      <c r="B3584" s="253" t="s">
        <v>400</v>
      </c>
      <c r="C3584" s="93" t="s">
        <v>9679</v>
      </c>
      <c r="D3584" s="93" t="s">
        <v>9680</v>
      </c>
      <c r="E3584" s="148">
        <f ca="1">IFERROR(__xludf.DUMMYFUNCTION(" VLOOKUP(A3633, IMPORTRANGE(""https://docs.google.com/spreadsheets/d/1fj_Bhi2XPL3siwIh4sx4VRLAe31yD50oKdj5UlRYW0c/"", ""Сводка!A:AA""), 5, FALSE)"),248)</f>
        <v>248</v>
      </c>
      <c r="F3584" s="148" t="s">
        <v>26</v>
      </c>
      <c r="G3584" s="147">
        <f ca="1">IFERROR(__xludf.DUMMYFUNCTION(" VLOOKUP(A3633, IMPORTRANGE(""https://docs.google.com/spreadsheets/d/1QNLbnkR_AongFt22vMfNzfpjZ0CjpI8QI-w0wBnYA1w/"", ""Инфа!A:AA""), 6, FALSE)"),2024)</f>
        <v>2024</v>
      </c>
      <c r="H3584" s="150">
        <v>19900</v>
      </c>
      <c r="I3584" s="151" t="s">
        <v>9681</v>
      </c>
      <c r="J3584" s="93" t="s">
        <v>9682</v>
      </c>
      <c r="K3584" s="153"/>
      <c r="L3584" s="153"/>
      <c r="M3584" s="153"/>
      <c r="N3584" s="153"/>
      <c r="O3584" s="153"/>
      <c r="P3584" s="153"/>
      <c r="Q3584" s="153"/>
      <c r="R3584" s="153"/>
      <c r="S3584" s="153"/>
    </row>
    <row r="3585" spans="1:19" ht="131.25">
      <c r="A3585" s="277" t="s">
        <v>25424</v>
      </c>
      <c r="B3585" s="253" t="s">
        <v>400</v>
      </c>
      <c r="C3585" s="93" t="s">
        <v>9683</v>
      </c>
      <c r="D3585" s="93" t="s">
        <v>9684</v>
      </c>
      <c r="E3585" s="148">
        <f ca="1">IFERROR(__xludf.DUMMYFUNCTION(" VLOOKUP(A3634, IMPORTRANGE(""https://docs.google.com/spreadsheets/d/1fj_Bhi2XPL3siwIh4sx4VRLAe31yD50oKdj5UlRYW0c/"", ""Сводка!A:AA""), 5, FALSE)"),128)</f>
        <v>128</v>
      </c>
      <c r="F3585" s="148" t="s">
        <v>1552</v>
      </c>
      <c r="G3585" s="147">
        <f ca="1">IFERROR(__xludf.DUMMYFUNCTION(" VLOOKUP(A3634, IMPORTRANGE(""https://docs.google.com/spreadsheets/d/1QNLbnkR_AongFt22vMfNzfpjZ0CjpI8QI-w0wBnYA1w/"", ""Инфа!A:AA""), 6, FALSE)"),2024)</f>
        <v>2024</v>
      </c>
      <c r="H3585" s="150">
        <v>8800</v>
      </c>
      <c r="I3585" s="151" t="s">
        <v>9685</v>
      </c>
      <c r="J3585" s="93" t="s">
        <v>9686</v>
      </c>
      <c r="K3585" s="153"/>
      <c r="L3585" s="153"/>
      <c r="M3585" s="153"/>
      <c r="N3585" s="153"/>
      <c r="O3585" s="153"/>
      <c r="P3585" s="153"/>
      <c r="Q3585" s="153"/>
      <c r="R3585" s="153"/>
      <c r="S3585" s="153"/>
    </row>
    <row r="3586" spans="1:19" ht="75">
      <c r="A3586" s="277" t="s">
        <v>25424</v>
      </c>
      <c r="B3586" s="253" t="s">
        <v>400</v>
      </c>
      <c r="C3586" s="93" t="s">
        <v>9687</v>
      </c>
      <c r="D3586" s="93" t="s">
        <v>9688</v>
      </c>
      <c r="E3586" s="148">
        <f ca="1">IFERROR(__xludf.DUMMYFUNCTION(" VLOOKUP(A3635, IMPORTRANGE(""https://docs.google.com/spreadsheets/d/1fj_Bhi2XPL3siwIh4sx4VRLAe31yD50oKdj5UlRYW0c/"", ""Сводка!A:AA""), 5, FALSE)"),100)</f>
        <v>100</v>
      </c>
      <c r="F3586" s="148" t="s">
        <v>403</v>
      </c>
      <c r="G3586" s="147">
        <f ca="1">IFERROR(__xludf.DUMMYFUNCTION(" VLOOKUP(A3635, IMPORTRANGE(""https://docs.google.com/spreadsheets/d/1QNLbnkR_AongFt22vMfNzfpjZ0CjpI8QI-w0wBnYA1w/"", ""Инфа!A:AA""), 6, FALSE)"),2024)</f>
        <v>2024</v>
      </c>
      <c r="H3586" s="150">
        <v>11000</v>
      </c>
      <c r="I3586" s="151" t="s">
        <v>902</v>
      </c>
      <c r="J3586" s="93" t="s">
        <v>9689</v>
      </c>
      <c r="K3586" s="153"/>
      <c r="L3586" s="153"/>
      <c r="M3586" s="153"/>
      <c r="N3586" s="153"/>
      <c r="O3586" s="153"/>
      <c r="P3586" s="153"/>
      <c r="Q3586" s="153"/>
      <c r="R3586" s="153"/>
      <c r="S3586" s="153"/>
    </row>
    <row r="3587" spans="1:19" ht="262.5">
      <c r="A3587" s="277" t="s">
        <v>25424</v>
      </c>
      <c r="B3587" s="253" t="s">
        <v>400</v>
      </c>
      <c r="C3587" s="93" t="s">
        <v>9690</v>
      </c>
      <c r="D3587" s="93" t="s">
        <v>9691</v>
      </c>
      <c r="E3587" s="148">
        <f ca="1">IFERROR(__xludf.DUMMYFUNCTION(" VLOOKUP(A3636, IMPORTRANGE(""https://docs.google.com/spreadsheets/d/1fj_Bhi2XPL3siwIh4sx4VRLAe31yD50oKdj5UlRYW0c/"", ""Сводка!A:AA""), 5, FALSE)"),240)</f>
        <v>240</v>
      </c>
      <c r="F3587" s="148" t="s">
        <v>415</v>
      </c>
      <c r="G3587" s="147">
        <f ca="1">IFERROR(__xludf.DUMMYFUNCTION(" VLOOKUP(A3636, IMPORTRANGE(""https://docs.google.com/spreadsheets/d/1QNLbnkR_AongFt22vMfNzfpjZ0CjpI8QI-w0wBnYA1w/"", ""Инфа!A:AA""), 6, FALSE)"),2024)</f>
        <v>2024</v>
      </c>
      <c r="H3587" s="150">
        <v>12200</v>
      </c>
      <c r="I3587" s="151" t="s">
        <v>416</v>
      </c>
      <c r="J3587" s="93" t="s">
        <v>9692</v>
      </c>
      <c r="K3587" s="153"/>
      <c r="L3587" s="153"/>
      <c r="M3587" s="153"/>
      <c r="N3587" s="153"/>
      <c r="O3587" s="153"/>
      <c r="P3587" s="153"/>
      <c r="Q3587" s="153"/>
      <c r="R3587" s="153"/>
      <c r="S3587" s="153"/>
    </row>
    <row r="3588" spans="1:19" ht="168.75">
      <c r="A3588" s="277" t="s">
        <v>25424</v>
      </c>
      <c r="B3588" s="253" t="s">
        <v>400</v>
      </c>
      <c r="C3588" s="93" t="s">
        <v>9693</v>
      </c>
      <c r="D3588" s="93" t="s">
        <v>9694</v>
      </c>
      <c r="E3588" s="148">
        <f ca="1">IFERROR(__xludf.DUMMYFUNCTION(" VLOOKUP(A3637, IMPORTRANGE(""https://docs.google.com/spreadsheets/d/1fj_Bhi2XPL3siwIh4sx4VRLAe31yD50oKdj5UlRYW0c/"", ""Сводка!A:AA""), 5, FALSE)"),348)</f>
        <v>348</v>
      </c>
      <c r="F3588" s="148"/>
      <c r="G3588" s="147">
        <f ca="1">IFERROR(__xludf.DUMMYFUNCTION(" VLOOKUP(A3637, IMPORTRANGE(""https://docs.google.com/spreadsheets/d/1QNLbnkR_AongFt22vMfNzfpjZ0CjpI8QI-w0wBnYA1w/"", ""Инфа!A:AA""), 6, FALSE)"),2024)</f>
        <v>2024</v>
      </c>
      <c r="H3588" s="150">
        <v>15400</v>
      </c>
      <c r="I3588" s="156" t="s">
        <v>171</v>
      </c>
      <c r="J3588" s="93" t="s">
        <v>9695</v>
      </c>
      <c r="K3588" s="153"/>
      <c r="L3588" s="153"/>
      <c r="M3588" s="153"/>
      <c r="N3588" s="153"/>
      <c r="O3588" s="153"/>
      <c r="P3588" s="153"/>
      <c r="Q3588" s="153"/>
      <c r="R3588" s="153"/>
      <c r="S3588" s="153"/>
    </row>
    <row r="3589" spans="1:19" ht="187.5">
      <c r="A3589" s="277" t="s">
        <v>25424</v>
      </c>
      <c r="B3589" s="254" t="s">
        <v>400</v>
      </c>
      <c r="C3589" s="96" t="s">
        <v>9696</v>
      </c>
      <c r="D3589" s="96" t="s">
        <v>9697</v>
      </c>
      <c r="E3589" s="148">
        <f ca="1">IFERROR(__xludf.DUMMYFUNCTION(" VLOOKUP(A3638, IMPORTRANGE(""https://docs.google.com/spreadsheets/d/1fj_Bhi2XPL3siwIh4sx4VRLAe31yD50oKdj5UlRYW0c/"", ""Сводка!A:AA""), 5, FALSE)"),308)</f>
        <v>308</v>
      </c>
      <c r="F3589" s="165" t="s">
        <v>415</v>
      </c>
      <c r="G3589" s="147">
        <f ca="1">IFERROR(__xludf.DUMMYFUNCTION(" VLOOKUP(A3638, IMPORTRANGE(""https://docs.google.com/spreadsheets/d/1QNLbnkR_AongFt22vMfNzfpjZ0CjpI8QI-w0wBnYA1w/"", ""Инфа!A:AA""), 6, FALSE)"),2024)</f>
        <v>2024</v>
      </c>
      <c r="H3589" s="150">
        <v>23500</v>
      </c>
      <c r="I3589" s="156" t="s">
        <v>171</v>
      </c>
      <c r="J3589" s="96" t="s">
        <v>9698</v>
      </c>
      <c r="K3589" s="153"/>
      <c r="L3589" s="153"/>
      <c r="M3589" s="153"/>
      <c r="N3589" s="153"/>
      <c r="O3589" s="153"/>
      <c r="P3589" s="153"/>
      <c r="Q3589" s="153"/>
      <c r="R3589" s="153"/>
      <c r="S3589" s="153"/>
    </row>
    <row r="3590" spans="1:19" ht="56.25">
      <c r="A3590" s="277" t="s">
        <v>25424</v>
      </c>
      <c r="B3590" s="253" t="s">
        <v>400</v>
      </c>
      <c r="C3590" s="93" t="s">
        <v>9699</v>
      </c>
      <c r="D3590" s="93" t="s">
        <v>9700</v>
      </c>
      <c r="E3590" s="148">
        <f ca="1">IFERROR(__xludf.DUMMYFUNCTION(" VLOOKUP(A3639, IMPORTRANGE(""https://docs.google.com/spreadsheets/d/1fj_Bhi2XPL3siwIh4sx4VRLAe31yD50oKdj5UlRYW0c/"", ""Сводка!A:AA""), 5, FALSE)"),148)</f>
        <v>148</v>
      </c>
      <c r="F3590" s="148" t="s">
        <v>1952</v>
      </c>
      <c r="G3590" s="147">
        <f ca="1">IFERROR(__xludf.DUMMYFUNCTION(" VLOOKUP(A3639, IMPORTRANGE(""https://docs.google.com/spreadsheets/d/1QNLbnkR_AongFt22vMfNzfpjZ0CjpI8QI-w0wBnYA1w/"", ""Инфа!A:AA""), 6, FALSE)"),2024)</f>
        <v>2024</v>
      </c>
      <c r="H3590" s="150">
        <v>9400</v>
      </c>
      <c r="I3590" s="151" t="s">
        <v>9701</v>
      </c>
      <c r="J3590" s="93" t="s">
        <v>9702</v>
      </c>
      <c r="K3590" s="153"/>
      <c r="L3590" s="153"/>
      <c r="M3590" s="153"/>
      <c r="N3590" s="153"/>
      <c r="O3590" s="153"/>
      <c r="P3590" s="153"/>
      <c r="Q3590" s="153"/>
      <c r="R3590" s="153"/>
      <c r="S3590" s="153"/>
    </row>
    <row r="3591" spans="1:19" ht="112.5">
      <c r="A3591" s="277" t="s">
        <v>25424</v>
      </c>
      <c r="B3591" s="253" t="s">
        <v>400</v>
      </c>
      <c r="C3591" s="93" t="s">
        <v>9703</v>
      </c>
      <c r="D3591" s="93" t="s">
        <v>9704</v>
      </c>
      <c r="E3591" s="148">
        <f ca="1">IFERROR(__xludf.DUMMYFUNCTION(" VLOOKUP(A3640, IMPORTRANGE(""https://docs.google.com/spreadsheets/d/1fj_Bhi2XPL3siwIh4sx4VRLAe31yD50oKdj5UlRYW0c/"", ""Сводка!A:AA""), 5, FALSE)"),240)</f>
        <v>240</v>
      </c>
      <c r="F3591" s="148" t="s">
        <v>466</v>
      </c>
      <c r="G3591" s="147">
        <f ca="1">IFERROR(__xludf.DUMMYFUNCTION(" VLOOKUP(A3640, IMPORTRANGE(""https://docs.google.com/spreadsheets/d/1QNLbnkR_AongFt22vMfNzfpjZ0CjpI8QI-w0wBnYA1w/"", ""Инфа!A:AA""), 6, FALSE)"),2024)</f>
        <v>2024</v>
      </c>
      <c r="H3591" s="150">
        <v>12200</v>
      </c>
      <c r="I3591" s="151" t="s">
        <v>416</v>
      </c>
      <c r="J3591" s="93" t="s">
        <v>9705</v>
      </c>
      <c r="K3591" s="153"/>
      <c r="L3591" s="153"/>
      <c r="M3591" s="153"/>
      <c r="N3591" s="153"/>
      <c r="O3591" s="153"/>
      <c r="P3591" s="153"/>
      <c r="Q3591" s="153"/>
      <c r="R3591" s="153"/>
      <c r="S3591" s="153"/>
    </row>
    <row r="3592" spans="1:19" ht="225">
      <c r="A3592" s="277" t="s">
        <v>25424</v>
      </c>
      <c r="B3592" s="253" t="s">
        <v>400</v>
      </c>
      <c r="C3592" s="93" t="s">
        <v>9706</v>
      </c>
      <c r="D3592" s="93" t="s">
        <v>9707</v>
      </c>
      <c r="E3592" s="148">
        <f ca="1">IFERROR(__xludf.DUMMYFUNCTION(" VLOOKUP(A3641, IMPORTRANGE(""https://docs.google.com/spreadsheets/d/1fj_Bhi2XPL3siwIh4sx4VRLAe31yD50oKdj5UlRYW0c/"", ""Сводка!A:AA""), 5, FALSE)"),220)</f>
        <v>220</v>
      </c>
      <c r="F3592" s="148" t="s">
        <v>26</v>
      </c>
      <c r="G3592" s="147">
        <f ca="1">IFERROR(__xludf.DUMMYFUNCTION(" VLOOKUP(A3641, IMPORTRANGE(""https://docs.google.com/spreadsheets/d/1QNLbnkR_AongFt22vMfNzfpjZ0CjpI8QI-w0wBnYA1w/"", ""Инфа!A:AA""), 6, FALSE)"),2024)</f>
        <v>2024</v>
      </c>
      <c r="H3592" s="150">
        <v>11600</v>
      </c>
      <c r="I3592" s="151" t="s">
        <v>2593</v>
      </c>
      <c r="J3592" s="93" t="s">
        <v>9708</v>
      </c>
      <c r="K3592" s="153"/>
      <c r="L3592" s="153"/>
      <c r="M3592" s="153"/>
      <c r="N3592" s="153"/>
      <c r="O3592" s="153"/>
      <c r="P3592" s="153"/>
      <c r="Q3592" s="153"/>
      <c r="R3592" s="153"/>
      <c r="S3592" s="153"/>
    </row>
    <row r="3593" spans="1:19" ht="206.25">
      <c r="A3593" s="277" t="s">
        <v>25424</v>
      </c>
      <c r="B3593" s="253" t="s">
        <v>400</v>
      </c>
      <c r="C3593" s="93" t="s">
        <v>9706</v>
      </c>
      <c r="D3593" s="93" t="s">
        <v>9709</v>
      </c>
      <c r="E3593" s="148">
        <f ca="1">IFERROR(__xludf.DUMMYFUNCTION(" VLOOKUP(A3642, IMPORTRANGE(""https://docs.google.com/spreadsheets/d/1fj_Bhi2XPL3siwIh4sx4VRLAe31yD50oKdj5UlRYW0c/"", ""Сводка!A:AA""), 5, FALSE)"),288)</f>
        <v>288</v>
      </c>
      <c r="F3593" s="148" t="s">
        <v>26</v>
      </c>
      <c r="G3593" s="147">
        <f ca="1">IFERROR(__xludf.DUMMYFUNCTION(" VLOOKUP(A3642, IMPORTRANGE(""https://docs.google.com/spreadsheets/d/1QNLbnkR_AongFt22vMfNzfpjZ0CjpI8QI-w0wBnYA1w/"", ""Инфа!A:AA""), 6, FALSE)"),2024)</f>
        <v>2024</v>
      </c>
      <c r="H3593" s="150">
        <v>13600</v>
      </c>
      <c r="I3593" s="156" t="s">
        <v>246</v>
      </c>
      <c r="J3593" s="93" t="s">
        <v>9710</v>
      </c>
      <c r="K3593" s="153"/>
      <c r="L3593" s="153"/>
      <c r="M3593" s="153"/>
      <c r="N3593" s="153"/>
      <c r="O3593" s="153"/>
      <c r="P3593" s="153"/>
      <c r="Q3593" s="153"/>
      <c r="R3593" s="153"/>
      <c r="S3593" s="153"/>
    </row>
    <row r="3594" spans="1:19" ht="93.75">
      <c r="A3594" s="277" t="s">
        <v>25424</v>
      </c>
      <c r="B3594" s="253" t="s">
        <v>400</v>
      </c>
      <c r="C3594" s="93" t="s">
        <v>9706</v>
      </c>
      <c r="D3594" s="93" t="s">
        <v>9711</v>
      </c>
      <c r="E3594" s="148">
        <f ca="1">IFERROR(__xludf.DUMMYFUNCTION(" VLOOKUP(A3643, IMPORTRANGE(""https://docs.google.com/spreadsheets/d/1fj_Bhi2XPL3siwIh4sx4VRLAe31yD50oKdj5UlRYW0c/"", ""Сводка!A:AA""), 5, FALSE)"),340)</f>
        <v>340</v>
      </c>
      <c r="F3594" s="148" t="s">
        <v>1342</v>
      </c>
      <c r="G3594" s="147">
        <f ca="1">IFERROR(__xludf.DUMMYFUNCTION(" VLOOKUP(A3643, IMPORTRANGE(""https://docs.google.com/spreadsheets/d/1QNLbnkR_AongFt22vMfNzfpjZ0CjpI8QI-w0wBnYA1w/"", ""Инфа!A:AA""), 6, FALSE)"),2024)</f>
        <v>2024</v>
      </c>
      <c r="H3594" s="150">
        <v>15200</v>
      </c>
      <c r="I3594" s="156" t="s">
        <v>404</v>
      </c>
      <c r="J3594" s="93" t="s">
        <v>9712</v>
      </c>
      <c r="K3594" s="153"/>
      <c r="L3594" s="153"/>
      <c r="M3594" s="153"/>
      <c r="N3594" s="153"/>
      <c r="O3594" s="153"/>
      <c r="P3594" s="153"/>
      <c r="Q3594" s="153"/>
      <c r="R3594" s="153"/>
      <c r="S3594" s="153"/>
    </row>
    <row r="3595" spans="1:19" ht="187.5">
      <c r="A3595" s="277" t="s">
        <v>25424</v>
      </c>
      <c r="B3595" s="253" t="s">
        <v>400</v>
      </c>
      <c r="C3595" s="93" t="s">
        <v>9713</v>
      </c>
      <c r="D3595" s="93" t="s">
        <v>9714</v>
      </c>
      <c r="E3595" s="148">
        <f ca="1">IFERROR(__xludf.DUMMYFUNCTION(" VLOOKUP(A3644, IMPORTRANGE(""https://docs.google.com/spreadsheets/d/1fj_Bhi2XPL3siwIh4sx4VRLAe31yD50oKdj5UlRYW0c/"", ""Сводка!A:AA""), 5, FALSE)"),312)</f>
        <v>312</v>
      </c>
      <c r="F3595" s="148" t="s">
        <v>9715</v>
      </c>
      <c r="G3595" s="147">
        <f ca="1">IFERROR(__xludf.DUMMYFUNCTION(" VLOOKUP(A3644, IMPORTRANGE(""https://docs.google.com/spreadsheets/d/1QNLbnkR_AongFt22vMfNzfpjZ0CjpI8QI-w0wBnYA1w/"", ""Инфа!A:AA""), 6, FALSE)"),2024)</f>
        <v>2024</v>
      </c>
      <c r="H3595" s="150">
        <v>14400</v>
      </c>
      <c r="I3595" s="151" t="s">
        <v>1228</v>
      </c>
      <c r="J3595" s="93" t="s">
        <v>9716</v>
      </c>
      <c r="K3595" s="153"/>
      <c r="L3595" s="153"/>
      <c r="M3595" s="153"/>
      <c r="N3595" s="153"/>
      <c r="O3595" s="153"/>
      <c r="P3595" s="153"/>
      <c r="Q3595" s="153"/>
      <c r="R3595" s="153"/>
      <c r="S3595" s="153"/>
    </row>
    <row r="3596" spans="1:19" ht="112.5">
      <c r="A3596" s="277" t="s">
        <v>25424</v>
      </c>
      <c r="B3596" s="253" t="s">
        <v>400</v>
      </c>
      <c r="C3596" s="93" t="s">
        <v>9717</v>
      </c>
      <c r="D3596" s="93" t="s">
        <v>9718</v>
      </c>
      <c r="E3596" s="148">
        <f ca="1">IFERROR(__xludf.DUMMYFUNCTION(" VLOOKUP(A3645, IMPORTRANGE(""https://docs.google.com/spreadsheets/d/1fj_Bhi2XPL3siwIh4sx4VRLAe31yD50oKdj5UlRYW0c/"", ""Сводка!A:AA""), 5, FALSE)"),128)</f>
        <v>128</v>
      </c>
      <c r="F3596" s="148" t="s">
        <v>415</v>
      </c>
      <c r="G3596" s="147">
        <f ca="1">IFERROR(__xludf.DUMMYFUNCTION(" VLOOKUP(A3645, IMPORTRANGE(""https://docs.google.com/spreadsheets/d/1QNLbnkR_AongFt22vMfNzfpjZ0CjpI8QI-w0wBnYA1w/"", ""Инфа!A:AA""), 6, FALSE)"),2024)</f>
        <v>2024</v>
      </c>
      <c r="H3596" s="150">
        <v>8800</v>
      </c>
      <c r="I3596" s="151" t="s">
        <v>819</v>
      </c>
      <c r="J3596" s="93" t="s">
        <v>9719</v>
      </c>
      <c r="K3596" s="153"/>
      <c r="L3596" s="153"/>
      <c r="M3596" s="153"/>
      <c r="N3596" s="153"/>
      <c r="O3596" s="153"/>
      <c r="P3596" s="153"/>
      <c r="Q3596" s="153"/>
      <c r="R3596" s="153"/>
      <c r="S3596" s="153"/>
    </row>
    <row r="3597" spans="1:19" ht="112.5">
      <c r="A3597" s="277" t="s">
        <v>25424</v>
      </c>
      <c r="B3597" s="253" t="s">
        <v>400</v>
      </c>
      <c r="C3597" s="93" t="s">
        <v>9720</v>
      </c>
      <c r="D3597" s="93" t="s">
        <v>9721</v>
      </c>
      <c r="E3597" s="148">
        <f ca="1">IFERROR(__xludf.DUMMYFUNCTION(" VLOOKUP(A3646, IMPORTRANGE(""https://docs.google.com/spreadsheets/d/1fj_Bhi2XPL3siwIh4sx4VRLAe31yD50oKdj5UlRYW0c/"", ""Сводка!A:AA""), 5, FALSE)"),156)</f>
        <v>156</v>
      </c>
      <c r="F3597" s="148" t="s">
        <v>415</v>
      </c>
      <c r="G3597" s="147">
        <f ca="1">IFERROR(__xludf.DUMMYFUNCTION(" VLOOKUP(A3646, IMPORTRANGE(""https://docs.google.com/spreadsheets/d/1QNLbnkR_AongFt22vMfNzfpjZ0CjpI8QI-w0wBnYA1w/"", ""Инфа!A:AA""), 6, FALSE)"),2024)</f>
        <v>2024</v>
      </c>
      <c r="H3597" s="150">
        <v>9700</v>
      </c>
      <c r="I3597" s="151" t="s">
        <v>819</v>
      </c>
      <c r="J3597" s="93" t="s">
        <v>9722</v>
      </c>
      <c r="K3597" s="153"/>
      <c r="L3597" s="153"/>
      <c r="M3597" s="153"/>
      <c r="N3597" s="153"/>
      <c r="O3597" s="153"/>
      <c r="P3597" s="153"/>
      <c r="Q3597" s="153"/>
      <c r="R3597" s="153"/>
      <c r="S3597" s="153"/>
    </row>
    <row r="3598" spans="1:19" ht="112.5">
      <c r="A3598" s="277" t="s">
        <v>25424</v>
      </c>
      <c r="B3598" s="253" t="s">
        <v>8347</v>
      </c>
      <c r="C3598" s="93" t="s">
        <v>9723</v>
      </c>
      <c r="D3598" s="93" t="s">
        <v>9724</v>
      </c>
      <c r="E3598" s="148">
        <f ca="1">IFERROR(__xludf.DUMMYFUNCTION(" VLOOKUP(A3647, IMPORTRANGE(""https://docs.google.com/spreadsheets/d/1fj_Bhi2XPL3siwIh4sx4VRLAe31yD50oKdj5UlRYW0c/"", ""Сводка!A:AA""), 5, FALSE)"),124)</f>
        <v>124</v>
      </c>
      <c r="F3598" s="148" t="s">
        <v>8350</v>
      </c>
      <c r="G3598" s="147">
        <f ca="1">IFERROR(__xludf.DUMMYFUNCTION(" VLOOKUP(A3647, IMPORTRANGE(""https://docs.google.com/spreadsheets/d/1QNLbnkR_AongFt22vMfNzfpjZ0CjpI8QI-w0wBnYA1w/"", ""Инфа!A:AA""), 6, FALSE)"),2024)</f>
        <v>2024</v>
      </c>
      <c r="H3598" s="150">
        <v>8700</v>
      </c>
      <c r="I3598" s="151" t="s">
        <v>1795</v>
      </c>
      <c r="J3598" s="93" t="s">
        <v>9725</v>
      </c>
      <c r="K3598" s="153"/>
      <c r="L3598" s="153"/>
      <c r="M3598" s="153"/>
      <c r="N3598" s="153"/>
      <c r="O3598" s="153"/>
      <c r="P3598" s="153"/>
      <c r="Q3598" s="153"/>
      <c r="R3598" s="153"/>
      <c r="S3598" s="153"/>
    </row>
    <row r="3599" spans="1:19" ht="112.5">
      <c r="A3599" s="277" t="s">
        <v>25424</v>
      </c>
      <c r="B3599" s="253" t="s">
        <v>400</v>
      </c>
      <c r="C3599" s="93" t="s">
        <v>9726</v>
      </c>
      <c r="D3599" s="93" t="s">
        <v>9727</v>
      </c>
      <c r="E3599" s="148">
        <f ca="1">IFERROR(__xludf.DUMMYFUNCTION(" VLOOKUP(A3648, IMPORTRANGE(""https://docs.google.com/spreadsheets/d/1fj_Bhi2XPL3siwIh4sx4VRLAe31yD50oKdj5UlRYW0c/"", ""Сводка!A:AA""), 5, FALSE)"),160)</f>
        <v>160</v>
      </c>
      <c r="F3599" s="148" t="s">
        <v>415</v>
      </c>
      <c r="G3599" s="147">
        <f ca="1">IFERROR(__xludf.DUMMYFUNCTION(" VLOOKUP(A3648, IMPORTRANGE(""https://docs.google.com/spreadsheets/d/1QNLbnkR_AongFt22vMfNzfpjZ0CjpI8QI-w0wBnYA1w/"", ""Инфа!A:AA""), 6, FALSE)"),2024)</f>
        <v>2024</v>
      </c>
      <c r="H3599" s="150">
        <v>9800</v>
      </c>
      <c r="I3599" s="151" t="s">
        <v>518</v>
      </c>
      <c r="J3599" s="93" t="s">
        <v>9728</v>
      </c>
      <c r="K3599" s="153"/>
      <c r="L3599" s="153"/>
      <c r="M3599" s="153"/>
      <c r="N3599" s="153"/>
      <c r="O3599" s="153"/>
      <c r="P3599" s="153"/>
      <c r="Q3599" s="153"/>
      <c r="R3599" s="153"/>
      <c r="S3599" s="153"/>
    </row>
    <row r="3600" spans="1:19" ht="75">
      <c r="A3600" s="277" t="s">
        <v>25424</v>
      </c>
      <c r="B3600" s="253" t="s">
        <v>400</v>
      </c>
      <c r="C3600" s="93" t="s">
        <v>9729</v>
      </c>
      <c r="D3600" s="93" t="s">
        <v>9730</v>
      </c>
      <c r="E3600" s="148">
        <f ca="1">IFERROR(__xludf.DUMMYFUNCTION(" VLOOKUP(A3649, IMPORTRANGE(""https://docs.google.com/spreadsheets/d/1fj_Bhi2XPL3siwIh4sx4VRLAe31yD50oKdj5UlRYW0c/"", ""Сводка!A:AA""), 5, FALSE)"),108)</f>
        <v>108</v>
      </c>
      <c r="F3600" s="148" t="s">
        <v>1060</v>
      </c>
      <c r="G3600" s="147">
        <f ca="1">IFERROR(__xludf.DUMMYFUNCTION(" VLOOKUP(A3649, IMPORTRANGE(""https://docs.google.com/spreadsheets/d/1QNLbnkR_AongFt22vMfNzfpjZ0CjpI8QI-w0wBnYA1w/"", ""Инфа!A:AA""), 6, FALSE)"),2024)</f>
        <v>2024</v>
      </c>
      <c r="H3600" s="150">
        <v>11500</v>
      </c>
      <c r="I3600" s="151" t="s">
        <v>902</v>
      </c>
      <c r="J3600" s="93" t="s">
        <v>9731</v>
      </c>
      <c r="K3600" s="153"/>
      <c r="L3600" s="153"/>
      <c r="M3600" s="153"/>
      <c r="N3600" s="153"/>
      <c r="O3600" s="153"/>
      <c r="P3600" s="153"/>
      <c r="Q3600" s="153"/>
      <c r="R3600" s="153"/>
      <c r="S3600" s="153"/>
    </row>
    <row r="3601" spans="1:19" ht="75">
      <c r="A3601" s="277" t="s">
        <v>25424</v>
      </c>
      <c r="B3601" s="253" t="s">
        <v>400</v>
      </c>
      <c r="C3601" s="93" t="s">
        <v>9732</v>
      </c>
      <c r="D3601" s="93" t="s">
        <v>9733</v>
      </c>
      <c r="E3601" s="148">
        <f ca="1">IFERROR(__xludf.DUMMYFUNCTION(" VLOOKUP(A3650, IMPORTRANGE(""https://docs.google.com/spreadsheets/d/1fj_Bhi2XPL3siwIh4sx4VRLAe31yD50oKdj5UlRYW0c/"", ""Сводка!A:AA""), 5, FALSE)"),220)</f>
        <v>220</v>
      </c>
      <c r="F3601" s="148" t="s">
        <v>677</v>
      </c>
      <c r="G3601" s="147">
        <f ca="1">IFERROR(__xludf.DUMMYFUNCTION(" VLOOKUP(A3650, IMPORTRANGE(""https://docs.google.com/spreadsheets/d/1QNLbnkR_AongFt22vMfNzfpjZ0CjpI8QI-w0wBnYA1w/"", ""Инфа!A:AA""), 6, FALSE)"),2024)</f>
        <v>2024</v>
      </c>
      <c r="H3601" s="150">
        <v>18200</v>
      </c>
      <c r="I3601" s="151" t="s">
        <v>902</v>
      </c>
      <c r="J3601" s="93" t="s">
        <v>9734</v>
      </c>
      <c r="K3601" s="153"/>
      <c r="L3601" s="153"/>
      <c r="M3601" s="153"/>
      <c r="N3601" s="153"/>
      <c r="O3601" s="153"/>
      <c r="P3601" s="153"/>
      <c r="Q3601" s="153"/>
      <c r="R3601" s="153"/>
      <c r="S3601" s="153"/>
    </row>
    <row r="3602" spans="1:19" ht="75">
      <c r="A3602" s="277" t="s">
        <v>25424</v>
      </c>
      <c r="B3602" s="253" t="s">
        <v>400</v>
      </c>
      <c r="C3602" s="93" t="s">
        <v>9735</v>
      </c>
      <c r="D3602" s="93" t="s">
        <v>9736</v>
      </c>
      <c r="E3602" s="148">
        <f ca="1">IFERROR(__xludf.DUMMYFUNCTION(" VLOOKUP(A3651, IMPORTRANGE(""https://docs.google.com/spreadsheets/d/1fj_Bhi2XPL3siwIh4sx4VRLAe31yD50oKdj5UlRYW0c/"", ""Сводка!A:AA""), 5, FALSE)"),140)</f>
        <v>140</v>
      </c>
      <c r="F3602" s="148" t="s">
        <v>677</v>
      </c>
      <c r="G3602" s="147">
        <f ca="1">IFERROR(__xludf.DUMMYFUNCTION(" VLOOKUP(A3651, IMPORTRANGE(""https://docs.google.com/spreadsheets/d/1QNLbnkR_AongFt22vMfNzfpjZ0CjpI8QI-w0wBnYA1w/"", ""Инфа!A:AA""), 6, FALSE)"),2024)</f>
        <v>2024</v>
      </c>
      <c r="H3602" s="150">
        <v>9200</v>
      </c>
      <c r="I3602" s="151" t="s">
        <v>902</v>
      </c>
      <c r="J3602" s="93" t="s">
        <v>9731</v>
      </c>
      <c r="K3602" s="153"/>
      <c r="L3602" s="153"/>
      <c r="M3602" s="153"/>
      <c r="N3602" s="153"/>
      <c r="O3602" s="153"/>
      <c r="P3602" s="153"/>
      <c r="Q3602" s="153"/>
      <c r="R3602" s="153"/>
      <c r="S3602" s="153"/>
    </row>
    <row r="3603" spans="1:19" ht="150">
      <c r="A3603" s="277" t="s">
        <v>25424</v>
      </c>
      <c r="B3603" s="253" t="s">
        <v>400</v>
      </c>
      <c r="C3603" s="93" t="s">
        <v>9737</v>
      </c>
      <c r="D3603" s="93" t="s">
        <v>9738</v>
      </c>
      <c r="E3603" s="148">
        <f ca="1">IFERROR(__xludf.DUMMYFUNCTION(" VLOOKUP(A3652, IMPORTRANGE(""https://docs.google.com/spreadsheets/d/1fj_Bhi2XPL3siwIh4sx4VRLAe31yD50oKdj5UlRYW0c/"", ""Сводка!A:AA""), 5, FALSE)"),260)</f>
        <v>260</v>
      </c>
      <c r="F3603" s="148" t="s">
        <v>403</v>
      </c>
      <c r="G3603" s="147">
        <f ca="1">IFERROR(__xludf.DUMMYFUNCTION(" VLOOKUP(A3652, IMPORTRANGE(""https://docs.google.com/spreadsheets/d/1QNLbnkR_AongFt22vMfNzfpjZ0CjpI8QI-w0wBnYA1w/"", ""Инфа!A:AA""), 6, FALSE)"),2024)</f>
        <v>2024</v>
      </c>
      <c r="H3603" s="150">
        <v>20600</v>
      </c>
      <c r="I3603" s="151" t="s">
        <v>902</v>
      </c>
      <c r="J3603" s="93" t="s">
        <v>9739</v>
      </c>
      <c r="K3603" s="153"/>
      <c r="L3603" s="153"/>
      <c r="M3603" s="153"/>
      <c r="N3603" s="153"/>
      <c r="O3603" s="153"/>
      <c r="P3603" s="153"/>
      <c r="Q3603" s="153"/>
      <c r="R3603" s="153"/>
      <c r="S3603" s="153"/>
    </row>
    <row r="3604" spans="1:19" ht="93.75">
      <c r="A3604" s="277" t="s">
        <v>25424</v>
      </c>
      <c r="B3604" s="253" t="s">
        <v>400</v>
      </c>
      <c r="C3604" s="93" t="s">
        <v>9740</v>
      </c>
      <c r="D3604" s="93" t="s">
        <v>9741</v>
      </c>
      <c r="E3604" s="148">
        <f ca="1">IFERROR(__xludf.DUMMYFUNCTION(" VLOOKUP(A3653, IMPORTRANGE(""https://docs.google.com/spreadsheets/d/1fj_Bhi2XPL3siwIh4sx4VRLAe31yD50oKdj5UlRYW0c/"", ""Сводка!A:AA""), 5, FALSE)"),324)</f>
        <v>324</v>
      </c>
      <c r="F3604" s="148" t="s">
        <v>466</v>
      </c>
      <c r="G3604" s="147">
        <f ca="1">IFERROR(__xludf.DUMMYFUNCTION(" VLOOKUP(A3653, IMPORTRANGE(""https://docs.google.com/spreadsheets/d/1QNLbnkR_AongFt22vMfNzfpjZ0CjpI8QI-w0wBnYA1w/"", ""Инфа!A:AA""), 6, FALSE)"),2024)</f>
        <v>2024</v>
      </c>
      <c r="H3604" s="150">
        <v>14700</v>
      </c>
      <c r="I3604" s="151" t="s">
        <v>404</v>
      </c>
      <c r="J3604" s="93" t="s">
        <v>9742</v>
      </c>
      <c r="K3604" s="153"/>
      <c r="L3604" s="153"/>
      <c r="M3604" s="153"/>
      <c r="N3604" s="153"/>
      <c r="O3604" s="153"/>
      <c r="P3604" s="153"/>
      <c r="Q3604" s="153"/>
      <c r="R3604" s="153"/>
      <c r="S3604" s="153"/>
    </row>
    <row r="3605" spans="1:19" ht="300">
      <c r="A3605" s="277" t="s">
        <v>25424</v>
      </c>
      <c r="B3605" s="253" t="s">
        <v>400</v>
      </c>
      <c r="C3605" s="93" t="s">
        <v>9740</v>
      </c>
      <c r="D3605" s="93" t="s">
        <v>9743</v>
      </c>
      <c r="E3605" s="148">
        <f ca="1">IFERROR(__xludf.DUMMYFUNCTION(" VLOOKUP(A3654, IMPORTRANGE(""https://docs.google.com/spreadsheets/d/1fj_Bhi2XPL3siwIh4sx4VRLAe31yD50oKdj5UlRYW0c/"", ""Сводка!A:AA""), 5, FALSE)"),376)</f>
        <v>376</v>
      </c>
      <c r="F3605" s="148" t="s">
        <v>108</v>
      </c>
      <c r="G3605" s="147">
        <f ca="1">IFERROR(__xludf.DUMMYFUNCTION(" VLOOKUP(A3654, IMPORTRANGE(""https://docs.google.com/spreadsheets/d/1QNLbnkR_AongFt22vMfNzfpjZ0CjpI8QI-w0wBnYA1w/"", ""Инфа!A:AA""), 6, FALSE)"),2024)</f>
        <v>2024</v>
      </c>
      <c r="H3605" s="154">
        <v>16300</v>
      </c>
      <c r="I3605" s="151" t="s">
        <v>404</v>
      </c>
      <c r="J3605" s="93" t="s">
        <v>9744</v>
      </c>
      <c r="K3605" s="153"/>
      <c r="L3605" s="153"/>
      <c r="M3605" s="153"/>
      <c r="N3605" s="153"/>
      <c r="O3605" s="153"/>
      <c r="P3605" s="153"/>
      <c r="Q3605" s="153"/>
      <c r="R3605" s="153"/>
      <c r="S3605" s="153"/>
    </row>
    <row r="3606" spans="1:19" ht="75">
      <c r="A3606" s="277" t="s">
        <v>25424</v>
      </c>
      <c r="B3606" s="253" t="s">
        <v>400</v>
      </c>
      <c r="C3606" s="93" t="s">
        <v>9740</v>
      </c>
      <c r="D3606" s="93" t="s">
        <v>9745</v>
      </c>
      <c r="E3606" s="148">
        <f ca="1">IFERROR(__xludf.DUMMYFUNCTION(" VLOOKUP(A3655, IMPORTRANGE(""https://docs.google.com/spreadsheets/d/1fj_Bhi2XPL3siwIh4sx4VRLAe31yD50oKdj5UlRYW0c/"", ""Сводка!A:AA""), 5, FALSE)"),282)</f>
        <v>282</v>
      </c>
      <c r="F3606" s="148" t="s">
        <v>108</v>
      </c>
      <c r="G3606" s="147">
        <f ca="1">IFERROR(__xludf.DUMMYFUNCTION(" VLOOKUP(A3655, IMPORTRANGE(""https://docs.google.com/spreadsheets/d/1QNLbnkR_AongFt22vMfNzfpjZ0CjpI8QI-w0wBnYA1w/"", ""Инфа!A:AA""), 6, FALSE)"),2024)</f>
        <v>2024</v>
      </c>
      <c r="H3606" s="150">
        <v>13500</v>
      </c>
      <c r="I3606" s="151" t="s">
        <v>404</v>
      </c>
      <c r="J3606" s="93" t="s">
        <v>9746</v>
      </c>
      <c r="K3606" s="153"/>
      <c r="L3606" s="153"/>
      <c r="M3606" s="153"/>
      <c r="N3606" s="153"/>
      <c r="O3606" s="153"/>
      <c r="P3606" s="153"/>
      <c r="Q3606" s="153"/>
      <c r="R3606" s="153"/>
      <c r="S3606" s="153"/>
    </row>
    <row r="3607" spans="1:19" ht="131.25">
      <c r="A3607" s="277" t="s">
        <v>25424</v>
      </c>
      <c r="B3607" s="253" t="s">
        <v>400</v>
      </c>
      <c r="C3607" s="93" t="s">
        <v>9740</v>
      </c>
      <c r="D3607" s="93" t="s">
        <v>9747</v>
      </c>
      <c r="E3607" s="148">
        <f ca="1">IFERROR(__xludf.DUMMYFUNCTION(" VLOOKUP(A3656, IMPORTRANGE(""https://docs.google.com/spreadsheets/d/1fj_Bhi2XPL3siwIh4sx4VRLAe31yD50oKdj5UlRYW0c/"", ""Сводка!A:AA""), 5, FALSE)"),312)</f>
        <v>312</v>
      </c>
      <c r="F3607" s="148" t="s">
        <v>466</v>
      </c>
      <c r="G3607" s="147">
        <f ca="1">IFERROR(__xludf.DUMMYFUNCTION(" VLOOKUP(A3656, IMPORTRANGE(""https://docs.google.com/spreadsheets/d/1QNLbnkR_AongFt22vMfNzfpjZ0CjpI8QI-w0wBnYA1w/"", ""Инфа!A:AA""), 6, FALSE)"),2024)</f>
        <v>2024</v>
      </c>
      <c r="H3607" s="150">
        <v>23700</v>
      </c>
      <c r="I3607" s="151" t="s">
        <v>404</v>
      </c>
      <c r="J3607" s="93" t="s">
        <v>9748</v>
      </c>
      <c r="K3607" s="153"/>
      <c r="L3607" s="153"/>
      <c r="M3607" s="153"/>
      <c r="N3607" s="153"/>
      <c r="O3607" s="153"/>
      <c r="P3607" s="153"/>
      <c r="Q3607" s="153"/>
      <c r="R3607" s="153"/>
      <c r="S3607" s="153"/>
    </row>
    <row r="3608" spans="1:19" ht="206.25">
      <c r="A3608" s="277" t="s">
        <v>25424</v>
      </c>
      <c r="B3608" s="253" t="s">
        <v>400</v>
      </c>
      <c r="C3608" s="93" t="s">
        <v>9740</v>
      </c>
      <c r="D3608" s="93" t="s">
        <v>9749</v>
      </c>
      <c r="E3608" s="148">
        <f ca="1">IFERROR(__xludf.DUMMYFUNCTION(" VLOOKUP(A3657, IMPORTRANGE(""https://docs.google.com/spreadsheets/d/1fj_Bhi2XPL3siwIh4sx4VRLAe31yD50oKdj5UlRYW0c/"", ""Сводка!A:AA""), 5, FALSE)"),224)</f>
        <v>224</v>
      </c>
      <c r="F3608" s="148" t="s">
        <v>466</v>
      </c>
      <c r="G3608" s="147">
        <f ca="1">IFERROR(__xludf.DUMMYFUNCTION(" VLOOKUP(A3657, IMPORTRANGE(""https://docs.google.com/spreadsheets/d/1QNLbnkR_AongFt22vMfNzfpjZ0CjpI8QI-w0wBnYA1w/"", ""Инфа!A:AA""), 6, FALSE)"),2024)</f>
        <v>2024</v>
      </c>
      <c r="H3608" s="150">
        <v>18400</v>
      </c>
      <c r="I3608" s="151" t="s">
        <v>404</v>
      </c>
      <c r="J3608" s="93" t="s">
        <v>9750</v>
      </c>
      <c r="K3608" s="153"/>
      <c r="L3608" s="153"/>
      <c r="M3608" s="153"/>
      <c r="N3608" s="153"/>
      <c r="O3608" s="153"/>
      <c r="P3608" s="153"/>
      <c r="Q3608" s="153"/>
      <c r="R3608" s="153"/>
      <c r="S3608" s="153"/>
    </row>
    <row r="3609" spans="1:19" ht="75">
      <c r="A3609" s="277" t="s">
        <v>25424</v>
      </c>
      <c r="B3609" s="253" t="s">
        <v>400</v>
      </c>
      <c r="C3609" s="93" t="s">
        <v>9751</v>
      </c>
      <c r="D3609" s="93" t="s">
        <v>9752</v>
      </c>
      <c r="E3609" s="148">
        <f ca="1">IFERROR(__xludf.DUMMYFUNCTION(" VLOOKUP(A3658, IMPORTRANGE(""https://docs.google.com/spreadsheets/d/1fj_Bhi2XPL3siwIh4sx4VRLAe31yD50oKdj5UlRYW0c/"", ""Сводка!A:AA""), 5, FALSE)"),324)</f>
        <v>324</v>
      </c>
      <c r="F3609" s="148" t="s">
        <v>108</v>
      </c>
      <c r="G3609" s="147">
        <f ca="1">IFERROR(__xludf.DUMMYFUNCTION(" VLOOKUP(A3658, IMPORTRANGE(""https://docs.google.com/spreadsheets/d/1QNLbnkR_AongFt22vMfNzfpjZ0CjpI8QI-w0wBnYA1w/"", ""Инфа!A:AA""), 6, FALSE)"),2024)</f>
        <v>2024</v>
      </c>
      <c r="H3609" s="150">
        <v>24400</v>
      </c>
      <c r="I3609" s="151" t="s">
        <v>614</v>
      </c>
      <c r="J3609" s="93"/>
      <c r="K3609" s="153"/>
      <c r="L3609" s="153"/>
      <c r="M3609" s="153"/>
      <c r="N3609" s="153"/>
      <c r="O3609" s="153"/>
      <c r="P3609" s="153"/>
      <c r="Q3609" s="153"/>
      <c r="R3609" s="153"/>
      <c r="S3609" s="153"/>
    </row>
    <row r="3610" spans="1:19" ht="206.25">
      <c r="A3610" s="277" t="s">
        <v>25424</v>
      </c>
      <c r="B3610" s="253" t="s">
        <v>400</v>
      </c>
      <c r="C3610" s="93" t="s">
        <v>9753</v>
      </c>
      <c r="D3610" s="93" t="s">
        <v>9754</v>
      </c>
      <c r="E3610" s="148">
        <f ca="1">IFERROR(__xludf.DUMMYFUNCTION(" VLOOKUP(A3659, IMPORTRANGE(""https://docs.google.com/spreadsheets/d/1fj_Bhi2XPL3siwIh4sx4VRLAe31yD50oKdj5UlRYW0c/"", ""Сводка!A:AA""), 5, FALSE)"),172)</f>
        <v>172</v>
      </c>
      <c r="F3610" s="148" t="s">
        <v>403</v>
      </c>
      <c r="G3610" s="147">
        <f ca="1">IFERROR(__xludf.DUMMYFUNCTION(" VLOOKUP(A3659, IMPORTRANGE(""https://docs.google.com/spreadsheets/d/1QNLbnkR_AongFt22vMfNzfpjZ0CjpI8QI-w0wBnYA1w/"", ""Инфа!A:AA""), 6, FALSE)"),2024)</f>
        <v>2024</v>
      </c>
      <c r="H3610" s="150">
        <v>10200</v>
      </c>
      <c r="I3610" s="151" t="s">
        <v>138</v>
      </c>
      <c r="J3610" s="93" t="s">
        <v>9755</v>
      </c>
      <c r="K3610" s="153"/>
      <c r="L3610" s="153"/>
      <c r="M3610" s="153"/>
      <c r="N3610" s="153"/>
      <c r="O3610" s="153"/>
      <c r="P3610" s="153"/>
      <c r="Q3610" s="153"/>
      <c r="R3610" s="153"/>
      <c r="S3610" s="153"/>
    </row>
    <row r="3611" spans="1:19" ht="187.5">
      <c r="A3611" s="277" t="s">
        <v>25424</v>
      </c>
      <c r="B3611" s="253" t="s">
        <v>400</v>
      </c>
      <c r="C3611" s="93" t="s">
        <v>9756</v>
      </c>
      <c r="D3611" s="93" t="s">
        <v>9757</v>
      </c>
      <c r="E3611" s="148">
        <f ca="1">IFERROR(__xludf.DUMMYFUNCTION(" VLOOKUP(A3660, IMPORTRANGE(""https://docs.google.com/spreadsheets/d/1fj_Bhi2XPL3siwIh4sx4VRLAe31yD50oKdj5UlRYW0c/"", ""Сводка!A:AA""), 5, FALSE)"),130)</f>
        <v>130</v>
      </c>
      <c r="F3611" s="148" t="s">
        <v>415</v>
      </c>
      <c r="G3611" s="147">
        <f ca="1">IFERROR(__xludf.DUMMYFUNCTION(" VLOOKUP(A3660, IMPORTRANGE(""https://docs.google.com/spreadsheets/d/1QNLbnkR_AongFt22vMfNzfpjZ0CjpI8QI-w0wBnYA1w/"", ""Инфа!A:AA""), 6, FALSE)"),2024)</f>
        <v>2024</v>
      </c>
      <c r="H3611" s="150">
        <v>8900</v>
      </c>
      <c r="I3611" s="156" t="s">
        <v>370</v>
      </c>
      <c r="J3611" s="93" t="s">
        <v>9758</v>
      </c>
      <c r="K3611" s="153"/>
      <c r="L3611" s="153"/>
      <c r="M3611" s="153"/>
      <c r="N3611" s="153"/>
      <c r="O3611" s="153"/>
      <c r="P3611" s="153"/>
      <c r="Q3611" s="153"/>
      <c r="R3611" s="153"/>
      <c r="S3611" s="153"/>
    </row>
    <row r="3612" spans="1:19" ht="131.25">
      <c r="A3612" s="277" t="s">
        <v>25424</v>
      </c>
      <c r="B3612" s="253" t="s">
        <v>400</v>
      </c>
      <c r="C3612" s="93" t="s">
        <v>9759</v>
      </c>
      <c r="D3612" s="93" t="s">
        <v>9760</v>
      </c>
      <c r="E3612" s="148">
        <f ca="1">IFERROR(__xludf.DUMMYFUNCTION(" VLOOKUP(A3661, IMPORTRANGE(""https://docs.google.com/spreadsheets/d/1fj_Bhi2XPL3siwIh4sx4VRLAe31yD50oKdj5UlRYW0c/"", ""Сводка!A:AA""), 5, FALSE)"),172)</f>
        <v>172</v>
      </c>
      <c r="F3612" s="148" t="s">
        <v>26</v>
      </c>
      <c r="G3612" s="147">
        <f ca="1">IFERROR(__xludf.DUMMYFUNCTION(" VLOOKUP(A3661, IMPORTRANGE(""https://docs.google.com/spreadsheets/d/1QNLbnkR_AongFt22vMfNzfpjZ0CjpI8QI-w0wBnYA1w/"", ""Инфа!A:AA""), 6, FALSE)"),2024)</f>
        <v>2024</v>
      </c>
      <c r="H3612" s="150">
        <v>10200</v>
      </c>
      <c r="I3612" s="151" t="s">
        <v>696</v>
      </c>
      <c r="J3612" s="93" t="s">
        <v>9761</v>
      </c>
      <c r="K3612" s="153"/>
      <c r="L3612" s="153"/>
      <c r="M3612" s="153"/>
      <c r="N3612" s="153"/>
      <c r="O3612" s="153"/>
      <c r="P3612" s="153"/>
      <c r="Q3612" s="153"/>
      <c r="R3612" s="153"/>
      <c r="S3612" s="153"/>
    </row>
    <row r="3613" spans="1:19" ht="37.5">
      <c r="A3613" s="277" t="s">
        <v>25424</v>
      </c>
      <c r="B3613" s="253" t="s">
        <v>400</v>
      </c>
      <c r="C3613" s="93" t="s">
        <v>9762</v>
      </c>
      <c r="D3613" s="93" t="s">
        <v>9763</v>
      </c>
      <c r="E3613" s="148">
        <f ca="1">IFERROR(__xludf.DUMMYFUNCTION(" VLOOKUP(A3662, IMPORTRANGE(""https://docs.google.com/spreadsheets/d/1fj_Bhi2XPL3siwIh4sx4VRLAe31yD50oKdj5UlRYW0c/"", ""Сводка!A:AA""), 5, FALSE)"),392)</f>
        <v>392</v>
      </c>
      <c r="F3613" s="148" t="s">
        <v>415</v>
      </c>
      <c r="G3613" s="147">
        <f ca="1">IFERROR(__xludf.DUMMYFUNCTION(" VLOOKUP(A3662, IMPORTRANGE(""https://docs.google.com/spreadsheets/d/1QNLbnkR_AongFt22vMfNzfpjZ0CjpI8QI-w0wBnYA1w/"", ""Инфа!A:AA""), 6, FALSE)"),2024)</f>
        <v>2024</v>
      </c>
      <c r="H3613" s="154">
        <v>16800</v>
      </c>
      <c r="I3613" s="151" t="s">
        <v>2593</v>
      </c>
      <c r="J3613" s="93"/>
      <c r="K3613" s="153"/>
      <c r="L3613" s="153"/>
      <c r="M3613" s="153"/>
      <c r="N3613" s="153"/>
      <c r="O3613" s="153"/>
      <c r="P3613" s="153"/>
      <c r="Q3613" s="153"/>
      <c r="R3613" s="153"/>
      <c r="S3613" s="153"/>
    </row>
    <row r="3614" spans="1:19" ht="37.5">
      <c r="A3614" s="277" t="s">
        <v>25424</v>
      </c>
      <c r="B3614" s="253" t="s">
        <v>400</v>
      </c>
      <c r="C3614" s="93" t="s">
        <v>9762</v>
      </c>
      <c r="D3614" s="93" t="s">
        <v>9764</v>
      </c>
      <c r="E3614" s="148">
        <f ca="1">IFERROR(__xludf.DUMMYFUNCTION(" VLOOKUP(A3663, IMPORTRANGE(""https://docs.google.com/spreadsheets/d/1fj_Bhi2XPL3siwIh4sx4VRLAe31yD50oKdj5UlRYW0c/"", ""Сводка!A:AA""), 5, FALSE)"),300)</f>
        <v>300</v>
      </c>
      <c r="F3614" s="148" t="s">
        <v>415</v>
      </c>
      <c r="G3614" s="147">
        <f ca="1">IFERROR(__xludf.DUMMYFUNCTION(" VLOOKUP(A3663, IMPORTRANGE(""https://docs.google.com/spreadsheets/d/1QNLbnkR_AongFt22vMfNzfpjZ0CjpI8QI-w0wBnYA1w/"", ""Инфа!A:AA""), 6, FALSE)"),2024)</f>
        <v>2024</v>
      </c>
      <c r="H3614" s="150">
        <v>18200</v>
      </c>
      <c r="I3614" s="151" t="s">
        <v>246</v>
      </c>
      <c r="J3614" s="93"/>
      <c r="K3614" s="153"/>
      <c r="L3614" s="153"/>
      <c r="M3614" s="153"/>
      <c r="N3614" s="153"/>
      <c r="O3614" s="153"/>
      <c r="P3614" s="153"/>
      <c r="Q3614" s="153"/>
      <c r="R3614" s="153"/>
      <c r="S3614" s="153"/>
    </row>
    <row r="3615" spans="1:19" ht="75">
      <c r="A3615" s="277" t="s">
        <v>25424</v>
      </c>
      <c r="B3615" s="254" t="s">
        <v>400</v>
      </c>
      <c r="C3615" s="96" t="s">
        <v>9765</v>
      </c>
      <c r="D3615" s="96" t="s">
        <v>9766</v>
      </c>
      <c r="E3615" s="148">
        <f ca="1">IFERROR(__xludf.DUMMYFUNCTION(" VLOOKUP(A3664, IMPORTRANGE(""https://docs.google.com/spreadsheets/d/1fj_Bhi2XPL3siwIh4sx4VRLAe31yD50oKdj5UlRYW0c/"", ""Сводка!A:AA""), 5, FALSE)"),72)</f>
        <v>72</v>
      </c>
      <c r="F3615" s="165" t="s">
        <v>415</v>
      </c>
      <c r="G3615" s="147">
        <f ca="1">IFERROR(__xludf.DUMMYFUNCTION(" VLOOKUP(A3664, IMPORTRANGE(""https://docs.google.com/spreadsheets/d/1QNLbnkR_AongFt22vMfNzfpjZ0CjpI8QI-w0wBnYA1w/"", ""Инфа!A:AA""), 6, FALSE)"),2024)</f>
        <v>2024</v>
      </c>
      <c r="H3615" s="150">
        <v>9300</v>
      </c>
      <c r="I3615" s="156" t="s">
        <v>257</v>
      </c>
      <c r="J3615" s="96" t="s">
        <v>9767</v>
      </c>
      <c r="K3615" s="153"/>
      <c r="L3615" s="153"/>
      <c r="M3615" s="153"/>
      <c r="N3615" s="153"/>
      <c r="O3615" s="153"/>
      <c r="P3615" s="153"/>
      <c r="Q3615" s="153"/>
      <c r="R3615" s="153"/>
      <c r="S3615" s="153"/>
    </row>
    <row r="3616" spans="1:19" ht="150">
      <c r="A3616" s="277" t="s">
        <v>25424</v>
      </c>
      <c r="B3616" s="253" t="s">
        <v>400</v>
      </c>
      <c r="C3616" s="93" t="s">
        <v>9768</v>
      </c>
      <c r="D3616" s="93" t="s">
        <v>9769</v>
      </c>
      <c r="E3616" s="148">
        <v>117</v>
      </c>
      <c r="F3616" s="148" t="s">
        <v>108</v>
      </c>
      <c r="G3616" s="147">
        <f ca="1">IFERROR(__xludf.DUMMYFUNCTION(" VLOOKUP(A3665, IMPORTRANGE(""https://docs.google.com/spreadsheets/d/1QNLbnkR_AongFt22vMfNzfpjZ0CjpI8QI-w0wBnYA1w/"", ""Инфа!A:AA""), 6, FALSE)"),2024)</f>
        <v>2024</v>
      </c>
      <c r="H3616" s="150">
        <v>8500</v>
      </c>
      <c r="I3616" s="151" t="s">
        <v>534</v>
      </c>
      <c r="J3616" s="93" t="s">
        <v>9770</v>
      </c>
      <c r="K3616" s="153"/>
      <c r="L3616" s="153"/>
      <c r="M3616" s="153"/>
      <c r="N3616" s="153"/>
      <c r="O3616" s="153"/>
      <c r="P3616" s="153"/>
      <c r="Q3616" s="153"/>
      <c r="R3616" s="153"/>
      <c r="S3616" s="153"/>
    </row>
    <row r="3617" spans="1:19" ht="225">
      <c r="A3617" s="277" t="s">
        <v>25424</v>
      </c>
      <c r="B3617" s="253" t="s">
        <v>400</v>
      </c>
      <c r="C3617" s="93" t="s">
        <v>9771</v>
      </c>
      <c r="D3617" s="93" t="s">
        <v>9772</v>
      </c>
      <c r="E3617" s="148">
        <f ca="1">IFERROR(__xludf.DUMMYFUNCTION(" VLOOKUP(A3666, IMPORTRANGE(""https://docs.google.com/spreadsheets/d/1fj_Bhi2XPL3siwIh4sx4VRLAe31yD50oKdj5UlRYW0c/"", ""Сводка!A:AA""), 5, FALSE)"),190)</f>
        <v>190</v>
      </c>
      <c r="F3617" s="148" t="s">
        <v>415</v>
      </c>
      <c r="G3617" s="147">
        <f ca="1">IFERROR(__xludf.DUMMYFUNCTION(" VLOOKUP(A3666, IMPORTRANGE(""https://docs.google.com/spreadsheets/d/1QNLbnkR_AongFt22vMfNzfpjZ0CjpI8QI-w0wBnYA1w/"", ""Инфа!A:AA""), 6, FALSE)"),2024)</f>
        <v>2024</v>
      </c>
      <c r="H3617" s="150">
        <v>10700</v>
      </c>
      <c r="I3617" s="156" t="s">
        <v>554</v>
      </c>
      <c r="J3617" s="93" t="s">
        <v>9773</v>
      </c>
      <c r="K3617" s="153"/>
      <c r="L3617" s="153"/>
      <c r="M3617" s="153"/>
      <c r="N3617" s="153"/>
      <c r="O3617" s="153"/>
      <c r="P3617" s="153"/>
      <c r="Q3617" s="153"/>
      <c r="R3617" s="153"/>
      <c r="S3617" s="153"/>
    </row>
    <row r="3618" spans="1:19" ht="187.5">
      <c r="A3618" s="277" t="s">
        <v>25424</v>
      </c>
      <c r="B3618" s="253" t="s">
        <v>400</v>
      </c>
      <c r="C3618" s="93" t="s">
        <v>9774</v>
      </c>
      <c r="D3618" s="93" t="s">
        <v>9775</v>
      </c>
      <c r="E3618" s="148">
        <f ca="1">IFERROR(__xludf.DUMMYFUNCTION(" VLOOKUP(A3667, IMPORTRANGE(""https://docs.google.com/spreadsheets/d/1fj_Bhi2XPL3siwIh4sx4VRLAe31yD50oKdj5UlRYW0c/"", ""Сводка!A:AA""), 5, FALSE)"),124)</f>
        <v>124</v>
      </c>
      <c r="F3618" s="148" t="s">
        <v>108</v>
      </c>
      <c r="G3618" s="147">
        <f ca="1">IFERROR(__xludf.DUMMYFUNCTION(" VLOOKUP(A3667, IMPORTRANGE(""https://docs.google.com/spreadsheets/d/1QNLbnkR_AongFt22vMfNzfpjZ0CjpI8QI-w0wBnYA1w/"", ""Инфа!A:AA""), 6, FALSE)"),2024)</f>
        <v>2024</v>
      </c>
      <c r="H3618" s="150">
        <v>8700</v>
      </c>
      <c r="I3618" s="156" t="s">
        <v>489</v>
      </c>
      <c r="J3618" s="93" t="s">
        <v>9776</v>
      </c>
      <c r="K3618" s="153"/>
      <c r="L3618" s="153"/>
      <c r="M3618" s="153"/>
      <c r="N3618" s="153"/>
      <c r="O3618" s="153"/>
      <c r="P3618" s="153"/>
      <c r="Q3618" s="153"/>
      <c r="R3618" s="153"/>
      <c r="S3618" s="153"/>
    </row>
    <row r="3619" spans="1:19" ht="56.25">
      <c r="A3619" s="277" t="s">
        <v>25424</v>
      </c>
      <c r="B3619" s="253" t="s">
        <v>400</v>
      </c>
      <c r="C3619" s="93" t="s">
        <v>9777</v>
      </c>
      <c r="D3619" s="93" t="s">
        <v>1662</v>
      </c>
      <c r="E3619" s="148">
        <f ca="1">IFERROR(__xludf.DUMMYFUNCTION(" VLOOKUP(A3668, IMPORTRANGE(""https://docs.google.com/spreadsheets/d/1fj_Bhi2XPL3siwIh4sx4VRLAe31yD50oKdj5UlRYW0c/"", ""Сводка!A:AA""), 5, FALSE)"),148)</f>
        <v>148</v>
      </c>
      <c r="F3619" s="148"/>
      <c r="G3619" s="147">
        <f ca="1">IFERROR(__xludf.DUMMYFUNCTION(" VLOOKUP(A3668, IMPORTRANGE(""https://docs.google.com/spreadsheets/d/1QNLbnkR_AongFt22vMfNzfpjZ0CjpI8QI-w0wBnYA1w/"", ""Инфа!A:AA""), 6, FALSE)"),2024)</f>
        <v>2024</v>
      </c>
      <c r="H3619" s="150">
        <v>9400</v>
      </c>
      <c r="I3619" s="156" t="s">
        <v>28</v>
      </c>
      <c r="J3619" s="93"/>
      <c r="K3619" s="153"/>
      <c r="L3619" s="153"/>
      <c r="M3619" s="153"/>
      <c r="N3619" s="153"/>
      <c r="O3619" s="153"/>
      <c r="P3619" s="153"/>
      <c r="Q3619" s="153"/>
      <c r="R3619" s="153"/>
      <c r="S3619" s="153"/>
    </row>
    <row r="3620" spans="1:19" ht="56.25">
      <c r="A3620" s="277" t="s">
        <v>25424</v>
      </c>
      <c r="B3620" s="253" t="s">
        <v>400</v>
      </c>
      <c r="C3620" s="93" t="s">
        <v>9777</v>
      </c>
      <c r="D3620" s="93" t="s">
        <v>9778</v>
      </c>
      <c r="E3620" s="148">
        <f ca="1">IFERROR(__xludf.DUMMYFUNCTION(" VLOOKUP(A3669, IMPORTRANGE(""https://docs.google.com/spreadsheets/d/1fj_Bhi2XPL3siwIh4sx4VRLAe31yD50oKdj5UlRYW0c/"", ""Сводка!A:AA""), 5, FALSE)"),112)</f>
        <v>112</v>
      </c>
      <c r="F3620" s="148" t="s">
        <v>9779</v>
      </c>
      <c r="G3620" s="147">
        <f ca="1">IFERROR(__xludf.DUMMYFUNCTION(" VLOOKUP(A3669, IMPORTRANGE(""https://docs.google.com/spreadsheets/d/1QNLbnkR_AongFt22vMfNzfpjZ0CjpI8QI-w0wBnYA1w/"", ""Инфа!A:AA""), 6, FALSE)"),2024)</f>
        <v>2024</v>
      </c>
      <c r="H3620" s="150">
        <v>8400</v>
      </c>
      <c r="I3620" s="156" t="s">
        <v>97</v>
      </c>
      <c r="J3620" s="93"/>
      <c r="K3620" s="153"/>
      <c r="L3620" s="153"/>
      <c r="M3620" s="153"/>
      <c r="N3620" s="153"/>
      <c r="O3620" s="153"/>
      <c r="P3620" s="153"/>
      <c r="Q3620" s="153"/>
      <c r="R3620" s="153"/>
      <c r="S3620" s="153"/>
    </row>
    <row r="3621" spans="1:19" ht="93.75">
      <c r="A3621" s="277" t="s">
        <v>25424</v>
      </c>
      <c r="B3621" s="253" t="s">
        <v>400</v>
      </c>
      <c r="C3621" s="93" t="s">
        <v>9777</v>
      </c>
      <c r="D3621" s="93" t="s">
        <v>97</v>
      </c>
      <c r="E3621" s="148">
        <f ca="1">IFERROR(__xludf.DUMMYFUNCTION(" VLOOKUP(A3670, IMPORTRANGE(""https://docs.google.com/spreadsheets/d/1fj_Bhi2XPL3siwIh4sx4VRLAe31yD50oKdj5UlRYW0c/"", ""Сводка!A:AA""), 5, FALSE)"),132)</f>
        <v>132</v>
      </c>
      <c r="F3621" s="148" t="s">
        <v>415</v>
      </c>
      <c r="G3621" s="147">
        <f ca="1">IFERROR(__xludf.DUMMYFUNCTION(" VLOOKUP(A3670, IMPORTRANGE(""https://docs.google.com/spreadsheets/d/1QNLbnkR_AongFt22vMfNzfpjZ0CjpI8QI-w0wBnYA1w/"", ""Инфа!A:AA""), 6, FALSE)"),2024)</f>
        <v>2024</v>
      </c>
      <c r="H3621" s="150">
        <v>9000</v>
      </c>
      <c r="I3621" s="156" t="s">
        <v>97</v>
      </c>
      <c r="J3621" s="93" t="s">
        <v>9780</v>
      </c>
      <c r="K3621" s="153"/>
      <c r="L3621" s="153"/>
      <c r="M3621" s="153"/>
      <c r="N3621" s="153"/>
      <c r="O3621" s="153"/>
      <c r="P3621" s="153"/>
      <c r="Q3621" s="153"/>
      <c r="R3621" s="153"/>
      <c r="S3621" s="153"/>
    </row>
    <row r="3622" spans="1:19" ht="131.25">
      <c r="A3622" s="277" t="s">
        <v>25424</v>
      </c>
      <c r="B3622" s="253" t="s">
        <v>400</v>
      </c>
      <c r="C3622" s="93" t="s">
        <v>9781</v>
      </c>
      <c r="D3622" s="93" t="s">
        <v>9782</v>
      </c>
      <c r="E3622" s="148">
        <f ca="1">IFERROR(__xludf.DUMMYFUNCTION(" VLOOKUP(A3671, IMPORTRANGE(""https://docs.google.com/spreadsheets/d/1fj_Bhi2XPL3siwIh4sx4VRLAe31yD50oKdj5UlRYW0c/"", ""Сводка!A:AA""), 5, FALSE)"),94)</f>
        <v>94</v>
      </c>
      <c r="F3622" s="148" t="s">
        <v>415</v>
      </c>
      <c r="G3622" s="147">
        <f ca="1">IFERROR(__xludf.DUMMYFUNCTION(" VLOOKUP(A3671, IMPORTRANGE(""https://docs.google.com/spreadsheets/d/1QNLbnkR_AongFt22vMfNzfpjZ0CjpI8QI-w0wBnYA1w/"", ""Инфа!A:AA""), 6, FALSE)"),2024)</f>
        <v>2024</v>
      </c>
      <c r="H3622" s="150">
        <v>7800</v>
      </c>
      <c r="I3622" s="151" t="s">
        <v>42</v>
      </c>
      <c r="J3622" s="93" t="s">
        <v>9783</v>
      </c>
      <c r="K3622" s="153"/>
      <c r="L3622" s="153"/>
      <c r="M3622" s="153"/>
      <c r="N3622" s="153"/>
      <c r="O3622" s="153"/>
      <c r="P3622" s="153"/>
      <c r="Q3622" s="153"/>
      <c r="R3622" s="153"/>
      <c r="S3622" s="153"/>
    </row>
    <row r="3623" spans="1:19" ht="150">
      <c r="A3623" s="277" t="s">
        <v>25424</v>
      </c>
      <c r="B3623" s="253" t="s">
        <v>400</v>
      </c>
      <c r="C3623" s="93" t="s">
        <v>9784</v>
      </c>
      <c r="D3623" s="93" t="s">
        <v>9785</v>
      </c>
      <c r="E3623" s="148">
        <f ca="1">IFERROR(__xludf.DUMMYFUNCTION(" VLOOKUP(A3672, IMPORTRANGE(""https://docs.google.com/spreadsheets/d/1fj_Bhi2XPL3siwIh4sx4VRLAe31yD50oKdj5UlRYW0c/"", ""Сводка!A:AA""), 5, FALSE)"),88)</f>
        <v>88</v>
      </c>
      <c r="F3623" s="148" t="s">
        <v>415</v>
      </c>
      <c r="G3623" s="147">
        <f ca="1">IFERROR(__xludf.DUMMYFUNCTION(" VLOOKUP(A3672, IMPORTRANGE(""https://docs.google.com/spreadsheets/d/1QNLbnkR_AongFt22vMfNzfpjZ0CjpI8QI-w0wBnYA1w/"", ""Инфа!A:AA""), 6, FALSE)"),2024)</f>
        <v>2024</v>
      </c>
      <c r="H3623" s="150">
        <v>10300</v>
      </c>
      <c r="I3623" s="151" t="s">
        <v>518</v>
      </c>
      <c r="J3623" s="93" t="s">
        <v>9786</v>
      </c>
      <c r="K3623" s="153"/>
      <c r="L3623" s="153"/>
      <c r="M3623" s="153"/>
      <c r="N3623" s="153"/>
      <c r="O3623" s="153"/>
      <c r="P3623" s="153"/>
      <c r="Q3623" s="153"/>
      <c r="R3623" s="153"/>
      <c r="S3623" s="153"/>
    </row>
    <row r="3624" spans="1:19" ht="150">
      <c r="A3624" s="277" t="s">
        <v>25424</v>
      </c>
      <c r="B3624" s="253" t="s">
        <v>400</v>
      </c>
      <c r="C3624" s="93" t="s">
        <v>9784</v>
      </c>
      <c r="D3624" s="93" t="s">
        <v>9787</v>
      </c>
      <c r="E3624" s="148">
        <f ca="1">IFERROR(__xludf.DUMMYFUNCTION(" VLOOKUP(A3673, IMPORTRANGE(""https://docs.google.com/spreadsheets/d/1fj_Bhi2XPL3siwIh4sx4VRLAe31yD50oKdj5UlRYW0c/"", ""Сводка!A:AA""), 5, FALSE)"),112)</f>
        <v>112</v>
      </c>
      <c r="F3624" s="148" t="s">
        <v>415</v>
      </c>
      <c r="G3624" s="147">
        <f ca="1">IFERROR(__xludf.DUMMYFUNCTION(" VLOOKUP(A3673, IMPORTRANGE(""https://docs.google.com/spreadsheets/d/1QNLbnkR_AongFt22vMfNzfpjZ0CjpI8QI-w0wBnYA1w/"", ""Инфа!A:AA""), 6, FALSE)"),2024)</f>
        <v>2024</v>
      </c>
      <c r="H3624" s="150">
        <v>8400</v>
      </c>
      <c r="I3624" s="151" t="s">
        <v>518</v>
      </c>
      <c r="J3624" s="93" t="s">
        <v>9788</v>
      </c>
      <c r="K3624" s="153"/>
      <c r="L3624" s="153"/>
      <c r="M3624" s="153"/>
      <c r="N3624" s="153"/>
      <c r="O3624" s="153"/>
      <c r="P3624" s="153"/>
      <c r="Q3624" s="153"/>
      <c r="R3624" s="153"/>
      <c r="S3624" s="153"/>
    </row>
    <row r="3625" spans="1:19" ht="93.75">
      <c r="A3625" s="277" t="s">
        <v>25424</v>
      </c>
      <c r="B3625" s="253" t="s">
        <v>400</v>
      </c>
      <c r="C3625" s="93" t="s">
        <v>9789</v>
      </c>
      <c r="D3625" s="93" t="s">
        <v>9790</v>
      </c>
      <c r="E3625" s="148">
        <f ca="1">IFERROR(__xludf.DUMMYFUNCTION(" VLOOKUP(A3675, IMPORTRANGE(""https://docs.google.com/spreadsheets/d/1fj_Bhi2XPL3siwIh4sx4VRLAe31yD50oKdj5UlRYW0c/"", ""Сводка!A:AA""), 5, FALSE)"),112)</f>
        <v>112</v>
      </c>
      <c r="F3625" s="148" t="s">
        <v>415</v>
      </c>
      <c r="G3625" s="147">
        <f ca="1">IFERROR(__xludf.DUMMYFUNCTION(" VLOOKUP(A3675, IMPORTRANGE(""https://docs.google.com/spreadsheets/d/1QNLbnkR_AongFt22vMfNzfpjZ0CjpI8QI-w0wBnYA1w/"", ""Инфа!A:AA""), 6, FALSE)"),2024)</f>
        <v>2024</v>
      </c>
      <c r="H3625" s="150">
        <v>11700</v>
      </c>
      <c r="I3625" s="151" t="s">
        <v>291</v>
      </c>
      <c r="J3625" s="93" t="s">
        <v>9791</v>
      </c>
      <c r="K3625" s="153"/>
      <c r="L3625" s="153"/>
      <c r="M3625" s="153"/>
      <c r="N3625" s="153"/>
      <c r="O3625" s="153"/>
      <c r="P3625" s="153"/>
      <c r="Q3625" s="153"/>
      <c r="R3625" s="153"/>
      <c r="S3625" s="153"/>
    </row>
    <row r="3626" spans="1:19" ht="168.75">
      <c r="A3626" s="277" t="s">
        <v>25424</v>
      </c>
      <c r="B3626" s="253" t="s">
        <v>400</v>
      </c>
      <c r="C3626" s="93" t="s">
        <v>9792</v>
      </c>
      <c r="D3626" s="93" t="s">
        <v>9793</v>
      </c>
      <c r="E3626" s="148">
        <f ca="1">IFERROR(__xludf.DUMMYFUNCTION(" VLOOKUP(A3676, IMPORTRANGE(""https://docs.google.com/spreadsheets/d/1fj_Bhi2XPL3siwIh4sx4VRLAe31yD50oKdj5UlRYW0c/"", ""Сводка!A:AA""), 5, FALSE)"),96)</f>
        <v>96</v>
      </c>
      <c r="F3626" s="148"/>
      <c r="G3626" s="147">
        <f ca="1">IFERROR(__xludf.DUMMYFUNCTION(" VLOOKUP(A3676, IMPORTRANGE(""https://docs.google.com/spreadsheets/d/1QNLbnkR_AongFt22vMfNzfpjZ0CjpI8QI-w0wBnYA1w/"", ""Инфа!A:AA""), 6, FALSE)"),2024)</f>
        <v>2024</v>
      </c>
      <c r="H3626" s="150">
        <v>7900</v>
      </c>
      <c r="I3626" s="151" t="s">
        <v>1153</v>
      </c>
      <c r="J3626" s="93" t="s">
        <v>9794</v>
      </c>
      <c r="K3626" s="153"/>
      <c r="L3626" s="153"/>
      <c r="M3626" s="153"/>
      <c r="N3626" s="153"/>
      <c r="O3626" s="153"/>
      <c r="P3626" s="153"/>
      <c r="Q3626" s="153"/>
      <c r="R3626" s="153"/>
      <c r="S3626" s="153"/>
    </row>
    <row r="3627" spans="1:19" ht="112.5">
      <c r="A3627" s="277" t="s">
        <v>25424</v>
      </c>
      <c r="B3627" s="253" t="s">
        <v>400</v>
      </c>
      <c r="C3627" s="93" t="s">
        <v>9795</v>
      </c>
      <c r="D3627" s="93" t="s">
        <v>9796</v>
      </c>
      <c r="E3627" s="148">
        <f ca="1">IFERROR(__xludf.DUMMYFUNCTION(" VLOOKUP(A3677, IMPORTRANGE(""https://docs.google.com/spreadsheets/d/1fj_Bhi2XPL3siwIh4sx4VRLAe31yD50oKdj5UlRYW0c/"", ""Сводка!A:AA""), 5, FALSE)"),128)</f>
        <v>128</v>
      </c>
      <c r="F3627" s="148" t="s">
        <v>403</v>
      </c>
      <c r="G3627" s="147">
        <f ca="1">IFERROR(__xludf.DUMMYFUNCTION(" VLOOKUP(A3677, IMPORTRANGE(""https://docs.google.com/spreadsheets/d/1QNLbnkR_AongFt22vMfNzfpjZ0CjpI8QI-w0wBnYA1w/"", ""Инфа!A:AA""), 6, FALSE)"),2024)</f>
        <v>2024</v>
      </c>
      <c r="H3627" s="150">
        <v>8800</v>
      </c>
      <c r="I3627" s="151" t="s">
        <v>171</v>
      </c>
      <c r="J3627" s="93" t="s">
        <v>9797</v>
      </c>
      <c r="K3627" s="153"/>
      <c r="L3627" s="153"/>
      <c r="M3627" s="153"/>
      <c r="N3627" s="153"/>
      <c r="O3627" s="153"/>
      <c r="P3627" s="153"/>
      <c r="Q3627" s="153"/>
      <c r="R3627" s="153"/>
      <c r="S3627" s="153"/>
    </row>
    <row r="3628" spans="1:19" ht="168.75">
      <c r="A3628" s="277" t="s">
        <v>25424</v>
      </c>
      <c r="B3628" s="253" t="s">
        <v>400</v>
      </c>
      <c r="C3628" s="93" t="s">
        <v>9798</v>
      </c>
      <c r="D3628" s="93" t="s">
        <v>9799</v>
      </c>
      <c r="E3628" s="148">
        <f ca="1">IFERROR(__xludf.DUMMYFUNCTION(" VLOOKUP(A3678, IMPORTRANGE(""https://docs.google.com/spreadsheets/d/1fj_Bhi2XPL3siwIh4sx4VRLAe31yD50oKdj5UlRYW0c/"", ""Сводка!A:AA""), 5, FALSE)"),272)</f>
        <v>272</v>
      </c>
      <c r="F3628" s="148" t="s">
        <v>415</v>
      </c>
      <c r="G3628" s="147">
        <f ca="1">IFERROR(__xludf.DUMMYFUNCTION(" VLOOKUP(A3678, IMPORTRANGE(""https://docs.google.com/spreadsheets/d/1QNLbnkR_AongFt22vMfNzfpjZ0CjpI8QI-w0wBnYA1w/"", ""Инфа!A:AA""), 6, FALSE)"),2024)</f>
        <v>2024</v>
      </c>
      <c r="H3628" s="150">
        <v>13200</v>
      </c>
      <c r="I3628" s="151" t="s">
        <v>274</v>
      </c>
      <c r="J3628" s="93" t="s">
        <v>9800</v>
      </c>
      <c r="K3628" s="153"/>
      <c r="L3628" s="153"/>
      <c r="M3628" s="153"/>
      <c r="N3628" s="153"/>
      <c r="O3628" s="153"/>
      <c r="P3628" s="153"/>
      <c r="Q3628" s="153"/>
      <c r="R3628" s="153"/>
      <c r="S3628" s="153"/>
    </row>
    <row r="3629" spans="1:19" ht="93.75">
      <c r="A3629" s="277" t="s">
        <v>25424</v>
      </c>
      <c r="B3629" s="253" t="s">
        <v>153</v>
      </c>
      <c r="C3629" s="93" t="s">
        <v>9801</v>
      </c>
      <c r="D3629" s="93" t="s">
        <v>7108</v>
      </c>
      <c r="E3629" s="148">
        <f ca="1">IFERROR(__xludf.DUMMYFUNCTION(" VLOOKUP(A3679, IMPORTRANGE(""https://docs.google.com/spreadsheets/d/1fj_Bhi2XPL3siwIh4sx4VRLAe31yD50oKdj5UlRYW0c/"", ""Сводка!A:AA""), 5, FALSE)"),284)</f>
        <v>284</v>
      </c>
      <c r="F3629" s="148" t="s">
        <v>50</v>
      </c>
      <c r="G3629" s="147">
        <f ca="1">IFERROR(__xludf.DUMMYFUNCTION(" VLOOKUP(A3679, IMPORTRANGE(""https://docs.google.com/spreadsheets/d/1QNLbnkR_AongFt22vMfNzfpjZ0CjpI8QI-w0wBnYA1w/"", ""Инфа!A:AA""), 6, FALSE)"),2024)</f>
        <v>2024</v>
      </c>
      <c r="H3629" s="150">
        <v>13500</v>
      </c>
      <c r="I3629" s="151" t="s">
        <v>161</v>
      </c>
      <c r="J3629" s="93" t="s">
        <v>9802</v>
      </c>
      <c r="K3629" s="153"/>
      <c r="L3629" s="153"/>
      <c r="M3629" s="153"/>
      <c r="N3629" s="153"/>
      <c r="O3629" s="153"/>
      <c r="P3629" s="153"/>
      <c r="Q3629" s="153"/>
      <c r="R3629" s="153"/>
      <c r="S3629" s="153"/>
    </row>
    <row r="3630" spans="1:19" ht="56.25">
      <c r="A3630" s="277" t="s">
        <v>25424</v>
      </c>
      <c r="B3630" s="253" t="s">
        <v>153</v>
      </c>
      <c r="C3630" s="93" t="s">
        <v>9801</v>
      </c>
      <c r="D3630" s="93" t="s">
        <v>9803</v>
      </c>
      <c r="E3630" s="148">
        <f ca="1">IFERROR(__xludf.DUMMYFUNCTION(" VLOOKUP(A3680, IMPORTRANGE(""https://docs.google.com/spreadsheets/d/1fj_Bhi2XPL3siwIh4sx4VRLAe31yD50oKdj5UlRYW0c/"", ""Сводка!A:AA""), 5, FALSE)"),64)</f>
        <v>64</v>
      </c>
      <c r="F3630" s="148" t="s">
        <v>1291</v>
      </c>
      <c r="G3630" s="147">
        <f ca="1">IFERROR(__xludf.DUMMYFUNCTION(" VLOOKUP(A3680, IMPORTRANGE(""https://docs.google.com/spreadsheets/d/1QNLbnkR_AongFt22vMfNzfpjZ0CjpI8QI-w0wBnYA1w/"", ""Инфа!A:AA""), 6, FALSE)"),2024)</f>
        <v>2024</v>
      </c>
      <c r="H3630" s="150">
        <v>6900</v>
      </c>
      <c r="I3630" s="151" t="s">
        <v>161</v>
      </c>
      <c r="J3630" s="93"/>
      <c r="K3630" s="153"/>
      <c r="L3630" s="153"/>
      <c r="M3630" s="153"/>
      <c r="N3630" s="153"/>
      <c r="O3630" s="153"/>
      <c r="P3630" s="153"/>
      <c r="Q3630" s="153"/>
      <c r="R3630" s="153"/>
      <c r="S3630" s="153"/>
    </row>
    <row r="3631" spans="1:19" ht="93.75">
      <c r="A3631" s="277" t="s">
        <v>25424</v>
      </c>
      <c r="B3631" s="253" t="s">
        <v>400</v>
      </c>
      <c r="C3631" s="93" t="s">
        <v>9801</v>
      </c>
      <c r="D3631" s="93" t="s">
        <v>9804</v>
      </c>
      <c r="E3631" s="148">
        <f ca="1">IFERROR(__xludf.DUMMYFUNCTION(" VLOOKUP(A3681, IMPORTRANGE(""https://docs.google.com/spreadsheets/d/1fj_Bhi2XPL3siwIh4sx4VRLAe31yD50oKdj5UlRYW0c/"", ""Сводка!A:AA""), 5, FALSE)"),68)</f>
        <v>68</v>
      </c>
      <c r="F3631" s="148" t="s">
        <v>1291</v>
      </c>
      <c r="G3631" s="147">
        <f ca="1">IFERROR(__xludf.DUMMYFUNCTION(" VLOOKUP(A3681, IMPORTRANGE(""https://docs.google.com/spreadsheets/d/1QNLbnkR_AongFt22vMfNzfpjZ0CjpI8QI-w0wBnYA1w/"", ""Инфа!A:AA""), 6, FALSE)"),2024)</f>
        <v>2024</v>
      </c>
      <c r="H3631" s="150">
        <v>7000</v>
      </c>
      <c r="I3631" s="151" t="s">
        <v>161</v>
      </c>
      <c r="J3631" s="93" t="s">
        <v>9805</v>
      </c>
      <c r="K3631" s="153"/>
      <c r="L3631" s="153"/>
      <c r="M3631" s="153"/>
      <c r="N3631" s="153"/>
      <c r="O3631" s="153"/>
      <c r="P3631" s="153"/>
      <c r="Q3631" s="153"/>
      <c r="R3631" s="153"/>
      <c r="S3631" s="153"/>
    </row>
    <row r="3632" spans="1:19" ht="93.75">
      <c r="A3632" s="277" t="s">
        <v>25424</v>
      </c>
      <c r="B3632" s="253" t="s">
        <v>153</v>
      </c>
      <c r="C3632" s="93" t="s">
        <v>9801</v>
      </c>
      <c r="D3632" s="93" t="s">
        <v>6698</v>
      </c>
      <c r="E3632" s="148">
        <f ca="1">IFERROR(__xludf.DUMMYFUNCTION(" VLOOKUP(A3682, IMPORTRANGE(""https://docs.google.com/spreadsheets/d/1fj_Bhi2XPL3siwIh4sx4VRLAe31yD50oKdj5UlRYW0c/"", ""Сводка!A:AA""), 5, FALSE)"),240)</f>
        <v>240</v>
      </c>
      <c r="F3632" s="148" t="s">
        <v>50</v>
      </c>
      <c r="G3632" s="147">
        <f ca="1">IFERROR(__xludf.DUMMYFUNCTION(" VLOOKUP(A3682, IMPORTRANGE(""https://docs.google.com/spreadsheets/d/1QNLbnkR_AongFt22vMfNzfpjZ0CjpI8QI-w0wBnYA1w/"", ""Инфа!A:AA""), 6, FALSE)"),2024)</f>
        <v>2024</v>
      </c>
      <c r="H3632" s="150">
        <v>12200</v>
      </c>
      <c r="I3632" s="151" t="s">
        <v>161</v>
      </c>
      <c r="J3632" s="93" t="s">
        <v>9806</v>
      </c>
      <c r="K3632" s="153"/>
      <c r="L3632" s="153"/>
      <c r="M3632" s="153"/>
      <c r="N3632" s="153"/>
      <c r="O3632" s="153"/>
      <c r="P3632" s="153"/>
      <c r="Q3632" s="153"/>
      <c r="R3632" s="153"/>
      <c r="S3632" s="153"/>
    </row>
    <row r="3633" spans="1:19" ht="93.75">
      <c r="A3633" s="277" t="s">
        <v>25424</v>
      </c>
      <c r="B3633" s="253" t="s">
        <v>153</v>
      </c>
      <c r="C3633" s="93" t="s">
        <v>9801</v>
      </c>
      <c r="D3633" s="93" t="s">
        <v>9807</v>
      </c>
      <c r="E3633" s="148">
        <f ca="1">IFERROR(__xludf.DUMMYFUNCTION(" VLOOKUP(A3683, IMPORTRANGE(""https://docs.google.com/spreadsheets/d/1fj_Bhi2XPL3siwIh4sx4VRLAe31yD50oKdj5UlRYW0c/"", ""Сводка!A:AA""), 5, FALSE)"),64)</f>
        <v>64</v>
      </c>
      <c r="F3633" s="148" t="s">
        <v>1291</v>
      </c>
      <c r="G3633" s="147">
        <f ca="1">IFERROR(__xludf.DUMMYFUNCTION(" VLOOKUP(A3683, IMPORTRANGE(""https://docs.google.com/spreadsheets/d/1QNLbnkR_AongFt22vMfNzfpjZ0CjpI8QI-w0wBnYA1w/"", ""Инфа!A:AA""), 6, FALSE)"),2024)</f>
        <v>2024</v>
      </c>
      <c r="H3633" s="150">
        <v>6900</v>
      </c>
      <c r="I3633" s="151" t="s">
        <v>161</v>
      </c>
      <c r="J3633" s="93" t="s">
        <v>9808</v>
      </c>
      <c r="K3633" s="153"/>
      <c r="L3633" s="153"/>
      <c r="M3633" s="153"/>
      <c r="N3633" s="153"/>
      <c r="O3633" s="153"/>
      <c r="P3633" s="153"/>
      <c r="Q3633" s="153"/>
      <c r="R3633" s="153"/>
      <c r="S3633" s="153"/>
    </row>
    <row r="3634" spans="1:19" ht="93.75">
      <c r="A3634" s="277" t="s">
        <v>25424</v>
      </c>
      <c r="B3634" s="253" t="s">
        <v>153</v>
      </c>
      <c r="C3634" s="93" t="s">
        <v>9801</v>
      </c>
      <c r="D3634" s="93" t="s">
        <v>3387</v>
      </c>
      <c r="E3634" s="148">
        <f ca="1">IFERROR(__xludf.DUMMYFUNCTION(" VLOOKUP(A3684, IMPORTRANGE(""https://docs.google.com/spreadsheets/d/1fj_Bhi2XPL3siwIh4sx4VRLAe31yD50oKdj5UlRYW0c/"", ""Сводка!A:AA""), 5, FALSE)"),260)</f>
        <v>260</v>
      </c>
      <c r="F3634" s="148" t="s">
        <v>50</v>
      </c>
      <c r="G3634" s="147">
        <f ca="1">IFERROR(__xludf.DUMMYFUNCTION(" VLOOKUP(A3684, IMPORTRANGE(""https://docs.google.com/spreadsheets/d/1QNLbnkR_AongFt22vMfNzfpjZ0CjpI8QI-w0wBnYA1w/"", ""Инфа!A:AA""), 6, FALSE)"),2024)</f>
        <v>2024</v>
      </c>
      <c r="H3634" s="150">
        <v>12800</v>
      </c>
      <c r="I3634" s="151" t="s">
        <v>161</v>
      </c>
      <c r="J3634" s="93" t="s">
        <v>9809</v>
      </c>
      <c r="K3634" s="153"/>
      <c r="L3634" s="153"/>
      <c r="M3634" s="153"/>
      <c r="N3634" s="153"/>
      <c r="O3634" s="153"/>
      <c r="P3634" s="153"/>
      <c r="Q3634" s="153"/>
      <c r="R3634" s="153"/>
      <c r="S3634" s="153"/>
    </row>
    <row r="3635" spans="1:19" ht="75">
      <c r="A3635" s="277" t="s">
        <v>25424</v>
      </c>
      <c r="B3635" s="253" t="s">
        <v>153</v>
      </c>
      <c r="C3635" s="93" t="s">
        <v>9810</v>
      </c>
      <c r="D3635" s="93" t="s">
        <v>9811</v>
      </c>
      <c r="E3635" s="148">
        <f ca="1">IFERROR(__xludf.DUMMYFUNCTION(" VLOOKUP(A3685, IMPORTRANGE(""https://docs.google.com/spreadsheets/d/1fj_Bhi2XPL3siwIh4sx4VRLAe31yD50oKdj5UlRYW0c/"", ""Сводка!A:AA""), 5, FALSE)"),68)</f>
        <v>68</v>
      </c>
      <c r="F3635" s="148" t="s">
        <v>1291</v>
      </c>
      <c r="G3635" s="147">
        <f ca="1">IFERROR(__xludf.DUMMYFUNCTION(" VLOOKUP(A3685, IMPORTRANGE(""https://docs.google.com/spreadsheets/d/1QNLbnkR_AongFt22vMfNzfpjZ0CjpI8QI-w0wBnYA1w/"", ""Инфа!A:AA""), 6, FALSE)"),2024)</f>
        <v>2024</v>
      </c>
      <c r="H3635" s="150">
        <v>7000</v>
      </c>
      <c r="I3635" s="151" t="s">
        <v>161</v>
      </c>
      <c r="J3635" s="93" t="s">
        <v>9812</v>
      </c>
      <c r="K3635" s="153"/>
      <c r="L3635" s="153"/>
      <c r="M3635" s="153"/>
      <c r="N3635" s="153"/>
      <c r="O3635" s="153"/>
      <c r="P3635" s="153"/>
      <c r="Q3635" s="153"/>
      <c r="R3635" s="153"/>
      <c r="S3635" s="153"/>
    </row>
    <row r="3636" spans="1:19" ht="243.75">
      <c r="A3636" s="277" t="s">
        <v>25424</v>
      </c>
      <c r="B3636" s="253" t="s">
        <v>153</v>
      </c>
      <c r="C3636" s="93" t="s">
        <v>9813</v>
      </c>
      <c r="D3636" s="93" t="s">
        <v>9814</v>
      </c>
      <c r="E3636" s="148">
        <f ca="1">IFERROR(__xludf.DUMMYFUNCTION(" VLOOKUP(A3686, IMPORTRANGE(""https://docs.google.com/spreadsheets/d/1fj_Bhi2XPL3siwIh4sx4VRLAe31yD50oKdj5UlRYW0c/"", ""Сводка!A:AA""), 5, FALSE)"),280)</f>
        <v>280</v>
      </c>
      <c r="F3636" s="148" t="s">
        <v>59</v>
      </c>
      <c r="G3636" s="147">
        <f ca="1">IFERROR(__xludf.DUMMYFUNCTION(" VLOOKUP(A3686, IMPORTRANGE(""https://docs.google.com/spreadsheets/d/1QNLbnkR_AongFt22vMfNzfpjZ0CjpI8QI-w0wBnYA1w/"", ""Инфа!A:AA""), 6, FALSE)"),2024)</f>
        <v>2024</v>
      </c>
      <c r="H3636" s="150">
        <v>13400</v>
      </c>
      <c r="I3636" s="151" t="s">
        <v>274</v>
      </c>
      <c r="J3636" s="93" t="s">
        <v>9815</v>
      </c>
      <c r="K3636" s="153"/>
      <c r="L3636" s="153"/>
      <c r="M3636" s="153"/>
      <c r="N3636" s="153"/>
      <c r="O3636" s="153"/>
      <c r="P3636" s="153"/>
      <c r="Q3636" s="153"/>
      <c r="R3636" s="153"/>
      <c r="S3636" s="153"/>
    </row>
    <row r="3637" spans="1:19" ht="168.75">
      <c r="A3637" s="277" t="s">
        <v>25424</v>
      </c>
      <c r="B3637" s="253" t="s">
        <v>153</v>
      </c>
      <c r="C3637" s="93" t="s">
        <v>9813</v>
      </c>
      <c r="D3637" s="93" t="s">
        <v>9816</v>
      </c>
      <c r="E3637" s="148">
        <f ca="1">IFERROR(__xludf.DUMMYFUNCTION(" VLOOKUP(A3687, IMPORTRANGE(""https://docs.google.com/spreadsheets/d/1fj_Bhi2XPL3siwIh4sx4VRLAe31yD50oKdj5UlRYW0c/"", ""Сводка!A:AA""), 5, FALSE)"),180)</f>
        <v>180</v>
      </c>
      <c r="F3637" s="148" t="s">
        <v>59</v>
      </c>
      <c r="G3637" s="147">
        <f ca="1">IFERROR(__xludf.DUMMYFUNCTION(" VLOOKUP(A3687, IMPORTRANGE(""https://docs.google.com/spreadsheets/d/1QNLbnkR_AongFt22vMfNzfpjZ0CjpI8QI-w0wBnYA1w/"", ""Инфа!A:AA""), 6, FALSE)"),2024)</f>
        <v>2024</v>
      </c>
      <c r="H3637" s="150">
        <v>10400</v>
      </c>
      <c r="I3637" s="151" t="s">
        <v>274</v>
      </c>
      <c r="J3637" s="93" t="s">
        <v>9817</v>
      </c>
      <c r="K3637" s="153"/>
      <c r="L3637" s="153"/>
      <c r="M3637" s="153"/>
      <c r="N3637" s="153"/>
      <c r="O3637" s="153"/>
      <c r="P3637" s="153"/>
      <c r="Q3637" s="153"/>
      <c r="R3637" s="153"/>
      <c r="S3637" s="153"/>
    </row>
    <row r="3638" spans="1:19" ht="206.25">
      <c r="A3638" s="277" t="s">
        <v>25424</v>
      </c>
      <c r="B3638" s="253" t="s">
        <v>153</v>
      </c>
      <c r="C3638" s="93" t="s">
        <v>9818</v>
      </c>
      <c r="D3638" s="93" t="s">
        <v>9819</v>
      </c>
      <c r="E3638" s="148">
        <f ca="1">IFERROR(__xludf.DUMMYFUNCTION(" VLOOKUP(A3688, IMPORTRANGE(""https://docs.google.com/spreadsheets/d/1fj_Bhi2XPL3siwIh4sx4VRLAe31yD50oKdj5UlRYW0c/"", ""Сводка!A:AA""), 5, FALSE)"),242)</f>
        <v>242</v>
      </c>
      <c r="F3638" s="148" t="s">
        <v>50</v>
      </c>
      <c r="G3638" s="147">
        <f ca="1">IFERROR(__xludf.DUMMYFUNCTION(" VLOOKUP(A3688, IMPORTRANGE(""https://docs.google.com/spreadsheets/d/1QNLbnkR_AongFt22vMfNzfpjZ0CjpI8QI-w0wBnYA1w/"", ""Инфа!A:AA""), 6, FALSE)"),2024)</f>
        <v>2024</v>
      </c>
      <c r="H3638" s="150">
        <v>12300</v>
      </c>
      <c r="I3638" s="151" t="s">
        <v>1196</v>
      </c>
      <c r="J3638" s="93" t="s">
        <v>9820</v>
      </c>
      <c r="K3638" s="153"/>
      <c r="L3638" s="153"/>
      <c r="M3638" s="153"/>
      <c r="N3638" s="153"/>
      <c r="O3638" s="153"/>
      <c r="P3638" s="153"/>
      <c r="Q3638" s="153"/>
      <c r="R3638" s="153"/>
      <c r="S3638" s="153"/>
    </row>
    <row r="3639" spans="1:19" ht="75">
      <c r="A3639" s="277" t="s">
        <v>25424</v>
      </c>
      <c r="B3639" s="253" t="s">
        <v>153</v>
      </c>
      <c r="C3639" s="93" t="s">
        <v>9821</v>
      </c>
      <c r="D3639" s="93" t="s">
        <v>9822</v>
      </c>
      <c r="E3639" s="148">
        <f ca="1">IFERROR(__xludf.DUMMYFUNCTION(" VLOOKUP(A3689, IMPORTRANGE(""https://docs.google.com/spreadsheets/d/1fj_Bhi2XPL3siwIh4sx4VRLAe31yD50oKdj5UlRYW0c/"", ""Сводка!A:AA""), 5, FALSE)"),630)</f>
        <v>630</v>
      </c>
      <c r="F3639" s="148" t="s">
        <v>50</v>
      </c>
      <c r="G3639" s="147">
        <f ca="1">IFERROR(__xludf.DUMMYFUNCTION(" VLOOKUP(A3689, IMPORTRANGE(""https://docs.google.com/spreadsheets/d/1QNLbnkR_AongFt22vMfNzfpjZ0CjpI8QI-w0wBnYA1w/"", ""Инфа!A:AA""), 6, FALSE)"),2024)</f>
        <v>2024</v>
      </c>
      <c r="H3639" s="154">
        <v>23900</v>
      </c>
      <c r="I3639" s="151" t="s">
        <v>1196</v>
      </c>
      <c r="J3639" s="93"/>
      <c r="K3639" s="153"/>
      <c r="L3639" s="153"/>
      <c r="M3639" s="153"/>
      <c r="N3639" s="153"/>
      <c r="O3639" s="153"/>
      <c r="P3639" s="153"/>
      <c r="Q3639" s="153"/>
      <c r="R3639" s="153"/>
      <c r="S3639" s="153"/>
    </row>
    <row r="3640" spans="1:19" ht="131.25">
      <c r="A3640" s="277" t="s">
        <v>25424</v>
      </c>
      <c r="B3640" s="253" t="s">
        <v>153</v>
      </c>
      <c r="C3640" s="93" t="s">
        <v>9823</v>
      </c>
      <c r="D3640" s="93" t="s">
        <v>9824</v>
      </c>
      <c r="E3640" s="148">
        <f ca="1">IFERROR(__xludf.DUMMYFUNCTION(" VLOOKUP(A3690, IMPORTRANGE(""https://docs.google.com/spreadsheets/d/1fj_Bhi2XPL3siwIh4sx4VRLAe31yD50oKdj5UlRYW0c/"", ""Сводка!A:AA""), 5, FALSE)"),100)</f>
        <v>100</v>
      </c>
      <c r="F3640" s="148" t="s">
        <v>50</v>
      </c>
      <c r="G3640" s="147">
        <f ca="1">IFERROR(__xludf.DUMMYFUNCTION(" VLOOKUP(A3690, IMPORTRANGE(""https://docs.google.com/spreadsheets/d/1QNLbnkR_AongFt22vMfNzfpjZ0CjpI8QI-w0wBnYA1w/"", ""Инфа!A:AA""), 6, FALSE)"),2024)</f>
        <v>2024</v>
      </c>
      <c r="H3640" s="150">
        <v>8000</v>
      </c>
      <c r="I3640" s="151" t="s">
        <v>1196</v>
      </c>
      <c r="J3640" s="93"/>
      <c r="K3640" s="153"/>
      <c r="L3640" s="153"/>
      <c r="M3640" s="153"/>
      <c r="N3640" s="153"/>
      <c r="O3640" s="153"/>
      <c r="P3640" s="153"/>
      <c r="Q3640" s="153"/>
      <c r="R3640" s="153"/>
      <c r="S3640" s="153"/>
    </row>
    <row r="3641" spans="1:19" ht="131.25">
      <c r="A3641" s="277" t="s">
        <v>25424</v>
      </c>
      <c r="B3641" s="253" t="s">
        <v>153</v>
      </c>
      <c r="C3641" s="93" t="s">
        <v>9825</v>
      </c>
      <c r="D3641" s="93" t="s">
        <v>9826</v>
      </c>
      <c r="E3641" s="148">
        <f ca="1">IFERROR(__xludf.DUMMYFUNCTION(" VLOOKUP(A3691, IMPORTRANGE(""https://docs.google.com/spreadsheets/d/1fj_Bhi2XPL3siwIh4sx4VRLAe31yD50oKdj5UlRYW0c/"", ""Сводка!A:AA""), 5, FALSE)"),86)</f>
        <v>86</v>
      </c>
      <c r="F3641" s="148" t="s">
        <v>266</v>
      </c>
      <c r="G3641" s="147">
        <f ca="1">IFERROR(__xludf.DUMMYFUNCTION(" VLOOKUP(A3691, IMPORTRANGE(""https://docs.google.com/spreadsheets/d/1QNLbnkR_AongFt22vMfNzfpjZ0CjpI8QI-w0wBnYA1w/"", ""Инфа!A:AA""), 6, FALSE)"),2024)</f>
        <v>2024</v>
      </c>
      <c r="H3641" s="150">
        <v>7600</v>
      </c>
      <c r="I3641" s="151" t="s">
        <v>1196</v>
      </c>
      <c r="J3641" s="93" t="s">
        <v>9827</v>
      </c>
      <c r="K3641" s="153"/>
      <c r="L3641" s="153"/>
      <c r="M3641" s="153"/>
      <c r="N3641" s="153"/>
      <c r="O3641" s="153"/>
      <c r="P3641" s="153"/>
      <c r="Q3641" s="153"/>
      <c r="R3641" s="153"/>
      <c r="S3641" s="153"/>
    </row>
    <row r="3642" spans="1:19" ht="131.25">
      <c r="A3642" s="277" t="s">
        <v>25424</v>
      </c>
      <c r="B3642" s="253" t="s">
        <v>153</v>
      </c>
      <c r="C3642" s="93" t="s">
        <v>9828</v>
      </c>
      <c r="D3642" s="93" t="s">
        <v>9829</v>
      </c>
      <c r="E3642" s="148">
        <f ca="1">IFERROR(__xludf.DUMMYFUNCTION(" VLOOKUP(A3692, IMPORTRANGE(""https://docs.google.com/spreadsheets/d/1fj_Bhi2XPL3siwIh4sx4VRLAe31yD50oKdj5UlRYW0c/"", ""Сводка!A:AA""), 5, FALSE)"),300)</f>
        <v>300</v>
      </c>
      <c r="F3642" s="148" t="s">
        <v>50</v>
      </c>
      <c r="G3642" s="147">
        <f ca="1">IFERROR(__xludf.DUMMYFUNCTION(" VLOOKUP(A3692, IMPORTRANGE(""https://docs.google.com/spreadsheets/d/1QNLbnkR_AongFt22vMfNzfpjZ0CjpI8QI-w0wBnYA1w/"", ""Инфа!A:AA""), 6, FALSE)"),2024)</f>
        <v>2024</v>
      </c>
      <c r="H3642" s="150">
        <v>14000</v>
      </c>
      <c r="I3642" s="156" t="s">
        <v>554</v>
      </c>
      <c r="J3642" s="93" t="s">
        <v>9830</v>
      </c>
      <c r="K3642" s="153"/>
      <c r="L3642" s="153"/>
      <c r="M3642" s="153"/>
      <c r="N3642" s="153"/>
      <c r="O3642" s="153"/>
      <c r="P3642" s="153"/>
      <c r="Q3642" s="153"/>
      <c r="R3642" s="153"/>
      <c r="S3642" s="153"/>
    </row>
    <row r="3643" spans="1:19" ht="112.5">
      <c r="A3643" s="277" t="s">
        <v>25424</v>
      </c>
      <c r="B3643" s="253" t="s">
        <v>153</v>
      </c>
      <c r="C3643" s="93" t="s">
        <v>3356</v>
      </c>
      <c r="D3643" s="93" t="s">
        <v>9831</v>
      </c>
      <c r="E3643" s="148">
        <f ca="1">IFERROR(__xludf.DUMMYFUNCTION(" VLOOKUP(A3693, IMPORTRANGE(""https://docs.google.com/spreadsheets/d/1fj_Bhi2XPL3siwIh4sx4VRLAe31yD50oKdj5UlRYW0c/"", ""Сводка!A:AA""), 5, FALSE)"),286)</f>
        <v>286</v>
      </c>
      <c r="F3643" s="148" t="s">
        <v>50</v>
      </c>
      <c r="G3643" s="147">
        <f ca="1">IFERROR(__xludf.DUMMYFUNCTION(" VLOOKUP(A3693, IMPORTRANGE(""https://docs.google.com/spreadsheets/d/1QNLbnkR_AongFt22vMfNzfpjZ0CjpI8QI-w0wBnYA1w/"", ""Инфа!A:AA""), 6, FALSE)"),2024)</f>
        <v>2024</v>
      </c>
      <c r="H3643" s="150">
        <v>13600</v>
      </c>
      <c r="I3643" s="156" t="s">
        <v>554</v>
      </c>
      <c r="J3643" s="93" t="s">
        <v>9832</v>
      </c>
      <c r="K3643" s="153"/>
      <c r="L3643" s="153"/>
      <c r="M3643" s="153"/>
      <c r="N3643" s="153"/>
      <c r="O3643" s="153"/>
      <c r="P3643" s="153"/>
      <c r="Q3643" s="153"/>
      <c r="R3643" s="153"/>
      <c r="S3643" s="153"/>
    </row>
    <row r="3644" spans="1:19" ht="93.75">
      <c r="A3644" s="277" t="s">
        <v>25424</v>
      </c>
      <c r="B3644" s="253" t="s">
        <v>153</v>
      </c>
      <c r="C3644" s="93" t="s">
        <v>3356</v>
      </c>
      <c r="D3644" s="93" t="s">
        <v>9833</v>
      </c>
      <c r="E3644" s="148">
        <f ca="1">IFERROR(__xludf.DUMMYFUNCTION(" VLOOKUP(A3694, IMPORTRANGE(""https://docs.google.com/spreadsheets/d/1fj_Bhi2XPL3siwIh4sx4VRLAe31yD50oKdj5UlRYW0c/"", ""Сводка!A:AA""), 5, FALSE)"),184)</f>
        <v>184</v>
      </c>
      <c r="F3644" s="148" t="s">
        <v>50</v>
      </c>
      <c r="G3644" s="147">
        <f ca="1">IFERROR(__xludf.DUMMYFUNCTION(" VLOOKUP(A3694, IMPORTRANGE(""https://docs.google.com/spreadsheets/d/1QNLbnkR_AongFt22vMfNzfpjZ0CjpI8QI-w0wBnYA1w/"", ""Инфа!A:AA""), 6, FALSE)"),2024)</f>
        <v>2024</v>
      </c>
      <c r="H3644" s="150">
        <v>13700</v>
      </c>
      <c r="I3644" s="156" t="s">
        <v>554</v>
      </c>
      <c r="J3644" s="93" t="s">
        <v>9834</v>
      </c>
      <c r="K3644" s="153"/>
      <c r="L3644" s="153"/>
      <c r="M3644" s="153"/>
      <c r="N3644" s="153"/>
      <c r="O3644" s="153"/>
      <c r="P3644" s="153"/>
      <c r="Q3644" s="153"/>
      <c r="R3644" s="153"/>
      <c r="S3644" s="153"/>
    </row>
    <row r="3645" spans="1:19" ht="112.5">
      <c r="A3645" s="277" t="s">
        <v>25424</v>
      </c>
      <c r="B3645" s="253" t="s">
        <v>153</v>
      </c>
      <c r="C3645" s="93" t="s">
        <v>9835</v>
      </c>
      <c r="D3645" s="93" t="s">
        <v>9836</v>
      </c>
      <c r="E3645" s="148">
        <f ca="1">IFERROR(__xludf.DUMMYFUNCTION(" VLOOKUP(A3695, IMPORTRANGE(""https://docs.google.com/spreadsheets/d/1fj_Bhi2XPL3siwIh4sx4VRLAe31yD50oKdj5UlRYW0c/"", ""Сводка!A:AA""), 5, FALSE)"),328)</f>
        <v>328</v>
      </c>
      <c r="F3645" s="148" t="s">
        <v>50</v>
      </c>
      <c r="G3645" s="147">
        <f ca="1">IFERROR(__xludf.DUMMYFUNCTION(" VLOOKUP(A3695, IMPORTRANGE(""https://docs.google.com/spreadsheets/d/1QNLbnkR_AongFt22vMfNzfpjZ0CjpI8QI-w0wBnYA1w/"", ""Инфа!A:AA""), 6, FALSE)"),2024)</f>
        <v>2024</v>
      </c>
      <c r="H3645" s="150">
        <v>24700</v>
      </c>
      <c r="I3645" s="156" t="s">
        <v>554</v>
      </c>
      <c r="J3645" s="93" t="s">
        <v>9837</v>
      </c>
      <c r="K3645" s="153"/>
      <c r="L3645" s="153"/>
      <c r="M3645" s="153"/>
      <c r="N3645" s="153"/>
      <c r="O3645" s="153"/>
      <c r="P3645" s="153"/>
      <c r="Q3645" s="153"/>
      <c r="R3645" s="153"/>
      <c r="S3645" s="153"/>
    </row>
    <row r="3646" spans="1:19" ht="75">
      <c r="A3646" s="277" t="s">
        <v>25424</v>
      </c>
      <c r="B3646" s="253" t="s">
        <v>153</v>
      </c>
      <c r="C3646" s="93" t="s">
        <v>9835</v>
      </c>
      <c r="D3646" s="93" t="s">
        <v>9838</v>
      </c>
      <c r="E3646" s="148">
        <f ca="1">IFERROR(__xludf.DUMMYFUNCTION(" VLOOKUP(A3696, IMPORTRANGE(""https://docs.google.com/spreadsheets/d/1fj_Bhi2XPL3siwIh4sx4VRLAe31yD50oKdj5UlRYW0c/"", ""Сводка!A:AA""), 5, FALSE)"),156)</f>
        <v>156</v>
      </c>
      <c r="F3646" s="148" t="s">
        <v>50</v>
      </c>
      <c r="G3646" s="147">
        <f ca="1">IFERROR(__xludf.DUMMYFUNCTION(" VLOOKUP(A3696, IMPORTRANGE(""https://docs.google.com/spreadsheets/d/1QNLbnkR_AongFt22vMfNzfpjZ0CjpI8QI-w0wBnYA1w/"", ""Инфа!A:AA""), 6, FALSE)"),2024)</f>
        <v>2024</v>
      </c>
      <c r="H3646" s="150">
        <v>9700</v>
      </c>
      <c r="I3646" s="156" t="s">
        <v>554</v>
      </c>
      <c r="J3646" s="93" t="s">
        <v>9839</v>
      </c>
      <c r="K3646" s="153"/>
      <c r="L3646" s="153"/>
      <c r="M3646" s="153"/>
      <c r="N3646" s="153"/>
      <c r="O3646" s="153"/>
      <c r="P3646" s="153"/>
      <c r="Q3646" s="153"/>
      <c r="R3646" s="153"/>
      <c r="S3646" s="153"/>
    </row>
    <row r="3647" spans="1:19" ht="75">
      <c r="A3647" s="277" t="s">
        <v>25424</v>
      </c>
      <c r="B3647" s="253" t="s">
        <v>400</v>
      </c>
      <c r="C3647" s="93" t="s">
        <v>9840</v>
      </c>
      <c r="D3647" s="93" t="s">
        <v>9841</v>
      </c>
      <c r="E3647" s="148">
        <f ca="1">IFERROR(__xludf.DUMMYFUNCTION(" VLOOKUP(A3697, IMPORTRANGE(""https://docs.google.com/spreadsheets/d/1fj_Bhi2XPL3siwIh4sx4VRLAe31yD50oKdj5UlRYW0c/"", ""Сводка!A:AA""), 5, FALSE)"),156)</f>
        <v>156</v>
      </c>
      <c r="F3647" s="148" t="s">
        <v>415</v>
      </c>
      <c r="G3647" s="147">
        <f ca="1">IFERROR(__xludf.DUMMYFUNCTION(" VLOOKUP(A3697, IMPORTRANGE(""https://docs.google.com/spreadsheets/d/1QNLbnkR_AongFt22vMfNzfpjZ0CjpI8QI-w0wBnYA1w/"", ""Инфа!A:AA""), 6, FALSE)"),2024)</f>
        <v>2024</v>
      </c>
      <c r="H3647" s="150">
        <v>9700</v>
      </c>
      <c r="I3647" s="156" t="s">
        <v>554</v>
      </c>
      <c r="J3647" s="93" t="s">
        <v>9842</v>
      </c>
      <c r="K3647" s="153"/>
      <c r="L3647" s="153"/>
      <c r="M3647" s="153"/>
      <c r="N3647" s="153"/>
      <c r="O3647" s="153"/>
      <c r="P3647" s="153"/>
      <c r="Q3647" s="153"/>
      <c r="R3647" s="153"/>
      <c r="S3647" s="153"/>
    </row>
    <row r="3648" spans="1:19" ht="112.5">
      <c r="A3648" s="277" t="s">
        <v>25424</v>
      </c>
      <c r="B3648" s="253" t="s">
        <v>400</v>
      </c>
      <c r="C3648" s="93" t="s">
        <v>9843</v>
      </c>
      <c r="D3648" s="93" t="s">
        <v>9844</v>
      </c>
      <c r="E3648" s="148">
        <f ca="1">IFERROR(__xludf.DUMMYFUNCTION(" VLOOKUP(A3698, IMPORTRANGE(""https://docs.google.com/spreadsheets/d/1fj_Bhi2XPL3siwIh4sx4VRLAe31yD50oKdj5UlRYW0c/"", ""Сводка!A:AA""), 5, FALSE)"),197)</f>
        <v>197</v>
      </c>
      <c r="F3648" s="148" t="s">
        <v>415</v>
      </c>
      <c r="G3648" s="147">
        <f ca="1">IFERROR(__xludf.DUMMYFUNCTION(" VLOOKUP(A3698, IMPORTRANGE(""https://docs.google.com/spreadsheets/d/1QNLbnkR_AongFt22vMfNzfpjZ0CjpI8QI-w0wBnYA1w/"", ""Инфа!A:AA""), 6, FALSE)"),2024)</f>
        <v>2024</v>
      </c>
      <c r="H3648" s="150">
        <v>10900</v>
      </c>
      <c r="I3648" s="156" t="s">
        <v>554</v>
      </c>
      <c r="J3648" s="93" t="s">
        <v>9845</v>
      </c>
      <c r="K3648" s="153"/>
      <c r="L3648" s="153"/>
      <c r="M3648" s="153"/>
      <c r="N3648" s="153"/>
      <c r="O3648" s="153"/>
      <c r="P3648" s="153"/>
      <c r="Q3648" s="153"/>
      <c r="R3648" s="153"/>
      <c r="S3648" s="153"/>
    </row>
    <row r="3649" spans="1:19" ht="150">
      <c r="A3649" s="277" t="s">
        <v>25424</v>
      </c>
      <c r="B3649" s="253" t="s">
        <v>400</v>
      </c>
      <c r="C3649" s="93" t="s">
        <v>9846</v>
      </c>
      <c r="D3649" s="93" t="s">
        <v>9847</v>
      </c>
      <c r="E3649" s="148">
        <f ca="1">IFERROR(__xludf.DUMMYFUNCTION(" VLOOKUP(A3699, IMPORTRANGE(""https://docs.google.com/spreadsheets/d/1fj_Bhi2XPL3siwIh4sx4VRLAe31yD50oKdj5UlRYW0c/"", ""Сводка!A:AA""), 5, FALSE)"),308)</f>
        <v>308</v>
      </c>
      <c r="F3649" s="148" t="s">
        <v>403</v>
      </c>
      <c r="G3649" s="147">
        <f ca="1">IFERROR(__xludf.DUMMYFUNCTION(" VLOOKUP(A3699, IMPORTRANGE(""https://docs.google.com/spreadsheets/d/1QNLbnkR_AongFt22vMfNzfpjZ0CjpI8QI-w0wBnYA1w/"", ""Инфа!A:AA""), 6, FALSE)"),2024)</f>
        <v>2024</v>
      </c>
      <c r="H3649" s="150">
        <v>23500</v>
      </c>
      <c r="I3649" s="156" t="s">
        <v>554</v>
      </c>
      <c r="J3649" s="93" t="s">
        <v>9848</v>
      </c>
      <c r="K3649" s="153"/>
      <c r="L3649" s="153"/>
      <c r="M3649" s="153"/>
      <c r="N3649" s="153"/>
      <c r="O3649" s="153"/>
      <c r="P3649" s="153"/>
      <c r="Q3649" s="153"/>
      <c r="R3649" s="153"/>
      <c r="S3649" s="153"/>
    </row>
    <row r="3650" spans="1:19" ht="93.75">
      <c r="A3650" s="277" t="s">
        <v>25424</v>
      </c>
      <c r="B3650" s="253" t="s">
        <v>400</v>
      </c>
      <c r="C3650" s="93" t="s">
        <v>9849</v>
      </c>
      <c r="D3650" s="93" t="s">
        <v>9850</v>
      </c>
      <c r="E3650" s="148">
        <f ca="1">IFERROR(__xludf.DUMMYFUNCTION(" VLOOKUP(A3700, IMPORTRANGE(""https://docs.google.com/spreadsheets/d/1fj_Bhi2XPL3siwIh4sx4VRLAe31yD50oKdj5UlRYW0c/"", ""Сводка!A:AA""), 5, FALSE)"),288)</f>
        <v>288</v>
      </c>
      <c r="F3650" s="148" t="s">
        <v>403</v>
      </c>
      <c r="G3650" s="147">
        <f ca="1">IFERROR(__xludf.DUMMYFUNCTION(" VLOOKUP(A3700, IMPORTRANGE(""https://docs.google.com/spreadsheets/d/1QNLbnkR_AongFt22vMfNzfpjZ0CjpI8QI-w0wBnYA1w/"", ""Инфа!A:AA""), 6, FALSE)"),2024)</f>
        <v>2024</v>
      </c>
      <c r="H3650" s="150">
        <v>13600</v>
      </c>
      <c r="I3650" s="156" t="s">
        <v>554</v>
      </c>
      <c r="J3650" s="93" t="s">
        <v>9851</v>
      </c>
      <c r="K3650" s="153"/>
      <c r="L3650" s="153"/>
      <c r="M3650" s="153"/>
      <c r="N3650" s="153"/>
      <c r="O3650" s="153"/>
      <c r="P3650" s="153"/>
      <c r="Q3650" s="153"/>
      <c r="R3650" s="153"/>
      <c r="S3650" s="153"/>
    </row>
    <row r="3651" spans="1:19" ht="37.5">
      <c r="A3651" s="277" t="s">
        <v>25424</v>
      </c>
      <c r="B3651" s="253" t="s">
        <v>400</v>
      </c>
      <c r="C3651" s="93" t="s">
        <v>9852</v>
      </c>
      <c r="D3651" s="93" t="s">
        <v>9853</v>
      </c>
      <c r="E3651" s="148">
        <f ca="1">IFERROR(__xludf.DUMMYFUNCTION(" VLOOKUP(A3701, IMPORTRANGE(""https://docs.google.com/spreadsheets/d/1fj_Bhi2XPL3siwIh4sx4VRLAe31yD50oKdj5UlRYW0c/"", ""Сводка!A:AA""), 5, FALSE)"),96)</f>
        <v>96</v>
      </c>
      <c r="F3651" s="148" t="s">
        <v>466</v>
      </c>
      <c r="G3651" s="147">
        <f ca="1">IFERROR(__xludf.DUMMYFUNCTION(" VLOOKUP(A3701, IMPORTRANGE(""https://docs.google.com/spreadsheets/d/1QNLbnkR_AongFt22vMfNzfpjZ0CjpI8QI-w0wBnYA1w/"", ""Инфа!A:AA""), 6, FALSE)"),2024)</f>
        <v>2024</v>
      </c>
      <c r="H3651" s="150">
        <v>7900</v>
      </c>
      <c r="I3651" s="151" t="s">
        <v>844</v>
      </c>
      <c r="J3651" s="93"/>
      <c r="K3651" s="153"/>
      <c r="L3651" s="153"/>
      <c r="M3651" s="153"/>
      <c r="N3651" s="153"/>
      <c r="O3651" s="153"/>
      <c r="P3651" s="153"/>
      <c r="Q3651" s="153"/>
      <c r="R3651" s="153"/>
      <c r="S3651" s="153"/>
    </row>
    <row r="3652" spans="1:19" ht="112.5">
      <c r="A3652" s="277" t="s">
        <v>25424</v>
      </c>
      <c r="B3652" s="253" t="s">
        <v>153</v>
      </c>
      <c r="C3652" s="93" t="s">
        <v>9854</v>
      </c>
      <c r="D3652" s="93" t="s">
        <v>7901</v>
      </c>
      <c r="E3652" s="148">
        <f ca="1">IFERROR(__xludf.DUMMYFUNCTION(" VLOOKUP(A3702, IMPORTRANGE(""https://docs.google.com/spreadsheets/d/1fj_Bhi2XPL3siwIh4sx4VRLAe31yD50oKdj5UlRYW0c/"", ""Сводка!A:AA""), 5, FALSE)"),128)</f>
        <v>128</v>
      </c>
      <c r="F3652" s="148" t="s">
        <v>50</v>
      </c>
      <c r="G3652" s="147">
        <f ca="1">IFERROR(__xludf.DUMMYFUNCTION(" VLOOKUP(A3702, IMPORTRANGE(""https://docs.google.com/spreadsheets/d/1QNLbnkR_AongFt22vMfNzfpjZ0CjpI8QI-w0wBnYA1w/"", ""Инфа!A:AA""), 6, FALSE)"),2024)</f>
        <v>2024</v>
      </c>
      <c r="H3652" s="150">
        <v>8800</v>
      </c>
      <c r="I3652" s="151" t="s">
        <v>19</v>
      </c>
      <c r="J3652" s="93" t="s">
        <v>9855</v>
      </c>
      <c r="K3652" s="153"/>
      <c r="L3652" s="153"/>
      <c r="M3652" s="153"/>
      <c r="N3652" s="153"/>
      <c r="O3652" s="153"/>
      <c r="P3652" s="153"/>
      <c r="Q3652" s="153"/>
      <c r="R3652" s="153"/>
      <c r="S3652" s="153"/>
    </row>
    <row r="3653" spans="1:19" ht="112.5">
      <c r="A3653" s="277" t="s">
        <v>25424</v>
      </c>
      <c r="B3653" s="253" t="s">
        <v>153</v>
      </c>
      <c r="C3653" s="93" t="s">
        <v>9854</v>
      </c>
      <c r="D3653" s="93" t="s">
        <v>9856</v>
      </c>
      <c r="E3653" s="148">
        <f ca="1">IFERROR(__xludf.DUMMYFUNCTION(" VLOOKUP(A3703, IMPORTRANGE(""https://docs.google.com/spreadsheets/d/1fj_Bhi2XPL3siwIh4sx4VRLAe31yD50oKdj5UlRYW0c/"", ""Сводка!A:AA""), 5, FALSE)"),136)</f>
        <v>136</v>
      </c>
      <c r="F3653" s="148" t="s">
        <v>1291</v>
      </c>
      <c r="G3653" s="147">
        <f ca="1">IFERROR(__xludf.DUMMYFUNCTION(" VLOOKUP(A3703, IMPORTRANGE(""https://docs.google.com/spreadsheets/d/1QNLbnkR_AongFt22vMfNzfpjZ0CjpI8QI-w0wBnYA1w/"", ""Инфа!A:AA""), 6, FALSE)"),2024)</f>
        <v>2024</v>
      </c>
      <c r="H3653" s="150">
        <v>9100</v>
      </c>
      <c r="I3653" s="151" t="s">
        <v>19</v>
      </c>
      <c r="J3653" s="93" t="s">
        <v>9857</v>
      </c>
      <c r="K3653" s="153"/>
      <c r="L3653" s="153"/>
      <c r="M3653" s="153"/>
      <c r="N3653" s="153"/>
      <c r="O3653" s="153"/>
      <c r="P3653" s="153"/>
      <c r="Q3653" s="153"/>
      <c r="R3653" s="153"/>
      <c r="S3653" s="153"/>
    </row>
    <row r="3654" spans="1:19" ht="131.25">
      <c r="A3654" s="277" t="s">
        <v>25424</v>
      </c>
      <c r="B3654" s="253" t="s">
        <v>153</v>
      </c>
      <c r="C3654" s="93" t="s">
        <v>9854</v>
      </c>
      <c r="D3654" s="93" t="s">
        <v>9858</v>
      </c>
      <c r="E3654" s="148">
        <f ca="1">IFERROR(__xludf.DUMMYFUNCTION(" VLOOKUP(A3704, IMPORTRANGE(""https://docs.google.com/spreadsheets/d/1fj_Bhi2XPL3siwIh4sx4VRLAe31yD50oKdj5UlRYW0c/"", ""Сводка!A:AA""), 5, FALSE)"),108)</f>
        <v>108</v>
      </c>
      <c r="F3654" s="148" t="s">
        <v>1794</v>
      </c>
      <c r="G3654" s="147">
        <f ca="1">IFERROR(__xludf.DUMMYFUNCTION(" VLOOKUP(A3704, IMPORTRANGE(""https://docs.google.com/spreadsheets/d/1QNLbnkR_AongFt22vMfNzfpjZ0CjpI8QI-w0wBnYA1w/"", ""Инфа!A:AA""), 6, FALSE)"),2024)</f>
        <v>2024</v>
      </c>
      <c r="H3654" s="150">
        <v>8200</v>
      </c>
      <c r="I3654" s="151" t="s">
        <v>19</v>
      </c>
      <c r="J3654" s="93" t="s">
        <v>9859</v>
      </c>
      <c r="K3654" s="153"/>
      <c r="L3654" s="153"/>
      <c r="M3654" s="153"/>
      <c r="N3654" s="153"/>
      <c r="O3654" s="153"/>
      <c r="P3654" s="153"/>
      <c r="Q3654" s="153"/>
      <c r="R3654" s="153"/>
      <c r="S3654" s="153"/>
    </row>
    <row r="3655" spans="1:19" ht="93.75">
      <c r="A3655" s="277" t="s">
        <v>25424</v>
      </c>
      <c r="B3655" s="253" t="s">
        <v>153</v>
      </c>
      <c r="C3655" s="93" t="s">
        <v>9860</v>
      </c>
      <c r="D3655" s="93" t="s">
        <v>9861</v>
      </c>
      <c r="E3655" s="148">
        <f ca="1">IFERROR(__xludf.DUMMYFUNCTION(" VLOOKUP(A3705, IMPORTRANGE(""https://docs.google.com/spreadsheets/d/1fj_Bhi2XPL3siwIh4sx4VRLAe31yD50oKdj5UlRYW0c/"", ""Сводка!A:AA""), 5, FALSE)"),172)</f>
        <v>172</v>
      </c>
      <c r="F3655" s="148" t="s">
        <v>59</v>
      </c>
      <c r="G3655" s="147">
        <f ca="1">IFERROR(__xludf.DUMMYFUNCTION(" VLOOKUP(A3705, IMPORTRANGE(""https://docs.google.com/spreadsheets/d/1QNLbnkR_AongFt22vMfNzfpjZ0CjpI8QI-w0wBnYA1w/"", ""Инфа!A:AA""), 6, FALSE)"),2024)</f>
        <v>2024</v>
      </c>
      <c r="H3655" s="150">
        <v>10200</v>
      </c>
      <c r="I3655" s="151" t="s">
        <v>28</v>
      </c>
      <c r="J3655" s="93" t="s">
        <v>9862</v>
      </c>
      <c r="K3655" s="153"/>
      <c r="L3655" s="153"/>
      <c r="M3655" s="153"/>
      <c r="N3655" s="153"/>
      <c r="O3655" s="153"/>
      <c r="P3655" s="153"/>
      <c r="Q3655" s="153"/>
      <c r="R3655" s="153"/>
      <c r="S3655" s="153"/>
    </row>
    <row r="3656" spans="1:19" ht="206.25">
      <c r="A3656" s="277" t="s">
        <v>25424</v>
      </c>
      <c r="B3656" s="253" t="s">
        <v>153</v>
      </c>
      <c r="C3656" s="93" t="s">
        <v>9860</v>
      </c>
      <c r="D3656" s="93" t="s">
        <v>9863</v>
      </c>
      <c r="E3656" s="148">
        <f ca="1">IFERROR(__xludf.DUMMYFUNCTION(" VLOOKUP(A3706, IMPORTRANGE(""https://docs.google.com/spreadsheets/d/1fj_Bhi2XPL3siwIh4sx4VRLAe31yD50oKdj5UlRYW0c/"", ""Сводка!A:AA""), 5, FALSE)"),172)</f>
        <v>172</v>
      </c>
      <c r="F3656" s="148" t="s">
        <v>59</v>
      </c>
      <c r="G3656" s="147">
        <f ca="1">IFERROR(__xludf.DUMMYFUNCTION(" VLOOKUP(A3706, IMPORTRANGE(""https://docs.google.com/spreadsheets/d/1QNLbnkR_AongFt22vMfNzfpjZ0CjpI8QI-w0wBnYA1w/"", ""Инфа!A:AA""), 6, FALSE)"),2024)</f>
        <v>2024</v>
      </c>
      <c r="H3656" s="150">
        <v>10200</v>
      </c>
      <c r="I3656" s="151" t="s">
        <v>28</v>
      </c>
      <c r="J3656" s="93" t="s">
        <v>9864</v>
      </c>
      <c r="K3656" s="153"/>
      <c r="L3656" s="153"/>
      <c r="M3656" s="153"/>
      <c r="N3656" s="153"/>
      <c r="O3656" s="153"/>
      <c r="P3656" s="153"/>
      <c r="Q3656" s="153"/>
      <c r="R3656" s="153"/>
      <c r="S3656" s="153"/>
    </row>
    <row r="3657" spans="1:19" ht="150">
      <c r="A3657" s="277" t="s">
        <v>25424</v>
      </c>
      <c r="B3657" s="253" t="s">
        <v>153</v>
      </c>
      <c r="C3657" s="93" t="s">
        <v>9865</v>
      </c>
      <c r="D3657" s="93" t="s">
        <v>9866</v>
      </c>
      <c r="E3657" s="148">
        <f ca="1">IFERROR(__xludf.DUMMYFUNCTION(" VLOOKUP(A3707, IMPORTRANGE(""https://docs.google.com/spreadsheets/d/1fj_Bhi2XPL3siwIh4sx4VRLAe31yD50oKdj5UlRYW0c/"", ""Сводка!A:AA""), 5, FALSE)"),140)</f>
        <v>140</v>
      </c>
      <c r="F3657" s="148" t="s">
        <v>50</v>
      </c>
      <c r="G3657" s="147">
        <f ca="1">IFERROR(__xludf.DUMMYFUNCTION(" VLOOKUP(A3707, IMPORTRANGE(""https://docs.google.com/spreadsheets/d/1QNLbnkR_AongFt22vMfNzfpjZ0CjpI8QI-w0wBnYA1w/"", ""Инфа!A:AA""), 6, FALSE)"),2024)</f>
        <v>2024</v>
      </c>
      <c r="H3657" s="150">
        <v>13400</v>
      </c>
      <c r="I3657" s="151" t="s">
        <v>404</v>
      </c>
      <c r="J3657" s="93" t="s">
        <v>9867</v>
      </c>
      <c r="K3657" s="153"/>
      <c r="L3657" s="153"/>
      <c r="M3657" s="153"/>
      <c r="N3657" s="153"/>
      <c r="O3657" s="153"/>
      <c r="P3657" s="153"/>
      <c r="Q3657" s="153"/>
      <c r="R3657" s="153"/>
      <c r="S3657" s="153"/>
    </row>
    <row r="3658" spans="1:19" ht="75">
      <c r="A3658" s="277" t="s">
        <v>25424</v>
      </c>
      <c r="B3658" s="253" t="s">
        <v>13</v>
      </c>
      <c r="C3658" s="93" t="s">
        <v>9868</v>
      </c>
      <c r="D3658" s="93" t="s">
        <v>9869</v>
      </c>
      <c r="E3658" s="148">
        <f ca="1">IFERROR(__xludf.DUMMYFUNCTION(" VLOOKUP(A3708, IMPORTRANGE(""https://docs.google.com/spreadsheets/d/1fj_Bhi2XPL3siwIh4sx4VRLAe31yD50oKdj5UlRYW0c/"", ""Сводка!A:AA""), 5, FALSE)"),112)</f>
        <v>112</v>
      </c>
      <c r="F3658" s="148" t="s">
        <v>369</v>
      </c>
      <c r="G3658" s="147">
        <f ca="1">IFERROR(__xludf.DUMMYFUNCTION(" VLOOKUP(A3708, IMPORTRANGE(""https://docs.google.com/spreadsheets/d/1QNLbnkR_AongFt22vMfNzfpjZ0CjpI8QI-w0wBnYA1w/"", ""Инфа!A:AA""), 6, FALSE)"),2024)</f>
        <v>2024</v>
      </c>
      <c r="H3658" s="150">
        <v>8400</v>
      </c>
      <c r="I3658" s="151" t="s">
        <v>246</v>
      </c>
      <c r="J3658" s="93"/>
      <c r="K3658" s="153"/>
      <c r="L3658" s="153"/>
      <c r="M3658" s="153"/>
      <c r="N3658" s="153"/>
      <c r="O3658" s="153"/>
      <c r="P3658" s="153"/>
      <c r="Q3658" s="153"/>
      <c r="R3658" s="153"/>
      <c r="S3658" s="153"/>
    </row>
    <row r="3659" spans="1:19" ht="56.25">
      <c r="A3659" s="277" t="s">
        <v>25424</v>
      </c>
      <c r="B3659" s="253" t="s">
        <v>153</v>
      </c>
      <c r="C3659" s="93" t="s">
        <v>9870</v>
      </c>
      <c r="D3659" s="93" t="s">
        <v>9871</v>
      </c>
      <c r="E3659" s="148">
        <f ca="1">IFERROR(__xludf.DUMMYFUNCTION(" VLOOKUP(A3709, IMPORTRANGE(""https://docs.google.com/spreadsheets/d/1fj_Bhi2XPL3siwIh4sx4VRLAe31yD50oKdj5UlRYW0c/"", ""Сводка!A:AA""), 5, FALSE)"),148)</f>
        <v>148</v>
      </c>
      <c r="F3659" s="148" t="s">
        <v>50</v>
      </c>
      <c r="G3659" s="147">
        <f ca="1">IFERROR(__xludf.DUMMYFUNCTION(" VLOOKUP(A3709, IMPORTRANGE(""https://docs.google.com/spreadsheets/d/1QNLbnkR_AongFt22vMfNzfpjZ0CjpI8QI-w0wBnYA1w/"", ""Инфа!A:AA""), 6, FALSE)"),2024)</f>
        <v>2024</v>
      </c>
      <c r="H3659" s="150">
        <v>9400</v>
      </c>
      <c r="I3659" s="151" t="s">
        <v>1996</v>
      </c>
      <c r="J3659" s="93"/>
      <c r="K3659" s="153"/>
      <c r="L3659" s="153"/>
      <c r="M3659" s="153"/>
      <c r="N3659" s="153"/>
      <c r="O3659" s="153"/>
      <c r="P3659" s="153"/>
      <c r="Q3659" s="153"/>
      <c r="R3659" s="153"/>
      <c r="S3659" s="153"/>
    </row>
    <row r="3660" spans="1:19" ht="168.75">
      <c r="A3660" s="277" t="s">
        <v>25424</v>
      </c>
      <c r="B3660" s="253" t="s">
        <v>153</v>
      </c>
      <c r="C3660" s="93" t="s">
        <v>9873</v>
      </c>
      <c r="D3660" s="93" t="s">
        <v>9874</v>
      </c>
      <c r="E3660" s="148">
        <f ca="1">IFERROR(__xludf.DUMMYFUNCTION(" VLOOKUP(A3710, IMPORTRANGE(""https://docs.google.com/spreadsheets/d/1fj_Bhi2XPL3siwIh4sx4VRLAe31yD50oKdj5UlRYW0c/"", ""Сводка!A:AA""), 5, FALSE)"),168)</f>
        <v>168</v>
      </c>
      <c r="F3660" s="148" t="s">
        <v>6923</v>
      </c>
      <c r="G3660" s="147">
        <f ca="1">IFERROR(__xludf.DUMMYFUNCTION(" VLOOKUP(A3710, IMPORTRANGE(""https://docs.google.com/spreadsheets/d/1QNLbnkR_AongFt22vMfNzfpjZ0CjpI8QI-w0wBnYA1w/"", ""Инфа!A:AA""), 6, FALSE)"),2024)</f>
        <v>2024</v>
      </c>
      <c r="H3660" s="150">
        <v>10000</v>
      </c>
      <c r="I3660" s="156" t="s">
        <v>234</v>
      </c>
      <c r="J3660" s="93" t="s">
        <v>9875</v>
      </c>
      <c r="K3660" s="153"/>
      <c r="L3660" s="153"/>
      <c r="M3660" s="153"/>
      <c r="N3660" s="153"/>
      <c r="O3660" s="153"/>
      <c r="P3660" s="153"/>
      <c r="Q3660" s="153"/>
      <c r="R3660" s="153"/>
      <c r="S3660" s="153"/>
    </row>
    <row r="3661" spans="1:19" ht="187.5">
      <c r="A3661" s="277" t="s">
        <v>25424</v>
      </c>
      <c r="B3661" s="253" t="s">
        <v>153</v>
      </c>
      <c r="C3661" s="93" t="s">
        <v>9876</v>
      </c>
      <c r="D3661" s="93" t="s">
        <v>9877</v>
      </c>
      <c r="E3661" s="148">
        <f ca="1">IFERROR(__xludf.DUMMYFUNCTION(" VLOOKUP(A3711, IMPORTRANGE(""https://docs.google.com/spreadsheets/d/1fj_Bhi2XPL3siwIh4sx4VRLAe31yD50oKdj5UlRYW0c/"", ""Сводка!A:AA""), 5, FALSE)"),168)</f>
        <v>168</v>
      </c>
      <c r="F3661" s="148" t="s">
        <v>6923</v>
      </c>
      <c r="G3661" s="147">
        <f ca="1">IFERROR(__xludf.DUMMYFUNCTION(" VLOOKUP(A3711, IMPORTRANGE(""https://docs.google.com/spreadsheets/d/1QNLbnkR_AongFt22vMfNzfpjZ0CjpI8QI-w0wBnYA1w/"", ""Инфа!A:AA""), 6, FALSE)"),2024)</f>
        <v>2024</v>
      </c>
      <c r="H3661" s="150">
        <v>10000</v>
      </c>
      <c r="I3661" s="156" t="s">
        <v>234</v>
      </c>
      <c r="J3661" s="93" t="s">
        <v>9878</v>
      </c>
      <c r="K3661" s="153"/>
      <c r="L3661" s="153"/>
      <c r="M3661" s="153"/>
      <c r="N3661" s="153"/>
      <c r="O3661" s="153"/>
      <c r="P3661" s="153"/>
      <c r="Q3661" s="153"/>
      <c r="R3661" s="153"/>
      <c r="S3661" s="153"/>
    </row>
    <row r="3662" spans="1:19" ht="243.75">
      <c r="A3662" s="277" t="s">
        <v>25424</v>
      </c>
      <c r="B3662" s="253" t="s">
        <v>9879</v>
      </c>
      <c r="C3662" s="93" t="s">
        <v>9880</v>
      </c>
      <c r="D3662" s="93" t="s">
        <v>9881</v>
      </c>
      <c r="E3662" s="148">
        <f ca="1">IFERROR(__xludf.DUMMYFUNCTION(" VLOOKUP(A3712, IMPORTRANGE(""https://docs.google.com/spreadsheets/d/1fj_Bhi2XPL3siwIh4sx4VRLAe31yD50oKdj5UlRYW0c/"", ""Сводка!A:AA""), 5, FALSE)"),308)</f>
        <v>308</v>
      </c>
      <c r="F3662" s="148" t="s">
        <v>165</v>
      </c>
      <c r="G3662" s="147">
        <f ca="1">IFERROR(__xludf.DUMMYFUNCTION(" VLOOKUP(A3712, IMPORTRANGE(""https://docs.google.com/spreadsheets/d/1QNLbnkR_AongFt22vMfNzfpjZ0CjpI8QI-w0wBnYA1w/"", ""Инфа!A:AA""), 6, FALSE)"),2024)</f>
        <v>2024</v>
      </c>
      <c r="H3662" s="150">
        <v>23500</v>
      </c>
      <c r="I3662" s="151" t="s">
        <v>1377</v>
      </c>
      <c r="J3662" s="93" t="s">
        <v>9882</v>
      </c>
      <c r="K3662" s="153"/>
      <c r="L3662" s="153"/>
      <c r="M3662" s="153"/>
      <c r="N3662" s="153"/>
      <c r="O3662" s="153"/>
      <c r="P3662" s="153"/>
      <c r="Q3662" s="153"/>
      <c r="R3662" s="153"/>
      <c r="S3662" s="153"/>
    </row>
    <row r="3663" spans="1:19" ht="131.25">
      <c r="A3663" s="277" t="s">
        <v>25424</v>
      </c>
      <c r="B3663" s="253" t="s">
        <v>153</v>
      </c>
      <c r="C3663" s="93" t="s">
        <v>9883</v>
      </c>
      <c r="D3663" s="93" t="s">
        <v>9884</v>
      </c>
      <c r="E3663" s="148">
        <f ca="1">IFERROR(__xludf.DUMMYFUNCTION(" VLOOKUP(A3713, IMPORTRANGE(""https://docs.google.com/spreadsheets/d/1fj_Bhi2XPL3siwIh4sx4VRLAe31yD50oKdj5UlRYW0c/"", ""Сводка!A:AA""), 5, FALSE)"),192)</f>
        <v>192</v>
      </c>
      <c r="F3663" s="148" t="s">
        <v>165</v>
      </c>
      <c r="G3663" s="147">
        <f ca="1">IFERROR(__xludf.DUMMYFUNCTION(" VLOOKUP(A3713, IMPORTRANGE(""https://docs.google.com/spreadsheets/d/1QNLbnkR_AongFt22vMfNzfpjZ0CjpI8QI-w0wBnYA1w/"", ""Инфа!A:AA""), 6, FALSE)"),2024)</f>
        <v>2024</v>
      </c>
      <c r="H3663" s="150">
        <v>10800</v>
      </c>
      <c r="I3663" s="151" t="s">
        <v>28</v>
      </c>
      <c r="J3663" s="93" t="s">
        <v>9885</v>
      </c>
      <c r="K3663" s="153"/>
      <c r="L3663" s="153"/>
      <c r="M3663" s="153"/>
      <c r="N3663" s="153"/>
      <c r="O3663" s="153"/>
      <c r="P3663" s="153"/>
      <c r="Q3663" s="153"/>
      <c r="R3663" s="153"/>
      <c r="S3663" s="153"/>
    </row>
    <row r="3664" spans="1:19" ht="262.5">
      <c r="A3664" s="277" t="s">
        <v>25424</v>
      </c>
      <c r="B3664" s="253" t="s">
        <v>2414</v>
      </c>
      <c r="C3664" s="93" t="s">
        <v>9886</v>
      </c>
      <c r="D3664" s="93" t="s">
        <v>9887</v>
      </c>
      <c r="E3664" s="148">
        <f ca="1">IFERROR(__xludf.DUMMYFUNCTION(" VLOOKUP(A3714, IMPORTRANGE(""https://docs.google.com/spreadsheets/d/1fj_Bhi2XPL3siwIh4sx4VRLAe31yD50oKdj5UlRYW0c/"", ""Сводка!A:AA""), 5, FALSE)"),171)</f>
        <v>171</v>
      </c>
      <c r="F3664" s="148" t="s">
        <v>9888</v>
      </c>
      <c r="G3664" s="147">
        <f ca="1">IFERROR(__xludf.DUMMYFUNCTION(" VLOOKUP(A3714, IMPORTRANGE(""https://docs.google.com/spreadsheets/d/1QNLbnkR_AongFt22vMfNzfpjZ0CjpI8QI-w0wBnYA1w/"", ""Инфа!A:AA""), 6, FALSE)"),2024)</f>
        <v>2024</v>
      </c>
      <c r="H3664" s="150">
        <v>10100</v>
      </c>
      <c r="I3664" s="151" t="s">
        <v>9889</v>
      </c>
      <c r="J3664" s="93" t="s">
        <v>9890</v>
      </c>
      <c r="K3664" s="153"/>
      <c r="L3664" s="153"/>
      <c r="M3664" s="153"/>
      <c r="N3664" s="153"/>
      <c r="O3664" s="153"/>
      <c r="P3664" s="153"/>
      <c r="Q3664" s="153"/>
      <c r="R3664" s="153"/>
      <c r="S3664" s="153"/>
    </row>
    <row r="3665" spans="1:19" ht="187.5">
      <c r="A3665" s="277" t="s">
        <v>25424</v>
      </c>
      <c r="B3665" s="253" t="s">
        <v>2414</v>
      </c>
      <c r="C3665" s="93" t="s">
        <v>9886</v>
      </c>
      <c r="D3665" s="93" t="s">
        <v>9891</v>
      </c>
      <c r="E3665" s="148">
        <f ca="1">IFERROR(__xludf.DUMMYFUNCTION(" VLOOKUP(A3715, IMPORTRANGE(""https://docs.google.com/spreadsheets/d/1fj_Bhi2XPL3siwIh4sx4VRLAe31yD50oKdj5UlRYW0c/"", ""Сводка!A:AA""), 5, FALSE)"),206)</f>
        <v>206</v>
      </c>
      <c r="F3665" s="148" t="s">
        <v>9888</v>
      </c>
      <c r="G3665" s="147">
        <f ca="1">IFERROR(__xludf.DUMMYFUNCTION(" VLOOKUP(A3715, IMPORTRANGE(""https://docs.google.com/spreadsheets/d/1QNLbnkR_AongFt22vMfNzfpjZ0CjpI8QI-w0wBnYA1w/"", ""Инфа!A:AA""), 6, FALSE)"),2024)</f>
        <v>2024</v>
      </c>
      <c r="H3665" s="150">
        <v>11200</v>
      </c>
      <c r="I3665" s="151" t="s">
        <v>9889</v>
      </c>
      <c r="J3665" s="93" t="s">
        <v>9892</v>
      </c>
      <c r="K3665" s="153"/>
      <c r="L3665" s="153"/>
      <c r="M3665" s="153"/>
      <c r="N3665" s="153"/>
      <c r="O3665" s="153"/>
      <c r="P3665" s="153"/>
      <c r="Q3665" s="153"/>
      <c r="R3665" s="153"/>
      <c r="S3665" s="153"/>
    </row>
    <row r="3666" spans="1:19" ht="187.5">
      <c r="A3666" s="277" t="s">
        <v>25424</v>
      </c>
      <c r="B3666" s="253" t="s">
        <v>2414</v>
      </c>
      <c r="C3666" s="93" t="s">
        <v>9886</v>
      </c>
      <c r="D3666" s="93" t="s">
        <v>9893</v>
      </c>
      <c r="E3666" s="148">
        <f ca="1">IFERROR(__xludf.DUMMYFUNCTION(" VLOOKUP(A3716, IMPORTRANGE(""https://docs.google.com/spreadsheets/d/1fj_Bhi2XPL3siwIh4sx4VRLAe31yD50oKdj5UlRYW0c/"", ""Сводка!A:AA""), 5, FALSE)"),135)</f>
        <v>135</v>
      </c>
      <c r="F3666" s="148" t="s">
        <v>9894</v>
      </c>
      <c r="G3666" s="147">
        <f ca="1">IFERROR(__xludf.DUMMYFUNCTION(" VLOOKUP(A3716, IMPORTRANGE(""https://docs.google.com/spreadsheets/d/1QNLbnkR_AongFt22vMfNzfpjZ0CjpI8QI-w0wBnYA1w/"", ""Инфа!A:AA""), 6, FALSE)"),2024)</f>
        <v>2024</v>
      </c>
      <c r="H3666" s="150">
        <v>9100</v>
      </c>
      <c r="I3666" s="151" t="s">
        <v>9889</v>
      </c>
      <c r="J3666" s="93" t="s">
        <v>9895</v>
      </c>
      <c r="K3666" s="153"/>
      <c r="L3666" s="153"/>
      <c r="M3666" s="153"/>
      <c r="N3666" s="153"/>
      <c r="O3666" s="153"/>
      <c r="P3666" s="153"/>
      <c r="Q3666" s="153"/>
      <c r="R3666" s="153"/>
      <c r="S3666" s="153"/>
    </row>
    <row r="3667" spans="1:19" ht="225">
      <c r="A3667" s="277" t="s">
        <v>25424</v>
      </c>
      <c r="B3667" s="253" t="s">
        <v>2414</v>
      </c>
      <c r="C3667" s="93" t="s">
        <v>9886</v>
      </c>
      <c r="D3667" s="93" t="s">
        <v>9896</v>
      </c>
      <c r="E3667" s="148">
        <f ca="1">IFERROR(__xludf.DUMMYFUNCTION(" VLOOKUP(A3717, IMPORTRANGE(""https://docs.google.com/spreadsheets/d/1fj_Bhi2XPL3siwIh4sx4VRLAe31yD50oKdj5UlRYW0c/"", ""Сводка!A:AA""), 5, FALSE)"),108)</f>
        <v>108</v>
      </c>
      <c r="F3667" s="148" t="s">
        <v>9897</v>
      </c>
      <c r="G3667" s="147">
        <f ca="1">IFERROR(__xludf.DUMMYFUNCTION(" VLOOKUP(A3717, IMPORTRANGE(""https://docs.google.com/spreadsheets/d/1QNLbnkR_AongFt22vMfNzfpjZ0CjpI8QI-w0wBnYA1w/"", ""Инфа!A:AA""), 6, FALSE)"),2024)</f>
        <v>2024</v>
      </c>
      <c r="H3667" s="150">
        <v>8200</v>
      </c>
      <c r="I3667" s="151" t="s">
        <v>9889</v>
      </c>
      <c r="J3667" s="93" t="s">
        <v>9898</v>
      </c>
      <c r="K3667" s="153"/>
      <c r="L3667" s="153"/>
      <c r="M3667" s="153"/>
      <c r="N3667" s="153"/>
      <c r="O3667" s="153"/>
      <c r="P3667" s="153"/>
      <c r="Q3667" s="153"/>
      <c r="R3667" s="153"/>
      <c r="S3667" s="153"/>
    </row>
    <row r="3668" spans="1:19" ht="243.75">
      <c r="A3668" s="277" t="s">
        <v>25424</v>
      </c>
      <c r="B3668" s="253" t="s">
        <v>2414</v>
      </c>
      <c r="C3668" s="93" t="s">
        <v>9886</v>
      </c>
      <c r="D3668" s="93" t="s">
        <v>9899</v>
      </c>
      <c r="E3668" s="148">
        <f ca="1">IFERROR(__xludf.DUMMYFUNCTION(" VLOOKUP(A3718, IMPORTRANGE(""https://docs.google.com/spreadsheets/d/1fj_Bhi2XPL3siwIh4sx4VRLAe31yD50oKdj5UlRYW0c/"", ""Сводка!A:AA""), 5, FALSE)"),188)</f>
        <v>188</v>
      </c>
      <c r="F3668" s="148" t="s">
        <v>9888</v>
      </c>
      <c r="G3668" s="147">
        <f ca="1">IFERROR(__xludf.DUMMYFUNCTION(" VLOOKUP(A3718, IMPORTRANGE(""https://docs.google.com/spreadsheets/d/1QNLbnkR_AongFt22vMfNzfpjZ0CjpI8QI-w0wBnYA1w/"", ""Инфа!A:AA""), 6, FALSE)"),2024)</f>
        <v>2024</v>
      </c>
      <c r="H3668" s="150">
        <v>10600</v>
      </c>
      <c r="I3668" s="151" t="s">
        <v>9889</v>
      </c>
      <c r="J3668" s="93" t="s">
        <v>9900</v>
      </c>
      <c r="K3668" s="153"/>
      <c r="L3668" s="153"/>
      <c r="M3668" s="153"/>
      <c r="N3668" s="153"/>
      <c r="O3668" s="153"/>
      <c r="P3668" s="153"/>
      <c r="Q3668" s="153"/>
      <c r="R3668" s="153"/>
      <c r="S3668" s="153"/>
    </row>
    <row r="3669" spans="1:19" ht="187.5">
      <c r="A3669" s="277" t="s">
        <v>25424</v>
      </c>
      <c r="B3669" s="253" t="s">
        <v>2414</v>
      </c>
      <c r="C3669" s="96" t="s">
        <v>9886</v>
      </c>
      <c r="D3669" s="103" t="s">
        <v>9901</v>
      </c>
      <c r="E3669" s="148">
        <f ca="1">IFERROR(__xludf.DUMMYFUNCTION(" VLOOKUP(A3719, IMPORTRANGE(""https://docs.google.com/spreadsheets/d/1fj_Bhi2XPL3siwIh4sx4VRLAe31yD50oKdj5UlRYW0c/"", ""Сводка!A:AA""), 5, FALSE)"),98)</f>
        <v>98</v>
      </c>
      <c r="F3669" s="165" t="s">
        <v>9888</v>
      </c>
      <c r="G3669" s="147">
        <f ca="1">IFERROR(__xludf.DUMMYFUNCTION(" VLOOKUP(A3719, IMPORTRANGE(""https://docs.google.com/spreadsheets/d/1QNLbnkR_AongFt22vMfNzfpjZ0CjpI8QI-w0wBnYA1w/"", ""Инфа!A:AA""), 6, FALSE)"),2024)</f>
        <v>2024</v>
      </c>
      <c r="H3669" s="150">
        <v>7900</v>
      </c>
      <c r="I3669" s="151" t="s">
        <v>9889</v>
      </c>
      <c r="J3669" s="93" t="s">
        <v>9902</v>
      </c>
      <c r="K3669" s="153"/>
      <c r="L3669" s="153"/>
      <c r="M3669" s="153"/>
      <c r="N3669" s="153"/>
      <c r="O3669" s="153"/>
      <c r="P3669" s="153"/>
      <c r="Q3669" s="153"/>
      <c r="R3669" s="153"/>
      <c r="S3669" s="153"/>
    </row>
    <row r="3670" spans="1:19" ht="262.5">
      <c r="A3670" s="277" t="s">
        <v>25424</v>
      </c>
      <c r="B3670" s="253" t="s">
        <v>2414</v>
      </c>
      <c r="C3670" s="93" t="s">
        <v>9903</v>
      </c>
      <c r="D3670" s="93" t="s">
        <v>9904</v>
      </c>
      <c r="E3670" s="148">
        <f ca="1">IFERROR(__xludf.DUMMYFUNCTION(" VLOOKUP(A3720, IMPORTRANGE(""https://docs.google.com/spreadsheets/d/1fj_Bhi2XPL3siwIh4sx4VRLAe31yD50oKdj5UlRYW0c/"", ""Сводка!A:AA""), 5, FALSE)"),95)</f>
        <v>95</v>
      </c>
      <c r="F3670" s="148" t="s">
        <v>9888</v>
      </c>
      <c r="G3670" s="147">
        <f ca="1">IFERROR(__xludf.DUMMYFUNCTION(" VLOOKUP(A3720, IMPORTRANGE(""https://docs.google.com/spreadsheets/d/1QNLbnkR_AongFt22vMfNzfpjZ0CjpI8QI-w0wBnYA1w/"", ""Инфа!A:AA""), 6, FALSE)"),2024)</f>
        <v>2024</v>
      </c>
      <c r="H3670" s="150">
        <v>7900</v>
      </c>
      <c r="I3670" s="151" t="s">
        <v>9889</v>
      </c>
      <c r="J3670" s="93" t="s">
        <v>9905</v>
      </c>
      <c r="K3670" s="153"/>
      <c r="L3670" s="153"/>
      <c r="M3670" s="153"/>
      <c r="N3670" s="153"/>
      <c r="O3670" s="153"/>
      <c r="P3670" s="153"/>
      <c r="Q3670" s="153"/>
      <c r="R3670" s="153"/>
      <c r="S3670" s="153"/>
    </row>
    <row r="3671" spans="1:19" ht="168.75">
      <c r="A3671" s="277" t="s">
        <v>25424</v>
      </c>
      <c r="B3671" s="253" t="s">
        <v>400</v>
      </c>
      <c r="C3671" s="93" t="s">
        <v>9906</v>
      </c>
      <c r="D3671" s="93" t="s">
        <v>1865</v>
      </c>
      <c r="E3671" s="148">
        <f ca="1">IFERROR(__xludf.DUMMYFUNCTION(" VLOOKUP(A3721, IMPORTRANGE(""https://docs.google.com/spreadsheets/d/1fj_Bhi2XPL3siwIh4sx4VRLAe31yD50oKdj5UlRYW0c/"", ""Сводка!A:AA""), 5, FALSE)"),288)</f>
        <v>288</v>
      </c>
      <c r="F3671" s="148" t="s">
        <v>415</v>
      </c>
      <c r="G3671" s="147">
        <f ca="1">IFERROR(__xludf.DUMMYFUNCTION(" VLOOKUP(A3721, IMPORTRANGE(""https://docs.google.com/spreadsheets/d/1QNLbnkR_AongFt22vMfNzfpjZ0CjpI8QI-w0wBnYA1w/"", ""Инфа!A:AA""), 6, FALSE)"),2024)</f>
        <v>2024</v>
      </c>
      <c r="H3671" s="150">
        <v>22300</v>
      </c>
      <c r="I3671" s="151" t="s">
        <v>42</v>
      </c>
      <c r="J3671" s="93" t="s">
        <v>9907</v>
      </c>
      <c r="K3671" s="153"/>
      <c r="L3671" s="153"/>
      <c r="M3671" s="153"/>
      <c r="N3671" s="153"/>
      <c r="O3671" s="153"/>
      <c r="P3671" s="153"/>
      <c r="Q3671" s="153"/>
      <c r="R3671" s="153"/>
      <c r="S3671" s="153"/>
    </row>
    <row r="3672" spans="1:19" ht="131.25">
      <c r="A3672" s="277" t="s">
        <v>25424</v>
      </c>
      <c r="B3672" s="253" t="s">
        <v>400</v>
      </c>
      <c r="C3672" s="93" t="s">
        <v>9908</v>
      </c>
      <c r="D3672" s="93" t="s">
        <v>9909</v>
      </c>
      <c r="E3672" s="148">
        <f ca="1">IFERROR(__xludf.DUMMYFUNCTION(" VLOOKUP(A3722, IMPORTRANGE(""https://docs.google.com/spreadsheets/d/1fj_Bhi2XPL3siwIh4sx4VRLAe31yD50oKdj5UlRYW0c/"", ""Сводка!A:AA""), 5, FALSE)"),192)</f>
        <v>192</v>
      </c>
      <c r="F3672" s="148" t="s">
        <v>415</v>
      </c>
      <c r="G3672" s="147">
        <f ca="1">IFERROR(__xludf.DUMMYFUNCTION(" VLOOKUP(A3722, IMPORTRANGE(""https://docs.google.com/spreadsheets/d/1QNLbnkR_AongFt22vMfNzfpjZ0CjpI8QI-w0wBnYA1w/"", ""Инфа!A:AA""), 6, FALSE)"),2024)</f>
        <v>2024</v>
      </c>
      <c r="H3672" s="150">
        <v>16500</v>
      </c>
      <c r="I3672" s="151" t="s">
        <v>161</v>
      </c>
      <c r="J3672" s="93" t="s">
        <v>9910</v>
      </c>
      <c r="K3672" s="153"/>
      <c r="L3672" s="153"/>
      <c r="M3672" s="153"/>
      <c r="N3672" s="153"/>
      <c r="O3672" s="153"/>
      <c r="P3672" s="153"/>
      <c r="Q3672" s="153"/>
      <c r="R3672" s="153"/>
      <c r="S3672" s="153"/>
    </row>
    <row r="3673" spans="1:19" ht="75">
      <c r="A3673" s="277" t="s">
        <v>25424</v>
      </c>
      <c r="B3673" s="253" t="s">
        <v>13</v>
      </c>
      <c r="C3673" s="93" t="s">
        <v>9911</v>
      </c>
      <c r="D3673" s="93" t="s">
        <v>9912</v>
      </c>
      <c r="E3673" s="148">
        <f ca="1">IFERROR(__xludf.DUMMYFUNCTION(" VLOOKUP(A3723, IMPORTRANGE(""https://docs.google.com/spreadsheets/d/1fj_Bhi2XPL3siwIh4sx4VRLAe31yD50oKdj5UlRYW0c/"", ""Сводка!A:AA""), 5, FALSE)"),152)</f>
        <v>152</v>
      </c>
      <c r="F3673" s="148" t="s">
        <v>46</v>
      </c>
      <c r="G3673" s="147">
        <f ca="1">IFERROR(__xludf.DUMMYFUNCTION(" VLOOKUP(A3723, IMPORTRANGE(""https://docs.google.com/spreadsheets/d/1QNLbnkR_AongFt22vMfNzfpjZ0CjpI8QI-w0wBnYA1w/"", ""Инфа!A:AA""), 6, FALSE)"),2024)</f>
        <v>2024</v>
      </c>
      <c r="H3673" s="150">
        <v>14100</v>
      </c>
      <c r="I3673" s="151" t="s">
        <v>1653</v>
      </c>
      <c r="J3673" s="93" t="s">
        <v>9913</v>
      </c>
      <c r="K3673" s="153"/>
      <c r="L3673" s="153"/>
      <c r="M3673" s="153"/>
      <c r="N3673" s="153"/>
      <c r="O3673" s="153"/>
      <c r="P3673" s="153"/>
      <c r="Q3673" s="153"/>
      <c r="R3673" s="153"/>
      <c r="S3673" s="153"/>
    </row>
    <row r="3674" spans="1:19" ht="112.5">
      <c r="A3674" s="277" t="s">
        <v>25424</v>
      </c>
      <c r="B3674" s="253" t="s">
        <v>400</v>
      </c>
      <c r="C3674" s="93" t="s">
        <v>9914</v>
      </c>
      <c r="D3674" s="93" t="s">
        <v>9915</v>
      </c>
      <c r="E3674" s="148">
        <f ca="1">IFERROR(__xludf.DUMMYFUNCTION(" VLOOKUP(A3724, IMPORTRANGE(""https://docs.google.com/spreadsheets/d/1fj_Bhi2XPL3siwIh4sx4VRLAe31yD50oKdj5UlRYW0c/"", ""Сводка!A:AA""), 5, FALSE)"),160)</f>
        <v>160</v>
      </c>
      <c r="F3674" s="148" t="s">
        <v>599</v>
      </c>
      <c r="G3674" s="147">
        <f ca="1">IFERROR(__xludf.DUMMYFUNCTION(" VLOOKUP(A3724, IMPORTRANGE(""https://docs.google.com/spreadsheets/d/1QNLbnkR_AongFt22vMfNzfpjZ0CjpI8QI-w0wBnYA1w/"", ""Инфа!A:AA""), 6, FALSE)"),2024)</f>
        <v>2024</v>
      </c>
      <c r="H3674" s="150">
        <v>14600</v>
      </c>
      <c r="I3674" s="151" t="s">
        <v>1653</v>
      </c>
      <c r="J3674" s="93" t="s">
        <v>9916</v>
      </c>
      <c r="K3674" s="153"/>
      <c r="L3674" s="153"/>
      <c r="M3674" s="153"/>
      <c r="N3674" s="153"/>
      <c r="O3674" s="153"/>
      <c r="P3674" s="153"/>
      <c r="Q3674" s="153"/>
      <c r="R3674" s="153"/>
      <c r="S3674" s="153"/>
    </row>
    <row r="3675" spans="1:19" ht="112.5">
      <c r="A3675" s="277" t="s">
        <v>25424</v>
      </c>
      <c r="B3675" s="253" t="s">
        <v>9917</v>
      </c>
      <c r="C3675" s="93" t="s">
        <v>9918</v>
      </c>
      <c r="D3675" s="93" t="s">
        <v>9919</v>
      </c>
      <c r="E3675" s="148">
        <f ca="1">IFERROR(__xludf.DUMMYFUNCTION(" VLOOKUP(A3725, IMPORTRANGE(""https://docs.google.com/spreadsheets/d/1fj_Bhi2XPL3siwIh4sx4VRLAe31yD50oKdj5UlRYW0c/"", ""Сводка!A:AA""), 5, FALSE)"),112)</f>
        <v>112</v>
      </c>
      <c r="F3675" s="148" t="s">
        <v>9920</v>
      </c>
      <c r="G3675" s="147">
        <f ca="1">IFERROR(__xludf.DUMMYFUNCTION(" VLOOKUP(A3725, IMPORTRANGE(""https://docs.google.com/spreadsheets/d/1QNLbnkR_AongFt22vMfNzfpjZ0CjpI8QI-w0wBnYA1w/"", ""Инфа!A:AA""), 6, FALSE)"),2024)</f>
        <v>2024</v>
      </c>
      <c r="H3675" s="150">
        <v>8400</v>
      </c>
      <c r="I3675" s="151" t="s">
        <v>1228</v>
      </c>
      <c r="J3675" s="93" t="s">
        <v>9921</v>
      </c>
      <c r="K3675" s="153"/>
      <c r="L3675" s="153"/>
      <c r="M3675" s="153"/>
      <c r="N3675" s="153"/>
      <c r="O3675" s="153"/>
      <c r="P3675" s="153"/>
      <c r="Q3675" s="153"/>
      <c r="R3675" s="153"/>
      <c r="S3675" s="153"/>
    </row>
    <row r="3676" spans="1:19" ht="37.5">
      <c r="A3676" s="277" t="s">
        <v>25424</v>
      </c>
      <c r="B3676" s="253" t="s">
        <v>400</v>
      </c>
      <c r="C3676" s="93" t="s">
        <v>9922</v>
      </c>
      <c r="D3676" s="93" t="s">
        <v>9923</v>
      </c>
      <c r="E3676" s="148">
        <f ca="1">IFERROR(__xludf.DUMMYFUNCTION(" VLOOKUP(A3726, IMPORTRANGE(""https://docs.google.com/spreadsheets/d/1fj_Bhi2XPL3siwIh4sx4VRLAe31yD50oKdj5UlRYW0c/"", ""Сводка!A:AA""), 5, FALSE)"),104)</f>
        <v>104</v>
      </c>
      <c r="F3676" s="148" t="s">
        <v>415</v>
      </c>
      <c r="G3676" s="147">
        <f ca="1">IFERROR(__xludf.DUMMYFUNCTION(" VLOOKUP(A3726, IMPORTRANGE(""https://docs.google.com/spreadsheets/d/1QNLbnkR_AongFt22vMfNzfpjZ0CjpI8QI-w0wBnYA1w/"", ""Инфа!A:AA""), 6, FALSE)"),2024)</f>
        <v>2024</v>
      </c>
      <c r="H3676" s="150">
        <v>8100</v>
      </c>
      <c r="I3676" s="151" t="s">
        <v>650</v>
      </c>
      <c r="J3676" s="93"/>
      <c r="K3676" s="153"/>
      <c r="L3676" s="153"/>
      <c r="M3676" s="153"/>
      <c r="N3676" s="153"/>
      <c r="O3676" s="153"/>
      <c r="P3676" s="153"/>
      <c r="Q3676" s="153"/>
      <c r="R3676" s="153"/>
      <c r="S3676" s="153"/>
    </row>
    <row r="3677" spans="1:19" ht="131.25">
      <c r="A3677" s="277" t="s">
        <v>25424</v>
      </c>
      <c r="B3677" s="253" t="s">
        <v>153</v>
      </c>
      <c r="C3677" s="93" t="s">
        <v>9922</v>
      </c>
      <c r="D3677" s="93" t="s">
        <v>9924</v>
      </c>
      <c r="E3677" s="148">
        <f ca="1">IFERROR(__xludf.DUMMYFUNCTION(" VLOOKUP(A3727, IMPORTRANGE(""https://docs.google.com/spreadsheets/d/1fj_Bhi2XPL3siwIh4sx4VRLAe31yD50oKdj5UlRYW0c/"", ""Сводка!A:AA""), 5, FALSE)"),272)</f>
        <v>272</v>
      </c>
      <c r="F3677" s="148" t="s">
        <v>415</v>
      </c>
      <c r="G3677" s="147">
        <f ca="1">IFERROR(__xludf.DUMMYFUNCTION(" VLOOKUP(A3727, IMPORTRANGE(""https://docs.google.com/spreadsheets/d/1QNLbnkR_AongFt22vMfNzfpjZ0CjpI8QI-w0wBnYA1w/"", ""Инфа!A:AA""), 6, FALSE)"),2024)</f>
        <v>2024</v>
      </c>
      <c r="H3677" s="150">
        <v>13200</v>
      </c>
      <c r="I3677" s="151" t="s">
        <v>2651</v>
      </c>
      <c r="J3677" s="93" t="s">
        <v>9925</v>
      </c>
      <c r="K3677" s="153"/>
      <c r="L3677" s="153"/>
      <c r="M3677" s="153"/>
      <c r="N3677" s="153"/>
      <c r="O3677" s="153"/>
      <c r="P3677" s="153"/>
      <c r="Q3677" s="153"/>
      <c r="R3677" s="153"/>
      <c r="S3677" s="153"/>
    </row>
    <row r="3678" spans="1:19" ht="56.25">
      <c r="A3678" s="277" t="s">
        <v>25424</v>
      </c>
      <c r="B3678" s="253" t="s">
        <v>400</v>
      </c>
      <c r="C3678" s="96" t="s">
        <v>9926</v>
      </c>
      <c r="D3678" s="96" t="s">
        <v>9927</v>
      </c>
      <c r="E3678" s="148">
        <f ca="1">IFERROR(__xludf.DUMMYFUNCTION(" VLOOKUP(A3728, IMPORTRANGE(""https://docs.google.com/spreadsheets/d/1fj_Bhi2XPL3siwIh4sx4VRLAe31yD50oKdj5UlRYW0c/"", ""Сводка!A:AA""), 5, FALSE)"),283)</f>
        <v>283</v>
      </c>
      <c r="F3678" s="165" t="s">
        <v>108</v>
      </c>
      <c r="G3678" s="147">
        <f ca="1">IFERROR(__xludf.DUMMYFUNCTION(" VLOOKUP(A3728, IMPORTRANGE(""https://docs.google.com/spreadsheets/d/1QNLbnkR_AongFt22vMfNzfpjZ0CjpI8QI-w0wBnYA1w/"", ""Инфа!A:AA""), 6, FALSE)"),2024)</f>
        <v>2024</v>
      </c>
      <c r="H3678" s="150">
        <v>13500</v>
      </c>
      <c r="I3678" s="151" t="s">
        <v>2651</v>
      </c>
      <c r="J3678" s="93"/>
      <c r="K3678" s="153"/>
      <c r="L3678" s="153"/>
      <c r="M3678" s="153"/>
      <c r="N3678" s="153"/>
      <c r="O3678" s="153"/>
      <c r="P3678" s="153"/>
      <c r="Q3678" s="153"/>
      <c r="R3678" s="153"/>
      <c r="S3678" s="153"/>
    </row>
    <row r="3679" spans="1:19" ht="168.75">
      <c r="A3679" s="277" t="s">
        <v>25424</v>
      </c>
      <c r="B3679" s="253" t="s">
        <v>400</v>
      </c>
      <c r="C3679" s="93" t="s">
        <v>9928</v>
      </c>
      <c r="D3679" s="93" t="s">
        <v>9929</v>
      </c>
      <c r="E3679" s="148">
        <f ca="1">IFERROR(__xludf.DUMMYFUNCTION(" VLOOKUP(A3729, IMPORTRANGE(""https://docs.google.com/spreadsheets/d/1fj_Bhi2XPL3siwIh4sx4VRLAe31yD50oKdj5UlRYW0c/"", ""Сводка!A:AA""), 5, FALSE)"),228)</f>
        <v>228</v>
      </c>
      <c r="F3679" s="148" t="s">
        <v>466</v>
      </c>
      <c r="G3679" s="147">
        <f ca="1">IFERROR(__xludf.DUMMYFUNCTION(" VLOOKUP(A3729, IMPORTRANGE(""https://docs.google.com/spreadsheets/d/1QNLbnkR_AongFt22vMfNzfpjZ0CjpI8QI-w0wBnYA1w/"", ""Инфа!A:AA""), 6, FALSE)"),2024)</f>
        <v>2024</v>
      </c>
      <c r="H3679" s="150">
        <v>18700</v>
      </c>
      <c r="I3679" s="151" t="s">
        <v>2651</v>
      </c>
      <c r="J3679" s="93" t="s">
        <v>9930</v>
      </c>
      <c r="K3679" s="153"/>
      <c r="L3679" s="153"/>
      <c r="M3679" s="153"/>
      <c r="N3679" s="153"/>
      <c r="O3679" s="153"/>
      <c r="P3679" s="153"/>
      <c r="Q3679" s="153"/>
      <c r="R3679" s="153"/>
      <c r="S3679" s="153"/>
    </row>
    <row r="3680" spans="1:19" ht="243.75">
      <c r="A3680" s="277" t="s">
        <v>25424</v>
      </c>
      <c r="B3680" s="253" t="s">
        <v>153</v>
      </c>
      <c r="C3680" s="93" t="s">
        <v>9931</v>
      </c>
      <c r="D3680" s="93" t="s">
        <v>9932</v>
      </c>
      <c r="E3680" s="148">
        <f ca="1">IFERROR(__xludf.DUMMYFUNCTION(" VLOOKUP(A3730, IMPORTRANGE(""https://docs.google.com/spreadsheets/d/1fj_Bhi2XPL3siwIh4sx4VRLAe31yD50oKdj5UlRYW0c/"", ""Сводка!A:AA""), 5, FALSE)"),180)</f>
        <v>180</v>
      </c>
      <c r="F3680" s="148" t="s">
        <v>26</v>
      </c>
      <c r="G3680" s="147">
        <f ca="1">IFERROR(__xludf.DUMMYFUNCTION(" VLOOKUP(A3730, IMPORTRANGE(""https://docs.google.com/spreadsheets/d/1QNLbnkR_AongFt22vMfNzfpjZ0CjpI8QI-w0wBnYA1w/"", ""Инфа!A:AA""), 6, FALSE)"),2024)</f>
        <v>2024</v>
      </c>
      <c r="H3680" s="150">
        <v>15800</v>
      </c>
      <c r="I3680" s="151" t="s">
        <v>161</v>
      </c>
      <c r="J3680" s="93" t="s">
        <v>9933</v>
      </c>
      <c r="K3680" s="153"/>
      <c r="L3680" s="153"/>
      <c r="M3680" s="153"/>
      <c r="N3680" s="153"/>
      <c r="O3680" s="153"/>
      <c r="P3680" s="153"/>
      <c r="Q3680" s="153"/>
      <c r="R3680" s="153"/>
      <c r="S3680" s="153"/>
    </row>
    <row r="3681" spans="1:19" ht="168.75">
      <c r="A3681" s="277" t="s">
        <v>25424</v>
      </c>
      <c r="B3681" s="253" t="s">
        <v>400</v>
      </c>
      <c r="C3681" s="93" t="s">
        <v>9934</v>
      </c>
      <c r="D3681" s="93" t="s">
        <v>9935</v>
      </c>
      <c r="E3681" s="148">
        <f ca="1">IFERROR(__xludf.DUMMYFUNCTION(" VLOOKUP(A3731, IMPORTRANGE(""https://docs.google.com/spreadsheets/d/1fj_Bhi2XPL3siwIh4sx4VRLAe31yD50oKdj5UlRYW0c/"", ""Сводка!A:AA""), 5, FALSE)"),218)</f>
        <v>218</v>
      </c>
      <c r="F3681" s="148" t="s">
        <v>466</v>
      </c>
      <c r="G3681" s="147">
        <f ca="1">IFERROR(__xludf.DUMMYFUNCTION(" VLOOKUP(A3731, IMPORTRANGE(""https://docs.google.com/spreadsheets/d/1QNLbnkR_AongFt22vMfNzfpjZ0CjpI8QI-w0wBnYA1w/"", ""Инфа!A:AA""), 6, FALSE)"),2024)</f>
        <v>2024</v>
      </c>
      <c r="H3681" s="150">
        <v>11500</v>
      </c>
      <c r="I3681" s="151" t="s">
        <v>161</v>
      </c>
      <c r="J3681" s="93" t="s">
        <v>9936</v>
      </c>
      <c r="K3681" s="153"/>
      <c r="L3681" s="153"/>
      <c r="M3681" s="153"/>
      <c r="N3681" s="153"/>
      <c r="O3681" s="153"/>
      <c r="P3681" s="153"/>
      <c r="Q3681" s="153"/>
      <c r="R3681" s="153"/>
      <c r="S3681" s="153"/>
    </row>
    <row r="3682" spans="1:19" ht="168.75">
      <c r="A3682" s="277" t="s">
        <v>25424</v>
      </c>
      <c r="B3682" s="253" t="s">
        <v>400</v>
      </c>
      <c r="C3682" s="93" t="s">
        <v>9934</v>
      </c>
      <c r="D3682" s="93" t="s">
        <v>9937</v>
      </c>
      <c r="E3682" s="148">
        <f ca="1">IFERROR(__xludf.DUMMYFUNCTION(" VLOOKUP(A3732, IMPORTRANGE(""https://docs.google.com/spreadsheets/d/1fj_Bhi2XPL3siwIh4sx4VRLAe31yD50oKdj5UlRYW0c/"", ""Сводка!A:AA""), 5, FALSE)"),202)</f>
        <v>202</v>
      </c>
      <c r="F3682" s="148" t="s">
        <v>466</v>
      </c>
      <c r="G3682" s="147">
        <f ca="1">IFERROR(__xludf.DUMMYFUNCTION(" VLOOKUP(A3732, IMPORTRANGE(""https://docs.google.com/spreadsheets/d/1QNLbnkR_AongFt22vMfNzfpjZ0CjpI8QI-w0wBnYA1w/"", ""Инфа!A:AA""), 6, FALSE)"),2024)</f>
        <v>2024</v>
      </c>
      <c r="H3682" s="150">
        <v>11100</v>
      </c>
      <c r="I3682" s="151" t="s">
        <v>161</v>
      </c>
      <c r="J3682" s="93" t="s">
        <v>9936</v>
      </c>
      <c r="K3682" s="153"/>
      <c r="L3682" s="153"/>
      <c r="M3682" s="153"/>
      <c r="N3682" s="153"/>
      <c r="O3682" s="153"/>
      <c r="P3682" s="153"/>
      <c r="Q3682" s="153"/>
      <c r="R3682" s="153"/>
      <c r="S3682" s="153"/>
    </row>
    <row r="3683" spans="1:19" ht="112.5">
      <c r="A3683" s="277" t="s">
        <v>25424</v>
      </c>
      <c r="B3683" s="253" t="s">
        <v>400</v>
      </c>
      <c r="C3683" s="93" t="s">
        <v>9938</v>
      </c>
      <c r="D3683" s="203" t="s">
        <v>9939</v>
      </c>
      <c r="E3683" s="148">
        <f ca="1">IFERROR(__xludf.DUMMYFUNCTION(" VLOOKUP(A3733, IMPORTRANGE(""https://docs.google.com/spreadsheets/d/1fj_Bhi2XPL3siwIh4sx4VRLAe31yD50oKdj5UlRYW0c/"", ""Сводка!A:AA""), 5, FALSE)"),116)</f>
        <v>116</v>
      </c>
      <c r="F3683" s="148" t="s">
        <v>415</v>
      </c>
      <c r="G3683" s="147">
        <f ca="1">IFERROR(__xludf.DUMMYFUNCTION(" VLOOKUP(A3733, IMPORTRANGE(""https://docs.google.com/spreadsheets/d/1QNLbnkR_AongFt22vMfNzfpjZ0CjpI8QI-w0wBnYA1w/"", ""Инфа!A:AA""), 6, FALSE)"),2024)</f>
        <v>2024</v>
      </c>
      <c r="H3683" s="150">
        <v>8500</v>
      </c>
      <c r="I3683" s="151" t="s">
        <v>28</v>
      </c>
      <c r="J3683" s="93" t="s">
        <v>9940</v>
      </c>
      <c r="K3683" s="153"/>
      <c r="L3683" s="153"/>
      <c r="M3683" s="153"/>
      <c r="N3683" s="153"/>
      <c r="O3683" s="153"/>
      <c r="P3683" s="153"/>
      <c r="Q3683" s="153"/>
      <c r="R3683" s="153"/>
      <c r="S3683" s="153"/>
    </row>
    <row r="3684" spans="1:19" ht="93.75">
      <c r="A3684" s="277" t="s">
        <v>25424</v>
      </c>
      <c r="B3684" s="253" t="s">
        <v>400</v>
      </c>
      <c r="C3684" s="93" t="s">
        <v>9941</v>
      </c>
      <c r="D3684" s="93" t="s">
        <v>9942</v>
      </c>
      <c r="E3684" s="148">
        <f ca="1">IFERROR(__xludf.DUMMYFUNCTION(" VLOOKUP(A3734, IMPORTRANGE(""https://docs.google.com/spreadsheets/d/1fj_Bhi2XPL3siwIh4sx4VRLAe31yD50oKdj5UlRYW0c/"", ""Сводка!A:AA""), 5, FALSE)"),140)</f>
        <v>140</v>
      </c>
      <c r="F3684" s="148" t="s">
        <v>415</v>
      </c>
      <c r="G3684" s="147">
        <f ca="1">IFERROR(__xludf.DUMMYFUNCTION(" VLOOKUP(A3734, IMPORTRANGE(""https://docs.google.com/spreadsheets/d/1QNLbnkR_AongFt22vMfNzfpjZ0CjpI8QI-w0wBnYA1w/"", ""Инфа!A:AA""), 6, FALSE)"),2024)</f>
        <v>2024</v>
      </c>
      <c r="H3684" s="150">
        <v>9200</v>
      </c>
      <c r="I3684" s="156" t="s">
        <v>489</v>
      </c>
      <c r="J3684" s="93" t="s">
        <v>9943</v>
      </c>
      <c r="K3684" s="153"/>
      <c r="L3684" s="153"/>
      <c r="M3684" s="153"/>
      <c r="N3684" s="153"/>
      <c r="O3684" s="153"/>
      <c r="P3684" s="153"/>
      <c r="Q3684" s="153"/>
      <c r="R3684" s="153"/>
      <c r="S3684" s="153"/>
    </row>
    <row r="3685" spans="1:19" ht="131.25">
      <c r="A3685" s="277" t="s">
        <v>25424</v>
      </c>
      <c r="B3685" s="253" t="s">
        <v>153</v>
      </c>
      <c r="C3685" s="93" t="s">
        <v>9944</v>
      </c>
      <c r="D3685" s="93" t="s">
        <v>9945</v>
      </c>
      <c r="E3685" s="148">
        <f ca="1">IFERROR(__xludf.DUMMYFUNCTION(" VLOOKUP(A3735, IMPORTRANGE(""https://docs.google.com/spreadsheets/d/1fj_Bhi2XPL3siwIh4sx4VRLAe31yD50oKdj5UlRYW0c/"", ""Сводка!A:AA""), 5, FALSE)"),168)</f>
        <v>168</v>
      </c>
      <c r="F3685" s="148" t="s">
        <v>9512</v>
      </c>
      <c r="G3685" s="147">
        <f ca="1">IFERROR(__xludf.DUMMYFUNCTION(" VLOOKUP(A3735, IMPORTRANGE(""https://docs.google.com/spreadsheets/d/1QNLbnkR_AongFt22vMfNzfpjZ0CjpI8QI-w0wBnYA1w/"", ""Инфа!A:AA""), 6, FALSE)"),2024)</f>
        <v>2024</v>
      </c>
      <c r="H3685" s="150">
        <v>10000</v>
      </c>
      <c r="I3685" s="151" t="s">
        <v>146</v>
      </c>
      <c r="J3685" s="93" t="s">
        <v>9946</v>
      </c>
      <c r="K3685" s="153"/>
      <c r="L3685" s="153"/>
      <c r="M3685" s="153"/>
      <c r="N3685" s="153"/>
      <c r="O3685" s="153"/>
      <c r="P3685" s="153"/>
      <c r="Q3685" s="153"/>
      <c r="R3685" s="153"/>
      <c r="S3685" s="153"/>
    </row>
    <row r="3686" spans="1:19" ht="75">
      <c r="A3686" s="277" t="s">
        <v>25424</v>
      </c>
      <c r="B3686" s="253" t="s">
        <v>153</v>
      </c>
      <c r="C3686" s="93" t="s">
        <v>9947</v>
      </c>
      <c r="D3686" s="93" t="s">
        <v>9948</v>
      </c>
      <c r="E3686" s="148">
        <f ca="1">IFERROR(__xludf.DUMMYFUNCTION(" VLOOKUP(A3736, IMPORTRANGE(""https://docs.google.com/spreadsheets/d/1fj_Bhi2XPL3siwIh4sx4VRLAe31yD50oKdj5UlRYW0c/"", ""Сводка!A:AA""), 5, FALSE)"),232)</f>
        <v>232</v>
      </c>
      <c r="F3686" s="148" t="s">
        <v>165</v>
      </c>
      <c r="G3686" s="147">
        <f ca="1">IFERROR(__xludf.DUMMYFUNCTION(" VLOOKUP(A3736, IMPORTRANGE(""https://docs.google.com/spreadsheets/d/1QNLbnkR_AongFt22vMfNzfpjZ0CjpI8QI-w0wBnYA1w/"", ""Инфа!A:AA""), 6, FALSE)"),2024)</f>
        <v>2024</v>
      </c>
      <c r="H3686" s="150">
        <v>12000</v>
      </c>
      <c r="I3686" s="151" t="s">
        <v>1317</v>
      </c>
      <c r="J3686" s="93" t="s">
        <v>9949</v>
      </c>
      <c r="K3686" s="153"/>
      <c r="L3686" s="153"/>
      <c r="M3686" s="153"/>
      <c r="N3686" s="153"/>
      <c r="O3686" s="153"/>
      <c r="P3686" s="153"/>
      <c r="Q3686" s="153"/>
      <c r="R3686" s="153"/>
      <c r="S3686" s="153"/>
    </row>
    <row r="3687" spans="1:19" ht="75">
      <c r="A3687" s="277" t="s">
        <v>25424</v>
      </c>
      <c r="B3687" s="253" t="s">
        <v>153</v>
      </c>
      <c r="C3687" s="93" t="s">
        <v>9947</v>
      </c>
      <c r="D3687" s="93" t="s">
        <v>9950</v>
      </c>
      <c r="E3687" s="148">
        <f ca="1">IFERROR(__xludf.DUMMYFUNCTION(" VLOOKUP(A3737, IMPORTRANGE(""https://docs.google.com/spreadsheets/d/1fj_Bhi2XPL3siwIh4sx4VRLAe31yD50oKdj5UlRYW0c/"", ""Сводка!A:AA""), 5, FALSE)"),252)</f>
        <v>252</v>
      </c>
      <c r="F3687" s="148" t="s">
        <v>165</v>
      </c>
      <c r="G3687" s="147">
        <f ca="1">IFERROR(__xludf.DUMMYFUNCTION(" VLOOKUP(A3737, IMPORTRANGE(""https://docs.google.com/spreadsheets/d/1QNLbnkR_AongFt22vMfNzfpjZ0CjpI8QI-w0wBnYA1w/"", ""Инфа!A:AA""), 6, FALSE)"),2024)</f>
        <v>2024</v>
      </c>
      <c r="H3687" s="150">
        <v>12600</v>
      </c>
      <c r="I3687" s="151" t="s">
        <v>1317</v>
      </c>
      <c r="J3687" s="93" t="s">
        <v>9951</v>
      </c>
      <c r="K3687" s="153"/>
      <c r="L3687" s="153"/>
      <c r="M3687" s="153"/>
      <c r="N3687" s="153"/>
      <c r="O3687" s="153"/>
      <c r="P3687" s="153"/>
      <c r="Q3687" s="153"/>
      <c r="R3687" s="153"/>
      <c r="S3687" s="153"/>
    </row>
    <row r="3688" spans="1:19" ht="36">
      <c r="A3688" s="277" t="s">
        <v>25424</v>
      </c>
      <c r="B3688" s="253" t="s">
        <v>153</v>
      </c>
      <c r="C3688" s="93" t="s">
        <v>9952</v>
      </c>
      <c r="D3688" s="93" t="s">
        <v>9953</v>
      </c>
      <c r="E3688" s="148">
        <f ca="1">IFERROR(__xludf.DUMMYFUNCTION(" VLOOKUP(A3738, IMPORTRANGE(""https://docs.google.com/spreadsheets/d/1fj_Bhi2XPL3siwIh4sx4VRLAe31yD50oKdj5UlRYW0c/"", ""Сводка!A:AA""), 5, FALSE)"),288)</f>
        <v>288</v>
      </c>
      <c r="F3688" s="148" t="s">
        <v>456</v>
      </c>
      <c r="G3688" s="147">
        <f ca="1">IFERROR(__xludf.DUMMYFUNCTION(" VLOOKUP(A3738, IMPORTRANGE(""https://docs.google.com/spreadsheets/d/1QNLbnkR_AongFt22vMfNzfpjZ0CjpI8QI-w0wBnYA1w/"", ""Инфа!A:AA""), 6, FALSE)"),2024)</f>
        <v>2024</v>
      </c>
      <c r="H3688" s="150">
        <v>13600</v>
      </c>
      <c r="I3688" s="151" t="s">
        <v>9953</v>
      </c>
      <c r="J3688" s="93"/>
      <c r="K3688" s="153"/>
      <c r="L3688" s="153"/>
      <c r="M3688" s="153"/>
      <c r="N3688" s="153"/>
      <c r="O3688" s="153"/>
      <c r="P3688" s="153"/>
      <c r="Q3688" s="153"/>
      <c r="R3688" s="153"/>
      <c r="S3688" s="153"/>
    </row>
    <row r="3689" spans="1:19" ht="150">
      <c r="A3689" s="277" t="s">
        <v>25424</v>
      </c>
      <c r="B3689" s="253" t="s">
        <v>400</v>
      </c>
      <c r="C3689" s="93" t="s">
        <v>9954</v>
      </c>
      <c r="D3689" s="93" t="s">
        <v>9955</v>
      </c>
      <c r="E3689" s="148">
        <f ca="1">IFERROR(__xludf.DUMMYFUNCTION(" VLOOKUP(A3739, IMPORTRANGE(""https://docs.google.com/spreadsheets/d/1fj_Bhi2XPL3siwIh4sx4VRLAe31yD50oKdj5UlRYW0c/"", ""Сводка!A:AA""), 5, FALSE)"),244)</f>
        <v>244</v>
      </c>
      <c r="F3689" s="148" t="s">
        <v>466</v>
      </c>
      <c r="G3689" s="147">
        <f ca="1">IFERROR(__xludf.DUMMYFUNCTION(" VLOOKUP(A3739, IMPORTRANGE(""https://docs.google.com/spreadsheets/d/1QNLbnkR_AongFt22vMfNzfpjZ0CjpI8QI-w0wBnYA1w/"", ""Инфа!A:AA""), 6, FALSE)"),2024)</f>
        <v>2024</v>
      </c>
      <c r="H3689" s="150">
        <v>12300</v>
      </c>
      <c r="I3689" s="151" t="s">
        <v>161</v>
      </c>
      <c r="J3689" s="93" t="s">
        <v>9956</v>
      </c>
      <c r="K3689" s="153"/>
      <c r="L3689" s="153"/>
      <c r="M3689" s="153"/>
      <c r="N3689" s="153"/>
      <c r="O3689" s="153"/>
      <c r="P3689" s="153"/>
      <c r="Q3689" s="153"/>
      <c r="R3689" s="153"/>
      <c r="S3689" s="153"/>
    </row>
    <row r="3690" spans="1:19" ht="131.25">
      <c r="A3690" s="277" t="s">
        <v>25424</v>
      </c>
      <c r="B3690" s="253" t="s">
        <v>400</v>
      </c>
      <c r="C3690" s="93" t="s">
        <v>9954</v>
      </c>
      <c r="D3690" s="93" t="s">
        <v>9957</v>
      </c>
      <c r="E3690" s="148">
        <f ca="1">IFERROR(__xludf.DUMMYFUNCTION(" VLOOKUP(A3740, IMPORTRANGE(""https://docs.google.com/spreadsheets/d/1fj_Bhi2XPL3siwIh4sx4VRLAe31yD50oKdj5UlRYW0c/"", ""Сводка!A:AA""), 5, FALSE)"),184)</f>
        <v>184</v>
      </c>
      <c r="F3690" s="148" t="s">
        <v>466</v>
      </c>
      <c r="G3690" s="147">
        <f ca="1">IFERROR(__xludf.DUMMYFUNCTION(" VLOOKUP(A3740, IMPORTRANGE(""https://docs.google.com/spreadsheets/d/1QNLbnkR_AongFt22vMfNzfpjZ0CjpI8QI-w0wBnYA1w/"", ""Инфа!A:AA""), 6, FALSE)"),2024)</f>
        <v>2024</v>
      </c>
      <c r="H3690" s="150">
        <v>16000</v>
      </c>
      <c r="I3690" s="151" t="s">
        <v>18</v>
      </c>
      <c r="J3690" s="93" t="s">
        <v>9958</v>
      </c>
      <c r="K3690" s="153"/>
      <c r="L3690" s="153"/>
      <c r="M3690" s="153"/>
      <c r="N3690" s="153"/>
      <c r="O3690" s="153"/>
      <c r="P3690" s="153"/>
      <c r="Q3690" s="153"/>
      <c r="R3690" s="153"/>
      <c r="S3690" s="153"/>
    </row>
    <row r="3691" spans="1:19" ht="187.5">
      <c r="A3691" s="277" t="s">
        <v>25424</v>
      </c>
      <c r="B3691" s="253" t="s">
        <v>400</v>
      </c>
      <c r="C3691" s="93" t="s">
        <v>9954</v>
      </c>
      <c r="D3691" s="93" t="s">
        <v>9959</v>
      </c>
      <c r="E3691" s="148">
        <f ca="1">IFERROR(__xludf.DUMMYFUNCTION(" VLOOKUP(A3741, IMPORTRANGE(""https://docs.google.com/spreadsheets/d/1fj_Bhi2XPL3siwIh4sx4VRLAe31yD50oKdj5UlRYW0c/"", ""Сводка!A:AA""), 5, FALSE)"),196)</f>
        <v>196</v>
      </c>
      <c r="F3691" s="148" t="s">
        <v>415</v>
      </c>
      <c r="G3691" s="147">
        <f ca="1">IFERROR(__xludf.DUMMYFUNCTION(" VLOOKUP(A3741, IMPORTRANGE(""https://docs.google.com/spreadsheets/d/1QNLbnkR_AongFt22vMfNzfpjZ0CjpI8QI-w0wBnYA1w/"", ""Инфа!A:AA""), 6, FALSE)"),2024)</f>
        <v>2024</v>
      </c>
      <c r="H3691" s="150">
        <v>10900</v>
      </c>
      <c r="I3691" s="151" t="s">
        <v>1317</v>
      </c>
      <c r="J3691" s="93" t="s">
        <v>9960</v>
      </c>
      <c r="K3691" s="153"/>
      <c r="L3691" s="153"/>
      <c r="M3691" s="153"/>
      <c r="N3691" s="153"/>
      <c r="O3691" s="153"/>
      <c r="P3691" s="153"/>
      <c r="Q3691" s="153"/>
      <c r="R3691" s="153"/>
      <c r="S3691" s="153"/>
    </row>
    <row r="3692" spans="1:19" ht="131.25">
      <c r="A3692" s="277" t="s">
        <v>25424</v>
      </c>
      <c r="B3692" s="253" t="s">
        <v>400</v>
      </c>
      <c r="C3692" s="97" t="s">
        <v>9961</v>
      </c>
      <c r="D3692" s="97" t="s">
        <v>9962</v>
      </c>
      <c r="E3692" s="148">
        <f ca="1">IFERROR(__xludf.DUMMYFUNCTION(" VLOOKUP(A3742, IMPORTRANGE(""https://docs.google.com/spreadsheets/d/1fj_Bhi2XPL3siwIh4sx4VRLAe31yD50oKdj5UlRYW0c/"", ""Сводка!A:AA""), 5, FALSE)"),324)</f>
        <v>324</v>
      </c>
      <c r="F3692" s="147" t="s">
        <v>599</v>
      </c>
      <c r="G3692" s="147">
        <f ca="1">IFERROR(__xludf.DUMMYFUNCTION(" VLOOKUP(A3742, IMPORTRANGE(""https://docs.google.com/spreadsheets/d/1QNLbnkR_AongFt22vMfNzfpjZ0CjpI8QI-w0wBnYA1w/"", ""Инфа!A:AA""), 6, FALSE)"),2024)</f>
        <v>2024</v>
      </c>
      <c r="H3692" s="150">
        <v>14700</v>
      </c>
      <c r="I3692" s="160" t="s">
        <v>42</v>
      </c>
      <c r="J3692" s="97" t="s">
        <v>9963</v>
      </c>
      <c r="K3692" s="153"/>
      <c r="L3692" s="153"/>
      <c r="M3692" s="153"/>
      <c r="N3692" s="153"/>
      <c r="O3692" s="153"/>
      <c r="P3692" s="153"/>
      <c r="Q3692" s="153"/>
      <c r="R3692" s="153"/>
      <c r="S3692" s="153"/>
    </row>
    <row r="3693" spans="1:19" ht="168.75">
      <c r="A3693" s="277" t="s">
        <v>25424</v>
      </c>
      <c r="B3693" s="253" t="s">
        <v>400</v>
      </c>
      <c r="C3693" s="93" t="s">
        <v>9964</v>
      </c>
      <c r="D3693" s="93" t="s">
        <v>9965</v>
      </c>
      <c r="E3693" s="148">
        <f ca="1">IFERROR(__xludf.DUMMYFUNCTION(" VLOOKUP(A3743, IMPORTRANGE(""https://docs.google.com/spreadsheets/d/1fj_Bhi2XPL3siwIh4sx4VRLAe31yD50oKdj5UlRYW0c/"", ""Сводка!A:AA""), 5, FALSE)"),204)</f>
        <v>204</v>
      </c>
      <c r="F3693" s="148" t="s">
        <v>599</v>
      </c>
      <c r="G3693" s="147">
        <f ca="1">IFERROR(__xludf.DUMMYFUNCTION(" VLOOKUP(A3743, IMPORTRANGE(""https://docs.google.com/spreadsheets/d/1QNLbnkR_AongFt22vMfNzfpjZ0CjpI8QI-w0wBnYA1w/"", ""Инфа!A:AA""), 6, FALSE)"),2024)</f>
        <v>2024</v>
      </c>
      <c r="H3693" s="150">
        <v>11100</v>
      </c>
      <c r="I3693" s="151" t="s">
        <v>2064</v>
      </c>
      <c r="J3693" s="93" t="s">
        <v>9966</v>
      </c>
      <c r="K3693" s="153"/>
      <c r="L3693" s="153"/>
      <c r="M3693" s="153"/>
      <c r="N3693" s="153"/>
      <c r="O3693" s="153"/>
      <c r="P3693" s="153"/>
      <c r="Q3693" s="153"/>
      <c r="R3693" s="153"/>
      <c r="S3693" s="153"/>
    </row>
    <row r="3694" spans="1:19" ht="150">
      <c r="A3694" s="277" t="s">
        <v>25424</v>
      </c>
      <c r="B3694" s="253" t="s">
        <v>400</v>
      </c>
      <c r="C3694" s="93" t="s">
        <v>9967</v>
      </c>
      <c r="D3694" s="93" t="s">
        <v>9968</v>
      </c>
      <c r="E3694" s="148">
        <f ca="1">IFERROR(__xludf.DUMMYFUNCTION(" VLOOKUP(A3744, IMPORTRANGE(""https://docs.google.com/spreadsheets/d/1fj_Bhi2XPL3siwIh4sx4VRLAe31yD50oKdj5UlRYW0c/"", ""Сводка!A:AA""), 5, FALSE)"),344)</f>
        <v>344</v>
      </c>
      <c r="F3694" s="148" t="s">
        <v>415</v>
      </c>
      <c r="G3694" s="147">
        <f ca="1">IFERROR(__xludf.DUMMYFUNCTION(" VLOOKUP(A3744, IMPORTRANGE(""https://docs.google.com/spreadsheets/d/1QNLbnkR_AongFt22vMfNzfpjZ0CjpI8QI-w0wBnYA1w/"", ""Инфа!A:AA""), 6, FALSE)"),2024)</f>
        <v>2024</v>
      </c>
      <c r="H3694" s="150">
        <v>33300</v>
      </c>
      <c r="I3694" s="151" t="s">
        <v>404</v>
      </c>
      <c r="J3694" s="93" t="s">
        <v>9969</v>
      </c>
      <c r="K3694" s="153"/>
      <c r="L3694" s="153"/>
      <c r="M3694" s="153"/>
      <c r="N3694" s="153"/>
      <c r="O3694" s="153"/>
      <c r="P3694" s="153"/>
      <c r="Q3694" s="153"/>
      <c r="R3694" s="153"/>
      <c r="S3694" s="153"/>
    </row>
    <row r="3695" spans="1:19" ht="150">
      <c r="A3695" s="277" t="s">
        <v>25424</v>
      </c>
      <c r="B3695" s="253" t="s">
        <v>400</v>
      </c>
      <c r="C3695" s="93" t="s">
        <v>9967</v>
      </c>
      <c r="D3695" s="93" t="s">
        <v>9970</v>
      </c>
      <c r="E3695" s="148">
        <f ca="1">IFERROR(__xludf.DUMMYFUNCTION(" VLOOKUP(A3745, IMPORTRANGE(""https://docs.google.com/spreadsheets/d/1fj_Bhi2XPL3siwIh4sx4VRLAe31yD50oKdj5UlRYW0c/"", ""Сводка!A:AA""), 5, FALSE)"),256)</f>
        <v>256</v>
      </c>
      <c r="F3695" s="148" t="s">
        <v>415</v>
      </c>
      <c r="G3695" s="147">
        <f ca="1">IFERROR(__xludf.DUMMYFUNCTION(" VLOOKUP(A3745, IMPORTRANGE(""https://docs.google.com/spreadsheets/d/1QNLbnkR_AongFt22vMfNzfpjZ0CjpI8QI-w0wBnYA1w/"", ""Инфа!A:AA""), 6, FALSE)"),2024)</f>
        <v>2024</v>
      </c>
      <c r="H3695" s="150">
        <v>26500</v>
      </c>
      <c r="I3695" s="151" t="s">
        <v>404</v>
      </c>
      <c r="J3695" s="93" t="s">
        <v>9969</v>
      </c>
      <c r="K3695" s="153"/>
      <c r="L3695" s="153"/>
      <c r="M3695" s="153"/>
      <c r="N3695" s="153"/>
      <c r="O3695" s="153"/>
      <c r="P3695" s="153"/>
      <c r="Q3695" s="153"/>
      <c r="R3695" s="153"/>
      <c r="S3695" s="153"/>
    </row>
    <row r="3696" spans="1:19" ht="112.5">
      <c r="A3696" s="277" t="s">
        <v>25424</v>
      </c>
      <c r="B3696" s="253" t="s">
        <v>400</v>
      </c>
      <c r="C3696" s="93" t="s">
        <v>9971</v>
      </c>
      <c r="D3696" s="93" t="s">
        <v>9972</v>
      </c>
      <c r="E3696" s="148">
        <f ca="1">IFERROR(__xludf.DUMMYFUNCTION(" VLOOKUP(A3746, IMPORTRANGE(""https://docs.google.com/spreadsheets/d/1fj_Bhi2XPL3siwIh4sx4VRLAe31yD50oKdj5UlRYW0c/"", ""Сводка!A:AA""), 5, FALSE)"),312)</f>
        <v>312</v>
      </c>
      <c r="F3696" s="148" t="s">
        <v>677</v>
      </c>
      <c r="G3696" s="147">
        <f ca="1">IFERROR(__xludf.DUMMYFUNCTION(" VLOOKUP(A3746, IMPORTRANGE(""https://docs.google.com/spreadsheets/d/1QNLbnkR_AongFt22vMfNzfpjZ0CjpI8QI-w0wBnYA1w/"", ""Инфа!A:AA""), 6, FALSE)"),2024)</f>
        <v>2024</v>
      </c>
      <c r="H3696" s="150">
        <v>14400</v>
      </c>
      <c r="I3696" s="156" t="s">
        <v>489</v>
      </c>
      <c r="J3696" s="93" t="s">
        <v>9973</v>
      </c>
      <c r="K3696" s="153"/>
      <c r="L3696" s="153"/>
      <c r="M3696" s="153"/>
      <c r="N3696" s="153"/>
      <c r="O3696" s="153"/>
      <c r="P3696" s="153"/>
      <c r="Q3696" s="153"/>
      <c r="R3696" s="153"/>
      <c r="S3696" s="153"/>
    </row>
    <row r="3697" spans="1:19" ht="150">
      <c r="A3697" s="277" t="s">
        <v>25424</v>
      </c>
      <c r="B3697" s="253" t="s">
        <v>13</v>
      </c>
      <c r="C3697" s="97" t="s">
        <v>9974</v>
      </c>
      <c r="D3697" s="97" t="s">
        <v>9975</v>
      </c>
      <c r="E3697" s="148">
        <f ca="1">IFERROR(__xludf.DUMMYFUNCTION(" VLOOKUP(A3747, IMPORTRANGE(""https://docs.google.com/spreadsheets/d/1fj_Bhi2XPL3siwIh4sx4VRLAe31yD50oKdj5UlRYW0c/"", ""Сводка!A:AA""), 5, FALSE)"),108)</f>
        <v>108</v>
      </c>
      <c r="F3697" s="147" t="s">
        <v>108</v>
      </c>
      <c r="G3697" s="147">
        <f ca="1">IFERROR(__xludf.DUMMYFUNCTION(" VLOOKUP(A3747, IMPORTRANGE(""https://docs.google.com/spreadsheets/d/1QNLbnkR_AongFt22vMfNzfpjZ0CjpI8QI-w0wBnYA1w/"", ""Инфа!A:AA""), 6, FALSE)"),2024)</f>
        <v>2024</v>
      </c>
      <c r="H3697" s="150">
        <v>11500</v>
      </c>
      <c r="I3697" s="160" t="s">
        <v>171</v>
      </c>
      <c r="J3697" s="97" t="s">
        <v>9976</v>
      </c>
      <c r="K3697" s="153"/>
      <c r="L3697" s="153"/>
      <c r="M3697" s="153"/>
      <c r="N3697" s="153"/>
      <c r="O3697" s="153"/>
      <c r="P3697" s="153"/>
      <c r="Q3697" s="153"/>
      <c r="R3697" s="153"/>
      <c r="S3697" s="153"/>
    </row>
    <row r="3698" spans="1:19" ht="131.25">
      <c r="A3698" s="277" t="s">
        <v>25424</v>
      </c>
      <c r="B3698" s="253" t="s">
        <v>153</v>
      </c>
      <c r="C3698" s="93" t="s">
        <v>9977</v>
      </c>
      <c r="D3698" s="93" t="s">
        <v>9978</v>
      </c>
      <c r="E3698" s="148">
        <f ca="1">IFERROR(__xludf.DUMMYFUNCTION(" VLOOKUP(A3748, IMPORTRANGE(""https://docs.google.com/spreadsheets/d/1fj_Bhi2XPL3siwIh4sx4VRLAe31yD50oKdj5UlRYW0c/"", ""Сводка!A:AA""), 5, FALSE)"),288)</f>
        <v>288</v>
      </c>
      <c r="F3698" s="148" t="s">
        <v>165</v>
      </c>
      <c r="G3698" s="147">
        <f ca="1">IFERROR(__xludf.DUMMYFUNCTION(" VLOOKUP(A3748, IMPORTRANGE(""https://docs.google.com/spreadsheets/d/1QNLbnkR_AongFt22vMfNzfpjZ0CjpI8QI-w0wBnYA1w/"", ""Инфа!A:AA""), 6, FALSE)"),2024)</f>
        <v>2024</v>
      </c>
      <c r="H3698" s="150">
        <v>29000</v>
      </c>
      <c r="I3698" s="151" t="s">
        <v>3365</v>
      </c>
      <c r="J3698" s="93" t="s">
        <v>9979</v>
      </c>
      <c r="K3698" s="153"/>
      <c r="L3698" s="153"/>
      <c r="M3698" s="153"/>
      <c r="N3698" s="153"/>
      <c r="O3698" s="153"/>
      <c r="P3698" s="153"/>
      <c r="Q3698" s="153"/>
      <c r="R3698" s="153"/>
      <c r="S3698" s="153"/>
    </row>
    <row r="3699" spans="1:19" ht="131.25">
      <c r="A3699" s="277" t="s">
        <v>25424</v>
      </c>
      <c r="B3699" s="253" t="s">
        <v>153</v>
      </c>
      <c r="C3699" s="93" t="s">
        <v>9977</v>
      </c>
      <c r="D3699" s="93" t="s">
        <v>9980</v>
      </c>
      <c r="E3699" s="148">
        <f ca="1">IFERROR(__xludf.DUMMYFUNCTION(" VLOOKUP(A3749, IMPORTRANGE(""https://docs.google.com/spreadsheets/d/1fj_Bhi2XPL3siwIh4sx4VRLAe31yD50oKdj5UlRYW0c/"", ""Сводка!A:AA""), 5, FALSE)"),276)</f>
        <v>276</v>
      </c>
      <c r="F3699" s="148" t="s">
        <v>165</v>
      </c>
      <c r="G3699" s="147">
        <f ca="1">IFERROR(__xludf.DUMMYFUNCTION(" VLOOKUP(A3749, IMPORTRANGE(""https://docs.google.com/spreadsheets/d/1QNLbnkR_AongFt22vMfNzfpjZ0CjpI8QI-w0wBnYA1w/"", ""Инфа!A:AA""), 6, FALSE)"),2024)</f>
        <v>2024</v>
      </c>
      <c r="H3699" s="150">
        <v>28000</v>
      </c>
      <c r="I3699" s="151" t="s">
        <v>3365</v>
      </c>
      <c r="J3699" s="93" t="s">
        <v>9979</v>
      </c>
      <c r="K3699" s="153"/>
      <c r="L3699" s="153"/>
      <c r="M3699" s="153"/>
      <c r="N3699" s="153"/>
      <c r="O3699" s="153"/>
      <c r="P3699" s="153"/>
      <c r="Q3699" s="153"/>
      <c r="R3699" s="153"/>
      <c r="S3699" s="153"/>
    </row>
    <row r="3700" spans="1:19" ht="187.5">
      <c r="A3700" s="277" t="s">
        <v>25424</v>
      </c>
      <c r="B3700" s="253" t="s">
        <v>23</v>
      </c>
      <c r="C3700" s="93" t="s">
        <v>9981</v>
      </c>
      <c r="D3700" s="93" t="s">
        <v>9982</v>
      </c>
      <c r="E3700" s="148">
        <f ca="1">IFERROR(__xludf.DUMMYFUNCTION(" VLOOKUP(A3750, IMPORTRANGE(""https://docs.google.com/spreadsheets/d/1fj_Bhi2XPL3siwIh4sx4VRLAe31yD50oKdj5UlRYW0c/"", ""Сводка!A:AA""), 5, FALSE)"),92)</f>
        <v>92</v>
      </c>
      <c r="F3700" s="148" t="s">
        <v>9983</v>
      </c>
      <c r="G3700" s="147">
        <f ca="1">IFERROR(__xludf.DUMMYFUNCTION(" VLOOKUP(A3750, IMPORTRANGE(""https://docs.google.com/spreadsheets/d/1QNLbnkR_AongFt22vMfNzfpjZ0CjpI8QI-w0wBnYA1w/"", ""Инфа!A:AA""), 6, FALSE)"),2024)</f>
        <v>2024</v>
      </c>
      <c r="H3700" s="150">
        <v>7800</v>
      </c>
      <c r="I3700" s="151" t="s">
        <v>696</v>
      </c>
      <c r="J3700" s="93" t="s">
        <v>9984</v>
      </c>
      <c r="K3700" s="153"/>
      <c r="L3700" s="153"/>
      <c r="M3700" s="153"/>
      <c r="N3700" s="153"/>
      <c r="O3700" s="153"/>
      <c r="P3700" s="153"/>
      <c r="Q3700" s="153"/>
      <c r="R3700" s="153"/>
      <c r="S3700" s="153"/>
    </row>
    <row r="3701" spans="1:19" ht="187.5">
      <c r="A3701" s="277" t="s">
        <v>25424</v>
      </c>
      <c r="B3701" s="253" t="s">
        <v>400</v>
      </c>
      <c r="C3701" s="93" t="s">
        <v>9985</v>
      </c>
      <c r="D3701" s="93" t="s">
        <v>9986</v>
      </c>
      <c r="E3701" s="148">
        <f ca="1">IFERROR(__xludf.DUMMYFUNCTION(" VLOOKUP(A3751, IMPORTRANGE(""https://docs.google.com/spreadsheets/d/1fj_Bhi2XPL3siwIh4sx4VRLAe31yD50oKdj5UlRYW0c/"", ""Сводка!A:AA""), 5, FALSE)"),256)</f>
        <v>256</v>
      </c>
      <c r="F3701" s="148" t="s">
        <v>415</v>
      </c>
      <c r="G3701" s="147">
        <f ca="1">IFERROR(__xludf.DUMMYFUNCTION(" VLOOKUP(A3751, IMPORTRANGE(""https://docs.google.com/spreadsheets/d/1QNLbnkR_AongFt22vMfNzfpjZ0CjpI8QI-w0wBnYA1w/"", ""Инфа!A:AA""), 6, FALSE)"),2024)</f>
        <v>2024</v>
      </c>
      <c r="H3701" s="150">
        <v>12700</v>
      </c>
      <c r="I3701" s="151" t="s">
        <v>5349</v>
      </c>
      <c r="J3701" s="93" t="s">
        <v>9987</v>
      </c>
      <c r="K3701" s="153"/>
      <c r="L3701" s="153"/>
      <c r="M3701" s="153"/>
      <c r="N3701" s="153"/>
      <c r="O3701" s="153"/>
      <c r="P3701" s="153"/>
      <c r="Q3701" s="153"/>
      <c r="R3701" s="153"/>
      <c r="S3701" s="153"/>
    </row>
    <row r="3702" spans="1:19" ht="93.75">
      <c r="A3702" s="277" t="s">
        <v>25424</v>
      </c>
      <c r="B3702" s="253" t="s">
        <v>153</v>
      </c>
      <c r="C3702" s="93" t="s">
        <v>9988</v>
      </c>
      <c r="D3702" s="93" t="s">
        <v>9989</v>
      </c>
      <c r="E3702" s="148">
        <f ca="1">IFERROR(__xludf.DUMMYFUNCTION(" VLOOKUP(A3752, IMPORTRANGE(""https://docs.google.com/spreadsheets/d/1fj_Bhi2XPL3siwIh4sx4VRLAe31yD50oKdj5UlRYW0c/"", ""Сводка!A:AA""), 5, FALSE)"),196)</f>
        <v>196</v>
      </c>
      <c r="F3702" s="148" t="s">
        <v>165</v>
      </c>
      <c r="G3702" s="147">
        <f ca="1">IFERROR(__xludf.DUMMYFUNCTION(" VLOOKUP(A3752, IMPORTRANGE(""https://docs.google.com/spreadsheets/d/1QNLbnkR_AongFt22vMfNzfpjZ0CjpI8QI-w0wBnYA1w/"", ""Инфа!A:AA""), 6, FALSE)"),2024)</f>
        <v>2024</v>
      </c>
      <c r="H3702" s="150">
        <v>16800</v>
      </c>
      <c r="I3702" s="151" t="s">
        <v>79</v>
      </c>
      <c r="J3702" s="93" t="s">
        <v>9990</v>
      </c>
      <c r="K3702" s="153"/>
      <c r="L3702" s="153"/>
      <c r="M3702" s="153"/>
      <c r="N3702" s="153"/>
      <c r="O3702" s="153"/>
      <c r="P3702" s="153"/>
      <c r="Q3702" s="153"/>
      <c r="R3702" s="153"/>
      <c r="S3702" s="153"/>
    </row>
    <row r="3703" spans="1:19" ht="187.5">
      <c r="A3703" s="277" t="s">
        <v>25424</v>
      </c>
      <c r="B3703" s="253" t="s">
        <v>400</v>
      </c>
      <c r="C3703" s="93" t="s">
        <v>9991</v>
      </c>
      <c r="D3703" s="93" t="s">
        <v>9992</v>
      </c>
      <c r="E3703" s="148">
        <f ca="1">IFERROR(__xludf.DUMMYFUNCTION(" VLOOKUP(A3753, IMPORTRANGE(""https://docs.google.com/spreadsheets/d/1fj_Bhi2XPL3siwIh4sx4VRLAe31yD50oKdj5UlRYW0c/"", ""Сводка!A:AA""), 5, FALSE)"),156)</f>
        <v>156</v>
      </c>
      <c r="F3703" s="148" t="s">
        <v>403</v>
      </c>
      <c r="G3703" s="147">
        <f ca="1">IFERROR(__xludf.DUMMYFUNCTION(" VLOOKUP(A3753, IMPORTRANGE(""https://docs.google.com/spreadsheets/d/1QNLbnkR_AongFt22vMfNzfpjZ0CjpI8QI-w0wBnYA1w/"", ""Инфа!A:AA""), 6, FALSE)"),2024)</f>
        <v>2024</v>
      </c>
      <c r="H3703" s="150">
        <v>9700</v>
      </c>
      <c r="I3703" s="151" t="s">
        <v>79</v>
      </c>
      <c r="J3703" s="93" t="s">
        <v>9993</v>
      </c>
      <c r="K3703" s="153"/>
      <c r="L3703" s="153"/>
      <c r="M3703" s="153"/>
      <c r="N3703" s="153"/>
      <c r="O3703" s="153"/>
      <c r="P3703" s="153"/>
      <c r="Q3703" s="153"/>
      <c r="R3703" s="153"/>
      <c r="S3703" s="153"/>
    </row>
    <row r="3704" spans="1:19" ht="93.75">
      <c r="A3704" s="277" t="s">
        <v>25424</v>
      </c>
      <c r="B3704" s="253" t="s">
        <v>400</v>
      </c>
      <c r="C3704" s="93" t="s">
        <v>9994</v>
      </c>
      <c r="D3704" s="93" t="s">
        <v>9995</v>
      </c>
      <c r="E3704" s="148">
        <f ca="1">IFERROR(__xludf.DUMMYFUNCTION(" VLOOKUP(A3754, IMPORTRANGE(""https://docs.google.com/spreadsheets/d/1fj_Bhi2XPL3siwIh4sx4VRLAe31yD50oKdj5UlRYW0c/"", ""Сводка!A:AA""), 5, FALSE)"),132)</f>
        <v>132</v>
      </c>
      <c r="F3704" s="148" t="s">
        <v>1060</v>
      </c>
      <c r="G3704" s="147">
        <f ca="1">IFERROR(__xludf.DUMMYFUNCTION(" VLOOKUP(A3754, IMPORTRANGE(""https://docs.google.com/spreadsheets/d/1QNLbnkR_AongFt22vMfNzfpjZ0CjpI8QI-w0wBnYA1w/"", ""Инфа!A:AA""), 6, FALSE)"),2024)</f>
        <v>2024</v>
      </c>
      <c r="H3704" s="150">
        <v>9000</v>
      </c>
      <c r="I3704" s="151" t="s">
        <v>210</v>
      </c>
      <c r="J3704" s="93" t="s">
        <v>9996</v>
      </c>
      <c r="K3704" s="153"/>
      <c r="L3704" s="153"/>
      <c r="M3704" s="153"/>
      <c r="N3704" s="153"/>
      <c r="O3704" s="153"/>
      <c r="P3704" s="153"/>
      <c r="Q3704" s="153"/>
      <c r="R3704" s="153"/>
      <c r="S3704" s="153"/>
    </row>
    <row r="3705" spans="1:19" ht="131.25">
      <c r="A3705" s="277" t="s">
        <v>25424</v>
      </c>
      <c r="B3705" s="253" t="s">
        <v>400</v>
      </c>
      <c r="C3705" s="93" t="s">
        <v>9997</v>
      </c>
      <c r="D3705" s="93" t="s">
        <v>9998</v>
      </c>
      <c r="E3705" s="148">
        <f ca="1">IFERROR(__xludf.DUMMYFUNCTION(" VLOOKUP(A3755, IMPORTRANGE(""https://docs.google.com/spreadsheets/d/1fj_Bhi2XPL3siwIh4sx4VRLAe31yD50oKdj5UlRYW0c/"", ""Сводка!A:AA""), 5, FALSE)"),88)</f>
        <v>88</v>
      </c>
      <c r="F3705" s="148" t="s">
        <v>1060</v>
      </c>
      <c r="G3705" s="147">
        <f ca="1">IFERROR(__xludf.DUMMYFUNCTION(" VLOOKUP(A3755, IMPORTRANGE(""https://docs.google.com/spreadsheets/d/1QNLbnkR_AongFt22vMfNzfpjZ0CjpI8QI-w0wBnYA1w/"", ""Инфа!A:AA""), 6, FALSE)"),2024)</f>
        <v>2024</v>
      </c>
      <c r="H3705" s="150">
        <v>10300</v>
      </c>
      <c r="I3705" s="151" t="s">
        <v>171</v>
      </c>
      <c r="J3705" s="93" t="s">
        <v>9999</v>
      </c>
      <c r="K3705" s="153"/>
      <c r="L3705" s="153"/>
      <c r="M3705" s="153"/>
      <c r="N3705" s="153"/>
      <c r="O3705" s="153"/>
      <c r="P3705" s="153"/>
      <c r="Q3705" s="153"/>
      <c r="R3705" s="153"/>
      <c r="S3705" s="153"/>
    </row>
    <row r="3706" spans="1:19" ht="75">
      <c r="A3706" s="277" t="s">
        <v>25424</v>
      </c>
      <c r="B3706" s="253" t="s">
        <v>153</v>
      </c>
      <c r="C3706" s="93" t="s">
        <v>10000</v>
      </c>
      <c r="D3706" s="93" t="s">
        <v>10001</v>
      </c>
      <c r="E3706" s="148">
        <f ca="1">IFERROR(__xludf.DUMMYFUNCTION(" VLOOKUP(A3756, IMPORTRANGE(""https://docs.google.com/spreadsheets/d/1fj_Bhi2XPL3siwIh4sx4VRLAe31yD50oKdj5UlRYW0c/"", ""Сводка!A:AA""), 5, FALSE)"),324)</f>
        <v>324</v>
      </c>
      <c r="F3706" s="148" t="s">
        <v>108</v>
      </c>
      <c r="G3706" s="147">
        <f ca="1">IFERROR(__xludf.DUMMYFUNCTION(" VLOOKUP(A3756, IMPORTRANGE(""https://docs.google.com/spreadsheets/d/1QNLbnkR_AongFt22vMfNzfpjZ0CjpI8QI-w0wBnYA1w/"", ""Инфа!A:AA""), 6, FALSE)"),2024)</f>
        <v>2024</v>
      </c>
      <c r="H3706" s="150">
        <v>14700</v>
      </c>
      <c r="I3706" s="151" t="s">
        <v>161</v>
      </c>
      <c r="J3706" s="93"/>
      <c r="K3706" s="153"/>
      <c r="L3706" s="153"/>
      <c r="M3706" s="153"/>
      <c r="N3706" s="153"/>
      <c r="O3706" s="153"/>
      <c r="P3706" s="153"/>
      <c r="Q3706" s="153"/>
      <c r="R3706" s="153"/>
      <c r="S3706" s="153"/>
    </row>
    <row r="3707" spans="1:19" ht="112.5">
      <c r="A3707" s="277" t="s">
        <v>25424</v>
      </c>
      <c r="B3707" s="254" t="s">
        <v>153</v>
      </c>
      <c r="C3707" s="93" t="s">
        <v>10002</v>
      </c>
      <c r="D3707" s="93" t="s">
        <v>10003</v>
      </c>
      <c r="E3707" s="148">
        <f ca="1">IFERROR(__xludf.DUMMYFUNCTION(" VLOOKUP(A3757, IMPORTRANGE(""https://docs.google.com/spreadsheets/d/1fj_Bhi2XPL3siwIh4sx4VRLAe31yD50oKdj5UlRYW0c/"", ""Сводка!A:AA""), 5, FALSE)"),204)</f>
        <v>204</v>
      </c>
      <c r="F3707" s="148" t="s">
        <v>50</v>
      </c>
      <c r="G3707" s="147">
        <f ca="1">IFERROR(__xludf.DUMMYFUNCTION(" VLOOKUP(A3757, IMPORTRANGE(""https://docs.google.com/spreadsheets/d/1QNLbnkR_AongFt22vMfNzfpjZ0CjpI8QI-w0wBnYA1w/"", ""Инфа!A:AA""), 6, FALSE)"),2024)</f>
        <v>2024</v>
      </c>
      <c r="H3707" s="150">
        <v>17200</v>
      </c>
      <c r="I3707" s="151" t="s">
        <v>743</v>
      </c>
      <c r="J3707" s="93" t="s">
        <v>10004</v>
      </c>
      <c r="K3707" s="153"/>
      <c r="L3707" s="153"/>
      <c r="M3707" s="153"/>
      <c r="N3707" s="153"/>
      <c r="O3707" s="153"/>
      <c r="P3707" s="153"/>
      <c r="Q3707" s="153"/>
      <c r="R3707" s="153"/>
      <c r="S3707" s="153"/>
    </row>
    <row r="3708" spans="1:19" ht="112.5">
      <c r="A3708" s="277" t="s">
        <v>25424</v>
      </c>
      <c r="B3708" s="253" t="s">
        <v>400</v>
      </c>
      <c r="C3708" s="93" t="s">
        <v>10005</v>
      </c>
      <c r="D3708" s="93" t="s">
        <v>10006</v>
      </c>
      <c r="E3708" s="148">
        <f ca="1">IFERROR(__xludf.DUMMYFUNCTION(" VLOOKUP(A3758, IMPORTRANGE(""https://docs.google.com/spreadsheets/d/1fj_Bhi2XPL3siwIh4sx4VRLAe31yD50oKdj5UlRYW0c/"", ""Сводка!A:AA""), 5, FALSE)"),260)</f>
        <v>260</v>
      </c>
      <c r="F3708" s="148" t="s">
        <v>26</v>
      </c>
      <c r="G3708" s="147">
        <f ca="1">IFERROR(__xludf.DUMMYFUNCTION(" VLOOKUP(A3758, IMPORTRANGE(""https://docs.google.com/spreadsheets/d/1QNLbnkR_AongFt22vMfNzfpjZ0CjpI8QI-w0wBnYA1w/"", ""Инфа!A:AA""), 6, FALSE)"),2024)</f>
        <v>2024</v>
      </c>
      <c r="H3708" s="150">
        <v>20600</v>
      </c>
      <c r="I3708" s="151" t="s">
        <v>97</v>
      </c>
      <c r="J3708" s="93" t="s">
        <v>10007</v>
      </c>
      <c r="K3708" s="153"/>
      <c r="L3708" s="153"/>
      <c r="M3708" s="153"/>
      <c r="N3708" s="153"/>
      <c r="O3708" s="153"/>
      <c r="P3708" s="153"/>
      <c r="Q3708" s="153"/>
      <c r="R3708" s="153"/>
      <c r="S3708" s="153"/>
    </row>
    <row r="3709" spans="1:19" ht="150">
      <c r="A3709" s="277" t="s">
        <v>25424</v>
      </c>
      <c r="B3709" s="253" t="s">
        <v>400</v>
      </c>
      <c r="C3709" s="93" t="s">
        <v>10008</v>
      </c>
      <c r="D3709" s="93" t="s">
        <v>10009</v>
      </c>
      <c r="E3709" s="148">
        <f ca="1">IFERROR(__xludf.DUMMYFUNCTION(" VLOOKUP(A3759, IMPORTRANGE(""https://docs.google.com/spreadsheets/d/1fj_Bhi2XPL3siwIh4sx4VRLAe31yD50oKdj5UlRYW0c/"", ""Сводка!A:AA""), 5, FALSE)"),112)</f>
        <v>112</v>
      </c>
      <c r="F3709" s="148" t="s">
        <v>1952</v>
      </c>
      <c r="G3709" s="147">
        <f ca="1">IFERROR(__xludf.DUMMYFUNCTION(" VLOOKUP(A3759, IMPORTRANGE(""https://docs.google.com/spreadsheets/d/1QNLbnkR_AongFt22vMfNzfpjZ0CjpI8QI-w0wBnYA1w/"", ""Инфа!A:AA""), 6, FALSE)"),2024)</f>
        <v>2024</v>
      </c>
      <c r="H3709" s="150">
        <v>8400</v>
      </c>
      <c r="I3709" s="156" t="s">
        <v>489</v>
      </c>
      <c r="J3709" s="93" t="s">
        <v>10010</v>
      </c>
      <c r="K3709" s="153"/>
      <c r="L3709" s="153"/>
      <c r="M3709" s="153"/>
      <c r="N3709" s="153"/>
      <c r="O3709" s="153"/>
      <c r="P3709" s="153"/>
      <c r="Q3709" s="153"/>
      <c r="R3709" s="153"/>
      <c r="S3709" s="153"/>
    </row>
    <row r="3710" spans="1:19" ht="187.5">
      <c r="A3710" s="277" t="s">
        <v>25424</v>
      </c>
      <c r="B3710" s="253" t="s">
        <v>153</v>
      </c>
      <c r="C3710" s="93" t="s">
        <v>10011</v>
      </c>
      <c r="D3710" s="93" t="s">
        <v>10012</v>
      </c>
      <c r="E3710" s="148">
        <f ca="1">IFERROR(__xludf.DUMMYFUNCTION(" VLOOKUP(A3760, IMPORTRANGE(""https://docs.google.com/spreadsheets/d/1fj_Bhi2XPL3siwIh4sx4VRLAe31yD50oKdj5UlRYW0c/"", ""Сводка!A:AA""), 5, FALSE)"),207)</f>
        <v>207</v>
      </c>
      <c r="F3710" s="148" t="s">
        <v>50</v>
      </c>
      <c r="G3710" s="147">
        <f ca="1">IFERROR(__xludf.DUMMYFUNCTION(" VLOOKUP(A3760, IMPORTRANGE(""https://docs.google.com/spreadsheets/d/1QNLbnkR_AongFt22vMfNzfpjZ0CjpI8QI-w0wBnYA1w/"", ""Инфа!A:AA""), 6, FALSE)"),2024)</f>
        <v>2024</v>
      </c>
      <c r="H3710" s="150">
        <v>17400</v>
      </c>
      <c r="I3710" s="151" t="s">
        <v>133</v>
      </c>
      <c r="J3710" s="93" t="s">
        <v>10013</v>
      </c>
      <c r="K3710" s="153"/>
      <c r="L3710" s="153"/>
      <c r="M3710" s="153"/>
      <c r="N3710" s="153"/>
      <c r="O3710" s="153"/>
      <c r="P3710" s="153"/>
      <c r="Q3710" s="153"/>
      <c r="R3710" s="153"/>
      <c r="S3710" s="153"/>
    </row>
    <row r="3711" spans="1:19" ht="93.75">
      <c r="A3711" s="277" t="s">
        <v>25424</v>
      </c>
      <c r="B3711" s="253" t="s">
        <v>153</v>
      </c>
      <c r="C3711" s="93" t="s">
        <v>10014</v>
      </c>
      <c r="D3711" s="93" t="s">
        <v>10015</v>
      </c>
      <c r="E3711" s="148">
        <f ca="1">IFERROR(__xludf.DUMMYFUNCTION(" VLOOKUP(A3761, IMPORTRANGE(""https://docs.google.com/spreadsheets/d/1fj_Bhi2XPL3siwIh4sx4VRLAe31yD50oKdj5UlRYW0c/"", ""Сводка!A:AA""), 5, FALSE)"),308)</f>
        <v>308</v>
      </c>
      <c r="F3711" s="148" t="s">
        <v>50</v>
      </c>
      <c r="G3711" s="147">
        <f ca="1">IFERROR(__xludf.DUMMYFUNCTION(" VLOOKUP(A3761, IMPORTRANGE(""https://docs.google.com/spreadsheets/d/1QNLbnkR_AongFt22vMfNzfpjZ0CjpI8QI-w0wBnYA1w/"", ""Инфа!A:AA""), 6, FALSE)"),2024)</f>
        <v>2024</v>
      </c>
      <c r="H3711" s="150">
        <v>23500</v>
      </c>
      <c r="I3711" s="151" t="s">
        <v>1768</v>
      </c>
      <c r="J3711" s="93" t="s">
        <v>10016</v>
      </c>
      <c r="K3711" s="153"/>
      <c r="L3711" s="153"/>
      <c r="M3711" s="153"/>
      <c r="N3711" s="153"/>
      <c r="O3711" s="153"/>
      <c r="P3711" s="153"/>
      <c r="Q3711" s="153"/>
      <c r="R3711" s="153"/>
      <c r="S3711" s="153"/>
    </row>
    <row r="3712" spans="1:19" ht="75">
      <c r="A3712" s="277" t="s">
        <v>25424</v>
      </c>
      <c r="B3712" s="253" t="s">
        <v>400</v>
      </c>
      <c r="C3712" s="93" t="s">
        <v>10017</v>
      </c>
      <c r="D3712" s="93" t="s">
        <v>10018</v>
      </c>
      <c r="E3712" s="148">
        <f ca="1">IFERROR(__xludf.DUMMYFUNCTION(" VLOOKUP(A3762, IMPORTRANGE(""https://docs.google.com/spreadsheets/d/1fj_Bhi2XPL3siwIh4sx4VRLAe31yD50oKdj5UlRYW0c/"", ""Сводка!A:AA""), 5, FALSE)"),212)</f>
        <v>212</v>
      </c>
      <c r="F3712" s="148" t="s">
        <v>507</v>
      </c>
      <c r="G3712" s="147">
        <f ca="1">IFERROR(__xludf.DUMMYFUNCTION(" VLOOKUP(A3762, IMPORTRANGE(""https://docs.google.com/spreadsheets/d/1QNLbnkR_AongFt22vMfNzfpjZ0CjpI8QI-w0wBnYA1w/"", ""Инфа!A:AA""), 6, FALSE)"),2024)</f>
        <v>2024</v>
      </c>
      <c r="H3712" s="150">
        <v>11400</v>
      </c>
      <c r="I3712" s="151" t="s">
        <v>6200</v>
      </c>
      <c r="J3712" s="93"/>
      <c r="K3712" s="153"/>
      <c r="L3712" s="153"/>
      <c r="M3712" s="153"/>
      <c r="N3712" s="153"/>
      <c r="O3712" s="153"/>
      <c r="P3712" s="153"/>
      <c r="Q3712" s="153"/>
      <c r="R3712" s="153"/>
      <c r="S3712" s="153"/>
    </row>
    <row r="3713" spans="1:19" ht="37.5">
      <c r="A3713" s="277" t="s">
        <v>25424</v>
      </c>
      <c r="B3713" s="253" t="s">
        <v>400</v>
      </c>
      <c r="C3713" s="93" t="s">
        <v>10019</v>
      </c>
      <c r="D3713" s="93" t="s">
        <v>10020</v>
      </c>
      <c r="E3713" s="148">
        <f ca="1">IFERROR(__xludf.DUMMYFUNCTION(" VLOOKUP(A3763, IMPORTRANGE(""https://docs.google.com/spreadsheets/d/1fj_Bhi2XPL3siwIh4sx4VRLAe31yD50oKdj5UlRYW0c/"", ""Сводка!A:AA""), 5, FALSE)"),128)</f>
        <v>128</v>
      </c>
      <c r="F3713" s="148" t="s">
        <v>415</v>
      </c>
      <c r="G3713" s="147">
        <f ca="1">IFERROR(__xludf.DUMMYFUNCTION(" VLOOKUP(A3763, IMPORTRANGE(""https://docs.google.com/spreadsheets/d/1QNLbnkR_AongFt22vMfNzfpjZ0CjpI8QI-w0wBnYA1w/"", ""Инфа!A:AA""), 6, FALSE)"),2024)</f>
        <v>2024</v>
      </c>
      <c r="H3713" s="150">
        <v>8800</v>
      </c>
      <c r="I3713" s="151" t="s">
        <v>340</v>
      </c>
      <c r="J3713" s="93"/>
      <c r="K3713" s="153"/>
      <c r="L3713" s="153"/>
      <c r="M3713" s="153"/>
      <c r="N3713" s="153"/>
      <c r="O3713" s="153"/>
      <c r="P3713" s="153"/>
      <c r="Q3713" s="153"/>
      <c r="R3713" s="153"/>
      <c r="S3713" s="153"/>
    </row>
    <row r="3714" spans="1:19" ht="168.75">
      <c r="A3714" s="277" t="s">
        <v>25424</v>
      </c>
      <c r="B3714" s="253" t="s">
        <v>400</v>
      </c>
      <c r="C3714" s="93" t="s">
        <v>10021</v>
      </c>
      <c r="D3714" s="93" t="s">
        <v>10022</v>
      </c>
      <c r="E3714" s="148">
        <f ca="1">IFERROR(__xludf.DUMMYFUNCTION(" VLOOKUP(A3764, IMPORTRANGE(""https://docs.google.com/spreadsheets/d/1fj_Bhi2XPL3siwIh4sx4VRLAe31yD50oKdj5UlRYW0c/"", ""Сводка!A:AA""), 5, FALSE)"),112)</f>
        <v>112</v>
      </c>
      <c r="F3714" s="148" t="s">
        <v>9578</v>
      </c>
      <c r="G3714" s="147">
        <f ca="1">IFERROR(__xludf.DUMMYFUNCTION(" VLOOKUP(A3764, IMPORTRANGE(""https://docs.google.com/spreadsheets/d/1QNLbnkR_AongFt22vMfNzfpjZ0CjpI8QI-w0wBnYA1w/"", ""Инфа!A:AA""), 6, FALSE)"),2024)</f>
        <v>2024</v>
      </c>
      <c r="H3714" s="150">
        <v>8400</v>
      </c>
      <c r="I3714" s="151" t="s">
        <v>902</v>
      </c>
      <c r="J3714" s="93" t="s">
        <v>10023</v>
      </c>
      <c r="K3714" s="153"/>
      <c r="L3714" s="153"/>
      <c r="M3714" s="153"/>
      <c r="N3714" s="153"/>
      <c r="O3714" s="153"/>
      <c r="P3714" s="153"/>
      <c r="Q3714" s="153"/>
      <c r="R3714" s="153"/>
      <c r="S3714" s="153"/>
    </row>
    <row r="3715" spans="1:19" ht="131.25">
      <c r="A3715" s="277" t="s">
        <v>25424</v>
      </c>
      <c r="B3715" s="253" t="s">
        <v>400</v>
      </c>
      <c r="C3715" s="93" t="s">
        <v>10021</v>
      </c>
      <c r="D3715" s="93" t="s">
        <v>8866</v>
      </c>
      <c r="E3715" s="148">
        <f ca="1">IFERROR(__xludf.DUMMYFUNCTION(" VLOOKUP(A3765, IMPORTRANGE(""https://docs.google.com/spreadsheets/d/1fj_Bhi2XPL3siwIh4sx4VRLAe31yD50oKdj5UlRYW0c/"", ""Сводка!A:AA""), 5, FALSE)"),152)</f>
        <v>152</v>
      </c>
      <c r="F3715" s="148" t="s">
        <v>403</v>
      </c>
      <c r="G3715" s="147">
        <f ca="1">IFERROR(__xludf.DUMMYFUNCTION(" VLOOKUP(A3765, IMPORTRANGE(""https://docs.google.com/spreadsheets/d/1QNLbnkR_AongFt22vMfNzfpjZ0CjpI8QI-w0wBnYA1w/"", ""Инфа!A:AA""), 6, FALSE)"),2024)</f>
        <v>2024</v>
      </c>
      <c r="H3715" s="150">
        <v>9600</v>
      </c>
      <c r="I3715" s="151" t="s">
        <v>902</v>
      </c>
      <c r="J3715" s="93" t="s">
        <v>10024</v>
      </c>
      <c r="K3715" s="153"/>
      <c r="L3715" s="153"/>
      <c r="M3715" s="153"/>
      <c r="N3715" s="153"/>
      <c r="O3715" s="153"/>
      <c r="P3715" s="153"/>
      <c r="Q3715" s="153"/>
      <c r="R3715" s="153"/>
      <c r="S3715" s="153"/>
    </row>
    <row r="3716" spans="1:19" ht="93.75">
      <c r="A3716" s="277" t="s">
        <v>25424</v>
      </c>
      <c r="B3716" s="253" t="s">
        <v>153</v>
      </c>
      <c r="C3716" s="93" t="s">
        <v>10025</v>
      </c>
      <c r="D3716" s="93" t="s">
        <v>10026</v>
      </c>
      <c r="E3716" s="148">
        <f ca="1">IFERROR(__xludf.DUMMYFUNCTION(" VLOOKUP(A3766, IMPORTRANGE(""https://docs.google.com/spreadsheets/d/1fj_Bhi2XPL3siwIh4sx4VRLAe31yD50oKdj5UlRYW0c/"", ""Сводка!A:AA""), 5, FALSE)"),104)</f>
        <v>104</v>
      </c>
      <c r="F3716" s="148" t="s">
        <v>266</v>
      </c>
      <c r="G3716" s="147">
        <f ca="1">IFERROR(__xludf.DUMMYFUNCTION(" VLOOKUP(A3766, IMPORTRANGE(""https://docs.google.com/spreadsheets/d/1QNLbnkR_AongFt22vMfNzfpjZ0CjpI8QI-w0wBnYA1w/"", ""Инфа!A:AA""), 6, FALSE)"),2024)</f>
        <v>2024</v>
      </c>
      <c r="H3716" s="150">
        <v>8100</v>
      </c>
      <c r="I3716" s="151" t="s">
        <v>518</v>
      </c>
      <c r="J3716" s="93"/>
      <c r="K3716" s="153"/>
      <c r="L3716" s="153"/>
      <c r="M3716" s="153"/>
      <c r="N3716" s="153"/>
      <c r="O3716" s="153"/>
      <c r="P3716" s="153"/>
      <c r="Q3716" s="153"/>
      <c r="R3716" s="153"/>
      <c r="S3716" s="153"/>
    </row>
    <row r="3717" spans="1:19" ht="112.5">
      <c r="A3717" s="277" t="s">
        <v>25424</v>
      </c>
      <c r="B3717" s="253" t="s">
        <v>400</v>
      </c>
      <c r="C3717" s="93" t="s">
        <v>10027</v>
      </c>
      <c r="D3717" s="93" t="s">
        <v>10028</v>
      </c>
      <c r="E3717" s="148">
        <f ca="1">IFERROR(__xludf.DUMMYFUNCTION(" VLOOKUP(A3767, IMPORTRANGE(""https://docs.google.com/spreadsheets/d/1fj_Bhi2XPL3siwIh4sx4VRLAe31yD50oKdj5UlRYW0c/"", ""Сводка!A:AA""), 5, FALSE)"),256)</f>
        <v>256</v>
      </c>
      <c r="F3717" s="148" t="s">
        <v>9578</v>
      </c>
      <c r="G3717" s="147">
        <f ca="1">IFERROR(__xludf.DUMMYFUNCTION(" VLOOKUP(A3767, IMPORTRANGE(""https://docs.google.com/spreadsheets/d/1QNLbnkR_AongFt22vMfNzfpjZ0CjpI8QI-w0wBnYA1w/"", ""Инфа!A:AA""), 6, FALSE)"),2024)</f>
        <v>2024</v>
      </c>
      <c r="H3717" s="150">
        <v>20400</v>
      </c>
      <c r="I3717" s="151" t="s">
        <v>902</v>
      </c>
      <c r="J3717" s="93" t="s">
        <v>10029</v>
      </c>
      <c r="K3717" s="153"/>
      <c r="L3717" s="153"/>
      <c r="M3717" s="153"/>
      <c r="N3717" s="153"/>
      <c r="O3717" s="153"/>
      <c r="P3717" s="153"/>
      <c r="Q3717" s="153"/>
      <c r="R3717" s="153"/>
      <c r="S3717" s="153"/>
    </row>
    <row r="3718" spans="1:19" ht="112.5">
      <c r="A3718" s="277" t="s">
        <v>25424</v>
      </c>
      <c r="B3718" s="253" t="s">
        <v>153</v>
      </c>
      <c r="C3718" s="93" t="s">
        <v>10030</v>
      </c>
      <c r="D3718" s="93" t="s">
        <v>10031</v>
      </c>
      <c r="E3718" s="148">
        <f ca="1">IFERROR(__xludf.DUMMYFUNCTION(" VLOOKUP(A3768, IMPORTRANGE(""https://docs.google.com/spreadsheets/d/1fj_Bhi2XPL3siwIh4sx4VRLAe31yD50oKdj5UlRYW0c/"", ""Сводка!A:AA""), 5, FALSE)"),140)</f>
        <v>140</v>
      </c>
      <c r="F3718" s="148" t="s">
        <v>50</v>
      </c>
      <c r="G3718" s="147">
        <f ca="1">IFERROR(__xludf.DUMMYFUNCTION(" VLOOKUP(A3768, IMPORTRANGE(""https://docs.google.com/spreadsheets/d/1QNLbnkR_AongFt22vMfNzfpjZ0CjpI8QI-w0wBnYA1w/"", ""Инфа!A:AA""), 6, FALSE)"),2024)</f>
        <v>2024</v>
      </c>
      <c r="H3718" s="150">
        <v>9200</v>
      </c>
      <c r="I3718" s="151" t="s">
        <v>10032</v>
      </c>
      <c r="J3718" s="93" t="s">
        <v>10033</v>
      </c>
      <c r="K3718" s="153"/>
      <c r="L3718" s="153"/>
      <c r="M3718" s="153"/>
      <c r="N3718" s="153"/>
      <c r="O3718" s="153"/>
      <c r="P3718" s="153"/>
      <c r="Q3718" s="153"/>
      <c r="R3718" s="153"/>
      <c r="S3718" s="153"/>
    </row>
    <row r="3719" spans="1:19" ht="37.5">
      <c r="A3719" s="277" t="s">
        <v>25424</v>
      </c>
      <c r="B3719" s="253" t="s">
        <v>153</v>
      </c>
      <c r="C3719" s="93" t="s">
        <v>10034</v>
      </c>
      <c r="D3719" s="93" t="s">
        <v>4058</v>
      </c>
      <c r="E3719" s="148">
        <f ca="1">IFERROR(__xludf.DUMMYFUNCTION(" VLOOKUP(A3769, IMPORTRANGE(""https://docs.google.com/spreadsheets/d/1fj_Bhi2XPL3siwIh4sx4VRLAe31yD50oKdj5UlRYW0c/"", ""Сводка!A:AA""), 5, FALSE)"),84)</f>
        <v>84</v>
      </c>
      <c r="F3719" s="148" t="s">
        <v>50</v>
      </c>
      <c r="G3719" s="147">
        <f ca="1">IFERROR(__xludf.DUMMYFUNCTION(" VLOOKUP(A3769, IMPORTRANGE(""https://docs.google.com/spreadsheets/d/1QNLbnkR_AongFt22vMfNzfpjZ0CjpI8QI-w0wBnYA1w/"", ""Инфа!A:AA""), 6, FALSE)"),2024)</f>
        <v>2024</v>
      </c>
      <c r="H3719" s="150">
        <v>7500</v>
      </c>
      <c r="I3719" s="151" t="s">
        <v>4058</v>
      </c>
      <c r="J3719" s="93"/>
      <c r="K3719" s="153"/>
      <c r="L3719" s="153"/>
      <c r="M3719" s="153"/>
      <c r="N3719" s="153"/>
      <c r="O3719" s="153"/>
      <c r="P3719" s="153"/>
      <c r="Q3719" s="153"/>
      <c r="R3719" s="153"/>
      <c r="S3719" s="153"/>
    </row>
    <row r="3720" spans="1:19" ht="37.5">
      <c r="A3720" s="277" t="s">
        <v>25424</v>
      </c>
      <c r="B3720" s="253" t="s">
        <v>153</v>
      </c>
      <c r="C3720" s="93" t="s">
        <v>10034</v>
      </c>
      <c r="D3720" s="93" t="s">
        <v>10035</v>
      </c>
      <c r="E3720" s="148">
        <f ca="1">IFERROR(__xludf.DUMMYFUNCTION(" VLOOKUP(A3770, IMPORTRANGE(""https://docs.google.com/spreadsheets/d/1fj_Bhi2XPL3siwIh4sx4VRLAe31yD50oKdj5UlRYW0c/"", ""Сводка!A:AA""), 5, FALSE)"),132)</f>
        <v>132</v>
      </c>
      <c r="F3720" s="148" t="s">
        <v>50</v>
      </c>
      <c r="G3720" s="147">
        <f ca="1">IFERROR(__xludf.DUMMYFUNCTION(" VLOOKUP(A3770, IMPORTRANGE(""https://docs.google.com/spreadsheets/d/1QNLbnkR_AongFt22vMfNzfpjZ0CjpI8QI-w0wBnYA1w/"", ""Инфа!A:AA""), 6, FALSE)"),2024)</f>
        <v>2024</v>
      </c>
      <c r="H3720" s="150">
        <v>9000</v>
      </c>
      <c r="I3720" s="156" t="s">
        <v>97</v>
      </c>
      <c r="J3720" s="93"/>
      <c r="K3720" s="153"/>
      <c r="L3720" s="153"/>
      <c r="M3720" s="153"/>
      <c r="N3720" s="153"/>
      <c r="O3720" s="153"/>
      <c r="P3720" s="153"/>
      <c r="Q3720" s="153"/>
      <c r="R3720" s="153"/>
      <c r="S3720" s="153"/>
    </row>
    <row r="3721" spans="1:19" ht="93.75">
      <c r="A3721" s="277" t="s">
        <v>25424</v>
      </c>
      <c r="B3721" s="253" t="s">
        <v>153</v>
      </c>
      <c r="C3721" s="93" t="s">
        <v>10036</v>
      </c>
      <c r="D3721" s="93" t="s">
        <v>10037</v>
      </c>
      <c r="E3721" s="148">
        <f ca="1">IFERROR(__xludf.DUMMYFUNCTION(" VLOOKUP(A3771, IMPORTRANGE(""https://docs.google.com/spreadsheets/d/1fj_Bhi2XPL3siwIh4sx4VRLAe31yD50oKdj5UlRYW0c/"", ""Сводка!A:AA""), 5, FALSE)"),149)</f>
        <v>149</v>
      </c>
      <c r="F3721" s="148" t="s">
        <v>26</v>
      </c>
      <c r="G3721" s="147">
        <f ca="1">IFERROR(__xludf.DUMMYFUNCTION(" VLOOKUP(A3771, IMPORTRANGE(""https://docs.google.com/spreadsheets/d/1QNLbnkR_AongFt22vMfNzfpjZ0CjpI8QI-w0wBnYA1w/"", ""Инфа!A:AA""), 6, FALSE)"),2024)</f>
        <v>2024</v>
      </c>
      <c r="H3721" s="150">
        <v>13900</v>
      </c>
      <c r="I3721" s="151" t="s">
        <v>138</v>
      </c>
      <c r="J3721" s="93" t="s">
        <v>10038</v>
      </c>
      <c r="K3721" s="153"/>
      <c r="L3721" s="153"/>
      <c r="M3721" s="153"/>
      <c r="N3721" s="153"/>
      <c r="O3721" s="153"/>
      <c r="P3721" s="153"/>
      <c r="Q3721" s="153"/>
      <c r="R3721" s="153"/>
      <c r="S3721" s="153"/>
    </row>
    <row r="3722" spans="1:19" ht="131.25">
      <c r="A3722" s="277" t="s">
        <v>25424</v>
      </c>
      <c r="B3722" s="253" t="s">
        <v>400</v>
      </c>
      <c r="C3722" s="93" t="s">
        <v>10039</v>
      </c>
      <c r="D3722" s="93" t="s">
        <v>10040</v>
      </c>
      <c r="E3722" s="148">
        <f ca="1">IFERROR(__xludf.DUMMYFUNCTION(" VLOOKUP(A3772, IMPORTRANGE(""https://docs.google.com/spreadsheets/d/1fj_Bhi2XPL3siwIh4sx4VRLAe31yD50oKdj5UlRYW0c/"", ""Сводка!A:AA""), 5, FALSE)"),196)</f>
        <v>196</v>
      </c>
      <c r="F3722" s="148" t="s">
        <v>415</v>
      </c>
      <c r="G3722" s="147">
        <f ca="1">IFERROR(__xludf.DUMMYFUNCTION(" VLOOKUP(A3772, IMPORTRANGE(""https://docs.google.com/spreadsheets/d/1QNLbnkR_AongFt22vMfNzfpjZ0CjpI8QI-w0wBnYA1w/"", ""Инфа!A:AA""), 6, FALSE)"),2024)</f>
        <v>2024</v>
      </c>
      <c r="H3722" s="150">
        <v>14100</v>
      </c>
      <c r="I3722" s="151" t="s">
        <v>161</v>
      </c>
      <c r="J3722" s="93" t="s">
        <v>10041</v>
      </c>
      <c r="K3722" s="153"/>
      <c r="L3722" s="153"/>
      <c r="M3722" s="153"/>
      <c r="N3722" s="153"/>
      <c r="O3722" s="153"/>
      <c r="P3722" s="153"/>
      <c r="Q3722" s="153"/>
      <c r="R3722" s="153"/>
      <c r="S3722" s="153"/>
    </row>
    <row r="3723" spans="1:19" ht="37.5">
      <c r="A3723" s="277" t="s">
        <v>25424</v>
      </c>
      <c r="B3723" s="253" t="s">
        <v>400</v>
      </c>
      <c r="C3723" s="93" t="s">
        <v>10042</v>
      </c>
      <c r="D3723" s="93" t="s">
        <v>530</v>
      </c>
      <c r="E3723" s="148">
        <f ca="1">IFERROR(__xludf.DUMMYFUNCTION(" VLOOKUP(A3773, IMPORTRANGE(""https://docs.google.com/spreadsheets/d/1fj_Bhi2XPL3siwIh4sx4VRLAe31yD50oKdj5UlRYW0c/"", ""Сводка!A:AA""), 5, FALSE)"),180)</f>
        <v>180</v>
      </c>
      <c r="F3723" s="148" t="s">
        <v>415</v>
      </c>
      <c r="G3723" s="147">
        <f ca="1">IFERROR(__xludf.DUMMYFUNCTION(" VLOOKUP(A3773, IMPORTRANGE(""https://docs.google.com/spreadsheets/d/1QNLbnkR_AongFt22vMfNzfpjZ0CjpI8QI-w0wBnYA1w/"", ""Инфа!A:AA""), 6, FALSE)"),2024)</f>
        <v>2024</v>
      </c>
      <c r="H3723" s="150">
        <v>10400</v>
      </c>
      <c r="I3723" s="156" t="s">
        <v>489</v>
      </c>
      <c r="J3723" s="93"/>
      <c r="K3723" s="153"/>
      <c r="L3723" s="153"/>
      <c r="M3723" s="153"/>
      <c r="N3723" s="153"/>
      <c r="O3723" s="153"/>
      <c r="P3723" s="153"/>
      <c r="Q3723" s="153"/>
      <c r="R3723" s="153"/>
      <c r="S3723" s="153"/>
    </row>
    <row r="3724" spans="1:19" ht="93.75">
      <c r="A3724" s="277" t="s">
        <v>25424</v>
      </c>
      <c r="B3724" s="253" t="s">
        <v>400</v>
      </c>
      <c r="C3724" s="93" t="s">
        <v>10043</v>
      </c>
      <c r="D3724" s="93" t="s">
        <v>10044</v>
      </c>
      <c r="E3724" s="148">
        <f ca="1">IFERROR(__xludf.DUMMYFUNCTION(" VLOOKUP(A3774, IMPORTRANGE(""https://docs.google.com/spreadsheets/d/1fj_Bhi2XPL3siwIh4sx4VRLAe31yD50oKdj5UlRYW0c/"", ""Сводка!A:AA""), 5, FALSE)"),184)</f>
        <v>184</v>
      </c>
      <c r="F3724" s="148" t="s">
        <v>415</v>
      </c>
      <c r="G3724" s="147">
        <f ca="1">IFERROR(__xludf.DUMMYFUNCTION(" VLOOKUP(A3774, IMPORTRANGE(""https://docs.google.com/spreadsheets/d/1QNLbnkR_AongFt22vMfNzfpjZ0CjpI8QI-w0wBnYA1w/"", ""Инфа!A:AA""), 6, FALSE)"),2024)</f>
        <v>2024</v>
      </c>
      <c r="H3724" s="150">
        <v>10500</v>
      </c>
      <c r="I3724" s="151" t="s">
        <v>161</v>
      </c>
      <c r="J3724" s="93" t="s">
        <v>10045</v>
      </c>
      <c r="K3724" s="153"/>
      <c r="L3724" s="153"/>
      <c r="M3724" s="153"/>
      <c r="N3724" s="153"/>
      <c r="O3724" s="153"/>
      <c r="P3724" s="153"/>
      <c r="Q3724" s="153"/>
      <c r="R3724" s="153"/>
      <c r="S3724" s="153"/>
    </row>
    <row r="3725" spans="1:19" ht="56.25">
      <c r="A3725" s="277" t="s">
        <v>25424</v>
      </c>
      <c r="B3725" s="253" t="s">
        <v>400</v>
      </c>
      <c r="C3725" s="93" t="s">
        <v>10046</v>
      </c>
      <c r="D3725" s="93" t="s">
        <v>10047</v>
      </c>
      <c r="E3725" s="148">
        <f ca="1">IFERROR(__xludf.DUMMYFUNCTION(" VLOOKUP(A3775, IMPORTRANGE(""https://docs.google.com/spreadsheets/d/1fj_Bhi2XPL3siwIh4sx4VRLAe31yD50oKdj5UlRYW0c/"", ""Сводка!A:AA""), 5, FALSE)"),228)</f>
        <v>228</v>
      </c>
      <c r="F3725" s="165" t="s">
        <v>415</v>
      </c>
      <c r="G3725" s="147">
        <f ca="1">IFERROR(__xludf.DUMMYFUNCTION(" VLOOKUP(A3775, IMPORTRANGE(""https://docs.google.com/spreadsheets/d/1QNLbnkR_AongFt22vMfNzfpjZ0CjpI8QI-w0wBnYA1w/"", ""Инфа!A:AA""), 6, FALSE)"),2024)</f>
        <v>2024</v>
      </c>
      <c r="H3725" s="150">
        <v>18700</v>
      </c>
      <c r="I3725" s="151" t="s">
        <v>28</v>
      </c>
      <c r="J3725" s="93" t="s">
        <v>10048</v>
      </c>
      <c r="K3725" s="153"/>
      <c r="L3725" s="153"/>
      <c r="M3725" s="153"/>
      <c r="N3725" s="153"/>
      <c r="O3725" s="153"/>
      <c r="P3725" s="153"/>
      <c r="Q3725" s="153"/>
      <c r="R3725" s="153"/>
      <c r="S3725" s="153"/>
    </row>
    <row r="3726" spans="1:19" ht="112.5">
      <c r="A3726" s="277" t="s">
        <v>25424</v>
      </c>
      <c r="B3726" s="253" t="s">
        <v>4404</v>
      </c>
      <c r="C3726" s="97" t="s">
        <v>10049</v>
      </c>
      <c r="D3726" s="97" t="s">
        <v>10050</v>
      </c>
      <c r="E3726" s="148">
        <f ca="1">IFERROR(__xludf.DUMMYFUNCTION(" VLOOKUP(A3776, IMPORTRANGE(""https://docs.google.com/spreadsheets/d/1fj_Bhi2XPL3siwIh4sx4VRLAe31yD50oKdj5UlRYW0c/"", ""Сводка!A:AA""), 5, FALSE)"),84)</f>
        <v>84</v>
      </c>
      <c r="F3726" s="148" t="s">
        <v>8846</v>
      </c>
      <c r="G3726" s="147">
        <f ca="1">IFERROR(__xludf.DUMMYFUNCTION(" VLOOKUP(A3776, IMPORTRANGE(""https://docs.google.com/spreadsheets/d/1QNLbnkR_AongFt22vMfNzfpjZ0CjpI8QI-w0wBnYA1w/"", ""Инфа!A:AA""), 6, FALSE)"),2024)</f>
        <v>2024</v>
      </c>
      <c r="H3726" s="150">
        <v>7500</v>
      </c>
      <c r="I3726" s="151" t="s">
        <v>614</v>
      </c>
      <c r="J3726" s="93" t="s">
        <v>10051</v>
      </c>
      <c r="K3726" s="153"/>
      <c r="L3726" s="153"/>
      <c r="M3726" s="153"/>
      <c r="N3726" s="153"/>
      <c r="O3726" s="153"/>
      <c r="P3726" s="153"/>
      <c r="Q3726" s="153"/>
      <c r="R3726" s="153"/>
      <c r="S3726" s="153"/>
    </row>
    <row r="3727" spans="1:19" ht="262.5">
      <c r="A3727" s="277" t="s">
        <v>25424</v>
      </c>
      <c r="B3727" s="253" t="s">
        <v>400</v>
      </c>
      <c r="C3727" s="93" t="s">
        <v>10052</v>
      </c>
      <c r="D3727" s="93" t="s">
        <v>10053</v>
      </c>
      <c r="E3727" s="148">
        <f ca="1">IFERROR(__xludf.DUMMYFUNCTION(" VLOOKUP(A3777, IMPORTRANGE(""https://docs.google.com/spreadsheets/d/1fj_Bhi2XPL3siwIh4sx4VRLAe31yD50oKdj5UlRYW0c/"", ""Сводка!A:AA""), 5, FALSE)"),212)</f>
        <v>212</v>
      </c>
      <c r="F3727" s="148" t="s">
        <v>415</v>
      </c>
      <c r="G3727" s="147">
        <f ca="1">IFERROR(__xludf.DUMMYFUNCTION(" VLOOKUP(A3777, IMPORTRANGE(""https://docs.google.com/spreadsheets/d/1QNLbnkR_AongFt22vMfNzfpjZ0CjpI8QI-w0wBnYA1w/"", ""Инфа!A:AA""), 6, FALSE)"),2024)</f>
        <v>2024</v>
      </c>
      <c r="H3727" s="150">
        <v>17700</v>
      </c>
      <c r="I3727" s="151" t="s">
        <v>67</v>
      </c>
      <c r="J3727" s="93" t="s">
        <v>10054</v>
      </c>
      <c r="K3727" s="153"/>
      <c r="L3727" s="153"/>
      <c r="M3727" s="153"/>
      <c r="N3727" s="153"/>
      <c r="O3727" s="153"/>
      <c r="P3727" s="153"/>
      <c r="Q3727" s="153"/>
      <c r="R3727" s="153"/>
      <c r="S3727" s="153"/>
    </row>
    <row r="3728" spans="1:19" ht="112.5">
      <c r="A3728" s="277" t="s">
        <v>25424</v>
      </c>
      <c r="B3728" s="253" t="s">
        <v>400</v>
      </c>
      <c r="C3728" s="93" t="s">
        <v>10055</v>
      </c>
      <c r="D3728" s="93" t="s">
        <v>10056</v>
      </c>
      <c r="E3728" s="148">
        <f ca="1">IFERROR(__xludf.DUMMYFUNCTION(" VLOOKUP(A3778, IMPORTRANGE(""https://docs.google.com/spreadsheets/d/1fj_Bhi2XPL3siwIh4sx4VRLAe31yD50oKdj5UlRYW0c/"", ""Сводка!A:AA""), 5, FALSE)"),256)</f>
        <v>256</v>
      </c>
      <c r="F3728" s="148" t="s">
        <v>415</v>
      </c>
      <c r="G3728" s="147">
        <f ca="1">IFERROR(__xludf.DUMMYFUNCTION(" VLOOKUP(A3778, IMPORTRANGE(""https://docs.google.com/spreadsheets/d/1QNLbnkR_AongFt22vMfNzfpjZ0CjpI8QI-w0wBnYA1w/"", ""Инфа!A:AA""), 6, FALSE)"),2024)</f>
        <v>2024</v>
      </c>
      <c r="H3728" s="150">
        <v>20400</v>
      </c>
      <c r="I3728" s="151" t="s">
        <v>340</v>
      </c>
      <c r="J3728" s="93" t="s">
        <v>10057</v>
      </c>
      <c r="K3728" s="153"/>
      <c r="L3728" s="153"/>
      <c r="M3728" s="153"/>
      <c r="N3728" s="153"/>
      <c r="O3728" s="153"/>
      <c r="P3728" s="153"/>
      <c r="Q3728" s="153"/>
      <c r="R3728" s="153"/>
      <c r="S3728" s="153"/>
    </row>
    <row r="3729" spans="1:19" ht="75">
      <c r="A3729" s="277" t="s">
        <v>25424</v>
      </c>
      <c r="B3729" s="253" t="s">
        <v>400</v>
      </c>
      <c r="C3729" s="93" t="s">
        <v>10058</v>
      </c>
      <c r="D3729" s="93" t="s">
        <v>10059</v>
      </c>
      <c r="E3729" s="148">
        <f ca="1">IFERROR(__xludf.DUMMYFUNCTION(" VLOOKUP(A3779, IMPORTRANGE(""https://docs.google.com/spreadsheets/d/1fj_Bhi2XPL3siwIh4sx4VRLAe31yD50oKdj5UlRYW0c/"", ""Сводка!A:AA""), 5, FALSE)"),204)</f>
        <v>204</v>
      </c>
      <c r="F3729" s="148" t="s">
        <v>415</v>
      </c>
      <c r="G3729" s="147">
        <f ca="1">IFERROR(__xludf.DUMMYFUNCTION(" VLOOKUP(A3779, IMPORTRANGE(""https://docs.google.com/spreadsheets/d/1QNLbnkR_AongFt22vMfNzfpjZ0CjpI8QI-w0wBnYA1w/"", ""Инфа!A:AA""), 6, FALSE)"),2024)</f>
        <v>2024</v>
      </c>
      <c r="H3729" s="150">
        <v>11100</v>
      </c>
      <c r="I3729" s="151" t="s">
        <v>340</v>
      </c>
      <c r="J3729" s="93"/>
      <c r="K3729" s="153"/>
      <c r="L3729" s="153"/>
      <c r="M3729" s="153"/>
      <c r="N3729" s="153"/>
      <c r="O3729" s="153"/>
      <c r="P3729" s="153"/>
      <c r="Q3729" s="153"/>
      <c r="R3729" s="153"/>
      <c r="S3729" s="153"/>
    </row>
    <row r="3730" spans="1:19" ht="75">
      <c r="A3730" s="277" t="s">
        <v>25424</v>
      </c>
      <c r="B3730" s="253" t="s">
        <v>400</v>
      </c>
      <c r="C3730" s="93" t="s">
        <v>10060</v>
      </c>
      <c r="D3730" s="93" t="s">
        <v>10061</v>
      </c>
      <c r="E3730" s="148">
        <f ca="1">IFERROR(__xludf.DUMMYFUNCTION(" VLOOKUP(A3780, IMPORTRANGE(""https://docs.google.com/spreadsheets/d/1fj_Bhi2XPL3siwIh4sx4VRLAe31yD50oKdj5UlRYW0c/"", ""Сводка!A:AA""), 5, FALSE)"),184)</f>
        <v>184</v>
      </c>
      <c r="F3730" s="148" t="s">
        <v>415</v>
      </c>
      <c r="G3730" s="147">
        <f ca="1">IFERROR(__xludf.DUMMYFUNCTION(" VLOOKUP(A3780, IMPORTRANGE(""https://docs.google.com/spreadsheets/d/1QNLbnkR_AongFt22vMfNzfpjZ0CjpI8QI-w0wBnYA1w/"", ""Инфа!A:AA""), 6, FALSE)"),2024)</f>
        <v>2024</v>
      </c>
      <c r="H3730" s="150">
        <v>16000</v>
      </c>
      <c r="I3730" s="151" t="s">
        <v>340</v>
      </c>
      <c r="J3730" s="93" t="s">
        <v>10062</v>
      </c>
      <c r="K3730" s="153"/>
      <c r="L3730" s="153"/>
      <c r="M3730" s="153"/>
      <c r="N3730" s="153"/>
      <c r="O3730" s="153"/>
      <c r="P3730" s="153"/>
      <c r="Q3730" s="153"/>
      <c r="R3730" s="153"/>
      <c r="S3730" s="153"/>
    </row>
    <row r="3731" spans="1:19" ht="150">
      <c r="A3731" s="277" t="s">
        <v>25424</v>
      </c>
      <c r="B3731" s="253" t="s">
        <v>400</v>
      </c>
      <c r="C3731" s="93" t="s">
        <v>10063</v>
      </c>
      <c r="D3731" s="93" t="s">
        <v>10064</v>
      </c>
      <c r="E3731" s="148">
        <f ca="1">IFERROR(__xludf.DUMMYFUNCTION(" VLOOKUP(A3781, IMPORTRANGE(""https://docs.google.com/spreadsheets/d/1fj_Bhi2XPL3siwIh4sx4VRLAe31yD50oKdj5UlRYW0c/"", ""Сводка!A:AA""), 5, FALSE)"),268)</f>
        <v>268</v>
      </c>
      <c r="F3731" s="148" t="s">
        <v>415</v>
      </c>
      <c r="G3731" s="147">
        <f ca="1">IFERROR(__xludf.DUMMYFUNCTION(" VLOOKUP(A3781, IMPORTRANGE(""https://docs.google.com/spreadsheets/d/1QNLbnkR_AongFt22vMfNzfpjZ0CjpI8QI-w0wBnYA1w/"", ""Инфа!A:AA""), 6, FALSE)"),2024)</f>
        <v>2024</v>
      </c>
      <c r="H3731" s="150">
        <v>13000</v>
      </c>
      <c r="I3731" s="151" t="s">
        <v>133</v>
      </c>
      <c r="J3731" s="93" t="s">
        <v>10065</v>
      </c>
      <c r="K3731" s="153"/>
      <c r="L3731" s="153"/>
      <c r="M3731" s="153"/>
      <c r="N3731" s="153"/>
      <c r="O3731" s="153"/>
      <c r="P3731" s="153"/>
      <c r="Q3731" s="153"/>
      <c r="R3731" s="153"/>
      <c r="S3731" s="153"/>
    </row>
    <row r="3732" spans="1:19" ht="112.5">
      <c r="A3732" s="277" t="s">
        <v>25424</v>
      </c>
      <c r="B3732" s="253" t="s">
        <v>400</v>
      </c>
      <c r="C3732" s="93" t="s">
        <v>10066</v>
      </c>
      <c r="D3732" s="93" t="s">
        <v>10067</v>
      </c>
      <c r="E3732" s="148">
        <f ca="1">IFERROR(__xludf.DUMMYFUNCTION(" VLOOKUP(A3782, IMPORTRANGE(""https://docs.google.com/spreadsheets/d/1fj_Bhi2XPL3siwIh4sx4VRLAe31yD50oKdj5UlRYW0c/"", ""Сводка!A:AA""), 5, FALSE)"),60)</f>
        <v>60</v>
      </c>
      <c r="F3732" s="148" t="s">
        <v>10068</v>
      </c>
      <c r="G3732" s="147">
        <f ca="1">IFERROR(__xludf.DUMMYFUNCTION(" VLOOKUP(A3782, IMPORTRANGE(""https://docs.google.com/spreadsheets/d/1QNLbnkR_AongFt22vMfNzfpjZ0CjpI8QI-w0wBnYA1w/"", ""Инфа!A:AA""), 6, FALSE)"),2024)</f>
        <v>2024</v>
      </c>
      <c r="H3732" s="150">
        <v>8600</v>
      </c>
      <c r="I3732" s="156" t="s">
        <v>497</v>
      </c>
      <c r="J3732" s="93" t="s">
        <v>10069</v>
      </c>
      <c r="K3732" s="153"/>
      <c r="L3732" s="153"/>
      <c r="M3732" s="153"/>
      <c r="N3732" s="153"/>
      <c r="O3732" s="153"/>
      <c r="P3732" s="153"/>
      <c r="Q3732" s="153"/>
      <c r="R3732" s="153"/>
      <c r="S3732" s="153"/>
    </row>
    <row r="3733" spans="1:19" ht="187.5">
      <c r="A3733" s="277" t="s">
        <v>25424</v>
      </c>
      <c r="B3733" s="253" t="s">
        <v>153</v>
      </c>
      <c r="C3733" s="93" t="s">
        <v>10070</v>
      </c>
      <c r="D3733" s="93" t="s">
        <v>10071</v>
      </c>
      <c r="E3733" s="148">
        <f ca="1">IFERROR(__xludf.DUMMYFUNCTION(" VLOOKUP(A3783, IMPORTRANGE(""https://docs.google.com/spreadsheets/d/1fj_Bhi2XPL3siwIh4sx4VRLAe31yD50oKdj5UlRYW0c/"", ""Сводка!A:AA""), 5, FALSE)"),408)</f>
        <v>408</v>
      </c>
      <c r="F3733" s="148" t="s">
        <v>456</v>
      </c>
      <c r="G3733" s="147">
        <f ca="1">IFERROR(__xludf.DUMMYFUNCTION(" VLOOKUP(A3783, IMPORTRANGE(""https://docs.google.com/spreadsheets/d/1QNLbnkR_AongFt22vMfNzfpjZ0CjpI8QI-w0wBnYA1w/"", ""Инфа!A:AA""), 6, FALSE)"),2024)</f>
        <v>2024</v>
      </c>
      <c r="H3733" s="154">
        <v>17200</v>
      </c>
      <c r="I3733" s="151" t="s">
        <v>1726</v>
      </c>
      <c r="J3733" s="93" t="s">
        <v>10072</v>
      </c>
      <c r="K3733" s="153"/>
      <c r="L3733" s="153"/>
      <c r="M3733" s="153"/>
      <c r="N3733" s="153"/>
      <c r="O3733" s="153"/>
      <c r="P3733" s="153"/>
      <c r="Q3733" s="153"/>
      <c r="R3733" s="153"/>
      <c r="S3733" s="153"/>
    </row>
    <row r="3734" spans="1:19" ht="150">
      <c r="A3734" s="277" t="s">
        <v>25424</v>
      </c>
      <c r="B3734" s="253" t="s">
        <v>153</v>
      </c>
      <c r="C3734" s="93" t="s">
        <v>10070</v>
      </c>
      <c r="D3734" s="93" t="s">
        <v>10073</v>
      </c>
      <c r="E3734" s="148">
        <f ca="1">IFERROR(__xludf.DUMMYFUNCTION(" VLOOKUP(A3784, IMPORTRANGE(""https://docs.google.com/spreadsheets/d/1fj_Bhi2XPL3siwIh4sx4VRLAe31yD50oKdj5UlRYW0c/"", ""Сводка!A:AA""), 5, FALSE)"),328)</f>
        <v>328</v>
      </c>
      <c r="F3734" s="148" t="s">
        <v>456</v>
      </c>
      <c r="G3734" s="147">
        <f ca="1">IFERROR(__xludf.DUMMYFUNCTION(" VLOOKUP(A3784, IMPORTRANGE(""https://docs.google.com/spreadsheets/d/1QNLbnkR_AongFt22vMfNzfpjZ0CjpI8QI-w0wBnYA1w/"", ""Инфа!A:AA""), 6, FALSE)"),2024)</f>
        <v>2024</v>
      </c>
      <c r="H3734" s="150">
        <v>24700</v>
      </c>
      <c r="I3734" s="151" t="s">
        <v>1153</v>
      </c>
      <c r="J3734" s="93" t="s">
        <v>10074</v>
      </c>
      <c r="K3734" s="153"/>
      <c r="L3734" s="153"/>
      <c r="M3734" s="153"/>
      <c r="N3734" s="153"/>
      <c r="O3734" s="153"/>
      <c r="P3734" s="153"/>
      <c r="Q3734" s="153"/>
      <c r="R3734" s="153"/>
      <c r="S3734" s="153"/>
    </row>
    <row r="3735" spans="1:19" ht="168.75">
      <c r="A3735" s="277" t="s">
        <v>25424</v>
      </c>
      <c r="B3735" s="253" t="s">
        <v>153</v>
      </c>
      <c r="C3735" s="93" t="s">
        <v>10070</v>
      </c>
      <c r="D3735" s="93" t="s">
        <v>10075</v>
      </c>
      <c r="E3735" s="148">
        <f ca="1">IFERROR(__xludf.DUMMYFUNCTION(" VLOOKUP(A3785, IMPORTRANGE(""https://docs.google.com/spreadsheets/d/1fj_Bhi2XPL3siwIh4sx4VRLAe31yD50oKdj5UlRYW0c/"", ""Сводка!A:AA""), 5, FALSE)"),280)</f>
        <v>280</v>
      </c>
      <c r="F3735" s="148" t="s">
        <v>456</v>
      </c>
      <c r="G3735" s="147">
        <f ca="1">IFERROR(__xludf.DUMMYFUNCTION(" VLOOKUP(A3785, IMPORTRANGE(""https://docs.google.com/spreadsheets/d/1QNLbnkR_AongFt22vMfNzfpjZ0CjpI8QI-w0wBnYA1w/"", ""Инфа!A:AA""), 6, FALSE)"),2024)</f>
        <v>2024</v>
      </c>
      <c r="H3735" s="150">
        <v>21800</v>
      </c>
      <c r="I3735" s="151" t="s">
        <v>1726</v>
      </c>
      <c r="J3735" s="93" t="s">
        <v>10076</v>
      </c>
      <c r="K3735" s="153"/>
      <c r="L3735" s="153"/>
      <c r="M3735" s="153"/>
      <c r="N3735" s="153"/>
      <c r="O3735" s="153"/>
      <c r="P3735" s="153"/>
      <c r="Q3735" s="153"/>
      <c r="R3735" s="153"/>
      <c r="S3735" s="153"/>
    </row>
    <row r="3736" spans="1:19" ht="131.25">
      <c r="A3736" s="277" t="s">
        <v>25424</v>
      </c>
      <c r="B3736" s="253" t="s">
        <v>400</v>
      </c>
      <c r="C3736" s="93" t="s">
        <v>10077</v>
      </c>
      <c r="D3736" s="93" t="s">
        <v>10078</v>
      </c>
      <c r="E3736" s="148">
        <f ca="1">IFERROR(__xludf.DUMMYFUNCTION(" VLOOKUP(A3786, IMPORTRANGE(""https://docs.google.com/spreadsheets/d/1fj_Bhi2XPL3siwIh4sx4VRLAe31yD50oKdj5UlRYW0c/"", ""Сводка!A:AA""), 5, FALSE)"),408)</f>
        <v>408</v>
      </c>
      <c r="F3736" s="148" t="s">
        <v>466</v>
      </c>
      <c r="G3736" s="147">
        <f ca="1">IFERROR(__xludf.DUMMYFUNCTION(" VLOOKUP(A3786, IMPORTRANGE(""https://docs.google.com/spreadsheets/d/1QNLbnkR_AongFt22vMfNzfpjZ0CjpI8QI-w0wBnYA1w/"", ""Инфа!A:AA""), 6, FALSE)"),2024)</f>
        <v>2024</v>
      </c>
      <c r="H3736" s="154">
        <v>29500</v>
      </c>
      <c r="I3736" s="151" t="s">
        <v>398</v>
      </c>
      <c r="J3736" s="93" t="s">
        <v>10079</v>
      </c>
      <c r="K3736" s="153"/>
      <c r="L3736" s="153"/>
      <c r="M3736" s="153"/>
      <c r="N3736" s="153"/>
      <c r="O3736" s="153"/>
      <c r="P3736" s="153"/>
      <c r="Q3736" s="153"/>
      <c r="R3736" s="153"/>
      <c r="S3736" s="153"/>
    </row>
    <row r="3737" spans="1:19" ht="131.25">
      <c r="A3737" s="277" t="s">
        <v>25424</v>
      </c>
      <c r="B3737" s="253" t="s">
        <v>400</v>
      </c>
      <c r="C3737" s="93" t="s">
        <v>10077</v>
      </c>
      <c r="D3737" s="93" t="s">
        <v>4185</v>
      </c>
      <c r="E3737" s="148">
        <f ca="1">IFERROR(__xludf.DUMMYFUNCTION(" VLOOKUP(A3787, IMPORTRANGE(""https://docs.google.com/spreadsheets/d/1fj_Bhi2XPL3siwIh4sx4VRLAe31yD50oKdj5UlRYW0c/"", ""Сводка!A:AA""), 5, FALSE)"),161)</f>
        <v>161</v>
      </c>
      <c r="F3737" s="148" t="s">
        <v>466</v>
      </c>
      <c r="G3737" s="147">
        <f ca="1">IFERROR(__xludf.DUMMYFUNCTION(" VLOOKUP(A3787, IMPORTRANGE(""https://docs.google.com/spreadsheets/d/1QNLbnkR_AongFt22vMfNzfpjZ0CjpI8QI-w0wBnYA1w/"", ""Инфа!A:AA""), 6, FALSE)"),2024)</f>
        <v>2024</v>
      </c>
      <c r="H3737" s="150">
        <v>9800</v>
      </c>
      <c r="I3737" s="151" t="s">
        <v>398</v>
      </c>
      <c r="J3737" s="93" t="s">
        <v>10080</v>
      </c>
      <c r="K3737" s="153"/>
      <c r="L3737" s="153"/>
      <c r="M3737" s="153"/>
      <c r="N3737" s="153"/>
      <c r="O3737" s="153"/>
      <c r="P3737" s="153"/>
      <c r="Q3737" s="153"/>
      <c r="R3737" s="153"/>
      <c r="S3737" s="153"/>
    </row>
    <row r="3738" spans="1:19" ht="206.25">
      <c r="A3738" s="277" t="s">
        <v>25424</v>
      </c>
      <c r="B3738" s="253" t="s">
        <v>153</v>
      </c>
      <c r="C3738" s="93" t="s">
        <v>10081</v>
      </c>
      <c r="D3738" s="93" t="s">
        <v>10082</v>
      </c>
      <c r="E3738" s="148">
        <f ca="1">IFERROR(__xludf.DUMMYFUNCTION(" VLOOKUP(A3788, IMPORTRANGE(""https://docs.google.com/spreadsheets/d/1fj_Bhi2XPL3siwIh4sx4VRLAe31yD50oKdj5UlRYW0c/"", ""Сводка!A:AA""), 5, FALSE)"),456)</f>
        <v>456</v>
      </c>
      <c r="F3738" s="148" t="s">
        <v>456</v>
      </c>
      <c r="G3738" s="147">
        <f ca="1">IFERROR(__xludf.DUMMYFUNCTION(" VLOOKUP(A3788, IMPORTRANGE(""https://docs.google.com/spreadsheets/d/1QNLbnkR_AongFt22vMfNzfpjZ0CjpI8QI-w0wBnYA1w/"", ""Инфа!A:AA""), 6, FALSE)"),2024)</f>
        <v>2024</v>
      </c>
      <c r="H3738" s="154">
        <v>32400</v>
      </c>
      <c r="I3738" s="151" t="s">
        <v>1726</v>
      </c>
      <c r="J3738" s="93" t="s">
        <v>10083</v>
      </c>
      <c r="K3738" s="153"/>
      <c r="L3738" s="153"/>
      <c r="M3738" s="153"/>
      <c r="N3738" s="153"/>
      <c r="O3738" s="153"/>
      <c r="P3738" s="153"/>
      <c r="Q3738" s="153"/>
      <c r="R3738" s="153"/>
      <c r="S3738" s="153"/>
    </row>
    <row r="3739" spans="1:19" ht="150">
      <c r="A3739" s="277" t="s">
        <v>25424</v>
      </c>
      <c r="B3739" s="253" t="s">
        <v>153</v>
      </c>
      <c r="C3739" s="93" t="s">
        <v>10084</v>
      </c>
      <c r="D3739" s="93" t="s">
        <v>10085</v>
      </c>
      <c r="E3739" s="148">
        <f ca="1">IFERROR(__xludf.DUMMYFUNCTION(" VLOOKUP(A3789, IMPORTRANGE(""https://docs.google.com/spreadsheets/d/1fj_Bhi2XPL3siwIh4sx4VRLAe31yD50oKdj5UlRYW0c/"", ""Сводка!A:AA""), 5, FALSE)"),212)</f>
        <v>212</v>
      </c>
      <c r="F3739" s="148" t="s">
        <v>1523</v>
      </c>
      <c r="G3739" s="147">
        <f ca="1">IFERROR(__xludf.DUMMYFUNCTION(" VLOOKUP(A3789, IMPORTRANGE(""https://docs.google.com/spreadsheets/d/1QNLbnkR_AongFt22vMfNzfpjZ0CjpI8QI-w0wBnYA1w/"", ""Инфа!A:AA""), 6, FALSE)"),2024)</f>
        <v>2024</v>
      </c>
      <c r="H3739" s="150">
        <v>11400</v>
      </c>
      <c r="I3739" s="151" t="s">
        <v>1726</v>
      </c>
      <c r="J3739" s="93" t="s">
        <v>10086</v>
      </c>
      <c r="K3739" s="153"/>
      <c r="L3739" s="153"/>
      <c r="M3739" s="153"/>
      <c r="N3739" s="153"/>
      <c r="O3739" s="153"/>
      <c r="P3739" s="153"/>
      <c r="Q3739" s="153"/>
      <c r="R3739" s="153"/>
      <c r="S3739" s="153"/>
    </row>
    <row r="3740" spans="1:19" ht="112.5">
      <c r="A3740" s="277" t="s">
        <v>25424</v>
      </c>
      <c r="B3740" s="253" t="s">
        <v>400</v>
      </c>
      <c r="C3740" s="93" t="s">
        <v>10087</v>
      </c>
      <c r="D3740" s="93" t="s">
        <v>10088</v>
      </c>
      <c r="E3740" s="148">
        <f ca="1">IFERROR(__xludf.DUMMYFUNCTION(" VLOOKUP(A3790, IMPORTRANGE(""https://docs.google.com/spreadsheets/d/1fj_Bhi2XPL3siwIh4sx4VRLAe31yD50oKdj5UlRYW0c/"", ""Сводка!A:AA""), 5, FALSE)"),112)</f>
        <v>112</v>
      </c>
      <c r="F3740" s="148" t="s">
        <v>466</v>
      </c>
      <c r="G3740" s="147">
        <f ca="1">IFERROR(__xludf.DUMMYFUNCTION(" VLOOKUP(A3790, IMPORTRANGE(""https://docs.google.com/spreadsheets/d/1QNLbnkR_AongFt22vMfNzfpjZ0CjpI8QI-w0wBnYA1w/"", ""Инфа!A:AA""), 6, FALSE)"),2024)</f>
        <v>2024</v>
      </c>
      <c r="H3740" s="150">
        <v>8400</v>
      </c>
      <c r="I3740" s="151" t="s">
        <v>398</v>
      </c>
      <c r="J3740" s="93" t="s">
        <v>10089</v>
      </c>
      <c r="K3740" s="153"/>
      <c r="L3740" s="153"/>
      <c r="M3740" s="153"/>
      <c r="N3740" s="153"/>
      <c r="O3740" s="153"/>
      <c r="P3740" s="153"/>
      <c r="Q3740" s="153"/>
      <c r="R3740" s="153"/>
      <c r="S3740" s="153"/>
    </row>
    <row r="3741" spans="1:19" ht="131.25">
      <c r="A3741" s="277" t="s">
        <v>25424</v>
      </c>
      <c r="B3741" s="253" t="s">
        <v>400</v>
      </c>
      <c r="C3741" s="93" t="s">
        <v>10090</v>
      </c>
      <c r="D3741" s="93" t="s">
        <v>10091</v>
      </c>
      <c r="E3741" s="148">
        <f ca="1">IFERROR(__xludf.DUMMYFUNCTION(" VLOOKUP(A3791, IMPORTRANGE(""https://docs.google.com/spreadsheets/d/1fj_Bhi2XPL3siwIh4sx4VRLAe31yD50oKdj5UlRYW0c/"", ""Сводка!A:AA""), 5, FALSE)"),424)</f>
        <v>424</v>
      </c>
      <c r="F3741" s="148" t="s">
        <v>466</v>
      </c>
      <c r="G3741" s="147">
        <f ca="1">IFERROR(__xludf.DUMMYFUNCTION(" VLOOKUP(A3791, IMPORTRANGE(""https://docs.google.com/spreadsheets/d/1QNLbnkR_AongFt22vMfNzfpjZ0CjpI8QI-w0wBnYA1w/"", ""Инфа!A:AA""), 6, FALSE)"),2024)</f>
        <v>2024</v>
      </c>
      <c r="H3741" s="154">
        <v>30400</v>
      </c>
      <c r="I3741" s="151" t="s">
        <v>398</v>
      </c>
      <c r="J3741" s="93" t="s">
        <v>10092</v>
      </c>
      <c r="K3741" s="153"/>
      <c r="L3741" s="153"/>
      <c r="M3741" s="153"/>
      <c r="N3741" s="153"/>
      <c r="O3741" s="153"/>
      <c r="P3741" s="153"/>
      <c r="Q3741" s="153"/>
      <c r="R3741" s="153"/>
      <c r="S3741" s="153"/>
    </row>
    <row r="3742" spans="1:19" ht="243.75">
      <c r="A3742" s="277" t="s">
        <v>25424</v>
      </c>
      <c r="B3742" s="253" t="s">
        <v>400</v>
      </c>
      <c r="C3742" s="93" t="s">
        <v>10090</v>
      </c>
      <c r="D3742" s="93" t="s">
        <v>10093</v>
      </c>
      <c r="E3742" s="148">
        <f ca="1">IFERROR(__xludf.DUMMYFUNCTION(" VLOOKUP(A3792, IMPORTRANGE(""https://docs.google.com/spreadsheets/d/1fj_Bhi2XPL3siwIh4sx4VRLAe31yD50oKdj5UlRYW0c/"", ""Сводка!A:AA""), 5, FALSE)"),444)</f>
        <v>444</v>
      </c>
      <c r="F3742" s="148" t="s">
        <v>466</v>
      </c>
      <c r="G3742" s="147">
        <f ca="1">IFERROR(__xludf.DUMMYFUNCTION(" VLOOKUP(A3792, IMPORTRANGE(""https://docs.google.com/spreadsheets/d/1QNLbnkR_AongFt22vMfNzfpjZ0CjpI8QI-w0wBnYA1w/"", ""Инфа!A:AA""), 6, FALSE)"),2024)</f>
        <v>2024</v>
      </c>
      <c r="H3742" s="154">
        <v>31600</v>
      </c>
      <c r="I3742" s="151" t="s">
        <v>398</v>
      </c>
      <c r="J3742" s="93" t="s">
        <v>10094</v>
      </c>
      <c r="K3742" s="153"/>
      <c r="L3742" s="153"/>
      <c r="M3742" s="153"/>
      <c r="N3742" s="153"/>
      <c r="O3742" s="153"/>
      <c r="P3742" s="153"/>
      <c r="Q3742" s="153"/>
      <c r="R3742" s="153"/>
      <c r="S3742" s="153"/>
    </row>
    <row r="3743" spans="1:19" ht="243.75">
      <c r="A3743" s="277" t="s">
        <v>25424</v>
      </c>
      <c r="B3743" s="253" t="s">
        <v>400</v>
      </c>
      <c r="C3743" s="93" t="s">
        <v>10095</v>
      </c>
      <c r="D3743" s="93" t="s">
        <v>10096</v>
      </c>
      <c r="E3743" s="148">
        <f ca="1">IFERROR(__xludf.DUMMYFUNCTION(" VLOOKUP(A3793, IMPORTRANGE(""https://docs.google.com/spreadsheets/d/1fj_Bhi2XPL3siwIh4sx4VRLAe31yD50oKdj5UlRYW0c/"", ""Сводка!A:AA""), 5, FALSE)"),112)</f>
        <v>112</v>
      </c>
      <c r="F3743" s="148" t="s">
        <v>415</v>
      </c>
      <c r="G3743" s="147">
        <f ca="1">IFERROR(__xludf.DUMMYFUNCTION(" VLOOKUP(A3793, IMPORTRANGE(""https://docs.google.com/spreadsheets/d/1QNLbnkR_AongFt22vMfNzfpjZ0CjpI8QI-w0wBnYA1w/"", ""Инфа!A:AA""), 6, FALSE)"),2024)</f>
        <v>2024</v>
      </c>
      <c r="H3743" s="150">
        <v>8400</v>
      </c>
      <c r="I3743" s="156" t="s">
        <v>370</v>
      </c>
      <c r="J3743" s="93" t="s">
        <v>10097</v>
      </c>
      <c r="K3743" s="153"/>
      <c r="L3743" s="153"/>
      <c r="M3743" s="153"/>
      <c r="N3743" s="153"/>
      <c r="O3743" s="153"/>
      <c r="P3743" s="153"/>
      <c r="Q3743" s="153"/>
      <c r="R3743" s="153"/>
      <c r="S3743" s="153"/>
    </row>
    <row r="3744" spans="1:19" ht="206.25">
      <c r="A3744" s="277" t="s">
        <v>25424</v>
      </c>
      <c r="B3744" s="253" t="s">
        <v>400</v>
      </c>
      <c r="C3744" s="93" t="s">
        <v>10098</v>
      </c>
      <c r="D3744" s="93" t="s">
        <v>10099</v>
      </c>
      <c r="E3744" s="148">
        <f ca="1">IFERROR(__xludf.DUMMYFUNCTION(" VLOOKUP(A3794, IMPORTRANGE(""https://docs.google.com/spreadsheets/d/1fj_Bhi2XPL3siwIh4sx4VRLAe31yD50oKdj5UlRYW0c/"", ""Сводка!A:AA""), 5, FALSE)"),328)</f>
        <v>328</v>
      </c>
      <c r="F3744" s="148" t="s">
        <v>466</v>
      </c>
      <c r="G3744" s="147">
        <f ca="1">IFERROR(__xludf.DUMMYFUNCTION(" VLOOKUP(A3794, IMPORTRANGE(""https://docs.google.com/spreadsheets/d/1QNLbnkR_AongFt22vMfNzfpjZ0CjpI8QI-w0wBnYA1w/"", ""Инфа!A:AA""), 6, FALSE)"),2024)</f>
        <v>2024</v>
      </c>
      <c r="H3744" s="150">
        <v>14800</v>
      </c>
      <c r="I3744" s="151" t="s">
        <v>171</v>
      </c>
      <c r="J3744" s="93" t="s">
        <v>10100</v>
      </c>
      <c r="K3744" s="153"/>
      <c r="L3744" s="153"/>
      <c r="M3744" s="153"/>
      <c r="N3744" s="153"/>
      <c r="O3744" s="153"/>
      <c r="P3744" s="153"/>
      <c r="Q3744" s="153"/>
      <c r="R3744" s="153"/>
      <c r="S3744" s="153"/>
    </row>
    <row r="3745" spans="1:19" ht="112.5">
      <c r="A3745" s="277" t="s">
        <v>25424</v>
      </c>
      <c r="B3745" s="253" t="s">
        <v>400</v>
      </c>
      <c r="C3745" s="93" t="s">
        <v>2865</v>
      </c>
      <c r="D3745" s="93" t="s">
        <v>10101</v>
      </c>
      <c r="E3745" s="148">
        <f ca="1">IFERROR(__xludf.DUMMYFUNCTION(" VLOOKUP(A3795, IMPORTRANGE(""https://docs.google.com/spreadsheets/d/1fj_Bhi2XPL3siwIh4sx4VRLAe31yD50oKdj5UlRYW0c/"", ""Сводка!A:AA""), 5, FALSE)"),224)</f>
        <v>224</v>
      </c>
      <c r="F3745" s="148" t="s">
        <v>403</v>
      </c>
      <c r="G3745" s="147">
        <f ca="1">IFERROR(__xludf.DUMMYFUNCTION(" VLOOKUP(A3795, IMPORTRANGE(""https://docs.google.com/spreadsheets/d/1QNLbnkR_AongFt22vMfNzfpjZ0CjpI8QI-w0wBnYA1w/"", ""Инфа!A:AA""), 6, FALSE)"),2023)</f>
        <v>2023</v>
      </c>
      <c r="H3745" s="150">
        <v>11700</v>
      </c>
      <c r="I3745" s="151" t="s">
        <v>210</v>
      </c>
      <c r="J3745" s="93" t="s">
        <v>10102</v>
      </c>
      <c r="K3745" s="153"/>
      <c r="L3745" s="153"/>
      <c r="M3745" s="153"/>
      <c r="N3745" s="153"/>
      <c r="O3745" s="153"/>
      <c r="P3745" s="153"/>
      <c r="Q3745" s="153"/>
      <c r="R3745" s="153"/>
      <c r="S3745" s="153"/>
    </row>
    <row r="3746" spans="1:19" ht="187.5">
      <c r="A3746" s="277" t="s">
        <v>25424</v>
      </c>
      <c r="B3746" s="253" t="s">
        <v>400</v>
      </c>
      <c r="C3746" s="93" t="s">
        <v>10103</v>
      </c>
      <c r="D3746" s="93" t="s">
        <v>10104</v>
      </c>
      <c r="E3746" s="148">
        <f ca="1">IFERROR(__xludf.DUMMYFUNCTION(" VLOOKUP(A3796, IMPORTRANGE(""https://docs.google.com/spreadsheets/d/1fj_Bhi2XPL3siwIh4sx4VRLAe31yD50oKdj5UlRYW0c/"", ""Сводка!A:AA""), 5, FALSE)"),168)</f>
        <v>168</v>
      </c>
      <c r="F3746" s="148" t="s">
        <v>415</v>
      </c>
      <c r="G3746" s="147">
        <f ca="1">IFERROR(__xludf.DUMMYFUNCTION(" VLOOKUP(A3796, IMPORTRANGE(""https://docs.google.com/spreadsheets/d/1QNLbnkR_AongFt22vMfNzfpjZ0CjpI8QI-w0wBnYA1w/"", ""Инфа!A:AA""), 6, FALSE)"),2024)</f>
        <v>2024</v>
      </c>
      <c r="H3746" s="150">
        <v>10000</v>
      </c>
      <c r="I3746" s="151" t="s">
        <v>161</v>
      </c>
      <c r="J3746" s="93" t="s">
        <v>10105</v>
      </c>
      <c r="K3746" s="153"/>
      <c r="L3746" s="153"/>
      <c r="M3746" s="153"/>
      <c r="N3746" s="153"/>
      <c r="O3746" s="153"/>
      <c r="P3746" s="153"/>
      <c r="Q3746" s="153"/>
      <c r="R3746" s="153"/>
      <c r="S3746" s="153"/>
    </row>
    <row r="3747" spans="1:19" ht="93.75">
      <c r="A3747" s="277" t="s">
        <v>25424</v>
      </c>
      <c r="B3747" s="253" t="s">
        <v>400</v>
      </c>
      <c r="C3747" s="93" t="s">
        <v>10106</v>
      </c>
      <c r="D3747" s="93" t="s">
        <v>10107</v>
      </c>
      <c r="E3747" s="148">
        <f ca="1">IFERROR(__xludf.DUMMYFUNCTION(" VLOOKUP(A3797, IMPORTRANGE(""https://docs.google.com/spreadsheets/d/1fj_Bhi2XPL3siwIh4sx4VRLAe31yD50oKdj5UlRYW0c/"", ""Сводка!A:AA""), 5, FALSE)"),241)</f>
        <v>241</v>
      </c>
      <c r="F3747" s="148" t="s">
        <v>50</v>
      </c>
      <c r="G3747" s="147">
        <f ca="1">IFERROR(__xludf.DUMMYFUNCTION(" VLOOKUP(A3797, IMPORTRANGE(""https://docs.google.com/spreadsheets/d/1QNLbnkR_AongFt22vMfNzfpjZ0CjpI8QI-w0wBnYA1w/"", ""Инфа!A:AA""), 6, FALSE)"),2024)</f>
        <v>2024</v>
      </c>
      <c r="H3747" s="150">
        <v>12200</v>
      </c>
      <c r="I3747" s="151" t="s">
        <v>138</v>
      </c>
      <c r="J3747" s="93" t="s">
        <v>10108</v>
      </c>
      <c r="K3747" s="153"/>
      <c r="L3747" s="153"/>
      <c r="M3747" s="153"/>
      <c r="N3747" s="153"/>
      <c r="O3747" s="153"/>
      <c r="P3747" s="153"/>
      <c r="Q3747" s="153"/>
      <c r="R3747" s="153"/>
      <c r="S3747" s="153"/>
    </row>
    <row r="3748" spans="1:19" ht="112.5">
      <c r="A3748" s="277" t="s">
        <v>25424</v>
      </c>
      <c r="B3748" s="254" t="s">
        <v>486</v>
      </c>
      <c r="C3748" s="96" t="s">
        <v>10109</v>
      </c>
      <c r="D3748" s="96" t="s">
        <v>10110</v>
      </c>
      <c r="E3748" s="148">
        <f ca="1">IFERROR(__xludf.DUMMYFUNCTION(" VLOOKUP(A3798, IMPORTRANGE(""https://docs.google.com/spreadsheets/d/1fj_Bhi2XPL3siwIh4sx4VRLAe31yD50oKdj5UlRYW0c/"", ""Сводка!A:AA""), 5, FALSE)"),244)</f>
        <v>244</v>
      </c>
      <c r="F3748" s="165" t="s">
        <v>403</v>
      </c>
      <c r="G3748" s="147">
        <f ca="1">IFERROR(__xludf.DUMMYFUNCTION(" VLOOKUP(A3798, IMPORTRANGE(""https://docs.google.com/spreadsheets/d/1QNLbnkR_AongFt22vMfNzfpjZ0CjpI8QI-w0wBnYA1w/"", ""Инфа!A:AA""), 6, FALSE)"),2024)</f>
        <v>2024</v>
      </c>
      <c r="H3748" s="150">
        <v>12300</v>
      </c>
      <c r="I3748" s="151" t="s">
        <v>133</v>
      </c>
      <c r="J3748" s="96" t="s">
        <v>10111</v>
      </c>
      <c r="K3748" s="153"/>
      <c r="L3748" s="153"/>
      <c r="M3748" s="153"/>
      <c r="N3748" s="153"/>
      <c r="O3748" s="153"/>
      <c r="P3748" s="153"/>
      <c r="Q3748" s="153"/>
      <c r="R3748" s="153"/>
      <c r="S3748" s="153"/>
    </row>
    <row r="3749" spans="1:19" ht="168.75">
      <c r="A3749" s="277" t="s">
        <v>25424</v>
      </c>
      <c r="B3749" s="253" t="s">
        <v>400</v>
      </c>
      <c r="C3749" s="93" t="s">
        <v>10112</v>
      </c>
      <c r="D3749" s="93" t="s">
        <v>10113</v>
      </c>
      <c r="E3749" s="148">
        <f ca="1">IFERROR(__xludf.DUMMYFUNCTION(" VLOOKUP(A3799, IMPORTRANGE(""https://docs.google.com/spreadsheets/d/1fj_Bhi2XPL3siwIh4sx4VRLAe31yD50oKdj5UlRYW0c/"", ""Сводка!A:AA""), 5, FALSE)"),180)</f>
        <v>180</v>
      </c>
      <c r="F3749" s="148" t="s">
        <v>415</v>
      </c>
      <c r="G3749" s="147">
        <f ca="1">IFERROR(__xludf.DUMMYFUNCTION(" VLOOKUP(A3799, IMPORTRANGE(""https://docs.google.com/spreadsheets/d/1QNLbnkR_AongFt22vMfNzfpjZ0CjpI8QI-w0wBnYA1w/"", ""Инфа!A:AA""), 6, FALSE)"),2024)</f>
        <v>2024</v>
      </c>
      <c r="H3749" s="150">
        <v>10400</v>
      </c>
      <c r="I3749" s="151" t="s">
        <v>1196</v>
      </c>
      <c r="J3749" s="93" t="s">
        <v>10114</v>
      </c>
      <c r="K3749" s="153"/>
      <c r="L3749" s="153"/>
      <c r="M3749" s="153"/>
      <c r="N3749" s="153"/>
      <c r="O3749" s="153"/>
      <c r="P3749" s="153"/>
      <c r="Q3749" s="153"/>
      <c r="R3749" s="153"/>
      <c r="S3749" s="153"/>
    </row>
    <row r="3750" spans="1:19" ht="225">
      <c r="A3750" s="277" t="s">
        <v>25424</v>
      </c>
      <c r="B3750" s="253" t="s">
        <v>400</v>
      </c>
      <c r="C3750" s="93" t="s">
        <v>10115</v>
      </c>
      <c r="D3750" s="93" t="s">
        <v>10116</v>
      </c>
      <c r="E3750" s="148">
        <f ca="1">IFERROR(__xludf.DUMMYFUNCTION(" VLOOKUP(A3800, IMPORTRANGE(""https://docs.google.com/spreadsheets/d/1fj_Bhi2XPL3siwIh4sx4VRLAe31yD50oKdj5UlRYW0c/"", ""Сводка!A:AA""), 5, FALSE)"),132)</f>
        <v>132</v>
      </c>
      <c r="F3750" s="148" t="s">
        <v>403</v>
      </c>
      <c r="G3750" s="147">
        <f ca="1">IFERROR(__xludf.DUMMYFUNCTION(" VLOOKUP(A3800, IMPORTRANGE(""https://docs.google.com/spreadsheets/d/1QNLbnkR_AongFt22vMfNzfpjZ0CjpI8QI-w0wBnYA1w/"", ""Инфа!A:AA""), 6, FALSE)"),2024)</f>
        <v>2024</v>
      </c>
      <c r="H3750" s="150">
        <v>9000</v>
      </c>
      <c r="I3750" s="156" t="s">
        <v>554</v>
      </c>
      <c r="J3750" s="93" t="s">
        <v>10117</v>
      </c>
      <c r="K3750" s="153"/>
      <c r="L3750" s="153"/>
      <c r="M3750" s="153"/>
      <c r="N3750" s="153"/>
      <c r="O3750" s="153"/>
      <c r="P3750" s="153"/>
      <c r="Q3750" s="153"/>
      <c r="R3750" s="153"/>
      <c r="S3750" s="153"/>
    </row>
    <row r="3751" spans="1:19" ht="225">
      <c r="A3751" s="277" t="s">
        <v>25424</v>
      </c>
      <c r="B3751" s="253" t="s">
        <v>400</v>
      </c>
      <c r="C3751" s="93" t="s">
        <v>10115</v>
      </c>
      <c r="D3751" s="93" t="s">
        <v>10118</v>
      </c>
      <c r="E3751" s="148">
        <f ca="1">IFERROR(__xludf.DUMMYFUNCTION(" VLOOKUP(A3801, IMPORTRANGE(""https://docs.google.com/spreadsheets/d/1fj_Bhi2XPL3siwIh4sx4VRLAe31yD50oKdj5UlRYW0c/"", ""Сводка!A:AA""), 5, FALSE)"),160)</f>
        <v>160</v>
      </c>
      <c r="F3751" s="148" t="s">
        <v>26</v>
      </c>
      <c r="G3751" s="147">
        <f ca="1">IFERROR(__xludf.DUMMYFUNCTION(" VLOOKUP(A3801, IMPORTRANGE(""https://docs.google.com/spreadsheets/d/1QNLbnkR_AongFt22vMfNzfpjZ0CjpI8QI-w0wBnYA1w/"", ""Инфа!A:AA""), 6, FALSE)"),2024)</f>
        <v>2024</v>
      </c>
      <c r="H3751" s="150">
        <v>9800</v>
      </c>
      <c r="I3751" s="156" t="s">
        <v>554</v>
      </c>
      <c r="J3751" s="93" t="s">
        <v>10119</v>
      </c>
      <c r="K3751" s="153"/>
      <c r="L3751" s="153"/>
      <c r="M3751" s="153"/>
      <c r="N3751" s="153"/>
      <c r="O3751" s="153"/>
      <c r="P3751" s="153"/>
      <c r="Q3751" s="153"/>
      <c r="R3751" s="153"/>
      <c r="S3751" s="153"/>
    </row>
    <row r="3752" spans="1:19" ht="56.25">
      <c r="A3752" s="277" t="s">
        <v>25424</v>
      </c>
      <c r="B3752" s="253" t="s">
        <v>400</v>
      </c>
      <c r="C3752" s="93" t="s">
        <v>10120</v>
      </c>
      <c r="D3752" s="93" t="s">
        <v>10121</v>
      </c>
      <c r="E3752" s="148">
        <f ca="1">IFERROR(__xludf.DUMMYFUNCTION(" VLOOKUP(A3802, IMPORTRANGE(""https://docs.google.com/spreadsheets/d/1fj_Bhi2XPL3siwIh4sx4VRLAe31yD50oKdj5UlRYW0c/"", ""Сводка!A:AA""), 5, FALSE)"),184)</f>
        <v>184</v>
      </c>
      <c r="F3752" s="148" t="s">
        <v>415</v>
      </c>
      <c r="G3752" s="147">
        <f ca="1">IFERROR(__xludf.DUMMYFUNCTION(" VLOOKUP(A3802, IMPORTRANGE(""https://docs.google.com/spreadsheets/d/1QNLbnkR_AongFt22vMfNzfpjZ0CjpI8QI-w0wBnYA1w/"", ""Инфа!A:AA""), 6, FALSE)"),2024)</f>
        <v>2024</v>
      </c>
      <c r="H3752" s="150">
        <v>10500</v>
      </c>
      <c r="I3752" s="156" t="s">
        <v>534</v>
      </c>
      <c r="J3752" s="93" t="s">
        <v>10122</v>
      </c>
      <c r="K3752" s="153"/>
      <c r="L3752" s="153"/>
      <c r="M3752" s="153"/>
      <c r="N3752" s="153"/>
      <c r="O3752" s="153"/>
      <c r="P3752" s="153"/>
      <c r="Q3752" s="153"/>
      <c r="R3752" s="153"/>
      <c r="S3752" s="153"/>
    </row>
    <row r="3753" spans="1:19" ht="93.75">
      <c r="A3753" s="277" t="s">
        <v>25424</v>
      </c>
      <c r="B3753" s="253" t="s">
        <v>400</v>
      </c>
      <c r="C3753" s="93" t="s">
        <v>10123</v>
      </c>
      <c r="D3753" s="93" t="s">
        <v>10124</v>
      </c>
      <c r="E3753" s="148">
        <f ca="1">IFERROR(__xludf.DUMMYFUNCTION(" VLOOKUP(A3803, IMPORTRANGE(""https://docs.google.com/spreadsheets/d/1fj_Bhi2XPL3siwIh4sx4VRLAe31yD50oKdj5UlRYW0c/"", ""Сводка!A:AA""), 5, FALSE)"),221)</f>
        <v>221</v>
      </c>
      <c r="F3753" s="148" t="s">
        <v>415</v>
      </c>
      <c r="G3753" s="147">
        <f ca="1">IFERROR(__xludf.DUMMYFUNCTION(" VLOOKUP(A3803, IMPORTRANGE(""https://docs.google.com/spreadsheets/d/1QNLbnkR_AongFt22vMfNzfpjZ0CjpI8QI-w0wBnYA1w/"", ""Инфа!A:AA""), 6, FALSE)"),2024)</f>
        <v>2024</v>
      </c>
      <c r="H3753" s="150">
        <v>18300</v>
      </c>
      <c r="I3753" s="156" t="s">
        <v>534</v>
      </c>
      <c r="J3753" s="93" t="s">
        <v>10125</v>
      </c>
      <c r="K3753" s="153"/>
      <c r="L3753" s="153"/>
      <c r="M3753" s="153"/>
      <c r="N3753" s="153"/>
      <c r="O3753" s="153"/>
      <c r="P3753" s="153"/>
      <c r="Q3753" s="153"/>
      <c r="R3753" s="153"/>
      <c r="S3753" s="153"/>
    </row>
    <row r="3754" spans="1:19" ht="37.5">
      <c r="A3754" s="277" t="s">
        <v>25424</v>
      </c>
      <c r="B3754" s="253" t="s">
        <v>400</v>
      </c>
      <c r="C3754" s="93" t="s">
        <v>10126</v>
      </c>
      <c r="D3754" s="93" t="s">
        <v>10127</v>
      </c>
      <c r="E3754" s="148">
        <f ca="1">IFERROR(__xludf.DUMMYFUNCTION(" VLOOKUP(A3804, IMPORTRANGE(""https://docs.google.com/spreadsheets/d/1fj_Bhi2XPL3siwIh4sx4VRLAe31yD50oKdj5UlRYW0c/"", ""Сводка!A:AA""), 5, FALSE)"),212)</f>
        <v>212</v>
      </c>
      <c r="F3754" s="148" t="s">
        <v>415</v>
      </c>
      <c r="G3754" s="147">
        <f ca="1">IFERROR(__xludf.DUMMYFUNCTION(" VLOOKUP(A3804, IMPORTRANGE(""https://docs.google.com/spreadsheets/d/1QNLbnkR_AongFt22vMfNzfpjZ0CjpI8QI-w0wBnYA1w/"", ""Инфа!A:AA""), 6, FALSE)"),2024)</f>
        <v>2024</v>
      </c>
      <c r="H3754" s="150">
        <v>17700</v>
      </c>
      <c r="I3754" s="151" t="s">
        <v>67</v>
      </c>
      <c r="J3754" s="93"/>
      <c r="K3754" s="153"/>
      <c r="L3754" s="153"/>
      <c r="M3754" s="153"/>
      <c r="N3754" s="153"/>
      <c r="O3754" s="153"/>
      <c r="P3754" s="153"/>
      <c r="Q3754" s="153"/>
      <c r="R3754" s="153"/>
      <c r="S3754" s="153"/>
    </row>
    <row r="3755" spans="1:19" ht="37.5">
      <c r="A3755" s="277" t="s">
        <v>25424</v>
      </c>
      <c r="B3755" s="253" t="s">
        <v>400</v>
      </c>
      <c r="C3755" s="93" t="s">
        <v>10128</v>
      </c>
      <c r="D3755" s="93" t="s">
        <v>827</v>
      </c>
      <c r="E3755" s="148" t="e">
        <f>#REF!</f>
        <v>#REF!</v>
      </c>
      <c r="F3755" s="148" t="s">
        <v>415</v>
      </c>
      <c r="G3755" s="147">
        <f ca="1">IFERROR(__xludf.DUMMYFUNCTION(" VLOOKUP(A3805, IMPORTRANGE(""https://docs.google.com/spreadsheets/d/1QNLbnkR_AongFt22vMfNzfpjZ0CjpI8QI-w0wBnYA1w/"", ""Инфа!A:AA""), 6, FALSE)"),2024)</f>
        <v>2024</v>
      </c>
      <c r="H3755" s="150">
        <v>12600</v>
      </c>
      <c r="I3755" s="151" t="s">
        <v>161</v>
      </c>
      <c r="J3755" s="93"/>
      <c r="K3755" s="153"/>
      <c r="L3755" s="153"/>
      <c r="M3755" s="153"/>
      <c r="N3755" s="153"/>
      <c r="O3755" s="153"/>
      <c r="P3755" s="153"/>
      <c r="Q3755" s="153"/>
      <c r="R3755" s="153"/>
      <c r="S3755" s="153"/>
    </row>
    <row r="3756" spans="1:19" ht="112.5">
      <c r="A3756" s="277" t="s">
        <v>25424</v>
      </c>
      <c r="B3756" s="253" t="s">
        <v>400</v>
      </c>
      <c r="C3756" s="93" t="s">
        <v>10128</v>
      </c>
      <c r="D3756" s="93" t="s">
        <v>10129</v>
      </c>
      <c r="E3756" s="148">
        <f ca="1">IFERROR(__xludf.DUMMYFUNCTION(" VLOOKUP(A3806, IMPORTRANGE(""https://docs.google.com/spreadsheets/d/1fj_Bhi2XPL3siwIh4sx4VRLAe31yD50oKdj5UlRYW0c/"", ""Сводка!A:AA""), 5, FALSE)"),152)</f>
        <v>152</v>
      </c>
      <c r="F3756" s="148" t="s">
        <v>415</v>
      </c>
      <c r="G3756" s="147">
        <f ca="1">IFERROR(__xludf.DUMMYFUNCTION(" VLOOKUP(A3806, IMPORTRANGE(""https://docs.google.com/spreadsheets/d/1QNLbnkR_AongFt22vMfNzfpjZ0CjpI8QI-w0wBnYA1w/"", ""Инфа!A:AA""), 6, FALSE)"),2024)</f>
        <v>2024</v>
      </c>
      <c r="H3756" s="150">
        <v>9600</v>
      </c>
      <c r="I3756" s="151" t="s">
        <v>161</v>
      </c>
      <c r="J3756" s="93" t="s">
        <v>10130</v>
      </c>
      <c r="K3756" s="153"/>
      <c r="L3756" s="153"/>
      <c r="M3756" s="153"/>
      <c r="N3756" s="153"/>
      <c r="O3756" s="153"/>
      <c r="P3756" s="153"/>
      <c r="Q3756" s="153"/>
      <c r="R3756" s="153"/>
      <c r="S3756" s="153"/>
    </row>
    <row r="3757" spans="1:19" ht="262.5">
      <c r="A3757" s="277" t="s">
        <v>25424</v>
      </c>
      <c r="B3757" s="253" t="s">
        <v>400</v>
      </c>
      <c r="C3757" s="93" t="s">
        <v>10131</v>
      </c>
      <c r="D3757" s="93" t="s">
        <v>10132</v>
      </c>
      <c r="E3757" s="148">
        <f ca="1">IFERROR(__xludf.DUMMYFUNCTION(" VLOOKUP(A3807, IMPORTRANGE(""https://docs.google.com/spreadsheets/d/1fj_Bhi2XPL3siwIh4sx4VRLAe31yD50oKdj5UlRYW0c/"", ""Сводка!A:AA""), 5, FALSE)"),200)</f>
        <v>200</v>
      </c>
      <c r="F3757" s="148" t="s">
        <v>6773</v>
      </c>
      <c r="G3757" s="147">
        <f ca="1">IFERROR(__xludf.DUMMYFUNCTION(" VLOOKUP(A3807, IMPORTRANGE(""https://docs.google.com/spreadsheets/d/1QNLbnkR_AongFt22vMfNzfpjZ0CjpI8QI-w0wBnYA1w/"", ""Инфа!A:AA""), 6, FALSE)"),2024)</f>
        <v>2024</v>
      </c>
      <c r="H3757" s="150">
        <v>11000</v>
      </c>
      <c r="I3757" s="151" t="s">
        <v>10133</v>
      </c>
      <c r="J3757" s="93" t="s">
        <v>10134</v>
      </c>
      <c r="K3757" s="153"/>
      <c r="L3757" s="153"/>
      <c r="M3757" s="153"/>
      <c r="N3757" s="153"/>
      <c r="O3757" s="153"/>
      <c r="P3757" s="153"/>
      <c r="Q3757" s="153"/>
      <c r="R3757" s="153"/>
      <c r="S3757" s="153"/>
    </row>
    <row r="3758" spans="1:19" ht="262.5">
      <c r="A3758" s="277" t="s">
        <v>25424</v>
      </c>
      <c r="B3758" s="253" t="s">
        <v>23</v>
      </c>
      <c r="C3758" s="93" t="s">
        <v>10135</v>
      </c>
      <c r="D3758" s="93" t="s">
        <v>10136</v>
      </c>
      <c r="E3758" s="148">
        <f ca="1">IFERROR(__xludf.DUMMYFUNCTION(" VLOOKUP(A3808, IMPORTRANGE(""https://docs.google.com/spreadsheets/d/1fj_Bhi2XPL3siwIh4sx4VRLAe31yD50oKdj5UlRYW0c/"", ""Сводка!A:AA""), 5, FALSE)"),192)</f>
        <v>192</v>
      </c>
      <c r="F3758" s="148" t="s">
        <v>46</v>
      </c>
      <c r="G3758" s="147">
        <f ca="1">IFERROR(__xludf.DUMMYFUNCTION(" VLOOKUP(A3808, IMPORTRANGE(""https://docs.google.com/spreadsheets/d/1QNLbnkR_AongFt22vMfNzfpjZ0CjpI8QI-w0wBnYA1w/"", ""Инфа!A:AA""), 6, FALSE)"),2024)</f>
        <v>2024</v>
      </c>
      <c r="H3758" s="150">
        <v>16500</v>
      </c>
      <c r="I3758" s="151" t="s">
        <v>67</v>
      </c>
      <c r="J3758" s="93" t="s">
        <v>10137</v>
      </c>
      <c r="K3758" s="153"/>
      <c r="L3758" s="153"/>
      <c r="M3758" s="153"/>
      <c r="N3758" s="153"/>
      <c r="O3758" s="153"/>
      <c r="P3758" s="153"/>
      <c r="Q3758" s="153"/>
      <c r="R3758" s="153"/>
      <c r="S3758" s="153"/>
    </row>
    <row r="3759" spans="1:19" ht="93.75">
      <c r="A3759" s="277" t="s">
        <v>25424</v>
      </c>
      <c r="B3759" s="253" t="s">
        <v>400</v>
      </c>
      <c r="C3759" s="93" t="s">
        <v>10138</v>
      </c>
      <c r="D3759" s="93" t="s">
        <v>10139</v>
      </c>
      <c r="E3759" s="148">
        <f ca="1">IFERROR(__xludf.DUMMYFUNCTION(" VLOOKUP(A3809, IMPORTRANGE(""https://docs.google.com/spreadsheets/d/1fj_Bhi2XPL3siwIh4sx4VRLAe31yD50oKdj5UlRYW0c/"", ""Сводка!A:AA""), 5, FALSE)"),140)</f>
        <v>140</v>
      </c>
      <c r="F3759" s="148" t="s">
        <v>677</v>
      </c>
      <c r="G3759" s="147">
        <f ca="1">IFERROR(__xludf.DUMMYFUNCTION(" VLOOKUP(A3809, IMPORTRANGE(""https://docs.google.com/spreadsheets/d/1QNLbnkR_AongFt22vMfNzfpjZ0CjpI8QI-w0wBnYA1w/"", ""Инфа!A:AA""), 6, FALSE)"),2024)</f>
        <v>2024</v>
      </c>
      <c r="H3759" s="150">
        <v>13400</v>
      </c>
      <c r="I3759" s="156" t="s">
        <v>596</v>
      </c>
      <c r="J3759" s="93" t="s">
        <v>10140</v>
      </c>
      <c r="K3759" s="153"/>
      <c r="L3759" s="153"/>
      <c r="M3759" s="153"/>
      <c r="N3759" s="153"/>
      <c r="O3759" s="153"/>
      <c r="P3759" s="153"/>
      <c r="Q3759" s="153"/>
      <c r="R3759" s="153"/>
      <c r="S3759" s="153"/>
    </row>
    <row r="3760" spans="1:19" ht="56.25">
      <c r="A3760" s="277" t="s">
        <v>25424</v>
      </c>
      <c r="B3760" s="253" t="s">
        <v>400</v>
      </c>
      <c r="C3760" s="93" t="s">
        <v>10141</v>
      </c>
      <c r="D3760" s="93" t="s">
        <v>10142</v>
      </c>
      <c r="E3760" s="148">
        <f ca="1">IFERROR(__xludf.DUMMYFUNCTION(" VLOOKUP(A3810, IMPORTRANGE(""https://docs.google.com/spreadsheets/d/1fj_Bhi2XPL3siwIh4sx4VRLAe31yD50oKdj5UlRYW0c/"", ""Сводка!A:AA""), 5, FALSE)"),392)</f>
        <v>392</v>
      </c>
      <c r="F3760" s="148" t="s">
        <v>415</v>
      </c>
      <c r="G3760" s="147">
        <f ca="1">IFERROR(__xludf.DUMMYFUNCTION(" VLOOKUP(A3810, IMPORTRANGE(""https://docs.google.com/spreadsheets/d/1QNLbnkR_AongFt22vMfNzfpjZ0CjpI8QI-w0wBnYA1w/"", ""Инфа!A:AA""), 6, FALSE)"),2024)</f>
        <v>2024</v>
      </c>
      <c r="H3760" s="154">
        <v>28500</v>
      </c>
      <c r="I3760" s="156" t="s">
        <v>6015</v>
      </c>
      <c r="J3760" s="93" t="s">
        <v>10143</v>
      </c>
      <c r="K3760" s="153"/>
      <c r="L3760" s="153"/>
      <c r="M3760" s="153"/>
      <c r="N3760" s="153"/>
      <c r="O3760" s="153"/>
      <c r="P3760" s="153"/>
      <c r="Q3760" s="153"/>
      <c r="R3760" s="153"/>
      <c r="S3760" s="153"/>
    </row>
    <row r="3761" spans="1:19" ht="93.75">
      <c r="A3761" s="277" t="s">
        <v>25424</v>
      </c>
      <c r="B3761" s="253" t="s">
        <v>400</v>
      </c>
      <c r="C3761" s="93" t="s">
        <v>10144</v>
      </c>
      <c r="D3761" s="93" t="s">
        <v>10145</v>
      </c>
      <c r="E3761" s="148">
        <f ca="1">IFERROR(__xludf.DUMMYFUNCTION(" VLOOKUP(A3811, IMPORTRANGE(""https://docs.google.com/spreadsheets/d/1fj_Bhi2XPL3siwIh4sx4VRLAe31yD50oKdj5UlRYW0c/"", ""Сводка!A:AA""), 5, FALSE)"),336)</f>
        <v>336</v>
      </c>
      <c r="F3761" s="148" t="s">
        <v>415</v>
      </c>
      <c r="G3761" s="147">
        <f ca="1">IFERROR(__xludf.DUMMYFUNCTION(" VLOOKUP(A3811, IMPORTRANGE(""https://docs.google.com/spreadsheets/d/1QNLbnkR_AongFt22vMfNzfpjZ0CjpI8QI-w0wBnYA1w/"", ""Инфа!A:AA""), 6, FALSE)"),2024)</f>
        <v>2024</v>
      </c>
      <c r="H3761" s="150">
        <v>15100</v>
      </c>
      <c r="I3761" s="156" t="s">
        <v>6015</v>
      </c>
      <c r="J3761" s="93" t="s">
        <v>10146</v>
      </c>
      <c r="K3761" s="153"/>
      <c r="L3761" s="153"/>
      <c r="M3761" s="153"/>
      <c r="N3761" s="153"/>
      <c r="O3761" s="153"/>
      <c r="P3761" s="153"/>
      <c r="Q3761" s="153"/>
      <c r="R3761" s="153"/>
      <c r="S3761" s="153"/>
    </row>
    <row r="3762" spans="1:19" ht="56.25">
      <c r="A3762" s="277" t="s">
        <v>25424</v>
      </c>
      <c r="B3762" s="253" t="s">
        <v>400</v>
      </c>
      <c r="C3762" s="93" t="s">
        <v>10144</v>
      </c>
      <c r="D3762" s="93" t="s">
        <v>10147</v>
      </c>
      <c r="E3762" s="148">
        <f ca="1">IFERROR(__xludf.DUMMYFUNCTION(" VLOOKUP(A3812, IMPORTRANGE(""https://docs.google.com/spreadsheets/d/1fj_Bhi2XPL3siwIh4sx4VRLAe31yD50oKdj5UlRYW0c/"", ""Сводка!A:AA""), 5, FALSE)"),188)</f>
        <v>188</v>
      </c>
      <c r="F3762" s="148" t="s">
        <v>415</v>
      </c>
      <c r="G3762" s="147">
        <f ca="1">IFERROR(__xludf.DUMMYFUNCTION(" VLOOKUP(A3812, IMPORTRANGE(""https://docs.google.com/spreadsheets/d/1QNLbnkR_AongFt22vMfNzfpjZ0CjpI8QI-w0wBnYA1w/"", ""Инфа!A:AA""), 6, FALSE)"),2024)</f>
        <v>2024</v>
      </c>
      <c r="H3762" s="150">
        <v>10600</v>
      </c>
      <c r="I3762" s="156" t="s">
        <v>6015</v>
      </c>
      <c r="J3762" s="93"/>
      <c r="K3762" s="153"/>
      <c r="L3762" s="153"/>
      <c r="M3762" s="153"/>
      <c r="N3762" s="153"/>
      <c r="O3762" s="153"/>
      <c r="P3762" s="153"/>
      <c r="Q3762" s="153"/>
      <c r="R3762" s="153"/>
      <c r="S3762" s="153"/>
    </row>
    <row r="3763" spans="1:19" ht="168.75">
      <c r="A3763" s="277" t="s">
        <v>25424</v>
      </c>
      <c r="B3763" s="253" t="s">
        <v>153</v>
      </c>
      <c r="C3763" s="93" t="s">
        <v>10148</v>
      </c>
      <c r="D3763" s="93" t="s">
        <v>10149</v>
      </c>
      <c r="E3763" s="148">
        <f ca="1">IFERROR(__xludf.DUMMYFUNCTION(" VLOOKUP(A3813, IMPORTRANGE(""https://docs.google.com/spreadsheets/d/1fj_Bhi2XPL3siwIh4sx4VRLAe31yD50oKdj5UlRYW0c/"", ""Сводка!A:AA""), 5, FALSE)"),154)</f>
        <v>154</v>
      </c>
      <c r="F3763" s="148" t="s">
        <v>108</v>
      </c>
      <c r="G3763" s="147">
        <f ca="1">IFERROR(__xludf.DUMMYFUNCTION(" VLOOKUP(A3813, IMPORTRANGE(""https://docs.google.com/spreadsheets/d/1QNLbnkR_AongFt22vMfNzfpjZ0CjpI8QI-w0wBnYA1w/"", ""Инфа!A:AA""), 6, FALSE)"),2024)</f>
        <v>2024</v>
      </c>
      <c r="H3763" s="150">
        <v>9600</v>
      </c>
      <c r="I3763" s="151" t="s">
        <v>614</v>
      </c>
      <c r="J3763" s="93"/>
      <c r="K3763" s="153"/>
      <c r="L3763" s="153"/>
      <c r="M3763" s="153"/>
      <c r="N3763" s="153"/>
      <c r="O3763" s="153"/>
      <c r="P3763" s="153"/>
      <c r="Q3763" s="153"/>
      <c r="R3763" s="153"/>
      <c r="S3763" s="153"/>
    </row>
    <row r="3764" spans="1:19" ht="112.5">
      <c r="A3764" s="277" t="s">
        <v>25424</v>
      </c>
      <c r="B3764" s="253" t="s">
        <v>400</v>
      </c>
      <c r="C3764" s="93" t="s">
        <v>10150</v>
      </c>
      <c r="D3764" s="93" t="s">
        <v>10151</v>
      </c>
      <c r="E3764" s="148">
        <f ca="1">IFERROR(__xludf.DUMMYFUNCTION(" VLOOKUP(A3814, IMPORTRANGE(""https://docs.google.com/spreadsheets/d/1fj_Bhi2XPL3siwIh4sx4VRLAe31yD50oKdj5UlRYW0c/"", ""Сводка!A:AA""), 5, FALSE)"),120)</f>
        <v>120</v>
      </c>
      <c r="F3764" s="148" t="s">
        <v>26</v>
      </c>
      <c r="G3764" s="147">
        <f ca="1">IFERROR(__xludf.DUMMYFUNCTION(" VLOOKUP(A3814, IMPORTRANGE(""https://docs.google.com/spreadsheets/d/1QNLbnkR_AongFt22vMfNzfpjZ0CjpI8QI-w0wBnYA1w/"", ""Инфа!A:AA""), 6, FALSE)"),2024)</f>
        <v>2024</v>
      </c>
      <c r="H3764" s="150">
        <v>8600</v>
      </c>
      <c r="I3764" s="151" t="s">
        <v>470</v>
      </c>
      <c r="J3764" s="93" t="s">
        <v>10152</v>
      </c>
      <c r="K3764" s="153"/>
      <c r="L3764" s="153"/>
      <c r="M3764" s="153"/>
      <c r="N3764" s="153"/>
      <c r="O3764" s="153"/>
      <c r="P3764" s="153"/>
      <c r="Q3764" s="153"/>
      <c r="R3764" s="153"/>
      <c r="S3764" s="153"/>
    </row>
    <row r="3765" spans="1:19" ht="93.75">
      <c r="A3765" s="277" t="s">
        <v>25424</v>
      </c>
      <c r="B3765" s="253" t="s">
        <v>153</v>
      </c>
      <c r="C3765" s="93" t="s">
        <v>10153</v>
      </c>
      <c r="D3765" s="93" t="s">
        <v>10154</v>
      </c>
      <c r="E3765" s="148">
        <f ca="1">IFERROR(__xludf.DUMMYFUNCTION(" VLOOKUP(A3815, IMPORTRANGE(""https://docs.google.com/spreadsheets/d/1fj_Bhi2XPL3siwIh4sx4VRLAe31yD50oKdj5UlRYW0c/"", ""Сводка!A:AA""), 5, FALSE)"),80)</f>
        <v>80</v>
      </c>
      <c r="F3765" s="148" t="s">
        <v>50</v>
      </c>
      <c r="G3765" s="147">
        <f ca="1">IFERROR(__xludf.DUMMYFUNCTION(" VLOOKUP(A3815, IMPORTRANGE(""https://docs.google.com/spreadsheets/d/1QNLbnkR_AongFt22vMfNzfpjZ0CjpI8QI-w0wBnYA1w/"", ""Инфа!A:AA""), 6, FALSE)"),2024)</f>
        <v>2024</v>
      </c>
      <c r="H3765" s="150">
        <v>9800</v>
      </c>
      <c r="I3765" s="151" t="s">
        <v>404</v>
      </c>
      <c r="J3765" s="93" t="s">
        <v>10155</v>
      </c>
      <c r="K3765" s="153"/>
      <c r="L3765" s="153"/>
      <c r="M3765" s="153"/>
      <c r="N3765" s="153"/>
      <c r="O3765" s="153"/>
      <c r="P3765" s="153"/>
      <c r="Q3765" s="153"/>
      <c r="R3765" s="153"/>
      <c r="S3765" s="153"/>
    </row>
    <row r="3766" spans="1:19" ht="93.75">
      <c r="A3766" s="277" t="s">
        <v>25424</v>
      </c>
      <c r="B3766" s="253" t="s">
        <v>153</v>
      </c>
      <c r="C3766" s="93" t="s">
        <v>10156</v>
      </c>
      <c r="D3766" s="93" t="s">
        <v>10157</v>
      </c>
      <c r="E3766" s="148">
        <f ca="1">IFERROR(__xludf.DUMMYFUNCTION(" VLOOKUP(A3816, IMPORTRANGE(""https://docs.google.com/spreadsheets/d/1fj_Bhi2XPL3siwIh4sx4VRLAe31yD50oKdj5UlRYW0c/"", ""Сводка!A:AA""), 5, FALSE)"),76)</f>
        <v>76</v>
      </c>
      <c r="F3766" s="148" t="s">
        <v>403</v>
      </c>
      <c r="G3766" s="147">
        <f ca="1">IFERROR(__xludf.DUMMYFUNCTION(" VLOOKUP(A3816, IMPORTRANGE(""https://docs.google.com/spreadsheets/d/1QNLbnkR_AongFt22vMfNzfpjZ0CjpI8QI-w0wBnYA1w/"", ""Инфа!A:AA""), 6, FALSE)"),2024)</f>
        <v>2024</v>
      </c>
      <c r="H3766" s="150">
        <v>9600</v>
      </c>
      <c r="I3766" s="151" t="s">
        <v>404</v>
      </c>
      <c r="J3766" s="93" t="s">
        <v>10158</v>
      </c>
      <c r="K3766" s="153"/>
      <c r="L3766" s="153"/>
      <c r="M3766" s="153"/>
      <c r="N3766" s="153"/>
      <c r="O3766" s="153"/>
      <c r="P3766" s="153"/>
      <c r="Q3766" s="153"/>
      <c r="R3766" s="153"/>
      <c r="S3766" s="153"/>
    </row>
    <row r="3767" spans="1:19" ht="131.25">
      <c r="A3767" s="277" t="s">
        <v>25424</v>
      </c>
      <c r="B3767" s="253" t="s">
        <v>153</v>
      </c>
      <c r="C3767" s="96" t="s">
        <v>10159</v>
      </c>
      <c r="D3767" s="96" t="s">
        <v>10160</v>
      </c>
      <c r="E3767" s="148">
        <f ca="1">IFERROR(__xludf.DUMMYFUNCTION(" VLOOKUP(A3817, IMPORTRANGE(""https://docs.google.com/spreadsheets/d/1fj_Bhi2XPL3siwIh4sx4VRLAe31yD50oKdj5UlRYW0c/"", ""Сводка!A:AA""), 5, FALSE)"),104)</f>
        <v>104</v>
      </c>
      <c r="F3767" s="165" t="s">
        <v>108</v>
      </c>
      <c r="G3767" s="147">
        <f ca="1">IFERROR(__xludf.DUMMYFUNCTION(" VLOOKUP(A3817, IMPORTRANGE(""https://docs.google.com/spreadsheets/d/1QNLbnkR_AongFt22vMfNzfpjZ0CjpI8QI-w0wBnYA1w/"", ""Инфа!A:AA""), 6, FALSE)"),2024)</f>
        <v>2024</v>
      </c>
      <c r="H3767" s="150">
        <v>11200</v>
      </c>
      <c r="I3767" s="156" t="s">
        <v>404</v>
      </c>
      <c r="J3767" s="93" t="s">
        <v>10161</v>
      </c>
      <c r="K3767" s="153"/>
      <c r="L3767" s="153"/>
      <c r="M3767" s="153"/>
      <c r="N3767" s="153"/>
      <c r="O3767" s="153"/>
      <c r="P3767" s="153"/>
      <c r="Q3767" s="153"/>
      <c r="R3767" s="153"/>
      <c r="S3767" s="153"/>
    </row>
    <row r="3768" spans="1:19" ht="112.5">
      <c r="A3768" s="277" t="s">
        <v>25424</v>
      </c>
      <c r="B3768" s="253" t="s">
        <v>400</v>
      </c>
      <c r="C3768" s="96" t="s">
        <v>10162</v>
      </c>
      <c r="D3768" s="96" t="s">
        <v>10163</v>
      </c>
      <c r="E3768" s="148">
        <f ca="1">IFERROR(__xludf.DUMMYFUNCTION(" VLOOKUP(A3818, IMPORTRANGE(""https://docs.google.com/spreadsheets/d/1fj_Bhi2XPL3siwIh4sx4VRLAe31yD50oKdj5UlRYW0c/"", ""Сводка!A:AA""), 5, FALSE)"),136)</f>
        <v>136</v>
      </c>
      <c r="F3768" s="165" t="s">
        <v>108</v>
      </c>
      <c r="G3768" s="147">
        <f ca="1">IFERROR(__xludf.DUMMYFUNCTION(" VLOOKUP(A3818, IMPORTRANGE(""https://docs.google.com/spreadsheets/d/1QNLbnkR_AongFt22vMfNzfpjZ0CjpI8QI-w0wBnYA1w/"", ""Инфа!A:AA""), 6, FALSE)"),2024)</f>
        <v>2024</v>
      </c>
      <c r="H3768" s="150">
        <v>13200</v>
      </c>
      <c r="I3768" s="151" t="s">
        <v>404</v>
      </c>
      <c r="J3768" s="93" t="s">
        <v>10164</v>
      </c>
      <c r="K3768" s="153"/>
      <c r="L3768" s="153"/>
      <c r="M3768" s="153"/>
      <c r="N3768" s="153"/>
      <c r="O3768" s="153"/>
      <c r="P3768" s="153"/>
      <c r="Q3768" s="153"/>
      <c r="R3768" s="153"/>
      <c r="S3768" s="153"/>
    </row>
    <row r="3769" spans="1:19" ht="37.5">
      <c r="A3769" s="277" t="s">
        <v>25424</v>
      </c>
      <c r="B3769" s="253" t="s">
        <v>400</v>
      </c>
      <c r="C3769" s="96" t="s">
        <v>10165</v>
      </c>
      <c r="D3769" s="96" t="s">
        <v>10166</v>
      </c>
      <c r="E3769" s="148">
        <f ca="1">IFERROR(__xludf.DUMMYFUNCTION(" VLOOKUP(A3819, IMPORTRANGE(""https://docs.google.com/spreadsheets/d/1fj_Bhi2XPL3siwIh4sx4VRLAe31yD50oKdj5UlRYW0c/"", ""Сводка!A:AA""), 5, FALSE)"),116)</f>
        <v>116</v>
      </c>
      <c r="F3769" s="165" t="s">
        <v>415</v>
      </c>
      <c r="G3769" s="147">
        <f ca="1">IFERROR(__xludf.DUMMYFUNCTION(" VLOOKUP(A3819, IMPORTRANGE(""https://docs.google.com/spreadsheets/d/1QNLbnkR_AongFt22vMfNzfpjZ0CjpI8QI-w0wBnYA1w/"", ""Инфа!A:AA""), 6, FALSE)"),2024)</f>
        <v>2024</v>
      </c>
      <c r="H3769" s="150">
        <v>12000</v>
      </c>
      <c r="I3769" s="151" t="s">
        <v>404</v>
      </c>
      <c r="J3769" s="93"/>
      <c r="K3769" s="153"/>
      <c r="L3769" s="153"/>
      <c r="M3769" s="153"/>
      <c r="N3769" s="153"/>
      <c r="O3769" s="153"/>
      <c r="P3769" s="153"/>
      <c r="Q3769" s="153"/>
      <c r="R3769" s="153"/>
      <c r="S3769" s="153"/>
    </row>
    <row r="3770" spans="1:19" ht="150">
      <c r="A3770" s="277" t="s">
        <v>25424</v>
      </c>
      <c r="B3770" s="253" t="s">
        <v>153</v>
      </c>
      <c r="C3770" s="96" t="s">
        <v>10165</v>
      </c>
      <c r="D3770" s="96" t="s">
        <v>10167</v>
      </c>
      <c r="E3770" s="148">
        <f ca="1">IFERROR(__xludf.DUMMYFUNCTION(" VLOOKUP(A3820, IMPORTRANGE(""https://docs.google.com/spreadsheets/d/1fj_Bhi2XPL3siwIh4sx4VRLAe31yD50oKdj5UlRYW0c/"", ""Сводка!A:AA""), 5, FALSE)"),124)</f>
        <v>124</v>
      </c>
      <c r="F3770" s="165" t="s">
        <v>50</v>
      </c>
      <c r="G3770" s="147">
        <f ca="1">IFERROR(__xludf.DUMMYFUNCTION(" VLOOKUP(A3820, IMPORTRANGE(""https://docs.google.com/spreadsheets/d/1QNLbnkR_AongFt22vMfNzfpjZ0CjpI8QI-w0wBnYA1w/"", ""Инфа!A:AA""), 6, FALSE)"),2024)</f>
        <v>2024</v>
      </c>
      <c r="H3770" s="150">
        <v>12400</v>
      </c>
      <c r="I3770" s="151" t="s">
        <v>404</v>
      </c>
      <c r="J3770" s="93" t="s">
        <v>10168</v>
      </c>
      <c r="K3770" s="153"/>
      <c r="L3770" s="153"/>
      <c r="M3770" s="153"/>
      <c r="N3770" s="153"/>
      <c r="O3770" s="153"/>
      <c r="P3770" s="153"/>
      <c r="Q3770" s="153"/>
      <c r="R3770" s="153"/>
      <c r="S3770" s="153"/>
    </row>
    <row r="3771" spans="1:19" ht="131.25">
      <c r="A3771" s="277" t="s">
        <v>25424</v>
      </c>
      <c r="B3771" s="253" t="s">
        <v>153</v>
      </c>
      <c r="C3771" s="96" t="s">
        <v>10165</v>
      </c>
      <c r="D3771" s="96" t="s">
        <v>10169</v>
      </c>
      <c r="E3771" s="148">
        <f ca="1">IFERROR(__xludf.DUMMYFUNCTION(" VLOOKUP(A3821, IMPORTRANGE(""https://docs.google.com/spreadsheets/d/1fj_Bhi2XPL3siwIh4sx4VRLAe31yD50oKdj5UlRYW0c/"", ""Сводка!A:AA""), 5, FALSE)"),92)</f>
        <v>92</v>
      </c>
      <c r="F3771" s="165" t="s">
        <v>50</v>
      </c>
      <c r="G3771" s="147">
        <f ca="1">IFERROR(__xludf.DUMMYFUNCTION(" VLOOKUP(A3821, IMPORTRANGE(""https://docs.google.com/spreadsheets/d/1QNLbnkR_AongFt22vMfNzfpjZ0CjpI8QI-w0wBnYA1w/"", ""Инфа!A:AA""), 6, FALSE)"),2024)</f>
        <v>2024</v>
      </c>
      <c r="H3771" s="150">
        <v>10500</v>
      </c>
      <c r="I3771" s="151" t="s">
        <v>404</v>
      </c>
      <c r="J3771" s="93" t="s">
        <v>10170</v>
      </c>
      <c r="K3771" s="153"/>
      <c r="L3771" s="153"/>
      <c r="M3771" s="153"/>
      <c r="N3771" s="153"/>
      <c r="O3771" s="153"/>
      <c r="P3771" s="153"/>
      <c r="Q3771" s="153"/>
      <c r="R3771" s="153"/>
      <c r="S3771" s="153"/>
    </row>
    <row r="3772" spans="1:19" ht="112.5">
      <c r="A3772" s="277" t="s">
        <v>25424</v>
      </c>
      <c r="B3772" s="253" t="s">
        <v>153</v>
      </c>
      <c r="C3772" s="96" t="s">
        <v>10165</v>
      </c>
      <c r="D3772" s="96" t="s">
        <v>10171</v>
      </c>
      <c r="E3772" s="148">
        <f ca="1">IFERROR(__xludf.DUMMYFUNCTION(" VLOOKUP(A3822, IMPORTRANGE(""https://docs.google.com/spreadsheets/d/1fj_Bhi2XPL3siwIh4sx4VRLAe31yD50oKdj5UlRYW0c/"", ""Сводка!A:AA""), 5, FALSE)"),136)</f>
        <v>136</v>
      </c>
      <c r="F3772" s="165" t="s">
        <v>108</v>
      </c>
      <c r="G3772" s="147">
        <f ca="1">IFERROR(__xludf.DUMMYFUNCTION(" VLOOKUP(A3822, IMPORTRANGE(""https://docs.google.com/spreadsheets/d/1QNLbnkR_AongFt22vMfNzfpjZ0CjpI8QI-w0wBnYA1w/"", ""Инфа!A:AA""), 6, FALSE)"),2024)</f>
        <v>2024</v>
      </c>
      <c r="H3772" s="150">
        <v>9100</v>
      </c>
      <c r="I3772" s="151" t="s">
        <v>404</v>
      </c>
      <c r="J3772" s="93" t="s">
        <v>10172</v>
      </c>
      <c r="K3772" s="153"/>
      <c r="L3772" s="153"/>
      <c r="M3772" s="153"/>
      <c r="N3772" s="153"/>
      <c r="O3772" s="153"/>
      <c r="P3772" s="153"/>
      <c r="Q3772" s="153"/>
      <c r="R3772" s="153"/>
      <c r="S3772" s="153"/>
    </row>
    <row r="3773" spans="1:19" ht="131.25">
      <c r="A3773" s="277" t="s">
        <v>25424</v>
      </c>
      <c r="B3773" s="253" t="s">
        <v>153</v>
      </c>
      <c r="C3773" s="93" t="s">
        <v>10173</v>
      </c>
      <c r="D3773" s="93" t="s">
        <v>10174</v>
      </c>
      <c r="E3773" s="148">
        <f ca="1">IFERROR(__xludf.DUMMYFUNCTION(" VLOOKUP(A3823, IMPORTRANGE(""https://docs.google.com/spreadsheets/d/1fj_Bhi2XPL3siwIh4sx4VRLAe31yD50oKdj5UlRYW0c/"", ""Сводка!A:AA""), 5, FALSE)"),88)</f>
        <v>88</v>
      </c>
      <c r="F3773" s="148" t="s">
        <v>26</v>
      </c>
      <c r="G3773" s="147">
        <f ca="1">IFERROR(__xludf.DUMMYFUNCTION(" VLOOKUP(A3823, IMPORTRANGE(""https://docs.google.com/spreadsheets/d/1QNLbnkR_AongFt22vMfNzfpjZ0CjpI8QI-w0wBnYA1w/"", ""Инфа!A:AA""), 6, FALSE)"),2024)</f>
        <v>2024</v>
      </c>
      <c r="H3773" s="150">
        <v>10300</v>
      </c>
      <c r="I3773" s="151" t="s">
        <v>404</v>
      </c>
      <c r="J3773" s="93" t="s">
        <v>10175</v>
      </c>
      <c r="K3773" s="153"/>
      <c r="L3773" s="153"/>
      <c r="M3773" s="153"/>
      <c r="N3773" s="153"/>
      <c r="O3773" s="153"/>
      <c r="P3773" s="153"/>
      <c r="Q3773" s="153"/>
      <c r="R3773" s="153"/>
      <c r="S3773" s="153"/>
    </row>
    <row r="3774" spans="1:19" ht="150">
      <c r="A3774" s="277" t="s">
        <v>25424</v>
      </c>
      <c r="B3774" s="253" t="s">
        <v>13</v>
      </c>
      <c r="C3774" s="93" t="s">
        <v>10176</v>
      </c>
      <c r="D3774" s="93" t="s">
        <v>10177</v>
      </c>
      <c r="E3774" s="148">
        <f ca="1">IFERROR(__xludf.DUMMYFUNCTION(" VLOOKUP(A3824, IMPORTRANGE(""https://docs.google.com/spreadsheets/d/1fj_Bhi2XPL3siwIh4sx4VRLAe31yD50oKdj5UlRYW0c/"", ""Сводка!A:AA""), 5, FALSE)"),112)</f>
        <v>112</v>
      </c>
      <c r="F3774" s="148"/>
      <c r="G3774" s="147">
        <f ca="1">IFERROR(__xludf.DUMMYFUNCTION(" VLOOKUP(A3824, IMPORTRANGE(""https://docs.google.com/spreadsheets/d/1QNLbnkR_AongFt22vMfNzfpjZ0CjpI8QI-w0wBnYA1w/"", ""Инфа!A:AA""), 6, FALSE)"),2024)</f>
        <v>2024</v>
      </c>
      <c r="H3774" s="150">
        <v>11700</v>
      </c>
      <c r="I3774" s="151" t="s">
        <v>404</v>
      </c>
      <c r="J3774" s="93" t="s">
        <v>10178</v>
      </c>
      <c r="K3774" s="153"/>
      <c r="L3774" s="153"/>
      <c r="M3774" s="153"/>
      <c r="N3774" s="153"/>
      <c r="O3774" s="153"/>
      <c r="P3774" s="153"/>
      <c r="Q3774" s="153"/>
      <c r="R3774" s="153"/>
      <c r="S3774" s="153"/>
    </row>
    <row r="3775" spans="1:19" ht="75">
      <c r="A3775" s="277" t="s">
        <v>25424</v>
      </c>
      <c r="B3775" s="253" t="s">
        <v>13</v>
      </c>
      <c r="C3775" s="93" t="s">
        <v>10179</v>
      </c>
      <c r="D3775" s="93" t="s">
        <v>10180</v>
      </c>
      <c r="E3775" s="148">
        <f ca="1">IFERROR(__xludf.DUMMYFUNCTION(" VLOOKUP(A3825, IMPORTRANGE(""https://docs.google.com/spreadsheets/d/1fj_Bhi2XPL3siwIh4sx4VRLAe31yD50oKdj5UlRYW0c/"", ""Сводка!A:AA""), 5, FALSE)"),80)</f>
        <v>80</v>
      </c>
      <c r="F3775" s="148" t="s">
        <v>16</v>
      </c>
      <c r="G3775" s="147">
        <f ca="1">IFERROR(__xludf.DUMMYFUNCTION(" VLOOKUP(A3825, IMPORTRANGE(""https://docs.google.com/spreadsheets/d/1QNLbnkR_AongFt22vMfNzfpjZ0CjpI8QI-w0wBnYA1w/"", ""Инфа!A:AA""), 6, FALSE)"),2024)</f>
        <v>2024</v>
      </c>
      <c r="H3775" s="150">
        <v>9800</v>
      </c>
      <c r="I3775" s="151" t="s">
        <v>404</v>
      </c>
      <c r="J3775" s="93" t="s">
        <v>10181</v>
      </c>
      <c r="K3775" s="153"/>
      <c r="L3775" s="153"/>
      <c r="M3775" s="153"/>
      <c r="N3775" s="153"/>
      <c r="O3775" s="153"/>
      <c r="P3775" s="153"/>
      <c r="Q3775" s="153"/>
      <c r="R3775" s="153"/>
      <c r="S3775" s="153"/>
    </row>
    <row r="3776" spans="1:19" ht="168.75">
      <c r="A3776" s="277" t="s">
        <v>25424</v>
      </c>
      <c r="B3776" s="253" t="s">
        <v>153</v>
      </c>
      <c r="C3776" s="93" t="s">
        <v>10182</v>
      </c>
      <c r="D3776" s="93" t="s">
        <v>10183</v>
      </c>
      <c r="E3776" s="148">
        <f ca="1">IFERROR(__xludf.DUMMYFUNCTION(" VLOOKUP(A3826, IMPORTRANGE(""https://docs.google.com/spreadsheets/d/1fj_Bhi2XPL3siwIh4sx4VRLAe31yD50oKdj5UlRYW0c/"", ""Сводка!A:AA""), 5, FALSE)"),160)</f>
        <v>160</v>
      </c>
      <c r="F3776" s="148" t="s">
        <v>165</v>
      </c>
      <c r="G3776" s="147">
        <f ca="1">IFERROR(__xludf.DUMMYFUNCTION(" VLOOKUP(A3826, IMPORTRANGE(""https://docs.google.com/spreadsheets/d/1QNLbnkR_AongFt22vMfNzfpjZ0CjpI8QI-w0wBnYA1w/"", ""Инфа!A:AA""), 6, FALSE)"),2024)</f>
        <v>2024</v>
      </c>
      <c r="H3776" s="150">
        <v>14600</v>
      </c>
      <c r="I3776" s="151" t="s">
        <v>2099</v>
      </c>
      <c r="J3776" s="93" t="s">
        <v>10184</v>
      </c>
      <c r="K3776" s="153"/>
      <c r="L3776" s="153"/>
      <c r="M3776" s="153"/>
      <c r="N3776" s="153"/>
      <c r="O3776" s="153"/>
      <c r="P3776" s="153"/>
      <c r="Q3776" s="153"/>
      <c r="R3776" s="153"/>
      <c r="S3776" s="153"/>
    </row>
    <row r="3777" spans="1:19" ht="93.75">
      <c r="A3777" s="277" t="s">
        <v>25424</v>
      </c>
      <c r="B3777" s="253" t="s">
        <v>153</v>
      </c>
      <c r="C3777" s="93" t="s">
        <v>10182</v>
      </c>
      <c r="D3777" s="93" t="s">
        <v>6633</v>
      </c>
      <c r="E3777" s="148">
        <f ca="1">IFERROR(__xludf.DUMMYFUNCTION(" VLOOKUP(A3827, IMPORTRANGE(""https://docs.google.com/spreadsheets/d/1fj_Bhi2XPL3siwIh4sx4VRLAe31yD50oKdj5UlRYW0c/"", ""Сводка!A:AA""), 5, FALSE)"),140)</f>
        <v>140</v>
      </c>
      <c r="F3777" s="148" t="s">
        <v>165</v>
      </c>
      <c r="G3777" s="147">
        <f ca="1">IFERROR(__xludf.DUMMYFUNCTION(" VLOOKUP(A3827, IMPORTRANGE(""https://docs.google.com/spreadsheets/d/1QNLbnkR_AongFt22vMfNzfpjZ0CjpI8QI-w0wBnYA1w/"", ""Инфа!A:AA""), 6, FALSE)"),2024)</f>
        <v>2024</v>
      </c>
      <c r="H3777" s="150">
        <v>13400</v>
      </c>
      <c r="I3777" s="151" t="s">
        <v>927</v>
      </c>
      <c r="J3777" s="93" t="s">
        <v>10185</v>
      </c>
      <c r="K3777" s="153"/>
      <c r="L3777" s="153"/>
      <c r="M3777" s="153"/>
      <c r="N3777" s="153"/>
      <c r="O3777" s="153"/>
      <c r="P3777" s="153"/>
      <c r="Q3777" s="153"/>
      <c r="R3777" s="153"/>
      <c r="S3777" s="153"/>
    </row>
    <row r="3778" spans="1:19" ht="262.5">
      <c r="A3778" s="277" t="s">
        <v>25424</v>
      </c>
      <c r="B3778" s="253" t="s">
        <v>153</v>
      </c>
      <c r="C3778" s="93" t="s">
        <v>10186</v>
      </c>
      <c r="D3778" s="93" t="s">
        <v>10187</v>
      </c>
      <c r="E3778" s="148">
        <f ca="1">IFERROR(__xludf.DUMMYFUNCTION(" VLOOKUP(A3828, IMPORTRANGE(""https://docs.google.com/spreadsheets/d/1fj_Bhi2XPL3siwIh4sx4VRLAe31yD50oKdj5UlRYW0c/"", ""Сводка!A:AA""), 5, FALSE)"),180)</f>
        <v>180</v>
      </c>
      <c r="F3778" s="148" t="s">
        <v>4309</v>
      </c>
      <c r="G3778" s="147">
        <f ca="1">IFERROR(__xludf.DUMMYFUNCTION(" VLOOKUP(A3828, IMPORTRANGE(""https://docs.google.com/spreadsheets/d/1QNLbnkR_AongFt22vMfNzfpjZ0CjpI8QI-w0wBnYA1w/"", ""Инфа!A:AA""), 6, FALSE)"),2024)</f>
        <v>2024</v>
      </c>
      <c r="H3778" s="150">
        <v>15800</v>
      </c>
      <c r="I3778" s="151" t="s">
        <v>210</v>
      </c>
      <c r="J3778" s="93" t="s">
        <v>10188</v>
      </c>
      <c r="K3778" s="153"/>
      <c r="L3778" s="153"/>
      <c r="M3778" s="153"/>
      <c r="N3778" s="153"/>
      <c r="O3778" s="153"/>
      <c r="P3778" s="153"/>
      <c r="Q3778" s="153"/>
      <c r="R3778" s="153"/>
      <c r="S3778" s="153"/>
    </row>
    <row r="3779" spans="1:19" ht="262.5">
      <c r="A3779" s="277" t="s">
        <v>25424</v>
      </c>
      <c r="B3779" s="253" t="s">
        <v>400</v>
      </c>
      <c r="C3779" s="93" t="s">
        <v>10189</v>
      </c>
      <c r="D3779" s="93" t="s">
        <v>10190</v>
      </c>
      <c r="E3779" s="148">
        <f ca="1">IFERROR(__xludf.DUMMYFUNCTION(" VLOOKUP(A3829, IMPORTRANGE(""https://docs.google.com/spreadsheets/d/1fj_Bhi2XPL3siwIh4sx4VRLAe31yD50oKdj5UlRYW0c/"", ""Сводка!A:AA""), 5, FALSE)"),176)</f>
        <v>176</v>
      </c>
      <c r="F3779" s="148" t="s">
        <v>1060</v>
      </c>
      <c r="G3779" s="147">
        <f ca="1">IFERROR(__xludf.DUMMYFUNCTION(" VLOOKUP(A3829, IMPORTRANGE(""https://docs.google.com/spreadsheets/d/1QNLbnkR_AongFt22vMfNzfpjZ0CjpI8QI-w0wBnYA1w/"", ""Инфа!A:AA""), 6, FALSE)"),2024)</f>
        <v>2024</v>
      </c>
      <c r="H3779" s="150">
        <v>15600</v>
      </c>
      <c r="I3779" s="151" t="s">
        <v>210</v>
      </c>
      <c r="J3779" s="93" t="s">
        <v>10191</v>
      </c>
      <c r="K3779" s="153"/>
      <c r="L3779" s="153"/>
      <c r="M3779" s="153"/>
      <c r="N3779" s="153"/>
      <c r="O3779" s="153"/>
      <c r="P3779" s="153"/>
      <c r="Q3779" s="153"/>
      <c r="R3779" s="153"/>
      <c r="S3779" s="153"/>
    </row>
    <row r="3780" spans="1:19" ht="56.25">
      <c r="A3780" s="277" t="s">
        <v>25424</v>
      </c>
      <c r="B3780" s="253" t="s">
        <v>153</v>
      </c>
      <c r="C3780" s="93" t="s">
        <v>10192</v>
      </c>
      <c r="D3780" s="93" t="s">
        <v>10193</v>
      </c>
      <c r="E3780" s="148">
        <f ca="1">IFERROR(__xludf.DUMMYFUNCTION(" VLOOKUP(A3830, IMPORTRANGE(""https://docs.google.com/spreadsheets/d/1fj_Bhi2XPL3siwIh4sx4VRLAe31yD50oKdj5UlRYW0c/"", ""Сводка!A:AA""), 5, FALSE)"),356)</f>
        <v>356</v>
      </c>
      <c r="F3780" s="148" t="s">
        <v>3465</v>
      </c>
      <c r="G3780" s="147">
        <f ca="1">IFERROR(__xludf.DUMMYFUNCTION(" VLOOKUP(A3830, IMPORTRANGE(""https://docs.google.com/spreadsheets/d/1QNLbnkR_AongFt22vMfNzfpjZ0CjpI8QI-w0wBnYA1w/"", ""Инфа!A:AA""), 6, FALSE)"),2023)</f>
        <v>2023</v>
      </c>
      <c r="H3780" s="154">
        <v>26400</v>
      </c>
      <c r="I3780" s="151" t="s">
        <v>85</v>
      </c>
      <c r="J3780" s="93" t="s">
        <v>10194</v>
      </c>
      <c r="K3780" s="153"/>
      <c r="L3780" s="153"/>
      <c r="M3780" s="153"/>
      <c r="N3780" s="153"/>
      <c r="O3780" s="153"/>
      <c r="P3780" s="153"/>
      <c r="Q3780" s="153"/>
      <c r="R3780" s="153"/>
      <c r="S3780" s="153"/>
    </row>
    <row r="3781" spans="1:19" ht="112.5">
      <c r="A3781" s="277" t="s">
        <v>25424</v>
      </c>
      <c r="B3781" s="253" t="s">
        <v>400</v>
      </c>
      <c r="C3781" s="93" t="s">
        <v>10195</v>
      </c>
      <c r="D3781" s="93" t="s">
        <v>10196</v>
      </c>
      <c r="E3781" s="148">
        <f ca="1">IFERROR(__xludf.DUMMYFUNCTION(" VLOOKUP(A3831, IMPORTRANGE(""https://docs.google.com/spreadsheets/d/1fj_Bhi2XPL3siwIh4sx4VRLAe31yD50oKdj5UlRYW0c/"", ""Сводка!A:AA""), 5, FALSE)"),300)</f>
        <v>300</v>
      </c>
      <c r="F3781" s="148" t="s">
        <v>10197</v>
      </c>
      <c r="G3781" s="147">
        <f ca="1">IFERROR(__xludf.DUMMYFUNCTION(" VLOOKUP(A3831, IMPORTRANGE(""https://docs.google.com/spreadsheets/d/1QNLbnkR_AongFt22vMfNzfpjZ0CjpI8QI-w0wBnYA1w/"", ""Инфа!A:AA""), 6, FALSE)"),2024)</f>
        <v>2024</v>
      </c>
      <c r="H3781" s="150">
        <v>23000</v>
      </c>
      <c r="I3781" s="151" t="s">
        <v>489</v>
      </c>
      <c r="J3781" s="93" t="s">
        <v>10198</v>
      </c>
      <c r="K3781" s="153"/>
      <c r="L3781" s="153"/>
      <c r="M3781" s="153"/>
      <c r="N3781" s="153"/>
      <c r="O3781" s="153"/>
      <c r="P3781" s="153"/>
      <c r="Q3781" s="153"/>
      <c r="R3781" s="153"/>
      <c r="S3781" s="153"/>
    </row>
    <row r="3782" spans="1:19" ht="112.5">
      <c r="A3782" s="277" t="s">
        <v>25424</v>
      </c>
      <c r="B3782" s="253" t="s">
        <v>400</v>
      </c>
      <c r="C3782" s="93" t="s">
        <v>10199</v>
      </c>
      <c r="D3782" s="93" t="s">
        <v>10200</v>
      </c>
      <c r="E3782" s="148">
        <f ca="1">IFERROR(__xludf.DUMMYFUNCTION(" VLOOKUP(A3832, IMPORTRANGE(""https://docs.google.com/spreadsheets/d/1fj_Bhi2XPL3siwIh4sx4VRLAe31yD50oKdj5UlRYW0c/"", ""Сводка!A:AA""), 5, FALSE)"),244)</f>
        <v>244</v>
      </c>
      <c r="F3782" s="148" t="s">
        <v>10197</v>
      </c>
      <c r="G3782" s="147">
        <f ca="1">IFERROR(__xludf.DUMMYFUNCTION(" VLOOKUP(A3832, IMPORTRANGE(""https://docs.google.com/spreadsheets/d/1QNLbnkR_AongFt22vMfNzfpjZ0CjpI8QI-w0wBnYA1w/"", ""Инфа!A:AA""), 6, FALSE)"),2024)</f>
        <v>2024</v>
      </c>
      <c r="H3782" s="150">
        <v>12300</v>
      </c>
      <c r="I3782" s="151" t="s">
        <v>489</v>
      </c>
      <c r="J3782" s="93" t="s">
        <v>10198</v>
      </c>
      <c r="K3782" s="153"/>
      <c r="L3782" s="153"/>
      <c r="M3782" s="153"/>
      <c r="N3782" s="153"/>
      <c r="O3782" s="153"/>
      <c r="P3782" s="153"/>
      <c r="Q3782" s="153"/>
      <c r="R3782" s="153"/>
      <c r="S3782" s="153"/>
    </row>
    <row r="3783" spans="1:19" ht="112.5">
      <c r="A3783" s="277" t="s">
        <v>25424</v>
      </c>
      <c r="B3783" s="253" t="s">
        <v>400</v>
      </c>
      <c r="C3783" s="93" t="s">
        <v>10199</v>
      </c>
      <c r="D3783" s="93" t="s">
        <v>10201</v>
      </c>
      <c r="E3783" s="148">
        <f ca="1">IFERROR(__xludf.DUMMYFUNCTION(" VLOOKUP(A3833, IMPORTRANGE(""https://docs.google.com/spreadsheets/d/1fj_Bhi2XPL3siwIh4sx4VRLAe31yD50oKdj5UlRYW0c/"", ""Сводка!A:AA""), 5, FALSE)"),188)</f>
        <v>188</v>
      </c>
      <c r="F3783" s="148" t="s">
        <v>10197</v>
      </c>
      <c r="G3783" s="147">
        <f ca="1">IFERROR(__xludf.DUMMYFUNCTION(" VLOOKUP(A3833, IMPORTRANGE(""https://docs.google.com/spreadsheets/d/1QNLbnkR_AongFt22vMfNzfpjZ0CjpI8QI-w0wBnYA1w/"", ""Инфа!A:AA""), 6, FALSE)"),2024)</f>
        <v>2024</v>
      </c>
      <c r="H3783" s="150">
        <v>16300</v>
      </c>
      <c r="I3783" s="151" t="s">
        <v>489</v>
      </c>
      <c r="J3783" s="93" t="s">
        <v>10202</v>
      </c>
      <c r="K3783" s="153"/>
      <c r="L3783" s="153"/>
      <c r="M3783" s="153"/>
      <c r="N3783" s="153"/>
      <c r="O3783" s="153"/>
      <c r="P3783" s="153"/>
      <c r="Q3783" s="153"/>
      <c r="R3783" s="153"/>
      <c r="S3783" s="153"/>
    </row>
    <row r="3784" spans="1:19" ht="112.5">
      <c r="A3784" s="277" t="s">
        <v>25424</v>
      </c>
      <c r="B3784" s="253" t="s">
        <v>400</v>
      </c>
      <c r="C3784" s="93" t="s">
        <v>10199</v>
      </c>
      <c r="D3784" s="93" t="s">
        <v>10203</v>
      </c>
      <c r="E3784" s="148">
        <f ca="1">IFERROR(__xludf.DUMMYFUNCTION(" VLOOKUP(A3834, IMPORTRANGE(""https://docs.google.com/spreadsheets/d/1fj_Bhi2XPL3siwIh4sx4VRLAe31yD50oKdj5UlRYW0c/"", ""Сводка!A:AA""), 5, FALSE)"),252)</f>
        <v>252</v>
      </c>
      <c r="F3784" s="148" t="s">
        <v>415</v>
      </c>
      <c r="G3784" s="147">
        <f ca="1">IFERROR(__xludf.DUMMYFUNCTION(" VLOOKUP(A3834, IMPORTRANGE(""https://docs.google.com/spreadsheets/d/1QNLbnkR_AongFt22vMfNzfpjZ0CjpI8QI-w0wBnYA1w/"", ""Инфа!A:AA""), 6, FALSE)"),2024)</f>
        <v>2024</v>
      </c>
      <c r="H3784" s="150">
        <v>12600</v>
      </c>
      <c r="I3784" s="151" t="s">
        <v>489</v>
      </c>
      <c r="J3784" s="93" t="s">
        <v>10204</v>
      </c>
      <c r="K3784" s="153"/>
      <c r="L3784" s="153"/>
      <c r="M3784" s="153"/>
      <c r="N3784" s="153"/>
      <c r="O3784" s="153"/>
      <c r="P3784" s="153"/>
      <c r="Q3784" s="153"/>
      <c r="R3784" s="153"/>
      <c r="S3784" s="153"/>
    </row>
    <row r="3785" spans="1:19" ht="112.5">
      <c r="A3785" s="277" t="s">
        <v>25424</v>
      </c>
      <c r="B3785" s="253" t="s">
        <v>400</v>
      </c>
      <c r="C3785" s="93" t="s">
        <v>10199</v>
      </c>
      <c r="D3785" s="93" t="s">
        <v>10205</v>
      </c>
      <c r="E3785" s="148">
        <f ca="1">IFERROR(__xludf.DUMMYFUNCTION(" VLOOKUP(A3835, IMPORTRANGE(""https://docs.google.com/spreadsheets/d/1fj_Bhi2XPL3siwIh4sx4VRLAe31yD50oKdj5UlRYW0c/"", ""Сводка!A:AA""), 5, FALSE)"),96)</f>
        <v>96</v>
      </c>
      <c r="F3785" s="148" t="s">
        <v>415</v>
      </c>
      <c r="G3785" s="147">
        <f ca="1">IFERROR(__xludf.DUMMYFUNCTION(" VLOOKUP(A3835, IMPORTRANGE(""https://docs.google.com/spreadsheets/d/1QNLbnkR_AongFt22vMfNzfpjZ0CjpI8QI-w0wBnYA1w/"", ""Инфа!A:AA""), 6, FALSE)"),2024)</f>
        <v>2024</v>
      </c>
      <c r="H3785" s="150">
        <v>7900</v>
      </c>
      <c r="I3785" s="151" t="s">
        <v>489</v>
      </c>
      <c r="J3785" s="93" t="s">
        <v>10204</v>
      </c>
      <c r="K3785" s="153"/>
      <c r="L3785" s="153"/>
      <c r="M3785" s="153"/>
      <c r="N3785" s="153"/>
      <c r="O3785" s="153"/>
      <c r="P3785" s="153"/>
      <c r="Q3785" s="153"/>
      <c r="R3785" s="153"/>
      <c r="S3785" s="153"/>
    </row>
    <row r="3786" spans="1:19" ht="225">
      <c r="A3786" s="277" t="s">
        <v>25424</v>
      </c>
      <c r="B3786" s="253" t="s">
        <v>400</v>
      </c>
      <c r="C3786" s="93" t="s">
        <v>10199</v>
      </c>
      <c r="D3786" s="93" t="s">
        <v>7521</v>
      </c>
      <c r="E3786" s="148">
        <f ca="1">IFERROR(__xludf.DUMMYFUNCTION(" VLOOKUP(A3836, IMPORTRANGE(""https://docs.google.com/spreadsheets/d/1fj_Bhi2XPL3siwIh4sx4VRLAe31yD50oKdj5UlRYW0c/"", ""Сводка!A:AA""), 5, FALSE)"),268)</f>
        <v>268</v>
      </c>
      <c r="F3786" s="148" t="s">
        <v>415</v>
      </c>
      <c r="G3786" s="147">
        <f ca="1">IFERROR(__xludf.DUMMYFUNCTION(" VLOOKUP(A3836, IMPORTRANGE(""https://docs.google.com/spreadsheets/d/1QNLbnkR_AongFt22vMfNzfpjZ0CjpI8QI-w0wBnYA1w/"", ""Инфа!A:AA""), 6, FALSE)"),2024)</f>
        <v>2024</v>
      </c>
      <c r="H3786" s="150">
        <v>13000</v>
      </c>
      <c r="I3786" s="151" t="s">
        <v>489</v>
      </c>
      <c r="J3786" s="93" t="s">
        <v>10206</v>
      </c>
      <c r="K3786" s="153"/>
      <c r="L3786" s="153"/>
      <c r="M3786" s="153"/>
      <c r="N3786" s="153"/>
      <c r="O3786" s="153"/>
      <c r="P3786" s="153"/>
      <c r="Q3786" s="153"/>
      <c r="R3786" s="153"/>
      <c r="S3786" s="153"/>
    </row>
    <row r="3787" spans="1:19" ht="56.25">
      <c r="A3787" s="277" t="s">
        <v>25424</v>
      </c>
      <c r="B3787" s="253" t="s">
        <v>400</v>
      </c>
      <c r="C3787" s="93" t="s">
        <v>10199</v>
      </c>
      <c r="D3787" s="93" t="s">
        <v>10207</v>
      </c>
      <c r="E3787" s="148">
        <f ca="1">IFERROR(__xludf.DUMMYFUNCTION(" VLOOKUP(A3837, IMPORTRANGE(""https://docs.google.com/spreadsheets/d/1fj_Bhi2XPL3siwIh4sx4VRLAe31yD50oKdj5UlRYW0c/"", ""Сводка!A:AA""), 5, FALSE)"),264)</f>
        <v>264</v>
      </c>
      <c r="F3787" s="148" t="s">
        <v>108</v>
      </c>
      <c r="G3787" s="147">
        <f ca="1">IFERROR(__xludf.DUMMYFUNCTION(" VLOOKUP(A3837, IMPORTRANGE(""https://docs.google.com/spreadsheets/d/1QNLbnkR_AongFt22vMfNzfpjZ0CjpI8QI-w0wBnYA1w/"", ""Инфа!A:AA""), 6, FALSE)"),2024)</f>
        <v>2024</v>
      </c>
      <c r="H3787" s="150">
        <v>12900</v>
      </c>
      <c r="I3787" s="151" t="s">
        <v>489</v>
      </c>
      <c r="J3787" s="93"/>
      <c r="K3787" s="153"/>
      <c r="L3787" s="153"/>
      <c r="M3787" s="153"/>
      <c r="N3787" s="153"/>
      <c r="O3787" s="153"/>
      <c r="P3787" s="153"/>
      <c r="Q3787" s="153"/>
      <c r="R3787" s="153"/>
      <c r="S3787" s="153"/>
    </row>
    <row r="3788" spans="1:19" ht="56.25">
      <c r="A3788" s="277" t="s">
        <v>25424</v>
      </c>
      <c r="B3788" s="253" t="s">
        <v>400</v>
      </c>
      <c r="C3788" s="93" t="s">
        <v>10199</v>
      </c>
      <c r="D3788" s="93" t="s">
        <v>10208</v>
      </c>
      <c r="E3788" s="148">
        <f ca="1">IFERROR(__xludf.DUMMYFUNCTION(" VLOOKUP(A3838, IMPORTRANGE(""https://docs.google.com/spreadsheets/d/1fj_Bhi2XPL3siwIh4sx4VRLAe31yD50oKdj5UlRYW0c/"", ""Сводка!A:AA""), 5, FALSE)"),196)</f>
        <v>196</v>
      </c>
      <c r="F3788" s="148" t="s">
        <v>415</v>
      </c>
      <c r="G3788" s="147">
        <f ca="1">IFERROR(__xludf.DUMMYFUNCTION(" VLOOKUP(A3838, IMPORTRANGE(""https://docs.google.com/spreadsheets/d/1QNLbnkR_AongFt22vMfNzfpjZ0CjpI8QI-w0wBnYA1w/"", ""Инфа!A:AA""), 6, FALSE)"),2024)</f>
        <v>2024</v>
      </c>
      <c r="H3788" s="150">
        <v>10900</v>
      </c>
      <c r="I3788" s="151" t="s">
        <v>489</v>
      </c>
      <c r="J3788" s="93" t="s">
        <v>10209</v>
      </c>
      <c r="K3788" s="153"/>
      <c r="L3788" s="153"/>
      <c r="M3788" s="153"/>
      <c r="N3788" s="153"/>
      <c r="O3788" s="153"/>
      <c r="P3788" s="153"/>
      <c r="Q3788" s="153"/>
      <c r="R3788" s="153"/>
      <c r="S3788" s="153"/>
    </row>
    <row r="3789" spans="1:19" ht="150">
      <c r="A3789" s="277" t="s">
        <v>25424</v>
      </c>
      <c r="B3789" s="253" t="s">
        <v>400</v>
      </c>
      <c r="C3789" s="93" t="s">
        <v>10199</v>
      </c>
      <c r="D3789" s="93" t="s">
        <v>10210</v>
      </c>
      <c r="E3789" s="148">
        <f ca="1">IFERROR(__xludf.DUMMYFUNCTION(" VLOOKUP(A3839, IMPORTRANGE(""https://docs.google.com/spreadsheets/d/1fj_Bhi2XPL3siwIh4sx4VRLAe31yD50oKdj5UlRYW0c/"", ""Сводка!A:AA""), 5, FALSE)"),360)</f>
        <v>360</v>
      </c>
      <c r="F3789" s="148" t="s">
        <v>10211</v>
      </c>
      <c r="G3789" s="147">
        <f ca="1">IFERROR(__xludf.DUMMYFUNCTION(" VLOOKUP(A3839, IMPORTRANGE(""https://docs.google.com/spreadsheets/d/1QNLbnkR_AongFt22vMfNzfpjZ0CjpI8QI-w0wBnYA1w/"", ""Инфа!A:AA""), 6, FALSE)"),2024)</f>
        <v>2024</v>
      </c>
      <c r="H3789" s="154">
        <v>15800</v>
      </c>
      <c r="I3789" s="151" t="s">
        <v>489</v>
      </c>
      <c r="J3789" s="93" t="s">
        <v>10212</v>
      </c>
      <c r="K3789" s="153"/>
      <c r="L3789" s="153"/>
      <c r="M3789" s="153"/>
      <c r="N3789" s="153"/>
      <c r="O3789" s="153"/>
      <c r="P3789" s="153"/>
      <c r="Q3789" s="153"/>
      <c r="R3789" s="153"/>
      <c r="S3789" s="153"/>
    </row>
    <row r="3790" spans="1:19" ht="150">
      <c r="A3790" s="277" t="s">
        <v>25424</v>
      </c>
      <c r="B3790" s="253" t="s">
        <v>400</v>
      </c>
      <c r="C3790" s="93" t="s">
        <v>10213</v>
      </c>
      <c r="D3790" s="93" t="s">
        <v>10214</v>
      </c>
      <c r="E3790" s="148">
        <f ca="1">IFERROR(__xludf.DUMMYFUNCTION(" VLOOKUP(A3840, IMPORTRANGE(""https://docs.google.com/spreadsheets/d/1fj_Bhi2XPL3siwIh4sx4VRLAe31yD50oKdj5UlRYW0c/"", ""Сводка!A:AA""), 5, FALSE)"),284)</f>
        <v>284</v>
      </c>
      <c r="F3790" s="148" t="s">
        <v>10215</v>
      </c>
      <c r="G3790" s="147">
        <f ca="1">IFERROR(__xludf.DUMMYFUNCTION(" VLOOKUP(A3840, IMPORTRANGE(""https://docs.google.com/spreadsheets/d/1QNLbnkR_AongFt22vMfNzfpjZ0CjpI8QI-w0wBnYA1w/"", ""Инфа!A:AA""), 6, FALSE)"),2024)</f>
        <v>2024</v>
      </c>
      <c r="H3790" s="150">
        <v>22000</v>
      </c>
      <c r="I3790" s="151" t="s">
        <v>489</v>
      </c>
      <c r="J3790" s="93" t="s">
        <v>10216</v>
      </c>
      <c r="K3790" s="153"/>
      <c r="L3790" s="153"/>
      <c r="M3790" s="153"/>
      <c r="N3790" s="153"/>
      <c r="O3790" s="153"/>
      <c r="P3790" s="153"/>
      <c r="Q3790" s="153"/>
      <c r="R3790" s="153"/>
      <c r="S3790" s="153"/>
    </row>
    <row r="3791" spans="1:19" ht="112.5">
      <c r="A3791" s="277" t="s">
        <v>25424</v>
      </c>
      <c r="B3791" s="253" t="s">
        <v>400</v>
      </c>
      <c r="C3791" s="93" t="s">
        <v>10217</v>
      </c>
      <c r="D3791" s="93" t="s">
        <v>10220</v>
      </c>
      <c r="E3791" s="148">
        <f ca="1">IFERROR(__xludf.DUMMYFUNCTION(" VLOOKUP(A3842, IMPORTRANGE(""https://docs.google.com/spreadsheets/d/1fj_Bhi2XPL3siwIh4sx4VRLAe31yD50oKdj5UlRYW0c/"", ""Сводка!A:AA""), 5, FALSE)"),217)</f>
        <v>217</v>
      </c>
      <c r="F3791" s="148" t="s">
        <v>415</v>
      </c>
      <c r="G3791" s="147">
        <f ca="1">IFERROR(__xludf.DUMMYFUNCTION(" VLOOKUP(A3842, IMPORTRANGE(""https://docs.google.com/spreadsheets/d/1QNLbnkR_AongFt22vMfNzfpjZ0CjpI8QI-w0wBnYA1w/"", ""Инфа!A:AA""), 6, FALSE)"),2024)</f>
        <v>2024</v>
      </c>
      <c r="H3791" s="150">
        <v>11500</v>
      </c>
      <c r="I3791" s="151" t="s">
        <v>5349</v>
      </c>
      <c r="J3791" s="93" t="s">
        <v>10221</v>
      </c>
      <c r="K3791" s="153"/>
      <c r="L3791" s="153"/>
      <c r="M3791" s="153"/>
      <c r="N3791" s="153"/>
      <c r="O3791" s="153"/>
      <c r="P3791" s="153"/>
      <c r="Q3791" s="153"/>
      <c r="R3791" s="153"/>
      <c r="S3791" s="153"/>
    </row>
    <row r="3792" spans="1:19" ht="150">
      <c r="A3792" s="277" t="s">
        <v>25424</v>
      </c>
      <c r="B3792" s="253" t="s">
        <v>400</v>
      </c>
      <c r="C3792" s="93" t="s">
        <v>10222</v>
      </c>
      <c r="D3792" s="93" t="s">
        <v>10223</v>
      </c>
      <c r="E3792" s="148">
        <f ca="1">IFERROR(__xludf.DUMMYFUNCTION(" VLOOKUP(A3843, IMPORTRANGE(""https://docs.google.com/spreadsheets/d/1fj_Bhi2XPL3siwIh4sx4VRLAe31yD50oKdj5UlRYW0c/"", ""Сводка!A:AA""), 5, FALSE)"),152)</f>
        <v>152</v>
      </c>
      <c r="F3792" s="148" t="s">
        <v>415</v>
      </c>
      <c r="G3792" s="147">
        <f ca="1">IFERROR(__xludf.DUMMYFUNCTION(" VLOOKUP(A3843, IMPORTRANGE(""https://docs.google.com/spreadsheets/d/1QNLbnkR_AongFt22vMfNzfpjZ0CjpI8QI-w0wBnYA1w/"", ""Инфа!A:AA""), 6, FALSE)"),2024)</f>
        <v>2024</v>
      </c>
      <c r="H3792" s="150">
        <v>12400</v>
      </c>
      <c r="I3792" s="151" t="s">
        <v>10032</v>
      </c>
      <c r="J3792" s="93" t="s">
        <v>10224</v>
      </c>
      <c r="K3792" s="153"/>
      <c r="L3792" s="153"/>
      <c r="M3792" s="153"/>
      <c r="N3792" s="153"/>
      <c r="O3792" s="153"/>
      <c r="P3792" s="153"/>
      <c r="Q3792" s="153"/>
      <c r="R3792" s="153"/>
      <c r="S3792" s="153"/>
    </row>
    <row r="3793" spans="1:19" ht="187.5">
      <c r="A3793" s="277" t="s">
        <v>25424</v>
      </c>
      <c r="B3793" s="253" t="s">
        <v>13</v>
      </c>
      <c r="C3793" s="93" t="s">
        <v>10225</v>
      </c>
      <c r="D3793" s="93" t="s">
        <v>10226</v>
      </c>
      <c r="E3793" s="148">
        <f ca="1">IFERROR(__xludf.DUMMYFUNCTION(" VLOOKUP(A3844, IMPORTRANGE(""https://docs.google.com/spreadsheets/d/1fj_Bhi2XPL3siwIh4sx4VRLAe31yD50oKdj5UlRYW0c/"", ""Сводка!A:AA""), 5, FALSE)"),200)</f>
        <v>200</v>
      </c>
      <c r="F3793" s="148" t="s">
        <v>50</v>
      </c>
      <c r="G3793" s="147">
        <f ca="1">IFERROR(__xludf.DUMMYFUNCTION(" VLOOKUP(A3844, IMPORTRANGE(""https://docs.google.com/spreadsheets/d/1QNLbnkR_AongFt22vMfNzfpjZ0CjpI8QI-w0wBnYA1w/"", ""Инфа!A:AA""), 6, FALSE)"),2024)</f>
        <v>2024</v>
      </c>
      <c r="H3793" s="150">
        <v>11000</v>
      </c>
      <c r="I3793" s="156" t="s">
        <v>534</v>
      </c>
      <c r="J3793" s="93" t="s">
        <v>10227</v>
      </c>
      <c r="K3793" s="153"/>
      <c r="L3793" s="153"/>
      <c r="M3793" s="153"/>
      <c r="N3793" s="153"/>
      <c r="O3793" s="153"/>
      <c r="P3793" s="153"/>
      <c r="Q3793" s="153"/>
      <c r="R3793" s="153"/>
      <c r="S3793" s="153"/>
    </row>
    <row r="3794" spans="1:19" ht="187.5">
      <c r="A3794" s="277" t="s">
        <v>25424</v>
      </c>
      <c r="B3794" s="253" t="s">
        <v>153</v>
      </c>
      <c r="C3794" s="93" t="s">
        <v>10228</v>
      </c>
      <c r="D3794" s="93" t="s">
        <v>10229</v>
      </c>
      <c r="E3794" s="148">
        <f ca="1">IFERROR(__xludf.DUMMYFUNCTION(" VLOOKUP(A3845, IMPORTRANGE(""https://docs.google.com/spreadsheets/d/1fj_Bhi2XPL3siwIh4sx4VRLAe31yD50oKdj5UlRYW0c/"", ""Сводка!A:AA""), 5, FALSE)"),301)</f>
        <v>301</v>
      </c>
      <c r="F3794" s="148" t="s">
        <v>50</v>
      </c>
      <c r="G3794" s="147">
        <f ca="1">IFERROR(__xludf.DUMMYFUNCTION(" VLOOKUP(A3845, IMPORTRANGE(""https://docs.google.com/spreadsheets/d/1QNLbnkR_AongFt22vMfNzfpjZ0CjpI8QI-w0wBnYA1w/"", ""Инфа!A:AA""), 6, FALSE)"),2024)</f>
        <v>2024</v>
      </c>
      <c r="H3794" s="150">
        <v>14000</v>
      </c>
      <c r="I3794" s="151" t="s">
        <v>1653</v>
      </c>
      <c r="J3794" s="93" t="s">
        <v>10230</v>
      </c>
      <c r="K3794" s="153"/>
      <c r="L3794" s="153"/>
      <c r="M3794" s="153"/>
      <c r="N3794" s="153"/>
      <c r="O3794" s="153"/>
      <c r="P3794" s="153"/>
      <c r="Q3794" s="153"/>
      <c r="R3794" s="153"/>
      <c r="S3794" s="153"/>
    </row>
    <row r="3795" spans="1:19" ht="206.25">
      <c r="A3795" s="277" t="s">
        <v>25424</v>
      </c>
      <c r="B3795" s="253" t="s">
        <v>400</v>
      </c>
      <c r="C3795" s="93" t="s">
        <v>10228</v>
      </c>
      <c r="D3795" s="93" t="s">
        <v>10231</v>
      </c>
      <c r="E3795" s="148">
        <f ca="1">IFERROR(__xludf.DUMMYFUNCTION(" VLOOKUP(A3846, IMPORTRANGE(""https://docs.google.com/spreadsheets/d/1fj_Bhi2XPL3siwIh4sx4VRLAe31yD50oKdj5UlRYW0c/"", ""Сводка!A:AA""), 5, FALSE)"),181)</f>
        <v>181</v>
      </c>
      <c r="F3795" s="148" t="s">
        <v>415</v>
      </c>
      <c r="G3795" s="147">
        <f ca="1">IFERROR(__xludf.DUMMYFUNCTION(" VLOOKUP(A3846, IMPORTRANGE(""https://docs.google.com/spreadsheets/d/1QNLbnkR_AongFt22vMfNzfpjZ0CjpI8QI-w0wBnYA1w/"", ""Инфа!A:AA""), 6, FALSE)"),2024)</f>
        <v>2024</v>
      </c>
      <c r="H3795" s="150">
        <v>10400</v>
      </c>
      <c r="I3795" s="151" t="s">
        <v>1653</v>
      </c>
      <c r="J3795" s="93" t="s">
        <v>10232</v>
      </c>
      <c r="K3795" s="153"/>
      <c r="L3795" s="153"/>
      <c r="M3795" s="153"/>
      <c r="N3795" s="153"/>
      <c r="O3795" s="153"/>
      <c r="P3795" s="153"/>
      <c r="Q3795" s="153"/>
      <c r="R3795" s="153"/>
      <c r="S3795" s="153"/>
    </row>
    <row r="3796" spans="1:19" ht="168.75">
      <c r="A3796" s="277" t="s">
        <v>25424</v>
      </c>
      <c r="B3796" s="253" t="s">
        <v>153</v>
      </c>
      <c r="C3796" s="93" t="s">
        <v>3460</v>
      </c>
      <c r="D3796" s="93" t="s">
        <v>10233</v>
      </c>
      <c r="E3796" s="148" t="e">
        <f>#REF!</f>
        <v>#REF!</v>
      </c>
      <c r="F3796" s="148" t="s">
        <v>50</v>
      </c>
      <c r="G3796" s="147">
        <f ca="1">IFERROR(__xludf.DUMMYFUNCTION(" VLOOKUP(A3847, IMPORTRANGE(""https://docs.google.com/spreadsheets/d/1QNLbnkR_AongFt22vMfNzfpjZ0CjpI8QI-w0wBnYA1w/"", ""Инфа!A:AA""), 6, FALSE)"),2024)</f>
        <v>2024</v>
      </c>
      <c r="H3796" s="150">
        <v>11400</v>
      </c>
      <c r="I3796" s="156" t="s">
        <v>28</v>
      </c>
      <c r="J3796" s="93" t="s">
        <v>10234</v>
      </c>
      <c r="K3796" s="153"/>
      <c r="L3796" s="153"/>
      <c r="M3796" s="153"/>
      <c r="N3796" s="153"/>
      <c r="O3796" s="153"/>
      <c r="P3796" s="153"/>
      <c r="Q3796" s="153"/>
      <c r="R3796" s="153"/>
      <c r="S3796" s="153"/>
    </row>
    <row r="3797" spans="1:19" ht="168.75">
      <c r="A3797" s="277" t="s">
        <v>25424</v>
      </c>
      <c r="B3797" s="253" t="s">
        <v>400</v>
      </c>
      <c r="C3797" s="93" t="s">
        <v>10235</v>
      </c>
      <c r="D3797" s="93" t="s">
        <v>10236</v>
      </c>
      <c r="E3797" s="148">
        <f ca="1">IFERROR(__xludf.DUMMYFUNCTION(" VLOOKUP(A3848, IMPORTRANGE(""https://docs.google.com/spreadsheets/d/1fj_Bhi2XPL3siwIh4sx4VRLAe31yD50oKdj5UlRYW0c/"", ""Сводка!A:AA""), 5, FALSE)"),160)</f>
        <v>160</v>
      </c>
      <c r="F3797" s="148" t="s">
        <v>415</v>
      </c>
      <c r="G3797" s="147">
        <f ca="1">IFERROR(__xludf.DUMMYFUNCTION(" VLOOKUP(A3848, IMPORTRANGE(""https://docs.google.com/spreadsheets/d/1QNLbnkR_AongFt22vMfNzfpjZ0CjpI8QI-w0wBnYA1w/"", ""Инфа!A:AA""), 6, FALSE)"),2024)</f>
        <v>2024</v>
      </c>
      <c r="H3797" s="150">
        <v>9800</v>
      </c>
      <c r="I3797" s="156" t="s">
        <v>28</v>
      </c>
      <c r="J3797" s="93" t="s">
        <v>10237</v>
      </c>
      <c r="K3797" s="153"/>
      <c r="L3797" s="153"/>
      <c r="M3797" s="153"/>
      <c r="N3797" s="153"/>
      <c r="O3797" s="153"/>
      <c r="P3797" s="153"/>
      <c r="Q3797" s="153"/>
      <c r="R3797" s="153"/>
      <c r="S3797" s="153"/>
    </row>
    <row r="3798" spans="1:19" ht="112.5">
      <c r="A3798" s="277" t="s">
        <v>25424</v>
      </c>
      <c r="B3798" s="253" t="s">
        <v>153</v>
      </c>
      <c r="C3798" s="93" t="s">
        <v>10238</v>
      </c>
      <c r="D3798" s="93" t="s">
        <v>10239</v>
      </c>
      <c r="E3798" s="148">
        <f ca="1">IFERROR(__xludf.DUMMYFUNCTION(" VLOOKUP(A3849, IMPORTRANGE(""https://docs.google.com/spreadsheets/d/1fj_Bhi2XPL3siwIh4sx4VRLAe31yD50oKdj5UlRYW0c/"", ""Сводка!A:AA""), 5, FALSE)"),112)</f>
        <v>112</v>
      </c>
      <c r="F3798" s="148" t="s">
        <v>165</v>
      </c>
      <c r="G3798" s="147">
        <f ca="1">IFERROR(__xludf.DUMMYFUNCTION(" VLOOKUP(A3849, IMPORTRANGE(""https://docs.google.com/spreadsheets/d/1QNLbnkR_AongFt22vMfNzfpjZ0CjpI8QI-w0wBnYA1w/"", ""Инфа!A:AA""), 6, FALSE)"),2024)</f>
        <v>2024</v>
      </c>
      <c r="H3798" s="150">
        <v>8400</v>
      </c>
      <c r="I3798" s="151" t="s">
        <v>1317</v>
      </c>
      <c r="J3798" s="93" t="s">
        <v>10240</v>
      </c>
      <c r="K3798" s="153"/>
      <c r="L3798" s="153"/>
      <c r="M3798" s="153"/>
      <c r="N3798" s="153"/>
      <c r="O3798" s="153"/>
      <c r="P3798" s="153"/>
      <c r="Q3798" s="153"/>
      <c r="R3798" s="153"/>
      <c r="S3798" s="153"/>
    </row>
    <row r="3799" spans="1:19" ht="206.25">
      <c r="A3799" s="277" t="s">
        <v>25424</v>
      </c>
      <c r="B3799" s="253" t="s">
        <v>153</v>
      </c>
      <c r="C3799" s="93" t="s">
        <v>10241</v>
      </c>
      <c r="D3799" s="93" t="s">
        <v>10242</v>
      </c>
      <c r="E3799" s="148">
        <f ca="1">IFERROR(__xludf.DUMMYFUNCTION(" VLOOKUP(A3850, IMPORTRANGE(""https://docs.google.com/spreadsheets/d/1fj_Bhi2XPL3siwIh4sx4VRLAe31yD50oKdj5UlRYW0c/"", ""Сводка!A:AA""), 5, FALSE)"),334)</f>
        <v>334</v>
      </c>
      <c r="F3799" s="148" t="s">
        <v>50</v>
      </c>
      <c r="G3799" s="147">
        <f ca="1">IFERROR(__xludf.DUMMYFUNCTION(" VLOOKUP(A3850, IMPORTRANGE(""https://docs.google.com/spreadsheets/d/1QNLbnkR_AongFt22vMfNzfpjZ0CjpI8QI-w0wBnYA1w/"", ""Инфа!A:AA""), 6, FALSE)"),2024)</f>
        <v>2024</v>
      </c>
      <c r="H3799" s="150">
        <v>15000</v>
      </c>
      <c r="I3799" s="151" t="s">
        <v>614</v>
      </c>
      <c r="J3799" s="93" t="s">
        <v>10243</v>
      </c>
      <c r="K3799" s="153"/>
      <c r="L3799" s="153"/>
      <c r="M3799" s="153"/>
      <c r="N3799" s="153"/>
      <c r="O3799" s="153"/>
      <c r="P3799" s="153"/>
      <c r="Q3799" s="153"/>
      <c r="R3799" s="153"/>
      <c r="S3799" s="153"/>
    </row>
    <row r="3800" spans="1:19" ht="187.5">
      <c r="A3800" s="277" t="s">
        <v>25424</v>
      </c>
      <c r="B3800" s="253" t="s">
        <v>400</v>
      </c>
      <c r="C3800" s="93" t="s">
        <v>10244</v>
      </c>
      <c r="D3800" s="93" t="s">
        <v>10245</v>
      </c>
      <c r="E3800" s="148">
        <f ca="1">IFERROR(__xludf.DUMMYFUNCTION(" VLOOKUP(A3851, IMPORTRANGE(""https://docs.google.com/spreadsheets/d/1fj_Bhi2XPL3siwIh4sx4VRLAe31yD50oKdj5UlRYW0c/"", ""Сводка!A:AA""), 5, FALSE)"),224)</f>
        <v>224</v>
      </c>
      <c r="F3800" s="148" t="s">
        <v>415</v>
      </c>
      <c r="G3800" s="147">
        <f ca="1">IFERROR(__xludf.DUMMYFUNCTION(" VLOOKUP(A3851, IMPORTRANGE(""https://docs.google.com/spreadsheets/d/1QNLbnkR_AongFt22vMfNzfpjZ0CjpI8QI-w0wBnYA1w/"", ""Инфа!A:AA""), 6, FALSE)"),2024)</f>
        <v>2024</v>
      </c>
      <c r="H3800" s="150">
        <v>15200</v>
      </c>
      <c r="I3800" s="151" t="s">
        <v>210</v>
      </c>
      <c r="J3800" s="93" t="s">
        <v>10246</v>
      </c>
      <c r="K3800" s="153"/>
      <c r="L3800" s="153"/>
      <c r="M3800" s="153"/>
      <c r="N3800" s="153"/>
      <c r="O3800" s="153"/>
      <c r="P3800" s="153"/>
      <c r="Q3800" s="153"/>
      <c r="R3800" s="153"/>
      <c r="S3800" s="153"/>
    </row>
    <row r="3801" spans="1:19" ht="281.25">
      <c r="A3801" s="277" t="s">
        <v>25424</v>
      </c>
      <c r="B3801" s="253" t="s">
        <v>153</v>
      </c>
      <c r="C3801" s="93" t="s">
        <v>10247</v>
      </c>
      <c r="D3801" s="93" t="s">
        <v>10248</v>
      </c>
      <c r="E3801" s="148">
        <f ca="1">IFERROR(__xludf.DUMMYFUNCTION(" VLOOKUP(A3852, IMPORTRANGE(""https://docs.google.com/spreadsheets/d/1fj_Bhi2XPL3siwIh4sx4VRLAe31yD50oKdj5UlRYW0c/"", ""Сводка!A:AA""), 5, FALSE)"),140)</f>
        <v>140</v>
      </c>
      <c r="F3801" s="148" t="s">
        <v>26</v>
      </c>
      <c r="G3801" s="147">
        <f ca="1">IFERROR(__xludf.DUMMYFUNCTION(" VLOOKUP(A3852, IMPORTRANGE(""https://docs.google.com/spreadsheets/d/1QNLbnkR_AongFt22vMfNzfpjZ0CjpI8QI-w0wBnYA1w/"", ""Инфа!A:AA""), 6, FALSE)"),2024)</f>
        <v>2024</v>
      </c>
      <c r="H3801" s="150">
        <v>12000</v>
      </c>
      <c r="I3801" s="151" t="s">
        <v>1804</v>
      </c>
      <c r="J3801" s="93" t="s">
        <v>10249</v>
      </c>
      <c r="K3801" s="153"/>
      <c r="L3801" s="153"/>
      <c r="M3801" s="153"/>
      <c r="N3801" s="153"/>
      <c r="O3801" s="153"/>
      <c r="P3801" s="153"/>
      <c r="Q3801" s="153"/>
      <c r="R3801" s="153"/>
      <c r="S3801" s="153"/>
    </row>
    <row r="3802" spans="1:19" ht="243.75">
      <c r="A3802" s="277" t="s">
        <v>25424</v>
      </c>
      <c r="B3802" s="253" t="s">
        <v>153</v>
      </c>
      <c r="C3802" s="93" t="s">
        <v>10247</v>
      </c>
      <c r="D3802" s="93" t="s">
        <v>10250</v>
      </c>
      <c r="E3802" s="148">
        <f ca="1">IFERROR(__xludf.DUMMYFUNCTION(" VLOOKUP(A3853, IMPORTRANGE(""https://docs.google.com/spreadsheets/d/1fj_Bhi2XPL3siwIh4sx4VRLAe31yD50oKdj5UlRYW0c/"", ""Сводка!A:AA""), 5, FALSE)"),144)</f>
        <v>144</v>
      </c>
      <c r="F3802" s="148" t="s">
        <v>26</v>
      </c>
      <c r="G3802" s="147">
        <f ca="1">IFERROR(__xludf.DUMMYFUNCTION(" VLOOKUP(A3853, IMPORTRANGE(""https://docs.google.com/spreadsheets/d/1QNLbnkR_AongFt22vMfNzfpjZ0CjpI8QI-w0wBnYA1w/"", ""Инфа!A:AA""), 6, FALSE)"),2024)</f>
        <v>2024</v>
      </c>
      <c r="H3802" s="150">
        <v>17700</v>
      </c>
      <c r="I3802" s="151" t="s">
        <v>1804</v>
      </c>
      <c r="J3802" s="93" t="s">
        <v>10251</v>
      </c>
      <c r="K3802" s="153"/>
      <c r="L3802" s="153"/>
      <c r="M3802" s="153"/>
      <c r="N3802" s="153"/>
      <c r="O3802" s="153"/>
      <c r="P3802" s="153"/>
      <c r="Q3802" s="153"/>
      <c r="R3802" s="153"/>
      <c r="S3802" s="153"/>
    </row>
    <row r="3803" spans="1:19" ht="112.5">
      <c r="A3803" s="277" t="s">
        <v>25424</v>
      </c>
      <c r="B3803" s="253" t="s">
        <v>23</v>
      </c>
      <c r="C3803" s="93" t="s">
        <v>10252</v>
      </c>
      <c r="D3803" s="93" t="s">
        <v>10253</v>
      </c>
      <c r="E3803" s="148">
        <f ca="1">IFERROR(__xludf.DUMMYFUNCTION(" VLOOKUP(A3854, IMPORTRANGE(""https://docs.google.com/spreadsheets/d/1fj_Bhi2XPL3siwIh4sx4VRLAe31yD50oKdj5UlRYW0c/"", ""Сводка!A:AA""), 5, FALSE)"),130)</f>
        <v>130</v>
      </c>
      <c r="F3803" s="148" t="s">
        <v>165</v>
      </c>
      <c r="G3803" s="147">
        <f ca="1">IFERROR(__xludf.DUMMYFUNCTION(" VLOOKUP(A3854, IMPORTRANGE(""https://docs.google.com/spreadsheets/d/1QNLbnkR_AongFt22vMfNzfpjZ0CjpI8QI-w0wBnYA1w/"", ""Инфа!A:AA""), 6, FALSE)"),2024)</f>
        <v>2024</v>
      </c>
      <c r="H3803" s="150">
        <v>12800</v>
      </c>
      <c r="I3803" s="151" t="s">
        <v>27</v>
      </c>
      <c r="J3803" s="99" t="s">
        <v>10254</v>
      </c>
      <c r="K3803" s="153"/>
      <c r="L3803" s="153"/>
      <c r="M3803" s="153"/>
      <c r="N3803" s="153"/>
      <c r="O3803" s="153"/>
      <c r="P3803" s="153"/>
      <c r="Q3803" s="153"/>
      <c r="R3803" s="153"/>
      <c r="S3803" s="153"/>
    </row>
    <row r="3804" spans="1:19" ht="150">
      <c r="A3804" s="277" t="s">
        <v>25424</v>
      </c>
      <c r="B3804" s="254" t="s">
        <v>400</v>
      </c>
      <c r="C3804" s="96" t="s">
        <v>10255</v>
      </c>
      <c r="D3804" s="103" t="s">
        <v>10256</v>
      </c>
      <c r="E3804" s="148">
        <f ca="1">IFERROR(__xludf.DUMMYFUNCTION(" VLOOKUP(A3856, IMPORTRANGE(""https://docs.google.com/spreadsheets/d/1fj_Bhi2XPL3siwIh4sx4VRLAe31yD50oKdj5UlRYW0c/"", ""Сводка!A:AA""), 5, FALSE)"),224)</f>
        <v>224</v>
      </c>
      <c r="F3804" s="165" t="s">
        <v>677</v>
      </c>
      <c r="G3804" s="147">
        <f ca="1">IFERROR(__xludf.DUMMYFUNCTION(" VLOOKUP(A3856, IMPORTRANGE(""https://docs.google.com/spreadsheets/d/1QNLbnkR_AongFt22vMfNzfpjZ0CjpI8QI-w0wBnYA1w/"", ""Инфа!A:AA""), 6, FALSE)"),2024)</f>
        <v>2024</v>
      </c>
      <c r="H3804" s="150">
        <v>18400</v>
      </c>
      <c r="I3804" s="156" t="s">
        <v>28</v>
      </c>
      <c r="J3804" s="93" t="s">
        <v>10257</v>
      </c>
      <c r="K3804" s="153"/>
      <c r="L3804" s="153"/>
      <c r="M3804" s="153"/>
      <c r="N3804" s="153"/>
      <c r="O3804" s="153"/>
      <c r="P3804" s="153"/>
      <c r="Q3804" s="153"/>
      <c r="R3804" s="153"/>
      <c r="S3804" s="153"/>
    </row>
    <row r="3805" spans="1:19" ht="93.75">
      <c r="A3805" s="277" t="s">
        <v>25424</v>
      </c>
      <c r="B3805" s="253" t="s">
        <v>400</v>
      </c>
      <c r="C3805" s="93" t="s">
        <v>10258</v>
      </c>
      <c r="D3805" s="93" t="s">
        <v>10259</v>
      </c>
      <c r="E3805" s="148">
        <f ca="1">IFERROR(__xludf.DUMMYFUNCTION(" VLOOKUP(A3857, IMPORTRANGE(""https://docs.google.com/spreadsheets/d/1fj_Bhi2XPL3siwIh4sx4VRLAe31yD50oKdj5UlRYW0c/"", ""Сводка!A:AA""), 5, FALSE)"),184)</f>
        <v>184</v>
      </c>
      <c r="F3805" s="148" t="s">
        <v>26</v>
      </c>
      <c r="G3805" s="147">
        <f ca="1">IFERROR(__xludf.DUMMYFUNCTION(" VLOOKUP(A3857, IMPORTRANGE(""https://docs.google.com/spreadsheets/d/1QNLbnkR_AongFt22vMfNzfpjZ0CjpI8QI-w0wBnYA1w/"", ""Инфа!A:AA""), 6, FALSE)"),2024)</f>
        <v>2024</v>
      </c>
      <c r="H3805" s="150">
        <v>10500</v>
      </c>
      <c r="I3805" s="151" t="s">
        <v>1938</v>
      </c>
      <c r="J3805" s="93" t="s">
        <v>10260</v>
      </c>
      <c r="K3805" s="153"/>
      <c r="L3805" s="153"/>
      <c r="M3805" s="153"/>
      <c r="N3805" s="153"/>
      <c r="O3805" s="153"/>
      <c r="P3805" s="153"/>
      <c r="Q3805" s="153"/>
      <c r="R3805" s="153"/>
      <c r="S3805" s="153"/>
    </row>
    <row r="3806" spans="1:19" ht="243.75">
      <c r="A3806" s="277" t="s">
        <v>25424</v>
      </c>
      <c r="B3806" s="253" t="s">
        <v>10261</v>
      </c>
      <c r="C3806" s="93" t="s">
        <v>10262</v>
      </c>
      <c r="D3806" s="93" t="s">
        <v>10263</v>
      </c>
      <c r="E3806" s="148">
        <f ca="1">IFERROR(__xludf.DUMMYFUNCTION(" VLOOKUP(A3858, IMPORTRANGE(""https://docs.google.com/spreadsheets/d/1fj_Bhi2XPL3siwIh4sx4VRLAe31yD50oKdj5UlRYW0c/"", ""Сводка!A:AA""), 5, FALSE)"),364)</f>
        <v>364</v>
      </c>
      <c r="F3806" s="148" t="s">
        <v>202</v>
      </c>
      <c r="G3806" s="147">
        <f ca="1">IFERROR(__xludf.DUMMYFUNCTION(" VLOOKUP(A3858, IMPORTRANGE(""https://docs.google.com/spreadsheets/d/1QNLbnkR_AongFt22vMfNzfpjZ0CjpI8QI-w0wBnYA1w/"", ""Инфа!A:AA""), 6, FALSE)"),2024)</f>
        <v>2024</v>
      </c>
      <c r="H3806" s="154">
        <v>15900</v>
      </c>
      <c r="I3806" s="151" t="s">
        <v>5971</v>
      </c>
      <c r="J3806" s="93" t="s">
        <v>10264</v>
      </c>
      <c r="K3806" s="153"/>
      <c r="L3806" s="153"/>
      <c r="M3806" s="153"/>
      <c r="N3806" s="153"/>
      <c r="O3806" s="153"/>
      <c r="P3806" s="153"/>
      <c r="Q3806" s="153"/>
      <c r="R3806" s="153"/>
      <c r="S3806" s="153"/>
    </row>
    <row r="3807" spans="1:19" ht="225">
      <c r="A3807" s="277" t="s">
        <v>25424</v>
      </c>
      <c r="B3807" s="253" t="s">
        <v>10261</v>
      </c>
      <c r="C3807" s="93" t="s">
        <v>10262</v>
      </c>
      <c r="D3807" s="93" t="s">
        <v>10265</v>
      </c>
      <c r="E3807" s="148">
        <f ca="1">IFERROR(__xludf.DUMMYFUNCTION(" VLOOKUP(A3859, IMPORTRANGE(""https://docs.google.com/spreadsheets/d/1fj_Bhi2XPL3siwIh4sx4VRLAe31yD50oKdj5UlRYW0c/"", ""Сводка!A:AA""), 5, FALSE)"),260)</f>
        <v>260</v>
      </c>
      <c r="F3807" s="148" t="s">
        <v>202</v>
      </c>
      <c r="G3807" s="147">
        <f ca="1">IFERROR(__xludf.DUMMYFUNCTION(" VLOOKUP(A3859, IMPORTRANGE(""https://docs.google.com/spreadsheets/d/1QNLbnkR_AongFt22vMfNzfpjZ0CjpI8QI-w0wBnYA1w/"", ""Инфа!A:AA""), 6, FALSE)"),2024)</f>
        <v>2024</v>
      </c>
      <c r="H3807" s="150">
        <v>12800</v>
      </c>
      <c r="I3807" s="151" t="s">
        <v>5971</v>
      </c>
      <c r="J3807" s="93" t="s">
        <v>10264</v>
      </c>
      <c r="K3807" s="153"/>
      <c r="L3807" s="153"/>
      <c r="M3807" s="153"/>
      <c r="N3807" s="153"/>
      <c r="O3807" s="153"/>
      <c r="P3807" s="153"/>
      <c r="Q3807" s="153"/>
      <c r="R3807" s="153"/>
      <c r="S3807" s="153"/>
    </row>
    <row r="3808" spans="1:19" ht="300">
      <c r="A3808" s="277" t="s">
        <v>25424</v>
      </c>
      <c r="B3808" s="253" t="s">
        <v>10261</v>
      </c>
      <c r="C3808" s="93" t="s">
        <v>10262</v>
      </c>
      <c r="D3808" s="93" t="s">
        <v>10266</v>
      </c>
      <c r="E3808" s="148">
        <f ca="1">IFERROR(__xludf.DUMMYFUNCTION(" VLOOKUP(A3860, IMPORTRANGE(""https://docs.google.com/spreadsheets/d/1fj_Bhi2XPL3siwIh4sx4VRLAe31yD50oKdj5UlRYW0c/"", ""Сводка!A:AA""), 5, FALSE)"),272)</f>
        <v>272</v>
      </c>
      <c r="F3808" s="148" t="s">
        <v>202</v>
      </c>
      <c r="G3808" s="147">
        <f ca="1">IFERROR(__xludf.DUMMYFUNCTION(" VLOOKUP(A3860, IMPORTRANGE(""https://docs.google.com/spreadsheets/d/1QNLbnkR_AongFt22vMfNzfpjZ0CjpI8QI-w0wBnYA1w/"", ""Инфа!A:AA""), 6, FALSE)"),2024)</f>
        <v>2024</v>
      </c>
      <c r="H3808" s="150">
        <v>13200</v>
      </c>
      <c r="I3808" s="151" t="s">
        <v>5971</v>
      </c>
      <c r="J3808" s="93" t="s">
        <v>10264</v>
      </c>
      <c r="K3808" s="153"/>
      <c r="L3808" s="153"/>
      <c r="M3808" s="153"/>
      <c r="N3808" s="153"/>
      <c r="O3808" s="153"/>
      <c r="P3808" s="153"/>
      <c r="Q3808" s="153"/>
      <c r="R3808" s="153"/>
      <c r="S3808" s="153"/>
    </row>
    <row r="3809" spans="1:19" ht="300">
      <c r="A3809" s="277" t="s">
        <v>25424</v>
      </c>
      <c r="B3809" s="253" t="s">
        <v>10261</v>
      </c>
      <c r="C3809" s="93" t="s">
        <v>10262</v>
      </c>
      <c r="D3809" s="93" t="s">
        <v>10267</v>
      </c>
      <c r="E3809" s="148">
        <f ca="1">IFERROR(__xludf.DUMMYFUNCTION(" VLOOKUP(A3861, IMPORTRANGE(""https://docs.google.com/spreadsheets/d/1fj_Bhi2XPL3siwIh4sx4VRLAe31yD50oKdj5UlRYW0c/"", ""Сводка!A:AA""), 5, FALSE)"),249)</f>
        <v>249</v>
      </c>
      <c r="F3809" s="148" t="s">
        <v>202</v>
      </c>
      <c r="G3809" s="147">
        <f ca="1">IFERROR(__xludf.DUMMYFUNCTION(" VLOOKUP(A3861, IMPORTRANGE(""https://docs.google.com/spreadsheets/d/1QNLbnkR_AongFt22vMfNzfpjZ0CjpI8QI-w0wBnYA1w/"", ""Инфа!A:AA""), 6, FALSE)"),2024)</f>
        <v>2024</v>
      </c>
      <c r="H3809" s="150">
        <v>12500</v>
      </c>
      <c r="I3809" s="151" t="s">
        <v>5971</v>
      </c>
      <c r="J3809" s="93" t="s">
        <v>10264</v>
      </c>
      <c r="K3809" s="153"/>
      <c r="L3809" s="153"/>
      <c r="M3809" s="153"/>
      <c r="N3809" s="153"/>
      <c r="O3809" s="153"/>
      <c r="P3809" s="153"/>
      <c r="Q3809" s="153"/>
      <c r="R3809" s="153"/>
      <c r="S3809" s="153"/>
    </row>
    <row r="3810" spans="1:19" ht="75">
      <c r="A3810" s="277" t="s">
        <v>25424</v>
      </c>
      <c r="B3810" s="253" t="s">
        <v>400</v>
      </c>
      <c r="C3810" s="93" t="s">
        <v>10268</v>
      </c>
      <c r="D3810" s="93" t="s">
        <v>10269</v>
      </c>
      <c r="E3810" s="148">
        <f ca="1">IFERROR(__xludf.DUMMYFUNCTION(" VLOOKUP(A3862, IMPORTRANGE(""https://docs.google.com/spreadsheets/d/1fj_Bhi2XPL3siwIh4sx4VRLAe31yD50oKdj5UlRYW0c/"", ""Сводка!A:AA""), 5, FALSE)"),184)</f>
        <v>184</v>
      </c>
      <c r="F3810" s="148" t="s">
        <v>415</v>
      </c>
      <c r="G3810" s="147">
        <f ca="1">IFERROR(__xludf.DUMMYFUNCTION(" VLOOKUP(A3862, IMPORTRANGE(""https://docs.google.com/spreadsheets/d/1QNLbnkR_AongFt22vMfNzfpjZ0CjpI8QI-w0wBnYA1w/"", ""Инфа!A:AA""), 6, FALSE)"),2024)</f>
        <v>2024</v>
      </c>
      <c r="H3810" s="150">
        <v>10500</v>
      </c>
      <c r="I3810" s="151" t="s">
        <v>1938</v>
      </c>
      <c r="J3810" s="93" t="s">
        <v>10270</v>
      </c>
      <c r="K3810" s="153"/>
      <c r="L3810" s="153"/>
      <c r="M3810" s="153"/>
      <c r="N3810" s="153"/>
      <c r="O3810" s="153"/>
      <c r="P3810" s="153"/>
      <c r="Q3810" s="153"/>
      <c r="R3810" s="153"/>
      <c r="S3810" s="153"/>
    </row>
    <row r="3811" spans="1:19" ht="281.25">
      <c r="A3811" s="277" t="s">
        <v>25424</v>
      </c>
      <c r="B3811" s="253" t="s">
        <v>153</v>
      </c>
      <c r="C3811" s="93" t="s">
        <v>10271</v>
      </c>
      <c r="D3811" s="93" t="s">
        <v>10272</v>
      </c>
      <c r="E3811" s="148">
        <f ca="1">IFERROR(__xludf.DUMMYFUNCTION(" VLOOKUP(A3863, IMPORTRANGE(""https://docs.google.com/spreadsheets/d/1fj_Bhi2XPL3siwIh4sx4VRLAe31yD50oKdj5UlRYW0c/"", ""Сводка!A:AA""), 5, FALSE)"),300)</f>
        <v>300</v>
      </c>
      <c r="F3811" s="148" t="s">
        <v>137</v>
      </c>
      <c r="G3811" s="147">
        <f ca="1">IFERROR(__xludf.DUMMYFUNCTION(" VLOOKUP(A3863, IMPORTRANGE(""https://docs.google.com/spreadsheets/d/1QNLbnkR_AongFt22vMfNzfpjZ0CjpI8QI-w0wBnYA1w/"", ""Инфа!A:AA""), 6, FALSE)"),2024)</f>
        <v>2024</v>
      </c>
      <c r="H3811" s="150">
        <v>23000</v>
      </c>
      <c r="I3811" s="151" t="s">
        <v>650</v>
      </c>
      <c r="J3811" s="93" t="s">
        <v>10273</v>
      </c>
      <c r="K3811" s="153"/>
      <c r="L3811" s="153"/>
      <c r="M3811" s="153"/>
      <c r="N3811" s="153"/>
      <c r="O3811" s="153"/>
      <c r="P3811" s="153"/>
      <c r="Q3811" s="153"/>
      <c r="R3811" s="153"/>
      <c r="S3811" s="153"/>
    </row>
    <row r="3812" spans="1:19" ht="262.5">
      <c r="A3812" s="277" t="s">
        <v>25424</v>
      </c>
      <c r="B3812" s="253" t="s">
        <v>400</v>
      </c>
      <c r="C3812" s="93" t="s">
        <v>10274</v>
      </c>
      <c r="D3812" s="93" t="s">
        <v>10275</v>
      </c>
      <c r="E3812" s="148">
        <f ca="1">IFERROR(__xludf.DUMMYFUNCTION(" VLOOKUP(A3864, IMPORTRANGE(""https://docs.google.com/spreadsheets/d/1fj_Bhi2XPL3siwIh4sx4VRLAe31yD50oKdj5UlRYW0c/"", ""Сводка!A:AA""), 5, FALSE)"),176)</f>
        <v>176</v>
      </c>
      <c r="F3812" s="148" t="s">
        <v>677</v>
      </c>
      <c r="G3812" s="147">
        <f ca="1">IFERROR(__xludf.DUMMYFUNCTION(" VLOOKUP(A3864, IMPORTRANGE(""https://docs.google.com/spreadsheets/d/1QNLbnkR_AongFt22vMfNzfpjZ0CjpI8QI-w0wBnYA1w/"", ""Инфа!A:AA""), 6, FALSE)"),2024)</f>
        <v>2024</v>
      </c>
      <c r="H3812" s="150">
        <v>10300</v>
      </c>
      <c r="I3812" s="151" t="s">
        <v>518</v>
      </c>
      <c r="J3812" s="93" t="s">
        <v>10276</v>
      </c>
      <c r="K3812" s="153"/>
      <c r="L3812" s="153"/>
      <c r="M3812" s="153"/>
      <c r="N3812" s="153"/>
      <c r="O3812" s="153"/>
      <c r="P3812" s="153"/>
      <c r="Q3812" s="153"/>
      <c r="R3812" s="153"/>
      <c r="S3812" s="153"/>
    </row>
    <row r="3813" spans="1:19" ht="150">
      <c r="A3813" s="277" t="s">
        <v>25424</v>
      </c>
      <c r="B3813" s="253" t="s">
        <v>400</v>
      </c>
      <c r="C3813" s="93" t="s">
        <v>10277</v>
      </c>
      <c r="D3813" s="93" t="s">
        <v>10278</v>
      </c>
      <c r="E3813" s="148">
        <f ca="1">IFERROR(__xludf.DUMMYFUNCTION(" VLOOKUP(A3865, IMPORTRANGE(""https://docs.google.com/spreadsheets/d/1fj_Bhi2XPL3siwIh4sx4VRLAe31yD50oKdj5UlRYW0c/"", ""Сводка!A:AA""), 5, FALSE)"),192)</f>
        <v>192</v>
      </c>
      <c r="F3813" s="148" t="s">
        <v>415</v>
      </c>
      <c r="G3813" s="147">
        <f ca="1">IFERROR(__xludf.DUMMYFUNCTION(" VLOOKUP(A3865, IMPORTRANGE(""https://docs.google.com/spreadsheets/d/1QNLbnkR_AongFt22vMfNzfpjZ0CjpI8QI-w0wBnYA1w/"", ""Инфа!A:AA""), 6, FALSE)"),2024)</f>
        <v>2024</v>
      </c>
      <c r="H3813" s="150">
        <v>10800</v>
      </c>
      <c r="I3813" s="151" t="s">
        <v>210</v>
      </c>
      <c r="J3813" s="93" t="s">
        <v>10279</v>
      </c>
      <c r="K3813" s="153"/>
      <c r="L3813" s="153"/>
      <c r="M3813" s="153"/>
      <c r="N3813" s="153"/>
      <c r="O3813" s="153"/>
      <c r="P3813" s="153"/>
      <c r="Q3813" s="153"/>
      <c r="R3813" s="153"/>
      <c r="S3813" s="153"/>
    </row>
    <row r="3814" spans="1:19" ht="225">
      <c r="A3814" s="277" t="s">
        <v>25424</v>
      </c>
      <c r="B3814" s="253" t="s">
        <v>153</v>
      </c>
      <c r="C3814" s="93" t="s">
        <v>4109</v>
      </c>
      <c r="D3814" s="93" t="s">
        <v>10280</v>
      </c>
      <c r="E3814" s="148">
        <f ca="1">IFERROR(__xludf.DUMMYFUNCTION(" VLOOKUP(A3866, IMPORTRANGE(""https://docs.google.com/spreadsheets/d/1fj_Bhi2XPL3siwIh4sx4VRLAe31yD50oKdj5UlRYW0c/"", ""Сводка!A:AA""), 5, FALSE)"),272)</f>
        <v>272</v>
      </c>
      <c r="F3814" s="148" t="s">
        <v>50</v>
      </c>
      <c r="G3814" s="147">
        <f ca="1">IFERROR(__xludf.DUMMYFUNCTION(" VLOOKUP(A3866, IMPORTRANGE(""https://docs.google.com/spreadsheets/d/1QNLbnkR_AongFt22vMfNzfpjZ0CjpI8QI-w0wBnYA1w/"", ""Инфа!A:AA""), 6, FALSE)"),2024)</f>
        <v>2024</v>
      </c>
      <c r="H3814" s="150">
        <v>21300</v>
      </c>
      <c r="I3814" s="151" t="s">
        <v>3172</v>
      </c>
      <c r="J3814" s="93" t="s">
        <v>10281</v>
      </c>
      <c r="K3814" s="153"/>
      <c r="L3814" s="153"/>
      <c r="M3814" s="153"/>
      <c r="N3814" s="153"/>
      <c r="O3814" s="153"/>
      <c r="P3814" s="153"/>
      <c r="Q3814" s="153"/>
      <c r="R3814" s="153"/>
      <c r="S3814" s="153"/>
    </row>
    <row r="3815" spans="1:19" ht="37.5">
      <c r="A3815" s="277" t="s">
        <v>25424</v>
      </c>
      <c r="B3815" s="253" t="s">
        <v>153</v>
      </c>
      <c r="C3815" s="97" t="s">
        <v>3467</v>
      </c>
      <c r="D3815" s="97" t="s">
        <v>1941</v>
      </c>
      <c r="E3815" s="148">
        <f ca="1">IFERROR(__xludf.DUMMYFUNCTION(" VLOOKUP(A3867, IMPORTRANGE(""https://docs.google.com/spreadsheets/d/1fj_Bhi2XPL3siwIh4sx4VRLAe31yD50oKdj5UlRYW0c/"", ""Сводка!A:AA""), 5, FALSE)"),176)</f>
        <v>176</v>
      </c>
      <c r="F3815" s="147" t="s">
        <v>165</v>
      </c>
      <c r="G3815" s="147">
        <f ca="1">IFERROR(__xludf.DUMMYFUNCTION(" VLOOKUP(A3867, IMPORTRANGE(""https://docs.google.com/spreadsheets/d/1QNLbnkR_AongFt22vMfNzfpjZ0CjpI8QI-w0wBnYA1w/"", ""Инфа!A:AA""), 6, FALSE)"),2024)</f>
        <v>2024</v>
      </c>
      <c r="H3815" s="150">
        <v>15600</v>
      </c>
      <c r="I3815" s="151" t="s">
        <v>161</v>
      </c>
      <c r="J3815" s="97"/>
      <c r="K3815" s="153"/>
      <c r="L3815" s="153"/>
      <c r="M3815" s="153"/>
      <c r="N3815" s="153"/>
      <c r="O3815" s="153"/>
      <c r="P3815" s="153"/>
      <c r="Q3815" s="153"/>
      <c r="R3815" s="153"/>
      <c r="S3815" s="153"/>
    </row>
    <row r="3816" spans="1:19" ht="37.5">
      <c r="A3816" s="277" t="s">
        <v>25424</v>
      </c>
      <c r="B3816" s="253" t="s">
        <v>153</v>
      </c>
      <c r="C3816" s="97" t="s">
        <v>3467</v>
      </c>
      <c r="D3816" s="97" t="s">
        <v>10282</v>
      </c>
      <c r="E3816" s="148">
        <f ca="1">IFERROR(__xludf.DUMMYFUNCTION(" VLOOKUP(A3868, IMPORTRANGE(""https://docs.google.com/spreadsheets/d/1fj_Bhi2XPL3siwIh4sx4VRLAe31yD50oKdj5UlRYW0c/"", ""Сводка!A:AA""), 5, FALSE)"),136)</f>
        <v>136</v>
      </c>
      <c r="F3816" s="147" t="s">
        <v>165</v>
      </c>
      <c r="G3816" s="147">
        <f ca="1">IFERROR(__xludf.DUMMYFUNCTION(" VLOOKUP(A3868, IMPORTRANGE(""https://docs.google.com/spreadsheets/d/1QNLbnkR_AongFt22vMfNzfpjZ0CjpI8QI-w0wBnYA1w/"", ""Инфа!A:AA""), 6, FALSE)"),2024)</f>
        <v>2024</v>
      </c>
      <c r="H3816" s="150">
        <v>13200</v>
      </c>
      <c r="I3816" s="151" t="s">
        <v>161</v>
      </c>
      <c r="J3816" s="97"/>
      <c r="K3816" s="153"/>
      <c r="L3816" s="153"/>
      <c r="M3816" s="153"/>
      <c r="N3816" s="153"/>
      <c r="O3816" s="153"/>
      <c r="P3816" s="153"/>
      <c r="Q3816" s="153"/>
      <c r="R3816" s="153"/>
      <c r="S3816" s="153"/>
    </row>
    <row r="3817" spans="1:19" ht="75">
      <c r="A3817" s="277" t="s">
        <v>25424</v>
      </c>
      <c r="B3817" s="253" t="s">
        <v>153</v>
      </c>
      <c r="C3817" s="97" t="s">
        <v>3467</v>
      </c>
      <c r="D3817" s="97" t="s">
        <v>10283</v>
      </c>
      <c r="E3817" s="148">
        <f ca="1">IFERROR(__xludf.DUMMYFUNCTION(" VLOOKUP(A3869, IMPORTRANGE(""https://docs.google.com/spreadsheets/d/1fj_Bhi2XPL3siwIh4sx4VRLAe31yD50oKdj5UlRYW0c/"", ""Сводка!A:AA""), 5, FALSE)"),128)</f>
        <v>128</v>
      </c>
      <c r="F3817" s="147" t="s">
        <v>9512</v>
      </c>
      <c r="G3817" s="147">
        <f ca="1">IFERROR(__xludf.DUMMYFUNCTION(" VLOOKUP(A3869, IMPORTRANGE(""https://docs.google.com/spreadsheets/d/1QNLbnkR_AongFt22vMfNzfpjZ0CjpI8QI-w0wBnYA1w/"", ""Инфа!A:AA""), 6, FALSE)"),2024)</f>
        <v>2024</v>
      </c>
      <c r="H3817" s="150">
        <v>12700</v>
      </c>
      <c r="I3817" s="151" t="s">
        <v>161</v>
      </c>
      <c r="J3817" s="97" t="s">
        <v>10284</v>
      </c>
      <c r="K3817" s="153"/>
      <c r="L3817" s="153"/>
      <c r="M3817" s="153"/>
      <c r="N3817" s="153"/>
      <c r="O3817" s="153"/>
      <c r="P3817" s="153"/>
      <c r="Q3817" s="153"/>
      <c r="R3817" s="153"/>
      <c r="S3817" s="153"/>
    </row>
    <row r="3818" spans="1:19" ht="131.25">
      <c r="A3818" s="277" t="s">
        <v>25424</v>
      </c>
      <c r="B3818" s="253" t="s">
        <v>153</v>
      </c>
      <c r="C3818" s="97" t="s">
        <v>3467</v>
      </c>
      <c r="D3818" s="97" t="s">
        <v>10285</v>
      </c>
      <c r="E3818" s="148">
        <f ca="1">IFERROR(__xludf.DUMMYFUNCTION(" VLOOKUP(A3870, IMPORTRANGE(""https://docs.google.com/spreadsheets/d/1fj_Bhi2XPL3siwIh4sx4VRLAe31yD50oKdj5UlRYW0c/"", ""Сводка!A:AA""), 5, FALSE)"),152)</f>
        <v>152</v>
      </c>
      <c r="F3818" s="147" t="s">
        <v>165</v>
      </c>
      <c r="G3818" s="147">
        <f ca="1">IFERROR(__xludf.DUMMYFUNCTION(" VLOOKUP(A3870, IMPORTRANGE(""https://docs.google.com/spreadsheets/d/1QNLbnkR_AongFt22vMfNzfpjZ0CjpI8QI-w0wBnYA1w/"", ""Инфа!A:AA""), 6, FALSE)"),2024)</f>
        <v>2024</v>
      </c>
      <c r="H3818" s="150">
        <v>9600</v>
      </c>
      <c r="I3818" s="151" t="s">
        <v>161</v>
      </c>
      <c r="J3818" s="97" t="s">
        <v>10286</v>
      </c>
      <c r="K3818" s="153"/>
      <c r="L3818" s="153"/>
      <c r="M3818" s="153"/>
      <c r="N3818" s="153"/>
      <c r="O3818" s="153"/>
      <c r="P3818" s="153"/>
      <c r="Q3818" s="153"/>
      <c r="R3818" s="153"/>
      <c r="S3818" s="153"/>
    </row>
    <row r="3819" spans="1:19" ht="225">
      <c r="A3819" s="277" t="s">
        <v>25424</v>
      </c>
      <c r="B3819" s="253" t="s">
        <v>153</v>
      </c>
      <c r="C3819" s="93" t="s">
        <v>3467</v>
      </c>
      <c r="D3819" s="93" t="s">
        <v>10287</v>
      </c>
      <c r="E3819" s="148">
        <f ca="1">IFERROR(__xludf.DUMMYFUNCTION(" VLOOKUP(A3871, IMPORTRANGE(""https://docs.google.com/spreadsheets/d/1fj_Bhi2XPL3siwIh4sx4VRLAe31yD50oKdj5UlRYW0c/"", ""Сводка!A:AA""), 5, FALSE)"),120)</f>
        <v>120</v>
      </c>
      <c r="F3819" s="148" t="s">
        <v>9512</v>
      </c>
      <c r="G3819" s="147">
        <f ca="1">IFERROR(__xludf.DUMMYFUNCTION(" VLOOKUP(A3871, IMPORTRANGE(""https://docs.google.com/spreadsheets/d/1QNLbnkR_AongFt22vMfNzfpjZ0CjpI8QI-w0wBnYA1w/"", ""Инфа!A:AA""), 6, FALSE)"),2024)</f>
        <v>2024</v>
      </c>
      <c r="H3819" s="150">
        <v>12200</v>
      </c>
      <c r="I3819" s="151" t="s">
        <v>161</v>
      </c>
      <c r="J3819" s="93" t="s">
        <v>10288</v>
      </c>
      <c r="K3819" s="153"/>
      <c r="L3819" s="153"/>
      <c r="M3819" s="153"/>
      <c r="N3819" s="153"/>
      <c r="O3819" s="153"/>
      <c r="P3819" s="153"/>
      <c r="Q3819" s="153"/>
      <c r="R3819" s="153"/>
      <c r="S3819" s="153"/>
    </row>
    <row r="3820" spans="1:19" ht="168.75">
      <c r="A3820" s="277" t="s">
        <v>25424</v>
      </c>
      <c r="B3820" s="253" t="s">
        <v>400</v>
      </c>
      <c r="C3820" s="93" t="s">
        <v>10289</v>
      </c>
      <c r="D3820" s="93" t="s">
        <v>10290</v>
      </c>
      <c r="E3820" s="148" t="e">
        <f>#REF!</f>
        <v>#REF!</v>
      </c>
      <c r="F3820" s="148" t="s">
        <v>403</v>
      </c>
      <c r="G3820" s="147">
        <f ca="1">IFERROR(__xludf.DUMMYFUNCTION(" VLOOKUP(A3872, IMPORTRANGE(""https://docs.google.com/spreadsheets/d/1QNLbnkR_AongFt22vMfNzfpjZ0CjpI8QI-w0wBnYA1w/"", ""Инфа!A:AA""), 6, FALSE)"),2024)</f>
        <v>2024</v>
      </c>
      <c r="H3820" s="150">
        <v>9200</v>
      </c>
      <c r="I3820" s="151" t="s">
        <v>161</v>
      </c>
      <c r="J3820" s="93" t="s">
        <v>10291</v>
      </c>
      <c r="K3820" s="153"/>
      <c r="L3820" s="153"/>
      <c r="M3820" s="153"/>
      <c r="N3820" s="153"/>
      <c r="O3820" s="153"/>
      <c r="P3820" s="153"/>
      <c r="Q3820" s="153"/>
      <c r="R3820" s="153"/>
      <c r="S3820" s="153"/>
    </row>
    <row r="3821" spans="1:19" ht="37.5">
      <c r="A3821" s="277" t="s">
        <v>25424</v>
      </c>
      <c r="B3821" s="253" t="s">
        <v>400</v>
      </c>
      <c r="C3821" s="93" t="s">
        <v>10292</v>
      </c>
      <c r="D3821" s="93" t="s">
        <v>10293</v>
      </c>
      <c r="E3821" s="148">
        <f ca="1">IFERROR(__xludf.DUMMYFUNCTION(" VLOOKUP(A3873, IMPORTRANGE(""https://docs.google.com/spreadsheets/d/1fj_Bhi2XPL3siwIh4sx4VRLAe31yD50oKdj5UlRYW0c/"", ""Сводка!A:AA""), 5, FALSE)"),150)</f>
        <v>150</v>
      </c>
      <c r="F3821" s="148" t="s">
        <v>415</v>
      </c>
      <c r="G3821" s="147">
        <f ca="1">IFERROR(__xludf.DUMMYFUNCTION(" VLOOKUP(A3873, IMPORTRANGE(""https://docs.google.com/spreadsheets/d/1QNLbnkR_AongFt22vMfNzfpjZ0CjpI8QI-w0wBnYA1w/"", ""Инфа!A:AA""), 6, FALSE)"),2024)</f>
        <v>2024</v>
      </c>
      <c r="H3821" s="150">
        <v>9500</v>
      </c>
      <c r="I3821" s="151" t="s">
        <v>138</v>
      </c>
      <c r="J3821" s="93"/>
      <c r="K3821" s="153"/>
      <c r="L3821" s="153"/>
      <c r="M3821" s="153"/>
      <c r="N3821" s="153"/>
      <c r="O3821" s="153"/>
      <c r="P3821" s="153"/>
      <c r="Q3821" s="153"/>
      <c r="R3821" s="153"/>
      <c r="S3821" s="153"/>
    </row>
    <row r="3822" spans="1:19" ht="93.75">
      <c r="A3822" s="277" t="s">
        <v>25424</v>
      </c>
      <c r="B3822" s="253" t="s">
        <v>13</v>
      </c>
      <c r="C3822" s="93" t="s">
        <v>10294</v>
      </c>
      <c r="D3822" s="93" t="s">
        <v>229</v>
      </c>
      <c r="E3822" s="148">
        <f ca="1">IFERROR(__xludf.DUMMYFUNCTION(" VLOOKUP(A3874, IMPORTRANGE(""https://docs.google.com/spreadsheets/d/1fj_Bhi2XPL3siwIh4sx4VRLAe31yD50oKdj5UlRYW0c/"", ""Сводка!A:AA""), 5, FALSE)"),208)</f>
        <v>208</v>
      </c>
      <c r="F3822" s="148" t="s">
        <v>10295</v>
      </c>
      <c r="G3822" s="147">
        <f ca="1">IFERROR(__xludf.DUMMYFUNCTION(" VLOOKUP(A3874, IMPORTRANGE(""https://docs.google.com/spreadsheets/d/1QNLbnkR_AongFt22vMfNzfpjZ0CjpI8QI-w0wBnYA1w/"", ""Инфа!A:AA""), 6, FALSE)"),2024)</f>
        <v>2024</v>
      </c>
      <c r="H3822" s="150">
        <v>17500</v>
      </c>
      <c r="I3822" s="151" t="s">
        <v>161</v>
      </c>
      <c r="J3822" s="93" t="s">
        <v>10296</v>
      </c>
      <c r="K3822" s="153"/>
      <c r="L3822" s="153"/>
      <c r="M3822" s="153"/>
      <c r="N3822" s="153"/>
      <c r="O3822" s="153"/>
      <c r="P3822" s="153"/>
      <c r="Q3822" s="153"/>
      <c r="R3822" s="153"/>
      <c r="S3822" s="153"/>
    </row>
    <row r="3823" spans="1:19" ht="37.5">
      <c r="A3823" s="277" t="s">
        <v>25424</v>
      </c>
      <c r="B3823" s="253" t="s">
        <v>400</v>
      </c>
      <c r="C3823" s="93" t="s">
        <v>10297</v>
      </c>
      <c r="D3823" s="93" t="s">
        <v>10298</v>
      </c>
      <c r="E3823" s="148">
        <f ca="1">IFERROR(__xludf.DUMMYFUNCTION(" VLOOKUP(A3875, IMPORTRANGE(""https://docs.google.com/spreadsheets/d/1fj_Bhi2XPL3siwIh4sx4VRLAe31yD50oKdj5UlRYW0c/"", ""Сводка!A:AA""), 5, FALSE)"),120)</f>
        <v>120</v>
      </c>
      <c r="F3823" s="148" t="s">
        <v>415</v>
      </c>
      <c r="G3823" s="147">
        <f ca="1">IFERROR(__xludf.DUMMYFUNCTION(" VLOOKUP(A3875, IMPORTRANGE(""https://docs.google.com/spreadsheets/d/1QNLbnkR_AongFt22vMfNzfpjZ0CjpI8QI-w0wBnYA1w/"", ""Инфа!A:AA""), 6, FALSE)"),2024)</f>
        <v>2024</v>
      </c>
      <c r="H3823" s="150">
        <v>12200</v>
      </c>
      <c r="I3823" s="156" t="s">
        <v>257</v>
      </c>
      <c r="J3823" s="93"/>
      <c r="K3823" s="153"/>
      <c r="L3823" s="153"/>
      <c r="M3823" s="153"/>
      <c r="N3823" s="153"/>
      <c r="O3823" s="153"/>
      <c r="P3823" s="153"/>
      <c r="Q3823" s="153"/>
      <c r="R3823" s="153"/>
      <c r="S3823" s="153"/>
    </row>
    <row r="3824" spans="1:19" ht="112.5">
      <c r="A3824" s="277" t="s">
        <v>25424</v>
      </c>
      <c r="B3824" s="253" t="s">
        <v>153</v>
      </c>
      <c r="C3824" s="93" t="s">
        <v>10299</v>
      </c>
      <c r="D3824" s="93" t="s">
        <v>10300</v>
      </c>
      <c r="E3824" s="148">
        <f ca="1">IFERROR(__xludf.DUMMYFUNCTION(" VLOOKUP(A3876, IMPORTRANGE(""https://docs.google.com/spreadsheets/d/1fj_Bhi2XPL3siwIh4sx4VRLAe31yD50oKdj5UlRYW0c/"", ""Сводка!A:AA""), 5, FALSE)"),208)</f>
        <v>208</v>
      </c>
      <c r="F3824" s="148" t="s">
        <v>26</v>
      </c>
      <c r="G3824" s="147">
        <f ca="1">IFERROR(__xludf.DUMMYFUNCTION(" VLOOKUP(A3876, IMPORTRANGE(""https://docs.google.com/spreadsheets/d/1QNLbnkR_AongFt22vMfNzfpjZ0CjpI8QI-w0wBnYA1w/"", ""Инфа!A:AA""), 6, FALSE)"),2024)</f>
        <v>2024</v>
      </c>
      <c r="H3824" s="150">
        <v>17500</v>
      </c>
      <c r="I3824" s="151" t="s">
        <v>238</v>
      </c>
      <c r="J3824" s="93" t="s">
        <v>10301</v>
      </c>
      <c r="K3824" s="153"/>
      <c r="L3824" s="153"/>
      <c r="M3824" s="153"/>
      <c r="N3824" s="153"/>
      <c r="O3824" s="153"/>
      <c r="P3824" s="153"/>
      <c r="Q3824" s="153"/>
      <c r="R3824" s="153"/>
      <c r="S3824" s="153"/>
    </row>
    <row r="3825" spans="1:19" ht="131.25">
      <c r="A3825" s="277" t="s">
        <v>25424</v>
      </c>
      <c r="B3825" s="253" t="s">
        <v>153</v>
      </c>
      <c r="C3825" s="93" t="s">
        <v>10302</v>
      </c>
      <c r="D3825" s="93" t="s">
        <v>10303</v>
      </c>
      <c r="E3825" s="148">
        <f ca="1">IFERROR(__xludf.DUMMYFUNCTION(" VLOOKUP(A3877, IMPORTRANGE(""https://docs.google.com/spreadsheets/d/1fj_Bhi2XPL3siwIh4sx4VRLAe31yD50oKdj5UlRYW0c/"", ""Сводка!A:AA""), 5, FALSE)"),184)</f>
        <v>184</v>
      </c>
      <c r="F3825" s="148" t="s">
        <v>165</v>
      </c>
      <c r="G3825" s="147">
        <f ca="1">IFERROR(__xludf.DUMMYFUNCTION(" VLOOKUP(A3877, IMPORTRANGE(""https://docs.google.com/spreadsheets/d/1QNLbnkR_AongFt22vMfNzfpjZ0CjpI8QI-w0wBnYA1w/"", ""Инфа!A:AA""), 6, FALSE)"),2024)</f>
        <v>2024</v>
      </c>
      <c r="H3825" s="150">
        <v>16000</v>
      </c>
      <c r="I3825" s="151" t="s">
        <v>10304</v>
      </c>
      <c r="J3825" s="93" t="s">
        <v>10305</v>
      </c>
      <c r="K3825" s="153"/>
      <c r="L3825" s="153"/>
      <c r="M3825" s="153"/>
      <c r="N3825" s="153"/>
      <c r="O3825" s="153"/>
      <c r="P3825" s="153"/>
      <c r="Q3825" s="153"/>
      <c r="R3825" s="153"/>
      <c r="S3825" s="153"/>
    </row>
    <row r="3826" spans="1:19" ht="131.25">
      <c r="A3826" s="277" t="s">
        <v>25424</v>
      </c>
      <c r="B3826" s="253" t="s">
        <v>400</v>
      </c>
      <c r="C3826" s="93" t="s">
        <v>10306</v>
      </c>
      <c r="D3826" s="93" t="s">
        <v>10307</v>
      </c>
      <c r="E3826" s="148">
        <f ca="1">IFERROR(__xludf.DUMMYFUNCTION(" VLOOKUP(A3878, IMPORTRANGE(""https://docs.google.com/spreadsheets/d/1fj_Bhi2XPL3siwIh4sx4VRLAe31yD50oKdj5UlRYW0c/"", ""Сводка!A:AA""), 5, FALSE)"),180)</f>
        <v>180</v>
      </c>
      <c r="F3826" s="148" t="s">
        <v>3809</v>
      </c>
      <c r="G3826" s="147">
        <f ca="1">IFERROR(__xludf.DUMMYFUNCTION(" VLOOKUP(A3878, IMPORTRANGE(""https://docs.google.com/spreadsheets/d/1QNLbnkR_AongFt22vMfNzfpjZ0CjpI8QI-w0wBnYA1w/"", ""Инфа!A:AA""), 6, FALSE)"),2024)</f>
        <v>2024</v>
      </c>
      <c r="H3826" s="150">
        <v>15800</v>
      </c>
      <c r="I3826" s="151" t="s">
        <v>1795</v>
      </c>
      <c r="J3826" s="93" t="s">
        <v>10308</v>
      </c>
      <c r="K3826" s="153"/>
      <c r="L3826" s="153"/>
      <c r="M3826" s="153"/>
      <c r="N3826" s="153"/>
      <c r="O3826" s="153"/>
      <c r="P3826" s="153"/>
      <c r="Q3826" s="153"/>
      <c r="R3826" s="153"/>
      <c r="S3826" s="153"/>
    </row>
    <row r="3827" spans="1:19" ht="168.75">
      <c r="A3827" s="277" t="s">
        <v>25424</v>
      </c>
      <c r="B3827" s="253" t="s">
        <v>400</v>
      </c>
      <c r="C3827" s="93" t="s">
        <v>10306</v>
      </c>
      <c r="D3827" s="93" t="s">
        <v>10309</v>
      </c>
      <c r="E3827" s="148">
        <f ca="1">IFERROR(__xludf.DUMMYFUNCTION(" VLOOKUP(A3879, IMPORTRANGE(""https://docs.google.com/spreadsheets/d/1fj_Bhi2XPL3siwIh4sx4VRLAe31yD50oKdj5UlRYW0c/"", ""Сводка!A:AA""), 5, FALSE)"),213)</f>
        <v>213</v>
      </c>
      <c r="F3827" s="148" t="s">
        <v>415</v>
      </c>
      <c r="G3827" s="147">
        <f ca="1">IFERROR(__xludf.DUMMYFUNCTION(" VLOOKUP(A3879, IMPORTRANGE(""https://docs.google.com/spreadsheets/d/1QNLbnkR_AongFt22vMfNzfpjZ0CjpI8QI-w0wBnYA1w/"", ""Инфа!A:AA""), 6, FALSE)"),2024)</f>
        <v>2024</v>
      </c>
      <c r="H3827" s="150">
        <v>17800</v>
      </c>
      <c r="I3827" s="151" t="s">
        <v>1795</v>
      </c>
      <c r="J3827" s="93" t="s">
        <v>10310</v>
      </c>
      <c r="K3827" s="153"/>
      <c r="L3827" s="153"/>
      <c r="M3827" s="153"/>
      <c r="N3827" s="153"/>
      <c r="O3827" s="153"/>
      <c r="P3827" s="153"/>
      <c r="Q3827" s="153"/>
      <c r="R3827" s="153"/>
      <c r="S3827" s="153"/>
    </row>
    <row r="3828" spans="1:19" ht="75">
      <c r="A3828" s="277" t="s">
        <v>25424</v>
      </c>
      <c r="B3828" s="253" t="s">
        <v>400</v>
      </c>
      <c r="C3828" s="93" t="s">
        <v>10306</v>
      </c>
      <c r="D3828" s="93" t="s">
        <v>10311</v>
      </c>
      <c r="E3828" s="148">
        <f ca="1">IFERROR(__xludf.DUMMYFUNCTION(" VLOOKUP(A3880, IMPORTRANGE(""https://docs.google.com/spreadsheets/d/1fj_Bhi2XPL3siwIh4sx4VRLAe31yD50oKdj5UlRYW0c/"", ""Сводка!A:AA""), 5, FALSE)"),236)</f>
        <v>236</v>
      </c>
      <c r="F3828" s="148" t="s">
        <v>599</v>
      </c>
      <c r="G3828" s="147">
        <f ca="1">IFERROR(__xludf.DUMMYFUNCTION(" VLOOKUP(A3880, IMPORTRANGE(""https://docs.google.com/spreadsheets/d/1QNLbnkR_AongFt22vMfNzfpjZ0CjpI8QI-w0wBnYA1w/"", ""Инфа!A:AA""), 6, FALSE)"),2023)</f>
        <v>2023</v>
      </c>
      <c r="H3828" s="150">
        <v>19200</v>
      </c>
      <c r="I3828" s="151" t="s">
        <v>1795</v>
      </c>
      <c r="J3828" s="93" t="s">
        <v>10312</v>
      </c>
      <c r="K3828" s="153"/>
      <c r="L3828" s="153"/>
      <c r="M3828" s="153"/>
      <c r="N3828" s="153"/>
      <c r="O3828" s="153"/>
      <c r="P3828" s="153"/>
      <c r="Q3828" s="153"/>
      <c r="R3828" s="153"/>
      <c r="S3828" s="153"/>
    </row>
    <row r="3829" spans="1:19" ht="75">
      <c r="A3829" s="277" t="s">
        <v>25424</v>
      </c>
      <c r="B3829" s="253" t="s">
        <v>400</v>
      </c>
      <c r="C3829" s="93" t="s">
        <v>10313</v>
      </c>
      <c r="D3829" s="93" t="s">
        <v>10314</v>
      </c>
      <c r="E3829" s="148">
        <f ca="1">IFERROR(__xludf.DUMMYFUNCTION(" VLOOKUP(A3881, IMPORTRANGE(""https://docs.google.com/spreadsheets/d/1fj_Bhi2XPL3siwIh4sx4VRLAe31yD50oKdj5UlRYW0c/"", ""Сводка!A:AA""), 5, FALSE)"),400)</f>
        <v>400</v>
      </c>
      <c r="F3829" s="148" t="s">
        <v>466</v>
      </c>
      <c r="G3829" s="147">
        <f ca="1">IFERROR(__xludf.DUMMYFUNCTION(" VLOOKUP(A3881, IMPORTRANGE(""https://docs.google.com/spreadsheets/d/1QNLbnkR_AongFt22vMfNzfpjZ0CjpI8QI-w0wBnYA1w/"", ""Инфа!A:AA""), 6, FALSE)"),2024)</f>
        <v>2024</v>
      </c>
      <c r="H3829" s="154">
        <v>17000</v>
      </c>
      <c r="I3829" s="156" t="s">
        <v>28</v>
      </c>
      <c r="J3829" s="93"/>
      <c r="K3829" s="153"/>
      <c r="L3829" s="153"/>
      <c r="M3829" s="153"/>
      <c r="N3829" s="153"/>
      <c r="O3829" s="153"/>
      <c r="P3829" s="153"/>
      <c r="Q3829" s="153"/>
      <c r="R3829" s="153"/>
      <c r="S3829" s="153"/>
    </row>
    <row r="3830" spans="1:19" ht="206.25">
      <c r="A3830" s="277" t="s">
        <v>25424</v>
      </c>
      <c r="B3830" s="253" t="s">
        <v>153</v>
      </c>
      <c r="C3830" s="93" t="s">
        <v>10315</v>
      </c>
      <c r="D3830" s="93" t="s">
        <v>10316</v>
      </c>
      <c r="E3830" s="148">
        <f ca="1">IFERROR(__xludf.DUMMYFUNCTION(" VLOOKUP(A3882, IMPORTRANGE(""https://docs.google.com/spreadsheets/d/1fj_Bhi2XPL3siwIh4sx4VRLAe31yD50oKdj5UlRYW0c/"", ""Сводка!A:AA""), 5, FALSE)"),336)</f>
        <v>336</v>
      </c>
      <c r="F3830" s="148" t="s">
        <v>456</v>
      </c>
      <c r="G3830" s="147">
        <f ca="1">IFERROR(__xludf.DUMMYFUNCTION(" VLOOKUP(A3882, IMPORTRANGE(""https://docs.google.com/spreadsheets/d/1QNLbnkR_AongFt22vMfNzfpjZ0CjpI8QI-w0wBnYA1w/"", ""Инфа!A:AA""), 6, FALSE)"),2024)</f>
        <v>2024</v>
      </c>
      <c r="H3830" s="150">
        <v>15100</v>
      </c>
      <c r="I3830" s="156" t="s">
        <v>28</v>
      </c>
      <c r="J3830" s="93" t="s">
        <v>10317</v>
      </c>
      <c r="K3830" s="153"/>
      <c r="L3830" s="153"/>
      <c r="M3830" s="153"/>
      <c r="N3830" s="153"/>
      <c r="O3830" s="153"/>
      <c r="P3830" s="153"/>
      <c r="Q3830" s="153"/>
      <c r="R3830" s="153"/>
      <c r="S3830" s="153"/>
    </row>
    <row r="3831" spans="1:19" ht="93.75">
      <c r="A3831" s="277" t="s">
        <v>25424</v>
      </c>
      <c r="B3831" s="254" t="s">
        <v>13</v>
      </c>
      <c r="C3831" s="96" t="s">
        <v>10318</v>
      </c>
      <c r="D3831" s="96" t="s">
        <v>10319</v>
      </c>
      <c r="E3831" s="148">
        <f ca="1">IFERROR(__xludf.DUMMYFUNCTION(" VLOOKUP(A3883, IMPORTRANGE(""https://docs.google.com/spreadsheets/d/1fj_Bhi2XPL3siwIh4sx4VRLAe31yD50oKdj5UlRYW0c/"", ""Сводка!A:AA""), 5, FALSE)"),144)</f>
        <v>144</v>
      </c>
      <c r="F3831" s="148" t="s">
        <v>50</v>
      </c>
      <c r="G3831" s="147">
        <f ca="1">IFERROR(__xludf.DUMMYFUNCTION(" VLOOKUP(A3883, IMPORTRANGE(""https://docs.google.com/spreadsheets/d/1QNLbnkR_AongFt22vMfNzfpjZ0CjpI8QI-w0wBnYA1w/"", ""Инфа!A:AA""), 6, FALSE)"),2024)</f>
        <v>2024</v>
      </c>
      <c r="H3831" s="150">
        <v>9300</v>
      </c>
      <c r="I3831" s="156" t="s">
        <v>3365</v>
      </c>
      <c r="J3831" s="96"/>
      <c r="K3831" s="153"/>
      <c r="L3831" s="153"/>
      <c r="M3831" s="153"/>
      <c r="N3831" s="153"/>
      <c r="O3831" s="153"/>
      <c r="P3831" s="153"/>
      <c r="Q3831" s="153"/>
      <c r="R3831" s="153"/>
      <c r="S3831" s="153"/>
    </row>
    <row r="3832" spans="1:19" ht="262.5">
      <c r="A3832" s="277" t="s">
        <v>25424</v>
      </c>
      <c r="B3832" s="254" t="s">
        <v>13</v>
      </c>
      <c r="C3832" s="96" t="s">
        <v>10318</v>
      </c>
      <c r="D3832" s="96" t="s">
        <v>10320</v>
      </c>
      <c r="E3832" s="148">
        <f ca="1">IFERROR(__xludf.DUMMYFUNCTION(" VLOOKUP(A3884, IMPORTRANGE(""https://docs.google.com/spreadsheets/d/1fj_Bhi2XPL3siwIh4sx4VRLAe31yD50oKdj5UlRYW0c/"", ""Сводка!A:AA""), 5, FALSE)"),104)</f>
        <v>104</v>
      </c>
      <c r="F3832" s="148" t="s">
        <v>50</v>
      </c>
      <c r="G3832" s="147">
        <f ca="1">IFERROR(__xludf.DUMMYFUNCTION(" VLOOKUP(A3884, IMPORTRANGE(""https://docs.google.com/spreadsheets/d/1QNLbnkR_AongFt22vMfNzfpjZ0CjpI8QI-w0wBnYA1w/"", ""Инфа!A:AA""), 6, FALSE)"),2024)</f>
        <v>2024</v>
      </c>
      <c r="H3832" s="150">
        <v>8100</v>
      </c>
      <c r="I3832" s="151" t="s">
        <v>146</v>
      </c>
      <c r="J3832" s="96" t="s">
        <v>10321</v>
      </c>
      <c r="K3832" s="153"/>
      <c r="L3832" s="153"/>
      <c r="M3832" s="153"/>
      <c r="N3832" s="153"/>
      <c r="O3832" s="153"/>
      <c r="P3832" s="153"/>
      <c r="Q3832" s="153"/>
      <c r="R3832" s="153"/>
      <c r="S3832" s="153"/>
    </row>
    <row r="3833" spans="1:19" ht="150">
      <c r="A3833" s="277" t="s">
        <v>25424</v>
      </c>
      <c r="B3833" s="253" t="s">
        <v>153</v>
      </c>
      <c r="C3833" s="93" t="s">
        <v>10322</v>
      </c>
      <c r="D3833" s="93" t="s">
        <v>10323</v>
      </c>
      <c r="E3833" s="148">
        <f ca="1">IFERROR(__xludf.DUMMYFUNCTION(" VLOOKUP(A3885, IMPORTRANGE(""https://docs.google.com/spreadsheets/d/1fj_Bhi2XPL3siwIh4sx4VRLAe31yD50oKdj5UlRYW0c/"", ""Сводка!A:AA""), 5, FALSE)"),156)</f>
        <v>156</v>
      </c>
      <c r="F3833" s="148" t="s">
        <v>266</v>
      </c>
      <c r="G3833" s="147">
        <f ca="1">IFERROR(__xludf.DUMMYFUNCTION(" VLOOKUP(A3885, IMPORTRANGE(""https://docs.google.com/spreadsheets/d/1QNLbnkR_AongFt22vMfNzfpjZ0CjpI8QI-w0wBnYA1w/"", ""Инфа!A:AA""), 6, FALSE)"),2024)</f>
        <v>2024</v>
      </c>
      <c r="H3833" s="150">
        <v>14400</v>
      </c>
      <c r="I3833" s="151" t="s">
        <v>5571</v>
      </c>
      <c r="J3833" s="93"/>
      <c r="K3833" s="153"/>
      <c r="L3833" s="153"/>
      <c r="M3833" s="153"/>
      <c r="N3833" s="153"/>
      <c r="O3833" s="153"/>
      <c r="P3833" s="153"/>
      <c r="Q3833" s="153"/>
      <c r="R3833" s="153"/>
      <c r="S3833" s="153"/>
    </row>
    <row r="3834" spans="1:19" ht="56.25">
      <c r="A3834" s="277" t="s">
        <v>25424</v>
      </c>
      <c r="B3834" s="253" t="s">
        <v>400</v>
      </c>
      <c r="C3834" s="93" t="s">
        <v>10322</v>
      </c>
      <c r="D3834" s="93" t="s">
        <v>10324</v>
      </c>
      <c r="E3834" s="148">
        <f ca="1">IFERROR(__xludf.DUMMYFUNCTION(" VLOOKUP(A3886, IMPORTRANGE(""https://docs.google.com/spreadsheets/d/1fj_Bhi2XPL3siwIh4sx4VRLAe31yD50oKdj5UlRYW0c/"", ""Сводка!A:AA""), 5, FALSE)"),160)</f>
        <v>160</v>
      </c>
      <c r="F3834" s="148" t="s">
        <v>415</v>
      </c>
      <c r="G3834" s="147">
        <f ca="1">IFERROR(__xludf.DUMMYFUNCTION(" VLOOKUP(A3886, IMPORTRANGE(""https://docs.google.com/spreadsheets/d/1QNLbnkR_AongFt22vMfNzfpjZ0CjpI8QI-w0wBnYA1w/"", ""Инфа!A:AA""), 6, FALSE)"),2024)</f>
        <v>2024</v>
      </c>
      <c r="H3834" s="150">
        <v>9800</v>
      </c>
      <c r="I3834" s="151" t="s">
        <v>246</v>
      </c>
      <c r="J3834" s="93"/>
      <c r="K3834" s="153"/>
      <c r="L3834" s="153"/>
      <c r="M3834" s="153"/>
      <c r="N3834" s="153"/>
      <c r="O3834" s="153"/>
      <c r="P3834" s="153"/>
      <c r="Q3834" s="153"/>
      <c r="R3834" s="153"/>
      <c r="S3834" s="153"/>
    </row>
    <row r="3835" spans="1:19" ht="56.25">
      <c r="A3835" s="277" t="s">
        <v>25424</v>
      </c>
      <c r="B3835" s="253" t="s">
        <v>400</v>
      </c>
      <c r="C3835" s="93" t="s">
        <v>10322</v>
      </c>
      <c r="D3835" s="93" t="s">
        <v>10325</v>
      </c>
      <c r="E3835" s="148">
        <f ca="1">IFERROR(__xludf.DUMMYFUNCTION(" VLOOKUP(A3887, IMPORTRANGE(""https://docs.google.com/spreadsheets/d/1fj_Bhi2XPL3siwIh4sx4VRLAe31yD50oKdj5UlRYW0c/"", ""Сводка!A:AA""), 5, FALSE)"),160)</f>
        <v>160</v>
      </c>
      <c r="F3835" s="148" t="s">
        <v>415</v>
      </c>
      <c r="G3835" s="147">
        <f ca="1">IFERROR(__xludf.DUMMYFUNCTION(" VLOOKUP(A3887, IMPORTRANGE(""https://docs.google.com/spreadsheets/d/1QNLbnkR_AongFt22vMfNzfpjZ0CjpI8QI-w0wBnYA1w/"", ""Инфа!A:AA""), 6, FALSE)"),2024)</f>
        <v>2024</v>
      </c>
      <c r="H3835" s="150">
        <v>9800</v>
      </c>
      <c r="I3835" s="151" t="s">
        <v>246</v>
      </c>
      <c r="J3835" s="93"/>
      <c r="K3835" s="153"/>
      <c r="L3835" s="153"/>
      <c r="M3835" s="153"/>
      <c r="N3835" s="153"/>
      <c r="O3835" s="153"/>
      <c r="P3835" s="153"/>
      <c r="Q3835" s="153"/>
      <c r="R3835" s="153"/>
      <c r="S3835" s="153"/>
    </row>
    <row r="3836" spans="1:19" ht="112.5">
      <c r="A3836" s="277" t="s">
        <v>25424</v>
      </c>
      <c r="B3836" s="253" t="s">
        <v>13</v>
      </c>
      <c r="C3836" s="93" t="s">
        <v>10322</v>
      </c>
      <c r="D3836" s="93" t="s">
        <v>10326</v>
      </c>
      <c r="E3836" s="148">
        <f ca="1">IFERROR(__xludf.DUMMYFUNCTION(" VLOOKUP(A3888, IMPORTRANGE(""https://docs.google.com/spreadsheets/d/1fj_Bhi2XPL3siwIh4sx4VRLAe31yD50oKdj5UlRYW0c/"", ""Сводка!A:AA""), 5, FALSE)"),221)</f>
        <v>221</v>
      </c>
      <c r="F3836" s="148" t="s">
        <v>415</v>
      </c>
      <c r="G3836" s="147">
        <f ca="1">IFERROR(__xludf.DUMMYFUNCTION(" VLOOKUP(A3888, IMPORTRANGE(""https://docs.google.com/spreadsheets/d/1QNLbnkR_AongFt22vMfNzfpjZ0CjpI8QI-w0wBnYA1w/"", ""Инфа!A:AA""), 6, FALSE)"),2024)</f>
        <v>2024</v>
      </c>
      <c r="H3836" s="150">
        <v>11600</v>
      </c>
      <c r="I3836" s="151" t="s">
        <v>238</v>
      </c>
      <c r="J3836" s="93" t="s">
        <v>10327</v>
      </c>
      <c r="K3836" s="153"/>
      <c r="L3836" s="153"/>
      <c r="M3836" s="153"/>
      <c r="N3836" s="153"/>
      <c r="O3836" s="153"/>
      <c r="P3836" s="153"/>
      <c r="Q3836" s="153"/>
      <c r="R3836" s="153"/>
      <c r="S3836" s="153"/>
    </row>
    <row r="3837" spans="1:19" ht="56.25">
      <c r="A3837" s="277" t="s">
        <v>25424</v>
      </c>
      <c r="B3837" s="253" t="s">
        <v>153</v>
      </c>
      <c r="C3837" s="93" t="s">
        <v>10322</v>
      </c>
      <c r="D3837" s="93" t="s">
        <v>10328</v>
      </c>
      <c r="E3837" s="148">
        <f ca="1">IFERROR(__xludf.DUMMYFUNCTION(" VLOOKUP(A3889, IMPORTRANGE(""https://docs.google.com/spreadsheets/d/1fj_Bhi2XPL3siwIh4sx4VRLAe31yD50oKdj5UlRYW0c/"", ""Сводка!A:AA""), 5, FALSE)"),248)</f>
        <v>248</v>
      </c>
      <c r="F3837" s="148" t="s">
        <v>50</v>
      </c>
      <c r="G3837" s="147">
        <f ca="1">IFERROR(__xludf.DUMMYFUNCTION(" VLOOKUP(A3889, IMPORTRANGE(""https://docs.google.com/spreadsheets/d/1QNLbnkR_AongFt22vMfNzfpjZ0CjpI8QI-w0wBnYA1w/"", ""Инфа!A:AA""), 6, FALSE)"),2024)</f>
        <v>2024</v>
      </c>
      <c r="H3837" s="150">
        <v>12400</v>
      </c>
      <c r="I3837" s="151" t="s">
        <v>238</v>
      </c>
      <c r="J3837" s="93"/>
      <c r="K3837" s="153"/>
      <c r="L3837" s="153"/>
      <c r="M3837" s="153"/>
      <c r="N3837" s="153"/>
      <c r="O3837" s="153"/>
      <c r="P3837" s="153"/>
      <c r="Q3837" s="153"/>
      <c r="R3837" s="153"/>
      <c r="S3837" s="153"/>
    </row>
    <row r="3838" spans="1:19" ht="168.75">
      <c r="A3838" s="277" t="s">
        <v>25424</v>
      </c>
      <c r="B3838" s="253" t="s">
        <v>153</v>
      </c>
      <c r="C3838" s="93" t="s">
        <v>10329</v>
      </c>
      <c r="D3838" s="93" t="s">
        <v>10330</v>
      </c>
      <c r="E3838" s="148">
        <f ca="1">IFERROR(__xludf.DUMMYFUNCTION(" VLOOKUP(A3890, IMPORTRANGE(""https://docs.google.com/spreadsheets/d/1fj_Bhi2XPL3siwIh4sx4VRLAe31yD50oKdj5UlRYW0c/"", ""Сводка!A:AA""), 5, FALSE)"),144)</f>
        <v>144</v>
      </c>
      <c r="F3838" s="148" t="s">
        <v>26</v>
      </c>
      <c r="G3838" s="147">
        <f ca="1">IFERROR(__xludf.DUMMYFUNCTION(" VLOOKUP(A3890, IMPORTRANGE(""https://docs.google.com/spreadsheets/d/1QNLbnkR_AongFt22vMfNzfpjZ0CjpI8QI-w0wBnYA1w/"", ""Инфа!A:AA""), 6, FALSE)"),2024)</f>
        <v>2024</v>
      </c>
      <c r="H3838" s="150">
        <v>9300</v>
      </c>
      <c r="I3838" s="151" t="s">
        <v>10331</v>
      </c>
      <c r="J3838" s="93" t="s">
        <v>10332</v>
      </c>
      <c r="K3838" s="153"/>
      <c r="L3838" s="153"/>
      <c r="M3838" s="153"/>
      <c r="N3838" s="153"/>
      <c r="O3838" s="153"/>
      <c r="P3838" s="153"/>
      <c r="Q3838" s="153"/>
      <c r="R3838" s="153"/>
      <c r="S3838" s="153"/>
    </row>
    <row r="3839" spans="1:19" ht="93.75">
      <c r="A3839" s="277" t="s">
        <v>25424</v>
      </c>
      <c r="B3839" s="253" t="s">
        <v>153</v>
      </c>
      <c r="C3839" s="93" t="s">
        <v>10333</v>
      </c>
      <c r="D3839" s="93" t="s">
        <v>10334</v>
      </c>
      <c r="E3839" s="148">
        <f ca="1">IFERROR(__xludf.DUMMYFUNCTION(" VLOOKUP(A3891, IMPORTRANGE(""https://docs.google.com/spreadsheets/d/1fj_Bhi2XPL3siwIh4sx4VRLAe31yD50oKdj5UlRYW0c/"", ""Сводка!A:AA""), 5, FALSE)"),200)</f>
        <v>200</v>
      </c>
      <c r="F3839" s="148" t="s">
        <v>165</v>
      </c>
      <c r="G3839" s="147">
        <f ca="1">IFERROR(__xludf.DUMMYFUNCTION(" VLOOKUP(A3891, IMPORTRANGE(""https://docs.google.com/spreadsheets/d/1QNLbnkR_AongFt22vMfNzfpjZ0CjpI8QI-w0wBnYA1w/"", ""Инфа!A:AA""), 6, FALSE)"),2024)</f>
        <v>2024</v>
      </c>
      <c r="H3839" s="150">
        <v>11000</v>
      </c>
      <c r="I3839" s="151" t="s">
        <v>161</v>
      </c>
      <c r="J3839" s="93" t="s">
        <v>10335</v>
      </c>
      <c r="K3839" s="153"/>
      <c r="L3839" s="153"/>
      <c r="M3839" s="153"/>
      <c r="N3839" s="153"/>
      <c r="O3839" s="153"/>
      <c r="P3839" s="153"/>
      <c r="Q3839" s="153"/>
      <c r="R3839" s="153"/>
      <c r="S3839" s="153"/>
    </row>
    <row r="3840" spans="1:19" ht="37.5">
      <c r="A3840" s="277" t="s">
        <v>25424</v>
      </c>
      <c r="B3840" s="253" t="s">
        <v>153</v>
      </c>
      <c r="C3840" s="93" t="s">
        <v>10336</v>
      </c>
      <c r="D3840" s="93" t="s">
        <v>10337</v>
      </c>
      <c r="E3840" s="148">
        <f ca="1">IFERROR(__xludf.DUMMYFUNCTION(" VLOOKUP(A3892, IMPORTRANGE(""https://docs.google.com/spreadsheets/d/1fj_Bhi2XPL3siwIh4sx4VRLAe31yD50oKdj5UlRYW0c/"", ""Сводка!A:AA""), 5, FALSE)"),224)</f>
        <v>224</v>
      </c>
      <c r="F3840" s="148" t="s">
        <v>50</v>
      </c>
      <c r="G3840" s="147">
        <f ca="1">IFERROR(__xludf.DUMMYFUNCTION(" VLOOKUP(A3892, IMPORTRANGE(""https://docs.google.com/spreadsheets/d/1QNLbnkR_AongFt22vMfNzfpjZ0CjpI8QI-w0wBnYA1w/"", ""Инфа!A:AA""), 6, FALSE)"),2024)</f>
        <v>2024</v>
      </c>
      <c r="H3840" s="150">
        <v>11700</v>
      </c>
      <c r="I3840" s="151" t="s">
        <v>1021</v>
      </c>
      <c r="J3840" s="93"/>
      <c r="K3840" s="153"/>
      <c r="L3840" s="153"/>
      <c r="M3840" s="153"/>
      <c r="N3840" s="153"/>
      <c r="O3840" s="153"/>
      <c r="P3840" s="153"/>
      <c r="Q3840" s="153"/>
      <c r="R3840" s="153"/>
      <c r="S3840" s="153"/>
    </row>
    <row r="3841" spans="1:19" ht="37.5">
      <c r="A3841" s="277" t="s">
        <v>25424</v>
      </c>
      <c r="B3841" s="253" t="s">
        <v>400</v>
      </c>
      <c r="C3841" s="93" t="s">
        <v>10336</v>
      </c>
      <c r="D3841" s="93" t="s">
        <v>10338</v>
      </c>
      <c r="E3841" s="148">
        <f ca="1">IFERROR(__xludf.DUMMYFUNCTION(" VLOOKUP(A3893, IMPORTRANGE(""https://docs.google.com/spreadsheets/d/1fj_Bhi2XPL3siwIh4sx4VRLAe31yD50oKdj5UlRYW0c/"", ""Сводка!A:AA""), 5, FALSE)"),152)</f>
        <v>152</v>
      </c>
      <c r="F3841" s="148" t="s">
        <v>415</v>
      </c>
      <c r="G3841" s="147">
        <f ca="1">IFERROR(__xludf.DUMMYFUNCTION(" VLOOKUP(A3893, IMPORTRANGE(""https://docs.google.com/spreadsheets/d/1QNLbnkR_AongFt22vMfNzfpjZ0CjpI8QI-w0wBnYA1w/"", ""Инфа!A:AA""), 6, FALSE)"),2024)</f>
        <v>2024</v>
      </c>
      <c r="H3841" s="150">
        <v>9600</v>
      </c>
      <c r="I3841" s="156" t="s">
        <v>1021</v>
      </c>
      <c r="J3841" s="93"/>
      <c r="K3841" s="153"/>
      <c r="L3841" s="153"/>
      <c r="M3841" s="153"/>
      <c r="N3841" s="153"/>
      <c r="O3841" s="153"/>
      <c r="P3841" s="153"/>
      <c r="Q3841" s="153"/>
      <c r="R3841" s="153"/>
      <c r="S3841" s="153"/>
    </row>
    <row r="3842" spans="1:19" ht="281.25">
      <c r="A3842" s="277" t="s">
        <v>25424</v>
      </c>
      <c r="B3842" s="253" t="s">
        <v>153</v>
      </c>
      <c r="C3842" s="93" t="s">
        <v>10339</v>
      </c>
      <c r="D3842" s="93" t="s">
        <v>10340</v>
      </c>
      <c r="E3842" s="148">
        <f ca="1">IFERROR(__xludf.DUMMYFUNCTION(" VLOOKUP(A3894, IMPORTRANGE(""https://docs.google.com/spreadsheets/d/1fj_Bhi2XPL3siwIh4sx4VRLAe31yD50oKdj5UlRYW0c/"", ""Сводка!A:AA""), 5, FALSE)"),197)</f>
        <v>197</v>
      </c>
      <c r="F3842" s="148" t="s">
        <v>50</v>
      </c>
      <c r="G3842" s="147">
        <f ca="1">IFERROR(__xludf.DUMMYFUNCTION(" VLOOKUP(A3894, IMPORTRANGE(""https://docs.google.com/spreadsheets/d/1QNLbnkR_AongFt22vMfNzfpjZ0CjpI8QI-w0wBnYA1w/"", ""Инфа!A:AA""), 6, FALSE)"),2024)</f>
        <v>2024</v>
      </c>
      <c r="H3842" s="150">
        <v>10900</v>
      </c>
      <c r="I3842" s="151" t="s">
        <v>178</v>
      </c>
      <c r="J3842" s="93" t="s">
        <v>10341</v>
      </c>
      <c r="K3842" s="153"/>
      <c r="L3842" s="153"/>
      <c r="M3842" s="153"/>
      <c r="N3842" s="153"/>
      <c r="O3842" s="153"/>
      <c r="P3842" s="153"/>
      <c r="Q3842" s="153"/>
      <c r="R3842" s="153"/>
      <c r="S3842" s="153"/>
    </row>
    <row r="3843" spans="1:19" ht="300">
      <c r="A3843" s="277" t="s">
        <v>25424</v>
      </c>
      <c r="B3843" s="253" t="s">
        <v>400</v>
      </c>
      <c r="C3843" s="93" t="s">
        <v>10342</v>
      </c>
      <c r="D3843" s="93" t="s">
        <v>10343</v>
      </c>
      <c r="E3843" s="148">
        <f ca="1">IFERROR(__xludf.DUMMYFUNCTION(" VLOOKUP(A3895, IMPORTRANGE(""https://docs.google.com/spreadsheets/d/1fj_Bhi2XPL3siwIh4sx4VRLAe31yD50oKdj5UlRYW0c/"", ""Сводка!A:AA""), 5, FALSE)"),164)</f>
        <v>164</v>
      </c>
      <c r="F3843" s="148" t="s">
        <v>50</v>
      </c>
      <c r="G3843" s="147">
        <f ca="1">IFERROR(__xludf.DUMMYFUNCTION(" VLOOKUP(A3895, IMPORTRANGE(""https://docs.google.com/spreadsheets/d/1QNLbnkR_AongFt22vMfNzfpjZ0CjpI8QI-w0wBnYA1w/"", ""Инфа!A:AA""), 6, FALSE)"),2024)</f>
        <v>2024</v>
      </c>
      <c r="H3843" s="150">
        <v>9900</v>
      </c>
      <c r="I3843" s="151" t="s">
        <v>178</v>
      </c>
      <c r="J3843" s="93" t="s">
        <v>10344</v>
      </c>
      <c r="K3843" s="153"/>
      <c r="L3843" s="153"/>
      <c r="M3843" s="153"/>
      <c r="N3843" s="153"/>
      <c r="O3843" s="153"/>
      <c r="P3843" s="153"/>
      <c r="Q3843" s="153"/>
      <c r="R3843" s="153"/>
      <c r="S3843" s="153"/>
    </row>
    <row r="3844" spans="1:19" ht="56.25">
      <c r="A3844" s="277" t="s">
        <v>25424</v>
      </c>
      <c r="B3844" s="253" t="s">
        <v>153</v>
      </c>
      <c r="C3844" s="93" t="s">
        <v>10345</v>
      </c>
      <c r="D3844" s="93" t="s">
        <v>10346</v>
      </c>
      <c r="E3844" s="148">
        <f ca="1">IFERROR(__xludf.DUMMYFUNCTION(" VLOOKUP(A3896, IMPORTRANGE(""https://docs.google.com/spreadsheets/d/1fj_Bhi2XPL3siwIh4sx4VRLAe31yD50oKdj5UlRYW0c/"", ""Сводка!A:AA""), 5, FALSE)"),180)</f>
        <v>180</v>
      </c>
      <c r="F3844" s="148" t="s">
        <v>50</v>
      </c>
      <c r="G3844" s="147">
        <f ca="1">IFERROR(__xludf.DUMMYFUNCTION(" VLOOKUP(A3896, IMPORTRANGE(""https://docs.google.com/spreadsheets/d/1QNLbnkR_AongFt22vMfNzfpjZ0CjpI8QI-w0wBnYA1w/"", ""Инфа!A:AA""), 6, FALSE)"),2024)</f>
        <v>2024</v>
      </c>
      <c r="H3844" s="150">
        <v>10400</v>
      </c>
      <c r="I3844" s="151" t="s">
        <v>133</v>
      </c>
      <c r="J3844" s="93"/>
      <c r="K3844" s="153"/>
      <c r="L3844" s="153"/>
      <c r="M3844" s="153"/>
      <c r="N3844" s="153"/>
      <c r="O3844" s="153"/>
      <c r="P3844" s="153"/>
      <c r="Q3844" s="153"/>
      <c r="R3844" s="153"/>
      <c r="S3844" s="153"/>
    </row>
    <row r="3845" spans="1:19" ht="37.5">
      <c r="A3845" s="277" t="s">
        <v>25424</v>
      </c>
      <c r="B3845" s="253" t="s">
        <v>400</v>
      </c>
      <c r="C3845" s="93" t="s">
        <v>10345</v>
      </c>
      <c r="D3845" s="93" t="s">
        <v>10347</v>
      </c>
      <c r="E3845" s="148">
        <f ca="1">IFERROR(__xludf.DUMMYFUNCTION(" VLOOKUP(A3897, IMPORTRANGE(""https://docs.google.com/spreadsheets/d/1fj_Bhi2XPL3siwIh4sx4VRLAe31yD50oKdj5UlRYW0c/"", ""Сводка!A:AA""), 5, FALSE)"),132)</f>
        <v>132</v>
      </c>
      <c r="F3845" s="148" t="s">
        <v>415</v>
      </c>
      <c r="G3845" s="147">
        <f ca="1">IFERROR(__xludf.DUMMYFUNCTION(" VLOOKUP(A3897, IMPORTRANGE(""https://docs.google.com/spreadsheets/d/1QNLbnkR_AongFt22vMfNzfpjZ0CjpI8QI-w0wBnYA1w/"", ""Инфа!A:AA""), 6, FALSE)"),2024)</f>
        <v>2024</v>
      </c>
      <c r="H3845" s="150">
        <v>9000</v>
      </c>
      <c r="I3845" s="156" t="s">
        <v>552</v>
      </c>
      <c r="J3845" s="93"/>
      <c r="K3845" s="153"/>
      <c r="L3845" s="153"/>
      <c r="M3845" s="153"/>
      <c r="N3845" s="153"/>
      <c r="O3845" s="153"/>
      <c r="P3845" s="153"/>
      <c r="Q3845" s="153"/>
      <c r="R3845" s="153"/>
      <c r="S3845" s="153"/>
    </row>
    <row r="3846" spans="1:19" ht="150">
      <c r="A3846" s="277" t="s">
        <v>25424</v>
      </c>
      <c r="B3846" s="253" t="s">
        <v>400</v>
      </c>
      <c r="C3846" s="93" t="s">
        <v>10348</v>
      </c>
      <c r="D3846" s="93" t="s">
        <v>10349</v>
      </c>
      <c r="E3846" s="148">
        <f ca="1">IFERROR(__xludf.DUMMYFUNCTION(" VLOOKUP(A3898, IMPORTRANGE(""https://docs.google.com/spreadsheets/d/1fj_Bhi2XPL3siwIh4sx4VRLAe31yD50oKdj5UlRYW0c/"", ""Сводка!A:AA""), 5, FALSE)"),188)</f>
        <v>188</v>
      </c>
      <c r="F3846" s="148" t="s">
        <v>415</v>
      </c>
      <c r="G3846" s="147">
        <f ca="1">IFERROR(__xludf.DUMMYFUNCTION(" VLOOKUP(A3898, IMPORTRANGE(""https://docs.google.com/spreadsheets/d/1QNLbnkR_AongFt22vMfNzfpjZ0CjpI8QI-w0wBnYA1w/"", ""Инфа!A:AA""), 6, FALSE)"),2024)</f>
        <v>2024</v>
      </c>
      <c r="H3846" s="150">
        <v>16300</v>
      </c>
      <c r="I3846" s="151" t="s">
        <v>257</v>
      </c>
      <c r="J3846" s="93" t="s">
        <v>10350</v>
      </c>
      <c r="K3846" s="153"/>
      <c r="L3846" s="153"/>
      <c r="M3846" s="153"/>
      <c r="N3846" s="153"/>
      <c r="O3846" s="153"/>
      <c r="P3846" s="153"/>
      <c r="Q3846" s="153"/>
      <c r="R3846" s="153"/>
      <c r="S3846" s="153"/>
    </row>
    <row r="3847" spans="1:19" ht="75">
      <c r="A3847" s="277" t="s">
        <v>25424</v>
      </c>
      <c r="B3847" s="253" t="s">
        <v>153</v>
      </c>
      <c r="C3847" s="93" t="s">
        <v>10351</v>
      </c>
      <c r="D3847" s="93" t="s">
        <v>10352</v>
      </c>
      <c r="E3847" s="148">
        <f ca="1">IFERROR(__xludf.DUMMYFUNCTION(" VLOOKUP(A3899, IMPORTRANGE(""https://docs.google.com/spreadsheets/d/1fj_Bhi2XPL3siwIh4sx4VRLAe31yD50oKdj5UlRYW0c/"", ""Сводка!A:AA""), 5, FALSE)"),396)</f>
        <v>396</v>
      </c>
      <c r="F3847" s="148" t="s">
        <v>50</v>
      </c>
      <c r="G3847" s="147">
        <f ca="1">IFERROR(__xludf.DUMMYFUNCTION(" VLOOKUP(A3899, IMPORTRANGE(""https://docs.google.com/spreadsheets/d/1QNLbnkR_AongFt22vMfNzfpjZ0CjpI8QI-w0wBnYA1w/"", ""Инфа!A:AA""), 6, FALSE)"),2024)</f>
        <v>2024</v>
      </c>
      <c r="H3847" s="154">
        <v>16900</v>
      </c>
      <c r="I3847" s="151" t="s">
        <v>1195</v>
      </c>
      <c r="J3847" s="93"/>
      <c r="K3847" s="153"/>
      <c r="L3847" s="153"/>
      <c r="M3847" s="153"/>
      <c r="N3847" s="153"/>
      <c r="O3847" s="153"/>
      <c r="P3847" s="153"/>
      <c r="Q3847" s="153"/>
      <c r="R3847" s="153"/>
      <c r="S3847" s="153"/>
    </row>
    <row r="3848" spans="1:19" ht="187.5">
      <c r="A3848" s="277" t="s">
        <v>25424</v>
      </c>
      <c r="B3848" s="253" t="s">
        <v>153</v>
      </c>
      <c r="C3848" s="93" t="s">
        <v>10353</v>
      </c>
      <c r="D3848" s="93" t="s">
        <v>10354</v>
      </c>
      <c r="E3848" s="148">
        <f ca="1">IFERROR(__xludf.DUMMYFUNCTION(" VLOOKUP(A3900, IMPORTRANGE(""https://docs.google.com/spreadsheets/d/1fj_Bhi2XPL3siwIh4sx4VRLAe31yD50oKdj5UlRYW0c/"", ""Сводка!A:AA""), 5, FALSE)"),201)</f>
        <v>201</v>
      </c>
      <c r="F3848" s="148" t="s">
        <v>50</v>
      </c>
      <c r="G3848" s="147">
        <f ca="1">IFERROR(__xludf.DUMMYFUNCTION(" VLOOKUP(A3900, IMPORTRANGE(""https://docs.google.com/spreadsheets/d/1QNLbnkR_AongFt22vMfNzfpjZ0CjpI8QI-w0wBnYA1w/"", ""Инфа!A:AA""), 6, FALSE)"),2024)</f>
        <v>2024</v>
      </c>
      <c r="H3848" s="150">
        <v>17100</v>
      </c>
      <c r="I3848" s="151" t="s">
        <v>1653</v>
      </c>
      <c r="J3848" s="93" t="s">
        <v>10355</v>
      </c>
      <c r="K3848" s="153"/>
      <c r="L3848" s="153"/>
      <c r="M3848" s="153"/>
      <c r="N3848" s="153"/>
      <c r="O3848" s="153"/>
      <c r="P3848" s="153"/>
      <c r="Q3848" s="153"/>
      <c r="R3848" s="153"/>
      <c r="S3848" s="153"/>
    </row>
    <row r="3849" spans="1:19" ht="112.5">
      <c r="A3849" s="277" t="s">
        <v>25424</v>
      </c>
      <c r="B3849" s="254" t="s">
        <v>1993</v>
      </c>
      <c r="C3849" s="96" t="s">
        <v>10356</v>
      </c>
      <c r="D3849" s="96" t="s">
        <v>10357</v>
      </c>
      <c r="E3849" s="148">
        <f ca="1">IFERROR(__xludf.DUMMYFUNCTION(" VLOOKUP(A3901, IMPORTRANGE(""https://docs.google.com/spreadsheets/d/1fj_Bhi2XPL3siwIh4sx4VRLAe31yD50oKdj5UlRYW0c/"", ""Сводка!A:AA""), 5, FALSE)"),320)</f>
        <v>320</v>
      </c>
      <c r="F3849" s="165" t="s">
        <v>456</v>
      </c>
      <c r="G3849" s="147">
        <f ca="1">IFERROR(__xludf.DUMMYFUNCTION(" VLOOKUP(A3901, IMPORTRANGE(""https://docs.google.com/spreadsheets/d/1QNLbnkR_AongFt22vMfNzfpjZ0CjpI8QI-w0wBnYA1w/"", ""Инфа!A:AA""), 6, FALSE)"),2024)</f>
        <v>2024</v>
      </c>
      <c r="H3849" s="150">
        <v>14600</v>
      </c>
      <c r="I3849" s="151" t="s">
        <v>819</v>
      </c>
      <c r="J3849" s="96" t="s">
        <v>10358</v>
      </c>
      <c r="K3849" s="153"/>
      <c r="L3849" s="153"/>
      <c r="M3849" s="153"/>
      <c r="N3849" s="153"/>
      <c r="O3849" s="153"/>
      <c r="P3849" s="153"/>
      <c r="Q3849" s="153"/>
      <c r="R3849" s="153"/>
      <c r="S3849" s="153"/>
    </row>
    <row r="3850" spans="1:19" ht="56.25">
      <c r="A3850" s="277" t="s">
        <v>25424</v>
      </c>
      <c r="B3850" s="253" t="s">
        <v>153</v>
      </c>
      <c r="C3850" s="93" t="s">
        <v>10359</v>
      </c>
      <c r="D3850" s="93" t="s">
        <v>10360</v>
      </c>
      <c r="E3850" s="148">
        <f ca="1">IFERROR(__xludf.DUMMYFUNCTION(" VLOOKUP(A3902, IMPORTRANGE(""https://docs.google.com/spreadsheets/d/1fj_Bhi2XPL3siwIh4sx4VRLAe31yD50oKdj5UlRYW0c/"", ""Сводка!A:AA""), 5, FALSE)"),136)</f>
        <v>136</v>
      </c>
      <c r="F3850" s="148" t="s">
        <v>50</v>
      </c>
      <c r="G3850" s="147">
        <f ca="1">IFERROR(__xludf.DUMMYFUNCTION(" VLOOKUP(A3902, IMPORTRANGE(""https://docs.google.com/spreadsheets/d/1QNLbnkR_AongFt22vMfNzfpjZ0CjpI8QI-w0wBnYA1w/"", ""Инфа!A:AA""), 6, FALSE)"),2024)</f>
        <v>2024</v>
      </c>
      <c r="H3850" s="150">
        <v>9100</v>
      </c>
      <c r="I3850" s="151" t="s">
        <v>819</v>
      </c>
      <c r="J3850" s="93"/>
      <c r="K3850" s="153"/>
      <c r="L3850" s="153"/>
      <c r="M3850" s="153"/>
      <c r="N3850" s="153"/>
      <c r="O3850" s="153"/>
      <c r="P3850" s="153"/>
      <c r="Q3850" s="153"/>
      <c r="R3850" s="153"/>
      <c r="S3850" s="153"/>
    </row>
    <row r="3851" spans="1:19" ht="281.25">
      <c r="A3851" s="277" t="s">
        <v>25424</v>
      </c>
      <c r="B3851" s="253" t="s">
        <v>1885</v>
      </c>
      <c r="C3851" s="93" t="s">
        <v>10361</v>
      </c>
      <c r="D3851" s="93" t="s">
        <v>10362</v>
      </c>
      <c r="E3851" s="148">
        <f ca="1">IFERROR(__xludf.DUMMYFUNCTION(" VLOOKUP(A3903, IMPORTRANGE(""https://docs.google.com/spreadsheets/d/1fj_Bhi2XPL3siwIh4sx4VRLAe31yD50oKdj5UlRYW0c/"", ""Сводка!A:AA""), 5, FALSE)"),64)</f>
        <v>64</v>
      </c>
      <c r="F3851" s="148" t="s">
        <v>50</v>
      </c>
      <c r="G3851" s="147">
        <f ca="1">IFERROR(__xludf.DUMMYFUNCTION(" VLOOKUP(A3903, IMPORTRANGE(""https://docs.google.com/spreadsheets/d/1QNLbnkR_AongFt22vMfNzfpjZ0CjpI8QI-w0wBnYA1w/"", ""Инфа!A:AA""), 6, FALSE)"),2024)</f>
        <v>2024</v>
      </c>
      <c r="H3851" s="150">
        <v>6900</v>
      </c>
      <c r="I3851" s="151" t="s">
        <v>8322</v>
      </c>
      <c r="J3851" s="93" t="s">
        <v>10363</v>
      </c>
      <c r="K3851" s="153"/>
      <c r="L3851" s="153"/>
      <c r="M3851" s="153"/>
      <c r="N3851" s="153"/>
      <c r="O3851" s="153"/>
      <c r="P3851" s="153"/>
      <c r="Q3851" s="153"/>
      <c r="R3851" s="153"/>
      <c r="S3851" s="153"/>
    </row>
    <row r="3852" spans="1:19" ht="187.5">
      <c r="A3852" s="277" t="s">
        <v>25424</v>
      </c>
      <c r="B3852" s="253" t="s">
        <v>1885</v>
      </c>
      <c r="C3852" s="93" t="s">
        <v>10361</v>
      </c>
      <c r="D3852" s="93" t="s">
        <v>10364</v>
      </c>
      <c r="E3852" s="148">
        <f ca="1">IFERROR(__xludf.DUMMYFUNCTION(" VLOOKUP(A3904, IMPORTRANGE(""https://docs.google.com/spreadsheets/d/1fj_Bhi2XPL3siwIh4sx4VRLAe31yD50oKdj5UlRYW0c/"", ""Сводка!A:AA""), 5, FALSE)"),64)</f>
        <v>64</v>
      </c>
      <c r="F3852" s="148" t="s">
        <v>1291</v>
      </c>
      <c r="G3852" s="147">
        <f ca="1">IFERROR(__xludf.DUMMYFUNCTION(" VLOOKUP(A3904, IMPORTRANGE(""https://docs.google.com/spreadsheets/d/1QNLbnkR_AongFt22vMfNzfpjZ0CjpI8QI-w0wBnYA1w/"", ""Инфа!A:AA""), 6, FALSE)"),2024)</f>
        <v>2024</v>
      </c>
      <c r="H3852" s="150">
        <v>6900</v>
      </c>
      <c r="I3852" s="151" t="s">
        <v>8322</v>
      </c>
      <c r="J3852" s="93" t="s">
        <v>10365</v>
      </c>
      <c r="K3852" s="153"/>
      <c r="L3852" s="153"/>
      <c r="M3852" s="153"/>
      <c r="N3852" s="153"/>
      <c r="O3852" s="153"/>
      <c r="P3852" s="153"/>
      <c r="Q3852" s="153"/>
      <c r="R3852" s="153"/>
      <c r="S3852" s="153"/>
    </row>
    <row r="3853" spans="1:19" ht="168.75">
      <c r="A3853" s="277" t="s">
        <v>25424</v>
      </c>
      <c r="B3853" s="253" t="s">
        <v>153</v>
      </c>
      <c r="C3853" s="93" t="s">
        <v>3580</v>
      </c>
      <c r="D3853" s="93" t="s">
        <v>10366</v>
      </c>
      <c r="E3853" s="148">
        <f ca="1">IFERROR(__xludf.DUMMYFUNCTION(" VLOOKUP(A3905, IMPORTRANGE(""https://docs.google.com/spreadsheets/d/1fj_Bhi2XPL3siwIh4sx4VRLAe31yD50oKdj5UlRYW0c/"", ""Сводка!A:AA""), 5, FALSE)"),72)</f>
        <v>72</v>
      </c>
      <c r="F3853" s="148" t="s">
        <v>50</v>
      </c>
      <c r="G3853" s="147">
        <f ca="1">IFERROR(__xludf.DUMMYFUNCTION(" VLOOKUP(A3905, IMPORTRANGE(""https://docs.google.com/spreadsheets/d/1QNLbnkR_AongFt22vMfNzfpjZ0CjpI8QI-w0wBnYA1w/"", ""Инфа!A:AA""), 6, FALSE)"),2024)</f>
        <v>2024</v>
      </c>
      <c r="H3853" s="150">
        <v>9300</v>
      </c>
      <c r="I3853" s="151" t="s">
        <v>146</v>
      </c>
      <c r="J3853" s="93" t="s">
        <v>10367</v>
      </c>
      <c r="K3853" s="153"/>
      <c r="L3853" s="153"/>
      <c r="M3853" s="153"/>
      <c r="N3853" s="153"/>
      <c r="O3853" s="153"/>
      <c r="P3853" s="153"/>
      <c r="Q3853" s="153"/>
      <c r="R3853" s="153"/>
      <c r="S3853" s="153"/>
    </row>
    <row r="3854" spans="1:19" ht="243.75">
      <c r="A3854" s="277" t="s">
        <v>25424</v>
      </c>
      <c r="B3854" s="253" t="s">
        <v>400</v>
      </c>
      <c r="C3854" s="97" t="s">
        <v>10368</v>
      </c>
      <c r="D3854" s="97" t="s">
        <v>7521</v>
      </c>
      <c r="E3854" s="148">
        <f ca="1">IFERROR(__xludf.DUMMYFUNCTION(" VLOOKUP(A3906, IMPORTRANGE(""https://docs.google.com/spreadsheets/d/1fj_Bhi2XPL3siwIh4sx4VRLAe31yD50oKdj5UlRYW0c/"", ""Сводка!A:AA""), 5, FALSE)"),284)</f>
        <v>284</v>
      </c>
      <c r="F3854" s="147" t="s">
        <v>415</v>
      </c>
      <c r="G3854" s="147">
        <f ca="1">IFERROR(__xludf.DUMMYFUNCTION(" VLOOKUP(A3906, IMPORTRANGE(""https://docs.google.com/spreadsheets/d/1QNLbnkR_AongFt22vMfNzfpjZ0CjpI8QI-w0wBnYA1w/"", ""Инфа!A:AA""), 6, FALSE)"),2024)</f>
        <v>2024</v>
      </c>
      <c r="H3854" s="150">
        <v>22000</v>
      </c>
      <c r="I3854" s="156" t="s">
        <v>489</v>
      </c>
      <c r="J3854" s="97" t="s">
        <v>10369</v>
      </c>
      <c r="K3854" s="153"/>
      <c r="L3854" s="153"/>
      <c r="M3854" s="153"/>
      <c r="N3854" s="153"/>
      <c r="O3854" s="153"/>
      <c r="P3854" s="153"/>
      <c r="Q3854" s="153"/>
      <c r="R3854" s="153"/>
      <c r="S3854" s="153"/>
    </row>
    <row r="3855" spans="1:19" ht="243.75">
      <c r="A3855" s="277" t="s">
        <v>25424</v>
      </c>
      <c r="B3855" s="253" t="s">
        <v>400</v>
      </c>
      <c r="C3855" s="97" t="s">
        <v>10368</v>
      </c>
      <c r="D3855" s="97" t="s">
        <v>10370</v>
      </c>
      <c r="E3855" s="148">
        <f ca="1">IFERROR(__xludf.DUMMYFUNCTION(" VLOOKUP(A3907, IMPORTRANGE(""https://docs.google.com/spreadsheets/d/1fj_Bhi2XPL3siwIh4sx4VRLAe31yD50oKdj5UlRYW0c/"", ""Сводка!A:AA""), 5, FALSE)"),180)</f>
        <v>180</v>
      </c>
      <c r="F3855" s="147" t="s">
        <v>415</v>
      </c>
      <c r="G3855" s="147">
        <f ca="1">IFERROR(__xludf.DUMMYFUNCTION(" VLOOKUP(A3907, IMPORTRANGE(""https://docs.google.com/spreadsheets/d/1QNLbnkR_AongFt22vMfNzfpjZ0CjpI8QI-w0wBnYA1w/"", ""Инфа!A:AA""), 6, FALSE)"),2024)</f>
        <v>2024</v>
      </c>
      <c r="H3855" s="150">
        <v>10400</v>
      </c>
      <c r="I3855" s="156" t="s">
        <v>489</v>
      </c>
      <c r="J3855" s="97" t="s">
        <v>10369</v>
      </c>
      <c r="K3855" s="153"/>
      <c r="L3855" s="153"/>
      <c r="M3855" s="153"/>
      <c r="N3855" s="153"/>
      <c r="O3855" s="153"/>
      <c r="P3855" s="153"/>
      <c r="Q3855" s="153"/>
      <c r="R3855" s="153"/>
      <c r="S3855" s="153"/>
    </row>
    <row r="3856" spans="1:19" ht="37.5">
      <c r="A3856" s="277" t="s">
        <v>25424</v>
      </c>
      <c r="B3856" s="253" t="s">
        <v>153</v>
      </c>
      <c r="C3856" s="93" t="s">
        <v>10371</v>
      </c>
      <c r="D3856" s="93" t="s">
        <v>10372</v>
      </c>
      <c r="E3856" s="148">
        <f ca="1">IFERROR(__xludf.DUMMYFUNCTION(" VLOOKUP(A3908, IMPORTRANGE(""https://docs.google.com/spreadsheets/d/1fj_Bhi2XPL3siwIh4sx4VRLAe31yD50oKdj5UlRYW0c/"", ""Сводка!A:AA""), 5, FALSE)"),544)</f>
        <v>544</v>
      </c>
      <c r="F3856" s="148" t="s">
        <v>456</v>
      </c>
      <c r="G3856" s="147">
        <f ca="1">IFERROR(__xludf.DUMMYFUNCTION(" VLOOKUP(A3908, IMPORTRANGE(""https://docs.google.com/spreadsheets/d/1QNLbnkR_AongFt22vMfNzfpjZ0CjpI8QI-w0wBnYA1w/"", ""Инфа!A:AA""), 6, FALSE)"),2024)</f>
        <v>2024</v>
      </c>
      <c r="H3856" s="154">
        <v>37600</v>
      </c>
      <c r="I3856" s="156" t="s">
        <v>552</v>
      </c>
      <c r="J3856" s="93"/>
      <c r="K3856" s="153"/>
      <c r="L3856" s="153"/>
      <c r="M3856" s="153"/>
      <c r="N3856" s="153"/>
      <c r="O3856" s="153"/>
      <c r="P3856" s="153"/>
      <c r="Q3856" s="153"/>
      <c r="R3856" s="153"/>
      <c r="S3856" s="153"/>
    </row>
    <row r="3857" spans="1:19" ht="243.75">
      <c r="A3857" s="277" t="s">
        <v>25424</v>
      </c>
      <c r="B3857" s="253" t="s">
        <v>400</v>
      </c>
      <c r="C3857" s="93" t="s">
        <v>3911</v>
      </c>
      <c r="D3857" s="93" t="s">
        <v>10373</v>
      </c>
      <c r="E3857" s="148">
        <f ca="1">IFERROR(__xludf.DUMMYFUNCTION(" VLOOKUP(A3909, IMPORTRANGE(""https://docs.google.com/spreadsheets/d/1fj_Bhi2XPL3siwIh4sx4VRLAe31yD50oKdj5UlRYW0c/"", ""Сводка!A:AA""), 5, FALSE)"),268)</f>
        <v>268</v>
      </c>
      <c r="F3857" s="148" t="s">
        <v>466</v>
      </c>
      <c r="G3857" s="147">
        <f ca="1">IFERROR(__xludf.DUMMYFUNCTION(" VLOOKUP(A3909, IMPORTRANGE(""https://docs.google.com/spreadsheets/d/1QNLbnkR_AongFt22vMfNzfpjZ0CjpI8QI-w0wBnYA1w/"", ""Инфа!A:AA""), 6, FALSE)"),2024)</f>
        <v>2024</v>
      </c>
      <c r="H3857" s="150">
        <v>13000</v>
      </c>
      <c r="I3857" s="156" t="s">
        <v>552</v>
      </c>
      <c r="J3857" s="93" t="s">
        <v>10374</v>
      </c>
      <c r="K3857" s="153"/>
      <c r="L3857" s="153"/>
      <c r="M3857" s="153"/>
      <c r="N3857" s="153"/>
      <c r="O3857" s="153"/>
      <c r="P3857" s="153"/>
      <c r="Q3857" s="153"/>
      <c r="R3857" s="153"/>
      <c r="S3857" s="153"/>
    </row>
    <row r="3858" spans="1:19" ht="93.75">
      <c r="A3858" s="277" t="s">
        <v>25424</v>
      </c>
      <c r="B3858" s="253" t="s">
        <v>400</v>
      </c>
      <c r="C3858" s="93" t="s">
        <v>3911</v>
      </c>
      <c r="D3858" s="93" t="s">
        <v>10375</v>
      </c>
      <c r="E3858" s="148">
        <f ca="1">IFERROR(__xludf.DUMMYFUNCTION(" VLOOKUP(A3910, IMPORTRANGE(""https://docs.google.com/spreadsheets/d/1fj_Bhi2XPL3siwIh4sx4VRLAe31yD50oKdj5UlRYW0c/"", ""Сводка!A:AA""), 5, FALSE)"),192)</f>
        <v>192</v>
      </c>
      <c r="F3858" s="148" t="s">
        <v>415</v>
      </c>
      <c r="G3858" s="147">
        <f ca="1">IFERROR(__xludf.DUMMYFUNCTION(" VLOOKUP(A3910, IMPORTRANGE(""https://docs.google.com/spreadsheets/d/1QNLbnkR_AongFt22vMfNzfpjZ0CjpI8QI-w0wBnYA1w/"", ""Инфа!A:AA""), 6, FALSE)"),2024)</f>
        <v>2024</v>
      </c>
      <c r="H3858" s="150">
        <v>16500</v>
      </c>
      <c r="I3858" s="156" t="s">
        <v>552</v>
      </c>
      <c r="J3858" s="93"/>
      <c r="K3858" s="153"/>
      <c r="L3858" s="153"/>
      <c r="M3858" s="153"/>
      <c r="N3858" s="153"/>
      <c r="O3858" s="153"/>
      <c r="P3858" s="153"/>
      <c r="Q3858" s="153"/>
      <c r="R3858" s="153"/>
      <c r="S3858" s="153"/>
    </row>
    <row r="3859" spans="1:19" ht="168.75">
      <c r="A3859" s="277" t="s">
        <v>25424</v>
      </c>
      <c r="B3859" s="253" t="s">
        <v>153</v>
      </c>
      <c r="C3859" s="93" t="s">
        <v>3911</v>
      </c>
      <c r="D3859" s="93" t="s">
        <v>10376</v>
      </c>
      <c r="E3859" s="148">
        <f ca="1">IFERROR(__xludf.DUMMYFUNCTION(" VLOOKUP(A3911, IMPORTRANGE(""https://docs.google.com/spreadsheets/d/1fj_Bhi2XPL3siwIh4sx4VRLAe31yD50oKdj5UlRYW0c/"", ""Сводка!A:AA""), 5, FALSE)"),160)</f>
        <v>160</v>
      </c>
      <c r="F3859" s="148" t="s">
        <v>50</v>
      </c>
      <c r="G3859" s="147">
        <f ca="1">IFERROR(__xludf.DUMMYFUNCTION(" VLOOKUP(A3911, IMPORTRANGE(""https://docs.google.com/spreadsheets/d/1QNLbnkR_AongFt22vMfNzfpjZ0CjpI8QI-w0wBnYA1w/"", ""Инфа!A:AA""), 6, FALSE)"),2024)</f>
        <v>2024</v>
      </c>
      <c r="H3859" s="150">
        <v>9800</v>
      </c>
      <c r="I3859" s="156" t="s">
        <v>552</v>
      </c>
      <c r="J3859" s="93" t="s">
        <v>10377</v>
      </c>
      <c r="K3859" s="153"/>
      <c r="L3859" s="153"/>
      <c r="M3859" s="153"/>
      <c r="N3859" s="153"/>
      <c r="O3859" s="153"/>
      <c r="P3859" s="153"/>
      <c r="Q3859" s="153"/>
      <c r="R3859" s="153"/>
      <c r="S3859" s="153"/>
    </row>
    <row r="3860" spans="1:19" ht="56.25">
      <c r="A3860" s="277" t="s">
        <v>25424</v>
      </c>
      <c r="B3860" s="253" t="s">
        <v>153</v>
      </c>
      <c r="C3860" s="93" t="s">
        <v>3911</v>
      </c>
      <c r="D3860" s="93" t="s">
        <v>10378</v>
      </c>
      <c r="E3860" s="148">
        <f ca="1">IFERROR(__xludf.DUMMYFUNCTION(" VLOOKUP(A3912, IMPORTRANGE(""https://docs.google.com/spreadsheets/d/1fj_Bhi2XPL3siwIh4sx4VRLAe31yD50oKdj5UlRYW0c/"", ""Сводка!A:AA""), 5, FALSE)"),252)</f>
        <v>252</v>
      </c>
      <c r="F3860" s="148" t="s">
        <v>50</v>
      </c>
      <c r="G3860" s="147">
        <f ca="1">IFERROR(__xludf.DUMMYFUNCTION(" VLOOKUP(A3912, IMPORTRANGE(""https://docs.google.com/spreadsheets/d/1QNLbnkR_AongFt22vMfNzfpjZ0CjpI8QI-w0wBnYA1w/"", ""Инфа!A:AA""), 6, FALSE)"),2024)</f>
        <v>2024</v>
      </c>
      <c r="H3860" s="150">
        <v>12600</v>
      </c>
      <c r="I3860" s="151" t="s">
        <v>133</v>
      </c>
      <c r="J3860" s="93"/>
      <c r="K3860" s="153"/>
      <c r="L3860" s="153"/>
      <c r="M3860" s="153"/>
      <c r="N3860" s="153"/>
      <c r="O3860" s="153"/>
      <c r="P3860" s="153"/>
      <c r="Q3860" s="153"/>
      <c r="R3860" s="153"/>
      <c r="S3860" s="153"/>
    </row>
    <row r="3861" spans="1:19" ht="150">
      <c r="A3861" s="277" t="s">
        <v>25424</v>
      </c>
      <c r="B3861" s="253" t="s">
        <v>153</v>
      </c>
      <c r="C3861" s="93" t="s">
        <v>3911</v>
      </c>
      <c r="D3861" s="93" t="s">
        <v>10379</v>
      </c>
      <c r="E3861" s="148">
        <f ca="1">IFERROR(__xludf.DUMMYFUNCTION(" VLOOKUP(A3913, IMPORTRANGE(""https://docs.google.com/spreadsheets/d/1fj_Bhi2XPL3siwIh4sx4VRLAe31yD50oKdj5UlRYW0c/"", ""Сводка!A:AA""), 5, FALSE)"),356)</f>
        <v>356</v>
      </c>
      <c r="F3861" s="148" t="s">
        <v>456</v>
      </c>
      <c r="G3861" s="147">
        <f ca="1">IFERROR(__xludf.DUMMYFUNCTION(" VLOOKUP(A3913, IMPORTRANGE(""https://docs.google.com/spreadsheets/d/1QNLbnkR_AongFt22vMfNzfpjZ0CjpI8QI-w0wBnYA1w/"", ""Инфа!A:AA""), 6, FALSE)"),2024)</f>
        <v>2024</v>
      </c>
      <c r="H3861" s="154">
        <v>15700</v>
      </c>
      <c r="I3861" s="151" t="s">
        <v>133</v>
      </c>
      <c r="J3861" s="93" t="s">
        <v>10380</v>
      </c>
      <c r="K3861" s="153"/>
      <c r="L3861" s="153"/>
      <c r="M3861" s="153"/>
      <c r="N3861" s="153"/>
      <c r="O3861" s="153"/>
      <c r="P3861" s="153"/>
      <c r="Q3861" s="153"/>
      <c r="R3861" s="153"/>
      <c r="S3861" s="153"/>
    </row>
    <row r="3862" spans="1:19" ht="93.75">
      <c r="A3862" s="277" t="s">
        <v>25424</v>
      </c>
      <c r="B3862" s="253" t="s">
        <v>153</v>
      </c>
      <c r="C3862" s="93" t="s">
        <v>3911</v>
      </c>
      <c r="D3862" s="93" t="s">
        <v>10381</v>
      </c>
      <c r="E3862" s="148">
        <f ca="1">IFERROR(__xludf.DUMMYFUNCTION(" VLOOKUP(A3914, IMPORTRANGE(""https://docs.google.com/spreadsheets/d/1fj_Bhi2XPL3siwIh4sx4VRLAe31yD50oKdj5UlRYW0c/"", ""Сводка!A:AA""), 5, FALSE)"),360)</f>
        <v>360</v>
      </c>
      <c r="F3862" s="148" t="s">
        <v>50</v>
      </c>
      <c r="G3862" s="147">
        <f ca="1">IFERROR(__xludf.DUMMYFUNCTION(" VLOOKUP(A3914, IMPORTRANGE(""https://docs.google.com/spreadsheets/d/1QNLbnkR_AongFt22vMfNzfpjZ0CjpI8QI-w0wBnYA1w/"", ""Инфа!A:AA""), 6, FALSE)"),2024)</f>
        <v>2024</v>
      </c>
      <c r="H3862" s="154">
        <v>15800</v>
      </c>
      <c r="I3862" s="156" t="s">
        <v>552</v>
      </c>
      <c r="J3862" s="93" t="s">
        <v>10382</v>
      </c>
      <c r="K3862" s="153"/>
      <c r="L3862" s="153"/>
      <c r="M3862" s="153"/>
      <c r="N3862" s="153"/>
      <c r="O3862" s="153"/>
      <c r="P3862" s="153"/>
      <c r="Q3862" s="153"/>
      <c r="R3862" s="153"/>
      <c r="S3862" s="153"/>
    </row>
    <row r="3863" spans="1:19" ht="168.75">
      <c r="A3863" s="277" t="s">
        <v>25424</v>
      </c>
      <c r="B3863" s="253" t="s">
        <v>153</v>
      </c>
      <c r="C3863" s="93" t="s">
        <v>3911</v>
      </c>
      <c r="D3863" s="93" t="s">
        <v>3912</v>
      </c>
      <c r="E3863" s="148">
        <f ca="1">IFERROR(__xludf.DUMMYFUNCTION(" VLOOKUP(A3915, IMPORTRANGE(""https://docs.google.com/spreadsheets/d/1fj_Bhi2XPL3siwIh4sx4VRLAe31yD50oKdj5UlRYW0c/"", ""Сводка!A:AA""), 5, FALSE)"),556)</f>
        <v>556</v>
      </c>
      <c r="F3863" s="148" t="s">
        <v>456</v>
      </c>
      <c r="G3863" s="147">
        <f ca="1">IFERROR(__xludf.DUMMYFUNCTION(" VLOOKUP(A3915, IMPORTRANGE(""https://docs.google.com/spreadsheets/d/1QNLbnkR_AongFt22vMfNzfpjZ0CjpI8QI-w0wBnYA1w/"", ""Инфа!A:AA""), 6, FALSE)"),2024)</f>
        <v>2024</v>
      </c>
      <c r="H3863" s="154">
        <v>38400</v>
      </c>
      <c r="I3863" s="156" t="s">
        <v>552</v>
      </c>
      <c r="J3863" s="93" t="s">
        <v>10383</v>
      </c>
      <c r="K3863" s="153"/>
      <c r="L3863" s="153"/>
      <c r="M3863" s="153"/>
      <c r="N3863" s="153"/>
      <c r="O3863" s="153"/>
      <c r="P3863" s="153"/>
      <c r="Q3863" s="153"/>
      <c r="R3863" s="153"/>
      <c r="S3863" s="153"/>
    </row>
    <row r="3864" spans="1:19" ht="37.5">
      <c r="A3864" s="277" t="s">
        <v>25424</v>
      </c>
      <c r="B3864" s="253" t="s">
        <v>153</v>
      </c>
      <c r="C3864" s="93" t="s">
        <v>3911</v>
      </c>
      <c r="D3864" s="93" t="s">
        <v>10384</v>
      </c>
      <c r="E3864" s="148">
        <f ca="1">IFERROR(__xludf.DUMMYFUNCTION(" VLOOKUP(A3916, IMPORTRANGE(""https://docs.google.com/spreadsheets/d/1fj_Bhi2XPL3siwIh4sx4VRLAe31yD50oKdj5UlRYW0c/"", ""Сводка!A:AA""), 5, FALSE)"),112)</f>
        <v>112</v>
      </c>
      <c r="F3864" s="148" t="s">
        <v>50</v>
      </c>
      <c r="G3864" s="147">
        <f ca="1">IFERROR(__xludf.DUMMYFUNCTION(" VLOOKUP(A3916, IMPORTRANGE(""https://docs.google.com/spreadsheets/d/1QNLbnkR_AongFt22vMfNzfpjZ0CjpI8QI-w0wBnYA1w/"", ""Инфа!A:AA""), 6, FALSE)"),2024)</f>
        <v>2024</v>
      </c>
      <c r="H3864" s="150">
        <v>11700</v>
      </c>
      <c r="I3864" s="156" t="s">
        <v>552</v>
      </c>
      <c r="J3864" s="93"/>
      <c r="K3864" s="153"/>
      <c r="L3864" s="153"/>
      <c r="M3864" s="153"/>
      <c r="N3864" s="153"/>
      <c r="O3864" s="153"/>
      <c r="P3864" s="153"/>
      <c r="Q3864" s="153"/>
      <c r="R3864" s="153"/>
      <c r="S3864" s="153"/>
    </row>
    <row r="3865" spans="1:19" ht="37.5">
      <c r="A3865" s="277" t="s">
        <v>25424</v>
      </c>
      <c r="B3865" s="253" t="s">
        <v>400</v>
      </c>
      <c r="C3865" s="93" t="s">
        <v>3911</v>
      </c>
      <c r="D3865" s="93" t="s">
        <v>9644</v>
      </c>
      <c r="E3865" s="148" t="e">
        <f>#REF!</f>
        <v>#REF!</v>
      </c>
      <c r="F3865" s="148" t="s">
        <v>466</v>
      </c>
      <c r="G3865" s="147">
        <f ca="1">IFERROR(__xludf.DUMMYFUNCTION(" VLOOKUP(A3917, IMPORTRANGE(""https://docs.google.com/spreadsheets/d/1QNLbnkR_AongFt22vMfNzfpjZ0CjpI8QI-w0wBnYA1w/"", ""Инфа!A:AA""), 6, FALSE)"),2024)</f>
        <v>2024</v>
      </c>
      <c r="H3865" s="150">
        <v>14800</v>
      </c>
      <c r="I3865" s="151" t="s">
        <v>133</v>
      </c>
      <c r="J3865" s="93"/>
      <c r="K3865" s="153"/>
      <c r="L3865" s="153"/>
      <c r="M3865" s="153"/>
      <c r="N3865" s="153"/>
      <c r="O3865" s="153"/>
      <c r="P3865" s="153"/>
      <c r="Q3865" s="153"/>
      <c r="R3865" s="153"/>
      <c r="S3865" s="153"/>
    </row>
    <row r="3866" spans="1:19" ht="56.25">
      <c r="A3866" s="277" t="s">
        <v>25424</v>
      </c>
      <c r="B3866" s="253" t="s">
        <v>400</v>
      </c>
      <c r="C3866" s="93" t="s">
        <v>3911</v>
      </c>
      <c r="D3866" s="93" t="s">
        <v>10385</v>
      </c>
      <c r="E3866" s="148">
        <f ca="1">IFERROR(__xludf.DUMMYFUNCTION(" VLOOKUP(A3918, IMPORTRANGE(""https://docs.google.com/spreadsheets/d/1fj_Bhi2XPL3siwIh4sx4VRLAe31yD50oKdj5UlRYW0c/"", ""Сводка!A:AA""), 5, FALSE)"),224)</f>
        <v>224</v>
      </c>
      <c r="F3866" s="148" t="s">
        <v>677</v>
      </c>
      <c r="G3866" s="147">
        <f ca="1">IFERROR(__xludf.DUMMYFUNCTION(" VLOOKUP(A3918, IMPORTRANGE(""https://docs.google.com/spreadsheets/d/1QNLbnkR_AongFt22vMfNzfpjZ0CjpI8QI-w0wBnYA1w/"", ""Инфа!A:AA""), 6, FALSE)"),2024)</f>
        <v>2024</v>
      </c>
      <c r="H3866" s="150">
        <v>18400</v>
      </c>
      <c r="I3866" s="151" t="s">
        <v>133</v>
      </c>
      <c r="J3866" s="93"/>
      <c r="K3866" s="153"/>
      <c r="L3866" s="153"/>
      <c r="M3866" s="153"/>
      <c r="N3866" s="153"/>
      <c r="O3866" s="153"/>
      <c r="P3866" s="153"/>
      <c r="Q3866" s="153"/>
      <c r="R3866" s="153"/>
      <c r="S3866" s="153"/>
    </row>
    <row r="3867" spans="1:19" ht="37.5">
      <c r="A3867" s="277" t="s">
        <v>25424</v>
      </c>
      <c r="B3867" s="253" t="s">
        <v>153</v>
      </c>
      <c r="C3867" s="93" t="s">
        <v>3911</v>
      </c>
      <c r="D3867" s="93" t="s">
        <v>10386</v>
      </c>
      <c r="E3867" s="148">
        <f ca="1">IFERROR(__xludf.DUMMYFUNCTION(" VLOOKUP(A3919, IMPORTRANGE(""https://docs.google.com/spreadsheets/d/1fj_Bhi2XPL3siwIh4sx4VRLAe31yD50oKdj5UlRYW0c/"", ""Сводка!A:AA""), 5, FALSE)"),328)</f>
        <v>328</v>
      </c>
      <c r="F3867" s="148" t="s">
        <v>456</v>
      </c>
      <c r="G3867" s="147">
        <f ca="1">IFERROR(__xludf.DUMMYFUNCTION(" VLOOKUP(A3919, IMPORTRANGE(""https://docs.google.com/spreadsheets/d/1QNLbnkR_AongFt22vMfNzfpjZ0CjpI8QI-w0wBnYA1w/"", ""Инфа!A:AA""), 6, FALSE)"),2024)</f>
        <v>2024</v>
      </c>
      <c r="H3867" s="150">
        <v>14800</v>
      </c>
      <c r="I3867" s="151" t="s">
        <v>133</v>
      </c>
      <c r="J3867" s="93"/>
      <c r="K3867" s="153"/>
      <c r="L3867" s="153"/>
      <c r="M3867" s="153"/>
      <c r="N3867" s="153"/>
      <c r="O3867" s="153"/>
      <c r="P3867" s="153"/>
      <c r="Q3867" s="153"/>
      <c r="R3867" s="153"/>
      <c r="S3867" s="153"/>
    </row>
    <row r="3868" spans="1:19" ht="150">
      <c r="A3868" s="277" t="s">
        <v>25424</v>
      </c>
      <c r="B3868" s="253" t="s">
        <v>153</v>
      </c>
      <c r="C3868" s="93" t="s">
        <v>3911</v>
      </c>
      <c r="D3868" s="93" t="s">
        <v>10387</v>
      </c>
      <c r="E3868" s="148">
        <f ca="1">IFERROR(__xludf.DUMMYFUNCTION(" VLOOKUP(A3920, IMPORTRANGE(""https://docs.google.com/spreadsheets/d/1fj_Bhi2XPL3siwIh4sx4VRLAe31yD50oKdj5UlRYW0c/"", ""Сводка!A:AA""), 5, FALSE)"),240)</f>
        <v>240</v>
      </c>
      <c r="F3868" s="148" t="s">
        <v>165</v>
      </c>
      <c r="G3868" s="147">
        <f ca="1">IFERROR(__xludf.DUMMYFUNCTION(" VLOOKUP(A3920, IMPORTRANGE(""https://docs.google.com/spreadsheets/d/1QNLbnkR_AongFt22vMfNzfpjZ0CjpI8QI-w0wBnYA1w/"", ""Инфа!A:AA""), 6, FALSE)"),2024)</f>
        <v>2024</v>
      </c>
      <c r="H3868" s="150">
        <v>19400</v>
      </c>
      <c r="I3868" s="156" t="s">
        <v>552</v>
      </c>
      <c r="J3868" s="93" t="s">
        <v>10388</v>
      </c>
      <c r="K3868" s="153"/>
      <c r="L3868" s="153"/>
      <c r="M3868" s="153"/>
      <c r="N3868" s="153"/>
      <c r="O3868" s="153"/>
      <c r="P3868" s="153"/>
      <c r="Q3868" s="153"/>
      <c r="R3868" s="153"/>
      <c r="S3868" s="153"/>
    </row>
    <row r="3869" spans="1:19" ht="37.5">
      <c r="A3869" s="277" t="s">
        <v>25424</v>
      </c>
      <c r="B3869" s="253" t="s">
        <v>153</v>
      </c>
      <c r="C3869" s="93" t="s">
        <v>3911</v>
      </c>
      <c r="D3869" s="93" t="s">
        <v>10389</v>
      </c>
      <c r="E3869" s="148">
        <f ca="1">IFERROR(__xludf.DUMMYFUNCTION(" VLOOKUP(A3921, IMPORTRANGE(""https://docs.google.com/spreadsheets/d/1fj_Bhi2XPL3siwIh4sx4VRLAe31yD50oKdj5UlRYW0c/"", ""Сводка!A:AA""), 5, FALSE)"),196)</f>
        <v>196</v>
      </c>
      <c r="F3869" s="148" t="s">
        <v>50</v>
      </c>
      <c r="G3869" s="147">
        <f ca="1">IFERROR(__xludf.DUMMYFUNCTION(" VLOOKUP(A3921, IMPORTRANGE(""https://docs.google.com/spreadsheets/d/1QNLbnkR_AongFt22vMfNzfpjZ0CjpI8QI-w0wBnYA1w/"", ""Инфа!A:AA""), 6, FALSE)"),2024)</f>
        <v>2024</v>
      </c>
      <c r="H3869" s="150">
        <v>16800</v>
      </c>
      <c r="I3869" s="156" t="s">
        <v>552</v>
      </c>
      <c r="J3869" s="93"/>
      <c r="K3869" s="153"/>
      <c r="L3869" s="153"/>
      <c r="M3869" s="153"/>
      <c r="N3869" s="153"/>
      <c r="O3869" s="153"/>
      <c r="P3869" s="153"/>
      <c r="Q3869" s="153"/>
      <c r="R3869" s="153"/>
      <c r="S3869" s="153"/>
    </row>
    <row r="3870" spans="1:19" ht="112.5">
      <c r="A3870" s="277" t="s">
        <v>25424</v>
      </c>
      <c r="B3870" s="253" t="s">
        <v>153</v>
      </c>
      <c r="C3870" s="93" t="s">
        <v>3911</v>
      </c>
      <c r="D3870" s="93" t="s">
        <v>10390</v>
      </c>
      <c r="E3870" s="148">
        <f ca="1">IFERROR(__xludf.DUMMYFUNCTION(" VLOOKUP(A3922, IMPORTRANGE(""https://docs.google.com/spreadsheets/d/1fj_Bhi2XPL3siwIh4sx4VRLAe31yD50oKdj5UlRYW0c/"", ""Сводка!A:AA""), 5, FALSE)"),212)</f>
        <v>212</v>
      </c>
      <c r="F3870" s="148" t="s">
        <v>50</v>
      </c>
      <c r="G3870" s="147">
        <f ca="1">IFERROR(__xludf.DUMMYFUNCTION(" VLOOKUP(A3922, IMPORTRANGE(""https://docs.google.com/spreadsheets/d/1QNLbnkR_AongFt22vMfNzfpjZ0CjpI8QI-w0wBnYA1w/"", ""Инфа!A:AA""), 6, FALSE)"),2024)</f>
        <v>2024</v>
      </c>
      <c r="H3870" s="150">
        <v>17700</v>
      </c>
      <c r="I3870" s="151" t="s">
        <v>133</v>
      </c>
      <c r="J3870" s="93"/>
      <c r="K3870" s="153"/>
      <c r="L3870" s="153"/>
      <c r="M3870" s="153"/>
      <c r="N3870" s="153"/>
      <c r="O3870" s="153"/>
      <c r="P3870" s="153"/>
      <c r="Q3870" s="153"/>
      <c r="R3870" s="153"/>
      <c r="S3870" s="153"/>
    </row>
    <row r="3871" spans="1:19" ht="187.5">
      <c r="A3871" s="277" t="s">
        <v>25424</v>
      </c>
      <c r="B3871" s="253" t="s">
        <v>153</v>
      </c>
      <c r="C3871" s="93" t="s">
        <v>3911</v>
      </c>
      <c r="D3871" s="93" t="s">
        <v>10391</v>
      </c>
      <c r="E3871" s="148">
        <f ca="1">IFERROR(__xludf.DUMMYFUNCTION(" VLOOKUP(A3923, IMPORTRANGE(""https://docs.google.com/spreadsheets/d/1fj_Bhi2XPL3siwIh4sx4VRLAe31yD50oKdj5UlRYW0c/"", ""Сводка!A:AA""), 5, FALSE)"),372)</f>
        <v>372</v>
      </c>
      <c r="F3871" s="148" t="s">
        <v>3465</v>
      </c>
      <c r="G3871" s="147">
        <f ca="1">IFERROR(__xludf.DUMMYFUNCTION(" VLOOKUP(A3923, IMPORTRANGE(""https://docs.google.com/spreadsheets/d/1QNLbnkR_AongFt22vMfNzfpjZ0CjpI8QI-w0wBnYA1w/"", ""Инфа!A:AA""), 6, FALSE)"),2024)</f>
        <v>2024</v>
      </c>
      <c r="H3871" s="154">
        <v>27300</v>
      </c>
      <c r="I3871" s="156" t="s">
        <v>552</v>
      </c>
      <c r="J3871" s="93" t="s">
        <v>10392</v>
      </c>
      <c r="K3871" s="153"/>
      <c r="L3871" s="153"/>
      <c r="M3871" s="153"/>
      <c r="N3871" s="153"/>
      <c r="O3871" s="153"/>
      <c r="P3871" s="153"/>
      <c r="Q3871" s="153"/>
      <c r="R3871" s="153"/>
      <c r="S3871" s="153"/>
    </row>
    <row r="3872" spans="1:19" ht="281.25">
      <c r="A3872" s="277" t="s">
        <v>25424</v>
      </c>
      <c r="B3872" s="253" t="s">
        <v>153</v>
      </c>
      <c r="C3872" s="93" t="s">
        <v>3911</v>
      </c>
      <c r="D3872" s="93" t="s">
        <v>10393</v>
      </c>
      <c r="E3872" s="148">
        <f ca="1">IFERROR(__xludf.DUMMYFUNCTION(" VLOOKUP(A3924, IMPORTRANGE(""https://docs.google.com/spreadsheets/d/1fj_Bhi2XPL3siwIh4sx4VRLAe31yD50oKdj5UlRYW0c/"", ""Сводка!A:AA""), 5, FALSE)"),144)</f>
        <v>144</v>
      </c>
      <c r="F3872" s="148" t="s">
        <v>108</v>
      </c>
      <c r="G3872" s="147">
        <f ca="1">IFERROR(__xludf.DUMMYFUNCTION(" VLOOKUP(A3924, IMPORTRANGE(""https://docs.google.com/spreadsheets/d/1QNLbnkR_AongFt22vMfNzfpjZ0CjpI8QI-w0wBnYA1w/"", ""Инфа!A:AA""), 6, FALSE)"),2024)</f>
        <v>2024</v>
      </c>
      <c r="H3872" s="150">
        <v>13600</v>
      </c>
      <c r="I3872" s="151" t="s">
        <v>133</v>
      </c>
      <c r="J3872" s="93" t="s">
        <v>10394</v>
      </c>
      <c r="K3872" s="153"/>
      <c r="L3872" s="153"/>
      <c r="M3872" s="153"/>
      <c r="N3872" s="153"/>
      <c r="O3872" s="153"/>
      <c r="P3872" s="153"/>
      <c r="Q3872" s="153"/>
      <c r="R3872" s="153"/>
      <c r="S3872" s="153"/>
    </row>
    <row r="3873" spans="1:19" ht="37.5">
      <c r="A3873" s="277" t="s">
        <v>25424</v>
      </c>
      <c r="B3873" s="253" t="s">
        <v>153</v>
      </c>
      <c r="C3873" s="93" t="s">
        <v>3911</v>
      </c>
      <c r="D3873" s="93" t="s">
        <v>10395</v>
      </c>
      <c r="E3873" s="148">
        <f ca="1">IFERROR(__xludf.DUMMYFUNCTION(" VLOOKUP(A3925, IMPORTRANGE(""https://docs.google.com/spreadsheets/d/1fj_Bhi2XPL3siwIh4sx4VRLAe31yD50oKdj5UlRYW0c/"", ""Сводка!A:AA""), 5, FALSE)"),200)</f>
        <v>200</v>
      </c>
      <c r="F3873" s="148" t="s">
        <v>415</v>
      </c>
      <c r="G3873" s="147">
        <f ca="1">IFERROR(__xludf.DUMMYFUNCTION(" VLOOKUP(A3925, IMPORTRANGE(""https://docs.google.com/spreadsheets/d/1QNLbnkR_AongFt22vMfNzfpjZ0CjpI8QI-w0wBnYA1w/"", ""Инфа!A:AA""), 6, FALSE)"),2024)</f>
        <v>2024</v>
      </c>
      <c r="H3873" s="150">
        <v>11000</v>
      </c>
      <c r="I3873" s="151" t="s">
        <v>133</v>
      </c>
      <c r="J3873" s="93"/>
      <c r="K3873" s="153"/>
      <c r="L3873" s="153"/>
      <c r="M3873" s="153"/>
      <c r="N3873" s="153"/>
      <c r="O3873" s="153"/>
      <c r="P3873" s="153"/>
      <c r="Q3873" s="153"/>
      <c r="R3873" s="153"/>
      <c r="S3873" s="153"/>
    </row>
    <row r="3874" spans="1:19" ht="187.5">
      <c r="A3874" s="277" t="s">
        <v>25424</v>
      </c>
      <c r="B3874" s="253" t="s">
        <v>153</v>
      </c>
      <c r="C3874" s="93" t="s">
        <v>10396</v>
      </c>
      <c r="D3874" s="93" t="s">
        <v>10397</v>
      </c>
      <c r="E3874" s="148">
        <f ca="1">IFERROR(__xludf.DUMMYFUNCTION(" VLOOKUP(A3926, IMPORTRANGE(""https://docs.google.com/spreadsheets/d/1fj_Bhi2XPL3siwIh4sx4VRLAe31yD50oKdj5UlRYW0c/"", ""Сводка!A:AA""), 5, FALSE)"),140)</f>
        <v>140</v>
      </c>
      <c r="F3874" s="148" t="s">
        <v>50</v>
      </c>
      <c r="G3874" s="147">
        <f ca="1">IFERROR(__xludf.DUMMYFUNCTION(" VLOOKUP(A3926, IMPORTRANGE(""https://docs.google.com/spreadsheets/d/1QNLbnkR_AongFt22vMfNzfpjZ0CjpI8QI-w0wBnYA1w/"", ""Инфа!A:AA""), 6, FALSE)"),2024)</f>
        <v>2024</v>
      </c>
      <c r="H3874" s="150">
        <v>13400</v>
      </c>
      <c r="I3874" s="156" t="s">
        <v>552</v>
      </c>
      <c r="J3874" s="93" t="s">
        <v>10398</v>
      </c>
      <c r="K3874" s="153"/>
      <c r="L3874" s="153"/>
      <c r="M3874" s="153"/>
      <c r="N3874" s="153"/>
      <c r="O3874" s="153"/>
      <c r="P3874" s="153"/>
      <c r="Q3874" s="153"/>
      <c r="R3874" s="153"/>
      <c r="S3874" s="153"/>
    </row>
    <row r="3875" spans="1:19" ht="187.5">
      <c r="A3875" s="277" t="s">
        <v>25424</v>
      </c>
      <c r="B3875" s="253" t="s">
        <v>153</v>
      </c>
      <c r="C3875" s="93" t="s">
        <v>10399</v>
      </c>
      <c r="D3875" s="93" t="s">
        <v>10400</v>
      </c>
      <c r="E3875" s="148">
        <f ca="1">IFERROR(__xludf.DUMMYFUNCTION(" VLOOKUP(A3927, IMPORTRANGE(""https://docs.google.com/spreadsheets/d/1fj_Bhi2XPL3siwIh4sx4VRLAe31yD50oKdj5UlRYW0c/"", ""Сводка!A:AA""), 5, FALSE)"),244)</f>
        <v>244</v>
      </c>
      <c r="F3875" s="148" t="s">
        <v>50</v>
      </c>
      <c r="G3875" s="147">
        <f ca="1">IFERROR(__xludf.DUMMYFUNCTION(" VLOOKUP(A3927, IMPORTRANGE(""https://docs.google.com/spreadsheets/d/1QNLbnkR_AongFt22vMfNzfpjZ0CjpI8QI-w0wBnYA1w/"", ""Инфа!A:AA""), 6, FALSE)"),2024)</f>
        <v>2024</v>
      </c>
      <c r="H3875" s="150">
        <v>19600</v>
      </c>
      <c r="I3875" s="151" t="s">
        <v>306</v>
      </c>
      <c r="J3875" s="93" t="s">
        <v>10401</v>
      </c>
      <c r="K3875" s="153"/>
      <c r="L3875" s="153"/>
      <c r="M3875" s="153"/>
      <c r="N3875" s="153"/>
      <c r="O3875" s="153"/>
      <c r="P3875" s="153"/>
      <c r="Q3875" s="153"/>
      <c r="R3875" s="153"/>
      <c r="S3875" s="153"/>
    </row>
    <row r="3876" spans="1:19" ht="187.5">
      <c r="A3876" s="277" t="s">
        <v>25424</v>
      </c>
      <c r="B3876" s="253" t="s">
        <v>153</v>
      </c>
      <c r="C3876" s="93" t="s">
        <v>10399</v>
      </c>
      <c r="D3876" s="93" t="s">
        <v>10402</v>
      </c>
      <c r="E3876" s="148">
        <f ca="1">IFERROR(__xludf.DUMMYFUNCTION(" VLOOKUP(A3928, IMPORTRANGE(""https://docs.google.com/spreadsheets/d/1fj_Bhi2XPL3siwIh4sx4VRLAe31yD50oKdj5UlRYW0c/"", ""Сводка!A:AA""), 5, FALSE)"),248)</f>
        <v>248</v>
      </c>
      <c r="F3876" s="148" t="s">
        <v>50</v>
      </c>
      <c r="G3876" s="147">
        <f ca="1">IFERROR(__xludf.DUMMYFUNCTION(" VLOOKUP(A3928, IMPORTRANGE(""https://docs.google.com/spreadsheets/d/1QNLbnkR_AongFt22vMfNzfpjZ0CjpI8QI-w0wBnYA1w/"", ""Инфа!A:AA""), 6, FALSE)"),2024)</f>
        <v>2024</v>
      </c>
      <c r="H3876" s="150">
        <v>19900</v>
      </c>
      <c r="I3876" s="151" t="s">
        <v>306</v>
      </c>
      <c r="J3876" s="93" t="s">
        <v>10403</v>
      </c>
      <c r="K3876" s="153"/>
      <c r="L3876" s="153"/>
      <c r="M3876" s="153"/>
      <c r="N3876" s="153"/>
      <c r="O3876" s="153"/>
      <c r="P3876" s="153"/>
      <c r="Q3876" s="153"/>
      <c r="R3876" s="153"/>
      <c r="S3876" s="153"/>
    </row>
    <row r="3877" spans="1:19" ht="150">
      <c r="A3877" s="277" t="s">
        <v>25424</v>
      </c>
      <c r="B3877" s="253" t="s">
        <v>400</v>
      </c>
      <c r="C3877" s="93" t="s">
        <v>10404</v>
      </c>
      <c r="D3877" s="93" t="s">
        <v>10405</v>
      </c>
      <c r="E3877" s="148">
        <f ca="1">IFERROR(__xludf.DUMMYFUNCTION(" VLOOKUP(A3929, IMPORTRANGE(""https://docs.google.com/spreadsheets/d/1fj_Bhi2XPL3siwIh4sx4VRLAe31yD50oKdj5UlRYW0c/"", ""Сводка!A:AA""), 5, FALSE)"),260)</f>
        <v>260</v>
      </c>
      <c r="F3877" s="148" t="s">
        <v>415</v>
      </c>
      <c r="G3877" s="147">
        <f ca="1">IFERROR(__xludf.DUMMYFUNCTION(" VLOOKUP(A3929, IMPORTRANGE(""https://docs.google.com/spreadsheets/d/1QNLbnkR_AongFt22vMfNzfpjZ0CjpI8QI-w0wBnYA1w/"", ""Инфа!A:AA""), 6, FALSE)"),2024)</f>
        <v>2024</v>
      </c>
      <c r="H3877" s="150">
        <v>20600</v>
      </c>
      <c r="I3877" s="156" t="s">
        <v>552</v>
      </c>
      <c r="J3877" s="93" t="s">
        <v>10406</v>
      </c>
      <c r="K3877" s="153"/>
      <c r="L3877" s="153"/>
      <c r="M3877" s="153"/>
      <c r="N3877" s="153"/>
      <c r="O3877" s="153"/>
      <c r="P3877" s="153"/>
      <c r="Q3877" s="153"/>
      <c r="R3877" s="153"/>
      <c r="S3877" s="153"/>
    </row>
    <row r="3878" spans="1:19" ht="131.25">
      <c r="A3878" s="277" t="s">
        <v>25424</v>
      </c>
      <c r="B3878" s="253" t="s">
        <v>400</v>
      </c>
      <c r="C3878" s="93" t="s">
        <v>10404</v>
      </c>
      <c r="D3878" s="93" t="s">
        <v>5444</v>
      </c>
      <c r="E3878" s="148">
        <f ca="1">IFERROR(__xludf.DUMMYFUNCTION(" VLOOKUP(A3930, IMPORTRANGE(""https://docs.google.com/spreadsheets/d/1fj_Bhi2XPL3siwIh4sx4VRLAe31yD50oKdj5UlRYW0c/"", ""Сводка!A:AA""), 5, FALSE)"),272)</f>
        <v>272</v>
      </c>
      <c r="F3878" s="148" t="s">
        <v>599</v>
      </c>
      <c r="G3878" s="147">
        <f ca="1">IFERROR(__xludf.DUMMYFUNCTION(" VLOOKUP(A3930, IMPORTRANGE(""https://docs.google.com/spreadsheets/d/1QNLbnkR_AongFt22vMfNzfpjZ0CjpI8QI-w0wBnYA1w/"", ""Инфа!A:AA""), 6, FALSE)"),2024)</f>
        <v>2024</v>
      </c>
      <c r="H3878" s="150">
        <v>13200</v>
      </c>
      <c r="I3878" s="151" t="s">
        <v>5542</v>
      </c>
      <c r="J3878" s="93" t="s">
        <v>10407</v>
      </c>
      <c r="K3878" s="153"/>
      <c r="L3878" s="153"/>
      <c r="M3878" s="153"/>
      <c r="N3878" s="153"/>
      <c r="O3878" s="153"/>
      <c r="P3878" s="153"/>
      <c r="Q3878" s="153"/>
      <c r="R3878" s="153"/>
      <c r="S3878" s="153"/>
    </row>
    <row r="3879" spans="1:19" ht="168.75">
      <c r="A3879" s="277" t="s">
        <v>25424</v>
      </c>
      <c r="B3879" s="253" t="s">
        <v>400</v>
      </c>
      <c r="C3879" s="93" t="s">
        <v>10408</v>
      </c>
      <c r="D3879" s="93" t="s">
        <v>10409</v>
      </c>
      <c r="E3879" s="148">
        <f ca="1">IFERROR(__xludf.DUMMYFUNCTION(" VLOOKUP(A3931, IMPORTRANGE(""https://docs.google.com/spreadsheets/d/1fj_Bhi2XPL3siwIh4sx4VRLAe31yD50oKdj5UlRYW0c/"", ""Сводка!A:AA""), 5, FALSE)"),176)</f>
        <v>176</v>
      </c>
      <c r="F3879" s="148" t="s">
        <v>415</v>
      </c>
      <c r="G3879" s="147">
        <f ca="1">IFERROR(__xludf.DUMMYFUNCTION(" VLOOKUP(A3931, IMPORTRANGE(""https://docs.google.com/spreadsheets/d/1QNLbnkR_AongFt22vMfNzfpjZ0CjpI8QI-w0wBnYA1w/"", ""Инфа!A:AA""), 6, FALSE)"),2024)</f>
        <v>2024</v>
      </c>
      <c r="H3879" s="150">
        <v>10300</v>
      </c>
      <c r="I3879" s="151" t="s">
        <v>5349</v>
      </c>
      <c r="J3879" s="93" t="s">
        <v>10410</v>
      </c>
      <c r="K3879" s="153"/>
      <c r="L3879" s="153"/>
      <c r="M3879" s="153"/>
      <c r="N3879" s="153"/>
      <c r="O3879" s="153"/>
      <c r="P3879" s="153"/>
      <c r="Q3879" s="153"/>
      <c r="R3879" s="153"/>
      <c r="S3879" s="153"/>
    </row>
    <row r="3880" spans="1:19" ht="37.5">
      <c r="A3880" s="277" t="s">
        <v>25424</v>
      </c>
      <c r="B3880" s="253" t="s">
        <v>400</v>
      </c>
      <c r="C3880" s="93" t="s">
        <v>10411</v>
      </c>
      <c r="D3880" s="93" t="s">
        <v>10412</v>
      </c>
      <c r="E3880" s="148">
        <f ca="1">IFERROR(__xludf.DUMMYFUNCTION(" VLOOKUP(A3932, IMPORTRANGE(""https://docs.google.com/spreadsheets/d/1fj_Bhi2XPL3siwIh4sx4VRLAe31yD50oKdj5UlRYW0c/"", ""Сводка!A:AA""), 5, FALSE)"),360)</f>
        <v>360</v>
      </c>
      <c r="F3880" s="148" t="s">
        <v>466</v>
      </c>
      <c r="G3880" s="147">
        <f ca="1">IFERROR(__xludf.DUMMYFUNCTION(" VLOOKUP(A3932, IMPORTRANGE(""https://docs.google.com/spreadsheets/d/1QNLbnkR_AongFt22vMfNzfpjZ0CjpI8QI-w0wBnYA1w/"", ""Инфа!A:AA""), 6, FALSE)"),2024)</f>
        <v>2024</v>
      </c>
      <c r="H3880" s="154">
        <v>15800</v>
      </c>
      <c r="I3880" s="151" t="s">
        <v>1195</v>
      </c>
      <c r="J3880" s="93"/>
      <c r="K3880" s="153"/>
      <c r="L3880" s="153"/>
      <c r="M3880" s="153"/>
      <c r="N3880" s="153"/>
      <c r="O3880" s="153"/>
      <c r="P3880" s="153"/>
      <c r="Q3880" s="153"/>
      <c r="R3880" s="153"/>
      <c r="S3880" s="153"/>
    </row>
    <row r="3881" spans="1:19" ht="225">
      <c r="A3881" s="277" t="s">
        <v>25424</v>
      </c>
      <c r="B3881" s="253" t="s">
        <v>400</v>
      </c>
      <c r="C3881" s="93" t="s">
        <v>10413</v>
      </c>
      <c r="D3881" s="93" t="s">
        <v>10414</v>
      </c>
      <c r="E3881" s="148">
        <f ca="1">IFERROR(__xludf.DUMMYFUNCTION(" VLOOKUP(A3933, IMPORTRANGE(""https://docs.google.com/spreadsheets/d/1fj_Bhi2XPL3siwIh4sx4VRLAe31yD50oKdj5UlRYW0c/"", ""Сводка!A:AA""), 5, FALSE)"),84)</f>
        <v>84</v>
      </c>
      <c r="F3881" s="148" t="s">
        <v>466</v>
      </c>
      <c r="G3881" s="147">
        <f ca="1">IFERROR(__xludf.DUMMYFUNCTION(" VLOOKUP(A3933, IMPORTRANGE(""https://docs.google.com/spreadsheets/d/1QNLbnkR_AongFt22vMfNzfpjZ0CjpI8QI-w0wBnYA1w/"", ""Инфа!A:AA""), 6, FALSE)"),2024)</f>
        <v>2024</v>
      </c>
      <c r="H3881" s="150">
        <v>7500</v>
      </c>
      <c r="I3881" s="151" t="s">
        <v>1195</v>
      </c>
      <c r="J3881" s="93" t="s">
        <v>10415</v>
      </c>
      <c r="K3881" s="153"/>
      <c r="L3881" s="153"/>
      <c r="M3881" s="153"/>
      <c r="N3881" s="153"/>
      <c r="O3881" s="153"/>
      <c r="P3881" s="153"/>
      <c r="Q3881" s="153"/>
      <c r="R3881" s="153"/>
      <c r="S3881" s="153"/>
    </row>
    <row r="3882" spans="1:19" ht="168.75">
      <c r="A3882" s="277" t="s">
        <v>25424</v>
      </c>
      <c r="B3882" s="253" t="s">
        <v>153</v>
      </c>
      <c r="C3882" s="93" t="s">
        <v>10416</v>
      </c>
      <c r="D3882" s="93" t="s">
        <v>10417</v>
      </c>
      <c r="E3882" s="148">
        <f ca="1">IFERROR(__xludf.DUMMYFUNCTION(" VLOOKUP(A3934, IMPORTRANGE(""https://docs.google.com/spreadsheets/d/1fj_Bhi2XPL3siwIh4sx4VRLAe31yD50oKdj5UlRYW0c/"", ""Сводка!A:AA""), 5, FALSE)"),116)</f>
        <v>116</v>
      </c>
      <c r="F3882" s="148" t="s">
        <v>50</v>
      </c>
      <c r="G3882" s="147">
        <f ca="1">IFERROR(__xludf.DUMMYFUNCTION(" VLOOKUP(A3934, IMPORTRANGE(""https://docs.google.com/spreadsheets/d/1QNLbnkR_AongFt22vMfNzfpjZ0CjpI8QI-w0wBnYA1w/"", ""Инфа!A:AA""), 6, FALSE)"),2024)</f>
        <v>2024</v>
      </c>
      <c r="H3882" s="150">
        <v>8500</v>
      </c>
      <c r="I3882" s="151" t="s">
        <v>133</v>
      </c>
      <c r="J3882" s="93" t="s">
        <v>10418</v>
      </c>
      <c r="K3882" s="153"/>
      <c r="L3882" s="153"/>
      <c r="M3882" s="153"/>
      <c r="N3882" s="153"/>
      <c r="O3882" s="153"/>
      <c r="P3882" s="153"/>
      <c r="Q3882" s="153"/>
      <c r="R3882" s="153"/>
      <c r="S3882" s="153"/>
    </row>
    <row r="3883" spans="1:19" ht="206.25">
      <c r="A3883" s="277" t="s">
        <v>25424</v>
      </c>
      <c r="B3883" s="253" t="s">
        <v>400</v>
      </c>
      <c r="C3883" s="93" t="s">
        <v>10419</v>
      </c>
      <c r="D3883" s="93" t="s">
        <v>10420</v>
      </c>
      <c r="E3883" s="148">
        <f ca="1">IFERROR(__xludf.DUMMYFUNCTION(" VLOOKUP(A3935, IMPORTRANGE(""https://docs.google.com/spreadsheets/d/1fj_Bhi2XPL3siwIh4sx4VRLAe31yD50oKdj5UlRYW0c/"", ""Сводка!A:AA""), 5, FALSE)"),144)</f>
        <v>144</v>
      </c>
      <c r="F3883" s="148" t="s">
        <v>415</v>
      </c>
      <c r="G3883" s="147">
        <f ca="1">IFERROR(__xludf.DUMMYFUNCTION(" VLOOKUP(A3935, IMPORTRANGE(""https://docs.google.com/spreadsheets/d/1QNLbnkR_AongFt22vMfNzfpjZ0CjpI8QI-w0wBnYA1w/"", ""Инфа!A:AA""), 6, FALSE)"),2024)</f>
        <v>2024</v>
      </c>
      <c r="H3883" s="150">
        <v>9300</v>
      </c>
      <c r="I3883" s="151" t="s">
        <v>10421</v>
      </c>
      <c r="J3883" s="93" t="s">
        <v>10423</v>
      </c>
      <c r="K3883" s="153"/>
      <c r="L3883" s="153"/>
      <c r="M3883" s="153"/>
      <c r="N3883" s="153"/>
      <c r="O3883" s="153"/>
      <c r="P3883" s="153"/>
      <c r="Q3883" s="153"/>
      <c r="R3883" s="153"/>
      <c r="S3883" s="153"/>
    </row>
    <row r="3884" spans="1:19" ht="150">
      <c r="A3884" s="277" t="s">
        <v>25424</v>
      </c>
      <c r="B3884" s="253" t="s">
        <v>400</v>
      </c>
      <c r="C3884" s="93" t="s">
        <v>10424</v>
      </c>
      <c r="D3884" s="93" t="s">
        <v>10425</v>
      </c>
      <c r="E3884" s="148">
        <f ca="1">IFERROR(__xludf.DUMMYFUNCTION(" VLOOKUP(A3936, IMPORTRANGE(""https://docs.google.com/spreadsheets/d/1fj_Bhi2XPL3siwIh4sx4VRLAe31yD50oKdj5UlRYW0c/"", ""Сводка!A:AA""), 5, FALSE)"),572)</f>
        <v>572</v>
      </c>
      <c r="F3884" s="148" t="s">
        <v>466</v>
      </c>
      <c r="G3884" s="147">
        <f ca="1">IFERROR(__xludf.DUMMYFUNCTION(" VLOOKUP(A3936, IMPORTRANGE(""https://docs.google.com/spreadsheets/d/1QNLbnkR_AongFt22vMfNzfpjZ0CjpI8QI-w0wBnYA1w/"", ""Инфа!A:AA""), 6, FALSE)"),2024)</f>
        <v>2024</v>
      </c>
      <c r="H3884" s="154">
        <v>39300</v>
      </c>
      <c r="I3884" s="151" t="s">
        <v>501</v>
      </c>
      <c r="J3884" s="93" t="s">
        <v>10426</v>
      </c>
      <c r="K3884" s="153"/>
      <c r="L3884" s="153"/>
      <c r="M3884" s="153"/>
      <c r="N3884" s="153"/>
      <c r="O3884" s="153"/>
      <c r="P3884" s="153"/>
      <c r="Q3884" s="153"/>
      <c r="R3884" s="153"/>
      <c r="S3884" s="153"/>
    </row>
    <row r="3885" spans="1:19" ht="93.75">
      <c r="A3885" s="277" t="s">
        <v>25424</v>
      </c>
      <c r="B3885" s="253" t="s">
        <v>400</v>
      </c>
      <c r="C3885" s="97" t="s">
        <v>10427</v>
      </c>
      <c r="D3885" s="97" t="s">
        <v>10428</v>
      </c>
      <c r="E3885" s="148">
        <f ca="1">IFERROR(__xludf.DUMMYFUNCTION(" VLOOKUP(A3937, IMPORTRANGE(""https://docs.google.com/spreadsheets/d/1fj_Bhi2XPL3siwIh4sx4VRLAe31yD50oKdj5UlRYW0c/"", ""Сводка!A:AA""), 5, FALSE)"),344)</f>
        <v>344</v>
      </c>
      <c r="F3885" s="147" t="s">
        <v>415</v>
      </c>
      <c r="G3885" s="147">
        <f ca="1">IFERROR(__xludf.DUMMYFUNCTION(" VLOOKUP(A3937, IMPORTRANGE(""https://docs.google.com/spreadsheets/d/1QNLbnkR_AongFt22vMfNzfpjZ0CjpI8QI-w0wBnYA1w/"", ""Инфа!A:AA""), 6, FALSE)"),2024)</f>
        <v>2024</v>
      </c>
      <c r="H3885" s="150">
        <v>15300</v>
      </c>
      <c r="I3885" s="156" t="s">
        <v>489</v>
      </c>
      <c r="J3885" s="97" t="s">
        <v>10429</v>
      </c>
      <c r="K3885" s="153"/>
      <c r="L3885" s="153"/>
      <c r="M3885" s="153"/>
      <c r="N3885" s="153"/>
      <c r="O3885" s="153"/>
      <c r="P3885" s="153"/>
      <c r="Q3885" s="153"/>
      <c r="R3885" s="153"/>
      <c r="S3885" s="153"/>
    </row>
    <row r="3886" spans="1:19" ht="187.5">
      <c r="A3886" s="277" t="s">
        <v>25424</v>
      </c>
      <c r="B3886" s="253" t="s">
        <v>153</v>
      </c>
      <c r="C3886" s="93" t="s">
        <v>10430</v>
      </c>
      <c r="D3886" s="93" t="s">
        <v>10431</v>
      </c>
      <c r="E3886" s="148">
        <f ca="1">IFERROR(__xludf.DUMMYFUNCTION(" VLOOKUP(A3938, IMPORTRANGE(""https://docs.google.com/spreadsheets/d/1fj_Bhi2XPL3siwIh4sx4VRLAe31yD50oKdj5UlRYW0c/"", ""Сводка!A:AA""), 5, FALSE)"),232)</f>
        <v>232</v>
      </c>
      <c r="F3886" s="148" t="s">
        <v>50</v>
      </c>
      <c r="G3886" s="147">
        <f ca="1">IFERROR(__xludf.DUMMYFUNCTION(" VLOOKUP(A3938, IMPORTRANGE(""https://docs.google.com/spreadsheets/d/1QNLbnkR_AongFt22vMfNzfpjZ0CjpI8QI-w0wBnYA1w/"", ""Инфа!A:AA""), 6, FALSE)"),2024)</f>
        <v>2024</v>
      </c>
      <c r="H3886" s="150">
        <v>12000</v>
      </c>
      <c r="I3886" s="151" t="s">
        <v>161</v>
      </c>
      <c r="J3886" s="93" t="s">
        <v>10432</v>
      </c>
      <c r="K3886" s="153"/>
      <c r="L3886" s="153"/>
      <c r="M3886" s="153"/>
      <c r="N3886" s="153"/>
      <c r="O3886" s="153"/>
      <c r="P3886" s="153"/>
      <c r="Q3886" s="153"/>
      <c r="R3886" s="153"/>
      <c r="S3886" s="153"/>
    </row>
    <row r="3887" spans="1:19" ht="187.5">
      <c r="A3887" s="277" t="s">
        <v>25424</v>
      </c>
      <c r="B3887" s="253" t="s">
        <v>153</v>
      </c>
      <c r="C3887" s="93" t="s">
        <v>10430</v>
      </c>
      <c r="D3887" s="93" t="s">
        <v>10433</v>
      </c>
      <c r="E3887" s="148">
        <f ca="1">IFERROR(__xludf.DUMMYFUNCTION(" VLOOKUP(A3939, IMPORTRANGE(""https://docs.google.com/spreadsheets/d/1fj_Bhi2XPL3siwIh4sx4VRLAe31yD50oKdj5UlRYW0c/"", ""Сводка!A:AA""), 5, FALSE)"),184)</f>
        <v>184</v>
      </c>
      <c r="F3887" s="148" t="s">
        <v>50</v>
      </c>
      <c r="G3887" s="147">
        <f ca="1">IFERROR(__xludf.DUMMYFUNCTION(" VLOOKUP(A3939, IMPORTRANGE(""https://docs.google.com/spreadsheets/d/1QNLbnkR_AongFt22vMfNzfpjZ0CjpI8QI-w0wBnYA1w/"", ""Инфа!A:AA""), 6, FALSE)"),2024)</f>
        <v>2024</v>
      </c>
      <c r="H3887" s="150">
        <v>16000</v>
      </c>
      <c r="I3887" s="151" t="s">
        <v>161</v>
      </c>
      <c r="J3887" s="93" t="s">
        <v>10432</v>
      </c>
      <c r="K3887" s="153"/>
      <c r="L3887" s="153"/>
      <c r="M3887" s="153"/>
      <c r="N3887" s="153"/>
      <c r="O3887" s="153"/>
      <c r="P3887" s="153"/>
      <c r="Q3887" s="153"/>
      <c r="R3887" s="153"/>
      <c r="S3887" s="153"/>
    </row>
    <row r="3888" spans="1:19" ht="243.75">
      <c r="A3888" s="277" t="s">
        <v>25424</v>
      </c>
      <c r="B3888" s="253" t="s">
        <v>400</v>
      </c>
      <c r="C3888" s="93" t="s">
        <v>10434</v>
      </c>
      <c r="D3888" s="93" t="s">
        <v>10435</v>
      </c>
      <c r="E3888" s="148">
        <f ca="1">IFERROR(__xludf.DUMMYFUNCTION(" VLOOKUP(A3940, IMPORTRANGE(""https://docs.google.com/spreadsheets/d/1fj_Bhi2XPL3siwIh4sx4VRLAe31yD50oKdj5UlRYW0c/"", ""Сводка!A:AA""), 5, FALSE)"),100)</f>
        <v>100</v>
      </c>
      <c r="F3888" s="148" t="s">
        <v>1552</v>
      </c>
      <c r="G3888" s="147">
        <f ca="1">IFERROR(__xludf.DUMMYFUNCTION(" VLOOKUP(A3940, IMPORTRANGE(""https://docs.google.com/spreadsheets/d/1QNLbnkR_AongFt22vMfNzfpjZ0CjpI8QI-w0wBnYA1w/"", ""Инфа!A:AA""), 6, FALSE)"),2024)</f>
        <v>2024</v>
      </c>
      <c r="H3888" s="150">
        <v>8000</v>
      </c>
      <c r="I3888" s="151" t="s">
        <v>614</v>
      </c>
      <c r="J3888" s="93" t="s">
        <v>10436</v>
      </c>
      <c r="K3888" s="153"/>
      <c r="L3888" s="153"/>
      <c r="M3888" s="153"/>
      <c r="N3888" s="153"/>
      <c r="O3888" s="153"/>
      <c r="P3888" s="153"/>
      <c r="Q3888" s="153"/>
      <c r="R3888" s="153"/>
      <c r="S3888" s="153"/>
    </row>
    <row r="3889" spans="1:19" ht="262.5">
      <c r="A3889" s="277" t="s">
        <v>25424</v>
      </c>
      <c r="B3889" s="253" t="s">
        <v>400</v>
      </c>
      <c r="C3889" s="93" t="s">
        <v>10437</v>
      </c>
      <c r="D3889" s="93" t="s">
        <v>10438</v>
      </c>
      <c r="E3889" s="148">
        <f ca="1">IFERROR(__xludf.DUMMYFUNCTION(" VLOOKUP(A3941, IMPORTRANGE(""https://docs.google.com/spreadsheets/d/1fj_Bhi2XPL3siwIh4sx4VRLAe31yD50oKdj5UlRYW0c/"", ""Сводка!A:AA""), 5, FALSE)"),320)</f>
        <v>320</v>
      </c>
      <c r="F3889" s="148" t="s">
        <v>1552</v>
      </c>
      <c r="G3889" s="147">
        <f ca="1">IFERROR(__xludf.DUMMYFUNCTION(" VLOOKUP(A3941, IMPORTRANGE(""https://docs.google.com/spreadsheets/d/1QNLbnkR_AongFt22vMfNzfpjZ0CjpI8QI-w0wBnYA1w/"", ""Инфа!A:AA""), 6, FALSE)"),2024)</f>
        <v>2024</v>
      </c>
      <c r="H3889" s="150">
        <v>14600</v>
      </c>
      <c r="I3889" s="151" t="s">
        <v>1653</v>
      </c>
      <c r="J3889" s="93" t="s">
        <v>10439</v>
      </c>
      <c r="K3889" s="153"/>
      <c r="L3889" s="153"/>
      <c r="M3889" s="153"/>
      <c r="N3889" s="153"/>
      <c r="O3889" s="153"/>
      <c r="P3889" s="153"/>
      <c r="Q3889" s="153"/>
      <c r="R3889" s="153"/>
      <c r="S3889" s="153"/>
    </row>
    <row r="3890" spans="1:19" ht="225">
      <c r="A3890" s="277" t="s">
        <v>25424</v>
      </c>
      <c r="B3890" s="253" t="s">
        <v>400</v>
      </c>
      <c r="C3890" s="93" t="s">
        <v>10440</v>
      </c>
      <c r="D3890" s="93" t="s">
        <v>10441</v>
      </c>
      <c r="E3890" s="148">
        <f ca="1">IFERROR(__xludf.DUMMYFUNCTION(" VLOOKUP(A3942, IMPORTRANGE(""https://docs.google.com/spreadsheets/d/1fj_Bhi2XPL3siwIh4sx4VRLAe31yD50oKdj5UlRYW0c/"", ""Сводка!A:AA""), 5, FALSE)"),124)</f>
        <v>124</v>
      </c>
      <c r="F3890" s="148" t="s">
        <v>1060</v>
      </c>
      <c r="G3890" s="147">
        <f ca="1">IFERROR(__xludf.DUMMYFUNCTION(" VLOOKUP(A3942, IMPORTRANGE(""https://docs.google.com/spreadsheets/d/1QNLbnkR_AongFt22vMfNzfpjZ0CjpI8QI-w0wBnYA1w/"", ""Инфа!A:AA""), 6, FALSE)"),2024)</f>
        <v>2024</v>
      </c>
      <c r="H3890" s="150">
        <v>12400</v>
      </c>
      <c r="I3890" s="151" t="s">
        <v>1653</v>
      </c>
      <c r="J3890" s="93" t="s">
        <v>10442</v>
      </c>
      <c r="K3890" s="153"/>
      <c r="L3890" s="153"/>
      <c r="M3890" s="153"/>
      <c r="N3890" s="153"/>
      <c r="O3890" s="153"/>
      <c r="P3890" s="153"/>
      <c r="Q3890" s="153"/>
      <c r="R3890" s="153"/>
      <c r="S3890" s="153"/>
    </row>
    <row r="3891" spans="1:19" ht="262.5">
      <c r="A3891" s="277" t="s">
        <v>25424</v>
      </c>
      <c r="B3891" s="253" t="s">
        <v>153</v>
      </c>
      <c r="C3891" s="93" t="s">
        <v>10443</v>
      </c>
      <c r="D3891" s="93" t="s">
        <v>10444</v>
      </c>
      <c r="E3891" s="148">
        <f ca="1">IFERROR(__xludf.DUMMYFUNCTION(" VLOOKUP(A3943, IMPORTRANGE(""https://docs.google.com/spreadsheets/d/1fj_Bhi2XPL3siwIh4sx4VRLAe31yD50oKdj5UlRYW0c/"", ""Сводка!A:AA""), 5, FALSE)"),138)</f>
        <v>138</v>
      </c>
      <c r="F3891" s="148" t="s">
        <v>50</v>
      </c>
      <c r="G3891" s="147">
        <f ca="1">IFERROR(__xludf.DUMMYFUNCTION(" VLOOKUP(A3943, IMPORTRANGE(""https://docs.google.com/spreadsheets/d/1QNLbnkR_AongFt22vMfNzfpjZ0CjpI8QI-w0wBnYA1w/"", ""Инфа!A:AA""), 6, FALSE)"),2024)</f>
        <v>2024</v>
      </c>
      <c r="H3891" s="150">
        <v>13300</v>
      </c>
      <c r="I3891" s="151" t="s">
        <v>1653</v>
      </c>
      <c r="J3891" s="93" t="s">
        <v>10445</v>
      </c>
      <c r="K3891" s="153"/>
      <c r="L3891" s="153"/>
      <c r="M3891" s="153"/>
      <c r="N3891" s="153"/>
      <c r="O3891" s="153"/>
      <c r="P3891" s="153"/>
      <c r="Q3891" s="153"/>
      <c r="R3891" s="153"/>
      <c r="S3891" s="153"/>
    </row>
    <row r="3892" spans="1:19" ht="206.25">
      <c r="A3892" s="277" t="s">
        <v>25424</v>
      </c>
      <c r="B3892" s="253" t="s">
        <v>400</v>
      </c>
      <c r="C3892" s="93" t="s">
        <v>10446</v>
      </c>
      <c r="D3892" s="93" t="s">
        <v>10447</v>
      </c>
      <c r="E3892" s="148">
        <f ca="1">IFERROR(__xludf.DUMMYFUNCTION(" VLOOKUP(A3944, IMPORTRANGE(""https://docs.google.com/spreadsheets/d/1fj_Bhi2XPL3siwIh4sx4VRLAe31yD50oKdj5UlRYW0c/"", ""Сводка!A:AA""), 5, FALSE)"),188)</f>
        <v>188</v>
      </c>
      <c r="F3892" s="147" t="s">
        <v>108</v>
      </c>
      <c r="G3892" s="147">
        <f ca="1">IFERROR(__xludf.DUMMYFUNCTION(" VLOOKUP(A3944, IMPORTRANGE(""https://docs.google.com/spreadsheets/d/1QNLbnkR_AongFt22vMfNzfpjZ0CjpI8QI-w0wBnYA1w/"", ""Инфа!A:AA""), 6, FALSE)"),2024)</f>
        <v>2024</v>
      </c>
      <c r="H3892" s="150">
        <v>16300</v>
      </c>
      <c r="I3892" s="156" t="s">
        <v>370</v>
      </c>
      <c r="J3892" s="93" t="s">
        <v>10448</v>
      </c>
      <c r="K3892" s="153"/>
      <c r="L3892" s="153"/>
      <c r="M3892" s="153"/>
      <c r="N3892" s="153"/>
      <c r="O3892" s="153"/>
      <c r="P3892" s="153"/>
      <c r="Q3892" s="153"/>
      <c r="R3892" s="153"/>
      <c r="S3892" s="153"/>
    </row>
    <row r="3893" spans="1:19" ht="37.5">
      <c r="A3893" s="277" t="s">
        <v>25424</v>
      </c>
      <c r="B3893" s="253" t="s">
        <v>400</v>
      </c>
      <c r="C3893" s="93" t="s">
        <v>10449</v>
      </c>
      <c r="D3893" s="93" t="s">
        <v>10450</v>
      </c>
      <c r="E3893" s="148">
        <f ca="1">IFERROR(__xludf.DUMMYFUNCTION(" VLOOKUP(A3945, IMPORTRANGE(""https://docs.google.com/spreadsheets/d/1fj_Bhi2XPL3siwIh4sx4VRLAe31yD50oKdj5UlRYW0c/"", ""Сводка!A:AA""), 5, FALSE)"),152)</f>
        <v>152</v>
      </c>
      <c r="F3893" s="148" t="s">
        <v>415</v>
      </c>
      <c r="G3893" s="147">
        <f ca="1">IFERROR(__xludf.DUMMYFUNCTION(" VLOOKUP(A3945, IMPORTRANGE(""https://docs.google.com/spreadsheets/d/1QNLbnkR_AongFt22vMfNzfpjZ0CjpI8QI-w0wBnYA1w/"", ""Инфа!A:AA""), 6, FALSE)"),2024)</f>
        <v>2024</v>
      </c>
      <c r="H3893" s="150">
        <v>9600</v>
      </c>
      <c r="I3893" s="151" t="s">
        <v>274</v>
      </c>
      <c r="J3893" s="93"/>
      <c r="K3893" s="153"/>
      <c r="L3893" s="153"/>
      <c r="M3893" s="153"/>
      <c r="N3893" s="153"/>
      <c r="O3893" s="153"/>
      <c r="P3893" s="153"/>
      <c r="Q3893" s="153"/>
      <c r="R3893" s="153"/>
      <c r="S3893" s="153"/>
    </row>
    <row r="3894" spans="1:19" ht="37.5">
      <c r="A3894" s="277" t="s">
        <v>25424</v>
      </c>
      <c r="B3894" s="253" t="s">
        <v>153</v>
      </c>
      <c r="C3894" s="93" t="s">
        <v>10451</v>
      </c>
      <c r="D3894" s="93" t="s">
        <v>10452</v>
      </c>
      <c r="E3894" s="148">
        <f ca="1">IFERROR(__xludf.DUMMYFUNCTION(" VLOOKUP(A3946, IMPORTRANGE(""https://docs.google.com/spreadsheets/d/1fj_Bhi2XPL3siwIh4sx4VRLAe31yD50oKdj5UlRYW0c/"", ""Сводка!A:AA""), 5, FALSE)"),172)</f>
        <v>172</v>
      </c>
      <c r="F3894" s="148" t="s">
        <v>50</v>
      </c>
      <c r="G3894" s="147">
        <f ca="1">IFERROR(__xludf.DUMMYFUNCTION(" VLOOKUP(A3946, IMPORTRANGE(""https://docs.google.com/spreadsheets/d/1QNLbnkR_AongFt22vMfNzfpjZ0CjpI8QI-w0wBnYA1w/"", ""Инфа!A:AA""), 6, FALSE)"),2024)</f>
        <v>2024</v>
      </c>
      <c r="H3894" s="150">
        <v>10200</v>
      </c>
      <c r="I3894" s="151" t="s">
        <v>3172</v>
      </c>
      <c r="J3894" s="93"/>
      <c r="K3894" s="153"/>
      <c r="L3894" s="153"/>
      <c r="M3894" s="153"/>
      <c r="N3894" s="153"/>
      <c r="O3894" s="153"/>
      <c r="P3894" s="153"/>
      <c r="Q3894" s="153"/>
      <c r="R3894" s="153"/>
      <c r="S3894" s="153"/>
    </row>
    <row r="3895" spans="1:19" ht="56.25">
      <c r="A3895" s="277" t="s">
        <v>25424</v>
      </c>
      <c r="B3895" s="253" t="s">
        <v>400</v>
      </c>
      <c r="C3895" s="93" t="s">
        <v>10453</v>
      </c>
      <c r="D3895" s="93" t="s">
        <v>10454</v>
      </c>
      <c r="E3895" s="148">
        <f ca="1">IFERROR(__xludf.DUMMYFUNCTION(" VLOOKUP(A3947, IMPORTRANGE(""https://docs.google.com/spreadsheets/d/1fj_Bhi2XPL3siwIh4sx4VRLAe31yD50oKdj5UlRYW0c/"", ""Сводка!A:AA""), 5, FALSE)"),344)</f>
        <v>344</v>
      </c>
      <c r="F3895" s="148" t="s">
        <v>466</v>
      </c>
      <c r="G3895" s="147">
        <f ca="1">IFERROR(__xludf.DUMMYFUNCTION(" VLOOKUP(A3947, IMPORTRANGE(""https://docs.google.com/spreadsheets/d/1QNLbnkR_AongFt22vMfNzfpjZ0CjpI8QI-w0wBnYA1w/"", ""Инфа!A:AA""), 6, FALSE)"),2024)</f>
        <v>2024</v>
      </c>
      <c r="H3895" s="150">
        <v>25600</v>
      </c>
      <c r="I3895" s="156" t="s">
        <v>171</v>
      </c>
      <c r="J3895" s="93" t="s">
        <v>10455</v>
      </c>
      <c r="K3895" s="153"/>
      <c r="L3895" s="153"/>
      <c r="M3895" s="153"/>
      <c r="N3895" s="153"/>
      <c r="O3895" s="153"/>
      <c r="P3895" s="153"/>
      <c r="Q3895" s="153"/>
      <c r="R3895" s="153"/>
      <c r="S3895" s="153"/>
    </row>
    <row r="3896" spans="1:19" ht="150">
      <c r="A3896" s="277" t="s">
        <v>25424</v>
      </c>
      <c r="B3896" s="253" t="s">
        <v>400</v>
      </c>
      <c r="C3896" s="97" t="s">
        <v>10456</v>
      </c>
      <c r="D3896" s="97" t="s">
        <v>10457</v>
      </c>
      <c r="E3896" s="148">
        <f ca="1">IFERROR(__xludf.DUMMYFUNCTION(" VLOOKUP(A3948, IMPORTRANGE(""https://docs.google.com/spreadsheets/d/1fj_Bhi2XPL3siwIh4sx4VRLAe31yD50oKdj5UlRYW0c/"", ""Сводка!A:AA""), 5, FALSE)"),100)</f>
        <v>100</v>
      </c>
      <c r="F3896" s="147" t="s">
        <v>415</v>
      </c>
      <c r="G3896" s="147">
        <f ca="1">IFERROR(__xludf.DUMMYFUNCTION(" VLOOKUP(A3948, IMPORTRANGE(""https://docs.google.com/spreadsheets/d/1QNLbnkR_AongFt22vMfNzfpjZ0CjpI8QI-w0wBnYA1w/"", ""Инфа!A:AA""), 6, FALSE)"),2024)</f>
        <v>2024</v>
      </c>
      <c r="H3896" s="150">
        <v>11000</v>
      </c>
      <c r="I3896" s="151" t="s">
        <v>133</v>
      </c>
      <c r="J3896" s="97" t="s">
        <v>10458</v>
      </c>
      <c r="K3896" s="153"/>
      <c r="L3896" s="153"/>
      <c r="M3896" s="153"/>
      <c r="N3896" s="153"/>
      <c r="O3896" s="153"/>
      <c r="P3896" s="153"/>
      <c r="Q3896" s="153"/>
      <c r="R3896" s="153"/>
      <c r="S3896" s="153"/>
    </row>
    <row r="3897" spans="1:19" ht="75">
      <c r="A3897" s="277" t="s">
        <v>25424</v>
      </c>
      <c r="B3897" s="253" t="s">
        <v>13</v>
      </c>
      <c r="C3897" s="97" t="s">
        <v>10459</v>
      </c>
      <c r="D3897" s="97" t="s">
        <v>10460</v>
      </c>
      <c r="E3897" s="148">
        <f ca="1">IFERROR(__xludf.DUMMYFUNCTION(" VLOOKUP(A3949, IMPORTRANGE(""https://docs.google.com/spreadsheets/d/1fj_Bhi2XPL3siwIh4sx4VRLAe31yD50oKdj5UlRYW0c/"", ""Сводка!A:AA""), 5, FALSE)"),128)</f>
        <v>128</v>
      </c>
      <c r="F3897" s="147"/>
      <c r="G3897" s="147">
        <f ca="1">IFERROR(__xludf.DUMMYFUNCTION(" VLOOKUP(A3949, IMPORTRANGE(""https://docs.google.com/spreadsheets/d/1QNLbnkR_AongFt22vMfNzfpjZ0CjpI8QI-w0wBnYA1w/"", ""Инфа!A:AA""), 6, FALSE)"),2024)</f>
        <v>2024</v>
      </c>
      <c r="H3897" s="150">
        <v>12700</v>
      </c>
      <c r="I3897" s="151" t="s">
        <v>161</v>
      </c>
      <c r="J3897" s="97" t="s">
        <v>10461</v>
      </c>
      <c r="K3897" s="153"/>
      <c r="L3897" s="153"/>
      <c r="M3897" s="153"/>
      <c r="N3897" s="153"/>
      <c r="O3897" s="153"/>
      <c r="P3897" s="153"/>
      <c r="Q3897" s="153"/>
      <c r="R3897" s="153"/>
      <c r="S3897" s="153"/>
    </row>
    <row r="3898" spans="1:19" ht="112.5">
      <c r="A3898" s="277" t="s">
        <v>25424</v>
      </c>
      <c r="B3898" s="253" t="s">
        <v>400</v>
      </c>
      <c r="C3898" s="97" t="s">
        <v>10462</v>
      </c>
      <c r="D3898" s="97" t="s">
        <v>10463</v>
      </c>
      <c r="E3898" s="148">
        <f ca="1">IFERROR(__xludf.DUMMYFUNCTION(" VLOOKUP(A3950, IMPORTRANGE(""https://docs.google.com/spreadsheets/d/1fj_Bhi2XPL3siwIh4sx4VRLAe31yD50oKdj5UlRYW0c/"", ""Сводка!A:AA""), 5, FALSE)"),152)</f>
        <v>152</v>
      </c>
      <c r="F3898" s="147" t="s">
        <v>1342</v>
      </c>
      <c r="G3898" s="147">
        <f ca="1">IFERROR(__xludf.DUMMYFUNCTION(" VLOOKUP(A3950, IMPORTRANGE(""https://docs.google.com/spreadsheets/d/1QNLbnkR_AongFt22vMfNzfpjZ0CjpI8QI-w0wBnYA1w/"", ""Инфа!A:AA""), 6, FALSE)"),2024)</f>
        <v>2024</v>
      </c>
      <c r="H3898" s="150">
        <v>14100</v>
      </c>
      <c r="I3898" s="160" t="s">
        <v>489</v>
      </c>
      <c r="J3898" s="97" t="s">
        <v>10464</v>
      </c>
      <c r="K3898" s="153"/>
      <c r="L3898" s="153"/>
      <c r="M3898" s="153"/>
      <c r="N3898" s="153"/>
      <c r="O3898" s="153"/>
      <c r="P3898" s="153"/>
      <c r="Q3898" s="153"/>
      <c r="R3898" s="153"/>
      <c r="S3898" s="153"/>
    </row>
    <row r="3899" spans="1:19" ht="112.5">
      <c r="A3899" s="277" t="s">
        <v>25424</v>
      </c>
      <c r="B3899" s="253" t="s">
        <v>400</v>
      </c>
      <c r="C3899" s="97" t="s">
        <v>10462</v>
      </c>
      <c r="D3899" s="97" t="s">
        <v>10465</v>
      </c>
      <c r="E3899" s="148">
        <f ca="1">IFERROR(__xludf.DUMMYFUNCTION(" VLOOKUP(A3951, IMPORTRANGE(""https://docs.google.com/spreadsheets/d/1fj_Bhi2XPL3siwIh4sx4VRLAe31yD50oKdj5UlRYW0c/"", ""Сводка!A:AA""), 5, FALSE)"),320)</f>
        <v>320</v>
      </c>
      <c r="F3899" s="147" t="s">
        <v>1342</v>
      </c>
      <c r="G3899" s="147">
        <f ca="1">IFERROR(__xludf.DUMMYFUNCTION(" VLOOKUP(A3951, IMPORTRANGE(""https://docs.google.com/spreadsheets/d/1QNLbnkR_AongFt22vMfNzfpjZ0CjpI8QI-w0wBnYA1w/"", ""Инфа!A:AA""), 6, FALSE)"),2024)</f>
        <v>2024</v>
      </c>
      <c r="H3899" s="150">
        <v>14600</v>
      </c>
      <c r="I3899" s="160" t="s">
        <v>489</v>
      </c>
      <c r="J3899" s="97" t="s">
        <v>10464</v>
      </c>
      <c r="K3899" s="153"/>
      <c r="L3899" s="153"/>
      <c r="M3899" s="153"/>
      <c r="N3899" s="153"/>
      <c r="O3899" s="153"/>
      <c r="P3899" s="153"/>
      <c r="Q3899" s="153"/>
      <c r="R3899" s="153"/>
      <c r="S3899" s="153"/>
    </row>
    <row r="3900" spans="1:19" ht="262.5">
      <c r="A3900" s="277" t="s">
        <v>25424</v>
      </c>
      <c r="B3900" s="253" t="s">
        <v>400</v>
      </c>
      <c r="C3900" s="93" t="s">
        <v>10466</v>
      </c>
      <c r="D3900" s="93" t="s">
        <v>10467</v>
      </c>
      <c r="E3900" s="148">
        <f ca="1">IFERROR(__xludf.DUMMYFUNCTION(" VLOOKUP(A3952, IMPORTRANGE(""https://docs.google.com/spreadsheets/d/1fj_Bhi2XPL3siwIh4sx4VRLAe31yD50oKdj5UlRYW0c/"", ""Сводка!A:AA""), 5, FALSE)"),192)</f>
        <v>192</v>
      </c>
      <c r="F3900" s="148" t="s">
        <v>10468</v>
      </c>
      <c r="G3900" s="147">
        <f ca="1">IFERROR(__xludf.DUMMYFUNCTION(" VLOOKUP(A3952, IMPORTRANGE(""https://docs.google.com/spreadsheets/d/1QNLbnkR_AongFt22vMfNzfpjZ0CjpI8QI-w0wBnYA1w/"", ""Инфа!A:AA""), 6, FALSE)"),2024)</f>
        <v>2024</v>
      </c>
      <c r="H3900" s="150">
        <v>10800</v>
      </c>
      <c r="I3900" s="156" t="s">
        <v>28</v>
      </c>
      <c r="J3900" s="93" t="s">
        <v>10469</v>
      </c>
      <c r="K3900" s="153"/>
      <c r="L3900" s="153"/>
      <c r="M3900" s="153"/>
      <c r="N3900" s="153"/>
      <c r="O3900" s="153"/>
      <c r="P3900" s="153"/>
      <c r="Q3900" s="153"/>
      <c r="R3900" s="153"/>
      <c r="S3900" s="153"/>
    </row>
    <row r="3901" spans="1:19" ht="131.25">
      <c r="A3901" s="277" t="s">
        <v>25424</v>
      </c>
      <c r="B3901" s="253" t="s">
        <v>400</v>
      </c>
      <c r="C3901" s="93" t="s">
        <v>10470</v>
      </c>
      <c r="D3901" s="93" t="s">
        <v>10471</v>
      </c>
      <c r="E3901" s="148">
        <f ca="1">IFERROR(__xludf.DUMMYFUNCTION(" VLOOKUP(A3953, IMPORTRANGE(""https://docs.google.com/spreadsheets/d/1fj_Bhi2XPL3siwIh4sx4VRLAe31yD50oKdj5UlRYW0c/"", ""Сводка!A:AA""), 5, FALSE)"),88)</f>
        <v>88</v>
      </c>
      <c r="F3901" s="148"/>
      <c r="G3901" s="147">
        <f ca="1">IFERROR(__xludf.DUMMYFUNCTION(" VLOOKUP(A3953, IMPORTRANGE(""https://docs.google.com/spreadsheets/d/1QNLbnkR_AongFt22vMfNzfpjZ0CjpI8QI-w0wBnYA1w/"", ""Инфа!A:AA""), 6, FALSE)"),2024)</f>
        <v>2024</v>
      </c>
      <c r="H3901" s="150">
        <v>7600</v>
      </c>
      <c r="I3901" s="156" t="s">
        <v>489</v>
      </c>
      <c r="J3901" s="93" t="s">
        <v>10472</v>
      </c>
      <c r="K3901" s="153"/>
      <c r="L3901" s="153"/>
      <c r="M3901" s="153"/>
      <c r="N3901" s="153"/>
      <c r="O3901" s="153"/>
      <c r="P3901" s="153"/>
      <c r="Q3901" s="153"/>
      <c r="R3901" s="153"/>
      <c r="S3901" s="153"/>
    </row>
    <row r="3902" spans="1:19" ht="75">
      <c r="A3902" s="277" t="s">
        <v>25424</v>
      </c>
      <c r="B3902" s="253" t="s">
        <v>400</v>
      </c>
      <c r="C3902" s="93" t="s">
        <v>10473</v>
      </c>
      <c r="D3902" s="93" t="s">
        <v>530</v>
      </c>
      <c r="E3902" s="148">
        <f ca="1">IFERROR(__xludf.DUMMYFUNCTION(" VLOOKUP(A3954, IMPORTRANGE(""https://docs.google.com/spreadsheets/d/1fj_Bhi2XPL3siwIh4sx4VRLAe31yD50oKdj5UlRYW0c/"", ""Сводка!A:AA""), 5, FALSE)"),108)</f>
        <v>108</v>
      </c>
      <c r="F3902" s="148" t="s">
        <v>415</v>
      </c>
      <c r="G3902" s="147">
        <f ca="1">IFERROR(__xludf.DUMMYFUNCTION(" VLOOKUP(A3954, IMPORTRANGE(""https://docs.google.com/spreadsheets/d/1QNLbnkR_AongFt22vMfNzfpjZ0CjpI8QI-w0wBnYA1w/"", ""Инфа!A:AA""), 6, FALSE)"),2024)</f>
        <v>2024</v>
      </c>
      <c r="H3902" s="150">
        <v>8200</v>
      </c>
      <c r="I3902" s="156" t="s">
        <v>489</v>
      </c>
      <c r="J3902" s="93" t="s">
        <v>10474</v>
      </c>
      <c r="K3902" s="153"/>
      <c r="L3902" s="153"/>
      <c r="M3902" s="153"/>
      <c r="N3902" s="153"/>
      <c r="O3902" s="153"/>
      <c r="P3902" s="153"/>
      <c r="Q3902" s="153"/>
      <c r="R3902" s="153"/>
      <c r="S3902" s="153"/>
    </row>
    <row r="3903" spans="1:19" ht="150">
      <c r="A3903" s="277" t="s">
        <v>25424</v>
      </c>
      <c r="B3903" s="253" t="s">
        <v>486</v>
      </c>
      <c r="C3903" s="93" t="s">
        <v>10475</v>
      </c>
      <c r="D3903" s="93" t="s">
        <v>10476</v>
      </c>
      <c r="E3903" s="148">
        <f ca="1">IFERROR(__xludf.DUMMYFUNCTION(" VLOOKUP(A3955, IMPORTRANGE(""https://docs.google.com/spreadsheets/d/1fj_Bhi2XPL3siwIh4sx4VRLAe31yD50oKdj5UlRYW0c/"", ""Сводка!A:AA""), 5, FALSE)"),108)</f>
        <v>108</v>
      </c>
      <c r="F3903" s="148" t="s">
        <v>415</v>
      </c>
      <c r="G3903" s="147">
        <f ca="1">IFERROR(__xludf.DUMMYFUNCTION(" VLOOKUP(A3955, IMPORTRANGE(""https://docs.google.com/spreadsheets/d/1QNLbnkR_AongFt22vMfNzfpjZ0CjpI8QI-w0wBnYA1w/"", ""Инфа!A:AA""), 6, FALSE)"),2024)</f>
        <v>2024</v>
      </c>
      <c r="H3903" s="150">
        <v>11500</v>
      </c>
      <c r="I3903" s="151" t="s">
        <v>85</v>
      </c>
      <c r="J3903" s="93" t="s">
        <v>10477</v>
      </c>
      <c r="K3903" s="153"/>
      <c r="L3903" s="153"/>
      <c r="M3903" s="153"/>
      <c r="N3903" s="153"/>
      <c r="O3903" s="153"/>
      <c r="P3903" s="153"/>
      <c r="Q3903" s="153"/>
      <c r="R3903" s="153"/>
      <c r="S3903" s="153"/>
    </row>
    <row r="3904" spans="1:19" ht="168.75">
      <c r="A3904" s="277" t="s">
        <v>25424</v>
      </c>
      <c r="B3904" s="253" t="s">
        <v>486</v>
      </c>
      <c r="C3904" s="93" t="s">
        <v>10475</v>
      </c>
      <c r="D3904" s="93" t="s">
        <v>10478</v>
      </c>
      <c r="E3904" s="148">
        <f ca="1">IFERROR(__xludf.DUMMYFUNCTION(" VLOOKUP(A3956, IMPORTRANGE(""https://docs.google.com/spreadsheets/d/1fj_Bhi2XPL3siwIh4sx4VRLAe31yD50oKdj5UlRYW0c/"", ""Сводка!A:AA""), 5, FALSE)"),184)</f>
        <v>184</v>
      </c>
      <c r="F3904" s="148" t="s">
        <v>415</v>
      </c>
      <c r="G3904" s="147">
        <f ca="1">IFERROR(__xludf.DUMMYFUNCTION(" VLOOKUP(A3956, IMPORTRANGE(""https://docs.google.com/spreadsheets/d/1QNLbnkR_AongFt22vMfNzfpjZ0CjpI8QI-w0wBnYA1w/"", ""Инфа!A:AA""), 6, FALSE)"),2024)</f>
        <v>2024</v>
      </c>
      <c r="H3904" s="150">
        <v>10500</v>
      </c>
      <c r="I3904" s="151" t="s">
        <v>85</v>
      </c>
      <c r="J3904" s="93" t="s">
        <v>10479</v>
      </c>
      <c r="K3904" s="153"/>
      <c r="L3904" s="153"/>
      <c r="M3904" s="153"/>
      <c r="N3904" s="153"/>
      <c r="O3904" s="153"/>
      <c r="P3904" s="153"/>
      <c r="Q3904" s="153"/>
      <c r="R3904" s="153"/>
      <c r="S3904" s="153"/>
    </row>
    <row r="3905" spans="1:19" ht="150">
      <c r="A3905" s="277" t="s">
        <v>25424</v>
      </c>
      <c r="B3905" s="253" t="s">
        <v>486</v>
      </c>
      <c r="C3905" s="93" t="s">
        <v>10480</v>
      </c>
      <c r="D3905" s="93" t="s">
        <v>10481</v>
      </c>
      <c r="E3905" s="148">
        <f ca="1">IFERROR(__xludf.DUMMYFUNCTION(" VLOOKUP(A3957, IMPORTRANGE(""https://docs.google.com/spreadsheets/d/1fj_Bhi2XPL3siwIh4sx4VRLAe31yD50oKdj5UlRYW0c/"", ""Сводка!A:AA""), 5, FALSE)"),140)</f>
        <v>140</v>
      </c>
      <c r="F3905" s="148" t="s">
        <v>415</v>
      </c>
      <c r="G3905" s="147">
        <f ca="1">IFERROR(__xludf.DUMMYFUNCTION(" VLOOKUP(A3957, IMPORTRANGE(""https://docs.google.com/spreadsheets/d/1QNLbnkR_AongFt22vMfNzfpjZ0CjpI8QI-w0wBnYA1w/"", ""Инфа!A:AA""), 6, FALSE)"),2024)</f>
        <v>2024</v>
      </c>
      <c r="H3905" s="150">
        <v>9200</v>
      </c>
      <c r="I3905" s="151" t="s">
        <v>85</v>
      </c>
      <c r="J3905" s="93" t="s">
        <v>10482</v>
      </c>
      <c r="K3905" s="153"/>
      <c r="L3905" s="153"/>
      <c r="M3905" s="153"/>
      <c r="N3905" s="153"/>
      <c r="O3905" s="153"/>
      <c r="P3905" s="153"/>
      <c r="Q3905" s="153"/>
      <c r="R3905" s="153"/>
      <c r="S3905" s="153"/>
    </row>
    <row r="3906" spans="1:19" ht="131.25">
      <c r="A3906" s="277" t="s">
        <v>25424</v>
      </c>
      <c r="B3906" s="253" t="s">
        <v>400</v>
      </c>
      <c r="C3906" s="93" t="s">
        <v>10483</v>
      </c>
      <c r="D3906" s="93" t="s">
        <v>10484</v>
      </c>
      <c r="E3906" s="148">
        <f ca="1">IFERROR(__xludf.DUMMYFUNCTION(" VLOOKUP(A3958, IMPORTRANGE(""https://docs.google.com/spreadsheets/d/1fj_Bhi2XPL3siwIh4sx4VRLAe31yD50oKdj5UlRYW0c/"", ""Сводка!A:AA""), 5, FALSE)"),192)</f>
        <v>192</v>
      </c>
      <c r="F3906" s="148" t="s">
        <v>403</v>
      </c>
      <c r="G3906" s="147">
        <f ca="1">IFERROR(__xludf.DUMMYFUNCTION(" VLOOKUP(A3958, IMPORTRANGE(""https://docs.google.com/spreadsheets/d/1QNLbnkR_AongFt22vMfNzfpjZ0CjpI8QI-w0wBnYA1w/"", ""Инфа!A:AA""), 6, FALSE)"),2024)</f>
        <v>2024</v>
      </c>
      <c r="H3906" s="150">
        <v>10800</v>
      </c>
      <c r="I3906" s="151" t="s">
        <v>85</v>
      </c>
      <c r="J3906" s="93" t="s">
        <v>10485</v>
      </c>
      <c r="K3906" s="153"/>
      <c r="L3906" s="153"/>
      <c r="M3906" s="153"/>
      <c r="N3906" s="153"/>
      <c r="O3906" s="153"/>
      <c r="P3906" s="153"/>
      <c r="Q3906" s="153"/>
      <c r="R3906" s="153"/>
      <c r="S3906" s="153"/>
    </row>
    <row r="3907" spans="1:19" ht="37.5">
      <c r="A3907" s="277" t="s">
        <v>25424</v>
      </c>
      <c r="B3907" s="253" t="s">
        <v>400</v>
      </c>
      <c r="C3907" s="93" t="s">
        <v>10486</v>
      </c>
      <c r="D3907" s="93" t="s">
        <v>10487</v>
      </c>
      <c r="E3907" s="148">
        <f ca="1">IFERROR(__xludf.DUMMYFUNCTION(" VLOOKUP(A3959, IMPORTRANGE(""https://docs.google.com/spreadsheets/d/1fj_Bhi2XPL3siwIh4sx4VRLAe31yD50oKdj5UlRYW0c/"", ""Сводка!A:AA""), 5, FALSE)"),232)</f>
        <v>232</v>
      </c>
      <c r="F3907" s="148" t="s">
        <v>415</v>
      </c>
      <c r="G3907" s="147">
        <f ca="1">IFERROR(__xludf.DUMMYFUNCTION(" VLOOKUP(A3959, IMPORTRANGE(""https://docs.google.com/spreadsheets/d/1QNLbnkR_AongFt22vMfNzfpjZ0CjpI8QI-w0wBnYA1w/"", ""Инфа!A:AA""), 6, FALSE)"),2024)</f>
        <v>2024</v>
      </c>
      <c r="H3907" s="150">
        <v>12000</v>
      </c>
      <c r="I3907" s="151" t="s">
        <v>291</v>
      </c>
      <c r="J3907" s="93"/>
      <c r="K3907" s="153"/>
      <c r="L3907" s="153"/>
      <c r="M3907" s="153"/>
      <c r="N3907" s="153"/>
      <c r="O3907" s="153"/>
      <c r="P3907" s="153"/>
      <c r="Q3907" s="153"/>
      <c r="R3907" s="153"/>
      <c r="S3907" s="153"/>
    </row>
    <row r="3908" spans="1:19" ht="93.75">
      <c r="A3908" s="277" t="s">
        <v>25424</v>
      </c>
      <c r="B3908" s="253" t="s">
        <v>400</v>
      </c>
      <c r="C3908" s="93" t="s">
        <v>10488</v>
      </c>
      <c r="D3908" s="93" t="s">
        <v>10489</v>
      </c>
      <c r="E3908" s="148">
        <f ca="1">IFERROR(__xludf.DUMMYFUNCTION(" VLOOKUP(A3960, IMPORTRANGE(""https://docs.google.com/spreadsheets/d/1fj_Bhi2XPL3siwIh4sx4VRLAe31yD50oKdj5UlRYW0c/"", ""Сводка!A:AA""), 5, FALSE)"),232)</f>
        <v>232</v>
      </c>
      <c r="F3908" s="148" t="s">
        <v>415</v>
      </c>
      <c r="G3908" s="147">
        <f ca="1">IFERROR(__xludf.DUMMYFUNCTION(" VLOOKUP(A3960, IMPORTRANGE(""https://docs.google.com/spreadsheets/d/1QNLbnkR_AongFt22vMfNzfpjZ0CjpI8QI-w0wBnYA1w/"", ""Инфа!A:AA""), 6, FALSE)"),2024)</f>
        <v>2024</v>
      </c>
      <c r="H3908" s="150">
        <v>18900</v>
      </c>
      <c r="I3908" s="156" t="s">
        <v>489</v>
      </c>
      <c r="J3908" s="93" t="s">
        <v>10490</v>
      </c>
      <c r="K3908" s="153"/>
      <c r="L3908" s="153"/>
      <c r="M3908" s="153"/>
      <c r="N3908" s="153"/>
      <c r="O3908" s="153"/>
      <c r="P3908" s="153"/>
      <c r="Q3908" s="153"/>
      <c r="R3908" s="153"/>
      <c r="S3908" s="153"/>
    </row>
    <row r="3909" spans="1:19" ht="112.5">
      <c r="A3909" s="277" t="s">
        <v>25424</v>
      </c>
      <c r="B3909" s="253" t="s">
        <v>400</v>
      </c>
      <c r="C3909" s="93" t="s">
        <v>10488</v>
      </c>
      <c r="D3909" s="93" t="s">
        <v>10491</v>
      </c>
      <c r="E3909" s="148">
        <f ca="1">IFERROR(__xludf.DUMMYFUNCTION(" VLOOKUP(A3961, IMPORTRANGE(""https://docs.google.com/spreadsheets/d/1fj_Bhi2XPL3siwIh4sx4VRLAe31yD50oKdj5UlRYW0c/"", ""Сводка!A:AA""), 5, FALSE)"),144)</f>
        <v>144</v>
      </c>
      <c r="F3909" s="148" t="s">
        <v>415</v>
      </c>
      <c r="G3909" s="147">
        <f ca="1">IFERROR(__xludf.DUMMYFUNCTION(" VLOOKUP(A3961, IMPORTRANGE(""https://docs.google.com/spreadsheets/d/1QNLbnkR_AongFt22vMfNzfpjZ0CjpI8QI-w0wBnYA1w/"", ""Инфа!A:AA""), 6, FALSE)"),2024)</f>
        <v>2024</v>
      </c>
      <c r="H3909" s="150">
        <v>9300</v>
      </c>
      <c r="I3909" s="156" t="s">
        <v>6015</v>
      </c>
      <c r="J3909" s="93" t="s">
        <v>10492</v>
      </c>
      <c r="K3909" s="153"/>
      <c r="L3909" s="153"/>
      <c r="M3909" s="153"/>
      <c r="N3909" s="153"/>
      <c r="O3909" s="153"/>
      <c r="P3909" s="153"/>
      <c r="Q3909" s="153"/>
      <c r="R3909" s="153"/>
      <c r="S3909" s="153"/>
    </row>
    <row r="3910" spans="1:19" ht="281.25">
      <c r="A3910" s="277" t="s">
        <v>25424</v>
      </c>
      <c r="B3910" s="253" t="s">
        <v>400</v>
      </c>
      <c r="C3910" s="93" t="s">
        <v>10493</v>
      </c>
      <c r="D3910" s="93" t="s">
        <v>10494</v>
      </c>
      <c r="E3910" s="148">
        <f ca="1">IFERROR(__xludf.DUMMYFUNCTION(" VLOOKUP(A3962, IMPORTRANGE(""https://docs.google.com/spreadsheets/d/1fj_Bhi2XPL3siwIh4sx4VRLAe31yD50oKdj5UlRYW0c/"", ""Сводка!A:AA""), 5, FALSE)"),336)</f>
        <v>336</v>
      </c>
      <c r="F3910" s="148" t="s">
        <v>415</v>
      </c>
      <c r="G3910" s="147">
        <f ca="1">IFERROR(__xludf.DUMMYFUNCTION(" VLOOKUP(A3962, IMPORTRANGE(""https://docs.google.com/spreadsheets/d/1QNLbnkR_AongFt22vMfNzfpjZ0CjpI8QI-w0wBnYA1w/"", ""Инфа!A:AA""), 6, FALSE)"),2024)</f>
        <v>2024</v>
      </c>
      <c r="H3910" s="150">
        <v>25200</v>
      </c>
      <c r="I3910" s="151" t="s">
        <v>291</v>
      </c>
      <c r="J3910" s="93" t="s">
        <v>10495</v>
      </c>
      <c r="K3910" s="153"/>
      <c r="L3910" s="153"/>
      <c r="M3910" s="153"/>
      <c r="N3910" s="153"/>
      <c r="O3910" s="153"/>
      <c r="P3910" s="153"/>
      <c r="Q3910" s="153"/>
      <c r="R3910" s="153"/>
      <c r="S3910" s="153"/>
    </row>
    <row r="3911" spans="1:19" ht="187.5">
      <c r="A3911" s="277" t="s">
        <v>25424</v>
      </c>
      <c r="B3911" s="253" t="s">
        <v>400</v>
      </c>
      <c r="C3911" s="93" t="s">
        <v>10496</v>
      </c>
      <c r="D3911" s="93" t="s">
        <v>10497</v>
      </c>
      <c r="E3911" s="148">
        <f ca="1">IFERROR(__xludf.DUMMYFUNCTION(" VLOOKUP(A3963, IMPORTRANGE(""https://docs.google.com/spreadsheets/d/1fj_Bhi2XPL3siwIh4sx4VRLAe31yD50oKdj5UlRYW0c/"", ""Сводка!A:AA""), 5, FALSE)"),460)</f>
        <v>460</v>
      </c>
      <c r="F3911" s="148" t="s">
        <v>415</v>
      </c>
      <c r="G3911" s="147">
        <f ca="1">IFERROR(__xludf.DUMMYFUNCTION(" VLOOKUP(A3963, IMPORTRANGE(""https://docs.google.com/spreadsheets/d/1QNLbnkR_AongFt22vMfNzfpjZ0CjpI8QI-w0wBnYA1w/"", ""Инфа!A:AA""), 6, FALSE)"),2024)</f>
        <v>2024</v>
      </c>
      <c r="H3911" s="154">
        <v>18800</v>
      </c>
      <c r="I3911" s="151" t="s">
        <v>291</v>
      </c>
      <c r="J3911" s="93" t="s">
        <v>10498</v>
      </c>
      <c r="K3911" s="153"/>
      <c r="L3911" s="153"/>
      <c r="M3911" s="153"/>
      <c r="N3911" s="153"/>
      <c r="O3911" s="153"/>
      <c r="P3911" s="153"/>
      <c r="Q3911" s="153"/>
      <c r="R3911" s="153"/>
      <c r="S3911" s="153"/>
    </row>
    <row r="3912" spans="1:19" ht="168.75">
      <c r="A3912" s="277" t="s">
        <v>25424</v>
      </c>
      <c r="B3912" s="253" t="s">
        <v>400</v>
      </c>
      <c r="C3912" s="93" t="s">
        <v>10499</v>
      </c>
      <c r="D3912" s="93" t="s">
        <v>10500</v>
      </c>
      <c r="E3912" s="148">
        <f ca="1">IFERROR(__xludf.DUMMYFUNCTION(" VLOOKUP(A3964, IMPORTRANGE(""https://docs.google.com/spreadsheets/d/1fj_Bhi2XPL3siwIh4sx4VRLAe31yD50oKdj5UlRYW0c/"", ""Сводка!A:AA""), 5, FALSE)"),204)</f>
        <v>204</v>
      </c>
      <c r="F3912" s="148" t="s">
        <v>415</v>
      </c>
      <c r="G3912" s="147">
        <f ca="1">IFERROR(__xludf.DUMMYFUNCTION(" VLOOKUP(A3964, IMPORTRANGE(""https://docs.google.com/spreadsheets/d/1QNLbnkR_AongFt22vMfNzfpjZ0CjpI8QI-w0wBnYA1w/"", ""Инфа!A:AA""), 6, FALSE)"),2024)</f>
        <v>2024</v>
      </c>
      <c r="H3912" s="150">
        <v>17200</v>
      </c>
      <c r="I3912" s="151" t="s">
        <v>291</v>
      </c>
      <c r="J3912" s="93" t="s">
        <v>10501</v>
      </c>
      <c r="K3912" s="153"/>
      <c r="L3912" s="153"/>
      <c r="M3912" s="153"/>
      <c r="N3912" s="153"/>
      <c r="O3912" s="153"/>
      <c r="P3912" s="153"/>
      <c r="Q3912" s="153"/>
      <c r="R3912" s="153"/>
      <c r="S3912" s="153"/>
    </row>
    <row r="3913" spans="1:19" ht="168.75">
      <c r="A3913" s="277" t="s">
        <v>25424</v>
      </c>
      <c r="B3913" s="253" t="s">
        <v>400</v>
      </c>
      <c r="C3913" s="93" t="s">
        <v>10499</v>
      </c>
      <c r="D3913" s="93" t="s">
        <v>10502</v>
      </c>
      <c r="E3913" s="148">
        <f ca="1">IFERROR(__xludf.DUMMYFUNCTION(" VLOOKUP(A3965, IMPORTRANGE(""https://docs.google.com/spreadsheets/d/1fj_Bhi2XPL3siwIh4sx4VRLAe31yD50oKdj5UlRYW0c/"", ""Сводка!A:AA""), 5, FALSE)"),196)</f>
        <v>196</v>
      </c>
      <c r="F3913" s="148" t="s">
        <v>415</v>
      </c>
      <c r="G3913" s="147">
        <f ca="1">IFERROR(__xludf.DUMMYFUNCTION(" VLOOKUP(A3965, IMPORTRANGE(""https://docs.google.com/spreadsheets/d/1QNLbnkR_AongFt22vMfNzfpjZ0CjpI8QI-w0wBnYA1w/"", ""Инфа!A:AA""), 6, FALSE)"),2024)</f>
        <v>2024</v>
      </c>
      <c r="H3913" s="150">
        <v>16800</v>
      </c>
      <c r="I3913" s="151" t="s">
        <v>291</v>
      </c>
      <c r="J3913" s="93" t="s">
        <v>10501</v>
      </c>
      <c r="K3913" s="153"/>
      <c r="L3913" s="153"/>
      <c r="M3913" s="153"/>
      <c r="N3913" s="153"/>
      <c r="O3913" s="153"/>
      <c r="P3913" s="153"/>
      <c r="Q3913" s="153"/>
      <c r="R3913" s="153"/>
      <c r="S3913" s="153"/>
    </row>
    <row r="3914" spans="1:19" ht="168.75">
      <c r="A3914" s="277" t="s">
        <v>25424</v>
      </c>
      <c r="B3914" s="253" t="s">
        <v>400</v>
      </c>
      <c r="C3914" s="93" t="s">
        <v>10499</v>
      </c>
      <c r="D3914" s="93" t="s">
        <v>10503</v>
      </c>
      <c r="E3914" s="148">
        <f ca="1">IFERROR(__xludf.DUMMYFUNCTION(" VLOOKUP(A3966, IMPORTRANGE(""https://docs.google.com/spreadsheets/d/1fj_Bhi2XPL3siwIh4sx4VRLAe31yD50oKdj5UlRYW0c/"", ""Сводка!A:AA""), 5, FALSE)"),192)</f>
        <v>192</v>
      </c>
      <c r="F3914" s="148" t="s">
        <v>415</v>
      </c>
      <c r="G3914" s="147">
        <f ca="1">IFERROR(__xludf.DUMMYFUNCTION(" VLOOKUP(A3966, IMPORTRANGE(""https://docs.google.com/spreadsheets/d/1QNLbnkR_AongFt22vMfNzfpjZ0CjpI8QI-w0wBnYA1w/"", ""Инфа!A:AA""), 6, FALSE)"),2024)</f>
        <v>2024</v>
      </c>
      <c r="H3914" s="150">
        <v>10800</v>
      </c>
      <c r="I3914" s="151" t="s">
        <v>291</v>
      </c>
      <c r="J3914" s="93" t="s">
        <v>10501</v>
      </c>
      <c r="K3914" s="153"/>
      <c r="L3914" s="153"/>
      <c r="M3914" s="153"/>
      <c r="N3914" s="153"/>
      <c r="O3914" s="153"/>
      <c r="P3914" s="153"/>
      <c r="Q3914" s="153"/>
      <c r="R3914" s="153"/>
      <c r="S3914" s="153"/>
    </row>
    <row r="3915" spans="1:19" ht="243.75">
      <c r="A3915" s="277" t="s">
        <v>25424</v>
      </c>
      <c r="B3915" s="253" t="s">
        <v>400</v>
      </c>
      <c r="C3915" s="93" t="s">
        <v>10504</v>
      </c>
      <c r="D3915" s="93" t="s">
        <v>10505</v>
      </c>
      <c r="E3915" s="148">
        <f ca="1">IFERROR(__xludf.DUMMYFUNCTION(" VLOOKUP(A3967, IMPORTRANGE(""https://docs.google.com/spreadsheets/d/1fj_Bhi2XPL3siwIh4sx4VRLAe31yD50oKdj5UlRYW0c/"", ""Сводка!A:AA""), 5, FALSE)"),412)</f>
        <v>412</v>
      </c>
      <c r="F3915" s="148" t="s">
        <v>415</v>
      </c>
      <c r="G3915" s="147">
        <f ca="1">IFERROR(__xludf.DUMMYFUNCTION(" VLOOKUP(A3967, IMPORTRANGE(""https://docs.google.com/spreadsheets/d/1QNLbnkR_AongFt22vMfNzfpjZ0CjpI8QI-w0wBnYA1w/"", ""Инфа!A:AA""), 6, FALSE)"),2024)</f>
        <v>2024</v>
      </c>
      <c r="H3915" s="154">
        <v>29700</v>
      </c>
      <c r="I3915" s="151" t="s">
        <v>291</v>
      </c>
      <c r="J3915" s="93" t="s">
        <v>10506</v>
      </c>
      <c r="K3915" s="153"/>
      <c r="L3915" s="153"/>
      <c r="M3915" s="153"/>
      <c r="N3915" s="153"/>
      <c r="O3915" s="153"/>
      <c r="P3915" s="153"/>
      <c r="Q3915" s="153"/>
      <c r="R3915" s="153"/>
      <c r="S3915" s="153"/>
    </row>
    <row r="3916" spans="1:19" ht="75">
      <c r="A3916" s="277" t="s">
        <v>25424</v>
      </c>
      <c r="B3916" s="253" t="s">
        <v>400</v>
      </c>
      <c r="C3916" s="93" t="s">
        <v>10507</v>
      </c>
      <c r="D3916" s="93" t="s">
        <v>10508</v>
      </c>
      <c r="E3916" s="148">
        <f ca="1">IFERROR(__xludf.DUMMYFUNCTION(" VLOOKUP(A3968, IMPORTRANGE(""https://docs.google.com/spreadsheets/d/1fj_Bhi2XPL3siwIh4sx4VRLAe31yD50oKdj5UlRYW0c/"", ""Сводка!A:AA""), 5, FALSE)"),328)</f>
        <v>328</v>
      </c>
      <c r="F3916" s="148" t="s">
        <v>466</v>
      </c>
      <c r="G3916" s="147">
        <f ca="1">IFERROR(__xludf.DUMMYFUNCTION(" VLOOKUP(A3968, IMPORTRANGE(""https://docs.google.com/spreadsheets/d/1QNLbnkR_AongFt22vMfNzfpjZ0CjpI8QI-w0wBnYA1w/"", ""Инфа!A:AA""), 6, FALSE)"),2024)</f>
        <v>2024</v>
      </c>
      <c r="H3916" s="150">
        <v>14800</v>
      </c>
      <c r="I3916" s="151" t="s">
        <v>958</v>
      </c>
      <c r="J3916" s="93" t="s">
        <v>10509</v>
      </c>
      <c r="K3916" s="153"/>
      <c r="L3916" s="153"/>
      <c r="M3916" s="153"/>
      <c r="N3916" s="153"/>
      <c r="O3916" s="153"/>
      <c r="P3916" s="153"/>
      <c r="Q3916" s="153"/>
      <c r="R3916" s="153"/>
      <c r="S3916" s="153"/>
    </row>
    <row r="3917" spans="1:19" ht="75">
      <c r="A3917" s="277" t="s">
        <v>25424</v>
      </c>
      <c r="B3917" s="253" t="s">
        <v>400</v>
      </c>
      <c r="C3917" s="93" t="s">
        <v>10510</v>
      </c>
      <c r="D3917" s="93" t="s">
        <v>10511</v>
      </c>
      <c r="E3917" s="148">
        <f ca="1">IFERROR(__xludf.DUMMYFUNCTION(" VLOOKUP(A3969, IMPORTRANGE(""https://docs.google.com/spreadsheets/d/1fj_Bhi2XPL3siwIh4sx4VRLAe31yD50oKdj5UlRYW0c/"", ""Сводка!A:AA""), 5, FALSE)"),408)</f>
        <v>408</v>
      </c>
      <c r="F3917" s="148" t="s">
        <v>7552</v>
      </c>
      <c r="G3917" s="147">
        <f ca="1">IFERROR(__xludf.DUMMYFUNCTION(" VLOOKUP(A3969, IMPORTRANGE(""https://docs.google.com/spreadsheets/d/1QNLbnkR_AongFt22vMfNzfpjZ0CjpI8QI-w0wBnYA1w/"", ""Инфа!A:AA""), 6, FALSE)"),2024)</f>
        <v>2024</v>
      </c>
      <c r="H3917" s="154">
        <v>17200</v>
      </c>
      <c r="I3917" s="151" t="s">
        <v>404</v>
      </c>
      <c r="J3917" s="93" t="s">
        <v>10512</v>
      </c>
      <c r="K3917" s="153"/>
      <c r="L3917" s="153"/>
      <c r="M3917" s="153"/>
      <c r="N3917" s="153"/>
      <c r="O3917" s="153"/>
      <c r="P3917" s="153"/>
      <c r="Q3917" s="153"/>
      <c r="R3917" s="153"/>
      <c r="S3917" s="153"/>
    </row>
    <row r="3918" spans="1:19" ht="168.75">
      <c r="A3918" s="277" t="s">
        <v>25424</v>
      </c>
      <c r="B3918" s="253" t="s">
        <v>400</v>
      </c>
      <c r="C3918" s="93" t="s">
        <v>10513</v>
      </c>
      <c r="D3918" s="93" t="s">
        <v>10514</v>
      </c>
      <c r="E3918" s="148" t="e">
        <f>#REF!</f>
        <v>#REF!</v>
      </c>
      <c r="F3918" s="148" t="s">
        <v>415</v>
      </c>
      <c r="G3918" s="147">
        <f ca="1">IFERROR(__xludf.DUMMYFUNCTION(" VLOOKUP(A3970, IMPORTRANGE(""https://docs.google.com/spreadsheets/d/1QNLbnkR_AongFt22vMfNzfpjZ0CjpI8QI-w0wBnYA1w/"", ""Инфа!A:AA""), 6, FALSE)"),2024)</f>
        <v>2024</v>
      </c>
      <c r="H3918" s="150">
        <v>11800</v>
      </c>
      <c r="I3918" s="156" t="s">
        <v>554</v>
      </c>
      <c r="J3918" s="93" t="s">
        <v>10515</v>
      </c>
      <c r="K3918" s="153"/>
      <c r="L3918" s="153"/>
      <c r="M3918" s="153"/>
      <c r="N3918" s="153"/>
      <c r="O3918" s="153"/>
      <c r="P3918" s="153"/>
      <c r="Q3918" s="153"/>
      <c r="R3918" s="153"/>
      <c r="S3918" s="153"/>
    </row>
    <row r="3919" spans="1:19" ht="37.5">
      <c r="A3919" s="277" t="s">
        <v>25424</v>
      </c>
      <c r="B3919" s="253" t="s">
        <v>400</v>
      </c>
      <c r="C3919" s="93" t="s">
        <v>10513</v>
      </c>
      <c r="D3919" s="93" t="s">
        <v>10516</v>
      </c>
      <c r="E3919" s="148">
        <f ca="1">IFERROR(__xludf.DUMMYFUNCTION(" VLOOKUP(A3971, IMPORTRANGE(""https://docs.google.com/spreadsheets/d/1fj_Bhi2XPL3siwIh4sx4VRLAe31yD50oKdj5UlRYW0c/"", ""Сводка!A:AA""), 5, FALSE)"),548)</f>
        <v>548</v>
      </c>
      <c r="F3919" s="148" t="s">
        <v>466</v>
      </c>
      <c r="G3919" s="147">
        <f ca="1">IFERROR(__xludf.DUMMYFUNCTION(" VLOOKUP(A3971, IMPORTRANGE(""https://docs.google.com/spreadsheets/d/1QNLbnkR_AongFt22vMfNzfpjZ0CjpI8QI-w0wBnYA1w/"", ""Инфа!A:AA""), 6, FALSE)"),2024)</f>
        <v>2024</v>
      </c>
      <c r="H3919" s="154">
        <v>21400</v>
      </c>
      <c r="I3919" s="156" t="s">
        <v>554</v>
      </c>
      <c r="J3919" s="93"/>
      <c r="K3919" s="153"/>
      <c r="L3919" s="153"/>
      <c r="M3919" s="153"/>
      <c r="N3919" s="153"/>
      <c r="O3919" s="153"/>
      <c r="P3919" s="153"/>
      <c r="Q3919" s="153"/>
      <c r="R3919" s="153"/>
      <c r="S3919" s="153"/>
    </row>
    <row r="3920" spans="1:19" ht="150">
      <c r="A3920" s="277" t="s">
        <v>25424</v>
      </c>
      <c r="B3920" s="253" t="s">
        <v>153</v>
      </c>
      <c r="C3920" s="97" t="s">
        <v>10517</v>
      </c>
      <c r="D3920" s="93" t="s">
        <v>10518</v>
      </c>
      <c r="E3920" s="148">
        <f ca="1">IFERROR(__xludf.DUMMYFUNCTION(" VLOOKUP(A3972, IMPORTRANGE(""https://docs.google.com/spreadsheets/d/1fj_Bhi2XPL3siwIh4sx4VRLAe31yD50oKdj5UlRYW0c/"", ""Сводка!A:AA""), 5, FALSE)"),356)</f>
        <v>356</v>
      </c>
      <c r="F3920" s="147" t="s">
        <v>50</v>
      </c>
      <c r="G3920" s="147">
        <f ca="1">IFERROR(__xludf.DUMMYFUNCTION(" VLOOKUP(A3972, IMPORTRANGE(""https://docs.google.com/spreadsheets/d/1QNLbnkR_AongFt22vMfNzfpjZ0CjpI8QI-w0wBnYA1w/"", ""Инфа!A:AA""), 6, FALSE)"),2024)</f>
        <v>2024</v>
      </c>
      <c r="H3920" s="154">
        <v>34300</v>
      </c>
      <c r="I3920" s="160" t="s">
        <v>28</v>
      </c>
      <c r="J3920" s="97" t="s">
        <v>10519</v>
      </c>
      <c r="K3920" s="153"/>
      <c r="L3920" s="153"/>
      <c r="M3920" s="153"/>
      <c r="N3920" s="153"/>
      <c r="O3920" s="153"/>
      <c r="P3920" s="153"/>
      <c r="Q3920" s="153"/>
      <c r="R3920" s="153"/>
      <c r="S3920" s="153"/>
    </row>
    <row r="3921" spans="1:19" ht="168.75">
      <c r="A3921" s="277" t="s">
        <v>25424</v>
      </c>
      <c r="B3921" s="253" t="s">
        <v>400</v>
      </c>
      <c r="C3921" s="93" t="s">
        <v>10520</v>
      </c>
      <c r="D3921" s="93" t="s">
        <v>10521</v>
      </c>
      <c r="E3921" s="148">
        <f ca="1">IFERROR(__xludf.DUMMYFUNCTION(" VLOOKUP(A3973, IMPORTRANGE(""https://docs.google.com/spreadsheets/d/1fj_Bhi2XPL3siwIh4sx4VRLAe31yD50oKdj5UlRYW0c/"", ""Сводка!A:AA""), 5, FALSE)"),109)</f>
        <v>109</v>
      </c>
      <c r="F3921" s="148" t="s">
        <v>415</v>
      </c>
      <c r="G3921" s="147">
        <f ca="1">IFERROR(__xludf.DUMMYFUNCTION(" VLOOKUP(A3973, IMPORTRANGE(""https://docs.google.com/spreadsheets/d/1QNLbnkR_AongFt22vMfNzfpjZ0CjpI8QI-w0wBnYA1w/"", ""Инфа!A:AA""), 6, FALSE)"),2024)</f>
        <v>2024</v>
      </c>
      <c r="H3921" s="150">
        <v>8300</v>
      </c>
      <c r="I3921" s="156" t="s">
        <v>171</v>
      </c>
      <c r="J3921" s="93" t="s">
        <v>10522</v>
      </c>
      <c r="K3921" s="153"/>
      <c r="L3921" s="153"/>
      <c r="M3921" s="153"/>
      <c r="N3921" s="153"/>
      <c r="O3921" s="153"/>
      <c r="P3921" s="153"/>
      <c r="Q3921" s="153"/>
      <c r="R3921" s="153"/>
      <c r="S3921" s="153"/>
    </row>
    <row r="3922" spans="1:19" ht="75">
      <c r="A3922" s="277" t="s">
        <v>25424</v>
      </c>
      <c r="B3922" s="253" t="s">
        <v>400</v>
      </c>
      <c r="C3922" s="93" t="s">
        <v>10523</v>
      </c>
      <c r="D3922" s="93" t="s">
        <v>10524</v>
      </c>
      <c r="E3922" s="148">
        <f ca="1">IFERROR(__xludf.DUMMYFUNCTION(" VLOOKUP(A3974, IMPORTRANGE(""https://docs.google.com/spreadsheets/d/1fj_Bhi2XPL3siwIh4sx4VRLAe31yD50oKdj5UlRYW0c/"", ""Сводка!A:AA""), 5, FALSE)"),132)</f>
        <v>132</v>
      </c>
      <c r="F3922" s="148" t="s">
        <v>415</v>
      </c>
      <c r="G3922" s="147">
        <f ca="1">IFERROR(__xludf.DUMMYFUNCTION(" VLOOKUP(A3974, IMPORTRANGE(""https://docs.google.com/spreadsheets/d/1QNLbnkR_AongFt22vMfNzfpjZ0CjpI8QI-w0wBnYA1w/"", ""Инфа!A:AA""), 6, FALSE)"),2024)</f>
        <v>2024</v>
      </c>
      <c r="H3922" s="150">
        <v>9000</v>
      </c>
      <c r="I3922" s="151" t="s">
        <v>246</v>
      </c>
      <c r="J3922" s="93"/>
      <c r="K3922" s="153"/>
      <c r="L3922" s="153"/>
      <c r="M3922" s="153"/>
      <c r="N3922" s="153"/>
      <c r="O3922" s="153"/>
      <c r="P3922" s="153"/>
      <c r="Q3922" s="153"/>
      <c r="R3922" s="153"/>
      <c r="S3922" s="153"/>
    </row>
    <row r="3923" spans="1:19" ht="93.75">
      <c r="A3923" s="277" t="s">
        <v>25424</v>
      </c>
      <c r="B3923" s="253" t="s">
        <v>400</v>
      </c>
      <c r="C3923" s="93" t="s">
        <v>10525</v>
      </c>
      <c r="D3923" s="93" t="s">
        <v>10526</v>
      </c>
      <c r="E3923" s="148">
        <f ca="1">IFERROR(__xludf.DUMMYFUNCTION(" VLOOKUP(A3975, IMPORTRANGE(""https://docs.google.com/spreadsheets/d/1fj_Bhi2XPL3siwIh4sx4VRLAe31yD50oKdj5UlRYW0c/"", ""Сводка!A:AA""), 5, FALSE)"),216)</f>
        <v>216</v>
      </c>
      <c r="F3923" s="148" t="s">
        <v>466</v>
      </c>
      <c r="G3923" s="147">
        <f ca="1">IFERROR(__xludf.DUMMYFUNCTION(" VLOOKUP(A3975, IMPORTRANGE(""https://docs.google.com/spreadsheets/d/1QNLbnkR_AongFt22vMfNzfpjZ0CjpI8QI-w0wBnYA1w/"", ""Инфа!A:AA""), 6, FALSE)"),2024)</f>
        <v>2024</v>
      </c>
      <c r="H3923" s="150">
        <v>18000</v>
      </c>
      <c r="I3923" s="156" t="s">
        <v>171</v>
      </c>
      <c r="J3923" s="93" t="s">
        <v>10527</v>
      </c>
      <c r="K3923" s="153"/>
      <c r="L3923" s="153"/>
      <c r="M3923" s="153"/>
      <c r="N3923" s="153"/>
      <c r="O3923" s="153"/>
      <c r="P3923" s="153"/>
      <c r="Q3923" s="153"/>
      <c r="R3923" s="153"/>
      <c r="S3923" s="153"/>
    </row>
    <row r="3924" spans="1:19" ht="168.75">
      <c r="A3924" s="277" t="s">
        <v>25424</v>
      </c>
      <c r="B3924" s="253" t="s">
        <v>400</v>
      </c>
      <c r="C3924" s="93" t="s">
        <v>4002</v>
      </c>
      <c r="D3924" s="93" t="s">
        <v>10528</v>
      </c>
      <c r="E3924" s="148">
        <f ca="1">IFERROR(__xludf.DUMMYFUNCTION(" VLOOKUP(A3976, IMPORTRANGE(""https://docs.google.com/spreadsheets/d/1fj_Bhi2XPL3siwIh4sx4VRLAe31yD50oKdj5UlRYW0c/"", ""Сводка!A:AA""), 5, FALSE)"),316)</f>
        <v>316</v>
      </c>
      <c r="F3924" s="147" t="s">
        <v>415</v>
      </c>
      <c r="G3924" s="147">
        <f ca="1">IFERROR(__xludf.DUMMYFUNCTION(" VLOOKUP(A3976, IMPORTRANGE(""https://docs.google.com/spreadsheets/d/1QNLbnkR_AongFt22vMfNzfpjZ0CjpI8QI-w0wBnYA1w/"", ""Инфа!A:AA""), 6, FALSE)"),2024)</f>
        <v>2024</v>
      </c>
      <c r="H3924" s="150">
        <v>14500</v>
      </c>
      <c r="I3924" s="151" t="s">
        <v>743</v>
      </c>
      <c r="J3924" s="97" t="s">
        <v>10529</v>
      </c>
      <c r="K3924" s="153"/>
      <c r="L3924" s="153"/>
      <c r="M3924" s="153"/>
      <c r="N3924" s="153"/>
      <c r="O3924" s="153"/>
      <c r="P3924" s="153"/>
      <c r="Q3924" s="153"/>
      <c r="R3924" s="153"/>
      <c r="S3924" s="153"/>
    </row>
    <row r="3925" spans="1:19" ht="150">
      <c r="A3925" s="277" t="s">
        <v>25424</v>
      </c>
      <c r="B3925" s="253" t="s">
        <v>400</v>
      </c>
      <c r="C3925" s="93" t="s">
        <v>10530</v>
      </c>
      <c r="D3925" s="93" t="s">
        <v>10531</v>
      </c>
      <c r="E3925" s="148">
        <f ca="1">IFERROR(__xludf.DUMMYFUNCTION(" VLOOKUP(A3977, IMPORTRANGE(""https://docs.google.com/spreadsheets/d/1fj_Bhi2XPL3siwIh4sx4VRLAe31yD50oKdj5UlRYW0c/"", ""Сводка!A:AA""), 5, FALSE)"),276)</f>
        <v>276</v>
      </c>
      <c r="F3925" s="148" t="s">
        <v>466</v>
      </c>
      <c r="G3925" s="147">
        <f ca="1">IFERROR(__xludf.DUMMYFUNCTION(" VLOOKUP(A3977, IMPORTRANGE(""https://docs.google.com/spreadsheets/d/1QNLbnkR_AongFt22vMfNzfpjZ0CjpI8QI-w0wBnYA1w/"", ""Инфа!A:AA""), 6, FALSE)"),2024)</f>
        <v>2024</v>
      </c>
      <c r="H3925" s="150">
        <v>21600</v>
      </c>
      <c r="I3925" s="151" t="s">
        <v>210</v>
      </c>
      <c r="J3925" s="93" t="s">
        <v>10532</v>
      </c>
      <c r="K3925" s="153"/>
      <c r="L3925" s="153"/>
      <c r="M3925" s="153"/>
      <c r="N3925" s="153"/>
      <c r="O3925" s="153"/>
      <c r="P3925" s="153"/>
      <c r="Q3925" s="153"/>
      <c r="R3925" s="153"/>
      <c r="S3925" s="153"/>
    </row>
    <row r="3926" spans="1:19" ht="187.5">
      <c r="A3926" s="277" t="s">
        <v>25424</v>
      </c>
      <c r="B3926" s="253" t="s">
        <v>153</v>
      </c>
      <c r="C3926" s="93" t="s">
        <v>10530</v>
      </c>
      <c r="D3926" s="93" t="s">
        <v>10533</v>
      </c>
      <c r="E3926" s="148">
        <f ca="1">IFERROR(__xludf.DUMMYFUNCTION(" VLOOKUP(A3978, IMPORTRANGE(""https://docs.google.com/spreadsheets/d/1fj_Bhi2XPL3siwIh4sx4VRLAe31yD50oKdj5UlRYW0c/"", ""Сводка!A:AA""), 5, FALSE)"),292)</f>
        <v>292</v>
      </c>
      <c r="F3926" s="148" t="s">
        <v>50</v>
      </c>
      <c r="G3926" s="147">
        <f ca="1">IFERROR(__xludf.DUMMYFUNCTION(" VLOOKUP(A3978, IMPORTRANGE(""https://docs.google.com/spreadsheets/d/1QNLbnkR_AongFt22vMfNzfpjZ0CjpI8QI-w0wBnYA1w/"", ""Инфа!A:AA""), 6, FALSE)"),2024)</f>
        <v>2024</v>
      </c>
      <c r="H3926" s="150">
        <v>22500</v>
      </c>
      <c r="I3926" s="151" t="s">
        <v>210</v>
      </c>
      <c r="J3926" s="93" t="s">
        <v>10534</v>
      </c>
      <c r="K3926" s="153"/>
      <c r="L3926" s="153"/>
      <c r="M3926" s="153"/>
      <c r="N3926" s="153"/>
      <c r="O3926" s="153"/>
      <c r="P3926" s="153"/>
      <c r="Q3926" s="153"/>
      <c r="R3926" s="153"/>
      <c r="S3926" s="153"/>
    </row>
    <row r="3927" spans="1:19" ht="262.5">
      <c r="A3927" s="277" t="s">
        <v>25424</v>
      </c>
      <c r="B3927" s="253" t="s">
        <v>400</v>
      </c>
      <c r="C3927" s="93" t="s">
        <v>10535</v>
      </c>
      <c r="D3927" s="93" t="s">
        <v>10536</v>
      </c>
      <c r="E3927" s="148">
        <f ca="1">IFERROR(__xludf.DUMMYFUNCTION(" VLOOKUP(A3979, IMPORTRANGE(""https://docs.google.com/spreadsheets/d/1fj_Bhi2XPL3siwIh4sx4VRLAe31yD50oKdj5UlRYW0c/"", ""Сводка!A:AA""), 5, FALSE)"),112)</f>
        <v>112</v>
      </c>
      <c r="F3927" s="148" t="s">
        <v>415</v>
      </c>
      <c r="G3927" s="147">
        <f ca="1">IFERROR(__xludf.DUMMYFUNCTION(" VLOOKUP(A3979, IMPORTRANGE(""https://docs.google.com/spreadsheets/d/1QNLbnkR_AongFt22vMfNzfpjZ0CjpI8QI-w0wBnYA1w/"", ""Инфа!A:AA""), 6, FALSE)"),2024)</f>
        <v>2024</v>
      </c>
      <c r="H3927" s="150">
        <v>8400</v>
      </c>
      <c r="I3927" s="151" t="s">
        <v>146</v>
      </c>
      <c r="J3927" s="99" t="s">
        <v>10537</v>
      </c>
      <c r="K3927" s="153"/>
      <c r="L3927" s="153"/>
      <c r="M3927" s="153"/>
      <c r="N3927" s="153"/>
      <c r="O3927" s="153"/>
      <c r="P3927" s="153"/>
      <c r="Q3927" s="153"/>
      <c r="R3927" s="153"/>
      <c r="S3927" s="153"/>
    </row>
    <row r="3928" spans="1:19" ht="93.75">
      <c r="A3928" s="277" t="s">
        <v>25424</v>
      </c>
      <c r="B3928" s="253" t="s">
        <v>400</v>
      </c>
      <c r="C3928" s="93" t="s">
        <v>10538</v>
      </c>
      <c r="D3928" s="93" t="s">
        <v>10539</v>
      </c>
      <c r="E3928" s="148">
        <f ca="1">IFERROR(__xludf.DUMMYFUNCTION(" VLOOKUP(A3980, IMPORTRANGE(""https://docs.google.com/spreadsheets/d/1fj_Bhi2XPL3siwIh4sx4VRLAe31yD50oKdj5UlRYW0c/"", ""Сводка!A:AA""), 5, FALSE)"),104)</f>
        <v>104</v>
      </c>
      <c r="F3928" s="148" t="s">
        <v>50</v>
      </c>
      <c r="G3928" s="147">
        <f ca="1">IFERROR(__xludf.DUMMYFUNCTION(" VLOOKUP(A3980, IMPORTRANGE(""https://docs.google.com/spreadsheets/d/1QNLbnkR_AongFt22vMfNzfpjZ0CjpI8QI-w0wBnYA1w/"", ""Инфа!A:AA""), 6, FALSE)"),2024)</f>
        <v>2024</v>
      </c>
      <c r="H3928" s="150">
        <v>8100</v>
      </c>
      <c r="I3928" s="151" t="s">
        <v>42</v>
      </c>
      <c r="J3928" s="93" t="s">
        <v>10540</v>
      </c>
      <c r="K3928" s="153"/>
      <c r="L3928" s="153"/>
      <c r="M3928" s="153"/>
      <c r="N3928" s="153"/>
      <c r="O3928" s="153"/>
      <c r="P3928" s="153"/>
      <c r="Q3928" s="153"/>
      <c r="R3928" s="153"/>
      <c r="S3928" s="153"/>
    </row>
    <row r="3929" spans="1:19" ht="131.25">
      <c r="A3929" s="277" t="s">
        <v>25424</v>
      </c>
      <c r="B3929" s="253" t="s">
        <v>153</v>
      </c>
      <c r="C3929" s="93" t="s">
        <v>10541</v>
      </c>
      <c r="D3929" s="93" t="s">
        <v>10542</v>
      </c>
      <c r="E3929" s="148">
        <f ca="1">IFERROR(__xludf.DUMMYFUNCTION(" VLOOKUP(A3981, IMPORTRANGE(""https://docs.google.com/spreadsheets/d/1fj_Bhi2XPL3siwIh4sx4VRLAe31yD50oKdj5UlRYW0c/"", ""Сводка!A:AA""), 5, FALSE)"),108)</f>
        <v>108</v>
      </c>
      <c r="F3929" s="148" t="s">
        <v>456</v>
      </c>
      <c r="G3929" s="147">
        <f ca="1">IFERROR(__xludf.DUMMYFUNCTION(" VLOOKUP(A3981, IMPORTRANGE(""https://docs.google.com/spreadsheets/d/1QNLbnkR_AongFt22vMfNzfpjZ0CjpI8QI-w0wBnYA1w/"", ""Инфа!A:AA""), 6, FALSE)"),2024)</f>
        <v>2024</v>
      </c>
      <c r="H3929" s="150">
        <v>8200</v>
      </c>
      <c r="I3929" s="151" t="s">
        <v>1581</v>
      </c>
      <c r="J3929" s="93" t="s">
        <v>10544</v>
      </c>
      <c r="K3929" s="153"/>
      <c r="L3929" s="153"/>
      <c r="M3929" s="153"/>
      <c r="N3929" s="153"/>
      <c r="O3929" s="153"/>
      <c r="P3929" s="153"/>
      <c r="Q3929" s="153"/>
      <c r="R3929" s="153"/>
      <c r="S3929" s="153"/>
    </row>
    <row r="3930" spans="1:19" ht="168.75">
      <c r="A3930" s="277" t="s">
        <v>25424</v>
      </c>
      <c r="B3930" s="253" t="s">
        <v>400</v>
      </c>
      <c r="C3930" s="93" t="s">
        <v>10545</v>
      </c>
      <c r="D3930" s="93" t="s">
        <v>10546</v>
      </c>
      <c r="E3930" s="148">
        <f ca="1">IFERROR(__xludf.DUMMYFUNCTION(" VLOOKUP(A3982, IMPORTRANGE(""https://docs.google.com/spreadsheets/d/1fj_Bhi2XPL3siwIh4sx4VRLAe31yD50oKdj5UlRYW0c/"", ""Сводка!A:AA""), 5, FALSE)"),144)</f>
        <v>144</v>
      </c>
      <c r="F3930" s="148" t="s">
        <v>403</v>
      </c>
      <c r="G3930" s="147">
        <f ca="1">IFERROR(__xludf.DUMMYFUNCTION(" VLOOKUP(A3982, IMPORTRANGE(""https://docs.google.com/spreadsheets/d/1QNLbnkR_AongFt22vMfNzfpjZ0CjpI8QI-w0wBnYA1w/"", ""Инфа!A:AA""), 6, FALSE)"),2024)</f>
        <v>2024</v>
      </c>
      <c r="H3930" s="150">
        <v>9300</v>
      </c>
      <c r="I3930" s="151" t="s">
        <v>72</v>
      </c>
      <c r="J3930" s="93" t="s">
        <v>10547</v>
      </c>
      <c r="K3930" s="153"/>
      <c r="L3930" s="153"/>
      <c r="M3930" s="153"/>
      <c r="N3930" s="153"/>
      <c r="O3930" s="153"/>
      <c r="P3930" s="153"/>
      <c r="Q3930" s="153"/>
      <c r="R3930" s="153"/>
      <c r="S3930" s="153"/>
    </row>
    <row r="3931" spans="1:19" ht="187.5">
      <c r="A3931" s="277" t="s">
        <v>25424</v>
      </c>
      <c r="B3931" s="253" t="s">
        <v>400</v>
      </c>
      <c r="C3931" s="93" t="s">
        <v>3378</v>
      </c>
      <c r="D3931" s="93" t="s">
        <v>3262</v>
      </c>
      <c r="E3931" s="148">
        <f ca="1">IFERROR(__xludf.DUMMYFUNCTION(" VLOOKUP(A3983, IMPORTRANGE(""https://docs.google.com/spreadsheets/d/1fj_Bhi2XPL3siwIh4sx4VRLAe31yD50oKdj5UlRYW0c/"", ""Сводка!A:AA""), 5, FALSE)"),264)</f>
        <v>264</v>
      </c>
      <c r="F3931" s="148" t="s">
        <v>466</v>
      </c>
      <c r="G3931" s="147">
        <f ca="1">IFERROR(__xludf.DUMMYFUNCTION(" VLOOKUP(A3983, IMPORTRANGE(""https://docs.google.com/spreadsheets/d/1QNLbnkR_AongFt22vMfNzfpjZ0CjpI8QI-w0wBnYA1w/"", ""Инфа!A:AA""), 6, FALSE)"),2024)</f>
        <v>2024</v>
      </c>
      <c r="H3931" s="150">
        <v>12900</v>
      </c>
      <c r="I3931" s="151" t="s">
        <v>10548</v>
      </c>
      <c r="J3931" s="93" t="s">
        <v>10549</v>
      </c>
      <c r="K3931" s="153"/>
      <c r="L3931" s="153"/>
      <c r="M3931" s="153"/>
      <c r="N3931" s="153"/>
      <c r="O3931" s="153"/>
      <c r="P3931" s="153"/>
      <c r="Q3931" s="153"/>
      <c r="R3931" s="153"/>
      <c r="S3931" s="153"/>
    </row>
    <row r="3932" spans="1:19" ht="225">
      <c r="A3932" s="277" t="s">
        <v>25424</v>
      </c>
      <c r="B3932" s="253" t="s">
        <v>153</v>
      </c>
      <c r="C3932" s="93" t="s">
        <v>3378</v>
      </c>
      <c r="D3932" s="93" t="s">
        <v>10550</v>
      </c>
      <c r="E3932" s="148">
        <f ca="1">IFERROR(__xludf.DUMMYFUNCTION(" VLOOKUP(A3984, IMPORTRANGE(""https://docs.google.com/spreadsheets/d/1fj_Bhi2XPL3siwIh4sx4VRLAe31yD50oKdj5UlRYW0c/"", ""Сводка!A:AA""), 5, FALSE)"),152)</f>
        <v>152</v>
      </c>
      <c r="F3932" s="148" t="s">
        <v>3977</v>
      </c>
      <c r="G3932" s="147">
        <f ca="1">IFERROR(__xludf.DUMMYFUNCTION(" VLOOKUP(A3984, IMPORTRANGE(""https://docs.google.com/spreadsheets/d/1QNLbnkR_AongFt22vMfNzfpjZ0CjpI8QI-w0wBnYA1w/"", ""Инфа!A:AA""), 6, FALSE)"),2024)</f>
        <v>2024</v>
      </c>
      <c r="H3932" s="150">
        <v>14100</v>
      </c>
      <c r="I3932" s="151" t="s">
        <v>146</v>
      </c>
      <c r="J3932" s="93" t="s">
        <v>10551</v>
      </c>
      <c r="K3932" s="153"/>
      <c r="L3932" s="153"/>
      <c r="M3932" s="153"/>
      <c r="N3932" s="153"/>
      <c r="O3932" s="153"/>
      <c r="P3932" s="153"/>
      <c r="Q3932" s="153"/>
      <c r="R3932" s="153"/>
      <c r="S3932" s="153"/>
    </row>
    <row r="3933" spans="1:19" ht="150">
      <c r="A3933" s="277" t="s">
        <v>25424</v>
      </c>
      <c r="B3933" s="253" t="s">
        <v>153</v>
      </c>
      <c r="C3933" s="93" t="s">
        <v>3378</v>
      </c>
      <c r="D3933" s="93" t="s">
        <v>10552</v>
      </c>
      <c r="E3933" s="148">
        <f ca="1">IFERROR(__xludf.DUMMYFUNCTION(" VLOOKUP(A3985, IMPORTRANGE(""https://docs.google.com/spreadsheets/d/1fj_Bhi2XPL3siwIh4sx4VRLAe31yD50oKdj5UlRYW0c/"", ""Сводка!A:AA""), 5, FALSE)"),100)</f>
        <v>100</v>
      </c>
      <c r="F3933" s="148" t="s">
        <v>165</v>
      </c>
      <c r="G3933" s="147">
        <f ca="1">IFERROR(__xludf.DUMMYFUNCTION(" VLOOKUP(A3985, IMPORTRANGE(""https://docs.google.com/spreadsheets/d/1QNLbnkR_AongFt22vMfNzfpjZ0CjpI8QI-w0wBnYA1w/"", ""Инфа!A:AA""), 6, FALSE)"),2024)</f>
        <v>2024</v>
      </c>
      <c r="H3933" s="150">
        <v>11000</v>
      </c>
      <c r="I3933" s="151" t="s">
        <v>146</v>
      </c>
      <c r="J3933" s="93" t="s">
        <v>10554</v>
      </c>
      <c r="K3933" s="153"/>
      <c r="L3933" s="153"/>
      <c r="M3933" s="153"/>
      <c r="N3933" s="153"/>
      <c r="O3933" s="153"/>
      <c r="P3933" s="153"/>
      <c r="Q3933" s="153"/>
      <c r="R3933" s="153"/>
      <c r="S3933" s="153"/>
    </row>
    <row r="3934" spans="1:19" ht="206.25">
      <c r="A3934" s="277" t="s">
        <v>25424</v>
      </c>
      <c r="B3934" s="253" t="s">
        <v>400</v>
      </c>
      <c r="C3934" s="93" t="s">
        <v>10555</v>
      </c>
      <c r="D3934" s="93" t="s">
        <v>10556</v>
      </c>
      <c r="E3934" s="148">
        <f ca="1">IFERROR(__xludf.DUMMYFUNCTION(" VLOOKUP(A3986, IMPORTRANGE(""https://docs.google.com/spreadsheets/d/1fj_Bhi2XPL3siwIh4sx4VRLAe31yD50oKdj5UlRYW0c/"", ""Сводка!A:AA""), 5, FALSE)"),152)</f>
        <v>152</v>
      </c>
      <c r="F3934" s="148" t="s">
        <v>863</v>
      </c>
      <c r="G3934" s="147">
        <f ca="1">IFERROR(__xludf.DUMMYFUNCTION(" VLOOKUP(A3986, IMPORTRANGE(""https://docs.google.com/spreadsheets/d/1QNLbnkR_AongFt22vMfNzfpjZ0CjpI8QI-w0wBnYA1w/"", ""Инфа!A:AA""), 6, FALSE)"),2024)</f>
        <v>2024</v>
      </c>
      <c r="H3934" s="150">
        <v>14100</v>
      </c>
      <c r="I3934" s="151" t="s">
        <v>146</v>
      </c>
      <c r="J3934" s="93" t="s">
        <v>10557</v>
      </c>
      <c r="K3934" s="153"/>
      <c r="L3934" s="153"/>
      <c r="M3934" s="153"/>
      <c r="N3934" s="153"/>
      <c r="O3934" s="153"/>
      <c r="P3934" s="153"/>
      <c r="Q3934" s="153"/>
      <c r="R3934" s="153"/>
      <c r="S3934" s="153"/>
    </row>
    <row r="3935" spans="1:19" ht="150">
      <c r="A3935" s="277" t="s">
        <v>25424</v>
      </c>
      <c r="B3935" s="253" t="s">
        <v>400</v>
      </c>
      <c r="C3935" s="93" t="s">
        <v>10555</v>
      </c>
      <c r="D3935" s="93" t="s">
        <v>10558</v>
      </c>
      <c r="E3935" s="148">
        <f ca="1">IFERROR(__xludf.DUMMYFUNCTION(" VLOOKUP(A3987, IMPORTRANGE(""https://docs.google.com/spreadsheets/d/1fj_Bhi2XPL3siwIh4sx4VRLAe31yD50oKdj5UlRYW0c/"", ""Сводка!A:AA""), 5, FALSE)"),124)</f>
        <v>124</v>
      </c>
      <c r="F3935" s="148" t="s">
        <v>403</v>
      </c>
      <c r="G3935" s="147">
        <f ca="1">IFERROR(__xludf.DUMMYFUNCTION(" VLOOKUP(A3987, IMPORTRANGE(""https://docs.google.com/spreadsheets/d/1QNLbnkR_AongFt22vMfNzfpjZ0CjpI8QI-w0wBnYA1w/"", ""Инфа!A:AA""), 6, FALSE)"),2024)</f>
        <v>2024</v>
      </c>
      <c r="H3935" s="150">
        <v>12400</v>
      </c>
      <c r="I3935" s="151" t="s">
        <v>146</v>
      </c>
      <c r="J3935" s="93" t="s">
        <v>10559</v>
      </c>
      <c r="K3935" s="153"/>
      <c r="L3935" s="153"/>
      <c r="M3935" s="153"/>
      <c r="N3935" s="153"/>
      <c r="O3935" s="153"/>
      <c r="P3935" s="153"/>
      <c r="Q3935" s="153"/>
      <c r="R3935" s="153"/>
      <c r="S3935" s="153"/>
    </row>
    <row r="3936" spans="1:19" ht="131.25">
      <c r="A3936" s="277" t="s">
        <v>25424</v>
      </c>
      <c r="B3936" s="253" t="s">
        <v>400</v>
      </c>
      <c r="C3936" s="93" t="s">
        <v>10560</v>
      </c>
      <c r="D3936" s="93" t="s">
        <v>10561</v>
      </c>
      <c r="E3936" s="148">
        <f ca="1">IFERROR(__xludf.DUMMYFUNCTION(" VLOOKUP(A3988, IMPORTRANGE(""https://docs.google.com/spreadsheets/d/1fj_Bhi2XPL3siwIh4sx4VRLAe31yD50oKdj5UlRYW0c/"", ""Сводка!A:AA""), 5, FALSE)"),148)</f>
        <v>148</v>
      </c>
      <c r="F3936" s="148" t="s">
        <v>466</v>
      </c>
      <c r="G3936" s="147">
        <f ca="1">IFERROR(__xludf.DUMMYFUNCTION(" VLOOKUP(A3988, IMPORTRANGE(""https://docs.google.com/spreadsheets/d/1QNLbnkR_AongFt22vMfNzfpjZ0CjpI8QI-w0wBnYA1w/"", ""Инфа!A:AA""), 6, FALSE)"),2024)</f>
        <v>2024</v>
      </c>
      <c r="H3936" s="150">
        <v>9400</v>
      </c>
      <c r="I3936" s="151" t="s">
        <v>1581</v>
      </c>
      <c r="J3936" s="93" t="s">
        <v>10562</v>
      </c>
      <c r="K3936" s="153"/>
      <c r="L3936" s="153"/>
      <c r="M3936" s="153"/>
      <c r="N3936" s="153"/>
      <c r="O3936" s="153"/>
      <c r="P3936" s="153"/>
      <c r="Q3936" s="153"/>
      <c r="R3936" s="153"/>
      <c r="S3936" s="153"/>
    </row>
    <row r="3937" spans="1:19" ht="150">
      <c r="A3937" s="277" t="s">
        <v>25424</v>
      </c>
      <c r="B3937" s="253" t="s">
        <v>400</v>
      </c>
      <c r="C3937" s="93" t="s">
        <v>10563</v>
      </c>
      <c r="D3937" s="93" t="s">
        <v>10564</v>
      </c>
      <c r="E3937" s="148">
        <f ca="1">IFERROR(__xludf.DUMMYFUNCTION(" VLOOKUP(A3989, IMPORTRANGE(""https://docs.google.com/spreadsheets/d/1fj_Bhi2XPL3siwIh4sx4VRLAe31yD50oKdj5UlRYW0c/"", ""Сводка!A:AA""), 5, FALSE)"),100)</f>
        <v>100</v>
      </c>
      <c r="F3937" s="148" t="s">
        <v>415</v>
      </c>
      <c r="G3937" s="147">
        <f ca="1">IFERROR(__xludf.DUMMYFUNCTION(" VLOOKUP(A3989, IMPORTRANGE(""https://docs.google.com/spreadsheets/d/1QNLbnkR_AongFt22vMfNzfpjZ0CjpI8QI-w0wBnYA1w/"", ""Инфа!A:AA""), 6, FALSE)"),2024)</f>
        <v>2024</v>
      </c>
      <c r="H3937" s="150">
        <v>8000</v>
      </c>
      <c r="I3937" s="151" t="s">
        <v>28</v>
      </c>
      <c r="J3937" s="93" t="s">
        <v>10565</v>
      </c>
      <c r="K3937" s="153"/>
      <c r="L3937" s="153"/>
      <c r="M3937" s="153"/>
      <c r="N3937" s="153"/>
      <c r="O3937" s="153"/>
      <c r="P3937" s="153"/>
      <c r="Q3937" s="153"/>
      <c r="R3937" s="153"/>
      <c r="S3937" s="153"/>
    </row>
    <row r="3938" spans="1:19" ht="300">
      <c r="A3938" s="277" t="s">
        <v>25424</v>
      </c>
      <c r="B3938" s="253" t="s">
        <v>13</v>
      </c>
      <c r="C3938" s="93" t="s">
        <v>10566</v>
      </c>
      <c r="D3938" s="93" t="s">
        <v>10567</v>
      </c>
      <c r="E3938" s="148">
        <f ca="1">IFERROR(__xludf.DUMMYFUNCTION(" VLOOKUP(A3990, IMPORTRANGE(""https://docs.google.com/spreadsheets/d/1fj_Bhi2XPL3siwIh4sx4VRLAe31yD50oKdj5UlRYW0c/"", ""Сводка!A:AA""), 5, FALSE)"),248)</f>
        <v>248</v>
      </c>
      <c r="F3938" s="148" t="s">
        <v>59</v>
      </c>
      <c r="G3938" s="147">
        <f ca="1">IFERROR(__xludf.DUMMYFUNCTION(" VLOOKUP(A3990, IMPORTRANGE(""https://docs.google.com/spreadsheets/d/1QNLbnkR_AongFt22vMfNzfpjZ0CjpI8QI-w0wBnYA1w/"", ""Инфа!A:AA""), 6, FALSE)"),2024)</f>
        <v>2024</v>
      </c>
      <c r="H3938" s="150">
        <v>19900</v>
      </c>
      <c r="I3938" s="151" t="s">
        <v>161</v>
      </c>
      <c r="J3938" s="93" t="s">
        <v>10568</v>
      </c>
      <c r="K3938" s="153"/>
      <c r="L3938" s="153"/>
      <c r="M3938" s="153"/>
      <c r="N3938" s="153"/>
      <c r="O3938" s="153"/>
      <c r="P3938" s="153"/>
      <c r="Q3938" s="153"/>
      <c r="R3938" s="153"/>
      <c r="S3938" s="153"/>
    </row>
    <row r="3939" spans="1:19" ht="131.25">
      <c r="A3939" s="277" t="s">
        <v>25424</v>
      </c>
      <c r="B3939" s="253" t="s">
        <v>400</v>
      </c>
      <c r="C3939" s="93" t="s">
        <v>10569</v>
      </c>
      <c r="D3939" s="93" t="s">
        <v>10570</v>
      </c>
      <c r="E3939" s="148">
        <f ca="1">IFERROR(__xludf.DUMMYFUNCTION(" VLOOKUP(A3991, IMPORTRANGE(""https://docs.google.com/spreadsheets/d/1fj_Bhi2XPL3siwIh4sx4VRLAe31yD50oKdj5UlRYW0c/"", ""Сводка!A:AA""), 5, FALSE)"),160)</f>
        <v>160</v>
      </c>
      <c r="F3939" s="148" t="s">
        <v>415</v>
      </c>
      <c r="G3939" s="147">
        <f ca="1">IFERROR(__xludf.DUMMYFUNCTION(" VLOOKUP(A3991, IMPORTRANGE(""https://docs.google.com/spreadsheets/d/1QNLbnkR_AongFt22vMfNzfpjZ0CjpI8QI-w0wBnYA1w/"", ""Инфа!A:AA""), 6, FALSE)"),2024)</f>
        <v>2024</v>
      </c>
      <c r="H3939" s="150">
        <v>9800</v>
      </c>
      <c r="I3939" s="151" t="s">
        <v>257</v>
      </c>
      <c r="J3939" s="93" t="s">
        <v>10571</v>
      </c>
      <c r="K3939" s="153"/>
      <c r="L3939" s="153"/>
      <c r="M3939" s="153"/>
      <c r="N3939" s="153"/>
      <c r="O3939" s="153"/>
      <c r="P3939" s="153"/>
      <c r="Q3939" s="153"/>
      <c r="R3939" s="153"/>
      <c r="S3939" s="153"/>
    </row>
    <row r="3940" spans="1:19" ht="150">
      <c r="A3940" s="277" t="s">
        <v>25424</v>
      </c>
      <c r="B3940" s="254" t="s">
        <v>153</v>
      </c>
      <c r="C3940" s="96" t="s">
        <v>10572</v>
      </c>
      <c r="D3940" s="96" t="s">
        <v>10573</v>
      </c>
      <c r="E3940" s="148">
        <f ca="1">IFERROR(__xludf.DUMMYFUNCTION(" VLOOKUP(A3992, IMPORTRANGE(""https://docs.google.com/spreadsheets/d/1fj_Bhi2XPL3siwIh4sx4VRLAe31yD50oKdj5UlRYW0c/"", ""Сводка!A:AA""), 5, FALSE)"),264)</f>
        <v>264</v>
      </c>
      <c r="F3940" s="165" t="s">
        <v>26</v>
      </c>
      <c r="G3940" s="147">
        <f ca="1">IFERROR(__xludf.DUMMYFUNCTION(" VLOOKUP(A3992, IMPORTRANGE(""https://docs.google.com/spreadsheets/d/1QNLbnkR_AongFt22vMfNzfpjZ0CjpI8QI-w0wBnYA1w/"", ""Инфа!A:AA""), 6, FALSE)"),2024)</f>
        <v>2024</v>
      </c>
      <c r="H3940" s="150">
        <v>20800</v>
      </c>
      <c r="I3940" s="156" t="s">
        <v>79</v>
      </c>
      <c r="J3940" s="96" t="s">
        <v>10574</v>
      </c>
      <c r="K3940" s="153"/>
      <c r="L3940" s="153"/>
      <c r="M3940" s="153"/>
      <c r="N3940" s="153"/>
      <c r="O3940" s="153"/>
      <c r="P3940" s="153"/>
      <c r="Q3940" s="153"/>
      <c r="R3940" s="153"/>
      <c r="S3940" s="153"/>
    </row>
    <row r="3941" spans="1:19" ht="93.75">
      <c r="A3941" s="277" t="s">
        <v>25424</v>
      </c>
      <c r="B3941" s="254" t="s">
        <v>1993</v>
      </c>
      <c r="C3941" s="96" t="s">
        <v>10575</v>
      </c>
      <c r="D3941" s="96" t="s">
        <v>10576</v>
      </c>
      <c r="E3941" s="148">
        <f ca="1">IFERROR(__xludf.DUMMYFUNCTION(" VLOOKUP(A3993, IMPORTRANGE(""https://docs.google.com/spreadsheets/d/1fj_Bhi2XPL3siwIh4sx4VRLAe31yD50oKdj5UlRYW0c/"", ""Сводка!A:AA""), 5, FALSE)"),104)</f>
        <v>104</v>
      </c>
      <c r="F3941" s="165" t="s">
        <v>1583</v>
      </c>
      <c r="G3941" s="147">
        <f ca="1">IFERROR(__xludf.DUMMYFUNCTION(" VLOOKUP(A3993, IMPORTRANGE(""https://docs.google.com/spreadsheets/d/1QNLbnkR_AongFt22vMfNzfpjZ0CjpI8QI-w0wBnYA1w/"", ""Инфа!A:AA""), 6, FALSE)"),2024)</f>
        <v>2024</v>
      </c>
      <c r="H3941" s="150">
        <v>8100</v>
      </c>
      <c r="I3941" s="156" t="s">
        <v>85</v>
      </c>
      <c r="J3941" s="96" t="s">
        <v>10577</v>
      </c>
      <c r="K3941" s="153"/>
      <c r="L3941" s="153"/>
      <c r="M3941" s="153"/>
      <c r="N3941" s="153"/>
      <c r="O3941" s="153"/>
      <c r="P3941" s="153"/>
      <c r="Q3941" s="153"/>
      <c r="R3941" s="153"/>
      <c r="S3941" s="153"/>
    </row>
    <row r="3942" spans="1:19" ht="75">
      <c r="A3942" s="277" t="s">
        <v>25424</v>
      </c>
      <c r="B3942" s="253" t="s">
        <v>153</v>
      </c>
      <c r="C3942" s="93" t="s">
        <v>10578</v>
      </c>
      <c r="D3942" s="93" t="s">
        <v>10579</v>
      </c>
      <c r="E3942" s="148">
        <f ca="1">IFERROR(__xludf.DUMMYFUNCTION(" VLOOKUP(A3994, IMPORTRANGE(""https://docs.google.com/spreadsheets/d/1fj_Bhi2XPL3siwIh4sx4VRLAe31yD50oKdj5UlRYW0c/"", ""Сводка!A:AA""), 5, FALSE)"),84)</f>
        <v>84</v>
      </c>
      <c r="F3942" s="148" t="s">
        <v>50</v>
      </c>
      <c r="G3942" s="147">
        <f ca="1">IFERROR(__xludf.DUMMYFUNCTION(" VLOOKUP(A3994, IMPORTRANGE(""https://docs.google.com/spreadsheets/d/1QNLbnkR_AongFt22vMfNzfpjZ0CjpI8QI-w0wBnYA1w/"", ""Инфа!A:AA""), 6, FALSE)"),2024)</f>
        <v>2024</v>
      </c>
      <c r="H3942" s="150">
        <v>13100</v>
      </c>
      <c r="I3942" s="151" t="s">
        <v>1021</v>
      </c>
      <c r="J3942" s="93"/>
      <c r="K3942" s="153"/>
      <c r="L3942" s="153"/>
      <c r="M3942" s="153"/>
      <c r="N3942" s="153"/>
      <c r="O3942" s="153"/>
      <c r="P3942" s="153"/>
      <c r="Q3942" s="153"/>
      <c r="R3942" s="153"/>
      <c r="S3942" s="153"/>
    </row>
    <row r="3943" spans="1:19" ht="131.25">
      <c r="A3943" s="277" t="s">
        <v>25424</v>
      </c>
      <c r="B3943" s="253" t="s">
        <v>13</v>
      </c>
      <c r="C3943" s="93" t="s">
        <v>10580</v>
      </c>
      <c r="D3943" s="93" t="s">
        <v>10581</v>
      </c>
      <c r="E3943" s="148">
        <f ca="1">IFERROR(__xludf.DUMMYFUNCTION(" VLOOKUP(A3995, IMPORTRANGE(""https://docs.google.com/spreadsheets/d/1fj_Bhi2XPL3siwIh4sx4VRLAe31yD50oKdj5UlRYW0c/"", ""Сводка!A:AA""), 5, FALSE)"),116)</f>
        <v>116</v>
      </c>
      <c r="F3943" s="148" t="s">
        <v>10582</v>
      </c>
      <c r="G3943" s="147">
        <f ca="1">IFERROR(__xludf.DUMMYFUNCTION(" VLOOKUP(A3995, IMPORTRANGE(""https://docs.google.com/spreadsheets/d/1QNLbnkR_AongFt22vMfNzfpjZ0CjpI8QI-w0wBnYA1w/"", ""Инфа!A:AA""), 6, FALSE)"),2024)</f>
        <v>2024</v>
      </c>
      <c r="H3943" s="150">
        <v>8500</v>
      </c>
      <c r="I3943" s="151" t="s">
        <v>210</v>
      </c>
      <c r="J3943" s="93" t="s">
        <v>10583</v>
      </c>
      <c r="K3943" s="153"/>
      <c r="L3943" s="153"/>
      <c r="M3943" s="153"/>
      <c r="N3943" s="153"/>
      <c r="O3943" s="153"/>
      <c r="P3943" s="153"/>
      <c r="Q3943" s="153"/>
      <c r="R3943" s="153"/>
      <c r="S3943" s="153"/>
    </row>
    <row r="3944" spans="1:19" ht="131.25">
      <c r="A3944" s="277" t="s">
        <v>25424</v>
      </c>
      <c r="B3944" s="253" t="s">
        <v>13</v>
      </c>
      <c r="C3944" s="93" t="s">
        <v>10584</v>
      </c>
      <c r="D3944" s="93" t="s">
        <v>10585</v>
      </c>
      <c r="E3944" s="148">
        <f ca="1">IFERROR(__xludf.DUMMYFUNCTION(" VLOOKUP(A3996, IMPORTRANGE(""https://docs.google.com/spreadsheets/d/1fj_Bhi2XPL3siwIh4sx4VRLAe31yD50oKdj5UlRYW0c/"", ""Сводка!A:AA""), 5, FALSE)"),208)</f>
        <v>208</v>
      </c>
      <c r="F3944" s="148" t="s">
        <v>10586</v>
      </c>
      <c r="G3944" s="147">
        <f ca="1">IFERROR(__xludf.DUMMYFUNCTION(" VLOOKUP(A3996, IMPORTRANGE(""https://docs.google.com/spreadsheets/d/1QNLbnkR_AongFt22vMfNzfpjZ0CjpI8QI-w0wBnYA1w/"", ""Инфа!A:AA""), 6, FALSE)"),2024)</f>
        <v>2024</v>
      </c>
      <c r="H3944" s="150">
        <v>11200</v>
      </c>
      <c r="I3944" s="151" t="s">
        <v>85</v>
      </c>
      <c r="J3944" s="93" t="s">
        <v>10587</v>
      </c>
      <c r="K3944" s="153"/>
      <c r="L3944" s="153"/>
      <c r="M3944" s="153"/>
      <c r="N3944" s="153"/>
      <c r="O3944" s="153"/>
      <c r="P3944" s="153"/>
      <c r="Q3944" s="153"/>
      <c r="R3944" s="153"/>
      <c r="S3944" s="153"/>
    </row>
    <row r="3945" spans="1:19" ht="168.75">
      <c r="A3945" s="277" t="s">
        <v>25424</v>
      </c>
      <c r="B3945" s="253" t="s">
        <v>400</v>
      </c>
      <c r="C3945" s="93" t="s">
        <v>10588</v>
      </c>
      <c r="D3945" s="93" t="s">
        <v>10589</v>
      </c>
      <c r="E3945" s="148">
        <f ca="1">IFERROR(__xludf.DUMMYFUNCTION(" VLOOKUP(A3997, IMPORTRANGE(""https://docs.google.com/spreadsheets/d/1fj_Bhi2XPL3siwIh4sx4VRLAe31yD50oKdj5UlRYW0c/"", ""Сводка!A:AA""), 5, FALSE)"),240)</f>
        <v>240</v>
      </c>
      <c r="F3945" s="148" t="s">
        <v>466</v>
      </c>
      <c r="G3945" s="147">
        <f ca="1">IFERROR(__xludf.DUMMYFUNCTION(" VLOOKUP(A3997, IMPORTRANGE(""https://docs.google.com/spreadsheets/d/1QNLbnkR_AongFt22vMfNzfpjZ0CjpI8QI-w0wBnYA1w/"", ""Инфа!A:AA""), 6, FALSE)"),2024)</f>
        <v>2024</v>
      </c>
      <c r="H3945" s="150">
        <v>12200</v>
      </c>
      <c r="I3945" s="151" t="s">
        <v>210</v>
      </c>
      <c r="J3945" s="93" t="s">
        <v>10590</v>
      </c>
      <c r="K3945" s="153"/>
      <c r="L3945" s="153"/>
      <c r="M3945" s="153"/>
      <c r="N3945" s="153"/>
      <c r="O3945" s="153"/>
      <c r="P3945" s="153"/>
      <c r="Q3945" s="153"/>
      <c r="R3945" s="153"/>
      <c r="S3945" s="153"/>
    </row>
    <row r="3946" spans="1:19" ht="131.25">
      <c r="A3946" s="277" t="s">
        <v>25424</v>
      </c>
      <c r="B3946" s="253" t="s">
        <v>400</v>
      </c>
      <c r="C3946" s="93" t="s">
        <v>10591</v>
      </c>
      <c r="D3946" s="93" t="s">
        <v>10592</v>
      </c>
      <c r="E3946" s="148">
        <f ca="1">IFERROR(__xludf.DUMMYFUNCTION(" VLOOKUP(A3998, IMPORTRANGE(""https://docs.google.com/spreadsheets/d/1fj_Bhi2XPL3siwIh4sx4VRLAe31yD50oKdj5UlRYW0c/"", ""Сводка!A:AA""), 5, FALSE)"),128)</f>
        <v>128</v>
      </c>
      <c r="F3946" s="148" t="s">
        <v>415</v>
      </c>
      <c r="G3946" s="147">
        <f ca="1">IFERROR(__xludf.DUMMYFUNCTION(" VLOOKUP(A3998, IMPORTRANGE(""https://docs.google.com/spreadsheets/d/1QNLbnkR_AongFt22vMfNzfpjZ0CjpI8QI-w0wBnYA1w/"", ""Инфа!A:AA""), 6, FALSE)"),2024)</f>
        <v>2024</v>
      </c>
      <c r="H3946" s="150">
        <v>8800</v>
      </c>
      <c r="I3946" s="151" t="s">
        <v>210</v>
      </c>
      <c r="J3946" s="93" t="s">
        <v>10593</v>
      </c>
      <c r="K3946" s="153"/>
      <c r="L3946" s="153"/>
      <c r="M3946" s="153"/>
      <c r="N3946" s="153"/>
      <c r="O3946" s="153"/>
      <c r="P3946" s="153"/>
      <c r="Q3946" s="153"/>
      <c r="R3946" s="153"/>
      <c r="S3946" s="153"/>
    </row>
    <row r="3947" spans="1:19" ht="168.75">
      <c r="A3947" s="277" t="s">
        <v>25424</v>
      </c>
      <c r="B3947" s="253" t="s">
        <v>400</v>
      </c>
      <c r="C3947" s="93" t="s">
        <v>10594</v>
      </c>
      <c r="D3947" s="93" t="s">
        <v>10595</v>
      </c>
      <c r="E3947" s="148">
        <f ca="1">IFERROR(__xludf.DUMMYFUNCTION(" VLOOKUP(A3999, IMPORTRANGE(""https://docs.google.com/spreadsheets/d/1fj_Bhi2XPL3siwIh4sx4VRLAe31yD50oKdj5UlRYW0c/"", ""Сводка!A:AA""), 5, FALSE)"),104)</f>
        <v>104</v>
      </c>
      <c r="F3947" s="148" t="s">
        <v>1628</v>
      </c>
      <c r="G3947" s="147">
        <f ca="1">IFERROR(__xludf.DUMMYFUNCTION(" VLOOKUP(A3999, IMPORTRANGE(""https://docs.google.com/spreadsheets/d/1QNLbnkR_AongFt22vMfNzfpjZ0CjpI8QI-w0wBnYA1w/"", ""Инфа!A:AA""), 6, FALSE)"),2024)</f>
        <v>2024</v>
      </c>
      <c r="H3947" s="150">
        <v>8100</v>
      </c>
      <c r="I3947" s="151" t="s">
        <v>210</v>
      </c>
      <c r="J3947" s="93" t="s">
        <v>10596</v>
      </c>
      <c r="K3947" s="153"/>
      <c r="L3947" s="153"/>
      <c r="M3947" s="153"/>
      <c r="N3947" s="153"/>
      <c r="O3947" s="153"/>
      <c r="P3947" s="153"/>
      <c r="Q3947" s="153"/>
      <c r="R3947" s="153"/>
      <c r="S3947" s="153"/>
    </row>
    <row r="3948" spans="1:19" ht="131.25">
      <c r="A3948" s="277" t="s">
        <v>25424</v>
      </c>
      <c r="B3948" s="253" t="s">
        <v>400</v>
      </c>
      <c r="C3948" s="93" t="s">
        <v>10597</v>
      </c>
      <c r="D3948" s="93" t="s">
        <v>10598</v>
      </c>
      <c r="E3948" s="148">
        <f ca="1">IFERROR(__xludf.DUMMYFUNCTION(" VLOOKUP(A4000, IMPORTRANGE(""https://docs.google.com/spreadsheets/d/1fj_Bhi2XPL3siwIh4sx4VRLAe31yD50oKdj5UlRYW0c/"", ""Сводка!A:AA""), 5, FALSE)"),288)</f>
        <v>288</v>
      </c>
      <c r="F3948" s="148" t="s">
        <v>1628</v>
      </c>
      <c r="G3948" s="147">
        <f ca="1">IFERROR(__xludf.DUMMYFUNCTION(" VLOOKUP(A4000, IMPORTRANGE(""https://docs.google.com/spreadsheets/d/1QNLbnkR_AongFt22vMfNzfpjZ0CjpI8QI-w0wBnYA1w/"", ""Инфа!A:AA""), 6, FALSE)"),2024)</f>
        <v>2024</v>
      </c>
      <c r="H3948" s="150">
        <v>22300</v>
      </c>
      <c r="I3948" s="151" t="s">
        <v>210</v>
      </c>
      <c r="J3948" s="93" t="s">
        <v>10599</v>
      </c>
      <c r="K3948" s="153"/>
      <c r="L3948" s="153"/>
      <c r="M3948" s="153"/>
      <c r="N3948" s="153"/>
      <c r="O3948" s="153"/>
      <c r="P3948" s="153"/>
      <c r="Q3948" s="153"/>
      <c r="R3948" s="153"/>
      <c r="S3948" s="153"/>
    </row>
    <row r="3949" spans="1:19" ht="112.5">
      <c r="A3949" s="277" t="s">
        <v>25424</v>
      </c>
      <c r="B3949" s="253" t="s">
        <v>400</v>
      </c>
      <c r="C3949" s="93" t="s">
        <v>10600</v>
      </c>
      <c r="D3949" s="93" t="s">
        <v>10601</v>
      </c>
      <c r="E3949" s="148">
        <f ca="1">IFERROR(__xludf.DUMMYFUNCTION(" VLOOKUP(A4001, IMPORTRANGE(""https://docs.google.com/spreadsheets/d/1fj_Bhi2XPL3siwIh4sx4VRLAe31yD50oKdj5UlRYW0c/"", ""Сводка!A:AA""), 5, FALSE)"),288)</f>
        <v>288</v>
      </c>
      <c r="F3949" s="148" t="s">
        <v>403</v>
      </c>
      <c r="G3949" s="147">
        <f ca="1">IFERROR(__xludf.DUMMYFUNCTION(" VLOOKUP(A4001, IMPORTRANGE(""https://docs.google.com/spreadsheets/d/1QNLbnkR_AongFt22vMfNzfpjZ0CjpI8QI-w0wBnYA1w/"", ""Инфа!A:AA""), 6, FALSE)"),2024)</f>
        <v>2024</v>
      </c>
      <c r="H3949" s="150">
        <v>22300</v>
      </c>
      <c r="I3949" s="151" t="s">
        <v>238</v>
      </c>
      <c r="J3949" s="93" t="s">
        <v>10602</v>
      </c>
      <c r="K3949" s="153"/>
      <c r="L3949" s="153"/>
      <c r="M3949" s="153"/>
      <c r="N3949" s="153"/>
      <c r="O3949" s="153"/>
      <c r="P3949" s="153"/>
      <c r="Q3949" s="153"/>
      <c r="R3949" s="153"/>
      <c r="S3949" s="153"/>
    </row>
    <row r="3950" spans="1:19" ht="112.5">
      <c r="A3950" s="277" t="s">
        <v>25424</v>
      </c>
      <c r="B3950" s="253" t="s">
        <v>400</v>
      </c>
      <c r="C3950" s="93" t="s">
        <v>10600</v>
      </c>
      <c r="D3950" s="93" t="s">
        <v>10603</v>
      </c>
      <c r="E3950" s="148">
        <f ca="1">IFERROR(__xludf.DUMMYFUNCTION(" VLOOKUP(A4002, IMPORTRANGE(""https://docs.google.com/spreadsheets/d/1fj_Bhi2XPL3siwIh4sx4VRLAe31yD50oKdj5UlRYW0c/"", ""Сводка!A:AA""), 5, FALSE)"),192)</f>
        <v>192</v>
      </c>
      <c r="F3950" s="148" t="s">
        <v>403</v>
      </c>
      <c r="G3950" s="147">
        <f ca="1">IFERROR(__xludf.DUMMYFUNCTION(" VLOOKUP(A4002, IMPORTRANGE(""https://docs.google.com/spreadsheets/d/1QNLbnkR_AongFt22vMfNzfpjZ0CjpI8QI-w0wBnYA1w/"", ""Инфа!A:AA""), 6, FALSE)"),2024)</f>
        <v>2024</v>
      </c>
      <c r="H3950" s="150">
        <v>16500</v>
      </c>
      <c r="I3950" s="151" t="s">
        <v>238</v>
      </c>
      <c r="J3950" s="93" t="s">
        <v>10602</v>
      </c>
      <c r="K3950" s="153"/>
      <c r="L3950" s="153"/>
      <c r="M3950" s="153"/>
      <c r="N3950" s="153"/>
      <c r="O3950" s="153"/>
      <c r="P3950" s="153"/>
      <c r="Q3950" s="153"/>
      <c r="R3950" s="153"/>
      <c r="S3950" s="153"/>
    </row>
    <row r="3951" spans="1:19" ht="75">
      <c r="A3951" s="277" t="s">
        <v>25424</v>
      </c>
      <c r="B3951" s="253" t="s">
        <v>400</v>
      </c>
      <c r="C3951" s="93" t="s">
        <v>10604</v>
      </c>
      <c r="D3951" s="93" t="s">
        <v>10605</v>
      </c>
      <c r="E3951" s="148">
        <f ca="1">IFERROR(__xludf.DUMMYFUNCTION(" VLOOKUP(A4003, IMPORTRANGE(""https://docs.google.com/spreadsheets/d/1fj_Bhi2XPL3siwIh4sx4VRLAe31yD50oKdj5UlRYW0c/"", ""Сводка!A:AA""), 5, FALSE)"),136)</f>
        <v>136</v>
      </c>
      <c r="F3951" s="148" t="s">
        <v>677</v>
      </c>
      <c r="G3951" s="147">
        <f ca="1">IFERROR(__xludf.DUMMYFUNCTION(" VLOOKUP(A4003, IMPORTRANGE(""https://docs.google.com/spreadsheets/d/1QNLbnkR_AongFt22vMfNzfpjZ0CjpI8QI-w0wBnYA1w/"", ""Инфа!A:AA""), 6, FALSE)"),2024)</f>
        <v>2024</v>
      </c>
      <c r="H3951" s="150">
        <v>9100</v>
      </c>
      <c r="I3951" s="151" t="s">
        <v>1938</v>
      </c>
      <c r="J3951" s="93" t="s">
        <v>10606</v>
      </c>
      <c r="K3951" s="153"/>
      <c r="L3951" s="153"/>
      <c r="M3951" s="153"/>
      <c r="N3951" s="153"/>
      <c r="O3951" s="153"/>
      <c r="P3951" s="153"/>
      <c r="Q3951" s="153"/>
      <c r="R3951" s="153"/>
      <c r="S3951" s="153"/>
    </row>
    <row r="3952" spans="1:19" ht="93.75">
      <c r="A3952" s="277" t="s">
        <v>25424</v>
      </c>
      <c r="B3952" s="253" t="s">
        <v>400</v>
      </c>
      <c r="C3952" s="93" t="s">
        <v>10607</v>
      </c>
      <c r="D3952" s="93" t="s">
        <v>10608</v>
      </c>
      <c r="E3952" s="148">
        <f ca="1">IFERROR(__xludf.DUMMYFUNCTION(" VLOOKUP(A4004, IMPORTRANGE(""https://docs.google.com/spreadsheets/d/1fj_Bhi2XPL3siwIh4sx4VRLAe31yD50oKdj5UlRYW0c/"", ""Сводка!A:AA""), 5, FALSE)"),268)</f>
        <v>268</v>
      </c>
      <c r="F3952" s="148" t="s">
        <v>415</v>
      </c>
      <c r="G3952" s="147">
        <f ca="1">IFERROR(__xludf.DUMMYFUNCTION(" VLOOKUP(A4004, IMPORTRANGE(""https://docs.google.com/spreadsheets/d/1QNLbnkR_AongFt22vMfNzfpjZ0CjpI8QI-w0wBnYA1w/"", ""Инфа!A:AA""), 6, FALSE)"),2024)</f>
        <v>2024</v>
      </c>
      <c r="H3952" s="150">
        <v>13000</v>
      </c>
      <c r="I3952" s="151" t="s">
        <v>257</v>
      </c>
      <c r="J3952" s="93" t="s">
        <v>10609</v>
      </c>
      <c r="K3952" s="153"/>
      <c r="L3952" s="153"/>
      <c r="M3952" s="153"/>
      <c r="N3952" s="153"/>
      <c r="O3952" s="153"/>
      <c r="P3952" s="153"/>
      <c r="Q3952" s="153"/>
      <c r="R3952" s="153"/>
      <c r="S3952" s="153"/>
    </row>
    <row r="3953" spans="1:19" ht="93.75">
      <c r="A3953" s="277" t="s">
        <v>25424</v>
      </c>
      <c r="B3953" s="253" t="s">
        <v>153</v>
      </c>
      <c r="C3953" s="93" t="s">
        <v>10610</v>
      </c>
      <c r="D3953" s="93" t="s">
        <v>10611</v>
      </c>
      <c r="E3953" s="148">
        <f ca="1">IFERROR(__xludf.DUMMYFUNCTION(" VLOOKUP(A4005, IMPORTRANGE(""https://docs.google.com/spreadsheets/d/1fj_Bhi2XPL3siwIh4sx4VRLAe31yD50oKdj5UlRYW0c/"", ""Сводка!A:AA""), 5, FALSE)"),288)</f>
        <v>288</v>
      </c>
      <c r="F3953" s="148" t="s">
        <v>50</v>
      </c>
      <c r="G3953" s="147">
        <f ca="1">IFERROR(__xludf.DUMMYFUNCTION(" VLOOKUP(A4005, IMPORTRANGE(""https://docs.google.com/spreadsheets/d/1QNLbnkR_AongFt22vMfNzfpjZ0CjpI8QI-w0wBnYA1w/"", ""Инфа!A:AA""), 6, FALSE)"),2024)</f>
        <v>2024</v>
      </c>
      <c r="H3953" s="150">
        <v>13600</v>
      </c>
      <c r="I3953" s="156" t="s">
        <v>554</v>
      </c>
      <c r="J3953" s="93" t="s">
        <v>10612</v>
      </c>
      <c r="K3953" s="153"/>
      <c r="L3953" s="153"/>
      <c r="M3953" s="153"/>
      <c r="N3953" s="153"/>
      <c r="O3953" s="153"/>
      <c r="P3953" s="153"/>
      <c r="Q3953" s="153"/>
      <c r="R3953" s="153"/>
      <c r="S3953" s="153"/>
    </row>
    <row r="3954" spans="1:19" ht="112.5">
      <c r="A3954" s="277" t="s">
        <v>25424</v>
      </c>
      <c r="B3954" s="253" t="s">
        <v>400</v>
      </c>
      <c r="C3954" s="93" t="s">
        <v>10613</v>
      </c>
      <c r="D3954" s="93" t="s">
        <v>10614</v>
      </c>
      <c r="E3954" s="148">
        <f ca="1">IFERROR(__xludf.DUMMYFUNCTION(" VLOOKUP(A4006, IMPORTRANGE(""https://docs.google.com/spreadsheets/d/1fj_Bhi2XPL3siwIh4sx4VRLAe31yD50oKdj5UlRYW0c/"", ""Сводка!A:AA""), 5, FALSE)"),272)</f>
        <v>272</v>
      </c>
      <c r="F3954" s="148" t="s">
        <v>415</v>
      </c>
      <c r="G3954" s="147">
        <f ca="1">IFERROR(__xludf.DUMMYFUNCTION(" VLOOKUP(A4006, IMPORTRANGE(""https://docs.google.com/spreadsheets/d/1QNLbnkR_AongFt22vMfNzfpjZ0CjpI8QI-w0wBnYA1w/"", ""Инфа!A:AA""), 6, FALSE)"),2024)</f>
        <v>2024</v>
      </c>
      <c r="H3954" s="150">
        <v>13200</v>
      </c>
      <c r="I3954" s="156" t="s">
        <v>257</v>
      </c>
      <c r="J3954" s="93"/>
      <c r="K3954" s="153"/>
      <c r="L3954" s="153"/>
      <c r="M3954" s="153"/>
      <c r="N3954" s="153"/>
      <c r="O3954" s="153"/>
      <c r="P3954" s="153"/>
      <c r="Q3954" s="153"/>
      <c r="R3954" s="153"/>
      <c r="S3954" s="153"/>
    </row>
    <row r="3955" spans="1:19" ht="131.25">
      <c r="A3955" s="277" t="s">
        <v>25424</v>
      </c>
      <c r="B3955" s="253" t="s">
        <v>400</v>
      </c>
      <c r="C3955" s="93" t="s">
        <v>10615</v>
      </c>
      <c r="D3955" s="93" t="s">
        <v>10616</v>
      </c>
      <c r="E3955" s="148">
        <f ca="1">IFERROR(__xludf.DUMMYFUNCTION(" VLOOKUP(A4007, IMPORTRANGE(""https://docs.google.com/spreadsheets/d/1fj_Bhi2XPL3siwIh4sx4VRLAe31yD50oKdj5UlRYW0c/"", ""Сводка!A:AA""), 5, FALSE)"),220)</f>
        <v>220</v>
      </c>
      <c r="F3955" s="148" t="s">
        <v>415</v>
      </c>
      <c r="G3955" s="147">
        <f ca="1">IFERROR(__xludf.DUMMYFUNCTION(" VLOOKUP(A4007, IMPORTRANGE(""https://docs.google.com/spreadsheets/d/1QNLbnkR_AongFt22vMfNzfpjZ0CjpI8QI-w0wBnYA1w/"", ""Инфа!A:AA""), 6, FALSE)"),2024)</f>
        <v>2024</v>
      </c>
      <c r="H3955" s="150">
        <v>11600</v>
      </c>
      <c r="I3955" s="151" t="s">
        <v>28</v>
      </c>
      <c r="J3955" s="93" t="s">
        <v>10617</v>
      </c>
      <c r="K3955" s="153"/>
      <c r="L3955" s="153"/>
      <c r="M3955" s="153"/>
      <c r="N3955" s="153"/>
      <c r="O3955" s="153"/>
      <c r="P3955" s="153"/>
      <c r="Q3955" s="153"/>
      <c r="R3955" s="153"/>
      <c r="S3955" s="153"/>
    </row>
    <row r="3956" spans="1:19" ht="225">
      <c r="A3956" s="277" t="s">
        <v>25424</v>
      </c>
      <c r="B3956" s="253" t="s">
        <v>400</v>
      </c>
      <c r="C3956" s="96" t="s">
        <v>10618</v>
      </c>
      <c r="D3956" s="93" t="s">
        <v>10619</v>
      </c>
      <c r="E3956" s="148">
        <f ca="1">IFERROR(__xludf.DUMMYFUNCTION(" VLOOKUP(A4008, IMPORTRANGE(""https://docs.google.com/spreadsheets/d/1fj_Bhi2XPL3siwIh4sx4VRLAe31yD50oKdj5UlRYW0c/"", ""Сводка!A:AA""), 5, FALSE)"),280)</f>
        <v>280</v>
      </c>
      <c r="F3956" s="148" t="s">
        <v>403</v>
      </c>
      <c r="G3956" s="147">
        <f ca="1">IFERROR(__xludf.DUMMYFUNCTION(" VLOOKUP(A4008, IMPORTRANGE(""https://docs.google.com/spreadsheets/d/1QNLbnkR_AongFt22vMfNzfpjZ0CjpI8QI-w0wBnYA1w/"", ""Инфа!A:AA""), 6, FALSE)"),2024)</f>
        <v>2024</v>
      </c>
      <c r="H3956" s="150">
        <v>17400</v>
      </c>
      <c r="I3956" s="151" t="s">
        <v>398</v>
      </c>
      <c r="J3956" s="93" t="s">
        <v>10620</v>
      </c>
      <c r="K3956" s="153"/>
      <c r="L3956" s="153"/>
      <c r="M3956" s="153"/>
      <c r="N3956" s="153"/>
      <c r="O3956" s="153"/>
      <c r="P3956" s="153"/>
      <c r="Q3956" s="153"/>
      <c r="R3956" s="153"/>
      <c r="S3956" s="153"/>
    </row>
    <row r="3957" spans="1:19" ht="225">
      <c r="A3957" s="277" t="s">
        <v>25424</v>
      </c>
      <c r="B3957" s="253" t="s">
        <v>400</v>
      </c>
      <c r="C3957" s="96" t="s">
        <v>10618</v>
      </c>
      <c r="D3957" s="93" t="s">
        <v>10621</v>
      </c>
      <c r="E3957" s="148">
        <f ca="1">IFERROR(__xludf.DUMMYFUNCTION(" VLOOKUP(A4009, IMPORTRANGE(""https://docs.google.com/spreadsheets/d/1fj_Bhi2XPL3siwIh4sx4VRLAe31yD50oKdj5UlRYW0c/"", ""Сводка!A:AA""), 5, FALSE)"),428)</f>
        <v>428</v>
      </c>
      <c r="F3957" s="148" t="s">
        <v>403</v>
      </c>
      <c r="G3957" s="147">
        <f ca="1">IFERROR(__xludf.DUMMYFUNCTION(" VLOOKUP(A4009, IMPORTRANGE(""https://docs.google.com/spreadsheets/d/1QNLbnkR_AongFt22vMfNzfpjZ0CjpI8QI-w0wBnYA1w/"", ""Инфа!A:AA""), 6, FALSE)"),2024)</f>
        <v>2024</v>
      </c>
      <c r="H3957" s="154">
        <v>39900</v>
      </c>
      <c r="I3957" s="151" t="s">
        <v>398</v>
      </c>
      <c r="J3957" s="93" t="s">
        <v>10620</v>
      </c>
      <c r="K3957" s="153"/>
      <c r="L3957" s="153"/>
      <c r="M3957" s="153"/>
      <c r="N3957" s="153"/>
      <c r="O3957" s="153"/>
      <c r="P3957" s="153"/>
      <c r="Q3957" s="153"/>
      <c r="R3957" s="153"/>
      <c r="S3957" s="153"/>
    </row>
    <row r="3958" spans="1:19" ht="168.75">
      <c r="A3958" s="277" t="s">
        <v>25424</v>
      </c>
      <c r="B3958" s="253" t="s">
        <v>400</v>
      </c>
      <c r="C3958" s="96" t="s">
        <v>10618</v>
      </c>
      <c r="D3958" s="93" t="s">
        <v>10622</v>
      </c>
      <c r="E3958" s="148">
        <f ca="1">IFERROR(__xludf.DUMMYFUNCTION(" VLOOKUP(A4010, IMPORTRANGE(""https://docs.google.com/spreadsheets/d/1fj_Bhi2XPL3siwIh4sx4VRLAe31yD50oKdj5UlRYW0c/"", ""Сводка!A:AA""), 5, FALSE)"),256)</f>
        <v>256</v>
      </c>
      <c r="F3958" s="148" t="s">
        <v>599</v>
      </c>
      <c r="G3958" s="147">
        <f ca="1">IFERROR(__xludf.DUMMYFUNCTION(" VLOOKUP(A4010, IMPORTRANGE(""https://docs.google.com/spreadsheets/d/1QNLbnkR_AongFt22vMfNzfpjZ0CjpI8QI-w0wBnYA1w/"", ""Инфа!A:AA""), 6, FALSE)"),2024)</f>
        <v>2024</v>
      </c>
      <c r="H3958" s="150">
        <v>26500</v>
      </c>
      <c r="I3958" s="151" t="s">
        <v>398</v>
      </c>
      <c r="J3958" s="93" t="s">
        <v>10623</v>
      </c>
      <c r="K3958" s="153"/>
      <c r="L3958" s="153"/>
      <c r="M3958" s="153"/>
      <c r="N3958" s="153"/>
      <c r="O3958" s="153"/>
      <c r="P3958" s="153"/>
      <c r="Q3958" s="153"/>
      <c r="R3958" s="153"/>
      <c r="S3958" s="153"/>
    </row>
    <row r="3959" spans="1:19" ht="112.5">
      <c r="A3959" s="277" t="s">
        <v>25424</v>
      </c>
      <c r="B3959" s="253" t="s">
        <v>400</v>
      </c>
      <c r="C3959" s="93" t="s">
        <v>10624</v>
      </c>
      <c r="D3959" s="93" t="s">
        <v>10625</v>
      </c>
      <c r="E3959" s="148">
        <f ca="1">IFERROR(__xludf.DUMMYFUNCTION(" VLOOKUP(A4011, IMPORTRANGE(""https://docs.google.com/spreadsheets/d/1fj_Bhi2XPL3siwIh4sx4VRLAe31yD50oKdj5UlRYW0c/"", ""Сводка!A:AA""), 5, FALSE)"),196)</f>
        <v>196</v>
      </c>
      <c r="F3959" s="148" t="s">
        <v>466</v>
      </c>
      <c r="G3959" s="147">
        <f ca="1">IFERROR(__xludf.DUMMYFUNCTION(" VLOOKUP(A4011, IMPORTRANGE(""https://docs.google.com/spreadsheets/d/1QNLbnkR_AongFt22vMfNzfpjZ0CjpI8QI-w0wBnYA1w/"", ""Инфа!A:AA""), 6, FALSE)"),2024)</f>
        <v>2024</v>
      </c>
      <c r="H3959" s="150">
        <v>21800</v>
      </c>
      <c r="I3959" s="151" t="s">
        <v>1153</v>
      </c>
      <c r="J3959" s="93" t="s">
        <v>10626</v>
      </c>
      <c r="K3959" s="153"/>
      <c r="L3959" s="153"/>
      <c r="M3959" s="153"/>
      <c r="N3959" s="153"/>
      <c r="O3959" s="153"/>
      <c r="P3959" s="153"/>
      <c r="Q3959" s="153"/>
      <c r="R3959" s="153"/>
      <c r="S3959" s="153"/>
    </row>
    <row r="3960" spans="1:19" ht="75">
      <c r="A3960" s="277" t="s">
        <v>25424</v>
      </c>
      <c r="B3960" s="253" t="s">
        <v>400</v>
      </c>
      <c r="C3960" s="93" t="s">
        <v>10627</v>
      </c>
      <c r="D3960" s="204" t="s">
        <v>10628</v>
      </c>
      <c r="E3960" s="148">
        <f ca="1">IFERROR(__xludf.DUMMYFUNCTION(" VLOOKUP(A4012, IMPORTRANGE(""https://docs.google.com/spreadsheets/d/1fj_Bhi2XPL3siwIh4sx4VRLAe31yD50oKdj5UlRYW0c/"", ""Сводка!A:AA""), 5, FALSE)"),656)</f>
        <v>656</v>
      </c>
      <c r="F3960" s="148" t="s">
        <v>415</v>
      </c>
      <c r="G3960" s="147">
        <f ca="1">IFERROR(__xludf.DUMMYFUNCTION(" VLOOKUP(A4012, IMPORTRANGE(""https://docs.google.com/spreadsheets/d/1QNLbnkR_AongFt22vMfNzfpjZ0CjpI8QI-w0wBnYA1w/"", ""Инфа!A:AA""), 6, FALSE)"),2024)</f>
        <v>2024</v>
      </c>
      <c r="H3960" s="150">
        <v>24700</v>
      </c>
      <c r="I3960" s="151" t="s">
        <v>161</v>
      </c>
      <c r="J3960" s="93" t="s">
        <v>10629</v>
      </c>
      <c r="K3960" s="153"/>
      <c r="L3960" s="153"/>
      <c r="M3960" s="153"/>
      <c r="N3960" s="153"/>
      <c r="O3960" s="153"/>
      <c r="P3960" s="153"/>
      <c r="Q3960" s="153"/>
      <c r="R3960" s="153"/>
      <c r="S3960" s="153"/>
    </row>
    <row r="3961" spans="1:19" ht="131.25">
      <c r="A3961" s="277" t="s">
        <v>25424</v>
      </c>
      <c r="B3961" s="253" t="s">
        <v>153</v>
      </c>
      <c r="C3961" s="93" t="s">
        <v>10630</v>
      </c>
      <c r="D3961" s="93" t="s">
        <v>10631</v>
      </c>
      <c r="E3961" s="148">
        <f ca="1">IFERROR(__xludf.DUMMYFUNCTION(" VLOOKUP(A4013, IMPORTRANGE(""https://docs.google.com/spreadsheets/d/1fj_Bhi2XPL3siwIh4sx4VRLAe31yD50oKdj5UlRYW0c/"", ""Сводка!A:AA""), 5, FALSE)"),240)</f>
        <v>240</v>
      </c>
      <c r="F3961" s="148" t="s">
        <v>266</v>
      </c>
      <c r="G3961" s="147">
        <f ca="1">IFERROR(__xludf.DUMMYFUNCTION(" VLOOKUP(A4013, IMPORTRANGE(""https://docs.google.com/spreadsheets/d/1QNLbnkR_AongFt22vMfNzfpjZ0CjpI8QI-w0wBnYA1w/"", ""Инфа!A:AA""), 6, FALSE)"),2024)</f>
        <v>2024</v>
      </c>
      <c r="H3961" s="150">
        <v>12200</v>
      </c>
      <c r="I3961" s="151" t="s">
        <v>161</v>
      </c>
      <c r="J3961" s="93" t="s">
        <v>10632</v>
      </c>
      <c r="K3961" s="153"/>
      <c r="L3961" s="153"/>
      <c r="M3961" s="153"/>
      <c r="N3961" s="153"/>
      <c r="O3961" s="153"/>
      <c r="P3961" s="153"/>
      <c r="Q3961" s="153"/>
      <c r="R3961" s="153"/>
      <c r="S3961" s="153"/>
    </row>
    <row r="3962" spans="1:19" ht="131.25">
      <c r="A3962" s="277" t="s">
        <v>25424</v>
      </c>
      <c r="B3962" s="253" t="s">
        <v>400</v>
      </c>
      <c r="C3962" s="93" t="s">
        <v>10633</v>
      </c>
      <c r="D3962" s="93" t="s">
        <v>10634</v>
      </c>
      <c r="E3962" s="148">
        <f ca="1">IFERROR(__xludf.DUMMYFUNCTION(" VLOOKUP(A4014, IMPORTRANGE(""https://docs.google.com/spreadsheets/d/1fj_Bhi2XPL3siwIh4sx4VRLAe31yD50oKdj5UlRYW0c/"", ""Сводка!A:AA""), 5, FALSE)"),268)</f>
        <v>268</v>
      </c>
      <c r="F3962" s="148" t="s">
        <v>415</v>
      </c>
      <c r="G3962" s="147">
        <f ca="1">IFERROR(__xludf.DUMMYFUNCTION(" VLOOKUP(A4014, IMPORTRANGE(""https://docs.google.com/spreadsheets/d/1QNLbnkR_AongFt22vMfNzfpjZ0CjpI8QI-w0wBnYA1w/"", ""Инфа!A:AA""), 6, FALSE)"),2024)</f>
        <v>2024</v>
      </c>
      <c r="H3962" s="150">
        <v>13000</v>
      </c>
      <c r="I3962" s="151" t="s">
        <v>97</v>
      </c>
      <c r="J3962" s="93" t="s">
        <v>10635</v>
      </c>
      <c r="K3962" s="153"/>
      <c r="L3962" s="153"/>
      <c r="M3962" s="153"/>
      <c r="N3962" s="153"/>
      <c r="O3962" s="153"/>
      <c r="P3962" s="153"/>
      <c r="Q3962" s="153"/>
      <c r="R3962" s="153"/>
      <c r="S3962" s="153"/>
    </row>
    <row r="3963" spans="1:19" ht="150">
      <c r="A3963" s="277" t="s">
        <v>25424</v>
      </c>
      <c r="B3963" s="253" t="s">
        <v>400</v>
      </c>
      <c r="C3963" s="93" t="s">
        <v>10633</v>
      </c>
      <c r="D3963" s="93" t="s">
        <v>10636</v>
      </c>
      <c r="E3963" s="148">
        <f ca="1">IFERROR(__xludf.DUMMYFUNCTION(" VLOOKUP(A4015, IMPORTRANGE(""https://docs.google.com/spreadsheets/d/1fj_Bhi2XPL3siwIh4sx4VRLAe31yD50oKdj5UlRYW0c/"", ""Сводка!A:AA""), 5, FALSE)"),144)</f>
        <v>144</v>
      </c>
      <c r="F3963" s="148" t="s">
        <v>677</v>
      </c>
      <c r="G3963" s="147">
        <f ca="1">IFERROR(__xludf.DUMMYFUNCTION(" VLOOKUP(A4015, IMPORTRANGE(""https://docs.google.com/spreadsheets/d/1QNLbnkR_AongFt22vMfNzfpjZ0CjpI8QI-w0wBnYA1w/"", ""Инфа!A:AA""), 6, FALSE)"),2024)</f>
        <v>2024</v>
      </c>
      <c r="H3963" s="150">
        <v>9300</v>
      </c>
      <c r="I3963" s="151" t="s">
        <v>97</v>
      </c>
      <c r="J3963" s="93" t="s">
        <v>10637</v>
      </c>
      <c r="K3963" s="153"/>
      <c r="L3963" s="153"/>
      <c r="M3963" s="153"/>
      <c r="N3963" s="153"/>
      <c r="O3963" s="153"/>
      <c r="P3963" s="153"/>
      <c r="Q3963" s="153"/>
      <c r="R3963" s="153"/>
      <c r="S3963" s="153"/>
    </row>
    <row r="3964" spans="1:19" ht="187.5">
      <c r="A3964" s="277" t="s">
        <v>25424</v>
      </c>
      <c r="B3964" s="253" t="s">
        <v>400</v>
      </c>
      <c r="C3964" s="93" t="s">
        <v>10638</v>
      </c>
      <c r="D3964" s="93" t="s">
        <v>10639</v>
      </c>
      <c r="E3964" s="148">
        <f ca="1">IFERROR(__xludf.DUMMYFUNCTION(" VLOOKUP(A4016, IMPORTRANGE(""https://docs.google.com/spreadsheets/d/1fj_Bhi2XPL3siwIh4sx4VRLAe31yD50oKdj5UlRYW0c/"", ""Сводка!A:AA""), 5, FALSE)"),232)</f>
        <v>232</v>
      </c>
      <c r="F3964" s="148" t="s">
        <v>415</v>
      </c>
      <c r="G3964" s="147">
        <f ca="1">IFERROR(__xludf.DUMMYFUNCTION(" VLOOKUP(A4016, IMPORTRANGE(""https://docs.google.com/spreadsheets/d/1QNLbnkR_AongFt22vMfNzfpjZ0CjpI8QI-w0wBnYA1w/"", ""Инфа!A:AA""), 6, FALSE)"),2024)</f>
        <v>2024</v>
      </c>
      <c r="H3964" s="150">
        <v>12000</v>
      </c>
      <c r="I3964" s="151" t="s">
        <v>146</v>
      </c>
      <c r="J3964" s="93" t="s">
        <v>10640</v>
      </c>
      <c r="K3964" s="153"/>
      <c r="L3964" s="153"/>
      <c r="M3964" s="153"/>
      <c r="N3964" s="153"/>
      <c r="O3964" s="153"/>
      <c r="P3964" s="153"/>
      <c r="Q3964" s="153"/>
      <c r="R3964" s="153"/>
      <c r="S3964" s="153"/>
    </row>
    <row r="3965" spans="1:19" ht="206.25">
      <c r="A3965" s="277" t="s">
        <v>25424</v>
      </c>
      <c r="B3965" s="253" t="s">
        <v>400</v>
      </c>
      <c r="C3965" s="93" t="s">
        <v>10641</v>
      </c>
      <c r="D3965" s="93" t="s">
        <v>10642</v>
      </c>
      <c r="E3965" s="148">
        <f ca="1">IFERROR(__xludf.DUMMYFUNCTION(" VLOOKUP(A4017, IMPORTRANGE(""https://docs.google.com/spreadsheets/d/1fj_Bhi2XPL3siwIh4sx4VRLAe31yD50oKdj5UlRYW0c/"", ""Сводка!A:AA""), 5, FALSE)"),224)</f>
        <v>224</v>
      </c>
      <c r="F3965" s="148" t="s">
        <v>415</v>
      </c>
      <c r="G3965" s="147">
        <f ca="1">IFERROR(__xludf.DUMMYFUNCTION(" VLOOKUP(A4017, IMPORTRANGE(""https://docs.google.com/spreadsheets/d/1QNLbnkR_AongFt22vMfNzfpjZ0CjpI8QI-w0wBnYA1w/"", ""Инфа!A:AA""), 6, FALSE)"),2024)</f>
        <v>2024</v>
      </c>
      <c r="H3965" s="150">
        <v>11700</v>
      </c>
      <c r="I3965" s="151" t="s">
        <v>146</v>
      </c>
      <c r="J3965" s="93" t="s">
        <v>10643</v>
      </c>
      <c r="K3965" s="153"/>
      <c r="L3965" s="153"/>
      <c r="M3965" s="153"/>
      <c r="N3965" s="153"/>
      <c r="O3965" s="153"/>
      <c r="P3965" s="153"/>
      <c r="Q3965" s="153"/>
      <c r="R3965" s="153"/>
      <c r="S3965" s="153"/>
    </row>
    <row r="3966" spans="1:19" ht="37.5">
      <c r="A3966" s="277" t="s">
        <v>25424</v>
      </c>
      <c r="B3966" s="253" t="s">
        <v>400</v>
      </c>
      <c r="C3966" s="96" t="s">
        <v>10644</v>
      </c>
      <c r="D3966" s="96" t="s">
        <v>10645</v>
      </c>
      <c r="E3966" s="148">
        <f ca="1">IFERROR(__xludf.DUMMYFUNCTION(" VLOOKUP(A4019, IMPORTRANGE(""https://docs.google.com/spreadsheets/d/1fj_Bhi2XPL3siwIh4sx4VRLAe31yD50oKdj5UlRYW0c/"", ""Сводка!A:AA""), 5, FALSE)"),224)</f>
        <v>224</v>
      </c>
      <c r="F3966" s="148" t="s">
        <v>415</v>
      </c>
      <c r="G3966" s="147">
        <f ca="1">IFERROR(__xludf.DUMMYFUNCTION(" VLOOKUP(A4019, IMPORTRANGE(""https://docs.google.com/spreadsheets/d/1QNLbnkR_AongFt22vMfNzfpjZ0CjpI8QI-w0wBnYA1w/"", ""Инфа!A:AA""), 6, FALSE)"),2024)</f>
        <v>2024</v>
      </c>
      <c r="H3966" s="150">
        <v>18400</v>
      </c>
      <c r="I3966" s="151" t="s">
        <v>274</v>
      </c>
      <c r="J3966" s="93"/>
      <c r="K3966" s="153"/>
      <c r="L3966" s="153"/>
      <c r="M3966" s="153"/>
      <c r="N3966" s="153"/>
      <c r="O3966" s="153"/>
      <c r="P3966" s="153"/>
      <c r="Q3966" s="153"/>
      <c r="R3966" s="153"/>
      <c r="S3966" s="153"/>
    </row>
    <row r="3967" spans="1:19" ht="112.5">
      <c r="A3967" s="277" t="s">
        <v>25424</v>
      </c>
      <c r="B3967" s="253" t="s">
        <v>400</v>
      </c>
      <c r="C3967" s="96" t="s">
        <v>10646</v>
      </c>
      <c r="D3967" s="96" t="s">
        <v>10647</v>
      </c>
      <c r="E3967" s="148">
        <f ca="1">IFERROR(__xludf.DUMMYFUNCTION(" VLOOKUP(A4020, IMPORTRANGE(""https://docs.google.com/spreadsheets/d/1fj_Bhi2XPL3siwIh4sx4VRLAe31yD50oKdj5UlRYW0c/"", ""Сводка!A:AA""), 5, FALSE)"),336)</f>
        <v>336</v>
      </c>
      <c r="F3967" s="148" t="s">
        <v>415</v>
      </c>
      <c r="G3967" s="147">
        <f ca="1">IFERROR(__xludf.DUMMYFUNCTION(" VLOOKUP(A4020, IMPORTRANGE(""https://docs.google.com/spreadsheets/d/1QNLbnkR_AongFt22vMfNzfpjZ0CjpI8QI-w0wBnYA1w/"", ""Инфа!A:AA""), 6, FALSE)"),2024)</f>
        <v>2024</v>
      </c>
      <c r="H3967" s="150">
        <v>15100</v>
      </c>
      <c r="I3967" s="151" t="s">
        <v>6200</v>
      </c>
      <c r="J3967" s="93" t="s">
        <v>10648</v>
      </c>
      <c r="K3967" s="153"/>
      <c r="L3967" s="153"/>
      <c r="M3967" s="153"/>
      <c r="N3967" s="153"/>
      <c r="O3967" s="153"/>
      <c r="P3967" s="153"/>
      <c r="Q3967" s="153"/>
      <c r="R3967" s="153"/>
      <c r="S3967" s="153"/>
    </row>
    <row r="3968" spans="1:19" ht="75">
      <c r="A3968" s="277" t="s">
        <v>25424</v>
      </c>
      <c r="B3968" s="253" t="s">
        <v>400</v>
      </c>
      <c r="C3968" s="93" t="s">
        <v>10649</v>
      </c>
      <c r="D3968" s="93" t="s">
        <v>8074</v>
      </c>
      <c r="E3968" s="148">
        <f ca="1">IFERROR(__xludf.DUMMYFUNCTION(" VLOOKUP(A4021, IMPORTRANGE(""https://docs.google.com/spreadsheets/d/1fj_Bhi2XPL3siwIh4sx4VRLAe31yD50oKdj5UlRYW0c/"", ""Сводка!A:AA""), 5, FALSE)"),96)</f>
        <v>96</v>
      </c>
      <c r="F3968" s="148" t="s">
        <v>415</v>
      </c>
      <c r="G3968" s="147">
        <f ca="1">IFERROR(__xludf.DUMMYFUNCTION(" VLOOKUP(A4021, IMPORTRANGE(""https://docs.google.com/spreadsheets/d/1QNLbnkR_AongFt22vMfNzfpjZ0CjpI8QI-w0wBnYA1w/"", ""Инфа!A:AA""), 6, FALSE)"),2024)</f>
        <v>2024</v>
      </c>
      <c r="H3968" s="150">
        <v>7900</v>
      </c>
      <c r="I3968" s="151" t="s">
        <v>2064</v>
      </c>
      <c r="J3968" s="93" t="s">
        <v>10650</v>
      </c>
      <c r="K3968" s="153"/>
      <c r="L3968" s="153"/>
      <c r="M3968" s="153"/>
      <c r="N3968" s="153"/>
      <c r="O3968" s="153"/>
      <c r="P3968" s="153"/>
      <c r="Q3968" s="153"/>
      <c r="R3968" s="153"/>
      <c r="S3968" s="153"/>
    </row>
    <row r="3969" spans="1:19" ht="187.5">
      <c r="A3969" s="277" t="s">
        <v>25424</v>
      </c>
      <c r="B3969" s="253" t="s">
        <v>153</v>
      </c>
      <c r="C3969" s="93" t="s">
        <v>10651</v>
      </c>
      <c r="D3969" s="93" t="s">
        <v>10652</v>
      </c>
      <c r="E3969" s="148">
        <f ca="1">IFERROR(__xludf.DUMMYFUNCTION(" VLOOKUP(A4022, IMPORTRANGE(""https://docs.google.com/spreadsheets/d/1fj_Bhi2XPL3siwIh4sx4VRLAe31yD50oKdj5UlRYW0c/"", ""Сводка!A:AA""), 5, FALSE)"),160)</f>
        <v>160</v>
      </c>
      <c r="F3969" s="148" t="s">
        <v>50</v>
      </c>
      <c r="G3969" s="147">
        <f ca="1">IFERROR(__xludf.DUMMYFUNCTION(" VLOOKUP(A4022, IMPORTRANGE(""https://docs.google.com/spreadsheets/d/1QNLbnkR_AongFt22vMfNzfpjZ0CjpI8QI-w0wBnYA1w/"", ""Инфа!A:AA""), 6, FALSE)"),2024)</f>
        <v>2024</v>
      </c>
      <c r="H3969" s="150">
        <v>14600</v>
      </c>
      <c r="I3969" s="151" t="s">
        <v>234</v>
      </c>
      <c r="J3969" s="93" t="s">
        <v>10653</v>
      </c>
      <c r="K3969" s="153"/>
      <c r="L3969" s="153"/>
      <c r="M3969" s="153"/>
      <c r="N3969" s="153"/>
      <c r="O3969" s="153"/>
      <c r="P3969" s="153"/>
      <c r="Q3969" s="153"/>
      <c r="R3969" s="153"/>
      <c r="S3969" s="153"/>
    </row>
    <row r="3970" spans="1:19" ht="168.75">
      <c r="A3970" s="277" t="s">
        <v>25424</v>
      </c>
      <c r="B3970" s="253" t="s">
        <v>153</v>
      </c>
      <c r="C3970" s="93" t="s">
        <v>10655</v>
      </c>
      <c r="D3970" s="93" t="s">
        <v>10656</v>
      </c>
      <c r="E3970" s="148">
        <f ca="1">IFERROR(__xludf.DUMMYFUNCTION(" VLOOKUP(A4024, IMPORTRANGE(""https://docs.google.com/spreadsheets/d/1fj_Bhi2XPL3siwIh4sx4VRLAe31yD50oKdj5UlRYW0c/"", ""Сводка!A:AA""), 5, FALSE)"),218)</f>
        <v>218</v>
      </c>
      <c r="F3970" s="148" t="s">
        <v>456</v>
      </c>
      <c r="G3970" s="147">
        <f ca="1">IFERROR(__xludf.DUMMYFUNCTION(" VLOOKUP(A4024, IMPORTRANGE(""https://docs.google.com/spreadsheets/d/1QNLbnkR_AongFt22vMfNzfpjZ0CjpI8QI-w0wBnYA1w/"", ""Инфа!A:AA""), 6, FALSE)"),2024)</f>
        <v>2024</v>
      </c>
      <c r="H3970" s="150">
        <v>11500</v>
      </c>
      <c r="I3970" s="156" t="s">
        <v>497</v>
      </c>
      <c r="J3970" s="93" t="s">
        <v>10657</v>
      </c>
      <c r="K3970" s="153"/>
      <c r="L3970" s="153"/>
      <c r="M3970" s="153"/>
      <c r="N3970" s="153"/>
      <c r="O3970" s="153"/>
      <c r="P3970" s="153"/>
      <c r="Q3970" s="153"/>
      <c r="R3970" s="153"/>
      <c r="S3970" s="153"/>
    </row>
    <row r="3971" spans="1:19" ht="150">
      <c r="A3971" s="277" t="s">
        <v>25424</v>
      </c>
      <c r="B3971" s="253" t="s">
        <v>400</v>
      </c>
      <c r="C3971" s="93" t="s">
        <v>10658</v>
      </c>
      <c r="D3971" s="93" t="s">
        <v>10659</v>
      </c>
      <c r="E3971" s="148">
        <f ca="1">IFERROR(__xludf.DUMMYFUNCTION(" VLOOKUP(A4025, IMPORTRANGE(""https://docs.google.com/spreadsheets/d/1fj_Bhi2XPL3siwIh4sx4VRLAe31yD50oKdj5UlRYW0c/"", ""Сводка!A:AA""), 5, FALSE)"),112)</f>
        <v>112</v>
      </c>
      <c r="F3971" s="148" t="s">
        <v>507</v>
      </c>
      <c r="G3971" s="147">
        <f ca="1">IFERROR(__xludf.DUMMYFUNCTION(" VLOOKUP(A4025, IMPORTRANGE(""https://docs.google.com/spreadsheets/d/1QNLbnkR_AongFt22vMfNzfpjZ0CjpI8QI-w0wBnYA1w/"", ""Инфа!A:AA""), 6, FALSE)"),2024)</f>
        <v>2024</v>
      </c>
      <c r="H3971" s="150">
        <v>8400</v>
      </c>
      <c r="I3971" s="151" t="s">
        <v>138</v>
      </c>
      <c r="J3971" s="93" t="s">
        <v>10660</v>
      </c>
      <c r="K3971" s="153"/>
      <c r="L3971" s="153"/>
      <c r="M3971" s="153"/>
      <c r="N3971" s="153"/>
      <c r="O3971" s="153"/>
      <c r="P3971" s="153"/>
      <c r="Q3971" s="153"/>
      <c r="R3971" s="153"/>
      <c r="S3971" s="153"/>
    </row>
    <row r="3972" spans="1:19" ht="93.75">
      <c r="A3972" s="277" t="s">
        <v>25424</v>
      </c>
      <c r="B3972" s="253" t="s">
        <v>400</v>
      </c>
      <c r="C3972" s="93" t="s">
        <v>10658</v>
      </c>
      <c r="D3972" s="93" t="s">
        <v>10661</v>
      </c>
      <c r="E3972" s="148">
        <f ca="1">IFERROR(__xludf.DUMMYFUNCTION(" VLOOKUP(A4026, IMPORTRANGE(""https://docs.google.com/spreadsheets/d/1fj_Bhi2XPL3siwIh4sx4VRLAe31yD50oKdj5UlRYW0c/"", ""Сводка!A:AA""), 5, FALSE)"),160)</f>
        <v>160</v>
      </c>
      <c r="F3972" s="148" t="s">
        <v>403</v>
      </c>
      <c r="G3972" s="147">
        <f ca="1">IFERROR(__xludf.DUMMYFUNCTION(" VLOOKUP(A4026, IMPORTRANGE(""https://docs.google.com/spreadsheets/d/1QNLbnkR_AongFt22vMfNzfpjZ0CjpI8QI-w0wBnYA1w/"", ""Инфа!A:AA""), 6, FALSE)"),2024)</f>
        <v>2024</v>
      </c>
      <c r="H3972" s="150">
        <v>9800</v>
      </c>
      <c r="I3972" s="151" t="s">
        <v>138</v>
      </c>
      <c r="J3972" s="93" t="s">
        <v>10662</v>
      </c>
      <c r="K3972" s="153"/>
      <c r="L3972" s="153"/>
      <c r="M3972" s="153"/>
      <c r="N3972" s="153"/>
      <c r="O3972" s="153"/>
      <c r="P3972" s="153"/>
      <c r="Q3972" s="153"/>
      <c r="R3972" s="153"/>
      <c r="S3972" s="153"/>
    </row>
    <row r="3973" spans="1:19" ht="93.75">
      <c r="A3973" s="277" t="s">
        <v>25424</v>
      </c>
      <c r="B3973" s="253" t="s">
        <v>400</v>
      </c>
      <c r="C3973" s="93" t="s">
        <v>10658</v>
      </c>
      <c r="D3973" s="93" t="s">
        <v>10663</v>
      </c>
      <c r="E3973" s="148">
        <f ca="1">IFERROR(__xludf.DUMMYFUNCTION(" VLOOKUP(A4027, IMPORTRANGE(""https://docs.google.com/spreadsheets/d/1fj_Bhi2XPL3siwIh4sx4VRLAe31yD50oKdj5UlRYW0c/"", ""Сводка!A:AA""), 5, FALSE)"),204)</f>
        <v>204</v>
      </c>
      <c r="F3973" s="148"/>
      <c r="G3973" s="147">
        <f ca="1">IFERROR(__xludf.DUMMYFUNCTION(" VLOOKUP(A4027, IMPORTRANGE(""https://docs.google.com/spreadsheets/d/1QNLbnkR_AongFt22vMfNzfpjZ0CjpI8QI-w0wBnYA1w/"", ""Инфа!A:AA""), 6, FALSE)"),2024)</f>
        <v>2024</v>
      </c>
      <c r="H3973" s="150">
        <v>11100</v>
      </c>
      <c r="I3973" s="151" t="s">
        <v>138</v>
      </c>
      <c r="J3973" s="93" t="s">
        <v>10664</v>
      </c>
      <c r="K3973" s="153"/>
      <c r="L3973" s="153"/>
      <c r="M3973" s="153"/>
      <c r="N3973" s="153"/>
      <c r="O3973" s="153"/>
      <c r="P3973" s="153"/>
      <c r="Q3973" s="153"/>
      <c r="R3973" s="153"/>
      <c r="S3973" s="153"/>
    </row>
    <row r="3974" spans="1:19" ht="75">
      <c r="A3974" s="277" t="s">
        <v>25424</v>
      </c>
      <c r="B3974" s="253" t="s">
        <v>153</v>
      </c>
      <c r="C3974" s="93" t="s">
        <v>10658</v>
      </c>
      <c r="D3974" s="93" t="s">
        <v>10665</v>
      </c>
      <c r="E3974" s="148">
        <f ca="1">IFERROR(__xludf.DUMMYFUNCTION(" VLOOKUP(A4028, IMPORTRANGE(""https://docs.google.com/spreadsheets/d/1fj_Bhi2XPL3siwIh4sx4VRLAe31yD50oKdj5UlRYW0c/"", ""Сводка!A:AA""), 5, FALSE)"),188)</f>
        <v>188</v>
      </c>
      <c r="F3974" s="148" t="s">
        <v>165</v>
      </c>
      <c r="G3974" s="147">
        <f ca="1">IFERROR(__xludf.DUMMYFUNCTION(" VLOOKUP(A4028, IMPORTRANGE(""https://docs.google.com/spreadsheets/d/1QNLbnkR_AongFt22vMfNzfpjZ0CjpI8QI-w0wBnYA1w/"", ""Инфа!A:AA""), 6, FALSE)"),2024)</f>
        <v>2024</v>
      </c>
      <c r="H3974" s="150">
        <v>10600</v>
      </c>
      <c r="I3974" s="151" t="s">
        <v>138</v>
      </c>
      <c r="J3974" s="93" t="s">
        <v>10666</v>
      </c>
      <c r="K3974" s="153"/>
      <c r="L3974" s="153"/>
      <c r="M3974" s="153"/>
      <c r="N3974" s="153"/>
      <c r="O3974" s="153"/>
      <c r="P3974" s="153"/>
      <c r="Q3974" s="153"/>
      <c r="R3974" s="153"/>
      <c r="S3974" s="153"/>
    </row>
    <row r="3975" spans="1:19" ht="56.25">
      <c r="A3975" s="277" t="s">
        <v>25424</v>
      </c>
      <c r="B3975" s="253" t="s">
        <v>13</v>
      </c>
      <c r="C3975" s="93" t="s">
        <v>10667</v>
      </c>
      <c r="D3975" s="93" t="s">
        <v>10668</v>
      </c>
      <c r="E3975" s="148">
        <f ca="1">IFERROR(__xludf.DUMMYFUNCTION(" VLOOKUP(A4029, IMPORTRANGE(""https://docs.google.com/spreadsheets/d/1fj_Bhi2XPL3siwIh4sx4VRLAe31yD50oKdj5UlRYW0c/"", ""Сводка!A:AA""), 5, FALSE)"),220)</f>
        <v>220</v>
      </c>
      <c r="F3975" s="148"/>
      <c r="G3975" s="147">
        <f ca="1">IFERROR(__xludf.DUMMYFUNCTION(" VLOOKUP(A4029, IMPORTRANGE(""https://docs.google.com/spreadsheets/d/1QNLbnkR_AongFt22vMfNzfpjZ0CjpI8QI-w0wBnYA1w/"", ""Инфа!A:AA""), 6, FALSE)"),2024)</f>
        <v>2024</v>
      </c>
      <c r="H3975" s="150">
        <v>18200</v>
      </c>
      <c r="I3975" s="156" t="s">
        <v>370</v>
      </c>
      <c r="J3975" s="93" t="s">
        <v>10669</v>
      </c>
      <c r="K3975" s="153"/>
      <c r="L3975" s="153"/>
      <c r="M3975" s="153"/>
      <c r="N3975" s="153"/>
      <c r="O3975" s="153"/>
      <c r="P3975" s="153"/>
      <c r="Q3975" s="153"/>
      <c r="R3975" s="153"/>
      <c r="S3975" s="153"/>
    </row>
    <row r="3976" spans="1:19" ht="168.75">
      <c r="A3976" s="277" t="s">
        <v>25424</v>
      </c>
      <c r="B3976" s="253" t="s">
        <v>153</v>
      </c>
      <c r="C3976" s="93" t="s">
        <v>10670</v>
      </c>
      <c r="D3976" s="93" t="s">
        <v>10671</v>
      </c>
      <c r="E3976" s="148">
        <f ca="1">IFERROR(__xludf.DUMMYFUNCTION(" VLOOKUP(A4030, IMPORTRANGE(""https://docs.google.com/spreadsheets/d/1fj_Bhi2XPL3siwIh4sx4VRLAe31yD50oKdj5UlRYW0c/"", ""Сводка!A:AA""), 5, FALSE)"),284)</f>
        <v>284</v>
      </c>
      <c r="F3976" s="148" t="s">
        <v>10672</v>
      </c>
      <c r="G3976" s="147">
        <f ca="1">IFERROR(__xludf.DUMMYFUNCTION(" VLOOKUP(A4030, IMPORTRANGE(""https://docs.google.com/spreadsheets/d/1QNLbnkR_AongFt22vMfNzfpjZ0CjpI8QI-w0wBnYA1w/"", ""Инфа!A:AA""), 6, FALSE)"),2024)</f>
        <v>2024</v>
      </c>
      <c r="H3976" s="150">
        <v>13500</v>
      </c>
      <c r="I3976" s="151" t="s">
        <v>1139</v>
      </c>
      <c r="J3976" s="93" t="s">
        <v>10673</v>
      </c>
      <c r="K3976" s="153"/>
      <c r="L3976" s="153"/>
      <c r="M3976" s="153"/>
      <c r="N3976" s="153"/>
      <c r="O3976" s="153"/>
      <c r="P3976" s="153"/>
      <c r="Q3976" s="153"/>
      <c r="R3976" s="153"/>
      <c r="S3976" s="153"/>
    </row>
    <row r="3977" spans="1:19" ht="187.5">
      <c r="A3977" s="277" t="s">
        <v>25424</v>
      </c>
      <c r="B3977" s="253" t="s">
        <v>153</v>
      </c>
      <c r="C3977" s="93" t="s">
        <v>10670</v>
      </c>
      <c r="D3977" s="93" t="s">
        <v>10674</v>
      </c>
      <c r="E3977" s="148">
        <f ca="1">IFERROR(__xludf.DUMMYFUNCTION(" VLOOKUP(A4031, IMPORTRANGE(""https://docs.google.com/spreadsheets/d/1fj_Bhi2XPL3siwIh4sx4VRLAe31yD50oKdj5UlRYW0c/"", ""Сводка!A:AA""), 5, FALSE)"),240)</f>
        <v>240</v>
      </c>
      <c r="F3977" s="148" t="s">
        <v>10672</v>
      </c>
      <c r="G3977" s="147">
        <f ca="1">IFERROR(__xludf.DUMMYFUNCTION(" VLOOKUP(A4031, IMPORTRANGE(""https://docs.google.com/spreadsheets/d/1QNLbnkR_AongFt22vMfNzfpjZ0CjpI8QI-w0wBnYA1w/"", ""Инфа!A:AA""), 6, FALSE)"),2024)</f>
        <v>2024</v>
      </c>
      <c r="H3977" s="150">
        <v>19400</v>
      </c>
      <c r="I3977" s="151" t="s">
        <v>1139</v>
      </c>
      <c r="J3977" s="93" t="s">
        <v>10675</v>
      </c>
      <c r="K3977" s="153"/>
      <c r="L3977" s="153"/>
      <c r="M3977" s="153"/>
      <c r="N3977" s="153"/>
      <c r="O3977" s="153"/>
      <c r="P3977" s="153"/>
      <c r="Q3977" s="153"/>
      <c r="R3977" s="153"/>
      <c r="S3977" s="153"/>
    </row>
    <row r="3978" spans="1:19" ht="262.5">
      <c r="A3978" s="277" t="s">
        <v>25424</v>
      </c>
      <c r="B3978" s="253" t="s">
        <v>153</v>
      </c>
      <c r="C3978" s="93" t="s">
        <v>10676</v>
      </c>
      <c r="D3978" s="93" t="s">
        <v>10677</v>
      </c>
      <c r="E3978" s="148">
        <f ca="1">IFERROR(__xludf.DUMMYFUNCTION(" VLOOKUP(A4032, IMPORTRANGE(""https://docs.google.com/spreadsheets/d/1fj_Bhi2XPL3siwIh4sx4VRLAe31yD50oKdj5UlRYW0c/"", ""Сводка!A:AA""), 5, FALSE)"),176)</f>
        <v>176</v>
      </c>
      <c r="F3978" s="148" t="s">
        <v>26</v>
      </c>
      <c r="G3978" s="147">
        <f ca="1">IFERROR(__xludf.DUMMYFUNCTION(" VLOOKUP(A4032, IMPORTRANGE(""https://docs.google.com/spreadsheets/d/1QNLbnkR_AongFt22vMfNzfpjZ0CjpI8QI-w0wBnYA1w/"", ""Инфа!A:AA""), 6, FALSE)"),2024)</f>
        <v>2024</v>
      </c>
      <c r="H3978" s="150">
        <v>15600</v>
      </c>
      <c r="I3978" s="151" t="s">
        <v>5914</v>
      </c>
      <c r="J3978" s="93" t="s">
        <v>10678</v>
      </c>
      <c r="K3978" s="153"/>
      <c r="L3978" s="153"/>
      <c r="M3978" s="153"/>
      <c r="N3978" s="153"/>
      <c r="O3978" s="153"/>
      <c r="P3978" s="153"/>
      <c r="Q3978" s="153"/>
      <c r="R3978" s="153"/>
      <c r="S3978" s="153"/>
    </row>
    <row r="3979" spans="1:19" ht="168.75">
      <c r="A3979" s="277" t="s">
        <v>25424</v>
      </c>
      <c r="B3979" s="253" t="s">
        <v>153</v>
      </c>
      <c r="C3979" s="93" t="s">
        <v>10679</v>
      </c>
      <c r="D3979" s="93" t="s">
        <v>10680</v>
      </c>
      <c r="E3979" s="148">
        <f ca="1">IFERROR(__xludf.DUMMYFUNCTION(" VLOOKUP(A4033, IMPORTRANGE(""https://docs.google.com/spreadsheets/d/1fj_Bhi2XPL3siwIh4sx4VRLAe31yD50oKdj5UlRYW0c/"", ""Сводка!A:AA""), 5, FALSE)"),76)</f>
        <v>76</v>
      </c>
      <c r="F3979" s="148" t="s">
        <v>10681</v>
      </c>
      <c r="G3979" s="147">
        <f ca="1">IFERROR(__xludf.DUMMYFUNCTION(" VLOOKUP(A4033, IMPORTRANGE(""https://docs.google.com/spreadsheets/d/1QNLbnkR_AongFt22vMfNzfpjZ0CjpI8QI-w0wBnYA1w/"", ""Инфа!A:AA""), 6, FALSE)"),2024)</f>
        <v>2024</v>
      </c>
      <c r="H3979" s="150">
        <v>7300</v>
      </c>
      <c r="I3979" s="151" t="s">
        <v>5914</v>
      </c>
      <c r="J3979" s="93" t="s">
        <v>10682</v>
      </c>
      <c r="K3979" s="153"/>
      <c r="L3979" s="153"/>
      <c r="M3979" s="153"/>
      <c r="N3979" s="153"/>
      <c r="O3979" s="153"/>
      <c r="P3979" s="153"/>
      <c r="Q3979" s="153"/>
      <c r="R3979" s="153"/>
      <c r="S3979" s="153"/>
    </row>
    <row r="3980" spans="1:19" ht="93.75">
      <c r="A3980" s="277" t="s">
        <v>25424</v>
      </c>
      <c r="B3980" s="253" t="s">
        <v>10683</v>
      </c>
      <c r="C3980" s="93" t="s">
        <v>10684</v>
      </c>
      <c r="D3980" s="93" t="s">
        <v>10685</v>
      </c>
      <c r="E3980" s="148">
        <f ca="1">IFERROR(__xludf.DUMMYFUNCTION(" VLOOKUP(A4034, IMPORTRANGE(""https://docs.google.com/spreadsheets/d/1fj_Bhi2XPL3siwIh4sx4VRLAe31yD50oKdj5UlRYW0c/"", ""Сводка!A:AA""), 5, FALSE)"),392)</f>
        <v>392</v>
      </c>
      <c r="F3980" s="148" t="s">
        <v>1952</v>
      </c>
      <c r="G3980" s="147">
        <f ca="1">IFERROR(__xludf.DUMMYFUNCTION(" VLOOKUP(A4034, IMPORTRANGE(""https://docs.google.com/spreadsheets/d/1QNLbnkR_AongFt22vMfNzfpjZ0CjpI8QI-w0wBnYA1w/"", ""Инфа!A:AA""), 6, FALSE)"),2024)</f>
        <v>2024</v>
      </c>
      <c r="H3980" s="154">
        <v>16800</v>
      </c>
      <c r="I3980" s="156" t="s">
        <v>489</v>
      </c>
      <c r="J3980" s="93" t="s">
        <v>10686</v>
      </c>
      <c r="K3980" s="153"/>
      <c r="L3980" s="153"/>
      <c r="M3980" s="153"/>
      <c r="N3980" s="153"/>
      <c r="O3980" s="153"/>
      <c r="P3980" s="153"/>
      <c r="Q3980" s="153"/>
      <c r="R3980" s="153"/>
      <c r="S3980" s="153"/>
    </row>
    <row r="3981" spans="1:19" ht="93.75">
      <c r="A3981" s="277" t="s">
        <v>25424</v>
      </c>
      <c r="B3981" s="253" t="s">
        <v>8035</v>
      </c>
      <c r="C3981" s="93" t="s">
        <v>10684</v>
      </c>
      <c r="D3981" s="93" t="s">
        <v>10687</v>
      </c>
      <c r="E3981" s="148">
        <f ca="1">IFERROR(__xludf.DUMMYFUNCTION(" VLOOKUP(A4035, IMPORTRANGE(""https://docs.google.com/spreadsheets/d/1fj_Bhi2XPL3siwIh4sx4VRLAe31yD50oKdj5UlRYW0c/"", ""Сводка!A:AA""), 5, FALSE)"),464)</f>
        <v>464</v>
      </c>
      <c r="F3981" s="148" t="s">
        <v>1952</v>
      </c>
      <c r="G3981" s="147">
        <f ca="1">IFERROR(__xludf.DUMMYFUNCTION(" VLOOKUP(A4035, IMPORTRANGE(""https://docs.google.com/spreadsheets/d/1QNLbnkR_AongFt22vMfNzfpjZ0CjpI8QI-w0wBnYA1w/"", ""Инфа!A:AA""), 6, FALSE)"),2024)</f>
        <v>2024</v>
      </c>
      <c r="H3981" s="154">
        <v>18900</v>
      </c>
      <c r="I3981" s="156" t="s">
        <v>489</v>
      </c>
      <c r="J3981" s="93" t="s">
        <v>10688</v>
      </c>
      <c r="K3981" s="153"/>
      <c r="L3981" s="153"/>
      <c r="M3981" s="153"/>
      <c r="N3981" s="153"/>
      <c r="O3981" s="153"/>
      <c r="P3981" s="153"/>
      <c r="Q3981" s="153"/>
      <c r="R3981" s="153"/>
      <c r="S3981" s="153"/>
    </row>
    <row r="3982" spans="1:19" ht="93.75">
      <c r="A3982" s="277" t="s">
        <v>25424</v>
      </c>
      <c r="B3982" s="253" t="s">
        <v>8035</v>
      </c>
      <c r="C3982" s="93" t="s">
        <v>10684</v>
      </c>
      <c r="D3982" s="93" t="s">
        <v>10689</v>
      </c>
      <c r="E3982" s="148">
        <f ca="1">IFERROR(__xludf.DUMMYFUNCTION(" VLOOKUP(A4036, IMPORTRANGE(""https://docs.google.com/spreadsheets/d/1fj_Bhi2XPL3siwIh4sx4VRLAe31yD50oKdj5UlRYW0c/"", ""Сводка!A:AA""), 5, FALSE)"),464)</f>
        <v>464</v>
      </c>
      <c r="F3982" s="148" t="s">
        <v>1952</v>
      </c>
      <c r="G3982" s="147">
        <f ca="1">IFERROR(__xludf.DUMMYFUNCTION(" VLOOKUP(A4036, IMPORTRANGE(""https://docs.google.com/spreadsheets/d/1QNLbnkR_AongFt22vMfNzfpjZ0CjpI8QI-w0wBnYA1w/"", ""Инфа!A:AA""), 6, FALSE)"),2024)</f>
        <v>2024</v>
      </c>
      <c r="H3982" s="154">
        <v>18900</v>
      </c>
      <c r="I3982" s="156" t="s">
        <v>489</v>
      </c>
      <c r="J3982" s="93" t="s">
        <v>10688</v>
      </c>
      <c r="K3982" s="153"/>
      <c r="L3982" s="153"/>
      <c r="M3982" s="153"/>
      <c r="N3982" s="153"/>
      <c r="O3982" s="153"/>
      <c r="P3982" s="153"/>
      <c r="Q3982" s="153"/>
      <c r="R3982" s="153"/>
      <c r="S3982" s="153"/>
    </row>
    <row r="3983" spans="1:19" ht="131.25">
      <c r="A3983" s="277" t="s">
        <v>25424</v>
      </c>
      <c r="B3983" s="253" t="s">
        <v>400</v>
      </c>
      <c r="C3983" s="93" t="s">
        <v>10684</v>
      </c>
      <c r="D3983" s="93" t="s">
        <v>10690</v>
      </c>
      <c r="E3983" s="148">
        <f ca="1">IFERROR(__xludf.DUMMYFUNCTION(" VLOOKUP(A4037, IMPORTRANGE(""https://docs.google.com/spreadsheets/d/1fj_Bhi2XPL3siwIh4sx4VRLAe31yD50oKdj5UlRYW0c/"", ""Сводка!A:AA""), 5, FALSE)"),256)</f>
        <v>256</v>
      </c>
      <c r="F3983" s="148" t="s">
        <v>10691</v>
      </c>
      <c r="G3983" s="147">
        <f ca="1">IFERROR(__xludf.DUMMYFUNCTION(" VLOOKUP(A4037, IMPORTRANGE(""https://docs.google.com/spreadsheets/d/1QNLbnkR_AongFt22vMfNzfpjZ0CjpI8QI-w0wBnYA1w/"", ""Инфа!A:AA""), 6, FALSE)"),2024)</f>
        <v>2024</v>
      </c>
      <c r="H3983" s="150">
        <v>12700</v>
      </c>
      <c r="I3983" s="151" t="s">
        <v>210</v>
      </c>
      <c r="J3983" s="93" t="s">
        <v>10692</v>
      </c>
      <c r="K3983" s="153"/>
      <c r="L3983" s="153"/>
      <c r="M3983" s="153"/>
      <c r="N3983" s="153"/>
      <c r="O3983" s="153"/>
      <c r="P3983" s="153"/>
      <c r="Q3983" s="153"/>
      <c r="R3983" s="153"/>
      <c r="S3983" s="153"/>
    </row>
    <row r="3984" spans="1:19" ht="93.75">
      <c r="A3984" s="277" t="s">
        <v>25424</v>
      </c>
      <c r="B3984" s="253" t="s">
        <v>400</v>
      </c>
      <c r="C3984" s="93" t="s">
        <v>10693</v>
      </c>
      <c r="D3984" s="93" t="s">
        <v>10694</v>
      </c>
      <c r="E3984" s="148">
        <f ca="1">IFERROR(__xludf.DUMMYFUNCTION(" VLOOKUP(A4038, IMPORTRANGE(""https://docs.google.com/spreadsheets/d/1fj_Bhi2XPL3siwIh4sx4VRLAe31yD50oKdj5UlRYW0c/"", ""Сводка!A:AA""), 5, FALSE)"),152)</f>
        <v>152</v>
      </c>
      <c r="F3984" s="148" t="s">
        <v>415</v>
      </c>
      <c r="G3984" s="147">
        <f ca="1">IFERROR(__xludf.DUMMYFUNCTION(" VLOOKUP(A4038, IMPORTRANGE(""https://docs.google.com/spreadsheets/d/1QNLbnkR_AongFt22vMfNzfpjZ0CjpI8QI-w0wBnYA1w/"", ""Инфа!A:AA""), 6, FALSE)"),2024)</f>
        <v>2024</v>
      </c>
      <c r="H3984" s="150">
        <v>9600</v>
      </c>
      <c r="I3984" s="156" t="s">
        <v>497</v>
      </c>
      <c r="J3984" s="93" t="s">
        <v>10695</v>
      </c>
      <c r="K3984" s="153"/>
      <c r="L3984" s="153"/>
      <c r="M3984" s="153"/>
      <c r="N3984" s="153"/>
      <c r="O3984" s="153"/>
      <c r="P3984" s="153"/>
      <c r="Q3984" s="153"/>
      <c r="R3984" s="153"/>
      <c r="S3984" s="153"/>
    </row>
    <row r="3985" spans="1:19" ht="150">
      <c r="A3985" s="277" t="s">
        <v>25424</v>
      </c>
      <c r="B3985" s="253" t="s">
        <v>400</v>
      </c>
      <c r="C3985" s="93" t="s">
        <v>10693</v>
      </c>
      <c r="D3985" s="93" t="s">
        <v>10696</v>
      </c>
      <c r="E3985" s="148">
        <f ca="1">IFERROR(__xludf.DUMMYFUNCTION(" VLOOKUP(A4039, IMPORTRANGE(""https://docs.google.com/spreadsheets/d/1fj_Bhi2XPL3siwIh4sx4VRLAe31yD50oKdj5UlRYW0c/"", ""Сводка!A:AA""), 5, FALSE)"),220)</f>
        <v>220</v>
      </c>
      <c r="F3985" s="148" t="s">
        <v>50</v>
      </c>
      <c r="G3985" s="147">
        <f ca="1">IFERROR(__xludf.DUMMYFUNCTION(" VLOOKUP(A4039, IMPORTRANGE(""https://docs.google.com/spreadsheets/d/1QNLbnkR_AongFt22vMfNzfpjZ0CjpI8QI-w0wBnYA1w/"", ""Инфа!A:AA""), 6, FALSE)"),2024)</f>
        <v>2024</v>
      </c>
      <c r="H3985" s="150">
        <v>18200</v>
      </c>
      <c r="I3985" s="156" t="s">
        <v>497</v>
      </c>
      <c r="J3985" s="93" t="s">
        <v>10697</v>
      </c>
      <c r="K3985" s="153"/>
      <c r="L3985" s="153"/>
      <c r="M3985" s="153"/>
      <c r="N3985" s="153"/>
      <c r="O3985" s="153"/>
      <c r="P3985" s="153"/>
      <c r="Q3985" s="153"/>
      <c r="R3985" s="153"/>
      <c r="S3985" s="153"/>
    </row>
    <row r="3986" spans="1:19" ht="131.25">
      <c r="A3986" s="277" t="s">
        <v>25424</v>
      </c>
      <c r="B3986" s="253" t="s">
        <v>153</v>
      </c>
      <c r="C3986" s="93" t="s">
        <v>10698</v>
      </c>
      <c r="D3986" s="93" t="s">
        <v>10699</v>
      </c>
      <c r="E3986" s="148">
        <f ca="1">IFERROR(__xludf.DUMMYFUNCTION(" VLOOKUP(A4040, IMPORTRANGE(""https://docs.google.com/spreadsheets/d/1fj_Bhi2XPL3siwIh4sx4VRLAe31yD50oKdj5UlRYW0c/"", ""Сводка!A:AA""), 5, FALSE)"),100)</f>
        <v>100</v>
      </c>
      <c r="F3986" s="148" t="s">
        <v>2691</v>
      </c>
      <c r="G3986" s="147">
        <f ca="1">IFERROR(__xludf.DUMMYFUNCTION(" VLOOKUP(A4040, IMPORTRANGE(""https://docs.google.com/spreadsheets/d/1QNLbnkR_AongFt22vMfNzfpjZ0CjpI8QI-w0wBnYA1w/"", ""Инфа!A:AA""), 6, FALSE)"),2024)</f>
        <v>2024</v>
      </c>
      <c r="H3986" s="150">
        <v>8000</v>
      </c>
      <c r="I3986" s="151" t="s">
        <v>257</v>
      </c>
      <c r="J3986" s="93" t="s">
        <v>10700</v>
      </c>
      <c r="K3986" s="153"/>
      <c r="L3986" s="153"/>
      <c r="M3986" s="153"/>
      <c r="N3986" s="153"/>
      <c r="O3986" s="153"/>
      <c r="P3986" s="153"/>
      <c r="Q3986" s="153"/>
      <c r="R3986" s="153"/>
      <c r="S3986" s="153"/>
    </row>
    <row r="3987" spans="1:19" ht="168.75">
      <c r="A3987" s="277" t="s">
        <v>25424</v>
      </c>
      <c r="B3987" s="253" t="s">
        <v>153</v>
      </c>
      <c r="C3987" s="93" t="s">
        <v>10701</v>
      </c>
      <c r="D3987" s="93" t="s">
        <v>10702</v>
      </c>
      <c r="E3987" s="148">
        <f ca="1">IFERROR(__xludf.DUMMYFUNCTION(" VLOOKUP(A4041, IMPORTRANGE(""https://docs.google.com/spreadsheets/d/1fj_Bhi2XPL3siwIh4sx4VRLAe31yD50oKdj5UlRYW0c/"", ""Сводка!A:AA""), 5, FALSE)"),268)</f>
        <v>268</v>
      </c>
      <c r="F3987" s="148" t="s">
        <v>10703</v>
      </c>
      <c r="G3987" s="147">
        <f ca="1">IFERROR(__xludf.DUMMYFUNCTION(" VLOOKUP(A4041, IMPORTRANGE(""https://docs.google.com/spreadsheets/d/1QNLbnkR_AongFt22vMfNzfpjZ0CjpI8QI-w0wBnYA1w/"", ""Инфа!A:AA""), 6, FALSE)"),2024)</f>
        <v>2024</v>
      </c>
      <c r="H3987" s="150">
        <v>13000</v>
      </c>
      <c r="I3987" s="151" t="s">
        <v>8978</v>
      </c>
      <c r="J3987" s="93" t="s">
        <v>10704</v>
      </c>
      <c r="K3987" s="153"/>
      <c r="L3987" s="153"/>
      <c r="M3987" s="153"/>
      <c r="N3987" s="153"/>
      <c r="O3987" s="153"/>
      <c r="P3987" s="153"/>
      <c r="Q3987" s="153"/>
      <c r="R3987" s="153"/>
      <c r="S3987" s="153"/>
    </row>
    <row r="3988" spans="1:19" ht="168.75">
      <c r="A3988" s="277" t="s">
        <v>25424</v>
      </c>
      <c r="B3988" s="253" t="s">
        <v>153</v>
      </c>
      <c r="C3988" s="93" t="s">
        <v>10701</v>
      </c>
      <c r="D3988" s="93" t="s">
        <v>10705</v>
      </c>
      <c r="E3988" s="148">
        <f ca="1">IFERROR(__xludf.DUMMYFUNCTION(" VLOOKUP(A4042, IMPORTRANGE(""https://docs.google.com/spreadsheets/d/1fj_Bhi2XPL3siwIh4sx4VRLAe31yD50oKdj5UlRYW0c/"", ""Сводка!A:AA""), 5, FALSE)"),192)</f>
        <v>192</v>
      </c>
      <c r="F3988" s="148" t="s">
        <v>10703</v>
      </c>
      <c r="G3988" s="147">
        <f ca="1">IFERROR(__xludf.DUMMYFUNCTION(" VLOOKUP(A4042, IMPORTRANGE(""https://docs.google.com/spreadsheets/d/1QNLbnkR_AongFt22vMfNzfpjZ0CjpI8QI-w0wBnYA1w/"", ""Инфа!A:AA""), 6, FALSE)"),2024)</f>
        <v>2024</v>
      </c>
      <c r="H3988" s="150">
        <v>16500</v>
      </c>
      <c r="I3988" s="151" t="s">
        <v>8978</v>
      </c>
      <c r="J3988" s="93" t="s">
        <v>10704</v>
      </c>
      <c r="K3988" s="153"/>
      <c r="L3988" s="153"/>
      <c r="M3988" s="153"/>
      <c r="N3988" s="153"/>
      <c r="O3988" s="153"/>
      <c r="P3988" s="153"/>
      <c r="Q3988" s="153"/>
      <c r="R3988" s="153"/>
      <c r="S3988" s="153"/>
    </row>
    <row r="3989" spans="1:19" ht="168.75">
      <c r="A3989" s="277" t="s">
        <v>25424</v>
      </c>
      <c r="B3989" s="253" t="s">
        <v>153</v>
      </c>
      <c r="C3989" s="93" t="s">
        <v>10701</v>
      </c>
      <c r="D3989" s="93" t="s">
        <v>10706</v>
      </c>
      <c r="E3989" s="148">
        <f ca="1">IFERROR(__xludf.DUMMYFUNCTION(" VLOOKUP(A4043, IMPORTRANGE(""https://docs.google.com/spreadsheets/d/1fj_Bhi2XPL3siwIh4sx4VRLAe31yD50oKdj5UlRYW0c/"", ""Сводка!A:AA""), 5, FALSE)"),356)</f>
        <v>356</v>
      </c>
      <c r="F3989" s="148" t="s">
        <v>10703</v>
      </c>
      <c r="G3989" s="147">
        <f ca="1">IFERROR(__xludf.DUMMYFUNCTION(" VLOOKUP(A4043, IMPORTRANGE(""https://docs.google.com/spreadsheets/d/1QNLbnkR_AongFt22vMfNzfpjZ0CjpI8QI-w0wBnYA1w/"", ""Инфа!A:AA""), 6, FALSE)"),2024)</f>
        <v>2024</v>
      </c>
      <c r="H3989" s="154">
        <v>15700</v>
      </c>
      <c r="I3989" s="151" t="s">
        <v>8978</v>
      </c>
      <c r="J3989" s="93" t="s">
        <v>10704</v>
      </c>
      <c r="K3989" s="153"/>
      <c r="L3989" s="153"/>
      <c r="M3989" s="153"/>
      <c r="N3989" s="153"/>
      <c r="O3989" s="153"/>
      <c r="P3989" s="153"/>
      <c r="Q3989" s="153"/>
      <c r="R3989" s="153"/>
      <c r="S3989" s="153"/>
    </row>
    <row r="3990" spans="1:19" ht="131.25">
      <c r="A3990" s="277" t="s">
        <v>25424</v>
      </c>
      <c r="B3990" s="253" t="s">
        <v>153</v>
      </c>
      <c r="C3990" s="93" t="s">
        <v>10707</v>
      </c>
      <c r="D3990" s="93" t="s">
        <v>10708</v>
      </c>
      <c r="E3990" s="148">
        <f ca="1">IFERROR(__xludf.DUMMYFUNCTION(" VLOOKUP(A4044, IMPORTRANGE(""https://docs.google.com/spreadsheets/d/1fj_Bhi2XPL3siwIh4sx4VRLAe31yD50oKdj5UlRYW0c/"", ""Сводка!A:AA""), 5, FALSE)"),172)</f>
        <v>172</v>
      </c>
      <c r="F3990" s="148" t="s">
        <v>50</v>
      </c>
      <c r="G3990" s="147">
        <f ca="1">IFERROR(__xludf.DUMMYFUNCTION(" VLOOKUP(A4044, IMPORTRANGE(""https://docs.google.com/spreadsheets/d/1QNLbnkR_AongFt22vMfNzfpjZ0CjpI8QI-w0wBnYA1w/"", ""Инфа!A:AA""), 6, FALSE)"),2024)</f>
        <v>2024</v>
      </c>
      <c r="H3990" s="150">
        <v>10200</v>
      </c>
      <c r="I3990" s="151" t="s">
        <v>370</v>
      </c>
      <c r="J3990" s="93" t="s">
        <v>10709</v>
      </c>
      <c r="K3990" s="153"/>
      <c r="L3990" s="153"/>
      <c r="M3990" s="153"/>
      <c r="N3990" s="153"/>
      <c r="O3990" s="153"/>
      <c r="P3990" s="153"/>
      <c r="Q3990" s="153"/>
      <c r="R3990" s="153"/>
      <c r="S3990" s="153"/>
    </row>
    <row r="3991" spans="1:19" ht="131.25">
      <c r="A3991" s="277" t="s">
        <v>25424</v>
      </c>
      <c r="B3991" s="253" t="s">
        <v>400</v>
      </c>
      <c r="C3991" s="93" t="s">
        <v>10710</v>
      </c>
      <c r="D3991" s="93" t="s">
        <v>10711</v>
      </c>
      <c r="E3991" s="148">
        <f ca="1">IFERROR(__xludf.DUMMYFUNCTION(" VLOOKUP(A4045, IMPORTRANGE(""https://docs.google.com/spreadsheets/d/1fj_Bhi2XPL3siwIh4sx4VRLAe31yD50oKdj5UlRYW0c/"", ""Сводка!A:AA""), 5, FALSE)"),184)</f>
        <v>184</v>
      </c>
      <c r="F3991" s="148" t="s">
        <v>108</v>
      </c>
      <c r="G3991" s="147">
        <f ca="1">IFERROR(__xludf.DUMMYFUNCTION(" VLOOKUP(A4045, IMPORTRANGE(""https://docs.google.com/spreadsheets/d/1QNLbnkR_AongFt22vMfNzfpjZ0CjpI8QI-w0wBnYA1w/"", ""Инфа!A:AA""), 6, FALSE)"),2024)</f>
        <v>2024</v>
      </c>
      <c r="H3991" s="150">
        <v>10500</v>
      </c>
      <c r="I3991" s="151" t="s">
        <v>146</v>
      </c>
      <c r="J3991" s="93" t="s">
        <v>10712</v>
      </c>
      <c r="K3991" s="153"/>
      <c r="L3991" s="153"/>
      <c r="M3991" s="153"/>
      <c r="N3991" s="153"/>
      <c r="O3991" s="153"/>
      <c r="P3991" s="153"/>
      <c r="Q3991" s="153"/>
      <c r="R3991" s="153"/>
      <c r="S3991" s="153"/>
    </row>
    <row r="3992" spans="1:19" ht="112.5">
      <c r="A3992" s="277" t="s">
        <v>25424</v>
      </c>
      <c r="B3992" s="253" t="s">
        <v>153</v>
      </c>
      <c r="C3992" s="93" t="s">
        <v>10713</v>
      </c>
      <c r="D3992" s="93" t="s">
        <v>10714</v>
      </c>
      <c r="E3992" s="148">
        <f ca="1">IFERROR(__xludf.DUMMYFUNCTION(" VLOOKUP(A4046, IMPORTRANGE(""https://docs.google.com/spreadsheets/d/1fj_Bhi2XPL3siwIh4sx4VRLAe31yD50oKdj5UlRYW0c/"", ""Сводка!A:AA""), 5, FALSE)"),176)</f>
        <v>176</v>
      </c>
      <c r="F3992" s="148" t="s">
        <v>50</v>
      </c>
      <c r="G3992" s="147">
        <f ca="1">IFERROR(__xludf.DUMMYFUNCTION(" VLOOKUP(A4046, IMPORTRANGE(""https://docs.google.com/spreadsheets/d/1QNLbnkR_AongFt22vMfNzfpjZ0CjpI8QI-w0wBnYA1w/"", ""Инфа!A:AA""), 6, FALSE)"),2024)</f>
        <v>2024</v>
      </c>
      <c r="H3992" s="150">
        <v>15600</v>
      </c>
      <c r="I3992" s="151" t="s">
        <v>133</v>
      </c>
      <c r="J3992" s="93" t="s">
        <v>10715</v>
      </c>
      <c r="K3992" s="153"/>
      <c r="L3992" s="153"/>
      <c r="M3992" s="153"/>
      <c r="N3992" s="153"/>
      <c r="O3992" s="153"/>
      <c r="P3992" s="153"/>
      <c r="Q3992" s="153"/>
      <c r="R3992" s="153"/>
      <c r="S3992" s="153"/>
    </row>
    <row r="3993" spans="1:19" ht="281.25">
      <c r="A3993" s="277" t="s">
        <v>25424</v>
      </c>
      <c r="B3993" s="253" t="s">
        <v>153</v>
      </c>
      <c r="C3993" s="93" t="s">
        <v>10716</v>
      </c>
      <c r="D3993" s="93" t="s">
        <v>10717</v>
      </c>
      <c r="E3993" s="148">
        <f ca="1">IFERROR(__xludf.DUMMYFUNCTION(" VLOOKUP(A4047, IMPORTRANGE(""https://docs.google.com/spreadsheets/d/1fj_Bhi2XPL3siwIh4sx4VRLAe31yD50oKdj5UlRYW0c/"", ""Сводка!A:AA""), 5, FALSE)"),312)</f>
        <v>312</v>
      </c>
      <c r="F3993" s="148" t="s">
        <v>108</v>
      </c>
      <c r="G3993" s="147">
        <f ca="1">IFERROR(__xludf.DUMMYFUNCTION(" VLOOKUP(A4047, IMPORTRANGE(""https://docs.google.com/spreadsheets/d/1QNLbnkR_AongFt22vMfNzfpjZ0CjpI8QI-w0wBnYA1w/"", ""Инфа!A:AA""), 6, FALSE)"),2024)</f>
        <v>2024</v>
      </c>
      <c r="H3993" s="150">
        <v>23700</v>
      </c>
      <c r="I3993" s="151" t="s">
        <v>1726</v>
      </c>
      <c r="J3993" s="93" t="s">
        <v>10718</v>
      </c>
      <c r="K3993" s="153"/>
      <c r="L3993" s="153"/>
      <c r="M3993" s="153"/>
      <c r="N3993" s="153"/>
      <c r="O3993" s="153"/>
      <c r="P3993" s="153"/>
      <c r="Q3993" s="153"/>
      <c r="R3993" s="153"/>
      <c r="S3993" s="153"/>
    </row>
    <row r="3994" spans="1:19" ht="206.25">
      <c r="A3994" s="277" t="s">
        <v>25424</v>
      </c>
      <c r="B3994" s="253" t="s">
        <v>153</v>
      </c>
      <c r="C3994" s="93" t="s">
        <v>10716</v>
      </c>
      <c r="D3994" s="93" t="s">
        <v>10719</v>
      </c>
      <c r="E3994" s="148">
        <f ca="1">IFERROR(__xludf.DUMMYFUNCTION(" VLOOKUP(A4048, IMPORTRANGE(""https://docs.google.com/spreadsheets/d/1fj_Bhi2XPL3siwIh4sx4VRLAe31yD50oKdj5UlRYW0c/"", ""Сводка!A:AA""), 5, FALSE)"),264)</f>
        <v>264</v>
      </c>
      <c r="F3994" s="148" t="s">
        <v>108</v>
      </c>
      <c r="G3994" s="147">
        <f ca="1">IFERROR(__xludf.DUMMYFUNCTION(" VLOOKUP(A4048, IMPORTRANGE(""https://docs.google.com/spreadsheets/d/1QNLbnkR_AongFt22vMfNzfpjZ0CjpI8QI-w0wBnYA1w/"", ""Инфа!A:AA""), 6, FALSE)"),2024)</f>
        <v>2024</v>
      </c>
      <c r="H3994" s="150">
        <v>20800</v>
      </c>
      <c r="I3994" s="151" t="s">
        <v>1726</v>
      </c>
      <c r="J3994" s="93" t="s">
        <v>10720</v>
      </c>
      <c r="K3994" s="153"/>
      <c r="L3994" s="153"/>
      <c r="M3994" s="153"/>
      <c r="N3994" s="153"/>
      <c r="O3994" s="153"/>
      <c r="P3994" s="153"/>
      <c r="Q3994" s="153"/>
      <c r="R3994" s="153"/>
      <c r="S3994" s="153"/>
    </row>
    <row r="3995" spans="1:19" ht="112.5">
      <c r="A3995" s="277" t="s">
        <v>25424</v>
      </c>
      <c r="B3995" s="253" t="s">
        <v>153</v>
      </c>
      <c r="C3995" s="93" t="s">
        <v>10721</v>
      </c>
      <c r="D3995" s="93" t="s">
        <v>10722</v>
      </c>
      <c r="E3995" s="148">
        <f ca="1">IFERROR(__xludf.DUMMYFUNCTION(" VLOOKUP(A4049, IMPORTRANGE(""https://docs.google.com/spreadsheets/d/1fj_Bhi2XPL3siwIh4sx4VRLAe31yD50oKdj5UlRYW0c/"", ""Сводка!A:AA""), 5, FALSE)"),288)</f>
        <v>288</v>
      </c>
      <c r="F3995" s="148" t="s">
        <v>59</v>
      </c>
      <c r="G3995" s="147">
        <f ca="1">IFERROR(__xludf.DUMMYFUNCTION(" VLOOKUP(A4049, IMPORTRANGE(""https://docs.google.com/spreadsheets/d/1QNLbnkR_AongFt22vMfNzfpjZ0CjpI8QI-w0wBnYA1w/"", ""Инфа!A:AA""), 6, FALSE)"),2024)</f>
        <v>2024</v>
      </c>
      <c r="H3995" s="150">
        <v>13600</v>
      </c>
      <c r="I3995" s="151" t="s">
        <v>257</v>
      </c>
      <c r="J3995" s="93" t="s">
        <v>10723</v>
      </c>
      <c r="K3995" s="153"/>
      <c r="L3995" s="153"/>
      <c r="M3995" s="153"/>
      <c r="N3995" s="153"/>
      <c r="O3995" s="153"/>
      <c r="P3995" s="153"/>
      <c r="Q3995" s="153"/>
      <c r="R3995" s="153"/>
      <c r="S3995" s="153"/>
    </row>
    <row r="3996" spans="1:19" ht="225">
      <c r="A3996" s="277" t="s">
        <v>25424</v>
      </c>
      <c r="B3996" s="253" t="s">
        <v>153</v>
      </c>
      <c r="C3996" s="93" t="s">
        <v>10724</v>
      </c>
      <c r="D3996" s="93" t="s">
        <v>10570</v>
      </c>
      <c r="E3996" s="148">
        <f ca="1">IFERROR(__xludf.DUMMYFUNCTION(" VLOOKUP(A4050, IMPORTRANGE(""https://docs.google.com/spreadsheets/d/1fj_Bhi2XPL3siwIh4sx4VRLAe31yD50oKdj5UlRYW0c/"", ""Сводка!A:AA""), 5, FALSE)"),264)</f>
        <v>264</v>
      </c>
      <c r="F3996" s="148" t="s">
        <v>50</v>
      </c>
      <c r="G3996" s="147">
        <f ca="1">IFERROR(__xludf.DUMMYFUNCTION(" VLOOKUP(A4050, IMPORTRANGE(""https://docs.google.com/spreadsheets/d/1QNLbnkR_AongFt22vMfNzfpjZ0CjpI8QI-w0wBnYA1w/"", ""Инфа!A:AA""), 6, FALSE)"),2024)</f>
        <v>2024</v>
      </c>
      <c r="H3996" s="150">
        <v>12900</v>
      </c>
      <c r="I3996" s="151" t="s">
        <v>257</v>
      </c>
      <c r="J3996" s="93" t="s">
        <v>10725</v>
      </c>
      <c r="K3996" s="153"/>
      <c r="L3996" s="153"/>
      <c r="M3996" s="153"/>
      <c r="N3996" s="153"/>
      <c r="O3996" s="153"/>
      <c r="P3996" s="153"/>
      <c r="Q3996" s="153"/>
      <c r="R3996" s="153"/>
      <c r="S3996" s="153"/>
    </row>
    <row r="3997" spans="1:19" ht="37.5">
      <c r="A3997" s="277" t="s">
        <v>25424</v>
      </c>
      <c r="B3997" s="253" t="s">
        <v>153</v>
      </c>
      <c r="C3997" s="93" t="s">
        <v>10726</v>
      </c>
      <c r="D3997" s="93" t="s">
        <v>10727</v>
      </c>
      <c r="E3997" s="148">
        <f ca="1">IFERROR(__xludf.DUMMYFUNCTION(" VLOOKUP(A4051, IMPORTRANGE(""https://docs.google.com/spreadsheets/d/1fj_Bhi2XPL3siwIh4sx4VRLAe31yD50oKdj5UlRYW0c/"", ""Сводка!A:AA""), 5, FALSE)"),328)</f>
        <v>328</v>
      </c>
      <c r="F3997" s="148" t="s">
        <v>415</v>
      </c>
      <c r="G3997" s="147">
        <f ca="1">IFERROR(__xludf.DUMMYFUNCTION(" VLOOKUP(A4051, IMPORTRANGE(""https://docs.google.com/spreadsheets/d/1QNLbnkR_AongFt22vMfNzfpjZ0CjpI8QI-w0wBnYA1w/"", ""Инфа!A:AA""), 6, FALSE)"),2024)</f>
        <v>2024</v>
      </c>
      <c r="H3997" s="150">
        <v>14800</v>
      </c>
      <c r="I3997" s="151" t="s">
        <v>161</v>
      </c>
      <c r="J3997" s="93"/>
      <c r="K3997" s="153"/>
      <c r="L3997" s="153"/>
      <c r="M3997" s="153"/>
      <c r="N3997" s="153"/>
      <c r="O3997" s="153"/>
      <c r="P3997" s="153"/>
      <c r="Q3997" s="153"/>
      <c r="R3997" s="153"/>
      <c r="S3997" s="153"/>
    </row>
    <row r="3998" spans="1:19" ht="243.75">
      <c r="A3998" s="277" t="s">
        <v>25424</v>
      </c>
      <c r="B3998" s="253" t="s">
        <v>400</v>
      </c>
      <c r="C3998" s="93" t="s">
        <v>10728</v>
      </c>
      <c r="D3998" s="93" t="s">
        <v>10729</v>
      </c>
      <c r="E3998" s="148">
        <f ca="1">IFERROR(__xludf.DUMMYFUNCTION(" VLOOKUP(A4052, IMPORTRANGE(""https://docs.google.com/spreadsheets/d/1fj_Bhi2XPL3siwIh4sx4VRLAe31yD50oKdj5UlRYW0c/"", ""Сводка!A:AA""), 5, FALSE)"),308)</f>
        <v>308</v>
      </c>
      <c r="F3998" s="148" t="s">
        <v>415</v>
      </c>
      <c r="G3998" s="147">
        <f ca="1">IFERROR(__xludf.DUMMYFUNCTION(" VLOOKUP(A4052, IMPORTRANGE(""https://docs.google.com/spreadsheets/d/1QNLbnkR_AongFt22vMfNzfpjZ0CjpI8QI-w0wBnYA1w/"", ""Инфа!A:AA""), 6, FALSE)"),2024)</f>
        <v>2024</v>
      </c>
      <c r="H3998" s="150">
        <v>14200</v>
      </c>
      <c r="I3998" s="151" t="s">
        <v>161</v>
      </c>
      <c r="J3998" s="93" t="s">
        <v>10730</v>
      </c>
      <c r="K3998" s="153"/>
      <c r="L3998" s="153"/>
      <c r="M3998" s="153"/>
      <c r="N3998" s="153"/>
      <c r="O3998" s="153"/>
      <c r="P3998" s="153"/>
      <c r="Q3998" s="153"/>
      <c r="R3998" s="153"/>
      <c r="S3998" s="153"/>
    </row>
    <row r="3999" spans="1:19" ht="93.75">
      <c r="A3999" s="277" t="s">
        <v>25424</v>
      </c>
      <c r="B3999" s="253" t="s">
        <v>153</v>
      </c>
      <c r="C3999" s="96" t="s">
        <v>10731</v>
      </c>
      <c r="D3999" s="96" t="s">
        <v>10732</v>
      </c>
      <c r="E3999" s="148">
        <f ca="1">IFERROR(__xludf.DUMMYFUNCTION(" VLOOKUP(A4053, IMPORTRANGE(""https://docs.google.com/spreadsheets/d/1fj_Bhi2XPL3siwIh4sx4VRLAe31yD50oKdj5UlRYW0c/"", ""Сводка!A:AA""), 5, FALSE)"),108)</f>
        <v>108</v>
      </c>
      <c r="F3999" s="165" t="s">
        <v>266</v>
      </c>
      <c r="G3999" s="147">
        <f ca="1">IFERROR(__xludf.DUMMYFUNCTION(" VLOOKUP(A4053, IMPORTRANGE(""https://docs.google.com/spreadsheets/d/1QNLbnkR_AongFt22vMfNzfpjZ0CjpI8QI-w0wBnYA1w/"", ""Инфа!A:AA""), 6, FALSE)"),2024)</f>
        <v>2024</v>
      </c>
      <c r="H3999" s="150">
        <v>10700</v>
      </c>
      <c r="I3999" s="156" t="s">
        <v>497</v>
      </c>
      <c r="J3999" s="93" t="s">
        <v>10733</v>
      </c>
      <c r="K3999" s="153"/>
      <c r="L3999" s="153"/>
      <c r="M3999" s="153"/>
      <c r="N3999" s="153"/>
      <c r="O3999" s="153"/>
      <c r="P3999" s="153"/>
      <c r="Q3999" s="153"/>
      <c r="R3999" s="153"/>
      <c r="S3999" s="153"/>
    </row>
    <row r="4000" spans="1:19" ht="150">
      <c r="A4000" s="277" t="s">
        <v>25424</v>
      </c>
      <c r="B4000" s="253" t="s">
        <v>400</v>
      </c>
      <c r="C4000" s="96" t="s">
        <v>10734</v>
      </c>
      <c r="D4000" s="96" t="s">
        <v>10735</v>
      </c>
      <c r="E4000" s="148">
        <f ca="1">IFERROR(__xludf.DUMMYFUNCTION(" VLOOKUP(A4054, IMPORTRANGE(""https://docs.google.com/spreadsheets/d/1fj_Bhi2XPL3siwIh4sx4VRLAe31yD50oKdj5UlRYW0c/"", ""Сводка!A:AA""), 5, FALSE)"),172)</f>
        <v>172</v>
      </c>
      <c r="F4000" s="165" t="s">
        <v>415</v>
      </c>
      <c r="G4000" s="147">
        <f ca="1">IFERROR(__xludf.DUMMYFUNCTION(" VLOOKUP(A4054, IMPORTRANGE(""https://docs.google.com/spreadsheets/d/1QNLbnkR_AongFt22vMfNzfpjZ0CjpI8QI-w0wBnYA1w/"", ""Инфа!A:AA""), 6, FALSE)"),2024)</f>
        <v>2024</v>
      </c>
      <c r="H4000" s="150">
        <v>15300</v>
      </c>
      <c r="I4000" s="156" t="s">
        <v>497</v>
      </c>
      <c r="J4000" s="93" t="s">
        <v>10736</v>
      </c>
      <c r="K4000" s="153"/>
      <c r="L4000" s="153"/>
      <c r="M4000" s="153"/>
      <c r="N4000" s="153"/>
      <c r="O4000" s="153"/>
      <c r="P4000" s="153"/>
      <c r="Q4000" s="153"/>
      <c r="R4000" s="153"/>
      <c r="S4000" s="153"/>
    </row>
    <row r="4001" spans="1:19" ht="262.5">
      <c r="A4001" s="277" t="s">
        <v>25424</v>
      </c>
      <c r="B4001" s="253" t="s">
        <v>400</v>
      </c>
      <c r="C4001" s="93" t="s">
        <v>10737</v>
      </c>
      <c r="D4001" s="93" t="s">
        <v>10738</v>
      </c>
      <c r="E4001" s="148">
        <f ca="1">IFERROR(__xludf.DUMMYFUNCTION(" VLOOKUP(A4055, IMPORTRANGE(""https://docs.google.com/spreadsheets/d/1fj_Bhi2XPL3siwIh4sx4VRLAe31yD50oKdj5UlRYW0c/"", ""Сводка!A:AA""), 5, FALSE)"),240)</f>
        <v>240</v>
      </c>
      <c r="F4001" s="148" t="s">
        <v>108</v>
      </c>
      <c r="G4001" s="147">
        <f ca="1">IFERROR(__xludf.DUMMYFUNCTION(" VLOOKUP(A4055, IMPORTRANGE(""https://docs.google.com/spreadsheets/d/1QNLbnkR_AongFt22vMfNzfpjZ0CjpI8QI-w0wBnYA1w/"", ""Инфа!A:AA""), 6, FALSE)"),2024)</f>
        <v>2024</v>
      </c>
      <c r="H4001" s="150">
        <v>12200</v>
      </c>
      <c r="I4001" s="151" t="s">
        <v>246</v>
      </c>
      <c r="J4001" s="93" t="s">
        <v>10739</v>
      </c>
      <c r="K4001" s="153"/>
      <c r="L4001" s="153"/>
      <c r="M4001" s="153"/>
      <c r="N4001" s="153"/>
      <c r="O4001" s="153"/>
      <c r="P4001" s="153"/>
      <c r="Q4001" s="153"/>
      <c r="R4001" s="153"/>
      <c r="S4001" s="153"/>
    </row>
    <row r="4002" spans="1:19" ht="187.5">
      <c r="A4002" s="277" t="s">
        <v>25424</v>
      </c>
      <c r="B4002" s="253" t="s">
        <v>153</v>
      </c>
      <c r="C4002" s="93" t="s">
        <v>10740</v>
      </c>
      <c r="D4002" s="93" t="s">
        <v>10741</v>
      </c>
      <c r="E4002" s="148">
        <f ca="1">IFERROR(__xludf.DUMMYFUNCTION(" VLOOKUP(A4056, IMPORTRANGE(""https://docs.google.com/spreadsheets/d/1fj_Bhi2XPL3siwIh4sx4VRLAe31yD50oKdj5UlRYW0c/"", ""Сводка!A:AA""), 5, FALSE)"),144)</f>
        <v>144</v>
      </c>
      <c r="F4002" s="148" t="s">
        <v>165</v>
      </c>
      <c r="G4002" s="147">
        <f ca="1">IFERROR(__xludf.DUMMYFUNCTION(" VLOOKUP(A4056, IMPORTRANGE(""https://docs.google.com/spreadsheets/d/1QNLbnkR_AongFt22vMfNzfpjZ0CjpI8QI-w0wBnYA1w/"", ""Инфа!A:AA""), 6, FALSE)"),2024)</f>
        <v>2024</v>
      </c>
      <c r="H4002" s="150">
        <v>9300</v>
      </c>
      <c r="I4002" s="156" t="s">
        <v>558</v>
      </c>
      <c r="J4002" s="93" t="s">
        <v>10742</v>
      </c>
      <c r="K4002" s="153"/>
      <c r="L4002" s="153"/>
      <c r="M4002" s="153"/>
      <c r="N4002" s="153"/>
      <c r="O4002" s="153"/>
      <c r="P4002" s="153"/>
      <c r="Q4002" s="153"/>
      <c r="R4002" s="153"/>
      <c r="S4002" s="153"/>
    </row>
    <row r="4003" spans="1:19" ht="300">
      <c r="A4003" s="277" t="s">
        <v>25424</v>
      </c>
      <c r="B4003" s="253" t="s">
        <v>10743</v>
      </c>
      <c r="C4003" s="93" t="s">
        <v>10744</v>
      </c>
      <c r="D4003" s="93" t="s">
        <v>10745</v>
      </c>
      <c r="E4003" s="148">
        <f ca="1">IFERROR(__xludf.DUMMYFUNCTION(" VLOOKUP(A4057, IMPORTRANGE(""https://docs.google.com/spreadsheets/d/1fj_Bhi2XPL3siwIh4sx4VRLAe31yD50oKdj5UlRYW0c/"", ""Сводка!A:AA""), 5, FALSE)"),160)</f>
        <v>160</v>
      </c>
      <c r="F4003" s="148" t="s">
        <v>202</v>
      </c>
      <c r="G4003" s="147">
        <f ca="1">IFERROR(__xludf.DUMMYFUNCTION(" VLOOKUP(A4057, IMPORTRANGE(""https://docs.google.com/spreadsheets/d/1QNLbnkR_AongFt22vMfNzfpjZ0CjpI8QI-w0wBnYA1w/"", ""Инфа!A:AA""), 6, FALSE)"),2024)</f>
        <v>2024</v>
      </c>
      <c r="H4003" s="150">
        <v>9800</v>
      </c>
      <c r="I4003" s="151" t="s">
        <v>370</v>
      </c>
      <c r="J4003" s="93" t="s">
        <v>10746</v>
      </c>
      <c r="K4003" s="153"/>
      <c r="L4003" s="153"/>
      <c r="M4003" s="153"/>
      <c r="N4003" s="153"/>
      <c r="O4003" s="153"/>
      <c r="P4003" s="153"/>
      <c r="Q4003" s="153"/>
      <c r="R4003" s="153"/>
      <c r="S4003" s="153"/>
    </row>
    <row r="4004" spans="1:19" ht="75">
      <c r="A4004" s="277" t="s">
        <v>25424</v>
      </c>
      <c r="B4004" s="253" t="s">
        <v>400</v>
      </c>
      <c r="C4004" s="93" t="s">
        <v>10747</v>
      </c>
      <c r="D4004" s="93" t="s">
        <v>10748</v>
      </c>
      <c r="E4004" s="148">
        <f ca="1">IFERROR(__xludf.DUMMYFUNCTION(" VLOOKUP(A4058, IMPORTRANGE(""https://docs.google.com/spreadsheets/d/1fj_Bhi2XPL3siwIh4sx4VRLAe31yD50oKdj5UlRYW0c/"", ""Сводка!A:AA""), 5, FALSE)"),170)</f>
        <v>170</v>
      </c>
      <c r="F4004" s="148" t="s">
        <v>403</v>
      </c>
      <c r="G4004" s="147">
        <f ca="1">IFERROR(__xludf.DUMMYFUNCTION(" VLOOKUP(A4058, IMPORTRANGE(""https://docs.google.com/spreadsheets/d/1QNLbnkR_AongFt22vMfNzfpjZ0CjpI8QI-w0wBnYA1w/"", ""Инфа!A:AA""), 6, FALSE)"),2024)</f>
        <v>2024</v>
      </c>
      <c r="H4004" s="150">
        <v>10100</v>
      </c>
      <c r="I4004" s="151" t="s">
        <v>5971</v>
      </c>
      <c r="J4004" s="93" t="s">
        <v>10749</v>
      </c>
      <c r="K4004" s="153"/>
      <c r="L4004" s="153"/>
      <c r="M4004" s="153"/>
      <c r="N4004" s="153"/>
      <c r="O4004" s="153"/>
      <c r="P4004" s="153"/>
      <c r="Q4004" s="153"/>
      <c r="R4004" s="153"/>
      <c r="S4004" s="153"/>
    </row>
    <row r="4005" spans="1:19" ht="131.25">
      <c r="A4005" s="277" t="s">
        <v>25424</v>
      </c>
      <c r="B4005" s="253" t="s">
        <v>153</v>
      </c>
      <c r="C4005" s="93" t="s">
        <v>10750</v>
      </c>
      <c r="D4005" s="93" t="s">
        <v>10751</v>
      </c>
      <c r="E4005" s="148">
        <f ca="1">IFERROR(__xludf.DUMMYFUNCTION(" VLOOKUP(A4059, IMPORTRANGE(""https://docs.google.com/spreadsheets/d/1fj_Bhi2XPL3siwIh4sx4VRLAe31yD50oKdj5UlRYW0c/"", ""Сводка!A:AA""), 5, FALSE)"),196)</f>
        <v>196</v>
      </c>
      <c r="F4005" s="148" t="s">
        <v>1522</v>
      </c>
      <c r="G4005" s="147">
        <f ca="1">IFERROR(__xludf.DUMMYFUNCTION(" VLOOKUP(A4059, IMPORTRANGE(""https://docs.google.com/spreadsheets/d/1QNLbnkR_AongFt22vMfNzfpjZ0CjpI8QI-w0wBnYA1w/"", ""Инфа!A:AA""), 6, FALSE)"),2024)</f>
        <v>2024</v>
      </c>
      <c r="H4005" s="150">
        <v>10900</v>
      </c>
      <c r="I4005" s="151" t="s">
        <v>398</v>
      </c>
      <c r="J4005" s="93" t="s">
        <v>10752</v>
      </c>
      <c r="K4005" s="153"/>
      <c r="L4005" s="153"/>
      <c r="M4005" s="153"/>
      <c r="N4005" s="153"/>
      <c r="O4005" s="153"/>
      <c r="P4005" s="153"/>
      <c r="Q4005" s="153"/>
      <c r="R4005" s="153"/>
      <c r="S4005" s="153"/>
    </row>
    <row r="4006" spans="1:19" ht="112.5">
      <c r="A4006" s="277" t="s">
        <v>25424</v>
      </c>
      <c r="B4006" s="253" t="s">
        <v>153</v>
      </c>
      <c r="C4006" s="93" t="s">
        <v>10753</v>
      </c>
      <c r="D4006" s="93" t="s">
        <v>10754</v>
      </c>
      <c r="E4006" s="148">
        <f ca="1">IFERROR(__xludf.DUMMYFUNCTION(" VLOOKUP(A4060, IMPORTRANGE(""https://docs.google.com/spreadsheets/d/1fj_Bhi2XPL3siwIh4sx4VRLAe31yD50oKdj5UlRYW0c/"", ""Сводка!A:AA""), 5, FALSE)"),268)</f>
        <v>268</v>
      </c>
      <c r="F4006" s="148" t="s">
        <v>1523</v>
      </c>
      <c r="G4006" s="147">
        <f ca="1">IFERROR(__xludf.DUMMYFUNCTION(" VLOOKUP(A4060, IMPORTRANGE(""https://docs.google.com/spreadsheets/d/1QNLbnkR_AongFt22vMfNzfpjZ0CjpI8QI-w0wBnYA1w/"", ""Инфа!A:AA""), 6, FALSE)"),2024)</f>
        <v>2024</v>
      </c>
      <c r="H4006" s="150">
        <v>21100</v>
      </c>
      <c r="I4006" s="151" t="s">
        <v>398</v>
      </c>
      <c r="J4006" s="93" t="s">
        <v>10755</v>
      </c>
      <c r="K4006" s="153"/>
      <c r="L4006" s="153"/>
      <c r="M4006" s="153"/>
      <c r="N4006" s="153"/>
      <c r="O4006" s="153"/>
      <c r="P4006" s="153"/>
      <c r="Q4006" s="153"/>
      <c r="R4006" s="153"/>
      <c r="S4006" s="153"/>
    </row>
    <row r="4007" spans="1:19" ht="93.75">
      <c r="A4007" s="277" t="s">
        <v>25424</v>
      </c>
      <c r="B4007" s="253" t="s">
        <v>153</v>
      </c>
      <c r="C4007" s="93" t="s">
        <v>10756</v>
      </c>
      <c r="D4007" s="93" t="s">
        <v>10757</v>
      </c>
      <c r="E4007" s="148">
        <f ca="1">IFERROR(__xludf.DUMMYFUNCTION(" VLOOKUP(A4061, IMPORTRANGE(""https://docs.google.com/spreadsheets/d/1fj_Bhi2XPL3siwIh4sx4VRLAe31yD50oKdj5UlRYW0c/"", ""Сводка!A:AA""), 5, FALSE)"),240)</f>
        <v>240</v>
      </c>
      <c r="F4007" s="148" t="s">
        <v>50</v>
      </c>
      <c r="G4007" s="147">
        <f ca="1">IFERROR(__xludf.DUMMYFUNCTION(" VLOOKUP(A4061, IMPORTRANGE(""https://docs.google.com/spreadsheets/d/1QNLbnkR_AongFt22vMfNzfpjZ0CjpI8QI-w0wBnYA1w/"", ""Инфа!A:AA""), 6, FALSE)"),2024)</f>
        <v>2024</v>
      </c>
      <c r="H4007" s="150">
        <v>19400</v>
      </c>
      <c r="I4007" s="151" t="s">
        <v>1153</v>
      </c>
      <c r="J4007" s="93" t="s">
        <v>10758</v>
      </c>
      <c r="K4007" s="153"/>
      <c r="L4007" s="153"/>
      <c r="M4007" s="153"/>
      <c r="N4007" s="153"/>
      <c r="O4007" s="153"/>
      <c r="P4007" s="153"/>
      <c r="Q4007" s="153"/>
      <c r="R4007" s="153"/>
      <c r="S4007" s="153"/>
    </row>
    <row r="4008" spans="1:19" ht="131.25">
      <c r="A4008" s="277" t="s">
        <v>25424</v>
      </c>
      <c r="B4008" s="253" t="s">
        <v>400</v>
      </c>
      <c r="C4008" s="93" t="s">
        <v>10759</v>
      </c>
      <c r="D4008" s="93" t="s">
        <v>10760</v>
      </c>
      <c r="E4008" s="148">
        <f ca="1">IFERROR(__xludf.DUMMYFUNCTION(" VLOOKUP(A4062, IMPORTRANGE(""https://docs.google.com/spreadsheets/d/1fj_Bhi2XPL3siwIh4sx4VRLAe31yD50oKdj5UlRYW0c/"", ""Сводка!A:AA""), 5, FALSE)"),160)</f>
        <v>160</v>
      </c>
      <c r="F4008" s="148" t="s">
        <v>677</v>
      </c>
      <c r="G4008" s="147">
        <f ca="1">IFERROR(__xludf.DUMMYFUNCTION(" VLOOKUP(A4062, IMPORTRANGE(""https://docs.google.com/spreadsheets/d/1QNLbnkR_AongFt22vMfNzfpjZ0CjpI8QI-w0wBnYA1w/"", ""Инфа!A:AA""), 6, FALSE)"),2024)</f>
        <v>2024</v>
      </c>
      <c r="H4008" s="150">
        <v>9800</v>
      </c>
      <c r="I4008" s="151" t="s">
        <v>28</v>
      </c>
      <c r="J4008" s="93" t="s">
        <v>10761</v>
      </c>
      <c r="K4008" s="153"/>
      <c r="L4008" s="153"/>
      <c r="M4008" s="153"/>
      <c r="N4008" s="153"/>
      <c r="O4008" s="153"/>
      <c r="P4008" s="153"/>
      <c r="Q4008" s="153"/>
      <c r="R4008" s="153"/>
      <c r="S4008" s="153"/>
    </row>
    <row r="4009" spans="1:19" ht="131.25">
      <c r="A4009" s="277" t="s">
        <v>25424</v>
      </c>
      <c r="B4009" s="253" t="s">
        <v>400</v>
      </c>
      <c r="C4009" s="93" t="s">
        <v>10762</v>
      </c>
      <c r="D4009" s="93" t="s">
        <v>10763</v>
      </c>
      <c r="E4009" s="148">
        <f ca="1">IFERROR(__xludf.DUMMYFUNCTION(" VLOOKUP(A4063, IMPORTRANGE(""https://docs.google.com/spreadsheets/d/1fj_Bhi2XPL3siwIh4sx4VRLAe31yD50oKdj5UlRYW0c/"", ""Сводка!A:AA""), 5, FALSE)"),336)</f>
        <v>336</v>
      </c>
      <c r="F4009" s="148" t="s">
        <v>466</v>
      </c>
      <c r="G4009" s="147">
        <f ca="1">IFERROR(__xludf.DUMMYFUNCTION(" VLOOKUP(A4063, IMPORTRANGE(""https://docs.google.com/spreadsheets/d/1QNLbnkR_AongFt22vMfNzfpjZ0CjpI8QI-w0wBnYA1w/"", ""Инфа!A:AA""), 6, FALSE)"),2024)</f>
        <v>2024</v>
      </c>
      <c r="H4009" s="150">
        <v>25200</v>
      </c>
      <c r="I4009" s="156" t="s">
        <v>497</v>
      </c>
      <c r="J4009" s="93" t="s">
        <v>10764</v>
      </c>
      <c r="K4009" s="153"/>
      <c r="L4009" s="153"/>
      <c r="M4009" s="153"/>
      <c r="N4009" s="153"/>
      <c r="O4009" s="153"/>
      <c r="P4009" s="153"/>
      <c r="Q4009" s="153"/>
      <c r="R4009" s="153"/>
      <c r="S4009" s="153"/>
    </row>
    <row r="4010" spans="1:19" ht="93.75">
      <c r="A4010" s="277" t="s">
        <v>25424</v>
      </c>
      <c r="B4010" s="253" t="s">
        <v>153</v>
      </c>
      <c r="C4010" s="93" t="s">
        <v>10762</v>
      </c>
      <c r="D4010" s="93" t="s">
        <v>10765</v>
      </c>
      <c r="E4010" s="148">
        <f ca="1">IFERROR(__xludf.DUMMYFUNCTION(" VLOOKUP(A4064, IMPORTRANGE(""https://docs.google.com/spreadsheets/d/1fj_Bhi2XPL3siwIh4sx4VRLAe31yD50oKdj5UlRYW0c/"", ""Сводка!A:AA""), 5, FALSE)"),240)</f>
        <v>240</v>
      </c>
      <c r="F4010" s="148" t="s">
        <v>507</v>
      </c>
      <c r="G4010" s="147">
        <f ca="1">IFERROR(__xludf.DUMMYFUNCTION(" VLOOKUP(A4064, IMPORTRANGE(""https://docs.google.com/spreadsheets/d/1QNLbnkR_AongFt22vMfNzfpjZ0CjpI8QI-w0wBnYA1w/"", ""Инфа!A:AA""), 6, FALSE)"),2024)</f>
        <v>2024</v>
      </c>
      <c r="H4010" s="150">
        <v>19400</v>
      </c>
      <c r="I4010" s="156" t="s">
        <v>497</v>
      </c>
      <c r="J4010" s="93"/>
      <c r="K4010" s="153"/>
      <c r="L4010" s="153"/>
      <c r="M4010" s="153"/>
      <c r="N4010" s="153"/>
      <c r="O4010" s="153"/>
      <c r="P4010" s="153"/>
      <c r="Q4010" s="153"/>
      <c r="R4010" s="153"/>
      <c r="S4010" s="153"/>
    </row>
    <row r="4011" spans="1:19" ht="37.5">
      <c r="A4011" s="277" t="s">
        <v>25424</v>
      </c>
      <c r="B4011" s="253" t="s">
        <v>153</v>
      </c>
      <c r="C4011" s="93" t="s">
        <v>10766</v>
      </c>
      <c r="D4011" s="93" t="s">
        <v>10767</v>
      </c>
      <c r="E4011" s="148">
        <f ca="1">IFERROR(__xludf.DUMMYFUNCTION(" VLOOKUP(A4065, IMPORTRANGE(""https://docs.google.com/spreadsheets/d/1fj_Bhi2XPL3siwIh4sx4VRLAe31yD50oKdj5UlRYW0c/"", ""Сводка!A:AA""), 5, FALSE)"),382)</f>
        <v>382</v>
      </c>
      <c r="F4011" s="148" t="s">
        <v>456</v>
      </c>
      <c r="G4011" s="147">
        <f ca="1">IFERROR(__xludf.DUMMYFUNCTION(" VLOOKUP(A4065, IMPORTRANGE(""https://docs.google.com/spreadsheets/d/1QNLbnkR_AongFt22vMfNzfpjZ0CjpI8QI-w0wBnYA1w/"", ""Инфа!A:AA""), 6, FALSE)"),2024)</f>
        <v>2024</v>
      </c>
      <c r="H4011" s="154">
        <v>27900</v>
      </c>
      <c r="I4011" s="151" t="s">
        <v>743</v>
      </c>
      <c r="J4011" s="93"/>
      <c r="K4011" s="153"/>
      <c r="L4011" s="153"/>
      <c r="M4011" s="153"/>
      <c r="N4011" s="153"/>
      <c r="O4011" s="153"/>
      <c r="P4011" s="153"/>
      <c r="Q4011" s="153"/>
      <c r="R4011" s="153"/>
      <c r="S4011" s="153"/>
    </row>
    <row r="4012" spans="1:19" ht="150">
      <c r="A4012" s="277" t="s">
        <v>25424</v>
      </c>
      <c r="B4012" s="253" t="s">
        <v>400</v>
      </c>
      <c r="C4012" s="93" t="s">
        <v>10768</v>
      </c>
      <c r="D4012" s="93" t="s">
        <v>10769</v>
      </c>
      <c r="E4012" s="148">
        <f ca="1">IFERROR(__xludf.DUMMYFUNCTION(" VLOOKUP(A4066, IMPORTRANGE(""https://docs.google.com/spreadsheets/d/1fj_Bhi2XPL3siwIh4sx4VRLAe31yD50oKdj5UlRYW0c/"", ""Сводка!A:AA""), 5, FALSE)"),344)</f>
        <v>344</v>
      </c>
      <c r="F4012" s="148" t="s">
        <v>466</v>
      </c>
      <c r="G4012" s="147">
        <f ca="1">IFERROR(__xludf.DUMMYFUNCTION(" VLOOKUP(A4066, IMPORTRANGE(""https://docs.google.com/spreadsheets/d/1QNLbnkR_AongFt22vMfNzfpjZ0CjpI8QI-w0wBnYA1w/"", ""Инфа!A:AA""), 6, FALSE)"),2024)</f>
        <v>2024</v>
      </c>
      <c r="H4012" s="150">
        <v>15300</v>
      </c>
      <c r="I4012" s="156" t="s">
        <v>257</v>
      </c>
      <c r="J4012" s="93" t="s">
        <v>10770</v>
      </c>
      <c r="K4012" s="153"/>
      <c r="L4012" s="153"/>
      <c r="M4012" s="153"/>
      <c r="N4012" s="153"/>
      <c r="O4012" s="153"/>
      <c r="P4012" s="153"/>
      <c r="Q4012" s="153"/>
      <c r="R4012" s="153"/>
      <c r="S4012" s="153"/>
    </row>
    <row r="4013" spans="1:19" ht="168.75">
      <c r="A4013" s="277" t="s">
        <v>25424</v>
      </c>
      <c r="B4013" s="253" t="s">
        <v>400</v>
      </c>
      <c r="C4013" s="93" t="s">
        <v>10771</v>
      </c>
      <c r="D4013" s="93" t="s">
        <v>10772</v>
      </c>
      <c r="E4013" s="148" t="e">
        <f>#REF!</f>
        <v>#REF!</v>
      </c>
      <c r="F4013" s="148" t="s">
        <v>50</v>
      </c>
      <c r="G4013" s="147">
        <f ca="1">IFERROR(__xludf.DUMMYFUNCTION(" VLOOKUP(A4067, IMPORTRANGE(""https://docs.google.com/spreadsheets/d/1QNLbnkR_AongFt22vMfNzfpjZ0CjpI8QI-w0wBnYA1w/"", ""Инфа!A:AA""), 6, FALSE)"),2024)</f>
        <v>2024</v>
      </c>
      <c r="H4013" s="150">
        <v>9700</v>
      </c>
      <c r="I4013" s="156" t="s">
        <v>257</v>
      </c>
      <c r="J4013" s="93" t="s">
        <v>10773</v>
      </c>
      <c r="K4013" s="153"/>
      <c r="L4013" s="153"/>
      <c r="M4013" s="153"/>
      <c r="N4013" s="153"/>
      <c r="O4013" s="153"/>
      <c r="P4013" s="153"/>
      <c r="Q4013" s="153"/>
      <c r="R4013" s="153"/>
      <c r="S4013" s="153"/>
    </row>
    <row r="4014" spans="1:19" ht="150">
      <c r="A4014" s="277" t="s">
        <v>25424</v>
      </c>
      <c r="B4014" s="253" t="s">
        <v>400</v>
      </c>
      <c r="C4014" s="93" t="s">
        <v>10774</v>
      </c>
      <c r="D4014" s="93" t="s">
        <v>10775</v>
      </c>
      <c r="E4014" s="148">
        <f ca="1">IFERROR(__xludf.DUMMYFUNCTION(" VLOOKUP(A4068, IMPORTRANGE(""https://docs.google.com/spreadsheets/d/1fj_Bhi2XPL3siwIh4sx4VRLAe31yD50oKdj5UlRYW0c/"", ""Сводка!A:AA""), 5, FALSE)"),156)</f>
        <v>156</v>
      </c>
      <c r="F4014" s="148" t="s">
        <v>415</v>
      </c>
      <c r="G4014" s="147">
        <f ca="1">IFERROR(__xludf.DUMMYFUNCTION(" VLOOKUP(A4068, IMPORTRANGE(""https://docs.google.com/spreadsheets/d/1QNLbnkR_AongFt22vMfNzfpjZ0CjpI8QI-w0wBnYA1w/"", ""Инфа!A:AA""), 6, FALSE)"),2024)</f>
        <v>2024</v>
      </c>
      <c r="H4014" s="150">
        <v>14400</v>
      </c>
      <c r="I4014" s="151" t="s">
        <v>2064</v>
      </c>
      <c r="J4014" s="93" t="s">
        <v>10776</v>
      </c>
      <c r="K4014" s="153"/>
      <c r="L4014" s="153"/>
      <c r="M4014" s="153"/>
      <c r="N4014" s="153"/>
      <c r="O4014" s="153"/>
      <c r="P4014" s="153"/>
      <c r="Q4014" s="153"/>
      <c r="R4014" s="153"/>
      <c r="S4014" s="153"/>
    </row>
    <row r="4015" spans="1:19" ht="37.5">
      <c r="A4015" s="277" t="s">
        <v>25424</v>
      </c>
      <c r="B4015" s="253" t="s">
        <v>153</v>
      </c>
      <c r="C4015" s="96" t="s">
        <v>10777</v>
      </c>
      <c r="D4015" s="96" t="s">
        <v>10778</v>
      </c>
      <c r="E4015" s="148">
        <f ca="1">IFERROR(__xludf.DUMMYFUNCTION(" VLOOKUP(A4069, IMPORTRANGE(""https://docs.google.com/spreadsheets/d/1fj_Bhi2XPL3siwIh4sx4VRLAe31yD50oKdj5UlRYW0c/"", ""Сводка!A:AA""), 5, FALSE)"),120)</f>
        <v>120</v>
      </c>
      <c r="F4015" s="165" t="s">
        <v>50</v>
      </c>
      <c r="G4015" s="147">
        <f ca="1">IFERROR(__xludf.DUMMYFUNCTION(" VLOOKUP(A4069, IMPORTRANGE(""https://docs.google.com/spreadsheets/d/1QNLbnkR_AongFt22vMfNzfpjZ0CjpI8QI-w0wBnYA1w/"", ""Инфа!A:AA""), 6, FALSE)"),2024)</f>
        <v>2024</v>
      </c>
      <c r="H4015" s="150">
        <v>8600</v>
      </c>
      <c r="I4015" s="151" t="s">
        <v>238</v>
      </c>
      <c r="J4015" s="93"/>
      <c r="K4015" s="153"/>
      <c r="L4015" s="153"/>
      <c r="M4015" s="153"/>
      <c r="N4015" s="153"/>
      <c r="O4015" s="153"/>
      <c r="P4015" s="153"/>
      <c r="Q4015" s="153"/>
      <c r="R4015" s="153"/>
      <c r="S4015" s="153"/>
    </row>
    <row r="4016" spans="1:19" ht="37.5">
      <c r="A4016" s="277" t="s">
        <v>25424</v>
      </c>
      <c r="B4016" s="253" t="s">
        <v>400</v>
      </c>
      <c r="C4016" s="93" t="s">
        <v>10779</v>
      </c>
      <c r="D4016" s="93" t="s">
        <v>10780</v>
      </c>
      <c r="E4016" s="148">
        <f ca="1">IFERROR(__xludf.DUMMYFUNCTION(" VLOOKUP(A4070, IMPORTRANGE(""https://docs.google.com/spreadsheets/d/1fj_Bhi2XPL3siwIh4sx4VRLAe31yD50oKdj5UlRYW0c/"", ""Сводка!A:AA""), 5, FALSE)"),92)</f>
        <v>92</v>
      </c>
      <c r="F4016" s="148" t="s">
        <v>415</v>
      </c>
      <c r="G4016" s="147">
        <f ca="1">IFERROR(__xludf.DUMMYFUNCTION(" VLOOKUP(A4070, IMPORTRANGE(""https://docs.google.com/spreadsheets/d/1QNLbnkR_AongFt22vMfNzfpjZ0CjpI8QI-w0wBnYA1w/"", ""Инфа!A:AA""), 6, FALSE)"),2024)</f>
        <v>2024</v>
      </c>
      <c r="H4016" s="150">
        <v>7800</v>
      </c>
      <c r="I4016" s="156" t="s">
        <v>554</v>
      </c>
      <c r="J4016" s="93"/>
      <c r="K4016" s="153"/>
      <c r="L4016" s="153"/>
      <c r="M4016" s="153"/>
      <c r="N4016" s="153"/>
      <c r="O4016" s="153"/>
      <c r="P4016" s="153"/>
      <c r="Q4016" s="153"/>
      <c r="R4016" s="153"/>
      <c r="S4016" s="153"/>
    </row>
    <row r="4017" spans="1:19" ht="37.5">
      <c r="A4017" s="277" t="s">
        <v>25424</v>
      </c>
      <c r="B4017" s="253" t="s">
        <v>400</v>
      </c>
      <c r="C4017" s="93" t="s">
        <v>10779</v>
      </c>
      <c r="D4017" s="93" t="s">
        <v>10781</v>
      </c>
      <c r="E4017" s="148">
        <f ca="1">IFERROR(__xludf.DUMMYFUNCTION(" VLOOKUP(A4071, IMPORTRANGE(""https://docs.google.com/spreadsheets/d/1fj_Bhi2XPL3siwIh4sx4VRLAe31yD50oKdj5UlRYW0c/"", ""Сводка!A:AA""), 5, FALSE)"),120)</f>
        <v>120</v>
      </c>
      <c r="F4017" s="148" t="s">
        <v>415</v>
      </c>
      <c r="G4017" s="147">
        <f ca="1">IFERROR(__xludf.DUMMYFUNCTION(" VLOOKUP(A4071, IMPORTRANGE(""https://docs.google.com/spreadsheets/d/1QNLbnkR_AongFt22vMfNzfpjZ0CjpI8QI-w0wBnYA1w/"", ""Инфа!A:AA""), 6, FALSE)"),2024)</f>
        <v>2024</v>
      </c>
      <c r="H4017" s="150">
        <v>8600</v>
      </c>
      <c r="I4017" s="156" t="s">
        <v>554</v>
      </c>
      <c r="J4017" s="93"/>
      <c r="K4017" s="153"/>
      <c r="L4017" s="153"/>
      <c r="M4017" s="153"/>
      <c r="N4017" s="153"/>
      <c r="O4017" s="153"/>
      <c r="P4017" s="153"/>
      <c r="Q4017" s="153"/>
      <c r="R4017" s="153"/>
      <c r="S4017" s="153"/>
    </row>
    <row r="4018" spans="1:19" ht="37.5">
      <c r="A4018" s="277" t="s">
        <v>25424</v>
      </c>
      <c r="B4018" s="253" t="s">
        <v>400</v>
      </c>
      <c r="C4018" s="93" t="s">
        <v>10779</v>
      </c>
      <c r="D4018" s="93" t="s">
        <v>10782</v>
      </c>
      <c r="E4018" s="148">
        <f ca="1">IFERROR(__xludf.DUMMYFUNCTION(" VLOOKUP(A4072, IMPORTRANGE(""https://docs.google.com/spreadsheets/d/1fj_Bhi2XPL3siwIh4sx4VRLAe31yD50oKdj5UlRYW0c/"", ""Сводка!A:AA""), 5, FALSE)"),116)</f>
        <v>116</v>
      </c>
      <c r="F4018" s="148" t="s">
        <v>415</v>
      </c>
      <c r="G4018" s="147">
        <f ca="1">IFERROR(__xludf.DUMMYFUNCTION(" VLOOKUP(A4072, IMPORTRANGE(""https://docs.google.com/spreadsheets/d/1QNLbnkR_AongFt22vMfNzfpjZ0CjpI8QI-w0wBnYA1w/"", ""Инфа!A:AA""), 6, FALSE)"),2024)</f>
        <v>2024</v>
      </c>
      <c r="H4018" s="150">
        <v>8500</v>
      </c>
      <c r="I4018" s="151" t="s">
        <v>18</v>
      </c>
      <c r="J4018" s="93"/>
      <c r="K4018" s="153"/>
      <c r="L4018" s="153"/>
      <c r="M4018" s="153"/>
      <c r="N4018" s="153"/>
      <c r="O4018" s="153"/>
      <c r="P4018" s="153"/>
      <c r="Q4018" s="153"/>
      <c r="R4018" s="153"/>
      <c r="S4018" s="153"/>
    </row>
    <row r="4019" spans="1:19" ht="37.5">
      <c r="A4019" s="277" t="s">
        <v>25424</v>
      </c>
      <c r="B4019" s="253" t="s">
        <v>400</v>
      </c>
      <c r="C4019" s="93" t="s">
        <v>10779</v>
      </c>
      <c r="D4019" s="93" t="s">
        <v>10783</v>
      </c>
      <c r="E4019" s="148">
        <f ca="1">IFERROR(__xludf.DUMMYFUNCTION(" VLOOKUP(A4073, IMPORTRANGE(""https://docs.google.com/spreadsheets/d/1fj_Bhi2XPL3siwIh4sx4VRLAe31yD50oKdj5UlRYW0c/"", ""Сводка!A:AA""), 5, FALSE)"),328)</f>
        <v>328</v>
      </c>
      <c r="F4019" s="148" t="s">
        <v>415</v>
      </c>
      <c r="G4019" s="147">
        <f ca="1">IFERROR(__xludf.DUMMYFUNCTION(" VLOOKUP(A4073, IMPORTRANGE(""https://docs.google.com/spreadsheets/d/1QNLbnkR_AongFt22vMfNzfpjZ0CjpI8QI-w0wBnYA1w/"", ""Инфа!A:AA""), 6, FALSE)"),2024)</f>
        <v>2024</v>
      </c>
      <c r="H4019" s="150">
        <v>24700</v>
      </c>
      <c r="I4019" s="151" t="s">
        <v>282</v>
      </c>
      <c r="J4019" s="93"/>
      <c r="K4019" s="153"/>
      <c r="L4019" s="153"/>
      <c r="M4019" s="153"/>
      <c r="N4019" s="153"/>
      <c r="O4019" s="153"/>
      <c r="P4019" s="153"/>
      <c r="Q4019" s="153"/>
      <c r="R4019" s="153"/>
      <c r="S4019" s="153"/>
    </row>
    <row r="4020" spans="1:19" ht="262.5">
      <c r="A4020" s="277" t="s">
        <v>25424</v>
      </c>
      <c r="B4020" s="253" t="s">
        <v>400</v>
      </c>
      <c r="C4020" s="93" t="s">
        <v>10784</v>
      </c>
      <c r="D4020" s="93" t="s">
        <v>3068</v>
      </c>
      <c r="E4020" s="148">
        <f ca="1">IFERROR(__xludf.DUMMYFUNCTION(" VLOOKUP(A4074, IMPORTRANGE(""https://docs.google.com/spreadsheets/d/1fj_Bhi2XPL3siwIh4sx4VRLAe31yD50oKdj5UlRYW0c/"", ""Сводка!A:AA""), 5, FALSE)"),256)</f>
        <v>256</v>
      </c>
      <c r="F4020" s="148" t="s">
        <v>415</v>
      </c>
      <c r="G4020" s="147">
        <f ca="1">IFERROR(__xludf.DUMMYFUNCTION(" VLOOKUP(A4074, IMPORTRANGE(""https://docs.google.com/spreadsheets/d/1QNLbnkR_AongFt22vMfNzfpjZ0CjpI8QI-w0wBnYA1w/"", ""Инфа!A:AA""), 6, FALSE)"),2024)</f>
        <v>2024</v>
      </c>
      <c r="H4020" s="150">
        <v>20400</v>
      </c>
      <c r="I4020" s="151" t="s">
        <v>133</v>
      </c>
      <c r="J4020" s="93" t="s">
        <v>10785</v>
      </c>
      <c r="K4020" s="153"/>
      <c r="L4020" s="153"/>
      <c r="M4020" s="153"/>
      <c r="N4020" s="153"/>
      <c r="O4020" s="153"/>
      <c r="P4020" s="153"/>
      <c r="Q4020" s="153"/>
      <c r="R4020" s="153"/>
      <c r="S4020" s="153"/>
    </row>
    <row r="4021" spans="1:19" ht="93.75">
      <c r="A4021" s="277" t="s">
        <v>25424</v>
      </c>
      <c r="B4021" s="253" t="s">
        <v>153</v>
      </c>
      <c r="C4021" s="93" t="s">
        <v>10786</v>
      </c>
      <c r="D4021" s="93" t="s">
        <v>1976</v>
      </c>
      <c r="E4021" s="148">
        <f ca="1">IFERROR(__xludf.DUMMYFUNCTION(" VLOOKUP(A4075, IMPORTRANGE(""https://docs.google.com/spreadsheets/d/1fj_Bhi2XPL3siwIh4sx4VRLAe31yD50oKdj5UlRYW0c/"", ""Сводка!A:AA""), 5, FALSE)"),148)</f>
        <v>148</v>
      </c>
      <c r="F4021" s="148" t="s">
        <v>50</v>
      </c>
      <c r="G4021" s="147">
        <f ca="1">IFERROR(__xludf.DUMMYFUNCTION(" VLOOKUP(A4075, IMPORTRANGE(""https://docs.google.com/spreadsheets/d/1QNLbnkR_AongFt22vMfNzfpjZ0CjpI8QI-w0wBnYA1w/"", ""Инфа!A:AA""), 6, FALSE)"),2024)</f>
        <v>2024</v>
      </c>
      <c r="H4021" s="150">
        <v>9400</v>
      </c>
      <c r="I4021" s="151" t="s">
        <v>274</v>
      </c>
      <c r="J4021" s="93" t="s">
        <v>10787</v>
      </c>
      <c r="K4021" s="153"/>
      <c r="L4021" s="153"/>
      <c r="M4021" s="153"/>
      <c r="N4021" s="153"/>
      <c r="O4021" s="153"/>
      <c r="P4021" s="153"/>
      <c r="Q4021" s="153"/>
      <c r="R4021" s="153"/>
      <c r="S4021" s="153"/>
    </row>
    <row r="4022" spans="1:19" ht="262.5">
      <c r="A4022" s="277" t="s">
        <v>25424</v>
      </c>
      <c r="B4022" s="253" t="s">
        <v>153</v>
      </c>
      <c r="C4022" s="93" t="s">
        <v>10788</v>
      </c>
      <c r="D4022" s="93" t="s">
        <v>10789</v>
      </c>
      <c r="E4022" s="148">
        <f ca="1">IFERROR(__xludf.DUMMYFUNCTION(" VLOOKUP(A4076, IMPORTRANGE(""https://docs.google.com/spreadsheets/d/1fj_Bhi2XPL3siwIh4sx4VRLAe31yD50oKdj5UlRYW0c/"", ""Сводка!A:AA""), 5, FALSE)"),168)</f>
        <v>168</v>
      </c>
      <c r="F4022" s="148" t="s">
        <v>108</v>
      </c>
      <c r="G4022" s="147">
        <f ca="1">IFERROR(__xludf.DUMMYFUNCTION(" VLOOKUP(A4076, IMPORTRANGE(""https://docs.google.com/spreadsheets/d/1QNLbnkR_AongFt22vMfNzfpjZ0CjpI8QI-w0wBnYA1w/"", ""Инфа!A:AA""), 6, FALSE)"),2024)</f>
        <v>2024</v>
      </c>
      <c r="H4022" s="150">
        <v>15100</v>
      </c>
      <c r="I4022" s="151" t="s">
        <v>429</v>
      </c>
      <c r="J4022" s="93" t="s">
        <v>10790</v>
      </c>
      <c r="K4022" s="153"/>
      <c r="L4022" s="153"/>
      <c r="M4022" s="153"/>
      <c r="N4022" s="153"/>
      <c r="O4022" s="153"/>
      <c r="P4022" s="153"/>
      <c r="Q4022" s="153"/>
      <c r="R4022" s="153"/>
      <c r="S4022" s="153"/>
    </row>
    <row r="4023" spans="1:19" ht="131.25">
      <c r="A4023" s="277" t="s">
        <v>25424</v>
      </c>
      <c r="B4023" s="253" t="s">
        <v>153</v>
      </c>
      <c r="C4023" s="96" t="s">
        <v>10791</v>
      </c>
      <c r="D4023" s="96" t="s">
        <v>10792</v>
      </c>
      <c r="E4023" s="148">
        <f ca="1">IFERROR(__xludf.DUMMYFUNCTION(" VLOOKUP(A4077, IMPORTRANGE(""https://docs.google.com/spreadsheets/d/1fj_Bhi2XPL3siwIh4sx4VRLAe31yD50oKdj5UlRYW0c/"", ""Сводка!A:AA""), 5, FALSE)"),112)</f>
        <v>112</v>
      </c>
      <c r="F4023" s="165" t="s">
        <v>50</v>
      </c>
      <c r="G4023" s="147">
        <f ca="1">IFERROR(__xludf.DUMMYFUNCTION(" VLOOKUP(A4077, IMPORTRANGE(""https://docs.google.com/spreadsheets/d/1QNLbnkR_AongFt22vMfNzfpjZ0CjpI8QI-w0wBnYA1w/"", ""Инфа!A:AA""), 6, FALSE)"),2024)</f>
        <v>2024</v>
      </c>
      <c r="H4023" s="150">
        <v>8400</v>
      </c>
      <c r="I4023" s="151" t="s">
        <v>210</v>
      </c>
      <c r="J4023" s="93" t="s">
        <v>10793</v>
      </c>
      <c r="K4023" s="153"/>
      <c r="L4023" s="153"/>
      <c r="M4023" s="153"/>
      <c r="N4023" s="153"/>
      <c r="O4023" s="153"/>
      <c r="P4023" s="153"/>
      <c r="Q4023" s="153"/>
      <c r="R4023" s="153"/>
      <c r="S4023" s="153"/>
    </row>
    <row r="4024" spans="1:19" ht="75">
      <c r="A4024" s="277" t="s">
        <v>25424</v>
      </c>
      <c r="B4024" s="253" t="s">
        <v>400</v>
      </c>
      <c r="C4024" s="93" t="s">
        <v>10794</v>
      </c>
      <c r="D4024" s="93" t="s">
        <v>10795</v>
      </c>
      <c r="E4024" s="148">
        <f ca="1">IFERROR(__xludf.DUMMYFUNCTION(" VLOOKUP(A4078, IMPORTRANGE(""https://docs.google.com/spreadsheets/d/1fj_Bhi2XPL3siwIh4sx4VRLAe31yD50oKdj5UlRYW0c/"", ""Сводка!A:AA""), 5, FALSE)"),188)</f>
        <v>188</v>
      </c>
      <c r="F4024" s="148" t="s">
        <v>415</v>
      </c>
      <c r="G4024" s="147">
        <f ca="1">IFERROR(__xludf.DUMMYFUNCTION(" VLOOKUP(A4078, IMPORTRANGE(""https://docs.google.com/spreadsheets/d/1QNLbnkR_AongFt22vMfNzfpjZ0CjpI8QI-w0wBnYA1w/"", ""Инфа!A:AA""), 6, FALSE)"),2024)</f>
        <v>2024</v>
      </c>
      <c r="H4024" s="150">
        <v>10600</v>
      </c>
      <c r="I4024" s="151" t="s">
        <v>210</v>
      </c>
      <c r="J4024" s="93"/>
      <c r="K4024" s="153"/>
      <c r="L4024" s="153"/>
      <c r="M4024" s="153"/>
      <c r="N4024" s="153"/>
      <c r="O4024" s="153"/>
      <c r="P4024" s="153"/>
      <c r="Q4024" s="153"/>
      <c r="R4024" s="153"/>
      <c r="S4024" s="153"/>
    </row>
    <row r="4025" spans="1:19" ht="75">
      <c r="A4025" s="277" t="s">
        <v>25424</v>
      </c>
      <c r="B4025" s="253" t="s">
        <v>400</v>
      </c>
      <c r="C4025" s="93" t="s">
        <v>10796</v>
      </c>
      <c r="D4025" s="93" t="s">
        <v>5130</v>
      </c>
      <c r="E4025" s="148">
        <f ca="1">IFERROR(__xludf.DUMMYFUNCTION(" VLOOKUP(A4079, IMPORTRANGE(""https://docs.google.com/spreadsheets/d/1fj_Bhi2XPL3siwIh4sx4VRLAe31yD50oKdj5UlRYW0c/"", ""Сводка!A:AA""), 5, FALSE)"),80)</f>
        <v>80</v>
      </c>
      <c r="F4025" s="148" t="s">
        <v>266</v>
      </c>
      <c r="G4025" s="147">
        <f ca="1">IFERROR(__xludf.DUMMYFUNCTION(" VLOOKUP(A4079, IMPORTRANGE(""https://docs.google.com/spreadsheets/d/1QNLbnkR_AongFt22vMfNzfpjZ0CjpI8QI-w0wBnYA1w/"", ""Инфа!A:AA""), 6, FALSE)"),2024)</f>
        <v>2024</v>
      </c>
      <c r="H4025" s="150">
        <v>9800</v>
      </c>
      <c r="I4025" s="156" t="s">
        <v>72</v>
      </c>
      <c r="J4025" s="93"/>
      <c r="K4025" s="153"/>
      <c r="L4025" s="153"/>
      <c r="M4025" s="153"/>
      <c r="N4025" s="153"/>
      <c r="O4025" s="153"/>
      <c r="P4025" s="153"/>
      <c r="Q4025" s="153"/>
      <c r="R4025" s="153"/>
      <c r="S4025" s="153"/>
    </row>
    <row r="4026" spans="1:19" ht="56.25">
      <c r="A4026" s="277" t="s">
        <v>25424</v>
      </c>
      <c r="B4026" s="253" t="s">
        <v>400</v>
      </c>
      <c r="C4026" s="93" t="s">
        <v>10796</v>
      </c>
      <c r="D4026" s="93" t="s">
        <v>10797</v>
      </c>
      <c r="E4026" s="148">
        <f ca="1">IFERROR(__xludf.DUMMYFUNCTION(" VLOOKUP(A4080, IMPORTRANGE(""https://docs.google.com/spreadsheets/d/1fj_Bhi2XPL3siwIh4sx4VRLAe31yD50oKdj5UlRYW0c/"", ""Сводка!A:AA""), 5, FALSE)"),76)</f>
        <v>76</v>
      </c>
      <c r="F4026" s="148" t="s">
        <v>415</v>
      </c>
      <c r="G4026" s="147">
        <f ca="1">IFERROR(__xludf.DUMMYFUNCTION(" VLOOKUP(A4080, IMPORTRANGE(""https://docs.google.com/spreadsheets/d/1QNLbnkR_AongFt22vMfNzfpjZ0CjpI8QI-w0wBnYA1w/"", ""Инфа!A:AA""), 6, FALSE)"),2024)</f>
        <v>2024</v>
      </c>
      <c r="H4026" s="150">
        <v>9600</v>
      </c>
      <c r="I4026" s="151" t="s">
        <v>274</v>
      </c>
      <c r="J4026" s="93"/>
      <c r="K4026" s="153"/>
      <c r="L4026" s="153"/>
      <c r="M4026" s="153"/>
      <c r="N4026" s="153"/>
      <c r="O4026" s="153"/>
      <c r="P4026" s="153"/>
      <c r="Q4026" s="153"/>
      <c r="R4026" s="153"/>
      <c r="S4026" s="153"/>
    </row>
    <row r="4027" spans="1:19" ht="75">
      <c r="A4027" s="277" t="s">
        <v>25424</v>
      </c>
      <c r="B4027" s="253" t="s">
        <v>400</v>
      </c>
      <c r="C4027" s="93" t="s">
        <v>10798</v>
      </c>
      <c r="D4027" s="93" t="s">
        <v>10799</v>
      </c>
      <c r="E4027" s="148">
        <f ca="1">IFERROR(__xludf.DUMMYFUNCTION(" VLOOKUP(A4081, IMPORTRANGE(""https://docs.google.com/spreadsheets/d/1fj_Bhi2XPL3siwIh4sx4VRLAe31yD50oKdj5UlRYW0c/"", ""Сводка!A:AA""), 5, FALSE)"),108)</f>
        <v>108</v>
      </c>
      <c r="F4027" s="148" t="s">
        <v>415</v>
      </c>
      <c r="G4027" s="147">
        <f ca="1">IFERROR(__xludf.DUMMYFUNCTION(" VLOOKUP(A4081, IMPORTRANGE(""https://docs.google.com/spreadsheets/d/1QNLbnkR_AongFt22vMfNzfpjZ0CjpI8QI-w0wBnYA1w/"", ""Инфа!A:AA""), 6, FALSE)"),2024)</f>
        <v>2024</v>
      </c>
      <c r="H4027" s="150">
        <v>8200</v>
      </c>
      <c r="I4027" s="151" t="s">
        <v>85</v>
      </c>
      <c r="J4027" s="93"/>
      <c r="K4027" s="153"/>
      <c r="L4027" s="153"/>
      <c r="M4027" s="153"/>
      <c r="N4027" s="153"/>
      <c r="O4027" s="153"/>
      <c r="P4027" s="153"/>
      <c r="Q4027" s="153"/>
      <c r="R4027" s="153"/>
      <c r="S4027" s="153"/>
    </row>
    <row r="4028" spans="1:19" ht="225">
      <c r="A4028" s="277" t="s">
        <v>25424</v>
      </c>
      <c r="B4028" s="253" t="s">
        <v>400</v>
      </c>
      <c r="C4028" s="93" t="s">
        <v>10800</v>
      </c>
      <c r="D4028" s="93" t="s">
        <v>10801</v>
      </c>
      <c r="E4028" s="148">
        <f ca="1">IFERROR(__xludf.DUMMYFUNCTION(" VLOOKUP(A4082, IMPORTRANGE(""https://docs.google.com/spreadsheets/d/1fj_Bhi2XPL3siwIh4sx4VRLAe31yD50oKdj5UlRYW0c/"", ""Сводка!A:AA""), 5, FALSE)"),184)</f>
        <v>184</v>
      </c>
      <c r="F4028" s="148" t="s">
        <v>415</v>
      </c>
      <c r="G4028" s="147">
        <f ca="1">IFERROR(__xludf.DUMMYFUNCTION(" VLOOKUP(A4082, IMPORTRANGE(""https://docs.google.com/spreadsheets/d/1QNLbnkR_AongFt22vMfNzfpjZ0CjpI8QI-w0wBnYA1w/"", ""Инфа!A:AA""), 6, FALSE)"),2023)</f>
        <v>2023</v>
      </c>
      <c r="H4028" s="150">
        <v>10500</v>
      </c>
      <c r="I4028" s="151" t="s">
        <v>210</v>
      </c>
      <c r="J4028" s="93" t="s">
        <v>10802</v>
      </c>
      <c r="K4028" s="153"/>
      <c r="L4028" s="153"/>
      <c r="M4028" s="153"/>
      <c r="N4028" s="153"/>
      <c r="O4028" s="153"/>
      <c r="P4028" s="153"/>
      <c r="Q4028" s="153"/>
      <c r="R4028" s="153"/>
      <c r="S4028" s="153"/>
    </row>
    <row r="4029" spans="1:19" ht="112.5">
      <c r="A4029" s="277" t="s">
        <v>25424</v>
      </c>
      <c r="B4029" s="253" t="s">
        <v>400</v>
      </c>
      <c r="C4029" s="93" t="s">
        <v>10803</v>
      </c>
      <c r="D4029" s="93" t="s">
        <v>10804</v>
      </c>
      <c r="E4029" s="148">
        <f ca="1">IFERROR(__xludf.DUMMYFUNCTION(" VLOOKUP(A4083, IMPORTRANGE(""https://docs.google.com/spreadsheets/d/1fj_Bhi2XPL3siwIh4sx4VRLAe31yD50oKdj5UlRYW0c/"", ""Сводка!A:AA""), 5, FALSE)"),140)</f>
        <v>140</v>
      </c>
      <c r="F4029" s="148" t="s">
        <v>415</v>
      </c>
      <c r="G4029" s="147">
        <f ca="1">IFERROR(__xludf.DUMMYFUNCTION(" VLOOKUP(A4083, IMPORTRANGE(""https://docs.google.com/spreadsheets/d/1QNLbnkR_AongFt22vMfNzfpjZ0CjpI8QI-w0wBnYA1w/"", ""Инфа!A:AA""), 6, FALSE)"),2023)</f>
        <v>2023</v>
      </c>
      <c r="H4029" s="150">
        <v>9200</v>
      </c>
      <c r="I4029" s="151" t="s">
        <v>210</v>
      </c>
      <c r="J4029" s="93"/>
      <c r="K4029" s="153"/>
      <c r="L4029" s="153"/>
      <c r="M4029" s="153"/>
      <c r="N4029" s="153"/>
      <c r="O4029" s="153"/>
      <c r="P4029" s="153"/>
      <c r="Q4029" s="153"/>
      <c r="R4029" s="153"/>
      <c r="S4029" s="153"/>
    </row>
    <row r="4030" spans="1:19" ht="75">
      <c r="A4030" s="277" t="s">
        <v>25424</v>
      </c>
      <c r="B4030" s="253" t="s">
        <v>400</v>
      </c>
      <c r="C4030" s="93" t="s">
        <v>10805</v>
      </c>
      <c r="D4030" s="93" t="s">
        <v>10806</v>
      </c>
      <c r="E4030" s="148">
        <f ca="1">IFERROR(__xludf.DUMMYFUNCTION(" VLOOKUP(A4084, IMPORTRANGE(""https://docs.google.com/spreadsheets/d/1fj_Bhi2XPL3siwIh4sx4VRLAe31yD50oKdj5UlRYW0c/"", ""Сводка!A:AA""), 5, FALSE)"),396)</f>
        <v>396</v>
      </c>
      <c r="F4030" s="148" t="s">
        <v>466</v>
      </c>
      <c r="G4030" s="147">
        <f ca="1">IFERROR(__xludf.DUMMYFUNCTION(" VLOOKUP(A4084, IMPORTRANGE(""https://docs.google.com/spreadsheets/d/1QNLbnkR_AongFt22vMfNzfpjZ0CjpI8QI-w0wBnYA1w/"", ""Инфа!A:AA""), 6, FALSE)"),2023)</f>
        <v>2023</v>
      </c>
      <c r="H4030" s="154">
        <v>16900</v>
      </c>
      <c r="I4030" s="151" t="s">
        <v>210</v>
      </c>
      <c r="J4030" s="93"/>
      <c r="K4030" s="153"/>
      <c r="L4030" s="153"/>
      <c r="M4030" s="153"/>
      <c r="N4030" s="153"/>
      <c r="O4030" s="153"/>
      <c r="P4030" s="153"/>
      <c r="Q4030" s="153"/>
      <c r="R4030" s="153"/>
      <c r="S4030" s="153"/>
    </row>
    <row r="4031" spans="1:19" ht="75">
      <c r="A4031" s="277" t="s">
        <v>25424</v>
      </c>
      <c r="B4031" s="253" t="s">
        <v>400</v>
      </c>
      <c r="C4031" s="93" t="s">
        <v>10805</v>
      </c>
      <c r="D4031" s="93" t="s">
        <v>10807</v>
      </c>
      <c r="E4031" s="148">
        <f ca="1">IFERROR(__xludf.DUMMYFUNCTION(" VLOOKUP(A4085, IMPORTRANGE(""https://docs.google.com/spreadsheets/d/1fj_Bhi2XPL3siwIh4sx4VRLAe31yD50oKdj5UlRYW0c/"", ""Сводка!A:AA""), 5, FALSE)"),80)</f>
        <v>80</v>
      </c>
      <c r="F4031" s="148" t="s">
        <v>415</v>
      </c>
      <c r="G4031" s="147">
        <f ca="1">IFERROR(__xludf.DUMMYFUNCTION(" VLOOKUP(A4085, IMPORTRANGE(""https://docs.google.com/spreadsheets/d/1QNLbnkR_AongFt22vMfNzfpjZ0CjpI8QI-w0wBnYA1w/"", ""Инфа!A:AA""), 6, FALSE)"),2023)</f>
        <v>2023</v>
      </c>
      <c r="H4031" s="150">
        <v>7400</v>
      </c>
      <c r="I4031" s="151" t="s">
        <v>210</v>
      </c>
      <c r="J4031" s="93"/>
      <c r="K4031" s="153"/>
      <c r="L4031" s="153"/>
      <c r="M4031" s="153"/>
      <c r="N4031" s="153"/>
      <c r="O4031" s="153"/>
      <c r="P4031" s="153"/>
      <c r="Q4031" s="153"/>
      <c r="R4031" s="153"/>
      <c r="S4031" s="153"/>
    </row>
    <row r="4032" spans="1:19" ht="93.75">
      <c r="A4032" s="277" t="s">
        <v>25424</v>
      </c>
      <c r="B4032" s="253" t="s">
        <v>400</v>
      </c>
      <c r="C4032" s="93" t="s">
        <v>10808</v>
      </c>
      <c r="D4032" s="93" t="s">
        <v>10809</v>
      </c>
      <c r="E4032" s="148">
        <f ca="1">IFERROR(__xludf.DUMMYFUNCTION(" VLOOKUP(A4086, IMPORTRANGE(""https://docs.google.com/spreadsheets/d/1fj_Bhi2XPL3siwIh4sx4VRLAe31yD50oKdj5UlRYW0c/"", ""Сводка!A:AA""), 5, FALSE)"),92)</f>
        <v>92</v>
      </c>
      <c r="F4032" s="148" t="s">
        <v>2114</v>
      </c>
      <c r="G4032" s="147">
        <f ca="1">IFERROR(__xludf.DUMMYFUNCTION(" VLOOKUP(A4086, IMPORTRANGE(""https://docs.google.com/spreadsheets/d/1QNLbnkR_AongFt22vMfNzfpjZ0CjpI8QI-w0wBnYA1w/"", ""Инфа!A:AA""), 6, FALSE)"),2024)</f>
        <v>2024</v>
      </c>
      <c r="H4032" s="150">
        <v>7800</v>
      </c>
      <c r="I4032" s="151" t="s">
        <v>1317</v>
      </c>
      <c r="J4032" s="93" t="s">
        <v>10810</v>
      </c>
      <c r="K4032" s="153"/>
      <c r="L4032" s="153"/>
      <c r="M4032" s="153"/>
      <c r="N4032" s="153"/>
      <c r="O4032" s="153"/>
      <c r="P4032" s="153"/>
      <c r="Q4032" s="153"/>
      <c r="R4032" s="153"/>
      <c r="S4032" s="153"/>
    </row>
    <row r="4033" spans="1:19" ht="131.25">
      <c r="A4033" s="277" t="s">
        <v>25424</v>
      </c>
      <c r="B4033" s="253" t="s">
        <v>153</v>
      </c>
      <c r="C4033" s="93" t="s">
        <v>10808</v>
      </c>
      <c r="D4033" s="93" t="s">
        <v>10811</v>
      </c>
      <c r="E4033" s="148">
        <f ca="1">IFERROR(__xludf.DUMMYFUNCTION(" VLOOKUP(A4087, IMPORTRANGE(""https://docs.google.com/spreadsheets/d/1fj_Bhi2XPL3siwIh4sx4VRLAe31yD50oKdj5UlRYW0c/"", ""Сводка!A:AA""), 5, FALSE)"),88)</f>
        <v>88</v>
      </c>
      <c r="F4033" s="148" t="s">
        <v>1291</v>
      </c>
      <c r="G4033" s="147">
        <f ca="1">IFERROR(__xludf.DUMMYFUNCTION(" VLOOKUP(A4087, IMPORTRANGE(""https://docs.google.com/spreadsheets/d/1QNLbnkR_AongFt22vMfNzfpjZ0CjpI8QI-w0wBnYA1w/"", ""Инфа!A:AA""), 6, FALSE)"),2024)</f>
        <v>2024</v>
      </c>
      <c r="H4033" s="150">
        <v>7600</v>
      </c>
      <c r="I4033" s="151" t="s">
        <v>1317</v>
      </c>
      <c r="J4033" s="93" t="s">
        <v>10812</v>
      </c>
      <c r="K4033" s="153"/>
      <c r="L4033" s="153"/>
      <c r="M4033" s="153"/>
      <c r="N4033" s="153"/>
      <c r="O4033" s="153"/>
      <c r="P4033" s="153"/>
      <c r="Q4033" s="153"/>
      <c r="R4033" s="153"/>
      <c r="S4033" s="153"/>
    </row>
    <row r="4034" spans="1:19" ht="243.75">
      <c r="A4034" s="277" t="s">
        <v>25424</v>
      </c>
      <c r="B4034" s="253" t="s">
        <v>153</v>
      </c>
      <c r="C4034" s="93" t="s">
        <v>10813</v>
      </c>
      <c r="D4034" s="93" t="s">
        <v>10814</v>
      </c>
      <c r="E4034" s="148">
        <f ca="1">IFERROR(__xludf.DUMMYFUNCTION(" VLOOKUP(A4088, IMPORTRANGE(""https://docs.google.com/spreadsheets/d/1fj_Bhi2XPL3siwIh4sx4VRLAe31yD50oKdj5UlRYW0c/"", ""Сводка!A:AA""), 5, FALSE)"),144)</f>
        <v>144</v>
      </c>
      <c r="F4034" s="148" t="s">
        <v>266</v>
      </c>
      <c r="G4034" s="147">
        <f ca="1">IFERROR(__xludf.DUMMYFUNCTION(" VLOOKUP(A4088, IMPORTRANGE(""https://docs.google.com/spreadsheets/d/1QNLbnkR_AongFt22vMfNzfpjZ0CjpI8QI-w0wBnYA1w/"", ""Инфа!A:AA""), 6, FALSE)"),2024)</f>
        <v>2024</v>
      </c>
      <c r="H4034" s="150">
        <v>9300</v>
      </c>
      <c r="I4034" s="151" t="s">
        <v>138</v>
      </c>
      <c r="J4034" s="93" t="s">
        <v>10815</v>
      </c>
      <c r="K4034" s="153"/>
      <c r="L4034" s="153"/>
      <c r="M4034" s="153"/>
      <c r="N4034" s="153"/>
      <c r="O4034" s="153"/>
      <c r="P4034" s="153"/>
      <c r="Q4034" s="153"/>
      <c r="R4034" s="153"/>
      <c r="S4034" s="153"/>
    </row>
    <row r="4035" spans="1:19" ht="225">
      <c r="A4035" s="277" t="s">
        <v>25424</v>
      </c>
      <c r="B4035" s="253" t="s">
        <v>13</v>
      </c>
      <c r="C4035" s="93" t="s">
        <v>10816</v>
      </c>
      <c r="D4035" s="93" t="s">
        <v>10817</v>
      </c>
      <c r="E4035" s="148">
        <f ca="1">IFERROR(__xludf.DUMMYFUNCTION(" VLOOKUP(A4089, IMPORTRANGE(""https://docs.google.com/spreadsheets/d/1fj_Bhi2XPL3siwIh4sx4VRLAe31yD50oKdj5UlRYW0c/"", ""Сводка!A:AA""), 5, FALSE)"),137)</f>
        <v>137</v>
      </c>
      <c r="F4035" s="148" t="s">
        <v>328</v>
      </c>
      <c r="G4035" s="147">
        <f ca="1">IFERROR(__xludf.DUMMYFUNCTION(" VLOOKUP(A4089, IMPORTRANGE(""https://docs.google.com/spreadsheets/d/1QNLbnkR_AongFt22vMfNzfpjZ0CjpI8QI-w0wBnYA1w/"", ""Инфа!A:AA""), 6, FALSE)"),2024)</f>
        <v>2024</v>
      </c>
      <c r="H4035" s="150">
        <v>9100</v>
      </c>
      <c r="I4035" s="151" t="s">
        <v>138</v>
      </c>
      <c r="J4035" s="93" t="s">
        <v>10818</v>
      </c>
      <c r="K4035" s="153"/>
      <c r="L4035" s="153"/>
      <c r="M4035" s="153"/>
      <c r="N4035" s="153"/>
      <c r="O4035" s="153"/>
      <c r="P4035" s="153"/>
      <c r="Q4035" s="153"/>
      <c r="R4035" s="153"/>
      <c r="S4035" s="153"/>
    </row>
    <row r="4036" spans="1:19" ht="206.25">
      <c r="A4036" s="277" t="s">
        <v>25424</v>
      </c>
      <c r="B4036" s="253" t="s">
        <v>4404</v>
      </c>
      <c r="C4036" s="93" t="s">
        <v>10819</v>
      </c>
      <c r="D4036" s="93" t="s">
        <v>10820</v>
      </c>
      <c r="E4036" s="148">
        <f ca="1">IFERROR(__xludf.DUMMYFUNCTION(" VLOOKUP(A4090, IMPORTRANGE(""https://docs.google.com/spreadsheets/d/1fj_Bhi2XPL3siwIh4sx4VRLAe31yD50oKdj5UlRYW0c/"", ""Сводка!A:AA""), 5, FALSE)"),308)</f>
        <v>308</v>
      </c>
      <c r="F4036" s="148" t="s">
        <v>26</v>
      </c>
      <c r="G4036" s="147">
        <f ca="1">IFERROR(__xludf.DUMMYFUNCTION(" VLOOKUP(A4090, IMPORTRANGE(""https://docs.google.com/spreadsheets/d/1QNLbnkR_AongFt22vMfNzfpjZ0CjpI8QI-w0wBnYA1w/"", ""Инфа!A:AA""), 6, FALSE)"),2024)</f>
        <v>2024</v>
      </c>
      <c r="H4036" s="150">
        <v>14200</v>
      </c>
      <c r="I4036" s="151" t="s">
        <v>246</v>
      </c>
      <c r="J4036" s="93" t="s">
        <v>10821</v>
      </c>
      <c r="K4036" s="153"/>
      <c r="L4036" s="153"/>
      <c r="M4036" s="153"/>
      <c r="N4036" s="153"/>
      <c r="O4036" s="153"/>
      <c r="P4036" s="153"/>
      <c r="Q4036" s="153"/>
      <c r="R4036" s="153"/>
      <c r="S4036" s="153"/>
    </row>
    <row r="4037" spans="1:19" ht="131.25">
      <c r="A4037" s="277" t="s">
        <v>25424</v>
      </c>
      <c r="B4037" s="253" t="s">
        <v>400</v>
      </c>
      <c r="C4037" s="93" t="s">
        <v>10822</v>
      </c>
      <c r="D4037" s="93" t="s">
        <v>10823</v>
      </c>
      <c r="E4037" s="148">
        <f ca="1">IFERROR(__xludf.DUMMYFUNCTION(" VLOOKUP(A4091, IMPORTRANGE(""https://docs.google.com/spreadsheets/d/1fj_Bhi2XPL3siwIh4sx4VRLAe31yD50oKdj5UlRYW0c/"", ""Сводка!A:AA""), 5, FALSE)"),152)</f>
        <v>152</v>
      </c>
      <c r="F4037" s="148" t="s">
        <v>415</v>
      </c>
      <c r="G4037" s="147">
        <f ca="1">IFERROR(__xludf.DUMMYFUNCTION(" VLOOKUP(A4091, IMPORTRANGE(""https://docs.google.com/spreadsheets/d/1QNLbnkR_AongFt22vMfNzfpjZ0CjpI8QI-w0wBnYA1w/"", ""Инфа!A:AA""), 6, FALSE)"),2024)</f>
        <v>2024</v>
      </c>
      <c r="H4037" s="150">
        <v>14100</v>
      </c>
      <c r="I4037" s="151" t="s">
        <v>18</v>
      </c>
      <c r="J4037" s="93" t="s">
        <v>10824</v>
      </c>
      <c r="K4037" s="153"/>
      <c r="L4037" s="153"/>
      <c r="M4037" s="153"/>
      <c r="N4037" s="153"/>
      <c r="O4037" s="153"/>
      <c r="P4037" s="153"/>
      <c r="Q4037" s="153"/>
      <c r="R4037" s="153"/>
      <c r="S4037" s="153"/>
    </row>
    <row r="4038" spans="1:19" ht="37.5">
      <c r="A4038" s="277" t="s">
        <v>25424</v>
      </c>
      <c r="B4038" s="253" t="s">
        <v>1993</v>
      </c>
      <c r="C4038" s="93" t="s">
        <v>10825</v>
      </c>
      <c r="D4038" s="93" t="s">
        <v>10826</v>
      </c>
      <c r="E4038" s="148">
        <f ca="1">IFERROR(__xludf.DUMMYFUNCTION(" VLOOKUP(A4092, IMPORTRANGE(""https://docs.google.com/spreadsheets/d/1fj_Bhi2XPL3siwIh4sx4VRLAe31yD50oKdj5UlRYW0c/"", ""Сводка!A:AA""), 5, FALSE)"),200)</f>
        <v>200</v>
      </c>
      <c r="F4038" s="148" t="s">
        <v>59</v>
      </c>
      <c r="G4038" s="147">
        <f ca="1">IFERROR(__xludf.DUMMYFUNCTION(" VLOOKUP(A4092, IMPORTRANGE(""https://docs.google.com/spreadsheets/d/1QNLbnkR_AongFt22vMfNzfpjZ0CjpI8QI-w0wBnYA1w/"", ""Инфа!A:AA""), 6, FALSE)"),2024)</f>
        <v>2024</v>
      </c>
      <c r="H4038" s="150">
        <v>17000</v>
      </c>
      <c r="I4038" s="151" t="s">
        <v>171</v>
      </c>
      <c r="J4038" s="93" t="s">
        <v>10827</v>
      </c>
      <c r="K4038" s="153"/>
      <c r="L4038" s="153"/>
      <c r="M4038" s="153"/>
      <c r="N4038" s="153"/>
      <c r="O4038" s="153"/>
      <c r="P4038" s="153"/>
      <c r="Q4038" s="153"/>
      <c r="R4038" s="153"/>
      <c r="S4038" s="153"/>
    </row>
    <row r="4039" spans="1:19" ht="56.25">
      <c r="A4039" s="277" t="s">
        <v>25424</v>
      </c>
      <c r="B4039" s="253" t="s">
        <v>400</v>
      </c>
      <c r="C4039" s="93" t="s">
        <v>10825</v>
      </c>
      <c r="D4039" s="93" t="s">
        <v>10828</v>
      </c>
      <c r="E4039" s="148">
        <f ca="1">IFERROR(__xludf.DUMMYFUNCTION(" VLOOKUP(A4093, IMPORTRANGE(""https://docs.google.com/spreadsheets/d/1fj_Bhi2XPL3siwIh4sx4VRLAe31yD50oKdj5UlRYW0c/"", ""Сводка!A:AA""), 5, FALSE)"),220)</f>
        <v>220</v>
      </c>
      <c r="F4039" s="148" t="s">
        <v>466</v>
      </c>
      <c r="G4039" s="147">
        <f ca="1">IFERROR(__xludf.DUMMYFUNCTION(" VLOOKUP(A4093, IMPORTRANGE(""https://docs.google.com/spreadsheets/d/1QNLbnkR_AongFt22vMfNzfpjZ0CjpI8QI-w0wBnYA1w/"", ""Инфа!A:AA""), 6, FALSE)"),2024)</f>
        <v>2024</v>
      </c>
      <c r="H4039" s="150">
        <v>11600</v>
      </c>
      <c r="I4039" s="151" t="s">
        <v>171</v>
      </c>
      <c r="J4039" s="93" t="s">
        <v>10829</v>
      </c>
      <c r="K4039" s="153"/>
      <c r="L4039" s="153"/>
      <c r="M4039" s="153"/>
      <c r="N4039" s="153"/>
      <c r="O4039" s="153"/>
      <c r="P4039" s="153"/>
      <c r="Q4039" s="153"/>
      <c r="R4039" s="153"/>
      <c r="S4039" s="153"/>
    </row>
    <row r="4040" spans="1:19" ht="262.5">
      <c r="A4040" s="277" t="s">
        <v>25424</v>
      </c>
      <c r="B4040" s="253" t="s">
        <v>1993</v>
      </c>
      <c r="C4040" s="93" t="s">
        <v>10830</v>
      </c>
      <c r="D4040" s="93" t="s">
        <v>10831</v>
      </c>
      <c r="E4040" s="148">
        <f ca="1">IFERROR(__xludf.DUMMYFUNCTION(" VLOOKUP(A4094, IMPORTRANGE(""https://docs.google.com/spreadsheets/d/1fj_Bhi2XPL3siwIh4sx4VRLAe31yD50oKdj5UlRYW0c/"", ""Сводка!A:AA""), 5, FALSE)"),420)</f>
        <v>420</v>
      </c>
      <c r="F4040" s="148" t="s">
        <v>59</v>
      </c>
      <c r="G4040" s="147">
        <f ca="1">IFERROR(__xludf.DUMMYFUNCTION(" VLOOKUP(A4094, IMPORTRANGE(""https://docs.google.com/spreadsheets/d/1QNLbnkR_AongFt22vMfNzfpjZ0CjpI8QI-w0wBnYA1w/"", ""Инфа!A:AA""), 6, FALSE)"),2023)</f>
        <v>2023</v>
      </c>
      <c r="H4040" s="154">
        <v>30200</v>
      </c>
      <c r="I4040" s="151" t="s">
        <v>171</v>
      </c>
      <c r="J4040" s="93" t="s">
        <v>10832</v>
      </c>
      <c r="K4040" s="153"/>
      <c r="L4040" s="153"/>
      <c r="M4040" s="153"/>
      <c r="N4040" s="153"/>
      <c r="O4040" s="153"/>
      <c r="P4040" s="153"/>
      <c r="Q4040" s="153"/>
      <c r="R4040" s="153"/>
      <c r="S4040" s="153"/>
    </row>
    <row r="4041" spans="1:19" ht="75">
      <c r="A4041" s="277" t="s">
        <v>25424</v>
      </c>
      <c r="B4041" s="253" t="s">
        <v>486</v>
      </c>
      <c r="C4041" s="93" t="s">
        <v>10830</v>
      </c>
      <c r="D4041" s="93" t="s">
        <v>4045</v>
      </c>
      <c r="E4041" s="148">
        <f ca="1">IFERROR(__xludf.DUMMYFUNCTION(" VLOOKUP(A4095, IMPORTRANGE(""https://docs.google.com/spreadsheets/d/1fj_Bhi2XPL3siwIh4sx4VRLAe31yD50oKdj5UlRYW0c/"", ""Сводка!A:AA""), 5, FALSE)"),348)</f>
        <v>348</v>
      </c>
      <c r="F4041" s="148" t="s">
        <v>599</v>
      </c>
      <c r="G4041" s="147">
        <f ca="1">IFERROR(__xludf.DUMMYFUNCTION(" VLOOKUP(A4095, IMPORTRANGE(""https://docs.google.com/spreadsheets/d/1QNLbnkR_AongFt22vMfNzfpjZ0CjpI8QI-w0wBnYA1w/"", ""Инфа!A:AA""), 6, FALSE)"),2023)</f>
        <v>2023</v>
      </c>
      <c r="H4041" s="150">
        <v>25900</v>
      </c>
      <c r="I4041" s="151" t="s">
        <v>171</v>
      </c>
      <c r="J4041" s="93" t="s">
        <v>10833</v>
      </c>
      <c r="K4041" s="153"/>
      <c r="L4041" s="153"/>
      <c r="M4041" s="153"/>
      <c r="N4041" s="153"/>
      <c r="O4041" s="153"/>
      <c r="P4041" s="153"/>
      <c r="Q4041" s="153"/>
      <c r="R4041" s="153"/>
      <c r="S4041" s="153"/>
    </row>
    <row r="4042" spans="1:19" ht="150">
      <c r="A4042" s="277" t="s">
        <v>25424</v>
      </c>
      <c r="B4042" s="253" t="s">
        <v>400</v>
      </c>
      <c r="C4042" s="93" t="s">
        <v>10834</v>
      </c>
      <c r="D4042" s="93" t="s">
        <v>10835</v>
      </c>
      <c r="E4042" s="148">
        <f ca="1">IFERROR(__xludf.DUMMYFUNCTION(" VLOOKUP(A4096, IMPORTRANGE(""https://docs.google.com/spreadsheets/d/1fj_Bhi2XPL3siwIh4sx4VRLAe31yD50oKdj5UlRYW0c/"", ""Сводка!A:AA""), 5, FALSE)"),276)</f>
        <v>276</v>
      </c>
      <c r="F4042" s="148" t="s">
        <v>415</v>
      </c>
      <c r="G4042" s="147">
        <f ca="1">IFERROR(__xludf.DUMMYFUNCTION(" VLOOKUP(A4096, IMPORTRANGE(""https://docs.google.com/spreadsheets/d/1QNLbnkR_AongFt22vMfNzfpjZ0CjpI8QI-w0wBnYA1w/"", ""Инфа!A:AA""), 6, FALSE)"),2024)</f>
        <v>2024</v>
      </c>
      <c r="H4042" s="150">
        <v>21600</v>
      </c>
      <c r="I4042" s="151" t="s">
        <v>161</v>
      </c>
      <c r="J4042" s="93" t="s">
        <v>10836</v>
      </c>
      <c r="K4042" s="153"/>
      <c r="L4042" s="153"/>
      <c r="M4042" s="153"/>
      <c r="N4042" s="153"/>
      <c r="O4042" s="153"/>
      <c r="P4042" s="153"/>
      <c r="Q4042" s="153"/>
      <c r="R4042" s="153"/>
      <c r="S4042" s="153"/>
    </row>
    <row r="4043" spans="1:19" ht="262.5">
      <c r="A4043" s="277" t="s">
        <v>25424</v>
      </c>
      <c r="B4043" s="253" t="s">
        <v>153</v>
      </c>
      <c r="C4043" s="93" t="s">
        <v>10837</v>
      </c>
      <c r="D4043" s="93" t="s">
        <v>10838</v>
      </c>
      <c r="E4043" s="148">
        <f ca="1">IFERROR(__xludf.DUMMYFUNCTION(" VLOOKUP(A4097, IMPORTRANGE(""https://docs.google.com/spreadsheets/d/1fj_Bhi2XPL3siwIh4sx4VRLAe31yD50oKdj5UlRYW0c/"", ""Сводка!A:AA""), 5, FALSE)"),352)</f>
        <v>352</v>
      </c>
      <c r="F4043" s="148" t="s">
        <v>165</v>
      </c>
      <c r="G4043" s="147">
        <f ca="1">IFERROR(__xludf.DUMMYFUNCTION(" VLOOKUP(A4097, IMPORTRANGE(""https://docs.google.com/spreadsheets/d/1QNLbnkR_AongFt22vMfNzfpjZ0CjpI8QI-w0wBnYA1w/"", ""Инфа!A:AA""), 6, FALSE)"),2024)</f>
        <v>2024</v>
      </c>
      <c r="H4043" s="154">
        <v>26100</v>
      </c>
      <c r="I4043" s="151" t="s">
        <v>72</v>
      </c>
      <c r="J4043" s="93" t="s">
        <v>10839</v>
      </c>
      <c r="K4043" s="153"/>
      <c r="L4043" s="153"/>
      <c r="M4043" s="153"/>
      <c r="N4043" s="153"/>
      <c r="O4043" s="153"/>
      <c r="P4043" s="153"/>
      <c r="Q4043" s="153"/>
      <c r="R4043" s="153"/>
      <c r="S4043" s="153"/>
    </row>
    <row r="4044" spans="1:19" ht="93.75">
      <c r="A4044" s="277" t="s">
        <v>25424</v>
      </c>
      <c r="B4044" s="253" t="s">
        <v>153</v>
      </c>
      <c r="C4044" s="93" t="s">
        <v>10837</v>
      </c>
      <c r="D4044" s="93" t="s">
        <v>10840</v>
      </c>
      <c r="E4044" s="148">
        <f ca="1">IFERROR(__xludf.DUMMYFUNCTION(" VLOOKUP(A4098, IMPORTRANGE(""https://docs.google.com/spreadsheets/d/1fj_Bhi2XPL3siwIh4sx4VRLAe31yD50oKdj5UlRYW0c/"", ""Сводка!A:AA""), 5, FALSE)"),332)</f>
        <v>332</v>
      </c>
      <c r="F4044" s="148" t="s">
        <v>108</v>
      </c>
      <c r="G4044" s="147">
        <f ca="1">IFERROR(__xludf.DUMMYFUNCTION(" VLOOKUP(A4098, IMPORTRANGE(""https://docs.google.com/spreadsheets/d/1QNLbnkR_AongFt22vMfNzfpjZ0CjpI8QI-w0wBnYA1w/"", ""Инфа!A:AA""), 6, FALSE)"),2024)</f>
        <v>2024</v>
      </c>
      <c r="H4044" s="150">
        <v>24900</v>
      </c>
      <c r="I4044" s="151" t="s">
        <v>398</v>
      </c>
      <c r="J4044" s="93"/>
      <c r="K4044" s="153"/>
      <c r="L4044" s="153"/>
      <c r="M4044" s="153"/>
      <c r="N4044" s="153"/>
      <c r="O4044" s="153"/>
      <c r="P4044" s="153"/>
      <c r="Q4044" s="153"/>
      <c r="R4044" s="153"/>
      <c r="S4044" s="153"/>
    </row>
    <row r="4045" spans="1:19" ht="206.25">
      <c r="A4045" s="277" t="s">
        <v>25424</v>
      </c>
      <c r="B4045" s="253" t="s">
        <v>153</v>
      </c>
      <c r="C4045" s="93" t="s">
        <v>10841</v>
      </c>
      <c r="D4045" s="93" t="s">
        <v>10842</v>
      </c>
      <c r="E4045" s="148">
        <f ca="1">IFERROR(__xludf.DUMMYFUNCTION(" VLOOKUP(A4099, IMPORTRANGE(""https://docs.google.com/spreadsheets/d/1fj_Bhi2XPL3siwIh4sx4VRLAe31yD50oKdj5UlRYW0c/"", ""Сводка!A:AA""), 5, FALSE)"),344)</f>
        <v>344</v>
      </c>
      <c r="F4045" s="148" t="s">
        <v>108</v>
      </c>
      <c r="G4045" s="147">
        <f ca="1">IFERROR(__xludf.DUMMYFUNCTION(" VLOOKUP(A4099, IMPORTRANGE(""https://docs.google.com/spreadsheets/d/1QNLbnkR_AongFt22vMfNzfpjZ0CjpI8QI-w0wBnYA1w/"", ""Инфа!A:AA""), 6, FALSE)"),2024)</f>
        <v>2024</v>
      </c>
      <c r="H4045" s="150">
        <v>25600</v>
      </c>
      <c r="I4045" s="156" t="s">
        <v>171</v>
      </c>
      <c r="J4045" s="93" t="s">
        <v>10843</v>
      </c>
      <c r="K4045" s="153"/>
      <c r="L4045" s="153"/>
      <c r="M4045" s="153"/>
      <c r="N4045" s="153"/>
      <c r="O4045" s="153"/>
      <c r="P4045" s="153"/>
      <c r="Q4045" s="153"/>
      <c r="R4045" s="153"/>
      <c r="S4045" s="153"/>
    </row>
    <row r="4046" spans="1:19" ht="112.5">
      <c r="A4046" s="277" t="s">
        <v>25424</v>
      </c>
      <c r="B4046" s="253" t="s">
        <v>153</v>
      </c>
      <c r="C4046" s="93" t="s">
        <v>10844</v>
      </c>
      <c r="D4046" s="93" t="s">
        <v>10845</v>
      </c>
      <c r="E4046" s="148">
        <f ca="1">IFERROR(__xludf.DUMMYFUNCTION(" VLOOKUP(A4100, IMPORTRANGE(""https://docs.google.com/spreadsheets/d/1fj_Bhi2XPL3siwIh4sx4VRLAe31yD50oKdj5UlRYW0c/"", ""Сводка!A:AA""), 5, FALSE)"),244)</f>
        <v>244</v>
      </c>
      <c r="F4046" s="148" t="s">
        <v>108</v>
      </c>
      <c r="G4046" s="147">
        <f ca="1">IFERROR(__xludf.DUMMYFUNCTION(" VLOOKUP(A4100, IMPORTRANGE(""https://docs.google.com/spreadsheets/d/1QNLbnkR_AongFt22vMfNzfpjZ0CjpI8QI-w0wBnYA1w/"", ""Инфа!A:AA""), 6, FALSE)"),2024)</f>
        <v>2024</v>
      </c>
      <c r="H4046" s="150">
        <v>19600</v>
      </c>
      <c r="I4046" s="151" t="s">
        <v>72</v>
      </c>
      <c r="J4046" s="93" t="s">
        <v>10846</v>
      </c>
      <c r="K4046" s="153"/>
      <c r="L4046" s="153"/>
      <c r="M4046" s="153"/>
      <c r="N4046" s="153"/>
      <c r="O4046" s="153"/>
      <c r="P4046" s="153"/>
      <c r="Q4046" s="153"/>
      <c r="R4046" s="153"/>
      <c r="S4046" s="153"/>
    </row>
    <row r="4047" spans="1:19" ht="112.5">
      <c r="A4047" s="277" t="s">
        <v>25424</v>
      </c>
      <c r="B4047" s="253" t="s">
        <v>153</v>
      </c>
      <c r="C4047" s="93" t="s">
        <v>10844</v>
      </c>
      <c r="D4047" s="93" t="s">
        <v>10847</v>
      </c>
      <c r="E4047" s="148">
        <f ca="1">IFERROR(__xludf.DUMMYFUNCTION(" VLOOKUP(A4101, IMPORTRANGE(""https://docs.google.com/spreadsheets/d/1fj_Bhi2XPL3siwIh4sx4VRLAe31yD50oKdj5UlRYW0c/"", ""Сводка!A:AA""), 5, FALSE)"),324)</f>
        <v>324</v>
      </c>
      <c r="F4047" s="148" t="s">
        <v>108</v>
      </c>
      <c r="G4047" s="147">
        <f ca="1">IFERROR(__xludf.DUMMYFUNCTION(" VLOOKUP(A4101, IMPORTRANGE(""https://docs.google.com/spreadsheets/d/1QNLbnkR_AongFt22vMfNzfpjZ0CjpI8QI-w0wBnYA1w/"", ""Инфа!A:AA""), 6, FALSE)"),2024)</f>
        <v>2024</v>
      </c>
      <c r="H4047" s="150">
        <v>24400</v>
      </c>
      <c r="I4047" s="151" t="s">
        <v>72</v>
      </c>
      <c r="J4047" s="93" t="s">
        <v>10846</v>
      </c>
      <c r="K4047" s="153"/>
      <c r="L4047" s="153"/>
      <c r="M4047" s="153"/>
      <c r="N4047" s="153"/>
      <c r="O4047" s="153"/>
      <c r="P4047" s="153"/>
      <c r="Q4047" s="153"/>
      <c r="R4047" s="153"/>
      <c r="S4047" s="153"/>
    </row>
    <row r="4048" spans="1:19" ht="262.5">
      <c r="A4048" s="277" t="s">
        <v>25424</v>
      </c>
      <c r="B4048" s="253" t="s">
        <v>153</v>
      </c>
      <c r="C4048" s="93" t="s">
        <v>10848</v>
      </c>
      <c r="D4048" s="93" t="s">
        <v>10849</v>
      </c>
      <c r="E4048" s="148">
        <f ca="1">IFERROR(__xludf.DUMMYFUNCTION(" VLOOKUP(A4102, IMPORTRANGE(""https://docs.google.com/spreadsheets/d/1fj_Bhi2XPL3siwIh4sx4VRLAe31yD50oKdj5UlRYW0c/"", ""Сводка!A:AA""), 5, FALSE)"),200)</f>
        <v>200</v>
      </c>
      <c r="F4048" s="148" t="s">
        <v>50</v>
      </c>
      <c r="G4048" s="147">
        <f ca="1">IFERROR(__xludf.DUMMYFUNCTION(" VLOOKUP(A4102, IMPORTRANGE(""https://docs.google.com/spreadsheets/d/1QNLbnkR_AongFt22vMfNzfpjZ0CjpI8QI-w0wBnYA1w/"", ""Инфа!A:AA""), 6, FALSE)"),2024)</f>
        <v>2024</v>
      </c>
      <c r="H4048" s="150">
        <v>17000</v>
      </c>
      <c r="I4048" s="151" t="s">
        <v>72</v>
      </c>
      <c r="J4048" s="93" t="s">
        <v>10850</v>
      </c>
      <c r="K4048" s="153"/>
      <c r="L4048" s="153"/>
      <c r="M4048" s="153"/>
      <c r="N4048" s="153"/>
      <c r="O4048" s="153"/>
      <c r="P4048" s="153"/>
      <c r="Q4048" s="153"/>
      <c r="R4048" s="153"/>
      <c r="S4048" s="153"/>
    </row>
    <row r="4049" spans="1:19" ht="150">
      <c r="A4049" s="277" t="s">
        <v>25424</v>
      </c>
      <c r="B4049" s="253" t="s">
        <v>153</v>
      </c>
      <c r="C4049" s="96" t="s">
        <v>10851</v>
      </c>
      <c r="D4049" s="96" t="s">
        <v>10852</v>
      </c>
      <c r="E4049" s="148">
        <f ca="1">IFERROR(__xludf.DUMMYFUNCTION(" VLOOKUP(A4103, IMPORTRANGE(""https://docs.google.com/spreadsheets/d/1fj_Bhi2XPL3siwIh4sx4VRLAe31yD50oKdj5UlRYW0c/"", ""Сводка!A:AA""), 5, FALSE)"),200)</f>
        <v>200</v>
      </c>
      <c r="F4049" s="165" t="s">
        <v>50</v>
      </c>
      <c r="G4049" s="147">
        <f ca="1">IFERROR(__xludf.DUMMYFUNCTION(" VLOOKUP(A4103, IMPORTRANGE(""https://docs.google.com/spreadsheets/d/1QNLbnkR_AongFt22vMfNzfpjZ0CjpI8QI-w0wBnYA1w/"", ""Инфа!A:AA""), 6, FALSE)"),2024)</f>
        <v>2024</v>
      </c>
      <c r="H4049" s="150">
        <v>11000</v>
      </c>
      <c r="I4049" s="156" t="s">
        <v>72</v>
      </c>
      <c r="J4049" s="93" t="s">
        <v>10853</v>
      </c>
      <c r="K4049" s="153"/>
      <c r="L4049" s="153"/>
      <c r="M4049" s="153"/>
      <c r="N4049" s="153"/>
      <c r="O4049" s="153"/>
      <c r="P4049" s="153"/>
      <c r="Q4049" s="153"/>
      <c r="R4049" s="153"/>
      <c r="S4049" s="153"/>
    </row>
    <row r="4050" spans="1:19" ht="93.75">
      <c r="A4050" s="277" t="s">
        <v>25424</v>
      </c>
      <c r="B4050" s="253" t="s">
        <v>153</v>
      </c>
      <c r="C4050" s="93" t="s">
        <v>10854</v>
      </c>
      <c r="D4050" s="93" t="s">
        <v>10855</v>
      </c>
      <c r="E4050" s="148">
        <f ca="1">IFERROR(__xludf.DUMMYFUNCTION(" VLOOKUP(A4104, IMPORTRANGE(""https://docs.google.com/spreadsheets/d/1fj_Bhi2XPL3siwIh4sx4VRLAe31yD50oKdj5UlRYW0c/"", ""Сводка!A:AA""), 5, FALSE)"),156)</f>
        <v>156</v>
      </c>
      <c r="F4050" s="148" t="s">
        <v>108</v>
      </c>
      <c r="G4050" s="147">
        <f ca="1">IFERROR(__xludf.DUMMYFUNCTION(" VLOOKUP(A4104, IMPORTRANGE(""https://docs.google.com/spreadsheets/d/1QNLbnkR_AongFt22vMfNzfpjZ0CjpI8QI-w0wBnYA1w/"", ""Инфа!A:AA""), 6, FALSE)"),2024)</f>
        <v>2024</v>
      </c>
      <c r="H4050" s="150">
        <v>14400</v>
      </c>
      <c r="I4050" s="156" t="s">
        <v>171</v>
      </c>
      <c r="J4050" s="93"/>
      <c r="K4050" s="153"/>
      <c r="L4050" s="153"/>
      <c r="M4050" s="153"/>
      <c r="N4050" s="153"/>
      <c r="O4050" s="153"/>
      <c r="P4050" s="153"/>
      <c r="Q4050" s="153"/>
      <c r="R4050" s="153"/>
      <c r="S4050" s="153"/>
    </row>
    <row r="4051" spans="1:19" ht="93.75">
      <c r="A4051" s="277" t="s">
        <v>25424</v>
      </c>
      <c r="B4051" s="253" t="s">
        <v>400</v>
      </c>
      <c r="C4051" s="93" t="s">
        <v>10856</v>
      </c>
      <c r="D4051" s="93" t="s">
        <v>10857</v>
      </c>
      <c r="E4051" s="148">
        <f ca="1">IFERROR(__xludf.DUMMYFUNCTION(" VLOOKUP(A4105, IMPORTRANGE(""https://docs.google.com/spreadsheets/d/1fj_Bhi2XPL3siwIh4sx4VRLAe31yD50oKdj5UlRYW0c/"", ""Сводка!A:AA""), 5, FALSE)"),230)</f>
        <v>230</v>
      </c>
      <c r="F4051" s="148" t="s">
        <v>2114</v>
      </c>
      <c r="G4051" s="147">
        <f ca="1">IFERROR(__xludf.DUMMYFUNCTION(" VLOOKUP(A4105, IMPORTRANGE(""https://docs.google.com/spreadsheets/d/1QNLbnkR_AongFt22vMfNzfpjZ0CjpI8QI-w0wBnYA1w/"", ""Инфа!A:AA""), 6, FALSE)"),2024)</f>
        <v>2024</v>
      </c>
      <c r="H4051" s="150">
        <v>11900</v>
      </c>
      <c r="I4051" s="151" t="s">
        <v>819</v>
      </c>
      <c r="J4051" s="93" t="s">
        <v>10858</v>
      </c>
      <c r="K4051" s="153"/>
      <c r="L4051" s="153"/>
      <c r="M4051" s="153"/>
      <c r="N4051" s="153"/>
      <c r="O4051" s="153"/>
      <c r="P4051" s="153"/>
      <c r="Q4051" s="153"/>
      <c r="R4051" s="153"/>
      <c r="S4051" s="153"/>
    </row>
    <row r="4052" spans="1:19" ht="150">
      <c r="A4052" s="277" t="s">
        <v>25424</v>
      </c>
      <c r="B4052" s="253" t="s">
        <v>400</v>
      </c>
      <c r="C4052" s="93" t="s">
        <v>10861</v>
      </c>
      <c r="D4052" s="93" t="s">
        <v>10862</v>
      </c>
      <c r="E4052" s="148">
        <f ca="1">IFERROR(__xludf.DUMMYFUNCTION(" VLOOKUP(A4107, IMPORTRANGE(""https://docs.google.com/spreadsheets/d/1fj_Bhi2XPL3siwIh4sx4VRLAe31yD50oKdj5UlRYW0c/"", ""Сводка!A:AA""), 5, FALSE)"),160)</f>
        <v>160</v>
      </c>
      <c r="F4052" s="148" t="s">
        <v>415</v>
      </c>
      <c r="G4052" s="147">
        <f ca="1">IFERROR(__xludf.DUMMYFUNCTION(" VLOOKUP(A4107, IMPORTRANGE(""https://docs.google.com/spreadsheets/d/1QNLbnkR_AongFt22vMfNzfpjZ0CjpI8QI-w0wBnYA1w/"", ""Инфа!A:AA""), 6, FALSE)"),2024)</f>
        <v>2024</v>
      </c>
      <c r="H4052" s="150">
        <v>9800</v>
      </c>
      <c r="I4052" s="151" t="s">
        <v>138</v>
      </c>
      <c r="J4052" s="93" t="s">
        <v>10863</v>
      </c>
      <c r="K4052" s="153"/>
      <c r="L4052" s="153"/>
      <c r="M4052" s="153"/>
      <c r="N4052" s="153"/>
      <c r="O4052" s="153"/>
      <c r="P4052" s="153"/>
      <c r="Q4052" s="153"/>
      <c r="R4052" s="153"/>
      <c r="S4052" s="153"/>
    </row>
    <row r="4053" spans="1:19" ht="93.75">
      <c r="A4053" s="277" t="s">
        <v>25424</v>
      </c>
      <c r="B4053" s="253" t="s">
        <v>400</v>
      </c>
      <c r="C4053" s="93" t="s">
        <v>10864</v>
      </c>
      <c r="D4053" s="93" t="s">
        <v>10865</v>
      </c>
      <c r="E4053" s="148">
        <f ca="1">IFERROR(__xludf.DUMMYFUNCTION(" VLOOKUP(A4108, IMPORTRANGE(""https://docs.google.com/spreadsheets/d/1fj_Bhi2XPL3siwIh4sx4VRLAe31yD50oKdj5UlRYW0c/"", ""Сводка!A:AA""), 5, FALSE)"),392)</f>
        <v>392</v>
      </c>
      <c r="F4053" s="148" t="s">
        <v>466</v>
      </c>
      <c r="G4053" s="147">
        <f ca="1">IFERROR(__xludf.DUMMYFUNCTION(" VLOOKUP(A4108, IMPORTRANGE(""https://docs.google.com/spreadsheets/d/1QNLbnkR_AongFt22vMfNzfpjZ0CjpI8QI-w0wBnYA1w/"", ""Инфа!A:AA""), 6, FALSE)"),2024)</f>
        <v>2024</v>
      </c>
      <c r="H4053" s="154">
        <v>28500</v>
      </c>
      <c r="I4053" s="151" t="s">
        <v>1153</v>
      </c>
      <c r="J4053" s="93" t="s">
        <v>10866</v>
      </c>
      <c r="K4053" s="153"/>
      <c r="L4053" s="153"/>
      <c r="M4053" s="153"/>
      <c r="N4053" s="153"/>
      <c r="O4053" s="153"/>
      <c r="P4053" s="153"/>
      <c r="Q4053" s="153"/>
      <c r="R4053" s="153"/>
      <c r="S4053" s="153"/>
    </row>
    <row r="4054" spans="1:19" ht="225">
      <c r="A4054" s="277" t="s">
        <v>25424</v>
      </c>
      <c r="B4054" s="253" t="s">
        <v>400</v>
      </c>
      <c r="C4054" s="93" t="s">
        <v>10867</v>
      </c>
      <c r="D4054" s="93" t="s">
        <v>10868</v>
      </c>
      <c r="E4054" s="148">
        <f ca="1">IFERROR(__xludf.DUMMYFUNCTION(" VLOOKUP(A4109, IMPORTRANGE(""https://docs.google.com/spreadsheets/d/1fj_Bhi2XPL3siwIh4sx4VRLAe31yD50oKdj5UlRYW0c/"", ""Сводка!A:AA""), 5, FALSE)"),428)</f>
        <v>428</v>
      </c>
      <c r="F4054" s="148" t="s">
        <v>466</v>
      </c>
      <c r="G4054" s="147">
        <f ca="1">IFERROR(__xludf.DUMMYFUNCTION(" VLOOKUP(A4109, IMPORTRANGE(""https://docs.google.com/spreadsheets/d/1QNLbnkR_AongFt22vMfNzfpjZ0CjpI8QI-w0wBnYA1w/"", ""Инфа!A:AA""), 6, FALSE)"),2023)</f>
        <v>2023</v>
      </c>
      <c r="H4054" s="154">
        <v>17800</v>
      </c>
      <c r="I4054" s="156" t="s">
        <v>171</v>
      </c>
      <c r="J4054" s="93" t="s">
        <v>10869</v>
      </c>
      <c r="K4054" s="153"/>
      <c r="L4054" s="153"/>
      <c r="M4054" s="153"/>
      <c r="N4054" s="153"/>
      <c r="O4054" s="153"/>
      <c r="P4054" s="153"/>
      <c r="Q4054" s="153"/>
      <c r="R4054" s="153"/>
      <c r="S4054" s="153"/>
    </row>
    <row r="4055" spans="1:19" ht="206.25">
      <c r="A4055" s="277" t="s">
        <v>25424</v>
      </c>
      <c r="B4055" s="253" t="s">
        <v>400</v>
      </c>
      <c r="C4055" s="93" t="s">
        <v>10870</v>
      </c>
      <c r="D4055" s="93" t="s">
        <v>10871</v>
      </c>
      <c r="E4055" s="148">
        <f ca="1">IFERROR(__xludf.DUMMYFUNCTION(" VLOOKUP(A4110, IMPORTRANGE(""https://docs.google.com/spreadsheets/d/1fj_Bhi2XPL3siwIh4sx4VRLAe31yD50oKdj5UlRYW0c/"", ""Сводка!A:AA""), 5, FALSE)"),404)</f>
        <v>404</v>
      </c>
      <c r="F4055" s="148" t="s">
        <v>466</v>
      </c>
      <c r="G4055" s="147">
        <f ca="1">IFERROR(__xludf.DUMMYFUNCTION(" VLOOKUP(A4110, IMPORTRANGE(""https://docs.google.com/spreadsheets/d/1QNLbnkR_AongFt22vMfNzfpjZ0CjpI8QI-w0wBnYA1w/"", ""Инфа!A:AA""), 6, FALSE)"),2024)</f>
        <v>2024</v>
      </c>
      <c r="H4055" s="154">
        <v>29200</v>
      </c>
      <c r="I4055" s="151" t="s">
        <v>398</v>
      </c>
      <c r="J4055" s="93" t="s">
        <v>10872</v>
      </c>
      <c r="K4055" s="153"/>
      <c r="L4055" s="153"/>
      <c r="M4055" s="153"/>
      <c r="N4055" s="153"/>
      <c r="O4055" s="153"/>
      <c r="P4055" s="153"/>
      <c r="Q4055" s="153"/>
      <c r="R4055" s="153"/>
      <c r="S4055" s="153"/>
    </row>
    <row r="4056" spans="1:19" ht="206.25">
      <c r="A4056" s="277" t="s">
        <v>25424</v>
      </c>
      <c r="B4056" s="253" t="s">
        <v>400</v>
      </c>
      <c r="C4056" s="93" t="s">
        <v>10873</v>
      </c>
      <c r="D4056" s="93" t="s">
        <v>10874</v>
      </c>
      <c r="E4056" s="148">
        <f ca="1">IFERROR(__xludf.DUMMYFUNCTION(" VLOOKUP(A4111, IMPORTRANGE(""https://docs.google.com/spreadsheets/d/1fj_Bhi2XPL3siwIh4sx4VRLAe31yD50oKdj5UlRYW0c/"", ""Сводка!A:AA""), 5, FALSE)"),344)</f>
        <v>344</v>
      </c>
      <c r="F4056" s="148" t="s">
        <v>415</v>
      </c>
      <c r="G4056" s="147">
        <f ca="1">IFERROR(__xludf.DUMMYFUNCTION(" VLOOKUP(A4111, IMPORTRANGE(""https://docs.google.com/spreadsheets/d/1QNLbnkR_AongFt22vMfNzfpjZ0CjpI8QI-w0wBnYA1w/"", ""Инфа!A:AA""), 6, FALSE)"),2024)</f>
        <v>2024</v>
      </c>
      <c r="H4056" s="150">
        <v>19900</v>
      </c>
      <c r="I4056" s="151" t="s">
        <v>1996</v>
      </c>
      <c r="J4056" s="93" t="s">
        <v>10875</v>
      </c>
      <c r="K4056" s="153"/>
      <c r="L4056" s="153"/>
      <c r="M4056" s="153"/>
      <c r="N4056" s="153"/>
      <c r="O4056" s="153"/>
      <c r="P4056" s="153"/>
      <c r="Q4056" s="153"/>
      <c r="R4056" s="153"/>
      <c r="S4056" s="153"/>
    </row>
    <row r="4057" spans="1:19" ht="93.75">
      <c r="A4057" s="277" t="s">
        <v>25424</v>
      </c>
      <c r="B4057" s="253" t="s">
        <v>400</v>
      </c>
      <c r="C4057" s="93" t="s">
        <v>10873</v>
      </c>
      <c r="D4057" s="93" t="s">
        <v>10876</v>
      </c>
      <c r="E4057" s="148">
        <f ca="1">IFERROR(__xludf.DUMMYFUNCTION(" VLOOKUP(A4112, IMPORTRANGE(""https://docs.google.com/spreadsheets/d/1fj_Bhi2XPL3siwIh4sx4VRLAe31yD50oKdj5UlRYW0c/"", ""Сводка!A:AA""), 5, FALSE)"),128)</f>
        <v>128</v>
      </c>
      <c r="F4057" s="148" t="s">
        <v>415</v>
      </c>
      <c r="G4057" s="147">
        <f ca="1">IFERROR(__xludf.DUMMYFUNCTION(" VLOOKUP(A4112, IMPORTRANGE(""https://docs.google.com/spreadsheets/d/1QNLbnkR_AongFt22vMfNzfpjZ0CjpI8QI-w0wBnYA1w/"", ""Инфа!A:AA""), 6, FALSE)"),2024)</f>
        <v>2024</v>
      </c>
      <c r="H4057" s="150">
        <v>8800</v>
      </c>
      <c r="I4057" s="151" t="s">
        <v>19</v>
      </c>
      <c r="J4057" s="93" t="s">
        <v>10877</v>
      </c>
      <c r="K4057" s="153"/>
      <c r="L4057" s="153"/>
      <c r="M4057" s="153"/>
      <c r="N4057" s="153"/>
      <c r="O4057" s="153"/>
      <c r="P4057" s="153"/>
      <c r="Q4057" s="153"/>
      <c r="R4057" s="153"/>
      <c r="S4057" s="153"/>
    </row>
    <row r="4058" spans="1:19" ht="150">
      <c r="A4058" s="277" t="s">
        <v>25424</v>
      </c>
      <c r="B4058" s="253" t="s">
        <v>400</v>
      </c>
      <c r="C4058" s="93" t="s">
        <v>10878</v>
      </c>
      <c r="D4058" s="93" t="s">
        <v>10879</v>
      </c>
      <c r="E4058" s="148">
        <f ca="1">IFERROR(__xludf.DUMMYFUNCTION(" VLOOKUP(A4113, IMPORTRANGE(""https://docs.google.com/spreadsheets/d/1fj_Bhi2XPL3siwIh4sx4VRLAe31yD50oKdj5UlRYW0c/"", ""Сводка!A:AA""), 5, FALSE)"),256)</f>
        <v>256</v>
      </c>
      <c r="F4058" s="165" t="s">
        <v>415</v>
      </c>
      <c r="G4058" s="147">
        <f ca="1">IFERROR(__xludf.DUMMYFUNCTION(" VLOOKUP(A4113, IMPORTRANGE(""https://docs.google.com/spreadsheets/d/1QNLbnkR_AongFt22vMfNzfpjZ0CjpI8QI-w0wBnYA1w/"", ""Инфа!A:AA""), 6, FALSE)"),2024)</f>
        <v>2024</v>
      </c>
      <c r="H4058" s="150">
        <v>12700</v>
      </c>
      <c r="I4058" s="151" t="s">
        <v>257</v>
      </c>
      <c r="J4058" s="93" t="s">
        <v>10880</v>
      </c>
      <c r="K4058" s="153"/>
      <c r="L4058" s="153"/>
      <c r="M4058" s="153"/>
      <c r="N4058" s="153"/>
      <c r="O4058" s="153"/>
      <c r="P4058" s="153"/>
      <c r="Q4058" s="153"/>
      <c r="R4058" s="153"/>
      <c r="S4058" s="153"/>
    </row>
    <row r="4059" spans="1:19" ht="131.25">
      <c r="A4059" s="277" t="s">
        <v>25424</v>
      </c>
      <c r="B4059" s="253" t="s">
        <v>400</v>
      </c>
      <c r="C4059" s="93" t="s">
        <v>10881</v>
      </c>
      <c r="D4059" s="93" t="s">
        <v>10882</v>
      </c>
      <c r="E4059" s="148">
        <f ca="1">IFERROR(__xludf.DUMMYFUNCTION(" VLOOKUP(A4114, IMPORTRANGE(""https://docs.google.com/spreadsheets/d/1fj_Bhi2XPL3siwIh4sx4VRLAe31yD50oKdj5UlRYW0c/"", ""Сводка!A:AA""), 5, FALSE)"),176)</f>
        <v>176</v>
      </c>
      <c r="F4059" s="148" t="s">
        <v>415</v>
      </c>
      <c r="G4059" s="147">
        <f ca="1">IFERROR(__xludf.DUMMYFUNCTION(" VLOOKUP(A4114, IMPORTRANGE(""https://docs.google.com/spreadsheets/d/1QNLbnkR_AongFt22vMfNzfpjZ0CjpI8QI-w0wBnYA1w/"", ""Инфа!A:AA""), 6, FALSE)"),2024)</f>
        <v>2024</v>
      </c>
      <c r="H4059" s="150">
        <v>15600</v>
      </c>
      <c r="I4059" s="156" t="s">
        <v>257</v>
      </c>
      <c r="J4059" s="93" t="s">
        <v>10883</v>
      </c>
      <c r="K4059" s="153"/>
      <c r="L4059" s="153"/>
      <c r="M4059" s="153"/>
      <c r="N4059" s="153"/>
      <c r="O4059" s="153"/>
      <c r="P4059" s="153"/>
      <c r="Q4059" s="153"/>
      <c r="R4059" s="153"/>
      <c r="S4059" s="153"/>
    </row>
    <row r="4060" spans="1:19" ht="243.75">
      <c r="A4060" s="277" t="s">
        <v>25424</v>
      </c>
      <c r="B4060" s="253" t="s">
        <v>400</v>
      </c>
      <c r="C4060" s="93" t="s">
        <v>10884</v>
      </c>
      <c r="D4060" s="93" t="s">
        <v>10885</v>
      </c>
      <c r="E4060" s="148">
        <f ca="1">IFERROR(__xludf.DUMMYFUNCTION(" VLOOKUP(A4115, IMPORTRANGE(""https://docs.google.com/spreadsheets/d/1fj_Bhi2XPL3siwIh4sx4VRLAe31yD50oKdj5UlRYW0c/"", ""Сводка!A:AA""), 5, FALSE)"),420)</f>
        <v>420</v>
      </c>
      <c r="F4060" s="148" t="s">
        <v>466</v>
      </c>
      <c r="G4060" s="147">
        <f ca="1">IFERROR(__xludf.DUMMYFUNCTION(" VLOOKUP(A4115, IMPORTRANGE(""https://docs.google.com/spreadsheets/d/1QNLbnkR_AongFt22vMfNzfpjZ0CjpI8QI-w0wBnYA1w/"", ""Инфа!A:AA""), 6, FALSE)"),2024)</f>
        <v>2024</v>
      </c>
      <c r="H4060" s="154">
        <v>17600</v>
      </c>
      <c r="I4060" s="156" t="s">
        <v>554</v>
      </c>
      <c r="J4060" s="93" t="s">
        <v>10887</v>
      </c>
      <c r="K4060" s="153"/>
      <c r="L4060" s="153"/>
      <c r="M4060" s="153"/>
      <c r="N4060" s="153"/>
      <c r="O4060" s="153"/>
      <c r="P4060" s="153"/>
      <c r="Q4060" s="153"/>
      <c r="R4060" s="153"/>
      <c r="S4060" s="153"/>
    </row>
    <row r="4061" spans="1:19" ht="37.5">
      <c r="A4061" s="277" t="s">
        <v>25424</v>
      </c>
      <c r="B4061" s="253" t="s">
        <v>400</v>
      </c>
      <c r="C4061" s="96" t="s">
        <v>10888</v>
      </c>
      <c r="D4061" s="96" t="s">
        <v>10889</v>
      </c>
      <c r="E4061" s="148" t="e">
        <f>#REF!</f>
        <v>#REF!</v>
      </c>
      <c r="F4061" s="165" t="s">
        <v>415</v>
      </c>
      <c r="G4061" s="147">
        <f ca="1">IFERROR(__xludf.DUMMYFUNCTION(" VLOOKUP(A4116, IMPORTRANGE(""https://docs.google.com/spreadsheets/d/1QNLbnkR_AongFt22vMfNzfpjZ0CjpI8QI-w0wBnYA1w/"", ""Инфа!A:AA""), 6, FALSE)"),2024)</f>
        <v>2024</v>
      </c>
      <c r="H4061" s="150">
        <v>13400</v>
      </c>
      <c r="I4061" s="156" t="s">
        <v>257</v>
      </c>
      <c r="J4061" s="126"/>
      <c r="K4061" s="153"/>
      <c r="L4061" s="153"/>
      <c r="M4061" s="153"/>
      <c r="N4061" s="153"/>
      <c r="O4061" s="153"/>
      <c r="P4061" s="153"/>
      <c r="Q4061" s="153"/>
      <c r="R4061" s="153"/>
      <c r="S4061" s="153"/>
    </row>
    <row r="4062" spans="1:19" ht="56.25">
      <c r="A4062" s="277" t="s">
        <v>25424</v>
      </c>
      <c r="B4062" s="253" t="s">
        <v>400</v>
      </c>
      <c r="C4062" s="93" t="s">
        <v>10898</v>
      </c>
      <c r="D4062" s="93" t="s">
        <v>10899</v>
      </c>
      <c r="E4062" s="148">
        <f ca="1">IFERROR(__xludf.DUMMYFUNCTION(" VLOOKUP(A4121, IMPORTRANGE(""https://docs.google.com/spreadsheets/d/1fj_Bhi2XPL3siwIh4sx4VRLAe31yD50oKdj5UlRYW0c/"", ""Сводка!A:AA""), 5, FALSE)"),164)</f>
        <v>164</v>
      </c>
      <c r="F4062" s="148" t="s">
        <v>415</v>
      </c>
      <c r="G4062" s="147">
        <f ca="1">IFERROR(__xludf.DUMMYFUNCTION(" VLOOKUP(A4121, IMPORTRANGE(""https://docs.google.com/spreadsheets/d/1QNLbnkR_AongFt22vMfNzfpjZ0CjpI8QI-w0wBnYA1w/"", ""Инфа!A:AA""), 6, FALSE)"),2024)</f>
        <v>2024</v>
      </c>
      <c r="H4062" s="150">
        <v>9900</v>
      </c>
      <c r="I4062" s="156" t="s">
        <v>497</v>
      </c>
      <c r="J4062" s="93"/>
      <c r="K4062" s="153"/>
      <c r="L4062" s="153"/>
      <c r="M4062" s="153"/>
      <c r="N4062" s="153"/>
      <c r="O4062" s="153"/>
      <c r="P4062" s="153"/>
      <c r="Q4062" s="153"/>
      <c r="R4062" s="153"/>
      <c r="S4062" s="153"/>
    </row>
    <row r="4063" spans="1:19" ht="37.5">
      <c r="A4063" s="277" t="s">
        <v>25424</v>
      </c>
      <c r="B4063" s="253" t="s">
        <v>400</v>
      </c>
      <c r="C4063" s="93" t="s">
        <v>10898</v>
      </c>
      <c r="D4063" s="93" t="s">
        <v>10900</v>
      </c>
      <c r="E4063" s="148">
        <f ca="1">IFERROR(__xludf.DUMMYFUNCTION(" VLOOKUP(A4122, IMPORTRANGE(""https://docs.google.com/spreadsheets/d/1fj_Bhi2XPL3siwIh4sx4VRLAe31yD50oKdj5UlRYW0c/"", ""Сводка!A:AA""), 5, FALSE)"),156)</f>
        <v>156</v>
      </c>
      <c r="F4063" s="148" t="s">
        <v>415</v>
      </c>
      <c r="G4063" s="147">
        <f ca="1">IFERROR(__xludf.DUMMYFUNCTION(" VLOOKUP(A4122, IMPORTRANGE(""https://docs.google.com/spreadsheets/d/1QNLbnkR_AongFt22vMfNzfpjZ0CjpI8QI-w0wBnYA1w/"", ""Инфа!A:AA""), 6, FALSE)"),2024)</f>
        <v>2024</v>
      </c>
      <c r="H4063" s="150">
        <v>9700</v>
      </c>
      <c r="I4063" s="156" t="s">
        <v>497</v>
      </c>
      <c r="J4063" s="93"/>
      <c r="K4063" s="153"/>
      <c r="L4063" s="153"/>
      <c r="M4063" s="153"/>
      <c r="N4063" s="153"/>
      <c r="O4063" s="153"/>
      <c r="P4063" s="153"/>
      <c r="Q4063" s="153"/>
      <c r="R4063" s="153"/>
      <c r="S4063" s="153"/>
    </row>
    <row r="4064" spans="1:19" ht="56.25">
      <c r="A4064" s="277" t="s">
        <v>25424</v>
      </c>
      <c r="B4064" s="253" t="s">
        <v>400</v>
      </c>
      <c r="C4064" s="93" t="s">
        <v>10898</v>
      </c>
      <c r="D4064" s="93" t="s">
        <v>10901</v>
      </c>
      <c r="E4064" s="148">
        <f ca="1">IFERROR(__xludf.DUMMYFUNCTION(" VLOOKUP(A4123, IMPORTRANGE(""https://docs.google.com/spreadsheets/d/1fj_Bhi2XPL3siwIh4sx4VRLAe31yD50oKdj5UlRYW0c/"", ""Сводка!A:AA""), 5, FALSE)"),112)</f>
        <v>112</v>
      </c>
      <c r="F4064" s="148" t="s">
        <v>415</v>
      </c>
      <c r="G4064" s="147">
        <f ca="1">IFERROR(__xludf.DUMMYFUNCTION(" VLOOKUP(A4123, IMPORTRANGE(""https://docs.google.com/spreadsheets/d/1QNLbnkR_AongFt22vMfNzfpjZ0CjpI8QI-w0wBnYA1w/"", ""Инфа!A:AA""), 6, FALSE)"),2024)</f>
        <v>2024</v>
      </c>
      <c r="H4064" s="150">
        <v>8400</v>
      </c>
      <c r="I4064" s="151" t="s">
        <v>1195</v>
      </c>
      <c r="J4064" s="93"/>
      <c r="K4064" s="153"/>
      <c r="L4064" s="153"/>
      <c r="M4064" s="153"/>
      <c r="N4064" s="153"/>
      <c r="O4064" s="153"/>
      <c r="P4064" s="153"/>
      <c r="Q4064" s="153"/>
      <c r="R4064" s="153"/>
      <c r="S4064" s="153"/>
    </row>
    <row r="4065" spans="1:19" ht="150">
      <c r="A4065" s="277" t="s">
        <v>25424</v>
      </c>
      <c r="B4065" s="253" t="s">
        <v>400</v>
      </c>
      <c r="C4065" s="93" t="s">
        <v>10902</v>
      </c>
      <c r="D4065" s="93" t="s">
        <v>10903</v>
      </c>
      <c r="E4065" s="148">
        <f ca="1">IFERROR(__xludf.DUMMYFUNCTION(" VLOOKUP(A4124, IMPORTRANGE(""https://docs.google.com/spreadsheets/d/1fj_Bhi2XPL3siwIh4sx4VRLAe31yD50oKdj5UlRYW0c/"", ""Сводка!A:AA""), 5, FALSE)"),124)</f>
        <v>124</v>
      </c>
      <c r="F4065" s="148" t="s">
        <v>403</v>
      </c>
      <c r="G4065" s="147">
        <f ca="1">IFERROR(__xludf.DUMMYFUNCTION(" VLOOKUP(A4124, IMPORTRANGE(""https://docs.google.com/spreadsheets/d/1QNLbnkR_AongFt22vMfNzfpjZ0CjpI8QI-w0wBnYA1w/"", ""Инфа!A:AA""), 6, FALSE)"),2024)</f>
        <v>2024</v>
      </c>
      <c r="H4065" s="150">
        <v>8700</v>
      </c>
      <c r="I4065" s="151" t="s">
        <v>28</v>
      </c>
      <c r="J4065" s="93" t="s">
        <v>10904</v>
      </c>
      <c r="K4065" s="153"/>
      <c r="L4065" s="153"/>
      <c r="M4065" s="153"/>
      <c r="N4065" s="153"/>
      <c r="O4065" s="153"/>
      <c r="P4065" s="153"/>
      <c r="Q4065" s="153"/>
      <c r="R4065" s="153"/>
      <c r="S4065" s="153"/>
    </row>
    <row r="4066" spans="1:19" ht="300">
      <c r="A4066" s="277" t="s">
        <v>25424</v>
      </c>
      <c r="B4066" s="253" t="s">
        <v>400</v>
      </c>
      <c r="C4066" s="93" t="s">
        <v>10905</v>
      </c>
      <c r="D4066" s="93" t="s">
        <v>10906</v>
      </c>
      <c r="E4066" s="148">
        <f ca="1">IFERROR(__xludf.DUMMYFUNCTION(" VLOOKUP(A4125, IMPORTRANGE(""https://docs.google.com/spreadsheets/d/1fj_Bhi2XPL3siwIh4sx4VRLAe31yD50oKdj5UlRYW0c/"", ""Сводка!A:AA""), 5, FALSE)"),92)</f>
        <v>92</v>
      </c>
      <c r="F4066" s="148" t="s">
        <v>415</v>
      </c>
      <c r="G4066" s="147">
        <f ca="1">IFERROR(__xludf.DUMMYFUNCTION(" VLOOKUP(A4125, IMPORTRANGE(""https://docs.google.com/spreadsheets/d/1QNLbnkR_AongFt22vMfNzfpjZ0CjpI8QI-w0wBnYA1w/"", ""Инфа!A:AA""), 6, FALSE)"),2023)</f>
        <v>2023</v>
      </c>
      <c r="H4066" s="150">
        <v>7800</v>
      </c>
      <c r="I4066" s="151" t="s">
        <v>210</v>
      </c>
      <c r="J4066" s="93" t="s">
        <v>10907</v>
      </c>
      <c r="K4066" s="153"/>
      <c r="L4066" s="153"/>
      <c r="M4066" s="153"/>
      <c r="N4066" s="153"/>
      <c r="O4066" s="153"/>
      <c r="P4066" s="153"/>
      <c r="Q4066" s="153"/>
      <c r="R4066" s="153"/>
      <c r="S4066" s="153"/>
    </row>
    <row r="4067" spans="1:19" ht="37.5">
      <c r="A4067" s="277" t="s">
        <v>25424</v>
      </c>
      <c r="B4067" s="253" t="s">
        <v>400</v>
      </c>
      <c r="C4067" s="93" t="s">
        <v>10908</v>
      </c>
      <c r="D4067" s="93" t="s">
        <v>10909</v>
      </c>
      <c r="E4067" s="148">
        <f ca="1">IFERROR(__xludf.DUMMYFUNCTION(" VLOOKUP(A4126, IMPORTRANGE(""https://docs.google.com/spreadsheets/d/1fj_Bhi2XPL3siwIh4sx4VRLAe31yD50oKdj5UlRYW0c/"", ""Сводка!A:AA""), 5, FALSE)"),80)</f>
        <v>80</v>
      </c>
      <c r="F4067" s="148" t="s">
        <v>415</v>
      </c>
      <c r="G4067" s="147">
        <f ca="1">IFERROR(__xludf.DUMMYFUNCTION(" VLOOKUP(A4126, IMPORTRANGE(""https://docs.google.com/spreadsheets/d/1QNLbnkR_AongFt22vMfNzfpjZ0CjpI8QI-w0wBnYA1w/"", ""Инфа!A:AA""), 6, FALSE)"),2024)</f>
        <v>2024</v>
      </c>
      <c r="H4067" s="150">
        <v>7400</v>
      </c>
      <c r="I4067" s="156" t="s">
        <v>497</v>
      </c>
      <c r="J4067" s="93" t="s">
        <v>10910</v>
      </c>
      <c r="K4067" s="153"/>
      <c r="L4067" s="153"/>
      <c r="M4067" s="153"/>
      <c r="N4067" s="153"/>
      <c r="O4067" s="153"/>
      <c r="P4067" s="153"/>
      <c r="Q4067" s="153"/>
      <c r="R4067" s="153"/>
      <c r="S4067" s="153"/>
    </row>
    <row r="4068" spans="1:19" ht="131.25">
      <c r="A4068" s="277" t="s">
        <v>25424</v>
      </c>
      <c r="B4068" s="253" t="s">
        <v>400</v>
      </c>
      <c r="C4068" s="93" t="s">
        <v>10911</v>
      </c>
      <c r="D4068" s="93" t="s">
        <v>10912</v>
      </c>
      <c r="E4068" s="148">
        <f ca="1">IFERROR(__xludf.DUMMYFUNCTION(" VLOOKUP(A4127, IMPORTRANGE(""https://docs.google.com/spreadsheets/d/1fj_Bhi2XPL3siwIh4sx4VRLAe31yD50oKdj5UlRYW0c/"", ""Сводка!A:AA""), 5, FALSE)"),336)</f>
        <v>336</v>
      </c>
      <c r="F4068" s="148" t="s">
        <v>415</v>
      </c>
      <c r="G4068" s="147">
        <f ca="1">IFERROR(__xludf.DUMMYFUNCTION(" VLOOKUP(A4127, IMPORTRANGE(""https://docs.google.com/spreadsheets/d/1QNLbnkR_AongFt22vMfNzfpjZ0CjpI8QI-w0wBnYA1w/"", ""Инфа!A:AA""), 6, FALSE)"),2024)</f>
        <v>2024</v>
      </c>
      <c r="H4068" s="150">
        <v>15100</v>
      </c>
      <c r="I4068" s="151" t="s">
        <v>161</v>
      </c>
      <c r="J4068" s="93" t="s">
        <v>10913</v>
      </c>
      <c r="K4068" s="153"/>
      <c r="L4068" s="153"/>
      <c r="M4068" s="153"/>
      <c r="N4068" s="153"/>
      <c r="O4068" s="153"/>
      <c r="P4068" s="153"/>
      <c r="Q4068" s="153"/>
      <c r="R4068" s="153"/>
      <c r="S4068" s="153"/>
    </row>
    <row r="4069" spans="1:19" ht="150">
      <c r="A4069" s="277" t="s">
        <v>25424</v>
      </c>
      <c r="B4069" s="253" t="s">
        <v>486</v>
      </c>
      <c r="C4069" s="93" t="s">
        <v>10914</v>
      </c>
      <c r="D4069" s="93" t="s">
        <v>10915</v>
      </c>
      <c r="E4069" s="148">
        <f ca="1">IFERROR(__xludf.DUMMYFUNCTION(" VLOOKUP(A4128, IMPORTRANGE(""https://docs.google.com/spreadsheets/d/1fj_Bhi2XPL3siwIh4sx4VRLAe31yD50oKdj5UlRYW0c/"", ""Сводка!A:AA""), 5, FALSE)"),120)</f>
        <v>120</v>
      </c>
      <c r="F4069" s="148" t="s">
        <v>415</v>
      </c>
      <c r="G4069" s="147">
        <f ca="1">IFERROR(__xludf.DUMMYFUNCTION(" VLOOKUP(A4128, IMPORTRANGE(""https://docs.google.com/spreadsheets/d/1QNLbnkR_AongFt22vMfNzfpjZ0CjpI8QI-w0wBnYA1w/"", ""Инфа!A:AA""), 6, FALSE)"),2024)</f>
        <v>2024</v>
      </c>
      <c r="H4069" s="150">
        <v>8600</v>
      </c>
      <c r="I4069" s="151" t="s">
        <v>1317</v>
      </c>
      <c r="J4069" s="93" t="s">
        <v>10916</v>
      </c>
      <c r="K4069" s="153"/>
      <c r="L4069" s="153"/>
      <c r="M4069" s="153"/>
      <c r="N4069" s="153"/>
      <c r="O4069" s="153"/>
      <c r="P4069" s="153"/>
      <c r="Q4069" s="153"/>
      <c r="R4069" s="153"/>
      <c r="S4069" s="153"/>
    </row>
    <row r="4070" spans="1:19" ht="150">
      <c r="A4070" s="277" t="s">
        <v>25424</v>
      </c>
      <c r="B4070" s="253" t="s">
        <v>400</v>
      </c>
      <c r="C4070" s="93" t="s">
        <v>10914</v>
      </c>
      <c r="D4070" s="93" t="s">
        <v>10917</v>
      </c>
      <c r="E4070" s="148">
        <f ca="1">IFERROR(__xludf.DUMMYFUNCTION(" VLOOKUP(A4129, IMPORTRANGE(""https://docs.google.com/spreadsheets/d/1fj_Bhi2XPL3siwIh4sx4VRLAe31yD50oKdj5UlRYW0c/"", ""Сводка!A:AA""), 5, FALSE)"),120)</f>
        <v>120</v>
      </c>
      <c r="F4070" s="148" t="s">
        <v>415</v>
      </c>
      <c r="G4070" s="147">
        <f ca="1">IFERROR(__xludf.DUMMYFUNCTION(" VLOOKUP(A4129, IMPORTRANGE(""https://docs.google.com/spreadsheets/d/1QNLbnkR_AongFt22vMfNzfpjZ0CjpI8QI-w0wBnYA1w/"", ""Инфа!A:AA""), 6, FALSE)"),2024)</f>
        <v>2024</v>
      </c>
      <c r="H4070" s="150">
        <v>8600</v>
      </c>
      <c r="I4070" s="151" t="s">
        <v>1317</v>
      </c>
      <c r="J4070" s="93"/>
      <c r="K4070" s="153"/>
      <c r="L4070" s="153"/>
      <c r="M4070" s="153"/>
      <c r="N4070" s="153"/>
      <c r="O4070" s="153"/>
      <c r="P4070" s="153"/>
      <c r="Q4070" s="153"/>
      <c r="R4070" s="153"/>
      <c r="S4070" s="153"/>
    </row>
    <row r="4071" spans="1:19" ht="206.25">
      <c r="A4071" s="277" t="s">
        <v>25424</v>
      </c>
      <c r="B4071" s="253" t="s">
        <v>400</v>
      </c>
      <c r="C4071" s="93" t="s">
        <v>10918</v>
      </c>
      <c r="D4071" s="93" t="s">
        <v>10919</v>
      </c>
      <c r="E4071" s="148">
        <f ca="1">IFERROR(__xludf.DUMMYFUNCTION(" VLOOKUP(A4130, IMPORTRANGE(""https://docs.google.com/spreadsheets/d/1fj_Bhi2XPL3siwIh4sx4VRLAe31yD50oKdj5UlRYW0c/"", ""Сводка!A:AA""), 5, FALSE)"),288)</f>
        <v>288</v>
      </c>
      <c r="F4071" s="148" t="s">
        <v>466</v>
      </c>
      <c r="G4071" s="147">
        <f ca="1">IFERROR(__xludf.DUMMYFUNCTION(" VLOOKUP(A4130, IMPORTRANGE(""https://docs.google.com/spreadsheets/d/1QNLbnkR_AongFt22vMfNzfpjZ0CjpI8QI-w0wBnYA1w/"", ""Инфа!A:AA""), 6, FALSE)"),2024)</f>
        <v>2024</v>
      </c>
      <c r="H4071" s="150">
        <v>22300</v>
      </c>
      <c r="I4071" s="151" t="s">
        <v>171</v>
      </c>
      <c r="J4071" s="93" t="s">
        <v>10920</v>
      </c>
      <c r="K4071" s="153"/>
      <c r="L4071" s="153"/>
      <c r="M4071" s="153"/>
      <c r="N4071" s="153"/>
      <c r="O4071" s="153"/>
      <c r="P4071" s="153"/>
      <c r="Q4071" s="153"/>
      <c r="R4071" s="153"/>
      <c r="S4071" s="153"/>
    </row>
    <row r="4072" spans="1:19" ht="93.75">
      <c r="A4072" s="277" t="s">
        <v>25424</v>
      </c>
      <c r="B4072" s="253" t="s">
        <v>400</v>
      </c>
      <c r="C4072" s="93" t="s">
        <v>10921</v>
      </c>
      <c r="D4072" s="93" t="s">
        <v>10922</v>
      </c>
      <c r="E4072" s="148">
        <f ca="1">IFERROR(__xludf.DUMMYFUNCTION(" VLOOKUP(A4131, IMPORTRANGE(""https://docs.google.com/spreadsheets/d/1fj_Bhi2XPL3siwIh4sx4VRLAe31yD50oKdj5UlRYW0c/"", ""Сводка!A:AA""), 5, FALSE)"),216)</f>
        <v>216</v>
      </c>
      <c r="F4072" s="148" t="s">
        <v>10923</v>
      </c>
      <c r="G4072" s="147">
        <f ca="1">IFERROR(__xludf.DUMMYFUNCTION(" VLOOKUP(A4131, IMPORTRANGE(""https://docs.google.com/spreadsheets/d/1QNLbnkR_AongFt22vMfNzfpjZ0CjpI8QI-w0wBnYA1w/"", ""Инфа!A:AA""), 6, FALSE)"),2024)</f>
        <v>2024</v>
      </c>
      <c r="H4072" s="150">
        <v>11500</v>
      </c>
      <c r="I4072" s="151" t="s">
        <v>2526</v>
      </c>
      <c r="J4072" s="93" t="s">
        <v>10924</v>
      </c>
      <c r="K4072" s="153"/>
      <c r="L4072" s="153"/>
      <c r="M4072" s="153"/>
      <c r="N4072" s="153"/>
      <c r="O4072" s="153"/>
      <c r="P4072" s="153"/>
      <c r="Q4072" s="153"/>
      <c r="R4072" s="153"/>
      <c r="S4072" s="153"/>
    </row>
    <row r="4073" spans="1:19" ht="56.25">
      <c r="A4073" s="277" t="s">
        <v>25424</v>
      </c>
      <c r="B4073" s="253" t="s">
        <v>400</v>
      </c>
      <c r="C4073" s="93" t="s">
        <v>10925</v>
      </c>
      <c r="D4073" s="93" t="s">
        <v>10926</v>
      </c>
      <c r="E4073" s="148">
        <f ca="1">IFERROR(__xludf.DUMMYFUNCTION(" VLOOKUP(A4132, IMPORTRANGE(""https://docs.google.com/spreadsheets/d/1fj_Bhi2XPL3siwIh4sx4VRLAe31yD50oKdj5UlRYW0c/"", ""Сводка!A:AA""), 5, FALSE)"),176)</f>
        <v>176</v>
      </c>
      <c r="F4073" s="148" t="s">
        <v>415</v>
      </c>
      <c r="G4073" s="147">
        <f ca="1">IFERROR(__xludf.DUMMYFUNCTION(" VLOOKUP(A4132, IMPORTRANGE(""https://docs.google.com/spreadsheets/d/1QNLbnkR_AongFt22vMfNzfpjZ0CjpI8QI-w0wBnYA1w/"", ""Инфа!A:AA""), 6, FALSE)"),2024)</f>
        <v>2024</v>
      </c>
      <c r="H4073" s="150">
        <v>10300</v>
      </c>
      <c r="I4073" s="156" t="s">
        <v>97</v>
      </c>
      <c r="J4073" s="93"/>
      <c r="K4073" s="153"/>
      <c r="L4073" s="153"/>
      <c r="M4073" s="153"/>
      <c r="N4073" s="153"/>
      <c r="O4073" s="153"/>
      <c r="P4073" s="153"/>
      <c r="Q4073" s="153"/>
      <c r="R4073" s="153"/>
      <c r="S4073" s="153"/>
    </row>
    <row r="4074" spans="1:19" ht="131.25">
      <c r="A4074" s="277" t="s">
        <v>25424</v>
      </c>
      <c r="B4074" s="253" t="s">
        <v>400</v>
      </c>
      <c r="C4074" s="93" t="s">
        <v>10927</v>
      </c>
      <c r="D4074" s="93" t="s">
        <v>7496</v>
      </c>
      <c r="E4074" s="148">
        <f ca="1">IFERROR(__xludf.DUMMYFUNCTION(" VLOOKUP(A4133, IMPORTRANGE(""https://docs.google.com/spreadsheets/d/1fj_Bhi2XPL3siwIh4sx4VRLAe31yD50oKdj5UlRYW0c/"", ""Сводка!A:AA""), 5, FALSE)"),224)</f>
        <v>224</v>
      </c>
      <c r="F4074" s="148" t="s">
        <v>466</v>
      </c>
      <c r="G4074" s="147">
        <f ca="1">IFERROR(__xludf.DUMMYFUNCTION(" VLOOKUP(A4133, IMPORTRANGE(""https://docs.google.com/spreadsheets/d/1QNLbnkR_AongFt22vMfNzfpjZ0CjpI8QI-w0wBnYA1w/"", ""Инфа!A:AA""), 6, FALSE)"),2024)</f>
        <v>2024</v>
      </c>
      <c r="H4074" s="150">
        <v>11700</v>
      </c>
      <c r="I4074" s="156" t="s">
        <v>97</v>
      </c>
      <c r="J4074" s="93"/>
      <c r="K4074" s="153"/>
      <c r="L4074" s="153"/>
      <c r="M4074" s="153"/>
      <c r="N4074" s="153"/>
      <c r="O4074" s="153"/>
      <c r="P4074" s="153"/>
      <c r="Q4074" s="153"/>
      <c r="R4074" s="153"/>
      <c r="S4074" s="153"/>
    </row>
    <row r="4075" spans="1:19" ht="131.25">
      <c r="A4075" s="277" t="s">
        <v>25424</v>
      </c>
      <c r="B4075" s="253" t="s">
        <v>400</v>
      </c>
      <c r="C4075" s="93" t="s">
        <v>10928</v>
      </c>
      <c r="D4075" s="93" t="s">
        <v>10929</v>
      </c>
      <c r="E4075" s="148">
        <f ca="1">IFERROR(__xludf.DUMMYFUNCTION(" VLOOKUP(A4134, IMPORTRANGE(""https://docs.google.com/spreadsheets/d/1fj_Bhi2XPL3siwIh4sx4VRLAe31yD50oKdj5UlRYW0c/"", ""Сводка!A:AA""), 5, FALSE)"),164)</f>
        <v>164</v>
      </c>
      <c r="F4075" s="148" t="s">
        <v>415</v>
      </c>
      <c r="G4075" s="147">
        <f ca="1">IFERROR(__xludf.DUMMYFUNCTION(" VLOOKUP(A4134, IMPORTRANGE(""https://docs.google.com/spreadsheets/d/1QNLbnkR_AongFt22vMfNzfpjZ0CjpI8QI-w0wBnYA1w/"", ""Инфа!A:AA""), 6, FALSE)"),2024)</f>
        <v>2024</v>
      </c>
      <c r="H4075" s="150">
        <v>9900</v>
      </c>
      <c r="I4075" s="151" t="s">
        <v>246</v>
      </c>
      <c r="J4075" s="93" t="s">
        <v>10930</v>
      </c>
      <c r="K4075" s="153"/>
      <c r="L4075" s="153"/>
      <c r="M4075" s="153"/>
      <c r="N4075" s="153"/>
      <c r="O4075" s="153"/>
      <c r="P4075" s="153"/>
      <c r="Q4075" s="153"/>
      <c r="R4075" s="153"/>
      <c r="S4075" s="153"/>
    </row>
    <row r="4076" spans="1:19" ht="37.5">
      <c r="A4076" s="277" t="s">
        <v>25424</v>
      </c>
      <c r="B4076" s="253" t="s">
        <v>400</v>
      </c>
      <c r="C4076" s="93" t="s">
        <v>10928</v>
      </c>
      <c r="D4076" s="93" t="s">
        <v>10931</v>
      </c>
      <c r="E4076" s="148" t="e">
        <f>#REF!</f>
        <v>#REF!</v>
      </c>
      <c r="F4076" s="148" t="s">
        <v>415</v>
      </c>
      <c r="G4076" s="147">
        <f ca="1">IFERROR(__xludf.DUMMYFUNCTION(" VLOOKUP(A4135, IMPORTRANGE(""https://docs.google.com/spreadsheets/d/1QNLbnkR_AongFt22vMfNzfpjZ0CjpI8QI-w0wBnYA1w/"", ""Инфа!A:AA""), 6, FALSE)"),2024)</f>
        <v>2024</v>
      </c>
      <c r="H4076" s="150">
        <v>13200</v>
      </c>
      <c r="I4076" s="151" t="s">
        <v>246</v>
      </c>
      <c r="J4076" s="93"/>
      <c r="K4076" s="153"/>
      <c r="L4076" s="153"/>
      <c r="M4076" s="153"/>
      <c r="N4076" s="153"/>
      <c r="O4076" s="153"/>
      <c r="P4076" s="153"/>
      <c r="Q4076" s="153"/>
      <c r="R4076" s="153"/>
      <c r="S4076" s="153"/>
    </row>
    <row r="4077" spans="1:19" ht="168.75">
      <c r="A4077" s="277" t="s">
        <v>25424</v>
      </c>
      <c r="B4077" s="253" t="s">
        <v>153</v>
      </c>
      <c r="C4077" s="93" t="s">
        <v>10928</v>
      </c>
      <c r="D4077" s="93" t="s">
        <v>3578</v>
      </c>
      <c r="E4077" s="148">
        <f ca="1">IFERROR(__xludf.DUMMYFUNCTION(" VLOOKUP(A4136, IMPORTRANGE(""https://docs.google.com/spreadsheets/d/1fj_Bhi2XPL3siwIh4sx4VRLAe31yD50oKdj5UlRYW0c/"", ""Сводка!A:AA""), 5, FALSE)"),384)</f>
        <v>384</v>
      </c>
      <c r="F4077" s="148" t="s">
        <v>456</v>
      </c>
      <c r="G4077" s="147">
        <f ca="1">IFERROR(__xludf.DUMMYFUNCTION(" VLOOKUP(A4136, IMPORTRANGE(""https://docs.google.com/spreadsheets/d/1QNLbnkR_AongFt22vMfNzfpjZ0CjpI8QI-w0wBnYA1w/"", ""Инфа!A:AA""), 6, FALSE)"),2024)</f>
        <v>2024</v>
      </c>
      <c r="H4077" s="154">
        <v>16500</v>
      </c>
      <c r="I4077" s="156" t="s">
        <v>6015</v>
      </c>
      <c r="J4077" s="93" t="s">
        <v>10932</v>
      </c>
      <c r="K4077" s="153"/>
      <c r="L4077" s="153"/>
      <c r="M4077" s="153"/>
      <c r="N4077" s="153"/>
      <c r="O4077" s="153"/>
      <c r="P4077" s="153"/>
      <c r="Q4077" s="153"/>
      <c r="R4077" s="153"/>
      <c r="S4077" s="153"/>
    </row>
    <row r="4078" spans="1:19" ht="36">
      <c r="A4078" s="277" t="s">
        <v>25424</v>
      </c>
      <c r="B4078" s="253" t="s">
        <v>400</v>
      </c>
      <c r="C4078" s="93" t="s">
        <v>10928</v>
      </c>
      <c r="D4078" s="93" t="s">
        <v>596</v>
      </c>
      <c r="E4078" s="148">
        <f ca="1">IFERROR(__xludf.DUMMYFUNCTION(" VLOOKUP(A4137, IMPORTRANGE(""https://docs.google.com/spreadsheets/d/1fj_Bhi2XPL3siwIh4sx4VRLAe31yD50oKdj5UlRYW0c/"", ""Сводка!A:AA""), 5, FALSE)"),208)</f>
        <v>208</v>
      </c>
      <c r="F4078" s="148" t="s">
        <v>466</v>
      </c>
      <c r="G4078" s="147">
        <f ca="1">IFERROR(__xludf.DUMMYFUNCTION(" VLOOKUP(A4137, IMPORTRANGE(""https://docs.google.com/spreadsheets/d/1QNLbnkR_AongFt22vMfNzfpjZ0CjpI8QI-w0wBnYA1w/"", ""Инфа!A:AA""), 6, FALSE)"),2024)</f>
        <v>2024</v>
      </c>
      <c r="H4078" s="150">
        <v>11200</v>
      </c>
      <c r="I4078" s="156" t="s">
        <v>596</v>
      </c>
      <c r="J4078" s="93"/>
      <c r="K4078" s="153"/>
      <c r="L4078" s="153"/>
      <c r="M4078" s="153"/>
      <c r="N4078" s="153"/>
      <c r="O4078" s="153"/>
      <c r="P4078" s="153"/>
      <c r="Q4078" s="153"/>
      <c r="R4078" s="153"/>
      <c r="S4078" s="153"/>
    </row>
    <row r="4079" spans="1:19" ht="75">
      <c r="A4079" s="277" t="s">
        <v>25424</v>
      </c>
      <c r="B4079" s="253" t="s">
        <v>400</v>
      </c>
      <c r="C4079" s="93" t="s">
        <v>10933</v>
      </c>
      <c r="D4079" s="93" t="s">
        <v>10934</v>
      </c>
      <c r="E4079" s="148">
        <f ca="1">IFERROR(__xludf.DUMMYFUNCTION(" VLOOKUP(A4138, IMPORTRANGE(""https://docs.google.com/spreadsheets/d/1fj_Bhi2XPL3siwIh4sx4VRLAe31yD50oKdj5UlRYW0c/"", ""Сводка!A:AA""), 5, FALSE)"),220)</f>
        <v>220</v>
      </c>
      <c r="F4079" s="148" t="s">
        <v>415</v>
      </c>
      <c r="G4079" s="147">
        <f ca="1">IFERROR(__xludf.DUMMYFUNCTION(" VLOOKUP(A4138, IMPORTRANGE(""https://docs.google.com/spreadsheets/d/1QNLbnkR_AongFt22vMfNzfpjZ0CjpI8QI-w0wBnYA1w/"", ""Инфа!A:AA""), 6, FALSE)"),2024)</f>
        <v>2024</v>
      </c>
      <c r="H4079" s="150">
        <v>11600</v>
      </c>
      <c r="I4079" s="151" t="s">
        <v>161</v>
      </c>
      <c r="J4079" s="93"/>
      <c r="K4079" s="153"/>
      <c r="L4079" s="153"/>
      <c r="M4079" s="153"/>
      <c r="N4079" s="153"/>
      <c r="O4079" s="153"/>
      <c r="P4079" s="153"/>
      <c r="Q4079" s="153"/>
      <c r="R4079" s="153"/>
      <c r="S4079" s="153"/>
    </row>
    <row r="4080" spans="1:19" ht="36">
      <c r="A4080" s="277" t="s">
        <v>25424</v>
      </c>
      <c r="B4080" s="253" t="s">
        <v>400</v>
      </c>
      <c r="C4080" s="93" t="s">
        <v>10933</v>
      </c>
      <c r="D4080" s="93" t="s">
        <v>10935</v>
      </c>
      <c r="E4080" s="148">
        <f ca="1">IFERROR(__xludf.DUMMYFUNCTION(" VLOOKUP(A4139, IMPORTRANGE(""https://docs.google.com/spreadsheets/d/1fj_Bhi2XPL3siwIh4sx4VRLAe31yD50oKdj5UlRYW0c/"", ""Сводка!A:AA""), 5, FALSE)"),168)</f>
        <v>168</v>
      </c>
      <c r="F4080" s="148" t="s">
        <v>466</v>
      </c>
      <c r="G4080" s="147">
        <f ca="1">IFERROR(__xludf.DUMMYFUNCTION(" VLOOKUP(A4139, IMPORTRANGE(""https://docs.google.com/spreadsheets/d/1QNLbnkR_AongFt22vMfNzfpjZ0CjpI8QI-w0wBnYA1w/"", ""Инфа!A:AA""), 6, FALSE)"),2024)</f>
        <v>2024</v>
      </c>
      <c r="H4080" s="150">
        <v>15100</v>
      </c>
      <c r="I4080" s="151" t="s">
        <v>161</v>
      </c>
      <c r="J4080" s="93"/>
      <c r="K4080" s="153"/>
      <c r="L4080" s="153"/>
      <c r="M4080" s="153"/>
      <c r="N4080" s="153"/>
      <c r="O4080" s="153"/>
      <c r="P4080" s="153"/>
      <c r="Q4080" s="153"/>
      <c r="R4080" s="153"/>
      <c r="S4080" s="153"/>
    </row>
    <row r="4081" spans="1:19" ht="112.5">
      <c r="A4081" s="277" t="s">
        <v>25424</v>
      </c>
      <c r="B4081" s="253" t="s">
        <v>400</v>
      </c>
      <c r="C4081" s="93" t="s">
        <v>10936</v>
      </c>
      <c r="D4081" s="93" t="s">
        <v>10937</v>
      </c>
      <c r="E4081" s="148">
        <f ca="1">IFERROR(__xludf.DUMMYFUNCTION(" VLOOKUP(A4141, IMPORTRANGE(""https://docs.google.com/spreadsheets/d/1fj_Bhi2XPL3siwIh4sx4VRLAe31yD50oKdj5UlRYW0c/"", ""Сводка!A:AA""), 5, FALSE)"),204)</f>
        <v>204</v>
      </c>
      <c r="F4081" s="148" t="s">
        <v>415</v>
      </c>
      <c r="G4081" s="147">
        <f ca="1">IFERROR(__xludf.DUMMYFUNCTION(" VLOOKUP(A4141, IMPORTRANGE(""https://docs.google.com/spreadsheets/d/1QNLbnkR_AongFt22vMfNzfpjZ0CjpI8QI-w0wBnYA1w/"", ""Инфа!A:AA""), 6, FALSE)"),2024)</f>
        <v>2024</v>
      </c>
      <c r="H4081" s="150">
        <v>11100</v>
      </c>
      <c r="I4081" s="156" t="s">
        <v>497</v>
      </c>
      <c r="J4081" s="93" t="s">
        <v>10938</v>
      </c>
      <c r="K4081" s="153"/>
      <c r="L4081" s="153"/>
      <c r="M4081" s="153"/>
      <c r="N4081" s="153"/>
      <c r="O4081" s="153"/>
      <c r="P4081" s="153"/>
      <c r="Q4081" s="153"/>
      <c r="R4081" s="153"/>
      <c r="S4081" s="153"/>
    </row>
    <row r="4082" spans="1:19" ht="112.5">
      <c r="A4082" s="277" t="s">
        <v>25424</v>
      </c>
      <c r="B4082" s="253" t="s">
        <v>153</v>
      </c>
      <c r="C4082" s="93" t="s">
        <v>10939</v>
      </c>
      <c r="D4082" s="93" t="s">
        <v>10940</v>
      </c>
      <c r="E4082" s="148">
        <f ca="1">IFERROR(__xludf.DUMMYFUNCTION(" VLOOKUP(A4142, IMPORTRANGE(""https://docs.google.com/spreadsheets/d/1fj_Bhi2XPL3siwIh4sx4VRLAe31yD50oKdj5UlRYW0c/"", ""Сводка!A:AA""), 5, FALSE)"),252)</f>
        <v>252</v>
      </c>
      <c r="F4082" s="148" t="s">
        <v>165</v>
      </c>
      <c r="G4082" s="147">
        <f ca="1">IFERROR(__xludf.DUMMYFUNCTION(" VLOOKUP(A4142, IMPORTRANGE(""https://docs.google.com/spreadsheets/d/1QNLbnkR_AongFt22vMfNzfpjZ0CjpI8QI-w0wBnYA1w/"", ""Инфа!A:AA""), 6, FALSE)"),2024)</f>
        <v>2024</v>
      </c>
      <c r="H4082" s="150">
        <v>12600</v>
      </c>
      <c r="I4082" s="151" t="s">
        <v>257</v>
      </c>
      <c r="J4082" s="93" t="s">
        <v>10941</v>
      </c>
      <c r="K4082" s="153"/>
      <c r="L4082" s="153"/>
      <c r="M4082" s="153"/>
      <c r="N4082" s="153"/>
      <c r="O4082" s="153"/>
      <c r="P4082" s="153"/>
      <c r="Q4082" s="153"/>
      <c r="R4082" s="153"/>
      <c r="S4082" s="153"/>
    </row>
    <row r="4083" spans="1:19" ht="93.75">
      <c r="A4083" s="277" t="s">
        <v>25424</v>
      </c>
      <c r="B4083" s="253" t="s">
        <v>153</v>
      </c>
      <c r="C4083" s="93" t="s">
        <v>10942</v>
      </c>
      <c r="D4083" s="93" t="s">
        <v>10943</v>
      </c>
      <c r="E4083" s="148">
        <f ca="1">IFERROR(__xludf.DUMMYFUNCTION(" VLOOKUP(A4143, IMPORTRANGE(""https://docs.google.com/spreadsheets/d/1fj_Bhi2XPL3siwIh4sx4VRLAe31yD50oKdj5UlRYW0c/"", ""Сводка!A:AA""), 5, FALSE)"),72)</f>
        <v>72</v>
      </c>
      <c r="F4083" s="148" t="s">
        <v>165</v>
      </c>
      <c r="G4083" s="147">
        <f ca="1">IFERROR(__xludf.DUMMYFUNCTION(" VLOOKUP(A4143, IMPORTRANGE(""https://docs.google.com/spreadsheets/d/1QNLbnkR_AongFt22vMfNzfpjZ0CjpI8QI-w0wBnYA1w/"", ""Инфа!A:AA""), 6, FALSE)"),2024)</f>
        <v>2024</v>
      </c>
      <c r="H4083" s="150">
        <v>7200</v>
      </c>
      <c r="I4083" s="151" t="s">
        <v>238</v>
      </c>
      <c r="J4083" s="93" t="s">
        <v>10944</v>
      </c>
      <c r="K4083" s="153"/>
      <c r="L4083" s="153"/>
      <c r="M4083" s="153"/>
      <c r="N4083" s="153"/>
      <c r="O4083" s="153"/>
      <c r="P4083" s="153"/>
      <c r="Q4083" s="153"/>
      <c r="R4083" s="153"/>
      <c r="S4083" s="153"/>
    </row>
    <row r="4084" spans="1:19" ht="112.5">
      <c r="A4084" s="277" t="s">
        <v>25424</v>
      </c>
      <c r="B4084" s="253" t="s">
        <v>153</v>
      </c>
      <c r="C4084" s="93" t="s">
        <v>10942</v>
      </c>
      <c r="D4084" s="93" t="s">
        <v>10945</v>
      </c>
      <c r="E4084" s="148">
        <f ca="1">IFERROR(__xludf.DUMMYFUNCTION(" VLOOKUP(A4144, IMPORTRANGE(""https://docs.google.com/spreadsheets/d/1fj_Bhi2XPL3siwIh4sx4VRLAe31yD50oKdj5UlRYW0c/"", ""Сводка!A:AA""), 5, FALSE)"),196)</f>
        <v>196</v>
      </c>
      <c r="F4084" s="148" t="s">
        <v>108</v>
      </c>
      <c r="G4084" s="147">
        <f ca="1">IFERROR(__xludf.DUMMYFUNCTION(" VLOOKUP(A4144, IMPORTRANGE(""https://docs.google.com/spreadsheets/d/1QNLbnkR_AongFt22vMfNzfpjZ0CjpI8QI-w0wBnYA1w/"", ""Инфа!A:AA""), 6, FALSE)"),2024)</f>
        <v>2024</v>
      </c>
      <c r="H4084" s="150">
        <v>16800</v>
      </c>
      <c r="I4084" s="151" t="s">
        <v>238</v>
      </c>
      <c r="J4084" s="93" t="s">
        <v>10946</v>
      </c>
      <c r="K4084" s="153"/>
      <c r="L4084" s="153"/>
      <c r="M4084" s="153"/>
      <c r="N4084" s="153"/>
      <c r="O4084" s="153"/>
      <c r="P4084" s="153"/>
      <c r="Q4084" s="153"/>
      <c r="R4084" s="153"/>
      <c r="S4084" s="153"/>
    </row>
    <row r="4085" spans="1:19" ht="112.5">
      <c r="A4085" s="277" t="s">
        <v>25424</v>
      </c>
      <c r="B4085" s="253" t="s">
        <v>153</v>
      </c>
      <c r="C4085" s="93" t="s">
        <v>10947</v>
      </c>
      <c r="D4085" s="93" t="s">
        <v>10948</v>
      </c>
      <c r="E4085" s="148">
        <f ca="1">IFERROR(__xludf.DUMMYFUNCTION(" VLOOKUP(A4145, IMPORTRANGE(""https://docs.google.com/spreadsheets/d/1fj_Bhi2XPL3siwIh4sx4VRLAe31yD50oKdj5UlRYW0c/"", ""Сводка!A:AA""), 5, FALSE)"),160)</f>
        <v>160</v>
      </c>
      <c r="F4085" s="148" t="s">
        <v>50</v>
      </c>
      <c r="G4085" s="147">
        <f ca="1">IFERROR(__xludf.DUMMYFUNCTION(" VLOOKUP(A4145, IMPORTRANGE(""https://docs.google.com/spreadsheets/d/1QNLbnkR_AongFt22vMfNzfpjZ0CjpI8QI-w0wBnYA1w/"", ""Инфа!A:AA""), 6, FALSE)"),2024)</f>
        <v>2024</v>
      </c>
      <c r="H4085" s="150">
        <v>14600</v>
      </c>
      <c r="I4085" s="151" t="s">
        <v>238</v>
      </c>
      <c r="J4085" s="93" t="s">
        <v>10949</v>
      </c>
      <c r="K4085" s="153"/>
      <c r="L4085" s="153"/>
      <c r="M4085" s="153"/>
      <c r="N4085" s="153"/>
      <c r="O4085" s="153"/>
      <c r="P4085" s="153"/>
      <c r="Q4085" s="153"/>
      <c r="R4085" s="153"/>
      <c r="S4085" s="153"/>
    </row>
    <row r="4086" spans="1:19" ht="93.75">
      <c r="A4086" s="277" t="s">
        <v>25424</v>
      </c>
      <c r="B4086" s="253" t="s">
        <v>153</v>
      </c>
      <c r="C4086" s="93" t="s">
        <v>10947</v>
      </c>
      <c r="D4086" s="93" t="s">
        <v>10950</v>
      </c>
      <c r="E4086" s="148">
        <f ca="1">IFERROR(__xludf.DUMMYFUNCTION(" VLOOKUP(A4146, IMPORTRANGE(""https://docs.google.com/spreadsheets/d/1fj_Bhi2XPL3siwIh4sx4VRLAe31yD50oKdj5UlRYW0c/"", ""Сводка!A:AA""), 5, FALSE)"),76)</f>
        <v>76</v>
      </c>
      <c r="F4086" s="148" t="s">
        <v>1794</v>
      </c>
      <c r="G4086" s="147">
        <f ca="1">IFERROR(__xludf.DUMMYFUNCTION(" VLOOKUP(A4146, IMPORTRANGE(""https://docs.google.com/spreadsheets/d/1QNLbnkR_AongFt22vMfNzfpjZ0CjpI8QI-w0wBnYA1w/"", ""Инфа!A:AA""), 6, FALSE)"),2024)</f>
        <v>2024</v>
      </c>
      <c r="H4086" s="150">
        <v>9600</v>
      </c>
      <c r="I4086" s="151" t="s">
        <v>238</v>
      </c>
      <c r="J4086" s="93" t="s">
        <v>10951</v>
      </c>
      <c r="K4086" s="153"/>
      <c r="L4086" s="153"/>
      <c r="M4086" s="153"/>
      <c r="N4086" s="153"/>
      <c r="O4086" s="153"/>
      <c r="P4086" s="153"/>
      <c r="Q4086" s="153"/>
      <c r="R4086" s="153"/>
      <c r="S4086" s="153"/>
    </row>
    <row r="4087" spans="1:19" ht="225">
      <c r="A4087" s="277" t="s">
        <v>25424</v>
      </c>
      <c r="B4087" s="253" t="s">
        <v>400</v>
      </c>
      <c r="C4087" s="93" t="s">
        <v>10952</v>
      </c>
      <c r="D4087" s="93" t="s">
        <v>10953</v>
      </c>
      <c r="E4087" s="148">
        <f ca="1">IFERROR(__xludf.DUMMYFUNCTION(" VLOOKUP(A4147, IMPORTRANGE(""https://docs.google.com/spreadsheets/d/1fj_Bhi2XPL3siwIh4sx4VRLAe31yD50oKdj5UlRYW0c/"", ""Сводка!A:AA""), 5, FALSE)"),224)</f>
        <v>224</v>
      </c>
      <c r="F4087" s="148" t="s">
        <v>26</v>
      </c>
      <c r="G4087" s="147">
        <f ca="1">IFERROR(__xludf.DUMMYFUNCTION(" VLOOKUP(A4147, IMPORTRANGE(""https://docs.google.com/spreadsheets/d/1QNLbnkR_AongFt22vMfNzfpjZ0CjpI8QI-w0wBnYA1w/"", ""Инфа!A:AA""), 6, FALSE)"),2024)</f>
        <v>2024</v>
      </c>
      <c r="H4087" s="150">
        <v>11700</v>
      </c>
      <c r="I4087" s="151" t="s">
        <v>146</v>
      </c>
      <c r="J4087" s="93" t="s">
        <v>10954</v>
      </c>
      <c r="K4087" s="153"/>
      <c r="L4087" s="153"/>
      <c r="M4087" s="153"/>
      <c r="N4087" s="153"/>
      <c r="O4087" s="153"/>
      <c r="P4087" s="153"/>
      <c r="Q4087" s="153"/>
      <c r="R4087" s="153"/>
      <c r="S4087" s="153"/>
    </row>
    <row r="4088" spans="1:19" ht="131.25">
      <c r="A4088" s="277" t="s">
        <v>25424</v>
      </c>
      <c r="B4088" s="253" t="s">
        <v>153</v>
      </c>
      <c r="C4088" s="93" t="s">
        <v>10955</v>
      </c>
      <c r="D4088" s="93" t="s">
        <v>10956</v>
      </c>
      <c r="E4088" s="148">
        <f ca="1">IFERROR(__xludf.DUMMYFUNCTION(" VLOOKUP(A4148, IMPORTRANGE(""https://docs.google.com/spreadsheets/d/1fj_Bhi2XPL3siwIh4sx4VRLAe31yD50oKdj5UlRYW0c/"", ""Сводка!A:AA""), 5, FALSE)"),104)</f>
        <v>104</v>
      </c>
      <c r="F4088" s="148" t="s">
        <v>507</v>
      </c>
      <c r="G4088" s="147">
        <f ca="1">IFERROR(__xludf.DUMMYFUNCTION(" VLOOKUP(A4148, IMPORTRANGE(""https://docs.google.com/spreadsheets/d/1QNLbnkR_AongFt22vMfNzfpjZ0CjpI8QI-w0wBnYA1w/"", ""Инфа!A:AA""), 6, FALSE)"),2024)</f>
        <v>2024</v>
      </c>
      <c r="H4088" s="150">
        <v>8100</v>
      </c>
      <c r="I4088" s="151" t="s">
        <v>146</v>
      </c>
      <c r="J4088" s="93" t="s">
        <v>10957</v>
      </c>
      <c r="K4088" s="153"/>
      <c r="L4088" s="153"/>
      <c r="M4088" s="153"/>
      <c r="N4088" s="153"/>
      <c r="O4088" s="153"/>
      <c r="P4088" s="153"/>
      <c r="Q4088" s="153"/>
      <c r="R4088" s="153"/>
      <c r="S4088" s="153"/>
    </row>
    <row r="4089" spans="1:19" ht="93.75">
      <c r="A4089" s="277" t="s">
        <v>25424</v>
      </c>
      <c r="B4089" s="253" t="s">
        <v>153</v>
      </c>
      <c r="C4089" s="93" t="s">
        <v>10955</v>
      </c>
      <c r="D4089" s="93" t="s">
        <v>10958</v>
      </c>
      <c r="E4089" s="148">
        <f ca="1">IFERROR(__xludf.DUMMYFUNCTION(" VLOOKUP(A4149, IMPORTRANGE(""https://docs.google.com/spreadsheets/d/1fj_Bhi2XPL3siwIh4sx4VRLAe31yD50oKdj5UlRYW0c/"", ""Сводка!A:AA""), 5, FALSE)"),108)</f>
        <v>108</v>
      </c>
      <c r="F4089" s="148" t="s">
        <v>507</v>
      </c>
      <c r="G4089" s="147">
        <f ca="1">IFERROR(__xludf.DUMMYFUNCTION(" VLOOKUP(A4149, IMPORTRANGE(""https://docs.google.com/spreadsheets/d/1QNLbnkR_AongFt22vMfNzfpjZ0CjpI8QI-w0wBnYA1w/"", ""Инфа!A:AA""), 6, FALSE)"),2024)</f>
        <v>2024</v>
      </c>
      <c r="H4089" s="150">
        <v>8200</v>
      </c>
      <c r="I4089" s="151" t="s">
        <v>146</v>
      </c>
      <c r="J4089" s="93" t="s">
        <v>10959</v>
      </c>
      <c r="K4089" s="153"/>
      <c r="L4089" s="153"/>
      <c r="M4089" s="153"/>
      <c r="N4089" s="153"/>
      <c r="O4089" s="153"/>
      <c r="P4089" s="153"/>
      <c r="Q4089" s="153"/>
      <c r="R4089" s="153"/>
      <c r="S4089" s="153"/>
    </row>
    <row r="4090" spans="1:19" ht="75">
      <c r="A4090" s="277" t="s">
        <v>25424</v>
      </c>
      <c r="B4090" s="253" t="s">
        <v>400</v>
      </c>
      <c r="C4090" s="93" t="s">
        <v>10960</v>
      </c>
      <c r="D4090" s="93" t="s">
        <v>10961</v>
      </c>
      <c r="E4090" s="148">
        <f ca="1">IFERROR(__xludf.DUMMYFUNCTION(" VLOOKUP(A4150, IMPORTRANGE(""https://docs.google.com/spreadsheets/d/1fj_Bhi2XPL3siwIh4sx4VRLAe31yD50oKdj5UlRYW0c/"", ""Сводка!A:AA""), 5, FALSE)"),396)</f>
        <v>396</v>
      </c>
      <c r="F4090" s="148" t="s">
        <v>415</v>
      </c>
      <c r="G4090" s="147">
        <f ca="1">IFERROR(__xludf.DUMMYFUNCTION(" VLOOKUP(A4150, IMPORTRANGE(""https://docs.google.com/spreadsheets/d/1QNLbnkR_AongFt22vMfNzfpjZ0CjpI8QI-w0wBnYA1w/"", ""Инфа!A:AA""), 6, FALSE)"),2023)</f>
        <v>2023</v>
      </c>
      <c r="H4090" s="154">
        <v>16900</v>
      </c>
      <c r="I4090" s="156" t="s">
        <v>171</v>
      </c>
      <c r="J4090" s="93" t="s">
        <v>10962</v>
      </c>
      <c r="K4090" s="153"/>
      <c r="L4090" s="153"/>
      <c r="M4090" s="153"/>
      <c r="N4090" s="153"/>
      <c r="O4090" s="153"/>
      <c r="P4090" s="153"/>
      <c r="Q4090" s="153"/>
      <c r="R4090" s="153"/>
      <c r="S4090" s="153"/>
    </row>
    <row r="4091" spans="1:19" ht="75">
      <c r="A4091" s="277" t="s">
        <v>25424</v>
      </c>
      <c r="B4091" s="253" t="s">
        <v>400</v>
      </c>
      <c r="C4091" s="93" t="s">
        <v>10960</v>
      </c>
      <c r="D4091" s="93" t="s">
        <v>10963</v>
      </c>
      <c r="E4091" s="148">
        <f ca="1">IFERROR(__xludf.DUMMYFUNCTION(" VLOOKUP(A4151, IMPORTRANGE(""https://docs.google.com/spreadsheets/d/1fj_Bhi2XPL3siwIh4sx4VRLAe31yD50oKdj5UlRYW0c/"", ""Сводка!A:AA""), 5, FALSE)"),268)</f>
        <v>268</v>
      </c>
      <c r="F4091" s="148" t="s">
        <v>415</v>
      </c>
      <c r="G4091" s="147">
        <f ca="1">IFERROR(__xludf.DUMMYFUNCTION(" VLOOKUP(A4151, IMPORTRANGE(""https://docs.google.com/spreadsheets/d/1QNLbnkR_AongFt22vMfNzfpjZ0CjpI8QI-w0wBnYA1w/"", ""Инфа!A:AA""), 6, FALSE)"),2023)</f>
        <v>2023</v>
      </c>
      <c r="H4091" s="150">
        <v>13000</v>
      </c>
      <c r="I4091" s="156" t="s">
        <v>171</v>
      </c>
      <c r="J4091" s="93" t="s">
        <v>10964</v>
      </c>
      <c r="K4091" s="153"/>
      <c r="L4091" s="153"/>
      <c r="M4091" s="153"/>
      <c r="N4091" s="153"/>
      <c r="O4091" s="153"/>
      <c r="P4091" s="153"/>
      <c r="Q4091" s="153"/>
      <c r="R4091" s="153"/>
      <c r="S4091" s="153"/>
    </row>
    <row r="4092" spans="1:19" ht="206.25">
      <c r="A4092" s="277" t="s">
        <v>25424</v>
      </c>
      <c r="B4092" s="253" t="s">
        <v>400</v>
      </c>
      <c r="C4092" s="93" t="s">
        <v>10965</v>
      </c>
      <c r="D4092" s="93" t="s">
        <v>10966</v>
      </c>
      <c r="E4092" s="148">
        <f ca="1">IFERROR(__xludf.DUMMYFUNCTION(" VLOOKUP(A4152, IMPORTRANGE(""https://docs.google.com/spreadsheets/d/1fj_Bhi2XPL3siwIh4sx4VRLAe31yD50oKdj5UlRYW0c/"", ""Сводка!A:AA""), 5, FALSE)"),264)</f>
        <v>264</v>
      </c>
      <c r="F4092" s="148" t="s">
        <v>415</v>
      </c>
      <c r="G4092" s="147">
        <f ca="1">IFERROR(__xludf.DUMMYFUNCTION(" VLOOKUP(A4152, IMPORTRANGE(""https://docs.google.com/spreadsheets/d/1QNLbnkR_AongFt22vMfNzfpjZ0CjpI8QI-w0wBnYA1w/"", ""Инфа!A:AA""), 6, FALSE)"),2024)</f>
        <v>2024</v>
      </c>
      <c r="H4092" s="150">
        <v>12900</v>
      </c>
      <c r="I4092" s="151" t="s">
        <v>404</v>
      </c>
      <c r="J4092" s="93" t="s">
        <v>10967</v>
      </c>
      <c r="K4092" s="153"/>
      <c r="L4092" s="153"/>
      <c r="M4092" s="153"/>
      <c r="N4092" s="153"/>
      <c r="O4092" s="153"/>
      <c r="P4092" s="153"/>
      <c r="Q4092" s="153"/>
      <c r="R4092" s="153"/>
      <c r="S4092" s="153"/>
    </row>
    <row r="4093" spans="1:19" ht="37.5">
      <c r="A4093" s="277" t="s">
        <v>25424</v>
      </c>
      <c r="B4093" s="253" t="s">
        <v>400</v>
      </c>
      <c r="C4093" s="93" t="s">
        <v>10968</v>
      </c>
      <c r="D4093" s="93" t="s">
        <v>10969</v>
      </c>
      <c r="E4093" s="148">
        <f ca="1">IFERROR(__xludf.DUMMYFUNCTION(" VLOOKUP(A4153, IMPORTRANGE(""https://docs.google.com/spreadsheets/d/1fj_Bhi2XPL3siwIh4sx4VRLAe31yD50oKdj5UlRYW0c/"", ""Сводка!A:AA""), 5, FALSE)"),205)</f>
        <v>205</v>
      </c>
      <c r="F4093" s="148"/>
      <c r="G4093" s="147">
        <f ca="1">IFERROR(__xludf.DUMMYFUNCTION(" VLOOKUP(A4153, IMPORTRANGE(""https://docs.google.com/spreadsheets/d/1QNLbnkR_AongFt22vMfNzfpjZ0CjpI8QI-w0wBnYA1w/"", ""Инфа!A:AA""), 6, FALSE)"),2024)</f>
        <v>2024</v>
      </c>
      <c r="H4093" s="150">
        <v>11200</v>
      </c>
      <c r="I4093" s="151" t="s">
        <v>4244</v>
      </c>
      <c r="J4093" s="93"/>
      <c r="K4093" s="153"/>
      <c r="L4093" s="153"/>
      <c r="M4093" s="153"/>
      <c r="N4093" s="153"/>
      <c r="O4093" s="153"/>
      <c r="P4093" s="153"/>
      <c r="Q4093" s="153"/>
      <c r="R4093" s="153"/>
      <c r="S4093" s="153"/>
    </row>
    <row r="4094" spans="1:19" ht="150">
      <c r="A4094" s="277" t="s">
        <v>25424</v>
      </c>
      <c r="B4094" s="253" t="s">
        <v>153</v>
      </c>
      <c r="C4094" s="93" t="s">
        <v>10970</v>
      </c>
      <c r="D4094" s="93" t="s">
        <v>10971</v>
      </c>
      <c r="E4094" s="148">
        <f ca="1">IFERROR(__xludf.DUMMYFUNCTION(" VLOOKUP(A4154, IMPORTRANGE(""https://docs.google.com/spreadsheets/d/1fj_Bhi2XPL3siwIh4sx4VRLAe31yD50oKdj5UlRYW0c/"", ""Сводка!A:AA""), 5, FALSE)"),376)</f>
        <v>376</v>
      </c>
      <c r="F4094" s="148" t="s">
        <v>50</v>
      </c>
      <c r="G4094" s="147">
        <f ca="1">IFERROR(__xludf.DUMMYFUNCTION(" VLOOKUP(A4154, IMPORTRANGE(""https://docs.google.com/spreadsheets/d/1QNLbnkR_AongFt22vMfNzfpjZ0CjpI8QI-w0wBnYA1w/"", ""Инфа!A:AA""), 6, FALSE)"),2024)</f>
        <v>2024</v>
      </c>
      <c r="H4094" s="154">
        <v>16300</v>
      </c>
      <c r="I4094" s="151" t="s">
        <v>1841</v>
      </c>
      <c r="J4094" s="93" t="s">
        <v>10972</v>
      </c>
      <c r="K4094" s="153"/>
      <c r="L4094" s="153"/>
      <c r="M4094" s="153"/>
      <c r="N4094" s="153"/>
      <c r="O4094" s="153"/>
      <c r="P4094" s="153"/>
      <c r="Q4094" s="153"/>
      <c r="R4094" s="153"/>
      <c r="S4094" s="153"/>
    </row>
    <row r="4095" spans="1:19" ht="168.75">
      <c r="A4095" s="277" t="s">
        <v>25424</v>
      </c>
      <c r="B4095" s="253" t="s">
        <v>400</v>
      </c>
      <c r="C4095" s="93" t="s">
        <v>10973</v>
      </c>
      <c r="D4095" s="97" t="s">
        <v>10974</v>
      </c>
      <c r="E4095" s="148">
        <f ca="1">IFERROR(__xludf.DUMMYFUNCTION(" VLOOKUP(A4155, IMPORTRANGE(""https://docs.google.com/spreadsheets/d/1fj_Bhi2XPL3siwIh4sx4VRLAe31yD50oKdj5UlRYW0c/"", ""Сводка!A:AA""), 5, FALSE)"),340)</f>
        <v>340</v>
      </c>
      <c r="F4095" s="147" t="s">
        <v>415</v>
      </c>
      <c r="G4095" s="147">
        <f ca="1">IFERROR(__xludf.DUMMYFUNCTION(" VLOOKUP(A4155, IMPORTRANGE(""https://docs.google.com/spreadsheets/d/1QNLbnkR_AongFt22vMfNzfpjZ0CjpI8QI-w0wBnYA1w/"", ""Инфа!A:AA""), 6, FALSE)"),2024)</f>
        <v>2024</v>
      </c>
      <c r="H4095" s="150">
        <v>15200</v>
      </c>
      <c r="I4095" s="151" t="s">
        <v>138</v>
      </c>
      <c r="J4095" s="93" t="s">
        <v>10975</v>
      </c>
      <c r="K4095" s="153"/>
      <c r="L4095" s="153"/>
      <c r="M4095" s="153"/>
      <c r="N4095" s="153"/>
      <c r="O4095" s="153"/>
      <c r="P4095" s="153"/>
      <c r="Q4095" s="153"/>
      <c r="R4095" s="153"/>
      <c r="S4095" s="153"/>
    </row>
    <row r="4096" spans="1:19" ht="168.75">
      <c r="A4096" s="277" t="s">
        <v>25424</v>
      </c>
      <c r="B4096" s="253" t="s">
        <v>400</v>
      </c>
      <c r="C4096" s="93" t="s">
        <v>10973</v>
      </c>
      <c r="D4096" s="97" t="s">
        <v>10976</v>
      </c>
      <c r="E4096" s="148">
        <f ca="1">IFERROR(__xludf.DUMMYFUNCTION(" VLOOKUP(A4156, IMPORTRANGE(""https://docs.google.com/spreadsheets/d/1fj_Bhi2XPL3siwIh4sx4VRLAe31yD50oKdj5UlRYW0c/"", ""Сводка!A:AA""), 5, FALSE)"),324)</f>
        <v>324</v>
      </c>
      <c r="F4096" s="147" t="s">
        <v>415</v>
      </c>
      <c r="G4096" s="147">
        <f ca="1">IFERROR(__xludf.DUMMYFUNCTION(" VLOOKUP(A4156, IMPORTRANGE(""https://docs.google.com/spreadsheets/d/1QNLbnkR_AongFt22vMfNzfpjZ0CjpI8QI-w0wBnYA1w/"", ""Инфа!A:AA""), 6, FALSE)"),2024)</f>
        <v>2024</v>
      </c>
      <c r="H4096" s="150">
        <v>14700</v>
      </c>
      <c r="I4096" s="151" t="s">
        <v>138</v>
      </c>
      <c r="J4096" s="93" t="s">
        <v>10975</v>
      </c>
      <c r="K4096" s="153"/>
      <c r="L4096" s="153"/>
      <c r="M4096" s="153"/>
      <c r="N4096" s="153"/>
      <c r="O4096" s="153"/>
      <c r="P4096" s="153"/>
      <c r="Q4096" s="153"/>
      <c r="R4096" s="153"/>
      <c r="S4096" s="153"/>
    </row>
    <row r="4097" spans="1:19" ht="56.25">
      <c r="A4097" s="277" t="s">
        <v>25424</v>
      </c>
      <c r="B4097" s="253" t="s">
        <v>400</v>
      </c>
      <c r="C4097" s="93" t="s">
        <v>10973</v>
      </c>
      <c r="D4097" s="93" t="s">
        <v>10977</v>
      </c>
      <c r="E4097" s="148">
        <f ca="1">IFERROR(__xludf.DUMMYFUNCTION(" VLOOKUP(A4157, IMPORTRANGE(""https://docs.google.com/spreadsheets/d/1fj_Bhi2XPL3siwIh4sx4VRLAe31yD50oKdj5UlRYW0c/"", ""Сводка!A:AA""), 5, FALSE)"),424)</f>
        <v>424</v>
      </c>
      <c r="F4097" s="148" t="s">
        <v>415</v>
      </c>
      <c r="G4097" s="147">
        <f ca="1">IFERROR(__xludf.DUMMYFUNCTION(" VLOOKUP(A4157, IMPORTRANGE(""https://docs.google.com/spreadsheets/d/1QNLbnkR_AongFt22vMfNzfpjZ0CjpI8QI-w0wBnYA1w/"", ""Инфа!A:AA""), 6, FALSE)"),2024)</f>
        <v>2024</v>
      </c>
      <c r="H4097" s="154">
        <v>30400</v>
      </c>
      <c r="I4097" s="151" t="s">
        <v>28</v>
      </c>
      <c r="J4097" s="93"/>
      <c r="K4097" s="153"/>
      <c r="L4097" s="153"/>
      <c r="M4097" s="153"/>
      <c r="N4097" s="153"/>
      <c r="O4097" s="153"/>
      <c r="P4097" s="153"/>
      <c r="Q4097" s="153"/>
      <c r="R4097" s="153"/>
      <c r="S4097" s="153"/>
    </row>
    <row r="4098" spans="1:19" ht="37.5">
      <c r="A4098" s="277" t="s">
        <v>25424</v>
      </c>
      <c r="B4098" s="253" t="s">
        <v>400</v>
      </c>
      <c r="C4098" s="96" t="s">
        <v>10978</v>
      </c>
      <c r="D4098" s="96" t="s">
        <v>7701</v>
      </c>
      <c r="E4098" s="148">
        <f ca="1">IFERROR(__xludf.DUMMYFUNCTION(" VLOOKUP(A4158, IMPORTRANGE(""https://docs.google.com/spreadsheets/d/1fj_Bhi2XPL3siwIh4sx4VRLAe31yD50oKdj5UlRYW0c/"", ""Сводка!A:AA""), 5, FALSE)"),300)</f>
        <v>300</v>
      </c>
      <c r="F4098" s="148" t="s">
        <v>415</v>
      </c>
      <c r="G4098" s="147">
        <f ca="1">IFERROR(__xludf.DUMMYFUNCTION(" VLOOKUP(A4158, IMPORTRANGE(""https://docs.google.com/spreadsheets/d/1QNLbnkR_AongFt22vMfNzfpjZ0CjpI8QI-w0wBnYA1w/"", ""Инфа!A:AA""), 6, FALSE)"),2024)</f>
        <v>2024</v>
      </c>
      <c r="H4098" s="150">
        <v>18200</v>
      </c>
      <c r="I4098" s="151" t="s">
        <v>1996</v>
      </c>
      <c r="J4098" s="93"/>
      <c r="K4098" s="153"/>
      <c r="L4098" s="153"/>
      <c r="M4098" s="153"/>
      <c r="N4098" s="153"/>
      <c r="O4098" s="153"/>
      <c r="P4098" s="153"/>
      <c r="Q4098" s="153"/>
      <c r="R4098" s="153"/>
      <c r="S4098" s="153"/>
    </row>
    <row r="4099" spans="1:19" ht="37.5">
      <c r="A4099" s="277" t="s">
        <v>25424</v>
      </c>
      <c r="B4099" s="253" t="s">
        <v>400</v>
      </c>
      <c r="C4099" s="93" t="s">
        <v>10979</v>
      </c>
      <c r="D4099" s="93" t="s">
        <v>10980</v>
      </c>
      <c r="E4099" s="148">
        <f ca="1">IFERROR(__xludf.DUMMYFUNCTION(" VLOOKUP(A4159, IMPORTRANGE(""https://docs.google.com/spreadsheets/d/1fj_Bhi2XPL3siwIh4sx4VRLAe31yD50oKdj5UlRYW0c/"", ""Сводка!A:AA""), 5, FALSE)"),144)</f>
        <v>144</v>
      </c>
      <c r="F4099" s="148" t="s">
        <v>415</v>
      </c>
      <c r="G4099" s="147">
        <f ca="1">IFERROR(__xludf.DUMMYFUNCTION(" VLOOKUP(A4159, IMPORTRANGE(""https://docs.google.com/spreadsheets/d/1QNLbnkR_AongFt22vMfNzfpjZ0CjpI8QI-w0wBnYA1w/"", ""Инфа!A:AA""), 6, FALSE)"),2024)</f>
        <v>2024</v>
      </c>
      <c r="H4099" s="150">
        <v>9300</v>
      </c>
      <c r="I4099" s="151" t="s">
        <v>133</v>
      </c>
      <c r="J4099" s="93"/>
      <c r="K4099" s="153"/>
      <c r="L4099" s="153"/>
      <c r="M4099" s="153"/>
      <c r="N4099" s="153"/>
      <c r="O4099" s="153"/>
      <c r="P4099" s="153"/>
      <c r="Q4099" s="153"/>
      <c r="R4099" s="153"/>
      <c r="S4099" s="153"/>
    </row>
    <row r="4100" spans="1:19" ht="37.5">
      <c r="A4100" s="277" t="s">
        <v>25424</v>
      </c>
      <c r="B4100" s="253" t="s">
        <v>400</v>
      </c>
      <c r="C4100" s="93" t="s">
        <v>10979</v>
      </c>
      <c r="D4100" s="93" t="s">
        <v>10981</v>
      </c>
      <c r="E4100" s="148">
        <f ca="1">IFERROR(__xludf.DUMMYFUNCTION(" VLOOKUP(A4160, IMPORTRANGE(""https://docs.google.com/spreadsheets/d/1fj_Bhi2XPL3siwIh4sx4VRLAe31yD50oKdj5UlRYW0c/"", ""Сводка!A:AA""), 5, FALSE)"),124)</f>
        <v>124</v>
      </c>
      <c r="F4100" s="148" t="s">
        <v>415</v>
      </c>
      <c r="G4100" s="147">
        <f ca="1">IFERROR(__xludf.DUMMYFUNCTION(" VLOOKUP(A4160, IMPORTRANGE(""https://docs.google.com/spreadsheets/d/1QNLbnkR_AongFt22vMfNzfpjZ0CjpI8QI-w0wBnYA1w/"", ""Инфа!A:AA""), 6, FALSE)"),2024)</f>
        <v>2024</v>
      </c>
      <c r="H4100" s="150">
        <v>8700</v>
      </c>
      <c r="I4100" s="151" t="s">
        <v>1996</v>
      </c>
      <c r="J4100" s="93"/>
      <c r="K4100" s="153"/>
      <c r="L4100" s="153"/>
      <c r="M4100" s="153"/>
      <c r="N4100" s="153"/>
      <c r="O4100" s="153"/>
      <c r="P4100" s="153"/>
      <c r="Q4100" s="153"/>
      <c r="R4100" s="153"/>
      <c r="S4100" s="153"/>
    </row>
    <row r="4101" spans="1:19" ht="56.25">
      <c r="A4101" s="277" t="s">
        <v>25424</v>
      </c>
      <c r="B4101" s="253" t="s">
        <v>400</v>
      </c>
      <c r="C4101" s="93" t="s">
        <v>10982</v>
      </c>
      <c r="D4101" s="93" t="s">
        <v>10983</v>
      </c>
      <c r="E4101" s="148">
        <f ca="1">IFERROR(__xludf.DUMMYFUNCTION(" VLOOKUP(A4161, IMPORTRANGE(""https://docs.google.com/spreadsheets/d/1fj_Bhi2XPL3siwIh4sx4VRLAe31yD50oKdj5UlRYW0c/"", ""Сводка!A:AA""), 5, FALSE)"),280)</f>
        <v>280</v>
      </c>
      <c r="F4101" s="148" t="s">
        <v>415</v>
      </c>
      <c r="G4101" s="147">
        <f ca="1">IFERROR(__xludf.DUMMYFUNCTION(" VLOOKUP(A4161, IMPORTRANGE(""https://docs.google.com/spreadsheets/d/1QNLbnkR_AongFt22vMfNzfpjZ0CjpI8QI-w0wBnYA1w/"", ""Инфа!A:AA""), 6, FALSE)"),2024)</f>
        <v>2024</v>
      </c>
      <c r="H4101" s="150">
        <v>13400</v>
      </c>
      <c r="I4101" s="151" t="s">
        <v>138</v>
      </c>
      <c r="J4101" s="93"/>
      <c r="K4101" s="153"/>
      <c r="L4101" s="153"/>
      <c r="M4101" s="153"/>
      <c r="N4101" s="153"/>
      <c r="O4101" s="153"/>
      <c r="P4101" s="153"/>
      <c r="Q4101" s="153"/>
      <c r="R4101" s="153"/>
      <c r="S4101" s="153"/>
    </row>
    <row r="4102" spans="1:19" ht="56.25">
      <c r="A4102" s="277" t="s">
        <v>25424</v>
      </c>
      <c r="B4102" s="253" t="s">
        <v>153</v>
      </c>
      <c r="C4102" s="93" t="s">
        <v>10982</v>
      </c>
      <c r="D4102" s="93" t="s">
        <v>10984</v>
      </c>
      <c r="E4102" s="148">
        <f ca="1">IFERROR(__xludf.DUMMYFUNCTION(" VLOOKUP(A4162, IMPORTRANGE(""https://docs.google.com/spreadsheets/d/1fj_Bhi2XPL3siwIh4sx4VRLAe31yD50oKdj5UlRYW0c/"", ""Сводка!A:AA""), 5, FALSE)"),188)</f>
        <v>188</v>
      </c>
      <c r="F4102" s="148" t="s">
        <v>50</v>
      </c>
      <c r="G4102" s="147">
        <f ca="1">IFERROR(__xludf.DUMMYFUNCTION(" VLOOKUP(A4162, IMPORTRANGE(""https://docs.google.com/spreadsheets/d/1QNLbnkR_AongFt22vMfNzfpjZ0CjpI8QI-w0wBnYA1w/"", ""Инфа!A:AA""), 6, FALSE)"),2024)</f>
        <v>2024</v>
      </c>
      <c r="H4102" s="150">
        <v>10600</v>
      </c>
      <c r="I4102" s="151" t="s">
        <v>138</v>
      </c>
      <c r="J4102" s="93"/>
      <c r="K4102" s="153"/>
      <c r="L4102" s="153"/>
      <c r="M4102" s="153"/>
      <c r="N4102" s="153"/>
      <c r="O4102" s="153"/>
      <c r="P4102" s="153"/>
      <c r="Q4102" s="153"/>
      <c r="R4102" s="153"/>
      <c r="S4102" s="153"/>
    </row>
    <row r="4103" spans="1:19" ht="56.25">
      <c r="A4103" s="277" t="s">
        <v>25424</v>
      </c>
      <c r="B4103" s="253" t="s">
        <v>400</v>
      </c>
      <c r="C4103" s="93" t="s">
        <v>10985</v>
      </c>
      <c r="D4103" s="93" t="s">
        <v>2139</v>
      </c>
      <c r="E4103" s="148">
        <f ca="1">IFERROR(__xludf.DUMMYFUNCTION(" VLOOKUP(A4163, IMPORTRANGE(""https://docs.google.com/spreadsheets/d/1fj_Bhi2XPL3siwIh4sx4VRLAe31yD50oKdj5UlRYW0c/"", ""Сводка!A:AA""), 5, FALSE)"),88)</f>
        <v>88</v>
      </c>
      <c r="F4103" s="148" t="s">
        <v>677</v>
      </c>
      <c r="G4103" s="147">
        <f ca="1">IFERROR(__xludf.DUMMYFUNCTION(" VLOOKUP(A4163, IMPORTRANGE(""https://docs.google.com/spreadsheets/d/1QNLbnkR_AongFt22vMfNzfpjZ0CjpI8QI-w0wBnYA1w/"", ""Инфа!A:AA""), 6, FALSE)"),2024)</f>
        <v>2024</v>
      </c>
      <c r="H4103" s="150">
        <v>7600</v>
      </c>
      <c r="I4103" s="151" t="s">
        <v>518</v>
      </c>
      <c r="J4103" s="93"/>
      <c r="K4103" s="153"/>
      <c r="L4103" s="153"/>
      <c r="M4103" s="153"/>
      <c r="N4103" s="153"/>
      <c r="O4103" s="153"/>
      <c r="P4103" s="153"/>
      <c r="Q4103" s="153"/>
      <c r="R4103" s="153"/>
      <c r="S4103" s="153"/>
    </row>
    <row r="4104" spans="1:19" ht="187.5">
      <c r="A4104" s="277" t="s">
        <v>25424</v>
      </c>
      <c r="B4104" s="253" t="s">
        <v>153</v>
      </c>
      <c r="C4104" s="93" t="s">
        <v>10986</v>
      </c>
      <c r="D4104" s="93" t="s">
        <v>10987</v>
      </c>
      <c r="E4104" s="148">
        <f ca="1">IFERROR(__xludf.DUMMYFUNCTION(" VLOOKUP(A4164, IMPORTRANGE(""https://docs.google.com/spreadsheets/d/1fj_Bhi2XPL3siwIh4sx4VRLAe31yD50oKdj5UlRYW0c/"", ""Сводка!A:AA""), 5, FALSE)"),96)</f>
        <v>96</v>
      </c>
      <c r="F4104" s="148" t="s">
        <v>1794</v>
      </c>
      <c r="G4104" s="147">
        <f ca="1">IFERROR(__xludf.DUMMYFUNCTION(" VLOOKUP(A4164, IMPORTRANGE(""https://docs.google.com/spreadsheets/d/1QNLbnkR_AongFt22vMfNzfpjZ0CjpI8QI-w0wBnYA1w/"", ""Инфа!A:AA""), 6, FALSE)"),2024)</f>
        <v>2024</v>
      </c>
      <c r="H4104" s="150">
        <v>7900</v>
      </c>
      <c r="I4104" s="151" t="s">
        <v>370</v>
      </c>
      <c r="J4104" s="93" t="s">
        <v>10988</v>
      </c>
      <c r="K4104" s="153"/>
      <c r="L4104" s="153"/>
      <c r="M4104" s="153"/>
      <c r="N4104" s="153"/>
      <c r="O4104" s="153"/>
      <c r="P4104" s="153"/>
      <c r="Q4104" s="153"/>
      <c r="R4104" s="153"/>
      <c r="S4104" s="153"/>
    </row>
    <row r="4105" spans="1:19" ht="112.5">
      <c r="A4105" s="277" t="s">
        <v>25424</v>
      </c>
      <c r="B4105" s="253" t="s">
        <v>400</v>
      </c>
      <c r="C4105" s="93" t="s">
        <v>10989</v>
      </c>
      <c r="D4105" s="93" t="s">
        <v>10990</v>
      </c>
      <c r="E4105" s="148">
        <f ca="1">IFERROR(__xludf.DUMMYFUNCTION(" VLOOKUP(A4165, IMPORTRANGE(""https://docs.google.com/spreadsheets/d/1fj_Bhi2XPL3siwIh4sx4VRLAe31yD50oKdj5UlRYW0c/"", ""Сводка!A:AA""), 5, FALSE)"),128)</f>
        <v>128</v>
      </c>
      <c r="F4105" s="148" t="s">
        <v>415</v>
      </c>
      <c r="G4105" s="147">
        <f ca="1">IFERROR(__xludf.DUMMYFUNCTION(" VLOOKUP(A4165, IMPORTRANGE(""https://docs.google.com/spreadsheets/d/1QNLbnkR_AongFt22vMfNzfpjZ0CjpI8QI-w0wBnYA1w/"", ""Инфа!A:AA""), 6, FALSE)"),2024)</f>
        <v>2024</v>
      </c>
      <c r="H4105" s="150">
        <v>8800</v>
      </c>
      <c r="I4105" s="151" t="s">
        <v>210</v>
      </c>
      <c r="J4105" s="93" t="s">
        <v>10991</v>
      </c>
      <c r="K4105" s="153"/>
      <c r="L4105" s="153"/>
      <c r="M4105" s="153"/>
      <c r="N4105" s="153"/>
      <c r="O4105" s="153"/>
      <c r="P4105" s="153"/>
      <c r="Q4105" s="153"/>
      <c r="R4105" s="153"/>
      <c r="S4105" s="153"/>
    </row>
    <row r="4106" spans="1:19" ht="187.5">
      <c r="A4106" s="277" t="s">
        <v>25424</v>
      </c>
      <c r="B4106" s="253" t="s">
        <v>153</v>
      </c>
      <c r="C4106" s="93" t="s">
        <v>10992</v>
      </c>
      <c r="D4106" s="93" t="s">
        <v>10993</v>
      </c>
      <c r="E4106" s="148">
        <f ca="1">IFERROR(__xludf.DUMMYFUNCTION(" VLOOKUP(A4166, IMPORTRANGE(""https://docs.google.com/spreadsheets/d/1fj_Bhi2XPL3siwIh4sx4VRLAe31yD50oKdj5UlRYW0c/"", ""Сводка!A:AA""), 5, FALSE)"),260)</f>
        <v>260</v>
      </c>
      <c r="F4106" s="148" t="s">
        <v>50</v>
      </c>
      <c r="G4106" s="147">
        <f ca="1">IFERROR(__xludf.DUMMYFUNCTION(" VLOOKUP(A4166, IMPORTRANGE(""https://docs.google.com/spreadsheets/d/1QNLbnkR_AongFt22vMfNzfpjZ0CjpI8QI-w0wBnYA1w/"", ""Инфа!A:AA""), 6, FALSE)"),2024)</f>
        <v>2024</v>
      </c>
      <c r="H4106" s="150">
        <v>12800</v>
      </c>
      <c r="I4106" s="156" t="s">
        <v>28</v>
      </c>
      <c r="J4106" s="93" t="s">
        <v>10994</v>
      </c>
      <c r="K4106" s="153"/>
      <c r="L4106" s="153"/>
      <c r="M4106" s="153"/>
      <c r="N4106" s="153"/>
      <c r="O4106" s="153"/>
      <c r="P4106" s="153"/>
      <c r="Q4106" s="153"/>
      <c r="R4106" s="153"/>
      <c r="S4106" s="153"/>
    </row>
    <row r="4107" spans="1:19" ht="262.5">
      <c r="A4107" s="277" t="s">
        <v>25424</v>
      </c>
      <c r="B4107" s="253" t="s">
        <v>153</v>
      </c>
      <c r="C4107" s="93" t="s">
        <v>10992</v>
      </c>
      <c r="D4107" s="93" t="s">
        <v>10995</v>
      </c>
      <c r="E4107" s="148">
        <f ca="1">IFERROR(__xludf.DUMMYFUNCTION(" VLOOKUP(A4167, IMPORTRANGE(""https://docs.google.com/spreadsheets/d/1fj_Bhi2XPL3siwIh4sx4VRLAe31yD50oKdj5UlRYW0c/"", ""Сводка!A:AA""), 5, FALSE)"),376)</f>
        <v>376</v>
      </c>
      <c r="F4107" s="148" t="s">
        <v>50</v>
      </c>
      <c r="G4107" s="147">
        <f ca="1">IFERROR(__xludf.DUMMYFUNCTION(" VLOOKUP(A4167, IMPORTRANGE(""https://docs.google.com/spreadsheets/d/1QNLbnkR_AongFt22vMfNzfpjZ0CjpI8QI-w0wBnYA1w/"", ""Инфа!A:AA""), 6, FALSE)"),2024)</f>
        <v>2024</v>
      </c>
      <c r="H4107" s="154">
        <v>16300</v>
      </c>
      <c r="I4107" s="156" t="s">
        <v>97</v>
      </c>
      <c r="J4107" s="93" t="s">
        <v>10996</v>
      </c>
      <c r="K4107" s="153"/>
      <c r="L4107" s="153"/>
      <c r="M4107" s="153"/>
      <c r="N4107" s="153"/>
      <c r="O4107" s="153"/>
      <c r="P4107" s="153"/>
      <c r="Q4107" s="153"/>
      <c r="R4107" s="153"/>
      <c r="S4107" s="153"/>
    </row>
    <row r="4108" spans="1:19" ht="56.25">
      <c r="A4108" s="277" t="s">
        <v>25424</v>
      </c>
      <c r="B4108" s="253" t="s">
        <v>400</v>
      </c>
      <c r="C4108" s="93" t="s">
        <v>10997</v>
      </c>
      <c r="D4108" s="93" t="s">
        <v>10998</v>
      </c>
      <c r="E4108" s="148">
        <f ca="1">IFERROR(__xludf.DUMMYFUNCTION(" VLOOKUP(A4168, IMPORTRANGE(""https://docs.google.com/spreadsheets/d/1fj_Bhi2XPL3siwIh4sx4VRLAe31yD50oKdj5UlRYW0c/"", ""Сводка!A:AA""), 5, FALSE)"),212)</f>
        <v>212</v>
      </c>
      <c r="F4108" s="148" t="s">
        <v>108</v>
      </c>
      <c r="G4108" s="147">
        <f ca="1">IFERROR(__xludf.DUMMYFUNCTION(" VLOOKUP(A4168, IMPORTRANGE(""https://docs.google.com/spreadsheets/d/1QNLbnkR_AongFt22vMfNzfpjZ0CjpI8QI-w0wBnYA1w/"", ""Инфа!A:AA""), 6, FALSE)"),2024)</f>
        <v>2024</v>
      </c>
      <c r="H4108" s="150">
        <v>11400</v>
      </c>
      <c r="I4108" s="156" t="s">
        <v>489</v>
      </c>
      <c r="J4108" s="93"/>
      <c r="K4108" s="153"/>
      <c r="L4108" s="153"/>
      <c r="M4108" s="153"/>
      <c r="N4108" s="153"/>
      <c r="O4108" s="153"/>
      <c r="P4108" s="153"/>
      <c r="Q4108" s="153"/>
      <c r="R4108" s="153"/>
      <c r="S4108" s="153"/>
    </row>
    <row r="4109" spans="1:19" ht="93.75">
      <c r="A4109" s="277" t="s">
        <v>25424</v>
      </c>
      <c r="B4109" s="253" t="s">
        <v>400</v>
      </c>
      <c r="C4109" s="93" t="s">
        <v>10999</v>
      </c>
      <c r="D4109" s="93" t="s">
        <v>11000</v>
      </c>
      <c r="E4109" s="148">
        <f ca="1">IFERROR(__xludf.DUMMYFUNCTION(" VLOOKUP(A4169, IMPORTRANGE(""https://docs.google.com/spreadsheets/d/1fj_Bhi2XPL3siwIh4sx4VRLAe31yD50oKdj5UlRYW0c/"", ""Сводка!A:AA""), 5, FALSE)"),300)</f>
        <v>300</v>
      </c>
      <c r="F4109" s="148" t="s">
        <v>415</v>
      </c>
      <c r="G4109" s="147">
        <f ca="1">IFERROR(__xludf.DUMMYFUNCTION(" VLOOKUP(A4169, IMPORTRANGE(""https://docs.google.com/spreadsheets/d/1QNLbnkR_AongFt22vMfNzfpjZ0CjpI8QI-w0wBnYA1w/"", ""Инфа!A:AA""), 6, FALSE)"),2024)</f>
        <v>2024</v>
      </c>
      <c r="H4109" s="150">
        <v>23000</v>
      </c>
      <c r="I4109" s="151" t="s">
        <v>190</v>
      </c>
      <c r="J4109" s="93" t="s">
        <v>11001</v>
      </c>
      <c r="K4109" s="153"/>
      <c r="L4109" s="153"/>
      <c r="M4109" s="153"/>
      <c r="N4109" s="153"/>
      <c r="O4109" s="153"/>
      <c r="P4109" s="153"/>
      <c r="Q4109" s="153"/>
      <c r="R4109" s="153"/>
      <c r="S4109" s="153"/>
    </row>
    <row r="4110" spans="1:19" ht="112.5">
      <c r="A4110" s="277" t="s">
        <v>25424</v>
      </c>
      <c r="B4110" s="253" t="s">
        <v>400</v>
      </c>
      <c r="C4110" s="93" t="s">
        <v>11002</v>
      </c>
      <c r="D4110" s="93" t="s">
        <v>11003</v>
      </c>
      <c r="E4110" s="148">
        <f ca="1">IFERROR(__xludf.DUMMYFUNCTION(" VLOOKUP(A4170, IMPORTRANGE(""https://docs.google.com/spreadsheets/d/1fj_Bhi2XPL3siwIh4sx4VRLAe31yD50oKdj5UlRYW0c/"", ""Сводка!A:AA""), 5, FALSE)"),136)</f>
        <v>136</v>
      </c>
      <c r="F4110" s="148" t="s">
        <v>403</v>
      </c>
      <c r="G4110" s="147">
        <f ca="1">IFERROR(__xludf.DUMMYFUNCTION(" VLOOKUP(A4170, IMPORTRANGE(""https://docs.google.com/spreadsheets/d/1QNLbnkR_AongFt22vMfNzfpjZ0CjpI8QI-w0wBnYA1w/"", ""Инфа!A:AA""), 6, FALSE)"),2024)</f>
        <v>2024</v>
      </c>
      <c r="H4110" s="150">
        <v>9100</v>
      </c>
      <c r="I4110" s="156" t="s">
        <v>489</v>
      </c>
      <c r="J4110" s="93" t="s">
        <v>11004</v>
      </c>
      <c r="K4110" s="153"/>
      <c r="L4110" s="153"/>
      <c r="M4110" s="153"/>
      <c r="N4110" s="153"/>
      <c r="O4110" s="153"/>
      <c r="P4110" s="153"/>
      <c r="Q4110" s="153"/>
      <c r="R4110" s="153"/>
      <c r="S4110" s="153"/>
    </row>
    <row r="4111" spans="1:19" ht="168.75">
      <c r="A4111" s="277" t="s">
        <v>25424</v>
      </c>
      <c r="B4111" s="254" t="s">
        <v>153</v>
      </c>
      <c r="C4111" s="96" t="s">
        <v>11005</v>
      </c>
      <c r="D4111" s="96" t="s">
        <v>11006</v>
      </c>
      <c r="E4111" s="148">
        <f ca="1">IFERROR(__xludf.DUMMYFUNCTION(" VLOOKUP(A4171, IMPORTRANGE(""https://docs.google.com/spreadsheets/d/1fj_Bhi2XPL3siwIh4sx4VRLAe31yD50oKdj5UlRYW0c/"", ""Сводка!A:AA""), 5, FALSE)"),74)</f>
        <v>74</v>
      </c>
      <c r="F4111" s="165" t="s">
        <v>50</v>
      </c>
      <c r="G4111" s="147">
        <f ca="1">IFERROR(__xludf.DUMMYFUNCTION(" VLOOKUP(A4171, IMPORTRANGE(""https://docs.google.com/spreadsheets/d/1QNLbnkR_AongFt22vMfNzfpjZ0CjpI8QI-w0wBnYA1w/"", ""Инфа!A:AA""), 6, FALSE)"),2024)</f>
        <v>2024</v>
      </c>
      <c r="H4111" s="150">
        <v>7200</v>
      </c>
      <c r="I4111" s="156" t="s">
        <v>1219</v>
      </c>
      <c r="J4111" s="96" t="s">
        <v>11007</v>
      </c>
      <c r="K4111" s="153"/>
      <c r="L4111" s="153"/>
      <c r="M4111" s="153"/>
      <c r="N4111" s="153"/>
      <c r="O4111" s="153"/>
      <c r="P4111" s="153"/>
      <c r="Q4111" s="153"/>
      <c r="R4111" s="153"/>
      <c r="S4111" s="153"/>
    </row>
    <row r="4112" spans="1:19" ht="168.75">
      <c r="A4112" s="277" t="s">
        <v>25424</v>
      </c>
      <c r="B4112" s="254" t="s">
        <v>153</v>
      </c>
      <c r="C4112" s="96" t="s">
        <v>11005</v>
      </c>
      <c r="D4112" s="96" t="s">
        <v>11008</v>
      </c>
      <c r="E4112" s="148">
        <f ca="1">IFERROR(__xludf.DUMMYFUNCTION(" VLOOKUP(A4172, IMPORTRANGE(""https://docs.google.com/spreadsheets/d/1fj_Bhi2XPL3siwIh4sx4VRLAe31yD50oKdj5UlRYW0c/"", ""Сводка!A:AA""), 5, FALSE)"),152)</f>
        <v>152</v>
      </c>
      <c r="F4112" s="165" t="s">
        <v>50</v>
      </c>
      <c r="G4112" s="147">
        <f ca="1">IFERROR(__xludf.DUMMYFUNCTION(" VLOOKUP(A4172, IMPORTRANGE(""https://docs.google.com/spreadsheets/d/1QNLbnkR_AongFt22vMfNzfpjZ0CjpI8QI-w0wBnYA1w/"", ""Инфа!A:AA""), 6, FALSE)"),2024)</f>
        <v>2024</v>
      </c>
      <c r="H4112" s="150">
        <v>9600</v>
      </c>
      <c r="I4112" s="156" t="s">
        <v>1219</v>
      </c>
      <c r="J4112" s="96" t="s">
        <v>11009</v>
      </c>
      <c r="K4112" s="153"/>
      <c r="L4112" s="153"/>
      <c r="M4112" s="153"/>
      <c r="N4112" s="153"/>
      <c r="O4112" s="153"/>
      <c r="P4112" s="153"/>
      <c r="Q4112" s="153"/>
      <c r="R4112" s="153"/>
      <c r="S4112" s="153"/>
    </row>
    <row r="4113" spans="1:19" ht="168.75">
      <c r="A4113" s="277" t="s">
        <v>25424</v>
      </c>
      <c r="B4113" s="254" t="s">
        <v>153</v>
      </c>
      <c r="C4113" s="96" t="s">
        <v>11010</v>
      </c>
      <c r="D4113" s="96" t="s">
        <v>11011</v>
      </c>
      <c r="E4113" s="148">
        <f ca="1">IFERROR(__xludf.DUMMYFUNCTION(" VLOOKUP(A4173, IMPORTRANGE(""https://docs.google.com/spreadsheets/d/1fj_Bhi2XPL3siwIh4sx4VRLAe31yD50oKdj5UlRYW0c/"", ""Сводка!A:AA""), 5, FALSE)"),100)</f>
        <v>100</v>
      </c>
      <c r="F4113" s="165" t="s">
        <v>11012</v>
      </c>
      <c r="G4113" s="147">
        <f ca="1">IFERROR(__xludf.DUMMYFUNCTION(" VLOOKUP(A4173, IMPORTRANGE(""https://docs.google.com/spreadsheets/d/1QNLbnkR_AongFt22vMfNzfpjZ0CjpI8QI-w0wBnYA1w/"", ""Инфа!A:AA""), 6, FALSE)"),2024)</f>
        <v>2024</v>
      </c>
      <c r="H4113" s="150">
        <v>8000</v>
      </c>
      <c r="I4113" s="156" t="s">
        <v>1219</v>
      </c>
      <c r="J4113" s="96" t="s">
        <v>11013</v>
      </c>
      <c r="K4113" s="153"/>
      <c r="L4113" s="153"/>
      <c r="M4113" s="153"/>
      <c r="N4113" s="153"/>
      <c r="O4113" s="153"/>
      <c r="P4113" s="153"/>
      <c r="Q4113" s="153"/>
      <c r="R4113" s="153"/>
      <c r="S4113" s="153"/>
    </row>
    <row r="4114" spans="1:19" ht="262.5">
      <c r="A4114" s="277" t="s">
        <v>25424</v>
      </c>
      <c r="B4114" s="254" t="s">
        <v>153</v>
      </c>
      <c r="C4114" s="96" t="s">
        <v>11010</v>
      </c>
      <c r="D4114" s="96" t="s">
        <v>11014</v>
      </c>
      <c r="E4114" s="148">
        <f ca="1">IFERROR(__xludf.DUMMYFUNCTION(" VLOOKUP(A4174, IMPORTRANGE(""https://docs.google.com/spreadsheets/d/1fj_Bhi2XPL3siwIh4sx4VRLAe31yD50oKdj5UlRYW0c/"", ""Сводка!A:AA""), 5, FALSE)"),186)</f>
        <v>186</v>
      </c>
      <c r="F4114" s="165" t="s">
        <v>11015</v>
      </c>
      <c r="G4114" s="147">
        <f ca="1">IFERROR(__xludf.DUMMYFUNCTION(" VLOOKUP(A4174, IMPORTRANGE(""https://docs.google.com/spreadsheets/d/1QNLbnkR_AongFt22vMfNzfpjZ0CjpI8QI-w0wBnYA1w/"", ""Инфа!A:AA""), 6, FALSE)"),2024)</f>
        <v>2024</v>
      </c>
      <c r="H4114" s="150">
        <v>10600</v>
      </c>
      <c r="I4114" s="156" t="s">
        <v>1219</v>
      </c>
      <c r="J4114" s="96" t="s">
        <v>11016</v>
      </c>
      <c r="K4114" s="153"/>
      <c r="L4114" s="153"/>
      <c r="M4114" s="153"/>
      <c r="N4114" s="153"/>
      <c r="O4114" s="153"/>
      <c r="P4114" s="153"/>
      <c r="Q4114" s="153"/>
      <c r="R4114" s="153"/>
      <c r="S4114" s="153"/>
    </row>
    <row r="4115" spans="1:19" ht="131.25">
      <c r="A4115" s="277" t="s">
        <v>25424</v>
      </c>
      <c r="B4115" s="254" t="s">
        <v>153</v>
      </c>
      <c r="C4115" s="96" t="s">
        <v>11010</v>
      </c>
      <c r="D4115" s="96" t="s">
        <v>11017</v>
      </c>
      <c r="E4115" s="148">
        <f ca="1">IFERROR(__xludf.DUMMYFUNCTION(" VLOOKUP(A4175, IMPORTRANGE(""https://docs.google.com/spreadsheets/d/1fj_Bhi2XPL3siwIh4sx4VRLAe31yD50oKdj5UlRYW0c/"", ""Сводка!A:AA""), 5, FALSE)"),116)</f>
        <v>116</v>
      </c>
      <c r="F4115" s="165" t="s">
        <v>1291</v>
      </c>
      <c r="G4115" s="147">
        <f ca="1">IFERROR(__xludf.DUMMYFUNCTION(" VLOOKUP(A4175, IMPORTRANGE(""https://docs.google.com/spreadsheets/d/1QNLbnkR_AongFt22vMfNzfpjZ0CjpI8QI-w0wBnYA1w/"", ""Инфа!A:AA""), 6, FALSE)"),2024)</f>
        <v>2024</v>
      </c>
      <c r="H4115" s="150">
        <v>8500</v>
      </c>
      <c r="I4115" s="156" t="s">
        <v>1219</v>
      </c>
      <c r="J4115" s="127" t="s">
        <v>11018</v>
      </c>
      <c r="K4115" s="153"/>
      <c r="L4115" s="153"/>
      <c r="M4115" s="153"/>
      <c r="N4115" s="153"/>
      <c r="O4115" s="153"/>
      <c r="P4115" s="153"/>
      <c r="Q4115" s="153"/>
      <c r="R4115" s="153"/>
      <c r="S4115" s="153"/>
    </row>
    <row r="4116" spans="1:19" ht="168.75">
      <c r="A4116" s="277" t="s">
        <v>25424</v>
      </c>
      <c r="B4116" s="254" t="s">
        <v>153</v>
      </c>
      <c r="C4116" s="96" t="s">
        <v>11010</v>
      </c>
      <c r="D4116" s="96" t="s">
        <v>11019</v>
      </c>
      <c r="E4116" s="148">
        <f ca="1">IFERROR(__xludf.DUMMYFUNCTION(" VLOOKUP(A4176, IMPORTRANGE(""https://docs.google.com/spreadsheets/d/1fj_Bhi2XPL3siwIh4sx4VRLAe31yD50oKdj5UlRYW0c/"", ""Сводка!A:AA""), 5, FALSE)"),108)</f>
        <v>108</v>
      </c>
      <c r="F4116" s="165" t="s">
        <v>50</v>
      </c>
      <c r="G4116" s="147">
        <f ca="1">IFERROR(__xludf.DUMMYFUNCTION(" VLOOKUP(A4176, IMPORTRANGE(""https://docs.google.com/spreadsheets/d/1QNLbnkR_AongFt22vMfNzfpjZ0CjpI8QI-w0wBnYA1w/"", ""Инфа!A:AA""), 6, FALSE)"),2024)</f>
        <v>2024</v>
      </c>
      <c r="H4116" s="150">
        <v>8200</v>
      </c>
      <c r="I4116" s="156" t="s">
        <v>1219</v>
      </c>
      <c r="J4116" s="127" t="s">
        <v>11020</v>
      </c>
      <c r="K4116" s="153"/>
      <c r="L4116" s="153"/>
      <c r="M4116" s="153"/>
      <c r="N4116" s="153"/>
      <c r="O4116" s="153"/>
      <c r="P4116" s="153"/>
      <c r="Q4116" s="153"/>
      <c r="R4116" s="153"/>
      <c r="S4116" s="153"/>
    </row>
    <row r="4117" spans="1:19" ht="168.75">
      <c r="A4117" s="277" t="s">
        <v>25424</v>
      </c>
      <c r="B4117" s="253" t="s">
        <v>153</v>
      </c>
      <c r="C4117" s="93" t="s">
        <v>11021</v>
      </c>
      <c r="D4117" s="93" t="s">
        <v>11022</v>
      </c>
      <c r="E4117" s="148">
        <f ca="1">IFERROR(__xludf.DUMMYFUNCTION(" VLOOKUP(A4177, IMPORTRANGE(""https://docs.google.com/spreadsheets/d/1fj_Bhi2XPL3siwIh4sx4VRLAe31yD50oKdj5UlRYW0c/"", ""Сводка!A:AA""), 5, FALSE)"),120)</f>
        <v>120</v>
      </c>
      <c r="F4117" s="148" t="s">
        <v>165</v>
      </c>
      <c r="G4117" s="147">
        <f ca="1">IFERROR(__xludf.DUMMYFUNCTION(" VLOOKUP(A4177, IMPORTRANGE(""https://docs.google.com/spreadsheets/d/1QNLbnkR_AongFt22vMfNzfpjZ0CjpI8QI-w0wBnYA1w/"", ""Инфа!A:AA""), 6, FALSE)"),2024)</f>
        <v>2024</v>
      </c>
      <c r="H4117" s="150">
        <v>8600</v>
      </c>
      <c r="I4117" s="151" t="s">
        <v>614</v>
      </c>
      <c r="J4117" s="93" t="s">
        <v>11023</v>
      </c>
      <c r="K4117" s="153"/>
      <c r="L4117" s="153"/>
      <c r="M4117" s="153"/>
      <c r="N4117" s="153"/>
      <c r="O4117" s="153"/>
      <c r="P4117" s="153"/>
      <c r="Q4117" s="153"/>
      <c r="R4117" s="153"/>
      <c r="S4117" s="153"/>
    </row>
    <row r="4118" spans="1:19" ht="168.75">
      <c r="A4118" s="277" t="s">
        <v>25424</v>
      </c>
      <c r="B4118" s="253" t="s">
        <v>400</v>
      </c>
      <c r="C4118" s="93" t="s">
        <v>11021</v>
      </c>
      <c r="D4118" s="93" t="s">
        <v>11024</v>
      </c>
      <c r="E4118" s="148">
        <f ca="1">IFERROR(__xludf.DUMMYFUNCTION(" VLOOKUP(A4178, IMPORTRANGE(""https://docs.google.com/spreadsheets/d/1fj_Bhi2XPL3siwIh4sx4VRLAe31yD50oKdj5UlRYW0c/"", ""Сводка!A:AA""), 5, FALSE)"),256)</f>
        <v>256</v>
      </c>
      <c r="F4118" s="148" t="s">
        <v>26</v>
      </c>
      <c r="G4118" s="147">
        <f ca="1">IFERROR(__xludf.DUMMYFUNCTION(" VLOOKUP(A4178, IMPORTRANGE(""https://docs.google.com/spreadsheets/d/1QNLbnkR_AongFt22vMfNzfpjZ0CjpI8QI-w0wBnYA1w/"", ""Инфа!A:AA""), 6, FALSE)"),2024)</f>
        <v>2024</v>
      </c>
      <c r="H4118" s="150">
        <v>20400</v>
      </c>
      <c r="I4118" s="151" t="s">
        <v>614</v>
      </c>
      <c r="J4118" s="93" t="s">
        <v>11025</v>
      </c>
      <c r="K4118" s="153"/>
      <c r="L4118" s="153"/>
      <c r="M4118" s="153"/>
      <c r="N4118" s="153"/>
      <c r="O4118" s="153"/>
      <c r="P4118" s="153"/>
      <c r="Q4118" s="153"/>
      <c r="R4118" s="153"/>
      <c r="S4118" s="153"/>
    </row>
    <row r="4119" spans="1:19" ht="75">
      <c r="A4119" s="277" t="s">
        <v>25424</v>
      </c>
      <c r="B4119" s="253" t="s">
        <v>400</v>
      </c>
      <c r="C4119" s="93" t="s">
        <v>11026</v>
      </c>
      <c r="D4119" s="96" t="s">
        <v>11027</v>
      </c>
      <c r="E4119" s="148">
        <f ca="1">IFERROR(__xludf.DUMMYFUNCTION(" VLOOKUP(A4179, IMPORTRANGE(""https://docs.google.com/spreadsheets/d/1fj_Bhi2XPL3siwIh4sx4VRLAe31yD50oKdj5UlRYW0c/"", ""Сводка!A:AA""), 5, FALSE)"),108)</f>
        <v>108</v>
      </c>
      <c r="F4119" s="148" t="s">
        <v>1552</v>
      </c>
      <c r="G4119" s="147">
        <f ca="1">IFERROR(__xludf.DUMMYFUNCTION(" VLOOKUP(A4179, IMPORTRANGE(""https://docs.google.com/spreadsheets/d/1QNLbnkR_AongFt22vMfNzfpjZ0CjpI8QI-w0wBnYA1w/"", ""Инфа!A:AA""), 6, FALSE)"),2024)</f>
        <v>2024</v>
      </c>
      <c r="H4119" s="150">
        <v>8200</v>
      </c>
      <c r="I4119" s="151" t="s">
        <v>614</v>
      </c>
      <c r="J4119" s="93" t="s">
        <v>11028</v>
      </c>
      <c r="K4119" s="153"/>
      <c r="L4119" s="153"/>
      <c r="M4119" s="153"/>
      <c r="N4119" s="153"/>
      <c r="O4119" s="153"/>
      <c r="P4119" s="153"/>
      <c r="Q4119" s="153"/>
      <c r="R4119" s="153"/>
      <c r="S4119" s="153"/>
    </row>
    <row r="4120" spans="1:19" ht="75">
      <c r="A4120" s="277" t="s">
        <v>25424</v>
      </c>
      <c r="B4120" s="253" t="s">
        <v>400</v>
      </c>
      <c r="C4120" s="93" t="s">
        <v>11026</v>
      </c>
      <c r="D4120" s="93" t="s">
        <v>11029</v>
      </c>
      <c r="E4120" s="148">
        <f ca="1">IFERROR(__xludf.DUMMYFUNCTION(" VLOOKUP(A4180, IMPORTRANGE(""https://docs.google.com/spreadsheets/d/1fj_Bhi2XPL3siwIh4sx4VRLAe31yD50oKdj5UlRYW0c/"", ""Сводка!A:AA""), 5, FALSE)"),124)</f>
        <v>124</v>
      </c>
      <c r="F4120" s="148" t="s">
        <v>1552</v>
      </c>
      <c r="G4120" s="147">
        <f ca="1">IFERROR(__xludf.DUMMYFUNCTION(" VLOOKUP(A4180, IMPORTRANGE(""https://docs.google.com/spreadsheets/d/1QNLbnkR_AongFt22vMfNzfpjZ0CjpI8QI-w0wBnYA1w/"", ""Инфа!A:AA""), 6, FALSE)"),2024)</f>
        <v>2024</v>
      </c>
      <c r="H4120" s="150">
        <v>8700</v>
      </c>
      <c r="I4120" s="151" t="s">
        <v>614</v>
      </c>
      <c r="J4120" s="93" t="s">
        <v>11028</v>
      </c>
      <c r="K4120" s="153"/>
      <c r="L4120" s="153"/>
      <c r="M4120" s="153"/>
      <c r="N4120" s="153"/>
      <c r="O4120" s="153"/>
      <c r="P4120" s="153"/>
      <c r="Q4120" s="153"/>
      <c r="R4120" s="153"/>
      <c r="S4120" s="153"/>
    </row>
    <row r="4121" spans="1:19" ht="150">
      <c r="A4121" s="277" t="s">
        <v>25424</v>
      </c>
      <c r="B4121" s="253" t="s">
        <v>400</v>
      </c>
      <c r="C4121" s="97" t="s">
        <v>11030</v>
      </c>
      <c r="D4121" s="97" t="s">
        <v>11031</v>
      </c>
      <c r="E4121" s="148">
        <f ca="1">IFERROR(__xludf.DUMMYFUNCTION(" VLOOKUP(A4181, IMPORTRANGE(""https://docs.google.com/spreadsheets/d/1fj_Bhi2XPL3siwIh4sx4VRLAe31yD50oKdj5UlRYW0c/"", ""Сводка!A:AA""), 5, FALSE)"),144)</f>
        <v>144</v>
      </c>
      <c r="F4121" s="147" t="s">
        <v>466</v>
      </c>
      <c r="G4121" s="147">
        <f ca="1">IFERROR(__xludf.DUMMYFUNCTION(" VLOOKUP(A4181, IMPORTRANGE(""https://docs.google.com/spreadsheets/d/1QNLbnkR_AongFt22vMfNzfpjZ0CjpI8QI-w0wBnYA1w/"", ""Инфа!A:AA""), 6, FALSE)"),2024)</f>
        <v>2024</v>
      </c>
      <c r="H4121" s="150">
        <v>9300</v>
      </c>
      <c r="I4121" s="151" t="s">
        <v>614</v>
      </c>
      <c r="J4121" s="97" t="s">
        <v>11032</v>
      </c>
      <c r="K4121" s="153"/>
      <c r="L4121" s="153"/>
      <c r="M4121" s="153"/>
      <c r="N4121" s="153"/>
      <c r="O4121" s="153"/>
      <c r="P4121" s="153"/>
      <c r="Q4121" s="153"/>
      <c r="R4121" s="153"/>
      <c r="S4121" s="153"/>
    </row>
    <row r="4122" spans="1:19" ht="206.25">
      <c r="A4122" s="277" t="s">
        <v>25424</v>
      </c>
      <c r="B4122" s="253" t="s">
        <v>400</v>
      </c>
      <c r="C4122" s="93" t="s">
        <v>11033</v>
      </c>
      <c r="D4122" s="93" t="s">
        <v>11034</v>
      </c>
      <c r="E4122" s="148">
        <f ca="1">IFERROR(__xludf.DUMMYFUNCTION(" VLOOKUP(A4182, IMPORTRANGE(""https://docs.google.com/spreadsheets/d/1fj_Bhi2XPL3siwIh4sx4VRLAe31yD50oKdj5UlRYW0c/"", ""Сводка!A:AA""), 5, FALSE)"),236)</f>
        <v>236</v>
      </c>
      <c r="F4122" s="148" t="s">
        <v>11035</v>
      </c>
      <c r="G4122" s="147">
        <f ca="1">IFERROR(__xludf.DUMMYFUNCTION(" VLOOKUP(A4182, IMPORTRANGE(""https://docs.google.com/spreadsheets/d/1QNLbnkR_AongFt22vMfNzfpjZ0CjpI8QI-w0wBnYA1w/"", ""Инфа!A:AA""), 6, FALSE)"),2024)</f>
        <v>2024</v>
      </c>
      <c r="H4122" s="150">
        <v>19200</v>
      </c>
      <c r="I4122" s="151" t="s">
        <v>11036</v>
      </c>
      <c r="J4122" s="93" t="s">
        <v>11037</v>
      </c>
      <c r="K4122" s="153"/>
      <c r="L4122" s="153"/>
      <c r="M4122" s="153"/>
      <c r="N4122" s="153"/>
      <c r="O4122" s="153"/>
      <c r="P4122" s="153"/>
      <c r="Q4122" s="153"/>
      <c r="R4122" s="153"/>
      <c r="S4122" s="153"/>
    </row>
    <row r="4123" spans="1:19" ht="206.25">
      <c r="A4123" s="277" t="s">
        <v>25424</v>
      </c>
      <c r="B4123" s="253" t="s">
        <v>400</v>
      </c>
      <c r="C4123" s="93" t="s">
        <v>11033</v>
      </c>
      <c r="D4123" s="93" t="s">
        <v>11038</v>
      </c>
      <c r="E4123" s="148">
        <f ca="1">IFERROR(__xludf.DUMMYFUNCTION(" VLOOKUP(A4183, IMPORTRANGE(""https://docs.google.com/spreadsheets/d/1fj_Bhi2XPL3siwIh4sx4VRLAe31yD50oKdj5UlRYW0c/"", ""Сводка!A:AA""), 5, FALSE)"),204)</f>
        <v>204</v>
      </c>
      <c r="F4123" s="148" t="s">
        <v>11035</v>
      </c>
      <c r="G4123" s="147">
        <f ca="1">IFERROR(__xludf.DUMMYFUNCTION(" VLOOKUP(A4183, IMPORTRANGE(""https://docs.google.com/spreadsheets/d/1QNLbnkR_AongFt22vMfNzfpjZ0CjpI8QI-w0wBnYA1w/"", ""Инфа!A:AA""), 6, FALSE)"),2024)</f>
        <v>2024</v>
      </c>
      <c r="H4123" s="150">
        <v>17200</v>
      </c>
      <c r="I4123" s="151" t="s">
        <v>11036</v>
      </c>
      <c r="J4123" s="93" t="s">
        <v>11037</v>
      </c>
      <c r="K4123" s="153"/>
      <c r="L4123" s="153"/>
      <c r="M4123" s="153"/>
      <c r="N4123" s="153"/>
      <c r="O4123" s="153"/>
      <c r="P4123" s="153"/>
      <c r="Q4123" s="153"/>
      <c r="R4123" s="153"/>
      <c r="S4123" s="153"/>
    </row>
    <row r="4124" spans="1:19" ht="262.5">
      <c r="A4124" s="277" t="s">
        <v>25424</v>
      </c>
      <c r="B4124" s="253" t="s">
        <v>400</v>
      </c>
      <c r="C4124" s="93" t="s">
        <v>11039</v>
      </c>
      <c r="D4124" s="93" t="s">
        <v>11040</v>
      </c>
      <c r="E4124" s="148">
        <f ca="1">IFERROR(__xludf.DUMMYFUNCTION(" VLOOKUP(A4184, IMPORTRANGE(""https://docs.google.com/spreadsheets/d/1fj_Bhi2XPL3siwIh4sx4VRLAe31yD50oKdj5UlRYW0c/"", ""Сводка!A:AA""), 5, FALSE)"),304)</f>
        <v>304</v>
      </c>
      <c r="F4124" s="148" t="s">
        <v>415</v>
      </c>
      <c r="G4124" s="147">
        <f ca="1">IFERROR(__xludf.DUMMYFUNCTION(" VLOOKUP(A4184, IMPORTRANGE(""https://docs.google.com/spreadsheets/d/1QNLbnkR_AongFt22vMfNzfpjZ0CjpI8QI-w0wBnYA1w/"", ""Инфа!A:AA""), 6, FALSE)"),2024)</f>
        <v>2024</v>
      </c>
      <c r="H4124" s="150">
        <v>14100</v>
      </c>
      <c r="I4124" s="156" t="s">
        <v>370</v>
      </c>
      <c r="J4124" s="93" t="s">
        <v>11041</v>
      </c>
      <c r="K4124" s="153"/>
      <c r="L4124" s="153"/>
      <c r="M4124" s="153"/>
      <c r="N4124" s="153"/>
      <c r="O4124" s="153"/>
      <c r="P4124" s="153"/>
      <c r="Q4124" s="153"/>
      <c r="R4124" s="153"/>
      <c r="S4124" s="153"/>
    </row>
    <row r="4125" spans="1:19" ht="262.5">
      <c r="A4125" s="277" t="s">
        <v>25424</v>
      </c>
      <c r="B4125" s="253" t="s">
        <v>400</v>
      </c>
      <c r="C4125" s="93" t="s">
        <v>11042</v>
      </c>
      <c r="D4125" s="93" t="s">
        <v>11043</v>
      </c>
      <c r="E4125" s="148">
        <f ca="1">IFERROR(__xludf.DUMMYFUNCTION(" VLOOKUP(A4185, IMPORTRANGE(""https://docs.google.com/spreadsheets/d/1fj_Bhi2XPL3siwIh4sx4VRLAe31yD50oKdj5UlRYW0c/"", ""Сводка!A:AA""), 5, FALSE)"),208)</f>
        <v>208</v>
      </c>
      <c r="F4125" s="148" t="s">
        <v>415</v>
      </c>
      <c r="G4125" s="147">
        <f ca="1">IFERROR(__xludf.DUMMYFUNCTION(" VLOOKUP(A4185, IMPORTRANGE(""https://docs.google.com/spreadsheets/d/1QNLbnkR_AongFt22vMfNzfpjZ0CjpI8QI-w0wBnYA1w/"", ""Инфа!A:AA""), 6, FALSE)"),2024)</f>
        <v>2024</v>
      </c>
      <c r="H4125" s="150">
        <v>17500</v>
      </c>
      <c r="I4125" s="156" t="s">
        <v>370</v>
      </c>
      <c r="J4125" s="93" t="s">
        <v>11044</v>
      </c>
      <c r="K4125" s="153"/>
      <c r="L4125" s="153"/>
      <c r="M4125" s="153"/>
      <c r="N4125" s="153"/>
      <c r="O4125" s="153"/>
      <c r="P4125" s="153"/>
      <c r="Q4125" s="153"/>
      <c r="R4125" s="153"/>
      <c r="S4125" s="153"/>
    </row>
    <row r="4126" spans="1:19" ht="262.5">
      <c r="A4126" s="277" t="s">
        <v>25424</v>
      </c>
      <c r="B4126" s="253" t="s">
        <v>153</v>
      </c>
      <c r="C4126" s="93" t="s">
        <v>11045</v>
      </c>
      <c r="D4126" s="93" t="s">
        <v>11046</v>
      </c>
      <c r="E4126" s="148">
        <f ca="1">IFERROR(__xludf.DUMMYFUNCTION(" VLOOKUP(A4186, IMPORTRANGE(""https://docs.google.com/spreadsheets/d/1fj_Bhi2XPL3siwIh4sx4VRLAe31yD50oKdj5UlRYW0c/"", ""Сводка!A:AA""), 5, FALSE)"),308)</f>
        <v>308</v>
      </c>
      <c r="F4126" s="148" t="s">
        <v>50</v>
      </c>
      <c r="G4126" s="147">
        <f ca="1">IFERROR(__xludf.DUMMYFUNCTION(" VLOOKUP(A4186, IMPORTRANGE(""https://docs.google.com/spreadsheets/d/1QNLbnkR_AongFt22vMfNzfpjZ0CjpI8QI-w0wBnYA1w/"", ""Инфа!A:AA""), 6, FALSE)"),2024)</f>
        <v>2024</v>
      </c>
      <c r="H4126" s="150">
        <v>23500</v>
      </c>
      <c r="I4126" s="156" t="s">
        <v>370</v>
      </c>
      <c r="J4126" s="126" t="s">
        <v>11047</v>
      </c>
      <c r="K4126" s="153"/>
      <c r="L4126" s="153"/>
      <c r="M4126" s="153"/>
      <c r="N4126" s="153"/>
      <c r="O4126" s="153"/>
      <c r="P4126" s="153"/>
      <c r="Q4126" s="153"/>
      <c r="R4126" s="153"/>
      <c r="S4126" s="153"/>
    </row>
    <row r="4127" spans="1:19" ht="93.75">
      <c r="A4127" s="277" t="s">
        <v>25424</v>
      </c>
      <c r="B4127" s="254" t="s">
        <v>153</v>
      </c>
      <c r="C4127" s="96" t="s">
        <v>11048</v>
      </c>
      <c r="D4127" s="96" t="s">
        <v>11049</v>
      </c>
      <c r="E4127" s="148">
        <f ca="1">IFERROR(__xludf.DUMMYFUNCTION(" VLOOKUP(A4187, IMPORTRANGE(""https://docs.google.com/spreadsheets/d/1fj_Bhi2XPL3siwIh4sx4VRLAe31yD50oKdj5UlRYW0c/"", ""Сводка!A:AA""), 5, FALSE)"),184)</f>
        <v>184</v>
      </c>
      <c r="F4127" s="165" t="s">
        <v>50</v>
      </c>
      <c r="G4127" s="147">
        <f ca="1">IFERROR(__xludf.DUMMYFUNCTION(" VLOOKUP(A4187, IMPORTRANGE(""https://docs.google.com/spreadsheets/d/1QNLbnkR_AongFt22vMfNzfpjZ0CjpI8QI-w0wBnYA1w/"", ""Инфа!A:AA""), 6, FALSE)"),2024)</f>
        <v>2024</v>
      </c>
      <c r="H4127" s="150">
        <v>10500</v>
      </c>
      <c r="I4127" s="151" t="s">
        <v>190</v>
      </c>
      <c r="J4127" s="127"/>
      <c r="K4127" s="153"/>
      <c r="L4127" s="153"/>
      <c r="M4127" s="153"/>
      <c r="N4127" s="153"/>
      <c r="O4127" s="153"/>
      <c r="P4127" s="153"/>
      <c r="Q4127" s="153"/>
      <c r="R4127" s="153"/>
      <c r="S4127" s="153"/>
    </row>
    <row r="4128" spans="1:19" ht="56.25" customHeight="1">
      <c r="A4128" s="277" t="s">
        <v>25424</v>
      </c>
      <c r="B4128" s="254" t="s">
        <v>400</v>
      </c>
      <c r="C4128" s="96" t="s">
        <v>11050</v>
      </c>
      <c r="D4128" s="96" t="s">
        <v>11051</v>
      </c>
      <c r="E4128" s="148">
        <f ca="1">IFERROR(__xludf.DUMMYFUNCTION(" VLOOKUP(A4188, IMPORTRANGE(""https://docs.google.com/spreadsheets/d/1fj_Bhi2XPL3siwIh4sx4VRLAe31yD50oKdj5UlRYW0c/"", ""Сводка!A:AA""), 5, FALSE)"),184)</f>
        <v>184</v>
      </c>
      <c r="F4128" s="165" t="s">
        <v>415</v>
      </c>
      <c r="G4128" s="147">
        <f ca="1">IFERROR(__xludf.DUMMYFUNCTION(" VLOOKUP(A4188, IMPORTRANGE(""https://docs.google.com/spreadsheets/d/1QNLbnkR_AongFt22vMfNzfpjZ0CjpI8QI-w0wBnYA1w/"", ""Инфа!A:AA""), 6, FALSE)"),2024)</f>
        <v>2024</v>
      </c>
      <c r="H4128" s="150">
        <v>10500</v>
      </c>
      <c r="I4128" s="151" t="s">
        <v>190</v>
      </c>
      <c r="J4128" s="127"/>
      <c r="K4128" s="153"/>
      <c r="L4128" s="153"/>
      <c r="M4128" s="153"/>
      <c r="N4128" s="153"/>
      <c r="O4128" s="153"/>
      <c r="P4128" s="153"/>
      <c r="Q4128" s="153"/>
      <c r="R4128" s="153"/>
      <c r="S4128" s="153"/>
    </row>
    <row r="4129" spans="1:19" ht="37.5">
      <c r="A4129" s="277" t="s">
        <v>25424</v>
      </c>
      <c r="B4129" s="253" t="s">
        <v>153</v>
      </c>
      <c r="C4129" s="93" t="s">
        <v>11052</v>
      </c>
      <c r="D4129" s="93" t="s">
        <v>11053</v>
      </c>
      <c r="E4129" s="148">
        <f ca="1">IFERROR(__xludf.DUMMYFUNCTION(" VLOOKUP(A4189, IMPORTRANGE(""https://docs.google.com/spreadsheets/d/1fj_Bhi2XPL3siwIh4sx4VRLAe31yD50oKdj5UlRYW0c/"", ""Сводка!A:AA""), 5, FALSE)"),208)</f>
        <v>208</v>
      </c>
      <c r="F4129" s="148" t="s">
        <v>456</v>
      </c>
      <c r="G4129" s="147">
        <f ca="1">IFERROR(__xludf.DUMMYFUNCTION(" VLOOKUP(A4189, IMPORTRANGE(""https://docs.google.com/spreadsheets/d/1QNLbnkR_AongFt22vMfNzfpjZ0CjpI8QI-w0wBnYA1w/"", ""Инфа!A:AA""), 6, FALSE)"),2024)</f>
        <v>2024</v>
      </c>
      <c r="H4129" s="150">
        <v>17500</v>
      </c>
      <c r="I4129" s="151" t="s">
        <v>2526</v>
      </c>
      <c r="J4129" s="93"/>
      <c r="K4129" s="153"/>
      <c r="L4129" s="153"/>
      <c r="M4129" s="153"/>
      <c r="N4129" s="153"/>
      <c r="O4129" s="153"/>
      <c r="P4129" s="153"/>
      <c r="Q4129" s="153"/>
      <c r="R4129" s="153"/>
      <c r="S4129" s="153"/>
    </row>
    <row r="4130" spans="1:19" ht="356.25">
      <c r="A4130" s="277" t="s">
        <v>25424</v>
      </c>
      <c r="B4130" s="253" t="s">
        <v>400</v>
      </c>
      <c r="C4130" s="93" t="s">
        <v>11054</v>
      </c>
      <c r="D4130" s="93" t="s">
        <v>11055</v>
      </c>
      <c r="E4130" s="148">
        <f ca="1">IFERROR(__xludf.DUMMYFUNCTION(" VLOOKUP(A4190, IMPORTRANGE(""https://docs.google.com/spreadsheets/d/1fj_Bhi2XPL3siwIh4sx4VRLAe31yD50oKdj5UlRYW0c/"", ""Сводка!A:AA""), 5, FALSE)"),220)</f>
        <v>220</v>
      </c>
      <c r="F4130" s="148" t="s">
        <v>466</v>
      </c>
      <c r="G4130" s="147">
        <f ca="1">IFERROR(__xludf.DUMMYFUNCTION(" VLOOKUP(A4190, IMPORTRANGE(""https://docs.google.com/spreadsheets/d/1QNLbnkR_AongFt22vMfNzfpjZ0CjpI8QI-w0wBnYA1w/"", ""Инфа!A:AA""), 6, FALSE)"),2024)</f>
        <v>2024</v>
      </c>
      <c r="H4130" s="150">
        <v>11600</v>
      </c>
      <c r="I4130" s="151" t="s">
        <v>116</v>
      </c>
      <c r="J4130" s="93" t="s">
        <v>11056</v>
      </c>
      <c r="K4130" s="153"/>
      <c r="L4130" s="153"/>
      <c r="M4130" s="153"/>
      <c r="N4130" s="153"/>
      <c r="O4130" s="153"/>
      <c r="P4130" s="153"/>
      <c r="Q4130" s="153"/>
      <c r="R4130" s="153"/>
      <c r="S4130" s="153"/>
    </row>
    <row r="4131" spans="1:19" ht="356.25">
      <c r="A4131" s="277" t="s">
        <v>25424</v>
      </c>
      <c r="B4131" s="253" t="s">
        <v>400</v>
      </c>
      <c r="C4131" s="93" t="s">
        <v>11054</v>
      </c>
      <c r="D4131" s="93" t="s">
        <v>11057</v>
      </c>
      <c r="E4131" s="148">
        <f ca="1">IFERROR(__xludf.DUMMYFUNCTION(" VLOOKUP(A4191, IMPORTRANGE(""https://docs.google.com/spreadsheets/d/1fj_Bhi2XPL3siwIh4sx4VRLAe31yD50oKdj5UlRYW0c/"", ""Сводка!A:AA""), 5, FALSE)"),272)</f>
        <v>272</v>
      </c>
      <c r="F4131" s="148" t="s">
        <v>466</v>
      </c>
      <c r="G4131" s="147">
        <f ca="1">IFERROR(__xludf.DUMMYFUNCTION(" VLOOKUP(A4191, IMPORTRANGE(""https://docs.google.com/spreadsheets/d/1QNLbnkR_AongFt22vMfNzfpjZ0CjpI8QI-w0wBnYA1w/"", ""Инфа!A:AA""), 6, FALSE)"),2024)</f>
        <v>2024</v>
      </c>
      <c r="H4131" s="150">
        <v>13200</v>
      </c>
      <c r="I4131" s="151" t="s">
        <v>116</v>
      </c>
      <c r="J4131" s="93" t="s">
        <v>11056</v>
      </c>
      <c r="K4131" s="153"/>
      <c r="L4131" s="153"/>
      <c r="M4131" s="153"/>
      <c r="N4131" s="153"/>
      <c r="O4131" s="153"/>
      <c r="P4131" s="153"/>
      <c r="Q4131" s="153"/>
      <c r="R4131" s="153"/>
      <c r="S4131" s="153"/>
    </row>
    <row r="4132" spans="1:19" ht="150">
      <c r="A4132" s="277" t="s">
        <v>25424</v>
      </c>
      <c r="B4132" s="253" t="s">
        <v>400</v>
      </c>
      <c r="C4132" s="93" t="s">
        <v>11058</v>
      </c>
      <c r="D4132" s="93" t="s">
        <v>11059</v>
      </c>
      <c r="E4132" s="148">
        <f ca="1">IFERROR(__xludf.DUMMYFUNCTION(" VLOOKUP(A4192, IMPORTRANGE(""https://docs.google.com/spreadsheets/d/1fj_Bhi2XPL3siwIh4sx4VRLAe31yD50oKdj5UlRYW0c/"", ""Сводка!A:AA""), 5, FALSE)"),384)</f>
        <v>384</v>
      </c>
      <c r="F4132" s="148" t="s">
        <v>415</v>
      </c>
      <c r="G4132" s="147">
        <f ca="1">IFERROR(__xludf.DUMMYFUNCTION(" VLOOKUP(A4192, IMPORTRANGE(""https://docs.google.com/spreadsheets/d/1QNLbnkR_AongFt22vMfNzfpjZ0CjpI8QI-w0wBnYA1w/"", ""Инфа!A:AA""), 6, FALSE)"),2024)</f>
        <v>2024</v>
      </c>
      <c r="H4132" s="154">
        <v>28000</v>
      </c>
      <c r="I4132" s="156" t="s">
        <v>370</v>
      </c>
      <c r="J4132" s="93" t="s">
        <v>11060</v>
      </c>
      <c r="K4132" s="153"/>
      <c r="L4132" s="153"/>
      <c r="M4132" s="153"/>
      <c r="N4132" s="153"/>
      <c r="O4132" s="153"/>
      <c r="P4132" s="153"/>
      <c r="Q4132" s="153"/>
      <c r="R4132" s="153"/>
      <c r="S4132" s="153"/>
    </row>
    <row r="4133" spans="1:19" ht="75">
      <c r="A4133" s="277" t="s">
        <v>25424</v>
      </c>
      <c r="B4133" s="253" t="s">
        <v>400</v>
      </c>
      <c r="C4133" s="93" t="s">
        <v>11061</v>
      </c>
      <c r="D4133" s="93" t="s">
        <v>11062</v>
      </c>
      <c r="E4133" s="148">
        <f ca="1">IFERROR(__xludf.DUMMYFUNCTION(" VLOOKUP(A4193, IMPORTRANGE(""https://docs.google.com/spreadsheets/d/1fj_Bhi2XPL3siwIh4sx4VRLAe31yD50oKdj5UlRYW0c/"", ""Сводка!A:AA""), 5, FALSE)"),144)</f>
        <v>144</v>
      </c>
      <c r="F4133" s="148" t="s">
        <v>26</v>
      </c>
      <c r="G4133" s="147">
        <f ca="1">IFERROR(__xludf.DUMMYFUNCTION(" VLOOKUP(A4193, IMPORTRANGE(""https://docs.google.com/spreadsheets/d/1QNLbnkR_AongFt22vMfNzfpjZ0CjpI8QI-w0wBnYA1w/"", ""Инфа!A:AA""), 6, FALSE)"),2024)</f>
        <v>2024</v>
      </c>
      <c r="H4133" s="150">
        <v>13600</v>
      </c>
      <c r="I4133" s="151" t="s">
        <v>398</v>
      </c>
      <c r="J4133" s="93" t="s">
        <v>11063</v>
      </c>
      <c r="K4133" s="153"/>
      <c r="L4133" s="153"/>
      <c r="M4133" s="153"/>
      <c r="N4133" s="153"/>
      <c r="O4133" s="153"/>
      <c r="P4133" s="153"/>
      <c r="Q4133" s="153"/>
      <c r="R4133" s="153"/>
      <c r="S4133" s="153"/>
    </row>
    <row r="4134" spans="1:19" ht="112.5">
      <c r="A4134" s="277" t="s">
        <v>25424</v>
      </c>
      <c r="B4134" s="253" t="s">
        <v>153</v>
      </c>
      <c r="C4134" s="93" t="s">
        <v>11061</v>
      </c>
      <c r="D4134" s="93" t="s">
        <v>11064</v>
      </c>
      <c r="E4134" s="148">
        <f ca="1">IFERROR(__xludf.DUMMYFUNCTION(" VLOOKUP(A4194, IMPORTRANGE(""https://docs.google.com/spreadsheets/d/1fj_Bhi2XPL3siwIh4sx4VRLAe31yD50oKdj5UlRYW0c/"", ""Сводка!A:AA""), 5, FALSE)"),112)</f>
        <v>112</v>
      </c>
      <c r="F4134" s="148" t="s">
        <v>26</v>
      </c>
      <c r="G4134" s="147">
        <f ca="1">IFERROR(__xludf.DUMMYFUNCTION(" VLOOKUP(A4194, IMPORTRANGE(""https://docs.google.com/spreadsheets/d/1QNLbnkR_AongFt22vMfNzfpjZ0CjpI8QI-w0wBnYA1w/"", ""Инфа!A:AA""), 6, FALSE)"),2024)</f>
        <v>2024</v>
      </c>
      <c r="H4134" s="150">
        <v>11700</v>
      </c>
      <c r="I4134" s="151" t="s">
        <v>1153</v>
      </c>
      <c r="J4134" s="93" t="s">
        <v>11065</v>
      </c>
      <c r="K4134" s="153"/>
      <c r="L4134" s="153"/>
      <c r="M4134" s="153"/>
      <c r="N4134" s="153"/>
      <c r="O4134" s="153"/>
      <c r="P4134" s="153"/>
      <c r="Q4134" s="153"/>
      <c r="R4134" s="153"/>
      <c r="S4134" s="153"/>
    </row>
    <row r="4135" spans="1:19" ht="262.5">
      <c r="A4135" s="277" t="s">
        <v>25424</v>
      </c>
      <c r="B4135" s="253" t="s">
        <v>400</v>
      </c>
      <c r="C4135" s="97" t="s">
        <v>11066</v>
      </c>
      <c r="D4135" s="97" t="s">
        <v>11067</v>
      </c>
      <c r="E4135" s="148">
        <f ca="1">IFERROR(__xludf.DUMMYFUNCTION(" VLOOKUP(A4195, IMPORTRANGE(""https://docs.google.com/spreadsheets/d/1fj_Bhi2XPL3siwIh4sx4VRLAe31yD50oKdj5UlRYW0c/"", ""Сводка!A:AA""), 5, FALSE)"),264)</f>
        <v>264</v>
      </c>
      <c r="F4135" s="147" t="s">
        <v>26</v>
      </c>
      <c r="G4135" s="147">
        <f ca="1">IFERROR(__xludf.DUMMYFUNCTION(" VLOOKUP(A4195, IMPORTRANGE(""https://docs.google.com/spreadsheets/d/1QNLbnkR_AongFt22vMfNzfpjZ0CjpI8QI-w0wBnYA1w/"", ""Инфа!A:AA""), 6, FALSE)"),2024)</f>
        <v>2024</v>
      </c>
      <c r="H4135" s="150">
        <v>12900</v>
      </c>
      <c r="I4135" s="160" t="s">
        <v>1021</v>
      </c>
      <c r="J4135" s="97" t="s">
        <v>11068</v>
      </c>
      <c r="K4135" s="153"/>
      <c r="L4135" s="153"/>
      <c r="M4135" s="153"/>
      <c r="N4135" s="153"/>
      <c r="O4135" s="153"/>
      <c r="P4135" s="153"/>
      <c r="Q4135" s="153"/>
      <c r="R4135" s="153"/>
      <c r="S4135" s="153"/>
    </row>
    <row r="4136" spans="1:19" ht="56.25">
      <c r="A4136" s="277" t="s">
        <v>25424</v>
      </c>
      <c r="B4136" s="253" t="s">
        <v>400</v>
      </c>
      <c r="C4136" s="93" t="s">
        <v>11069</v>
      </c>
      <c r="D4136" s="93" t="s">
        <v>11070</v>
      </c>
      <c r="E4136" s="148">
        <f ca="1">IFERROR(__xludf.DUMMYFUNCTION(" VLOOKUP(A4196, IMPORTRANGE(""https://docs.google.com/spreadsheets/d/1fj_Bhi2XPL3siwIh4sx4VRLAe31yD50oKdj5UlRYW0c/"", ""Сводка!A:AA""), 5, FALSE)"),236)</f>
        <v>236</v>
      </c>
      <c r="F4136" s="148" t="s">
        <v>415</v>
      </c>
      <c r="G4136" s="147">
        <f ca="1">IFERROR(__xludf.DUMMYFUNCTION(" VLOOKUP(A4196, IMPORTRANGE(""https://docs.google.com/spreadsheets/d/1QNLbnkR_AongFt22vMfNzfpjZ0CjpI8QI-w0wBnYA1w/"", ""Инфа!A:AA""), 6, FALSE)"),2024)</f>
        <v>2024</v>
      </c>
      <c r="H4136" s="150">
        <v>19200</v>
      </c>
      <c r="I4136" s="151" t="s">
        <v>161</v>
      </c>
      <c r="J4136" s="93"/>
      <c r="K4136" s="153"/>
      <c r="L4136" s="153"/>
      <c r="M4136" s="153"/>
      <c r="N4136" s="153"/>
      <c r="O4136" s="153"/>
      <c r="P4136" s="153"/>
      <c r="Q4136" s="153"/>
      <c r="R4136" s="153"/>
      <c r="S4136" s="153"/>
    </row>
    <row r="4137" spans="1:19" ht="131.25">
      <c r="A4137" s="277" t="s">
        <v>25424</v>
      </c>
      <c r="B4137" s="253" t="s">
        <v>153</v>
      </c>
      <c r="C4137" s="93" t="s">
        <v>11071</v>
      </c>
      <c r="D4137" s="93" t="s">
        <v>11072</v>
      </c>
      <c r="E4137" s="148">
        <f ca="1">IFERROR(__xludf.DUMMYFUNCTION(" VLOOKUP(A4197, IMPORTRANGE(""https://docs.google.com/spreadsheets/d/1fj_Bhi2XPL3siwIh4sx4VRLAe31yD50oKdj5UlRYW0c/"", ""Сводка!A:AA""), 5, FALSE)"),640)</f>
        <v>640</v>
      </c>
      <c r="F4137" s="148" t="s">
        <v>415</v>
      </c>
      <c r="G4137" s="147">
        <f ca="1">IFERROR(__xludf.DUMMYFUNCTION(" VLOOKUP(A4197, IMPORTRANGE(""https://docs.google.com/spreadsheets/d/1QNLbnkR_AongFt22vMfNzfpjZ0CjpI8QI-w0wBnYA1w/"", ""Инфа!A:AA""), 6, FALSE)"),2024)</f>
        <v>2024</v>
      </c>
      <c r="H4137" s="154">
        <v>24200</v>
      </c>
      <c r="I4137" s="156" t="s">
        <v>72</v>
      </c>
      <c r="J4137" s="93" t="s">
        <v>11073</v>
      </c>
      <c r="K4137" s="153"/>
      <c r="L4137" s="153"/>
      <c r="M4137" s="153"/>
      <c r="N4137" s="153"/>
      <c r="O4137" s="153"/>
      <c r="P4137" s="153"/>
      <c r="Q4137" s="153"/>
      <c r="R4137" s="153"/>
      <c r="S4137" s="153"/>
    </row>
    <row r="4138" spans="1:19" ht="168.75">
      <c r="A4138" s="277" t="s">
        <v>25424</v>
      </c>
      <c r="B4138" s="253" t="s">
        <v>400</v>
      </c>
      <c r="C4138" s="93" t="s">
        <v>11074</v>
      </c>
      <c r="D4138" s="93" t="s">
        <v>11075</v>
      </c>
      <c r="E4138" s="148">
        <f ca="1">IFERROR(__xludf.DUMMYFUNCTION(" VLOOKUP(A4198, IMPORTRANGE(""https://docs.google.com/spreadsheets/d/1fj_Bhi2XPL3siwIh4sx4VRLAe31yD50oKdj5UlRYW0c/"", ""Сводка!A:AA""), 5, FALSE)"),252)</f>
        <v>252</v>
      </c>
      <c r="F4138" s="148" t="s">
        <v>26</v>
      </c>
      <c r="G4138" s="147">
        <f ca="1">IFERROR(__xludf.DUMMYFUNCTION(" VLOOKUP(A4198, IMPORTRANGE(""https://docs.google.com/spreadsheets/d/1QNLbnkR_AongFt22vMfNzfpjZ0CjpI8QI-w0wBnYA1w/"", ""Инфа!A:AA""), 6, FALSE)"),2024)</f>
        <v>2024</v>
      </c>
      <c r="H4138" s="150">
        <v>12600</v>
      </c>
      <c r="I4138" s="156" t="s">
        <v>489</v>
      </c>
      <c r="J4138" s="93" t="s">
        <v>11076</v>
      </c>
      <c r="K4138" s="153"/>
      <c r="L4138" s="153"/>
      <c r="M4138" s="153"/>
      <c r="N4138" s="153"/>
      <c r="O4138" s="153"/>
      <c r="P4138" s="153"/>
      <c r="Q4138" s="153"/>
      <c r="R4138" s="153"/>
      <c r="S4138" s="153"/>
    </row>
    <row r="4139" spans="1:19" ht="243.75">
      <c r="A4139" s="277" t="s">
        <v>25424</v>
      </c>
      <c r="B4139" s="253" t="s">
        <v>400</v>
      </c>
      <c r="C4139" s="93" t="s">
        <v>11074</v>
      </c>
      <c r="D4139" s="93" t="s">
        <v>11077</v>
      </c>
      <c r="E4139" s="148">
        <f ca="1">IFERROR(__xludf.DUMMYFUNCTION(" VLOOKUP(A4199, IMPORTRANGE(""https://docs.google.com/spreadsheets/d/1fj_Bhi2XPL3siwIh4sx4VRLAe31yD50oKdj5UlRYW0c/"", ""Сводка!A:AA""), 5, FALSE)"),156)</f>
        <v>156</v>
      </c>
      <c r="F4139" s="148" t="s">
        <v>26</v>
      </c>
      <c r="G4139" s="147">
        <f ca="1">IFERROR(__xludf.DUMMYFUNCTION(" VLOOKUP(A4199, IMPORTRANGE(""https://docs.google.com/spreadsheets/d/1QNLbnkR_AongFt22vMfNzfpjZ0CjpI8QI-w0wBnYA1w/"", ""Инфа!A:AA""), 6, FALSE)"),2024)</f>
        <v>2024</v>
      </c>
      <c r="H4139" s="150">
        <v>9700</v>
      </c>
      <c r="I4139" s="156" t="s">
        <v>489</v>
      </c>
      <c r="J4139" s="93" t="s">
        <v>11078</v>
      </c>
      <c r="K4139" s="153"/>
      <c r="L4139" s="153"/>
      <c r="M4139" s="153"/>
      <c r="N4139" s="153"/>
      <c r="O4139" s="153"/>
      <c r="P4139" s="153"/>
      <c r="Q4139" s="153"/>
      <c r="R4139" s="153"/>
      <c r="S4139" s="153"/>
    </row>
    <row r="4140" spans="1:19" ht="37.5">
      <c r="A4140" s="277" t="s">
        <v>25424</v>
      </c>
      <c r="B4140" s="253" t="s">
        <v>400</v>
      </c>
      <c r="C4140" s="93" t="s">
        <v>11079</v>
      </c>
      <c r="D4140" s="93" t="s">
        <v>11080</v>
      </c>
      <c r="E4140" s="148">
        <f ca="1">IFERROR(__xludf.DUMMYFUNCTION(" VLOOKUP(A4200, IMPORTRANGE(""https://docs.google.com/spreadsheets/d/1fj_Bhi2XPL3siwIh4sx4VRLAe31yD50oKdj5UlRYW0c/"", ""Сводка!A:AA""), 5, FALSE)"),180)</f>
        <v>180</v>
      </c>
      <c r="F4140" s="148" t="s">
        <v>415</v>
      </c>
      <c r="G4140" s="147">
        <f ca="1">IFERROR(__xludf.DUMMYFUNCTION(" VLOOKUP(A4200, IMPORTRANGE(""https://docs.google.com/spreadsheets/d/1QNLbnkR_AongFt22vMfNzfpjZ0CjpI8QI-w0wBnYA1w/"", ""Инфа!A:AA""), 6, FALSE)"),2024)</f>
        <v>2024</v>
      </c>
      <c r="H4140" s="150">
        <v>10400</v>
      </c>
      <c r="I4140" s="156" t="s">
        <v>489</v>
      </c>
      <c r="J4140" s="93"/>
      <c r="K4140" s="153"/>
      <c r="L4140" s="153"/>
      <c r="M4140" s="153"/>
      <c r="N4140" s="153"/>
      <c r="O4140" s="153"/>
      <c r="P4140" s="153"/>
      <c r="Q4140" s="153"/>
      <c r="R4140" s="153"/>
      <c r="S4140" s="153"/>
    </row>
    <row r="4141" spans="1:19" ht="56.25">
      <c r="A4141" s="277" t="s">
        <v>25424</v>
      </c>
      <c r="B4141" s="253" t="s">
        <v>153</v>
      </c>
      <c r="C4141" s="93" t="s">
        <v>11081</v>
      </c>
      <c r="D4141" s="93" t="s">
        <v>11082</v>
      </c>
      <c r="E4141" s="148">
        <f ca="1">IFERROR(__xludf.DUMMYFUNCTION(" VLOOKUP(A4201, IMPORTRANGE(""https://docs.google.com/spreadsheets/d/1fj_Bhi2XPL3siwIh4sx4VRLAe31yD50oKdj5UlRYW0c/"", ""Сводка!A:AA""), 5, FALSE)"),170)</f>
        <v>170</v>
      </c>
      <c r="F4141" s="148" t="s">
        <v>108</v>
      </c>
      <c r="G4141" s="147">
        <f ca="1">IFERROR(__xludf.DUMMYFUNCTION(" VLOOKUP(A4201, IMPORTRANGE(""https://docs.google.com/spreadsheets/d/1QNLbnkR_AongFt22vMfNzfpjZ0CjpI8QI-w0wBnYA1w/"", ""Инфа!A:AA""), 6, FALSE)"),2024)</f>
        <v>2024</v>
      </c>
      <c r="H4141" s="150">
        <v>10100</v>
      </c>
      <c r="I4141" s="151" t="s">
        <v>1021</v>
      </c>
      <c r="J4141" s="93"/>
      <c r="K4141" s="153"/>
      <c r="L4141" s="153"/>
      <c r="M4141" s="153"/>
      <c r="N4141" s="153"/>
      <c r="O4141" s="153"/>
      <c r="P4141" s="153"/>
      <c r="Q4141" s="153"/>
      <c r="R4141" s="153"/>
      <c r="S4141" s="153"/>
    </row>
    <row r="4142" spans="1:19" ht="37.5">
      <c r="A4142" s="277" t="s">
        <v>25424</v>
      </c>
      <c r="B4142" s="253" t="s">
        <v>400</v>
      </c>
      <c r="C4142" s="93" t="s">
        <v>11083</v>
      </c>
      <c r="D4142" s="93" t="s">
        <v>11084</v>
      </c>
      <c r="E4142" s="148">
        <f ca="1">IFERROR(__xludf.DUMMYFUNCTION(" VLOOKUP(A4202, IMPORTRANGE(""https://docs.google.com/spreadsheets/d/1fj_Bhi2XPL3siwIh4sx4VRLAe31yD50oKdj5UlRYW0c/"", ""Сводка!A:AA""), 5, FALSE)"),76)</f>
        <v>76</v>
      </c>
      <c r="F4142" s="148" t="s">
        <v>415</v>
      </c>
      <c r="G4142" s="147">
        <f ca="1">IFERROR(__xludf.DUMMYFUNCTION(" VLOOKUP(A4202, IMPORTRANGE(""https://docs.google.com/spreadsheets/d/1QNLbnkR_AongFt22vMfNzfpjZ0CjpI8QI-w0wBnYA1w/"", ""Инфа!A:AA""), 6, FALSE)"),2024)</f>
        <v>2024</v>
      </c>
      <c r="H4142" s="150">
        <v>7300</v>
      </c>
      <c r="I4142" s="151" t="s">
        <v>518</v>
      </c>
      <c r="J4142" s="93"/>
      <c r="K4142" s="153"/>
      <c r="L4142" s="153"/>
      <c r="M4142" s="153"/>
      <c r="N4142" s="153"/>
      <c r="O4142" s="153"/>
      <c r="P4142" s="153"/>
      <c r="Q4142" s="153"/>
      <c r="R4142" s="153"/>
      <c r="S4142" s="153"/>
    </row>
    <row r="4143" spans="1:19" ht="37.5">
      <c r="A4143" s="277" t="s">
        <v>25424</v>
      </c>
      <c r="B4143" s="253" t="s">
        <v>400</v>
      </c>
      <c r="C4143" s="93" t="s">
        <v>11085</v>
      </c>
      <c r="D4143" s="93" t="s">
        <v>11086</v>
      </c>
      <c r="E4143" s="148">
        <f ca="1">IFERROR(__xludf.DUMMYFUNCTION(" VLOOKUP(A4203, IMPORTRANGE(""https://docs.google.com/spreadsheets/d/1fj_Bhi2XPL3siwIh4sx4VRLAe31yD50oKdj5UlRYW0c/"", ""Сводка!A:AA""), 5, FALSE)"),128)</f>
        <v>128</v>
      </c>
      <c r="F4143" s="148" t="s">
        <v>466</v>
      </c>
      <c r="G4143" s="147">
        <f ca="1">IFERROR(__xludf.DUMMYFUNCTION(" VLOOKUP(A4203, IMPORTRANGE(""https://docs.google.com/spreadsheets/d/1QNLbnkR_AongFt22vMfNzfpjZ0CjpI8QI-w0wBnYA1w/"", ""Инфа!A:AA""), 6, FALSE)"),2024)</f>
        <v>2024</v>
      </c>
      <c r="H4143" s="150">
        <v>11500</v>
      </c>
      <c r="I4143" s="151" t="s">
        <v>844</v>
      </c>
      <c r="J4143" s="93"/>
      <c r="K4143" s="153"/>
      <c r="L4143" s="153"/>
      <c r="M4143" s="153"/>
      <c r="N4143" s="153"/>
      <c r="O4143" s="153"/>
      <c r="P4143" s="153"/>
      <c r="Q4143" s="153"/>
      <c r="R4143" s="153"/>
      <c r="S4143" s="153"/>
    </row>
    <row r="4144" spans="1:19" ht="131.25">
      <c r="A4144" s="277" t="s">
        <v>25424</v>
      </c>
      <c r="B4144" s="253" t="s">
        <v>153</v>
      </c>
      <c r="C4144" s="93" t="s">
        <v>11087</v>
      </c>
      <c r="D4144" s="93" t="s">
        <v>11088</v>
      </c>
      <c r="E4144" s="148">
        <f ca="1">IFERROR(__xludf.DUMMYFUNCTION(" VLOOKUP(A4204, IMPORTRANGE(""https://docs.google.com/spreadsheets/d/1fj_Bhi2XPL3siwIh4sx4VRLAe31yD50oKdj5UlRYW0c/"", ""Сводка!A:AA""), 5, FALSE)"),88)</f>
        <v>88</v>
      </c>
      <c r="F4144" s="148" t="s">
        <v>266</v>
      </c>
      <c r="G4144" s="147">
        <f ca="1">IFERROR(__xludf.DUMMYFUNCTION(" VLOOKUP(A4204, IMPORTRANGE(""https://docs.google.com/spreadsheets/d/1QNLbnkR_AongFt22vMfNzfpjZ0CjpI8QI-w0wBnYA1w/"", ""Инфа!A:AA""), 6, FALSE)"),2024)</f>
        <v>2024</v>
      </c>
      <c r="H4144" s="150">
        <v>7600</v>
      </c>
      <c r="I4144" s="151" t="s">
        <v>1317</v>
      </c>
      <c r="J4144" s="93" t="s">
        <v>11089</v>
      </c>
      <c r="K4144" s="153"/>
      <c r="L4144" s="153"/>
      <c r="M4144" s="153"/>
      <c r="N4144" s="153"/>
      <c r="O4144" s="153"/>
      <c r="P4144" s="153"/>
      <c r="Q4144" s="153"/>
      <c r="R4144" s="153"/>
      <c r="S4144" s="153"/>
    </row>
    <row r="4145" spans="1:19" ht="112.5">
      <c r="A4145" s="277" t="s">
        <v>25424</v>
      </c>
      <c r="B4145" s="253" t="s">
        <v>400</v>
      </c>
      <c r="C4145" s="93" t="s">
        <v>11087</v>
      </c>
      <c r="D4145" s="93" t="s">
        <v>11090</v>
      </c>
      <c r="E4145" s="148">
        <f ca="1">IFERROR(__xludf.DUMMYFUNCTION(" VLOOKUP(A4205, IMPORTRANGE(""https://docs.google.com/spreadsheets/d/1fj_Bhi2XPL3siwIh4sx4VRLAe31yD50oKdj5UlRYW0c/"", ""Сводка!A:AA""), 5, FALSE)"),84)</f>
        <v>84</v>
      </c>
      <c r="F4145" s="148" t="s">
        <v>677</v>
      </c>
      <c r="G4145" s="147">
        <f ca="1">IFERROR(__xludf.DUMMYFUNCTION(" VLOOKUP(A4205, IMPORTRANGE(""https://docs.google.com/spreadsheets/d/1QNLbnkR_AongFt22vMfNzfpjZ0CjpI8QI-w0wBnYA1w/"", ""Инфа!A:AA""), 6, FALSE)"),2024)</f>
        <v>2024</v>
      </c>
      <c r="H4145" s="150">
        <v>7500</v>
      </c>
      <c r="I4145" s="151" t="s">
        <v>1317</v>
      </c>
      <c r="J4145" s="93" t="s">
        <v>11091</v>
      </c>
      <c r="K4145" s="153"/>
      <c r="L4145" s="153"/>
      <c r="M4145" s="153"/>
      <c r="N4145" s="153"/>
      <c r="O4145" s="153"/>
      <c r="P4145" s="153"/>
      <c r="Q4145" s="153"/>
      <c r="R4145" s="153"/>
      <c r="S4145" s="153"/>
    </row>
    <row r="4146" spans="1:19" ht="225">
      <c r="A4146" s="277" t="s">
        <v>25424</v>
      </c>
      <c r="B4146" s="253" t="s">
        <v>13</v>
      </c>
      <c r="C4146" s="93" t="s">
        <v>11092</v>
      </c>
      <c r="D4146" s="93" t="s">
        <v>11093</v>
      </c>
      <c r="E4146" s="148">
        <f ca="1">IFERROR(__xludf.DUMMYFUNCTION(" VLOOKUP(A4206, IMPORTRANGE(""https://docs.google.com/spreadsheets/d/1fj_Bhi2XPL3siwIh4sx4VRLAe31yD50oKdj5UlRYW0c/"", ""Сводка!A:AA""), 5, FALSE)"),76)</f>
        <v>76</v>
      </c>
      <c r="F4146" s="148" t="s">
        <v>328</v>
      </c>
      <c r="G4146" s="147">
        <f ca="1">IFERROR(__xludf.DUMMYFUNCTION(" VLOOKUP(A4206, IMPORTRANGE(""https://docs.google.com/spreadsheets/d/1QNLbnkR_AongFt22vMfNzfpjZ0CjpI8QI-w0wBnYA1w/"", ""Инфа!A:AA""), 6, FALSE)"),2024)</f>
        <v>2024</v>
      </c>
      <c r="H4146" s="150">
        <v>7300</v>
      </c>
      <c r="I4146" s="151" t="s">
        <v>1317</v>
      </c>
      <c r="J4146" s="93" t="s">
        <v>11094</v>
      </c>
      <c r="K4146" s="153"/>
      <c r="L4146" s="153"/>
      <c r="M4146" s="153"/>
      <c r="N4146" s="153"/>
      <c r="O4146" s="153"/>
      <c r="P4146" s="153"/>
      <c r="Q4146" s="153"/>
      <c r="R4146" s="153"/>
      <c r="S4146" s="153"/>
    </row>
    <row r="4147" spans="1:19" ht="150">
      <c r="A4147" s="277" t="s">
        <v>25424</v>
      </c>
      <c r="B4147" s="253" t="s">
        <v>400</v>
      </c>
      <c r="C4147" s="93" t="s">
        <v>11095</v>
      </c>
      <c r="D4147" s="93" t="s">
        <v>11096</v>
      </c>
      <c r="E4147" s="148">
        <f ca="1">IFERROR(__xludf.DUMMYFUNCTION(" VLOOKUP(A4207, IMPORTRANGE(""https://docs.google.com/spreadsheets/d/1fj_Bhi2XPL3siwIh4sx4VRLAe31yD50oKdj5UlRYW0c/"", ""Сводка!A:AA""), 5, FALSE)"),192)</f>
        <v>192</v>
      </c>
      <c r="F4147" s="148" t="s">
        <v>415</v>
      </c>
      <c r="G4147" s="147">
        <f ca="1">IFERROR(__xludf.DUMMYFUNCTION(" VLOOKUP(A4207, IMPORTRANGE(""https://docs.google.com/spreadsheets/d/1QNLbnkR_AongFt22vMfNzfpjZ0CjpI8QI-w0wBnYA1w/"", ""Инфа!A:AA""), 6, FALSE)"),2024)</f>
        <v>2024</v>
      </c>
      <c r="H4147" s="150">
        <v>10800</v>
      </c>
      <c r="I4147" s="151" t="s">
        <v>28</v>
      </c>
      <c r="J4147" s="93" t="s">
        <v>11097</v>
      </c>
      <c r="K4147" s="153"/>
      <c r="L4147" s="153"/>
      <c r="M4147" s="153"/>
      <c r="N4147" s="153"/>
      <c r="O4147" s="153"/>
      <c r="P4147" s="153"/>
      <c r="Q4147" s="153"/>
      <c r="R4147" s="153"/>
      <c r="S4147" s="153"/>
    </row>
    <row r="4148" spans="1:19" ht="112.5">
      <c r="A4148" s="277" t="s">
        <v>25424</v>
      </c>
      <c r="B4148" s="253" t="s">
        <v>400</v>
      </c>
      <c r="C4148" s="93" t="s">
        <v>11098</v>
      </c>
      <c r="D4148" s="93" t="s">
        <v>11099</v>
      </c>
      <c r="E4148" s="148">
        <f ca="1">IFERROR(__xludf.DUMMYFUNCTION(" VLOOKUP(A4208, IMPORTRANGE(""https://docs.google.com/spreadsheets/d/1fj_Bhi2XPL3siwIh4sx4VRLAe31yD50oKdj5UlRYW0c/"", ""Сводка!A:AA""), 5, FALSE)"),412)</f>
        <v>412</v>
      </c>
      <c r="F4148" s="148" t="s">
        <v>415</v>
      </c>
      <c r="G4148" s="147">
        <f ca="1">IFERROR(__xludf.DUMMYFUNCTION(" VLOOKUP(A4208, IMPORTRANGE(""https://docs.google.com/spreadsheets/d/1QNLbnkR_AongFt22vMfNzfpjZ0CjpI8QI-w0wBnYA1w/"", ""Инфа!A:AA""), 6, FALSE)"),2024)</f>
        <v>2024</v>
      </c>
      <c r="H4148" s="154">
        <v>17400</v>
      </c>
      <c r="I4148" s="156" t="s">
        <v>489</v>
      </c>
      <c r="J4148" s="93" t="s">
        <v>11100</v>
      </c>
      <c r="K4148" s="153"/>
      <c r="L4148" s="153"/>
      <c r="M4148" s="153"/>
      <c r="N4148" s="153"/>
      <c r="O4148" s="153"/>
      <c r="P4148" s="153"/>
      <c r="Q4148" s="153"/>
      <c r="R4148" s="153"/>
      <c r="S4148" s="153"/>
    </row>
    <row r="4149" spans="1:19" ht="56.25">
      <c r="A4149" s="277" t="s">
        <v>25424</v>
      </c>
      <c r="B4149" s="253" t="s">
        <v>400</v>
      </c>
      <c r="C4149" s="93" t="s">
        <v>11098</v>
      </c>
      <c r="D4149" s="93" t="s">
        <v>11101</v>
      </c>
      <c r="E4149" s="148">
        <f ca="1">IFERROR(__xludf.DUMMYFUNCTION(" VLOOKUP(A4209, IMPORTRANGE(""https://docs.google.com/spreadsheets/d/1fj_Bhi2XPL3siwIh4sx4VRLAe31yD50oKdj5UlRYW0c/"", ""Сводка!A:AA""), 5, FALSE)"),240)</f>
        <v>240</v>
      </c>
      <c r="F4149" s="148" t="s">
        <v>415</v>
      </c>
      <c r="G4149" s="147">
        <f ca="1">IFERROR(__xludf.DUMMYFUNCTION(" VLOOKUP(A4209, IMPORTRANGE(""https://docs.google.com/spreadsheets/d/1QNLbnkR_AongFt22vMfNzfpjZ0CjpI8QI-w0wBnYA1w/"", ""Инфа!A:AA""), 6, FALSE)"),2024)</f>
        <v>2024</v>
      </c>
      <c r="H4149" s="150">
        <v>12200</v>
      </c>
      <c r="I4149" s="156" t="s">
        <v>489</v>
      </c>
      <c r="J4149" s="93"/>
      <c r="K4149" s="153"/>
      <c r="L4149" s="153"/>
      <c r="M4149" s="153"/>
      <c r="N4149" s="153"/>
      <c r="O4149" s="153"/>
      <c r="P4149" s="153"/>
      <c r="Q4149" s="153"/>
      <c r="R4149" s="153"/>
      <c r="S4149" s="153"/>
    </row>
    <row r="4150" spans="1:19" ht="131.25">
      <c r="A4150" s="277" t="s">
        <v>25424</v>
      </c>
      <c r="B4150" s="253" t="s">
        <v>13</v>
      </c>
      <c r="C4150" s="93" t="s">
        <v>11098</v>
      </c>
      <c r="D4150" s="93" t="s">
        <v>11102</v>
      </c>
      <c r="E4150" s="148">
        <f ca="1">IFERROR(__xludf.DUMMYFUNCTION(" VLOOKUP(A4210, IMPORTRANGE(""https://docs.google.com/spreadsheets/d/1fj_Bhi2XPL3siwIh4sx4VRLAe31yD50oKdj5UlRYW0c/"", ""Сводка!A:AA""), 5, FALSE)"),156)</f>
        <v>156</v>
      </c>
      <c r="F4150" s="148" t="s">
        <v>415</v>
      </c>
      <c r="G4150" s="147">
        <f ca="1">IFERROR(__xludf.DUMMYFUNCTION(" VLOOKUP(A4210, IMPORTRANGE(""https://docs.google.com/spreadsheets/d/1QNLbnkR_AongFt22vMfNzfpjZ0CjpI8QI-w0wBnYA1w/"", ""Инфа!A:AA""), 6, FALSE)"),2024)</f>
        <v>2024</v>
      </c>
      <c r="H4150" s="150">
        <v>9700</v>
      </c>
      <c r="I4150" s="151" t="s">
        <v>1228</v>
      </c>
      <c r="J4150" s="93"/>
      <c r="K4150" s="153"/>
      <c r="L4150" s="153"/>
      <c r="M4150" s="153"/>
      <c r="N4150" s="153"/>
      <c r="O4150" s="153"/>
      <c r="P4150" s="153"/>
      <c r="Q4150" s="153"/>
      <c r="R4150" s="153"/>
      <c r="S4150" s="153"/>
    </row>
    <row r="4151" spans="1:19" ht="37.5">
      <c r="A4151" s="277" t="s">
        <v>25424</v>
      </c>
      <c r="B4151" s="253" t="s">
        <v>400</v>
      </c>
      <c r="C4151" s="93" t="s">
        <v>11098</v>
      </c>
      <c r="D4151" s="93" t="s">
        <v>11103</v>
      </c>
      <c r="E4151" s="148" t="e">
        <f>#REF!</f>
        <v>#REF!</v>
      </c>
      <c r="F4151" s="148" t="s">
        <v>415</v>
      </c>
      <c r="G4151" s="147">
        <f ca="1">IFERROR(__xludf.DUMMYFUNCTION(" VLOOKUP(A4211, IMPORTRANGE(""https://docs.google.com/spreadsheets/d/1QNLbnkR_AongFt22vMfNzfpjZ0CjpI8QI-w0wBnYA1w/"", ""Инфа!A:AA""), 6, FALSE)"),2024)</f>
        <v>2024</v>
      </c>
      <c r="H4151" s="150">
        <v>12000</v>
      </c>
      <c r="I4151" s="156" t="s">
        <v>489</v>
      </c>
      <c r="J4151" s="93"/>
      <c r="K4151" s="153"/>
      <c r="L4151" s="153"/>
      <c r="M4151" s="153"/>
      <c r="N4151" s="153"/>
      <c r="O4151" s="153"/>
      <c r="P4151" s="153"/>
      <c r="Q4151" s="153"/>
      <c r="R4151" s="153"/>
      <c r="S4151" s="153"/>
    </row>
    <row r="4152" spans="1:19" ht="37.5">
      <c r="A4152" s="277" t="s">
        <v>25424</v>
      </c>
      <c r="B4152" s="253" t="s">
        <v>400</v>
      </c>
      <c r="C4152" s="93" t="s">
        <v>11098</v>
      </c>
      <c r="D4152" s="93" t="s">
        <v>11104</v>
      </c>
      <c r="E4152" s="148" t="e">
        <f>#REF!</f>
        <v>#REF!</v>
      </c>
      <c r="F4152" s="148" t="s">
        <v>415</v>
      </c>
      <c r="G4152" s="147">
        <f ca="1">IFERROR(__xludf.DUMMYFUNCTION(" VLOOKUP(A4212, IMPORTRANGE(""https://docs.google.com/spreadsheets/d/1QNLbnkR_AongFt22vMfNzfpjZ0CjpI8QI-w0wBnYA1w/"", ""Инфа!A:AA""), 6, FALSE)"),2024)</f>
        <v>2024</v>
      </c>
      <c r="H4152" s="150">
        <v>13300</v>
      </c>
      <c r="I4152" s="156" t="s">
        <v>489</v>
      </c>
      <c r="J4152" s="93"/>
      <c r="K4152" s="153"/>
      <c r="L4152" s="153"/>
      <c r="M4152" s="153"/>
      <c r="N4152" s="153"/>
      <c r="O4152" s="153"/>
      <c r="P4152" s="153"/>
      <c r="Q4152" s="153"/>
      <c r="R4152" s="153"/>
      <c r="S4152" s="153"/>
    </row>
    <row r="4153" spans="1:19" ht="112.5">
      <c r="A4153" s="277" t="s">
        <v>25424</v>
      </c>
      <c r="B4153" s="253" t="s">
        <v>153</v>
      </c>
      <c r="C4153" s="97" t="s">
        <v>11105</v>
      </c>
      <c r="D4153" s="97" t="s">
        <v>11106</v>
      </c>
      <c r="E4153" s="148">
        <f ca="1">IFERROR(__xludf.DUMMYFUNCTION(" VLOOKUP(A4213, IMPORTRANGE(""https://docs.google.com/spreadsheets/d/1fj_Bhi2XPL3siwIh4sx4VRLAe31yD50oKdj5UlRYW0c/"", ""Сводка!A:AA""), 5, FALSE)"),236)</f>
        <v>236</v>
      </c>
      <c r="F4153" s="147" t="s">
        <v>456</v>
      </c>
      <c r="G4153" s="147">
        <f ca="1">IFERROR(__xludf.DUMMYFUNCTION(" VLOOKUP(A4213, IMPORTRANGE(""https://docs.google.com/spreadsheets/d/1QNLbnkR_AongFt22vMfNzfpjZ0CjpI8QI-w0wBnYA1w/"", ""Инфа!A:AA""), 6, FALSE)"),2024)</f>
        <v>2024</v>
      </c>
      <c r="H4153" s="150">
        <v>12100</v>
      </c>
      <c r="I4153" s="151" t="s">
        <v>161</v>
      </c>
      <c r="J4153" s="97" t="s">
        <v>11107</v>
      </c>
      <c r="K4153" s="153"/>
      <c r="L4153" s="153"/>
      <c r="M4153" s="153"/>
      <c r="N4153" s="153"/>
      <c r="O4153" s="153"/>
      <c r="P4153" s="153"/>
      <c r="Q4153" s="153"/>
      <c r="R4153" s="153"/>
      <c r="S4153" s="153"/>
    </row>
    <row r="4154" spans="1:19" ht="168.75">
      <c r="A4154" s="277" t="s">
        <v>25424</v>
      </c>
      <c r="B4154" s="253" t="s">
        <v>153</v>
      </c>
      <c r="C4154" s="93" t="s">
        <v>11108</v>
      </c>
      <c r="D4154" s="93" t="s">
        <v>11109</v>
      </c>
      <c r="E4154" s="148">
        <f ca="1">IFERROR(__xludf.DUMMYFUNCTION(" VLOOKUP(A4214, IMPORTRANGE(""https://docs.google.com/spreadsheets/d/1fj_Bhi2XPL3siwIh4sx4VRLAe31yD50oKdj5UlRYW0c/"", ""Сводка!A:AA""), 5, FALSE)"),130)</f>
        <v>130</v>
      </c>
      <c r="F4154" s="148" t="s">
        <v>108</v>
      </c>
      <c r="G4154" s="147">
        <f ca="1">IFERROR(__xludf.DUMMYFUNCTION(" VLOOKUP(A4214, IMPORTRANGE(""https://docs.google.com/spreadsheets/d/1QNLbnkR_AongFt22vMfNzfpjZ0CjpI8QI-w0wBnYA1w/"", ""Инфа!A:AA""), 6, FALSE)"),2024)</f>
        <v>2024</v>
      </c>
      <c r="H4154" s="150">
        <v>8900</v>
      </c>
      <c r="I4154" s="151" t="s">
        <v>161</v>
      </c>
      <c r="J4154" s="93" t="s">
        <v>11110</v>
      </c>
      <c r="K4154" s="153"/>
      <c r="L4154" s="153"/>
      <c r="M4154" s="153"/>
      <c r="N4154" s="153"/>
      <c r="O4154" s="153"/>
      <c r="P4154" s="153"/>
      <c r="Q4154" s="153"/>
      <c r="R4154" s="153"/>
      <c r="S4154" s="153"/>
    </row>
    <row r="4155" spans="1:19" ht="112.5">
      <c r="A4155" s="277" t="s">
        <v>25424</v>
      </c>
      <c r="B4155" s="253" t="s">
        <v>400</v>
      </c>
      <c r="C4155" s="93" t="s">
        <v>11111</v>
      </c>
      <c r="D4155" s="93" t="s">
        <v>11112</v>
      </c>
      <c r="E4155" s="148">
        <f ca="1">IFERROR(__xludf.DUMMYFUNCTION(" VLOOKUP(A4215, IMPORTRANGE(""https://docs.google.com/spreadsheets/d/1fj_Bhi2XPL3siwIh4sx4VRLAe31yD50oKdj5UlRYW0c/"", ""Сводка!A:AA""), 5, FALSE)"),256)</f>
        <v>256</v>
      </c>
      <c r="F4155" s="148" t="s">
        <v>415</v>
      </c>
      <c r="G4155" s="147">
        <f ca="1">IFERROR(__xludf.DUMMYFUNCTION(" VLOOKUP(A4215, IMPORTRANGE(""https://docs.google.com/spreadsheets/d/1QNLbnkR_AongFt22vMfNzfpjZ0CjpI8QI-w0wBnYA1w/"", ""Инфа!A:AA""), 6, FALSE)"),2024)</f>
        <v>2024</v>
      </c>
      <c r="H4155" s="150">
        <v>12700</v>
      </c>
      <c r="I4155" s="151" t="s">
        <v>161</v>
      </c>
      <c r="J4155" s="93" t="s">
        <v>11113</v>
      </c>
      <c r="K4155" s="153"/>
      <c r="L4155" s="153"/>
      <c r="M4155" s="153"/>
      <c r="N4155" s="153"/>
      <c r="O4155" s="153"/>
      <c r="P4155" s="153"/>
      <c r="Q4155" s="153"/>
      <c r="R4155" s="153"/>
      <c r="S4155" s="153"/>
    </row>
    <row r="4156" spans="1:19" ht="206.25">
      <c r="A4156" s="277" t="s">
        <v>25424</v>
      </c>
      <c r="B4156" s="253" t="s">
        <v>400</v>
      </c>
      <c r="C4156" s="93" t="s">
        <v>11114</v>
      </c>
      <c r="D4156" s="93" t="s">
        <v>11115</v>
      </c>
      <c r="E4156" s="148">
        <f ca="1">IFERROR(__xludf.DUMMYFUNCTION(" VLOOKUP(A4216, IMPORTRANGE(""https://docs.google.com/spreadsheets/d/1fj_Bhi2XPL3siwIh4sx4VRLAe31yD50oKdj5UlRYW0c/"", ""Сводка!A:AA""), 5, FALSE)"),72)</f>
        <v>72</v>
      </c>
      <c r="F4156" s="148" t="s">
        <v>403</v>
      </c>
      <c r="G4156" s="147">
        <f ca="1">IFERROR(__xludf.DUMMYFUNCTION(" VLOOKUP(A4216, IMPORTRANGE(""https://docs.google.com/spreadsheets/d/1QNLbnkR_AongFt22vMfNzfpjZ0CjpI8QI-w0wBnYA1w/"", ""Инфа!A:AA""), 6, FALSE)"),2024)</f>
        <v>2024</v>
      </c>
      <c r="H4156" s="150">
        <v>7200</v>
      </c>
      <c r="I4156" s="151" t="s">
        <v>138</v>
      </c>
      <c r="J4156" s="93" t="s">
        <v>11116</v>
      </c>
      <c r="K4156" s="153"/>
      <c r="L4156" s="153"/>
      <c r="M4156" s="153"/>
      <c r="N4156" s="153"/>
      <c r="O4156" s="153"/>
      <c r="P4156" s="153"/>
      <c r="Q4156" s="153"/>
      <c r="R4156" s="153"/>
      <c r="S4156" s="153"/>
    </row>
    <row r="4157" spans="1:19" ht="93.75">
      <c r="A4157" s="277" t="s">
        <v>25424</v>
      </c>
      <c r="B4157" s="253" t="s">
        <v>400</v>
      </c>
      <c r="C4157" s="93" t="s">
        <v>11117</v>
      </c>
      <c r="D4157" s="93" t="s">
        <v>11118</v>
      </c>
      <c r="E4157" s="148">
        <f ca="1">IFERROR(__xludf.DUMMYFUNCTION(" VLOOKUP(A4217, IMPORTRANGE(""https://docs.google.com/spreadsheets/d/1fj_Bhi2XPL3siwIh4sx4VRLAe31yD50oKdj5UlRYW0c/"", ""Сводка!A:AA""), 5, FALSE)"),88)</f>
        <v>88</v>
      </c>
      <c r="F4157" s="148" t="s">
        <v>1952</v>
      </c>
      <c r="G4157" s="147">
        <f ca="1">IFERROR(__xludf.DUMMYFUNCTION(" VLOOKUP(A4217, IMPORTRANGE(""https://docs.google.com/spreadsheets/d/1QNLbnkR_AongFt22vMfNzfpjZ0CjpI8QI-w0wBnYA1w/"", ""Инфа!A:AA""), 6, FALSE)"),2024)</f>
        <v>2024</v>
      </c>
      <c r="H4157" s="150">
        <v>7600</v>
      </c>
      <c r="I4157" s="156" t="s">
        <v>72</v>
      </c>
      <c r="J4157" s="93"/>
      <c r="K4157" s="153"/>
      <c r="L4157" s="153"/>
      <c r="M4157" s="153"/>
      <c r="N4157" s="153"/>
      <c r="O4157" s="153"/>
      <c r="P4157" s="153"/>
      <c r="Q4157" s="153"/>
      <c r="R4157" s="153"/>
      <c r="S4157" s="153"/>
    </row>
    <row r="4158" spans="1:19" ht="37.5">
      <c r="A4158" s="277" t="s">
        <v>25424</v>
      </c>
      <c r="B4158" s="253" t="s">
        <v>400</v>
      </c>
      <c r="C4158" s="93" t="s">
        <v>11119</v>
      </c>
      <c r="D4158" s="93" t="s">
        <v>11120</v>
      </c>
      <c r="E4158" s="148">
        <f ca="1">IFERROR(__xludf.DUMMYFUNCTION(" VLOOKUP(A4218, IMPORTRANGE(""https://docs.google.com/spreadsheets/d/1fj_Bhi2XPL3siwIh4sx4VRLAe31yD50oKdj5UlRYW0c/"", ""Сводка!A:AA""), 5, FALSE)"),315)</f>
        <v>315</v>
      </c>
      <c r="F4158" s="148" t="s">
        <v>415</v>
      </c>
      <c r="G4158" s="147">
        <f ca="1">IFERROR(__xludf.DUMMYFUNCTION(" VLOOKUP(A4218, IMPORTRANGE(""https://docs.google.com/spreadsheets/d/1QNLbnkR_AongFt22vMfNzfpjZ0CjpI8QI-w0wBnYA1w/"", ""Инфа!A:AA""), 6, FALSE)"),2024)</f>
        <v>2024</v>
      </c>
      <c r="H4158" s="150">
        <v>14500</v>
      </c>
      <c r="I4158" s="156" t="s">
        <v>72</v>
      </c>
      <c r="J4158" s="93"/>
      <c r="K4158" s="153"/>
      <c r="L4158" s="153"/>
      <c r="M4158" s="153"/>
      <c r="N4158" s="153"/>
      <c r="O4158" s="153"/>
      <c r="P4158" s="153"/>
      <c r="Q4158" s="153"/>
      <c r="R4158" s="153"/>
      <c r="S4158" s="153"/>
    </row>
    <row r="4159" spans="1:19" ht="112.5">
      <c r="A4159" s="277" t="s">
        <v>25424</v>
      </c>
      <c r="B4159" s="253" t="s">
        <v>400</v>
      </c>
      <c r="C4159" s="93" t="s">
        <v>11121</v>
      </c>
      <c r="D4159" s="93" t="s">
        <v>11122</v>
      </c>
      <c r="E4159" s="148">
        <f ca="1">IFERROR(__xludf.DUMMYFUNCTION(" VLOOKUP(A4219, IMPORTRANGE(""https://docs.google.com/spreadsheets/d/1fj_Bhi2XPL3siwIh4sx4VRLAe31yD50oKdj5UlRYW0c/"", ""Сводка!A:AA""), 5, FALSE)"),176)</f>
        <v>176</v>
      </c>
      <c r="F4159" s="148" t="s">
        <v>415</v>
      </c>
      <c r="G4159" s="147">
        <f ca="1">IFERROR(__xludf.DUMMYFUNCTION(" VLOOKUP(A4219, IMPORTRANGE(""https://docs.google.com/spreadsheets/d/1QNLbnkR_AongFt22vMfNzfpjZ0CjpI8QI-w0wBnYA1w/"", ""Инфа!A:AA""), 6, FALSE)"),2024)</f>
        <v>2024</v>
      </c>
      <c r="H4159" s="150">
        <v>15600</v>
      </c>
      <c r="I4159" s="156" t="s">
        <v>72</v>
      </c>
      <c r="J4159" s="93" t="s">
        <v>11123</v>
      </c>
      <c r="K4159" s="153"/>
      <c r="L4159" s="153"/>
      <c r="M4159" s="153"/>
      <c r="N4159" s="153"/>
      <c r="O4159" s="153"/>
      <c r="P4159" s="153"/>
      <c r="Q4159" s="153"/>
      <c r="R4159" s="153"/>
      <c r="S4159" s="153"/>
    </row>
    <row r="4160" spans="1:19" ht="93.75">
      <c r="A4160" s="277" t="s">
        <v>25424</v>
      </c>
      <c r="B4160" s="254" t="s">
        <v>153</v>
      </c>
      <c r="C4160" s="96" t="s">
        <v>11124</v>
      </c>
      <c r="D4160" s="96" t="s">
        <v>11125</v>
      </c>
      <c r="E4160" s="148">
        <f ca="1">IFERROR(__xludf.DUMMYFUNCTION(" VLOOKUP(A4220, IMPORTRANGE(""https://docs.google.com/spreadsheets/d/1fj_Bhi2XPL3siwIh4sx4VRLAe31yD50oKdj5UlRYW0c/"", ""Сводка!A:AA""), 5, FALSE)"),348)</f>
        <v>348</v>
      </c>
      <c r="F4160" s="165" t="s">
        <v>11126</v>
      </c>
      <c r="G4160" s="147">
        <f ca="1">IFERROR(__xludf.DUMMYFUNCTION(" VLOOKUP(A4220, IMPORTRANGE(""https://docs.google.com/spreadsheets/d/1QNLbnkR_AongFt22vMfNzfpjZ0CjpI8QI-w0wBnYA1w/"", ""Инфа!A:AA""), 6, FALSE)"),2024)</f>
        <v>2024</v>
      </c>
      <c r="H4160" s="150">
        <v>25900</v>
      </c>
      <c r="I4160" s="156" t="s">
        <v>79</v>
      </c>
      <c r="J4160" s="96" t="s">
        <v>11127</v>
      </c>
      <c r="K4160" s="153"/>
      <c r="L4160" s="153"/>
      <c r="M4160" s="153"/>
      <c r="N4160" s="153"/>
      <c r="O4160" s="153"/>
      <c r="P4160" s="153"/>
      <c r="Q4160" s="153"/>
      <c r="R4160" s="153"/>
      <c r="S4160" s="153"/>
    </row>
    <row r="4161" spans="1:19" ht="75">
      <c r="A4161" s="277" t="s">
        <v>25424</v>
      </c>
      <c r="B4161" s="253" t="s">
        <v>400</v>
      </c>
      <c r="C4161" s="93" t="s">
        <v>11131</v>
      </c>
      <c r="D4161" s="93" t="s">
        <v>11132</v>
      </c>
      <c r="E4161" s="148">
        <f ca="1">IFERROR(__xludf.DUMMYFUNCTION(" VLOOKUP(A4222, IMPORTRANGE(""https://docs.google.com/spreadsheets/d/1fj_Bhi2XPL3siwIh4sx4VRLAe31yD50oKdj5UlRYW0c/"", ""Сводка!A:AA""), 5, FALSE)"),104)</f>
        <v>104</v>
      </c>
      <c r="F4161" s="148" t="s">
        <v>415</v>
      </c>
      <c r="G4161" s="147">
        <f ca="1">IFERROR(__xludf.DUMMYFUNCTION(" VLOOKUP(A4222, IMPORTRANGE(""https://docs.google.com/spreadsheets/d/1QNLbnkR_AongFt22vMfNzfpjZ0CjpI8QI-w0wBnYA1w/"", ""Инфа!A:AA""), 6, FALSE)"),2024)</f>
        <v>2024</v>
      </c>
      <c r="H4161" s="150">
        <v>8100</v>
      </c>
      <c r="I4161" s="151" t="s">
        <v>1153</v>
      </c>
      <c r="J4161" s="93" t="s">
        <v>11133</v>
      </c>
      <c r="K4161" s="153"/>
      <c r="L4161" s="153"/>
      <c r="M4161" s="153"/>
      <c r="N4161" s="153"/>
      <c r="O4161" s="153"/>
      <c r="P4161" s="153"/>
      <c r="Q4161" s="153"/>
      <c r="R4161" s="153"/>
      <c r="S4161" s="153"/>
    </row>
    <row r="4162" spans="1:19" ht="56.25">
      <c r="A4162" s="277" t="s">
        <v>25424</v>
      </c>
      <c r="B4162" s="253" t="s">
        <v>400</v>
      </c>
      <c r="C4162" s="93" t="s">
        <v>11134</v>
      </c>
      <c r="D4162" s="93" t="s">
        <v>11135</v>
      </c>
      <c r="E4162" s="148">
        <f ca="1">IFERROR(__xludf.DUMMYFUNCTION(" VLOOKUP(A4223, IMPORTRANGE(""https://docs.google.com/spreadsheets/d/1fj_Bhi2XPL3siwIh4sx4VRLAe31yD50oKdj5UlRYW0c/"", ""Сводка!A:AA""), 5, FALSE)"),120)</f>
        <v>120</v>
      </c>
      <c r="F4162" s="148" t="s">
        <v>11136</v>
      </c>
      <c r="G4162" s="147">
        <f ca="1">IFERROR(__xludf.DUMMYFUNCTION(" VLOOKUP(A4223, IMPORTRANGE(""https://docs.google.com/spreadsheets/d/1QNLbnkR_AongFt22vMfNzfpjZ0CjpI8QI-w0wBnYA1w/"", ""Инфа!A:AA""), 6, FALSE)"),2024)</f>
        <v>2024</v>
      </c>
      <c r="H4162" s="150">
        <v>8600</v>
      </c>
      <c r="I4162" s="156" t="s">
        <v>497</v>
      </c>
      <c r="J4162" s="93"/>
      <c r="K4162" s="153"/>
      <c r="L4162" s="153"/>
      <c r="M4162" s="153"/>
      <c r="N4162" s="153"/>
      <c r="O4162" s="153"/>
      <c r="P4162" s="153"/>
      <c r="Q4162" s="153"/>
      <c r="R4162" s="153"/>
      <c r="S4162" s="153"/>
    </row>
    <row r="4163" spans="1:19" ht="75">
      <c r="A4163" s="277" t="s">
        <v>25424</v>
      </c>
      <c r="B4163" s="253" t="s">
        <v>400</v>
      </c>
      <c r="C4163" s="93" t="s">
        <v>11134</v>
      </c>
      <c r="D4163" s="93" t="s">
        <v>11137</v>
      </c>
      <c r="E4163" s="148">
        <f ca="1">IFERROR(__xludf.DUMMYFUNCTION(" VLOOKUP(A4224, IMPORTRANGE(""https://docs.google.com/spreadsheets/d/1fj_Bhi2XPL3siwIh4sx4VRLAe31yD50oKdj5UlRYW0c/"", ""Сводка!A:AA""), 5, FALSE)"),144)</f>
        <v>144</v>
      </c>
      <c r="F4163" s="148" t="s">
        <v>415</v>
      </c>
      <c r="G4163" s="147">
        <f ca="1">IFERROR(__xludf.DUMMYFUNCTION(" VLOOKUP(A4224, IMPORTRANGE(""https://docs.google.com/spreadsheets/d/1QNLbnkR_AongFt22vMfNzfpjZ0CjpI8QI-w0wBnYA1w/"", ""Инфа!A:AA""), 6, FALSE)"),2024)</f>
        <v>2024</v>
      </c>
      <c r="H4163" s="150">
        <v>13600</v>
      </c>
      <c r="I4163" s="156" t="s">
        <v>497</v>
      </c>
      <c r="J4163" s="93"/>
      <c r="K4163" s="153"/>
      <c r="L4163" s="153"/>
      <c r="M4163" s="153"/>
      <c r="N4163" s="153"/>
      <c r="O4163" s="153"/>
      <c r="P4163" s="153"/>
      <c r="Q4163" s="153"/>
      <c r="R4163" s="153"/>
      <c r="S4163" s="153"/>
    </row>
    <row r="4164" spans="1:19" ht="262.5">
      <c r="A4164" s="277" t="s">
        <v>25424</v>
      </c>
      <c r="B4164" s="253" t="s">
        <v>153</v>
      </c>
      <c r="C4164" s="93" t="s">
        <v>11138</v>
      </c>
      <c r="D4164" s="93" t="s">
        <v>11139</v>
      </c>
      <c r="E4164" s="148">
        <f ca="1">IFERROR(__xludf.DUMMYFUNCTION(" VLOOKUP(A4225, IMPORTRANGE(""https://docs.google.com/spreadsheets/d/1fj_Bhi2XPL3siwIh4sx4VRLAe31yD50oKdj5UlRYW0c/"", ""Сводка!A:AA""), 5, FALSE)"),208)</f>
        <v>208</v>
      </c>
      <c r="F4164" s="148" t="s">
        <v>26</v>
      </c>
      <c r="G4164" s="147">
        <f ca="1">IFERROR(__xludf.DUMMYFUNCTION(" VLOOKUP(A4225, IMPORTRANGE(""https://docs.google.com/spreadsheets/d/1QNLbnkR_AongFt22vMfNzfpjZ0CjpI8QI-w0wBnYA1w/"", ""Инфа!A:AA""), 6, FALSE)"),2024)</f>
        <v>2024</v>
      </c>
      <c r="H4164" s="150">
        <v>11200</v>
      </c>
      <c r="I4164" s="151" t="s">
        <v>596</v>
      </c>
      <c r="J4164" s="93" t="s">
        <v>11140</v>
      </c>
      <c r="K4164" s="153"/>
      <c r="L4164" s="153"/>
      <c r="M4164" s="153"/>
      <c r="N4164" s="153"/>
      <c r="O4164" s="153"/>
      <c r="P4164" s="153"/>
      <c r="Q4164" s="153"/>
      <c r="R4164" s="153"/>
      <c r="S4164" s="153"/>
    </row>
    <row r="4165" spans="1:19" ht="56.25">
      <c r="A4165" s="277" t="s">
        <v>25424</v>
      </c>
      <c r="B4165" s="253" t="s">
        <v>153</v>
      </c>
      <c r="C4165" s="93" t="s">
        <v>11138</v>
      </c>
      <c r="D4165" s="93" t="s">
        <v>11141</v>
      </c>
      <c r="E4165" s="148">
        <f ca="1">IFERROR(__xludf.DUMMYFUNCTION(" VLOOKUP(A4226, IMPORTRANGE(""https://docs.google.com/spreadsheets/d/1fj_Bhi2XPL3siwIh4sx4VRLAe31yD50oKdj5UlRYW0c/"", ""Сводка!A:AA""), 5, FALSE)"),204)</f>
        <v>204</v>
      </c>
      <c r="F4165" s="148" t="s">
        <v>26</v>
      </c>
      <c r="G4165" s="147">
        <f ca="1">IFERROR(__xludf.DUMMYFUNCTION(" VLOOKUP(A4226, IMPORTRANGE(""https://docs.google.com/spreadsheets/d/1QNLbnkR_AongFt22vMfNzfpjZ0CjpI8QI-w0wBnYA1w/"", ""Инфа!A:AA""), 6, FALSE)"),2024)</f>
        <v>2024</v>
      </c>
      <c r="H4165" s="150">
        <v>11100</v>
      </c>
      <c r="I4165" s="151" t="s">
        <v>596</v>
      </c>
      <c r="J4165" s="93"/>
      <c r="K4165" s="153"/>
      <c r="L4165" s="153"/>
      <c r="M4165" s="153"/>
      <c r="N4165" s="153"/>
      <c r="O4165" s="153"/>
      <c r="P4165" s="153"/>
      <c r="Q4165" s="153"/>
      <c r="R4165" s="153"/>
      <c r="S4165" s="153"/>
    </row>
    <row r="4166" spans="1:19" ht="75">
      <c r="A4166" s="277" t="s">
        <v>25424</v>
      </c>
      <c r="B4166" s="253" t="s">
        <v>400</v>
      </c>
      <c r="C4166" s="93" t="s">
        <v>11142</v>
      </c>
      <c r="D4166" s="93" t="s">
        <v>11143</v>
      </c>
      <c r="E4166" s="148">
        <f ca="1">IFERROR(__xludf.DUMMYFUNCTION(" VLOOKUP(A4227, IMPORTRANGE(""https://docs.google.com/spreadsheets/d/1fj_Bhi2XPL3siwIh4sx4VRLAe31yD50oKdj5UlRYW0c/"", ""Сводка!A:AA""), 5, FALSE)"),132)</f>
        <v>132</v>
      </c>
      <c r="F4166" s="148" t="s">
        <v>415</v>
      </c>
      <c r="G4166" s="147">
        <f ca="1">IFERROR(__xludf.DUMMYFUNCTION(" VLOOKUP(A4227, IMPORTRANGE(""https://docs.google.com/spreadsheets/d/1QNLbnkR_AongFt22vMfNzfpjZ0CjpI8QI-w0wBnYA1w/"", ""Инфа!A:AA""), 6, FALSE)"),2024)</f>
        <v>2024</v>
      </c>
      <c r="H4166" s="150">
        <v>9000</v>
      </c>
      <c r="I4166" s="151" t="s">
        <v>138</v>
      </c>
      <c r="J4166" s="93" t="s">
        <v>11144</v>
      </c>
      <c r="K4166" s="153"/>
      <c r="L4166" s="153"/>
      <c r="M4166" s="153"/>
      <c r="N4166" s="153"/>
      <c r="O4166" s="153"/>
      <c r="P4166" s="153"/>
      <c r="Q4166" s="153"/>
      <c r="R4166" s="153"/>
      <c r="S4166" s="153"/>
    </row>
    <row r="4167" spans="1:19" ht="150">
      <c r="A4167" s="277" t="s">
        <v>25424</v>
      </c>
      <c r="B4167" s="253" t="s">
        <v>153</v>
      </c>
      <c r="C4167" s="97" t="s">
        <v>11145</v>
      </c>
      <c r="D4167" s="97" t="s">
        <v>11146</v>
      </c>
      <c r="E4167" s="148">
        <f ca="1">IFERROR(__xludf.DUMMYFUNCTION(" VLOOKUP(A4228, IMPORTRANGE(""https://docs.google.com/spreadsheets/d/1fj_Bhi2XPL3siwIh4sx4VRLAe31yD50oKdj5UlRYW0c/"", ""Сводка!A:AA""), 5, FALSE)"),280)</f>
        <v>280</v>
      </c>
      <c r="F4167" s="147" t="s">
        <v>26</v>
      </c>
      <c r="G4167" s="147">
        <f ca="1">IFERROR(__xludf.DUMMYFUNCTION(" VLOOKUP(A4228, IMPORTRANGE(""https://docs.google.com/spreadsheets/d/1QNLbnkR_AongFt22vMfNzfpjZ0CjpI8QI-w0wBnYA1w/"", ""Инфа!A:AA""), 6, FALSE)"),2024)</f>
        <v>2024</v>
      </c>
      <c r="H4167" s="150">
        <v>21800</v>
      </c>
      <c r="I4167" s="151" t="s">
        <v>246</v>
      </c>
      <c r="J4167" s="96" t="s">
        <v>11147</v>
      </c>
      <c r="K4167" s="153"/>
      <c r="L4167" s="153"/>
      <c r="M4167" s="153"/>
      <c r="N4167" s="153"/>
      <c r="O4167" s="153"/>
      <c r="P4167" s="153"/>
      <c r="Q4167" s="153"/>
      <c r="R4167" s="153"/>
      <c r="S4167" s="153"/>
    </row>
    <row r="4168" spans="1:19" ht="93.75">
      <c r="A4168" s="277" t="s">
        <v>25424</v>
      </c>
      <c r="B4168" s="253" t="s">
        <v>400</v>
      </c>
      <c r="C4168" s="93" t="s">
        <v>11148</v>
      </c>
      <c r="D4168" s="93" t="s">
        <v>11149</v>
      </c>
      <c r="E4168" s="148">
        <f ca="1">IFERROR(__xludf.DUMMYFUNCTION(" VLOOKUP(A4229, IMPORTRANGE(""https://docs.google.com/spreadsheets/d/1fj_Bhi2XPL3siwIh4sx4VRLAe31yD50oKdj5UlRYW0c/"", ""Сводка!A:AA""), 5, FALSE)"),188)</f>
        <v>188</v>
      </c>
      <c r="F4168" s="148" t="s">
        <v>415</v>
      </c>
      <c r="G4168" s="147">
        <f ca="1">IFERROR(__xludf.DUMMYFUNCTION(" VLOOKUP(A4229, IMPORTRANGE(""https://docs.google.com/spreadsheets/d/1QNLbnkR_AongFt22vMfNzfpjZ0CjpI8QI-w0wBnYA1w/"", ""Инфа!A:AA""), 6, FALSE)"),2024)</f>
        <v>2024</v>
      </c>
      <c r="H4168" s="150">
        <v>16300</v>
      </c>
      <c r="I4168" s="151" t="s">
        <v>958</v>
      </c>
      <c r="J4168" s="93" t="s">
        <v>11150</v>
      </c>
      <c r="K4168" s="153"/>
      <c r="L4168" s="153"/>
      <c r="M4168" s="153"/>
      <c r="N4168" s="153"/>
      <c r="O4168" s="153"/>
      <c r="P4168" s="153"/>
      <c r="Q4168" s="153"/>
      <c r="R4168" s="153"/>
      <c r="S4168" s="153"/>
    </row>
    <row r="4169" spans="1:19" ht="93.75">
      <c r="A4169" s="277" t="s">
        <v>25424</v>
      </c>
      <c r="B4169" s="253" t="s">
        <v>11151</v>
      </c>
      <c r="C4169" s="93" t="s">
        <v>11152</v>
      </c>
      <c r="D4169" s="93" t="s">
        <v>11153</v>
      </c>
      <c r="E4169" s="148">
        <f ca="1">IFERROR(__xludf.DUMMYFUNCTION(" VLOOKUP(A4230, IMPORTRANGE(""https://docs.google.com/spreadsheets/d/1fj_Bhi2XPL3siwIh4sx4VRLAe31yD50oKdj5UlRYW0c/"", ""Сводка!A:AA""), 5, FALSE)"),208)</f>
        <v>208</v>
      </c>
      <c r="F4169" s="148" t="s">
        <v>202</v>
      </c>
      <c r="G4169" s="147">
        <f ca="1">IFERROR(__xludf.DUMMYFUNCTION(" VLOOKUP(A4230, IMPORTRANGE(""https://docs.google.com/spreadsheets/d/1QNLbnkR_AongFt22vMfNzfpjZ0CjpI8QI-w0wBnYA1w/"", ""Инфа!A:AA""), 6, FALSE)"),2024)</f>
        <v>2024</v>
      </c>
      <c r="H4169" s="150">
        <v>11200</v>
      </c>
      <c r="I4169" s="151" t="s">
        <v>11154</v>
      </c>
      <c r="J4169" s="93" t="s">
        <v>11155</v>
      </c>
      <c r="K4169" s="153"/>
      <c r="L4169" s="153"/>
      <c r="M4169" s="153"/>
      <c r="N4169" s="153"/>
      <c r="O4169" s="153"/>
      <c r="P4169" s="153"/>
      <c r="Q4169" s="153"/>
      <c r="R4169" s="153"/>
      <c r="S4169" s="153"/>
    </row>
    <row r="4170" spans="1:19" ht="112.5">
      <c r="A4170" s="277" t="s">
        <v>25424</v>
      </c>
      <c r="B4170" s="253" t="s">
        <v>400</v>
      </c>
      <c r="C4170" s="93" t="s">
        <v>11156</v>
      </c>
      <c r="D4170" s="93" t="s">
        <v>11157</v>
      </c>
      <c r="E4170" s="148">
        <f ca="1">IFERROR(__xludf.DUMMYFUNCTION(" VLOOKUP(A4231, IMPORTRANGE(""https://docs.google.com/spreadsheets/d/1fj_Bhi2XPL3siwIh4sx4VRLAe31yD50oKdj5UlRYW0c/"", ""Сводка!A:AA""), 5, FALSE)"),76)</f>
        <v>76</v>
      </c>
      <c r="F4170" s="148" t="s">
        <v>1552</v>
      </c>
      <c r="G4170" s="147">
        <f ca="1">IFERROR(__xludf.DUMMYFUNCTION(" VLOOKUP(A4231, IMPORTRANGE(""https://docs.google.com/spreadsheets/d/1QNLbnkR_AongFt22vMfNzfpjZ0CjpI8QI-w0wBnYA1w/"", ""Инфа!A:AA""), 6, FALSE)"),2024)</f>
        <v>2024</v>
      </c>
      <c r="H4170" s="150">
        <v>7300</v>
      </c>
      <c r="I4170" s="151" t="s">
        <v>614</v>
      </c>
      <c r="J4170" s="93" t="s">
        <v>11158</v>
      </c>
      <c r="K4170" s="153"/>
      <c r="L4170" s="153"/>
      <c r="M4170" s="153"/>
      <c r="N4170" s="153"/>
      <c r="O4170" s="153"/>
      <c r="P4170" s="153"/>
      <c r="Q4170" s="153"/>
      <c r="R4170" s="153"/>
      <c r="S4170" s="153"/>
    </row>
    <row r="4171" spans="1:19" ht="300">
      <c r="A4171" s="277" t="s">
        <v>25424</v>
      </c>
      <c r="B4171" s="253" t="s">
        <v>400</v>
      </c>
      <c r="C4171" s="93" t="s">
        <v>11159</v>
      </c>
      <c r="D4171" s="93" t="s">
        <v>11160</v>
      </c>
      <c r="E4171" s="148">
        <f ca="1">IFERROR(__xludf.DUMMYFUNCTION(" VLOOKUP(A4232, IMPORTRANGE(""https://docs.google.com/spreadsheets/d/1fj_Bhi2XPL3siwIh4sx4VRLAe31yD50oKdj5UlRYW0c/"", ""Сводка!A:AA""), 5, FALSE)"),220)</f>
        <v>220</v>
      </c>
      <c r="F4171" s="148" t="s">
        <v>415</v>
      </c>
      <c r="G4171" s="147">
        <f ca="1">IFERROR(__xludf.DUMMYFUNCTION(" VLOOKUP(A4232, IMPORTRANGE(""https://docs.google.com/spreadsheets/d/1QNLbnkR_AongFt22vMfNzfpjZ0CjpI8QI-w0wBnYA1w/"", ""Инфа!A:AA""), 6, FALSE)"),2024)</f>
        <v>2024</v>
      </c>
      <c r="H4171" s="150">
        <v>23700</v>
      </c>
      <c r="I4171" s="151" t="s">
        <v>79</v>
      </c>
      <c r="J4171" s="93" t="s">
        <v>11161</v>
      </c>
      <c r="K4171" s="153"/>
      <c r="L4171" s="153"/>
      <c r="M4171" s="153"/>
      <c r="N4171" s="153"/>
      <c r="O4171" s="153"/>
      <c r="P4171" s="153"/>
      <c r="Q4171" s="153"/>
      <c r="R4171" s="153"/>
      <c r="S4171" s="153"/>
    </row>
    <row r="4172" spans="1:19" ht="318.75">
      <c r="A4172" s="277" t="s">
        <v>25424</v>
      </c>
      <c r="B4172" s="253" t="s">
        <v>400</v>
      </c>
      <c r="C4172" s="93" t="s">
        <v>11159</v>
      </c>
      <c r="D4172" s="93" t="s">
        <v>11162</v>
      </c>
      <c r="E4172" s="148">
        <f ca="1">IFERROR(__xludf.DUMMYFUNCTION(" VLOOKUP(A4233, IMPORTRANGE(""https://docs.google.com/spreadsheets/d/1fj_Bhi2XPL3siwIh4sx4VRLAe31yD50oKdj5UlRYW0c/"", ""Сводка!A:AA""), 5, FALSE)"),204)</f>
        <v>204</v>
      </c>
      <c r="F4172" s="148" t="s">
        <v>415</v>
      </c>
      <c r="G4172" s="147">
        <f ca="1">IFERROR(__xludf.DUMMYFUNCTION(" VLOOKUP(A4233, IMPORTRANGE(""https://docs.google.com/spreadsheets/d/1QNLbnkR_AongFt22vMfNzfpjZ0CjpI8QI-w0wBnYA1w/"", ""Инфа!A:AA""), 6, FALSE)"),2024)</f>
        <v>2024</v>
      </c>
      <c r="H4172" s="150">
        <v>22400</v>
      </c>
      <c r="I4172" s="156" t="s">
        <v>171</v>
      </c>
      <c r="J4172" s="93" t="s">
        <v>11163</v>
      </c>
      <c r="K4172" s="153"/>
      <c r="L4172" s="153"/>
      <c r="M4172" s="153"/>
      <c r="N4172" s="153"/>
      <c r="O4172" s="153"/>
      <c r="P4172" s="153"/>
      <c r="Q4172" s="153"/>
      <c r="R4172" s="153"/>
      <c r="S4172" s="153"/>
    </row>
    <row r="4173" spans="1:19" ht="262.5">
      <c r="A4173" s="277" t="s">
        <v>25424</v>
      </c>
      <c r="B4173" s="253" t="s">
        <v>400</v>
      </c>
      <c r="C4173" s="93" t="s">
        <v>11164</v>
      </c>
      <c r="D4173" s="93" t="s">
        <v>11165</v>
      </c>
      <c r="E4173" s="148">
        <f ca="1">IFERROR(__xludf.DUMMYFUNCTION(" VLOOKUP(A4234, IMPORTRANGE(""https://docs.google.com/spreadsheets/d/1fj_Bhi2XPL3siwIh4sx4VRLAe31yD50oKdj5UlRYW0c/"", ""Сводка!A:AA""), 5, FALSE)"),168)</f>
        <v>168</v>
      </c>
      <c r="F4173" s="148" t="s">
        <v>26</v>
      </c>
      <c r="G4173" s="147">
        <f ca="1">IFERROR(__xludf.DUMMYFUNCTION(" VLOOKUP(A4234, IMPORTRANGE(""https://docs.google.com/spreadsheets/d/1QNLbnkR_AongFt22vMfNzfpjZ0CjpI8QI-w0wBnYA1w/"", ""Инфа!A:AA""), 6, FALSE)"),2024)</f>
        <v>2024</v>
      </c>
      <c r="H4173" s="150">
        <v>13100</v>
      </c>
      <c r="I4173" s="151" t="s">
        <v>79</v>
      </c>
      <c r="J4173" s="93" t="s">
        <v>11166</v>
      </c>
      <c r="K4173" s="153"/>
      <c r="L4173" s="153"/>
      <c r="M4173" s="153"/>
      <c r="N4173" s="153"/>
      <c r="O4173" s="153"/>
      <c r="P4173" s="153"/>
      <c r="Q4173" s="153"/>
      <c r="R4173" s="153"/>
      <c r="S4173" s="153"/>
    </row>
    <row r="4174" spans="1:19" ht="112.5">
      <c r="A4174" s="277" t="s">
        <v>25424</v>
      </c>
      <c r="B4174" s="253" t="s">
        <v>1885</v>
      </c>
      <c r="C4174" s="93" t="s">
        <v>11168</v>
      </c>
      <c r="D4174" s="93" t="s">
        <v>11169</v>
      </c>
      <c r="E4174" s="148">
        <f ca="1">IFERROR(__xludf.DUMMYFUNCTION(" VLOOKUP(A4236, IMPORTRANGE(""https://docs.google.com/spreadsheets/d/1fj_Bhi2XPL3siwIh4sx4VRLAe31yD50oKdj5UlRYW0c/"", ""Сводка!A:AA""), 5, FALSE)"),262)</f>
        <v>262</v>
      </c>
      <c r="F4174" s="148" t="s">
        <v>50</v>
      </c>
      <c r="G4174" s="147">
        <f ca="1">IFERROR(__xludf.DUMMYFUNCTION(" VLOOKUP(A4236, IMPORTRANGE(""https://docs.google.com/spreadsheets/d/1QNLbnkR_AongFt22vMfNzfpjZ0CjpI8QI-w0wBnYA1w/"", ""Инфа!A:AA""), 6, FALSE)"),2024)</f>
        <v>2024</v>
      </c>
      <c r="H4174" s="150">
        <v>12900</v>
      </c>
      <c r="I4174" s="156" t="s">
        <v>558</v>
      </c>
      <c r="J4174" s="93" t="s">
        <v>11170</v>
      </c>
      <c r="K4174" s="153"/>
      <c r="L4174" s="153"/>
      <c r="M4174" s="153"/>
      <c r="N4174" s="153"/>
      <c r="O4174" s="153"/>
      <c r="P4174" s="153"/>
      <c r="Q4174" s="153"/>
      <c r="R4174" s="153"/>
      <c r="S4174" s="153"/>
    </row>
    <row r="4175" spans="1:19" ht="56.25">
      <c r="A4175" s="277" t="s">
        <v>25424</v>
      </c>
      <c r="B4175" s="253" t="s">
        <v>400</v>
      </c>
      <c r="C4175" s="93" t="s">
        <v>11171</v>
      </c>
      <c r="D4175" s="93" t="s">
        <v>11172</v>
      </c>
      <c r="E4175" s="148">
        <f ca="1">IFERROR(__xludf.DUMMYFUNCTION(" VLOOKUP(A4237, IMPORTRANGE(""https://docs.google.com/spreadsheets/d/1fj_Bhi2XPL3siwIh4sx4VRLAe31yD50oKdj5UlRYW0c/"", ""Сводка!A:AA""), 5, FALSE)"),192)</f>
        <v>192</v>
      </c>
      <c r="F4175" s="148" t="s">
        <v>415</v>
      </c>
      <c r="G4175" s="147">
        <f ca="1">IFERROR(__xludf.DUMMYFUNCTION(" VLOOKUP(A4237, IMPORTRANGE(""https://docs.google.com/spreadsheets/d/1QNLbnkR_AongFt22vMfNzfpjZ0CjpI8QI-w0wBnYA1w/"", ""Инфа!A:AA""), 6, FALSE)"),2024)</f>
        <v>2024</v>
      </c>
      <c r="H4175" s="150">
        <v>10800</v>
      </c>
      <c r="I4175" s="156" t="s">
        <v>489</v>
      </c>
      <c r="J4175" s="93" t="s">
        <v>11173</v>
      </c>
      <c r="K4175" s="153"/>
      <c r="L4175" s="153"/>
      <c r="M4175" s="153"/>
      <c r="N4175" s="153"/>
      <c r="O4175" s="153"/>
      <c r="P4175" s="153"/>
      <c r="Q4175" s="153"/>
      <c r="R4175" s="153"/>
      <c r="S4175" s="153"/>
    </row>
    <row r="4176" spans="1:19" ht="37.5">
      <c r="A4176" s="277" t="s">
        <v>25424</v>
      </c>
      <c r="B4176" s="253" t="s">
        <v>400</v>
      </c>
      <c r="C4176" s="93" t="s">
        <v>11171</v>
      </c>
      <c r="D4176" s="93" t="s">
        <v>11174</v>
      </c>
      <c r="E4176" s="148">
        <f ca="1">IFERROR(__xludf.DUMMYFUNCTION(" VLOOKUP(A4238, IMPORTRANGE(""https://docs.google.com/spreadsheets/d/1fj_Bhi2XPL3siwIh4sx4VRLAe31yD50oKdj5UlRYW0c/"", ""Сводка!A:AA""), 5, FALSE)"),216)</f>
        <v>216</v>
      </c>
      <c r="F4176" s="148" t="s">
        <v>415</v>
      </c>
      <c r="G4176" s="147">
        <f ca="1">IFERROR(__xludf.DUMMYFUNCTION(" VLOOKUP(A4238, IMPORTRANGE(""https://docs.google.com/spreadsheets/d/1QNLbnkR_AongFt22vMfNzfpjZ0CjpI8QI-w0wBnYA1w/"", ""Инфа!A:AA""), 6, FALSE)"),2024)</f>
        <v>2024</v>
      </c>
      <c r="H4176" s="150">
        <v>11500</v>
      </c>
      <c r="I4176" s="156" t="s">
        <v>489</v>
      </c>
      <c r="J4176" s="93"/>
      <c r="K4176" s="153"/>
      <c r="L4176" s="153"/>
      <c r="M4176" s="153"/>
      <c r="N4176" s="153"/>
      <c r="O4176" s="153"/>
      <c r="P4176" s="153"/>
      <c r="Q4176" s="153"/>
      <c r="R4176" s="153"/>
      <c r="S4176" s="153"/>
    </row>
    <row r="4177" spans="1:19" ht="131.25">
      <c r="A4177" s="277" t="s">
        <v>25424</v>
      </c>
      <c r="B4177" s="253" t="s">
        <v>400</v>
      </c>
      <c r="C4177" s="93" t="s">
        <v>11175</v>
      </c>
      <c r="D4177" s="93" t="s">
        <v>11176</v>
      </c>
      <c r="E4177" s="148">
        <f ca="1">IFERROR(__xludf.DUMMYFUNCTION(" VLOOKUP(A4239, IMPORTRANGE(""https://docs.google.com/spreadsheets/d/1fj_Bhi2XPL3siwIh4sx4VRLAe31yD50oKdj5UlRYW0c/"", ""Сводка!A:AA""), 5, FALSE)"),84)</f>
        <v>84</v>
      </c>
      <c r="F4177" s="148" t="s">
        <v>677</v>
      </c>
      <c r="G4177" s="147">
        <f ca="1">IFERROR(__xludf.DUMMYFUNCTION(" VLOOKUP(A4239, IMPORTRANGE(""https://docs.google.com/spreadsheets/d/1QNLbnkR_AongFt22vMfNzfpjZ0CjpI8QI-w0wBnYA1w/"", ""Инфа!A:AA""), 6, FALSE)"),2024)</f>
        <v>2024</v>
      </c>
      <c r="H4177" s="150">
        <v>7500</v>
      </c>
      <c r="I4177" s="151" t="s">
        <v>146</v>
      </c>
      <c r="J4177" s="93" t="s">
        <v>11177</v>
      </c>
      <c r="K4177" s="153"/>
      <c r="L4177" s="153"/>
      <c r="M4177" s="153"/>
      <c r="N4177" s="153"/>
      <c r="O4177" s="153"/>
      <c r="P4177" s="153"/>
      <c r="Q4177" s="153"/>
      <c r="R4177" s="153"/>
      <c r="S4177" s="153"/>
    </row>
    <row r="4178" spans="1:19" ht="114" customHeight="1">
      <c r="A4178" s="277" t="s">
        <v>25424</v>
      </c>
      <c r="B4178" s="253" t="s">
        <v>153</v>
      </c>
      <c r="C4178" s="93" t="s">
        <v>11178</v>
      </c>
      <c r="D4178" s="93" t="s">
        <v>11179</v>
      </c>
      <c r="E4178" s="148">
        <f ca="1">IFERROR(__xludf.DUMMYFUNCTION(" VLOOKUP(A4240, IMPORTRANGE(""https://docs.google.com/spreadsheets/d/1fj_Bhi2XPL3siwIh4sx4VRLAe31yD50oKdj5UlRYW0c/"", ""Сводка!A:AA""), 5, FALSE)"),360)</f>
        <v>360</v>
      </c>
      <c r="F4178" s="148" t="s">
        <v>26</v>
      </c>
      <c r="G4178" s="147">
        <f ca="1">IFERROR(__xludf.DUMMYFUNCTION(" VLOOKUP(A4240, IMPORTRANGE(""https://docs.google.com/spreadsheets/d/1QNLbnkR_AongFt22vMfNzfpjZ0CjpI8QI-w0wBnYA1w/"", ""Инфа!A:AA""), 6, FALSE)"),2024)</f>
        <v>2024</v>
      </c>
      <c r="H4178" s="154">
        <v>15800</v>
      </c>
      <c r="I4178" s="151" t="s">
        <v>11180</v>
      </c>
      <c r="J4178" s="93" t="s">
        <v>11181</v>
      </c>
      <c r="K4178" s="153"/>
      <c r="L4178" s="153"/>
      <c r="M4178" s="153"/>
      <c r="N4178" s="153"/>
      <c r="O4178" s="153"/>
      <c r="P4178" s="153"/>
      <c r="Q4178" s="153"/>
      <c r="R4178" s="153"/>
      <c r="S4178" s="153"/>
    </row>
    <row r="4179" spans="1:19" ht="112.5">
      <c r="A4179" s="277" t="s">
        <v>25424</v>
      </c>
      <c r="B4179" s="253" t="s">
        <v>153</v>
      </c>
      <c r="C4179" s="93" t="s">
        <v>11178</v>
      </c>
      <c r="D4179" s="93" t="s">
        <v>11182</v>
      </c>
      <c r="E4179" s="148">
        <f ca="1">IFERROR(__xludf.DUMMYFUNCTION(" VLOOKUP(A4241, IMPORTRANGE(""https://docs.google.com/spreadsheets/d/1fj_Bhi2XPL3siwIh4sx4VRLAe31yD50oKdj5UlRYW0c/"", ""Сводка!A:AA""), 5, FALSE)"),172)</f>
        <v>172</v>
      </c>
      <c r="F4179" s="148" t="s">
        <v>26</v>
      </c>
      <c r="G4179" s="147">
        <f ca="1">IFERROR(__xludf.DUMMYFUNCTION(" VLOOKUP(A4241, IMPORTRANGE(""https://docs.google.com/spreadsheets/d/1QNLbnkR_AongFt22vMfNzfpjZ0CjpI8QI-w0wBnYA1w/"", ""Инфа!A:AA""), 6, FALSE)"),2024)</f>
        <v>2024</v>
      </c>
      <c r="H4179" s="150">
        <v>15300</v>
      </c>
      <c r="I4179" s="151" t="s">
        <v>11180</v>
      </c>
      <c r="J4179" s="93" t="s">
        <v>11181</v>
      </c>
      <c r="K4179" s="153"/>
      <c r="L4179" s="153"/>
      <c r="M4179" s="153"/>
      <c r="N4179" s="153"/>
      <c r="O4179" s="153"/>
      <c r="P4179" s="153"/>
      <c r="Q4179" s="153"/>
      <c r="R4179" s="153"/>
      <c r="S4179" s="153"/>
    </row>
    <row r="4180" spans="1:19" ht="243.75">
      <c r="A4180" s="277" t="s">
        <v>25424</v>
      </c>
      <c r="B4180" s="253" t="s">
        <v>11183</v>
      </c>
      <c r="C4180" s="93" t="s">
        <v>11184</v>
      </c>
      <c r="D4180" s="93" t="s">
        <v>11185</v>
      </c>
      <c r="E4180" s="148">
        <f ca="1">IFERROR(__xludf.DUMMYFUNCTION(" VLOOKUP(A4242, IMPORTRANGE(""https://docs.google.com/spreadsheets/d/1fj_Bhi2XPL3siwIh4sx4VRLAe31yD50oKdj5UlRYW0c/"", ""Сводка!A:AA""), 5, FALSE)"),104)</f>
        <v>104</v>
      </c>
      <c r="F4180" s="148" t="s">
        <v>286</v>
      </c>
      <c r="G4180" s="147">
        <f ca="1">IFERROR(__xludf.DUMMYFUNCTION(" VLOOKUP(A4242, IMPORTRANGE(""https://docs.google.com/spreadsheets/d/1QNLbnkR_AongFt22vMfNzfpjZ0CjpI8QI-w0wBnYA1w/"", ""Инфа!A:AA""), 6, FALSE)"),2024)</f>
        <v>2024</v>
      </c>
      <c r="H4180" s="150">
        <v>8100</v>
      </c>
      <c r="I4180" s="151" t="s">
        <v>42</v>
      </c>
      <c r="J4180" s="93" t="s">
        <v>11186</v>
      </c>
      <c r="K4180" s="153"/>
      <c r="L4180" s="153"/>
      <c r="M4180" s="153"/>
      <c r="N4180" s="153"/>
      <c r="O4180" s="153"/>
      <c r="P4180" s="153"/>
      <c r="Q4180" s="153"/>
      <c r="R4180" s="153"/>
      <c r="S4180" s="153"/>
    </row>
    <row r="4181" spans="1:19" ht="150">
      <c r="A4181" s="277" t="s">
        <v>25424</v>
      </c>
      <c r="B4181" s="254" t="s">
        <v>486</v>
      </c>
      <c r="C4181" s="96" t="s">
        <v>11187</v>
      </c>
      <c r="D4181" s="96" t="s">
        <v>11188</v>
      </c>
      <c r="E4181" s="148">
        <f ca="1">IFERROR(__xludf.DUMMYFUNCTION(" VLOOKUP(A4243, IMPORTRANGE(""https://docs.google.com/spreadsheets/d/1fj_Bhi2XPL3siwIh4sx4VRLAe31yD50oKdj5UlRYW0c/"", ""Сводка!A:AA""), 5, FALSE)"),64)</f>
        <v>64</v>
      </c>
      <c r="F4181" s="165" t="s">
        <v>6762</v>
      </c>
      <c r="G4181" s="147">
        <f ca="1">IFERROR(__xludf.DUMMYFUNCTION(" VLOOKUP(A4243, IMPORTRANGE(""https://docs.google.com/spreadsheets/d/1QNLbnkR_AongFt22vMfNzfpjZ0CjpI8QI-w0wBnYA1w/"", ""Инфа!A:AA""), 6, FALSE)"),2024)</f>
        <v>2024</v>
      </c>
      <c r="H4181" s="150">
        <v>6900</v>
      </c>
      <c r="I4181" s="151" t="s">
        <v>1228</v>
      </c>
      <c r="J4181" s="96" t="s">
        <v>11189</v>
      </c>
      <c r="K4181" s="153"/>
      <c r="L4181" s="153"/>
      <c r="M4181" s="153"/>
      <c r="N4181" s="153"/>
      <c r="O4181" s="153"/>
      <c r="P4181" s="153"/>
      <c r="Q4181" s="153"/>
      <c r="R4181" s="153"/>
      <c r="S4181" s="153"/>
    </row>
    <row r="4182" spans="1:19" ht="262.5">
      <c r="A4182" s="277" t="s">
        <v>25424</v>
      </c>
      <c r="B4182" s="253" t="s">
        <v>153</v>
      </c>
      <c r="C4182" s="93" t="s">
        <v>11190</v>
      </c>
      <c r="D4182" s="93" t="s">
        <v>11191</v>
      </c>
      <c r="E4182" s="148">
        <f ca="1">IFERROR(__xludf.DUMMYFUNCTION(" VLOOKUP(A4244, IMPORTRANGE(""https://docs.google.com/spreadsheets/d/1fj_Bhi2XPL3siwIh4sx4VRLAe31yD50oKdj5UlRYW0c/"", ""Сводка!A:AA""), 5, FALSE)"),212)</f>
        <v>212</v>
      </c>
      <c r="F4182" s="148" t="s">
        <v>50</v>
      </c>
      <c r="G4182" s="147">
        <f ca="1">IFERROR(__xludf.DUMMYFUNCTION(" VLOOKUP(A4244, IMPORTRANGE(""https://docs.google.com/spreadsheets/d/1QNLbnkR_AongFt22vMfNzfpjZ0CjpI8QI-w0wBnYA1w/"", ""Инфа!A:AA""), 6, FALSE)"),2024)</f>
        <v>2024</v>
      </c>
      <c r="H4182" s="150">
        <v>11400</v>
      </c>
      <c r="I4182" s="151" t="s">
        <v>161</v>
      </c>
      <c r="J4182" s="93" t="s">
        <v>11192</v>
      </c>
      <c r="K4182" s="153"/>
      <c r="L4182" s="153"/>
      <c r="M4182" s="153"/>
      <c r="N4182" s="153"/>
      <c r="O4182" s="153"/>
      <c r="P4182" s="153"/>
      <c r="Q4182" s="153"/>
      <c r="R4182" s="153"/>
      <c r="S4182" s="153"/>
    </row>
    <row r="4183" spans="1:19" ht="206.25">
      <c r="A4183" s="277" t="s">
        <v>25424</v>
      </c>
      <c r="B4183" s="253" t="s">
        <v>153</v>
      </c>
      <c r="C4183" s="93" t="s">
        <v>11193</v>
      </c>
      <c r="D4183" s="93" t="s">
        <v>11194</v>
      </c>
      <c r="E4183" s="148">
        <f ca="1">IFERROR(__xludf.DUMMYFUNCTION(" VLOOKUP(A4245, IMPORTRANGE(""https://docs.google.com/spreadsheets/d/1fj_Bhi2XPL3siwIh4sx4VRLAe31yD50oKdj5UlRYW0c/"", ""Сводка!A:AA""), 5, FALSE)"),196)</f>
        <v>196</v>
      </c>
      <c r="F4183" s="148" t="s">
        <v>26</v>
      </c>
      <c r="G4183" s="147">
        <f ca="1">IFERROR(__xludf.DUMMYFUNCTION(" VLOOKUP(A4245, IMPORTRANGE(""https://docs.google.com/spreadsheets/d/1QNLbnkR_AongFt22vMfNzfpjZ0CjpI8QI-w0wBnYA1w/"", ""Инфа!A:AA""), 6, FALSE)"),2024)</f>
        <v>2024</v>
      </c>
      <c r="H4183" s="150">
        <v>16800</v>
      </c>
      <c r="I4183" s="151" t="s">
        <v>11195</v>
      </c>
      <c r="J4183" s="93" t="s">
        <v>11196</v>
      </c>
      <c r="K4183" s="153"/>
      <c r="L4183" s="153"/>
      <c r="M4183" s="153"/>
      <c r="N4183" s="153"/>
      <c r="O4183" s="153"/>
      <c r="P4183" s="153"/>
      <c r="Q4183" s="153"/>
      <c r="R4183" s="153"/>
      <c r="S4183" s="153"/>
    </row>
    <row r="4184" spans="1:19" ht="131.25">
      <c r="A4184" s="277" t="s">
        <v>25424</v>
      </c>
      <c r="B4184" s="253" t="s">
        <v>153</v>
      </c>
      <c r="C4184" s="93" t="s">
        <v>11193</v>
      </c>
      <c r="D4184" s="93" t="s">
        <v>11197</v>
      </c>
      <c r="E4184" s="148">
        <f ca="1">IFERROR(__xludf.DUMMYFUNCTION(" VLOOKUP(A4246, IMPORTRANGE(""https://docs.google.com/spreadsheets/d/1fj_Bhi2XPL3siwIh4sx4VRLAe31yD50oKdj5UlRYW0c/"", ""Сводка!A:AA""), 5, FALSE)"),124)</f>
        <v>124</v>
      </c>
      <c r="F4184" s="148" t="s">
        <v>50</v>
      </c>
      <c r="G4184" s="147">
        <f ca="1">IFERROR(__xludf.DUMMYFUNCTION(" VLOOKUP(A4246, IMPORTRANGE(""https://docs.google.com/spreadsheets/d/1QNLbnkR_AongFt22vMfNzfpjZ0CjpI8QI-w0wBnYA1w/"", ""Инфа!A:AA""), 6, FALSE)"),2024)</f>
        <v>2024</v>
      </c>
      <c r="H4184" s="150">
        <v>12400</v>
      </c>
      <c r="I4184" s="151" t="s">
        <v>11195</v>
      </c>
      <c r="J4184" s="93" t="s">
        <v>11198</v>
      </c>
      <c r="K4184" s="153"/>
      <c r="L4184" s="153"/>
      <c r="M4184" s="153"/>
      <c r="N4184" s="153"/>
      <c r="O4184" s="153"/>
      <c r="P4184" s="153"/>
      <c r="Q4184" s="153"/>
      <c r="R4184" s="153"/>
      <c r="S4184" s="153"/>
    </row>
    <row r="4185" spans="1:19" ht="75">
      <c r="A4185" s="277" t="s">
        <v>25424</v>
      </c>
      <c r="B4185" s="253" t="s">
        <v>13</v>
      </c>
      <c r="C4185" s="93" t="s">
        <v>11199</v>
      </c>
      <c r="D4185" s="93" t="s">
        <v>11200</v>
      </c>
      <c r="E4185" s="148">
        <f ca="1">IFERROR(__xludf.DUMMYFUNCTION(" VLOOKUP(A4247, IMPORTRANGE(""https://docs.google.com/spreadsheets/d/1fj_Bhi2XPL3siwIh4sx4VRLAe31yD50oKdj5UlRYW0c/"", ""Сводка!A:AA""), 5, FALSE)"),148)</f>
        <v>148</v>
      </c>
      <c r="F4185" s="148" t="s">
        <v>266</v>
      </c>
      <c r="G4185" s="147">
        <f ca="1">IFERROR(__xludf.DUMMYFUNCTION(" VLOOKUP(A4247, IMPORTRANGE(""https://docs.google.com/spreadsheets/d/1QNLbnkR_AongFt22vMfNzfpjZ0CjpI8QI-w0wBnYA1w/"", ""Инфа!A:AA""), 6, FALSE)"),2024)</f>
        <v>2024</v>
      </c>
      <c r="H4185" s="150">
        <v>13900</v>
      </c>
      <c r="I4185" s="156" t="s">
        <v>28</v>
      </c>
      <c r="J4185" s="93" t="s">
        <v>11201</v>
      </c>
      <c r="K4185" s="153"/>
      <c r="L4185" s="153"/>
      <c r="M4185" s="153"/>
      <c r="N4185" s="153"/>
      <c r="O4185" s="153"/>
      <c r="P4185" s="153"/>
      <c r="Q4185" s="153"/>
      <c r="R4185" s="153"/>
      <c r="S4185" s="153"/>
    </row>
    <row r="4186" spans="1:19" ht="75">
      <c r="A4186" s="277" t="s">
        <v>25424</v>
      </c>
      <c r="B4186" s="253" t="s">
        <v>153</v>
      </c>
      <c r="C4186" s="93" t="s">
        <v>11202</v>
      </c>
      <c r="D4186" s="93" t="s">
        <v>11203</v>
      </c>
      <c r="E4186" s="148">
        <f ca="1">IFERROR(__xludf.DUMMYFUNCTION(" VLOOKUP(A4248, IMPORTRANGE(""https://docs.google.com/spreadsheets/d/1fj_Bhi2XPL3siwIh4sx4VRLAe31yD50oKdj5UlRYW0c/"", ""Сводка!A:AA""), 5, FALSE)"),68)</f>
        <v>68</v>
      </c>
      <c r="F4186" s="148" t="s">
        <v>8303</v>
      </c>
      <c r="G4186" s="147">
        <f ca="1">IFERROR(__xludf.DUMMYFUNCTION(" VLOOKUP(A4248, IMPORTRANGE(""https://docs.google.com/spreadsheets/d/1QNLbnkR_AongFt22vMfNzfpjZ0CjpI8QI-w0wBnYA1w/"", ""Инфа!A:AA""), 6, FALSE)"),2024)</f>
        <v>2024</v>
      </c>
      <c r="H4186" s="150">
        <v>9100</v>
      </c>
      <c r="I4186" s="151" t="s">
        <v>1228</v>
      </c>
      <c r="J4186" s="93" t="s">
        <v>11204</v>
      </c>
      <c r="K4186" s="153"/>
      <c r="L4186" s="153"/>
      <c r="M4186" s="153"/>
      <c r="N4186" s="153"/>
      <c r="O4186" s="153"/>
      <c r="P4186" s="153"/>
      <c r="Q4186" s="153"/>
      <c r="R4186" s="153"/>
      <c r="S4186" s="153"/>
    </row>
    <row r="4187" spans="1:19" ht="75">
      <c r="A4187" s="277" t="s">
        <v>25424</v>
      </c>
      <c r="B4187" s="253" t="s">
        <v>13</v>
      </c>
      <c r="C4187" s="93" t="s">
        <v>11205</v>
      </c>
      <c r="D4187" s="93" t="s">
        <v>11206</v>
      </c>
      <c r="E4187" s="148">
        <f ca="1">IFERROR(__xludf.DUMMYFUNCTION(" VLOOKUP(A4249, IMPORTRANGE(""https://docs.google.com/spreadsheets/d/1fj_Bhi2XPL3siwIh4sx4VRLAe31yD50oKdj5UlRYW0c/"", ""Сводка!A:AA""), 5, FALSE)"),216)</f>
        <v>216</v>
      </c>
      <c r="F4187" s="148" t="s">
        <v>266</v>
      </c>
      <c r="G4187" s="147">
        <f ca="1">IFERROR(__xludf.DUMMYFUNCTION(" VLOOKUP(A4249, IMPORTRANGE(""https://docs.google.com/spreadsheets/d/1QNLbnkR_AongFt22vMfNzfpjZ0CjpI8QI-w0wBnYA1w/"", ""Инфа!A:AA""), 6, FALSE)"),2024)</f>
        <v>2024</v>
      </c>
      <c r="H4187" s="150">
        <v>18000</v>
      </c>
      <c r="I4187" s="151" t="s">
        <v>27</v>
      </c>
      <c r="J4187" s="93" t="s">
        <v>11207</v>
      </c>
      <c r="K4187" s="153"/>
      <c r="L4187" s="153"/>
      <c r="M4187" s="153"/>
      <c r="N4187" s="153"/>
      <c r="O4187" s="153"/>
      <c r="P4187" s="153"/>
      <c r="Q4187" s="153"/>
      <c r="R4187" s="153"/>
      <c r="S4187" s="153"/>
    </row>
    <row r="4188" spans="1:19" ht="56.25">
      <c r="A4188" s="277" t="s">
        <v>25424</v>
      </c>
      <c r="B4188" s="253" t="s">
        <v>400</v>
      </c>
      <c r="C4188" s="93" t="s">
        <v>11208</v>
      </c>
      <c r="D4188" s="93" t="s">
        <v>11209</v>
      </c>
      <c r="E4188" s="148">
        <f ca="1">IFERROR(__xludf.DUMMYFUNCTION(" VLOOKUP(A4250, IMPORTRANGE(""https://docs.google.com/spreadsheets/d/1fj_Bhi2XPL3siwIh4sx4VRLAe31yD50oKdj5UlRYW0c/"", ""Сводка!A:AA""), 5, FALSE)"),432)</f>
        <v>432</v>
      </c>
      <c r="F4188" s="148" t="s">
        <v>466</v>
      </c>
      <c r="G4188" s="147">
        <f ca="1">IFERROR(__xludf.DUMMYFUNCTION(" VLOOKUP(A4250, IMPORTRANGE(""https://docs.google.com/spreadsheets/d/1QNLbnkR_AongFt22vMfNzfpjZ0CjpI8QI-w0wBnYA1w/"", ""Инфа!A:AA""), 6, FALSE)"),2024)</f>
        <v>2024</v>
      </c>
      <c r="H4188" s="154">
        <v>18000</v>
      </c>
      <c r="I4188" s="151" t="s">
        <v>2593</v>
      </c>
      <c r="J4188" s="93" t="s">
        <v>11210</v>
      </c>
      <c r="K4188" s="153"/>
      <c r="L4188" s="153"/>
      <c r="M4188" s="153"/>
      <c r="N4188" s="153"/>
      <c r="O4188" s="153"/>
      <c r="P4188" s="153"/>
      <c r="Q4188" s="153"/>
      <c r="R4188" s="153"/>
      <c r="S4188" s="153"/>
    </row>
    <row r="4189" spans="1:19" ht="112.5">
      <c r="A4189" s="277" t="s">
        <v>25424</v>
      </c>
      <c r="B4189" s="253" t="s">
        <v>400</v>
      </c>
      <c r="C4189" s="93" t="s">
        <v>11211</v>
      </c>
      <c r="D4189" s="93" t="s">
        <v>1540</v>
      </c>
      <c r="E4189" s="148">
        <f ca="1">IFERROR(__xludf.DUMMYFUNCTION(" VLOOKUP(A4251, IMPORTRANGE(""https://docs.google.com/spreadsheets/d/1fj_Bhi2XPL3siwIh4sx4VRLAe31yD50oKdj5UlRYW0c/"", ""Сводка!A:AA""), 5, FALSE)"),198)</f>
        <v>198</v>
      </c>
      <c r="F4189" s="148" t="s">
        <v>466</v>
      </c>
      <c r="G4189" s="147">
        <f ca="1">IFERROR(__xludf.DUMMYFUNCTION(" VLOOKUP(A4251, IMPORTRANGE(""https://docs.google.com/spreadsheets/d/1QNLbnkR_AongFt22vMfNzfpjZ0CjpI8QI-w0wBnYA1w/"", ""Инфа!A:AA""), 6, FALSE)"),2024)</f>
        <v>2024</v>
      </c>
      <c r="H4189" s="150">
        <v>10900</v>
      </c>
      <c r="I4189" s="151" t="s">
        <v>291</v>
      </c>
      <c r="J4189" s="93" t="s">
        <v>11212</v>
      </c>
      <c r="K4189" s="153"/>
      <c r="L4189" s="153"/>
      <c r="M4189" s="153"/>
      <c r="N4189" s="153"/>
      <c r="O4189" s="153"/>
      <c r="P4189" s="153"/>
      <c r="Q4189" s="153"/>
      <c r="R4189" s="153"/>
      <c r="S4189" s="153"/>
    </row>
    <row r="4190" spans="1:19" ht="131.25">
      <c r="A4190" s="277" t="s">
        <v>25424</v>
      </c>
      <c r="B4190" s="253" t="s">
        <v>400</v>
      </c>
      <c r="C4190" s="93" t="s">
        <v>11213</v>
      </c>
      <c r="D4190" s="93" t="s">
        <v>11214</v>
      </c>
      <c r="E4190" s="148">
        <f ca="1">IFERROR(__xludf.DUMMYFUNCTION(" VLOOKUP(A4252, IMPORTRANGE(""https://docs.google.com/spreadsheets/d/1fj_Bhi2XPL3siwIh4sx4VRLAe31yD50oKdj5UlRYW0c/"", ""Сводка!A:AA""), 5, FALSE)"),204)</f>
        <v>204</v>
      </c>
      <c r="F4190" s="148" t="s">
        <v>403</v>
      </c>
      <c r="G4190" s="147">
        <f ca="1">IFERROR(__xludf.DUMMYFUNCTION(" VLOOKUP(A4252, IMPORTRANGE(""https://docs.google.com/spreadsheets/d/1QNLbnkR_AongFt22vMfNzfpjZ0CjpI8QI-w0wBnYA1w/"", ""Инфа!A:AA""), 6, FALSE)"),2024)</f>
        <v>2024</v>
      </c>
      <c r="H4190" s="150">
        <v>17200</v>
      </c>
      <c r="I4190" s="151" t="s">
        <v>291</v>
      </c>
      <c r="J4190" s="93" t="s">
        <v>11215</v>
      </c>
      <c r="K4190" s="153"/>
      <c r="L4190" s="153"/>
      <c r="M4190" s="153"/>
      <c r="N4190" s="153"/>
      <c r="O4190" s="153"/>
      <c r="P4190" s="153"/>
      <c r="Q4190" s="153"/>
      <c r="R4190" s="153"/>
      <c r="S4190" s="153"/>
    </row>
    <row r="4191" spans="1:19" ht="168.75">
      <c r="A4191" s="277" t="s">
        <v>25424</v>
      </c>
      <c r="B4191" s="253" t="s">
        <v>400</v>
      </c>
      <c r="C4191" s="93" t="s">
        <v>11216</v>
      </c>
      <c r="D4191" s="93" t="s">
        <v>11217</v>
      </c>
      <c r="E4191" s="148">
        <f ca="1">IFERROR(__xludf.DUMMYFUNCTION(" VLOOKUP(A4253, IMPORTRANGE(""https://docs.google.com/spreadsheets/d/1fj_Bhi2XPL3siwIh4sx4VRLAe31yD50oKdj5UlRYW0c/"", ""Сводка!A:AA""), 5, FALSE)"),188)</f>
        <v>188</v>
      </c>
      <c r="F4191" s="148" t="s">
        <v>415</v>
      </c>
      <c r="G4191" s="147">
        <f ca="1">IFERROR(__xludf.DUMMYFUNCTION(" VLOOKUP(A4253, IMPORTRANGE(""https://docs.google.com/spreadsheets/d/1QNLbnkR_AongFt22vMfNzfpjZ0CjpI8QI-w0wBnYA1w/"", ""Инфа!A:AA""), 6, FALSE)"),2024)</f>
        <v>2024</v>
      </c>
      <c r="H4191" s="150">
        <v>10600</v>
      </c>
      <c r="I4191" s="151" t="s">
        <v>133</v>
      </c>
      <c r="J4191" s="93" t="s">
        <v>11218</v>
      </c>
      <c r="K4191" s="153"/>
      <c r="L4191" s="153"/>
      <c r="M4191" s="153"/>
      <c r="N4191" s="153"/>
      <c r="O4191" s="153"/>
      <c r="P4191" s="153"/>
      <c r="Q4191" s="153"/>
      <c r="R4191" s="153"/>
      <c r="S4191" s="153"/>
    </row>
    <row r="4192" spans="1:19" ht="243.75">
      <c r="A4192" s="277" t="s">
        <v>25424</v>
      </c>
      <c r="B4192" s="253" t="s">
        <v>153</v>
      </c>
      <c r="C4192" s="93" t="s">
        <v>11219</v>
      </c>
      <c r="D4192" s="93" t="s">
        <v>11220</v>
      </c>
      <c r="E4192" s="148">
        <f ca="1">IFERROR(__xludf.DUMMYFUNCTION(" VLOOKUP(A4254, IMPORTRANGE(""https://docs.google.com/spreadsheets/d/1fj_Bhi2XPL3siwIh4sx4VRLAe31yD50oKdj5UlRYW0c/"", ""Сводка!A:AA""), 5, FALSE)"),144)</f>
        <v>144</v>
      </c>
      <c r="F4192" s="148" t="s">
        <v>165</v>
      </c>
      <c r="G4192" s="147">
        <f ca="1">IFERROR(__xludf.DUMMYFUNCTION(" VLOOKUP(A4254, IMPORTRANGE(""https://docs.google.com/spreadsheets/d/1QNLbnkR_AongFt22vMfNzfpjZ0CjpI8QI-w0wBnYA1w/"", ""Инфа!A:AA""), 6, FALSE)"),2024)</f>
        <v>2024</v>
      </c>
      <c r="H4192" s="150">
        <v>9300</v>
      </c>
      <c r="I4192" s="151" t="s">
        <v>1196</v>
      </c>
      <c r="J4192" s="93" t="s">
        <v>11221</v>
      </c>
      <c r="K4192" s="153"/>
      <c r="L4192" s="153"/>
      <c r="M4192" s="153"/>
      <c r="N4192" s="153"/>
      <c r="O4192" s="153"/>
      <c r="P4192" s="153"/>
      <c r="Q4192" s="153"/>
      <c r="R4192" s="153"/>
      <c r="S4192" s="153"/>
    </row>
    <row r="4193" spans="1:19" ht="281.25">
      <c r="A4193" s="277" t="s">
        <v>25424</v>
      </c>
      <c r="B4193" s="253" t="s">
        <v>153</v>
      </c>
      <c r="C4193" s="93" t="s">
        <v>11222</v>
      </c>
      <c r="D4193" s="93" t="s">
        <v>11223</v>
      </c>
      <c r="E4193" s="148">
        <f ca="1">IFERROR(__xludf.DUMMYFUNCTION(" VLOOKUP(A4255, IMPORTRANGE(""https://docs.google.com/spreadsheets/d/1fj_Bhi2XPL3siwIh4sx4VRLAe31yD50oKdj5UlRYW0c/"", ""Сводка!A:AA""), 5, FALSE)"),268)</f>
        <v>268</v>
      </c>
      <c r="F4193" s="148" t="s">
        <v>456</v>
      </c>
      <c r="G4193" s="147">
        <f ca="1">IFERROR(__xludf.DUMMYFUNCTION(" VLOOKUP(A4255, IMPORTRANGE(""https://docs.google.com/spreadsheets/d/1QNLbnkR_AongFt22vMfNzfpjZ0CjpI8QI-w0wBnYA1w/"", ""Инфа!A:AA""), 6, FALSE)"),2024)</f>
        <v>2024</v>
      </c>
      <c r="H4193" s="150">
        <v>21100</v>
      </c>
      <c r="I4193" s="151" t="s">
        <v>167</v>
      </c>
      <c r="J4193" s="93" t="s">
        <v>11224</v>
      </c>
      <c r="K4193" s="153"/>
      <c r="L4193" s="153"/>
      <c r="M4193" s="153"/>
      <c r="N4193" s="153"/>
      <c r="O4193" s="153"/>
      <c r="P4193" s="153"/>
      <c r="Q4193" s="153"/>
      <c r="R4193" s="153"/>
      <c r="S4193" s="153"/>
    </row>
    <row r="4194" spans="1:19" ht="168.75">
      <c r="A4194" s="277" t="s">
        <v>25424</v>
      </c>
      <c r="B4194" s="253" t="s">
        <v>153</v>
      </c>
      <c r="C4194" s="93" t="s">
        <v>11225</v>
      </c>
      <c r="D4194" s="93" t="s">
        <v>11226</v>
      </c>
      <c r="E4194" s="148">
        <f ca="1">IFERROR(__xludf.DUMMYFUNCTION(" VLOOKUP(A4256, IMPORTRANGE(""https://docs.google.com/spreadsheets/d/1fj_Bhi2XPL3siwIh4sx4VRLAe31yD50oKdj5UlRYW0c/"", ""Сводка!A:AA""), 5, FALSE)"),120)</f>
        <v>120</v>
      </c>
      <c r="F4194" s="148" t="s">
        <v>50</v>
      </c>
      <c r="G4194" s="147">
        <f ca="1">IFERROR(__xludf.DUMMYFUNCTION(" VLOOKUP(A4256, IMPORTRANGE(""https://docs.google.com/spreadsheets/d/1QNLbnkR_AongFt22vMfNzfpjZ0CjpI8QI-w0wBnYA1w/"", ""Инфа!A:AA""), 6, FALSE)"),2024)</f>
        <v>2024</v>
      </c>
      <c r="H4194" s="150">
        <v>8600</v>
      </c>
      <c r="I4194" s="151" t="s">
        <v>184</v>
      </c>
      <c r="J4194" s="93" t="s">
        <v>11227</v>
      </c>
      <c r="K4194" s="153"/>
      <c r="L4194" s="153"/>
      <c r="M4194" s="153"/>
      <c r="N4194" s="153"/>
      <c r="O4194" s="153"/>
      <c r="P4194" s="153"/>
      <c r="Q4194" s="153"/>
      <c r="R4194" s="153"/>
      <c r="S4194" s="153"/>
    </row>
    <row r="4195" spans="1:19" ht="131.25">
      <c r="A4195" s="277" t="s">
        <v>25424</v>
      </c>
      <c r="B4195" s="253" t="s">
        <v>153</v>
      </c>
      <c r="C4195" s="97" t="s">
        <v>11228</v>
      </c>
      <c r="D4195" s="97" t="s">
        <v>11229</v>
      </c>
      <c r="E4195" s="148">
        <f ca="1">IFERROR(__xludf.DUMMYFUNCTION(" VLOOKUP(A4257, IMPORTRANGE(""https://docs.google.com/spreadsheets/d/1fj_Bhi2XPL3siwIh4sx4VRLAe31yD50oKdj5UlRYW0c/"", ""Сводка!A:AA""), 5, FALSE)"),112)</f>
        <v>112</v>
      </c>
      <c r="F4195" s="147" t="s">
        <v>50</v>
      </c>
      <c r="G4195" s="147">
        <f ca="1">IFERROR(__xludf.DUMMYFUNCTION(" VLOOKUP(A4257, IMPORTRANGE(""https://docs.google.com/spreadsheets/d/1QNLbnkR_AongFt22vMfNzfpjZ0CjpI8QI-w0wBnYA1w/"", ""Инфа!A:AA""), 6, FALSE)"),2024)</f>
        <v>2024</v>
      </c>
      <c r="H4195" s="150">
        <v>8400</v>
      </c>
      <c r="I4195" s="160" t="s">
        <v>1996</v>
      </c>
      <c r="J4195" s="97" t="s">
        <v>11230</v>
      </c>
      <c r="K4195" s="153"/>
      <c r="L4195" s="153"/>
      <c r="M4195" s="153"/>
      <c r="N4195" s="153"/>
      <c r="O4195" s="153"/>
      <c r="P4195" s="153"/>
      <c r="Q4195" s="153"/>
      <c r="R4195" s="153"/>
      <c r="S4195" s="153"/>
    </row>
    <row r="4196" spans="1:19" ht="375">
      <c r="A4196" s="277" t="s">
        <v>25424</v>
      </c>
      <c r="B4196" s="253" t="s">
        <v>13</v>
      </c>
      <c r="C4196" s="93" t="s">
        <v>11231</v>
      </c>
      <c r="D4196" s="93" t="s">
        <v>11232</v>
      </c>
      <c r="E4196" s="148">
        <f ca="1">IFERROR(__xludf.DUMMYFUNCTION(" VLOOKUP(A4258, IMPORTRANGE(""https://docs.google.com/spreadsheets/d/1fj_Bhi2XPL3siwIh4sx4VRLAe31yD50oKdj5UlRYW0c/"", ""Сводка!A:AA""), 5, FALSE)"),168)</f>
        <v>168</v>
      </c>
      <c r="F4196" s="148" t="s">
        <v>7536</v>
      </c>
      <c r="G4196" s="147">
        <f ca="1">IFERROR(__xludf.DUMMYFUNCTION(" VLOOKUP(A4258, IMPORTRANGE(""https://docs.google.com/spreadsheets/d/1QNLbnkR_AongFt22vMfNzfpjZ0CjpI8QI-w0wBnYA1w/"", ""Инфа!A:AA""), 6, FALSE)"),2024)</f>
        <v>2024</v>
      </c>
      <c r="H4196" s="150">
        <v>10000</v>
      </c>
      <c r="I4196" s="156" t="s">
        <v>72</v>
      </c>
      <c r="J4196" s="93" t="s">
        <v>11233</v>
      </c>
      <c r="K4196" s="153"/>
      <c r="L4196" s="153"/>
      <c r="M4196" s="153"/>
      <c r="N4196" s="153"/>
      <c r="O4196" s="153"/>
      <c r="P4196" s="153"/>
      <c r="Q4196" s="153"/>
      <c r="R4196" s="153"/>
      <c r="S4196" s="153"/>
    </row>
    <row r="4197" spans="1:19" ht="112.5">
      <c r="A4197" s="277" t="s">
        <v>25424</v>
      </c>
      <c r="B4197" s="253" t="s">
        <v>400</v>
      </c>
      <c r="C4197" s="93" t="s">
        <v>11234</v>
      </c>
      <c r="D4197" s="93" t="s">
        <v>11235</v>
      </c>
      <c r="E4197" s="148">
        <f ca="1">IFERROR(__xludf.DUMMYFUNCTION(" VLOOKUP(A4259, IMPORTRANGE(""https://docs.google.com/spreadsheets/d/1fj_Bhi2XPL3siwIh4sx4VRLAe31yD50oKdj5UlRYW0c/"", ""Сводка!A:AA""), 5, FALSE)"),348)</f>
        <v>348</v>
      </c>
      <c r="F4197" s="148" t="s">
        <v>50</v>
      </c>
      <c r="G4197" s="147">
        <f ca="1">IFERROR(__xludf.DUMMYFUNCTION(" VLOOKUP(A4259, IMPORTRANGE(""https://docs.google.com/spreadsheets/d/1QNLbnkR_AongFt22vMfNzfpjZ0CjpI8QI-w0wBnYA1w/"", ""Инфа!A:AA""), 6, FALSE)"),2024)</f>
        <v>2024</v>
      </c>
      <c r="H4197" s="150">
        <v>25900</v>
      </c>
      <c r="I4197" s="156" t="s">
        <v>72</v>
      </c>
      <c r="J4197" s="93" t="s">
        <v>11236</v>
      </c>
      <c r="K4197" s="153"/>
      <c r="L4197" s="153"/>
      <c r="M4197" s="153"/>
      <c r="N4197" s="153"/>
      <c r="O4197" s="153"/>
      <c r="P4197" s="153"/>
      <c r="Q4197" s="153"/>
      <c r="R4197" s="153"/>
      <c r="S4197" s="153"/>
    </row>
    <row r="4198" spans="1:19" ht="150">
      <c r="A4198" s="277" t="s">
        <v>25424</v>
      </c>
      <c r="B4198" s="253" t="s">
        <v>153</v>
      </c>
      <c r="C4198" s="93" t="s">
        <v>11237</v>
      </c>
      <c r="D4198" s="93" t="s">
        <v>11238</v>
      </c>
      <c r="E4198" s="148">
        <f ca="1">IFERROR(__xludf.DUMMYFUNCTION(" VLOOKUP(A4260, IMPORTRANGE(""https://docs.google.com/spreadsheets/d/1fj_Bhi2XPL3siwIh4sx4VRLAe31yD50oKdj5UlRYW0c/"", ""Сводка!A:AA""), 5, FALSE)"),244)</f>
        <v>244</v>
      </c>
      <c r="F4198" s="148" t="s">
        <v>26</v>
      </c>
      <c r="G4198" s="147">
        <f ca="1">IFERROR(__xludf.DUMMYFUNCTION(" VLOOKUP(A4260, IMPORTRANGE(""https://docs.google.com/spreadsheets/d/1QNLbnkR_AongFt22vMfNzfpjZ0CjpI8QI-w0wBnYA1w/"", ""Инфа!A:AA""), 6, FALSE)"),2024)</f>
        <v>2024</v>
      </c>
      <c r="H4198" s="150">
        <v>12300</v>
      </c>
      <c r="I4198" s="151" t="s">
        <v>5914</v>
      </c>
      <c r="J4198" s="93" t="s">
        <v>11239</v>
      </c>
      <c r="K4198" s="153"/>
      <c r="L4198" s="153"/>
      <c r="M4198" s="153"/>
      <c r="N4198" s="153"/>
      <c r="O4198" s="153"/>
      <c r="P4198" s="153"/>
      <c r="Q4198" s="153"/>
      <c r="R4198" s="153"/>
      <c r="S4198" s="153"/>
    </row>
    <row r="4199" spans="1:19" ht="150">
      <c r="A4199" s="277" t="s">
        <v>25424</v>
      </c>
      <c r="B4199" s="253" t="s">
        <v>153</v>
      </c>
      <c r="C4199" s="93" t="s">
        <v>11237</v>
      </c>
      <c r="D4199" s="93" t="s">
        <v>11240</v>
      </c>
      <c r="E4199" s="148">
        <f ca="1">IFERROR(__xludf.DUMMYFUNCTION(" VLOOKUP(A4261, IMPORTRANGE(""https://docs.google.com/spreadsheets/d/1fj_Bhi2XPL3siwIh4sx4VRLAe31yD50oKdj5UlRYW0c/"", ""Сводка!A:AA""), 5, FALSE)"),304)</f>
        <v>304</v>
      </c>
      <c r="F4199" s="148" t="s">
        <v>26</v>
      </c>
      <c r="G4199" s="147">
        <f ca="1">IFERROR(__xludf.DUMMYFUNCTION(" VLOOKUP(A4261, IMPORTRANGE(""https://docs.google.com/spreadsheets/d/1QNLbnkR_AongFt22vMfNzfpjZ0CjpI8QI-w0wBnYA1w/"", ""Инфа!A:AA""), 6, FALSE)"),2024)</f>
        <v>2024</v>
      </c>
      <c r="H4199" s="150">
        <v>14100</v>
      </c>
      <c r="I4199" s="151" t="s">
        <v>5914</v>
      </c>
      <c r="J4199" s="93" t="s">
        <v>11239</v>
      </c>
      <c r="K4199" s="153"/>
      <c r="L4199" s="153"/>
      <c r="M4199" s="153"/>
      <c r="N4199" s="153"/>
      <c r="O4199" s="153"/>
      <c r="P4199" s="153"/>
      <c r="Q4199" s="153"/>
      <c r="R4199" s="153"/>
      <c r="S4199" s="153"/>
    </row>
    <row r="4200" spans="1:19" ht="150">
      <c r="A4200" s="277" t="s">
        <v>25424</v>
      </c>
      <c r="B4200" s="253" t="s">
        <v>153</v>
      </c>
      <c r="C4200" s="93" t="s">
        <v>11237</v>
      </c>
      <c r="D4200" s="93" t="s">
        <v>11241</v>
      </c>
      <c r="E4200" s="148">
        <f ca="1">IFERROR(__xludf.DUMMYFUNCTION(" VLOOKUP(A4262, IMPORTRANGE(""https://docs.google.com/spreadsheets/d/1fj_Bhi2XPL3siwIh4sx4VRLAe31yD50oKdj5UlRYW0c/"", ""Сводка!A:AA""), 5, FALSE)"),248)</f>
        <v>248</v>
      </c>
      <c r="F4200" s="148" t="s">
        <v>26</v>
      </c>
      <c r="G4200" s="147">
        <f ca="1">IFERROR(__xludf.DUMMYFUNCTION(" VLOOKUP(A4262, IMPORTRANGE(""https://docs.google.com/spreadsheets/d/1QNLbnkR_AongFt22vMfNzfpjZ0CjpI8QI-w0wBnYA1w/"", ""Инфа!A:AA""), 6, FALSE)"),2024)</f>
        <v>2024</v>
      </c>
      <c r="H4200" s="150">
        <v>12400</v>
      </c>
      <c r="I4200" s="151" t="s">
        <v>5914</v>
      </c>
      <c r="J4200" s="93" t="s">
        <v>11239</v>
      </c>
      <c r="K4200" s="153"/>
      <c r="L4200" s="153"/>
      <c r="M4200" s="153"/>
      <c r="N4200" s="153"/>
      <c r="O4200" s="153"/>
      <c r="P4200" s="153"/>
      <c r="Q4200" s="153"/>
      <c r="R4200" s="153"/>
      <c r="S4200" s="153"/>
    </row>
    <row r="4201" spans="1:19" ht="281.25">
      <c r="A4201" s="277" t="s">
        <v>25424</v>
      </c>
      <c r="B4201" s="253" t="s">
        <v>11242</v>
      </c>
      <c r="C4201" s="93" t="s">
        <v>11243</v>
      </c>
      <c r="D4201" s="93" t="s">
        <v>11244</v>
      </c>
      <c r="E4201" s="148">
        <f ca="1">IFERROR(__xludf.DUMMYFUNCTION(" VLOOKUP(A4263, IMPORTRANGE(""https://docs.google.com/spreadsheets/d/1fj_Bhi2XPL3siwIh4sx4VRLAe31yD50oKdj5UlRYW0c/"", ""Сводка!A:AA""), 5, FALSE)"),214)</f>
        <v>214</v>
      </c>
      <c r="F4201" s="148" t="s">
        <v>1523</v>
      </c>
      <c r="G4201" s="147">
        <f ca="1">IFERROR(__xludf.DUMMYFUNCTION(" VLOOKUP(A4263, IMPORTRANGE(""https://docs.google.com/spreadsheets/d/1QNLbnkR_AongFt22vMfNzfpjZ0CjpI8QI-w0wBnYA1w/"", ""Инфа!A:AA""), 6, FALSE)"),2024)</f>
        <v>2024</v>
      </c>
      <c r="H4201" s="150">
        <v>17800</v>
      </c>
      <c r="I4201" s="160" t="s">
        <v>28</v>
      </c>
      <c r="J4201" s="93" t="s">
        <v>11245</v>
      </c>
      <c r="K4201" s="153"/>
      <c r="L4201" s="153"/>
      <c r="M4201" s="153"/>
      <c r="N4201" s="153"/>
      <c r="O4201" s="153"/>
      <c r="P4201" s="153"/>
      <c r="Q4201" s="153"/>
      <c r="R4201" s="153"/>
      <c r="S4201" s="153"/>
    </row>
    <row r="4202" spans="1:19" ht="281.25">
      <c r="A4202" s="277" t="s">
        <v>25424</v>
      </c>
      <c r="B4202" s="253" t="s">
        <v>11242</v>
      </c>
      <c r="C4202" s="93" t="s">
        <v>11243</v>
      </c>
      <c r="D4202" s="93" t="s">
        <v>11246</v>
      </c>
      <c r="E4202" s="148">
        <f ca="1">IFERROR(__xludf.DUMMYFUNCTION(" VLOOKUP(A4264, IMPORTRANGE(""https://docs.google.com/spreadsheets/d/1fj_Bhi2XPL3siwIh4sx4VRLAe31yD50oKdj5UlRYW0c/"", ""Сводка!A:AA""), 5, FALSE)"),134)</f>
        <v>134</v>
      </c>
      <c r="F4202" s="148" t="s">
        <v>1523</v>
      </c>
      <c r="G4202" s="147">
        <f ca="1">IFERROR(__xludf.DUMMYFUNCTION(" VLOOKUP(A4264, IMPORTRANGE(""https://docs.google.com/spreadsheets/d/1QNLbnkR_AongFt22vMfNzfpjZ0CjpI8QI-w0wBnYA1w/"", ""Инфа!A:AA""), 6, FALSE)"),2024)</f>
        <v>2024</v>
      </c>
      <c r="H4202" s="150">
        <v>9000</v>
      </c>
      <c r="I4202" s="160" t="s">
        <v>28</v>
      </c>
      <c r="J4202" s="93" t="s">
        <v>11245</v>
      </c>
      <c r="K4202" s="153"/>
      <c r="L4202" s="153"/>
      <c r="M4202" s="153"/>
      <c r="N4202" s="153"/>
      <c r="O4202" s="153"/>
      <c r="P4202" s="153"/>
      <c r="Q4202" s="153"/>
      <c r="R4202" s="153"/>
      <c r="S4202" s="153"/>
    </row>
    <row r="4203" spans="1:19" ht="281.25">
      <c r="A4203" s="277" t="s">
        <v>25424</v>
      </c>
      <c r="B4203" s="253" t="s">
        <v>11242</v>
      </c>
      <c r="C4203" s="93" t="s">
        <v>11243</v>
      </c>
      <c r="D4203" s="93" t="s">
        <v>11247</v>
      </c>
      <c r="E4203" s="148">
        <f ca="1">IFERROR(__xludf.DUMMYFUNCTION(" VLOOKUP(A4265, IMPORTRANGE(""https://docs.google.com/spreadsheets/d/1fj_Bhi2XPL3siwIh4sx4VRLAe31yD50oKdj5UlRYW0c/"", ""Сводка!A:AA""), 5, FALSE)"),247)</f>
        <v>247</v>
      </c>
      <c r="F4203" s="148" t="s">
        <v>1523</v>
      </c>
      <c r="G4203" s="147">
        <f ca="1">IFERROR(__xludf.DUMMYFUNCTION(" VLOOKUP(A4265, IMPORTRANGE(""https://docs.google.com/spreadsheets/d/1QNLbnkR_AongFt22vMfNzfpjZ0CjpI8QI-w0wBnYA1w/"", ""Инфа!A:AA""), 6, FALSE)"),2024)</f>
        <v>2024</v>
      </c>
      <c r="H4203" s="150">
        <v>12400</v>
      </c>
      <c r="I4203" s="160" t="s">
        <v>28</v>
      </c>
      <c r="J4203" s="93" t="s">
        <v>11245</v>
      </c>
      <c r="K4203" s="153"/>
      <c r="L4203" s="153"/>
      <c r="M4203" s="153"/>
      <c r="N4203" s="153"/>
      <c r="O4203" s="153"/>
      <c r="P4203" s="153"/>
      <c r="Q4203" s="153"/>
      <c r="R4203" s="153"/>
      <c r="S4203" s="153"/>
    </row>
    <row r="4204" spans="1:19" ht="281.25">
      <c r="A4204" s="277" t="s">
        <v>25424</v>
      </c>
      <c r="B4204" s="253" t="s">
        <v>11242</v>
      </c>
      <c r="C4204" s="93" t="s">
        <v>11243</v>
      </c>
      <c r="D4204" s="93" t="s">
        <v>11248</v>
      </c>
      <c r="E4204" s="148">
        <f ca="1">IFERROR(__xludf.DUMMYFUNCTION(" VLOOKUP(A4266, IMPORTRANGE(""https://docs.google.com/spreadsheets/d/1fj_Bhi2XPL3siwIh4sx4VRLAe31yD50oKdj5UlRYW0c/"", ""Сводка!A:AA""), 5, FALSE)"),180)</f>
        <v>180</v>
      </c>
      <c r="F4204" s="148" t="s">
        <v>1523</v>
      </c>
      <c r="G4204" s="147">
        <f ca="1">IFERROR(__xludf.DUMMYFUNCTION(" VLOOKUP(A4266, IMPORTRANGE(""https://docs.google.com/spreadsheets/d/1QNLbnkR_AongFt22vMfNzfpjZ0CjpI8QI-w0wBnYA1w/"", ""Инфа!A:AA""), 6, FALSE)"),2024)</f>
        <v>2024</v>
      </c>
      <c r="H4204" s="150">
        <v>10400</v>
      </c>
      <c r="I4204" s="160" t="s">
        <v>28</v>
      </c>
      <c r="J4204" s="93" t="s">
        <v>11245</v>
      </c>
      <c r="K4204" s="153"/>
      <c r="L4204" s="153"/>
      <c r="M4204" s="153"/>
      <c r="N4204" s="153"/>
      <c r="O4204" s="153"/>
      <c r="P4204" s="153"/>
      <c r="Q4204" s="153"/>
      <c r="R4204" s="153"/>
      <c r="S4204" s="153"/>
    </row>
    <row r="4205" spans="1:19" ht="281.25">
      <c r="A4205" s="277" t="s">
        <v>25424</v>
      </c>
      <c r="B4205" s="253" t="s">
        <v>11242</v>
      </c>
      <c r="C4205" s="93" t="s">
        <v>11243</v>
      </c>
      <c r="D4205" s="93" t="s">
        <v>11249</v>
      </c>
      <c r="E4205" s="148">
        <f ca="1">IFERROR(__xludf.DUMMYFUNCTION(" VLOOKUP(A4267, IMPORTRANGE(""https://docs.google.com/spreadsheets/d/1fj_Bhi2XPL3siwIh4sx4VRLAe31yD50oKdj5UlRYW0c/"", ""Сводка!A:AA""), 5, FALSE)"),184)</f>
        <v>184</v>
      </c>
      <c r="F4205" s="148" t="s">
        <v>1523</v>
      </c>
      <c r="G4205" s="147">
        <f ca="1">IFERROR(__xludf.DUMMYFUNCTION(" VLOOKUP(A4267, IMPORTRANGE(""https://docs.google.com/spreadsheets/d/1QNLbnkR_AongFt22vMfNzfpjZ0CjpI8QI-w0wBnYA1w/"", ""Инфа!A:AA""), 6, FALSE)"),2024)</f>
        <v>2024</v>
      </c>
      <c r="H4205" s="150">
        <v>10500</v>
      </c>
      <c r="I4205" s="160" t="s">
        <v>28</v>
      </c>
      <c r="J4205" s="93" t="s">
        <v>11245</v>
      </c>
      <c r="K4205" s="153"/>
      <c r="L4205" s="153"/>
      <c r="M4205" s="153"/>
      <c r="N4205" s="153"/>
      <c r="O4205" s="153"/>
      <c r="P4205" s="153"/>
      <c r="Q4205" s="153"/>
      <c r="R4205" s="153"/>
      <c r="S4205" s="153"/>
    </row>
    <row r="4206" spans="1:19" ht="281.25">
      <c r="A4206" s="277" t="s">
        <v>25424</v>
      </c>
      <c r="B4206" s="253" t="s">
        <v>11242</v>
      </c>
      <c r="C4206" s="93" t="s">
        <v>11243</v>
      </c>
      <c r="D4206" s="93" t="s">
        <v>11250</v>
      </c>
      <c r="E4206" s="148">
        <f ca="1">IFERROR(__xludf.DUMMYFUNCTION(" VLOOKUP(A4268, IMPORTRANGE(""https://docs.google.com/spreadsheets/d/1fj_Bhi2XPL3siwIh4sx4VRLAe31yD50oKdj5UlRYW0c/"", ""Сводка!A:AA""), 5, FALSE)"),160)</f>
        <v>160</v>
      </c>
      <c r="F4206" s="148" t="s">
        <v>1523</v>
      </c>
      <c r="G4206" s="147">
        <f ca="1">IFERROR(__xludf.DUMMYFUNCTION(" VLOOKUP(A4268, IMPORTRANGE(""https://docs.google.com/spreadsheets/d/1QNLbnkR_AongFt22vMfNzfpjZ0CjpI8QI-w0wBnYA1w/"", ""Инфа!A:AA""), 6, FALSE)"),2024)</f>
        <v>2024</v>
      </c>
      <c r="H4206" s="150">
        <v>9800</v>
      </c>
      <c r="I4206" s="160" t="s">
        <v>28</v>
      </c>
      <c r="J4206" s="93" t="s">
        <v>11245</v>
      </c>
      <c r="K4206" s="153"/>
      <c r="L4206" s="153"/>
      <c r="M4206" s="153"/>
      <c r="N4206" s="153"/>
      <c r="O4206" s="153"/>
      <c r="P4206" s="153"/>
      <c r="Q4206" s="153"/>
      <c r="R4206" s="153"/>
      <c r="S4206" s="153"/>
    </row>
    <row r="4207" spans="1:19" ht="281.25">
      <c r="A4207" s="277" t="s">
        <v>25424</v>
      </c>
      <c r="B4207" s="253" t="s">
        <v>11242</v>
      </c>
      <c r="C4207" s="93" t="s">
        <v>11243</v>
      </c>
      <c r="D4207" s="93" t="s">
        <v>11251</v>
      </c>
      <c r="E4207" s="148">
        <f ca="1">IFERROR(__xludf.DUMMYFUNCTION(" VLOOKUP(A4269, IMPORTRANGE(""https://docs.google.com/spreadsheets/d/1fj_Bhi2XPL3siwIh4sx4VRLAe31yD50oKdj5UlRYW0c/"", ""Сводка!A:AA""), 5, FALSE)"),228)</f>
        <v>228</v>
      </c>
      <c r="F4207" s="148" t="s">
        <v>1523</v>
      </c>
      <c r="G4207" s="147">
        <f ca="1">IFERROR(__xludf.DUMMYFUNCTION(" VLOOKUP(A4269, IMPORTRANGE(""https://docs.google.com/spreadsheets/d/1QNLbnkR_AongFt22vMfNzfpjZ0CjpI8QI-w0wBnYA1w/"", ""Инфа!A:AA""), 6, FALSE)"),2024)</f>
        <v>2024</v>
      </c>
      <c r="H4207" s="150">
        <v>11800</v>
      </c>
      <c r="I4207" s="160" t="s">
        <v>28</v>
      </c>
      <c r="J4207" s="93" t="s">
        <v>11245</v>
      </c>
      <c r="K4207" s="153"/>
      <c r="L4207" s="153"/>
      <c r="M4207" s="153"/>
      <c r="N4207" s="153"/>
      <c r="O4207" s="153"/>
      <c r="P4207" s="153"/>
      <c r="Q4207" s="153"/>
      <c r="R4207" s="153"/>
      <c r="S4207" s="153"/>
    </row>
    <row r="4208" spans="1:19" ht="281.25">
      <c r="A4208" s="277" t="s">
        <v>25424</v>
      </c>
      <c r="B4208" s="253" t="s">
        <v>11242</v>
      </c>
      <c r="C4208" s="93" t="s">
        <v>11243</v>
      </c>
      <c r="D4208" s="93" t="s">
        <v>11252</v>
      </c>
      <c r="E4208" s="148">
        <f ca="1">IFERROR(__xludf.DUMMYFUNCTION(" VLOOKUP(A4270, IMPORTRANGE(""https://docs.google.com/spreadsheets/d/1fj_Bhi2XPL3siwIh4sx4VRLAe31yD50oKdj5UlRYW0c/"", ""Сводка!A:AA""), 5, FALSE)"),308)</f>
        <v>308</v>
      </c>
      <c r="F4208" s="148" t="s">
        <v>1523</v>
      </c>
      <c r="G4208" s="147">
        <f ca="1">IFERROR(__xludf.DUMMYFUNCTION(" VLOOKUP(A4270, IMPORTRANGE(""https://docs.google.com/spreadsheets/d/1QNLbnkR_AongFt22vMfNzfpjZ0CjpI8QI-w0wBnYA1w/"", ""Инфа!A:AA""), 6, FALSE)"),2024)</f>
        <v>2024</v>
      </c>
      <c r="H4208" s="150">
        <v>14200</v>
      </c>
      <c r="I4208" s="160" t="s">
        <v>28</v>
      </c>
      <c r="J4208" s="93" t="s">
        <v>11245</v>
      </c>
      <c r="K4208" s="153"/>
      <c r="L4208" s="153"/>
      <c r="M4208" s="153"/>
      <c r="N4208" s="153"/>
      <c r="O4208" s="153"/>
      <c r="P4208" s="153"/>
      <c r="Q4208" s="153"/>
      <c r="R4208" s="153"/>
      <c r="S4208" s="153"/>
    </row>
    <row r="4209" spans="1:19" ht="281.25">
      <c r="A4209" s="277" t="s">
        <v>25424</v>
      </c>
      <c r="B4209" s="253" t="s">
        <v>11242</v>
      </c>
      <c r="C4209" s="93" t="s">
        <v>11243</v>
      </c>
      <c r="D4209" s="93" t="s">
        <v>11253</v>
      </c>
      <c r="E4209" s="148">
        <f ca="1">IFERROR(__xludf.DUMMYFUNCTION(" VLOOKUP(A4271, IMPORTRANGE(""https://docs.google.com/spreadsheets/d/1fj_Bhi2XPL3siwIh4sx4VRLAe31yD50oKdj5UlRYW0c/"", ""Сводка!A:AA""), 5, FALSE)"),272)</f>
        <v>272</v>
      </c>
      <c r="F4209" s="148" t="s">
        <v>1523</v>
      </c>
      <c r="G4209" s="147">
        <f ca="1">IFERROR(__xludf.DUMMYFUNCTION(" VLOOKUP(A4271, IMPORTRANGE(""https://docs.google.com/spreadsheets/d/1QNLbnkR_AongFt22vMfNzfpjZ0CjpI8QI-w0wBnYA1w/"", ""Инфа!A:AA""), 6, FALSE)"),2024)</f>
        <v>2024</v>
      </c>
      <c r="H4209" s="150">
        <v>13200</v>
      </c>
      <c r="I4209" s="160" t="s">
        <v>28</v>
      </c>
      <c r="J4209" s="93" t="s">
        <v>11245</v>
      </c>
      <c r="K4209" s="153"/>
      <c r="L4209" s="153"/>
      <c r="M4209" s="153"/>
      <c r="N4209" s="153"/>
      <c r="O4209" s="153"/>
      <c r="P4209" s="153"/>
      <c r="Q4209" s="153"/>
      <c r="R4209" s="153"/>
      <c r="S4209" s="153"/>
    </row>
    <row r="4210" spans="1:19" ht="281.25">
      <c r="A4210" s="277" t="s">
        <v>25424</v>
      </c>
      <c r="B4210" s="253" t="s">
        <v>11242</v>
      </c>
      <c r="C4210" s="93" t="s">
        <v>11243</v>
      </c>
      <c r="D4210" s="93" t="s">
        <v>11254</v>
      </c>
      <c r="E4210" s="148">
        <f ca="1">IFERROR(__xludf.DUMMYFUNCTION(" VLOOKUP(A4272, IMPORTRANGE(""https://docs.google.com/spreadsheets/d/1fj_Bhi2XPL3siwIh4sx4VRLAe31yD50oKdj5UlRYW0c/"", ""Сводка!A:AA""), 5, FALSE)"),288)</f>
        <v>288</v>
      </c>
      <c r="F4210" s="148" t="s">
        <v>1523</v>
      </c>
      <c r="G4210" s="147">
        <f ca="1">IFERROR(__xludf.DUMMYFUNCTION(" VLOOKUP(A4272, IMPORTRANGE(""https://docs.google.com/spreadsheets/d/1QNLbnkR_AongFt22vMfNzfpjZ0CjpI8QI-w0wBnYA1w/"", ""Инфа!A:AA""), 6, FALSE)"),2024)</f>
        <v>2024</v>
      </c>
      <c r="H4210" s="150">
        <v>13600</v>
      </c>
      <c r="I4210" s="160" t="s">
        <v>28</v>
      </c>
      <c r="J4210" s="93" t="s">
        <v>11245</v>
      </c>
      <c r="K4210" s="153"/>
      <c r="L4210" s="153"/>
      <c r="M4210" s="153"/>
      <c r="N4210" s="153"/>
      <c r="O4210" s="153"/>
      <c r="P4210" s="153"/>
      <c r="Q4210" s="153"/>
      <c r="R4210" s="153"/>
      <c r="S4210" s="153"/>
    </row>
    <row r="4211" spans="1:19" ht="225">
      <c r="A4211" s="277" t="s">
        <v>25424</v>
      </c>
      <c r="B4211" s="253" t="s">
        <v>153</v>
      </c>
      <c r="C4211" s="93" t="s">
        <v>11255</v>
      </c>
      <c r="D4211" s="93" t="s">
        <v>11256</v>
      </c>
      <c r="E4211" s="148">
        <f ca="1">IFERROR(__xludf.DUMMYFUNCTION(" VLOOKUP(A4273, IMPORTRANGE(""https://docs.google.com/spreadsheets/d/1fj_Bhi2XPL3siwIh4sx4VRLAe31yD50oKdj5UlRYW0c/"", ""Сводка!A:AA""), 5, FALSE)"),236)</f>
        <v>236</v>
      </c>
      <c r="F4211" s="148" t="s">
        <v>59</v>
      </c>
      <c r="G4211" s="147">
        <f ca="1">IFERROR(__xludf.DUMMYFUNCTION(" VLOOKUP(A4273, IMPORTRANGE(""https://docs.google.com/spreadsheets/d/1QNLbnkR_AongFt22vMfNzfpjZ0CjpI8QI-w0wBnYA1w/"", ""Инфа!A:AA""), 6, FALSE)"),2024)</f>
        <v>2024</v>
      </c>
      <c r="H4211" s="150">
        <v>19200</v>
      </c>
      <c r="I4211" s="151" t="s">
        <v>161</v>
      </c>
      <c r="J4211" s="93" t="s">
        <v>11257</v>
      </c>
      <c r="K4211" s="153"/>
      <c r="L4211" s="153"/>
      <c r="M4211" s="153"/>
      <c r="N4211" s="153"/>
      <c r="O4211" s="153"/>
      <c r="P4211" s="153"/>
      <c r="Q4211" s="153"/>
      <c r="R4211" s="153"/>
      <c r="S4211" s="153"/>
    </row>
    <row r="4212" spans="1:19" ht="168.75">
      <c r="A4212" s="277" t="s">
        <v>25424</v>
      </c>
      <c r="B4212" s="253" t="s">
        <v>153</v>
      </c>
      <c r="C4212" s="93" t="s">
        <v>11258</v>
      </c>
      <c r="D4212" s="93" t="s">
        <v>11259</v>
      </c>
      <c r="E4212" s="148">
        <f ca="1">IFERROR(__xludf.DUMMYFUNCTION(" VLOOKUP(A4274, IMPORTRANGE(""https://docs.google.com/spreadsheets/d/1fj_Bhi2XPL3siwIh4sx4VRLAe31yD50oKdj5UlRYW0c/"", ""Сводка!A:AA""), 5, FALSE)"),240)</f>
        <v>240</v>
      </c>
      <c r="F4212" s="148" t="s">
        <v>266</v>
      </c>
      <c r="G4212" s="147">
        <f ca="1">IFERROR(__xludf.DUMMYFUNCTION(" VLOOKUP(A4274, IMPORTRANGE(""https://docs.google.com/spreadsheets/d/1QNLbnkR_AongFt22vMfNzfpjZ0CjpI8QI-w0wBnYA1w/"", ""Инфа!A:AA""), 6, FALSE)"),2024)</f>
        <v>2024</v>
      </c>
      <c r="H4212" s="150">
        <v>12200</v>
      </c>
      <c r="I4212" s="151" t="s">
        <v>146</v>
      </c>
      <c r="J4212" s="93" t="s">
        <v>11260</v>
      </c>
      <c r="K4212" s="153"/>
      <c r="L4212" s="153"/>
      <c r="M4212" s="153"/>
      <c r="N4212" s="153"/>
      <c r="O4212" s="153"/>
      <c r="P4212" s="153"/>
      <c r="Q4212" s="153"/>
      <c r="R4212" s="153"/>
      <c r="S4212" s="153"/>
    </row>
    <row r="4213" spans="1:19" ht="225">
      <c r="A4213" s="277" t="s">
        <v>25424</v>
      </c>
      <c r="B4213" s="253" t="s">
        <v>153</v>
      </c>
      <c r="C4213" s="93" t="s">
        <v>11258</v>
      </c>
      <c r="D4213" s="93" t="s">
        <v>11261</v>
      </c>
      <c r="E4213" s="148">
        <f ca="1">IFERROR(__xludf.DUMMYFUNCTION(" VLOOKUP(A4275, IMPORTRANGE(""https://docs.google.com/spreadsheets/d/1fj_Bhi2XPL3siwIh4sx4VRLAe31yD50oKdj5UlRYW0c/"", ""Сводка!A:AA""), 5, FALSE)"),108)</f>
        <v>108</v>
      </c>
      <c r="F4213" s="148" t="s">
        <v>266</v>
      </c>
      <c r="G4213" s="147">
        <f ca="1">IFERROR(__xludf.DUMMYFUNCTION(" VLOOKUP(A4275, IMPORTRANGE(""https://docs.google.com/spreadsheets/d/1QNLbnkR_AongFt22vMfNzfpjZ0CjpI8QI-w0wBnYA1w/"", ""Инфа!A:AA""), 6, FALSE)"),2024)</f>
        <v>2024</v>
      </c>
      <c r="H4213" s="150">
        <v>8200</v>
      </c>
      <c r="I4213" s="151" t="s">
        <v>146</v>
      </c>
      <c r="J4213" s="93" t="s">
        <v>11262</v>
      </c>
      <c r="K4213" s="153"/>
      <c r="L4213" s="153"/>
      <c r="M4213" s="153"/>
      <c r="N4213" s="153"/>
      <c r="O4213" s="153"/>
      <c r="P4213" s="153"/>
      <c r="Q4213" s="153"/>
      <c r="R4213" s="153"/>
      <c r="S4213" s="153"/>
    </row>
    <row r="4214" spans="1:19" ht="243.75">
      <c r="A4214" s="277" t="s">
        <v>25424</v>
      </c>
      <c r="B4214" s="253" t="s">
        <v>153</v>
      </c>
      <c r="C4214" s="122" t="s">
        <v>11263</v>
      </c>
      <c r="D4214" s="93" t="s">
        <v>11264</v>
      </c>
      <c r="E4214" s="148">
        <f ca="1">IFERROR(__xludf.DUMMYFUNCTION(" VLOOKUP(A4276, IMPORTRANGE(""https://docs.google.com/spreadsheets/d/1fj_Bhi2XPL3siwIh4sx4VRLAe31yD50oKdj5UlRYW0c/"", ""Сводка!A:AA""), 5, FALSE)"),356)</f>
        <v>356</v>
      </c>
      <c r="F4214" s="193" t="s">
        <v>456</v>
      </c>
      <c r="G4214" s="147">
        <f ca="1">IFERROR(__xludf.DUMMYFUNCTION(" VLOOKUP(A4276, IMPORTRANGE(""https://docs.google.com/spreadsheets/d/1QNLbnkR_AongFt22vMfNzfpjZ0CjpI8QI-w0wBnYA1w/"", ""Инфа!A:AA""), 6, FALSE)"),2024)</f>
        <v>2024</v>
      </c>
      <c r="H4214" s="154">
        <v>20400</v>
      </c>
      <c r="I4214" s="151" t="s">
        <v>7702</v>
      </c>
      <c r="J4214" s="122" t="s">
        <v>11265</v>
      </c>
      <c r="K4214" s="153"/>
      <c r="L4214" s="153"/>
      <c r="M4214" s="153"/>
      <c r="N4214" s="153"/>
      <c r="O4214" s="153"/>
      <c r="P4214" s="153"/>
      <c r="Q4214" s="153"/>
      <c r="R4214" s="153"/>
      <c r="S4214" s="153"/>
    </row>
    <row r="4215" spans="1:19" ht="243.75">
      <c r="A4215" s="277" t="s">
        <v>25424</v>
      </c>
      <c r="B4215" s="253" t="s">
        <v>153</v>
      </c>
      <c r="C4215" s="122" t="s">
        <v>11263</v>
      </c>
      <c r="D4215" s="93" t="s">
        <v>11266</v>
      </c>
      <c r="E4215" s="148">
        <f ca="1">IFERROR(__xludf.DUMMYFUNCTION(" VLOOKUP(A4277, IMPORTRANGE(""https://docs.google.com/spreadsheets/d/1fj_Bhi2XPL3siwIh4sx4VRLAe31yD50oKdj5UlRYW0c/"", ""Сводка!A:AA""), 5, FALSE)"),380)</f>
        <v>380</v>
      </c>
      <c r="F4215" s="193" t="s">
        <v>456</v>
      </c>
      <c r="G4215" s="147">
        <f ca="1">IFERROR(__xludf.DUMMYFUNCTION(" VLOOKUP(A4277, IMPORTRANGE(""https://docs.google.com/spreadsheets/d/1QNLbnkR_AongFt22vMfNzfpjZ0CjpI8QI-w0wBnYA1w/"", ""Инфа!A:AA""), 6, FALSE)"),2024)</f>
        <v>2024</v>
      </c>
      <c r="H4215" s="154">
        <v>21300</v>
      </c>
      <c r="I4215" s="151" t="s">
        <v>7702</v>
      </c>
      <c r="J4215" s="122" t="s">
        <v>11265</v>
      </c>
      <c r="K4215" s="153"/>
      <c r="L4215" s="153"/>
      <c r="M4215" s="153"/>
      <c r="N4215" s="153"/>
      <c r="O4215" s="153"/>
      <c r="P4215" s="153"/>
      <c r="Q4215" s="153"/>
      <c r="R4215" s="153"/>
      <c r="S4215" s="153"/>
    </row>
    <row r="4216" spans="1:19" ht="112.5">
      <c r="A4216" s="277" t="s">
        <v>25424</v>
      </c>
      <c r="B4216" s="253" t="s">
        <v>153</v>
      </c>
      <c r="C4216" s="122" t="s">
        <v>11263</v>
      </c>
      <c r="D4216" s="122" t="s">
        <v>11267</v>
      </c>
      <c r="E4216" s="148">
        <f ca="1">IFERROR(__xludf.DUMMYFUNCTION(" VLOOKUP(A4278, IMPORTRANGE(""https://docs.google.com/spreadsheets/d/1fj_Bhi2XPL3siwIh4sx4VRLAe31yD50oKdj5UlRYW0c/"", ""Сводка!A:AA""), 5, FALSE)"),232)</f>
        <v>232</v>
      </c>
      <c r="F4216" s="193" t="s">
        <v>50</v>
      </c>
      <c r="G4216" s="147">
        <f ca="1">IFERROR(__xludf.DUMMYFUNCTION(" VLOOKUP(A4278, IMPORTRANGE(""https://docs.google.com/spreadsheets/d/1QNLbnkR_AongFt22vMfNzfpjZ0CjpI8QI-w0wBnYA1w/"", ""Инфа!A:AA""), 6, FALSE)"),2024)</f>
        <v>2024</v>
      </c>
      <c r="H4216" s="150">
        <v>15500</v>
      </c>
      <c r="I4216" s="151" t="s">
        <v>7702</v>
      </c>
      <c r="J4216" s="122" t="s">
        <v>11268</v>
      </c>
      <c r="K4216" s="153"/>
      <c r="L4216" s="153"/>
      <c r="M4216" s="153"/>
      <c r="N4216" s="153"/>
      <c r="O4216" s="153"/>
      <c r="P4216" s="153"/>
      <c r="Q4216" s="153"/>
      <c r="R4216" s="153"/>
      <c r="S4216" s="153"/>
    </row>
    <row r="4217" spans="1:19" ht="93.75">
      <c r="A4217" s="277" t="s">
        <v>25424</v>
      </c>
      <c r="B4217" s="253" t="s">
        <v>153</v>
      </c>
      <c r="C4217" s="93" t="s">
        <v>11269</v>
      </c>
      <c r="D4217" s="93" t="s">
        <v>11270</v>
      </c>
      <c r="E4217" s="148">
        <f ca="1">IFERROR(__xludf.DUMMYFUNCTION(" VLOOKUP(A4279, IMPORTRANGE(""https://docs.google.com/spreadsheets/d/1fj_Bhi2XPL3siwIh4sx4VRLAe31yD50oKdj5UlRYW0c/"", ""Сводка!A:AA""), 5, FALSE)"),368)</f>
        <v>368</v>
      </c>
      <c r="F4217" s="148" t="s">
        <v>50</v>
      </c>
      <c r="G4217" s="147">
        <f ca="1">IFERROR(__xludf.DUMMYFUNCTION(" VLOOKUP(A4279, IMPORTRANGE(""https://docs.google.com/spreadsheets/d/1QNLbnkR_AongFt22vMfNzfpjZ0CjpI8QI-w0wBnYA1w/"", ""Инфа!A:AA""), 6, FALSE)"),2024)</f>
        <v>2024</v>
      </c>
      <c r="H4217" s="154">
        <v>16000</v>
      </c>
      <c r="I4217" s="151" t="s">
        <v>11271</v>
      </c>
      <c r="J4217" s="93" t="s">
        <v>11272</v>
      </c>
      <c r="K4217" s="153"/>
      <c r="L4217" s="153"/>
      <c r="M4217" s="153"/>
      <c r="N4217" s="153"/>
      <c r="O4217" s="153"/>
      <c r="P4217" s="153"/>
      <c r="Q4217" s="153"/>
      <c r="R4217" s="153"/>
      <c r="S4217" s="153"/>
    </row>
    <row r="4218" spans="1:19" ht="150">
      <c r="A4218" s="277" t="s">
        <v>25424</v>
      </c>
      <c r="B4218" s="253" t="s">
        <v>153</v>
      </c>
      <c r="C4218" s="93" t="s">
        <v>11273</v>
      </c>
      <c r="D4218" s="93" t="s">
        <v>11274</v>
      </c>
      <c r="E4218" s="148">
        <f ca="1">IFERROR(__xludf.DUMMYFUNCTION(" VLOOKUP(A4280, IMPORTRANGE(""https://docs.google.com/spreadsheets/d/1fj_Bhi2XPL3siwIh4sx4VRLAe31yD50oKdj5UlRYW0c/"", ""Сводка!A:AA""), 5, FALSE)"),264)</f>
        <v>264</v>
      </c>
      <c r="F4218" s="148" t="s">
        <v>809</v>
      </c>
      <c r="G4218" s="147">
        <f ca="1">IFERROR(__xludf.DUMMYFUNCTION(" VLOOKUP(A4280, IMPORTRANGE(""https://docs.google.com/spreadsheets/d/1QNLbnkR_AongFt22vMfNzfpjZ0CjpI8QI-w0wBnYA1w/"", ""Инфа!A:AA""), 6, FALSE)"),2024)</f>
        <v>2024</v>
      </c>
      <c r="H4218" s="150">
        <v>12900</v>
      </c>
      <c r="I4218" s="151" t="s">
        <v>146</v>
      </c>
      <c r="J4218" s="99" t="s">
        <v>11275</v>
      </c>
      <c r="K4218" s="153"/>
      <c r="L4218" s="153"/>
      <c r="M4218" s="153"/>
      <c r="N4218" s="153"/>
      <c r="O4218" s="153"/>
      <c r="P4218" s="153"/>
      <c r="Q4218" s="153"/>
      <c r="R4218" s="153"/>
      <c r="S4218" s="153"/>
    </row>
    <row r="4219" spans="1:19" ht="150">
      <c r="A4219" s="277" t="s">
        <v>25424</v>
      </c>
      <c r="B4219" s="253" t="s">
        <v>153</v>
      </c>
      <c r="C4219" s="93" t="s">
        <v>11273</v>
      </c>
      <c r="D4219" s="93" t="s">
        <v>11276</v>
      </c>
      <c r="E4219" s="148">
        <f ca="1">IFERROR(__xludf.DUMMYFUNCTION(" VLOOKUP(A4281, IMPORTRANGE(""https://docs.google.com/spreadsheets/d/1fj_Bhi2XPL3siwIh4sx4VRLAe31yD50oKdj5UlRYW0c/"", ""Сводка!A:AA""), 5, FALSE)"),404)</f>
        <v>404</v>
      </c>
      <c r="F4219" s="148" t="s">
        <v>809</v>
      </c>
      <c r="G4219" s="147">
        <f ca="1">IFERROR(__xludf.DUMMYFUNCTION(" VLOOKUP(A4281, IMPORTRANGE(""https://docs.google.com/spreadsheets/d/1QNLbnkR_AongFt22vMfNzfpjZ0CjpI8QI-w0wBnYA1w/"", ""Инфа!A:AA""), 6, FALSE)"),2024)</f>
        <v>2024</v>
      </c>
      <c r="H4219" s="154">
        <v>17100</v>
      </c>
      <c r="I4219" s="151" t="s">
        <v>146</v>
      </c>
      <c r="J4219" s="99" t="s">
        <v>11275</v>
      </c>
      <c r="K4219" s="153"/>
      <c r="L4219" s="153"/>
      <c r="M4219" s="153"/>
      <c r="N4219" s="153"/>
      <c r="O4219" s="153"/>
      <c r="P4219" s="153"/>
      <c r="Q4219" s="153"/>
      <c r="R4219" s="153"/>
      <c r="S4219" s="153"/>
    </row>
    <row r="4220" spans="1:19" ht="131.25">
      <c r="A4220" s="277" t="s">
        <v>25424</v>
      </c>
      <c r="B4220" s="253" t="s">
        <v>153</v>
      </c>
      <c r="C4220" s="93" t="s">
        <v>11273</v>
      </c>
      <c r="D4220" s="93" t="s">
        <v>11277</v>
      </c>
      <c r="E4220" s="148">
        <f ca="1">IFERROR(__xludf.DUMMYFUNCTION(" VLOOKUP(A4282, IMPORTRANGE(""https://docs.google.com/spreadsheets/d/1fj_Bhi2XPL3siwIh4sx4VRLAe31yD50oKdj5UlRYW0c/"", ""Сводка!A:AA""), 5, FALSE)"),352)</f>
        <v>352</v>
      </c>
      <c r="F4220" s="148" t="s">
        <v>1342</v>
      </c>
      <c r="G4220" s="147">
        <f ca="1">IFERROR(__xludf.DUMMYFUNCTION(" VLOOKUP(A4282, IMPORTRANGE(""https://docs.google.com/spreadsheets/d/1QNLbnkR_AongFt22vMfNzfpjZ0CjpI8QI-w0wBnYA1w/"", ""Инфа!A:AA""), 6, FALSE)"),2024)</f>
        <v>2024</v>
      </c>
      <c r="H4220" s="154">
        <v>15600</v>
      </c>
      <c r="I4220" s="151" t="s">
        <v>146</v>
      </c>
      <c r="J4220" s="93" t="s">
        <v>11278</v>
      </c>
      <c r="K4220" s="153"/>
      <c r="L4220" s="153"/>
      <c r="M4220" s="153"/>
      <c r="N4220" s="153"/>
      <c r="O4220" s="153"/>
      <c r="P4220" s="153"/>
      <c r="Q4220" s="153"/>
      <c r="R4220" s="153"/>
      <c r="S4220" s="153"/>
    </row>
    <row r="4221" spans="1:19" ht="281.25">
      <c r="A4221" s="277" t="s">
        <v>25424</v>
      </c>
      <c r="B4221" s="253" t="s">
        <v>153</v>
      </c>
      <c r="C4221" s="97" t="s">
        <v>11279</v>
      </c>
      <c r="D4221" s="97" t="s">
        <v>11280</v>
      </c>
      <c r="E4221" s="148">
        <f ca="1">IFERROR(__xludf.DUMMYFUNCTION(" VLOOKUP(A4283, IMPORTRANGE(""https://docs.google.com/spreadsheets/d/1fj_Bhi2XPL3siwIh4sx4VRLAe31yD50oKdj5UlRYW0c/"", ""Сводка!A:AA""), 5, FALSE)"),204)</f>
        <v>204</v>
      </c>
      <c r="F4221" s="147" t="s">
        <v>26</v>
      </c>
      <c r="G4221" s="147">
        <f ca="1">IFERROR(__xludf.DUMMYFUNCTION(" VLOOKUP(A4283, IMPORTRANGE(""https://docs.google.com/spreadsheets/d/1QNLbnkR_AongFt22vMfNzfpjZ0CjpI8QI-w0wBnYA1w/"", ""Инфа!A:AA""), 6, FALSE)"),2024)</f>
        <v>2024</v>
      </c>
      <c r="H4221" s="150">
        <v>17200</v>
      </c>
      <c r="I4221" s="151" t="s">
        <v>72</v>
      </c>
      <c r="J4221" s="93" t="s">
        <v>11281</v>
      </c>
      <c r="K4221" s="153"/>
      <c r="L4221" s="153"/>
      <c r="M4221" s="153"/>
      <c r="N4221" s="153"/>
      <c r="O4221" s="153"/>
      <c r="P4221" s="153"/>
      <c r="Q4221" s="153"/>
      <c r="R4221" s="153"/>
      <c r="S4221" s="153"/>
    </row>
    <row r="4222" spans="1:19" ht="281.25">
      <c r="A4222" s="277" t="s">
        <v>25424</v>
      </c>
      <c r="B4222" s="253" t="s">
        <v>400</v>
      </c>
      <c r="C4222" s="93" t="s">
        <v>11282</v>
      </c>
      <c r="D4222" s="93" t="s">
        <v>11283</v>
      </c>
      <c r="E4222" s="148">
        <f ca="1">IFERROR(__xludf.DUMMYFUNCTION(" VLOOKUP(A4284, IMPORTRANGE(""https://docs.google.com/spreadsheets/d/1fj_Bhi2XPL3siwIh4sx4VRLAe31yD50oKdj5UlRYW0c/"", ""Сводка!A:AA""), 5, FALSE)"),182)</f>
        <v>182</v>
      </c>
      <c r="F4222" s="148" t="s">
        <v>403</v>
      </c>
      <c r="G4222" s="147">
        <f ca="1">IFERROR(__xludf.DUMMYFUNCTION(" VLOOKUP(A4284, IMPORTRANGE(""https://docs.google.com/spreadsheets/d/1QNLbnkR_AongFt22vMfNzfpjZ0CjpI8QI-w0wBnYA1w/"", ""Инфа!A:AA""), 6, FALSE)"),2024)</f>
        <v>2024</v>
      </c>
      <c r="H4222" s="150">
        <v>15900</v>
      </c>
      <c r="I4222" s="156" t="s">
        <v>1196</v>
      </c>
      <c r="J4222" s="93" t="s">
        <v>11284</v>
      </c>
      <c r="K4222" s="153"/>
      <c r="L4222" s="153"/>
      <c r="M4222" s="153"/>
      <c r="N4222" s="153"/>
      <c r="O4222" s="153"/>
      <c r="P4222" s="153"/>
      <c r="Q4222" s="153"/>
      <c r="R4222" s="153"/>
      <c r="S4222" s="153"/>
    </row>
    <row r="4223" spans="1:19" ht="262.5">
      <c r="A4223" s="277" t="s">
        <v>25424</v>
      </c>
      <c r="B4223" s="253" t="s">
        <v>153</v>
      </c>
      <c r="C4223" s="93" t="s">
        <v>11285</v>
      </c>
      <c r="D4223" s="93" t="s">
        <v>11286</v>
      </c>
      <c r="E4223" s="148">
        <f ca="1">IFERROR(__xludf.DUMMYFUNCTION(" VLOOKUP(A4285, IMPORTRANGE(""https://docs.google.com/spreadsheets/d/1fj_Bhi2XPL3siwIh4sx4VRLAe31yD50oKdj5UlRYW0c/"", ""Сводка!A:AA""), 5, FALSE)"),276)</f>
        <v>276</v>
      </c>
      <c r="F4223" s="148" t="s">
        <v>108</v>
      </c>
      <c r="G4223" s="147">
        <f ca="1">IFERROR(__xludf.DUMMYFUNCTION(" VLOOKUP(A4285, IMPORTRANGE(""https://docs.google.com/spreadsheets/d/1QNLbnkR_AongFt22vMfNzfpjZ0CjpI8QI-w0wBnYA1w/"", ""Инфа!A:AA""), 6, FALSE)"),2024)</f>
        <v>2024</v>
      </c>
      <c r="H4223" s="150">
        <v>21600</v>
      </c>
      <c r="I4223" s="151" t="s">
        <v>1195</v>
      </c>
      <c r="J4223" s="93" t="s">
        <v>11287</v>
      </c>
      <c r="K4223" s="153"/>
      <c r="L4223" s="153"/>
      <c r="M4223" s="153"/>
      <c r="N4223" s="153"/>
      <c r="O4223" s="153"/>
      <c r="P4223" s="153"/>
      <c r="Q4223" s="153"/>
      <c r="R4223" s="153"/>
      <c r="S4223" s="153"/>
    </row>
    <row r="4224" spans="1:19" ht="150">
      <c r="A4224" s="277" t="s">
        <v>25424</v>
      </c>
      <c r="B4224" s="253" t="s">
        <v>153</v>
      </c>
      <c r="C4224" s="93" t="s">
        <v>11288</v>
      </c>
      <c r="D4224" s="93" t="s">
        <v>11289</v>
      </c>
      <c r="E4224" s="148">
        <f ca="1">IFERROR(__xludf.DUMMYFUNCTION(" VLOOKUP(A4286, IMPORTRANGE(""https://docs.google.com/spreadsheets/d/1fj_Bhi2XPL3siwIh4sx4VRLAe31yD50oKdj5UlRYW0c/"", ""Сводка!A:AA""), 5, FALSE)"),136)</f>
        <v>136</v>
      </c>
      <c r="F4224" s="148" t="s">
        <v>108</v>
      </c>
      <c r="G4224" s="147">
        <f ca="1">IFERROR(__xludf.DUMMYFUNCTION(" VLOOKUP(A4286, IMPORTRANGE(""https://docs.google.com/spreadsheets/d/1QNLbnkR_AongFt22vMfNzfpjZ0CjpI8QI-w0wBnYA1w/"", ""Инфа!A:AA""), 6, FALSE)"),2024)</f>
        <v>2024</v>
      </c>
      <c r="H4224" s="150">
        <v>13200</v>
      </c>
      <c r="I4224" s="151" t="s">
        <v>404</v>
      </c>
      <c r="J4224" s="93" t="s">
        <v>11290</v>
      </c>
      <c r="K4224" s="153"/>
      <c r="L4224" s="153"/>
      <c r="M4224" s="153"/>
      <c r="N4224" s="153"/>
      <c r="O4224" s="153"/>
      <c r="P4224" s="153"/>
      <c r="Q4224" s="153"/>
      <c r="R4224" s="153"/>
      <c r="S4224" s="153"/>
    </row>
    <row r="4225" spans="1:19" ht="75">
      <c r="A4225" s="277" t="s">
        <v>25424</v>
      </c>
      <c r="B4225" s="253" t="s">
        <v>1525</v>
      </c>
      <c r="C4225" s="93" t="s">
        <v>11291</v>
      </c>
      <c r="D4225" s="93" t="s">
        <v>11292</v>
      </c>
      <c r="E4225" s="148">
        <f ca="1">IFERROR(__xludf.DUMMYFUNCTION(" VLOOKUP(A4287, IMPORTRANGE(""https://docs.google.com/spreadsheets/d/1fj_Bhi2XPL3siwIh4sx4VRLAe31yD50oKdj5UlRYW0c/"", ""Сводка!A:AA""), 5, FALSE)"),84)</f>
        <v>84</v>
      </c>
      <c r="F4225" s="148" t="s">
        <v>50</v>
      </c>
      <c r="G4225" s="147">
        <f ca="1">IFERROR(__xludf.DUMMYFUNCTION(" VLOOKUP(A4287, IMPORTRANGE(""https://docs.google.com/spreadsheets/d/1QNLbnkR_AongFt22vMfNzfpjZ0CjpI8QI-w0wBnYA1w/"", ""Инфа!A:AA""), 6, FALSE)"),2024)</f>
        <v>2024</v>
      </c>
      <c r="H4225" s="150">
        <v>7500</v>
      </c>
      <c r="I4225" s="151" t="s">
        <v>210</v>
      </c>
      <c r="J4225" s="93" t="s">
        <v>11293</v>
      </c>
      <c r="K4225" s="153"/>
      <c r="L4225" s="153"/>
      <c r="M4225" s="153"/>
      <c r="N4225" s="153"/>
      <c r="O4225" s="153"/>
      <c r="P4225" s="153"/>
      <c r="Q4225" s="153"/>
      <c r="R4225" s="153"/>
      <c r="S4225" s="153"/>
    </row>
    <row r="4226" spans="1:19" ht="262.5">
      <c r="A4226" s="277" t="s">
        <v>25424</v>
      </c>
      <c r="B4226" s="253" t="s">
        <v>153</v>
      </c>
      <c r="C4226" s="93" t="s">
        <v>11294</v>
      </c>
      <c r="D4226" s="93" t="s">
        <v>11295</v>
      </c>
      <c r="E4226" s="148">
        <f ca="1">IFERROR(__xludf.DUMMYFUNCTION(" VLOOKUP(A4288, IMPORTRANGE(""https://docs.google.com/spreadsheets/d/1fj_Bhi2XPL3siwIh4sx4VRLAe31yD50oKdj5UlRYW0c/"", ""Сводка!A:AA""), 5, FALSE)"),216)</f>
        <v>216</v>
      </c>
      <c r="F4226" s="148" t="s">
        <v>108</v>
      </c>
      <c r="G4226" s="147">
        <f ca="1">IFERROR(__xludf.DUMMYFUNCTION(" VLOOKUP(A4288, IMPORTRANGE(""https://docs.google.com/spreadsheets/d/1QNLbnkR_AongFt22vMfNzfpjZ0CjpI8QI-w0wBnYA1w/"", ""Инфа!A:AA""), 6, FALSE)"),2024)</f>
        <v>2024</v>
      </c>
      <c r="H4226" s="150">
        <v>18000</v>
      </c>
      <c r="I4226" s="151" t="s">
        <v>238</v>
      </c>
      <c r="J4226" s="93" t="s">
        <v>11296</v>
      </c>
      <c r="K4226" s="153"/>
      <c r="L4226" s="153"/>
      <c r="M4226" s="153"/>
      <c r="N4226" s="153"/>
      <c r="O4226" s="153"/>
      <c r="P4226" s="153"/>
      <c r="Q4226" s="153"/>
      <c r="R4226" s="153"/>
      <c r="S4226" s="153"/>
    </row>
    <row r="4227" spans="1:19" ht="187.5">
      <c r="A4227" s="277" t="s">
        <v>25424</v>
      </c>
      <c r="B4227" s="253" t="s">
        <v>153</v>
      </c>
      <c r="C4227" s="93" t="s">
        <v>11297</v>
      </c>
      <c r="D4227" s="93" t="s">
        <v>11298</v>
      </c>
      <c r="E4227" s="148">
        <f ca="1">IFERROR(__xludf.DUMMYFUNCTION(" VLOOKUP(A4289, IMPORTRANGE(""https://docs.google.com/spreadsheets/d/1fj_Bhi2XPL3siwIh4sx4VRLAe31yD50oKdj5UlRYW0c/"", ""Сводка!A:AA""), 5, FALSE)"),144)</f>
        <v>144</v>
      </c>
      <c r="F4227" s="148" t="s">
        <v>108</v>
      </c>
      <c r="G4227" s="147">
        <f ca="1">IFERROR(__xludf.DUMMYFUNCTION(" VLOOKUP(A4289, IMPORTRANGE(""https://docs.google.com/spreadsheets/d/1QNLbnkR_AongFt22vMfNzfpjZ0CjpI8QI-w0wBnYA1w/"", ""Инфа!A:AA""), 6, FALSE)"),2024)</f>
        <v>2024</v>
      </c>
      <c r="H4227" s="150">
        <v>9300</v>
      </c>
      <c r="I4227" s="151" t="s">
        <v>238</v>
      </c>
      <c r="J4227" s="93" t="s">
        <v>11299</v>
      </c>
      <c r="K4227" s="153"/>
      <c r="L4227" s="153"/>
      <c r="M4227" s="153"/>
      <c r="N4227" s="153"/>
      <c r="O4227" s="153"/>
      <c r="P4227" s="153"/>
      <c r="Q4227" s="153"/>
      <c r="R4227" s="153"/>
      <c r="S4227" s="153"/>
    </row>
    <row r="4228" spans="1:19" ht="206.25">
      <c r="A4228" s="277" t="s">
        <v>25424</v>
      </c>
      <c r="B4228" s="253" t="s">
        <v>153</v>
      </c>
      <c r="C4228" s="93" t="s">
        <v>11300</v>
      </c>
      <c r="D4228" s="93" t="s">
        <v>11301</v>
      </c>
      <c r="E4228" s="148">
        <f ca="1">IFERROR(__xludf.DUMMYFUNCTION(" VLOOKUP(A4290, IMPORTRANGE(""https://docs.google.com/spreadsheets/d/1fj_Bhi2XPL3siwIh4sx4VRLAe31yD50oKdj5UlRYW0c/"", ""Сводка!A:AA""), 5, FALSE)"),184)</f>
        <v>184</v>
      </c>
      <c r="F4228" s="148" t="s">
        <v>26</v>
      </c>
      <c r="G4228" s="147">
        <f ca="1">IFERROR(__xludf.DUMMYFUNCTION(" VLOOKUP(A4290, IMPORTRANGE(""https://docs.google.com/spreadsheets/d/1QNLbnkR_AongFt22vMfNzfpjZ0CjpI8QI-w0wBnYA1w/"", ""Инфа!A:AA""), 6, FALSE)"),2024)</f>
        <v>2024</v>
      </c>
      <c r="H4228" s="150">
        <v>10500</v>
      </c>
      <c r="I4228" s="151" t="s">
        <v>238</v>
      </c>
      <c r="J4228" s="93" t="s">
        <v>11302</v>
      </c>
      <c r="K4228" s="153"/>
      <c r="L4228" s="153"/>
      <c r="M4228" s="153"/>
      <c r="N4228" s="153"/>
      <c r="O4228" s="153"/>
      <c r="P4228" s="153"/>
      <c r="Q4228" s="153"/>
      <c r="R4228" s="153"/>
      <c r="S4228" s="153"/>
    </row>
    <row r="4229" spans="1:19" ht="225">
      <c r="A4229" s="277" t="s">
        <v>25424</v>
      </c>
      <c r="B4229" s="253" t="s">
        <v>153</v>
      </c>
      <c r="C4229" s="93" t="s">
        <v>11303</v>
      </c>
      <c r="D4229" s="93" t="s">
        <v>11304</v>
      </c>
      <c r="E4229" s="148">
        <f ca="1">IFERROR(__xludf.DUMMYFUNCTION(" VLOOKUP(A4291, IMPORTRANGE(""https://docs.google.com/spreadsheets/d/1fj_Bhi2XPL3siwIh4sx4VRLAe31yD50oKdj5UlRYW0c/"", ""Сводка!A:AA""), 5, FALSE)"),124)</f>
        <v>124</v>
      </c>
      <c r="F4229" s="148" t="s">
        <v>50</v>
      </c>
      <c r="G4229" s="147">
        <f ca="1">IFERROR(__xludf.DUMMYFUNCTION(" VLOOKUP(A4291, IMPORTRANGE(""https://docs.google.com/spreadsheets/d/1QNLbnkR_AongFt22vMfNzfpjZ0CjpI8QI-w0wBnYA1w/"", ""Инфа!A:AA""), 6, FALSE)"),2024)</f>
        <v>2024</v>
      </c>
      <c r="H4229" s="150">
        <v>12400</v>
      </c>
      <c r="I4229" s="151" t="s">
        <v>11305</v>
      </c>
      <c r="J4229" s="93" t="s">
        <v>11306</v>
      </c>
      <c r="K4229" s="153"/>
      <c r="L4229" s="153"/>
      <c r="M4229" s="153"/>
      <c r="N4229" s="153"/>
      <c r="O4229" s="153"/>
      <c r="P4229" s="153"/>
      <c r="Q4229" s="153"/>
      <c r="R4229" s="153"/>
      <c r="S4229" s="153"/>
    </row>
    <row r="4230" spans="1:19" ht="225">
      <c r="A4230" s="277" t="s">
        <v>25424</v>
      </c>
      <c r="B4230" s="253" t="s">
        <v>153</v>
      </c>
      <c r="C4230" s="93" t="s">
        <v>11307</v>
      </c>
      <c r="D4230" s="93" t="s">
        <v>11308</v>
      </c>
      <c r="E4230" s="148">
        <f ca="1">IFERROR(__xludf.DUMMYFUNCTION(" VLOOKUP(A4292, IMPORTRANGE(""https://docs.google.com/spreadsheets/d/1fj_Bhi2XPL3siwIh4sx4VRLAe31yD50oKdj5UlRYW0c/"", ""Сводка!A:AA""), 5, FALSE)"),224)</f>
        <v>224</v>
      </c>
      <c r="F4230" s="148" t="s">
        <v>50</v>
      </c>
      <c r="G4230" s="147">
        <f ca="1">IFERROR(__xludf.DUMMYFUNCTION(" VLOOKUP(A4292, IMPORTRANGE(""https://docs.google.com/spreadsheets/d/1QNLbnkR_AongFt22vMfNzfpjZ0CjpI8QI-w0wBnYA1w/"", ""Инфа!A:AA""), 6, FALSE)"),2024)</f>
        <v>2024</v>
      </c>
      <c r="H4230" s="150">
        <v>18400</v>
      </c>
      <c r="I4230" s="151" t="s">
        <v>11305</v>
      </c>
      <c r="J4230" s="93" t="s">
        <v>11306</v>
      </c>
      <c r="K4230" s="153"/>
      <c r="L4230" s="153"/>
      <c r="M4230" s="153"/>
      <c r="N4230" s="153"/>
      <c r="O4230" s="153"/>
      <c r="P4230" s="153"/>
      <c r="Q4230" s="153"/>
      <c r="R4230" s="153"/>
      <c r="S4230" s="153"/>
    </row>
    <row r="4231" spans="1:19" ht="375">
      <c r="A4231" s="277" t="s">
        <v>25424</v>
      </c>
      <c r="B4231" s="253" t="s">
        <v>153</v>
      </c>
      <c r="C4231" s="93" t="s">
        <v>11309</v>
      </c>
      <c r="D4231" s="93" t="s">
        <v>11310</v>
      </c>
      <c r="E4231" s="148">
        <f ca="1">IFERROR(__xludf.DUMMYFUNCTION(" VLOOKUP(A4293, IMPORTRANGE(""https://docs.google.com/spreadsheets/d/1fj_Bhi2XPL3siwIh4sx4VRLAe31yD50oKdj5UlRYW0c/"", ""Сводка!A:AA""), 5, FALSE)"),172)</f>
        <v>172</v>
      </c>
      <c r="F4231" s="148" t="s">
        <v>108</v>
      </c>
      <c r="G4231" s="147">
        <f ca="1">IFERROR(__xludf.DUMMYFUNCTION(" VLOOKUP(A4293, IMPORTRANGE(""https://docs.google.com/spreadsheets/d/1QNLbnkR_AongFt22vMfNzfpjZ0CjpI8QI-w0wBnYA1w/"", ""Инфа!A:AA""), 6, FALSE)"),2024)</f>
        <v>2024</v>
      </c>
      <c r="H4231" s="150">
        <v>15300</v>
      </c>
      <c r="I4231" s="151" t="s">
        <v>1196</v>
      </c>
      <c r="J4231" s="93" t="s">
        <v>11311</v>
      </c>
      <c r="K4231" s="153"/>
      <c r="L4231" s="153"/>
      <c r="M4231" s="153"/>
      <c r="N4231" s="153"/>
      <c r="O4231" s="153"/>
      <c r="P4231" s="153"/>
      <c r="Q4231" s="153"/>
      <c r="R4231" s="153"/>
      <c r="S4231" s="153"/>
    </row>
    <row r="4232" spans="1:19" ht="375">
      <c r="A4232" s="277" t="s">
        <v>25424</v>
      </c>
      <c r="B4232" s="253" t="s">
        <v>153</v>
      </c>
      <c r="C4232" s="93" t="s">
        <v>11309</v>
      </c>
      <c r="D4232" s="93" t="s">
        <v>11312</v>
      </c>
      <c r="E4232" s="148">
        <f ca="1">IFERROR(__xludf.DUMMYFUNCTION(" VLOOKUP(A4294, IMPORTRANGE(""https://docs.google.com/spreadsheets/d/1fj_Bhi2XPL3siwIh4sx4VRLAe31yD50oKdj5UlRYW0c/"", ""Сводка!A:AA""), 5, FALSE)"),312)</f>
        <v>312</v>
      </c>
      <c r="F4232" s="148" t="s">
        <v>108</v>
      </c>
      <c r="G4232" s="147">
        <f ca="1">IFERROR(__xludf.DUMMYFUNCTION(" VLOOKUP(A4294, IMPORTRANGE(""https://docs.google.com/spreadsheets/d/1QNLbnkR_AongFt22vMfNzfpjZ0CjpI8QI-w0wBnYA1w/"", ""Инфа!A:AA""), 6, FALSE)"),2024)</f>
        <v>2024</v>
      </c>
      <c r="H4232" s="150">
        <v>23700</v>
      </c>
      <c r="I4232" s="151" t="s">
        <v>1196</v>
      </c>
      <c r="J4232" s="93" t="s">
        <v>11311</v>
      </c>
      <c r="K4232" s="153"/>
      <c r="L4232" s="153"/>
      <c r="M4232" s="153"/>
      <c r="N4232" s="153"/>
      <c r="O4232" s="153"/>
      <c r="P4232" s="153"/>
      <c r="Q4232" s="153"/>
      <c r="R4232" s="153"/>
      <c r="S4232" s="153"/>
    </row>
    <row r="4233" spans="1:19" ht="243.75">
      <c r="A4233" s="277" t="s">
        <v>25424</v>
      </c>
      <c r="B4233" s="253" t="s">
        <v>153</v>
      </c>
      <c r="C4233" s="93" t="s">
        <v>11313</v>
      </c>
      <c r="D4233" s="93" t="s">
        <v>11314</v>
      </c>
      <c r="E4233" s="148">
        <f ca="1">IFERROR(__xludf.DUMMYFUNCTION(" VLOOKUP(A4295, IMPORTRANGE(""https://docs.google.com/spreadsheets/d/1fj_Bhi2XPL3siwIh4sx4VRLAe31yD50oKdj5UlRYW0c/"", ""Сводка!A:AA""), 5, FALSE)"),336)</f>
        <v>336</v>
      </c>
      <c r="F4233" s="148" t="s">
        <v>108</v>
      </c>
      <c r="G4233" s="147">
        <f ca="1">IFERROR(__xludf.DUMMYFUNCTION(" VLOOKUP(A4295, IMPORTRANGE(""https://docs.google.com/spreadsheets/d/1QNLbnkR_AongFt22vMfNzfpjZ0CjpI8QI-w0wBnYA1w/"", ""Инфа!A:AA""), 6, FALSE)"),2024)</f>
        <v>2024</v>
      </c>
      <c r="H4233" s="150">
        <v>25200</v>
      </c>
      <c r="I4233" s="151" t="s">
        <v>161</v>
      </c>
      <c r="J4233" s="93" t="s">
        <v>11315</v>
      </c>
      <c r="K4233" s="153"/>
      <c r="L4233" s="153"/>
      <c r="M4233" s="153"/>
      <c r="N4233" s="153"/>
      <c r="O4233" s="153"/>
      <c r="P4233" s="153"/>
      <c r="Q4233" s="153"/>
      <c r="R4233" s="153"/>
      <c r="S4233" s="153"/>
    </row>
    <row r="4234" spans="1:19" ht="168.75">
      <c r="A4234" s="277" t="s">
        <v>25424</v>
      </c>
      <c r="B4234" s="253" t="s">
        <v>153</v>
      </c>
      <c r="C4234" s="93" t="s">
        <v>11316</v>
      </c>
      <c r="D4234" s="93" t="s">
        <v>11317</v>
      </c>
      <c r="E4234" s="148">
        <f ca="1">IFERROR(__xludf.DUMMYFUNCTION(" VLOOKUP(A4296, IMPORTRANGE(""https://docs.google.com/spreadsheets/d/1fj_Bhi2XPL3siwIh4sx4VRLAe31yD50oKdj5UlRYW0c/"", ""Сводка!A:AA""), 5, FALSE)"),272)</f>
        <v>272</v>
      </c>
      <c r="F4234" s="148" t="s">
        <v>50</v>
      </c>
      <c r="G4234" s="147">
        <f ca="1">IFERROR(__xludf.DUMMYFUNCTION(" VLOOKUP(A4296, IMPORTRANGE(""https://docs.google.com/spreadsheets/d/1QNLbnkR_AongFt22vMfNzfpjZ0CjpI8QI-w0wBnYA1w/"", ""Инфа!A:AA""), 6, FALSE)"),2024)</f>
        <v>2024</v>
      </c>
      <c r="H4234" s="150">
        <v>13200</v>
      </c>
      <c r="I4234" s="151" t="s">
        <v>161</v>
      </c>
      <c r="J4234" s="93" t="s">
        <v>11318</v>
      </c>
      <c r="K4234" s="153"/>
      <c r="L4234" s="153"/>
      <c r="M4234" s="153"/>
      <c r="N4234" s="153"/>
      <c r="O4234" s="153"/>
      <c r="P4234" s="153"/>
      <c r="Q4234" s="153"/>
      <c r="R4234" s="153"/>
      <c r="S4234" s="153"/>
    </row>
    <row r="4235" spans="1:19" ht="168.75">
      <c r="A4235" s="277" t="s">
        <v>25424</v>
      </c>
      <c r="B4235" s="253" t="s">
        <v>153</v>
      </c>
      <c r="C4235" s="93" t="s">
        <v>11319</v>
      </c>
      <c r="D4235" s="93" t="s">
        <v>11320</v>
      </c>
      <c r="E4235" s="148">
        <f ca="1">IFERROR(__xludf.DUMMYFUNCTION(" VLOOKUP(A4297, IMPORTRANGE(""https://docs.google.com/spreadsheets/d/1fj_Bhi2XPL3siwIh4sx4VRLAe31yD50oKdj5UlRYW0c/"", ""Сводка!A:AA""), 5, FALSE)"),396)</f>
        <v>396</v>
      </c>
      <c r="F4235" s="148" t="s">
        <v>50</v>
      </c>
      <c r="G4235" s="147">
        <f ca="1">IFERROR(__xludf.DUMMYFUNCTION(" VLOOKUP(A4297, IMPORTRANGE(""https://docs.google.com/spreadsheets/d/1QNLbnkR_AongFt22vMfNzfpjZ0CjpI8QI-w0wBnYA1w/"", ""Инфа!A:AA""), 6, FALSE)"),2024)</f>
        <v>2024</v>
      </c>
      <c r="H4235" s="154">
        <v>16900</v>
      </c>
      <c r="I4235" s="151" t="s">
        <v>1581</v>
      </c>
      <c r="J4235" s="93" t="s">
        <v>11321</v>
      </c>
      <c r="K4235" s="153"/>
      <c r="L4235" s="153"/>
      <c r="M4235" s="153"/>
      <c r="N4235" s="153"/>
      <c r="O4235" s="153"/>
      <c r="P4235" s="153"/>
      <c r="Q4235" s="153"/>
      <c r="R4235" s="153"/>
      <c r="S4235" s="153"/>
    </row>
    <row r="4236" spans="1:19" ht="150">
      <c r="A4236" s="277" t="s">
        <v>25424</v>
      </c>
      <c r="B4236" s="253" t="s">
        <v>153</v>
      </c>
      <c r="C4236" s="93" t="s">
        <v>11322</v>
      </c>
      <c r="D4236" s="93" t="s">
        <v>11323</v>
      </c>
      <c r="E4236" s="148">
        <f ca="1">IFERROR(__xludf.DUMMYFUNCTION(" VLOOKUP(A4298, IMPORTRANGE(""https://docs.google.com/spreadsheets/d/1fj_Bhi2XPL3siwIh4sx4VRLAe31yD50oKdj5UlRYW0c/"", ""Сводка!A:AA""), 5, FALSE)"),128)</f>
        <v>128</v>
      </c>
      <c r="F4236" s="148" t="s">
        <v>11324</v>
      </c>
      <c r="G4236" s="147">
        <f ca="1">IFERROR(__xludf.DUMMYFUNCTION(" VLOOKUP(A4298, IMPORTRANGE(""https://docs.google.com/spreadsheets/d/1QNLbnkR_AongFt22vMfNzfpjZ0CjpI8QI-w0wBnYA1w/"", ""Инфа!A:AA""), 6, FALSE)"),2024)</f>
        <v>2024</v>
      </c>
      <c r="H4236" s="150">
        <v>12700</v>
      </c>
      <c r="I4236" s="151" t="s">
        <v>1317</v>
      </c>
      <c r="J4236" s="93" t="s">
        <v>11325</v>
      </c>
      <c r="K4236" s="153"/>
      <c r="L4236" s="153"/>
      <c r="M4236" s="153"/>
      <c r="N4236" s="153"/>
      <c r="O4236" s="153"/>
      <c r="P4236" s="153"/>
      <c r="Q4236" s="153"/>
      <c r="R4236" s="153"/>
      <c r="S4236" s="153"/>
    </row>
    <row r="4237" spans="1:19" ht="206.25">
      <c r="A4237" s="277" t="s">
        <v>25424</v>
      </c>
      <c r="B4237" s="253" t="s">
        <v>153</v>
      </c>
      <c r="C4237" s="93" t="s">
        <v>11326</v>
      </c>
      <c r="D4237" s="93" t="s">
        <v>11327</v>
      </c>
      <c r="E4237" s="148">
        <f ca="1">IFERROR(__xludf.DUMMYFUNCTION(" VLOOKUP(A4299, IMPORTRANGE(""https://docs.google.com/spreadsheets/d/1fj_Bhi2XPL3siwIh4sx4VRLAe31yD50oKdj5UlRYW0c/"", ""Сводка!A:AA""), 5, FALSE)"),116)</f>
        <v>116</v>
      </c>
      <c r="F4237" s="148" t="s">
        <v>50</v>
      </c>
      <c r="G4237" s="147">
        <f ca="1">IFERROR(__xludf.DUMMYFUNCTION(" VLOOKUP(A4299, IMPORTRANGE(""https://docs.google.com/spreadsheets/d/1QNLbnkR_AongFt22vMfNzfpjZ0CjpI8QI-w0wBnYA1w/"", ""Инфа!A:AA""), 6, FALSE)"),2024)</f>
        <v>2024</v>
      </c>
      <c r="H4237" s="150">
        <v>8500</v>
      </c>
      <c r="I4237" s="151" t="s">
        <v>234</v>
      </c>
      <c r="J4237" s="93" t="s">
        <v>11328</v>
      </c>
      <c r="K4237" s="153"/>
      <c r="L4237" s="153"/>
      <c r="M4237" s="153"/>
      <c r="N4237" s="153"/>
      <c r="O4237" s="153"/>
      <c r="P4237" s="153"/>
      <c r="Q4237" s="153"/>
      <c r="R4237" s="153"/>
      <c r="S4237" s="153"/>
    </row>
    <row r="4238" spans="1:19" ht="150">
      <c r="A4238" s="277" t="s">
        <v>25424</v>
      </c>
      <c r="B4238" s="253" t="s">
        <v>153</v>
      </c>
      <c r="C4238" s="93" t="s">
        <v>11329</v>
      </c>
      <c r="D4238" s="93" t="s">
        <v>11330</v>
      </c>
      <c r="E4238" s="148">
        <f ca="1">IFERROR(__xludf.DUMMYFUNCTION(" VLOOKUP(A4300, IMPORTRANGE(""https://docs.google.com/spreadsheets/d/1fj_Bhi2XPL3siwIh4sx4VRLAe31yD50oKdj5UlRYW0c/"", ""Сводка!A:AA""), 5, FALSE)"),438)</f>
        <v>438</v>
      </c>
      <c r="F4238" s="148" t="s">
        <v>50</v>
      </c>
      <c r="G4238" s="147">
        <f ca="1">IFERROR(__xludf.DUMMYFUNCTION(" VLOOKUP(A4300, IMPORTRANGE(""https://docs.google.com/spreadsheets/d/1QNLbnkR_AongFt22vMfNzfpjZ0CjpI8QI-w0wBnYA1w/"", ""Инфа!A:AA""), 6, FALSE)"),2024)</f>
        <v>2024</v>
      </c>
      <c r="H4238" s="154">
        <v>23600</v>
      </c>
      <c r="I4238" s="151" t="s">
        <v>1021</v>
      </c>
      <c r="J4238" s="93" t="s">
        <v>11331</v>
      </c>
      <c r="K4238" s="153"/>
      <c r="L4238" s="153"/>
      <c r="M4238" s="153"/>
      <c r="N4238" s="153"/>
      <c r="O4238" s="153"/>
      <c r="P4238" s="153"/>
      <c r="Q4238" s="153"/>
      <c r="R4238" s="153"/>
      <c r="S4238" s="153"/>
    </row>
    <row r="4239" spans="1:19" ht="93.75">
      <c r="A4239" s="277" t="s">
        <v>25424</v>
      </c>
      <c r="B4239" s="253" t="s">
        <v>400</v>
      </c>
      <c r="C4239" s="93" t="s">
        <v>11332</v>
      </c>
      <c r="D4239" s="93" t="s">
        <v>11333</v>
      </c>
      <c r="E4239" s="148">
        <f ca="1">IFERROR(__xludf.DUMMYFUNCTION(" VLOOKUP(A4301, IMPORTRANGE(""https://docs.google.com/spreadsheets/d/1fj_Bhi2XPL3siwIh4sx4VRLAe31yD50oKdj5UlRYW0c/"", ""Сводка!A:AA""), 5, FALSE)"),348)</f>
        <v>348</v>
      </c>
      <c r="F4239" s="148" t="s">
        <v>466</v>
      </c>
      <c r="G4239" s="147">
        <f ca="1">IFERROR(__xludf.DUMMYFUNCTION(" VLOOKUP(A4301, IMPORTRANGE(""https://docs.google.com/spreadsheets/d/1QNLbnkR_AongFt22vMfNzfpjZ0CjpI8QI-w0wBnYA1w/"", ""Инфа!A:AA""), 6, FALSE)"),2024)</f>
        <v>2024</v>
      </c>
      <c r="H4239" s="150">
        <v>20100</v>
      </c>
      <c r="I4239" s="156" t="s">
        <v>257</v>
      </c>
      <c r="J4239" s="93"/>
      <c r="K4239" s="153"/>
      <c r="L4239" s="153"/>
      <c r="M4239" s="153"/>
      <c r="N4239" s="153"/>
      <c r="O4239" s="153"/>
      <c r="P4239" s="153"/>
      <c r="Q4239" s="153"/>
      <c r="R4239" s="153"/>
      <c r="S4239" s="153"/>
    </row>
    <row r="4240" spans="1:19" ht="131.25">
      <c r="A4240" s="277" t="s">
        <v>25424</v>
      </c>
      <c r="B4240" s="253" t="s">
        <v>153</v>
      </c>
      <c r="C4240" s="93" t="s">
        <v>11332</v>
      </c>
      <c r="D4240" s="93" t="s">
        <v>11334</v>
      </c>
      <c r="E4240" s="148">
        <f ca="1">IFERROR(__xludf.DUMMYFUNCTION(" VLOOKUP(A4302, IMPORTRANGE(""https://docs.google.com/spreadsheets/d/1fj_Bhi2XPL3siwIh4sx4VRLAe31yD50oKdj5UlRYW0c/"", ""Сводка!A:AA""), 5, FALSE)"),240)</f>
        <v>240</v>
      </c>
      <c r="F4240" s="148" t="s">
        <v>456</v>
      </c>
      <c r="G4240" s="147">
        <f ca="1">IFERROR(__xludf.DUMMYFUNCTION(" VLOOKUP(A4302, IMPORTRANGE(""https://docs.google.com/spreadsheets/d/1QNLbnkR_AongFt22vMfNzfpjZ0CjpI8QI-w0wBnYA1w/"", ""Инфа!A:AA""), 6, FALSE)"),2024)</f>
        <v>2024</v>
      </c>
      <c r="H4240" s="150">
        <v>15900</v>
      </c>
      <c r="I4240" s="151" t="s">
        <v>1021</v>
      </c>
      <c r="J4240" s="93" t="s">
        <v>11335</v>
      </c>
      <c r="K4240" s="153"/>
      <c r="L4240" s="153"/>
      <c r="M4240" s="153"/>
      <c r="N4240" s="153"/>
      <c r="O4240" s="153"/>
      <c r="P4240" s="153"/>
      <c r="Q4240" s="153"/>
      <c r="R4240" s="153"/>
      <c r="S4240" s="153"/>
    </row>
    <row r="4241" spans="1:19" ht="131.25">
      <c r="A4241" s="277" t="s">
        <v>25424</v>
      </c>
      <c r="B4241" s="253" t="s">
        <v>153</v>
      </c>
      <c r="C4241" s="93" t="s">
        <v>11332</v>
      </c>
      <c r="D4241" s="93" t="s">
        <v>11336</v>
      </c>
      <c r="E4241" s="148">
        <f ca="1">IFERROR(__xludf.DUMMYFUNCTION(" VLOOKUP(A4303, IMPORTRANGE(""https://docs.google.com/spreadsheets/d/1fj_Bhi2XPL3siwIh4sx4VRLAe31yD50oKdj5UlRYW0c/"", ""Сводка!A:AA""), 5, FALSE)"),216)</f>
        <v>216</v>
      </c>
      <c r="F4241" s="148" t="s">
        <v>456</v>
      </c>
      <c r="G4241" s="147">
        <f ca="1">IFERROR(__xludf.DUMMYFUNCTION(" VLOOKUP(A4303, IMPORTRANGE(""https://docs.google.com/spreadsheets/d/1QNLbnkR_AongFt22vMfNzfpjZ0CjpI8QI-w0wBnYA1w/"", ""Инфа!A:AA""), 6, FALSE)"),2024)</f>
        <v>2024</v>
      </c>
      <c r="H4241" s="150">
        <v>14900</v>
      </c>
      <c r="I4241" s="151" t="s">
        <v>1021</v>
      </c>
      <c r="J4241" s="93" t="s">
        <v>11335</v>
      </c>
      <c r="K4241" s="153"/>
      <c r="L4241" s="153"/>
      <c r="M4241" s="153"/>
      <c r="N4241" s="153"/>
      <c r="O4241" s="153"/>
      <c r="P4241" s="153"/>
      <c r="Q4241" s="153"/>
      <c r="R4241" s="153"/>
      <c r="S4241" s="153"/>
    </row>
    <row r="4242" spans="1:19" ht="168.75">
      <c r="A4242" s="277" t="s">
        <v>25424</v>
      </c>
      <c r="B4242" s="253" t="s">
        <v>153</v>
      </c>
      <c r="C4242" s="93" t="s">
        <v>11339</v>
      </c>
      <c r="D4242" s="93" t="s">
        <v>11340</v>
      </c>
      <c r="E4242" s="148">
        <f ca="1">IFERROR(__xludf.DUMMYFUNCTION(" VLOOKUP(A4305, IMPORTRANGE(""https://docs.google.com/spreadsheets/d/1fj_Bhi2XPL3siwIh4sx4VRLAe31yD50oKdj5UlRYW0c/"", ""Сводка!A:AA""), 5, FALSE)"),116)</f>
        <v>116</v>
      </c>
      <c r="F4242" s="148" t="s">
        <v>50</v>
      </c>
      <c r="G4242" s="147">
        <f ca="1">IFERROR(__xludf.DUMMYFUNCTION(" VLOOKUP(A4305, IMPORTRANGE(""https://docs.google.com/spreadsheets/d/1QNLbnkR_AongFt22vMfNzfpjZ0CjpI8QI-w0wBnYA1w/"", ""Инфа!A:AA""), 6, FALSE)"),2024)</f>
        <v>2024</v>
      </c>
      <c r="H4242" s="150">
        <v>8500</v>
      </c>
      <c r="I4242" s="151" t="s">
        <v>8738</v>
      </c>
      <c r="J4242" s="93" t="s">
        <v>11341</v>
      </c>
      <c r="K4242" s="153"/>
      <c r="L4242" s="153"/>
      <c r="M4242" s="153"/>
      <c r="N4242" s="153"/>
      <c r="O4242" s="153"/>
      <c r="P4242" s="153"/>
      <c r="Q4242" s="153"/>
      <c r="R4242" s="153"/>
      <c r="S4242" s="153"/>
    </row>
    <row r="4243" spans="1:19" ht="131.25">
      <c r="A4243" s="277" t="s">
        <v>25424</v>
      </c>
      <c r="B4243" s="253" t="s">
        <v>153</v>
      </c>
      <c r="C4243" s="93" t="s">
        <v>11342</v>
      </c>
      <c r="D4243" s="93" t="s">
        <v>11343</v>
      </c>
      <c r="E4243" s="148">
        <f ca="1">IFERROR(__xludf.DUMMYFUNCTION(" VLOOKUP(A4306, IMPORTRANGE(""https://docs.google.com/spreadsheets/d/1fj_Bhi2XPL3siwIh4sx4VRLAe31yD50oKdj5UlRYW0c/"", ""Сводка!A:AA""), 5, FALSE)"),96)</f>
        <v>96</v>
      </c>
      <c r="F4243" s="148" t="s">
        <v>415</v>
      </c>
      <c r="G4243" s="147">
        <f ca="1">IFERROR(__xludf.DUMMYFUNCTION(" VLOOKUP(A4306, IMPORTRANGE(""https://docs.google.com/spreadsheets/d/1QNLbnkR_AongFt22vMfNzfpjZ0CjpI8QI-w0wBnYA1w/"", ""Инфа!A:AA""), 6, FALSE)"),2024)</f>
        <v>2024</v>
      </c>
      <c r="H4243" s="150">
        <v>7900</v>
      </c>
      <c r="I4243" s="151" t="s">
        <v>8978</v>
      </c>
      <c r="J4243" s="93" t="s">
        <v>11344</v>
      </c>
      <c r="K4243" s="153"/>
      <c r="L4243" s="153"/>
      <c r="M4243" s="153"/>
      <c r="N4243" s="153"/>
      <c r="O4243" s="153"/>
      <c r="P4243" s="153"/>
      <c r="Q4243" s="153"/>
      <c r="R4243" s="153"/>
      <c r="S4243" s="153"/>
    </row>
    <row r="4244" spans="1:19" ht="262.5">
      <c r="A4244" s="277" t="s">
        <v>25424</v>
      </c>
      <c r="B4244" s="253" t="s">
        <v>400</v>
      </c>
      <c r="C4244" s="93" t="s">
        <v>11345</v>
      </c>
      <c r="D4244" s="93" t="s">
        <v>11346</v>
      </c>
      <c r="E4244" s="148">
        <f ca="1">IFERROR(__xludf.DUMMYFUNCTION(" VLOOKUP(A4307, IMPORTRANGE(""https://docs.google.com/spreadsheets/d/1fj_Bhi2XPL3siwIh4sx4VRLAe31yD50oKdj5UlRYW0c/"", ""Сводка!A:AA""), 5, FALSE)"),313)</f>
        <v>313</v>
      </c>
      <c r="F4244" s="148" t="s">
        <v>1552</v>
      </c>
      <c r="G4244" s="147">
        <f ca="1">IFERROR(__xludf.DUMMYFUNCTION(" VLOOKUP(A4307, IMPORTRANGE(""https://docs.google.com/spreadsheets/d/1QNLbnkR_AongFt22vMfNzfpjZ0CjpI8QI-w0wBnYA1w/"", ""Инфа!A:AA""), 6, FALSE)"),2024)</f>
        <v>2024</v>
      </c>
      <c r="H4244" s="150">
        <v>23800</v>
      </c>
      <c r="I4244" s="151" t="s">
        <v>133</v>
      </c>
      <c r="J4244" s="93" t="s">
        <v>11347</v>
      </c>
      <c r="K4244" s="153"/>
      <c r="L4244" s="153"/>
      <c r="M4244" s="153"/>
      <c r="N4244" s="153"/>
      <c r="O4244" s="153"/>
      <c r="P4244" s="153"/>
      <c r="Q4244" s="153"/>
      <c r="R4244" s="153"/>
      <c r="S4244" s="153"/>
    </row>
    <row r="4245" spans="1:19" ht="262.5">
      <c r="A4245" s="277" t="s">
        <v>25424</v>
      </c>
      <c r="B4245" s="253" t="s">
        <v>400</v>
      </c>
      <c r="C4245" s="93" t="s">
        <v>11348</v>
      </c>
      <c r="D4245" s="93" t="s">
        <v>11349</v>
      </c>
      <c r="E4245" s="148">
        <f ca="1">IFERROR(__xludf.DUMMYFUNCTION(" VLOOKUP(A4308, IMPORTRANGE(""https://docs.google.com/spreadsheets/d/1fj_Bhi2XPL3siwIh4sx4VRLAe31yD50oKdj5UlRYW0c/"", ""Сводка!A:AA""), 5, FALSE)"),392)</f>
        <v>392</v>
      </c>
      <c r="F4245" s="148" t="s">
        <v>1552</v>
      </c>
      <c r="G4245" s="147">
        <f ca="1">IFERROR(__xludf.DUMMYFUNCTION(" VLOOKUP(A4308, IMPORTRANGE(""https://docs.google.com/spreadsheets/d/1QNLbnkR_AongFt22vMfNzfpjZ0CjpI8QI-w0wBnYA1w/"", ""Инфа!A:AA""), 6, FALSE)"),2024)</f>
        <v>2024</v>
      </c>
      <c r="H4245" s="154">
        <v>28500</v>
      </c>
      <c r="I4245" s="151" t="s">
        <v>133</v>
      </c>
      <c r="J4245" s="93" t="s">
        <v>11350</v>
      </c>
      <c r="K4245" s="153"/>
      <c r="L4245" s="153"/>
      <c r="M4245" s="153"/>
      <c r="N4245" s="153"/>
      <c r="O4245" s="153"/>
      <c r="P4245" s="153"/>
      <c r="Q4245" s="153"/>
      <c r="R4245" s="153"/>
      <c r="S4245" s="153"/>
    </row>
    <row r="4246" spans="1:19" ht="112.5">
      <c r="A4246" s="277" t="s">
        <v>25424</v>
      </c>
      <c r="B4246" s="253" t="s">
        <v>153</v>
      </c>
      <c r="C4246" s="93" t="s">
        <v>11351</v>
      </c>
      <c r="D4246" s="93" t="s">
        <v>11352</v>
      </c>
      <c r="E4246" s="148">
        <f ca="1">IFERROR(__xludf.DUMMYFUNCTION(" VLOOKUP(A4309, IMPORTRANGE(""https://docs.google.com/spreadsheets/d/1fj_Bhi2XPL3siwIh4sx4VRLAe31yD50oKdj5UlRYW0c/"", ""Сводка!A:AA""), 5, FALSE)"),280)</f>
        <v>280</v>
      </c>
      <c r="F4246" s="148" t="s">
        <v>26</v>
      </c>
      <c r="G4246" s="147">
        <f ca="1">IFERROR(__xludf.DUMMYFUNCTION(" VLOOKUP(A4309, IMPORTRANGE(""https://docs.google.com/spreadsheets/d/1QNLbnkR_AongFt22vMfNzfpjZ0CjpI8QI-w0wBnYA1w/"", ""Инфа!A:AA""), 6, FALSE)"),2024)</f>
        <v>2024</v>
      </c>
      <c r="H4246" s="150">
        <v>13400</v>
      </c>
      <c r="I4246" s="151" t="s">
        <v>126</v>
      </c>
      <c r="J4246" s="93" t="s">
        <v>11353</v>
      </c>
      <c r="K4246" s="153"/>
      <c r="L4246" s="153"/>
      <c r="M4246" s="153"/>
      <c r="N4246" s="153"/>
      <c r="O4246" s="153"/>
      <c r="P4246" s="153"/>
      <c r="Q4246" s="153"/>
      <c r="R4246" s="153"/>
      <c r="S4246" s="153"/>
    </row>
    <row r="4247" spans="1:19" ht="93.75">
      <c r="A4247" s="277" t="s">
        <v>25424</v>
      </c>
      <c r="B4247" s="253" t="s">
        <v>153</v>
      </c>
      <c r="C4247" s="93" t="s">
        <v>11354</v>
      </c>
      <c r="D4247" s="93" t="s">
        <v>11355</v>
      </c>
      <c r="E4247" s="148">
        <f ca="1">IFERROR(__xludf.DUMMYFUNCTION(" VLOOKUP(A4310, IMPORTRANGE(""https://docs.google.com/spreadsheets/d/1fj_Bhi2XPL3siwIh4sx4VRLAe31yD50oKdj5UlRYW0c/"", ""Сводка!A:AA""), 5, FALSE)"),196)</f>
        <v>196</v>
      </c>
      <c r="F4247" s="148" t="s">
        <v>26</v>
      </c>
      <c r="G4247" s="147">
        <f ca="1">IFERROR(__xludf.DUMMYFUNCTION(" VLOOKUP(A4310, IMPORTRANGE(""https://docs.google.com/spreadsheets/d/1QNLbnkR_AongFt22vMfNzfpjZ0CjpI8QI-w0wBnYA1w/"", ""Инфа!A:AA""), 6, FALSE)"),2024)</f>
        <v>2024</v>
      </c>
      <c r="H4247" s="150">
        <v>10900</v>
      </c>
      <c r="I4247" s="151" t="s">
        <v>8445</v>
      </c>
      <c r="J4247" s="93" t="s">
        <v>11356</v>
      </c>
      <c r="K4247" s="153"/>
      <c r="L4247" s="153"/>
      <c r="M4247" s="153"/>
      <c r="N4247" s="153"/>
      <c r="O4247" s="153"/>
      <c r="P4247" s="153"/>
      <c r="Q4247" s="153"/>
      <c r="R4247" s="153"/>
      <c r="S4247" s="153"/>
    </row>
    <row r="4248" spans="1:19" ht="187.5">
      <c r="A4248" s="277" t="s">
        <v>25424</v>
      </c>
      <c r="B4248" s="253" t="s">
        <v>400</v>
      </c>
      <c r="C4248" s="93" t="s">
        <v>11357</v>
      </c>
      <c r="D4248" s="93" t="s">
        <v>827</v>
      </c>
      <c r="E4248" s="148">
        <f ca="1">IFERROR(__xludf.DUMMYFUNCTION(" VLOOKUP(A4311, IMPORTRANGE(""https://docs.google.com/spreadsheets/d/1fj_Bhi2XPL3siwIh4sx4VRLAe31yD50oKdj5UlRYW0c/"", ""Сводка!A:AA""), 5, FALSE)"),320)</f>
        <v>320</v>
      </c>
      <c r="F4248" s="148" t="s">
        <v>415</v>
      </c>
      <c r="G4248" s="147">
        <f ca="1">IFERROR(__xludf.DUMMYFUNCTION(" VLOOKUP(A4311, IMPORTRANGE(""https://docs.google.com/spreadsheets/d/1QNLbnkR_AongFt22vMfNzfpjZ0CjpI8QI-w0wBnYA1w/"", ""Инфа!A:AA""), 6, FALSE)"),2024)</f>
        <v>2024</v>
      </c>
      <c r="H4248" s="150">
        <v>14600</v>
      </c>
      <c r="I4248" s="151" t="s">
        <v>161</v>
      </c>
      <c r="J4248" s="93" t="s">
        <v>11358</v>
      </c>
      <c r="K4248" s="153"/>
      <c r="L4248" s="153"/>
      <c r="M4248" s="153"/>
      <c r="N4248" s="153"/>
      <c r="O4248" s="153"/>
      <c r="P4248" s="153"/>
      <c r="Q4248" s="153"/>
      <c r="R4248" s="153"/>
      <c r="S4248" s="153"/>
    </row>
    <row r="4249" spans="1:19" ht="187.5">
      <c r="A4249" s="277" t="s">
        <v>25424</v>
      </c>
      <c r="B4249" s="253" t="s">
        <v>153</v>
      </c>
      <c r="C4249" s="93" t="s">
        <v>11357</v>
      </c>
      <c r="D4249" s="93" t="s">
        <v>11359</v>
      </c>
      <c r="E4249" s="148">
        <f ca="1">IFERROR(__xludf.DUMMYFUNCTION(" VLOOKUP(A4312, IMPORTRANGE(""https://docs.google.com/spreadsheets/d/1fj_Bhi2XPL3siwIh4sx4VRLAe31yD50oKdj5UlRYW0c/"", ""Сводка!A:AA""), 5, FALSE)"),204)</f>
        <v>204</v>
      </c>
      <c r="F4249" s="148" t="s">
        <v>50</v>
      </c>
      <c r="G4249" s="147">
        <f ca="1">IFERROR(__xludf.DUMMYFUNCTION(" VLOOKUP(A4312, IMPORTRANGE(""https://docs.google.com/spreadsheets/d/1QNLbnkR_AongFt22vMfNzfpjZ0CjpI8QI-w0wBnYA1w/"", ""Инфа!A:AA""), 6, FALSE)"),2024)</f>
        <v>2024</v>
      </c>
      <c r="H4249" s="150">
        <v>11100</v>
      </c>
      <c r="I4249" s="151" t="s">
        <v>161</v>
      </c>
      <c r="J4249" s="93" t="s">
        <v>11360</v>
      </c>
      <c r="K4249" s="153"/>
      <c r="L4249" s="153"/>
      <c r="M4249" s="153"/>
      <c r="N4249" s="153"/>
      <c r="O4249" s="153"/>
      <c r="P4249" s="153"/>
      <c r="Q4249" s="153"/>
      <c r="R4249" s="153"/>
      <c r="S4249" s="153"/>
    </row>
    <row r="4250" spans="1:19" ht="187.5">
      <c r="A4250" s="277" t="s">
        <v>25424</v>
      </c>
      <c r="B4250" s="253" t="s">
        <v>153</v>
      </c>
      <c r="C4250" s="93" t="s">
        <v>11357</v>
      </c>
      <c r="D4250" s="93" t="s">
        <v>11361</v>
      </c>
      <c r="E4250" s="148">
        <f ca="1">IFERROR(__xludf.DUMMYFUNCTION(" VLOOKUP(A4313, IMPORTRANGE(""https://docs.google.com/spreadsheets/d/1fj_Bhi2XPL3siwIh4sx4VRLAe31yD50oKdj5UlRYW0c/"", ""Сводка!A:AA""), 5, FALSE)"),244)</f>
        <v>244</v>
      </c>
      <c r="F4250" s="148" t="s">
        <v>50</v>
      </c>
      <c r="G4250" s="147">
        <f ca="1">IFERROR(__xludf.DUMMYFUNCTION(" VLOOKUP(A4313, IMPORTRANGE(""https://docs.google.com/spreadsheets/d/1QNLbnkR_AongFt22vMfNzfpjZ0CjpI8QI-w0wBnYA1w/"", ""Инфа!A:AA""), 6, FALSE)"),2024)</f>
        <v>2024</v>
      </c>
      <c r="H4250" s="150">
        <v>19600</v>
      </c>
      <c r="I4250" s="151" t="s">
        <v>161</v>
      </c>
      <c r="J4250" s="93" t="s">
        <v>11362</v>
      </c>
      <c r="K4250" s="153"/>
      <c r="L4250" s="153"/>
      <c r="M4250" s="153"/>
      <c r="N4250" s="153"/>
      <c r="O4250" s="153"/>
      <c r="P4250" s="153"/>
      <c r="Q4250" s="153"/>
      <c r="R4250" s="153"/>
      <c r="S4250" s="153"/>
    </row>
    <row r="4251" spans="1:19" ht="187.5">
      <c r="A4251" s="277" t="s">
        <v>25424</v>
      </c>
      <c r="B4251" s="253" t="s">
        <v>153</v>
      </c>
      <c r="C4251" s="93" t="s">
        <v>11357</v>
      </c>
      <c r="D4251" s="93" t="s">
        <v>11363</v>
      </c>
      <c r="E4251" s="148">
        <f ca="1">IFERROR(__xludf.DUMMYFUNCTION(" VLOOKUP(A4314, IMPORTRANGE(""https://docs.google.com/spreadsheets/d/1fj_Bhi2XPL3siwIh4sx4VRLAe31yD50oKdj5UlRYW0c/"", ""Сводка!A:AA""), 5, FALSE)"),384)</f>
        <v>384</v>
      </c>
      <c r="F4251" s="148" t="s">
        <v>50</v>
      </c>
      <c r="G4251" s="147">
        <f ca="1">IFERROR(__xludf.DUMMYFUNCTION(" VLOOKUP(A4314, IMPORTRANGE(""https://docs.google.com/spreadsheets/d/1QNLbnkR_AongFt22vMfNzfpjZ0CjpI8QI-w0wBnYA1w/"", ""Инфа!A:AA""), 6, FALSE)"),2024)</f>
        <v>2024</v>
      </c>
      <c r="H4251" s="154">
        <v>16500</v>
      </c>
      <c r="I4251" s="151" t="s">
        <v>161</v>
      </c>
      <c r="J4251" s="93" t="s">
        <v>11364</v>
      </c>
      <c r="K4251" s="153"/>
      <c r="L4251" s="153"/>
      <c r="M4251" s="153"/>
      <c r="N4251" s="153"/>
      <c r="O4251" s="153"/>
      <c r="P4251" s="153"/>
      <c r="Q4251" s="153"/>
      <c r="R4251" s="153"/>
      <c r="S4251" s="153"/>
    </row>
    <row r="4252" spans="1:19" ht="187.5">
      <c r="A4252" s="277" t="s">
        <v>25424</v>
      </c>
      <c r="B4252" s="253" t="s">
        <v>153</v>
      </c>
      <c r="C4252" s="93" t="s">
        <v>11365</v>
      </c>
      <c r="D4252" s="93" t="s">
        <v>11366</v>
      </c>
      <c r="E4252" s="148">
        <f ca="1">IFERROR(__xludf.DUMMYFUNCTION(" VLOOKUP(A4315, IMPORTRANGE(""https://docs.google.com/spreadsheets/d/1fj_Bhi2XPL3siwIh4sx4VRLAe31yD50oKdj5UlRYW0c/"", ""Сводка!A:AA""), 5, FALSE)"),352)</f>
        <v>352</v>
      </c>
      <c r="F4252" s="148" t="s">
        <v>108</v>
      </c>
      <c r="G4252" s="147">
        <f ca="1">IFERROR(__xludf.DUMMYFUNCTION(" VLOOKUP(A4315, IMPORTRANGE(""https://docs.google.com/spreadsheets/d/1QNLbnkR_AongFt22vMfNzfpjZ0CjpI8QI-w0wBnYA1w/"", ""Инфа!A:AA""), 6, FALSE)"),2024)</f>
        <v>2024</v>
      </c>
      <c r="H4252" s="154">
        <v>15600</v>
      </c>
      <c r="I4252" s="151" t="s">
        <v>133</v>
      </c>
      <c r="J4252" s="93" t="s">
        <v>11367</v>
      </c>
      <c r="K4252" s="153"/>
      <c r="L4252" s="153"/>
      <c r="M4252" s="153"/>
      <c r="N4252" s="153"/>
      <c r="O4252" s="153"/>
      <c r="P4252" s="153"/>
      <c r="Q4252" s="153"/>
      <c r="R4252" s="153"/>
      <c r="S4252" s="153"/>
    </row>
    <row r="4253" spans="1:19" ht="150">
      <c r="A4253" s="277" t="s">
        <v>25424</v>
      </c>
      <c r="B4253" s="253" t="s">
        <v>153</v>
      </c>
      <c r="C4253" s="96" t="s">
        <v>11368</v>
      </c>
      <c r="D4253" s="96" t="s">
        <v>11369</v>
      </c>
      <c r="E4253" s="148">
        <f ca="1">IFERROR(__xludf.DUMMYFUNCTION(" VLOOKUP(A4316, IMPORTRANGE(""https://docs.google.com/spreadsheets/d/1fj_Bhi2XPL3siwIh4sx4VRLAe31yD50oKdj5UlRYW0c/"", ""Сводка!A:AA""), 5, FALSE)"),146)</f>
        <v>146</v>
      </c>
      <c r="F4253" s="148" t="s">
        <v>108</v>
      </c>
      <c r="G4253" s="147">
        <f ca="1">IFERROR(__xludf.DUMMYFUNCTION(" VLOOKUP(A4316, IMPORTRANGE(""https://docs.google.com/spreadsheets/d/1QNLbnkR_AongFt22vMfNzfpjZ0CjpI8QI-w0wBnYA1w/"", ""Инфа!A:AA""), 6, FALSE)"),2024)</f>
        <v>2024</v>
      </c>
      <c r="H4253" s="150">
        <v>9400</v>
      </c>
      <c r="I4253" s="151" t="s">
        <v>133</v>
      </c>
      <c r="J4253" s="93" t="s">
        <v>11370</v>
      </c>
      <c r="K4253" s="153"/>
      <c r="L4253" s="153"/>
      <c r="M4253" s="153"/>
      <c r="N4253" s="153"/>
      <c r="O4253" s="153"/>
      <c r="P4253" s="153"/>
      <c r="Q4253" s="153"/>
      <c r="R4253" s="153"/>
      <c r="S4253" s="153"/>
    </row>
    <row r="4254" spans="1:19" ht="187.5">
      <c r="A4254" s="277" t="s">
        <v>25424</v>
      </c>
      <c r="B4254" s="253" t="s">
        <v>153</v>
      </c>
      <c r="C4254" s="93" t="s">
        <v>11368</v>
      </c>
      <c r="D4254" s="93" t="s">
        <v>11371</v>
      </c>
      <c r="E4254" s="148">
        <f ca="1">IFERROR(__xludf.DUMMYFUNCTION(" VLOOKUP(A4317, IMPORTRANGE(""https://docs.google.com/spreadsheets/d/1fj_Bhi2XPL3siwIh4sx4VRLAe31yD50oKdj5UlRYW0c/"", ""Сводка!A:AA""), 5, FALSE)"),300)</f>
        <v>300</v>
      </c>
      <c r="F4254" s="148" t="s">
        <v>108</v>
      </c>
      <c r="G4254" s="147">
        <f ca="1">IFERROR(__xludf.DUMMYFUNCTION(" VLOOKUP(A4317, IMPORTRANGE(""https://docs.google.com/spreadsheets/d/1QNLbnkR_AongFt22vMfNzfpjZ0CjpI8QI-w0wBnYA1w/"", ""Инфа!A:AA""), 6, FALSE)"),2024)</f>
        <v>2024</v>
      </c>
      <c r="H4254" s="150">
        <v>23000</v>
      </c>
      <c r="I4254" s="151" t="s">
        <v>133</v>
      </c>
      <c r="J4254" s="93" t="s">
        <v>11372</v>
      </c>
      <c r="K4254" s="153"/>
      <c r="L4254" s="153"/>
      <c r="M4254" s="153"/>
      <c r="N4254" s="153"/>
      <c r="O4254" s="153"/>
      <c r="P4254" s="153"/>
      <c r="Q4254" s="153"/>
      <c r="R4254" s="153"/>
      <c r="S4254" s="153"/>
    </row>
    <row r="4255" spans="1:19" ht="150">
      <c r="A4255" s="277" t="s">
        <v>25424</v>
      </c>
      <c r="B4255" s="253" t="s">
        <v>153</v>
      </c>
      <c r="C4255" s="93" t="s">
        <v>11373</v>
      </c>
      <c r="D4255" s="93" t="s">
        <v>11374</v>
      </c>
      <c r="E4255" s="148">
        <f ca="1">IFERROR(__xludf.DUMMYFUNCTION(" VLOOKUP(A4318, IMPORTRANGE(""https://docs.google.com/spreadsheets/d/1fj_Bhi2XPL3siwIh4sx4VRLAe31yD50oKdj5UlRYW0c/"", ""Сводка!A:AA""), 5, FALSE)"),434)</f>
        <v>434</v>
      </c>
      <c r="F4255" s="148" t="s">
        <v>50</v>
      </c>
      <c r="G4255" s="147">
        <f ca="1">IFERROR(__xludf.DUMMYFUNCTION(" VLOOKUP(A4318, IMPORTRANGE(""https://docs.google.com/spreadsheets/d/1QNLbnkR_AongFt22vMfNzfpjZ0CjpI8QI-w0wBnYA1w/"", ""Инфа!A:AA""), 6, FALSE)"),2024)</f>
        <v>2024</v>
      </c>
      <c r="H4255" s="154">
        <v>18000</v>
      </c>
      <c r="I4255" s="151" t="s">
        <v>161</v>
      </c>
      <c r="J4255" s="93" t="s">
        <v>11375</v>
      </c>
      <c r="K4255" s="153"/>
      <c r="L4255" s="153"/>
      <c r="M4255" s="153"/>
      <c r="N4255" s="153"/>
      <c r="O4255" s="153"/>
      <c r="P4255" s="153"/>
      <c r="Q4255" s="153"/>
      <c r="R4255" s="153"/>
      <c r="S4255" s="153"/>
    </row>
    <row r="4256" spans="1:19" ht="150">
      <c r="A4256" s="277" t="s">
        <v>25424</v>
      </c>
      <c r="B4256" s="253" t="s">
        <v>153</v>
      </c>
      <c r="C4256" s="93" t="s">
        <v>11376</v>
      </c>
      <c r="D4256" s="93" t="s">
        <v>11377</v>
      </c>
      <c r="E4256" s="148">
        <f ca="1">IFERROR(__xludf.DUMMYFUNCTION(" VLOOKUP(A4319, IMPORTRANGE(""https://docs.google.com/spreadsheets/d/1fj_Bhi2XPL3siwIh4sx4VRLAe31yD50oKdj5UlRYW0c/"", ""Сводка!A:AA""), 5, FALSE)"),276)</f>
        <v>276</v>
      </c>
      <c r="F4256" s="148" t="s">
        <v>50</v>
      </c>
      <c r="G4256" s="147">
        <f ca="1">IFERROR(__xludf.DUMMYFUNCTION(" VLOOKUP(A4319, IMPORTRANGE(""https://docs.google.com/spreadsheets/d/1QNLbnkR_AongFt22vMfNzfpjZ0CjpI8QI-w0wBnYA1w/"", ""Инфа!A:AA""), 6, FALSE)"),2024)</f>
        <v>2024</v>
      </c>
      <c r="H4256" s="150">
        <v>13300</v>
      </c>
      <c r="I4256" s="151" t="s">
        <v>133</v>
      </c>
      <c r="J4256" s="93" t="s">
        <v>11378</v>
      </c>
      <c r="K4256" s="153"/>
      <c r="L4256" s="153"/>
      <c r="M4256" s="153"/>
      <c r="N4256" s="153"/>
      <c r="O4256" s="153"/>
      <c r="P4256" s="153"/>
      <c r="Q4256" s="153"/>
      <c r="R4256" s="153"/>
      <c r="S4256" s="153"/>
    </row>
    <row r="4257" spans="1:19" ht="131.25">
      <c r="A4257" s="277" t="s">
        <v>25424</v>
      </c>
      <c r="B4257" s="253" t="s">
        <v>153</v>
      </c>
      <c r="C4257" s="93" t="s">
        <v>11379</v>
      </c>
      <c r="D4257" s="93" t="s">
        <v>11380</v>
      </c>
      <c r="E4257" s="148">
        <f ca="1">IFERROR(__xludf.DUMMYFUNCTION(" VLOOKUP(A4320, IMPORTRANGE(""https://docs.google.com/spreadsheets/d/1fj_Bhi2XPL3siwIh4sx4VRLAe31yD50oKdj5UlRYW0c/"", ""Сводка!A:AA""), 5, FALSE)"),372)</f>
        <v>372</v>
      </c>
      <c r="F4257" s="148" t="s">
        <v>50</v>
      </c>
      <c r="G4257" s="147">
        <f ca="1">IFERROR(__xludf.DUMMYFUNCTION(" VLOOKUP(A4320, IMPORTRANGE(""https://docs.google.com/spreadsheets/d/1QNLbnkR_AongFt22vMfNzfpjZ0CjpI8QI-w0wBnYA1w/"", ""Инфа!A:AA""), 6, FALSE)"),2024)</f>
        <v>2024</v>
      </c>
      <c r="H4257" s="154">
        <v>16200</v>
      </c>
      <c r="I4257" s="151" t="s">
        <v>5971</v>
      </c>
      <c r="J4257" s="93" t="s">
        <v>11381</v>
      </c>
      <c r="K4257" s="153"/>
      <c r="L4257" s="153"/>
      <c r="M4257" s="153"/>
      <c r="N4257" s="153"/>
      <c r="O4257" s="153"/>
      <c r="P4257" s="153"/>
      <c r="Q4257" s="153"/>
      <c r="R4257" s="153"/>
      <c r="S4257" s="153"/>
    </row>
    <row r="4258" spans="1:19" ht="131.25">
      <c r="A4258" s="277" t="s">
        <v>25424</v>
      </c>
      <c r="B4258" s="253" t="s">
        <v>400</v>
      </c>
      <c r="C4258" s="93" t="s">
        <v>11382</v>
      </c>
      <c r="D4258" s="93" t="s">
        <v>11383</v>
      </c>
      <c r="E4258" s="148">
        <f ca="1">IFERROR(__xludf.DUMMYFUNCTION(" VLOOKUP(A4321, IMPORTRANGE(""https://docs.google.com/spreadsheets/d/1fj_Bhi2XPL3siwIh4sx4VRLAe31yD50oKdj5UlRYW0c/"", ""Сводка!A:AA""), 5, FALSE)"),144)</f>
        <v>144</v>
      </c>
      <c r="F4258" s="148" t="s">
        <v>415</v>
      </c>
      <c r="G4258" s="147">
        <f ca="1">IFERROR(__xludf.DUMMYFUNCTION(" VLOOKUP(A4321, IMPORTRANGE(""https://docs.google.com/spreadsheets/d/1QNLbnkR_AongFt22vMfNzfpjZ0CjpI8QI-w0wBnYA1w/"", ""Инфа!A:AA""), 6, FALSE)"),2024)</f>
        <v>2024</v>
      </c>
      <c r="H4258" s="150">
        <v>13600</v>
      </c>
      <c r="I4258" s="151" t="s">
        <v>501</v>
      </c>
      <c r="J4258" s="93" t="s">
        <v>11384</v>
      </c>
      <c r="K4258" s="153"/>
      <c r="L4258" s="153"/>
      <c r="M4258" s="153"/>
      <c r="N4258" s="153"/>
      <c r="O4258" s="153"/>
      <c r="P4258" s="153"/>
      <c r="Q4258" s="153"/>
      <c r="R4258" s="153"/>
      <c r="S4258" s="153"/>
    </row>
    <row r="4259" spans="1:19" ht="150">
      <c r="A4259" s="277" t="s">
        <v>25424</v>
      </c>
      <c r="B4259" s="253" t="s">
        <v>400</v>
      </c>
      <c r="C4259" s="93" t="s">
        <v>11385</v>
      </c>
      <c r="D4259" s="93" t="s">
        <v>11386</v>
      </c>
      <c r="E4259" s="148">
        <f ca="1">IFERROR(__xludf.DUMMYFUNCTION(" VLOOKUP(A4322, IMPORTRANGE(""https://docs.google.com/spreadsheets/d/1fj_Bhi2XPL3siwIh4sx4VRLAe31yD50oKdj5UlRYW0c/"", ""Сводка!A:AA""), 5, FALSE)"),148)</f>
        <v>148</v>
      </c>
      <c r="F4259" s="148" t="s">
        <v>26</v>
      </c>
      <c r="G4259" s="147">
        <f ca="1">IFERROR(__xludf.DUMMYFUNCTION(" VLOOKUP(A4322, IMPORTRANGE(""https://docs.google.com/spreadsheets/d/1QNLbnkR_AongFt22vMfNzfpjZ0CjpI8QI-w0wBnYA1w/"", ""Инфа!A:AA""), 6, FALSE)"),2024)</f>
        <v>2024</v>
      </c>
      <c r="H4259" s="150">
        <v>9400</v>
      </c>
      <c r="I4259" s="151" t="s">
        <v>161</v>
      </c>
      <c r="J4259" s="93" t="s">
        <v>11387</v>
      </c>
      <c r="K4259" s="153"/>
      <c r="L4259" s="153"/>
      <c r="M4259" s="153"/>
      <c r="N4259" s="153"/>
      <c r="O4259" s="153"/>
      <c r="P4259" s="153"/>
      <c r="Q4259" s="153"/>
      <c r="R4259" s="153"/>
      <c r="S4259" s="153"/>
    </row>
    <row r="4260" spans="1:19" ht="168.75">
      <c r="A4260" s="277" t="s">
        <v>25424</v>
      </c>
      <c r="B4260" s="253" t="s">
        <v>400</v>
      </c>
      <c r="C4260" s="93" t="s">
        <v>11388</v>
      </c>
      <c r="D4260" s="93" t="s">
        <v>11389</v>
      </c>
      <c r="E4260" s="148">
        <f ca="1">IFERROR(__xludf.DUMMYFUNCTION(" VLOOKUP(A4323, IMPORTRANGE(""https://docs.google.com/spreadsheets/d/1fj_Bhi2XPL3siwIh4sx4VRLAe31yD50oKdj5UlRYW0c/"", ""Сводка!A:AA""), 5, FALSE)"),128)</f>
        <v>128</v>
      </c>
      <c r="F4260" s="148" t="s">
        <v>415</v>
      </c>
      <c r="G4260" s="147">
        <f ca="1">IFERROR(__xludf.DUMMYFUNCTION(" VLOOKUP(A4323, IMPORTRANGE(""https://docs.google.com/spreadsheets/d/1QNLbnkR_AongFt22vMfNzfpjZ0CjpI8QI-w0wBnYA1w/"", ""Инфа!A:AA""), 6, FALSE)"),2024)</f>
        <v>2024</v>
      </c>
      <c r="H4260" s="150">
        <v>8800</v>
      </c>
      <c r="I4260" s="151" t="s">
        <v>614</v>
      </c>
      <c r="J4260" s="93" t="s">
        <v>11390</v>
      </c>
      <c r="K4260" s="153"/>
      <c r="L4260" s="153"/>
      <c r="M4260" s="153"/>
      <c r="N4260" s="153"/>
      <c r="O4260" s="153"/>
      <c r="P4260" s="153"/>
      <c r="Q4260" s="153"/>
      <c r="R4260" s="153"/>
      <c r="S4260" s="153"/>
    </row>
    <row r="4261" spans="1:19" ht="243.75">
      <c r="A4261" s="277" t="s">
        <v>25424</v>
      </c>
      <c r="B4261" s="253" t="s">
        <v>23</v>
      </c>
      <c r="C4261" s="93" t="s">
        <v>11391</v>
      </c>
      <c r="D4261" s="93" t="s">
        <v>11392</v>
      </c>
      <c r="E4261" s="148">
        <f ca="1">IFERROR(__xludf.DUMMYFUNCTION(" VLOOKUP(A4324, IMPORTRANGE(""https://docs.google.com/spreadsheets/d/1fj_Bhi2XPL3siwIh4sx4VRLAe31yD50oKdj5UlRYW0c/"", ""Сводка!A:AA""), 5, FALSE)"),88)</f>
        <v>88</v>
      </c>
      <c r="F4261" s="148" t="s">
        <v>11393</v>
      </c>
      <c r="G4261" s="147">
        <f ca="1">IFERROR(__xludf.DUMMYFUNCTION(" VLOOKUP(A4324, IMPORTRANGE(""https://docs.google.com/spreadsheets/d/1QNLbnkR_AongFt22vMfNzfpjZ0CjpI8QI-w0wBnYA1w/"", ""Инфа!A:AA""), 6, FALSE)"),2024)</f>
        <v>2024</v>
      </c>
      <c r="H4261" s="150">
        <v>7600</v>
      </c>
      <c r="I4261" s="151" t="s">
        <v>5971</v>
      </c>
      <c r="J4261" s="99" t="s">
        <v>11394</v>
      </c>
      <c r="K4261" s="153"/>
      <c r="L4261" s="153"/>
      <c r="M4261" s="153"/>
      <c r="N4261" s="153"/>
      <c r="O4261" s="153"/>
      <c r="P4261" s="153"/>
      <c r="Q4261" s="153"/>
      <c r="R4261" s="153"/>
      <c r="S4261" s="153"/>
    </row>
    <row r="4262" spans="1:19" ht="112.5">
      <c r="A4262" s="277" t="s">
        <v>25424</v>
      </c>
      <c r="B4262" s="253" t="s">
        <v>153</v>
      </c>
      <c r="C4262" s="93" t="s">
        <v>11395</v>
      </c>
      <c r="D4262" s="93" t="s">
        <v>11396</v>
      </c>
      <c r="E4262" s="148">
        <f ca="1">IFERROR(__xludf.DUMMYFUNCTION(" VLOOKUP(A4325, IMPORTRANGE(""https://docs.google.com/spreadsheets/d/1fj_Bhi2XPL3siwIh4sx4VRLAe31yD50oKdj5UlRYW0c/"", ""Сводка!A:AA""), 5, FALSE)"),96)</f>
        <v>96</v>
      </c>
      <c r="F4262" s="148" t="s">
        <v>165</v>
      </c>
      <c r="G4262" s="147">
        <f ca="1">IFERROR(__xludf.DUMMYFUNCTION(" VLOOKUP(A4325, IMPORTRANGE(""https://docs.google.com/spreadsheets/d/1QNLbnkR_AongFt22vMfNzfpjZ0CjpI8QI-w0wBnYA1w/"", ""Инфа!A:AA""), 6, FALSE)"),2024)</f>
        <v>2024</v>
      </c>
      <c r="H4262" s="150">
        <v>7900</v>
      </c>
      <c r="I4262" s="156" t="s">
        <v>558</v>
      </c>
      <c r="J4262" s="93" t="s">
        <v>11397</v>
      </c>
      <c r="K4262" s="153"/>
      <c r="L4262" s="153"/>
      <c r="M4262" s="153"/>
      <c r="N4262" s="153"/>
      <c r="O4262" s="153"/>
      <c r="P4262" s="153"/>
      <c r="Q4262" s="153"/>
      <c r="R4262" s="153"/>
      <c r="S4262" s="153"/>
    </row>
    <row r="4263" spans="1:19" ht="168.75">
      <c r="A4263" s="277" t="s">
        <v>25424</v>
      </c>
      <c r="B4263" s="253" t="s">
        <v>400</v>
      </c>
      <c r="C4263" s="93" t="s">
        <v>11398</v>
      </c>
      <c r="D4263" s="93" t="s">
        <v>11399</v>
      </c>
      <c r="E4263" s="148">
        <f ca="1">IFERROR(__xludf.DUMMYFUNCTION(" VLOOKUP(A4326, IMPORTRANGE(""https://docs.google.com/spreadsheets/d/1fj_Bhi2XPL3siwIh4sx4VRLAe31yD50oKdj5UlRYW0c/"", ""Сводка!A:AA""), 5, FALSE)"),144)</f>
        <v>144</v>
      </c>
      <c r="F4263" s="148" t="s">
        <v>415</v>
      </c>
      <c r="G4263" s="147">
        <f ca="1">IFERROR(__xludf.DUMMYFUNCTION(" VLOOKUP(A4326, IMPORTRANGE(""https://docs.google.com/spreadsheets/d/1QNLbnkR_AongFt22vMfNzfpjZ0CjpI8QI-w0wBnYA1w/"", ""Инфа!A:AA""), 6, FALSE)"),2024)</f>
        <v>2024</v>
      </c>
      <c r="H4263" s="150">
        <v>9300</v>
      </c>
      <c r="I4263" s="156" t="s">
        <v>489</v>
      </c>
      <c r="J4263" s="93" t="s">
        <v>11400</v>
      </c>
      <c r="K4263" s="153"/>
      <c r="L4263" s="153"/>
      <c r="M4263" s="153"/>
      <c r="N4263" s="153"/>
      <c r="O4263" s="153"/>
      <c r="P4263" s="153"/>
      <c r="Q4263" s="153"/>
      <c r="R4263" s="153"/>
      <c r="S4263" s="153"/>
    </row>
    <row r="4264" spans="1:19" ht="225">
      <c r="A4264" s="277" t="s">
        <v>25424</v>
      </c>
      <c r="B4264" s="253" t="s">
        <v>400</v>
      </c>
      <c r="C4264" s="93" t="s">
        <v>11398</v>
      </c>
      <c r="D4264" s="93" t="s">
        <v>11401</v>
      </c>
      <c r="E4264" s="148">
        <f ca="1">IFERROR(__xludf.DUMMYFUNCTION(" VLOOKUP(A4327, IMPORTRANGE(""https://docs.google.com/spreadsheets/d/1fj_Bhi2XPL3siwIh4sx4VRLAe31yD50oKdj5UlRYW0c/"", ""Сводка!A:AA""), 5, FALSE)"),100)</f>
        <v>100</v>
      </c>
      <c r="F4264" s="148" t="s">
        <v>415</v>
      </c>
      <c r="G4264" s="147">
        <f ca="1">IFERROR(__xludf.DUMMYFUNCTION(" VLOOKUP(A4327, IMPORTRANGE(""https://docs.google.com/spreadsheets/d/1QNLbnkR_AongFt22vMfNzfpjZ0CjpI8QI-w0wBnYA1w/"", ""Инфа!A:AA""), 6, FALSE)"),2024)</f>
        <v>2024</v>
      </c>
      <c r="H4264" s="150">
        <v>14300</v>
      </c>
      <c r="I4264" s="151" t="s">
        <v>650</v>
      </c>
      <c r="J4264" s="93" t="s">
        <v>11402</v>
      </c>
      <c r="K4264" s="153"/>
      <c r="L4264" s="153"/>
      <c r="M4264" s="153"/>
      <c r="N4264" s="153"/>
      <c r="O4264" s="153"/>
      <c r="P4264" s="153"/>
      <c r="Q4264" s="153"/>
      <c r="R4264" s="153"/>
      <c r="S4264" s="153"/>
    </row>
    <row r="4265" spans="1:19" ht="75">
      <c r="A4265" s="277" t="s">
        <v>25424</v>
      </c>
      <c r="B4265" s="253" t="s">
        <v>400</v>
      </c>
      <c r="C4265" s="93" t="s">
        <v>11403</v>
      </c>
      <c r="D4265" s="93" t="s">
        <v>11404</v>
      </c>
      <c r="E4265" s="148">
        <f ca="1">IFERROR(__xludf.DUMMYFUNCTION(" VLOOKUP(A4328, IMPORTRANGE(""https://docs.google.com/spreadsheets/d/1fj_Bhi2XPL3siwIh4sx4VRLAe31yD50oKdj5UlRYW0c/"", ""Сводка!A:AA""), 5, FALSE)"),56)</f>
        <v>56</v>
      </c>
      <c r="F4265" s="148" t="s">
        <v>415</v>
      </c>
      <c r="G4265" s="147">
        <f ca="1">IFERROR(__xludf.DUMMYFUNCTION(" VLOOKUP(A4328, IMPORTRANGE(""https://docs.google.com/spreadsheets/d/1QNLbnkR_AongFt22vMfNzfpjZ0CjpI8QI-w0wBnYA1w/"", ""Инфа!A:AA""), 6, FALSE)"),2024)</f>
        <v>2024</v>
      </c>
      <c r="H4265" s="150">
        <v>8400</v>
      </c>
      <c r="I4265" s="151" t="s">
        <v>404</v>
      </c>
      <c r="J4265" s="93" t="s">
        <v>11405</v>
      </c>
      <c r="K4265" s="153"/>
      <c r="L4265" s="153"/>
      <c r="M4265" s="153"/>
      <c r="N4265" s="153"/>
      <c r="O4265" s="153"/>
      <c r="P4265" s="153"/>
      <c r="Q4265" s="153"/>
      <c r="R4265" s="153"/>
      <c r="S4265" s="153"/>
    </row>
    <row r="4266" spans="1:19" ht="187.5">
      <c r="A4266" s="277" t="s">
        <v>25424</v>
      </c>
      <c r="B4266" s="253" t="s">
        <v>153</v>
      </c>
      <c r="C4266" s="97" t="s">
        <v>11406</v>
      </c>
      <c r="D4266" s="97" t="s">
        <v>11407</v>
      </c>
      <c r="E4266" s="148">
        <f ca="1">IFERROR(__xludf.DUMMYFUNCTION(" VLOOKUP(A4329, IMPORTRANGE(""https://docs.google.com/spreadsheets/d/1fj_Bhi2XPL3siwIh4sx4VRLAe31yD50oKdj5UlRYW0c/"", ""Сводка!A:AA""), 5, FALSE)"),112)</f>
        <v>112</v>
      </c>
      <c r="F4266" s="147" t="s">
        <v>165</v>
      </c>
      <c r="G4266" s="147">
        <f ca="1">IFERROR(__xludf.DUMMYFUNCTION(" VLOOKUP(A4329, IMPORTRANGE(""https://docs.google.com/spreadsheets/d/1QNLbnkR_AongFt22vMfNzfpjZ0CjpI8QI-w0wBnYA1w/"", ""Инфа!A:AA""), 6, FALSE)"),2024)</f>
        <v>2024</v>
      </c>
      <c r="H4266" s="150">
        <v>11700</v>
      </c>
      <c r="I4266" s="160" t="s">
        <v>445</v>
      </c>
      <c r="J4266" s="97" t="s">
        <v>11408</v>
      </c>
      <c r="K4266" s="153"/>
      <c r="L4266" s="153"/>
      <c r="M4266" s="153"/>
      <c r="N4266" s="153"/>
      <c r="O4266" s="153"/>
      <c r="P4266" s="153"/>
      <c r="Q4266" s="153"/>
      <c r="R4266" s="153"/>
      <c r="S4266" s="153"/>
    </row>
    <row r="4267" spans="1:19" ht="56.25">
      <c r="A4267" s="277" t="s">
        <v>25424</v>
      </c>
      <c r="B4267" s="253" t="s">
        <v>400</v>
      </c>
      <c r="C4267" s="93" t="s">
        <v>11409</v>
      </c>
      <c r="D4267" s="93" t="s">
        <v>11410</v>
      </c>
      <c r="E4267" s="148">
        <f ca="1">IFERROR(__xludf.DUMMYFUNCTION(" VLOOKUP(A4330, IMPORTRANGE(""https://docs.google.com/spreadsheets/d/1fj_Bhi2XPL3siwIh4sx4VRLAe31yD50oKdj5UlRYW0c/"", ""Сводка!A:AA""), 5, FALSE)"),128)</f>
        <v>128</v>
      </c>
      <c r="F4267" s="148" t="s">
        <v>677</v>
      </c>
      <c r="G4267" s="147">
        <f ca="1">IFERROR(__xludf.DUMMYFUNCTION(" VLOOKUP(A4330, IMPORTRANGE(""https://docs.google.com/spreadsheets/d/1QNLbnkR_AongFt22vMfNzfpjZ0CjpI8QI-w0wBnYA1w/"", ""Инфа!A:AA""), 6, FALSE)"),2023)</f>
        <v>2023</v>
      </c>
      <c r="H4267" s="150">
        <v>8800</v>
      </c>
      <c r="I4267" s="151" t="s">
        <v>210</v>
      </c>
      <c r="J4267" s="93"/>
      <c r="K4267" s="153"/>
      <c r="L4267" s="153"/>
      <c r="M4267" s="153"/>
      <c r="N4267" s="153"/>
      <c r="O4267" s="153"/>
      <c r="P4267" s="153"/>
      <c r="Q4267" s="153"/>
      <c r="R4267" s="153"/>
      <c r="S4267" s="153"/>
    </row>
    <row r="4268" spans="1:19" ht="75">
      <c r="A4268" s="277" t="s">
        <v>25424</v>
      </c>
      <c r="B4268" s="253" t="s">
        <v>153</v>
      </c>
      <c r="C4268" s="93" t="s">
        <v>11411</v>
      </c>
      <c r="D4268" s="93" t="s">
        <v>11412</v>
      </c>
      <c r="E4268" s="148">
        <f ca="1">IFERROR(__xludf.DUMMYFUNCTION(" VLOOKUP(A4331, IMPORTRANGE(""https://docs.google.com/spreadsheets/d/1fj_Bhi2XPL3siwIh4sx4VRLAe31yD50oKdj5UlRYW0c/"", ""Сводка!A:AA""), 5, FALSE)"),184)</f>
        <v>184</v>
      </c>
      <c r="F4268" s="148" t="s">
        <v>266</v>
      </c>
      <c r="G4268" s="147">
        <f ca="1">IFERROR(__xludf.DUMMYFUNCTION(" VLOOKUP(A4331, IMPORTRANGE(""https://docs.google.com/spreadsheets/d/1QNLbnkR_AongFt22vMfNzfpjZ0CjpI8QI-w0wBnYA1w/"", ""Инфа!A:AA""), 6, FALSE)"),2024)</f>
        <v>2024</v>
      </c>
      <c r="H4268" s="150">
        <v>10500</v>
      </c>
      <c r="I4268" s="151" t="s">
        <v>138</v>
      </c>
      <c r="J4268" s="93" t="s">
        <v>11413</v>
      </c>
      <c r="K4268" s="153"/>
      <c r="L4268" s="153"/>
      <c r="M4268" s="153"/>
      <c r="N4268" s="153"/>
      <c r="O4268" s="153"/>
      <c r="P4268" s="153"/>
      <c r="Q4268" s="153"/>
      <c r="R4268" s="153"/>
      <c r="S4268" s="153"/>
    </row>
    <row r="4269" spans="1:19" ht="112.5">
      <c r="A4269" s="277" t="s">
        <v>25424</v>
      </c>
      <c r="B4269" s="253" t="s">
        <v>153</v>
      </c>
      <c r="C4269" s="93" t="s">
        <v>11414</v>
      </c>
      <c r="D4269" s="93" t="s">
        <v>11415</v>
      </c>
      <c r="E4269" s="148">
        <f ca="1">IFERROR(__xludf.DUMMYFUNCTION(" VLOOKUP(A4332, IMPORTRANGE(""https://docs.google.com/spreadsheets/d/1fj_Bhi2XPL3siwIh4sx4VRLAe31yD50oKdj5UlRYW0c/"", ""Сводка!A:AA""), 5, FALSE)"),192)</f>
        <v>192</v>
      </c>
      <c r="F4269" s="148" t="s">
        <v>266</v>
      </c>
      <c r="G4269" s="147">
        <f ca="1">IFERROR(__xludf.DUMMYFUNCTION(" VLOOKUP(A4332, IMPORTRANGE(""https://docs.google.com/spreadsheets/d/1QNLbnkR_AongFt22vMfNzfpjZ0CjpI8QI-w0wBnYA1w/"", ""Инфа!A:AA""), 6, FALSE)"),2024)</f>
        <v>2024</v>
      </c>
      <c r="H4269" s="150">
        <v>10800</v>
      </c>
      <c r="I4269" s="151" t="s">
        <v>138</v>
      </c>
      <c r="J4269" s="93" t="s">
        <v>11416</v>
      </c>
      <c r="K4269" s="153"/>
      <c r="L4269" s="153"/>
      <c r="M4269" s="153"/>
      <c r="N4269" s="153"/>
      <c r="O4269" s="153"/>
      <c r="P4269" s="153"/>
      <c r="Q4269" s="153"/>
      <c r="R4269" s="153"/>
      <c r="S4269" s="153"/>
    </row>
    <row r="4270" spans="1:19" ht="131.25">
      <c r="A4270" s="277" t="s">
        <v>25424</v>
      </c>
      <c r="B4270" s="253" t="s">
        <v>400</v>
      </c>
      <c r="C4270" s="93" t="s">
        <v>11414</v>
      </c>
      <c r="D4270" s="93" t="s">
        <v>11417</v>
      </c>
      <c r="E4270" s="148">
        <f ca="1">IFERROR(__xludf.DUMMYFUNCTION(" VLOOKUP(A4333, IMPORTRANGE(""https://docs.google.com/spreadsheets/d/1fj_Bhi2XPL3siwIh4sx4VRLAe31yD50oKdj5UlRYW0c/"", ""Сводка!A:AA""), 5, FALSE)"),192)</f>
        <v>192</v>
      </c>
      <c r="F4270" s="148" t="s">
        <v>1060</v>
      </c>
      <c r="G4270" s="147">
        <f ca="1">IFERROR(__xludf.DUMMYFUNCTION(" VLOOKUP(A4333, IMPORTRANGE(""https://docs.google.com/spreadsheets/d/1QNLbnkR_AongFt22vMfNzfpjZ0CjpI8QI-w0wBnYA1w/"", ""Инфа!A:AA""), 6, FALSE)"),2024)</f>
        <v>2024</v>
      </c>
      <c r="H4270" s="150">
        <v>10800</v>
      </c>
      <c r="I4270" s="151" t="s">
        <v>138</v>
      </c>
      <c r="J4270" s="93" t="s">
        <v>11418</v>
      </c>
      <c r="K4270" s="153"/>
      <c r="L4270" s="153"/>
      <c r="M4270" s="153"/>
      <c r="N4270" s="153"/>
      <c r="O4270" s="153"/>
      <c r="P4270" s="153"/>
      <c r="Q4270" s="153"/>
      <c r="R4270" s="153"/>
      <c r="S4270" s="153"/>
    </row>
    <row r="4271" spans="1:19" ht="131.25">
      <c r="A4271" s="277" t="s">
        <v>25424</v>
      </c>
      <c r="B4271" s="253" t="s">
        <v>400</v>
      </c>
      <c r="C4271" s="93" t="s">
        <v>11414</v>
      </c>
      <c r="D4271" s="93" t="s">
        <v>11419</v>
      </c>
      <c r="E4271" s="148">
        <f ca="1">IFERROR(__xludf.DUMMYFUNCTION(" VLOOKUP(A4334, IMPORTRANGE(""https://docs.google.com/spreadsheets/d/1fj_Bhi2XPL3siwIh4sx4VRLAe31yD50oKdj5UlRYW0c/"", ""Сводка!A:AA""), 5, FALSE)"),184)</f>
        <v>184</v>
      </c>
      <c r="F4271" s="148" t="s">
        <v>677</v>
      </c>
      <c r="G4271" s="147">
        <f ca="1">IFERROR(__xludf.DUMMYFUNCTION(" VLOOKUP(A4334, IMPORTRANGE(""https://docs.google.com/spreadsheets/d/1QNLbnkR_AongFt22vMfNzfpjZ0CjpI8QI-w0wBnYA1w/"", ""Инфа!A:AA""), 6, FALSE)"),2024)</f>
        <v>2024</v>
      </c>
      <c r="H4271" s="150">
        <v>10500</v>
      </c>
      <c r="I4271" s="151" t="s">
        <v>42</v>
      </c>
      <c r="J4271" s="93" t="s">
        <v>11420</v>
      </c>
      <c r="K4271" s="153"/>
      <c r="L4271" s="153"/>
      <c r="M4271" s="153"/>
      <c r="N4271" s="153"/>
      <c r="O4271" s="153"/>
      <c r="P4271" s="153"/>
      <c r="Q4271" s="153"/>
      <c r="R4271" s="153"/>
      <c r="S4271" s="153"/>
    </row>
    <row r="4272" spans="1:19" ht="131.25">
      <c r="A4272" s="277" t="s">
        <v>25424</v>
      </c>
      <c r="B4272" s="253" t="s">
        <v>153</v>
      </c>
      <c r="C4272" s="93" t="s">
        <v>11414</v>
      </c>
      <c r="D4272" s="93" t="s">
        <v>11421</v>
      </c>
      <c r="E4272" s="148">
        <f ca="1">IFERROR(__xludf.DUMMYFUNCTION(" VLOOKUP(A4335, IMPORTRANGE(""https://docs.google.com/spreadsheets/d/1fj_Bhi2XPL3siwIh4sx4VRLAe31yD50oKdj5UlRYW0c/"", ""Сводка!A:AA""), 5, FALSE)"),188)</f>
        <v>188</v>
      </c>
      <c r="F4272" s="148" t="s">
        <v>266</v>
      </c>
      <c r="G4272" s="147">
        <f ca="1">IFERROR(__xludf.DUMMYFUNCTION(" VLOOKUP(A4335, IMPORTRANGE(""https://docs.google.com/spreadsheets/d/1QNLbnkR_AongFt22vMfNzfpjZ0CjpI8QI-w0wBnYA1w/"", ""Инфа!A:AA""), 6, FALSE)"),2024)</f>
        <v>2024</v>
      </c>
      <c r="H4272" s="150">
        <v>10600</v>
      </c>
      <c r="I4272" s="151" t="s">
        <v>42</v>
      </c>
      <c r="J4272" s="93" t="s">
        <v>11422</v>
      </c>
      <c r="K4272" s="153"/>
      <c r="L4272" s="153"/>
      <c r="M4272" s="153"/>
      <c r="N4272" s="153"/>
      <c r="O4272" s="153"/>
      <c r="P4272" s="153"/>
      <c r="Q4272" s="153"/>
      <c r="R4272" s="153"/>
      <c r="S4272" s="153"/>
    </row>
    <row r="4273" spans="1:19" ht="37.5">
      <c r="A4273" s="277" t="s">
        <v>25424</v>
      </c>
      <c r="B4273" s="253" t="s">
        <v>400</v>
      </c>
      <c r="C4273" s="93" t="s">
        <v>11423</v>
      </c>
      <c r="D4273" s="93" t="s">
        <v>11424</v>
      </c>
      <c r="E4273" s="148">
        <f ca="1">IFERROR(__xludf.DUMMYFUNCTION(" VLOOKUP(A4336, IMPORTRANGE(""https://docs.google.com/spreadsheets/d/1fj_Bhi2XPL3siwIh4sx4VRLAe31yD50oKdj5UlRYW0c/"", ""Сводка!A:AA""), 5, FALSE)"),320)</f>
        <v>320</v>
      </c>
      <c r="F4273" s="148" t="s">
        <v>108</v>
      </c>
      <c r="G4273" s="147">
        <f ca="1">IFERROR(__xludf.DUMMYFUNCTION(" VLOOKUP(A4336, IMPORTRANGE(""https://docs.google.com/spreadsheets/d/1QNLbnkR_AongFt22vMfNzfpjZ0CjpI8QI-w0wBnYA1w/"", ""Инфа!A:AA""), 6, FALSE)"),2024)</f>
        <v>2024</v>
      </c>
      <c r="H4273" s="150">
        <v>14600</v>
      </c>
      <c r="I4273" s="151" t="s">
        <v>246</v>
      </c>
      <c r="J4273" s="93"/>
      <c r="K4273" s="153"/>
      <c r="L4273" s="153"/>
      <c r="M4273" s="153"/>
      <c r="N4273" s="153"/>
      <c r="O4273" s="153"/>
      <c r="P4273" s="153"/>
      <c r="Q4273" s="153"/>
      <c r="R4273" s="153"/>
      <c r="S4273" s="153"/>
    </row>
    <row r="4274" spans="1:19" ht="168.75">
      <c r="A4274" s="277" t="s">
        <v>25424</v>
      </c>
      <c r="B4274" s="253" t="s">
        <v>400</v>
      </c>
      <c r="C4274" s="93" t="s">
        <v>11425</v>
      </c>
      <c r="D4274" s="93" t="s">
        <v>11426</v>
      </c>
      <c r="E4274" s="148">
        <f ca="1">IFERROR(__xludf.DUMMYFUNCTION(" VLOOKUP(A4337, IMPORTRANGE(""https://docs.google.com/spreadsheets/d/1fj_Bhi2XPL3siwIh4sx4VRLAe31yD50oKdj5UlRYW0c/"", ""Сводка!A:AA""), 5, FALSE)"),128)</f>
        <v>128</v>
      </c>
      <c r="F4274" s="148" t="s">
        <v>415</v>
      </c>
      <c r="G4274" s="147">
        <f ca="1">IFERROR(__xludf.DUMMYFUNCTION(" VLOOKUP(A4337, IMPORTRANGE(""https://docs.google.com/spreadsheets/d/1QNLbnkR_AongFt22vMfNzfpjZ0CjpI8QI-w0wBnYA1w/"", ""Инфа!A:AA""), 6, FALSE)"),2024)</f>
        <v>2024</v>
      </c>
      <c r="H4274" s="150">
        <v>12700</v>
      </c>
      <c r="I4274" s="151" t="s">
        <v>614</v>
      </c>
      <c r="J4274" s="93" t="s">
        <v>11427</v>
      </c>
      <c r="K4274" s="153"/>
      <c r="L4274" s="153"/>
      <c r="M4274" s="153"/>
      <c r="N4274" s="153"/>
      <c r="O4274" s="153"/>
      <c r="P4274" s="153"/>
      <c r="Q4274" s="153"/>
      <c r="R4274" s="153"/>
      <c r="S4274" s="153"/>
    </row>
    <row r="4275" spans="1:19" ht="112.5">
      <c r="A4275" s="277" t="s">
        <v>25424</v>
      </c>
      <c r="B4275" s="253" t="s">
        <v>400</v>
      </c>
      <c r="C4275" s="93" t="s">
        <v>11428</v>
      </c>
      <c r="D4275" s="93" t="s">
        <v>11429</v>
      </c>
      <c r="E4275" s="148">
        <f ca="1">IFERROR(__xludf.DUMMYFUNCTION(" VLOOKUP(A4338, IMPORTRANGE(""https://docs.google.com/spreadsheets/d/1fj_Bhi2XPL3siwIh4sx4VRLAe31yD50oKdj5UlRYW0c/"", ""Сводка!A:AA""), 5, FALSE)"),180)</f>
        <v>180</v>
      </c>
      <c r="F4275" s="148" t="s">
        <v>108</v>
      </c>
      <c r="G4275" s="147">
        <f ca="1">IFERROR(__xludf.DUMMYFUNCTION(" VLOOKUP(A4338, IMPORTRANGE(""https://docs.google.com/spreadsheets/d/1QNLbnkR_AongFt22vMfNzfpjZ0CjpI8QI-w0wBnYA1w/"", ""Инфа!A:AA""), 6, FALSE)"),2024)</f>
        <v>2024</v>
      </c>
      <c r="H4275" s="150">
        <v>15800</v>
      </c>
      <c r="I4275" s="151" t="s">
        <v>489</v>
      </c>
      <c r="J4275" s="93" t="s">
        <v>11430</v>
      </c>
      <c r="K4275" s="153"/>
      <c r="L4275" s="153"/>
      <c r="M4275" s="153"/>
      <c r="N4275" s="153"/>
      <c r="O4275" s="153"/>
      <c r="P4275" s="153"/>
      <c r="Q4275" s="153"/>
      <c r="R4275" s="153"/>
      <c r="S4275" s="153"/>
    </row>
    <row r="4276" spans="1:19" ht="131.25">
      <c r="A4276" s="277" t="s">
        <v>25424</v>
      </c>
      <c r="B4276" s="253" t="s">
        <v>153</v>
      </c>
      <c r="C4276" s="93" t="s">
        <v>11431</v>
      </c>
      <c r="D4276" s="93" t="s">
        <v>11432</v>
      </c>
      <c r="E4276" s="148">
        <f ca="1">IFERROR(__xludf.DUMMYFUNCTION(" VLOOKUP(A4339, IMPORTRANGE(""https://docs.google.com/spreadsheets/d/1fj_Bhi2XPL3siwIh4sx4VRLAe31yD50oKdj5UlRYW0c/"", ""Сводка!A:AA""), 5, FALSE)"),180)</f>
        <v>180</v>
      </c>
      <c r="F4276" s="148" t="s">
        <v>456</v>
      </c>
      <c r="G4276" s="147">
        <f ca="1">IFERROR(__xludf.DUMMYFUNCTION(" VLOOKUP(A4339, IMPORTRANGE(""https://docs.google.com/spreadsheets/d/1QNLbnkR_AongFt22vMfNzfpjZ0CjpI8QI-w0wBnYA1w/"", ""Инфа!A:AA""), 6, FALSE)"),2023)</f>
        <v>2023</v>
      </c>
      <c r="H4276" s="150">
        <v>15800</v>
      </c>
      <c r="I4276" s="151" t="s">
        <v>85</v>
      </c>
      <c r="J4276" s="93" t="s">
        <v>11433</v>
      </c>
      <c r="K4276" s="153"/>
      <c r="L4276" s="153"/>
      <c r="M4276" s="153"/>
      <c r="N4276" s="153"/>
      <c r="O4276" s="153"/>
      <c r="P4276" s="153"/>
      <c r="Q4276" s="153"/>
      <c r="R4276" s="153"/>
      <c r="S4276" s="153"/>
    </row>
    <row r="4277" spans="1:19" ht="73.5" customHeight="1">
      <c r="A4277" s="277" t="s">
        <v>25424</v>
      </c>
      <c r="B4277" s="253" t="s">
        <v>153</v>
      </c>
      <c r="C4277" s="93" t="s">
        <v>11431</v>
      </c>
      <c r="D4277" s="93" t="s">
        <v>11434</v>
      </c>
      <c r="E4277" s="148">
        <f ca="1">IFERROR(__xludf.DUMMYFUNCTION(" VLOOKUP(A4340, IMPORTRANGE(""https://docs.google.com/spreadsheets/d/1fj_Bhi2XPL3siwIh4sx4VRLAe31yD50oKdj5UlRYW0c/"", ""Сводка!A:AA""), 5, FALSE)"),196)</f>
        <v>196</v>
      </c>
      <c r="F4277" s="148" t="s">
        <v>456</v>
      </c>
      <c r="G4277" s="147">
        <f ca="1">IFERROR(__xludf.DUMMYFUNCTION(" VLOOKUP(A4340, IMPORTRANGE(""https://docs.google.com/spreadsheets/d/1QNLbnkR_AongFt22vMfNzfpjZ0CjpI8QI-w0wBnYA1w/"", ""Инфа!A:AA""), 6, FALSE)"),2023)</f>
        <v>2023</v>
      </c>
      <c r="H4277" s="150">
        <v>16800</v>
      </c>
      <c r="I4277" s="151" t="s">
        <v>85</v>
      </c>
      <c r="J4277" s="93" t="s">
        <v>11433</v>
      </c>
      <c r="K4277" s="153"/>
      <c r="L4277" s="153"/>
      <c r="M4277" s="153"/>
      <c r="N4277" s="153"/>
      <c r="O4277" s="153"/>
      <c r="P4277" s="153"/>
      <c r="Q4277" s="153"/>
      <c r="R4277" s="153"/>
      <c r="S4277" s="153"/>
    </row>
    <row r="4278" spans="1:19" ht="150">
      <c r="A4278" s="277" t="s">
        <v>25424</v>
      </c>
      <c r="B4278" s="253" t="s">
        <v>400</v>
      </c>
      <c r="C4278" s="93" t="s">
        <v>11435</v>
      </c>
      <c r="D4278" s="93" t="s">
        <v>11436</v>
      </c>
      <c r="E4278" s="148">
        <f ca="1">IFERROR(__xludf.DUMMYFUNCTION(" VLOOKUP(A4341, IMPORTRANGE(""https://docs.google.com/spreadsheets/d/1fj_Bhi2XPL3siwIh4sx4VRLAe31yD50oKdj5UlRYW0c/"", ""Сводка!A:AA""), 5, FALSE)"),184)</f>
        <v>184</v>
      </c>
      <c r="F4278" s="148" t="s">
        <v>466</v>
      </c>
      <c r="G4278" s="147">
        <f ca="1">IFERROR(__xludf.DUMMYFUNCTION(" VLOOKUP(A4341, IMPORTRANGE(""https://docs.google.com/spreadsheets/d/1QNLbnkR_AongFt22vMfNzfpjZ0CjpI8QI-w0wBnYA1w/"", ""Инфа!A:AA""), 6, FALSE)"),2023)</f>
        <v>2023</v>
      </c>
      <c r="H4278" s="150">
        <v>16000</v>
      </c>
      <c r="I4278" s="151" t="s">
        <v>85</v>
      </c>
      <c r="J4278" s="93" t="s">
        <v>11437</v>
      </c>
      <c r="K4278" s="153"/>
      <c r="L4278" s="153"/>
      <c r="M4278" s="153"/>
      <c r="N4278" s="153"/>
      <c r="O4278" s="153"/>
      <c r="P4278" s="153"/>
      <c r="Q4278" s="153"/>
      <c r="R4278" s="153"/>
      <c r="S4278" s="153"/>
    </row>
    <row r="4279" spans="1:19" ht="150">
      <c r="A4279" s="277" t="s">
        <v>25424</v>
      </c>
      <c r="B4279" s="253" t="s">
        <v>400</v>
      </c>
      <c r="C4279" s="93" t="s">
        <v>11435</v>
      </c>
      <c r="D4279" s="93" t="s">
        <v>11438</v>
      </c>
      <c r="E4279" s="148">
        <f ca="1">IFERROR(__xludf.DUMMYFUNCTION(" VLOOKUP(A4342, IMPORTRANGE(""https://docs.google.com/spreadsheets/d/1fj_Bhi2XPL3siwIh4sx4VRLAe31yD50oKdj5UlRYW0c/"", ""Сводка!A:AA""), 5, FALSE)"),188)</f>
        <v>188</v>
      </c>
      <c r="F4279" s="148" t="s">
        <v>466</v>
      </c>
      <c r="G4279" s="147">
        <f ca="1">IFERROR(__xludf.DUMMYFUNCTION(" VLOOKUP(A4342, IMPORTRANGE(""https://docs.google.com/spreadsheets/d/1QNLbnkR_AongFt22vMfNzfpjZ0CjpI8QI-w0wBnYA1w/"", ""Инфа!A:AA""), 6, FALSE)"),2023)</f>
        <v>2023</v>
      </c>
      <c r="H4279" s="150">
        <v>16300</v>
      </c>
      <c r="I4279" s="151" t="s">
        <v>85</v>
      </c>
      <c r="J4279" s="93" t="s">
        <v>11437</v>
      </c>
      <c r="K4279" s="153"/>
      <c r="L4279" s="153"/>
      <c r="M4279" s="153"/>
      <c r="N4279" s="153"/>
      <c r="O4279" s="153"/>
      <c r="P4279" s="153"/>
      <c r="Q4279" s="153"/>
      <c r="R4279" s="153"/>
      <c r="S4279" s="153"/>
    </row>
    <row r="4280" spans="1:19" ht="168.75">
      <c r="A4280" s="277" t="s">
        <v>25424</v>
      </c>
      <c r="B4280" s="253" t="s">
        <v>400</v>
      </c>
      <c r="C4280" s="93" t="s">
        <v>11439</v>
      </c>
      <c r="D4280" s="93" t="s">
        <v>11440</v>
      </c>
      <c r="E4280" s="148">
        <f ca="1">IFERROR(__xludf.DUMMYFUNCTION(" VLOOKUP(A4343, IMPORTRANGE(""https://docs.google.com/spreadsheets/d/1fj_Bhi2XPL3siwIh4sx4VRLAe31yD50oKdj5UlRYW0c/"", ""Сводка!A:AA""), 5, FALSE)"),244)</f>
        <v>244</v>
      </c>
      <c r="F4280" s="148" t="s">
        <v>466</v>
      </c>
      <c r="G4280" s="147">
        <f ca="1">IFERROR(__xludf.DUMMYFUNCTION(" VLOOKUP(A4343, IMPORTRANGE(""https://docs.google.com/spreadsheets/d/1QNLbnkR_AongFt22vMfNzfpjZ0CjpI8QI-w0wBnYA1w/"", ""Инфа!A:AA""), 6, FALSE)"),2024)</f>
        <v>2024</v>
      </c>
      <c r="H4280" s="150">
        <v>12300</v>
      </c>
      <c r="I4280" s="151" t="s">
        <v>18</v>
      </c>
      <c r="J4280" s="93" t="s">
        <v>11441</v>
      </c>
      <c r="K4280" s="153"/>
      <c r="L4280" s="153"/>
      <c r="M4280" s="153"/>
      <c r="N4280" s="153"/>
      <c r="O4280" s="153"/>
      <c r="P4280" s="153"/>
      <c r="Q4280" s="153"/>
      <c r="R4280" s="153"/>
      <c r="S4280" s="153"/>
    </row>
    <row r="4281" spans="1:19" ht="37.5">
      <c r="A4281" s="277" t="s">
        <v>25424</v>
      </c>
      <c r="B4281" s="253" t="s">
        <v>400</v>
      </c>
      <c r="C4281" s="93" t="s">
        <v>11439</v>
      </c>
      <c r="D4281" s="93" t="s">
        <v>7403</v>
      </c>
      <c r="E4281" s="148">
        <f ca="1">IFERROR(__xludf.DUMMYFUNCTION(" VLOOKUP(A4344, IMPORTRANGE(""https://docs.google.com/spreadsheets/d/1fj_Bhi2XPL3siwIh4sx4VRLAe31yD50oKdj5UlRYW0c/"", ""Сводка!A:AA""), 5, FALSE)"),188)</f>
        <v>188</v>
      </c>
      <c r="F4281" s="148" t="s">
        <v>415</v>
      </c>
      <c r="G4281" s="147">
        <f ca="1">IFERROR(__xludf.DUMMYFUNCTION(" VLOOKUP(A4344, IMPORTRANGE(""https://docs.google.com/spreadsheets/d/1QNLbnkR_AongFt22vMfNzfpjZ0CjpI8QI-w0wBnYA1w/"", ""Инфа!A:AA""), 6, FALSE)"),2024)</f>
        <v>2024</v>
      </c>
      <c r="H4281" s="150">
        <v>10600</v>
      </c>
      <c r="I4281" s="151" t="s">
        <v>18</v>
      </c>
      <c r="J4281" s="93"/>
      <c r="K4281" s="153"/>
      <c r="L4281" s="153"/>
      <c r="M4281" s="153"/>
      <c r="N4281" s="153"/>
      <c r="O4281" s="153"/>
      <c r="P4281" s="153"/>
      <c r="Q4281" s="153"/>
      <c r="R4281" s="153"/>
      <c r="S4281" s="153"/>
    </row>
    <row r="4282" spans="1:19" ht="93.75">
      <c r="A4282" s="277" t="s">
        <v>25424</v>
      </c>
      <c r="B4282" s="254" t="s">
        <v>400</v>
      </c>
      <c r="C4282" s="93" t="s">
        <v>5141</v>
      </c>
      <c r="D4282" s="97" t="s">
        <v>11442</v>
      </c>
      <c r="E4282" s="148">
        <f ca="1">IFERROR(__xludf.DUMMYFUNCTION(" VLOOKUP(A4345, IMPORTRANGE(""https://docs.google.com/spreadsheets/d/1fj_Bhi2XPL3siwIh4sx4VRLAe31yD50oKdj5UlRYW0c/"", ""Сводка!A:AA""), 5, FALSE)"),164)</f>
        <v>164</v>
      </c>
      <c r="F4282" s="148" t="s">
        <v>415</v>
      </c>
      <c r="G4282" s="147">
        <f ca="1">IFERROR(__xludf.DUMMYFUNCTION(" VLOOKUP(A4345, IMPORTRANGE(""https://docs.google.com/spreadsheets/d/1QNLbnkR_AongFt22vMfNzfpjZ0CjpI8QI-w0wBnYA1w/"", ""Инфа!A:AA""), 6, FALSE)"),2024)</f>
        <v>2024</v>
      </c>
      <c r="H4282" s="150">
        <v>9900</v>
      </c>
      <c r="I4282" s="151" t="s">
        <v>340</v>
      </c>
      <c r="J4282" s="103" t="s">
        <v>11443</v>
      </c>
      <c r="K4282" s="153"/>
      <c r="L4282" s="153"/>
      <c r="M4282" s="153"/>
      <c r="N4282" s="153"/>
      <c r="O4282" s="153"/>
      <c r="P4282" s="153"/>
      <c r="Q4282" s="153"/>
      <c r="R4282" s="153"/>
      <c r="S4282" s="153"/>
    </row>
    <row r="4283" spans="1:19" ht="131.25">
      <c r="A4283" s="277" t="s">
        <v>25424</v>
      </c>
      <c r="B4283" s="253" t="s">
        <v>400</v>
      </c>
      <c r="C4283" s="97" t="s">
        <v>11444</v>
      </c>
      <c r="D4283" s="97" t="s">
        <v>11445</v>
      </c>
      <c r="E4283" s="148">
        <f ca="1">IFERROR(__xludf.DUMMYFUNCTION(" VLOOKUP(A4346, IMPORTRANGE(""https://docs.google.com/spreadsheets/d/1fj_Bhi2XPL3siwIh4sx4VRLAe31yD50oKdj5UlRYW0c/"", ""Сводка!A:AA""), 5, FALSE)"),160)</f>
        <v>160</v>
      </c>
      <c r="F4283" s="147" t="s">
        <v>415</v>
      </c>
      <c r="G4283" s="147">
        <f ca="1">IFERROR(__xludf.DUMMYFUNCTION(" VLOOKUP(A4346, IMPORTRANGE(""https://docs.google.com/spreadsheets/d/1QNLbnkR_AongFt22vMfNzfpjZ0CjpI8QI-w0wBnYA1w/"", ""Инфа!A:AA""), 6, FALSE)"),2024)</f>
        <v>2024</v>
      </c>
      <c r="H4283" s="150">
        <v>9800</v>
      </c>
      <c r="I4283" s="156" t="s">
        <v>370</v>
      </c>
      <c r="J4283" s="97" t="s">
        <v>11446</v>
      </c>
      <c r="K4283" s="153"/>
      <c r="L4283" s="153"/>
      <c r="M4283" s="153"/>
      <c r="N4283" s="153"/>
      <c r="O4283" s="153"/>
      <c r="P4283" s="153"/>
      <c r="Q4283" s="153"/>
      <c r="R4283" s="153"/>
      <c r="S4283" s="153"/>
    </row>
    <row r="4284" spans="1:19" ht="112.5">
      <c r="A4284" s="277" t="s">
        <v>25424</v>
      </c>
      <c r="B4284" s="253" t="s">
        <v>13</v>
      </c>
      <c r="C4284" s="93" t="s">
        <v>11447</v>
      </c>
      <c r="D4284" s="93" t="s">
        <v>11448</v>
      </c>
      <c r="E4284" s="148">
        <f ca="1">IFERROR(__xludf.DUMMYFUNCTION(" VLOOKUP(A4347, IMPORTRANGE(""https://docs.google.com/spreadsheets/d/1fj_Bhi2XPL3siwIh4sx4VRLAe31yD50oKdj5UlRYW0c/"", ""Сводка!A:AA""), 5, FALSE)"),256)</f>
        <v>256</v>
      </c>
      <c r="F4284" s="148"/>
      <c r="G4284" s="147">
        <f ca="1">IFERROR(__xludf.DUMMYFUNCTION(" VLOOKUP(A4347, IMPORTRANGE(""https://docs.google.com/spreadsheets/d/1QNLbnkR_AongFt22vMfNzfpjZ0CjpI8QI-w0wBnYA1w/"", ""Инфа!A:AA""), 6, FALSE)"),2024)</f>
        <v>2024</v>
      </c>
      <c r="H4284" s="150">
        <v>12700</v>
      </c>
      <c r="I4284" s="151" t="s">
        <v>161</v>
      </c>
      <c r="J4284" s="93" t="s">
        <v>11449</v>
      </c>
      <c r="K4284" s="153"/>
      <c r="L4284" s="153"/>
      <c r="M4284" s="153"/>
      <c r="N4284" s="153"/>
      <c r="O4284" s="153"/>
      <c r="P4284" s="153"/>
      <c r="Q4284" s="153"/>
      <c r="R4284" s="153"/>
      <c r="S4284" s="153"/>
    </row>
    <row r="4285" spans="1:19" ht="93.75">
      <c r="A4285" s="277" t="s">
        <v>25424</v>
      </c>
      <c r="B4285" s="253" t="s">
        <v>11450</v>
      </c>
      <c r="C4285" s="93" t="s">
        <v>11451</v>
      </c>
      <c r="D4285" s="93" t="s">
        <v>11452</v>
      </c>
      <c r="E4285" s="148">
        <f ca="1">IFERROR(__xludf.DUMMYFUNCTION(" VLOOKUP(A4348, IMPORTRANGE(""https://docs.google.com/spreadsheets/d/1fj_Bhi2XPL3siwIh4sx4VRLAe31yD50oKdj5UlRYW0c/"", ""Сводка!A:AA""), 5, FALSE)"),268)</f>
        <v>268</v>
      </c>
      <c r="F4285" s="148" t="s">
        <v>266</v>
      </c>
      <c r="G4285" s="147">
        <f ca="1">IFERROR(__xludf.DUMMYFUNCTION(" VLOOKUP(A4348, IMPORTRANGE(""https://docs.google.com/spreadsheets/d/1QNLbnkR_AongFt22vMfNzfpjZ0CjpI8QI-w0wBnYA1w/"", ""Инфа!A:AA""), 6, FALSE)"),2024)</f>
        <v>2024</v>
      </c>
      <c r="H4285" s="150">
        <v>21100</v>
      </c>
      <c r="I4285" s="151" t="s">
        <v>11453</v>
      </c>
      <c r="J4285" s="93"/>
      <c r="K4285" s="153"/>
      <c r="L4285" s="153"/>
      <c r="M4285" s="153"/>
      <c r="N4285" s="153"/>
      <c r="O4285" s="153"/>
      <c r="P4285" s="153"/>
      <c r="Q4285" s="153"/>
      <c r="R4285" s="153"/>
      <c r="S4285" s="153"/>
    </row>
    <row r="4286" spans="1:19" ht="187.5">
      <c r="A4286" s="277" t="s">
        <v>25424</v>
      </c>
      <c r="B4286" s="253" t="s">
        <v>400</v>
      </c>
      <c r="C4286" s="93" t="s">
        <v>11454</v>
      </c>
      <c r="D4286" s="93" t="s">
        <v>11455</v>
      </c>
      <c r="E4286" s="148">
        <f ca="1">IFERROR(__xludf.DUMMYFUNCTION(" VLOOKUP(A4349, IMPORTRANGE(""https://docs.google.com/spreadsheets/d/1fj_Bhi2XPL3siwIh4sx4VRLAe31yD50oKdj5UlRYW0c/"", ""Сводка!A:AA""), 5, FALSE)"),208)</f>
        <v>208</v>
      </c>
      <c r="F4286" s="148" t="s">
        <v>415</v>
      </c>
      <c r="G4286" s="147">
        <f ca="1">IFERROR(__xludf.DUMMYFUNCTION(" VLOOKUP(A4349, IMPORTRANGE(""https://docs.google.com/spreadsheets/d/1QNLbnkR_AongFt22vMfNzfpjZ0CjpI8QI-w0wBnYA1w/"", ""Инфа!A:AA""), 6, FALSE)"),2024)</f>
        <v>2024</v>
      </c>
      <c r="H4286" s="150">
        <v>11200</v>
      </c>
      <c r="I4286" s="151" t="s">
        <v>138</v>
      </c>
      <c r="J4286" s="93" t="s">
        <v>11456</v>
      </c>
      <c r="K4286" s="153"/>
      <c r="L4286" s="153"/>
      <c r="M4286" s="153"/>
      <c r="N4286" s="153"/>
      <c r="O4286" s="153"/>
      <c r="P4286" s="153"/>
      <c r="Q4286" s="153"/>
      <c r="R4286" s="153"/>
      <c r="S4286" s="153"/>
    </row>
    <row r="4287" spans="1:19" ht="93.75">
      <c r="A4287" s="277" t="s">
        <v>25424</v>
      </c>
      <c r="B4287" s="253" t="s">
        <v>400</v>
      </c>
      <c r="C4287" s="93" t="s">
        <v>11457</v>
      </c>
      <c r="D4287" s="93" t="s">
        <v>11458</v>
      </c>
      <c r="E4287" s="148">
        <f ca="1">IFERROR(__xludf.DUMMYFUNCTION(" VLOOKUP(A4350, IMPORTRANGE(""https://docs.google.com/spreadsheets/d/1fj_Bhi2XPL3siwIh4sx4VRLAe31yD50oKdj5UlRYW0c/"", ""Сводка!A:AA""), 5, FALSE)"),314)</f>
        <v>314</v>
      </c>
      <c r="F4287" s="148" t="s">
        <v>165</v>
      </c>
      <c r="G4287" s="147">
        <f ca="1">IFERROR(__xludf.DUMMYFUNCTION(" VLOOKUP(A4350, IMPORTRANGE(""https://docs.google.com/spreadsheets/d/1QNLbnkR_AongFt22vMfNzfpjZ0CjpI8QI-w0wBnYA1w/"", ""Инфа!A:AA""), 6, FALSE)"),2024)</f>
        <v>2024</v>
      </c>
      <c r="H4287" s="150">
        <v>14400</v>
      </c>
      <c r="I4287" s="151" t="s">
        <v>42</v>
      </c>
      <c r="J4287" s="93" t="s">
        <v>11459</v>
      </c>
      <c r="K4287" s="153"/>
      <c r="L4287" s="153"/>
      <c r="M4287" s="153"/>
      <c r="N4287" s="153"/>
      <c r="O4287" s="153"/>
      <c r="P4287" s="153"/>
      <c r="Q4287" s="153"/>
      <c r="R4287" s="153"/>
      <c r="S4287" s="153"/>
    </row>
    <row r="4288" spans="1:19" ht="150">
      <c r="A4288" s="277" t="s">
        <v>25424</v>
      </c>
      <c r="B4288" s="253" t="s">
        <v>400</v>
      </c>
      <c r="C4288" s="93" t="s">
        <v>11460</v>
      </c>
      <c r="D4288" s="93" t="s">
        <v>11461</v>
      </c>
      <c r="E4288" s="148">
        <f ca="1">IFERROR(__xludf.DUMMYFUNCTION(" VLOOKUP(A4351, IMPORTRANGE(""https://docs.google.com/spreadsheets/d/1fj_Bhi2XPL3siwIh4sx4VRLAe31yD50oKdj5UlRYW0c/"", ""Сводка!A:AA""), 5, FALSE)"),240)</f>
        <v>240</v>
      </c>
      <c r="F4288" s="148" t="s">
        <v>415</v>
      </c>
      <c r="G4288" s="147">
        <f ca="1">IFERROR(__xludf.DUMMYFUNCTION(" VLOOKUP(A4351, IMPORTRANGE(""https://docs.google.com/spreadsheets/d/1QNLbnkR_AongFt22vMfNzfpjZ0CjpI8QI-w0wBnYA1w/"", ""Инфа!A:AA""), 6, FALSE)"),2024)</f>
        <v>2024</v>
      </c>
      <c r="H4288" s="150">
        <v>12200</v>
      </c>
      <c r="I4288" s="151" t="s">
        <v>138</v>
      </c>
      <c r="J4288" s="93" t="s">
        <v>11462</v>
      </c>
      <c r="K4288" s="153"/>
      <c r="L4288" s="153"/>
      <c r="M4288" s="153"/>
      <c r="N4288" s="153"/>
      <c r="O4288" s="153"/>
      <c r="P4288" s="153"/>
      <c r="Q4288" s="153"/>
      <c r="R4288" s="153"/>
      <c r="S4288" s="153"/>
    </row>
    <row r="4289" spans="1:19" ht="187.5">
      <c r="A4289" s="277" t="s">
        <v>25424</v>
      </c>
      <c r="B4289" s="253" t="s">
        <v>400</v>
      </c>
      <c r="C4289" s="93" t="s">
        <v>11463</v>
      </c>
      <c r="D4289" s="93" t="s">
        <v>11464</v>
      </c>
      <c r="E4289" s="148">
        <f ca="1">IFERROR(__xludf.DUMMYFUNCTION(" VLOOKUP(A4352, IMPORTRANGE(""https://docs.google.com/spreadsheets/d/1fj_Bhi2XPL3siwIh4sx4VRLAe31yD50oKdj5UlRYW0c/"", ""Сводка!A:AA""), 5, FALSE)"),320)</f>
        <v>320</v>
      </c>
      <c r="F4289" s="148" t="s">
        <v>415</v>
      </c>
      <c r="G4289" s="147">
        <f ca="1">IFERROR(__xludf.DUMMYFUNCTION(" VLOOKUP(A4352, IMPORTRANGE(""https://docs.google.com/spreadsheets/d/1QNLbnkR_AongFt22vMfNzfpjZ0CjpI8QI-w0wBnYA1w/"", ""Инфа!A:AA""), 6, FALSE)"),2024)</f>
        <v>2024</v>
      </c>
      <c r="H4289" s="150">
        <v>14600</v>
      </c>
      <c r="I4289" s="151" t="s">
        <v>138</v>
      </c>
      <c r="J4289" s="93" t="s">
        <v>11465</v>
      </c>
      <c r="K4289" s="153"/>
      <c r="L4289" s="153"/>
      <c r="M4289" s="153"/>
      <c r="N4289" s="153"/>
      <c r="O4289" s="153"/>
      <c r="P4289" s="153"/>
      <c r="Q4289" s="153"/>
      <c r="R4289" s="153"/>
      <c r="S4289" s="153"/>
    </row>
    <row r="4290" spans="1:19" ht="37.5">
      <c r="A4290" s="277" t="s">
        <v>25424</v>
      </c>
      <c r="B4290" s="253" t="s">
        <v>400</v>
      </c>
      <c r="C4290" s="93" t="s">
        <v>11466</v>
      </c>
      <c r="D4290" s="93" t="s">
        <v>11467</v>
      </c>
      <c r="E4290" s="148">
        <f ca="1">IFERROR(__xludf.DUMMYFUNCTION(" VLOOKUP(A4353, IMPORTRANGE(""https://docs.google.com/spreadsheets/d/1fj_Bhi2XPL3siwIh4sx4VRLAe31yD50oKdj5UlRYW0c/"", ""Сводка!A:AA""), 5, FALSE)"),288)</f>
        <v>288</v>
      </c>
      <c r="F4290" s="148" t="s">
        <v>415</v>
      </c>
      <c r="G4290" s="147">
        <f ca="1">IFERROR(__xludf.DUMMYFUNCTION(" VLOOKUP(A4353, IMPORTRANGE(""https://docs.google.com/spreadsheets/d/1QNLbnkR_AongFt22vMfNzfpjZ0CjpI8QI-w0wBnYA1w/"", ""Инфа!A:AA""), 6, FALSE)"),2024)</f>
        <v>2024</v>
      </c>
      <c r="H4290" s="150">
        <v>13600</v>
      </c>
      <c r="I4290" s="151" t="s">
        <v>138</v>
      </c>
      <c r="J4290" s="93" t="s">
        <v>11468</v>
      </c>
      <c r="K4290" s="153"/>
      <c r="L4290" s="153"/>
      <c r="M4290" s="153"/>
      <c r="N4290" s="153"/>
      <c r="O4290" s="153"/>
      <c r="P4290" s="153"/>
      <c r="Q4290" s="153"/>
      <c r="R4290" s="153"/>
      <c r="S4290" s="153"/>
    </row>
    <row r="4291" spans="1:19" ht="225">
      <c r="A4291" s="277" t="s">
        <v>25424</v>
      </c>
      <c r="B4291" s="253" t="s">
        <v>400</v>
      </c>
      <c r="C4291" s="93" t="s">
        <v>11469</v>
      </c>
      <c r="D4291" s="93" t="s">
        <v>11470</v>
      </c>
      <c r="E4291" s="148">
        <f ca="1">IFERROR(__xludf.DUMMYFUNCTION(" VLOOKUP(A4354, IMPORTRANGE(""https://docs.google.com/spreadsheets/d/1fj_Bhi2XPL3siwIh4sx4VRLAe31yD50oKdj5UlRYW0c/"", ""Сводка!A:AA""), 5, FALSE)"),84)</f>
        <v>84</v>
      </c>
      <c r="F4291" s="148" t="s">
        <v>108</v>
      </c>
      <c r="G4291" s="147">
        <f ca="1">IFERROR(__xludf.DUMMYFUNCTION(" VLOOKUP(A4354, IMPORTRANGE(""https://docs.google.com/spreadsheets/d/1QNLbnkR_AongFt22vMfNzfpjZ0CjpI8QI-w0wBnYA1w/"", ""Инфа!A:AA""), 6, FALSE)"),2024)</f>
        <v>2024</v>
      </c>
      <c r="H4291" s="150">
        <v>7500</v>
      </c>
      <c r="I4291" s="151" t="s">
        <v>257</v>
      </c>
      <c r="J4291" s="93" t="s">
        <v>11471</v>
      </c>
      <c r="K4291" s="153"/>
      <c r="L4291" s="153"/>
      <c r="M4291" s="153"/>
      <c r="N4291" s="153"/>
      <c r="O4291" s="153"/>
      <c r="P4291" s="153"/>
      <c r="Q4291" s="153"/>
      <c r="R4291" s="153"/>
      <c r="S4291" s="153"/>
    </row>
    <row r="4292" spans="1:19" ht="131.25">
      <c r="A4292" s="277" t="s">
        <v>25424</v>
      </c>
      <c r="B4292" s="253" t="s">
        <v>153</v>
      </c>
      <c r="C4292" s="93" t="s">
        <v>11472</v>
      </c>
      <c r="D4292" s="93" t="s">
        <v>11473</v>
      </c>
      <c r="E4292" s="148">
        <f ca="1">IFERROR(__xludf.DUMMYFUNCTION(" VLOOKUP(A4355, IMPORTRANGE(""https://docs.google.com/spreadsheets/d/1fj_Bhi2XPL3siwIh4sx4VRLAe31yD50oKdj5UlRYW0c/"", ""Сводка!A:AA""), 5, FALSE)"),268)</f>
        <v>268</v>
      </c>
      <c r="F4292" s="148" t="s">
        <v>165</v>
      </c>
      <c r="G4292" s="147">
        <f ca="1">IFERROR(__xludf.DUMMYFUNCTION(" VLOOKUP(A4355, IMPORTRANGE(""https://docs.google.com/spreadsheets/d/1QNLbnkR_AongFt22vMfNzfpjZ0CjpI8QI-w0wBnYA1w/"", ""Инфа!A:AA""), 6, FALSE)"),2024)</f>
        <v>2024</v>
      </c>
      <c r="H4292" s="150">
        <v>21100</v>
      </c>
      <c r="I4292" s="151" t="s">
        <v>1317</v>
      </c>
      <c r="J4292" s="93" t="s">
        <v>11474</v>
      </c>
      <c r="K4292" s="153"/>
      <c r="L4292" s="153"/>
      <c r="M4292" s="153"/>
      <c r="N4292" s="153"/>
      <c r="O4292" s="153"/>
      <c r="P4292" s="153"/>
      <c r="Q4292" s="153"/>
      <c r="R4292" s="153"/>
      <c r="S4292" s="153"/>
    </row>
    <row r="4293" spans="1:19" ht="168.75">
      <c r="A4293" s="277" t="s">
        <v>25424</v>
      </c>
      <c r="B4293" s="253" t="s">
        <v>153</v>
      </c>
      <c r="C4293" s="93" t="s">
        <v>11475</v>
      </c>
      <c r="D4293" s="93" t="s">
        <v>11476</v>
      </c>
      <c r="E4293" s="148">
        <f ca="1">IFERROR(__xludf.DUMMYFUNCTION(" VLOOKUP(A4356, IMPORTRANGE(""https://docs.google.com/spreadsheets/d/1fj_Bhi2XPL3siwIh4sx4VRLAe31yD50oKdj5UlRYW0c/"", ""Сводка!A:AA""), 5, FALSE)"),148)</f>
        <v>148</v>
      </c>
      <c r="F4293" s="148" t="s">
        <v>26</v>
      </c>
      <c r="G4293" s="147">
        <f ca="1">IFERROR(__xludf.DUMMYFUNCTION(" VLOOKUP(A4356, IMPORTRANGE(""https://docs.google.com/spreadsheets/d/1QNLbnkR_AongFt22vMfNzfpjZ0CjpI8QI-w0wBnYA1w/"", ""Инфа!A:AA""), 6, FALSE)"),2024)</f>
        <v>2024</v>
      </c>
      <c r="H4293" s="150">
        <v>13900</v>
      </c>
      <c r="I4293" s="151" t="s">
        <v>1317</v>
      </c>
      <c r="J4293" s="93" t="s">
        <v>11477</v>
      </c>
      <c r="K4293" s="153"/>
      <c r="L4293" s="153"/>
      <c r="M4293" s="153"/>
      <c r="N4293" s="153"/>
      <c r="O4293" s="153"/>
      <c r="P4293" s="153"/>
      <c r="Q4293" s="153"/>
      <c r="R4293" s="153"/>
      <c r="S4293" s="153"/>
    </row>
    <row r="4294" spans="1:19" ht="131.25">
      <c r="A4294" s="277" t="s">
        <v>25424</v>
      </c>
      <c r="B4294" s="253" t="s">
        <v>153</v>
      </c>
      <c r="C4294" s="93" t="s">
        <v>11478</v>
      </c>
      <c r="D4294" s="93" t="s">
        <v>11479</v>
      </c>
      <c r="E4294" s="148">
        <f ca="1">IFERROR(__xludf.DUMMYFUNCTION(" VLOOKUP(A4357, IMPORTRANGE(""https://docs.google.com/spreadsheets/d/1fj_Bhi2XPL3siwIh4sx4VRLAe31yD50oKdj5UlRYW0c/"", ""Сводка!A:AA""), 5, FALSE)"),204)</f>
        <v>204</v>
      </c>
      <c r="F4294" s="148" t="s">
        <v>26</v>
      </c>
      <c r="G4294" s="147">
        <f ca="1">IFERROR(__xludf.DUMMYFUNCTION(" VLOOKUP(A4357, IMPORTRANGE(""https://docs.google.com/spreadsheets/d/1QNLbnkR_AongFt22vMfNzfpjZ0CjpI8QI-w0wBnYA1w/"", ""Инфа!A:AA""), 6, FALSE)"),2024)</f>
        <v>2024</v>
      </c>
      <c r="H4294" s="150">
        <v>17200</v>
      </c>
      <c r="I4294" s="151" t="s">
        <v>234</v>
      </c>
      <c r="J4294" s="93" t="s">
        <v>11480</v>
      </c>
      <c r="K4294" s="153"/>
      <c r="L4294" s="153"/>
      <c r="M4294" s="153"/>
      <c r="N4294" s="153"/>
      <c r="O4294" s="153"/>
      <c r="P4294" s="153"/>
      <c r="Q4294" s="153"/>
      <c r="R4294" s="153"/>
      <c r="S4294" s="153"/>
    </row>
    <row r="4295" spans="1:19" ht="56.25">
      <c r="A4295" s="277" t="s">
        <v>25424</v>
      </c>
      <c r="B4295" s="253" t="s">
        <v>153</v>
      </c>
      <c r="C4295" s="93" t="s">
        <v>11481</v>
      </c>
      <c r="D4295" s="93" t="s">
        <v>11482</v>
      </c>
      <c r="E4295" s="148">
        <f ca="1">IFERROR(__xludf.DUMMYFUNCTION(" VLOOKUP(A4358, IMPORTRANGE(""https://docs.google.com/spreadsheets/d/1fj_Bhi2XPL3siwIh4sx4VRLAe31yD50oKdj5UlRYW0c/"", ""Сводка!A:AA""), 5, FALSE)"),176)</f>
        <v>176</v>
      </c>
      <c r="F4295" s="148" t="s">
        <v>50</v>
      </c>
      <c r="G4295" s="147">
        <f ca="1">IFERROR(__xludf.DUMMYFUNCTION(" VLOOKUP(A4358, IMPORTRANGE(""https://docs.google.com/spreadsheets/d/1QNLbnkR_AongFt22vMfNzfpjZ0CjpI8QI-w0wBnYA1w/"", ""Инфа!A:AA""), 6, FALSE)"),2024)</f>
        <v>2024</v>
      </c>
      <c r="H4295" s="150">
        <v>10300</v>
      </c>
      <c r="I4295" s="151" t="s">
        <v>133</v>
      </c>
      <c r="J4295" s="93"/>
      <c r="K4295" s="153"/>
      <c r="L4295" s="153"/>
      <c r="M4295" s="153"/>
      <c r="N4295" s="153"/>
      <c r="O4295" s="153"/>
      <c r="P4295" s="153"/>
      <c r="Q4295" s="153"/>
      <c r="R4295" s="153"/>
      <c r="S4295" s="153"/>
    </row>
    <row r="4296" spans="1:19" ht="37.5">
      <c r="A4296" s="277" t="s">
        <v>25424</v>
      </c>
      <c r="B4296" s="253" t="s">
        <v>400</v>
      </c>
      <c r="C4296" s="93" t="s">
        <v>11483</v>
      </c>
      <c r="D4296" s="93" t="s">
        <v>11484</v>
      </c>
      <c r="E4296" s="148">
        <f ca="1">IFERROR(__xludf.DUMMYFUNCTION(" VLOOKUP(A4359, IMPORTRANGE(""https://docs.google.com/spreadsheets/d/1fj_Bhi2XPL3siwIh4sx4VRLAe31yD50oKdj5UlRYW0c/"", ""Сводка!A:AA""), 5, FALSE)"),272)</f>
        <v>272</v>
      </c>
      <c r="F4296" s="148" t="s">
        <v>415</v>
      </c>
      <c r="G4296" s="147">
        <f ca="1">IFERROR(__xludf.DUMMYFUNCTION(" VLOOKUP(A4359, IMPORTRANGE(""https://docs.google.com/spreadsheets/d/1QNLbnkR_AongFt22vMfNzfpjZ0CjpI8QI-w0wBnYA1w/"", ""Инфа!A:AA""), 6, FALSE)"),2024)</f>
        <v>2024</v>
      </c>
      <c r="H4296" s="150">
        <v>13200</v>
      </c>
      <c r="I4296" s="156" t="s">
        <v>489</v>
      </c>
      <c r="J4296" s="93"/>
      <c r="K4296" s="153"/>
      <c r="L4296" s="153"/>
      <c r="M4296" s="153"/>
      <c r="N4296" s="153"/>
      <c r="O4296" s="153"/>
      <c r="P4296" s="153"/>
      <c r="Q4296" s="153"/>
      <c r="R4296" s="153"/>
      <c r="S4296" s="153"/>
    </row>
    <row r="4297" spans="1:19" ht="206.25">
      <c r="A4297" s="277" t="s">
        <v>25424</v>
      </c>
      <c r="B4297" s="253" t="s">
        <v>153</v>
      </c>
      <c r="C4297" s="93" t="s">
        <v>11485</v>
      </c>
      <c r="D4297" s="93" t="s">
        <v>11486</v>
      </c>
      <c r="E4297" s="148">
        <f ca="1">IFERROR(__xludf.DUMMYFUNCTION(" VLOOKUP(A4360, IMPORTRANGE(""https://docs.google.com/spreadsheets/d/1fj_Bhi2XPL3siwIh4sx4VRLAe31yD50oKdj5UlRYW0c/"", ""Сводка!A:AA""), 5, FALSE)"),304)</f>
        <v>304</v>
      </c>
      <c r="F4297" s="148" t="s">
        <v>50</v>
      </c>
      <c r="G4297" s="147">
        <f ca="1">IFERROR(__xludf.DUMMYFUNCTION(" VLOOKUP(A4360, IMPORTRANGE(""https://docs.google.com/spreadsheets/d/1QNLbnkR_AongFt22vMfNzfpjZ0CjpI8QI-w0wBnYA1w/"", ""Инфа!A:AA""), 6, FALSE)"),2023)</f>
        <v>2023</v>
      </c>
      <c r="H4297" s="150">
        <v>23200</v>
      </c>
      <c r="I4297" s="151" t="s">
        <v>171</v>
      </c>
      <c r="J4297" s="93" t="s">
        <v>11487</v>
      </c>
      <c r="K4297" s="153"/>
      <c r="L4297" s="153"/>
      <c r="M4297" s="153"/>
      <c r="N4297" s="153"/>
      <c r="O4297" s="153"/>
      <c r="P4297" s="153"/>
      <c r="Q4297" s="153"/>
      <c r="R4297" s="153"/>
      <c r="S4297" s="153"/>
    </row>
    <row r="4298" spans="1:19" ht="150">
      <c r="A4298" s="277" t="s">
        <v>25424</v>
      </c>
      <c r="B4298" s="253" t="s">
        <v>400</v>
      </c>
      <c r="C4298" s="93" t="s">
        <v>11488</v>
      </c>
      <c r="D4298" s="93" t="s">
        <v>11489</v>
      </c>
      <c r="E4298" s="148">
        <f ca="1">IFERROR(__xludf.DUMMYFUNCTION(" VLOOKUP(A4361, IMPORTRANGE(""https://docs.google.com/spreadsheets/d/1fj_Bhi2XPL3siwIh4sx4VRLAe31yD50oKdj5UlRYW0c/"", ""Сводка!A:AA""), 5, FALSE)"),228)</f>
        <v>228</v>
      </c>
      <c r="F4298" s="148" t="s">
        <v>415</v>
      </c>
      <c r="G4298" s="147">
        <f ca="1">IFERROR(__xludf.DUMMYFUNCTION(" VLOOKUP(A4361, IMPORTRANGE(""https://docs.google.com/spreadsheets/d/1QNLbnkR_AongFt22vMfNzfpjZ0CjpI8QI-w0wBnYA1w/"", ""Инфа!A:AA""), 6, FALSE)"),2023)</f>
        <v>2023</v>
      </c>
      <c r="H4298" s="150">
        <v>18700</v>
      </c>
      <c r="I4298" s="151" t="s">
        <v>171</v>
      </c>
      <c r="J4298" s="93" t="s">
        <v>11490</v>
      </c>
      <c r="K4298" s="153"/>
      <c r="L4298" s="153"/>
      <c r="M4298" s="153"/>
      <c r="N4298" s="153"/>
      <c r="O4298" s="153"/>
      <c r="P4298" s="153"/>
      <c r="Q4298" s="153"/>
      <c r="R4298" s="153"/>
      <c r="S4298" s="153"/>
    </row>
    <row r="4299" spans="1:19" ht="49.5" customHeight="1">
      <c r="A4299" s="277" t="s">
        <v>25424</v>
      </c>
      <c r="B4299" s="253" t="s">
        <v>400</v>
      </c>
      <c r="C4299" s="93" t="s">
        <v>11488</v>
      </c>
      <c r="D4299" s="93" t="s">
        <v>11491</v>
      </c>
      <c r="E4299" s="148">
        <f ca="1">IFERROR(__xludf.DUMMYFUNCTION(" VLOOKUP(A4362, IMPORTRANGE(""https://docs.google.com/spreadsheets/d/1fj_Bhi2XPL3siwIh4sx4VRLAe31yD50oKdj5UlRYW0c/"", ""Сводка!A:AA""), 5, FALSE)"),272)</f>
        <v>272</v>
      </c>
      <c r="F4299" s="148" t="s">
        <v>507</v>
      </c>
      <c r="G4299" s="147">
        <f ca="1">IFERROR(__xludf.DUMMYFUNCTION(" VLOOKUP(A4362, IMPORTRANGE(""https://docs.google.com/spreadsheets/d/1QNLbnkR_AongFt22vMfNzfpjZ0CjpI8QI-w0wBnYA1w/"", ""Инфа!A:AA""), 6, FALSE)"),2023)</f>
        <v>2023</v>
      </c>
      <c r="H4299" s="150">
        <v>21300</v>
      </c>
      <c r="I4299" s="151" t="s">
        <v>171</v>
      </c>
      <c r="J4299" s="93" t="s">
        <v>11492</v>
      </c>
      <c r="K4299" s="153"/>
      <c r="L4299" s="153"/>
      <c r="M4299" s="153"/>
      <c r="N4299" s="153"/>
      <c r="O4299" s="153"/>
      <c r="P4299" s="153"/>
      <c r="Q4299" s="153"/>
      <c r="R4299" s="153"/>
      <c r="S4299" s="153"/>
    </row>
    <row r="4300" spans="1:19" ht="243.75">
      <c r="A4300" s="277" t="s">
        <v>25424</v>
      </c>
      <c r="B4300" s="253" t="s">
        <v>153</v>
      </c>
      <c r="C4300" s="93" t="s">
        <v>11493</v>
      </c>
      <c r="D4300" s="93" t="s">
        <v>11494</v>
      </c>
      <c r="E4300" s="148">
        <f ca="1">IFERROR(__xludf.DUMMYFUNCTION(" VLOOKUP(A4363, IMPORTRANGE(""https://docs.google.com/spreadsheets/d/1fj_Bhi2XPL3siwIh4sx4VRLAe31yD50oKdj5UlRYW0c/"", ""Сводка!A:AA""), 5, FALSE)"),111)</f>
        <v>111</v>
      </c>
      <c r="F4300" s="148" t="s">
        <v>50</v>
      </c>
      <c r="G4300" s="147">
        <f ca="1">IFERROR(__xludf.DUMMYFUNCTION(" VLOOKUP(A4363, IMPORTRANGE(""https://docs.google.com/spreadsheets/d/1QNLbnkR_AongFt22vMfNzfpjZ0CjpI8QI-w0wBnYA1w/"", ""Инфа!A:AA""), 6, FALSE)"),2024)</f>
        <v>2024</v>
      </c>
      <c r="H4300" s="150">
        <v>15200</v>
      </c>
      <c r="I4300" s="156" t="s">
        <v>103</v>
      </c>
      <c r="J4300" s="93" t="s">
        <v>11495</v>
      </c>
      <c r="K4300" s="153"/>
      <c r="L4300" s="153"/>
      <c r="M4300" s="153"/>
      <c r="N4300" s="153"/>
      <c r="O4300" s="153"/>
      <c r="P4300" s="153"/>
      <c r="Q4300" s="153"/>
      <c r="R4300" s="153"/>
      <c r="S4300" s="153"/>
    </row>
    <row r="4301" spans="1:19" ht="168.75">
      <c r="A4301" s="277" t="s">
        <v>25424</v>
      </c>
      <c r="B4301" s="253" t="s">
        <v>153</v>
      </c>
      <c r="C4301" s="93" t="s">
        <v>11496</v>
      </c>
      <c r="D4301" s="93" t="s">
        <v>11497</v>
      </c>
      <c r="E4301" s="148">
        <f ca="1">IFERROR(__xludf.DUMMYFUNCTION(" VLOOKUP(A4364, IMPORTRANGE(""https://docs.google.com/spreadsheets/d/1fj_Bhi2XPL3siwIh4sx4VRLAe31yD50oKdj5UlRYW0c/"", ""Сводка!A:AA""), 5, FALSE)"),88)</f>
        <v>88</v>
      </c>
      <c r="F4301" s="148" t="s">
        <v>9512</v>
      </c>
      <c r="G4301" s="147">
        <f ca="1">IFERROR(__xludf.DUMMYFUNCTION(" VLOOKUP(A4364, IMPORTRANGE(""https://docs.google.com/spreadsheets/d/1QNLbnkR_AongFt22vMfNzfpjZ0CjpI8QI-w0wBnYA1w/"", ""Инфа!A:AA""), 6, FALSE)"),2024)</f>
        <v>2024</v>
      </c>
      <c r="H4301" s="150">
        <v>7600</v>
      </c>
      <c r="I4301" s="156" t="s">
        <v>103</v>
      </c>
      <c r="J4301" s="93" t="s">
        <v>11498</v>
      </c>
      <c r="K4301" s="153"/>
      <c r="L4301" s="153"/>
      <c r="M4301" s="153"/>
      <c r="N4301" s="153"/>
      <c r="O4301" s="153"/>
      <c r="P4301" s="153"/>
      <c r="Q4301" s="153"/>
      <c r="R4301" s="153"/>
      <c r="S4301" s="153"/>
    </row>
    <row r="4302" spans="1:19" ht="75">
      <c r="A4302" s="277" t="s">
        <v>25424</v>
      </c>
      <c r="B4302" s="253" t="s">
        <v>153</v>
      </c>
      <c r="C4302" s="93" t="s">
        <v>11496</v>
      </c>
      <c r="D4302" s="93" t="s">
        <v>11499</v>
      </c>
      <c r="E4302" s="148">
        <f ca="1">IFERROR(__xludf.DUMMYFUNCTION(" VLOOKUP(A4365, IMPORTRANGE(""https://docs.google.com/spreadsheets/d/1fj_Bhi2XPL3siwIh4sx4VRLAe31yD50oKdj5UlRYW0c/"", ""Сводка!A:AA""), 5, FALSE)"),98)</f>
        <v>98</v>
      </c>
      <c r="F4302" s="148" t="s">
        <v>9512</v>
      </c>
      <c r="G4302" s="147">
        <f ca="1">IFERROR(__xludf.DUMMYFUNCTION(" VLOOKUP(A4365, IMPORTRANGE(""https://docs.google.com/spreadsheets/d/1QNLbnkR_AongFt22vMfNzfpjZ0CjpI8QI-w0wBnYA1w/"", ""Инфа!A:AA""), 6, FALSE)"),2024)</f>
        <v>2024</v>
      </c>
      <c r="H4302" s="150">
        <v>7900</v>
      </c>
      <c r="I4302" s="151" t="s">
        <v>3172</v>
      </c>
      <c r="J4302" s="93"/>
      <c r="K4302" s="153"/>
      <c r="L4302" s="153"/>
      <c r="M4302" s="153"/>
      <c r="N4302" s="153"/>
      <c r="O4302" s="153"/>
      <c r="P4302" s="153"/>
      <c r="Q4302" s="153"/>
      <c r="R4302" s="153"/>
      <c r="S4302" s="153"/>
    </row>
    <row r="4303" spans="1:19" ht="56.25">
      <c r="A4303" s="277" t="s">
        <v>25424</v>
      </c>
      <c r="B4303" s="253" t="s">
        <v>400</v>
      </c>
      <c r="C4303" s="93" t="s">
        <v>11500</v>
      </c>
      <c r="D4303" s="93" t="s">
        <v>11501</v>
      </c>
      <c r="E4303" s="148">
        <f ca="1">IFERROR(__xludf.DUMMYFUNCTION(" VLOOKUP(A4367, IMPORTRANGE(""https://docs.google.com/spreadsheets/d/1fj_Bhi2XPL3siwIh4sx4VRLAe31yD50oKdj5UlRYW0c/"", ""Сводка!A:AA""), 5, FALSE)"),100)</f>
        <v>100</v>
      </c>
      <c r="F4303" s="148" t="s">
        <v>50</v>
      </c>
      <c r="G4303" s="147">
        <f ca="1">IFERROR(__xludf.DUMMYFUNCTION(" VLOOKUP(A4367, IMPORTRANGE(""https://docs.google.com/spreadsheets/d/1QNLbnkR_AongFt22vMfNzfpjZ0CjpI8QI-w0wBnYA1w/"", ""Инфа!A:AA""), 6, FALSE)"),2024)</f>
        <v>2024</v>
      </c>
      <c r="H4303" s="150">
        <v>8000</v>
      </c>
      <c r="I4303" s="156" t="s">
        <v>103</v>
      </c>
      <c r="J4303" s="93"/>
      <c r="K4303" s="153"/>
      <c r="L4303" s="153"/>
      <c r="M4303" s="153"/>
      <c r="N4303" s="153"/>
      <c r="O4303" s="153"/>
      <c r="P4303" s="153"/>
      <c r="Q4303" s="153"/>
      <c r="R4303" s="153"/>
      <c r="S4303" s="153"/>
    </row>
    <row r="4304" spans="1:19" ht="131.25">
      <c r="A4304" s="277" t="s">
        <v>25424</v>
      </c>
      <c r="B4304" s="253" t="s">
        <v>400</v>
      </c>
      <c r="C4304" s="93" t="s">
        <v>11502</v>
      </c>
      <c r="D4304" s="93" t="s">
        <v>11503</v>
      </c>
      <c r="E4304" s="148">
        <f ca="1">IFERROR(__xludf.DUMMYFUNCTION(" VLOOKUP(A4368, IMPORTRANGE(""https://docs.google.com/spreadsheets/d/1fj_Bhi2XPL3siwIh4sx4VRLAe31yD50oKdj5UlRYW0c/"", ""Сводка!A:AA""), 5, FALSE)"),120)</f>
        <v>120</v>
      </c>
      <c r="F4304" s="148" t="s">
        <v>165</v>
      </c>
      <c r="G4304" s="147">
        <f ca="1">IFERROR(__xludf.DUMMYFUNCTION(" VLOOKUP(A4368, IMPORTRANGE(""https://docs.google.com/spreadsheets/d/1QNLbnkR_AongFt22vMfNzfpjZ0CjpI8QI-w0wBnYA1w/"", ""Инфа!A:AA""), 6, FALSE)"),2024)</f>
        <v>2024</v>
      </c>
      <c r="H4304" s="150">
        <v>8600</v>
      </c>
      <c r="I4304" s="151" t="s">
        <v>614</v>
      </c>
      <c r="J4304" s="93" t="s">
        <v>11504</v>
      </c>
      <c r="K4304" s="153"/>
      <c r="L4304" s="153"/>
      <c r="M4304" s="153"/>
      <c r="N4304" s="153"/>
      <c r="O4304" s="153"/>
      <c r="P4304" s="153"/>
      <c r="Q4304" s="153"/>
      <c r="R4304" s="153"/>
      <c r="S4304" s="153"/>
    </row>
    <row r="4305" spans="1:19" ht="150">
      <c r="A4305" s="277" t="s">
        <v>25424</v>
      </c>
      <c r="B4305" s="253" t="s">
        <v>400</v>
      </c>
      <c r="C4305" s="93" t="s">
        <v>11505</v>
      </c>
      <c r="D4305" s="93" t="s">
        <v>11506</v>
      </c>
      <c r="E4305" s="148">
        <f ca="1">IFERROR(__xludf.DUMMYFUNCTION(" VLOOKUP(A4369, IMPORTRANGE(""https://docs.google.com/spreadsheets/d/1fj_Bhi2XPL3siwIh4sx4VRLAe31yD50oKdj5UlRYW0c/"", ""Сводка!A:AA""), 5, FALSE)"),136)</f>
        <v>136</v>
      </c>
      <c r="F4305" s="148" t="s">
        <v>415</v>
      </c>
      <c r="G4305" s="147">
        <f ca="1">IFERROR(__xludf.DUMMYFUNCTION(" VLOOKUP(A4369, IMPORTRANGE(""https://docs.google.com/spreadsheets/d/1QNLbnkR_AongFt22vMfNzfpjZ0CjpI8QI-w0wBnYA1w/"", ""Инфа!A:AA""), 6, FALSE)"),2024)</f>
        <v>2024</v>
      </c>
      <c r="H4305" s="150">
        <v>13200</v>
      </c>
      <c r="I4305" s="151" t="s">
        <v>614</v>
      </c>
      <c r="J4305" s="93" t="s">
        <v>11507</v>
      </c>
      <c r="K4305" s="153"/>
      <c r="L4305" s="153"/>
      <c r="M4305" s="153"/>
      <c r="N4305" s="153"/>
      <c r="O4305" s="153"/>
      <c r="P4305" s="153"/>
      <c r="Q4305" s="153"/>
      <c r="R4305" s="153"/>
      <c r="S4305" s="153"/>
    </row>
    <row r="4306" spans="1:19" ht="150">
      <c r="A4306" s="277" t="s">
        <v>25424</v>
      </c>
      <c r="B4306" s="253" t="s">
        <v>153</v>
      </c>
      <c r="C4306" s="93" t="s">
        <v>11508</v>
      </c>
      <c r="D4306" s="93" t="s">
        <v>4543</v>
      </c>
      <c r="E4306" s="148">
        <f ca="1">IFERROR(__xludf.DUMMYFUNCTION(" VLOOKUP(A4370, IMPORTRANGE(""https://docs.google.com/spreadsheets/d/1fj_Bhi2XPL3siwIh4sx4VRLAe31yD50oKdj5UlRYW0c/"", ""Сводка!A:AA""), 5, FALSE)"),232)</f>
        <v>232</v>
      </c>
      <c r="F4306" s="148" t="s">
        <v>50</v>
      </c>
      <c r="G4306" s="147">
        <f ca="1">IFERROR(__xludf.DUMMYFUNCTION(" VLOOKUP(A4370, IMPORTRANGE(""https://docs.google.com/spreadsheets/d/1QNLbnkR_AongFt22vMfNzfpjZ0CjpI8QI-w0wBnYA1w/"", ""Инфа!A:AA""), 6, FALSE)"),2024)</f>
        <v>2024</v>
      </c>
      <c r="H4306" s="150">
        <v>18900</v>
      </c>
      <c r="I4306" s="151" t="s">
        <v>161</v>
      </c>
      <c r="J4306" s="93" t="s">
        <v>11509</v>
      </c>
      <c r="K4306" s="153"/>
      <c r="L4306" s="153"/>
      <c r="M4306" s="153"/>
      <c r="N4306" s="153"/>
      <c r="O4306" s="153"/>
      <c r="P4306" s="153"/>
      <c r="Q4306" s="153"/>
      <c r="R4306" s="153"/>
      <c r="S4306" s="153"/>
    </row>
    <row r="4307" spans="1:19" ht="93.75">
      <c r="A4307" s="277" t="s">
        <v>25424</v>
      </c>
      <c r="B4307" s="253" t="s">
        <v>153</v>
      </c>
      <c r="C4307" s="93" t="s">
        <v>11508</v>
      </c>
      <c r="D4307" s="93" t="s">
        <v>11510</v>
      </c>
      <c r="E4307" s="148">
        <f ca="1">IFERROR(__xludf.DUMMYFUNCTION(" VLOOKUP(A4371, IMPORTRANGE(""https://docs.google.com/spreadsheets/d/1fj_Bhi2XPL3siwIh4sx4VRLAe31yD50oKdj5UlRYW0c/"", ""Сводка!A:AA""), 5, FALSE)"),244)</f>
        <v>244</v>
      </c>
      <c r="F4307" s="148" t="s">
        <v>50</v>
      </c>
      <c r="G4307" s="147">
        <f ca="1">IFERROR(__xludf.DUMMYFUNCTION(" VLOOKUP(A4371, IMPORTRANGE(""https://docs.google.com/spreadsheets/d/1QNLbnkR_AongFt22vMfNzfpjZ0CjpI8QI-w0wBnYA1w/"", ""Инфа!A:AA""), 6, FALSE)"),2024)</f>
        <v>2024</v>
      </c>
      <c r="H4307" s="150">
        <v>12300</v>
      </c>
      <c r="I4307" s="151" t="s">
        <v>161</v>
      </c>
      <c r="J4307" s="93" t="s">
        <v>11511</v>
      </c>
      <c r="K4307" s="153"/>
      <c r="L4307" s="153"/>
      <c r="M4307" s="153"/>
      <c r="N4307" s="153"/>
      <c r="O4307" s="153"/>
      <c r="P4307" s="153"/>
      <c r="Q4307" s="153"/>
      <c r="R4307" s="153"/>
      <c r="S4307" s="153"/>
    </row>
    <row r="4308" spans="1:19" ht="112.5">
      <c r="A4308" s="277" t="s">
        <v>25424</v>
      </c>
      <c r="B4308" s="253" t="s">
        <v>153</v>
      </c>
      <c r="C4308" s="93" t="s">
        <v>11512</v>
      </c>
      <c r="D4308" s="93" t="s">
        <v>11513</v>
      </c>
      <c r="E4308" s="148">
        <f ca="1">IFERROR(__xludf.DUMMYFUNCTION(" VLOOKUP(A4372, IMPORTRANGE(""https://docs.google.com/spreadsheets/d/1fj_Bhi2XPL3siwIh4sx4VRLAe31yD50oKdj5UlRYW0c/"", ""Сводка!A:AA""), 5, FALSE)"),116)</f>
        <v>116</v>
      </c>
      <c r="F4308" s="148" t="s">
        <v>26</v>
      </c>
      <c r="G4308" s="147">
        <f ca="1">IFERROR(__xludf.DUMMYFUNCTION(" VLOOKUP(A4372, IMPORTRANGE(""https://docs.google.com/spreadsheets/d/1QNLbnkR_AongFt22vMfNzfpjZ0CjpI8QI-w0wBnYA1w/"", ""Инфа!A:AA""), 6, FALSE)"),2024)</f>
        <v>2024</v>
      </c>
      <c r="H4308" s="150">
        <v>8500</v>
      </c>
      <c r="I4308" s="151" t="s">
        <v>42</v>
      </c>
      <c r="J4308" s="93" t="s">
        <v>11514</v>
      </c>
      <c r="K4308" s="153"/>
      <c r="L4308" s="153"/>
      <c r="M4308" s="153"/>
      <c r="N4308" s="153"/>
      <c r="O4308" s="153"/>
      <c r="P4308" s="153"/>
      <c r="Q4308" s="153"/>
      <c r="R4308" s="153"/>
      <c r="S4308" s="153"/>
    </row>
    <row r="4309" spans="1:19" ht="206.25">
      <c r="A4309" s="277" t="s">
        <v>25424</v>
      </c>
      <c r="B4309" s="253" t="s">
        <v>153</v>
      </c>
      <c r="C4309" s="93" t="s">
        <v>11515</v>
      </c>
      <c r="D4309" s="173" t="s">
        <v>11516</v>
      </c>
      <c r="E4309" s="148">
        <f ca="1">IFERROR(__xludf.DUMMYFUNCTION(" VLOOKUP(A4373, IMPORTRANGE(""https://docs.google.com/spreadsheets/d/1fj_Bhi2XPL3siwIh4sx4VRLAe31yD50oKdj5UlRYW0c/"", ""Сводка!A:AA""), 5, FALSE)"),824)</f>
        <v>824</v>
      </c>
      <c r="F4309" s="148" t="s">
        <v>456</v>
      </c>
      <c r="G4309" s="147">
        <f ca="1">IFERROR(__xludf.DUMMYFUNCTION(" VLOOKUP(A4373, IMPORTRANGE(""https://docs.google.com/spreadsheets/d/1QNLbnkR_AongFt22vMfNzfpjZ0CjpI8QI-w0wBnYA1w/"", ""Инфа!A:AA""), 6, FALSE)"),2024)</f>
        <v>2024</v>
      </c>
      <c r="H4309" s="150">
        <v>29700</v>
      </c>
      <c r="I4309" s="151" t="s">
        <v>133</v>
      </c>
      <c r="J4309" s="93" t="s">
        <v>11517</v>
      </c>
      <c r="K4309" s="153"/>
      <c r="L4309" s="153"/>
      <c r="M4309" s="153"/>
      <c r="N4309" s="153"/>
      <c r="O4309" s="153"/>
      <c r="P4309" s="153"/>
      <c r="Q4309" s="153"/>
      <c r="R4309" s="153"/>
      <c r="S4309" s="153"/>
    </row>
    <row r="4310" spans="1:19" ht="131.25">
      <c r="A4310" s="277" t="s">
        <v>25424</v>
      </c>
      <c r="B4310" s="253" t="s">
        <v>153</v>
      </c>
      <c r="C4310" s="93" t="s">
        <v>11518</v>
      </c>
      <c r="D4310" s="93" t="s">
        <v>11519</v>
      </c>
      <c r="E4310" s="148">
        <f ca="1">IFERROR(__xludf.DUMMYFUNCTION(" VLOOKUP(A4374, IMPORTRANGE(""https://docs.google.com/spreadsheets/d/1fj_Bhi2XPL3siwIh4sx4VRLAe31yD50oKdj5UlRYW0c/"", ""Сводка!A:AA""), 5, FALSE)"),464)</f>
        <v>464</v>
      </c>
      <c r="F4310" s="148" t="s">
        <v>456</v>
      </c>
      <c r="G4310" s="147">
        <f ca="1">IFERROR(__xludf.DUMMYFUNCTION(" VLOOKUP(A4374, IMPORTRANGE(""https://docs.google.com/spreadsheets/d/1QNLbnkR_AongFt22vMfNzfpjZ0CjpI8QI-w0wBnYA1w/"", ""Инфа!A:AA""), 6, FALSE)"),2024)</f>
        <v>2024</v>
      </c>
      <c r="H4310" s="154">
        <v>32800</v>
      </c>
      <c r="I4310" s="151" t="s">
        <v>398</v>
      </c>
      <c r="J4310" s="93" t="s">
        <v>11520</v>
      </c>
      <c r="K4310" s="153"/>
      <c r="L4310" s="153"/>
      <c r="M4310" s="153"/>
      <c r="N4310" s="153"/>
      <c r="O4310" s="153"/>
      <c r="P4310" s="153"/>
      <c r="Q4310" s="153"/>
      <c r="R4310" s="153"/>
      <c r="S4310" s="153"/>
    </row>
    <row r="4311" spans="1:19" ht="187.5">
      <c r="A4311" s="277" t="s">
        <v>25424</v>
      </c>
      <c r="B4311" s="253" t="s">
        <v>400</v>
      </c>
      <c r="C4311" s="93" t="s">
        <v>11521</v>
      </c>
      <c r="D4311" s="93" t="s">
        <v>11522</v>
      </c>
      <c r="E4311" s="148">
        <f ca="1">IFERROR(__xludf.DUMMYFUNCTION(" VLOOKUP(A4375, IMPORTRANGE(""https://docs.google.com/spreadsheets/d/1fj_Bhi2XPL3siwIh4sx4VRLAe31yD50oKdj5UlRYW0c/"", ""Сводка!A:AA""), 5, FALSE)"),192)</f>
        <v>192</v>
      </c>
      <c r="F4311" s="148" t="s">
        <v>466</v>
      </c>
      <c r="G4311" s="147">
        <f ca="1">IFERROR(__xludf.DUMMYFUNCTION(" VLOOKUP(A4375, IMPORTRANGE(""https://docs.google.com/spreadsheets/d/1QNLbnkR_AongFt22vMfNzfpjZ0CjpI8QI-w0wBnYA1w/"", ""Инфа!A:AA""), 6, FALSE)"),2024)</f>
        <v>2024</v>
      </c>
      <c r="H4311" s="150">
        <v>16500</v>
      </c>
      <c r="I4311" s="151" t="s">
        <v>398</v>
      </c>
      <c r="J4311" s="93" t="s">
        <v>11523</v>
      </c>
      <c r="K4311" s="153"/>
      <c r="L4311" s="153"/>
      <c r="M4311" s="153"/>
      <c r="N4311" s="153"/>
      <c r="O4311" s="153"/>
      <c r="P4311" s="153"/>
      <c r="Q4311" s="153"/>
      <c r="R4311" s="153"/>
      <c r="S4311" s="153"/>
    </row>
    <row r="4312" spans="1:19" ht="112.5">
      <c r="A4312" s="277" t="s">
        <v>25424</v>
      </c>
      <c r="B4312" s="253" t="s">
        <v>153</v>
      </c>
      <c r="C4312" s="93" t="s">
        <v>11524</v>
      </c>
      <c r="D4312" s="93" t="s">
        <v>11525</v>
      </c>
      <c r="E4312" s="148">
        <f ca="1">IFERROR(__xludf.DUMMYFUNCTION(" VLOOKUP(A4376, IMPORTRANGE(""https://docs.google.com/spreadsheets/d/1fj_Bhi2XPL3siwIh4sx4VRLAe31yD50oKdj5UlRYW0c/"", ""Сводка!A:AA""), 5, FALSE)"),332)</f>
        <v>332</v>
      </c>
      <c r="F4312" s="148" t="s">
        <v>456</v>
      </c>
      <c r="G4312" s="147">
        <f ca="1">IFERROR(__xludf.DUMMYFUNCTION(" VLOOKUP(A4376, IMPORTRANGE(""https://docs.google.com/spreadsheets/d/1QNLbnkR_AongFt22vMfNzfpjZ0CjpI8QI-w0wBnYA1w/"", ""Инфа!A:AA""), 6, FALSE)"),2024)</f>
        <v>2024</v>
      </c>
      <c r="H4312" s="150">
        <v>24900</v>
      </c>
      <c r="I4312" s="151" t="s">
        <v>398</v>
      </c>
      <c r="J4312" s="93" t="s">
        <v>11526</v>
      </c>
      <c r="K4312" s="153"/>
      <c r="L4312" s="153"/>
      <c r="M4312" s="153"/>
      <c r="N4312" s="153"/>
      <c r="O4312" s="153"/>
      <c r="P4312" s="153"/>
      <c r="Q4312" s="153"/>
      <c r="R4312" s="153"/>
      <c r="S4312" s="153"/>
    </row>
    <row r="4313" spans="1:19" ht="112.5">
      <c r="A4313" s="277" t="s">
        <v>25424</v>
      </c>
      <c r="B4313" s="253" t="s">
        <v>153</v>
      </c>
      <c r="C4313" s="93" t="s">
        <v>11524</v>
      </c>
      <c r="D4313" s="93" t="s">
        <v>11527</v>
      </c>
      <c r="E4313" s="148">
        <f ca="1">IFERROR(__xludf.DUMMYFUNCTION(" VLOOKUP(A4377, IMPORTRANGE(""https://docs.google.com/spreadsheets/d/1fj_Bhi2XPL3siwIh4sx4VRLAe31yD50oKdj5UlRYW0c/"", ""Сводка!A:AA""), 5, FALSE)"),332)</f>
        <v>332</v>
      </c>
      <c r="F4313" s="148" t="s">
        <v>456</v>
      </c>
      <c r="G4313" s="147">
        <f ca="1">IFERROR(__xludf.DUMMYFUNCTION(" VLOOKUP(A4377, IMPORTRANGE(""https://docs.google.com/spreadsheets/d/1QNLbnkR_AongFt22vMfNzfpjZ0CjpI8QI-w0wBnYA1w/"", ""Инфа!A:AA""), 6, FALSE)"),2024)</f>
        <v>2024</v>
      </c>
      <c r="H4313" s="150">
        <v>24900</v>
      </c>
      <c r="I4313" s="151" t="s">
        <v>398</v>
      </c>
      <c r="J4313" s="93" t="s">
        <v>11526</v>
      </c>
      <c r="K4313" s="153"/>
      <c r="L4313" s="153"/>
      <c r="M4313" s="153"/>
      <c r="N4313" s="153"/>
      <c r="O4313" s="153"/>
      <c r="P4313" s="153"/>
      <c r="Q4313" s="153"/>
      <c r="R4313" s="153"/>
      <c r="S4313" s="153"/>
    </row>
    <row r="4314" spans="1:19" ht="187.5">
      <c r="A4314" s="277" t="s">
        <v>25424</v>
      </c>
      <c r="B4314" s="253" t="s">
        <v>153</v>
      </c>
      <c r="C4314" s="96" t="s">
        <v>11528</v>
      </c>
      <c r="D4314" s="96" t="s">
        <v>11529</v>
      </c>
      <c r="E4314" s="148">
        <f ca="1">IFERROR(__xludf.DUMMYFUNCTION(" VLOOKUP(A4378, IMPORTRANGE(""https://docs.google.com/spreadsheets/d/1fj_Bhi2XPL3siwIh4sx4VRLAe31yD50oKdj5UlRYW0c/"", ""Сводка!A:AA""), 5, FALSE)"),232)</f>
        <v>232</v>
      </c>
      <c r="F4314" s="148" t="s">
        <v>456</v>
      </c>
      <c r="G4314" s="147">
        <f ca="1">IFERROR(__xludf.DUMMYFUNCTION(" VLOOKUP(A4378, IMPORTRANGE(""https://docs.google.com/spreadsheets/d/1QNLbnkR_AongFt22vMfNzfpjZ0CjpI8QI-w0wBnYA1w/"", ""Инфа!A:AA""), 6, FALSE)"),2024)</f>
        <v>2024</v>
      </c>
      <c r="H4314" s="150">
        <v>18900</v>
      </c>
      <c r="I4314" s="151" t="s">
        <v>398</v>
      </c>
      <c r="J4314" s="93"/>
      <c r="K4314" s="153"/>
      <c r="L4314" s="153"/>
      <c r="M4314" s="153"/>
      <c r="N4314" s="153"/>
      <c r="O4314" s="153"/>
      <c r="P4314" s="153"/>
      <c r="Q4314" s="153"/>
      <c r="R4314" s="153"/>
      <c r="S4314" s="153"/>
    </row>
    <row r="4315" spans="1:19" ht="112.5">
      <c r="A4315" s="277" t="s">
        <v>25424</v>
      </c>
      <c r="B4315" s="253" t="s">
        <v>153</v>
      </c>
      <c r="C4315" s="93" t="s">
        <v>11530</v>
      </c>
      <c r="D4315" s="93" t="s">
        <v>11531</v>
      </c>
      <c r="E4315" s="148">
        <f ca="1">IFERROR(__xludf.DUMMYFUNCTION(" VLOOKUP(A4379, IMPORTRANGE(""https://docs.google.com/spreadsheets/d/1fj_Bhi2XPL3siwIh4sx4VRLAe31yD50oKdj5UlRYW0c/"", ""Сводка!A:AA""), 5, FALSE)"),464)</f>
        <v>464</v>
      </c>
      <c r="F4315" s="148" t="s">
        <v>456</v>
      </c>
      <c r="G4315" s="147">
        <f ca="1">IFERROR(__xludf.DUMMYFUNCTION(" VLOOKUP(A4379, IMPORTRANGE(""https://docs.google.com/spreadsheets/d/1QNLbnkR_AongFt22vMfNzfpjZ0CjpI8QI-w0wBnYA1w/"", ""Инфа!A:AA""), 6, FALSE)"),2024)</f>
        <v>2024</v>
      </c>
      <c r="H4315" s="154">
        <v>32800</v>
      </c>
      <c r="I4315" s="151" t="s">
        <v>398</v>
      </c>
      <c r="J4315" s="93"/>
      <c r="K4315" s="153"/>
      <c r="L4315" s="153"/>
      <c r="M4315" s="153"/>
      <c r="N4315" s="153"/>
      <c r="O4315" s="153"/>
      <c r="P4315" s="153"/>
      <c r="Q4315" s="153"/>
      <c r="R4315" s="153"/>
      <c r="S4315" s="153"/>
    </row>
    <row r="4316" spans="1:19" ht="206.25">
      <c r="A4316" s="277" t="s">
        <v>25424</v>
      </c>
      <c r="B4316" s="253" t="s">
        <v>400</v>
      </c>
      <c r="C4316" s="93" t="s">
        <v>11532</v>
      </c>
      <c r="D4316" s="93" t="s">
        <v>11533</v>
      </c>
      <c r="E4316" s="148">
        <f ca="1">IFERROR(__xludf.DUMMYFUNCTION(" VLOOKUP(A4380, IMPORTRANGE(""https://docs.google.com/spreadsheets/d/1fj_Bhi2XPL3siwIh4sx4VRLAe31yD50oKdj5UlRYW0c/"", ""Сводка!A:AA""), 5, FALSE)"),288)</f>
        <v>288</v>
      </c>
      <c r="F4316" s="148" t="s">
        <v>466</v>
      </c>
      <c r="G4316" s="147">
        <f ca="1">IFERROR(__xludf.DUMMYFUNCTION(" VLOOKUP(A4380, IMPORTRANGE(""https://docs.google.com/spreadsheets/d/1QNLbnkR_AongFt22vMfNzfpjZ0CjpI8QI-w0wBnYA1w/"", ""Инфа!A:AA""), 6, FALSE)"),2024)</f>
        <v>2024</v>
      </c>
      <c r="H4316" s="150">
        <v>13600</v>
      </c>
      <c r="I4316" s="151" t="s">
        <v>398</v>
      </c>
      <c r="J4316" s="93" t="s">
        <v>11534</v>
      </c>
      <c r="K4316" s="153"/>
      <c r="L4316" s="153"/>
      <c r="M4316" s="153"/>
      <c r="N4316" s="153"/>
      <c r="O4316" s="153"/>
      <c r="P4316" s="153"/>
      <c r="Q4316" s="153"/>
      <c r="R4316" s="153"/>
      <c r="S4316" s="153"/>
    </row>
    <row r="4317" spans="1:19" ht="243.75">
      <c r="A4317" s="277" t="s">
        <v>25424</v>
      </c>
      <c r="B4317" s="253" t="s">
        <v>400</v>
      </c>
      <c r="C4317" s="93" t="s">
        <v>11532</v>
      </c>
      <c r="D4317" s="93" t="s">
        <v>11535</v>
      </c>
      <c r="E4317" s="148">
        <f ca="1">IFERROR(__xludf.DUMMYFUNCTION(" VLOOKUP(A4381, IMPORTRANGE(""https://docs.google.com/spreadsheets/d/1fj_Bhi2XPL3siwIh4sx4VRLAe31yD50oKdj5UlRYW0c/"", ""Сводка!A:AA""), 5, FALSE)"),288)</f>
        <v>288</v>
      </c>
      <c r="F4317" s="148" t="s">
        <v>466</v>
      </c>
      <c r="G4317" s="147">
        <f ca="1">IFERROR(__xludf.DUMMYFUNCTION(" VLOOKUP(A4381, IMPORTRANGE(""https://docs.google.com/spreadsheets/d/1QNLbnkR_AongFt22vMfNzfpjZ0CjpI8QI-w0wBnYA1w/"", ""Инфа!A:AA""), 6, FALSE)"),2024)</f>
        <v>2024</v>
      </c>
      <c r="H4317" s="150">
        <v>13600</v>
      </c>
      <c r="I4317" s="151" t="s">
        <v>398</v>
      </c>
      <c r="J4317" s="93" t="s">
        <v>11536</v>
      </c>
      <c r="K4317" s="153"/>
      <c r="L4317" s="153"/>
      <c r="M4317" s="153"/>
      <c r="N4317" s="153"/>
      <c r="O4317" s="153"/>
      <c r="P4317" s="153"/>
      <c r="Q4317" s="153"/>
      <c r="R4317" s="153"/>
      <c r="S4317" s="153"/>
    </row>
    <row r="4318" spans="1:19" ht="187.5">
      <c r="A4318" s="277" t="s">
        <v>25424</v>
      </c>
      <c r="B4318" s="253" t="s">
        <v>400</v>
      </c>
      <c r="C4318" s="93" t="s">
        <v>11537</v>
      </c>
      <c r="D4318" s="93" t="s">
        <v>11538</v>
      </c>
      <c r="E4318" s="148">
        <f ca="1">IFERROR(__xludf.DUMMYFUNCTION(" VLOOKUP(A4382, IMPORTRANGE(""https://docs.google.com/spreadsheets/d/1fj_Bhi2XPL3siwIh4sx4VRLAe31yD50oKdj5UlRYW0c/"", ""Сводка!A:AA""), 5, FALSE)"),220)</f>
        <v>220</v>
      </c>
      <c r="F4318" s="148" t="s">
        <v>466</v>
      </c>
      <c r="G4318" s="147">
        <f ca="1">IFERROR(__xludf.DUMMYFUNCTION(" VLOOKUP(A4382, IMPORTRANGE(""https://docs.google.com/spreadsheets/d/1QNLbnkR_AongFt22vMfNzfpjZ0CjpI8QI-w0wBnYA1w/"", ""Инфа!A:AA""), 6, FALSE)"),2024)</f>
        <v>2024</v>
      </c>
      <c r="H4318" s="150">
        <v>18200</v>
      </c>
      <c r="I4318" s="151" t="s">
        <v>398</v>
      </c>
      <c r="J4318" s="93" t="s">
        <v>11539</v>
      </c>
      <c r="K4318" s="153"/>
      <c r="L4318" s="153"/>
      <c r="M4318" s="153"/>
      <c r="N4318" s="153"/>
      <c r="O4318" s="153"/>
      <c r="P4318" s="153"/>
      <c r="Q4318" s="153"/>
      <c r="R4318" s="153"/>
      <c r="S4318" s="153"/>
    </row>
    <row r="4319" spans="1:19" ht="206.25">
      <c r="A4319" s="277" t="s">
        <v>25424</v>
      </c>
      <c r="B4319" s="253" t="s">
        <v>400</v>
      </c>
      <c r="C4319" s="93" t="s">
        <v>11540</v>
      </c>
      <c r="D4319" s="93" t="s">
        <v>11541</v>
      </c>
      <c r="E4319" s="148">
        <f ca="1">IFERROR(__xludf.DUMMYFUNCTION(" VLOOKUP(A4383, IMPORTRANGE(""https://docs.google.com/spreadsheets/d/1fj_Bhi2XPL3siwIh4sx4VRLAe31yD50oKdj5UlRYW0c/"", ""Сводка!A:AA""), 5, FALSE)"),116)</f>
        <v>116</v>
      </c>
      <c r="F4319" s="148" t="s">
        <v>2114</v>
      </c>
      <c r="G4319" s="147">
        <f ca="1">IFERROR(__xludf.DUMMYFUNCTION(" VLOOKUP(A4383, IMPORTRANGE(""https://docs.google.com/spreadsheets/d/1QNLbnkR_AongFt22vMfNzfpjZ0CjpI8QI-w0wBnYA1w/"", ""Инфа!A:AA""), 6, FALSE)"),2024)</f>
        <v>2024</v>
      </c>
      <c r="H4319" s="150">
        <v>15500</v>
      </c>
      <c r="I4319" s="151" t="s">
        <v>133</v>
      </c>
      <c r="J4319" s="93"/>
      <c r="K4319" s="153"/>
      <c r="L4319" s="153"/>
      <c r="M4319" s="153"/>
      <c r="N4319" s="153"/>
      <c r="O4319" s="153"/>
      <c r="P4319" s="153"/>
      <c r="Q4319" s="153"/>
      <c r="R4319" s="153"/>
      <c r="S4319" s="153"/>
    </row>
    <row r="4320" spans="1:19" ht="93.75">
      <c r="A4320" s="277" t="s">
        <v>25424</v>
      </c>
      <c r="B4320" s="254" t="s">
        <v>153</v>
      </c>
      <c r="C4320" s="96" t="s">
        <v>11540</v>
      </c>
      <c r="D4320" s="96" t="s">
        <v>11542</v>
      </c>
      <c r="E4320" s="148">
        <f ca="1">IFERROR(__xludf.DUMMYFUNCTION(" VLOOKUP(A4384, IMPORTRANGE(""https://docs.google.com/spreadsheets/d/1fj_Bhi2XPL3siwIh4sx4VRLAe31yD50oKdj5UlRYW0c/"", ""Сводка!A:AA""), 5, FALSE)"),192)</f>
        <v>192</v>
      </c>
      <c r="F4320" s="148" t="s">
        <v>266</v>
      </c>
      <c r="G4320" s="147">
        <f ca="1">IFERROR(__xludf.DUMMYFUNCTION(" VLOOKUP(A4384, IMPORTRANGE(""https://docs.google.com/spreadsheets/d/1QNLbnkR_AongFt22vMfNzfpjZ0CjpI8QI-w0wBnYA1w/"", ""Инфа!A:AA""), 6, FALSE)"),2024)</f>
        <v>2024</v>
      </c>
      <c r="H4320" s="150">
        <v>10800</v>
      </c>
      <c r="I4320" s="156" t="s">
        <v>552</v>
      </c>
      <c r="J4320" s="96" t="s">
        <v>11543</v>
      </c>
      <c r="K4320" s="153"/>
      <c r="L4320" s="153"/>
      <c r="M4320" s="153"/>
      <c r="N4320" s="153"/>
      <c r="O4320" s="153"/>
      <c r="P4320" s="153"/>
      <c r="Q4320" s="153"/>
      <c r="R4320" s="153"/>
      <c r="S4320" s="153"/>
    </row>
    <row r="4321" spans="1:19" ht="112.5">
      <c r="A4321" s="277" t="s">
        <v>25424</v>
      </c>
      <c r="B4321" s="254" t="s">
        <v>153</v>
      </c>
      <c r="C4321" s="96" t="s">
        <v>11540</v>
      </c>
      <c r="D4321" s="96" t="s">
        <v>11544</v>
      </c>
      <c r="E4321" s="148">
        <f ca="1">IFERROR(__xludf.DUMMYFUNCTION(" VLOOKUP(A4385, IMPORTRANGE(""https://docs.google.com/spreadsheets/d/1fj_Bhi2XPL3siwIh4sx4VRLAe31yD50oKdj5UlRYW0c/"", ""Сводка!A:AA""), 5, FALSE)"),116)</f>
        <v>116</v>
      </c>
      <c r="F4321" s="148" t="s">
        <v>1291</v>
      </c>
      <c r="G4321" s="147">
        <f ca="1">IFERROR(__xludf.DUMMYFUNCTION(" VLOOKUP(A4385, IMPORTRANGE(""https://docs.google.com/spreadsheets/d/1QNLbnkR_AongFt22vMfNzfpjZ0CjpI8QI-w0wBnYA1w/"", ""Инфа!A:AA""), 6, FALSE)"),2024)</f>
        <v>2024</v>
      </c>
      <c r="H4321" s="150">
        <v>8500</v>
      </c>
      <c r="I4321" s="151" t="s">
        <v>133</v>
      </c>
      <c r="J4321" s="96" t="s">
        <v>11545</v>
      </c>
      <c r="K4321" s="153"/>
      <c r="L4321" s="153"/>
      <c r="M4321" s="153"/>
      <c r="N4321" s="153"/>
      <c r="O4321" s="153"/>
      <c r="P4321" s="153"/>
      <c r="Q4321" s="153"/>
      <c r="R4321" s="153"/>
      <c r="S4321" s="153"/>
    </row>
    <row r="4322" spans="1:19" ht="37.5">
      <c r="A4322" s="277" t="s">
        <v>25424</v>
      </c>
      <c r="B4322" s="253" t="s">
        <v>153</v>
      </c>
      <c r="C4322" s="93" t="s">
        <v>11546</v>
      </c>
      <c r="D4322" s="93" t="s">
        <v>11547</v>
      </c>
      <c r="E4322" s="148">
        <f ca="1">IFERROR(__xludf.DUMMYFUNCTION(" VLOOKUP(A4386, IMPORTRANGE(""https://docs.google.com/spreadsheets/d/1fj_Bhi2XPL3siwIh4sx4VRLAe31yD50oKdj5UlRYW0c/"", ""Сводка!A:AA""), 5, FALSE)"),260)</f>
        <v>260</v>
      </c>
      <c r="F4322" s="148" t="s">
        <v>50</v>
      </c>
      <c r="G4322" s="147">
        <f ca="1">IFERROR(__xludf.DUMMYFUNCTION(" VLOOKUP(A4386, IMPORTRANGE(""https://docs.google.com/spreadsheets/d/1QNLbnkR_AongFt22vMfNzfpjZ0CjpI8QI-w0wBnYA1w/"", ""Инфа!A:AA""), 6, FALSE)"),2024)</f>
        <v>2024</v>
      </c>
      <c r="H4322" s="150">
        <v>26800</v>
      </c>
      <c r="I4322" s="151" t="s">
        <v>133</v>
      </c>
      <c r="J4322" s="93"/>
      <c r="K4322" s="153"/>
      <c r="L4322" s="153"/>
      <c r="M4322" s="153"/>
      <c r="N4322" s="153"/>
      <c r="O4322" s="153"/>
      <c r="P4322" s="153"/>
      <c r="Q4322" s="153"/>
      <c r="R4322" s="153"/>
      <c r="S4322" s="153"/>
    </row>
    <row r="4323" spans="1:19" ht="37.5">
      <c r="A4323" s="277" t="s">
        <v>25424</v>
      </c>
      <c r="B4323" s="253" t="s">
        <v>153</v>
      </c>
      <c r="C4323" s="93" t="s">
        <v>11546</v>
      </c>
      <c r="D4323" s="93" t="s">
        <v>11548</v>
      </c>
      <c r="E4323" s="148">
        <f ca="1">IFERROR(__xludf.DUMMYFUNCTION(" VLOOKUP(A4387, IMPORTRANGE(""https://docs.google.com/spreadsheets/d/1fj_Bhi2XPL3siwIh4sx4VRLAe31yD50oKdj5UlRYW0c/"", ""Сводка!A:AA""), 5, FALSE)"),252)</f>
        <v>252</v>
      </c>
      <c r="F4323" s="148" t="s">
        <v>50</v>
      </c>
      <c r="G4323" s="147">
        <f ca="1">IFERROR(__xludf.DUMMYFUNCTION(" VLOOKUP(A4387, IMPORTRANGE(""https://docs.google.com/spreadsheets/d/1QNLbnkR_AongFt22vMfNzfpjZ0CjpI8QI-w0wBnYA1w/"", ""Инфа!A:AA""), 6, FALSE)"),2024)</f>
        <v>2024</v>
      </c>
      <c r="H4323" s="150">
        <v>26200</v>
      </c>
      <c r="I4323" s="151" t="s">
        <v>133</v>
      </c>
      <c r="J4323" s="93"/>
      <c r="K4323" s="153"/>
      <c r="L4323" s="153"/>
      <c r="M4323" s="153"/>
      <c r="N4323" s="153"/>
      <c r="O4323" s="153"/>
      <c r="P4323" s="153"/>
      <c r="Q4323" s="153"/>
      <c r="R4323" s="153"/>
      <c r="S4323" s="153"/>
    </row>
    <row r="4324" spans="1:19" ht="37.5">
      <c r="A4324" s="277" t="s">
        <v>25424</v>
      </c>
      <c r="B4324" s="253" t="s">
        <v>153</v>
      </c>
      <c r="C4324" s="93" t="s">
        <v>11549</v>
      </c>
      <c r="D4324" s="93" t="s">
        <v>11550</v>
      </c>
      <c r="E4324" s="148">
        <f ca="1">IFERROR(__xludf.DUMMYFUNCTION(" VLOOKUP(A4388, IMPORTRANGE(""https://docs.google.com/spreadsheets/d/1fj_Bhi2XPL3siwIh4sx4VRLAe31yD50oKdj5UlRYW0c/"", ""Сводка!A:AA""), 5, FALSE)"),92)</f>
        <v>92</v>
      </c>
      <c r="F4324" s="148" t="s">
        <v>50</v>
      </c>
      <c r="G4324" s="147">
        <f ca="1">IFERROR(__xludf.DUMMYFUNCTION(" VLOOKUP(A4388, IMPORTRANGE(""https://docs.google.com/spreadsheets/d/1QNLbnkR_AongFt22vMfNzfpjZ0CjpI8QI-w0wBnYA1w/"", ""Инфа!A:AA""), 6, FALSE)"),2024)</f>
        <v>2024</v>
      </c>
      <c r="H4324" s="150">
        <v>7800</v>
      </c>
      <c r="I4324" s="151" t="s">
        <v>133</v>
      </c>
      <c r="J4324" s="93"/>
      <c r="K4324" s="153"/>
      <c r="L4324" s="153"/>
      <c r="M4324" s="153"/>
      <c r="N4324" s="153"/>
      <c r="O4324" s="153"/>
      <c r="P4324" s="153"/>
      <c r="Q4324" s="153"/>
      <c r="R4324" s="153"/>
      <c r="S4324" s="153"/>
    </row>
    <row r="4325" spans="1:19" ht="93.75">
      <c r="A4325" s="277" t="s">
        <v>25424</v>
      </c>
      <c r="B4325" s="253" t="s">
        <v>153</v>
      </c>
      <c r="C4325" s="93" t="s">
        <v>11551</v>
      </c>
      <c r="D4325" s="93" t="s">
        <v>11552</v>
      </c>
      <c r="E4325" s="148">
        <f ca="1">IFERROR(__xludf.DUMMYFUNCTION(" VLOOKUP(A4389, IMPORTRANGE(""https://docs.google.com/spreadsheets/d/1fj_Bhi2XPL3siwIh4sx4VRLAe31yD50oKdj5UlRYW0c/"", ""Сводка!A:AA""), 5, FALSE)"),368)</f>
        <v>368</v>
      </c>
      <c r="F4325" s="148"/>
      <c r="G4325" s="147">
        <f ca="1">IFERROR(__xludf.DUMMYFUNCTION(" VLOOKUP(A4389, IMPORTRANGE(""https://docs.google.com/spreadsheets/d/1QNLbnkR_AongFt22vMfNzfpjZ0CjpI8QI-w0wBnYA1w/"", ""Инфа!A:AA""), 6, FALSE)"),2024)</f>
        <v>2024</v>
      </c>
      <c r="H4325" s="154">
        <v>16000</v>
      </c>
      <c r="I4325" s="151" t="s">
        <v>274</v>
      </c>
      <c r="J4325" s="93"/>
      <c r="K4325" s="153"/>
      <c r="L4325" s="153"/>
      <c r="M4325" s="153"/>
      <c r="N4325" s="153"/>
      <c r="O4325" s="153"/>
      <c r="P4325" s="153"/>
      <c r="Q4325" s="153"/>
      <c r="R4325" s="153"/>
      <c r="S4325" s="153"/>
    </row>
    <row r="4326" spans="1:19" ht="150">
      <c r="A4326" s="277" t="s">
        <v>25424</v>
      </c>
      <c r="B4326" s="253" t="s">
        <v>153</v>
      </c>
      <c r="C4326" s="93" t="s">
        <v>11553</v>
      </c>
      <c r="D4326" s="93" t="s">
        <v>11554</v>
      </c>
      <c r="E4326" s="148">
        <f ca="1">IFERROR(__xludf.DUMMYFUNCTION(" VLOOKUP(A4390, IMPORTRANGE(""https://docs.google.com/spreadsheets/d/1fj_Bhi2XPL3siwIh4sx4VRLAe31yD50oKdj5UlRYW0c/"", ""Сводка!A:AA""), 5, FALSE)"),184)</f>
        <v>184</v>
      </c>
      <c r="F4326" s="148" t="s">
        <v>26</v>
      </c>
      <c r="G4326" s="147">
        <f ca="1">IFERROR(__xludf.DUMMYFUNCTION(" VLOOKUP(A4390, IMPORTRANGE(""https://docs.google.com/spreadsheets/d/1QNLbnkR_AongFt22vMfNzfpjZ0CjpI8QI-w0wBnYA1w/"", ""Инфа!A:AA""), 6, FALSE)"),2024)</f>
        <v>2024</v>
      </c>
      <c r="H4326" s="150">
        <v>10500</v>
      </c>
      <c r="I4326" s="156" t="s">
        <v>558</v>
      </c>
      <c r="J4326" s="93" t="s">
        <v>11555</v>
      </c>
      <c r="K4326" s="153"/>
      <c r="L4326" s="153"/>
      <c r="M4326" s="153"/>
      <c r="N4326" s="153"/>
      <c r="O4326" s="153"/>
      <c r="P4326" s="153"/>
      <c r="Q4326" s="153"/>
      <c r="R4326" s="153"/>
      <c r="S4326" s="153"/>
    </row>
    <row r="4327" spans="1:19" ht="168.75">
      <c r="A4327" s="277" t="s">
        <v>25424</v>
      </c>
      <c r="B4327" s="253" t="s">
        <v>153</v>
      </c>
      <c r="C4327" s="93" t="s">
        <v>11556</v>
      </c>
      <c r="D4327" s="93" t="s">
        <v>11557</v>
      </c>
      <c r="E4327" s="148">
        <f ca="1">IFERROR(__xludf.DUMMYFUNCTION(" VLOOKUP(A4391, IMPORTRANGE(""https://docs.google.com/spreadsheets/d/1fj_Bhi2XPL3siwIh4sx4VRLAe31yD50oKdj5UlRYW0c/"", ""Сводка!A:AA""), 5, FALSE)"),184)</f>
        <v>184</v>
      </c>
      <c r="F4327" s="148" t="s">
        <v>266</v>
      </c>
      <c r="G4327" s="147">
        <f ca="1">IFERROR(__xludf.DUMMYFUNCTION(" VLOOKUP(A4391, IMPORTRANGE(""https://docs.google.com/spreadsheets/d/1QNLbnkR_AongFt22vMfNzfpjZ0CjpI8QI-w0wBnYA1w/"", ""Инфа!A:AA""), 6, FALSE)"),2024)</f>
        <v>2024</v>
      </c>
      <c r="H4327" s="150">
        <v>16000</v>
      </c>
      <c r="I4327" s="151" t="s">
        <v>133</v>
      </c>
      <c r="J4327" s="93" t="s">
        <v>11558</v>
      </c>
      <c r="K4327" s="153"/>
      <c r="L4327" s="153"/>
      <c r="M4327" s="153"/>
      <c r="N4327" s="153"/>
      <c r="O4327" s="153"/>
      <c r="P4327" s="153"/>
      <c r="Q4327" s="153"/>
      <c r="R4327" s="153"/>
      <c r="S4327" s="153"/>
    </row>
    <row r="4328" spans="1:19" ht="187.5">
      <c r="A4328" s="277" t="s">
        <v>25424</v>
      </c>
      <c r="B4328" s="253" t="s">
        <v>400</v>
      </c>
      <c r="C4328" s="93" t="s">
        <v>11559</v>
      </c>
      <c r="D4328" s="93" t="s">
        <v>11560</v>
      </c>
      <c r="E4328" s="148">
        <f ca="1">IFERROR(__xludf.DUMMYFUNCTION(" VLOOKUP(A4392, IMPORTRANGE(""https://docs.google.com/spreadsheets/d/1fj_Bhi2XPL3siwIh4sx4VRLAe31yD50oKdj5UlRYW0c/"", ""Сводка!A:AA""), 5, FALSE)"),104)</f>
        <v>104</v>
      </c>
      <c r="F4328" s="148" t="s">
        <v>415</v>
      </c>
      <c r="G4328" s="147">
        <f ca="1">IFERROR(__xludf.DUMMYFUNCTION(" VLOOKUP(A4392, IMPORTRANGE(""https://docs.google.com/spreadsheets/d/1QNLbnkR_AongFt22vMfNzfpjZ0CjpI8QI-w0wBnYA1w/"", ""Инфа!A:AA""), 6, FALSE)"),2024)</f>
        <v>2024</v>
      </c>
      <c r="H4328" s="150">
        <v>10600</v>
      </c>
      <c r="I4328" s="156" t="s">
        <v>497</v>
      </c>
      <c r="J4328" s="93" t="s">
        <v>11561</v>
      </c>
      <c r="K4328" s="153"/>
      <c r="L4328" s="153"/>
      <c r="M4328" s="153"/>
      <c r="N4328" s="153"/>
      <c r="O4328" s="153"/>
      <c r="P4328" s="153"/>
      <c r="Q4328" s="153"/>
      <c r="R4328" s="153"/>
      <c r="S4328" s="153"/>
    </row>
    <row r="4329" spans="1:19" ht="37.5">
      <c r="A4329" s="277" t="s">
        <v>25424</v>
      </c>
      <c r="B4329" s="253" t="s">
        <v>400</v>
      </c>
      <c r="C4329" s="93" t="s">
        <v>11559</v>
      </c>
      <c r="D4329" s="93" t="s">
        <v>11562</v>
      </c>
      <c r="E4329" s="148">
        <f ca="1">IFERROR(__xludf.DUMMYFUNCTION(" VLOOKUP(A4393, IMPORTRANGE(""https://docs.google.com/spreadsheets/d/1fj_Bhi2XPL3siwIh4sx4VRLAe31yD50oKdj5UlRYW0c/"", ""Сводка!A:AA""), 5, FALSE)"),248)</f>
        <v>248</v>
      </c>
      <c r="F4329" s="148" t="s">
        <v>466</v>
      </c>
      <c r="G4329" s="147">
        <f ca="1">IFERROR(__xludf.DUMMYFUNCTION(" VLOOKUP(A4393, IMPORTRANGE(""https://docs.google.com/spreadsheets/d/1QNLbnkR_AongFt22vMfNzfpjZ0CjpI8QI-w0wBnYA1w/"", ""Инфа!A:AA""), 6, FALSE)"),2024)</f>
        <v>2024</v>
      </c>
      <c r="H4329" s="150">
        <v>25800</v>
      </c>
      <c r="I4329" s="156" t="s">
        <v>497</v>
      </c>
      <c r="J4329" s="93"/>
      <c r="K4329" s="153"/>
      <c r="L4329" s="153"/>
      <c r="M4329" s="153"/>
      <c r="N4329" s="153"/>
      <c r="O4329" s="153"/>
      <c r="P4329" s="153"/>
      <c r="Q4329" s="153"/>
      <c r="R4329" s="153"/>
      <c r="S4329" s="153"/>
    </row>
    <row r="4330" spans="1:19" ht="206.25">
      <c r="A4330" s="277" t="s">
        <v>25424</v>
      </c>
      <c r="B4330" s="253" t="s">
        <v>400</v>
      </c>
      <c r="C4330" s="93" t="s">
        <v>11559</v>
      </c>
      <c r="D4330" s="93" t="s">
        <v>11563</v>
      </c>
      <c r="E4330" s="148">
        <f ca="1">IFERROR(__xludf.DUMMYFUNCTION(" VLOOKUP(A4394, IMPORTRANGE(""https://docs.google.com/spreadsheets/d/1fj_Bhi2XPL3siwIh4sx4VRLAe31yD50oKdj5UlRYW0c/"", ""Сводка!A:AA""), 5, FALSE)"),134)</f>
        <v>134</v>
      </c>
      <c r="F4330" s="148" t="s">
        <v>415</v>
      </c>
      <c r="G4330" s="147">
        <f ca="1">IFERROR(__xludf.DUMMYFUNCTION(" VLOOKUP(A4394, IMPORTRANGE(""https://docs.google.com/spreadsheets/d/1QNLbnkR_AongFt22vMfNzfpjZ0CjpI8QI-w0wBnYA1w/"", ""Инфа!A:AA""), 6, FALSE)"),2024)</f>
        <v>2024</v>
      </c>
      <c r="H4330" s="150">
        <v>11700</v>
      </c>
      <c r="I4330" s="151" t="s">
        <v>138</v>
      </c>
      <c r="J4330" s="93" t="s">
        <v>11564</v>
      </c>
      <c r="K4330" s="153"/>
      <c r="L4330" s="153"/>
      <c r="M4330" s="153"/>
      <c r="N4330" s="153"/>
      <c r="O4330" s="153"/>
      <c r="P4330" s="153"/>
      <c r="Q4330" s="153"/>
      <c r="R4330" s="153"/>
      <c r="S4330" s="153"/>
    </row>
    <row r="4331" spans="1:19" ht="93.75">
      <c r="A4331" s="277" t="s">
        <v>25424</v>
      </c>
      <c r="B4331" s="253" t="s">
        <v>400</v>
      </c>
      <c r="C4331" s="93" t="s">
        <v>11559</v>
      </c>
      <c r="D4331" s="93" t="s">
        <v>11565</v>
      </c>
      <c r="E4331" s="148">
        <f ca="1">IFERROR(__xludf.DUMMYFUNCTION(" VLOOKUP(A4395, IMPORTRANGE(""https://docs.google.com/spreadsheets/d/1fj_Bhi2XPL3siwIh4sx4VRLAe31yD50oKdj5UlRYW0c/"", ""Сводка!A:AA""), 5, FALSE)"),268)</f>
        <v>268</v>
      </c>
      <c r="F4331" s="148" t="s">
        <v>415</v>
      </c>
      <c r="G4331" s="147">
        <f ca="1">IFERROR(__xludf.DUMMYFUNCTION(" VLOOKUP(A4395, IMPORTRANGE(""https://docs.google.com/spreadsheets/d/1QNLbnkR_AongFt22vMfNzfpjZ0CjpI8QI-w0wBnYA1w/"", ""Инфа!A:AA""), 6, FALSE)"),2024)</f>
        <v>2024</v>
      </c>
      <c r="H4331" s="150">
        <v>27400</v>
      </c>
      <c r="I4331" s="151" t="s">
        <v>138</v>
      </c>
      <c r="J4331" s="93" t="s">
        <v>11566</v>
      </c>
      <c r="K4331" s="153"/>
      <c r="L4331" s="153"/>
      <c r="M4331" s="153"/>
      <c r="N4331" s="153"/>
      <c r="O4331" s="153"/>
      <c r="P4331" s="153"/>
      <c r="Q4331" s="153"/>
      <c r="R4331" s="153"/>
      <c r="S4331" s="153"/>
    </row>
    <row r="4332" spans="1:19" ht="262.5">
      <c r="A4332" s="277" t="s">
        <v>25424</v>
      </c>
      <c r="B4332" s="253" t="s">
        <v>153</v>
      </c>
      <c r="C4332" s="93" t="s">
        <v>11567</v>
      </c>
      <c r="D4332" s="93" t="s">
        <v>11568</v>
      </c>
      <c r="E4332" s="148">
        <f ca="1">IFERROR(__xludf.DUMMYFUNCTION(" VLOOKUP(A4396, IMPORTRANGE(""https://docs.google.com/spreadsheets/d/1fj_Bhi2XPL3siwIh4sx4VRLAe31yD50oKdj5UlRYW0c/"", ""Сводка!A:AA""), 5, FALSE)"),384)</f>
        <v>384</v>
      </c>
      <c r="F4332" s="148" t="s">
        <v>456</v>
      </c>
      <c r="G4332" s="147">
        <f ca="1">IFERROR(__xludf.DUMMYFUNCTION(" VLOOKUP(A4396, IMPORTRANGE(""https://docs.google.com/spreadsheets/d/1QNLbnkR_AongFt22vMfNzfpjZ0CjpI8QI-w0wBnYA1w/"", ""Инфа!A:AA""), 6, FALSE)"),2024)</f>
        <v>2024</v>
      </c>
      <c r="H4332" s="154">
        <v>16500</v>
      </c>
      <c r="I4332" s="156" t="s">
        <v>558</v>
      </c>
      <c r="J4332" s="93" t="s">
        <v>11569</v>
      </c>
      <c r="K4332" s="153"/>
      <c r="L4332" s="153"/>
      <c r="M4332" s="153"/>
      <c r="N4332" s="153"/>
      <c r="O4332" s="153"/>
      <c r="P4332" s="153"/>
      <c r="Q4332" s="153"/>
      <c r="R4332" s="153"/>
      <c r="S4332" s="153"/>
    </row>
    <row r="4333" spans="1:19" ht="37.5">
      <c r="A4333" s="277" t="s">
        <v>25424</v>
      </c>
      <c r="B4333" s="253" t="s">
        <v>400</v>
      </c>
      <c r="C4333" s="93" t="s">
        <v>11570</v>
      </c>
      <c r="D4333" s="93" t="s">
        <v>11571</v>
      </c>
      <c r="E4333" s="148">
        <f ca="1">IFERROR(__xludf.DUMMYFUNCTION(" VLOOKUP(A4397, IMPORTRANGE(""https://docs.google.com/spreadsheets/d/1fj_Bhi2XPL3siwIh4sx4VRLAe31yD50oKdj5UlRYW0c/"", ""Сводка!A:AA""), 5, FALSE)"),152)</f>
        <v>152</v>
      </c>
      <c r="F4333" s="148" t="s">
        <v>466</v>
      </c>
      <c r="G4333" s="147">
        <f ca="1">IFERROR(__xludf.DUMMYFUNCTION(" VLOOKUP(A4397, IMPORTRANGE(""https://docs.google.com/spreadsheets/d/1QNLbnkR_AongFt22vMfNzfpjZ0CjpI8QI-w0wBnYA1w/"", ""Инфа!A:AA""), 6, FALSE)"),2024)</f>
        <v>2024</v>
      </c>
      <c r="H4333" s="150">
        <v>9600</v>
      </c>
      <c r="I4333" s="151" t="s">
        <v>518</v>
      </c>
      <c r="J4333" s="93"/>
      <c r="K4333" s="153"/>
      <c r="L4333" s="153"/>
      <c r="M4333" s="153"/>
      <c r="N4333" s="153"/>
      <c r="O4333" s="153"/>
      <c r="P4333" s="153"/>
      <c r="Q4333" s="153"/>
      <c r="R4333" s="153"/>
      <c r="S4333" s="153"/>
    </row>
    <row r="4334" spans="1:19" ht="75">
      <c r="A4334" s="277" t="s">
        <v>25424</v>
      </c>
      <c r="B4334" s="253" t="s">
        <v>400</v>
      </c>
      <c r="C4334" s="93" t="s">
        <v>11572</v>
      </c>
      <c r="D4334" s="93" t="s">
        <v>11573</v>
      </c>
      <c r="E4334" s="148">
        <f ca="1">IFERROR(__xludf.DUMMYFUNCTION(" VLOOKUP(A4398, IMPORTRANGE(""https://docs.google.com/spreadsheets/d/1fj_Bhi2XPL3siwIh4sx4VRLAe31yD50oKdj5UlRYW0c/"", ""Сводка!A:AA""), 5, FALSE)"),140)</f>
        <v>140</v>
      </c>
      <c r="F4334" s="148" t="s">
        <v>415</v>
      </c>
      <c r="G4334" s="147">
        <f ca="1">IFERROR(__xludf.DUMMYFUNCTION(" VLOOKUP(A4398, IMPORTRANGE(""https://docs.google.com/spreadsheets/d/1QNLbnkR_AongFt22vMfNzfpjZ0CjpI8QI-w0wBnYA1w/"", ""Инфа!A:AA""), 6, FALSE)"),2024)</f>
        <v>2024</v>
      </c>
      <c r="H4334" s="150">
        <v>9200</v>
      </c>
      <c r="I4334" s="151" t="s">
        <v>210</v>
      </c>
      <c r="J4334" s="93"/>
      <c r="K4334" s="153"/>
      <c r="L4334" s="153"/>
      <c r="M4334" s="153"/>
      <c r="N4334" s="153"/>
      <c r="O4334" s="153"/>
      <c r="P4334" s="153"/>
      <c r="Q4334" s="153"/>
      <c r="R4334" s="153"/>
      <c r="S4334" s="153"/>
    </row>
    <row r="4335" spans="1:19" ht="168.75">
      <c r="A4335" s="277" t="s">
        <v>25424</v>
      </c>
      <c r="B4335" s="253" t="s">
        <v>400</v>
      </c>
      <c r="C4335" s="93" t="s">
        <v>11592</v>
      </c>
      <c r="D4335" s="93" t="s">
        <v>11593</v>
      </c>
      <c r="E4335" s="148">
        <f ca="1">IFERROR(__xludf.DUMMYFUNCTION(" VLOOKUP(A4405, IMPORTRANGE(""https://docs.google.com/spreadsheets/d/1fj_Bhi2XPL3siwIh4sx4VRLAe31yD50oKdj5UlRYW0c/"", ""Сводка!A:AA""), 5, FALSE)"),188)</f>
        <v>188</v>
      </c>
      <c r="F4335" s="148" t="s">
        <v>26</v>
      </c>
      <c r="G4335" s="147">
        <f ca="1">IFERROR(__xludf.DUMMYFUNCTION(" VLOOKUP(A4405, IMPORTRANGE(""https://docs.google.com/spreadsheets/d/1QNLbnkR_AongFt22vMfNzfpjZ0CjpI8QI-w0wBnYA1w/"", ""Инфа!A:AA""), 6, FALSE)"),2024)</f>
        <v>2024</v>
      </c>
      <c r="H4335" s="150">
        <v>16300</v>
      </c>
      <c r="I4335" s="151" t="s">
        <v>489</v>
      </c>
      <c r="J4335" s="93" t="s">
        <v>11594</v>
      </c>
      <c r="K4335" s="153"/>
      <c r="L4335" s="153"/>
      <c r="M4335" s="153"/>
      <c r="N4335" s="153"/>
      <c r="O4335" s="153"/>
      <c r="P4335" s="153"/>
      <c r="Q4335" s="153"/>
      <c r="R4335" s="153"/>
      <c r="S4335" s="153"/>
    </row>
    <row r="4336" spans="1:19" ht="112.5">
      <c r="A4336" s="277" t="s">
        <v>25424</v>
      </c>
      <c r="B4336" s="253" t="s">
        <v>400</v>
      </c>
      <c r="C4336" s="93" t="s">
        <v>11592</v>
      </c>
      <c r="D4336" s="93" t="s">
        <v>11595</v>
      </c>
      <c r="E4336" s="148">
        <f ca="1">IFERROR(__xludf.DUMMYFUNCTION(" VLOOKUP(A4406, IMPORTRANGE(""https://docs.google.com/spreadsheets/d/1fj_Bhi2XPL3siwIh4sx4VRLAe31yD50oKdj5UlRYW0c/"", ""Сводка!A:AA""), 5, FALSE)"),164)</f>
        <v>164</v>
      </c>
      <c r="F4336" s="148" t="s">
        <v>415</v>
      </c>
      <c r="G4336" s="147">
        <f ca="1">IFERROR(__xludf.DUMMYFUNCTION(" VLOOKUP(A4406, IMPORTRANGE(""https://docs.google.com/spreadsheets/d/1QNLbnkR_AongFt22vMfNzfpjZ0CjpI8QI-w0wBnYA1w/"", ""Инфа!A:AA""), 6, FALSE)"),2024)</f>
        <v>2024</v>
      </c>
      <c r="H4336" s="150">
        <v>9900</v>
      </c>
      <c r="I4336" s="151" t="s">
        <v>489</v>
      </c>
      <c r="J4336" s="93" t="s">
        <v>11596</v>
      </c>
      <c r="K4336" s="153"/>
      <c r="L4336" s="153"/>
      <c r="M4336" s="153"/>
      <c r="N4336" s="153"/>
      <c r="O4336" s="153"/>
      <c r="P4336" s="153"/>
      <c r="Q4336" s="153"/>
      <c r="R4336" s="153"/>
      <c r="S4336" s="153"/>
    </row>
    <row r="4337" spans="1:19" ht="56.25">
      <c r="A4337" s="277" t="s">
        <v>25424</v>
      </c>
      <c r="B4337" s="253" t="s">
        <v>400</v>
      </c>
      <c r="C4337" s="93" t="s">
        <v>11597</v>
      </c>
      <c r="D4337" s="93" t="s">
        <v>11598</v>
      </c>
      <c r="E4337" s="148">
        <f ca="1">IFERROR(__xludf.DUMMYFUNCTION(" VLOOKUP(A4407, IMPORTRANGE(""https://docs.google.com/spreadsheets/d/1fj_Bhi2XPL3siwIh4sx4VRLAe31yD50oKdj5UlRYW0c/"", ""Сводка!A:AA""), 5, FALSE)"),156)</f>
        <v>156</v>
      </c>
      <c r="F4337" s="148" t="s">
        <v>415</v>
      </c>
      <c r="G4337" s="147">
        <f ca="1">IFERROR(__xludf.DUMMYFUNCTION(" VLOOKUP(A4407, IMPORTRANGE(""https://docs.google.com/spreadsheets/d/1QNLbnkR_AongFt22vMfNzfpjZ0CjpI8QI-w0wBnYA1w/"", ""Инфа!A:AA""), 6, FALSE)"),2024)</f>
        <v>2024</v>
      </c>
      <c r="H4337" s="150">
        <v>14400</v>
      </c>
      <c r="I4337" s="156" t="s">
        <v>497</v>
      </c>
      <c r="J4337" s="93"/>
      <c r="K4337" s="153"/>
      <c r="L4337" s="153"/>
      <c r="M4337" s="153"/>
      <c r="N4337" s="153"/>
      <c r="O4337" s="153"/>
      <c r="P4337" s="153"/>
      <c r="Q4337" s="153"/>
      <c r="R4337" s="153"/>
      <c r="S4337" s="153"/>
    </row>
    <row r="4338" spans="1:19" ht="56.25">
      <c r="A4338" s="277" t="s">
        <v>25424</v>
      </c>
      <c r="B4338" s="253" t="s">
        <v>400</v>
      </c>
      <c r="C4338" s="93" t="s">
        <v>11597</v>
      </c>
      <c r="D4338" s="93" t="s">
        <v>11599</v>
      </c>
      <c r="E4338" s="148">
        <f ca="1">IFERROR(__xludf.DUMMYFUNCTION(" VLOOKUP(A4408, IMPORTRANGE(""https://docs.google.com/spreadsheets/d/1fj_Bhi2XPL3siwIh4sx4VRLAe31yD50oKdj5UlRYW0c/"", ""Сводка!A:AA""), 5, FALSE)"),424)</f>
        <v>424</v>
      </c>
      <c r="F4338" s="148" t="s">
        <v>466</v>
      </c>
      <c r="G4338" s="147">
        <f ca="1">IFERROR(__xludf.DUMMYFUNCTION(" VLOOKUP(A4408, IMPORTRANGE(""https://docs.google.com/spreadsheets/d/1QNLbnkR_AongFt22vMfNzfpjZ0CjpI8QI-w0wBnYA1w/"", ""Инфа!A:AA""), 6, FALSE)"),2024)</f>
        <v>2024</v>
      </c>
      <c r="H4338" s="154">
        <v>30400</v>
      </c>
      <c r="I4338" s="156" t="s">
        <v>497</v>
      </c>
      <c r="J4338" s="93"/>
      <c r="K4338" s="153"/>
      <c r="L4338" s="153"/>
      <c r="M4338" s="153"/>
      <c r="N4338" s="153"/>
      <c r="O4338" s="153"/>
      <c r="P4338" s="153"/>
      <c r="Q4338" s="153"/>
      <c r="R4338" s="153"/>
      <c r="S4338" s="153"/>
    </row>
    <row r="4339" spans="1:19" ht="93.75">
      <c r="A4339" s="277" t="s">
        <v>25424</v>
      </c>
      <c r="B4339" s="253" t="s">
        <v>400</v>
      </c>
      <c r="C4339" s="93" t="s">
        <v>11600</v>
      </c>
      <c r="D4339" s="93" t="s">
        <v>11601</v>
      </c>
      <c r="E4339" s="148">
        <f ca="1">IFERROR(__xludf.DUMMYFUNCTION(" VLOOKUP(A4409, IMPORTRANGE(""https://docs.google.com/spreadsheets/d/1fj_Bhi2XPL3siwIh4sx4VRLAe31yD50oKdj5UlRYW0c/"", ""Сводка!A:AA""), 5, FALSE)"),336)</f>
        <v>336</v>
      </c>
      <c r="F4339" s="148" t="s">
        <v>108</v>
      </c>
      <c r="G4339" s="147">
        <f ca="1">IFERROR(__xludf.DUMMYFUNCTION(" VLOOKUP(A4409, IMPORTRANGE(""https://docs.google.com/spreadsheets/d/1QNLbnkR_AongFt22vMfNzfpjZ0CjpI8QI-w0wBnYA1w/"", ""Инфа!A:AA""), 6, FALSE)"),2024)</f>
        <v>2024</v>
      </c>
      <c r="H4339" s="150">
        <v>25200</v>
      </c>
      <c r="I4339" s="151" t="s">
        <v>11602</v>
      </c>
      <c r="J4339" s="93" t="s">
        <v>11603</v>
      </c>
      <c r="K4339" s="153"/>
      <c r="L4339" s="153"/>
      <c r="M4339" s="153"/>
      <c r="N4339" s="153"/>
      <c r="O4339" s="153"/>
      <c r="P4339" s="153"/>
      <c r="Q4339" s="153"/>
      <c r="R4339" s="153"/>
      <c r="S4339" s="153"/>
    </row>
    <row r="4340" spans="1:19" ht="300">
      <c r="A4340" s="277" t="s">
        <v>25424</v>
      </c>
      <c r="B4340" s="253" t="s">
        <v>400</v>
      </c>
      <c r="C4340" s="93" t="s">
        <v>11604</v>
      </c>
      <c r="D4340" s="93" t="s">
        <v>11605</v>
      </c>
      <c r="E4340" s="148">
        <f ca="1">IFERROR(__xludf.DUMMYFUNCTION(" VLOOKUP(A4410, IMPORTRANGE(""https://docs.google.com/spreadsheets/d/1fj_Bhi2XPL3siwIh4sx4VRLAe31yD50oKdj5UlRYW0c/"", ""Сводка!A:AA""), 5, FALSE)"),404)</f>
        <v>404</v>
      </c>
      <c r="F4340" s="148" t="s">
        <v>466</v>
      </c>
      <c r="G4340" s="147">
        <f ca="1">IFERROR(__xludf.DUMMYFUNCTION(" VLOOKUP(A4410, IMPORTRANGE(""https://docs.google.com/spreadsheets/d/1QNLbnkR_AongFt22vMfNzfpjZ0CjpI8QI-w0wBnYA1w/"", ""Инфа!A:AA""), 6, FALSE)"),2024)</f>
        <v>2024</v>
      </c>
      <c r="H4340" s="154">
        <v>29200</v>
      </c>
      <c r="I4340" s="156" t="s">
        <v>72</v>
      </c>
      <c r="J4340" s="93" t="s">
        <v>11606</v>
      </c>
      <c r="K4340" s="153"/>
      <c r="L4340" s="153"/>
      <c r="M4340" s="153"/>
      <c r="N4340" s="153"/>
      <c r="O4340" s="153"/>
      <c r="P4340" s="153"/>
      <c r="Q4340" s="153"/>
      <c r="R4340" s="153"/>
      <c r="S4340" s="153"/>
    </row>
    <row r="4341" spans="1:19" ht="93.75">
      <c r="A4341" s="277" t="s">
        <v>25424</v>
      </c>
      <c r="B4341" s="253" t="s">
        <v>153</v>
      </c>
      <c r="C4341" s="93" t="s">
        <v>2954</v>
      </c>
      <c r="D4341" s="93" t="s">
        <v>11607</v>
      </c>
      <c r="E4341" s="148">
        <f ca="1">IFERROR(__xludf.DUMMYFUNCTION(" VLOOKUP(A4411, IMPORTRANGE(""https://docs.google.com/spreadsheets/d/1fj_Bhi2XPL3siwIh4sx4VRLAe31yD50oKdj5UlRYW0c/"", ""Сводка!A:AA""), 5, FALSE)"),112)</f>
        <v>112</v>
      </c>
      <c r="F4341" s="148" t="s">
        <v>50</v>
      </c>
      <c r="G4341" s="147">
        <f ca="1">IFERROR(__xludf.DUMMYFUNCTION(" VLOOKUP(A4411, IMPORTRANGE(""https://docs.google.com/spreadsheets/d/1QNLbnkR_AongFt22vMfNzfpjZ0CjpI8QI-w0wBnYA1w/"", ""Инфа!A:AA""), 6, FALSE)"),2024)</f>
        <v>2024</v>
      </c>
      <c r="H4341" s="150">
        <v>8400</v>
      </c>
      <c r="I4341" s="151" t="s">
        <v>11608</v>
      </c>
      <c r="J4341" s="93" t="s">
        <v>11609</v>
      </c>
      <c r="K4341" s="153"/>
      <c r="L4341" s="153"/>
      <c r="M4341" s="153"/>
      <c r="N4341" s="153"/>
      <c r="O4341" s="153"/>
      <c r="P4341" s="153"/>
      <c r="Q4341" s="153"/>
      <c r="R4341" s="153"/>
      <c r="S4341" s="153"/>
    </row>
    <row r="4342" spans="1:19" ht="150">
      <c r="A4342" s="277" t="s">
        <v>25424</v>
      </c>
      <c r="B4342" s="253" t="s">
        <v>153</v>
      </c>
      <c r="C4342" s="93" t="s">
        <v>11610</v>
      </c>
      <c r="D4342" s="93" t="s">
        <v>11611</v>
      </c>
      <c r="E4342" s="148">
        <f ca="1">IFERROR(__xludf.DUMMYFUNCTION(" VLOOKUP(A4412, IMPORTRANGE(""https://docs.google.com/spreadsheets/d/1fj_Bhi2XPL3siwIh4sx4VRLAe31yD50oKdj5UlRYW0c/"", ""Сводка!A:AA""), 5, FALSE)"),248)</f>
        <v>248</v>
      </c>
      <c r="F4342" s="148" t="s">
        <v>50</v>
      </c>
      <c r="G4342" s="147">
        <f ca="1">IFERROR(__xludf.DUMMYFUNCTION(" VLOOKUP(A4412, IMPORTRANGE(""https://docs.google.com/spreadsheets/d/1QNLbnkR_AongFt22vMfNzfpjZ0CjpI8QI-w0wBnYA1w/"", ""Инфа!A:AA""), 6, FALSE)"),2024)</f>
        <v>2024</v>
      </c>
      <c r="H4342" s="150">
        <v>12400</v>
      </c>
      <c r="I4342" s="151" t="s">
        <v>161</v>
      </c>
      <c r="J4342" s="93" t="s">
        <v>11612</v>
      </c>
      <c r="K4342" s="153"/>
      <c r="L4342" s="153"/>
      <c r="M4342" s="153"/>
      <c r="N4342" s="153"/>
      <c r="O4342" s="153"/>
      <c r="P4342" s="153"/>
      <c r="Q4342" s="153"/>
      <c r="R4342" s="153"/>
      <c r="S4342" s="153"/>
    </row>
    <row r="4343" spans="1:19" ht="262.5">
      <c r="A4343" s="277" t="s">
        <v>25424</v>
      </c>
      <c r="B4343" s="253" t="s">
        <v>153</v>
      </c>
      <c r="C4343" s="93" t="s">
        <v>11610</v>
      </c>
      <c r="D4343" s="93" t="s">
        <v>11613</v>
      </c>
      <c r="E4343" s="148">
        <f ca="1">IFERROR(__xludf.DUMMYFUNCTION(" VLOOKUP(A4413, IMPORTRANGE(""https://docs.google.com/spreadsheets/d/1fj_Bhi2XPL3siwIh4sx4VRLAe31yD50oKdj5UlRYW0c/"", ""Сводка!A:AA""), 5, FALSE)"),356)</f>
        <v>356</v>
      </c>
      <c r="F4343" s="148" t="s">
        <v>26</v>
      </c>
      <c r="G4343" s="147">
        <f ca="1">IFERROR(__xludf.DUMMYFUNCTION(" VLOOKUP(A4413, IMPORTRANGE(""https://docs.google.com/spreadsheets/d/1QNLbnkR_AongFt22vMfNzfpjZ0CjpI8QI-w0wBnYA1w/"", ""Инфа!A:AA""), 6, FALSE)"),2024)</f>
        <v>2024</v>
      </c>
      <c r="H4343" s="154">
        <v>26400</v>
      </c>
      <c r="I4343" s="151" t="s">
        <v>161</v>
      </c>
      <c r="J4343" s="93" t="s">
        <v>11614</v>
      </c>
      <c r="K4343" s="153"/>
      <c r="L4343" s="153"/>
      <c r="M4343" s="153"/>
      <c r="N4343" s="153"/>
      <c r="O4343" s="153"/>
      <c r="P4343" s="153"/>
      <c r="Q4343" s="153"/>
      <c r="R4343" s="153"/>
      <c r="S4343" s="153"/>
    </row>
    <row r="4344" spans="1:19" ht="187.5">
      <c r="A4344" s="277" t="s">
        <v>25424</v>
      </c>
      <c r="B4344" s="253" t="s">
        <v>153</v>
      </c>
      <c r="C4344" s="93" t="s">
        <v>11615</v>
      </c>
      <c r="D4344" s="93" t="s">
        <v>11616</v>
      </c>
      <c r="E4344" s="148">
        <f ca="1">IFERROR(__xludf.DUMMYFUNCTION(" VLOOKUP(A4414, IMPORTRANGE(""https://docs.google.com/spreadsheets/d/1fj_Bhi2XPL3siwIh4sx4VRLAe31yD50oKdj5UlRYW0c/"", ""Сводка!A:AA""), 5, FALSE)"),456)</f>
        <v>456</v>
      </c>
      <c r="F4344" s="148" t="s">
        <v>50</v>
      </c>
      <c r="G4344" s="147">
        <f ca="1">IFERROR(__xludf.DUMMYFUNCTION(" VLOOKUP(A4414, IMPORTRANGE(""https://docs.google.com/spreadsheets/d/1QNLbnkR_AongFt22vMfNzfpjZ0CjpI8QI-w0wBnYA1w/"", ""Инфа!A:AA""), 6, FALSE)"),2024)</f>
        <v>2024</v>
      </c>
      <c r="H4344" s="154">
        <v>32400</v>
      </c>
      <c r="I4344" s="151" t="s">
        <v>161</v>
      </c>
      <c r="J4344" s="93" t="s">
        <v>11617</v>
      </c>
      <c r="K4344" s="153"/>
      <c r="L4344" s="153"/>
      <c r="M4344" s="153"/>
      <c r="N4344" s="153"/>
      <c r="O4344" s="153"/>
      <c r="P4344" s="153"/>
      <c r="Q4344" s="153"/>
      <c r="R4344" s="153"/>
      <c r="S4344" s="153"/>
    </row>
    <row r="4345" spans="1:19" ht="131.25">
      <c r="A4345" s="277" t="s">
        <v>25424</v>
      </c>
      <c r="B4345" s="253" t="s">
        <v>153</v>
      </c>
      <c r="C4345" s="93" t="s">
        <v>11618</v>
      </c>
      <c r="D4345" s="93" t="s">
        <v>11619</v>
      </c>
      <c r="E4345" s="148">
        <f ca="1">IFERROR(__xludf.DUMMYFUNCTION(" VLOOKUP(A4415, IMPORTRANGE(""https://docs.google.com/spreadsheets/d/1fj_Bhi2XPL3siwIh4sx4VRLAe31yD50oKdj5UlRYW0c/"", ""Сводка!A:AA""), 5, FALSE)"),128)</f>
        <v>128</v>
      </c>
      <c r="F4345" s="148" t="s">
        <v>50</v>
      </c>
      <c r="G4345" s="147">
        <f ca="1">IFERROR(__xludf.DUMMYFUNCTION(" VLOOKUP(A4415, IMPORTRANGE(""https://docs.google.com/spreadsheets/d/1QNLbnkR_AongFt22vMfNzfpjZ0CjpI8QI-w0wBnYA1w/"", ""Инфа!A:AA""), 6, FALSE)"),2024)</f>
        <v>2024</v>
      </c>
      <c r="H4345" s="150">
        <v>12700</v>
      </c>
      <c r="I4345" s="151" t="s">
        <v>161</v>
      </c>
      <c r="J4345" s="93" t="s">
        <v>11620</v>
      </c>
      <c r="K4345" s="153"/>
      <c r="L4345" s="153"/>
      <c r="M4345" s="153"/>
      <c r="N4345" s="153"/>
      <c r="O4345" s="153"/>
      <c r="P4345" s="153"/>
      <c r="Q4345" s="153"/>
      <c r="R4345" s="153"/>
      <c r="S4345" s="153"/>
    </row>
    <row r="4346" spans="1:19" ht="37.5">
      <c r="A4346" s="277" t="s">
        <v>25424</v>
      </c>
      <c r="B4346" s="253" t="s">
        <v>400</v>
      </c>
      <c r="C4346" s="93" t="s">
        <v>11624</v>
      </c>
      <c r="D4346" s="93" t="s">
        <v>11625</v>
      </c>
      <c r="E4346" s="148">
        <f ca="1">IFERROR(__xludf.DUMMYFUNCTION(" VLOOKUP(A4417, IMPORTRANGE(""https://docs.google.com/spreadsheets/d/1fj_Bhi2XPL3siwIh4sx4VRLAe31yD50oKdj5UlRYW0c/"", ""Сводка!A:AA""), 5, FALSE)"),236)</f>
        <v>236</v>
      </c>
      <c r="F4346" s="148" t="s">
        <v>415</v>
      </c>
      <c r="G4346" s="147">
        <f ca="1">IFERROR(__xludf.DUMMYFUNCTION(" VLOOKUP(A4417, IMPORTRANGE(""https://docs.google.com/spreadsheets/d/1QNLbnkR_AongFt22vMfNzfpjZ0CjpI8QI-w0wBnYA1w/"", ""Инфа!A:AA""), 6, FALSE)"),2024)</f>
        <v>2024</v>
      </c>
      <c r="H4346" s="150">
        <v>12100</v>
      </c>
      <c r="I4346" s="151" t="s">
        <v>614</v>
      </c>
      <c r="J4346" s="93"/>
      <c r="K4346" s="153"/>
      <c r="L4346" s="153"/>
      <c r="M4346" s="153"/>
      <c r="N4346" s="153"/>
      <c r="O4346" s="153"/>
      <c r="P4346" s="153"/>
      <c r="Q4346" s="153"/>
      <c r="R4346" s="153"/>
      <c r="S4346" s="153"/>
    </row>
    <row r="4347" spans="1:19" ht="150">
      <c r="A4347" s="277" t="s">
        <v>25424</v>
      </c>
      <c r="B4347" s="253" t="s">
        <v>400</v>
      </c>
      <c r="C4347" s="93" t="s">
        <v>11626</v>
      </c>
      <c r="D4347" s="93" t="s">
        <v>7307</v>
      </c>
      <c r="E4347" s="148">
        <f ca="1">IFERROR(__xludf.DUMMYFUNCTION(" VLOOKUP(A4418, IMPORTRANGE(""https://docs.google.com/spreadsheets/d/1fj_Bhi2XPL3siwIh4sx4VRLAe31yD50oKdj5UlRYW0c/"", ""Сводка!A:AA""), 5, FALSE)"),212)</f>
        <v>212</v>
      </c>
      <c r="F4347" s="148" t="s">
        <v>415</v>
      </c>
      <c r="G4347" s="147">
        <f ca="1">IFERROR(__xludf.DUMMYFUNCTION(" VLOOKUP(A4418, IMPORTRANGE(""https://docs.google.com/spreadsheets/d/1QNLbnkR_AongFt22vMfNzfpjZ0CjpI8QI-w0wBnYA1w/"", ""Инфа!A:AA""), 6, FALSE)"),2024)</f>
        <v>2024</v>
      </c>
      <c r="H4347" s="150">
        <v>17700</v>
      </c>
      <c r="I4347" s="151" t="s">
        <v>1153</v>
      </c>
      <c r="J4347" s="93" t="s">
        <v>11627</v>
      </c>
      <c r="K4347" s="153"/>
      <c r="L4347" s="153"/>
      <c r="M4347" s="153"/>
      <c r="N4347" s="153"/>
      <c r="O4347" s="153"/>
      <c r="P4347" s="153"/>
      <c r="Q4347" s="153"/>
      <c r="R4347" s="153"/>
      <c r="S4347" s="153"/>
    </row>
    <row r="4348" spans="1:19" ht="168.75">
      <c r="A4348" s="277" t="s">
        <v>25424</v>
      </c>
      <c r="B4348" s="253" t="s">
        <v>400</v>
      </c>
      <c r="C4348" s="93" t="s">
        <v>11628</v>
      </c>
      <c r="D4348" s="93" t="s">
        <v>11629</v>
      </c>
      <c r="E4348" s="148">
        <f ca="1">IFERROR(__xludf.DUMMYFUNCTION(" VLOOKUP(A4419, IMPORTRANGE(""https://docs.google.com/spreadsheets/d/1fj_Bhi2XPL3siwIh4sx4VRLAe31yD50oKdj5UlRYW0c/"", ""Сводка!A:AA""), 5, FALSE)"),216)</f>
        <v>216</v>
      </c>
      <c r="F4348" s="148" t="s">
        <v>108</v>
      </c>
      <c r="G4348" s="147">
        <f ca="1">IFERROR(__xludf.DUMMYFUNCTION(" VLOOKUP(A4419, IMPORTRANGE(""https://docs.google.com/spreadsheets/d/1QNLbnkR_AongFt22vMfNzfpjZ0CjpI8QI-w0wBnYA1w/"", ""Инфа!A:AA""), 6, FALSE)"),2024)</f>
        <v>2024</v>
      </c>
      <c r="H4348" s="150">
        <v>11500</v>
      </c>
      <c r="I4348" s="156" t="s">
        <v>489</v>
      </c>
      <c r="J4348" s="93" t="s">
        <v>11630</v>
      </c>
      <c r="K4348" s="153"/>
      <c r="L4348" s="153"/>
      <c r="M4348" s="153"/>
      <c r="N4348" s="153"/>
      <c r="O4348" s="153"/>
      <c r="P4348" s="153"/>
      <c r="Q4348" s="153"/>
      <c r="R4348" s="153"/>
      <c r="S4348" s="153"/>
    </row>
    <row r="4349" spans="1:19" ht="168.75">
      <c r="A4349" s="277" t="s">
        <v>25424</v>
      </c>
      <c r="B4349" s="253" t="s">
        <v>400</v>
      </c>
      <c r="C4349" s="93" t="s">
        <v>11628</v>
      </c>
      <c r="D4349" s="93" t="s">
        <v>11631</v>
      </c>
      <c r="E4349" s="148">
        <f ca="1">IFERROR(__xludf.DUMMYFUNCTION(" VLOOKUP(A4420, IMPORTRANGE(""https://docs.google.com/spreadsheets/d/1fj_Bhi2XPL3siwIh4sx4VRLAe31yD50oKdj5UlRYW0c/"", ""Сводка!A:AA""), 5, FALSE)"),364)</f>
        <v>364</v>
      </c>
      <c r="F4349" s="148" t="s">
        <v>415</v>
      </c>
      <c r="G4349" s="147">
        <f ca="1">IFERROR(__xludf.DUMMYFUNCTION(" VLOOKUP(A4420, IMPORTRANGE(""https://docs.google.com/spreadsheets/d/1QNLbnkR_AongFt22vMfNzfpjZ0CjpI8QI-w0wBnYA1w/"", ""Инфа!A:AA""), 6, FALSE)"),2024)</f>
        <v>2024</v>
      </c>
      <c r="H4349" s="154">
        <v>15900</v>
      </c>
      <c r="I4349" s="156" t="s">
        <v>489</v>
      </c>
      <c r="J4349" s="93" t="s">
        <v>11632</v>
      </c>
      <c r="K4349" s="153"/>
      <c r="L4349" s="153"/>
      <c r="M4349" s="153"/>
      <c r="N4349" s="153"/>
      <c r="O4349" s="153"/>
      <c r="P4349" s="153"/>
      <c r="Q4349" s="153"/>
      <c r="R4349" s="153"/>
      <c r="S4349" s="153"/>
    </row>
    <row r="4350" spans="1:19" ht="168.75">
      <c r="A4350" s="277" t="s">
        <v>25424</v>
      </c>
      <c r="B4350" s="253" t="s">
        <v>400</v>
      </c>
      <c r="C4350" s="93" t="s">
        <v>11633</v>
      </c>
      <c r="D4350" s="93" t="s">
        <v>11634</v>
      </c>
      <c r="E4350" s="148">
        <f ca="1">IFERROR(__xludf.DUMMYFUNCTION(" VLOOKUP(A4421, IMPORTRANGE(""https://docs.google.com/spreadsheets/d/1fj_Bhi2XPL3siwIh4sx4VRLAe31yD50oKdj5UlRYW0c/"", ""Сводка!A:AA""), 5, FALSE)"),128)</f>
        <v>128</v>
      </c>
      <c r="F4350" s="148" t="s">
        <v>403</v>
      </c>
      <c r="G4350" s="147">
        <f ca="1">IFERROR(__xludf.DUMMYFUNCTION(" VLOOKUP(A4421, IMPORTRANGE(""https://docs.google.com/spreadsheets/d/1QNLbnkR_AongFt22vMfNzfpjZ0CjpI8QI-w0wBnYA1w/"", ""Инфа!A:AA""), 6, FALSE)"),2024)</f>
        <v>2024</v>
      </c>
      <c r="H4350" s="150">
        <v>12700</v>
      </c>
      <c r="I4350" s="151" t="s">
        <v>11635</v>
      </c>
      <c r="J4350" s="93" t="s">
        <v>11636</v>
      </c>
      <c r="K4350" s="153"/>
      <c r="L4350" s="153"/>
      <c r="M4350" s="153"/>
      <c r="N4350" s="153"/>
      <c r="O4350" s="153"/>
      <c r="P4350" s="153"/>
      <c r="Q4350" s="153"/>
      <c r="R4350" s="153"/>
      <c r="S4350" s="153"/>
    </row>
    <row r="4351" spans="1:19" ht="150">
      <c r="A4351" s="277" t="s">
        <v>25424</v>
      </c>
      <c r="B4351" s="253" t="s">
        <v>400</v>
      </c>
      <c r="C4351" s="93" t="s">
        <v>11637</v>
      </c>
      <c r="D4351" s="93" t="s">
        <v>11638</v>
      </c>
      <c r="E4351" s="148">
        <f ca="1">IFERROR(__xludf.DUMMYFUNCTION(" VLOOKUP(A4422, IMPORTRANGE(""https://docs.google.com/spreadsheets/d/1fj_Bhi2XPL3siwIh4sx4VRLAe31yD50oKdj5UlRYW0c/"", ""Сводка!A:AA""), 5, FALSE)"),144)</f>
        <v>144</v>
      </c>
      <c r="F4351" s="148" t="s">
        <v>1056</v>
      </c>
      <c r="G4351" s="147">
        <f ca="1">IFERROR(__xludf.DUMMYFUNCTION(" VLOOKUP(A4422, IMPORTRANGE(""https://docs.google.com/spreadsheets/d/1QNLbnkR_AongFt22vMfNzfpjZ0CjpI8QI-w0wBnYA1w/"", ""Инфа!A:AA""), 6, FALSE)"),2024)</f>
        <v>2024</v>
      </c>
      <c r="H4351" s="150">
        <v>9300</v>
      </c>
      <c r="I4351" s="156" t="s">
        <v>370</v>
      </c>
      <c r="J4351" s="93" t="s">
        <v>11639</v>
      </c>
      <c r="K4351" s="153"/>
      <c r="L4351" s="153"/>
      <c r="M4351" s="153"/>
      <c r="N4351" s="153"/>
      <c r="O4351" s="153"/>
      <c r="P4351" s="153"/>
      <c r="Q4351" s="153"/>
      <c r="R4351" s="153"/>
      <c r="S4351" s="153"/>
    </row>
    <row r="4352" spans="1:19" ht="150">
      <c r="A4352" s="277" t="s">
        <v>25424</v>
      </c>
      <c r="B4352" s="253" t="s">
        <v>153</v>
      </c>
      <c r="C4352" s="93" t="s">
        <v>11640</v>
      </c>
      <c r="D4352" s="93" t="s">
        <v>11641</v>
      </c>
      <c r="E4352" s="148">
        <f ca="1">IFERROR(__xludf.DUMMYFUNCTION(" VLOOKUP(A4423, IMPORTRANGE(""https://docs.google.com/spreadsheets/d/1fj_Bhi2XPL3siwIh4sx4VRLAe31yD50oKdj5UlRYW0c/"", ""Сводка!A:AA""), 5, FALSE)"),184)</f>
        <v>184</v>
      </c>
      <c r="F4352" s="148" t="s">
        <v>26</v>
      </c>
      <c r="G4352" s="147">
        <f ca="1">IFERROR(__xludf.DUMMYFUNCTION(" VLOOKUP(A4423, IMPORTRANGE(""https://docs.google.com/spreadsheets/d/1QNLbnkR_AongFt22vMfNzfpjZ0CjpI8QI-w0wBnYA1w/"", ""Инфа!A:AA""), 6, FALSE)"),2024)</f>
        <v>2024</v>
      </c>
      <c r="H4352" s="150">
        <v>10500</v>
      </c>
      <c r="I4352" s="151" t="s">
        <v>161</v>
      </c>
      <c r="J4352" s="93" t="s">
        <v>11642</v>
      </c>
      <c r="K4352" s="153"/>
      <c r="L4352" s="153"/>
      <c r="M4352" s="153"/>
      <c r="N4352" s="153"/>
      <c r="O4352" s="153"/>
      <c r="P4352" s="153"/>
      <c r="Q4352" s="153"/>
      <c r="R4352" s="153"/>
      <c r="S4352" s="153"/>
    </row>
    <row r="4353" spans="1:19" ht="131.25">
      <c r="A4353" s="277" t="s">
        <v>25424</v>
      </c>
      <c r="B4353" s="253" t="s">
        <v>153</v>
      </c>
      <c r="C4353" s="93" t="s">
        <v>11640</v>
      </c>
      <c r="D4353" s="93" t="s">
        <v>11643</v>
      </c>
      <c r="E4353" s="148">
        <f ca="1">IFERROR(__xludf.DUMMYFUNCTION(" VLOOKUP(A4424, IMPORTRANGE(""https://docs.google.com/spreadsheets/d/1fj_Bhi2XPL3siwIh4sx4VRLAe31yD50oKdj5UlRYW0c/"", ""Сводка!A:AA""), 5, FALSE)"),168)</f>
        <v>168</v>
      </c>
      <c r="F4353" s="148" t="s">
        <v>26</v>
      </c>
      <c r="G4353" s="147">
        <f ca="1">IFERROR(__xludf.DUMMYFUNCTION(" VLOOKUP(A4424, IMPORTRANGE(""https://docs.google.com/spreadsheets/d/1QNLbnkR_AongFt22vMfNzfpjZ0CjpI8QI-w0wBnYA1w/"", ""Инфа!A:AA""), 6, FALSE)"),2024)</f>
        <v>2024</v>
      </c>
      <c r="H4353" s="150">
        <v>10000</v>
      </c>
      <c r="I4353" s="151" t="s">
        <v>161</v>
      </c>
      <c r="J4353" s="99" t="s">
        <v>11644</v>
      </c>
      <c r="K4353" s="153"/>
      <c r="L4353" s="153"/>
      <c r="M4353" s="153"/>
      <c r="N4353" s="153"/>
      <c r="O4353" s="153"/>
      <c r="P4353" s="153"/>
      <c r="Q4353" s="153"/>
      <c r="R4353" s="153"/>
      <c r="S4353" s="153"/>
    </row>
    <row r="4354" spans="1:19" ht="93.75">
      <c r="A4354" s="277" t="s">
        <v>25424</v>
      </c>
      <c r="B4354" s="253" t="s">
        <v>153</v>
      </c>
      <c r="C4354" s="93" t="s">
        <v>11645</v>
      </c>
      <c r="D4354" s="93" t="s">
        <v>11646</v>
      </c>
      <c r="E4354" s="148">
        <f ca="1">IFERROR(__xludf.DUMMYFUNCTION(" VLOOKUP(A4425, IMPORTRANGE(""https://docs.google.com/spreadsheets/d/1fj_Bhi2XPL3siwIh4sx4VRLAe31yD50oKdj5UlRYW0c/"", ""Сводка!A:AA""), 5, FALSE)"),100)</f>
        <v>100</v>
      </c>
      <c r="F4354" s="148" t="s">
        <v>26</v>
      </c>
      <c r="G4354" s="147">
        <f ca="1">IFERROR(__xludf.DUMMYFUNCTION(" VLOOKUP(A4425, IMPORTRANGE(""https://docs.google.com/spreadsheets/d/1QNLbnkR_AongFt22vMfNzfpjZ0CjpI8QI-w0wBnYA1w/"", ""Инфа!A:AA""), 6, FALSE)"),2024)</f>
        <v>2024</v>
      </c>
      <c r="H4354" s="150">
        <v>8000</v>
      </c>
      <c r="I4354" s="151" t="s">
        <v>614</v>
      </c>
      <c r="J4354" s="99" t="s">
        <v>11647</v>
      </c>
      <c r="K4354" s="153"/>
      <c r="L4354" s="153"/>
      <c r="M4354" s="153"/>
      <c r="N4354" s="153"/>
      <c r="O4354" s="153"/>
      <c r="P4354" s="153"/>
      <c r="Q4354" s="153"/>
      <c r="R4354" s="153"/>
      <c r="S4354" s="153"/>
    </row>
    <row r="4355" spans="1:19" ht="93.75">
      <c r="A4355" s="277" t="s">
        <v>25424</v>
      </c>
      <c r="B4355" s="253" t="s">
        <v>153</v>
      </c>
      <c r="C4355" s="93" t="s">
        <v>11645</v>
      </c>
      <c r="D4355" s="93" t="s">
        <v>11648</v>
      </c>
      <c r="E4355" s="148">
        <f ca="1">IFERROR(__xludf.DUMMYFUNCTION(" VLOOKUP(A4426, IMPORTRANGE(""https://docs.google.com/spreadsheets/d/1fj_Bhi2XPL3siwIh4sx4VRLAe31yD50oKdj5UlRYW0c/"", ""Сводка!A:AA""), 5, FALSE)"),120)</f>
        <v>120</v>
      </c>
      <c r="F4355" s="148" t="s">
        <v>26</v>
      </c>
      <c r="G4355" s="147">
        <f ca="1">IFERROR(__xludf.DUMMYFUNCTION(" VLOOKUP(A4426, IMPORTRANGE(""https://docs.google.com/spreadsheets/d/1QNLbnkR_AongFt22vMfNzfpjZ0CjpI8QI-w0wBnYA1w/"", ""Инфа!A:AA""), 6, FALSE)"),2024)</f>
        <v>2024</v>
      </c>
      <c r="H4355" s="150">
        <v>8600</v>
      </c>
      <c r="I4355" s="151" t="s">
        <v>614</v>
      </c>
      <c r="J4355" s="93" t="s">
        <v>11649</v>
      </c>
      <c r="K4355" s="153"/>
      <c r="L4355" s="153"/>
      <c r="M4355" s="153"/>
      <c r="N4355" s="153"/>
      <c r="O4355" s="153"/>
      <c r="P4355" s="153"/>
      <c r="Q4355" s="153"/>
      <c r="R4355" s="153"/>
      <c r="S4355" s="153"/>
    </row>
    <row r="4356" spans="1:19" ht="150">
      <c r="A4356" s="277" t="s">
        <v>25424</v>
      </c>
      <c r="B4356" s="253" t="s">
        <v>153</v>
      </c>
      <c r="C4356" s="93" t="s">
        <v>11645</v>
      </c>
      <c r="D4356" s="93" t="s">
        <v>11650</v>
      </c>
      <c r="E4356" s="148">
        <f ca="1">IFERROR(__xludf.DUMMYFUNCTION(" VLOOKUP(A4427, IMPORTRANGE(""https://docs.google.com/spreadsheets/d/1fj_Bhi2XPL3siwIh4sx4VRLAe31yD50oKdj5UlRYW0c/"", ""Сводка!A:AA""), 5, FALSE)"),104)</f>
        <v>104</v>
      </c>
      <c r="F4356" s="148" t="s">
        <v>165</v>
      </c>
      <c r="G4356" s="147">
        <f ca="1">IFERROR(__xludf.DUMMYFUNCTION(" VLOOKUP(A4427, IMPORTRANGE(""https://docs.google.com/spreadsheets/d/1QNLbnkR_AongFt22vMfNzfpjZ0CjpI8QI-w0wBnYA1w/"", ""Инфа!A:AA""), 6, FALSE)"),2024)</f>
        <v>2024</v>
      </c>
      <c r="H4356" s="150">
        <v>8100</v>
      </c>
      <c r="I4356" s="151" t="s">
        <v>614</v>
      </c>
      <c r="J4356" s="93" t="s">
        <v>11651</v>
      </c>
      <c r="K4356" s="153"/>
      <c r="L4356" s="153"/>
      <c r="M4356" s="153"/>
      <c r="N4356" s="153"/>
      <c r="O4356" s="153"/>
      <c r="P4356" s="153"/>
      <c r="Q4356" s="153"/>
      <c r="R4356" s="153"/>
      <c r="S4356" s="153"/>
    </row>
    <row r="4357" spans="1:19" ht="75">
      <c r="A4357" s="277" t="s">
        <v>25424</v>
      </c>
      <c r="B4357" s="253" t="s">
        <v>400</v>
      </c>
      <c r="C4357" s="93" t="s">
        <v>11652</v>
      </c>
      <c r="D4357" s="93" t="s">
        <v>11653</v>
      </c>
      <c r="E4357" s="148">
        <f ca="1">IFERROR(__xludf.DUMMYFUNCTION(" VLOOKUP(A4428, IMPORTRANGE(""https://docs.google.com/spreadsheets/d/1fj_Bhi2XPL3siwIh4sx4VRLAe31yD50oKdj5UlRYW0c/"", ""Сводка!A:AA""), 5, FALSE)"),96)</f>
        <v>96</v>
      </c>
      <c r="F4357" s="148" t="s">
        <v>415</v>
      </c>
      <c r="G4357" s="147">
        <f ca="1">IFERROR(__xludf.DUMMYFUNCTION(" VLOOKUP(A4428, IMPORTRANGE(""https://docs.google.com/spreadsheets/d/1QNLbnkR_AongFt22vMfNzfpjZ0CjpI8QI-w0wBnYA1w/"", ""Инфа!A:AA""), 6, FALSE)"),2024)</f>
        <v>2024</v>
      </c>
      <c r="H4357" s="150">
        <v>10200</v>
      </c>
      <c r="I4357" s="156" t="s">
        <v>489</v>
      </c>
      <c r="J4357" s="93" t="s">
        <v>7274</v>
      </c>
      <c r="K4357" s="153"/>
      <c r="L4357" s="153"/>
      <c r="M4357" s="153"/>
      <c r="N4357" s="153"/>
      <c r="O4357" s="153"/>
      <c r="P4357" s="153"/>
      <c r="Q4357" s="153"/>
      <c r="R4357" s="153"/>
      <c r="S4357" s="153"/>
    </row>
    <row r="4358" spans="1:19" ht="168.75">
      <c r="A4358" s="277" t="s">
        <v>25424</v>
      </c>
      <c r="B4358" s="253" t="s">
        <v>13</v>
      </c>
      <c r="C4358" s="93" t="s">
        <v>11654</v>
      </c>
      <c r="D4358" s="93" t="s">
        <v>11655</v>
      </c>
      <c r="E4358" s="148">
        <f ca="1">IFERROR(__xludf.DUMMYFUNCTION(" VLOOKUP(A4429, IMPORTRANGE(""https://docs.google.com/spreadsheets/d/1fj_Bhi2XPL3siwIh4sx4VRLAe31yD50oKdj5UlRYW0c/"", ""Сводка!A:AA""), 5, FALSE)"),160)</f>
        <v>160</v>
      </c>
      <c r="F4358" s="148" t="s">
        <v>16</v>
      </c>
      <c r="G4358" s="147">
        <f ca="1">IFERROR(__xludf.DUMMYFUNCTION(" VLOOKUP(A4429, IMPORTRANGE(""https://docs.google.com/spreadsheets/d/1QNLbnkR_AongFt22vMfNzfpjZ0CjpI8QI-w0wBnYA1w/"", ""Инфа!A:AA""), 6, FALSE)"),2024)</f>
        <v>2024</v>
      </c>
      <c r="H4358" s="150">
        <v>9800</v>
      </c>
      <c r="I4358" s="151" t="s">
        <v>1021</v>
      </c>
      <c r="J4358" s="93" t="s">
        <v>11656</v>
      </c>
      <c r="K4358" s="153"/>
      <c r="L4358" s="153"/>
      <c r="M4358" s="153"/>
      <c r="N4358" s="153"/>
      <c r="O4358" s="153"/>
      <c r="P4358" s="153"/>
      <c r="Q4358" s="153"/>
      <c r="R4358" s="153"/>
      <c r="S4358" s="153"/>
    </row>
    <row r="4359" spans="1:19" ht="168.75">
      <c r="A4359" s="277" t="s">
        <v>25424</v>
      </c>
      <c r="B4359" s="253" t="s">
        <v>153</v>
      </c>
      <c r="C4359" s="93" t="s">
        <v>11657</v>
      </c>
      <c r="D4359" s="93" t="s">
        <v>11658</v>
      </c>
      <c r="E4359" s="148">
        <f ca="1">IFERROR(__xludf.DUMMYFUNCTION(" VLOOKUP(A4430, IMPORTRANGE(""https://docs.google.com/spreadsheets/d/1fj_Bhi2XPL3siwIh4sx4VRLAe31yD50oKdj5UlRYW0c/"", ""Сводка!A:AA""), 5, FALSE)"),167)</f>
        <v>167</v>
      </c>
      <c r="F4359" s="148" t="s">
        <v>50</v>
      </c>
      <c r="G4359" s="147">
        <f ca="1">IFERROR(__xludf.DUMMYFUNCTION(" VLOOKUP(A4430, IMPORTRANGE(""https://docs.google.com/spreadsheets/d/1QNLbnkR_AongFt22vMfNzfpjZ0CjpI8QI-w0wBnYA1w/"", ""Инфа!A:AA""), 6, FALSE)"),2024)</f>
        <v>2024</v>
      </c>
      <c r="H4359" s="150">
        <v>10000</v>
      </c>
      <c r="I4359" s="151" t="s">
        <v>1021</v>
      </c>
      <c r="J4359" s="93" t="s">
        <v>11659</v>
      </c>
      <c r="K4359" s="153"/>
      <c r="L4359" s="153"/>
      <c r="M4359" s="153"/>
      <c r="N4359" s="153"/>
      <c r="O4359" s="153"/>
      <c r="P4359" s="153"/>
      <c r="Q4359" s="153"/>
      <c r="R4359" s="153"/>
      <c r="S4359" s="153"/>
    </row>
    <row r="4360" spans="1:19" ht="75">
      <c r="A4360" s="277" t="s">
        <v>25424</v>
      </c>
      <c r="B4360" s="253" t="s">
        <v>400</v>
      </c>
      <c r="C4360" s="93" t="s">
        <v>11660</v>
      </c>
      <c r="D4360" s="93" t="s">
        <v>11661</v>
      </c>
      <c r="E4360" s="148">
        <f ca="1">IFERROR(__xludf.DUMMYFUNCTION(" VLOOKUP(A4431, IMPORTRANGE(""https://docs.google.com/spreadsheets/d/1fj_Bhi2XPL3siwIh4sx4VRLAe31yD50oKdj5UlRYW0c/"", ""Сводка!A:AA""), 5, FALSE)"),160)</f>
        <v>160</v>
      </c>
      <c r="F4360" s="148" t="s">
        <v>415</v>
      </c>
      <c r="G4360" s="147">
        <f ca="1">IFERROR(__xludf.DUMMYFUNCTION(" VLOOKUP(A4431, IMPORTRANGE(""https://docs.google.com/spreadsheets/d/1QNLbnkR_AongFt22vMfNzfpjZ0CjpI8QI-w0wBnYA1w/"", ""Инфа!A:AA""), 6, FALSE)"),2024)</f>
        <v>2024</v>
      </c>
      <c r="H4360" s="150">
        <v>9800</v>
      </c>
      <c r="I4360" s="151" t="s">
        <v>1195</v>
      </c>
      <c r="J4360" s="93"/>
      <c r="K4360" s="153"/>
      <c r="L4360" s="153"/>
      <c r="M4360" s="153"/>
      <c r="N4360" s="153"/>
      <c r="O4360" s="153"/>
      <c r="P4360" s="153"/>
      <c r="Q4360" s="153"/>
      <c r="R4360" s="153"/>
      <c r="S4360" s="153"/>
    </row>
    <row r="4361" spans="1:19" ht="37.5">
      <c r="A4361" s="277" t="s">
        <v>25424</v>
      </c>
      <c r="B4361" s="253" t="s">
        <v>400</v>
      </c>
      <c r="C4361" s="93" t="s">
        <v>11662</v>
      </c>
      <c r="D4361" s="93" t="s">
        <v>11663</v>
      </c>
      <c r="E4361" s="148">
        <f ca="1">IFERROR(__xludf.DUMMYFUNCTION(" VLOOKUP(A4432, IMPORTRANGE(""https://docs.google.com/spreadsheets/d/1fj_Bhi2XPL3siwIh4sx4VRLAe31yD50oKdj5UlRYW0c/"", ""Сводка!A:AA""), 5, FALSE)"),284)</f>
        <v>284</v>
      </c>
      <c r="F4361" s="148" t="s">
        <v>415</v>
      </c>
      <c r="G4361" s="147">
        <f ca="1">IFERROR(__xludf.DUMMYFUNCTION(" VLOOKUP(A4432, IMPORTRANGE(""https://docs.google.com/spreadsheets/d/1QNLbnkR_AongFt22vMfNzfpjZ0CjpI8QI-w0wBnYA1w/"", ""Инфа!A:AA""), 6, FALSE)"),2024)</f>
        <v>2024</v>
      </c>
      <c r="H4361" s="150">
        <v>13500</v>
      </c>
      <c r="I4361" s="156" t="s">
        <v>596</v>
      </c>
      <c r="J4361" s="93"/>
      <c r="K4361" s="153"/>
      <c r="L4361" s="153"/>
      <c r="M4361" s="153"/>
      <c r="N4361" s="153"/>
      <c r="O4361" s="153"/>
      <c r="P4361" s="153"/>
      <c r="Q4361" s="153"/>
      <c r="R4361" s="153"/>
      <c r="S4361" s="153"/>
    </row>
    <row r="4362" spans="1:19" ht="37.5">
      <c r="A4362" s="277" t="s">
        <v>25424</v>
      </c>
      <c r="B4362" s="253" t="s">
        <v>400</v>
      </c>
      <c r="C4362" s="93" t="s">
        <v>11662</v>
      </c>
      <c r="D4362" s="93" t="s">
        <v>11664</v>
      </c>
      <c r="E4362" s="148">
        <f ca="1">IFERROR(__xludf.DUMMYFUNCTION(" VLOOKUP(A4433, IMPORTRANGE(""https://docs.google.com/spreadsheets/d/1fj_Bhi2XPL3siwIh4sx4VRLAe31yD50oKdj5UlRYW0c/"", ""Сводка!A:AA""), 5, FALSE)"),140)</f>
        <v>140</v>
      </c>
      <c r="F4362" s="148" t="s">
        <v>415</v>
      </c>
      <c r="G4362" s="147">
        <f ca="1">IFERROR(__xludf.DUMMYFUNCTION(" VLOOKUP(A4433, IMPORTRANGE(""https://docs.google.com/spreadsheets/d/1QNLbnkR_AongFt22vMfNzfpjZ0CjpI8QI-w0wBnYA1w/"", ""Инфа!A:AA""), 6, FALSE)"),2024)</f>
        <v>2024</v>
      </c>
      <c r="H4362" s="150">
        <v>9200</v>
      </c>
      <c r="I4362" s="156" t="s">
        <v>596</v>
      </c>
      <c r="J4362" s="93"/>
      <c r="K4362" s="153"/>
      <c r="L4362" s="153"/>
      <c r="M4362" s="153"/>
      <c r="N4362" s="153"/>
      <c r="O4362" s="153"/>
      <c r="P4362" s="153"/>
      <c r="Q4362" s="153"/>
      <c r="R4362" s="153"/>
      <c r="S4362" s="153"/>
    </row>
    <row r="4363" spans="1:19" ht="37.5">
      <c r="A4363" s="277" t="s">
        <v>25424</v>
      </c>
      <c r="B4363" s="253" t="s">
        <v>400</v>
      </c>
      <c r="C4363" s="93" t="s">
        <v>11662</v>
      </c>
      <c r="D4363" s="93" t="s">
        <v>11665</v>
      </c>
      <c r="E4363" s="148">
        <f ca="1">IFERROR(__xludf.DUMMYFUNCTION(" VLOOKUP(A4434, IMPORTRANGE(""https://docs.google.com/spreadsheets/d/1fj_Bhi2XPL3siwIh4sx4VRLAe31yD50oKdj5UlRYW0c/"", ""Сводка!A:AA""), 5, FALSE)"),124)</f>
        <v>124</v>
      </c>
      <c r="F4363" s="148" t="s">
        <v>415</v>
      </c>
      <c r="G4363" s="147">
        <f ca="1">IFERROR(__xludf.DUMMYFUNCTION(" VLOOKUP(A4434, IMPORTRANGE(""https://docs.google.com/spreadsheets/d/1QNLbnkR_AongFt22vMfNzfpjZ0CjpI8QI-w0wBnYA1w/"", ""Инфа!A:AA""), 6, FALSE)"),2024)</f>
        <v>2024</v>
      </c>
      <c r="H4363" s="150">
        <v>8700</v>
      </c>
      <c r="I4363" s="156" t="s">
        <v>596</v>
      </c>
      <c r="J4363" s="93"/>
      <c r="K4363" s="153"/>
      <c r="L4363" s="153"/>
      <c r="M4363" s="153"/>
      <c r="N4363" s="153"/>
      <c r="O4363" s="153"/>
      <c r="P4363" s="153"/>
      <c r="Q4363" s="153"/>
      <c r="R4363" s="153"/>
      <c r="S4363" s="153"/>
    </row>
    <row r="4364" spans="1:19" ht="168.75">
      <c r="A4364" s="277" t="s">
        <v>25424</v>
      </c>
      <c r="B4364" s="253" t="s">
        <v>400</v>
      </c>
      <c r="C4364" s="93" t="s">
        <v>11666</v>
      </c>
      <c r="D4364" s="93" t="s">
        <v>11667</v>
      </c>
      <c r="E4364" s="148">
        <f ca="1">IFERROR(__xludf.DUMMYFUNCTION(" VLOOKUP(A4435, IMPORTRANGE(""https://docs.google.com/spreadsheets/d/1fj_Bhi2XPL3siwIh4sx4VRLAe31yD50oKdj5UlRYW0c/"", ""Сводка!A:AA""), 5, FALSE)"),176)</f>
        <v>176</v>
      </c>
      <c r="F4364" s="148" t="s">
        <v>466</v>
      </c>
      <c r="G4364" s="147">
        <f ca="1">IFERROR(__xludf.DUMMYFUNCTION(" VLOOKUP(A4435, IMPORTRANGE(""https://docs.google.com/spreadsheets/d/1QNLbnkR_AongFt22vMfNzfpjZ0CjpI8QI-w0wBnYA1w/"", ""Инфа!A:AA""), 6, FALSE)"),2024)</f>
        <v>2024</v>
      </c>
      <c r="H4364" s="150">
        <v>10300</v>
      </c>
      <c r="I4364" s="151" t="s">
        <v>246</v>
      </c>
      <c r="J4364" s="93" t="s">
        <v>11668</v>
      </c>
      <c r="K4364" s="153"/>
      <c r="L4364" s="153"/>
      <c r="M4364" s="153"/>
      <c r="N4364" s="153"/>
      <c r="O4364" s="153"/>
      <c r="P4364" s="153"/>
      <c r="Q4364" s="153"/>
      <c r="R4364" s="153"/>
      <c r="S4364" s="153"/>
    </row>
    <row r="4365" spans="1:19" ht="187.5">
      <c r="A4365" s="277" t="s">
        <v>25424</v>
      </c>
      <c r="B4365" s="253" t="s">
        <v>400</v>
      </c>
      <c r="C4365" s="93" t="s">
        <v>11666</v>
      </c>
      <c r="D4365" s="93" t="s">
        <v>11669</v>
      </c>
      <c r="E4365" s="148">
        <f ca="1">IFERROR(__xludf.DUMMYFUNCTION(" VLOOKUP(A4436, IMPORTRANGE(""https://docs.google.com/spreadsheets/d/1fj_Bhi2XPL3siwIh4sx4VRLAe31yD50oKdj5UlRYW0c/"", ""Сводка!A:AA""), 5, FALSE)"),176)</f>
        <v>176</v>
      </c>
      <c r="F4365" s="148" t="s">
        <v>26</v>
      </c>
      <c r="G4365" s="147">
        <f ca="1">IFERROR(__xludf.DUMMYFUNCTION(" VLOOKUP(A4436, IMPORTRANGE(""https://docs.google.com/spreadsheets/d/1QNLbnkR_AongFt22vMfNzfpjZ0CjpI8QI-w0wBnYA1w/"", ""Инфа!A:AA""), 6, FALSE)"),2024)</f>
        <v>2024</v>
      </c>
      <c r="H4365" s="150">
        <v>10300</v>
      </c>
      <c r="I4365" s="156" t="s">
        <v>11670</v>
      </c>
      <c r="J4365" s="93" t="s">
        <v>11671</v>
      </c>
      <c r="K4365" s="153"/>
      <c r="L4365" s="153"/>
      <c r="M4365" s="153"/>
      <c r="N4365" s="153"/>
      <c r="O4365" s="153"/>
      <c r="P4365" s="153"/>
      <c r="Q4365" s="153"/>
      <c r="R4365" s="153"/>
      <c r="S4365" s="153"/>
    </row>
    <row r="4366" spans="1:19" ht="206.25">
      <c r="A4366" s="277" t="s">
        <v>25424</v>
      </c>
      <c r="B4366" s="253" t="s">
        <v>153</v>
      </c>
      <c r="C4366" s="93" t="s">
        <v>11672</v>
      </c>
      <c r="D4366" s="93" t="s">
        <v>11673</v>
      </c>
      <c r="E4366" s="148">
        <f ca="1">IFERROR(__xludf.DUMMYFUNCTION(" VLOOKUP(A4437, IMPORTRANGE(""https://docs.google.com/spreadsheets/d/1fj_Bhi2XPL3siwIh4sx4VRLAe31yD50oKdj5UlRYW0c/"", ""Сводка!A:AA""), 5, FALSE)"),196)</f>
        <v>196</v>
      </c>
      <c r="F4366" s="148" t="s">
        <v>266</v>
      </c>
      <c r="G4366" s="147">
        <f ca="1">IFERROR(__xludf.DUMMYFUNCTION(" VLOOKUP(A4437, IMPORTRANGE(""https://docs.google.com/spreadsheets/d/1QNLbnkR_AongFt22vMfNzfpjZ0CjpI8QI-w0wBnYA1w/"", ""Инфа!A:AA""), 6, FALSE)"),2024)</f>
        <v>2024</v>
      </c>
      <c r="H4366" s="150">
        <v>16800</v>
      </c>
      <c r="I4366" s="151" t="s">
        <v>238</v>
      </c>
      <c r="J4366" s="93" t="s">
        <v>11674</v>
      </c>
      <c r="K4366" s="153"/>
      <c r="L4366" s="153"/>
      <c r="M4366" s="153"/>
      <c r="N4366" s="153"/>
      <c r="O4366" s="153"/>
      <c r="P4366" s="153"/>
      <c r="Q4366" s="153"/>
      <c r="R4366" s="153"/>
      <c r="S4366" s="153"/>
    </row>
    <row r="4367" spans="1:19" ht="75">
      <c r="A4367" s="277" t="s">
        <v>25424</v>
      </c>
      <c r="B4367" s="253" t="s">
        <v>153</v>
      </c>
      <c r="C4367" s="93" t="s">
        <v>11672</v>
      </c>
      <c r="D4367" s="93" t="s">
        <v>11675</v>
      </c>
      <c r="E4367" s="148">
        <f ca="1">IFERROR(__xludf.DUMMYFUNCTION(" VLOOKUP(A4438, IMPORTRANGE(""https://docs.google.com/spreadsheets/d/1fj_Bhi2XPL3siwIh4sx4VRLAe31yD50oKdj5UlRYW0c/"", ""Сводка!A:AA""), 5, FALSE)"),156)</f>
        <v>156</v>
      </c>
      <c r="F4367" s="148" t="s">
        <v>165</v>
      </c>
      <c r="G4367" s="147">
        <f ca="1">IFERROR(__xludf.DUMMYFUNCTION(" VLOOKUP(A4438, IMPORTRANGE(""https://docs.google.com/spreadsheets/d/1QNLbnkR_AongFt22vMfNzfpjZ0CjpI8QI-w0wBnYA1w/"", ""Инфа!A:AA""), 6, FALSE)"),2024)</f>
        <v>2024</v>
      </c>
      <c r="H4367" s="150">
        <v>9700</v>
      </c>
      <c r="I4367" s="151" t="s">
        <v>238</v>
      </c>
      <c r="J4367" s="93"/>
      <c r="K4367" s="153"/>
      <c r="L4367" s="153"/>
      <c r="M4367" s="153"/>
      <c r="N4367" s="153"/>
      <c r="O4367" s="153"/>
      <c r="P4367" s="153"/>
      <c r="Q4367" s="153"/>
      <c r="R4367" s="153"/>
      <c r="S4367" s="153"/>
    </row>
    <row r="4368" spans="1:19" ht="187.5">
      <c r="A4368" s="277" t="s">
        <v>25424</v>
      </c>
      <c r="B4368" s="253" t="s">
        <v>153</v>
      </c>
      <c r="C4368" s="93" t="s">
        <v>11676</v>
      </c>
      <c r="D4368" s="93" t="s">
        <v>11677</v>
      </c>
      <c r="E4368" s="148">
        <f ca="1">IFERROR(__xludf.DUMMYFUNCTION(" VLOOKUP(A4439, IMPORTRANGE(""https://docs.google.com/spreadsheets/d/1fj_Bhi2XPL3siwIh4sx4VRLAe31yD50oKdj5UlRYW0c/"", ""Сводка!A:AA""), 5, FALSE)"),64)</f>
        <v>64</v>
      </c>
      <c r="F4368" s="148" t="s">
        <v>266</v>
      </c>
      <c r="G4368" s="147">
        <f ca="1">IFERROR(__xludf.DUMMYFUNCTION(" VLOOKUP(A4439, IMPORTRANGE(""https://docs.google.com/spreadsheets/d/1QNLbnkR_AongFt22vMfNzfpjZ0CjpI8QI-w0wBnYA1w/"", ""Инфа!A:AA""), 6, FALSE)"),2024)</f>
        <v>2024</v>
      </c>
      <c r="H4368" s="150">
        <v>6900</v>
      </c>
      <c r="I4368" s="151" t="s">
        <v>238</v>
      </c>
      <c r="J4368" s="93" t="s">
        <v>11678</v>
      </c>
      <c r="K4368" s="153"/>
      <c r="L4368" s="153"/>
      <c r="M4368" s="153"/>
      <c r="N4368" s="153"/>
      <c r="O4368" s="153"/>
      <c r="P4368" s="153"/>
      <c r="Q4368" s="153"/>
      <c r="R4368" s="153"/>
      <c r="S4368" s="153"/>
    </row>
    <row r="4369" spans="1:19" ht="318.75">
      <c r="A4369" s="277" t="s">
        <v>25424</v>
      </c>
      <c r="B4369" s="253" t="s">
        <v>153</v>
      </c>
      <c r="C4369" s="93" t="s">
        <v>11679</v>
      </c>
      <c r="D4369" s="93" t="s">
        <v>11680</v>
      </c>
      <c r="E4369" s="148">
        <f ca="1">IFERROR(__xludf.DUMMYFUNCTION(" VLOOKUP(A4440, IMPORTRANGE(""https://docs.google.com/spreadsheets/d/1fj_Bhi2XPL3siwIh4sx4VRLAe31yD50oKdj5UlRYW0c/"", ""Сводка!A:AA""), 5, FALSE)"),192)</f>
        <v>192</v>
      </c>
      <c r="F4369" s="148" t="s">
        <v>165</v>
      </c>
      <c r="G4369" s="147">
        <f ca="1">IFERROR(__xludf.DUMMYFUNCTION(" VLOOKUP(A4440, IMPORTRANGE(""https://docs.google.com/spreadsheets/d/1QNLbnkR_AongFt22vMfNzfpjZ0CjpI8QI-w0wBnYA1w/"", ""Инфа!A:AA""), 6, FALSE)"),2024)</f>
        <v>2024</v>
      </c>
      <c r="H4369" s="150">
        <v>16500</v>
      </c>
      <c r="I4369" s="151" t="s">
        <v>238</v>
      </c>
      <c r="J4369" s="93" t="s">
        <v>11681</v>
      </c>
      <c r="K4369" s="153"/>
      <c r="L4369" s="153"/>
      <c r="M4369" s="153"/>
      <c r="N4369" s="153"/>
      <c r="O4369" s="153"/>
      <c r="P4369" s="153"/>
      <c r="Q4369" s="153"/>
      <c r="R4369" s="153"/>
      <c r="S4369" s="153"/>
    </row>
    <row r="4370" spans="1:19" ht="93.75">
      <c r="A4370" s="277" t="s">
        <v>25424</v>
      </c>
      <c r="B4370" s="253" t="s">
        <v>153</v>
      </c>
      <c r="C4370" s="93" t="s">
        <v>11682</v>
      </c>
      <c r="D4370" s="93" t="s">
        <v>11683</v>
      </c>
      <c r="E4370" s="148">
        <f ca="1">IFERROR(__xludf.DUMMYFUNCTION(" VLOOKUP(A4441, IMPORTRANGE(""https://docs.google.com/spreadsheets/d/1fj_Bhi2XPL3siwIh4sx4VRLAe31yD50oKdj5UlRYW0c/"", ""Сводка!A:AA""), 5, FALSE)"),240)</f>
        <v>240</v>
      </c>
      <c r="F4370" s="148" t="s">
        <v>456</v>
      </c>
      <c r="G4370" s="147">
        <f ca="1">IFERROR(__xludf.DUMMYFUNCTION(" VLOOKUP(A4441, IMPORTRANGE(""https://docs.google.com/spreadsheets/d/1QNLbnkR_AongFt22vMfNzfpjZ0CjpI8QI-w0wBnYA1w/"", ""Инфа!A:AA""), 6, FALSE)"),2024)</f>
        <v>2024</v>
      </c>
      <c r="H4370" s="150">
        <v>19400</v>
      </c>
      <c r="I4370" s="151" t="s">
        <v>404</v>
      </c>
      <c r="J4370" s="93" t="s">
        <v>11684</v>
      </c>
      <c r="K4370" s="153"/>
      <c r="L4370" s="153"/>
      <c r="M4370" s="153"/>
      <c r="N4370" s="153"/>
      <c r="O4370" s="153"/>
      <c r="P4370" s="153"/>
      <c r="Q4370" s="153"/>
      <c r="R4370" s="153"/>
      <c r="S4370" s="153"/>
    </row>
    <row r="4371" spans="1:19" ht="131.25">
      <c r="A4371" s="277" t="s">
        <v>25424</v>
      </c>
      <c r="B4371" s="253" t="s">
        <v>400</v>
      </c>
      <c r="C4371" s="93" t="s">
        <v>11682</v>
      </c>
      <c r="D4371" s="93" t="s">
        <v>11685</v>
      </c>
      <c r="E4371" s="148">
        <f ca="1">IFERROR(__xludf.DUMMYFUNCTION(" VLOOKUP(A4442, IMPORTRANGE(""https://docs.google.com/spreadsheets/d/1fj_Bhi2XPL3siwIh4sx4VRLAe31yD50oKdj5UlRYW0c/"", ""Сводка!A:AA""), 5, FALSE)"),268)</f>
        <v>268</v>
      </c>
      <c r="F4371" s="148" t="s">
        <v>466</v>
      </c>
      <c r="G4371" s="147">
        <f ca="1">IFERROR(__xludf.DUMMYFUNCTION(" VLOOKUP(A4442, IMPORTRANGE(""https://docs.google.com/spreadsheets/d/1QNLbnkR_AongFt22vMfNzfpjZ0CjpI8QI-w0wBnYA1w/"", ""Инфа!A:AA""), 6, FALSE)"),2024)</f>
        <v>2024</v>
      </c>
      <c r="H4371" s="150">
        <v>21100</v>
      </c>
      <c r="I4371" s="151" t="s">
        <v>404</v>
      </c>
      <c r="J4371" s="93" t="s">
        <v>11686</v>
      </c>
      <c r="K4371" s="153"/>
      <c r="L4371" s="153"/>
      <c r="M4371" s="153"/>
      <c r="N4371" s="153"/>
      <c r="O4371" s="153"/>
      <c r="P4371" s="153"/>
      <c r="Q4371" s="153"/>
      <c r="R4371" s="153"/>
      <c r="S4371" s="153"/>
    </row>
    <row r="4372" spans="1:19" ht="56.25">
      <c r="A4372" s="277" t="s">
        <v>25424</v>
      </c>
      <c r="B4372" s="253" t="s">
        <v>153</v>
      </c>
      <c r="C4372" s="93" t="s">
        <v>11687</v>
      </c>
      <c r="D4372" s="93" t="s">
        <v>11688</v>
      </c>
      <c r="E4372" s="148">
        <f ca="1">IFERROR(__xludf.DUMMYFUNCTION(" VLOOKUP(A4443, IMPORTRANGE(""https://docs.google.com/spreadsheets/d/1fj_Bhi2XPL3siwIh4sx4VRLAe31yD50oKdj5UlRYW0c/"", ""Сводка!A:AA""), 5, FALSE)"),92)</f>
        <v>92</v>
      </c>
      <c r="F4372" s="148" t="s">
        <v>165</v>
      </c>
      <c r="G4372" s="147">
        <f ca="1">IFERROR(__xludf.DUMMYFUNCTION(" VLOOKUP(A4443, IMPORTRANGE(""https://docs.google.com/spreadsheets/d/1QNLbnkR_AongFt22vMfNzfpjZ0CjpI8QI-w0wBnYA1w/"", ""Инфа!A:AA""), 6, FALSE)"),2024)</f>
        <v>2024</v>
      </c>
      <c r="H4372" s="150">
        <v>10500</v>
      </c>
      <c r="I4372" s="151" t="s">
        <v>3172</v>
      </c>
      <c r="J4372" s="93"/>
      <c r="K4372" s="153"/>
      <c r="L4372" s="153"/>
      <c r="M4372" s="153"/>
      <c r="N4372" s="153"/>
      <c r="O4372" s="153"/>
      <c r="P4372" s="153"/>
      <c r="Q4372" s="153"/>
      <c r="R4372" s="153"/>
      <c r="S4372" s="153"/>
    </row>
    <row r="4373" spans="1:19" ht="56.25">
      <c r="A4373" s="277" t="s">
        <v>25424</v>
      </c>
      <c r="B4373" s="253" t="s">
        <v>153</v>
      </c>
      <c r="C4373" s="93" t="s">
        <v>11689</v>
      </c>
      <c r="D4373" s="93" t="s">
        <v>11691</v>
      </c>
      <c r="E4373" s="148">
        <f ca="1">IFERROR(__xludf.DUMMYFUNCTION(" VLOOKUP(A4445, IMPORTRANGE(""https://docs.google.com/spreadsheets/d/1fj_Bhi2XPL3siwIh4sx4VRLAe31yD50oKdj5UlRYW0c/"", ""Сводка!A:AA""), 5, FALSE)"),136)</f>
        <v>136</v>
      </c>
      <c r="F4373" s="148" t="s">
        <v>50</v>
      </c>
      <c r="G4373" s="147">
        <f ca="1">IFERROR(__xludf.DUMMYFUNCTION(" VLOOKUP(A4445, IMPORTRANGE(""https://docs.google.com/spreadsheets/d/1QNLbnkR_AongFt22vMfNzfpjZ0CjpI8QI-w0wBnYA1w/"", ""Инфа!A:AA""), 6, FALSE)"),2024)</f>
        <v>2024</v>
      </c>
      <c r="H4373" s="150">
        <v>9100</v>
      </c>
      <c r="I4373" s="151" t="s">
        <v>614</v>
      </c>
      <c r="J4373" s="93"/>
      <c r="K4373" s="153"/>
      <c r="L4373" s="153"/>
      <c r="M4373" s="153"/>
      <c r="N4373" s="153"/>
      <c r="O4373" s="153"/>
      <c r="P4373" s="153"/>
      <c r="Q4373" s="153"/>
      <c r="R4373" s="153"/>
      <c r="S4373" s="153"/>
    </row>
    <row r="4374" spans="1:19" ht="75">
      <c r="A4374" s="277" t="s">
        <v>25424</v>
      </c>
      <c r="B4374" s="253" t="s">
        <v>153</v>
      </c>
      <c r="C4374" s="93" t="s">
        <v>11692</v>
      </c>
      <c r="D4374" s="93" t="s">
        <v>11693</v>
      </c>
      <c r="E4374" s="148">
        <f ca="1">IFERROR(__xludf.DUMMYFUNCTION(" VLOOKUP(A4446, IMPORTRANGE(""https://docs.google.com/spreadsheets/d/1fj_Bhi2XPL3siwIh4sx4VRLAe31yD50oKdj5UlRYW0c/"", ""Сводка!A:AA""), 5, FALSE)"),92)</f>
        <v>92</v>
      </c>
      <c r="F4374" s="148" t="s">
        <v>266</v>
      </c>
      <c r="G4374" s="147">
        <f ca="1">IFERROR(__xludf.DUMMYFUNCTION(" VLOOKUP(A4446, IMPORTRANGE(""https://docs.google.com/spreadsheets/d/1QNLbnkR_AongFt22vMfNzfpjZ0CjpI8QI-w0wBnYA1w/"", ""Инфа!A:AA""), 6, FALSE)"),2024)</f>
        <v>2024</v>
      </c>
      <c r="H4374" s="150">
        <v>7800</v>
      </c>
      <c r="I4374" s="151" t="s">
        <v>614</v>
      </c>
      <c r="J4374" s="93"/>
      <c r="K4374" s="153"/>
      <c r="L4374" s="153"/>
      <c r="M4374" s="153"/>
      <c r="N4374" s="153"/>
      <c r="O4374" s="153"/>
      <c r="P4374" s="153"/>
      <c r="Q4374" s="153"/>
      <c r="R4374" s="153"/>
      <c r="S4374" s="153"/>
    </row>
    <row r="4375" spans="1:19" ht="75">
      <c r="A4375" s="277" t="s">
        <v>25424</v>
      </c>
      <c r="B4375" s="253" t="s">
        <v>400</v>
      </c>
      <c r="C4375" s="93" t="s">
        <v>11692</v>
      </c>
      <c r="D4375" s="93" t="s">
        <v>11694</v>
      </c>
      <c r="E4375" s="148">
        <f ca="1">IFERROR(__xludf.DUMMYFUNCTION(" VLOOKUP(A4447, IMPORTRANGE(""https://docs.google.com/spreadsheets/d/1fj_Bhi2XPL3siwIh4sx4VRLAe31yD50oKdj5UlRYW0c/"", ""Сводка!A:AA""), 5, FALSE)"),88)</f>
        <v>88</v>
      </c>
      <c r="F4375" s="148" t="s">
        <v>677</v>
      </c>
      <c r="G4375" s="147">
        <f ca="1">IFERROR(__xludf.DUMMYFUNCTION(" VLOOKUP(A4447, IMPORTRANGE(""https://docs.google.com/spreadsheets/d/1QNLbnkR_AongFt22vMfNzfpjZ0CjpI8QI-w0wBnYA1w/"", ""Инфа!A:AA""), 6, FALSE)"),2024)</f>
        <v>2024</v>
      </c>
      <c r="H4375" s="150">
        <v>7600</v>
      </c>
      <c r="I4375" s="151" t="s">
        <v>650</v>
      </c>
      <c r="J4375" s="93"/>
      <c r="K4375" s="153"/>
      <c r="L4375" s="153"/>
      <c r="M4375" s="153"/>
      <c r="N4375" s="153"/>
      <c r="O4375" s="153"/>
      <c r="P4375" s="153"/>
      <c r="Q4375" s="153"/>
      <c r="R4375" s="153"/>
      <c r="S4375" s="153"/>
    </row>
    <row r="4376" spans="1:19" ht="168.75">
      <c r="A4376" s="277" t="s">
        <v>25424</v>
      </c>
      <c r="B4376" s="253" t="s">
        <v>153</v>
      </c>
      <c r="C4376" s="93" t="s">
        <v>11695</v>
      </c>
      <c r="D4376" s="93" t="s">
        <v>11696</v>
      </c>
      <c r="E4376" s="148">
        <f ca="1">IFERROR(__xludf.DUMMYFUNCTION(" VLOOKUP(A4448, IMPORTRANGE(""https://docs.google.com/spreadsheets/d/1fj_Bhi2XPL3siwIh4sx4VRLAe31yD50oKdj5UlRYW0c/"", ""Сводка!A:AA""), 5, FALSE)"),172)</f>
        <v>172</v>
      </c>
      <c r="F4376" s="148" t="s">
        <v>50</v>
      </c>
      <c r="G4376" s="147">
        <f ca="1">IFERROR(__xludf.DUMMYFUNCTION(" VLOOKUP(A4448, IMPORTRANGE(""https://docs.google.com/spreadsheets/d/1QNLbnkR_AongFt22vMfNzfpjZ0CjpI8QI-w0wBnYA1w/"", ""Инфа!A:AA""), 6, FALSE)"),2024)</f>
        <v>2024</v>
      </c>
      <c r="H4376" s="150">
        <v>15300</v>
      </c>
      <c r="I4376" s="156" t="s">
        <v>554</v>
      </c>
      <c r="J4376" s="93" t="s">
        <v>11697</v>
      </c>
      <c r="K4376" s="153"/>
      <c r="L4376" s="153"/>
      <c r="M4376" s="153"/>
      <c r="N4376" s="153"/>
      <c r="O4376" s="153"/>
      <c r="P4376" s="153"/>
      <c r="Q4376" s="153"/>
      <c r="R4376" s="153"/>
      <c r="S4376" s="153"/>
    </row>
    <row r="4377" spans="1:19" ht="75">
      <c r="A4377" s="277" t="s">
        <v>25424</v>
      </c>
      <c r="B4377" s="253" t="s">
        <v>153</v>
      </c>
      <c r="C4377" s="93" t="s">
        <v>11695</v>
      </c>
      <c r="D4377" s="93" t="s">
        <v>11698</v>
      </c>
      <c r="E4377" s="148">
        <f ca="1">IFERROR(__xludf.DUMMYFUNCTION(" VLOOKUP(A4449, IMPORTRANGE(""https://docs.google.com/spreadsheets/d/1fj_Bhi2XPL3siwIh4sx4VRLAe31yD50oKdj5UlRYW0c/"", ""Сводка!A:AA""), 5, FALSE)"),160)</f>
        <v>160</v>
      </c>
      <c r="F4377" s="148" t="s">
        <v>50</v>
      </c>
      <c r="G4377" s="147">
        <f ca="1">IFERROR(__xludf.DUMMYFUNCTION(" VLOOKUP(A4449, IMPORTRANGE(""https://docs.google.com/spreadsheets/d/1QNLbnkR_AongFt22vMfNzfpjZ0CjpI8QI-w0wBnYA1w/"", ""Инфа!A:AA""), 6, FALSE)"),2024)</f>
        <v>2024</v>
      </c>
      <c r="H4377" s="150">
        <v>14600</v>
      </c>
      <c r="I4377" s="151" t="s">
        <v>927</v>
      </c>
      <c r="J4377" s="93" t="s">
        <v>11699</v>
      </c>
      <c r="K4377" s="153"/>
      <c r="L4377" s="153"/>
      <c r="M4377" s="153"/>
      <c r="N4377" s="153"/>
      <c r="O4377" s="153"/>
      <c r="P4377" s="153"/>
      <c r="Q4377" s="153"/>
      <c r="R4377" s="153"/>
      <c r="S4377" s="153"/>
    </row>
    <row r="4378" spans="1:19" ht="131.25">
      <c r="A4378" s="277" t="s">
        <v>25424</v>
      </c>
      <c r="B4378" s="253" t="s">
        <v>153</v>
      </c>
      <c r="C4378" s="93" t="s">
        <v>11700</v>
      </c>
      <c r="D4378" s="93" t="s">
        <v>11701</v>
      </c>
      <c r="E4378" s="148">
        <f ca="1">IFERROR(__xludf.DUMMYFUNCTION(" VLOOKUP(A4450, IMPORTRANGE(""https://docs.google.com/spreadsheets/d/1fj_Bhi2XPL3siwIh4sx4VRLAe31yD50oKdj5UlRYW0c/"", ""Сводка!A:AA""), 5, FALSE)"),116)</f>
        <v>116</v>
      </c>
      <c r="F4378" s="148" t="s">
        <v>50</v>
      </c>
      <c r="G4378" s="147">
        <f ca="1">IFERROR(__xludf.DUMMYFUNCTION(" VLOOKUP(A4450, IMPORTRANGE(""https://docs.google.com/spreadsheets/d/1QNLbnkR_AongFt22vMfNzfpjZ0CjpI8QI-w0wBnYA1w/"", ""Инфа!A:AA""), 6, FALSE)"),2024)</f>
        <v>2024</v>
      </c>
      <c r="H4378" s="150">
        <v>8500</v>
      </c>
      <c r="I4378" s="156" t="s">
        <v>554</v>
      </c>
      <c r="J4378" s="93" t="s">
        <v>11702</v>
      </c>
      <c r="K4378" s="153"/>
      <c r="L4378" s="153"/>
      <c r="M4378" s="153"/>
      <c r="N4378" s="153"/>
      <c r="O4378" s="153"/>
      <c r="P4378" s="153"/>
      <c r="Q4378" s="153"/>
      <c r="R4378" s="153"/>
      <c r="S4378" s="153"/>
    </row>
    <row r="4379" spans="1:19" ht="112.5">
      <c r="A4379" s="277" t="s">
        <v>25424</v>
      </c>
      <c r="B4379" s="253" t="s">
        <v>400</v>
      </c>
      <c r="C4379" s="93" t="s">
        <v>11700</v>
      </c>
      <c r="D4379" s="93" t="s">
        <v>11703</v>
      </c>
      <c r="E4379" s="148">
        <f ca="1">IFERROR(__xludf.DUMMYFUNCTION(" VLOOKUP(A4451, IMPORTRANGE(""https://docs.google.com/spreadsheets/d/1fj_Bhi2XPL3siwIh4sx4VRLAe31yD50oKdj5UlRYW0c/"", ""Сводка!A:AA""), 5, FALSE)"),116)</f>
        <v>116</v>
      </c>
      <c r="F4379" s="148" t="s">
        <v>415</v>
      </c>
      <c r="G4379" s="147">
        <f ca="1">IFERROR(__xludf.DUMMYFUNCTION(" VLOOKUP(A4451, IMPORTRANGE(""https://docs.google.com/spreadsheets/d/1QNLbnkR_AongFt22vMfNzfpjZ0CjpI8QI-w0wBnYA1w/"", ""Инфа!A:AA""), 6, FALSE)"),2024)</f>
        <v>2024</v>
      </c>
      <c r="H4379" s="150">
        <v>8500</v>
      </c>
      <c r="I4379" s="156" t="s">
        <v>554</v>
      </c>
      <c r="J4379" s="93" t="s">
        <v>11704</v>
      </c>
      <c r="K4379" s="153"/>
      <c r="L4379" s="153"/>
      <c r="M4379" s="153"/>
      <c r="N4379" s="153"/>
      <c r="O4379" s="153"/>
      <c r="P4379" s="153"/>
      <c r="Q4379" s="153"/>
      <c r="R4379" s="153"/>
      <c r="S4379" s="153"/>
    </row>
    <row r="4380" spans="1:19" ht="75">
      <c r="A4380" s="277" t="s">
        <v>25424</v>
      </c>
      <c r="B4380" s="253" t="s">
        <v>400</v>
      </c>
      <c r="C4380" s="93" t="s">
        <v>11705</v>
      </c>
      <c r="D4380" s="93" t="s">
        <v>11706</v>
      </c>
      <c r="E4380" s="148">
        <f ca="1">IFERROR(__xludf.DUMMYFUNCTION(" VLOOKUP(A4452, IMPORTRANGE(""https://docs.google.com/spreadsheets/d/1fj_Bhi2XPL3siwIh4sx4VRLAe31yD50oKdj5UlRYW0c/"", ""Сводка!A:AA""), 5, FALSE)"),160)</f>
        <v>160</v>
      </c>
      <c r="F4380" s="148" t="s">
        <v>11707</v>
      </c>
      <c r="G4380" s="147">
        <f ca="1">IFERROR(__xludf.DUMMYFUNCTION(" VLOOKUP(A4452, IMPORTRANGE(""https://docs.google.com/spreadsheets/d/1QNLbnkR_AongFt22vMfNzfpjZ0CjpI8QI-w0wBnYA1w/"", ""Инфа!A:AA""), 6, FALSE)"),2024)</f>
        <v>2024</v>
      </c>
      <c r="H4380" s="150">
        <v>9800</v>
      </c>
      <c r="I4380" s="151" t="s">
        <v>927</v>
      </c>
      <c r="J4380" s="93" t="s">
        <v>11708</v>
      </c>
      <c r="K4380" s="153"/>
      <c r="L4380" s="153"/>
      <c r="M4380" s="153"/>
      <c r="N4380" s="153"/>
      <c r="O4380" s="153"/>
      <c r="P4380" s="153"/>
      <c r="Q4380" s="153"/>
      <c r="R4380" s="153"/>
      <c r="S4380" s="153"/>
    </row>
    <row r="4381" spans="1:19" ht="187.5">
      <c r="A4381" s="277" t="s">
        <v>25424</v>
      </c>
      <c r="B4381" s="253" t="s">
        <v>400</v>
      </c>
      <c r="C4381" s="93" t="s">
        <v>11709</v>
      </c>
      <c r="D4381" s="93" t="s">
        <v>11710</v>
      </c>
      <c r="E4381" s="148">
        <f ca="1">IFERROR(__xludf.DUMMYFUNCTION(" VLOOKUP(A4453, IMPORTRANGE(""https://docs.google.com/spreadsheets/d/1fj_Bhi2XPL3siwIh4sx4VRLAe31yD50oKdj5UlRYW0c/"", ""Сводка!A:AA""), 5, FALSE)"),336)</f>
        <v>336</v>
      </c>
      <c r="F4381" s="148" t="s">
        <v>415</v>
      </c>
      <c r="G4381" s="147">
        <f ca="1">IFERROR(__xludf.DUMMYFUNCTION(" VLOOKUP(A4453, IMPORTRANGE(""https://docs.google.com/spreadsheets/d/1QNLbnkR_AongFt22vMfNzfpjZ0CjpI8QI-w0wBnYA1w/"", ""Инфа!A:AA""), 6, FALSE)"),2024)</f>
        <v>2024</v>
      </c>
      <c r="H4381" s="150">
        <v>25200</v>
      </c>
      <c r="I4381" s="151" t="s">
        <v>146</v>
      </c>
      <c r="J4381" s="93" t="s">
        <v>11711</v>
      </c>
      <c r="K4381" s="153"/>
      <c r="L4381" s="153"/>
      <c r="M4381" s="153"/>
      <c r="N4381" s="153"/>
      <c r="O4381" s="153"/>
      <c r="P4381" s="153"/>
      <c r="Q4381" s="153"/>
      <c r="R4381" s="153"/>
      <c r="S4381" s="153"/>
    </row>
    <row r="4382" spans="1:19" ht="168.75">
      <c r="A4382" s="277" t="s">
        <v>25424</v>
      </c>
      <c r="B4382" s="253" t="s">
        <v>400</v>
      </c>
      <c r="C4382" s="93" t="s">
        <v>11709</v>
      </c>
      <c r="D4382" s="93" t="s">
        <v>11712</v>
      </c>
      <c r="E4382" s="148">
        <f ca="1">IFERROR(__xludf.DUMMYFUNCTION(" VLOOKUP(A4454, IMPORTRANGE(""https://docs.google.com/spreadsheets/d/1fj_Bhi2XPL3siwIh4sx4VRLAe31yD50oKdj5UlRYW0c/"", ""Сводка!A:AA""), 5, FALSE)"),144)</f>
        <v>144</v>
      </c>
      <c r="F4382" s="148" t="s">
        <v>415</v>
      </c>
      <c r="G4382" s="147">
        <f ca="1">IFERROR(__xludf.DUMMYFUNCTION(" VLOOKUP(A4454, IMPORTRANGE(""https://docs.google.com/spreadsheets/d/1QNLbnkR_AongFt22vMfNzfpjZ0CjpI8QI-w0wBnYA1w/"", ""Инфа!A:AA""), 6, FALSE)"),2024)</f>
        <v>2024</v>
      </c>
      <c r="H4382" s="150">
        <v>9300</v>
      </c>
      <c r="I4382" s="151" t="s">
        <v>146</v>
      </c>
      <c r="J4382" s="93" t="s">
        <v>11713</v>
      </c>
      <c r="K4382" s="153"/>
      <c r="L4382" s="153"/>
      <c r="M4382" s="153"/>
      <c r="N4382" s="153"/>
      <c r="O4382" s="153"/>
      <c r="P4382" s="153"/>
      <c r="Q4382" s="153"/>
      <c r="R4382" s="153"/>
      <c r="S4382" s="153"/>
    </row>
    <row r="4383" spans="1:19" ht="168.75">
      <c r="A4383" s="277" t="s">
        <v>25424</v>
      </c>
      <c r="B4383" s="253" t="s">
        <v>400</v>
      </c>
      <c r="C4383" s="93" t="s">
        <v>11709</v>
      </c>
      <c r="D4383" s="93" t="s">
        <v>11714</v>
      </c>
      <c r="E4383" s="148">
        <f ca="1">IFERROR(__xludf.DUMMYFUNCTION(" VLOOKUP(A4455, IMPORTRANGE(""https://docs.google.com/spreadsheets/d/1fj_Bhi2XPL3siwIh4sx4VRLAe31yD50oKdj5UlRYW0c/"", ""Сводка!A:AA""), 5, FALSE)"),148)</f>
        <v>148</v>
      </c>
      <c r="F4383" s="148" t="s">
        <v>415</v>
      </c>
      <c r="G4383" s="147">
        <f ca="1">IFERROR(__xludf.DUMMYFUNCTION(" VLOOKUP(A4455, IMPORTRANGE(""https://docs.google.com/spreadsheets/d/1QNLbnkR_AongFt22vMfNzfpjZ0CjpI8QI-w0wBnYA1w/"", ""Инфа!A:AA""), 6, FALSE)"),2024)</f>
        <v>2024</v>
      </c>
      <c r="H4383" s="150">
        <v>9400</v>
      </c>
      <c r="I4383" s="151" t="s">
        <v>146</v>
      </c>
      <c r="J4383" s="93" t="s">
        <v>11715</v>
      </c>
      <c r="K4383" s="153"/>
      <c r="L4383" s="153"/>
      <c r="M4383" s="153"/>
      <c r="N4383" s="153"/>
      <c r="O4383" s="153"/>
      <c r="P4383" s="153"/>
      <c r="Q4383" s="153"/>
      <c r="R4383" s="153"/>
      <c r="S4383" s="153"/>
    </row>
    <row r="4384" spans="1:19" ht="206.25">
      <c r="A4384" s="277" t="s">
        <v>25424</v>
      </c>
      <c r="B4384" s="253" t="s">
        <v>400</v>
      </c>
      <c r="C4384" s="93" t="s">
        <v>11709</v>
      </c>
      <c r="D4384" s="93" t="s">
        <v>11716</v>
      </c>
      <c r="E4384" s="148">
        <f ca="1">IFERROR(__xludf.DUMMYFUNCTION(" VLOOKUP(A4456, IMPORTRANGE(""https://docs.google.com/spreadsheets/d/1fj_Bhi2XPL3siwIh4sx4VRLAe31yD50oKdj5UlRYW0c/"", ""Сводка!A:AA""), 5, FALSE)"),372)</f>
        <v>372</v>
      </c>
      <c r="F4384" s="148" t="s">
        <v>415</v>
      </c>
      <c r="G4384" s="147">
        <f ca="1">IFERROR(__xludf.DUMMYFUNCTION(" VLOOKUP(A4456, IMPORTRANGE(""https://docs.google.com/spreadsheets/d/1QNLbnkR_AongFt22vMfNzfpjZ0CjpI8QI-w0wBnYA1w/"", ""Инфа!A:AA""), 6, FALSE)"),2024)</f>
        <v>2024</v>
      </c>
      <c r="H4384" s="154">
        <v>27300</v>
      </c>
      <c r="I4384" s="151" t="s">
        <v>146</v>
      </c>
      <c r="J4384" s="93" t="s">
        <v>11717</v>
      </c>
      <c r="K4384" s="153"/>
      <c r="L4384" s="153"/>
      <c r="M4384" s="153"/>
      <c r="N4384" s="153"/>
      <c r="O4384" s="153"/>
      <c r="P4384" s="153"/>
      <c r="Q4384" s="153"/>
      <c r="R4384" s="153"/>
      <c r="S4384" s="153"/>
    </row>
    <row r="4385" spans="1:19" ht="262.5">
      <c r="A4385" s="277" t="s">
        <v>25424</v>
      </c>
      <c r="B4385" s="253" t="s">
        <v>400</v>
      </c>
      <c r="C4385" s="93" t="s">
        <v>11709</v>
      </c>
      <c r="D4385" s="93" t="s">
        <v>11718</v>
      </c>
      <c r="E4385" s="148">
        <f ca="1">IFERROR(__xludf.DUMMYFUNCTION(" VLOOKUP(A4457, IMPORTRANGE(""https://docs.google.com/spreadsheets/d/1fj_Bhi2XPL3siwIh4sx4VRLAe31yD50oKdj5UlRYW0c/"", ""Сводка!A:AA""), 5, FALSE)"),256)</f>
        <v>256</v>
      </c>
      <c r="F4385" s="148" t="s">
        <v>466</v>
      </c>
      <c r="G4385" s="147">
        <f ca="1">IFERROR(__xludf.DUMMYFUNCTION(" VLOOKUP(A4457, IMPORTRANGE(""https://docs.google.com/spreadsheets/d/1QNLbnkR_AongFt22vMfNzfpjZ0CjpI8QI-w0wBnYA1w/"", ""Инфа!A:AA""), 6, FALSE)"),2024)</f>
        <v>2024</v>
      </c>
      <c r="H4385" s="150">
        <v>12700</v>
      </c>
      <c r="I4385" s="151" t="s">
        <v>146</v>
      </c>
      <c r="J4385" s="93" t="s">
        <v>11719</v>
      </c>
      <c r="K4385" s="153"/>
      <c r="L4385" s="153"/>
      <c r="M4385" s="153"/>
      <c r="N4385" s="153"/>
      <c r="O4385" s="153"/>
      <c r="P4385" s="153"/>
      <c r="Q4385" s="153"/>
      <c r="R4385" s="153"/>
      <c r="S4385" s="153"/>
    </row>
    <row r="4386" spans="1:19" ht="150">
      <c r="A4386" s="277" t="s">
        <v>25424</v>
      </c>
      <c r="B4386" s="253" t="s">
        <v>400</v>
      </c>
      <c r="C4386" s="93" t="s">
        <v>11709</v>
      </c>
      <c r="D4386" s="93" t="s">
        <v>11720</v>
      </c>
      <c r="E4386" s="148">
        <f ca="1">IFERROR(__xludf.DUMMYFUNCTION(" VLOOKUP(A4458, IMPORTRANGE(""https://docs.google.com/spreadsheets/d/1fj_Bhi2XPL3siwIh4sx4VRLAe31yD50oKdj5UlRYW0c/"", ""Сводка!A:AA""), 5, FALSE)"),242)</f>
        <v>242</v>
      </c>
      <c r="F4386" s="148" t="s">
        <v>466</v>
      </c>
      <c r="G4386" s="147">
        <f ca="1">IFERROR(__xludf.DUMMYFUNCTION(" VLOOKUP(A4458, IMPORTRANGE(""https://docs.google.com/spreadsheets/d/1QNLbnkR_AongFt22vMfNzfpjZ0CjpI8QI-w0wBnYA1w/"", ""Инфа!A:AA""), 6, FALSE)"),2024)</f>
        <v>2024</v>
      </c>
      <c r="H4386" s="150">
        <v>12300</v>
      </c>
      <c r="I4386" s="151" t="s">
        <v>146</v>
      </c>
      <c r="J4386" s="93" t="s">
        <v>11721</v>
      </c>
      <c r="K4386" s="153"/>
      <c r="L4386" s="153"/>
      <c r="M4386" s="153"/>
      <c r="N4386" s="153"/>
      <c r="O4386" s="153"/>
      <c r="P4386" s="153"/>
      <c r="Q4386" s="153"/>
      <c r="R4386" s="153"/>
      <c r="S4386" s="153"/>
    </row>
    <row r="4387" spans="1:19" ht="225">
      <c r="A4387" s="277" t="s">
        <v>25424</v>
      </c>
      <c r="B4387" s="253" t="s">
        <v>400</v>
      </c>
      <c r="C4387" s="93" t="s">
        <v>11709</v>
      </c>
      <c r="D4387" s="93" t="s">
        <v>11722</v>
      </c>
      <c r="E4387" s="148">
        <f ca="1">IFERROR(__xludf.DUMMYFUNCTION(" VLOOKUP(A4459, IMPORTRANGE(""https://docs.google.com/spreadsheets/d/1fj_Bhi2XPL3siwIh4sx4VRLAe31yD50oKdj5UlRYW0c/"", ""Сводка!A:AA""), 5, FALSE)"),144)</f>
        <v>144</v>
      </c>
      <c r="F4387" s="148" t="s">
        <v>108</v>
      </c>
      <c r="G4387" s="147">
        <f ca="1">IFERROR(__xludf.DUMMYFUNCTION(" VLOOKUP(A4459, IMPORTRANGE(""https://docs.google.com/spreadsheets/d/1QNLbnkR_AongFt22vMfNzfpjZ0CjpI8QI-w0wBnYA1w/"", ""Инфа!A:AA""), 6, FALSE)"),2024)</f>
        <v>2024</v>
      </c>
      <c r="H4387" s="150">
        <v>9300</v>
      </c>
      <c r="I4387" s="151" t="s">
        <v>146</v>
      </c>
      <c r="J4387" s="93" t="s">
        <v>11723</v>
      </c>
      <c r="K4387" s="153"/>
      <c r="L4387" s="153"/>
      <c r="M4387" s="153"/>
      <c r="N4387" s="153"/>
      <c r="O4387" s="153"/>
      <c r="P4387" s="153"/>
      <c r="Q4387" s="153"/>
      <c r="R4387" s="153"/>
      <c r="S4387" s="153"/>
    </row>
    <row r="4388" spans="1:19" ht="225">
      <c r="A4388" s="277" t="s">
        <v>25424</v>
      </c>
      <c r="B4388" s="253" t="s">
        <v>153</v>
      </c>
      <c r="C4388" s="93" t="s">
        <v>11709</v>
      </c>
      <c r="D4388" s="93" t="s">
        <v>11724</v>
      </c>
      <c r="E4388" s="148">
        <f ca="1">IFERROR(__xludf.DUMMYFUNCTION(" VLOOKUP(A4460, IMPORTRANGE(""https://docs.google.com/spreadsheets/d/1fj_Bhi2XPL3siwIh4sx4VRLAe31yD50oKdj5UlRYW0c/"", ""Сводка!A:AA""), 5, FALSE)"),188)</f>
        <v>188</v>
      </c>
      <c r="F4388" s="148" t="s">
        <v>26</v>
      </c>
      <c r="G4388" s="147">
        <f ca="1">IFERROR(__xludf.DUMMYFUNCTION(" VLOOKUP(A4460, IMPORTRANGE(""https://docs.google.com/spreadsheets/d/1QNLbnkR_AongFt22vMfNzfpjZ0CjpI8QI-w0wBnYA1w/"", ""Инфа!A:AA""), 6, FALSE)"),2024)</f>
        <v>2024</v>
      </c>
      <c r="H4388" s="150">
        <v>10600</v>
      </c>
      <c r="I4388" s="151" t="s">
        <v>146</v>
      </c>
      <c r="J4388" s="93" t="s">
        <v>11725</v>
      </c>
      <c r="K4388" s="153"/>
      <c r="L4388" s="153"/>
      <c r="M4388" s="153"/>
      <c r="N4388" s="153"/>
      <c r="O4388" s="153"/>
      <c r="P4388" s="153"/>
      <c r="Q4388" s="153"/>
      <c r="R4388" s="153"/>
      <c r="S4388" s="153"/>
    </row>
    <row r="4389" spans="1:19" ht="150">
      <c r="A4389" s="277" t="s">
        <v>25424</v>
      </c>
      <c r="B4389" s="253" t="s">
        <v>153</v>
      </c>
      <c r="C4389" s="93" t="s">
        <v>11726</v>
      </c>
      <c r="D4389" s="93" t="s">
        <v>11727</v>
      </c>
      <c r="E4389" s="148">
        <f ca="1">IFERROR(__xludf.DUMMYFUNCTION(" VLOOKUP(A4461, IMPORTRANGE(""https://docs.google.com/spreadsheets/d/1fj_Bhi2XPL3siwIh4sx4VRLAe31yD50oKdj5UlRYW0c/"", ""Сводка!A:AA""), 5, FALSE)"),468)</f>
        <v>468</v>
      </c>
      <c r="F4389" s="148" t="s">
        <v>50</v>
      </c>
      <c r="G4389" s="147">
        <f ca="1">IFERROR(__xludf.DUMMYFUNCTION(" VLOOKUP(A4461, IMPORTRANGE(""https://docs.google.com/spreadsheets/d/1QNLbnkR_AongFt22vMfNzfpjZ0CjpI8QI-w0wBnYA1w/"", ""Инфа!A:AA""), 6, FALSE)"),2024)</f>
        <v>2024</v>
      </c>
      <c r="H4389" s="154">
        <v>19000</v>
      </c>
      <c r="I4389" s="151" t="s">
        <v>146</v>
      </c>
      <c r="J4389" s="93" t="s">
        <v>11728</v>
      </c>
      <c r="K4389" s="153"/>
      <c r="L4389" s="153"/>
      <c r="M4389" s="153"/>
      <c r="N4389" s="153"/>
      <c r="O4389" s="153"/>
      <c r="P4389" s="153"/>
      <c r="Q4389" s="153"/>
      <c r="R4389" s="153"/>
      <c r="S4389" s="153"/>
    </row>
    <row r="4390" spans="1:19" ht="281.25">
      <c r="A4390" s="277" t="s">
        <v>25424</v>
      </c>
      <c r="B4390" s="253" t="s">
        <v>400</v>
      </c>
      <c r="C4390" s="93" t="s">
        <v>11729</v>
      </c>
      <c r="D4390" s="93" t="s">
        <v>11730</v>
      </c>
      <c r="E4390" s="148">
        <f ca="1">IFERROR(__xludf.DUMMYFUNCTION(" VLOOKUP(A4462, IMPORTRANGE(""https://docs.google.com/spreadsheets/d/1fj_Bhi2XPL3siwIh4sx4VRLAe31yD50oKdj5UlRYW0c/"", ""Сводка!A:AA""), 5, FALSE)"),156)</f>
        <v>156</v>
      </c>
      <c r="F4390" s="148" t="s">
        <v>415</v>
      </c>
      <c r="G4390" s="147">
        <f ca="1">IFERROR(__xludf.DUMMYFUNCTION(" VLOOKUP(A4462, IMPORTRANGE(""https://docs.google.com/spreadsheets/d/1QNLbnkR_AongFt22vMfNzfpjZ0CjpI8QI-w0wBnYA1w/"", ""Инфа!A:AA""), 6, FALSE)"),2024)</f>
        <v>2024</v>
      </c>
      <c r="H4390" s="150">
        <v>9700</v>
      </c>
      <c r="I4390" s="151" t="s">
        <v>146</v>
      </c>
      <c r="J4390" s="93" t="s">
        <v>11731</v>
      </c>
      <c r="K4390" s="153"/>
      <c r="L4390" s="153"/>
      <c r="M4390" s="153"/>
      <c r="N4390" s="153"/>
      <c r="O4390" s="153"/>
      <c r="P4390" s="153"/>
      <c r="Q4390" s="153"/>
      <c r="R4390" s="153"/>
      <c r="S4390" s="153"/>
    </row>
    <row r="4391" spans="1:19" ht="168.75">
      <c r="A4391" s="277" t="s">
        <v>25424</v>
      </c>
      <c r="B4391" s="253" t="s">
        <v>400</v>
      </c>
      <c r="C4391" s="93" t="s">
        <v>11732</v>
      </c>
      <c r="D4391" s="93" t="s">
        <v>11733</v>
      </c>
      <c r="E4391" s="148">
        <f ca="1">IFERROR(__xludf.DUMMYFUNCTION(" VLOOKUP(A4463, IMPORTRANGE(""https://docs.google.com/spreadsheets/d/1fj_Bhi2XPL3siwIh4sx4VRLAe31yD50oKdj5UlRYW0c/"", ""Сводка!A:AA""), 5, FALSE)"),144)</f>
        <v>144</v>
      </c>
      <c r="F4391" s="148" t="s">
        <v>415</v>
      </c>
      <c r="G4391" s="147">
        <f ca="1">IFERROR(__xludf.DUMMYFUNCTION(" VLOOKUP(A4463, IMPORTRANGE(""https://docs.google.com/spreadsheets/d/1QNLbnkR_AongFt22vMfNzfpjZ0CjpI8QI-w0wBnYA1w/"", ""Инфа!A:AA""), 6, FALSE)"),2024)</f>
        <v>2024</v>
      </c>
      <c r="H4391" s="150">
        <v>9300</v>
      </c>
      <c r="I4391" s="151" t="s">
        <v>146</v>
      </c>
      <c r="J4391" s="93" t="s">
        <v>11734</v>
      </c>
      <c r="K4391" s="153"/>
      <c r="L4391" s="153"/>
      <c r="M4391" s="153"/>
      <c r="N4391" s="153"/>
      <c r="O4391" s="153"/>
      <c r="P4391" s="153"/>
      <c r="Q4391" s="153"/>
      <c r="R4391" s="153"/>
      <c r="S4391" s="153"/>
    </row>
    <row r="4392" spans="1:19" ht="168.75">
      <c r="A4392" s="277" t="s">
        <v>25424</v>
      </c>
      <c r="B4392" s="253" t="s">
        <v>400</v>
      </c>
      <c r="C4392" s="93" t="s">
        <v>11735</v>
      </c>
      <c r="D4392" s="93" t="s">
        <v>11736</v>
      </c>
      <c r="E4392" s="148">
        <f ca="1">IFERROR(__xludf.DUMMYFUNCTION(" VLOOKUP(A4464, IMPORTRANGE(""https://docs.google.com/spreadsheets/d/1fj_Bhi2XPL3siwIh4sx4VRLAe31yD50oKdj5UlRYW0c/"", ""Сводка!A:AA""), 5, FALSE)"),352)</f>
        <v>352</v>
      </c>
      <c r="F4392" s="148" t="s">
        <v>415</v>
      </c>
      <c r="G4392" s="147">
        <f ca="1">IFERROR(__xludf.DUMMYFUNCTION(" VLOOKUP(A4464, IMPORTRANGE(""https://docs.google.com/spreadsheets/d/1QNLbnkR_AongFt22vMfNzfpjZ0CjpI8QI-w0wBnYA1w/"", ""Инфа!A:AA""), 6, FALSE)"),2024)</f>
        <v>2024</v>
      </c>
      <c r="H4392" s="154">
        <v>26100</v>
      </c>
      <c r="I4392" s="151" t="s">
        <v>146</v>
      </c>
      <c r="J4392" s="93" t="s">
        <v>11737</v>
      </c>
      <c r="K4392" s="153"/>
      <c r="L4392" s="153"/>
      <c r="M4392" s="153"/>
      <c r="N4392" s="153"/>
      <c r="O4392" s="153"/>
      <c r="P4392" s="153"/>
      <c r="Q4392" s="153"/>
      <c r="R4392" s="153"/>
      <c r="S4392" s="153"/>
    </row>
    <row r="4393" spans="1:19" ht="262.5">
      <c r="A4393" s="277" t="s">
        <v>25424</v>
      </c>
      <c r="B4393" s="253" t="s">
        <v>400</v>
      </c>
      <c r="C4393" s="93" t="s">
        <v>11738</v>
      </c>
      <c r="D4393" s="93" t="s">
        <v>11739</v>
      </c>
      <c r="E4393" s="148">
        <f ca="1">IFERROR(__xludf.DUMMYFUNCTION(" VLOOKUP(A4465, IMPORTRANGE(""https://docs.google.com/spreadsheets/d/1fj_Bhi2XPL3siwIh4sx4VRLAe31yD50oKdj5UlRYW0c/"", ""Сводка!A:AA""), 5, FALSE)"),244)</f>
        <v>244</v>
      </c>
      <c r="F4393" s="148" t="s">
        <v>415</v>
      </c>
      <c r="G4393" s="147">
        <f ca="1">IFERROR(__xludf.DUMMYFUNCTION(" VLOOKUP(A4465, IMPORTRANGE(""https://docs.google.com/spreadsheets/d/1QNLbnkR_AongFt22vMfNzfpjZ0CjpI8QI-w0wBnYA1w/"", ""Инфа!A:AA""), 6, FALSE)"),2024)</f>
        <v>2024</v>
      </c>
      <c r="H4393" s="150">
        <v>12300</v>
      </c>
      <c r="I4393" s="151" t="s">
        <v>257</v>
      </c>
      <c r="J4393" s="93" t="s">
        <v>11740</v>
      </c>
      <c r="K4393" s="153"/>
      <c r="L4393" s="153"/>
      <c r="M4393" s="153"/>
      <c r="N4393" s="153"/>
      <c r="O4393" s="153"/>
      <c r="P4393" s="153"/>
      <c r="Q4393" s="153"/>
      <c r="R4393" s="153"/>
      <c r="S4393" s="153"/>
    </row>
    <row r="4394" spans="1:19" ht="206.25">
      <c r="A4394" s="277" t="s">
        <v>25424</v>
      </c>
      <c r="B4394" s="253" t="s">
        <v>400</v>
      </c>
      <c r="C4394" s="93" t="s">
        <v>11741</v>
      </c>
      <c r="D4394" s="93" t="s">
        <v>11742</v>
      </c>
      <c r="E4394" s="148">
        <f ca="1">IFERROR(__xludf.DUMMYFUNCTION(" VLOOKUP(A4466, IMPORTRANGE(""https://docs.google.com/spreadsheets/d/1fj_Bhi2XPL3siwIh4sx4VRLAe31yD50oKdj5UlRYW0c/"", ""Сводка!A:AA""), 5, FALSE)"),140)</f>
        <v>140</v>
      </c>
      <c r="F4394" s="148" t="s">
        <v>403</v>
      </c>
      <c r="G4394" s="147">
        <f ca="1">IFERROR(__xludf.DUMMYFUNCTION(" VLOOKUP(A4466, IMPORTRANGE(""https://docs.google.com/spreadsheets/d/1QNLbnkR_AongFt22vMfNzfpjZ0CjpI8QI-w0wBnYA1w/"", ""Инфа!A:AA""), 6, FALSE)"),2023)</f>
        <v>2023</v>
      </c>
      <c r="H4394" s="150">
        <v>9200</v>
      </c>
      <c r="I4394" s="156" t="s">
        <v>11743</v>
      </c>
      <c r="J4394" s="93" t="s">
        <v>11744</v>
      </c>
      <c r="K4394" s="153"/>
      <c r="L4394" s="153"/>
      <c r="M4394" s="153"/>
      <c r="N4394" s="153"/>
      <c r="O4394" s="153"/>
      <c r="P4394" s="153"/>
      <c r="Q4394" s="153"/>
      <c r="R4394" s="153"/>
      <c r="S4394" s="153"/>
    </row>
    <row r="4395" spans="1:19" ht="225">
      <c r="A4395" s="277" t="s">
        <v>25424</v>
      </c>
      <c r="B4395" s="253" t="s">
        <v>153</v>
      </c>
      <c r="C4395" s="93" t="s">
        <v>3797</v>
      </c>
      <c r="D4395" s="93" t="s">
        <v>11745</v>
      </c>
      <c r="E4395" s="148">
        <f ca="1">IFERROR(__xludf.DUMMYFUNCTION(" VLOOKUP(A4467, IMPORTRANGE(""https://docs.google.com/spreadsheets/d/1fj_Bhi2XPL3siwIh4sx4VRLAe31yD50oKdj5UlRYW0c/"", ""Сводка!A:AA""), 5, FALSE)"),84)</f>
        <v>84</v>
      </c>
      <c r="F4395" s="148" t="s">
        <v>165</v>
      </c>
      <c r="G4395" s="147">
        <f ca="1">IFERROR(__xludf.DUMMYFUNCTION(" VLOOKUP(A4467, IMPORTRANGE(""https://docs.google.com/spreadsheets/d/1QNLbnkR_AongFt22vMfNzfpjZ0CjpI8QI-w0wBnYA1w/"", ""Инфа!A:AA""), 6, FALSE)"),2024)</f>
        <v>2024</v>
      </c>
      <c r="H4395" s="150">
        <v>10000</v>
      </c>
      <c r="I4395" s="156" t="s">
        <v>3799</v>
      </c>
      <c r="J4395" s="93" t="s">
        <v>11746</v>
      </c>
      <c r="K4395" s="153"/>
      <c r="L4395" s="153"/>
      <c r="M4395" s="153"/>
      <c r="N4395" s="153"/>
      <c r="O4395" s="153"/>
      <c r="P4395" s="153"/>
      <c r="Q4395" s="153"/>
      <c r="R4395" s="153"/>
      <c r="S4395" s="153"/>
    </row>
    <row r="4396" spans="1:19" ht="262.5">
      <c r="A4396" s="277" t="s">
        <v>25424</v>
      </c>
      <c r="B4396" s="253" t="s">
        <v>153</v>
      </c>
      <c r="C4396" s="93" t="s">
        <v>11747</v>
      </c>
      <c r="D4396" s="93" t="s">
        <v>11748</v>
      </c>
      <c r="E4396" s="148">
        <f ca="1">IFERROR(__xludf.DUMMYFUNCTION(" VLOOKUP(A4468, IMPORTRANGE(""https://docs.google.com/spreadsheets/d/1fj_Bhi2XPL3siwIh4sx4VRLAe31yD50oKdj5UlRYW0c/"", ""Сводка!A:AA""), 5, FALSE)"),156)</f>
        <v>156</v>
      </c>
      <c r="F4396" s="148" t="s">
        <v>165</v>
      </c>
      <c r="G4396" s="147">
        <f ca="1">IFERROR(__xludf.DUMMYFUNCTION(" VLOOKUP(A4468, IMPORTRANGE(""https://docs.google.com/spreadsheets/d/1QNLbnkR_AongFt22vMfNzfpjZ0CjpI8QI-w0wBnYA1w/"", ""Инфа!A:AA""), 6, FALSE)"),2024)</f>
        <v>2024</v>
      </c>
      <c r="H4396" s="150">
        <v>9700</v>
      </c>
      <c r="I4396" s="156" t="s">
        <v>11749</v>
      </c>
      <c r="J4396" s="93" t="s">
        <v>11750</v>
      </c>
      <c r="K4396" s="153"/>
      <c r="L4396" s="153"/>
      <c r="M4396" s="153"/>
      <c r="N4396" s="153"/>
      <c r="O4396" s="153"/>
      <c r="P4396" s="153"/>
      <c r="Q4396" s="153"/>
      <c r="R4396" s="153"/>
      <c r="S4396" s="153"/>
    </row>
    <row r="4397" spans="1:19" ht="206.25">
      <c r="A4397" s="277" t="s">
        <v>25424</v>
      </c>
      <c r="B4397" s="253" t="s">
        <v>153</v>
      </c>
      <c r="C4397" s="93" t="s">
        <v>11751</v>
      </c>
      <c r="D4397" s="93" t="s">
        <v>11752</v>
      </c>
      <c r="E4397" s="148">
        <f ca="1">IFERROR(__xludf.DUMMYFUNCTION(" VLOOKUP(A4469, IMPORTRANGE(""https://docs.google.com/spreadsheets/d/1fj_Bhi2XPL3siwIh4sx4VRLAe31yD50oKdj5UlRYW0c/"", ""Сводка!A:AA""), 5, FALSE)"),140)</f>
        <v>140</v>
      </c>
      <c r="F4397" s="148" t="s">
        <v>165</v>
      </c>
      <c r="G4397" s="147">
        <f ca="1">IFERROR(__xludf.DUMMYFUNCTION(" VLOOKUP(A4469, IMPORTRANGE(""https://docs.google.com/spreadsheets/d/1QNLbnkR_AongFt22vMfNzfpjZ0CjpI8QI-w0wBnYA1w/"", ""Инфа!A:AA""), 6, FALSE)"),2024)</f>
        <v>2024</v>
      </c>
      <c r="H4397" s="150">
        <v>13400</v>
      </c>
      <c r="I4397" s="156" t="s">
        <v>11743</v>
      </c>
      <c r="J4397" s="93" t="s">
        <v>11753</v>
      </c>
      <c r="K4397" s="153"/>
      <c r="L4397" s="153"/>
      <c r="M4397" s="153"/>
      <c r="N4397" s="153"/>
      <c r="O4397" s="153"/>
      <c r="P4397" s="153"/>
      <c r="Q4397" s="153"/>
      <c r="R4397" s="153"/>
      <c r="S4397" s="153"/>
    </row>
    <row r="4398" spans="1:19" ht="93.75">
      <c r="A4398" s="277" t="s">
        <v>25424</v>
      </c>
      <c r="B4398" s="253" t="s">
        <v>153</v>
      </c>
      <c r="C4398" s="93" t="s">
        <v>11754</v>
      </c>
      <c r="D4398" s="93" t="s">
        <v>11755</v>
      </c>
      <c r="E4398" s="148">
        <f ca="1">IFERROR(__xludf.DUMMYFUNCTION(" VLOOKUP(A4470, IMPORTRANGE(""https://docs.google.com/spreadsheets/d/1fj_Bhi2XPL3siwIh4sx4VRLAe31yD50oKdj5UlRYW0c/"", ""Сводка!A:AA""), 5, FALSE)"),232)</f>
        <v>232</v>
      </c>
      <c r="F4398" s="148" t="s">
        <v>108</v>
      </c>
      <c r="G4398" s="147">
        <f ca="1">IFERROR(__xludf.DUMMYFUNCTION(" VLOOKUP(A4470, IMPORTRANGE(""https://docs.google.com/spreadsheets/d/1QNLbnkR_AongFt22vMfNzfpjZ0CjpI8QI-w0wBnYA1w/"", ""Инфа!A:AA""), 6, FALSE)"),2024)</f>
        <v>2024</v>
      </c>
      <c r="H4398" s="150">
        <v>12000</v>
      </c>
      <c r="I4398" s="156" t="s">
        <v>72</v>
      </c>
      <c r="J4398" s="93"/>
      <c r="K4398" s="153"/>
      <c r="L4398" s="153"/>
      <c r="M4398" s="153"/>
      <c r="N4398" s="153"/>
      <c r="O4398" s="153"/>
      <c r="P4398" s="153"/>
      <c r="Q4398" s="153"/>
      <c r="R4398" s="153"/>
      <c r="S4398" s="153"/>
    </row>
    <row r="4399" spans="1:19" ht="37.5">
      <c r="A4399" s="277" t="s">
        <v>25424</v>
      </c>
      <c r="B4399" s="253" t="s">
        <v>400</v>
      </c>
      <c r="C4399" s="93" t="s">
        <v>11754</v>
      </c>
      <c r="D4399" s="93" t="s">
        <v>11756</v>
      </c>
      <c r="E4399" s="148">
        <f ca="1">IFERROR(__xludf.DUMMYFUNCTION(" VLOOKUP(A4471, IMPORTRANGE(""https://docs.google.com/spreadsheets/d/1fj_Bhi2XPL3siwIh4sx4VRLAe31yD50oKdj5UlRYW0c/"", ""Сводка!A:AA""), 5, FALSE)"),172)</f>
        <v>172</v>
      </c>
      <c r="F4399" s="148" t="s">
        <v>50</v>
      </c>
      <c r="G4399" s="147">
        <f ca="1">IFERROR(__xludf.DUMMYFUNCTION(" VLOOKUP(A4471, IMPORTRANGE(""https://docs.google.com/spreadsheets/d/1QNLbnkR_AongFt22vMfNzfpjZ0CjpI8QI-w0wBnYA1w/"", ""Инфа!A:AA""), 6, FALSE)"),2024)</f>
        <v>2024</v>
      </c>
      <c r="H4399" s="150">
        <v>10200</v>
      </c>
      <c r="I4399" s="151" t="s">
        <v>238</v>
      </c>
      <c r="J4399" s="93"/>
      <c r="K4399" s="153"/>
      <c r="L4399" s="153"/>
      <c r="M4399" s="153"/>
      <c r="N4399" s="153"/>
      <c r="O4399" s="153"/>
      <c r="P4399" s="153"/>
      <c r="Q4399" s="153"/>
      <c r="R4399" s="153"/>
      <c r="S4399" s="153"/>
    </row>
    <row r="4400" spans="1:19" ht="37.5">
      <c r="A4400" s="277" t="s">
        <v>25424</v>
      </c>
      <c r="B4400" s="253" t="s">
        <v>153</v>
      </c>
      <c r="C4400" s="93" t="s">
        <v>11754</v>
      </c>
      <c r="D4400" s="93" t="s">
        <v>11757</v>
      </c>
      <c r="E4400" s="148">
        <f ca="1">IFERROR(__xludf.DUMMYFUNCTION(" VLOOKUP(A4472, IMPORTRANGE(""https://docs.google.com/spreadsheets/d/1fj_Bhi2XPL3siwIh4sx4VRLAe31yD50oKdj5UlRYW0c/"", ""Сводка!A:AA""), 5, FALSE)"),260)</f>
        <v>260</v>
      </c>
      <c r="F4400" s="148" t="s">
        <v>165</v>
      </c>
      <c r="G4400" s="147">
        <f ca="1">IFERROR(__xludf.DUMMYFUNCTION(" VLOOKUP(A4472, IMPORTRANGE(""https://docs.google.com/spreadsheets/d/1QNLbnkR_AongFt22vMfNzfpjZ0CjpI8QI-w0wBnYA1w/"", ""Инфа!A:AA""), 6, FALSE)"),2024)</f>
        <v>2024</v>
      </c>
      <c r="H4400" s="150">
        <v>12800</v>
      </c>
      <c r="I4400" s="151" t="s">
        <v>238</v>
      </c>
      <c r="J4400" s="93"/>
      <c r="K4400" s="153"/>
      <c r="L4400" s="153"/>
      <c r="M4400" s="153"/>
      <c r="N4400" s="153"/>
      <c r="O4400" s="153"/>
      <c r="P4400" s="153"/>
      <c r="Q4400" s="153"/>
      <c r="R4400" s="153"/>
      <c r="S4400" s="153"/>
    </row>
    <row r="4401" spans="1:19" ht="37.5">
      <c r="A4401" s="277" t="s">
        <v>25424</v>
      </c>
      <c r="B4401" s="253" t="s">
        <v>400</v>
      </c>
      <c r="C4401" s="93" t="s">
        <v>11754</v>
      </c>
      <c r="D4401" s="93" t="s">
        <v>11758</v>
      </c>
      <c r="E4401" s="148">
        <f ca="1">IFERROR(__xludf.DUMMYFUNCTION(" VLOOKUP(A4473, IMPORTRANGE(""https://docs.google.com/spreadsheets/d/1fj_Bhi2XPL3siwIh4sx4VRLAe31yD50oKdj5UlRYW0c/"", ""Сводка!A:AA""), 5, FALSE)"),148)</f>
        <v>148</v>
      </c>
      <c r="F4401" s="148" t="s">
        <v>466</v>
      </c>
      <c r="G4401" s="147">
        <f ca="1">IFERROR(__xludf.DUMMYFUNCTION(" VLOOKUP(A4473, IMPORTRANGE(""https://docs.google.com/spreadsheets/d/1QNLbnkR_AongFt22vMfNzfpjZ0CjpI8QI-w0wBnYA1w/"", ""Инфа!A:AA""), 6, FALSE)"),2024)</f>
        <v>2024</v>
      </c>
      <c r="H4401" s="150">
        <v>9400</v>
      </c>
      <c r="I4401" s="151" t="s">
        <v>109</v>
      </c>
      <c r="J4401" s="93"/>
      <c r="K4401" s="153"/>
      <c r="L4401" s="153"/>
      <c r="M4401" s="153"/>
      <c r="N4401" s="153"/>
      <c r="O4401" s="153"/>
      <c r="P4401" s="153"/>
      <c r="Q4401" s="153"/>
      <c r="R4401" s="153"/>
      <c r="S4401" s="153"/>
    </row>
    <row r="4402" spans="1:19" ht="56.25">
      <c r="A4402" s="277" t="s">
        <v>25424</v>
      </c>
      <c r="B4402" s="253" t="s">
        <v>400</v>
      </c>
      <c r="C4402" s="93" t="s">
        <v>11754</v>
      </c>
      <c r="D4402" s="93" t="s">
        <v>11759</v>
      </c>
      <c r="E4402" s="148">
        <f ca="1">IFERROR(__xludf.DUMMYFUNCTION(" VLOOKUP(A4474, IMPORTRANGE(""https://docs.google.com/spreadsheets/d/1fj_Bhi2XPL3siwIh4sx4VRLAe31yD50oKdj5UlRYW0c/"", ""Сводка!A:AA""), 5, FALSE)"),208)</f>
        <v>208</v>
      </c>
      <c r="F4402" s="148" t="s">
        <v>466</v>
      </c>
      <c r="G4402" s="147">
        <f ca="1">IFERROR(__xludf.DUMMYFUNCTION(" VLOOKUP(A4474, IMPORTRANGE(""https://docs.google.com/spreadsheets/d/1QNLbnkR_AongFt22vMfNzfpjZ0CjpI8QI-w0wBnYA1w/"", ""Инфа!A:AA""), 6, FALSE)"),2024)</f>
        <v>2024</v>
      </c>
      <c r="H4402" s="150">
        <v>17500</v>
      </c>
      <c r="I4402" s="151" t="s">
        <v>109</v>
      </c>
      <c r="J4402" s="93"/>
      <c r="K4402" s="153"/>
      <c r="L4402" s="153"/>
      <c r="M4402" s="153"/>
      <c r="N4402" s="153"/>
      <c r="O4402" s="153"/>
      <c r="P4402" s="153"/>
      <c r="Q4402" s="153"/>
      <c r="R4402" s="153"/>
      <c r="S4402" s="153"/>
    </row>
    <row r="4403" spans="1:19" ht="112.5">
      <c r="A4403" s="277" t="s">
        <v>25424</v>
      </c>
      <c r="B4403" s="253" t="s">
        <v>400</v>
      </c>
      <c r="C4403" s="93" t="s">
        <v>11754</v>
      </c>
      <c r="D4403" s="93" t="s">
        <v>11760</v>
      </c>
      <c r="E4403" s="148">
        <f ca="1">IFERROR(__xludf.DUMMYFUNCTION(" VLOOKUP(A4475, IMPORTRANGE(""https://docs.google.com/spreadsheets/d/1fj_Bhi2XPL3siwIh4sx4VRLAe31yD50oKdj5UlRYW0c/"", ""Сводка!A:AA""), 5, FALSE)"),144)</f>
        <v>144</v>
      </c>
      <c r="F4403" s="148" t="s">
        <v>466</v>
      </c>
      <c r="G4403" s="147">
        <f ca="1">IFERROR(__xludf.DUMMYFUNCTION(" VLOOKUP(A4475, IMPORTRANGE(""https://docs.google.com/spreadsheets/d/1QNLbnkR_AongFt22vMfNzfpjZ0CjpI8QI-w0wBnYA1w/"", ""Инфа!A:AA""), 6, FALSE)"),2024)</f>
        <v>2024</v>
      </c>
      <c r="H4403" s="150">
        <v>9300</v>
      </c>
      <c r="I4403" s="151" t="s">
        <v>109</v>
      </c>
      <c r="J4403" s="93"/>
      <c r="K4403" s="153"/>
      <c r="L4403" s="153"/>
      <c r="M4403" s="153"/>
      <c r="N4403" s="153"/>
      <c r="O4403" s="153"/>
      <c r="P4403" s="153"/>
      <c r="Q4403" s="153"/>
      <c r="R4403" s="153"/>
      <c r="S4403" s="153"/>
    </row>
    <row r="4404" spans="1:19" ht="36">
      <c r="A4404" s="277" t="s">
        <v>25424</v>
      </c>
      <c r="B4404" s="253" t="s">
        <v>400</v>
      </c>
      <c r="C4404" s="93" t="s">
        <v>11754</v>
      </c>
      <c r="D4404" s="93" t="s">
        <v>4254</v>
      </c>
      <c r="E4404" s="148">
        <f ca="1">IFERROR(__xludf.DUMMYFUNCTION(" VLOOKUP(A4476, IMPORTRANGE(""https://docs.google.com/spreadsheets/d/1fj_Bhi2XPL3siwIh4sx4VRLAe31yD50oKdj5UlRYW0c/"", ""Сводка!A:AA""), 5, FALSE)"),292)</f>
        <v>292</v>
      </c>
      <c r="F4404" s="148" t="s">
        <v>466</v>
      </c>
      <c r="G4404" s="147">
        <f ca="1">IFERROR(__xludf.DUMMYFUNCTION(" VLOOKUP(A4476, IMPORTRANGE(""https://docs.google.com/spreadsheets/d/1QNLbnkR_AongFt22vMfNzfpjZ0CjpI8QI-w0wBnYA1w/"", ""Инфа!A:AA""), 6, FALSE)"),2024)</f>
        <v>2024</v>
      </c>
      <c r="H4404" s="150">
        <v>13800</v>
      </c>
      <c r="I4404" s="151" t="s">
        <v>238</v>
      </c>
      <c r="J4404" s="93"/>
      <c r="K4404" s="153"/>
      <c r="L4404" s="153"/>
      <c r="M4404" s="153"/>
      <c r="N4404" s="153"/>
      <c r="O4404" s="153"/>
      <c r="P4404" s="153"/>
      <c r="Q4404" s="153"/>
      <c r="R4404" s="153"/>
      <c r="S4404" s="153"/>
    </row>
    <row r="4405" spans="1:19" ht="112.5">
      <c r="A4405" s="277" t="s">
        <v>25424</v>
      </c>
      <c r="B4405" s="253" t="s">
        <v>400</v>
      </c>
      <c r="C4405" s="93" t="s">
        <v>11761</v>
      </c>
      <c r="D4405" s="93" t="s">
        <v>11762</v>
      </c>
      <c r="E4405" s="148">
        <f ca="1">IFERROR(__xludf.DUMMYFUNCTION(" VLOOKUP(A4477, IMPORTRANGE(""https://docs.google.com/spreadsheets/d/1fj_Bhi2XPL3siwIh4sx4VRLAe31yD50oKdj5UlRYW0c/"", ""Сводка!A:AA""), 5, FALSE)"),100)</f>
        <v>100</v>
      </c>
      <c r="F4405" s="148" t="s">
        <v>857</v>
      </c>
      <c r="G4405" s="147">
        <f ca="1">IFERROR(__xludf.DUMMYFUNCTION(" VLOOKUP(A4477, IMPORTRANGE(""https://docs.google.com/spreadsheets/d/1QNLbnkR_AongFt22vMfNzfpjZ0CjpI8QI-w0wBnYA1w/"", ""Инфа!A:AA""), 6, FALSE)"),2024)</f>
        <v>2024</v>
      </c>
      <c r="H4405" s="150">
        <v>11000</v>
      </c>
      <c r="I4405" s="151" t="s">
        <v>257</v>
      </c>
      <c r="J4405" s="93" t="s">
        <v>11763</v>
      </c>
      <c r="K4405" s="153"/>
      <c r="L4405" s="153"/>
      <c r="M4405" s="153"/>
      <c r="N4405" s="153"/>
      <c r="O4405" s="153"/>
      <c r="P4405" s="153"/>
      <c r="Q4405" s="153"/>
      <c r="R4405" s="153"/>
      <c r="S4405" s="153"/>
    </row>
    <row r="4406" spans="1:19" ht="112.5">
      <c r="A4406" s="277" t="s">
        <v>25424</v>
      </c>
      <c r="B4406" s="253" t="s">
        <v>400</v>
      </c>
      <c r="C4406" s="93" t="s">
        <v>11761</v>
      </c>
      <c r="D4406" s="93" t="s">
        <v>11764</v>
      </c>
      <c r="E4406" s="148">
        <f ca="1">IFERROR(__xludf.DUMMYFUNCTION(" VLOOKUP(A4478, IMPORTRANGE(""https://docs.google.com/spreadsheets/d/1fj_Bhi2XPL3siwIh4sx4VRLAe31yD50oKdj5UlRYW0c/"", ""Сводка!A:AA""), 5, FALSE)"),100)</f>
        <v>100</v>
      </c>
      <c r="F4406" s="148" t="s">
        <v>266</v>
      </c>
      <c r="G4406" s="147">
        <f ca="1">IFERROR(__xludf.DUMMYFUNCTION(" VLOOKUP(A4478, IMPORTRANGE(""https://docs.google.com/spreadsheets/d/1QNLbnkR_AongFt22vMfNzfpjZ0CjpI8QI-w0wBnYA1w/"", ""Инфа!A:AA""), 6, FALSE)"),2024)</f>
        <v>2024</v>
      </c>
      <c r="H4406" s="150">
        <v>11000</v>
      </c>
      <c r="I4406" s="151" t="s">
        <v>257</v>
      </c>
      <c r="J4406" s="93" t="s">
        <v>11765</v>
      </c>
      <c r="K4406" s="153"/>
      <c r="L4406" s="153"/>
      <c r="M4406" s="153"/>
      <c r="N4406" s="153"/>
      <c r="O4406" s="153"/>
      <c r="P4406" s="153"/>
      <c r="Q4406" s="153"/>
      <c r="R4406" s="153"/>
      <c r="S4406" s="153"/>
    </row>
    <row r="4407" spans="1:19" ht="93.75">
      <c r="A4407" s="277" t="s">
        <v>25424</v>
      </c>
      <c r="B4407" s="253" t="s">
        <v>400</v>
      </c>
      <c r="C4407" s="93" t="s">
        <v>11766</v>
      </c>
      <c r="D4407" s="93" t="s">
        <v>2212</v>
      </c>
      <c r="E4407" s="148">
        <f ca="1">IFERROR(__xludf.DUMMYFUNCTION(" VLOOKUP(A4479, IMPORTRANGE(""https://docs.google.com/spreadsheets/d/1fj_Bhi2XPL3siwIh4sx4VRLAe31yD50oKdj5UlRYW0c/"", ""Сводка!A:AA""), 5, FALSE)"),124)</f>
        <v>124</v>
      </c>
      <c r="F4407" s="148" t="s">
        <v>415</v>
      </c>
      <c r="G4407" s="147">
        <f ca="1">IFERROR(__xludf.DUMMYFUNCTION(" VLOOKUP(A4479, IMPORTRANGE(""https://docs.google.com/spreadsheets/d/1QNLbnkR_AongFt22vMfNzfpjZ0CjpI8QI-w0wBnYA1w/"", ""Инфа!A:AA""), 6, FALSE)"),2024)</f>
        <v>2024</v>
      </c>
      <c r="H4407" s="150">
        <v>8700</v>
      </c>
      <c r="I4407" s="151" t="s">
        <v>79</v>
      </c>
      <c r="J4407" s="93" t="s">
        <v>11767</v>
      </c>
      <c r="K4407" s="153"/>
      <c r="L4407" s="153"/>
      <c r="M4407" s="153"/>
      <c r="N4407" s="153"/>
      <c r="O4407" s="153"/>
      <c r="P4407" s="153"/>
      <c r="Q4407" s="153"/>
      <c r="R4407" s="153"/>
      <c r="S4407" s="153"/>
    </row>
    <row r="4408" spans="1:19" ht="150">
      <c r="A4408" s="277" t="s">
        <v>25424</v>
      </c>
      <c r="B4408" s="253" t="s">
        <v>400</v>
      </c>
      <c r="C4408" s="93" t="s">
        <v>11766</v>
      </c>
      <c r="D4408" s="93" t="s">
        <v>9527</v>
      </c>
      <c r="E4408" s="148">
        <f ca="1">IFERROR(__xludf.DUMMYFUNCTION(" VLOOKUP(A4480, IMPORTRANGE(""https://docs.google.com/spreadsheets/d/1fj_Bhi2XPL3siwIh4sx4VRLAe31yD50oKdj5UlRYW0c/"", ""Сводка!A:AA""), 5, FALSE)"),248)</f>
        <v>248</v>
      </c>
      <c r="F4408" s="148" t="s">
        <v>11768</v>
      </c>
      <c r="G4408" s="147">
        <f ca="1">IFERROR(__xludf.DUMMYFUNCTION(" VLOOKUP(A4480, IMPORTRANGE(""https://docs.google.com/spreadsheets/d/1QNLbnkR_AongFt22vMfNzfpjZ0CjpI8QI-w0wBnYA1w/"", ""Инфа!A:AA""), 6, FALSE)"),2024)</f>
        <v>2024</v>
      </c>
      <c r="H4408" s="150">
        <v>19900</v>
      </c>
      <c r="I4408" s="151" t="s">
        <v>79</v>
      </c>
      <c r="J4408" s="93" t="s">
        <v>11769</v>
      </c>
      <c r="K4408" s="153"/>
      <c r="L4408" s="153"/>
      <c r="M4408" s="153"/>
      <c r="N4408" s="153"/>
      <c r="O4408" s="153"/>
      <c r="P4408" s="153"/>
      <c r="Q4408" s="153"/>
      <c r="R4408" s="153"/>
      <c r="S4408" s="153"/>
    </row>
    <row r="4409" spans="1:19" ht="93.75">
      <c r="A4409" s="277" t="s">
        <v>25424</v>
      </c>
      <c r="B4409" s="253" t="s">
        <v>400</v>
      </c>
      <c r="C4409" s="93" t="s">
        <v>11770</v>
      </c>
      <c r="D4409" s="93" t="s">
        <v>11771</v>
      </c>
      <c r="E4409" s="148">
        <f ca="1">IFERROR(__xludf.DUMMYFUNCTION(" VLOOKUP(A4481, IMPORTRANGE(""https://docs.google.com/spreadsheets/d/1fj_Bhi2XPL3siwIh4sx4VRLAe31yD50oKdj5UlRYW0c/"", ""Сводка!A:AA""), 5, FALSE)"),88)</f>
        <v>88</v>
      </c>
      <c r="F4409" s="148" t="s">
        <v>403</v>
      </c>
      <c r="G4409" s="147">
        <f ca="1">IFERROR(__xludf.DUMMYFUNCTION(" VLOOKUP(A4481, IMPORTRANGE(""https://docs.google.com/spreadsheets/d/1QNLbnkR_AongFt22vMfNzfpjZ0CjpI8QI-w0wBnYA1w/"", ""Инфа!A:AA""), 6, FALSE)"),2024)</f>
        <v>2024</v>
      </c>
      <c r="H4409" s="150">
        <v>9900</v>
      </c>
      <c r="I4409" s="156" t="s">
        <v>257</v>
      </c>
      <c r="J4409" s="93" t="s">
        <v>11772</v>
      </c>
      <c r="K4409" s="153"/>
      <c r="L4409" s="153"/>
      <c r="M4409" s="153"/>
      <c r="N4409" s="153"/>
      <c r="O4409" s="153"/>
      <c r="P4409" s="153"/>
      <c r="Q4409" s="153"/>
      <c r="R4409" s="153"/>
      <c r="S4409" s="153"/>
    </row>
    <row r="4410" spans="1:19" ht="75">
      <c r="A4410" s="277" t="s">
        <v>25424</v>
      </c>
      <c r="B4410" s="253" t="s">
        <v>400</v>
      </c>
      <c r="C4410" s="93" t="s">
        <v>11773</v>
      </c>
      <c r="D4410" s="93" t="s">
        <v>11774</v>
      </c>
      <c r="E4410" s="148">
        <f ca="1">IFERROR(__xludf.DUMMYFUNCTION(" VLOOKUP(A4482, IMPORTRANGE(""https://docs.google.com/spreadsheets/d/1fj_Bhi2XPL3siwIh4sx4VRLAe31yD50oKdj5UlRYW0c/"", ""Сводка!A:AA""), 5, FALSE)"),80)</f>
        <v>80</v>
      </c>
      <c r="F4410" s="148" t="s">
        <v>403</v>
      </c>
      <c r="G4410" s="147">
        <f ca="1">IFERROR(__xludf.DUMMYFUNCTION(" VLOOKUP(A4482, IMPORTRANGE(""https://docs.google.com/spreadsheets/d/1QNLbnkR_AongFt22vMfNzfpjZ0CjpI8QI-w0wBnYA1w/"", ""Инфа!A:AA""), 6, FALSE)"),2024)</f>
        <v>2024</v>
      </c>
      <c r="H4410" s="150">
        <v>9800</v>
      </c>
      <c r="I4410" s="151" t="s">
        <v>1653</v>
      </c>
      <c r="J4410" s="93" t="s">
        <v>11775</v>
      </c>
      <c r="K4410" s="153"/>
      <c r="L4410" s="153"/>
      <c r="M4410" s="153"/>
      <c r="N4410" s="153"/>
      <c r="O4410" s="153"/>
      <c r="P4410" s="153"/>
      <c r="Q4410" s="153"/>
      <c r="R4410" s="153"/>
      <c r="S4410" s="153"/>
    </row>
    <row r="4411" spans="1:19" ht="262.5">
      <c r="A4411" s="277" t="s">
        <v>25424</v>
      </c>
      <c r="B4411" s="253" t="s">
        <v>400</v>
      </c>
      <c r="C4411" s="93" t="s">
        <v>11776</v>
      </c>
      <c r="D4411" s="93" t="s">
        <v>11777</v>
      </c>
      <c r="E4411" s="148">
        <f ca="1">IFERROR(__xludf.DUMMYFUNCTION(" VLOOKUP(A4483, IMPORTRANGE(""https://docs.google.com/spreadsheets/d/1fj_Bhi2XPL3siwIh4sx4VRLAe31yD50oKdj5UlRYW0c/"", ""Сводка!A:AA""), 5, FALSE)"),104)</f>
        <v>104</v>
      </c>
      <c r="F4411" s="148" t="s">
        <v>26</v>
      </c>
      <c r="G4411" s="147">
        <f ca="1">IFERROR(__xludf.DUMMYFUNCTION(" VLOOKUP(A4483, IMPORTRANGE(""https://docs.google.com/spreadsheets/d/1QNLbnkR_AongFt22vMfNzfpjZ0CjpI8QI-w0wBnYA1w/"", ""Инфа!A:AA""), 6, FALSE)"),2024)</f>
        <v>2024</v>
      </c>
      <c r="H4411" s="150">
        <v>8100</v>
      </c>
      <c r="I4411" s="156" t="s">
        <v>28</v>
      </c>
      <c r="J4411" s="93" t="s">
        <v>11778</v>
      </c>
      <c r="K4411" s="153"/>
      <c r="L4411" s="153"/>
      <c r="M4411" s="153"/>
      <c r="N4411" s="153"/>
      <c r="O4411" s="153"/>
      <c r="P4411" s="153"/>
      <c r="Q4411" s="153"/>
      <c r="R4411" s="153"/>
      <c r="S4411" s="153"/>
    </row>
    <row r="4412" spans="1:19" ht="300">
      <c r="A4412" s="277" t="s">
        <v>25424</v>
      </c>
      <c r="B4412" s="253" t="s">
        <v>13</v>
      </c>
      <c r="C4412" s="93" t="s">
        <v>11779</v>
      </c>
      <c r="D4412" s="93" t="s">
        <v>11780</v>
      </c>
      <c r="E4412" s="148">
        <f ca="1">IFERROR(__xludf.DUMMYFUNCTION(" VLOOKUP(A4484, IMPORTRANGE(""https://docs.google.com/spreadsheets/d/1fj_Bhi2XPL3siwIh4sx4VRLAe31yD50oKdj5UlRYW0c/"", ""Сводка!A:AA""), 5, FALSE)"),188)</f>
        <v>188</v>
      </c>
      <c r="F4412" s="148" t="s">
        <v>328</v>
      </c>
      <c r="G4412" s="147">
        <f ca="1">IFERROR(__xludf.DUMMYFUNCTION(" VLOOKUP(A4484, IMPORTRANGE(""https://docs.google.com/spreadsheets/d/1QNLbnkR_AongFt22vMfNzfpjZ0CjpI8QI-w0wBnYA1w/"", ""Инфа!A:AA""), 6, FALSE)"),2024)</f>
        <v>2024</v>
      </c>
      <c r="H4412" s="150">
        <v>16300</v>
      </c>
      <c r="I4412" s="156" t="s">
        <v>171</v>
      </c>
      <c r="J4412" s="93" t="s">
        <v>11781</v>
      </c>
      <c r="K4412" s="153"/>
      <c r="L4412" s="153"/>
      <c r="M4412" s="153"/>
      <c r="N4412" s="153"/>
      <c r="O4412" s="153"/>
      <c r="P4412" s="153"/>
      <c r="Q4412" s="153"/>
      <c r="R4412" s="153"/>
      <c r="S4412" s="153"/>
    </row>
    <row r="4413" spans="1:19" ht="187.5">
      <c r="A4413" s="277" t="s">
        <v>25424</v>
      </c>
      <c r="B4413" s="253" t="s">
        <v>400</v>
      </c>
      <c r="C4413" s="93" t="s">
        <v>5256</v>
      </c>
      <c r="D4413" s="93" t="s">
        <v>11782</v>
      </c>
      <c r="E4413" s="148">
        <f ca="1">IFERROR(__xludf.DUMMYFUNCTION(" VLOOKUP(A4485, IMPORTRANGE(""https://docs.google.com/spreadsheets/d/1fj_Bhi2XPL3siwIh4sx4VRLAe31yD50oKdj5UlRYW0c/"", ""Сводка!A:AA""), 5, FALSE)"),164)</f>
        <v>164</v>
      </c>
      <c r="F4413" s="148" t="s">
        <v>415</v>
      </c>
      <c r="G4413" s="147">
        <f ca="1">IFERROR(__xludf.DUMMYFUNCTION(" VLOOKUP(A4485, IMPORTRANGE(""https://docs.google.com/spreadsheets/d/1QNLbnkR_AongFt22vMfNzfpjZ0CjpI8QI-w0wBnYA1w/"", ""Инфа!A:AA""), 6, FALSE)"),2024)</f>
        <v>2024</v>
      </c>
      <c r="H4413" s="150">
        <v>14800</v>
      </c>
      <c r="I4413" s="156" t="s">
        <v>72</v>
      </c>
      <c r="J4413" s="93" t="s">
        <v>11783</v>
      </c>
      <c r="K4413" s="153"/>
      <c r="L4413" s="153"/>
      <c r="M4413" s="153"/>
      <c r="N4413" s="153"/>
      <c r="O4413" s="153"/>
      <c r="P4413" s="153"/>
      <c r="Q4413" s="153"/>
      <c r="R4413" s="153"/>
      <c r="S4413" s="153"/>
    </row>
    <row r="4414" spans="1:19" ht="37.5">
      <c r="A4414" s="277" t="s">
        <v>25424</v>
      </c>
      <c r="B4414" s="253" t="s">
        <v>400</v>
      </c>
      <c r="C4414" s="93" t="s">
        <v>5256</v>
      </c>
      <c r="D4414" s="93" t="s">
        <v>11784</v>
      </c>
      <c r="E4414" s="148">
        <f ca="1">IFERROR(__xludf.DUMMYFUNCTION(" VLOOKUP(A4486, IMPORTRANGE(""https://docs.google.com/spreadsheets/d/1fj_Bhi2XPL3siwIh4sx4VRLAe31yD50oKdj5UlRYW0c/"", ""Сводка!A:AA""), 5, FALSE)"),256)</f>
        <v>256</v>
      </c>
      <c r="F4414" s="148" t="s">
        <v>466</v>
      </c>
      <c r="G4414" s="147">
        <f ca="1">IFERROR(__xludf.DUMMYFUNCTION(" VLOOKUP(A4486, IMPORTRANGE(""https://docs.google.com/spreadsheets/d/1QNLbnkR_AongFt22vMfNzfpjZ0CjpI8QI-w0wBnYA1w/"", ""Инфа!A:AA""), 6, FALSE)"),2024)</f>
        <v>2024</v>
      </c>
      <c r="H4414" s="150">
        <v>20400</v>
      </c>
      <c r="I4414" s="151" t="s">
        <v>238</v>
      </c>
      <c r="J4414" s="93"/>
      <c r="K4414" s="153"/>
      <c r="L4414" s="153"/>
      <c r="M4414" s="153"/>
      <c r="N4414" s="153"/>
      <c r="O4414" s="153"/>
      <c r="P4414" s="153"/>
      <c r="Q4414" s="153"/>
      <c r="R4414" s="153"/>
      <c r="S4414" s="153"/>
    </row>
    <row r="4415" spans="1:19" ht="206.25">
      <c r="A4415" s="277" t="s">
        <v>25424</v>
      </c>
      <c r="B4415" s="253" t="s">
        <v>400</v>
      </c>
      <c r="C4415" s="93" t="s">
        <v>5256</v>
      </c>
      <c r="D4415" s="93" t="s">
        <v>11785</v>
      </c>
      <c r="E4415" s="148">
        <f ca="1">IFERROR(__xludf.DUMMYFUNCTION(" VLOOKUP(A4487, IMPORTRANGE(""https://docs.google.com/spreadsheets/d/1fj_Bhi2XPL3siwIh4sx4VRLAe31yD50oKdj5UlRYW0c/"", ""Сводка!A:AA""), 5, FALSE)"),356)</f>
        <v>356</v>
      </c>
      <c r="F4415" s="148" t="s">
        <v>415</v>
      </c>
      <c r="G4415" s="147">
        <f ca="1">IFERROR(__xludf.DUMMYFUNCTION(" VLOOKUP(A4487, IMPORTRANGE(""https://docs.google.com/spreadsheets/d/1QNLbnkR_AongFt22vMfNzfpjZ0CjpI8QI-w0wBnYA1w/"", ""Инфа!A:AA""), 6, FALSE)"),2024)</f>
        <v>2024</v>
      </c>
      <c r="H4415" s="154">
        <v>15700</v>
      </c>
      <c r="I4415" s="151" t="s">
        <v>238</v>
      </c>
      <c r="J4415" s="93" t="s">
        <v>11786</v>
      </c>
      <c r="K4415" s="153"/>
      <c r="L4415" s="153"/>
      <c r="M4415" s="153"/>
      <c r="N4415" s="153"/>
      <c r="O4415" s="153"/>
      <c r="P4415" s="153"/>
      <c r="Q4415" s="153"/>
      <c r="R4415" s="153"/>
      <c r="S4415" s="153"/>
    </row>
    <row r="4416" spans="1:19" ht="150">
      <c r="A4416" s="277" t="s">
        <v>25424</v>
      </c>
      <c r="B4416" s="253" t="s">
        <v>153</v>
      </c>
      <c r="C4416" s="93" t="s">
        <v>11787</v>
      </c>
      <c r="D4416" s="93" t="s">
        <v>11788</v>
      </c>
      <c r="E4416" s="148">
        <f ca="1">IFERROR(__xludf.DUMMYFUNCTION(" VLOOKUP(A4488, IMPORTRANGE(""https://docs.google.com/spreadsheets/d/1fj_Bhi2XPL3siwIh4sx4VRLAe31yD50oKdj5UlRYW0c/"", ""Сводка!A:AA""), 5, FALSE)"),168)</f>
        <v>168</v>
      </c>
      <c r="F4416" s="148" t="s">
        <v>50</v>
      </c>
      <c r="G4416" s="147">
        <f ca="1">IFERROR(__xludf.DUMMYFUNCTION(" VLOOKUP(A4488, IMPORTRANGE(""https://docs.google.com/spreadsheets/d/1QNLbnkR_AongFt22vMfNzfpjZ0CjpI8QI-w0wBnYA1w/"", ""Инфа!A:AA""), 6, FALSE)"),2024)</f>
        <v>2024</v>
      </c>
      <c r="H4416" s="150">
        <v>15100</v>
      </c>
      <c r="I4416" s="151" t="s">
        <v>1897</v>
      </c>
      <c r="J4416" s="99" t="s">
        <v>11789</v>
      </c>
      <c r="K4416" s="153"/>
      <c r="L4416" s="153"/>
      <c r="M4416" s="153"/>
      <c r="N4416" s="153"/>
      <c r="O4416" s="153"/>
      <c r="P4416" s="153"/>
      <c r="Q4416" s="153"/>
      <c r="R4416" s="153"/>
      <c r="S4416" s="153"/>
    </row>
    <row r="4417" spans="1:19" ht="112.5">
      <c r="A4417" s="277" t="s">
        <v>25424</v>
      </c>
      <c r="B4417" s="253" t="s">
        <v>400</v>
      </c>
      <c r="C4417" s="93" t="s">
        <v>11790</v>
      </c>
      <c r="D4417" s="93" t="s">
        <v>11791</v>
      </c>
      <c r="E4417" s="148">
        <f ca="1">IFERROR(__xludf.DUMMYFUNCTION(" VLOOKUP(A4489, IMPORTRANGE(""https://docs.google.com/spreadsheets/d/1fj_Bhi2XPL3siwIh4sx4VRLAe31yD50oKdj5UlRYW0c/"", ""Сводка!A:AA""), 5, FALSE)"),316)</f>
        <v>316</v>
      </c>
      <c r="F4417" s="148" t="s">
        <v>108</v>
      </c>
      <c r="G4417" s="147">
        <f ca="1">IFERROR(__xludf.DUMMYFUNCTION(" VLOOKUP(A4489, IMPORTRANGE(""https://docs.google.com/spreadsheets/d/1QNLbnkR_AongFt22vMfNzfpjZ0CjpI8QI-w0wBnYA1w/"", ""Инфа!A:AA""), 6, FALSE)"),2024)</f>
        <v>2024</v>
      </c>
      <c r="H4417" s="150">
        <v>31100</v>
      </c>
      <c r="I4417" s="151" t="s">
        <v>1897</v>
      </c>
      <c r="J4417" s="93" t="s">
        <v>11792</v>
      </c>
      <c r="K4417" s="153"/>
      <c r="L4417" s="153"/>
      <c r="M4417" s="153"/>
      <c r="N4417" s="153"/>
      <c r="O4417" s="153"/>
      <c r="P4417" s="153"/>
      <c r="Q4417" s="153"/>
      <c r="R4417" s="153"/>
      <c r="S4417" s="153"/>
    </row>
    <row r="4418" spans="1:19" ht="187.5">
      <c r="A4418" s="277" t="s">
        <v>25424</v>
      </c>
      <c r="B4418" s="253" t="s">
        <v>400</v>
      </c>
      <c r="C4418" s="96" t="s">
        <v>11790</v>
      </c>
      <c r="D4418" s="93" t="s">
        <v>11793</v>
      </c>
      <c r="E4418" s="148">
        <f ca="1">IFERROR(__xludf.DUMMYFUNCTION(" VLOOKUP(A4490, IMPORTRANGE(""https://docs.google.com/spreadsheets/d/1fj_Bhi2XPL3siwIh4sx4VRLAe31yD50oKdj5UlRYW0c/"", ""Сводка!A:AA""), 5, FALSE)"),276)</f>
        <v>276</v>
      </c>
      <c r="F4418" s="148" t="s">
        <v>26</v>
      </c>
      <c r="G4418" s="147">
        <f ca="1">IFERROR(__xludf.DUMMYFUNCTION(" VLOOKUP(A4490, IMPORTRANGE(""https://docs.google.com/spreadsheets/d/1QNLbnkR_AongFt22vMfNzfpjZ0CjpI8QI-w0wBnYA1w/"", ""Инфа!A:AA""), 6, FALSE)"),2024)</f>
        <v>2024</v>
      </c>
      <c r="H4418" s="150">
        <v>28000</v>
      </c>
      <c r="I4418" s="151" t="s">
        <v>238</v>
      </c>
      <c r="J4418" s="93" t="s">
        <v>11794</v>
      </c>
      <c r="K4418" s="153"/>
      <c r="L4418" s="153"/>
      <c r="M4418" s="153"/>
      <c r="N4418" s="153"/>
      <c r="O4418" s="153"/>
      <c r="P4418" s="153"/>
      <c r="Q4418" s="153"/>
      <c r="R4418" s="153"/>
      <c r="S4418" s="153"/>
    </row>
    <row r="4419" spans="1:19" ht="262.5">
      <c r="A4419" s="277" t="s">
        <v>25424</v>
      </c>
      <c r="B4419" s="253" t="s">
        <v>400</v>
      </c>
      <c r="C4419" s="93" t="s">
        <v>11795</v>
      </c>
      <c r="D4419" s="93" t="s">
        <v>11796</v>
      </c>
      <c r="E4419" s="148">
        <f ca="1">IFERROR(__xludf.DUMMYFUNCTION(" VLOOKUP(A4491, IMPORTRANGE(""https://docs.google.com/spreadsheets/d/1fj_Bhi2XPL3siwIh4sx4VRLAe31yD50oKdj5UlRYW0c/"", ""Сводка!A:AA""), 5, FALSE)"),304)</f>
        <v>304</v>
      </c>
      <c r="F4419" s="148" t="s">
        <v>466</v>
      </c>
      <c r="G4419" s="147">
        <f ca="1">IFERROR(__xludf.DUMMYFUNCTION(" VLOOKUP(A4491, IMPORTRANGE(""https://docs.google.com/spreadsheets/d/1QNLbnkR_AongFt22vMfNzfpjZ0CjpI8QI-w0wBnYA1w/"", ""Инфа!A:AA""), 6, FALSE)"),2024)</f>
        <v>2024</v>
      </c>
      <c r="H4419" s="150">
        <v>30200</v>
      </c>
      <c r="I4419" s="151" t="s">
        <v>7702</v>
      </c>
      <c r="J4419" s="93" t="s">
        <v>11797</v>
      </c>
      <c r="K4419" s="153"/>
      <c r="L4419" s="153"/>
      <c r="M4419" s="153"/>
      <c r="N4419" s="153"/>
      <c r="O4419" s="153"/>
      <c r="P4419" s="153"/>
      <c r="Q4419" s="153"/>
      <c r="R4419" s="153"/>
      <c r="S4419" s="153"/>
    </row>
    <row r="4420" spans="1:19" ht="150">
      <c r="A4420" s="277" t="s">
        <v>25424</v>
      </c>
      <c r="B4420" s="254" t="s">
        <v>153</v>
      </c>
      <c r="C4420" s="103" t="s">
        <v>11798</v>
      </c>
      <c r="D4420" s="103" t="s">
        <v>5127</v>
      </c>
      <c r="E4420" s="148">
        <f ca="1">IFERROR(__xludf.DUMMYFUNCTION(" VLOOKUP(A4492, IMPORTRANGE(""https://docs.google.com/spreadsheets/d/1fj_Bhi2XPL3siwIh4sx4VRLAe31yD50oKdj5UlRYW0c/"", ""Сводка!A:AA""), 5, FALSE)"),124)</f>
        <v>124</v>
      </c>
      <c r="F4420" s="157" t="s">
        <v>50</v>
      </c>
      <c r="G4420" s="147">
        <f ca="1">IFERROR(__xludf.DUMMYFUNCTION(" VLOOKUP(A4492, IMPORTRANGE(""https://docs.google.com/spreadsheets/d/1QNLbnkR_AongFt22vMfNzfpjZ0CjpI8QI-w0wBnYA1w/"", ""Инфа!A:AA""), 6, FALSE)"),2024)</f>
        <v>2024</v>
      </c>
      <c r="H4420" s="150">
        <v>8700</v>
      </c>
      <c r="I4420" s="161" t="s">
        <v>171</v>
      </c>
      <c r="J4420" s="103" t="s">
        <v>11799</v>
      </c>
      <c r="K4420" s="153"/>
      <c r="L4420" s="153"/>
      <c r="M4420" s="153"/>
      <c r="N4420" s="153"/>
      <c r="O4420" s="153"/>
      <c r="P4420" s="153"/>
      <c r="Q4420" s="153"/>
      <c r="R4420" s="153"/>
      <c r="S4420" s="153"/>
    </row>
    <row r="4421" spans="1:19" ht="93.75">
      <c r="A4421" s="277" t="s">
        <v>25424</v>
      </c>
      <c r="B4421" s="253" t="s">
        <v>400</v>
      </c>
      <c r="C4421" s="93" t="s">
        <v>11800</v>
      </c>
      <c r="D4421" s="93" t="s">
        <v>11801</v>
      </c>
      <c r="E4421" s="148">
        <f ca="1">IFERROR(__xludf.DUMMYFUNCTION(" VLOOKUP(A4493, IMPORTRANGE(""https://docs.google.com/spreadsheets/d/1fj_Bhi2XPL3siwIh4sx4VRLAe31yD50oKdj5UlRYW0c/"", ""Сводка!A:AA""), 5, FALSE)"),236)</f>
        <v>236</v>
      </c>
      <c r="F4421" s="148" t="s">
        <v>26</v>
      </c>
      <c r="G4421" s="147">
        <f ca="1">IFERROR(__xludf.DUMMYFUNCTION(" VLOOKUP(A4493, IMPORTRANGE(""https://docs.google.com/spreadsheets/d/1QNLbnkR_AongFt22vMfNzfpjZ0CjpI8QI-w0wBnYA1w/"", ""Инфа!A:AA""), 6, FALSE)"),2024)</f>
        <v>2024</v>
      </c>
      <c r="H4421" s="150">
        <v>12100</v>
      </c>
      <c r="I4421" s="151" t="s">
        <v>5971</v>
      </c>
      <c r="J4421" s="93" t="s">
        <v>11802</v>
      </c>
      <c r="K4421" s="153"/>
      <c r="L4421" s="153"/>
      <c r="M4421" s="153"/>
      <c r="N4421" s="153"/>
      <c r="O4421" s="153"/>
      <c r="P4421" s="153"/>
      <c r="Q4421" s="153"/>
      <c r="R4421" s="153"/>
      <c r="S4421" s="153"/>
    </row>
    <row r="4422" spans="1:19" ht="56.25">
      <c r="A4422" s="277" t="s">
        <v>25424</v>
      </c>
      <c r="B4422" s="253" t="s">
        <v>400</v>
      </c>
      <c r="C4422" s="93" t="s">
        <v>11800</v>
      </c>
      <c r="D4422" s="93" t="s">
        <v>11803</v>
      </c>
      <c r="E4422" s="148">
        <f ca="1">IFERROR(__xludf.DUMMYFUNCTION(" VLOOKUP(A4494, IMPORTRANGE(""https://docs.google.com/spreadsheets/d/1fj_Bhi2XPL3siwIh4sx4VRLAe31yD50oKdj5UlRYW0c/"", ""Сводка!A:AA""), 5, FALSE)"),196)</f>
        <v>196</v>
      </c>
      <c r="F4422" s="148" t="s">
        <v>415</v>
      </c>
      <c r="G4422" s="147">
        <f ca="1">IFERROR(__xludf.DUMMYFUNCTION(" VLOOKUP(A4494, IMPORTRANGE(""https://docs.google.com/spreadsheets/d/1QNLbnkR_AongFt22vMfNzfpjZ0CjpI8QI-w0wBnYA1w/"", ""Инфа!A:AA""), 6, FALSE)"),2024)</f>
        <v>2024</v>
      </c>
      <c r="H4422" s="150">
        <v>16800</v>
      </c>
      <c r="I4422" s="151" t="s">
        <v>11804</v>
      </c>
      <c r="J4422" s="93" t="s">
        <v>11805</v>
      </c>
      <c r="K4422" s="153"/>
      <c r="L4422" s="153"/>
      <c r="M4422" s="153"/>
      <c r="N4422" s="153"/>
      <c r="O4422" s="153"/>
      <c r="P4422" s="153"/>
      <c r="Q4422" s="153"/>
      <c r="R4422" s="153"/>
      <c r="S4422" s="153"/>
    </row>
    <row r="4423" spans="1:19" ht="75">
      <c r="A4423" s="277" t="s">
        <v>25424</v>
      </c>
      <c r="B4423" s="253" t="s">
        <v>400</v>
      </c>
      <c r="C4423" s="93" t="s">
        <v>11806</v>
      </c>
      <c r="D4423" s="93" t="s">
        <v>11807</v>
      </c>
      <c r="E4423" s="148">
        <f ca="1">IFERROR(__xludf.DUMMYFUNCTION(" VLOOKUP(A4495, IMPORTRANGE(""https://docs.google.com/spreadsheets/d/1fj_Bhi2XPL3siwIh4sx4VRLAe31yD50oKdj5UlRYW0c/"", ""Сводка!A:AA""), 5, FALSE)"),212)</f>
        <v>212</v>
      </c>
      <c r="F4423" s="148" t="s">
        <v>11808</v>
      </c>
      <c r="G4423" s="147">
        <f ca="1">IFERROR(__xludf.DUMMYFUNCTION(" VLOOKUP(A4495, IMPORTRANGE(""https://docs.google.com/spreadsheets/d/1QNLbnkR_AongFt22vMfNzfpjZ0CjpI8QI-w0wBnYA1w/"", ""Инфа!A:AA""), 6, FALSE)"),2024)</f>
        <v>2024</v>
      </c>
      <c r="H4423" s="150">
        <v>11400</v>
      </c>
      <c r="I4423" s="151" t="s">
        <v>5971</v>
      </c>
      <c r="J4423" s="93" t="s">
        <v>11809</v>
      </c>
      <c r="K4423" s="153"/>
      <c r="L4423" s="153"/>
      <c r="M4423" s="153"/>
      <c r="N4423" s="153"/>
      <c r="O4423" s="153"/>
      <c r="P4423" s="153"/>
      <c r="Q4423" s="153"/>
      <c r="R4423" s="153"/>
      <c r="S4423" s="153"/>
    </row>
    <row r="4424" spans="1:19" ht="93.75">
      <c r="A4424" s="277" t="s">
        <v>25424</v>
      </c>
      <c r="B4424" s="253" t="s">
        <v>400</v>
      </c>
      <c r="C4424" s="93" t="s">
        <v>11810</v>
      </c>
      <c r="D4424" s="93" t="s">
        <v>11811</v>
      </c>
      <c r="E4424" s="148">
        <f ca="1">IFERROR(__xludf.DUMMYFUNCTION(" VLOOKUP(A4496, IMPORTRANGE(""https://docs.google.com/spreadsheets/d/1fj_Bhi2XPL3siwIh4sx4VRLAe31yD50oKdj5UlRYW0c/"", ""Сводка!A:AA""), 5, FALSE)"),144)</f>
        <v>144</v>
      </c>
      <c r="F4424" s="148" t="s">
        <v>415</v>
      </c>
      <c r="G4424" s="147">
        <f ca="1">IFERROR(__xludf.DUMMYFUNCTION(" VLOOKUP(A4496, IMPORTRANGE(""https://docs.google.com/spreadsheets/d/1QNLbnkR_AongFt22vMfNzfpjZ0CjpI8QI-w0wBnYA1w/"", ""Инфа!A:AA""), 6, FALSE)"),2024)</f>
        <v>2024</v>
      </c>
      <c r="H4424" s="150">
        <v>9300</v>
      </c>
      <c r="I4424" s="151" t="s">
        <v>404</v>
      </c>
      <c r="J4424" s="93" t="s">
        <v>11812</v>
      </c>
      <c r="K4424" s="153"/>
      <c r="L4424" s="153"/>
      <c r="M4424" s="153"/>
      <c r="N4424" s="153"/>
      <c r="O4424" s="153"/>
      <c r="P4424" s="153"/>
      <c r="Q4424" s="153"/>
      <c r="R4424" s="153"/>
      <c r="S4424" s="153"/>
    </row>
    <row r="4425" spans="1:19" ht="56.25">
      <c r="A4425" s="277" t="s">
        <v>25424</v>
      </c>
      <c r="B4425" s="253" t="s">
        <v>400</v>
      </c>
      <c r="C4425" s="93" t="s">
        <v>11813</v>
      </c>
      <c r="D4425" s="93" t="s">
        <v>11814</v>
      </c>
      <c r="E4425" s="148">
        <f ca="1">IFERROR(__xludf.DUMMYFUNCTION(" VLOOKUP(A4497, IMPORTRANGE(""https://docs.google.com/spreadsheets/d/1fj_Bhi2XPL3siwIh4sx4VRLAe31yD50oKdj5UlRYW0c/"", ""Сводка!A:AA""), 5, FALSE)"),125)</f>
        <v>125</v>
      </c>
      <c r="F4425" s="148" t="s">
        <v>415</v>
      </c>
      <c r="G4425" s="147">
        <f ca="1">IFERROR(__xludf.DUMMYFUNCTION(" VLOOKUP(A4497, IMPORTRANGE(""https://docs.google.com/spreadsheets/d/1QNLbnkR_AongFt22vMfNzfpjZ0CjpI8QI-w0wBnYA1w/"", ""Инфа!A:AA""), 6, FALSE)"),2024)</f>
        <v>2024</v>
      </c>
      <c r="H4425" s="150">
        <v>11400</v>
      </c>
      <c r="I4425" s="156" t="s">
        <v>404</v>
      </c>
      <c r="J4425" s="93"/>
      <c r="K4425" s="153"/>
      <c r="L4425" s="153"/>
      <c r="M4425" s="153"/>
      <c r="N4425" s="153"/>
      <c r="O4425" s="153"/>
      <c r="P4425" s="153"/>
      <c r="Q4425" s="153"/>
      <c r="R4425" s="153"/>
      <c r="S4425" s="153"/>
    </row>
    <row r="4426" spans="1:19" ht="56.25">
      <c r="A4426" s="277" t="s">
        <v>25424</v>
      </c>
      <c r="B4426" s="253" t="s">
        <v>400</v>
      </c>
      <c r="C4426" s="93" t="s">
        <v>11815</v>
      </c>
      <c r="D4426" s="93" t="s">
        <v>9644</v>
      </c>
      <c r="E4426" s="148">
        <f ca="1">IFERROR(__xludf.DUMMYFUNCTION(" VLOOKUP(A4498, IMPORTRANGE(""https://docs.google.com/spreadsheets/d/1fj_Bhi2XPL3siwIh4sx4VRLAe31yD50oKdj5UlRYW0c/"", ""Сводка!A:AA""), 5, FALSE)"),128)</f>
        <v>128</v>
      </c>
      <c r="F4426" s="148" t="s">
        <v>415</v>
      </c>
      <c r="G4426" s="147">
        <f ca="1">IFERROR(__xludf.DUMMYFUNCTION(" VLOOKUP(A4498, IMPORTRANGE(""https://docs.google.com/spreadsheets/d/1QNLbnkR_AongFt22vMfNzfpjZ0CjpI8QI-w0wBnYA1w/"", ""Инфа!A:AA""), 6, FALSE)"),2024)</f>
        <v>2024</v>
      </c>
      <c r="H4426" s="150">
        <v>8800</v>
      </c>
      <c r="I4426" s="151" t="s">
        <v>133</v>
      </c>
      <c r="J4426" s="93"/>
      <c r="K4426" s="153"/>
      <c r="L4426" s="153"/>
      <c r="M4426" s="153"/>
      <c r="N4426" s="153"/>
      <c r="O4426" s="153"/>
      <c r="P4426" s="153"/>
      <c r="Q4426" s="153"/>
      <c r="R4426" s="153"/>
      <c r="S4426" s="153"/>
    </row>
    <row r="4427" spans="1:19" ht="187.5">
      <c r="A4427" s="277" t="s">
        <v>25424</v>
      </c>
      <c r="B4427" s="253" t="s">
        <v>400</v>
      </c>
      <c r="C4427" s="93" t="s">
        <v>11816</v>
      </c>
      <c r="D4427" s="93" t="s">
        <v>11817</v>
      </c>
      <c r="E4427" s="148">
        <f ca="1">IFERROR(__xludf.DUMMYFUNCTION(" VLOOKUP(A4499, IMPORTRANGE(""https://docs.google.com/spreadsheets/d/1fj_Bhi2XPL3siwIh4sx4VRLAe31yD50oKdj5UlRYW0c/"", ""Сводка!A:AA""), 5, FALSE)"),168)</f>
        <v>168</v>
      </c>
      <c r="F4427" s="148" t="s">
        <v>466</v>
      </c>
      <c r="G4427" s="147">
        <f ca="1">IFERROR(__xludf.DUMMYFUNCTION(" VLOOKUP(A4499, IMPORTRANGE(""https://docs.google.com/spreadsheets/d/1QNLbnkR_AongFt22vMfNzfpjZ0CjpI8QI-w0wBnYA1w/"", ""Инфа!A:AA""), 6, FALSE)"),2024)</f>
        <v>2024</v>
      </c>
      <c r="H4427" s="150">
        <v>10000</v>
      </c>
      <c r="I4427" s="156" t="s">
        <v>489</v>
      </c>
      <c r="J4427" s="93" t="s">
        <v>11818</v>
      </c>
      <c r="K4427" s="153"/>
      <c r="L4427" s="153"/>
      <c r="M4427" s="153"/>
      <c r="N4427" s="153"/>
      <c r="O4427" s="153"/>
      <c r="P4427" s="153"/>
      <c r="Q4427" s="153"/>
      <c r="R4427" s="153"/>
      <c r="S4427" s="153"/>
    </row>
    <row r="4428" spans="1:19" ht="37.5">
      <c r="A4428" s="277" t="s">
        <v>25424</v>
      </c>
      <c r="B4428" s="253" t="s">
        <v>400</v>
      </c>
      <c r="C4428" s="93" t="s">
        <v>11819</v>
      </c>
      <c r="D4428" s="93" t="s">
        <v>11820</v>
      </c>
      <c r="E4428" s="148">
        <f ca="1">IFERROR(__xludf.DUMMYFUNCTION(" VLOOKUP(A4500, IMPORTRANGE(""https://docs.google.com/spreadsheets/d/1fj_Bhi2XPL3siwIh4sx4VRLAe31yD50oKdj5UlRYW0c/"", ""Сводка!A:AA""), 5, FALSE)"),384)</f>
        <v>384</v>
      </c>
      <c r="F4428" s="148" t="s">
        <v>466</v>
      </c>
      <c r="G4428" s="147">
        <f ca="1">IFERROR(__xludf.DUMMYFUNCTION(" VLOOKUP(A4500, IMPORTRANGE(""https://docs.google.com/spreadsheets/d/1QNLbnkR_AongFt22vMfNzfpjZ0CjpI8QI-w0wBnYA1w/"", ""Инфа!A:AA""), 6, FALSE)"),2024)</f>
        <v>2024</v>
      </c>
      <c r="H4428" s="154">
        <v>16500</v>
      </c>
      <c r="I4428" s="151" t="s">
        <v>1317</v>
      </c>
      <c r="J4428" s="93"/>
      <c r="K4428" s="153"/>
      <c r="L4428" s="153"/>
      <c r="M4428" s="153"/>
      <c r="N4428" s="153"/>
      <c r="O4428" s="153"/>
      <c r="P4428" s="153"/>
      <c r="Q4428" s="153"/>
      <c r="R4428" s="153"/>
      <c r="S4428" s="153"/>
    </row>
    <row r="4429" spans="1:19" ht="131.25">
      <c r="A4429" s="277" t="s">
        <v>25424</v>
      </c>
      <c r="B4429" s="253" t="s">
        <v>400</v>
      </c>
      <c r="C4429" s="93" t="s">
        <v>11821</v>
      </c>
      <c r="D4429" s="93" t="s">
        <v>11822</v>
      </c>
      <c r="E4429" s="148">
        <f ca="1">IFERROR(__xludf.DUMMYFUNCTION(" VLOOKUP(A4501, IMPORTRANGE(""https://docs.google.com/spreadsheets/d/1fj_Bhi2XPL3siwIh4sx4VRLAe31yD50oKdj5UlRYW0c/"", ""Сводка!A:AA""), 5, FALSE)"),256)</f>
        <v>256</v>
      </c>
      <c r="F4429" s="148" t="s">
        <v>466</v>
      </c>
      <c r="G4429" s="147">
        <f ca="1">IFERROR(__xludf.DUMMYFUNCTION(" VLOOKUP(A4501, IMPORTRANGE(""https://docs.google.com/spreadsheets/d/1QNLbnkR_AongFt22vMfNzfpjZ0CjpI8QI-w0wBnYA1w/"", ""Инфа!A:AA""), 6, FALSE)"),2024)</f>
        <v>2024</v>
      </c>
      <c r="H4429" s="150">
        <v>12700</v>
      </c>
      <c r="I4429" s="151" t="s">
        <v>18</v>
      </c>
      <c r="J4429" s="93" t="s">
        <v>11823</v>
      </c>
      <c r="K4429" s="153"/>
      <c r="L4429" s="153"/>
      <c r="M4429" s="153"/>
      <c r="N4429" s="153"/>
      <c r="O4429" s="153"/>
      <c r="P4429" s="153"/>
      <c r="Q4429" s="153"/>
      <c r="R4429" s="153"/>
      <c r="S4429" s="153"/>
    </row>
    <row r="4430" spans="1:19" ht="37.5">
      <c r="A4430" s="277" t="s">
        <v>25424</v>
      </c>
      <c r="B4430" s="253" t="s">
        <v>400</v>
      </c>
      <c r="C4430" s="93" t="s">
        <v>11821</v>
      </c>
      <c r="D4430" s="93" t="s">
        <v>11822</v>
      </c>
      <c r="E4430" s="148">
        <f ca="1">IFERROR(__xludf.DUMMYFUNCTION(" VLOOKUP(A4502, IMPORTRANGE(""https://docs.google.com/spreadsheets/d/1fj_Bhi2XPL3siwIh4sx4VRLAe31yD50oKdj5UlRYW0c/"", ""Сводка!A:AA""), 5, FALSE)"),172)</f>
        <v>172</v>
      </c>
      <c r="F4430" s="148" t="s">
        <v>466</v>
      </c>
      <c r="G4430" s="147">
        <f ca="1">IFERROR(__xludf.DUMMYFUNCTION(" VLOOKUP(A4502, IMPORTRANGE(""https://docs.google.com/spreadsheets/d/1QNLbnkR_AongFt22vMfNzfpjZ0CjpI8QI-w0wBnYA1w/"", ""Инфа!A:AA""), 6, FALSE)"),2024)</f>
        <v>2024</v>
      </c>
      <c r="H4430" s="150">
        <v>10200</v>
      </c>
      <c r="I4430" s="151" t="s">
        <v>18</v>
      </c>
      <c r="J4430" s="93"/>
      <c r="K4430" s="153"/>
      <c r="L4430" s="153"/>
      <c r="M4430" s="153"/>
      <c r="N4430" s="153"/>
      <c r="O4430" s="153"/>
      <c r="P4430" s="153"/>
      <c r="Q4430" s="153"/>
      <c r="R4430" s="153"/>
      <c r="S4430" s="153"/>
    </row>
    <row r="4431" spans="1:19" ht="243.75">
      <c r="A4431" s="277" t="s">
        <v>25424</v>
      </c>
      <c r="B4431" s="253" t="s">
        <v>400</v>
      </c>
      <c r="C4431" s="93" t="s">
        <v>11821</v>
      </c>
      <c r="D4431" s="93" t="s">
        <v>11824</v>
      </c>
      <c r="E4431" s="148">
        <f ca="1">IFERROR(__xludf.DUMMYFUNCTION(" VLOOKUP(A4503, IMPORTRANGE(""https://docs.google.com/spreadsheets/d/1fj_Bhi2XPL3siwIh4sx4VRLAe31yD50oKdj5UlRYW0c/"", ""Сводка!A:AA""), 5, FALSE)"),172)</f>
        <v>172</v>
      </c>
      <c r="F4431" s="148" t="s">
        <v>415</v>
      </c>
      <c r="G4431" s="147">
        <f ca="1">IFERROR(__xludf.DUMMYFUNCTION(" VLOOKUP(A4503, IMPORTRANGE(""https://docs.google.com/spreadsheets/d/1QNLbnkR_AongFt22vMfNzfpjZ0CjpI8QI-w0wBnYA1w/"", ""Инфа!A:AA""), 6, FALSE)"),2024)</f>
        <v>2024</v>
      </c>
      <c r="H4431" s="150">
        <v>10200</v>
      </c>
      <c r="I4431" s="151" t="s">
        <v>1317</v>
      </c>
      <c r="J4431" s="93" t="s">
        <v>11825</v>
      </c>
      <c r="K4431" s="153"/>
      <c r="L4431" s="153"/>
      <c r="M4431" s="153"/>
      <c r="N4431" s="153"/>
      <c r="O4431" s="153"/>
      <c r="P4431" s="153"/>
      <c r="Q4431" s="153"/>
      <c r="R4431" s="153"/>
      <c r="S4431" s="153"/>
    </row>
    <row r="4432" spans="1:19" ht="75">
      <c r="A4432" s="277" t="s">
        <v>25424</v>
      </c>
      <c r="B4432" s="253" t="s">
        <v>153</v>
      </c>
      <c r="C4432" s="93" t="s">
        <v>11826</v>
      </c>
      <c r="D4432" s="93" t="s">
        <v>11827</v>
      </c>
      <c r="E4432" s="148">
        <f ca="1">IFERROR(__xludf.DUMMYFUNCTION(" VLOOKUP(A4504, IMPORTRANGE(""https://docs.google.com/spreadsheets/d/1fj_Bhi2XPL3siwIh4sx4VRLAe31yD50oKdj5UlRYW0c/"", ""Сводка!A:AA""), 5, FALSE)"),180)</f>
        <v>180</v>
      </c>
      <c r="F4432" s="148" t="s">
        <v>266</v>
      </c>
      <c r="G4432" s="147">
        <f ca="1">IFERROR(__xludf.DUMMYFUNCTION(" VLOOKUP(A4504, IMPORTRANGE(""https://docs.google.com/spreadsheets/d/1QNLbnkR_AongFt22vMfNzfpjZ0CjpI8QI-w0wBnYA1w/"", ""Инфа!A:AA""), 6, FALSE)"),2024)</f>
        <v>2024</v>
      </c>
      <c r="H4432" s="150">
        <v>10400</v>
      </c>
      <c r="I4432" s="156" t="s">
        <v>370</v>
      </c>
      <c r="J4432" s="93" t="s">
        <v>11828</v>
      </c>
      <c r="K4432" s="153"/>
      <c r="L4432" s="153"/>
      <c r="M4432" s="153"/>
      <c r="N4432" s="153"/>
      <c r="O4432" s="153"/>
      <c r="P4432" s="153"/>
      <c r="Q4432" s="153"/>
      <c r="R4432" s="153"/>
      <c r="S4432" s="153"/>
    </row>
    <row r="4433" spans="1:19" ht="93.75">
      <c r="A4433" s="277" t="s">
        <v>25424</v>
      </c>
      <c r="B4433" s="253" t="s">
        <v>400</v>
      </c>
      <c r="C4433" s="93" t="s">
        <v>11826</v>
      </c>
      <c r="D4433" s="93" t="s">
        <v>11829</v>
      </c>
      <c r="E4433" s="148">
        <f ca="1">IFERROR(__xludf.DUMMYFUNCTION(" VLOOKUP(A4505, IMPORTRANGE(""https://docs.google.com/spreadsheets/d/1fj_Bhi2XPL3siwIh4sx4VRLAe31yD50oKdj5UlRYW0c/"", ""Сводка!A:AA""), 5, FALSE)"),100)</f>
        <v>100</v>
      </c>
      <c r="F4433" s="148" t="s">
        <v>677</v>
      </c>
      <c r="G4433" s="147">
        <f ca="1">IFERROR(__xludf.DUMMYFUNCTION(" VLOOKUP(A4505, IMPORTRANGE(""https://docs.google.com/spreadsheets/d/1QNLbnkR_AongFt22vMfNzfpjZ0CjpI8QI-w0wBnYA1w/"", ""Инфа!A:AA""), 6, FALSE)"),2024)</f>
        <v>2024</v>
      </c>
      <c r="H4433" s="150">
        <v>8000</v>
      </c>
      <c r="I4433" s="156" t="s">
        <v>370</v>
      </c>
      <c r="J4433" s="93" t="s">
        <v>11830</v>
      </c>
      <c r="K4433" s="153"/>
      <c r="L4433" s="153"/>
      <c r="M4433" s="153"/>
      <c r="N4433" s="153"/>
      <c r="O4433" s="153"/>
      <c r="P4433" s="153"/>
      <c r="Q4433" s="153"/>
      <c r="R4433" s="153"/>
      <c r="S4433" s="153"/>
    </row>
    <row r="4434" spans="1:19" ht="56.25">
      <c r="A4434" s="277" t="s">
        <v>25424</v>
      </c>
      <c r="B4434" s="253" t="s">
        <v>400</v>
      </c>
      <c r="C4434" s="93" t="s">
        <v>11831</v>
      </c>
      <c r="D4434" s="93" t="s">
        <v>11832</v>
      </c>
      <c r="E4434" s="148">
        <f ca="1">IFERROR(__xludf.DUMMYFUNCTION(" VLOOKUP(A4506, IMPORTRANGE(""https://docs.google.com/spreadsheets/d/1fj_Bhi2XPL3siwIh4sx4VRLAe31yD50oKdj5UlRYW0c/"", ""Сводка!A:AA""), 5, FALSE)"),152)</f>
        <v>152</v>
      </c>
      <c r="F4434" s="148" t="s">
        <v>415</v>
      </c>
      <c r="G4434" s="147">
        <f ca="1">IFERROR(__xludf.DUMMYFUNCTION(" VLOOKUP(A4506, IMPORTRANGE(""https://docs.google.com/spreadsheets/d/1QNLbnkR_AongFt22vMfNzfpjZ0CjpI8QI-w0wBnYA1w/"", ""Инфа!A:AA""), 6, FALSE)"),2024)</f>
        <v>2024</v>
      </c>
      <c r="H4434" s="150">
        <v>14100</v>
      </c>
      <c r="I4434" s="151" t="s">
        <v>1768</v>
      </c>
      <c r="J4434" s="93" t="s">
        <v>11833</v>
      </c>
      <c r="K4434" s="153"/>
      <c r="L4434" s="153"/>
      <c r="M4434" s="153"/>
      <c r="N4434" s="153"/>
      <c r="O4434" s="153"/>
      <c r="P4434" s="153"/>
      <c r="Q4434" s="153"/>
      <c r="R4434" s="153"/>
      <c r="S4434" s="153"/>
    </row>
    <row r="4435" spans="1:19" ht="206.25">
      <c r="A4435" s="277" t="s">
        <v>25424</v>
      </c>
      <c r="B4435" s="253" t="s">
        <v>13</v>
      </c>
      <c r="C4435" s="93" t="s">
        <v>11834</v>
      </c>
      <c r="D4435" s="93" t="s">
        <v>11835</v>
      </c>
      <c r="E4435" s="148">
        <f ca="1">IFERROR(__xludf.DUMMYFUNCTION(" VLOOKUP(A4507, IMPORTRANGE(""https://docs.google.com/spreadsheets/d/1fj_Bhi2XPL3siwIh4sx4VRLAe31yD50oKdj5UlRYW0c/"", ""Сводка!A:AA""), 5, FALSE)"),204)</f>
        <v>204</v>
      </c>
      <c r="F4435" s="148" t="s">
        <v>415</v>
      </c>
      <c r="G4435" s="147">
        <f ca="1">IFERROR(__xludf.DUMMYFUNCTION(" VLOOKUP(A4507, IMPORTRANGE(""https://docs.google.com/spreadsheets/d/1QNLbnkR_AongFt22vMfNzfpjZ0CjpI8QI-w0wBnYA1w/"", ""Инфа!A:AA""), 6, FALSE)"),2024)</f>
        <v>2024</v>
      </c>
      <c r="H4435" s="150">
        <v>17200</v>
      </c>
      <c r="I4435" s="151" t="s">
        <v>238</v>
      </c>
      <c r="J4435" s="93" t="s">
        <v>11836</v>
      </c>
      <c r="K4435" s="153"/>
      <c r="L4435" s="153"/>
      <c r="M4435" s="153"/>
      <c r="N4435" s="153"/>
      <c r="O4435" s="153"/>
      <c r="P4435" s="153"/>
      <c r="Q4435" s="153"/>
      <c r="R4435" s="153"/>
      <c r="S4435" s="153"/>
    </row>
    <row r="4436" spans="1:19" ht="112.5">
      <c r="A4436" s="277" t="s">
        <v>25424</v>
      </c>
      <c r="B4436" s="254" t="s">
        <v>400</v>
      </c>
      <c r="C4436" s="96" t="s">
        <v>11837</v>
      </c>
      <c r="D4436" s="96" t="s">
        <v>11838</v>
      </c>
      <c r="E4436" s="148">
        <f ca="1">IFERROR(__xludf.DUMMYFUNCTION(" VLOOKUP(A4508, IMPORTRANGE(""https://docs.google.com/spreadsheets/d/1fj_Bhi2XPL3siwIh4sx4VRLAe31yD50oKdj5UlRYW0c/"", ""Сводка!A:AA""), 5, FALSE)"),216)</f>
        <v>216</v>
      </c>
      <c r="F4436" s="165" t="s">
        <v>403</v>
      </c>
      <c r="G4436" s="147">
        <f ca="1">IFERROR(__xludf.DUMMYFUNCTION(" VLOOKUP(A4508, IMPORTRANGE(""https://docs.google.com/spreadsheets/d/1QNLbnkR_AongFt22vMfNzfpjZ0CjpI8QI-w0wBnYA1w/"", ""Инфа!A:AA""), 6, FALSE)"),2024)</f>
        <v>2024</v>
      </c>
      <c r="H4436" s="150">
        <v>11500</v>
      </c>
      <c r="I4436" s="151" t="s">
        <v>1317</v>
      </c>
      <c r="J4436" s="96" t="s">
        <v>11839</v>
      </c>
      <c r="K4436" s="153"/>
      <c r="L4436" s="153"/>
      <c r="M4436" s="153"/>
      <c r="N4436" s="153"/>
      <c r="O4436" s="153"/>
      <c r="P4436" s="153"/>
      <c r="Q4436" s="153"/>
      <c r="R4436" s="153"/>
      <c r="S4436" s="153"/>
    </row>
    <row r="4437" spans="1:19" ht="112.5">
      <c r="A4437" s="277" t="s">
        <v>25424</v>
      </c>
      <c r="B4437" s="254" t="s">
        <v>5374</v>
      </c>
      <c r="C4437" s="96" t="s">
        <v>11840</v>
      </c>
      <c r="D4437" s="96" t="s">
        <v>11841</v>
      </c>
      <c r="E4437" s="148">
        <f ca="1">IFERROR(__xludf.DUMMYFUNCTION(" VLOOKUP(A4509, IMPORTRANGE(""https://docs.google.com/spreadsheets/d/1fj_Bhi2XPL3siwIh4sx4VRLAe31yD50oKdj5UlRYW0c/"", ""Сводка!A:AA""), 5, FALSE)"),272)</f>
        <v>272</v>
      </c>
      <c r="F4437" s="165" t="s">
        <v>403</v>
      </c>
      <c r="G4437" s="147">
        <f ca="1">IFERROR(__xludf.DUMMYFUNCTION(" VLOOKUP(A4509, IMPORTRANGE(""https://docs.google.com/spreadsheets/d/1QNLbnkR_AongFt22vMfNzfpjZ0CjpI8QI-w0wBnYA1w/"", ""Инфа!A:AA""), 6, FALSE)"),2024)</f>
        <v>2024</v>
      </c>
      <c r="H4437" s="150">
        <v>13200</v>
      </c>
      <c r="I4437" s="151" t="s">
        <v>1317</v>
      </c>
      <c r="J4437" s="96" t="s">
        <v>11842</v>
      </c>
      <c r="K4437" s="153"/>
      <c r="L4437" s="153"/>
      <c r="M4437" s="153"/>
      <c r="N4437" s="153"/>
      <c r="O4437" s="153"/>
      <c r="P4437" s="153"/>
      <c r="Q4437" s="153"/>
      <c r="R4437" s="153"/>
      <c r="S4437" s="153"/>
    </row>
    <row r="4438" spans="1:19" ht="93.75">
      <c r="A4438" s="277" t="s">
        <v>25424</v>
      </c>
      <c r="B4438" s="254" t="s">
        <v>153</v>
      </c>
      <c r="C4438" s="96" t="s">
        <v>11840</v>
      </c>
      <c r="D4438" s="96" t="s">
        <v>11843</v>
      </c>
      <c r="E4438" s="148">
        <f ca="1">IFERROR(__xludf.DUMMYFUNCTION(" VLOOKUP(A4510, IMPORTRANGE(""https://docs.google.com/spreadsheets/d/1fj_Bhi2XPL3siwIh4sx4VRLAe31yD50oKdj5UlRYW0c/"", ""Сводка!A:AA""), 5, FALSE)"),68)</f>
        <v>68</v>
      </c>
      <c r="F4438" s="165" t="s">
        <v>165</v>
      </c>
      <c r="G4438" s="147">
        <f ca="1">IFERROR(__xludf.DUMMYFUNCTION(" VLOOKUP(A4510, IMPORTRANGE(""https://docs.google.com/spreadsheets/d/1QNLbnkR_AongFt22vMfNzfpjZ0CjpI8QI-w0wBnYA1w/"", ""Инфа!A:AA""), 6, FALSE)"),2024)</f>
        <v>2024</v>
      </c>
      <c r="H4438" s="150">
        <v>7000</v>
      </c>
      <c r="I4438" s="151" t="s">
        <v>1317</v>
      </c>
      <c r="J4438" s="96" t="s">
        <v>11844</v>
      </c>
      <c r="K4438" s="153"/>
      <c r="L4438" s="153"/>
      <c r="M4438" s="153"/>
      <c r="N4438" s="153"/>
      <c r="O4438" s="153"/>
      <c r="P4438" s="153"/>
      <c r="Q4438" s="153"/>
      <c r="R4438" s="153"/>
      <c r="S4438" s="153"/>
    </row>
    <row r="4439" spans="1:19" ht="131.25">
      <c r="A4439" s="277" t="s">
        <v>25424</v>
      </c>
      <c r="B4439" s="254" t="s">
        <v>153</v>
      </c>
      <c r="C4439" s="96" t="s">
        <v>11840</v>
      </c>
      <c r="D4439" s="96" t="s">
        <v>11845</v>
      </c>
      <c r="E4439" s="148">
        <f ca="1">IFERROR(__xludf.DUMMYFUNCTION(" VLOOKUP(A4511, IMPORTRANGE(""https://docs.google.com/spreadsheets/d/1fj_Bhi2XPL3siwIh4sx4VRLAe31yD50oKdj5UlRYW0c/"", ""Сводка!A:AA""), 5, FALSE)"),272)</f>
        <v>272</v>
      </c>
      <c r="F4439" s="165" t="s">
        <v>165</v>
      </c>
      <c r="G4439" s="147">
        <f ca="1">IFERROR(__xludf.DUMMYFUNCTION(" VLOOKUP(A4511, IMPORTRANGE(""https://docs.google.com/spreadsheets/d/1QNLbnkR_AongFt22vMfNzfpjZ0CjpI8QI-w0wBnYA1w/"", ""Инфа!A:AA""), 6, FALSE)"),2024)</f>
        <v>2024</v>
      </c>
      <c r="H4439" s="150">
        <v>13200</v>
      </c>
      <c r="I4439" s="151" t="s">
        <v>1317</v>
      </c>
      <c r="J4439" s="96" t="s">
        <v>11846</v>
      </c>
      <c r="K4439" s="153"/>
      <c r="L4439" s="153"/>
      <c r="M4439" s="153"/>
      <c r="N4439" s="153"/>
      <c r="O4439" s="153"/>
      <c r="P4439" s="153"/>
      <c r="Q4439" s="153"/>
      <c r="R4439" s="153"/>
      <c r="S4439" s="153"/>
    </row>
    <row r="4440" spans="1:19" ht="131.25">
      <c r="A4440" s="277" t="s">
        <v>25424</v>
      </c>
      <c r="B4440" s="254" t="s">
        <v>153</v>
      </c>
      <c r="C4440" s="96" t="s">
        <v>11840</v>
      </c>
      <c r="D4440" s="96" t="s">
        <v>11847</v>
      </c>
      <c r="E4440" s="148">
        <f ca="1">IFERROR(__xludf.DUMMYFUNCTION(" VLOOKUP(A4512, IMPORTRANGE(""https://docs.google.com/spreadsheets/d/1fj_Bhi2XPL3siwIh4sx4VRLAe31yD50oKdj5UlRYW0c/"", ""Сводка!A:AA""), 5, FALSE)"),116)</f>
        <v>116</v>
      </c>
      <c r="F4440" s="165" t="s">
        <v>165</v>
      </c>
      <c r="G4440" s="147">
        <f ca="1">IFERROR(__xludf.DUMMYFUNCTION(" VLOOKUP(A4512, IMPORTRANGE(""https://docs.google.com/spreadsheets/d/1QNLbnkR_AongFt22vMfNzfpjZ0CjpI8QI-w0wBnYA1w/"", ""Инфа!A:AA""), 6, FALSE)"),2024)</f>
        <v>2024</v>
      </c>
      <c r="H4440" s="150">
        <v>8500</v>
      </c>
      <c r="I4440" s="151" t="s">
        <v>1317</v>
      </c>
      <c r="J4440" s="96" t="s">
        <v>11848</v>
      </c>
      <c r="K4440" s="153"/>
      <c r="L4440" s="153"/>
      <c r="M4440" s="153"/>
      <c r="N4440" s="153"/>
      <c r="O4440" s="153"/>
      <c r="P4440" s="153"/>
      <c r="Q4440" s="153"/>
      <c r="R4440" s="153"/>
      <c r="S4440" s="153"/>
    </row>
    <row r="4441" spans="1:19" ht="112.5">
      <c r="A4441" s="277" t="s">
        <v>25424</v>
      </c>
      <c r="B4441" s="254" t="s">
        <v>400</v>
      </c>
      <c r="C4441" s="96" t="s">
        <v>11840</v>
      </c>
      <c r="D4441" s="96" t="s">
        <v>11849</v>
      </c>
      <c r="E4441" s="148">
        <f ca="1">IFERROR(__xludf.DUMMYFUNCTION(" VLOOKUP(A4513, IMPORTRANGE(""https://docs.google.com/spreadsheets/d/1fj_Bhi2XPL3siwIh4sx4VRLAe31yD50oKdj5UlRYW0c/"", ""Сводка!A:AA""), 5, FALSE)"),68)</f>
        <v>68</v>
      </c>
      <c r="F4441" s="165" t="s">
        <v>403</v>
      </c>
      <c r="G4441" s="147">
        <f ca="1">IFERROR(__xludf.DUMMYFUNCTION(" VLOOKUP(A4513, IMPORTRANGE(""https://docs.google.com/spreadsheets/d/1QNLbnkR_AongFt22vMfNzfpjZ0CjpI8QI-w0wBnYA1w/"", ""Инфа!A:AA""), 6, FALSE)"),2024)</f>
        <v>2024</v>
      </c>
      <c r="H4441" s="150">
        <v>7000</v>
      </c>
      <c r="I4441" s="151" t="s">
        <v>1317</v>
      </c>
      <c r="J4441" s="96" t="s">
        <v>11850</v>
      </c>
      <c r="K4441" s="153"/>
      <c r="L4441" s="153"/>
      <c r="M4441" s="153"/>
      <c r="N4441" s="153"/>
      <c r="O4441" s="153"/>
      <c r="P4441" s="153"/>
      <c r="Q4441" s="153"/>
      <c r="R4441" s="153"/>
      <c r="S4441" s="153"/>
    </row>
    <row r="4442" spans="1:19" ht="225">
      <c r="A4442" s="277" t="s">
        <v>25424</v>
      </c>
      <c r="B4442" s="254" t="s">
        <v>153</v>
      </c>
      <c r="C4442" s="96" t="s">
        <v>11851</v>
      </c>
      <c r="D4442" s="96" t="s">
        <v>11852</v>
      </c>
      <c r="E4442" s="148">
        <f ca="1">IFERROR(__xludf.DUMMYFUNCTION(" VLOOKUP(A4514, IMPORTRANGE(""https://docs.google.com/spreadsheets/d/1fj_Bhi2XPL3siwIh4sx4VRLAe31yD50oKdj5UlRYW0c/"", ""Сводка!A:AA""), 5, FALSE)"),288)</f>
        <v>288</v>
      </c>
      <c r="F4442" s="165" t="s">
        <v>165</v>
      </c>
      <c r="G4442" s="147">
        <f ca="1">IFERROR(__xludf.DUMMYFUNCTION(" VLOOKUP(A4514, IMPORTRANGE(""https://docs.google.com/spreadsheets/d/1QNLbnkR_AongFt22vMfNzfpjZ0CjpI8QI-w0wBnYA1w/"", ""Инфа!A:AA""), 6, FALSE)"),2024)</f>
        <v>2024</v>
      </c>
      <c r="H4442" s="150">
        <v>13600</v>
      </c>
      <c r="I4442" s="151" t="s">
        <v>1317</v>
      </c>
      <c r="J4442" s="96" t="s">
        <v>11853</v>
      </c>
      <c r="K4442" s="153"/>
      <c r="L4442" s="153"/>
      <c r="M4442" s="153"/>
      <c r="N4442" s="153"/>
      <c r="O4442" s="153"/>
      <c r="P4442" s="153"/>
      <c r="Q4442" s="153"/>
      <c r="R4442" s="153"/>
      <c r="S4442" s="153"/>
    </row>
    <row r="4443" spans="1:19" ht="56.25">
      <c r="A4443" s="277" t="s">
        <v>25424</v>
      </c>
      <c r="B4443" s="253" t="s">
        <v>11854</v>
      </c>
      <c r="C4443" s="93" t="s">
        <v>11855</v>
      </c>
      <c r="D4443" s="93" t="s">
        <v>11856</v>
      </c>
      <c r="E4443" s="148">
        <f ca="1">IFERROR(__xludf.DUMMYFUNCTION(" VLOOKUP(A4515, IMPORTRANGE(""https://docs.google.com/spreadsheets/d/1fj_Bhi2XPL3siwIh4sx4VRLAe31yD50oKdj5UlRYW0c/"", ""Сводка!A:AA""), 5, FALSE)"),76)</f>
        <v>76</v>
      </c>
      <c r="F4443" s="148" t="s">
        <v>50</v>
      </c>
      <c r="G4443" s="147">
        <f ca="1">IFERROR(__xludf.DUMMYFUNCTION(" VLOOKUP(A4515, IMPORTRANGE(""https://docs.google.com/spreadsheets/d/1QNLbnkR_AongFt22vMfNzfpjZ0CjpI8QI-w0wBnYA1w/"", ""Инфа!A:AA""), 6, FALSE)"),2024)</f>
        <v>2024</v>
      </c>
      <c r="H4443" s="150">
        <v>9600</v>
      </c>
      <c r="I4443" s="151" t="s">
        <v>138</v>
      </c>
      <c r="J4443" s="93"/>
      <c r="K4443" s="153"/>
      <c r="L4443" s="153"/>
      <c r="M4443" s="153"/>
      <c r="N4443" s="153"/>
      <c r="O4443" s="153"/>
      <c r="P4443" s="153"/>
      <c r="Q4443" s="153"/>
      <c r="R4443" s="153"/>
      <c r="S4443" s="153"/>
    </row>
    <row r="4444" spans="1:19" ht="37.5">
      <c r="A4444" s="277" t="s">
        <v>25424</v>
      </c>
      <c r="B4444" s="253" t="s">
        <v>400</v>
      </c>
      <c r="C4444" s="93" t="s">
        <v>11858</v>
      </c>
      <c r="D4444" s="93" t="s">
        <v>11859</v>
      </c>
      <c r="E4444" s="148">
        <f ca="1">IFERROR(__xludf.DUMMYFUNCTION(" VLOOKUP(A4516, IMPORTRANGE(""https://docs.google.com/spreadsheets/d/1fj_Bhi2XPL3siwIh4sx4VRLAe31yD50oKdj5UlRYW0c/"", ""Сводка!A:AA""), 5, FALSE)"),72)</f>
        <v>72</v>
      </c>
      <c r="F4444" s="148" t="s">
        <v>50</v>
      </c>
      <c r="G4444" s="147">
        <f ca="1">IFERROR(__xludf.DUMMYFUNCTION(" VLOOKUP(A4516, IMPORTRANGE(""https://docs.google.com/spreadsheets/d/1QNLbnkR_AongFt22vMfNzfpjZ0CjpI8QI-w0wBnYA1w/"", ""Инфа!A:AA""), 6, FALSE)"),2024)</f>
        <v>2024</v>
      </c>
      <c r="H4444" s="150">
        <v>9300</v>
      </c>
      <c r="I4444" s="151" t="s">
        <v>138</v>
      </c>
      <c r="J4444" s="93"/>
      <c r="K4444" s="153"/>
      <c r="L4444" s="153"/>
      <c r="M4444" s="153"/>
      <c r="N4444" s="153"/>
      <c r="O4444" s="153"/>
      <c r="P4444" s="153"/>
      <c r="Q4444" s="153"/>
      <c r="R4444" s="153"/>
      <c r="S4444" s="153"/>
    </row>
    <row r="4445" spans="1:19" ht="56.25">
      <c r="A4445" s="277" t="s">
        <v>25424</v>
      </c>
      <c r="B4445" s="253" t="s">
        <v>400</v>
      </c>
      <c r="C4445" s="93" t="s">
        <v>11858</v>
      </c>
      <c r="D4445" s="93" t="s">
        <v>11860</v>
      </c>
      <c r="E4445" s="148">
        <f ca="1">IFERROR(__xludf.DUMMYFUNCTION(" VLOOKUP(A4517, IMPORTRANGE(""https://docs.google.com/spreadsheets/d/1fj_Bhi2XPL3siwIh4sx4VRLAe31yD50oKdj5UlRYW0c/"", ""Сводка!A:AA""), 5, FALSE)"),60)</f>
        <v>60</v>
      </c>
      <c r="F4445" s="148" t="s">
        <v>50</v>
      </c>
      <c r="G4445" s="147">
        <f ca="1">IFERROR(__xludf.DUMMYFUNCTION(" VLOOKUP(A4517, IMPORTRANGE(""https://docs.google.com/spreadsheets/d/1QNLbnkR_AongFt22vMfNzfpjZ0CjpI8QI-w0wBnYA1w/"", ""Инфа!A:AA""), 6, FALSE)"),2024)</f>
        <v>2024</v>
      </c>
      <c r="H4445" s="150">
        <v>11200</v>
      </c>
      <c r="I4445" s="151" t="s">
        <v>138</v>
      </c>
      <c r="J4445" s="93"/>
      <c r="K4445" s="153"/>
      <c r="L4445" s="153"/>
      <c r="M4445" s="153"/>
      <c r="N4445" s="153"/>
      <c r="O4445" s="153"/>
      <c r="P4445" s="153"/>
      <c r="Q4445" s="153"/>
      <c r="R4445" s="153"/>
      <c r="S4445" s="153"/>
    </row>
    <row r="4446" spans="1:19" ht="206.25">
      <c r="A4446" s="277" t="s">
        <v>25424</v>
      </c>
      <c r="B4446" s="253" t="s">
        <v>153</v>
      </c>
      <c r="C4446" s="96" t="s">
        <v>11861</v>
      </c>
      <c r="D4446" s="96" t="s">
        <v>11862</v>
      </c>
      <c r="E4446" s="148">
        <f ca="1">IFERROR(__xludf.DUMMYFUNCTION(" VLOOKUP(A4518, IMPORTRANGE(""https://docs.google.com/spreadsheets/d/1fj_Bhi2XPL3siwIh4sx4VRLAe31yD50oKdj5UlRYW0c/"", ""Сводка!A:AA""), 5, FALSE)"),180)</f>
        <v>180</v>
      </c>
      <c r="F4446" s="165" t="s">
        <v>50</v>
      </c>
      <c r="G4446" s="147">
        <f ca="1">IFERROR(__xludf.DUMMYFUNCTION(" VLOOKUP(A4518, IMPORTRANGE(""https://docs.google.com/spreadsheets/d/1QNLbnkR_AongFt22vMfNzfpjZ0CjpI8QI-w0wBnYA1w/"", ""Инфа!A:AA""), 6, FALSE)"),2024)</f>
        <v>2024</v>
      </c>
      <c r="H4446" s="150">
        <v>10400</v>
      </c>
      <c r="I4446" s="151" t="s">
        <v>18</v>
      </c>
      <c r="J4446" s="93" t="s">
        <v>11863</v>
      </c>
      <c r="K4446" s="153"/>
      <c r="L4446" s="153"/>
      <c r="M4446" s="153"/>
      <c r="N4446" s="153"/>
      <c r="O4446" s="153"/>
      <c r="P4446" s="153"/>
      <c r="Q4446" s="153"/>
      <c r="R4446" s="153"/>
      <c r="S4446" s="153"/>
    </row>
    <row r="4447" spans="1:19" ht="112.5">
      <c r="A4447" s="277" t="s">
        <v>25424</v>
      </c>
      <c r="B4447" s="253" t="s">
        <v>13</v>
      </c>
      <c r="C4447" s="96" t="s">
        <v>11864</v>
      </c>
      <c r="D4447" s="96" t="s">
        <v>11865</v>
      </c>
      <c r="E4447" s="148">
        <f ca="1">IFERROR(__xludf.DUMMYFUNCTION(" VLOOKUP(A4519, IMPORTRANGE(""https://docs.google.com/spreadsheets/d/1fj_Bhi2XPL3siwIh4sx4VRLAe31yD50oKdj5UlRYW0c/"", ""Сводка!A:AA""), 5, FALSE)"),76)</f>
        <v>76</v>
      </c>
      <c r="F4447" s="148"/>
      <c r="G4447" s="147">
        <f ca="1">IFERROR(__xludf.DUMMYFUNCTION(" VLOOKUP(A4519, IMPORTRANGE(""https://docs.google.com/spreadsheets/d/1QNLbnkR_AongFt22vMfNzfpjZ0CjpI8QI-w0wBnYA1w/"", ""Инфа!A:AA""), 6, FALSE)"),2024)</f>
        <v>2024</v>
      </c>
      <c r="H4447" s="150">
        <v>7300</v>
      </c>
      <c r="I4447" s="156" t="s">
        <v>552</v>
      </c>
      <c r="J4447" s="93"/>
      <c r="K4447" s="153"/>
      <c r="L4447" s="153"/>
      <c r="M4447" s="153"/>
      <c r="N4447" s="153"/>
      <c r="O4447" s="153"/>
      <c r="P4447" s="153"/>
      <c r="Q4447" s="153"/>
      <c r="R4447" s="153"/>
      <c r="S4447" s="153"/>
    </row>
    <row r="4448" spans="1:19" ht="262.5">
      <c r="A4448" s="277" t="s">
        <v>25424</v>
      </c>
      <c r="B4448" s="253" t="s">
        <v>400</v>
      </c>
      <c r="C4448" s="93" t="s">
        <v>11866</v>
      </c>
      <c r="D4448" s="93" t="s">
        <v>11867</v>
      </c>
      <c r="E4448" s="148">
        <f ca="1">IFERROR(__xludf.DUMMYFUNCTION(" VLOOKUP(A4520, IMPORTRANGE(""https://docs.google.com/spreadsheets/d/1fj_Bhi2XPL3siwIh4sx4VRLAe31yD50oKdj5UlRYW0c/"", ""Сводка!A:AA""), 5, FALSE)"),252)</f>
        <v>252</v>
      </c>
      <c r="F4448" s="148" t="s">
        <v>466</v>
      </c>
      <c r="G4448" s="147">
        <f ca="1">IFERROR(__xludf.DUMMYFUNCTION(" VLOOKUP(A4520, IMPORTRANGE(""https://docs.google.com/spreadsheets/d/1QNLbnkR_AongFt22vMfNzfpjZ0CjpI8QI-w0wBnYA1w/"", ""Инфа!A:AA""), 6, FALSE)"),2024)</f>
        <v>2024</v>
      </c>
      <c r="H4448" s="150">
        <v>20100</v>
      </c>
      <c r="I4448" s="160" t="s">
        <v>1841</v>
      </c>
      <c r="J4448" s="93" t="s">
        <v>11868</v>
      </c>
      <c r="K4448" s="153"/>
      <c r="L4448" s="153"/>
      <c r="M4448" s="153"/>
      <c r="N4448" s="153"/>
      <c r="O4448" s="153"/>
      <c r="P4448" s="153"/>
      <c r="Q4448" s="153"/>
      <c r="R4448" s="153"/>
      <c r="S4448" s="153"/>
    </row>
    <row r="4449" spans="1:19" ht="168.75">
      <c r="A4449" s="277" t="s">
        <v>25424</v>
      </c>
      <c r="B4449" s="253" t="s">
        <v>153</v>
      </c>
      <c r="C4449" s="93" t="s">
        <v>11869</v>
      </c>
      <c r="D4449" s="93" t="s">
        <v>11870</v>
      </c>
      <c r="E4449" s="148">
        <f ca="1">IFERROR(__xludf.DUMMYFUNCTION(" VLOOKUP(A4521, IMPORTRANGE(""https://docs.google.com/spreadsheets/d/1fj_Bhi2XPL3siwIh4sx4VRLAe31yD50oKdj5UlRYW0c/"", ""Сводка!A:AA""), 5, FALSE)"),220)</f>
        <v>220</v>
      </c>
      <c r="F4449" s="148" t="s">
        <v>8303</v>
      </c>
      <c r="G4449" s="147">
        <f ca="1">IFERROR(__xludf.DUMMYFUNCTION(" VLOOKUP(A4521, IMPORTRANGE(""https://docs.google.com/spreadsheets/d/1QNLbnkR_AongFt22vMfNzfpjZ0CjpI8QI-w0wBnYA1w/"", ""Инфа!A:AA""), 6, FALSE)"),2024)</f>
        <v>2024</v>
      </c>
      <c r="H4449" s="150">
        <v>11600</v>
      </c>
      <c r="I4449" s="160" t="s">
        <v>1841</v>
      </c>
      <c r="J4449" s="93" t="s">
        <v>11871</v>
      </c>
      <c r="K4449" s="153"/>
      <c r="L4449" s="153"/>
      <c r="M4449" s="153"/>
      <c r="N4449" s="153"/>
      <c r="O4449" s="153"/>
      <c r="P4449" s="153"/>
      <c r="Q4449" s="153"/>
      <c r="R4449" s="153"/>
      <c r="S4449" s="153"/>
    </row>
    <row r="4450" spans="1:19" ht="243.75">
      <c r="A4450" s="277" t="s">
        <v>25424</v>
      </c>
      <c r="B4450" s="253" t="s">
        <v>153</v>
      </c>
      <c r="C4450" s="93" t="s">
        <v>11872</v>
      </c>
      <c r="D4450" s="93" t="s">
        <v>11873</v>
      </c>
      <c r="E4450" s="148">
        <f ca="1">IFERROR(__xludf.DUMMYFUNCTION(" VLOOKUP(A4522, IMPORTRANGE(""https://docs.google.com/spreadsheets/d/1fj_Bhi2XPL3siwIh4sx4VRLAe31yD50oKdj5UlRYW0c/"", ""Сводка!A:AA""), 5, FALSE)"),156)</f>
        <v>156</v>
      </c>
      <c r="F4450" s="148" t="s">
        <v>11874</v>
      </c>
      <c r="G4450" s="147">
        <f ca="1">IFERROR(__xludf.DUMMYFUNCTION(" VLOOKUP(A4522, IMPORTRANGE(""https://docs.google.com/spreadsheets/d/1QNLbnkR_AongFt22vMfNzfpjZ0CjpI8QI-w0wBnYA1w/"", ""Инфа!A:AA""), 6, FALSE)"),2024)</f>
        <v>2024</v>
      </c>
      <c r="H4450" s="150">
        <v>9700</v>
      </c>
      <c r="I4450" s="151" t="s">
        <v>146</v>
      </c>
      <c r="J4450" s="93" t="s">
        <v>11875</v>
      </c>
      <c r="K4450" s="153"/>
      <c r="L4450" s="153"/>
      <c r="M4450" s="153"/>
      <c r="N4450" s="153"/>
      <c r="O4450" s="153"/>
      <c r="P4450" s="153"/>
      <c r="Q4450" s="153"/>
      <c r="R4450" s="153"/>
      <c r="S4450" s="153"/>
    </row>
    <row r="4451" spans="1:19" ht="243.75">
      <c r="A4451" s="277" t="s">
        <v>25424</v>
      </c>
      <c r="B4451" s="253" t="s">
        <v>153</v>
      </c>
      <c r="C4451" s="93" t="s">
        <v>11876</v>
      </c>
      <c r="D4451" s="93" t="s">
        <v>11877</v>
      </c>
      <c r="E4451" s="148">
        <f ca="1">IFERROR(__xludf.DUMMYFUNCTION(" VLOOKUP(A4523, IMPORTRANGE(""https://docs.google.com/spreadsheets/d/1fj_Bhi2XPL3siwIh4sx4VRLAe31yD50oKdj5UlRYW0c/"", ""Сводка!A:AA""), 5, FALSE)"),360)</f>
        <v>360</v>
      </c>
      <c r="F4451" s="148" t="s">
        <v>165</v>
      </c>
      <c r="G4451" s="147">
        <f ca="1">IFERROR(__xludf.DUMMYFUNCTION(" VLOOKUP(A4523, IMPORTRANGE(""https://docs.google.com/spreadsheets/d/1QNLbnkR_AongFt22vMfNzfpjZ0CjpI8QI-w0wBnYA1w/"", ""Инфа!A:AA""), 6, FALSE)"),2024)</f>
        <v>2024</v>
      </c>
      <c r="H4451" s="154">
        <v>15800</v>
      </c>
      <c r="I4451" s="151" t="s">
        <v>146</v>
      </c>
      <c r="J4451" s="93" t="s">
        <v>11878</v>
      </c>
      <c r="K4451" s="153"/>
      <c r="L4451" s="153"/>
      <c r="M4451" s="153"/>
      <c r="N4451" s="153"/>
      <c r="O4451" s="153"/>
      <c r="P4451" s="153"/>
      <c r="Q4451" s="153"/>
      <c r="R4451" s="153"/>
      <c r="S4451" s="153"/>
    </row>
    <row r="4452" spans="1:19" ht="150">
      <c r="A4452" s="277" t="s">
        <v>25424</v>
      </c>
      <c r="B4452" s="253" t="s">
        <v>153</v>
      </c>
      <c r="C4452" s="96" t="s">
        <v>11876</v>
      </c>
      <c r="D4452" s="93" t="s">
        <v>11879</v>
      </c>
      <c r="E4452" s="148">
        <f ca="1">IFERROR(__xludf.DUMMYFUNCTION(" VLOOKUP(A4524, IMPORTRANGE(""https://docs.google.com/spreadsheets/d/1fj_Bhi2XPL3siwIh4sx4VRLAe31yD50oKdj5UlRYW0c/"", ""Сводка!A:AA""), 5, FALSE)"),308)</f>
        <v>308</v>
      </c>
      <c r="F4452" s="148" t="s">
        <v>456</v>
      </c>
      <c r="G4452" s="147">
        <f ca="1">IFERROR(__xludf.DUMMYFUNCTION(" VLOOKUP(A4524, IMPORTRANGE(""https://docs.google.com/spreadsheets/d/1QNLbnkR_AongFt22vMfNzfpjZ0CjpI8QI-w0wBnYA1w/"", ""Инфа!A:AA""), 6, FALSE)"),2024)</f>
        <v>2024</v>
      </c>
      <c r="H4452" s="150">
        <v>14200</v>
      </c>
      <c r="I4452" s="151" t="s">
        <v>146</v>
      </c>
      <c r="J4452" s="93" t="s">
        <v>11880</v>
      </c>
      <c r="K4452" s="153"/>
      <c r="L4452" s="153"/>
      <c r="M4452" s="153"/>
      <c r="N4452" s="153"/>
      <c r="O4452" s="153"/>
      <c r="P4452" s="153"/>
      <c r="Q4452" s="153"/>
      <c r="R4452" s="153"/>
      <c r="S4452" s="153"/>
    </row>
    <row r="4453" spans="1:19" ht="187.5">
      <c r="A4453" s="277" t="s">
        <v>25424</v>
      </c>
      <c r="B4453" s="253" t="s">
        <v>13</v>
      </c>
      <c r="C4453" s="93" t="s">
        <v>11881</v>
      </c>
      <c r="D4453" s="93" t="s">
        <v>11882</v>
      </c>
      <c r="E4453" s="148">
        <f ca="1">IFERROR(__xludf.DUMMYFUNCTION(" VLOOKUP(A4525, IMPORTRANGE(""https://docs.google.com/spreadsheets/d/1fj_Bhi2XPL3siwIh4sx4VRLAe31yD50oKdj5UlRYW0c/"", ""Сводка!A:AA""), 5, FALSE)"),308)</f>
        <v>308</v>
      </c>
      <c r="F4453" s="148" t="s">
        <v>177</v>
      </c>
      <c r="G4453" s="147">
        <f ca="1">IFERROR(__xludf.DUMMYFUNCTION(" VLOOKUP(A4525, IMPORTRANGE(""https://docs.google.com/spreadsheets/d/1QNLbnkR_AongFt22vMfNzfpjZ0CjpI8QI-w0wBnYA1w/"", ""Инфа!A:AA""), 6, FALSE)"),2024)</f>
        <v>2024</v>
      </c>
      <c r="H4453" s="150">
        <v>14200</v>
      </c>
      <c r="I4453" s="151" t="s">
        <v>146</v>
      </c>
      <c r="J4453" s="93" t="s">
        <v>11883</v>
      </c>
      <c r="K4453" s="153"/>
      <c r="L4453" s="153"/>
      <c r="M4453" s="153"/>
      <c r="N4453" s="153"/>
      <c r="O4453" s="153"/>
      <c r="P4453" s="153"/>
      <c r="Q4453" s="153"/>
      <c r="R4453" s="153"/>
      <c r="S4453" s="153"/>
    </row>
    <row r="4454" spans="1:19" ht="37.5">
      <c r="A4454" s="277" t="s">
        <v>25424</v>
      </c>
      <c r="B4454" s="253" t="s">
        <v>400</v>
      </c>
      <c r="C4454" s="93" t="s">
        <v>11884</v>
      </c>
      <c r="D4454" s="93" t="s">
        <v>11885</v>
      </c>
      <c r="E4454" s="148">
        <f ca="1">IFERROR(__xludf.DUMMYFUNCTION(" VLOOKUP(A4526, IMPORTRANGE(""https://docs.google.com/spreadsheets/d/1fj_Bhi2XPL3siwIh4sx4VRLAe31yD50oKdj5UlRYW0c/"", ""Сводка!A:AA""), 5, FALSE)"),136)</f>
        <v>136</v>
      </c>
      <c r="F4454" s="148" t="s">
        <v>415</v>
      </c>
      <c r="G4454" s="147">
        <f ca="1">IFERROR(__xludf.DUMMYFUNCTION(" VLOOKUP(A4526, IMPORTRANGE(""https://docs.google.com/spreadsheets/d/1QNLbnkR_AongFt22vMfNzfpjZ0CjpI8QI-w0wBnYA1w/"", ""Инфа!A:AA""), 6, FALSE)"),2024)</f>
        <v>2024</v>
      </c>
      <c r="H4454" s="150">
        <v>13200</v>
      </c>
      <c r="I4454" s="151" t="s">
        <v>5747</v>
      </c>
      <c r="J4454" s="93" t="s">
        <v>11886</v>
      </c>
      <c r="K4454" s="153"/>
      <c r="L4454" s="153"/>
      <c r="M4454" s="153"/>
      <c r="N4454" s="153"/>
      <c r="O4454" s="153"/>
      <c r="P4454" s="153"/>
      <c r="Q4454" s="153"/>
      <c r="R4454" s="153"/>
      <c r="S4454" s="153"/>
    </row>
    <row r="4455" spans="1:19" ht="37.5">
      <c r="A4455" s="277" t="s">
        <v>25424</v>
      </c>
      <c r="B4455" s="253" t="s">
        <v>400</v>
      </c>
      <c r="C4455" s="93" t="s">
        <v>11884</v>
      </c>
      <c r="D4455" s="93" t="s">
        <v>11887</v>
      </c>
      <c r="E4455" s="148">
        <f ca="1">IFERROR(__xludf.DUMMYFUNCTION(" VLOOKUP(A4527, IMPORTRANGE(""https://docs.google.com/spreadsheets/d/1fj_Bhi2XPL3siwIh4sx4VRLAe31yD50oKdj5UlRYW0c/"", ""Сводка!A:AA""), 5, FALSE)"),152)</f>
        <v>152</v>
      </c>
      <c r="F4455" s="148" t="s">
        <v>415</v>
      </c>
      <c r="G4455" s="147">
        <f ca="1">IFERROR(__xludf.DUMMYFUNCTION(" VLOOKUP(A4527, IMPORTRANGE(""https://docs.google.com/spreadsheets/d/1QNLbnkR_AongFt22vMfNzfpjZ0CjpI8QI-w0wBnYA1w/"", ""Инфа!A:AA""), 6, FALSE)"),2024)</f>
        <v>2024</v>
      </c>
      <c r="H4455" s="150">
        <v>9600</v>
      </c>
      <c r="I4455" s="151" t="s">
        <v>5747</v>
      </c>
      <c r="J4455" s="93" t="s">
        <v>11886</v>
      </c>
      <c r="K4455" s="153"/>
      <c r="L4455" s="153"/>
      <c r="M4455" s="153"/>
      <c r="N4455" s="153"/>
      <c r="O4455" s="153"/>
      <c r="P4455" s="153"/>
      <c r="Q4455" s="153"/>
      <c r="R4455" s="153"/>
      <c r="S4455" s="153"/>
    </row>
    <row r="4456" spans="1:19" ht="93.75">
      <c r="A4456" s="277" t="s">
        <v>25424</v>
      </c>
      <c r="B4456" s="253" t="s">
        <v>153</v>
      </c>
      <c r="C4456" s="96" t="s">
        <v>4863</v>
      </c>
      <c r="D4456" s="96" t="s">
        <v>11888</v>
      </c>
      <c r="E4456" s="148">
        <f ca="1">IFERROR(__xludf.DUMMYFUNCTION(" VLOOKUP(A4528, IMPORTRANGE(""https://docs.google.com/spreadsheets/d/1fj_Bhi2XPL3siwIh4sx4VRLAe31yD50oKdj5UlRYW0c/"", ""Сводка!A:AA""), 5, FALSE)"),340)</f>
        <v>340</v>
      </c>
      <c r="F4456" s="148" t="s">
        <v>415</v>
      </c>
      <c r="G4456" s="147">
        <f ca="1">IFERROR(__xludf.DUMMYFUNCTION(" VLOOKUP(A4528, IMPORTRANGE(""https://docs.google.com/spreadsheets/d/1QNLbnkR_AongFt22vMfNzfpjZ0CjpI8QI-w0wBnYA1w/"", ""Инфа!A:AA""), 6, FALSE)"),2024)</f>
        <v>2024</v>
      </c>
      <c r="H4456" s="150">
        <v>25400</v>
      </c>
      <c r="I4456" s="151" t="s">
        <v>72</v>
      </c>
      <c r="J4456" s="93" t="s">
        <v>11889</v>
      </c>
      <c r="K4456" s="153"/>
      <c r="L4456" s="153"/>
      <c r="M4456" s="153"/>
      <c r="N4456" s="153"/>
      <c r="O4456" s="153"/>
      <c r="P4456" s="153"/>
      <c r="Q4456" s="153"/>
      <c r="R4456" s="153"/>
      <c r="S4456" s="153"/>
    </row>
    <row r="4457" spans="1:19" ht="243.75">
      <c r="A4457" s="277" t="s">
        <v>25424</v>
      </c>
      <c r="B4457" s="253" t="s">
        <v>400</v>
      </c>
      <c r="C4457" s="96" t="s">
        <v>4863</v>
      </c>
      <c r="D4457" s="96" t="s">
        <v>11890</v>
      </c>
      <c r="E4457" s="148">
        <f ca="1">IFERROR(__xludf.DUMMYFUNCTION(" VLOOKUP(A4529, IMPORTRANGE(""https://docs.google.com/spreadsheets/d/1fj_Bhi2XPL3siwIh4sx4VRLAe31yD50oKdj5UlRYW0c/"", ""Сводка!A:AA""), 5, FALSE)"),240)</f>
        <v>240</v>
      </c>
      <c r="F4457" s="148" t="s">
        <v>50</v>
      </c>
      <c r="G4457" s="147">
        <f ca="1">IFERROR(__xludf.DUMMYFUNCTION(" VLOOKUP(A4529, IMPORTRANGE(""https://docs.google.com/spreadsheets/d/1QNLbnkR_AongFt22vMfNzfpjZ0CjpI8QI-w0wBnYA1w/"", ""Инфа!A:AA""), 6, FALSE)"),2024)</f>
        <v>2024</v>
      </c>
      <c r="H4457" s="150">
        <v>12200</v>
      </c>
      <c r="I4457" s="151" t="s">
        <v>614</v>
      </c>
      <c r="J4457" s="93" t="s">
        <v>11891</v>
      </c>
      <c r="K4457" s="153"/>
      <c r="L4457" s="153"/>
      <c r="M4457" s="153"/>
      <c r="N4457" s="153"/>
      <c r="O4457" s="153"/>
      <c r="P4457" s="153"/>
      <c r="Q4457" s="153"/>
      <c r="R4457" s="153"/>
      <c r="S4457" s="153"/>
    </row>
    <row r="4458" spans="1:19" ht="225">
      <c r="A4458" s="277" t="s">
        <v>25424</v>
      </c>
      <c r="B4458" s="253" t="s">
        <v>153</v>
      </c>
      <c r="C4458" s="103" t="s">
        <v>11892</v>
      </c>
      <c r="D4458" s="103" t="s">
        <v>11893</v>
      </c>
      <c r="E4458" s="148">
        <f ca="1">IFERROR(__xludf.DUMMYFUNCTION(" VLOOKUP(A4530, IMPORTRANGE(""https://docs.google.com/spreadsheets/d/1fj_Bhi2XPL3siwIh4sx4VRLAe31yD50oKdj5UlRYW0c/"", ""Сводка!A:AA""), 5, FALSE)"),148)</f>
        <v>148</v>
      </c>
      <c r="F4458" s="147" t="s">
        <v>266</v>
      </c>
      <c r="G4458" s="147">
        <f ca="1">IFERROR(__xludf.DUMMYFUNCTION(" VLOOKUP(A4530, IMPORTRANGE(""https://docs.google.com/spreadsheets/d/1QNLbnkR_AongFt22vMfNzfpjZ0CjpI8QI-w0wBnYA1w/"", ""Инфа!A:AA""), 6, FALSE)"),2024)</f>
        <v>2024</v>
      </c>
      <c r="H4458" s="150">
        <v>9400</v>
      </c>
      <c r="I4458" s="151" t="s">
        <v>146</v>
      </c>
      <c r="J4458" s="93" t="s">
        <v>11894</v>
      </c>
      <c r="K4458" s="153"/>
      <c r="L4458" s="153"/>
      <c r="M4458" s="153"/>
      <c r="N4458" s="153"/>
      <c r="O4458" s="153"/>
      <c r="P4458" s="153"/>
      <c r="Q4458" s="153"/>
      <c r="R4458" s="153"/>
      <c r="S4458" s="153"/>
    </row>
    <row r="4459" spans="1:19" ht="262.5">
      <c r="A4459" s="277" t="s">
        <v>25424</v>
      </c>
      <c r="B4459" s="253" t="s">
        <v>153</v>
      </c>
      <c r="C4459" s="93" t="s">
        <v>11892</v>
      </c>
      <c r="D4459" s="93" t="s">
        <v>11895</v>
      </c>
      <c r="E4459" s="148">
        <f ca="1">IFERROR(__xludf.DUMMYFUNCTION(" VLOOKUP(A4531, IMPORTRANGE(""https://docs.google.com/spreadsheets/d/1fj_Bhi2XPL3siwIh4sx4VRLAe31yD50oKdj5UlRYW0c/"", ""Сводка!A:AA""), 5, FALSE)"),176)</f>
        <v>176</v>
      </c>
      <c r="F4459" s="148" t="s">
        <v>108</v>
      </c>
      <c r="G4459" s="147">
        <f ca="1">IFERROR(__xludf.DUMMYFUNCTION(" VLOOKUP(A4531, IMPORTRANGE(""https://docs.google.com/spreadsheets/d/1QNLbnkR_AongFt22vMfNzfpjZ0CjpI8QI-w0wBnYA1w/"", ""Инфа!A:AA""), 6, FALSE)"),2024)</f>
        <v>2024</v>
      </c>
      <c r="H4459" s="150">
        <v>10300</v>
      </c>
      <c r="I4459" s="151" t="s">
        <v>146</v>
      </c>
      <c r="J4459" s="93" t="s">
        <v>11896</v>
      </c>
      <c r="K4459" s="153"/>
      <c r="L4459" s="153"/>
      <c r="M4459" s="153"/>
      <c r="N4459" s="153"/>
      <c r="O4459" s="153"/>
      <c r="P4459" s="153"/>
      <c r="Q4459" s="153"/>
      <c r="R4459" s="153"/>
      <c r="S4459" s="153"/>
    </row>
    <row r="4460" spans="1:19" ht="262.5">
      <c r="A4460" s="277" t="s">
        <v>25424</v>
      </c>
      <c r="B4460" s="253" t="s">
        <v>153</v>
      </c>
      <c r="C4460" s="93" t="s">
        <v>11897</v>
      </c>
      <c r="D4460" s="93" t="s">
        <v>11898</v>
      </c>
      <c r="E4460" s="148">
        <f ca="1">IFERROR(__xludf.DUMMYFUNCTION(" VLOOKUP(A4532, IMPORTRANGE(""https://docs.google.com/spreadsheets/d/1fj_Bhi2XPL3siwIh4sx4VRLAe31yD50oKdj5UlRYW0c/"", ""Сводка!A:AA""), 5, FALSE)"),128)</f>
        <v>128</v>
      </c>
      <c r="F4460" s="148" t="s">
        <v>26</v>
      </c>
      <c r="G4460" s="147">
        <f ca="1">IFERROR(__xludf.DUMMYFUNCTION(" VLOOKUP(A4532, IMPORTRANGE(""https://docs.google.com/spreadsheets/d/1QNLbnkR_AongFt22vMfNzfpjZ0CjpI8QI-w0wBnYA1w/"", ""Инфа!A:AA""), 6, FALSE)"),2024)</f>
        <v>2024</v>
      </c>
      <c r="H4460" s="150">
        <v>12700</v>
      </c>
      <c r="I4460" s="151" t="s">
        <v>67</v>
      </c>
      <c r="J4460" s="93" t="s">
        <v>11899</v>
      </c>
      <c r="K4460" s="153"/>
      <c r="L4460" s="153"/>
      <c r="M4460" s="153"/>
      <c r="N4460" s="153"/>
      <c r="O4460" s="153"/>
      <c r="P4460" s="153"/>
      <c r="Q4460" s="153"/>
      <c r="R4460" s="153"/>
      <c r="S4460" s="153"/>
    </row>
    <row r="4461" spans="1:19" ht="131.25">
      <c r="A4461" s="277" t="s">
        <v>25424</v>
      </c>
      <c r="B4461" s="253" t="s">
        <v>13</v>
      </c>
      <c r="C4461" s="96" t="s">
        <v>11900</v>
      </c>
      <c r="D4461" s="96" t="s">
        <v>11901</v>
      </c>
      <c r="E4461" s="148">
        <f ca="1">IFERROR(__xludf.DUMMYFUNCTION(" VLOOKUP(A4533, IMPORTRANGE(""https://docs.google.com/spreadsheets/d/1fj_Bhi2XPL3siwIh4sx4VRLAe31yD50oKdj5UlRYW0c/"", ""Сводка!A:AA""), 5, FALSE)"),216)</f>
        <v>216</v>
      </c>
      <c r="F4461" s="165" t="s">
        <v>11902</v>
      </c>
      <c r="G4461" s="147">
        <f ca="1">IFERROR(__xludf.DUMMYFUNCTION(" VLOOKUP(A4533, IMPORTRANGE(""https://docs.google.com/spreadsheets/d/1QNLbnkR_AongFt22vMfNzfpjZ0CjpI8QI-w0wBnYA1w/"", ""Инфа!A:AA""), 6, FALSE)"),2024)</f>
        <v>2024</v>
      </c>
      <c r="H4461" s="150">
        <v>18000</v>
      </c>
      <c r="I4461" s="151" t="s">
        <v>67</v>
      </c>
      <c r="J4461" s="93" t="s">
        <v>11903</v>
      </c>
      <c r="K4461" s="153"/>
      <c r="L4461" s="153"/>
      <c r="M4461" s="153"/>
      <c r="N4461" s="153"/>
      <c r="O4461" s="153"/>
      <c r="P4461" s="153"/>
      <c r="Q4461" s="153"/>
      <c r="R4461" s="153"/>
      <c r="S4461" s="153"/>
    </row>
    <row r="4462" spans="1:19" ht="150">
      <c r="A4462" s="277" t="s">
        <v>25424</v>
      </c>
      <c r="B4462" s="253" t="s">
        <v>153</v>
      </c>
      <c r="C4462" s="93" t="s">
        <v>11904</v>
      </c>
      <c r="D4462" s="93" t="s">
        <v>11905</v>
      </c>
      <c r="E4462" s="148">
        <f ca="1">IFERROR(__xludf.DUMMYFUNCTION(" VLOOKUP(A4534, IMPORTRANGE(""https://docs.google.com/spreadsheets/d/1fj_Bhi2XPL3siwIh4sx4VRLAe31yD50oKdj5UlRYW0c/"", ""Сводка!A:AA""), 5, FALSE)"),168)</f>
        <v>168</v>
      </c>
      <c r="F4462" s="148" t="s">
        <v>415</v>
      </c>
      <c r="G4462" s="147">
        <f ca="1">IFERROR(__xludf.DUMMYFUNCTION(" VLOOKUP(A4534, IMPORTRANGE(""https://docs.google.com/spreadsheets/d/1QNLbnkR_AongFt22vMfNzfpjZ0CjpI8QI-w0wBnYA1w/"", ""Инфа!A:AA""), 6, FALSE)"),2024)</f>
        <v>2024</v>
      </c>
      <c r="H4462" s="150">
        <v>15100</v>
      </c>
      <c r="I4462" s="151" t="s">
        <v>210</v>
      </c>
      <c r="J4462" s="93" t="s">
        <v>11906</v>
      </c>
      <c r="K4462" s="153"/>
      <c r="L4462" s="153"/>
      <c r="M4462" s="153"/>
      <c r="N4462" s="153"/>
      <c r="O4462" s="153"/>
      <c r="P4462" s="153"/>
      <c r="Q4462" s="153"/>
      <c r="R4462" s="153"/>
      <c r="S4462" s="153"/>
    </row>
    <row r="4463" spans="1:19" ht="75">
      <c r="A4463" s="277" t="s">
        <v>25424</v>
      </c>
      <c r="B4463" s="253" t="s">
        <v>153</v>
      </c>
      <c r="C4463" s="93" t="s">
        <v>11907</v>
      </c>
      <c r="D4463" s="93" t="s">
        <v>11908</v>
      </c>
      <c r="E4463" s="148">
        <f ca="1">IFERROR(__xludf.DUMMYFUNCTION(" VLOOKUP(A4535, IMPORTRANGE(""https://docs.google.com/spreadsheets/d/1fj_Bhi2XPL3siwIh4sx4VRLAe31yD50oKdj5UlRYW0c/"", ""Сводка!A:AA""), 5, FALSE)"),324)</f>
        <v>324</v>
      </c>
      <c r="F4463" s="148" t="s">
        <v>50</v>
      </c>
      <c r="G4463" s="147">
        <f ca="1">IFERROR(__xludf.DUMMYFUNCTION(" VLOOKUP(A4535, IMPORTRANGE(""https://docs.google.com/spreadsheets/d/1QNLbnkR_AongFt22vMfNzfpjZ0CjpI8QI-w0wBnYA1w/"", ""Инфа!A:AA""), 6, FALSE)"),2024)</f>
        <v>2024</v>
      </c>
      <c r="H4463" s="150">
        <v>14700</v>
      </c>
      <c r="I4463" s="151" t="s">
        <v>2064</v>
      </c>
      <c r="J4463" s="93" t="s">
        <v>11909</v>
      </c>
      <c r="K4463" s="153"/>
      <c r="L4463" s="153"/>
      <c r="M4463" s="153"/>
      <c r="N4463" s="153"/>
      <c r="O4463" s="153"/>
      <c r="P4463" s="153"/>
      <c r="Q4463" s="153"/>
      <c r="R4463" s="153"/>
      <c r="S4463" s="153"/>
    </row>
    <row r="4464" spans="1:19" ht="93.75">
      <c r="A4464" s="277" t="s">
        <v>25424</v>
      </c>
      <c r="B4464" s="253" t="s">
        <v>400</v>
      </c>
      <c r="C4464" s="93" t="s">
        <v>11910</v>
      </c>
      <c r="D4464" s="93" t="s">
        <v>8074</v>
      </c>
      <c r="E4464" s="148">
        <f ca="1">IFERROR(__xludf.DUMMYFUNCTION(" VLOOKUP(A4536, IMPORTRANGE(""https://docs.google.com/spreadsheets/d/1fj_Bhi2XPL3siwIh4sx4VRLAe31yD50oKdj5UlRYW0c/"", ""Сводка!A:AA""), 5, FALSE)"),164)</f>
        <v>164</v>
      </c>
      <c r="F4464" s="148" t="s">
        <v>1296</v>
      </c>
      <c r="G4464" s="147">
        <f ca="1">IFERROR(__xludf.DUMMYFUNCTION(" VLOOKUP(A4536, IMPORTRANGE(""https://docs.google.com/spreadsheets/d/1QNLbnkR_AongFt22vMfNzfpjZ0CjpI8QI-w0wBnYA1w/"", ""Инфа!A:AA""), 6, FALSE)"),2024)</f>
        <v>2024</v>
      </c>
      <c r="H4464" s="150">
        <v>9900</v>
      </c>
      <c r="I4464" s="151" t="s">
        <v>1110</v>
      </c>
      <c r="J4464" s="93" t="s">
        <v>11911</v>
      </c>
      <c r="K4464" s="153"/>
      <c r="L4464" s="153"/>
      <c r="M4464" s="153"/>
      <c r="N4464" s="153"/>
      <c r="O4464" s="153"/>
      <c r="P4464" s="153"/>
      <c r="Q4464" s="153"/>
      <c r="R4464" s="153"/>
      <c r="S4464" s="153"/>
    </row>
    <row r="4465" spans="1:19" ht="206.25">
      <c r="A4465" s="277" t="s">
        <v>25424</v>
      </c>
      <c r="B4465" s="253" t="s">
        <v>153</v>
      </c>
      <c r="C4465" s="93" t="s">
        <v>11912</v>
      </c>
      <c r="D4465" s="93" t="s">
        <v>11913</v>
      </c>
      <c r="E4465" s="148">
        <f ca="1">IFERROR(__xludf.DUMMYFUNCTION(" VLOOKUP(A4537, IMPORTRANGE(""https://docs.google.com/spreadsheets/d/1fj_Bhi2XPL3siwIh4sx4VRLAe31yD50oKdj5UlRYW0c/"", ""Сводка!A:AA""), 5, FALSE)"),188)</f>
        <v>188</v>
      </c>
      <c r="F4465" s="148" t="s">
        <v>50</v>
      </c>
      <c r="G4465" s="147">
        <f ca="1">IFERROR(__xludf.DUMMYFUNCTION(" VLOOKUP(A4537, IMPORTRANGE(""https://docs.google.com/spreadsheets/d/1QNLbnkR_AongFt22vMfNzfpjZ0CjpI8QI-w0wBnYA1w/"", ""Инфа!A:AA""), 6, FALSE)"),2024)</f>
        <v>2024</v>
      </c>
      <c r="H4465" s="150">
        <v>10600</v>
      </c>
      <c r="I4465" s="151" t="s">
        <v>614</v>
      </c>
      <c r="J4465" s="93" t="s">
        <v>11914</v>
      </c>
      <c r="K4465" s="153"/>
      <c r="L4465" s="153"/>
      <c r="M4465" s="153"/>
      <c r="N4465" s="153"/>
      <c r="O4465" s="153"/>
      <c r="P4465" s="153"/>
      <c r="Q4465" s="153"/>
      <c r="R4465" s="153"/>
      <c r="S4465" s="153"/>
    </row>
    <row r="4466" spans="1:19" ht="150">
      <c r="A4466" s="277" t="s">
        <v>25424</v>
      </c>
      <c r="B4466" s="253" t="s">
        <v>400</v>
      </c>
      <c r="C4466" s="93" t="s">
        <v>11915</v>
      </c>
      <c r="D4466" s="93" t="s">
        <v>11916</v>
      </c>
      <c r="E4466" s="148">
        <f ca="1">IFERROR(__xludf.DUMMYFUNCTION(" VLOOKUP(A4538, IMPORTRANGE(""https://docs.google.com/spreadsheets/d/1fj_Bhi2XPL3siwIh4sx4VRLAe31yD50oKdj5UlRYW0c/"", ""Сводка!A:AA""), 5, FALSE)"),196)</f>
        <v>196</v>
      </c>
      <c r="F4466" s="148" t="s">
        <v>599</v>
      </c>
      <c r="G4466" s="147">
        <f ca="1">IFERROR(__xludf.DUMMYFUNCTION(" VLOOKUP(A4538, IMPORTRANGE(""https://docs.google.com/spreadsheets/d/1QNLbnkR_AongFt22vMfNzfpjZ0CjpI8QI-w0wBnYA1w/"", ""Инфа!A:AA""), 6, FALSE)"),2024)</f>
        <v>2024</v>
      </c>
      <c r="H4466" s="150">
        <v>10900</v>
      </c>
      <c r="I4466" s="151" t="s">
        <v>11917</v>
      </c>
      <c r="J4466" s="93" t="s">
        <v>11918</v>
      </c>
      <c r="K4466" s="153"/>
      <c r="L4466" s="153"/>
      <c r="M4466" s="153"/>
      <c r="N4466" s="153"/>
      <c r="O4466" s="153"/>
      <c r="P4466" s="153"/>
      <c r="Q4466" s="153"/>
      <c r="R4466" s="153"/>
      <c r="S4466" s="153"/>
    </row>
    <row r="4467" spans="1:19" ht="131.25">
      <c r="A4467" s="277" t="s">
        <v>25424</v>
      </c>
      <c r="B4467" s="253" t="s">
        <v>400</v>
      </c>
      <c r="C4467" s="93" t="s">
        <v>11919</v>
      </c>
      <c r="D4467" s="93" t="s">
        <v>11920</v>
      </c>
      <c r="E4467" s="148">
        <f ca="1">IFERROR(__xludf.DUMMYFUNCTION(" VLOOKUP(A4539, IMPORTRANGE(""https://docs.google.com/spreadsheets/d/1fj_Bhi2XPL3siwIh4sx4VRLAe31yD50oKdj5UlRYW0c/"", ""Сводка!A:AA""), 5, FALSE)"),328)</f>
        <v>328</v>
      </c>
      <c r="F4467" s="148" t="s">
        <v>11921</v>
      </c>
      <c r="G4467" s="147">
        <f ca="1">IFERROR(__xludf.DUMMYFUNCTION(" VLOOKUP(A4539, IMPORTRANGE(""https://docs.google.com/spreadsheets/d/1QNLbnkR_AongFt22vMfNzfpjZ0CjpI8QI-w0wBnYA1w/"", ""Инфа!A:AA""), 6, FALSE)"),2024)</f>
        <v>2024</v>
      </c>
      <c r="H4467" s="150">
        <v>14800</v>
      </c>
      <c r="I4467" s="151" t="s">
        <v>1653</v>
      </c>
      <c r="J4467" s="93" t="s">
        <v>11922</v>
      </c>
      <c r="K4467" s="153"/>
      <c r="L4467" s="153"/>
      <c r="M4467" s="153"/>
      <c r="N4467" s="153"/>
      <c r="O4467" s="153"/>
      <c r="P4467" s="153"/>
      <c r="Q4467" s="153"/>
      <c r="R4467" s="153"/>
      <c r="S4467" s="153"/>
    </row>
    <row r="4468" spans="1:19" ht="243.75">
      <c r="A4468" s="277" t="s">
        <v>25424</v>
      </c>
      <c r="B4468" s="253" t="s">
        <v>400</v>
      </c>
      <c r="C4468" s="93" t="s">
        <v>11923</v>
      </c>
      <c r="D4468" s="93" t="s">
        <v>11924</v>
      </c>
      <c r="E4468" s="148">
        <f ca="1">IFERROR(__xludf.DUMMYFUNCTION(" VLOOKUP(A4540, IMPORTRANGE(""https://docs.google.com/spreadsheets/d/1fj_Bhi2XPL3siwIh4sx4VRLAe31yD50oKdj5UlRYW0c/"", ""Сводка!A:AA""), 5, FALSE)"),184)</f>
        <v>184</v>
      </c>
      <c r="F4468" s="148" t="s">
        <v>415</v>
      </c>
      <c r="G4468" s="147">
        <f ca="1">IFERROR(__xludf.DUMMYFUNCTION(" VLOOKUP(A4540, IMPORTRANGE(""https://docs.google.com/spreadsheets/d/1QNLbnkR_AongFt22vMfNzfpjZ0CjpI8QI-w0wBnYA1w/"", ""Инфа!A:AA""), 6, FALSE)"),2024)</f>
        <v>2024</v>
      </c>
      <c r="H4468" s="150">
        <v>10500</v>
      </c>
      <c r="I4468" s="151" t="s">
        <v>927</v>
      </c>
      <c r="J4468" s="93" t="s">
        <v>11925</v>
      </c>
      <c r="K4468" s="153"/>
      <c r="L4468" s="153"/>
      <c r="M4468" s="153"/>
      <c r="N4468" s="153"/>
      <c r="O4468" s="153"/>
      <c r="P4468" s="153"/>
      <c r="Q4468" s="153"/>
      <c r="R4468" s="153"/>
      <c r="S4468" s="153"/>
    </row>
    <row r="4469" spans="1:19" ht="93.75">
      <c r="A4469" s="277" t="s">
        <v>25424</v>
      </c>
      <c r="B4469" s="253" t="s">
        <v>153</v>
      </c>
      <c r="C4469" s="93" t="s">
        <v>11926</v>
      </c>
      <c r="D4469" s="93" t="s">
        <v>11927</v>
      </c>
      <c r="E4469" s="148">
        <f ca="1">IFERROR(__xludf.DUMMYFUNCTION(" VLOOKUP(A4541, IMPORTRANGE(""https://docs.google.com/spreadsheets/d/1fj_Bhi2XPL3siwIh4sx4VRLAe31yD50oKdj5UlRYW0c/"", ""Сводка!A:AA""), 5, FALSE)"),144)</f>
        <v>144</v>
      </c>
      <c r="F4469" s="148" t="s">
        <v>1291</v>
      </c>
      <c r="G4469" s="147">
        <f ca="1">IFERROR(__xludf.DUMMYFUNCTION(" VLOOKUP(A4541, IMPORTRANGE(""https://docs.google.com/spreadsheets/d/1QNLbnkR_AongFt22vMfNzfpjZ0CjpI8QI-w0wBnYA1w/"", ""Инфа!A:AA""), 6, FALSE)"),2024)</f>
        <v>2024</v>
      </c>
      <c r="H4469" s="150">
        <v>13600</v>
      </c>
      <c r="I4469" s="156" t="s">
        <v>370</v>
      </c>
      <c r="J4469" s="93" t="s">
        <v>11928</v>
      </c>
      <c r="K4469" s="153"/>
      <c r="L4469" s="153"/>
      <c r="M4469" s="153"/>
      <c r="N4469" s="153"/>
      <c r="O4469" s="153"/>
      <c r="P4469" s="153"/>
      <c r="Q4469" s="153"/>
      <c r="R4469" s="153"/>
      <c r="S4469" s="153"/>
    </row>
    <row r="4470" spans="1:19" ht="150">
      <c r="A4470" s="277" t="s">
        <v>25424</v>
      </c>
      <c r="B4470" s="253" t="s">
        <v>153</v>
      </c>
      <c r="C4470" s="93" t="s">
        <v>11926</v>
      </c>
      <c r="D4470" s="93" t="s">
        <v>11929</v>
      </c>
      <c r="E4470" s="148">
        <f ca="1">IFERROR(__xludf.DUMMYFUNCTION(" VLOOKUP(A4542, IMPORTRANGE(""https://docs.google.com/spreadsheets/d/1fj_Bhi2XPL3siwIh4sx4VRLAe31yD50oKdj5UlRYW0c/"", ""Сводка!A:AA""), 5, FALSE)"),160)</f>
        <v>160</v>
      </c>
      <c r="F4470" s="148" t="s">
        <v>108</v>
      </c>
      <c r="G4470" s="147">
        <f ca="1">IFERROR(__xludf.DUMMYFUNCTION(" VLOOKUP(A4542, IMPORTRANGE(""https://docs.google.com/spreadsheets/d/1QNLbnkR_AongFt22vMfNzfpjZ0CjpI8QI-w0wBnYA1w/"", ""Инфа!A:AA""), 6, FALSE)"),2024)</f>
        <v>2024</v>
      </c>
      <c r="H4470" s="150">
        <v>14600</v>
      </c>
      <c r="I4470" s="156" t="s">
        <v>370</v>
      </c>
      <c r="J4470" s="93" t="s">
        <v>11930</v>
      </c>
      <c r="K4470" s="153"/>
      <c r="L4470" s="153"/>
      <c r="M4470" s="153"/>
      <c r="N4470" s="153"/>
      <c r="O4470" s="153"/>
      <c r="P4470" s="153"/>
      <c r="Q4470" s="153"/>
      <c r="R4470" s="153"/>
      <c r="S4470" s="153"/>
    </row>
    <row r="4471" spans="1:19" ht="262.5">
      <c r="A4471" s="277" t="s">
        <v>25424</v>
      </c>
      <c r="B4471" s="253" t="s">
        <v>153</v>
      </c>
      <c r="C4471" s="93" t="s">
        <v>11931</v>
      </c>
      <c r="D4471" s="93" t="s">
        <v>11932</v>
      </c>
      <c r="E4471" s="148">
        <f ca="1">IFERROR(__xludf.DUMMYFUNCTION(" VLOOKUP(A4543, IMPORTRANGE(""https://docs.google.com/spreadsheets/d/1fj_Bhi2XPL3siwIh4sx4VRLAe31yD50oKdj5UlRYW0c/"", ""Сводка!A:AA""), 5, FALSE)"),204)</f>
        <v>204</v>
      </c>
      <c r="F4471" s="148" t="s">
        <v>26</v>
      </c>
      <c r="G4471" s="147">
        <f ca="1">IFERROR(__xludf.DUMMYFUNCTION(" VLOOKUP(A4543, IMPORTRANGE(""https://docs.google.com/spreadsheets/d/1QNLbnkR_AongFt22vMfNzfpjZ0CjpI8QI-w0wBnYA1w/"", ""Инфа!A:AA""), 6, FALSE)"),2024)</f>
        <v>2024</v>
      </c>
      <c r="H4471" s="150">
        <v>11100</v>
      </c>
      <c r="I4471" s="151" t="s">
        <v>161</v>
      </c>
      <c r="J4471" s="93" t="s">
        <v>11933</v>
      </c>
      <c r="K4471" s="153"/>
      <c r="L4471" s="153"/>
      <c r="M4471" s="153"/>
      <c r="N4471" s="153"/>
      <c r="O4471" s="153"/>
      <c r="P4471" s="153"/>
      <c r="Q4471" s="153"/>
      <c r="R4471" s="153"/>
      <c r="S4471" s="153"/>
    </row>
    <row r="4472" spans="1:19" ht="187.5">
      <c r="A4472" s="277" t="s">
        <v>25424</v>
      </c>
      <c r="B4472" s="253" t="s">
        <v>153</v>
      </c>
      <c r="C4472" s="93" t="s">
        <v>11934</v>
      </c>
      <c r="D4472" s="93" t="s">
        <v>11935</v>
      </c>
      <c r="E4472" s="148">
        <f ca="1">IFERROR(__xludf.DUMMYFUNCTION(" VLOOKUP(A4544, IMPORTRANGE(""https://docs.google.com/spreadsheets/d/1fj_Bhi2XPL3siwIh4sx4VRLAe31yD50oKdj5UlRYW0c/"", ""Сводка!A:AA""), 5, FALSE)"),372)</f>
        <v>372</v>
      </c>
      <c r="F4472" s="148" t="s">
        <v>165</v>
      </c>
      <c r="G4472" s="147">
        <f ca="1">IFERROR(__xludf.DUMMYFUNCTION(" VLOOKUP(A4544, IMPORTRANGE(""https://docs.google.com/spreadsheets/d/1QNLbnkR_AongFt22vMfNzfpjZ0CjpI8QI-w0wBnYA1w/"", ""Инфа!A:AA""), 6, FALSE)"),2024)</f>
        <v>2024</v>
      </c>
      <c r="H4472" s="154">
        <v>16200</v>
      </c>
      <c r="I4472" s="151" t="s">
        <v>161</v>
      </c>
      <c r="J4472" s="93" t="s">
        <v>11936</v>
      </c>
      <c r="K4472" s="153"/>
      <c r="L4472" s="153"/>
      <c r="M4472" s="153"/>
      <c r="N4472" s="153"/>
      <c r="O4472" s="153"/>
      <c r="P4472" s="153"/>
      <c r="Q4472" s="153"/>
      <c r="R4472" s="153"/>
      <c r="S4472" s="153"/>
    </row>
    <row r="4473" spans="1:19" ht="262.5">
      <c r="A4473" s="277" t="s">
        <v>25424</v>
      </c>
      <c r="B4473" s="253" t="s">
        <v>400</v>
      </c>
      <c r="C4473" s="93" t="s">
        <v>11937</v>
      </c>
      <c r="D4473" s="93" t="s">
        <v>11938</v>
      </c>
      <c r="E4473" s="148">
        <f ca="1">IFERROR(__xludf.DUMMYFUNCTION(" VLOOKUP(A4545, IMPORTRANGE(""https://docs.google.com/spreadsheets/d/1fj_Bhi2XPL3siwIh4sx4VRLAe31yD50oKdj5UlRYW0c/"", ""Сводка!A:AA""), 5, FALSE)"),344)</f>
        <v>344</v>
      </c>
      <c r="F4473" s="148" t="s">
        <v>415</v>
      </c>
      <c r="G4473" s="147">
        <f ca="1">IFERROR(__xludf.DUMMYFUNCTION(" VLOOKUP(A4545, IMPORTRANGE(""https://docs.google.com/spreadsheets/d/1QNLbnkR_AongFt22vMfNzfpjZ0CjpI8QI-w0wBnYA1w/"", ""Инфа!A:AA""), 6, FALSE)"),2024)</f>
        <v>2024</v>
      </c>
      <c r="H4473" s="150">
        <v>15300</v>
      </c>
      <c r="I4473" s="151" t="s">
        <v>161</v>
      </c>
      <c r="J4473" s="93" t="s">
        <v>11939</v>
      </c>
      <c r="K4473" s="153"/>
      <c r="L4473" s="153"/>
      <c r="M4473" s="153"/>
      <c r="N4473" s="153"/>
      <c r="O4473" s="153"/>
      <c r="P4473" s="153"/>
      <c r="Q4473" s="153"/>
      <c r="R4473" s="153"/>
      <c r="S4473" s="153"/>
    </row>
    <row r="4474" spans="1:19" ht="93.75">
      <c r="A4474" s="277" t="s">
        <v>25424</v>
      </c>
      <c r="B4474" s="253" t="s">
        <v>400</v>
      </c>
      <c r="C4474" s="93" t="s">
        <v>11940</v>
      </c>
      <c r="D4474" s="93" t="s">
        <v>11941</v>
      </c>
      <c r="E4474" s="148">
        <f ca="1">IFERROR(__xludf.DUMMYFUNCTION(" VLOOKUP(A4546, IMPORTRANGE(""https://docs.google.com/spreadsheets/d/1fj_Bhi2XPL3siwIh4sx4VRLAe31yD50oKdj5UlRYW0c/"", ""Сводка!A:AA""), 5, FALSE)"),380)</f>
        <v>380</v>
      </c>
      <c r="F4474" s="148" t="s">
        <v>415</v>
      </c>
      <c r="G4474" s="147">
        <f ca="1">IFERROR(__xludf.DUMMYFUNCTION(" VLOOKUP(A4546, IMPORTRANGE(""https://docs.google.com/spreadsheets/d/1QNLbnkR_AongFt22vMfNzfpjZ0CjpI8QI-w0wBnYA1w/"", ""Инфа!A:AA""), 6, FALSE)"),2024)</f>
        <v>2024</v>
      </c>
      <c r="H4474" s="154">
        <v>16400</v>
      </c>
      <c r="I4474" s="151" t="s">
        <v>161</v>
      </c>
      <c r="J4474" s="93" t="s">
        <v>11942</v>
      </c>
      <c r="K4474" s="153"/>
      <c r="L4474" s="153"/>
      <c r="M4474" s="153"/>
      <c r="N4474" s="153"/>
      <c r="O4474" s="153"/>
      <c r="P4474" s="153"/>
      <c r="Q4474" s="153"/>
      <c r="R4474" s="153"/>
      <c r="S4474" s="153"/>
    </row>
    <row r="4475" spans="1:19" ht="187.5">
      <c r="A4475" s="277" t="s">
        <v>25424</v>
      </c>
      <c r="B4475" s="253" t="s">
        <v>400</v>
      </c>
      <c r="C4475" s="93" t="s">
        <v>11943</v>
      </c>
      <c r="D4475" s="93" t="s">
        <v>11944</v>
      </c>
      <c r="E4475" s="148">
        <f ca="1">IFERROR(__xludf.DUMMYFUNCTION(" VLOOKUP(A4547, IMPORTRANGE(""https://docs.google.com/spreadsheets/d/1fj_Bhi2XPL3siwIh4sx4VRLAe31yD50oKdj5UlRYW0c/"", ""Сводка!A:AA""), 5, FALSE)"),224)</f>
        <v>224</v>
      </c>
      <c r="F4475" s="148" t="s">
        <v>415</v>
      </c>
      <c r="G4475" s="147">
        <f ca="1">IFERROR(__xludf.DUMMYFUNCTION(" VLOOKUP(A4547, IMPORTRANGE(""https://docs.google.com/spreadsheets/d/1QNLbnkR_AongFt22vMfNzfpjZ0CjpI8QI-w0wBnYA1w/"", ""Инфа!A:AA""), 6, FALSE)"),2024)</f>
        <v>2024</v>
      </c>
      <c r="H4475" s="150">
        <v>11700</v>
      </c>
      <c r="I4475" s="151" t="s">
        <v>246</v>
      </c>
      <c r="J4475" s="93" t="s">
        <v>11945</v>
      </c>
      <c r="K4475" s="153"/>
      <c r="L4475" s="153"/>
      <c r="M4475" s="153"/>
      <c r="N4475" s="153"/>
      <c r="O4475" s="153"/>
      <c r="P4475" s="153"/>
      <c r="Q4475" s="153"/>
      <c r="R4475" s="153"/>
      <c r="S4475" s="153"/>
    </row>
    <row r="4476" spans="1:19" ht="150">
      <c r="A4476" s="277" t="s">
        <v>25424</v>
      </c>
      <c r="B4476" s="253" t="s">
        <v>400</v>
      </c>
      <c r="C4476" s="93" t="s">
        <v>11946</v>
      </c>
      <c r="D4476" s="93" t="s">
        <v>11947</v>
      </c>
      <c r="E4476" s="148">
        <f ca="1">IFERROR(__xludf.DUMMYFUNCTION(" VLOOKUP(A4548, IMPORTRANGE(""https://docs.google.com/spreadsheets/d/1fj_Bhi2XPL3siwIh4sx4VRLAe31yD50oKdj5UlRYW0c/"", ""Сводка!A:AA""), 5, FALSE)"),72)</f>
        <v>72</v>
      </c>
      <c r="F4476" s="148" t="s">
        <v>11948</v>
      </c>
      <c r="G4476" s="147">
        <f ca="1">IFERROR(__xludf.DUMMYFUNCTION(" VLOOKUP(A4548, IMPORTRANGE(""https://docs.google.com/spreadsheets/d/1QNLbnkR_AongFt22vMfNzfpjZ0CjpI8QI-w0wBnYA1w/"", ""Инфа!A:AA""), 6, FALSE)"),2024)</f>
        <v>2024</v>
      </c>
      <c r="H4476" s="150">
        <v>7200</v>
      </c>
      <c r="I4476" s="156" t="s">
        <v>489</v>
      </c>
      <c r="J4476" s="93" t="s">
        <v>11949</v>
      </c>
      <c r="K4476" s="153"/>
      <c r="L4476" s="153"/>
      <c r="M4476" s="153"/>
      <c r="N4476" s="153"/>
      <c r="O4476" s="153"/>
      <c r="P4476" s="153"/>
      <c r="Q4476" s="153"/>
      <c r="R4476" s="153"/>
      <c r="S4476" s="153"/>
    </row>
    <row r="4477" spans="1:19" ht="131.25">
      <c r="A4477" s="277" t="s">
        <v>25424</v>
      </c>
      <c r="B4477" s="253" t="s">
        <v>400</v>
      </c>
      <c r="C4477" s="93" t="s">
        <v>11946</v>
      </c>
      <c r="D4477" s="93" t="s">
        <v>11950</v>
      </c>
      <c r="E4477" s="148">
        <f ca="1">IFERROR(__xludf.DUMMYFUNCTION(" VLOOKUP(A4549, IMPORTRANGE(""https://docs.google.com/spreadsheets/d/1fj_Bhi2XPL3siwIh4sx4VRLAe31yD50oKdj5UlRYW0c/"", ""Сводка!A:AA""), 5, FALSE)"),100)</f>
        <v>100</v>
      </c>
      <c r="F4477" s="148" t="s">
        <v>1060</v>
      </c>
      <c r="G4477" s="147">
        <f ca="1">IFERROR(__xludf.DUMMYFUNCTION(" VLOOKUP(A4549, IMPORTRANGE(""https://docs.google.com/spreadsheets/d/1QNLbnkR_AongFt22vMfNzfpjZ0CjpI8QI-w0wBnYA1w/"", ""Инфа!A:AA""), 6, FALSE)"),2024)</f>
        <v>2024</v>
      </c>
      <c r="H4477" s="150">
        <v>8000</v>
      </c>
      <c r="I4477" s="156" t="s">
        <v>489</v>
      </c>
      <c r="J4477" s="93" t="s">
        <v>11951</v>
      </c>
      <c r="K4477" s="153"/>
      <c r="L4477" s="153"/>
      <c r="M4477" s="153"/>
      <c r="N4477" s="153"/>
      <c r="O4477" s="153"/>
      <c r="P4477" s="153"/>
      <c r="Q4477" s="153"/>
      <c r="R4477" s="153"/>
      <c r="S4477" s="153"/>
    </row>
    <row r="4478" spans="1:19" ht="150">
      <c r="A4478" s="277" t="s">
        <v>25424</v>
      </c>
      <c r="B4478" s="253" t="s">
        <v>400</v>
      </c>
      <c r="C4478" s="93" t="s">
        <v>11946</v>
      </c>
      <c r="D4478" s="93" t="s">
        <v>11952</v>
      </c>
      <c r="E4478" s="148">
        <f ca="1">IFERROR(__xludf.DUMMYFUNCTION(" VLOOKUP(A4550, IMPORTRANGE(""https://docs.google.com/spreadsheets/d/1fj_Bhi2XPL3siwIh4sx4VRLAe31yD50oKdj5UlRYW0c/"", ""Сводка!A:AA""), 5, FALSE)"),184)</f>
        <v>184</v>
      </c>
      <c r="F4478" s="148" t="s">
        <v>466</v>
      </c>
      <c r="G4478" s="147">
        <f ca="1">IFERROR(__xludf.DUMMYFUNCTION(" VLOOKUP(A4550, IMPORTRANGE(""https://docs.google.com/spreadsheets/d/1QNLbnkR_AongFt22vMfNzfpjZ0CjpI8QI-w0wBnYA1w/"", ""Инфа!A:AA""), 6, FALSE)"),2024)</f>
        <v>2024</v>
      </c>
      <c r="H4478" s="150">
        <v>16000</v>
      </c>
      <c r="I4478" s="156" t="s">
        <v>489</v>
      </c>
      <c r="J4478" s="93" t="s">
        <v>11953</v>
      </c>
      <c r="K4478" s="153"/>
      <c r="L4478" s="153"/>
      <c r="M4478" s="153"/>
      <c r="N4478" s="153"/>
      <c r="O4478" s="153"/>
      <c r="P4478" s="153"/>
      <c r="Q4478" s="153"/>
      <c r="R4478" s="153"/>
      <c r="S4478" s="153"/>
    </row>
    <row r="4479" spans="1:19" ht="112.5">
      <c r="A4479" s="277" t="s">
        <v>25424</v>
      </c>
      <c r="B4479" s="253" t="s">
        <v>400</v>
      </c>
      <c r="C4479" s="93" t="s">
        <v>11946</v>
      </c>
      <c r="D4479" s="93" t="s">
        <v>11954</v>
      </c>
      <c r="E4479" s="148">
        <f ca="1">IFERROR(__xludf.DUMMYFUNCTION(" VLOOKUP(A4551, IMPORTRANGE(""https://docs.google.com/spreadsheets/d/1fj_Bhi2XPL3siwIh4sx4VRLAe31yD50oKdj5UlRYW0c/"", ""Сводка!A:AA""), 5, FALSE)"),152)</f>
        <v>152</v>
      </c>
      <c r="F4479" s="148" t="s">
        <v>466</v>
      </c>
      <c r="G4479" s="147">
        <f ca="1">IFERROR(__xludf.DUMMYFUNCTION(" VLOOKUP(A4551, IMPORTRANGE(""https://docs.google.com/spreadsheets/d/1QNLbnkR_AongFt22vMfNzfpjZ0CjpI8QI-w0wBnYA1w/"", ""Инфа!A:AA""), 6, FALSE)"),2024)</f>
        <v>2024</v>
      </c>
      <c r="H4479" s="150">
        <v>9600</v>
      </c>
      <c r="I4479" s="156" t="s">
        <v>489</v>
      </c>
      <c r="J4479" s="93" t="s">
        <v>11955</v>
      </c>
      <c r="K4479" s="153"/>
      <c r="L4479" s="153"/>
      <c r="M4479" s="153"/>
      <c r="N4479" s="153"/>
      <c r="O4479" s="153"/>
      <c r="P4479" s="153"/>
      <c r="Q4479" s="153"/>
      <c r="R4479" s="153"/>
      <c r="S4479" s="153"/>
    </row>
    <row r="4480" spans="1:19" ht="150">
      <c r="A4480" s="277" t="s">
        <v>25424</v>
      </c>
      <c r="B4480" s="253" t="s">
        <v>400</v>
      </c>
      <c r="C4480" s="93" t="s">
        <v>11946</v>
      </c>
      <c r="D4480" s="93" t="s">
        <v>11956</v>
      </c>
      <c r="E4480" s="148">
        <f ca="1">IFERROR(__xludf.DUMMYFUNCTION(" VLOOKUP(A4552, IMPORTRANGE(""https://docs.google.com/spreadsheets/d/1fj_Bhi2XPL3siwIh4sx4VRLAe31yD50oKdj5UlRYW0c/"", ""Сводка!A:AA""), 5, FALSE)"),96)</f>
        <v>96</v>
      </c>
      <c r="F4480" s="148" t="s">
        <v>1060</v>
      </c>
      <c r="G4480" s="147">
        <f ca="1">IFERROR(__xludf.DUMMYFUNCTION(" VLOOKUP(A4552, IMPORTRANGE(""https://docs.google.com/spreadsheets/d/1QNLbnkR_AongFt22vMfNzfpjZ0CjpI8QI-w0wBnYA1w/"", ""Инфа!A:AA""), 6, FALSE)"),2024)</f>
        <v>2024</v>
      </c>
      <c r="H4480" s="150">
        <v>7900</v>
      </c>
      <c r="I4480" s="156" t="s">
        <v>489</v>
      </c>
      <c r="J4480" s="93" t="s">
        <v>11957</v>
      </c>
      <c r="K4480" s="153"/>
      <c r="L4480" s="153"/>
      <c r="M4480" s="153"/>
      <c r="N4480" s="153"/>
      <c r="O4480" s="153"/>
      <c r="P4480" s="153"/>
      <c r="Q4480" s="153"/>
      <c r="R4480" s="153"/>
      <c r="S4480" s="153"/>
    </row>
    <row r="4481" spans="1:19" ht="112.5">
      <c r="A4481" s="277" t="s">
        <v>25424</v>
      </c>
      <c r="B4481" s="253" t="s">
        <v>153</v>
      </c>
      <c r="C4481" s="97" t="s">
        <v>11946</v>
      </c>
      <c r="D4481" s="97" t="s">
        <v>11958</v>
      </c>
      <c r="E4481" s="148">
        <f ca="1">IFERROR(__xludf.DUMMYFUNCTION(" VLOOKUP(A4553, IMPORTRANGE(""https://docs.google.com/spreadsheets/d/1fj_Bhi2XPL3siwIh4sx4VRLAe31yD50oKdj5UlRYW0c/"", ""Сводка!A:AA""), 5, FALSE)"),124)</f>
        <v>124</v>
      </c>
      <c r="F4481" s="147"/>
      <c r="G4481" s="147">
        <f ca="1">IFERROR(__xludf.DUMMYFUNCTION(" VLOOKUP(A4553, IMPORTRANGE(""https://docs.google.com/spreadsheets/d/1QNLbnkR_AongFt22vMfNzfpjZ0CjpI8QI-w0wBnYA1w/"", ""Инфа!A:AA""), 6, FALSE)"),2024)</f>
        <v>2024</v>
      </c>
      <c r="H4481" s="150">
        <v>8700</v>
      </c>
      <c r="I4481" s="156" t="s">
        <v>489</v>
      </c>
      <c r="J4481" s="97" t="s">
        <v>11959</v>
      </c>
      <c r="K4481" s="153"/>
      <c r="L4481" s="153"/>
      <c r="M4481" s="153"/>
      <c r="N4481" s="153"/>
      <c r="O4481" s="153"/>
      <c r="P4481" s="153"/>
      <c r="Q4481" s="153"/>
      <c r="R4481" s="153"/>
      <c r="S4481" s="153"/>
    </row>
    <row r="4482" spans="1:19" ht="150">
      <c r="A4482" s="277" t="s">
        <v>25424</v>
      </c>
      <c r="B4482" s="253" t="s">
        <v>400</v>
      </c>
      <c r="C4482" s="93" t="s">
        <v>11946</v>
      </c>
      <c r="D4482" s="93" t="s">
        <v>11960</v>
      </c>
      <c r="E4482" s="148">
        <f ca="1">IFERROR(__xludf.DUMMYFUNCTION(" VLOOKUP(A4554, IMPORTRANGE(""https://docs.google.com/spreadsheets/d/1fj_Bhi2XPL3siwIh4sx4VRLAe31yD50oKdj5UlRYW0c/"", ""Сводка!A:AA""), 5, FALSE)"),96)</f>
        <v>96</v>
      </c>
      <c r="F4482" s="148" t="s">
        <v>1060</v>
      </c>
      <c r="G4482" s="147">
        <f ca="1">IFERROR(__xludf.DUMMYFUNCTION(" VLOOKUP(A4554, IMPORTRANGE(""https://docs.google.com/spreadsheets/d/1QNLbnkR_AongFt22vMfNzfpjZ0CjpI8QI-w0wBnYA1w/"", ""Инфа!A:AA""), 6, FALSE)"),2024)</f>
        <v>2024</v>
      </c>
      <c r="H4482" s="150">
        <v>7900</v>
      </c>
      <c r="I4482" s="156" t="s">
        <v>489</v>
      </c>
      <c r="J4482" s="93" t="s">
        <v>11961</v>
      </c>
      <c r="K4482" s="153"/>
      <c r="L4482" s="153"/>
      <c r="M4482" s="153"/>
      <c r="N4482" s="153"/>
      <c r="O4482" s="153"/>
      <c r="P4482" s="153"/>
      <c r="Q4482" s="153"/>
      <c r="R4482" s="153"/>
      <c r="S4482" s="153"/>
    </row>
    <row r="4483" spans="1:19" ht="56.25">
      <c r="A4483" s="277" t="s">
        <v>25424</v>
      </c>
      <c r="B4483" s="253" t="s">
        <v>153</v>
      </c>
      <c r="C4483" s="93" t="s">
        <v>4945</v>
      </c>
      <c r="D4483" s="93" t="s">
        <v>11962</v>
      </c>
      <c r="E4483" s="148">
        <f ca="1">IFERROR(__xludf.DUMMYFUNCTION(" VLOOKUP(A4555, IMPORTRANGE(""https://docs.google.com/spreadsheets/d/1fj_Bhi2XPL3siwIh4sx4VRLAe31yD50oKdj5UlRYW0c/"", ""Сводка!A:AA""), 5, FALSE)"),188)</f>
        <v>188</v>
      </c>
      <c r="F4483" s="148" t="s">
        <v>415</v>
      </c>
      <c r="G4483" s="147">
        <f ca="1">IFERROR(__xludf.DUMMYFUNCTION(" VLOOKUP(A4555, IMPORTRANGE(""https://docs.google.com/spreadsheets/d/1QNLbnkR_AongFt22vMfNzfpjZ0CjpI8QI-w0wBnYA1w/"", ""Инфа!A:AA""), 6, FALSE)"),2024)</f>
        <v>2024</v>
      </c>
      <c r="H4483" s="150">
        <v>16300</v>
      </c>
      <c r="I4483" s="156" t="s">
        <v>489</v>
      </c>
      <c r="J4483" s="93"/>
      <c r="K4483" s="153"/>
      <c r="L4483" s="153"/>
      <c r="M4483" s="153"/>
      <c r="N4483" s="153"/>
      <c r="O4483" s="153"/>
      <c r="P4483" s="153"/>
      <c r="Q4483" s="153"/>
      <c r="R4483" s="153"/>
      <c r="S4483" s="153"/>
    </row>
    <row r="4484" spans="1:19" ht="75">
      <c r="A4484" s="277" t="s">
        <v>25424</v>
      </c>
      <c r="B4484" s="253" t="s">
        <v>400</v>
      </c>
      <c r="C4484" s="93" t="s">
        <v>4945</v>
      </c>
      <c r="D4484" s="93" t="s">
        <v>11963</v>
      </c>
      <c r="E4484" s="148">
        <f ca="1">IFERROR(__xludf.DUMMYFUNCTION(" VLOOKUP(A4556, IMPORTRANGE(""https://docs.google.com/spreadsheets/d/1fj_Bhi2XPL3siwIh4sx4VRLAe31yD50oKdj5UlRYW0c/"", ""Сводка!A:AA""), 5, FALSE)"),302)</f>
        <v>302</v>
      </c>
      <c r="F4484" s="148" t="s">
        <v>415</v>
      </c>
      <c r="G4484" s="147">
        <f ca="1">IFERROR(__xludf.DUMMYFUNCTION(" VLOOKUP(A4556, IMPORTRANGE(""https://docs.google.com/spreadsheets/d/1QNLbnkR_AongFt22vMfNzfpjZ0CjpI8QI-w0wBnYA1w/"", ""Инфа!A:AA""), 6, FALSE)"),2024)</f>
        <v>2024</v>
      </c>
      <c r="H4484" s="150">
        <v>23100</v>
      </c>
      <c r="I4484" s="151" t="s">
        <v>650</v>
      </c>
      <c r="J4484" s="93"/>
      <c r="K4484" s="153"/>
      <c r="L4484" s="153"/>
      <c r="M4484" s="153"/>
      <c r="N4484" s="153"/>
      <c r="O4484" s="153"/>
      <c r="P4484" s="153"/>
      <c r="Q4484" s="153"/>
      <c r="R4484" s="153"/>
      <c r="S4484" s="153"/>
    </row>
    <row r="4485" spans="1:19" ht="56.25">
      <c r="A4485" s="277" t="s">
        <v>25424</v>
      </c>
      <c r="B4485" s="253" t="s">
        <v>400</v>
      </c>
      <c r="C4485" s="93" t="s">
        <v>4945</v>
      </c>
      <c r="D4485" s="93" t="s">
        <v>11964</v>
      </c>
      <c r="E4485" s="148">
        <f ca="1">IFERROR(__xludf.DUMMYFUNCTION(" VLOOKUP(A4557, IMPORTRANGE(""https://docs.google.com/spreadsheets/d/1fj_Bhi2XPL3siwIh4sx4VRLAe31yD50oKdj5UlRYW0c/"", ""Сводка!A:AA""), 5, FALSE)"),248)</f>
        <v>248</v>
      </c>
      <c r="F4485" s="148" t="s">
        <v>415</v>
      </c>
      <c r="G4485" s="147">
        <f ca="1">IFERROR(__xludf.DUMMYFUNCTION(" VLOOKUP(A4557, IMPORTRANGE(""https://docs.google.com/spreadsheets/d/1QNLbnkR_AongFt22vMfNzfpjZ0CjpI8QI-w0wBnYA1w/"", ""Инфа!A:AA""), 6, FALSE)"),2024)</f>
        <v>2024</v>
      </c>
      <c r="H4485" s="150">
        <v>19900</v>
      </c>
      <c r="I4485" s="156" t="s">
        <v>489</v>
      </c>
      <c r="J4485" s="93"/>
      <c r="K4485" s="153"/>
      <c r="L4485" s="153"/>
      <c r="M4485" s="153"/>
      <c r="N4485" s="153"/>
      <c r="O4485" s="153"/>
      <c r="P4485" s="153"/>
      <c r="Q4485" s="153"/>
      <c r="R4485" s="153"/>
      <c r="S4485" s="153"/>
    </row>
    <row r="4486" spans="1:19" ht="168.75">
      <c r="A4486" s="277" t="s">
        <v>25424</v>
      </c>
      <c r="B4486" s="253" t="s">
        <v>153</v>
      </c>
      <c r="C4486" s="93" t="s">
        <v>4945</v>
      </c>
      <c r="D4486" s="93" t="s">
        <v>11965</v>
      </c>
      <c r="E4486" s="148">
        <f ca="1">IFERROR(__xludf.DUMMYFUNCTION(" VLOOKUP(A4558, IMPORTRANGE(""https://docs.google.com/spreadsheets/d/1fj_Bhi2XPL3siwIh4sx4VRLAe31yD50oKdj5UlRYW0c/"", ""Сводка!A:AA""), 5, FALSE)"),128)</f>
        <v>128</v>
      </c>
      <c r="F4486" s="148" t="s">
        <v>466</v>
      </c>
      <c r="G4486" s="147">
        <f ca="1">IFERROR(__xludf.DUMMYFUNCTION(" VLOOKUP(A4558, IMPORTRANGE(""https://docs.google.com/spreadsheets/d/1QNLbnkR_AongFt22vMfNzfpjZ0CjpI8QI-w0wBnYA1w/"", ""Инфа!A:AA""), 6, FALSE)"),2024)</f>
        <v>2024</v>
      </c>
      <c r="H4486" s="150">
        <v>12700</v>
      </c>
      <c r="I4486" s="156" t="s">
        <v>489</v>
      </c>
      <c r="J4486" s="93" t="s">
        <v>11966</v>
      </c>
      <c r="K4486" s="153"/>
      <c r="L4486" s="153"/>
      <c r="M4486" s="153"/>
      <c r="N4486" s="153"/>
      <c r="O4486" s="153"/>
      <c r="P4486" s="153"/>
      <c r="Q4486" s="153"/>
      <c r="R4486" s="153"/>
      <c r="S4486" s="153"/>
    </row>
    <row r="4487" spans="1:19" ht="168.75">
      <c r="A4487" s="277" t="s">
        <v>25424</v>
      </c>
      <c r="B4487" s="253" t="s">
        <v>400</v>
      </c>
      <c r="C4487" s="93" t="s">
        <v>11967</v>
      </c>
      <c r="D4487" s="93" t="s">
        <v>11968</v>
      </c>
      <c r="E4487" s="148">
        <f ca="1">IFERROR(__xludf.DUMMYFUNCTION(" VLOOKUP(A4559, IMPORTRANGE(""https://docs.google.com/spreadsheets/d/1fj_Bhi2XPL3siwIh4sx4VRLAe31yD50oKdj5UlRYW0c/"", ""Сводка!A:AA""), 5, FALSE)"),160)</f>
        <v>160</v>
      </c>
      <c r="F4487" s="148" t="s">
        <v>466</v>
      </c>
      <c r="G4487" s="147">
        <f ca="1">IFERROR(__xludf.DUMMYFUNCTION(" VLOOKUP(A4559, IMPORTRANGE(""https://docs.google.com/spreadsheets/d/1QNLbnkR_AongFt22vMfNzfpjZ0CjpI8QI-w0wBnYA1w/"", ""Инфа!A:AA""), 6, FALSE)"),2024)</f>
        <v>2024</v>
      </c>
      <c r="H4487" s="150">
        <v>14600</v>
      </c>
      <c r="I4487" s="156" t="s">
        <v>72</v>
      </c>
      <c r="J4487" s="93" t="s">
        <v>11969</v>
      </c>
      <c r="K4487" s="153"/>
      <c r="L4487" s="153"/>
      <c r="M4487" s="153"/>
      <c r="N4487" s="153"/>
      <c r="O4487" s="153"/>
      <c r="P4487" s="153"/>
      <c r="Q4487" s="153"/>
      <c r="R4487" s="153"/>
      <c r="S4487" s="153"/>
    </row>
    <row r="4488" spans="1:19" ht="56.25">
      <c r="A4488" s="277" t="s">
        <v>25424</v>
      </c>
      <c r="B4488" s="253" t="s">
        <v>400</v>
      </c>
      <c r="C4488" s="93" t="s">
        <v>11970</v>
      </c>
      <c r="D4488" s="93" t="s">
        <v>11971</v>
      </c>
      <c r="E4488" s="148">
        <f ca="1">IFERROR(__xludf.DUMMYFUNCTION(" VLOOKUP(A4560, IMPORTRANGE(""https://docs.google.com/spreadsheets/d/1fj_Bhi2XPL3siwIh4sx4VRLAe31yD50oKdj5UlRYW0c/"", ""Сводка!A:AA""), 5, FALSE)"),204)</f>
        <v>204</v>
      </c>
      <c r="F4488" s="148" t="s">
        <v>415</v>
      </c>
      <c r="G4488" s="147">
        <f ca="1">IFERROR(__xludf.DUMMYFUNCTION(" VLOOKUP(A4560, IMPORTRANGE(""https://docs.google.com/spreadsheets/d/1QNLbnkR_AongFt22vMfNzfpjZ0CjpI8QI-w0wBnYA1w/"", ""Инфа!A:AA""), 6, FALSE)"),2024)</f>
        <v>2024</v>
      </c>
      <c r="H4488" s="150">
        <v>11100</v>
      </c>
      <c r="I4488" s="151" t="s">
        <v>614</v>
      </c>
      <c r="J4488" s="93"/>
      <c r="K4488" s="153"/>
      <c r="L4488" s="153"/>
      <c r="M4488" s="153"/>
      <c r="N4488" s="153"/>
      <c r="O4488" s="153"/>
      <c r="P4488" s="153"/>
      <c r="Q4488" s="153"/>
      <c r="R4488" s="153"/>
      <c r="S4488" s="153"/>
    </row>
    <row r="4489" spans="1:19" ht="93.75">
      <c r="A4489" s="277" t="s">
        <v>25424</v>
      </c>
      <c r="B4489" s="253" t="s">
        <v>400</v>
      </c>
      <c r="C4489" s="93" t="s">
        <v>11972</v>
      </c>
      <c r="D4489" s="93" t="s">
        <v>11973</v>
      </c>
      <c r="E4489" s="148">
        <f ca="1">IFERROR(__xludf.DUMMYFUNCTION(" VLOOKUP(A4561, IMPORTRANGE(""https://docs.google.com/spreadsheets/d/1fj_Bhi2XPL3siwIh4sx4VRLAe31yD50oKdj5UlRYW0c/"", ""Сводка!A:AA""), 5, FALSE)"),108)</f>
        <v>108</v>
      </c>
      <c r="F4489" s="148" t="s">
        <v>507</v>
      </c>
      <c r="G4489" s="147">
        <f ca="1">IFERROR(__xludf.DUMMYFUNCTION(" VLOOKUP(A4561, IMPORTRANGE(""https://docs.google.com/spreadsheets/d/1QNLbnkR_AongFt22vMfNzfpjZ0CjpI8QI-w0wBnYA1w/"", ""Инфа!A:AA""), 6, FALSE)"),2024)</f>
        <v>2024</v>
      </c>
      <c r="H4489" s="150">
        <v>8200</v>
      </c>
      <c r="I4489" s="151" t="s">
        <v>161</v>
      </c>
      <c r="J4489" s="93" t="s">
        <v>11974</v>
      </c>
      <c r="K4489" s="153"/>
      <c r="L4489" s="153"/>
      <c r="M4489" s="153"/>
      <c r="N4489" s="153"/>
      <c r="O4489" s="153"/>
      <c r="P4489" s="153"/>
      <c r="Q4489" s="153"/>
      <c r="R4489" s="153"/>
      <c r="S4489" s="153"/>
    </row>
    <row r="4490" spans="1:19" ht="131.25">
      <c r="A4490" s="277" t="s">
        <v>25424</v>
      </c>
      <c r="B4490" s="253" t="s">
        <v>153</v>
      </c>
      <c r="C4490" s="93" t="s">
        <v>11975</v>
      </c>
      <c r="D4490" s="93" t="s">
        <v>11976</v>
      </c>
      <c r="E4490" s="148">
        <f ca="1">IFERROR(__xludf.DUMMYFUNCTION(" VLOOKUP(A4562, IMPORTRANGE(""https://docs.google.com/spreadsheets/d/1fj_Bhi2XPL3siwIh4sx4VRLAe31yD50oKdj5UlRYW0c/"", ""Сводка!A:AA""), 5, FALSE)"),224)</f>
        <v>224</v>
      </c>
      <c r="F4490" s="147" t="s">
        <v>9512</v>
      </c>
      <c r="G4490" s="147">
        <f ca="1">IFERROR(__xludf.DUMMYFUNCTION(" VLOOKUP(A4562, IMPORTRANGE(""https://docs.google.com/spreadsheets/d/1QNLbnkR_AongFt22vMfNzfpjZ0CjpI8QI-w0wBnYA1w/"", ""Инфа!A:AA""), 6, FALSE)"),2024)</f>
        <v>2024</v>
      </c>
      <c r="H4490" s="150">
        <v>18400</v>
      </c>
      <c r="I4490" s="151" t="s">
        <v>1795</v>
      </c>
      <c r="J4490" s="93" t="s">
        <v>11977</v>
      </c>
      <c r="K4490" s="153"/>
      <c r="L4490" s="153"/>
      <c r="M4490" s="153"/>
      <c r="N4490" s="153"/>
      <c r="O4490" s="153"/>
      <c r="P4490" s="153"/>
      <c r="Q4490" s="153"/>
      <c r="R4490" s="153"/>
      <c r="S4490" s="153"/>
    </row>
    <row r="4491" spans="1:19" ht="131.25">
      <c r="A4491" s="277" t="s">
        <v>25424</v>
      </c>
      <c r="B4491" s="253" t="s">
        <v>153</v>
      </c>
      <c r="C4491" s="93" t="s">
        <v>11978</v>
      </c>
      <c r="D4491" s="93" t="s">
        <v>6750</v>
      </c>
      <c r="E4491" s="148">
        <f ca="1">IFERROR(__xludf.DUMMYFUNCTION(" VLOOKUP(A4563, IMPORTRANGE(""https://docs.google.com/spreadsheets/d/1fj_Bhi2XPL3siwIh4sx4VRLAe31yD50oKdj5UlRYW0c/"", ""Сводка!A:AA""), 5, FALSE)"),212)</f>
        <v>212</v>
      </c>
      <c r="F4491" s="147" t="s">
        <v>9512</v>
      </c>
      <c r="G4491" s="147">
        <f ca="1">IFERROR(__xludf.DUMMYFUNCTION(" VLOOKUP(A4563, IMPORTRANGE(""https://docs.google.com/spreadsheets/d/1QNLbnkR_AongFt22vMfNzfpjZ0CjpI8QI-w0wBnYA1w/"", ""Инфа!A:AA""), 6, FALSE)"),2024)</f>
        <v>2024</v>
      </c>
      <c r="H4491" s="150">
        <v>11400</v>
      </c>
      <c r="I4491" s="151" t="s">
        <v>1795</v>
      </c>
      <c r="J4491" s="93" t="s">
        <v>11979</v>
      </c>
      <c r="K4491" s="153"/>
      <c r="L4491" s="153"/>
      <c r="M4491" s="153"/>
      <c r="N4491" s="153"/>
      <c r="O4491" s="153"/>
      <c r="P4491" s="153"/>
      <c r="Q4491" s="153"/>
      <c r="R4491" s="153"/>
      <c r="S4491" s="153"/>
    </row>
    <row r="4492" spans="1:19" ht="131.25">
      <c r="A4492" s="277" t="s">
        <v>25424</v>
      </c>
      <c r="B4492" s="253" t="s">
        <v>13</v>
      </c>
      <c r="C4492" s="93" t="s">
        <v>11980</v>
      </c>
      <c r="D4492" s="93" t="s">
        <v>11981</v>
      </c>
      <c r="E4492" s="148">
        <f ca="1">IFERROR(__xludf.DUMMYFUNCTION(" VLOOKUP(A4564, IMPORTRANGE(""https://docs.google.com/spreadsheets/d/1fj_Bhi2XPL3siwIh4sx4VRLAe31yD50oKdj5UlRYW0c/"", ""Сводка!A:AA""), 5, FALSE)"),100)</f>
        <v>100</v>
      </c>
      <c r="F4492" s="148" t="s">
        <v>50</v>
      </c>
      <c r="G4492" s="147">
        <f ca="1">IFERROR(__xludf.DUMMYFUNCTION(" VLOOKUP(A4564, IMPORTRANGE(""https://docs.google.com/spreadsheets/d/1QNLbnkR_AongFt22vMfNzfpjZ0CjpI8QI-w0wBnYA1w/"", ""Инфа!A:AA""), 6, FALSE)"),2024)</f>
        <v>2024</v>
      </c>
      <c r="H4492" s="150">
        <v>8000</v>
      </c>
      <c r="I4492" s="156" t="s">
        <v>497</v>
      </c>
      <c r="J4492" s="93" t="s">
        <v>11982</v>
      </c>
      <c r="K4492" s="153"/>
      <c r="L4492" s="153"/>
      <c r="M4492" s="153"/>
      <c r="N4492" s="153"/>
      <c r="O4492" s="153"/>
      <c r="P4492" s="153"/>
      <c r="Q4492" s="153"/>
      <c r="R4492" s="153"/>
      <c r="S4492" s="153"/>
    </row>
    <row r="4493" spans="1:19" ht="262.5">
      <c r="A4493" s="277" t="s">
        <v>25424</v>
      </c>
      <c r="B4493" s="253" t="s">
        <v>153</v>
      </c>
      <c r="C4493" s="93" t="s">
        <v>11983</v>
      </c>
      <c r="D4493" s="93" t="s">
        <v>11984</v>
      </c>
      <c r="E4493" s="148">
        <f ca="1">IFERROR(__xludf.DUMMYFUNCTION(" VLOOKUP(A4565, IMPORTRANGE(""https://docs.google.com/spreadsheets/d/1fj_Bhi2XPL3siwIh4sx4VRLAe31yD50oKdj5UlRYW0c/"", ""Сводка!A:AA""), 5, FALSE)"),188)</f>
        <v>188</v>
      </c>
      <c r="F4493" s="148" t="s">
        <v>26</v>
      </c>
      <c r="G4493" s="147">
        <f ca="1">IFERROR(__xludf.DUMMYFUNCTION(" VLOOKUP(A4565, IMPORTRANGE(""https://docs.google.com/spreadsheets/d/1QNLbnkR_AongFt22vMfNzfpjZ0CjpI8QI-w0wBnYA1w/"", ""Инфа!A:AA""), 6, FALSE)"),2024)</f>
        <v>2024</v>
      </c>
      <c r="H4493" s="150">
        <v>10600</v>
      </c>
      <c r="I4493" s="151" t="s">
        <v>210</v>
      </c>
      <c r="J4493" s="93" t="s">
        <v>11985</v>
      </c>
      <c r="K4493" s="153"/>
      <c r="L4493" s="153"/>
      <c r="M4493" s="153"/>
      <c r="N4493" s="153"/>
      <c r="O4493" s="153"/>
      <c r="P4493" s="153"/>
      <c r="Q4493" s="153"/>
      <c r="R4493" s="153"/>
      <c r="S4493" s="153"/>
    </row>
    <row r="4494" spans="1:19" ht="262.5">
      <c r="A4494" s="277" t="s">
        <v>25424</v>
      </c>
      <c r="B4494" s="253" t="s">
        <v>1289</v>
      </c>
      <c r="C4494" s="93" t="s">
        <v>11983</v>
      </c>
      <c r="D4494" s="93" t="s">
        <v>11986</v>
      </c>
      <c r="E4494" s="148">
        <f ca="1">IFERROR(__xludf.DUMMYFUNCTION(" VLOOKUP(A4566, IMPORTRANGE(""https://docs.google.com/spreadsheets/d/1fj_Bhi2XPL3siwIh4sx4VRLAe31yD50oKdj5UlRYW0c/"", ""Сводка!A:AA""), 5, FALSE)"),212)</f>
        <v>212</v>
      </c>
      <c r="F4494" s="148" t="s">
        <v>4782</v>
      </c>
      <c r="G4494" s="147">
        <f ca="1">IFERROR(__xludf.DUMMYFUNCTION(" VLOOKUP(A4566, IMPORTRANGE(""https://docs.google.com/spreadsheets/d/1QNLbnkR_AongFt22vMfNzfpjZ0CjpI8QI-w0wBnYA1w/"", ""Инфа!A:AA""), 6, FALSE)"),2024)</f>
        <v>2024</v>
      </c>
      <c r="H4494" s="150">
        <v>11400</v>
      </c>
      <c r="I4494" s="151" t="s">
        <v>210</v>
      </c>
      <c r="J4494" s="93" t="s">
        <v>11987</v>
      </c>
      <c r="K4494" s="153"/>
      <c r="L4494" s="153"/>
      <c r="M4494" s="153"/>
      <c r="N4494" s="153"/>
      <c r="O4494" s="153"/>
      <c r="P4494" s="153"/>
      <c r="Q4494" s="153"/>
      <c r="R4494" s="153"/>
      <c r="S4494" s="153"/>
    </row>
    <row r="4495" spans="1:19" ht="168.75">
      <c r="A4495" s="277" t="s">
        <v>25424</v>
      </c>
      <c r="B4495" s="253" t="s">
        <v>400</v>
      </c>
      <c r="C4495" s="93" t="s">
        <v>11988</v>
      </c>
      <c r="D4495" s="93" t="s">
        <v>11989</v>
      </c>
      <c r="E4495" s="148">
        <f ca="1">IFERROR(__xludf.DUMMYFUNCTION(" VLOOKUP(A4567, IMPORTRANGE(""https://docs.google.com/spreadsheets/d/1fj_Bhi2XPL3siwIh4sx4VRLAe31yD50oKdj5UlRYW0c/"", ""Сводка!A:AA""), 5, FALSE)"),176)</f>
        <v>176</v>
      </c>
      <c r="F4495" s="148" t="s">
        <v>415</v>
      </c>
      <c r="G4495" s="147">
        <f ca="1">IFERROR(__xludf.DUMMYFUNCTION(" VLOOKUP(A4567, IMPORTRANGE(""https://docs.google.com/spreadsheets/d/1QNLbnkR_AongFt22vMfNzfpjZ0CjpI8QI-w0wBnYA1w/"", ""Инфа!A:AA""), 6, FALSE)"),2024)</f>
        <v>2024</v>
      </c>
      <c r="H4495" s="150">
        <v>10300</v>
      </c>
      <c r="I4495" s="151" t="s">
        <v>138</v>
      </c>
      <c r="J4495" s="93" t="s">
        <v>11990</v>
      </c>
      <c r="K4495" s="153"/>
      <c r="L4495" s="153"/>
      <c r="M4495" s="153"/>
      <c r="N4495" s="153"/>
      <c r="O4495" s="153"/>
      <c r="P4495" s="153"/>
      <c r="Q4495" s="153"/>
      <c r="R4495" s="153"/>
      <c r="S4495" s="153"/>
    </row>
    <row r="4496" spans="1:19" ht="37.5">
      <c r="A4496" s="277" t="s">
        <v>25424</v>
      </c>
      <c r="B4496" s="253" t="s">
        <v>400</v>
      </c>
      <c r="C4496" s="93" t="s">
        <v>11991</v>
      </c>
      <c r="D4496" s="93" t="s">
        <v>11992</v>
      </c>
      <c r="E4496" s="148">
        <f ca="1">IFERROR(__xludf.DUMMYFUNCTION(" VLOOKUP(A4568, IMPORTRANGE(""https://docs.google.com/spreadsheets/d/1fj_Bhi2XPL3siwIh4sx4VRLAe31yD50oKdj5UlRYW0c/"", ""Сводка!A:AA""), 5, FALSE)"),228)</f>
        <v>228</v>
      </c>
      <c r="F4496" s="148" t="s">
        <v>415</v>
      </c>
      <c r="G4496" s="147">
        <f ca="1">IFERROR(__xludf.DUMMYFUNCTION(" VLOOKUP(A4568, IMPORTRANGE(""https://docs.google.com/spreadsheets/d/1QNLbnkR_AongFt22vMfNzfpjZ0CjpI8QI-w0wBnYA1w/"", ""Инфа!A:AA""), 6, FALSE)"),2024)</f>
        <v>2024</v>
      </c>
      <c r="H4496" s="150">
        <v>11800</v>
      </c>
      <c r="I4496" s="156" t="s">
        <v>497</v>
      </c>
      <c r="J4496" s="93"/>
      <c r="K4496" s="153"/>
      <c r="L4496" s="153"/>
      <c r="M4496" s="153"/>
      <c r="N4496" s="153"/>
      <c r="O4496" s="153"/>
      <c r="P4496" s="153"/>
      <c r="Q4496" s="153"/>
      <c r="R4496" s="153"/>
      <c r="S4496" s="153"/>
    </row>
    <row r="4497" spans="1:19" ht="187.5">
      <c r="A4497" s="277" t="s">
        <v>25424</v>
      </c>
      <c r="B4497" s="253" t="s">
        <v>400</v>
      </c>
      <c r="C4497" s="93" t="s">
        <v>11993</v>
      </c>
      <c r="D4497" s="93" t="s">
        <v>11994</v>
      </c>
      <c r="E4497" s="148">
        <f ca="1">IFERROR(__xludf.DUMMYFUNCTION(" VLOOKUP(A4569, IMPORTRANGE(""https://docs.google.com/spreadsheets/d/1fj_Bhi2XPL3siwIh4sx4VRLAe31yD50oKdj5UlRYW0c/"", ""Сводка!A:AA""), 5, FALSE)"),180)</f>
        <v>180</v>
      </c>
      <c r="F4497" s="148" t="s">
        <v>50</v>
      </c>
      <c r="G4497" s="147">
        <f ca="1">IFERROR(__xludf.DUMMYFUNCTION(" VLOOKUP(A4569, IMPORTRANGE(""https://docs.google.com/spreadsheets/d/1QNLbnkR_AongFt22vMfNzfpjZ0CjpI8QI-w0wBnYA1w/"", ""Инфа!A:AA""), 6, FALSE)"),2024)</f>
        <v>2024</v>
      </c>
      <c r="H4497" s="150">
        <v>10400</v>
      </c>
      <c r="I4497" s="151" t="s">
        <v>489</v>
      </c>
      <c r="J4497" s="93" t="s">
        <v>11995</v>
      </c>
      <c r="K4497" s="153"/>
      <c r="L4497" s="153"/>
      <c r="M4497" s="153"/>
      <c r="N4497" s="153"/>
      <c r="O4497" s="153"/>
      <c r="P4497" s="153"/>
      <c r="Q4497" s="153"/>
      <c r="R4497" s="153"/>
      <c r="S4497" s="153"/>
    </row>
    <row r="4498" spans="1:19" ht="150">
      <c r="A4498" s="277" t="s">
        <v>25424</v>
      </c>
      <c r="B4498" s="253" t="s">
        <v>153</v>
      </c>
      <c r="C4498" s="93" t="s">
        <v>11999</v>
      </c>
      <c r="D4498" s="93" t="s">
        <v>12000</v>
      </c>
      <c r="E4498" s="148">
        <f ca="1">IFERROR(__xludf.DUMMYFUNCTION(" VLOOKUP(A4572, IMPORTRANGE(""https://docs.google.com/spreadsheets/d/1fj_Bhi2XPL3siwIh4sx4VRLAe31yD50oKdj5UlRYW0c/"", ""Сводка!A:AA""), 5, FALSE)"),140)</f>
        <v>140</v>
      </c>
      <c r="F4498" s="148" t="s">
        <v>50</v>
      </c>
      <c r="G4498" s="147">
        <f ca="1">IFERROR(__xludf.DUMMYFUNCTION(" VLOOKUP(A4572, IMPORTRANGE(""https://docs.google.com/spreadsheets/d/1QNLbnkR_AongFt22vMfNzfpjZ0CjpI8QI-w0wBnYA1w/"", ""Инфа!A:AA""), 6, FALSE)"),2024)</f>
        <v>2024</v>
      </c>
      <c r="H4498" s="150">
        <v>9200</v>
      </c>
      <c r="I4498" s="151" t="s">
        <v>958</v>
      </c>
      <c r="J4498" s="93" t="s">
        <v>12001</v>
      </c>
      <c r="K4498" s="153"/>
      <c r="L4498" s="153"/>
      <c r="M4498" s="153"/>
      <c r="N4498" s="153"/>
      <c r="O4498" s="153"/>
      <c r="P4498" s="153"/>
      <c r="Q4498" s="153"/>
      <c r="R4498" s="153"/>
      <c r="S4498" s="153"/>
    </row>
    <row r="4499" spans="1:19" ht="131.25">
      <c r="A4499" s="277" t="s">
        <v>25424</v>
      </c>
      <c r="B4499" s="253" t="s">
        <v>400</v>
      </c>
      <c r="C4499" s="93" t="s">
        <v>12002</v>
      </c>
      <c r="D4499" s="93" t="s">
        <v>12003</v>
      </c>
      <c r="E4499" s="148">
        <f ca="1">IFERROR(__xludf.DUMMYFUNCTION(" VLOOKUP(A4573, IMPORTRANGE(""https://docs.google.com/spreadsheets/d/1fj_Bhi2XPL3siwIh4sx4VRLAe31yD50oKdj5UlRYW0c/"", ""Сводка!A:AA""), 5, FALSE)"),228)</f>
        <v>228</v>
      </c>
      <c r="F4499" s="148" t="s">
        <v>415</v>
      </c>
      <c r="G4499" s="147">
        <f ca="1">IFERROR(__xludf.DUMMYFUNCTION(" VLOOKUP(A4573, IMPORTRANGE(""https://docs.google.com/spreadsheets/d/1QNLbnkR_AongFt22vMfNzfpjZ0CjpI8QI-w0wBnYA1w/"", ""Инфа!A:AA""), 6, FALSE)"),2024)</f>
        <v>2024</v>
      </c>
      <c r="H4499" s="150">
        <v>11800</v>
      </c>
      <c r="I4499" s="151" t="s">
        <v>958</v>
      </c>
      <c r="J4499" s="93" t="s">
        <v>12004</v>
      </c>
      <c r="K4499" s="153"/>
      <c r="L4499" s="153"/>
      <c r="M4499" s="153"/>
      <c r="N4499" s="153"/>
      <c r="O4499" s="153"/>
      <c r="P4499" s="153"/>
      <c r="Q4499" s="153"/>
      <c r="R4499" s="153"/>
      <c r="S4499" s="153"/>
    </row>
    <row r="4500" spans="1:19" ht="131.25">
      <c r="A4500" s="277" t="s">
        <v>25424</v>
      </c>
      <c r="B4500" s="253" t="s">
        <v>400</v>
      </c>
      <c r="C4500" s="93" t="s">
        <v>12005</v>
      </c>
      <c r="D4500" s="93" t="s">
        <v>12006</v>
      </c>
      <c r="E4500" s="148">
        <f ca="1">IFERROR(__xludf.DUMMYFUNCTION(" VLOOKUP(A4574, IMPORTRANGE(""https://docs.google.com/spreadsheets/d/1fj_Bhi2XPL3siwIh4sx4VRLAe31yD50oKdj5UlRYW0c/"", ""Сводка!A:AA""), 5, FALSE)"),172)</f>
        <v>172</v>
      </c>
      <c r="F4500" s="148" t="s">
        <v>415</v>
      </c>
      <c r="G4500" s="147">
        <f ca="1">IFERROR(__xludf.DUMMYFUNCTION(" VLOOKUP(A4574, IMPORTRANGE(""https://docs.google.com/spreadsheets/d/1QNLbnkR_AongFt22vMfNzfpjZ0CjpI8QI-w0wBnYA1w/"", ""Инфа!A:AA""), 6, FALSE)"),2024)</f>
        <v>2024</v>
      </c>
      <c r="H4500" s="150">
        <v>10200</v>
      </c>
      <c r="I4500" s="151" t="s">
        <v>958</v>
      </c>
      <c r="J4500" s="93" t="s">
        <v>12004</v>
      </c>
      <c r="K4500" s="153"/>
      <c r="L4500" s="153"/>
      <c r="M4500" s="153"/>
      <c r="N4500" s="153"/>
      <c r="O4500" s="153"/>
      <c r="P4500" s="153"/>
      <c r="Q4500" s="153"/>
      <c r="R4500" s="153"/>
      <c r="S4500" s="153"/>
    </row>
    <row r="4501" spans="1:19" ht="150">
      <c r="A4501" s="277" t="s">
        <v>25424</v>
      </c>
      <c r="B4501" s="254" t="s">
        <v>400</v>
      </c>
      <c r="C4501" s="96" t="s">
        <v>12007</v>
      </c>
      <c r="D4501" s="93" t="s">
        <v>12008</v>
      </c>
      <c r="E4501" s="148">
        <f ca="1">IFERROR(__xludf.DUMMYFUNCTION(" VLOOKUP(A4575, IMPORTRANGE(""https://docs.google.com/spreadsheets/d/1fj_Bhi2XPL3siwIh4sx4VRLAe31yD50oKdj5UlRYW0c/"", ""Сводка!A:AA""), 5, FALSE)"),376)</f>
        <v>376</v>
      </c>
      <c r="F4501" s="165" t="s">
        <v>599</v>
      </c>
      <c r="G4501" s="147">
        <f ca="1">IFERROR(__xludf.DUMMYFUNCTION(" VLOOKUP(A4575, IMPORTRANGE(""https://docs.google.com/spreadsheets/d/1QNLbnkR_AongFt22vMfNzfpjZ0CjpI8QI-w0wBnYA1w/"", ""Инфа!A:AA""), 6, FALSE)"),2024)</f>
        <v>2024</v>
      </c>
      <c r="H4501" s="154">
        <v>27600</v>
      </c>
      <c r="I4501" s="156" t="s">
        <v>501</v>
      </c>
      <c r="J4501" s="96" t="s">
        <v>12009</v>
      </c>
      <c r="K4501" s="153"/>
      <c r="L4501" s="153"/>
      <c r="M4501" s="153"/>
      <c r="N4501" s="153"/>
      <c r="O4501" s="153"/>
      <c r="P4501" s="153"/>
      <c r="Q4501" s="153"/>
      <c r="R4501" s="153"/>
      <c r="S4501" s="153"/>
    </row>
    <row r="4502" spans="1:19" ht="37.5">
      <c r="A4502" s="277" t="s">
        <v>25424</v>
      </c>
      <c r="B4502" s="253" t="s">
        <v>400</v>
      </c>
      <c r="C4502" s="93" t="s">
        <v>12010</v>
      </c>
      <c r="D4502" s="93" t="s">
        <v>12011</v>
      </c>
      <c r="E4502" s="148">
        <f ca="1">IFERROR(__xludf.DUMMYFUNCTION(" VLOOKUP(A4576, IMPORTRANGE(""https://docs.google.com/spreadsheets/d/1fj_Bhi2XPL3siwIh4sx4VRLAe31yD50oKdj5UlRYW0c/"", ""Сводка!A:AA""), 5, FALSE)"),300)</f>
        <v>300</v>
      </c>
      <c r="F4502" s="148" t="s">
        <v>415</v>
      </c>
      <c r="G4502" s="147">
        <f ca="1">IFERROR(__xludf.DUMMYFUNCTION(" VLOOKUP(A4576, IMPORTRANGE(""https://docs.google.com/spreadsheets/d/1QNLbnkR_AongFt22vMfNzfpjZ0CjpI8QI-w0wBnYA1w/"", ""Инфа!A:AA""), 6, FALSE)"),2024)</f>
        <v>2024</v>
      </c>
      <c r="H4502" s="150">
        <v>14000</v>
      </c>
      <c r="I4502" s="151" t="s">
        <v>9610</v>
      </c>
      <c r="J4502" s="93"/>
      <c r="K4502" s="153"/>
      <c r="L4502" s="153"/>
      <c r="M4502" s="153"/>
      <c r="N4502" s="153"/>
      <c r="O4502" s="153"/>
      <c r="P4502" s="153"/>
      <c r="Q4502" s="153"/>
      <c r="R4502" s="153"/>
      <c r="S4502" s="153"/>
    </row>
    <row r="4503" spans="1:19" ht="93.75">
      <c r="A4503" s="277" t="s">
        <v>25424</v>
      </c>
      <c r="B4503" s="253" t="s">
        <v>400</v>
      </c>
      <c r="C4503" s="93" t="s">
        <v>12010</v>
      </c>
      <c r="D4503" s="93" t="s">
        <v>12012</v>
      </c>
      <c r="E4503" s="148">
        <f ca="1">IFERROR(__xludf.DUMMYFUNCTION(" VLOOKUP(A4577, IMPORTRANGE(""https://docs.google.com/spreadsheets/d/1fj_Bhi2XPL3siwIh4sx4VRLAe31yD50oKdj5UlRYW0c/"", ""Сводка!A:AA""), 5, FALSE)"),300)</f>
        <v>300</v>
      </c>
      <c r="F4503" s="148" t="s">
        <v>415</v>
      </c>
      <c r="G4503" s="147">
        <f ca="1">IFERROR(__xludf.DUMMYFUNCTION(" VLOOKUP(A4577, IMPORTRANGE(""https://docs.google.com/spreadsheets/d/1QNLbnkR_AongFt22vMfNzfpjZ0CjpI8QI-w0wBnYA1w/"", ""Инфа!A:AA""), 6, FALSE)"),2024)</f>
        <v>2024</v>
      </c>
      <c r="H4503" s="150">
        <v>14000</v>
      </c>
      <c r="I4503" s="151" t="s">
        <v>9610</v>
      </c>
      <c r="J4503" s="93" t="s">
        <v>12013</v>
      </c>
      <c r="K4503" s="153"/>
      <c r="L4503" s="153"/>
      <c r="M4503" s="153"/>
      <c r="N4503" s="153"/>
      <c r="O4503" s="153"/>
      <c r="P4503" s="153"/>
      <c r="Q4503" s="153"/>
      <c r="R4503" s="153"/>
      <c r="S4503" s="153"/>
    </row>
    <row r="4504" spans="1:19" ht="131.25">
      <c r="A4504" s="277" t="s">
        <v>25424</v>
      </c>
      <c r="B4504" s="253" t="s">
        <v>153</v>
      </c>
      <c r="C4504" s="96" t="s">
        <v>12010</v>
      </c>
      <c r="D4504" s="96" t="s">
        <v>12014</v>
      </c>
      <c r="E4504" s="148">
        <f ca="1">IFERROR(__xludf.DUMMYFUNCTION(" VLOOKUP(A4578, IMPORTRANGE(""https://docs.google.com/spreadsheets/d/1fj_Bhi2XPL3siwIh4sx4VRLAe31yD50oKdj5UlRYW0c/"", ""Сводка!A:AA""), 5, FALSE)"),192)</f>
        <v>192</v>
      </c>
      <c r="F4504" s="148" t="s">
        <v>266</v>
      </c>
      <c r="G4504" s="147">
        <f ca="1">IFERROR(__xludf.DUMMYFUNCTION(" VLOOKUP(A4578, IMPORTRANGE(""https://docs.google.com/spreadsheets/d/1QNLbnkR_AongFt22vMfNzfpjZ0CjpI8QI-w0wBnYA1w/"", ""Инфа!A:AA""), 6, FALSE)"),2024)</f>
        <v>2024</v>
      </c>
      <c r="H4504" s="150">
        <v>10800</v>
      </c>
      <c r="I4504" s="151" t="s">
        <v>190</v>
      </c>
      <c r="J4504" s="93" t="s">
        <v>12015</v>
      </c>
      <c r="K4504" s="153"/>
      <c r="L4504" s="153"/>
      <c r="M4504" s="153"/>
      <c r="N4504" s="153"/>
      <c r="O4504" s="153"/>
      <c r="P4504" s="153"/>
      <c r="Q4504" s="153"/>
      <c r="R4504" s="153"/>
      <c r="S4504" s="153"/>
    </row>
    <row r="4505" spans="1:19" ht="168.75">
      <c r="A4505" s="277" t="s">
        <v>25424</v>
      </c>
      <c r="B4505" s="253" t="s">
        <v>400</v>
      </c>
      <c r="C4505" s="96" t="s">
        <v>12010</v>
      </c>
      <c r="D4505" s="96" t="s">
        <v>12016</v>
      </c>
      <c r="E4505" s="148">
        <f ca="1">IFERROR(__xludf.DUMMYFUNCTION(" VLOOKUP(A4579, IMPORTRANGE(""https://docs.google.com/spreadsheets/d/1fj_Bhi2XPL3siwIh4sx4VRLAe31yD50oKdj5UlRYW0c/"", ""Сводка!A:AA""), 5, FALSE)"),232)</f>
        <v>232</v>
      </c>
      <c r="F4505" s="205" t="s">
        <v>415</v>
      </c>
      <c r="G4505" s="147">
        <f ca="1">IFERROR(__xludf.DUMMYFUNCTION(" VLOOKUP(A4579, IMPORTRANGE(""https://docs.google.com/spreadsheets/d/1QNLbnkR_AongFt22vMfNzfpjZ0CjpI8QI-w0wBnYA1w/"", ""Инфа!A:AA""), 6, FALSE)"),2024)</f>
        <v>2024</v>
      </c>
      <c r="H4505" s="150">
        <v>12000</v>
      </c>
      <c r="I4505" s="151" t="s">
        <v>190</v>
      </c>
      <c r="J4505" s="93" t="s">
        <v>12017</v>
      </c>
      <c r="K4505" s="153"/>
      <c r="L4505" s="153"/>
      <c r="M4505" s="153"/>
      <c r="N4505" s="153"/>
      <c r="O4505" s="153"/>
      <c r="P4505" s="153"/>
      <c r="Q4505" s="153"/>
      <c r="R4505" s="153"/>
      <c r="S4505" s="153"/>
    </row>
    <row r="4506" spans="1:19" ht="56.25">
      <c r="A4506" s="277" t="s">
        <v>25424</v>
      </c>
      <c r="B4506" s="253" t="s">
        <v>400</v>
      </c>
      <c r="C4506" s="96" t="s">
        <v>12018</v>
      </c>
      <c r="D4506" s="96" t="s">
        <v>12019</v>
      </c>
      <c r="E4506" s="148">
        <f ca="1">IFERROR(__xludf.DUMMYFUNCTION(" VLOOKUP(A4580, IMPORTRANGE(""https://docs.google.com/spreadsheets/d/1fj_Bhi2XPL3siwIh4sx4VRLAe31yD50oKdj5UlRYW0c/"", ""Сводка!A:AA""), 5, FALSE)"),300)</f>
        <v>300</v>
      </c>
      <c r="F4506" s="148" t="s">
        <v>415</v>
      </c>
      <c r="G4506" s="147">
        <f ca="1">IFERROR(__xludf.DUMMYFUNCTION(" VLOOKUP(A4580, IMPORTRANGE(""https://docs.google.com/spreadsheets/d/1QNLbnkR_AongFt22vMfNzfpjZ0CjpI8QI-w0wBnYA1w/"", ""Инфа!A:AA""), 6, FALSE)"),2024)</f>
        <v>2024</v>
      </c>
      <c r="H4506" s="150">
        <v>14000</v>
      </c>
      <c r="I4506" s="151" t="s">
        <v>9610</v>
      </c>
      <c r="J4506" s="93"/>
      <c r="K4506" s="153"/>
      <c r="L4506" s="153"/>
      <c r="M4506" s="153"/>
      <c r="N4506" s="153"/>
      <c r="O4506" s="153"/>
      <c r="P4506" s="153"/>
      <c r="Q4506" s="153"/>
      <c r="R4506" s="153"/>
      <c r="S4506" s="153"/>
    </row>
    <row r="4507" spans="1:19" ht="150">
      <c r="A4507" s="277" t="s">
        <v>25424</v>
      </c>
      <c r="B4507" s="253" t="s">
        <v>400</v>
      </c>
      <c r="C4507" s="96" t="s">
        <v>12020</v>
      </c>
      <c r="D4507" s="96" t="s">
        <v>12021</v>
      </c>
      <c r="E4507" s="148">
        <f ca="1">IFERROR(__xludf.DUMMYFUNCTION(" VLOOKUP(A4581, IMPORTRANGE(""https://docs.google.com/spreadsheets/d/1fj_Bhi2XPL3siwIh4sx4VRLAe31yD50oKdj5UlRYW0c/"", ""Сводка!A:AA""), 5, FALSE)"),328)</f>
        <v>328</v>
      </c>
      <c r="F4507" s="148" t="s">
        <v>466</v>
      </c>
      <c r="G4507" s="147">
        <f ca="1">IFERROR(__xludf.DUMMYFUNCTION(" VLOOKUP(A4581, IMPORTRANGE(""https://docs.google.com/spreadsheets/d/1QNLbnkR_AongFt22vMfNzfpjZ0CjpI8QI-w0wBnYA1w/"", ""Инфа!A:AA""), 6, FALSE)"),2024)</f>
        <v>2024</v>
      </c>
      <c r="H4507" s="150">
        <v>14800</v>
      </c>
      <c r="I4507" s="151" t="s">
        <v>9610</v>
      </c>
      <c r="J4507" s="93" t="s">
        <v>12022</v>
      </c>
      <c r="K4507" s="153"/>
      <c r="L4507" s="153"/>
      <c r="M4507" s="153"/>
      <c r="N4507" s="153"/>
      <c r="O4507" s="153"/>
      <c r="P4507" s="153"/>
      <c r="Q4507" s="153"/>
      <c r="R4507" s="153"/>
      <c r="S4507" s="153"/>
    </row>
    <row r="4508" spans="1:19" ht="131.25">
      <c r="A4508" s="277" t="s">
        <v>25424</v>
      </c>
      <c r="B4508" s="253" t="s">
        <v>400</v>
      </c>
      <c r="C4508" s="93" t="s">
        <v>12023</v>
      </c>
      <c r="D4508" s="93" t="s">
        <v>12024</v>
      </c>
      <c r="E4508" s="148">
        <f ca="1">IFERROR(__xludf.DUMMYFUNCTION(" VLOOKUP(A4582, IMPORTRANGE(""https://docs.google.com/spreadsheets/d/1fj_Bhi2XPL3siwIh4sx4VRLAe31yD50oKdj5UlRYW0c/"", ""Сводка!A:AA""), 5, FALSE)"),384)</f>
        <v>384</v>
      </c>
      <c r="F4508" s="148" t="s">
        <v>415</v>
      </c>
      <c r="G4508" s="147">
        <f ca="1">IFERROR(__xludf.DUMMYFUNCTION(" VLOOKUP(A4582, IMPORTRANGE(""https://docs.google.com/spreadsheets/d/1QNLbnkR_AongFt22vMfNzfpjZ0CjpI8QI-w0wBnYA1w/"", ""Инфа!A:AA""), 6, FALSE)"),2024)</f>
        <v>2024</v>
      </c>
      <c r="H4508" s="154">
        <v>28000</v>
      </c>
      <c r="I4508" s="151" t="s">
        <v>9610</v>
      </c>
      <c r="J4508" s="93" t="s">
        <v>12025</v>
      </c>
      <c r="K4508" s="153"/>
      <c r="L4508" s="153"/>
      <c r="M4508" s="153"/>
      <c r="N4508" s="153"/>
      <c r="O4508" s="153"/>
      <c r="P4508" s="153"/>
      <c r="Q4508" s="153"/>
      <c r="R4508" s="153"/>
      <c r="S4508" s="153"/>
    </row>
    <row r="4509" spans="1:19" ht="150">
      <c r="A4509" s="277" t="s">
        <v>25424</v>
      </c>
      <c r="B4509" s="253" t="s">
        <v>400</v>
      </c>
      <c r="C4509" s="93" t="s">
        <v>12026</v>
      </c>
      <c r="D4509" s="93" t="s">
        <v>12027</v>
      </c>
      <c r="E4509" s="148">
        <f ca="1">IFERROR(__xludf.DUMMYFUNCTION(" VLOOKUP(A4583, IMPORTRANGE(""https://docs.google.com/spreadsheets/d/1fj_Bhi2XPL3siwIh4sx4VRLAe31yD50oKdj5UlRYW0c/"", ""Сводка!A:AA""), 5, FALSE)"),304)</f>
        <v>304</v>
      </c>
      <c r="F4509" s="148" t="s">
        <v>677</v>
      </c>
      <c r="G4509" s="147">
        <f ca="1">IFERROR(__xludf.DUMMYFUNCTION(" VLOOKUP(A4583, IMPORTRANGE(""https://docs.google.com/spreadsheets/d/1QNLbnkR_AongFt22vMfNzfpjZ0CjpI8QI-w0wBnYA1w/"", ""Инфа!A:AA""), 6, FALSE)"),2024)</f>
        <v>2024</v>
      </c>
      <c r="H4509" s="150">
        <v>23200</v>
      </c>
      <c r="I4509" s="151" t="s">
        <v>2526</v>
      </c>
      <c r="J4509" s="93" t="s">
        <v>12028</v>
      </c>
      <c r="K4509" s="153"/>
      <c r="L4509" s="153"/>
      <c r="M4509" s="153"/>
      <c r="N4509" s="153"/>
      <c r="O4509" s="153"/>
      <c r="P4509" s="153"/>
      <c r="Q4509" s="153"/>
      <c r="R4509" s="153"/>
      <c r="S4509" s="153"/>
    </row>
    <row r="4510" spans="1:19" ht="56.25">
      <c r="A4510" s="277" t="s">
        <v>25424</v>
      </c>
      <c r="B4510" s="253" t="s">
        <v>12029</v>
      </c>
      <c r="C4510" s="96" t="s">
        <v>12030</v>
      </c>
      <c r="D4510" s="93" t="s">
        <v>12031</v>
      </c>
      <c r="E4510" s="148">
        <f ca="1">IFERROR(__xludf.DUMMYFUNCTION(" VLOOKUP(A4584, IMPORTRANGE(""https://docs.google.com/spreadsheets/d/1fj_Bhi2XPL3siwIh4sx4VRLAe31yD50oKdj5UlRYW0c/"", ""Сводка!A:AA""), 5, FALSE)"),430)</f>
        <v>430</v>
      </c>
      <c r="F4510" s="148" t="s">
        <v>415</v>
      </c>
      <c r="G4510" s="147">
        <f ca="1">IFERROR(__xludf.DUMMYFUNCTION(" VLOOKUP(A4584, IMPORTRANGE(""https://docs.google.com/spreadsheets/d/1QNLbnkR_AongFt22vMfNzfpjZ0CjpI8QI-w0wBnYA1w/"", ""Инфа!A:AA""), 6, FALSE)"),2024)</f>
        <v>2024</v>
      </c>
      <c r="H4510" s="154">
        <v>17900</v>
      </c>
      <c r="I4510" s="151" t="s">
        <v>210</v>
      </c>
      <c r="J4510" s="93"/>
      <c r="K4510" s="153"/>
      <c r="L4510" s="153"/>
      <c r="M4510" s="153"/>
      <c r="N4510" s="153"/>
      <c r="O4510" s="153"/>
      <c r="P4510" s="153"/>
      <c r="Q4510" s="153"/>
      <c r="R4510" s="153"/>
      <c r="S4510" s="153"/>
    </row>
    <row r="4511" spans="1:19" ht="37.5">
      <c r="A4511" s="277" t="s">
        <v>25424</v>
      </c>
      <c r="B4511" s="253" t="s">
        <v>400</v>
      </c>
      <c r="C4511" s="96" t="s">
        <v>12030</v>
      </c>
      <c r="D4511" s="96" t="s">
        <v>12032</v>
      </c>
      <c r="E4511" s="148">
        <f ca="1">IFERROR(__xludf.DUMMYFUNCTION(" VLOOKUP(A4585, IMPORTRANGE(""https://docs.google.com/spreadsheets/d/1fj_Bhi2XPL3siwIh4sx4VRLAe31yD50oKdj5UlRYW0c/"", ""Сводка!A:AA""), 5, FALSE)"),272)</f>
        <v>272</v>
      </c>
      <c r="F4511" s="148" t="s">
        <v>466</v>
      </c>
      <c r="G4511" s="147">
        <f ca="1">IFERROR(__xludf.DUMMYFUNCTION(" VLOOKUP(A4585, IMPORTRANGE(""https://docs.google.com/spreadsheets/d/1QNLbnkR_AongFt22vMfNzfpjZ0CjpI8QI-w0wBnYA1w/"", ""Инфа!A:AA""), 6, FALSE)"),2024)</f>
        <v>2024</v>
      </c>
      <c r="H4511" s="150">
        <v>17100</v>
      </c>
      <c r="I4511" s="151" t="s">
        <v>210</v>
      </c>
      <c r="J4511" s="93"/>
      <c r="K4511" s="153"/>
      <c r="L4511" s="153"/>
      <c r="M4511" s="153"/>
      <c r="N4511" s="153"/>
      <c r="O4511" s="153"/>
      <c r="P4511" s="153"/>
      <c r="Q4511" s="153"/>
      <c r="R4511" s="153"/>
      <c r="S4511" s="153"/>
    </row>
    <row r="4512" spans="1:19" ht="93.75">
      <c r="A4512" s="277" t="s">
        <v>25424</v>
      </c>
      <c r="B4512" s="253" t="s">
        <v>400</v>
      </c>
      <c r="C4512" s="96" t="s">
        <v>12033</v>
      </c>
      <c r="D4512" s="93" t="s">
        <v>12034</v>
      </c>
      <c r="E4512" s="148">
        <f ca="1">IFERROR(__xludf.DUMMYFUNCTION(" VLOOKUP(A4586, IMPORTRANGE(""https://docs.google.com/spreadsheets/d/1fj_Bhi2XPL3siwIh4sx4VRLAe31yD50oKdj5UlRYW0c/"", ""Сводка!A:AA""), 5, FALSE)"),434)</f>
        <v>434</v>
      </c>
      <c r="F4512" s="148" t="s">
        <v>466</v>
      </c>
      <c r="G4512" s="147">
        <f ca="1">IFERROR(__xludf.DUMMYFUNCTION(" VLOOKUP(A4586, IMPORTRANGE(""https://docs.google.com/spreadsheets/d/1QNLbnkR_AongFt22vMfNzfpjZ0CjpI8QI-w0wBnYA1w/"", ""Инфа!A:AA""), 6, FALSE)"),2024)</f>
        <v>2024</v>
      </c>
      <c r="H4512" s="154">
        <v>23400</v>
      </c>
      <c r="I4512" s="156" t="s">
        <v>171</v>
      </c>
      <c r="J4512" s="93"/>
      <c r="K4512" s="153"/>
      <c r="L4512" s="153"/>
      <c r="M4512" s="153"/>
      <c r="N4512" s="153"/>
      <c r="O4512" s="153"/>
      <c r="P4512" s="153"/>
      <c r="Q4512" s="153"/>
      <c r="R4512" s="153"/>
      <c r="S4512" s="153"/>
    </row>
    <row r="4513" spans="1:19" ht="206.25">
      <c r="A4513" s="277" t="s">
        <v>25424</v>
      </c>
      <c r="B4513" s="253" t="s">
        <v>400</v>
      </c>
      <c r="C4513" s="93" t="s">
        <v>12035</v>
      </c>
      <c r="D4513" s="93" t="s">
        <v>12036</v>
      </c>
      <c r="E4513" s="148">
        <f ca="1">IFERROR(__xludf.DUMMYFUNCTION(" VLOOKUP(A4587, IMPORTRANGE(""https://docs.google.com/spreadsheets/d/1fj_Bhi2XPL3siwIh4sx4VRLAe31yD50oKdj5UlRYW0c/"", ""Сводка!A:AA""), 5, FALSE)"),400)</f>
        <v>400</v>
      </c>
      <c r="F4513" s="148" t="s">
        <v>415</v>
      </c>
      <c r="G4513" s="147">
        <f ca="1">IFERROR(__xludf.DUMMYFUNCTION(" VLOOKUP(A4587, IMPORTRANGE(""https://docs.google.com/spreadsheets/d/1QNLbnkR_AongFt22vMfNzfpjZ0CjpI8QI-w0wBnYA1w/"", ""Инфа!A:AA""), 6, FALSE)"),2024)</f>
        <v>2024</v>
      </c>
      <c r="H4513" s="154">
        <v>29000</v>
      </c>
      <c r="I4513" s="151" t="s">
        <v>28</v>
      </c>
      <c r="J4513" s="93" t="s">
        <v>12037</v>
      </c>
      <c r="K4513" s="153"/>
      <c r="L4513" s="153"/>
      <c r="M4513" s="153"/>
      <c r="N4513" s="153"/>
      <c r="O4513" s="153"/>
      <c r="P4513" s="153"/>
      <c r="Q4513" s="153"/>
      <c r="R4513" s="153"/>
      <c r="S4513" s="153"/>
    </row>
    <row r="4514" spans="1:19" ht="75">
      <c r="A4514" s="277" t="s">
        <v>25424</v>
      </c>
      <c r="B4514" s="253" t="s">
        <v>153</v>
      </c>
      <c r="C4514" s="93" t="s">
        <v>12038</v>
      </c>
      <c r="D4514" s="93" t="s">
        <v>12039</v>
      </c>
      <c r="E4514" s="148">
        <f ca="1">IFERROR(__xludf.DUMMYFUNCTION(" VLOOKUP(A4588, IMPORTRANGE(""https://docs.google.com/spreadsheets/d/1fj_Bhi2XPL3siwIh4sx4VRLAe31yD50oKdj5UlRYW0c/"", ""Сводка!A:AA""), 5, FALSE)"),216)</f>
        <v>216</v>
      </c>
      <c r="F4514" s="148" t="s">
        <v>165</v>
      </c>
      <c r="G4514" s="147">
        <f ca="1">IFERROR(__xludf.DUMMYFUNCTION(" VLOOKUP(A4588, IMPORTRANGE(""https://docs.google.com/spreadsheets/d/1QNLbnkR_AongFt22vMfNzfpjZ0CjpI8QI-w0wBnYA1w/"", ""Инфа!A:AA""), 6, FALSE)"),2024)</f>
        <v>2024</v>
      </c>
      <c r="H4514" s="150">
        <v>11500</v>
      </c>
      <c r="I4514" s="151" t="s">
        <v>146</v>
      </c>
      <c r="J4514" s="93" t="s">
        <v>12040</v>
      </c>
      <c r="K4514" s="153"/>
      <c r="L4514" s="153"/>
      <c r="M4514" s="153"/>
      <c r="N4514" s="153"/>
      <c r="O4514" s="153"/>
      <c r="P4514" s="153"/>
      <c r="Q4514" s="153"/>
      <c r="R4514" s="153"/>
      <c r="S4514" s="153"/>
    </row>
    <row r="4515" spans="1:19" ht="112.5">
      <c r="A4515" s="277" t="s">
        <v>25424</v>
      </c>
      <c r="B4515" s="253" t="s">
        <v>153</v>
      </c>
      <c r="C4515" s="93" t="s">
        <v>12038</v>
      </c>
      <c r="D4515" s="93" t="s">
        <v>12041</v>
      </c>
      <c r="E4515" s="148">
        <f ca="1">IFERROR(__xludf.DUMMYFUNCTION(" VLOOKUP(A4589, IMPORTRANGE(""https://docs.google.com/spreadsheets/d/1fj_Bhi2XPL3siwIh4sx4VRLAe31yD50oKdj5UlRYW0c/"", ""Сводка!A:AA""), 5, FALSE)"),192)</f>
        <v>192</v>
      </c>
      <c r="F4515" s="148" t="s">
        <v>165</v>
      </c>
      <c r="G4515" s="147">
        <f ca="1">IFERROR(__xludf.DUMMYFUNCTION(" VLOOKUP(A4589, IMPORTRANGE(""https://docs.google.com/spreadsheets/d/1QNLbnkR_AongFt22vMfNzfpjZ0CjpI8QI-w0wBnYA1w/"", ""Инфа!A:AA""), 6, FALSE)"),2024)</f>
        <v>2024</v>
      </c>
      <c r="H4515" s="150">
        <v>10800</v>
      </c>
      <c r="I4515" s="151" t="s">
        <v>146</v>
      </c>
      <c r="J4515" s="93" t="s">
        <v>12042</v>
      </c>
      <c r="K4515" s="153"/>
      <c r="L4515" s="153"/>
      <c r="M4515" s="153"/>
      <c r="N4515" s="153"/>
      <c r="O4515" s="153"/>
      <c r="P4515" s="153"/>
      <c r="Q4515" s="153"/>
      <c r="R4515" s="153"/>
      <c r="S4515" s="153"/>
    </row>
    <row r="4516" spans="1:19" ht="75">
      <c r="A4516" s="277" t="s">
        <v>25424</v>
      </c>
      <c r="B4516" s="253" t="s">
        <v>153</v>
      </c>
      <c r="C4516" s="93" t="s">
        <v>12038</v>
      </c>
      <c r="D4516" s="93" t="s">
        <v>12043</v>
      </c>
      <c r="E4516" s="148">
        <f ca="1">IFERROR(__xludf.DUMMYFUNCTION(" VLOOKUP(A4590, IMPORTRANGE(""https://docs.google.com/spreadsheets/d/1fj_Bhi2XPL3siwIh4sx4VRLAe31yD50oKdj5UlRYW0c/"", ""Сводка!A:AA""), 5, FALSE)"),120)</f>
        <v>120</v>
      </c>
      <c r="F4516" s="148" t="s">
        <v>165</v>
      </c>
      <c r="G4516" s="147">
        <f ca="1">IFERROR(__xludf.DUMMYFUNCTION(" VLOOKUP(A4590, IMPORTRANGE(""https://docs.google.com/spreadsheets/d/1QNLbnkR_AongFt22vMfNzfpjZ0CjpI8QI-w0wBnYA1w/"", ""Инфа!A:AA""), 6, FALSE)"),2024)</f>
        <v>2024</v>
      </c>
      <c r="H4516" s="150">
        <v>12200</v>
      </c>
      <c r="I4516" s="151" t="s">
        <v>146</v>
      </c>
      <c r="J4516" s="93" t="s">
        <v>12044</v>
      </c>
      <c r="K4516" s="153"/>
      <c r="L4516" s="153"/>
      <c r="M4516" s="153"/>
      <c r="N4516" s="153"/>
      <c r="O4516" s="153"/>
      <c r="P4516" s="153"/>
      <c r="Q4516" s="153"/>
      <c r="R4516" s="153"/>
      <c r="S4516" s="153"/>
    </row>
    <row r="4517" spans="1:19" ht="75">
      <c r="A4517" s="277" t="s">
        <v>25424</v>
      </c>
      <c r="B4517" s="253" t="s">
        <v>153</v>
      </c>
      <c r="C4517" s="93" t="s">
        <v>12038</v>
      </c>
      <c r="D4517" s="93" t="s">
        <v>12045</v>
      </c>
      <c r="E4517" s="148">
        <f ca="1">IFERROR(__xludf.DUMMYFUNCTION(" VLOOKUP(A4591, IMPORTRANGE(""https://docs.google.com/spreadsheets/d/1fj_Bhi2XPL3siwIh4sx4VRLAe31yD50oKdj5UlRYW0c/"", ""Сводка!A:AA""), 5, FALSE)"),132)</f>
        <v>132</v>
      </c>
      <c r="F4517" s="148" t="s">
        <v>165</v>
      </c>
      <c r="G4517" s="147">
        <f ca="1">IFERROR(__xludf.DUMMYFUNCTION(" VLOOKUP(A4591, IMPORTRANGE(""https://docs.google.com/spreadsheets/d/1QNLbnkR_AongFt22vMfNzfpjZ0CjpI8QI-w0wBnYA1w/"", ""Инфа!A:AA""), 6, FALSE)"),2024)</f>
        <v>2024</v>
      </c>
      <c r="H4517" s="150">
        <v>9000</v>
      </c>
      <c r="I4517" s="151" t="s">
        <v>146</v>
      </c>
      <c r="J4517" s="93" t="s">
        <v>12046</v>
      </c>
      <c r="K4517" s="153"/>
      <c r="L4517" s="153"/>
      <c r="M4517" s="153"/>
      <c r="N4517" s="153"/>
      <c r="O4517" s="153"/>
      <c r="P4517" s="153"/>
      <c r="Q4517" s="153"/>
      <c r="R4517" s="153"/>
      <c r="S4517" s="153"/>
    </row>
    <row r="4518" spans="1:19" ht="168.75">
      <c r="A4518" s="277" t="s">
        <v>25424</v>
      </c>
      <c r="B4518" s="253" t="s">
        <v>400</v>
      </c>
      <c r="C4518" s="93" t="s">
        <v>12047</v>
      </c>
      <c r="D4518" s="93" t="s">
        <v>8025</v>
      </c>
      <c r="E4518" s="148">
        <f ca="1">IFERROR(__xludf.DUMMYFUNCTION(" VLOOKUP(A4592, IMPORTRANGE(""https://docs.google.com/spreadsheets/d/1fj_Bhi2XPL3siwIh4sx4VRLAe31yD50oKdj5UlRYW0c/"", ""Сводка!A:AA""), 5, FALSE)"),232)</f>
        <v>232</v>
      </c>
      <c r="F4518" s="148" t="s">
        <v>3018</v>
      </c>
      <c r="G4518" s="147">
        <f ca="1">IFERROR(__xludf.DUMMYFUNCTION(" VLOOKUP(A4592, IMPORTRANGE(""https://docs.google.com/spreadsheets/d/1QNLbnkR_AongFt22vMfNzfpjZ0CjpI8QI-w0wBnYA1w/"", ""Инфа!A:AA""), 6, FALSE)"),2024)</f>
        <v>2024</v>
      </c>
      <c r="H4518" s="150">
        <v>18900</v>
      </c>
      <c r="I4518" s="151" t="s">
        <v>28</v>
      </c>
      <c r="J4518" s="93" t="s">
        <v>12048</v>
      </c>
      <c r="K4518" s="153"/>
      <c r="L4518" s="153"/>
      <c r="M4518" s="153"/>
      <c r="N4518" s="153"/>
      <c r="O4518" s="153"/>
      <c r="P4518" s="153"/>
      <c r="Q4518" s="153"/>
      <c r="R4518" s="153"/>
      <c r="S4518" s="153"/>
    </row>
    <row r="4519" spans="1:19" ht="93.75">
      <c r="A4519" s="277" t="s">
        <v>25424</v>
      </c>
      <c r="B4519" s="253" t="s">
        <v>400</v>
      </c>
      <c r="C4519" s="93" t="s">
        <v>12047</v>
      </c>
      <c r="D4519" s="93" t="s">
        <v>12049</v>
      </c>
      <c r="E4519" s="148">
        <f ca="1">IFERROR(__xludf.DUMMYFUNCTION(" VLOOKUP(A4593, IMPORTRANGE(""https://docs.google.com/spreadsheets/d/1fj_Bhi2XPL3siwIh4sx4VRLAe31yD50oKdj5UlRYW0c/"", ""Сводка!A:AA""), 5, FALSE)"),184)</f>
        <v>184</v>
      </c>
      <c r="F4519" s="148" t="s">
        <v>108</v>
      </c>
      <c r="G4519" s="147">
        <f ca="1">IFERROR(__xludf.DUMMYFUNCTION(" VLOOKUP(A4593, IMPORTRANGE(""https://docs.google.com/spreadsheets/d/1QNLbnkR_AongFt22vMfNzfpjZ0CjpI8QI-w0wBnYA1w/"", ""Инфа!A:AA""), 6, FALSE)"),2024)</f>
        <v>2024</v>
      </c>
      <c r="H4519" s="150">
        <v>16000</v>
      </c>
      <c r="I4519" s="151" t="s">
        <v>1621</v>
      </c>
      <c r="J4519" s="93" t="s">
        <v>12050</v>
      </c>
      <c r="K4519" s="153"/>
      <c r="L4519" s="153"/>
      <c r="M4519" s="153"/>
      <c r="N4519" s="153"/>
      <c r="O4519" s="153"/>
      <c r="P4519" s="153"/>
      <c r="Q4519" s="153"/>
      <c r="R4519" s="153"/>
      <c r="S4519" s="153"/>
    </row>
    <row r="4520" spans="1:19" ht="187.5">
      <c r="A4520" s="277" t="s">
        <v>25424</v>
      </c>
      <c r="B4520" s="253" t="s">
        <v>153</v>
      </c>
      <c r="C4520" s="96" t="s">
        <v>12051</v>
      </c>
      <c r="D4520" s="96" t="s">
        <v>12052</v>
      </c>
      <c r="E4520" s="148">
        <f ca="1">IFERROR(__xludf.DUMMYFUNCTION(" VLOOKUP(A4594, IMPORTRANGE(""https://docs.google.com/spreadsheets/d/1fj_Bhi2XPL3siwIh4sx4VRLAe31yD50oKdj5UlRYW0c/"", ""Сводка!A:AA""), 5, FALSE)"),280)</f>
        <v>280</v>
      </c>
      <c r="F4520" s="148" t="s">
        <v>108</v>
      </c>
      <c r="G4520" s="147">
        <f ca="1">IFERROR(__xludf.DUMMYFUNCTION(" VLOOKUP(A4594, IMPORTRANGE(""https://docs.google.com/spreadsheets/d/1QNLbnkR_AongFt22vMfNzfpjZ0CjpI8QI-w0wBnYA1w/"", ""Инфа!A:AA""), 6, FALSE)"),2024)</f>
        <v>2024</v>
      </c>
      <c r="H4520" s="150">
        <v>17400</v>
      </c>
      <c r="I4520" s="151" t="s">
        <v>161</v>
      </c>
      <c r="J4520" s="93" t="s">
        <v>12053</v>
      </c>
      <c r="K4520" s="153"/>
      <c r="L4520" s="153"/>
      <c r="M4520" s="153"/>
      <c r="N4520" s="153"/>
      <c r="O4520" s="153"/>
      <c r="P4520" s="153"/>
      <c r="Q4520" s="153"/>
      <c r="R4520" s="153"/>
      <c r="S4520" s="153"/>
    </row>
    <row r="4521" spans="1:19" ht="93.75">
      <c r="A4521" s="277" t="s">
        <v>25424</v>
      </c>
      <c r="B4521" s="253" t="s">
        <v>153</v>
      </c>
      <c r="C4521" s="93" t="s">
        <v>12054</v>
      </c>
      <c r="D4521" s="93" t="s">
        <v>12055</v>
      </c>
      <c r="E4521" s="148">
        <f ca="1">IFERROR(__xludf.DUMMYFUNCTION(" VLOOKUP(A4595, IMPORTRANGE(""https://docs.google.com/spreadsheets/d/1fj_Bhi2XPL3siwIh4sx4VRLAe31yD50oKdj5UlRYW0c/"", ""Сводка!A:AA""), 5, FALSE)"),260)</f>
        <v>260</v>
      </c>
      <c r="F4521" s="148" t="s">
        <v>59</v>
      </c>
      <c r="G4521" s="147">
        <f ca="1">IFERROR(__xludf.DUMMYFUNCTION(" VLOOKUP(A4595, IMPORTRANGE(""https://docs.google.com/spreadsheets/d/1QNLbnkR_AongFt22vMfNzfpjZ0CjpI8QI-w0wBnYA1w/"", ""Инфа!A:AA""), 6, FALSE)"),2024)</f>
        <v>2024</v>
      </c>
      <c r="H4521" s="150">
        <v>16600</v>
      </c>
      <c r="I4521" s="151" t="s">
        <v>210</v>
      </c>
      <c r="J4521" s="93" t="s">
        <v>12056</v>
      </c>
      <c r="K4521" s="153"/>
      <c r="L4521" s="153"/>
      <c r="M4521" s="153"/>
      <c r="N4521" s="153"/>
      <c r="O4521" s="153"/>
      <c r="P4521" s="153"/>
      <c r="Q4521" s="153"/>
      <c r="R4521" s="153"/>
      <c r="S4521" s="153"/>
    </row>
    <row r="4522" spans="1:19" ht="93.75">
      <c r="A4522" s="277" t="s">
        <v>25424</v>
      </c>
      <c r="B4522" s="253" t="s">
        <v>153</v>
      </c>
      <c r="C4522" s="93" t="s">
        <v>12054</v>
      </c>
      <c r="D4522" s="93" t="s">
        <v>12057</v>
      </c>
      <c r="E4522" s="148">
        <f ca="1">IFERROR(__xludf.DUMMYFUNCTION(" VLOOKUP(A4596, IMPORTRANGE(""https://docs.google.com/spreadsheets/d/1fj_Bhi2XPL3siwIh4sx4VRLAe31yD50oKdj5UlRYW0c/"", ""Сводка!A:AA""), 5, FALSE)"),288)</f>
        <v>288</v>
      </c>
      <c r="F4522" s="148" t="s">
        <v>59</v>
      </c>
      <c r="G4522" s="147">
        <f ca="1">IFERROR(__xludf.DUMMYFUNCTION(" VLOOKUP(A4596, IMPORTRANGE(""https://docs.google.com/spreadsheets/d/1QNLbnkR_AongFt22vMfNzfpjZ0CjpI8QI-w0wBnYA1w/"", ""Инфа!A:AA""), 6, FALSE)"),2024)</f>
        <v>2024</v>
      </c>
      <c r="H4522" s="150">
        <v>17700</v>
      </c>
      <c r="I4522" s="151" t="s">
        <v>210</v>
      </c>
      <c r="J4522" s="93" t="s">
        <v>12056</v>
      </c>
      <c r="K4522" s="153"/>
      <c r="L4522" s="153"/>
      <c r="M4522" s="153"/>
      <c r="N4522" s="153"/>
      <c r="O4522" s="153"/>
      <c r="P4522" s="153"/>
      <c r="Q4522" s="153"/>
      <c r="R4522" s="153"/>
      <c r="S4522" s="153"/>
    </row>
    <row r="4523" spans="1:19" ht="93.75">
      <c r="A4523" s="277" t="s">
        <v>25424</v>
      </c>
      <c r="B4523" s="253" t="s">
        <v>153</v>
      </c>
      <c r="C4523" s="93" t="s">
        <v>12054</v>
      </c>
      <c r="D4523" s="93" t="s">
        <v>12058</v>
      </c>
      <c r="E4523" s="148">
        <f ca="1">IFERROR(__xludf.DUMMYFUNCTION(" VLOOKUP(A4597, IMPORTRANGE(""https://docs.google.com/spreadsheets/d/1fj_Bhi2XPL3siwIh4sx4VRLAe31yD50oKdj5UlRYW0c/"", ""Сводка!A:AA""), 5, FALSE)"),252)</f>
        <v>252</v>
      </c>
      <c r="F4523" s="148" t="s">
        <v>59</v>
      </c>
      <c r="G4523" s="147">
        <f ca="1">IFERROR(__xludf.DUMMYFUNCTION(" VLOOKUP(A4597, IMPORTRANGE(""https://docs.google.com/spreadsheets/d/1QNLbnkR_AongFt22vMfNzfpjZ0CjpI8QI-w0wBnYA1w/"", ""Инфа!A:AA""), 6, FALSE)"),2024)</f>
        <v>2024</v>
      </c>
      <c r="H4523" s="150">
        <v>16300</v>
      </c>
      <c r="I4523" s="151" t="s">
        <v>210</v>
      </c>
      <c r="J4523" s="93" t="s">
        <v>12056</v>
      </c>
      <c r="K4523" s="153"/>
      <c r="L4523" s="153"/>
      <c r="M4523" s="153"/>
      <c r="N4523" s="153"/>
      <c r="O4523" s="153"/>
      <c r="P4523" s="153"/>
      <c r="Q4523" s="153"/>
      <c r="R4523" s="153"/>
      <c r="S4523" s="153"/>
    </row>
    <row r="4524" spans="1:19" ht="112.5">
      <c r="A4524" s="277" t="s">
        <v>25424</v>
      </c>
      <c r="B4524" s="253" t="s">
        <v>400</v>
      </c>
      <c r="C4524" s="93" t="s">
        <v>12059</v>
      </c>
      <c r="D4524" s="93" t="s">
        <v>12060</v>
      </c>
      <c r="E4524" s="148">
        <f ca="1">IFERROR(__xludf.DUMMYFUNCTION(" VLOOKUP(A4598, IMPORTRANGE(""https://docs.google.com/spreadsheets/d/1fj_Bhi2XPL3siwIh4sx4VRLAe31yD50oKdj5UlRYW0c/"", ""Сводка!A:AA""), 5, FALSE)"),264)</f>
        <v>264</v>
      </c>
      <c r="F4524" s="148" t="s">
        <v>466</v>
      </c>
      <c r="G4524" s="147">
        <f ca="1">IFERROR(__xludf.DUMMYFUNCTION(" VLOOKUP(A4598, IMPORTRANGE(""https://docs.google.com/spreadsheets/d/1QNLbnkR_AongFt22vMfNzfpjZ0CjpI8QI-w0wBnYA1w/"", ""Инфа!A:AA""), 6, FALSE)"),2024)</f>
        <v>2024</v>
      </c>
      <c r="H4524" s="150">
        <v>16800</v>
      </c>
      <c r="I4524" s="151" t="s">
        <v>210</v>
      </c>
      <c r="J4524" s="93" t="s">
        <v>12061</v>
      </c>
      <c r="K4524" s="153"/>
      <c r="L4524" s="153"/>
      <c r="M4524" s="153"/>
      <c r="N4524" s="153"/>
      <c r="O4524" s="153"/>
      <c r="P4524" s="153"/>
      <c r="Q4524" s="153"/>
      <c r="R4524" s="153"/>
      <c r="S4524" s="153"/>
    </row>
    <row r="4525" spans="1:19" ht="112.5">
      <c r="A4525" s="277" t="s">
        <v>25424</v>
      </c>
      <c r="B4525" s="253" t="s">
        <v>400</v>
      </c>
      <c r="C4525" s="93" t="s">
        <v>12059</v>
      </c>
      <c r="D4525" s="93" t="s">
        <v>12062</v>
      </c>
      <c r="E4525" s="148">
        <f ca="1">IFERROR(__xludf.DUMMYFUNCTION(" VLOOKUP(A4599, IMPORTRANGE(""https://docs.google.com/spreadsheets/d/1fj_Bhi2XPL3siwIh4sx4VRLAe31yD50oKdj5UlRYW0c/"", ""Сводка!A:AA""), 5, FALSE)"),312)</f>
        <v>312</v>
      </c>
      <c r="F4525" s="148" t="s">
        <v>466</v>
      </c>
      <c r="G4525" s="147">
        <f ca="1">IFERROR(__xludf.DUMMYFUNCTION(" VLOOKUP(A4599, IMPORTRANGE(""https://docs.google.com/spreadsheets/d/1QNLbnkR_AongFt22vMfNzfpjZ0CjpI8QI-w0wBnYA1w/"", ""Инфа!A:AA""), 6, FALSE)"),2024)</f>
        <v>2024</v>
      </c>
      <c r="H4525" s="150">
        <v>18700</v>
      </c>
      <c r="I4525" s="151" t="s">
        <v>1153</v>
      </c>
      <c r="J4525" s="93" t="s">
        <v>12063</v>
      </c>
      <c r="K4525" s="153"/>
      <c r="L4525" s="153"/>
      <c r="M4525" s="153"/>
      <c r="N4525" s="153"/>
      <c r="O4525" s="153"/>
      <c r="P4525" s="153"/>
      <c r="Q4525" s="153"/>
      <c r="R4525" s="153"/>
      <c r="S4525" s="153"/>
    </row>
    <row r="4526" spans="1:19" ht="281.25">
      <c r="A4526" s="277" t="s">
        <v>25424</v>
      </c>
      <c r="B4526" s="253" t="s">
        <v>13</v>
      </c>
      <c r="C4526" s="93" t="s">
        <v>12064</v>
      </c>
      <c r="D4526" s="93" t="s">
        <v>12065</v>
      </c>
      <c r="E4526" s="148">
        <f ca="1">IFERROR(__xludf.DUMMYFUNCTION(" VLOOKUP(A4600, IMPORTRANGE(""https://docs.google.com/spreadsheets/d/1fj_Bhi2XPL3siwIh4sx4VRLAe31yD50oKdj5UlRYW0c/"", ""Сводка!A:AA""), 5, FALSE)"),120)</f>
        <v>120</v>
      </c>
      <c r="F4526" s="148" t="s">
        <v>26</v>
      </c>
      <c r="G4526" s="147">
        <f ca="1">IFERROR(__xludf.DUMMYFUNCTION(" VLOOKUP(A4600, IMPORTRANGE(""https://docs.google.com/spreadsheets/d/1QNLbnkR_AongFt22vMfNzfpjZ0CjpI8QI-w0wBnYA1w/"", ""Инфа!A:AA""), 6, FALSE)"),2024)</f>
        <v>2024</v>
      </c>
      <c r="H4526" s="150">
        <v>12200</v>
      </c>
      <c r="I4526" s="151" t="s">
        <v>97</v>
      </c>
      <c r="J4526" s="93" t="s">
        <v>12066</v>
      </c>
      <c r="K4526" s="153"/>
      <c r="L4526" s="153"/>
      <c r="M4526" s="153"/>
      <c r="N4526" s="153"/>
      <c r="O4526" s="153"/>
      <c r="P4526" s="153"/>
      <c r="Q4526" s="153"/>
      <c r="R4526" s="153"/>
      <c r="S4526" s="153"/>
    </row>
    <row r="4527" spans="1:19" ht="112.5">
      <c r="A4527" s="277" t="s">
        <v>25424</v>
      </c>
      <c r="B4527" s="253" t="s">
        <v>4404</v>
      </c>
      <c r="C4527" s="93" t="s">
        <v>12067</v>
      </c>
      <c r="D4527" s="93" t="s">
        <v>12068</v>
      </c>
      <c r="E4527" s="148">
        <f ca="1">IFERROR(__xludf.DUMMYFUNCTION(" VLOOKUP(A4601, IMPORTRANGE(""https://docs.google.com/spreadsheets/d/1fj_Bhi2XPL3siwIh4sx4VRLAe31yD50oKdj5UlRYW0c/"", ""Сводка!A:AA""), 5, FALSE)"),128)</f>
        <v>128</v>
      </c>
      <c r="F4527" s="148" t="s">
        <v>2691</v>
      </c>
      <c r="G4527" s="147">
        <f ca="1">IFERROR(__xludf.DUMMYFUNCTION(" VLOOKUP(A4601, IMPORTRANGE(""https://docs.google.com/spreadsheets/d/1QNLbnkR_AongFt22vMfNzfpjZ0CjpI8QI-w0wBnYA1w/"", ""Инфа!A:AA""), 6, FALSE)"),2024)</f>
        <v>2024</v>
      </c>
      <c r="H4527" s="150">
        <v>8800</v>
      </c>
      <c r="I4527" s="151" t="s">
        <v>8322</v>
      </c>
      <c r="J4527" s="93" t="s">
        <v>12069</v>
      </c>
      <c r="K4527" s="153"/>
      <c r="L4527" s="153"/>
      <c r="M4527" s="153"/>
      <c r="N4527" s="153"/>
      <c r="O4527" s="153"/>
      <c r="P4527" s="153"/>
      <c r="Q4527" s="153"/>
      <c r="R4527" s="153"/>
      <c r="S4527" s="153"/>
    </row>
    <row r="4528" spans="1:19" ht="131.25">
      <c r="A4528" s="277" t="s">
        <v>25424</v>
      </c>
      <c r="B4528" s="253" t="s">
        <v>153</v>
      </c>
      <c r="C4528" s="93" t="s">
        <v>12070</v>
      </c>
      <c r="D4528" s="93" t="s">
        <v>12071</v>
      </c>
      <c r="E4528" s="148">
        <f ca="1">IFERROR(__xludf.DUMMYFUNCTION(" VLOOKUP(A4602, IMPORTRANGE(""https://docs.google.com/spreadsheets/d/1fj_Bhi2XPL3siwIh4sx4VRLAe31yD50oKdj5UlRYW0c/"", ""Сводка!A:AA""), 5, FALSE)"),204)</f>
        <v>204</v>
      </c>
      <c r="F4528" s="148" t="s">
        <v>165</v>
      </c>
      <c r="G4528" s="147">
        <f ca="1">IFERROR(__xludf.DUMMYFUNCTION(" VLOOKUP(A4602, IMPORTRANGE(""https://docs.google.com/spreadsheets/d/1QNLbnkR_AongFt22vMfNzfpjZ0CjpI8QI-w0wBnYA1w/"", ""Инфа!A:AA""), 6, FALSE)"),2024)</f>
        <v>2024</v>
      </c>
      <c r="H4528" s="150">
        <v>11100</v>
      </c>
      <c r="I4528" s="151" t="s">
        <v>146</v>
      </c>
      <c r="J4528" s="93" t="s">
        <v>12072</v>
      </c>
      <c r="K4528" s="153"/>
      <c r="L4528" s="153"/>
      <c r="M4528" s="153"/>
      <c r="N4528" s="153"/>
      <c r="O4528" s="153"/>
      <c r="P4528" s="153"/>
      <c r="Q4528" s="153"/>
      <c r="R4528" s="153"/>
      <c r="S4528" s="153"/>
    </row>
    <row r="4529" spans="1:19" ht="225">
      <c r="A4529" s="277" t="s">
        <v>25424</v>
      </c>
      <c r="B4529" s="253" t="s">
        <v>153</v>
      </c>
      <c r="C4529" s="97" t="s">
        <v>12073</v>
      </c>
      <c r="D4529" s="97" t="s">
        <v>12074</v>
      </c>
      <c r="E4529" s="148">
        <f ca="1">IFERROR(__xludf.DUMMYFUNCTION(" VLOOKUP(A4603, IMPORTRANGE(""https://docs.google.com/spreadsheets/d/1fj_Bhi2XPL3siwIh4sx4VRLAe31yD50oKdj5UlRYW0c/"", ""Сводка!A:AA""), 5, FALSE)"),144)</f>
        <v>144</v>
      </c>
      <c r="F4529" s="147" t="s">
        <v>165</v>
      </c>
      <c r="G4529" s="147">
        <f ca="1">IFERROR(__xludf.DUMMYFUNCTION(" VLOOKUP(A4603, IMPORTRANGE(""https://docs.google.com/spreadsheets/d/1QNLbnkR_AongFt22vMfNzfpjZ0CjpI8QI-w0wBnYA1w/"", ""Инфа!A:AA""), 6, FALSE)"),2024)</f>
        <v>2024</v>
      </c>
      <c r="H4529" s="150">
        <v>9300</v>
      </c>
      <c r="I4529" s="151" t="s">
        <v>146</v>
      </c>
      <c r="J4529" s="97" t="s">
        <v>12075</v>
      </c>
      <c r="K4529" s="153"/>
      <c r="L4529" s="153"/>
      <c r="M4529" s="153"/>
      <c r="N4529" s="153"/>
      <c r="O4529" s="153"/>
      <c r="P4529" s="153"/>
      <c r="Q4529" s="153"/>
      <c r="R4529" s="153"/>
      <c r="S4529" s="153"/>
    </row>
    <row r="4530" spans="1:19" ht="206.25">
      <c r="A4530" s="277" t="s">
        <v>25424</v>
      </c>
      <c r="B4530" s="253" t="s">
        <v>153</v>
      </c>
      <c r="C4530" s="93" t="s">
        <v>12076</v>
      </c>
      <c r="D4530" s="93" t="s">
        <v>12077</v>
      </c>
      <c r="E4530" s="148">
        <f ca="1">IFERROR(__xludf.DUMMYFUNCTION(" VLOOKUP(A4604, IMPORTRANGE(""https://docs.google.com/spreadsheets/d/1fj_Bhi2XPL3siwIh4sx4VRLAe31yD50oKdj5UlRYW0c/"", ""Сводка!A:AA""), 5, FALSE)"),260)</f>
        <v>260</v>
      </c>
      <c r="F4530" s="148" t="s">
        <v>50</v>
      </c>
      <c r="G4530" s="147">
        <f ca="1">IFERROR(__xludf.DUMMYFUNCTION(" VLOOKUP(A4604, IMPORTRANGE(""https://docs.google.com/spreadsheets/d/1QNLbnkR_AongFt22vMfNzfpjZ0CjpI8QI-w0wBnYA1w/"", ""Инфа!A:AA""), 6, FALSE)"),2024)</f>
        <v>2024</v>
      </c>
      <c r="H4530" s="150">
        <v>20600</v>
      </c>
      <c r="I4530" s="151" t="s">
        <v>146</v>
      </c>
      <c r="J4530" s="93" t="s">
        <v>12078</v>
      </c>
      <c r="K4530" s="153"/>
      <c r="L4530" s="153"/>
      <c r="M4530" s="153"/>
      <c r="N4530" s="153"/>
      <c r="O4530" s="153"/>
      <c r="P4530" s="153"/>
      <c r="Q4530" s="153"/>
      <c r="R4530" s="153"/>
      <c r="S4530" s="153"/>
    </row>
    <row r="4531" spans="1:19" ht="131.25">
      <c r="A4531" s="277" t="s">
        <v>25424</v>
      </c>
      <c r="B4531" s="253" t="s">
        <v>153</v>
      </c>
      <c r="C4531" s="93" t="s">
        <v>12076</v>
      </c>
      <c r="D4531" s="93" t="s">
        <v>12079</v>
      </c>
      <c r="E4531" s="148">
        <f ca="1">IFERROR(__xludf.DUMMYFUNCTION(" VLOOKUP(A4605, IMPORTRANGE(""https://docs.google.com/spreadsheets/d/1fj_Bhi2XPL3siwIh4sx4VRLAe31yD50oKdj5UlRYW0c/"", ""Сводка!A:AA""), 5, FALSE)"),208)</f>
        <v>208</v>
      </c>
      <c r="F4531" s="148" t="s">
        <v>108</v>
      </c>
      <c r="G4531" s="147">
        <f ca="1">IFERROR(__xludf.DUMMYFUNCTION(" VLOOKUP(A4605, IMPORTRANGE(""https://docs.google.com/spreadsheets/d/1QNLbnkR_AongFt22vMfNzfpjZ0CjpI8QI-w0wBnYA1w/"", ""Инфа!A:AA""), 6, FALSE)"),2024)</f>
        <v>2024</v>
      </c>
      <c r="H4531" s="150">
        <v>11200</v>
      </c>
      <c r="I4531" s="151" t="s">
        <v>146</v>
      </c>
      <c r="J4531" s="93" t="s">
        <v>12080</v>
      </c>
      <c r="K4531" s="153"/>
      <c r="L4531" s="153"/>
      <c r="M4531" s="153"/>
      <c r="N4531" s="153"/>
      <c r="O4531" s="153"/>
      <c r="P4531" s="153"/>
      <c r="Q4531" s="153"/>
      <c r="R4531" s="153"/>
      <c r="S4531" s="153"/>
    </row>
    <row r="4532" spans="1:19" ht="187.5">
      <c r="A4532" s="277" t="s">
        <v>25424</v>
      </c>
      <c r="B4532" s="253" t="s">
        <v>153</v>
      </c>
      <c r="C4532" s="93" t="s">
        <v>12081</v>
      </c>
      <c r="D4532" s="93" t="s">
        <v>12082</v>
      </c>
      <c r="E4532" s="148">
        <f ca="1">IFERROR(__xludf.DUMMYFUNCTION(" VLOOKUP(A4606, IMPORTRANGE(""https://docs.google.com/spreadsheets/d/1fj_Bhi2XPL3siwIh4sx4VRLAe31yD50oKdj5UlRYW0c/"", ""Сводка!A:AA""), 5, FALSE)"),128)</f>
        <v>128</v>
      </c>
      <c r="F4532" s="148" t="s">
        <v>165</v>
      </c>
      <c r="G4532" s="147">
        <f ca="1">IFERROR(__xludf.DUMMYFUNCTION(" VLOOKUP(A4606, IMPORTRANGE(""https://docs.google.com/spreadsheets/d/1QNLbnkR_AongFt22vMfNzfpjZ0CjpI8QI-w0wBnYA1w/"", ""Инфа!A:AA""), 6, FALSE)"),2024)</f>
        <v>2024</v>
      </c>
      <c r="H4532" s="150">
        <v>8800</v>
      </c>
      <c r="I4532" s="151" t="s">
        <v>146</v>
      </c>
      <c r="J4532" s="93" t="s">
        <v>12083</v>
      </c>
      <c r="K4532" s="153"/>
      <c r="L4532" s="153"/>
      <c r="M4532" s="153"/>
      <c r="N4532" s="153"/>
      <c r="O4532" s="153"/>
      <c r="P4532" s="153"/>
      <c r="Q4532" s="153"/>
      <c r="R4532" s="153"/>
      <c r="S4532" s="153"/>
    </row>
    <row r="4533" spans="1:19" ht="93.75">
      <c r="A4533" s="277" t="s">
        <v>25424</v>
      </c>
      <c r="B4533" s="253" t="s">
        <v>153</v>
      </c>
      <c r="C4533" s="93" t="s">
        <v>12084</v>
      </c>
      <c r="D4533" s="93" t="s">
        <v>2653</v>
      </c>
      <c r="E4533" s="148">
        <f ca="1">IFERROR(__xludf.DUMMYFUNCTION(" VLOOKUP(A4607, IMPORTRANGE(""https://docs.google.com/spreadsheets/d/1fj_Bhi2XPL3siwIh4sx4VRLAe31yD50oKdj5UlRYW0c/"", ""Сводка!A:AA""), 5, FALSE)"),272)</f>
        <v>272</v>
      </c>
      <c r="F4533" s="148" t="s">
        <v>50</v>
      </c>
      <c r="G4533" s="147">
        <f ca="1">IFERROR(__xludf.DUMMYFUNCTION(" VLOOKUP(A4607, IMPORTRANGE(""https://docs.google.com/spreadsheets/d/1QNLbnkR_AongFt22vMfNzfpjZ0CjpI8QI-w0wBnYA1w/"", ""Инфа!A:AA""), 6, FALSE)"),2024)</f>
        <v>2024</v>
      </c>
      <c r="H4533" s="150">
        <v>13200</v>
      </c>
      <c r="I4533" s="151" t="s">
        <v>161</v>
      </c>
      <c r="J4533" s="93" t="s">
        <v>12085</v>
      </c>
      <c r="K4533" s="153"/>
      <c r="L4533" s="153"/>
      <c r="M4533" s="153"/>
      <c r="N4533" s="153"/>
      <c r="O4533" s="153"/>
      <c r="P4533" s="153"/>
      <c r="Q4533" s="153"/>
      <c r="R4533" s="153"/>
      <c r="S4533" s="153"/>
    </row>
    <row r="4534" spans="1:19" ht="168.75">
      <c r="A4534" s="277" t="s">
        <v>25424</v>
      </c>
      <c r="B4534" s="253" t="s">
        <v>153</v>
      </c>
      <c r="C4534" s="93" t="s">
        <v>12086</v>
      </c>
      <c r="D4534" s="93" t="s">
        <v>12087</v>
      </c>
      <c r="E4534" s="148">
        <f ca="1">IFERROR(__xludf.DUMMYFUNCTION(" VLOOKUP(A4608, IMPORTRANGE(""https://docs.google.com/spreadsheets/d/1fj_Bhi2XPL3siwIh4sx4VRLAe31yD50oKdj5UlRYW0c/"", ""Сводка!A:AA""), 5, FALSE)"),64)</f>
        <v>64</v>
      </c>
      <c r="F4534" s="148" t="s">
        <v>50</v>
      </c>
      <c r="G4534" s="147">
        <f ca="1">IFERROR(__xludf.DUMMYFUNCTION(" VLOOKUP(A4608, IMPORTRANGE(""https://docs.google.com/spreadsheets/d/1QNLbnkR_AongFt22vMfNzfpjZ0CjpI8QI-w0wBnYA1w/"", ""Инфа!A:AA""), 6, FALSE)"),2024)</f>
        <v>2024</v>
      </c>
      <c r="H4534" s="150">
        <v>6900</v>
      </c>
      <c r="I4534" s="151" t="s">
        <v>291</v>
      </c>
      <c r="J4534" s="93" t="s">
        <v>12088</v>
      </c>
      <c r="K4534" s="153"/>
      <c r="L4534" s="153"/>
      <c r="M4534" s="153"/>
      <c r="N4534" s="153"/>
      <c r="O4534" s="153"/>
      <c r="P4534" s="153"/>
      <c r="Q4534" s="153"/>
      <c r="R4534" s="153"/>
      <c r="S4534" s="153"/>
    </row>
    <row r="4535" spans="1:19" ht="281.25">
      <c r="A4535" s="277" t="s">
        <v>25424</v>
      </c>
      <c r="B4535" s="253" t="s">
        <v>153</v>
      </c>
      <c r="C4535" s="93" t="s">
        <v>12086</v>
      </c>
      <c r="D4535" s="93" t="s">
        <v>12089</v>
      </c>
      <c r="E4535" s="148">
        <f ca="1">IFERROR(__xludf.DUMMYFUNCTION(" VLOOKUP(A4609, IMPORTRANGE(""https://docs.google.com/spreadsheets/d/1fj_Bhi2XPL3siwIh4sx4VRLAe31yD50oKdj5UlRYW0c/"", ""Сводка!A:AA""), 5, FALSE)"),112)</f>
        <v>112</v>
      </c>
      <c r="F4535" s="148" t="s">
        <v>50</v>
      </c>
      <c r="G4535" s="147">
        <f ca="1">IFERROR(__xludf.DUMMYFUNCTION(" VLOOKUP(A4609, IMPORTRANGE(""https://docs.google.com/spreadsheets/d/1QNLbnkR_AongFt22vMfNzfpjZ0CjpI8QI-w0wBnYA1w/"", ""Инфа!A:AA""), 6, FALSE)"),2024)</f>
        <v>2024</v>
      </c>
      <c r="H4535" s="150">
        <v>8400</v>
      </c>
      <c r="I4535" s="151" t="s">
        <v>291</v>
      </c>
      <c r="J4535" s="93" t="s">
        <v>12090</v>
      </c>
      <c r="K4535" s="153"/>
      <c r="L4535" s="153"/>
      <c r="M4535" s="153"/>
      <c r="N4535" s="153"/>
      <c r="O4535" s="153"/>
      <c r="P4535" s="153"/>
      <c r="Q4535" s="153"/>
      <c r="R4535" s="153"/>
      <c r="S4535" s="153"/>
    </row>
    <row r="4536" spans="1:19" ht="131.25">
      <c r="A4536" s="277" t="s">
        <v>25424</v>
      </c>
      <c r="B4536" s="253" t="s">
        <v>153</v>
      </c>
      <c r="C4536" s="93" t="s">
        <v>12086</v>
      </c>
      <c r="D4536" s="93" t="s">
        <v>12091</v>
      </c>
      <c r="E4536" s="148">
        <f ca="1">IFERROR(__xludf.DUMMYFUNCTION(" VLOOKUP(A4610, IMPORTRANGE(""https://docs.google.com/spreadsheets/d/1fj_Bhi2XPL3siwIh4sx4VRLAe31yD50oKdj5UlRYW0c/"", ""Сводка!A:AA""), 5, FALSE)"),84)</f>
        <v>84</v>
      </c>
      <c r="F4536" s="148" t="s">
        <v>50</v>
      </c>
      <c r="G4536" s="147">
        <f ca="1">IFERROR(__xludf.DUMMYFUNCTION(" VLOOKUP(A4610, IMPORTRANGE(""https://docs.google.com/spreadsheets/d/1QNLbnkR_AongFt22vMfNzfpjZ0CjpI8QI-w0wBnYA1w/"", ""Инфа!A:AA""), 6, FALSE)"),2024)</f>
        <v>2024</v>
      </c>
      <c r="H4536" s="150">
        <v>7500</v>
      </c>
      <c r="I4536" s="151" t="s">
        <v>291</v>
      </c>
      <c r="J4536" s="93" t="s">
        <v>12092</v>
      </c>
      <c r="K4536" s="153"/>
      <c r="L4536" s="153"/>
      <c r="M4536" s="153"/>
      <c r="N4536" s="153"/>
      <c r="O4536" s="153"/>
      <c r="P4536" s="153"/>
      <c r="Q4536" s="153"/>
      <c r="R4536" s="153"/>
      <c r="S4536" s="153"/>
    </row>
    <row r="4537" spans="1:19" ht="243.75">
      <c r="A4537" s="277" t="s">
        <v>25424</v>
      </c>
      <c r="B4537" s="253" t="s">
        <v>400</v>
      </c>
      <c r="C4537" s="93" t="s">
        <v>12093</v>
      </c>
      <c r="D4537" s="93" t="s">
        <v>12094</v>
      </c>
      <c r="E4537" s="148">
        <f ca="1">IFERROR(__xludf.DUMMYFUNCTION(" VLOOKUP(A4611, IMPORTRANGE(""https://docs.google.com/spreadsheets/d/1fj_Bhi2XPL3siwIh4sx4VRLAe31yD50oKdj5UlRYW0c/"", ""Сводка!A:AA""), 5, FALSE)"),72)</f>
        <v>72</v>
      </c>
      <c r="F4537" s="148" t="s">
        <v>415</v>
      </c>
      <c r="G4537" s="147">
        <f ca="1">IFERROR(__xludf.DUMMYFUNCTION(" VLOOKUP(A4611, IMPORTRANGE(""https://docs.google.com/spreadsheets/d/1QNLbnkR_AongFt22vMfNzfpjZ0CjpI8QI-w0wBnYA1w/"", ""Инфа!A:AA""), 6, FALSE)"),2024)</f>
        <v>2024</v>
      </c>
      <c r="H4537" s="150">
        <v>7200</v>
      </c>
      <c r="I4537" s="151" t="s">
        <v>291</v>
      </c>
      <c r="J4537" s="93" t="s">
        <v>12095</v>
      </c>
      <c r="K4537" s="153"/>
      <c r="L4537" s="153"/>
      <c r="M4537" s="153"/>
      <c r="N4537" s="153"/>
      <c r="O4537" s="153"/>
      <c r="P4537" s="153"/>
      <c r="Q4537" s="153"/>
      <c r="R4537" s="153"/>
      <c r="S4537" s="153"/>
    </row>
    <row r="4538" spans="1:19" ht="225">
      <c r="A4538" s="277" t="s">
        <v>25424</v>
      </c>
      <c r="B4538" s="253" t="s">
        <v>400</v>
      </c>
      <c r="C4538" s="93" t="s">
        <v>12093</v>
      </c>
      <c r="D4538" s="93" t="s">
        <v>12096</v>
      </c>
      <c r="E4538" s="148">
        <f ca="1">IFERROR(__xludf.DUMMYFUNCTION(" VLOOKUP(A4612, IMPORTRANGE(""https://docs.google.com/spreadsheets/d/1fj_Bhi2XPL3siwIh4sx4VRLAe31yD50oKdj5UlRYW0c/"", ""Сводка!A:AA""), 5, FALSE)"),172)</f>
        <v>172</v>
      </c>
      <c r="F4538" s="148" t="s">
        <v>415</v>
      </c>
      <c r="G4538" s="147">
        <f ca="1">IFERROR(__xludf.DUMMYFUNCTION(" VLOOKUP(A4612, IMPORTRANGE(""https://docs.google.com/spreadsheets/d/1QNLbnkR_AongFt22vMfNzfpjZ0CjpI8QI-w0wBnYA1w/"", ""Инфа!A:AA""), 6, FALSE)"),2024)</f>
        <v>2024</v>
      </c>
      <c r="H4538" s="150">
        <v>10200</v>
      </c>
      <c r="I4538" s="151" t="s">
        <v>291</v>
      </c>
      <c r="J4538" s="93" t="s">
        <v>12097</v>
      </c>
      <c r="K4538" s="153"/>
      <c r="L4538" s="153"/>
      <c r="M4538" s="153"/>
      <c r="N4538" s="153"/>
      <c r="O4538" s="153"/>
      <c r="P4538" s="153"/>
      <c r="Q4538" s="153"/>
      <c r="R4538" s="153"/>
      <c r="S4538" s="153"/>
    </row>
    <row r="4539" spans="1:19" ht="225">
      <c r="A4539" s="277" t="s">
        <v>25424</v>
      </c>
      <c r="B4539" s="253" t="s">
        <v>400</v>
      </c>
      <c r="C4539" s="93" t="s">
        <v>12093</v>
      </c>
      <c r="D4539" s="93" t="s">
        <v>12098</v>
      </c>
      <c r="E4539" s="148">
        <f ca="1">IFERROR(__xludf.DUMMYFUNCTION(" VLOOKUP(A4613, IMPORTRANGE(""https://docs.google.com/spreadsheets/d/1fj_Bhi2XPL3siwIh4sx4VRLAe31yD50oKdj5UlRYW0c/"", ""Сводка!A:AA""), 5, FALSE)"),188)</f>
        <v>188</v>
      </c>
      <c r="F4539" s="148" t="s">
        <v>415</v>
      </c>
      <c r="G4539" s="147">
        <f ca="1">IFERROR(__xludf.DUMMYFUNCTION(" VLOOKUP(A4613, IMPORTRANGE(""https://docs.google.com/spreadsheets/d/1QNLbnkR_AongFt22vMfNzfpjZ0CjpI8QI-w0wBnYA1w/"", ""Инфа!A:AA""), 6, FALSE)"),2024)</f>
        <v>2024</v>
      </c>
      <c r="H4539" s="150">
        <v>10600</v>
      </c>
      <c r="I4539" s="151" t="s">
        <v>291</v>
      </c>
      <c r="J4539" s="93" t="s">
        <v>12099</v>
      </c>
      <c r="K4539" s="153"/>
      <c r="L4539" s="153"/>
      <c r="M4539" s="153"/>
      <c r="N4539" s="153"/>
      <c r="O4539" s="153"/>
      <c r="P4539" s="153"/>
      <c r="Q4539" s="153"/>
      <c r="R4539" s="153"/>
      <c r="S4539" s="153"/>
    </row>
    <row r="4540" spans="1:19" ht="262.5">
      <c r="A4540" s="277" t="s">
        <v>25424</v>
      </c>
      <c r="B4540" s="253" t="s">
        <v>153</v>
      </c>
      <c r="C4540" s="93" t="s">
        <v>12093</v>
      </c>
      <c r="D4540" s="93" t="s">
        <v>12100</v>
      </c>
      <c r="E4540" s="148">
        <f ca="1">IFERROR(__xludf.DUMMYFUNCTION(" VLOOKUP(A4614, IMPORTRANGE(""https://docs.google.com/spreadsheets/d/1fj_Bhi2XPL3siwIh4sx4VRLAe31yD50oKdj5UlRYW0c/"", ""Сводка!A:AA""), 5, FALSE)"),168)</f>
        <v>168</v>
      </c>
      <c r="F4540" s="148" t="s">
        <v>50</v>
      </c>
      <c r="G4540" s="147">
        <f ca="1">IFERROR(__xludf.DUMMYFUNCTION(" VLOOKUP(A4614, IMPORTRANGE(""https://docs.google.com/spreadsheets/d/1QNLbnkR_AongFt22vMfNzfpjZ0CjpI8QI-w0wBnYA1w/"", ""Инфа!A:AA""), 6, FALSE)"),2024)</f>
        <v>2024</v>
      </c>
      <c r="H4540" s="150">
        <v>15100</v>
      </c>
      <c r="I4540" s="151" t="s">
        <v>291</v>
      </c>
      <c r="J4540" s="93" t="s">
        <v>12101</v>
      </c>
      <c r="K4540" s="153"/>
      <c r="L4540" s="153"/>
      <c r="M4540" s="153"/>
      <c r="N4540" s="153"/>
      <c r="O4540" s="153"/>
      <c r="P4540" s="153"/>
      <c r="Q4540" s="153"/>
      <c r="R4540" s="153"/>
      <c r="S4540" s="153"/>
    </row>
    <row r="4541" spans="1:19" ht="225">
      <c r="A4541" s="277" t="s">
        <v>25424</v>
      </c>
      <c r="B4541" s="253" t="s">
        <v>400</v>
      </c>
      <c r="C4541" s="93" t="s">
        <v>12093</v>
      </c>
      <c r="D4541" s="93" t="s">
        <v>12102</v>
      </c>
      <c r="E4541" s="148">
        <f ca="1">IFERROR(__xludf.DUMMYFUNCTION(" VLOOKUP(A4615, IMPORTRANGE(""https://docs.google.com/spreadsheets/d/1fj_Bhi2XPL3siwIh4sx4VRLAe31yD50oKdj5UlRYW0c/"", ""Сводка!A:AA""), 5, FALSE)"),240)</f>
        <v>240</v>
      </c>
      <c r="F4541" s="148" t="s">
        <v>415</v>
      </c>
      <c r="G4541" s="147">
        <f ca="1">IFERROR(__xludf.DUMMYFUNCTION(" VLOOKUP(A4615, IMPORTRANGE(""https://docs.google.com/spreadsheets/d/1QNLbnkR_AongFt22vMfNzfpjZ0CjpI8QI-w0wBnYA1w/"", ""Инфа!A:AA""), 6, FALSE)"),2024)</f>
        <v>2024</v>
      </c>
      <c r="H4541" s="150">
        <v>12200</v>
      </c>
      <c r="I4541" s="151" t="s">
        <v>291</v>
      </c>
      <c r="J4541" s="93" t="s">
        <v>12103</v>
      </c>
      <c r="K4541" s="153"/>
      <c r="L4541" s="153"/>
      <c r="M4541" s="153"/>
      <c r="N4541" s="153"/>
      <c r="O4541" s="153"/>
      <c r="P4541" s="153"/>
      <c r="Q4541" s="153"/>
      <c r="R4541" s="153"/>
      <c r="S4541" s="153"/>
    </row>
    <row r="4542" spans="1:19" ht="225">
      <c r="A4542" s="277" t="s">
        <v>25424</v>
      </c>
      <c r="B4542" s="253" t="s">
        <v>153</v>
      </c>
      <c r="C4542" s="93" t="s">
        <v>12093</v>
      </c>
      <c r="D4542" s="93" t="s">
        <v>12104</v>
      </c>
      <c r="E4542" s="148">
        <f ca="1">IFERROR(__xludf.DUMMYFUNCTION(" VLOOKUP(A4616, IMPORTRANGE(""https://docs.google.com/spreadsheets/d/1fj_Bhi2XPL3siwIh4sx4VRLAe31yD50oKdj5UlRYW0c/"", ""Сводка!A:AA""), 5, FALSE)"),216)</f>
        <v>216</v>
      </c>
      <c r="F4542" s="148" t="s">
        <v>50</v>
      </c>
      <c r="G4542" s="147">
        <f ca="1">IFERROR(__xludf.DUMMYFUNCTION(" VLOOKUP(A4616, IMPORTRANGE(""https://docs.google.com/spreadsheets/d/1QNLbnkR_AongFt22vMfNzfpjZ0CjpI8QI-w0wBnYA1w/"", ""Инфа!A:AA""), 6, FALSE)"),2024)</f>
        <v>2024</v>
      </c>
      <c r="H4542" s="150">
        <v>11500</v>
      </c>
      <c r="I4542" s="151" t="s">
        <v>291</v>
      </c>
      <c r="J4542" s="93" t="s">
        <v>12105</v>
      </c>
      <c r="K4542" s="153"/>
      <c r="L4542" s="153"/>
      <c r="M4542" s="153"/>
      <c r="N4542" s="153"/>
      <c r="O4542" s="153"/>
      <c r="P4542" s="153"/>
      <c r="Q4542" s="153"/>
      <c r="R4542" s="153"/>
      <c r="S4542" s="153"/>
    </row>
    <row r="4543" spans="1:19" ht="225">
      <c r="A4543" s="277" t="s">
        <v>25424</v>
      </c>
      <c r="B4543" s="253" t="s">
        <v>400</v>
      </c>
      <c r="C4543" s="93" t="s">
        <v>12093</v>
      </c>
      <c r="D4543" s="93" t="s">
        <v>12106</v>
      </c>
      <c r="E4543" s="148">
        <f ca="1">IFERROR(__xludf.DUMMYFUNCTION(" VLOOKUP(A4617, IMPORTRANGE(""https://docs.google.com/spreadsheets/d/1fj_Bhi2XPL3siwIh4sx4VRLAe31yD50oKdj5UlRYW0c/"", ""Сводка!A:AA""), 5, FALSE)"),216)</f>
        <v>216</v>
      </c>
      <c r="F4543" s="148" t="s">
        <v>415</v>
      </c>
      <c r="G4543" s="147">
        <f ca="1">IFERROR(__xludf.DUMMYFUNCTION(" VLOOKUP(A4617, IMPORTRANGE(""https://docs.google.com/spreadsheets/d/1QNLbnkR_AongFt22vMfNzfpjZ0CjpI8QI-w0wBnYA1w/"", ""Инфа!A:AA""), 6, FALSE)"),2024)</f>
        <v>2024</v>
      </c>
      <c r="H4543" s="150">
        <v>18000</v>
      </c>
      <c r="I4543" s="151" t="s">
        <v>291</v>
      </c>
      <c r="J4543" s="93" t="s">
        <v>12107</v>
      </c>
      <c r="K4543" s="153"/>
      <c r="L4543" s="153"/>
      <c r="M4543" s="153"/>
      <c r="N4543" s="153"/>
      <c r="O4543" s="153"/>
      <c r="P4543" s="153"/>
      <c r="Q4543" s="153"/>
      <c r="R4543" s="153"/>
      <c r="S4543" s="153"/>
    </row>
    <row r="4544" spans="1:19" ht="187.5">
      <c r="A4544" s="277" t="s">
        <v>25424</v>
      </c>
      <c r="B4544" s="253" t="s">
        <v>400</v>
      </c>
      <c r="C4544" s="93" t="s">
        <v>12108</v>
      </c>
      <c r="D4544" s="93" t="s">
        <v>12109</v>
      </c>
      <c r="E4544" s="148">
        <f ca="1">IFERROR(__xludf.DUMMYFUNCTION(" VLOOKUP(A4618, IMPORTRANGE(""https://docs.google.com/spreadsheets/d/1fj_Bhi2XPL3siwIh4sx4VRLAe31yD50oKdj5UlRYW0c/"", ""Сводка!A:AA""), 5, FALSE)"),256)</f>
        <v>256</v>
      </c>
      <c r="F4544" s="157" t="s">
        <v>415</v>
      </c>
      <c r="G4544" s="147">
        <f ca="1">IFERROR(__xludf.DUMMYFUNCTION(" VLOOKUP(A4618, IMPORTRANGE(""https://docs.google.com/spreadsheets/d/1QNLbnkR_AongFt22vMfNzfpjZ0CjpI8QI-w0wBnYA1w/"", ""Инфа!A:AA""), 6, FALSE)"),2024)</f>
        <v>2024</v>
      </c>
      <c r="H4544" s="150">
        <v>12700</v>
      </c>
      <c r="I4544" s="151" t="s">
        <v>12110</v>
      </c>
      <c r="J4544" s="93" t="s">
        <v>12111</v>
      </c>
      <c r="K4544" s="153"/>
      <c r="L4544" s="153"/>
      <c r="M4544" s="153"/>
      <c r="N4544" s="153"/>
      <c r="O4544" s="153"/>
      <c r="P4544" s="153"/>
      <c r="Q4544" s="153"/>
      <c r="R4544" s="153"/>
      <c r="S4544" s="153"/>
    </row>
    <row r="4545" spans="1:19" ht="150">
      <c r="A4545" s="277" t="s">
        <v>25424</v>
      </c>
      <c r="B4545" s="253" t="s">
        <v>23</v>
      </c>
      <c r="C4545" s="93" t="s">
        <v>12112</v>
      </c>
      <c r="D4545" s="93" t="s">
        <v>12113</v>
      </c>
      <c r="E4545" s="148">
        <f ca="1">IFERROR(__xludf.DUMMYFUNCTION(" VLOOKUP(A4619, IMPORTRANGE(""https://docs.google.com/spreadsheets/d/1fj_Bhi2XPL3siwIh4sx4VRLAe31yD50oKdj5UlRYW0c/"", ""Сводка!A:AA""), 5, FALSE)"),416)</f>
        <v>416</v>
      </c>
      <c r="F4545" s="148" t="s">
        <v>46</v>
      </c>
      <c r="G4545" s="147">
        <f ca="1">IFERROR(__xludf.DUMMYFUNCTION(" VLOOKUP(A4619, IMPORTRANGE(""https://docs.google.com/spreadsheets/d/1QNLbnkR_AongFt22vMfNzfpjZ0CjpI8QI-w0wBnYA1w/"", ""Инфа!A:AA""), 6, FALSE)"),2024)</f>
        <v>2024</v>
      </c>
      <c r="H4545" s="154">
        <v>17500</v>
      </c>
      <c r="I4545" s="151" t="s">
        <v>161</v>
      </c>
      <c r="J4545" s="93" t="s">
        <v>12114</v>
      </c>
      <c r="K4545" s="153"/>
      <c r="L4545" s="153"/>
      <c r="M4545" s="153"/>
      <c r="N4545" s="153"/>
      <c r="O4545" s="153"/>
      <c r="P4545" s="153"/>
      <c r="Q4545" s="153"/>
      <c r="R4545" s="153"/>
      <c r="S4545" s="153"/>
    </row>
    <row r="4546" spans="1:19" ht="168.75">
      <c r="A4546" s="277" t="s">
        <v>25424</v>
      </c>
      <c r="B4546" s="253" t="s">
        <v>153</v>
      </c>
      <c r="C4546" s="93" t="s">
        <v>12115</v>
      </c>
      <c r="D4546" s="93" t="s">
        <v>12116</v>
      </c>
      <c r="E4546" s="148">
        <f ca="1">IFERROR(__xludf.DUMMYFUNCTION(" VLOOKUP(A4620, IMPORTRANGE(""https://docs.google.com/spreadsheets/d/1fj_Bhi2XPL3siwIh4sx4VRLAe31yD50oKdj5UlRYW0c/"", ""Сводка!A:AA""), 5, FALSE)"),360)</f>
        <v>360</v>
      </c>
      <c r="F4546" s="148" t="s">
        <v>108</v>
      </c>
      <c r="G4546" s="147">
        <f ca="1">IFERROR(__xludf.DUMMYFUNCTION(" VLOOKUP(A4620, IMPORTRANGE(""https://docs.google.com/spreadsheets/d/1QNLbnkR_AongFt22vMfNzfpjZ0CjpI8QI-w0wBnYA1w/"", ""Инфа!A:AA""), 6, FALSE)"),2024)</f>
        <v>2024</v>
      </c>
      <c r="H4546" s="154">
        <v>26600</v>
      </c>
      <c r="I4546" s="151" t="s">
        <v>161</v>
      </c>
      <c r="J4546" s="93" t="s">
        <v>12117</v>
      </c>
      <c r="K4546" s="153"/>
      <c r="L4546" s="153"/>
      <c r="M4546" s="153"/>
      <c r="N4546" s="153"/>
      <c r="O4546" s="153"/>
      <c r="P4546" s="153"/>
      <c r="Q4546" s="153"/>
      <c r="R4546" s="153"/>
      <c r="S4546" s="153"/>
    </row>
    <row r="4547" spans="1:19" ht="206.25">
      <c r="A4547" s="277" t="s">
        <v>25424</v>
      </c>
      <c r="B4547" s="253" t="s">
        <v>153</v>
      </c>
      <c r="C4547" s="93" t="s">
        <v>12115</v>
      </c>
      <c r="D4547" s="93" t="s">
        <v>12118</v>
      </c>
      <c r="E4547" s="148">
        <f ca="1">IFERROR(__xludf.DUMMYFUNCTION(" VLOOKUP(A4621, IMPORTRANGE(""https://docs.google.com/spreadsheets/d/1fj_Bhi2XPL3siwIh4sx4VRLAe31yD50oKdj5UlRYW0c/"", ""Сводка!A:AA""), 5, FALSE)"),320)</f>
        <v>320</v>
      </c>
      <c r="F4547" s="148" t="s">
        <v>50</v>
      </c>
      <c r="G4547" s="147">
        <f ca="1">IFERROR(__xludf.DUMMYFUNCTION(" VLOOKUP(A4621, IMPORTRANGE(""https://docs.google.com/spreadsheets/d/1QNLbnkR_AongFt22vMfNzfpjZ0CjpI8QI-w0wBnYA1w/"", ""Инфа!A:AA""), 6, FALSE)"),2024)</f>
        <v>2024</v>
      </c>
      <c r="H4547" s="150">
        <v>14600</v>
      </c>
      <c r="I4547" s="151" t="s">
        <v>161</v>
      </c>
      <c r="J4547" s="93" t="s">
        <v>12119</v>
      </c>
      <c r="K4547" s="153"/>
      <c r="L4547" s="153"/>
      <c r="M4547" s="153"/>
      <c r="N4547" s="153"/>
      <c r="O4547" s="153"/>
      <c r="P4547" s="153"/>
      <c r="Q4547" s="153"/>
      <c r="R4547" s="153"/>
      <c r="S4547" s="153"/>
    </row>
    <row r="4548" spans="1:19" ht="206.25">
      <c r="A4548" s="277" t="s">
        <v>25424</v>
      </c>
      <c r="B4548" s="253" t="s">
        <v>153</v>
      </c>
      <c r="C4548" s="93" t="s">
        <v>12115</v>
      </c>
      <c r="D4548" s="93" t="s">
        <v>12120</v>
      </c>
      <c r="E4548" s="148">
        <f ca="1">IFERROR(__xludf.DUMMYFUNCTION(" VLOOKUP(A4622, IMPORTRANGE(""https://docs.google.com/spreadsheets/d/1fj_Bhi2XPL3siwIh4sx4VRLAe31yD50oKdj5UlRYW0c/"", ""Сводка!A:AA""), 5, FALSE)"),320)</f>
        <v>320</v>
      </c>
      <c r="F4548" s="148" t="s">
        <v>50</v>
      </c>
      <c r="G4548" s="147">
        <f ca="1">IFERROR(__xludf.DUMMYFUNCTION(" VLOOKUP(A4622, IMPORTRANGE(""https://docs.google.com/spreadsheets/d/1QNLbnkR_AongFt22vMfNzfpjZ0CjpI8QI-w0wBnYA1w/"", ""Инфа!A:AA""), 6, FALSE)"),2024)</f>
        <v>2024</v>
      </c>
      <c r="H4548" s="150">
        <v>14600</v>
      </c>
      <c r="I4548" s="151" t="s">
        <v>161</v>
      </c>
      <c r="J4548" s="93" t="s">
        <v>12119</v>
      </c>
      <c r="K4548" s="153"/>
      <c r="L4548" s="153"/>
      <c r="M4548" s="153"/>
      <c r="N4548" s="153"/>
      <c r="O4548" s="153"/>
      <c r="P4548" s="153"/>
      <c r="Q4548" s="153"/>
      <c r="R4548" s="153"/>
      <c r="S4548" s="153"/>
    </row>
    <row r="4549" spans="1:19" ht="168.75">
      <c r="A4549" s="277" t="s">
        <v>25424</v>
      </c>
      <c r="B4549" s="253" t="s">
        <v>153</v>
      </c>
      <c r="C4549" s="93" t="s">
        <v>12121</v>
      </c>
      <c r="D4549" s="93" t="s">
        <v>12122</v>
      </c>
      <c r="E4549" s="148">
        <f ca="1">IFERROR(__xludf.DUMMYFUNCTION(" VLOOKUP(A4623, IMPORTRANGE(""https://docs.google.com/spreadsheets/d/1fj_Bhi2XPL3siwIh4sx4VRLAe31yD50oKdj5UlRYW0c/"", ""Сводка!A:AA""), 5, FALSE)"),364)</f>
        <v>364</v>
      </c>
      <c r="F4549" s="148" t="s">
        <v>50</v>
      </c>
      <c r="G4549" s="147">
        <f ca="1">IFERROR(__xludf.DUMMYFUNCTION(" VLOOKUP(A4623, IMPORTRANGE(""https://docs.google.com/spreadsheets/d/1QNLbnkR_AongFt22vMfNzfpjZ0CjpI8QI-w0wBnYA1w/"", ""Инфа!A:AA""), 6, FALSE)"),2024)</f>
        <v>2024</v>
      </c>
      <c r="H4549" s="154">
        <v>26800</v>
      </c>
      <c r="I4549" s="151" t="s">
        <v>161</v>
      </c>
      <c r="J4549" s="93" t="s">
        <v>12123</v>
      </c>
      <c r="K4549" s="153"/>
      <c r="L4549" s="153"/>
      <c r="M4549" s="153"/>
      <c r="N4549" s="153"/>
      <c r="O4549" s="153"/>
      <c r="P4549" s="153"/>
      <c r="Q4549" s="153"/>
      <c r="R4549" s="153"/>
      <c r="S4549" s="153"/>
    </row>
    <row r="4550" spans="1:19" ht="168.75">
      <c r="A4550" s="277" t="s">
        <v>25424</v>
      </c>
      <c r="B4550" s="253" t="s">
        <v>400</v>
      </c>
      <c r="C4550" s="93" t="s">
        <v>12124</v>
      </c>
      <c r="D4550" s="93" t="s">
        <v>12125</v>
      </c>
      <c r="E4550" s="148">
        <f ca="1">IFERROR(__xludf.DUMMYFUNCTION(" VLOOKUP(A4624, IMPORTRANGE(""https://docs.google.com/spreadsheets/d/1fj_Bhi2XPL3siwIh4sx4VRLAe31yD50oKdj5UlRYW0c/"", ""Сводка!A:AA""), 5, FALSE)"),320)</f>
        <v>320</v>
      </c>
      <c r="F4550" s="148" t="s">
        <v>403</v>
      </c>
      <c r="G4550" s="147">
        <f ca="1">IFERROR(__xludf.DUMMYFUNCTION(" VLOOKUP(A4624, IMPORTRANGE(""https://docs.google.com/spreadsheets/d/1QNLbnkR_AongFt22vMfNzfpjZ0CjpI8QI-w0wBnYA1w/"", ""Инфа!A:AA""), 6, FALSE)"),2024)</f>
        <v>2024</v>
      </c>
      <c r="H4550" s="150">
        <v>14600</v>
      </c>
      <c r="I4550" s="151" t="s">
        <v>161</v>
      </c>
      <c r="J4550" s="93" t="s">
        <v>12126</v>
      </c>
      <c r="K4550" s="153"/>
      <c r="L4550" s="153"/>
      <c r="M4550" s="153"/>
      <c r="N4550" s="153"/>
      <c r="O4550" s="153"/>
      <c r="P4550" s="153"/>
      <c r="Q4550" s="153"/>
      <c r="R4550" s="153"/>
      <c r="S4550" s="153"/>
    </row>
    <row r="4551" spans="1:19" ht="168.75">
      <c r="A4551" s="277" t="s">
        <v>25424</v>
      </c>
      <c r="B4551" s="253" t="s">
        <v>400</v>
      </c>
      <c r="C4551" s="93" t="s">
        <v>12124</v>
      </c>
      <c r="D4551" s="93" t="s">
        <v>12127</v>
      </c>
      <c r="E4551" s="148">
        <f ca="1">IFERROR(__xludf.DUMMYFUNCTION(" VLOOKUP(A4625, IMPORTRANGE(""https://docs.google.com/spreadsheets/d/1fj_Bhi2XPL3siwIh4sx4VRLAe31yD50oKdj5UlRYW0c/"", ""Сводка!A:AA""), 5, FALSE)"),292)</f>
        <v>292</v>
      </c>
      <c r="F4551" s="148" t="s">
        <v>403</v>
      </c>
      <c r="G4551" s="147">
        <f ca="1">IFERROR(__xludf.DUMMYFUNCTION(" VLOOKUP(A4625, IMPORTRANGE(""https://docs.google.com/spreadsheets/d/1QNLbnkR_AongFt22vMfNzfpjZ0CjpI8QI-w0wBnYA1w/"", ""Инфа!A:AA""), 6, FALSE)"),2024)</f>
        <v>2024</v>
      </c>
      <c r="H4551" s="150">
        <v>13800</v>
      </c>
      <c r="I4551" s="151" t="s">
        <v>161</v>
      </c>
      <c r="J4551" s="93" t="s">
        <v>12126</v>
      </c>
      <c r="K4551" s="153"/>
      <c r="L4551" s="153"/>
      <c r="M4551" s="153"/>
      <c r="N4551" s="153"/>
      <c r="O4551" s="153"/>
      <c r="P4551" s="153"/>
      <c r="Q4551" s="153"/>
      <c r="R4551" s="153"/>
      <c r="S4551" s="153"/>
    </row>
    <row r="4552" spans="1:19" ht="131.25">
      <c r="A4552" s="277" t="s">
        <v>25424</v>
      </c>
      <c r="B4552" s="253" t="s">
        <v>153</v>
      </c>
      <c r="C4552" s="93" t="s">
        <v>12128</v>
      </c>
      <c r="D4552" s="93" t="s">
        <v>12129</v>
      </c>
      <c r="E4552" s="148">
        <f ca="1">IFERROR(__xludf.DUMMYFUNCTION(" VLOOKUP(A4626, IMPORTRANGE(""https://docs.google.com/spreadsheets/d/1fj_Bhi2XPL3siwIh4sx4VRLAe31yD50oKdj5UlRYW0c/"", ""Сводка!A:AA""), 5, FALSE)"),244)</f>
        <v>244</v>
      </c>
      <c r="F4552" s="148" t="s">
        <v>50</v>
      </c>
      <c r="G4552" s="147">
        <f ca="1">IFERROR(__xludf.DUMMYFUNCTION(" VLOOKUP(A4626, IMPORTRANGE(""https://docs.google.com/spreadsheets/d/1QNLbnkR_AongFt22vMfNzfpjZ0CjpI8QI-w0wBnYA1w/"", ""Инфа!A:AA""), 6, FALSE)"),2024)</f>
        <v>2024</v>
      </c>
      <c r="H4552" s="150">
        <v>19600</v>
      </c>
      <c r="I4552" s="151" t="s">
        <v>161</v>
      </c>
      <c r="J4552" s="93" t="s">
        <v>12130</v>
      </c>
      <c r="K4552" s="153"/>
      <c r="L4552" s="153"/>
      <c r="M4552" s="153"/>
      <c r="N4552" s="153"/>
      <c r="O4552" s="153"/>
      <c r="P4552" s="153"/>
      <c r="Q4552" s="153"/>
      <c r="R4552" s="153"/>
      <c r="S4552" s="153"/>
    </row>
    <row r="4553" spans="1:19" ht="131.25">
      <c r="A4553" s="277" t="s">
        <v>25424</v>
      </c>
      <c r="B4553" s="253" t="s">
        <v>153</v>
      </c>
      <c r="C4553" s="93" t="s">
        <v>12128</v>
      </c>
      <c r="D4553" s="93" t="s">
        <v>12131</v>
      </c>
      <c r="E4553" s="148">
        <f ca="1">IFERROR(__xludf.DUMMYFUNCTION(" VLOOKUP(A4627, IMPORTRANGE(""https://docs.google.com/spreadsheets/d/1fj_Bhi2XPL3siwIh4sx4VRLAe31yD50oKdj5UlRYW0c/"", ""Сводка!A:AA""), 5, FALSE)"),260)</f>
        <v>260</v>
      </c>
      <c r="F4553" s="148" t="s">
        <v>50</v>
      </c>
      <c r="G4553" s="147">
        <f ca="1">IFERROR(__xludf.DUMMYFUNCTION(" VLOOKUP(A4627, IMPORTRANGE(""https://docs.google.com/spreadsheets/d/1QNLbnkR_AongFt22vMfNzfpjZ0CjpI8QI-w0wBnYA1w/"", ""Инфа!A:AA""), 6, FALSE)"),2024)</f>
        <v>2024</v>
      </c>
      <c r="H4553" s="150">
        <v>20600</v>
      </c>
      <c r="I4553" s="151" t="s">
        <v>161</v>
      </c>
      <c r="J4553" s="93" t="s">
        <v>12130</v>
      </c>
      <c r="K4553" s="153"/>
      <c r="L4553" s="153"/>
      <c r="M4553" s="153"/>
      <c r="N4553" s="153"/>
      <c r="O4553" s="153"/>
      <c r="P4553" s="153"/>
      <c r="Q4553" s="153"/>
      <c r="R4553" s="153"/>
      <c r="S4553" s="153"/>
    </row>
    <row r="4554" spans="1:19" ht="56.25">
      <c r="A4554" s="277" t="s">
        <v>25424</v>
      </c>
      <c r="B4554" s="253" t="s">
        <v>153</v>
      </c>
      <c r="C4554" s="96" t="s">
        <v>12132</v>
      </c>
      <c r="D4554" s="96" t="s">
        <v>12133</v>
      </c>
      <c r="E4554" s="148">
        <f ca="1">IFERROR(__xludf.DUMMYFUNCTION(" VLOOKUP(A4628, IMPORTRANGE(""https://docs.google.com/spreadsheets/d/1fj_Bhi2XPL3siwIh4sx4VRLAe31yD50oKdj5UlRYW0c/"", ""Сводка!A:AA""), 5, FALSE)"),232)</f>
        <v>232</v>
      </c>
      <c r="F4554" s="148" t="s">
        <v>50</v>
      </c>
      <c r="G4554" s="147">
        <f ca="1">IFERROR(__xludf.DUMMYFUNCTION(" VLOOKUP(A4628, IMPORTRANGE(""https://docs.google.com/spreadsheets/d/1QNLbnkR_AongFt22vMfNzfpjZ0CjpI8QI-w0wBnYA1w/"", ""Инфа!A:AA""), 6, FALSE)"),2024)</f>
        <v>2024</v>
      </c>
      <c r="H4554" s="150">
        <v>12000</v>
      </c>
      <c r="I4554" s="151" t="s">
        <v>133</v>
      </c>
      <c r="J4554" s="93"/>
      <c r="K4554" s="153"/>
      <c r="L4554" s="153"/>
      <c r="M4554" s="153"/>
      <c r="N4554" s="153"/>
      <c r="O4554" s="153"/>
      <c r="P4554" s="153"/>
      <c r="Q4554" s="153"/>
      <c r="R4554" s="153"/>
      <c r="S4554" s="153"/>
    </row>
    <row r="4555" spans="1:19" ht="75">
      <c r="A4555" s="277" t="s">
        <v>25424</v>
      </c>
      <c r="B4555" s="253" t="s">
        <v>400</v>
      </c>
      <c r="C4555" s="96" t="s">
        <v>12134</v>
      </c>
      <c r="D4555" s="96" t="s">
        <v>12135</v>
      </c>
      <c r="E4555" s="148">
        <f ca="1">IFERROR(__xludf.DUMMYFUNCTION(" VLOOKUP(A4629, IMPORTRANGE(""https://docs.google.com/spreadsheets/d/1fj_Bhi2XPL3siwIh4sx4VRLAe31yD50oKdj5UlRYW0c/"", ""Сводка!A:AA""), 5, FALSE)"),96)</f>
        <v>96</v>
      </c>
      <c r="F4555" s="148" t="s">
        <v>415</v>
      </c>
      <c r="G4555" s="147">
        <f ca="1">IFERROR(__xludf.DUMMYFUNCTION(" VLOOKUP(A4629, IMPORTRANGE(""https://docs.google.com/spreadsheets/d/1QNLbnkR_AongFt22vMfNzfpjZ0CjpI8QI-w0wBnYA1w/"", ""Инфа!A:AA""), 6, FALSE)"),2024)</f>
        <v>2024</v>
      </c>
      <c r="H4555" s="150">
        <v>7900</v>
      </c>
      <c r="I4555" s="151" t="s">
        <v>133</v>
      </c>
      <c r="J4555" s="93"/>
      <c r="K4555" s="153"/>
      <c r="L4555" s="153"/>
      <c r="M4555" s="153"/>
      <c r="N4555" s="153"/>
      <c r="O4555" s="153"/>
      <c r="P4555" s="153"/>
      <c r="Q4555" s="153"/>
      <c r="R4555" s="153"/>
      <c r="S4555" s="153"/>
    </row>
    <row r="4556" spans="1:19" ht="37.5">
      <c r="A4556" s="277" t="s">
        <v>25424</v>
      </c>
      <c r="B4556" s="253" t="s">
        <v>153</v>
      </c>
      <c r="C4556" s="96" t="s">
        <v>12134</v>
      </c>
      <c r="D4556" s="96" t="s">
        <v>12136</v>
      </c>
      <c r="E4556" s="148">
        <f ca="1">IFERROR(__xludf.DUMMYFUNCTION(" VLOOKUP(A4630, IMPORTRANGE(""https://docs.google.com/spreadsheets/d/1fj_Bhi2XPL3siwIh4sx4VRLAe31yD50oKdj5UlRYW0c/"", ""Сводка!A:AA""), 5, FALSE)"),240)</f>
        <v>240</v>
      </c>
      <c r="F4556" s="148" t="s">
        <v>50</v>
      </c>
      <c r="G4556" s="147">
        <f ca="1">IFERROR(__xludf.DUMMYFUNCTION(" VLOOKUP(A4630, IMPORTRANGE(""https://docs.google.com/spreadsheets/d/1QNLbnkR_AongFt22vMfNzfpjZ0CjpI8QI-w0wBnYA1w/"", ""Инфа!A:AA""), 6, FALSE)"),2024)</f>
        <v>2024</v>
      </c>
      <c r="H4556" s="150">
        <v>12200</v>
      </c>
      <c r="I4556" s="151" t="s">
        <v>133</v>
      </c>
      <c r="J4556" s="93"/>
      <c r="K4556" s="153"/>
      <c r="L4556" s="153"/>
      <c r="M4556" s="153"/>
      <c r="N4556" s="153"/>
      <c r="O4556" s="153"/>
      <c r="P4556" s="153"/>
      <c r="Q4556" s="153"/>
      <c r="R4556" s="153"/>
      <c r="S4556" s="153"/>
    </row>
    <row r="4557" spans="1:19" ht="37.5">
      <c r="A4557" s="277" t="s">
        <v>25424</v>
      </c>
      <c r="B4557" s="253" t="s">
        <v>153</v>
      </c>
      <c r="C4557" s="96" t="s">
        <v>12137</v>
      </c>
      <c r="D4557" s="96" t="s">
        <v>12138</v>
      </c>
      <c r="E4557" s="148">
        <f ca="1">IFERROR(__xludf.DUMMYFUNCTION(" VLOOKUP(A4631, IMPORTRANGE(""https://docs.google.com/spreadsheets/d/1fj_Bhi2XPL3siwIh4sx4VRLAe31yD50oKdj5UlRYW0c/"", ""Сводка!A:AA""), 5, FALSE)"),128)</f>
        <v>128</v>
      </c>
      <c r="F4557" s="148" t="s">
        <v>50</v>
      </c>
      <c r="G4557" s="147">
        <f ca="1">IFERROR(__xludf.DUMMYFUNCTION(" VLOOKUP(A4631, IMPORTRANGE(""https://docs.google.com/spreadsheets/d/1QNLbnkR_AongFt22vMfNzfpjZ0CjpI8QI-w0wBnYA1w/"", ""Инфа!A:AA""), 6, FALSE)"),2024)</f>
        <v>2024</v>
      </c>
      <c r="H4557" s="150">
        <v>12700</v>
      </c>
      <c r="I4557" s="151" t="s">
        <v>210</v>
      </c>
      <c r="J4557" s="93"/>
      <c r="K4557" s="153"/>
      <c r="L4557" s="153"/>
      <c r="M4557" s="153"/>
      <c r="N4557" s="153"/>
      <c r="O4557" s="153"/>
      <c r="P4557" s="153"/>
      <c r="Q4557" s="153"/>
      <c r="R4557" s="153"/>
      <c r="S4557" s="153"/>
    </row>
    <row r="4558" spans="1:19" ht="243.75">
      <c r="A4558" s="277" t="s">
        <v>25424</v>
      </c>
      <c r="B4558" s="253" t="s">
        <v>400</v>
      </c>
      <c r="C4558" s="93" t="s">
        <v>12139</v>
      </c>
      <c r="D4558" s="93" t="s">
        <v>12140</v>
      </c>
      <c r="E4558" s="148">
        <f ca="1">IFERROR(__xludf.DUMMYFUNCTION(" VLOOKUP(A4632, IMPORTRANGE(""https://docs.google.com/spreadsheets/d/1fj_Bhi2XPL3siwIh4sx4VRLAe31yD50oKdj5UlRYW0c/"", ""Сводка!A:AA""), 5, FALSE)"),156)</f>
        <v>156</v>
      </c>
      <c r="F4558" s="148" t="s">
        <v>26</v>
      </c>
      <c r="G4558" s="147">
        <f ca="1">IFERROR(__xludf.DUMMYFUNCTION(" VLOOKUP(A4632, IMPORTRANGE(""https://docs.google.com/spreadsheets/d/1QNLbnkR_AongFt22vMfNzfpjZ0CjpI8QI-w0wBnYA1w/"", ""Инфа!A:AA""), 6, FALSE)"),2024)</f>
        <v>2024</v>
      </c>
      <c r="H4558" s="150">
        <v>9700</v>
      </c>
      <c r="I4558" s="156" t="s">
        <v>489</v>
      </c>
      <c r="J4558" s="93" t="s">
        <v>12141</v>
      </c>
      <c r="K4558" s="153"/>
      <c r="L4558" s="153"/>
      <c r="M4558" s="153"/>
      <c r="N4558" s="153"/>
      <c r="O4558" s="153"/>
      <c r="P4558" s="153"/>
      <c r="Q4558" s="153"/>
      <c r="R4558" s="153"/>
      <c r="S4558" s="153"/>
    </row>
    <row r="4559" spans="1:19" ht="243.75">
      <c r="A4559" s="277" t="s">
        <v>25424</v>
      </c>
      <c r="B4559" s="253" t="s">
        <v>400</v>
      </c>
      <c r="C4559" s="93" t="s">
        <v>12139</v>
      </c>
      <c r="D4559" s="93" t="s">
        <v>12142</v>
      </c>
      <c r="E4559" s="148">
        <f ca="1">IFERROR(__xludf.DUMMYFUNCTION(" VLOOKUP(A4633, IMPORTRANGE(""https://docs.google.com/spreadsheets/d/1fj_Bhi2XPL3siwIh4sx4VRLAe31yD50oKdj5UlRYW0c/"", ""Сводка!A:AA""), 5, FALSE)"),216)</f>
        <v>216</v>
      </c>
      <c r="F4559" s="148" t="s">
        <v>415</v>
      </c>
      <c r="G4559" s="147">
        <f ca="1">IFERROR(__xludf.DUMMYFUNCTION(" VLOOKUP(A4633, IMPORTRANGE(""https://docs.google.com/spreadsheets/d/1QNLbnkR_AongFt22vMfNzfpjZ0CjpI8QI-w0wBnYA1w/"", ""Инфа!A:AA""), 6, FALSE)"),2024)</f>
        <v>2024</v>
      </c>
      <c r="H4559" s="150">
        <v>11500</v>
      </c>
      <c r="I4559" s="156" t="s">
        <v>489</v>
      </c>
      <c r="J4559" s="93" t="s">
        <v>12143</v>
      </c>
      <c r="K4559" s="153"/>
      <c r="L4559" s="153"/>
      <c r="M4559" s="153"/>
      <c r="N4559" s="153"/>
      <c r="O4559" s="153"/>
      <c r="P4559" s="153"/>
      <c r="Q4559" s="153"/>
      <c r="R4559" s="153"/>
      <c r="S4559" s="153"/>
    </row>
    <row r="4560" spans="1:19" ht="112.5">
      <c r="A4560" s="277" t="s">
        <v>25424</v>
      </c>
      <c r="B4560" s="253" t="s">
        <v>400</v>
      </c>
      <c r="C4560" s="93" t="s">
        <v>12144</v>
      </c>
      <c r="D4560" s="93" t="s">
        <v>12145</v>
      </c>
      <c r="E4560" s="148">
        <f ca="1">IFERROR(__xludf.DUMMYFUNCTION(" VLOOKUP(A4634, IMPORTRANGE(""https://docs.google.com/spreadsheets/d/1fj_Bhi2XPL3siwIh4sx4VRLAe31yD50oKdj5UlRYW0c/"", ""Сводка!A:AA""), 5, FALSE)"),256)</f>
        <v>256</v>
      </c>
      <c r="F4560" s="148" t="s">
        <v>403</v>
      </c>
      <c r="G4560" s="147">
        <f ca="1">IFERROR(__xludf.DUMMYFUNCTION(" VLOOKUP(A4634, IMPORTRANGE(""https://docs.google.com/spreadsheets/d/1QNLbnkR_AongFt22vMfNzfpjZ0CjpI8QI-w0wBnYA1w/"", ""Инфа!A:AA""), 6, FALSE)"),2024)</f>
        <v>2024</v>
      </c>
      <c r="H4560" s="150">
        <v>20400</v>
      </c>
      <c r="I4560" s="151" t="s">
        <v>238</v>
      </c>
      <c r="J4560" s="93" t="s">
        <v>12146</v>
      </c>
      <c r="K4560" s="153"/>
      <c r="L4560" s="153"/>
      <c r="M4560" s="153"/>
      <c r="N4560" s="153"/>
      <c r="O4560" s="153"/>
      <c r="P4560" s="153"/>
      <c r="Q4560" s="153"/>
      <c r="R4560" s="153"/>
      <c r="S4560" s="153"/>
    </row>
    <row r="4561" spans="1:19" ht="131.25">
      <c r="A4561" s="277" t="s">
        <v>25424</v>
      </c>
      <c r="B4561" s="253" t="s">
        <v>153</v>
      </c>
      <c r="C4561" s="93" t="s">
        <v>12147</v>
      </c>
      <c r="D4561" s="93" t="s">
        <v>12148</v>
      </c>
      <c r="E4561" s="148">
        <f ca="1">IFERROR(__xludf.DUMMYFUNCTION(" VLOOKUP(A4635, IMPORTRANGE(""https://docs.google.com/spreadsheets/d/1fj_Bhi2XPL3siwIh4sx4VRLAe31yD50oKdj5UlRYW0c/"", ""Сводка!A:AA""), 5, FALSE)"),360)</f>
        <v>360</v>
      </c>
      <c r="F4561" s="148" t="s">
        <v>456</v>
      </c>
      <c r="G4561" s="147">
        <f ca="1">IFERROR(__xludf.DUMMYFUNCTION(" VLOOKUP(A4635, IMPORTRANGE(""https://docs.google.com/spreadsheets/d/1QNLbnkR_AongFt22vMfNzfpjZ0CjpI8QI-w0wBnYA1w/"", ""Инфа!A:AA""), 6, FALSE)"),2024)</f>
        <v>2024</v>
      </c>
      <c r="H4561" s="154">
        <v>26600</v>
      </c>
      <c r="I4561" s="151" t="s">
        <v>1938</v>
      </c>
      <c r="J4561" s="93" t="s">
        <v>12149</v>
      </c>
      <c r="K4561" s="153"/>
      <c r="L4561" s="153"/>
      <c r="M4561" s="153"/>
      <c r="N4561" s="153"/>
      <c r="O4561" s="153"/>
      <c r="P4561" s="153"/>
      <c r="Q4561" s="153"/>
      <c r="R4561" s="153"/>
      <c r="S4561" s="153"/>
    </row>
    <row r="4562" spans="1:19" ht="150">
      <c r="A4562" s="277" t="s">
        <v>25424</v>
      </c>
      <c r="B4562" s="253" t="s">
        <v>400</v>
      </c>
      <c r="C4562" s="93" t="s">
        <v>12150</v>
      </c>
      <c r="D4562" s="93" t="s">
        <v>4398</v>
      </c>
      <c r="E4562" s="148">
        <f ca="1">IFERROR(__xludf.DUMMYFUNCTION(" VLOOKUP(A4636, IMPORTRANGE(""https://docs.google.com/spreadsheets/d/1fj_Bhi2XPL3siwIh4sx4VRLAe31yD50oKdj5UlRYW0c/"", ""Сводка!A:AA""), 5, FALSE)"),284)</f>
        <v>284</v>
      </c>
      <c r="F4562" s="148" t="s">
        <v>415</v>
      </c>
      <c r="G4562" s="147">
        <f ca="1">IFERROR(__xludf.DUMMYFUNCTION(" VLOOKUP(A4636, IMPORTRANGE(""https://docs.google.com/spreadsheets/d/1QNLbnkR_AongFt22vMfNzfpjZ0CjpI8QI-w0wBnYA1w/"", ""Инфа!A:AA""), 6, FALSE)"),2024)</f>
        <v>2024</v>
      </c>
      <c r="H4562" s="150">
        <v>22000</v>
      </c>
      <c r="I4562" s="151" t="s">
        <v>4399</v>
      </c>
      <c r="J4562" s="93" t="s">
        <v>12151</v>
      </c>
      <c r="K4562" s="153"/>
      <c r="L4562" s="153"/>
      <c r="M4562" s="153"/>
      <c r="N4562" s="153"/>
      <c r="O4562" s="153"/>
      <c r="P4562" s="153"/>
      <c r="Q4562" s="153"/>
      <c r="R4562" s="153"/>
      <c r="S4562" s="153"/>
    </row>
    <row r="4563" spans="1:19" ht="150">
      <c r="A4563" s="277" t="s">
        <v>25424</v>
      </c>
      <c r="B4563" s="253" t="s">
        <v>400</v>
      </c>
      <c r="C4563" s="93" t="s">
        <v>12152</v>
      </c>
      <c r="D4563" s="93" t="s">
        <v>12153</v>
      </c>
      <c r="E4563" s="148">
        <f ca="1">IFERROR(__xludf.DUMMYFUNCTION(" VLOOKUP(A4637, IMPORTRANGE(""https://docs.google.com/spreadsheets/d/1fj_Bhi2XPL3siwIh4sx4VRLAe31yD50oKdj5UlRYW0c/"", ""Сводка!A:AA""), 5, FALSE)"),236)</f>
        <v>236</v>
      </c>
      <c r="F4563" s="148" t="s">
        <v>415</v>
      </c>
      <c r="G4563" s="147">
        <f ca="1">IFERROR(__xludf.DUMMYFUNCTION(" VLOOKUP(A4637, IMPORTRANGE(""https://docs.google.com/spreadsheets/d/1QNLbnkR_AongFt22vMfNzfpjZ0CjpI8QI-w0wBnYA1w/"", ""Инфа!A:AA""), 6, FALSE)"),2024)</f>
        <v>2024</v>
      </c>
      <c r="H4563" s="150">
        <v>19200</v>
      </c>
      <c r="I4563" s="151" t="s">
        <v>4399</v>
      </c>
      <c r="J4563" s="93" t="s">
        <v>12154</v>
      </c>
      <c r="K4563" s="153"/>
      <c r="L4563" s="153"/>
      <c r="M4563" s="153"/>
      <c r="N4563" s="153"/>
      <c r="O4563" s="153"/>
      <c r="P4563" s="153"/>
      <c r="Q4563" s="153"/>
      <c r="R4563" s="153"/>
      <c r="S4563" s="153"/>
    </row>
    <row r="4564" spans="1:19" ht="168.75">
      <c r="A4564" s="277" t="s">
        <v>25424</v>
      </c>
      <c r="B4564" s="254" t="s">
        <v>153</v>
      </c>
      <c r="C4564" s="96" t="s">
        <v>12155</v>
      </c>
      <c r="D4564" s="96" t="s">
        <v>12156</v>
      </c>
      <c r="E4564" s="148">
        <f ca="1">IFERROR(__xludf.DUMMYFUNCTION(" VLOOKUP(A4638, IMPORTRANGE(""https://docs.google.com/spreadsheets/d/1fj_Bhi2XPL3siwIh4sx4VRLAe31yD50oKdj5UlRYW0c/"", ""Сводка!A:AA""), 5, FALSE)"),204)</f>
        <v>204</v>
      </c>
      <c r="F4564" s="148" t="s">
        <v>50</v>
      </c>
      <c r="G4564" s="147">
        <f ca="1">IFERROR(__xludf.DUMMYFUNCTION(" VLOOKUP(A4638, IMPORTRANGE(""https://docs.google.com/spreadsheets/d/1QNLbnkR_AongFt22vMfNzfpjZ0CjpI8QI-w0wBnYA1w/"", ""Инфа!A:AA""), 6, FALSE)"),2024)</f>
        <v>2024</v>
      </c>
      <c r="H4564" s="150">
        <v>11100</v>
      </c>
      <c r="I4564" s="151" t="s">
        <v>79</v>
      </c>
      <c r="J4564" s="96" t="s">
        <v>12157</v>
      </c>
      <c r="K4564" s="153"/>
      <c r="L4564" s="153"/>
      <c r="M4564" s="153"/>
      <c r="N4564" s="153"/>
      <c r="O4564" s="153"/>
      <c r="P4564" s="153"/>
      <c r="Q4564" s="153"/>
      <c r="R4564" s="153"/>
      <c r="S4564" s="153"/>
    </row>
    <row r="4565" spans="1:19" ht="93.75">
      <c r="A4565" s="277" t="s">
        <v>25424</v>
      </c>
      <c r="B4565" s="253" t="s">
        <v>153</v>
      </c>
      <c r="C4565" s="96" t="s">
        <v>12158</v>
      </c>
      <c r="D4565" s="93" t="s">
        <v>12159</v>
      </c>
      <c r="E4565" s="148">
        <v>420</v>
      </c>
      <c r="F4565" s="148" t="s">
        <v>466</v>
      </c>
      <c r="G4565" s="147">
        <f ca="1">IFERROR(__xludf.DUMMYFUNCTION(" VLOOKUP(A4639, IMPORTRANGE(""https://docs.google.com/spreadsheets/d/1QNLbnkR_AongFt22vMfNzfpjZ0CjpI8QI-w0wBnYA1w/"", ""Инфа!A:AA""), 6, FALSE)"),2024)</f>
        <v>2024</v>
      </c>
      <c r="H4565" s="154">
        <v>17600</v>
      </c>
      <c r="I4565" s="156" t="s">
        <v>1021</v>
      </c>
      <c r="J4565" s="93"/>
      <c r="K4565" s="153"/>
      <c r="L4565" s="153"/>
      <c r="M4565" s="153"/>
      <c r="N4565" s="153"/>
      <c r="O4565" s="153"/>
      <c r="P4565" s="153"/>
      <c r="Q4565" s="153"/>
      <c r="R4565" s="153"/>
      <c r="S4565" s="153"/>
    </row>
    <row r="4566" spans="1:19" ht="187.5">
      <c r="A4566" s="277" t="s">
        <v>25424</v>
      </c>
      <c r="B4566" s="253" t="s">
        <v>400</v>
      </c>
      <c r="C4566" s="96" t="s">
        <v>12158</v>
      </c>
      <c r="D4566" s="93" t="s">
        <v>12160</v>
      </c>
      <c r="E4566" s="148">
        <f ca="1">IFERROR(__xludf.DUMMYFUNCTION(" VLOOKUP(A4640, IMPORTRANGE(""https://docs.google.com/spreadsheets/d/1fj_Bhi2XPL3siwIh4sx4VRLAe31yD50oKdj5UlRYW0c/"", ""Сводка!A:AA""), 5, FALSE)"),406)</f>
        <v>406</v>
      </c>
      <c r="F4566" s="148" t="s">
        <v>466</v>
      </c>
      <c r="G4566" s="147">
        <f ca="1">IFERROR(__xludf.DUMMYFUNCTION(" VLOOKUP(A4640, IMPORTRANGE(""https://docs.google.com/spreadsheets/d/1QNLbnkR_AongFt22vMfNzfpjZ0CjpI8QI-w0wBnYA1w/"", ""Инфа!A:AA""), 6, FALSE)"),2024)</f>
        <v>2024</v>
      </c>
      <c r="H4566" s="154">
        <v>17200</v>
      </c>
      <c r="I4566" s="151" t="s">
        <v>1021</v>
      </c>
      <c r="J4566" s="93" t="s">
        <v>12161</v>
      </c>
      <c r="K4566" s="153"/>
      <c r="L4566" s="153"/>
      <c r="M4566" s="153"/>
      <c r="N4566" s="153"/>
      <c r="O4566" s="153"/>
      <c r="P4566" s="153"/>
      <c r="Q4566" s="153"/>
      <c r="R4566" s="153"/>
      <c r="S4566" s="153"/>
    </row>
    <row r="4567" spans="1:19" ht="187.5">
      <c r="A4567" s="277" t="s">
        <v>25424</v>
      </c>
      <c r="B4567" s="253" t="s">
        <v>400</v>
      </c>
      <c r="C4567" s="96" t="s">
        <v>12158</v>
      </c>
      <c r="D4567" s="93" t="s">
        <v>12162</v>
      </c>
      <c r="E4567" s="148">
        <f ca="1">IFERROR(__xludf.DUMMYFUNCTION(" VLOOKUP(A4641, IMPORTRANGE(""https://docs.google.com/spreadsheets/d/1fj_Bhi2XPL3siwIh4sx4VRLAe31yD50oKdj5UlRYW0c/"", ""Сводка!A:AA""), 5, FALSE)"),392)</f>
        <v>392</v>
      </c>
      <c r="F4567" s="148" t="s">
        <v>466</v>
      </c>
      <c r="G4567" s="147">
        <f ca="1">IFERROR(__xludf.DUMMYFUNCTION(" VLOOKUP(A4641, IMPORTRANGE(""https://docs.google.com/spreadsheets/d/1QNLbnkR_AongFt22vMfNzfpjZ0CjpI8QI-w0wBnYA1w/"", ""Инфа!A:AA""), 6, FALSE)"),2024)</f>
        <v>2024</v>
      </c>
      <c r="H4567" s="154">
        <v>28500</v>
      </c>
      <c r="I4567" s="151" t="s">
        <v>1021</v>
      </c>
      <c r="J4567" s="93" t="s">
        <v>12163</v>
      </c>
      <c r="K4567" s="153"/>
      <c r="L4567" s="153"/>
      <c r="M4567" s="153"/>
      <c r="N4567" s="153"/>
      <c r="O4567" s="153"/>
      <c r="P4567" s="153"/>
      <c r="Q4567" s="153"/>
      <c r="R4567" s="153"/>
      <c r="S4567" s="153"/>
    </row>
    <row r="4568" spans="1:19" ht="187.5">
      <c r="A4568" s="277" t="s">
        <v>25424</v>
      </c>
      <c r="B4568" s="253" t="s">
        <v>400</v>
      </c>
      <c r="C4568" s="96" t="s">
        <v>12158</v>
      </c>
      <c r="D4568" s="93" t="s">
        <v>12164</v>
      </c>
      <c r="E4568" s="148">
        <f ca="1">IFERROR(__xludf.DUMMYFUNCTION(" VLOOKUP(A4642, IMPORTRANGE(""https://docs.google.com/spreadsheets/d/1fj_Bhi2XPL3siwIh4sx4VRLAe31yD50oKdj5UlRYW0c/"", ""Сводка!A:AA""), 5, FALSE)"),394)</f>
        <v>394</v>
      </c>
      <c r="F4568" s="148" t="s">
        <v>466</v>
      </c>
      <c r="G4568" s="147">
        <f ca="1">IFERROR(__xludf.DUMMYFUNCTION(" VLOOKUP(A4642, IMPORTRANGE(""https://docs.google.com/spreadsheets/d/1QNLbnkR_AongFt22vMfNzfpjZ0CjpI8QI-w0wBnYA1w/"", ""Инфа!A:AA""), 6, FALSE)"),2024)</f>
        <v>2024</v>
      </c>
      <c r="H4568" s="154">
        <v>28600</v>
      </c>
      <c r="I4568" s="151" t="s">
        <v>1021</v>
      </c>
      <c r="J4568" s="93" t="s">
        <v>12163</v>
      </c>
      <c r="K4568" s="153"/>
      <c r="L4568" s="153"/>
      <c r="M4568" s="153"/>
      <c r="N4568" s="153"/>
      <c r="O4568" s="153"/>
      <c r="P4568" s="153"/>
      <c r="Q4568" s="153"/>
      <c r="R4568" s="153"/>
      <c r="S4568" s="153"/>
    </row>
    <row r="4569" spans="1:19" ht="75">
      <c r="A4569" s="277" t="s">
        <v>25424</v>
      </c>
      <c r="B4569" s="253" t="s">
        <v>153</v>
      </c>
      <c r="C4569" s="96" t="s">
        <v>12165</v>
      </c>
      <c r="D4569" s="96" t="s">
        <v>12166</v>
      </c>
      <c r="E4569" s="148">
        <f ca="1">IFERROR(__xludf.DUMMYFUNCTION(" VLOOKUP(A4643, IMPORTRANGE(""https://docs.google.com/spreadsheets/d/1fj_Bhi2XPL3siwIh4sx4VRLAe31yD50oKdj5UlRYW0c/"", ""Сводка!A:AA""), 5, FALSE)"),300)</f>
        <v>300</v>
      </c>
      <c r="F4569" s="148" t="s">
        <v>50</v>
      </c>
      <c r="G4569" s="147">
        <f ca="1">IFERROR(__xludf.DUMMYFUNCTION(" VLOOKUP(A4643, IMPORTRANGE(""https://docs.google.com/spreadsheets/d/1QNLbnkR_AongFt22vMfNzfpjZ0CjpI8QI-w0wBnYA1w/"", ""Инфа!A:AA""), 6, FALSE)"),2024)</f>
        <v>2024</v>
      </c>
      <c r="H4569" s="150">
        <v>14000</v>
      </c>
      <c r="I4569" s="151" t="s">
        <v>1021</v>
      </c>
      <c r="J4569" s="93"/>
      <c r="K4569" s="153"/>
      <c r="L4569" s="153"/>
      <c r="M4569" s="153"/>
      <c r="N4569" s="153"/>
      <c r="O4569" s="153"/>
      <c r="P4569" s="153"/>
      <c r="Q4569" s="153"/>
      <c r="R4569" s="153"/>
      <c r="S4569" s="153"/>
    </row>
    <row r="4570" spans="1:19" ht="56.25">
      <c r="A4570" s="277" t="s">
        <v>25424</v>
      </c>
      <c r="B4570" s="253" t="s">
        <v>153</v>
      </c>
      <c r="C4570" s="96" t="s">
        <v>12167</v>
      </c>
      <c r="D4570" s="96" t="s">
        <v>12168</v>
      </c>
      <c r="E4570" s="148">
        <f ca="1">IFERROR(__xludf.DUMMYFUNCTION(" VLOOKUP(A4644, IMPORTRANGE(""https://docs.google.com/spreadsheets/d/1fj_Bhi2XPL3siwIh4sx4VRLAe31yD50oKdj5UlRYW0c/"", ""Сводка!A:AA""), 5, FALSE)"),168)</f>
        <v>168</v>
      </c>
      <c r="F4570" s="148" t="s">
        <v>50</v>
      </c>
      <c r="G4570" s="147">
        <f ca="1">IFERROR(__xludf.DUMMYFUNCTION(" VLOOKUP(A4644, IMPORTRANGE(""https://docs.google.com/spreadsheets/d/1QNLbnkR_AongFt22vMfNzfpjZ0CjpI8QI-w0wBnYA1w/"", ""Инфа!A:AA""), 6, FALSE)"),2024)</f>
        <v>2024</v>
      </c>
      <c r="H4570" s="150">
        <v>10000</v>
      </c>
      <c r="I4570" s="151" t="s">
        <v>210</v>
      </c>
      <c r="J4570" s="93"/>
      <c r="K4570" s="153"/>
      <c r="L4570" s="153"/>
      <c r="M4570" s="153"/>
      <c r="N4570" s="153"/>
      <c r="O4570" s="153"/>
      <c r="P4570" s="153"/>
      <c r="Q4570" s="153"/>
      <c r="R4570" s="153"/>
      <c r="S4570" s="153"/>
    </row>
    <row r="4571" spans="1:19" ht="56.25">
      <c r="A4571" s="277" t="s">
        <v>25424</v>
      </c>
      <c r="B4571" s="253" t="s">
        <v>153</v>
      </c>
      <c r="C4571" s="96" t="s">
        <v>12167</v>
      </c>
      <c r="D4571" s="96" t="s">
        <v>12169</v>
      </c>
      <c r="E4571" s="148">
        <f ca="1">IFERROR(__xludf.DUMMYFUNCTION(" VLOOKUP(A4645, IMPORTRANGE(""https://docs.google.com/spreadsheets/d/1fj_Bhi2XPL3siwIh4sx4VRLAe31yD50oKdj5UlRYW0c/"", ""Сводка!A:AA""), 5, FALSE)"),132)</f>
        <v>132</v>
      </c>
      <c r="F4571" s="148" t="s">
        <v>50</v>
      </c>
      <c r="G4571" s="147">
        <f ca="1">IFERROR(__xludf.DUMMYFUNCTION(" VLOOKUP(A4645, IMPORTRANGE(""https://docs.google.com/spreadsheets/d/1QNLbnkR_AongFt22vMfNzfpjZ0CjpI8QI-w0wBnYA1w/"", ""Инфа!A:AA""), 6, FALSE)"),2024)</f>
        <v>2024</v>
      </c>
      <c r="H4571" s="150">
        <v>9000</v>
      </c>
      <c r="I4571" s="156" t="s">
        <v>210</v>
      </c>
      <c r="J4571" s="93"/>
      <c r="K4571" s="153"/>
      <c r="L4571" s="153"/>
      <c r="M4571" s="153"/>
      <c r="N4571" s="153"/>
      <c r="O4571" s="153"/>
      <c r="P4571" s="153"/>
      <c r="Q4571" s="153"/>
      <c r="R4571" s="153"/>
      <c r="S4571" s="153"/>
    </row>
    <row r="4572" spans="1:19" ht="75">
      <c r="A4572" s="277" t="s">
        <v>25424</v>
      </c>
      <c r="B4572" s="253" t="s">
        <v>153</v>
      </c>
      <c r="C4572" s="96" t="s">
        <v>12170</v>
      </c>
      <c r="D4572" s="96" t="s">
        <v>12171</v>
      </c>
      <c r="E4572" s="148">
        <f ca="1">IFERROR(__xludf.DUMMYFUNCTION(" VLOOKUP(A4646, IMPORTRANGE(""https://docs.google.com/spreadsheets/d/1fj_Bhi2XPL3siwIh4sx4VRLAe31yD50oKdj5UlRYW0c/"", ""Сводка!A:AA""), 5, FALSE)"),296)</f>
        <v>296</v>
      </c>
      <c r="F4572" s="148" t="s">
        <v>50</v>
      </c>
      <c r="G4572" s="147">
        <f ca="1">IFERROR(__xludf.DUMMYFUNCTION(" VLOOKUP(A4646, IMPORTRANGE(""https://docs.google.com/spreadsheets/d/1QNLbnkR_AongFt22vMfNzfpjZ0CjpI8QI-w0wBnYA1w/"", ""Инфа!A:AA""), 6, FALSE)"),2024)</f>
        <v>2024</v>
      </c>
      <c r="H4572" s="150">
        <v>13900</v>
      </c>
      <c r="I4572" s="151" t="s">
        <v>1021</v>
      </c>
      <c r="J4572" s="93"/>
      <c r="K4572" s="153"/>
      <c r="L4572" s="153"/>
      <c r="M4572" s="153"/>
      <c r="N4572" s="153"/>
      <c r="O4572" s="153"/>
      <c r="P4572" s="153"/>
      <c r="Q4572" s="153"/>
      <c r="R4572" s="153"/>
      <c r="S4572" s="153"/>
    </row>
    <row r="4573" spans="1:19" ht="56.25">
      <c r="A4573" s="277" t="s">
        <v>25424</v>
      </c>
      <c r="B4573" s="253" t="s">
        <v>153</v>
      </c>
      <c r="C4573" s="96" t="s">
        <v>12172</v>
      </c>
      <c r="D4573" s="96" t="s">
        <v>12173</v>
      </c>
      <c r="E4573" s="148">
        <f ca="1">IFERROR(__xludf.DUMMYFUNCTION(" VLOOKUP(A4647, IMPORTRANGE(""https://docs.google.com/spreadsheets/d/1fj_Bhi2XPL3siwIh4sx4VRLAe31yD50oKdj5UlRYW0c/"", ""Сводка!A:AA""), 5, FALSE)"),164)</f>
        <v>164</v>
      </c>
      <c r="F4573" s="148" t="s">
        <v>50</v>
      </c>
      <c r="G4573" s="147">
        <f ca="1">IFERROR(__xludf.DUMMYFUNCTION(" VLOOKUP(A4647, IMPORTRANGE(""https://docs.google.com/spreadsheets/d/1QNLbnkR_AongFt22vMfNzfpjZ0CjpI8QI-w0wBnYA1w/"", ""Инфа!A:AA""), 6, FALSE)"),2024)</f>
        <v>2024</v>
      </c>
      <c r="H4573" s="150">
        <v>9900</v>
      </c>
      <c r="I4573" s="151" t="s">
        <v>1021</v>
      </c>
      <c r="J4573" s="93"/>
      <c r="K4573" s="153"/>
      <c r="L4573" s="153"/>
      <c r="M4573" s="153"/>
      <c r="N4573" s="153"/>
      <c r="O4573" s="153"/>
      <c r="P4573" s="153"/>
      <c r="Q4573" s="153"/>
      <c r="R4573" s="153"/>
      <c r="S4573" s="153"/>
    </row>
    <row r="4574" spans="1:19" ht="93.75">
      <c r="A4574" s="277" t="s">
        <v>25424</v>
      </c>
      <c r="B4574" s="253" t="s">
        <v>400</v>
      </c>
      <c r="C4574" s="93" t="s">
        <v>12174</v>
      </c>
      <c r="D4574" s="93" t="s">
        <v>12175</v>
      </c>
      <c r="E4574" s="148">
        <f ca="1">IFERROR(__xludf.DUMMYFUNCTION(" VLOOKUP(A4648, IMPORTRANGE(""https://docs.google.com/spreadsheets/d/1fj_Bhi2XPL3siwIh4sx4VRLAe31yD50oKdj5UlRYW0c/"", ""Сводка!A:AA""), 5, FALSE)"),220)</f>
        <v>220</v>
      </c>
      <c r="F4574" s="148" t="s">
        <v>415</v>
      </c>
      <c r="G4574" s="147">
        <f ca="1">IFERROR(__xludf.DUMMYFUNCTION(" VLOOKUP(A4648, IMPORTRANGE(""https://docs.google.com/spreadsheets/d/1QNLbnkR_AongFt22vMfNzfpjZ0CjpI8QI-w0wBnYA1w/"", ""Инфа!A:AA""), 6, FALSE)"),2024)</f>
        <v>2024</v>
      </c>
      <c r="H4574" s="150">
        <v>18200</v>
      </c>
      <c r="I4574" s="151" t="s">
        <v>28</v>
      </c>
      <c r="J4574" s="93" t="s">
        <v>12176</v>
      </c>
      <c r="K4574" s="153"/>
      <c r="L4574" s="153"/>
      <c r="M4574" s="153"/>
      <c r="N4574" s="153"/>
      <c r="O4574" s="153"/>
      <c r="P4574" s="153"/>
      <c r="Q4574" s="153"/>
      <c r="R4574" s="153"/>
      <c r="S4574" s="153"/>
    </row>
    <row r="4575" spans="1:19" ht="56.25">
      <c r="A4575" s="277" t="s">
        <v>25424</v>
      </c>
      <c r="B4575" s="253" t="s">
        <v>400</v>
      </c>
      <c r="C4575" s="93" t="s">
        <v>12177</v>
      </c>
      <c r="D4575" s="93" t="s">
        <v>12178</v>
      </c>
      <c r="E4575" s="148">
        <f ca="1">IFERROR(__xludf.DUMMYFUNCTION(" VLOOKUP(A4649, IMPORTRANGE(""https://docs.google.com/spreadsheets/d/1fj_Bhi2XPL3siwIh4sx4VRLAe31yD50oKdj5UlRYW0c/"", ""Сводка!A:AA""), 5, FALSE)"),124)</f>
        <v>124</v>
      </c>
      <c r="F4575" s="148" t="s">
        <v>403</v>
      </c>
      <c r="G4575" s="147">
        <f ca="1">IFERROR(__xludf.DUMMYFUNCTION(" VLOOKUP(A4649, IMPORTRANGE(""https://docs.google.com/spreadsheets/d/1QNLbnkR_AongFt22vMfNzfpjZ0CjpI8QI-w0wBnYA1w/"", ""Инфа!A:AA""), 6, FALSE)"),2024)</f>
        <v>2024</v>
      </c>
      <c r="H4575" s="150">
        <v>12400</v>
      </c>
      <c r="I4575" s="156" t="s">
        <v>370</v>
      </c>
      <c r="J4575" s="93" t="s">
        <v>12179</v>
      </c>
      <c r="K4575" s="153"/>
      <c r="L4575" s="153"/>
      <c r="M4575" s="153"/>
      <c r="N4575" s="153"/>
      <c r="O4575" s="153"/>
      <c r="P4575" s="153"/>
      <c r="Q4575" s="153"/>
      <c r="R4575" s="153"/>
      <c r="S4575" s="153"/>
    </row>
    <row r="4576" spans="1:19" ht="150">
      <c r="A4576" s="277" t="s">
        <v>25424</v>
      </c>
      <c r="B4576" s="253" t="s">
        <v>153</v>
      </c>
      <c r="C4576" s="93" t="s">
        <v>12180</v>
      </c>
      <c r="D4576" s="93" t="s">
        <v>12181</v>
      </c>
      <c r="E4576" s="148">
        <f ca="1">IFERROR(__xludf.DUMMYFUNCTION(" VLOOKUP(A4650, IMPORTRANGE(""https://docs.google.com/spreadsheets/d/1fj_Bhi2XPL3siwIh4sx4VRLAe31yD50oKdj5UlRYW0c/"", ""Сводка!A:AA""), 5, FALSE)"),180)</f>
        <v>180</v>
      </c>
      <c r="F4576" s="148" t="s">
        <v>26</v>
      </c>
      <c r="G4576" s="147">
        <f ca="1">IFERROR(__xludf.DUMMYFUNCTION(" VLOOKUP(A4650, IMPORTRANGE(""https://docs.google.com/spreadsheets/d/1QNLbnkR_AongFt22vMfNzfpjZ0CjpI8QI-w0wBnYA1w/"", ""Инфа!A:AA""), 6, FALSE)"),2024)</f>
        <v>2024</v>
      </c>
      <c r="H4576" s="150">
        <v>15800</v>
      </c>
      <c r="I4576" s="151" t="s">
        <v>5245</v>
      </c>
      <c r="J4576" s="93" t="s">
        <v>12182</v>
      </c>
      <c r="K4576" s="153"/>
      <c r="L4576" s="153"/>
      <c r="M4576" s="153"/>
      <c r="N4576" s="153"/>
      <c r="O4576" s="153"/>
      <c r="P4576" s="153"/>
      <c r="Q4576" s="153"/>
      <c r="R4576" s="153"/>
      <c r="S4576" s="153"/>
    </row>
    <row r="4577" spans="1:19" ht="112.5">
      <c r="A4577" s="277" t="s">
        <v>25424</v>
      </c>
      <c r="B4577" s="253" t="s">
        <v>400</v>
      </c>
      <c r="C4577" s="93" t="s">
        <v>12183</v>
      </c>
      <c r="D4577" s="93" t="s">
        <v>12184</v>
      </c>
      <c r="E4577" s="148">
        <f ca="1">IFERROR(__xludf.DUMMYFUNCTION(" VLOOKUP(A4651, IMPORTRANGE(""https://docs.google.com/spreadsheets/d/1fj_Bhi2XPL3siwIh4sx4VRLAe31yD50oKdj5UlRYW0c/"", ""Сводка!A:AA""), 5, FALSE)"),268)</f>
        <v>268</v>
      </c>
      <c r="F4577" s="148" t="s">
        <v>415</v>
      </c>
      <c r="G4577" s="147">
        <f ca="1">IFERROR(__xludf.DUMMYFUNCTION(" VLOOKUP(A4651, IMPORTRANGE(""https://docs.google.com/spreadsheets/d/1QNLbnkR_AongFt22vMfNzfpjZ0CjpI8QI-w0wBnYA1w/"", ""Инфа!A:AA""), 6, FALSE)"),2024)</f>
        <v>2024</v>
      </c>
      <c r="H4577" s="150">
        <v>21100</v>
      </c>
      <c r="I4577" s="151" t="s">
        <v>257</v>
      </c>
      <c r="J4577" s="93" t="s">
        <v>12185</v>
      </c>
      <c r="K4577" s="153"/>
      <c r="L4577" s="153"/>
      <c r="M4577" s="153"/>
      <c r="N4577" s="153"/>
      <c r="O4577" s="153"/>
      <c r="P4577" s="153"/>
      <c r="Q4577" s="153"/>
      <c r="R4577" s="153"/>
      <c r="S4577" s="153"/>
    </row>
    <row r="4578" spans="1:19" ht="93.75">
      <c r="A4578" s="277" t="s">
        <v>25424</v>
      </c>
      <c r="B4578" s="253" t="s">
        <v>400</v>
      </c>
      <c r="C4578" s="93" t="s">
        <v>12183</v>
      </c>
      <c r="D4578" s="93" t="s">
        <v>12186</v>
      </c>
      <c r="E4578" s="148">
        <f ca="1">IFERROR(__xludf.DUMMYFUNCTION(" VLOOKUP(A4652, IMPORTRANGE(""https://docs.google.com/spreadsheets/d/1fj_Bhi2XPL3siwIh4sx4VRLAe31yD50oKdj5UlRYW0c/"", ""Сводка!A:AA""), 5, FALSE)"),280)</f>
        <v>280</v>
      </c>
      <c r="F4578" s="148" t="s">
        <v>415</v>
      </c>
      <c r="G4578" s="147">
        <f ca="1">IFERROR(__xludf.DUMMYFUNCTION(" VLOOKUP(A4652, IMPORTRANGE(""https://docs.google.com/spreadsheets/d/1QNLbnkR_AongFt22vMfNzfpjZ0CjpI8QI-w0wBnYA1w/"", ""Инфа!A:AA""), 6, FALSE)"),2024)</f>
        <v>2024</v>
      </c>
      <c r="H4578" s="150">
        <v>21800</v>
      </c>
      <c r="I4578" s="151" t="s">
        <v>257</v>
      </c>
      <c r="J4578" s="93" t="s">
        <v>12187</v>
      </c>
      <c r="K4578" s="153"/>
      <c r="L4578" s="153"/>
      <c r="M4578" s="153"/>
      <c r="N4578" s="153"/>
      <c r="O4578" s="153"/>
      <c r="P4578" s="153"/>
      <c r="Q4578" s="153"/>
      <c r="R4578" s="153"/>
      <c r="S4578" s="153"/>
    </row>
    <row r="4579" spans="1:19" ht="93.75">
      <c r="A4579" s="277" t="s">
        <v>25424</v>
      </c>
      <c r="B4579" s="253" t="s">
        <v>400</v>
      </c>
      <c r="C4579" s="93" t="s">
        <v>12183</v>
      </c>
      <c r="D4579" s="93" t="s">
        <v>12188</v>
      </c>
      <c r="E4579" s="148">
        <f ca="1">IFERROR(__xludf.DUMMYFUNCTION(" VLOOKUP(A4653, IMPORTRANGE(""https://docs.google.com/spreadsheets/d/1fj_Bhi2XPL3siwIh4sx4VRLAe31yD50oKdj5UlRYW0c/"", ""Сводка!A:AA""), 5, FALSE)"),208)</f>
        <v>208</v>
      </c>
      <c r="F4579" s="148" t="s">
        <v>415</v>
      </c>
      <c r="G4579" s="147">
        <f ca="1">IFERROR(__xludf.DUMMYFUNCTION(" VLOOKUP(A4653, IMPORTRANGE(""https://docs.google.com/spreadsheets/d/1QNLbnkR_AongFt22vMfNzfpjZ0CjpI8QI-w0wBnYA1w/"", ""Инфа!A:AA""), 6, FALSE)"),2024)</f>
        <v>2024</v>
      </c>
      <c r="H4579" s="150">
        <v>11200</v>
      </c>
      <c r="I4579" s="151" t="s">
        <v>257</v>
      </c>
      <c r="J4579" s="93" t="s">
        <v>12189</v>
      </c>
      <c r="K4579" s="153"/>
      <c r="L4579" s="153"/>
      <c r="M4579" s="153"/>
      <c r="N4579" s="153"/>
      <c r="O4579" s="153"/>
      <c r="P4579" s="153"/>
      <c r="Q4579" s="153"/>
      <c r="R4579" s="153"/>
      <c r="S4579" s="153"/>
    </row>
    <row r="4580" spans="1:19" ht="93.75">
      <c r="A4580" s="277" t="s">
        <v>25424</v>
      </c>
      <c r="B4580" s="253" t="s">
        <v>400</v>
      </c>
      <c r="C4580" s="93" t="s">
        <v>12183</v>
      </c>
      <c r="D4580" s="93" t="s">
        <v>12190</v>
      </c>
      <c r="E4580" s="148">
        <f ca="1">IFERROR(__xludf.DUMMYFUNCTION(" VLOOKUP(A4654, IMPORTRANGE(""https://docs.google.com/spreadsheets/d/1fj_Bhi2XPL3siwIh4sx4VRLAe31yD50oKdj5UlRYW0c/"", ""Сводка!A:AA""), 5, FALSE)"),188)</f>
        <v>188</v>
      </c>
      <c r="F4580" s="148" t="s">
        <v>415</v>
      </c>
      <c r="G4580" s="147">
        <f ca="1">IFERROR(__xludf.DUMMYFUNCTION(" VLOOKUP(A4654, IMPORTRANGE(""https://docs.google.com/spreadsheets/d/1QNLbnkR_AongFt22vMfNzfpjZ0CjpI8QI-w0wBnYA1w/"", ""Инфа!A:AA""), 6, FALSE)"),2024)</f>
        <v>2024</v>
      </c>
      <c r="H4580" s="150">
        <v>16300</v>
      </c>
      <c r="I4580" s="151" t="s">
        <v>257</v>
      </c>
      <c r="J4580" s="93" t="s">
        <v>12191</v>
      </c>
      <c r="K4580" s="153"/>
      <c r="L4580" s="153"/>
      <c r="M4580" s="153"/>
      <c r="N4580" s="153"/>
      <c r="O4580" s="153"/>
      <c r="P4580" s="153"/>
      <c r="Q4580" s="153"/>
      <c r="R4580" s="153"/>
      <c r="S4580" s="153"/>
    </row>
    <row r="4581" spans="1:19" ht="75">
      <c r="A4581" s="277" t="s">
        <v>25424</v>
      </c>
      <c r="B4581" s="253" t="s">
        <v>400</v>
      </c>
      <c r="C4581" s="93" t="s">
        <v>12183</v>
      </c>
      <c r="D4581" s="93" t="s">
        <v>12192</v>
      </c>
      <c r="E4581" s="148">
        <f ca="1">IFERROR(__xludf.DUMMYFUNCTION(" VLOOKUP(A4655, IMPORTRANGE(""https://docs.google.com/spreadsheets/d/1fj_Bhi2XPL3siwIh4sx4VRLAe31yD50oKdj5UlRYW0c/"", ""Сводка!A:AA""), 5, FALSE)"),204)</f>
        <v>204</v>
      </c>
      <c r="F4581" s="148" t="s">
        <v>415</v>
      </c>
      <c r="G4581" s="147">
        <f ca="1">IFERROR(__xludf.DUMMYFUNCTION(" VLOOKUP(A4655, IMPORTRANGE(""https://docs.google.com/spreadsheets/d/1QNLbnkR_AongFt22vMfNzfpjZ0CjpI8QI-w0wBnYA1w/"", ""Инфа!A:AA""), 6, FALSE)"),2024)</f>
        <v>2024</v>
      </c>
      <c r="H4581" s="150">
        <v>17200</v>
      </c>
      <c r="I4581" s="151" t="s">
        <v>257</v>
      </c>
      <c r="J4581" s="93" t="s">
        <v>12193</v>
      </c>
      <c r="K4581" s="153"/>
      <c r="L4581" s="153"/>
      <c r="M4581" s="153"/>
      <c r="N4581" s="153"/>
      <c r="O4581" s="153"/>
      <c r="P4581" s="153"/>
      <c r="Q4581" s="153"/>
      <c r="R4581" s="153"/>
      <c r="S4581" s="153"/>
    </row>
    <row r="4582" spans="1:19" ht="75">
      <c r="A4582" s="277" t="s">
        <v>25424</v>
      </c>
      <c r="B4582" s="253" t="s">
        <v>400</v>
      </c>
      <c r="C4582" s="93" t="s">
        <v>12183</v>
      </c>
      <c r="D4582" s="93" t="s">
        <v>12194</v>
      </c>
      <c r="E4582" s="148">
        <f ca="1">IFERROR(__xludf.DUMMYFUNCTION(" VLOOKUP(A4656, IMPORTRANGE(""https://docs.google.com/spreadsheets/d/1fj_Bhi2XPL3siwIh4sx4VRLAe31yD50oKdj5UlRYW0c/"", ""Сводка!A:AA""), 5, FALSE)"),140)</f>
        <v>140</v>
      </c>
      <c r="F4582" s="148" t="s">
        <v>415</v>
      </c>
      <c r="G4582" s="147">
        <f ca="1">IFERROR(__xludf.DUMMYFUNCTION(" VLOOKUP(A4656, IMPORTRANGE(""https://docs.google.com/spreadsheets/d/1QNLbnkR_AongFt22vMfNzfpjZ0CjpI8QI-w0wBnYA1w/"", ""Инфа!A:AA""), 6, FALSE)"),2024)</f>
        <v>2024</v>
      </c>
      <c r="H4582" s="150">
        <v>13400</v>
      </c>
      <c r="I4582" s="151" t="s">
        <v>257</v>
      </c>
      <c r="J4582" s="93" t="s">
        <v>12195</v>
      </c>
      <c r="K4582" s="153"/>
      <c r="L4582" s="153"/>
      <c r="M4582" s="153"/>
      <c r="N4582" s="153"/>
      <c r="O4582" s="153"/>
      <c r="P4582" s="153"/>
      <c r="Q4582" s="153"/>
      <c r="R4582" s="153"/>
      <c r="S4582" s="153"/>
    </row>
    <row r="4583" spans="1:19" ht="93.75">
      <c r="A4583" s="277" t="s">
        <v>25424</v>
      </c>
      <c r="B4583" s="253" t="s">
        <v>400</v>
      </c>
      <c r="C4583" s="93" t="s">
        <v>12196</v>
      </c>
      <c r="D4583" s="93" t="s">
        <v>12197</v>
      </c>
      <c r="E4583" s="148">
        <f ca="1">IFERROR(__xludf.DUMMYFUNCTION(" VLOOKUP(A4657, IMPORTRANGE(""https://docs.google.com/spreadsheets/d/1fj_Bhi2XPL3siwIh4sx4VRLAe31yD50oKdj5UlRYW0c/"", ""Сводка!A:AA""), 5, FALSE)"),208)</f>
        <v>208</v>
      </c>
      <c r="F4583" s="148" t="s">
        <v>415</v>
      </c>
      <c r="G4583" s="147">
        <f ca="1">IFERROR(__xludf.DUMMYFUNCTION(" VLOOKUP(A4657, IMPORTRANGE(""https://docs.google.com/spreadsheets/d/1QNLbnkR_AongFt22vMfNzfpjZ0CjpI8QI-w0wBnYA1w/"", ""Инфа!A:AA""), 6, FALSE)"),2024)</f>
        <v>2024</v>
      </c>
      <c r="H4583" s="150">
        <v>11200</v>
      </c>
      <c r="I4583" s="151" t="s">
        <v>257</v>
      </c>
      <c r="J4583" s="93" t="s">
        <v>12198</v>
      </c>
      <c r="K4583" s="153"/>
      <c r="L4583" s="153"/>
      <c r="M4583" s="153"/>
      <c r="N4583" s="153"/>
      <c r="O4583" s="153"/>
      <c r="P4583" s="153"/>
      <c r="Q4583" s="153"/>
      <c r="R4583" s="153"/>
      <c r="S4583" s="153"/>
    </row>
    <row r="4584" spans="1:19" ht="150">
      <c r="A4584" s="277" t="s">
        <v>25424</v>
      </c>
      <c r="B4584" s="253" t="s">
        <v>153</v>
      </c>
      <c r="C4584" s="96" t="s">
        <v>12199</v>
      </c>
      <c r="D4584" s="103" t="s">
        <v>12200</v>
      </c>
      <c r="E4584" s="148">
        <f ca="1">IFERROR(__xludf.DUMMYFUNCTION(" VLOOKUP(A4658, IMPORTRANGE(""https://docs.google.com/spreadsheets/d/1fj_Bhi2XPL3siwIh4sx4VRLAe31yD50oKdj5UlRYW0c/"", ""Сводка!A:AA""), 5, FALSE)"),344)</f>
        <v>344</v>
      </c>
      <c r="F4584" s="165" t="s">
        <v>1794</v>
      </c>
      <c r="G4584" s="147">
        <f ca="1">IFERROR(__xludf.DUMMYFUNCTION(" VLOOKUP(A4658, IMPORTRANGE(""https://docs.google.com/spreadsheets/d/1QNLbnkR_AongFt22vMfNzfpjZ0CjpI8QI-w0wBnYA1w/"", ""Инфа!A:AA""), 6, FALSE)"),2024)</f>
        <v>2024</v>
      </c>
      <c r="H4584" s="150">
        <v>25600</v>
      </c>
      <c r="I4584" s="151" t="s">
        <v>161</v>
      </c>
      <c r="J4584" s="96" t="s">
        <v>12201</v>
      </c>
      <c r="K4584" s="153"/>
      <c r="L4584" s="153"/>
      <c r="M4584" s="153"/>
      <c r="N4584" s="153"/>
      <c r="O4584" s="153"/>
      <c r="P4584" s="153"/>
      <c r="Q4584" s="153"/>
      <c r="R4584" s="153"/>
      <c r="S4584" s="153"/>
    </row>
    <row r="4585" spans="1:19" ht="168.75">
      <c r="A4585" s="277" t="s">
        <v>25424</v>
      </c>
      <c r="B4585" s="253" t="s">
        <v>153</v>
      </c>
      <c r="C4585" s="93" t="s">
        <v>12202</v>
      </c>
      <c r="D4585" s="93" t="s">
        <v>12203</v>
      </c>
      <c r="E4585" s="148">
        <f ca="1">IFERROR(__xludf.DUMMYFUNCTION(" VLOOKUP(A4659, IMPORTRANGE(""https://docs.google.com/spreadsheets/d/1fj_Bhi2XPL3siwIh4sx4VRLAe31yD50oKdj5UlRYW0c/"", ""Сводка!A:AA""), 5, FALSE)"),104)</f>
        <v>104</v>
      </c>
      <c r="F4585" s="148" t="s">
        <v>165</v>
      </c>
      <c r="G4585" s="147">
        <f ca="1">IFERROR(__xludf.DUMMYFUNCTION(" VLOOKUP(A4659, IMPORTRANGE(""https://docs.google.com/spreadsheets/d/1QNLbnkR_AongFt22vMfNzfpjZ0CjpI8QI-w0wBnYA1w/"", ""Инфа!A:AA""), 6, FALSE)"),2024)</f>
        <v>2024</v>
      </c>
      <c r="H4585" s="150">
        <v>8100</v>
      </c>
      <c r="I4585" s="151" t="s">
        <v>614</v>
      </c>
      <c r="J4585" s="93" t="s">
        <v>12204</v>
      </c>
      <c r="K4585" s="153"/>
      <c r="L4585" s="153"/>
      <c r="M4585" s="153"/>
      <c r="N4585" s="153"/>
      <c r="O4585" s="153"/>
      <c r="P4585" s="153"/>
      <c r="Q4585" s="153"/>
      <c r="R4585" s="153"/>
      <c r="S4585" s="153"/>
    </row>
    <row r="4586" spans="1:19" ht="93.75">
      <c r="A4586" s="277" t="s">
        <v>25424</v>
      </c>
      <c r="B4586" s="253" t="s">
        <v>1993</v>
      </c>
      <c r="C4586" s="93" t="s">
        <v>12205</v>
      </c>
      <c r="D4586" s="93" t="s">
        <v>12206</v>
      </c>
      <c r="E4586" s="148">
        <f ca="1">IFERROR(__xludf.DUMMYFUNCTION(" VLOOKUP(A4660, IMPORTRANGE(""https://docs.google.com/spreadsheets/d/1fj_Bhi2XPL3siwIh4sx4VRLAe31yD50oKdj5UlRYW0c/"", ""Сводка!A:AA""), 5, FALSE)"),112)</f>
        <v>112</v>
      </c>
      <c r="F4586" s="148" t="s">
        <v>50</v>
      </c>
      <c r="G4586" s="147">
        <f ca="1">IFERROR(__xludf.DUMMYFUNCTION(" VLOOKUP(A4660, IMPORTRANGE(""https://docs.google.com/spreadsheets/d/1QNLbnkR_AongFt22vMfNzfpjZ0CjpI8QI-w0wBnYA1w/"", ""Инфа!A:AA""), 6, FALSE)"),2024)</f>
        <v>2024</v>
      </c>
      <c r="H4586" s="150">
        <v>8400</v>
      </c>
      <c r="I4586" s="151" t="s">
        <v>614</v>
      </c>
      <c r="J4586" s="93" t="s">
        <v>12207</v>
      </c>
      <c r="K4586" s="153"/>
      <c r="L4586" s="153"/>
      <c r="M4586" s="153"/>
      <c r="N4586" s="153"/>
      <c r="O4586" s="153"/>
      <c r="P4586" s="153"/>
      <c r="Q4586" s="153"/>
      <c r="R4586" s="153"/>
      <c r="S4586" s="153"/>
    </row>
    <row r="4587" spans="1:19" ht="243.75">
      <c r="A4587" s="277" t="s">
        <v>25424</v>
      </c>
      <c r="B4587" s="253" t="s">
        <v>153</v>
      </c>
      <c r="C4587" s="93" t="s">
        <v>12208</v>
      </c>
      <c r="D4587" s="93" t="s">
        <v>12209</v>
      </c>
      <c r="E4587" s="148">
        <f ca="1">IFERROR(__xludf.DUMMYFUNCTION(" VLOOKUP(A4661, IMPORTRANGE(""https://docs.google.com/spreadsheets/d/1fj_Bhi2XPL3siwIh4sx4VRLAe31yD50oKdj5UlRYW0c/"", ""Сводка!A:AA""), 5, FALSE)"),112)</f>
        <v>112</v>
      </c>
      <c r="F4587" s="148" t="s">
        <v>165</v>
      </c>
      <c r="G4587" s="147">
        <f ca="1">IFERROR(__xludf.DUMMYFUNCTION(" VLOOKUP(A4661, IMPORTRANGE(""https://docs.google.com/spreadsheets/d/1QNLbnkR_AongFt22vMfNzfpjZ0CjpI8QI-w0wBnYA1w/"", ""Инфа!A:AA""), 6, FALSE)"),2024)</f>
        <v>2024</v>
      </c>
      <c r="H4587" s="150">
        <v>11700</v>
      </c>
      <c r="I4587" s="151" t="s">
        <v>614</v>
      </c>
      <c r="J4587" s="93" t="s">
        <v>12210</v>
      </c>
      <c r="K4587" s="153"/>
      <c r="L4587" s="153"/>
      <c r="M4587" s="153"/>
      <c r="N4587" s="153"/>
      <c r="O4587" s="153"/>
      <c r="P4587" s="153"/>
      <c r="Q4587" s="153"/>
      <c r="R4587" s="153"/>
      <c r="S4587" s="153"/>
    </row>
    <row r="4588" spans="1:19" ht="75">
      <c r="A4588" s="277" t="s">
        <v>25424</v>
      </c>
      <c r="B4588" s="253" t="s">
        <v>400</v>
      </c>
      <c r="C4588" s="93" t="s">
        <v>12211</v>
      </c>
      <c r="D4588" s="93" t="s">
        <v>12212</v>
      </c>
      <c r="E4588" s="148">
        <f ca="1">IFERROR(__xludf.DUMMYFUNCTION(" VLOOKUP(A4662, IMPORTRANGE(""https://docs.google.com/spreadsheets/d/1fj_Bhi2XPL3siwIh4sx4VRLAe31yD50oKdj5UlRYW0c/"", ""Сводка!A:AA""), 5, FALSE)"),156)</f>
        <v>156</v>
      </c>
      <c r="F4588" s="148" t="s">
        <v>415</v>
      </c>
      <c r="G4588" s="147">
        <f ca="1">IFERROR(__xludf.DUMMYFUNCTION(" VLOOKUP(A4662, IMPORTRANGE(""https://docs.google.com/spreadsheets/d/1QNLbnkR_AongFt22vMfNzfpjZ0CjpI8QI-w0wBnYA1w/"", ""Инфа!A:AA""), 6, FALSE)"),2024)</f>
        <v>2024</v>
      </c>
      <c r="H4588" s="150">
        <v>14400</v>
      </c>
      <c r="I4588" s="151" t="s">
        <v>489</v>
      </c>
      <c r="J4588" s="93"/>
      <c r="K4588" s="153"/>
      <c r="L4588" s="153"/>
      <c r="M4588" s="153"/>
      <c r="N4588" s="153"/>
      <c r="O4588" s="153"/>
      <c r="P4588" s="153"/>
      <c r="Q4588" s="153"/>
      <c r="R4588" s="153"/>
      <c r="S4588" s="153"/>
    </row>
    <row r="4589" spans="1:19" ht="93.75">
      <c r="A4589" s="277" t="s">
        <v>25424</v>
      </c>
      <c r="B4589" s="253" t="s">
        <v>153</v>
      </c>
      <c r="C4589" s="93" t="s">
        <v>12213</v>
      </c>
      <c r="D4589" s="93" t="s">
        <v>12214</v>
      </c>
      <c r="E4589" s="148">
        <f ca="1">IFERROR(__xludf.DUMMYFUNCTION(" VLOOKUP(A4663, IMPORTRANGE(""https://docs.google.com/spreadsheets/d/1fj_Bhi2XPL3siwIh4sx4VRLAe31yD50oKdj5UlRYW0c/"", ""Сводка!A:AA""), 5, FALSE)"),184)</f>
        <v>184</v>
      </c>
      <c r="F4589" s="148" t="s">
        <v>50</v>
      </c>
      <c r="G4589" s="147">
        <f ca="1">IFERROR(__xludf.DUMMYFUNCTION(" VLOOKUP(A4663, IMPORTRANGE(""https://docs.google.com/spreadsheets/d/1QNLbnkR_AongFt22vMfNzfpjZ0CjpI8QI-w0wBnYA1w/"", ""Инфа!A:AA""), 6, FALSE)"),2024)</f>
        <v>2024</v>
      </c>
      <c r="H4589" s="150">
        <v>10500</v>
      </c>
      <c r="I4589" s="151" t="s">
        <v>12215</v>
      </c>
      <c r="J4589" s="93" t="s">
        <v>12216</v>
      </c>
      <c r="K4589" s="153"/>
      <c r="L4589" s="153"/>
      <c r="M4589" s="153"/>
      <c r="N4589" s="153"/>
      <c r="O4589" s="153"/>
      <c r="P4589" s="153"/>
      <c r="Q4589" s="153"/>
      <c r="R4589" s="153"/>
      <c r="S4589" s="153"/>
    </row>
    <row r="4590" spans="1:19" ht="112.5">
      <c r="A4590" s="277" t="s">
        <v>25424</v>
      </c>
      <c r="B4590" s="253" t="s">
        <v>400</v>
      </c>
      <c r="C4590" s="93" t="s">
        <v>12213</v>
      </c>
      <c r="D4590" s="93" t="s">
        <v>12217</v>
      </c>
      <c r="E4590" s="148">
        <f ca="1">IFERROR(__xludf.DUMMYFUNCTION(" VLOOKUP(A4664, IMPORTRANGE(""https://docs.google.com/spreadsheets/d/1fj_Bhi2XPL3siwIh4sx4VRLAe31yD50oKdj5UlRYW0c/"", ""Сводка!A:AA""), 5, FALSE)"),184)</f>
        <v>184</v>
      </c>
      <c r="F4590" s="148" t="s">
        <v>50</v>
      </c>
      <c r="G4590" s="147">
        <f ca="1">IFERROR(__xludf.DUMMYFUNCTION(" VLOOKUP(A4664, IMPORTRANGE(""https://docs.google.com/spreadsheets/d/1QNLbnkR_AongFt22vMfNzfpjZ0CjpI8QI-w0wBnYA1w/"", ""Инфа!A:AA""), 6, FALSE)"),2024)</f>
        <v>2024</v>
      </c>
      <c r="H4590" s="150">
        <v>16000</v>
      </c>
      <c r="I4590" s="151" t="s">
        <v>12215</v>
      </c>
      <c r="J4590" s="93" t="s">
        <v>12218</v>
      </c>
      <c r="K4590" s="153"/>
      <c r="L4590" s="153"/>
      <c r="M4590" s="153"/>
      <c r="N4590" s="153"/>
      <c r="O4590" s="153"/>
      <c r="P4590" s="153"/>
      <c r="Q4590" s="153"/>
      <c r="R4590" s="153"/>
      <c r="S4590" s="153"/>
    </row>
    <row r="4591" spans="1:19" ht="93.75">
      <c r="A4591" s="277" t="s">
        <v>25424</v>
      </c>
      <c r="B4591" s="253" t="s">
        <v>400</v>
      </c>
      <c r="C4591" s="93" t="s">
        <v>12219</v>
      </c>
      <c r="D4591" s="93" t="s">
        <v>12220</v>
      </c>
      <c r="E4591" s="148">
        <f ca="1">IFERROR(__xludf.DUMMYFUNCTION(" VLOOKUP(A4665, IMPORTRANGE(""https://docs.google.com/spreadsheets/d/1fj_Bhi2XPL3siwIh4sx4VRLAe31yD50oKdj5UlRYW0c/"", ""Сводка!A:AA""), 5, FALSE)"),172)</f>
        <v>172</v>
      </c>
      <c r="F4591" s="148" t="s">
        <v>26</v>
      </c>
      <c r="G4591" s="147">
        <f ca="1">IFERROR(__xludf.DUMMYFUNCTION(" VLOOKUP(A4665, IMPORTRANGE(""https://docs.google.com/spreadsheets/d/1QNLbnkR_AongFt22vMfNzfpjZ0CjpI8QI-w0wBnYA1w/"", ""Инфа!A:AA""), 6, FALSE)"),2024)</f>
        <v>2024</v>
      </c>
      <c r="H4591" s="150">
        <v>10200</v>
      </c>
      <c r="I4591" s="151" t="s">
        <v>3081</v>
      </c>
      <c r="J4591" s="93" t="s">
        <v>12221</v>
      </c>
      <c r="K4591" s="153"/>
      <c r="L4591" s="153"/>
      <c r="M4591" s="153"/>
      <c r="N4591" s="153"/>
      <c r="O4591" s="153"/>
      <c r="P4591" s="153"/>
      <c r="Q4591" s="153"/>
      <c r="R4591" s="153"/>
      <c r="S4591" s="153"/>
    </row>
    <row r="4592" spans="1:19" ht="112.5">
      <c r="A4592" s="277" t="s">
        <v>25424</v>
      </c>
      <c r="B4592" s="253" t="s">
        <v>400</v>
      </c>
      <c r="C4592" s="93" t="s">
        <v>12219</v>
      </c>
      <c r="D4592" s="93" t="s">
        <v>12222</v>
      </c>
      <c r="E4592" s="148">
        <f ca="1">IFERROR(__xludf.DUMMYFUNCTION(" VLOOKUP(A4666, IMPORTRANGE(""https://docs.google.com/spreadsheets/d/1fj_Bhi2XPL3siwIh4sx4VRLAe31yD50oKdj5UlRYW0c/"", ""Сводка!A:AA""), 5, FALSE)"),124)</f>
        <v>124</v>
      </c>
      <c r="F4592" s="148" t="s">
        <v>12223</v>
      </c>
      <c r="G4592" s="147">
        <f ca="1">IFERROR(__xludf.DUMMYFUNCTION(" VLOOKUP(A4666, IMPORTRANGE(""https://docs.google.com/spreadsheets/d/1QNLbnkR_AongFt22vMfNzfpjZ0CjpI8QI-w0wBnYA1w/"", ""Инфа!A:AA""), 6, FALSE)"),2024)</f>
        <v>2024</v>
      </c>
      <c r="H4592" s="150">
        <v>8700</v>
      </c>
      <c r="I4592" s="151" t="s">
        <v>103</v>
      </c>
      <c r="J4592" s="99" t="s">
        <v>12224</v>
      </c>
      <c r="K4592" s="153"/>
      <c r="L4592" s="153"/>
      <c r="M4592" s="153"/>
      <c r="N4592" s="153"/>
      <c r="O4592" s="153"/>
      <c r="P4592" s="153"/>
      <c r="Q4592" s="153"/>
      <c r="R4592" s="153"/>
      <c r="S4592" s="153"/>
    </row>
    <row r="4593" spans="1:19" ht="300">
      <c r="A4593" s="277" t="s">
        <v>25424</v>
      </c>
      <c r="B4593" s="253" t="s">
        <v>400</v>
      </c>
      <c r="C4593" s="96" t="s">
        <v>12225</v>
      </c>
      <c r="D4593" s="93" t="s">
        <v>12226</v>
      </c>
      <c r="E4593" s="148">
        <f ca="1">IFERROR(__xludf.DUMMYFUNCTION(" VLOOKUP(A4667, IMPORTRANGE(""https://docs.google.com/spreadsheets/d/1fj_Bhi2XPL3siwIh4sx4VRLAe31yD50oKdj5UlRYW0c/"", ""Сводка!A:AA""), 5, FALSE)"),472)</f>
        <v>472</v>
      </c>
      <c r="F4593" s="148" t="s">
        <v>415</v>
      </c>
      <c r="G4593" s="147">
        <f ca="1">IFERROR(__xludf.DUMMYFUNCTION(" VLOOKUP(A4667, IMPORTRANGE(""https://docs.google.com/spreadsheets/d/1QNLbnkR_AongFt22vMfNzfpjZ0CjpI8QI-w0wBnYA1w/"", ""Инфа!A:AA""), 6, FALSE)"),2024)</f>
        <v>2024</v>
      </c>
      <c r="H4593" s="154">
        <v>19200</v>
      </c>
      <c r="I4593" s="151" t="s">
        <v>72</v>
      </c>
      <c r="J4593" s="93" t="s">
        <v>12227</v>
      </c>
      <c r="K4593" s="153"/>
      <c r="L4593" s="153"/>
      <c r="M4593" s="153"/>
      <c r="N4593" s="153"/>
      <c r="O4593" s="153"/>
      <c r="P4593" s="153"/>
      <c r="Q4593" s="153"/>
      <c r="R4593" s="153"/>
      <c r="S4593" s="153"/>
    </row>
    <row r="4594" spans="1:19" ht="56.25">
      <c r="A4594" s="277" t="s">
        <v>25424</v>
      </c>
      <c r="B4594" s="253" t="s">
        <v>400</v>
      </c>
      <c r="C4594" s="96" t="s">
        <v>12225</v>
      </c>
      <c r="D4594" s="96" t="s">
        <v>12228</v>
      </c>
      <c r="E4594" s="148">
        <f ca="1">IFERROR(__xludf.DUMMYFUNCTION(" VLOOKUP(A4668, IMPORTRANGE(""https://docs.google.com/spreadsheets/d/1fj_Bhi2XPL3siwIh4sx4VRLAe31yD50oKdj5UlRYW0c/"", ""Сводка!A:AA""), 5, FALSE)"),200)</f>
        <v>200</v>
      </c>
      <c r="F4594" s="148" t="s">
        <v>677</v>
      </c>
      <c r="G4594" s="147">
        <f ca="1">IFERROR(__xludf.DUMMYFUNCTION(" VLOOKUP(A4668, IMPORTRANGE(""https://docs.google.com/spreadsheets/d/1QNLbnkR_AongFt22vMfNzfpjZ0CjpI8QI-w0wBnYA1w/"", ""Инфа!A:AA""), 6, FALSE)"),2024)</f>
        <v>2024</v>
      </c>
      <c r="H4594" s="150">
        <v>11000</v>
      </c>
      <c r="I4594" s="156" t="s">
        <v>171</v>
      </c>
      <c r="J4594" s="93"/>
      <c r="K4594" s="153"/>
      <c r="L4594" s="153"/>
      <c r="M4594" s="153"/>
      <c r="N4594" s="153"/>
      <c r="O4594" s="153"/>
      <c r="P4594" s="153"/>
      <c r="Q4594" s="153"/>
      <c r="R4594" s="153"/>
      <c r="S4594" s="153"/>
    </row>
    <row r="4595" spans="1:19" ht="168.75">
      <c r="A4595" s="277" t="s">
        <v>25424</v>
      </c>
      <c r="B4595" s="253" t="s">
        <v>153</v>
      </c>
      <c r="C4595" s="97" t="s">
        <v>12229</v>
      </c>
      <c r="D4595" s="97" t="s">
        <v>12230</v>
      </c>
      <c r="E4595" s="148">
        <f ca="1">IFERROR(__xludf.DUMMYFUNCTION(" VLOOKUP(A4669, IMPORTRANGE(""https://docs.google.com/spreadsheets/d/1fj_Bhi2XPL3siwIh4sx4VRLAe31yD50oKdj5UlRYW0c/"", ""Сводка!A:AA""), 5, FALSE)"),224)</f>
        <v>224</v>
      </c>
      <c r="F4595" s="147" t="s">
        <v>108</v>
      </c>
      <c r="G4595" s="147">
        <f ca="1">IFERROR(__xludf.DUMMYFUNCTION(" VLOOKUP(A4669, IMPORTRANGE(""https://docs.google.com/spreadsheets/d/1QNLbnkR_AongFt22vMfNzfpjZ0CjpI8QI-w0wBnYA1w/"", ""Инфа!A:AA""), 6, FALSE)"),2024)</f>
        <v>2024</v>
      </c>
      <c r="H4595" s="150">
        <v>18400</v>
      </c>
      <c r="I4595" s="160" t="s">
        <v>747</v>
      </c>
      <c r="J4595" s="97" t="s">
        <v>12231</v>
      </c>
      <c r="K4595" s="153"/>
      <c r="L4595" s="153"/>
      <c r="M4595" s="153"/>
      <c r="N4595" s="153"/>
      <c r="O4595" s="153"/>
      <c r="P4595" s="153"/>
      <c r="Q4595" s="153"/>
      <c r="R4595" s="153"/>
      <c r="S4595" s="153"/>
    </row>
    <row r="4596" spans="1:19" ht="131.25">
      <c r="A4596" s="277" t="s">
        <v>25424</v>
      </c>
      <c r="B4596" s="253" t="s">
        <v>400</v>
      </c>
      <c r="C4596" s="93" t="s">
        <v>12232</v>
      </c>
      <c r="D4596" s="93" t="s">
        <v>3007</v>
      </c>
      <c r="E4596" s="148">
        <f ca="1">IFERROR(__xludf.DUMMYFUNCTION(" VLOOKUP(A4670, IMPORTRANGE(""https://docs.google.com/spreadsheets/d/1fj_Bhi2XPL3siwIh4sx4VRLAe31yD50oKdj5UlRYW0c/"", ""Сводка!A:AA""), 5, FALSE)"),144)</f>
        <v>144</v>
      </c>
      <c r="F4596" s="148" t="s">
        <v>415</v>
      </c>
      <c r="G4596" s="147">
        <f ca="1">IFERROR(__xludf.DUMMYFUNCTION(" VLOOKUP(A4670, IMPORTRANGE(""https://docs.google.com/spreadsheets/d/1QNLbnkR_AongFt22vMfNzfpjZ0CjpI8QI-w0wBnYA1w/"", ""Инфа!A:AA""), 6, FALSE)"),2024)</f>
        <v>2024</v>
      </c>
      <c r="H4596" s="150">
        <v>13600</v>
      </c>
      <c r="I4596" s="151" t="s">
        <v>747</v>
      </c>
      <c r="J4596" s="93" t="s">
        <v>12233</v>
      </c>
      <c r="K4596" s="153"/>
      <c r="L4596" s="153"/>
      <c r="M4596" s="153"/>
      <c r="N4596" s="153"/>
      <c r="O4596" s="153"/>
      <c r="P4596" s="153"/>
      <c r="Q4596" s="153"/>
      <c r="R4596" s="153"/>
      <c r="S4596" s="153"/>
    </row>
    <row r="4597" spans="1:19" ht="168.75">
      <c r="A4597" s="277" t="s">
        <v>25424</v>
      </c>
      <c r="B4597" s="253" t="s">
        <v>153</v>
      </c>
      <c r="C4597" s="93" t="s">
        <v>12234</v>
      </c>
      <c r="D4597" s="93" t="s">
        <v>12235</v>
      </c>
      <c r="E4597" s="148">
        <f ca="1">IFERROR(__xludf.DUMMYFUNCTION(" VLOOKUP(A4671, IMPORTRANGE(""https://docs.google.com/spreadsheets/d/1fj_Bhi2XPL3siwIh4sx4VRLAe31yD50oKdj5UlRYW0c/"", ""Сводка!A:AA""), 5, FALSE)"),204)</f>
        <v>204</v>
      </c>
      <c r="F4597" s="148" t="s">
        <v>165</v>
      </c>
      <c r="G4597" s="147">
        <f ca="1">IFERROR(__xludf.DUMMYFUNCTION(" VLOOKUP(A4671, IMPORTRANGE(""https://docs.google.com/spreadsheets/d/1QNLbnkR_AongFt22vMfNzfpjZ0CjpI8QI-w0wBnYA1w/"", ""Инфа!A:AA""), 6, FALSE)"),2024)</f>
        <v>2024</v>
      </c>
      <c r="H4597" s="150">
        <v>14500</v>
      </c>
      <c r="I4597" s="151" t="s">
        <v>1923</v>
      </c>
      <c r="J4597" s="93" t="s">
        <v>12236</v>
      </c>
      <c r="K4597" s="153"/>
      <c r="L4597" s="153"/>
      <c r="M4597" s="153"/>
      <c r="N4597" s="153"/>
      <c r="O4597" s="153"/>
      <c r="P4597" s="153"/>
      <c r="Q4597" s="153"/>
      <c r="R4597" s="153"/>
      <c r="S4597" s="153"/>
    </row>
    <row r="4598" spans="1:19" ht="168.75">
      <c r="A4598" s="277" t="s">
        <v>25424</v>
      </c>
      <c r="B4598" s="253" t="s">
        <v>153</v>
      </c>
      <c r="C4598" s="96" t="s">
        <v>12237</v>
      </c>
      <c r="D4598" s="96" t="s">
        <v>12238</v>
      </c>
      <c r="E4598" s="148">
        <f ca="1">IFERROR(__xludf.DUMMYFUNCTION(" VLOOKUP(A4672, IMPORTRANGE(""https://docs.google.com/spreadsheets/d/1fj_Bhi2XPL3siwIh4sx4VRLAe31yD50oKdj5UlRYW0c/"", ""Сводка!A:AA""), 5, FALSE)"),232)</f>
        <v>232</v>
      </c>
      <c r="F4598" s="148" t="s">
        <v>50</v>
      </c>
      <c r="G4598" s="147">
        <f ca="1">IFERROR(__xludf.DUMMYFUNCTION(" VLOOKUP(A4672, IMPORTRANGE(""https://docs.google.com/spreadsheets/d/1QNLbnkR_AongFt22vMfNzfpjZ0CjpI8QI-w0wBnYA1w/"", ""Инфа!A:AA""), 6, FALSE)"),2024)</f>
        <v>2024</v>
      </c>
      <c r="H4598" s="150">
        <v>12000</v>
      </c>
      <c r="I4598" s="151" t="s">
        <v>1196</v>
      </c>
      <c r="J4598" s="93" t="s">
        <v>12239</v>
      </c>
      <c r="K4598" s="153"/>
      <c r="L4598" s="153"/>
      <c r="M4598" s="153"/>
      <c r="N4598" s="153"/>
      <c r="O4598" s="153"/>
      <c r="P4598" s="153"/>
      <c r="Q4598" s="153"/>
      <c r="R4598" s="153"/>
      <c r="S4598" s="153"/>
    </row>
    <row r="4599" spans="1:19" ht="243.75">
      <c r="A4599" s="277" t="s">
        <v>25424</v>
      </c>
      <c r="B4599" s="253" t="s">
        <v>400</v>
      </c>
      <c r="C4599" s="96" t="s">
        <v>12240</v>
      </c>
      <c r="D4599" s="96" t="s">
        <v>12241</v>
      </c>
      <c r="E4599" s="148">
        <f ca="1">IFERROR(__xludf.DUMMYFUNCTION(" VLOOKUP(A4673, IMPORTRANGE(""https://docs.google.com/spreadsheets/d/1fj_Bhi2XPL3siwIh4sx4VRLAe31yD50oKdj5UlRYW0c/"", ""Сводка!A:AA""), 5, FALSE)"),108)</f>
        <v>108</v>
      </c>
      <c r="F4599" s="148" t="s">
        <v>415</v>
      </c>
      <c r="G4599" s="147">
        <f ca="1">IFERROR(__xludf.DUMMYFUNCTION(" VLOOKUP(A4673, IMPORTRANGE(""https://docs.google.com/spreadsheets/d/1QNLbnkR_AongFt22vMfNzfpjZ0CjpI8QI-w0wBnYA1w/"", ""Инфа!A:AA""), 6, FALSE)"),2024)</f>
        <v>2024</v>
      </c>
      <c r="H4599" s="150">
        <v>8200</v>
      </c>
      <c r="I4599" s="151" t="s">
        <v>1153</v>
      </c>
      <c r="J4599" s="93" t="s">
        <v>12242</v>
      </c>
      <c r="K4599" s="153"/>
      <c r="L4599" s="153"/>
      <c r="M4599" s="153"/>
      <c r="N4599" s="153"/>
      <c r="O4599" s="153"/>
      <c r="P4599" s="153"/>
      <c r="Q4599" s="153"/>
      <c r="R4599" s="153"/>
      <c r="S4599" s="153"/>
    </row>
    <row r="4600" spans="1:19" ht="243.75">
      <c r="A4600" s="277" t="s">
        <v>25424</v>
      </c>
      <c r="B4600" s="253" t="s">
        <v>400</v>
      </c>
      <c r="C4600" s="93" t="s">
        <v>12243</v>
      </c>
      <c r="D4600" s="93" t="s">
        <v>12244</v>
      </c>
      <c r="E4600" s="148">
        <f ca="1">IFERROR(__xludf.DUMMYFUNCTION(" VLOOKUP(A4674, IMPORTRANGE(""https://docs.google.com/spreadsheets/d/1fj_Bhi2XPL3siwIh4sx4VRLAe31yD50oKdj5UlRYW0c/"", ""Сводка!A:AA""), 5, FALSE)"),336)</f>
        <v>336</v>
      </c>
      <c r="F4600" s="148" t="s">
        <v>12245</v>
      </c>
      <c r="G4600" s="147">
        <f ca="1">IFERROR(__xludf.DUMMYFUNCTION(" VLOOKUP(A4674, IMPORTRANGE(""https://docs.google.com/spreadsheets/d/1QNLbnkR_AongFt22vMfNzfpjZ0CjpI8QI-w0wBnYA1w/"", ""Инфа!A:AA""), 6, FALSE)"),2024)</f>
        <v>2024</v>
      </c>
      <c r="H4600" s="150">
        <v>19600</v>
      </c>
      <c r="I4600" s="151" t="s">
        <v>1153</v>
      </c>
      <c r="J4600" s="93" t="s">
        <v>12246</v>
      </c>
      <c r="K4600" s="153"/>
      <c r="L4600" s="153"/>
      <c r="M4600" s="153"/>
      <c r="N4600" s="153"/>
      <c r="O4600" s="153"/>
      <c r="P4600" s="153"/>
      <c r="Q4600" s="153"/>
      <c r="R4600" s="153"/>
      <c r="S4600" s="153"/>
    </row>
    <row r="4601" spans="1:19" ht="112.5">
      <c r="A4601" s="277" t="s">
        <v>25424</v>
      </c>
      <c r="B4601" s="253" t="s">
        <v>153</v>
      </c>
      <c r="C4601" s="93" t="s">
        <v>1819</v>
      </c>
      <c r="D4601" s="93" t="s">
        <v>12247</v>
      </c>
      <c r="E4601" s="148">
        <f ca="1">IFERROR(__xludf.DUMMYFUNCTION(" VLOOKUP(A4675, IMPORTRANGE(""https://docs.google.com/spreadsheets/d/1fj_Bhi2XPL3siwIh4sx4VRLAe31yD50oKdj5UlRYW0c/"", ""Сводка!A:AA""), 5, FALSE)"),268)</f>
        <v>268</v>
      </c>
      <c r="F4601" s="148" t="s">
        <v>6923</v>
      </c>
      <c r="G4601" s="147">
        <f ca="1">IFERROR(__xludf.DUMMYFUNCTION(" VLOOKUP(A4675, IMPORTRANGE(""https://docs.google.com/spreadsheets/d/1QNLbnkR_AongFt22vMfNzfpjZ0CjpI8QI-w0wBnYA1w/"", ""Инфа!A:AA""), 6, FALSE)"),2024)</f>
        <v>2024</v>
      </c>
      <c r="H4601" s="150">
        <v>13000</v>
      </c>
      <c r="I4601" s="151" t="s">
        <v>12248</v>
      </c>
      <c r="J4601" s="93" t="s">
        <v>12249</v>
      </c>
      <c r="K4601" s="153"/>
      <c r="L4601" s="153"/>
      <c r="M4601" s="153"/>
      <c r="N4601" s="153"/>
      <c r="O4601" s="153"/>
      <c r="P4601" s="153"/>
      <c r="Q4601" s="153"/>
      <c r="R4601" s="153"/>
      <c r="S4601" s="153"/>
    </row>
    <row r="4602" spans="1:19" ht="131.25">
      <c r="A4602" s="277" t="s">
        <v>25424</v>
      </c>
      <c r="B4602" s="253" t="s">
        <v>153</v>
      </c>
      <c r="C4602" s="97" t="s">
        <v>12250</v>
      </c>
      <c r="D4602" s="97" t="s">
        <v>12251</v>
      </c>
      <c r="E4602" s="148">
        <f ca="1">IFERROR(__xludf.DUMMYFUNCTION(" VLOOKUP(A4676, IMPORTRANGE(""https://docs.google.com/spreadsheets/d/1fj_Bhi2XPL3siwIh4sx4VRLAe31yD50oKdj5UlRYW0c/"", ""Сводка!A:AA""), 5, FALSE)"),196)</f>
        <v>196</v>
      </c>
      <c r="F4602" s="147" t="s">
        <v>165</v>
      </c>
      <c r="G4602" s="147">
        <f ca="1">IFERROR(__xludf.DUMMYFUNCTION(" VLOOKUP(A4676, IMPORTRANGE(""https://docs.google.com/spreadsheets/d/1QNLbnkR_AongFt22vMfNzfpjZ0CjpI8QI-w0wBnYA1w/"", ""Инфа!A:AA""), 6, FALSE)"),2024)</f>
        <v>2024</v>
      </c>
      <c r="H4602" s="150">
        <v>10900</v>
      </c>
      <c r="I4602" s="151" t="s">
        <v>161</v>
      </c>
      <c r="J4602" s="97" t="s">
        <v>12252</v>
      </c>
      <c r="K4602" s="153"/>
      <c r="L4602" s="153"/>
      <c r="M4602" s="153"/>
      <c r="N4602" s="153"/>
      <c r="O4602" s="153"/>
      <c r="P4602" s="153"/>
      <c r="Q4602" s="153"/>
      <c r="R4602" s="153"/>
      <c r="S4602" s="153"/>
    </row>
    <row r="4603" spans="1:19" ht="150">
      <c r="A4603" s="277" t="s">
        <v>25424</v>
      </c>
      <c r="B4603" s="253" t="s">
        <v>153</v>
      </c>
      <c r="C4603" s="93" t="s">
        <v>12253</v>
      </c>
      <c r="D4603" s="93" t="s">
        <v>12254</v>
      </c>
      <c r="E4603" s="148">
        <f ca="1">IFERROR(__xludf.DUMMYFUNCTION(" VLOOKUP(A4677, IMPORTRANGE(""https://docs.google.com/spreadsheets/d/1fj_Bhi2XPL3siwIh4sx4VRLAe31yD50oKdj5UlRYW0c/"", ""Сводка!A:AA""), 5, FALSE)"),192)</f>
        <v>192</v>
      </c>
      <c r="F4603" s="148" t="s">
        <v>50</v>
      </c>
      <c r="G4603" s="147">
        <f ca="1">IFERROR(__xludf.DUMMYFUNCTION(" VLOOKUP(A4677, IMPORTRANGE(""https://docs.google.com/spreadsheets/d/1QNLbnkR_AongFt22vMfNzfpjZ0CjpI8QI-w0wBnYA1w/"", ""Инфа!A:AA""), 6, FALSE)"),2024)</f>
        <v>2024</v>
      </c>
      <c r="H4603" s="150">
        <v>10800</v>
      </c>
      <c r="I4603" s="151" t="s">
        <v>12255</v>
      </c>
      <c r="J4603" s="93" t="s">
        <v>12256</v>
      </c>
      <c r="K4603" s="153"/>
      <c r="L4603" s="153"/>
      <c r="M4603" s="153"/>
      <c r="N4603" s="153"/>
      <c r="O4603" s="153"/>
      <c r="P4603" s="153"/>
      <c r="Q4603" s="153"/>
      <c r="R4603" s="153"/>
      <c r="S4603" s="153"/>
    </row>
    <row r="4604" spans="1:19" ht="56.25">
      <c r="A4604" s="277" t="s">
        <v>25424</v>
      </c>
      <c r="B4604" s="253" t="s">
        <v>153</v>
      </c>
      <c r="C4604" s="93" t="s">
        <v>12257</v>
      </c>
      <c r="D4604" s="93" t="s">
        <v>12258</v>
      </c>
      <c r="E4604" s="148">
        <f ca="1">IFERROR(__xludf.DUMMYFUNCTION(" VLOOKUP(A4678, IMPORTRANGE(""https://docs.google.com/spreadsheets/d/1fj_Bhi2XPL3siwIh4sx4VRLAe31yD50oKdj5UlRYW0c/"", ""Сводка!A:AA""), 5, FALSE)"),116)</f>
        <v>116</v>
      </c>
      <c r="F4604" s="148" t="s">
        <v>26</v>
      </c>
      <c r="G4604" s="147">
        <f ca="1">IFERROR(__xludf.DUMMYFUNCTION(" VLOOKUP(A4678, IMPORTRANGE(""https://docs.google.com/spreadsheets/d/1QNLbnkR_AongFt22vMfNzfpjZ0CjpI8QI-w0wBnYA1w/"", ""Инфа!A:AA""), 6, FALSE)"),2024)</f>
        <v>2024</v>
      </c>
      <c r="H4604" s="150">
        <v>12000</v>
      </c>
      <c r="I4604" s="151" t="s">
        <v>1841</v>
      </c>
      <c r="J4604" s="93" t="s">
        <v>12259</v>
      </c>
      <c r="K4604" s="153"/>
      <c r="L4604" s="153"/>
      <c r="M4604" s="153"/>
      <c r="N4604" s="153"/>
      <c r="O4604" s="153"/>
      <c r="P4604" s="153"/>
      <c r="Q4604" s="153"/>
      <c r="R4604" s="153"/>
      <c r="S4604" s="153"/>
    </row>
    <row r="4605" spans="1:19" ht="168.75">
      <c r="A4605" s="277" t="s">
        <v>25424</v>
      </c>
      <c r="B4605" s="253" t="s">
        <v>400</v>
      </c>
      <c r="C4605" s="93" t="s">
        <v>12260</v>
      </c>
      <c r="D4605" s="93" t="s">
        <v>12261</v>
      </c>
      <c r="E4605" s="148">
        <f ca="1">IFERROR(__xludf.DUMMYFUNCTION(" VLOOKUP(A4679, IMPORTRANGE(""https://docs.google.com/spreadsheets/d/1fj_Bhi2XPL3siwIh4sx4VRLAe31yD50oKdj5UlRYW0c/"", ""Сводка!A:AA""), 5, FALSE)"),266)</f>
        <v>266</v>
      </c>
      <c r="F4605" s="157" t="s">
        <v>415</v>
      </c>
      <c r="G4605" s="147">
        <f ca="1">IFERROR(__xludf.DUMMYFUNCTION(" VLOOKUP(A4679, IMPORTRANGE(""https://docs.google.com/spreadsheets/d/1QNLbnkR_AongFt22vMfNzfpjZ0CjpI8QI-w0wBnYA1w/"", ""Инфа!A:AA""), 6, FALSE)"),2024)</f>
        <v>2024</v>
      </c>
      <c r="H4605" s="150">
        <v>13000</v>
      </c>
      <c r="I4605" s="151" t="s">
        <v>28</v>
      </c>
      <c r="J4605" s="93" t="s">
        <v>12262</v>
      </c>
      <c r="K4605" s="153"/>
      <c r="L4605" s="153"/>
      <c r="M4605" s="153"/>
      <c r="N4605" s="153"/>
      <c r="O4605" s="153"/>
      <c r="P4605" s="153"/>
      <c r="Q4605" s="153"/>
      <c r="R4605" s="153"/>
      <c r="S4605" s="153"/>
    </row>
    <row r="4606" spans="1:19" ht="150">
      <c r="A4606" s="277" t="s">
        <v>25424</v>
      </c>
      <c r="B4606" s="253" t="s">
        <v>400</v>
      </c>
      <c r="C4606" s="93" t="s">
        <v>12260</v>
      </c>
      <c r="D4606" s="93" t="s">
        <v>12263</v>
      </c>
      <c r="E4606" s="148">
        <f ca="1">IFERROR(__xludf.DUMMYFUNCTION(" VLOOKUP(A4680, IMPORTRANGE(""https://docs.google.com/spreadsheets/d/1fj_Bhi2XPL3siwIh4sx4VRLAe31yD50oKdj5UlRYW0c/"", ""Сводка!A:AA""), 5, FALSE)"),268)</f>
        <v>268</v>
      </c>
      <c r="F4606" s="157" t="s">
        <v>415</v>
      </c>
      <c r="G4606" s="147">
        <f ca="1">IFERROR(__xludf.DUMMYFUNCTION(" VLOOKUP(A4680, IMPORTRANGE(""https://docs.google.com/spreadsheets/d/1QNLbnkR_AongFt22vMfNzfpjZ0CjpI8QI-w0wBnYA1w/"", ""Инфа!A:AA""), 6, FALSE)"),2024)</f>
        <v>2024</v>
      </c>
      <c r="H4606" s="150">
        <v>21100</v>
      </c>
      <c r="I4606" s="151" t="s">
        <v>28</v>
      </c>
      <c r="J4606" s="93" t="s">
        <v>12264</v>
      </c>
      <c r="K4606" s="153"/>
      <c r="L4606" s="153"/>
      <c r="M4606" s="153"/>
      <c r="N4606" s="153"/>
      <c r="O4606" s="153"/>
      <c r="P4606" s="153"/>
      <c r="Q4606" s="153"/>
      <c r="R4606" s="153"/>
      <c r="S4606" s="153"/>
    </row>
    <row r="4607" spans="1:19" ht="168.75">
      <c r="A4607" s="277" t="s">
        <v>25424</v>
      </c>
      <c r="B4607" s="253" t="s">
        <v>400</v>
      </c>
      <c r="C4607" s="93" t="s">
        <v>12260</v>
      </c>
      <c r="D4607" s="93" t="s">
        <v>12265</v>
      </c>
      <c r="E4607" s="148">
        <f ca="1">IFERROR(__xludf.DUMMYFUNCTION(" VLOOKUP(A4681, IMPORTRANGE(""https://docs.google.com/spreadsheets/d/1fj_Bhi2XPL3siwIh4sx4VRLAe31yD50oKdj5UlRYW0c/"", ""Сводка!A:AA""), 5, FALSE)"),220)</f>
        <v>220</v>
      </c>
      <c r="F4607" s="157" t="s">
        <v>415</v>
      </c>
      <c r="G4607" s="147">
        <f ca="1">IFERROR(__xludf.DUMMYFUNCTION(" VLOOKUP(A4681, IMPORTRANGE(""https://docs.google.com/spreadsheets/d/1QNLbnkR_AongFt22vMfNzfpjZ0CjpI8QI-w0wBnYA1w/"", ""Инфа!A:AA""), 6, FALSE)"),2024)</f>
        <v>2024</v>
      </c>
      <c r="H4607" s="150">
        <v>11600</v>
      </c>
      <c r="I4607" s="151" t="s">
        <v>28</v>
      </c>
      <c r="J4607" s="93" t="s">
        <v>12266</v>
      </c>
      <c r="K4607" s="153"/>
      <c r="L4607" s="153"/>
      <c r="M4607" s="153"/>
      <c r="N4607" s="153"/>
      <c r="O4607" s="153"/>
      <c r="P4607" s="153"/>
      <c r="Q4607" s="153"/>
      <c r="R4607" s="153"/>
      <c r="S4607" s="153"/>
    </row>
    <row r="4608" spans="1:19" ht="168.75">
      <c r="A4608" s="277" t="s">
        <v>25424</v>
      </c>
      <c r="B4608" s="253" t="s">
        <v>153</v>
      </c>
      <c r="C4608" s="93" t="s">
        <v>12267</v>
      </c>
      <c r="D4608" s="93" t="s">
        <v>12268</v>
      </c>
      <c r="E4608" s="148">
        <f ca="1">IFERROR(__xludf.DUMMYFUNCTION(" VLOOKUP(A4682, IMPORTRANGE(""https://docs.google.com/spreadsheets/d/1fj_Bhi2XPL3siwIh4sx4VRLAe31yD50oKdj5UlRYW0c/"", ""Сводка!A:AA""), 5, FALSE)"),220)</f>
        <v>220</v>
      </c>
      <c r="F4608" s="148" t="s">
        <v>165</v>
      </c>
      <c r="G4608" s="147">
        <f ca="1">IFERROR(__xludf.DUMMYFUNCTION(" VLOOKUP(A4682, IMPORTRANGE(""https://docs.google.com/spreadsheets/d/1QNLbnkR_AongFt22vMfNzfpjZ0CjpI8QI-w0wBnYA1w/"", ""Инфа!A:AA""), 6, FALSE)"),2024)</f>
        <v>2024</v>
      </c>
      <c r="H4608" s="150">
        <v>11600</v>
      </c>
      <c r="I4608" s="151" t="s">
        <v>210</v>
      </c>
      <c r="J4608" s="93" t="s">
        <v>12269</v>
      </c>
      <c r="K4608" s="153"/>
      <c r="L4608" s="153"/>
      <c r="M4608" s="153"/>
      <c r="N4608" s="153"/>
      <c r="O4608" s="153"/>
      <c r="P4608" s="153"/>
      <c r="Q4608" s="153"/>
      <c r="R4608" s="153"/>
      <c r="S4608" s="153"/>
    </row>
    <row r="4609" spans="1:19" ht="150">
      <c r="A4609" s="277" t="s">
        <v>25424</v>
      </c>
      <c r="B4609" s="253" t="s">
        <v>400</v>
      </c>
      <c r="C4609" s="93" t="s">
        <v>12270</v>
      </c>
      <c r="D4609" s="93" t="s">
        <v>12271</v>
      </c>
      <c r="E4609" s="148">
        <f ca="1">IFERROR(__xludf.DUMMYFUNCTION(" VLOOKUP(A4683, IMPORTRANGE(""https://docs.google.com/spreadsheets/d/1fj_Bhi2XPL3siwIh4sx4VRLAe31yD50oKdj5UlRYW0c/"", ""Сводка!A:AA""), 5, FALSE)"),376)</f>
        <v>376</v>
      </c>
      <c r="F4609" s="148" t="s">
        <v>466</v>
      </c>
      <c r="G4609" s="147">
        <f ca="1">IFERROR(__xludf.DUMMYFUNCTION(" VLOOKUP(A4683, IMPORTRANGE(""https://docs.google.com/spreadsheets/d/1QNLbnkR_AongFt22vMfNzfpjZ0CjpI8QI-w0wBnYA1w/"", ""Инфа!A:AA""), 6, FALSE)"),2024)</f>
        <v>2024</v>
      </c>
      <c r="H4609" s="154">
        <v>16300</v>
      </c>
      <c r="I4609" s="156" t="s">
        <v>596</v>
      </c>
      <c r="J4609" s="93" t="s">
        <v>12272</v>
      </c>
      <c r="K4609" s="153"/>
      <c r="L4609" s="153"/>
      <c r="M4609" s="153"/>
      <c r="N4609" s="153"/>
      <c r="O4609" s="153"/>
      <c r="P4609" s="153"/>
      <c r="Q4609" s="153"/>
      <c r="R4609" s="153"/>
      <c r="S4609" s="153"/>
    </row>
    <row r="4610" spans="1:19" ht="150">
      <c r="A4610" s="277" t="s">
        <v>25424</v>
      </c>
      <c r="B4610" s="253" t="s">
        <v>400</v>
      </c>
      <c r="C4610" s="93" t="s">
        <v>12273</v>
      </c>
      <c r="D4610" s="93" t="s">
        <v>12274</v>
      </c>
      <c r="E4610" s="148">
        <f ca="1">IFERROR(__xludf.DUMMYFUNCTION(" VLOOKUP(A4684, IMPORTRANGE(""https://docs.google.com/spreadsheets/d/1fj_Bhi2XPL3siwIh4sx4VRLAe31yD50oKdj5UlRYW0c/"", ""Сводка!A:AA""), 5, FALSE)"),228)</f>
        <v>228</v>
      </c>
      <c r="F4610" s="148" t="s">
        <v>466</v>
      </c>
      <c r="G4610" s="147">
        <f ca="1">IFERROR(__xludf.DUMMYFUNCTION(" VLOOKUP(A4684, IMPORTRANGE(""https://docs.google.com/spreadsheets/d/1QNLbnkR_AongFt22vMfNzfpjZ0CjpI8QI-w0wBnYA1w/"", ""Инфа!A:AA""), 6, FALSE)"),2024)</f>
        <v>2024</v>
      </c>
      <c r="H4610" s="150">
        <v>11800</v>
      </c>
      <c r="I4610" s="151" t="s">
        <v>18</v>
      </c>
      <c r="J4610" s="93" t="s">
        <v>12275</v>
      </c>
      <c r="K4610" s="153"/>
      <c r="L4610" s="153"/>
      <c r="M4610" s="153"/>
      <c r="N4610" s="153"/>
      <c r="O4610" s="153"/>
      <c r="P4610" s="153"/>
      <c r="Q4610" s="153"/>
      <c r="R4610" s="153"/>
      <c r="S4610" s="153"/>
    </row>
    <row r="4611" spans="1:19" ht="56.25">
      <c r="A4611" s="277" t="s">
        <v>25424</v>
      </c>
      <c r="B4611" s="253" t="s">
        <v>400</v>
      </c>
      <c r="C4611" s="93" t="s">
        <v>12276</v>
      </c>
      <c r="D4611" s="93" t="s">
        <v>12277</v>
      </c>
      <c r="E4611" s="148">
        <f ca="1">IFERROR(__xludf.DUMMYFUNCTION(" VLOOKUP(A4685, IMPORTRANGE(""https://docs.google.com/spreadsheets/d/1fj_Bhi2XPL3siwIh4sx4VRLAe31yD50oKdj5UlRYW0c/"", ""Сводка!A:AA""), 5, FALSE)"),482)</f>
        <v>482</v>
      </c>
      <c r="F4611" s="148" t="s">
        <v>466</v>
      </c>
      <c r="G4611" s="147">
        <f ca="1">IFERROR(__xludf.DUMMYFUNCTION(" VLOOKUP(A4685, IMPORTRANGE(""https://docs.google.com/spreadsheets/d/1QNLbnkR_AongFt22vMfNzfpjZ0CjpI8QI-w0wBnYA1w/"", ""Инфа!A:AA""), 6, FALSE)"),2024)</f>
        <v>2024</v>
      </c>
      <c r="H4611" s="154">
        <v>19500</v>
      </c>
      <c r="I4611" s="156" t="s">
        <v>489</v>
      </c>
      <c r="J4611" s="93"/>
      <c r="K4611" s="153"/>
      <c r="L4611" s="153"/>
      <c r="M4611" s="153"/>
      <c r="N4611" s="153"/>
      <c r="O4611" s="153"/>
      <c r="P4611" s="153"/>
      <c r="Q4611" s="153"/>
      <c r="R4611" s="153"/>
      <c r="S4611" s="153"/>
    </row>
    <row r="4612" spans="1:19" ht="150">
      <c r="A4612" s="277" t="s">
        <v>25424</v>
      </c>
      <c r="B4612" s="253" t="s">
        <v>400</v>
      </c>
      <c r="C4612" s="93" t="s">
        <v>12278</v>
      </c>
      <c r="D4612" s="93" t="s">
        <v>12279</v>
      </c>
      <c r="E4612" s="148">
        <f ca="1">IFERROR(__xludf.DUMMYFUNCTION(" VLOOKUP(A4686, IMPORTRANGE(""https://docs.google.com/spreadsheets/d/1fj_Bhi2XPL3siwIh4sx4VRLAe31yD50oKdj5UlRYW0c/"", ""Сводка!A:AA""), 5, FALSE)"),120)</f>
        <v>120</v>
      </c>
      <c r="F4612" s="205" t="s">
        <v>677</v>
      </c>
      <c r="G4612" s="147">
        <f ca="1">IFERROR(__xludf.DUMMYFUNCTION(" VLOOKUP(A4686, IMPORTRANGE(""https://docs.google.com/spreadsheets/d/1QNLbnkR_AongFt22vMfNzfpjZ0CjpI8QI-w0wBnYA1w/"", ""Инфа!A:AA""), 6, FALSE)"),2024)</f>
        <v>2024</v>
      </c>
      <c r="H4612" s="150">
        <v>8600</v>
      </c>
      <c r="I4612" s="156" t="s">
        <v>1021</v>
      </c>
      <c r="J4612" s="93" t="s">
        <v>12280</v>
      </c>
      <c r="K4612" s="153"/>
      <c r="L4612" s="153"/>
      <c r="M4612" s="153"/>
      <c r="N4612" s="153"/>
      <c r="O4612" s="153"/>
      <c r="P4612" s="153"/>
      <c r="Q4612" s="153"/>
      <c r="R4612" s="153"/>
      <c r="S4612" s="153"/>
    </row>
    <row r="4613" spans="1:19" ht="225">
      <c r="A4613" s="277" t="s">
        <v>25424</v>
      </c>
      <c r="B4613" s="253" t="s">
        <v>400</v>
      </c>
      <c r="C4613" s="93" t="s">
        <v>12281</v>
      </c>
      <c r="D4613" s="93" t="s">
        <v>12282</v>
      </c>
      <c r="E4613" s="148">
        <f ca="1">IFERROR(__xludf.DUMMYFUNCTION(" VLOOKUP(A4687, IMPORTRANGE(""https://docs.google.com/spreadsheets/d/1fj_Bhi2XPL3siwIh4sx4VRLAe31yD50oKdj5UlRYW0c/"", ""Сводка!A:AA""), 5, FALSE)"),324)</f>
        <v>324</v>
      </c>
      <c r="F4613" s="148" t="s">
        <v>466</v>
      </c>
      <c r="G4613" s="147">
        <f ca="1">IFERROR(__xludf.DUMMYFUNCTION(" VLOOKUP(A4687, IMPORTRANGE(""https://docs.google.com/spreadsheets/d/1QNLbnkR_AongFt22vMfNzfpjZ0CjpI8QI-w0wBnYA1w/"", ""Инфа!A:AA""), 6, FALSE)"),2024)</f>
        <v>2024</v>
      </c>
      <c r="H4613" s="150">
        <v>14700</v>
      </c>
      <c r="I4613" s="151" t="s">
        <v>6739</v>
      </c>
      <c r="J4613" s="93" t="s">
        <v>12283</v>
      </c>
      <c r="K4613" s="153"/>
      <c r="L4613" s="153"/>
      <c r="M4613" s="153"/>
      <c r="N4613" s="153"/>
      <c r="O4613" s="153"/>
      <c r="P4613" s="153"/>
      <c r="Q4613" s="153"/>
      <c r="R4613" s="153"/>
      <c r="S4613" s="153"/>
    </row>
    <row r="4614" spans="1:19" ht="206.25">
      <c r="A4614" s="277" t="s">
        <v>25424</v>
      </c>
      <c r="B4614" s="253" t="s">
        <v>400</v>
      </c>
      <c r="C4614" s="93" t="s">
        <v>12284</v>
      </c>
      <c r="D4614" s="93" t="s">
        <v>12285</v>
      </c>
      <c r="E4614" s="148">
        <f ca="1">IFERROR(__xludf.DUMMYFUNCTION(" VLOOKUP(A4688, IMPORTRANGE(""https://docs.google.com/spreadsheets/d/1fj_Bhi2XPL3siwIh4sx4VRLAe31yD50oKdj5UlRYW0c/"", ""Сводка!A:AA""), 5, FALSE)"),176)</f>
        <v>176</v>
      </c>
      <c r="F4614" s="148" t="s">
        <v>108</v>
      </c>
      <c r="G4614" s="147">
        <f ca="1">IFERROR(__xludf.DUMMYFUNCTION(" VLOOKUP(A4688, IMPORTRANGE(""https://docs.google.com/spreadsheets/d/1QNLbnkR_AongFt22vMfNzfpjZ0CjpI8QI-w0wBnYA1w/"", ""Инфа!A:AA""), 6, FALSE)"),2024)</f>
        <v>2024</v>
      </c>
      <c r="H4614" s="150">
        <v>10300</v>
      </c>
      <c r="I4614" s="151" t="s">
        <v>146</v>
      </c>
      <c r="J4614" s="93" t="s">
        <v>12286</v>
      </c>
      <c r="K4614" s="153"/>
      <c r="L4614" s="153"/>
      <c r="M4614" s="153"/>
      <c r="N4614" s="153"/>
      <c r="O4614" s="153"/>
      <c r="P4614" s="153"/>
      <c r="Q4614" s="153"/>
      <c r="R4614" s="153"/>
      <c r="S4614" s="153"/>
    </row>
    <row r="4615" spans="1:19" ht="93.75">
      <c r="A4615" s="277" t="s">
        <v>25424</v>
      </c>
      <c r="B4615" s="253" t="s">
        <v>400</v>
      </c>
      <c r="C4615" s="93" t="s">
        <v>12287</v>
      </c>
      <c r="D4615" s="93" t="s">
        <v>12288</v>
      </c>
      <c r="E4615" s="148">
        <f ca="1">IFERROR(__xludf.DUMMYFUNCTION(" VLOOKUP(A4689, IMPORTRANGE(""https://docs.google.com/spreadsheets/d/1fj_Bhi2XPL3siwIh4sx4VRLAe31yD50oKdj5UlRYW0c/"", ""Сводка!A:AA""), 5, FALSE)"),228)</f>
        <v>228</v>
      </c>
      <c r="F4615" s="148" t="s">
        <v>415</v>
      </c>
      <c r="G4615" s="147">
        <f ca="1">IFERROR(__xludf.DUMMYFUNCTION(" VLOOKUP(A4689, IMPORTRANGE(""https://docs.google.com/spreadsheets/d/1QNLbnkR_AongFt22vMfNzfpjZ0CjpI8QI-w0wBnYA1w/"", ""Инфа!A:AA""), 6, FALSE)"),2024)</f>
        <v>2024</v>
      </c>
      <c r="H4615" s="150">
        <v>11800</v>
      </c>
      <c r="I4615" s="151" t="s">
        <v>146</v>
      </c>
      <c r="J4615" s="93" t="s">
        <v>12289</v>
      </c>
      <c r="K4615" s="153"/>
      <c r="L4615" s="153"/>
      <c r="M4615" s="153"/>
      <c r="N4615" s="153"/>
      <c r="O4615" s="153"/>
      <c r="P4615" s="153"/>
      <c r="Q4615" s="153"/>
      <c r="R4615" s="153"/>
      <c r="S4615" s="153"/>
    </row>
    <row r="4616" spans="1:19" ht="93.75">
      <c r="A4616" s="277" t="s">
        <v>25424</v>
      </c>
      <c r="B4616" s="253" t="s">
        <v>400</v>
      </c>
      <c r="C4616" s="93" t="s">
        <v>12290</v>
      </c>
      <c r="D4616" s="93" t="s">
        <v>12291</v>
      </c>
      <c r="E4616" s="148">
        <f ca="1">IFERROR(__xludf.DUMMYFUNCTION(" VLOOKUP(A4690, IMPORTRANGE(""https://docs.google.com/spreadsheets/d/1fj_Bhi2XPL3siwIh4sx4VRLAe31yD50oKdj5UlRYW0c/"", ""Сводка!A:AA""), 5, FALSE)"),208)</f>
        <v>208</v>
      </c>
      <c r="F4616" s="148" t="s">
        <v>415</v>
      </c>
      <c r="G4616" s="147">
        <f ca="1">IFERROR(__xludf.DUMMYFUNCTION(" VLOOKUP(A4690, IMPORTRANGE(""https://docs.google.com/spreadsheets/d/1QNLbnkR_AongFt22vMfNzfpjZ0CjpI8QI-w0wBnYA1w/"", ""Инфа!A:AA""), 6, FALSE)"),2024)</f>
        <v>2024</v>
      </c>
      <c r="H4616" s="150">
        <v>11200</v>
      </c>
      <c r="I4616" s="151" t="s">
        <v>146</v>
      </c>
      <c r="J4616" s="93" t="s">
        <v>12292</v>
      </c>
      <c r="K4616" s="153"/>
      <c r="L4616" s="153"/>
      <c r="M4616" s="153"/>
      <c r="N4616" s="153"/>
      <c r="O4616" s="153"/>
      <c r="P4616" s="153"/>
      <c r="Q4616" s="153"/>
      <c r="R4616" s="153"/>
      <c r="S4616" s="153"/>
    </row>
    <row r="4617" spans="1:19" ht="168.75">
      <c r="A4617" s="277" t="s">
        <v>25424</v>
      </c>
      <c r="B4617" s="253" t="s">
        <v>153</v>
      </c>
      <c r="C4617" s="93" t="s">
        <v>12293</v>
      </c>
      <c r="D4617" s="93" t="s">
        <v>1846</v>
      </c>
      <c r="E4617" s="148">
        <f ca="1">IFERROR(__xludf.DUMMYFUNCTION(" VLOOKUP(A4691, IMPORTRANGE(""https://docs.google.com/spreadsheets/d/1fj_Bhi2XPL3siwIh4sx4VRLAe31yD50oKdj5UlRYW0c/"", ""Сводка!A:AA""), 5, FALSE)"),152)</f>
        <v>152</v>
      </c>
      <c r="F4617" s="148" t="s">
        <v>50</v>
      </c>
      <c r="G4617" s="147">
        <f ca="1">IFERROR(__xludf.DUMMYFUNCTION(" VLOOKUP(A4691, IMPORTRANGE(""https://docs.google.com/spreadsheets/d/1QNLbnkR_AongFt22vMfNzfpjZ0CjpI8QI-w0wBnYA1w/"", ""Инфа!A:AA""), 6, FALSE)"),2024)</f>
        <v>2024</v>
      </c>
      <c r="H4617" s="150">
        <v>9600</v>
      </c>
      <c r="I4617" s="151" t="s">
        <v>146</v>
      </c>
      <c r="J4617" s="93" t="s">
        <v>12294</v>
      </c>
      <c r="K4617" s="153"/>
      <c r="L4617" s="153"/>
      <c r="M4617" s="153"/>
      <c r="N4617" s="153"/>
      <c r="O4617" s="153"/>
      <c r="P4617" s="153"/>
      <c r="Q4617" s="153"/>
      <c r="R4617" s="153"/>
      <c r="S4617" s="153"/>
    </row>
    <row r="4618" spans="1:19" ht="150">
      <c r="A4618" s="277" t="s">
        <v>25424</v>
      </c>
      <c r="B4618" s="253" t="s">
        <v>400</v>
      </c>
      <c r="C4618" s="93" t="s">
        <v>12295</v>
      </c>
      <c r="D4618" s="93" t="s">
        <v>12296</v>
      </c>
      <c r="E4618" s="148">
        <f ca="1">IFERROR(__xludf.DUMMYFUNCTION(" VLOOKUP(A4692, IMPORTRANGE(""https://docs.google.com/spreadsheets/d/1fj_Bhi2XPL3siwIh4sx4VRLAe31yD50oKdj5UlRYW0c/"", ""Сводка!A:AA""), 5, FALSE)"),200)</f>
        <v>200</v>
      </c>
      <c r="F4618" s="148" t="s">
        <v>11707</v>
      </c>
      <c r="G4618" s="147">
        <f ca="1">IFERROR(__xludf.DUMMYFUNCTION(" VLOOKUP(A4692, IMPORTRANGE(""https://docs.google.com/spreadsheets/d/1QNLbnkR_AongFt22vMfNzfpjZ0CjpI8QI-w0wBnYA1w/"", ""Инфа!A:AA""), 6, FALSE)"),2024)</f>
        <v>2024</v>
      </c>
      <c r="H4618" s="150">
        <v>11000</v>
      </c>
      <c r="I4618" s="151" t="s">
        <v>146</v>
      </c>
      <c r="J4618" s="93" t="s">
        <v>12297</v>
      </c>
      <c r="K4618" s="153"/>
      <c r="L4618" s="153"/>
      <c r="M4618" s="153"/>
      <c r="N4618" s="153"/>
      <c r="O4618" s="153"/>
      <c r="P4618" s="153"/>
      <c r="Q4618" s="153"/>
      <c r="R4618" s="153"/>
      <c r="S4618" s="153"/>
    </row>
    <row r="4619" spans="1:19" ht="187.5">
      <c r="A4619" s="277" t="s">
        <v>25424</v>
      </c>
      <c r="B4619" s="253" t="s">
        <v>153</v>
      </c>
      <c r="C4619" s="93" t="s">
        <v>12298</v>
      </c>
      <c r="D4619" s="93" t="s">
        <v>12299</v>
      </c>
      <c r="E4619" s="148">
        <f ca="1">IFERROR(__xludf.DUMMYFUNCTION(" VLOOKUP(A4693, IMPORTRANGE(""https://docs.google.com/spreadsheets/d/1fj_Bhi2XPL3siwIh4sx4VRLAe31yD50oKdj5UlRYW0c/"", ""Сводка!A:AA""), 5, FALSE)"),172)</f>
        <v>172</v>
      </c>
      <c r="F4619" s="148" t="s">
        <v>165</v>
      </c>
      <c r="G4619" s="147">
        <f ca="1">IFERROR(__xludf.DUMMYFUNCTION(" VLOOKUP(A4693, IMPORTRANGE(""https://docs.google.com/spreadsheets/d/1QNLbnkR_AongFt22vMfNzfpjZ0CjpI8QI-w0wBnYA1w/"", ""Инфа!A:AA""), 6, FALSE)"),2024)</f>
        <v>2024</v>
      </c>
      <c r="H4619" s="150">
        <v>10200</v>
      </c>
      <c r="I4619" s="151" t="s">
        <v>146</v>
      </c>
      <c r="J4619" s="93" t="s">
        <v>12300</v>
      </c>
      <c r="K4619" s="153"/>
      <c r="L4619" s="153"/>
      <c r="M4619" s="153"/>
      <c r="N4619" s="153"/>
      <c r="O4619" s="153"/>
      <c r="P4619" s="153"/>
      <c r="Q4619" s="153"/>
      <c r="R4619" s="153"/>
      <c r="S4619" s="153"/>
    </row>
    <row r="4620" spans="1:19" ht="131.25">
      <c r="A4620" s="277" t="s">
        <v>25424</v>
      </c>
      <c r="B4620" s="253" t="s">
        <v>153</v>
      </c>
      <c r="C4620" s="93" t="s">
        <v>12298</v>
      </c>
      <c r="D4620" s="96" t="s">
        <v>12301</v>
      </c>
      <c r="E4620" s="148">
        <f ca="1">IFERROR(__xludf.DUMMYFUNCTION(" VLOOKUP(A4694, IMPORTRANGE(""https://docs.google.com/spreadsheets/d/1fj_Bhi2XPL3siwIh4sx4VRLAe31yD50oKdj5UlRYW0c/"", ""Сводка!A:AA""), 5, FALSE)"),132)</f>
        <v>132</v>
      </c>
      <c r="F4620" s="148" t="s">
        <v>165</v>
      </c>
      <c r="G4620" s="147">
        <f ca="1">IFERROR(__xludf.DUMMYFUNCTION(" VLOOKUP(A4694, IMPORTRANGE(""https://docs.google.com/spreadsheets/d/1QNLbnkR_AongFt22vMfNzfpjZ0CjpI8QI-w0wBnYA1w/"", ""Инфа!A:AA""), 6, FALSE)"),2024)</f>
        <v>2024</v>
      </c>
      <c r="H4620" s="150">
        <v>9000</v>
      </c>
      <c r="I4620" s="151" t="s">
        <v>146</v>
      </c>
      <c r="J4620" s="96" t="s">
        <v>12302</v>
      </c>
      <c r="K4620" s="153"/>
      <c r="L4620" s="153"/>
      <c r="M4620" s="153"/>
      <c r="N4620" s="153"/>
      <c r="O4620" s="153"/>
      <c r="P4620" s="153"/>
      <c r="Q4620" s="153"/>
      <c r="R4620" s="153"/>
      <c r="S4620" s="153"/>
    </row>
    <row r="4621" spans="1:19" ht="187.5">
      <c r="A4621" s="277" t="s">
        <v>25424</v>
      </c>
      <c r="B4621" s="253" t="s">
        <v>153</v>
      </c>
      <c r="C4621" s="93" t="s">
        <v>12303</v>
      </c>
      <c r="D4621" s="93" t="s">
        <v>12304</v>
      </c>
      <c r="E4621" s="148">
        <f ca="1">IFERROR(__xludf.DUMMYFUNCTION(" VLOOKUP(A4695, IMPORTRANGE(""https://docs.google.com/spreadsheets/d/1fj_Bhi2XPL3siwIh4sx4VRLAe31yD50oKdj5UlRYW0c/"", ""Сводка!A:AA""), 5, FALSE)"),80)</f>
        <v>80</v>
      </c>
      <c r="F4621" s="148" t="s">
        <v>12305</v>
      </c>
      <c r="G4621" s="147">
        <f ca="1">IFERROR(__xludf.DUMMYFUNCTION(" VLOOKUP(A4695, IMPORTRANGE(""https://docs.google.com/spreadsheets/d/1QNLbnkR_AongFt22vMfNzfpjZ0CjpI8QI-w0wBnYA1w/"", ""Инфа!A:AA""), 6, FALSE)"),2024)</f>
        <v>2024</v>
      </c>
      <c r="H4621" s="150">
        <v>7400</v>
      </c>
      <c r="I4621" s="151" t="s">
        <v>902</v>
      </c>
      <c r="J4621" s="93" t="s">
        <v>12307</v>
      </c>
      <c r="K4621" s="153"/>
      <c r="L4621" s="153"/>
      <c r="M4621" s="153"/>
      <c r="N4621" s="153"/>
      <c r="O4621" s="153"/>
      <c r="P4621" s="153"/>
      <c r="Q4621" s="153"/>
      <c r="R4621" s="153"/>
      <c r="S4621" s="153"/>
    </row>
    <row r="4622" spans="1:19" ht="187.5">
      <c r="A4622" s="277" t="s">
        <v>25424</v>
      </c>
      <c r="B4622" s="253" t="s">
        <v>153</v>
      </c>
      <c r="C4622" s="93" t="s">
        <v>12303</v>
      </c>
      <c r="D4622" s="93" t="s">
        <v>12308</v>
      </c>
      <c r="E4622" s="148">
        <f ca="1">IFERROR(__xludf.DUMMYFUNCTION(" VLOOKUP(A4696, IMPORTRANGE(""https://docs.google.com/spreadsheets/d/1fj_Bhi2XPL3siwIh4sx4VRLAe31yD50oKdj5UlRYW0c/"", ""Сводка!A:AA""), 5, FALSE)"),96)</f>
        <v>96</v>
      </c>
      <c r="F4622" s="148" t="s">
        <v>12305</v>
      </c>
      <c r="G4622" s="147">
        <f ca="1">IFERROR(__xludf.DUMMYFUNCTION(" VLOOKUP(A4696, IMPORTRANGE(""https://docs.google.com/spreadsheets/d/1QNLbnkR_AongFt22vMfNzfpjZ0CjpI8QI-w0wBnYA1w/"", ""Инфа!A:AA""), 6, FALSE)"),2024)</f>
        <v>2024</v>
      </c>
      <c r="H4622" s="150">
        <v>7900</v>
      </c>
      <c r="I4622" s="151" t="s">
        <v>902</v>
      </c>
      <c r="J4622" s="93" t="s">
        <v>12309</v>
      </c>
      <c r="K4622" s="153"/>
      <c r="L4622" s="153"/>
      <c r="M4622" s="153"/>
      <c r="N4622" s="153"/>
      <c r="O4622" s="153"/>
      <c r="P4622" s="153"/>
      <c r="Q4622" s="153"/>
      <c r="R4622" s="153"/>
      <c r="S4622" s="153"/>
    </row>
    <row r="4623" spans="1:19" ht="150">
      <c r="A4623" s="277" t="s">
        <v>25424</v>
      </c>
      <c r="B4623" s="253" t="s">
        <v>153</v>
      </c>
      <c r="C4623" s="93" t="s">
        <v>12303</v>
      </c>
      <c r="D4623" s="93" t="s">
        <v>12310</v>
      </c>
      <c r="E4623" s="148">
        <f ca="1">IFERROR(__xludf.DUMMYFUNCTION(" VLOOKUP(A4697, IMPORTRANGE(""https://docs.google.com/spreadsheets/d/1fj_Bhi2XPL3siwIh4sx4VRLAe31yD50oKdj5UlRYW0c/"", ""Сводка!A:AA""), 5, FALSE)"),96)</f>
        <v>96</v>
      </c>
      <c r="F4623" s="148" t="s">
        <v>12305</v>
      </c>
      <c r="G4623" s="147">
        <f ca="1">IFERROR(__xludf.DUMMYFUNCTION(" VLOOKUP(A4697, IMPORTRANGE(""https://docs.google.com/spreadsheets/d/1QNLbnkR_AongFt22vMfNzfpjZ0CjpI8QI-w0wBnYA1w/"", ""Инфа!A:AA""), 6, FALSE)"),2024)</f>
        <v>2024</v>
      </c>
      <c r="H4623" s="150">
        <v>7900</v>
      </c>
      <c r="I4623" s="151" t="s">
        <v>902</v>
      </c>
      <c r="J4623" s="93" t="s">
        <v>12311</v>
      </c>
      <c r="K4623" s="153"/>
      <c r="L4623" s="153"/>
      <c r="M4623" s="153"/>
      <c r="N4623" s="153"/>
      <c r="O4623" s="153"/>
      <c r="P4623" s="153"/>
      <c r="Q4623" s="153"/>
      <c r="R4623" s="153"/>
      <c r="S4623" s="153"/>
    </row>
    <row r="4624" spans="1:19" ht="131.25">
      <c r="A4624" s="277" t="s">
        <v>25424</v>
      </c>
      <c r="B4624" s="253" t="s">
        <v>153</v>
      </c>
      <c r="C4624" s="93" t="s">
        <v>12303</v>
      </c>
      <c r="D4624" s="93" t="s">
        <v>12312</v>
      </c>
      <c r="E4624" s="148">
        <f ca="1">IFERROR(__xludf.DUMMYFUNCTION(" VLOOKUP(A4698, IMPORTRANGE(""https://docs.google.com/spreadsheets/d/1fj_Bhi2XPL3siwIh4sx4VRLAe31yD50oKdj5UlRYW0c/"", ""Сводка!A:AA""), 5, FALSE)"),128)</f>
        <v>128</v>
      </c>
      <c r="F4624" s="148" t="s">
        <v>2819</v>
      </c>
      <c r="G4624" s="147">
        <f ca="1">IFERROR(__xludf.DUMMYFUNCTION(" VLOOKUP(A4698, IMPORTRANGE(""https://docs.google.com/spreadsheets/d/1QNLbnkR_AongFt22vMfNzfpjZ0CjpI8QI-w0wBnYA1w/"", ""Инфа!A:AA""), 6, FALSE)"),2024)</f>
        <v>2024</v>
      </c>
      <c r="H4624" s="150">
        <v>12700</v>
      </c>
      <c r="I4624" s="151" t="s">
        <v>902</v>
      </c>
      <c r="J4624" s="93" t="s">
        <v>12313</v>
      </c>
      <c r="K4624" s="153"/>
      <c r="L4624" s="153"/>
      <c r="M4624" s="153"/>
      <c r="N4624" s="153"/>
      <c r="O4624" s="153"/>
      <c r="P4624" s="153"/>
      <c r="Q4624" s="153"/>
      <c r="R4624" s="153"/>
      <c r="S4624" s="153"/>
    </row>
    <row r="4625" spans="1:19" ht="131.25">
      <c r="A4625" s="277" t="s">
        <v>25424</v>
      </c>
      <c r="B4625" s="253" t="s">
        <v>153</v>
      </c>
      <c r="C4625" s="93" t="s">
        <v>12314</v>
      </c>
      <c r="D4625" s="93" t="s">
        <v>12315</v>
      </c>
      <c r="E4625" s="148">
        <f ca="1">IFERROR(__xludf.DUMMYFUNCTION(" VLOOKUP(A4699, IMPORTRANGE(""https://docs.google.com/spreadsheets/d/1fj_Bhi2XPL3siwIh4sx4VRLAe31yD50oKdj5UlRYW0c/"", ""Сводка!A:AA""), 5, FALSE)"),188)</f>
        <v>188</v>
      </c>
      <c r="F4625" s="148" t="s">
        <v>266</v>
      </c>
      <c r="G4625" s="147">
        <f ca="1">IFERROR(__xludf.DUMMYFUNCTION(" VLOOKUP(A4699, IMPORTRANGE(""https://docs.google.com/spreadsheets/d/1QNLbnkR_AongFt22vMfNzfpjZ0CjpI8QI-w0wBnYA1w/"", ""Инфа!A:AA""), 6, FALSE)"),2024)</f>
        <v>2024</v>
      </c>
      <c r="H4625" s="150">
        <v>16300</v>
      </c>
      <c r="I4625" s="151" t="s">
        <v>902</v>
      </c>
      <c r="J4625" s="93" t="s">
        <v>12316</v>
      </c>
      <c r="K4625" s="153"/>
      <c r="L4625" s="153"/>
      <c r="M4625" s="153"/>
      <c r="N4625" s="153"/>
      <c r="O4625" s="153"/>
      <c r="P4625" s="153"/>
      <c r="Q4625" s="153"/>
      <c r="R4625" s="153"/>
      <c r="S4625" s="153"/>
    </row>
    <row r="4626" spans="1:19" ht="243.75">
      <c r="A4626" s="277" t="s">
        <v>25424</v>
      </c>
      <c r="B4626" s="253" t="s">
        <v>153</v>
      </c>
      <c r="C4626" s="93" t="s">
        <v>12314</v>
      </c>
      <c r="D4626" s="93" t="s">
        <v>12317</v>
      </c>
      <c r="E4626" s="148">
        <f ca="1">IFERROR(__xludf.DUMMYFUNCTION(" VLOOKUP(A4700, IMPORTRANGE(""https://docs.google.com/spreadsheets/d/1fj_Bhi2XPL3siwIh4sx4VRLAe31yD50oKdj5UlRYW0c/"", ""Сводка!A:AA""), 5, FALSE)"),120)</f>
        <v>120</v>
      </c>
      <c r="F4626" s="148" t="s">
        <v>266</v>
      </c>
      <c r="G4626" s="147">
        <f ca="1">IFERROR(__xludf.DUMMYFUNCTION(" VLOOKUP(A4700, IMPORTRANGE(""https://docs.google.com/spreadsheets/d/1QNLbnkR_AongFt22vMfNzfpjZ0CjpI8QI-w0wBnYA1w/"", ""Инфа!A:AA""), 6, FALSE)"),2024)</f>
        <v>2024</v>
      </c>
      <c r="H4626" s="150">
        <v>8600</v>
      </c>
      <c r="I4626" s="151" t="s">
        <v>902</v>
      </c>
      <c r="J4626" s="93" t="s">
        <v>12318</v>
      </c>
      <c r="K4626" s="153"/>
      <c r="L4626" s="153"/>
      <c r="M4626" s="153"/>
      <c r="N4626" s="153"/>
      <c r="O4626" s="153"/>
      <c r="P4626" s="153"/>
      <c r="Q4626" s="153"/>
      <c r="R4626" s="153"/>
      <c r="S4626" s="153"/>
    </row>
    <row r="4627" spans="1:19" ht="243.75">
      <c r="A4627" s="277" t="s">
        <v>25424</v>
      </c>
      <c r="B4627" s="253" t="s">
        <v>153</v>
      </c>
      <c r="C4627" s="93" t="s">
        <v>12319</v>
      </c>
      <c r="D4627" s="93" t="s">
        <v>12320</v>
      </c>
      <c r="E4627" s="148">
        <f ca="1">IFERROR(__xludf.DUMMYFUNCTION(" VLOOKUP(A4701, IMPORTRANGE(""https://docs.google.com/spreadsheets/d/1fj_Bhi2XPL3siwIh4sx4VRLAe31yD50oKdj5UlRYW0c/"", ""Сводка!A:AA""), 5, FALSE)"),184)</f>
        <v>184</v>
      </c>
      <c r="F4627" s="148" t="s">
        <v>26</v>
      </c>
      <c r="G4627" s="147">
        <f ca="1">IFERROR(__xludf.DUMMYFUNCTION(" VLOOKUP(A4701, IMPORTRANGE(""https://docs.google.com/spreadsheets/d/1QNLbnkR_AongFt22vMfNzfpjZ0CjpI8QI-w0wBnYA1w/"", ""Инфа!A:AA""), 6, FALSE)"),2024)</f>
        <v>2024</v>
      </c>
      <c r="H4627" s="150">
        <v>10500</v>
      </c>
      <c r="I4627" s="151" t="s">
        <v>1397</v>
      </c>
      <c r="J4627" s="93" t="s">
        <v>12321</v>
      </c>
      <c r="K4627" s="153"/>
      <c r="L4627" s="153"/>
      <c r="M4627" s="153"/>
      <c r="N4627" s="153"/>
      <c r="O4627" s="153"/>
      <c r="P4627" s="153"/>
      <c r="Q4627" s="153"/>
      <c r="R4627" s="153"/>
      <c r="S4627" s="153"/>
    </row>
    <row r="4628" spans="1:19" ht="243.75">
      <c r="A4628" s="277" t="s">
        <v>25424</v>
      </c>
      <c r="B4628" s="253" t="s">
        <v>153</v>
      </c>
      <c r="C4628" s="93" t="s">
        <v>12319</v>
      </c>
      <c r="D4628" s="93" t="s">
        <v>12322</v>
      </c>
      <c r="E4628" s="148">
        <f ca="1">IFERROR(__xludf.DUMMYFUNCTION(" VLOOKUP(A4702, IMPORTRANGE(""https://docs.google.com/spreadsheets/d/1fj_Bhi2XPL3siwIh4sx4VRLAe31yD50oKdj5UlRYW0c/"", ""Сводка!A:AA""), 5, FALSE)"),192)</f>
        <v>192</v>
      </c>
      <c r="F4628" s="148" t="s">
        <v>26</v>
      </c>
      <c r="G4628" s="147">
        <f ca="1">IFERROR(__xludf.DUMMYFUNCTION(" VLOOKUP(A4702, IMPORTRANGE(""https://docs.google.com/spreadsheets/d/1QNLbnkR_AongFt22vMfNzfpjZ0CjpI8QI-w0wBnYA1w/"", ""Инфа!A:AA""), 6, FALSE)"),2024)</f>
        <v>2024</v>
      </c>
      <c r="H4628" s="150">
        <v>10800</v>
      </c>
      <c r="I4628" s="151" t="s">
        <v>1397</v>
      </c>
      <c r="J4628" s="93" t="s">
        <v>12321</v>
      </c>
      <c r="K4628" s="153"/>
      <c r="L4628" s="153"/>
      <c r="M4628" s="153"/>
      <c r="N4628" s="153"/>
      <c r="O4628" s="153"/>
      <c r="P4628" s="153"/>
      <c r="Q4628" s="153"/>
      <c r="R4628" s="153"/>
      <c r="S4628" s="153"/>
    </row>
    <row r="4629" spans="1:19" ht="168.75">
      <c r="A4629" s="277" t="s">
        <v>25424</v>
      </c>
      <c r="B4629" s="253" t="s">
        <v>153</v>
      </c>
      <c r="C4629" s="93" t="s">
        <v>12323</v>
      </c>
      <c r="D4629" s="93" t="s">
        <v>12324</v>
      </c>
      <c r="E4629" s="148">
        <f ca="1">IFERROR(__xludf.DUMMYFUNCTION(" VLOOKUP(A4703, IMPORTRANGE(""https://docs.google.com/spreadsheets/d/1fj_Bhi2XPL3siwIh4sx4VRLAe31yD50oKdj5UlRYW0c/"", ""Сводка!A:AA""), 5, FALSE)"),192)</f>
        <v>192</v>
      </c>
      <c r="F4629" s="148" t="s">
        <v>26</v>
      </c>
      <c r="G4629" s="147">
        <f ca="1">IFERROR(__xludf.DUMMYFUNCTION(" VLOOKUP(A4703, IMPORTRANGE(""https://docs.google.com/spreadsheets/d/1QNLbnkR_AongFt22vMfNzfpjZ0CjpI8QI-w0wBnYA1w/"", ""Инфа!A:AA""), 6, FALSE)"),2024)</f>
        <v>2024</v>
      </c>
      <c r="H4629" s="150">
        <v>16500</v>
      </c>
      <c r="I4629" s="156" t="s">
        <v>257</v>
      </c>
      <c r="J4629" s="93" t="s">
        <v>12325</v>
      </c>
      <c r="K4629" s="153"/>
      <c r="L4629" s="153"/>
      <c r="M4629" s="153"/>
      <c r="N4629" s="153"/>
      <c r="O4629" s="153"/>
      <c r="P4629" s="153"/>
      <c r="Q4629" s="153"/>
      <c r="R4629" s="153"/>
      <c r="S4629" s="153"/>
    </row>
    <row r="4630" spans="1:19" ht="225">
      <c r="A4630" s="277" t="s">
        <v>25424</v>
      </c>
      <c r="B4630" s="253" t="s">
        <v>153</v>
      </c>
      <c r="C4630" s="93" t="s">
        <v>12326</v>
      </c>
      <c r="D4630" s="93" t="s">
        <v>12327</v>
      </c>
      <c r="E4630" s="148">
        <f ca="1">IFERROR(__xludf.DUMMYFUNCTION(" VLOOKUP(A4704, IMPORTRANGE(""https://docs.google.com/spreadsheets/d/1fj_Bhi2XPL3siwIh4sx4VRLAe31yD50oKdj5UlRYW0c/"", ""Сводка!A:AA""), 5, FALSE)"),124)</f>
        <v>124</v>
      </c>
      <c r="F4630" s="148" t="s">
        <v>266</v>
      </c>
      <c r="G4630" s="147">
        <f ca="1">IFERROR(__xludf.DUMMYFUNCTION(" VLOOKUP(A4704, IMPORTRANGE(""https://docs.google.com/spreadsheets/d/1QNLbnkR_AongFt22vMfNzfpjZ0CjpI8QI-w0wBnYA1w/"", ""Инфа!A:AA""), 6, FALSE)"),2024)</f>
        <v>2024</v>
      </c>
      <c r="H4630" s="150">
        <v>12400</v>
      </c>
      <c r="I4630" s="151" t="s">
        <v>902</v>
      </c>
      <c r="J4630" s="93" t="s">
        <v>12328</v>
      </c>
      <c r="K4630" s="153"/>
      <c r="L4630" s="153"/>
      <c r="M4630" s="153"/>
      <c r="N4630" s="153"/>
      <c r="O4630" s="153"/>
      <c r="P4630" s="153"/>
      <c r="Q4630" s="153"/>
      <c r="R4630" s="153"/>
      <c r="S4630" s="153"/>
    </row>
    <row r="4631" spans="1:19" ht="75">
      <c r="A4631" s="277" t="s">
        <v>25424</v>
      </c>
      <c r="B4631" s="253" t="s">
        <v>153</v>
      </c>
      <c r="C4631" s="93" t="s">
        <v>12329</v>
      </c>
      <c r="D4631" s="93" t="s">
        <v>12330</v>
      </c>
      <c r="E4631" s="148">
        <f ca="1">IFERROR(__xludf.DUMMYFUNCTION(" VLOOKUP(A4705, IMPORTRANGE(""https://docs.google.com/spreadsheets/d/1fj_Bhi2XPL3siwIh4sx4VRLAe31yD50oKdj5UlRYW0c/"", ""Сводка!A:AA""), 5, FALSE)"),148)</f>
        <v>148</v>
      </c>
      <c r="F4631" s="148" t="s">
        <v>1583</v>
      </c>
      <c r="G4631" s="147">
        <f ca="1">IFERROR(__xludf.DUMMYFUNCTION(" VLOOKUP(A4705, IMPORTRANGE(""https://docs.google.com/spreadsheets/d/1QNLbnkR_AongFt22vMfNzfpjZ0CjpI8QI-w0wBnYA1w/"", ""Инфа!A:AA""), 6, FALSE)"),2024)</f>
        <v>2024</v>
      </c>
      <c r="H4631" s="150">
        <v>9400</v>
      </c>
      <c r="I4631" s="151" t="s">
        <v>1317</v>
      </c>
      <c r="J4631" s="93" t="s">
        <v>12331</v>
      </c>
      <c r="K4631" s="153"/>
      <c r="L4631" s="153"/>
      <c r="M4631" s="153"/>
      <c r="N4631" s="153"/>
      <c r="O4631" s="153"/>
      <c r="P4631" s="153"/>
      <c r="Q4631" s="153"/>
      <c r="R4631" s="153"/>
      <c r="S4631" s="153"/>
    </row>
    <row r="4632" spans="1:19" ht="187.5">
      <c r="A4632" s="277" t="s">
        <v>25424</v>
      </c>
      <c r="B4632" s="253" t="s">
        <v>153</v>
      </c>
      <c r="C4632" s="93" t="s">
        <v>12332</v>
      </c>
      <c r="D4632" s="93" t="s">
        <v>12333</v>
      </c>
      <c r="E4632" s="148">
        <f ca="1">IFERROR(__xludf.DUMMYFUNCTION(" VLOOKUP(A4706, IMPORTRANGE(""https://docs.google.com/spreadsheets/d/1fj_Bhi2XPL3siwIh4sx4VRLAe31yD50oKdj5UlRYW0c/"", ""Сводка!A:AA""), 5, FALSE)"),220)</f>
        <v>220</v>
      </c>
      <c r="F4632" s="148" t="s">
        <v>165</v>
      </c>
      <c r="G4632" s="147">
        <f ca="1">IFERROR(__xludf.DUMMYFUNCTION(" VLOOKUP(A4706, IMPORTRANGE(""https://docs.google.com/spreadsheets/d/1QNLbnkR_AongFt22vMfNzfpjZ0CjpI8QI-w0wBnYA1w/"", ""Инфа!A:AA""), 6, FALSE)"),2024)</f>
        <v>2024</v>
      </c>
      <c r="H4632" s="150">
        <v>11600</v>
      </c>
      <c r="I4632" s="151" t="s">
        <v>12334</v>
      </c>
      <c r="J4632" s="93" t="s">
        <v>12335</v>
      </c>
      <c r="K4632" s="153"/>
      <c r="L4632" s="153"/>
      <c r="M4632" s="153"/>
      <c r="N4632" s="153"/>
      <c r="O4632" s="153"/>
      <c r="P4632" s="153"/>
      <c r="Q4632" s="153"/>
      <c r="R4632" s="153"/>
      <c r="S4632" s="153"/>
    </row>
    <row r="4633" spans="1:19" ht="168.75">
      <c r="A4633" s="277" t="s">
        <v>25424</v>
      </c>
      <c r="B4633" s="253" t="s">
        <v>1885</v>
      </c>
      <c r="C4633" s="93" t="s">
        <v>12336</v>
      </c>
      <c r="D4633" s="93" t="s">
        <v>12337</v>
      </c>
      <c r="E4633" s="148">
        <f ca="1">IFERROR(__xludf.DUMMYFUNCTION(" VLOOKUP(A4707, IMPORTRANGE(""https://docs.google.com/spreadsheets/d/1fj_Bhi2XPL3siwIh4sx4VRLAe31yD50oKdj5UlRYW0c/"", ""Сводка!A:AA""), 5, FALSE)"),224)</f>
        <v>224</v>
      </c>
      <c r="F4633" s="148" t="s">
        <v>165</v>
      </c>
      <c r="G4633" s="147">
        <f ca="1">IFERROR(__xludf.DUMMYFUNCTION(" VLOOKUP(A4707, IMPORTRANGE(""https://docs.google.com/spreadsheets/d/1QNLbnkR_AongFt22vMfNzfpjZ0CjpI8QI-w0wBnYA1w/"", ""Инфа!A:AA""), 6, FALSE)"),2024)</f>
        <v>2024</v>
      </c>
      <c r="H4633" s="150">
        <v>11700</v>
      </c>
      <c r="I4633" s="151" t="s">
        <v>1317</v>
      </c>
      <c r="J4633" s="93" t="s">
        <v>12338</v>
      </c>
      <c r="K4633" s="153"/>
      <c r="L4633" s="153"/>
      <c r="M4633" s="153"/>
      <c r="N4633" s="153"/>
      <c r="O4633" s="153"/>
      <c r="P4633" s="153"/>
      <c r="Q4633" s="153"/>
      <c r="R4633" s="153"/>
      <c r="S4633" s="153"/>
    </row>
    <row r="4634" spans="1:19" ht="168.75">
      <c r="A4634" s="277" t="s">
        <v>25424</v>
      </c>
      <c r="B4634" s="253" t="s">
        <v>153</v>
      </c>
      <c r="C4634" s="93" t="s">
        <v>12339</v>
      </c>
      <c r="D4634" s="93" t="s">
        <v>2922</v>
      </c>
      <c r="E4634" s="148">
        <f ca="1">IFERROR(__xludf.DUMMYFUNCTION(" VLOOKUP(A4708, IMPORTRANGE(""https://docs.google.com/spreadsheets/d/1fj_Bhi2XPL3siwIh4sx4VRLAe31yD50oKdj5UlRYW0c/"", ""Сводка!A:AA""), 5, FALSE)"),252)</f>
        <v>252</v>
      </c>
      <c r="F4634" s="148" t="s">
        <v>165</v>
      </c>
      <c r="G4634" s="147">
        <f ca="1">IFERROR(__xludf.DUMMYFUNCTION(" VLOOKUP(A4708, IMPORTRANGE(""https://docs.google.com/spreadsheets/d/1QNLbnkR_AongFt22vMfNzfpjZ0CjpI8QI-w0wBnYA1w/"", ""Инфа!A:AA""), 6, FALSE)"),2024)</f>
        <v>2024</v>
      </c>
      <c r="H4634" s="150">
        <v>12600</v>
      </c>
      <c r="I4634" s="151" t="s">
        <v>12334</v>
      </c>
      <c r="J4634" s="93" t="s">
        <v>12340</v>
      </c>
      <c r="K4634" s="153"/>
      <c r="L4634" s="153"/>
      <c r="M4634" s="153"/>
      <c r="N4634" s="153"/>
      <c r="O4634" s="153"/>
      <c r="P4634" s="153"/>
      <c r="Q4634" s="153"/>
      <c r="R4634" s="153"/>
      <c r="S4634" s="153"/>
    </row>
    <row r="4635" spans="1:19" ht="131.25">
      <c r="A4635" s="277" t="s">
        <v>25424</v>
      </c>
      <c r="B4635" s="253" t="s">
        <v>153</v>
      </c>
      <c r="C4635" s="93" t="s">
        <v>12341</v>
      </c>
      <c r="D4635" s="93" t="s">
        <v>12342</v>
      </c>
      <c r="E4635" s="148">
        <f ca="1">IFERROR(__xludf.DUMMYFUNCTION(" VLOOKUP(A4709, IMPORTRANGE(""https://docs.google.com/spreadsheets/d/1fj_Bhi2XPL3siwIh4sx4VRLAe31yD50oKdj5UlRYW0c/"", ""Сводка!A:AA""), 5, FALSE)"),232)</f>
        <v>232</v>
      </c>
      <c r="F4635" s="148" t="s">
        <v>165</v>
      </c>
      <c r="G4635" s="147">
        <f ca="1">IFERROR(__xludf.DUMMYFUNCTION(" VLOOKUP(A4709, IMPORTRANGE(""https://docs.google.com/spreadsheets/d/1QNLbnkR_AongFt22vMfNzfpjZ0CjpI8QI-w0wBnYA1w/"", ""Инфа!A:AA""), 6, FALSE)"),2024)</f>
        <v>2024</v>
      </c>
      <c r="H4635" s="150">
        <v>18900</v>
      </c>
      <c r="I4635" s="151" t="s">
        <v>1317</v>
      </c>
      <c r="J4635" s="93" t="s">
        <v>12343</v>
      </c>
      <c r="K4635" s="153"/>
      <c r="L4635" s="153"/>
      <c r="M4635" s="153"/>
      <c r="N4635" s="153"/>
      <c r="O4635" s="153"/>
      <c r="P4635" s="153"/>
      <c r="Q4635" s="153"/>
      <c r="R4635" s="153"/>
      <c r="S4635" s="153"/>
    </row>
    <row r="4636" spans="1:19" ht="131.25">
      <c r="A4636" s="277" t="s">
        <v>25424</v>
      </c>
      <c r="B4636" s="253" t="s">
        <v>153</v>
      </c>
      <c r="C4636" s="93" t="s">
        <v>12341</v>
      </c>
      <c r="D4636" s="93" t="s">
        <v>12344</v>
      </c>
      <c r="E4636" s="148">
        <f ca="1">IFERROR(__xludf.DUMMYFUNCTION(" VLOOKUP(A4710, IMPORTRANGE(""https://docs.google.com/spreadsheets/d/1fj_Bhi2XPL3siwIh4sx4VRLAe31yD50oKdj5UlRYW0c/"", ""Сводка!A:AA""), 5, FALSE)"),220)</f>
        <v>220</v>
      </c>
      <c r="F4636" s="148" t="s">
        <v>165</v>
      </c>
      <c r="G4636" s="147">
        <f ca="1">IFERROR(__xludf.DUMMYFUNCTION(" VLOOKUP(A4710, IMPORTRANGE(""https://docs.google.com/spreadsheets/d/1QNLbnkR_AongFt22vMfNzfpjZ0CjpI8QI-w0wBnYA1w/"", ""Инфа!A:AA""), 6, FALSE)"),2024)</f>
        <v>2024</v>
      </c>
      <c r="H4636" s="150">
        <v>18200</v>
      </c>
      <c r="I4636" s="151" t="s">
        <v>1317</v>
      </c>
      <c r="J4636" s="93" t="s">
        <v>12343</v>
      </c>
      <c r="K4636" s="153"/>
      <c r="L4636" s="153"/>
      <c r="M4636" s="153"/>
      <c r="N4636" s="153"/>
      <c r="O4636" s="153"/>
      <c r="P4636" s="153"/>
      <c r="Q4636" s="153"/>
      <c r="R4636" s="153"/>
      <c r="S4636" s="153"/>
    </row>
    <row r="4637" spans="1:19" ht="131.25">
      <c r="A4637" s="277" t="s">
        <v>25424</v>
      </c>
      <c r="B4637" s="253" t="s">
        <v>153</v>
      </c>
      <c r="C4637" s="101" t="s">
        <v>12345</v>
      </c>
      <c r="D4637" s="93" t="s">
        <v>12346</v>
      </c>
      <c r="E4637" s="148">
        <f ca="1">IFERROR(__xludf.DUMMYFUNCTION(" VLOOKUP(A4711, IMPORTRANGE(""https://docs.google.com/spreadsheets/d/1fj_Bhi2XPL3siwIh4sx4VRLAe31yD50oKdj5UlRYW0c/"", ""Сводка!A:AA""), 5, FALSE)"),108)</f>
        <v>108</v>
      </c>
      <c r="F4637" s="148" t="s">
        <v>26</v>
      </c>
      <c r="G4637" s="147">
        <f ca="1">IFERROR(__xludf.DUMMYFUNCTION(" VLOOKUP(A4711, IMPORTRANGE(""https://docs.google.com/spreadsheets/d/1QNLbnkR_AongFt22vMfNzfpjZ0CjpI8QI-w0wBnYA1w/"", ""Инфа!A:AA""), 6, FALSE)"),2024)</f>
        <v>2024</v>
      </c>
      <c r="H4637" s="150">
        <v>11500</v>
      </c>
      <c r="I4637" s="151" t="s">
        <v>614</v>
      </c>
      <c r="J4637" s="93" t="s">
        <v>12347</v>
      </c>
      <c r="K4637" s="153"/>
      <c r="L4637" s="153"/>
      <c r="M4637" s="153"/>
      <c r="N4637" s="153"/>
      <c r="O4637" s="153"/>
      <c r="P4637" s="153"/>
      <c r="Q4637" s="153"/>
      <c r="R4637" s="153"/>
      <c r="S4637" s="153"/>
    </row>
    <row r="4638" spans="1:19" ht="225">
      <c r="A4638" s="277" t="s">
        <v>25424</v>
      </c>
      <c r="B4638" s="253" t="s">
        <v>153</v>
      </c>
      <c r="C4638" s="93" t="s">
        <v>12348</v>
      </c>
      <c r="D4638" s="93" t="s">
        <v>12349</v>
      </c>
      <c r="E4638" s="148">
        <f ca="1">IFERROR(__xludf.DUMMYFUNCTION(" VLOOKUP(A4712, IMPORTRANGE(""https://docs.google.com/spreadsheets/d/1fj_Bhi2XPL3siwIh4sx4VRLAe31yD50oKdj5UlRYW0c/"", ""Сводка!A:AA""), 5, FALSE)"),188)</f>
        <v>188</v>
      </c>
      <c r="F4638" s="148" t="s">
        <v>266</v>
      </c>
      <c r="G4638" s="147">
        <f ca="1">IFERROR(__xludf.DUMMYFUNCTION(" VLOOKUP(A4712, IMPORTRANGE(""https://docs.google.com/spreadsheets/d/1QNLbnkR_AongFt22vMfNzfpjZ0CjpI8QI-w0wBnYA1w/"", ""Инфа!A:AA""), 6, FALSE)"),2023)</f>
        <v>2023</v>
      </c>
      <c r="H4638" s="150">
        <v>16300</v>
      </c>
      <c r="I4638" s="151" t="s">
        <v>79</v>
      </c>
      <c r="J4638" s="99" t="s">
        <v>12350</v>
      </c>
      <c r="K4638" s="153"/>
      <c r="L4638" s="153"/>
      <c r="M4638" s="153"/>
      <c r="N4638" s="153"/>
      <c r="O4638" s="153"/>
      <c r="P4638" s="153"/>
      <c r="Q4638" s="153"/>
      <c r="R4638" s="153"/>
      <c r="S4638" s="153"/>
    </row>
    <row r="4639" spans="1:19" ht="150">
      <c r="A4639" s="277" t="s">
        <v>25424</v>
      </c>
      <c r="B4639" s="253" t="s">
        <v>400</v>
      </c>
      <c r="C4639" s="93" t="s">
        <v>12351</v>
      </c>
      <c r="D4639" s="93" t="s">
        <v>12352</v>
      </c>
      <c r="E4639" s="148">
        <f ca="1">IFERROR(__xludf.DUMMYFUNCTION(" VLOOKUP(A4713, IMPORTRANGE(""https://docs.google.com/spreadsheets/d/1fj_Bhi2XPL3siwIh4sx4VRLAe31yD50oKdj5UlRYW0c/"", ""Сводка!A:AA""), 5, FALSE)"),316)</f>
        <v>316</v>
      </c>
      <c r="F4639" s="148" t="s">
        <v>415</v>
      </c>
      <c r="G4639" s="147">
        <f ca="1">IFERROR(__xludf.DUMMYFUNCTION(" VLOOKUP(A4713, IMPORTRANGE(""https://docs.google.com/spreadsheets/d/1QNLbnkR_AongFt22vMfNzfpjZ0CjpI8QI-w0wBnYA1w/"", ""Инфа!A:AA""), 6, FALSE)"),2024)</f>
        <v>2024</v>
      </c>
      <c r="H4639" s="150">
        <v>24000</v>
      </c>
      <c r="I4639" s="151" t="s">
        <v>79</v>
      </c>
      <c r="J4639" s="93" t="s">
        <v>12353</v>
      </c>
      <c r="K4639" s="153"/>
      <c r="L4639" s="153"/>
      <c r="M4639" s="153"/>
      <c r="N4639" s="153"/>
      <c r="O4639" s="153"/>
      <c r="P4639" s="153"/>
      <c r="Q4639" s="153"/>
      <c r="R4639" s="153"/>
      <c r="S4639" s="153"/>
    </row>
    <row r="4640" spans="1:19" ht="112.5">
      <c r="A4640" s="277" t="s">
        <v>25424</v>
      </c>
      <c r="B4640" s="253" t="s">
        <v>153</v>
      </c>
      <c r="C4640" s="93" t="s">
        <v>12351</v>
      </c>
      <c r="D4640" s="93" t="s">
        <v>12354</v>
      </c>
      <c r="E4640" s="148">
        <f ca="1">IFERROR(__xludf.DUMMYFUNCTION(" VLOOKUP(A4714, IMPORTRANGE(""https://docs.google.com/spreadsheets/d/1fj_Bhi2XPL3siwIh4sx4VRLAe31yD50oKdj5UlRYW0c/"", ""Сводка!A:AA""), 5, FALSE)"),140)</f>
        <v>140</v>
      </c>
      <c r="F4640" s="148" t="s">
        <v>266</v>
      </c>
      <c r="G4640" s="147">
        <f ca="1">IFERROR(__xludf.DUMMYFUNCTION(" VLOOKUP(A4714, IMPORTRANGE(""https://docs.google.com/spreadsheets/d/1QNLbnkR_AongFt22vMfNzfpjZ0CjpI8QI-w0wBnYA1w/"", ""Инфа!A:AA""), 6, FALSE)"),2024)</f>
        <v>2024</v>
      </c>
      <c r="H4640" s="150">
        <v>13400</v>
      </c>
      <c r="I4640" s="156" t="s">
        <v>171</v>
      </c>
      <c r="J4640" s="93" t="s">
        <v>12355</v>
      </c>
      <c r="K4640" s="153"/>
      <c r="L4640" s="153"/>
      <c r="M4640" s="153"/>
      <c r="N4640" s="153"/>
      <c r="O4640" s="153"/>
      <c r="P4640" s="153"/>
      <c r="Q4640" s="153"/>
      <c r="R4640" s="153"/>
      <c r="S4640" s="153"/>
    </row>
    <row r="4641" spans="1:19" ht="131.25">
      <c r="A4641" s="277" t="s">
        <v>25424</v>
      </c>
      <c r="B4641" s="253" t="s">
        <v>153</v>
      </c>
      <c r="C4641" s="93" t="s">
        <v>12356</v>
      </c>
      <c r="D4641" s="93" t="s">
        <v>12357</v>
      </c>
      <c r="E4641" s="148">
        <f ca="1">IFERROR(__xludf.DUMMYFUNCTION(" VLOOKUP(A4715, IMPORTRANGE(""https://docs.google.com/spreadsheets/d/1fj_Bhi2XPL3siwIh4sx4VRLAe31yD50oKdj5UlRYW0c/"", ""Сводка!A:AA""), 5, FALSE)"),348)</f>
        <v>348</v>
      </c>
      <c r="F4641" s="148" t="s">
        <v>50</v>
      </c>
      <c r="G4641" s="147">
        <f ca="1">IFERROR(__xludf.DUMMYFUNCTION(" VLOOKUP(A4715, IMPORTRANGE(""https://docs.google.com/spreadsheets/d/1QNLbnkR_AongFt22vMfNzfpjZ0CjpI8QI-w0wBnYA1w/"", ""Инфа!A:AA""), 6, FALSE)"),2024)</f>
        <v>2024</v>
      </c>
      <c r="H4641" s="150">
        <v>15400</v>
      </c>
      <c r="I4641" s="151" t="s">
        <v>6015</v>
      </c>
      <c r="J4641" s="93" t="s">
        <v>12358</v>
      </c>
      <c r="K4641" s="153"/>
      <c r="L4641" s="153"/>
      <c r="M4641" s="153"/>
      <c r="N4641" s="153"/>
      <c r="O4641" s="153"/>
      <c r="P4641" s="153"/>
      <c r="Q4641" s="153"/>
      <c r="R4641" s="153"/>
      <c r="S4641" s="153"/>
    </row>
    <row r="4642" spans="1:19" ht="168.75">
      <c r="A4642" s="277" t="s">
        <v>25424</v>
      </c>
      <c r="B4642" s="253" t="s">
        <v>153</v>
      </c>
      <c r="C4642" s="93" t="s">
        <v>12356</v>
      </c>
      <c r="D4642" s="93" t="s">
        <v>12359</v>
      </c>
      <c r="E4642" s="148">
        <f ca="1">IFERROR(__xludf.DUMMYFUNCTION(" VLOOKUP(A4716, IMPORTRANGE(""https://docs.google.com/spreadsheets/d/1fj_Bhi2XPL3siwIh4sx4VRLAe31yD50oKdj5UlRYW0c/"", ""Сводка!A:AA""), 5, FALSE)"),220)</f>
        <v>220</v>
      </c>
      <c r="F4642" s="148" t="s">
        <v>4309</v>
      </c>
      <c r="G4642" s="147">
        <f ca="1">IFERROR(__xludf.DUMMYFUNCTION(" VLOOKUP(A4716, IMPORTRANGE(""https://docs.google.com/spreadsheets/d/1QNLbnkR_AongFt22vMfNzfpjZ0CjpI8QI-w0wBnYA1w/"", ""Инфа!A:AA""), 6, FALSE)"),2024)</f>
        <v>2024</v>
      </c>
      <c r="H4642" s="150">
        <v>11600</v>
      </c>
      <c r="I4642" s="151" t="s">
        <v>3081</v>
      </c>
      <c r="J4642" s="93" t="s">
        <v>12360</v>
      </c>
      <c r="K4642" s="153"/>
      <c r="L4642" s="153"/>
      <c r="M4642" s="153"/>
      <c r="N4642" s="153"/>
      <c r="O4642" s="153"/>
      <c r="P4642" s="153"/>
      <c r="Q4642" s="153"/>
      <c r="R4642" s="153"/>
      <c r="S4642" s="153"/>
    </row>
    <row r="4643" spans="1:19" ht="168.75">
      <c r="A4643" s="277" t="s">
        <v>25424</v>
      </c>
      <c r="B4643" s="253" t="s">
        <v>153</v>
      </c>
      <c r="C4643" s="93" t="s">
        <v>12356</v>
      </c>
      <c r="D4643" s="93" t="s">
        <v>12361</v>
      </c>
      <c r="E4643" s="148">
        <f ca="1">IFERROR(__xludf.DUMMYFUNCTION(" VLOOKUP(A4717, IMPORTRANGE(""https://docs.google.com/spreadsheets/d/1fj_Bhi2XPL3siwIh4sx4VRLAe31yD50oKdj5UlRYW0c/"", ""Сводка!A:AA""), 5, FALSE)"),212)</f>
        <v>212</v>
      </c>
      <c r="F4643" s="148" t="s">
        <v>4309</v>
      </c>
      <c r="G4643" s="147">
        <f ca="1">IFERROR(__xludf.DUMMYFUNCTION(" VLOOKUP(A4717, IMPORTRANGE(""https://docs.google.com/spreadsheets/d/1QNLbnkR_AongFt22vMfNzfpjZ0CjpI8QI-w0wBnYA1w/"", ""Инфа!A:AA""), 6, FALSE)"),2024)</f>
        <v>2024</v>
      </c>
      <c r="H4643" s="150">
        <v>11400</v>
      </c>
      <c r="I4643" s="151" t="s">
        <v>3081</v>
      </c>
      <c r="J4643" s="93" t="s">
        <v>12360</v>
      </c>
      <c r="K4643" s="153"/>
      <c r="L4643" s="153"/>
      <c r="M4643" s="153"/>
      <c r="N4643" s="153"/>
      <c r="O4643" s="153"/>
      <c r="P4643" s="153"/>
      <c r="Q4643" s="153"/>
      <c r="R4643" s="153"/>
      <c r="S4643" s="153"/>
    </row>
    <row r="4644" spans="1:19" ht="187.5">
      <c r="A4644" s="277" t="s">
        <v>25424</v>
      </c>
      <c r="B4644" s="253" t="s">
        <v>153</v>
      </c>
      <c r="C4644" s="93" t="s">
        <v>12356</v>
      </c>
      <c r="D4644" s="93" t="s">
        <v>6233</v>
      </c>
      <c r="E4644" s="148">
        <f ca="1">IFERROR(__xludf.DUMMYFUNCTION(" VLOOKUP(A4718, IMPORTRANGE(""https://docs.google.com/spreadsheets/d/1fj_Bhi2XPL3siwIh4sx4VRLAe31yD50oKdj5UlRYW0c/"", ""Сводка!A:AA""), 5, FALSE)"),244)</f>
        <v>244</v>
      </c>
      <c r="F4644" s="148" t="s">
        <v>50</v>
      </c>
      <c r="G4644" s="147">
        <f ca="1">IFERROR(__xludf.DUMMYFUNCTION(" VLOOKUP(A4718, IMPORTRANGE(""https://docs.google.com/spreadsheets/d/1QNLbnkR_AongFt22vMfNzfpjZ0CjpI8QI-w0wBnYA1w/"", ""Инфа!A:AA""), 6, FALSE)"),2024)</f>
        <v>2024</v>
      </c>
      <c r="H4644" s="150">
        <v>19600</v>
      </c>
      <c r="I4644" s="151" t="s">
        <v>3081</v>
      </c>
      <c r="J4644" s="93" t="s">
        <v>12362</v>
      </c>
      <c r="K4644" s="153"/>
      <c r="L4644" s="153"/>
      <c r="M4644" s="153"/>
      <c r="N4644" s="153"/>
      <c r="O4644" s="153"/>
      <c r="P4644" s="153"/>
      <c r="Q4644" s="153"/>
      <c r="R4644" s="153"/>
      <c r="S4644" s="153"/>
    </row>
    <row r="4645" spans="1:19" ht="187.5">
      <c r="A4645" s="277" t="s">
        <v>25424</v>
      </c>
      <c r="B4645" s="253" t="s">
        <v>153</v>
      </c>
      <c r="C4645" s="93" t="s">
        <v>12356</v>
      </c>
      <c r="D4645" s="93" t="s">
        <v>6235</v>
      </c>
      <c r="E4645" s="148">
        <f ca="1">IFERROR(__xludf.DUMMYFUNCTION(" VLOOKUP(A4719, IMPORTRANGE(""https://docs.google.com/spreadsheets/d/1fj_Bhi2XPL3siwIh4sx4VRLAe31yD50oKdj5UlRYW0c/"", ""Сводка!A:AA""), 5, FALSE)"),228)</f>
        <v>228</v>
      </c>
      <c r="F4645" s="148" t="s">
        <v>50</v>
      </c>
      <c r="G4645" s="147">
        <f ca="1">IFERROR(__xludf.DUMMYFUNCTION(" VLOOKUP(A4719, IMPORTRANGE(""https://docs.google.com/spreadsheets/d/1QNLbnkR_AongFt22vMfNzfpjZ0CjpI8QI-w0wBnYA1w/"", ""Инфа!A:AA""), 6, FALSE)"),2024)</f>
        <v>2024</v>
      </c>
      <c r="H4645" s="150">
        <v>18700</v>
      </c>
      <c r="I4645" s="151" t="s">
        <v>3081</v>
      </c>
      <c r="J4645" s="93" t="s">
        <v>12362</v>
      </c>
      <c r="K4645" s="153"/>
      <c r="L4645" s="153"/>
      <c r="M4645" s="153"/>
      <c r="N4645" s="153"/>
      <c r="O4645" s="153"/>
      <c r="P4645" s="153"/>
      <c r="Q4645" s="153"/>
      <c r="R4645" s="153"/>
      <c r="S4645" s="153"/>
    </row>
    <row r="4646" spans="1:19" ht="168.75">
      <c r="A4646" s="277" t="s">
        <v>25424</v>
      </c>
      <c r="B4646" s="253" t="s">
        <v>153</v>
      </c>
      <c r="C4646" s="93" t="s">
        <v>12356</v>
      </c>
      <c r="D4646" s="93" t="s">
        <v>12363</v>
      </c>
      <c r="E4646" s="148">
        <f ca="1">IFERROR(__xludf.DUMMYFUNCTION(" VLOOKUP(A4720, IMPORTRANGE(""https://docs.google.com/spreadsheets/d/1fj_Bhi2XPL3siwIh4sx4VRLAe31yD50oKdj5UlRYW0c/"", ""Сводка!A:AA""), 5, FALSE)"),232)</f>
        <v>232</v>
      </c>
      <c r="F4646" s="148" t="s">
        <v>50</v>
      </c>
      <c r="G4646" s="147">
        <f ca="1">IFERROR(__xludf.DUMMYFUNCTION(" VLOOKUP(A4720, IMPORTRANGE(""https://docs.google.com/spreadsheets/d/1QNLbnkR_AongFt22vMfNzfpjZ0CjpI8QI-w0wBnYA1w/"", ""Инфа!A:AA""), 6, FALSE)"),2024)</f>
        <v>2024</v>
      </c>
      <c r="H4646" s="150">
        <v>12000</v>
      </c>
      <c r="I4646" s="151" t="s">
        <v>1139</v>
      </c>
      <c r="J4646" s="93" t="s">
        <v>12364</v>
      </c>
      <c r="K4646" s="153"/>
      <c r="L4646" s="153"/>
      <c r="M4646" s="153"/>
      <c r="N4646" s="153"/>
      <c r="O4646" s="153"/>
      <c r="P4646" s="153"/>
      <c r="Q4646" s="153"/>
      <c r="R4646" s="153"/>
      <c r="S4646" s="153"/>
    </row>
    <row r="4647" spans="1:19" ht="187.5">
      <c r="A4647" s="277" t="s">
        <v>25424</v>
      </c>
      <c r="B4647" s="253" t="s">
        <v>400</v>
      </c>
      <c r="C4647" s="93" t="s">
        <v>12365</v>
      </c>
      <c r="D4647" s="93" t="s">
        <v>12366</v>
      </c>
      <c r="E4647" s="148">
        <f ca="1">IFERROR(__xludf.DUMMYFUNCTION(" VLOOKUP(A4721, IMPORTRANGE(""https://docs.google.com/spreadsheets/d/1fj_Bhi2XPL3siwIh4sx4VRLAe31yD50oKdj5UlRYW0c/"", ""Сводка!A:AA""), 5, FALSE)"),280)</f>
        <v>280</v>
      </c>
      <c r="F4647" s="148" t="s">
        <v>415</v>
      </c>
      <c r="G4647" s="147">
        <f ca="1">IFERROR(__xludf.DUMMYFUNCTION(" VLOOKUP(A4721, IMPORTRANGE(""https://docs.google.com/spreadsheets/d/1QNLbnkR_AongFt22vMfNzfpjZ0CjpI8QI-w0wBnYA1w/"", ""Инфа!A:AA""), 6, FALSE)"),2024)</f>
        <v>2024</v>
      </c>
      <c r="H4647" s="150">
        <v>13400</v>
      </c>
      <c r="I4647" s="151" t="s">
        <v>1139</v>
      </c>
      <c r="J4647" s="93" t="s">
        <v>12367</v>
      </c>
      <c r="K4647" s="153"/>
      <c r="L4647" s="153"/>
      <c r="M4647" s="153"/>
      <c r="N4647" s="153"/>
      <c r="O4647" s="153"/>
      <c r="P4647" s="153"/>
      <c r="Q4647" s="153"/>
      <c r="R4647" s="153"/>
      <c r="S4647" s="153"/>
    </row>
    <row r="4648" spans="1:19" ht="93.75">
      <c r="A4648" s="277" t="s">
        <v>25424</v>
      </c>
      <c r="B4648" s="253" t="s">
        <v>13</v>
      </c>
      <c r="C4648" s="93" t="s">
        <v>12368</v>
      </c>
      <c r="D4648" s="93" t="s">
        <v>12369</v>
      </c>
      <c r="E4648" s="148">
        <f ca="1">IFERROR(__xludf.DUMMYFUNCTION(" VLOOKUP(A4722, IMPORTRANGE(""https://docs.google.com/spreadsheets/d/1fj_Bhi2XPL3siwIh4sx4VRLAe31yD50oKdj5UlRYW0c/"", ""Сводка!A:AA""), 5, FALSE)"),164)</f>
        <v>164</v>
      </c>
      <c r="F4648" s="148" t="s">
        <v>50</v>
      </c>
      <c r="G4648" s="147">
        <f ca="1">IFERROR(__xludf.DUMMYFUNCTION(" VLOOKUP(A4722, IMPORTRANGE(""https://docs.google.com/spreadsheets/d/1QNLbnkR_AongFt22vMfNzfpjZ0CjpI8QI-w0wBnYA1w/"", ""Инфа!A:AA""), 6, FALSE)"),2024)</f>
        <v>2024</v>
      </c>
      <c r="H4648" s="150">
        <v>9900</v>
      </c>
      <c r="I4648" s="151" t="s">
        <v>27</v>
      </c>
      <c r="J4648" s="93" t="s">
        <v>12370</v>
      </c>
      <c r="K4648" s="153"/>
      <c r="L4648" s="153"/>
      <c r="M4648" s="153"/>
      <c r="N4648" s="153"/>
      <c r="O4648" s="153"/>
      <c r="P4648" s="153"/>
      <c r="Q4648" s="153"/>
      <c r="R4648" s="153"/>
      <c r="S4648" s="153"/>
    </row>
    <row r="4649" spans="1:19" ht="262.5">
      <c r="A4649" s="277" t="s">
        <v>25424</v>
      </c>
      <c r="B4649" s="253" t="s">
        <v>400</v>
      </c>
      <c r="C4649" s="93" t="s">
        <v>12371</v>
      </c>
      <c r="D4649" s="93" t="s">
        <v>12372</v>
      </c>
      <c r="E4649" s="148">
        <f ca="1">IFERROR(__xludf.DUMMYFUNCTION(" VLOOKUP(A4723, IMPORTRANGE(""https://docs.google.com/spreadsheets/d/1fj_Bhi2XPL3siwIh4sx4VRLAe31yD50oKdj5UlRYW0c/"", ""Сводка!A:AA""), 5, FALSE)"),136)</f>
        <v>136</v>
      </c>
      <c r="F4649" s="148" t="s">
        <v>415</v>
      </c>
      <c r="G4649" s="147">
        <f ca="1">IFERROR(__xludf.DUMMYFUNCTION(" VLOOKUP(A4723, IMPORTRANGE(""https://docs.google.com/spreadsheets/d/1QNLbnkR_AongFt22vMfNzfpjZ0CjpI8QI-w0wBnYA1w/"", ""Инфа!A:AA""), 6, FALSE)"),2024)</f>
        <v>2024</v>
      </c>
      <c r="H4649" s="150">
        <v>13200</v>
      </c>
      <c r="I4649" s="156" t="s">
        <v>370</v>
      </c>
      <c r="J4649" s="93" t="s">
        <v>12373</v>
      </c>
      <c r="K4649" s="153"/>
      <c r="L4649" s="153"/>
      <c r="M4649" s="153"/>
      <c r="N4649" s="153"/>
      <c r="O4649" s="153"/>
      <c r="P4649" s="153"/>
      <c r="Q4649" s="153"/>
      <c r="R4649" s="153"/>
      <c r="S4649" s="153"/>
    </row>
    <row r="4650" spans="1:19" ht="112.5">
      <c r="A4650" s="277" t="s">
        <v>25424</v>
      </c>
      <c r="B4650" s="253" t="s">
        <v>153</v>
      </c>
      <c r="C4650" s="93" t="s">
        <v>12374</v>
      </c>
      <c r="D4650" s="93" t="s">
        <v>12375</v>
      </c>
      <c r="E4650" s="148">
        <f ca="1">IFERROR(__xludf.DUMMYFUNCTION(" VLOOKUP(A4724, IMPORTRANGE(""https://docs.google.com/spreadsheets/d/1fj_Bhi2XPL3siwIh4sx4VRLAe31yD50oKdj5UlRYW0c/"", ""Сводка!A:AA""), 5, FALSE)"),552)</f>
        <v>552</v>
      </c>
      <c r="F4650" s="148" t="s">
        <v>456</v>
      </c>
      <c r="G4650" s="147">
        <f ca="1">IFERROR(__xludf.DUMMYFUNCTION(" VLOOKUP(A4724, IMPORTRANGE(""https://docs.google.com/spreadsheets/d/1QNLbnkR_AongFt22vMfNzfpjZ0CjpI8QI-w0wBnYA1w/"", ""Инфа!A:AA""), 6, FALSE)"),2024)</f>
        <v>2024</v>
      </c>
      <c r="H4650" s="154">
        <v>38100</v>
      </c>
      <c r="I4650" s="156" t="s">
        <v>552</v>
      </c>
      <c r="J4650" s="93"/>
      <c r="K4650" s="153"/>
      <c r="L4650" s="153"/>
      <c r="M4650" s="153"/>
      <c r="N4650" s="153"/>
      <c r="O4650" s="153"/>
      <c r="P4650" s="153"/>
      <c r="Q4650" s="153"/>
      <c r="R4650" s="153"/>
      <c r="S4650" s="153"/>
    </row>
    <row r="4651" spans="1:19" ht="168.75">
      <c r="A4651" s="277" t="s">
        <v>25424</v>
      </c>
      <c r="B4651" s="253" t="s">
        <v>153</v>
      </c>
      <c r="C4651" s="93" t="s">
        <v>12376</v>
      </c>
      <c r="D4651" s="93" t="s">
        <v>12377</v>
      </c>
      <c r="E4651" s="148">
        <f ca="1">IFERROR(__xludf.DUMMYFUNCTION(" VLOOKUP(A4725, IMPORTRANGE(""https://docs.google.com/spreadsheets/d/1fj_Bhi2XPL3siwIh4sx4VRLAe31yD50oKdj5UlRYW0c/"", ""Сводка!A:AA""), 5, FALSE)"),144)</f>
        <v>144</v>
      </c>
      <c r="F4651" s="148" t="s">
        <v>1812</v>
      </c>
      <c r="G4651" s="147">
        <f ca="1">IFERROR(__xludf.DUMMYFUNCTION(" VLOOKUP(A4725, IMPORTRANGE(""https://docs.google.com/spreadsheets/d/1QNLbnkR_AongFt22vMfNzfpjZ0CjpI8QI-w0wBnYA1w/"", ""Инфа!A:AA""), 6, FALSE)"),2024)</f>
        <v>2024</v>
      </c>
      <c r="H4651" s="150">
        <v>13600</v>
      </c>
      <c r="I4651" s="151" t="s">
        <v>4058</v>
      </c>
      <c r="J4651" s="93"/>
      <c r="K4651" s="153"/>
      <c r="L4651" s="153"/>
      <c r="M4651" s="153"/>
      <c r="N4651" s="153"/>
      <c r="O4651" s="153"/>
      <c r="P4651" s="153"/>
      <c r="Q4651" s="153"/>
      <c r="R4651" s="153"/>
      <c r="S4651" s="153"/>
    </row>
    <row r="4652" spans="1:19" ht="225">
      <c r="A4652" s="277" t="s">
        <v>25424</v>
      </c>
      <c r="B4652" s="253" t="s">
        <v>153</v>
      </c>
      <c r="C4652" s="93" t="s">
        <v>12378</v>
      </c>
      <c r="D4652" s="93" t="s">
        <v>12379</v>
      </c>
      <c r="E4652" s="148">
        <f ca="1">IFERROR(__xludf.DUMMYFUNCTION(" VLOOKUP(A4726, IMPORTRANGE(""https://docs.google.com/spreadsheets/d/1fj_Bhi2XPL3siwIh4sx4VRLAe31yD50oKdj5UlRYW0c/"", ""Сводка!A:AA""), 5, FALSE)"),144)</f>
        <v>144</v>
      </c>
      <c r="F4652" s="148" t="s">
        <v>50</v>
      </c>
      <c r="G4652" s="147">
        <f ca="1">IFERROR(__xludf.DUMMYFUNCTION(" VLOOKUP(A4726, IMPORTRANGE(""https://docs.google.com/spreadsheets/d/1QNLbnkR_AongFt22vMfNzfpjZ0CjpI8QI-w0wBnYA1w/"", ""Инфа!A:AA""), 6, FALSE)"),2024)</f>
        <v>2024</v>
      </c>
      <c r="H4652" s="150">
        <v>9300</v>
      </c>
      <c r="I4652" s="156" t="s">
        <v>370</v>
      </c>
      <c r="J4652" s="93" t="s">
        <v>12380</v>
      </c>
      <c r="K4652" s="153"/>
      <c r="L4652" s="153"/>
      <c r="M4652" s="153"/>
      <c r="N4652" s="153"/>
      <c r="O4652" s="153"/>
      <c r="P4652" s="153"/>
      <c r="Q4652" s="153"/>
      <c r="R4652" s="153"/>
      <c r="S4652" s="153"/>
    </row>
    <row r="4653" spans="1:19" ht="112.5">
      <c r="A4653" s="277" t="s">
        <v>25424</v>
      </c>
      <c r="B4653" s="253" t="s">
        <v>153</v>
      </c>
      <c r="C4653" s="93" t="s">
        <v>12381</v>
      </c>
      <c r="D4653" s="93" t="s">
        <v>12382</v>
      </c>
      <c r="E4653" s="148">
        <f ca="1">IFERROR(__xludf.DUMMYFUNCTION(" VLOOKUP(A4727, IMPORTRANGE(""https://docs.google.com/spreadsheets/d/1fj_Bhi2XPL3siwIh4sx4VRLAe31yD50oKdj5UlRYW0c/"", ""Сводка!A:AA""), 5, FALSE)"),220)</f>
        <v>220</v>
      </c>
      <c r="F4653" s="148" t="s">
        <v>165</v>
      </c>
      <c r="G4653" s="147">
        <f ca="1">IFERROR(__xludf.DUMMYFUNCTION(" VLOOKUP(A4727, IMPORTRANGE(""https://docs.google.com/spreadsheets/d/1QNLbnkR_AongFt22vMfNzfpjZ0CjpI8QI-w0wBnYA1w/"", ""Инфа!A:AA""), 6, FALSE)"),2024)</f>
        <v>2024</v>
      </c>
      <c r="H4653" s="150">
        <v>18200</v>
      </c>
      <c r="I4653" s="151" t="s">
        <v>1317</v>
      </c>
      <c r="J4653" s="93" t="s">
        <v>12383</v>
      </c>
      <c r="K4653" s="153"/>
      <c r="L4653" s="153"/>
      <c r="M4653" s="153"/>
      <c r="N4653" s="153"/>
      <c r="O4653" s="153"/>
      <c r="P4653" s="153"/>
      <c r="Q4653" s="153"/>
      <c r="R4653" s="153"/>
      <c r="S4653" s="153"/>
    </row>
    <row r="4654" spans="1:19" ht="150">
      <c r="A4654" s="277" t="s">
        <v>25424</v>
      </c>
      <c r="B4654" s="253" t="s">
        <v>400</v>
      </c>
      <c r="C4654" s="93" t="s">
        <v>12384</v>
      </c>
      <c r="D4654" s="93" t="s">
        <v>12385</v>
      </c>
      <c r="E4654" s="148">
        <f ca="1">IFERROR(__xludf.DUMMYFUNCTION(" VLOOKUP(A4728, IMPORTRANGE(""https://docs.google.com/spreadsheets/d/1fj_Bhi2XPL3siwIh4sx4VRLAe31yD50oKdj5UlRYW0c/"", ""Сводка!A:AA""), 5, FALSE)"),228)</f>
        <v>228</v>
      </c>
      <c r="F4654" s="148" t="s">
        <v>677</v>
      </c>
      <c r="G4654" s="147">
        <f ca="1">IFERROR(__xludf.DUMMYFUNCTION(" VLOOKUP(A4728, IMPORTRANGE(""https://docs.google.com/spreadsheets/d/1QNLbnkR_AongFt22vMfNzfpjZ0CjpI8QI-w0wBnYA1w/"", ""Инфа!A:AA""), 6, FALSE)"),2024)</f>
        <v>2024</v>
      </c>
      <c r="H4654" s="150">
        <v>18700</v>
      </c>
      <c r="I4654" s="151" t="s">
        <v>1938</v>
      </c>
      <c r="J4654" s="93" t="s">
        <v>12386</v>
      </c>
      <c r="K4654" s="153"/>
      <c r="L4654" s="153"/>
      <c r="M4654" s="153"/>
      <c r="N4654" s="153"/>
      <c r="O4654" s="153"/>
      <c r="P4654" s="153"/>
      <c r="Q4654" s="153"/>
      <c r="R4654" s="153"/>
      <c r="S4654" s="153"/>
    </row>
    <row r="4655" spans="1:19" ht="37.5">
      <c r="A4655" s="277" t="s">
        <v>25424</v>
      </c>
      <c r="B4655" s="253" t="s">
        <v>153</v>
      </c>
      <c r="C4655" s="93" t="s">
        <v>12387</v>
      </c>
      <c r="D4655" s="93" t="s">
        <v>12388</v>
      </c>
      <c r="E4655" s="148">
        <f ca="1">IFERROR(__xludf.DUMMYFUNCTION(" VLOOKUP(A4729, IMPORTRANGE(""https://docs.google.com/spreadsheets/d/1fj_Bhi2XPL3siwIh4sx4VRLAe31yD50oKdj5UlRYW0c/"", ""Сводка!A:AA""), 5, FALSE)"),100)</f>
        <v>100</v>
      </c>
      <c r="F4655" s="148" t="s">
        <v>50</v>
      </c>
      <c r="G4655" s="147">
        <f ca="1">IFERROR(__xludf.DUMMYFUNCTION(" VLOOKUP(A4729, IMPORTRANGE(""https://docs.google.com/spreadsheets/d/1QNLbnkR_AongFt22vMfNzfpjZ0CjpI8QI-w0wBnYA1w/"", ""Инфа!A:AA""), 6, FALSE)"),2024)</f>
        <v>2024</v>
      </c>
      <c r="H4655" s="150">
        <v>8000</v>
      </c>
      <c r="I4655" s="151" t="s">
        <v>518</v>
      </c>
      <c r="J4655" s="93"/>
      <c r="K4655" s="153"/>
      <c r="L4655" s="153"/>
      <c r="M4655" s="153"/>
      <c r="N4655" s="153"/>
      <c r="O4655" s="153"/>
      <c r="P4655" s="153"/>
      <c r="Q4655" s="153"/>
      <c r="R4655" s="153"/>
      <c r="S4655" s="153"/>
    </row>
    <row r="4656" spans="1:19" ht="112.5">
      <c r="A4656" s="277" t="s">
        <v>25424</v>
      </c>
      <c r="B4656" s="253" t="s">
        <v>400</v>
      </c>
      <c r="C4656" s="93" t="s">
        <v>12389</v>
      </c>
      <c r="D4656" s="93" t="s">
        <v>12390</v>
      </c>
      <c r="E4656" s="148">
        <f ca="1">IFERROR(__xludf.DUMMYFUNCTION(" VLOOKUP(A4730, IMPORTRANGE(""https://docs.google.com/spreadsheets/d/1fj_Bhi2XPL3siwIh4sx4VRLAe31yD50oKdj5UlRYW0c/"", ""Сводка!A:AA""), 5, FALSE)"),188)</f>
        <v>188</v>
      </c>
      <c r="F4656" s="148" t="s">
        <v>507</v>
      </c>
      <c r="G4656" s="147">
        <f ca="1">IFERROR(__xludf.DUMMYFUNCTION(" VLOOKUP(A4730, IMPORTRANGE(""https://docs.google.com/spreadsheets/d/1QNLbnkR_AongFt22vMfNzfpjZ0CjpI8QI-w0wBnYA1w/"", ""Инфа!A:AA""), 6, FALSE)"),2024)</f>
        <v>2024</v>
      </c>
      <c r="H4656" s="150">
        <v>13800</v>
      </c>
      <c r="I4656" s="151" t="s">
        <v>927</v>
      </c>
      <c r="J4656" s="93" t="s">
        <v>12391</v>
      </c>
      <c r="K4656" s="153"/>
      <c r="L4656" s="153"/>
      <c r="M4656" s="153"/>
      <c r="N4656" s="153"/>
      <c r="O4656" s="153"/>
      <c r="P4656" s="153"/>
      <c r="Q4656" s="153"/>
      <c r="R4656" s="153"/>
      <c r="S4656" s="153"/>
    </row>
    <row r="4657" spans="1:19" ht="112.5">
      <c r="A4657" s="277" t="s">
        <v>25424</v>
      </c>
      <c r="B4657" s="253" t="s">
        <v>153</v>
      </c>
      <c r="C4657" s="93" t="s">
        <v>12389</v>
      </c>
      <c r="D4657" s="93" t="s">
        <v>12392</v>
      </c>
      <c r="E4657" s="148">
        <f ca="1">IFERROR(__xludf.DUMMYFUNCTION(" VLOOKUP(A4731, IMPORTRANGE(""https://docs.google.com/spreadsheets/d/1fj_Bhi2XPL3siwIh4sx4VRLAe31yD50oKdj5UlRYW0c/"", ""Сводка!A:AA""), 5, FALSE)"),184)</f>
        <v>184</v>
      </c>
      <c r="F4657" s="148" t="s">
        <v>507</v>
      </c>
      <c r="G4657" s="147">
        <f ca="1">IFERROR(__xludf.DUMMYFUNCTION(" VLOOKUP(A4731, IMPORTRANGE(""https://docs.google.com/spreadsheets/d/1QNLbnkR_AongFt22vMfNzfpjZ0CjpI8QI-w0wBnYA1w/"", ""Инфа!A:AA""), 6, FALSE)"),2024)</f>
        <v>2024</v>
      </c>
      <c r="H4657" s="150">
        <v>13700</v>
      </c>
      <c r="I4657" s="151" t="s">
        <v>927</v>
      </c>
      <c r="J4657" s="93" t="s">
        <v>12393</v>
      </c>
      <c r="K4657" s="153"/>
      <c r="L4657" s="153"/>
      <c r="M4657" s="153"/>
      <c r="N4657" s="153"/>
      <c r="O4657" s="153"/>
      <c r="P4657" s="153"/>
      <c r="Q4657" s="153"/>
      <c r="R4657" s="153"/>
      <c r="S4657" s="153"/>
    </row>
    <row r="4658" spans="1:19" ht="37.5">
      <c r="A4658" s="277" t="s">
        <v>25424</v>
      </c>
      <c r="B4658" s="253" t="s">
        <v>400</v>
      </c>
      <c r="C4658" s="93" t="s">
        <v>12394</v>
      </c>
      <c r="D4658" s="93" t="s">
        <v>12395</v>
      </c>
      <c r="E4658" s="148">
        <f ca="1">IFERROR(__xludf.DUMMYFUNCTION(" VLOOKUP(A4732, IMPORTRANGE(""https://docs.google.com/spreadsheets/d/1fj_Bhi2XPL3siwIh4sx4VRLAe31yD50oKdj5UlRYW0c/"", ""Сводка!A:AA""), 5, FALSE)"),264)</f>
        <v>264</v>
      </c>
      <c r="F4658" s="148" t="s">
        <v>415</v>
      </c>
      <c r="G4658" s="147">
        <f ca="1">IFERROR(__xludf.DUMMYFUNCTION(" VLOOKUP(A4732, IMPORTRANGE(""https://docs.google.com/spreadsheets/d/1QNLbnkR_AongFt22vMfNzfpjZ0CjpI8QI-w0wBnYA1w/"", ""Инфа!A:AA""), 6, FALSE)"),2024)</f>
        <v>2024</v>
      </c>
      <c r="H4658" s="150">
        <v>12900</v>
      </c>
      <c r="I4658" s="151" t="s">
        <v>133</v>
      </c>
      <c r="J4658" s="93"/>
      <c r="K4658" s="153"/>
      <c r="L4658" s="153"/>
      <c r="M4658" s="153"/>
      <c r="N4658" s="153"/>
      <c r="O4658" s="153"/>
      <c r="P4658" s="153"/>
      <c r="Q4658" s="153"/>
      <c r="R4658" s="153"/>
      <c r="S4658" s="153"/>
    </row>
    <row r="4659" spans="1:19" ht="37.5">
      <c r="A4659" s="277" t="s">
        <v>25424</v>
      </c>
      <c r="B4659" s="253" t="s">
        <v>153</v>
      </c>
      <c r="C4659" s="93" t="s">
        <v>12394</v>
      </c>
      <c r="D4659" s="93" t="s">
        <v>12396</v>
      </c>
      <c r="E4659" s="148">
        <f ca="1">IFERROR(__xludf.DUMMYFUNCTION(" VLOOKUP(A4733, IMPORTRANGE(""https://docs.google.com/spreadsheets/d/1fj_Bhi2XPL3siwIh4sx4VRLAe31yD50oKdj5UlRYW0c/"", ""Сводка!A:AA""), 5, FALSE)"),179)</f>
        <v>179</v>
      </c>
      <c r="F4659" s="148" t="s">
        <v>50</v>
      </c>
      <c r="G4659" s="147">
        <f ca="1">IFERROR(__xludf.DUMMYFUNCTION(" VLOOKUP(A4733, IMPORTRANGE(""https://docs.google.com/spreadsheets/d/1QNLbnkR_AongFt22vMfNzfpjZ0CjpI8QI-w0wBnYA1w/"", ""Инфа!A:AA""), 6, FALSE)"),2024)</f>
        <v>2024</v>
      </c>
      <c r="H4659" s="150">
        <v>10400</v>
      </c>
      <c r="I4659" s="151" t="s">
        <v>133</v>
      </c>
      <c r="J4659" s="93"/>
      <c r="K4659" s="153"/>
      <c r="L4659" s="153"/>
      <c r="M4659" s="153"/>
      <c r="N4659" s="153"/>
      <c r="O4659" s="153"/>
      <c r="P4659" s="153"/>
      <c r="Q4659" s="153"/>
      <c r="R4659" s="153"/>
      <c r="S4659" s="153"/>
    </row>
    <row r="4660" spans="1:19" ht="168.75">
      <c r="A4660" s="277" t="s">
        <v>25424</v>
      </c>
      <c r="B4660" s="253" t="s">
        <v>400</v>
      </c>
      <c r="C4660" s="93" t="s">
        <v>12394</v>
      </c>
      <c r="D4660" s="93" t="s">
        <v>12397</v>
      </c>
      <c r="E4660" s="148">
        <f ca="1">IFERROR(__xludf.DUMMYFUNCTION(" VLOOKUP(A4734, IMPORTRANGE(""https://docs.google.com/spreadsheets/d/1fj_Bhi2XPL3siwIh4sx4VRLAe31yD50oKdj5UlRYW0c/"", ""Сводка!A:AA""), 5, FALSE)"),436)</f>
        <v>436</v>
      </c>
      <c r="F4660" s="148" t="s">
        <v>415</v>
      </c>
      <c r="G4660" s="147">
        <f ca="1">IFERROR(__xludf.DUMMYFUNCTION(" VLOOKUP(A4734, IMPORTRANGE(""https://docs.google.com/spreadsheets/d/1QNLbnkR_AongFt22vMfNzfpjZ0CjpI8QI-w0wBnYA1w/"", ""Инфа!A:AA""), 6, FALSE)"),2024)</f>
        <v>2024</v>
      </c>
      <c r="H4660" s="154">
        <v>18100</v>
      </c>
      <c r="I4660" s="151" t="s">
        <v>133</v>
      </c>
      <c r="J4660" s="93" t="s">
        <v>12398</v>
      </c>
      <c r="K4660" s="153"/>
      <c r="L4660" s="153"/>
      <c r="M4660" s="153"/>
      <c r="N4660" s="153"/>
      <c r="O4660" s="153"/>
      <c r="P4660" s="153"/>
      <c r="Q4660" s="153"/>
      <c r="R4660" s="153"/>
      <c r="S4660" s="153"/>
    </row>
    <row r="4661" spans="1:19" ht="187.5">
      <c r="A4661" s="277" t="s">
        <v>25424</v>
      </c>
      <c r="B4661" s="253" t="s">
        <v>400</v>
      </c>
      <c r="C4661" s="93" t="s">
        <v>12394</v>
      </c>
      <c r="D4661" s="93" t="s">
        <v>12399</v>
      </c>
      <c r="E4661" s="148">
        <f ca="1">IFERROR(__xludf.DUMMYFUNCTION(" VLOOKUP(A4735, IMPORTRANGE(""https://docs.google.com/spreadsheets/d/1fj_Bhi2XPL3siwIh4sx4VRLAe31yD50oKdj5UlRYW0c/"", ""Сводка!A:AA""), 5, FALSE)"),132)</f>
        <v>132</v>
      </c>
      <c r="F4661" s="148" t="s">
        <v>415</v>
      </c>
      <c r="G4661" s="147">
        <f ca="1">IFERROR(__xludf.DUMMYFUNCTION(" VLOOKUP(A4735, IMPORTRANGE(""https://docs.google.com/spreadsheets/d/1QNLbnkR_AongFt22vMfNzfpjZ0CjpI8QI-w0wBnYA1w/"", ""Инфа!A:AA""), 6, FALSE)"),2024)</f>
        <v>2024</v>
      </c>
      <c r="H4661" s="150">
        <v>9000</v>
      </c>
      <c r="I4661" s="151" t="s">
        <v>133</v>
      </c>
      <c r="J4661" s="93" t="s">
        <v>12400</v>
      </c>
      <c r="K4661" s="153"/>
      <c r="L4661" s="153"/>
      <c r="M4661" s="153"/>
      <c r="N4661" s="153"/>
      <c r="O4661" s="153"/>
      <c r="P4661" s="153"/>
      <c r="Q4661" s="153"/>
      <c r="R4661" s="153"/>
      <c r="S4661" s="153"/>
    </row>
    <row r="4662" spans="1:19" ht="75">
      <c r="A4662" s="277" t="s">
        <v>25424</v>
      </c>
      <c r="B4662" s="253" t="s">
        <v>400</v>
      </c>
      <c r="C4662" s="93" t="s">
        <v>12401</v>
      </c>
      <c r="D4662" s="93" t="s">
        <v>12402</v>
      </c>
      <c r="E4662" s="148">
        <f ca="1">IFERROR(__xludf.DUMMYFUNCTION(" VLOOKUP(A4736, IMPORTRANGE(""https://docs.google.com/spreadsheets/d/1fj_Bhi2XPL3siwIh4sx4VRLAe31yD50oKdj5UlRYW0c/"", ""Сводка!A:AA""), 5, FALSE)"),112)</f>
        <v>112</v>
      </c>
      <c r="F4662" s="148" t="s">
        <v>415</v>
      </c>
      <c r="G4662" s="147">
        <f ca="1">IFERROR(__xludf.DUMMYFUNCTION(" VLOOKUP(A4736, IMPORTRANGE(""https://docs.google.com/spreadsheets/d/1QNLbnkR_AongFt22vMfNzfpjZ0CjpI8QI-w0wBnYA1w/"", ""Инфа!A:AA""), 6, FALSE)"),2024)</f>
        <v>2024</v>
      </c>
      <c r="H4662" s="150">
        <v>8400</v>
      </c>
      <c r="I4662" s="151" t="s">
        <v>614</v>
      </c>
      <c r="J4662" s="93"/>
      <c r="K4662" s="153"/>
      <c r="L4662" s="153"/>
      <c r="M4662" s="153"/>
      <c r="N4662" s="153"/>
      <c r="O4662" s="153"/>
      <c r="P4662" s="153"/>
      <c r="Q4662" s="153"/>
      <c r="R4662" s="153"/>
      <c r="S4662" s="153"/>
    </row>
    <row r="4663" spans="1:19" ht="187.5">
      <c r="A4663" s="277" t="s">
        <v>25424</v>
      </c>
      <c r="B4663" s="253" t="s">
        <v>400</v>
      </c>
      <c r="C4663" s="93" t="s">
        <v>12403</v>
      </c>
      <c r="D4663" s="93" t="s">
        <v>12404</v>
      </c>
      <c r="E4663" s="148">
        <f ca="1">IFERROR(__xludf.DUMMYFUNCTION(" VLOOKUP(A4737, IMPORTRANGE(""https://docs.google.com/spreadsheets/d/1fj_Bhi2XPL3siwIh4sx4VRLAe31yD50oKdj5UlRYW0c/"", ""Сводка!A:AA""), 5, FALSE)"),232)</f>
        <v>232</v>
      </c>
      <c r="F4663" s="148"/>
      <c r="G4663" s="147">
        <f ca="1">IFERROR(__xludf.DUMMYFUNCTION(" VLOOKUP(A4737, IMPORTRANGE(""https://docs.google.com/spreadsheets/d/1QNLbnkR_AongFt22vMfNzfpjZ0CjpI8QI-w0wBnYA1w/"", ""Инфа!A:AA""), 6, FALSE)"),2024)</f>
        <v>2024</v>
      </c>
      <c r="H4663" s="150">
        <v>18900</v>
      </c>
      <c r="I4663" s="151" t="s">
        <v>274</v>
      </c>
      <c r="J4663" s="93" t="s">
        <v>12405</v>
      </c>
      <c r="K4663" s="153"/>
      <c r="L4663" s="153"/>
      <c r="M4663" s="153"/>
      <c r="N4663" s="153"/>
      <c r="O4663" s="153"/>
      <c r="P4663" s="153"/>
      <c r="Q4663" s="153"/>
      <c r="R4663" s="153"/>
      <c r="S4663" s="153"/>
    </row>
    <row r="4664" spans="1:19" ht="206.25">
      <c r="A4664" s="277" t="s">
        <v>25424</v>
      </c>
      <c r="B4664" s="253" t="s">
        <v>153</v>
      </c>
      <c r="C4664" s="93" t="s">
        <v>12406</v>
      </c>
      <c r="D4664" s="93" t="s">
        <v>12407</v>
      </c>
      <c r="E4664" s="148">
        <f ca="1">IFERROR(__xludf.DUMMYFUNCTION(" VLOOKUP(A4738, IMPORTRANGE(""https://docs.google.com/spreadsheets/d/1fj_Bhi2XPL3siwIh4sx4VRLAe31yD50oKdj5UlRYW0c/"", ""Сводка!A:AA""), 5, FALSE)"),352)</f>
        <v>352</v>
      </c>
      <c r="F4664" s="148" t="s">
        <v>456</v>
      </c>
      <c r="G4664" s="147">
        <f ca="1">IFERROR(__xludf.DUMMYFUNCTION(" VLOOKUP(A4738, IMPORTRANGE(""https://docs.google.com/spreadsheets/d/1QNLbnkR_AongFt22vMfNzfpjZ0CjpI8QI-w0wBnYA1w/"", ""Инфа!A:AA""), 6, FALSE)"),2024)</f>
        <v>2024</v>
      </c>
      <c r="H4664" s="154">
        <v>26100</v>
      </c>
      <c r="I4664" s="151" t="s">
        <v>133</v>
      </c>
      <c r="J4664" s="93" t="s">
        <v>12408</v>
      </c>
      <c r="K4664" s="153"/>
      <c r="L4664" s="153"/>
      <c r="M4664" s="153"/>
      <c r="N4664" s="153"/>
      <c r="O4664" s="153"/>
      <c r="P4664" s="153"/>
      <c r="Q4664" s="153"/>
      <c r="R4664" s="153"/>
      <c r="S4664" s="153"/>
    </row>
    <row r="4665" spans="1:19" ht="168.75">
      <c r="A4665" s="277" t="s">
        <v>25424</v>
      </c>
      <c r="B4665" s="253" t="s">
        <v>153</v>
      </c>
      <c r="C4665" s="93" t="s">
        <v>12406</v>
      </c>
      <c r="D4665" s="93" t="s">
        <v>12409</v>
      </c>
      <c r="E4665" s="148">
        <f ca="1">IFERROR(__xludf.DUMMYFUNCTION(" VLOOKUP(A4739, IMPORTRANGE(""https://docs.google.com/spreadsheets/d/1fj_Bhi2XPL3siwIh4sx4VRLAe31yD50oKdj5UlRYW0c/"", ""Сводка!A:AA""), 5, FALSE)"),288)</f>
        <v>288</v>
      </c>
      <c r="F4665" s="148" t="s">
        <v>456</v>
      </c>
      <c r="G4665" s="147">
        <f ca="1">IFERROR(__xludf.DUMMYFUNCTION(" VLOOKUP(A4739, IMPORTRANGE(""https://docs.google.com/spreadsheets/d/1QNLbnkR_AongFt22vMfNzfpjZ0CjpI8QI-w0wBnYA1w/"", ""Инфа!A:AA""), 6, FALSE)"),2024)</f>
        <v>2024</v>
      </c>
      <c r="H4665" s="150">
        <v>22300</v>
      </c>
      <c r="I4665" s="151" t="s">
        <v>133</v>
      </c>
      <c r="J4665" s="93" t="s">
        <v>12410</v>
      </c>
      <c r="K4665" s="153"/>
      <c r="L4665" s="153"/>
      <c r="M4665" s="153"/>
      <c r="N4665" s="153"/>
      <c r="O4665" s="153"/>
      <c r="P4665" s="153"/>
      <c r="Q4665" s="153"/>
      <c r="R4665" s="153"/>
      <c r="S4665" s="153"/>
    </row>
    <row r="4666" spans="1:19" ht="37.5">
      <c r="A4666" s="277" t="s">
        <v>25424</v>
      </c>
      <c r="B4666" s="253" t="s">
        <v>400</v>
      </c>
      <c r="C4666" s="93" t="s">
        <v>12411</v>
      </c>
      <c r="D4666" s="93" t="s">
        <v>28</v>
      </c>
      <c r="E4666" s="148">
        <f ca="1">IFERROR(__xludf.DUMMYFUNCTION(" VLOOKUP(A4740, IMPORTRANGE(""https://docs.google.com/spreadsheets/d/1fj_Bhi2XPL3siwIh4sx4VRLAe31yD50oKdj5UlRYW0c/"", ""Сводка!A:AA""), 5, FALSE)"),228)</f>
        <v>228</v>
      </c>
      <c r="F4666" s="148" t="s">
        <v>415</v>
      </c>
      <c r="G4666" s="147">
        <f ca="1">IFERROR(__xludf.DUMMYFUNCTION(" VLOOKUP(A4740, IMPORTRANGE(""https://docs.google.com/spreadsheets/d/1QNLbnkR_AongFt22vMfNzfpjZ0CjpI8QI-w0wBnYA1w/"", ""Инфа!A:AA""), 6, FALSE)"),2024)</f>
        <v>2024</v>
      </c>
      <c r="H4666" s="150">
        <v>11800</v>
      </c>
      <c r="I4666" s="156" t="s">
        <v>28</v>
      </c>
      <c r="J4666" s="99" t="s">
        <v>12412</v>
      </c>
      <c r="K4666" s="153"/>
      <c r="L4666" s="153"/>
      <c r="M4666" s="153"/>
      <c r="N4666" s="153"/>
      <c r="O4666" s="153"/>
      <c r="P4666" s="153"/>
      <c r="Q4666" s="153"/>
      <c r="R4666" s="153"/>
      <c r="S4666" s="153"/>
    </row>
    <row r="4667" spans="1:19" ht="56.25">
      <c r="A4667" s="277" t="s">
        <v>25424</v>
      </c>
      <c r="B4667" s="253" t="s">
        <v>400</v>
      </c>
      <c r="C4667" s="93" t="s">
        <v>12411</v>
      </c>
      <c r="D4667" s="93" t="s">
        <v>12413</v>
      </c>
      <c r="E4667" s="148">
        <f ca="1">IFERROR(__xludf.DUMMYFUNCTION(" VLOOKUP(A4741, IMPORTRANGE(""https://docs.google.com/spreadsheets/d/1fj_Bhi2XPL3siwIh4sx4VRLAe31yD50oKdj5UlRYW0c/"", ""Сводка!A:AA""), 5, FALSE)"),204)</f>
        <v>204</v>
      </c>
      <c r="F4667" s="148" t="s">
        <v>415</v>
      </c>
      <c r="G4667" s="147">
        <f ca="1">IFERROR(__xludf.DUMMYFUNCTION(" VLOOKUP(A4741, IMPORTRANGE(""https://docs.google.com/spreadsheets/d/1QNLbnkR_AongFt22vMfNzfpjZ0CjpI8QI-w0wBnYA1w/"", ""Инфа!A:AA""), 6, FALSE)"),2024)</f>
        <v>2024</v>
      </c>
      <c r="H4667" s="150">
        <v>17200</v>
      </c>
      <c r="I4667" s="156" t="s">
        <v>28</v>
      </c>
      <c r="J4667" s="99" t="s">
        <v>12414</v>
      </c>
      <c r="K4667" s="153"/>
      <c r="L4667" s="153"/>
      <c r="M4667" s="153"/>
      <c r="N4667" s="153"/>
      <c r="O4667" s="153"/>
      <c r="P4667" s="153"/>
      <c r="Q4667" s="153"/>
      <c r="R4667" s="153"/>
      <c r="S4667" s="153"/>
    </row>
    <row r="4668" spans="1:19" ht="112.5">
      <c r="A4668" s="277" t="s">
        <v>25424</v>
      </c>
      <c r="B4668" s="253" t="s">
        <v>400</v>
      </c>
      <c r="C4668" s="93" t="s">
        <v>12411</v>
      </c>
      <c r="D4668" s="93" t="s">
        <v>12415</v>
      </c>
      <c r="E4668" s="148">
        <f ca="1">IFERROR(__xludf.DUMMYFUNCTION(" VLOOKUP(A4742, IMPORTRANGE(""https://docs.google.com/spreadsheets/d/1fj_Bhi2XPL3siwIh4sx4VRLAe31yD50oKdj5UlRYW0c/"", ""Сводка!A:AA""), 5, FALSE)"),148)</f>
        <v>148</v>
      </c>
      <c r="F4668" s="148" t="s">
        <v>415</v>
      </c>
      <c r="G4668" s="147">
        <f ca="1">IFERROR(__xludf.DUMMYFUNCTION(" VLOOKUP(A4742, IMPORTRANGE(""https://docs.google.com/spreadsheets/d/1QNLbnkR_AongFt22vMfNzfpjZ0CjpI8QI-w0wBnYA1w/"", ""Инфа!A:AA""), 6, FALSE)"),2024)</f>
        <v>2024</v>
      </c>
      <c r="H4668" s="150">
        <v>9400</v>
      </c>
      <c r="I4668" s="156" t="s">
        <v>28</v>
      </c>
      <c r="J4668" s="99" t="s">
        <v>12416</v>
      </c>
      <c r="K4668" s="153"/>
      <c r="L4668" s="153"/>
      <c r="M4668" s="153"/>
      <c r="N4668" s="153"/>
      <c r="O4668" s="153"/>
      <c r="P4668" s="153"/>
      <c r="Q4668" s="153"/>
      <c r="R4668" s="153"/>
      <c r="S4668" s="153"/>
    </row>
    <row r="4669" spans="1:19" ht="37.5">
      <c r="A4669" s="277" t="s">
        <v>25424</v>
      </c>
      <c r="B4669" s="253" t="s">
        <v>400</v>
      </c>
      <c r="C4669" s="93" t="s">
        <v>12411</v>
      </c>
      <c r="D4669" s="93" t="s">
        <v>12417</v>
      </c>
      <c r="E4669" s="148">
        <f ca="1">IFERROR(__xludf.DUMMYFUNCTION(" VLOOKUP(A4743, IMPORTRANGE(""https://docs.google.com/spreadsheets/d/1fj_Bhi2XPL3siwIh4sx4VRLAe31yD50oKdj5UlRYW0c/"", ""Сводка!A:AA""), 5, FALSE)"),188)</f>
        <v>188</v>
      </c>
      <c r="F4669" s="148" t="s">
        <v>415</v>
      </c>
      <c r="G4669" s="147">
        <f ca="1">IFERROR(__xludf.DUMMYFUNCTION(" VLOOKUP(A4743, IMPORTRANGE(""https://docs.google.com/spreadsheets/d/1QNLbnkR_AongFt22vMfNzfpjZ0CjpI8QI-w0wBnYA1w/"", ""Инфа!A:AA""), 6, FALSE)"),2024)</f>
        <v>2024</v>
      </c>
      <c r="H4669" s="150">
        <v>10600</v>
      </c>
      <c r="I4669" s="156" t="s">
        <v>28</v>
      </c>
      <c r="J4669" s="99" t="s">
        <v>12418</v>
      </c>
      <c r="K4669" s="153"/>
      <c r="L4669" s="153"/>
      <c r="M4669" s="153"/>
      <c r="N4669" s="153"/>
      <c r="O4669" s="153"/>
      <c r="P4669" s="153"/>
      <c r="Q4669" s="153"/>
      <c r="R4669" s="153"/>
      <c r="S4669" s="153"/>
    </row>
    <row r="4670" spans="1:19" ht="112.5">
      <c r="A4670" s="277" t="s">
        <v>25424</v>
      </c>
      <c r="B4670" s="253" t="s">
        <v>153</v>
      </c>
      <c r="C4670" s="96" t="s">
        <v>12419</v>
      </c>
      <c r="D4670" s="96" t="s">
        <v>12420</v>
      </c>
      <c r="E4670" s="148">
        <f ca="1">IFERROR(__xludf.DUMMYFUNCTION(" VLOOKUP(A4744, IMPORTRANGE(""https://docs.google.com/spreadsheets/d/1fj_Bhi2XPL3siwIh4sx4VRLAe31yD50oKdj5UlRYW0c/"", ""Сводка!A:AA""), 5, FALSE)"),128)</f>
        <v>128</v>
      </c>
      <c r="F4670" s="165" t="s">
        <v>266</v>
      </c>
      <c r="G4670" s="147">
        <f ca="1">IFERROR(__xludf.DUMMYFUNCTION(" VLOOKUP(A4744, IMPORTRANGE(""https://docs.google.com/spreadsheets/d/1QNLbnkR_AongFt22vMfNzfpjZ0CjpI8QI-w0wBnYA1w/"", ""Инфа!A:AA""), 6, FALSE)"),2024)</f>
        <v>2024</v>
      </c>
      <c r="H4670" s="150">
        <v>12700</v>
      </c>
      <c r="I4670" s="156" t="s">
        <v>404</v>
      </c>
      <c r="J4670" s="93" t="s">
        <v>12421</v>
      </c>
      <c r="K4670" s="153"/>
      <c r="L4670" s="153"/>
      <c r="M4670" s="153"/>
      <c r="N4670" s="153"/>
      <c r="O4670" s="153"/>
      <c r="P4670" s="153"/>
      <c r="Q4670" s="153"/>
      <c r="R4670" s="153"/>
      <c r="S4670" s="153"/>
    </row>
    <row r="4671" spans="1:19" ht="150">
      <c r="A4671" s="277" t="s">
        <v>25424</v>
      </c>
      <c r="B4671" s="253" t="s">
        <v>153</v>
      </c>
      <c r="C4671" s="93" t="s">
        <v>12422</v>
      </c>
      <c r="D4671" s="93" t="s">
        <v>12423</v>
      </c>
      <c r="E4671" s="148">
        <f ca="1">IFERROR(__xludf.DUMMYFUNCTION(" VLOOKUP(A4745, IMPORTRANGE(""https://docs.google.com/spreadsheets/d/1fj_Bhi2XPL3siwIh4sx4VRLAe31yD50oKdj5UlRYW0c/"", ""Сводка!A:AA""), 5, FALSE)"),240)</f>
        <v>240</v>
      </c>
      <c r="F4671" s="148" t="s">
        <v>108</v>
      </c>
      <c r="G4671" s="147">
        <f ca="1">IFERROR(__xludf.DUMMYFUNCTION(" VLOOKUP(A4745, IMPORTRANGE(""https://docs.google.com/spreadsheets/d/1QNLbnkR_AongFt22vMfNzfpjZ0CjpI8QI-w0wBnYA1w/"", ""Инфа!A:AA""), 6, FALSE)"),2024)</f>
        <v>2024</v>
      </c>
      <c r="H4671" s="150">
        <v>19400</v>
      </c>
      <c r="I4671" s="151" t="s">
        <v>12424</v>
      </c>
      <c r="J4671" s="93" t="s">
        <v>12425</v>
      </c>
      <c r="K4671" s="153"/>
      <c r="L4671" s="153"/>
      <c r="M4671" s="153"/>
      <c r="N4671" s="153"/>
      <c r="O4671" s="153"/>
      <c r="P4671" s="153"/>
      <c r="Q4671" s="153"/>
      <c r="R4671" s="153"/>
      <c r="S4671" s="153"/>
    </row>
    <row r="4672" spans="1:19" ht="262.5">
      <c r="A4672" s="277" t="s">
        <v>25424</v>
      </c>
      <c r="B4672" s="253" t="s">
        <v>153</v>
      </c>
      <c r="C4672" s="96" t="s">
        <v>12426</v>
      </c>
      <c r="D4672" s="96" t="s">
        <v>12427</v>
      </c>
      <c r="E4672" s="148">
        <f ca="1">IFERROR(__xludf.DUMMYFUNCTION(" VLOOKUP(A4746, IMPORTRANGE(""https://docs.google.com/spreadsheets/d/1fj_Bhi2XPL3siwIh4sx4VRLAe31yD50oKdj5UlRYW0c/"", ""Сводка!A:AA""), 5, FALSE)"),312)</f>
        <v>312</v>
      </c>
      <c r="F4672" s="148" t="s">
        <v>456</v>
      </c>
      <c r="G4672" s="147">
        <f ca="1">IFERROR(__xludf.DUMMYFUNCTION(" VLOOKUP(A4746, IMPORTRANGE(""https://docs.google.com/spreadsheets/d/1QNLbnkR_AongFt22vMfNzfpjZ0CjpI8QI-w0wBnYA1w/"", ""Инфа!A:AA""), 6, FALSE)"),2024)</f>
        <v>2024</v>
      </c>
      <c r="H4672" s="150">
        <v>14400</v>
      </c>
      <c r="I4672" s="151" t="s">
        <v>72</v>
      </c>
      <c r="J4672" s="93" t="s">
        <v>12428</v>
      </c>
      <c r="K4672" s="153"/>
      <c r="L4672" s="153"/>
      <c r="M4672" s="153"/>
      <c r="N4672" s="153"/>
      <c r="O4672" s="153"/>
      <c r="P4672" s="153"/>
      <c r="Q4672" s="153"/>
      <c r="R4672" s="153"/>
      <c r="S4672" s="153"/>
    </row>
    <row r="4673" spans="1:19" ht="243.75">
      <c r="A4673" s="277" t="s">
        <v>25424</v>
      </c>
      <c r="B4673" s="254" t="s">
        <v>153</v>
      </c>
      <c r="C4673" s="96" t="s">
        <v>12429</v>
      </c>
      <c r="D4673" s="96" t="s">
        <v>12430</v>
      </c>
      <c r="E4673" s="148">
        <f ca="1">IFERROR(__xludf.DUMMYFUNCTION(" VLOOKUP(A4747, IMPORTRANGE(""https://docs.google.com/spreadsheets/d/1fj_Bhi2XPL3siwIh4sx4VRLAe31yD50oKdj5UlRYW0c/"", ""Сводка!A:AA""), 5, FALSE)"),284)</f>
        <v>284</v>
      </c>
      <c r="F4673" s="148" t="s">
        <v>456</v>
      </c>
      <c r="G4673" s="147">
        <f ca="1">IFERROR(__xludf.DUMMYFUNCTION(" VLOOKUP(A4747, IMPORTRANGE(""https://docs.google.com/spreadsheets/d/1QNLbnkR_AongFt22vMfNzfpjZ0CjpI8QI-w0wBnYA1w/"", ""Инфа!A:AA""), 6, FALSE)"),2024)</f>
        <v>2024</v>
      </c>
      <c r="H4673" s="150">
        <v>22000</v>
      </c>
      <c r="I4673" s="151" t="s">
        <v>72</v>
      </c>
      <c r="J4673" s="96" t="s">
        <v>12431</v>
      </c>
      <c r="K4673" s="153"/>
      <c r="L4673" s="153"/>
      <c r="M4673" s="153"/>
      <c r="N4673" s="153"/>
      <c r="O4673" s="153"/>
      <c r="P4673" s="153"/>
      <c r="Q4673" s="153"/>
      <c r="R4673" s="153"/>
      <c r="S4673" s="153"/>
    </row>
    <row r="4674" spans="1:19" ht="168.75">
      <c r="A4674" s="277" t="s">
        <v>25424</v>
      </c>
      <c r="B4674" s="253" t="s">
        <v>400</v>
      </c>
      <c r="C4674" s="93" t="s">
        <v>12432</v>
      </c>
      <c r="D4674" s="93" t="s">
        <v>12433</v>
      </c>
      <c r="E4674" s="148">
        <f ca="1">IFERROR(__xludf.DUMMYFUNCTION(" VLOOKUP(A4748, IMPORTRANGE(""https://docs.google.com/spreadsheets/d/1fj_Bhi2XPL3siwIh4sx4VRLAe31yD50oKdj5UlRYW0c/"", ""Сводка!A:AA""), 5, FALSE)"),156)</f>
        <v>156</v>
      </c>
      <c r="F4674" s="148" t="s">
        <v>50</v>
      </c>
      <c r="G4674" s="147">
        <f ca="1">IFERROR(__xludf.DUMMYFUNCTION(" VLOOKUP(A4748, IMPORTRANGE(""https://docs.google.com/spreadsheets/d/1QNLbnkR_AongFt22vMfNzfpjZ0CjpI8QI-w0wBnYA1w/"", ""Инфа!A:AA""), 6, FALSE)"),2024)</f>
        <v>2024</v>
      </c>
      <c r="H4674" s="150">
        <v>14400</v>
      </c>
      <c r="I4674" s="151" t="s">
        <v>6200</v>
      </c>
      <c r="J4674" s="93" t="s">
        <v>12434</v>
      </c>
      <c r="K4674" s="153"/>
      <c r="L4674" s="153"/>
      <c r="M4674" s="153"/>
      <c r="N4674" s="153"/>
      <c r="O4674" s="153"/>
      <c r="P4674" s="153"/>
      <c r="Q4674" s="153"/>
      <c r="R4674" s="153"/>
      <c r="S4674" s="153"/>
    </row>
    <row r="4675" spans="1:19" ht="243.75">
      <c r="A4675" s="277" t="s">
        <v>25424</v>
      </c>
      <c r="B4675" s="253" t="s">
        <v>153</v>
      </c>
      <c r="C4675" s="93" t="s">
        <v>12435</v>
      </c>
      <c r="D4675" s="93" t="s">
        <v>10452</v>
      </c>
      <c r="E4675" s="148">
        <f ca="1">IFERROR(__xludf.DUMMYFUNCTION(" VLOOKUP(A4749, IMPORTRANGE(""https://docs.google.com/spreadsheets/d/1fj_Bhi2XPL3siwIh4sx4VRLAe31yD50oKdj5UlRYW0c/"", ""Сводка!A:AA""), 5, FALSE)"),188)</f>
        <v>188</v>
      </c>
      <c r="F4675" s="148" t="s">
        <v>50</v>
      </c>
      <c r="G4675" s="147">
        <f ca="1">IFERROR(__xludf.DUMMYFUNCTION(" VLOOKUP(A4749, IMPORTRANGE(""https://docs.google.com/spreadsheets/d/1QNLbnkR_AongFt22vMfNzfpjZ0CjpI8QI-w0wBnYA1w/"", ""Инфа!A:AA""), 6, FALSE)"),2024)</f>
        <v>2024</v>
      </c>
      <c r="H4675" s="150">
        <v>10600</v>
      </c>
      <c r="I4675" s="156" t="s">
        <v>3956</v>
      </c>
      <c r="J4675" s="93" t="s">
        <v>12436</v>
      </c>
      <c r="K4675" s="153"/>
      <c r="L4675" s="153"/>
      <c r="M4675" s="153"/>
      <c r="N4675" s="153"/>
      <c r="O4675" s="153"/>
      <c r="P4675" s="153"/>
      <c r="Q4675" s="153"/>
      <c r="R4675" s="153"/>
      <c r="S4675" s="153"/>
    </row>
    <row r="4676" spans="1:19" ht="225">
      <c r="A4676" s="277" t="s">
        <v>25424</v>
      </c>
      <c r="B4676" s="253" t="s">
        <v>153</v>
      </c>
      <c r="C4676" s="93" t="s">
        <v>12435</v>
      </c>
      <c r="D4676" s="93" t="s">
        <v>12437</v>
      </c>
      <c r="E4676" s="148">
        <f ca="1">IFERROR(__xludf.DUMMYFUNCTION(" VLOOKUP(A4750, IMPORTRANGE(""https://docs.google.com/spreadsheets/d/1fj_Bhi2XPL3siwIh4sx4VRLAe31yD50oKdj5UlRYW0c/"", ""Сводка!A:AA""), 5, FALSE)"),112)</f>
        <v>112</v>
      </c>
      <c r="F4676" s="148" t="s">
        <v>50</v>
      </c>
      <c r="G4676" s="147">
        <f ca="1">IFERROR(__xludf.DUMMYFUNCTION(" VLOOKUP(A4750, IMPORTRANGE(""https://docs.google.com/spreadsheets/d/1QNLbnkR_AongFt22vMfNzfpjZ0CjpI8QI-w0wBnYA1w/"", ""Инфа!A:AA""), 6, FALSE)"),2024)</f>
        <v>2024</v>
      </c>
      <c r="H4676" s="150">
        <v>11700</v>
      </c>
      <c r="I4676" s="156" t="s">
        <v>3956</v>
      </c>
      <c r="J4676" s="93" t="s">
        <v>12438</v>
      </c>
      <c r="K4676" s="153"/>
      <c r="L4676" s="153"/>
      <c r="M4676" s="153"/>
      <c r="N4676" s="153"/>
      <c r="O4676" s="153"/>
      <c r="P4676" s="153"/>
      <c r="Q4676" s="153"/>
      <c r="R4676" s="153"/>
      <c r="S4676" s="153"/>
    </row>
    <row r="4677" spans="1:19" ht="262.5">
      <c r="A4677" s="277" t="s">
        <v>25424</v>
      </c>
      <c r="B4677" s="253" t="s">
        <v>400</v>
      </c>
      <c r="C4677" s="93" t="s">
        <v>12435</v>
      </c>
      <c r="D4677" s="93" t="s">
        <v>12439</v>
      </c>
      <c r="E4677" s="148">
        <f ca="1">IFERROR(__xludf.DUMMYFUNCTION(" VLOOKUP(A4751, IMPORTRANGE(""https://docs.google.com/spreadsheets/d/1fj_Bhi2XPL3siwIh4sx4VRLAe31yD50oKdj5UlRYW0c/"", ""Сводка!A:AA""), 5, FALSE)"),112)</f>
        <v>112</v>
      </c>
      <c r="F4677" s="148" t="s">
        <v>50</v>
      </c>
      <c r="G4677" s="147">
        <f ca="1">IFERROR(__xludf.DUMMYFUNCTION(" VLOOKUP(A4751, IMPORTRANGE(""https://docs.google.com/spreadsheets/d/1QNLbnkR_AongFt22vMfNzfpjZ0CjpI8QI-w0wBnYA1w/"", ""Инфа!A:AA""), 6, FALSE)"),2024)</f>
        <v>2024</v>
      </c>
      <c r="H4677" s="150">
        <v>11700</v>
      </c>
      <c r="I4677" s="156" t="s">
        <v>3956</v>
      </c>
      <c r="J4677" s="93" t="s">
        <v>12440</v>
      </c>
      <c r="K4677" s="153"/>
      <c r="L4677" s="153"/>
      <c r="M4677" s="153"/>
      <c r="N4677" s="153"/>
      <c r="O4677" s="153"/>
      <c r="P4677" s="153"/>
      <c r="Q4677" s="153"/>
      <c r="R4677" s="153"/>
      <c r="S4677" s="153"/>
    </row>
    <row r="4678" spans="1:19" ht="168.75">
      <c r="A4678" s="277" t="s">
        <v>25424</v>
      </c>
      <c r="B4678" s="253" t="s">
        <v>153</v>
      </c>
      <c r="C4678" s="93" t="s">
        <v>12435</v>
      </c>
      <c r="D4678" s="93" t="s">
        <v>12441</v>
      </c>
      <c r="E4678" s="148">
        <f ca="1">IFERROR(__xludf.DUMMYFUNCTION(" VLOOKUP(A4752, IMPORTRANGE(""https://docs.google.com/spreadsheets/d/1fj_Bhi2XPL3siwIh4sx4VRLAe31yD50oKdj5UlRYW0c/"", ""Сводка!A:AA""), 5, FALSE)"),100)</f>
        <v>100</v>
      </c>
      <c r="F4678" s="148" t="s">
        <v>50</v>
      </c>
      <c r="G4678" s="147">
        <f ca="1">IFERROR(__xludf.DUMMYFUNCTION(" VLOOKUP(A4752, IMPORTRANGE(""https://docs.google.com/spreadsheets/d/1QNLbnkR_AongFt22vMfNzfpjZ0CjpI8QI-w0wBnYA1w/"", ""Инфа!A:AA""), 6, FALSE)"),2024)</f>
        <v>2024</v>
      </c>
      <c r="H4678" s="150">
        <v>11000</v>
      </c>
      <c r="I4678" s="156" t="s">
        <v>3956</v>
      </c>
      <c r="J4678" s="93" t="s">
        <v>12442</v>
      </c>
      <c r="K4678" s="153"/>
      <c r="L4678" s="153"/>
      <c r="M4678" s="153"/>
      <c r="N4678" s="153"/>
      <c r="O4678" s="153"/>
      <c r="P4678" s="153"/>
      <c r="Q4678" s="153"/>
      <c r="R4678" s="153"/>
      <c r="S4678" s="153"/>
    </row>
    <row r="4679" spans="1:19" ht="131.25">
      <c r="A4679" s="277" t="s">
        <v>25424</v>
      </c>
      <c r="B4679" s="253" t="s">
        <v>400</v>
      </c>
      <c r="C4679" s="93" t="s">
        <v>12435</v>
      </c>
      <c r="D4679" s="93" t="s">
        <v>12443</v>
      </c>
      <c r="E4679" s="148">
        <f ca="1">IFERROR(__xludf.DUMMYFUNCTION(" VLOOKUP(A4753, IMPORTRANGE(""https://docs.google.com/spreadsheets/d/1fj_Bhi2XPL3siwIh4sx4VRLAe31yD50oKdj5UlRYW0c/"", ""Сводка!A:AA""), 5, FALSE)"),92)</f>
        <v>92</v>
      </c>
      <c r="F4679" s="148" t="s">
        <v>403</v>
      </c>
      <c r="G4679" s="147">
        <f ca="1">IFERROR(__xludf.DUMMYFUNCTION(" VLOOKUP(A4753, IMPORTRANGE(""https://docs.google.com/spreadsheets/d/1QNLbnkR_AongFt22vMfNzfpjZ0CjpI8QI-w0wBnYA1w/"", ""Инфа!A:AA""), 6, FALSE)"),2024)</f>
        <v>2024</v>
      </c>
      <c r="H4679" s="150">
        <v>7800</v>
      </c>
      <c r="I4679" s="156" t="s">
        <v>3956</v>
      </c>
      <c r="J4679" s="93" t="s">
        <v>12444</v>
      </c>
      <c r="K4679" s="153"/>
      <c r="L4679" s="153"/>
      <c r="M4679" s="153"/>
      <c r="N4679" s="153"/>
      <c r="O4679" s="153"/>
      <c r="P4679" s="153"/>
      <c r="Q4679" s="153"/>
      <c r="R4679" s="153"/>
      <c r="S4679" s="153"/>
    </row>
    <row r="4680" spans="1:19" ht="93.75">
      <c r="A4680" s="277" t="s">
        <v>25424</v>
      </c>
      <c r="B4680" s="253" t="s">
        <v>153</v>
      </c>
      <c r="C4680" s="93" t="s">
        <v>12445</v>
      </c>
      <c r="D4680" s="93" t="s">
        <v>7428</v>
      </c>
      <c r="E4680" s="148">
        <f ca="1">IFERROR(__xludf.DUMMYFUNCTION(" VLOOKUP(A4754, IMPORTRANGE(""https://docs.google.com/spreadsheets/d/1fj_Bhi2XPL3siwIh4sx4VRLAe31yD50oKdj5UlRYW0c/"", ""Сводка!A:AA""), 5, FALSE)"),100)</f>
        <v>100</v>
      </c>
      <c r="F4680" s="148" t="s">
        <v>165</v>
      </c>
      <c r="G4680" s="147">
        <f ca="1">IFERROR(__xludf.DUMMYFUNCTION(" VLOOKUP(A4754, IMPORTRANGE(""https://docs.google.com/spreadsheets/d/1QNLbnkR_AongFt22vMfNzfpjZ0CjpI8QI-w0wBnYA1w/"", ""Инфа!A:AA""), 6, FALSE)"),2024)</f>
        <v>2024</v>
      </c>
      <c r="H4680" s="150">
        <v>11000</v>
      </c>
      <c r="I4680" s="156" t="s">
        <v>3956</v>
      </c>
      <c r="J4680" s="93" t="s">
        <v>12446</v>
      </c>
      <c r="K4680" s="153"/>
      <c r="L4680" s="153"/>
      <c r="M4680" s="153"/>
      <c r="N4680" s="153"/>
      <c r="O4680" s="153"/>
      <c r="P4680" s="153"/>
      <c r="Q4680" s="153"/>
      <c r="R4680" s="153"/>
      <c r="S4680" s="153"/>
    </row>
    <row r="4681" spans="1:19" ht="93.75">
      <c r="A4681" s="277" t="s">
        <v>25424</v>
      </c>
      <c r="B4681" s="253" t="s">
        <v>400</v>
      </c>
      <c r="C4681" s="93" t="s">
        <v>12447</v>
      </c>
      <c r="D4681" s="93" t="s">
        <v>12448</v>
      </c>
      <c r="E4681" s="148">
        <f ca="1">IFERROR(__xludf.DUMMYFUNCTION(" VLOOKUP(A4755, IMPORTRANGE(""https://docs.google.com/spreadsheets/d/1fj_Bhi2XPL3siwIh4sx4VRLAe31yD50oKdj5UlRYW0c/"", ""Сводка!A:AA""), 5, FALSE)"),168)</f>
        <v>168</v>
      </c>
      <c r="F4681" s="148" t="s">
        <v>415</v>
      </c>
      <c r="G4681" s="147">
        <f ca="1">IFERROR(__xludf.DUMMYFUNCTION(" VLOOKUP(A4755, IMPORTRANGE(""https://docs.google.com/spreadsheets/d/1QNLbnkR_AongFt22vMfNzfpjZ0CjpI8QI-w0wBnYA1w/"", ""Инфа!A:AA""), 6, FALSE)"),2024)</f>
        <v>2024</v>
      </c>
      <c r="H4681" s="150">
        <v>15100</v>
      </c>
      <c r="I4681" s="151" t="s">
        <v>340</v>
      </c>
      <c r="J4681" s="93" t="s">
        <v>12449</v>
      </c>
      <c r="K4681" s="153"/>
      <c r="L4681" s="153"/>
      <c r="M4681" s="153"/>
      <c r="N4681" s="153"/>
      <c r="O4681" s="153"/>
      <c r="P4681" s="153"/>
      <c r="Q4681" s="153"/>
      <c r="R4681" s="153"/>
      <c r="S4681" s="153"/>
    </row>
    <row r="4682" spans="1:19" ht="93.75">
      <c r="A4682" s="277" t="s">
        <v>25424</v>
      </c>
      <c r="B4682" s="253" t="s">
        <v>400</v>
      </c>
      <c r="C4682" s="93" t="s">
        <v>12450</v>
      </c>
      <c r="D4682" s="93" t="s">
        <v>12451</v>
      </c>
      <c r="E4682" s="148">
        <f ca="1">IFERROR(__xludf.DUMMYFUNCTION(" VLOOKUP(A4756, IMPORTRANGE(""https://docs.google.com/spreadsheets/d/1fj_Bhi2XPL3siwIh4sx4VRLAe31yD50oKdj5UlRYW0c/"", ""Сводка!A:AA""), 5, FALSE)"),192)</f>
        <v>192</v>
      </c>
      <c r="F4682" s="148" t="s">
        <v>108</v>
      </c>
      <c r="G4682" s="147">
        <f ca="1">IFERROR(__xludf.DUMMYFUNCTION(" VLOOKUP(A4756, IMPORTRANGE(""https://docs.google.com/spreadsheets/d/1QNLbnkR_AongFt22vMfNzfpjZ0CjpI8QI-w0wBnYA1w/"", ""Инфа!A:AA""), 6, FALSE)"),2024)</f>
        <v>2024</v>
      </c>
      <c r="H4682" s="150">
        <v>16500</v>
      </c>
      <c r="I4682" s="151" t="s">
        <v>747</v>
      </c>
      <c r="J4682" s="93" t="s">
        <v>12452</v>
      </c>
      <c r="K4682" s="153"/>
      <c r="L4682" s="153"/>
      <c r="M4682" s="153"/>
      <c r="N4682" s="153"/>
      <c r="O4682" s="153"/>
      <c r="P4682" s="153"/>
      <c r="Q4682" s="153"/>
      <c r="R4682" s="153"/>
      <c r="S4682" s="153"/>
    </row>
    <row r="4683" spans="1:19" ht="225">
      <c r="A4683" s="277" t="s">
        <v>25424</v>
      </c>
      <c r="B4683" s="253" t="s">
        <v>400</v>
      </c>
      <c r="C4683" s="93" t="s">
        <v>12453</v>
      </c>
      <c r="D4683" s="93" t="s">
        <v>12454</v>
      </c>
      <c r="E4683" s="148">
        <f ca="1">IFERROR(__xludf.DUMMYFUNCTION(" VLOOKUP(A4757, IMPORTRANGE(""https://docs.google.com/spreadsheets/d/1fj_Bhi2XPL3siwIh4sx4VRLAe31yD50oKdj5UlRYW0c/"", ""Сводка!A:AA""), 5, FALSE)"),80)</f>
        <v>80</v>
      </c>
      <c r="F4683" s="148" t="s">
        <v>403</v>
      </c>
      <c r="G4683" s="147">
        <f ca="1">IFERROR(__xludf.DUMMYFUNCTION(" VLOOKUP(A4757, IMPORTRANGE(""https://docs.google.com/spreadsheets/d/1QNLbnkR_AongFt22vMfNzfpjZ0CjpI8QI-w0wBnYA1w/"", ""Инфа!A:AA""), 6, FALSE)"),2024)</f>
        <v>2024</v>
      </c>
      <c r="H4683" s="150">
        <v>7400</v>
      </c>
      <c r="I4683" s="151" t="s">
        <v>1196</v>
      </c>
      <c r="J4683" s="93" t="s">
        <v>12455</v>
      </c>
      <c r="K4683" s="153"/>
      <c r="L4683" s="153"/>
      <c r="M4683" s="153"/>
      <c r="N4683" s="153"/>
      <c r="O4683" s="153"/>
      <c r="P4683" s="153"/>
      <c r="Q4683" s="153"/>
      <c r="R4683" s="153"/>
      <c r="S4683" s="153"/>
    </row>
    <row r="4684" spans="1:19" ht="150">
      <c r="A4684" s="277" t="s">
        <v>25424</v>
      </c>
      <c r="B4684" s="253" t="s">
        <v>400</v>
      </c>
      <c r="C4684" s="93" t="s">
        <v>12456</v>
      </c>
      <c r="D4684" s="93" t="s">
        <v>12457</v>
      </c>
      <c r="E4684" s="148">
        <f ca="1">IFERROR(__xludf.DUMMYFUNCTION(" VLOOKUP(A4758, IMPORTRANGE(""https://docs.google.com/spreadsheets/d/1fj_Bhi2XPL3siwIh4sx4VRLAe31yD50oKdj5UlRYW0c/"", ""Сводка!A:AA""), 5, FALSE)"),64)</f>
        <v>64</v>
      </c>
      <c r="F4684" s="148" t="s">
        <v>12458</v>
      </c>
      <c r="G4684" s="147">
        <f ca="1">IFERROR(__xludf.DUMMYFUNCTION(" VLOOKUP(A4758, IMPORTRANGE(""https://docs.google.com/spreadsheets/d/1QNLbnkR_AongFt22vMfNzfpjZ0CjpI8QI-w0wBnYA1w/"", ""Инфа!A:AA""), 6, FALSE)"),2024)</f>
        <v>2024</v>
      </c>
      <c r="H4684" s="150">
        <v>6900</v>
      </c>
      <c r="I4684" s="151" t="s">
        <v>79</v>
      </c>
      <c r="J4684" s="93" t="s">
        <v>12459</v>
      </c>
      <c r="K4684" s="153"/>
      <c r="L4684" s="153"/>
      <c r="M4684" s="153"/>
      <c r="N4684" s="153"/>
      <c r="O4684" s="153"/>
      <c r="P4684" s="153"/>
      <c r="Q4684" s="153"/>
      <c r="R4684" s="153"/>
      <c r="S4684" s="153"/>
    </row>
    <row r="4685" spans="1:19" ht="37.5">
      <c r="A4685" s="277" t="s">
        <v>25424</v>
      </c>
      <c r="B4685" s="253" t="s">
        <v>400</v>
      </c>
      <c r="C4685" s="93" t="s">
        <v>12460</v>
      </c>
      <c r="D4685" s="93" t="s">
        <v>12461</v>
      </c>
      <c r="E4685" s="148">
        <f ca="1">IFERROR(__xludf.DUMMYFUNCTION(" VLOOKUP(A4759, IMPORTRANGE(""https://docs.google.com/spreadsheets/d/1fj_Bhi2XPL3siwIh4sx4VRLAe31yD50oKdj5UlRYW0c/"", ""Сводка!A:AA""), 5, FALSE)"),148)</f>
        <v>148</v>
      </c>
      <c r="F4685" s="148" t="s">
        <v>466</v>
      </c>
      <c r="G4685" s="147">
        <f ca="1">IFERROR(__xludf.DUMMYFUNCTION(" VLOOKUP(A4759, IMPORTRANGE(""https://docs.google.com/spreadsheets/d/1QNLbnkR_AongFt22vMfNzfpjZ0CjpI8QI-w0wBnYA1w/"", ""Инфа!A:AA""), 6, FALSE)"),2024)</f>
        <v>2024</v>
      </c>
      <c r="H4685" s="150">
        <v>9400</v>
      </c>
      <c r="I4685" s="156" t="s">
        <v>596</v>
      </c>
      <c r="J4685" s="93"/>
      <c r="K4685" s="153"/>
      <c r="L4685" s="153"/>
      <c r="M4685" s="153"/>
      <c r="N4685" s="153"/>
      <c r="O4685" s="153"/>
      <c r="P4685" s="153"/>
      <c r="Q4685" s="153"/>
      <c r="R4685" s="153"/>
      <c r="S4685" s="153"/>
    </row>
    <row r="4686" spans="1:19" ht="36">
      <c r="A4686" s="277" t="s">
        <v>25424</v>
      </c>
      <c r="B4686" s="253" t="s">
        <v>400</v>
      </c>
      <c r="C4686" s="93" t="s">
        <v>12460</v>
      </c>
      <c r="D4686" s="93" t="s">
        <v>12462</v>
      </c>
      <c r="E4686" s="148">
        <f ca="1">IFERROR(__xludf.DUMMYFUNCTION(" VLOOKUP(A4760, IMPORTRANGE(""https://docs.google.com/spreadsheets/d/1fj_Bhi2XPL3siwIh4sx4VRLAe31yD50oKdj5UlRYW0c/"", ""Сводка!A:AA""), 5, FALSE)"),96)</f>
        <v>96</v>
      </c>
      <c r="F4686" s="148" t="s">
        <v>466</v>
      </c>
      <c r="G4686" s="147">
        <f ca="1">IFERROR(__xludf.DUMMYFUNCTION(" VLOOKUP(A4760, IMPORTRANGE(""https://docs.google.com/spreadsheets/d/1QNLbnkR_AongFt22vMfNzfpjZ0CjpI8QI-w0wBnYA1w/"", ""Инфа!A:AA""), 6, FALSE)"),2024)</f>
        <v>2024</v>
      </c>
      <c r="H4686" s="150">
        <v>7900</v>
      </c>
      <c r="I4686" s="156" t="s">
        <v>6015</v>
      </c>
      <c r="J4686" s="93"/>
      <c r="K4686" s="153"/>
      <c r="L4686" s="153"/>
      <c r="M4686" s="153"/>
      <c r="N4686" s="153"/>
      <c r="O4686" s="153"/>
      <c r="P4686" s="153"/>
      <c r="Q4686" s="153"/>
      <c r="R4686" s="153"/>
      <c r="S4686" s="153"/>
    </row>
    <row r="4687" spans="1:19" ht="206.25">
      <c r="A4687" s="277" t="s">
        <v>25424</v>
      </c>
      <c r="B4687" s="253" t="s">
        <v>400</v>
      </c>
      <c r="C4687" s="93" t="s">
        <v>12463</v>
      </c>
      <c r="D4687" s="93" t="s">
        <v>12464</v>
      </c>
      <c r="E4687" s="148">
        <f ca="1">IFERROR(__xludf.DUMMYFUNCTION(" VLOOKUP(A4761, IMPORTRANGE(""https://docs.google.com/spreadsheets/d/1fj_Bhi2XPL3siwIh4sx4VRLAe31yD50oKdj5UlRYW0c/"", ""Сводка!A:AA""), 5, FALSE)"),280)</f>
        <v>280</v>
      </c>
      <c r="F4687" s="148" t="s">
        <v>415</v>
      </c>
      <c r="G4687" s="147">
        <f ca="1">IFERROR(__xludf.DUMMYFUNCTION(" VLOOKUP(A4761, IMPORTRANGE(""https://docs.google.com/spreadsheets/d/1QNLbnkR_AongFt22vMfNzfpjZ0CjpI8QI-w0wBnYA1w/"", ""Инфа!A:AA""), 6, FALSE)"),2024)</f>
        <v>2024</v>
      </c>
      <c r="H4687" s="150">
        <v>13400</v>
      </c>
      <c r="I4687" s="151" t="s">
        <v>489</v>
      </c>
      <c r="J4687" s="93" t="s">
        <v>12465</v>
      </c>
      <c r="K4687" s="153"/>
      <c r="L4687" s="153"/>
      <c r="M4687" s="153"/>
      <c r="N4687" s="153"/>
      <c r="O4687" s="153"/>
      <c r="P4687" s="153"/>
      <c r="Q4687" s="153"/>
      <c r="R4687" s="153"/>
      <c r="S4687" s="153"/>
    </row>
    <row r="4688" spans="1:19" ht="206.25">
      <c r="A4688" s="277" t="s">
        <v>25424</v>
      </c>
      <c r="B4688" s="253" t="s">
        <v>400</v>
      </c>
      <c r="C4688" s="93" t="s">
        <v>12463</v>
      </c>
      <c r="D4688" s="93" t="s">
        <v>12466</v>
      </c>
      <c r="E4688" s="148">
        <f ca="1">IFERROR(__xludf.DUMMYFUNCTION(" VLOOKUP(A4762, IMPORTRANGE(""https://docs.google.com/spreadsheets/d/1fj_Bhi2XPL3siwIh4sx4VRLAe31yD50oKdj5UlRYW0c/"", ""Сводка!A:AA""), 5, FALSE)"),280)</f>
        <v>280</v>
      </c>
      <c r="F4688" s="148" t="s">
        <v>415</v>
      </c>
      <c r="G4688" s="147">
        <f ca="1">IFERROR(__xludf.DUMMYFUNCTION(" VLOOKUP(A4762, IMPORTRANGE(""https://docs.google.com/spreadsheets/d/1QNLbnkR_AongFt22vMfNzfpjZ0CjpI8QI-w0wBnYA1w/"", ""Инфа!A:AA""), 6, FALSE)"),2024)</f>
        <v>2024</v>
      </c>
      <c r="H4688" s="150">
        <v>13400</v>
      </c>
      <c r="I4688" s="151" t="s">
        <v>489</v>
      </c>
      <c r="J4688" s="93" t="s">
        <v>12465</v>
      </c>
      <c r="K4688" s="153"/>
      <c r="L4688" s="153"/>
      <c r="M4688" s="153"/>
      <c r="N4688" s="153"/>
      <c r="O4688" s="153"/>
      <c r="P4688" s="153"/>
      <c r="Q4688" s="153"/>
      <c r="R4688" s="153"/>
      <c r="S4688" s="153"/>
    </row>
    <row r="4689" spans="1:19" ht="37.5">
      <c r="A4689" s="277" t="s">
        <v>25424</v>
      </c>
      <c r="B4689" s="253" t="s">
        <v>400</v>
      </c>
      <c r="C4689" s="93" t="s">
        <v>12467</v>
      </c>
      <c r="D4689" s="93" t="s">
        <v>12468</v>
      </c>
      <c r="E4689" s="148">
        <f ca="1">IFERROR(__xludf.DUMMYFUNCTION(" VLOOKUP(A4763, IMPORTRANGE(""https://docs.google.com/spreadsheets/d/1fj_Bhi2XPL3siwIh4sx4VRLAe31yD50oKdj5UlRYW0c/"", ""Сводка!A:AA""), 5, FALSE)"),152)</f>
        <v>152</v>
      </c>
      <c r="F4689" s="148" t="s">
        <v>415</v>
      </c>
      <c r="G4689" s="147">
        <f ca="1">IFERROR(__xludf.DUMMYFUNCTION(" VLOOKUP(A4763, IMPORTRANGE(""https://docs.google.com/spreadsheets/d/1QNLbnkR_AongFt22vMfNzfpjZ0CjpI8QI-w0wBnYA1w/"", ""Инфа!A:AA""), 6, FALSE)"),2024)</f>
        <v>2024</v>
      </c>
      <c r="H4689" s="150">
        <v>9600</v>
      </c>
      <c r="I4689" s="151" t="s">
        <v>404</v>
      </c>
      <c r="J4689" s="93"/>
      <c r="K4689" s="153"/>
      <c r="L4689" s="153"/>
      <c r="M4689" s="153"/>
      <c r="N4689" s="153"/>
      <c r="O4689" s="153"/>
      <c r="P4689" s="153"/>
      <c r="Q4689" s="153"/>
      <c r="R4689" s="153"/>
      <c r="S4689" s="153"/>
    </row>
    <row r="4690" spans="1:19" ht="37.5">
      <c r="A4690" s="277" t="s">
        <v>25424</v>
      </c>
      <c r="B4690" s="253" t="s">
        <v>400</v>
      </c>
      <c r="C4690" s="93" t="s">
        <v>12467</v>
      </c>
      <c r="D4690" s="93" t="s">
        <v>12469</v>
      </c>
      <c r="E4690" s="148">
        <f ca="1">IFERROR(__xludf.DUMMYFUNCTION(" VLOOKUP(A4764, IMPORTRANGE(""https://docs.google.com/spreadsheets/d/1fj_Bhi2XPL3siwIh4sx4VRLAe31yD50oKdj5UlRYW0c/"", ""Сводка!A:AA""), 5, FALSE)"),168)</f>
        <v>168</v>
      </c>
      <c r="F4690" s="148" t="s">
        <v>415</v>
      </c>
      <c r="G4690" s="147">
        <f ca="1">IFERROR(__xludf.DUMMYFUNCTION(" VLOOKUP(A4764, IMPORTRANGE(""https://docs.google.com/spreadsheets/d/1QNLbnkR_AongFt22vMfNzfpjZ0CjpI8QI-w0wBnYA1w/"", ""Инфа!A:AA""), 6, FALSE)"),2024)</f>
        <v>2024</v>
      </c>
      <c r="H4690" s="150">
        <v>15100</v>
      </c>
      <c r="I4690" s="151" t="s">
        <v>404</v>
      </c>
      <c r="J4690" s="93" t="s">
        <v>12470</v>
      </c>
      <c r="K4690" s="153"/>
      <c r="L4690" s="153"/>
      <c r="M4690" s="153"/>
      <c r="N4690" s="153"/>
      <c r="O4690" s="153"/>
      <c r="P4690" s="153"/>
      <c r="Q4690" s="153"/>
      <c r="R4690" s="153"/>
      <c r="S4690" s="153"/>
    </row>
    <row r="4691" spans="1:19" ht="75">
      <c r="A4691" s="277" t="s">
        <v>25424</v>
      </c>
      <c r="B4691" s="253" t="s">
        <v>400</v>
      </c>
      <c r="C4691" s="93" t="s">
        <v>12467</v>
      </c>
      <c r="D4691" s="93" t="s">
        <v>12471</v>
      </c>
      <c r="E4691" s="148">
        <f ca="1">IFERROR(__xludf.DUMMYFUNCTION(" VLOOKUP(A4765, IMPORTRANGE(""https://docs.google.com/spreadsheets/d/1fj_Bhi2XPL3siwIh4sx4VRLAe31yD50oKdj5UlRYW0c/"", ""Сводка!A:AA""), 5, FALSE)"),184)</f>
        <v>184</v>
      </c>
      <c r="F4691" s="148" t="s">
        <v>415</v>
      </c>
      <c r="G4691" s="147">
        <f ca="1">IFERROR(__xludf.DUMMYFUNCTION(" VLOOKUP(A4765, IMPORTRANGE(""https://docs.google.com/spreadsheets/d/1QNLbnkR_AongFt22vMfNzfpjZ0CjpI8QI-w0wBnYA1w/"", ""Инфа!A:AA""), 6, FALSE)"),2024)</f>
        <v>2024</v>
      </c>
      <c r="H4691" s="150">
        <v>10500</v>
      </c>
      <c r="I4691" s="151" t="s">
        <v>404</v>
      </c>
      <c r="J4691" s="93"/>
      <c r="K4691" s="153"/>
      <c r="L4691" s="153"/>
      <c r="M4691" s="153"/>
      <c r="N4691" s="153"/>
      <c r="O4691" s="153"/>
      <c r="P4691" s="153"/>
      <c r="Q4691" s="153"/>
      <c r="R4691" s="153"/>
      <c r="S4691" s="153"/>
    </row>
    <row r="4692" spans="1:19" ht="150">
      <c r="A4692" s="277" t="s">
        <v>25424</v>
      </c>
      <c r="B4692" s="253" t="s">
        <v>400</v>
      </c>
      <c r="C4692" s="93" t="s">
        <v>12472</v>
      </c>
      <c r="D4692" s="93" t="s">
        <v>12473</v>
      </c>
      <c r="E4692" s="148">
        <f ca="1">IFERROR(__xludf.DUMMYFUNCTION(" VLOOKUP(A4766, IMPORTRANGE(""https://docs.google.com/spreadsheets/d/1fj_Bhi2XPL3siwIh4sx4VRLAe31yD50oKdj5UlRYW0c/"", ""Сводка!A:AA""), 5, FALSE)"),164)</f>
        <v>164</v>
      </c>
      <c r="F4692" s="148" t="s">
        <v>26</v>
      </c>
      <c r="G4692" s="147">
        <f ca="1">IFERROR(__xludf.DUMMYFUNCTION(" VLOOKUP(A4766, IMPORTRANGE(""https://docs.google.com/spreadsheets/d/1QNLbnkR_AongFt22vMfNzfpjZ0CjpI8QI-w0wBnYA1w/"", ""Инфа!A:AA""), 6, FALSE)"),2024)</f>
        <v>2024</v>
      </c>
      <c r="H4692" s="150">
        <v>9900</v>
      </c>
      <c r="I4692" s="151" t="s">
        <v>1228</v>
      </c>
      <c r="J4692" s="93" t="s">
        <v>12474</v>
      </c>
      <c r="K4692" s="153"/>
      <c r="L4692" s="153"/>
      <c r="M4692" s="153"/>
      <c r="N4692" s="153"/>
      <c r="O4692" s="153"/>
      <c r="P4692" s="153"/>
      <c r="Q4692" s="153"/>
      <c r="R4692" s="153"/>
      <c r="S4692" s="153"/>
    </row>
    <row r="4693" spans="1:19" ht="168.75">
      <c r="A4693" s="277" t="s">
        <v>25424</v>
      </c>
      <c r="B4693" s="253" t="s">
        <v>400</v>
      </c>
      <c r="C4693" s="93" t="s">
        <v>12475</v>
      </c>
      <c r="D4693" s="93" t="s">
        <v>12476</v>
      </c>
      <c r="E4693" s="148">
        <f ca="1">IFERROR(__xludf.DUMMYFUNCTION(" VLOOKUP(A4767, IMPORTRANGE(""https://docs.google.com/spreadsheets/d/1fj_Bhi2XPL3siwIh4sx4VRLAe31yD50oKdj5UlRYW0c/"", ""Сводка!A:AA""), 5, FALSE)"),160)</f>
        <v>160</v>
      </c>
      <c r="F4693" s="148" t="s">
        <v>108</v>
      </c>
      <c r="G4693" s="147">
        <f ca="1">IFERROR(__xludf.DUMMYFUNCTION(" VLOOKUP(A4767, IMPORTRANGE(""https://docs.google.com/spreadsheets/d/1QNLbnkR_AongFt22vMfNzfpjZ0CjpI8QI-w0wBnYA1w/"", ""Инфа!A:AA""), 6, FALSE)"),2024)</f>
        <v>2024</v>
      </c>
      <c r="H4693" s="150">
        <v>14600</v>
      </c>
      <c r="I4693" s="151" t="s">
        <v>234</v>
      </c>
      <c r="J4693" s="93" t="s">
        <v>12477</v>
      </c>
      <c r="K4693" s="153"/>
      <c r="L4693" s="153"/>
      <c r="M4693" s="153"/>
      <c r="N4693" s="153"/>
      <c r="O4693" s="153"/>
      <c r="P4693" s="153"/>
      <c r="Q4693" s="153"/>
      <c r="R4693" s="153"/>
      <c r="S4693" s="153"/>
    </row>
    <row r="4694" spans="1:19" ht="131.25">
      <c r="A4694" s="277" t="s">
        <v>25424</v>
      </c>
      <c r="B4694" s="253" t="s">
        <v>153</v>
      </c>
      <c r="C4694" s="93" t="s">
        <v>12478</v>
      </c>
      <c r="D4694" s="93" t="s">
        <v>12479</v>
      </c>
      <c r="E4694" s="148">
        <f ca="1">IFERROR(__xludf.DUMMYFUNCTION(" VLOOKUP(A4768, IMPORTRANGE(""https://docs.google.com/spreadsheets/d/1fj_Bhi2XPL3siwIh4sx4VRLAe31yD50oKdj5UlRYW0c/"", ""Сводка!A:AA""), 5, FALSE)"),144)</f>
        <v>144</v>
      </c>
      <c r="F4694" s="148" t="s">
        <v>50</v>
      </c>
      <c r="G4694" s="147">
        <f ca="1">IFERROR(__xludf.DUMMYFUNCTION(" VLOOKUP(A4768, IMPORTRANGE(""https://docs.google.com/spreadsheets/d/1QNLbnkR_AongFt22vMfNzfpjZ0CjpI8QI-w0wBnYA1w/"", ""Инфа!A:AA""), 6, FALSE)"),2024)</f>
        <v>2024</v>
      </c>
      <c r="H4694" s="150">
        <v>9300</v>
      </c>
      <c r="I4694" s="156" t="s">
        <v>497</v>
      </c>
      <c r="J4694" s="93"/>
      <c r="K4694" s="153"/>
      <c r="L4694" s="153"/>
      <c r="M4694" s="153"/>
      <c r="N4694" s="153"/>
      <c r="O4694" s="153"/>
      <c r="P4694" s="153"/>
      <c r="Q4694" s="153"/>
      <c r="R4694" s="153"/>
      <c r="S4694" s="153"/>
    </row>
    <row r="4695" spans="1:19" ht="131.25">
      <c r="A4695" s="277" t="s">
        <v>25424</v>
      </c>
      <c r="B4695" s="253" t="s">
        <v>400</v>
      </c>
      <c r="C4695" s="93" t="s">
        <v>12480</v>
      </c>
      <c r="D4695" s="93" t="s">
        <v>12481</v>
      </c>
      <c r="E4695" s="148">
        <f ca="1">IFERROR(__xludf.DUMMYFUNCTION(" VLOOKUP(A4769, IMPORTRANGE(""https://docs.google.com/spreadsheets/d/1fj_Bhi2XPL3siwIh4sx4VRLAe31yD50oKdj5UlRYW0c/"", ""Сводка!A:AA""), 5, FALSE)"),244)</f>
        <v>244</v>
      </c>
      <c r="F4695" s="148" t="s">
        <v>11136</v>
      </c>
      <c r="G4695" s="147">
        <f ca="1">IFERROR(__xludf.DUMMYFUNCTION(" VLOOKUP(A4769, IMPORTRANGE(""https://docs.google.com/spreadsheets/d/1QNLbnkR_AongFt22vMfNzfpjZ0CjpI8QI-w0wBnYA1w/"", ""Инфа!A:AA""), 6, FALSE)"),2024)</f>
        <v>2024</v>
      </c>
      <c r="H4695" s="150">
        <v>12300</v>
      </c>
      <c r="I4695" s="151" t="s">
        <v>161</v>
      </c>
      <c r="J4695" s="93" t="s">
        <v>12482</v>
      </c>
      <c r="K4695" s="153"/>
      <c r="L4695" s="153"/>
      <c r="M4695" s="153"/>
      <c r="N4695" s="153"/>
      <c r="O4695" s="153"/>
      <c r="P4695" s="153"/>
      <c r="Q4695" s="153"/>
      <c r="R4695" s="153"/>
      <c r="S4695" s="153"/>
    </row>
    <row r="4696" spans="1:19" ht="37.5">
      <c r="A4696" s="277" t="s">
        <v>25424</v>
      </c>
      <c r="B4696" s="253" t="s">
        <v>153</v>
      </c>
      <c r="C4696" s="93" t="s">
        <v>12483</v>
      </c>
      <c r="D4696" s="93" t="s">
        <v>1494</v>
      </c>
      <c r="E4696" s="148">
        <f ca="1">IFERROR(__xludf.DUMMYFUNCTION(" VLOOKUP(A4770, IMPORTRANGE(""https://docs.google.com/spreadsheets/d/1fj_Bhi2XPL3siwIh4sx4VRLAe31yD50oKdj5UlRYW0c/"", ""Сводка!A:AA""), 5, FALSE)"),172)</f>
        <v>172</v>
      </c>
      <c r="F4696" s="148" t="s">
        <v>50</v>
      </c>
      <c r="G4696" s="147">
        <f ca="1">IFERROR(__xludf.DUMMYFUNCTION(" VLOOKUP(A4770, IMPORTRANGE(""https://docs.google.com/spreadsheets/d/1QNLbnkR_AongFt22vMfNzfpjZ0CjpI8QI-w0wBnYA1w/"", ""Инфа!A:AA""), 6, FALSE)"),2024)</f>
        <v>2024</v>
      </c>
      <c r="H4696" s="150">
        <v>10200</v>
      </c>
      <c r="I4696" s="151" t="s">
        <v>291</v>
      </c>
      <c r="J4696" s="93"/>
      <c r="K4696" s="153"/>
      <c r="L4696" s="153"/>
      <c r="M4696" s="153"/>
      <c r="N4696" s="153"/>
      <c r="O4696" s="153"/>
      <c r="P4696" s="153"/>
      <c r="Q4696" s="153"/>
      <c r="R4696" s="153"/>
      <c r="S4696" s="153"/>
    </row>
    <row r="4697" spans="1:19" ht="112.5">
      <c r="A4697" s="277" t="s">
        <v>25424</v>
      </c>
      <c r="B4697" s="253" t="s">
        <v>400</v>
      </c>
      <c r="C4697" s="93" t="s">
        <v>12484</v>
      </c>
      <c r="D4697" s="93" t="s">
        <v>12485</v>
      </c>
      <c r="E4697" s="148">
        <f ca="1">IFERROR(__xludf.DUMMYFUNCTION(" VLOOKUP(A4771, IMPORTRANGE(""https://docs.google.com/spreadsheets/d/1fj_Bhi2XPL3siwIh4sx4VRLAe31yD50oKdj5UlRYW0c/"", ""Сводка!A:AA""), 5, FALSE)"),216)</f>
        <v>216</v>
      </c>
      <c r="F4697" s="148" t="s">
        <v>403</v>
      </c>
      <c r="G4697" s="147">
        <f ca="1">IFERROR(__xludf.DUMMYFUNCTION(" VLOOKUP(A4771, IMPORTRANGE(""https://docs.google.com/spreadsheets/d/1QNLbnkR_AongFt22vMfNzfpjZ0CjpI8QI-w0wBnYA1w/"", ""Инфа!A:AA""), 6, FALSE)"),2024)</f>
        <v>2024</v>
      </c>
      <c r="H4697" s="150">
        <v>18000</v>
      </c>
      <c r="I4697" s="156" t="s">
        <v>171</v>
      </c>
      <c r="J4697" s="93" t="s">
        <v>12486</v>
      </c>
      <c r="K4697" s="153"/>
      <c r="L4697" s="153"/>
      <c r="M4697" s="153"/>
      <c r="N4697" s="153"/>
      <c r="O4697" s="153"/>
      <c r="P4697" s="153"/>
      <c r="Q4697" s="153"/>
      <c r="R4697" s="153"/>
      <c r="S4697" s="153"/>
    </row>
    <row r="4698" spans="1:19" ht="168.75">
      <c r="A4698" s="277" t="s">
        <v>25424</v>
      </c>
      <c r="B4698" s="253" t="s">
        <v>1885</v>
      </c>
      <c r="C4698" s="93" t="s">
        <v>12487</v>
      </c>
      <c r="D4698" s="93" t="s">
        <v>12488</v>
      </c>
      <c r="E4698" s="148">
        <f ca="1">IFERROR(__xludf.DUMMYFUNCTION(" VLOOKUP(A4772, IMPORTRANGE(""https://docs.google.com/spreadsheets/d/1fj_Bhi2XPL3siwIh4sx4VRLAe31yD50oKdj5UlRYW0c/"", ""Сводка!A:AA""), 5, FALSE)"),240)</f>
        <v>240</v>
      </c>
      <c r="F4698" s="148" t="s">
        <v>165</v>
      </c>
      <c r="G4698" s="147">
        <f ca="1">IFERROR(__xludf.DUMMYFUNCTION(" VLOOKUP(A4772, IMPORTRANGE(""https://docs.google.com/spreadsheets/d/1QNLbnkR_AongFt22vMfNzfpjZ0CjpI8QI-w0wBnYA1w/"", ""Инфа!A:AA""), 6, FALSE)"),2024)</f>
        <v>2024</v>
      </c>
      <c r="H4698" s="150">
        <v>12200</v>
      </c>
      <c r="I4698" s="151" t="s">
        <v>1317</v>
      </c>
      <c r="J4698" s="93" t="s">
        <v>12489</v>
      </c>
      <c r="K4698" s="153"/>
      <c r="L4698" s="153"/>
      <c r="M4698" s="153"/>
      <c r="N4698" s="153"/>
      <c r="O4698" s="153"/>
      <c r="P4698" s="153"/>
      <c r="Q4698" s="153"/>
      <c r="R4698" s="153"/>
      <c r="S4698" s="153"/>
    </row>
    <row r="4699" spans="1:19" ht="300">
      <c r="A4699" s="277" t="s">
        <v>25424</v>
      </c>
      <c r="B4699" s="253" t="s">
        <v>153</v>
      </c>
      <c r="C4699" s="93" t="s">
        <v>12490</v>
      </c>
      <c r="D4699" s="93" t="s">
        <v>12491</v>
      </c>
      <c r="E4699" s="148">
        <f ca="1">IFERROR(__xludf.DUMMYFUNCTION(" VLOOKUP(A4773, IMPORTRANGE(""https://docs.google.com/spreadsheets/d/1fj_Bhi2XPL3siwIh4sx4VRLAe31yD50oKdj5UlRYW0c/"", ""Сводка!A:AA""), 5, FALSE)"),204)</f>
        <v>204</v>
      </c>
      <c r="F4699" s="148" t="s">
        <v>108</v>
      </c>
      <c r="G4699" s="147">
        <f ca="1">IFERROR(__xludf.DUMMYFUNCTION(" VLOOKUP(A4773, IMPORTRANGE(""https://docs.google.com/spreadsheets/d/1QNLbnkR_AongFt22vMfNzfpjZ0CjpI8QI-w0wBnYA1w/"", ""Инфа!A:AA""), 6, FALSE)"),2024)</f>
        <v>2024</v>
      </c>
      <c r="H4699" s="150">
        <v>17200</v>
      </c>
      <c r="I4699" s="151" t="s">
        <v>234</v>
      </c>
      <c r="J4699" s="93" t="s">
        <v>12492</v>
      </c>
      <c r="K4699" s="153"/>
      <c r="L4699" s="153"/>
      <c r="M4699" s="153"/>
      <c r="N4699" s="153"/>
      <c r="O4699" s="153"/>
      <c r="P4699" s="153"/>
      <c r="Q4699" s="153"/>
      <c r="R4699" s="153"/>
      <c r="S4699" s="153"/>
    </row>
    <row r="4700" spans="1:19" ht="300">
      <c r="A4700" s="277" t="s">
        <v>25424</v>
      </c>
      <c r="B4700" s="254" t="s">
        <v>153</v>
      </c>
      <c r="C4700" s="96" t="s">
        <v>12493</v>
      </c>
      <c r="D4700" s="96" t="s">
        <v>12494</v>
      </c>
      <c r="E4700" s="148">
        <f ca="1">IFERROR(__xludf.DUMMYFUNCTION(" VLOOKUP(A4774, IMPORTRANGE(""https://docs.google.com/spreadsheets/d/1fj_Bhi2XPL3siwIh4sx4VRLAe31yD50oKdj5UlRYW0c/"", ""Сводка!A:AA""), 5, FALSE)"),164)</f>
        <v>164</v>
      </c>
      <c r="F4700" s="165" t="s">
        <v>108</v>
      </c>
      <c r="G4700" s="147">
        <f ca="1">IFERROR(__xludf.DUMMYFUNCTION(" VLOOKUP(A4774, IMPORTRANGE(""https://docs.google.com/spreadsheets/d/1QNLbnkR_AongFt22vMfNzfpjZ0CjpI8QI-w0wBnYA1w/"", ""Инфа!A:AA""), 6, FALSE)"),2024)</f>
        <v>2024</v>
      </c>
      <c r="H4700" s="150">
        <v>14800</v>
      </c>
      <c r="I4700" s="151" t="s">
        <v>1317</v>
      </c>
      <c r="J4700" s="96" t="s">
        <v>12495</v>
      </c>
      <c r="K4700" s="153"/>
      <c r="L4700" s="153"/>
      <c r="M4700" s="153"/>
      <c r="N4700" s="153"/>
      <c r="O4700" s="153"/>
      <c r="P4700" s="153"/>
      <c r="Q4700" s="153"/>
      <c r="R4700" s="153"/>
      <c r="S4700" s="153"/>
    </row>
    <row r="4701" spans="1:19" ht="112.5">
      <c r="A4701" s="277" t="s">
        <v>25424</v>
      </c>
      <c r="B4701" s="253" t="s">
        <v>400</v>
      </c>
      <c r="C4701" s="93" t="s">
        <v>12496</v>
      </c>
      <c r="D4701" s="93" t="s">
        <v>12497</v>
      </c>
      <c r="E4701" s="148">
        <f ca="1">IFERROR(__xludf.DUMMYFUNCTION(" VLOOKUP(A4775, IMPORTRANGE(""https://docs.google.com/spreadsheets/d/1fj_Bhi2XPL3siwIh4sx4VRLAe31yD50oKdj5UlRYW0c/"", ""Сводка!A:AA""), 5, FALSE)"),208)</f>
        <v>208</v>
      </c>
      <c r="F4701" s="148" t="s">
        <v>12498</v>
      </c>
      <c r="G4701" s="147">
        <f ca="1">IFERROR(__xludf.DUMMYFUNCTION(" VLOOKUP(A4775, IMPORTRANGE(""https://docs.google.com/spreadsheets/d/1QNLbnkR_AongFt22vMfNzfpjZ0CjpI8QI-w0wBnYA1w/"", ""Инфа!A:AA""), 6, FALSE)"),2024)</f>
        <v>2024</v>
      </c>
      <c r="H4701" s="150">
        <v>11200</v>
      </c>
      <c r="I4701" s="151" t="s">
        <v>146</v>
      </c>
      <c r="J4701" s="93" t="s">
        <v>12499</v>
      </c>
      <c r="K4701" s="153"/>
      <c r="L4701" s="153"/>
      <c r="M4701" s="153"/>
      <c r="N4701" s="153"/>
      <c r="O4701" s="153"/>
      <c r="P4701" s="153"/>
      <c r="Q4701" s="153"/>
      <c r="R4701" s="153"/>
      <c r="S4701" s="153"/>
    </row>
    <row r="4702" spans="1:19" ht="112.5">
      <c r="A4702" s="277" t="s">
        <v>25424</v>
      </c>
      <c r="B4702" s="253" t="s">
        <v>400</v>
      </c>
      <c r="C4702" s="93" t="s">
        <v>12496</v>
      </c>
      <c r="D4702" s="93" t="s">
        <v>12500</v>
      </c>
      <c r="E4702" s="148">
        <f ca="1">IFERROR(__xludf.DUMMYFUNCTION(" VLOOKUP(A4776, IMPORTRANGE(""https://docs.google.com/spreadsheets/d/1fj_Bhi2XPL3siwIh4sx4VRLAe31yD50oKdj5UlRYW0c/"", ""Сводка!A:AA""), 5, FALSE)"),224)</f>
        <v>224</v>
      </c>
      <c r="F4702" s="148" t="s">
        <v>12498</v>
      </c>
      <c r="G4702" s="147">
        <f ca="1">IFERROR(__xludf.DUMMYFUNCTION(" VLOOKUP(A4776, IMPORTRANGE(""https://docs.google.com/spreadsheets/d/1QNLbnkR_AongFt22vMfNzfpjZ0CjpI8QI-w0wBnYA1w/"", ""Инфа!A:AA""), 6, FALSE)"),2024)</f>
        <v>2024</v>
      </c>
      <c r="H4702" s="150">
        <v>11700</v>
      </c>
      <c r="I4702" s="151" t="s">
        <v>146</v>
      </c>
      <c r="J4702" s="93" t="s">
        <v>12499</v>
      </c>
      <c r="K4702" s="153"/>
      <c r="L4702" s="153"/>
      <c r="M4702" s="153"/>
      <c r="N4702" s="153"/>
      <c r="O4702" s="153"/>
      <c r="P4702" s="153"/>
      <c r="Q4702" s="153"/>
      <c r="R4702" s="153"/>
      <c r="S4702" s="153"/>
    </row>
    <row r="4703" spans="1:19" ht="206.25">
      <c r="A4703" s="277" t="s">
        <v>25424</v>
      </c>
      <c r="B4703" s="253" t="s">
        <v>400</v>
      </c>
      <c r="C4703" s="93" t="s">
        <v>12501</v>
      </c>
      <c r="D4703" s="93" t="s">
        <v>12502</v>
      </c>
      <c r="E4703" s="148">
        <f ca="1">IFERROR(__xludf.DUMMYFUNCTION(" VLOOKUP(A4777, IMPORTRANGE(""https://docs.google.com/spreadsheets/d/1fj_Bhi2XPL3siwIh4sx4VRLAe31yD50oKdj5UlRYW0c/"", ""Сводка!A:AA""), 5, FALSE)"),312)</f>
        <v>312</v>
      </c>
      <c r="F4703" s="148" t="s">
        <v>12498</v>
      </c>
      <c r="G4703" s="147">
        <f ca="1">IFERROR(__xludf.DUMMYFUNCTION(" VLOOKUP(A4777, IMPORTRANGE(""https://docs.google.com/spreadsheets/d/1QNLbnkR_AongFt22vMfNzfpjZ0CjpI8QI-w0wBnYA1w/"", ""Инфа!A:AA""), 6, FALSE)"),2024)</f>
        <v>2024</v>
      </c>
      <c r="H4703" s="150">
        <v>14400</v>
      </c>
      <c r="I4703" s="151" t="s">
        <v>146</v>
      </c>
      <c r="J4703" s="93" t="s">
        <v>12503</v>
      </c>
      <c r="K4703" s="153"/>
      <c r="L4703" s="153"/>
      <c r="M4703" s="153"/>
      <c r="N4703" s="153"/>
      <c r="O4703" s="153"/>
      <c r="P4703" s="153"/>
      <c r="Q4703" s="153"/>
      <c r="R4703" s="153"/>
      <c r="S4703" s="153"/>
    </row>
    <row r="4704" spans="1:19" ht="168.75">
      <c r="A4704" s="277" t="s">
        <v>25424</v>
      </c>
      <c r="B4704" s="253" t="s">
        <v>400</v>
      </c>
      <c r="C4704" s="93" t="s">
        <v>12504</v>
      </c>
      <c r="D4704" s="93" t="s">
        <v>12505</v>
      </c>
      <c r="E4704" s="148">
        <f ca="1">IFERROR(__xludf.DUMMYFUNCTION(" VLOOKUP(A4778, IMPORTRANGE(""https://docs.google.com/spreadsheets/d/1fj_Bhi2XPL3siwIh4sx4VRLAe31yD50oKdj5UlRYW0c/"", ""Сводка!A:AA""), 5, FALSE)"),112)</f>
        <v>112</v>
      </c>
      <c r="F4704" s="148" t="s">
        <v>415</v>
      </c>
      <c r="G4704" s="147">
        <f ca="1">IFERROR(__xludf.DUMMYFUNCTION(" VLOOKUP(A4778, IMPORTRANGE(""https://docs.google.com/spreadsheets/d/1QNLbnkR_AongFt22vMfNzfpjZ0CjpI8QI-w0wBnYA1w/"", ""Инфа!A:AA""), 6, FALSE)"),2024)</f>
        <v>2024</v>
      </c>
      <c r="H4704" s="150">
        <v>8400</v>
      </c>
      <c r="I4704" s="151" t="s">
        <v>161</v>
      </c>
      <c r="J4704" s="93" t="s">
        <v>12506</v>
      </c>
      <c r="K4704" s="153"/>
      <c r="L4704" s="153"/>
      <c r="M4704" s="153"/>
      <c r="N4704" s="153"/>
      <c r="O4704" s="153"/>
      <c r="P4704" s="153"/>
      <c r="Q4704" s="153"/>
      <c r="R4704" s="153"/>
      <c r="S4704" s="153"/>
    </row>
    <row r="4705" spans="1:19" ht="243.75">
      <c r="A4705" s="277" t="s">
        <v>25424</v>
      </c>
      <c r="B4705" s="253" t="s">
        <v>400</v>
      </c>
      <c r="C4705" s="93" t="s">
        <v>12504</v>
      </c>
      <c r="D4705" s="93" t="s">
        <v>12507</v>
      </c>
      <c r="E4705" s="148">
        <f ca="1">IFERROR(__xludf.DUMMYFUNCTION(" VLOOKUP(A4779, IMPORTRANGE(""https://docs.google.com/spreadsheets/d/1fj_Bhi2XPL3siwIh4sx4VRLAe31yD50oKdj5UlRYW0c/"", ""Сводка!A:AA""), 5, FALSE)"),128)</f>
        <v>128</v>
      </c>
      <c r="F4705" s="148" t="s">
        <v>403</v>
      </c>
      <c r="G4705" s="147">
        <f ca="1">IFERROR(__xludf.DUMMYFUNCTION(" VLOOKUP(A4779, IMPORTRANGE(""https://docs.google.com/spreadsheets/d/1QNLbnkR_AongFt22vMfNzfpjZ0CjpI8QI-w0wBnYA1w/"", ""Инфа!A:AA""), 6, FALSE)"),2024)</f>
        <v>2024</v>
      </c>
      <c r="H4705" s="150">
        <v>12700</v>
      </c>
      <c r="I4705" s="151" t="s">
        <v>161</v>
      </c>
      <c r="J4705" s="93" t="s">
        <v>12508</v>
      </c>
      <c r="K4705" s="153"/>
      <c r="L4705" s="153"/>
      <c r="M4705" s="153"/>
      <c r="N4705" s="153"/>
      <c r="O4705" s="153"/>
      <c r="P4705" s="153"/>
      <c r="Q4705" s="153"/>
      <c r="R4705" s="153"/>
      <c r="S4705" s="153"/>
    </row>
    <row r="4706" spans="1:19" ht="75">
      <c r="A4706" s="277" t="s">
        <v>25424</v>
      </c>
      <c r="B4706" s="253" t="s">
        <v>400</v>
      </c>
      <c r="C4706" s="93" t="s">
        <v>12509</v>
      </c>
      <c r="D4706" s="93" t="s">
        <v>12510</v>
      </c>
      <c r="E4706" s="148">
        <f ca="1">IFERROR(__xludf.DUMMYFUNCTION(" VLOOKUP(A4780, IMPORTRANGE(""https://docs.google.com/spreadsheets/d/1fj_Bhi2XPL3siwIh4sx4VRLAe31yD50oKdj5UlRYW0c/"", ""Сводка!A:AA""), 5, FALSE)"),208)</f>
        <v>208</v>
      </c>
      <c r="F4706" s="148" t="s">
        <v>415</v>
      </c>
      <c r="G4706" s="147">
        <f ca="1">IFERROR(__xludf.DUMMYFUNCTION(" VLOOKUP(A4780, IMPORTRANGE(""https://docs.google.com/spreadsheets/d/1QNLbnkR_AongFt22vMfNzfpjZ0CjpI8QI-w0wBnYA1w/"", ""Инфа!A:AA""), 6, FALSE)"),2024)</f>
        <v>2024</v>
      </c>
      <c r="H4706" s="150">
        <v>11200</v>
      </c>
      <c r="I4706" s="151" t="s">
        <v>210</v>
      </c>
      <c r="J4706" s="93" t="s">
        <v>12511</v>
      </c>
      <c r="K4706" s="153"/>
      <c r="L4706" s="153"/>
      <c r="M4706" s="153"/>
      <c r="N4706" s="153"/>
      <c r="O4706" s="153"/>
      <c r="P4706" s="153"/>
      <c r="Q4706" s="153"/>
      <c r="R4706" s="153"/>
      <c r="S4706" s="153"/>
    </row>
    <row r="4707" spans="1:19" ht="187.5">
      <c r="A4707" s="277" t="s">
        <v>25424</v>
      </c>
      <c r="B4707" s="253" t="s">
        <v>153</v>
      </c>
      <c r="C4707" s="97" t="s">
        <v>12512</v>
      </c>
      <c r="D4707" s="97" t="s">
        <v>12513</v>
      </c>
      <c r="E4707" s="148">
        <f ca="1">IFERROR(__xludf.DUMMYFUNCTION(" VLOOKUP(A4781, IMPORTRANGE(""https://docs.google.com/spreadsheets/d/1fj_Bhi2XPL3siwIh4sx4VRLAe31yD50oKdj5UlRYW0c/"", ""Сводка!A:AA""), 5, FALSE)"),240)</f>
        <v>240</v>
      </c>
      <c r="F4707" s="147" t="s">
        <v>26</v>
      </c>
      <c r="G4707" s="147">
        <f ca="1">IFERROR(__xludf.DUMMYFUNCTION(" VLOOKUP(A4781, IMPORTRANGE(""https://docs.google.com/spreadsheets/d/1QNLbnkR_AongFt22vMfNzfpjZ0CjpI8QI-w0wBnYA1w/"", ""Инфа!A:AA""), 6, FALSE)"),2024)</f>
        <v>2024</v>
      </c>
      <c r="H4707" s="150">
        <v>12200</v>
      </c>
      <c r="I4707" s="151" t="s">
        <v>126</v>
      </c>
      <c r="J4707" s="93" t="s">
        <v>12514</v>
      </c>
      <c r="K4707" s="153"/>
      <c r="L4707" s="153"/>
      <c r="M4707" s="153"/>
      <c r="N4707" s="153"/>
      <c r="O4707" s="153"/>
      <c r="P4707" s="153"/>
      <c r="Q4707" s="153"/>
      <c r="R4707" s="153"/>
      <c r="S4707" s="153"/>
    </row>
    <row r="4708" spans="1:19" ht="112.5">
      <c r="A4708" s="277" t="s">
        <v>25424</v>
      </c>
      <c r="B4708" s="253" t="s">
        <v>400</v>
      </c>
      <c r="C4708" s="93" t="s">
        <v>12515</v>
      </c>
      <c r="D4708" s="93" t="s">
        <v>12516</v>
      </c>
      <c r="E4708" s="148">
        <f ca="1">IFERROR(__xludf.DUMMYFUNCTION(" VLOOKUP(A4782, IMPORTRANGE(""https://docs.google.com/spreadsheets/d/1fj_Bhi2XPL3siwIh4sx4VRLAe31yD50oKdj5UlRYW0c/"", ""Сводка!A:AA""), 5, FALSE)"),188)</f>
        <v>188</v>
      </c>
      <c r="F4708" s="148" t="s">
        <v>466</v>
      </c>
      <c r="G4708" s="147">
        <f ca="1">IFERROR(__xludf.DUMMYFUNCTION(" VLOOKUP(A4782, IMPORTRANGE(""https://docs.google.com/spreadsheets/d/1QNLbnkR_AongFt22vMfNzfpjZ0CjpI8QI-w0wBnYA1w/"", ""Инфа!A:AA""), 6, FALSE)"),2024)</f>
        <v>2024</v>
      </c>
      <c r="H4708" s="150">
        <v>10600</v>
      </c>
      <c r="I4708" s="151" t="s">
        <v>238</v>
      </c>
      <c r="J4708" s="93" t="s">
        <v>12517</v>
      </c>
      <c r="K4708" s="153"/>
      <c r="L4708" s="153"/>
      <c r="M4708" s="153"/>
      <c r="N4708" s="153"/>
      <c r="O4708" s="153"/>
      <c r="P4708" s="153"/>
      <c r="Q4708" s="153"/>
      <c r="R4708" s="153"/>
      <c r="S4708" s="153"/>
    </row>
    <row r="4709" spans="1:19" ht="112.5">
      <c r="A4709" s="277" t="s">
        <v>25424</v>
      </c>
      <c r="B4709" s="253" t="s">
        <v>400</v>
      </c>
      <c r="C4709" s="93" t="s">
        <v>12515</v>
      </c>
      <c r="D4709" s="93" t="s">
        <v>12518</v>
      </c>
      <c r="E4709" s="148">
        <f ca="1">IFERROR(__xludf.DUMMYFUNCTION(" VLOOKUP(A4783, IMPORTRANGE(""https://docs.google.com/spreadsheets/d/1fj_Bhi2XPL3siwIh4sx4VRLAe31yD50oKdj5UlRYW0c/"", ""Сводка!A:AA""), 5, FALSE)"),212)</f>
        <v>212</v>
      </c>
      <c r="F4709" s="148" t="s">
        <v>466</v>
      </c>
      <c r="G4709" s="147">
        <f ca="1">IFERROR(__xludf.DUMMYFUNCTION(" VLOOKUP(A4783, IMPORTRANGE(""https://docs.google.com/spreadsheets/d/1QNLbnkR_AongFt22vMfNzfpjZ0CjpI8QI-w0wBnYA1w/"", ""Инфа!A:AA""), 6, FALSE)"),2024)</f>
        <v>2024</v>
      </c>
      <c r="H4709" s="150">
        <v>11400</v>
      </c>
      <c r="I4709" s="151" t="s">
        <v>109</v>
      </c>
      <c r="J4709" s="93" t="s">
        <v>12519</v>
      </c>
      <c r="K4709" s="153"/>
      <c r="L4709" s="153"/>
      <c r="M4709" s="153"/>
      <c r="N4709" s="153"/>
      <c r="O4709" s="153"/>
      <c r="P4709" s="153"/>
      <c r="Q4709" s="153"/>
      <c r="R4709" s="153"/>
      <c r="S4709" s="153"/>
    </row>
    <row r="4710" spans="1:19" ht="56.25">
      <c r="A4710" s="277" t="s">
        <v>25424</v>
      </c>
      <c r="B4710" s="253" t="s">
        <v>400</v>
      </c>
      <c r="C4710" s="93" t="s">
        <v>12523</v>
      </c>
      <c r="D4710" s="93" t="s">
        <v>8866</v>
      </c>
      <c r="E4710" s="148">
        <f ca="1">IFERROR(__xludf.DUMMYFUNCTION(" VLOOKUP(A4785, IMPORTRANGE(""https://docs.google.com/spreadsheets/d/1fj_Bhi2XPL3siwIh4sx4VRLAe31yD50oKdj5UlRYW0c/"", ""Сводка!A:AA""), 5, FALSE)"),240)</f>
        <v>240</v>
      </c>
      <c r="F4710" s="148" t="s">
        <v>677</v>
      </c>
      <c r="G4710" s="147">
        <f ca="1">IFERROR(__xludf.DUMMYFUNCTION(" VLOOKUP(A4785, IMPORTRANGE(""https://docs.google.com/spreadsheets/d/1QNLbnkR_AongFt22vMfNzfpjZ0CjpI8QI-w0wBnYA1w/"", ""Инфа!A:AA""), 6, FALSE)"),2024)</f>
        <v>2024</v>
      </c>
      <c r="H4710" s="150">
        <v>12200</v>
      </c>
      <c r="I4710" s="151" t="s">
        <v>518</v>
      </c>
      <c r="J4710" s="93"/>
      <c r="K4710" s="153"/>
      <c r="L4710" s="153"/>
      <c r="M4710" s="153"/>
      <c r="N4710" s="153"/>
      <c r="O4710" s="153"/>
      <c r="P4710" s="153"/>
      <c r="Q4710" s="153"/>
      <c r="R4710" s="153"/>
      <c r="S4710" s="153"/>
    </row>
    <row r="4711" spans="1:19" ht="56.25">
      <c r="A4711" s="277" t="s">
        <v>25424</v>
      </c>
      <c r="B4711" s="253" t="s">
        <v>400</v>
      </c>
      <c r="C4711" s="93" t="s">
        <v>12523</v>
      </c>
      <c r="D4711" s="93" t="s">
        <v>12524</v>
      </c>
      <c r="E4711" s="148">
        <f ca="1">IFERROR(__xludf.DUMMYFUNCTION(" VLOOKUP(A4786, IMPORTRANGE(""https://docs.google.com/spreadsheets/d/1fj_Bhi2XPL3siwIh4sx4VRLAe31yD50oKdj5UlRYW0c/"", ""Сводка!A:AA""), 5, FALSE)"),124)</f>
        <v>124</v>
      </c>
      <c r="F4711" s="148" t="s">
        <v>677</v>
      </c>
      <c r="G4711" s="147">
        <f ca="1">IFERROR(__xludf.DUMMYFUNCTION(" VLOOKUP(A4786, IMPORTRANGE(""https://docs.google.com/spreadsheets/d/1QNLbnkR_AongFt22vMfNzfpjZ0CjpI8QI-w0wBnYA1w/"", ""Инфа!A:AA""), 6, FALSE)"),2024)</f>
        <v>2024</v>
      </c>
      <c r="H4711" s="150">
        <v>8700</v>
      </c>
      <c r="I4711" s="151" t="s">
        <v>518</v>
      </c>
      <c r="J4711" s="93"/>
      <c r="K4711" s="153"/>
      <c r="L4711" s="153"/>
      <c r="M4711" s="153"/>
      <c r="N4711" s="153"/>
      <c r="O4711" s="153"/>
      <c r="P4711" s="153"/>
      <c r="Q4711" s="153"/>
      <c r="R4711" s="153"/>
      <c r="S4711" s="153"/>
    </row>
    <row r="4712" spans="1:19" ht="37.5">
      <c r="A4712" s="277" t="s">
        <v>25424</v>
      </c>
      <c r="B4712" s="253" t="s">
        <v>400</v>
      </c>
      <c r="C4712" s="93" t="s">
        <v>12523</v>
      </c>
      <c r="D4712" s="93" t="s">
        <v>12525</v>
      </c>
      <c r="E4712" s="148">
        <f ca="1">IFERROR(__xludf.DUMMYFUNCTION(" VLOOKUP(A4787, IMPORTRANGE(""https://docs.google.com/spreadsheets/d/1fj_Bhi2XPL3siwIh4sx4VRLAe31yD50oKdj5UlRYW0c/"", ""Сводка!A:AA""), 5, FALSE)"),200)</f>
        <v>200</v>
      </c>
      <c r="F4712" s="148" t="s">
        <v>415</v>
      </c>
      <c r="G4712" s="147">
        <f ca="1">IFERROR(__xludf.DUMMYFUNCTION(" VLOOKUP(A4787, IMPORTRANGE(""https://docs.google.com/spreadsheets/d/1QNLbnkR_AongFt22vMfNzfpjZ0CjpI8QI-w0wBnYA1w/"", ""Инфа!A:AA""), 6, FALSE)"),2024)</f>
        <v>2024</v>
      </c>
      <c r="H4712" s="150">
        <v>11000</v>
      </c>
      <c r="I4712" s="151" t="s">
        <v>274</v>
      </c>
      <c r="J4712" s="93"/>
      <c r="K4712" s="153"/>
      <c r="L4712" s="153"/>
      <c r="M4712" s="153"/>
      <c r="N4712" s="153"/>
      <c r="O4712" s="153"/>
      <c r="P4712" s="153"/>
      <c r="Q4712" s="153"/>
      <c r="R4712" s="153"/>
      <c r="S4712" s="153"/>
    </row>
    <row r="4713" spans="1:19" ht="56.25">
      <c r="A4713" s="277" t="s">
        <v>25424</v>
      </c>
      <c r="B4713" s="253" t="s">
        <v>400</v>
      </c>
      <c r="C4713" s="93" t="s">
        <v>12523</v>
      </c>
      <c r="D4713" s="93" t="s">
        <v>12526</v>
      </c>
      <c r="E4713" s="148">
        <f ca="1">IFERROR(__xludf.DUMMYFUNCTION(" VLOOKUP(A4788, IMPORTRANGE(""https://docs.google.com/spreadsheets/d/1fj_Bhi2XPL3siwIh4sx4VRLAe31yD50oKdj5UlRYW0c/"", ""Сводка!A:AA""), 5, FALSE)"),160)</f>
        <v>160</v>
      </c>
      <c r="F4713" s="148" t="s">
        <v>677</v>
      </c>
      <c r="G4713" s="147">
        <f ca="1">IFERROR(__xludf.DUMMYFUNCTION(" VLOOKUP(A4788, IMPORTRANGE(""https://docs.google.com/spreadsheets/d/1QNLbnkR_AongFt22vMfNzfpjZ0CjpI8QI-w0wBnYA1w/"", ""Инфа!A:AA""), 6, FALSE)"),2024)</f>
        <v>2024</v>
      </c>
      <c r="H4713" s="150">
        <v>9800</v>
      </c>
      <c r="I4713" s="151" t="s">
        <v>518</v>
      </c>
      <c r="J4713" s="93"/>
      <c r="K4713" s="153"/>
      <c r="L4713" s="153"/>
      <c r="M4713" s="153"/>
      <c r="N4713" s="153"/>
      <c r="O4713" s="153"/>
      <c r="P4713" s="153"/>
      <c r="Q4713" s="153"/>
      <c r="R4713" s="153"/>
      <c r="S4713" s="153"/>
    </row>
    <row r="4714" spans="1:19" ht="56.25">
      <c r="A4714" s="277" t="s">
        <v>25424</v>
      </c>
      <c r="B4714" s="253" t="s">
        <v>400</v>
      </c>
      <c r="C4714" s="93" t="s">
        <v>12523</v>
      </c>
      <c r="D4714" s="93" t="s">
        <v>12527</v>
      </c>
      <c r="E4714" s="148">
        <f ca="1">IFERROR(__xludf.DUMMYFUNCTION(" VLOOKUP(A4789, IMPORTRANGE(""https://docs.google.com/spreadsheets/d/1fj_Bhi2XPL3siwIh4sx4VRLAe31yD50oKdj5UlRYW0c/"", ""Сводка!A:AA""), 5, FALSE)"),240)</f>
        <v>240</v>
      </c>
      <c r="F4714" s="148" t="s">
        <v>677</v>
      </c>
      <c r="G4714" s="147">
        <f ca="1">IFERROR(__xludf.DUMMYFUNCTION(" VLOOKUP(A4789, IMPORTRANGE(""https://docs.google.com/spreadsheets/d/1QNLbnkR_AongFt22vMfNzfpjZ0CjpI8QI-w0wBnYA1w/"", ""Инфа!A:AA""), 6, FALSE)"),2024)</f>
        <v>2024</v>
      </c>
      <c r="H4714" s="150">
        <v>12200</v>
      </c>
      <c r="I4714" s="151" t="s">
        <v>518</v>
      </c>
      <c r="J4714" s="93" t="s">
        <v>12528</v>
      </c>
      <c r="K4714" s="153"/>
      <c r="L4714" s="153"/>
      <c r="M4714" s="153"/>
      <c r="N4714" s="153"/>
      <c r="O4714" s="153"/>
      <c r="P4714" s="153"/>
      <c r="Q4714" s="153"/>
      <c r="R4714" s="153"/>
      <c r="S4714" s="153"/>
    </row>
    <row r="4715" spans="1:19" ht="131.25">
      <c r="A4715" s="277" t="s">
        <v>25424</v>
      </c>
      <c r="B4715" s="253" t="s">
        <v>400</v>
      </c>
      <c r="C4715" s="93" t="s">
        <v>12523</v>
      </c>
      <c r="D4715" s="93" t="s">
        <v>12529</v>
      </c>
      <c r="E4715" s="148">
        <f ca="1">IFERROR(__xludf.DUMMYFUNCTION(" VLOOKUP(A4790, IMPORTRANGE(""https://docs.google.com/spreadsheets/d/1fj_Bhi2XPL3siwIh4sx4VRLAe31yD50oKdj5UlRYW0c/"", ""Сводка!A:AA""), 5, FALSE)"),130)</f>
        <v>130</v>
      </c>
      <c r="F4715" s="148" t="s">
        <v>415</v>
      </c>
      <c r="G4715" s="147">
        <f ca="1">IFERROR(__xludf.DUMMYFUNCTION(" VLOOKUP(A4790, IMPORTRANGE(""https://docs.google.com/spreadsheets/d/1QNLbnkR_AongFt22vMfNzfpjZ0CjpI8QI-w0wBnYA1w/"", ""Инфа!A:AA""), 6, FALSE)"),2024)</f>
        <v>2024</v>
      </c>
      <c r="H4715" s="150">
        <v>8900</v>
      </c>
      <c r="I4715" s="151" t="s">
        <v>902</v>
      </c>
      <c r="J4715" s="93" t="s">
        <v>12530</v>
      </c>
      <c r="K4715" s="153"/>
      <c r="L4715" s="153"/>
      <c r="M4715" s="153"/>
      <c r="N4715" s="153"/>
      <c r="O4715" s="153"/>
      <c r="P4715" s="153"/>
      <c r="Q4715" s="153"/>
      <c r="R4715" s="153"/>
      <c r="S4715" s="153"/>
    </row>
    <row r="4716" spans="1:19" ht="75">
      <c r="A4716" s="277" t="s">
        <v>25424</v>
      </c>
      <c r="B4716" s="253" t="s">
        <v>400</v>
      </c>
      <c r="C4716" s="93" t="s">
        <v>12523</v>
      </c>
      <c r="D4716" s="93" t="s">
        <v>12531</v>
      </c>
      <c r="E4716" s="148">
        <f ca="1">IFERROR(__xludf.DUMMYFUNCTION(" VLOOKUP(A4791, IMPORTRANGE(""https://docs.google.com/spreadsheets/d/1fj_Bhi2XPL3siwIh4sx4VRLAe31yD50oKdj5UlRYW0c/"", ""Сводка!A:AA""), 5, FALSE)"),132)</f>
        <v>132</v>
      </c>
      <c r="F4716" s="148" t="s">
        <v>567</v>
      </c>
      <c r="G4716" s="147">
        <f ca="1">IFERROR(__xludf.DUMMYFUNCTION(" VLOOKUP(A4791, IMPORTRANGE(""https://docs.google.com/spreadsheets/d/1QNLbnkR_AongFt22vMfNzfpjZ0CjpI8QI-w0wBnYA1w/"", ""Инфа!A:AA""), 6, FALSE)"),2024)</f>
        <v>2024</v>
      </c>
      <c r="H4716" s="150">
        <v>9000</v>
      </c>
      <c r="I4716" s="151" t="s">
        <v>902</v>
      </c>
      <c r="J4716" s="93" t="s">
        <v>12532</v>
      </c>
      <c r="K4716" s="153"/>
      <c r="L4716" s="153"/>
      <c r="M4716" s="153"/>
      <c r="N4716" s="153"/>
      <c r="O4716" s="153"/>
      <c r="P4716" s="153"/>
      <c r="Q4716" s="153"/>
      <c r="R4716" s="153"/>
      <c r="S4716" s="153"/>
    </row>
    <row r="4717" spans="1:19" ht="75">
      <c r="A4717" s="277" t="s">
        <v>25424</v>
      </c>
      <c r="B4717" s="253" t="s">
        <v>400</v>
      </c>
      <c r="C4717" s="93" t="s">
        <v>12533</v>
      </c>
      <c r="D4717" s="93" t="s">
        <v>12534</v>
      </c>
      <c r="E4717" s="148">
        <f ca="1">IFERROR(__xludf.DUMMYFUNCTION(" VLOOKUP(A4792, IMPORTRANGE(""https://docs.google.com/spreadsheets/d/1fj_Bhi2XPL3siwIh4sx4VRLAe31yD50oKdj5UlRYW0c/"", ""Сводка!A:AA""), 5, FALSE)"),96)</f>
        <v>96</v>
      </c>
      <c r="F4717" s="148" t="s">
        <v>567</v>
      </c>
      <c r="G4717" s="147">
        <f ca="1">IFERROR(__xludf.DUMMYFUNCTION(" VLOOKUP(A4792, IMPORTRANGE(""https://docs.google.com/spreadsheets/d/1QNLbnkR_AongFt22vMfNzfpjZ0CjpI8QI-w0wBnYA1w/"", ""Инфа!A:AA""), 6, FALSE)"),2024)</f>
        <v>2024</v>
      </c>
      <c r="H4717" s="150">
        <v>7900</v>
      </c>
      <c r="I4717" s="151" t="s">
        <v>518</v>
      </c>
      <c r="J4717" s="93" t="s">
        <v>12535</v>
      </c>
      <c r="K4717" s="153"/>
      <c r="L4717" s="153"/>
      <c r="M4717" s="153"/>
      <c r="N4717" s="153"/>
      <c r="O4717" s="153"/>
      <c r="P4717" s="153"/>
      <c r="Q4717" s="153"/>
      <c r="R4717" s="153"/>
      <c r="S4717" s="153"/>
    </row>
    <row r="4718" spans="1:19" ht="75">
      <c r="A4718" s="277" t="s">
        <v>25424</v>
      </c>
      <c r="B4718" s="253" t="s">
        <v>400</v>
      </c>
      <c r="C4718" s="93" t="s">
        <v>12533</v>
      </c>
      <c r="D4718" s="93" t="s">
        <v>12536</v>
      </c>
      <c r="E4718" s="148">
        <f ca="1">IFERROR(__xludf.DUMMYFUNCTION(" VLOOKUP(A4793, IMPORTRANGE(""https://docs.google.com/spreadsheets/d/1fj_Bhi2XPL3siwIh4sx4VRLAe31yD50oKdj5UlRYW0c/"", ""Сводка!A:AA""), 5, FALSE)"),100)</f>
        <v>100</v>
      </c>
      <c r="F4718" s="148" t="s">
        <v>567</v>
      </c>
      <c r="G4718" s="147">
        <f ca="1">IFERROR(__xludf.DUMMYFUNCTION(" VLOOKUP(A4793, IMPORTRANGE(""https://docs.google.com/spreadsheets/d/1QNLbnkR_AongFt22vMfNzfpjZ0CjpI8QI-w0wBnYA1w/"", ""Инфа!A:AA""), 6, FALSE)"),2024)</f>
        <v>2024</v>
      </c>
      <c r="H4718" s="150">
        <v>8000</v>
      </c>
      <c r="I4718" s="151" t="s">
        <v>518</v>
      </c>
      <c r="J4718" s="93" t="s">
        <v>12537</v>
      </c>
      <c r="K4718" s="153"/>
      <c r="L4718" s="153"/>
      <c r="M4718" s="153"/>
      <c r="N4718" s="153"/>
      <c r="O4718" s="153"/>
      <c r="P4718" s="153"/>
      <c r="Q4718" s="153"/>
      <c r="R4718" s="153"/>
      <c r="S4718" s="153"/>
    </row>
    <row r="4719" spans="1:19" ht="37.5">
      <c r="A4719" s="277" t="s">
        <v>25424</v>
      </c>
      <c r="B4719" s="253" t="s">
        <v>400</v>
      </c>
      <c r="C4719" s="93" t="s">
        <v>12538</v>
      </c>
      <c r="D4719" s="93" t="s">
        <v>12539</v>
      </c>
      <c r="E4719" s="148">
        <f ca="1">IFERROR(__xludf.DUMMYFUNCTION(" VLOOKUP(A4794, IMPORTRANGE(""https://docs.google.com/spreadsheets/d/1fj_Bhi2XPL3siwIh4sx4VRLAe31yD50oKdj5UlRYW0c/"", ""Сводка!A:AA""), 5, FALSE)"),228)</f>
        <v>228</v>
      </c>
      <c r="F4719" s="148" t="s">
        <v>466</v>
      </c>
      <c r="G4719" s="147">
        <f ca="1">IFERROR(__xludf.DUMMYFUNCTION(" VLOOKUP(A4794, IMPORTRANGE(""https://docs.google.com/spreadsheets/d/1QNLbnkR_AongFt22vMfNzfpjZ0CjpI8QI-w0wBnYA1w/"", ""Инфа!A:AA""), 6, FALSE)"),2024)</f>
        <v>2024</v>
      </c>
      <c r="H4719" s="150">
        <v>11800</v>
      </c>
      <c r="I4719" s="151" t="s">
        <v>518</v>
      </c>
      <c r="J4719" s="93"/>
      <c r="K4719" s="153"/>
      <c r="L4719" s="153"/>
      <c r="M4719" s="153"/>
      <c r="N4719" s="153"/>
      <c r="O4719" s="153"/>
      <c r="P4719" s="153"/>
      <c r="Q4719" s="153"/>
      <c r="R4719" s="153"/>
      <c r="S4719" s="153"/>
    </row>
    <row r="4720" spans="1:19" ht="37.5">
      <c r="A4720" s="277" t="s">
        <v>25424</v>
      </c>
      <c r="B4720" s="253" t="s">
        <v>400</v>
      </c>
      <c r="C4720" s="93" t="s">
        <v>12538</v>
      </c>
      <c r="D4720" s="93" t="s">
        <v>12540</v>
      </c>
      <c r="E4720" s="148">
        <f ca="1">IFERROR(__xludf.DUMMYFUNCTION(" VLOOKUP(A4795, IMPORTRANGE(""https://docs.google.com/spreadsheets/d/1fj_Bhi2XPL3siwIh4sx4VRLAe31yD50oKdj5UlRYW0c/"", ""Сводка!A:AA""), 5, FALSE)"),296)</f>
        <v>296</v>
      </c>
      <c r="F4720" s="148" t="s">
        <v>466</v>
      </c>
      <c r="G4720" s="147">
        <f ca="1">IFERROR(__xludf.DUMMYFUNCTION(" VLOOKUP(A4795, IMPORTRANGE(""https://docs.google.com/spreadsheets/d/1QNLbnkR_AongFt22vMfNzfpjZ0CjpI8QI-w0wBnYA1w/"", ""Инфа!A:AA""), 6, FALSE)"),2024)</f>
        <v>2024</v>
      </c>
      <c r="H4720" s="150">
        <v>13900</v>
      </c>
      <c r="I4720" s="151" t="s">
        <v>518</v>
      </c>
      <c r="J4720" s="93"/>
      <c r="K4720" s="153"/>
      <c r="L4720" s="153"/>
      <c r="M4720" s="153"/>
      <c r="N4720" s="153"/>
      <c r="O4720" s="153"/>
      <c r="P4720" s="153"/>
      <c r="Q4720" s="153"/>
      <c r="R4720" s="153"/>
      <c r="S4720" s="153"/>
    </row>
    <row r="4721" spans="1:19" ht="37.5">
      <c r="A4721" s="277" t="s">
        <v>25424</v>
      </c>
      <c r="B4721" s="253" t="s">
        <v>400</v>
      </c>
      <c r="C4721" s="93" t="s">
        <v>12538</v>
      </c>
      <c r="D4721" s="93" t="s">
        <v>12541</v>
      </c>
      <c r="E4721" s="148">
        <f ca="1">IFERROR(__xludf.DUMMYFUNCTION(" VLOOKUP(A4796, IMPORTRANGE(""https://docs.google.com/spreadsheets/d/1fj_Bhi2XPL3siwIh4sx4VRLAe31yD50oKdj5UlRYW0c/"", ""Сводка!A:AA""), 5, FALSE)"),400)</f>
        <v>400</v>
      </c>
      <c r="F4721" s="148" t="s">
        <v>466</v>
      </c>
      <c r="G4721" s="147">
        <f ca="1">IFERROR(__xludf.DUMMYFUNCTION(" VLOOKUP(A4796, IMPORTRANGE(""https://docs.google.com/spreadsheets/d/1QNLbnkR_AongFt22vMfNzfpjZ0CjpI8QI-w0wBnYA1w/"", ""Инфа!A:AA""), 6, FALSE)"),2024)</f>
        <v>2024</v>
      </c>
      <c r="H4721" s="154">
        <v>17000</v>
      </c>
      <c r="I4721" s="151" t="s">
        <v>518</v>
      </c>
      <c r="J4721" s="93"/>
      <c r="K4721" s="153"/>
      <c r="L4721" s="153"/>
      <c r="M4721" s="153"/>
      <c r="N4721" s="153"/>
      <c r="O4721" s="153"/>
      <c r="P4721" s="153"/>
      <c r="Q4721" s="153"/>
      <c r="R4721" s="153"/>
      <c r="S4721" s="153"/>
    </row>
    <row r="4722" spans="1:19" ht="37.5">
      <c r="A4722" s="277" t="s">
        <v>25424</v>
      </c>
      <c r="B4722" s="253" t="s">
        <v>400</v>
      </c>
      <c r="C4722" s="93" t="s">
        <v>12538</v>
      </c>
      <c r="D4722" s="93" t="s">
        <v>12542</v>
      </c>
      <c r="E4722" s="148">
        <f ca="1">IFERROR(__xludf.DUMMYFUNCTION(" VLOOKUP(A4797, IMPORTRANGE(""https://docs.google.com/spreadsheets/d/1fj_Bhi2XPL3siwIh4sx4VRLAe31yD50oKdj5UlRYW0c/"", ""Сводка!A:AA""), 5, FALSE)"),368)</f>
        <v>368</v>
      </c>
      <c r="F4722" s="148" t="s">
        <v>466</v>
      </c>
      <c r="G4722" s="147">
        <f ca="1">IFERROR(__xludf.DUMMYFUNCTION(" VLOOKUP(A4797, IMPORTRANGE(""https://docs.google.com/spreadsheets/d/1QNLbnkR_AongFt22vMfNzfpjZ0CjpI8QI-w0wBnYA1w/"", ""Инфа!A:AA""), 6, FALSE)"),2024)</f>
        <v>2024</v>
      </c>
      <c r="H4722" s="154">
        <v>16000</v>
      </c>
      <c r="I4722" s="151" t="s">
        <v>518</v>
      </c>
      <c r="J4722" s="93"/>
      <c r="K4722" s="153"/>
      <c r="L4722" s="153"/>
      <c r="M4722" s="153"/>
      <c r="N4722" s="153"/>
      <c r="O4722" s="153"/>
      <c r="P4722" s="153"/>
      <c r="Q4722" s="153"/>
      <c r="R4722" s="153"/>
      <c r="S4722" s="153"/>
    </row>
    <row r="4723" spans="1:19" ht="93.75">
      <c r="A4723" s="277" t="s">
        <v>25424</v>
      </c>
      <c r="B4723" s="253" t="s">
        <v>400</v>
      </c>
      <c r="C4723" s="93" t="s">
        <v>12543</v>
      </c>
      <c r="D4723" s="93" t="s">
        <v>12544</v>
      </c>
      <c r="E4723" s="148">
        <f ca="1">IFERROR(__xludf.DUMMYFUNCTION(" VLOOKUP(A4798, IMPORTRANGE(""https://docs.google.com/spreadsheets/d/1fj_Bhi2XPL3siwIh4sx4VRLAe31yD50oKdj5UlRYW0c/"", ""Сводка!A:AA""), 5, FALSE)"),88)</f>
        <v>88</v>
      </c>
      <c r="F4723" s="148" t="s">
        <v>8788</v>
      </c>
      <c r="G4723" s="147">
        <f ca="1">IFERROR(__xludf.DUMMYFUNCTION(" VLOOKUP(A4798, IMPORTRANGE(""https://docs.google.com/spreadsheets/d/1QNLbnkR_AongFt22vMfNzfpjZ0CjpI8QI-w0wBnYA1w/"", ""Инфа!A:AA""), 6, FALSE)"),2024)</f>
        <v>2024</v>
      </c>
      <c r="H4723" s="150">
        <v>7600</v>
      </c>
      <c r="I4723" s="151" t="s">
        <v>902</v>
      </c>
      <c r="J4723" s="93" t="s">
        <v>12545</v>
      </c>
      <c r="K4723" s="153"/>
      <c r="L4723" s="153"/>
      <c r="M4723" s="153"/>
      <c r="N4723" s="153"/>
      <c r="O4723" s="153"/>
      <c r="P4723" s="153"/>
      <c r="Q4723" s="153"/>
      <c r="R4723" s="153"/>
      <c r="S4723" s="153"/>
    </row>
    <row r="4724" spans="1:19" ht="112.5">
      <c r="A4724" s="277" t="s">
        <v>25424</v>
      </c>
      <c r="B4724" s="253" t="s">
        <v>400</v>
      </c>
      <c r="C4724" s="93" t="s">
        <v>12546</v>
      </c>
      <c r="D4724" s="93" t="s">
        <v>12547</v>
      </c>
      <c r="E4724" s="148">
        <f ca="1">IFERROR(__xludf.DUMMYFUNCTION(" VLOOKUP(A4799, IMPORTRANGE(""https://docs.google.com/spreadsheets/d/1fj_Bhi2XPL3siwIh4sx4VRLAe31yD50oKdj5UlRYW0c/"", ""Сводка!A:AA""), 5, FALSE)"),120)</f>
        <v>120</v>
      </c>
      <c r="F4724" s="148" t="s">
        <v>567</v>
      </c>
      <c r="G4724" s="147">
        <f ca="1">IFERROR(__xludf.DUMMYFUNCTION(" VLOOKUP(A4799, IMPORTRANGE(""https://docs.google.com/spreadsheets/d/1QNLbnkR_AongFt22vMfNzfpjZ0CjpI8QI-w0wBnYA1w/"", ""Инфа!A:AA""), 6, FALSE)"),2024)</f>
        <v>2024</v>
      </c>
      <c r="H4724" s="150">
        <v>8600</v>
      </c>
      <c r="I4724" s="151" t="s">
        <v>518</v>
      </c>
      <c r="J4724" s="93" t="s">
        <v>12548</v>
      </c>
      <c r="K4724" s="153"/>
      <c r="L4724" s="153"/>
      <c r="M4724" s="153"/>
      <c r="N4724" s="153"/>
      <c r="O4724" s="153"/>
      <c r="P4724" s="153"/>
      <c r="Q4724" s="153"/>
      <c r="R4724" s="153"/>
      <c r="S4724" s="153"/>
    </row>
    <row r="4725" spans="1:19" ht="37.5">
      <c r="A4725" s="277" t="s">
        <v>25424</v>
      </c>
      <c r="B4725" s="253" t="s">
        <v>153</v>
      </c>
      <c r="C4725" s="93" t="s">
        <v>12549</v>
      </c>
      <c r="D4725" s="93" t="s">
        <v>12550</v>
      </c>
      <c r="E4725" s="148">
        <f ca="1">IFERROR(__xludf.DUMMYFUNCTION(" VLOOKUP(A4800, IMPORTRANGE(""https://docs.google.com/spreadsheets/d/1fj_Bhi2XPL3siwIh4sx4VRLAe31yD50oKdj5UlRYW0c/"", ""Сводка!A:AA""), 5, FALSE)"),272)</f>
        <v>272</v>
      </c>
      <c r="F4725" s="148" t="s">
        <v>50</v>
      </c>
      <c r="G4725" s="147">
        <f ca="1">IFERROR(__xludf.DUMMYFUNCTION(" VLOOKUP(A4800, IMPORTRANGE(""https://docs.google.com/spreadsheets/d/1QNLbnkR_AongFt22vMfNzfpjZ0CjpI8QI-w0wBnYA1w/"", ""Инфа!A:AA""), 6, FALSE)"),2024)</f>
        <v>2024</v>
      </c>
      <c r="H4725" s="150">
        <v>17100</v>
      </c>
      <c r="I4725" s="151" t="s">
        <v>167</v>
      </c>
      <c r="J4725" s="93"/>
      <c r="K4725" s="153"/>
      <c r="L4725" s="153"/>
      <c r="M4725" s="153"/>
      <c r="N4725" s="153"/>
      <c r="O4725" s="153"/>
      <c r="P4725" s="153"/>
      <c r="Q4725" s="153"/>
      <c r="R4725" s="153"/>
      <c r="S4725" s="153"/>
    </row>
    <row r="4726" spans="1:19" ht="225">
      <c r="A4726" s="277" t="s">
        <v>25424</v>
      </c>
      <c r="B4726" s="253" t="s">
        <v>153</v>
      </c>
      <c r="C4726" s="93" t="s">
        <v>12549</v>
      </c>
      <c r="D4726" s="93" t="s">
        <v>12551</v>
      </c>
      <c r="E4726" s="148">
        <f ca="1">IFERROR(__xludf.DUMMYFUNCTION(" VLOOKUP(A4801, IMPORTRANGE(""https://docs.google.com/spreadsheets/d/1fj_Bhi2XPL3siwIh4sx4VRLAe31yD50oKdj5UlRYW0c/"", ""Сводка!A:AA""), 5, FALSE)"),332)</f>
        <v>332</v>
      </c>
      <c r="F4726" s="148" t="s">
        <v>456</v>
      </c>
      <c r="G4726" s="147">
        <f ca="1">IFERROR(__xludf.DUMMYFUNCTION(" VLOOKUP(A4801, IMPORTRANGE(""https://docs.google.com/spreadsheets/d/1QNLbnkR_AongFt22vMfNzfpjZ0CjpI8QI-w0wBnYA1w/"", ""Инфа!A:AA""), 6, FALSE)"),2024)</f>
        <v>2024</v>
      </c>
      <c r="H4726" s="150">
        <v>24900</v>
      </c>
      <c r="I4726" s="151" t="s">
        <v>167</v>
      </c>
      <c r="J4726" s="93" t="s">
        <v>12552</v>
      </c>
      <c r="K4726" s="153"/>
      <c r="L4726" s="153"/>
      <c r="M4726" s="153"/>
      <c r="N4726" s="153"/>
      <c r="O4726" s="153"/>
      <c r="P4726" s="153"/>
      <c r="Q4726" s="153"/>
      <c r="R4726" s="153"/>
      <c r="S4726" s="153"/>
    </row>
    <row r="4727" spans="1:19" ht="225">
      <c r="A4727" s="277" t="s">
        <v>25424</v>
      </c>
      <c r="B4727" s="253" t="s">
        <v>153</v>
      </c>
      <c r="C4727" s="93" t="s">
        <v>12549</v>
      </c>
      <c r="D4727" s="93" t="s">
        <v>12553</v>
      </c>
      <c r="E4727" s="148">
        <f ca="1">IFERROR(__xludf.DUMMYFUNCTION(" VLOOKUP(A4802, IMPORTRANGE(""https://docs.google.com/spreadsheets/d/1fj_Bhi2XPL3siwIh4sx4VRLAe31yD50oKdj5UlRYW0c/"", ""Сводка!A:AA""), 5, FALSE)"),152)</f>
        <v>152</v>
      </c>
      <c r="F4727" s="148" t="s">
        <v>456</v>
      </c>
      <c r="G4727" s="147">
        <f ca="1">IFERROR(__xludf.DUMMYFUNCTION(" VLOOKUP(A4802, IMPORTRANGE(""https://docs.google.com/spreadsheets/d/1QNLbnkR_AongFt22vMfNzfpjZ0CjpI8QI-w0wBnYA1w/"", ""Инфа!A:AA""), 6, FALSE)"),2024)</f>
        <v>2024</v>
      </c>
      <c r="H4727" s="150">
        <v>14100</v>
      </c>
      <c r="I4727" s="151" t="s">
        <v>167</v>
      </c>
      <c r="J4727" s="93" t="s">
        <v>12552</v>
      </c>
      <c r="K4727" s="153"/>
      <c r="L4727" s="153"/>
      <c r="M4727" s="153"/>
      <c r="N4727" s="153"/>
      <c r="O4727" s="153"/>
      <c r="P4727" s="153"/>
      <c r="Q4727" s="153"/>
      <c r="R4727" s="153"/>
      <c r="S4727" s="153"/>
    </row>
    <row r="4728" spans="1:19" ht="262.5">
      <c r="A4728" s="277" t="s">
        <v>25424</v>
      </c>
      <c r="B4728" s="253" t="s">
        <v>400</v>
      </c>
      <c r="C4728" s="93" t="s">
        <v>12554</v>
      </c>
      <c r="D4728" s="93" t="s">
        <v>12555</v>
      </c>
      <c r="E4728" s="148">
        <f ca="1">IFERROR(__xludf.DUMMYFUNCTION(" VLOOKUP(A4803, IMPORTRANGE(""https://docs.google.com/spreadsheets/d/1fj_Bhi2XPL3siwIh4sx4VRLAe31yD50oKdj5UlRYW0c/"", ""Сводка!A:AA""), 5, FALSE)"),316)</f>
        <v>316</v>
      </c>
      <c r="F4728" s="148" t="s">
        <v>456</v>
      </c>
      <c r="G4728" s="147">
        <f ca="1">IFERROR(__xludf.DUMMYFUNCTION(" VLOOKUP(A4803, IMPORTRANGE(""https://docs.google.com/spreadsheets/d/1QNLbnkR_AongFt22vMfNzfpjZ0CjpI8QI-w0wBnYA1w/"", ""Инфа!A:AA""), 6, FALSE)"),2024)</f>
        <v>2024</v>
      </c>
      <c r="H4728" s="150">
        <v>24000</v>
      </c>
      <c r="I4728" s="151" t="s">
        <v>167</v>
      </c>
      <c r="J4728" s="93" t="s">
        <v>872</v>
      </c>
      <c r="K4728" s="153"/>
      <c r="L4728" s="153"/>
      <c r="M4728" s="153"/>
      <c r="N4728" s="153"/>
      <c r="O4728" s="153"/>
      <c r="P4728" s="153"/>
      <c r="Q4728" s="153"/>
      <c r="R4728" s="153"/>
      <c r="S4728" s="153"/>
    </row>
    <row r="4729" spans="1:19" ht="37.5">
      <c r="A4729" s="277" t="s">
        <v>25424</v>
      </c>
      <c r="B4729" s="253" t="s">
        <v>400</v>
      </c>
      <c r="C4729" s="93" t="s">
        <v>12556</v>
      </c>
      <c r="D4729" s="93" t="s">
        <v>12557</v>
      </c>
      <c r="E4729" s="148">
        <f ca="1">IFERROR(__xludf.DUMMYFUNCTION(" VLOOKUP(A4804, IMPORTRANGE(""https://docs.google.com/spreadsheets/d/1fj_Bhi2XPL3siwIh4sx4VRLAe31yD50oKdj5UlRYW0c/"", ""Сводка!A:AA""), 5, FALSE)"),328)</f>
        <v>328</v>
      </c>
      <c r="F4729" s="148" t="s">
        <v>466</v>
      </c>
      <c r="G4729" s="147">
        <f ca="1">IFERROR(__xludf.DUMMYFUNCTION(" VLOOKUP(A4804, IMPORTRANGE(""https://docs.google.com/spreadsheets/d/1QNLbnkR_AongFt22vMfNzfpjZ0CjpI8QI-w0wBnYA1w/"", ""Инфа!A:AA""), 6, FALSE)"),2024)</f>
        <v>2024</v>
      </c>
      <c r="H4729" s="150">
        <v>32100</v>
      </c>
      <c r="I4729" s="151" t="s">
        <v>167</v>
      </c>
      <c r="J4729" s="93"/>
      <c r="K4729" s="153"/>
      <c r="L4729" s="153"/>
      <c r="M4729" s="153"/>
      <c r="N4729" s="153"/>
      <c r="O4729" s="153"/>
      <c r="P4729" s="153"/>
      <c r="Q4729" s="153"/>
      <c r="R4729" s="153"/>
      <c r="S4729" s="153"/>
    </row>
    <row r="4730" spans="1:19" ht="56.25">
      <c r="A4730" s="277" t="s">
        <v>25424</v>
      </c>
      <c r="B4730" s="253" t="s">
        <v>400</v>
      </c>
      <c r="C4730" s="93" t="s">
        <v>12556</v>
      </c>
      <c r="D4730" s="93" t="s">
        <v>12558</v>
      </c>
      <c r="E4730" s="148">
        <f ca="1">IFERROR(__xludf.DUMMYFUNCTION(" VLOOKUP(A4805, IMPORTRANGE(""https://docs.google.com/spreadsheets/d/1fj_Bhi2XPL3siwIh4sx4VRLAe31yD50oKdj5UlRYW0c/"", ""Сводка!A:AA""), 5, FALSE)"),380)</f>
        <v>380</v>
      </c>
      <c r="F4730" s="148" t="s">
        <v>466</v>
      </c>
      <c r="G4730" s="147">
        <f ca="1">IFERROR(__xludf.DUMMYFUNCTION(" VLOOKUP(A4805, IMPORTRANGE(""https://docs.google.com/spreadsheets/d/1QNLbnkR_AongFt22vMfNzfpjZ0CjpI8QI-w0wBnYA1w/"", ""Инфа!A:AA""), 6, FALSE)"),2024)</f>
        <v>2024</v>
      </c>
      <c r="H4730" s="154">
        <v>36100</v>
      </c>
      <c r="I4730" s="151" t="s">
        <v>167</v>
      </c>
      <c r="J4730" s="93"/>
      <c r="K4730" s="153"/>
      <c r="L4730" s="153"/>
      <c r="M4730" s="153"/>
      <c r="N4730" s="153"/>
      <c r="O4730" s="153"/>
      <c r="P4730" s="153"/>
      <c r="Q4730" s="153"/>
      <c r="R4730" s="153"/>
      <c r="S4730" s="153"/>
    </row>
    <row r="4731" spans="1:19" ht="112.5">
      <c r="A4731" s="277" t="s">
        <v>25424</v>
      </c>
      <c r="B4731" s="253" t="s">
        <v>400</v>
      </c>
      <c r="C4731" s="93" t="s">
        <v>12559</v>
      </c>
      <c r="D4731" s="93" t="s">
        <v>12560</v>
      </c>
      <c r="E4731" s="148">
        <f ca="1">IFERROR(__xludf.DUMMYFUNCTION(" VLOOKUP(A4806, IMPORTRANGE(""https://docs.google.com/spreadsheets/d/1fj_Bhi2XPL3siwIh4sx4VRLAe31yD50oKdj5UlRYW0c/"", ""Сводка!A:AA""), 5, FALSE)"),152)</f>
        <v>152</v>
      </c>
      <c r="F4731" s="148" t="s">
        <v>415</v>
      </c>
      <c r="G4731" s="147">
        <f ca="1">IFERROR(__xludf.DUMMYFUNCTION(" VLOOKUP(A4806, IMPORTRANGE(""https://docs.google.com/spreadsheets/d/1QNLbnkR_AongFt22vMfNzfpjZ0CjpI8QI-w0wBnYA1w/"", ""Инфа!A:AA""), 6, FALSE)"),2024)</f>
        <v>2024</v>
      </c>
      <c r="H4731" s="150">
        <v>9600</v>
      </c>
      <c r="I4731" s="156" t="s">
        <v>489</v>
      </c>
      <c r="J4731" s="93" t="s">
        <v>12561</v>
      </c>
      <c r="K4731" s="153"/>
      <c r="L4731" s="153"/>
      <c r="M4731" s="153"/>
      <c r="N4731" s="153"/>
      <c r="O4731" s="153"/>
      <c r="P4731" s="153"/>
      <c r="Q4731" s="153"/>
      <c r="R4731" s="153"/>
      <c r="S4731" s="153"/>
    </row>
    <row r="4732" spans="1:19" ht="112.5">
      <c r="A4732" s="277" t="s">
        <v>25424</v>
      </c>
      <c r="B4732" s="253" t="s">
        <v>153</v>
      </c>
      <c r="C4732" s="93" t="s">
        <v>12562</v>
      </c>
      <c r="D4732" s="93" t="s">
        <v>12563</v>
      </c>
      <c r="E4732" s="148">
        <f ca="1">IFERROR(__xludf.DUMMYFUNCTION(" VLOOKUP(A4807, IMPORTRANGE(""https://docs.google.com/spreadsheets/d/1fj_Bhi2XPL3siwIh4sx4VRLAe31yD50oKdj5UlRYW0c/"", ""Сводка!A:AA""), 5, FALSE)"),196)</f>
        <v>196</v>
      </c>
      <c r="F4732" s="148" t="s">
        <v>165</v>
      </c>
      <c r="G4732" s="147">
        <f ca="1">IFERROR(__xludf.DUMMYFUNCTION(" VLOOKUP(A4807, IMPORTRANGE(""https://docs.google.com/spreadsheets/d/1QNLbnkR_AongFt22vMfNzfpjZ0CjpI8QI-w0wBnYA1w/"", ""Инфа!A:AA""), 6, FALSE)"),2024)</f>
        <v>2024</v>
      </c>
      <c r="H4732" s="150">
        <v>21800</v>
      </c>
      <c r="I4732" s="156" t="s">
        <v>370</v>
      </c>
      <c r="J4732" s="93" t="s">
        <v>12564</v>
      </c>
      <c r="K4732" s="153"/>
      <c r="L4732" s="153"/>
      <c r="M4732" s="153"/>
      <c r="N4732" s="153"/>
      <c r="O4732" s="153"/>
      <c r="P4732" s="153"/>
      <c r="Q4732" s="153"/>
      <c r="R4732" s="153"/>
      <c r="S4732" s="153"/>
    </row>
    <row r="4733" spans="1:19" ht="112.5">
      <c r="A4733" s="277" t="s">
        <v>25424</v>
      </c>
      <c r="B4733" s="253" t="s">
        <v>400</v>
      </c>
      <c r="C4733" s="93" t="s">
        <v>12565</v>
      </c>
      <c r="D4733" s="93" t="s">
        <v>12566</v>
      </c>
      <c r="E4733" s="148">
        <f ca="1">IFERROR(__xludf.DUMMYFUNCTION(" VLOOKUP(A4808, IMPORTRANGE(""https://docs.google.com/spreadsheets/d/1fj_Bhi2XPL3siwIh4sx4VRLAe31yD50oKdj5UlRYW0c/"", ""Сводка!A:AA""), 5, FALSE)"),158)</f>
        <v>158</v>
      </c>
      <c r="F4733" s="148" t="s">
        <v>415</v>
      </c>
      <c r="G4733" s="147">
        <f ca="1">IFERROR(__xludf.DUMMYFUNCTION(" VLOOKUP(A4808, IMPORTRANGE(""https://docs.google.com/spreadsheets/d/1QNLbnkR_AongFt22vMfNzfpjZ0CjpI8QI-w0wBnYA1w/"", ""Инфа!A:AA""), 6, FALSE)"),2024)</f>
        <v>2024</v>
      </c>
      <c r="H4733" s="150">
        <v>9700</v>
      </c>
      <c r="I4733" s="156" t="s">
        <v>489</v>
      </c>
      <c r="J4733" s="93" t="s">
        <v>12567</v>
      </c>
      <c r="K4733" s="153"/>
      <c r="L4733" s="153"/>
      <c r="M4733" s="153"/>
      <c r="N4733" s="153"/>
      <c r="O4733" s="153"/>
      <c r="P4733" s="153"/>
      <c r="Q4733" s="153"/>
      <c r="R4733" s="153"/>
      <c r="S4733" s="153"/>
    </row>
    <row r="4734" spans="1:19" ht="150">
      <c r="A4734" s="277" t="s">
        <v>25424</v>
      </c>
      <c r="B4734" s="253" t="s">
        <v>400</v>
      </c>
      <c r="C4734" s="93" t="s">
        <v>12565</v>
      </c>
      <c r="D4734" s="93" t="s">
        <v>12568</v>
      </c>
      <c r="E4734" s="148">
        <f ca="1">IFERROR(__xludf.DUMMYFUNCTION(" VLOOKUP(A4809, IMPORTRANGE(""https://docs.google.com/spreadsheets/d/1fj_Bhi2XPL3siwIh4sx4VRLAe31yD50oKdj5UlRYW0c/"", ""Сводка!A:AA""), 5, FALSE)"),152)</f>
        <v>152</v>
      </c>
      <c r="F4734" s="148" t="s">
        <v>466</v>
      </c>
      <c r="G4734" s="147">
        <f ca="1">IFERROR(__xludf.DUMMYFUNCTION(" VLOOKUP(A4809, IMPORTRANGE(""https://docs.google.com/spreadsheets/d/1QNLbnkR_AongFt22vMfNzfpjZ0CjpI8QI-w0wBnYA1w/"", ""Инфа!A:AA""), 6, FALSE)"),2024)</f>
        <v>2024</v>
      </c>
      <c r="H4734" s="150">
        <v>9600</v>
      </c>
      <c r="I4734" s="156" t="s">
        <v>489</v>
      </c>
      <c r="J4734" s="93" t="s">
        <v>12569</v>
      </c>
      <c r="K4734" s="153"/>
      <c r="L4734" s="153"/>
      <c r="M4734" s="153"/>
      <c r="N4734" s="153"/>
      <c r="O4734" s="153"/>
      <c r="P4734" s="153"/>
      <c r="Q4734" s="153"/>
      <c r="R4734" s="153"/>
      <c r="S4734" s="153"/>
    </row>
    <row r="4735" spans="1:19" ht="318.75">
      <c r="A4735" s="277" t="s">
        <v>25424</v>
      </c>
      <c r="B4735" s="253" t="s">
        <v>400</v>
      </c>
      <c r="C4735" s="93" t="s">
        <v>12570</v>
      </c>
      <c r="D4735" s="93" t="s">
        <v>12571</v>
      </c>
      <c r="E4735" s="148">
        <f ca="1">IFERROR(__xludf.DUMMYFUNCTION(" VLOOKUP(A4810, IMPORTRANGE(""https://docs.google.com/spreadsheets/d/1fj_Bhi2XPL3siwIh4sx4VRLAe31yD50oKdj5UlRYW0c/"", ""Сводка!A:AA""), 5, FALSE)"),232)</f>
        <v>232</v>
      </c>
      <c r="F4735" s="148" t="s">
        <v>415</v>
      </c>
      <c r="G4735" s="147">
        <f ca="1">IFERROR(__xludf.DUMMYFUNCTION(" VLOOKUP(A4810, IMPORTRANGE(""https://docs.google.com/spreadsheets/d/1QNLbnkR_AongFt22vMfNzfpjZ0CjpI8QI-w0wBnYA1w/"", ""Инфа!A:AA""), 6, FALSE)"),2024)</f>
        <v>2024</v>
      </c>
      <c r="H4735" s="150">
        <v>12000</v>
      </c>
      <c r="I4735" s="151" t="s">
        <v>257</v>
      </c>
      <c r="J4735" s="93" t="s">
        <v>12572</v>
      </c>
      <c r="K4735" s="153"/>
      <c r="L4735" s="153"/>
      <c r="M4735" s="153"/>
      <c r="N4735" s="153"/>
      <c r="O4735" s="153"/>
      <c r="P4735" s="153"/>
      <c r="Q4735" s="153"/>
      <c r="R4735" s="153"/>
      <c r="S4735" s="153"/>
    </row>
    <row r="4736" spans="1:19" ht="56.25">
      <c r="A4736" s="277" t="s">
        <v>25424</v>
      </c>
      <c r="B4736" s="253" t="s">
        <v>400</v>
      </c>
      <c r="C4736" s="93" t="s">
        <v>12573</v>
      </c>
      <c r="D4736" s="93" t="s">
        <v>12574</v>
      </c>
      <c r="E4736" s="148">
        <f ca="1">IFERROR(__xludf.DUMMYFUNCTION(" VLOOKUP(A4811, IMPORTRANGE(""https://docs.google.com/spreadsheets/d/1fj_Bhi2XPL3siwIh4sx4VRLAe31yD50oKdj5UlRYW0c/"", ""Сводка!A:AA""), 5, FALSE)"),218)</f>
        <v>218</v>
      </c>
      <c r="F4736" s="148" t="s">
        <v>415</v>
      </c>
      <c r="G4736" s="147">
        <f ca="1">IFERROR(__xludf.DUMMYFUNCTION(" VLOOKUP(A4811, IMPORTRANGE(""https://docs.google.com/spreadsheets/d/1QNLbnkR_AongFt22vMfNzfpjZ0CjpI8QI-w0wBnYA1w/"", ""Инфа!A:AA""), 6, FALSE)"),2024)</f>
        <v>2024</v>
      </c>
      <c r="H4736" s="150">
        <v>11500</v>
      </c>
      <c r="I4736" s="156" t="s">
        <v>1021</v>
      </c>
      <c r="J4736" s="93"/>
      <c r="K4736" s="153"/>
      <c r="L4736" s="153"/>
      <c r="M4736" s="153"/>
      <c r="N4736" s="153"/>
      <c r="O4736" s="153"/>
      <c r="P4736" s="153"/>
      <c r="Q4736" s="153"/>
      <c r="R4736" s="153"/>
      <c r="S4736" s="153"/>
    </row>
    <row r="4737" spans="1:19" ht="56.25">
      <c r="A4737" s="277" t="s">
        <v>25424</v>
      </c>
      <c r="B4737" s="253" t="s">
        <v>400</v>
      </c>
      <c r="C4737" s="93" t="s">
        <v>12573</v>
      </c>
      <c r="D4737" s="93" t="s">
        <v>12575</v>
      </c>
      <c r="E4737" s="148" t="e">
        <f>#REF!</f>
        <v>#REF!</v>
      </c>
      <c r="F4737" s="148" t="s">
        <v>415</v>
      </c>
      <c r="G4737" s="147">
        <f ca="1">IFERROR(__xludf.DUMMYFUNCTION(" VLOOKUP(A4812, IMPORTRANGE(""https://docs.google.com/spreadsheets/d/1QNLbnkR_AongFt22vMfNzfpjZ0CjpI8QI-w0wBnYA1w/"", ""Инфа!A:AA""), 6, FALSE)"),2024)</f>
        <v>2024</v>
      </c>
      <c r="H4737" s="150">
        <v>18600</v>
      </c>
      <c r="I4737" s="156" t="s">
        <v>1021</v>
      </c>
      <c r="J4737" s="93"/>
      <c r="K4737" s="153"/>
      <c r="L4737" s="153"/>
      <c r="M4737" s="153"/>
      <c r="N4737" s="153"/>
      <c r="O4737" s="153"/>
      <c r="P4737" s="153"/>
      <c r="Q4737" s="153"/>
      <c r="R4737" s="153"/>
      <c r="S4737" s="153"/>
    </row>
    <row r="4738" spans="1:19" ht="131.25">
      <c r="A4738" s="277" t="s">
        <v>25424</v>
      </c>
      <c r="B4738" s="253" t="s">
        <v>400</v>
      </c>
      <c r="C4738" s="93" t="s">
        <v>12576</v>
      </c>
      <c r="D4738" s="93" t="s">
        <v>12577</v>
      </c>
      <c r="E4738" s="148">
        <f ca="1">IFERROR(__xludf.DUMMYFUNCTION(" VLOOKUP(A4813, IMPORTRANGE(""https://docs.google.com/spreadsheets/d/1fj_Bhi2XPL3siwIh4sx4VRLAe31yD50oKdj5UlRYW0c/"", ""Сводка!A:AA""), 5, FALSE)"),96)</f>
        <v>96</v>
      </c>
      <c r="F4738" s="148" t="s">
        <v>2691</v>
      </c>
      <c r="G4738" s="147">
        <f ca="1">IFERROR(__xludf.DUMMYFUNCTION(" VLOOKUP(A4813, IMPORTRANGE(""https://docs.google.com/spreadsheets/d/1QNLbnkR_AongFt22vMfNzfpjZ0CjpI8QI-w0wBnYA1w/"", ""Инфа!A:AA""), 6, FALSE)"),2024)</f>
        <v>2024</v>
      </c>
      <c r="H4738" s="150">
        <v>7900</v>
      </c>
      <c r="I4738" s="151" t="s">
        <v>668</v>
      </c>
      <c r="J4738" s="93" t="s">
        <v>12578</v>
      </c>
      <c r="K4738" s="153"/>
      <c r="L4738" s="153"/>
      <c r="M4738" s="153"/>
      <c r="N4738" s="153"/>
      <c r="O4738" s="153"/>
      <c r="P4738" s="153"/>
      <c r="Q4738" s="153"/>
      <c r="R4738" s="153"/>
      <c r="S4738" s="153"/>
    </row>
    <row r="4739" spans="1:19" ht="187.5">
      <c r="A4739" s="277" t="s">
        <v>25424</v>
      </c>
      <c r="B4739" s="253" t="s">
        <v>400</v>
      </c>
      <c r="C4739" s="93" t="s">
        <v>12579</v>
      </c>
      <c r="D4739" s="93" t="s">
        <v>12580</v>
      </c>
      <c r="E4739" s="148">
        <f ca="1">IFERROR(__xludf.DUMMYFUNCTION(" VLOOKUP(A4814, IMPORTRANGE(""https://docs.google.com/spreadsheets/d/1fj_Bhi2XPL3siwIh4sx4VRLAe31yD50oKdj5UlRYW0c/"", ""Сводка!A:AA""), 5, FALSE)"),96)</f>
        <v>96</v>
      </c>
      <c r="F4739" s="148" t="s">
        <v>403</v>
      </c>
      <c r="G4739" s="147">
        <f ca="1">IFERROR(__xludf.DUMMYFUNCTION(" VLOOKUP(A4814, IMPORTRANGE(""https://docs.google.com/spreadsheets/d/1QNLbnkR_AongFt22vMfNzfpjZ0CjpI8QI-w0wBnYA1w/"", ""Инфа!A:AA""), 6, FALSE)"),2024)</f>
        <v>2024</v>
      </c>
      <c r="H4739" s="150">
        <v>7900</v>
      </c>
      <c r="I4739" s="151" t="s">
        <v>210</v>
      </c>
      <c r="J4739" s="93" t="s">
        <v>12581</v>
      </c>
      <c r="K4739" s="153"/>
      <c r="L4739" s="153"/>
      <c r="M4739" s="153"/>
      <c r="N4739" s="153"/>
      <c r="O4739" s="153"/>
      <c r="P4739" s="153"/>
      <c r="Q4739" s="153"/>
      <c r="R4739" s="153"/>
      <c r="S4739" s="153"/>
    </row>
    <row r="4740" spans="1:19" ht="150">
      <c r="A4740" s="277" t="s">
        <v>25424</v>
      </c>
      <c r="B4740" s="253" t="s">
        <v>400</v>
      </c>
      <c r="C4740" s="93" t="s">
        <v>12582</v>
      </c>
      <c r="D4740" s="93" t="s">
        <v>210</v>
      </c>
      <c r="E4740" s="148">
        <f ca="1">IFERROR(__xludf.DUMMYFUNCTION(" VLOOKUP(A4815, IMPORTRANGE(""https://docs.google.com/spreadsheets/d/1fj_Bhi2XPL3siwIh4sx4VRLAe31yD50oKdj5UlRYW0c/"", ""Сводка!A:AA""), 5, FALSE)"),216)</f>
        <v>216</v>
      </c>
      <c r="F4740" s="148" t="s">
        <v>1056</v>
      </c>
      <c r="G4740" s="147">
        <f ca="1">IFERROR(__xludf.DUMMYFUNCTION(" VLOOKUP(A4815, IMPORTRANGE(""https://docs.google.com/spreadsheets/d/1QNLbnkR_AongFt22vMfNzfpjZ0CjpI8QI-w0wBnYA1w/"", ""Инфа!A:AA""), 6, FALSE)"),2024)</f>
        <v>2024</v>
      </c>
      <c r="H4740" s="150">
        <v>18000</v>
      </c>
      <c r="I4740" s="151" t="s">
        <v>210</v>
      </c>
      <c r="J4740" s="93" t="s">
        <v>12583</v>
      </c>
      <c r="K4740" s="153"/>
      <c r="L4740" s="153"/>
      <c r="M4740" s="153"/>
      <c r="N4740" s="153"/>
      <c r="O4740" s="153"/>
      <c r="P4740" s="153"/>
      <c r="Q4740" s="153"/>
      <c r="R4740" s="153"/>
      <c r="S4740" s="153"/>
    </row>
    <row r="4741" spans="1:19" ht="112.5">
      <c r="A4741" s="277" t="s">
        <v>25424</v>
      </c>
      <c r="B4741" s="253" t="s">
        <v>400</v>
      </c>
      <c r="C4741" s="93" t="s">
        <v>12584</v>
      </c>
      <c r="D4741" s="93" t="s">
        <v>12585</v>
      </c>
      <c r="E4741" s="148">
        <f ca="1">IFERROR(__xludf.DUMMYFUNCTION(" VLOOKUP(A4816, IMPORTRANGE(""https://docs.google.com/spreadsheets/d/1fj_Bhi2XPL3siwIh4sx4VRLAe31yD50oKdj5UlRYW0c/"", ""Сводка!A:AA""), 5, FALSE)"),144)</f>
        <v>144</v>
      </c>
      <c r="F4741" s="148" t="s">
        <v>403</v>
      </c>
      <c r="G4741" s="147">
        <f ca="1">IFERROR(__xludf.DUMMYFUNCTION(" VLOOKUP(A4816, IMPORTRANGE(""https://docs.google.com/spreadsheets/d/1QNLbnkR_AongFt22vMfNzfpjZ0CjpI8QI-w0wBnYA1w/"", ""Инфа!A:AA""), 6, FALSE)"),2024)</f>
        <v>2024</v>
      </c>
      <c r="H4741" s="150">
        <v>9300</v>
      </c>
      <c r="I4741" s="151" t="s">
        <v>210</v>
      </c>
      <c r="J4741" s="93" t="s">
        <v>12586</v>
      </c>
      <c r="K4741" s="153"/>
      <c r="L4741" s="153"/>
      <c r="M4741" s="153"/>
      <c r="N4741" s="153"/>
      <c r="O4741" s="153"/>
      <c r="P4741" s="153"/>
      <c r="Q4741" s="153"/>
      <c r="R4741" s="153"/>
      <c r="S4741" s="153"/>
    </row>
    <row r="4742" spans="1:19" ht="112.5">
      <c r="A4742" s="277" t="s">
        <v>25424</v>
      </c>
      <c r="B4742" s="253" t="s">
        <v>400</v>
      </c>
      <c r="C4742" s="93" t="s">
        <v>12587</v>
      </c>
      <c r="D4742" s="93" t="s">
        <v>12588</v>
      </c>
      <c r="E4742" s="148">
        <f ca="1">IFERROR(__xludf.DUMMYFUNCTION(" VLOOKUP(A4817, IMPORTRANGE(""https://docs.google.com/spreadsheets/d/1fj_Bhi2XPL3siwIh4sx4VRLAe31yD50oKdj5UlRYW0c/"", ""Сводка!A:AA""), 5, FALSE)"),260)</f>
        <v>260</v>
      </c>
      <c r="F4742" s="148" t="s">
        <v>403</v>
      </c>
      <c r="G4742" s="147">
        <f ca="1">IFERROR(__xludf.DUMMYFUNCTION(" VLOOKUP(A4817, IMPORTRANGE(""https://docs.google.com/spreadsheets/d/1QNLbnkR_AongFt22vMfNzfpjZ0CjpI8QI-w0wBnYA1w/"", ""Инфа!A:AA""), 6, FALSE)"),2024)</f>
        <v>2024</v>
      </c>
      <c r="H4742" s="150">
        <v>20600</v>
      </c>
      <c r="I4742" s="151" t="s">
        <v>210</v>
      </c>
      <c r="J4742" s="93" t="s">
        <v>12589</v>
      </c>
      <c r="K4742" s="153"/>
      <c r="L4742" s="153"/>
      <c r="M4742" s="153"/>
      <c r="N4742" s="153"/>
      <c r="O4742" s="153"/>
      <c r="P4742" s="153"/>
      <c r="Q4742" s="153"/>
      <c r="R4742" s="153"/>
      <c r="S4742" s="153"/>
    </row>
    <row r="4743" spans="1:19" ht="37.5">
      <c r="A4743" s="277" t="s">
        <v>25424</v>
      </c>
      <c r="B4743" s="253" t="s">
        <v>400</v>
      </c>
      <c r="C4743" s="93" t="s">
        <v>12590</v>
      </c>
      <c r="D4743" s="93" t="s">
        <v>12591</v>
      </c>
      <c r="E4743" s="148">
        <f ca="1">IFERROR(__xludf.DUMMYFUNCTION(" VLOOKUP(A4818, IMPORTRANGE(""https://docs.google.com/spreadsheets/d/1fj_Bhi2XPL3siwIh4sx4VRLAe31yD50oKdj5UlRYW0c/"", ""Сводка!A:AA""), 5, FALSE)"),150)</f>
        <v>150</v>
      </c>
      <c r="F4743" s="148" t="s">
        <v>415</v>
      </c>
      <c r="G4743" s="147">
        <f ca="1">IFERROR(__xludf.DUMMYFUNCTION(" VLOOKUP(A4818, IMPORTRANGE(""https://docs.google.com/spreadsheets/d/1QNLbnkR_AongFt22vMfNzfpjZ0CjpI8QI-w0wBnYA1w/"", ""Инфа!A:AA""), 6, FALSE)"),2024)</f>
        <v>2024</v>
      </c>
      <c r="H4743" s="150">
        <v>9500</v>
      </c>
      <c r="I4743" s="151" t="s">
        <v>650</v>
      </c>
      <c r="J4743" s="93"/>
      <c r="K4743" s="153"/>
      <c r="L4743" s="153"/>
      <c r="M4743" s="153"/>
      <c r="N4743" s="153"/>
      <c r="O4743" s="153"/>
      <c r="P4743" s="153"/>
      <c r="Q4743" s="153"/>
      <c r="R4743" s="153"/>
      <c r="S4743" s="153"/>
    </row>
    <row r="4744" spans="1:19" ht="37.5">
      <c r="A4744" s="277" t="s">
        <v>25424</v>
      </c>
      <c r="B4744" s="253" t="s">
        <v>400</v>
      </c>
      <c r="C4744" s="93" t="s">
        <v>12590</v>
      </c>
      <c r="D4744" s="93" t="s">
        <v>12592</v>
      </c>
      <c r="E4744" s="148">
        <f ca="1">IFERROR(__xludf.DUMMYFUNCTION(" VLOOKUP(A4819, IMPORTRANGE(""https://docs.google.com/spreadsheets/d/1fj_Bhi2XPL3siwIh4sx4VRLAe31yD50oKdj5UlRYW0c/"", ""Сводка!A:AA""), 5, FALSE)"),234)</f>
        <v>234</v>
      </c>
      <c r="F4744" s="148" t="s">
        <v>415</v>
      </c>
      <c r="G4744" s="147">
        <f ca="1">IFERROR(__xludf.DUMMYFUNCTION(" VLOOKUP(A4819, IMPORTRANGE(""https://docs.google.com/spreadsheets/d/1QNLbnkR_AongFt22vMfNzfpjZ0CjpI8QI-w0wBnYA1w/"", ""Инфа!A:AA""), 6, FALSE)"),2024)</f>
        <v>2024</v>
      </c>
      <c r="H4744" s="150">
        <v>12000</v>
      </c>
      <c r="I4744" s="156" t="s">
        <v>489</v>
      </c>
      <c r="J4744" s="93"/>
      <c r="K4744" s="153"/>
      <c r="L4744" s="153"/>
      <c r="M4744" s="153"/>
      <c r="N4744" s="153"/>
      <c r="O4744" s="153"/>
      <c r="P4744" s="153"/>
      <c r="Q4744" s="153"/>
      <c r="R4744" s="153"/>
      <c r="S4744" s="153"/>
    </row>
    <row r="4745" spans="1:19" ht="131.25">
      <c r="A4745" s="277" t="s">
        <v>25424</v>
      </c>
      <c r="B4745" s="253" t="s">
        <v>400</v>
      </c>
      <c r="C4745" s="93" t="s">
        <v>12590</v>
      </c>
      <c r="D4745" s="93" t="s">
        <v>12593</v>
      </c>
      <c r="E4745" s="148">
        <f ca="1">IFERROR(__xludf.DUMMYFUNCTION(" VLOOKUP(A4820, IMPORTRANGE(""https://docs.google.com/spreadsheets/d/1fj_Bhi2XPL3siwIh4sx4VRLAe31yD50oKdj5UlRYW0c/"", ""Сводка!A:AA""), 5, FALSE)"),352)</f>
        <v>352</v>
      </c>
      <c r="F4745" s="148" t="s">
        <v>415</v>
      </c>
      <c r="G4745" s="147">
        <f ca="1">IFERROR(__xludf.DUMMYFUNCTION(" VLOOKUP(A4820, IMPORTRANGE(""https://docs.google.com/spreadsheets/d/1QNLbnkR_AongFt22vMfNzfpjZ0CjpI8QI-w0wBnYA1w/"", ""Инфа!A:AA""), 6, FALSE)"),2024)</f>
        <v>2024</v>
      </c>
      <c r="H4745" s="154">
        <v>15600</v>
      </c>
      <c r="I4745" s="156" t="s">
        <v>489</v>
      </c>
      <c r="J4745" s="93" t="s">
        <v>12594</v>
      </c>
      <c r="K4745" s="153"/>
      <c r="L4745" s="153"/>
      <c r="M4745" s="153"/>
      <c r="N4745" s="153"/>
      <c r="O4745" s="153"/>
      <c r="P4745" s="153"/>
      <c r="Q4745" s="153"/>
      <c r="R4745" s="153"/>
      <c r="S4745" s="153"/>
    </row>
    <row r="4746" spans="1:19" ht="56.25">
      <c r="A4746" s="277" t="s">
        <v>25424</v>
      </c>
      <c r="B4746" s="253" t="s">
        <v>400</v>
      </c>
      <c r="C4746" s="93" t="s">
        <v>12590</v>
      </c>
      <c r="D4746" s="93" t="s">
        <v>12595</v>
      </c>
      <c r="E4746" s="148">
        <f ca="1">IFERROR(__xludf.DUMMYFUNCTION(" VLOOKUP(A4821, IMPORTRANGE(""https://docs.google.com/spreadsheets/d/1fj_Bhi2XPL3siwIh4sx4VRLAe31yD50oKdj5UlRYW0c/"", ""Сводка!A:AA""), 5, FALSE)"),176)</f>
        <v>176</v>
      </c>
      <c r="F4746" s="148" t="s">
        <v>677</v>
      </c>
      <c r="G4746" s="147">
        <f ca="1">IFERROR(__xludf.DUMMYFUNCTION(" VLOOKUP(A4821, IMPORTRANGE(""https://docs.google.com/spreadsheets/d/1QNLbnkR_AongFt22vMfNzfpjZ0CjpI8QI-w0wBnYA1w/"", ""Инфа!A:AA""), 6, FALSE)"),2024)</f>
        <v>2024</v>
      </c>
      <c r="H4746" s="150">
        <v>10300</v>
      </c>
      <c r="I4746" s="151" t="s">
        <v>650</v>
      </c>
      <c r="J4746" s="93"/>
      <c r="K4746" s="153"/>
      <c r="L4746" s="153"/>
      <c r="M4746" s="153"/>
      <c r="N4746" s="153"/>
      <c r="O4746" s="153"/>
      <c r="P4746" s="153"/>
      <c r="Q4746" s="153"/>
      <c r="R4746" s="153"/>
      <c r="S4746" s="153"/>
    </row>
    <row r="4747" spans="1:19" ht="168.75">
      <c r="A4747" s="277" t="s">
        <v>25424</v>
      </c>
      <c r="B4747" s="253" t="s">
        <v>153</v>
      </c>
      <c r="C4747" s="93" t="s">
        <v>12596</v>
      </c>
      <c r="D4747" s="93" t="s">
        <v>12597</v>
      </c>
      <c r="E4747" s="148">
        <f ca="1">IFERROR(__xludf.DUMMYFUNCTION(" VLOOKUP(A4822, IMPORTRANGE(""https://docs.google.com/spreadsheets/d/1fj_Bhi2XPL3siwIh4sx4VRLAe31yD50oKdj5UlRYW0c/"", ""Сводка!A:AA""), 5, FALSE)"),136)</f>
        <v>136</v>
      </c>
      <c r="F4747" s="148" t="s">
        <v>1794</v>
      </c>
      <c r="G4747" s="147">
        <f ca="1">IFERROR(__xludf.DUMMYFUNCTION(" VLOOKUP(A4822, IMPORTRANGE(""https://docs.google.com/spreadsheets/d/1QNLbnkR_AongFt22vMfNzfpjZ0CjpI8QI-w0wBnYA1w/"", ""Инфа!A:AA""), 6, FALSE)"),2024)</f>
        <v>2024</v>
      </c>
      <c r="H4747" s="150">
        <v>13200</v>
      </c>
      <c r="I4747" s="151" t="s">
        <v>650</v>
      </c>
      <c r="J4747" s="93" t="s">
        <v>12598</v>
      </c>
      <c r="K4747" s="153"/>
      <c r="L4747" s="153"/>
      <c r="M4747" s="153"/>
      <c r="N4747" s="153"/>
      <c r="O4747" s="153"/>
      <c r="P4747" s="153"/>
      <c r="Q4747" s="153"/>
      <c r="R4747" s="153"/>
      <c r="S4747" s="153"/>
    </row>
    <row r="4748" spans="1:19" ht="112.5">
      <c r="A4748" s="277" t="s">
        <v>25424</v>
      </c>
      <c r="B4748" s="253" t="s">
        <v>400</v>
      </c>
      <c r="C4748" s="93" t="s">
        <v>12599</v>
      </c>
      <c r="D4748" s="93" t="s">
        <v>12600</v>
      </c>
      <c r="E4748" s="148">
        <f ca="1">IFERROR(__xludf.DUMMYFUNCTION(" VLOOKUP(A4823, IMPORTRANGE(""https://docs.google.com/spreadsheets/d/1fj_Bhi2XPL3siwIh4sx4VRLAe31yD50oKdj5UlRYW0c/"", ""Сводка!A:AA""), 5, FALSE)"),192)</f>
        <v>192</v>
      </c>
      <c r="F4748" s="148" t="s">
        <v>1552</v>
      </c>
      <c r="G4748" s="147">
        <f ca="1">IFERROR(__xludf.DUMMYFUNCTION(" VLOOKUP(A4823, IMPORTRANGE(""https://docs.google.com/spreadsheets/d/1QNLbnkR_AongFt22vMfNzfpjZ0CjpI8QI-w0wBnYA1w/"", ""Инфа!A:AA""), 6, FALSE)"),2024)</f>
        <v>2024</v>
      </c>
      <c r="H4748" s="150">
        <v>10800</v>
      </c>
      <c r="I4748" s="151" t="s">
        <v>650</v>
      </c>
      <c r="J4748" s="93" t="s">
        <v>12601</v>
      </c>
      <c r="K4748" s="153"/>
      <c r="L4748" s="153"/>
      <c r="M4748" s="153"/>
      <c r="N4748" s="153"/>
      <c r="O4748" s="153"/>
      <c r="P4748" s="153"/>
      <c r="Q4748" s="153"/>
      <c r="R4748" s="153"/>
      <c r="S4748" s="153"/>
    </row>
    <row r="4749" spans="1:19" ht="206.25">
      <c r="A4749" s="277" t="s">
        <v>25424</v>
      </c>
      <c r="B4749" s="253" t="s">
        <v>400</v>
      </c>
      <c r="C4749" s="93" t="s">
        <v>12602</v>
      </c>
      <c r="D4749" s="93" t="s">
        <v>12603</v>
      </c>
      <c r="E4749" s="148">
        <f ca="1">IFERROR(__xludf.DUMMYFUNCTION(" VLOOKUP(A4824, IMPORTRANGE(""https://docs.google.com/spreadsheets/d/1fj_Bhi2XPL3siwIh4sx4VRLAe31yD50oKdj5UlRYW0c/"", ""Сводка!A:AA""), 5, FALSE)"),256)</f>
        <v>256</v>
      </c>
      <c r="F4749" s="148" t="s">
        <v>50</v>
      </c>
      <c r="G4749" s="147">
        <f ca="1">IFERROR(__xludf.DUMMYFUNCTION(" VLOOKUP(A4824, IMPORTRANGE(""https://docs.google.com/spreadsheets/d/1QNLbnkR_AongFt22vMfNzfpjZ0CjpI8QI-w0wBnYA1w/"", ""Инфа!A:AA""), 6, FALSE)"),2024)</f>
        <v>2024</v>
      </c>
      <c r="H4749" s="150">
        <v>12700</v>
      </c>
      <c r="I4749" s="151" t="s">
        <v>28</v>
      </c>
      <c r="J4749" s="93" t="s">
        <v>12604</v>
      </c>
      <c r="K4749" s="153"/>
      <c r="L4749" s="153"/>
      <c r="M4749" s="153"/>
      <c r="N4749" s="153"/>
      <c r="O4749" s="153"/>
      <c r="P4749" s="153"/>
      <c r="Q4749" s="153"/>
      <c r="R4749" s="153"/>
      <c r="S4749" s="153"/>
    </row>
    <row r="4750" spans="1:19" ht="150">
      <c r="A4750" s="277" t="s">
        <v>25424</v>
      </c>
      <c r="B4750" s="253" t="s">
        <v>153</v>
      </c>
      <c r="C4750" s="93" t="s">
        <v>12602</v>
      </c>
      <c r="D4750" s="93" t="s">
        <v>12605</v>
      </c>
      <c r="E4750" s="148">
        <f ca="1">IFERROR(__xludf.DUMMYFUNCTION(" VLOOKUP(A4825, IMPORTRANGE(""https://docs.google.com/spreadsheets/d/1fj_Bhi2XPL3siwIh4sx4VRLAe31yD50oKdj5UlRYW0c/"", ""Сводка!A:AA""), 5, FALSE)"),220)</f>
        <v>220</v>
      </c>
      <c r="F4750" s="148" t="s">
        <v>50</v>
      </c>
      <c r="G4750" s="147">
        <f ca="1">IFERROR(__xludf.DUMMYFUNCTION(" VLOOKUP(A4825, IMPORTRANGE(""https://docs.google.com/spreadsheets/d/1QNLbnkR_AongFt22vMfNzfpjZ0CjpI8QI-w0wBnYA1w/"", ""Инфа!A:AA""), 6, FALSE)"),2024)</f>
        <v>2024</v>
      </c>
      <c r="H4750" s="150">
        <v>11600</v>
      </c>
      <c r="I4750" s="151" t="s">
        <v>28</v>
      </c>
      <c r="J4750" s="93" t="s">
        <v>12606</v>
      </c>
      <c r="K4750" s="153"/>
      <c r="L4750" s="153"/>
      <c r="M4750" s="153"/>
      <c r="N4750" s="153"/>
      <c r="O4750" s="153"/>
      <c r="P4750" s="153"/>
      <c r="Q4750" s="153"/>
      <c r="R4750" s="153"/>
      <c r="S4750" s="153"/>
    </row>
    <row r="4751" spans="1:19" ht="168.75">
      <c r="A4751" s="277" t="s">
        <v>25424</v>
      </c>
      <c r="B4751" s="253" t="s">
        <v>13</v>
      </c>
      <c r="C4751" s="93" t="s">
        <v>12607</v>
      </c>
      <c r="D4751" s="93" t="s">
        <v>12608</v>
      </c>
      <c r="E4751" s="148">
        <f ca="1">IFERROR(__xludf.DUMMYFUNCTION(" VLOOKUP(A4826, IMPORTRANGE(""https://docs.google.com/spreadsheets/d/1fj_Bhi2XPL3siwIh4sx4VRLAe31yD50oKdj5UlRYW0c/"", ""Сводка!A:AA""), 5, FALSE)"),156)</f>
        <v>156</v>
      </c>
      <c r="F4751" s="148" t="s">
        <v>456</v>
      </c>
      <c r="G4751" s="147">
        <f ca="1">IFERROR(__xludf.DUMMYFUNCTION(" VLOOKUP(A4826, IMPORTRANGE(""https://docs.google.com/spreadsheets/d/1QNLbnkR_AongFt22vMfNzfpjZ0CjpI8QI-w0wBnYA1w/"", ""Инфа!A:AA""), 6, FALSE)"),2024)</f>
        <v>2024</v>
      </c>
      <c r="H4751" s="150">
        <v>9700</v>
      </c>
      <c r="I4751" s="151" t="s">
        <v>28</v>
      </c>
      <c r="J4751" s="93" t="s">
        <v>12609</v>
      </c>
      <c r="K4751" s="153"/>
      <c r="L4751" s="153"/>
      <c r="M4751" s="153"/>
      <c r="N4751" s="153"/>
      <c r="O4751" s="153"/>
      <c r="P4751" s="153"/>
      <c r="Q4751" s="153"/>
      <c r="R4751" s="153"/>
      <c r="S4751" s="153"/>
    </row>
    <row r="4752" spans="1:19" ht="112.5">
      <c r="A4752" s="277" t="s">
        <v>25424</v>
      </c>
      <c r="B4752" s="253" t="s">
        <v>13</v>
      </c>
      <c r="C4752" s="93" t="s">
        <v>12607</v>
      </c>
      <c r="D4752" s="93" t="s">
        <v>12610</v>
      </c>
      <c r="E4752" s="148">
        <f ca="1">IFERROR(__xludf.DUMMYFUNCTION(" VLOOKUP(A4827, IMPORTRANGE(""https://docs.google.com/spreadsheets/d/1fj_Bhi2XPL3siwIh4sx4VRLAe31yD50oKdj5UlRYW0c/"", ""Сводка!A:AA""), 5, FALSE)"),120)</f>
        <v>120</v>
      </c>
      <c r="F4752" s="148" t="s">
        <v>456</v>
      </c>
      <c r="G4752" s="147">
        <f ca="1">IFERROR(__xludf.DUMMYFUNCTION(" VLOOKUP(A4827, IMPORTRANGE(""https://docs.google.com/spreadsheets/d/1QNLbnkR_AongFt22vMfNzfpjZ0CjpI8QI-w0wBnYA1w/"", ""Инфа!A:AA""), 6, FALSE)"),2024)</f>
        <v>2024</v>
      </c>
      <c r="H4752" s="150">
        <v>8600</v>
      </c>
      <c r="I4752" s="151" t="s">
        <v>28</v>
      </c>
      <c r="J4752" s="93" t="s">
        <v>12611</v>
      </c>
      <c r="K4752" s="153"/>
      <c r="L4752" s="153"/>
      <c r="M4752" s="153"/>
      <c r="N4752" s="153"/>
      <c r="O4752" s="153"/>
      <c r="P4752" s="153"/>
      <c r="Q4752" s="153"/>
      <c r="R4752" s="153"/>
      <c r="S4752" s="153"/>
    </row>
    <row r="4753" spans="1:19" ht="75">
      <c r="A4753" s="277" t="s">
        <v>25424</v>
      </c>
      <c r="B4753" s="253" t="s">
        <v>153</v>
      </c>
      <c r="C4753" s="96" t="s">
        <v>12621</v>
      </c>
      <c r="D4753" s="96" t="s">
        <v>12622</v>
      </c>
      <c r="E4753" s="148">
        <f ca="1">IFERROR(__xludf.DUMMYFUNCTION(" VLOOKUP(A4831, IMPORTRANGE(""https://docs.google.com/spreadsheets/d/1fj_Bhi2XPL3siwIh4sx4VRLAe31yD50oKdj5UlRYW0c/"", ""Сводка!A:AA""), 5, FALSE)"),172)</f>
        <v>172</v>
      </c>
      <c r="F4753" s="148" t="s">
        <v>50</v>
      </c>
      <c r="G4753" s="147">
        <f ca="1">IFERROR(__xludf.DUMMYFUNCTION(" VLOOKUP(A4831, IMPORTRANGE(""https://docs.google.com/spreadsheets/d/1QNLbnkR_AongFt22vMfNzfpjZ0CjpI8QI-w0wBnYA1w/"", ""Инфа!A:AA""), 6, FALSE)"),2024)</f>
        <v>2024</v>
      </c>
      <c r="H4753" s="150">
        <v>10200</v>
      </c>
      <c r="I4753" s="151" t="s">
        <v>1317</v>
      </c>
      <c r="J4753" s="93"/>
      <c r="K4753" s="153"/>
      <c r="L4753" s="153"/>
      <c r="M4753" s="153"/>
      <c r="N4753" s="153"/>
      <c r="O4753" s="153"/>
      <c r="P4753" s="153"/>
      <c r="Q4753" s="153"/>
      <c r="R4753" s="153"/>
      <c r="S4753" s="153"/>
    </row>
    <row r="4754" spans="1:19" ht="206.25">
      <c r="A4754" s="277" t="s">
        <v>25424</v>
      </c>
      <c r="B4754" s="253" t="s">
        <v>400</v>
      </c>
      <c r="C4754" s="93" t="s">
        <v>12623</v>
      </c>
      <c r="D4754" s="93" t="s">
        <v>12624</v>
      </c>
      <c r="E4754" s="148">
        <f ca="1">IFERROR(__xludf.DUMMYFUNCTION(" VLOOKUP(A4832, IMPORTRANGE(""https://docs.google.com/spreadsheets/d/1fj_Bhi2XPL3siwIh4sx4VRLAe31yD50oKdj5UlRYW0c/"", ""Сводка!A:AA""), 5, FALSE)"),192)</f>
        <v>192</v>
      </c>
      <c r="F4754" s="148" t="s">
        <v>415</v>
      </c>
      <c r="G4754" s="147">
        <f ca="1">IFERROR(__xludf.DUMMYFUNCTION(" VLOOKUP(A4832, IMPORTRANGE(""https://docs.google.com/spreadsheets/d/1QNLbnkR_AongFt22vMfNzfpjZ0CjpI8QI-w0wBnYA1w/"", ""Инфа!A:AA""), 6, FALSE)"),2024)</f>
        <v>2024</v>
      </c>
      <c r="H4754" s="150">
        <v>10800</v>
      </c>
      <c r="I4754" s="156" t="s">
        <v>554</v>
      </c>
      <c r="J4754" s="93" t="s">
        <v>12625</v>
      </c>
      <c r="K4754" s="153"/>
      <c r="L4754" s="153"/>
      <c r="M4754" s="153"/>
      <c r="N4754" s="153"/>
      <c r="O4754" s="153"/>
      <c r="P4754" s="153"/>
      <c r="Q4754" s="153"/>
      <c r="R4754" s="153"/>
      <c r="S4754" s="153"/>
    </row>
    <row r="4755" spans="1:19" ht="187.5">
      <c r="A4755" s="277" t="s">
        <v>25424</v>
      </c>
      <c r="B4755" s="253" t="s">
        <v>153</v>
      </c>
      <c r="C4755" s="93" t="s">
        <v>12626</v>
      </c>
      <c r="D4755" s="93" t="s">
        <v>12627</v>
      </c>
      <c r="E4755" s="148">
        <f ca="1">IFERROR(__xludf.DUMMYFUNCTION(" VLOOKUP(A4833, IMPORTRANGE(""https://docs.google.com/spreadsheets/d/1fj_Bhi2XPL3siwIh4sx4VRLAe31yD50oKdj5UlRYW0c/"", ""Сводка!A:AA""), 5, FALSE)"),172)</f>
        <v>172</v>
      </c>
      <c r="F4755" s="148" t="s">
        <v>50</v>
      </c>
      <c r="G4755" s="147">
        <f ca="1">IFERROR(__xludf.DUMMYFUNCTION(" VLOOKUP(A4833, IMPORTRANGE(""https://docs.google.com/spreadsheets/d/1QNLbnkR_AongFt22vMfNzfpjZ0CjpI8QI-w0wBnYA1w/"", ""Инфа!A:AA""), 6, FALSE)"),2024)</f>
        <v>2024</v>
      </c>
      <c r="H4755" s="150">
        <v>10200</v>
      </c>
      <c r="I4755" s="151" t="s">
        <v>72</v>
      </c>
      <c r="J4755" s="93" t="s">
        <v>12628</v>
      </c>
      <c r="K4755" s="153"/>
      <c r="L4755" s="153"/>
      <c r="M4755" s="153"/>
      <c r="N4755" s="153"/>
      <c r="O4755" s="153"/>
      <c r="P4755" s="153"/>
      <c r="Q4755" s="153"/>
      <c r="R4755" s="153"/>
      <c r="S4755" s="153"/>
    </row>
    <row r="4756" spans="1:19" ht="37.5">
      <c r="A4756" s="277" t="s">
        <v>25424</v>
      </c>
      <c r="B4756" s="253" t="s">
        <v>153</v>
      </c>
      <c r="C4756" s="93" t="s">
        <v>12626</v>
      </c>
      <c r="D4756" s="93" t="s">
        <v>12629</v>
      </c>
      <c r="E4756" s="148">
        <f ca="1">IFERROR(__xludf.DUMMYFUNCTION(" VLOOKUP(A4834, IMPORTRANGE(""https://docs.google.com/spreadsheets/d/1fj_Bhi2XPL3siwIh4sx4VRLAe31yD50oKdj5UlRYW0c/"", ""Сводка!A:AA""), 5, FALSE)"),144)</f>
        <v>144</v>
      </c>
      <c r="F4756" s="148" t="s">
        <v>108</v>
      </c>
      <c r="G4756" s="147">
        <f ca="1">IFERROR(__xludf.DUMMYFUNCTION(" VLOOKUP(A4834, IMPORTRANGE(""https://docs.google.com/spreadsheets/d/1QNLbnkR_AongFt22vMfNzfpjZ0CjpI8QI-w0wBnYA1w/"", ""Инфа!A:AA""), 6, FALSE)"),2024)</f>
        <v>2024</v>
      </c>
      <c r="H4756" s="150">
        <v>9300</v>
      </c>
      <c r="I4756" s="151" t="s">
        <v>1581</v>
      </c>
      <c r="J4756" s="93"/>
      <c r="K4756" s="153"/>
      <c r="L4756" s="153"/>
      <c r="M4756" s="153"/>
      <c r="N4756" s="153"/>
      <c r="O4756" s="153"/>
      <c r="P4756" s="153"/>
      <c r="Q4756" s="153"/>
      <c r="R4756" s="153"/>
      <c r="S4756" s="153"/>
    </row>
    <row r="4757" spans="1:19" ht="225">
      <c r="A4757" s="277" t="s">
        <v>25424</v>
      </c>
      <c r="B4757" s="253" t="s">
        <v>153</v>
      </c>
      <c r="C4757" s="93" t="s">
        <v>12630</v>
      </c>
      <c r="D4757" s="93" t="s">
        <v>12631</v>
      </c>
      <c r="E4757" s="148">
        <f ca="1">IFERROR(__xludf.DUMMYFUNCTION(" VLOOKUP(A4835, IMPORTRANGE(""https://docs.google.com/spreadsheets/d/1fj_Bhi2XPL3siwIh4sx4VRLAe31yD50oKdj5UlRYW0c/"", ""Сводка!A:AA""), 5, FALSE)"),108)</f>
        <v>108</v>
      </c>
      <c r="F4757" s="148" t="s">
        <v>165</v>
      </c>
      <c r="G4757" s="147">
        <f ca="1">IFERROR(__xludf.DUMMYFUNCTION(" VLOOKUP(A4835, IMPORTRANGE(""https://docs.google.com/spreadsheets/d/1QNLbnkR_AongFt22vMfNzfpjZ0CjpI8QI-w0wBnYA1w/"", ""Инфа!A:AA""), 6, FALSE)"),2024)</f>
        <v>2024</v>
      </c>
      <c r="H4757" s="150">
        <v>11500</v>
      </c>
      <c r="I4757" s="151" t="s">
        <v>161</v>
      </c>
      <c r="J4757" s="93" t="s">
        <v>12632</v>
      </c>
      <c r="K4757" s="153"/>
      <c r="L4757" s="153"/>
      <c r="M4757" s="153"/>
      <c r="N4757" s="153"/>
      <c r="O4757" s="153"/>
      <c r="P4757" s="153"/>
      <c r="Q4757" s="153"/>
      <c r="R4757" s="153"/>
      <c r="S4757" s="153"/>
    </row>
    <row r="4758" spans="1:19" ht="243.75">
      <c r="A4758" s="277" t="s">
        <v>25424</v>
      </c>
      <c r="B4758" s="253" t="s">
        <v>153</v>
      </c>
      <c r="C4758" s="93" t="s">
        <v>12630</v>
      </c>
      <c r="D4758" s="93" t="s">
        <v>12633</v>
      </c>
      <c r="E4758" s="148">
        <f ca="1">IFERROR(__xludf.DUMMYFUNCTION(" VLOOKUP(A4836, IMPORTRANGE(""https://docs.google.com/spreadsheets/d/1fj_Bhi2XPL3siwIh4sx4VRLAe31yD50oKdj5UlRYW0c/"", ""Сводка!A:AA""), 5, FALSE)"),68)</f>
        <v>68</v>
      </c>
      <c r="F4758" s="148" t="s">
        <v>165</v>
      </c>
      <c r="G4758" s="147">
        <f ca="1">IFERROR(__xludf.DUMMYFUNCTION(" VLOOKUP(A4836, IMPORTRANGE(""https://docs.google.com/spreadsheets/d/1QNLbnkR_AongFt22vMfNzfpjZ0CjpI8QI-w0wBnYA1w/"", ""Инфа!A:AA""), 6, FALSE)"),2024)</f>
        <v>2024</v>
      </c>
      <c r="H4758" s="150">
        <v>7000</v>
      </c>
      <c r="I4758" s="151" t="s">
        <v>161</v>
      </c>
      <c r="J4758" s="93" t="s">
        <v>12634</v>
      </c>
      <c r="K4758" s="153"/>
      <c r="L4758" s="153"/>
      <c r="M4758" s="153"/>
      <c r="N4758" s="153"/>
      <c r="O4758" s="153"/>
      <c r="P4758" s="153"/>
      <c r="Q4758" s="153"/>
      <c r="R4758" s="153"/>
      <c r="S4758" s="153"/>
    </row>
    <row r="4759" spans="1:19" ht="225">
      <c r="A4759" s="277" t="s">
        <v>25424</v>
      </c>
      <c r="B4759" s="253" t="s">
        <v>153</v>
      </c>
      <c r="C4759" s="93" t="s">
        <v>12630</v>
      </c>
      <c r="D4759" s="93" t="s">
        <v>12635</v>
      </c>
      <c r="E4759" s="148">
        <f ca="1">IFERROR(__xludf.DUMMYFUNCTION(" VLOOKUP(A4837, IMPORTRANGE(""https://docs.google.com/spreadsheets/d/1fj_Bhi2XPL3siwIh4sx4VRLAe31yD50oKdj5UlRYW0c/"", ""Сводка!A:AA""), 5, FALSE)"),84)</f>
        <v>84</v>
      </c>
      <c r="F4759" s="148" t="s">
        <v>165</v>
      </c>
      <c r="G4759" s="147">
        <f ca="1">IFERROR(__xludf.DUMMYFUNCTION(" VLOOKUP(A4837, IMPORTRANGE(""https://docs.google.com/spreadsheets/d/1QNLbnkR_AongFt22vMfNzfpjZ0CjpI8QI-w0wBnYA1w/"", ""Инфа!A:AA""), 6, FALSE)"),2024)</f>
        <v>2024</v>
      </c>
      <c r="H4759" s="150">
        <v>7500</v>
      </c>
      <c r="I4759" s="151" t="s">
        <v>161</v>
      </c>
      <c r="J4759" s="93" t="s">
        <v>12636</v>
      </c>
      <c r="K4759" s="153"/>
      <c r="L4759" s="153"/>
      <c r="M4759" s="153"/>
      <c r="N4759" s="153"/>
      <c r="O4759" s="153"/>
      <c r="P4759" s="153"/>
      <c r="Q4759" s="153"/>
      <c r="R4759" s="153"/>
      <c r="S4759" s="153"/>
    </row>
    <row r="4760" spans="1:19" ht="262.5">
      <c r="A4760" s="277" t="s">
        <v>25424</v>
      </c>
      <c r="B4760" s="253" t="s">
        <v>153</v>
      </c>
      <c r="C4760" s="93" t="s">
        <v>12630</v>
      </c>
      <c r="D4760" s="93" t="s">
        <v>12637</v>
      </c>
      <c r="E4760" s="148">
        <f ca="1">IFERROR(__xludf.DUMMYFUNCTION(" VLOOKUP(A4838, IMPORTRANGE(""https://docs.google.com/spreadsheets/d/1fj_Bhi2XPL3siwIh4sx4VRLAe31yD50oKdj5UlRYW0c/"", ""Сводка!A:AA""), 5, FALSE)"),120)</f>
        <v>120</v>
      </c>
      <c r="F4760" s="148" t="s">
        <v>165</v>
      </c>
      <c r="G4760" s="147">
        <f ca="1">IFERROR(__xludf.DUMMYFUNCTION(" VLOOKUP(A4838, IMPORTRANGE(""https://docs.google.com/spreadsheets/d/1QNLbnkR_AongFt22vMfNzfpjZ0CjpI8QI-w0wBnYA1w/"", ""Инфа!A:AA""), 6, FALSE)"),2024)</f>
        <v>2024</v>
      </c>
      <c r="H4760" s="150">
        <v>8600</v>
      </c>
      <c r="I4760" s="151" t="s">
        <v>161</v>
      </c>
      <c r="J4760" s="93" t="s">
        <v>12638</v>
      </c>
      <c r="K4760" s="153"/>
      <c r="L4760" s="153"/>
      <c r="M4760" s="153"/>
      <c r="N4760" s="153"/>
      <c r="O4760" s="153"/>
      <c r="P4760" s="153"/>
      <c r="Q4760" s="153"/>
      <c r="R4760" s="153"/>
      <c r="S4760" s="153"/>
    </row>
    <row r="4761" spans="1:19" ht="206.25">
      <c r="A4761" s="277" t="s">
        <v>25424</v>
      </c>
      <c r="B4761" s="253" t="s">
        <v>153</v>
      </c>
      <c r="C4761" s="93" t="s">
        <v>12630</v>
      </c>
      <c r="D4761" s="93" t="s">
        <v>12639</v>
      </c>
      <c r="E4761" s="148">
        <f ca="1">IFERROR(__xludf.DUMMYFUNCTION(" VLOOKUP(A4839, IMPORTRANGE(""https://docs.google.com/spreadsheets/d/1fj_Bhi2XPL3siwIh4sx4VRLAe31yD50oKdj5UlRYW0c/"", ""Сводка!A:AA""), 5, FALSE)"),76)</f>
        <v>76</v>
      </c>
      <c r="F4761" s="148" t="s">
        <v>165</v>
      </c>
      <c r="G4761" s="147">
        <f ca="1">IFERROR(__xludf.DUMMYFUNCTION(" VLOOKUP(A4839, IMPORTRANGE(""https://docs.google.com/spreadsheets/d/1QNLbnkR_AongFt22vMfNzfpjZ0CjpI8QI-w0wBnYA1w/"", ""Инфа!A:AA""), 6, FALSE)"),2024)</f>
        <v>2024</v>
      </c>
      <c r="H4761" s="150">
        <v>7300</v>
      </c>
      <c r="I4761" s="151" t="s">
        <v>161</v>
      </c>
      <c r="J4761" s="93" t="s">
        <v>12640</v>
      </c>
      <c r="K4761" s="153"/>
      <c r="L4761" s="153"/>
      <c r="M4761" s="153"/>
      <c r="N4761" s="153"/>
      <c r="O4761" s="153"/>
      <c r="P4761" s="153"/>
      <c r="Q4761" s="153"/>
      <c r="R4761" s="153"/>
      <c r="S4761" s="153"/>
    </row>
    <row r="4762" spans="1:19" ht="243.75">
      <c r="A4762" s="277" t="s">
        <v>25424</v>
      </c>
      <c r="B4762" s="253" t="s">
        <v>153</v>
      </c>
      <c r="C4762" s="93" t="s">
        <v>12641</v>
      </c>
      <c r="D4762" s="93" t="s">
        <v>12642</v>
      </c>
      <c r="E4762" s="148">
        <f ca="1">IFERROR(__xludf.DUMMYFUNCTION(" VLOOKUP(A4840, IMPORTRANGE(""https://docs.google.com/spreadsheets/d/1fj_Bhi2XPL3siwIh4sx4VRLAe31yD50oKdj5UlRYW0c/"", ""Сводка!A:AA""), 5, FALSE)"),180)</f>
        <v>180</v>
      </c>
      <c r="F4762" s="148" t="s">
        <v>165</v>
      </c>
      <c r="G4762" s="147">
        <f ca="1">IFERROR(__xludf.DUMMYFUNCTION(" VLOOKUP(A4840, IMPORTRANGE(""https://docs.google.com/spreadsheets/d/1QNLbnkR_AongFt22vMfNzfpjZ0CjpI8QI-w0wBnYA1w/"", ""Инфа!A:AA""), 6, FALSE)"),2024)</f>
        <v>2024</v>
      </c>
      <c r="H4762" s="150">
        <v>15800</v>
      </c>
      <c r="I4762" s="151" t="s">
        <v>161</v>
      </c>
      <c r="J4762" s="93" t="s">
        <v>12643</v>
      </c>
      <c r="K4762" s="153"/>
      <c r="L4762" s="153"/>
      <c r="M4762" s="153"/>
      <c r="N4762" s="153"/>
      <c r="O4762" s="153"/>
      <c r="P4762" s="153"/>
      <c r="Q4762" s="153"/>
      <c r="R4762" s="153"/>
      <c r="S4762" s="153"/>
    </row>
    <row r="4763" spans="1:19" ht="281.25">
      <c r="A4763" s="277" t="s">
        <v>25424</v>
      </c>
      <c r="B4763" s="253" t="s">
        <v>153</v>
      </c>
      <c r="C4763" s="93" t="s">
        <v>12644</v>
      </c>
      <c r="D4763" s="93" t="s">
        <v>12645</v>
      </c>
      <c r="E4763" s="148">
        <f ca="1">IFERROR(__xludf.DUMMYFUNCTION(" VLOOKUP(A4841, IMPORTRANGE(""https://docs.google.com/spreadsheets/d/1fj_Bhi2XPL3siwIh4sx4VRLAe31yD50oKdj5UlRYW0c/"", ""Сводка!A:AA""), 5, FALSE)"),120)</f>
        <v>120</v>
      </c>
      <c r="F4763" s="148" t="s">
        <v>165</v>
      </c>
      <c r="G4763" s="147">
        <f ca="1">IFERROR(__xludf.DUMMYFUNCTION(" VLOOKUP(A4841, IMPORTRANGE(""https://docs.google.com/spreadsheets/d/1QNLbnkR_AongFt22vMfNzfpjZ0CjpI8QI-w0wBnYA1w/"", ""Инфа!A:AA""), 6, FALSE)"),2024)</f>
        <v>2024</v>
      </c>
      <c r="H4763" s="150">
        <v>12200</v>
      </c>
      <c r="I4763" s="151" t="s">
        <v>161</v>
      </c>
      <c r="J4763" s="93" t="s">
        <v>12646</v>
      </c>
      <c r="K4763" s="153"/>
      <c r="L4763" s="153"/>
      <c r="M4763" s="153"/>
      <c r="N4763" s="153"/>
      <c r="O4763" s="153"/>
      <c r="P4763" s="153"/>
      <c r="Q4763" s="153"/>
      <c r="R4763" s="153"/>
      <c r="S4763" s="153"/>
    </row>
    <row r="4764" spans="1:19" ht="225">
      <c r="A4764" s="277" t="s">
        <v>25424</v>
      </c>
      <c r="B4764" s="253" t="s">
        <v>400</v>
      </c>
      <c r="C4764" s="93" t="s">
        <v>12647</v>
      </c>
      <c r="D4764" s="93" t="s">
        <v>12648</v>
      </c>
      <c r="E4764" s="148">
        <f ca="1">IFERROR(__xludf.DUMMYFUNCTION(" VLOOKUP(A4842, IMPORTRANGE(""https://docs.google.com/spreadsheets/d/1fj_Bhi2XPL3siwIh4sx4VRLAe31yD50oKdj5UlRYW0c/"", ""Сводка!A:AA""), 5, FALSE)"),164)</f>
        <v>164</v>
      </c>
      <c r="F4764" s="147" t="s">
        <v>415</v>
      </c>
      <c r="G4764" s="147">
        <f ca="1">IFERROR(__xludf.DUMMYFUNCTION(" VLOOKUP(A4842, IMPORTRANGE(""https://docs.google.com/spreadsheets/d/1QNLbnkR_AongFt22vMfNzfpjZ0CjpI8QI-w0wBnYA1w/"", ""Инфа!A:AA""), 6, FALSE)"),2024)</f>
        <v>2024</v>
      </c>
      <c r="H4764" s="150">
        <v>9900</v>
      </c>
      <c r="I4764" s="151" t="s">
        <v>12649</v>
      </c>
      <c r="J4764" s="93" t="s">
        <v>12650</v>
      </c>
      <c r="K4764" s="153"/>
      <c r="L4764" s="153"/>
      <c r="M4764" s="153"/>
      <c r="N4764" s="153"/>
      <c r="O4764" s="153"/>
      <c r="P4764" s="153"/>
      <c r="Q4764" s="153"/>
      <c r="R4764" s="153"/>
      <c r="S4764" s="153"/>
    </row>
    <row r="4765" spans="1:19" ht="225">
      <c r="A4765" s="277" t="s">
        <v>25424</v>
      </c>
      <c r="B4765" s="253" t="s">
        <v>400</v>
      </c>
      <c r="C4765" s="93" t="s">
        <v>12651</v>
      </c>
      <c r="D4765" s="93" t="s">
        <v>12652</v>
      </c>
      <c r="E4765" s="148">
        <f ca="1">IFERROR(__xludf.DUMMYFUNCTION(" VLOOKUP(A4843, IMPORTRANGE(""https://docs.google.com/spreadsheets/d/1fj_Bhi2XPL3siwIh4sx4VRLAe31yD50oKdj5UlRYW0c/"", ""Сводка!A:AA""), 5, FALSE)"),360)</f>
        <v>360</v>
      </c>
      <c r="F4765" s="148" t="s">
        <v>466</v>
      </c>
      <c r="G4765" s="147">
        <f ca="1">IFERROR(__xludf.DUMMYFUNCTION(" VLOOKUP(A4843, IMPORTRANGE(""https://docs.google.com/spreadsheets/d/1QNLbnkR_AongFt22vMfNzfpjZ0CjpI8QI-w0wBnYA1w/"", ""Инфа!A:AA""), 6, FALSE)"),2024)</f>
        <v>2024</v>
      </c>
      <c r="H4765" s="154">
        <v>26600</v>
      </c>
      <c r="I4765" s="151" t="s">
        <v>12649</v>
      </c>
      <c r="J4765" s="93" t="s">
        <v>12653</v>
      </c>
      <c r="K4765" s="153"/>
      <c r="L4765" s="153"/>
      <c r="M4765" s="153"/>
      <c r="N4765" s="153"/>
      <c r="O4765" s="153"/>
      <c r="P4765" s="153"/>
      <c r="Q4765" s="153"/>
      <c r="R4765" s="153"/>
      <c r="S4765" s="153"/>
    </row>
    <row r="4766" spans="1:19" ht="168.75">
      <c r="A4766" s="277" t="s">
        <v>25424</v>
      </c>
      <c r="B4766" s="253" t="s">
        <v>400</v>
      </c>
      <c r="C4766" s="93" t="s">
        <v>12654</v>
      </c>
      <c r="D4766" s="93" t="s">
        <v>12655</v>
      </c>
      <c r="E4766" s="148">
        <f ca="1">IFERROR(__xludf.DUMMYFUNCTION(" VLOOKUP(A4844, IMPORTRANGE(""https://docs.google.com/spreadsheets/d/1fj_Bhi2XPL3siwIh4sx4VRLAe31yD50oKdj5UlRYW0c/"", ""Сводка!A:AA""), 5, FALSE)"),112)</f>
        <v>112</v>
      </c>
      <c r="F4766" s="148" t="s">
        <v>403</v>
      </c>
      <c r="G4766" s="147">
        <f ca="1">IFERROR(__xludf.DUMMYFUNCTION(" VLOOKUP(A4844, IMPORTRANGE(""https://docs.google.com/spreadsheets/d/1QNLbnkR_AongFt22vMfNzfpjZ0CjpI8QI-w0wBnYA1w/"", ""Инфа!A:AA""), 6, FALSE)"),2024)</f>
        <v>2024</v>
      </c>
      <c r="H4766" s="150">
        <v>8400</v>
      </c>
      <c r="I4766" s="156" t="s">
        <v>404</v>
      </c>
      <c r="J4766" s="93" t="s">
        <v>12656</v>
      </c>
      <c r="K4766" s="153"/>
      <c r="L4766" s="153"/>
      <c r="M4766" s="153"/>
      <c r="N4766" s="153"/>
      <c r="O4766" s="153"/>
      <c r="P4766" s="153"/>
      <c r="Q4766" s="153"/>
      <c r="R4766" s="153"/>
      <c r="S4766" s="153"/>
    </row>
    <row r="4767" spans="1:19" ht="168.75">
      <c r="A4767" s="277" t="s">
        <v>25424</v>
      </c>
      <c r="B4767" s="253" t="s">
        <v>400</v>
      </c>
      <c r="C4767" s="93" t="s">
        <v>12657</v>
      </c>
      <c r="D4767" s="93" t="s">
        <v>12658</v>
      </c>
      <c r="E4767" s="148">
        <f ca="1">IFERROR(__xludf.DUMMYFUNCTION(" VLOOKUP(A4845, IMPORTRANGE(""https://docs.google.com/spreadsheets/d/1fj_Bhi2XPL3siwIh4sx4VRLAe31yD50oKdj5UlRYW0c/"", ""Сводка!A:AA""), 5, FALSE)"),104)</f>
        <v>104</v>
      </c>
      <c r="F4767" s="148" t="s">
        <v>403</v>
      </c>
      <c r="G4767" s="147">
        <f ca="1">IFERROR(__xludf.DUMMYFUNCTION(" VLOOKUP(A4845, IMPORTRANGE(""https://docs.google.com/spreadsheets/d/1QNLbnkR_AongFt22vMfNzfpjZ0CjpI8QI-w0wBnYA1w/"", ""Инфа!A:AA""), 6, FALSE)"),2024)</f>
        <v>2024</v>
      </c>
      <c r="H4767" s="150">
        <v>8100</v>
      </c>
      <c r="I4767" s="156" t="s">
        <v>404</v>
      </c>
      <c r="J4767" s="93" t="s">
        <v>12659</v>
      </c>
      <c r="K4767" s="153"/>
      <c r="L4767" s="153"/>
      <c r="M4767" s="153"/>
      <c r="N4767" s="153"/>
      <c r="O4767" s="153"/>
      <c r="P4767" s="153"/>
      <c r="Q4767" s="153"/>
      <c r="R4767" s="153"/>
      <c r="S4767" s="153"/>
    </row>
    <row r="4768" spans="1:19" ht="243.75">
      <c r="A4768" s="277" t="s">
        <v>25424</v>
      </c>
      <c r="B4768" s="253" t="s">
        <v>400</v>
      </c>
      <c r="C4768" s="93" t="s">
        <v>12657</v>
      </c>
      <c r="D4768" s="93" t="s">
        <v>12660</v>
      </c>
      <c r="E4768" s="148">
        <f ca="1">IFERROR(__xludf.DUMMYFUNCTION(" VLOOKUP(A4846, IMPORTRANGE(""https://docs.google.com/spreadsheets/d/1fj_Bhi2XPL3siwIh4sx4VRLAe31yD50oKdj5UlRYW0c/"", ""Сводка!A:AA""), 5, FALSE)"),168)</f>
        <v>168</v>
      </c>
      <c r="F4768" s="148" t="s">
        <v>403</v>
      </c>
      <c r="G4768" s="147">
        <f ca="1">IFERROR(__xludf.DUMMYFUNCTION(" VLOOKUP(A4846, IMPORTRANGE(""https://docs.google.com/spreadsheets/d/1QNLbnkR_AongFt22vMfNzfpjZ0CjpI8QI-w0wBnYA1w/"", ""Инфа!A:AA""), 6, FALSE)"),2024)</f>
        <v>2024</v>
      </c>
      <c r="H4768" s="150">
        <v>10000</v>
      </c>
      <c r="I4768" s="156" t="s">
        <v>404</v>
      </c>
      <c r="J4768" s="93" t="s">
        <v>12661</v>
      </c>
      <c r="K4768" s="153"/>
      <c r="L4768" s="153"/>
      <c r="M4768" s="153"/>
      <c r="N4768" s="153"/>
      <c r="O4768" s="153"/>
      <c r="P4768" s="153"/>
      <c r="Q4768" s="153"/>
      <c r="R4768" s="153"/>
      <c r="S4768" s="153"/>
    </row>
    <row r="4769" spans="1:19" ht="112.5">
      <c r="A4769" s="277" t="s">
        <v>25424</v>
      </c>
      <c r="B4769" s="253" t="s">
        <v>400</v>
      </c>
      <c r="C4769" s="93" t="s">
        <v>12662</v>
      </c>
      <c r="D4769" s="93" t="s">
        <v>12663</v>
      </c>
      <c r="E4769" s="148">
        <f ca="1">IFERROR(__xludf.DUMMYFUNCTION(" VLOOKUP(A4847, IMPORTRANGE(""https://docs.google.com/spreadsheets/d/1fj_Bhi2XPL3siwIh4sx4VRLAe31yD50oKdj5UlRYW0c/"", ""Сводка!A:AA""), 5, FALSE)"),140)</f>
        <v>140</v>
      </c>
      <c r="F4769" s="148" t="s">
        <v>403</v>
      </c>
      <c r="G4769" s="147">
        <f ca="1">IFERROR(__xludf.DUMMYFUNCTION(" VLOOKUP(A4847, IMPORTRANGE(""https://docs.google.com/spreadsheets/d/1QNLbnkR_AongFt22vMfNzfpjZ0CjpI8QI-w0wBnYA1w/"", ""Инфа!A:AA""), 6, FALSE)"),2024)</f>
        <v>2024</v>
      </c>
      <c r="H4769" s="150">
        <v>9200</v>
      </c>
      <c r="I4769" s="156" t="s">
        <v>404</v>
      </c>
      <c r="J4769" s="93" t="s">
        <v>12664</v>
      </c>
      <c r="K4769" s="153"/>
      <c r="L4769" s="153"/>
      <c r="M4769" s="153"/>
      <c r="N4769" s="153"/>
      <c r="O4769" s="153"/>
      <c r="P4769" s="153"/>
      <c r="Q4769" s="153"/>
      <c r="R4769" s="153"/>
      <c r="S4769" s="153"/>
    </row>
    <row r="4770" spans="1:19" ht="262.5">
      <c r="A4770" s="277" t="s">
        <v>25424</v>
      </c>
      <c r="B4770" s="253" t="s">
        <v>400</v>
      </c>
      <c r="C4770" s="97" t="s">
        <v>12665</v>
      </c>
      <c r="D4770" s="97" t="s">
        <v>12666</v>
      </c>
      <c r="E4770" s="148">
        <f ca="1">IFERROR(__xludf.DUMMYFUNCTION(" VLOOKUP(A4848, IMPORTRANGE(""https://docs.google.com/spreadsheets/d/1fj_Bhi2XPL3siwIh4sx4VRLAe31yD50oKdj5UlRYW0c/"", ""Сводка!A:AA""), 5, FALSE)"),148)</f>
        <v>148</v>
      </c>
      <c r="F4770" s="147" t="s">
        <v>403</v>
      </c>
      <c r="G4770" s="147">
        <f ca="1">IFERROR(__xludf.DUMMYFUNCTION(" VLOOKUP(A4848, IMPORTRANGE(""https://docs.google.com/spreadsheets/d/1QNLbnkR_AongFt22vMfNzfpjZ0CjpI8QI-w0wBnYA1w/"", ""Инфа!A:AA""), 6, FALSE)"),2024)</f>
        <v>2024</v>
      </c>
      <c r="H4770" s="150">
        <v>13900</v>
      </c>
      <c r="I4770" s="161" t="s">
        <v>404</v>
      </c>
      <c r="J4770" s="97" t="s">
        <v>12667</v>
      </c>
      <c r="K4770" s="153"/>
      <c r="L4770" s="153"/>
      <c r="M4770" s="153"/>
      <c r="N4770" s="153"/>
      <c r="O4770" s="153"/>
      <c r="P4770" s="153"/>
      <c r="Q4770" s="153"/>
      <c r="R4770" s="153"/>
      <c r="S4770" s="153"/>
    </row>
    <row r="4771" spans="1:19" ht="206.25">
      <c r="A4771" s="277" t="s">
        <v>25424</v>
      </c>
      <c r="B4771" s="253" t="s">
        <v>1885</v>
      </c>
      <c r="C4771" s="93" t="s">
        <v>12668</v>
      </c>
      <c r="D4771" s="93" t="s">
        <v>12669</v>
      </c>
      <c r="E4771" s="148">
        <f ca="1">IFERROR(__xludf.DUMMYFUNCTION(" VLOOKUP(A4849, IMPORTRANGE(""https://docs.google.com/spreadsheets/d/1fj_Bhi2XPL3siwIh4sx4VRLAe31yD50oKdj5UlRYW0c/"", ""Сводка!A:AA""), 5, FALSE)"),272)</f>
        <v>272</v>
      </c>
      <c r="F4771" s="148" t="s">
        <v>12670</v>
      </c>
      <c r="G4771" s="147">
        <f ca="1">IFERROR(__xludf.DUMMYFUNCTION(" VLOOKUP(A4849, IMPORTRANGE(""https://docs.google.com/spreadsheets/d/1QNLbnkR_AongFt22vMfNzfpjZ0CjpI8QI-w0wBnYA1w/"", ""Инфа!A:AA""), 6, FALSE)"),2024)</f>
        <v>2024</v>
      </c>
      <c r="H4771" s="150">
        <v>21300</v>
      </c>
      <c r="I4771" s="151" t="s">
        <v>404</v>
      </c>
      <c r="J4771" s="93" t="s">
        <v>12671</v>
      </c>
      <c r="K4771" s="153"/>
      <c r="L4771" s="153"/>
      <c r="M4771" s="153"/>
      <c r="N4771" s="153"/>
      <c r="O4771" s="153"/>
      <c r="P4771" s="153"/>
      <c r="Q4771" s="153"/>
      <c r="R4771" s="153"/>
      <c r="S4771" s="153"/>
    </row>
    <row r="4772" spans="1:19" ht="206.25">
      <c r="A4772" s="277" t="s">
        <v>25424</v>
      </c>
      <c r="B4772" s="253" t="s">
        <v>400</v>
      </c>
      <c r="C4772" s="93" t="s">
        <v>12668</v>
      </c>
      <c r="D4772" s="93" t="s">
        <v>12672</v>
      </c>
      <c r="E4772" s="148">
        <f ca="1">IFERROR(__xludf.DUMMYFUNCTION(" VLOOKUP(A4850, IMPORTRANGE(""https://docs.google.com/spreadsheets/d/1fj_Bhi2XPL3siwIh4sx4VRLAe31yD50oKdj5UlRYW0c/"", ""Сводка!A:AA""), 5, FALSE)"),244)</f>
        <v>244</v>
      </c>
      <c r="F4772" s="148" t="s">
        <v>4199</v>
      </c>
      <c r="G4772" s="147">
        <f ca="1">IFERROR(__xludf.DUMMYFUNCTION(" VLOOKUP(A4850, IMPORTRANGE(""https://docs.google.com/spreadsheets/d/1QNLbnkR_AongFt22vMfNzfpjZ0CjpI8QI-w0wBnYA1w/"", ""Инфа!A:AA""), 6, FALSE)"),2024)</f>
        <v>2024</v>
      </c>
      <c r="H4772" s="150">
        <v>19600</v>
      </c>
      <c r="I4772" s="151" t="s">
        <v>5571</v>
      </c>
      <c r="J4772" s="93" t="s">
        <v>12673</v>
      </c>
      <c r="K4772" s="153"/>
      <c r="L4772" s="153"/>
      <c r="M4772" s="153"/>
      <c r="N4772" s="153"/>
      <c r="O4772" s="153"/>
      <c r="P4772" s="153"/>
      <c r="Q4772" s="153"/>
      <c r="R4772" s="153"/>
      <c r="S4772" s="153"/>
    </row>
    <row r="4773" spans="1:19" ht="187.5">
      <c r="A4773" s="277" t="s">
        <v>25424</v>
      </c>
      <c r="B4773" s="253" t="s">
        <v>400</v>
      </c>
      <c r="C4773" s="93" t="s">
        <v>12674</v>
      </c>
      <c r="D4773" s="93" t="s">
        <v>12675</v>
      </c>
      <c r="E4773" s="148">
        <f ca="1">IFERROR(__xludf.DUMMYFUNCTION(" VLOOKUP(A4851, IMPORTRANGE(""https://docs.google.com/spreadsheets/d/1fj_Bhi2XPL3siwIh4sx4VRLAe31yD50oKdj5UlRYW0c/"", ""Сводка!A:AA""), 5, FALSE)"),212)</f>
        <v>212</v>
      </c>
      <c r="F4773" s="148" t="s">
        <v>466</v>
      </c>
      <c r="G4773" s="147">
        <f ca="1">IFERROR(__xludf.DUMMYFUNCTION(" VLOOKUP(A4851, IMPORTRANGE(""https://docs.google.com/spreadsheets/d/1QNLbnkR_AongFt22vMfNzfpjZ0CjpI8QI-w0wBnYA1w/"", ""Инфа!A:AA""), 6, FALSE)"),2024)</f>
        <v>2024</v>
      </c>
      <c r="H4773" s="150">
        <v>11400</v>
      </c>
      <c r="I4773" s="151" t="s">
        <v>1317</v>
      </c>
      <c r="J4773" s="93" t="s">
        <v>12676</v>
      </c>
      <c r="K4773" s="153"/>
      <c r="L4773" s="153"/>
      <c r="M4773" s="153"/>
      <c r="N4773" s="153"/>
      <c r="O4773" s="153"/>
      <c r="P4773" s="153"/>
      <c r="Q4773" s="153"/>
      <c r="R4773" s="153"/>
      <c r="S4773" s="153"/>
    </row>
    <row r="4774" spans="1:19" ht="37.5">
      <c r="A4774" s="277" t="s">
        <v>25424</v>
      </c>
      <c r="B4774" s="253" t="s">
        <v>153</v>
      </c>
      <c r="C4774" s="93" t="s">
        <v>12677</v>
      </c>
      <c r="D4774" s="93" t="s">
        <v>12678</v>
      </c>
      <c r="E4774" s="148">
        <f ca="1">IFERROR(__xludf.DUMMYFUNCTION(" VLOOKUP(A4852, IMPORTRANGE(""https://docs.google.com/spreadsheets/d/1fj_Bhi2XPL3siwIh4sx4VRLAe31yD50oKdj5UlRYW0c/"", ""Сводка!A:AA""), 5, FALSE)"),268)</f>
        <v>268</v>
      </c>
      <c r="F4774" s="148" t="s">
        <v>50</v>
      </c>
      <c r="G4774" s="147">
        <f ca="1">IFERROR(__xludf.DUMMYFUNCTION(" VLOOKUP(A4852, IMPORTRANGE(""https://docs.google.com/spreadsheets/d/1QNLbnkR_AongFt22vMfNzfpjZ0CjpI8QI-w0wBnYA1w/"", ""Инфа!A:AA""), 6, FALSE)"),2024)</f>
        <v>2024</v>
      </c>
      <c r="H4774" s="150">
        <v>13000</v>
      </c>
      <c r="I4774" s="151" t="s">
        <v>138</v>
      </c>
      <c r="J4774" s="93"/>
      <c r="K4774" s="153"/>
      <c r="L4774" s="153"/>
      <c r="M4774" s="153"/>
      <c r="N4774" s="153"/>
      <c r="O4774" s="153"/>
      <c r="P4774" s="153"/>
      <c r="Q4774" s="153"/>
      <c r="R4774" s="153"/>
      <c r="S4774" s="153"/>
    </row>
    <row r="4775" spans="1:19" ht="168.75">
      <c r="A4775" s="277" t="s">
        <v>25424</v>
      </c>
      <c r="B4775" s="253" t="s">
        <v>400</v>
      </c>
      <c r="C4775" s="93" t="s">
        <v>12679</v>
      </c>
      <c r="D4775" s="93" t="s">
        <v>12680</v>
      </c>
      <c r="E4775" s="148">
        <f ca="1">IFERROR(__xludf.DUMMYFUNCTION(" VLOOKUP(A4853, IMPORTRANGE(""https://docs.google.com/spreadsheets/d/1fj_Bhi2XPL3siwIh4sx4VRLAe31yD50oKdj5UlRYW0c/"", ""Сводка!A:AA""), 5, FALSE)"),222)</f>
        <v>222</v>
      </c>
      <c r="F4775" s="148" t="s">
        <v>466</v>
      </c>
      <c r="G4775" s="147">
        <f ca="1">IFERROR(__xludf.DUMMYFUNCTION(" VLOOKUP(A4853, IMPORTRANGE(""https://docs.google.com/spreadsheets/d/1QNLbnkR_AongFt22vMfNzfpjZ0CjpI8QI-w0wBnYA1w/"", ""Инфа!A:AA""), 6, FALSE)"),2024)</f>
        <v>2024</v>
      </c>
      <c r="H4775" s="150">
        <v>11700</v>
      </c>
      <c r="I4775" s="151" t="s">
        <v>138</v>
      </c>
      <c r="J4775" s="93" t="s">
        <v>12681</v>
      </c>
      <c r="K4775" s="153"/>
      <c r="L4775" s="153"/>
      <c r="M4775" s="153"/>
      <c r="N4775" s="153"/>
      <c r="O4775" s="153"/>
      <c r="P4775" s="153"/>
      <c r="Q4775" s="153"/>
      <c r="R4775" s="153"/>
      <c r="S4775" s="153"/>
    </row>
    <row r="4776" spans="1:19" ht="37.5">
      <c r="A4776" s="277" t="s">
        <v>25424</v>
      </c>
      <c r="B4776" s="253" t="s">
        <v>400</v>
      </c>
      <c r="C4776" s="93" t="s">
        <v>12682</v>
      </c>
      <c r="D4776" s="93" t="s">
        <v>12683</v>
      </c>
      <c r="E4776" s="148">
        <f ca="1">IFERROR(__xludf.DUMMYFUNCTION(" VLOOKUP(A4854, IMPORTRANGE(""https://docs.google.com/spreadsheets/d/1fj_Bhi2XPL3siwIh4sx4VRLAe31yD50oKdj5UlRYW0c/"", ""Сводка!A:AA""), 5, FALSE)"),108)</f>
        <v>108</v>
      </c>
      <c r="F4776" s="148" t="s">
        <v>415</v>
      </c>
      <c r="G4776" s="147">
        <f ca="1">IFERROR(__xludf.DUMMYFUNCTION(" VLOOKUP(A4854, IMPORTRANGE(""https://docs.google.com/spreadsheets/d/1QNLbnkR_AongFt22vMfNzfpjZ0CjpI8QI-w0wBnYA1w/"", ""Инфа!A:AA""), 6, FALSE)"),2024)</f>
        <v>2024</v>
      </c>
      <c r="H4776" s="150">
        <v>11500</v>
      </c>
      <c r="I4776" s="151" t="s">
        <v>28</v>
      </c>
      <c r="J4776" s="93"/>
      <c r="K4776" s="153"/>
      <c r="L4776" s="153"/>
      <c r="M4776" s="153"/>
      <c r="N4776" s="153"/>
      <c r="O4776" s="153"/>
      <c r="P4776" s="153"/>
      <c r="Q4776" s="153"/>
      <c r="R4776" s="153"/>
      <c r="S4776" s="153"/>
    </row>
    <row r="4777" spans="1:19" ht="37.5">
      <c r="A4777" s="277" t="s">
        <v>25424</v>
      </c>
      <c r="B4777" s="253" t="s">
        <v>153</v>
      </c>
      <c r="C4777" s="93" t="s">
        <v>12682</v>
      </c>
      <c r="D4777" s="93" t="s">
        <v>12684</v>
      </c>
      <c r="E4777" s="148">
        <f ca="1">IFERROR(__xludf.DUMMYFUNCTION(" VLOOKUP(A4855, IMPORTRANGE(""https://docs.google.com/spreadsheets/d/1fj_Bhi2XPL3siwIh4sx4VRLAe31yD50oKdj5UlRYW0c/"", ""Сводка!A:AA""), 5, FALSE)"),88)</f>
        <v>88</v>
      </c>
      <c r="F4777" s="148" t="s">
        <v>50</v>
      </c>
      <c r="G4777" s="147">
        <f ca="1">IFERROR(__xludf.DUMMYFUNCTION(" VLOOKUP(A4855, IMPORTRANGE(""https://docs.google.com/spreadsheets/d/1QNLbnkR_AongFt22vMfNzfpjZ0CjpI8QI-w0wBnYA1w/"", ""Инфа!A:AA""), 6, FALSE)"),2024)</f>
        <v>2024</v>
      </c>
      <c r="H4777" s="150">
        <v>7600</v>
      </c>
      <c r="I4777" s="151" t="s">
        <v>28</v>
      </c>
      <c r="J4777" s="93"/>
      <c r="K4777" s="153"/>
      <c r="L4777" s="153"/>
      <c r="M4777" s="153"/>
      <c r="N4777" s="153"/>
      <c r="O4777" s="153"/>
      <c r="P4777" s="153"/>
      <c r="Q4777" s="153"/>
      <c r="R4777" s="153"/>
      <c r="S4777" s="153"/>
    </row>
    <row r="4778" spans="1:19" ht="243.75">
      <c r="A4778" s="277" t="s">
        <v>25424</v>
      </c>
      <c r="B4778" s="253" t="s">
        <v>153</v>
      </c>
      <c r="C4778" s="93" t="s">
        <v>12682</v>
      </c>
      <c r="D4778" s="93" t="s">
        <v>12685</v>
      </c>
      <c r="E4778" s="148">
        <f ca="1">IFERROR(__xludf.DUMMYFUNCTION(" VLOOKUP(A4856, IMPORTRANGE(""https://docs.google.com/spreadsheets/d/1fj_Bhi2XPL3siwIh4sx4VRLAe31yD50oKdj5UlRYW0c/"", ""Сводка!A:AA""), 5, FALSE)"),250)</f>
        <v>250</v>
      </c>
      <c r="F4778" s="148" t="s">
        <v>108</v>
      </c>
      <c r="G4778" s="147">
        <f ca="1">IFERROR(__xludf.DUMMYFUNCTION(" VLOOKUP(A4856, IMPORTRANGE(""https://docs.google.com/spreadsheets/d/1QNLbnkR_AongFt22vMfNzfpjZ0CjpI8QI-w0wBnYA1w/"", ""Инфа!A:AA""), 6, FALSE)"),2024)</f>
        <v>2024</v>
      </c>
      <c r="H4778" s="150">
        <v>12500</v>
      </c>
      <c r="I4778" s="151" t="s">
        <v>28</v>
      </c>
      <c r="J4778" s="93" t="s">
        <v>12686</v>
      </c>
      <c r="K4778" s="153"/>
      <c r="L4778" s="153"/>
      <c r="M4778" s="153"/>
      <c r="N4778" s="153"/>
      <c r="O4778" s="153"/>
      <c r="P4778" s="153"/>
      <c r="Q4778" s="153"/>
      <c r="R4778" s="153"/>
      <c r="S4778" s="153"/>
    </row>
    <row r="4779" spans="1:19" ht="150">
      <c r="A4779" s="277" t="s">
        <v>25424</v>
      </c>
      <c r="B4779" s="253" t="s">
        <v>153</v>
      </c>
      <c r="C4779" s="93" t="s">
        <v>12687</v>
      </c>
      <c r="D4779" s="93" t="s">
        <v>12688</v>
      </c>
      <c r="E4779" s="148">
        <f ca="1">IFERROR(__xludf.DUMMYFUNCTION(" VLOOKUP(A4857, IMPORTRANGE(""https://docs.google.com/spreadsheets/d/1fj_Bhi2XPL3siwIh4sx4VRLAe31yD50oKdj5UlRYW0c/"", ""Сводка!A:AA""), 5, FALSE)"),304)</f>
        <v>304</v>
      </c>
      <c r="F4779" s="148" t="s">
        <v>50</v>
      </c>
      <c r="G4779" s="147">
        <f ca="1">IFERROR(__xludf.DUMMYFUNCTION(" VLOOKUP(A4857, IMPORTRANGE(""https://docs.google.com/spreadsheets/d/1QNLbnkR_AongFt22vMfNzfpjZ0CjpI8QI-w0wBnYA1w/"", ""Инфа!A:AA""), 6, FALSE)"),2024)</f>
        <v>2024</v>
      </c>
      <c r="H4779" s="150">
        <v>14100</v>
      </c>
      <c r="I4779" s="151" t="s">
        <v>28</v>
      </c>
      <c r="J4779" s="93" t="s">
        <v>12689</v>
      </c>
      <c r="K4779" s="153"/>
      <c r="L4779" s="153"/>
      <c r="M4779" s="153"/>
      <c r="N4779" s="153"/>
      <c r="O4779" s="153"/>
      <c r="P4779" s="153"/>
      <c r="Q4779" s="153"/>
      <c r="R4779" s="153"/>
      <c r="S4779" s="153"/>
    </row>
    <row r="4780" spans="1:19" ht="150">
      <c r="A4780" s="277" t="s">
        <v>25424</v>
      </c>
      <c r="B4780" s="253" t="s">
        <v>153</v>
      </c>
      <c r="C4780" s="93" t="s">
        <v>12690</v>
      </c>
      <c r="D4780" s="93" t="s">
        <v>12691</v>
      </c>
      <c r="E4780" s="148">
        <f ca="1">IFERROR(__xludf.DUMMYFUNCTION(" VLOOKUP(A4858, IMPORTRANGE(""https://docs.google.com/spreadsheets/d/1fj_Bhi2XPL3siwIh4sx4VRLAe31yD50oKdj5UlRYW0c/"", ""Сводка!A:AA""), 5, FALSE)"),278)</f>
        <v>278</v>
      </c>
      <c r="F4780" s="148" t="s">
        <v>108</v>
      </c>
      <c r="G4780" s="147">
        <f ca="1">IFERROR(__xludf.DUMMYFUNCTION(" VLOOKUP(A4858, IMPORTRANGE(""https://docs.google.com/spreadsheets/d/1QNLbnkR_AongFt22vMfNzfpjZ0CjpI8QI-w0wBnYA1w/"", ""Инфа!A:AA""), 6, FALSE)"),2024)</f>
        <v>2024</v>
      </c>
      <c r="H4780" s="150">
        <v>13300</v>
      </c>
      <c r="I4780" s="151" t="s">
        <v>1228</v>
      </c>
      <c r="J4780" s="93" t="s">
        <v>12692</v>
      </c>
      <c r="K4780" s="153"/>
      <c r="L4780" s="153"/>
      <c r="M4780" s="153"/>
      <c r="N4780" s="153"/>
      <c r="O4780" s="153"/>
      <c r="P4780" s="153"/>
      <c r="Q4780" s="153"/>
      <c r="R4780" s="153"/>
      <c r="S4780" s="153"/>
    </row>
    <row r="4781" spans="1:19" ht="112.5">
      <c r="A4781" s="277" t="s">
        <v>25424</v>
      </c>
      <c r="B4781" s="253" t="s">
        <v>400</v>
      </c>
      <c r="C4781" s="93" t="s">
        <v>12693</v>
      </c>
      <c r="D4781" s="93" t="s">
        <v>12694</v>
      </c>
      <c r="E4781" s="148">
        <f ca="1">IFERROR(__xludf.DUMMYFUNCTION(" VLOOKUP(A4859, IMPORTRANGE(""https://docs.google.com/spreadsheets/d/1fj_Bhi2XPL3siwIh4sx4VRLAe31yD50oKdj5UlRYW0c/"", ""Сводка!A:AA""), 5, FALSE)"),264)</f>
        <v>264</v>
      </c>
      <c r="F4781" s="148" t="s">
        <v>415</v>
      </c>
      <c r="G4781" s="147">
        <f ca="1">IFERROR(__xludf.DUMMYFUNCTION(" VLOOKUP(A4859, IMPORTRANGE(""https://docs.google.com/spreadsheets/d/1QNLbnkR_AongFt22vMfNzfpjZ0CjpI8QI-w0wBnYA1w/"", ""Инфа!A:AA""), 6, FALSE)"),2024)</f>
        <v>2024</v>
      </c>
      <c r="H4781" s="150">
        <v>12900</v>
      </c>
      <c r="I4781" s="151" t="s">
        <v>197</v>
      </c>
      <c r="J4781" s="93" t="s">
        <v>12695</v>
      </c>
      <c r="K4781" s="153"/>
      <c r="L4781" s="153"/>
      <c r="M4781" s="153"/>
      <c r="N4781" s="153"/>
      <c r="O4781" s="153"/>
      <c r="P4781" s="153"/>
      <c r="Q4781" s="153"/>
      <c r="R4781" s="153"/>
      <c r="S4781" s="153"/>
    </row>
    <row r="4782" spans="1:19" ht="131.25">
      <c r="A4782" s="277" t="s">
        <v>25424</v>
      </c>
      <c r="B4782" s="253" t="s">
        <v>400</v>
      </c>
      <c r="C4782" s="93" t="s">
        <v>12696</v>
      </c>
      <c r="D4782" s="93" t="s">
        <v>12697</v>
      </c>
      <c r="E4782" s="148">
        <f ca="1">IFERROR(__xludf.DUMMYFUNCTION(" VLOOKUP(A4860, IMPORTRANGE(""https://docs.google.com/spreadsheets/d/1fj_Bhi2XPL3siwIh4sx4VRLAe31yD50oKdj5UlRYW0c/"", ""Сводка!A:AA""), 5, FALSE)"),288)</f>
        <v>288</v>
      </c>
      <c r="F4782" s="148" t="s">
        <v>108</v>
      </c>
      <c r="G4782" s="147">
        <f ca="1">IFERROR(__xludf.DUMMYFUNCTION(" VLOOKUP(A4860, IMPORTRANGE(""https://docs.google.com/spreadsheets/d/1QNLbnkR_AongFt22vMfNzfpjZ0CjpI8QI-w0wBnYA1w/"", ""Инфа!A:AA""), 6, FALSE)"),2024)</f>
        <v>2024</v>
      </c>
      <c r="H4782" s="150">
        <v>13600</v>
      </c>
      <c r="I4782" s="156" t="s">
        <v>489</v>
      </c>
      <c r="J4782" s="93" t="s">
        <v>12698</v>
      </c>
      <c r="K4782" s="153"/>
      <c r="L4782" s="153"/>
      <c r="M4782" s="153"/>
      <c r="N4782" s="153"/>
      <c r="O4782" s="153"/>
      <c r="P4782" s="153"/>
      <c r="Q4782" s="153"/>
      <c r="R4782" s="153"/>
      <c r="S4782" s="153"/>
    </row>
    <row r="4783" spans="1:19" ht="131.25">
      <c r="A4783" s="277" t="s">
        <v>25424</v>
      </c>
      <c r="B4783" s="253" t="s">
        <v>400</v>
      </c>
      <c r="C4783" s="93" t="s">
        <v>12699</v>
      </c>
      <c r="D4783" s="93" t="s">
        <v>12700</v>
      </c>
      <c r="E4783" s="148">
        <f ca="1">IFERROR(__xludf.DUMMYFUNCTION(" VLOOKUP(A4861, IMPORTRANGE(""https://docs.google.com/spreadsheets/d/1fj_Bhi2XPL3siwIh4sx4VRLAe31yD50oKdj5UlRYW0c/"", ""Сводка!A:AA""), 5, FALSE)"),248)</f>
        <v>248</v>
      </c>
      <c r="F4783" s="148" t="s">
        <v>415</v>
      </c>
      <c r="G4783" s="147">
        <f ca="1">IFERROR(__xludf.DUMMYFUNCTION(" VLOOKUP(A4861, IMPORTRANGE(""https://docs.google.com/spreadsheets/d/1QNLbnkR_AongFt22vMfNzfpjZ0CjpI8QI-w0wBnYA1w/"", ""Инфа!A:AA""), 6, FALSE)"),2024)</f>
        <v>2024</v>
      </c>
      <c r="H4783" s="150">
        <v>12400</v>
      </c>
      <c r="I4783" s="151" t="s">
        <v>9610</v>
      </c>
      <c r="J4783" s="93" t="s">
        <v>12701</v>
      </c>
      <c r="K4783" s="153"/>
      <c r="L4783" s="153"/>
      <c r="M4783" s="153"/>
      <c r="N4783" s="153"/>
      <c r="O4783" s="153"/>
      <c r="P4783" s="153"/>
      <c r="Q4783" s="153"/>
      <c r="R4783" s="153"/>
      <c r="S4783" s="153"/>
    </row>
    <row r="4784" spans="1:19" ht="131.25">
      <c r="A4784" s="277" t="s">
        <v>25424</v>
      </c>
      <c r="B4784" s="253" t="s">
        <v>400</v>
      </c>
      <c r="C4784" s="93" t="s">
        <v>12702</v>
      </c>
      <c r="D4784" s="93" t="s">
        <v>12703</v>
      </c>
      <c r="E4784" s="148">
        <f ca="1">IFERROR(__xludf.DUMMYFUNCTION(" VLOOKUP(A4862, IMPORTRANGE(""https://docs.google.com/spreadsheets/d/1fj_Bhi2XPL3siwIh4sx4VRLAe31yD50oKdj5UlRYW0c/"", ""Сводка!A:AA""), 5, FALSE)"),188)</f>
        <v>188</v>
      </c>
      <c r="F4784" s="148" t="s">
        <v>466</v>
      </c>
      <c r="G4784" s="147">
        <f ca="1">IFERROR(__xludf.DUMMYFUNCTION(" VLOOKUP(A4862, IMPORTRANGE(""https://docs.google.com/spreadsheets/d/1QNLbnkR_AongFt22vMfNzfpjZ0CjpI8QI-w0wBnYA1w/"", ""Инфа!A:AA""), 6, FALSE)"),2024)</f>
        <v>2024</v>
      </c>
      <c r="H4784" s="150">
        <v>10600</v>
      </c>
      <c r="I4784" s="151" t="s">
        <v>1153</v>
      </c>
      <c r="J4784" s="93" t="s">
        <v>12704</v>
      </c>
      <c r="K4784" s="153"/>
      <c r="L4784" s="153"/>
      <c r="M4784" s="153"/>
      <c r="N4784" s="153"/>
      <c r="O4784" s="153"/>
      <c r="P4784" s="153"/>
      <c r="Q4784" s="153"/>
      <c r="R4784" s="153"/>
      <c r="S4784" s="153"/>
    </row>
    <row r="4785" spans="1:19" ht="206.25">
      <c r="A4785" s="277" t="s">
        <v>25424</v>
      </c>
      <c r="B4785" s="253" t="s">
        <v>153</v>
      </c>
      <c r="C4785" s="93" t="s">
        <v>12705</v>
      </c>
      <c r="D4785" s="93" t="s">
        <v>12706</v>
      </c>
      <c r="E4785" s="148">
        <f ca="1">IFERROR(__xludf.DUMMYFUNCTION(" VLOOKUP(A4863, IMPORTRANGE(""https://docs.google.com/spreadsheets/d/1fj_Bhi2XPL3siwIh4sx4VRLAe31yD50oKdj5UlRYW0c/"", ""Сводка!A:AA""), 5, FALSE)"),312)</f>
        <v>312</v>
      </c>
      <c r="F4785" s="148" t="s">
        <v>50</v>
      </c>
      <c r="G4785" s="147">
        <f ca="1">IFERROR(__xludf.DUMMYFUNCTION(" VLOOKUP(A4863, IMPORTRANGE(""https://docs.google.com/spreadsheets/d/1QNLbnkR_AongFt22vMfNzfpjZ0CjpI8QI-w0wBnYA1w/"", ""Инфа!A:AA""), 6, FALSE)"),2024)</f>
        <v>2024</v>
      </c>
      <c r="H4785" s="150">
        <v>23700</v>
      </c>
      <c r="I4785" s="151" t="s">
        <v>1317</v>
      </c>
      <c r="J4785" s="93" t="s">
        <v>12707</v>
      </c>
      <c r="K4785" s="153"/>
      <c r="L4785" s="153"/>
      <c r="M4785" s="153"/>
      <c r="N4785" s="153"/>
      <c r="O4785" s="153"/>
      <c r="P4785" s="153"/>
      <c r="Q4785" s="153"/>
      <c r="R4785" s="153"/>
      <c r="S4785" s="153"/>
    </row>
    <row r="4786" spans="1:19" ht="75">
      <c r="A4786" s="277" t="s">
        <v>25424</v>
      </c>
      <c r="B4786" s="253" t="s">
        <v>153</v>
      </c>
      <c r="C4786" s="93" t="s">
        <v>12705</v>
      </c>
      <c r="D4786" s="93" t="s">
        <v>12708</v>
      </c>
      <c r="E4786" s="148">
        <f ca="1">IFERROR(__xludf.DUMMYFUNCTION(" VLOOKUP(A4864, IMPORTRANGE(""https://docs.google.com/spreadsheets/d/1fj_Bhi2XPL3siwIh4sx4VRLAe31yD50oKdj5UlRYW0c/"", ""Сводка!A:AA""), 5, FALSE)"),424)</f>
        <v>424</v>
      </c>
      <c r="F4786" s="148" t="s">
        <v>50</v>
      </c>
      <c r="G4786" s="147">
        <f ca="1">IFERROR(__xludf.DUMMYFUNCTION(" VLOOKUP(A4864, IMPORTRANGE(""https://docs.google.com/spreadsheets/d/1QNLbnkR_AongFt22vMfNzfpjZ0CjpI8QI-w0wBnYA1w/"", ""Инфа!A:AA""), 6, FALSE)"),2024)</f>
        <v>2024</v>
      </c>
      <c r="H4786" s="154">
        <v>17700</v>
      </c>
      <c r="I4786" s="151" t="s">
        <v>1317</v>
      </c>
      <c r="J4786" s="93" t="s">
        <v>12709</v>
      </c>
      <c r="K4786" s="153"/>
      <c r="L4786" s="153"/>
      <c r="M4786" s="153"/>
      <c r="N4786" s="153"/>
      <c r="O4786" s="153"/>
      <c r="P4786" s="153"/>
      <c r="Q4786" s="153"/>
      <c r="R4786" s="153"/>
      <c r="S4786" s="153"/>
    </row>
    <row r="4787" spans="1:19" ht="206.25">
      <c r="A4787" s="277" t="s">
        <v>25424</v>
      </c>
      <c r="B4787" s="253" t="s">
        <v>153</v>
      </c>
      <c r="C4787" s="93" t="s">
        <v>12705</v>
      </c>
      <c r="D4787" s="93" t="s">
        <v>12710</v>
      </c>
      <c r="E4787" s="148">
        <f ca="1">IFERROR(__xludf.DUMMYFUNCTION(" VLOOKUP(A4865, IMPORTRANGE(""https://docs.google.com/spreadsheets/d/1fj_Bhi2XPL3siwIh4sx4VRLAe31yD50oKdj5UlRYW0c/"", ""Сводка!A:AA""), 5, FALSE)"),360)</f>
        <v>360</v>
      </c>
      <c r="F4787" s="148" t="s">
        <v>50</v>
      </c>
      <c r="G4787" s="147">
        <f ca="1">IFERROR(__xludf.DUMMYFUNCTION(" VLOOKUP(A4865, IMPORTRANGE(""https://docs.google.com/spreadsheets/d/1QNLbnkR_AongFt22vMfNzfpjZ0CjpI8QI-w0wBnYA1w/"", ""Инфа!A:AA""), 6, FALSE)"),2024)</f>
        <v>2024</v>
      </c>
      <c r="H4787" s="154">
        <v>26600</v>
      </c>
      <c r="I4787" s="151" t="s">
        <v>1317</v>
      </c>
      <c r="J4787" s="93" t="s">
        <v>12711</v>
      </c>
      <c r="K4787" s="153"/>
      <c r="L4787" s="153"/>
      <c r="M4787" s="153"/>
      <c r="N4787" s="153"/>
      <c r="O4787" s="153"/>
      <c r="P4787" s="153"/>
      <c r="Q4787" s="153"/>
      <c r="R4787" s="153"/>
      <c r="S4787" s="153"/>
    </row>
    <row r="4788" spans="1:19" ht="93.75">
      <c r="A4788" s="277" t="s">
        <v>25424</v>
      </c>
      <c r="B4788" s="253" t="s">
        <v>153</v>
      </c>
      <c r="C4788" s="93" t="s">
        <v>12705</v>
      </c>
      <c r="D4788" s="93" t="s">
        <v>12712</v>
      </c>
      <c r="E4788" s="148">
        <f ca="1">IFERROR(__xludf.DUMMYFUNCTION(" VLOOKUP(A4866, IMPORTRANGE(""https://docs.google.com/spreadsheets/d/1fj_Bhi2XPL3siwIh4sx4VRLAe31yD50oKdj5UlRYW0c/"", ""Сводка!A:AA""), 5, FALSE)"),384)</f>
        <v>384</v>
      </c>
      <c r="F4788" s="148" t="s">
        <v>59</v>
      </c>
      <c r="G4788" s="147">
        <f ca="1">IFERROR(__xludf.DUMMYFUNCTION(" VLOOKUP(A4866, IMPORTRANGE(""https://docs.google.com/spreadsheets/d/1QNLbnkR_AongFt22vMfNzfpjZ0CjpI8QI-w0wBnYA1w/"", ""Инфа!A:AA""), 6, FALSE)"),2024)</f>
        <v>2024</v>
      </c>
      <c r="H4788" s="154">
        <v>28000</v>
      </c>
      <c r="I4788" s="151" t="s">
        <v>234</v>
      </c>
      <c r="J4788" s="93" t="s">
        <v>12713</v>
      </c>
      <c r="K4788" s="153"/>
      <c r="L4788" s="153"/>
      <c r="M4788" s="153"/>
      <c r="N4788" s="153"/>
      <c r="O4788" s="153"/>
      <c r="P4788" s="153"/>
      <c r="Q4788" s="153"/>
      <c r="R4788" s="153"/>
      <c r="S4788" s="153"/>
    </row>
    <row r="4789" spans="1:19" ht="93.75">
      <c r="A4789" s="277" t="s">
        <v>25424</v>
      </c>
      <c r="B4789" s="253" t="s">
        <v>153</v>
      </c>
      <c r="C4789" s="93" t="s">
        <v>12705</v>
      </c>
      <c r="D4789" s="93" t="s">
        <v>12714</v>
      </c>
      <c r="E4789" s="148">
        <f ca="1">IFERROR(__xludf.DUMMYFUNCTION(" VLOOKUP(A4867, IMPORTRANGE(""https://docs.google.com/spreadsheets/d/1fj_Bhi2XPL3siwIh4sx4VRLAe31yD50oKdj5UlRYW0c/"", ""Сводка!A:AA""), 5, FALSE)"),356)</f>
        <v>356</v>
      </c>
      <c r="F4789" s="148" t="s">
        <v>59</v>
      </c>
      <c r="G4789" s="147">
        <f ca="1">IFERROR(__xludf.DUMMYFUNCTION(" VLOOKUP(A4867, IMPORTRANGE(""https://docs.google.com/spreadsheets/d/1QNLbnkR_AongFt22vMfNzfpjZ0CjpI8QI-w0wBnYA1w/"", ""Инфа!A:AA""), 6, FALSE)"),2024)</f>
        <v>2024</v>
      </c>
      <c r="H4789" s="154">
        <v>26400</v>
      </c>
      <c r="I4789" s="151" t="s">
        <v>234</v>
      </c>
      <c r="J4789" s="93" t="s">
        <v>12713</v>
      </c>
      <c r="K4789" s="153"/>
      <c r="L4789" s="153"/>
      <c r="M4789" s="153"/>
      <c r="N4789" s="153"/>
      <c r="O4789" s="153"/>
      <c r="P4789" s="153"/>
      <c r="Q4789" s="153"/>
      <c r="R4789" s="153"/>
      <c r="S4789" s="153"/>
    </row>
    <row r="4790" spans="1:19" ht="112.5">
      <c r="A4790" s="277" t="s">
        <v>25424</v>
      </c>
      <c r="B4790" s="253" t="s">
        <v>153</v>
      </c>
      <c r="C4790" s="93" t="s">
        <v>12715</v>
      </c>
      <c r="D4790" s="93" t="s">
        <v>12716</v>
      </c>
      <c r="E4790" s="148">
        <f ca="1">IFERROR(__xludf.DUMMYFUNCTION(" VLOOKUP(A4868, IMPORTRANGE(""https://docs.google.com/spreadsheets/d/1fj_Bhi2XPL3siwIh4sx4VRLAe31yD50oKdj5UlRYW0c/"", ""Сводка!A:AA""), 5, FALSE)"),160)</f>
        <v>160</v>
      </c>
      <c r="F4790" s="148" t="s">
        <v>26</v>
      </c>
      <c r="G4790" s="147">
        <f ca="1">IFERROR(__xludf.DUMMYFUNCTION(" VLOOKUP(A4868, IMPORTRANGE(""https://docs.google.com/spreadsheets/d/1QNLbnkR_AongFt22vMfNzfpjZ0CjpI8QI-w0wBnYA1w/"", ""Инфа!A:AA""), 6, FALSE)"),2024)</f>
        <v>2024</v>
      </c>
      <c r="H4790" s="150">
        <v>14600</v>
      </c>
      <c r="I4790" s="151" t="s">
        <v>1317</v>
      </c>
      <c r="J4790" s="93" t="s">
        <v>12717</v>
      </c>
      <c r="K4790" s="153"/>
      <c r="L4790" s="153"/>
      <c r="M4790" s="153"/>
      <c r="N4790" s="153"/>
      <c r="O4790" s="153"/>
      <c r="P4790" s="153"/>
      <c r="Q4790" s="153"/>
      <c r="R4790" s="153"/>
      <c r="S4790" s="153"/>
    </row>
    <row r="4791" spans="1:19" ht="112.5">
      <c r="A4791" s="277" t="s">
        <v>25424</v>
      </c>
      <c r="B4791" s="253" t="s">
        <v>400</v>
      </c>
      <c r="C4791" s="93" t="s">
        <v>12718</v>
      </c>
      <c r="D4791" s="93" t="s">
        <v>12719</v>
      </c>
      <c r="E4791" s="148">
        <f ca="1">IFERROR(__xludf.DUMMYFUNCTION(" VLOOKUP(A4869, IMPORTRANGE(""https://docs.google.com/spreadsheets/d/1fj_Bhi2XPL3siwIh4sx4VRLAe31yD50oKdj5UlRYW0c/"", ""Сводка!A:AA""), 5, FALSE)"),336)</f>
        <v>336</v>
      </c>
      <c r="F4791" s="148" t="s">
        <v>466</v>
      </c>
      <c r="G4791" s="147">
        <f ca="1">IFERROR(__xludf.DUMMYFUNCTION(" VLOOKUP(A4869, IMPORTRANGE(""https://docs.google.com/spreadsheets/d/1QNLbnkR_AongFt22vMfNzfpjZ0CjpI8QI-w0wBnYA1w/"", ""Инфа!A:AA""), 6, FALSE)"),2024)</f>
        <v>2024</v>
      </c>
      <c r="H4791" s="150">
        <v>25200</v>
      </c>
      <c r="I4791" s="151" t="s">
        <v>8326</v>
      </c>
      <c r="J4791" s="93" t="s">
        <v>12720</v>
      </c>
      <c r="K4791" s="153"/>
      <c r="L4791" s="153"/>
      <c r="M4791" s="153"/>
      <c r="N4791" s="153"/>
      <c r="O4791" s="153"/>
      <c r="P4791" s="153"/>
      <c r="Q4791" s="153"/>
      <c r="R4791" s="153"/>
      <c r="S4791" s="153"/>
    </row>
    <row r="4792" spans="1:19" ht="262.5">
      <c r="A4792" s="277" t="s">
        <v>25424</v>
      </c>
      <c r="B4792" s="253" t="s">
        <v>153</v>
      </c>
      <c r="C4792" s="93" t="s">
        <v>12721</v>
      </c>
      <c r="D4792" s="93" t="s">
        <v>12722</v>
      </c>
      <c r="E4792" s="148">
        <f ca="1">IFERROR(__xludf.DUMMYFUNCTION(" VLOOKUP(A4870, IMPORTRANGE(""https://docs.google.com/spreadsheets/d/1fj_Bhi2XPL3siwIh4sx4VRLAe31yD50oKdj5UlRYW0c/"", ""Сводка!A:AA""), 5, FALSE)"),160)</f>
        <v>160</v>
      </c>
      <c r="F4792" s="148" t="s">
        <v>50</v>
      </c>
      <c r="G4792" s="147">
        <f ca="1">IFERROR(__xludf.DUMMYFUNCTION(" VLOOKUP(A4870, IMPORTRANGE(""https://docs.google.com/spreadsheets/d/1QNLbnkR_AongFt22vMfNzfpjZ0CjpI8QI-w0wBnYA1w/"", ""Инфа!A:AA""), 6, FALSE)"),2024)</f>
        <v>2024</v>
      </c>
      <c r="H4792" s="150">
        <v>14600</v>
      </c>
      <c r="I4792" s="151" t="s">
        <v>19</v>
      </c>
      <c r="J4792" s="93" t="s">
        <v>12723</v>
      </c>
      <c r="K4792" s="153"/>
      <c r="L4792" s="153"/>
      <c r="M4792" s="153"/>
      <c r="N4792" s="153"/>
      <c r="O4792" s="153"/>
      <c r="P4792" s="153"/>
      <c r="Q4792" s="153"/>
      <c r="R4792" s="153"/>
      <c r="S4792" s="153"/>
    </row>
    <row r="4793" spans="1:19" ht="37.5">
      <c r="A4793" s="277" t="s">
        <v>25424</v>
      </c>
      <c r="B4793" s="253" t="s">
        <v>400</v>
      </c>
      <c r="C4793" s="93" t="s">
        <v>12724</v>
      </c>
      <c r="D4793" s="93" t="s">
        <v>11973</v>
      </c>
      <c r="E4793" s="148">
        <f ca="1">IFERROR(__xludf.DUMMYFUNCTION(" VLOOKUP(A4871, IMPORTRANGE(""https://docs.google.com/spreadsheets/d/1fj_Bhi2XPL3siwIh4sx4VRLAe31yD50oKdj5UlRYW0c/"", ""Сводка!A:AA""), 5, FALSE)"),196)</f>
        <v>196</v>
      </c>
      <c r="F4793" s="148" t="s">
        <v>50</v>
      </c>
      <c r="G4793" s="147">
        <f ca="1">IFERROR(__xludf.DUMMYFUNCTION(" VLOOKUP(A4871, IMPORTRANGE(""https://docs.google.com/spreadsheets/d/1QNLbnkR_AongFt22vMfNzfpjZ0CjpI8QI-w0wBnYA1w/"", ""Инфа!A:AA""), 6, FALSE)"),2024)</f>
        <v>2024</v>
      </c>
      <c r="H4793" s="150">
        <v>10900</v>
      </c>
      <c r="I4793" s="151" t="s">
        <v>161</v>
      </c>
      <c r="J4793" s="93"/>
      <c r="K4793" s="153"/>
      <c r="L4793" s="153"/>
      <c r="M4793" s="153"/>
      <c r="N4793" s="153"/>
      <c r="O4793" s="153"/>
      <c r="P4793" s="153"/>
      <c r="Q4793" s="153"/>
      <c r="R4793" s="153"/>
      <c r="S4793" s="153"/>
    </row>
    <row r="4794" spans="1:19" ht="37.5">
      <c r="A4794" s="277" t="s">
        <v>25424</v>
      </c>
      <c r="B4794" s="253" t="s">
        <v>153</v>
      </c>
      <c r="C4794" s="93" t="s">
        <v>12724</v>
      </c>
      <c r="D4794" s="93" t="s">
        <v>12725</v>
      </c>
      <c r="E4794" s="148">
        <f ca="1">IFERROR(__xludf.DUMMYFUNCTION(" VLOOKUP(A4872, IMPORTRANGE(""https://docs.google.com/spreadsheets/d/1fj_Bhi2XPL3siwIh4sx4VRLAe31yD50oKdj5UlRYW0c/"", ""Сводка!A:AA""), 5, FALSE)"),244)</f>
        <v>244</v>
      </c>
      <c r="F4794" s="148" t="s">
        <v>415</v>
      </c>
      <c r="G4794" s="147">
        <f ca="1">IFERROR(__xludf.DUMMYFUNCTION(" VLOOKUP(A4872, IMPORTRANGE(""https://docs.google.com/spreadsheets/d/1QNLbnkR_AongFt22vMfNzfpjZ0CjpI8QI-w0wBnYA1w/"", ""Инфа!A:AA""), 6, FALSE)"),2024)</f>
        <v>2024</v>
      </c>
      <c r="H4794" s="150">
        <v>12300</v>
      </c>
      <c r="I4794" s="151" t="s">
        <v>161</v>
      </c>
      <c r="J4794" s="93"/>
      <c r="K4794" s="153"/>
      <c r="L4794" s="153"/>
      <c r="M4794" s="153"/>
      <c r="N4794" s="153"/>
      <c r="O4794" s="153"/>
      <c r="P4794" s="153"/>
      <c r="Q4794" s="153"/>
      <c r="R4794" s="153"/>
      <c r="S4794" s="153"/>
    </row>
    <row r="4795" spans="1:19" ht="281.25">
      <c r="A4795" s="277" t="s">
        <v>25424</v>
      </c>
      <c r="B4795" s="253" t="s">
        <v>12029</v>
      </c>
      <c r="C4795" s="93" t="s">
        <v>12726</v>
      </c>
      <c r="D4795" s="93" t="s">
        <v>12727</v>
      </c>
      <c r="E4795" s="148">
        <f ca="1">IFERROR(__xludf.DUMMYFUNCTION(" VLOOKUP(A4873, IMPORTRANGE(""https://docs.google.com/spreadsheets/d/1fj_Bhi2XPL3siwIh4sx4VRLAe31yD50oKdj5UlRYW0c/"", ""Сводка!A:AA""), 5, FALSE)"),72)</f>
        <v>72</v>
      </c>
      <c r="F4795" s="148" t="s">
        <v>1523</v>
      </c>
      <c r="G4795" s="147">
        <f ca="1">IFERROR(__xludf.DUMMYFUNCTION(" VLOOKUP(A4873, IMPORTRANGE(""https://docs.google.com/spreadsheets/d/1QNLbnkR_AongFt22vMfNzfpjZ0CjpI8QI-w0wBnYA1w/"", ""Инфа!A:AA""), 6, FALSE)"),2024)</f>
        <v>2024</v>
      </c>
      <c r="H4795" s="150">
        <v>7200</v>
      </c>
      <c r="I4795" s="151" t="s">
        <v>404</v>
      </c>
      <c r="J4795" s="93" t="s">
        <v>12728</v>
      </c>
      <c r="K4795" s="153"/>
      <c r="L4795" s="153"/>
      <c r="M4795" s="153"/>
      <c r="N4795" s="153"/>
      <c r="O4795" s="153"/>
      <c r="P4795" s="153"/>
      <c r="Q4795" s="153"/>
      <c r="R4795" s="153"/>
      <c r="S4795" s="153"/>
    </row>
    <row r="4796" spans="1:19" ht="187.5">
      <c r="A4796" s="277" t="s">
        <v>25424</v>
      </c>
      <c r="B4796" s="253" t="s">
        <v>400</v>
      </c>
      <c r="C4796" s="93" t="s">
        <v>12729</v>
      </c>
      <c r="D4796" s="93" t="s">
        <v>12730</v>
      </c>
      <c r="E4796" s="148">
        <f ca="1">IFERROR(__xludf.DUMMYFUNCTION(" VLOOKUP(A4874, IMPORTRANGE(""https://docs.google.com/spreadsheets/d/1fj_Bhi2XPL3siwIh4sx4VRLAe31yD50oKdj5UlRYW0c/"", ""Сводка!A:AA""), 5, FALSE)"),280)</f>
        <v>280</v>
      </c>
      <c r="F4796" s="148" t="s">
        <v>415</v>
      </c>
      <c r="G4796" s="147">
        <f ca="1">IFERROR(__xludf.DUMMYFUNCTION(" VLOOKUP(A4874, IMPORTRANGE(""https://docs.google.com/spreadsheets/d/1QNLbnkR_AongFt22vMfNzfpjZ0CjpI8QI-w0wBnYA1w/"", ""Инфа!A:AA""), 6, FALSE)"),2024)</f>
        <v>2024</v>
      </c>
      <c r="H4796" s="150">
        <v>28300</v>
      </c>
      <c r="I4796" s="151" t="s">
        <v>819</v>
      </c>
      <c r="J4796" s="93" t="s">
        <v>12732</v>
      </c>
      <c r="K4796" s="153"/>
      <c r="L4796" s="153"/>
      <c r="M4796" s="153"/>
      <c r="N4796" s="153"/>
      <c r="O4796" s="153"/>
      <c r="P4796" s="153"/>
      <c r="Q4796" s="153"/>
      <c r="R4796" s="153"/>
      <c r="S4796" s="153"/>
    </row>
    <row r="4797" spans="1:19" ht="206.25">
      <c r="A4797" s="277" t="s">
        <v>25424</v>
      </c>
      <c r="B4797" s="253" t="s">
        <v>400</v>
      </c>
      <c r="C4797" s="93" t="s">
        <v>12733</v>
      </c>
      <c r="D4797" s="93" t="s">
        <v>12734</v>
      </c>
      <c r="E4797" s="148">
        <f ca="1">IFERROR(__xludf.DUMMYFUNCTION(" VLOOKUP(A4875, IMPORTRANGE(""https://docs.google.com/spreadsheets/d/1fj_Bhi2XPL3siwIh4sx4VRLAe31yD50oKdj5UlRYW0c/"", ""Сводка!A:AA""), 5, FALSE)"),100)</f>
        <v>100</v>
      </c>
      <c r="F4797" s="148" t="s">
        <v>2114</v>
      </c>
      <c r="G4797" s="147">
        <f ca="1">IFERROR(__xludf.DUMMYFUNCTION(" VLOOKUP(A4875, IMPORTRANGE(""https://docs.google.com/spreadsheets/d/1QNLbnkR_AongFt22vMfNzfpjZ0CjpI8QI-w0wBnYA1w/"", ""Инфа!A:AA""), 6, FALSE)"),2024)</f>
        <v>2024</v>
      </c>
      <c r="H4797" s="150">
        <v>11000</v>
      </c>
      <c r="I4797" s="151" t="s">
        <v>340</v>
      </c>
      <c r="J4797" s="93" t="s">
        <v>12735</v>
      </c>
      <c r="K4797" s="153"/>
      <c r="L4797" s="153"/>
      <c r="M4797" s="153"/>
      <c r="N4797" s="153"/>
      <c r="O4797" s="153"/>
      <c r="P4797" s="153"/>
      <c r="Q4797" s="153"/>
      <c r="R4797" s="153"/>
      <c r="S4797" s="153"/>
    </row>
    <row r="4798" spans="1:19" ht="93.75">
      <c r="A4798" s="277" t="s">
        <v>25424</v>
      </c>
      <c r="B4798" s="253" t="s">
        <v>400</v>
      </c>
      <c r="C4798" s="93" t="s">
        <v>12733</v>
      </c>
      <c r="D4798" s="93" t="s">
        <v>12736</v>
      </c>
      <c r="E4798" s="148">
        <f ca="1">IFERROR(__xludf.DUMMYFUNCTION(" VLOOKUP(A4876, IMPORTRANGE(""https://docs.google.com/spreadsheets/d/1fj_Bhi2XPL3siwIh4sx4VRLAe31yD50oKdj5UlRYW0c/"", ""Сводка!A:AA""), 5, FALSE)"),192)</f>
        <v>192</v>
      </c>
      <c r="F4798" s="148" t="s">
        <v>12737</v>
      </c>
      <c r="G4798" s="147">
        <f ca="1">IFERROR(__xludf.DUMMYFUNCTION(" VLOOKUP(A4876, IMPORTRANGE(""https://docs.google.com/spreadsheets/d/1QNLbnkR_AongFt22vMfNzfpjZ0CjpI8QI-w0wBnYA1w/"", ""Инфа!A:AA""), 6, FALSE)"),2024)</f>
        <v>2024</v>
      </c>
      <c r="H4798" s="150">
        <v>16500</v>
      </c>
      <c r="I4798" s="151" t="s">
        <v>340</v>
      </c>
      <c r="J4798" s="93" t="s">
        <v>12738</v>
      </c>
      <c r="K4798" s="153"/>
      <c r="L4798" s="153"/>
      <c r="M4798" s="153"/>
      <c r="N4798" s="153"/>
      <c r="O4798" s="153"/>
      <c r="P4798" s="153"/>
      <c r="Q4798" s="153"/>
      <c r="R4798" s="153"/>
      <c r="S4798" s="153"/>
    </row>
    <row r="4799" spans="1:19" ht="168.75">
      <c r="A4799" s="277" t="s">
        <v>25424</v>
      </c>
      <c r="B4799" s="253" t="s">
        <v>153</v>
      </c>
      <c r="C4799" s="93" t="s">
        <v>12739</v>
      </c>
      <c r="D4799" s="93" t="s">
        <v>12740</v>
      </c>
      <c r="E4799" s="148">
        <f ca="1">IFERROR(__xludf.DUMMYFUNCTION(" VLOOKUP(A4877, IMPORTRANGE(""https://docs.google.com/spreadsheets/d/1fj_Bhi2XPL3siwIh4sx4VRLAe31yD50oKdj5UlRYW0c/"", ""Сводка!A:AA""), 5, FALSE)"),72)</f>
        <v>72</v>
      </c>
      <c r="F4799" s="148" t="s">
        <v>12741</v>
      </c>
      <c r="G4799" s="147">
        <f ca="1">IFERROR(__xludf.DUMMYFUNCTION(" VLOOKUP(A4877, IMPORTRANGE(""https://docs.google.com/spreadsheets/d/1QNLbnkR_AongFt22vMfNzfpjZ0CjpI8QI-w0wBnYA1w/"", ""Инфа!A:AA""), 6, FALSE)"),2024)</f>
        <v>2024</v>
      </c>
      <c r="H4799" s="150">
        <v>9300</v>
      </c>
      <c r="I4799" s="151" t="s">
        <v>404</v>
      </c>
      <c r="J4799" s="93" t="s">
        <v>12742</v>
      </c>
      <c r="K4799" s="153"/>
      <c r="L4799" s="153"/>
      <c r="M4799" s="153"/>
      <c r="N4799" s="153"/>
      <c r="O4799" s="153"/>
      <c r="P4799" s="153"/>
      <c r="Q4799" s="153"/>
      <c r="R4799" s="153"/>
      <c r="S4799" s="153"/>
    </row>
    <row r="4800" spans="1:19" ht="112.5">
      <c r="A4800" s="277" t="s">
        <v>25424</v>
      </c>
      <c r="B4800" s="253" t="s">
        <v>400</v>
      </c>
      <c r="C4800" s="93" t="s">
        <v>12743</v>
      </c>
      <c r="D4800" s="93" t="s">
        <v>12744</v>
      </c>
      <c r="E4800" s="148">
        <f ca="1">IFERROR(__xludf.DUMMYFUNCTION(" VLOOKUP(A4878, IMPORTRANGE(""https://docs.google.com/spreadsheets/d/1fj_Bhi2XPL3siwIh4sx4VRLAe31yD50oKdj5UlRYW0c/"", ""Сводка!A:AA""), 5, FALSE)"),192)</f>
        <v>192</v>
      </c>
      <c r="F4800" s="148" t="s">
        <v>466</v>
      </c>
      <c r="G4800" s="147">
        <f ca="1">IFERROR(__xludf.DUMMYFUNCTION(" VLOOKUP(A4878, IMPORTRANGE(""https://docs.google.com/spreadsheets/d/1QNLbnkR_AongFt22vMfNzfpjZ0CjpI8QI-w0wBnYA1w/"", ""Инфа!A:AA""), 6, FALSE)"),2024)</f>
        <v>2024</v>
      </c>
      <c r="H4800" s="150">
        <v>10800</v>
      </c>
      <c r="I4800" s="151" t="s">
        <v>398</v>
      </c>
      <c r="J4800" s="93" t="s">
        <v>12745</v>
      </c>
      <c r="K4800" s="153"/>
      <c r="L4800" s="153"/>
      <c r="M4800" s="153"/>
      <c r="N4800" s="153"/>
      <c r="O4800" s="153"/>
      <c r="P4800" s="153"/>
      <c r="Q4800" s="153"/>
      <c r="R4800" s="153"/>
      <c r="S4800" s="153"/>
    </row>
    <row r="4801" spans="1:19" ht="150">
      <c r="A4801" s="277" t="s">
        <v>25424</v>
      </c>
      <c r="B4801" s="253" t="s">
        <v>153</v>
      </c>
      <c r="C4801" s="93" t="s">
        <v>12746</v>
      </c>
      <c r="D4801" s="93" t="s">
        <v>12747</v>
      </c>
      <c r="E4801" s="148">
        <f ca="1">IFERROR(__xludf.DUMMYFUNCTION(" VLOOKUP(A4879, IMPORTRANGE(""https://docs.google.com/spreadsheets/d/1fj_Bhi2XPL3siwIh4sx4VRLAe31yD50oKdj5UlRYW0c/"", ""Сводка!A:AA""), 5, FALSE)"),92)</f>
        <v>92</v>
      </c>
      <c r="F4801" s="148" t="s">
        <v>266</v>
      </c>
      <c r="G4801" s="147">
        <f ca="1">IFERROR(__xludf.DUMMYFUNCTION(" VLOOKUP(A4879, IMPORTRANGE(""https://docs.google.com/spreadsheets/d/1QNLbnkR_AongFt22vMfNzfpjZ0CjpI8QI-w0wBnYA1w/"", ""Инфа!A:AA""), 6, FALSE)"),2024)</f>
        <v>2024</v>
      </c>
      <c r="H4801" s="150">
        <v>10500</v>
      </c>
      <c r="I4801" s="151" t="s">
        <v>2651</v>
      </c>
      <c r="J4801" s="93"/>
      <c r="K4801" s="153"/>
      <c r="L4801" s="153"/>
      <c r="M4801" s="153"/>
      <c r="N4801" s="153"/>
      <c r="O4801" s="153"/>
      <c r="P4801" s="153"/>
      <c r="Q4801" s="153"/>
      <c r="R4801" s="153"/>
      <c r="S4801" s="153"/>
    </row>
    <row r="4802" spans="1:19" ht="93.75">
      <c r="A4802" s="277" t="s">
        <v>25424</v>
      </c>
      <c r="B4802" s="253" t="s">
        <v>400</v>
      </c>
      <c r="C4802" s="93" t="s">
        <v>12748</v>
      </c>
      <c r="D4802" s="93" t="s">
        <v>12749</v>
      </c>
      <c r="E4802" s="148">
        <f ca="1">IFERROR(__xludf.DUMMYFUNCTION(" VLOOKUP(A4880, IMPORTRANGE(""https://docs.google.com/spreadsheets/d/1fj_Bhi2XPL3siwIh4sx4VRLAe31yD50oKdj5UlRYW0c/"", ""Сводка!A:AA""), 5, FALSE)"),168)</f>
        <v>168</v>
      </c>
      <c r="F4802" s="148" t="s">
        <v>403</v>
      </c>
      <c r="G4802" s="147">
        <f ca="1">IFERROR(__xludf.DUMMYFUNCTION(" VLOOKUP(A4880, IMPORTRANGE(""https://docs.google.com/spreadsheets/d/1QNLbnkR_AongFt22vMfNzfpjZ0CjpI8QI-w0wBnYA1w/"", ""Инфа!A:AA""), 6, FALSE)"),2024)</f>
        <v>2024</v>
      </c>
      <c r="H4802" s="150">
        <v>10000</v>
      </c>
      <c r="I4802" s="151" t="s">
        <v>161</v>
      </c>
      <c r="J4802" s="93" t="s">
        <v>12750</v>
      </c>
      <c r="K4802" s="153"/>
      <c r="L4802" s="153"/>
      <c r="M4802" s="153"/>
      <c r="N4802" s="153"/>
      <c r="O4802" s="153"/>
      <c r="P4802" s="153"/>
      <c r="Q4802" s="153"/>
      <c r="R4802" s="153"/>
      <c r="S4802" s="153"/>
    </row>
    <row r="4803" spans="1:19" ht="56.25">
      <c r="A4803" s="277" t="s">
        <v>25424</v>
      </c>
      <c r="B4803" s="253" t="s">
        <v>400</v>
      </c>
      <c r="C4803" s="93" t="s">
        <v>12748</v>
      </c>
      <c r="D4803" s="93" t="s">
        <v>12751</v>
      </c>
      <c r="E4803" s="148">
        <f ca="1">IFERROR(__xludf.DUMMYFUNCTION(" VLOOKUP(A4881, IMPORTRANGE(""https://docs.google.com/spreadsheets/d/1fj_Bhi2XPL3siwIh4sx4VRLAe31yD50oKdj5UlRYW0c/"", ""Сводка!A:AA""), 5, FALSE)"),144)</f>
        <v>144</v>
      </c>
      <c r="F4803" s="148" t="s">
        <v>507</v>
      </c>
      <c r="G4803" s="147">
        <f ca="1">IFERROR(__xludf.DUMMYFUNCTION(" VLOOKUP(A4881, IMPORTRANGE(""https://docs.google.com/spreadsheets/d/1QNLbnkR_AongFt22vMfNzfpjZ0CjpI8QI-w0wBnYA1w/"", ""Инфа!A:AA""), 6, FALSE)"),2024)</f>
        <v>2024</v>
      </c>
      <c r="H4803" s="150">
        <v>9300</v>
      </c>
      <c r="I4803" s="151" t="s">
        <v>161</v>
      </c>
      <c r="J4803" s="93" t="s">
        <v>12752</v>
      </c>
      <c r="K4803" s="153"/>
      <c r="L4803" s="153"/>
      <c r="M4803" s="153"/>
      <c r="N4803" s="153"/>
      <c r="O4803" s="153"/>
      <c r="P4803" s="153"/>
      <c r="Q4803" s="153"/>
      <c r="R4803" s="153"/>
      <c r="S4803" s="153"/>
    </row>
    <row r="4804" spans="1:19" ht="93.75">
      <c r="A4804" s="277" t="s">
        <v>25424</v>
      </c>
      <c r="B4804" s="253" t="s">
        <v>400</v>
      </c>
      <c r="C4804" s="93" t="s">
        <v>12748</v>
      </c>
      <c r="D4804" s="93" t="s">
        <v>12753</v>
      </c>
      <c r="E4804" s="148">
        <f ca="1">IFERROR(__xludf.DUMMYFUNCTION(" VLOOKUP(A4882, IMPORTRANGE(""https://docs.google.com/spreadsheets/d/1fj_Bhi2XPL3siwIh4sx4VRLAe31yD50oKdj5UlRYW0c/"", ""Сводка!A:AA""), 5, FALSE)"),86)</f>
        <v>86</v>
      </c>
      <c r="F4804" s="148" t="s">
        <v>415</v>
      </c>
      <c r="G4804" s="147">
        <f ca="1">IFERROR(__xludf.DUMMYFUNCTION(" VLOOKUP(A4882, IMPORTRANGE(""https://docs.google.com/spreadsheets/d/1QNLbnkR_AongFt22vMfNzfpjZ0CjpI8QI-w0wBnYA1w/"", ""Инфа!A:AA""), 6, FALSE)"),2024)</f>
        <v>2024</v>
      </c>
      <c r="H4804" s="150">
        <v>7600</v>
      </c>
      <c r="I4804" s="151" t="s">
        <v>161</v>
      </c>
      <c r="J4804" s="93" t="s">
        <v>12754</v>
      </c>
      <c r="K4804" s="153"/>
      <c r="L4804" s="153"/>
      <c r="M4804" s="153"/>
      <c r="N4804" s="153"/>
      <c r="O4804" s="153"/>
      <c r="P4804" s="153"/>
      <c r="Q4804" s="153"/>
      <c r="R4804" s="153"/>
      <c r="S4804" s="153"/>
    </row>
    <row r="4805" spans="1:19" ht="150">
      <c r="A4805" s="277" t="s">
        <v>25424</v>
      </c>
      <c r="B4805" s="254" t="s">
        <v>400</v>
      </c>
      <c r="C4805" s="96" t="s">
        <v>12755</v>
      </c>
      <c r="D4805" s="96" t="s">
        <v>12756</v>
      </c>
      <c r="E4805" s="148">
        <f ca="1">IFERROR(__xludf.DUMMYFUNCTION(" VLOOKUP(A4883, IMPORTRANGE(""https://docs.google.com/spreadsheets/d/1fj_Bhi2XPL3siwIh4sx4VRLAe31yD50oKdj5UlRYW0c/"", ""Сводка!A:AA""), 5, FALSE)"),152)</f>
        <v>152</v>
      </c>
      <c r="F4805" s="165" t="s">
        <v>415</v>
      </c>
      <c r="G4805" s="147">
        <f ca="1">IFERROR(__xludf.DUMMYFUNCTION(" VLOOKUP(A4883, IMPORTRANGE(""https://docs.google.com/spreadsheets/d/1QNLbnkR_AongFt22vMfNzfpjZ0CjpI8QI-w0wBnYA1w/"", ""Инфа!A:AA""), 6, FALSE)"),2024)</f>
        <v>2024</v>
      </c>
      <c r="H4805" s="150">
        <v>9600</v>
      </c>
      <c r="I4805" s="151" t="s">
        <v>161</v>
      </c>
      <c r="J4805" s="93" t="s">
        <v>12757</v>
      </c>
      <c r="K4805" s="153"/>
      <c r="L4805" s="153"/>
      <c r="M4805" s="153"/>
      <c r="N4805" s="153"/>
      <c r="O4805" s="153"/>
      <c r="P4805" s="153"/>
      <c r="Q4805" s="153"/>
      <c r="R4805" s="153"/>
      <c r="S4805" s="153"/>
    </row>
    <row r="4806" spans="1:19" ht="225">
      <c r="A4806" s="277" t="s">
        <v>25424</v>
      </c>
      <c r="B4806" s="253" t="s">
        <v>400</v>
      </c>
      <c r="C4806" s="93" t="s">
        <v>12758</v>
      </c>
      <c r="D4806" s="93" t="s">
        <v>12759</v>
      </c>
      <c r="E4806" s="148">
        <f ca="1">IFERROR(__xludf.DUMMYFUNCTION(" VLOOKUP(A4884, IMPORTRANGE(""https://docs.google.com/spreadsheets/d/1fj_Bhi2XPL3siwIh4sx4VRLAe31yD50oKdj5UlRYW0c/"", ""Сводка!A:AA""), 5, FALSE)"),228)</f>
        <v>228</v>
      </c>
      <c r="F4806" s="148" t="s">
        <v>466</v>
      </c>
      <c r="G4806" s="147">
        <f ca="1">IFERROR(__xludf.DUMMYFUNCTION(" VLOOKUP(A4884, IMPORTRANGE(""https://docs.google.com/spreadsheets/d/1QNLbnkR_AongFt22vMfNzfpjZ0CjpI8QI-w0wBnYA1w/"", ""Инфа!A:AA""), 6, FALSE)"),2024)</f>
        <v>2024</v>
      </c>
      <c r="H4806" s="150">
        <v>15400</v>
      </c>
      <c r="I4806" s="151" t="s">
        <v>85</v>
      </c>
      <c r="J4806" s="93" t="s">
        <v>12760</v>
      </c>
      <c r="K4806" s="153"/>
      <c r="L4806" s="153"/>
      <c r="M4806" s="153"/>
      <c r="N4806" s="153"/>
      <c r="O4806" s="153"/>
      <c r="P4806" s="153"/>
      <c r="Q4806" s="153"/>
      <c r="R4806" s="153"/>
      <c r="S4806" s="153"/>
    </row>
    <row r="4807" spans="1:19" ht="225">
      <c r="A4807" s="277" t="s">
        <v>25424</v>
      </c>
      <c r="B4807" s="253" t="s">
        <v>400</v>
      </c>
      <c r="C4807" s="93" t="s">
        <v>12758</v>
      </c>
      <c r="D4807" s="93" t="s">
        <v>12761</v>
      </c>
      <c r="E4807" s="148">
        <f ca="1">IFERROR(__xludf.DUMMYFUNCTION(" VLOOKUP(A4885, IMPORTRANGE(""https://docs.google.com/spreadsheets/d/1fj_Bhi2XPL3siwIh4sx4VRLAe31yD50oKdj5UlRYW0c/"", ""Сводка!A:AA""), 5, FALSE)"),216)</f>
        <v>216</v>
      </c>
      <c r="F4807" s="148" t="s">
        <v>466</v>
      </c>
      <c r="G4807" s="147">
        <f ca="1">IFERROR(__xludf.DUMMYFUNCTION(" VLOOKUP(A4885, IMPORTRANGE(""https://docs.google.com/spreadsheets/d/1QNLbnkR_AongFt22vMfNzfpjZ0CjpI8QI-w0wBnYA1w/"", ""Инфа!A:AA""), 6, FALSE)"),2024)</f>
        <v>2024</v>
      </c>
      <c r="H4807" s="150">
        <v>14900</v>
      </c>
      <c r="I4807" s="151" t="s">
        <v>85</v>
      </c>
      <c r="J4807" s="93" t="s">
        <v>12760</v>
      </c>
      <c r="K4807" s="153"/>
      <c r="L4807" s="153"/>
      <c r="M4807" s="153"/>
      <c r="N4807" s="153"/>
      <c r="O4807" s="153"/>
      <c r="P4807" s="153"/>
      <c r="Q4807" s="153"/>
      <c r="R4807" s="153"/>
      <c r="S4807" s="153"/>
    </row>
    <row r="4808" spans="1:19" ht="150">
      <c r="A4808" s="277" t="s">
        <v>25424</v>
      </c>
      <c r="B4808" s="253" t="s">
        <v>400</v>
      </c>
      <c r="C4808" s="93" t="s">
        <v>12762</v>
      </c>
      <c r="D4808" s="93" t="s">
        <v>12763</v>
      </c>
      <c r="E4808" s="148">
        <f ca="1">IFERROR(__xludf.DUMMYFUNCTION(" VLOOKUP(A4886, IMPORTRANGE(""https://docs.google.com/spreadsheets/d/1fj_Bhi2XPL3siwIh4sx4VRLAe31yD50oKdj5UlRYW0c/"", ""Сводка!A:AA""), 5, FALSE)"),148)</f>
        <v>148</v>
      </c>
      <c r="F4808" s="148" t="s">
        <v>415</v>
      </c>
      <c r="G4808" s="147">
        <f ca="1">IFERROR(__xludf.DUMMYFUNCTION(" VLOOKUP(A4886, IMPORTRANGE(""https://docs.google.com/spreadsheets/d/1QNLbnkR_AongFt22vMfNzfpjZ0CjpI8QI-w0wBnYA1w/"", ""Инфа!A:AA""), 6, FALSE)"),2024)</f>
        <v>2024</v>
      </c>
      <c r="H4808" s="150">
        <v>9400</v>
      </c>
      <c r="I4808" s="151" t="s">
        <v>146</v>
      </c>
      <c r="J4808" s="93" t="s">
        <v>12764</v>
      </c>
      <c r="K4808" s="153"/>
      <c r="L4808" s="153"/>
      <c r="M4808" s="153"/>
      <c r="N4808" s="153"/>
      <c r="O4808" s="153"/>
      <c r="P4808" s="153"/>
      <c r="Q4808" s="153"/>
      <c r="R4808" s="153"/>
      <c r="S4808" s="153"/>
    </row>
    <row r="4809" spans="1:19" ht="168.75">
      <c r="A4809" s="277" t="s">
        <v>25424</v>
      </c>
      <c r="B4809" s="253" t="s">
        <v>153</v>
      </c>
      <c r="C4809" s="93" t="s">
        <v>12765</v>
      </c>
      <c r="D4809" s="93" t="s">
        <v>2212</v>
      </c>
      <c r="E4809" s="148">
        <f ca="1">IFERROR(__xludf.DUMMYFUNCTION(" VLOOKUP(A4887, IMPORTRANGE(""https://docs.google.com/spreadsheets/d/1fj_Bhi2XPL3siwIh4sx4VRLAe31yD50oKdj5UlRYW0c/"", ""Сводка!A:AA""), 5, FALSE)"),314)</f>
        <v>314</v>
      </c>
      <c r="F4809" s="148" t="s">
        <v>50</v>
      </c>
      <c r="G4809" s="147">
        <f ca="1">IFERROR(__xludf.DUMMYFUNCTION(" VLOOKUP(A4887, IMPORTRANGE(""https://docs.google.com/spreadsheets/d/1QNLbnkR_AongFt22vMfNzfpjZ0CjpI8QI-w0wBnYA1w/"", ""Инфа!A:AA""), 6, FALSE)"),2024)</f>
        <v>2024</v>
      </c>
      <c r="H4809" s="150">
        <v>14400</v>
      </c>
      <c r="I4809" s="156" t="s">
        <v>171</v>
      </c>
      <c r="J4809" s="93" t="s">
        <v>12766</v>
      </c>
      <c r="K4809" s="153"/>
      <c r="L4809" s="153"/>
      <c r="M4809" s="153"/>
      <c r="N4809" s="153"/>
      <c r="O4809" s="153"/>
      <c r="P4809" s="153"/>
      <c r="Q4809" s="153"/>
      <c r="R4809" s="153"/>
      <c r="S4809" s="153"/>
    </row>
    <row r="4810" spans="1:19" ht="243.75">
      <c r="A4810" s="277" t="s">
        <v>25424</v>
      </c>
      <c r="B4810" s="253" t="s">
        <v>400</v>
      </c>
      <c r="C4810" s="93" t="s">
        <v>12767</v>
      </c>
      <c r="D4810" s="93" t="s">
        <v>12768</v>
      </c>
      <c r="E4810" s="148">
        <f ca="1">IFERROR(__xludf.DUMMYFUNCTION(" VLOOKUP(A4888, IMPORTRANGE(""https://docs.google.com/spreadsheets/d/1fj_Bhi2XPL3siwIh4sx4VRLAe31yD50oKdj5UlRYW0c/"", ""Сводка!A:AA""), 5, FALSE)"),232)</f>
        <v>232</v>
      </c>
      <c r="F4810" s="148" t="s">
        <v>403</v>
      </c>
      <c r="G4810" s="147">
        <f ca="1">IFERROR(__xludf.DUMMYFUNCTION(" VLOOKUP(A4888, IMPORTRANGE(""https://docs.google.com/spreadsheets/d/1QNLbnkR_AongFt22vMfNzfpjZ0CjpI8QI-w0wBnYA1w/"", ""Инфа!A:AA""), 6, FALSE)"),2024)</f>
        <v>2024</v>
      </c>
      <c r="H4810" s="150">
        <v>12000</v>
      </c>
      <c r="I4810" s="151" t="s">
        <v>161</v>
      </c>
      <c r="J4810" s="93" t="s">
        <v>12769</v>
      </c>
      <c r="K4810" s="153"/>
      <c r="L4810" s="153"/>
      <c r="M4810" s="153"/>
      <c r="N4810" s="153"/>
      <c r="O4810" s="153"/>
      <c r="P4810" s="153"/>
      <c r="Q4810" s="153"/>
      <c r="R4810" s="153"/>
      <c r="S4810" s="153"/>
    </row>
    <row r="4811" spans="1:19" ht="243.75">
      <c r="A4811" s="277" t="s">
        <v>25424</v>
      </c>
      <c r="B4811" s="253" t="s">
        <v>400</v>
      </c>
      <c r="C4811" s="93" t="s">
        <v>12767</v>
      </c>
      <c r="D4811" s="93" t="s">
        <v>12770</v>
      </c>
      <c r="E4811" s="148">
        <f ca="1">IFERROR(__xludf.DUMMYFUNCTION(" VLOOKUP(A4889, IMPORTRANGE(""https://docs.google.com/spreadsheets/d/1fj_Bhi2XPL3siwIh4sx4VRLAe31yD50oKdj5UlRYW0c/"", ""Сводка!A:AA""), 5, FALSE)"),200)</f>
        <v>200</v>
      </c>
      <c r="F4811" s="148" t="s">
        <v>415</v>
      </c>
      <c r="G4811" s="147">
        <f ca="1">IFERROR(__xludf.DUMMYFUNCTION(" VLOOKUP(A4889, IMPORTRANGE(""https://docs.google.com/spreadsheets/d/1QNLbnkR_AongFt22vMfNzfpjZ0CjpI8QI-w0wBnYA1w/"", ""Инфа!A:AA""), 6, FALSE)"),2024)</f>
        <v>2024</v>
      </c>
      <c r="H4811" s="150">
        <v>11000</v>
      </c>
      <c r="I4811" s="151" t="s">
        <v>2064</v>
      </c>
      <c r="J4811" s="93" t="s">
        <v>12771</v>
      </c>
      <c r="K4811" s="153"/>
      <c r="L4811" s="153"/>
      <c r="M4811" s="153"/>
      <c r="N4811" s="153"/>
      <c r="O4811" s="153"/>
      <c r="P4811" s="153"/>
      <c r="Q4811" s="153"/>
      <c r="R4811" s="153"/>
      <c r="S4811" s="153"/>
    </row>
    <row r="4812" spans="1:19" ht="168.75">
      <c r="A4812" s="277" t="s">
        <v>25424</v>
      </c>
      <c r="B4812" s="253" t="s">
        <v>153</v>
      </c>
      <c r="C4812" s="97" t="s">
        <v>12772</v>
      </c>
      <c r="D4812" s="97" t="s">
        <v>683</v>
      </c>
      <c r="E4812" s="148">
        <f ca="1">IFERROR(__xludf.DUMMYFUNCTION(" VLOOKUP(A4890, IMPORTRANGE(""https://docs.google.com/spreadsheets/d/1fj_Bhi2XPL3siwIh4sx4VRLAe31yD50oKdj5UlRYW0c/"", ""Сводка!A:AA""), 5, FALSE)"),212)</f>
        <v>212</v>
      </c>
      <c r="F4812" s="148" t="s">
        <v>165</v>
      </c>
      <c r="G4812" s="147">
        <f ca="1">IFERROR(__xludf.DUMMYFUNCTION(" VLOOKUP(A4890, IMPORTRANGE(""https://docs.google.com/spreadsheets/d/1QNLbnkR_AongFt22vMfNzfpjZ0CjpI8QI-w0wBnYA1w/"", ""Инфа!A:AA""), 6, FALSE)"),2024)</f>
        <v>2024</v>
      </c>
      <c r="H4812" s="150">
        <v>11400</v>
      </c>
      <c r="I4812" s="151" t="s">
        <v>161</v>
      </c>
      <c r="J4812" s="93" t="s">
        <v>12773</v>
      </c>
      <c r="K4812" s="153"/>
      <c r="L4812" s="153"/>
      <c r="M4812" s="153"/>
      <c r="N4812" s="153"/>
      <c r="O4812" s="153"/>
      <c r="P4812" s="153"/>
      <c r="Q4812" s="153"/>
      <c r="R4812" s="153"/>
      <c r="S4812" s="153"/>
    </row>
    <row r="4813" spans="1:19" ht="187.5">
      <c r="A4813" s="277" t="s">
        <v>25424</v>
      </c>
      <c r="B4813" s="253" t="s">
        <v>153</v>
      </c>
      <c r="C4813" s="93" t="s">
        <v>12774</v>
      </c>
      <c r="D4813" s="93" t="s">
        <v>12775</v>
      </c>
      <c r="E4813" s="148">
        <f ca="1">IFERROR(__xludf.DUMMYFUNCTION(" VLOOKUP(A4891, IMPORTRANGE(""https://docs.google.com/spreadsheets/d/1fj_Bhi2XPL3siwIh4sx4VRLAe31yD50oKdj5UlRYW0c/"", ""Сводка!A:AA""), 5, FALSE)"),92)</f>
        <v>92</v>
      </c>
      <c r="F4813" s="148" t="s">
        <v>50</v>
      </c>
      <c r="G4813" s="147">
        <f ca="1">IFERROR(__xludf.DUMMYFUNCTION(" VLOOKUP(A4891, IMPORTRANGE(""https://docs.google.com/spreadsheets/d/1QNLbnkR_AongFt22vMfNzfpjZ0CjpI8QI-w0wBnYA1w/"", ""Инфа!A:AA""), 6, FALSE)"),2024)</f>
        <v>2024</v>
      </c>
      <c r="H4813" s="150">
        <v>13700</v>
      </c>
      <c r="I4813" s="151" t="s">
        <v>1153</v>
      </c>
      <c r="J4813" s="93" t="s">
        <v>12776</v>
      </c>
      <c r="K4813" s="153"/>
      <c r="L4813" s="153"/>
      <c r="M4813" s="153"/>
      <c r="N4813" s="153"/>
      <c r="O4813" s="153"/>
      <c r="P4813" s="153"/>
      <c r="Q4813" s="153"/>
      <c r="R4813" s="153"/>
      <c r="S4813" s="153"/>
    </row>
    <row r="4814" spans="1:19" ht="93.75">
      <c r="A4814" s="277" t="s">
        <v>25424</v>
      </c>
      <c r="B4814" s="253" t="s">
        <v>400</v>
      </c>
      <c r="C4814" s="93" t="s">
        <v>12777</v>
      </c>
      <c r="D4814" s="93" t="s">
        <v>12778</v>
      </c>
      <c r="E4814" s="148">
        <f ca="1">IFERROR(__xludf.DUMMYFUNCTION(" VLOOKUP(A4892, IMPORTRANGE(""https://docs.google.com/spreadsheets/d/1fj_Bhi2XPL3siwIh4sx4VRLAe31yD50oKdj5UlRYW0c/"", ""Сводка!A:AA""), 5, FALSE)"),280)</f>
        <v>280</v>
      </c>
      <c r="F4814" s="148" t="s">
        <v>599</v>
      </c>
      <c r="G4814" s="147">
        <f ca="1">IFERROR(__xludf.DUMMYFUNCTION(" VLOOKUP(A4892, IMPORTRANGE(""https://docs.google.com/spreadsheets/d/1QNLbnkR_AongFt22vMfNzfpjZ0CjpI8QI-w0wBnYA1w/"", ""Инфа!A:AA""), 6, FALSE)"),2024)</f>
        <v>2024</v>
      </c>
      <c r="H4814" s="150">
        <v>21800</v>
      </c>
      <c r="I4814" s="151" t="s">
        <v>10304</v>
      </c>
      <c r="J4814" s="93" t="s">
        <v>12779</v>
      </c>
      <c r="K4814" s="153"/>
      <c r="L4814" s="153"/>
      <c r="M4814" s="153"/>
      <c r="N4814" s="153"/>
      <c r="O4814" s="153"/>
      <c r="P4814" s="153"/>
      <c r="Q4814" s="153"/>
      <c r="R4814" s="153"/>
      <c r="S4814" s="153"/>
    </row>
    <row r="4815" spans="1:19" ht="262.5">
      <c r="A4815" s="277" t="s">
        <v>25424</v>
      </c>
      <c r="B4815" s="253" t="s">
        <v>2414</v>
      </c>
      <c r="C4815" s="93" t="s">
        <v>12780</v>
      </c>
      <c r="D4815" s="93" t="s">
        <v>12781</v>
      </c>
      <c r="E4815" s="148">
        <f ca="1">IFERROR(__xludf.DUMMYFUNCTION(" VLOOKUP(A4893, IMPORTRANGE(""https://docs.google.com/spreadsheets/d/1fj_Bhi2XPL3siwIh4sx4VRLAe31yD50oKdj5UlRYW0c/"", ""Сводка!A:AA""), 5, FALSE)"),108)</f>
        <v>108</v>
      </c>
      <c r="F4815" s="148" t="s">
        <v>9888</v>
      </c>
      <c r="G4815" s="147">
        <f ca="1">IFERROR(__xludf.DUMMYFUNCTION(" VLOOKUP(A4893, IMPORTRANGE(""https://docs.google.com/spreadsheets/d/1QNLbnkR_AongFt22vMfNzfpjZ0CjpI8QI-w0wBnYA1w/"", ""Инфа!A:AA""), 6, FALSE)"),2024)</f>
        <v>2024</v>
      </c>
      <c r="H4815" s="150">
        <v>8200</v>
      </c>
      <c r="I4815" s="151" t="s">
        <v>9889</v>
      </c>
      <c r="J4815" s="93" t="s">
        <v>12782</v>
      </c>
      <c r="K4815" s="153"/>
      <c r="L4815" s="153"/>
      <c r="M4815" s="153"/>
      <c r="N4815" s="153"/>
      <c r="O4815" s="153"/>
      <c r="P4815" s="153"/>
      <c r="Q4815" s="153"/>
      <c r="R4815" s="153"/>
      <c r="S4815" s="153"/>
    </row>
    <row r="4816" spans="1:19" ht="131.25">
      <c r="A4816" s="277" t="s">
        <v>25424</v>
      </c>
      <c r="B4816" s="253" t="s">
        <v>400</v>
      </c>
      <c r="C4816" s="93" t="s">
        <v>12783</v>
      </c>
      <c r="D4816" s="93" t="s">
        <v>12784</v>
      </c>
      <c r="E4816" s="148">
        <f ca="1">IFERROR(__xludf.DUMMYFUNCTION(" VLOOKUP(A4894, IMPORTRANGE(""https://docs.google.com/spreadsheets/d/1fj_Bhi2XPL3siwIh4sx4VRLAe31yD50oKdj5UlRYW0c/"", ""Сводка!A:AA""), 5, FALSE)"),104)</f>
        <v>104</v>
      </c>
      <c r="F4816" s="148" t="s">
        <v>403</v>
      </c>
      <c r="G4816" s="147">
        <f ca="1">IFERROR(__xludf.DUMMYFUNCTION(" VLOOKUP(A4894, IMPORTRANGE(""https://docs.google.com/spreadsheets/d/1QNLbnkR_AongFt22vMfNzfpjZ0CjpI8QI-w0wBnYA1w/"", ""Инфа!A:AA""), 6, FALSE)"),2024)</f>
        <v>2024</v>
      </c>
      <c r="H4816" s="150">
        <v>8100</v>
      </c>
      <c r="I4816" s="151" t="s">
        <v>696</v>
      </c>
      <c r="J4816" s="93" t="s">
        <v>12785</v>
      </c>
      <c r="K4816" s="153"/>
      <c r="L4816" s="153"/>
      <c r="M4816" s="153"/>
      <c r="N4816" s="153"/>
      <c r="O4816" s="153"/>
      <c r="P4816" s="153"/>
      <c r="Q4816" s="153"/>
      <c r="R4816" s="153"/>
      <c r="S4816" s="153"/>
    </row>
    <row r="4817" spans="1:19" ht="150">
      <c r="A4817" s="277" t="s">
        <v>25424</v>
      </c>
      <c r="B4817" s="253" t="s">
        <v>400</v>
      </c>
      <c r="C4817" s="93" t="s">
        <v>12783</v>
      </c>
      <c r="D4817" s="93" t="s">
        <v>12786</v>
      </c>
      <c r="E4817" s="148">
        <f ca="1">IFERROR(__xludf.DUMMYFUNCTION(" VLOOKUP(A4895, IMPORTRANGE(""https://docs.google.com/spreadsheets/d/1fj_Bhi2XPL3siwIh4sx4VRLAe31yD50oKdj5UlRYW0c/"", ""Сводка!A:AA""), 5, FALSE)"),316)</f>
        <v>316</v>
      </c>
      <c r="F4817" s="148" t="s">
        <v>26</v>
      </c>
      <c r="G4817" s="147">
        <f ca="1">IFERROR(__xludf.DUMMYFUNCTION(" VLOOKUP(A4895, IMPORTRANGE(""https://docs.google.com/spreadsheets/d/1QNLbnkR_AongFt22vMfNzfpjZ0CjpI8QI-w0wBnYA1w/"", ""Инфа!A:AA""), 6, FALSE)"),2024)</f>
        <v>2024</v>
      </c>
      <c r="H4817" s="150">
        <v>14500</v>
      </c>
      <c r="I4817" s="151" t="s">
        <v>696</v>
      </c>
      <c r="J4817" s="93" t="s">
        <v>12787</v>
      </c>
      <c r="K4817" s="153"/>
      <c r="L4817" s="153"/>
      <c r="M4817" s="153"/>
      <c r="N4817" s="153"/>
      <c r="O4817" s="153"/>
      <c r="P4817" s="153"/>
      <c r="Q4817" s="153"/>
      <c r="R4817" s="153"/>
      <c r="S4817" s="153"/>
    </row>
    <row r="4818" spans="1:19" ht="168.75">
      <c r="A4818" s="277" t="s">
        <v>25424</v>
      </c>
      <c r="B4818" s="253" t="s">
        <v>153</v>
      </c>
      <c r="C4818" s="93" t="s">
        <v>12788</v>
      </c>
      <c r="D4818" s="93" t="s">
        <v>12789</v>
      </c>
      <c r="E4818" s="148">
        <f ca="1">IFERROR(__xludf.DUMMYFUNCTION(" VLOOKUP(A4896, IMPORTRANGE(""https://docs.google.com/spreadsheets/d/1fj_Bhi2XPL3siwIh4sx4VRLAe31yD50oKdj5UlRYW0c/"", ""Сводка!A:AA""), 5, FALSE)"),140)</f>
        <v>140</v>
      </c>
      <c r="F4818" s="148" t="s">
        <v>8303</v>
      </c>
      <c r="G4818" s="147">
        <f ca="1">IFERROR(__xludf.DUMMYFUNCTION(" VLOOKUP(A4896, IMPORTRANGE(""https://docs.google.com/spreadsheets/d/1QNLbnkR_AongFt22vMfNzfpjZ0CjpI8QI-w0wBnYA1w/"", ""Инфа!A:AA""), 6, FALSE)"),2024)</f>
        <v>2024</v>
      </c>
      <c r="H4818" s="150">
        <v>13400</v>
      </c>
      <c r="I4818" s="151" t="s">
        <v>28</v>
      </c>
      <c r="J4818" s="93" t="s">
        <v>12790</v>
      </c>
      <c r="K4818" s="153"/>
      <c r="L4818" s="153"/>
      <c r="M4818" s="153"/>
      <c r="N4818" s="153"/>
      <c r="O4818" s="153"/>
      <c r="P4818" s="153"/>
      <c r="Q4818" s="153"/>
      <c r="R4818" s="153"/>
      <c r="S4818" s="153"/>
    </row>
    <row r="4819" spans="1:19" ht="150">
      <c r="A4819" s="277" t="s">
        <v>25424</v>
      </c>
      <c r="B4819" s="253" t="s">
        <v>1885</v>
      </c>
      <c r="C4819" s="93" t="s">
        <v>12791</v>
      </c>
      <c r="D4819" s="93" t="s">
        <v>12792</v>
      </c>
      <c r="E4819" s="148" t="e">
        <f>#REF!</f>
        <v>#REF!</v>
      </c>
      <c r="F4819" s="148" t="s">
        <v>108</v>
      </c>
      <c r="G4819" s="147">
        <f ca="1">IFERROR(__xludf.DUMMYFUNCTION(" VLOOKUP(A4897, IMPORTRANGE(""https://docs.google.com/spreadsheets/d/1QNLbnkR_AongFt22vMfNzfpjZ0CjpI8QI-w0wBnYA1w/"", ""Инфа!A:AA""), 6, FALSE)"),2024)</f>
        <v>2024</v>
      </c>
      <c r="H4819" s="150">
        <v>14600</v>
      </c>
      <c r="I4819" s="151" t="s">
        <v>1938</v>
      </c>
      <c r="J4819" s="93" t="s">
        <v>12793</v>
      </c>
      <c r="K4819" s="153"/>
      <c r="L4819" s="153"/>
      <c r="M4819" s="153"/>
      <c r="N4819" s="153"/>
      <c r="O4819" s="153"/>
      <c r="P4819" s="153"/>
      <c r="Q4819" s="153"/>
      <c r="R4819" s="153"/>
      <c r="S4819" s="153"/>
    </row>
    <row r="4820" spans="1:19" ht="112.5">
      <c r="A4820" s="277" t="s">
        <v>25424</v>
      </c>
      <c r="B4820" s="253" t="s">
        <v>400</v>
      </c>
      <c r="C4820" s="93" t="s">
        <v>12794</v>
      </c>
      <c r="D4820" s="93" t="s">
        <v>12795</v>
      </c>
      <c r="E4820" s="148">
        <f ca="1">IFERROR(__xludf.DUMMYFUNCTION(" VLOOKUP(A4898, IMPORTRANGE(""https://docs.google.com/spreadsheets/d/1fj_Bhi2XPL3siwIh4sx4VRLAe31yD50oKdj5UlRYW0c/"", ""Сводка!A:AA""), 5, FALSE)"),320)</f>
        <v>320</v>
      </c>
      <c r="F4820" s="148" t="s">
        <v>9779</v>
      </c>
      <c r="G4820" s="147">
        <f ca="1">IFERROR(__xludf.DUMMYFUNCTION(" VLOOKUP(A4898, IMPORTRANGE(""https://docs.google.com/spreadsheets/d/1QNLbnkR_AongFt22vMfNzfpjZ0CjpI8QI-w0wBnYA1w/"", ""Инфа!A:AA""), 6, FALSE)"),2024)</f>
        <v>2024</v>
      </c>
      <c r="H4820" s="150">
        <v>14600</v>
      </c>
      <c r="I4820" s="151" t="s">
        <v>246</v>
      </c>
      <c r="J4820" s="93" t="s">
        <v>12796</v>
      </c>
      <c r="K4820" s="153"/>
      <c r="L4820" s="153"/>
      <c r="M4820" s="153"/>
      <c r="N4820" s="153"/>
      <c r="O4820" s="153"/>
      <c r="P4820" s="153"/>
      <c r="Q4820" s="153"/>
      <c r="R4820" s="153"/>
      <c r="S4820" s="153"/>
    </row>
    <row r="4821" spans="1:19" ht="112.5">
      <c r="A4821" s="277" t="s">
        <v>25424</v>
      </c>
      <c r="B4821" s="253" t="s">
        <v>400</v>
      </c>
      <c r="C4821" s="93" t="s">
        <v>12794</v>
      </c>
      <c r="D4821" s="93" t="s">
        <v>12797</v>
      </c>
      <c r="E4821" s="148">
        <f ca="1">IFERROR(__xludf.DUMMYFUNCTION(" VLOOKUP(A4899, IMPORTRANGE(""https://docs.google.com/spreadsheets/d/1fj_Bhi2XPL3siwIh4sx4VRLAe31yD50oKdj5UlRYW0c/"", ""Сводка!A:AA""), 5, FALSE)"),312)</f>
        <v>312</v>
      </c>
      <c r="F4821" s="148" t="s">
        <v>9779</v>
      </c>
      <c r="G4821" s="147">
        <f ca="1">IFERROR(__xludf.DUMMYFUNCTION(" VLOOKUP(A4899, IMPORTRANGE(""https://docs.google.com/spreadsheets/d/1QNLbnkR_AongFt22vMfNzfpjZ0CjpI8QI-w0wBnYA1w/"", ""Инфа!A:AA""), 6, FALSE)"),2024)</f>
        <v>2024</v>
      </c>
      <c r="H4821" s="150">
        <v>14400</v>
      </c>
      <c r="I4821" s="151" t="s">
        <v>246</v>
      </c>
      <c r="J4821" s="93" t="s">
        <v>12796</v>
      </c>
      <c r="K4821" s="153"/>
      <c r="L4821" s="153"/>
      <c r="M4821" s="153"/>
      <c r="N4821" s="153"/>
      <c r="O4821" s="153"/>
      <c r="P4821" s="153"/>
      <c r="Q4821" s="153"/>
      <c r="R4821" s="153"/>
      <c r="S4821" s="153"/>
    </row>
    <row r="4822" spans="1:19" ht="112.5">
      <c r="A4822" s="277" t="s">
        <v>25424</v>
      </c>
      <c r="B4822" s="253" t="s">
        <v>400</v>
      </c>
      <c r="C4822" s="93" t="s">
        <v>12794</v>
      </c>
      <c r="D4822" s="93" t="s">
        <v>12798</v>
      </c>
      <c r="E4822" s="148">
        <f ca="1">IFERROR(__xludf.DUMMYFUNCTION(" VLOOKUP(A4900, IMPORTRANGE(""https://docs.google.com/spreadsheets/d/1fj_Bhi2XPL3siwIh4sx4VRLAe31yD50oKdj5UlRYW0c/"", ""Сводка!A:AA""), 5, FALSE)"),316)</f>
        <v>316</v>
      </c>
      <c r="F4822" s="148" t="s">
        <v>9779</v>
      </c>
      <c r="G4822" s="147">
        <f ca="1">IFERROR(__xludf.DUMMYFUNCTION(" VLOOKUP(A4900, IMPORTRANGE(""https://docs.google.com/spreadsheets/d/1QNLbnkR_AongFt22vMfNzfpjZ0CjpI8QI-w0wBnYA1w/"", ""Инфа!A:AA""), 6, FALSE)"),2024)</f>
        <v>2024</v>
      </c>
      <c r="H4822" s="150">
        <v>14500</v>
      </c>
      <c r="I4822" s="151" t="s">
        <v>246</v>
      </c>
      <c r="J4822" s="93" t="s">
        <v>12796</v>
      </c>
      <c r="K4822" s="153"/>
      <c r="L4822" s="153"/>
      <c r="M4822" s="153"/>
      <c r="N4822" s="153"/>
      <c r="O4822" s="153"/>
      <c r="P4822" s="153"/>
      <c r="Q4822" s="153"/>
      <c r="R4822" s="153"/>
      <c r="S4822" s="153"/>
    </row>
    <row r="4823" spans="1:19" ht="75">
      <c r="A4823" s="277" t="s">
        <v>25424</v>
      </c>
      <c r="B4823" s="253" t="s">
        <v>400</v>
      </c>
      <c r="C4823" s="93" t="s">
        <v>12799</v>
      </c>
      <c r="D4823" s="93" t="s">
        <v>12800</v>
      </c>
      <c r="E4823" s="148">
        <f ca="1">IFERROR(__xludf.DUMMYFUNCTION(" VLOOKUP(A4901, IMPORTRANGE(""https://docs.google.com/spreadsheets/d/1fj_Bhi2XPL3siwIh4sx4VRLAe31yD50oKdj5UlRYW0c/"", ""Сводка!A:AA""), 5, FALSE)"),144)</f>
        <v>144</v>
      </c>
      <c r="F4823" s="148" t="s">
        <v>415</v>
      </c>
      <c r="G4823" s="147">
        <f ca="1">IFERROR(__xludf.DUMMYFUNCTION(" VLOOKUP(A4901, IMPORTRANGE(""https://docs.google.com/spreadsheets/d/1QNLbnkR_AongFt22vMfNzfpjZ0CjpI8QI-w0wBnYA1w/"", ""Инфа!A:AA""), 6, FALSE)"),2024)</f>
        <v>2024</v>
      </c>
      <c r="H4823" s="150">
        <v>13600</v>
      </c>
      <c r="I4823" s="151" t="s">
        <v>79</v>
      </c>
      <c r="J4823" s="93" t="s">
        <v>12801</v>
      </c>
      <c r="K4823" s="153"/>
      <c r="L4823" s="153"/>
      <c r="M4823" s="153"/>
      <c r="N4823" s="153"/>
      <c r="O4823" s="153"/>
      <c r="P4823" s="153"/>
      <c r="Q4823" s="153"/>
      <c r="R4823" s="153"/>
      <c r="S4823" s="153"/>
    </row>
    <row r="4824" spans="1:19" ht="168.75">
      <c r="A4824" s="277" t="s">
        <v>25424</v>
      </c>
      <c r="B4824" s="253" t="s">
        <v>153</v>
      </c>
      <c r="C4824" s="93" t="s">
        <v>12802</v>
      </c>
      <c r="D4824" s="93" t="s">
        <v>12803</v>
      </c>
      <c r="E4824" s="148">
        <f ca="1">IFERROR(__xludf.DUMMYFUNCTION(" VLOOKUP(A4902, IMPORTRANGE(""https://docs.google.com/spreadsheets/d/1fj_Bhi2XPL3siwIh4sx4VRLAe31yD50oKdj5UlRYW0c/"", ""Сводка!A:AA""), 5, FALSE)"),72)</f>
        <v>72</v>
      </c>
      <c r="F4824" s="148" t="s">
        <v>50</v>
      </c>
      <c r="G4824" s="147">
        <f ca="1">IFERROR(__xludf.DUMMYFUNCTION(" VLOOKUP(A4902, IMPORTRANGE(""https://docs.google.com/spreadsheets/d/1QNLbnkR_AongFt22vMfNzfpjZ0CjpI8QI-w0wBnYA1w/"", ""Инфа!A:AA""), 6, FALSE)"),2024)</f>
        <v>2024</v>
      </c>
      <c r="H4824" s="150">
        <v>7200</v>
      </c>
      <c r="I4824" s="151" t="s">
        <v>257</v>
      </c>
      <c r="J4824" s="93" t="s">
        <v>12804</v>
      </c>
      <c r="K4824" s="153"/>
      <c r="L4824" s="153"/>
      <c r="M4824" s="153"/>
      <c r="N4824" s="153"/>
      <c r="O4824" s="153"/>
      <c r="P4824" s="153"/>
      <c r="Q4824" s="153"/>
      <c r="R4824" s="153"/>
      <c r="S4824" s="153"/>
    </row>
    <row r="4825" spans="1:19" ht="150">
      <c r="A4825" s="277" t="s">
        <v>25424</v>
      </c>
      <c r="B4825" s="253" t="s">
        <v>153</v>
      </c>
      <c r="C4825" s="93" t="s">
        <v>12805</v>
      </c>
      <c r="D4825" s="93" t="s">
        <v>12806</v>
      </c>
      <c r="E4825" s="148">
        <f ca="1">IFERROR(__xludf.DUMMYFUNCTION(" VLOOKUP(A4903, IMPORTRANGE(""https://docs.google.com/spreadsheets/d/1fj_Bhi2XPL3siwIh4sx4VRLAe31yD50oKdj5UlRYW0c/"", ""Сводка!A:AA""), 5, FALSE)"),74)</f>
        <v>74</v>
      </c>
      <c r="F4825" s="148" t="s">
        <v>12807</v>
      </c>
      <c r="G4825" s="147">
        <f ca="1">IFERROR(__xludf.DUMMYFUNCTION(" VLOOKUP(A4903, IMPORTRANGE(""https://docs.google.com/spreadsheets/d/1QNLbnkR_AongFt22vMfNzfpjZ0CjpI8QI-w0wBnYA1w/"", ""Инфа!A:AA""), 6, FALSE)"),2024)</f>
        <v>2024</v>
      </c>
      <c r="H4825" s="150">
        <v>7200</v>
      </c>
      <c r="I4825" s="151" t="s">
        <v>257</v>
      </c>
      <c r="J4825" s="93" t="s">
        <v>12808</v>
      </c>
      <c r="K4825" s="153"/>
      <c r="L4825" s="153"/>
      <c r="M4825" s="153"/>
      <c r="N4825" s="153"/>
      <c r="O4825" s="153"/>
      <c r="P4825" s="153"/>
      <c r="Q4825" s="153"/>
      <c r="R4825" s="153"/>
      <c r="S4825" s="153"/>
    </row>
    <row r="4826" spans="1:19" ht="131.25">
      <c r="A4826" s="277" t="s">
        <v>25424</v>
      </c>
      <c r="B4826" s="253" t="s">
        <v>153</v>
      </c>
      <c r="C4826" s="93" t="s">
        <v>12809</v>
      </c>
      <c r="D4826" s="93" t="s">
        <v>12810</v>
      </c>
      <c r="E4826" s="148">
        <f ca="1">IFERROR(__xludf.DUMMYFUNCTION(" VLOOKUP(A4904, IMPORTRANGE(""https://docs.google.com/spreadsheets/d/1fj_Bhi2XPL3siwIh4sx4VRLAe31yD50oKdj5UlRYW0c/"", ""Сводка!A:AA""), 5, FALSE)"),96)</f>
        <v>96</v>
      </c>
      <c r="F4826" s="148" t="s">
        <v>12811</v>
      </c>
      <c r="G4826" s="147">
        <f ca="1">IFERROR(__xludf.DUMMYFUNCTION(" VLOOKUP(A4904, IMPORTRANGE(""https://docs.google.com/spreadsheets/d/1QNLbnkR_AongFt22vMfNzfpjZ0CjpI8QI-w0wBnYA1w/"", ""Инфа!A:AA""), 6, FALSE)"),2024)</f>
        <v>2024</v>
      </c>
      <c r="H4826" s="150">
        <v>7900</v>
      </c>
      <c r="I4826" s="151" t="s">
        <v>1653</v>
      </c>
      <c r="J4826" s="93" t="s">
        <v>12812</v>
      </c>
      <c r="K4826" s="153"/>
      <c r="L4826" s="153"/>
      <c r="M4826" s="153"/>
      <c r="N4826" s="153"/>
      <c r="O4826" s="153"/>
      <c r="P4826" s="153"/>
      <c r="Q4826" s="153"/>
      <c r="R4826" s="153"/>
      <c r="S4826" s="153"/>
    </row>
    <row r="4827" spans="1:19" ht="131.25">
      <c r="A4827" s="277" t="s">
        <v>25424</v>
      </c>
      <c r="B4827" s="253" t="s">
        <v>153</v>
      </c>
      <c r="C4827" s="93" t="s">
        <v>12813</v>
      </c>
      <c r="D4827" s="93" t="s">
        <v>12814</v>
      </c>
      <c r="E4827" s="148">
        <f ca="1">IFERROR(__xludf.DUMMYFUNCTION(" VLOOKUP(A4905, IMPORTRANGE(""https://docs.google.com/spreadsheets/d/1fj_Bhi2XPL3siwIh4sx4VRLAe31yD50oKdj5UlRYW0c/"", ""Сводка!A:AA""), 5, FALSE)"),68)</f>
        <v>68</v>
      </c>
      <c r="F4827" s="148" t="s">
        <v>12811</v>
      </c>
      <c r="G4827" s="147">
        <f ca="1">IFERROR(__xludf.DUMMYFUNCTION(" VLOOKUP(A4905, IMPORTRANGE(""https://docs.google.com/spreadsheets/d/1QNLbnkR_AongFt22vMfNzfpjZ0CjpI8QI-w0wBnYA1w/"", ""Инфа!A:AA""), 6, FALSE)"),2024)</f>
        <v>2024</v>
      </c>
      <c r="H4827" s="150">
        <v>7000</v>
      </c>
      <c r="I4827" s="151" t="s">
        <v>257</v>
      </c>
      <c r="J4827" s="93" t="s">
        <v>12815</v>
      </c>
      <c r="K4827" s="153"/>
      <c r="L4827" s="153"/>
      <c r="M4827" s="153"/>
      <c r="N4827" s="153"/>
      <c r="O4827" s="153"/>
      <c r="P4827" s="153"/>
      <c r="Q4827" s="153"/>
      <c r="R4827" s="153"/>
      <c r="S4827" s="153"/>
    </row>
    <row r="4828" spans="1:19" ht="150">
      <c r="A4828" s="277" t="s">
        <v>25424</v>
      </c>
      <c r="B4828" s="253" t="s">
        <v>400</v>
      </c>
      <c r="C4828" s="93" t="s">
        <v>12816</v>
      </c>
      <c r="D4828" s="93" t="s">
        <v>12817</v>
      </c>
      <c r="E4828" s="148">
        <f ca="1">IFERROR(__xludf.DUMMYFUNCTION(" VLOOKUP(A4906, IMPORTRANGE(""https://docs.google.com/spreadsheets/d/1fj_Bhi2XPL3siwIh4sx4VRLAe31yD50oKdj5UlRYW0c/"", ""Сводка!A:AA""), 5, FALSE)"),208)</f>
        <v>208</v>
      </c>
      <c r="F4828" s="148" t="s">
        <v>415</v>
      </c>
      <c r="G4828" s="147">
        <f ca="1">IFERROR(__xludf.DUMMYFUNCTION(" VLOOKUP(A4906, IMPORTRANGE(""https://docs.google.com/spreadsheets/d/1QNLbnkR_AongFt22vMfNzfpjZ0CjpI8QI-w0wBnYA1w/"", ""Инфа!A:AA""), 6, FALSE)"),2024)</f>
        <v>2024</v>
      </c>
      <c r="H4828" s="150">
        <v>11200</v>
      </c>
      <c r="I4828" s="151" t="s">
        <v>958</v>
      </c>
      <c r="J4828" s="93" t="s">
        <v>12818</v>
      </c>
      <c r="K4828" s="153"/>
      <c r="L4828" s="153"/>
      <c r="M4828" s="153"/>
      <c r="N4828" s="153"/>
      <c r="O4828" s="153"/>
      <c r="P4828" s="153"/>
      <c r="Q4828" s="153"/>
      <c r="R4828" s="153"/>
      <c r="S4828" s="153"/>
    </row>
    <row r="4829" spans="1:19" ht="131.25">
      <c r="A4829" s="277" t="s">
        <v>25424</v>
      </c>
      <c r="B4829" s="253" t="s">
        <v>153</v>
      </c>
      <c r="C4829" s="93" t="s">
        <v>12819</v>
      </c>
      <c r="D4829" s="93" t="s">
        <v>12820</v>
      </c>
      <c r="E4829" s="148">
        <f ca="1">IFERROR(__xludf.DUMMYFUNCTION(" VLOOKUP(A4907, IMPORTRANGE(""https://docs.google.com/spreadsheets/d/1fj_Bhi2XPL3siwIh4sx4VRLAe31yD50oKdj5UlRYW0c/"", ""Сводка!A:AA""), 5, FALSE)"),144)</f>
        <v>144</v>
      </c>
      <c r="F4829" s="148" t="s">
        <v>50</v>
      </c>
      <c r="G4829" s="147">
        <f ca="1">IFERROR(__xludf.DUMMYFUNCTION(" VLOOKUP(A4907, IMPORTRANGE(""https://docs.google.com/spreadsheets/d/1QNLbnkR_AongFt22vMfNzfpjZ0CjpI8QI-w0wBnYA1w/"", ""Инфа!A:AA""), 6, FALSE)"),2024)</f>
        <v>2024</v>
      </c>
      <c r="H4829" s="150">
        <v>9300</v>
      </c>
      <c r="I4829" s="151" t="s">
        <v>167</v>
      </c>
      <c r="J4829" s="93" t="s">
        <v>12821</v>
      </c>
      <c r="K4829" s="153"/>
      <c r="L4829" s="153"/>
      <c r="M4829" s="153"/>
      <c r="N4829" s="153"/>
      <c r="O4829" s="153"/>
      <c r="P4829" s="153"/>
      <c r="Q4829" s="153"/>
      <c r="R4829" s="153"/>
      <c r="S4829" s="153"/>
    </row>
    <row r="4830" spans="1:19" ht="131.25">
      <c r="A4830" s="277" t="s">
        <v>25424</v>
      </c>
      <c r="B4830" s="253" t="s">
        <v>400</v>
      </c>
      <c r="C4830" s="93" t="s">
        <v>12822</v>
      </c>
      <c r="D4830" s="93" t="s">
        <v>12823</v>
      </c>
      <c r="E4830" s="148">
        <f ca="1">IFERROR(__xludf.DUMMYFUNCTION(" VLOOKUP(A4908, IMPORTRANGE(""https://docs.google.com/spreadsheets/d/1fj_Bhi2XPL3siwIh4sx4VRLAe31yD50oKdj5UlRYW0c/"", ""Сводка!A:AA""), 5, FALSE)"),236)</f>
        <v>236</v>
      </c>
      <c r="F4830" s="148" t="s">
        <v>4289</v>
      </c>
      <c r="G4830" s="147">
        <f ca="1">IFERROR(__xludf.DUMMYFUNCTION(" VLOOKUP(A4908, IMPORTRANGE(""https://docs.google.com/spreadsheets/d/1QNLbnkR_AongFt22vMfNzfpjZ0CjpI8QI-w0wBnYA1w/"", ""Инфа!A:AA""), 6, FALSE)"),2024)</f>
        <v>2024</v>
      </c>
      <c r="H4830" s="150">
        <v>19200</v>
      </c>
      <c r="I4830" s="151" t="s">
        <v>12824</v>
      </c>
      <c r="J4830" s="93" t="s">
        <v>12825</v>
      </c>
      <c r="K4830" s="153"/>
      <c r="L4830" s="153"/>
      <c r="M4830" s="153"/>
      <c r="N4830" s="153"/>
      <c r="O4830" s="153"/>
      <c r="P4830" s="153"/>
      <c r="Q4830" s="153"/>
      <c r="R4830" s="153"/>
      <c r="S4830" s="153"/>
    </row>
    <row r="4831" spans="1:19" ht="150">
      <c r="A4831" s="277" t="s">
        <v>25424</v>
      </c>
      <c r="B4831" s="253" t="s">
        <v>400</v>
      </c>
      <c r="C4831" s="93" t="s">
        <v>12822</v>
      </c>
      <c r="D4831" s="93" t="s">
        <v>12826</v>
      </c>
      <c r="E4831" s="148">
        <f ca="1">IFERROR(__xludf.DUMMYFUNCTION(" VLOOKUP(A4909, IMPORTRANGE(""https://docs.google.com/spreadsheets/d/1fj_Bhi2XPL3siwIh4sx4VRLAe31yD50oKdj5UlRYW0c/"", ""Сводка!A:AA""), 5, FALSE)"),160)</f>
        <v>160</v>
      </c>
      <c r="F4831" s="148" t="s">
        <v>677</v>
      </c>
      <c r="G4831" s="147">
        <f ca="1">IFERROR(__xludf.DUMMYFUNCTION(" VLOOKUP(A4909, IMPORTRANGE(""https://docs.google.com/spreadsheets/d/1QNLbnkR_AongFt22vMfNzfpjZ0CjpI8QI-w0wBnYA1w/"", ""Инфа!A:AA""), 6, FALSE)"),2024)</f>
        <v>2024</v>
      </c>
      <c r="H4831" s="150">
        <v>9800</v>
      </c>
      <c r="I4831" s="151" t="s">
        <v>12827</v>
      </c>
      <c r="J4831" s="93" t="s">
        <v>12828</v>
      </c>
      <c r="K4831" s="153"/>
      <c r="L4831" s="153"/>
      <c r="M4831" s="153"/>
      <c r="N4831" s="153"/>
      <c r="O4831" s="153"/>
      <c r="P4831" s="153"/>
      <c r="Q4831" s="153"/>
      <c r="R4831" s="153"/>
      <c r="S4831" s="153"/>
    </row>
    <row r="4832" spans="1:19" ht="150">
      <c r="A4832" s="277" t="s">
        <v>25424</v>
      </c>
      <c r="B4832" s="254" t="s">
        <v>400</v>
      </c>
      <c r="C4832" s="96" t="s">
        <v>12829</v>
      </c>
      <c r="D4832" s="96" t="s">
        <v>10795</v>
      </c>
      <c r="E4832" s="148">
        <f ca="1">IFERROR(__xludf.DUMMYFUNCTION(" VLOOKUP(A4910, IMPORTRANGE(""https://docs.google.com/spreadsheets/d/1fj_Bhi2XPL3siwIh4sx4VRLAe31yD50oKdj5UlRYW0c/"", ""Сводка!A:AA""), 5, FALSE)"),264)</f>
        <v>264</v>
      </c>
      <c r="F4832" s="165" t="s">
        <v>415</v>
      </c>
      <c r="G4832" s="147">
        <f ca="1">IFERROR(__xludf.DUMMYFUNCTION(" VLOOKUP(A4910, IMPORTRANGE(""https://docs.google.com/spreadsheets/d/1QNLbnkR_AongFt22vMfNzfpjZ0CjpI8QI-w0wBnYA1w/"", ""Инфа!A:AA""), 6, FALSE)"),2024)</f>
        <v>2024</v>
      </c>
      <c r="H4832" s="150">
        <v>20800</v>
      </c>
      <c r="I4832" s="156" t="s">
        <v>210</v>
      </c>
      <c r="J4832" s="96" t="s">
        <v>12830</v>
      </c>
      <c r="K4832" s="153"/>
      <c r="L4832" s="153"/>
      <c r="M4832" s="153"/>
      <c r="N4832" s="153"/>
      <c r="O4832" s="153"/>
      <c r="P4832" s="153"/>
      <c r="Q4832" s="153"/>
      <c r="R4832" s="153"/>
      <c r="S4832" s="153"/>
    </row>
    <row r="4833" spans="1:19" ht="75">
      <c r="A4833" s="277" t="s">
        <v>25424</v>
      </c>
      <c r="B4833" s="253" t="s">
        <v>400</v>
      </c>
      <c r="C4833" s="93" t="s">
        <v>12831</v>
      </c>
      <c r="D4833" s="93" t="s">
        <v>12832</v>
      </c>
      <c r="E4833" s="148">
        <f ca="1">IFERROR(__xludf.DUMMYFUNCTION(" VLOOKUP(A4911, IMPORTRANGE(""https://docs.google.com/spreadsheets/d/1fj_Bhi2XPL3siwIh4sx4VRLAe31yD50oKdj5UlRYW0c/"", ""Сводка!A:AA""), 5, FALSE)"),160)</f>
        <v>160</v>
      </c>
      <c r="F4833" s="148" t="s">
        <v>403</v>
      </c>
      <c r="G4833" s="147">
        <f ca="1">IFERROR(__xludf.DUMMYFUNCTION(" VLOOKUP(A4911, IMPORTRANGE(""https://docs.google.com/spreadsheets/d/1QNLbnkR_AongFt22vMfNzfpjZ0CjpI8QI-w0wBnYA1w/"", ""Инфа!A:AA""), 6, FALSE)"),2024)</f>
        <v>2024</v>
      </c>
      <c r="H4833" s="150">
        <v>12700</v>
      </c>
      <c r="I4833" s="151" t="s">
        <v>210</v>
      </c>
      <c r="J4833" s="93"/>
      <c r="K4833" s="153"/>
      <c r="L4833" s="153"/>
      <c r="M4833" s="153"/>
      <c r="N4833" s="153"/>
      <c r="O4833" s="153"/>
      <c r="P4833" s="153"/>
      <c r="Q4833" s="153"/>
      <c r="R4833" s="153"/>
      <c r="S4833" s="153"/>
    </row>
    <row r="4834" spans="1:19" ht="75">
      <c r="A4834" s="277" t="s">
        <v>25424</v>
      </c>
      <c r="B4834" s="254" t="s">
        <v>400</v>
      </c>
      <c r="C4834" s="96" t="s">
        <v>12831</v>
      </c>
      <c r="D4834" s="96" t="s">
        <v>12833</v>
      </c>
      <c r="E4834" s="148">
        <f ca="1">IFERROR(__xludf.DUMMYFUNCTION(" VLOOKUP(A4912, IMPORTRANGE(""https://docs.google.com/spreadsheets/d/1fj_Bhi2XPL3siwIh4sx4VRLAe31yD50oKdj5UlRYW0c/"", ""Сводка!A:AA""), 5, FALSE)"),148)</f>
        <v>148</v>
      </c>
      <c r="F4834" s="165" t="s">
        <v>857</v>
      </c>
      <c r="G4834" s="147">
        <f ca="1">IFERROR(__xludf.DUMMYFUNCTION(" VLOOKUP(A4912, IMPORTRANGE(""https://docs.google.com/spreadsheets/d/1QNLbnkR_AongFt22vMfNzfpjZ0CjpI8QI-w0wBnYA1w/"", ""Инфа!A:AA""), 6, FALSE)"),2024)</f>
        <v>2024</v>
      </c>
      <c r="H4834" s="150">
        <v>9400</v>
      </c>
      <c r="I4834" s="156" t="s">
        <v>210</v>
      </c>
      <c r="J4834" s="96" t="s">
        <v>12834</v>
      </c>
      <c r="K4834" s="153"/>
      <c r="L4834" s="153"/>
      <c r="M4834" s="153"/>
      <c r="N4834" s="153"/>
      <c r="O4834" s="153"/>
      <c r="P4834" s="153"/>
      <c r="Q4834" s="153"/>
      <c r="R4834" s="153"/>
      <c r="S4834" s="153"/>
    </row>
    <row r="4835" spans="1:19" ht="93.75">
      <c r="A4835" s="277" t="s">
        <v>25424</v>
      </c>
      <c r="B4835" s="253" t="s">
        <v>12835</v>
      </c>
      <c r="C4835" s="93" t="s">
        <v>12836</v>
      </c>
      <c r="D4835" s="93" t="s">
        <v>12837</v>
      </c>
      <c r="E4835" s="148">
        <f ca="1">IFERROR(__xludf.DUMMYFUNCTION(" VLOOKUP(A4913, IMPORTRANGE(""https://docs.google.com/spreadsheets/d/1fj_Bhi2XPL3siwIh4sx4VRLAe31yD50oKdj5UlRYW0c/"", ""Сводка!A:AA""), 5, FALSE)"),272)</f>
        <v>272</v>
      </c>
      <c r="F4835" s="148" t="s">
        <v>202</v>
      </c>
      <c r="G4835" s="147">
        <f ca="1">IFERROR(__xludf.DUMMYFUNCTION(" VLOOKUP(A4913, IMPORTRANGE(""https://docs.google.com/spreadsheets/d/1QNLbnkR_AongFt22vMfNzfpjZ0CjpI8QI-w0wBnYA1w/"", ""Инфа!A:AA""), 6, FALSE)"),2024)</f>
        <v>2024</v>
      </c>
      <c r="H4835" s="150">
        <v>13200</v>
      </c>
      <c r="I4835" s="151" t="s">
        <v>12838</v>
      </c>
      <c r="J4835" s="93" t="s">
        <v>10688</v>
      </c>
      <c r="K4835" s="153"/>
      <c r="L4835" s="153"/>
      <c r="M4835" s="153"/>
      <c r="N4835" s="153"/>
      <c r="O4835" s="153"/>
      <c r="P4835" s="153"/>
      <c r="Q4835" s="153"/>
      <c r="R4835" s="153"/>
      <c r="S4835" s="153"/>
    </row>
    <row r="4836" spans="1:19" ht="131.25">
      <c r="A4836" s="277" t="s">
        <v>25424</v>
      </c>
      <c r="B4836" s="253" t="s">
        <v>400</v>
      </c>
      <c r="C4836" s="93" t="s">
        <v>12839</v>
      </c>
      <c r="D4836" s="93" t="s">
        <v>12840</v>
      </c>
      <c r="E4836" s="148">
        <f ca="1">IFERROR(__xludf.DUMMYFUNCTION(" VLOOKUP(A4914, IMPORTRANGE(""https://docs.google.com/spreadsheets/d/1fj_Bhi2XPL3siwIh4sx4VRLAe31yD50oKdj5UlRYW0c/"", ""Сводка!A:AA""), 5, FALSE)"),196)</f>
        <v>196</v>
      </c>
      <c r="F4836" s="148" t="s">
        <v>599</v>
      </c>
      <c r="G4836" s="147">
        <f ca="1">IFERROR(__xludf.DUMMYFUNCTION(" VLOOKUP(A4914, IMPORTRANGE(""https://docs.google.com/spreadsheets/d/1QNLbnkR_AongFt22vMfNzfpjZ0CjpI8QI-w0wBnYA1w/"", ""Инфа!A:AA""), 6, FALSE)"),2024)</f>
        <v>2024</v>
      </c>
      <c r="H4836" s="150">
        <v>16800</v>
      </c>
      <c r="I4836" s="151" t="s">
        <v>12841</v>
      </c>
      <c r="J4836" s="93" t="s">
        <v>12842</v>
      </c>
      <c r="K4836" s="153"/>
      <c r="L4836" s="153"/>
      <c r="M4836" s="153"/>
      <c r="N4836" s="153"/>
      <c r="O4836" s="153"/>
      <c r="P4836" s="153"/>
      <c r="Q4836" s="153"/>
      <c r="R4836" s="153"/>
      <c r="S4836" s="153"/>
    </row>
    <row r="4837" spans="1:19" ht="131.25">
      <c r="A4837" s="277" t="s">
        <v>25424</v>
      </c>
      <c r="B4837" s="253" t="s">
        <v>400</v>
      </c>
      <c r="C4837" s="93" t="s">
        <v>12839</v>
      </c>
      <c r="D4837" s="93" t="s">
        <v>12843</v>
      </c>
      <c r="E4837" s="148">
        <f ca="1">IFERROR(__xludf.DUMMYFUNCTION(" VLOOKUP(A4915, IMPORTRANGE(""https://docs.google.com/spreadsheets/d/1fj_Bhi2XPL3siwIh4sx4VRLAe31yD50oKdj5UlRYW0c/"", ""Сводка!A:AA""), 5, FALSE)"),308)</f>
        <v>308</v>
      </c>
      <c r="F4837" s="148" t="s">
        <v>599</v>
      </c>
      <c r="G4837" s="147">
        <f ca="1">IFERROR(__xludf.DUMMYFUNCTION(" VLOOKUP(A4915, IMPORTRANGE(""https://docs.google.com/spreadsheets/d/1QNLbnkR_AongFt22vMfNzfpjZ0CjpI8QI-w0wBnYA1w/"", ""Инфа!A:AA""), 6, FALSE)"),2024)</f>
        <v>2024</v>
      </c>
      <c r="H4837" s="150">
        <v>23500</v>
      </c>
      <c r="I4837" s="151" t="s">
        <v>12841</v>
      </c>
      <c r="J4837" s="93" t="s">
        <v>12842</v>
      </c>
      <c r="K4837" s="153"/>
      <c r="L4837" s="153"/>
      <c r="M4837" s="153"/>
      <c r="N4837" s="153"/>
      <c r="O4837" s="153"/>
      <c r="P4837" s="153"/>
      <c r="Q4837" s="153"/>
      <c r="R4837" s="153"/>
      <c r="S4837" s="153"/>
    </row>
    <row r="4838" spans="1:19" ht="131.25">
      <c r="A4838" s="277" t="s">
        <v>25424</v>
      </c>
      <c r="B4838" s="253" t="s">
        <v>400</v>
      </c>
      <c r="C4838" s="93" t="s">
        <v>12844</v>
      </c>
      <c r="D4838" s="93" t="s">
        <v>12845</v>
      </c>
      <c r="E4838" s="148">
        <f ca="1">IFERROR(__xludf.DUMMYFUNCTION(" VLOOKUP(A4916, IMPORTRANGE(""https://docs.google.com/spreadsheets/d/1fj_Bhi2XPL3siwIh4sx4VRLAe31yD50oKdj5UlRYW0c/"", ""Сводка!A:AA""), 5, FALSE)"),380)</f>
        <v>380</v>
      </c>
      <c r="F4838" s="148" t="s">
        <v>599</v>
      </c>
      <c r="G4838" s="147">
        <f ca="1">IFERROR(__xludf.DUMMYFUNCTION(" VLOOKUP(A4916, IMPORTRANGE(""https://docs.google.com/spreadsheets/d/1QNLbnkR_AongFt22vMfNzfpjZ0CjpI8QI-w0wBnYA1w/"", ""Инфа!A:AA""), 6, FALSE)"),2024)</f>
        <v>2024</v>
      </c>
      <c r="H4838" s="154">
        <v>27800</v>
      </c>
      <c r="I4838" s="151" t="s">
        <v>12841</v>
      </c>
      <c r="J4838" s="93" t="s">
        <v>12842</v>
      </c>
      <c r="K4838" s="153"/>
      <c r="L4838" s="153"/>
      <c r="M4838" s="153"/>
      <c r="N4838" s="153"/>
      <c r="O4838" s="153"/>
      <c r="P4838" s="153"/>
      <c r="Q4838" s="153"/>
      <c r="R4838" s="153"/>
      <c r="S4838" s="153"/>
    </row>
    <row r="4839" spans="1:19" ht="75">
      <c r="A4839" s="277" t="s">
        <v>25424</v>
      </c>
      <c r="B4839" s="253" t="s">
        <v>153</v>
      </c>
      <c r="C4839" s="93" t="s">
        <v>12846</v>
      </c>
      <c r="D4839" s="93" t="s">
        <v>12847</v>
      </c>
      <c r="E4839" s="148">
        <f ca="1">IFERROR(__xludf.DUMMYFUNCTION(" VLOOKUP(A4917, IMPORTRANGE(""https://docs.google.com/spreadsheets/d/1fj_Bhi2XPL3siwIh4sx4VRLAe31yD50oKdj5UlRYW0c/"", ""Сводка!A:AA""), 5, FALSE)"),180)</f>
        <v>180</v>
      </c>
      <c r="F4839" s="148" t="s">
        <v>12848</v>
      </c>
      <c r="G4839" s="147">
        <f ca="1">IFERROR(__xludf.DUMMYFUNCTION(" VLOOKUP(A4917, IMPORTRANGE(""https://docs.google.com/spreadsheets/d/1QNLbnkR_AongFt22vMfNzfpjZ0CjpI8QI-w0wBnYA1w/"", ""Инфа!A:AA""), 6, FALSE)"),2024)</f>
        <v>2024</v>
      </c>
      <c r="H4839" s="150">
        <v>10400</v>
      </c>
      <c r="I4839" s="151" t="s">
        <v>98</v>
      </c>
      <c r="J4839" s="93" t="s">
        <v>12849</v>
      </c>
      <c r="K4839" s="153"/>
      <c r="L4839" s="153"/>
      <c r="M4839" s="153"/>
      <c r="N4839" s="153"/>
      <c r="O4839" s="153"/>
      <c r="P4839" s="153"/>
      <c r="Q4839" s="153"/>
      <c r="R4839" s="153"/>
      <c r="S4839" s="153"/>
    </row>
    <row r="4840" spans="1:19" ht="93.75">
      <c r="A4840" s="277" t="s">
        <v>25424</v>
      </c>
      <c r="B4840" s="253" t="s">
        <v>153</v>
      </c>
      <c r="C4840" s="93" t="s">
        <v>12846</v>
      </c>
      <c r="D4840" s="93" t="s">
        <v>12850</v>
      </c>
      <c r="E4840" s="148">
        <f ca="1">IFERROR(__xludf.DUMMYFUNCTION(" VLOOKUP(A4918, IMPORTRANGE(""https://docs.google.com/spreadsheets/d/1fj_Bhi2XPL3siwIh4sx4VRLAe31yD50oKdj5UlRYW0c/"", ""Сводка!A:AA""), 5, FALSE)"),112)</f>
        <v>112</v>
      </c>
      <c r="F4840" s="148" t="s">
        <v>286</v>
      </c>
      <c r="G4840" s="147">
        <f ca="1">IFERROR(__xludf.DUMMYFUNCTION(" VLOOKUP(A4918, IMPORTRANGE(""https://docs.google.com/spreadsheets/d/1QNLbnkR_AongFt22vMfNzfpjZ0CjpI8QI-w0wBnYA1w/"", ""Инфа!A:AA""), 6, FALSE)"),2024)</f>
        <v>2024</v>
      </c>
      <c r="H4840" s="150">
        <v>8400</v>
      </c>
      <c r="I4840" s="151" t="s">
        <v>12851</v>
      </c>
      <c r="J4840" s="93" t="s">
        <v>12852</v>
      </c>
      <c r="K4840" s="153"/>
      <c r="L4840" s="153"/>
      <c r="M4840" s="153"/>
      <c r="N4840" s="153"/>
      <c r="O4840" s="153"/>
      <c r="P4840" s="153"/>
      <c r="Q4840" s="153"/>
      <c r="R4840" s="153"/>
      <c r="S4840" s="153"/>
    </row>
    <row r="4841" spans="1:19" ht="150">
      <c r="A4841" s="277" t="s">
        <v>25424</v>
      </c>
      <c r="B4841" s="253" t="s">
        <v>153</v>
      </c>
      <c r="C4841" s="93" t="s">
        <v>12846</v>
      </c>
      <c r="D4841" s="93" t="s">
        <v>1972</v>
      </c>
      <c r="E4841" s="148">
        <f ca="1">IFERROR(__xludf.DUMMYFUNCTION(" VLOOKUP(A4919, IMPORTRANGE(""https://docs.google.com/spreadsheets/d/1fj_Bhi2XPL3siwIh4sx4VRLAe31yD50oKdj5UlRYW0c/"", ""Сводка!A:AA""), 5, FALSE)"),176)</f>
        <v>176</v>
      </c>
      <c r="F4841" s="148" t="s">
        <v>266</v>
      </c>
      <c r="G4841" s="147">
        <f ca="1">IFERROR(__xludf.DUMMYFUNCTION(" VLOOKUP(A4919, IMPORTRANGE(""https://docs.google.com/spreadsheets/d/1QNLbnkR_AongFt22vMfNzfpjZ0CjpI8QI-w0wBnYA1w/"", ""Инфа!A:AA""), 6, FALSE)"),2024)</f>
        <v>2024</v>
      </c>
      <c r="H4841" s="150">
        <v>10300</v>
      </c>
      <c r="I4841" s="151" t="s">
        <v>12851</v>
      </c>
      <c r="J4841" s="93" t="s">
        <v>12853</v>
      </c>
      <c r="K4841" s="153"/>
      <c r="L4841" s="153"/>
      <c r="M4841" s="153"/>
      <c r="N4841" s="153"/>
      <c r="O4841" s="153"/>
      <c r="P4841" s="153"/>
      <c r="Q4841" s="153"/>
      <c r="R4841" s="153"/>
      <c r="S4841" s="153"/>
    </row>
    <row r="4842" spans="1:19" ht="225">
      <c r="A4842" s="277" t="s">
        <v>25424</v>
      </c>
      <c r="B4842" s="253" t="s">
        <v>400</v>
      </c>
      <c r="C4842" s="93" t="s">
        <v>12854</v>
      </c>
      <c r="D4842" s="93" t="s">
        <v>12855</v>
      </c>
      <c r="E4842" s="148">
        <f ca="1">IFERROR(__xludf.DUMMYFUNCTION(" VLOOKUP(A4920, IMPORTRANGE(""https://docs.google.com/spreadsheets/d/1fj_Bhi2XPL3siwIh4sx4VRLAe31yD50oKdj5UlRYW0c/"", ""Сводка!A:AA""), 5, FALSE)"),376)</f>
        <v>376</v>
      </c>
      <c r="F4842" s="148" t="s">
        <v>415</v>
      </c>
      <c r="G4842" s="147">
        <f ca="1">IFERROR(__xludf.DUMMYFUNCTION(" VLOOKUP(A4920, IMPORTRANGE(""https://docs.google.com/spreadsheets/d/1QNLbnkR_AongFt22vMfNzfpjZ0CjpI8QI-w0wBnYA1w/"", ""Инфа!A:AA""), 6, FALSE)"),2024)</f>
        <v>2024</v>
      </c>
      <c r="H4842" s="154">
        <v>16300</v>
      </c>
      <c r="I4842" s="151" t="s">
        <v>133</v>
      </c>
      <c r="J4842" s="93" t="s">
        <v>12856</v>
      </c>
      <c r="K4842" s="153"/>
      <c r="L4842" s="153"/>
      <c r="M4842" s="153"/>
      <c r="N4842" s="153"/>
      <c r="O4842" s="153"/>
      <c r="P4842" s="153"/>
      <c r="Q4842" s="153"/>
      <c r="R4842" s="153"/>
      <c r="S4842" s="153"/>
    </row>
    <row r="4843" spans="1:19" ht="206.25">
      <c r="A4843" s="277" t="s">
        <v>25424</v>
      </c>
      <c r="B4843" s="253" t="s">
        <v>153</v>
      </c>
      <c r="C4843" s="93" t="s">
        <v>12857</v>
      </c>
      <c r="D4843" s="93" t="s">
        <v>6919</v>
      </c>
      <c r="E4843" s="148">
        <f ca="1">IFERROR(__xludf.DUMMYFUNCTION(" VLOOKUP(A4921, IMPORTRANGE(""https://docs.google.com/spreadsheets/d/1fj_Bhi2XPL3siwIh4sx4VRLAe31yD50oKdj5UlRYW0c/"", ""Сводка!A:AA""), 5, FALSE)"),292)</f>
        <v>292</v>
      </c>
      <c r="F4843" s="148" t="s">
        <v>50</v>
      </c>
      <c r="G4843" s="147">
        <f ca="1">IFERROR(__xludf.DUMMYFUNCTION(" VLOOKUP(A4921, IMPORTRANGE(""https://docs.google.com/spreadsheets/d/1QNLbnkR_AongFt22vMfNzfpjZ0CjpI8QI-w0wBnYA1w/"", ""Инфа!A:AA""), 6, FALSE)"),2024)</f>
        <v>2024</v>
      </c>
      <c r="H4843" s="150">
        <v>22500</v>
      </c>
      <c r="I4843" s="151" t="s">
        <v>12858</v>
      </c>
      <c r="J4843" s="93" t="s">
        <v>12859</v>
      </c>
      <c r="K4843" s="153"/>
      <c r="L4843" s="153"/>
      <c r="M4843" s="153"/>
      <c r="N4843" s="153"/>
      <c r="O4843" s="153"/>
      <c r="P4843" s="153"/>
      <c r="Q4843" s="153"/>
      <c r="R4843" s="153"/>
      <c r="S4843" s="153"/>
    </row>
    <row r="4844" spans="1:19" ht="131.25">
      <c r="A4844" s="277" t="s">
        <v>25424</v>
      </c>
      <c r="B4844" s="253" t="s">
        <v>400</v>
      </c>
      <c r="C4844" s="93" t="s">
        <v>12860</v>
      </c>
      <c r="D4844" s="93" t="s">
        <v>12861</v>
      </c>
      <c r="E4844" s="148">
        <f ca="1">IFERROR(__xludf.DUMMYFUNCTION(" VLOOKUP(A4922, IMPORTRANGE(""https://docs.google.com/spreadsheets/d/1fj_Bhi2XPL3siwIh4sx4VRLAe31yD50oKdj5UlRYW0c/"", ""Сводка!A:AA""), 5, FALSE)"),360)</f>
        <v>360</v>
      </c>
      <c r="F4844" s="148" t="s">
        <v>415</v>
      </c>
      <c r="G4844" s="147">
        <f ca="1">IFERROR(__xludf.DUMMYFUNCTION(" VLOOKUP(A4922, IMPORTRANGE(""https://docs.google.com/spreadsheets/d/1QNLbnkR_AongFt22vMfNzfpjZ0CjpI8QI-w0wBnYA1w/"", ""Инфа!A:AA""), 6, FALSE)"),2024)</f>
        <v>2024</v>
      </c>
      <c r="H4844" s="154">
        <v>15800</v>
      </c>
      <c r="I4844" s="151" t="s">
        <v>489</v>
      </c>
      <c r="J4844" s="93" t="s">
        <v>12862</v>
      </c>
      <c r="K4844" s="153"/>
      <c r="L4844" s="153"/>
      <c r="M4844" s="153"/>
      <c r="N4844" s="153"/>
      <c r="O4844" s="153"/>
      <c r="P4844" s="153"/>
      <c r="Q4844" s="153"/>
      <c r="R4844" s="153"/>
      <c r="S4844" s="153"/>
    </row>
    <row r="4845" spans="1:19" ht="131.25">
      <c r="A4845" s="277" t="s">
        <v>25424</v>
      </c>
      <c r="B4845" s="253" t="s">
        <v>400</v>
      </c>
      <c r="C4845" s="93" t="s">
        <v>12860</v>
      </c>
      <c r="D4845" s="93" t="s">
        <v>12863</v>
      </c>
      <c r="E4845" s="148">
        <f ca="1">IFERROR(__xludf.DUMMYFUNCTION(" VLOOKUP(A4923, IMPORTRANGE(""https://docs.google.com/spreadsheets/d/1fj_Bhi2XPL3siwIh4sx4VRLAe31yD50oKdj5UlRYW0c/"", ""Сводка!A:AA""), 5, FALSE)"),388)</f>
        <v>388</v>
      </c>
      <c r="F4845" s="148" t="s">
        <v>415</v>
      </c>
      <c r="G4845" s="147">
        <f ca="1">IFERROR(__xludf.DUMMYFUNCTION(" VLOOKUP(A4923, IMPORTRANGE(""https://docs.google.com/spreadsheets/d/1QNLbnkR_AongFt22vMfNzfpjZ0CjpI8QI-w0wBnYA1w/"", ""Инфа!A:AA""), 6, FALSE)"),2024)</f>
        <v>2024</v>
      </c>
      <c r="H4845" s="154">
        <v>16600</v>
      </c>
      <c r="I4845" s="151" t="s">
        <v>489</v>
      </c>
      <c r="J4845" s="93" t="s">
        <v>12864</v>
      </c>
      <c r="K4845" s="153"/>
      <c r="L4845" s="153"/>
      <c r="M4845" s="153"/>
      <c r="N4845" s="153"/>
      <c r="O4845" s="153"/>
      <c r="P4845" s="153"/>
      <c r="Q4845" s="153"/>
      <c r="R4845" s="153"/>
      <c r="S4845" s="153"/>
    </row>
    <row r="4846" spans="1:19" ht="150">
      <c r="A4846" s="277" t="s">
        <v>25424</v>
      </c>
      <c r="B4846" s="253" t="s">
        <v>400</v>
      </c>
      <c r="C4846" s="93" t="s">
        <v>12860</v>
      </c>
      <c r="D4846" s="93" t="s">
        <v>12865</v>
      </c>
      <c r="E4846" s="148">
        <f ca="1">IFERROR(__xludf.DUMMYFUNCTION(" VLOOKUP(A4924, IMPORTRANGE(""https://docs.google.com/spreadsheets/d/1fj_Bhi2XPL3siwIh4sx4VRLAe31yD50oKdj5UlRYW0c/"", ""Сводка!A:AA""), 5, FALSE)"),224)</f>
        <v>224</v>
      </c>
      <c r="F4846" s="148" t="s">
        <v>26</v>
      </c>
      <c r="G4846" s="147">
        <f ca="1">IFERROR(__xludf.DUMMYFUNCTION(" VLOOKUP(A4924, IMPORTRANGE(""https://docs.google.com/spreadsheets/d/1QNLbnkR_AongFt22vMfNzfpjZ0CjpI8QI-w0wBnYA1w/"", ""Инфа!A:AA""), 6, FALSE)"),2024)</f>
        <v>2024</v>
      </c>
      <c r="H4846" s="150">
        <v>11700</v>
      </c>
      <c r="I4846" s="151" t="s">
        <v>489</v>
      </c>
      <c r="J4846" s="93" t="s">
        <v>12866</v>
      </c>
      <c r="K4846" s="153"/>
      <c r="L4846" s="153"/>
      <c r="M4846" s="153"/>
      <c r="N4846" s="153"/>
      <c r="O4846" s="153"/>
      <c r="P4846" s="153"/>
      <c r="Q4846" s="153"/>
      <c r="R4846" s="153"/>
      <c r="S4846" s="153"/>
    </row>
    <row r="4847" spans="1:19" ht="131.25">
      <c r="A4847" s="277" t="s">
        <v>25424</v>
      </c>
      <c r="B4847" s="253" t="s">
        <v>400</v>
      </c>
      <c r="C4847" s="93" t="s">
        <v>12860</v>
      </c>
      <c r="D4847" s="93" t="s">
        <v>12867</v>
      </c>
      <c r="E4847" s="148">
        <f ca="1">IFERROR(__xludf.DUMMYFUNCTION(" VLOOKUP(A4925, IMPORTRANGE(""https://docs.google.com/spreadsheets/d/1fj_Bhi2XPL3siwIh4sx4VRLAe31yD50oKdj5UlRYW0c/"", ""Сводка!A:AA""), 5, FALSE)"),392)</f>
        <v>392</v>
      </c>
      <c r="F4847" s="148" t="s">
        <v>415</v>
      </c>
      <c r="G4847" s="147">
        <f ca="1">IFERROR(__xludf.DUMMYFUNCTION(" VLOOKUP(A4925, IMPORTRANGE(""https://docs.google.com/spreadsheets/d/1QNLbnkR_AongFt22vMfNzfpjZ0CjpI8QI-w0wBnYA1w/"", ""Инфа!A:AA""), 6, FALSE)"),2024)</f>
        <v>2024</v>
      </c>
      <c r="H4847" s="154">
        <v>16800</v>
      </c>
      <c r="I4847" s="151" t="s">
        <v>489</v>
      </c>
      <c r="J4847" s="93" t="s">
        <v>12868</v>
      </c>
      <c r="K4847" s="153"/>
      <c r="L4847" s="153"/>
      <c r="M4847" s="153"/>
      <c r="N4847" s="153"/>
      <c r="O4847" s="153"/>
      <c r="P4847" s="153"/>
      <c r="Q4847" s="153"/>
      <c r="R4847" s="153"/>
      <c r="S4847" s="153"/>
    </row>
    <row r="4848" spans="1:19" ht="168.75">
      <c r="A4848" s="277" t="s">
        <v>25424</v>
      </c>
      <c r="B4848" s="253" t="s">
        <v>153</v>
      </c>
      <c r="C4848" s="93" t="s">
        <v>12869</v>
      </c>
      <c r="D4848" s="93" t="s">
        <v>12870</v>
      </c>
      <c r="E4848" s="148">
        <f ca="1">IFERROR(__xludf.DUMMYFUNCTION(" VLOOKUP(A4926, IMPORTRANGE(""https://docs.google.com/spreadsheets/d/1fj_Bhi2XPL3siwIh4sx4VRLAe31yD50oKdj5UlRYW0c/"", ""Сводка!A:AA""), 5, FALSE)"),120)</f>
        <v>120</v>
      </c>
      <c r="F4848" s="148" t="s">
        <v>165</v>
      </c>
      <c r="G4848" s="147">
        <f ca="1">IFERROR(__xludf.DUMMYFUNCTION(" VLOOKUP(A4926, IMPORTRANGE(""https://docs.google.com/spreadsheets/d/1QNLbnkR_AongFt22vMfNzfpjZ0CjpI8QI-w0wBnYA1w/"", ""Инфа!A:AA""), 6, FALSE)"),2024)</f>
        <v>2024</v>
      </c>
      <c r="H4848" s="150">
        <v>8600</v>
      </c>
      <c r="I4848" s="151" t="s">
        <v>1228</v>
      </c>
      <c r="J4848" s="93" t="s">
        <v>12871</v>
      </c>
      <c r="K4848" s="153"/>
      <c r="L4848" s="153"/>
      <c r="M4848" s="153"/>
      <c r="N4848" s="153"/>
      <c r="O4848" s="153"/>
      <c r="P4848" s="153"/>
      <c r="Q4848" s="153"/>
      <c r="R4848" s="153"/>
      <c r="S4848" s="153"/>
    </row>
    <row r="4849" spans="1:19" ht="187.5">
      <c r="A4849" s="277" t="s">
        <v>25424</v>
      </c>
      <c r="B4849" s="253" t="s">
        <v>153</v>
      </c>
      <c r="C4849" s="93" t="s">
        <v>12869</v>
      </c>
      <c r="D4849" s="93" t="s">
        <v>12872</v>
      </c>
      <c r="E4849" s="148">
        <f ca="1">IFERROR(__xludf.DUMMYFUNCTION(" VLOOKUP(A4927, IMPORTRANGE(""https://docs.google.com/spreadsheets/d/1fj_Bhi2XPL3siwIh4sx4VRLAe31yD50oKdj5UlRYW0c/"", ""Сводка!A:AA""), 5, FALSE)"),152)</f>
        <v>152</v>
      </c>
      <c r="F4849" s="148" t="s">
        <v>165</v>
      </c>
      <c r="G4849" s="147">
        <f ca="1">IFERROR(__xludf.DUMMYFUNCTION(" VLOOKUP(A4927, IMPORTRANGE(""https://docs.google.com/spreadsheets/d/1QNLbnkR_AongFt22vMfNzfpjZ0CjpI8QI-w0wBnYA1w/"", ""Инфа!A:AA""), 6, FALSE)"),2024)</f>
        <v>2024</v>
      </c>
      <c r="H4849" s="150">
        <v>9600</v>
      </c>
      <c r="I4849" s="151" t="s">
        <v>1228</v>
      </c>
      <c r="J4849" s="93" t="s">
        <v>12873</v>
      </c>
      <c r="K4849" s="153"/>
      <c r="L4849" s="153"/>
      <c r="M4849" s="153"/>
      <c r="N4849" s="153"/>
      <c r="O4849" s="153"/>
      <c r="P4849" s="153"/>
      <c r="Q4849" s="153"/>
      <c r="R4849" s="153"/>
      <c r="S4849" s="153"/>
    </row>
    <row r="4850" spans="1:19" ht="75">
      <c r="A4850" s="277" t="s">
        <v>25424</v>
      </c>
      <c r="B4850" s="253" t="s">
        <v>400</v>
      </c>
      <c r="C4850" s="93" t="s">
        <v>12874</v>
      </c>
      <c r="D4850" s="93" t="s">
        <v>12875</v>
      </c>
      <c r="E4850" s="148">
        <f ca="1">IFERROR(__xludf.DUMMYFUNCTION(" VLOOKUP(A4928, IMPORTRANGE(""https://docs.google.com/spreadsheets/d/1fj_Bhi2XPL3siwIh4sx4VRLAe31yD50oKdj5UlRYW0c/"", ""Сводка!A:AA""), 5, FALSE)"),412)</f>
        <v>412</v>
      </c>
      <c r="F4850" s="148" t="s">
        <v>466</v>
      </c>
      <c r="G4850" s="147">
        <f ca="1">IFERROR(__xludf.DUMMYFUNCTION(" VLOOKUP(A4928, IMPORTRANGE(""https://docs.google.com/spreadsheets/d/1QNLbnkR_AongFt22vMfNzfpjZ0CjpI8QI-w0wBnYA1w/"", ""Инфа!A:AA""), 6, FALSE)"),2024)</f>
        <v>2024</v>
      </c>
      <c r="H4850" s="154">
        <v>38600</v>
      </c>
      <c r="I4850" s="151" t="s">
        <v>238</v>
      </c>
      <c r="J4850" s="93"/>
      <c r="K4850" s="153"/>
      <c r="L4850" s="153"/>
      <c r="M4850" s="153"/>
      <c r="N4850" s="153"/>
      <c r="O4850" s="153"/>
      <c r="P4850" s="153"/>
      <c r="Q4850" s="153"/>
      <c r="R4850" s="153"/>
      <c r="S4850" s="153"/>
    </row>
    <row r="4851" spans="1:19" ht="131.25">
      <c r="A4851" s="277" t="s">
        <v>25424</v>
      </c>
      <c r="B4851" s="253" t="s">
        <v>400</v>
      </c>
      <c r="C4851" s="93" t="s">
        <v>12876</v>
      </c>
      <c r="D4851" s="93" t="s">
        <v>12877</v>
      </c>
      <c r="E4851" s="148">
        <f ca="1">IFERROR(__xludf.DUMMYFUNCTION(" VLOOKUP(A4929, IMPORTRANGE(""https://docs.google.com/spreadsheets/d/1fj_Bhi2XPL3siwIh4sx4VRLAe31yD50oKdj5UlRYW0c/"", ""Сводка!A:AA""), 5, FALSE)"),272)</f>
        <v>272</v>
      </c>
      <c r="F4851" s="148" t="s">
        <v>108</v>
      </c>
      <c r="G4851" s="147">
        <f ca="1">IFERROR(__xludf.DUMMYFUNCTION(" VLOOKUP(A4929, IMPORTRANGE(""https://docs.google.com/spreadsheets/d/1QNLbnkR_AongFt22vMfNzfpjZ0CjpI8QI-w0wBnYA1w/"", ""Инфа!A:AA""), 6, FALSE)"),2024)</f>
        <v>2024</v>
      </c>
      <c r="H4851" s="150">
        <v>21300</v>
      </c>
      <c r="I4851" s="151" t="s">
        <v>238</v>
      </c>
      <c r="J4851" s="93" t="s">
        <v>12878</v>
      </c>
      <c r="K4851" s="153"/>
      <c r="L4851" s="153"/>
      <c r="M4851" s="153"/>
      <c r="N4851" s="153"/>
      <c r="O4851" s="153"/>
      <c r="P4851" s="153"/>
      <c r="Q4851" s="153"/>
      <c r="R4851" s="153"/>
      <c r="S4851" s="153"/>
    </row>
    <row r="4852" spans="1:19" ht="300">
      <c r="A4852" s="277" t="s">
        <v>25424</v>
      </c>
      <c r="B4852" s="253" t="s">
        <v>153</v>
      </c>
      <c r="C4852" s="93" t="s">
        <v>12879</v>
      </c>
      <c r="D4852" s="93" t="s">
        <v>12880</v>
      </c>
      <c r="E4852" s="148">
        <f ca="1">IFERROR(__xludf.DUMMYFUNCTION(" VLOOKUP(A4930, IMPORTRANGE(""https://docs.google.com/spreadsheets/d/1fj_Bhi2XPL3siwIh4sx4VRLAe31yD50oKdj5UlRYW0c/"", ""Сводка!A:AA""), 5, FALSE)"),144)</f>
        <v>144</v>
      </c>
      <c r="F4852" s="148" t="s">
        <v>50</v>
      </c>
      <c r="G4852" s="147">
        <f ca="1">IFERROR(__xludf.DUMMYFUNCTION(" VLOOKUP(A4930, IMPORTRANGE(""https://docs.google.com/spreadsheets/d/1QNLbnkR_AongFt22vMfNzfpjZ0CjpI8QI-w0wBnYA1w/"", ""Инфа!A:AA""), 6, FALSE)"),2024)</f>
        <v>2024</v>
      </c>
      <c r="H4852" s="150">
        <v>9300</v>
      </c>
      <c r="I4852" s="151" t="s">
        <v>133</v>
      </c>
      <c r="J4852" s="93" t="s">
        <v>12881</v>
      </c>
      <c r="K4852" s="153"/>
      <c r="L4852" s="153"/>
      <c r="M4852" s="153"/>
      <c r="N4852" s="153"/>
      <c r="O4852" s="153"/>
      <c r="P4852" s="153"/>
      <c r="Q4852" s="153"/>
      <c r="R4852" s="153"/>
      <c r="S4852" s="153"/>
    </row>
    <row r="4853" spans="1:19" ht="150">
      <c r="A4853" s="277" t="s">
        <v>25424</v>
      </c>
      <c r="B4853" s="253" t="s">
        <v>400</v>
      </c>
      <c r="C4853" s="93" t="s">
        <v>12882</v>
      </c>
      <c r="D4853" s="93" t="s">
        <v>12883</v>
      </c>
      <c r="E4853" s="148">
        <f ca="1">IFERROR(__xludf.DUMMYFUNCTION(" VLOOKUP(A4931, IMPORTRANGE(""https://docs.google.com/spreadsheets/d/1fj_Bhi2XPL3siwIh4sx4VRLAe31yD50oKdj5UlRYW0c/"", ""Сводка!A:AA""), 5, FALSE)"),140)</f>
        <v>140</v>
      </c>
      <c r="F4853" s="148" t="s">
        <v>403</v>
      </c>
      <c r="G4853" s="147">
        <f ca="1">IFERROR(__xludf.DUMMYFUNCTION(" VLOOKUP(A4931, IMPORTRANGE(""https://docs.google.com/spreadsheets/d/1QNLbnkR_AongFt22vMfNzfpjZ0CjpI8QI-w0wBnYA1w/"", ""Инфа!A:AA""), 6, FALSE)"),2024)</f>
        <v>2024</v>
      </c>
      <c r="H4853" s="150">
        <v>9200</v>
      </c>
      <c r="I4853" s="151" t="s">
        <v>161</v>
      </c>
      <c r="J4853" s="93" t="s">
        <v>12884</v>
      </c>
      <c r="K4853" s="153"/>
      <c r="L4853" s="153"/>
      <c r="M4853" s="153"/>
      <c r="N4853" s="153"/>
      <c r="O4853" s="153"/>
      <c r="P4853" s="153"/>
      <c r="Q4853" s="153"/>
      <c r="R4853" s="153"/>
      <c r="S4853" s="153"/>
    </row>
    <row r="4854" spans="1:19" ht="206.25">
      <c r="A4854" s="277" t="s">
        <v>25424</v>
      </c>
      <c r="B4854" s="253" t="s">
        <v>400</v>
      </c>
      <c r="C4854" s="93" t="s">
        <v>12885</v>
      </c>
      <c r="D4854" s="93" t="s">
        <v>12886</v>
      </c>
      <c r="E4854" s="148">
        <f ca="1">IFERROR(__xludf.DUMMYFUNCTION(" VLOOKUP(A4932, IMPORTRANGE(""https://docs.google.com/spreadsheets/d/1fj_Bhi2XPL3siwIh4sx4VRLAe31yD50oKdj5UlRYW0c/"", ""Сводка!A:AA""), 5, FALSE)"),248)</f>
        <v>248</v>
      </c>
      <c r="F4854" s="148" t="s">
        <v>403</v>
      </c>
      <c r="G4854" s="147">
        <f ca="1">IFERROR(__xludf.DUMMYFUNCTION(" VLOOKUP(A4932, IMPORTRANGE(""https://docs.google.com/spreadsheets/d/1QNLbnkR_AongFt22vMfNzfpjZ0CjpI8QI-w0wBnYA1w/"", ""Инфа!A:AA""), 6, FALSE)"),2024)</f>
        <v>2024</v>
      </c>
      <c r="H4854" s="150">
        <v>12400</v>
      </c>
      <c r="I4854" s="151" t="s">
        <v>161</v>
      </c>
      <c r="J4854" s="93" t="s">
        <v>12887</v>
      </c>
      <c r="K4854" s="153"/>
      <c r="L4854" s="153"/>
      <c r="M4854" s="153"/>
      <c r="N4854" s="153"/>
      <c r="O4854" s="153"/>
      <c r="P4854" s="153"/>
      <c r="Q4854" s="153"/>
      <c r="R4854" s="153"/>
      <c r="S4854" s="153"/>
    </row>
    <row r="4855" spans="1:19" ht="206.25">
      <c r="A4855" s="277" t="s">
        <v>25424</v>
      </c>
      <c r="B4855" s="253" t="s">
        <v>400</v>
      </c>
      <c r="C4855" s="93" t="s">
        <v>12885</v>
      </c>
      <c r="D4855" s="93" t="s">
        <v>12888</v>
      </c>
      <c r="E4855" s="148">
        <f ca="1">IFERROR(__xludf.DUMMYFUNCTION(" VLOOKUP(A4933, IMPORTRANGE(""https://docs.google.com/spreadsheets/d/1fj_Bhi2XPL3siwIh4sx4VRLAe31yD50oKdj5UlRYW0c/"", ""Сводка!A:AA""), 5, FALSE)"),252)</f>
        <v>252</v>
      </c>
      <c r="F4855" s="148" t="s">
        <v>403</v>
      </c>
      <c r="G4855" s="147">
        <f ca="1">IFERROR(__xludf.DUMMYFUNCTION(" VLOOKUP(A4933, IMPORTRANGE(""https://docs.google.com/spreadsheets/d/1QNLbnkR_AongFt22vMfNzfpjZ0CjpI8QI-w0wBnYA1w/"", ""Инфа!A:AA""), 6, FALSE)"),2024)</f>
        <v>2024</v>
      </c>
      <c r="H4855" s="150">
        <v>12600</v>
      </c>
      <c r="I4855" s="151" t="s">
        <v>161</v>
      </c>
      <c r="J4855" s="93" t="s">
        <v>12887</v>
      </c>
      <c r="K4855" s="153"/>
      <c r="L4855" s="153"/>
      <c r="M4855" s="153"/>
      <c r="N4855" s="153"/>
      <c r="O4855" s="153"/>
      <c r="P4855" s="153"/>
      <c r="Q4855" s="153"/>
      <c r="R4855" s="153"/>
      <c r="S4855" s="153"/>
    </row>
    <row r="4856" spans="1:19" ht="112.5">
      <c r="A4856" s="277" t="s">
        <v>25424</v>
      </c>
      <c r="B4856" s="253" t="s">
        <v>400</v>
      </c>
      <c r="C4856" s="93" t="s">
        <v>12889</v>
      </c>
      <c r="D4856" s="93" t="s">
        <v>12890</v>
      </c>
      <c r="E4856" s="148">
        <f ca="1">IFERROR(__xludf.DUMMYFUNCTION(" VLOOKUP(A4934, IMPORTRANGE(""https://docs.google.com/spreadsheets/d/1fj_Bhi2XPL3siwIh4sx4VRLAe31yD50oKdj5UlRYW0c/"", ""Сводка!A:AA""), 5, FALSE)"),238)</f>
        <v>238</v>
      </c>
      <c r="F4856" s="148" t="s">
        <v>403</v>
      </c>
      <c r="G4856" s="147">
        <f ca="1">IFERROR(__xludf.DUMMYFUNCTION(" VLOOKUP(A4934, IMPORTRANGE(""https://docs.google.com/spreadsheets/d/1QNLbnkR_AongFt22vMfNzfpjZ0CjpI8QI-w0wBnYA1w/"", ""Инфа!A:AA""), 6, FALSE)"),2024)</f>
        <v>2024</v>
      </c>
      <c r="H4856" s="150">
        <v>19300</v>
      </c>
      <c r="I4856" s="151" t="s">
        <v>161</v>
      </c>
      <c r="J4856" s="93" t="s">
        <v>12891</v>
      </c>
      <c r="K4856" s="153"/>
      <c r="L4856" s="153"/>
      <c r="M4856" s="153"/>
      <c r="N4856" s="153"/>
      <c r="O4856" s="153"/>
      <c r="P4856" s="153"/>
      <c r="Q4856" s="153"/>
      <c r="R4856" s="153"/>
      <c r="S4856" s="153"/>
    </row>
    <row r="4857" spans="1:19" ht="262.5">
      <c r="A4857" s="277" t="s">
        <v>25424</v>
      </c>
      <c r="B4857" s="253" t="s">
        <v>400</v>
      </c>
      <c r="C4857" s="93" t="s">
        <v>12892</v>
      </c>
      <c r="D4857" s="93" t="s">
        <v>12893</v>
      </c>
      <c r="E4857" s="148">
        <f ca="1">IFERROR(__xludf.DUMMYFUNCTION(" VLOOKUP(A4935, IMPORTRANGE(""https://docs.google.com/spreadsheets/d/1fj_Bhi2XPL3siwIh4sx4VRLAe31yD50oKdj5UlRYW0c/"", ""Сводка!A:AA""), 5, FALSE)"),208)</f>
        <v>208</v>
      </c>
      <c r="F4857" s="148" t="s">
        <v>466</v>
      </c>
      <c r="G4857" s="147">
        <f ca="1">IFERROR(__xludf.DUMMYFUNCTION(" VLOOKUP(A4935, IMPORTRANGE(""https://docs.google.com/spreadsheets/d/1QNLbnkR_AongFt22vMfNzfpjZ0CjpI8QI-w0wBnYA1w/"", ""Инфа!A:AA""), 6, FALSE)"),2024)</f>
        <v>2024</v>
      </c>
      <c r="H4857" s="150">
        <v>11200</v>
      </c>
      <c r="I4857" s="151" t="s">
        <v>1153</v>
      </c>
      <c r="J4857" s="93" t="s">
        <v>12894</v>
      </c>
      <c r="K4857" s="153"/>
      <c r="L4857" s="153"/>
      <c r="M4857" s="153"/>
      <c r="N4857" s="153"/>
      <c r="O4857" s="153"/>
      <c r="P4857" s="153"/>
      <c r="Q4857" s="153"/>
      <c r="R4857" s="153"/>
      <c r="S4857" s="153"/>
    </row>
    <row r="4858" spans="1:19" ht="112.5">
      <c r="A4858" s="277" t="s">
        <v>25424</v>
      </c>
      <c r="B4858" s="253" t="s">
        <v>4973</v>
      </c>
      <c r="C4858" s="97" t="s">
        <v>12895</v>
      </c>
      <c r="D4858" s="97" t="s">
        <v>12896</v>
      </c>
      <c r="E4858" s="148">
        <f ca="1">IFERROR(__xludf.DUMMYFUNCTION(" VLOOKUP(A4936, IMPORTRANGE(""https://docs.google.com/spreadsheets/d/1fj_Bhi2XPL3siwIh4sx4VRLAe31yD50oKdj5UlRYW0c/"", ""Сводка!A:AA""), 5, FALSE)"),90)</f>
        <v>90</v>
      </c>
      <c r="F4858" s="147" t="s">
        <v>266</v>
      </c>
      <c r="G4858" s="147">
        <f ca="1">IFERROR(__xludf.DUMMYFUNCTION(" VLOOKUP(A4936, IMPORTRANGE(""https://docs.google.com/spreadsheets/d/1QNLbnkR_AongFt22vMfNzfpjZ0CjpI8QI-w0wBnYA1w/"", ""Инфа!A:AA""), 6, FALSE)"),2024)</f>
        <v>2024</v>
      </c>
      <c r="H4858" s="150">
        <v>7700</v>
      </c>
      <c r="I4858" s="151" t="s">
        <v>146</v>
      </c>
      <c r="J4858" s="97" t="s">
        <v>12897</v>
      </c>
      <c r="K4858" s="153"/>
      <c r="L4858" s="153"/>
      <c r="M4858" s="153"/>
      <c r="N4858" s="153"/>
      <c r="O4858" s="153"/>
      <c r="P4858" s="153"/>
      <c r="Q4858" s="153"/>
      <c r="R4858" s="153"/>
      <c r="S4858" s="153"/>
    </row>
    <row r="4859" spans="1:19" ht="187.5">
      <c r="A4859" s="277" t="s">
        <v>25424</v>
      </c>
      <c r="B4859" s="253" t="s">
        <v>153</v>
      </c>
      <c r="C4859" s="93" t="s">
        <v>12898</v>
      </c>
      <c r="D4859" s="93" t="s">
        <v>12899</v>
      </c>
      <c r="E4859" s="148">
        <f ca="1">IFERROR(__xludf.DUMMYFUNCTION(" VLOOKUP(A4937, IMPORTRANGE(""https://docs.google.com/spreadsheets/d/1fj_Bhi2XPL3siwIh4sx4VRLAe31yD50oKdj5UlRYW0c/"", ""Сводка!A:AA""), 5, FALSE)"),180)</f>
        <v>180</v>
      </c>
      <c r="F4859" s="148" t="s">
        <v>50</v>
      </c>
      <c r="G4859" s="147">
        <f ca="1">IFERROR(__xludf.DUMMYFUNCTION(" VLOOKUP(A4937, IMPORTRANGE(""https://docs.google.com/spreadsheets/d/1QNLbnkR_AongFt22vMfNzfpjZ0CjpI8QI-w0wBnYA1w/"", ""Инфа!A:AA""), 6, FALSE)"),2024)</f>
        <v>2024</v>
      </c>
      <c r="H4859" s="150">
        <v>10400</v>
      </c>
      <c r="I4859" s="151" t="s">
        <v>1196</v>
      </c>
      <c r="J4859" s="93" t="s">
        <v>12900</v>
      </c>
      <c r="K4859" s="153"/>
      <c r="L4859" s="153"/>
      <c r="M4859" s="153"/>
      <c r="N4859" s="153"/>
      <c r="O4859" s="153"/>
      <c r="P4859" s="153"/>
      <c r="Q4859" s="153"/>
      <c r="R4859" s="153"/>
      <c r="S4859" s="153"/>
    </row>
    <row r="4860" spans="1:19" ht="93.75">
      <c r="A4860" s="277" t="s">
        <v>25424</v>
      </c>
      <c r="B4860" s="253" t="s">
        <v>153</v>
      </c>
      <c r="C4860" s="93" t="s">
        <v>12901</v>
      </c>
      <c r="D4860" s="93" t="s">
        <v>12902</v>
      </c>
      <c r="E4860" s="148">
        <f ca="1">IFERROR(__xludf.DUMMYFUNCTION(" VLOOKUP(A4938, IMPORTRANGE(""https://docs.google.com/spreadsheets/d/1fj_Bhi2XPL3siwIh4sx4VRLAe31yD50oKdj5UlRYW0c/"", ""Сводка!A:AA""), 5, FALSE)"),220)</f>
        <v>220</v>
      </c>
      <c r="F4860" s="148" t="s">
        <v>1583</v>
      </c>
      <c r="G4860" s="147">
        <f ca="1">IFERROR(__xludf.DUMMYFUNCTION(" VLOOKUP(A4938, IMPORTRANGE(""https://docs.google.com/spreadsheets/d/1QNLbnkR_AongFt22vMfNzfpjZ0CjpI8QI-w0wBnYA1w/"", ""Инфа!A:AA""), 6, FALSE)"),2024)</f>
        <v>2024</v>
      </c>
      <c r="H4860" s="150">
        <v>11600</v>
      </c>
      <c r="I4860" s="151" t="s">
        <v>1196</v>
      </c>
      <c r="J4860" s="93"/>
      <c r="K4860" s="153"/>
      <c r="L4860" s="153"/>
      <c r="M4860" s="153"/>
      <c r="N4860" s="153"/>
      <c r="O4860" s="153"/>
      <c r="P4860" s="153"/>
      <c r="Q4860" s="153"/>
      <c r="R4860" s="153"/>
      <c r="S4860" s="153"/>
    </row>
    <row r="4861" spans="1:19" ht="75">
      <c r="A4861" s="277" t="s">
        <v>25424</v>
      </c>
      <c r="B4861" s="253" t="s">
        <v>153</v>
      </c>
      <c r="C4861" s="93" t="s">
        <v>12903</v>
      </c>
      <c r="D4861" s="93" t="s">
        <v>12904</v>
      </c>
      <c r="E4861" s="148">
        <f ca="1">IFERROR(__xludf.DUMMYFUNCTION(" VLOOKUP(A4939, IMPORTRANGE(""https://docs.google.com/spreadsheets/d/1fj_Bhi2XPL3siwIh4sx4VRLAe31yD50oKdj5UlRYW0c/"", ""Сводка!A:AA""), 5, FALSE)"),160)</f>
        <v>160</v>
      </c>
      <c r="F4861" s="148" t="s">
        <v>266</v>
      </c>
      <c r="G4861" s="147">
        <f ca="1">IFERROR(__xludf.DUMMYFUNCTION(" VLOOKUP(A4939, IMPORTRANGE(""https://docs.google.com/spreadsheets/d/1QNLbnkR_AongFt22vMfNzfpjZ0CjpI8QI-w0wBnYA1w/"", ""Инфа!A:AA""), 6, FALSE)"),2024)</f>
        <v>2024</v>
      </c>
      <c r="H4861" s="150">
        <v>12700</v>
      </c>
      <c r="I4861" s="151" t="s">
        <v>1196</v>
      </c>
      <c r="J4861" s="93"/>
      <c r="K4861" s="153"/>
      <c r="L4861" s="153"/>
      <c r="M4861" s="153"/>
      <c r="N4861" s="153"/>
      <c r="O4861" s="153"/>
      <c r="P4861" s="153"/>
      <c r="Q4861" s="153"/>
      <c r="R4861" s="153"/>
      <c r="S4861" s="153"/>
    </row>
    <row r="4862" spans="1:19" ht="150">
      <c r="A4862" s="277" t="s">
        <v>25424</v>
      </c>
      <c r="B4862" s="253" t="s">
        <v>153</v>
      </c>
      <c r="C4862" s="93" t="s">
        <v>12905</v>
      </c>
      <c r="D4862" s="93" t="s">
        <v>12906</v>
      </c>
      <c r="E4862" s="148">
        <f ca="1">IFERROR(__xludf.DUMMYFUNCTION(" VLOOKUP(A4940, IMPORTRANGE(""https://docs.google.com/spreadsheets/d/1fj_Bhi2XPL3siwIh4sx4VRLAe31yD50oKdj5UlRYW0c/"", ""Сводка!A:AA""), 5, FALSE)"),180)</f>
        <v>180</v>
      </c>
      <c r="F4862" s="148" t="s">
        <v>50</v>
      </c>
      <c r="G4862" s="147">
        <f ca="1">IFERROR(__xludf.DUMMYFUNCTION(" VLOOKUP(A4940, IMPORTRANGE(""https://docs.google.com/spreadsheets/d/1QNLbnkR_AongFt22vMfNzfpjZ0CjpI8QI-w0wBnYA1w/"", ""Инфа!A:AA""), 6, FALSE)"),2024)</f>
        <v>2024</v>
      </c>
      <c r="H4862" s="150">
        <v>10400</v>
      </c>
      <c r="I4862" s="151" t="s">
        <v>1196</v>
      </c>
      <c r="J4862" s="93" t="s">
        <v>12907</v>
      </c>
      <c r="K4862" s="153"/>
      <c r="L4862" s="153"/>
      <c r="M4862" s="153"/>
      <c r="N4862" s="153"/>
      <c r="O4862" s="153"/>
      <c r="P4862" s="153"/>
      <c r="Q4862" s="153"/>
      <c r="R4862" s="153"/>
      <c r="S4862" s="153"/>
    </row>
    <row r="4863" spans="1:19" ht="150">
      <c r="A4863" s="277" t="s">
        <v>25424</v>
      </c>
      <c r="B4863" s="253" t="s">
        <v>153</v>
      </c>
      <c r="C4863" s="93" t="s">
        <v>12905</v>
      </c>
      <c r="D4863" s="93" t="s">
        <v>12908</v>
      </c>
      <c r="E4863" s="148">
        <f ca="1">IFERROR(__xludf.DUMMYFUNCTION(" VLOOKUP(A4941, IMPORTRANGE(""https://docs.google.com/spreadsheets/d/1fj_Bhi2XPL3siwIh4sx4VRLAe31yD50oKdj5UlRYW0c/"", ""Сводка!A:AA""), 5, FALSE)"),128)</f>
        <v>128</v>
      </c>
      <c r="F4863" s="148" t="s">
        <v>50</v>
      </c>
      <c r="G4863" s="147">
        <f ca="1">IFERROR(__xludf.DUMMYFUNCTION(" VLOOKUP(A4941, IMPORTRANGE(""https://docs.google.com/spreadsheets/d/1QNLbnkR_AongFt22vMfNzfpjZ0CjpI8QI-w0wBnYA1w/"", ""Инфа!A:AA""), 6, FALSE)"),2024)</f>
        <v>2024</v>
      </c>
      <c r="H4863" s="150">
        <v>8800</v>
      </c>
      <c r="I4863" s="151" t="s">
        <v>1196</v>
      </c>
      <c r="J4863" s="93" t="s">
        <v>12909</v>
      </c>
      <c r="K4863" s="153"/>
      <c r="L4863" s="153"/>
      <c r="M4863" s="153"/>
      <c r="N4863" s="153"/>
      <c r="O4863" s="153"/>
      <c r="P4863" s="153"/>
      <c r="Q4863" s="153"/>
      <c r="R4863" s="153"/>
      <c r="S4863" s="153"/>
    </row>
    <row r="4864" spans="1:19" ht="93.75">
      <c r="A4864" s="277" t="s">
        <v>25424</v>
      </c>
      <c r="B4864" s="253" t="s">
        <v>153</v>
      </c>
      <c r="C4864" s="93" t="s">
        <v>12905</v>
      </c>
      <c r="D4864" s="93" t="s">
        <v>12910</v>
      </c>
      <c r="E4864" s="148">
        <f ca="1">IFERROR(__xludf.DUMMYFUNCTION(" VLOOKUP(A4942, IMPORTRANGE(""https://docs.google.com/spreadsheets/d/1fj_Bhi2XPL3siwIh4sx4VRLAe31yD50oKdj5UlRYW0c/"", ""Сводка!A:AA""), 5, FALSE)"),104)</f>
        <v>104</v>
      </c>
      <c r="F4864" s="148" t="s">
        <v>266</v>
      </c>
      <c r="G4864" s="147">
        <f ca="1">IFERROR(__xludf.DUMMYFUNCTION(" VLOOKUP(A4942, IMPORTRANGE(""https://docs.google.com/spreadsheets/d/1QNLbnkR_AongFt22vMfNzfpjZ0CjpI8QI-w0wBnYA1w/"", ""Инфа!A:AA""), 6, FALSE)"),2024)</f>
        <v>2024</v>
      </c>
      <c r="H4864" s="150">
        <v>8100</v>
      </c>
      <c r="I4864" s="151" t="s">
        <v>1196</v>
      </c>
      <c r="J4864" s="93" t="s">
        <v>12911</v>
      </c>
      <c r="K4864" s="153"/>
      <c r="L4864" s="153"/>
      <c r="M4864" s="153"/>
      <c r="N4864" s="153"/>
      <c r="O4864" s="153"/>
      <c r="P4864" s="153"/>
      <c r="Q4864" s="153"/>
      <c r="R4864" s="153"/>
      <c r="S4864" s="153"/>
    </row>
    <row r="4865" spans="1:19" ht="75">
      <c r="A4865" s="277" t="s">
        <v>25424</v>
      </c>
      <c r="B4865" s="253" t="s">
        <v>153</v>
      </c>
      <c r="C4865" s="93" t="s">
        <v>12905</v>
      </c>
      <c r="D4865" s="93" t="s">
        <v>12912</v>
      </c>
      <c r="E4865" s="148">
        <f ca="1">IFERROR(__xludf.DUMMYFUNCTION(" VLOOKUP(A4943, IMPORTRANGE(""https://docs.google.com/spreadsheets/d/1fj_Bhi2XPL3siwIh4sx4VRLAe31yD50oKdj5UlRYW0c/"", ""Сводка!A:AA""), 5, FALSE)"),144)</f>
        <v>144</v>
      </c>
      <c r="F4865" s="148" t="s">
        <v>266</v>
      </c>
      <c r="G4865" s="147">
        <f ca="1">IFERROR(__xludf.DUMMYFUNCTION(" VLOOKUP(A4943, IMPORTRANGE(""https://docs.google.com/spreadsheets/d/1QNLbnkR_AongFt22vMfNzfpjZ0CjpI8QI-w0wBnYA1w/"", ""Инфа!A:AA""), 6, FALSE)"),2024)</f>
        <v>2024</v>
      </c>
      <c r="H4865" s="150">
        <v>9300</v>
      </c>
      <c r="I4865" s="151" t="s">
        <v>1196</v>
      </c>
      <c r="J4865" s="93"/>
      <c r="K4865" s="153"/>
      <c r="L4865" s="153"/>
      <c r="M4865" s="153"/>
      <c r="N4865" s="153"/>
      <c r="O4865" s="153"/>
      <c r="P4865" s="153"/>
      <c r="Q4865" s="153"/>
      <c r="R4865" s="153"/>
      <c r="S4865" s="153"/>
    </row>
    <row r="4866" spans="1:19" ht="75">
      <c r="A4866" s="277" t="s">
        <v>25424</v>
      </c>
      <c r="B4866" s="253" t="s">
        <v>153</v>
      </c>
      <c r="C4866" s="93" t="s">
        <v>12905</v>
      </c>
      <c r="D4866" s="93" t="s">
        <v>12913</v>
      </c>
      <c r="E4866" s="148">
        <f ca="1">IFERROR(__xludf.DUMMYFUNCTION(" VLOOKUP(A4944, IMPORTRANGE(""https://docs.google.com/spreadsheets/d/1fj_Bhi2XPL3siwIh4sx4VRLAe31yD50oKdj5UlRYW0c/"", ""Сводка!A:AA""), 5, FALSE)"),140)</f>
        <v>140</v>
      </c>
      <c r="F4866" s="148" t="s">
        <v>266</v>
      </c>
      <c r="G4866" s="147">
        <f ca="1">IFERROR(__xludf.DUMMYFUNCTION(" VLOOKUP(A4944, IMPORTRANGE(""https://docs.google.com/spreadsheets/d/1QNLbnkR_AongFt22vMfNzfpjZ0CjpI8QI-w0wBnYA1w/"", ""Инфа!A:AA""), 6, FALSE)"),2024)</f>
        <v>2024</v>
      </c>
      <c r="H4866" s="150">
        <v>9200</v>
      </c>
      <c r="I4866" s="151" t="s">
        <v>1196</v>
      </c>
      <c r="J4866" s="93"/>
      <c r="K4866" s="153"/>
      <c r="L4866" s="153"/>
      <c r="M4866" s="153"/>
      <c r="N4866" s="153"/>
      <c r="O4866" s="153"/>
      <c r="P4866" s="153"/>
      <c r="Q4866" s="153"/>
      <c r="R4866" s="153"/>
      <c r="S4866" s="153"/>
    </row>
    <row r="4867" spans="1:19" ht="206.25">
      <c r="A4867" s="277" t="s">
        <v>25424</v>
      </c>
      <c r="B4867" s="253" t="s">
        <v>153</v>
      </c>
      <c r="C4867" s="93" t="s">
        <v>12905</v>
      </c>
      <c r="D4867" s="93" t="s">
        <v>12914</v>
      </c>
      <c r="E4867" s="148">
        <f ca="1">IFERROR(__xludf.DUMMYFUNCTION(" VLOOKUP(A4945, IMPORTRANGE(""https://docs.google.com/spreadsheets/d/1fj_Bhi2XPL3siwIh4sx4VRLAe31yD50oKdj5UlRYW0c/"", ""Сводка!A:AA""), 5, FALSE)"),220)</f>
        <v>220</v>
      </c>
      <c r="F4867" s="148" t="s">
        <v>50</v>
      </c>
      <c r="G4867" s="147">
        <f ca="1">IFERROR(__xludf.DUMMYFUNCTION(" VLOOKUP(A4945, IMPORTRANGE(""https://docs.google.com/spreadsheets/d/1QNLbnkR_AongFt22vMfNzfpjZ0CjpI8QI-w0wBnYA1w/"", ""Инфа!A:AA""), 6, FALSE)"),2024)</f>
        <v>2024</v>
      </c>
      <c r="H4867" s="150">
        <v>11600</v>
      </c>
      <c r="I4867" s="151" t="s">
        <v>1196</v>
      </c>
      <c r="J4867" s="93" t="s">
        <v>12915</v>
      </c>
      <c r="K4867" s="153"/>
      <c r="L4867" s="153"/>
      <c r="M4867" s="153"/>
      <c r="N4867" s="153"/>
      <c r="O4867" s="153"/>
      <c r="P4867" s="153"/>
      <c r="Q4867" s="153"/>
      <c r="R4867" s="153"/>
      <c r="S4867" s="153"/>
    </row>
    <row r="4868" spans="1:19" ht="168.75">
      <c r="A4868" s="277" t="s">
        <v>25424</v>
      </c>
      <c r="B4868" s="253" t="s">
        <v>153</v>
      </c>
      <c r="C4868" s="93" t="s">
        <v>12905</v>
      </c>
      <c r="D4868" s="93" t="s">
        <v>12916</v>
      </c>
      <c r="E4868" s="148">
        <f ca="1">IFERROR(__xludf.DUMMYFUNCTION(" VLOOKUP(A4946, IMPORTRANGE(""https://docs.google.com/spreadsheets/d/1fj_Bhi2XPL3siwIh4sx4VRLAe31yD50oKdj5UlRYW0c/"", ""Сводка!A:AA""), 5, FALSE)"),80)</f>
        <v>80</v>
      </c>
      <c r="F4868" s="148" t="s">
        <v>8647</v>
      </c>
      <c r="G4868" s="147">
        <f ca="1">IFERROR(__xludf.DUMMYFUNCTION(" VLOOKUP(A4946, IMPORTRANGE(""https://docs.google.com/spreadsheets/d/1QNLbnkR_AongFt22vMfNzfpjZ0CjpI8QI-w0wBnYA1w/"", ""Инфа!A:AA""), 6, FALSE)"),2024)</f>
        <v>2024</v>
      </c>
      <c r="H4868" s="150">
        <v>7400</v>
      </c>
      <c r="I4868" s="151" t="s">
        <v>1196</v>
      </c>
      <c r="J4868" s="93" t="s">
        <v>12917</v>
      </c>
      <c r="K4868" s="153"/>
      <c r="L4868" s="153"/>
      <c r="M4868" s="153"/>
      <c r="N4868" s="153"/>
      <c r="O4868" s="153"/>
      <c r="P4868" s="153"/>
      <c r="Q4868" s="153"/>
      <c r="R4868" s="153"/>
      <c r="S4868" s="153"/>
    </row>
    <row r="4869" spans="1:19" ht="131.25">
      <c r="A4869" s="277" t="s">
        <v>25424</v>
      </c>
      <c r="B4869" s="253" t="s">
        <v>153</v>
      </c>
      <c r="C4869" s="93" t="s">
        <v>12905</v>
      </c>
      <c r="D4869" s="93" t="s">
        <v>12918</v>
      </c>
      <c r="E4869" s="148">
        <f ca="1">IFERROR(__xludf.DUMMYFUNCTION(" VLOOKUP(A4947, IMPORTRANGE(""https://docs.google.com/spreadsheets/d/1fj_Bhi2XPL3siwIh4sx4VRLAe31yD50oKdj5UlRYW0c/"", ""Сводка!A:AA""), 5, FALSE)"),80)</f>
        <v>80</v>
      </c>
      <c r="F4869" s="148" t="s">
        <v>165</v>
      </c>
      <c r="G4869" s="147">
        <f ca="1">IFERROR(__xludf.DUMMYFUNCTION(" VLOOKUP(A4947, IMPORTRANGE(""https://docs.google.com/spreadsheets/d/1QNLbnkR_AongFt22vMfNzfpjZ0CjpI8QI-w0wBnYA1w/"", ""Инфа!A:AA""), 6, FALSE)"),2024)</f>
        <v>2024</v>
      </c>
      <c r="H4869" s="150">
        <v>7400</v>
      </c>
      <c r="I4869" s="151" t="s">
        <v>1196</v>
      </c>
      <c r="J4869" s="93" t="s">
        <v>12919</v>
      </c>
      <c r="K4869" s="153"/>
      <c r="L4869" s="153"/>
      <c r="M4869" s="153"/>
      <c r="N4869" s="153"/>
      <c r="O4869" s="153"/>
      <c r="P4869" s="153"/>
      <c r="Q4869" s="153"/>
      <c r="R4869" s="153"/>
      <c r="S4869" s="153"/>
    </row>
    <row r="4870" spans="1:19" ht="112.5">
      <c r="A4870" s="277" t="s">
        <v>25424</v>
      </c>
      <c r="B4870" s="253" t="s">
        <v>12920</v>
      </c>
      <c r="C4870" s="93" t="s">
        <v>12905</v>
      </c>
      <c r="D4870" s="93" t="s">
        <v>12921</v>
      </c>
      <c r="E4870" s="148">
        <f ca="1">IFERROR(__xludf.DUMMYFUNCTION(" VLOOKUP(A4948, IMPORTRANGE(""https://docs.google.com/spreadsheets/d/1fj_Bhi2XPL3siwIh4sx4VRLAe31yD50oKdj5UlRYW0c/"", ""Сводка!A:AA""), 5, FALSE)"),256)</f>
        <v>256</v>
      </c>
      <c r="F4870" s="148" t="s">
        <v>8647</v>
      </c>
      <c r="G4870" s="147">
        <f ca="1">IFERROR(__xludf.DUMMYFUNCTION(" VLOOKUP(A4948, IMPORTRANGE(""https://docs.google.com/spreadsheets/d/1QNLbnkR_AongFt22vMfNzfpjZ0CjpI8QI-w0wBnYA1w/"", ""Инфа!A:AA""), 6, FALSE)"),2024)</f>
        <v>2024</v>
      </c>
      <c r="H4870" s="150">
        <v>12700</v>
      </c>
      <c r="I4870" s="151" t="s">
        <v>1196</v>
      </c>
      <c r="J4870" s="93" t="s">
        <v>12922</v>
      </c>
      <c r="K4870" s="153"/>
      <c r="L4870" s="153"/>
      <c r="M4870" s="153"/>
      <c r="N4870" s="153"/>
      <c r="O4870" s="153"/>
      <c r="P4870" s="153"/>
      <c r="Q4870" s="153"/>
      <c r="R4870" s="153"/>
      <c r="S4870" s="153"/>
    </row>
    <row r="4871" spans="1:19" ht="37.5">
      <c r="A4871" s="277" t="s">
        <v>25424</v>
      </c>
      <c r="B4871" s="253" t="s">
        <v>153</v>
      </c>
      <c r="C4871" s="93" t="s">
        <v>12923</v>
      </c>
      <c r="D4871" s="93" t="s">
        <v>12924</v>
      </c>
      <c r="E4871" s="148">
        <f ca="1">IFERROR(__xludf.DUMMYFUNCTION(" VLOOKUP(A4949, IMPORTRANGE(""https://docs.google.com/spreadsheets/d/1fj_Bhi2XPL3siwIh4sx4VRLAe31yD50oKdj5UlRYW0c/"", ""Сводка!A:AA""), 5, FALSE)"),88)</f>
        <v>88</v>
      </c>
      <c r="F4871" s="148" t="s">
        <v>50</v>
      </c>
      <c r="G4871" s="147">
        <f ca="1">IFERROR(__xludf.DUMMYFUNCTION(" VLOOKUP(A4949, IMPORTRANGE(""https://docs.google.com/spreadsheets/d/1QNLbnkR_AongFt22vMfNzfpjZ0CjpI8QI-w0wBnYA1w/"", ""Инфа!A:AA""), 6, FALSE)"),2024)</f>
        <v>2024</v>
      </c>
      <c r="H4871" s="150">
        <v>7600</v>
      </c>
      <c r="I4871" s="151" t="s">
        <v>1196</v>
      </c>
      <c r="J4871" s="93"/>
      <c r="K4871" s="153"/>
      <c r="L4871" s="153"/>
      <c r="M4871" s="153"/>
      <c r="N4871" s="153"/>
      <c r="O4871" s="153"/>
      <c r="P4871" s="153"/>
      <c r="Q4871" s="153"/>
      <c r="R4871" s="153"/>
      <c r="S4871" s="153"/>
    </row>
    <row r="4872" spans="1:19" ht="37.5">
      <c r="A4872" s="277" t="s">
        <v>25424</v>
      </c>
      <c r="B4872" s="253" t="s">
        <v>153</v>
      </c>
      <c r="C4872" s="93" t="s">
        <v>12923</v>
      </c>
      <c r="D4872" s="93" t="s">
        <v>12925</v>
      </c>
      <c r="E4872" s="148">
        <f ca="1">IFERROR(__xludf.DUMMYFUNCTION(" VLOOKUP(A4950, IMPORTRANGE(""https://docs.google.com/spreadsheets/d/1fj_Bhi2XPL3siwIh4sx4VRLAe31yD50oKdj5UlRYW0c/"", ""Сводка!A:AA""), 5, FALSE)"),144)</f>
        <v>144</v>
      </c>
      <c r="F4872" s="148" t="s">
        <v>50</v>
      </c>
      <c r="G4872" s="147">
        <f ca="1">IFERROR(__xludf.DUMMYFUNCTION(" VLOOKUP(A4950, IMPORTRANGE(""https://docs.google.com/spreadsheets/d/1QNLbnkR_AongFt22vMfNzfpjZ0CjpI8QI-w0wBnYA1w/"", ""Инфа!A:AA""), 6, FALSE)"),2024)</f>
        <v>2024</v>
      </c>
      <c r="H4872" s="150">
        <v>12100</v>
      </c>
      <c r="I4872" s="151" t="s">
        <v>1196</v>
      </c>
      <c r="J4872" s="93"/>
      <c r="K4872" s="153"/>
      <c r="L4872" s="153"/>
      <c r="M4872" s="153"/>
      <c r="N4872" s="153"/>
      <c r="O4872" s="153"/>
      <c r="P4872" s="153"/>
      <c r="Q4872" s="153"/>
      <c r="R4872" s="153"/>
      <c r="S4872" s="153"/>
    </row>
    <row r="4873" spans="1:19" ht="93.75">
      <c r="A4873" s="277" t="s">
        <v>25424</v>
      </c>
      <c r="B4873" s="253" t="s">
        <v>153</v>
      </c>
      <c r="C4873" s="93" t="s">
        <v>12923</v>
      </c>
      <c r="D4873" s="93" t="s">
        <v>12926</v>
      </c>
      <c r="E4873" s="148">
        <f ca="1">IFERROR(__xludf.DUMMYFUNCTION(" VLOOKUP(A4951, IMPORTRANGE(""https://docs.google.com/spreadsheets/d/1fj_Bhi2XPL3siwIh4sx4VRLAe31yD50oKdj5UlRYW0c/"", ""Сводка!A:AA""), 5, FALSE)"),108)</f>
        <v>108</v>
      </c>
      <c r="F4873" s="148" t="s">
        <v>165</v>
      </c>
      <c r="G4873" s="147">
        <f ca="1">IFERROR(__xludf.DUMMYFUNCTION(" VLOOKUP(A4951, IMPORTRANGE(""https://docs.google.com/spreadsheets/d/1QNLbnkR_AongFt22vMfNzfpjZ0CjpI8QI-w0wBnYA1w/"", ""Инфа!A:AA""), 6, FALSE)"),2024)</f>
        <v>2024</v>
      </c>
      <c r="H4873" s="150">
        <v>8200</v>
      </c>
      <c r="I4873" s="151" t="s">
        <v>1196</v>
      </c>
      <c r="J4873" s="93" t="s">
        <v>12927</v>
      </c>
      <c r="K4873" s="153"/>
      <c r="L4873" s="153"/>
      <c r="M4873" s="153"/>
      <c r="N4873" s="153"/>
      <c r="O4873" s="153"/>
      <c r="P4873" s="153"/>
      <c r="Q4873" s="153"/>
      <c r="R4873" s="153"/>
      <c r="S4873" s="153"/>
    </row>
    <row r="4874" spans="1:19" ht="168.75">
      <c r="A4874" s="277" t="s">
        <v>25424</v>
      </c>
      <c r="B4874" s="253" t="s">
        <v>153</v>
      </c>
      <c r="C4874" s="93" t="s">
        <v>12928</v>
      </c>
      <c r="D4874" s="93" t="s">
        <v>12929</v>
      </c>
      <c r="E4874" s="148">
        <f ca="1">IFERROR(__xludf.DUMMYFUNCTION(" VLOOKUP(A4952, IMPORTRANGE(""https://docs.google.com/spreadsheets/d/1fj_Bhi2XPL3siwIh4sx4VRLAe31yD50oKdj5UlRYW0c/"", ""Сводка!A:AA""), 5, FALSE)"),212)</f>
        <v>212</v>
      </c>
      <c r="F4874" s="148" t="s">
        <v>50</v>
      </c>
      <c r="G4874" s="147">
        <f ca="1">IFERROR(__xludf.DUMMYFUNCTION(" VLOOKUP(A4952, IMPORTRANGE(""https://docs.google.com/spreadsheets/d/1QNLbnkR_AongFt22vMfNzfpjZ0CjpI8QI-w0wBnYA1w/"", ""Инфа!A:AA""), 6, FALSE)"),2024)</f>
        <v>2024</v>
      </c>
      <c r="H4874" s="150">
        <v>11400</v>
      </c>
      <c r="I4874" s="151" t="s">
        <v>1196</v>
      </c>
      <c r="J4874" s="93" t="s">
        <v>12930</v>
      </c>
      <c r="K4874" s="153"/>
      <c r="L4874" s="153"/>
      <c r="M4874" s="153"/>
      <c r="N4874" s="153"/>
      <c r="O4874" s="153"/>
      <c r="P4874" s="153"/>
      <c r="Q4874" s="153"/>
      <c r="R4874" s="153"/>
      <c r="S4874" s="153"/>
    </row>
    <row r="4875" spans="1:19" ht="131.25">
      <c r="A4875" s="277" t="s">
        <v>25424</v>
      </c>
      <c r="B4875" s="253" t="s">
        <v>153</v>
      </c>
      <c r="C4875" s="93" t="s">
        <v>12928</v>
      </c>
      <c r="D4875" s="93" t="s">
        <v>12931</v>
      </c>
      <c r="E4875" s="148">
        <f ca="1">IFERROR(__xludf.DUMMYFUNCTION(" VLOOKUP(A4953, IMPORTRANGE(""https://docs.google.com/spreadsheets/d/1fj_Bhi2XPL3siwIh4sx4VRLAe31yD50oKdj5UlRYW0c/"", ""Сводка!A:AA""), 5, FALSE)"),560)</f>
        <v>560</v>
      </c>
      <c r="F4875" s="148" t="s">
        <v>50</v>
      </c>
      <c r="G4875" s="147">
        <f ca="1">IFERROR(__xludf.DUMMYFUNCTION(" VLOOKUP(A4953, IMPORTRANGE(""https://docs.google.com/spreadsheets/d/1QNLbnkR_AongFt22vMfNzfpjZ0CjpI8QI-w0wBnYA1w/"", ""Инфа!A:AA""), 6, FALSE)"),2024)</f>
        <v>2024</v>
      </c>
      <c r="H4875" s="154">
        <v>21800</v>
      </c>
      <c r="I4875" s="151" t="s">
        <v>1196</v>
      </c>
      <c r="J4875" s="93" t="s">
        <v>12932</v>
      </c>
      <c r="K4875" s="153"/>
      <c r="L4875" s="153"/>
      <c r="M4875" s="153"/>
      <c r="N4875" s="153"/>
      <c r="O4875" s="153"/>
      <c r="P4875" s="153"/>
      <c r="Q4875" s="153"/>
      <c r="R4875" s="153"/>
      <c r="S4875" s="153"/>
    </row>
    <row r="4876" spans="1:19" ht="56.25">
      <c r="A4876" s="277" t="s">
        <v>25424</v>
      </c>
      <c r="B4876" s="253" t="s">
        <v>153</v>
      </c>
      <c r="C4876" s="93" t="s">
        <v>12928</v>
      </c>
      <c r="D4876" s="93" t="s">
        <v>12933</v>
      </c>
      <c r="E4876" s="148">
        <f ca="1">IFERROR(__xludf.DUMMYFUNCTION(" VLOOKUP(A4954, IMPORTRANGE(""https://docs.google.com/spreadsheets/d/1fj_Bhi2XPL3siwIh4sx4VRLAe31yD50oKdj5UlRYW0c/"", ""Сводка!A:AA""), 5, FALSE)"),272)</f>
        <v>272</v>
      </c>
      <c r="F4876" s="148" t="s">
        <v>50</v>
      </c>
      <c r="G4876" s="147">
        <f ca="1">IFERROR(__xludf.DUMMYFUNCTION(" VLOOKUP(A4954, IMPORTRANGE(""https://docs.google.com/spreadsheets/d/1QNLbnkR_AongFt22vMfNzfpjZ0CjpI8QI-w0wBnYA1w/"", ""Инфа!A:AA""), 6, FALSE)"),2024)</f>
        <v>2024</v>
      </c>
      <c r="H4876" s="150">
        <v>17100</v>
      </c>
      <c r="I4876" s="151" t="s">
        <v>1196</v>
      </c>
      <c r="J4876" s="93"/>
      <c r="K4876" s="153"/>
      <c r="L4876" s="153"/>
      <c r="M4876" s="153"/>
      <c r="N4876" s="153"/>
      <c r="O4876" s="153"/>
      <c r="P4876" s="153"/>
      <c r="Q4876" s="153"/>
      <c r="R4876" s="153"/>
      <c r="S4876" s="153"/>
    </row>
    <row r="4877" spans="1:19" ht="168.75">
      <c r="A4877" s="277" t="s">
        <v>25424</v>
      </c>
      <c r="B4877" s="253" t="s">
        <v>153</v>
      </c>
      <c r="C4877" s="93" t="s">
        <v>12934</v>
      </c>
      <c r="D4877" s="93" t="s">
        <v>12935</v>
      </c>
      <c r="E4877" s="148">
        <f ca="1">IFERROR(__xludf.DUMMYFUNCTION(" VLOOKUP(A4955, IMPORTRANGE(""https://docs.google.com/spreadsheets/d/1fj_Bhi2XPL3siwIh4sx4VRLAe31yD50oKdj5UlRYW0c/"", ""Сводка!A:AA""), 5, FALSE)"),240)</f>
        <v>240</v>
      </c>
      <c r="F4877" s="148" t="s">
        <v>50</v>
      </c>
      <c r="G4877" s="147">
        <f ca="1">IFERROR(__xludf.DUMMYFUNCTION(" VLOOKUP(A4955, IMPORTRANGE(""https://docs.google.com/spreadsheets/d/1QNLbnkR_AongFt22vMfNzfpjZ0CjpI8QI-w0wBnYA1w/"", ""Инфа!A:AA""), 6, FALSE)"),2024)</f>
        <v>2024</v>
      </c>
      <c r="H4877" s="150">
        <v>12200</v>
      </c>
      <c r="I4877" s="151" t="s">
        <v>1196</v>
      </c>
      <c r="J4877" s="93" t="s">
        <v>12936</v>
      </c>
      <c r="K4877" s="153"/>
      <c r="L4877" s="153"/>
      <c r="M4877" s="153"/>
      <c r="N4877" s="153"/>
      <c r="O4877" s="153"/>
      <c r="P4877" s="153"/>
      <c r="Q4877" s="153"/>
      <c r="R4877" s="153"/>
      <c r="S4877" s="153"/>
    </row>
    <row r="4878" spans="1:19" ht="56.25">
      <c r="A4878" s="277" t="s">
        <v>25424</v>
      </c>
      <c r="B4878" s="253" t="s">
        <v>153</v>
      </c>
      <c r="C4878" s="93" t="s">
        <v>12937</v>
      </c>
      <c r="D4878" s="93" t="s">
        <v>12938</v>
      </c>
      <c r="E4878" s="148">
        <f ca="1">IFERROR(__xludf.DUMMYFUNCTION(" VLOOKUP(A4956, IMPORTRANGE(""https://docs.google.com/spreadsheets/d/1fj_Bhi2XPL3siwIh4sx4VRLAe31yD50oKdj5UlRYW0c/"", ""Сводка!A:AA""), 5, FALSE)"),64)</f>
        <v>64</v>
      </c>
      <c r="F4878" s="148"/>
      <c r="G4878" s="147">
        <f ca="1">IFERROR(__xludf.DUMMYFUNCTION(" VLOOKUP(A4956, IMPORTRANGE(""https://docs.google.com/spreadsheets/d/1QNLbnkR_AongFt22vMfNzfpjZ0CjpI8QI-w0wBnYA1w/"", ""Инфа!A:AA""), 6, FALSE)"),2024)</f>
        <v>2024</v>
      </c>
      <c r="H4878" s="150">
        <v>6900</v>
      </c>
      <c r="I4878" s="151" t="s">
        <v>1196</v>
      </c>
      <c r="J4878" s="93"/>
      <c r="K4878" s="153"/>
      <c r="L4878" s="153"/>
      <c r="M4878" s="153"/>
      <c r="N4878" s="153"/>
      <c r="O4878" s="153"/>
      <c r="P4878" s="153"/>
      <c r="Q4878" s="153"/>
      <c r="R4878" s="153"/>
      <c r="S4878" s="153"/>
    </row>
    <row r="4879" spans="1:19" ht="168.75">
      <c r="A4879" s="277" t="s">
        <v>25424</v>
      </c>
      <c r="B4879" s="253" t="s">
        <v>153</v>
      </c>
      <c r="C4879" s="93" t="s">
        <v>12937</v>
      </c>
      <c r="D4879" s="93" t="s">
        <v>12939</v>
      </c>
      <c r="E4879" s="148">
        <f ca="1">IFERROR(__xludf.DUMMYFUNCTION(" VLOOKUP(A4957, IMPORTRANGE(""https://docs.google.com/spreadsheets/d/1fj_Bhi2XPL3siwIh4sx4VRLAe31yD50oKdj5UlRYW0c/"", ""Сводка!A:AA""), 5, FALSE)"),256)</f>
        <v>256</v>
      </c>
      <c r="F4879" s="148" t="s">
        <v>50</v>
      </c>
      <c r="G4879" s="147">
        <f ca="1">IFERROR(__xludf.DUMMYFUNCTION(" VLOOKUP(A4957, IMPORTRANGE(""https://docs.google.com/spreadsheets/d/1QNLbnkR_AongFt22vMfNzfpjZ0CjpI8QI-w0wBnYA1w/"", ""Инфа!A:AA""), 6, FALSE)"),2024)</f>
        <v>2024</v>
      </c>
      <c r="H4879" s="150">
        <v>12700</v>
      </c>
      <c r="I4879" s="151" t="s">
        <v>1196</v>
      </c>
      <c r="J4879" s="93" t="s">
        <v>12940</v>
      </c>
      <c r="K4879" s="153"/>
      <c r="L4879" s="153"/>
      <c r="M4879" s="153"/>
      <c r="N4879" s="153"/>
      <c r="O4879" s="153"/>
      <c r="P4879" s="153"/>
      <c r="Q4879" s="153"/>
      <c r="R4879" s="153"/>
      <c r="S4879" s="153"/>
    </row>
    <row r="4880" spans="1:19" ht="168.75">
      <c r="A4880" s="277" t="s">
        <v>25424</v>
      </c>
      <c r="B4880" s="253" t="s">
        <v>153</v>
      </c>
      <c r="C4880" s="93" t="s">
        <v>12937</v>
      </c>
      <c r="D4880" s="93" t="s">
        <v>12941</v>
      </c>
      <c r="E4880" s="148">
        <f ca="1">IFERROR(__xludf.DUMMYFUNCTION(" VLOOKUP(A4958, IMPORTRANGE(""https://docs.google.com/spreadsheets/d/1fj_Bhi2XPL3siwIh4sx4VRLAe31yD50oKdj5UlRYW0c/"", ""Сводка!A:AA""), 5, FALSE)"),268)</f>
        <v>268</v>
      </c>
      <c r="F4880" s="148" t="s">
        <v>266</v>
      </c>
      <c r="G4880" s="147">
        <f ca="1">IFERROR(__xludf.DUMMYFUNCTION(" VLOOKUP(A4958, IMPORTRANGE(""https://docs.google.com/spreadsheets/d/1QNLbnkR_AongFt22vMfNzfpjZ0CjpI8QI-w0wBnYA1w/"", ""Инфа!A:AA""), 6, FALSE)"),2024)</f>
        <v>2024</v>
      </c>
      <c r="H4880" s="150">
        <v>13000</v>
      </c>
      <c r="I4880" s="151" t="s">
        <v>1196</v>
      </c>
      <c r="J4880" s="93" t="s">
        <v>12942</v>
      </c>
      <c r="K4880" s="153"/>
      <c r="L4880" s="153"/>
      <c r="M4880" s="153"/>
      <c r="N4880" s="153"/>
      <c r="O4880" s="153"/>
      <c r="P4880" s="153"/>
      <c r="Q4880" s="153"/>
      <c r="R4880" s="153"/>
      <c r="S4880" s="153"/>
    </row>
    <row r="4881" spans="1:19" ht="206.25">
      <c r="A4881" s="277" t="s">
        <v>25424</v>
      </c>
      <c r="B4881" s="253" t="s">
        <v>153</v>
      </c>
      <c r="C4881" s="93" t="s">
        <v>12943</v>
      </c>
      <c r="D4881" s="93" t="s">
        <v>12944</v>
      </c>
      <c r="E4881" s="148">
        <f ca="1">IFERROR(__xludf.DUMMYFUNCTION(" VLOOKUP(A4959, IMPORTRANGE(""https://docs.google.com/spreadsheets/d/1fj_Bhi2XPL3siwIh4sx4VRLAe31yD50oKdj5UlRYW0c/"", ""Сводка!A:AA""), 5, FALSE)"),132)</f>
        <v>132</v>
      </c>
      <c r="F4881" s="148" t="s">
        <v>50</v>
      </c>
      <c r="G4881" s="147">
        <f ca="1">IFERROR(__xludf.DUMMYFUNCTION(" VLOOKUP(A4959, IMPORTRANGE(""https://docs.google.com/spreadsheets/d/1QNLbnkR_AongFt22vMfNzfpjZ0CjpI8QI-w0wBnYA1w/"", ""Инфа!A:AA""), 6, FALSE)"),2024)</f>
        <v>2024</v>
      </c>
      <c r="H4881" s="150">
        <v>9000</v>
      </c>
      <c r="I4881" s="151" t="s">
        <v>1196</v>
      </c>
      <c r="J4881" s="93" t="s">
        <v>12945</v>
      </c>
      <c r="K4881" s="153"/>
      <c r="L4881" s="153"/>
      <c r="M4881" s="153"/>
      <c r="N4881" s="153"/>
      <c r="O4881" s="153"/>
      <c r="P4881" s="153"/>
      <c r="Q4881" s="153"/>
      <c r="R4881" s="153"/>
      <c r="S4881" s="153"/>
    </row>
    <row r="4882" spans="1:19" ht="75">
      <c r="A4882" s="277" t="s">
        <v>25424</v>
      </c>
      <c r="B4882" s="253" t="s">
        <v>153</v>
      </c>
      <c r="C4882" s="93" t="s">
        <v>12943</v>
      </c>
      <c r="D4882" s="93" t="s">
        <v>12946</v>
      </c>
      <c r="E4882" s="148">
        <f ca="1">IFERROR(__xludf.DUMMYFUNCTION(" VLOOKUP(A4960, IMPORTRANGE(""https://docs.google.com/spreadsheets/d/1fj_Bhi2XPL3siwIh4sx4VRLAe31yD50oKdj5UlRYW0c/"", ""Сводка!A:AA""), 5, FALSE)"),276)</f>
        <v>276</v>
      </c>
      <c r="F4882" s="148" t="s">
        <v>50</v>
      </c>
      <c r="G4882" s="147">
        <f ca="1">IFERROR(__xludf.DUMMYFUNCTION(" VLOOKUP(A4960, IMPORTRANGE(""https://docs.google.com/spreadsheets/d/1QNLbnkR_AongFt22vMfNzfpjZ0CjpI8QI-w0wBnYA1w/"", ""Инфа!A:AA""), 6, FALSE)"),2024)</f>
        <v>2024</v>
      </c>
      <c r="H4882" s="150">
        <v>13300</v>
      </c>
      <c r="I4882" s="151" t="s">
        <v>1196</v>
      </c>
      <c r="J4882" s="93"/>
      <c r="K4882" s="153"/>
      <c r="L4882" s="153"/>
      <c r="M4882" s="153"/>
      <c r="N4882" s="153"/>
      <c r="O4882" s="153"/>
      <c r="P4882" s="153"/>
      <c r="Q4882" s="153"/>
      <c r="R4882" s="153"/>
      <c r="S4882" s="153"/>
    </row>
    <row r="4883" spans="1:19" ht="75">
      <c r="A4883" s="277" t="s">
        <v>25424</v>
      </c>
      <c r="B4883" s="253" t="s">
        <v>153</v>
      </c>
      <c r="C4883" s="93" t="s">
        <v>12943</v>
      </c>
      <c r="D4883" s="93" t="s">
        <v>12947</v>
      </c>
      <c r="E4883" s="148">
        <f ca="1">IFERROR(__xludf.DUMMYFUNCTION(" VLOOKUP(A4961, IMPORTRANGE(""https://docs.google.com/spreadsheets/d/1fj_Bhi2XPL3siwIh4sx4VRLAe31yD50oKdj5UlRYW0c/"", ""Сводка!A:AA""), 5, FALSE)"),132)</f>
        <v>132</v>
      </c>
      <c r="F4883" s="148" t="s">
        <v>50</v>
      </c>
      <c r="G4883" s="147">
        <f ca="1">IFERROR(__xludf.DUMMYFUNCTION(" VLOOKUP(A4961, IMPORTRANGE(""https://docs.google.com/spreadsheets/d/1QNLbnkR_AongFt22vMfNzfpjZ0CjpI8QI-w0wBnYA1w/"", ""Инфа!A:AA""), 6, FALSE)"),2024)</f>
        <v>2024</v>
      </c>
      <c r="H4883" s="150">
        <v>9000</v>
      </c>
      <c r="I4883" s="151" t="s">
        <v>1196</v>
      </c>
      <c r="J4883" s="93"/>
      <c r="K4883" s="153"/>
      <c r="L4883" s="153"/>
      <c r="M4883" s="153"/>
      <c r="N4883" s="153"/>
      <c r="O4883" s="153"/>
      <c r="P4883" s="153"/>
      <c r="Q4883" s="153"/>
      <c r="R4883" s="153"/>
      <c r="S4883" s="153"/>
    </row>
    <row r="4884" spans="1:19" ht="75">
      <c r="A4884" s="277" t="s">
        <v>25424</v>
      </c>
      <c r="B4884" s="253" t="s">
        <v>153</v>
      </c>
      <c r="C4884" s="93" t="s">
        <v>12948</v>
      </c>
      <c r="D4884" s="93" t="s">
        <v>12949</v>
      </c>
      <c r="E4884" s="148">
        <f ca="1">IFERROR(__xludf.DUMMYFUNCTION(" VLOOKUP(A4962, IMPORTRANGE(""https://docs.google.com/spreadsheets/d/1fj_Bhi2XPL3siwIh4sx4VRLAe31yD50oKdj5UlRYW0c/"", ""Сводка!A:AA""), 5, FALSE)"),168)</f>
        <v>168</v>
      </c>
      <c r="F4884" s="148" t="s">
        <v>50</v>
      </c>
      <c r="G4884" s="147">
        <f ca="1">IFERROR(__xludf.DUMMYFUNCTION(" VLOOKUP(A4962, IMPORTRANGE(""https://docs.google.com/spreadsheets/d/1QNLbnkR_AongFt22vMfNzfpjZ0CjpI8QI-w0wBnYA1w/"", ""Инфа!A:AA""), 6, FALSE)"),2024)</f>
        <v>2024</v>
      </c>
      <c r="H4884" s="150">
        <v>10000</v>
      </c>
      <c r="I4884" s="151" t="s">
        <v>1196</v>
      </c>
      <c r="J4884" s="93"/>
      <c r="K4884" s="153"/>
      <c r="L4884" s="153"/>
      <c r="M4884" s="153"/>
      <c r="N4884" s="153"/>
      <c r="O4884" s="153"/>
      <c r="P4884" s="153"/>
      <c r="Q4884" s="153"/>
      <c r="R4884" s="153"/>
      <c r="S4884" s="153"/>
    </row>
    <row r="4885" spans="1:19" ht="168.75">
      <c r="A4885" s="277" t="s">
        <v>25424</v>
      </c>
      <c r="B4885" s="253" t="s">
        <v>153</v>
      </c>
      <c r="C4885" s="93" t="s">
        <v>12950</v>
      </c>
      <c r="D4885" s="93" t="s">
        <v>12951</v>
      </c>
      <c r="E4885" s="148">
        <f ca="1">IFERROR(__xludf.DUMMYFUNCTION(" VLOOKUP(A4963, IMPORTRANGE(""https://docs.google.com/spreadsheets/d/1fj_Bhi2XPL3siwIh4sx4VRLAe31yD50oKdj5UlRYW0c/"", ""Сводка!A:AA""), 5, FALSE)"),168)</f>
        <v>168</v>
      </c>
      <c r="F4885" s="148" t="s">
        <v>1291</v>
      </c>
      <c r="G4885" s="147">
        <f ca="1">IFERROR(__xludf.DUMMYFUNCTION(" VLOOKUP(A4963, IMPORTRANGE(""https://docs.google.com/spreadsheets/d/1QNLbnkR_AongFt22vMfNzfpjZ0CjpI8QI-w0wBnYA1w/"", ""Инфа!A:AA""), 6, FALSE)"),2024)</f>
        <v>2024</v>
      </c>
      <c r="H4885" s="150">
        <v>10000</v>
      </c>
      <c r="I4885" s="151" t="s">
        <v>1196</v>
      </c>
      <c r="J4885" s="93" t="s">
        <v>12952</v>
      </c>
      <c r="K4885" s="153"/>
      <c r="L4885" s="153"/>
      <c r="M4885" s="153"/>
      <c r="N4885" s="153"/>
      <c r="O4885" s="153"/>
      <c r="P4885" s="153"/>
      <c r="Q4885" s="153"/>
      <c r="R4885" s="153"/>
      <c r="S4885" s="153"/>
    </row>
    <row r="4886" spans="1:19" ht="37.5">
      <c r="A4886" s="277" t="s">
        <v>25424</v>
      </c>
      <c r="B4886" s="253" t="s">
        <v>153</v>
      </c>
      <c r="C4886" s="93" t="s">
        <v>12953</v>
      </c>
      <c r="D4886" s="93" t="s">
        <v>12954</v>
      </c>
      <c r="E4886" s="148">
        <f ca="1">IFERROR(__xludf.DUMMYFUNCTION(" VLOOKUP(A4964, IMPORTRANGE(""https://docs.google.com/spreadsheets/d/1fj_Bhi2XPL3siwIh4sx4VRLAe31yD50oKdj5UlRYW0c/"", ""Сводка!A:AA""), 5, FALSE)"),256)</f>
        <v>256</v>
      </c>
      <c r="F4886" s="148" t="s">
        <v>50</v>
      </c>
      <c r="G4886" s="147">
        <f ca="1">IFERROR(__xludf.DUMMYFUNCTION(" VLOOKUP(A4964, IMPORTRANGE(""https://docs.google.com/spreadsheets/d/1QNLbnkR_AongFt22vMfNzfpjZ0CjpI8QI-w0wBnYA1w/"", ""Инфа!A:AA""), 6, FALSE)"),2024)</f>
        <v>2024</v>
      </c>
      <c r="H4886" s="150">
        <v>20400</v>
      </c>
      <c r="I4886" s="151" t="s">
        <v>340</v>
      </c>
      <c r="J4886" s="93"/>
      <c r="K4886" s="153"/>
      <c r="L4886" s="153"/>
      <c r="M4886" s="153"/>
      <c r="N4886" s="153"/>
      <c r="O4886" s="153"/>
      <c r="P4886" s="153"/>
      <c r="Q4886" s="153"/>
      <c r="R4886" s="153"/>
      <c r="S4886" s="153"/>
    </row>
    <row r="4887" spans="1:19" ht="112.5">
      <c r="A4887" s="277" t="s">
        <v>25424</v>
      </c>
      <c r="B4887" s="253" t="s">
        <v>400</v>
      </c>
      <c r="C4887" s="93" t="s">
        <v>12955</v>
      </c>
      <c r="D4887" s="93" t="s">
        <v>12956</v>
      </c>
      <c r="E4887" s="148">
        <f ca="1">IFERROR(__xludf.DUMMYFUNCTION(" VLOOKUP(A4965, IMPORTRANGE(""https://docs.google.com/spreadsheets/d/1fj_Bhi2XPL3siwIh4sx4VRLAe31yD50oKdj5UlRYW0c/"", ""Сводка!A:AA""), 5, FALSE)"),328)</f>
        <v>328</v>
      </c>
      <c r="F4887" s="148" t="s">
        <v>415</v>
      </c>
      <c r="G4887" s="147">
        <f ca="1">IFERROR(__xludf.DUMMYFUNCTION(" VLOOKUP(A4965, IMPORTRANGE(""https://docs.google.com/spreadsheets/d/1QNLbnkR_AongFt22vMfNzfpjZ0CjpI8QI-w0wBnYA1w/"", ""Инфа!A:AA""), 6, FALSE)"),2024)</f>
        <v>2024</v>
      </c>
      <c r="H4887" s="150">
        <v>24700</v>
      </c>
      <c r="I4887" s="156" t="s">
        <v>489</v>
      </c>
      <c r="J4887" s="93" t="s">
        <v>12957</v>
      </c>
      <c r="K4887" s="153"/>
      <c r="L4887" s="153"/>
      <c r="M4887" s="153"/>
      <c r="N4887" s="153"/>
      <c r="O4887" s="153"/>
      <c r="P4887" s="153"/>
      <c r="Q4887" s="153"/>
      <c r="R4887" s="153"/>
      <c r="S4887" s="153"/>
    </row>
    <row r="4888" spans="1:19" ht="187.5">
      <c r="A4888" s="277" t="s">
        <v>25424</v>
      </c>
      <c r="B4888" s="253" t="s">
        <v>153</v>
      </c>
      <c r="C4888" s="93" t="s">
        <v>12958</v>
      </c>
      <c r="D4888" s="93" t="s">
        <v>2653</v>
      </c>
      <c r="E4888" s="148">
        <f ca="1">IFERROR(__xludf.DUMMYFUNCTION(" VLOOKUP(A4966, IMPORTRANGE(""https://docs.google.com/spreadsheets/d/1fj_Bhi2XPL3siwIh4sx4VRLAe31yD50oKdj5UlRYW0c/"", ""Сводка!A:AA""), 5, FALSE)"),204)</f>
        <v>204</v>
      </c>
      <c r="F4888" s="148" t="s">
        <v>50</v>
      </c>
      <c r="G4888" s="147">
        <f ca="1">IFERROR(__xludf.DUMMYFUNCTION(" VLOOKUP(A4966, IMPORTRANGE(""https://docs.google.com/spreadsheets/d/1QNLbnkR_AongFt22vMfNzfpjZ0CjpI8QI-w0wBnYA1w/"", ""Инфа!A:AA""), 6, FALSE)"),2024)</f>
        <v>2024</v>
      </c>
      <c r="H4888" s="150">
        <v>17200</v>
      </c>
      <c r="I4888" s="151" t="s">
        <v>161</v>
      </c>
      <c r="J4888" s="93" t="s">
        <v>12959</v>
      </c>
      <c r="K4888" s="153"/>
      <c r="L4888" s="153"/>
      <c r="M4888" s="153"/>
      <c r="N4888" s="153"/>
      <c r="O4888" s="153"/>
      <c r="P4888" s="153"/>
      <c r="Q4888" s="153"/>
      <c r="R4888" s="153"/>
      <c r="S4888" s="153"/>
    </row>
    <row r="4889" spans="1:19" ht="168.75">
      <c r="A4889" s="277" t="s">
        <v>25424</v>
      </c>
      <c r="B4889" s="253" t="s">
        <v>13</v>
      </c>
      <c r="C4889" s="93" t="s">
        <v>12960</v>
      </c>
      <c r="D4889" s="93" t="s">
        <v>12961</v>
      </c>
      <c r="E4889" s="148">
        <f ca="1">IFERROR(__xludf.DUMMYFUNCTION(" VLOOKUP(A4967, IMPORTRANGE(""https://docs.google.com/spreadsheets/d/1fj_Bhi2XPL3siwIh4sx4VRLAe31yD50oKdj5UlRYW0c/"", ""Сводка!A:AA""), 5, FALSE)"),180)</f>
        <v>180</v>
      </c>
      <c r="F4889" s="148" t="s">
        <v>177</v>
      </c>
      <c r="G4889" s="147">
        <f ca="1">IFERROR(__xludf.DUMMYFUNCTION(" VLOOKUP(A4967, IMPORTRANGE(""https://docs.google.com/spreadsheets/d/1QNLbnkR_AongFt22vMfNzfpjZ0CjpI8QI-w0wBnYA1w/"", ""Инфа!A:AA""), 6, FALSE)"),2024)</f>
        <v>2024</v>
      </c>
      <c r="H4889" s="150">
        <v>15800</v>
      </c>
      <c r="I4889" s="151" t="s">
        <v>161</v>
      </c>
      <c r="J4889" s="93" t="s">
        <v>12962</v>
      </c>
      <c r="K4889" s="153"/>
      <c r="L4889" s="153"/>
      <c r="M4889" s="153"/>
      <c r="N4889" s="153"/>
      <c r="O4889" s="153"/>
      <c r="P4889" s="153"/>
      <c r="Q4889" s="153"/>
      <c r="R4889" s="153"/>
      <c r="S4889" s="153"/>
    </row>
    <row r="4890" spans="1:19" ht="262.5">
      <c r="A4890" s="277" t="s">
        <v>25424</v>
      </c>
      <c r="B4890" s="253" t="s">
        <v>153</v>
      </c>
      <c r="C4890" s="93" t="s">
        <v>12963</v>
      </c>
      <c r="D4890" s="93" t="s">
        <v>12964</v>
      </c>
      <c r="E4890" s="148">
        <f ca="1">IFERROR(__xludf.DUMMYFUNCTION(" VLOOKUP(A4968, IMPORTRANGE(""https://docs.google.com/spreadsheets/d/1fj_Bhi2XPL3siwIh4sx4VRLAe31yD50oKdj5UlRYW0c/"", ""Сводка!A:AA""), 5, FALSE)"),260)</f>
        <v>260</v>
      </c>
      <c r="F4890" s="148" t="s">
        <v>456</v>
      </c>
      <c r="G4890" s="147">
        <f ca="1">IFERROR(__xludf.DUMMYFUNCTION(" VLOOKUP(A4968, IMPORTRANGE(""https://docs.google.com/spreadsheets/d/1QNLbnkR_AongFt22vMfNzfpjZ0CjpI8QI-w0wBnYA1w/"", ""Инфа!A:AA""), 6, FALSE)"),2024)</f>
        <v>2024</v>
      </c>
      <c r="H4890" s="150">
        <v>16600</v>
      </c>
      <c r="I4890" s="151" t="s">
        <v>116</v>
      </c>
      <c r="J4890" s="93" t="s">
        <v>12965</v>
      </c>
      <c r="K4890" s="153"/>
      <c r="L4890" s="153"/>
      <c r="M4890" s="153"/>
      <c r="N4890" s="153"/>
      <c r="O4890" s="153"/>
      <c r="P4890" s="153"/>
      <c r="Q4890" s="153"/>
      <c r="R4890" s="153"/>
      <c r="S4890" s="153"/>
    </row>
    <row r="4891" spans="1:19" ht="262.5">
      <c r="A4891" s="277" t="s">
        <v>25424</v>
      </c>
      <c r="B4891" s="253" t="s">
        <v>153</v>
      </c>
      <c r="C4891" s="93" t="s">
        <v>12963</v>
      </c>
      <c r="D4891" s="93" t="s">
        <v>12966</v>
      </c>
      <c r="E4891" s="148">
        <f ca="1">IFERROR(__xludf.DUMMYFUNCTION(" VLOOKUP(A4969, IMPORTRANGE(""https://docs.google.com/spreadsheets/d/1fj_Bhi2XPL3siwIh4sx4VRLAe31yD50oKdj5UlRYW0c/"", ""Сводка!A:AA""), 5, FALSE)"),260)</f>
        <v>260</v>
      </c>
      <c r="F4891" s="148" t="s">
        <v>456</v>
      </c>
      <c r="G4891" s="147">
        <f ca="1">IFERROR(__xludf.DUMMYFUNCTION(" VLOOKUP(A4969, IMPORTRANGE(""https://docs.google.com/spreadsheets/d/1QNLbnkR_AongFt22vMfNzfpjZ0CjpI8QI-w0wBnYA1w/"", ""Инфа!A:AA""), 6, FALSE)"),2024)</f>
        <v>2024</v>
      </c>
      <c r="H4891" s="150">
        <v>16600</v>
      </c>
      <c r="I4891" s="151" t="s">
        <v>116</v>
      </c>
      <c r="J4891" s="93" t="s">
        <v>12965</v>
      </c>
      <c r="K4891" s="153"/>
      <c r="L4891" s="153"/>
      <c r="M4891" s="153"/>
      <c r="N4891" s="153"/>
      <c r="O4891" s="153"/>
      <c r="P4891" s="153"/>
      <c r="Q4891" s="153"/>
      <c r="R4891" s="153"/>
      <c r="S4891" s="153"/>
    </row>
    <row r="4892" spans="1:19" ht="225">
      <c r="A4892" s="277" t="s">
        <v>25424</v>
      </c>
      <c r="B4892" s="253" t="s">
        <v>153</v>
      </c>
      <c r="C4892" s="93" t="s">
        <v>12967</v>
      </c>
      <c r="D4892" s="93" t="s">
        <v>12968</v>
      </c>
      <c r="E4892" s="148">
        <f ca="1">IFERROR(__xludf.DUMMYFUNCTION(" VLOOKUP(A4970, IMPORTRANGE(""https://docs.google.com/spreadsheets/d/1fj_Bhi2XPL3siwIh4sx4VRLAe31yD50oKdj5UlRYW0c/"", ""Сводка!A:AA""), 5, FALSE)"),292)</f>
        <v>292</v>
      </c>
      <c r="F4892" s="148" t="s">
        <v>50</v>
      </c>
      <c r="G4892" s="147">
        <f ca="1">IFERROR(__xludf.DUMMYFUNCTION(" VLOOKUP(A4970, IMPORTRANGE(""https://docs.google.com/spreadsheets/d/1QNLbnkR_AongFt22vMfNzfpjZ0CjpI8QI-w0wBnYA1w/"", ""Инфа!A:AA""), 6, FALSE)"),2024)</f>
        <v>2024</v>
      </c>
      <c r="H4892" s="150">
        <v>22500</v>
      </c>
      <c r="I4892" s="151" t="s">
        <v>398</v>
      </c>
      <c r="J4892" s="93" t="s">
        <v>12969</v>
      </c>
      <c r="K4892" s="153"/>
      <c r="L4892" s="153"/>
      <c r="M4892" s="153"/>
      <c r="N4892" s="153"/>
      <c r="O4892" s="153"/>
      <c r="P4892" s="153"/>
      <c r="Q4892" s="153"/>
      <c r="R4892" s="153"/>
      <c r="S4892" s="153"/>
    </row>
    <row r="4893" spans="1:19" ht="131.25">
      <c r="A4893" s="277" t="s">
        <v>25424</v>
      </c>
      <c r="B4893" s="253" t="s">
        <v>400</v>
      </c>
      <c r="C4893" s="93" t="s">
        <v>12970</v>
      </c>
      <c r="D4893" s="93" t="s">
        <v>12971</v>
      </c>
      <c r="E4893" s="148">
        <f ca="1">IFERROR(__xludf.DUMMYFUNCTION(" VLOOKUP(A4971, IMPORTRANGE(""https://docs.google.com/spreadsheets/d/1fj_Bhi2XPL3siwIh4sx4VRLAe31yD50oKdj5UlRYW0c/"", ""Сводка!A:AA""), 5, FALSE)"),208)</f>
        <v>208</v>
      </c>
      <c r="F4893" s="148" t="s">
        <v>415</v>
      </c>
      <c r="G4893" s="147">
        <f ca="1">IFERROR(__xludf.DUMMYFUNCTION(" VLOOKUP(A4971, IMPORTRANGE(""https://docs.google.com/spreadsheets/d/1QNLbnkR_AongFt22vMfNzfpjZ0CjpI8QI-w0wBnYA1w/"", ""Инфа!A:AA""), 6, FALSE)"),2024)</f>
        <v>2024</v>
      </c>
      <c r="H4893" s="150">
        <v>17500</v>
      </c>
      <c r="I4893" s="151" t="s">
        <v>126</v>
      </c>
      <c r="J4893" s="93" t="s">
        <v>12972</v>
      </c>
      <c r="K4893" s="153"/>
      <c r="L4893" s="153"/>
      <c r="M4893" s="153"/>
      <c r="N4893" s="153"/>
      <c r="O4893" s="153"/>
      <c r="P4893" s="153"/>
      <c r="Q4893" s="153"/>
      <c r="R4893" s="153"/>
      <c r="S4893" s="153"/>
    </row>
    <row r="4894" spans="1:19" ht="112.5">
      <c r="A4894" s="277" t="s">
        <v>25424</v>
      </c>
      <c r="B4894" s="253" t="s">
        <v>400</v>
      </c>
      <c r="C4894" s="93" t="s">
        <v>12973</v>
      </c>
      <c r="D4894" s="93" t="s">
        <v>12974</v>
      </c>
      <c r="E4894" s="148">
        <f ca="1">IFERROR(__xludf.DUMMYFUNCTION(" VLOOKUP(A4972, IMPORTRANGE(""https://docs.google.com/spreadsheets/d/1fj_Bhi2XPL3siwIh4sx4VRLAe31yD50oKdj5UlRYW0c/"", ""Сводка!A:AA""), 5, FALSE)"),176)</f>
        <v>176</v>
      </c>
      <c r="F4894" s="148" t="s">
        <v>466</v>
      </c>
      <c r="G4894" s="147">
        <f ca="1">IFERROR(__xludf.DUMMYFUNCTION(" VLOOKUP(A4972, IMPORTRANGE(""https://docs.google.com/spreadsheets/d/1QNLbnkR_AongFt22vMfNzfpjZ0CjpI8QI-w0wBnYA1w/"", ""Инфа!A:AA""), 6, FALSE)"),2024)</f>
        <v>2024</v>
      </c>
      <c r="H4894" s="150">
        <v>10300</v>
      </c>
      <c r="I4894" s="151" t="s">
        <v>171</v>
      </c>
      <c r="J4894" s="93" t="s">
        <v>12975</v>
      </c>
      <c r="K4894" s="153"/>
      <c r="L4894" s="153"/>
      <c r="M4894" s="153"/>
      <c r="N4894" s="153"/>
      <c r="O4894" s="153"/>
      <c r="P4894" s="153"/>
      <c r="Q4894" s="153"/>
      <c r="R4894" s="153"/>
      <c r="S4894" s="153"/>
    </row>
    <row r="4895" spans="1:19" ht="150">
      <c r="A4895" s="277" t="s">
        <v>25424</v>
      </c>
      <c r="B4895" s="253" t="s">
        <v>153</v>
      </c>
      <c r="C4895" s="93" t="s">
        <v>12976</v>
      </c>
      <c r="D4895" s="93" t="s">
        <v>12977</v>
      </c>
      <c r="E4895" s="148">
        <f ca="1">IFERROR(__xludf.DUMMYFUNCTION(" VLOOKUP(A4973, IMPORTRANGE(""https://docs.google.com/spreadsheets/d/1fj_Bhi2XPL3siwIh4sx4VRLAe31yD50oKdj5UlRYW0c/"", ""Сводка!A:AA""), 5, FALSE)"),440)</f>
        <v>440</v>
      </c>
      <c r="F4895" s="148" t="s">
        <v>50</v>
      </c>
      <c r="G4895" s="147">
        <f ca="1">IFERROR(__xludf.DUMMYFUNCTION(" VLOOKUP(A4973, IMPORTRANGE(""https://docs.google.com/spreadsheets/d/1QNLbnkR_AongFt22vMfNzfpjZ0CjpI8QI-w0wBnYA1w/"", ""Инфа!A:AA""), 6, FALSE)"),2024)</f>
        <v>2024</v>
      </c>
      <c r="H4895" s="154">
        <v>31400</v>
      </c>
      <c r="I4895" s="156" t="s">
        <v>370</v>
      </c>
      <c r="J4895" s="93" t="s">
        <v>12978</v>
      </c>
      <c r="K4895" s="153"/>
      <c r="L4895" s="153"/>
      <c r="M4895" s="153"/>
      <c r="N4895" s="153"/>
      <c r="O4895" s="153"/>
      <c r="P4895" s="153"/>
      <c r="Q4895" s="153"/>
      <c r="R4895" s="153"/>
      <c r="S4895" s="153"/>
    </row>
    <row r="4896" spans="1:19" ht="150">
      <c r="A4896" s="277" t="s">
        <v>25424</v>
      </c>
      <c r="B4896" s="253" t="s">
        <v>153</v>
      </c>
      <c r="C4896" s="93" t="s">
        <v>12976</v>
      </c>
      <c r="D4896" s="93" t="s">
        <v>12979</v>
      </c>
      <c r="E4896" s="148">
        <f ca="1">IFERROR(__xludf.DUMMYFUNCTION(" VLOOKUP(A4974, IMPORTRANGE(""https://docs.google.com/spreadsheets/d/1fj_Bhi2XPL3siwIh4sx4VRLAe31yD50oKdj5UlRYW0c/"", ""Сводка!A:AA""), 5, FALSE)"),136)</f>
        <v>136</v>
      </c>
      <c r="F4896" s="148" t="s">
        <v>50</v>
      </c>
      <c r="G4896" s="147">
        <f ca="1">IFERROR(__xludf.DUMMYFUNCTION(" VLOOKUP(A4974, IMPORTRANGE(""https://docs.google.com/spreadsheets/d/1QNLbnkR_AongFt22vMfNzfpjZ0CjpI8QI-w0wBnYA1w/"", ""Инфа!A:AA""), 6, FALSE)"),2024)</f>
        <v>2024</v>
      </c>
      <c r="H4896" s="150">
        <v>9100</v>
      </c>
      <c r="I4896" s="156" t="s">
        <v>370</v>
      </c>
      <c r="J4896" s="93" t="s">
        <v>12980</v>
      </c>
      <c r="K4896" s="153"/>
      <c r="L4896" s="153"/>
      <c r="M4896" s="153"/>
      <c r="N4896" s="153"/>
      <c r="O4896" s="153"/>
      <c r="P4896" s="153"/>
      <c r="Q4896" s="153"/>
      <c r="R4896" s="153"/>
      <c r="S4896" s="153"/>
    </row>
    <row r="4897" spans="1:19" ht="206.25">
      <c r="A4897" s="277" t="s">
        <v>25424</v>
      </c>
      <c r="B4897" s="253" t="s">
        <v>400</v>
      </c>
      <c r="C4897" s="93" t="s">
        <v>12981</v>
      </c>
      <c r="D4897" s="93" t="s">
        <v>12982</v>
      </c>
      <c r="E4897" s="148">
        <f ca="1">IFERROR(__xludf.DUMMYFUNCTION(" VLOOKUP(A4975, IMPORTRANGE(""https://docs.google.com/spreadsheets/d/1fj_Bhi2XPL3siwIh4sx4VRLAe31yD50oKdj5UlRYW0c/"", ""Сводка!A:AA""), 5, FALSE)"),168)</f>
        <v>168</v>
      </c>
      <c r="F4897" s="148" t="s">
        <v>403</v>
      </c>
      <c r="G4897" s="147">
        <f ca="1">IFERROR(__xludf.DUMMYFUNCTION(" VLOOKUP(A4975, IMPORTRANGE(""https://docs.google.com/spreadsheets/d/1QNLbnkR_AongFt22vMfNzfpjZ0CjpI8QI-w0wBnYA1w/"", ""Инфа!A:AA""), 6, FALSE)"),2024)</f>
        <v>2024</v>
      </c>
      <c r="H4897" s="150">
        <v>15100</v>
      </c>
      <c r="I4897" s="151" t="s">
        <v>72</v>
      </c>
      <c r="J4897" s="93" t="s">
        <v>12983</v>
      </c>
      <c r="K4897" s="153"/>
      <c r="L4897" s="153"/>
      <c r="M4897" s="153"/>
      <c r="N4897" s="153"/>
      <c r="O4897" s="153"/>
      <c r="P4897" s="153"/>
      <c r="Q4897" s="153"/>
      <c r="R4897" s="153"/>
      <c r="S4897" s="153"/>
    </row>
    <row r="4898" spans="1:19" ht="168.75">
      <c r="A4898" s="277" t="s">
        <v>25424</v>
      </c>
      <c r="B4898" s="253" t="s">
        <v>400</v>
      </c>
      <c r="C4898" s="93" t="s">
        <v>12984</v>
      </c>
      <c r="D4898" s="93" t="s">
        <v>2084</v>
      </c>
      <c r="E4898" s="148">
        <f ca="1">IFERROR(__xludf.DUMMYFUNCTION(" VLOOKUP(A4976, IMPORTRANGE(""https://docs.google.com/spreadsheets/d/1fj_Bhi2XPL3siwIh4sx4VRLAe31yD50oKdj5UlRYW0c/"", ""Сводка!A:AA""), 5, FALSE)"),108)</f>
        <v>108</v>
      </c>
      <c r="F4898" s="148" t="s">
        <v>403</v>
      </c>
      <c r="G4898" s="147">
        <f ca="1">IFERROR(__xludf.DUMMYFUNCTION(" VLOOKUP(A4976, IMPORTRANGE(""https://docs.google.com/spreadsheets/d/1QNLbnkR_AongFt22vMfNzfpjZ0CjpI8QI-w0wBnYA1w/"", ""Инфа!A:AA""), 6, FALSE)"),2024)</f>
        <v>2024</v>
      </c>
      <c r="H4898" s="150">
        <v>11500</v>
      </c>
      <c r="I4898" s="151" t="s">
        <v>18</v>
      </c>
      <c r="J4898" s="93" t="s">
        <v>12985</v>
      </c>
      <c r="K4898" s="153"/>
      <c r="L4898" s="153"/>
      <c r="M4898" s="153"/>
      <c r="N4898" s="153"/>
      <c r="O4898" s="153"/>
      <c r="P4898" s="153"/>
      <c r="Q4898" s="153"/>
      <c r="R4898" s="153"/>
      <c r="S4898" s="153"/>
    </row>
    <row r="4899" spans="1:19" ht="93.75">
      <c r="A4899" s="277" t="s">
        <v>25424</v>
      </c>
      <c r="B4899" s="253" t="s">
        <v>153</v>
      </c>
      <c r="C4899" s="93" t="s">
        <v>12986</v>
      </c>
      <c r="D4899" s="93" t="s">
        <v>12987</v>
      </c>
      <c r="E4899" s="148">
        <f ca="1">IFERROR(__xludf.DUMMYFUNCTION(" VLOOKUP(A4977, IMPORTRANGE(""https://docs.google.com/spreadsheets/d/1fj_Bhi2XPL3siwIh4sx4VRLAe31yD50oKdj5UlRYW0c/"", ""Сводка!A:AA""), 5, FALSE)"),160)</f>
        <v>160</v>
      </c>
      <c r="F4899" s="148" t="s">
        <v>165</v>
      </c>
      <c r="G4899" s="147">
        <f ca="1">IFERROR(__xludf.DUMMYFUNCTION(" VLOOKUP(A4977, IMPORTRANGE(""https://docs.google.com/spreadsheets/d/1QNLbnkR_AongFt22vMfNzfpjZ0CjpI8QI-w0wBnYA1w/"", ""Инфа!A:AA""), 6, FALSE)"),2024)</f>
        <v>2024</v>
      </c>
      <c r="H4899" s="150">
        <v>9800</v>
      </c>
      <c r="I4899" s="151" t="s">
        <v>274</v>
      </c>
      <c r="J4899" s="93" t="s">
        <v>12988</v>
      </c>
      <c r="K4899" s="153"/>
      <c r="L4899" s="153"/>
      <c r="M4899" s="153"/>
      <c r="N4899" s="153"/>
      <c r="O4899" s="153"/>
      <c r="P4899" s="153"/>
      <c r="Q4899" s="153"/>
      <c r="R4899" s="153"/>
      <c r="S4899" s="153"/>
    </row>
    <row r="4900" spans="1:19" ht="262.5">
      <c r="A4900" s="277" t="s">
        <v>25424</v>
      </c>
      <c r="B4900" s="253" t="s">
        <v>400</v>
      </c>
      <c r="C4900" s="93" t="s">
        <v>12989</v>
      </c>
      <c r="D4900" s="93" t="s">
        <v>12990</v>
      </c>
      <c r="E4900" s="148">
        <f ca="1">IFERROR(__xludf.DUMMYFUNCTION(" VLOOKUP(A4978, IMPORTRANGE(""https://docs.google.com/spreadsheets/d/1fj_Bhi2XPL3siwIh4sx4VRLAe31yD50oKdj5UlRYW0c/"", ""Сводка!A:AA""), 5, FALSE)"),164)</f>
        <v>164</v>
      </c>
      <c r="F4900" s="148" t="s">
        <v>403</v>
      </c>
      <c r="G4900" s="147">
        <f ca="1">IFERROR(__xludf.DUMMYFUNCTION(" VLOOKUP(A4978, IMPORTRANGE(""https://docs.google.com/spreadsheets/d/1QNLbnkR_AongFt22vMfNzfpjZ0CjpI8QI-w0wBnYA1w/"", ""Инфа!A:AA""), 6, FALSE)"),2024)</f>
        <v>2024</v>
      </c>
      <c r="H4900" s="150">
        <v>14800</v>
      </c>
      <c r="I4900" s="151" t="s">
        <v>1653</v>
      </c>
      <c r="J4900" s="93" t="s">
        <v>12991</v>
      </c>
      <c r="K4900" s="153"/>
      <c r="L4900" s="153"/>
      <c r="M4900" s="153"/>
      <c r="N4900" s="153"/>
      <c r="O4900" s="153"/>
      <c r="P4900" s="153"/>
      <c r="Q4900" s="153"/>
      <c r="R4900" s="153"/>
      <c r="S4900" s="153"/>
    </row>
    <row r="4901" spans="1:19" ht="243.75">
      <c r="A4901" s="277" t="s">
        <v>25424</v>
      </c>
      <c r="B4901" s="253" t="s">
        <v>400</v>
      </c>
      <c r="C4901" s="93" t="s">
        <v>12992</v>
      </c>
      <c r="D4901" s="93" t="s">
        <v>12993</v>
      </c>
      <c r="E4901" s="148">
        <f ca="1">IFERROR(__xludf.DUMMYFUNCTION(" VLOOKUP(A4979, IMPORTRANGE(""https://docs.google.com/spreadsheets/d/1fj_Bhi2XPL3siwIh4sx4VRLAe31yD50oKdj5UlRYW0c/"", ""Сводка!A:AA""), 5, FALSE)"),124)</f>
        <v>124</v>
      </c>
      <c r="F4901" s="148" t="s">
        <v>403</v>
      </c>
      <c r="G4901" s="147">
        <f ca="1">IFERROR(__xludf.DUMMYFUNCTION(" VLOOKUP(A4979, IMPORTRANGE(""https://docs.google.com/spreadsheets/d/1QNLbnkR_AongFt22vMfNzfpjZ0CjpI8QI-w0wBnYA1w/"", ""Инфа!A:AA""), 6, FALSE)"),2024)</f>
        <v>2024</v>
      </c>
      <c r="H4901" s="150">
        <v>8700</v>
      </c>
      <c r="I4901" s="151" t="s">
        <v>67</v>
      </c>
      <c r="J4901" s="93" t="s">
        <v>12994</v>
      </c>
      <c r="K4901" s="153"/>
      <c r="L4901" s="153"/>
      <c r="M4901" s="153"/>
      <c r="N4901" s="153"/>
      <c r="O4901" s="153"/>
      <c r="P4901" s="153"/>
      <c r="Q4901" s="153"/>
      <c r="R4901" s="153"/>
      <c r="S4901" s="153"/>
    </row>
    <row r="4902" spans="1:19" ht="56.25">
      <c r="A4902" s="277" t="s">
        <v>25424</v>
      </c>
      <c r="B4902" s="253" t="s">
        <v>400</v>
      </c>
      <c r="C4902" s="93" t="s">
        <v>12995</v>
      </c>
      <c r="D4902" s="93" t="s">
        <v>12996</v>
      </c>
      <c r="E4902" s="148">
        <f ca="1">IFERROR(__xludf.DUMMYFUNCTION(" VLOOKUP(A4980, IMPORTRANGE(""https://docs.google.com/spreadsheets/d/1fj_Bhi2XPL3siwIh4sx4VRLAe31yD50oKdj5UlRYW0c/"", ""Сводка!A:AA""), 5, FALSE)"),218)</f>
        <v>218</v>
      </c>
      <c r="F4902" s="148" t="s">
        <v>415</v>
      </c>
      <c r="G4902" s="147">
        <f ca="1">IFERROR(__xludf.DUMMYFUNCTION(" VLOOKUP(A4980, IMPORTRANGE(""https://docs.google.com/spreadsheets/d/1QNLbnkR_AongFt22vMfNzfpjZ0CjpI8QI-w0wBnYA1w/"", ""Инфа!A:AA""), 6, FALSE)"),2024)</f>
        <v>2024</v>
      </c>
      <c r="H4902" s="150">
        <v>18100</v>
      </c>
      <c r="I4902" s="151" t="s">
        <v>8978</v>
      </c>
      <c r="J4902" s="93" t="s">
        <v>12997</v>
      </c>
      <c r="K4902" s="153"/>
      <c r="L4902" s="153"/>
      <c r="M4902" s="153"/>
      <c r="N4902" s="153"/>
      <c r="O4902" s="153"/>
      <c r="P4902" s="153"/>
      <c r="Q4902" s="153"/>
      <c r="R4902" s="153"/>
      <c r="S4902" s="153"/>
    </row>
    <row r="4903" spans="1:19" ht="281.25">
      <c r="A4903" s="277" t="s">
        <v>25424</v>
      </c>
      <c r="B4903" s="253" t="s">
        <v>12998</v>
      </c>
      <c r="C4903" s="93" t="s">
        <v>12999</v>
      </c>
      <c r="D4903" s="93" t="s">
        <v>13000</v>
      </c>
      <c r="E4903" s="148">
        <f ca="1">IFERROR(__xludf.DUMMYFUNCTION(" VLOOKUP(A4981, IMPORTRANGE(""https://docs.google.com/spreadsheets/d/1fj_Bhi2XPL3siwIh4sx4VRLAe31yD50oKdj5UlRYW0c/"", ""Сводка!A:AA""), 5, FALSE)"),400)</f>
        <v>400</v>
      </c>
      <c r="F4903" s="148" t="s">
        <v>13001</v>
      </c>
      <c r="G4903" s="147">
        <f ca="1">IFERROR(__xludf.DUMMYFUNCTION(" VLOOKUP(A4981, IMPORTRANGE(""https://docs.google.com/spreadsheets/d/1QNLbnkR_AongFt22vMfNzfpjZ0CjpI8QI-w0wBnYA1w/"", ""Инфа!A:AA""), 6, FALSE)"),2024)</f>
        <v>2024</v>
      </c>
      <c r="H4903" s="154">
        <v>17000</v>
      </c>
      <c r="I4903" s="151" t="s">
        <v>1938</v>
      </c>
      <c r="J4903" s="93" t="s">
        <v>13002</v>
      </c>
      <c r="K4903" s="153"/>
      <c r="L4903" s="153"/>
      <c r="M4903" s="153"/>
      <c r="N4903" s="153"/>
      <c r="O4903" s="153"/>
      <c r="P4903" s="153"/>
      <c r="Q4903" s="153"/>
      <c r="R4903" s="153"/>
      <c r="S4903" s="153"/>
    </row>
    <row r="4904" spans="1:19" ht="131.25">
      <c r="A4904" s="277" t="s">
        <v>25424</v>
      </c>
      <c r="B4904" s="253" t="s">
        <v>400</v>
      </c>
      <c r="C4904" s="93" t="s">
        <v>13003</v>
      </c>
      <c r="D4904" s="93" t="s">
        <v>13004</v>
      </c>
      <c r="E4904" s="148">
        <f ca="1">IFERROR(__xludf.DUMMYFUNCTION(" VLOOKUP(A4982, IMPORTRANGE(""https://docs.google.com/spreadsheets/d/1fj_Bhi2XPL3siwIh4sx4VRLAe31yD50oKdj5UlRYW0c/"", ""Сводка!A:AA""), 5, FALSE)"),452)</f>
        <v>452</v>
      </c>
      <c r="F4904" s="148" t="s">
        <v>415</v>
      </c>
      <c r="G4904" s="147">
        <f ca="1">IFERROR(__xludf.DUMMYFUNCTION(" VLOOKUP(A4982, IMPORTRANGE(""https://docs.google.com/spreadsheets/d/1QNLbnkR_AongFt22vMfNzfpjZ0CjpI8QI-w0wBnYA1w/"", ""Инфа!A:AA""), 6, FALSE)"),2024)</f>
        <v>2024</v>
      </c>
      <c r="H4904" s="154">
        <v>32100</v>
      </c>
      <c r="I4904" s="151" t="s">
        <v>161</v>
      </c>
      <c r="J4904" s="93" t="s">
        <v>13005</v>
      </c>
      <c r="K4904" s="153"/>
      <c r="L4904" s="153"/>
      <c r="M4904" s="153"/>
      <c r="N4904" s="153"/>
      <c r="O4904" s="153"/>
      <c r="P4904" s="153"/>
      <c r="Q4904" s="153"/>
      <c r="R4904" s="153"/>
      <c r="S4904" s="153"/>
    </row>
    <row r="4905" spans="1:19" ht="300">
      <c r="A4905" s="277" t="s">
        <v>25424</v>
      </c>
      <c r="B4905" s="253" t="s">
        <v>153</v>
      </c>
      <c r="C4905" s="93" t="s">
        <v>13006</v>
      </c>
      <c r="D4905" s="93" t="s">
        <v>13007</v>
      </c>
      <c r="E4905" s="148">
        <f ca="1">IFERROR(__xludf.DUMMYFUNCTION(" VLOOKUP(A4983, IMPORTRANGE(""https://docs.google.com/spreadsheets/d/1fj_Bhi2XPL3siwIh4sx4VRLAe31yD50oKdj5UlRYW0c/"", ""Сводка!A:AA""), 5, FALSE)"),248)</f>
        <v>248</v>
      </c>
      <c r="F4905" s="148" t="s">
        <v>165</v>
      </c>
      <c r="G4905" s="147">
        <f ca="1">IFERROR(__xludf.DUMMYFUNCTION(" VLOOKUP(A4983, IMPORTRANGE(""https://docs.google.com/spreadsheets/d/1QNLbnkR_AongFt22vMfNzfpjZ0CjpI8QI-w0wBnYA1w/"", ""Инфа!A:AA""), 6, FALSE)"),2024)</f>
        <v>2024</v>
      </c>
      <c r="H4905" s="150">
        <v>19900</v>
      </c>
      <c r="I4905" s="151" t="s">
        <v>18</v>
      </c>
      <c r="J4905" s="93" t="s">
        <v>13008</v>
      </c>
      <c r="K4905" s="153"/>
      <c r="L4905" s="153"/>
      <c r="M4905" s="153"/>
      <c r="N4905" s="153"/>
      <c r="O4905" s="153"/>
      <c r="P4905" s="153"/>
      <c r="Q4905" s="153"/>
      <c r="R4905" s="153"/>
      <c r="S4905" s="153"/>
    </row>
    <row r="4906" spans="1:19" ht="243.75">
      <c r="A4906" s="277" t="s">
        <v>25424</v>
      </c>
      <c r="B4906" s="253" t="s">
        <v>153</v>
      </c>
      <c r="C4906" s="93" t="s">
        <v>13009</v>
      </c>
      <c r="D4906" s="93" t="s">
        <v>13010</v>
      </c>
      <c r="E4906" s="148">
        <f ca="1">IFERROR(__xludf.DUMMYFUNCTION(" VLOOKUP(A4984, IMPORTRANGE(""https://docs.google.com/spreadsheets/d/1fj_Bhi2XPL3siwIh4sx4VRLAe31yD50oKdj5UlRYW0c/"", ""Сводка!A:AA""), 5, FALSE)"),152)</f>
        <v>152</v>
      </c>
      <c r="F4906" s="148" t="s">
        <v>50</v>
      </c>
      <c r="G4906" s="147">
        <f ca="1">IFERROR(__xludf.DUMMYFUNCTION(" VLOOKUP(A4984, IMPORTRANGE(""https://docs.google.com/spreadsheets/d/1QNLbnkR_AongFt22vMfNzfpjZ0CjpI8QI-w0wBnYA1w/"", ""Инфа!A:AA""), 6, FALSE)"),2024)</f>
        <v>2024</v>
      </c>
      <c r="H4906" s="150">
        <v>9600</v>
      </c>
      <c r="I4906" s="151" t="s">
        <v>7035</v>
      </c>
      <c r="J4906" s="93" t="s">
        <v>13011</v>
      </c>
      <c r="K4906" s="153"/>
      <c r="L4906" s="153"/>
      <c r="M4906" s="153"/>
      <c r="N4906" s="153"/>
      <c r="O4906" s="153"/>
      <c r="P4906" s="153"/>
      <c r="Q4906" s="153"/>
      <c r="R4906" s="153"/>
      <c r="S4906" s="153"/>
    </row>
    <row r="4907" spans="1:19" ht="37.5">
      <c r="A4907" s="277" t="s">
        <v>25424</v>
      </c>
      <c r="B4907" s="253" t="s">
        <v>400</v>
      </c>
      <c r="C4907" s="93" t="s">
        <v>13012</v>
      </c>
      <c r="D4907" s="93" t="s">
        <v>13013</v>
      </c>
      <c r="E4907" s="148">
        <f ca="1">IFERROR(__xludf.DUMMYFUNCTION(" VLOOKUP(A4985, IMPORTRANGE(""https://docs.google.com/spreadsheets/d/1fj_Bhi2XPL3siwIh4sx4VRLAe31yD50oKdj5UlRYW0c/"", ""Сводка!A:AA""), 5, FALSE)"),400)</f>
        <v>400</v>
      </c>
      <c r="F4907" s="148" t="s">
        <v>466</v>
      </c>
      <c r="G4907" s="147">
        <f ca="1">IFERROR(__xludf.DUMMYFUNCTION(" VLOOKUP(A4985, IMPORTRANGE(""https://docs.google.com/spreadsheets/d/1QNLbnkR_AongFt22vMfNzfpjZ0CjpI8QI-w0wBnYA1w/"", ""Инфа!A:AA""), 6, FALSE)"),2024)</f>
        <v>2024</v>
      </c>
      <c r="H4907" s="154">
        <v>17000</v>
      </c>
      <c r="I4907" s="156" t="s">
        <v>554</v>
      </c>
      <c r="J4907" s="93"/>
      <c r="K4907" s="153"/>
      <c r="L4907" s="153"/>
      <c r="M4907" s="153"/>
      <c r="N4907" s="153"/>
      <c r="O4907" s="153"/>
      <c r="P4907" s="153"/>
      <c r="Q4907" s="153"/>
      <c r="R4907" s="153"/>
      <c r="S4907" s="153"/>
    </row>
    <row r="4908" spans="1:19" ht="37.5">
      <c r="A4908" s="277" t="s">
        <v>25424</v>
      </c>
      <c r="B4908" s="253" t="s">
        <v>400</v>
      </c>
      <c r="C4908" s="93" t="s">
        <v>13012</v>
      </c>
      <c r="D4908" s="93" t="s">
        <v>13014</v>
      </c>
      <c r="E4908" s="148">
        <f ca="1">IFERROR(__xludf.DUMMYFUNCTION(" VLOOKUP(A4986, IMPORTRANGE(""https://docs.google.com/spreadsheets/d/1fj_Bhi2XPL3siwIh4sx4VRLAe31yD50oKdj5UlRYW0c/"", ""Сводка!A:AA""), 5, FALSE)"),368)</f>
        <v>368</v>
      </c>
      <c r="F4908" s="148" t="s">
        <v>466</v>
      </c>
      <c r="G4908" s="147">
        <f ca="1">IFERROR(__xludf.DUMMYFUNCTION(" VLOOKUP(A4986, IMPORTRANGE(""https://docs.google.com/spreadsheets/d/1QNLbnkR_AongFt22vMfNzfpjZ0CjpI8QI-w0wBnYA1w/"", ""Инфа!A:AA""), 6, FALSE)"),2024)</f>
        <v>2024</v>
      </c>
      <c r="H4908" s="154">
        <v>27100</v>
      </c>
      <c r="I4908" s="156" t="s">
        <v>554</v>
      </c>
      <c r="J4908" s="93"/>
      <c r="K4908" s="153"/>
      <c r="L4908" s="153"/>
      <c r="M4908" s="153"/>
      <c r="N4908" s="153"/>
      <c r="O4908" s="153"/>
      <c r="P4908" s="153"/>
      <c r="Q4908" s="153"/>
      <c r="R4908" s="153"/>
      <c r="S4908" s="153"/>
    </row>
    <row r="4909" spans="1:19" ht="37.5">
      <c r="A4909" s="277" t="s">
        <v>25424</v>
      </c>
      <c r="B4909" s="253" t="s">
        <v>153</v>
      </c>
      <c r="C4909" s="93" t="s">
        <v>13012</v>
      </c>
      <c r="D4909" s="93" t="s">
        <v>13015</v>
      </c>
      <c r="E4909" s="148">
        <f ca="1">IFERROR(__xludf.DUMMYFUNCTION(" VLOOKUP(A4987, IMPORTRANGE(""https://docs.google.com/spreadsheets/d/1fj_Bhi2XPL3siwIh4sx4VRLAe31yD50oKdj5UlRYW0c/"", ""Сводка!A:AA""), 5, FALSE)"),396)</f>
        <v>396</v>
      </c>
      <c r="F4909" s="148" t="s">
        <v>456</v>
      </c>
      <c r="G4909" s="147">
        <f ca="1">IFERROR(__xludf.DUMMYFUNCTION(" VLOOKUP(A4987, IMPORTRANGE(""https://docs.google.com/spreadsheets/d/1QNLbnkR_AongFt22vMfNzfpjZ0CjpI8QI-w0wBnYA1w/"", ""Инфа!A:AA""), 6, FALSE)"),2024)</f>
        <v>2024</v>
      </c>
      <c r="H4909" s="154">
        <v>16900</v>
      </c>
      <c r="I4909" s="156" t="s">
        <v>554</v>
      </c>
      <c r="J4909" s="93"/>
      <c r="K4909" s="153"/>
      <c r="L4909" s="153"/>
      <c r="M4909" s="153"/>
      <c r="N4909" s="153"/>
      <c r="O4909" s="153"/>
      <c r="P4909" s="153"/>
      <c r="Q4909" s="153"/>
      <c r="R4909" s="153"/>
      <c r="S4909" s="153"/>
    </row>
    <row r="4910" spans="1:19" ht="37.5">
      <c r="A4910" s="277" t="s">
        <v>25424</v>
      </c>
      <c r="B4910" s="253" t="s">
        <v>153</v>
      </c>
      <c r="C4910" s="93" t="s">
        <v>13012</v>
      </c>
      <c r="D4910" s="173" t="s">
        <v>13016</v>
      </c>
      <c r="E4910" s="148">
        <f ca="1">IFERROR(__xludf.DUMMYFUNCTION(" VLOOKUP(A4988, IMPORTRANGE(""https://docs.google.com/spreadsheets/d/1fj_Bhi2XPL3siwIh4sx4VRLAe31yD50oKdj5UlRYW0c/"", ""Сводка!A:AA""), 5, FALSE)"),664)</f>
        <v>664</v>
      </c>
      <c r="F4910" s="148" t="s">
        <v>456</v>
      </c>
      <c r="G4910" s="147">
        <f ca="1">IFERROR(__xludf.DUMMYFUNCTION(" VLOOKUP(A4988, IMPORTRANGE(""https://docs.google.com/spreadsheets/d/1QNLbnkR_AongFt22vMfNzfpjZ0CjpI8QI-w0wBnYA1w/"", ""Инфа!A:AA""), 6, FALSE)"),2024)</f>
        <v>2024</v>
      </c>
      <c r="H4910" s="150">
        <v>24900</v>
      </c>
      <c r="I4910" s="156" t="s">
        <v>554</v>
      </c>
      <c r="J4910" s="93"/>
      <c r="K4910" s="153"/>
      <c r="L4910" s="153"/>
      <c r="M4910" s="153"/>
      <c r="N4910" s="153"/>
      <c r="O4910" s="153"/>
      <c r="P4910" s="153"/>
      <c r="Q4910" s="153"/>
      <c r="R4910" s="153"/>
      <c r="S4910" s="153"/>
    </row>
    <row r="4911" spans="1:19" ht="56.25">
      <c r="A4911" s="277" t="s">
        <v>25424</v>
      </c>
      <c r="B4911" s="253" t="s">
        <v>400</v>
      </c>
      <c r="C4911" s="93" t="s">
        <v>13012</v>
      </c>
      <c r="D4911" s="93" t="s">
        <v>13017</v>
      </c>
      <c r="E4911" s="148">
        <f ca="1">IFERROR(__xludf.DUMMYFUNCTION(" VLOOKUP(A4989, IMPORTRANGE(""https://docs.google.com/spreadsheets/d/1fj_Bhi2XPL3siwIh4sx4VRLAe31yD50oKdj5UlRYW0c/"", ""Сводка!A:AA""), 5, FALSE)"),400)</f>
        <v>400</v>
      </c>
      <c r="F4911" s="148" t="s">
        <v>466</v>
      </c>
      <c r="G4911" s="147">
        <f ca="1">IFERROR(__xludf.DUMMYFUNCTION(" VLOOKUP(A4989, IMPORTRANGE(""https://docs.google.com/spreadsheets/d/1QNLbnkR_AongFt22vMfNzfpjZ0CjpI8QI-w0wBnYA1w/"", ""Инфа!A:AA""), 6, FALSE)"),2024)</f>
        <v>2024</v>
      </c>
      <c r="H4911" s="154">
        <v>17000</v>
      </c>
      <c r="I4911" s="156" t="s">
        <v>554</v>
      </c>
      <c r="J4911" s="93"/>
      <c r="K4911" s="153"/>
      <c r="L4911" s="153"/>
      <c r="M4911" s="153"/>
      <c r="N4911" s="153"/>
      <c r="O4911" s="153"/>
      <c r="P4911" s="153"/>
      <c r="Q4911" s="153"/>
      <c r="R4911" s="153"/>
      <c r="S4911" s="153"/>
    </row>
    <row r="4912" spans="1:19" ht="168.75">
      <c r="A4912" s="277" t="s">
        <v>25424</v>
      </c>
      <c r="B4912" s="253" t="s">
        <v>400</v>
      </c>
      <c r="C4912" s="93" t="s">
        <v>13012</v>
      </c>
      <c r="D4912" s="93" t="s">
        <v>13018</v>
      </c>
      <c r="E4912" s="148">
        <f ca="1">IFERROR(__xludf.DUMMYFUNCTION(" VLOOKUP(A4990, IMPORTRANGE(""https://docs.google.com/spreadsheets/d/1fj_Bhi2XPL3siwIh4sx4VRLAe31yD50oKdj5UlRYW0c/"", ""Сводка!A:AA""), 5, FALSE)"),164)</f>
        <v>164</v>
      </c>
      <c r="F4912" s="148" t="s">
        <v>466</v>
      </c>
      <c r="G4912" s="147">
        <f ca="1">IFERROR(__xludf.DUMMYFUNCTION(" VLOOKUP(A4990, IMPORTRANGE(""https://docs.google.com/spreadsheets/d/1QNLbnkR_AongFt22vMfNzfpjZ0CjpI8QI-w0wBnYA1w/"", ""Инфа!A:AA""), 6, FALSE)"),2024)</f>
        <v>2024</v>
      </c>
      <c r="H4912" s="150">
        <v>9900</v>
      </c>
      <c r="I4912" s="156" t="s">
        <v>554</v>
      </c>
      <c r="J4912" s="93" t="s">
        <v>13019</v>
      </c>
      <c r="K4912" s="153"/>
      <c r="L4912" s="153"/>
      <c r="M4912" s="153"/>
      <c r="N4912" s="153"/>
      <c r="O4912" s="153"/>
      <c r="P4912" s="153"/>
      <c r="Q4912" s="153"/>
      <c r="R4912" s="153"/>
      <c r="S4912" s="153"/>
    </row>
    <row r="4913" spans="1:19" ht="37.5">
      <c r="A4913" s="277" t="s">
        <v>25424</v>
      </c>
      <c r="B4913" s="253" t="s">
        <v>153</v>
      </c>
      <c r="C4913" s="93" t="s">
        <v>13012</v>
      </c>
      <c r="D4913" s="93" t="s">
        <v>13020</v>
      </c>
      <c r="E4913" s="148" t="e">
        <f>#REF!</f>
        <v>#REF!</v>
      </c>
      <c r="F4913" s="148" t="s">
        <v>456</v>
      </c>
      <c r="G4913" s="147">
        <f ca="1">IFERROR(__xludf.DUMMYFUNCTION(" VLOOKUP(A4991, IMPORTRANGE(""https://docs.google.com/spreadsheets/d/1QNLbnkR_AongFt22vMfNzfpjZ0CjpI8QI-w0wBnYA1w/"", ""Инфа!A:AA""), 6, FALSE)"),2024)</f>
        <v>2024</v>
      </c>
      <c r="H4913" s="150">
        <v>10100</v>
      </c>
      <c r="I4913" s="151" t="s">
        <v>819</v>
      </c>
      <c r="J4913" s="93"/>
      <c r="K4913" s="153"/>
      <c r="L4913" s="153"/>
      <c r="M4913" s="153"/>
      <c r="N4913" s="153"/>
      <c r="O4913" s="153"/>
      <c r="P4913" s="153"/>
      <c r="Q4913" s="153"/>
      <c r="R4913" s="153"/>
      <c r="S4913" s="153"/>
    </row>
    <row r="4914" spans="1:19" ht="112.5">
      <c r="A4914" s="277" t="s">
        <v>25424</v>
      </c>
      <c r="B4914" s="253" t="s">
        <v>153</v>
      </c>
      <c r="C4914" s="93" t="s">
        <v>13012</v>
      </c>
      <c r="D4914" s="93" t="s">
        <v>13021</v>
      </c>
      <c r="E4914" s="148">
        <f ca="1">IFERROR(__xludf.DUMMYFUNCTION(" VLOOKUP(A4992, IMPORTRANGE(""https://docs.google.com/spreadsheets/d/1fj_Bhi2XPL3siwIh4sx4VRLAe31yD50oKdj5UlRYW0c/"", ""Сводка!A:AA""), 5, FALSE)"),236)</f>
        <v>236</v>
      </c>
      <c r="F4914" s="148" t="s">
        <v>50</v>
      </c>
      <c r="G4914" s="147">
        <f ca="1">IFERROR(__xludf.DUMMYFUNCTION(" VLOOKUP(A4992, IMPORTRANGE(""https://docs.google.com/spreadsheets/d/1QNLbnkR_AongFt22vMfNzfpjZ0CjpI8QI-w0wBnYA1w/"", ""Инфа!A:AA""), 6, FALSE)"),2024)</f>
        <v>2024</v>
      </c>
      <c r="H4914" s="150">
        <v>12100</v>
      </c>
      <c r="I4914" s="156" t="s">
        <v>554</v>
      </c>
      <c r="J4914" s="93" t="s">
        <v>13022</v>
      </c>
      <c r="K4914" s="153"/>
      <c r="L4914" s="153"/>
      <c r="M4914" s="153"/>
      <c r="N4914" s="153"/>
      <c r="O4914" s="153"/>
      <c r="P4914" s="153"/>
      <c r="Q4914" s="153"/>
      <c r="R4914" s="153"/>
      <c r="S4914" s="153"/>
    </row>
    <row r="4915" spans="1:19" ht="37.5">
      <c r="A4915" s="277" t="s">
        <v>25424</v>
      </c>
      <c r="B4915" s="253" t="s">
        <v>153</v>
      </c>
      <c r="C4915" s="93" t="s">
        <v>13012</v>
      </c>
      <c r="D4915" s="93" t="s">
        <v>13023</v>
      </c>
      <c r="E4915" s="148">
        <f ca="1">IFERROR(__xludf.DUMMYFUNCTION(" VLOOKUP(A4993, IMPORTRANGE(""https://docs.google.com/spreadsheets/d/1fj_Bhi2XPL3siwIh4sx4VRLAe31yD50oKdj5UlRYW0c/"", ""Сводка!A:AA""), 5, FALSE)"),220)</f>
        <v>220</v>
      </c>
      <c r="F4915" s="148" t="s">
        <v>50</v>
      </c>
      <c r="G4915" s="147">
        <f ca="1">IFERROR(__xludf.DUMMYFUNCTION(" VLOOKUP(A4993, IMPORTRANGE(""https://docs.google.com/spreadsheets/d/1QNLbnkR_AongFt22vMfNzfpjZ0CjpI8QI-w0wBnYA1w/"", ""Инфа!A:AA""), 6, FALSE)"),2024)</f>
        <v>2024</v>
      </c>
      <c r="H4915" s="150">
        <v>11600</v>
      </c>
      <c r="I4915" s="156" t="s">
        <v>554</v>
      </c>
      <c r="J4915" s="93"/>
      <c r="K4915" s="153"/>
      <c r="L4915" s="153"/>
      <c r="M4915" s="153"/>
      <c r="N4915" s="153"/>
      <c r="O4915" s="153"/>
      <c r="P4915" s="153"/>
      <c r="Q4915" s="153"/>
      <c r="R4915" s="153"/>
      <c r="S4915" s="153"/>
    </row>
    <row r="4916" spans="1:19" ht="131.25">
      <c r="A4916" s="277" t="s">
        <v>25424</v>
      </c>
      <c r="B4916" s="253" t="s">
        <v>400</v>
      </c>
      <c r="C4916" s="93" t="s">
        <v>13024</v>
      </c>
      <c r="D4916" s="93" t="s">
        <v>13025</v>
      </c>
      <c r="E4916" s="148">
        <f ca="1">IFERROR(__xludf.DUMMYFUNCTION(" VLOOKUP(A4994, IMPORTRANGE(""https://docs.google.com/spreadsheets/d/1fj_Bhi2XPL3siwIh4sx4VRLAe31yD50oKdj5UlRYW0c/"", ""Сводка!A:AA""), 5, FALSE)"),198)</f>
        <v>198</v>
      </c>
      <c r="F4916" s="148" t="s">
        <v>1352</v>
      </c>
      <c r="G4916" s="147">
        <f ca="1">IFERROR(__xludf.DUMMYFUNCTION(" VLOOKUP(A4994, IMPORTRANGE(""https://docs.google.com/spreadsheets/d/1QNLbnkR_AongFt22vMfNzfpjZ0CjpI8QI-w0wBnYA1w/"", ""Инфа!A:AA""), 6, FALSE)"),2024)</f>
        <v>2024</v>
      </c>
      <c r="H4916" s="150">
        <v>10900</v>
      </c>
      <c r="I4916" s="151" t="s">
        <v>138</v>
      </c>
      <c r="J4916" s="93" t="s">
        <v>13026</v>
      </c>
      <c r="K4916" s="153"/>
      <c r="L4916" s="153"/>
      <c r="M4916" s="153"/>
      <c r="N4916" s="153"/>
      <c r="O4916" s="153"/>
      <c r="P4916" s="153"/>
      <c r="Q4916" s="153"/>
      <c r="R4916" s="153"/>
      <c r="S4916" s="153"/>
    </row>
    <row r="4917" spans="1:19" ht="112.5">
      <c r="A4917" s="277" t="s">
        <v>25424</v>
      </c>
      <c r="B4917" s="253" t="s">
        <v>400</v>
      </c>
      <c r="C4917" s="93" t="s">
        <v>13027</v>
      </c>
      <c r="D4917" s="93" t="s">
        <v>13028</v>
      </c>
      <c r="E4917" s="148">
        <f ca="1">IFERROR(__xludf.DUMMYFUNCTION(" VLOOKUP(A4995, IMPORTRANGE(""https://docs.google.com/spreadsheets/d/1fj_Bhi2XPL3siwIh4sx4VRLAe31yD50oKdj5UlRYW0c/"", ""Сводка!A:AA""), 5, FALSE)"),104)</f>
        <v>104</v>
      </c>
      <c r="F4917" s="148" t="s">
        <v>415</v>
      </c>
      <c r="G4917" s="147">
        <f ca="1">IFERROR(__xludf.DUMMYFUNCTION(" VLOOKUP(A4995, IMPORTRANGE(""https://docs.google.com/spreadsheets/d/1QNLbnkR_AongFt22vMfNzfpjZ0CjpI8QI-w0wBnYA1w/"", ""Инфа!A:AA""), 6, FALSE)"),2024)</f>
        <v>2024</v>
      </c>
      <c r="H4917" s="150">
        <v>10600</v>
      </c>
      <c r="I4917" s="151" t="s">
        <v>210</v>
      </c>
      <c r="J4917" s="93" t="s">
        <v>13029</v>
      </c>
      <c r="K4917" s="153"/>
      <c r="L4917" s="153"/>
      <c r="M4917" s="153"/>
      <c r="N4917" s="153"/>
      <c r="O4917" s="153"/>
      <c r="P4917" s="153"/>
      <c r="Q4917" s="153"/>
      <c r="R4917" s="153"/>
      <c r="S4917" s="153"/>
    </row>
    <row r="4918" spans="1:19" ht="75">
      <c r="A4918" s="277" t="s">
        <v>25424</v>
      </c>
      <c r="B4918" s="253" t="s">
        <v>13</v>
      </c>
      <c r="C4918" s="93" t="s">
        <v>13030</v>
      </c>
      <c r="D4918" s="93" t="s">
        <v>13031</v>
      </c>
      <c r="E4918" s="148">
        <f ca="1">IFERROR(__xludf.DUMMYFUNCTION(" VLOOKUP(A4996, IMPORTRANGE(""https://docs.google.com/spreadsheets/d/1fj_Bhi2XPL3siwIh4sx4VRLAe31yD50oKdj5UlRYW0c/"", ""Сводка!A:AA""), 5, FALSE)"),160)</f>
        <v>160</v>
      </c>
      <c r="F4918" s="148" t="s">
        <v>10586</v>
      </c>
      <c r="G4918" s="147">
        <f ca="1">IFERROR(__xludf.DUMMYFUNCTION(" VLOOKUP(A4996, IMPORTRANGE(""https://docs.google.com/spreadsheets/d/1QNLbnkR_AongFt22vMfNzfpjZ0CjpI8QI-w0wBnYA1w/"", ""Инфа!A:AA""), 6, FALSE)"),2024)</f>
        <v>2024</v>
      </c>
      <c r="H4918" s="150">
        <v>14600</v>
      </c>
      <c r="I4918" s="151" t="s">
        <v>210</v>
      </c>
      <c r="J4918" s="93" t="s">
        <v>13032</v>
      </c>
      <c r="K4918" s="153"/>
      <c r="L4918" s="153"/>
      <c r="M4918" s="153"/>
      <c r="N4918" s="153"/>
      <c r="O4918" s="153"/>
      <c r="P4918" s="153"/>
      <c r="Q4918" s="153"/>
      <c r="R4918" s="153"/>
      <c r="S4918" s="153"/>
    </row>
    <row r="4919" spans="1:19" ht="93.75">
      <c r="A4919" s="277" t="s">
        <v>25424</v>
      </c>
      <c r="B4919" s="253" t="s">
        <v>400</v>
      </c>
      <c r="C4919" s="93" t="s">
        <v>13033</v>
      </c>
      <c r="D4919" s="93" t="s">
        <v>13034</v>
      </c>
      <c r="E4919" s="148">
        <f ca="1">IFERROR(__xludf.DUMMYFUNCTION(" VLOOKUP(A4997, IMPORTRANGE(""https://docs.google.com/spreadsheets/d/1fj_Bhi2XPL3siwIh4sx4VRLAe31yD50oKdj5UlRYW0c/"", ""Сводка!A:AA""), 5, FALSE)"),236)</f>
        <v>236</v>
      </c>
      <c r="F4919" s="148" t="s">
        <v>415</v>
      </c>
      <c r="G4919" s="147">
        <f ca="1">IFERROR(__xludf.DUMMYFUNCTION(" VLOOKUP(A4997, IMPORTRANGE(""https://docs.google.com/spreadsheets/d/1QNLbnkR_AongFt22vMfNzfpjZ0CjpI8QI-w0wBnYA1w/"", ""Инфа!A:AA""), 6, FALSE)"),2024)</f>
        <v>2024</v>
      </c>
      <c r="H4919" s="150">
        <v>12100</v>
      </c>
      <c r="I4919" s="151" t="s">
        <v>210</v>
      </c>
      <c r="J4919" s="93" t="s">
        <v>13035</v>
      </c>
      <c r="K4919" s="153"/>
      <c r="L4919" s="153"/>
      <c r="M4919" s="153"/>
      <c r="N4919" s="153"/>
      <c r="O4919" s="153"/>
      <c r="P4919" s="153"/>
      <c r="Q4919" s="153"/>
      <c r="R4919" s="153"/>
      <c r="S4919" s="153"/>
    </row>
    <row r="4920" spans="1:19" ht="75">
      <c r="A4920" s="277" t="s">
        <v>25424</v>
      </c>
      <c r="B4920" s="253" t="s">
        <v>13</v>
      </c>
      <c r="C4920" s="93" t="s">
        <v>13036</v>
      </c>
      <c r="D4920" s="93" t="s">
        <v>13037</v>
      </c>
      <c r="E4920" s="148">
        <f ca="1">IFERROR(__xludf.DUMMYFUNCTION(" VLOOKUP(A4998, IMPORTRANGE(""https://docs.google.com/spreadsheets/d/1fj_Bhi2XPL3siwIh4sx4VRLAe31yD50oKdj5UlRYW0c/"", ""Сводка!A:AA""), 5, FALSE)"),176)</f>
        <v>176</v>
      </c>
      <c r="F4920" s="148" t="s">
        <v>50</v>
      </c>
      <c r="G4920" s="147">
        <f ca="1">IFERROR(__xludf.DUMMYFUNCTION(" VLOOKUP(A4998, IMPORTRANGE(""https://docs.google.com/spreadsheets/d/1QNLbnkR_AongFt22vMfNzfpjZ0CjpI8QI-w0wBnYA1w/"", ""Инфа!A:AA""), 6, FALSE)"),2024)</f>
        <v>2024</v>
      </c>
      <c r="H4920" s="150">
        <v>13400</v>
      </c>
      <c r="I4920" s="151" t="s">
        <v>210</v>
      </c>
      <c r="J4920" s="93" t="s">
        <v>13038</v>
      </c>
      <c r="K4920" s="153"/>
      <c r="L4920" s="153"/>
      <c r="M4920" s="153"/>
      <c r="N4920" s="153"/>
      <c r="O4920" s="153"/>
      <c r="P4920" s="153"/>
      <c r="Q4920" s="153"/>
      <c r="R4920" s="153"/>
      <c r="S4920" s="153"/>
    </row>
    <row r="4921" spans="1:19" ht="187.5">
      <c r="A4921" s="277" t="s">
        <v>25424</v>
      </c>
      <c r="B4921" s="253" t="s">
        <v>400</v>
      </c>
      <c r="C4921" s="93" t="s">
        <v>13039</v>
      </c>
      <c r="D4921" s="93" t="s">
        <v>13040</v>
      </c>
      <c r="E4921" s="148">
        <f ca="1">IFERROR(__xludf.DUMMYFUNCTION(" VLOOKUP(A4999, IMPORTRANGE(""https://docs.google.com/spreadsheets/d/1fj_Bhi2XPL3siwIh4sx4VRLAe31yD50oKdj5UlRYW0c/"", ""Сводка!A:AA""), 5, FALSE)"),184)</f>
        <v>184</v>
      </c>
      <c r="F4921" s="148" t="s">
        <v>403</v>
      </c>
      <c r="G4921" s="147">
        <f ca="1">IFERROR(__xludf.DUMMYFUNCTION(" VLOOKUP(A4999, IMPORTRANGE(""https://docs.google.com/spreadsheets/d/1QNLbnkR_AongFt22vMfNzfpjZ0CjpI8QI-w0wBnYA1w/"", ""Инфа!A:AA""), 6, FALSE)"),2024)</f>
        <v>2024</v>
      </c>
      <c r="H4921" s="150">
        <v>10500</v>
      </c>
      <c r="I4921" s="151" t="s">
        <v>404</v>
      </c>
      <c r="J4921" s="93" t="s">
        <v>13041</v>
      </c>
      <c r="K4921" s="153"/>
      <c r="L4921" s="153"/>
      <c r="M4921" s="153"/>
      <c r="N4921" s="153"/>
      <c r="O4921" s="153"/>
      <c r="P4921" s="153"/>
      <c r="Q4921" s="153"/>
      <c r="R4921" s="153"/>
      <c r="S4921" s="153"/>
    </row>
    <row r="4922" spans="1:19" ht="206.25">
      <c r="A4922" s="277" t="s">
        <v>25424</v>
      </c>
      <c r="B4922" s="253" t="s">
        <v>153</v>
      </c>
      <c r="C4922" s="93" t="s">
        <v>13042</v>
      </c>
      <c r="D4922" s="93" t="s">
        <v>13043</v>
      </c>
      <c r="E4922" s="148">
        <f ca="1">IFERROR(__xludf.DUMMYFUNCTION(" VLOOKUP(A5000, IMPORTRANGE(""https://docs.google.com/spreadsheets/d/1fj_Bhi2XPL3siwIh4sx4VRLAe31yD50oKdj5UlRYW0c/"", ""Сводка!A:AA""), 5, FALSE)"),92)</f>
        <v>92</v>
      </c>
      <c r="F4922" s="148" t="s">
        <v>50</v>
      </c>
      <c r="G4922" s="147">
        <f ca="1">IFERROR(__xludf.DUMMYFUNCTION(" VLOOKUP(A5000, IMPORTRANGE(""https://docs.google.com/spreadsheets/d/1QNLbnkR_AongFt22vMfNzfpjZ0CjpI8QI-w0wBnYA1w/"", ""Инфа!A:AA""), 6, FALSE)"),2024)</f>
        <v>2024</v>
      </c>
      <c r="H4922" s="150">
        <v>13700</v>
      </c>
      <c r="I4922" s="151" t="s">
        <v>18</v>
      </c>
      <c r="J4922" s="93" t="s">
        <v>13044</v>
      </c>
      <c r="K4922" s="153"/>
      <c r="L4922" s="153"/>
      <c r="M4922" s="153"/>
      <c r="N4922" s="153"/>
      <c r="O4922" s="153"/>
      <c r="P4922" s="153"/>
      <c r="Q4922" s="153"/>
      <c r="R4922" s="153"/>
      <c r="S4922" s="153"/>
    </row>
    <row r="4923" spans="1:19" ht="262.5">
      <c r="A4923" s="277" t="s">
        <v>25424</v>
      </c>
      <c r="B4923" s="253" t="s">
        <v>153</v>
      </c>
      <c r="C4923" s="93" t="s">
        <v>13045</v>
      </c>
      <c r="D4923" s="93" t="s">
        <v>13046</v>
      </c>
      <c r="E4923" s="148">
        <f ca="1">IFERROR(__xludf.DUMMYFUNCTION(" VLOOKUP(A5001, IMPORTRANGE(""https://docs.google.com/spreadsheets/d/1fj_Bhi2XPL3siwIh4sx4VRLAe31yD50oKdj5UlRYW0c/"", ""Сводка!A:AA""), 5, FALSE)"),176)</f>
        <v>176</v>
      </c>
      <c r="F4923" s="148" t="s">
        <v>50</v>
      </c>
      <c r="G4923" s="147">
        <f ca="1">IFERROR(__xludf.DUMMYFUNCTION(" VLOOKUP(A5001, IMPORTRANGE(""https://docs.google.com/spreadsheets/d/1QNLbnkR_AongFt22vMfNzfpjZ0CjpI8QI-w0wBnYA1w/"", ""Инфа!A:AA""), 6, FALSE)"),2024)</f>
        <v>2024</v>
      </c>
      <c r="H4923" s="150">
        <v>15600</v>
      </c>
      <c r="I4923" s="151" t="s">
        <v>18</v>
      </c>
      <c r="J4923" s="93" t="s">
        <v>13047</v>
      </c>
      <c r="K4923" s="153"/>
      <c r="L4923" s="153"/>
      <c r="M4923" s="153"/>
      <c r="N4923" s="153"/>
      <c r="O4923" s="153"/>
      <c r="P4923" s="153"/>
      <c r="Q4923" s="153"/>
      <c r="R4923" s="153"/>
      <c r="S4923" s="153"/>
    </row>
    <row r="4924" spans="1:19" ht="243.75">
      <c r="A4924" s="277" t="s">
        <v>25424</v>
      </c>
      <c r="B4924" s="253" t="s">
        <v>153</v>
      </c>
      <c r="C4924" s="93" t="s">
        <v>13048</v>
      </c>
      <c r="D4924" s="93" t="s">
        <v>13049</v>
      </c>
      <c r="E4924" s="148">
        <f ca="1">IFERROR(__xludf.DUMMYFUNCTION(" VLOOKUP(A5002, IMPORTRANGE(""https://docs.google.com/spreadsheets/d/1fj_Bhi2XPL3siwIh4sx4VRLAe31yD50oKdj5UlRYW0c/"", ""Сводка!A:AA""), 5, FALSE)"),216)</f>
        <v>216</v>
      </c>
      <c r="F4924" s="148" t="s">
        <v>26</v>
      </c>
      <c r="G4924" s="147">
        <f ca="1">IFERROR(__xludf.DUMMYFUNCTION(" VLOOKUP(A5002, IMPORTRANGE(""https://docs.google.com/spreadsheets/d/1QNLbnkR_AongFt22vMfNzfpjZ0CjpI8QI-w0wBnYA1w/"", ""Инфа!A:AA""), 6, FALSE)"),2024)</f>
        <v>2024</v>
      </c>
      <c r="H4924" s="150">
        <v>11500</v>
      </c>
      <c r="I4924" s="151" t="s">
        <v>18</v>
      </c>
      <c r="J4924" s="93" t="s">
        <v>13050</v>
      </c>
      <c r="K4924" s="153"/>
      <c r="L4924" s="153"/>
      <c r="M4924" s="153"/>
      <c r="N4924" s="153"/>
      <c r="O4924" s="153"/>
      <c r="P4924" s="153"/>
      <c r="Q4924" s="153"/>
      <c r="R4924" s="153"/>
      <c r="S4924" s="153"/>
    </row>
    <row r="4925" spans="1:19" ht="262.5">
      <c r="A4925" s="277" t="s">
        <v>25424</v>
      </c>
      <c r="B4925" s="253" t="s">
        <v>153</v>
      </c>
      <c r="C4925" s="97" t="s">
        <v>13051</v>
      </c>
      <c r="D4925" s="97" t="s">
        <v>13052</v>
      </c>
      <c r="E4925" s="148">
        <f ca="1">IFERROR(__xludf.DUMMYFUNCTION(" VLOOKUP(A5003, IMPORTRANGE(""https://docs.google.com/spreadsheets/d/1fj_Bhi2XPL3siwIh4sx4VRLAe31yD50oKdj5UlRYW0c/"", ""Сводка!A:AA""), 5, FALSE)"),292)</f>
        <v>292</v>
      </c>
      <c r="F4925" s="147" t="s">
        <v>59</v>
      </c>
      <c r="G4925" s="147">
        <f ca="1">IFERROR(__xludf.DUMMYFUNCTION(" VLOOKUP(A5003, IMPORTRANGE(""https://docs.google.com/spreadsheets/d/1QNLbnkR_AongFt22vMfNzfpjZ0CjpI8QI-w0wBnYA1w/"", ""Инфа!A:AA""), 6, FALSE)"),2024)</f>
        <v>2024</v>
      </c>
      <c r="H4925" s="150">
        <v>22500</v>
      </c>
      <c r="I4925" s="160" t="s">
        <v>2390</v>
      </c>
      <c r="J4925" s="97" t="s">
        <v>13053</v>
      </c>
      <c r="K4925" s="153"/>
      <c r="L4925" s="153"/>
      <c r="M4925" s="153"/>
      <c r="N4925" s="153"/>
      <c r="O4925" s="153"/>
      <c r="P4925" s="153"/>
      <c r="Q4925" s="153"/>
      <c r="R4925" s="153"/>
      <c r="S4925" s="153"/>
    </row>
    <row r="4926" spans="1:19" ht="262.5">
      <c r="A4926" s="277" t="s">
        <v>25424</v>
      </c>
      <c r="B4926" s="253" t="s">
        <v>153</v>
      </c>
      <c r="C4926" s="97" t="s">
        <v>13054</v>
      </c>
      <c r="D4926" s="97" t="s">
        <v>2390</v>
      </c>
      <c r="E4926" s="148">
        <f ca="1">IFERROR(__xludf.DUMMYFUNCTION(" VLOOKUP(A5004, IMPORTRANGE(""https://docs.google.com/spreadsheets/d/1fj_Bhi2XPL3siwIh4sx4VRLAe31yD50oKdj5UlRYW0c/"", ""Сводка!A:AA""), 5, FALSE)"),324)</f>
        <v>324</v>
      </c>
      <c r="F4926" s="147" t="s">
        <v>50</v>
      </c>
      <c r="G4926" s="147">
        <f ca="1">IFERROR(__xludf.DUMMYFUNCTION(" VLOOKUP(A5004, IMPORTRANGE(""https://docs.google.com/spreadsheets/d/1QNLbnkR_AongFt22vMfNzfpjZ0CjpI8QI-w0wBnYA1w/"", ""Инфа!A:AA""), 6, FALSE)"),2024)</f>
        <v>2024</v>
      </c>
      <c r="H4926" s="150">
        <v>14700</v>
      </c>
      <c r="I4926" s="160" t="s">
        <v>2390</v>
      </c>
      <c r="J4926" s="97" t="s">
        <v>13055</v>
      </c>
      <c r="K4926" s="153"/>
      <c r="L4926" s="153"/>
      <c r="M4926" s="153"/>
      <c r="N4926" s="153"/>
      <c r="O4926" s="153"/>
      <c r="P4926" s="153"/>
      <c r="Q4926" s="153"/>
      <c r="R4926" s="153"/>
      <c r="S4926" s="153"/>
    </row>
    <row r="4927" spans="1:19" ht="112.5">
      <c r="A4927" s="277" t="s">
        <v>25424</v>
      </c>
      <c r="B4927" s="253" t="s">
        <v>400</v>
      </c>
      <c r="C4927" s="93" t="s">
        <v>13056</v>
      </c>
      <c r="D4927" s="93" t="s">
        <v>13057</v>
      </c>
      <c r="E4927" s="148">
        <f ca="1">IFERROR(__xludf.DUMMYFUNCTION(" VLOOKUP(A5006, IMPORTRANGE(""https://docs.google.com/spreadsheets/d/1fj_Bhi2XPL3siwIh4sx4VRLAe31yD50oKdj5UlRYW0c/"", ""Сводка!A:AA""), 5, FALSE)"),260)</f>
        <v>260</v>
      </c>
      <c r="F4927" s="148" t="s">
        <v>403</v>
      </c>
      <c r="G4927" s="147">
        <f ca="1">IFERROR(__xludf.DUMMYFUNCTION(" VLOOKUP(A5006, IMPORTRANGE(""https://docs.google.com/spreadsheets/d/1QNLbnkR_AongFt22vMfNzfpjZ0CjpI8QI-w0wBnYA1w/"", ""Инфа!A:AA""), 6, FALSE)"),2024)</f>
        <v>2024</v>
      </c>
      <c r="H4927" s="150">
        <v>20600</v>
      </c>
      <c r="I4927" s="151" t="s">
        <v>2064</v>
      </c>
      <c r="J4927" s="93" t="s">
        <v>13058</v>
      </c>
      <c r="K4927" s="153"/>
      <c r="L4927" s="153"/>
      <c r="M4927" s="153"/>
      <c r="N4927" s="153"/>
      <c r="O4927" s="153"/>
      <c r="P4927" s="153"/>
      <c r="Q4927" s="153"/>
      <c r="R4927" s="153"/>
      <c r="S4927" s="153"/>
    </row>
    <row r="4928" spans="1:19" ht="112.5">
      <c r="A4928" s="277" t="s">
        <v>25424</v>
      </c>
      <c r="B4928" s="253" t="s">
        <v>153</v>
      </c>
      <c r="C4928" s="93" t="s">
        <v>13056</v>
      </c>
      <c r="D4928" s="93" t="s">
        <v>13059</v>
      </c>
      <c r="E4928" s="148">
        <f ca="1">IFERROR(__xludf.DUMMYFUNCTION(" VLOOKUP(A5007, IMPORTRANGE(""https://docs.google.com/spreadsheets/d/1fj_Bhi2XPL3siwIh4sx4VRLAe31yD50oKdj5UlRYW0c/"", ""Сводка!A:AA""), 5, FALSE)"),284)</f>
        <v>284</v>
      </c>
      <c r="F4928" s="148" t="s">
        <v>50</v>
      </c>
      <c r="G4928" s="147">
        <f ca="1">IFERROR(__xludf.DUMMYFUNCTION(" VLOOKUP(A5007, IMPORTRANGE(""https://docs.google.com/spreadsheets/d/1QNLbnkR_AongFt22vMfNzfpjZ0CjpI8QI-w0wBnYA1w/"", ""Инфа!A:AA""), 6, FALSE)"),2024)</f>
        <v>2024</v>
      </c>
      <c r="H4928" s="150">
        <v>22000</v>
      </c>
      <c r="I4928" s="151" t="s">
        <v>2064</v>
      </c>
      <c r="J4928" s="93" t="s">
        <v>13060</v>
      </c>
      <c r="K4928" s="153"/>
      <c r="L4928" s="153"/>
      <c r="M4928" s="153"/>
      <c r="N4928" s="153"/>
      <c r="O4928" s="153"/>
      <c r="P4928" s="153"/>
      <c r="Q4928" s="153"/>
      <c r="R4928" s="153"/>
      <c r="S4928" s="153"/>
    </row>
    <row r="4929" spans="1:19" ht="93.75">
      <c r="A4929" s="277" t="s">
        <v>25424</v>
      </c>
      <c r="B4929" s="253" t="s">
        <v>153</v>
      </c>
      <c r="C4929" s="93" t="s">
        <v>13061</v>
      </c>
      <c r="D4929" s="93" t="s">
        <v>13062</v>
      </c>
      <c r="E4929" s="148">
        <f ca="1">IFERROR(__xludf.DUMMYFUNCTION(" VLOOKUP(A5008, IMPORTRANGE(""https://docs.google.com/spreadsheets/d/1fj_Bhi2XPL3siwIh4sx4VRLAe31yD50oKdj5UlRYW0c/"", ""Сводка!A:AA""), 5, FALSE)"),224)</f>
        <v>224</v>
      </c>
      <c r="F4929" s="148" t="s">
        <v>456</v>
      </c>
      <c r="G4929" s="147">
        <f ca="1">IFERROR(__xludf.DUMMYFUNCTION(" VLOOKUP(A5008, IMPORTRANGE(""https://docs.google.com/spreadsheets/d/1QNLbnkR_AongFt22vMfNzfpjZ0CjpI8QI-w0wBnYA1w/"", ""Инфа!A:AA""), 6, FALSE)"),2024)</f>
        <v>2024</v>
      </c>
      <c r="H4929" s="150">
        <v>18400</v>
      </c>
      <c r="I4929" s="151" t="s">
        <v>79</v>
      </c>
      <c r="J4929" s="93" t="s">
        <v>13063</v>
      </c>
      <c r="K4929" s="153"/>
      <c r="L4929" s="153"/>
      <c r="M4929" s="153"/>
      <c r="N4929" s="153"/>
      <c r="O4929" s="153"/>
      <c r="P4929" s="153"/>
      <c r="Q4929" s="153"/>
      <c r="R4929" s="153"/>
      <c r="S4929" s="153"/>
    </row>
    <row r="4930" spans="1:19" ht="112.5">
      <c r="A4930" s="277" t="s">
        <v>25424</v>
      </c>
      <c r="B4930" s="253" t="s">
        <v>153</v>
      </c>
      <c r="C4930" s="93" t="s">
        <v>13064</v>
      </c>
      <c r="D4930" s="93" t="s">
        <v>13065</v>
      </c>
      <c r="E4930" s="148">
        <f ca="1">IFERROR(__xludf.DUMMYFUNCTION(" VLOOKUP(A5009, IMPORTRANGE(""https://docs.google.com/spreadsheets/d/1fj_Bhi2XPL3siwIh4sx4VRLAe31yD50oKdj5UlRYW0c/"", ""Сводка!A:AA""), 5, FALSE)"),228)</f>
        <v>228</v>
      </c>
      <c r="F4930" s="148" t="s">
        <v>165</v>
      </c>
      <c r="G4930" s="147">
        <f ca="1">IFERROR(__xludf.DUMMYFUNCTION(" VLOOKUP(A5009, IMPORTRANGE(""https://docs.google.com/spreadsheets/d/1QNLbnkR_AongFt22vMfNzfpjZ0CjpI8QI-w0wBnYA1w/"", ""Инфа!A:AA""), 6, FALSE)"),2024)</f>
        <v>2024</v>
      </c>
      <c r="H4930" s="150">
        <v>18700</v>
      </c>
      <c r="I4930" s="151" t="s">
        <v>1153</v>
      </c>
      <c r="J4930" s="93" t="s">
        <v>13066</v>
      </c>
      <c r="K4930" s="153"/>
      <c r="L4930" s="153"/>
      <c r="M4930" s="153"/>
      <c r="N4930" s="153"/>
      <c r="O4930" s="153"/>
      <c r="P4930" s="153"/>
      <c r="Q4930" s="153"/>
      <c r="R4930" s="153"/>
      <c r="S4930" s="153"/>
    </row>
    <row r="4931" spans="1:19" ht="262.5">
      <c r="A4931" s="277" t="s">
        <v>25424</v>
      </c>
      <c r="B4931" s="253" t="s">
        <v>153</v>
      </c>
      <c r="C4931" s="93" t="s">
        <v>13067</v>
      </c>
      <c r="D4931" s="93" t="s">
        <v>13068</v>
      </c>
      <c r="E4931" s="148">
        <f ca="1">IFERROR(__xludf.DUMMYFUNCTION(" VLOOKUP(A5010, IMPORTRANGE(""https://docs.google.com/spreadsheets/d/1fj_Bhi2XPL3siwIh4sx4VRLAe31yD50oKdj5UlRYW0c/"", ""Сводка!A:AA""), 5, FALSE)"),212)</f>
        <v>212</v>
      </c>
      <c r="F4931" s="148" t="s">
        <v>13069</v>
      </c>
      <c r="G4931" s="147">
        <f ca="1">IFERROR(__xludf.DUMMYFUNCTION(" VLOOKUP(A5010, IMPORTRANGE(""https://docs.google.com/spreadsheets/d/1QNLbnkR_AongFt22vMfNzfpjZ0CjpI8QI-w0wBnYA1w/"", ""Инфа!A:AA""), 6, FALSE)"),2024)</f>
        <v>2024</v>
      </c>
      <c r="H4931" s="150">
        <v>17700</v>
      </c>
      <c r="I4931" s="151" t="s">
        <v>257</v>
      </c>
      <c r="J4931" s="93" t="s">
        <v>13070</v>
      </c>
      <c r="K4931" s="153"/>
      <c r="L4931" s="153"/>
      <c r="M4931" s="153"/>
      <c r="N4931" s="153"/>
      <c r="O4931" s="153"/>
      <c r="P4931" s="153"/>
      <c r="Q4931" s="153"/>
      <c r="R4931" s="153"/>
      <c r="S4931" s="153"/>
    </row>
    <row r="4932" spans="1:19" ht="37.5">
      <c r="A4932" s="277" t="s">
        <v>25424</v>
      </c>
      <c r="B4932" s="254" t="s">
        <v>400</v>
      </c>
      <c r="C4932" s="96" t="s">
        <v>13071</v>
      </c>
      <c r="D4932" s="96" t="s">
        <v>13072</v>
      </c>
      <c r="E4932" s="148">
        <f ca="1">IFERROR(__xludf.DUMMYFUNCTION(" VLOOKUP(A5011, IMPORTRANGE(""https://docs.google.com/spreadsheets/d/1fj_Bhi2XPL3siwIh4sx4VRLAe31yD50oKdj5UlRYW0c/"", ""Сводка!A:AA""), 5, FALSE)"),116)</f>
        <v>116</v>
      </c>
      <c r="F4932" s="165" t="s">
        <v>415</v>
      </c>
      <c r="G4932" s="147">
        <f ca="1">IFERROR(__xludf.DUMMYFUNCTION(" VLOOKUP(A5011, IMPORTRANGE(""https://docs.google.com/spreadsheets/d/1QNLbnkR_AongFt22vMfNzfpjZ0CjpI8QI-w0wBnYA1w/"", ""Инфа!A:AA""), 6, FALSE)"),2024)</f>
        <v>2024</v>
      </c>
      <c r="H4932" s="150">
        <v>12000</v>
      </c>
      <c r="I4932" s="156" t="s">
        <v>72</v>
      </c>
      <c r="J4932" s="96"/>
      <c r="K4932" s="153"/>
      <c r="L4932" s="153"/>
      <c r="M4932" s="153"/>
      <c r="N4932" s="153"/>
      <c r="O4932" s="153"/>
      <c r="P4932" s="153"/>
      <c r="Q4932" s="153"/>
      <c r="R4932" s="153"/>
      <c r="S4932" s="153"/>
    </row>
    <row r="4933" spans="1:19" ht="37.5">
      <c r="A4933" s="277" t="s">
        <v>25424</v>
      </c>
      <c r="B4933" s="254" t="s">
        <v>400</v>
      </c>
      <c r="C4933" s="96" t="s">
        <v>13071</v>
      </c>
      <c r="D4933" s="96" t="s">
        <v>13073</v>
      </c>
      <c r="E4933" s="148">
        <f ca="1">IFERROR(__xludf.DUMMYFUNCTION(" VLOOKUP(A5012, IMPORTRANGE(""https://docs.google.com/spreadsheets/d/1fj_Bhi2XPL3siwIh4sx4VRLAe31yD50oKdj5UlRYW0c/"", ""Сводка!A:AA""), 5, FALSE)"),188)</f>
        <v>188</v>
      </c>
      <c r="F4933" s="165" t="s">
        <v>415</v>
      </c>
      <c r="G4933" s="147">
        <f ca="1">IFERROR(__xludf.DUMMYFUNCTION(" VLOOKUP(A5012, IMPORTRANGE(""https://docs.google.com/spreadsheets/d/1QNLbnkR_AongFt22vMfNzfpjZ0CjpI8QI-w0wBnYA1w/"", ""Инфа!A:AA""), 6, FALSE)"),2024)</f>
        <v>2024</v>
      </c>
      <c r="H4933" s="150">
        <v>16300</v>
      </c>
      <c r="I4933" s="151" t="s">
        <v>72</v>
      </c>
      <c r="J4933" s="96"/>
      <c r="K4933" s="153"/>
      <c r="L4933" s="153"/>
      <c r="M4933" s="153"/>
      <c r="N4933" s="153"/>
      <c r="O4933" s="153"/>
      <c r="P4933" s="153"/>
      <c r="Q4933" s="153"/>
      <c r="R4933" s="153"/>
      <c r="S4933" s="153"/>
    </row>
    <row r="4934" spans="1:19" ht="37.5">
      <c r="A4934" s="277" t="s">
        <v>25424</v>
      </c>
      <c r="B4934" s="254" t="s">
        <v>400</v>
      </c>
      <c r="C4934" s="96" t="s">
        <v>13071</v>
      </c>
      <c r="D4934" s="96" t="s">
        <v>13074</v>
      </c>
      <c r="E4934" s="148">
        <f ca="1">IFERROR(__xludf.DUMMYFUNCTION(" VLOOKUP(A5013, IMPORTRANGE(""https://docs.google.com/spreadsheets/d/1fj_Bhi2XPL3siwIh4sx4VRLAe31yD50oKdj5UlRYW0c/"", ""Сводка!A:AA""), 5, FALSE)"),128)</f>
        <v>128</v>
      </c>
      <c r="F4934" s="165" t="s">
        <v>415</v>
      </c>
      <c r="G4934" s="147">
        <f ca="1">IFERROR(__xludf.DUMMYFUNCTION(" VLOOKUP(A5013, IMPORTRANGE(""https://docs.google.com/spreadsheets/d/1QNLbnkR_AongFt22vMfNzfpjZ0CjpI8QI-w0wBnYA1w/"", ""Инфа!A:AA""), 6, FALSE)"),2024)</f>
        <v>2024</v>
      </c>
      <c r="H4934" s="150">
        <v>8800</v>
      </c>
      <c r="I4934" s="151" t="s">
        <v>72</v>
      </c>
      <c r="J4934" s="96"/>
      <c r="K4934" s="153"/>
      <c r="L4934" s="153"/>
      <c r="M4934" s="153"/>
      <c r="N4934" s="153"/>
      <c r="O4934" s="153"/>
      <c r="P4934" s="153"/>
      <c r="Q4934" s="153"/>
      <c r="R4934" s="153"/>
      <c r="S4934" s="153"/>
    </row>
    <row r="4935" spans="1:19" ht="262.5">
      <c r="A4935" s="277" t="s">
        <v>25424</v>
      </c>
      <c r="B4935" s="253" t="s">
        <v>153</v>
      </c>
      <c r="C4935" s="93" t="s">
        <v>13071</v>
      </c>
      <c r="D4935" s="93" t="s">
        <v>13075</v>
      </c>
      <c r="E4935" s="148">
        <f ca="1">IFERROR(__xludf.DUMMYFUNCTION(" VLOOKUP(A5014, IMPORTRANGE(""https://docs.google.com/spreadsheets/d/1fj_Bhi2XPL3siwIh4sx4VRLAe31yD50oKdj5UlRYW0c/"", ""Сводка!A:AA""), 5, FALSE)"),160)</f>
        <v>160</v>
      </c>
      <c r="F4935" s="148" t="s">
        <v>50</v>
      </c>
      <c r="G4935" s="147">
        <f ca="1">IFERROR(__xludf.DUMMYFUNCTION(" VLOOKUP(A5014, IMPORTRANGE(""https://docs.google.com/spreadsheets/d/1QNLbnkR_AongFt22vMfNzfpjZ0CjpI8QI-w0wBnYA1w/"", ""Инфа!A:AA""), 6, FALSE)"),2024)</f>
        <v>2024</v>
      </c>
      <c r="H4935" s="150">
        <v>14600</v>
      </c>
      <c r="I4935" s="151" t="s">
        <v>72</v>
      </c>
      <c r="J4935" s="93" t="s">
        <v>13076</v>
      </c>
      <c r="K4935" s="153"/>
      <c r="L4935" s="153"/>
      <c r="M4935" s="153"/>
      <c r="N4935" s="153"/>
      <c r="O4935" s="153"/>
      <c r="P4935" s="153"/>
      <c r="Q4935" s="153"/>
      <c r="R4935" s="153"/>
      <c r="S4935" s="153"/>
    </row>
    <row r="4936" spans="1:19" ht="37.5">
      <c r="A4936" s="277" t="s">
        <v>25424</v>
      </c>
      <c r="B4936" s="254" t="s">
        <v>400</v>
      </c>
      <c r="C4936" s="96" t="s">
        <v>13077</v>
      </c>
      <c r="D4936" s="96" t="s">
        <v>13078</v>
      </c>
      <c r="E4936" s="148">
        <f ca="1">IFERROR(__xludf.DUMMYFUNCTION(" VLOOKUP(A5015, IMPORTRANGE(""https://docs.google.com/spreadsheets/d/1fj_Bhi2XPL3siwIh4sx4VRLAe31yD50oKdj5UlRYW0c/"", ""Сводка!A:AA""), 5, FALSE)"),200)</f>
        <v>200</v>
      </c>
      <c r="F4936" s="165" t="s">
        <v>415</v>
      </c>
      <c r="G4936" s="147">
        <f ca="1">IFERROR(__xludf.DUMMYFUNCTION(" VLOOKUP(A5015, IMPORTRANGE(""https://docs.google.com/spreadsheets/d/1QNLbnkR_AongFt22vMfNzfpjZ0CjpI8QI-w0wBnYA1w/"", ""Инфа!A:AA""), 6, FALSE)"),2024)</f>
        <v>2024</v>
      </c>
      <c r="H4936" s="150">
        <v>17000</v>
      </c>
      <c r="I4936" s="151" t="s">
        <v>72</v>
      </c>
      <c r="J4936" s="96"/>
      <c r="K4936" s="153"/>
      <c r="L4936" s="153"/>
      <c r="M4936" s="153"/>
      <c r="N4936" s="153"/>
      <c r="O4936" s="153"/>
      <c r="P4936" s="153"/>
      <c r="Q4936" s="153"/>
      <c r="R4936" s="153"/>
      <c r="S4936" s="153"/>
    </row>
    <row r="4937" spans="1:19" ht="281.25">
      <c r="A4937" s="277" t="s">
        <v>25424</v>
      </c>
      <c r="B4937" s="254" t="s">
        <v>400</v>
      </c>
      <c r="C4937" s="96" t="s">
        <v>13079</v>
      </c>
      <c r="D4937" s="96" t="s">
        <v>13080</v>
      </c>
      <c r="E4937" s="148">
        <f ca="1">IFERROR(__xludf.DUMMYFUNCTION(" VLOOKUP(A5016, IMPORTRANGE(""https://docs.google.com/spreadsheets/d/1fj_Bhi2XPL3siwIh4sx4VRLAe31yD50oKdj5UlRYW0c/"", ""Сводка!A:AA""), 5, FALSE)"),276)</f>
        <v>276</v>
      </c>
      <c r="F4937" s="165" t="s">
        <v>415</v>
      </c>
      <c r="G4937" s="147">
        <f ca="1">IFERROR(__xludf.DUMMYFUNCTION(" VLOOKUP(A5016, IMPORTRANGE(""https://docs.google.com/spreadsheets/d/1QNLbnkR_AongFt22vMfNzfpjZ0CjpI8QI-w0wBnYA1w/"", ""Инфа!A:AA""), 6, FALSE)"),2024)</f>
        <v>2024</v>
      </c>
      <c r="H4937" s="150">
        <v>21600</v>
      </c>
      <c r="I4937" s="151" t="s">
        <v>72</v>
      </c>
      <c r="J4937" s="96" t="s">
        <v>13081</v>
      </c>
      <c r="K4937" s="153"/>
      <c r="L4937" s="153"/>
      <c r="M4937" s="153"/>
      <c r="N4937" s="153"/>
      <c r="O4937" s="153"/>
      <c r="P4937" s="153"/>
      <c r="Q4937" s="153"/>
      <c r="R4937" s="153"/>
      <c r="S4937" s="153"/>
    </row>
    <row r="4938" spans="1:19" ht="75">
      <c r="A4938" s="277" t="s">
        <v>25424</v>
      </c>
      <c r="B4938" s="253" t="s">
        <v>400</v>
      </c>
      <c r="C4938" s="93" t="s">
        <v>13082</v>
      </c>
      <c r="D4938" s="93" t="s">
        <v>13083</v>
      </c>
      <c r="E4938" s="148">
        <f ca="1">IFERROR(__xludf.DUMMYFUNCTION(" VLOOKUP(A5017, IMPORTRANGE(""https://docs.google.com/spreadsheets/d/1fj_Bhi2XPL3siwIh4sx4VRLAe31yD50oKdj5UlRYW0c/"", ""Сводка!A:AA""), 5, FALSE)"),248)</f>
        <v>248</v>
      </c>
      <c r="F4938" s="148" t="s">
        <v>415</v>
      </c>
      <c r="G4938" s="147">
        <f ca="1">IFERROR(__xludf.DUMMYFUNCTION(" VLOOKUP(A5017, IMPORTRANGE(""https://docs.google.com/spreadsheets/d/1QNLbnkR_AongFt22vMfNzfpjZ0CjpI8QI-w0wBnYA1w/"", ""Инфа!A:AA""), 6, FALSE)"),2024)</f>
        <v>2024</v>
      </c>
      <c r="H4938" s="150">
        <v>12400</v>
      </c>
      <c r="I4938" s="156" t="s">
        <v>257</v>
      </c>
      <c r="J4938" s="93" t="s">
        <v>13084</v>
      </c>
      <c r="K4938" s="153"/>
      <c r="L4938" s="153"/>
      <c r="M4938" s="153"/>
      <c r="N4938" s="153"/>
      <c r="O4938" s="153"/>
      <c r="P4938" s="153"/>
      <c r="Q4938" s="153"/>
      <c r="R4938" s="153"/>
      <c r="S4938" s="153"/>
    </row>
    <row r="4939" spans="1:19" ht="56.25">
      <c r="A4939" s="277" t="s">
        <v>25424</v>
      </c>
      <c r="B4939" s="253" t="s">
        <v>400</v>
      </c>
      <c r="C4939" s="93" t="s">
        <v>13085</v>
      </c>
      <c r="D4939" s="93" t="s">
        <v>13086</v>
      </c>
      <c r="E4939" s="148">
        <f ca="1">IFERROR(__xludf.DUMMYFUNCTION(" VLOOKUP(A5018, IMPORTRANGE(""https://docs.google.com/spreadsheets/d/1fj_Bhi2XPL3siwIh4sx4VRLAe31yD50oKdj5UlRYW0c/"", ""Сводка!A:AA""), 5, FALSE)"),594)</f>
        <v>594</v>
      </c>
      <c r="F4939" s="148" t="s">
        <v>415</v>
      </c>
      <c r="G4939" s="147">
        <f ca="1">IFERROR(__xludf.DUMMYFUNCTION(" VLOOKUP(A5018, IMPORTRANGE(""https://docs.google.com/spreadsheets/d/1QNLbnkR_AongFt22vMfNzfpjZ0CjpI8QI-w0wBnYA1w/"", ""Инфа!A:AA""), 6, FALSE)"),2024)</f>
        <v>2024</v>
      </c>
      <c r="H4939" s="154">
        <v>22800</v>
      </c>
      <c r="I4939" s="156" t="s">
        <v>171</v>
      </c>
      <c r="J4939" s="93" t="s">
        <v>13087</v>
      </c>
      <c r="K4939" s="153"/>
      <c r="L4939" s="153"/>
      <c r="M4939" s="153"/>
      <c r="N4939" s="153"/>
      <c r="O4939" s="153"/>
      <c r="P4939" s="153"/>
      <c r="Q4939" s="153"/>
      <c r="R4939" s="153"/>
      <c r="S4939" s="153"/>
    </row>
    <row r="4940" spans="1:19" ht="56.25">
      <c r="A4940" s="277" t="s">
        <v>25424</v>
      </c>
      <c r="B4940" s="253" t="s">
        <v>400</v>
      </c>
      <c r="C4940" s="93" t="s">
        <v>13088</v>
      </c>
      <c r="D4940" s="93" t="s">
        <v>13089</v>
      </c>
      <c r="E4940" s="148">
        <f ca="1">IFERROR(__xludf.DUMMYFUNCTION(" VLOOKUP(A5019, IMPORTRANGE(""https://docs.google.com/spreadsheets/d/1fj_Bhi2XPL3siwIh4sx4VRLAe31yD50oKdj5UlRYW0c/"", ""Сводка!A:AA""), 5, FALSE)"),140)</f>
        <v>140</v>
      </c>
      <c r="F4940" s="148" t="s">
        <v>108</v>
      </c>
      <c r="G4940" s="147">
        <f ca="1">IFERROR(__xludf.DUMMYFUNCTION(" VLOOKUP(A5019, IMPORTRANGE(""https://docs.google.com/spreadsheets/d/1QNLbnkR_AongFt22vMfNzfpjZ0CjpI8QI-w0wBnYA1w/"", ""Инфа!A:AA""), 6, FALSE)"),2024)</f>
        <v>2024</v>
      </c>
      <c r="H4940" s="150">
        <v>9200</v>
      </c>
      <c r="I4940" s="151" t="s">
        <v>161</v>
      </c>
      <c r="J4940" s="93"/>
      <c r="K4940" s="153"/>
      <c r="L4940" s="153"/>
      <c r="M4940" s="153"/>
      <c r="N4940" s="153"/>
      <c r="O4940" s="153"/>
      <c r="P4940" s="153"/>
      <c r="Q4940" s="153"/>
      <c r="R4940" s="153"/>
      <c r="S4940" s="153"/>
    </row>
    <row r="4941" spans="1:19" ht="168.75">
      <c r="A4941" s="277" t="s">
        <v>25424</v>
      </c>
      <c r="B4941" s="253" t="s">
        <v>400</v>
      </c>
      <c r="C4941" s="93" t="s">
        <v>13090</v>
      </c>
      <c r="D4941" s="93" t="s">
        <v>13091</v>
      </c>
      <c r="E4941" s="148">
        <f ca="1">IFERROR(__xludf.DUMMYFUNCTION(" VLOOKUP(A5020, IMPORTRANGE(""https://docs.google.com/spreadsheets/d/1fj_Bhi2XPL3siwIh4sx4VRLAe31yD50oKdj5UlRYW0c/"", ""Сводка!A:AA""), 5, FALSE)"),442)</f>
        <v>442</v>
      </c>
      <c r="F4941" s="148"/>
      <c r="G4941" s="147">
        <f ca="1">IFERROR(__xludf.DUMMYFUNCTION(" VLOOKUP(A5020, IMPORTRANGE(""https://docs.google.com/spreadsheets/d/1QNLbnkR_AongFt22vMfNzfpjZ0CjpI8QI-w0wBnYA1w/"", ""Инфа!A:AA""), 6, FALSE)"),2024)</f>
        <v>2024</v>
      </c>
      <c r="H4941" s="154">
        <v>31500</v>
      </c>
      <c r="I4941" s="151" t="s">
        <v>2651</v>
      </c>
      <c r="J4941" s="93" t="s">
        <v>13092</v>
      </c>
      <c r="K4941" s="153"/>
      <c r="L4941" s="153"/>
      <c r="M4941" s="153"/>
      <c r="N4941" s="153"/>
      <c r="O4941" s="153"/>
      <c r="P4941" s="153"/>
      <c r="Q4941" s="153"/>
      <c r="R4941" s="153"/>
      <c r="S4941" s="153"/>
    </row>
    <row r="4942" spans="1:19" ht="56.25">
      <c r="A4942" s="277" t="s">
        <v>25424</v>
      </c>
      <c r="B4942" s="253" t="s">
        <v>400</v>
      </c>
      <c r="C4942" s="93" t="s">
        <v>13093</v>
      </c>
      <c r="D4942" s="93" t="s">
        <v>13094</v>
      </c>
      <c r="E4942" s="148" t="e">
        <f>#REF!</f>
        <v>#REF!</v>
      </c>
      <c r="F4942" s="148" t="s">
        <v>415</v>
      </c>
      <c r="G4942" s="147">
        <f ca="1">IFERROR(__xludf.DUMMYFUNCTION(" VLOOKUP(A5021, IMPORTRANGE(""https://docs.google.com/spreadsheets/d/1QNLbnkR_AongFt22vMfNzfpjZ0CjpI8QI-w0wBnYA1w/"", ""Инфа!A:AA""), 6, FALSE)"),2024)</f>
        <v>2024</v>
      </c>
      <c r="H4942" s="150">
        <v>8200</v>
      </c>
      <c r="I4942" s="151" t="s">
        <v>161</v>
      </c>
      <c r="J4942" s="93"/>
      <c r="K4942" s="153"/>
      <c r="L4942" s="153"/>
      <c r="M4942" s="153"/>
      <c r="N4942" s="153"/>
      <c r="O4942" s="153"/>
      <c r="P4942" s="153"/>
      <c r="Q4942" s="153"/>
      <c r="R4942" s="153"/>
      <c r="S4942" s="153"/>
    </row>
    <row r="4943" spans="1:19" ht="56.25">
      <c r="A4943" s="277" t="s">
        <v>25424</v>
      </c>
      <c r="B4943" s="253" t="s">
        <v>400</v>
      </c>
      <c r="C4943" s="93" t="s">
        <v>13093</v>
      </c>
      <c r="D4943" s="93" t="s">
        <v>13095</v>
      </c>
      <c r="E4943" s="148">
        <f ca="1">IFERROR(__xludf.DUMMYFUNCTION(" VLOOKUP(A5022, IMPORTRANGE(""https://docs.google.com/spreadsheets/d/1fj_Bhi2XPL3siwIh4sx4VRLAe31yD50oKdj5UlRYW0c/"", ""Сводка!A:AA""), 5, FALSE)"),220)</f>
        <v>220</v>
      </c>
      <c r="F4943" s="148" t="s">
        <v>415</v>
      </c>
      <c r="G4943" s="147">
        <f ca="1">IFERROR(__xludf.DUMMYFUNCTION(" VLOOKUP(A5022, IMPORTRANGE(""https://docs.google.com/spreadsheets/d/1QNLbnkR_AongFt22vMfNzfpjZ0CjpI8QI-w0wBnYA1w/"", ""Инфа!A:AA""), 6, FALSE)"),2024)</f>
        <v>2024</v>
      </c>
      <c r="H4943" s="150">
        <v>11600</v>
      </c>
      <c r="I4943" s="151" t="s">
        <v>161</v>
      </c>
      <c r="J4943" s="93"/>
      <c r="K4943" s="153"/>
      <c r="L4943" s="153"/>
      <c r="M4943" s="153"/>
      <c r="N4943" s="153"/>
      <c r="O4943" s="153"/>
      <c r="P4943" s="153"/>
      <c r="Q4943" s="153"/>
      <c r="R4943" s="153"/>
      <c r="S4943" s="153"/>
    </row>
    <row r="4944" spans="1:19" ht="93.75">
      <c r="A4944" s="277" t="s">
        <v>25424</v>
      </c>
      <c r="B4944" s="254" t="s">
        <v>153</v>
      </c>
      <c r="C4944" s="96" t="s">
        <v>13096</v>
      </c>
      <c r="D4944" s="96" t="s">
        <v>13097</v>
      </c>
      <c r="E4944" s="148">
        <f ca="1">IFERROR(__xludf.DUMMYFUNCTION(" VLOOKUP(A5023, IMPORTRANGE(""https://docs.google.com/spreadsheets/d/1fj_Bhi2XPL3siwIh4sx4VRLAe31yD50oKdj5UlRYW0c/"", ""Сводка!A:AA""), 5, FALSE)"),248)</f>
        <v>248</v>
      </c>
      <c r="F4944" s="165" t="s">
        <v>50</v>
      </c>
      <c r="G4944" s="147">
        <f ca="1">IFERROR(__xludf.DUMMYFUNCTION(" VLOOKUP(A5023, IMPORTRANGE(""https://docs.google.com/spreadsheets/d/1QNLbnkR_AongFt22vMfNzfpjZ0CjpI8QI-w0wBnYA1w/"", ""Инфа!A:AA""), 6, FALSE)"),2024)</f>
        <v>2024</v>
      </c>
      <c r="H4944" s="150">
        <v>19900</v>
      </c>
      <c r="I4944" s="151" t="s">
        <v>28</v>
      </c>
      <c r="J4944" s="93" t="s">
        <v>13098</v>
      </c>
      <c r="K4944" s="153"/>
      <c r="L4944" s="153"/>
      <c r="M4944" s="153"/>
      <c r="N4944" s="153"/>
      <c r="O4944" s="153"/>
      <c r="P4944" s="153"/>
      <c r="Q4944" s="153"/>
      <c r="R4944" s="153"/>
      <c r="S4944" s="153"/>
    </row>
    <row r="4945" spans="1:19" ht="131.25">
      <c r="A4945" s="277" t="s">
        <v>25424</v>
      </c>
      <c r="B4945" s="253" t="s">
        <v>153</v>
      </c>
      <c r="C4945" s="97" t="s">
        <v>13099</v>
      </c>
      <c r="D4945" s="97" t="s">
        <v>13100</v>
      </c>
      <c r="E4945" s="148">
        <f ca="1">IFERROR(__xludf.DUMMYFUNCTION(" VLOOKUP(A5024, IMPORTRANGE(""https://docs.google.com/spreadsheets/d/1fj_Bhi2XPL3siwIh4sx4VRLAe31yD50oKdj5UlRYW0c/"", ""Сводка!A:AA""), 5, FALSE)"),128)</f>
        <v>128</v>
      </c>
      <c r="F4945" s="147" t="s">
        <v>13101</v>
      </c>
      <c r="G4945" s="147">
        <f ca="1">IFERROR(__xludf.DUMMYFUNCTION(" VLOOKUP(A5024, IMPORTRANGE(""https://docs.google.com/spreadsheets/d/1QNLbnkR_AongFt22vMfNzfpjZ0CjpI8QI-w0wBnYA1w/"", ""Инфа!A:AA""), 6, FALSE)"),2024)</f>
        <v>2024</v>
      </c>
      <c r="H4945" s="150">
        <v>8800</v>
      </c>
      <c r="I4945" s="160" t="s">
        <v>138</v>
      </c>
      <c r="J4945" s="97" t="s">
        <v>13102</v>
      </c>
      <c r="K4945" s="153"/>
      <c r="L4945" s="153"/>
      <c r="M4945" s="153"/>
      <c r="N4945" s="153"/>
      <c r="O4945" s="153"/>
      <c r="P4945" s="153"/>
      <c r="Q4945" s="153"/>
      <c r="R4945" s="153"/>
      <c r="S4945" s="153"/>
    </row>
    <row r="4946" spans="1:19" ht="131.25">
      <c r="A4946" s="277" t="s">
        <v>25424</v>
      </c>
      <c r="B4946" s="253" t="s">
        <v>400</v>
      </c>
      <c r="C4946" s="97" t="s">
        <v>13103</v>
      </c>
      <c r="D4946" s="97" t="s">
        <v>13104</v>
      </c>
      <c r="E4946" s="148">
        <f ca="1">IFERROR(__xludf.DUMMYFUNCTION(" VLOOKUP(A5025, IMPORTRANGE(""https://docs.google.com/spreadsheets/d/1fj_Bhi2XPL3siwIh4sx4VRLAe31yD50oKdj5UlRYW0c/"", ""Сводка!A:AA""), 5, FALSE)"),112)</f>
        <v>112</v>
      </c>
      <c r="F4946" s="147" t="s">
        <v>13105</v>
      </c>
      <c r="G4946" s="147">
        <f ca="1">IFERROR(__xludf.DUMMYFUNCTION(" VLOOKUP(A5025, IMPORTRANGE(""https://docs.google.com/spreadsheets/d/1QNLbnkR_AongFt22vMfNzfpjZ0CjpI8QI-w0wBnYA1w/"", ""Инфа!A:AA""), 6, FALSE)"),2024)</f>
        <v>2024</v>
      </c>
      <c r="H4946" s="150">
        <v>8400</v>
      </c>
      <c r="I4946" s="160" t="s">
        <v>138</v>
      </c>
      <c r="J4946" s="97" t="s">
        <v>13106</v>
      </c>
      <c r="K4946" s="153"/>
      <c r="L4946" s="153"/>
      <c r="M4946" s="153"/>
      <c r="N4946" s="153"/>
      <c r="O4946" s="153"/>
      <c r="P4946" s="153"/>
      <c r="Q4946" s="153"/>
      <c r="R4946" s="153"/>
      <c r="S4946" s="153"/>
    </row>
    <row r="4947" spans="1:19" ht="75">
      <c r="A4947" s="277" t="s">
        <v>25424</v>
      </c>
      <c r="B4947" s="253" t="s">
        <v>400</v>
      </c>
      <c r="C4947" s="93" t="s">
        <v>13107</v>
      </c>
      <c r="D4947" s="93" t="s">
        <v>13108</v>
      </c>
      <c r="E4947" s="148">
        <f ca="1">IFERROR(__xludf.DUMMYFUNCTION(" VLOOKUP(A5026, IMPORTRANGE(""https://docs.google.com/spreadsheets/d/1fj_Bhi2XPL3siwIh4sx4VRLAe31yD50oKdj5UlRYW0c/"", ""Сводка!A:AA""), 5, FALSE)"),128)</f>
        <v>128</v>
      </c>
      <c r="F4947" s="148" t="s">
        <v>3739</v>
      </c>
      <c r="G4947" s="147">
        <f ca="1">IFERROR(__xludf.DUMMYFUNCTION(" VLOOKUP(A5026, IMPORTRANGE(""https://docs.google.com/spreadsheets/d/1QNLbnkR_AongFt22vMfNzfpjZ0CjpI8QI-w0wBnYA1w/"", ""Инфа!A:AA""), 6, FALSE)"),2023)</f>
        <v>2023</v>
      </c>
      <c r="H4947" s="150">
        <v>12700</v>
      </c>
      <c r="I4947" s="151" t="s">
        <v>1795</v>
      </c>
      <c r="J4947" s="93" t="s">
        <v>13109</v>
      </c>
      <c r="K4947" s="153"/>
      <c r="L4947" s="153"/>
      <c r="M4947" s="153"/>
      <c r="N4947" s="153"/>
      <c r="O4947" s="153"/>
      <c r="P4947" s="153"/>
      <c r="Q4947" s="153"/>
      <c r="R4947" s="153"/>
      <c r="S4947" s="153"/>
    </row>
    <row r="4948" spans="1:19" ht="37.5">
      <c r="A4948" s="277" t="s">
        <v>25424</v>
      </c>
      <c r="B4948" s="253" t="s">
        <v>400</v>
      </c>
      <c r="C4948" s="93" t="s">
        <v>13110</v>
      </c>
      <c r="D4948" s="93" t="s">
        <v>13111</v>
      </c>
      <c r="E4948" s="148">
        <f ca="1">IFERROR(__xludf.DUMMYFUNCTION(" VLOOKUP(A5027, IMPORTRANGE(""https://docs.google.com/spreadsheets/d/1fj_Bhi2XPL3siwIh4sx4VRLAe31yD50oKdj5UlRYW0c/"", ""Сводка!A:AA""), 5, FALSE)"),212)</f>
        <v>212</v>
      </c>
      <c r="F4948" s="148" t="s">
        <v>415</v>
      </c>
      <c r="G4948" s="147">
        <f ca="1">IFERROR(__xludf.DUMMYFUNCTION(" VLOOKUP(A5027, IMPORTRANGE(""https://docs.google.com/spreadsheets/d/1QNLbnkR_AongFt22vMfNzfpjZ0CjpI8QI-w0wBnYA1w/"", ""Инфа!A:AA""), 6, FALSE)"),2024)</f>
        <v>2024</v>
      </c>
      <c r="H4948" s="150">
        <v>11400</v>
      </c>
      <c r="I4948" s="156" t="s">
        <v>552</v>
      </c>
      <c r="J4948" s="93"/>
      <c r="K4948" s="153"/>
      <c r="L4948" s="153"/>
      <c r="M4948" s="153"/>
      <c r="N4948" s="153"/>
      <c r="O4948" s="153"/>
      <c r="P4948" s="153"/>
      <c r="Q4948" s="153"/>
      <c r="R4948" s="153"/>
      <c r="S4948" s="153"/>
    </row>
    <row r="4949" spans="1:19" ht="37.5">
      <c r="A4949" s="277" t="s">
        <v>25424</v>
      </c>
      <c r="B4949" s="253" t="s">
        <v>400</v>
      </c>
      <c r="C4949" s="93" t="s">
        <v>13110</v>
      </c>
      <c r="D4949" s="93" t="s">
        <v>13112</v>
      </c>
      <c r="E4949" s="148">
        <f ca="1">IFERROR(__xludf.DUMMYFUNCTION(" VLOOKUP(A5028, IMPORTRANGE(""https://docs.google.com/spreadsheets/d/1fj_Bhi2XPL3siwIh4sx4VRLAe31yD50oKdj5UlRYW0c/"", ""Сводка!A:AA""), 5, FALSE)"),216)</f>
        <v>216</v>
      </c>
      <c r="F4949" s="148" t="s">
        <v>415</v>
      </c>
      <c r="G4949" s="147">
        <f ca="1">IFERROR(__xludf.DUMMYFUNCTION(" VLOOKUP(A5028, IMPORTRANGE(""https://docs.google.com/spreadsheets/d/1QNLbnkR_AongFt22vMfNzfpjZ0CjpI8QI-w0wBnYA1w/"", ""Инфа!A:AA""), 6, FALSE)"),2024)</f>
        <v>2024</v>
      </c>
      <c r="H4949" s="150">
        <v>11500</v>
      </c>
      <c r="I4949" s="156" t="s">
        <v>552</v>
      </c>
      <c r="J4949" s="93"/>
      <c r="K4949" s="153"/>
      <c r="L4949" s="153"/>
      <c r="M4949" s="153"/>
      <c r="N4949" s="153"/>
      <c r="O4949" s="153"/>
      <c r="P4949" s="153"/>
      <c r="Q4949" s="153"/>
      <c r="R4949" s="153"/>
      <c r="S4949" s="153"/>
    </row>
    <row r="4950" spans="1:19" ht="56.25">
      <c r="A4950" s="277" t="s">
        <v>25424</v>
      </c>
      <c r="B4950" s="254" t="s">
        <v>153</v>
      </c>
      <c r="C4950" s="96" t="s">
        <v>13113</v>
      </c>
      <c r="D4950" s="96" t="s">
        <v>13114</v>
      </c>
      <c r="E4950" s="148">
        <f ca="1">IFERROR(__xludf.DUMMYFUNCTION(" VLOOKUP(A5029, IMPORTRANGE(""https://docs.google.com/spreadsheets/d/1fj_Bhi2XPL3siwIh4sx4VRLAe31yD50oKdj5UlRYW0c/"", ""Сводка!A:AA""), 5, FALSE)"),296)</f>
        <v>296</v>
      </c>
      <c r="F4950" s="148" t="s">
        <v>50</v>
      </c>
      <c r="G4950" s="147">
        <f ca="1">IFERROR(__xludf.DUMMYFUNCTION(" VLOOKUP(A5029, IMPORTRANGE(""https://docs.google.com/spreadsheets/d/1QNLbnkR_AongFt22vMfNzfpjZ0CjpI8QI-w0wBnYA1w/"", ""Инфа!A:AA""), 6, FALSE)"),2024)</f>
        <v>2024</v>
      </c>
      <c r="H4950" s="150">
        <v>22800</v>
      </c>
      <c r="I4950" s="156" t="s">
        <v>552</v>
      </c>
      <c r="J4950" s="96"/>
      <c r="K4950" s="153"/>
      <c r="L4950" s="153"/>
      <c r="M4950" s="153"/>
      <c r="N4950" s="153"/>
      <c r="O4950" s="153"/>
      <c r="P4950" s="153"/>
      <c r="Q4950" s="153"/>
      <c r="R4950" s="153"/>
      <c r="S4950" s="153"/>
    </row>
    <row r="4951" spans="1:19" ht="56.25">
      <c r="A4951" s="277" t="s">
        <v>25424</v>
      </c>
      <c r="B4951" s="254" t="s">
        <v>153</v>
      </c>
      <c r="C4951" s="96" t="s">
        <v>13113</v>
      </c>
      <c r="D4951" s="96" t="s">
        <v>13115</v>
      </c>
      <c r="E4951" s="148">
        <f ca="1">IFERROR(__xludf.DUMMYFUNCTION(" VLOOKUP(A5030, IMPORTRANGE(""https://docs.google.com/spreadsheets/d/1fj_Bhi2XPL3siwIh4sx4VRLAe31yD50oKdj5UlRYW0c/"", ""Сводка!A:AA""), 5, FALSE)"),332)</f>
        <v>332</v>
      </c>
      <c r="F4951" s="148" t="s">
        <v>50</v>
      </c>
      <c r="G4951" s="147">
        <f ca="1">IFERROR(__xludf.DUMMYFUNCTION(" VLOOKUP(A5030, IMPORTRANGE(""https://docs.google.com/spreadsheets/d/1QNLbnkR_AongFt22vMfNzfpjZ0CjpI8QI-w0wBnYA1w/"", ""Инфа!A:AA""), 6, FALSE)"),2024)</f>
        <v>2024</v>
      </c>
      <c r="H4951" s="150">
        <v>24900</v>
      </c>
      <c r="I4951" s="156" t="s">
        <v>552</v>
      </c>
      <c r="J4951" s="96"/>
      <c r="K4951" s="153"/>
      <c r="L4951" s="153"/>
      <c r="M4951" s="153"/>
      <c r="N4951" s="153"/>
      <c r="O4951" s="153"/>
      <c r="P4951" s="153"/>
      <c r="Q4951" s="153"/>
      <c r="R4951" s="153"/>
      <c r="S4951" s="153"/>
    </row>
    <row r="4952" spans="1:19" ht="112.5">
      <c r="A4952" s="277" t="s">
        <v>25424</v>
      </c>
      <c r="B4952" s="254" t="s">
        <v>153</v>
      </c>
      <c r="C4952" s="96" t="s">
        <v>13116</v>
      </c>
      <c r="D4952" s="96" t="s">
        <v>13117</v>
      </c>
      <c r="E4952" s="148">
        <f ca="1">IFERROR(__xludf.DUMMYFUNCTION(" VLOOKUP(A5031, IMPORTRANGE(""https://docs.google.com/spreadsheets/d/1fj_Bhi2XPL3siwIh4sx4VRLAe31yD50oKdj5UlRYW0c/"", ""Сводка!A:AA""), 5, FALSE)"),304)</f>
        <v>304</v>
      </c>
      <c r="F4952" s="148" t="s">
        <v>50</v>
      </c>
      <c r="G4952" s="147">
        <f ca="1">IFERROR(__xludf.DUMMYFUNCTION(" VLOOKUP(A5031, IMPORTRANGE(""https://docs.google.com/spreadsheets/d/1QNLbnkR_AongFt22vMfNzfpjZ0CjpI8QI-w0wBnYA1w/"", ""Инфа!A:AA""), 6, FALSE)"),2024)</f>
        <v>2024</v>
      </c>
      <c r="H4952" s="150">
        <v>14100</v>
      </c>
      <c r="I4952" s="156" t="s">
        <v>552</v>
      </c>
      <c r="J4952" s="96"/>
      <c r="K4952" s="153"/>
      <c r="L4952" s="153"/>
      <c r="M4952" s="153"/>
      <c r="N4952" s="153"/>
      <c r="O4952" s="153"/>
      <c r="P4952" s="153"/>
      <c r="Q4952" s="153"/>
      <c r="R4952" s="153"/>
      <c r="S4952" s="153"/>
    </row>
    <row r="4953" spans="1:19" ht="243.75">
      <c r="A4953" s="277" t="s">
        <v>25424</v>
      </c>
      <c r="B4953" s="254" t="s">
        <v>153</v>
      </c>
      <c r="C4953" s="96" t="s">
        <v>13118</v>
      </c>
      <c r="D4953" s="93" t="s">
        <v>13119</v>
      </c>
      <c r="E4953" s="148">
        <f ca="1">IFERROR(__xludf.DUMMYFUNCTION(" VLOOKUP(A5032, IMPORTRANGE(""https://docs.google.com/spreadsheets/d/1fj_Bhi2XPL3siwIh4sx4VRLAe31yD50oKdj5UlRYW0c/"", ""Сводка!A:AA""), 5, FALSE)"),444)</f>
        <v>444</v>
      </c>
      <c r="F4953" s="148" t="s">
        <v>456</v>
      </c>
      <c r="G4953" s="147">
        <f ca="1">IFERROR(__xludf.DUMMYFUNCTION(" VLOOKUP(A5032, IMPORTRANGE(""https://docs.google.com/spreadsheets/d/1QNLbnkR_AongFt22vMfNzfpjZ0CjpI8QI-w0wBnYA1w/"", ""Инфа!A:AA""), 6, FALSE)"),2024)</f>
        <v>2024</v>
      </c>
      <c r="H4953" s="154">
        <v>18300</v>
      </c>
      <c r="I4953" s="151" t="s">
        <v>246</v>
      </c>
      <c r="J4953" s="93" t="s">
        <v>13120</v>
      </c>
      <c r="K4953" s="153"/>
      <c r="L4953" s="153"/>
      <c r="M4953" s="153"/>
      <c r="N4953" s="153"/>
      <c r="O4953" s="153"/>
      <c r="P4953" s="153"/>
      <c r="Q4953" s="153"/>
      <c r="R4953" s="153"/>
      <c r="S4953" s="153"/>
    </row>
    <row r="4954" spans="1:19" ht="56.25">
      <c r="A4954" s="277" t="s">
        <v>25424</v>
      </c>
      <c r="B4954" s="253" t="s">
        <v>400</v>
      </c>
      <c r="C4954" s="93" t="s">
        <v>13121</v>
      </c>
      <c r="D4954" s="93" t="s">
        <v>13122</v>
      </c>
      <c r="E4954" s="148">
        <f ca="1">IFERROR(__xludf.DUMMYFUNCTION(" VLOOKUP(A5033, IMPORTRANGE(""https://docs.google.com/spreadsheets/d/1fj_Bhi2XPL3siwIh4sx4VRLAe31yD50oKdj5UlRYW0c/"", ""Сводка!A:AA""), 5, FALSE)"),68)</f>
        <v>68</v>
      </c>
      <c r="F4954" s="148" t="s">
        <v>50</v>
      </c>
      <c r="G4954" s="147">
        <f ca="1">IFERROR(__xludf.DUMMYFUNCTION(" VLOOKUP(A5033, IMPORTRANGE(""https://docs.google.com/spreadsheets/d/1QNLbnkR_AongFt22vMfNzfpjZ0CjpI8QI-w0wBnYA1w/"", ""Инфа!A:AA""), 6, FALSE)"),2024)</f>
        <v>2024</v>
      </c>
      <c r="H4954" s="150">
        <v>7000</v>
      </c>
      <c r="I4954" s="151" t="s">
        <v>246</v>
      </c>
      <c r="J4954" s="93" t="s">
        <v>13123</v>
      </c>
      <c r="K4954" s="153"/>
      <c r="L4954" s="153"/>
      <c r="M4954" s="153"/>
      <c r="N4954" s="153"/>
      <c r="O4954" s="153"/>
      <c r="P4954" s="153"/>
      <c r="Q4954" s="153"/>
      <c r="R4954" s="153"/>
      <c r="S4954" s="153"/>
    </row>
    <row r="4955" spans="1:19" ht="75">
      <c r="A4955" s="277" t="s">
        <v>25424</v>
      </c>
      <c r="B4955" s="253" t="s">
        <v>400</v>
      </c>
      <c r="C4955" s="93" t="s">
        <v>13124</v>
      </c>
      <c r="D4955" s="93" t="s">
        <v>13125</v>
      </c>
      <c r="E4955" s="148">
        <f ca="1">IFERROR(__xludf.DUMMYFUNCTION(" VLOOKUP(A5034, IMPORTRANGE(""https://docs.google.com/spreadsheets/d/1fj_Bhi2XPL3siwIh4sx4VRLAe31yD50oKdj5UlRYW0c/"", ""Сводка!A:AA""), 5, FALSE)"),372)</f>
        <v>372</v>
      </c>
      <c r="F4955" s="148" t="s">
        <v>415</v>
      </c>
      <c r="G4955" s="147">
        <f ca="1">IFERROR(__xludf.DUMMYFUNCTION(" VLOOKUP(A5034, IMPORTRANGE(""https://docs.google.com/spreadsheets/d/1QNLbnkR_AongFt22vMfNzfpjZ0CjpI8QI-w0wBnYA1w/"", ""Инфа!A:AA""), 6, FALSE)"),2024)</f>
        <v>2024</v>
      </c>
      <c r="H4955" s="154">
        <v>16200</v>
      </c>
      <c r="I4955" s="156" t="s">
        <v>6015</v>
      </c>
      <c r="J4955" s="93" t="s">
        <v>13126</v>
      </c>
      <c r="K4955" s="153"/>
      <c r="L4955" s="153"/>
      <c r="M4955" s="153"/>
      <c r="N4955" s="153"/>
      <c r="O4955" s="153"/>
      <c r="P4955" s="153"/>
      <c r="Q4955" s="153"/>
      <c r="R4955" s="153"/>
      <c r="S4955" s="153"/>
    </row>
    <row r="4956" spans="1:19" ht="37.5">
      <c r="A4956" s="277" t="s">
        <v>25424</v>
      </c>
      <c r="B4956" s="253" t="s">
        <v>400</v>
      </c>
      <c r="C4956" s="93" t="s">
        <v>13127</v>
      </c>
      <c r="D4956" s="93" t="s">
        <v>9316</v>
      </c>
      <c r="E4956" s="148">
        <f ca="1">IFERROR(__xludf.DUMMYFUNCTION(" VLOOKUP(A5035, IMPORTRANGE(""https://docs.google.com/spreadsheets/d/1fj_Bhi2XPL3siwIh4sx4VRLAe31yD50oKdj5UlRYW0c/"", ""Сводка!A:AA""), 5, FALSE)"),152)</f>
        <v>152</v>
      </c>
      <c r="F4956" s="148" t="s">
        <v>415</v>
      </c>
      <c r="G4956" s="147">
        <f ca="1">IFERROR(__xludf.DUMMYFUNCTION(" VLOOKUP(A5035, IMPORTRANGE(""https://docs.google.com/spreadsheets/d/1QNLbnkR_AongFt22vMfNzfpjZ0CjpI8QI-w0wBnYA1w/"", ""Инфа!A:AA""), 6, FALSE)"),2024)</f>
        <v>2024</v>
      </c>
      <c r="H4956" s="150">
        <v>9600</v>
      </c>
      <c r="I4956" s="156" t="s">
        <v>97</v>
      </c>
      <c r="J4956" s="93"/>
      <c r="K4956" s="153"/>
      <c r="L4956" s="153"/>
      <c r="M4956" s="153"/>
      <c r="N4956" s="153"/>
      <c r="O4956" s="153"/>
      <c r="P4956" s="153"/>
      <c r="Q4956" s="153"/>
      <c r="R4956" s="153"/>
      <c r="S4956" s="153"/>
    </row>
    <row r="4957" spans="1:19" ht="168.75">
      <c r="A4957" s="277" t="s">
        <v>25424</v>
      </c>
      <c r="B4957" s="253" t="s">
        <v>153</v>
      </c>
      <c r="C4957" s="97" t="s">
        <v>13128</v>
      </c>
      <c r="D4957" s="97" t="s">
        <v>13129</v>
      </c>
      <c r="E4957" s="148" t="e">
        <f>#REF!</f>
        <v>#REF!</v>
      </c>
      <c r="F4957" s="147" t="s">
        <v>165</v>
      </c>
      <c r="G4957" s="147">
        <f ca="1">IFERROR(__xludf.DUMMYFUNCTION(" VLOOKUP(A5036, IMPORTRANGE(""https://docs.google.com/spreadsheets/d/1QNLbnkR_AongFt22vMfNzfpjZ0CjpI8QI-w0wBnYA1w/"", ""Инфа!A:AA""), 6, FALSE)"),2024)</f>
        <v>2024</v>
      </c>
      <c r="H4957" s="150">
        <v>13700</v>
      </c>
      <c r="I4957" s="151" t="s">
        <v>28</v>
      </c>
      <c r="J4957" s="97" t="s">
        <v>13130</v>
      </c>
      <c r="K4957" s="153"/>
      <c r="L4957" s="153"/>
      <c r="M4957" s="153"/>
      <c r="N4957" s="153"/>
      <c r="O4957" s="153"/>
      <c r="P4957" s="153"/>
      <c r="Q4957" s="153"/>
      <c r="R4957" s="153"/>
      <c r="S4957" s="153"/>
    </row>
    <row r="4958" spans="1:19" ht="56.25">
      <c r="A4958" s="277" t="s">
        <v>25424</v>
      </c>
      <c r="B4958" s="253" t="s">
        <v>153</v>
      </c>
      <c r="C4958" s="93" t="s">
        <v>13131</v>
      </c>
      <c r="D4958" s="93" t="s">
        <v>13132</v>
      </c>
      <c r="E4958" s="148">
        <f ca="1">IFERROR(__xludf.DUMMYFUNCTION(" VLOOKUP(A5037, IMPORTRANGE(""https://docs.google.com/spreadsheets/d/1fj_Bhi2XPL3siwIh4sx4VRLAe31yD50oKdj5UlRYW0c/"", ""Сводка!A:AA""), 5, FALSE)"),264)</f>
        <v>264</v>
      </c>
      <c r="F4958" s="148" t="s">
        <v>50</v>
      </c>
      <c r="G4958" s="147">
        <f ca="1">IFERROR(__xludf.DUMMYFUNCTION(" VLOOKUP(A5037, IMPORTRANGE(""https://docs.google.com/spreadsheets/d/1QNLbnkR_AongFt22vMfNzfpjZ0CjpI8QI-w0wBnYA1w/"", ""Инфа!A:AA""), 6, FALSE)"),2024)</f>
        <v>2024</v>
      </c>
      <c r="H4958" s="150">
        <v>12900</v>
      </c>
      <c r="I4958" s="151" t="s">
        <v>161</v>
      </c>
      <c r="J4958" s="93" t="s">
        <v>13133</v>
      </c>
      <c r="K4958" s="153"/>
      <c r="L4958" s="153"/>
      <c r="M4958" s="153"/>
      <c r="N4958" s="153"/>
      <c r="O4958" s="153"/>
      <c r="P4958" s="153"/>
      <c r="Q4958" s="153"/>
      <c r="R4958" s="153"/>
      <c r="S4958" s="153"/>
    </row>
    <row r="4959" spans="1:19" ht="168.75">
      <c r="A4959" s="277" t="s">
        <v>25424</v>
      </c>
      <c r="B4959" s="253" t="s">
        <v>400</v>
      </c>
      <c r="C4959" s="93" t="s">
        <v>13134</v>
      </c>
      <c r="D4959" s="93" t="s">
        <v>13135</v>
      </c>
      <c r="E4959" s="148">
        <f ca="1">IFERROR(__xludf.DUMMYFUNCTION(" VLOOKUP(A5038, IMPORTRANGE(""https://docs.google.com/spreadsheets/d/1fj_Bhi2XPL3siwIh4sx4VRLAe31yD50oKdj5UlRYW0c/"", ""Сводка!A:AA""), 5, FALSE)"),128)</f>
        <v>128</v>
      </c>
      <c r="F4959" s="148" t="s">
        <v>415</v>
      </c>
      <c r="G4959" s="147">
        <f ca="1">IFERROR(__xludf.DUMMYFUNCTION(" VLOOKUP(A5038, IMPORTRANGE(""https://docs.google.com/spreadsheets/d/1QNLbnkR_AongFt22vMfNzfpjZ0CjpI8QI-w0wBnYA1w/"", ""Инфа!A:AA""), 6, FALSE)"),2024)</f>
        <v>2024</v>
      </c>
      <c r="H4959" s="150">
        <v>8800</v>
      </c>
      <c r="I4959" s="151" t="s">
        <v>161</v>
      </c>
      <c r="J4959" s="93" t="s">
        <v>13136</v>
      </c>
      <c r="K4959" s="153"/>
      <c r="L4959" s="153"/>
      <c r="M4959" s="153"/>
      <c r="N4959" s="153"/>
      <c r="O4959" s="153"/>
      <c r="P4959" s="153"/>
      <c r="Q4959" s="153"/>
      <c r="R4959" s="153"/>
      <c r="S4959" s="153"/>
    </row>
    <row r="4960" spans="1:19" ht="168.75">
      <c r="A4960" s="277" t="s">
        <v>25424</v>
      </c>
      <c r="B4960" s="253" t="s">
        <v>153</v>
      </c>
      <c r="C4960" s="93" t="s">
        <v>13134</v>
      </c>
      <c r="D4960" s="93" t="s">
        <v>13137</v>
      </c>
      <c r="E4960" s="148">
        <f ca="1">IFERROR(__xludf.DUMMYFUNCTION(" VLOOKUP(A5039, IMPORTRANGE(""https://docs.google.com/spreadsheets/d/1fj_Bhi2XPL3siwIh4sx4VRLAe31yD50oKdj5UlRYW0c/"", ""Сводка!A:AA""), 5, FALSE)"),304)</f>
        <v>304</v>
      </c>
      <c r="F4960" s="148" t="s">
        <v>108</v>
      </c>
      <c r="G4960" s="147">
        <f ca="1">IFERROR(__xludf.DUMMYFUNCTION(" VLOOKUP(A5039, IMPORTRANGE(""https://docs.google.com/spreadsheets/d/1QNLbnkR_AongFt22vMfNzfpjZ0CjpI8QI-w0wBnYA1w/"", ""Инфа!A:AA""), 6, FALSE)"),2024)</f>
        <v>2024</v>
      </c>
      <c r="H4960" s="150">
        <v>14100</v>
      </c>
      <c r="I4960" s="151" t="s">
        <v>9610</v>
      </c>
      <c r="J4960" s="93" t="s">
        <v>13138</v>
      </c>
      <c r="K4960" s="153"/>
      <c r="L4960" s="153"/>
      <c r="M4960" s="153"/>
      <c r="N4960" s="153"/>
      <c r="O4960" s="153"/>
      <c r="P4960" s="153"/>
      <c r="Q4960" s="153"/>
      <c r="R4960" s="153"/>
      <c r="S4960" s="153"/>
    </row>
    <row r="4961" spans="1:19" ht="112.5">
      <c r="A4961" s="277" t="s">
        <v>25424</v>
      </c>
      <c r="B4961" s="253" t="s">
        <v>400</v>
      </c>
      <c r="C4961" s="93" t="s">
        <v>13139</v>
      </c>
      <c r="D4961" s="93" t="s">
        <v>13140</v>
      </c>
      <c r="E4961" s="148">
        <f ca="1">IFERROR(__xludf.DUMMYFUNCTION(" VLOOKUP(A5040, IMPORTRANGE(""https://docs.google.com/spreadsheets/d/1fj_Bhi2XPL3siwIh4sx4VRLAe31yD50oKdj5UlRYW0c/"", ""Сводка!A:AA""), 5, FALSE)"),264)</f>
        <v>264</v>
      </c>
      <c r="F4961" s="148" t="s">
        <v>415</v>
      </c>
      <c r="G4961" s="147">
        <f ca="1">IFERROR(__xludf.DUMMYFUNCTION(" VLOOKUP(A5040, IMPORTRANGE(""https://docs.google.com/spreadsheets/d/1QNLbnkR_AongFt22vMfNzfpjZ0CjpI8QI-w0wBnYA1w/"", ""Инфа!A:AA""), 6, FALSE)"),2024)</f>
        <v>2024</v>
      </c>
      <c r="H4961" s="150">
        <v>12900</v>
      </c>
      <c r="I4961" s="151" t="s">
        <v>3172</v>
      </c>
      <c r="J4961" s="93"/>
      <c r="K4961" s="153"/>
      <c r="L4961" s="153"/>
      <c r="M4961" s="153"/>
      <c r="N4961" s="153"/>
      <c r="O4961" s="153"/>
      <c r="P4961" s="153"/>
      <c r="Q4961" s="153"/>
      <c r="R4961" s="153"/>
      <c r="S4961" s="153"/>
    </row>
    <row r="4962" spans="1:19" ht="187.5">
      <c r="A4962" s="277" t="s">
        <v>25424</v>
      </c>
      <c r="B4962" s="253" t="s">
        <v>153</v>
      </c>
      <c r="C4962" s="96" t="s">
        <v>13141</v>
      </c>
      <c r="D4962" s="96" t="s">
        <v>13142</v>
      </c>
      <c r="E4962" s="148">
        <f ca="1">IFERROR(__xludf.DUMMYFUNCTION(" VLOOKUP(A5041, IMPORTRANGE(""https://docs.google.com/spreadsheets/d/1fj_Bhi2XPL3siwIh4sx4VRLAe31yD50oKdj5UlRYW0c/"", ""Сводка!A:AA""), 5, FALSE)"),288)</f>
        <v>288</v>
      </c>
      <c r="F4962" s="148" t="s">
        <v>50</v>
      </c>
      <c r="G4962" s="147">
        <f ca="1">IFERROR(__xludf.DUMMYFUNCTION(" VLOOKUP(A5041, IMPORTRANGE(""https://docs.google.com/spreadsheets/d/1QNLbnkR_AongFt22vMfNzfpjZ0CjpI8QI-w0wBnYA1w/"", ""Инфа!A:AA""), 6, FALSE)"),2024)</f>
        <v>2024</v>
      </c>
      <c r="H4962" s="150">
        <v>13600</v>
      </c>
      <c r="I4962" s="151" t="s">
        <v>3172</v>
      </c>
      <c r="J4962" s="93" t="s">
        <v>13143</v>
      </c>
      <c r="K4962" s="153"/>
      <c r="L4962" s="153"/>
      <c r="M4962" s="153"/>
      <c r="N4962" s="153"/>
      <c r="O4962" s="153"/>
      <c r="P4962" s="153"/>
      <c r="Q4962" s="153"/>
      <c r="R4962" s="153"/>
      <c r="S4962" s="153"/>
    </row>
    <row r="4963" spans="1:19" ht="150">
      <c r="A4963" s="277" t="s">
        <v>25424</v>
      </c>
      <c r="B4963" s="253" t="s">
        <v>153</v>
      </c>
      <c r="C4963" s="93" t="s">
        <v>13141</v>
      </c>
      <c r="D4963" s="93" t="s">
        <v>13144</v>
      </c>
      <c r="E4963" s="148">
        <f ca="1">IFERROR(__xludf.DUMMYFUNCTION(" VLOOKUP(A5042, IMPORTRANGE(""https://docs.google.com/spreadsheets/d/1fj_Bhi2XPL3siwIh4sx4VRLAe31yD50oKdj5UlRYW0c/"", ""Сводка!A:AA""), 5, FALSE)"),176)</f>
        <v>176</v>
      </c>
      <c r="F4963" s="148" t="s">
        <v>50</v>
      </c>
      <c r="G4963" s="147">
        <f ca="1">IFERROR(__xludf.DUMMYFUNCTION(" VLOOKUP(A5042, IMPORTRANGE(""https://docs.google.com/spreadsheets/d/1QNLbnkR_AongFt22vMfNzfpjZ0CjpI8QI-w0wBnYA1w/"", ""Инфа!A:AA""), 6, FALSE)"),2024)</f>
        <v>2024</v>
      </c>
      <c r="H4963" s="150">
        <v>10300</v>
      </c>
      <c r="I4963" s="151" t="s">
        <v>161</v>
      </c>
      <c r="J4963" s="93" t="s">
        <v>13145</v>
      </c>
      <c r="K4963" s="153"/>
      <c r="L4963" s="153"/>
      <c r="M4963" s="153"/>
      <c r="N4963" s="153"/>
      <c r="O4963" s="153"/>
      <c r="P4963" s="153"/>
      <c r="Q4963" s="153"/>
      <c r="R4963" s="153"/>
      <c r="S4963" s="153"/>
    </row>
    <row r="4964" spans="1:19" ht="131.25">
      <c r="A4964" s="277" t="s">
        <v>25424</v>
      </c>
      <c r="B4964" s="253" t="s">
        <v>400</v>
      </c>
      <c r="C4964" s="93" t="s">
        <v>13146</v>
      </c>
      <c r="D4964" s="93" t="s">
        <v>13147</v>
      </c>
      <c r="E4964" s="148">
        <f ca="1">IFERROR(__xludf.DUMMYFUNCTION(" VLOOKUP(A5043, IMPORTRANGE(""https://docs.google.com/spreadsheets/d/1fj_Bhi2XPL3siwIh4sx4VRLAe31yD50oKdj5UlRYW0c/"", ""Сводка!A:AA""), 5, FALSE)"),204)</f>
        <v>204</v>
      </c>
      <c r="F4964" s="148" t="s">
        <v>415</v>
      </c>
      <c r="G4964" s="147">
        <f ca="1">IFERROR(__xludf.DUMMYFUNCTION(" VLOOKUP(A5043, IMPORTRANGE(""https://docs.google.com/spreadsheets/d/1QNLbnkR_AongFt22vMfNzfpjZ0CjpI8QI-w0wBnYA1w/"", ""Инфа!A:AA""), 6, FALSE)"),2024)</f>
        <v>2024</v>
      </c>
      <c r="H4964" s="150">
        <v>11100</v>
      </c>
      <c r="I4964" s="151" t="s">
        <v>161</v>
      </c>
      <c r="J4964" s="93" t="s">
        <v>13148</v>
      </c>
      <c r="K4964" s="153"/>
      <c r="L4964" s="153"/>
      <c r="M4964" s="153"/>
      <c r="N4964" s="153"/>
      <c r="O4964" s="153"/>
      <c r="P4964" s="153"/>
      <c r="Q4964" s="153"/>
      <c r="R4964" s="153"/>
      <c r="S4964" s="153"/>
    </row>
    <row r="4965" spans="1:19" ht="112.5">
      <c r="A4965" s="277" t="s">
        <v>25424</v>
      </c>
      <c r="B4965" s="253" t="s">
        <v>153</v>
      </c>
      <c r="C4965" s="93" t="s">
        <v>13149</v>
      </c>
      <c r="D4965" s="93" t="s">
        <v>13150</v>
      </c>
      <c r="E4965" s="148">
        <f ca="1">IFERROR(__xludf.DUMMYFUNCTION(" VLOOKUP(A5044, IMPORTRANGE(""https://docs.google.com/spreadsheets/d/1fj_Bhi2XPL3siwIh4sx4VRLAe31yD50oKdj5UlRYW0c/"", ""Сводка!A:AA""), 5, FALSE)"),186)</f>
        <v>186</v>
      </c>
      <c r="F4965" s="148" t="s">
        <v>50</v>
      </c>
      <c r="G4965" s="147">
        <f ca="1">IFERROR(__xludf.DUMMYFUNCTION(" VLOOKUP(A5044, IMPORTRANGE(""https://docs.google.com/spreadsheets/d/1QNLbnkR_AongFt22vMfNzfpjZ0CjpI8QI-w0wBnYA1w/"", ""Инфа!A:AA""), 6, FALSE)"),2024)</f>
        <v>2024</v>
      </c>
      <c r="H4965" s="150">
        <v>10600</v>
      </c>
      <c r="I4965" s="151" t="s">
        <v>146</v>
      </c>
      <c r="J4965" s="93" t="s">
        <v>13151</v>
      </c>
      <c r="K4965" s="153"/>
      <c r="L4965" s="153"/>
      <c r="M4965" s="153"/>
      <c r="N4965" s="153"/>
      <c r="O4965" s="153"/>
      <c r="P4965" s="153"/>
      <c r="Q4965" s="153"/>
      <c r="R4965" s="153"/>
      <c r="S4965" s="153"/>
    </row>
    <row r="4966" spans="1:19" ht="131.25">
      <c r="A4966" s="277" t="s">
        <v>25424</v>
      </c>
      <c r="B4966" s="253" t="s">
        <v>153</v>
      </c>
      <c r="C4966" s="93" t="s">
        <v>13152</v>
      </c>
      <c r="D4966" s="93" t="s">
        <v>13153</v>
      </c>
      <c r="E4966" s="148">
        <f ca="1">IFERROR(__xludf.DUMMYFUNCTION(" VLOOKUP(A5045, IMPORTRANGE(""https://docs.google.com/spreadsheets/d/1fj_Bhi2XPL3siwIh4sx4VRLAe31yD50oKdj5UlRYW0c/"", ""Сводка!A:AA""), 5, FALSE)"),156)</f>
        <v>156</v>
      </c>
      <c r="F4966" s="148" t="s">
        <v>165</v>
      </c>
      <c r="G4966" s="147">
        <f ca="1">IFERROR(__xludf.DUMMYFUNCTION(" VLOOKUP(A5045, IMPORTRANGE(""https://docs.google.com/spreadsheets/d/1QNLbnkR_AongFt22vMfNzfpjZ0CjpI8QI-w0wBnYA1w/"", ""Инфа!A:AA""), 6, FALSE)"),2024)</f>
        <v>2024</v>
      </c>
      <c r="H4966" s="150">
        <v>14400</v>
      </c>
      <c r="I4966" s="156" t="s">
        <v>6015</v>
      </c>
      <c r="J4966" s="93" t="s">
        <v>13154</v>
      </c>
      <c r="K4966" s="153"/>
      <c r="L4966" s="153"/>
      <c r="M4966" s="153"/>
      <c r="N4966" s="153"/>
      <c r="O4966" s="153"/>
      <c r="P4966" s="153"/>
      <c r="Q4966" s="153"/>
      <c r="R4966" s="153"/>
      <c r="S4966" s="153"/>
    </row>
    <row r="4967" spans="1:19" ht="150">
      <c r="A4967" s="277" t="s">
        <v>25424</v>
      </c>
      <c r="B4967" s="253" t="s">
        <v>153</v>
      </c>
      <c r="C4967" s="93" t="s">
        <v>13152</v>
      </c>
      <c r="D4967" s="93" t="s">
        <v>13155</v>
      </c>
      <c r="E4967" s="148">
        <f ca="1">IFERROR(__xludf.DUMMYFUNCTION(" VLOOKUP(A5046, IMPORTRANGE(""https://docs.google.com/spreadsheets/d/1fj_Bhi2XPL3siwIh4sx4VRLAe31yD50oKdj5UlRYW0c/"", ""Сводка!A:AA""), 5, FALSE)"),140)</f>
        <v>140</v>
      </c>
      <c r="F4967" s="148" t="s">
        <v>1794</v>
      </c>
      <c r="G4967" s="147">
        <f ca="1">IFERROR(__xludf.DUMMYFUNCTION(" VLOOKUP(A5046, IMPORTRANGE(""https://docs.google.com/spreadsheets/d/1QNLbnkR_AongFt22vMfNzfpjZ0CjpI8QI-w0wBnYA1w/"", ""Инфа!A:AA""), 6, FALSE)"),2024)</f>
        <v>2024</v>
      </c>
      <c r="H4967" s="150">
        <v>9200</v>
      </c>
      <c r="I4967" s="151" t="s">
        <v>4640</v>
      </c>
      <c r="J4967" s="93" t="s">
        <v>13156</v>
      </c>
      <c r="K4967" s="153"/>
      <c r="L4967" s="153"/>
      <c r="M4967" s="153"/>
      <c r="N4967" s="153"/>
      <c r="O4967" s="153"/>
      <c r="P4967" s="153"/>
      <c r="Q4967" s="153"/>
      <c r="R4967" s="153"/>
      <c r="S4967" s="153"/>
    </row>
    <row r="4968" spans="1:19" ht="243.75">
      <c r="A4968" s="277" t="s">
        <v>25424</v>
      </c>
      <c r="B4968" s="253" t="s">
        <v>23</v>
      </c>
      <c r="C4968" s="93" t="s">
        <v>13157</v>
      </c>
      <c r="D4968" s="93" t="s">
        <v>13158</v>
      </c>
      <c r="E4968" s="148">
        <f ca="1">IFERROR(__xludf.DUMMYFUNCTION(" VLOOKUP(A5047, IMPORTRANGE(""https://docs.google.com/spreadsheets/d/1fj_Bhi2XPL3siwIh4sx4VRLAe31yD50oKdj5UlRYW0c/"", ""Сводка!A:AA""), 5, FALSE)"),100)</f>
        <v>100</v>
      </c>
      <c r="F4968" s="148" t="s">
        <v>26</v>
      </c>
      <c r="G4968" s="147">
        <f ca="1">IFERROR(__xludf.DUMMYFUNCTION(" VLOOKUP(A5047, IMPORTRANGE(""https://docs.google.com/spreadsheets/d/1QNLbnkR_AongFt22vMfNzfpjZ0CjpI8QI-w0wBnYA1w/"", ""Инфа!A:AA""), 6, FALSE)"),2024)</f>
        <v>2024</v>
      </c>
      <c r="H4968" s="150">
        <v>11000</v>
      </c>
      <c r="I4968" s="151" t="s">
        <v>85</v>
      </c>
      <c r="J4968" s="93" t="s">
        <v>13159</v>
      </c>
      <c r="K4968" s="153"/>
      <c r="L4968" s="153"/>
      <c r="M4968" s="153"/>
      <c r="N4968" s="153"/>
      <c r="O4968" s="153"/>
      <c r="P4968" s="153"/>
      <c r="Q4968" s="153"/>
      <c r="R4968" s="153"/>
      <c r="S4968" s="153"/>
    </row>
    <row r="4969" spans="1:19" ht="206.25">
      <c r="A4969" s="277" t="s">
        <v>25424</v>
      </c>
      <c r="B4969" s="253" t="s">
        <v>153</v>
      </c>
      <c r="C4969" s="93" t="s">
        <v>13160</v>
      </c>
      <c r="D4969" s="93" t="s">
        <v>13161</v>
      </c>
      <c r="E4969" s="148">
        <f ca="1">IFERROR(__xludf.DUMMYFUNCTION(" VLOOKUP(A5048, IMPORTRANGE(""https://docs.google.com/spreadsheets/d/1fj_Bhi2XPL3siwIh4sx4VRLAe31yD50oKdj5UlRYW0c/"", ""Сводка!A:AA""), 5, FALSE)"),116)</f>
        <v>116</v>
      </c>
      <c r="F4969" s="148" t="s">
        <v>6923</v>
      </c>
      <c r="G4969" s="147">
        <f ca="1">IFERROR(__xludf.DUMMYFUNCTION(" VLOOKUP(A5048, IMPORTRANGE(""https://docs.google.com/spreadsheets/d/1QNLbnkR_AongFt22vMfNzfpjZ0CjpI8QI-w0wBnYA1w/"", ""Инфа!A:AA""), 6, FALSE)"),2024)</f>
        <v>2024</v>
      </c>
      <c r="H4969" s="150">
        <v>8500</v>
      </c>
      <c r="I4969" s="151" t="s">
        <v>42</v>
      </c>
      <c r="J4969" s="99" t="s">
        <v>13162</v>
      </c>
      <c r="K4969" s="153"/>
      <c r="L4969" s="153"/>
      <c r="M4969" s="153"/>
      <c r="N4969" s="153"/>
      <c r="O4969" s="153"/>
      <c r="P4969" s="153"/>
      <c r="Q4969" s="153"/>
      <c r="R4969" s="153"/>
      <c r="S4969" s="153"/>
    </row>
    <row r="4970" spans="1:19" ht="112.5">
      <c r="A4970" s="277" t="s">
        <v>25424</v>
      </c>
      <c r="B4970" s="253" t="s">
        <v>400</v>
      </c>
      <c r="C4970" s="93" t="s">
        <v>13163</v>
      </c>
      <c r="D4970" s="93" t="s">
        <v>13164</v>
      </c>
      <c r="E4970" s="148">
        <f ca="1">IFERROR(__xludf.DUMMYFUNCTION(" VLOOKUP(A5049, IMPORTRANGE(""https://docs.google.com/spreadsheets/d/1fj_Bhi2XPL3siwIh4sx4VRLAe31yD50oKdj5UlRYW0c/"", ""Сводка!A:AA""), 5, FALSE)"),152)</f>
        <v>152</v>
      </c>
      <c r="F4970" s="148" t="s">
        <v>415</v>
      </c>
      <c r="G4970" s="147">
        <f ca="1">IFERROR(__xludf.DUMMYFUNCTION(" VLOOKUP(A5049, IMPORTRANGE(""https://docs.google.com/spreadsheets/d/1QNLbnkR_AongFt22vMfNzfpjZ0CjpI8QI-w0wBnYA1w/"", ""Инфа!A:AA""), 6, FALSE)"),2024)</f>
        <v>2024</v>
      </c>
      <c r="H4970" s="150">
        <v>9600</v>
      </c>
      <c r="I4970" s="151" t="s">
        <v>133</v>
      </c>
      <c r="J4970" s="93" t="s">
        <v>13165</v>
      </c>
      <c r="K4970" s="153"/>
      <c r="L4970" s="153"/>
      <c r="M4970" s="153"/>
      <c r="N4970" s="153"/>
      <c r="O4970" s="153"/>
      <c r="P4970" s="153"/>
      <c r="Q4970" s="153"/>
      <c r="R4970" s="153"/>
      <c r="S4970" s="153"/>
    </row>
    <row r="4971" spans="1:19" ht="75">
      <c r="A4971" s="277" t="s">
        <v>25424</v>
      </c>
      <c r="B4971" s="253" t="s">
        <v>13</v>
      </c>
      <c r="C4971" s="93" t="s">
        <v>13166</v>
      </c>
      <c r="D4971" s="93" t="s">
        <v>13167</v>
      </c>
      <c r="E4971" s="148">
        <f ca="1">IFERROR(__xludf.DUMMYFUNCTION(" VLOOKUP(A5050, IMPORTRANGE(""https://docs.google.com/spreadsheets/d/1fj_Bhi2XPL3siwIh4sx4VRLAe31yD50oKdj5UlRYW0c/"", ""Сводка!A:AA""), 5, FALSE)"),292)</f>
        <v>292</v>
      </c>
      <c r="F4971" s="148" t="s">
        <v>50</v>
      </c>
      <c r="G4971" s="147">
        <f ca="1">IFERROR(__xludf.DUMMYFUNCTION(" VLOOKUP(A5050, IMPORTRANGE(""https://docs.google.com/spreadsheets/d/1QNLbnkR_AongFt22vMfNzfpjZ0CjpI8QI-w0wBnYA1w/"", ""Инфа!A:AA""), 6, FALSE)"),2024)</f>
        <v>2024</v>
      </c>
      <c r="H4971" s="150">
        <v>13800</v>
      </c>
      <c r="I4971" s="151" t="s">
        <v>161</v>
      </c>
      <c r="J4971" s="93" t="s">
        <v>13168</v>
      </c>
      <c r="K4971" s="153"/>
      <c r="L4971" s="153"/>
      <c r="M4971" s="153"/>
      <c r="N4971" s="153"/>
      <c r="O4971" s="153"/>
      <c r="P4971" s="153"/>
      <c r="Q4971" s="153"/>
      <c r="R4971" s="153"/>
      <c r="S4971" s="153"/>
    </row>
    <row r="4972" spans="1:19" ht="75">
      <c r="A4972" s="277" t="s">
        <v>25424</v>
      </c>
      <c r="B4972" s="253" t="s">
        <v>153</v>
      </c>
      <c r="C4972" s="93" t="s">
        <v>13169</v>
      </c>
      <c r="D4972" s="93" t="s">
        <v>13170</v>
      </c>
      <c r="E4972" s="148">
        <f ca="1">IFERROR(__xludf.DUMMYFUNCTION(" VLOOKUP(A5051, IMPORTRANGE(""https://docs.google.com/spreadsheets/d/1fj_Bhi2XPL3siwIh4sx4VRLAe31yD50oKdj5UlRYW0c/"", ""Сводка!A:AA""), 5, FALSE)"),151)</f>
        <v>151</v>
      </c>
      <c r="F4972" s="148" t="s">
        <v>50</v>
      </c>
      <c r="G4972" s="147">
        <f ca="1">IFERROR(__xludf.DUMMYFUNCTION(" VLOOKUP(A5051, IMPORTRANGE(""https://docs.google.com/spreadsheets/d/1QNLbnkR_AongFt22vMfNzfpjZ0CjpI8QI-w0wBnYA1w/"", ""Инфа!A:AA""), 6, FALSE)"),2024)</f>
        <v>2024</v>
      </c>
      <c r="H4972" s="150">
        <v>9500</v>
      </c>
      <c r="I4972" s="151" t="s">
        <v>161</v>
      </c>
      <c r="J4972" s="93" t="s">
        <v>13171</v>
      </c>
      <c r="K4972" s="153"/>
      <c r="L4972" s="153"/>
      <c r="M4972" s="153"/>
      <c r="N4972" s="153"/>
      <c r="O4972" s="153"/>
      <c r="P4972" s="153"/>
      <c r="Q4972" s="153"/>
      <c r="R4972" s="153"/>
      <c r="S4972" s="153"/>
    </row>
    <row r="4973" spans="1:19" ht="75">
      <c r="A4973" s="277" t="s">
        <v>25424</v>
      </c>
      <c r="B4973" s="253" t="s">
        <v>153</v>
      </c>
      <c r="C4973" s="93" t="s">
        <v>13172</v>
      </c>
      <c r="D4973" s="96" t="s">
        <v>13173</v>
      </c>
      <c r="E4973" s="148">
        <f ca="1">IFERROR(__xludf.DUMMYFUNCTION(" VLOOKUP(A5052, IMPORTRANGE(""https://docs.google.com/spreadsheets/d/1fj_Bhi2XPL3siwIh4sx4VRLAe31yD50oKdj5UlRYW0c/"", ""Сводка!A:AA""), 5, FALSE)"),344)</f>
        <v>344</v>
      </c>
      <c r="F4973" s="148" t="s">
        <v>9512</v>
      </c>
      <c r="G4973" s="147">
        <f ca="1">IFERROR(__xludf.DUMMYFUNCTION(" VLOOKUP(A5052, IMPORTRANGE(""https://docs.google.com/spreadsheets/d/1QNLbnkR_AongFt22vMfNzfpjZ0CjpI8QI-w0wBnYA1w/"", ""Инфа!A:AA""), 6, FALSE)"),2024)</f>
        <v>2024</v>
      </c>
      <c r="H4973" s="150">
        <v>25600</v>
      </c>
      <c r="I4973" s="156" t="s">
        <v>497</v>
      </c>
      <c r="J4973" s="93"/>
      <c r="K4973" s="153"/>
      <c r="L4973" s="153"/>
      <c r="M4973" s="153"/>
      <c r="N4973" s="153"/>
      <c r="O4973" s="153"/>
      <c r="P4973" s="153"/>
      <c r="Q4973" s="153"/>
      <c r="R4973" s="153"/>
      <c r="S4973" s="153"/>
    </row>
    <row r="4974" spans="1:19" ht="75">
      <c r="A4974" s="277" t="s">
        <v>25424</v>
      </c>
      <c r="B4974" s="253" t="s">
        <v>153</v>
      </c>
      <c r="C4974" s="93" t="s">
        <v>13172</v>
      </c>
      <c r="D4974" s="96" t="s">
        <v>13174</v>
      </c>
      <c r="E4974" s="148">
        <f ca="1">IFERROR(__xludf.DUMMYFUNCTION(" VLOOKUP(A5053, IMPORTRANGE(""https://docs.google.com/spreadsheets/d/1fj_Bhi2XPL3siwIh4sx4VRLAe31yD50oKdj5UlRYW0c/"", ""Сводка!A:AA""), 5, FALSE)"),344)</f>
        <v>344</v>
      </c>
      <c r="F4974" s="148" t="s">
        <v>9512</v>
      </c>
      <c r="G4974" s="147">
        <f ca="1">IFERROR(__xludf.DUMMYFUNCTION(" VLOOKUP(A5053, IMPORTRANGE(""https://docs.google.com/spreadsheets/d/1QNLbnkR_AongFt22vMfNzfpjZ0CjpI8QI-w0wBnYA1w/"", ""Инфа!A:AA""), 6, FALSE)"),2024)</f>
        <v>2024</v>
      </c>
      <c r="H4974" s="150">
        <v>25600</v>
      </c>
      <c r="I4974" s="156" t="s">
        <v>497</v>
      </c>
      <c r="J4974" s="93"/>
      <c r="K4974" s="153"/>
      <c r="L4974" s="153"/>
      <c r="M4974" s="153"/>
      <c r="N4974" s="153"/>
      <c r="O4974" s="153"/>
      <c r="P4974" s="153"/>
      <c r="Q4974" s="153"/>
      <c r="R4974" s="153"/>
      <c r="S4974" s="153"/>
    </row>
    <row r="4975" spans="1:19" ht="131.25">
      <c r="A4975" s="277" t="s">
        <v>25424</v>
      </c>
      <c r="B4975" s="253" t="s">
        <v>153</v>
      </c>
      <c r="C4975" s="93" t="s">
        <v>13175</v>
      </c>
      <c r="D4975" s="93" t="s">
        <v>13176</v>
      </c>
      <c r="E4975" s="148">
        <f ca="1">IFERROR(__xludf.DUMMYFUNCTION(" VLOOKUP(A5054, IMPORTRANGE(""https://docs.google.com/spreadsheets/d/1fj_Bhi2XPL3siwIh4sx4VRLAe31yD50oKdj5UlRYW0c/"", ""Сводка!A:AA""), 5, FALSE)"),348)</f>
        <v>348</v>
      </c>
      <c r="F4975" s="148" t="s">
        <v>108</v>
      </c>
      <c r="G4975" s="147">
        <f ca="1">IFERROR(__xludf.DUMMYFUNCTION(" VLOOKUP(A5054, IMPORTRANGE(""https://docs.google.com/spreadsheets/d/1QNLbnkR_AongFt22vMfNzfpjZ0CjpI8QI-w0wBnYA1w/"", ""Инфа!A:AA""), 6, FALSE)"),2024)</f>
        <v>2024</v>
      </c>
      <c r="H4975" s="150">
        <v>25900</v>
      </c>
      <c r="I4975" s="151" t="s">
        <v>668</v>
      </c>
      <c r="J4975" s="93" t="s">
        <v>13177</v>
      </c>
      <c r="K4975" s="153"/>
      <c r="L4975" s="153"/>
      <c r="M4975" s="153"/>
      <c r="N4975" s="153"/>
      <c r="O4975" s="153"/>
      <c r="P4975" s="153"/>
      <c r="Q4975" s="153"/>
      <c r="R4975" s="153"/>
      <c r="S4975" s="153"/>
    </row>
    <row r="4976" spans="1:19" ht="112.5">
      <c r="A4976" s="277" t="s">
        <v>25424</v>
      </c>
      <c r="B4976" s="253" t="s">
        <v>153</v>
      </c>
      <c r="C4976" s="93" t="s">
        <v>13178</v>
      </c>
      <c r="D4976" s="93" t="s">
        <v>13179</v>
      </c>
      <c r="E4976" s="148">
        <f ca="1">IFERROR(__xludf.DUMMYFUNCTION(" VLOOKUP(A5055, IMPORTRANGE(""https://docs.google.com/spreadsheets/d/1fj_Bhi2XPL3siwIh4sx4VRLAe31yD50oKdj5UlRYW0c/"", ""Сводка!A:AA""), 5, FALSE)"),156)</f>
        <v>156</v>
      </c>
      <c r="F4976" s="148" t="s">
        <v>266</v>
      </c>
      <c r="G4976" s="147">
        <f ca="1">IFERROR(__xludf.DUMMYFUNCTION(" VLOOKUP(A5055, IMPORTRANGE(""https://docs.google.com/spreadsheets/d/1QNLbnkR_AongFt22vMfNzfpjZ0CjpI8QI-w0wBnYA1w/"", ""Инфа!A:AA""), 6, FALSE)"),2024)</f>
        <v>2024</v>
      </c>
      <c r="H4976" s="150">
        <v>14400</v>
      </c>
      <c r="I4976" s="151" t="s">
        <v>404</v>
      </c>
      <c r="J4976" s="93" t="s">
        <v>13180</v>
      </c>
      <c r="K4976" s="153"/>
      <c r="L4976" s="153"/>
      <c r="M4976" s="153"/>
      <c r="N4976" s="153"/>
      <c r="O4976" s="153"/>
      <c r="P4976" s="153"/>
      <c r="Q4976" s="153"/>
      <c r="R4976" s="153"/>
      <c r="S4976" s="153"/>
    </row>
    <row r="4977" spans="1:19" ht="131.25">
      <c r="A4977" s="277" t="s">
        <v>25424</v>
      </c>
      <c r="B4977" s="253" t="s">
        <v>400</v>
      </c>
      <c r="C4977" s="93" t="s">
        <v>13181</v>
      </c>
      <c r="D4977" s="93" t="s">
        <v>8030</v>
      </c>
      <c r="E4977" s="148">
        <f ca="1">IFERROR(__xludf.DUMMYFUNCTION(" VLOOKUP(A5056, IMPORTRANGE(""https://docs.google.com/spreadsheets/d/1fj_Bhi2XPL3siwIh4sx4VRLAe31yD50oKdj5UlRYW0c/"", ""Сводка!A:AA""), 5, FALSE)"),340)</f>
        <v>340</v>
      </c>
      <c r="F4977" s="148" t="s">
        <v>466</v>
      </c>
      <c r="G4977" s="147">
        <f ca="1">IFERROR(__xludf.DUMMYFUNCTION(" VLOOKUP(A5056, IMPORTRANGE(""https://docs.google.com/spreadsheets/d/1QNLbnkR_AongFt22vMfNzfpjZ0CjpI8QI-w0wBnYA1w/"", ""Инфа!A:AA""), 6, FALSE)"),2024)</f>
        <v>2024</v>
      </c>
      <c r="H4977" s="150">
        <v>15200</v>
      </c>
      <c r="I4977" s="151" t="s">
        <v>291</v>
      </c>
      <c r="J4977" s="93" t="s">
        <v>13182</v>
      </c>
      <c r="K4977" s="153"/>
      <c r="L4977" s="153"/>
      <c r="M4977" s="153"/>
      <c r="N4977" s="153"/>
      <c r="O4977" s="153"/>
      <c r="P4977" s="153"/>
      <c r="Q4977" s="153"/>
      <c r="R4977" s="153"/>
      <c r="S4977" s="153"/>
    </row>
    <row r="4978" spans="1:19" ht="75">
      <c r="A4978" s="277" t="s">
        <v>25424</v>
      </c>
      <c r="B4978" s="253" t="s">
        <v>153</v>
      </c>
      <c r="C4978" s="93" t="s">
        <v>13183</v>
      </c>
      <c r="D4978" s="93" t="s">
        <v>13184</v>
      </c>
      <c r="E4978" s="148">
        <f ca="1">IFERROR(__xludf.DUMMYFUNCTION(" VLOOKUP(A5057, IMPORTRANGE(""https://docs.google.com/spreadsheets/d/1fj_Bhi2XPL3siwIh4sx4VRLAe31yD50oKdj5UlRYW0c/"", ""Сводка!A:AA""), 5, FALSE)"),172)</f>
        <v>172</v>
      </c>
      <c r="F4978" s="148" t="s">
        <v>59</v>
      </c>
      <c r="G4978" s="147">
        <f ca="1">IFERROR(__xludf.DUMMYFUNCTION(" VLOOKUP(A5057, IMPORTRANGE(""https://docs.google.com/spreadsheets/d/1QNLbnkR_AongFt22vMfNzfpjZ0CjpI8QI-w0wBnYA1w/"", ""Инфа!A:AA""), 6, FALSE)"),2024)</f>
        <v>2024</v>
      </c>
      <c r="H4978" s="150">
        <v>10200</v>
      </c>
      <c r="I4978" s="151" t="s">
        <v>1153</v>
      </c>
      <c r="J4978" s="93" t="s">
        <v>13185</v>
      </c>
      <c r="K4978" s="153"/>
      <c r="L4978" s="153"/>
      <c r="M4978" s="153"/>
      <c r="N4978" s="153"/>
      <c r="O4978" s="153"/>
      <c r="P4978" s="153"/>
      <c r="Q4978" s="153"/>
      <c r="R4978" s="153"/>
      <c r="S4978" s="153"/>
    </row>
    <row r="4979" spans="1:19" ht="112.5">
      <c r="A4979" s="277" t="s">
        <v>25424</v>
      </c>
      <c r="B4979" s="253" t="s">
        <v>153</v>
      </c>
      <c r="C4979" s="93" t="s">
        <v>13186</v>
      </c>
      <c r="D4979" s="93" t="s">
        <v>13187</v>
      </c>
      <c r="E4979" s="148">
        <f ca="1">IFERROR(__xludf.DUMMYFUNCTION(" VLOOKUP(A5058, IMPORTRANGE(""https://docs.google.com/spreadsheets/d/1fj_Bhi2XPL3siwIh4sx4VRLAe31yD50oKdj5UlRYW0c/"", ""Сводка!A:AA""), 5, FALSE)"),176)</f>
        <v>176</v>
      </c>
      <c r="F4979" s="148" t="s">
        <v>50</v>
      </c>
      <c r="G4979" s="147">
        <f ca="1">IFERROR(__xludf.DUMMYFUNCTION(" VLOOKUP(A5058, IMPORTRANGE(""https://docs.google.com/spreadsheets/d/1QNLbnkR_AongFt22vMfNzfpjZ0CjpI8QI-w0wBnYA1w/"", ""Инфа!A:AA""), 6, FALSE)"),2024)</f>
        <v>2024</v>
      </c>
      <c r="H4979" s="150">
        <v>10300</v>
      </c>
      <c r="I4979" s="151" t="s">
        <v>234</v>
      </c>
      <c r="J4979" s="93" t="s">
        <v>13188</v>
      </c>
      <c r="K4979" s="153"/>
      <c r="L4979" s="153"/>
      <c r="M4979" s="153"/>
      <c r="N4979" s="153"/>
      <c r="O4979" s="153"/>
      <c r="P4979" s="153"/>
      <c r="Q4979" s="153"/>
      <c r="R4979" s="153"/>
      <c r="S4979" s="153"/>
    </row>
    <row r="4980" spans="1:19" ht="56.25">
      <c r="A4980" s="277" t="s">
        <v>25424</v>
      </c>
      <c r="B4980" s="253" t="s">
        <v>400</v>
      </c>
      <c r="C4980" s="93" t="s">
        <v>13189</v>
      </c>
      <c r="D4980" s="93" t="s">
        <v>13190</v>
      </c>
      <c r="E4980" s="148">
        <f ca="1">IFERROR(__xludf.DUMMYFUNCTION(" VLOOKUP(A5059, IMPORTRANGE(""https://docs.google.com/spreadsheets/d/1fj_Bhi2XPL3siwIh4sx4VRLAe31yD50oKdj5UlRYW0c/"", ""Сводка!A:AA""), 5, FALSE)"),204)</f>
        <v>204</v>
      </c>
      <c r="F4980" s="148" t="s">
        <v>415</v>
      </c>
      <c r="G4980" s="147">
        <f ca="1">IFERROR(__xludf.DUMMYFUNCTION(" VLOOKUP(A5059, IMPORTRANGE(""https://docs.google.com/spreadsheets/d/1QNLbnkR_AongFt22vMfNzfpjZ0CjpI8QI-w0wBnYA1w/"", ""Инфа!A:AA""), 6, FALSE)"),2024)</f>
        <v>2024</v>
      </c>
      <c r="H4980" s="150">
        <v>11100</v>
      </c>
      <c r="I4980" s="151" t="s">
        <v>97</v>
      </c>
      <c r="J4980" s="93"/>
      <c r="K4980" s="153"/>
      <c r="L4980" s="153"/>
      <c r="M4980" s="153"/>
      <c r="N4980" s="153"/>
      <c r="O4980" s="153"/>
      <c r="P4980" s="153"/>
      <c r="Q4980" s="153"/>
      <c r="R4980" s="153"/>
      <c r="S4980" s="153"/>
    </row>
    <row r="4981" spans="1:19" ht="112.5">
      <c r="A4981" s="277" t="s">
        <v>25424</v>
      </c>
      <c r="B4981" s="253" t="s">
        <v>400</v>
      </c>
      <c r="C4981" s="93" t="s">
        <v>13191</v>
      </c>
      <c r="D4981" s="93" t="s">
        <v>13192</v>
      </c>
      <c r="E4981" s="148">
        <f ca="1">IFERROR(__xludf.DUMMYFUNCTION(" VLOOKUP(A5060, IMPORTRANGE(""https://docs.google.com/spreadsheets/d/1fj_Bhi2XPL3siwIh4sx4VRLAe31yD50oKdj5UlRYW0c/"", ""Сводка!A:AA""), 5, FALSE)"),112)</f>
        <v>112</v>
      </c>
      <c r="F4981" s="148" t="s">
        <v>415</v>
      </c>
      <c r="G4981" s="147">
        <f ca="1">IFERROR(__xludf.DUMMYFUNCTION(" VLOOKUP(A5060, IMPORTRANGE(""https://docs.google.com/spreadsheets/d/1QNLbnkR_AongFt22vMfNzfpjZ0CjpI8QI-w0wBnYA1w/"", ""Инфа!A:AA""), 6, FALSE)"),2024)</f>
        <v>2024</v>
      </c>
      <c r="H4981" s="150">
        <v>8400</v>
      </c>
      <c r="I4981" s="156" t="s">
        <v>489</v>
      </c>
      <c r="J4981" s="93" t="s">
        <v>13193</v>
      </c>
      <c r="K4981" s="153"/>
      <c r="L4981" s="153"/>
      <c r="M4981" s="153"/>
      <c r="N4981" s="153"/>
      <c r="O4981" s="153"/>
      <c r="P4981" s="153"/>
      <c r="Q4981" s="153"/>
      <c r="R4981" s="153"/>
      <c r="S4981" s="153"/>
    </row>
    <row r="4982" spans="1:19" ht="75">
      <c r="A4982" s="277" t="s">
        <v>25424</v>
      </c>
      <c r="B4982" s="253" t="s">
        <v>400</v>
      </c>
      <c r="C4982" s="93" t="s">
        <v>13194</v>
      </c>
      <c r="D4982" s="93" t="s">
        <v>13195</v>
      </c>
      <c r="E4982" s="148">
        <f ca="1">IFERROR(__xludf.DUMMYFUNCTION(" VLOOKUP(A5061, IMPORTRANGE(""https://docs.google.com/spreadsheets/d/1fj_Bhi2XPL3siwIh4sx4VRLAe31yD50oKdj5UlRYW0c/"", ""Сводка!A:AA""), 5, FALSE)"),96)</f>
        <v>96</v>
      </c>
      <c r="F4982" s="148" t="s">
        <v>415</v>
      </c>
      <c r="G4982" s="147">
        <f ca="1">IFERROR(__xludf.DUMMYFUNCTION(" VLOOKUP(A5061, IMPORTRANGE(""https://docs.google.com/spreadsheets/d/1QNLbnkR_AongFt22vMfNzfpjZ0CjpI8QI-w0wBnYA1w/"", ""Инфа!A:AA""), 6, FALSE)"),2024)</f>
        <v>2024</v>
      </c>
      <c r="H4982" s="150">
        <v>7900</v>
      </c>
      <c r="I4982" s="156" t="s">
        <v>1021</v>
      </c>
      <c r="J4982" s="93" t="s">
        <v>13196</v>
      </c>
      <c r="K4982" s="153"/>
      <c r="L4982" s="153"/>
      <c r="M4982" s="153"/>
      <c r="N4982" s="153"/>
      <c r="O4982" s="153"/>
      <c r="P4982" s="153"/>
      <c r="Q4982" s="153"/>
      <c r="R4982" s="153"/>
      <c r="S4982" s="153"/>
    </row>
    <row r="4983" spans="1:19" ht="56.25">
      <c r="A4983" s="277" t="s">
        <v>25424</v>
      </c>
      <c r="B4983" s="253" t="s">
        <v>400</v>
      </c>
      <c r="C4983" s="93" t="s">
        <v>13197</v>
      </c>
      <c r="D4983" s="93" t="s">
        <v>13198</v>
      </c>
      <c r="E4983" s="148">
        <f ca="1">IFERROR(__xludf.DUMMYFUNCTION(" VLOOKUP(A5062, IMPORTRANGE(""https://docs.google.com/spreadsheets/d/1fj_Bhi2XPL3siwIh4sx4VRLAe31yD50oKdj5UlRYW0c/"", ""Сводка!A:AA""), 5, FALSE)"),524)</f>
        <v>524</v>
      </c>
      <c r="F4983" s="148" t="s">
        <v>466</v>
      </c>
      <c r="G4983" s="147">
        <f ca="1">IFERROR(__xludf.DUMMYFUNCTION(" VLOOKUP(A5062, IMPORTRANGE(""https://docs.google.com/spreadsheets/d/1QNLbnkR_AongFt22vMfNzfpjZ0CjpI8QI-w0wBnYA1w/"", ""Инфа!A:AA""), 6, FALSE)"),2024)</f>
        <v>2024</v>
      </c>
      <c r="H4983" s="154">
        <v>20700</v>
      </c>
      <c r="I4983" s="151" t="s">
        <v>650</v>
      </c>
      <c r="J4983" s="93"/>
      <c r="K4983" s="153"/>
      <c r="L4983" s="153"/>
      <c r="M4983" s="153"/>
      <c r="N4983" s="153"/>
      <c r="O4983" s="153"/>
      <c r="P4983" s="153"/>
      <c r="Q4983" s="153"/>
      <c r="R4983" s="153"/>
      <c r="S4983" s="153"/>
    </row>
    <row r="4984" spans="1:19" ht="187.5">
      <c r="A4984" s="277" t="s">
        <v>25424</v>
      </c>
      <c r="B4984" s="253" t="s">
        <v>400</v>
      </c>
      <c r="C4984" s="93" t="s">
        <v>13199</v>
      </c>
      <c r="D4984" s="93" t="s">
        <v>13200</v>
      </c>
      <c r="E4984" s="148">
        <f ca="1">IFERROR(__xludf.DUMMYFUNCTION(" VLOOKUP(A5063, IMPORTRANGE(""https://docs.google.com/spreadsheets/d/1fj_Bhi2XPL3siwIh4sx4VRLAe31yD50oKdj5UlRYW0c/"", ""Сводка!A:AA""), 5, FALSE)"),256)</f>
        <v>256</v>
      </c>
      <c r="F4984" s="148" t="s">
        <v>415</v>
      </c>
      <c r="G4984" s="147">
        <f ca="1">IFERROR(__xludf.DUMMYFUNCTION(" VLOOKUP(A5063, IMPORTRANGE(""https://docs.google.com/spreadsheets/d/1QNLbnkR_AongFt22vMfNzfpjZ0CjpI8QI-w0wBnYA1w/"", ""Инфа!A:AA""), 6, FALSE)"),2024)</f>
        <v>2024</v>
      </c>
      <c r="H4984" s="150">
        <v>12700</v>
      </c>
      <c r="I4984" s="151" t="s">
        <v>650</v>
      </c>
      <c r="J4984" s="93" t="s">
        <v>13201</v>
      </c>
      <c r="K4984" s="153"/>
      <c r="L4984" s="153"/>
      <c r="M4984" s="153"/>
      <c r="N4984" s="153"/>
      <c r="O4984" s="153"/>
      <c r="P4984" s="153"/>
      <c r="Q4984" s="153"/>
      <c r="R4984" s="153"/>
      <c r="S4984" s="153"/>
    </row>
    <row r="4985" spans="1:19" ht="37.5">
      <c r="A4985" s="277" t="s">
        <v>25424</v>
      </c>
      <c r="B4985" s="253" t="s">
        <v>400</v>
      </c>
      <c r="C4985" s="93" t="s">
        <v>13199</v>
      </c>
      <c r="D4985" s="93" t="s">
        <v>13202</v>
      </c>
      <c r="E4985" s="148">
        <f ca="1">IFERROR(__xludf.DUMMYFUNCTION(" VLOOKUP(A5064, IMPORTRANGE(""https://docs.google.com/spreadsheets/d/1fj_Bhi2XPL3siwIh4sx4VRLAe31yD50oKdj5UlRYW0c/"", ""Сводка!A:AA""), 5, FALSE)"),244)</f>
        <v>244</v>
      </c>
      <c r="F4985" s="148" t="s">
        <v>108</v>
      </c>
      <c r="G4985" s="147">
        <f ca="1">IFERROR(__xludf.DUMMYFUNCTION(" VLOOKUP(A5064, IMPORTRANGE(""https://docs.google.com/spreadsheets/d/1QNLbnkR_AongFt22vMfNzfpjZ0CjpI8QI-w0wBnYA1w/"", ""Инфа!A:AA""), 6, FALSE)"),2024)</f>
        <v>2024</v>
      </c>
      <c r="H4985" s="150">
        <v>16000</v>
      </c>
      <c r="I4985" s="151" t="s">
        <v>650</v>
      </c>
      <c r="J4985" s="93"/>
      <c r="K4985" s="153"/>
      <c r="L4985" s="153"/>
      <c r="M4985" s="153"/>
      <c r="N4985" s="153"/>
      <c r="O4985" s="153"/>
      <c r="P4985" s="153"/>
      <c r="Q4985" s="153"/>
      <c r="R4985" s="153"/>
      <c r="S4985" s="153"/>
    </row>
    <row r="4986" spans="1:19" ht="93.75">
      <c r="A4986" s="277" t="s">
        <v>25424</v>
      </c>
      <c r="B4986" s="253" t="s">
        <v>400</v>
      </c>
      <c r="C4986" s="93" t="s">
        <v>13203</v>
      </c>
      <c r="D4986" s="93" t="s">
        <v>13204</v>
      </c>
      <c r="E4986" s="148">
        <f ca="1">IFERROR(__xludf.DUMMYFUNCTION(" VLOOKUP(A5065, IMPORTRANGE(""https://docs.google.com/spreadsheets/d/1fj_Bhi2XPL3siwIh4sx4VRLAe31yD50oKdj5UlRYW0c/"", ""Сводка!A:AA""), 5, FALSE)"),88)</f>
        <v>88</v>
      </c>
      <c r="F4986" s="148" t="s">
        <v>415</v>
      </c>
      <c r="G4986" s="147">
        <f ca="1">IFERROR(__xludf.DUMMYFUNCTION(" VLOOKUP(A5065, IMPORTRANGE(""https://docs.google.com/spreadsheets/d/1QNLbnkR_AongFt22vMfNzfpjZ0CjpI8QI-w0wBnYA1w/"", ""Инфа!A:AA""), 6, FALSE)"),2024)</f>
        <v>2024</v>
      </c>
      <c r="H4986" s="150">
        <v>7600</v>
      </c>
      <c r="I4986" s="151" t="s">
        <v>28</v>
      </c>
      <c r="J4986" s="93" t="s">
        <v>13205</v>
      </c>
      <c r="K4986" s="153"/>
      <c r="L4986" s="153"/>
      <c r="M4986" s="153"/>
      <c r="N4986" s="153"/>
      <c r="O4986" s="153"/>
      <c r="P4986" s="153"/>
      <c r="Q4986" s="153"/>
      <c r="R4986" s="153"/>
      <c r="S4986" s="153"/>
    </row>
    <row r="4987" spans="1:19" ht="37.5">
      <c r="A4987" s="277" t="s">
        <v>25424</v>
      </c>
      <c r="B4987" s="253" t="s">
        <v>400</v>
      </c>
      <c r="C4987" s="93" t="s">
        <v>13203</v>
      </c>
      <c r="D4987" s="93" t="s">
        <v>13206</v>
      </c>
      <c r="E4987" s="148">
        <f ca="1">IFERROR(__xludf.DUMMYFUNCTION(" VLOOKUP(A5066, IMPORTRANGE(""https://docs.google.com/spreadsheets/d/1fj_Bhi2XPL3siwIh4sx4VRLAe31yD50oKdj5UlRYW0c/"", ""Сводка!A:AA""), 5, FALSE)"),140)</f>
        <v>140</v>
      </c>
      <c r="F4987" s="148" t="s">
        <v>415</v>
      </c>
      <c r="G4987" s="147">
        <f ca="1">IFERROR(__xludf.DUMMYFUNCTION(" VLOOKUP(A5066, IMPORTRANGE(""https://docs.google.com/spreadsheets/d/1QNLbnkR_AongFt22vMfNzfpjZ0CjpI8QI-w0wBnYA1w/"", ""Инфа!A:AA""), 6, FALSE)"),2024)</f>
        <v>2024</v>
      </c>
      <c r="H4987" s="150">
        <v>9200</v>
      </c>
      <c r="I4987" s="151" t="s">
        <v>28</v>
      </c>
      <c r="J4987" s="93" t="s">
        <v>13207</v>
      </c>
      <c r="K4987" s="153"/>
      <c r="L4987" s="153"/>
      <c r="M4987" s="153"/>
      <c r="N4987" s="153"/>
      <c r="O4987" s="153"/>
      <c r="P4987" s="153"/>
      <c r="Q4987" s="153"/>
      <c r="R4987" s="153"/>
      <c r="S4987" s="153"/>
    </row>
    <row r="4988" spans="1:19" ht="37.5">
      <c r="A4988" s="277" t="s">
        <v>25424</v>
      </c>
      <c r="B4988" s="253" t="s">
        <v>400</v>
      </c>
      <c r="C4988" s="93" t="s">
        <v>13203</v>
      </c>
      <c r="D4988" s="93" t="s">
        <v>13208</v>
      </c>
      <c r="E4988" s="148">
        <f ca="1">IFERROR(__xludf.DUMMYFUNCTION(" VLOOKUP(A5067, IMPORTRANGE(""https://docs.google.com/spreadsheets/d/1fj_Bhi2XPL3siwIh4sx4VRLAe31yD50oKdj5UlRYW0c/"", ""Сводка!A:AA""), 5, FALSE)"),112)</f>
        <v>112</v>
      </c>
      <c r="F4988" s="148" t="s">
        <v>415</v>
      </c>
      <c r="G4988" s="147">
        <f ca="1">IFERROR(__xludf.DUMMYFUNCTION(" VLOOKUP(A5067, IMPORTRANGE(""https://docs.google.com/spreadsheets/d/1QNLbnkR_AongFt22vMfNzfpjZ0CjpI8QI-w0wBnYA1w/"", ""Инфа!A:AA""), 6, FALSE)"),2024)</f>
        <v>2024</v>
      </c>
      <c r="H4988" s="150">
        <v>8400</v>
      </c>
      <c r="I4988" s="151" t="s">
        <v>28</v>
      </c>
      <c r="J4988" s="93"/>
      <c r="K4988" s="153"/>
      <c r="L4988" s="153"/>
      <c r="M4988" s="153"/>
      <c r="N4988" s="153"/>
      <c r="O4988" s="153"/>
      <c r="P4988" s="153"/>
      <c r="Q4988" s="153"/>
      <c r="R4988" s="153"/>
      <c r="S4988" s="153"/>
    </row>
    <row r="4989" spans="1:19" ht="93.75">
      <c r="A4989" s="277" t="s">
        <v>25424</v>
      </c>
      <c r="B4989" s="253" t="s">
        <v>153</v>
      </c>
      <c r="C4989" s="93" t="s">
        <v>13203</v>
      </c>
      <c r="D4989" s="93" t="s">
        <v>13209</v>
      </c>
      <c r="E4989" s="148">
        <f ca="1">IFERROR(__xludf.DUMMYFUNCTION(" VLOOKUP(A5068, IMPORTRANGE(""https://docs.google.com/spreadsheets/d/1fj_Bhi2XPL3siwIh4sx4VRLAe31yD50oKdj5UlRYW0c/"", ""Сводка!A:AA""), 5, FALSE)"),228)</f>
        <v>228</v>
      </c>
      <c r="F4989" s="148" t="s">
        <v>415</v>
      </c>
      <c r="G4989" s="147">
        <f ca="1">IFERROR(__xludf.DUMMYFUNCTION(" VLOOKUP(A5068, IMPORTRANGE(""https://docs.google.com/spreadsheets/d/1QNLbnkR_AongFt22vMfNzfpjZ0CjpI8QI-w0wBnYA1w/"", ""Инфа!A:AA""), 6, FALSE)"),2024)</f>
        <v>2024</v>
      </c>
      <c r="H4989" s="150">
        <v>11800</v>
      </c>
      <c r="I4989" s="156" t="s">
        <v>28</v>
      </c>
      <c r="J4989" s="93" t="s">
        <v>13210</v>
      </c>
      <c r="K4989" s="153"/>
      <c r="L4989" s="153"/>
      <c r="M4989" s="153"/>
      <c r="N4989" s="153"/>
      <c r="O4989" s="153"/>
      <c r="P4989" s="153"/>
      <c r="Q4989" s="153"/>
      <c r="R4989" s="153"/>
      <c r="S4989" s="153"/>
    </row>
    <row r="4990" spans="1:19" ht="75">
      <c r="A4990" s="277" t="s">
        <v>25424</v>
      </c>
      <c r="B4990" s="253" t="s">
        <v>153</v>
      </c>
      <c r="C4990" s="93" t="s">
        <v>13203</v>
      </c>
      <c r="D4990" s="93" t="s">
        <v>13211</v>
      </c>
      <c r="E4990" s="148">
        <f ca="1">IFERROR(__xludf.DUMMYFUNCTION(" VLOOKUP(A5069, IMPORTRANGE(""https://docs.google.com/spreadsheets/d/1fj_Bhi2XPL3siwIh4sx4VRLAe31yD50oKdj5UlRYW0c/"", ""Сводка!A:AA""), 5, FALSE)"),88)</f>
        <v>88</v>
      </c>
      <c r="F4990" s="148" t="s">
        <v>415</v>
      </c>
      <c r="G4990" s="147">
        <f ca="1">IFERROR(__xludf.DUMMYFUNCTION(" VLOOKUP(A5069, IMPORTRANGE(""https://docs.google.com/spreadsheets/d/1QNLbnkR_AongFt22vMfNzfpjZ0CjpI8QI-w0wBnYA1w/"", ""Инфа!A:AA""), 6, FALSE)"),2024)</f>
        <v>2024</v>
      </c>
      <c r="H4990" s="150">
        <v>7600</v>
      </c>
      <c r="I4990" s="156" t="s">
        <v>28</v>
      </c>
      <c r="J4990" s="93"/>
      <c r="K4990" s="153"/>
      <c r="L4990" s="153"/>
      <c r="M4990" s="153"/>
      <c r="N4990" s="153"/>
      <c r="O4990" s="153"/>
      <c r="P4990" s="153"/>
      <c r="Q4990" s="153"/>
      <c r="R4990" s="153"/>
      <c r="S4990" s="153"/>
    </row>
    <row r="4991" spans="1:19" ht="206.25">
      <c r="A4991" s="277" t="s">
        <v>25424</v>
      </c>
      <c r="B4991" s="253" t="s">
        <v>153</v>
      </c>
      <c r="C4991" s="93" t="s">
        <v>13212</v>
      </c>
      <c r="D4991" s="93" t="s">
        <v>13213</v>
      </c>
      <c r="E4991" s="148">
        <f ca="1">IFERROR(__xludf.DUMMYFUNCTION(" VLOOKUP(A5070, IMPORTRANGE(""https://docs.google.com/spreadsheets/d/1fj_Bhi2XPL3siwIh4sx4VRLAe31yD50oKdj5UlRYW0c/"", ""Сводка!A:AA""), 5, FALSE)"),420)</f>
        <v>420</v>
      </c>
      <c r="F4991" s="148" t="s">
        <v>266</v>
      </c>
      <c r="G4991" s="147">
        <f ca="1">IFERROR(__xludf.DUMMYFUNCTION(" VLOOKUP(A5070, IMPORTRANGE(""https://docs.google.com/spreadsheets/d/1QNLbnkR_AongFt22vMfNzfpjZ0CjpI8QI-w0wBnYA1w/"", ""Инфа!A:AA""), 6, FALSE)"),2024)</f>
        <v>2024</v>
      </c>
      <c r="H4991" s="154">
        <v>17600</v>
      </c>
      <c r="I4991" s="151" t="s">
        <v>79</v>
      </c>
      <c r="J4991" s="93" t="s">
        <v>13214</v>
      </c>
      <c r="K4991" s="153"/>
      <c r="L4991" s="153"/>
      <c r="M4991" s="153"/>
      <c r="N4991" s="153"/>
      <c r="O4991" s="153"/>
      <c r="P4991" s="153"/>
      <c r="Q4991" s="153"/>
      <c r="R4991" s="153"/>
      <c r="S4991" s="153"/>
    </row>
    <row r="4992" spans="1:19" ht="243.75">
      <c r="A4992" s="277" t="s">
        <v>25424</v>
      </c>
      <c r="B4992" s="253" t="s">
        <v>400</v>
      </c>
      <c r="C4992" s="97" t="s">
        <v>13215</v>
      </c>
      <c r="D4992" s="97" t="s">
        <v>13216</v>
      </c>
      <c r="E4992" s="148">
        <f ca="1">IFERROR(__xludf.DUMMYFUNCTION(" VLOOKUP(A5071, IMPORTRANGE(""https://docs.google.com/spreadsheets/d/1fj_Bhi2XPL3siwIh4sx4VRLAe31yD50oKdj5UlRYW0c/"", ""Сводка!A:AA""), 5, FALSE)"),230)</f>
        <v>230</v>
      </c>
      <c r="F4992" s="147" t="s">
        <v>415</v>
      </c>
      <c r="G4992" s="147">
        <f ca="1">IFERROR(__xludf.DUMMYFUNCTION(" VLOOKUP(A5071, IMPORTRANGE(""https://docs.google.com/spreadsheets/d/1QNLbnkR_AongFt22vMfNzfpjZ0CjpI8QI-w0wBnYA1w/"", ""Инфа!A:AA""), 6, FALSE)"),2024)</f>
        <v>2024</v>
      </c>
      <c r="H4992" s="150">
        <v>11900</v>
      </c>
      <c r="I4992" s="160" t="s">
        <v>2261</v>
      </c>
      <c r="J4992" s="97" t="s">
        <v>13217</v>
      </c>
      <c r="K4992" s="153"/>
      <c r="L4992" s="153"/>
      <c r="M4992" s="153"/>
      <c r="N4992" s="153"/>
      <c r="O4992" s="153"/>
      <c r="P4992" s="153"/>
      <c r="Q4992" s="153"/>
      <c r="R4992" s="153"/>
      <c r="S4992" s="153"/>
    </row>
    <row r="4993" spans="1:19" ht="243.75">
      <c r="A4993" s="277" t="s">
        <v>25424</v>
      </c>
      <c r="B4993" s="253" t="s">
        <v>400</v>
      </c>
      <c r="C4993" s="97" t="s">
        <v>13215</v>
      </c>
      <c r="D4993" s="97" t="s">
        <v>13218</v>
      </c>
      <c r="E4993" s="148">
        <f ca="1">IFERROR(__xludf.DUMMYFUNCTION(" VLOOKUP(A5072, IMPORTRANGE(""https://docs.google.com/spreadsheets/d/1fj_Bhi2XPL3siwIh4sx4VRLAe31yD50oKdj5UlRYW0c/"", ""Сводка!A:AA""), 5, FALSE)"),264)</f>
        <v>264</v>
      </c>
      <c r="F4993" s="147" t="s">
        <v>415</v>
      </c>
      <c r="G4993" s="147">
        <f ca="1">IFERROR(__xludf.DUMMYFUNCTION(" VLOOKUP(A5072, IMPORTRANGE(""https://docs.google.com/spreadsheets/d/1QNLbnkR_AongFt22vMfNzfpjZ0CjpI8QI-w0wBnYA1w/"", ""Инфа!A:AA""), 6, FALSE)"),2024)</f>
        <v>2024</v>
      </c>
      <c r="H4993" s="150">
        <v>12900</v>
      </c>
      <c r="I4993" s="160" t="s">
        <v>2261</v>
      </c>
      <c r="J4993" s="97" t="s">
        <v>13217</v>
      </c>
      <c r="K4993" s="153"/>
      <c r="L4993" s="153"/>
      <c r="M4993" s="153"/>
      <c r="N4993" s="153"/>
      <c r="O4993" s="153"/>
      <c r="P4993" s="153"/>
      <c r="Q4993" s="153"/>
      <c r="R4993" s="153"/>
      <c r="S4993" s="153"/>
    </row>
    <row r="4994" spans="1:19" ht="281.25">
      <c r="A4994" s="277" t="s">
        <v>25424</v>
      </c>
      <c r="B4994" s="253" t="s">
        <v>400</v>
      </c>
      <c r="C4994" s="93" t="s">
        <v>13215</v>
      </c>
      <c r="D4994" s="93" t="s">
        <v>13219</v>
      </c>
      <c r="E4994" s="148">
        <f ca="1">IFERROR(__xludf.DUMMYFUNCTION(" VLOOKUP(A5073, IMPORTRANGE(""https://docs.google.com/spreadsheets/d/1fj_Bhi2XPL3siwIh4sx4VRLAe31yD50oKdj5UlRYW0c/"", ""Сводка!A:AA""), 5, FALSE)"),432)</f>
        <v>432</v>
      </c>
      <c r="F4994" s="148" t="s">
        <v>415</v>
      </c>
      <c r="G4994" s="147">
        <f ca="1">IFERROR(__xludf.DUMMYFUNCTION(" VLOOKUP(A5073, IMPORTRANGE(""https://docs.google.com/spreadsheets/d/1QNLbnkR_AongFt22vMfNzfpjZ0CjpI8QI-w0wBnYA1w/"", ""Инфа!A:AA""), 6, FALSE)"),2024)</f>
        <v>2024</v>
      </c>
      <c r="H4994" s="154">
        <v>18000</v>
      </c>
      <c r="I4994" s="156" t="s">
        <v>489</v>
      </c>
      <c r="J4994" s="93" t="s">
        <v>13220</v>
      </c>
      <c r="K4994" s="153"/>
      <c r="L4994" s="153"/>
      <c r="M4994" s="153"/>
      <c r="N4994" s="153"/>
      <c r="O4994" s="153"/>
      <c r="P4994" s="153"/>
      <c r="Q4994" s="153"/>
      <c r="R4994" s="153"/>
      <c r="S4994" s="153"/>
    </row>
    <row r="4995" spans="1:19" ht="225">
      <c r="A4995" s="277" t="s">
        <v>25424</v>
      </c>
      <c r="B4995" s="253" t="s">
        <v>400</v>
      </c>
      <c r="C4995" s="93" t="s">
        <v>13221</v>
      </c>
      <c r="D4995" s="93" t="s">
        <v>13222</v>
      </c>
      <c r="E4995" s="148">
        <f ca="1">IFERROR(__xludf.DUMMYFUNCTION(" VLOOKUP(A5074, IMPORTRANGE(""https://docs.google.com/spreadsheets/d/1fj_Bhi2XPL3siwIh4sx4VRLAe31yD50oKdj5UlRYW0c/"", ""Сводка!A:AA""), 5, FALSE)"),375)</f>
        <v>375</v>
      </c>
      <c r="F4995" s="148" t="s">
        <v>415</v>
      </c>
      <c r="G4995" s="147">
        <f ca="1">IFERROR(__xludf.DUMMYFUNCTION(" VLOOKUP(A5074, IMPORTRANGE(""https://docs.google.com/spreadsheets/d/1QNLbnkR_AongFt22vMfNzfpjZ0CjpI8QI-w0wBnYA1w/"", ""Инфа!A:AA""), 6, FALSE)"),2024)</f>
        <v>2024</v>
      </c>
      <c r="H4995" s="154">
        <v>16300</v>
      </c>
      <c r="I4995" s="156" t="s">
        <v>489</v>
      </c>
      <c r="J4995" s="93" t="s">
        <v>13223</v>
      </c>
      <c r="K4995" s="153"/>
      <c r="L4995" s="153"/>
      <c r="M4995" s="153"/>
      <c r="N4995" s="153"/>
      <c r="O4995" s="153"/>
      <c r="P4995" s="153"/>
      <c r="Q4995" s="153"/>
      <c r="R4995" s="153"/>
      <c r="S4995" s="153"/>
    </row>
    <row r="4996" spans="1:19" ht="131.25">
      <c r="A4996" s="277" t="s">
        <v>25424</v>
      </c>
      <c r="B4996" s="253" t="s">
        <v>400</v>
      </c>
      <c r="C4996" s="93" t="s">
        <v>13224</v>
      </c>
      <c r="D4996" s="93" t="s">
        <v>13225</v>
      </c>
      <c r="E4996" s="148">
        <f ca="1">IFERROR(__xludf.DUMMYFUNCTION(" VLOOKUP(A5075, IMPORTRANGE(""https://docs.google.com/spreadsheets/d/1fj_Bhi2XPL3siwIh4sx4VRLAe31yD50oKdj5UlRYW0c/"", ""Сводка!A:AA""), 5, FALSE)"),304)</f>
        <v>304</v>
      </c>
      <c r="F4996" s="148" t="s">
        <v>415</v>
      </c>
      <c r="G4996" s="147">
        <f ca="1">IFERROR(__xludf.DUMMYFUNCTION(" VLOOKUP(A5075, IMPORTRANGE(""https://docs.google.com/spreadsheets/d/1QNLbnkR_AongFt22vMfNzfpjZ0CjpI8QI-w0wBnYA1w/"", ""Инфа!A:AA""), 6, FALSE)"),2024)</f>
        <v>2024</v>
      </c>
      <c r="H4996" s="150">
        <v>23200</v>
      </c>
      <c r="I4996" s="151" t="s">
        <v>133</v>
      </c>
      <c r="J4996" s="93" t="s">
        <v>13226</v>
      </c>
      <c r="K4996" s="153"/>
      <c r="L4996" s="153"/>
      <c r="M4996" s="153"/>
      <c r="N4996" s="153"/>
      <c r="O4996" s="153"/>
      <c r="P4996" s="153"/>
      <c r="Q4996" s="153"/>
      <c r="R4996" s="153"/>
      <c r="S4996" s="153"/>
    </row>
    <row r="4997" spans="1:19" ht="187.5">
      <c r="A4997" s="277" t="s">
        <v>25424</v>
      </c>
      <c r="B4997" s="253" t="s">
        <v>400</v>
      </c>
      <c r="C4997" s="93" t="s">
        <v>13227</v>
      </c>
      <c r="D4997" s="93" t="s">
        <v>13228</v>
      </c>
      <c r="E4997" s="148">
        <f ca="1">IFERROR(__xludf.DUMMYFUNCTION(" VLOOKUP(A5076, IMPORTRANGE(""https://docs.google.com/spreadsheets/d/1fj_Bhi2XPL3siwIh4sx4VRLAe31yD50oKdj5UlRYW0c/"", ""Сводка!A:AA""), 5, FALSE)"),332)</f>
        <v>332</v>
      </c>
      <c r="F4997" s="148" t="s">
        <v>415</v>
      </c>
      <c r="G4997" s="147">
        <f ca="1">IFERROR(__xludf.DUMMYFUNCTION(" VLOOKUP(A5076, IMPORTRANGE(""https://docs.google.com/spreadsheets/d/1QNLbnkR_AongFt22vMfNzfpjZ0CjpI8QI-w0wBnYA1w/"", ""Инфа!A:AA""), 6, FALSE)"),2024)</f>
        <v>2024</v>
      </c>
      <c r="H4997" s="150">
        <v>24900</v>
      </c>
      <c r="I4997" s="151" t="s">
        <v>133</v>
      </c>
      <c r="J4997" s="93" t="s">
        <v>13229</v>
      </c>
      <c r="K4997" s="153"/>
      <c r="L4997" s="153"/>
      <c r="M4997" s="153"/>
      <c r="N4997" s="153"/>
      <c r="O4997" s="153"/>
      <c r="P4997" s="153"/>
      <c r="Q4997" s="153"/>
      <c r="R4997" s="153"/>
      <c r="S4997" s="153"/>
    </row>
    <row r="4998" spans="1:19" ht="187.5">
      <c r="A4998" s="277" t="s">
        <v>25424</v>
      </c>
      <c r="B4998" s="253" t="s">
        <v>400</v>
      </c>
      <c r="C4998" s="93" t="s">
        <v>13230</v>
      </c>
      <c r="D4998" s="93" t="s">
        <v>13231</v>
      </c>
      <c r="E4998" s="148">
        <f ca="1">IFERROR(__xludf.DUMMYFUNCTION(" VLOOKUP(A5077, IMPORTRANGE(""https://docs.google.com/spreadsheets/d/1fj_Bhi2XPL3siwIh4sx4VRLAe31yD50oKdj5UlRYW0c/"", ""Сводка!A:AA""), 5, FALSE)"),228)</f>
        <v>228</v>
      </c>
      <c r="F4998" s="148" t="s">
        <v>415</v>
      </c>
      <c r="G4998" s="147">
        <f ca="1">IFERROR(__xludf.DUMMYFUNCTION(" VLOOKUP(A5077, IMPORTRANGE(""https://docs.google.com/spreadsheets/d/1QNLbnkR_AongFt22vMfNzfpjZ0CjpI8QI-w0wBnYA1w/"", ""Инфа!A:AA""), 6, FALSE)"),2024)</f>
        <v>2024</v>
      </c>
      <c r="H4998" s="150">
        <v>18700</v>
      </c>
      <c r="I4998" s="151" t="s">
        <v>133</v>
      </c>
      <c r="J4998" s="93" t="s">
        <v>13229</v>
      </c>
      <c r="K4998" s="153"/>
      <c r="L4998" s="153"/>
      <c r="M4998" s="153"/>
      <c r="N4998" s="153"/>
      <c r="O4998" s="153"/>
      <c r="P4998" s="153"/>
      <c r="Q4998" s="153"/>
      <c r="R4998" s="153"/>
      <c r="S4998" s="153"/>
    </row>
    <row r="4999" spans="1:19" ht="150">
      <c r="A4999" s="277" t="s">
        <v>25424</v>
      </c>
      <c r="B4999" s="253" t="s">
        <v>400</v>
      </c>
      <c r="C4999" s="93" t="s">
        <v>13232</v>
      </c>
      <c r="D4999" s="93" t="s">
        <v>13233</v>
      </c>
      <c r="E4999" s="148">
        <f ca="1">IFERROR(__xludf.DUMMYFUNCTION(" VLOOKUP(A5078, IMPORTRANGE(""https://docs.google.com/spreadsheets/d/1fj_Bhi2XPL3siwIh4sx4VRLAe31yD50oKdj5UlRYW0c/"", ""Сводка!A:AA""), 5, FALSE)"),380)</f>
        <v>380</v>
      </c>
      <c r="F4999" s="148" t="s">
        <v>466</v>
      </c>
      <c r="G4999" s="147">
        <f ca="1">IFERROR(__xludf.DUMMYFUNCTION(" VLOOKUP(A5078, IMPORTRANGE(""https://docs.google.com/spreadsheets/d/1QNLbnkR_AongFt22vMfNzfpjZ0CjpI8QI-w0wBnYA1w/"", ""Инфа!A:AA""), 6, FALSE)"),2024)</f>
        <v>2024</v>
      </c>
      <c r="H4999" s="154">
        <v>27800</v>
      </c>
      <c r="I4999" s="151" t="s">
        <v>133</v>
      </c>
      <c r="J4999" s="93" t="s">
        <v>13234</v>
      </c>
      <c r="K4999" s="153"/>
      <c r="L4999" s="153"/>
      <c r="M4999" s="153"/>
      <c r="N4999" s="153"/>
      <c r="O4999" s="153"/>
      <c r="P4999" s="153"/>
      <c r="Q4999" s="153"/>
      <c r="R4999" s="153"/>
      <c r="S4999" s="153"/>
    </row>
    <row r="5000" spans="1:19" ht="168.75">
      <c r="A5000" s="277" t="s">
        <v>25424</v>
      </c>
      <c r="B5000" s="253" t="s">
        <v>400</v>
      </c>
      <c r="C5000" s="93" t="s">
        <v>13235</v>
      </c>
      <c r="D5000" s="93" t="s">
        <v>13236</v>
      </c>
      <c r="E5000" s="148">
        <f ca="1">IFERROR(__xludf.DUMMYFUNCTION(" VLOOKUP(A5079, IMPORTRANGE(""https://docs.google.com/spreadsheets/d/1fj_Bhi2XPL3siwIh4sx4VRLAe31yD50oKdj5UlRYW0c/"", ""Сводка!A:AA""), 5, FALSE)"),276)</f>
        <v>276</v>
      </c>
      <c r="F5000" s="148" t="s">
        <v>466</v>
      </c>
      <c r="G5000" s="147">
        <f ca="1">IFERROR(__xludf.DUMMYFUNCTION(" VLOOKUP(A5079, IMPORTRANGE(""https://docs.google.com/spreadsheets/d/1QNLbnkR_AongFt22vMfNzfpjZ0CjpI8QI-w0wBnYA1w/"", ""Инфа!A:AA""), 6, FALSE)"),2024)</f>
        <v>2024</v>
      </c>
      <c r="H5000" s="150">
        <v>21600</v>
      </c>
      <c r="I5000" s="151" t="s">
        <v>133</v>
      </c>
      <c r="J5000" s="93" t="s">
        <v>13237</v>
      </c>
      <c r="K5000" s="153"/>
      <c r="L5000" s="153"/>
      <c r="M5000" s="153"/>
      <c r="N5000" s="153"/>
      <c r="O5000" s="153"/>
      <c r="P5000" s="153"/>
      <c r="Q5000" s="153"/>
      <c r="R5000" s="153"/>
      <c r="S5000" s="153"/>
    </row>
    <row r="5001" spans="1:19" ht="168.75">
      <c r="A5001" s="277" t="s">
        <v>25424</v>
      </c>
      <c r="B5001" s="253" t="s">
        <v>400</v>
      </c>
      <c r="C5001" s="93" t="s">
        <v>13235</v>
      </c>
      <c r="D5001" s="93" t="s">
        <v>13238</v>
      </c>
      <c r="E5001" s="148">
        <f ca="1">IFERROR(__xludf.DUMMYFUNCTION(" VLOOKUP(A5080, IMPORTRANGE(""https://docs.google.com/spreadsheets/d/1fj_Bhi2XPL3siwIh4sx4VRLAe31yD50oKdj5UlRYW0c/"", ""Сводка!A:AA""), 5, FALSE)"),272)</f>
        <v>272</v>
      </c>
      <c r="F5001" s="148" t="s">
        <v>466</v>
      </c>
      <c r="G5001" s="147">
        <f ca="1">IFERROR(__xludf.DUMMYFUNCTION(" VLOOKUP(A5080, IMPORTRANGE(""https://docs.google.com/spreadsheets/d/1QNLbnkR_AongFt22vMfNzfpjZ0CjpI8QI-w0wBnYA1w/"", ""Инфа!A:AA""), 6, FALSE)"),2024)</f>
        <v>2024</v>
      </c>
      <c r="H5001" s="150">
        <v>21300</v>
      </c>
      <c r="I5001" s="151" t="s">
        <v>133</v>
      </c>
      <c r="J5001" s="93" t="s">
        <v>13237</v>
      </c>
      <c r="K5001" s="153"/>
      <c r="L5001" s="153"/>
      <c r="M5001" s="153"/>
      <c r="N5001" s="153"/>
      <c r="O5001" s="153"/>
      <c r="P5001" s="153"/>
      <c r="Q5001" s="153"/>
      <c r="R5001" s="153"/>
      <c r="S5001" s="153"/>
    </row>
    <row r="5002" spans="1:19" ht="168.75">
      <c r="A5002" s="277" t="s">
        <v>25424</v>
      </c>
      <c r="B5002" s="253" t="s">
        <v>400</v>
      </c>
      <c r="C5002" s="93" t="s">
        <v>13239</v>
      </c>
      <c r="D5002" s="93" t="s">
        <v>13240</v>
      </c>
      <c r="E5002" s="148">
        <f ca="1">IFERROR(__xludf.DUMMYFUNCTION(" VLOOKUP(A5081, IMPORTRANGE(""https://docs.google.com/spreadsheets/d/1fj_Bhi2XPL3siwIh4sx4VRLAe31yD50oKdj5UlRYW0c/"", ""Сводка!A:AA""), 5, FALSE)"),284)</f>
        <v>284</v>
      </c>
      <c r="F5002" s="148" t="s">
        <v>466</v>
      </c>
      <c r="G5002" s="147">
        <f ca="1">IFERROR(__xludf.DUMMYFUNCTION(" VLOOKUP(A5081, IMPORTRANGE(""https://docs.google.com/spreadsheets/d/1QNLbnkR_AongFt22vMfNzfpjZ0CjpI8QI-w0wBnYA1w/"", ""Инфа!A:AA""), 6, FALSE)"),2024)</f>
        <v>2024</v>
      </c>
      <c r="H5002" s="150">
        <v>13500</v>
      </c>
      <c r="I5002" s="151" t="s">
        <v>133</v>
      </c>
      <c r="J5002" s="93" t="s">
        <v>13241</v>
      </c>
      <c r="K5002" s="153"/>
      <c r="L5002" s="153"/>
      <c r="M5002" s="153"/>
      <c r="N5002" s="153"/>
      <c r="O5002" s="153"/>
      <c r="P5002" s="153"/>
      <c r="Q5002" s="153"/>
      <c r="R5002" s="153"/>
      <c r="S5002" s="153"/>
    </row>
    <row r="5003" spans="1:19" ht="112.5">
      <c r="A5003" s="277" t="s">
        <v>25424</v>
      </c>
      <c r="B5003" s="253" t="s">
        <v>400</v>
      </c>
      <c r="C5003" s="93" t="s">
        <v>13242</v>
      </c>
      <c r="D5003" s="93" t="s">
        <v>13243</v>
      </c>
      <c r="E5003" s="148">
        <f ca="1">IFERROR(__xludf.DUMMYFUNCTION(" VLOOKUP(A5082, IMPORTRANGE(""https://docs.google.com/spreadsheets/d/1fj_Bhi2XPL3siwIh4sx4VRLAe31yD50oKdj5UlRYW0c/"", ""Сводка!A:AA""), 5, FALSE)"),256)</f>
        <v>256</v>
      </c>
      <c r="F5003" s="148" t="s">
        <v>415</v>
      </c>
      <c r="G5003" s="147">
        <f ca="1">IFERROR(__xludf.DUMMYFUNCTION(" VLOOKUP(A5082, IMPORTRANGE(""https://docs.google.com/spreadsheets/d/1QNLbnkR_AongFt22vMfNzfpjZ0CjpI8QI-w0wBnYA1w/"", ""Инфа!A:AA""), 6, FALSE)"),2024)</f>
        <v>2024</v>
      </c>
      <c r="H5003" s="150">
        <v>12700</v>
      </c>
      <c r="I5003" s="156" t="s">
        <v>497</v>
      </c>
      <c r="J5003" s="93" t="s">
        <v>13244</v>
      </c>
      <c r="K5003" s="153"/>
      <c r="L5003" s="153"/>
      <c r="M5003" s="153"/>
      <c r="N5003" s="153"/>
      <c r="O5003" s="153"/>
      <c r="P5003" s="153"/>
      <c r="Q5003" s="153"/>
      <c r="R5003" s="153"/>
      <c r="S5003" s="153"/>
    </row>
    <row r="5004" spans="1:19" ht="93.75">
      <c r="A5004" s="277" t="s">
        <v>25424</v>
      </c>
      <c r="B5004" s="253" t="s">
        <v>400</v>
      </c>
      <c r="C5004" s="93" t="s">
        <v>13248</v>
      </c>
      <c r="D5004" s="93" t="s">
        <v>13249</v>
      </c>
      <c r="E5004" s="148">
        <f ca="1">IFERROR(__xludf.DUMMYFUNCTION(" VLOOKUP(A5084, IMPORTRANGE(""https://docs.google.com/spreadsheets/d/1fj_Bhi2XPL3siwIh4sx4VRLAe31yD50oKdj5UlRYW0c/"", ""Сводка!A:AA""), 5, FALSE)"),128)</f>
        <v>128</v>
      </c>
      <c r="F5004" s="148" t="s">
        <v>415</v>
      </c>
      <c r="G5004" s="147">
        <f ca="1">IFERROR(__xludf.DUMMYFUNCTION(" VLOOKUP(A5084, IMPORTRANGE(""https://docs.google.com/spreadsheets/d/1QNLbnkR_AongFt22vMfNzfpjZ0CjpI8QI-w0wBnYA1w/"", ""Инфа!A:AA""), 6, FALSE)"),2024)</f>
        <v>2024</v>
      </c>
      <c r="H5004" s="150">
        <v>12700</v>
      </c>
      <c r="I5004" s="151" t="s">
        <v>340</v>
      </c>
      <c r="J5004" s="93" t="s">
        <v>13250</v>
      </c>
      <c r="K5004" s="153"/>
      <c r="L5004" s="153"/>
      <c r="M5004" s="153"/>
      <c r="N5004" s="153"/>
      <c r="O5004" s="153"/>
      <c r="P5004" s="153"/>
      <c r="Q5004" s="153"/>
      <c r="R5004" s="153"/>
      <c r="S5004" s="153"/>
    </row>
    <row r="5005" spans="1:19" ht="150">
      <c r="A5005" s="277" t="s">
        <v>25424</v>
      </c>
      <c r="B5005" s="253" t="s">
        <v>400</v>
      </c>
      <c r="C5005" s="93" t="s">
        <v>13248</v>
      </c>
      <c r="D5005" s="93" t="s">
        <v>13251</v>
      </c>
      <c r="E5005" s="148">
        <f ca="1">IFERROR(__xludf.DUMMYFUNCTION(" VLOOKUP(A5085, IMPORTRANGE(""https://docs.google.com/spreadsheets/d/1fj_Bhi2XPL3siwIh4sx4VRLAe31yD50oKdj5UlRYW0c/"", ""Сводка!A:AA""), 5, FALSE)"),108)</f>
        <v>108</v>
      </c>
      <c r="F5005" s="148" t="s">
        <v>415</v>
      </c>
      <c r="G5005" s="147">
        <f ca="1">IFERROR(__xludf.DUMMYFUNCTION(" VLOOKUP(A5085, IMPORTRANGE(""https://docs.google.com/spreadsheets/d/1QNLbnkR_AongFt22vMfNzfpjZ0CjpI8QI-w0wBnYA1w/"", ""Инфа!A:AA""), 6, FALSE)"),2024)</f>
        <v>2024</v>
      </c>
      <c r="H5005" s="150">
        <v>8200</v>
      </c>
      <c r="I5005" s="151" t="s">
        <v>340</v>
      </c>
      <c r="J5005" s="93" t="s">
        <v>13252</v>
      </c>
      <c r="K5005" s="153"/>
      <c r="L5005" s="153"/>
      <c r="M5005" s="153"/>
      <c r="N5005" s="153"/>
      <c r="O5005" s="153"/>
      <c r="P5005" s="153"/>
      <c r="Q5005" s="153"/>
      <c r="R5005" s="153"/>
      <c r="S5005" s="153"/>
    </row>
    <row r="5006" spans="1:19" ht="131.25">
      <c r="A5006" s="277" t="s">
        <v>25424</v>
      </c>
      <c r="B5006" s="253" t="s">
        <v>400</v>
      </c>
      <c r="C5006" s="93" t="s">
        <v>13253</v>
      </c>
      <c r="D5006" s="93" t="s">
        <v>13254</v>
      </c>
      <c r="E5006" s="148">
        <f ca="1">IFERROR(__xludf.DUMMYFUNCTION(" VLOOKUP(A5086, IMPORTRANGE(""https://docs.google.com/spreadsheets/d/1fj_Bhi2XPL3siwIh4sx4VRLAe31yD50oKdj5UlRYW0c/"", ""Сводка!A:AA""), 5, FALSE)"),160)</f>
        <v>160</v>
      </c>
      <c r="F5006" s="148" t="s">
        <v>507</v>
      </c>
      <c r="G5006" s="147">
        <f ca="1">IFERROR(__xludf.DUMMYFUNCTION(" VLOOKUP(A5086, IMPORTRANGE(""https://docs.google.com/spreadsheets/d/1QNLbnkR_AongFt22vMfNzfpjZ0CjpI8QI-w0wBnYA1w/"", ""Инфа!A:AA""), 6, FALSE)"),2024)</f>
        <v>2024</v>
      </c>
      <c r="H5006" s="150">
        <v>9800</v>
      </c>
      <c r="I5006" s="151" t="s">
        <v>146</v>
      </c>
      <c r="J5006" s="93" t="s">
        <v>13255</v>
      </c>
      <c r="K5006" s="153"/>
      <c r="L5006" s="153"/>
      <c r="M5006" s="153"/>
      <c r="N5006" s="153"/>
      <c r="O5006" s="153"/>
      <c r="P5006" s="153"/>
      <c r="Q5006" s="153"/>
      <c r="R5006" s="153"/>
      <c r="S5006" s="153"/>
    </row>
    <row r="5007" spans="1:19" ht="93.75">
      <c r="A5007" s="277" t="s">
        <v>25424</v>
      </c>
      <c r="B5007" s="253" t="s">
        <v>153</v>
      </c>
      <c r="C5007" s="93" t="s">
        <v>13256</v>
      </c>
      <c r="D5007" s="93" t="s">
        <v>13257</v>
      </c>
      <c r="E5007" s="148">
        <f ca="1">IFERROR(__xludf.DUMMYFUNCTION(" VLOOKUP(A5087, IMPORTRANGE(""https://docs.google.com/spreadsheets/d/1fj_Bhi2XPL3siwIh4sx4VRLAe31yD50oKdj5UlRYW0c/"", ""Сводка!A:AA""), 5, FALSE)"),292)</f>
        <v>292</v>
      </c>
      <c r="F5007" s="148" t="s">
        <v>50</v>
      </c>
      <c r="G5007" s="147">
        <f ca="1">IFERROR(__xludf.DUMMYFUNCTION(" VLOOKUP(A5087, IMPORTRANGE(""https://docs.google.com/spreadsheets/d/1QNLbnkR_AongFt22vMfNzfpjZ0CjpI8QI-w0wBnYA1w/"", ""Инфа!A:AA""), 6, FALSE)"),2024)</f>
        <v>2024</v>
      </c>
      <c r="H5007" s="150">
        <v>22500</v>
      </c>
      <c r="I5007" s="151" t="s">
        <v>1726</v>
      </c>
      <c r="J5007" s="93" t="s">
        <v>13258</v>
      </c>
      <c r="K5007" s="153"/>
      <c r="L5007" s="153"/>
      <c r="M5007" s="153"/>
      <c r="N5007" s="153"/>
      <c r="O5007" s="153"/>
      <c r="P5007" s="153"/>
      <c r="Q5007" s="153"/>
      <c r="R5007" s="153"/>
      <c r="S5007" s="153"/>
    </row>
    <row r="5008" spans="1:19" ht="75">
      <c r="A5008" s="277" t="s">
        <v>25424</v>
      </c>
      <c r="B5008" s="254" t="s">
        <v>400</v>
      </c>
      <c r="C5008" s="96" t="s">
        <v>13259</v>
      </c>
      <c r="D5008" s="96" t="s">
        <v>13260</v>
      </c>
      <c r="E5008" s="148">
        <f ca="1">IFERROR(__xludf.DUMMYFUNCTION(" VLOOKUP(A5088, IMPORTRANGE(""https://docs.google.com/spreadsheets/d/1fj_Bhi2XPL3siwIh4sx4VRLAe31yD50oKdj5UlRYW0c/"", ""Сводка!A:AA""), 5, FALSE)"),98)</f>
        <v>98</v>
      </c>
      <c r="F5008" s="165" t="s">
        <v>677</v>
      </c>
      <c r="G5008" s="147">
        <f ca="1">IFERROR(__xludf.DUMMYFUNCTION(" VLOOKUP(A5088, IMPORTRANGE(""https://docs.google.com/spreadsheets/d/1QNLbnkR_AongFt22vMfNzfpjZ0CjpI8QI-w0wBnYA1w/"", ""Инфа!A:AA""), 6, FALSE)"),2024)</f>
        <v>2024</v>
      </c>
      <c r="H5008" s="150">
        <v>7900</v>
      </c>
      <c r="I5008" s="151" t="s">
        <v>85</v>
      </c>
      <c r="J5008" s="93" t="s">
        <v>13261</v>
      </c>
      <c r="K5008" s="153"/>
      <c r="L5008" s="153"/>
      <c r="M5008" s="153"/>
      <c r="N5008" s="153"/>
      <c r="O5008" s="153"/>
      <c r="P5008" s="153"/>
      <c r="Q5008" s="153"/>
      <c r="R5008" s="153"/>
      <c r="S5008" s="153"/>
    </row>
    <row r="5009" spans="1:19" ht="206.25">
      <c r="A5009" s="277" t="s">
        <v>25424</v>
      </c>
      <c r="B5009" s="253" t="s">
        <v>400</v>
      </c>
      <c r="C5009" s="93" t="s">
        <v>13262</v>
      </c>
      <c r="D5009" s="93" t="s">
        <v>13263</v>
      </c>
      <c r="E5009" s="148">
        <f ca="1">IFERROR(__xludf.DUMMYFUNCTION(" VLOOKUP(A5089, IMPORTRANGE(""https://docs.google.com/spreadsheets/d/1fj_Bhi2XPL3siwIh4sx4VRLAe31yD50oKdj5UlRYW0c/"", ""Сводка!A:AA""), 5, FALSE)"),428)</f>
        <v>428</v>
      </c>
      <c r="F5009" s="148" t="s">
        <v>466</v>
      </c>
      <c r="G5009" s="147">
        <f ca="1">IFERROR(__xludf.DUMMYFUNCTION(" VLOOKUP(A5089, IMPORTRANGE(""https://docs.google.com/spreadsheets/d/1QNLbnkR_AongFt22vMfNzfpjZ0CjpI8QI-w0wBnYA1w/"", ""Инфа!A:AA""), 6, FALSE)"),2024)</f>
        <v>2024</v>
      </c>
      <c r="H5009" s="154">
        <v>17800</v>
      </c>
      <c r="I5009" s="151" t="s">
        <v>79</v>
      </c>
      <c r="J5009" s="93" t="s">
        <v>13264</v>
      </c>
      <c r="K5009" s="153"/>
      <c r="L5009" s="153"/>
      <c r="M5009" s="153"/>
      <c r="N5009" s="153"/>
      <c r="O5009" s="153"/>
      <c r="P5009" s="153"/>
      <c r="Q5009" s="153"/>
      <c r="R5009" s="153"/>
      <c r="S5009" s="153"/>
    </row>
    <row r="5010" spans="1:19" ht="75">
      <c r="A5010" s="277" t="s">
        <v>25424</v>
      </c>
      <c r="B5010" s="253" t="s">
        <v>400</v>
      </c>
      <c r="C5010" s="93" t="s">
        <v>13265</v>
      </c>
      <c r="D5010" s="93" t="s">
        <v>13266</v>
      </c>
      <c r="E5010" s="148">
        <f ca="1">IFERROR(__xludf.DUMMYFUNCTION(" VLOOKUP(A5090, IMPORTRANGE(""https://docs.google.com/spreadsheets/d/1fj_Bhi2XPL3siwIh4sx4VRLAe31yD50oKdj5UlRYW0c/"", ""Сводка!A:AA""), 5, FALSE)"),136)</f>
        <v>136</v>
      </c>
      <c r="F5010" s="148" t="s">
        <v>415</v>
      </c>
      <c r="G5010" s="147">
        <f ca="1">IFERROR(__xludf.DUMMYFUNCTION(" VLOOKUP(A5090, IMPORTRANGE(""https://docs.google.com/spreadsheets/d/1QNLbnkR_AongFt22vMfNzfpjZ0CjpI8QI-w0wBnYA1w/"", ""Инфа!A:AA""), 6, FALSE)"),2024)</f>
        <v>2024</v>
      </c>
      <c r="H5010" s="150">
        <v>9100</v>
      </c>
      <c r="I5010" s="151" t="s">
        <v>171</v>
      </c>
      <c r="J5010" s="93" t="s">
        <v>13267</v>
      </c>
      <c r="K5010" s="153"/>
      <c r="L5010" s="153"/>
      <c r="M5010" s="153"/>
      <c r="N5010" s="153"/>
      <c r="O5010" s="153"/>
      <c r="P5010" s="153"/>
      <c r="Q5010" s="153"/>
      <c r="R5010" s="153"/>
      <c r="S5010" s="153"/>
    </row>
    <row r="5011" spans="1:19" ht="262.5">
      <c r="A5011" s="277" t="s">
        <v>25424</v>
      </c>
      <c r="B5011" s="253" t="s">
        <v>153</v>
      </c>
      <c r="C5011" s="93" t="s">
        <v>13268</v>
      </c>
      <c r="D5011" s="93" t="s">
        <v>13269</v>
      </c>
      <c r="E5011" s="148">
        <f ca="1">IFERROR(__xludf.DUMMYFUNCTION(" VLOOKUP(A5091, IMPORTRANGE(""https://docs.google.com/spreadsheets/d/1fj_Bhi2XPL3siwIh4sx4VRLAe31yD50oKdj5UlRYW0c/"", ""Сводка!A:AA""), 5, FALSE)"),256)</f>
        <v>256</v>
      </c>
      <c r="F5011" s="148" t="s">
        <v>456</v>
      </c>
      <c r="G5011" s="147">
        <f ca="1">IFERROR(__xludf.DUMMYFUNCTION(" VLOOKUP(A5091, IMPORTRANGE(""https://docs.google.com/spreadsheets/d/1QNLbnkR_AongFt22vMfNzfpjZ0CjpI8QI-w0wBnYA1w/"", ""Инфа!A:AA""), 6, FALSE)"),2024)</f>
        <v>2024</v>
      </c>
      <c r="H5011" s="150">
        <v>12700</v>
      </c>
      <c r="I5011" s="151" t="s">
        <v>234</v>
      </c>
      <c r="J5011" s="93" t="s">
        <v>13270</v>
      </c>
      <c r="K5011" s="153"/>
      <c r="L5011" s="153"/>
      <c r="M5011" s="153"/>
      <c r="N5011" s="153"/>
      <c r="O5011" s="153"/>
      <c r="P5011" s="153"/>
      <c r="Q5011" s="153"/>
      <c r="R5011" s="153"/>
      <c r="S5011" s="153"/>
    </row>
    <row r="5012" spans="1:19" ht="281.25">
      <c r="A5012" s="277" t="s">
        <v>25424</v>
      </c>
      <c r="B5012" s="253" t="s">
        <v>153</v>
      </c>
      <c r="C5012" s="93" t="s">
        <v>13271</v>
      </c>
      <c r="D5012" s="93" t="s">
        <v>13272</v>
      </c>
      <c r="E5012" s="148">
        <f ca="1">IFERROR(__xludf.DUMMYFUNCTION(" VLOOKUP(A5092, IMPORTRANGE(""https://docs.google.com/spreadsheets/d/1fj_Bhi2XPL3siwIh4sx4VRLAe31yD50oKdj5UlRYW0c/"", ""Сводка!A:AA""), 5, FALSE)"),384)</f>
        <v>384</v>
      </c>
      <c r="F5012" s="148" t="s">
        <v>456</v>
      </c>
      <c r="G5012" s="147">
        <f ca="1">IFERROR(__xludf.DUMMYFUNCTION(" VLOOKUP(A5092, IMPORTRANGE(""https://docs.google.com/spreadsheets/d/1QNLbnkR_AongFt22vMfNzfpjZ0CjpI8QI-w0wBnYA1w/"", ""Инфа!A:AA""), 6, FALSE)"),2024)</f>
        <v>2024</v>
      </c>
      <c r="H5012" s="154">
        <v>16500</v>
      </c>
      <c r="I5012" s="151" t="s">
        <v>234</v>
      </c>
      <c r="J5012" s="93" t="s">
        <v>13273</v>
      </c>
      <c r="K5012" s="153"/>
      <c r="L5012" s="153"/>
      <c r="M5012" s="153"/>
      <c r="N5012" s="153"/>
      <c r="O5012" s="153"/>
      <c r="P5012" s="153"/>
      <c r="Q5012" s="153"/>
      <c r="R5012" s="153"/>
      <c r="S5012" s="153"/>
    </row>
    <row r="5013" spans="1:19" ht="300">
      <c r="A5013" s="277" t="s">
        <v>25424</v>
      </c>
      <c r="B5013" s="253" t="s">
        <v>153</v>
      </c>
      <c r="C5013" s="93" t="s">
        <v>13274</v>
      </c>
      <c r="D5013" s="93" t="s">
        <v>13275</v>
      </c>
      <c r="E5013" s="148">
        <f ca="1">IFERROR(__xludf.DUMMYFUNCTION(" VLOOKUP(A5093, IMPORTRANGE(""https://docs.google.com/spreadsheets/d/1fj_Bhi2XPL3siwIh4sx4VRLAe31yD50oKdj5UlRYW0c/"", ""Сводка!A:AA""), 5, FALSE)"),240)</f>
        <v>240</v>
      </c>
      <c r="F5013" s="148" t="s">
        <v>108</v>
      </c>
      <c r="G5013" s="147">
        <f ca="1">IFERROR(__xludf.DUMMYFUNCTION(" VLOOKUP(A5093, IMPORTRANGE(""https://docs.google.com/spreadsheets/d/1QNLbnkR_AongFt22vMfNzfpjZ0CjpI8QI-w0wBnYA1w/"", ""Инфа!A:AA""), 6, FALSE)"),2024)</f>
        <v>2024</v>
      </c>
      <c r="H5013" s="150">
        <v>19400</v>
      </c>
      <c r="I5013" s="151" t="s">
        <v>234</v>
      </c>
      <c r="J5013" s="93" t="s">
        <v>13276</v>
      </c>
      <c r="K5013" s="153"/>
      <c r="L5013" s="153"/>
      <c r="M5013" s="153"/>
      <c r="N5013" s="153"/>
      <c r="O5013" s="153"/>
      <c r="P5013" s="153"/>
      <c r="Q5013" s="153"/>
      <c r="R5013" s="153"/>
      <c r="S5013" s="153"/>
    </row>
    <row r="5014" spans="1:19" ht="75">
      <c r="A5014" s="277" t="s">
        <v>25424</v>
      </c>
      <c r="B5014" s="253" t="s">
        <v>153</v>
      </c>
      <c r="C5014" s="93" t="s">
        <v>13277</v>
      </c>
      <c r="D5014" s="93" t="s">
        <v>13278</v>
      </c>
      <c r="E5014" s="148">
        <f ca="1">IFERROR(__xludf.DUMMYFUNCTION(" VLOOKUP(A5094, IMPORTRANGE(""https://docs.google.com/spreadsheets/d/1fj_Bhi2XPL3siwIh4sx4VRLAe31yD50oKdj5UlRYW0c/"", ""Сводка!A:AA""), 5, FALSE)"),212)</f>
        <v>212</v>
      </c>
      <c r="F5014" s="148" t="s">
        <v>456</v>
      </c>
      <c r="G5014" s="147">
        <f ca="1">IFERROR(__xludf.DUMMYFUNCTION(" VLOOKUP(A5094, IMPORTRANGE(""https://docs.google.com/spreadsheets/d/1QNLbnkR_AongFt22vMfNzfpjZ0CjpI8QI-w0wBnYA1w/"", ""Инфа!A:AA""), 6, FALSE)"),2024)</f>
        <v>2024</v>
      </c>
      <c r="H5014" s="150">
        <v>11400</v>
      </c>
      <c r="I5014" s="151" t="s">
        <v>234</v>
      </c>
      <c r="J5014" s="93" t="s">
        <v>13279</v>
      </c>
      <c r="K5014" s="153"/>
      <c r="L5014" s="153"/>
      <c r="M5014" s="153"/>
      <c r="N5014" s="153"/>
      <c r="O5014" s="153"/>
      <c r="P5014" s="153"/>
      <c r="Q5014" s="153"/>
      <c r="R5014" s="153"/>
      <c r="S5014" s="153"/>
    </row>
    <row r="5015" spans="1:19" ht="131.25">
      <c r="A5015" s="277" t="s">
        <v>25424</v>
      </c>
      <c r="B5015" s="253" t="s">
        <v>153</v>
      </c>
      <c r="C5015" s="93" t="s">
        <v>13280</v>
      </c>
      <c r="D5015" s="93" t="s">
        <v>13281</v>
      </c>
      <c r="E5015" s="148">
        <f ca="1">IFERROR(__xludf.DUMMYFUNCTION(" VLOOKUP(A5095, IMPORTRANGE(""https://docs.google.com/spreadsheets/d/1fj_Bhi2XPL3siwIh4sx4VRLAe31yD50oKdj5UlRYW0c/"", ""Сводка!A:AA""), 5, FALSE)"),216)</f>
        <v>216</v>
      </c>
      <c r="F5015" s="148" t="s">
        <v>108</v>
      </c>
      <c r="G5015" s="147">
        <f ca="1">IFERROR(__xludf.DUMMYFUNCTION(" VLOOKUP(A5095, IMPORTRANGE(""https://docs.google.com/spreadsheets/d/1QNLbnkR_AongFt22vMfNzfpjZ0CjpI8QI-w0wBnYA1w/"", ""Инфа!A:AA""), 6, FALSE)"),2024)</f>
        <v>2024</v>
      </c>
      <c r="H5015" s="150">
        <v>11500</v>
      </c>
      <c r="I5015" s="151" t="s">
        <v>234</v>
      </c>
      <c r="J5015" s="93"/>
      <c r="K5015" s="153"/>
      <c r="L5015" s="153"/>
      <c r="M5015" s="153"/>
      <c r="N5015" s="153"/>
      <c r="O5015" s="153"/>
      <c r="P5015" s="153"/>
      <c r="Q5015" s="153"/>
      <c r="R5015" s="153"/>
      <c r="S5015" s="153"/>
    </row>
    <row r="5016" spans="1:19" ht="262.5">
      <c r="A5016" s="277" t="s">
        <v>25424</v>
      </c>
      <c r="B5016" s="253" t="s">
        <v>153</v>
      </c>
      <c r="C5016" s="93" t="s">
        <v>13282</v>
      </c>
      <c r="D5016" s="93" t="s">
        <v>13283</v>
      </c>
      <c r="E5016" s="148">
        <f ca="1">IFERROR(__xludf.DUMMYFUNCTION(" VLOOKUP(A5096, IMPORTRANGE(""https://docs.google.com/spreadsheets/d/1fj_Bhi2XPL3siwIh4sx4VRLAe31yD50oKdj5UlRYW0c/"", ""Сводка!A:AA""), 5, FALSE)"),304)</f>
        <v>304</v>
      </c>
      <c r="F5016" s="148" t="s">
        <v>50</v>
      </c>
      <c r="G5016" s="147">
        <f ca="1">IFERROR(__xludf.DUMMYFUNCTION(" VLOOKUP(A5096, IMPORTRANGE(""https://docs.google.com/spreadsheets/d/1QNLbnkR_AongFt22vMfNzfpjZ0CjpI8QI-w0wBnYA1w/"", ""Инфа!A:AA""), 6, FALSE)"),2024)</f>
        <v>2024</v>
      </c>
      <c r="H5016" s="150">
        <v>14100</v>
      </c>
      <c r="I5016" s="151" t="s">
        <v>234</v>
      </c>
      <c r="J5016" s="93" t="s">
        <v>13284</v>
      </c>
      <c r="K5016" s="153"/>
      <c r="L5016" s="153"/>
      <c r="M5016" s="153"/>
      <c r="N5016" s="153"/>
      <c r="O5016" s="153"/>
      <c r="P5016" s="153"/>
      <c r="Q5016" s="153"/>
      <c r="R5016" s="153"/>
      <c r="S5016" s="153"/>
    </row>
    <row r="5017" spans="1:19" ht="131.25">
      <c r="A5017" s="277" t="s">
        <v>25424</v>
      </c>
      <c r="B5017" s="253" t="s">
        <v>400</v>
      </c>
      <c r="C5017" s="93" t="s">
        <v>13285</v>
      </c>
      <c r="D5017" s="93" t="s">
        <v>13286</v>
      </c>
      <c r="E5017" s="148">
        <f ca="1">IFERROR(__xludf.DUMMYFUNCTION(" VLOOKUP(A5097, IMPORTRANGE(""https://docs.google.com/spreadsheets/d/1fj_Bhi2XPL3siwIh4sx4VRLAe31yD50oKdj5UlRYW0c/"", ""Сводка!A:AA""), 5, FALSE)"),112)</f>
        <v>112</v>
      </c>
      <c r="F5017" s="148" t="s">
        <v>415</v>
      </c>
      <c r="G5017" s="147">
        <f ca="1">IFERROR(__xludf.DUMMYFUNCTION(" VLOOKUP(A5097, IMPORTRANGE(""https://docs.google.com/spreadsheets/d/1QNLbnkR_AongFt22vMfNzfpjZ0CjpI8QI-w0wBnYA1w/"", ""Инфа!A:AA""), 6, FALSE)"),2024)</f>
        <v>2024</v>
      </c>
      <c r="H5017" s="150">
        <v>11700</v>
      </c>
      <c r="I5017" s="151" t="s">
        <v>171</v>
      </c>
      <c r="J5017" s="93" t="s">
        <v>13287</v>
      </c>
      <c r="K5017" s="153"/>
      <c r="L5017" s="153"/>
      <c r="M5017" s="153"/>
      <c r="N5017" s="153"/>
      <c r="O5017" s="153"/>
      <c r="P5017" s="153"/>
      <c r="Q5017" s="153"/>
      <c r="R5017" s="153"/>
      <c r="S5017" s="153"/>
    </row>
    <row r="5018" spans="1:19" ht="56.25">
      <c r="A5018" s="277" t="s">
        <v>25424</v>
      </c>
      <c r="B5018" s="253" t="s">
        <v>400</v>
      </c>
      <c r="C5018" s="93" t="s">
        <v>13288</v>
      </c>
      <c r="D5018" s="93" t="s">
        <v>13289</v>
      </c>
      <c r="E5018" s="148">
        <f ca="1">IFERROR(__xludf.DUMMYFUNCTION(" VLOOKUP(A5098, IMPORTRANGE(""https://docs.google.com/spreadsheets/d/1fj_Bhi2XPL3siwIh4sx4VRLAe31yD50oKdj5UlRYW0c/"", ""Сводка!A:AA""), 5, FALSE)"),112)</f>
        <v>112</v>
      </c>
      <c r="F5018" s="148" t="s">
        <v>13290</v>
      </c>
      <c r="G5018" s="147">
        <f ca="1">IFERROR(__xludf.DUMMYFUNCTION(" VLOOKUP(A5098, IMPORTRANGE(""https://docs.google.com/spreadsheets/d/1QNLbnkR_AongFt22vMfNzfpjZ0CjpI8QI-w0wBnYA1w/"", ""Инфа!A:AA""), 6, FALSE)"),2024)</f>
        <v>2024</v>
      </c>
      <c r="H5018" s="150">
        <v>11700</v>
      </c>
      <c r="I5018" s="151" t="s">
        <v>171</v>
      </c>
      <c r="J5018" s="93" t="s">
        <v>13291</v>
      </c>
      <c r="K5018" s="153"/>
      <c r="L5018" s="153"/>
      <c r="M5018" s="153"/>
      <c r="N5018" s="153"/>
      <c r="O5018" s="153"/>
      <c r="P5018" s="153"/>
      <c r="Q5018" s="153"/>
      <c r="R5018" s="153"/>
      <c r="S5018" s="153"/>
    </row>
    <row r="5019" spans="1:19" ht="56.25">
      <c r="A5019" s="277" t="s">
        <v>25424</v>
      </c>
      <c r="B5019" s="253" t="s">
        <v>153</v>
      </c>
      <c r="C5019" s="93" t="s">
        <v>13292</v>
      </c>
      <c r="D5019" s="93" t="s">
        <v>13293</v>
      </c>
      <c r="E5019" s="148">
        <f ca="1">IFERROR(__xludf.DUMMYFUNCTION(" VLOOKUP(A5099, IMPORTRANGE(""https://docs.google.com/spreadsheets/d/1fj_Bhi2XPL3siwIh4sx4VRLAe31yD50oKdj5UlRYW0c/"", ""Сводка!A:AA""), 5, FALSE)"),92)</f>
        <v>92</v>
      </c>
      <c r="F5019" s="148" t="s">
        <v>50</v>
      </c>
      <c r="G5019" s="147">
        <f ca="1">IFERROR(__xludf.DUMMYFUNCTION(" VLOOKUP(A5099, IMPORTRANGE(""https://docs.google.com/spreadsheets/d/1QNLbnkR_AongFt22vMfNzfpjZ0CjpI8QI-w0wBnYA1w/"", ""Инфа!A:AA""), 6, FALSE)"),2024)</f>
        <v>2024</v>
      </c>
      <c r="H5019" s="150">
        <v>7800</v>
      </c>
      <c r="I5019" s="151" t="s">
        <v>171</v>
      </c>
      <c r="J5019" s="93" t="s">
        <v>13294</v>
      </c>
      <c r="K5019" s="153"/>
      <c r="L5019" s="153"/>
      <c r="M5019" s="153"/>
      <c r="N5019" s="153"/>
      <c r="O5019" s="153"/>
      <c r="P5019" s="153"/>
      <c r="Q5019" s="153"/>
      <c r="R5019" s="153"/>
      <c r="S5019" s="153"/>
    </row>
    <row r="5020" spans="1:19" ht="225">
      <c r="A5020" s="277" t="s">
        <v>25424</v>
      </c>
      <c r="B5020" s="253" t="s">
        <v>153</v>
      </c>
      <c r="C5020" s="93" t="s">
        <v>13295</v>
      </c>
      <c r="D5020" s="93" t="s">
        <v>6200</v>
      </c>
      <c r="E5020" s="148">
        <f ca="1">IFERROR(__xludf.DUMMYFUNCTION(" VLOOKUP(A5100, IMPORTRANGE(""https://docs.google.com/spreadsheets/d/1fj_Bhi2XPL3siwIh4sx4VRLAe31yD50oKdj5UlRYW0c/"", ""Сводка!A:AA""), 5, FALSE)"),252)</f>
        <v>252</v>
      </c>
      <c r="F5020" s="148" t="s">
        <v>50</v>
      </c>
      <c r="G5020" s="147">
        <f ca="1">IFERROR(__xludf.DUMMYFUNCTION(" VLOOKUP(A5100, IMPORTRANGE(""https://docs.google.com/spreadsheets/d/1QNLbnkR_AongFt22vMfNzfpjZ0CjpI8QI-w0wBnYA1w/"", ""Инфа!A:AA""), 6, FALSE)"),2024)</f>
        <v>2024</v>
      </c>
      <c r="H5020" s="150">
        <v>20100</v>
      </c>
      <c r="I5020" s="151" t="s">
        <v>1804</v>
      </c>
      <c r="J5020" s="93" t="s">
        <v>13296</v>
      </c>
      <c r="K5020" s="153"/>
      <c r="L5020" s="153"/>
      <c r="M5020" s="153"/>
      <c r="N5020" s="153"/>
      <c r="O5020" s="153"/>
      <c r="P5020" s="153"/>
      <c r="Q5020" s="153"/>
      <c r="R5020" s="153"/>
      <c r="S5020" s="153"/>
    </row>
    <row r="5021" spans="1:19" ht="206.25">
      <c r="A5021" s="277" t="s">
        <v>25424</v>
      </c>
      <c r="B5021" s="253" t="s">
        <v>400</v>
      </c>
      <c r="C5021" s="93" t="s">
        <v>13295</v>
      </c>
      <c r="D5021" s="93" t="s">
        <v>13297</v>
      </c>
      <c r="E5021" s="148">
        <f ca="1">IFERROR(__xludf.DUMMYFUNCTION(" VLOOKUP(A5101, IMPORTRANGE(""https://docs.google.com/spreadsheets/d/1fj_Bhi2XPL3siwIh4sx4VRLAe31yD50oKdj5UlRYW0c/"", ""Сводка!A:AA""), 5, FALSE)"),140)</f>
        <v>140</v>
      </c>
      <c r="F5021" s="148" t="s">
        <v>403</v>
      </c>
      <c r="G5021" s="147">
        <f ca="1">IFERROR(__xludf.DUMMYFUNCTION(" VLOOKUP(A5101, IMPORTRANGE(""https://docs.google.com/spreadsheets/d/1QNLbnkR_AongFt22vMfNzfpjZ0CjpI8QI-w0wBnYA1w/"", ""Инфа!A:AA""), 6, FALSE)"),2024)</f>
        <v>2024</v>
      </c>
      <c r="H5021" s="150">
        <v>9200</v>
      </c>
      <c r="I5021" s="151" t="s">
        <v>13298</v>
      </c>
      <c r="J5021" s="93" t="s">
        <v>13299</v>
      </c>
      <c r="K5021" s="153"/>
      <c r="L5021" s="153"/>
      <c r="M5021" s="153"/>
      <c r="N5021" s="153"/>
      <c r="O5021" s="153"/>
      <c r="P5021" s="153"/>
      <c r="Q5021" s="153"/>
      <c r="R5021" s="153"/>
      <c r="S5021" s="153"/>
    </row>
    <row r="5022" spans="1:19" ht="281.25">
      <c r="A5022" s="277" t="s">
        <v>25424</v>
      </c>
      <c r="B5022" s="253" t="s">
        <v>153</v>
      </c>
      <c r="C5022" s="93" t="s">
        <v>13295</v>
      </c>
      <c r="D5022" s="93" t="s">
        <v>13300</v>
      </c>
      <c r="E5022" s="148">
        <f ca="1">IFERROR(__xludf.DUMMYFUNCTION(" VLOOKUP(A5102, IMPORTRANGE(""https://docs.google.com/spreadsheets/d/1fj_Bhi2XPL3siwIh4sx4VRLAe31yD50oKdj5UlRYW0c/"", ""Сводка!A:AA""), 5, FALSE)"),156)</f>
        <v>156</v>
      </c>
      <c r="F5022" s="148" t="s">
        <v>266</v>
      </c>
      <c r="G5022" s="147">
        <f ca="1">IFERROR(__xludf.DUMMYFUNCTION(" VLOOKUP(A5102, IMPORTRANGE(""https://docs.google.com/spreadsheets/d/1QNLbnkR_AongFt22vMfNzfpjZ0CjpI8QI-w0wBnYA1w/"", ""Инфа!A:AA""), 6, FALSE)"),2024)</f>
        <v>2024</v>
      </c>
      <c r="H5022" s="150">
        <v>9700</v>
      </c>
      <c r="I5022" s="151" t="s">
        <v>1804</v>
      </c>
      <c r="J5022" s="93" t="s">
        <v>13301</v>
      </c>
      <c r="K5022" s="153"/>
      <c r="L5022" s="153"/>
      <c r="M5022" s="153"/>
      <c r="N5022" s="153"/>
      <c r="O5022" s="153"/>
      <c r="P5022" s="153"/>
      <c r="Q5022" s="153"/>
      <c r="R5022" s="153"/>
      <c r="S5022" s="153"/>
    </row>
    <row r="5023" spans="1:19" ht="281.25">
      <c r="A5023" s="277" t="s">
        <v>25424</v>
      </c>
      <c r="B5023" s="253" t="s">
        <v>153</v>
      </c>
      <c r="C5023" s="93" t="s">
        <v>13295</v>
      </c>
      <c r="D5023" s="93" t="s">
        <v>13302</v>
      </c>
      <c r="E5023" s="148">
        <f ca="1">IFERROR(__xludf.DUMMYFUNCTION(" VLOOKUP(A5103, IMPORTRANGE(""https://docs.google.com/spreadsheets/d/1fj_Bhi2XPL3siwIh4sx4VRLAe31yD50oKdj5UlRYW0c/"", ""Сводка!A:AA""), 5, FALSE)"),120)</f>
        <v>120</v>
      </c>
      <c r="F5023" s="148" t="s">
        <v>165</v>
      </c>
      <c r="G5023" s="147">
        <f ca="1">IFERROR(__xludf.DUMMYFUNCTION(" VLOOKUP(A5103, IMPORTRANGE(""https://docs.google.com/spreadsheets/d/1QNLbnkR_AongFt22vMfNzfpjZ0CjpI8QI-w0wBnYA1w/"", ""Инфа!A:AA""), 6, FALSE)"),2024)</f>
        <v>2024</v>
      </c>
      <c r="H5023" s="150">
        <v>12200</v>
      </c>
      <c r="I5023" s="151" t="s">
        <v>1804</v>
      </c>
      <c r="J5023" s="93" t="s">
        <v>13303</v>
      </c>
      <c r="K5023" s="153"/>
      <c r="L5023" s="153"/>
      <c r="M5023" s="153"/>
      <c r="N5023" s="153"/>
      <c r="O5023" s="153"/>
      <c r="P5023" s="153"/>
      <c r="Q5023" s="153"/>
      <c r="R5023" s="153"/>
      <c r="S5023" s="153"/>
    </row>
    <row r="5024" spans="1:19" ht="206.25">
      <c r="A5024" s="277" t="s">
        <v>25424</v>
      </c>
      <c r="B5024" s="253" t="s">
        <v>153</v>
      </c>
      <c r="C5024" s="93" t="s">
        <v>13295</v>
      </c>
      <c r="D5024" s="93" t="s">
        <v>13304</v>
      </c>
      <c r="E5024" s="148">
        <f ca="1">IFERROR(__xludf.DUMMYFUNCTION(" VLOOKUP(A5104, IMPORTRANGE(""https://docs.google.com/spreadsheets/d/1fj_Bhi2XPL3siwIh4sx4VRLAe31yD50oKdj5UlRYW0c/"", ""Сводка!A:AA""), 5, FALSE)"),284)</f>
        <v>284</v>
      </c>
      <c r="F5024" s="148" t="s">
        <v>4782</v>
      </c>
      <c r="G5024" s="147">
        <f ca="1">IFERROR(__xludf.DUMMYFUNCTION(" VLOOKUP(A5104, IMPORTRANGE(""https://docs.google.com/spreadsheets/d/1QNLbnkR_AongFt22vMfNzfpjZ0CjpI8QI-w0wBnYA1w/"", ""Инфа!A:AA""), 6, FALSE)"),2024)</f>
        <v>2024</v>
      </c>
      <c r="H5024" s="150">
        <v>22000</v>
      </c>
      <c r="I5024" s="151" t="s">
        <v>1804</v>
      </c>
      <c r="J5024" s="93" t="s">
        <v>13305</v>
      </c>
      <c r="K5024" s="153"/>
      <c r="L5024" s="153"/>
      <c r="M5024" s="153"/>
      <c r="N5024" s="153"/>
      <c r="O5024" s="153"/>
      <c r="P5024" s="153"/>
      <c r="Q5024" s="153"/>
      <c r="R5024" s="153"/>
      <c r="S5024" s="153"/>
    </row>
    <row r="5025" spans="1:19" ht="243.75">
      <c r="A5025" s="277" t="s">
        <v>25424</v>
      </c>
      <c r="B5025" s="253" t="s">
        <v>153</v>
      </c>
      <c r="C5025" s="93" t="s">
        <v>13295</v>
      </c>
      <c r="D5025" s="93" t="s">
        <v>13306</v>
      </c>
      <c r="E5025" s="148">
        <f ca="1">IFERROR(__xludf.DUMMYFUNCTION(" VLOOKUP(A5105, IMPORTRANGE(""https://docs.google.com/spreadsheets/d/1fj_Bhi2XPL3siwIh4sx4VRLAe31yD50oKdj5UlRYW0c/"", ""Сводка!A:AA""), 5, FALSE)"),140)</f>
        <v>140</v>
      </c>
      <c r="F5025" s="148" t="s">
        <v>4782</v>
      </c>
      <c r="G5025" s="147">
        <f ca="1">IFERROR(__xludf.DUMMYFUNCTION(" VLOOKUP(A5105, IMPORTRANGE(""https://docs.google.com/spreadsheets/d/1QNLbnkR_AongFt22vMfNzfpjZ0CjpI8QI-w0wBnYA1w/"", ""Инфа!A:AA""), 6, FALSE)"),2024)</f>
        <v>2024</v>
      </c>
      <c r="H5025" s="150">
        <v>13400</v>
      </c>
      <c r="I5025" s="151" t="s">
        <v>1804</v>
      </c>
      <c r="J5025" s="93" t="s">
        <v>13307</v>
      </c>
      <c r="K5025" s="153"/>
      <c r="L5025" s="153"/>
      <c r="M5025" s="153"/>
      <c r="N5025" s="153"/>
      <c r="O5025" s="153"/>
      <c r="P5025" s="153"/>
      <c r="Q5025" s="153"/>
      <c r="R5025" s="153"/>
      <c r="S5025" s="153"/>
    </row>
    <row r="5026" spans="1:19" ht="168.75">
      <c r="A5026" s="277" t="s">
        <v>25424</v>
      </c>
      <c r="B5026" s="253" t="s">
        <v>400</v>
      </c>
      <c r="C5026" s="93" t="s">
        <v>13308</v>
      </c>
      <c r="D5026" s="93" t="s">
        <v>13309</v>
      </c>
      <c r="E5026" s="148">
        <f ca="1">IFERROR(__xludf.DUMMYFUNCTION(" VLOOKUP(A5106, IMPORTRANGE(""https://docs.google.com/spreadsheets/d/1fj_Bhi2XPL3siwIh4sx4VRLAe31yD50oKdj5UlRYW0c/"", ""Сводка!A:AA""), 5, FALSE)"),224)</f>
        <v>224</v>
      </c>
      <c r="F5026" s="148" t="s">
        <v>403</v>
      </c>
      <c r="G5026" s="147">
        <f ca="1">IFERROR(__xludf.DUMMYFUNCTION(" VLOOKUP(A5106, IMPORTRANGE(""https://docs.google.com/spreadsheets/d/1QNLbnkR_AongFt22vMfNzfpjZ0CjpI8QI-w0wBnYA1w/"", ""Инфа!A:AA""), 6, FALSE)"),2024)</f>
        <v>2024</v>
      </c>
      <c r="H5026" s="150">
        <v>11700</v>
      </c>
      <c r="I5026" s="151" t="s">
        <v>1804</v>
      </c>
      <c r="J5026" s="93" t="s">
        <v>13310</v>
      </c>
      <c r="K5026" s="153"/>
      <c r="L5026" s="153"/>
      <c r="M5026" s="153"/>
      <c r="N5026" s="153"/>
      <c r="O5026" s="153"/>
      <c r="P5026" s="153"/>
      <c r="Q5026" s="153"/>
      <c r="R5026" s="153"/>
      <c r="S5026" s="153"/>
    </row>
    <row r="5027" spans="1:19" ht="225">
      <c r="A5027" s="277" t="s">
        <v>25424</v>
      </c>
      <c r="B5027" s="253" t="s">
        <v>153</v>
      </c>
      <c r="C5027" s="93" t="s">
        <v>13311</v>
      </c>
      <c r="D5027" s="93" t="s">
        <v>13312</v>
      </c>
      <c r="E5027" s="148">
        <f ca="1">IFERROR(__xludf.DUMMYFUNCTION(" VLOOKUP(A5107, IMPORTRANGE(""https://docs.google.com/spreadsheets/d/1fj_Bhi2XPL3siwIh4sx4VRLAe31yD50oKdj5UlRYW0c/"", ""Сводка!A:AA""), 5, FALSE)"),200)</f>
        <v>200</v>
      </c>
      <c r="F5027" s="148" t="s">
        <v>3465</v>
      </c>
      <c r="G5027" s="147">
        <f ca="1">IFERROR(__xludf.DUMMYFUNCTION(" VLOOKUP(A5107, IMPORTRANGE(""https://docs.google.com/spreadsheets/d/1QNLbnkR_AongFt22vMfNzfpjZ0CjpI8QI-w0wBnYA1w/"", ""Инфа!A:AA""), 6, FALSE)"),2024)</f>
        <v>2024</v>
      </c>
      <c r="H5027" s="150">
        <v>17000</v>
      </c>
      <c r="I5027" s="151" t="s">
        <v>1804</v>
      </c>
      <c r="J5027" s="93" t="s">
        <v>13313</v>
      </c>
      <c r="K5027" s="153"/>
      <c r="L5027" s="153"/>
      <c r="M5027" s="153"/>
      <c r="N5027" s="153"/>
      <c r="O5027" s="153"/>
      <c r="P5027" s="153"/>
      <c r="Q5027" s="153"/>
      <c r="R5027" s="153"/>
      <c r="S5027" s="153"/>
    </row>
    <row r="5028" spans="1:19" ht="150">
      <c r="A5028" s="277" t="s">
        <v>25424</v>
      </c>
      <c r="B5028" s="253" t="s">
        <v>400</v>
      </c>
      <c r="C5028" s="93" t="s">
        <v>13314</v>
      </c>
      <c r="D5028" s="93" t="s">
        <v>13315</v>
      </c>
      <c r="E5028" s="148">
        <f ca="1">IFERROR(__xludf.DUMMYFUNCTION(" VLOOKUP(A5108, IMPORTRANGE(""https://docs.google.com/spreadsheets/d/1fj_Bhi2XPL3siwIh4sx4VRLAe31yD50oKdj5UlRYW0c/"", ""Сводка!A:AA""), 5, FALSE)"),116)</f>
        <v>116</v>
      </c>
      <c r="F5028" s="148" t="s">
        <v>415</v>
      </c>
      <c r="G5028" s="147">
        <f ca="1">IFERROR(__xludf.DUMMYFUNCTION(" VLOOKUP(A5108, IMPORTRANGE(""https://docs.google.com/spreadsheets/d/1QNLbnkR_AongFt22vMfNzfpjZ0CjpI8QI-w0wBnYA1w/"", ""Инфа!A:AA""), 6, FALSE)"),2024)</f>
        <v>2024</v>
      </c>
      <c r="H5028" s="150">
        <v>12000</v>
      </c>
      <c r="I5028" s="151" t="s">
        <v>13298</v>
      </c>
      <c r="J5028" s="93" t="s">
        <v>13316</v>
      </c>
      <c r="K5028" s="153"/>
      <c r="L5028" s="153"/>
      <c r="M5028" s="153"/>
      <c r="N5028" s="153"/>
      <c r="O5028" s="153"/>
      <c r="P5028" s="153"/>
      <c r="Q5028" s="153"/>
      <c r="R5028" s="153"/>
      <c r="S5028" s="153"/>
    </row>
    <row r="5029" spans="1:19" ht="243.75">
      <c r="A5029" s="277" t="s">
        <v>25424</v>
      </c>
      <c r="B5029" s="253" t="s">
        <v>153</v>
      </c>
      <c r="C5029" s="93" t="s">
        <v>13317</v>
      </c>
      <c r="D5029" s="93" t="s">
        <v>13318</v>
      </c>
      <c r="E5029" s="148">
        <f ca="1">IFERROR(__xludf.DUMMYFUNCTION(" VLOOKUP(A5109, IMPORTRANGE(""https://docs.google.com/spreadsheets/d/1fj_Bhi2XPL3siwIh4sx4VRLAe31yD50oKdj5UlRYW0c/"", ""Сводка!A:AA""), 5, FALSE)"),144)</f>
        <v>144</v>
      </c>
      <c r="F5029" s="148" t="s">
        <v>50</v>
      </c>
      <c r="G5029" s="147">
        <f ca="1">IFERROR(__xludf.DUMMYFUNCTION(" VLOOKUP(A5109, IMPORTRANGE(""https://docs.google.com/spreadsheets/d/1QNLbnkR_AongFt22vMfNzfpjZ0CjpI8QI-w0wBnYA1w/"", ""Инфа!A:AA""), 6, FALSE)"),2024)</f>
        <v>2024</v>
      </c>
      <c r="H5029" s="150">
        <v>13600</v>
      </c>
      <c r="I5029" s="151" t="s">
        <v>1804</v>
      </c>
      <c r="J5029" s="93" t="s">
        <v>13319</v>
      </c>
      <c r="K5029" s="153"/>
      <c r="L5029" s="153"/>
      <c r="M5029" s="153"/>
      <c r="N5029" s="153"/>
      <c r="O5029" s="153"/>
      <c r="P5029" s="153"/>
      <c r="Q5029" s="153"/>
      <c r="R5029" s="153"/>
      <c r="S5029" s="153"/>
    </row>
    <row r="5030" spans="1:19" ht="150">
      <c r="A5030" s="277" t="s">
        <v>25424</v>
      </c>
      <c r="B5030" s="253" t="s">
        <v>400</v>
      </c>
      <c r="C5030" s="93" t="s">
        <v>13317</v>
      </c>
      <c r="D5030" s="93" t="s">
        <v>13320</v>
      </c>
      <c r="E5030" s="148">
        <f ca="1">IFERROR(__xludf.DUMMYFUNCTION(" VLOOKUP(A5110, IMPORTRANGE(""https://docs.google.com/spreadsheets/d/1fj_Bhi2XPL3siwIh4sx4VRLAe31yD50oKdj5UlRYW0c/"", ""Сводка!A:AA""), 5, FALSE)"),336)</f>
        <v>336</v>
      </c>
      <c r="F5030" s="148" t="s">
        <v>403</v>
      </c>
      <c r="G5030" s="147">
        <f ca="1">IFERROR(__xludf.DUMMYFUNCTION(" VLOOKUP(A5110, IMPORTRANGE(""https://docs.google.com/spreadsheets/d/1QNLbnkR_AongFt22vMfNzfpjZ0CjpI8QI-w0wBnYA1w/"", ""Инфа!A:AA""), 6, FALSE)"),2024)</f>
        <v>2024</v>
      </c>
      <c r="H5030" s="150">
        <v>25200</v>
      </c>
      <c r="I5030" s="151" t="s">
        <v>1804</v>
      </c>
      <c r="J5030" s="93" t="s">
        <v>13321</v>
      </c>
      <c r="K5030" s="153"/>
      <c r="L5030" s="153"/>
      <c r="M5030" s="153"/>
      <c r="N5030" s="153"/>
      <c r="O5030" s="153"/>
      <c r="P5030" s="153"/>
      <c r="Q5030" s="153"/>
      <c r="R5030" s="153"/>
      <c r="S5030" s="153"/>
    </row>
    <row r="5031" spans="1:19" ht="206.25">
      <c r="A5031" s="277" t="s">
        <v>25424</v>
      </c>
      <c r="B5031" s="253" t="s">
        <v>153</v>
      </c>
      <c r="C5031" s="93" t="s">
        <v>13317</v>
      </c>
      <c r="D5031" s="93" t="s">
        <v>13322</v>
      </c>
      <c r="E5031" s="148">
        <f ca="1">IFERROR(__xludf.DUMMYFUNCTION(" VLOOKUP(A5111, IMPORTRANGE(""https://docs.google.com/spreadsheets/d/1fj_Bhi2XPL3siwIh4sx4VRLAe31yD50oKdj5UlRYW0c/"", ""Сводка!A:AA""), 5, FALSE)"),344)</f>
        <v>344</v>
      </c>
      <c r="F5031" s="148" t="s">
        <v>50</v>
      </c>
      <c r="G5031" s="147">
        <f ca="1">IFERROR(__xludf.DUMMYFUNCTION(" VLOOKUP(A5111, IMPORTRANGE(""https://docs.google.com/spreadsheets/d/1QNLbnkR_AongFt22vMfNzfpjZ0CjpI8QI-w0wBnYA1w/"", ""Инфа!A:AA""), 6, FALSE)"),2024)</f>
        <v>2024</v>
      </c>
      <c r="H5031" s="150">
        <v>25600</v>
      </c>
      <c r="I5031" s="151" t="s">
        <v>1804</v>
      </c>
      <c r="J5031" s="93" t="s">
        <v>13323</v>
      </c>
      <c r="K5031" s="153"/>
      <c r="L5031" s="153"/>
      <c r="M5031" s="153"/>
      <c r="N5031" s="153"/>
      <c r="O5031" s="153"/>
      <c r="P5031" s="153"/>
      <c r="Q5031" s="153"/>
      <c r="R5031" s="153"/>
      <c r="S5031" s="153"/>
    </row>
    <row r="5032" spans="1:19" ht="168.75">
      <c r="A5032" s="277" t="s">
        <v>25424</v>
      </c>
      <c r="B5032" s="253" t="s">
        <v>153</v>
      </c>
      <c r="C5032" s="93" t="s">
        <v>13324</v>
      </c>
      <c r="D5032" s="93" t="s">
        <v>13325</v>
      </c>
      <c r="E5032" s="148">
        <f ca="1">IFERROR(__xludf.DUMMYFUNCTION(" VLOOKUP(A5112, IMPORTRANGE(""https://docs.google.com/spreadsheets/d/1fj_Bhi2XPL3siwIh4sx4VRLAe31yD50oKdj5UlRYW0c/"", ""Сводка!A:AA""), 5, FALSE)"),172)</f>
        <v>172</v>
      </c>
      <c r="F5032" s="148" t="s">
        <v>50</v>
      </c>
      <c r="G5032" s="147">
        <f ca="1">IFERROR(__xludf.DUMMYFUNCTION(" VLOOKUP(A5112, IMPORTRANGE(""https://docs.google.com/spreadsheets/d/1QNLbnkR_AongFt22vMfNzfpjZ0CjpI8QI-w0wBnYA1w/"", ""Инфа!A:AA""), 6, FALSE)"),2024)</f>
        <v>2024</v>
      </c>
      <c r="H5032" s="150">
        <v>15300</v>
      </c>
      <c r="I5032" s="151" t="s">
        <v>133</v>
      </c>
      <c r="J5032" s="93" t="s">
        <v>13326</v>
      </c>
      <c r="K5032" s="153"/>
      <c r="L5032" s="153"/>
      <c r="M5032" s="153"/>
      <c r="N5032" s="153"/>
      <c r="O5032" s="153"/>
      <c r="P5032" s="153"/>
      <c r="Q5032" s="153"/>
      <c r="R5032" s="153"/>
      <c r="S5032" s="153"/>
    </row>
    <row r="5033" spans="1:19" ht="56.25">
      <c r="A5033" s="277" t="s">
        <v>25424</v>
      </c>
      <c r="B5033" s="253" t="s">
        <v>400</v>
      </c>
      <c r="C5033" s="93" t="s">
        <v>13327</v>
      </c>
      <c r="D5033" s="93" t="s">
        <v>13328</v>
      </c>
      <c r="E5033" s="148">
        <f ca="1">IFERROR(__xludf.DUMMYFUNCTION(" VLOOKUP(A5113, IMPORTRANGE(""https://docs.google.com/spreadsheets/d/1fj_Bhi2XPL3siwIh4sx4VRLAe31yD50oKdj5UlRYW0c/"", ""Сводка!A:AA""), 5, FALSE)"),148)</f>
        <v>148</v>
      </c>
      <c r="F5033" s="148" t="s">
        <v>50</v>
      </c>
      <c r="G5033" s="147">
        <f ca="1">IFERROR(__xludf.DUMMYFUNCTION(" VLOOKUP(A5113, IMPORTRANGE(""https://docs.google.com/spreadsheets/d/1QNLbnkR_AongFt22vMfNzfpjZ0CjpI8QI-w0wBnYA1w/"", ""Инфа!A:AA""), 6, FALSE)"),2024)</f>
        <v>2024</v>
      </c>
      <c r="H5033" s="150">
        <v>9400</v>
      </c>
      <c r="I5033" s="151" t="s">
        <v>133</v>
      </c>
      <c r="J5033" s="93"/>
      <c r="K5033" s="153"/>
      <c r="L5033" s="153"/>
      <c r="M5033" s="153"/>
      <c r="N5033" s="153"/>
      <c r="O5033" s="153"/>
      <c r="P5033" s="153"/>
      <c r="Q5033" s="153"/>
      <c r="R5033" s="153"/>
      <c r="S5033" s="153"/>
    </row>
    <row r="5034" spans="1:19" ht="168.75">
      <c r="A5034" s="277" t="s">
        <v>25424</v>
      </c>
      <c r="B5034" s="253" t="s">
        <v>153</v>
      </c>
      <c r="C5034" s="93" t="s">
        <v>13329</v>
      </c>
      <c r="D5034" s="93" t="s">
        <v>13330</v>
      </c>
      <c r="E5034" s="148">
        <f ca="1">IFERROR(__xludf.DUMMYFUNCTION(" VLOOKUP(A5114, IMPORTRANGE(""https://docs.google.com/spreadsheets/d/1fj_Bhi2XPL3siwIh4sx4VRLAe31yD50oKdj5UlRYW0c/"", ""Сводка!A:AA""), 5, FALSE)"),134)</f>
        <v>134</v>
      </c>
      <c r="F5034" s="148" t="s">
        <v>50</v>
      </c>
      <c r="G5034" s="147">
        <f ca="1">IFERROR(__xludf.DUMMYFUNCTION(" VLOOKUP(A5114, IMPORTRANGE(""https://docs.google.com/spreadsheets/d/1QNLbnkR_AongFt22vMfNzfpjZ0CjpI8QI-w0wBnYA1w/"", ""Инфа!A:AA""), 6, FALSE)"),2024)</f>
        <v>2024</v>
      </c>
      <c r="H5034" s="150">
        <v>9000</v>
      </c>
      <c r="I5034" s="156" t="s">
        <v>370</v>
      </c>
      <c r="J5034" s="93" t="s">
        <v>13331</v>
      </c>
      <c r="K5034" s="153"/>
      <c r="L5034" s="153"/>
      <c r="M5034" s="153"/>
      <c r="N5034" s="153"/>
      <c r="O5034" s="153"/>
      <c r="P5034" s="153"/>
      <c r="Q5034" s="153"/>
      <c r="R5034" s="153"/>
      <c r="S5034" s="153"/>
    </row>
    <row r="5035" spans="1:19" ht="225">
      <c r="A5035" s="277" t="s">
        <v>25424</v>
      </c>
      <c r="B5035" s="253" t="s">
        <v>400</v>
      </c>
      <c r="C5035" s="93" t="s">
        <v>13332</v>
      </c>
      <c r="D5035" s="93" t="s">
        <v>13333</v>
      </c>
      <c r="E5035" s="148">
        <f ca="1">IFERROR(__xludf.DUMMYFUNCTION(" VLOOKUP(A5115, IMPORTRANGE(""https://docs.google.com/spreadsheets/d/1fj_Bhi2XPL3siwIh4sx4VRLAe31yD50oKdj5UlRYW0c/"", ""Сводка!A:AA""), 5, FALSE)"),372)</f>
        <v>372</v>
      </c>
      <c r="F5035" s="148" t="s">
        <v>466</v>
      </c>
      <c r="G5035" s="147">
        <f ca="1">IFERROR(__xludf.DUMMYFUNCTION(" VLOOKUP(A5115, IMPORTRANGE(""https://docs.google.com/spreadsheets/d/1QNLbnkR_AongFt22vMfNzfpjZ0CjpI8QI-w0wBnYA1w/"", ""Инфа!A:AA""), 6, FALSE)"),2024)</f>
        <v>2024</v>
      </c>
      <c r="H5035" s="154">
        <v>16200</v>
      </c>
      <c r="I5035" s="151" t="s">
        <v>161</v>
      </c>
      <c r="J5035" s="93" t="s">
        <v>13334</v>
      </c>
      <c r="K5035" s="153"/>
      <c r="L5035" s="153"/>
      <c r="M5035" s="153"/>
      <c r="N5035" s="153"/>
      <c r="O5035" s="153"/>
      <c r="P5035" s="153"/>
      <c r="Q5035" s="153"/>
      <c r="R5035" s="153"/>
      <c r="S5035" s="153"/>
    </row>
    <row r="5036" spans="1:19" ht="262.5">
      <c r="A5036" s="277" t="s">
        <v>25424</v>
      </c>
      <c r="B5036" s="253" t="s">
        <v>400</v>
      </c>
      <c r="C5036" s="93" t="s">
        <v>13335</v>
      </c>
      <c r="D5036" s="93" t="s">
        <v>13336</v>
      </c>
      <c r="E5036" s="148">
        <f ca="1">IFERROR(__xludf.DUMMYFUNCTION(" VLOOKUP(A5116, IMPORTRANGE(""https://docs.google.com/spreadsheets/d/1fj_Bhi2XPL3siwIh4sx4VRLAe31yD50oKdj5UlRYW0c/"", ""Сводка!A:AA""), 5, FALSE)"),464)</f>
        <v>464</v>
      </c>
      <c r="F5036" s="165" t="s">
        <v>415</v>
      </c>
      <c r="G5036" s="147">
        <f ca="1">IFERROR(__xludf.DUMMYFUNCTION(" VLOOKUP(A5116, IMPORTRANGE(""https://docs.google.com/spreadsheets/d/1QNLbnkR_AongFt22vMfNzfpjZ0CjpI8QI-w0wBnYA1w/"", ""Инфа!A:AA""), 6, FALSE)"),2024)</f>
        <v>2024</v>
      </c>
      <c r="H5036" s="154">
        <v>18900</v>
      </c>
      <c r="I5036" s="151" t="s">
        <v>161</v>
      </c>
      <c r="J5036" s="93" t="s">
        <v>13337</v>
      </c>
      <c r="K5036" s="153"/>
      <c r="L5036" s="153"/>
      <c r="M5036" s="153"/>
      <c r="N5036" s="153"/>
      <c r="O5036" s="153"/>
      <c r="P5036" s="153"/>
      <c r="Q5036" s="153"/>
      <c r="R5036" s="153"/>
      <c r="S5036" s="153"/>
    </row>
    <row r="5037" spans="1:19" ht="131.25">
      <c r="A5037" s="277" t="s">
        <v>25424</v>
      </c>
      <c r="B5037" s="253" t="s">
        <v>400</v>
      </c>
      <c r="C5037" s="93" t="s">
        <v>13338</v>
      </c>
      <c r="D5037" s="93" t="s">
        <v>13339</v>
      </c>
      <c r="E5037" s="148">
        <f ca="1">IFERROR(__xludf.DUMMYFUNCTION(" VLOOKUP(A5117, IMPORTRANGE(""https://docs.google.com/spreadsheets/d/1fj_Bhi2XPL3siwIh4sx4VRLAe31yD50oKdj5UlRYW0c/"", ""Сводка!A:AA""), 5, FALSE)"),224)</f>
        <v>224</v>
      </c>
      <c r="F5037" s="148" t="s">
        <v>108</v>
      </c>
      <c r="G5037" s="147">
        <f ca="1">IFERROR(__xludf.DUMMYFUNCTION(" VLOOKUP(A5117, IMPORTRANGE(""https://docs.google.com/spreadsheets/d/1QNLbnkR_AongFt22vMfNzfpjZ0CjpI8QI-w0wBnYA1w/"", ""Инфа!A:AA""), 6, FALSE)"),2024)</f>
        <v>2024</v>
      </c>
      <c r="H5037" s="150">
        <v>11700</v>
      </c>
      <c r="I5037" s="151" t="s">
        <v>246</v>
      </c>
      <c r="J5037" s="93" t="s">
        <v>13341</v>
      </c>
      <c r="K5037" s="153"/>
      <c r="L5037" s="153"/>
      <c r="M5037" s="153"/>
      <c r="N5037" s="153"/>
      <c r="O5037" s="153"/>
      <c r="P5037" s="153"/>
      <c r="Q5037" s="153"/>
      <c r="R5037" s="153"/>
      <c r="S5037" s="153"/>
    </row>
    <row r="5038" spans="1:19" ht="187.5">
      <c r="A5038" s="277" t="s">
        <v>25424</v>
      </c>
      <c r="B5038" s="253" t="s">
        <v>153</v>
      </c>
      <c r="C5038" s="93" t="s">
        <v>13342</v>
      </c>
      <c r="D5038" s="93" t="s">
        <v>13343</v>
      </c>
      <c r="E5038" s="148">
        <f ca="1">IFERROR(__xludf.DUMMYFUNCTION(" VLOOKUP(A5118, IMPORTRANGE(""https://docs.google.com/spreadsheets/d/1fj_Bhi2XPL3siwIh4sx4VRLAe31yD50oKdj5UlRYW0c/"", ""Сводка!A:AA""), 5, FALSE)"),112)</f>
        <v>112</v>
      </c>
      <c r="F5038" s="148" t="s">
        <v>50</v>
      </c>
      <c r="G5038" s="147">
        <f ca="1">IFERROR(__xludf.DUMMYFUNCTION(" VLOOKUP(A5118, IMPORTRANGE(""https://docs.google.com/spreadsheets/d/1QNLbnkR_AongFt22vMfNzfpjZ0CjpI8QI-w0wBnYA1w/"", ""Инфа!A:AA""), 6, FALSE)"),2024)</f>
        <v>2024</v>
      </c>
      <c r="H5038" s="150">
        <v>8400</v>
      </c>
      <c r="I5038" s="151" t="s">
        <v>614</v>
      </c>
      <c r="J5038" s="93" t="s">
        <v>13344</v>
      </c>
      <c r="K5038" s="153"/>
      <c r="L5038" s="153"/>
      <c r="M5038" s="153"/>
      <c r="N5038" s="153"/>
      <c r="O5038" s="153"/>
      <c r="P5038" s="153"/>
      <c r="Q5038" s="153"/>
      <c r="R5038" s="153"/>
      <c r="S5038" s="153"/>
    </row>
    <row r="5039" spans="1:19" ht="168.75">
      <c r="A5039" s="277" t="s">
        <v>25424</v>
      </c>
      <c r="B5039" s="253" t="s">
        <v>153</v>
      </c>
      <c r="C5039" s="93" t="s">
        <v>13342</v>
      </c>
      <c r="D5039" s="93" t="s">
        <v>13345</v>
      </c>
      <c r="E5039" s="148">
        <f ca="1">IFERROR(__xludf.DUMMYFUNCTION(" VLOOKUP(A5119, IMPORTRANGE(""https://docs.google.com/spreadsheets/d/1fj_Bhi2XPL3siwIh4sx4VRLAe31yD50oKdj5UlRYW0c/"", ""Сводка!A:AA""), 5, FALSE)"),124)</f>
        <v>124</v>
      </c>
      <c r="F5039" s="148" t="s">
        <v>50</v>
      </c>
      <c r="G5039" s="147">
        <f ca="1">IFERROR(__xludf.DUMMYFUNCTION(" VLOOKUP(A5119, IMPORTRANGE(""https://docs.google.com/spreadsheets/d/1QNLbnkR_AongFt22vMfNzfpjZ0CjpI8QI-w0wBnYA1w/"", ""Инфа!A:AA""), 6, FALSE)"),2024)</f>
        <v>2024</v>
      </c>
      <c r="H5039" s="150">
        <v>12400</v>
      </c>
      <c r="I5039" s="151" t="s">
        <v>614</v>
      </c>
      <c r="J5039" s="93" t="s">
        <v>13346</v>
      </c>
      <c r="K5039" s="153"/>
      <c r="L5039" s="153"/>
      <c r="M5039" s="153"/>
      <c r="N5039" s="153"/>
      <c r="O5039" s="153"/>
      <c r="P5039" s="153"/>
      <c r="Q5039" s="153"/>
      <c r="R5039" s="153"/>
      <c r="S5039" s="153"/>
    </row>
    <row r="5040" spans="1:19" ht="150">
      <c r="A5040" s="277" t="s">
        <v>25424</v>
      </c>
      <c r="B5040" s="253" t="s">
        <v>153</v>
      </c>
      <c r="C5040" s="93" t="s">
        <v>13342</v>
      </c>
      <c r="D5040" s="93" t="s">
        <v>13347</v>
      </c>
      <c r="E5040" s="148">
        <f ca="1">IFERROR(__xludf.DUMMYFUNCTION(" VLOOKUP(A5120, IMPORTRANGE(""https://docs.google.com/spreadsheets/d/1fj_Bhi2XPL3siwIh4sx4VRLAe31yD50oKdj5UlRYW0c/"", ""Сводка!A:AA""), 5, FALSE)"),172)</f>
        <v>172</v>
      </c>
      <c r="F5040" s="148" t="s">
        <v>50</v>
      </c>
      <c r="G5040" s="147">
        <f ca="1">IFERROR(__xludf.DUMMYFUNCTION(" VLOOKUP(A5120, IMPORTRANGE(""https://docs.google.com/spreadsheets/d/1QNLbnkR_AongFt22vMfNzfpjZ0CjpI8QI-w0wBnYA1w/"", ""Инфа!A:AA""), 6, FALSE)"),2024)</f>
        <v>2024</v>
      </c>
      <c r="H5040" s="150">
        <v>10200</v>
      </c>
      <c r="I5040" s="151" t="s">
        <v>614</v>
      </c>
      <c r="J5040" s="93" t="s">
        <v>13348</v>
      </c>
      <c r="K5040" s="153"/>
      <c r="L5040" s="153"/>
      <c r="M5040" s="153"/>
      <c r="N5040" s="153"/>
      <c r="O5040" s="153"/>
      <c r="P5040" s="153"/>
      <c r="Q5040" s="153"/>
      <c r="R5040" s="153"/>
      <c r="S5040" s="153"/>
    </row>
    <row r="5041" spans="1:19" ht="150">
      <c r="A5041" s="277" t="s">
        <v>25424</v>
      </c>
      <c r="B5041" s="253" t="s">
        <v>153</v>
      </c>
      <c r="C5041" s="93" t="s">
        <v>13349</v>
      </c>
      <c r="D5041" s="93" t="s">
        <v>13350</v>
      </c>
      <c r="E5041" s="148">
        <f ca="1">IFERROR(__xludf.DUMMYFUNCTION(" VLOOKUP(A5121, IMPORTRANGE(""https://docs.google.com/spreadsheets/d/1fj_Bhi2XPL3siwIh4sx4VRLAe31yD50oKdj5UlRYW0c/"", ""Сводка!A:AA""), 5, FALSE)"),292)</f>
        <v>292</v>
      </c>
      <c r="F5041" s="148" t="s">
        <v>108</v>
      </c>
      <c r="G5041" s="147">
        <f ca="1">IFERROR(__xludf.DUMMYFUNCTION(" VLOOKUP(A5121, IMPORTRANGE(""https://docs.google.com/spreadsheets/d/1QNLbnkR_AongFt22vMfNzfpjZ0CjpI8QI-w0wBnYA1w/"", ""Инфа!A:AA""), 6, FALSE)"),2024)</f>
        <v>2024</v>
      </c>
      <c r="H5041" s="150">
        <v>22500</v>
      </c>
      <c r="I5041" s="151" t="s">
        <v>614</v>
      </c>
      <c r="J5041" s="93" t="s">
        <v>13351</v>
      </c>
      <c r="K5041" s="153"/>
      <c r="L5041" s="153"/>
      <c r="M5041" s="153"/>
      <c r="N5041" s="153"/>
      <c r="O5041" s="153"/>
      <c r="P5041" s="153"/>
      <c r="Q5041" s="153"/>
      <c r="R5041" s="153"/>
      <c r="S5041" s="153"/>
    </row>
    <row r="5042" spans="1:19" ht="150">
      <c r="A5042" s="277" t="s">
        <v>25424</v>
      </c>
      <c r="B5042" s="253" t="s">
        <v>153</v>
      </c>
      <c r="C5042" s="93" t="s">
        <v>13352</v>
      </c>
      <c r="D5042" s="93" t="s">
        <v>13353</v>
      </c>
      <c r="E5042" s="148">
        <f ca="1">IFERROR(__xludf.DUMMYFUNCTION(" VLOOKUP(A5122, IMPORTRANGE(""https://docs.google.com/spreadsheets/d/1fj_Bhi2XPL3siwIh4sx4VRLAe31yD50oKdj5UlRYW0c/"", ""Сводка!A:AA""), 5, FALSE)"),376)</f>
        <v>376</v>
      </c>
      <c r="F5042" s="148" t="s">
        <v>108</v>
      </c>
      <c r="G5042" s="147">
        <f ca="1">IFERROR(__xludf.DUMMYFUNCTION(" VLOOKUP(A5122, IMPORTRANGE(""https://docs.google.com/spreadsheets/d/1QNLbnkR_AongFt22vMfNzfpjZ0CjpI8QI-w0wBnYA1w/"", ""Инфа!A:AA""), 6, FALSE)"),2024)</f>
        <v>2024</v>
      </c>
      <c r="H5042" s="154">
        <v>16300</v>
      </c>
      <c r="I5042" s="151" t="s">
        <v>614</v>
      </c>
      <c r="J5042" s="93" t="s">
        <v>13354</v>
      </c>
      <c r="K5042" s="153"/>
      <c r="L5042" s="153"/>
      <c r="M5042" s="153"/>
      <c r="N5042" s="153"/>
      <c r="O5042" s="153"/>
      <c r="P5042" s="153"/>
      <c r="Q5042" s="153"/>
      <c r="R5042" s="153"/>
      <c r="S5042" s="153"/>
    </row>
    <row r="5043" spans="1:19" ht="206.25">
      <c r="A5043" s="277" t="s">
        <v>25424</v>
      </c>
      <c r="B5043" s="253" t="s">
        <v>153</v>
      </c>
      <c r="C5043" s="93" t="s">
        <v>13355</v>
      </c>
      <c r="D5043" s="93" t="s">
        <v>13356</v>
      </c>
      <c r="E5043" s="148">
        <f ca="1">IFERROR(__xludf.DUMMYFUNCTION(" VLOOKUP(A5123, IMPORTRANGE(""https://docs.google.com/spreadsheets/d/1fj_Bhi2XPL3siwIh4sx4VRLAe31yD50oKdj5UlRYW0c/"", ""Сводка!A:AA""), 5, FALSE)"),224)</f>
        <v>224</v>
      </c>
      <c r="F5043" s="148" t="s">
        <v>108</v>
      </c>
      <c r="G5043" s="147">
        <f ca="1">IFERROR(__xludf.DUMMYFUNCTION(" VLOOKUP(A5123, IMPORTRANGE(""https://docs.google.com/spreadsheets/d/1QNLbnkR_AongFt22vMfNzfpjZ0CjpI8QI-w0wBnYA1w/"", ""Инфа!A:AA""), 6, FALSE)"),2024)</f>
        <v>2024</v>
      </c>
      <c r="H5043" s="150">
        <v>18400</v>
      </c>
      <c r="I5043" s="151" t="s">
        <v>614</v>
      </c>
      <c r="J5043" s="93" t="s">
        <v>13357</v>
      </c>
      <c r="K5043" s="153"/>
      <c r="L5043" s="153"/>
      <c r="M5043" s="153"/>
      <c r="N5043" s="153"/>
      <c r="O5043" s="153"/>
      <c r="P5043" s="153"/>
      <c r="Q5043" s="153"/>
      <c r="R5043" s="153"/>
      <c r="S5043" s="153"/>
    </row>
    <row r="5044" spans="1:19" ht="187.5">
      <c r="A5044" s="277" t="s">
        <v>25424</v>
      </c>
      <c r="B5044" s="253" t="s">
        <v>400</v>
      </c>
      <c r="C5044" s="97" t="s">
        <v>13358</v>
      </c>
      <c r="D5044" s="97" t="s">
        <v>13359</v>
      </c>
      <c r="E5044" s="148">
        <f ca="1">IFERROR(__xludf.DUMMYFUNCTION(" VLOOKUP(A5124, IMPORTRANGE(""https://docs.google.com/spreadsheets/d/1fj_Bhi2XPL3siwIh4sx4VRLAe31yD50oKdj5UlRYW0c/"", ""Сводка!A:AA""), 5, FALSE)"),304)</f>
        <v>304</v>
      </c>
      <c r="F5044" s="147" t="s">
        <v>26</v>
      </c>
      <c r="G5044" s="147">
        <f ca="1">IFERROR(__xludf.DUMMYFUNCTION(" VLOOKUP(A5124, IMPORTRANGE(""https://docs.google.com/spreadsheets/d/1QNLbnkR_AongFt22vMfNzfpjZ0CjpI8QI-w0wBnYA1w/"", ""Инфа!A:AA""), 6, FALSE)"),2024)</f>
        <v>2024</v>
      </c>
      <c r="H5044" s="150">
        <v>14100</v>
      </c>
      <c r="I5044" s="160" t="s">
        <v>197</v>
      </c>
      <c r="J5044" s="97" t="s">
        <v>13360</v>
      </c>
      <c r="K5044" s="153"/>
      <c r="L5044" s="153"/>
      <c r="M5044" s="153"/>
      <c r="N5044" s="153"/>
      <c r="O5044" s="153"/>
      <c r="P5044" s="153"/>
      <c r="Q5044" s="153"/>
      <c r="R5044" s="153"/>
      <c r="S5044" s="153"/>
    </row>
    <row r="5045" spans="1:19" ht="187.5">
      <c r="A5045" s="277" t="s">
        <v>25424</v>
      </c>
      <c r="B5045" s="253" t="s">
        <v>400</v>
      </c>
      <c r="C5045" s="97" t="s">
        <v>13358</v>
      </c>
      <c r="D5045" s="97" t="s">
        <v>13361</v>
      </c>
      <c r="E5045" s="148">
        <f ca="1">IFERROR(__xludf.DUMMYFUNCTION(" VLOOKUP(A5125, IMPORTRANGE(""https://docs.google.com/spreadsheets/d/1fj_Bhi2XPL3siwIh4sx4VRLAe31yD50oKdj5UlRYW0c/"", ""Сводка!A:AA""), 5, FALSE)"),304)</f>
        <v>304</v>
      </c>
      <c r="F5045" s="147" t="s">
        <v>26</v>
      </c>
      <c r="G5045" s="147">
        <f ca="1">IFERROR(__xludf.DUMMYFUNCTION(" VLOOKUP(A5125, IMPORTRANGE(""https://docs.google.com/spreadsheets/d/1QNLbnkR_AongFt22vMfNzfpjZ0CjpI8QI-w0wBnYA1w/"", ""Инфа!A:AA""), 6, FALSE)"),2024)</f>
        <v>2024</v>
      </c>
      <c r="H5045" s="150">
        <v>14100</v>
      </c>
      <c r="I5045" s="160" t="s">
        <v>197</v>
      </c>
      <c r="J5045" s="97" t="s">
        <v>13360</v>
      </c>
      <c r="K5045" s="153"/>
      <c r="L5045" s="153"/>
      <c r="M5045" s="153"/>
      <c r="N5045" s="153"/>
      <c r="O5045" s="153"/>
      <c r="P5045" s="153"/>
      <c r="Q5045" s="153"/>
      <c r="R5045" s="153"/>
      <c r="S5045" s="153"/>
    </row>
    <row r="5046" spans="1:19" ht="187.5">
      <c r="A5046" s="277" t="s">
        <v>25424</v>
      </c>
      <c r="B5046" s="253" t="s">
        <v>400</v>
      </c>
      <c r="C5046" s="97" t="s">
        <v>13358</v>
      </c>
      <c r="D5046" s="97" t="s">
        <v>13362</v>
      </c>
      <c r="E5046" s="148">
        <f ca="1">IFERROR(__xludf.DUMMYFUNCTION(" VLOOKUP(A5126, IMPORTRANGE(""https://docs.google.com/spreadsheets/d/1fj_Bhi2XPL3siwIh4sx4VRLAe31yD50oKdj5UlRYW0c/"", ""Сводка!A:AA""), 5, FALSE)"),304)</f>
        <v>304</v>
      </c>
      <c r="F5046" s="147" t="s">
        <v>26</v>
      </c>
      <c r="G5046" s="147">
        <f ca="1">IFERROR(__xludf.DUMMYFUNCTION(" VLOOKUP(A5126, IMPORTRANGE(""https://docs.google.com/spreadsheets/d/1QNLbnkR_AongFt22vMfNzfpjZ0CjpI8QI-w0wBnYA1w/"", ""Инфа!A:AA""), 6, FALSE)"),2024)</f>
        <v>2024</v>
      </c>
      <c r="H5046" s="150">
        <v>14100</v>
      </c>
      <c r="I5046" s="160" t="s">
        <v>197</v>
      </c>
      <c r="J5046" s="97" t="s">
        <v>13360</v>
      </c>
      <c r="K5046" s="153"/>
      <c r="L5046" s="153"/>
      <c r="M5046" s="153"/>
      <c r="N5046" s="153"/>
      <c r="O5046" s="153"/>
      <c r="P5046" s="153"/>
      <c r="Q5046" s="153"/>
      <c r="R5046" s="153"/>
      <c r="S5046" s="153"/>
    </row>
    <row r="5047" spans="1:19" ht="262.5">
      <c r="A5047" s="277" t="s">
        <v>25424</v>
      </c>
      <c r="B5047" s="253" t="s">
        <v>153</v>
      </c>
      <c r="C5047" s="93" t="s">
        <v>13363</v>
      </c>
      <c r="D5047" s="93" t="s">
        <v>13364</v>
      </c>
      <c r="E5047" s="148">
        <f ca="1">IFERROR(__xludf.DUMMYFUNCTION(" VLOOKUP(A5127, IMPORTRANGE(""https://docs.google.com/spreadsheets/d/1fj_Bhi2XPL3siwIh4sx4VRLAe31yD50oKdj5UlRYW0c/"", ""Сводка!A:AA""), 5, FALSE)"),352)</f>
        <v>352</v>
      </c>
      <c r="F5047" s="148" t="s">
        <v>50</v>
      </c>
      <c r="G5047" s="147">
        <f ca="1">IFERROR(__xludf.DUMMYFUNCTION(" VLOOKUP(A5127, IMPORTRANGE(""https://docs.google.com/spreadsheets/d/1QNLbnkR_AongFt22vMfNzfpjZ0CjpI8QI-w0wBnYA1w/"", ""Инфа!A:AA""), 6, FALSE)"),2024)</f>
        <v>2024</v>
      </c>
      <c r="H5047" s="154">
        <v>15600</v>
      </c>
      <c r="I5047" s="151" t="s">
        <v>161</v>
      </c>
      <c r="J5047" s="93" t="s">
        <v>13365</v>
      </c>
      <c r="K5047" s="153"/>
      <c r="L5047" s="153"/>
      <c r="M5047" s="153"/>
      <c r="N5047" s="153"/>
      <c r="O5047" s="153"/>
      <c r="P5047" s="153"/>
      <c r="Q5047" s="153"/>
      <c r="R5047" s="153"/>
      <c r="S5047" s="153"/>
    </row>
    <row r="5048" spans="1:19" ht="131.25">
      <c r="A5048" s="277" t="s">
        <v>25424</v>
      </c>
      <c r="B5048" s="253" t="s">
        <v>400</v>
      </c>
      <c r="C5048" s="93" t="s">
        <v>13366</v>
      </c>
      <c r="D5048" s="93" t="s">
        <v>13367</v>
      </c>
      <c r="E5048" s="148">
        <f ca="1">IFERROR(__xludf.DUMMYFUNCTION(" VLOOKUP(A5128, IMPORTRANGE(""https://docs.google.com/spreadsheets/d/1fj_Bhi2XPL3siwIh4sx4VRLAe31yD50oKdj5UlRYW0c/"", ""Сводка!A:AA""), 5, FALSE)"),336)</f>
        <v>336</v>
      </c>
      <c r="F5048" s="148" t="s">
        <v>415</v>
      </c>
      <c r="G5048" s="147">
        <f ca="1">IFERROR(__xludf.DUMMYFUNCTION(" VLOOKUP(A5128, IMPORTRANGE(""https://docs.google.com/spreadsheets/d/1QNLbnkR_AongFt22vMfNzfpjZ0CjpI8QI-w0wBnYA1w/"", ""Инфа!A:AA""), 6, FALSE)"),2024)</f>
        <v>2024</v>
      </c>
      <c r="H5048" s="150">
        <v>25200</v>
      </c>
      <c r="I5048" s="151" t="s">
        <v>146</v>
      </c>
      <c r="J5048" s="93" t="s">
        <v>13368</v>
      </c>
      <c r="K5048" s="153"/>
      <c r="L5048" s="153"/>
      <c r="M5048" s="153"/>
      <c r="N5048" s="153"/>
      <c r="O5048" s="153"/>
      <c r="P5048" s="153"/>
      <c r="Q5048" s="153"/>
      <c r="R5048" s="153"/>
      <c r="S5048" s="153"/>
    </row>
    <row r="5049" spans="1:19" ht="75">
      <c r="A5049" s="277" t="s">
        <v>25424</v>
      </c>
      <c r="B5049" s="254" t="s">
        <v>13369</v>
      </c>
      <c r="C5049" s="96" t="s">
        <v>13370</v>
      </c>
      <c r="D5049" s="96" t="s">
        <v>13371</v>
      </c>
      <c r="E5049" s="148">
        <f ca="1">IFERROR(__xludf.DUMMYFUNCTION(" VLOOKUP(A5129, IMPORTRANGE(""https://docs.google.com/spreadsheets/d/1fj_Bhi2XPL3siwIh4sx4VRLAe31yD50oKdj5UlRYW0c/"", ""Сводка!A:AA""), 5, FALSE)"),212)</f>
        <v>212</v>
      </c>
      <c r="F5049" s="165" t="s">
        <v>9512</v>
      </c>
      <c r="G5049" s="147">
        <f ca="1">IFERROR(__xludf.DUMMYFUNCTION(" VLOOKUP(A5129, IMPORTRANGE(""https://docs.google.com/spreadsheets/d/1QNLbnkR_AongFt22vMfNzfpjZ0CjpI8QI-w0wBnYA1w/"", ""Инфа!A:AA""), 6, FALSE)"),2024)</f>
        <v>2024</v>
      </c>
      <c r="H5049" s="150">
        <v>11400</v>
      </c>
      <c r="I5049" s="151" t="s">
        <v>2526</v>
      </c>
      <c r="J5049" s="96"/>
      <c r="K5049" s="153"/>
      <c r="L5049" s="153"/>
      <c r="M5049" s="153"/>
      <c r="N5049" s="153"/>
      <c r="O5049" s="153"/>
      <c r="P5049" s="153"/>
      <c r="Q5049" s="153"/>
      <c r="R5049" s="153"/>
      <c r="S5049" s="153"/>
    </row>
    <row r="5050" spans="1:19" ht="37.5">
      <c r="A5050" s="277" t="s">
        <v>25424</v>
      </c>
      <c r="B5050" s="253" t="s">
        <v>400</v>
      </c>
      <c r="C5050" s="93" t="s">
        <v>13372</v>
      </c>
      <c r="D5050" s="93" t="s">
        <v>3172</v>
      </c>
      <c r="E5050" s="148">
        <f ca="1">IFERROR(__xludf.DUMMYFUNCTION(" VLOOKUP(A5130, IMPORTRANGE(""https://docs.google.com/spreadsheets/d/1fj_Bhi2XPL3siwIh4sx4VRLAe31yD50oKdj5UlRYW0c/"", ""Сводка!A:AA""), 5, FALSE)"),274)</f>
        <v>274</v>
      </c>
      <c r="F5050" s="148" t="s">
        <v>415</v>
      </c>
      <c r="G5050" s="147">
        <f ca="1">IFERROR(__xludf.DUMMYFUNCTION(" VLOOKUP(A5130, IMPORTRANGE(""https://docs.google.com/spreadsheets/d/1QNLbnkR_AongFt22vMfNzfpjZ0CjpI8QI-w0wBnYA1w/"", ""Инфа!A:AA""), 6, FALSE)"),2024)</f>
        <v>2024</v>
      </c>
      <c r="H5050" s="150">
        <v>13200</v>
      </c>
      <c r="I5050" s="151" t="s">
        <v>161</v>
      </c>
      <c r="J5050" s="93"/>
      <c r="K5050" s="153"/>
      <c r="L5050" s="153"/>
      <c r="M5050" s="153"/>
      <c r="N5050" s="153"/>
      <c r="O5050" s="153"/>
      <c r="P5050" s="153"/>
      <c r="Q5050" s="153"/>
      <c r="R5050" s="153"/>
      <c r="S5050" s="153"/>
    </row>
    <row r="5051" spans="1:19" ht="206.25">
      <c r="A5051" s="277" t="s">
        <v>25424</v>
      </c>
      <c r="B5051" s="253" t="s">
        <v>400</v>
      </c>
      <c r="C5051" s="93" t="s">
        <v>13373</v>
      </c>
      <c r="D5051" s="93" t="s">
        <v>12890</v>
      </c>
      <c r="E5051" s="148">
        <f ca="1">IFERROR(__xludf.DUMMYFUNCTION(" VLOOKUP(A5131, IMPORTRANGE(""https://docs.google.com/spreadsheets/d/1fj_Bhi2XPL3siwIh4sx4VRLAe31yD50oKdj5UlRYW0c/"", ""Сводка!A:AA""), 5, FALSE)"),160)</f>
        <v>160</v>
      </c>
      <c r="F5051" s="148" t="s">
        <v>415</v>
      </c>
      <c r="G5051" s="147">
        <f ca="1">IFERROR(__xludf.DUMMYFUNCTION(" VLOOKUP(A5131, IMPORTRANGE(""https://docs.google.com/spreadsheets/d/1QNLbnkR_AongFt22vMfNzfpjZ0CjpI8QI-w0wBnYA1w/"", ""Инфа!A:AA""), 6, FALSE)"),2024)</f>
        <v>2024</v>
      </c>
      <c r="H5051" s="150">
        <v>9800</v>
      </c>
      <c r="I5051" s="151" t="s">
        <v>161</v>
      </c>
      <c r="J5051" s="93" t="s">
        <v>13374</v>
      </c>
      <c r="K5051" s="153"/>
      <c r="L5051" s="153"/>
      <c r="M5051" s="153"/>
      <c r="N5051" s="153"/>
      <c r="O5051" s="153"/>
      <c r="P5051" s="153"/>
      <c r="Q5051" s="153"/>
      <c r="R5051" s="153"/>
      <c r="S5051" s="153"/>
    </row>
    <row r="5052" spans="1:19" ht="93.75">
      <c r="A5052" s="277" t="s">
        <v>25424</v>
      </c>
      <c r="B5052" s="253" t="s">
        <v>400</v>
      </c>
      <c r="C5052" s="93" t="s">
        <v>13375</v>
      </c>
      <c r="D5052" s="93" t="s">
        <v>13376</v>
      </c>
      <c r="E5052" s="148">
        <f ca="1">IFERROR(__xludf.DUMMYFUNCTION(" VLOOKUP(A5132, IMPORTRANGE(""https://docs.google.com/spreadsheets/d/1fj_Bhi2XPL3siwIh4sx4VRLAe31yD50oKdj5UlRYW0c/"", ""Сводка!A:AA""), 5, FALSE)"),292)</f>
        <v>292</v>
      </c>
      <c r="F5052" s="148" t="s">
        <v>466</v>
      </c>
      <c r="G5052" s="147">
        <f ca="1">IFERROR(__xludf.DUMMYFUNCTION(" VLOOKUP(A5132, IMPORTRANGE(""https://docs.google.com/spreadsheets/d/1QNLbnkR_AongFt22vMfNzfpjZ0CjpI8QI-w0wBnYA1w/"", ""Инфа!A:AA""), 6, FALSE)"),2024)</f>
        <v>2024</v>
      </c>
      <c r="H5052" s="150">
        <v>13800</v>
      </c>
      <c r="I5052" s="151" t="s">
        <v>161</v>
      </c>
      <c r="J5052" s="93"/>
      <c r="K5052" s="153"/>
      <c r="L5052" s="153"/>
      <c r="M5052" s="153"/>
      <c r="N5052" s="153"/>
      <c r="O5052" s="153"/>
      <c r="P5052" s="153"/>
      <c r="Q5052" s="153"/>
      <c r="R5052" s="153"/>
      <c r="S5052" s="153"/>
    </row>
    <row r="5053" spans="1:19" ht="75">
      <c r="A5053" s="277" t="s">
        <v>25424</v>
      </c>
      <c r="B5053" s="253" t="s">
        <v>400</v>
      </c>
      <c r="C5053" s="93" t="s">
        <v>13377</v>
      </c>
      <c r="D5053" s="93" t="s">
        <v>13378</v>
      </c>
      <c r="E5053" s="148">
        <f ca="1">IFERROR(__xludf.DUMMYFUNCTION(" VLOOKUP(A5133, IMPORTRANGE(""https://docs.google.com/spreadsheets/d/1fj_Bhi2XPL3siwIh4sx4VRLAe31yD50oKdj5UlRYW0c/"", ""Сводка!A:AA""), 5, FALSE)"),152)</f>
        <v>152</v>
      </c>
      <c r="F5053" s="148" t="s">
        <v>415</v>
      </c>
      <c r="G5053" s="147">
        <f ca="1">IFERROR(__xludf.DUMMYFUNCTION(" VLOOKUP(A5133, IMPORTRANGE(""https://docs.google.com/spreadsheets/d/1QNLbnkR_AongFt22vMfNzfpjZ0CjpI8QI-w0wBnYA1w/"", ""Инфа!A:AA""), 6, FALSE)"),2024)</f>
        <v>2024</v>
      </c>
      <c r="H5053" s="150">
        <v>14100</v>
      </c>
      <c r="I5053" s="151" t="s">
        <v>210</v>
      </c>
      <c r="J5053" s="93" t="s">
        <v>13379</v>
      </c>
      <c r="K5053" s="153"/>
      <c r="L5053" s="153"/>
      <c r="M5053" s="153"/>
      <c r="N5053" s="153"/>
      <c r="O5053" s="153"/>
      <c r="P5053" s="153"/>
      <c r="Q5053" s="153"/>
      <c r="R5053" s="153"/>
      <c r="S5053" s="153"/>
    </row>
    <row r="5054" spans="1:19" ht="75">
      <c r="A5054" s="277" t="s">
        <v>25424</v>
      </c>
      <c r="B5054" s="253" t="s">
        <v>400</v>
      </c>
      <c r="C5054" s="93" t="s">
        <v>13377</v>
      </c>
      <c r="D5054" s="93" t="s">
        <v>13380</v>
      </c>
      <c r="E5054" s="148">
        <f ca="1">IFERROR(__xludf.DUMMYFUNCTION(" VLOOKUP(A5134, IMPORTRANGE(""https://docs.google.com/spreadsheets/d/1fj_Bhi2XPL3siwIh4sx4VRLAe31yD50oKdj5UlRYW0c/"", ""Сводка!A:AA""), 5, FALSE)"),108)</f>
        <v>108</v>
      </c>
      <c r="F5054" s="148" t="s">
        <v>415</v>
      </c>
      <c r="G5054" s="147">
        <f ca="1">IFERROR(__xludf.DUMMYFUNCTION(" VLOOKUP(A5134, IMPORTRANGE(""https://docs.google.com/spreadsheets/d/1QNLbnkR_AongFt22vMfNzfpjZ0CjpI8QI-w0wBnYA1w/"", ""Инфа!A:AA""), 6, FALSE)"),2024)</f>
        <v>2024</v>
      </c>
      <c r="H5054" s="150">
        <v>8200</v>
      </c>
      <c r="I5054" s="151" t="s">
        <v>85</v>
      </c>
      <c r="J5054" s="97" t="s">
        <v>13381</v>
      </c>
      <c r="K5054" s="153"/>
      <c r="L5054" s="153"/>
      <c r="M5054" s="153"/>
      <c r="N5054" s="153"/>
      <c r="O5054" s="153"/>
      <c r="P5054" s="153"/>
      <c r="Q5054" s="153"/>
      <c r="R5054" s="153"/>
      <c r="S5054" s="153"/>
    </row>
    <row r="5055" spans="1:19" ht="131.25">
      <c r="A5055" s="277" t="s">
        <v>25424</v>
      </c>
      <c r="B5055" s="253" t="s">
        <v>400</v>
      </c>
      <c r="C5055" s="93" t="s">
        <v>13377</v>
      </c>
      <c r="D5055" s="93" t="s">
        <v>13382</v>
      </c>
      <c r="E5055" s="148">
        <f ca="1">IFERROR(__xludf.DUMMYFUNCTION(" VLOOKUP(A5135, IMPORTRANGE(""https://docs.google.com/spreadsheets/d/1fj_Bhi2XPL3siwIh4sx4VRLAe31yD50oKdj5UlRYW0c/"", ""Сводка!A:AA""), 5, FALSE)"),156)</f>
        <v>156</v>
      </c>
      <c r="F5055" s="148" t="s">
        <v>415</v>
      </c>
      <c r="G5055" s="147">
        <f ca="1">IFERROR(__xludf.DUMMYFUNCTION(" VLOOKUP(A5135, IMPORTRANGE(""https://docs.google.com/spreadsheets/d/1QNLbnkR_AongFt22vMfNzfpjZ0CjpI8QI-w0wBnYA1w/"", ""Инфа!A:AA""), 6, FALSE)"),2024)</f>
        <v>2024</v>
      </c>
      <c r="H5055" s="150">
        <v>9700</v>
      </c>
      <c r="I5055" s="151" t="s">
        <v>85</v>
      </c>
      <c r="J5055" s="97" t="s">
        <v>13383</v>
      </c>
      <c r="K5055" s="153"/>
      <c r="L5055" s="153"/>
      <c r="M5055" s="153"/>
      <c r="N5055" s="153"/>
      <c r="O5055" s="153"/>
      <c r="P5055" s="153"/>
      <c r="Q5055" s="153"/>
      <c r="R5055" s="153"/>
      <c r="S5055" s="153"/>
    </row>
    <row r="5056" spans="1:19" ht="131.25">
      <c r="A5056" s="277" t="s">
        <v>25424</v>
      </c>
      <c r="B5056" s="253" t="s">
        <v>400</v>
      </c>
      <c r="C5056" s="93" t="s">
        <v>13384</v>
      </c>
      <c r="D5056" s="93" t="s">
        <v>12413</v>
      </c>
      <c r="E5056" s="148">
        <f ca="1">IFERROR(__xludf.DUMMYFUNCTION(" VLOOKUP(A5136, IMPORTRANGE(""https://docs.google.com/spreadsheets/d/1fj_Bhi2XPL3siwIh4sx4VRLAe31yD50oKdj5UlRYW0c/"", ""Сводка!A:AA""), 5, FALSE)"),140)</f>
        <v>140</v>
      </c>
      <c r="F5056" s="148" t="s">
        <v>403</v>
      </c>
      <c r="G5056" s="147">
        <f ca="1">IFERROR(__xludf.DUMMYFUNCTION(" VLOOKUP(A5136, IMPORTRANGE(""https://docs.google.com/spreadsheets/d/1QNLbnkR_AongFt22vMfNzfpjZ0CjpI8QI-w0wBnYA1w/"", ""Инфа!A:AA""), 6, FALSE)"),2024)</f>
        <v>2024</v>
      </c>
      <c r="H5056" s="150">
        <v>13400</v>
      </c>
      <c r="I5056" s="151" t="s">
        <v>28</v>
      </c>
      <c r="J5056" s="93" t="s">
        <v>13385</v>
      </c>
      <c r="K5056" s="153"/>
      <c r="L5056" s="153"/>
      <c r="M5056" s="153"/>
      <c r="N5056" s="153"/>
      <c r="O5056" s="153"/>
      <c r="P5056" s="153"/>
      <c r="Q5056" s="153"/>
      <c r="R5056" s="153"/>
      <c r="S5056" s="153"/>
    </row>
    <row r="5057" spans="1:19" ht="131.25">
      <c r="A5057" s="277" t="s">
        <v>25424</v>
      </c>
      <c r="B5057" s="253" t="s">
        <v>153</v>
      </c>
      <c r="C5057" s="93" t="s">
        <v>13386</v>
      </c>
      <c r="D5057" s="93" t="s">
        <v>13387</v>
      </c>
      <c r="E5057" s="148">
        <f ca="1">IFERROR(__xludf.DUMMYFUNCTION(" VLOOKUP(A5137, IMPORTRANGE(""https://docs.google.com/spreadsheets/d/1fj_Bhi2XPL3siwIh4sx4VRLAe31yD50oKdj5UlRYW0c/"", ""Сводка!A:AA""), 5, FALSE)"),240)</f>
        <v>240</v>
      </c>
      <c r="F5057" s="148" t="s">
        <v>165</v>
      </c>
      <c r="G5057" s="147">
        <f ca="1">IFERROR(__xludf.DUMMYFUNCTION(" VLOOKUP(A5137, IMPORTRANGE(""https://docs.google.com/spreadsheets/d/1QNLbnkR_AongFt22vMfNzfpjZ0CjpI8QI-w0wBnYA1w/"", ""Инфа!A:AA""), 6, FALSE)"),2024)</f>
        <v>2024</v>
      </c>
      <c r="H5057" s="150">
        <v>12200</v>
      </c>
      <c r="I5057" s="151" t="s">
        <v>161</v>
      </c>
      <c r="J5057" s="93" t="s">
        <v>13388</v>
      </c>
      <c r="K5057" s="153"/>
      <c r="L5057" s="153"/>
      <c r="M5057" s="153"/>
      <c r="N5057" s="153"/>
      <c r="O5057" s="153"/>
      <c r="P5057" s="153"/>
      <c r="Q5057" s="153"/>
      <c r="R5057" s="153"/>
      <c r="S5057" s="153"/>
    </row>
    <row r="5058" spans="1:19" ht="150">
      <c r="A5058" s="277" t="s">
        <v>25424</v>
      </c>
      <c r="B5058" s="253" t="s">
        <v>153</v>
      </c>
      <c r="C5058" s="93" t="s">
        <v>13386</v>
      </c>
      <c r="D5058" s="93" t="s">
        <v>13389</v>
      </c>
      <c r="E5058" s="148">
        <f ca="1">IFERROR(__xludf.DUMMYFUNCTION(" VLOOKUP(A5138, IMPORTRANGE(""https://docs.google.com/spreadsheets/d/1fj_Bhi2XPL3siwIh4sx4VRLAe31yD50oKdj5UlRYW0c/"", ""Сводка!A:AA""), 5, FALSE)"),264)</f>
        <v>264</v>
      </c>
      <c r="F5058" s="148" t="s">
        <v>13390</v>
      </c>
      <c r="G5058" s="147">
        <f ca="1">IFERROR(__xludf.DUMMYFUNCTION(" VLOOKUP(A5138, IMPORTRANGE(""https://docs.google.com/spreadsheets/d/1QNLbnkR_AongFt22vMfNzfpjZ0CjpI8QI-w0wBnYA1w/"", ""Инфа!A:AA""), 6, FALSE)"),2024)</f>
        <v>2024</v>
      </c>
      <c r="H5058" s="150">
        <v>20800</v>
      </c>
      <c r="I5058" s="151" t="s">
        <v>161</v>
      </c>
      <c r="J5058" s="93" t="s">
        <v>13391</v>
      </c>
      <c r="K5058" s="153"/>
      <c r="L5058" s="153"/>
      <c r="M5058" s="153"/>
      <c r="N5058" s="153"/>
      <c r="O5058" s="153"/>
      <c r="P5058" s="153"/>
      <c r="Q5058" s="153"/>
      <c r="R5058" s="153"/>
      <c r="S5058" s="153"/>
    </row>
    <row r="5059" spans="1:19" ht="375">
      <c r="A5059" s="277" t="s">
        <v>25424</v>
      </c>
      <c r="B5059" s="253" t="s">
        <v>153</v>
      </c>
      <c r="C5059" s="93" t="s">
        <v>13392</v>
      </c>
      <c r="D5059" s="93" t="s">
        <v>13393</v>
      </c>
      <c r="E5059" s="148">
        <f ca="1">IFERROR(__xludf.DUMMYFUNCTION(" VLOOKUP(A5139, IMPORTRANGE(""https://docs.google.com/spreadsheets/d/1fj_Bhi2XPL3siwIh4sx4VRLAe31yD50oKdj5UlRYW0c/"", ""Сводка!A:AA""), 5, FALSE)"),156)</f>
        <v>156</v>
      </c>
      <c r="F5059" s="148" t="s">
        <v>26</v>
      </c>
      <c r="G5059" s="147">
        <f ca="1">IFERROR(__xludf.DUMMYFUNCTION(" VLOOKUP(A5139, IMPORTRANGE(""https://docs.google.com/spreadsheets/d/1QNLbnkR_AongFt22vMfNzfpjZ0CjpI8QI-w0wBnYA1w/"", ""Инфа!A:AA""), 6, FALSE)"),2024)</f>
        <v>2024</v>
      </c>
      <c r="H5059" s="150">
        <v>14400</v>
      </c>
      <c r="I5059" s="151" t="s">
        <v>161</v>
      </c>
      <c r="J5059" s="93" t="s">
        <v>13394</v>
      </c>
      <c r="K5059" s="153"/>
      <c r="L5059" s="153"/>
      <c r="M5059" s="153"/>
      <c r="N5059" s="153"/>
      <c r="O5059" s="153"/>
      <c r="P5059" s="153"/>
      <c r="Q5059" s="153"/>
      <c r="R5059" s="153"/>
      <c r="S5059" s="153"/>
    </row>
    <row r="5060" spans="1:19" ht="150">
      <c r="A5060" s="277" t="s">
        <v>25424</v>
      </c>
      <c r="B5060" s="253" t="s">
        <v>153</v>
      </c>
      <c r="C5060" s="93" t="s">
        <v>13395</v>
      </c>
      <c r="D5060" s="93" t="s">
        <v>9536</v>
      </c>
      <c r="E5060" s="148">
        <f ca="1">IFERROR(__xludf.DUMMYFUNCTION(" VLOOKUP(A5140, IMPORTRANGE(""https://docs.google.com/spreadsheets/d/1fj_Bhi2XPL3siwIh4sx4VRLAe31yD50oKdj5UlRYW0c/"", ""Сводка!A:AA""), 5, FALSE)"),216)</f>
        <v>216</v>
      </c>
      <c r="F5060" s="148" t="s">
        <v>456</v>
      </c>
      <c r="G5060" s="147">
        <f ca="1">IFERROR(__xludf.DUMMYFUNCTION(" VLOOKUP(A5140, IMPORTRANGE(""https://docs.google.com/spreadsheets/d/1QNLbnkR_AongFt22vMfNzfpjZ0CjpI8QI-w0wBnYA1w/"", ""Инфа!A:AA""), 6, FALSE)"),2024)</f>
        <v>2024</v>
      </c>
      <c r="H5060" s="150">
        <v>11500</v>
      </c>
      <c r="I5060" s="151" t="s">
        <v>72</v>
      </c>
      <c r="J5060" s="93" t="s">
        <v>13396</v>
      </c>
      <c r="K5060" s="153"/>
      <c r="L5060" s="153"/>
      <c r="M5060" s="153"/>
      <c r="N5060" s="153"/>
      <c r="O5060" s="153"/>
      <c r="P5060" s="153"/>
      <c r="Q5060" s="153"/>
      <c r="R5060" s="153"/>
      <c r="S5060" s="153"/>
    </row>
    <row r="5061" spans="1:19" ht="56.25">
      <c r="A5061" s="277" t="s">
        <v>25424</v>
      </c>
      <c r="B5061" s="253" t="s">
        <v>400</v>
      </c>
      <c r="C5061" s="93" t="s">
        <v>13397</v>
      </c>
      <c r="D5061" s="93" t="s">
        <v>13398</v>
      </c>
      <c r="E5061" s="148">
        <f ca="1">IFERROR(__xludf.DUMMYFUNCTION(" VLOOKUP(A5141, IMPORTRANGE(""https://docs.google.com/spreadsheets/d/1fj_Bhi2XPL3siwIh4sx4VRLAe31yD50oKdj5UlRYW0c/"", ""Сводка!A:AA""), 5, FALSE)"),136)</f>
        <v>136</v>
      </c>
      <c r="F5061" s="148" t="s">
        <v>26</v>
      </c>
      <c r="G5061" s="147">
        <f ca="1">IFERROR(__xludf.DUMMYFUNCTION(" VLOOKUP(A5141, IMPORTRANGE(""https://docs.google.com/spreadsheets/d/1QNLbnkR_AongFt22vMfNzfpjZ0CjpI8QI-w0wBnYA1w/"", ""Инфа!A:AA""), 6, FALSE)"),2024)</f>
        <v>2024</v>
      </c>
      <c r="H5061" s="150">
        <v>9100</v>
      </c>
      <c r="I5061" s="151" t="s">
        <v>1938</v>
      </c>
      <c r="J5061" s="93" t="s">
        <v>13399</v>
      </c>
      <c r="K5061" s="153"/>
      <c r="L5061" s="153"/>
      <c r="M5061" s="153"/>
      <c r="N5061" s="153"/>
      <c r="O5061" s="153"/>
      <c r="P5061" s="153"/>
      <c r="Q5061" s="153"/>
      <c r="R5061" s="153"/>
      <c r="S5061" s="153"/>
    </row>
    <row r="5062" spans="1:19" ht="131.25">
      <c r="A5062" s="277" t="s">
        <v>25424</v>
      </c>
      <c r="B5062" s="253" t="s">
        <v>400</v>
      </c>
      <c r="C5062" s="93" t="s">
        <v>13397</v>
      </c>
      <c r="D5062" s="93" t="s">
        <v>8307</v>
      </c>
      <c r="E5062" s="148">
        <f ca="1">IFERROR(__xludf.DUMMYFUNCTION(" VLOOKUP(A5142, IMPORTRANGE(""https://docs.google.com/spreadsheets/d/1fj_Bhi2XPL3siwIh4sx4VRLAe31yD50oKdj5UlRYW0c/"", ""Сводка!A:AA""), 5, FALSE)"),248)</f>
        <v>248</v>
      </c>
      <c r="F5062" s="148" t="s">
        <v>1794</v>
      </c>
      <c r="G5062" s="147">
        <f ca="1">IFERROR(__xludf.DUMMYFUNCTION(" VLOOKUP(A5142, IMPORTRANGE(""https://docs.google.com/spreadsheets/d/1QNLbnkR_AongFt22vMfNzfpjZ0CjpI8QI-w0wBnYA1w/"", ""Инфа!A:AA""), 6, FALSE)"),2024)</f>
        <v>2024</v>
      </c>
      <c r="H5062" s="150">
        <v>12400</v>
      </c>
      <c r="I5062" s="151" t="s">
        <v>1139</v>
      </c>
      <c r="J5062" s="93" t="s">
        <v>13400</v>
      </c>
      <c r="K5062" s="153"/>
      <c r="L5062" s="153"/>
      <c r="M5062" s="153"/>
      <c r="N5062" s="153"/>
      <c r="O5062" s="153"/>
      <c r="P5062" s="153"/>
      <c r="Q5062" s="153"/>
      <c r="R5062" s="153"/>
      <c r="S5062" s="153"/>
    </row>
    <row r="5063" spans="1:19" ht="56.25">
      <c r="A5063" s="277" t="s">
        <v>25424</v>
      </c>
      <c r="B5063" s="253" t="s">
        <v>400</v>
      </c>
      <c r="C5063" s="93" t="s">
        <v>13397</v>
      </c>
      <c r="D5063" s="93" t="s">
        <v>97</v>
      </c>
      <c r="E5063" s="148">
        <f ca="1">IFERROR(__xludf.DUMMYFUNCTION(" VLOOKUP(A5143, IMPORTRANGE(""https://docs.google.com/spreadsheets/d/1fj_Bhi2XPL3siwIh4sx4VRLAe31yD50oKdj5UlRYW0c/"", ""Сводка!A:AA""), 5, FALSE)"),156)</f>
        <v>156</v>
      </c>
      <c r="F5063" s="148" t="s">
        <v>599</v>
      </c>
      <c r="G5063" s="147">
        <f ca="1">IFERROR(__xludf.DUMMYFUNCTION(" VLOOKUP(A5143, IMPORTRANGE(""https://docs.google.com/spreadsheets/d/1QNLbnkR_AongFt22vMfNzfpjZ0CjpI8QI-w0wBnYA1w/"", ""Инфа!A:AA""), 6, FALSE)"),2024)</f>
        <v>2024</v>
      </c>
      <c r="H5063" s="150">
        <v>9700</v>
      </c>
      <c r="I5063" s="151" t="s">
        <v>1139</v>
      </c>
      <c r="J5063" s="93" t="s">
        <v>13401</v>
      </c>
      <c r="K5063" s="153"/>
      <c r="L5063" s="153"/>
      <c r="M5063" s="153"/>
      <c r="N5063" s="153"/>
      <c r="O5063" s="153"/>
      <c r="P5063" s="153"/>
      <c r="Q5063" s="153"/>
      <c r="R5063" s="153"/>
      <c r="S5063" s="153"/>
    </row>
    <row r="5064" spans="1:19" ht="187.5">
      <c r="A5064" s="277" t="s">
        <v>25424</v>
      </c>
      <c r="B5064" s="253" t="s">
        <v>400</v>
      </c>
      <c r="C5064" s="97" t="s">
        <v>13402</v>
      </c>
      <c r="D5064" s="93" t="s">
        <v>13403</v>
      </c>
      <c r="E5064" s="148">
        <f ca="1">IFERROR(__xludf.DUMMYFUNCTION(" VLOOKUP(A5144, IMPORTRANGE(""https://docs.google.com/spreadsheets/d/1fj_Bhi2XPL3siwIh4sx4VRLAe31yD50oKdj5UlRYW0c/"", ""Сводка!A:AA""), 5, FALSE)"),136)</f>
        <v>136</v>
      </c>
      <c r="F5064" s="148" t="s">
        <v>863</v>
      </c>
      <c r="G5064" s="147">
        <f ca="1">IFERROR(__xludf.DUMMYFUNCTION(" VLOOKUP(A5144, IMPORTRANGE(""https://docs.google.com/spreadsheets/d/1QNLbnkR_AongFt22vMfNzfpjZ0CjpI8QI-w0wBnYA1w/"", ""Инфа!A:AA""), 6, FALSE)"),2024)</f>
        <v>2024</v>
      </c>
      <c r="H5064" s="150">
        <v>9100</v>
      </c>
      <c r="I5064" s="151" t="s">
        <v>13404</v>
      </c>
      <c r="J5064" s="93" t="s">
        <v>13405</v>
      </c>
      <c r="K5064" s="153"/>
      <c r="L5064" s="153"/>
      <c r="M5064" s="153"/>
      <c r="N5064" s="153"/>
      <c r="O5064" s="153"/>
      <c r="P5064" s="153"/>
      <c r="Q5064" s="153"/>
      <c r="R5064" s="153"/>
      <c r="S5064" s="153"/>
    </row>
    <row r="5065" spans="1:19" ht="56.25">
      <c r="A5065" s="277" t="s">
        <v>25424</v>
      </c>
      <c r="B5065" s="253" t="s">
        <v>400</v>
      </c>
      <c r="C5065" s="97" t="s">
        <v>13402</v>
      </c>
      <c r="D5065" s="97" t="s">
        <v>13406</v>
      </c>
      <c r="E5065" s="148">
        <f ca="1">IFERROR(__xludf.DUMMYFUNCTION(" VLOOKUP(A5145, IMPORTRANGE(""https://docs.google.com/spreadsheets/d/1fj_Bhi2XPL3siwIh4sx4VRLAe31yD50oKdj5UlRYW0c/"", ""Сводка!A:AA""), 5, FALSE)"),348)</f>
        <v>348</v>
      </c>
      <c r="F5065" s="147" t="s">
        <v>863</v>
      </c>
      <c r="G5065" s="147">
        <f ca="1">IFERROR(__xludf.DUMMYFUNCTION(" VLOOKUP(A5145, IMPORTRANGE(""https://docs.google.com/spreadsheets/d/1QNLbnkR_AongFt22vMfNzfpjZ0CjpI8QI-w0wBnYA1w/"", ""Инфа!A:AA""), 6, FALSE)"),2024)</f>
        <v>2024</v>
      </c>
      <c r="H5065" s="150">
        <v>25900</v>
      </c>
      <c r="I5065" s="151" t="s">
        <v>13404</v>
      </c>
      <c r="J5065" s="93" t="s">
        <v>13407</v>
      </c>
      <c r="K5065" s="153"/>
      <c r="L5065" s="153"/>
      <c r="M5065" s="153"/>
      <c r="N5065" s="153"/>
      <c r="O5065" s="153"/>
      <c r="P5065" s="153"/>
      <c r="Q5065" s="153"/>
      <c r="R5065" s="153"/>
      <c r="S5065" s="153"/>
    </row>
    <row r="5066" spans="1:19" ht="112.5">
      <c r="A5066" s="277" t="s">
        <v>25424</v>
      </c>
      <c r="B5066" s="253" t="s">
        <v>153</v>
      </c>
      <c r="C5066" s="93" t="s">
        <v>13408</v>
      </c>
      <c r="D5066" s="93" t="s">
        <v>13409</v>
      </c>
      <c r="E5066" s="148">
        <f ca="1">IFERROR(__xludf.DUMMYFUNCTION(" VLOOKUP(A5146, IMPORTRANGE(""https://docs.google.com/spreadsheets/d/1fj_Bhi2XPL3siwIh4sx4VRLAe31yD50oKdj5UlRYW0c/"", ""Сводка!A:AA""), 5, FALSE)"),212)</f>
        <v>212</v>
      </c>
      <c r="F5066" s="148" t="s">
        <v>165</v>
      </c>
      <c r="G5066" s="147">
        <f ca="1">IFERROR(__xludf.DUMMYFUNCTION(" VLOOKUP(A5146, IMPORTRANGE(""https://docs.google.com/spreadsheets/d/1QNLbnkR_AongFt22vMfNzfpjZ0CjpI8QI-w0wBnYA1w/"", ""Инфа!A:AA""), 6, FALSE)"),2024)</f>
        <v>2024</v>
      </c>
      <c r="H5066" s="150">
        <v>17700</v>
      </c>
      <c r="I5066" s="151" t="s">
        <v>902</v>
      </c>
      <c r="J5066" s="99" t="s">
        <v>13410</v>
      </c>
      <c r="K5066" s="153"/>
      <c r="L5066" s="153"/>
      <c r="M5066" s="153"/>
      <c r="N5066" s="153"/>
      <c r="O5066" s="153"/>
      <c r="P5066" s="153"/>
      <c r="Q5066" s="153"/>
      <c r="R5066" s="153"/>
      <c r="S5066" s="153"/>
    </row>
    <row r="5067" spans="1:19" ht="225">
      <c r="A5067" s="277" t="s">
        <v>25424</v>
      </c>
      <c r="B5067" s="253" t="s">
        <v>153</v>
      </c>
      <c r="C5067" s="93" t="s">
        <v>13411</v>
      </c>
      <c r="D5067" s="93" t="s">
        <v>13412</v>
      </c>
      <c r="E5067" s="148">
        <f ca="1">IFERROR(__xludf.DUMMYFUNCTION(" VLOOKUP(A5147, IMPORTRANGE(""https://docs.google.com/spreadsheets/d/1fj_Bhi2XPL3siwIh4sx4VRLAe31yD50oKdj5UlRYW0c/"", ""Сводка!A:AA""), 5, FALSE)"),72)</f>
        <v>72</v>
      </c>
      <c r="F5067" s="148" t="s">
        <v>165</v>
      </c>
      <c r="G5067" s="147">
        <f ca="1">IFERROR(__xludf.DUMMYFUNCTION(" VLOOKUP(A5147, IMPORTRANGE(""https://docs.google.com/spreadsheets/d/1QNLbnkR_AongFt22vMfNzfpjZ0CjpI8QI-w0wBnYA1w/"", ""Инфа!A:AA""), 6, FALSE)"),2024)</f>
        <v>2024</v>
      </c>
      <c r="H5067" s="150">
        <v>7200</v>
      </c>
      <c r="I5067" s="151" t="s">
        <v>902</v>
      </c>
      <c r="J5067" s="93" t="s">
        <v>13413</v>
      </c>
      <c r="K5067" s="153"/>
      <c r="L5067" s="153"/>
      <c r="M5067" s="153"/>
      <c r="N5067" s="153"/>
      <c r="O5067" s="153"/>
      <c r="P5067" s="153"/>
      <c r="Q5067" s="153"/>
      <c r="R5067" s="153"/>
      <c r="S5067" s="153"/>
    </row>
    <row r="5068" spans="1:19" ht="150">
      <c r="A5068" s="277" t="s">
        <v>25424</v>
      </c>
      <c r="B5068" s="253" t="s">
        <v>153</v>
      </c>
      <c r="C5068" s="93" t="s">
        <v>13414</v>
      </c>
      <c r="D5068" s="93" t="s">
        <v>13415</v>
      </c>
      <c r="E5068" s="148">
        <f ca="1">IFERROR(__xludf.DUMMYFUNCTION(" VLOOKUP(A5148, IMPORTRANGE(""https://docs.google.com/spreadsheets/d/1fj_Bhi2XPL3siwIh4sx4VRLAe31yD50oKdj5UlRYW0c/"", ""Сводка!A:AA""), 5, FALSE)"),152)</f>
        <v>152</v>
      </c>
      <c r="F5068" s="148" t="s">
        <v>165</v>
      </c>
      <c r="G5068" s="147">
        <f ca="1">IFERROR(__xludf.DUMMYFUNCTION(" VLOOKUP(A5148, IMPORTRANGE(""https://docs.google.com/spreadsheets/d/1QNLbnkR_AongFt22vMfNzfpjZ0CjpI8QI-w0wBnYA1w/"", ""Инфа!A:AA""), 6, FALSE)"),2024)</f>
        <v>2024</v>
      </c>
      <c r="H5068" s="150">
        <v>9600</v>
      </c>
      <c r="I5068" s="151" t="s">
        <v>902</v>
      </c>
      <c r="J5068" s="93" t="s">
        <v>13416</v>
      </c>
      <c r="K5068" s="153"/>
      <c r="L5068" s="153"/>
      <c r="M5068" s="153"/>
      <c r="N5068" s="153"/>
      <c r="O5068" s="153"/>
      <c r="P5068" s="153"/>
      <c r="Q5068" s="153"/>
      <c r="R5068" s="153"/>
      <c r="S5068" s="153"/>
    </row>
    <row r="5069" spans="1:19" ht="75">
      <c r="A5069" s="277" t="s">
        <v>25424</v>
      </c>
      <c r="B5069" s="253" t="s">
        <v>153</v>
      </c>
      <c r="C5069" s="93" t="s">
        <v>13417</v>
      </c>
      <c r="D5069" s="93" t="s">
        <v>13418</v>
      </c>
      <c r="E5069" s="148">
        <f ca="1">IFERROR(__xludf.DUMMYFUNCTION(" VLOOKUP(A5149, IMPORTRANGE(""https://docs.google.com/spreadsheets/d/1fj_Bhi2XPL3siwIh4sx4VRLAe31yD50oKdj5UlRYW0c/"", ""Сводка!A:AA""), 5, FALSE)"),160)</f>
        <v>160</v>
      </c>
      <c r="F5069" s="148" t="s">
        <v>165</v>
      </c>
      <c r="G5069" s="147">
        <f ca="1">IFERROR(__xludf.DUMMYFUNCTION(" VLOOKUP(A5149, IMPORTRANGE(""https://docs.google.com/spreadsheets/d/1QNLbnkR_AongFt22vMfNzfpjZ0CjpI8QI-w0wBnYA1w/"", ""Инфа!A:AA""), 6, FALSE)"),2024)</f>
        <v>2024</v>
      </c>
      <c r="H5069" s="150">
        <v>14600</v>
      </c>
      <c r="I5069" s="151" t="s">
        <v>902</v>
      </c>
      <c r="J5069" s="93" t="s">
        <v>13419</v>
      </c>
      <c r="K5069" s="153"/>
      <c r="L5069" s="153"/>
      <c r="M5069" s="153"/>
      <c r="N5069" s="153"/>
      <c r="O5069" s="153"/>
      <c r="P5069" s="153"/>
      <c r="Q5069" s="153"/>
      <c r="R5069" s="153"/>
      <c r="S5069" s="153"/>
    </row>
    <row r="5070" spans="1:19" ht="112.5">
      <c r="A5070" s="277" t="s">
        <v>25424</v>
      </c>
      <c r="B5070" s="253" t="s">
        <v>153</v>
      </c>
      <c r="C5070" s="93" t="s">
        <v>13420</v>
      </c>
      <c r="D5070" s="93" t="s">
        <v>13421</v>
      </c>
      <c r="E5070" s="148">
        <f ca="1">IFERROR(__xludf.DUMMYFUNCTION(" VLOOKUP(A5150, IMPORTRANGE(""https://docs.google.com/spreadsheets/d/1fj_Bhi2XPL3siwIh4sx4VRLAe31yD50oKdj5UlRYW0c/"", ""Сводка!A:AA""), 5, FALSE)"),152)</f>
        <v>152</v>
      </c>
      <c r="F5070" s="148" t="s">
        <v>165</v>
      </c>
      <c r="G5070" s="147">
        <f ca="1">IFERROR(__xludf.DUMMYFUNCTION(" VLOOKUP(A5150, IMPORTRANGE(""https://docs.google.com/spreadsheets/d/1QNLbnkR_AongFt22vMfNzfpjZ0CjpI8QI-w0wBnYA1w/"", ""Инфа!A:AA""), 6, FALSE)"),2024)</f>
        <v>2024</v>
      </c>
      <c r="H5070" s="150">
        <v>9600</v>
      </c>
      <c r="I5070" s="151" t="s">
        <v>902</v>
      </c>
      <c r="J5070" s="99" t="s">
        <v>13422</v>
      </c>
      <c r="K5070" s="153"/>
      <c r="L5070" s="153"/>
      <c r="M5070" s="153"/>
      <c r="N5070" s="153"/>
      <c r="O5070" s="153"/>
      <c r="P5070" s="153"/>
      <c r="Q5070" s="153"/>
      <c r="R5070" s="153"/>
      <c r="S5070" s="153"/>
    </row>
    <row r="5071" spans="1:19" ht="75">
      <c r="A5071" s="277" t="s">
        <v>25424</v>
      </c>
      <c r="B5071" s="253" t="s">
        <v>153</v>
      </c>
      <c r="C5071" s="93" t="s">
        <v>13423</v>
      </c>
      <c r="D5071" s="93" t="s">
        <v>13424</v>
      </c>
      <c r="E5071" s="148">
        <f ca="1">IFERROR(__xludf.DUMMYFUNCTION(" VLOOKUP(A5151, IMPORTRANGE(""https://docs.google.com/spreadsheets/d/1fj_Bhi2XPL3siwIh4sx4VRLAe31yD50oKdj5UlRYW0c/"", ""Сводка!A:AA""), 5, FALSE)"),152)</f>
        <v>152</v>
      </c>
      <c r="F5071" s="148" t="s">
        <v>165</v>
      </c>
      <c r="G5071" s="147">
        <f ca="1">IFERROR(__xludf.DUMMYFUNCTION(" VLOOKUP(A5151, IMPORTRANGE(""https://docs.google.com/spreadsheets/d/1QNLbnkR_AongFt22vMfNzfpjZ0CjpI8QI-w0wBnYA1w/"", ""Инфа!A:AA""), 6, FALSE)"),2024)</f>
        <v>2024</v>
      </c>
      <c r="H5071" s="150">
        <v>14100</v>
      </c>
      <c r="I5071" s="151" t="s">
        <v>902</v>
      </c>
      <c r="J5071" s="93" t="s">
        <v>13425</v>
      </c>
      <c r="K5071" s="153"/>
      <c r="L5071" s="153"/>
      <c r="M5071" s="153"/>
      <c r="N5071" s="153"/>
      <c r="O5071" s="153"/>
      <c r="P5071" s="153"/>
      <c r="Q5071" s="153"/>
      <c r="R5071" s="153"/>
      <c r="S5071" s="153"/>
    </row>
    <row r="5072" spans="1:19" ht="37.5">
      <c r="A5072" s="277" t="s">
        <v>25424</v>
      </c>
      <c r="B5072" s="253" t="s">
        <v>400</v>
      </c>
      <c r="C5072" s="93" t="s">
        <v>13426</v>
      </c>
      <c r="D5072" s="93" t="s">
        <v>13427</v>
      </c>
      <c r="E5072" s="148">
        <f ca="1">IFERROR(__xludf.DUMMYFUNCTION(" VLOOKUP(A5152, IMPORTRANGE(""https://docs.google.com/spreadsheets/d/1fj_Bhi2XPL3siwIh4sx4VRLAe31yD50oKdj5UlRYW0c/"", ""Сводка!A:AA""), 5, FALSE)"),372)</f>
        <v>372</v>
      </c>
      <c r="F5072" s="148" t="s">
        <v>415</v>
      </c>
      <c r="G5072" s="147">
        <f ca="1">IFERROR(__xludf.DUMMYFUNCTION(" VLOOKUP(A5152, IMPORTRANGE(""https://docs.google.com/spreadsheets/d/1QNLbnkR_AongFt22vMfNzfpjZ0CjpI8QI-w0wBnYA1w/"", ""Инфа!A:AA""), 6, FALSE)"),2024)</f>
        <v>2024</v>
      </c>
      <c r="H5072" s="154">
        <v>16200</v>
      </c>
      <c r="I5072" s="156" t="s">
        <v>28</v>
      </c>
      <c r="J5072" s="93"/>
      <c r="K5072" s="153"/>
      <c r="L5072" s="153"/>
      <c r="M5072" s="153"/>
      <c r="N5072" s="153"/>
      <c r="O5072" s="153"/>
      <c r="P5072" s="153"/>
      <c r="Q5072" s="153"/>
      <c r="R5072" s="153"/>
      <c r="S5072" s="153"/>
    </row>
    <row r="5073" spans="1:19" ht="168.75">
      <c r="A5073" s="277" t="s">
        <v>25424</v>
      </c>
      <c r="B5073" s="253" t="s">
        <v>153</v>
      </c>
      <c r="C5073" s="93" t="s">
        <v>13428</v>
      </c>
      <c r="D5073" s="93" t="s">
        <v>13429</v>
      </c>
      <c r="E5073" s="148">
        <f ca="1">IFERROR(__xludf.DUMMYFUNCTION(" VLOOKUP(A5153, IMPORTRANGE(""https://docs.google.com/spreadsheets/d/1fj_Bhi2XPL3siwIh4sx4VRLAe31yD50oKdj5UlRYW0c/"", ""Сводка!A:AA""), 5, FALSE)"),200)</f>
        <v>200</v>
      </c>
      <c r="F5073" s="148" t="s">
        <v>1583</v>
      </c>
      <c r="G5073" s="147">
        <f ca="1">IFERROR(__xludf.DUMMYFUNCTION(" VLOOKUP(A5153, IMPORTRANGE(""https://docs.google.com/spreadsheets/d/1QNLbnkR_AongFt22vMfNzfpjZ0CjpI8QI-w0wBnYA1w/"", ""Инфа!A:AA""), 6, FALSE)"),2024)</f>
        <v>2024</v>
      </c>
      <c r="H5073" s="150">
        <v>11000</v>
      </c>
      <c r="I5073" s="156" t="s">
        <v>79</v>
      </c>
      <c r="J5073" s="99" t="s">
        <v>13430</v>
      </c>
      <c r="K5073" s="153"/>
      <c r="L5073" s="153"/>
      <c r="M5073" s="153"/>
      <c r="N5073" s="153"/>
      <c r="O5073" s="153"/>
      <c r="P5073" s="153"/>
      <c r="Q5073" s="153"/>
      <c r="R5073" s="153"/>
      <c r="S5073" s="153"/>
    </row>
    <row r="5074" spans="1:19" ht="206.25">
      <c r="A5074" s="277" t="s">
        <v>25424</v>
      </c>
      <c r="B5074" s="253" t="s">
        <v>400</v>
      </c>
      <c r="C5074" s="93" t="s">
        <v>13428</v>
      </c>
      <c r="D5074" s="93" t="s">
        <v>13431</v>
      </c>
      <c r="E5074" s="148">
        <f ca="1">IFERROR(__xludf.DUMMYFUNCTION(" VLOOKUP(A5154, IMPORTRANGE(""https://docs.google.com/spreadsheets/d/1fj_Bhi2XPL3siwIh4sx4VRLAe31yD50oKdj5UlRYW0c/"", ""Сводка!A:AA""), 5, FALSE)"),124)</f>
        <v>124</v>
      </c>
      <c r="F5074" s="148" t="s">
        <v>507</v>
      </c>
      <c r="G5074" s="147">
        <f ca="1">IFERROR(__xludf.DUMMYFUNCTION(" VLOOKUP(A5154, IMPORTRANGE(""https://docs.google.com/spreadsheets/d/1QNLbnkR_AongFt22vMfNzfpjZ0CjpI8QI-w0wBnYA1w/"", ""Инфа!A:AA""), 6, FALSE)"),2024)</f>
        <v>2024</v>
      </c>
      <c r="H5074" s="150">
        <v>12400</v>
      </c>
      <c r="I5074" s="156" t="s">
        <v>79</v>
      </c>
      <c r="J5074" s="93" t="s">
        <v>13432</v>
      </c>
      <c r="K5074" s="153"/>
      <c r="L5074" s="153"/>
      <c r="M5074" s="153"/>
      <c r="N5074" s="153"/>
      <c r="O5074" s="153"/>
      <c r="P5074" s="153"/>
      <c r="Q5074" s="153"/>
      <c r="R5074" s="153"/>
      <c r="S5074" s="153"/>
    </row>
    <row r="5075" spans="1:19" ht="131.25">
      <c r="A5075" s="277" t="s">
        <v>25424</v>
      </c>
      <c r="B5075" s="253" t="s">
        <v>400</v>
      </c>
      <c r="C5075" s="93" t="s">
        <v>13433</v>
      </c>
      <c r="D5075" s="93" t="s">
        <v>7668</v>
      </c>
      <c r="E5075" s="148">
        <f ca="1">IFERROR(__xludf.DUMMYFUNCTION(" VLOOKUP(A5155, IMPORTRANGE(""https://docs.google.com/spreadsheets/d/1fj_Bhi2XPL3siwIh4sx4VRLAe31yD50oKdj5UlRYW0c/"", ""Сводка!A:AA""), 5, FALSE)"),216)</f>
        <v>216</v>
      </c>
      <c r="F5075" s="148" t="s">
        <v>50</v>
      </c>
      <c r="G5075" s="147">
        <f ca="1">IFERROR(__xludf.DUMMYFUNCTION(" VLOOKUP(A5155, IMPORTRANGE(""https://docs.google.com/spreadsheets/d/1QNLbnkR_AongFt22vMfNzfpjZ0CjpI8QI-w0wBnYA1w/"", ""Инфа!A:AA""), 6, FALSE)"),2024)</f>
        <v>2024</v>
      </c>
      <c r="H5075" s="150">
        <v>18000</v>
      </c>
      <c r="I5075" s="156" t="s">
        <v>497</v>
      </c>
      <c r="J5075" s="93"/>
      <c r="K5075" s="153"/>
      <c r="L5075" s="153"/>
      <c r="M5075" s="153"/>
      <c r="N5075" s="153"/>
      <c r="O5075" s="153"/>
      <c r="P5075" s="153"/>
      <c r="Q5075" s="153"/>
      <c r="R5075" s="153"/>
      <c r="S5075" s="153"/>
    </row>
    <row r="5076" spans="1:19" ht="187.5">
      <c r="A5076" s="277" t="s">
        <v>25424</v>
      </c>
      <c r="B5076" s="253" t="s">
        <v>400</v>
      </c>
      <c r="C5076" s="93" t="s">
        <v>13434</v>
      </c>
      <c r="D5076" s="93" t="s">
        <v>10595</v>
      </c>
      <c r="E5076" s="148">
        <f ca="1">IFERROR(__xludf.DUMMYFUNCTION(" VLOOKUP(A5156, IMPORTRANGE(""https://docs.google.com/spreadsheets/d/1fj_Bhi2XPL3siwIh4sx4VRLAe31yD50oKdj5UlRYW0c/"", ""Сводка!A:AA""), 5, FALSE)"),97)</f>
        <v>97</v>
      </c>
      <c r="F5076" s="148" t="s">
        <v>415</v>
      </c>
      <c r="G5076" s="147">
        <f ca="1">IFERROR(__xludf.DUMMYFUNCTION(" VLOOKUP(A5156, IMPORTRANGE(""https://docs.google.com/spreadsheets/d/1QNLbnkR_AongFt22vMfNzfpjZ0CjpI8QI-w0wBnYA1w/"", ""Инфа!A:AA""), 6, FALSE)"),2024)</f>
        <v>2024</v>
      </c>
      <c r="H5076" s="150">
        <v>7900</v>
      </c>
      <c r="I5076" s="151" t="s">
        <v>210</v>
      </c>
      <c r="J5076" s="93" t="s">
        <v>13435</v>
      </c>
      <c r="K5076" s="153"/>
      <c r="L5076" s="153"/>
      <c r="M5076" s="153"/>
      <c r="N5076" s="153"/>
      <c r="O5076" s="153"/>
      <c r="P5076" s="153"/>
      <c r="Q5076" s="153"/>
      <c r="R5076" s="153"/>
      <c r="S5076" s="153"/>
    </row>
    <row r="5077" spans="1:19" ht="168.75">
      <c r="A5077" s="277" t="s">
        <v>25424</v>
      </c>
      <c r="B5077" s="253" t="s">
        <v>13</v>
      </c>
      <c r="C5077" s="93" t="s">
        <v>13436</v>
      </c>
      <c r="D5077" s="93" t="s">
        <v>13437</v>
      </c>
      <c r="E5077" s="148">
        <f ca="1">IFERROR(__xludf.DUMMYFUNCTION(" VLOOKUP(A5157, IMPORTRANGE(""https://docs.google.com/spreadsheets/d/1fj_Bhi2XPL3siwIh4sx4VRLAe31yD50oKdj5UlRYW0c/"", ""Сводка!A:AA""), 5, FALSE)"),176)</f>
        <v>176</v>
      </c>
      <c r="F5077" s="148" t="s">
        <v>41</v>
      </c>
      <c r="G5077" s="147">
        <f ca="1">IFERROR(__xludf.DUMMYFUNCTION(" VLOOKUP(A5157, IMPORTRANGE(""https://docs.google.com/spreadsheets/d/1QNLbnkR_AongFt22vMfNzfpjZ0CjpI8QI-w0wBnYA1w/"", ""Инфа!A:AA""), 6, FALSE)"),2023)</f>
        <v>2023</v>
      </c>
      <c r="H5077" s="150">
        <v>10300</v>
      </c>
      <c r="I5077" s="151" t="s">
        <v>210</v>
      </c>
      <c r="J5077" s="93" t="s">
        <v>13438</v>
      </c>
      <c r="K5077" s="153"/>
      <c r="L5077" s="153"/>
      <c r="M5077" s="153"/>
      <c r="N5077" s="153"/>
      <c r="O5077" s="153"/>
      <c r="P5077" s="153"/>
      <c r="Q5077" s="153"/>
      <c r="R5077" s="153"/>
      <c r="S5077" s="153"/>
    </row>
    <row r="5078" spans="1:19" ht="150">
      <c r="A5078" s="277" t="s">
        <v>25424</v>
      </c>
      <c r="B5078" s="253" t="s">
        <v>400</v>
      </c>
      <c r="C5078" s="93" t="s">
        <v>13439</v>
      </c>
      <c r="D5078" s="93" t="s">
        <v>13440</v>
      </c>
      <c r="E5078" s="148">
        <f ca="1">IFERROR(__xludf.DUMMYFUNCTION(" VLOOKUP(A5158, IMPORTRANGE(""https://docs.google.com/spreadsheets/d/1fj_Bhi2XPL3siwIh4sx4VRLAe31yD50oKdj5UlRYW0c/"", ""Сводка!A:AA""), 5, FALSE)"),80)</f>
        <v>80</v>
      </c>
      <c r="F5078" s="148" t="s">
        <v>415</v>
      </c>
      <c r="G5078" s="147">
        <f ca="1">IFERROR(__xludf.DUMMYFUNCTION(" VLOOKUP(A5158, IMPORTRANGE(""https://docs.google.com/spreadsheets/d/1QNLbnkR_AongFt22vMfNzfpjZ0CjpI8QI-w0wBnYA1w/"", ""Инфа!A:AA""), 6, FALSE)"),2024)</f>
        <v>2024</v>
      </c>
      <c r="H5078" s="150">
        <v>7400</v>
      </c>
      <c r="I5078" s="151" t="s">
        <v>210</v>
      </c>
      <c r="J5078" s="93" t="s">
        <v>13441</v>
      </c>
      <c r="K5078" s="153"/>
      <c r="L5078" s="153"/>
      <c r="M5078" s="153"/>
      <c r="N5078" s="153"/>
      <c r="O5078" s="153"/>
      <c r="P5078" s="153"/>
      <c r="Q5078" s="153"/>
      <c r="R5078" s="153"/>
      <c r="S5078" s="153"/>
    </row>
    <row r="5079" spans="1:19" ht="112.5">
      <c r="A5079" s="277" t="s">
        <v>25424</v>
      </c>
      <c r="B5079" s="253" t="s">
        <v>400</v>
      </c>
      <c r="C5079" s="93" t="s">
        <v>13442</v>
      </c>
      <c r="D5079" s="93" t="s">
        <v>13443</v>
      </c>
      <c r="E5079" s="148">
        <f ca="1">IFERROR(__xludf.DUMMYFUNCTION(" VLOOKUP(A5159, IMPORTRANGE(""https://docs.google.com/spreadsheets/d/1fj_Bhi2XPL3siwIh4sx4VRLAe31yD50oKdj5UlRYW0c/"", ""Сводка!A:AA""), 5, FALSE)"),128)</f>
        <v>128</v>
      </c>
      <c r="F5079" s="148" t="s">
        <v>415</v>
      </c>
      <c r="G5079" s="147">
        <f ca="1">IFERROR(__xludf.DUMMYFUNCTION(" VLOOKUP(A5159, IMPORTRANGE(""https://docs.google.com/spreadsheets/d/1QNLbnkR_AongFt22vMfNzfpjZ0CjpI8QI-w0wBnYA1w/"", ""Инфа!A:AA""), 6, FALSE)"),2024)</f>
        <v>2024</v>
      </c>
      <c r="H5079" s="150">
        <v>8800</v>
      </c>
      <c r="I5079" s="156" t="s">
        <v>489</v>
      </c>
      <c r="J5079" s="93" t="s">
        <v>7274</v>
      </c>
      <c r="K5079" s="153"/>
      <c r="L5079" s="153"/>
      <c r="M5079" s="153"/>
      <c r="N5079" s="153"/>
      <c r="O5079" s="153"/>
      <c r="P5079" s="153"/>
      <c r="Q5079" s="153"/>
      <c r="R5079" s="153"/>
      <c r="S5079" s="153"/>
    </row>
    <row r="5080" spans="1:19" ht="131.25">
      <c r="A5080" s="277" t="s">
        <v>25424</v>
      </c>
      <c r="B5080" s="253" t="s">
        <v>400</v>
      </c>
      <c r="C5080" s="93" t="s">
        <v>13444</v>
      </c>
      <c r="D5080" s="93" t="s">
        <v>13445</v>
      </c>
      <c r="E5080" s="148">
        <f ca="1">IFERROR(__xludf.DUMMYFUNCTION(" VLOOKUP(A5160, IMPORTRANGE(""https://docs.google.com/spreadsheets/d/1fj_Bhi2XPL3siwIh4sx4VRLAe31yD50oKdj5UlRYW0c/"", ""Сводка!A:AA""), 5, FALSE)"),264)</f>
        <v>264</v>
      </c>
      <c r="F5080" s="148" t="s">
        <v>415</v>
      </c>
      <c r="G5080" s="147">
        <f ca="1">IFERROR(__xludf.DUMMYFUNCTION(" VLOOKUP(A5160, IMPORTRANGE(""https://docs.google.com/spreadsheets/d/1QNLbnkR_AongFt22vMfNzfpjZ0CjpI8QI-w0wBnYA1w/"", ""Инфа!A:AA""), 6, FALSE)"),2024)</f>
        <v>2024</v>
      </c>
      <c r="H5080" s="150">
        <v>12900</v>
      </c>
      <c r="I5080" s="151" t="s">
        <v>743</v>
      </c>
      <c r="J5080" s="93" t="s">
        <v>13446</v>
      </c>
      <c r="K5080" s="153"/>
      <c r="L5080" s="153"/>
      <c r="M5080" s="153"/>
      <c r="N5080" s="153"/>
      <c r="O5080" s="153"/>
      <c r="P5080" s="153"/>
      <c r="Q5080" s="153"/>
      <c r="R5080" s="153"/>
      <c r="S5080" s="153"/>
    </row>
    <row r="5081" spans="1:19" ht="93.75">
      <c r="A5081" s="277" t="s">
        <v>25424</v>
      </c>
      <c r="B5081" s="253" t="s">
        <v>400</v>
      </c>
      <c r="C5081" s="93" t="s">
        <v>13447</v>
      </c>
      <c r="D5081" s="97" t="s">
        <v>13448</v>
      </c>
      <c r="E5081" s="148">
        <f ca="1">IFERROR(__xludf.DUMMYFUNCTION(" VLOOKUP(A5161, IMPORTRANGE(""https://docs.google.com/spreadsheets/d/1fj_Bhi2XPL3siwIh4sx4VRLAe31yD50oKdj5UlRYW0c/"", ""Сводка!A:AA""), 5, FALSE)"),104)</f>
        <v>104</v>
      </c>
      <c r="F5081" s="148" t="s">
        <v>677</v>
      </c>
      <c r="G5081" s="147">
        <f ca="1">IFERROR(__xludf.DUMMYFUNCTION(" VLOOKUP(A5161, IMPORTRANGE(""https://docs.google.com/spreadsheets/d/1QNLbnkR_AongFt22vMfNzfpjZ0CjpI8QI-w0wBnYA1w/"", ""Инфа!A:AA""), 6, FALSE)"),2024)</f>
        <v>2024</v>
      </c>
      <c r="H5081" s="150">
        <v>8100</v>
      </c>
      <c r="I5081" s="151" t="s">
        <v>28</v>
      </c>
      <c r="J5081" s="93" t="s">
        <v>13449</v>
      </c>
      <c r="K5081" s="153"/>
      <c r="L5081" s="153"/>
      <c r="M5081" s="153"/>
      <c r="N5081" s="153"/>
      <c r="O5081" s="153"/>
      <c r="P5081" s="153"/>
      <c r="Q5081" s="153"/>
      <c r="R5081" s="153"/>
      <c r="S5081" s="153"/>
    </row>
    <row r="5082" spans="1:19" ht="318.75">
      <c r="A5082" s="277" t="s">
        <v>25424</v>
      </c>
      <c r="B5082" s="253" t="s">
        <v>400</v>
      </c>
      <c r="C5082" s="93" t="s">
        <v>13450</v>
      </c>
      <c r="D5082" s="93" t="s">
        <v>13451</v>
      </c>
      <c r="E5082" s="148">
        <f ca="1">IFERROR(__xludf.DUMMYFUNCTION(" VLOOKUP(A5162, IMPORTRANGE(""https://docs.google.com/spreadsheets/d/1fj_Bhi2XPL3siwIh4sx4VRLAe31yD50oKdj5UlRYW0c/"", ""Сводка!A:AA""), 5, FALSE)"),292)</f>
        <v>292</v>
      </c>
      <c r="F5082" s="148" t="s">
        <v>415</v>
      </c>
      <c r="G5082" s="147">
        <f ca="1">IFERROR(__xludf.DUMMYFUNCTION(" VLOOKUP(A5162, IMPORTRANGE(""https://docs.google.com/spreadsheets/d/1QNLbnkR_AongFt22vMfNzfpjZ0CjpI8QI-w0wBnYA1w/"", ""Инфа!A:AA""), 6, FALSE)"),2024)</f>
        <v>2024</v>
      </c>
      <c r="H5082" s="150">
        <v>29300</v>
      </c>
      <c r="I5082" s="156" t="s">
        <v>171</v>
      </c>
      <c r="J5082" s="93" t="s">
        <v>13452</v>
      </c>
      <c r="K5082" s="153"/>
      <c r="L5082" s="153"/>
      <c r="M5082" s="153"/>
      <c r="N5082" s="153"/>
      <c r="O5082" s="153"/>
      <c r="P5082" s="153"/>
      <c r="Q5082" s="153"/>
      <c r="R5082" s="153"/>
      <c r="S5082" s="153"/>
    </row>
    <row r="5083" spans="1:19" ht="56.25">
      <c r="A5083" s="277" t="s">
        <v>25424</v>
      </c>
      <c r="B5083" s="253" t="s">
        <v>400</v>
      </c>
      <c r="C5083" s="93" t="s">
        <v>13450</v>
      </c>
      <c r="D5083" s="93" t="s">
        <v>13453</v>
      </c>
      <c r="E5083" s="148">
        <f ca="1">IFERROR(__xludf.DUMMYFUNCTION(" VLOOKUP(A5163, IMPORTRANGE(""https://docs.google.com/spreadsheets/d/1fj_Bhi2XPL3siwIh4sx4VRLAe31yD50oKdj5UlRYW0c/"", ""Сводка!A:AA""), 5, FALSE)"),192)</f>
        <v>192</v>
      </c>
      <c r="F5083" s="148" t="s">
        <v>677</v>
      </c>
      <c r="G5083" s="147">
        <f ca="1">IFERROR(__xludf.DUMMYFUNCTION(" VLOOKUP(A5163, IMPORTRANGE(""https://docs.google.com/spreadsheets/d/1QNLbnkR_AongFt22vMfNzfpjZ0CjpI8QI-w0wBnYA1w/"", ""Инфа!A:AA""), 6, FALSE)"),2024)</f>
        <v>2024</v>
      </c>
      <c r="H5083" s="150">
        <v>21500</v>
      </c>
      <c r="I5083" s="156" t="s">
        <v>171</v>
      </c>
      <c r="J5083" s="93"/>
      <c r="K5083" s="153"/>
      <c r="L5083" s="153"/>
      <c r="M5083" s="153"/>
      <c r="N5083" s="153"/>
      <c r="O5083" s="153"/>
      <c r="P5083" s="153"/>
      <c r="Q5083" s="153"/>
      <c r="R5083" s="153"/>
      <c r="S5083" s="153"/>
    </row>
    <row r="5084" spans="1:19" ht="337.5">
      <c r="A5084" s="277" t="s">
        <v>25424</v>
      </c>
      <c r="B5084" s="253" t="s">
        <v>400</v>
      </c>
      <c r="C5084" s="93" t="s">
        <v>13450</v>
      </c>
      <c r="D5084" s="93" t="s">
        <v>13454</v>
      </c>
      <c r="E5084" s="148">
        <f ca="1">IFERROR(__xludf.DUMMYFUNCTION(" VLOOKUP(A5164, IMPORTRANGE(""https://docs.google.com/spreadsheets/d/1fj_Bhi2XPL3siwIh4sx4VRLAe31yD50oKdj5UlRYW0c/"", ""Сводка!A:AA""), 5, FALSE)"),196)</f>
        <v>196</v>
      </c>
      <c r="F5084" s="148" t="s">
        <v>415</v>
      </c>
      <c r="G5084" s="147">
        <f ca="1">IFERROR(__xludf.DUMMYFUNCTION(" VLOOKUP(A5164, IMPORTRANGE(""https://docs.google.com/spreadsheets/d/1QNLbnkR_AongFt22vMfNzfpjZ0CjpI8QI-w0wBnYA1w/"", ""Инфа!A:AA""), 6, FALSE)"),2024)</f>
        <v>2024</v>
      </c>
      <c r="H5084" s="150">
        <v>21800</v>
      </c>
      <c r="I5084" s="156" t="s">
        <v>171</v>
      </c>
      <c r="J5084" s="93" t="s">
        <v>13455</v>
      </c>
      <c r="K5084" s="153"/>
      <c r="L5084" s="153"/>
      <c r="M5084" s="153"/>
      <c r="N5084" s="153"/>
      <c r="O5084" s="153"/>
      <c r="P5084" s="153"/>
      <c r="Q5084" s="153"/>
      <c r="R5084" s="153"/>
      <c r="S5084" s="153"/>
    </row>
    <row r="5085" spans="1:19" ht="262.5">
      <c r="A5085" s="277" t="s">
        <v>25424</v>
      </c>
      <c r="B5085" s="253" t="s">
        <v>400</v>
      </c>
      <c r="C5085" s="93" t="s">
        <v>13450</v>
      </c>
      <c r="D5085" s="93" t="s">
        <v>13456</v>
      </c>
      <c r="E5085" s="148">
        <f ca="1">IFERROR(__xludf.DUMMYFUNCTION(" VLOOKUP(A5165, IMPORTRANGE(""https://docs.google.com/spreadsheets/d/1fj_Bhi2XPL3siwIh4sx4VRLAe31yD50oKdj5UlRYW0c/"", ""Сводка!A:AA""), 5, FALSE)"),332)</f>
        <v>332</v>
      </c>
      <c r="F5085" s="148" t="s">
        <v>415</v>
      </c>
      <c r="G5085" s="147">
        <f ca="1">IFERROR(__xludf.DUMMYFUNCTION(" VLOOKUP(A5165, IMPORTRANGE(""https://docs.google.com/spreadsheets/d/1QNLbnkR_AongFt22vMfNzfpjZ0CjpI8QI-w0wBnYA1w/"", ""Инфа!A:AA""), 6, FALSE)"),2024)</f>
        <v>2024</v>
      </c>
      <c r="H5085" s="150">
        <v>32400</v>
      </c>
      <c r="I5085" s="156" t="s">
        <v>257</v>
      </c>
      <c r="J5085" s="93" t="s">
        <v>13457</v>
      </c>
      <c r="K5085" s="153"/>
      <c r="L5085" s="153"/>
      <c r="M5085" s="153"/>
      <c r="N5085" s="153"/>
      <c r="O5085" s="153"/>
      <c r="P5085" s="153"/>
      <c r="Q5085" s="153"/>
      <c r="R5085" s="153"/>
      <c r="S5085" s="153"/>
    </row>
    <row r="5086" spans="1:19" ht="281.25">
      <c r="A5086" s="277" t="s">
        <v>25424</v>
      </c>
      <c r="B5086" s="253" t="s">
        <v>153</v>
      </c>
      <c r="C5086" s="93" t="s">
        <v>13450</v>
      </c>
      <c r="D5086" s="93" t="s">
        <v>13458</v>
      </c>
      <c r="E5086" s="148">
        <f ca="1">IFERROR(__xludf.DUMMYFUNCTION(" VLOOKUP(A5166, IMPORTRANGE(""https://docs.google.com/spreadsheets/d/1fj_Bhi2XPL3siwIh4sx4VRLAe31yD50oKdj5UlRYW0c/"", ""Сводка!A:AA""), 5, FALSE)"),148)</f>
        <v>148</v>
      </c>
      <c r="F5086" s="148" t="s">
        <v>26</v>
      </c>
      <c r="G5086" s="147">
        <f ca="1">IFERROR(__xludf.DUMMYFUNCTION(" VLOOKUP(A5166, IMPORTRANGE(""https://docs.google.com/spreadsheets/d/1QNLbnkR_AongFt22vMfNzfpjZ0CjpI8QI-w0wBnYA1w/"", ""Инфа!A:AA""), 6, FALSE)"),2023)</f>
        <v>2023</v>
      </c>
      <c r="H5086" s="150">
        <v>18000</v>
      </c>
      <c r="I5086" s="151" t="s">
        <v>171</v>
      </c>
      <c r="J5086" s="93" t="s">
        <v>13459</v>
      </c>
      <c r="K5086" s="153"/>
      <c r="L5086" s="153"/>
      <c r="M5086" s="153"/>
      <c r="N5086" s="153"/>
      <c r="O5086" s="153"/>
      <c r="P5086" s="153"/>
      <c r="Q5086" s="153"/>
      <c r="R5086" s="153"/>
      <c r="S5086" s="153"/>
    </row>
    <row r="5087" spans="1:19" ht="281.25">
      <c r="A5087" s="277" t="s">
        <v>25424</v>
      </c>
      <c r="B5087" s="253" t="s">
        <v>400</v>
      </c>
      <c r="C5087" s="93" t="s">
        <v>13460</v>
      </c>
      <c r="D5087" s="93" t="s">
        <v>13461</v>
      </c>
      <c r="E5087" s="148">
        <f ca="1">IFERROR(__xludf.DUMMYFUNCTION(" VLOOKUP(A5167, IMPORTRANGE(""https://docs.google.com/spreadsheets/d/1fj_Bhi2XPL3siwIh4sx4VRLAe31yD50oKdj5UlRYW0c/"", ""Сводка!A:AA""), 5, FALSE)"),184)</f>
        <v>184</v>
      </c>
      <c r="F5087" s="148" t="s">
        <v>415</v>
      </c>
      <c r="G5087" s="147">
        <f ca="1">IFERROR(__xludf.DUMMYFUNCTION(" VLOOKUP(A5167, IMPORTRANGE(""https://docs.google.com/spreadsheets/d/1QNLbnkR_AongFt22vMfNzfpjZ0CjpI8QI-w0wBnYA1w/"", ""Инфа!A:AA""), 6, FALSE)"),2024)</f>
        <v>2024</v>
      </c>
      <c r="H5087" s="150">
        <v>20900</v>
      </c>
      <c r="I5087" s="151" t="s">
        <v>171</v>
      </c>
      <c r="J5087" s="93" t="s">
        <v>13462</v>
      </c>
      <c r="K5087" s="153"/>
      <c r="L5087" s="153"/>
      <c r="M5087" s="153"/>
      <c r="N5087" s="153"/>
      <c r="O5087" s="153"/>
      <c r="P5087" s="153"/>
      <c r="Q5087" s="153"/>
      <c r="R5087" s="153"/>
      <c r="S5087" s="153"/>
    </row>
    <row r="5088" spans="1:19" ht="262.5">
      <c r="A5088" s="277" t="s">
        <v>25424</v>
      </c>
      <c r="B5088" s="253" t="s">
        <v>400</v>
      </c>
      <c r="C5088" s="93" t="s">
        <v>13463</v>
      </c>
      <c r="D5088" s="93" t="s">
        <v>13464</v>
      </c>
      <c r="E5088" s="148">
        <f ca="1">IFERROR(__xludf.DUMMYFUNCTION(" VLOOKUP(A5168, IMPORTRANGE(""https://docs.google.com/spreadsheets/d/1fj_Bhi2XPL3siwIh4sx4VRLAe31yD50oKdj5UlRYW0c/"", ""Сводка!A:AA""), 5, FALSE)"),208)</f>
        <v>208</v>
      </c>
      <c r="F5088" s="148" t="s">
        <v>415</v>
      </c>
      <c r="G5088" s="147">
        <f ca="1">IFERROR(__xludf.DUMMYFUNCTION(" VLOOKUP(A5168, IMPORTRANGE(""https://docs.google.com/spreadsheets/d/1QNLbnkR_AongFt22vMfNzfpjZ0CjpI8QI-w0wBnYA1w/"", ""Инфа!A:AA""), 6, FALSE)"),2024)</f>
        <v>2024</v>
      </c>
      <c r="H5088" s="150">
        <v>22700</v>
      </c>
      <c r="I5088" s="156" t="s">
        <v>171</v>
      </c>
      <c r="J5088" s="93" t="s">
        <v>13465</v>
      </c>
      <c r="K5088" s="153"/>
      <c r="L5088" s="153"/>
      <c r="M5088" s="153"/>
      <c r="N5088" s="153"/>
      <c r="O5088" s="153"/>
      <c r="P5088" s="153"/>
      <c r="Q5088" s="153"/>
      <c r="R5088" s="153"/>
      <c r="S5088" s="153"/>
    </row>
    <row r="5089" spans="1:19" ht="56.25">
      <c r="A5089" s="277" t="s">
        <v>25424</v>
      </c>
      <c r="B5089" s="253" t="s">
        <v>400</v>
      </c>
      <c r="C5089" s="93" t="s">
        <v>13466</v>
      </c>
      <c r="D5089" s="93" t="s">
        <v>13467</v>
      </c>
      <c r="E5089" s="148">
        <f ca="1">IFERROR(__xludf.DUMMYFUNCTION(" VLOOKUP(A5169, IMPORTRANGE(""https://docs.google.com/spreadsheets/d/1fj_Bhi2XPL3siwIh4sx4VRLAe31yD50oKdj5UlRYW0c/"", ""Сводка!A:AA""), 5, FALSE)"),208)</f>
        <v>208</v>
      </c>
      <c r="F5089" s="148" t="s">
        <v>415</v>
      </c>
      <c r="G5089" s="147">
        <f ca="1">IFERROR(__xludf.DUMMYFUNCTION(" VLOOKUP(A5169, IMPORTRANGE(""https://docs.google.com/spreadsheets/d/1QNLbnkR_AongFt22vMfNzfpjZ0CjpI8QI-w0wBnYA1w/"", ""Инфа!A:AA""), 6, FALSE)"),2024)</f>
        <v>2024</v>
      </c>
      <c r="H5089" s="150">
        <v>14600</v>
      </c>
      <c r="I5089" s="151" t="s">
        <v>79</v>
      </c>
      <c r="J5089" s="93"/>
      <c r="K5089" s="153"/>
      <c r="L5089" s="153"/>
      <c r="M5089" s="153"/>
      <c r="N5089" s="153"/>
      <c r="O5089" s="153"/>
      <c r="P5089" s="153"/>
      <c r="Q5089" s="153"/>
      <c r="R5089" s="153"/>
      <c r="S5089" s="153"/>
    </row>
    <row r="5090" spans="1:19" ht="243.75">
      <c r="A5090" s="277" t="s">
        <v>25424</v>
      </c>
      <c r="B5090" s="253" t="s">
        <v>400</v>
      </c>
      <c r="C5090" s="93" t="s">
        <v>13468</v>
      </c>
      <c r="D5090" s="93" t="s">
        <v>13469</v>
      </c>
      <c r="E5090" s="148">
        <f ca="1">IFERROR(__xludf.DUMMYFUNCTION(" VLOOKUP(A5170, IMPORTRANGE(""https://docs.google.com/spreadsheets/d/1fj_Bhi2XPL3siwIh4sx4VRLAe31yD50oKdj5UlRYW0c/"", ""Сводка!A:AA""), 5, FALSE)"),360)</f>
        <v>360</v>
      </c>
      <c r="F5090" s="148" t="s">
        <v>415</v>
      </c>
      <c r="G5090" s="147">
        <f ca="1">IFERROR(__xludf.DUMMYFUNCTION(" VLOOKUP(A5170, IMPORTRANGE(""https://docs.google.com/spreadsheets/d/1QNLbnkR_AongFt22vMfNzfpjZ0CjpI8QI-w0wBnYA1w/"", ""Инфа!A:AA""), 6, FALSE)"),2024)</f>
        <v>2024</v>
      </c>
      <c r="H5090" s="154">
        <v>15800</v>
      </c>
      <c r="I5090" s="151" t="s">
        <v>1153</v>
      </c>
      <c r="J5090" s="93" t="s">
        <v>13470</v>
      </c>
      <c r="K5090" s="153"/>
      <c r="L5090" s="153"/>
      <c r="M5090" s="153"/>
      <c r="N5090" s="153"/>
      <c r="O5090" s="153"/>
      <c r="P5090" s="153"/>
      <c r="Q5090" s="153"/>
      <c r="R5090" s="153"/>
      <c r="S5090" s="153"/>
    </row>
    <row r="5091" spans="1:19" ht="187.5">
      <c r="A5091" s="277" t="s">
        <v>25424</v>
      </c>
      <c r="B5091" s="253" t="s">
        <v>153</v>
      </c>
      <c r="C5091" s="93" t="s">
        <v>13468</v>
      </c>
      <c r="D5091" s="93" t="s">
        <v>13471</v>
      </c>
      <c r="E5091" s="148">
        <f ca="1">IFERROR(__xludf.DUMMYFUNCTION(" VLOOKUP(A5171, IMPORTRANGE(""https://docs.google.com/spreadsheets/d/1fj_Bhi2XPL3siwIh4sx4VRLAe31yD50oKdj5UlRYW0c/"", ""Сводка!A:AA""), 5, FALSE)"),132)</f>
        <v>132</v>
      </c>
      <c r="F5091" s="148" t="s">
        <v>50</v>
      </c>
      <c r="G5091" s="147">
        <f ca="1">IFERROR(__xludf.DUMMYFUNCTION(" VLOOKUP(A5171, IMPORTRANGE(""https://docs.google.com/spreadsheets/d/1QNLbnkR_AongFt22vMfNzfpjZ0CjpI8QI-w0wBnYA1w/"", ""Инфа!A:AA""), 6, FALSE)"),2024)</f>
        <v>2024</v>
      </c>
      <c r="H5091" s="150">
        <v>16800</v>
      </c>
      <c r="I5091" s="151" t="s">
        <v>398</v>
      </c>
      <c r="J5091" s="93" t="s">
        <v>13472</v>
      </c>
      <c r="K5091" s="153"/>
      <c r="L5091" s="153"/>
      <c r="M5091" s="153"/>
      <c r="N5091" s="153"/>
      <c r="O5091" s="153"/>
      <c r="P5091" s="153"/>
      <c r="Q5091" s="153"/>
      <c r="R5091" s="153"/>
      <c r="S5091" s="153"/>
    </row>
    <row r="5092" spans="1:19" ht="75">
      <c r="A5092" s="277" t="s">
        <v>25424</v>
      </c>
      <c r="B5092" s="253" t="s">
        <v>400</v>
      </c>
      <c r="C5092" s="93" t="s">
        <v>13473</v>
      </c>
      <c r="D5092" s="93" t="s">
        <v>13474</v>
      </c>
      <c r="E5092" s="148">
        <f ca="1">IFERROR(__xludf.DUMMYFUNCTION(" VLOOKUP(A5172, IMPORTRANGE(""https://docs.google.com/spreadsheets/d/1fj_Bhi2XPL3siwIh4sx4VRLAe31yD50oKdj5UlRYW0c/"", ""Сводка!A:AA""), 5, FALSE)"),160)</f>
        <v>160</v>
      </c>
      <c r="F5092" s="148" t="s">
        <v>415</v>
      </c>
      <c r="G5092" s="147">
        <f ca="1">IFERROR(__xludf.DUMMYFUNCTION(" VLOOKUP(A5172, IMPORTRANGE(""https://docs.google.com/spreadsheets/d/1QNLbnkR_AongFt22vMfNzfpjZ0CjpI8QI-w0wBnYA1w/"", ""Инфа!A:AA""), 6, FALSE)"),2024)</f>
        <v>2024</v>
      </c>
      <c r="H5092" s="150">
        <v>9800</v>
      </c>
      <c r="I5092" s="151" t="s">
        <v>614</v>
      </c>
      <c r="J5092" s="93"/>
      <c r="K5092" s="153"/>
      <c r="L5092" s="153"/>
      <c r="M5092" s="153"/>
      <c r="N5092" s="153"/>
      <c r="O5092" s="153"/>
      <c r="P5092" s="153"/>
      <c r="Q5092" s="153"/>
      <c r="R5092" s="153"/>
      <c r="S5092" s="153"/>
    </row>
    <row r="5093" spans="1:19" ht="75">
      <c r="A5093" s="277" t="s">
        <v>25424</v>
      </c>
      <c r="B5093" s="253" t="s">
        <v>400</v>
      </c>
      <c r="C5093" s="93" t="s">
        <v>13475</v>
      </c>
      <c r="D5093" s="93" t="s">
        <v>13476</v>
      </c>
      <c r="E5093" s="148">
        <f ca="1">IFERROR(__xludf.DUMMYFUNCTION(" VLOOKUP(A5173, IMPORTRANGE(""https://docs.google.com/spreadsheets/d/1fj_Bhi2XPL3siwIh4sx4VRLAe31yD50oKdj5UlRYW0c/"", ""Сводка!A:AA""), 5, FALSE)"),128)</f>
        <v>128</v>
      </c>
      <c r="F5093" s="148" t="s">
        <v>1952</v>
      </c>
      <c r="G5093" s="147">
        <f ca="1">IFERROR(__xludf.DUMMYFUNCTION(" VLOOKUP(A5173, IMPORTRANGE(""https://docs.google.com/spreadsheets/d/1QNLbnkR_AongFt22vMfNzfpjZ0CjpI8QI-w0wBnYA1w/"", ""Инфа!A:AA""), 6, FALSE)"),2024)</f>
        <v>2024</v>
      </c>
      <c r="H5093" s="150">
        <v>8800</v>
      </c>
      <c r="I5093" s="151" t="s">
        <v>161</v>
      </c>
      <c r="J5093" s="93" t="s">
        <v>13477</v>
      </c>
      <c r="K5093" s="153"/>
      <c r="L5093" s="153"/>
      <c r="M5093" s="153"/>
      <c r="N5093" s="153"/>
      <c r="O5093" s="153"/>
      <c r="P5093" s="153"/>
      <c r="Q5093" s="153"/>
      <c r="R5093" s="153"/>
      <c r="S5093" s="153"/>
    </row>
    <row r="5094" spans="1:19" ht="93.75">
      <c r="A5094" s="277" t="s">
        <v>25424</v>
      </c>
      <c r="B5094" s="253" t="s">
        <v>400</v>
      </c>
      <c r="C5094" s="93" t="s">
        <v>13478</v>
      </c>
      <c r="D5094" s="93" t="s">
        <v>13479</v>
      </c>
      <c r="E5094" s="148">
        <f ca="1">IFERROR(__xludf.DUMMYFUNCTION(" VLOOKUP(A5174, IMPORTRANGE(""https://docs.google.com/spreadsheets/d/1fj_Bhi2XPL3siwIh4sx4VRLAe31yD50oKdj5UlRYW0c/"", ""Сводка!A:AA""), 5, FALSE)"),136)</f>
        <v>136</v>
      </c>
      <c r="F5094" s="148" t="s">
        <v>403</v>
      </c>
      <c r="G5094" s="147">
        <f ca="1">IFERROR(__xludf.DUMMYFUNCTION(" VLOOKUP(A5174, IMPORTRANGE(""https://docs.google.com/spreadsheets/d/1QNLbnkR_AongFt22vMfNzfpjZ0CjpI8QI-w0wBnYA1w/"", ""Инфа!A:AA""), 6, FALSE)"),2024)</f>
        <v>2024</v>
      </c>
      <c r="H5094" s="150">
        <v>9100</v>
      </c>
      <c r="I5094" s="151" t="s">
        <v>13480</v>
      </c>
      <c r="J5094" s="99"/>
      <c r="K5094" s="153"/>
      <c r="L5094" s="153"/>
      <c r="M5094" s="153"/>
      <c r="N5094" s="153"/>
      <c r="O5094" s="153"/>
      <c r="P5094" s="153"/>
      <c r="Q5094" s="153"/>
      <c r="R5094" s="153"/>
      <c r="S5094" s="153"/>
    </row>
    <row r="5095" spans="1:19" ht="131.25">
      <c r="A5095" s="277" t="s">
        <v>25424</v>
      </c>
      <c r="B5095" s="253" t="s">
        <v>400</v>
      </c>
      <c r="C5095" s="93" t="s">
        <v>13481</v>
      </c>
      <c r="D5095" s="93" t="s">
        <v>13482</v>
      </c>
      <c r="E5095" s="148">
        <f ca="1">IFERROR(__xludf.DUMMYFUNCTION(" VLOOKUP(A5175, IMPORTRANGE(""https://docs.google.com/spreadsheets/d/1fj_Bhi2XPL3siwIh4sx4VRLAe31yD50oKdj5UlRYW0c/"", ""Сводка!A:AA""), 5, FALSE)"),196)</f>
        <v>196</v>
      </c>
      <c r="F5095" s="148" t="s">
        <v>1552</v>
      </c>
      <c r="G5095" s="147">
        <f ca="1">IFERROR(__xludf.DUMMYFUNCTION(" VLOOKUP(A5175, IMPORTRANGE(""https://docs.google.com/spreadsheets/d/1QNLbnkR_AongFt22vMfNzfpjZ0CjpI8QI-w0wBnYA1w/"", ""Инфа!A:AA""), 6, FALSE)"),2024)</f>
        <v>2024</v>
      </c>
      <c r="H5095" s="150">
        <v>16800</v>
      </c>
      <c r="I5095" s="151" t="s">
        <v>126</v>
      </c>
      <c r="J5095" s="93" t="s">
        <v>13483</v>
      </c>
      <c r="K5095" s="153"/>
      <c r="L5095" s="153"/>
      <c r="M5095" s="153"/>
      <c r="N5095" s="153"/>
      <c r="O5095" s="153"/>
      <c r="P5095" s="153"/>
      <c r="Q5095" s="153"/>
      <c r="R5095" s="153"/>
      <c r="S5095" s="153"/>
    </row>
    <row r="5096" spans="1:19" ht="75">
      <c r="A5096" s="277" t="s">
        <v>25424</v>
      </c>
      <c r="B5096" s="253" t="s">
        <v>400</v>
      </c>
      <c r="C5096" s="93" t="s">
        <v>13484</v>
      </c>
      <c r="D5096" s="93" t="s">
        <v>13485</v>
      </c>
      <c r="E5096" s="148">
        <f ca="1">IFERROR(__xludf.DUMMYFUNCTION(" VLOOKUP(A5176, IMPORTRANGE(""https://docs.google.com/spreadsheets/d/1fj_Bhi2XPL3siwIh4sx4VRLAe31yD50oKdj5UlRYW0c/"", ""Сводка!A:AA""), 5, FALSE)"),132)</f>
        <v>132</v>
      </c>
      <c r="F5096" s="148" t="s">
        <v>415</v>
      </c>
      <c r="G5096" s="147">
        <f ca="1">IFERROR(__xludf.DUMMYFUNCTION(" VLOOKUP(A5176, IMPORTRANGE(""https://docs.google.com/spreadsheets/d/1QNLbnkR_AongFt22vMfNzfpjZ0CjpI8QI-w0wBnYA1w/"", ""Инфа!A:AA""), 6, FALSE)"),2024)</f>
        <v>2024</v>
      </c>
      <c r="H5096" s="150">
        <v>9000</v>
      </c>
      <c r="I5096" s="151" t="s">
        <v>161</v>
      </c>
      <c r="J5096" s="93"/>
      <c r="K5096" s="153"/>
      <c r="L5096" s="153"/>
      <c r="M5096" s="153"/>
      <c r="N5096" s="153"/>
      <c r="O5096" s="153"/>
      <c r="P5096" s="153"/>
      <c r="Q5096" s="153"/>
      <c r="R5096" s="153"/>
      <c r="S5096" s="153"/>
    </row>
    <row r="5097" spans="1:19" ht="93.75">
      <c r="A5097" s="277" t="s">
        <v>25424</v>
      </c>
      <c r="B5097" s="253" t="s">
        <v>400</v>
      </c>
      <c r="C5097" s="93" t="s">
        <v>13486</v>
      </c>
      <c r="D5097" s="93" t="s">
        <v>4324</v>
      </c>
      <c r="E5097" s="148">
        <f ca="1">IFERROR(__xludf.DUMMYFUNCTION(" VLOOKUP(A5177, IMPORTRANGE(""https://docs.google.com/spreadsheets/d/1fj_Bhi2XPL3siwIh4sx4VRLAe31yD50oKdj5UlRYW0c/"", ""Сводка!A:AA""), 5, FALSE)"),332)</f>
        <v>332</v>
      </c>
      <c r="F5097" s="148" t="s">
        <v>466</v>
      </c>
      <c r="G5097" s="147">
        <f ca="1">IFERROR(__xludf.DUMMYFUNCTION(" VLOOKUP(A5177, IMPORTRANGE(""https://docs.google.com/spreadsheets/d/1QNLbnkR_AongFt22vMfNzfpjZ0CjpI8QI-w0wBnYA1w/"", ""Инфа!A:AA""), 6, FALSE)"),2024)</f>
        <v>2024</v>
      </c>
      <c r="H5097" s="150">
        <v>15000</v>
      </c>
      <c r="I5097" s="151" t="s">
        <v>1996</v>
      </c>
      <c r="J5097" s="93" t="s">
        <v>13487</v>
      </c>
      <c r="K5097" s="153"/>
      <c r="L5097" s="153"/>
      <c r="M5097" s="153"/>
      <c r="N5097" s="153"/>
      <c r="O5097" s="153"/>
      <c r="P5097" s="153"/>
      <c r="Q5097" s="153"/>
      <c r="R5097" s="153"/>
      <c r="S5097" s="153"/>
    </row>
    <row r="5098" spans="1:19" ht="112.5">
      <c r="A5098" s="277" t="s">
        <v>25424</v>
      </c>
      <c r="B5098" s="253" t="s">
        <v>400</v>
      </c>
      <c r="C5098" s="93" t="s">
        <v>13488</v>
      </c>
      <c r="D5098" s="93" t="s">
        <v>13489</v>
      </c>
      <c r="E5098" s="148">
        <f ca="1">IFERROR(__xludf.DUMMYFUNCTION(" VLOOKUP(A5178, IMPORTRANGE(""https://docs.google.com/spreadsheets/d/1fj_Bhi2XPL3siwIh4sx4VRLAe31yD50oKdj5UlRYW0c/"", ""Сводка!A:AA""), 5, FALSE)"),156)</f>
        <v>156</v>
      </c>
      <c r="F5098" s="148" t="s">
        <v>677</v>
      </c>
      <c r="G5098" s="147">
        <f ca="1">IFERROR(__xludf.DUMMYFUNCTION(" VLOOKUP(A5178, IMPORTRANGE(""https://docs.google.com/spreadsheets/d/1QNLbnkR_AongFt22vMfNzfpjZ0CjpI8QI-w0wBnYA1w/"", ""Инфа!A:AA""), 6, FALSE)"),2024)</f>
        <v>2024</v>
      </c>
      <c r="H5098" s="150">
        <v>9700</v>
      </c>
      <c r="I5098" s="156" t="s">
        <v>97</v>
      </c>
      <c r="J5098" s="93" t="s">
        <v>13490</v>
      </c>
      <c r="K5098" s="153"/>
      <c r="L5098" s="153"/>
      <c r="M5098" s="153"/>
      <c r="N5098" s="153"/>
      <c r="O5098" s="153"/>
      <c r="P5098" s="153"/>
      <c r="Q5098" s="153"/>
      <c r="R5098" s="153"/>
      <c r="S5098" s="153"/>
    </row>
    <row r="5099" spans="1:19" ht="75">
      <c r="A5099" s="277" t="s">
        <v>25424</v>
      </c>
      <c r="B5099" s="253" t="s">
        <v>400</v>
      </c>
      <c r="C5099" s="93" t="s">
        <v>2383</v>
      </c>
      <c r="D5099" s="93" t="s">
        <v>13491</v>
      </c>
      <c r="E5099" s="148">
        <f ca="1">IFERROR(__xludf.DUMMYFUNCTION(" VLOOKUP(A5179, IMPORTRANGE(""https://docs.google.com/spreadsheets/d/1fj_Bhi2XPL3siwIh4sx4VRLAe31yD50oKdj5UlRYW0c/"", ""Сводка!A:AA""), 5, FALSE)"),296)</f>
        <v>296</v>
      </c>
      <c r="F5099" s="148" t="s">
        <v>466</v>
      </c>
      <c r="G5099" s="147">
        <f ca="1">IFERROR(__xludf.DUMMYFUNCTION(" VLOOKUP(A5179, IMPORTRANGE(""https://docs.google.com/spreadsheets/d/1QNLbnkR_AongFt22vMfNzfpjZ0CjpI8QI-w0wBnYA1w/"", ""Инфа!A:AA""), 6, FALSE)"),2024)</f>
        <v>2024</v>
      </c>
      <c r="H5099" s="150">
        <v>13900</v>
      </c>
      <c r="I5099" s="151" t="s">
        <v>404</v>
      </c>
      <c r="J5099" s="93" t="s">
        <v>13492</v>
      </c>
      <c r="K5099" s="153"/>
      <c r="L5099" s="153"/>
      <c r="M5099" s="153"/>
      <c r="N5099" s="153"/>
      <c r="O5099" s="153"/>
      <c r="P5099" s="153"/>
      <c r="Q5099" s="153"/>
      <c r="R5099" s="153"/>
      <c r="S5099" s="153"/>
    </row>
    <row r="5100" spans="1:19" ht="56.25">
      <c r="A5100" s="277" t="s">
        <v>25424</v>
      </c>
      <c r="B5100" s="253" t="s">
        <v>400</v>
      </c>
      <c r="C5100" s="93" t="s">
        <v>13493</v>
      </c>
      <c r="D5100" s="93" t="s">
        <v>13494</v>
      </c>
      <c r="E5100" s="148">
        <f ca="1">IFERROR(__xludf.DUMMYFUNCTION(" VLOOKUP(A5180, IMPORTRANGE(""https://docs.google.com/spreadsheets/d/1fj_Bhi2XPL3siwIh4sx4VRLAe31yD50oKdj5UlRYW0c/"", ""Сводка!A:AA""), 5, FALSE)"),188)</f>
        <v>188</v>
      </c>
      <c r="F5100" s="148" t="s">
        <v>415</v>
      </c>
      <c r="G5100" s="147">
        <f ca="1">IFERROR(__xludf.DUMMYFUNCTION(" VLOOKUP(A5180, IMPORTRANGE(""https://docs.google.com/spreadsheets/d/1QNLbnkR_AongFt22vMfNzfpjZ0CjpI8QI-w0wBnYA1w/"", ""Инфа!A:AA""), 6, FALSE)"),2024)</f>
        <v>2024</v>
      </c>
      <c r="H5100" s="150">
        <v>10600</v>
      </c>
      <c r="I5100" s="151" t="s">
        <v>161</v>
      </c>
      <c r="J5100" s="93" t="s">
        <v>13495</v>
      </c>
      <c r="K5100" s="153"/>
      <c r="L5100" s="153"/>
      <c r="M5100" s="153"/>
      <c r="N5100" s="153"/>
      <c r="O5100" s="153"/>
      <c r="P5100" s="153"/>
      <c r="Q5100" s="153"/>
      <c r="R5100" s="153"/>
      <c r="S5100" s="153"/>
    </row>
    <row r="5101" spans="1:19" ht="131.25">
      <c r="A5101" s="277" t="s">
        <v>25424</v>
      </c>
      <c r="B5101" s="253" t="s">
        <v>400</v>
      </c>
      <c r="C5101" s="93" t="s">
        <v>13493</v>
      </c>
      <c r="D5101" s="93" t="s">
        <v>6926</v>
      </c>
      <c r="E5101" s="148">
        <f ca="1">IFERROR(__xludf.DUMMYFUNCTION(" VLOOKUP(A5181, IMPORTRANGE(""https://docs.google.com/spreadsheets/d/1fj_Bhi2XPL3siwIh4sx4VRLAe31yD50oKdj5UlRYW0c/"", ""Сводка!A:AA""), 5, FALSE)"),178)</f>
        <v>178</v>
      </c>
      <c r="F5101" s="148" t="s">
        <v>415</v>
      </c>
      <c r="G5101" s="147">
        <f ca="1">IFERROR(__xludf.DUMMYFUNCTION(" VLOOKUP(A5181, IMPORTRANGE(""https://docs.google.com/spreadsheets/d/1QNLbnkR_AongFt22vMfNzfpjZ0CjpI8QI-w0wBnYA1w/"", ""Инфа!A:AA""), 6, FALSE)"),2024)</f>
        <v>2024</v>
      </c>
      <c r="H5101" s="150">
        <v>15700</v>
      </c>
      <c r="I5101" s="151" t="s">
        <v>161</v>
      </c>
      <c r="J5101" s="93" t="s">
        <v>13496</v>
      </c>
      <c r="K5101" s="153"/>
      <c r="L5101" s="153"/>
      <c r="M5101" s="153"/>
      <c r="N5101" s="153"/>
      <c r="O5101" s="153"/>
      <c r="P5101" s="153"/>
      <c r="Q5101" s="153"/>
      <c r="R5101" s="153"/>
      <c r="S5101" s="153"/>
    </row>
    <row r="5102" spans="1:19" ht="56.25">
      <c r="A5102" s="277" t="s">
        <v>25424</v>
      </c>
      <c r="B5102" s="253" t="s">
        <v>400</v>
      </c>
      <c r="C5102" s="93" t="s">
        <v>13493</v>
      </c>
      <c r="D5102" s="93" t="s">
        <v>13497</v>
      </c>
      <c r="E5102" s="148">
        <f ca="1">IFERROR(__xludf.DUMMYFUNCTION(" VLOOKUP(A5182, IMPORTRANGE(""https://docs.google.com/spreadsheets/d/1fj_Bhi2XPL3siwIh4sx4VRLAe31yD50oKdj5UlRYW0c/"", ""Сводка!A:AA""), 5, FALSE)"),178)</f>
        <v>178</v>
      </c>
      <c r="F5102" s="148" t="s">
        <v>415</v>
      </c>
      <c r="G5102" s="147">
        <f ca="1">IFERROR(__xludf.DUMMYFUNCTION(" VLOOKUP(A5182, IMPORTRANGE(""https://docs.google.com/spreadsheets/d/1QNLbnkR_AongFt22vMfNzfpjZ0CjpI8QI-w0wBnYA1w/"", ""Инфа!A:AA""), 6, FALSE)"),2024)</f>
        <v>2024</v>
      </c>
      <c r="H5102" s="150">
        <v>15700</v>
      </c>
      <c r="I5102" s="151" t="s">
        <v>161</v>
      </c>
      <c r="J5102" s="93" t="s">
        <v>13498</v>
      </c>
      <c r="K5102" s="153"/>
      <c r="L5102" s="153"/>
      <c r="M5102" s="153"/>
      <c r="N5102" s="153"/>
      <c r="O5102" s="153"/>
      <c r="P5102" s="153"/>
      <c r="Q5102" s="153"/>
      <c r="R5102" s="153"/>
      <c r="S5102" s="153"/>
    </row>
    <row r="5103" spans="1:19" ht="56.25">
      <c r="A5103" s="277" t="s">
        <v>25424</v>
      </c>
      <c r="B5103" s="253" t="s">
        <v>400</v>
      </c>
      <c r="C5103" s="93" t="s">
        <v>13493</v>
      </c>
      <c r="D5103" s="93" t="s">
        <v>13499</v>
      </c>
      <c r="E5103" s="148">
        <f ca="1">IFERROR(__xludf.DUMMYFUNCTION(" VLOOKUP(A5183, IMPORTRANGE(""https://docs.google.com/spreadsheets/d/1fj_Bhi2XPL3siwIh4sx4VRLAe31yD50oKdj5UlRYW0c/"", ""Сводка!A:AA""), 5, FALSE)"),100)</f>
        <v>100</v>
      </c>
      <c r="F5103" s="148" t="s">
        <v>415</v>
      </c>
      <c r="G5103" s="147">
        <f ca="1">IFERROR(__xludf.DUMMYFUNCTION(" VLOOKUP(A5183, IMPORTRANGE(""https://docs.google.com/spreadsheets/d/1QNLbnkR_AongFt22vMfNzfpjZ0CjpI8QI-w0wBnYA1w/"", ""Инфа!A:AA""), 6, FALSE)"),2024)</f>
        <v>2024</v>
      </c>
      <c r="H5103" s="150">
        <v>8000</v>
      </c>
      <c r="I5103" s="151" t="s">
        <v>161</v>
      </c>
      <c r="J5103" s="93"/>
      <c r="K5103" s="153"/>
      <c r="L5103" s="153"/>
      <c r="M5103" s="153"/>
      <c r="N5103" s="153"/>
      <c r="O5103" s="153"/>
      <c r="P5103" s="153"/>
      <c r="Q5103" s="153"/>
      <c r="R5103" s="153"/>
      <c r="S5103" s="153"/>
    </row>
    <row r="5104" spans="1:19" ht="37.5">
      <c r="A5104" s="277" t="s">
        <v>25424</v>
      </c>
      <c r="B5104" s="253" t="s">
        <v>400</v>
      </c>
      <c r="C5104" s="93" t="s">
        <v>13500</v>
      </c>
      <c r="D5104" s="93" t="s">
        <v>13501</v>
      </c>
      <c r="E5104" s="148">
        <f ca="1">IFERROR(__xludf.DUMMYFUNCTION(" VLOOKUP(A5184, IMPORTRANGE(""https://docs.google.com/spreadsheets/d/1fj_Bhi2XPL3siwIh4sx4VRLAe31yD50oKdj5UlRYW0c/"", ""Сводка!A:AA""), 5, FALSE)"),152)</f>
        <v>152</v>
      </c>
      <c r="F5104" s="148" t="s">
        <v>415</v>
      </c>
      <c r="G5104" s="147">
        <f ca="1">IFERROR(__xludf.DUMMYFUNCTION(" VLOOKUP(A5184, IMPORTRANGE(""https://docs.google.com/spreadsheets/d/1QNLbnkR_AongFt22vMfNzfpjZ0CjpI8QI-w0wBnYA1w/"", ""Инфа!A:AA""), 6, FALSE)"),2024)</f>
        <v>2024</v>
      </c>
      <c r="H5104" s="150">
        <v>14100</v>
      </c>
      <c r="I5104" s="156" t="s">
        <v>489</v>
      </c>
      <c r="J5104" s="93"/>
      <c r="K5104" s="153"/>
      <c r="L5104" s="153"/>
      <c r="M5104" s="153"/>
      <c r="N5104" s="153"/>
      <c r="O5104" s="153"/>
      <c r="P5104" s="153"/>
      <c r="Q5104" s="153"/>
      <c r="R5104" s="153"/>
      <c r="S5104" s="153"/>
    </row>
    <row r="5105" spans="1:19" ht="150">
      <c r="A5105" s="277" t="s">
        <v>25424</v>
      </c>
      <c r="B5105" s="253" t="s">
        <v>153</v>
      </c>
      <c r="C5105" s="93" t="s">
        <v>13502</v>
      </c>
      <c r="D5105" s="93" t="s">
        <v>13503</v>
      </c>
      <c r="E5105" s="148" t="e">
        <f>#REF!</f>
        <v>#REF!</v>
      </c>
      <c r="F5105" s="148" t="s">
        <v>26</v>
      </c>
      <c r="G5105" s="147">
        <f ca="1">IFERROR(__xludf.DUMMYFUNCTION(" VLOOKUP(A5185, IMPORTRANGE(""https://docs.google.com/spreadsheets/d/1QNLbnkR_AongFt22vMfNzfpjZ0CjpI8QI-w0wBnYA1w/"", ""Инфа!A:AA""), 6, FALSE)"),2024)</f>
        <v>2024</v>
      </c>
      <c r="H5105" s="150">
        <v>8200</v>
      </c>
      <c r="I5105" s="151" t="s">
        <v>67</v>
      </c>
      <c r="J5105" s="93" t="s">
        <v>13504</v>
      </c>
      <c r="K5105" s="153"/>
      <c r="L5105" s="153"/>
      <c r="M5105" s="153"/>
      <c r="N5105" s="153"/>
      <c r="O5105" s="153"/>
      <c r="P5105" s="153"/>
      <c r="Q5105" s="153"/>
      <c r="R5105" s="153"/>
      <c r="S5105" s="153"/>
    </row>
    <row r="5106" spans="1:19" ht="187.5">
      <c r="A5106" s="277" t="s">
        <v>25424</v>
      </c>
      <c r="B5106" s="253" t="s">
        <v>153</v>
      </c>
      <c r="C5106" s="93" t="s">
        <v>13505</v>
      </c>
      <c r="D5106" s="93" t="s">
        <v>13506</v>
      </c>
      <c r="E5106" s="148">
        <f ca="1">IFERROR(__xludf.DUMMYFUNCTION(" VLOOKUP(A5186, IMPORTRANGE(""https://docs.google.com/spreadsheets/d/1fj_Bhi2XPL3siwIh4sx4VRLAe31yD50oKdj5UlRYW0c/"", ""Сводка!A:AA""), 5, FALSE)"),180)</f>
        <v>180</v>
      </c>
      <c r="F5106" s="148" t="s">
        <v>3669</v>
      </c>
      <c r="G5106" s="147">
        <f ca="1">IFERROR(__xludf.DUMMYFUNCTION(" VLOOKUP(A5186, IMPORTRANGE(""https://docs.google.com/spreadsheets/d/1QNLbnkR_AongFt22vMfNzfpjZ0CjpI8QI-w0wBnYA1w/"", ""Инфа!A:AA""), 6, FALSE)"),2024)</f>
        <v>2024</v>
      </c>
      <c r="H5106" s="150">
        <v>15800</v>
      </c>
      <c r="I5106" s="151" t="s">
        <v>67</v>
      </c>
      <c r="J5106" s="93" t="s">
        <v>13507</v>
      </c>
      <c r="K5106" s="153"/>
      <c r="L5106" s="153"/>
      <c r="M5106" s="153"/>
      <c r="N5106" s="153"/>
      <c r="O5106" s="153"/>
      <c r="P5106" s="153"/>
      <c r="Q5106" s="153"/>
      <c r="R5106" s="153"/>
      <c r="S5106" s="153"/>
    </row>
    <row r="5107" spans="1:19" ht="187.5">
      <c r="A5107" s="277" t="s">
        <v>25424</v>
      </c>
      <c r="B5107" s="253" t="s">
        <v>153</v>
      </c>
      <c r="C5107" s="93" t="s">
        <v>13505</v>
      </c>
      <c r="D5107" s="93" t="s">
        <v>13508</v>
      </c>
      <c r="E5107" s="148">
        <f ca="1">IFERROR(__xludf.DUMMYFUNCTION(" VLOOKUP(A5187, IMPORTRANGE(""https://docs.google.com/spreadsheets/d/1fj_Bhi2XPL3siwIh4sx4VRLAe31yD50oKdj5UlRYW0c/"", ""Сводка!A:AA""), 5, FALSE)"),220)</f>
        <v>220</v>
      </c>
      <c r="F5107" s="148" t="s">
        <v>3669</v>
      </c>
      <c r="G5107" s="147">
        <f ca="1">IFERROR(__xludf.DUMMYFUNCTION(" VLOOKUP(A5187, IMPORTRANGE(""https://docs.google.com/spreadsheets/d/1QNLbnkR_AongFt22vMfNzfpjZ0CjpI8QI-w0wBnYA1w/"", ""Инфа!A:AA""), 6, FALSE)"),2024)</f>
        <v>2024</v>
      </c>
      <c r="H5107" s="150">
        <v>18200</v>
      </c>
      <c r="I5107" s="151" t="s">
        <v>67</v>
      </c>
      <c r="J5107" s="93" t="s">
        <v>13507</v>
      </c>
      <c r="K5107" s="153"/>
      <c r="L5107" s="153"/>
      <c r="M5107" s="153"/>
      <c r="N5107" s="153"/>
      <c r="O5107" s="153"/>
      <c r="P5107" s="153"/>
      <c r="Q5107" s="153"/>
      <c r="R5107" s="153"/>
      <c r="S5107" s="153"/>
    </row>
    <row r="5108" spans="1:19" ht="187.5">
      <c r="A5108" s="277" t="s">
        <v>25424</v>
      </c>
      <c r="B5108" s="253" t="s">
        <v>153</v>
      </c>
      <c r="C5108" s="93" t="s">
        <v>13505</v>
      </c>
      <c r="D5108" s="93" t="s">
        <v>13509</v>
      </c>
      <c r="E5108" s="148">
        <f ca="1">IFERROR(__xludf.DUMMYFUNCTION(" VLOOKUP(A5188, IMPORTRANGE(""https://docs.google.com/spreadsheets/d/1fj_Bhi2XPL3siwIh4sx4VRLAe31yD50oKdj5UlRYW0c/"", ""Сводка!A:AA""), 5, FALSE)"),120)</f>
        <v>120</v>
      </c>
      <c r="F5108" s="148" t="s">
        <v>3669</v>
      </c>
      <c r="G5108" s="147">
        <f ca="1">IFERROR(__xludf.DUMMYFUNCTION(" VLOOKUP(A5188, IMPORTRANGE(""https://docs.google.com/spreadsheets/d/1QNLbnkR_AongFt22vMfNzfpjZ0CjpI8QI-w0wBnYA1w/"", ""Инфа!A:AA""), 6, FALSE)"),2024)</f>
        <v>2024</v>
      </c>
      <c r="H5108" s="150">
        <v>12200</v>
      </c>
      <c r="I5108" s="151" t="s">
        <v>67</v>
      </c>
      <c r="J5108" s="93" t="s">
        <v>13507</v>
      </c>
      <c r="K5108" s="153"/>
      <c r="L5108" s="153"/>
      <c r="M5108" s="153"/>
      <c r="N5108" s="153"/>
      <c r="O5108" s="153"/>
      <c r="P5108" s="153"/>
      <c r="Q5108" s="153"/>
      <c r="R5108" s="153"/>
      <c r="S5108" s="153"/>
    </row>
    <row r="5109" spans="1:19" ht="37.5">
      <c r="A5109" s="277" t="s">
        <v>25424</v>
      </c>
      <c r="B5109" s="253" t="s">
        <v>153</v>
      </c>
      <c r="C5109" s="93" t="s">
        <v>13510</v>
      </c>
      <c r="D5109" s="93" t="s">
        <v>13511</v>
      </c>
      <c r="E5109" s="148">
        <f ca="1">IFERROR(__xludf.DUMMYFUNCTION(" VLOOKUP(A5189, IMPORTRANGE(""https://docs.google.com/spreadsheets/d/1fj_Bhi2XPL3siwIh4sx4VRLAe31yD50oKdj5UlRYW0c/"", ""Сводка!A:AA""), 5, FALSE)"),76)</f>
        <v>76</v>
      </c>
      <c r="F5109" s="148" t="s">
        <v>50</v>
      </c>
      <c r="G5109" s="147">
        <f ca="1">IFERROR(__xludf.DUMMYFUNCTION(" VLOOKUP(A5189, IMPORTRANGE(""https://docs.google.com/spreadsheets/d/1QNLbnkR_AongFt22vMfNzfpjZ0CjpI8QI-w0wBnYA1w/"", ""Инфа!A:AA""), 6, FALSE)"),2024)</f>
        <v>2024</v>
      </c>
      <c r="H5109" s="150">
        <v>7300</v>
      </c>
      <c r="I5109" s="151" t="s">
        <v>902</v>
      </c>
      <c r="J5109" s="93"/>
      <c r="K5109" s="153"/>
      <c r="L5109" s="153"/>
      <c r="M5109" s="153"/>
      <c r="N5109" s="153"/>
      <c r="O5109" s="153"/>
      <c r="P5109" s="153"/>
      <c r="Q5109" s="153"/>
      <c r="R5109" s="153"/>
      <c r="S5109" s="153"/>
    </row>
    <row r="5110" spans="1:19" ht="225">
      <c r="A5110" s="277" t="s">
        <v>25424</v>
      </c>
      <c r="B5110" s="253" t="s">
        <v>153</v>
      </c>
      <c r="C5110" s="93" t="s">
        <v>13512</v>
      </c>
      <c r="D5110" s="93" t="s">
        <v>13513</v>
      </c>
      <c r="E5110" s="148">
        <f ca="1">IFERROR(__xludf.DUMMYFUNCTION(" VLOOKUP(A5190, IMPORTRANGE(""https://docs.google.com/spreadsheets/d/1fj_Bhi2XPL3siwIh4sx4VRLAe31yD50oKdj5UlRYW0c/"", ""Сводка!A:AA""), 5, FALSE)"),128)</f>
        <v>128</v>
      </c>
      <c r="F5110" s="148" t="s">
        <v>50</v>
      </c>
      <c r="G5110" s="147">
        <f ca="1">IFERROR(__xludf.DUMMYFUNCTION(" VLOOKUP(A5190, IMPORTRANGE(""https://docs.google.com/spreadsheets/d/1QNLbnkR_AongFt22vMfNzfpjZ0CjpI8QI-w0wBnYA1w/"", ""Инфа!A:AA""), 6, FALSE)"),2024)</f>
        <v>2024</v>
      </c>
      <c r="H5110" s="150">
        <v>8800</v>
      </c>
      <c r="I5110" s="151" t="s">
        <v>146</v>
      </c>
      <c r="J5110" s="93" t="s">
        <v>13514</v>
      </c>
      <c r="K5110" s="153"/>
      <c r="L5110" s="153"/>
      <c r="M5110" s="153"/>
      <c r="N5110" s="153"/>
      <c r="O5110" s="153"/>
      <c r="P5110" s="153"/>
      <c r="Q5110" s="153"/>
      <c r="R5110" s="153"/>
      <c r="S5110" s="153"/>
    </row>
    <row r="5111" spans="1:19" ht="112.5">
      <c r="A5111" s="277" t="s">
        <v>25424</v>
      </c>
      <c r="B5111" s="253" t="s">
        <v>400</v>
      </c>
      <c r="C5111" s="93" t="s">
        <v>13515</v>
      </c>
      <c r="D5111" s="93" t="s">
        <v>13516</v>
      </c>
      <c r="E5111" s="148" t="e">
        <f>#REF!</f>
        <v>#REF!</v>
      </c>
      <c r="F5111" s="148" t="s">
        <v>108</v>
      </c>
      <c r="G5111" s="147">
        <f ca="1">IFERROR(__xludf.DUMMYFUNCTION(" VLOOKUP(A5191, IMPORTRANGE(""https://docs.google.com/spreadsheets/d/1QNLbnkR_AongFt22vMfNzfpjZ0CjpI8QI-w0wBnYA1w/"", ""Инфа!A:AA""), 6, FALSE)"),2024)</f>
        <v>2024</v>
      </c>
      <c r="H5111" s="150">
        <v>20100</v>
      </c>
      <c r="I5111" s="160" t="s">
        <v>1841</v>
      </c>
      <c r="J5111" s="93" t="s">
        <v>13517</v>
      </c>
      <c r="K5111" s="153"/>
      <c r="L5111" s="153"/>
      <c r="M5111" s="153"/>
      <c r="N5111" s="153"/>
      <c r="O5111" s="153"/>
      <c r="P5111" s="153"/>
      <c r="Q5111" s="153"/>
      <c r="R5111" s="153"/>
      <c r="S5111" s="153"/>
    </row>
    <row r="5112" spans="1:19" ht="225">
      <c r="A5112" s="277" t="s">
        <v>25424</v>
      </c>
      <c r="B5112" s="253" t="s">
        <v>153</v>
      </c>
      <c r="C5112" s="93" t="s">
        <v>13518</v>
      </c>
      <c r="D5112" s="93" t="s">
        <v>13519</v>
      </c>
      <c r="E5112" s="148">
        <f ca="1">IFERROR(__xludf.DUMMYFUNCTION(" VLOOKUP(A5192, IMPORTRANGE(""https://docs.google.com/spreadsheets/d/1fj_Bhi2XPL3siwIh4sx4VRLAe31yD50oKdj5UlRYW0c/"", ""Сводка!A:AA""), 5, FALSE)"),152)</f>
        <v>152</v>
      </c>
      <c r="F5112" s="148" t="s">
        <v>50</v>
      </c>
      <c r="G5112" s="147">
        <f ca="1">IFERROR(__xludf.DUMMYFUNCTION(" VLOOKUP(A5192, IMPORTRANGE(""https://docs.google.com/spreadsheets/d/1QNLbnkR_AongFt22vMfNzfpjZ0CjpI8QI-w0wBnYA1w/"", ""Инфа!A:AA""), 6, FALSE)"),2024)</f>
        <v>2024</v>
      </c>
      <c r="H5112" s="150">
        <v>9600</v>
      </c>
      <c r="I5112" s="151" t="s">
        <v>146</v>
      </c>
      <c r="J5112" s="93" t="s">
        <v>12075</v>
      </c>
      <c r="K5112" s="153"/>
      <c r="L5112" s="153"/>
      <c r="M5112" s="153"/>
      <c r="N5112" s="153"/>
      <c r="O5112" s="153"/>
      <c r="P5112" s="153"/>
      <c r="Q5112" s="153"/>
      <c r="R5112" s="153"/>
      <c r="S5112" s="153"/>
    </row>
    <row r="5113" spans="1:19" ht="112.5">
      <c r="A5113" s="277" t="s">
        <v>25424</v>
      </c>
      <c r="B5113" s="253" t="s">
        <v>153</v>
      </c>
      <c r="C5113" s="93" t="s">
        <v>13520</v>
      </c>
      <c r="D5113" s="93" t="s">
        <v>13521</v>
      </c>
      <c r="E5113" s="148">
        <f ca="1">IFERROR(__xludf.DUMMYFUNCTION(" VLOOKUP(A5193, IMPORTRANGE(""https://docs.google.com/spreadsheets/d/1fj_Bhi2XPL3siwIh4sx4VRLAe31yD50oKdj5UlRYW0c/"", ""Сводка!A:AA""), 5, FALSE)"),84)</f>
        <v>84</v>
      </c>
      <c r="F5113" s="148" t="s">
        <v>1291</v>
      </c>
      <c r="G5113" s="147">
        <f ca="1">IFERROR(__xludf.DUMMYFUNCTION(" VLOOKUP(A5193, IMPORTRANGE(""https://docs.google.com/spreadsheets/d/1QNLbnkR_AongFt22vMfNzfpjZ0CjpI8QI-w0wBnYA1w/"", ""Инфа!A:AA""), 6, FALSE)"),2024)</f>
        <v>2024</v>
      </c>
      <c r="H5113" s="150">
        <v>7500</v>
      </c>
      <c r="I5113" s="156" t="s">
        <v>554</v>
      </c>
      <c r="J5113" s="93" t="s">
        <v>13522</v>
      </c>
      <c r="K5113" s="153"/>
      <c r="L5113" s="153"/>
      <c r="M5113" s="153"/>
      <c r="N5113" s="153"/>
      <c r="O5113" s="153"/>
      <c r="P5113" s="153"/>
      <c r="Q5113" s="153"/>
      <c r="R5113" s="153"/>
      <c r="S5113" s="153"/>
    </row>
    <row r="5114" spans="1:19" ht="243.75">
      <c r="A5114" s="277" t="s">
        <v>25424</v>
      </c>
      <c r="B5114" s="253" t="s">
        <v>153</v>
      </c>
      <c r="C5114" s="93" t="s">
        <v>13523</v>
      </c>
      <c r="D5114" s="93" t="s">
        <v>13524</v>
      </c>
      <c r="E5114" s="148">
        <f ca="1">IFERROR(__xludf.DUMMYFUNCTION(" VLOOKUP(A5194, IMPORTRANGE(""https://docs.google.com/spreadsheets/d/1fj_Bhi2XPL3siwIh4sx4VRLAe31yD50oKdj5UlRYW0c/"", ""Сводка!A:AA""), 5, FALSE)"),112)</f>
        <v>112</v>
      </c>
      <c r="F5114" s="148" t="s">
        <v>108</v>
      </c>
      <c r="G5114" s="147">
        <f ca="1">IFERROR(__xludf.DUMMYFUNCTION(" VLOOKUP(A5194, IMPORTRANGE(""https://docs.google.com/spreadsheets/d/1QNLbnkR_AongFt22vMfNzfpjZ0CjpI8QI-w0wBnYA1w/"", ""Инфа!A:AA""), 6, FALSE)"),2024)</f>
        <v>2024</v>
      </c>
      <c r="H5114" s="150">
        <v>11700</v>
      </c>
      <c r="I5114" s="151" t="s">
        <v>1196</v>
      </c>
      <c r="J5114" s="93" t="s">
        <v>13525</v>
      </c>
      <c r="K5114" s="153"/>
      <c r="L5114" s="153"/>
      <c r="M5114" s="153"/>
      <c r="N5114" s="153"/>
      <c r="O5114" s="153"/>
      <c r="P5114" s="153"/>
      <c r="Q5114" s="153"/>
      <c r="R5114" s="153"/>
      <c r="S5114" s="153"/>
    </row>
    <row r="5115" spans="1:19" ht="243.75">
      <c r="A5115" s="277" t="s">
        <v>25424</v>
      </c>
      <c r="B5115" s="253" t="s">
        <v>153</v>
      </c>
      <c r="C5115" s="93" t="s">
        <v>13526</v>
      </c>
      <c r="D5115" s="93" t="s">
        <v>13527</v>
      </c>
      <c r="E5115" s="148">
        <f ca="1">IFERROR(__xludf.DUMMYFUNCTION(" VLOOKUP(A5195, IMPORTRANGE(""https://docs.google.com/spreadsheets/d/1fj_Bhi2XPL3siwIh4sx4VRLAe31yD50oKdj5UlRYW0c/"", ""Сводка!A:AA""), 5, FALSE)"),252)</f>
        <v>252</v>
      </c>
      <c r="F5115" s="148" t="s">
        <v>108</v>
      </c>
      <c r="G5115" s="147">
        <f ca="1">IFERROR(__xludf.DUMMYFUNCTION(" VLOOKUP(A5195, IMPORTRANGE(""https://docs.google.com/spreadsheets/d/1QNLbnkR_AongFt22vMfNzfpjZ0CjpI8QI-w0wBnYA1w/"", ""Инфа!A:AA""), 6, FALSE)"),2024)</f>
        <v>2024</v>
      </c>
      <c r="H5115" s="150">
        <v>12600</v>
      </c>
      <c r="I5115" s="156" t="s">
        <v>6015</v>
      </c>
      <c r="J5115" s="93" t="s">
        <v>13528</v>
      </c>
      <c r="K5115" s="153"/>
      <c r="L5115" s="153"/>
      <c r="M5115" s="153"/>
      <c r="N5115" s="153"/>
      <c r="O5115" s="153"/>
      <c r="P5115" s="153"/>
      <c r="Q5115" s="153"/>
      <c r="R5115" s="153"/>
      <c r="S5115" s="153"/>
    </row>
    <row r="5116" spans="1:19" ht="56.25">
      <c r="A5116" s="277" t="s">
        <v>25424</v>
      </c>
      <c r="B5116" s="253" t="s">
        <v>153</v>
      </c>
      <c r="C5116" s="93" t="s">
        <v>13529</v>
      </c>
      <c r="D5116" s="93" t="s">
        <v>13530</v>
      </c>
      <c r="E5116" s="148">
        <f ca="1">IFERROR(__xludf.DUMMYFUNCTION(" VLOOKUP(A5196, IMPORTRANGE(""https://docs.google.com/spreadsheets/d/1fj_Bhi2XPL3siwIh4sx4VRLAe31yD50oKdj5UlRYW0c/"", ""Сводка!A:AA""), 5, FALSE)"),180)</f>
        <v>180</v>
      </c>
      <c r="F5116" s="148" t="s">
        <v>50</v>
      </c>
      <c r="G5116" s="147">
        <f ca="1">IFERROR(__xludf.DUMMYFUNCTION(" VLOOKUP(A5196, IMPORTRANGE(""https://docs.google.com/spreadsheets/d/1QNLbnkR_AongFt22vMfNzfpjZ0CjpI8QI-w0wBnYA1w/"", ""Инфа!A:AA""), 6, FALSE)"),2024)</f>
        <v>2024</v>
      </c>
      <c r="H5116" s="150">
        <v>15800</v>
      </c>
      <c r="I5116" s="151" t="s">
        <v>246</v>
      </c>
      <c r="J5116" s="93"/>
      <c r="K5116" s="153"/>
      <c r="L5116" s="153"/>
      <c r="M5116" s="153"/>
      <c r="N5116" s="153"/>
      <c r="O5116" s="153"/>
      <c r="P5116" s="153"/>
      <c r="Q5116" s="153"/>
      <c r="R5116" s="153"/>
      <c r="S5116" s="153"/>
    </row>
    <row r="5117" spans="1:19" ht="93.75">
      <c r="A5117" s="277" t="s">
        <v>25424</v>
      </c>
      <c r="B5117" s="253" t="s">
        <v>23</v>
      </c>
      <c r="C5117" s="93" t="s">
        <v>13531</v>
      </c>
      <c r="D5117" s="93" t="s">
        <v>13532</v>
      </c>
      <c r="E5117" s="148">
        <f ca="1">IFERROR(__xludf.DUMMYFUNCTION(" VLOOKUP(A5197, IMPORTRANGE(""https://docs.google.com/spreadsheets/d/1fj_Bhi2XPL3siwIh4sx4VRLAe31yD50oKdj5UlRYW0c/"", ""Сводка!A:AA""), 5, FALSE)"),412)</f>
        <v>412</v>
      </c>
      <c r="F5117" s="148" t="s">
        <v>46</v>
      </c>
      <c r="G5117" s="147">
        <f ca="1">IFERROR(__xludf.DUMMYFUNCTION(" VLOOKUP(A5197, IMPORTRANGE(""https://docs.google.com/spreadsheets/d/1QNLbnkR_AongFt22vMfNzfpjZ0CjpI8QI-w0wBnYA1w/"", ""Инфа!A:AA""), 6, FALSE)"),2024)</f>
        <v>2024</v>
      </c>
      <c r="H5117" s="154">
        <v>38600</v>
      </c>
      <c r="I5117" s="151" t="s">
        <v>1996</v>
      </c>
      <c r="J5117" s="93" t="s">
        <v>13533</v>
      </c>
      <c r="K5117" s="153"/>
      <c r="L5117" s="153"/>
      <c r="M5117" s="153"/>
      <c r="N5117" s="153"/>
      <c r="O5117" s="153"/>
      <c r="P5117" s="153"/>
      <c r="Q5117" s="153"/>
      <c r="R5117" s="153"/>
      <c r="S5117" s="153"/>
    </row>
    <row r="5118" spans="1:19" ht="75">
      <c r="A5118" s="277" t="s">
        <v>25424</v>
      </c>
      <c r="B5118" s="253" t="s">
        <v>400</v>
      </c>
      <c r="C5118" s="93" t="s">
        <v>13534</v>
      </c>
      <c r="D5118" s="93" t="s">
        <v>13535</v>
      </c>
      <c r="E5118" s="148">
        <f ca="1">IFERROR(__xludf.DUMMYFUNCTION(" VLOOKUP(A5198, IMPORTRANGE(""https://docs.google.com/spreadsheets/d/1fj_Bhi2XPL3siwIh4sx4VRLAe31yD50oKdj5UlRYW0c/"", ""Сводка!A:AA""), 5, FALSE)"),232)</f>
        <v>232</v>
      </c>
      <c r="F5118" s="148" t="s">
        <v>415</v>
      </c>
      <c r="G5118" s="147">
        <f ca="1">IFERROR(__xludf.DUMMYFUNCTION(" VLOOKUP(A5198, IMPORTRANGE(""https://docs.google.com/spreadsheets/d/1QNLbnkR_AongFt22vMfNzfpjZ0CjpI8QI-w0wBnYA1w/"", ""Инфа!A:AA""), 6, FALSE)"),2024)</f>
        <v>2024</v>
      </c>
      <c r="H5118" s="150">
        <v>12000</v>
      </c>
      <c r="I5118" s="151" t="s">
        <v>416</v>
      </c>
      <c r="J5118" s="93" t="s">
        <v>13536</v>
      </c>
      <c r="K5118" s="153"/>
      <c r="L5118" s="153"/>
      <c r="M5118" s="153"/>
      <c r="N5118" s="153"/>
      <c r="O5118" s="153"/>
      <c r="P5118" s="153"/>
      <c r="Q5118" s="153"/>
      <c r="R5118" s="153"/>
      <c r="S5118" s="153"/>
    </row>
    <row r="5119" spans="1:19" ht="112.5">
      <c r="A5119" s="277" t="s">
        <v>25424</v>
      </c>
      <c r="B5119" s="253" t="s">
        <v>400</v>
      </c>
      <c r="C5119" s="93" t="s">
        <v>2611</v>
      </c>
      <c r="D5119" s="93" t="s">
        <v>13537</v>
      </c>
      <c r="E5119" s="148">
        <f ca="1">IFERROR(__xludf.DUMMYFUNCTION(" VLOOKUP(A5199, IMPORTRANGE(""https://docs.google.com/spreadsheets/d/1fj_Bhi2XPL3siwIh4sx4VRLAe31yD50oKdj5UlRYW0c/"", ""Сводка!A:AA""), 5, FALSE)"),152)</f>
        <v>152</v>
      </c>
      <c r="F5119" s="148" t="s">
        <v>415</v>
      </c>
      <c r="G5119" s="147">
        <f ca="1">IFERROR(__xludf.DUMMYFUNCTION(" VLOOKUP(A5199, IMPORTRANGE(""https://docs.google.com/spreadsheets/d/1QNLbnkR_AongFt22vMfNzfpjZ0CjpI8QI-w0wBnYA1w/"", ""Инфа!A:AA""), 6, FALSE)"),2024)</f>
        <v>2024</v>
      </c>
      <c r="H5119" s="150">
        <v>14100</v>
      </c>
      <c r="I5119" s="151" t="s">
        <v>416</v>
      </c>
      <c r="J5119" s="93" t="s">
        <v>13538</v>
      </c>
      <c r="K5119" s="153"/>
      <c r="L5119" s="153"/>
      <c r="M5119" s="153"/>
      <c r="N5119" s="153"/>
      <c r="O5119" s="153"/>
      <c r="P5119" s="153"/>
      <c r="Q5119" s="153"/>
      <c r="R5119" s="153"/>
      <c r="S5119" s="153"/>
    </row>
    <row r="5120" spans="1:19" ht="93.75">
      <c r="A5120" s="277" t="s">
        <v>25424</v>
      </c>
      <c r="B5120" s="253" t="s">
        <v>153</v>
      </c>
      <c r="C5120" s="93" t="s">
        <v>2611</v>
      </c>
      <c r="D5120" s="93" t="s">
        <v>13539</v>
      </c>
      <c r="E5120" s="148">
        <f ca="1">IFERROR(__xludf.DUMMYFUNCTION(" VLOOKUP(A5200, IMPORTRANGE(""https://docs.google.com/spreadsheets/d/1fj_Bhi2XPL3siwIh4sx4VRLAe31yD50oKdj5UlRYW0c/"", ""Сводка!A:AA""), 5, FALSE)"),152)</f>
        <v>152</v>
      </c>
      <c r="F5120" s="148" t="s">
        <v>415</v>
      </c>
      <c r="G5120" s="147">
        <f ca="1">IFERROR(__xludf.DUMMYFUNCTION(" VLOOKUP(A5200, IMPORTRANGE(""https://docs.google.com/spreadsheets/d/1QNLbnkR_AongFt22vMfNzfpjZ0CjpI8QI-w0wBnYA1w/"", ""Инфа!A:AA""), 6, FALSE)"),2024)</f>
        <v>2024</v>
      </c>
      <c r="H5120" s="150">
        <v>14100</v>
      </c>
      <c r="I5120" s="151" t="s">
        <v>416</v>
      </c>
      <c r="J5120" s="93" t="s">
        <v>13540</v>
      </c>
      <c r="K5120" s="153"/>
      <c r="L5120" s="153"/>
      <c r="M5120" s="153"/>
      <c r="N5120" s="153"/>
      <c r="O5120" s="153"/>
      <c r="P5120" s="153"/>
      <c r="Q5120" s="153"/>
      <c r="R5120" s="153"/>
      <c r="S5120" s="153"/>
    </row>
    <row r="5121" spans="1:19" ht="93.75">
      <c r="A5121" s="277" t="s">
        <v>25424</v>
      </c>
      <c r="B5121" s="253" t="s">
        <v>153</v>
      </c>
      <c r="C5121" s="93" t="s">
        <v>13541</v>
      </c>
      <c r="D5121" s="93" t="s">
        <v>13542</v>
      </c>
      <c r="E5121" s="148">
        <f ca="1">IFERROR(__xludf.DUMMYFUNCTION(" VLOOKUP(A5201, IMPORTRANGE(""https://docs.google.com/spreadsheets/d/1fj_Bhi2XPL3siwIh4sx4VRLAe31yD50oKdj5UlRYW0c/"", ""Сводка!A:AA""), 5, FALSE)"),120)</f>
        <v>120</v>
      </c>
      <c r="F5121" s="148" t="s">
        <v>507</v>
      </c>
      <c r="G5121" s="147">
        <f ca="1">IFERROR(__xludf.DUMMYFUNCTION(" VLOOKUP(A5201, IMPORTRANGE(""https://docs.google.com/spreadsheets/d/1QNLbnkR_AongFt22vMfNzfpjZ0CjpI8QI-w0wBnYA1w/"", ""Инфа!A:AA""), 6, FALSE)"),2024)</f>
        <v>2024</v>
      </c>
      <c r="H5121" s="150">
        <v>8600</v>
      </c>
      <c r="I5121" s="151" t="s">
        <v>416</v>
      </c>
      <c r="J5121" s="93" t="s">
        <v>13543</v>
      </c>
      <c r="K5121" s="153"/>
      <c r="L5121" s="153"/>
      <c r="M5121" s="153"/>
      <c r="N5121" s="153"/>
      <c r="O5121" s="153"/>
      <c r="P5121" s="153"/>
      <c r="Q5121" s="153"/>
      <c r="R5121" s="153"/>
      <c r="S5121" s="153"/>
    </row>
    <row r="5122" spans="1:19" ht="243.75">
      <c r="A5122" s="277" t="s">
        <v>25424</v>
      </c>
      <c r="B5122" s="253" t="s">
        <v>400</v>
      </c>
      <c r="C5122" s="93" t="s">
        <v>3660</v>
      </c>
      <c r="D5122" s="93" t="s">
        <v>13544</v>
      </c>
      <c r="E5122" s="148">
        <f ca="1">IFERROR(__xludf.DUMMYFUNCTION(" VLOOKUP(A5202, IMPORTRANGE(""https://docs.google.com/spreadsheets/d/1fj_Bhi2XPL3siwIh4sx4VRLAe31yD50oKdj5UlRYW0c/"", ""Сводка!A:AA""), 5, FALSE)"),132)</f>
        <v>132</v>
      </c>
      <c r="F5122" s="148" t="s">
        <v>415</v>
      </c>
      <c r="G5122" s="147">
        <f ca="1">IFERROR(__xludf.DUMMYFUNCTION(" VLOOKUP(A5202, IMPORTRANGE(""https://docs.google.com/spreadsheets/d/1QNLbnkR_AongFt22vMfNzfpjZ0CjpI8QI-w0wBnYA1w/"", ""Инфа!A:AA""), 6, FALSE)"),2024)</f>
        <v>2024</v>
      </c>
      <c r="H5122" s="150">
        <v>12900</v>
      </c>
      <c r="I5122" s="151" t="s">
        <v>13545</v>
      </c>
      <c r="J5122" s="93" t="s">
        <v>13546</v>
      </c>
      <c r="K5122" s="153"/>
      <c r="L5122" s="153"/>
      <c r="M5122" s="153"/>
      <c r="N5122" s="153"/>
      <c r="O5122" s="153"/>
      <c r="P5122" s="153"/>
      <c r="Q5122" s="153"/>
      <c r="R5122" s="153"/>
      <c r="S5122" s="153"/>
    </row>
    <row r="5123" spans="1:19" ht="75">
      <c r="A5123" s="277" t="s">
        <v>25424</v>
      </c>
      <c r="B5123" s="253" t="s">
        <v>400</v>
      </c>
      <c r="C5123" s="93" t="s">
        <v>13547</v>
      </c>
      <c r="D5123" s="93" t="s">
        <v>13548</v>
      </c>
      <c r="E5123" s="148">
        <f ca="1">IFERROR(__xludf.DUMMYFUNCTION(" VLOOKUP(A5203, IMPORTRANGE(""https://docs.google.com/spreadsheets/d/1fj_Bhi2XPL3siwIh4sx4VRLAe31yD50oKdj5UlRYW0c/"", ""Сводка!A:AA""), 5, FALSE)"),228)</f>
        <v>228</v>
      </c>
      <c r="F5123" s="148" t="s">
        <v>1552</v>
      </c>
      <c r="G5123" s="147">
        <f ca="1">IFERROR(__xludf.DUMMYFUNCTION(" VLOOKUP(A5203, IMPORTRANGE(""https://docs.google.com/spreadsheets/d/1QNLbnkR_AongFt22vMfNzfpjZ0CjpI8QI-w0wBnYA1w/"", ""Инфа!A:AA""), 6, FALSE)"),2024)</f>
        <v>2024</v>
      </c>
      <c r="H5123" s="150">
        <v>18700</v>
      </c>
      <c r="I5123" s="151" t="s">
        <v>18</v>
      </c>
      <c r="J5123" s="93" t="s">
        <v>13549</v>
      </c>
      <c r="K5123" s="153"/>
      <c r="L5123" s="153"/>
      <c r="M5123" s="153"/>
      <c r="N5123" s="153"/>
      <c r="O5123" s="153"/>
      <c r="P5123" s="153"/>
      <c r="Q5123" s="153"/>
      <c r="R5123" s="153"/>
      <c r="S5123" s="153"/>
    </row>
    <row r="5124" spans="1:19" ht="131.25">
      <c r="A5124" s="277" t="s">
        <v>25424</v>
      </c>
      <c r="B5124" s="253" t="s">
        <v>400</v>
      </c>
      <c r="C5124" s="93" t="s">
        <v>13550</v>
      </c>
      <c r="D5124" s="93" t="s">
        <v>10450</v>
      </c>
      <c r="E5124" s="148">
        <f ca="1">IFERROR(__xludf.DUMMYFUNCTION(" VLOOKUP(A5204, IMPORTRANGE(""https://docs.google.com/spreadsheets/d/1fj_Bhi2XPL3siwIh4sx4VRLAe31yD50oKdj5UlRYW0c/"", ""Сводка!A:AA""), 5, FALSE)"),240)</f>
        <v>240</v>
      </c>
      <c r="F5124" s="148" t="s">
        <v>415</v>
      </c>
      <c r="G5124" s="147">
        <f ca="1">IFERROR(__xludf.DUMMYFUNCTION(" VLOOKUP(A5204, IMPORTRANGE(""https://docs.google.com/spreadsheets/d/1QNLbnkR_AongFt22vMfNzfpjZ0CjpI8QI-w0wBnYA1w/"", ""Инфа!A:AA""), 6, FALSE)"),2024)</f>
        <v>2024</v>
      </c>
      <c r="H5124" s="150">
        <v>12200</v>
      </c>
      <c r="I5124" s="151" t="s">
        <v>274</v>
      </c>
      <c r="J5124" s="93" t="s">
        <v>13551</v>
      </c>
      <c r="K5124" s="153"/>
      <c r="L5124" s="153"/>
      <c r="M5124" s="153"/>
      <c r="N5124" s="153"/>
      <c r="O5124" s="153"/>
      <c r="P5124" s="153"/>
      <c r="Q5124" s="153"/>
      <c r="R5124" s="153"/>
      <c r="S5124" s="153"/>
    </row>
    <row r="5125" spans="1:19" ht="131.25">
      <c r="A5125" s="277" t="s">
        <v>25424</v>
      </c>
      <c r="B5125" s="253" t="s">
        <v>153</v>
      </c>
      <c r="C5125" s="93" t="s">
        <v>13550</v>
      </c>
      <c r="D5125" s="93" t="s">
        <v>1976</v>
      </c>
      <c r="E5125" s="148">
        <f ca="1">IFERROR(__xludf.DUMMYFUNCTION(" VLOOKUP(A5205, IMPORTRANGE(""https://docs.google.com/spreadsheets/d/1fj_Bhi2XPL3siwIh4sx4VRLAe31yD50oKdj5UlRYW0c/"", ""Сводка!A:AA""), 5, FALSE)"),264)</f>
        <v>264</v>
      </c>
      <c r="F5125" s="148" t="s">
        <v>415</v>
      </c>
      <c r="G5125" s="147">
        <f ca="1">IFERROR(__xludf.DUMMYFUNCTION(" VLOOKUP(A5205, IMPORTRANGE(""https://docs.google.com/spreadsheets/d/1QNLbnkR_AongFt22vMfNzfpjZ0CjpI8QI-w0wBnYA1w/"", ""Инфа!A:AA""), 6, FALSE)"),2024)</f>
        <v>2024</v>
      </c>
      <c r="H5125" s="150">
        <v>12900</v>
      </c>
      <c r="I5125" s="151" t="s">
        <v>274</v>
      </c>
      <c r="J5125" s="93" t="s">
        <v>13552</v>
      </c>
      <c r="K5125" s="153"/>
      <c r="L5125" s="153"/>
      <c r="M5125" s="153"/>
      <c r="N5125" s="153"/>
      <c r="O5125" s="153"/>
      <c r="P5125" s="153"/>
      <c r="Q5125" s="153"/>
      <c r="R5125" s="153"/>
      <c r="S5125" s="153"/>
    </row>
    <row r="5126" spans="1:19" ht="150">
      <c r="A5126" s="277" t="s">
        <v>25424</v>
      </c>
      <c r="B5126" s="253" t="s">
        <v>153</v>
      </c>
      <c r="C5126" s="93" t="s">
        <v>13550</v>
      </c>
      <c r="D5126" s="93" t="s">
        <v>13553</v>
      </c>
      <c r="E5126" s="148">
        <f ca="1">IFERROR(__xludf.DUMMYFUNCTION(" VLOOKUP(A5206, IMPORTRANGE(""https://docs.google.com/spreadsheets/d/1fj_Bhi2XPL3siwIh4sx4VRLAe31yD50oKdj5UlRYW0c/"", ""Сводка!A:AA""), 5, FALSE)"),100)</f>
        <v>100</v>
      </c>
      <c r="F5126" s="148" t="s">
        <v>415</v>
      </c>
      <c r="G5126" s="147">
        <f ca="1">IFERROR(__xludf.DUMMYFUNCTION(" VLOOKUP(A5206, IMPORTRANGE(""https://docs.google.com/spreadsheets/d/1QNLbnkR_AongFt22vMfNzfpjZ0CjpI8QI-w0wBnYA1w/"", ""Инфа!A:AA""), 6, FALSE)"),2024)</f>
        <v>2024</v>
      </c>
      <c r="H5126" s="150">
        <v>8000</v>
      </c>
      <c r="I5126" s="151" t="s">
        <v>274</v>
      </c>
      <c r="J5126" s="93" t="s">
        <v>13554</v>
      </c>
      <c r="K5126" s="153"/>
      <c r="L5126" s="153"/>
      <c r="M5126" s="153"/>
      <c r="N5126" s="153"/>
      <c r="O5126" s="153"/>
      <c r="P5126" s="153"/>
      <c r="Q5126" s="153"/>
      <c r="R5126" s="153"/>
      <c r="S5126" s="153"/>
    </row>
    <row r="5127" spans="1:19" ht="56.25">
      <c r="A5127" s="277" t="s">
        <v>25424</v>
      </c>
      <c r="B5127" s="253" t="s">
        <v>400</v>
      </c>
      <c r="C5127" s="96" t="s">
        <v>13555</v>
      </c>
      <c r="D5127" s="96" t="s">
        <v>13556</v>
      </c>
      <c r="E5127" s="148">
        <f ca="1">IFERROR(__xludf.DUMMYFUNCTION(" VLOOKUP(A5207, IMPORTRANGE(""https://docs.google.com/spreadsheets/d/1fj_Bhi2XPL3siwIh4sx4VRLAe31yD50oKdj5UlRYW0c/"", ""Сводка!A:AA""), 5, FALSE)"),208)</f>
        <v>208</v>
      </c>
      <c r="F5127" s="165" t="s">
        <v>415</v>
      </c>
      <c r="G5127" s="147">
        <f ca="1">IFERROR(__xludf.DUMMYFUNCTION(" VLOOKUP(A5207, IMPORTRANGE(""https://docs.google.com/spreadsheets/d/1QNLbnkR_AongFt22vMfNzfpjZ0CjpI8QI-w0wBnYA1w/"", ""Инфа!A:AA""), 6, FALSE)"),2024)</f>
        <v>2024</v>
      </c>
      <c r="H5127" s="150">
        <v>14600</v>
      </c>
      <c r="I5127" s="156" t="s">
        <v>6015</v>
      </c>
      <c r="J5127" s="93" t="s">
        <v>13557</v>
      </c>
      <c r="K5127" s="153"/>
      <c r="L5127" s="153"/>
      <c r="M5127" s="153"/>
      <c r="N5127" s="153"/>
      <c r="O5127" s="153"/>
      <c r="P5127" s="153"/>
      <c r="Q5127" s="153"/>
      <c r="R5127" s="153"/>
      <c r="S5127" s="153"/>
    </row>
    <row r="5128" spans="1:19" ht="75">
      <c r="A5128" s="277" t="s">
        <v>25424</v>
      </c>
      <c r="B5128" s="253" t="s">
        <v>153</v>
      </c>
      <c r="C5128" s="93" t="s">
        <v>13558</v>
      </c>
      <c r="D5128" s="93" t="s">
        <v>13559</v>
      </c>
      <c r="E5128" s="148">
        <f ca="1">IFERROR(__xludf.DUMMYFUNCTION(" VLOOKUP(A5208, IMPORTRANGE(""https://docs.google.com/spreadsheets/d/1fj_Bhi2XPL3siwIh4sx4VRLAe31yD50oKdj5UlRYW0c/"", ""Сводка!A:AA""), 5, FALSE)"),212)</f>
        <v>212</v>
      </c>
      <c r="F5128" s="148" t="s">
        <v>456</v>
      </c>
      <c r="G5128" s="147">
        <f ca="1">IFERROR(__xludf.DUMMYFUNCTION(" VLOOKUP(A5208, IMPORTRANGE(""https://docs.google.com/spreadsheets/d/1QNLbnkR_AongFt22vMfNzfpjZ0CjpI8QI-w0wBnYA1w/"", ""Инфа!A:AA""), 6, FALSE)"),2024)</f>
        <v>2024</v>
      </c>
      <c r="H5128" s="150">
        <v>14800</v>
      </c>
      <c r="I5128" s="151" t="s">
        <v>246</v>
      </c>
      <c r="J5128" s="93" t="s">
        <v>13560</v>
      </c>
      <c r="K5128" s="153"/>
      <c r="L5128" s="153"/>
      <c r="M5128" s="153"/>
      <c r="N5128" s="153"/>
      <c r="O5128" s="153"/>
      <c r="P5128" s="153"/>
      <c r="Q5128" s="153"/>
      <c r="R5128" s="153"/>
      <c r="S5128" s="153"/>
    </row>
    <row r="5129" spans="1:19" ht="225">
      <c r="A5129" s="277" t="s">
        <v>25424</v>
      </c>
      <c r="B5129" s="253" t="s">
        <v>153</v>
      </c>
      <c r="C5129" s="93" t="s">
        <v>13561</v>
      </c>
      <c r="D5129" s="93" t="s">
        <v>13562</v>
      </c>
      <c r="E5129" s="148">
        <f ca="1">IFERROR(__xludf.DUMMYFUNCTION(" VLOOKUP(A5209, IMPORTRANGE(""https://docs.google.com/spreadsheets/d/1fj_Bhi2XPL3siwIh4sx4VRLAe31yD50oKdj5UlRYW0c/"", ""Сводка!A:AA""), 5, FALSE)"),296)</f>
        <v>296</v>
      </c>
      <c r="F5129" s="148" t="s">
        <v>266</v>
      </c>
      <c r="G5129" s="147">
        <f ca="1">IFERROR(__xludf.DUMMYFUNCTION(" VLOOKUP(A5209, IMPORTRANGE(""https://docs.google.com/spreadsheets/d/1QNLbnkR_AongFt22vMfNzfpjZ0CjpI8QI-w0wBnYA1w/"", ""Инфа!A:AA""), 6, FALSE)"),2024)</f>
        <v>2024</v>
      </c>
      <c r="H5129" s="150">
        <v>13900</v>
      </c>
      <c r="I5129" s="151" t="s">
        <v>246</v>
      </c>
      <c r="J5129" s="93" t="s">
        <v>13563</v>
      </c>
      <c r="K5129" s="153"/>
      <c r="L5129" s="153"/>
      <c r="M5129" s="153"/>
      <c r="N5129" s="153"/>
      <c r="O5129" s="153"/>
      <c r="P5129" s="153"/>
      <c r="Q5129" s="153"/>
      <c r="R5129" s="153"/>
      <c r="S5129" s="153"/>
    </row>
    <row r="5130" spans="1:19" ht="150">
      <c r="A5130" s="277" t="s">
        <v>25424</v>
      </c>
      <c r="B5130" s="253" t="s">
        <v>153</v>
      </c>
      <c r="C5130" s="93" t="s">
        <v>13564</v>
      </c>
      <c r="D5130" s="93" t="s">
        <v>7005</v>
      </c>
      <c r="E5130" s="148">
        <f ca="1">IFERROR(__xludf.DUMMYFUNCTION(" VLOOKUP(A5210, IMPORTRANGE(""https://docs.google.com/spreadsheets/d/1fj_Bhi2XPL3siwIh4sx4VRLAe31yD50oKdj5UlRYW0c/"", ""Сводка!A:AA""), 5, FALSE)"),300)</f>
        <v>300</v>
      </c>
      <c r="F5130" s="148" t="s">
        <v>266</v>
      </c>
      <c r="G5130" s="147">
        <f ca="1">IFERROR(__xludf.DUMMYFUNCTION(" VLOOKUP(A5210, IMPORTRANGE(""https://docs.google.com/spreadsheets/d/1QNLbnkR_AongFt22vMfNzfpjZ0CjpI8QI-w0wBnYA1w/"", ""Инфа!A:AA""), 6, FALSE)"),2024)</f>
        <v>2024</v>
      </c>
      <c r="H5130" s="150">
        <v>14000</v>
      </c>
      <c r="I5130" s="151" t="s">
        <v>246</v>
      </c>
      <c r="J5130" s="93" t="s">
        <v>13565</v>
      </c>
      <c r="K5130" s="153"/>
      <c r="L5130" s="153"/>
      <c r="M5130" s="153"/>
      <c r="N5130" s="153"/>
      <c r="O5130" s="153"/>
      <c r="P5130" s="153"/>
      <c r="Q5130" s="153"/>
      <c r="R5130" s="153"/>
      <c r="S5130" s="153"/>
    </row>
    <row r="5131" spans="1:19" ht="112.5">
      <c r="A5131" s="277" t="s">
        <v>25424</v>
      </c>
      <c r="B5131" s="253" t="s">
        <v>153</v>
      </c>
      <c r="C5131" s="93" t="s">
        <v>13566</v>
      </c>
      <c r="D5131" s="93" t="s">
        <v>13567</v>
      </c>
      <c r="E5131" s="148">
        <f ca="1">IFERROR(__xludf.DUMMYFUNCTION(" VLOOKUP(A5211, IMPORTRANGE(""https://docs.google.com/spreadsheets/d/1fj_Bhi2XPL3siwIh4sx4VRLAe31yD50oKdj5UlRYW0c/"", ""Сводка!A:AA""), 5, FALSE)"),172)</f>
        <v>172</v>
      </c>
      <c r="F5131" s="148" t="s">
        <v>59</v>
      </c>
      <c r="G5131" s="147">
        <f ca="1">IFERROR(__xludf.DUMMYFUNCTION(" VLOOKUP(A5211, IMPORTRANGE(""https://docs.google.com/spreadsheets/d/1QNLbnkR_AongFt22vMfNzfpjZ0CjpI8QI-w0wBnYA1w/"", ""Инфа!A:AA""), 6, FALSE)"),2024)</f>
        <v>2024</v>
      </c>
      <c r="H5131" s="150">
        <v>10200</v>
      </c>
      <c r="I5131" s="151" t="s">
        <v>246</v>
      </c>
      <c r="J5131" s="93" t="s">
        <v>13568</v>
      </c>
      <c r="K5131" s="153"/>
      <c r="L5131" s="153"/>
      <c r="M5131" s="153"/>
      <c r="N5131" s="153"/>
      <c r="O5131" s="153"/>
      <c r="P5131" s="153"/>
      <c r="Q5131" s="153"/>
      <c r="R5131" s="153"/>
      <c r="S5131" s="153"/>
    </row>
    <row r="5132" spans="1:19" ht="168.75">
      <c r="A5132" s="277" t="s">
        <v>25424</v>
      </c>
      <c r="B5132" s="253" t="s">
        <v>153</v>
      </c>
      <c r="C5132" s="93" t="s">
        <v>13569</v>
      </c>
      <c r="D5132" s="93" t="s">
        <v>13570</v>
      </c>
      <c r="E5132" s="148">
        <f ca="1">IFERROR(__xludf.DUMMYFUNCTION(" VLOOKUP(A5212, IMPORTRANGE(""https://docs.google.com/spreadsheets/d/1fj_Bhi2XPL3siwIh4sx4VRLAe31yD50oKdj5UlRYW0c/"", ""Сводка!A:AA""), 5, FALSE)"),192)</f>
        <v>192</v>
      </c>
      <c r="F5132" s="148" t="s">
        <v>165</v>
      </c>
      <c r="G5132" s="147">
        <f ca="1">IFERROR(__xludf.DUMMYFUNCTION(" VLOOKUP(A5212, IMPORTRANGE(""https://docs.google.com/spreadsheets/d/1QNLbnkR_AongFt22vMfNzfpjZ0CjpI8QI-w0wBnYA1w/"", ""Инфа!A:AA""), 6, FALSE)"),2024)</f>
        <v>2024</v>
      </c>
      <c r="H5132" s="150">
        <v>21500</v>
      </c>
      <c r="I5132" s="151" t="s">
        <v>1923</v>
      </c>
      <c r="J5132" s="93" t="s">
        <v>13571</v>
      </c>
      <c r="K5132" s="153"/>
      <c r="L5132" s="153"/>
      <c r="M5132" s="153"/>
      <c r="N5132" s="153"/>
      <c r="O5132" s="153"/>
      <c r="P5132" s="153"/>
      <c r="Q5132" s="153"/>
      <c r="R5132" s="153"/>
      <c r="S5132" s="153"/>
    </row>
    <row r="5133" spans="1:19" ht="112.5">
      <c r="A5133" s="277" t="s">
        <v>25424</v>
      </c>
      <c r="B5133" s="253" t="s">
        <v>400</v>
      </c>
      <c r="C5133" s="93" t="s">
        <v>13572</v>
      </c>
      <c r="D5133" s="93" t="s">
        <v>13573</v>
      </c>
      <c r="E5133" s="148">
        <f ca="1">IFERROR(__xludf.DUMMYFUNCTION(" VLOOKUP(A5213, IMPORTRANGE(""https://docs.google.com/spreadsheets/d/1fj_Bhi2XPL3siwIh4sx4VRLAe31yD50oKdj5UlRYW0c/"", ""Сводка!A:AA""), 5, FALSE)"),140)</f>
        <v>140</v>
      </c>
      <c r="F5133" s="148" t="s">
        <v>403</v>
      </c>
      <c r="G5133" s="147">
        <f ca="1">IFERROR(__xludf.DUMMYFUNCTION(" VLOOKUP(A5213, IMPORTRANGE(""https://docs.google.com/spreadsheets/d/1QNLbnkR_AongFt22vMfNzfpjZ0CjpI8QI-w0wBnYA1w/"", ""Инфа!A:AA""), 6, FALSE)"),2024)</f>
        <v>2024</v>
      </c>
      <c r="H5133" s="150">
        <v>12000</v>
      </c>
      <c r="I5133" s="151" t="s">
        <v>234</v>
      </c>
      <c r="J5133" s="93" t="s">
        <v>13574</v>
      </c>
      <c r="K5133" s="153"/>
      <c r="L5133" s="153"/>
      <c r="M5133" s="153"/>
      <c r="N5133" s="153"/>
      <c r="O5133" s="153"/>
      <c r="P5133" s="153"/>
      <c r="Q5133" s="153"/>
      <c r="R5133" s="153"/>
      <c r="S5133" s="153"/>
    </row>
    <row r="5134" spans="1:19" ht="93.75">
      <c r="A5134" s="277" t="s">
        <v>25424</v>
      </c>
      <c r="B5134" s="253" t="s">
        <v>400</v>
      </c>
      <c r="C5134" s="93" t="s">
        <v>13575</v>
      </c>
      <c r="D5134" s="93" t="s">
        <v>13576</v>
      </c>
      <c r="E5134" s="148">
        <f ca="1">IFERROR(__xludf.DUMMYFUNCTION(" VLOOKUP(A5214, IMPORTRANGE(""https://docs.google.com/spreadsheets/d/1fj_Bhi2XPL3siwIh4sx4VRLAe31yD50oKdj5UlRYW0c/"", ""Сводка!A:AA""), 5, FALSE)"),164)</f>
        <v>164</v>
      </c>
      <c r="F5134" s="148" t="s">
        <v>415</v>
      </c>
      <c r="G5134" s="147">
        <f ca="1">IFERROR(__xludf.DUMMYFUNCTION(" VLOOKUP(A5214, IMPORTRANGE(""https://docs.google.com/spreadsheets/d/1QNLbnkR_AongFt22vMfNzfpjZ0CjpI8QI-w0wBnYA1w/"", ""Инфа!A:AA""), 6, FALSE)"),2024)</f>
        <v>2024</v>
      </c>
      <c r="H5134" s="150">
        <v>9900</v>
      </c>
      <c r="I5134" s="151" t="s">
        <v>234</v>
      </c>
      <c r="J5134" s="93" t="s">
        <v>13577</v>
      </c>
      <c r="K5134" s="153"/>
      <c r="L5134" s="153"/>
      <c r="M5134" s="153"/>
      <c r="N5134" s="153"/>
      <c r="O5134" s="153"/>
      <c r="P5134" s="153"/>
      <c r="Q5134" s="153"/>
      <c r="R5134" s="153"/>
      <c r="S5134" s="153"/>
    </row>
    <row r="5135" spans="1:19" ht="225">
      <c r="A5135" s="277" t="s">
        <v>25424</v>
      </c>
      <c r="B5135" s="253" t="s">
        <v>153</v>
      </c>
      <c r="C5135" s="93" t="s">
        <v>13578</v>
      </c>
      <c r="D5135" s="93" t="s">
        <v>13579</v>
      </c>
      <c r="E5135" s="148" t="e">
        <f>#REF!</f>
        <v>#REF!</v>
      </c>
      <c r="F5135" s="148" t="s">
        <v>1596</v>
      </c>
      <c r="G5135" s="147">
        <f ca="1">IFERROR(__xludf.DUMMYFUNCTION(" VLOOKUP(A5215, IMPORTRANGE(""https://docs.google.com/spreadsheets/d/1QNLbnkR_AongFt22vMfNzfpjZ0CjpI8QI-w0wBnYA1w/"", ""Инфа!A:AA""), 6, FALSE)"),2024)</f>
        <v>2024</v>
      </c>
      <c r="H5135" s="150">
        <v>10200</v>
      </c>
      <c r="I5135" s="151" t="s">
        <v>103</v>
      </c>
      <c r="J5135" s="93" t="s">
        <v>13580</v>
      </c>
      <c r="K5135" s="153"/>
      <c r="L5135" s="153"/>
      <c r="M5135" s="153"/>
      <c r="N5135" s="153"/>
      <c r="O5135" s="153"/>
      <c r="P5135" s="153"/>
      <c r="Q5135" s="153"/>
      <c r="R5135" s="153"/>
      <c r="S5135" s="153"/>
    </row>
    <row r="5136" spans="1:19" ht="206.25">
      <c r="A5136" s="277" t="s">
        <v>25424</v>
      </c>
      <c r="B5136" s="253" t="s">
        <v>400</v>
      </c>
      <c r="C5136" s="93" t="s">
        <v>13581</v>
      </c>
      <c r="D5136" s="93" t="s">
        <v>13582</v>
      </c>
      <c r="E5136" s="148">
        <f ca="1">IFERROR(__xludf.DUMMYFUNCTION(" VLOOKUP(A5216, IMPORTRANGE(""https://docs.google.com/spreadsheets/d/1fj_Bhi2XPL3siwIh4sx4VRLAe31yD50oKdj5UlRYW0c/"", ""Сводка!A:AA""), 5, FALSE)"),184)</f>
        <v>184</v>
      </c>
      <c r="F5136" s="148" t="s">
        <v>466</v>
      </c>
      <c r="G5136" s="147">
        <f ca="1">IFERROR(__xludf.DUMMYFUNCTION(" VLOOKUP(A5216, IMPORTRANGE(""https://docs.google.com/spreadsheets/d/1QNLbnkR_AongFt22vMfNzfpjZ0CjpI8QI-w0wBnYA1w/"", ""Инфа!A:AA""), 6, FALSE)"),2024)</f>
        <v>2024</v>
      </c>
      <c r="H5136" s="150">
        <v>10500</v>
      </c>
      <c r="I5136" s="151" t="s">
        <v>3081</v>
      </c>
      <c r="J5136" s="93" t="s">
        <v>13583</v>
      </c>
      <c r="K5136" s="153"/>
      <c r="L5136" s="153"/>
      <c r="M5136" s="153"/>
      <c r="N5136" s="153"/>
      <c r="O5136" s="153"/>
      <c r="P5136" s="153"/>
      <c r="Q5136" s="153"/>
      <c r="R5136" s="153"/>
      <c r="S5136" s="153"/>
    </row>
    <row r="5137" spans="1:19" ht="187.5">
      <c r="A5137" s="277" t="s">
        <v>25424</v>
      </c>
      <c r="B5137" s="253" t="s">
        <v>153</v>
      </c>
      <c r="C5137" s="93" t="s">
        <v>13584</v>
      </c>
      <c r="D5137" s="93" t="s">
        <v>13585</v>
      </c>
      <c r="E5137" s="148">
        <f ca="1">IFERROR(__xludf.DUMMYFUNCTION(" VLOOKUP(A5217, IMPORTRANGE(""https://docs.google.com/spreadsheets/d/1fj_Bhi2XPL3siwIh4sx4VRLAe31yD50oKdj5UlRYW0c/"", ""Сводка!A:AA""), 5, FALSE)"),172)</f>
        <v>172</v>
      </c>
      <c r="F5137" s="148" t="s">
        <v>456</v>
      </c>
      <c r="G5137" s="147">
        <f ca="1">IFERROR(__xludf.DUMMYFUNCTION(" VLOOKUP(A5217, IMPORTRANGE(""https://docs.google.com/spreadsheets/d/1QNLbnkR_AongFt22vMfNzfpjZ0CjpI8QI-w0wBnYA1w/"", ""Инфа!A:AA""), 6, FALSE)"),2024)</f>
        <v>2024</v>
      </c>
      <c r="H5137" s="150">
        <v>10200</v>
      </c>
      <c r="I5137" s="156" t="s">
        <v>103</v>
      </c>
      <c r="J5137" s="93" t="s">
        <v>13586</v>
      </c>
      <c r="K5137" s="153"/>
      <c r="L5137" s="153"/>
      <c r="M5137" s="153"/>
      <c r="N5137" s="153"/>
      <c r="O5137" s="153"/>
      <c r="P5137" s="153"/>
      <c r="Q5137" s="153"/>
      <c r="R5137" s="153"/>
      <c r="S5137" s="153"/>
    </row>
    <row r="5138" spans="1:19" ht="168.75">
      <c r="A5138" s="277" t="s">
        <v>25424</v>
      </c>
      <c r="B5138" s="253" t="s">
        <v>153</v>
      </c>
      <c r="C5138" s="93" t="s">
        <v>13584</v>
      </c>
      <c r="D5138" s="93" t="s">
        <v>13587</v>
      </c>
      <c r="E5138" s="148">
        <f ca="1">IFERROR(__xludf.DUMMYFUNCTION(" VLOOKUP(A5218, IMPORTRANGE(""https://docs.google.com/spreadsheets/d/1fj_Bhi2XPL3siwIh4sx4VRLAe31yD50oKdj5UlRYW0c/"", ""Сводка!A:AA""), 5, FALSE)"),160)</f>
        <v>160</v>
      </c>
      <c r="F5138" s="148" t="s">
        <v>59</v>
      </c>
      <c r="G5138" s="147">
        <f ca="1">IFERROR(__xludf.DUMMYFUNCTION(" VLOOKUP(A5218, IMPORTRANGE(""https://docs.google.com/spreadsheets/d/1QNLbnkR_AongFt22vMfNzfpjZ0CjpI8QI-w0wBnYA1w/"", ""Инфа!A:AA""), 6, FALSE)"),2024)</f>
        <v>2024</v>
      </c>
      <c r="H5138" s="150">
        <v>9800</v>
      </c>
      <c r="I5138" s="151" t="s">
        <v>3081</v>
      </c>
      <c r="J5138" s="93" t="s">
        <v>13588</v>
      </c>
      <c r="K5138" s="153"/>
      <c r="L5138" s="153"/>
      <c r="M5138" s="153"/>
      <c r="N5138" s="153"/>
      <c r="O5138" s="153"/>
      <c r="P5138" s="153"/>
      <c r="Q5138" s="153"/>
      <c r="R5138" s="153"/>
      <c r="S5138" s="153"/>
    </row>
    <row r="5139" spans="1:19" ht="225">
      <c r="A5139" s="277" t="s">
        <v>25424</v>
      </c>
      <c r="B5139" s="253" t="s">
        <v>400</v>
      </c>
      <c r="C5139" s="93" t="s">
        <v>13589</v>
      </c>
      <c r="D5139" s="93" t="s">
        <v>6603</v>
      </c>
      <c r="E5139" s="148">
        <f ca="1">IFERROR(__xludf.DUMMYFUNCTION(" VLOOKUP(A5219, IMPORTRANGE(""https://docs.google.com/spreadsheets/d/1fj_Bhi2XPL3siwIh4sx4VRLAe31yD50oKdj5UlRYW0c/"", ""Сводка!A:AA""), 5, FALSE)"),184)</f>
        <v>184</v>
      </c>
      <c r="F5139" s="148" t="s">
        <v>466</v>
      </c>
      <c r="G5139" s="147">
        <f ca="1">IFERROR(__xludf.DUMMYFUNCTION(" VLOOKUP(A5219, IMPORTRANGE(""https://docs.google.com/spreadsheets/d/1QNLbnkR_AongFt22vMfNzfpjZ0CjpI8QI-w0wBnYA1w/"", ""Инфа!A:AA""), 6, FALSE)"),2024)</f>
        <v>2024</v>
      </c>
      <c r="H5139" s="150">
        <v>10500</v>
      </c>
      <c r="I5139" s="156" t="s">
        <v>103</v>
      </c>
      <c r="J5139" s="93" t="s">
        <v>13590</v>
      </c>
      <c r="K5139" s="153"/>
      <c r="L5139" s="153"/>
      <c r="M5139" s="153"/>
      <c r="N5139" s="153"/>
      <c r="O5139" s="153"/>
      <c r="P5139" s="153"/>
      <c r="Q5139" s="153"/>
      <c r="R5139" s="153"/>
      <c r="S5139" s="153"/>
    </row>
    <row r="5140" spans="1:19" ht="168.75">
      <c r="A5140" s="277" t="s">
        <v>25424</v>
      </c>
      <c r="B5140" s="253" t="s">
        <v>400</v>
      </c>
      <c r="C5140" s="93" t="s">
        <v>13589</v>
      </c>
      <c r="D5140" s="93" t="s">
        <v>13591</v>
      </c>
      <c r="E5140" s="148">
        <f ca="1">IFERROR(__xludf.DUMMYFUNCTION(" VLOOKUP(A5220, IMPORTRANGE(""https://docs.google.com/spreadsheets/d/1fj_Bhi2XPL3siwIh4sx4VRLAe31yD50oKdj5UlRYW0c/"", ""Сводка!A:AA""), 5, FALSE)"),164)</f>
        <v>164</v>
      </c>
      <c r="F5140" s="148" t="s">
        <v>466</v>
      </c>
      <c r="G5140" s="147">
        <f ca="1">IFERROR(__xludf.DUMMYFUNCTION(" VLOOKUP(A5220, IMPORTRANGE(""https://docs.google.com/spreadsheets/d/1QNLbnkR_AongFt22vMfNzfpjZ0CjpI8QI-w0wBnYA1w/"", ""Инфа!A:AA""), 6, FALSE)"),2024)</f>
        <v>2024</v>
      </c>
      <c r="H5140" s="150">
        <v>9900</v>
      </c>
      <c r="I5140" s="151" t="s">
        <v>246</v>
      </c>
      <c r="J5140" s="93" t="s">
        <v>13592</v>
      </c>
      <c r="K5140" s="153"/>
      <c r="L5140" s="153"/>
      <c r="M5140" s="153"/>
      <c r="N5140" s="153"/>
      <c r="O5140" s="153"/>
      <c r="P5140" s="153"/>
      <c r="Q5140" s="153"/>
      <c r="R5140" s="153"/>
      <c r="S5140" s="153"/>
    </row>
    <row r="5141" spans="1:19" ht="56.25">
      <c r="A5141" s="277" t="s">
        <v>25424</v>
      </c>
      <c r="B5141" s="253" t="s">
        <v>153</v>
      </c>
      <c r="C5141" s="93" t="s">
        <v>13593</v>
      </c>
      <c r="D5141" s="93" t="s">
        <v>13594</v>
      </c>
      <c r="E5141" s="148">
        <f ca="1">IFERROR(__xludf.DUMMYFUNCTION(" VLOOKUP(A5221, IMPORTRANGE(""https://docs.google.com/spreadsheets/d/1fj_Bhi2XPL3siwIh4sx4VRLAe31yD50oKdj5UlRYW0c/"", ""Сводка!A:AA""), 5, FALSE)"),196)</f>
        <v>196</v>
      </c>
      <c r="F5141" s="148" t="s">
        <v>108</v>
      </c>
      <c r="G5141" s="147">
        <f ca="1">IFERROR(__xludf.DUMMYFUNCTION(" VLOOKUP(A5221, IMPORTRANGE(""https://docs.google.com/spreadsheets/d/1QNLbnkR_AongFt22vMfNzfpjZ0CjpI8QI-w0wBnYA1w/"", ""Инфа!A:AA""), 6, FALSE)"),2024)</f>
        <v>2024</v>
      </c>
      <c r="H5141" s="150">
        <v>10900</v>
      </c>
      <c r="I5141" s="156" t="s">
        <v>103</v>
      </c>
      <c r="J5141" s="93" t="s">
        <v>13595</v>
      </c>
      <c r="K5141" s="153"/>
      <c r="L5141" s="153"/>
      <c r="M5141" s="153"/>
      <c r="N5141" s="153"/>
      <c r="O5141" s="153"/>
      <c r="P5141" s="153"/>
      <c r="Q5141" s="153"/>
      <c r="R5141" s="153"/>
      <c r="S5141" s="153"/>
    </row>
    <row r="5142" spans="1:19" ht="187.5">
      <c r="A5142" s="277" t="s">
        <v>25424</v>
      </c>
      <c r="B5142" s="253" t="s">
        <v>153</v>
      </c>
      <c r="C5142" s="93" t="s">
        <v>13593</v>
      </c>
      <c r="D5142" s="96" t="s">
        <v>13596</v>
      </c>
      <c r="E5142" s="148">
        <f ca="1">IFERROR(__xludf.DUMMYFUNCTION(" VLOOKUP(A5222, IMPORTRANGE(""https://docs.google.com/spreadsheets/d/1fj_Bhi2XPL3siwIh4sx4VRLAe31yD50oKdj5UlRYW0c/"", ""Сводка!A:AA""), 5, FALSE)"),116)</f>
        <v>116</v>
      </c>
      <c r="F5142" s="148" t="s">
        <v>26</v>
      </c>
      <c r="G5142" s="147">
        <f ca="1">IFERROR(__xludf.DUMMYFUNCTION(" VLOOKUP(A5222, IMPORTRANGE(""https://docs.google.com/spreadsheets/d/1QNLbnkR_AongFt22vMfNzfpjZ0CjpI8QI-w0wBnYA1w/"", ""Инфа!A:AA""), 6, FALSE)"),2024)</f>
        <v>2024</v>
      </c>
      <c r="H5142" s="150">
        <v>8500</v>
      </c>
      <c r="I5142" s="151" t="s">
        <v>3081</v>
      </c>
      <c r="J5142" s="93" t="s">
        <v>13597</v>
      </c>
      <c r="K5142" s="153"/>
      <c r="L5142" s="153"/>
      <c r="M5142" s="153"/>
      <c r="N5142" s="153"/>
      <c r="O5142" s="153"/>
      <c r="P5142" s="153"/>
      <c r="Q5142" s="153"/>
      <c r="R5142" s="153"/>
      <c r="S5142" s="153"/>
    </row>
    <row r="5143" spans="1:19" ht="262.5">
      <c r="A5143" s="277" t="s">
        <v>25424</v>
      </c>
      <c r="B5143" s="253" t="s">
        <v>153</v>
      </c>
      <c r="C5143" s="93" t="s">
        <v>13593</v>
      </c>
      <c r="D5143" s="93" t="s">
        <v>6222</v>
      </c>
      <c r="E5143" s="148">
        <f ca="1">IFERROR(__xludf.DUMMYFUNCTION(" VLOOKUP(A5223, IMPORTRANGE(""https://docs.google.com/spreadsheets/d/1fj_Bhi2XPL3siwIh4sx4VRLAe31yD50oKdj5UlRYW0c/"", ""Сводка!A:AA""), 5, FALSE)"),212)</f>
        <v>212</v>
      </c>
      <c r="F5143" s="148" t="s">
        <v>59</v>
      </c>
      <c r="G5143" s="147">
        <f ca="1">IFERROR(__xludf.DUMMYFUNCTION(" VLOOKUP(A5223, IMPORTRANGE(""https://docs.google.com/spreadsheets/d/1QNLbnkR_AongFt22vMfNzfpjZ0CjpI8QI-w0wBnYA1w/"", ""Инфа!A:AA""), 6, FALSE)"),2024)</f>
        <v>2024</v>
      </c>
      <c r="H5143" s="150">
        <v>11400</v>
      </c>
      <c r="I5143" s="151" t="s">
        <v>3081</v>
      </c>
      <c r="J5143" s="93" t="s">
        <v>13598</v>
      </c>
      <c r="K5143" s="153"/>
      <c r="L5143" s="153"/>
      <c r="M5143" s="153"/>
      <c r="N5143" s="153"/>
      <c r="O5143" s="153"/>
      <c r="P5143" s="153"/>
      <c r="Q5143" s="153"/>
      <c r="R5143" s="153"/>
      <c r="S5143" s="153"/>
    </row>
    <row r="5144" spans="1:19" ht="93.75">
      <c r="A5144" s="277" t="s">
        <v>25424</v>
      </c>
      <c r="B5144" s="253" t="s">
        <v>400</v>
      </c>
      <c r="C5144" s="93" t="s">
        <v>13599</v>
      </c>
      <c r="D5144" s="93" t="s">
        <v>13600</v>
      </c>
      <c r="E5144" s="148">
        <f ca="1">IFERROR(__xludf.DUMMYFUNCTION(" VLOOKUP(A5224, IMPORTRANGE(""https://docs.google.com/spreadsheets/d/1fj_Bhi2XPL3siwIh4sx4VRLAe31yD50oKdj5UlRYW0c/"", ""Сводка!A:AA""), 5, FALSE)"),200)</f>
        <v>200</v>
      </c>
      <c r="F5144" s="148" t="s">
        <v>415</v>
      </c>
      <c r="G5144" s="147">
        <f ca="1">IFERROR(__xludf.DUMMYFUNCTION(" VLOOKUP(A5224, IMPORTRANGE(""https://docs.google.com/spreadsheets/d/1QNLbnkR_AongFt22vMfNzfpjZ0CjpI8QI-w0wBnYA1w/"", ""Инфа!A:AA""), 6, FALSE)"),2024)</f>
        <v>2024</v>
      </c>
      <c r="H5144" s="150">
        <v>11000</v>
      </c>
      <c r="I5144" s="151" t="s">
        <v>161</v>
      </c>
      <c r="J5144" s="93" t="s">
        <v>13601</v>
      </c>
      <c r="K5144" s="153"/>
      <c r="L5144" s="153"/>
      <c r="M5144" s="153"/>
      <c r="N5144" s="153"/>
      <c r="O5144" s="153"/>
      <c r="P5144" s="153"/>
      <c r="Q5144" s="153"/>
      <c r="R5144" s="153"/>
      <c r="S5144" s="153"/>
    </row>
    <row r="5145" spans="1:19" ht="168.75">
      <c r="A5145" s="277" t="s">
        <v>25424</v>
      </c>
      <c r="B5145" s="253" t="s">
        <v>153</v>
      </c>
      <c r="C5145" s="93" t="s">
        <v>13602</v>
      </c>
      <c r="D5145" s="93" t="s">
        <v>13603</v>
      </c>
      <c r="E5145" s="148">
        <f ca="1">IFERROR(__xludf.DUMMYFUNCTION(" VLOOKUP(A5225, IMPORTRANGE(""https://docs.google.com/spreadsheets/d/1fj_Bhi2XPL3siwIh4sx4VRLAe31yD50oKdj5UlRYW0c/"", ""Сводка!A:AA""), 5, FALSE)"),320)</f>
        <v>320</v>
      </c>
      <c r="F5145" s="148" t="s">
        <v>59</v>
      </c>
      <c r="G5145" s="147">
        <f ca="1">IFERROR(__xludf.DUMMYFUNCTION(" VLOOKUP(A5225, IMPORTRANGE(""https://docs.google.com/spreadsheets/d/1QNLbnkR_AongFt22vMfNzfpjZ0CjpI8QI-w0wBnYA1w/"", ""Инфа!A:AA""), 6, FALSE)"),2024)</f>
        <v>2024</v>
      </c>
      <c r="H5145" s="150">
        <v>24200</v>
      </c>
      <c r="I5145" s="151" t="s">
        <v>1195</v>
      </c>
      <c r="J5145" s="93" t="s">
        <v>13604</v>
      </c>
      <c r="K5145" s="153"/>
      <c r="L5145" s="153"/>
      <c r="M5145" s="153"/>
      <c r="N5145" s="153"/>
      <c r="O5145" s="153"/>
      <c r="P5145" s="153"/>
      <c r="Q5145" s="153"/>
      <c r="R5145" s="153"/>
      <c r="S5145" s="153"/>
    </row>
    <row r="5146" spans="1:19" ht="168.75">
      <c r="A5146" s="277" t="s">
        <v>25424</v>
      </c>
      <c r="B5146" s="253" t="s">
        <v>153</v>
      </c>
      <c r="C5146" s="93" t="s">
        <v>13605</v>
      </c>
      <c r="D5146" s="93" t="s">
        <v>13606</v>
      </c>
      <c r="E5146" s="148">
        <f ca="1">IFERROR(__xludf.DUMMYFUNCTION(" VLOOKUP(A5226, IMPORTRANGE(""https://docs.google.com/spreadsheets/d/1fj_Bhi2XPL3siwIh4sx4VRLAe31yD50oKdj5UlRYW0c/"", ""Сводка!A:AA""), 5, FALSE)"),140)</f>
        <v>140</v>
      </c>
      <c r="F5146" s="148" t="s">
        <v>165</v>
      </c>
      <c r="G5146" s="147">
        <f ca="1">IFERROR(__xludf.DUMMYFUNCTION(" VLOOKUP(A5226, IMPORTRANGE(""https://docs.google.com/spreadsheets/d/1QNLbnkR_AongFt22vMfNzfpjZ0CjpI8QI-w0wBnYA1w/"", ""Инфа!A:AA""), 6, FALSE)"),2024)</f>
        <v>2024</v>
      </c>
      <c r="H5146" s="150">
        <v>9200</v>
      </c>
      <c r="I5146" s="151" t="s">
        <v>1195</v>
      </c>
      <c r="J5146" s="93" t="s">
        <v>13607</v>
      </c>
      <c r="K5146" s="153"/>
      <c r="L5146" s="153"/>
      <c r="M5146" s="153"/>
      <c r="N5146" s="153"/>
      <c r="O5146" s="153"/>
      <c r="P5146" s="153"/>
      <c r="Q5146" s="153"/>
      <c r="R5146" s="153"/>
      <c r="S5146" s="153"/>
    </row>
    <row r="5147" spans="1:19" ht="206.25">
      <c r="A5147" s="277" t="s">
        <v>25424</v>
      </c>
      <c r="B5147" s="253" t="s">
        <v>153</v>
      </c>
      <c r="C5147" s="93" t="s">
        <v>13605</v>
      </c>
      <c r="D5147" s="93" t="s">
        <v>13608</v>
      </c>
      <c r="E5147" s="148">
        <f ca="1">IFERROR(__xludf.DUMMYFUNCTION(" VLOOKUP(A5227, IMPORTRANGE(""https://docs.google.com/spreadsheets/d/1fj_Bhi2XPL3siwIh4sx4VRLAe31yD50oKdj5UlRYW0c/"", ""Сводка!A:AA""), 5, FALSE)"),116)</f>
        <v>116</v>
      </c>
      <c r="F5147" s="148" t="s">
        <v>50</v>
      </c>
      <c r="G5147" s="147">
        <f ca="1">IFERROR(__xludf.DUMMYFUNCTION(" VLOOKUP(A5227, IMPORTRANGE(""https://docs.google.com/spreadsheets/d/1QNLbnkR_AongFt22vMfNzfpjZ0CjpI8QI-w0wBnYA1w/"", ""Инфа!A:AA""), 6, FALSE)"),2024)</f>
        <v>2024</v>
      </c>
      <c r="H5147" s="150">
        <v>8500</v>
      </c>
      <c r="I5147" s="151" t="s">
        <v>1195</v>
      </c>
      <c r="J5147" s="93" t="s">
        <v>13609</v>
      </c>
      <c r="K5147" s="153"/>
      <c r="L5147" s="153"/>
      <c r="M5147" s="153"/>
      <c r="N5147" s="153"/>
      <c r="O5147" s="153"/>
      <c r="P5147" s="153"/>
      <c r="Q5147" s="153"/>
      <c r="R5147" s="153"/>
      <c r="S5147" s="153"/>
    </row>
    <row r="5148" spans="1:19" ht="112.5">
      <c r="A5148" s="277" t="s">
        <v>25424</v>
      </c>
      <c r="B5148" s="253" t="s">
        <v>153</v>
      </c>
      <c r="C5148" s="93" t="s">
        <v>13605</v>
      </c>
      <c r="D5148" s="93" t="s">
        <v>13610</v>
      </c>
      <c r="E5148" s="148">
        <f ca="1">IFERROR(__xludf.DUMMYFUNCTION(" VLOOKUP(A5228, IMPORTRANGE(""https://docs.google.com/spreadsheets/d/1fj_Bhi2XPL3siwIh4sx4VRLAe31yD50oKdj5UlRYW0c/"", ""Сводка!A:AA""), 5, FALSE)"),132)</f>
        <v>132</v>
      </c>
      <c r="F5148" s="148" t="s">
        <v>165</v>
      </c>
      <c r="G5148" s="147">
        <f ca="1">IFERROR(__xludf.DUMMYFUNCTION(" VLOOKUP(A5228, IMPORTRANGE(""https://docs.google.com/spreadsheets/d/1QNLbnkR_AongFt22vMfNzfpjZ0CjpI8QI-w0wBnYA1w/"", ""Инфа!A:AA""), 6, FALSE)"),2024)</f>
        <v>2024</v>
      </c>
      <c r="H5148" s="150">
        <v>9000</v>
      </c>
      <c r="I5148" s="151" t="s">
        <v>1195</v>
      </c>
      <c r="J5148" s="93" t="s">
        <v>13611</v>
      </c>
      <c r="K5148" s="153"/>
      <c r="L5148" s="153"/>
      <c r="M5148" s="153"/>
      <c r="N5148" s="153"/>
      <c r="O5148" s="153"/>
      <c r="P5148" s="153"/>
      <c r="Q5148" s="153"/>
      <c r="R5148" s="153"/>
      <c r="S5148" s="153"/>
    </row>
    <row r="5149" spans="1:19" ht="112.5">
      <c r="A5149" s="277" t="s">
        <v>25424</v>
      </c>
      <c r="B5149" s="253" t="s">
        <v>153</v>
      </c>
      <c r="C5149" s="93" t="s">
        <v>13612</v>
      </c>
      <c r="D5149" s="93" t="s">
        <v>13613</v>
      </c>
      <c r="E5149" s="148">
        <f ca="1">IFERROR(__xludf.DUMMYFUNCTION(" VLOOKUP(A5229, IMPORTRANGE(""https://docs.google.com/spreadsheets/d/1fj_Bhi2XPL3siwIh4sx4VRLAe31yD50oKdj5UlRYW0c/"", ""Сводка!A:AA""), 5, FALSE)"),108)</f>
        <v>108</v>
      </c>
      <c r="F5149" s="148" t="s">
        <v>165</v>
      </c>
      <c r="G5149" s="147">
        <f ca="1">IFERROR(__xludf.DUMMYFUNCTION(" VLOOKUP(A5229, IMPORTRANGE(""https://docs.google.com/spreadsheets/d/1QNLbnkR_AongFt22vMfNzfpjZ0CjpI8QI-w0wBnYA1w/"", ""Инфа!A:AA""), 6, FALSE)"),2024)</f>
        <v>2024</v>
      </c>
      <c r="H5149" s="150">
        <v>8200</v>
      </c>
      <c r="I5149" s="151" t="s">
        <v>1195</v>
      </c>
      <c r="J5149" s="93" t="s">
        <v>13614</v>
      </c>
      <c r="K5149" s="153"/>
      <c r="L5149" s="153"/>
      <c r="M5149" s="153"/>
      <c r="N5149" s="153"/>
      <c r="O5149" s="153"/>
      <c r="P5149" s="153"/>
      <c r="Q5149" s="153"/>
      <c r="R5149" s="153"/>
      <c r="S5149" s="153"/>
    </row>
    <row r="5150" spans="1:19" ht="93.75">
      <c r="A5150" s="277" t="s">
        <v>25424</v>
      </c>
      <c r="B5150" s="253" t="s">
        <v>153</v>
      </c>
      <c r="C5150" s="93" t="s">
        <v>13615</v>
      </c>
      <c r="D5150" s="93" t="s">
        <v>13616</v>
      </c>
      <c r="E5150" s="148">
        <f ca="1">IFERROR(__xludf.DUMMYFUNCTION(" VLOOKUP(A5230, IMPORTRANGE(""https://docs.google.com/spreadsheets/d/1fj_Bhi2XPL3siwIh4sx4VRLAe31yD50oKdj5UlRYW0c/"", ""Сводка!A:AA""), 5, FALSE)"),136)</f>
        <v>136</v>
      </c>
      <c r="F5150" s="148" t="s">
        <v>165</v>
      </c>
      <c r="G5150" s="147">
        <f ca="1">IFERROR(__xludf.DUMMYFUNCTION(" VLOOKUP(A5230, IMPORTRANGE(""https://docs.google.com/spreadsheets/d/1QNLbnkR_AongFt22vMfNzfpjZ0CjpI8QI-w0wBnYA1w/"", ""Инфа!A:AA""), 6, FALSE)"),2024)</f>
        <v>2024</v>
      </c>
      <c r="H5150" s="150">
        <v>9100</v>
      </c>
      <c r="I5150" s="151" t="s">
        <v>1195</v>
      </c>
      <c r="J5150" s="93" t="s">
        <v>13617</v>
      </c>
      <c r="K5150" s="153"/>
      <c r="L5150" s="153"/>
      <c r="M5150" s="153"/>
      <c r="N5150" s="153"/>
      <c r="O5150" s="153"/>
      <c r="P5150" s="153"/>
      <c r="Q5150" s="153"/>
      <c r="R5150" s="153"/>
      <c r="S5150" s="153"/>
    </row>
    <row r="5151" spans="1:19" ht="225">
      <c r="A5151" s="277" t="s">
        <v>25424</v>
      </c>
      <c r="B5151" s="253" t="s">
        <v>153</v>
      </c>
      <c r="C5151" s="97" t="s">
        <v>13618</v>
      </c>
      <c r="D5151" s="97" t="s">
        <v>13619</v>
      </c>
      <c r="E5151" s="148">
        <f ca="1">IFERROR(__xludf.DUMMYFUNCTION(" VLOOKUP(A5231, IMPORTRANGE(""https://docs.google.com/spreadsheets/d/1fj_Bhi2XPL3siwIh4sx4VRLAe31yD50oKdj5UlRYW0c/"", ""Сводка!A:AA""), 5, FALSE)"),112)</f>
        <v>112</v>
      </c>
      <c r="F5151" s="147" t="s">
        <v>50</v>
      </c>
      <c r="G5151" s="147">
        <f ca="1">IFERROR(__xludf.DUMMYFUNCTION(" VLOOKUP(A5231, IMPORTRANGE(""https://docs.google.com/spreadsheets/d/1QNLbnkR_AongFt22vMfNzfpjZ0CjpI8QI-w0wBnYA1w/"", ""Инфа!A:AA""), 6, FALSE)"),2024)</f>
        <v>2024</v>
      </c>
      <c r="H5151" s="150">
        <v>8400</v>
      </c>
      <c r="I5151" s="151" t="s">
        <v>1195</v>
      </c>
      <c r="J5151" s="93" t="s">
        <v>13620</v>
      </c>
      <c r="K5151" s="153"/>
      <c r="L5151" s="153"/>
      <c r="M5151" s="153"/>
      <c r="N5151" s="153"/>
      <c r="O5151" s="153"/>
      <c r="P5151" s="153"/>
      <c r="Q5151" s="153"/>
      <c r="R5151" s="153"/>
      <c r="S5151" s="153"/>
    </row>
    <row r="5152" spans="1:19" ht="168.75">
      <c r="A5152" s="277" t="s">
        <v>25424</v>
      </c>
      <c r="B5152" s="253" t="s">
        <v>153</v>
      </c>
      <c r="C5152" s="93" t="s">
        <v>13621</v>
      </c>
      <c r="D5152" s="93" t="s">
        <v>13622</v>
      </c>
      <c r="E5152" s="148">
        <f ca="1">IFERROR(__xludf.DUMMYFUNCTION(" VLOOKUP(A5232, IMPORTRANGE(""https://docs.google.com/spreadsheets/d/1fj_Bhi2XPL3siwIh4sx4VRLAe31yD50oKdj5UlRYW0c/"", ""Сводка!A:AA""), 5, FALSE)"),180)</f>
        <v>180</v>
      </c>
      <c r="F5152" s="148" t="s">
        <v>50</v>
      </c>
      <c r="G5152" s="147">
        <f ca="1">IFERROR(__xludf.DUMMYFUNCTION(" VLOOKUP(A5232, IMPORTRANGE(""https://docs.google.com/spreadsheets/d/1QNLbnkR_AongFt22vMfNzfpjZ0CjpI8QI-w0wBnYA1w/"", ""Инфа!A:AA""), 6, FALSE)"),2024)</f>
        <v>2024</v>
      </c>
      <c r="H5152" s="150">
        <v>10400</v>
      </c>
      <c r="I5152" s="151" t="s">
        <v>958</v>
      </c>
      <c r="J5152" s="93" t="s">
        <v>13623</v>
      </c>
      <c r="K5152" s="153"/>
      <c r="L5152" s="153"/>
      <c r="M5152" s="153"/>
      <c r="N5152" s="153"/>
      <c r="O5152" s="153"/>
      <c r="P5152" s="153"/>
      <c r="Q5152" s="153"/>
      <c r="R5152" s="153"/>
      <c r="S5152" s="153"/>
    </row>
    <row r="5153" spans="1:19" ht="75">
      <c r="A5153" s="277" t="s">
        <v>25424</v>
      </c>
      <c r="B5153" s="253" t="s">
        <v>153</v>
      </c>
      <c r="C5153" s="93" t="s">
        <v>13624</v>
      </c>
      <c r="D5153" s="93" t="s">
        <v>8723</v>
      </c>
      <c r="E5153" s="148">
        <f ca="1">IFERROR(__xludf.DUMMYFUNCTION(" VLOOKUP(A5233, IMPORTRANGE(""https://docs.google.com/spreadsheets/d/1fj_Bhi2XPL3siwIh4sx4VRLAe31yD50oKdj5UlRYW0c/"", ""Сводка!A:AA""), 5, FALSE)"),96)</f>
        <v>96</v>
      </c>
      <c r="F5153" s="148" t="s">
        <v>50</v>
      </c>
      <c r="G5153" s="147">
        <f ca="1">IFERROR(__xludf.DUMMYFUNCTION(" VLOOKUP(A5233, IMPORTRANGE(""https://docs.google.com/spreadsheets/d/1QNLbnkR_AongFt22vMfNzfpjZ0CjpI8QI-w0wBnYA1w/"", ""Инфа!A:AA""), 6, FALSE)"),2024)</f>
        <v>2024</v>
      </c>
      <c r="H5153" s="150">
        <v>7900</v>
      </c>
      <c r="I5153" s="151" t="s">
        <v>161</v>
      </c>
      <c r="J5153" s="93"/>
      <c r="K5153" s="153"/>
      <c r="L5153" s="153"/>
      <c r="M5153" s="153"/>
      <c r="N5153" s="153"/>
      <c r="O5153" s="153"/>
      <c r="P5153" s="153"/>
      <c r="Q5153" s="153"/>
      <c r="R5153" s="153"/>
      <c r="S5153" s="153"/>
    </row>
    <row r="5154" spans="1:19" ht="93.75">
      <c r="A5154" s="277" t="s">
        <v>25424</v>
      </c>
      <c r="B5154" s="253" t="s">
        <v>153</v>
      </c>
      <c r="C5154" s="93" t="s">
        <v>13625</v>
      </c>
      <c r="D5154" s="93" t="s">
        <v>13626</v>
      </c>
      <c r="E5154" s="148">
        <f ca="1">IFERROR(__xludf.DUMMYFUNCTION(" VLOOKUP(A5234, IMPORTRANGE(""https://docs.google.com/spreadsheets/d/1fj_Bhi2XPL3siwIh4sx4VRLAe31yD50oKdj5UlRYW0c/"", ""Сводка!A:AA""), 5, FALSE)"),104)</f>
        <v>104</v>
      </c>
      <c r="F5154" s="148" t="s">
        <v>50</v>
      </c>
      <c r="G5154" s="147">
        <f ca="1">IFERROR(__xludf.DUMMYFUNCTION(" VLOOKUP(A5234, IMPORTRANGE(""https://docs.google.com/spreadsheets/d/1QNLbnkR_AongFt22vMfNzfpjZ0CjpI8QI-w0wBnYA1w/"", ""Инфа!A:AA""), 6, FALSE)"),2024)</f>
        <v>2024</v>
      </c>
      <c r="H5154" s="150">
        <v>8100</v>
      </c>
      <c r="I5154" s="151" t="s">
        <v>7702</v>
      </c>
      <c r="J5154" s="93"/>
      <c r="K5154" s="153"/>
      <c r="L5154" s="153"/>
      <c r="M5154" s="153"/>
      <c r="N5154" s="153"/>
      <c r="O5154" s="153"/>
      <c r="P5154" s="153"/>
      <c r="Q5154" s="153"/>
      <c r="R5154" s="153"/>
      <c r="S5154" s="153"/>
    </row>
    <row r="5155" spans="1:19" ht="56.25">
      <c r="A5155" s="277" t="s">
        <v>25424</v>
      </c>
      <c r="B5155" s="253" t="s">
        <v>153</v>
      </c>
      <c r="C5155" s="93" t="s">
        <v>13627</v>
      </c>
      <c r="D5155" s="93" t="s">
        <v>13628</v>
      </c>
      <c r="E5155" s="148">
        <f ca="1">IFERROR(__xludf.DUMMYFUNCTION(" VLOOKUP(A5235, IMPORTRANGE(""https://docs.google.com/spreadsheets/d/1fj_Bhi2XPL3siwIh4sx4VRLAe31yD50oKdj5UlRYW0c/"", ""Сводка!A:AA""), 5, FALSE)"),96)</f>
        <v>96</v>
      </c>
      <c r="F5155" s="148" t="s">
        <v>1291</v>
      </c>
      <c r="G5155" s="147">
        <f ca="1">IFERROR(__xludf.DUMMYFUNCTION(" VLOOKUP(A5235, IMPORTRANGE(""https://docs.google.com/spreadsheets/d/1QNLbnkR_AongFt22vMfNzfpjZ0CjpI8QI-w0wBnYA1w/"", ""Инфа!A:AA""), 6, FALSE)"),2024)</f>
        <v>2024</v>
      </c>
      <c r="H5155" s="150">
        <v>7900</v>
      </c>
      <c r="I5155" s="151" t="s">
        <v>161</v>
      </c>
      <c r="J5155" s="93"/>
      <c r="K5155" s="153"/>
      <c r="L5155" s="153"/>
      <c r="M5155" s="153"/>
      <c r="N5155" s="153"/>
      <c r="O5155" s="153"/>
      <c r="P5155" s="153"/>
      <c r="Q5155" s="153"/>
      <c r="R5155" s="153"/>
      <c r="S5155" s="153"/>
    </row>
    <row r="5156" spans="1:19" ht="262.5">
      <c r="A5156" s="277" t="s">
        <v>25424</v>
      </c>
      <c r="B5156" s="253" t="s">
        <v>400</v>
      </c>
      <c r="C5156" s="93" t="s">
        <v>13627</v>
      </c>
      <c r="D5156" s="93" t="s">
        <v>13629</v>
      </c>
      <c r="E5156" s="148">
        <f ca="1">IFERROR(__xludf.DUMMYFUNCTION(" VLOOKUP(A5236, IMPORTRANGE(""https://docs.google.com/spreadsheets/d/1fj_Bhi2XPL3siwIh4sx4VRLAe31yD50oKdj5UlRYW0c/"", ""Сводка!A:AA""), 5, FALSE)"),176)</f>
        <v>176</v>
      </c>
      <c r="F5156" s="148" t="s">
        <v>466</v>
      </c>
      <c r="G5156" s="147">
        <f ca="1">IFERROR(__xludf.DUMMYFUNCTION(" VLOOKUP(A5236, IMPORTRANGE(""https://docs.google.com/spreadsheets/d/1QNLbnkR_AongFt22vMfNzfpjZ0CjpI8QI-w0wBnYA1w/"", ""Инфа!A:AA""), 6, FALSE)"),2024)</f>
        <v>2024</v>
      </c>
      <c r="H5156" s="150">
        <v>10300</v>
      </c>
      <c r="I5156" s="151" t="s">
        <v>161</v>
      </c>
      <c r="J5156" s="93" t="s">
        <v>13630</v>
      </c>
      <c r="K5156" s="153"/>
      <c r="L5156" s="153"/>
      <c r="M5156" s="153"/>
      <c r="N5156" s="153"/>
      <c r="O5156" s="153"/>
      <c r="P5156" s="153"/>
      <c r="Q5156" s="153"/>
      <c r="R5156" s="153"/>
      <c r="S5156" s="153"/>
    </row>
    <row r="5157" spans="1:19" ht="77.25" customHeight="1">
      <c r="A5157" s="277" t="s">
        <v>25424</v>
      </c>
      <c r="B5157" s="253" t="s">
        <v>153</v>
      </c>
      <c r="C5157" s="93" t="s">
        <v>13627</v>
      </c>
      <c r="D5157" s="93" t="s">
        <v>13631</v>
      </c>
      <c r="E5157" s="148">
        <f ca="1">IFERROR(__xludf.DUMMYFUNCTION(" VLOOKUP(A5237, IMPORTRANGE(""https://docs.google.com/spreadsheets/d/1fj_Bhi2XPL3siwIh4sx4VRLAe31yD50oKdj5UlRYW0c/"", ""Сводка!A:AA""), 5, FALSE)"),128)</f>
        <v>128</v>
      </c>
      <c r="F5157" s="148" t="s">
        <v>50</v>
      </c>
      <c r="G5157" s="147">
        <f ca="1">IFERROR(__xludf.DUMMYFUNCTION(" VLOOKUP(A5237, IMPORTRANGE(""https://docs.google.com/spreadsheets/d/1QNLbnkR_AongFt22vMfNzfpjZ0CjpI8QI-w0wBnYA1w/"", ""Инфа!A:AA""), 6, FALSE)"),2024)</f>
        <v>2024</v>
      </c>
      <c r="H5157" s="150">
        <v>8800</v>
      </c>
      <c r="I5157" s="151" t="s">
        <v>161</v>
      </c>
      <c r="J5157" s="93"/>
      <c r="K5157" s="153"/>
      <c r="L5157" s="153"/>
      <c r="M5157" s="153"/>
      <c r="N5157" s="153"/>
      <c r="O5157" s="153"/>
      <c r="P5157" s="153"/>
      <c r="Q5157" s="153"/>
      <c r="R5157" s="153"/>
      <c r="S5157" s="153"/>
    </row>
    <row r="5158" spans="1:19" ht="37.5">
      <c r="A5158" s="277" t="s">
        <v>25424</v>
      </c>
      <c r="B5158" s="253" t="s">
        <v>400</v>
      </c>
      <c r="C5158" s="93" t="s">
        <v>13632</v>
      </c>
      <c r="D5158" s="93" t="s">
        <v>13633</v>
      </c>
      <c r="E5158" s="148">
        <f ca="1">IFERROR(__xludf.DUMMYFUNCTION(" VLOOKUP(A5238, IMPORTRANGE(""https://docs.google.com/spreadsheets/d/1fj_Bhi2XPL3siwIh4sx4VRLAe31yD50oKdj5UlRYW0c/"", ""Сводка!A:AA""), 5, FALSE)"),232)</f>
        <v>232</v>
      </c>
      <c r="F5158" s="148" t="s">
        <v>415</v>
      </c>
      <c r="G5158" s="147">
        <f ca="1">IFERROR(__xludf.DUMMYFUNCTION(" VLOOKUP(A5238, IMPORTRANGE(""https://docs.google.com/spreadsheets/d/1QNLbnkR_AongFt22vMfNzfpjZ0CjpI8QI-w0wBnYA1w/"", ""Инфа!A:AA""), 6, FALSE)"),2024)</f>
        <v>2024</v>
      </c>
      <c r="H5158" s="150">
        <v>18900</v>
      </c>
      <c r="I5158" s="151" t="s">
        <v>819</v>
      </c>
      <c r="J5158" s="93"/>
      <c r="K5158" s="153"/>
      <c r="L5158" s="153"/>
      <c r="M5158" s="153"/>
      <c r="N5158" s="153"/>
      <c r="O5158" s="153"/>
      <c r="P5158" s="153"/>
      <c r="Q5158" s="153"/>
      <c r="R5158" s="153"/>
      <c r="S5158" s="153"/>
    </row>
    <row r="5159" spans="1:19" ht="37.5">
      <c r="A5159" s="277" t="s">
        <v>25424</v>
      </c>
      <c r="B5159" s="253" t="s">
        <v>400</v>
      </c>
      <c r="C5159" s="93" t="s">
        <v>13632</v>
      </c>
      <c r="D5159" s="93" t="s">
        <v>13634</v>
      </c>
      <c r="E5159" s="148">
        <f ca="1">IFERROR(__xludf.DUMMYFUNCTION(" VLOOKUP(A5239, IMPORTRANGE(""https://docs.google.com/spreadsheets/d/1fj_Bhi2XPL3siwIh4sx4VRLAe31yD50oKdj5UlRYW0c/"", ""Сводка!A:AA""), 5, FALSE)"),120)</f>
        <v>120</v>
      </c>
      <c r="F5159" s="148" t="s">
        <v>466</v>
      </c>
      <c r="G5159" s="147">
        <f ca="1">IFERROR(__xludf.DUMMYFUNCTION(" VLOOKUP(A5239, IMPORTRANGE(""https://docs.google.com/spreadsheets/d/1QNLbnkR_AongFt22vMfNzfpjZ0CjpI8QI-w0wBnYA1w/"", ""Инфа!A:AA""), 6, FALSE)"),2024)</f>
        <v>2024</v>
      </c>
      <c r="H5159" s="150">
        <v>8600</v>
      </c>
      <c r="I5159" s="151" t="s">
        <v>819</v>
      </c>
      <c r="J5159" s="93"/>
      <c r="K5159" s="153"/>
      <c r="L5159" s="153"/>
      <c r="M5159" s="153"/>
      <c r="N5159" s="153"/>
      <c r="O5159" s="153"/>
      <c r="P5159" s="153"/>
      <c r="Q5159" s="153"/>
      <c r="R5159" s="153"/>
      <c r="S5159" s="153"/>
    </row>
    <row r="5160" spans="1:19" ht="54.75" customHeight="1">
      <c r="A5160" s="277" t="s">
        <v>25424</v>
      </c>
      <c r="B5160" s="253" t="s">
        <v>153</v>
      </c>
      <c r="C5160" s="93" t="s">
        <v>13632</v>
      </c>
      <c r="D5160" s="93" t="s">
        <v>13635</v>
      </c>
      <c r="E5160" s="148">
        <f ca="1">IFERROR(__xludf.DUMMYFUNCTION(" VLOOKUP(A5240, IMPORTRANGE(""https://docs.google.com/spreadsheets/d/1fj_Bhi2XPL3siwIh4sx4VRLAe31yD50oKdj5UlRYW0c/"", ""Сводка!A:AA""), 5, FALSE)"),172)</f>
        <v>172</v>
      </c>
      <c r="F5160" s="148" t="s">
        <v>108</v>
      </c>
      <c r="G5160" s="147">
        <f ca="1">IFERROR(__xludf.DUMMYFUNCTION(" VLOOKUP(A5240, IMPORTRANGE(""https://docs.google.com/spreadsheets/d/1QNLbnkR_AongFt22vMfNzfpjZ0CjpI8QI-w0wBnYA1w/"", ""Инфа!A:AA""), 6, FALSE)"),2024)</f>
        <v>2024</v>
      </c>
      <c r="H5160" s="150">
        <v>10200</v>
      </c>
      <c r="I5160" s="151" t="s">
        <v>819</v>
      </c>
      <c r="J5160" s="93"/>
      <c r="K5160" s="153"/>
      <c r="L5160" s="153"/>
      <c r="M5160" s="153"/>
      <c r="N5160" s="153"/>
      <c r="O5160" s="153"/>
      <c r="P5160" s="153"/>
      <c r="Q5160" s="153"/>
      <c r="R5160" s="153"/>
      <c r="S5160" s="153"/>
    </row>
    <row r="5161" spans="1:19" ht="36" customHeight="1">
      <c r="A5161" s="277" t="s">
        <v>25424</v>
      </c>
      <c r="B5161" s="253" t="s">
        <v>400</v>
      </c>
      <c r="C5161" s="93" t="s">
        <v>13632</v>
      </c>
      <c r="D5161" s="93" t="s">
        <v>13636</v>
      </c>
      <c r="E5161" s="148">
        <f ca="1">IFERROR(__xludf.DUMMYFUNCTION(" VLOOKUP(A5241, IMPORTRANGE(""https://docs.google.com/spreadsheets/d/1fj_Bhi2XPL3siwIh4sx4VRLAe31yD50oKdj5UlRYW0c/"", ""Сводка!A:AA""), 5, FALSE)"),172)</f>
        <v>172</v>
      </c>
      <c r="F5161" s="148" t="s">
        <v>415</v>
      </c>
      <c r="G5161" s="147">
        <f ca="1">IFERROR(__xludf.DUMMYFUNCTION(" VLOOKUP(A5241, IMPORTRANGE(""https://docs.google.com/spreadsheets/d/1QNLbnkR_AongFt22vMfNzfpjZ0CjpI8QI-w0wBnYA1w/"", ""Инфа!A:AA""), 6, FALSE)"),2024)</f>
        <v>2024</v>
      </c>
      <c r="H5161" s="150">
        <v>13200</v>
      </c>
      <c r="I5161" s="151" t="s">
        <v>819</v>
      </c>
      <c r="J5161" s="93"/>
      <c r="K5161" s="153"/>
      <c r="L5161" s="153"/>
      <c r="M5161" s="153"/>
      <c r="N5161" s="153"/>
      <c r="O5161" s="153"/>
      <c r="P5161" s="153"/>
      <c r="Q5161" s="153"/>
      <c r="R5161" s="153"/>
      <c r="S5161" s="153"/>
    </row>
    <row r="5162" spans="1:19" ht="50.25" customHeight="1">
      <c r="A5162" s="277" t="s">
        <v>25424</v>
      </c>
      <c r="B5162" s="253" t="s">
        <v>400</v>
      </c>
      <c r="C5162" s="93" t="s">
        <v>13632</v>
      </c>
      <c r="D5162" s="93" t="s">
        <v>5228</v>
      </c>
      <c r="E5162" s="148">
        <f ca="1">IFERROR(__xludf.DUMMYFUNCTION(" VLOOKUP(A5242, IMPORTRANGE(""https://docs.google.com/spreadsheets/d/1fj_Bhi2XPL3siwIh4sx4VRLAe31yD50oKdj5UlRYW0c/"", ""Сводка!A:AA""), 5, FALSE)"),144)</f>
        <v>144</v>
      </c>
      <c r="F5162" s="148" t="s">
        <v>415</v>
      </c>
      <c r="G5162" s="147">
        <f ca="1">IFERROR(__xludf.DUMMYFUNCTION(" VLOOKUP(A5242, IMPORTRANGE(""https://docs.google.com/spreadsheets/d/1QNLbnkR_AongFt22vMfNzfpjZ0CjpI8QI-w0wBnYA1w/"", ""Инфа!A:AA""), 6, FALSE)"),2024)</f>
        <v>2024</v>
      </c>
      <c r="H5162" s="150">
        <v>13600</v>
      </c>
      <c r="I5162" s="151" t="s">
        <v>819</v>
      </c>
      <c r="J5162" s="93"/>
      <c r="K5162" s="153"/>
      <c r="L5162" s="153"/>
      <c r="M5162" s="153"/>
      <c r="N5162" s="153"/>
      <c r="O5162" s="153"/>
      <c r="P5162" s="153"/>
      <c r="Q5162" s="153"/>
      <c r="R5162" s="153"/>
      <c r="S5162" s="153"/>
    </row>
    <row r="5163" spans="1:19" ht="59.25" customHeight="1">
      <c r="A5163" s="277" t="s">
        <v>25424</v>
      </c>
      <c r="B5163" s="253" t="s">
        <v>400</v>
      </c>
      <c r="C5163" s="96" t="s">
        <v>13632</v>
      </c>
      <c r="D5163" s="96" t="s">
        <v>13637</v>
      </c>
      <c r="E5163" s="148">
        <f ca="1">IFERROR(__xludf.DUMMYFUNCTION(" VLOOKUP(A5243, IMPORTRANGE(""https://docs.google.com/spreadsheets/d/1fj_Bhi2XPL3siwIh4sx4VRLAe31yD50oKdj5UlRYW0c/"", ""Сводка!A:AA""), 5, FALSE)"),244)</f>
        <v>244</v>
      </c>
      <c r="F5163" s="148" t="s">
        <v>13638</v>
      </c>
      <c r="G5163" s="147">
        <f ca="1">IFERROR(__xludf.DUMMYFUNCTION(" VLOOKUP(A5243, IMPORTRANGE(""https://docs.google.com/spreadsheets/d/1QNLbnkR_AongFt22vMfNzfpjZ0CjpI8QI-w0wBnYA1w/"", ""Инфа!A:AA""), 6, FALSE)"),2024)</f>
        <v>2024</v>
      </c>
      <c r="H5163" s="150">
        <v>16000</v>
      </c>
      <c r="I5163" s="151" t="s">
        <v>819</v>
      </c>
      <c r="J5163" s="93"/>
      <c r="K5163" s="153"/>
      <c r="L5163" s="153"/>
      <c r="M5163" s="153"/>
      <c r="N5163" s="153"/>
      <c r="O5163" s="153"/>
      <c r="P5163" s="153"/>
      <c r="Q5163" s="153"/>
      <c r="R5163" s="153"/>
      <c r="S5163" s="153"/>
    </row>
    <row r="5164" spans="1:19" ht="67.5" customHeight="1">
      <c r="A5164" s="277" t="s">
        <v>25424</v>
      </c>
      <c r="B5164" s="253" t="s">
        <v>400</v>
      </c>
      <c r="C5164" s="93" t="s">
        <v>13639</v>
      </c>
      <c r="D5164" s="93" t="s">
        <v>13640</v>
      </c>
      <c r="E5164" s="148">
        <f ca="1">IFERROR(__xludf.DUMMYFUNCTION(" VLOOKUP(A5244, IMPORTRANGE(""https://docs.google.com/spreadsheets/d/1fj_Bhi2XPL3siwIh4sx4VRLAe31yD50oKdj5UlRYW0c/"", ""Сводка!A:AA""), 5, FALSE)"),100)</f>
        <v>100</v>
      </c>
      <c r="F5164" s="148" t="s">
        <v>13641</v>
      </c>
      <c r="G5164" s="147">
        <f ca="1">IFERROR(__xludf.DUMMYFUNCTION(" VLOOKUP(A5244, IMPORTRANGE(""https://docs.google.com/spreadsheets/d/1QNLbnkR_AongFt22vMfNzfpjZ0CjpI8QI-w0wBnYA1w/"", ""Инфа!A:AA""), 6, FALSE)"),2024)</f>
        <v>2024</v>
      </c>
      <c r="H5164" s="150">
        <v>10400</v>
      </c>
      <c r="I5164" s="151" t="s">
        <v>819</v>
      </c>
      <c r="J5164" s="93"/>
      <c r="K5164" s="153"/>
      <c r="L5164" s="153"/>
      <c r="M5164" s="153"/>
      <c r="N5164" s="153"/>
      <c r="O5164" s="153"/>
      <c r="P5164" s="153"/>
      <c r="Q5164" s="153"/>
      <c r="R5164" s="153"/>
      <c r="S5164" s="153"/>
    </row>
    <row r="5165" spans="1:19" ht="131.25">
      <c r="A5165" s="277" t="s">
        <v>25424</v>
      </c>
      <c r="B5165" s="253" t="s">
        <v>400</v>
      </c>
      <c r="C5165" s="93" t="s">
        <v>13642</v>
      </c>
      <c r="D5165" s="93" t="s">
        <v>13643</v>
      </c>
      <c r="E5165" s="148">
        <f ca="1">IFERROR(__xludf.DUMMYFUNCTION(" VLOOKUP(A5245, IMPORTRANGE(""https://docs.google.com/spreadsheets/d/1fj_Bhi2XPL3siwIh4sx4VRLAe31yD50oKdj5UlRYW0c/"", ""Сводка!A:AA""), 5, FALSE)"),108)</f>
        <v>108</v>
      </c>
      <c r="F5165" s="148" t="s">
        <v>415</v>
      </c>
      <c r="G5165" s="147">
        <f ca="1">IFERROR(__xludf.DUMMYFUNCTION(" VLOOKUP(A5245, IMPORTRANGE(""https://docs.google.com/spreadsheets/d/1QNLbnkR_AongFt22vMfNzfpjZ0CjpI8QI-w0wBnYA1w/"", ""Инфа!A:AA""), 6, FALSE)"),2024)</f>
        <v>2024</v>
      </c>
      <c r="H5165" s="150">
        <v>10700</v>
      </c>
      <c r="I5165" s="151" t="s">
        <v>819</v>
      </c>
      <c r="J5165" s="93"/>
      <c r="K5165" s="153"/>
      <c r="L5165" s="153"/>
      <c r="M5165" s="153"/>
      <c r="N5165" s="153"/>
      <c r="O5165" s="153"/>
      <c r="P5165" s="153"/>
      <c r="Q5165" s="153"/>
      <c r="R5165" s="153"/>
      <c r="S5165" s="153"/>
    </row>
    <row r="5166" spans="1:19" ht="55.5" customHeight="1">
      <c r="A5166" s="277" t="s">
        <v>25424</v>
      </c>
      <c r="B5166" s="253" t="s">
        <v>400</v>
      </c>
      <c r="C5166" s="93" t="s">
        <v>13644</v>
      </c>
      <c r="D5166" s="93" t="s">
        <v>13645</v>
      </c>
      <c r="E5166" s="148">
        <f ca="1">IFERROR(__xludf.DUMMYFUNCTION(" VLOOKUP(A5246, IMPORTRANGE(""https://docs.google.com/spreadsheets/d/1fj_Bhi2XPL3siwIh4sx4VRLAe31yD50oKdj5UlRYW0c/"", ""Сводка!A:AA""), 5, FALSE)"),200)</f>
        <v>200</v>
      </c>
      <c r="F5166" s="148" t="s">
        <v>415</v>
      </c>
      <c r="G5166" s="147">
        <f ca="1">IFERROR(__xludf.DUMMYFUNCTION(" VLOOKUP(A5246, IMPORTRANGE(""https://docs.google.com/spreadsheets/d/1QNLbnkR_AongFt22vMfNzfpjZ0CjpI8QI-w0wBnYA1w/"", ""Инфа!A:AA""), 6, FALSE)"),2024)</f>
        <v>2024</v>
      </c>
      <c r="H5166" s="150">
        <v>14300</v>
      </c>
      <c r="I5166" s="151" t="s">
        <v>819</v>
      </c>
      <c r="J5166" s="93"/>
      <c r="K5166" s="153"/>
      <c r="L5166" s="153"/>
      <c r="M5166" s="153"/>
      <c r="N5166" s="153"/>
      <c r="O5166" s="153"/>
      <c r="P5166" s="153"/>
      <c r="Q5166" s="153"/>
      <c r="R5166" s="153"/>
      <c r="S5166" s="153"/>
    </row>
    <row r="5167" spans="1:19" ht="131.25">
      <c r="A5167" s="277" t="s">
        <v>25424</v>
      </c>
      <c r="B5167" s="253" t="s">
        <v>400</v>
      </c>
      <c r="C5167" s="93" t="s">
        <v>13646</v>
      </c>
      <c r="D5167" s="93" t="s">
        <v>13647</v>
      </c>
      <c r="E5167" s="148">
        <f ca="1">IFERROR(__xludf.DUMMYFUNCTION(" VLOOKUP(A5247, IMPORTRANGE(""https://docs.google.com/spreadsheets/d/1fj_Bhi2XPL3siwIh4sx4VRLAe31yD50oKdj5UlRYW0c/"", ""Сводка!A:AA""), 5, FALSE)"),188)</f>
        <v>188</v>
      </c>
      <c r="F5167" s="148" t="s">
        <v>13641</v>
      </c>
      <c r="G5167" s="147">
        <f ca="1">IFERROR(__xludf.DUMMYFUNCTION(" VLOOKUP(A5247, IMPORTRANGE(""https://docs.google.com/spreadsheets/d/1QNLbnkR_AongFt22vMfNzfpjZ0CjpI8QI-w0wBnYA1w/"", ""Инфа!A:AA""), 6, FALSE)"),2024)</f>
        <v>2024</v>
      </c>
      <c r="H5167" s="150">
        <v>13800</v>
      </c>
      <c r="I5167" s="151" t="s">
        <v>1196</v>
      </c>
      <c r="J5167" s="93"/>
      <c r="K5167" s="153"/>
      <c r="L5167" s="153"/>
      <c r="M5167" s="153"/>
      <c r="N5167" s="153"/>
      <c r="O5167" s="153"/>
      <c r="P5167" s="153"/>
      <c r="Q5167" s="153"/>
      <c r="R5167" s="153"/>
      <c r="S5167" s="153"/>
    </row>
    <row r="5168" spans="1:19" ht="37.5">
      <c r="A5168" s="277" t="s">
        <v>25424</v>
      </c>
      <c r="B5168" s="253" t="s">
        <v>153</v>
      </c>
      <c r="C5168" s="93" t="s">
        <v>13648</v>
      </c>
      <c r="D5168" s="93" t="s">
        <v>13649</v>
      </c>
      <c r="E5168" s="148">
        <f ca="1">IFERROR(__xludf.DUMMYFUNCTION(" VLOOKUP(A5248, IMPORTRANGE(""https://docs.google.com/spreadsheets/d/1fj_Bhi2XPL3siwIh4sx4VRLAe31yD50oKdj5UlRYW0c/"", ""Сводка!A:AA""), 5, FALSE)"),584)</f>
        <v>584</v>
      </c>
      <c r="F5168" s="148" t="s">
        <v>456</v>
      </c>
      <c r="G5168" s="147">
        <f ca="1">IFERROR(__xludf.DUMMYFUNCTION(" VLOOKUP(A5248, IMPORTRANGE(""https://docs.google.com/spreadsheets/d/1QNLbnkR_AongFt22vMfNzfpjZ0CjpI8QI-w0wBnYA1w/"", ""Инфа!A:AA""), 6, FALSE)"),2024)</f>
        <v>2024</v>
      </c>
      <c r="H5168" s="154">
        <v>22500</v>
      </c>
      <c r="I5168" s="156" t="s">
        <v>558</v>
      </c>
      <c r="J5168" s="93"/>
      <c r="K5168" s="153"/>
      <c r="L5168" s="153"/>
      <c r="M5168" s="153"/>
      <c r="N5168" s="153"/>
      <c r="O5168" s="153"/>
      <c r="P5168" s="153"/>
      <c r="Q5168" s="153"/>
      <c r="R5168" s="153"/>
      <c r="S5168" s="153"/>
    </row>
    <row r="5169" spans="1:19" ht="225">
      <c r="A5169" s="277" t="s">
        <v>25424</v>
      </c>
      <c r="B5169" s="253" t="s">
        <v>400</v>
      </c>
      <c r="C5169" s="93" t="s">
        <v>13650</v>
      </c>
      <c r="D5169" s="93" t="s">
        <v>13651</v>
      </c>
      <c r="E5169" s="148">
        <f ca="1">IFERROR(__xludf.DUMMYFUNCTION(" VLOOKUP(A5249, IMPORTRANGE(""https://docs.google.com/spreadsheets/d/1fj_Bhi2XPL3siwIh4sx4VRLAe31yD50oKdj5UlRYW0c/"", ""Сводка!A:AA""), 5, FALSE)"),108)</f>
        <v>108</v>
      </c>
      <c r="F5169" s="148" t="s">
        <v>415</v>
      </c>
      <c r="G5169" s="147">
        <f ca="1">IFERROR(__xludf.DUMMYFUNCTION(" VLOOKUP(A5249, IMPORTRANGE(""https://docs.google.com/spreadsheets/d/1QNLbnkR_AongFt22vMfNzfpjZ0CjpI8QI-w0wBnYA1w/"", ""Инфа!A:AA""), 6, FALSE)"),2024)</f>
        <v>2024</v>
      </c>
      <c r="H5169" s="150">
        <v>8200</v>
      </c>
      <c r="I5169" s="151" t="s">
        <v>257</v>
      </c>
      <c r="J5169" s="93" t="s">
        <v>13652</v>
      </c>
      <c r="K5169" s="153"/>
      <c r="L5169" s="153"/>
      <c r="M5169" s="153"/>
      <c r="N5169" s="153"/>
      <c r="O5169" s="153"/>
      <c r="P5169" s="153"/>
      <c r="Q5169" s="153"/>
      <c r="R5169" s="153"/>
      <c r="S5169" s="153"/>
    </row>
    <row r="5170" spans="1:19" ht="150">
      <c r="A5170" s="277" t="s">
        <v>25424</v>
      </c>
      <c r="B5170" s="253" t="s">
        <v>13</v>
      </c>
      <c r="C5170" s="93" t="s">
        <v>13653</v>
      </c>
      <c r="D5170" s="93" t="s">
        <v>13654</v>
      </c>
      <c r="E5170" s="148">
        <f ca="1">IFERROR(__xludf.DUMMYFUNCTION(" VLOOKUP(A5250, IMPORTRANGE(""https://docs.google.com/spreadsheets/d/1fj_Bhi2XPL3siwIh4sx4VRLAe31yD50oKdj5UlRYW0c/"", ""Сводка!A:AA""), 5, FALSE)"),340)</f>
        <v>340</v>
      </c>
      <c r="F5170" s="148" t="s">
        <v>4411</v>
      </c>
      <c r="G5170" s="147">
        <f ca="1">IFERROR(__xludf.DUMMYFUNCTION(" VLOOKUP(A5250, IMPORTRANGE(""https://docs.google.com/spreadsheets/d/1QNLbnkR_AongFt22vMfNzfpjZ0CjpI8QI-w0wBnYA1w/"", ""Инфа!A:AA""), 6, FALSE)"),2024)</f>
        <v>2024</v>
      </c>
      <c r="H5170" s="150">
        <v>15200</v>
      </c>
      <c r="I5170" s="151" t="s">
        <v>161</v>
      </c>
      <c r="J5170" s="93" t="s">
        <v>13655</v>
      </c>
      <c r="K5170" s="153"/>
      <c r="L5170" s="153"/>
      <c r="M5170" s="153"/>
      <c r="N5170" s="153"/>
      <c r="O5170" s="153"/>
      <c r="P5170" s="153"/>
      <c r="Q5170" s="153"/>
      <c r="R5170" s="153"/>
      <c r="S5170" s="153"/>
    </row>
    <row r="5171" spans="1:19" ht="187.5">
      <c r="A5171" s="277" t="s">
        <v>25424</v>
      </c>
      <c r="B5171" s="253" t="s">
        <v>400</v>
      </c>
      <c r="C5171" s="93" t="s">
        <v>13656</v>
      </c>
      <c r="D5171" s="93" t="s">
        <v>13657</v>
      </c>
      <c r="E5171" s="148">
        <f ca="1">IFERROR(__xludf.DUMMYFUNCTION(" VLOOKUP(A5251, IMPORTRANGE(""https://docs.google.com/spreadsheets/d/1fj_Bhi2XPL3siwIh4sx4VRLAe31yD50oKdj5UlRYW0c/"", ""Сводка!A:AA""), 5, FALSE)"),116)</f>
        <v>116</v>
      </c>
      <c r="F5171" s="148" t="s">
        <v>415</v>
      </c>
      <c r="G5171" s="147">
        <f ca="1">IFERROR(__xludf.DUMMYFUNCTION(" VLOOKUP(A5251, IMPORTRANGE(""https://docs.google.com/spreadsheets/d/1QNLbnkR_AongFt22vMfNzfpjZ0CjpI8QI-w0wBnYA1w/"", ""Инфа!A:AA""), 6, FALSE)"),2024)</f>
        <v>2024</v>
      </c>
      <c r="H5171" s="150">
        <v>8500</v>
      </c>
      <c r="I5171" s="151" t="s">
        <v>67</v>
      </c>
      <c r="J5171" s="93" t="s">
        <v>13658</v>
      </c>
      <c r="K5171" s="153"/>
      <c r="L5171" s="153"/>
      <c r="M5171" s="153"/>
      <c r="N5171" s="153"/>
      <c r="O5171" s="153"/>
      <c r="P5171" s="153"/>
      <c r="Q5171" s="153"/>
      <c r="R5171" s="153"/>
      <c r="S5171" s="153"/>
    </row>
    <row r="5172" spans="1:19" ht="150">
      <c r="A5172" s="277" t="s">
        <v>25424</v>
      </c>
      <c r="B5172" s="253" t="s">
        <v>153</v>
      </c>
      <c r="C5172" s="93" t="s">
        <v>13659</v>
      </c>
      <c r="D5172" s="93" t="s">
        <v>13660</v>
      </c>
      <c r="E5172" s="148">
        <f ca="1">IFERROR(__xludf.DUMMYFUNCTION(" VLOOKUP(A5252, IMPORTRANGE(""https://docs.google.com/spreadsheets/d/1fj_Bhi2XPL3siwIh4sx4VRLAe31yD50oKdj5UlRYW0c/"", ""Сводка!A:AA""), 5, FALSE)"),172)</f>
        <v>172</v>
      </c>
      <c r="F5172" s="148" t="s">
        <v>50</v>
      </c>
      <c r="G5172" s="147">
        <f ca="1">IFERROR(__xludf.DUMMYFUNCTION(" VLOOKUP(A5252, IMPORTRANGE(""https://docs.google.com/spreadsheets/d/1QNLbnkR_AongFt22vMfNzfpjZ0CjpI8QI-w0wBnYA1w/"", ""Инфа!A:AA""), 6, FALSE)"),2024)</f>
        <v>2024</v>
      </c>
      <c r="H5172" s="150">
        <v>10200</v>
      </c>
      <c r="I5172" s="151" t="s">
        <v>4058</v>
      </c>
      <c r="J5172" s="93" t="s">
        <v>13661</v>
      </c>
      <c r="K5172" s="153"/>
      <c r="L5172" s="153"/>
      <c r="M5172" s="153"/>
      <c r="N5172" s="153"/>
      <c r="O5172" s="153"/>
      <c r="P5172" s="153"/>
      <c r="Q5172" s="153"/>
      <c r="R5172" s="153"/>
      <c r="S5172" s="153"/>
    </row>
    <row r="5173" spans="1:19" ht="150">
      <c r="A5173" s="277" t="s">
        <v>25424</v>
      </c>
      <c r="B5173" s="253" t="s">
        <v>153</v>
      </c>
      <c r="C5173" s="93" t="s">
        <v>13662</v>
      </c>
      <c r="D5173" s="93" t="s">
        <v>13663</v>
      </c>
      <c r="E5173" s="148">
        <f ca="1">IFERROR(__xludf.DUMMYFUNCTION(" VLOOKUP(A5253, IMPORTRANGE(""https://docs.google.com/spreadsheets/d/1fj_Bhi2XPL3siwIh4sx4VRLAe31yD50oKdj5UlRYW0c/"", ""Сводка!A:AA""), 5, FALSE)"),136)</f>
        <v>136</v>
      </c>
      <c r="F5173" s="148" t="s">
        <v>50</v>
      </c>
      <c r="G5173" s="147">
        <f ca="1">IFERROR(__xludf.DUMMYFUNCTION(" VLOOKUP(A5253, IMPORTRANGE(""https://docs.google.com/spreadsheets/d/1QNLbnkR_AongFt22vMfNzfpjZ0CjpI8QI-w0wBnYA1w/"", ""Инфа!A:AA""), 6, FALSE)"),2024)</f>
        <v>2024</v>
      </c>
      <c r="H5173" s="150">
        <v>9100</v>
      </c>
      <c r="I5173" s="151" t="s">
        <v>4058</v>
      </c>
      <c r="J5173" s="93" t="s">
        <v>13664</v>
      </c>
      <c r="K5173" s="153"/>
      <c r="L5173" s="153"/>
      <c r="M5173" s="153"/>
      <c r="N5173" s="153"/>
      <c r="O5173" s="153"/>
      <c r="P5173" s="153"/>
      <c r="Q5173" s="153"/>
      <c r="R5173" s="153"/>
      <c r="S5173" s="153"/>
    </row>
    <row r="5174" spans="1:19" ht="131.25">
      <c r="A5174" s="277" t="s">
        <v>25424</v>
      </c>
      <c r="B5174" s="253" t="s">
        <v>153</v>
      </c>
      <c r="C5174" s="96" t="s">
        <v>13665</v>
      </c>
      <c r="D5174" s="93" t="s">
        <v>13666</v>
      </c>
      <c r="E5174" s="148">
        <f ca="1">IFERROR(__xludf.DUMMYFUNCTION(" VLOOKUP(A5254, IMPORTRANGE(""https://docs.google.com/spreadsheets/d/1fj_Bhi2XPL3siwIh4sx4VRLAe31yD50oKdj5UlRYW0c/"", ""Сводка!A:AA""), 5, FALSE)"),511)</f>
        <v>511</v>
      </c>
      <c r="F5174" s="148" t="s">
        <v>456</v>
      </c>
      <c r="G5174" s="147">
        <f ca="1">IFERROR(__xludf.DUMMYFUNCTION(" VLOOKUP(A5254, IMPORTRANGE(""https://docs.google.com/spreadsheets/d/1QNLbnkR_AongFt22vMfNzfpjZ0CjpI8QI-w0wBnYA1w/"", ""Инфа!A:AA""), 6, FALSE)"),2024)</f>
        <v>2024</v>
      </c>
      <c r="H5174" s="154">
        <v>20300</v>
      </c>
      <c r="I5174" s="151" t="s">
        <v>614</v>
      </c>
      <c r="J5174" s="93" t="s">
        <v>13667</v>
      </c>
      <c r="K5174" s="153"/>
      <c r="L5174" s="153"/>
      <c r="M5174" s="153"/>
      <c r="N5174" s="153"/>
      <c r="O5174" s="153"/>
      <c r="P5174" s="153"/>
      <c r="Q5174" s="153"/>
      <c r="R5174" s="153"/>
      <c r="S5174" s="153"/>
    </row>
    <row r="5175" spans="1:19" ht="187.5">
      <c r="A5175" s="277" t="s">
        <v>25424</v>
      </c>
      <c r="B5175" s="253" t="s">
        <v>153</v>
      </c>
      <c r="C5175" s="93" t="s">
        <v>13668</v>
      </c>
      <c r="D5175" s="93" t="s">
        <v>13669</v>
      </c>
      <c r="E5175" s="148">
        <f ca="1">IFERROR(__xludf.DUMMYFUNCTION(" VLOOKUP(A5255, IMPORTRANGE(""https://docs.google.com/spreadsheets/d/1fj_Bhi2XPL3siwIh4sx4VRLAe31yD50oKdj5UlRYW0c/"", ""Сводка!A:AA""), 5, FALSE)"),112)</f>
        <v>112</v>
      </c>
      <c r="F5175" s="148" t="s">
        <v>50</v>
      </c>
      <c r="G5175" s="147">
        <f ca="1">IFERROR(__xludf.DUMMYFUNCTION(" VLOOKUP(A5255, IMPORTRANGE(""https://docs.google.com/spreadsheets/d/1QNLbnkR_AongFt22vMfNzfpjZ0CjpI8QI-w0wBnYA1w/"", ""Инфа!A:AA""), 6, FALSE)"),2024)</f>
        <v>2024</v>
      </c>
      <c r="H5175" s="150">
        <v>8400</v>
      </c>
      <c r="I5175" s="151" t="s">
        <v>743</v>
      </c>
      <c r="J5175" s="93" t="s">
        <v>13670</v>
      </c>
      <c r="K5175" s="153"/>
      <c r="L5175" s="153"/>
      <c r="M5175" s="153"/>
      <c r="N5175" s="153"/>
      <c r="O5175" s="153"/>
      <c r="P5175" s="153"/>
      <c r="Q5175" s="153"/>
      <c r="R5175" s="153"/>
      <c r="S5175" s="153"/>
    </row>
    <row r="5176" spans="1:19" ht="206.25">
      <c r="A5176" s="277" t="s">
        <v>25424</v>
      </c>
      <c r="B5176" s="253" t="s">
        <v>153</v>
      </c>
      <c r="C5176" s="93" t="s">
        <v>13671</v>
      </c>
      <c r="D5176" s="93" t="s">
        <v>13672</v>
      </c>
      <c r="E5176" s="148">
        <f ca="1">IFERROR(__xludf.DUMMYFUNCTION(" VLOOKUP(A5256, IMPORTRANGE(""https://docs.google.com/spreadsheets/d/1fj_Bhi2XPL3siwIh4sx4VRLAe31yD50oKdj5UlRYW0c/"", ""Сводка!A:AA""), 5, FALSE)"),176)</f>
        <v>176</v>
      </c>
      <c r="F5176" s="148" t="s">
        <v>50</v>
      </c>
      <c r="G5176" s="147">
        <f ca="1">IFERROR(__xludf.DUMMYFUNCTION(" VLOOKUP(A5256, IMPORTRANGE(""https://docs.google.com/spreadsheets/d/1QNLbnkR_AongFt22vMfNzfpjZ0CjpI8QI-w0wBnYA1w/"", ""Инфа!A:AA""), 6, FALSE)"),2024)</f>
        <v>2024</v>
      </c>
      <c r="H5176" s="150">
        <v>10300</v>
      </c>
      <c r="I5176" s="151" t="s">
        <v>743</v>
      </c>
      <c r="J5176" s="93" t="s">
        <v>13673</v>
      </c>
      <c r="K5176" s="153"/>
      <c r="L5176" s="153"/>
      <c r="M5176" s="153"/>
      <c r="N5176" s="153"/>
      <c r="O5176" s="153"/>
      <c r="P5176" s="153"/>
      <c r="Q5176" s="153"/>
      <c r="R5176" s="153"/>
      <c r="S5176" s="153"/>
    </row>
    <row r="5177" spans="1:19" ht="187.5">
      <c r="A5177" s="277" t="s">
        <v>25424</v>
      </c>
      <c r="B5177" s="253" t="s">
        <v>400</v>
      </c>
      <c r="C5177" s="93" t="s">
        <v>13674</v>
      </c>
      <c r="D5177" s="93" t="s">
        <v>13675</v>
      </c>
      <c r="E5177" s="148">
        <f ca="1">IFERROR(__xludf.DUMMYFUNCTION(" VLOOKUP(A5257, IMPORTRANGE(""https://docs.google.com/spreadsheets/d/1fj_Bhi2XPL3siwIh4sx4VRLAe31yD50oKdj5UlRYW0c/"", ""Сводка!A:AA""), 5, FALSE)"),116)</f>
        <v>116</v>
      </c>
      <c r="F5177" s="148" t="s">
        <v>415</v>
      </c>
      <c r="G5177" s="147">
        <f ca="1">IFERROR(__xludf.DUMMYFUNCTION(" VLOOKUP(A5257, IMPORTRANGE(""https://docs.google.com/spreadsheets/d/1QNLbnkR_AongFt22vMfNzfpjZ0CjpI8QI-w0wBnYA1w/"", ""Инфа!A:AA""), 6, FALSE)"),2024)</f>
        <v>2024</v>
      </c>
      <c r="H5177" s="150">
        <v>8500</v>
      </c>
      <c r="I5177" s="151" t="s">
        <v>743</v>
      </c>
      <c r="J5177" s="93" t="s">
        <v>13676</v>
      </c>
      <c r="K5177" s="153"/>
      <c r="L5177" s="153"/>
      <c r="M5177" s="153"/>
      <c r="N5177" s="153"/>
      <c r="O5177" s="153"/>
      <c r="P5177" s="153"/>
      <c r="Q5177" s="153"/>
      <c r="R5177" s="153"/>
      <c r="S5177" s="153"/>
    </row>
    <row r="5178" spans="1:19" ht="131.25">
      <c r="A5178" s="277" t="s">
        <v>25424</v>
      </c>
      <c r="B5178" s="253" t="s">
        <v>153</v>
      </c>
      <c r="C5178" s="93" t="s">
        <v>13677</v>
      </c>
      <c r="D5178" s="93" t="s">
        <v>13678</v>
      </c>
      <c r="E5178" s="148">
        <f ca="1">IFERROR(__xludf.DUMMYFUNCTION(" VLOOKUP(A5258, IMPORTRANGE(""https://docs.google.com/spreadsheets/d/1fj_Bhi2XPL3siwIh4sx4VRLAe31yD50oKdj5UlRYW0c/"", ""Сводка!A:AA""), 5, FALSE)"),120)</f>
        <v>120</v>
      </c>
      <c r="F5178" s="148" t="s">
        <v>13679</v>
      </c>
      <c r="G5178" s="147">
        <f ca="1">IFERROR(__xludf.DUMMYFUNCTION(" VLOOKUP(A5258, IMPORTRANGE(""https://docs.google.com/spreadsheets/d/1QNLbnkR_AongFt22vMfNzfpjZ0CjpI8QI-w0wBnYA1w/"", ""Инфа!A:AA""), 6, FALSE)"),2024)</f>
        <v>2024</v>
      </c>
      <c r="H5178" s="150">
        <v>8600</v>
      </c>
      <c r="I5178" s="151" t="s">
        <v>614</v>
      </c>
      <c r="J5178" s="93" t="s">
        <v>13680</v>
      </c>
      <c r="K5178" s="153"/>
      <c r="L5178" s="153"/>
      <c r="M5178" s="153"/>
      <c r="N5178" s="153"/>
      <c r="O5178" s="153"/>
      <c r="P5178" s="153"/>
      <c r="Q5178" s="153"/>
      <c r="R5178" s="153"/>
      <c r="S5178" s="153"/>
    </row>
    <row r="5179" spans="1:19" ht="131.25">
      <c r="A5179" s="277" t="s">
        <v>25424</v>
      </c>
      <c r="B5179" s="253" t="s">
        <v>1885</v>
      </c>
      <c r="C5179" s="93" t="s">
        <v>13681</v>
      </c>
      <c r="D5179" s="93" t="s">
        <v>13682</v>
      </c>
      <c r="E5179" s="148">
        <f ca="1">IFERROR(__xludf.DUMMYFUNCTION(" VLOOKUP(A5259, IMPORTRANGE(""https://docs.google.com/spreadsheets/d/1fj_Bhi2XPL3siwIh4sx4VRLAe31yD50oKdj5UlRYW0c/"", ""Сводка!A:AA""), 5, FALSE)"),88)</f>
        <v>88</v>
      </c>
      <c r="F5179" s="148" t="s">
        <v>165</v>
      </c>
      <c r="G5179" s="147">
        <f ca="1">IFERROR(__xludf.DUMMYFUNCTION(" VLOOKUP(A5259, IMPORTRANGE(""https://docs.google.com/spreadsheets/d/1QNLbnkR_AongFt22vMfNzfpjZ0CjpI8QI-w0wBnYA1w/"", ""Инфа!A:AA""), 6, FALSE)"),2024)</f>
        <v>2024</v>
      </c>
      <c r="H5179" s="150">
        <v>7600</v>
      </c>
      <c r="I5179" s="151" t="s">
        <v>2593</v>
      </c>
      <c r="J5179" s="93" t="s">
        <v>13683</v>
      </c>
      <c r="K5179" s="153"/>
      <c r="L5179" s="153"/>
      <c r="M5179" s="153"/>
      <c r="N5179" s="153"/>
      <c r="O5179" s="153"/>
      <c r="P5179" s="153"/>
      <c r="Q5179" s="153"/>
      <c r="R5179" s="153"/>
      <c r="S5179" s="153"/>
    </row>
    <row r="5180" spans="1:19" ht="112.5">
      <c r="A5180" s="277" t="s">
        <v>25424</v>
      </c>
      <c r="B5180" s="253" t="s">
        <v>1885</v>
      </c>
      <c r="C5180" s="93" t="s">
        <v>13681</v>
      </c>
      <c r="D5180" s="93" t="s">
        <v>13684</v>
      </c>
      <c r="E5180" s="148">
        <f ca="1">IFERROR(__xludf.DUMMYFUNCTION(" VLOOKUP(A5260, IMPORTRANGE(""https://docs.google.com/spreadsheets/d/1fj_Bhi2XPL3siwIh4sx4VRLAe31yD50oKdj5UlRYW0c/"", ""Сводка!A:AA""), 5, FALSE)"),60)</f>
        <v>60</v>
      </c>
      <c r="F5180" s="148" t="s">
        <v>1794</v>
      </c>
      <c r="G5180" s="147">
        <f ca="1">IFERROR(__xludf.DUMMYFUNCTION(" VLOOKUP(A5260, IMPORTRANGE(""https://docs.google.com/spreadsheets/d/1QNLbnkR_AongFt22vMfNzfpjZ0CjpI8QI-w0wBnYA1w/"", ""Инфа!A:AA""), 6, FALSE)"),2024)</f>
        <v>2024</v>
      </c>
      <c r="H5180" s="150">
        <v>6800</v>
      </c>
      <c r="I5180" s="151" t="s">
        <v>6502</v>
      </c>
      <c r="J5180" s="93" t="s">
        <v>13685</v>
      </c>
      <c r="K5180" s="153"/>
      <c r="L5180" s="153"/>
      <c r="M5180" s="153"/>
      <c r="N5180" s="153"/>
      <c r="O5180" s="153"/>
      <c r="P5180" s="153"/>
      <c r="Q5180" s="153"/>
      <c r="R5180" s="153"/>
      <c r="S5180" s="153"/>
    </row>
    <row r="5181" spans="1:19" ht="131.25">
      <c r="A5181" s="277" t="s">
        <v>25424</v>
      </c>
      <c r="B5181" s="253" t="s">
        <v>1885</v>
      </c>
      <c r="C5181" s="93" t="s">
        <v>13681</v>
      </c>
      <c r="D5181" s="93" t="s">
        <v>13686</v>
      </c>
      <c r="E5181" s="148">
        <f ca="1">IFERROR(__xludf.DUMMYFUNCTION(" VLOOKUP(A5261, IMPORTRANGE(""https://docs.google.com/spreadsheets/d/1fj_Bhi2XPL3siwIh4sx4VRLAe31yD50oKdj5UlRYW0c/"", ""Сводка!A:AA""), 5, FALSE)"),88)</f>
        <v>88</v>
      </c>
      <c r="F5181" s="148" t="s">
        <v>165</v>
      </c>
      <c r="G5181" s="147">
        <f ca="1">IFERROR(__xludf.DUMMYFUNCTION(" VLOOKUP(A5261, IMPORTRANGE(""https://docs.google.com/spreadsheets/d/1QNLbnkR_AongFt22vMfNzfpjZ0CjpI8QI-w0wBnYA1w/"", ""Инфа!A:AA""), 6, FALSE)"),2024)</f>
        <v>2024</v>
      </c>
      <c r="H5181" s="150">
        <v>7600</v>
      </c>
      <c r="I5181" s="151" t="s">
        <v>3081</v>
      </c>
      <c r="J5181" s="93" t="s">
        <v>13687</v>
      </c>
      <c r="K5181" s="153"/>
      <c r="L5181" s="153"/>
      <c r="M5181" s="153"/>
      <c r="N5181" s="153"/>
      <c r="O5181" s="153"/>
      <c r="P5181" s="153"/>
      <c r="Q5181" s="153"/>
      <c r="R5181" s="153"/>
      <c r="S5181" s="153"/>
    </row>
    <row r="5182" spans="1:19" ht="93.75">
      <c r="A5182" s="277" t="s">
        <v>25424</v>
      </c>
      <c r="B5182" s="253" t="s">
        <v>1885</v>
      </c>
      <c r="C5182" s="93" t="s">
        <v>13681</v>
      </c>
      <c r="D5182" s="93" t="s">
        <v>13688</v>
      </c>
      <c r="E5182" s="148">
        <f ca="1">IFERROR(__xludf.DUMMYFUNCTION(" VLOOKUP(A5262, IMPORTRANGE(""https://docs.google.com/spreadsheets/d/1fj_Bhi2XPL3siwIh4sx4VRLAe31yD50oKdj5UlRYW0c/"", ""Сводка!A:AA""), 5, FALSE)"),68)</f>
        <v>68</v>
      </c>
      <c r="F5182" s="148" t="s">
        <v>165</v>
      </c>
      <c r="G5182" s="147">
        <f ca="1">IFERROR(__xludf.DUMMYFUNCTION(" VLOOKUP(A5262, IMPORTRANGE(""https://docs.google.com/spreadsheets/d/1QNLbnkR_AongFt22vMfNzfpjZ0CjpI8QI-w0wBnYA1w/"", ""Инфа!A:AA""), 6, FALSE)"),2024)</f>
        <v>2024</v>
      </c>
      <c r="H5182" s="150">
        <v>7000</v>
      </c>
      <c r="I5182" s="151" t="s">
        <v>6502</v>
      </c>
      <c r="J5182" s="93" t="s">
        <v>13689</v>
      </c>
      <c r="K5182" s="153"/>
      <c r="L5182" s="153"/>
      <c r="M5182" s="153"/>
      <c r="N5182" s="153"/>
      <c r="O5182" s="153"/>
      <c r="P5182" s="153"/>
      <c r="Q5182" s="153"/>
      <c r="R5182" s="153"/>
      <c r="S5182" s="153"/>
    </row>
    <row r="5183" spans="1:19" ht="206.25">
      <c r="A5183" s="277" t="s">
        <v>25424</v>
      </c>
      <c r="B5183" s="253" t="s">
        <v>153</v>
      </c>
      <c r="C5183" s="93" t="s">
        <v>13694</v>
      </c>
      <c r="D5183" s="93" t="s">
        <v>13695</v>
      </c>
      <c r="E5183" s="148">
        <f ca="1">IFERROR(__xludf.DUMMYFUNCTION(" VLOOKUP(A5266, IMPORTRANGE(""https://docs.google.com/spreadsheets/d/1fj_Bhi2XPL3siwIh4sx4VRLAe31yD50oKdj5UlRYW0c/"", ""Сводка!A:AA""), 5, FALSE)"),220)</f>
        <v>220</v>
      </c>
      <c r="F5183" s="148" t="s">
        <v>50</v>
      </c>
      <c r="G5183" s="147">
        <f ca="1">IFERROR(__xludf.DUMMYFUNCTION(" VLOOKUP(A5266, IMPORTRANGE(""https://docs.google.com/spreadsheets/d/1QNLbnkR_AongFt22vMfNzfpjZ0CjpI8QI-w0wBnYA1w/"", ""Инфа!A:AA""), 6, FALSE)"),2024)</f>
        <v>2024</v>
      </c>
      <c r="H5183" s="150">
        <v>18200</v>
      </c>
      <c r="I5183" s="151" t="s">
        <v>1923</v>
      </c>
      <c r="J5183" s="93" t="s">
        <v>13696</v>
      </c>
      <c r="K5183" s="153"/>
      <c r="L5183" s="153"/>
      <c r="M5183" s="153"/>
      <c r="N5183" s="153"/>
      <c r="O5183" s="153"/>
      <c r="P5183" s="153"/>
      <c r="Q5183" s="153"/>
      <c r="R5183" s="153"/>
      <c r="S5183" s="153"/>
    </row>
    <row r="5184" spans="1:19" ht="112.5">
      <c r="A5184" s="277" t="s">
        <v>25424</v>
      </c>
      <c r="B5184" s="254" t="s">
        <v>1885</v>
      </c>
      <c r="C5184" s="96" t="s">
        <v>13697</v>
      </c>
      <c r="D5184" s="96" t="s">
        <v>13698</v>
      </c>
      <c r="E5184" s="148">
        <f ca="1">IFERROR(__xludf.DUMMYFUNCTION(" VLOOKUP(A5267, IMPORTRANGE(""https://docs.google.com/spreadsheets/d/1fj_Bhi2XPL3siwIh4sx4VRLAe31yD50oKdj5UlRYW0c/"", ""Сводка!A:AA""), 5, FALSE)"),136)</f>
        <v>136</v>
      </c>
      <c r="F5184" s="165" t="s">
        <v>50</v>
      </c>
      <c r="G5184" s="147">
        <f ca="1">IFERROR(__xludf.DUMMYFUNCTION(" VLOOKUP(A5267, IMPORTRANGE(""https://docs.google.com/spreadsheets/d/1QNLbnkR_AongFt22vMfNzfpjZ0CjpI8QI-w0wBnYA1w/"", ""Инфа!A:AA""), 6, FALSE)"),2024)</f>
        <v>2024</v>
      </c>
      <c r="H5184" s="150">
        <v>9100</v>
      </c>
      <c r="I5184" s="151" t="s">
        <v>274</v>
      </c>
      <c r="J5184" s="96" t="s">
        <v>13699</v>
      </c>
      <c r="K5184" s="153"/>
      <c r="L5184" s="153"/>
      <c r="M5184" s="153"/>
      <c r="N5184" s="153"/>
      <c r="O5184" s="153"/>
      <c r="P5184" s="153"/>
      <c r="Q5184" s="153"/>
      <c r="R5184" s="153"/>
      <c r="S5184" s="153"/>
    </row>
    <row r="5185" spans="1:19" ht="112.5">
      <c r="A5185" s="277" t="s">
        <v>25424</v>
      </c>
      <c r="B5185" s="253" t="s">
        <v>400</v>
      </c>
      <c r="C5185" s="93" t="s">
        <v>13700</v>
      </c>
      <c r="D5185" s="93" t="s">
        <v>13701</v>
      </c>
      <c r="E5185" s="148">
        <f ca="1">IFERROR(__xludf.DUMMYFUNCTION(" VLOOKUP(A5268, IMPORTRANGE(""https://docs.google.com/spreadsheets/d/1fj_Bhi2XPL3siwIh4sx4VRLAe31yD50oKdj5UlRYW0c/"", ""Сводка!A:AA""), 5, FALSE)"),136)</f>
        <v>136</v>
      </c>
      <c r="F5185" s="148" t="s">
        <v>415</v>
      </c>
      <c r="G5185" s="147">
        <f ca="1">IFERROR(__xludf.DUMMYFUNCTION(" VLOOKUP(A5268, IMPORTRANGE(""https://docs.google.com/spreadsheets/d/1QNLbnkR_AongFt22vMfNzfpjZ0CjpI8QI-w0wBnYA1w/"", ""Инфа!A:AA""), 6, FALSE)"),2024)</f>
        <v>2024</v>
      </c>
      <c r="H5185" s="150">
        <v>9100</v>
      </c>
      <c r="I5185" s="151" t="s">
        <v>274</v>
      </c>
      <c r="J5185" s="93" t="s">
        <v>13702</v>
      </c>
      <c r="K5185" s="153"/>
      <c r="L5185" s="153"/>
      <c r="M5185" s="153"/>
      <c r="N5185" s="153"/>
      <c r="O5185" s="153"/>
      <c r="P5185" s="153"/>
      <c r="Q5185" s="153"/>
      <c r="R5185" s="153"/>
      <c r="S5185" s="153"/>
    </row>
    <row r="5186" spans="1:19" ht="206.25">
      <c r="A5186" s="277" t="s">
        <v>25424</v>
      </c>
      <c r="B5186" s="253" t="s">
        <v>153</v>
      </c>
      <c r="C5186" s="93" t="s">
        <v>13703</v>
      </c>
      <c r="D5186" s="93" t="s">
        <v>13704</v>
      </c>
      <c r="E5186" s="148">
        <f ca="1">IFERROR(__xludf.DUMMYFUNCTION(" VLOOKUP(A5269, IMPORTRANGE(""https://docs.google.com/spreadsheets/d/1fj_Bhi2XPL3siwIh4sx4VRLAe31yD50oKdj5UlRYW0c/"", ""Сводка!A:AA""), 5, FALSE)"),108)</f>
        <v>108</v>
      </c>
      <c r="F5186" s="148" t="s">
        <v>50</v>
      </c>
      <c r="G5186" s="147">
        <f ca="1">IFERROR(__xludf.DUMMYFUNCTION(" VLOOKUP(A5269, IMPORTRANGE(""https://docs.google.com/spreadsheets/d/1QNLbnkR_AongFt22vMfNzfpjZ0CjpI8QI-w0wBnYA1w/"", ""Инфа!A:AA""), 6, FALSE)"),2024)</f>
        <v>2024</v>
      </c>
      <c r="H5186" s="150">
        <v>8200</v>
      </c>
      <c r="I5186" s="156" t="s">
        <v>554</v>
      </c>
      <c r="J5186" s="93" t="s">
        <v>13705</v>
      </c>
      <c r="K5186" s="153"/>
      <c r="L5186" s="153"/>
      <c r="M5186" s="153"/>
      <c r="N5186" s="153"/>
      <c r="O5186" s="153"/>
      <c r="P5186" s="153"/>
      <c r="Q5186" s="153"/>
      <c r="R5186" s="153"/>
      <c r="S5186" s="153"/>
    </row>
    <row r="5187" spans="1:19" ht="300">
      <c r="A5187" s="277" t="s">
        <v>25424</v>
      </c>
      <c r="B5187" s="253" t="s">
        <v>153</v>
      </c>
      <c r="C5187" s="97" t="s">
        <v>13706</v>
      </c>
      <c r="D5187" s="97" t="s">
        <v>13707</v>
      </c>
      <c r="E5187" s="148">
        <f ca="1">IFERROR(__xludf.DUMMYFUNCTION(" VLOOKUP(A5270, IMPORTRANGE(""https://docs.google.com/spreadsheets/d/1fj_Bhi2XPL3siwIh4sx4VRLAe31yD50oKdj5UlRYW0c/"", ""Сводка!A:AA""), 5, FALSE)"),304)</f>
        <v>304</v>
      </c>
      <c r="F5187" s="147" t="s">
        <v>108</v>
      </c>
      <c r="G5187" s="147">
        <f ca="1">IFERROR(__xludf.DUMMYFUNCTION(" VLOOKUP(A5270, IMPORTRANGE(""https://docs.google.com/spreadsheets/d/1QNLbnkR_AongFt22vMfNzfpjZ0CjpI8QI-w0wBnYA1w/"", ""Инфа!A:AA""), 6, FALSE)"),2024)</f>
        <v>2024</v>
      </c>
      <c r="H5187" s="150">
        <v>14100</v>
      </c>
      <c r="I5187" s="160" t="s">
        <v>336</v>
      </c>
      <c r="J5187" s="97" t="s">
        <v>13708</v>
      </c>
      <c r="K5187" s="153"/>
      <c r="L5187" s="153"/>
      <c r="M5187" s="153"/>
      <c r="N5187" s="153"/>
      <c r="O5187" s="153"/>
      <c r="P5187" s="153"/>
      <c r="Q5187" s="153"/>
      <c r="R5187" s="153"/>
      <c r="S5187" s="153"/>
    </row>
    <row r="5188" spans="1:19" ht="56.25">
      <c r="A5188" s="277" t="s">
        <v>25424</v>
      </c>
      <c r="B5188" s="254" t="s">
        <v>400</v>
      </c>
      <c r="C5188" s="96" t="s">
        <v>13709</v>
      </c>
      <c r="D5188" s="96" t="s">
        <v>13710</v>
      </c>
      <c r="E5188" s="148">
        <f ca="1">IFERROR(__xludf.DUMMYFUNCTION(" VLOOKUP(A5271, IMPORTRANGE(""https://docs.google.com/spreadsheets/d/1fj_Bhi2XPL3siwIh4sx4VRLAe31yD50oKdj5UlRYW0c/"", ""Сводка!A:AA""), 5, FALSE)"),266)</f>
        <v>266</v>
      </c>
      <c r="F5188" s="148" t="s">
        <v>415</v>
      </c>
      <c r="G5188" s="147">
        <f ca="1">IFERROR(__xludf.DUMMYFUNCTION(" VLOOKUP(A5271, IMPORTRANGE(""https://docs.google.com/spreadsheets/d/1QNLbnkR_AongFt22vMfNzfpjZ0CjpI8QI-w0wBnYA1w/"", ""Инфа!A:AA""), 6, FALSE)"),2024)</f>
        <v>2024</v>
      </c>
      <c r="H5188" s="150">
        <v>13000</v>
      </c>
      <c r="I5188" s="151" t="s">
        <v>2593</v>
      </c>
      <c r="J5188" s="96" t="s">
        <v>13711</v>
      </c>
      <c r="K5188" s="153"/>
      <c r="L5188" s="153"/>
      <c r="M5188" s="153"/>
      <c r="N5188" s="153"/>
      <c r="O5188" s="153"/>
      <c r="P5188" s="153"/>
      <c r="Q5188" s="153"/>
      <c r="R5188" s="153"/>
      <c r="S5188" s="153"/>
    </row>
    <row r="5189" spans="1:19" ht="131.25">
      <c r="A5189" s="277" t="s">
        <v>25424</v>
      </c>
      <c r="B5189" s="253" t="s">
        <v>400</v>
      </c>
      <c r="C5189" s="93" t="s">
        <v>13714</v>
      </c>
      <c r="D5189" s="93" t="s">
        <v>13715</v>
      </c>
      <c r="E5189" s="148">
        <f ca="1">IFERROR(__xludf.DUMMYFUNCTION(" VLOOKUP(A5273, IMPORTRANGE(""https://docs.google.com/spreadsheets/d/1fj_Bhi2XPL3siwIh4sx4VRLAe31yD50oKdj5UlRYW0c/"", ""Сводка!A:AA""), 5, FALSE)"),108)</f>
        <v>108</v>
      </c>
      <c r="F5189" s="148" t="s">
        <v>415</v>
      </c>
      <c r="G5189" s="147">
        <f ca="1">IFERROR(__xludf.DUMMYFUNCTION(" VLOOKUP(A5273, IMPORTRANGE(""https://docs.google.com/spreadsheets/d/1QNLbnkR_AongFt22vMfNzfpjZ0CjpI8QI-w0wBnYA1w/"", ""Инфа!A:AA""), 6, FALSE)"),2024)</f>
        <v>2024</v>
      </c>
      <c r="H5189" s="150">
        <v>8200</v>
      </c>
      <c r="I5189" s="151" t="s">
        <v>614</v>
      </c>
      <c r="J5189" s="93" t="s">
        <v>13716</v>
      </c>
      <c r="K5189" s="153"/>
      <c r="L5189" s="153"/>
      <c r="M5189" s="153"/>
      <c r="N5189" s="153"/>
      <c r="O5189" s="153"/>
      <c r="P5189" s="153"/>
      <c r="Q5189" s="153"/>
      <c r="R5189" s="153"/>
      <c r="S5189" s="153"/>
    </row>
    <row r="5190" spans="1:19" ht="150">
      <c r="A5190" s="277" t="s">
        <v>25424</v>
      </c>
      <c r="B5190" s="253" t="s">
        <v>400</v>
      </c>
      <c r="C5190" s="93" t="s">
        <v>13717</v>
      </c>
      <c r="D5190" s="93" t="s">
        <v>12190</v>
      </c>
      <c r="E5190" s="148">
        <f ca="1">IFERROR(__xludf.DUMMYFUNCTION(" VLOOKUP(A5274, IMPORTRANGE(""https://docs.google.com/spreadsheets/d/1fj_Bhi2XPL3siwIh4sx4VRLAe31yD50oKdj5UlRYW0c/"", ""Сводка!A:AA""), 5, FALSE)"),148)</f>
        <v>148</v>
      </c>
      <c r="F5190" s="148" t="s">
        <v>415</v>
      </c>
      <c r="G5190" s="147">
        <f ca="1">IFERROR(__xludf.DUMMYFUNCTION(" VLOOKUP(A5274, IMPORTRANGE(""https://docs.google.com/spreadsheets/d/1QNLbnkR_AongFt22vMfNzfpjZ0CjpI8QI-w0wBnYA1w/"", ""Инфа!A:AA""), 6, FALSE)"),2024)</f>
        <v>2024</v>
      </c>
      <c r="H5190" s="150">
        <v>9400</v>
      </c>
      <c r="I5190" s="151" t="s">
        <v>257</v>
      </c>
      <c r="J5190" s="93" t="s">
        <v>13718</v>
      </c>
      <c r="K5190" s="153"/>
      <c r="L5190" s="153"/>
      <c r="M5190" s="153"/>
      <c r="N5190" s="153"/>
      <c r="O5190" s="153"/>
      <c r="P5190" s="153"/>
      <c r="Q5190" s="153"/>
      <c r="R5190" s="153"/>
      <c r="S5190" s="153"/>
    </row>
    <row r="5191" spans="1:19" ht="93.75">
      <c r="A5191" s="277" t="s">
        <v>25424</v>
      </c>
      <c r="B5191" s="253" t="s">
        <v>400</v>
      </c>
      <c r="C5191" s="93" t="s">
        <v>13719</v>
      </c>
      <c r="D5191" s="93" t="s">
        <v>13720</v>
      </c>
      <c r="E5191" s="148">
        <f ca="1">IFERROR(__xludf.DUMMYFUNCTION(" VLOOKUP(A5275, IMPORTRANGE(""https://docs.google.com/spreadsheets/d/1fj_Bhi2XPL3siwIh4sx4VRLAe31yD50oKdj5UlRYW0c/"", ""Сводка!A:AA""), 5, FALSE)"),192)</f>
        <v>192</v>
      </c>
      <c r="F5191" s="148" t="s">
        <v>1296</v>
      </c>
      <c r="G5191" s="147">
        <f ca="1">IFERROR(__xludf.DUMMYFUNCTION(" VLOOKUP(A5275, IMPORTRANGE(""https://docs.google.com/spreadsheets/d/1QNLbnkR_AongFt22vMfNzfpjZ0CjpI8QI-w0wBnYA1w/"", ""Инфа!A:AA""), 6, FALSE)"),2024)</f>
        <v>2024</v>
      </c>
      <c r="H5191" s="150">
        <v>16500</v>
      </c>
      <c r="I5191" s="151" t="s">
        <v>3956</v>
      </c>
      <c r="J5191" s="93" t="s">
        <v>13722</v>
      </c>
      <c r="K5191" s="153"/>
      <c r="L5191" s="153"/>
      <c r="M5191" s="153"/>
      <c r="N5191" s="153"/>
      <c r="O5191" s="153"/>
      <c r="P5191" s="153"/>
      <c r="Q5191" s="153"/>
      <c r="R5191" s="153"/>
      <c r="S5191" s="153"/>
    </row>
    <row r="5192" spans="1:19" ht="112.5">
      <c r="A5192" s="277" t="s">
        <v>25424</v>
      </c>
      <c r="B5192" s="253" t="s">
        <v>153</v>
      </c>
      <c r="C5192" s="93" t="s">
        <v>13723</v>
      </c>
      <c r="D5192" s="93" t="s">
        <v>11407</v>
      </c>
      <c r="E5192" s="148">
        <f ca="1">IFERROR(__xludf.DUMMYFUNCTION(" VLOOKUP(A5276, IMPORTRANGE(""https://docs.google.com/spreadsheets/d/1fj_Bhi2XPL3siwIh4sx4VRLAe31yD50oKdj5UlRYW0c/"", ""Сводка!A:AA""), 5, FALSE)"),296)</f>
        <v>296</v>
      </c>
      <c r="F5192" s="148" t="s">
        <v>50</v>
      </c>
      <c r="G5192" s="147">
        <f ca="1">IFERROR(__xludf.DUMMYFUNCTION(" VLOOKUP(A5276, IMPORTRANGE(""https://docs.google.com/spreadsheets/d/1QNLbnkR_AongFt22vMfNzfpjZ0CjpI8QI-w0wBnYA1w/"", ""Инфа!A:AA""), 6, FALSE)"),2024)</f>
        <v>2024</v>
      </c>
      <c r="H5192" s="150">
        <v>22800</v>
      </c>
      <c r="I5192" s="151" t="s">
        <v>370</v>
      </c>
      <c r="J5192" s="93" t="s">
        <v>13724</v>
      </c>
      <c r="K5192" s="153"/>
      <c r="L5192" s="153"/>
      <c r="M5192" s="153"/>
      <c r="N5192" s="153"/>
      <c r="O5192" s="153"/>
      <c r="P5192" s="153"/>
      <c r="Q5192" s="153"/>
      <c r="R5192" s="153"/>
      <c r="S5192" s="153"/>
    </row>
    <row r="5193" spans="1:19" ht="225">
      <c r="A5193" s="277" t="s">
        <v>25424</v>
      </c>
      <c r="B5193" s="253" t="s">
        <v>153</v>
      </c>
      <c r="C5193" s="93" t="s">
        <v>13725</v>
      </c>
      <c r="D5193" s="93" t="s">
        <v>13726</v>
      </c>
      <c r="E5193" s="148">
        <f ca="1">IFERROR(__xludf.DUMMYFUNCTION(" VLOOKUP(A5277, IMPORTRANGE(""https://docs.google.com/spreadsheets/d/1fj_Bhi2XPL3siwIh4sx4VRLAe31yD50oKdj5UlRYW0c/"", ""Сводка!A:AA""), 5, FALSE)"),256)</f>
        <v>256</v>
      </c>
      <c r="F5193" s="148" t="s">
        <v>50</v>
      </c>
      <c r="G5193" s="147">
        <f ca="1">IFERROR(__xludf.DUMMYFUNCTION(" VLOOKUP(A5277, IMPORTRANGE(""https://docs.google.com/spreadsheets/d/1QNLbnkR_AongFt22vMfNzfpjZ0CjpI8QI-w0wBnYA1w/"", ""Инфа!A:AA""), 6, FALSE)"),2024)</f>
        <v>2024</v>
      </c>
      <c r="H5193" s="150">
        <v>12700</v>
      </c>
      <c r="I5193" s="151" t="s">
        <v>161</v>
      </c>
      <c r="J5193" s="93" t="s">
        <v>13727</v>
      </c>
      <c r="K5193" s="153"/>
      <c r="L5193" s="153"/>
      <c r="M5193" s="153"/>
      <c r="N5193" s="153"/>
      <c r="O5193" s="153"/>
      <c r="P5193" s="153"/>
      <c r="Q5193" s="153"/>
      <c r="R5193" s="153"/>
      <c r="S5193" s="153"/>
    </row>
    <row r="5194" spans="1:19" ht="93.75">
      <c r="A5194" s="277" t="s">
        <v>25424</v>
      </c>
      <c r="B5194" s="253" t="s">
        <v>153</v>
      </c>
      <c r="C5194" s="122" t="s">
        <v>13728</v>
      </c>
      <c r="D5194" s="122" t="s">
        <v>13729</v>
      </c>
      <c r="E5194" s="148">
        <f ca="1">IFERROR(__xludf.DUMMYFUNCTION(" VLOOKUP(A5278, IMPORTRANGE(""https://docs.google.com/spreadsheets/d/1fj_Bhi2XPL3siwIh4sx4VRLAe31yD50oKdj5UlRYW0c/"", ""Сводка!A:AA""), 5, FALSE)"),296)</f>
        <v>296</v>
      </c>
      <c r="F5194" s="193" t="s">
        <v>456</v>
      </c>
      <c r="G5194" s="147">
        <f ca="1">IFERROR(__xludf.DUMMYFUNCTION(" VLOOKUP(A5278, IMPORTRANGE(""https://docs.google.com/spreadsheets/d/1QNLbnkR_AongFt22vMfNzfpjZ0CjpI8QI-w0wBnYA1w/"", ""Инфа!A:AA""), 6, FALSE)"),2024)</f>
        <v>2024</v>
      </c>
      <c r="H5194" s="150">
        <v>22800</v>
      </c>
      <c r="I5194" s="194" t="s">
        <v>1153</v>
      </c>
      <c r="J5194" s="122" t="s">
        <v>13730</v>
      </c>
      <c r="K5194" s="153"/>
      <c r="L5194" s="153"/>
      <c r="M5194" s="153"/>
      <c r="N5194" s="153"/>
      <c r="O5194" s="153"/>
      <c r="P5194" s="153"/>
      <c r="Q5194" s="153"/>
      <c r="R5194" s="153"/>
      <c r="S5194" s="153"/>
    </row>
    <row r="5195" spans="1:19" ht="93.75">
      <c r="A5195" s="277" t="s">
        <v>25424</v>
      </c>
      <c r="B5195" s="253" t="s">
        <v>153</v>
      </c>
      <c r="C5195" s="122" t="s">
        <v>13728</v>
      </c>
      <c r="D5195" s="122" t="s">
        <v>13731</v>
      </c>
      <c r="E5195" s="148">
        <f ca="1">IFERROR(__xludf.DUMMYFUNCTION(" VLOOKUP(A5279, IMPORTRANGE(""https://docs.google.com/spreadsheets/d/1fj_Bhi2XPL3siwIh4sx4VRLAe31yD50oKdj5UlRYW0c/"", ""Сводка!A:AA""), 5, FALSE)"),288)</f>
        <v>288</v>
      </c>
      <c r="F5195" s="193" t="s">
        <v>456</v>
      </c>
      <c r="G5195" s="147">
        <f ca="1">IFERROR(__xludf.DUMMYFUNCTION(" VLOOKUP(A5279, IMPORTRANGE(""https://docs.google.com/spreadsheets/d/1QNLbnkR_AongFt22vMfNzfpjZ0CjpI8QI-w0wBnYA1w/"", ""Инфа!A:AA""), 6, FALSE)"),2024)</f>
        <v>2024</v>
      </c>
      <c r="H5195" s="150">
        <v>22300</v>
      </c>
      <c r="I5195" s="194" t="s">
        <v>1153</v>
      </c>
      <c r="J5195" s="122" t="s">
        <v>13730</v>
      </c>
      <c r="K5195" s="153"/>
      <c r="L5195" s="153"/>
      <c r="M5195" s="153"/>
      <c r="N5195" s="153"/>
      <c r="O5195" s="153"/>
      <c r="P5195" s="153"/>
      <c r="Q5195" s="153"/>
      <c r="R5195" s="153"/>
      <c r="S5195" s="153"/>
    </row>
    <row r="5196" spans="1:19" ht="75">
      <c r="A5196" s="277" t="s">
        <v>25424</v>
      </c>
      <c r="B5196" s="253" t="s">
        <v>400</v>
      </c>
      <c r="C5196" s="93" t="s">
        <v>13732</v>
      </c>
      <c r="D5196" s="93" t="s">
        <v>13733</v>
      </c>
      <c r="E5196" s="148">
        <f ca="1">IFERROR(__xludf.DUMMYFUNCTION(" VLOOKUP(A5280, IMPORTRANGE(""https://docs.google.com/spreadsheets/d/1fj_Bhi2XPL3siwIh4sx4VRLAe31yD50oKdj5UlRYW0c/"", ""Сводка!A:AA""), 5, FALSE)"),92)</f>
        <v>92</v>
      </c>
      <c r="F5196" s="148" t="s">
        <v>415</v>
      </c>
      <c r="G5196" s="147">
        <f ca="1">IFERROR(__xludf.DUMMYFUNCTION(" VLOOKUP(A5280, IMPORTRANGE(""https://docs.google.com/spreadsheets/d/1QNLbnkR_AongFt22vMfNzfpjZ0CjpI8QI-w0wBnYA1w/"", ""Инфа!A:AA""), 6, FALSE)"),2024)</f>
        <v>2024</v>
      </c>
      <c r="H5196" s="150">
        <v>7800</v>
      </c>
      <c r="I5196" s="151" t="s">
        <v>161</v>
      </c>
      <c r="J5196" s="93" t="s">
        <v>13734</v>
      </c>
      <c r="K5196" s="153"/>
      <c r="L5196" s="153"/>
      <c r="M5196" s="153"/>
      <c r="N5196" s="153"/>
      <c r="O5196" s="153"/>
      <c r="P5196" s="153"/>
      <c r="Q5196" s="153"/>
      <c r="R5196" s="153"/>
      <c r="S5196" s="153"/>
    </row>
    <row r="5197" spans="1:19" ht="112.5">
      <c r="A5197" s="277" t="s">
        <v>25424</v>
      </c>
      <c r="B5197" s="253" t="s">
        <v>153</v>
      </c>
      <c r="C5197" s="93" t="s">
        <v>13735</v>
      </c>
      <c r="D5197" s="93" t="s">
        <v>13736</v>
      </c>
      <c r="E5197" s="148">
        <f ca="1">IFERROR(__xludf.DUMMYFUNCTION(" VLOOKUP(A5281, IMPORTRANGE(""https://docs.google.com/spreadsheets/d/1fj_Bhi2XPL3siwIh4sx4VRLAe31yD50oKdj5UlRYW0c/"", ""Сводка!A:AA""), 5, FALSE)"),138)</f>
        <v>138</v>
      </c>
      <c r="F5197" s="148" t="s">
        <v>165</v>
      </c>
      <c r="G5197" s="147">
        <f ca="1">IFERROR(__xludf.DUMMYFUNCTION(" VLOOKUP(A5281, IMPORTRANGE(""https://docs.google.com/spreadsheets/d/1QNLbnkR_AongFt22vMfNzfpjZ0CjpI8QI-w0wBnYA1w/"", ""Инфа!A:AA""), 6, FALSE)"),2024)</f>
        <v>2024</v>
      </c>
      <c r="H5197" s="150">
        <v>9100</v>
      </c>
      <c r="I5197" s="151" t="s">
        <v>138</v>
      </c>
      <c r="J5197" s="93" t="s">
        <v>13737</v>
      </c>
      <c r="K5197" s="153"/>
      <c r="L5197" s="153"/>
      <c r="M5197" s="153"/>
      <c r="N5197" s="153"/>
      <c r="O5197" s="153"/>
      <c r="P5197" s="153"/>
      <c r="Q5197" s="153"/>
      <c r="R5197" s="153"/>
      <c r="S5197" s="153"/>
    </row>
    <row r="5198" spans="1:19" ht="42.75" customHeight="1">
      <c r="A5198" s="277" t="s">
        <v>25424</v>
      </c>
      <c r="B5198" s="253" t="s">
        <v>153</v>
      </c>
      <c r="C5198" s="93" t="s">
        <v>13735</v>
      </c>
      <c r="D5198" s="93" t="s">
        <v>13738</v>
      </c>
      <c r="E5198" s="148">
        <f ca="1">IFERROR(__xludf.DUMMYFUNCTION(" VLOOKUP(A5282, IMPORTRANGE(""https://docs.google.com/spreadsheets/d/1fj_Bhi2XPL3siwIh4sx4VRLAe31yD50oKdj5UlRYW0c/"", ""Сводка!A:AA""), 5, FALSE)"),124)</f>
        <v>124</v>
      </c>
      <c r="F5198" s="148" t="s">
        <v>165</v>
      </c>
      <c r="G5198" s="147">
        <f ca="1">IFERROR(__xludf.DUMMYFUNCTION(" VLOOKUP(A5282, IMPORTRANGE(""https://docs.google.com/spreadsheets/d/1QNLbnkR_AongFt22vMfNzfpjZ0CjpI8QI-w0wBnYA1w/"", ""Инфа!A:AA""), 6, FALSE)"),2024)</f>
        <v>2024</v>
      </c>
      <c r="H5198" s="150">
        <v>8700</v>
      </c>
      <c r="I5198" s="151" t="s">
        <v>42</v>
      </c>
      <c r="J5198" s="93" t="s">
        <v>13739</v>
      </c>
      <c r="K5198" s="153"/>
      <c r="L5198" s="153"/>
      <c r="M5198" s="153"/>
      <c r="N5198" s="153"/>
      <c r="O5198" s="153"/>
      <c r="P5198" s="153"/>
      <c r="Q5198" s="153"/>
      <c r="R5198" s="153"/>
      <c r="S5198" s="153"/>
    </row>
    <row r="5199" spans="1:19" ht="150">
      <c r="A5199" s="277" t="s">
        <v>25424</v>
      </c>
      <c r="B5199" s="253" t="s">
        <v>153</v>
      </c>
      <c r="C5199" s="93" t="s">
        <v>13740</v>
      </c>
      <c r="D5199" s="93" t="s">
        <v>13741</v>
      </c>
      <c r="E5199" s="148">
        <f ca="1">IFERROR(__xludf.DUMMYFUNCTION(" VLOOKUP(A5283, IMPORTRANGE(""https://docs.google.com/spreadsheets/d/1fj_Bhi2XPL3siwIh4sx4VRLAe31yD50oKdj5UlRYW0c/"", ""Сводка!A:AA""), 5, FALSE)"),168)</f>
        <v>168</v>
      </c>
      <c r="F5199" s="148" t="s">
        <v>165</v>
      </c>
      <c r="G5199" s="147">
        <f ca="1">IFERROR(__xludf.DUMMYFUNCTION(" VLOOKUP(A5283, IMPORTRANGE(""https://docs.google.com/spreadsheets/d/1QNLbnkR_AongFt22vMfNzfpjZ0CjpI8QI-w0wBnYA1w/"", ""Инфа!A:AA""), 6, FALSE)"),2024)</f>
        <v>2024</v>
      </c>
      <c r="H5199" s="150">
        <v>15100</v>
      </c>
      <c r="I5199" s="151" t="s">
        <v>42</v>
      </c>
      <c r="J5199" s="93" t="s">
        <v>13742</v>
      </c>
      <c r="K5199" s="153"/>
      <c r="L5199" s="153"/>
      <c r="M5199" s="153"/>
      <c r="N5199" s="153"/>
      <c r="O5199" s="153"/>
      <c r="P5199" s="153"/>
      <c r="Q5199" s="153"/>
      <c r="R5199" s="153"/>
      <c r="S5199" s="153"/>
    </row>
    <row r="5200" spans="1:19" ht="131.25">
      <c r="A5200" s="277" t="s">
        <v>25424</v>
      </c>
      <c r="B5200" s="253" t="s">
        <v>400</v>
      </c>
      <c r="C5200" s="93" t="s">
        <v>13743</v>
      </c>
      <c r="D5200" s="93" t="s">
        <v>13744</v>
      </c>
      <c r="E5200" s="148">
        <f ca="1">IFERROR(__xludf.DUMMYFUNCTION(" VLOOKUP(A5284, IMPORTRANGE(""https://docs.google.com/spreadsheets/d/1fj_Bhi2XPL3siwIh4sx4VRLAe31yD50oKdj5UlRYW0c/"", ""Сводка!A:AA""), 5, FALSE)"),144)</f>
        <v>144</v>
      </c>
      <c r="F5200" s="148" t="s">
        <v>415</v>
      </c>
      <c r="G5200" s="147">
        <f ca="1">IFERROR(__xludf.DUMMYFUNCTION(" VLOOKUP(A5284, IMPORTRANGE(""https://docs.google.com/spreadsheets/d/1QNLbnkR_AongFt22vMfNzfpjZ0CjpI8QI-w0wBnYA1w/"", ""Инфа!A:AA""), 6, FALSE)"),2024)</f>
        <v>2024</v>
      </c>
      <c r="H5200" s="150">
        <v>13600</v>
      </c>
      <c r="I5200" s="151" t="s">
        <v>138</v>
      </c>
      <c r="J5200" s="93" t="s">
        <v>13745</v>
      </c>
      <c r="K5200" s="153"/>
      <c r="L5200" s="153"/>
      <c r="M5200" s="153"/>
      <c r="N5200" s="153"/>
      <c r="O5200" s="153"/>
      <c r="P5200" s="153"/>
      <c r="Q5200" s="153"/>
      <c r="R5200" s="153"/>
      <c r="S5200" s="153"/>
    </row>
    <row r="5201" spans="1:19" ht="93.75">
      <c r="A5201" s="277" t="s">
        <v>25424</v>
      </c>
      <c r="B5201" s="253" t="s">
        <v>400</v>
      </c>
      <c r="C5201" s="93" t="s">
        <v>13746</v>
      </c>
      <c r="D5201" s="93" t="s">
        <v>13747</v>
      </c>
      <c r="E5201" s="148">
        <f ca="1">IFERROR(__xludf.DUMMYFUNCTION(" VLOOKUP(A5285, IMPORTRANGE(""https://docs.google.com/spreadsheets/d/1fj_Bhi2XPL3siwIh4sx4VRLAe31yD50oKdj5UlRYW0c/"", ""Сводка!A:AA""), 5, FALSE)"),224)</f>
        <v>224</v>
      </c>
      <c r="F5201" s="148" t="s">
        <v>415</v>
      </c>
      <c r="G5201" s="147">
        <f ca="1">IFERROR(__xludf.DUMMYFUNCTION(" VLOOKUP(A5285, IMPORTRANGE(""https://docs.google.com/spreadsheets/d/1QNLbnkR_AongFt22vMfNzfpjZ0CjpI8QI-w0wBnYA1w/"", ""Инфа!A:AA""), 6, FALSE)"),2024)</f>
        <v>2024</v>
      </c>
      <c r="H5201" s="150">
        <v>18400</v>
      </c>
      <c r="I5201" s="151" t="s">
        <v>138</v>
      </c>
      <c r="J5201" s="93" t="s">
        <v>13748</v>
      </c>
      <c r="K5201" s="153"/>
      <c r="L5201" s="153"/>
      <c r="M5201" s="153"/>
      <c r="N5201" s="153"/>
      <c r="O5201" s="153"/>
      <c r="P5201" s="153"/>
      <c r="Q5201" s="153"/>
      <c r="R5201" s="153"/>
      <c r="S5201" s="153"/>
    </row>
    <row r="5202" spans="1:19" ht="150">
      <c r="A5202" s="277" t="s">
        <v>25424</v>
      </c>
      <c r="B5202" s="253" t="s">
        <v>23</v>
      </c>
      <c r="C5202" s="93" t="s">
        <v>13749</v>
      </c>
      <c r="D5202" s="93" t="s">
        <v>13750</v>
      </c>
      <c r="E5202" s="148">
        <f ca="1">IFERROR(__xludf.DUMMYFUNCTION(" VLOOKUP(A5286, IMPORTRANGE(""https://docs.google.com/spreadsheets/d/1fj_Bhi2XPL3siwIh4sx4VRLAe31yD50oKdj5UlRYW0c/"", ""Сводка!A:AA""), 5, FALSE)"),120)</f>
        <v>120</v>
      </c>
      <c r="F5202" s="148" t="s">
        <v>46</v>
      </c>
      <c r="G5202" s="147">
        <f ca="1">IFERROR(__xludf.DUMMYFUNCTION(" VLOOKUP(A5286, IMPORTRANGE(""https://docs.google.com/spreadsheets/d/1QNLbnkR_AongFt22vMfNzfpjZ0CjpI8QI-w0wBnYA1w/"", ""Инфа!A:AA""), 6, FALSE)"),2024)</f>
        <v>2024</v>
      </c>
      <c r="H5202" s="150">
        <v>12200</v>
      </c>
      <c r="I5202" s="151" t="s">
        <v>42</v>
      </c>
      <c r="J5202" s="93" t="s">
        <v>13751</v>
      </c>
      <c r="K5202" s="153"/>
      <c r="L5202" s="153"/>
      <c r="M5202" s="153"/>
      <c r="N5202" s="153"/>
      <c r="O5202" s="153"/>
      <c r="P5202" s="153"/>
      <c r="Q5202" s="153"/>
      <c r="R5202" s="153"/>
      <c r="S5202" s="153"/>
    </row>
    <row r="5203" spans="1:19" ht="243.75">
      <c r="A5203" s="277" t="s">
        <v>25424</v>
      </c>
      <c r="B5203" s="253" t="s">
        <v>153</v>
      </c>
      <c r="C5203" s="97" t="s">
        <v>13752</v>
      </c>
      <c r="D5203" s="97" t="s">
        <v>13753</v>
      </c>
      <c r="E5203" s="148">
        <f ca="1">IFERROR(__xludf.DUMMYFUNCTION(" VLOOKUP(A5287, IMPORTRANGE(""https://docs.google.com/spreadsheets/d/1fj_Bhi2XPL3siwIh4sx4VRLAe31yD50oKdj5UlRYW0c/"", ""Сводка!A:AA""), 5, FALSE)"),228)</f>
        <v>228</v>
      </c>
      <c r="F5203" s="147" t="s">
        <v>26</v>
      </c>
      <c r="G5203" s="147">
        <f ca="1">IFERROR(__xludf.DUMMYFUNCTION(" VLOOKUP(A5287, IMPORTRANGE(""https://docs.google.com/spreadsheets/d/1QNLbnkR_AongFt22vMfNzfpjZ0CjpI8QI-w0wBnYA1w/"", ""Инфа!A:AA""), 6, FALSE)"),2024)</f>
        <v>2024</v>
      </c>
      <c r="H5203" s="150">
        <v>18700</v>
      </c>
      <c r="I5203" s="160" t="s">
        <v>4779</v>
      </c>
      <c r="J5203" s="97" t="s">
        <v>13754</v>
      </c>
      <c r="K5203" s="153"/>
      <c r="L5203" s="153"/>
      <c r="M5203" s="153"/>
      <c r="N5203" s="153"/>
      <c r="O5203" s="153"/>
      <c r="P5203" s="153"/>
      <c r="Q5203" s="153"/>
      <c r="R5203" s="153"/>
      <c r="S5203" s="153"/>
    </row>
    <row r="5204" spans="1:19" ht="131.25">
      <c r="A5204" s="277" t="s">
        <v>25424</v>
      </c>
      <c r="B5204" s="253" t="s">
        <v>153</v>
      </c>
      <c r="C5204" s="93" t="s">
        <v>13755</v>
      </c>
      <c r="D5204" s="93" t="s">
        <v>7635</v>
      </c>
      <c r="E5204" s="148">
        <f ca="1">IFERROR(__xludf.DUMMYFUNCTION(" VLOOKUP(A5288, IMPORTRANGE(""https://docs.google.com/spreadsheets/d/1fj_Bhi2XPL3siwIh4sx4VRLAe31yD50oKdj5UlRYW0c/"", ""Сводка!A:AA""), 5, FALSE)"),132)</f>
        <v>132</v>
      </c>
      <c r="F5204" s="148" t="s">
        <v>165</v>
      </c>
      <c r="G5204" s="147">
        <f ca="1">IFERROR(__xludf.DUMMYFUNCTION(" VLOOKUP(A5288, IMPORTRANGE(""https://docs.google.com/spreadsheets/d/1QNLbnkR_AongFt22vMfNzfpjZ0CjpI8QI-w0wBnYA1w/"", ""Инфа!A:AA""), 6, FALSE)"),2024)</f>
        <v>2024</v>
      </c>
      <c r="H5204" s="150">
        <v>9000</v>
      </c>
      <c r="I5204" s="151" t="s">
        <v>1938</v>
      </c>
      <c r="J5204" s="93" t="s">
        <v>13756</v>
      </c>
      <c r="K5204" s="153"/>
      <c r="L5204" s="153"/>
      <c r="M5204" s="153"/>
      <c r="N5204" s="153"/>
      <c r="O5204" s="153"/>
      <c r="P5204" s="153"/>
      <c r="Q5204" s="153"/>
      <c r="R5204" s="153"/>
      <c r="S5204" s="153"/>
    </row>
    <row r="5205" spans="1:19" ht="187.5">
      <c r="A5205" s="277" t="s">
        <v>25424</v>
      </c>
      <c r="B5205" s="253" t="s">
        <v>400</v>
      </c>
      <c r="C5205" s="93" t="s">
        <v>13757</v>
      </c>
      <c r="D5205" s="93" t="s">
        <v>13758</v>
      </c>
      <c r="E5205" s="148">
        <f ca="1">IFERROR(__xludf.DUMMYFUNCTION(" VLOOKUP(A5289, IMPORTRANGE(""https://docs.google.com/spreadsheets/d/1fj_Bhi2XPL3siwIh4sx4VRLAe31yD50oKdj5UlRYW0c/"", ""Сводка!A:AA""), 5, FALSE)"),224)</f>
        <v>224</v>
      </c>
      <c r="F5205" s="148" t="s">
        <v>415</v>
      </c>
      <c r="G5205" s="147">
        <f ca="1">IFERROR(__xludf.DUMMYFUNCTION(" VLOOKUP(A5289, IMPORTRANGE(""https://docs.google.com/spreadsheets/d/1QNLbnkR_AongFt22vMfNzfpjZ0CjpI8QI-w0wBnYA1w/"", ""Инфа!A:AA""), 6, FALSE)"),2024)</f>
        <v>2024</v>
      </c>
      <c r="H5205" s="150">
        <v>11700</v>
      </c>
      <c r="I5205" s="151" t="s">
        <v>161</v>
      </c>
      <c r="J5205" s="93" t="s">
        <v>13759</v>
      </c>
      <c r="K5205" s="153"/>
      <c r="L5205" s="153"/>
      <c r="M5205" s="153"/>
      <c r="N5205" s="153"/>
      <c r="O5205" s="153"/>
      <c r="P5205" s="153"/>
      <c r="Q5205" s="153"/>
      <c r="R5205" s="153"/>
      <c r="S5205" s="153"/>
    </row>
    <row r="5206" spans="1:19" ht="187.5">
      <c r="A5206" s="277" t="s">
        <v>25424</v>
      </c>
      <c r="B5206" s="253" t="s">
        <v>153</v>
      </c>
      <c r="C5206" s="93" t="s">
        <v>13757</v>
      </c>
      <c r="D5206" s="96" t="s">
        <v>4543</v>
      </c>
      <c r="E5206" s="148">
        <f ca="1">IFERROR(__xludf.DUMMYFUNCTION(" VLOOKUP(A5290, IMPORTRANGE(""https://docs.google.com/spreadsheets/d/1fj_Bhi2XPL3siwIh4sx4VRLAe31yD50oKdj5UlRYW0c/"", ""Сводка!A:AA""), 5, FALSE)"),236)</f>
        <v>236</v>
      </c>
      <c r="F5206" s="148" t="s">
        <v>165</v>
      </c>
      <c r="G5206" s="147">
        <f ca="1">IFERROR(__xludf.DUMMYFUNCTION(" VLOOKUP(A5290, IMPORTRANGE(""https://docs.google.com/spreadsheets/d/1QNLbnkR_AongFt22vMfNzfpjZ0CjpI8QI-w0wBnYA1w/"", ""Инфа!A:AA""), 6, FALSE)"),2024)</f>
        <v>2024</v>
      </c>
      <c r="H5206" s="150">
        <v>12100</v>
      </c>
      <c r="I5206" s="151" t="s">
        <v>161</v>
      </c>
      <c r="J5206" s="93" t="s">
        <v>13760</v>
      </c>
      <c r="K5206" s="153"/>
      <c r="L5206" s="153"/>
      <c r="M5206" s="153"/>
      <c r="N5206" s="153"/>
      <c r="O5206" s="153"/>
      <c r="P5206" s="153"/>
      <c r="Q5206" s="153"/>
      <c r="R5206" s="153"/>
      <c r="S5206" s="153"/>
    </row>
    <row r="5207" spans="1:19" ht="150">
      <c r="A5207" s="277" t="s">
        <v>25424</v>
      </c>
      <c r="B5207" s="253" t="s">
        <v>153</v>
      </c>
      <c r="C5207" s="93" t="s">
        <v>13761</v>
      </c>
      <c r="D5207" s="93" t="s">
        <v>2184</v>
      </c>
      <c r="E5207" s="148">
        <f ca="1">IFERROR(__xludf.DUMMYFUNCTION(" VLOOKUP(A5291, IMPORTRANGE(""https://docs.google.com/spreadsheets/d/1fj_Bhi2XPL3siwIh4sx4VRLAe31yD50oKdj5UlRYW0c/"", ""Сводка!A:AA""), 5, FALSE)"),192)</f>
        <v>192</v>
      </c>
      <c r="F5207" s="148" t="s">
        <v>165</v>
      </c>
      <c r="G5207" s="147">
        <f ca="1">IFERROR(__xludf.DUMMYFUNCTION(" VLOOKUP(A5291, IMPORTRANGE(""https://docs.google.com/spreadsheets/d/1QNLbnkR_AongFt22vMfNzfpjZ0CjpI8QI-w0wBnYA1w/"", ""Инфа!A:AA""), 6, FALSE)"),2024)</f>
        <v>2024</v>
      </c>
      <c r="H5207" s="150">
        <v>16500</v>
      </c>
      <c r="I5207" s="151" t="s">
        <v>28</v>
      </c>
      <c r="J5207" s="93" t="s">
        <v>380</v>
      </c>
      <c r="K5207" s="153"/>
      <c r="L5207" s="153"/>
      <c r="M5207" s="153"/>
      <c r="N5207" s="153"/>
      <c r="O5207" s="153"/>
      <c r="P5207" s="153"/>
      <c r="Q5207" s="153"/>
      <c r="R5207" s="153"/>
      <c r="S5207" s="153"/>
    </row>
    <row r="5208" spans="1:19" ht="150">
      <c r="A5208" s="277" t="s">
        <v>25424</v>
      </c>
      <c r="B5208" s="253" t="s">
        <v>400</v>
      </c>
      <c r="C5208" s="93" t="s">
        <v>13761</v>
      </c>
      <c r="D5208" s="93" t="s">
        <v>2184</v>
      </c>
      <c r="E5208" s="148">
        <f ca="1">IFERROR(__xludf.DUMMYFUNCTION(" VLOOKUP(A5292, IMPORTRANGE(""https://docs.google.com/spreadsheets/d/1fj_Bhi2XPL3siwIh4sx4VRLAe31yD50oKdj5UlRYW0c/"", ""Сводка!A:AA""), 5, FALSE)"),200)</f>
        <v>200</v>
      </c>
      <c r="F5208" s="148" t="s">
        <v>403</v>
      </c>
      <c r="G5208" s="147">
        <f ca="1">IFERROR(__xludf.DUMMYFUNCTION(" VLOOKUP(A5292, IMPORTRANGE(""https://docs.google.com/spreadsheets/d/1QNLbnkR_AongFt22vMfNzfpjZ0CjpI8QI-w0wBnYA1w/"", ""Инфа!A:AA""), 6, FALSE)"),2024)</f>
        <v>2024</v>
      </c>
      <c r="H5208" s="150">
        <v>17000</v>
      </c>
      <c r="I5208" s="151" t="s">
        <v>28</v>
      </c>
      <c r="J5208" s="93" t="s">
        <v>13762</v>
      </c>
      <c r="K5208" s="153"/>
      <c r="L5208" s="153"/>
      <c r="M5208" s="153"/>
      <c r="N5208" s="153"/>
      <c r="O5208" s="153"/>
      <c r="P5208" s="153"/>
      <c r="Q5208" s="153"/>
      <c r="R5208" s="153"/>
      <c r="S5208" s="153"/>
    </row>
    <row r="5209" spans="1:19" ht="150">
      <c r="A5209" s="277" t="s">
        <v>25424</v>
      </c>
      <c r="B5209" s="253" t="s">
        <v>400</v>
      </c>
      <c r="C5209" s="93" t="s">
        <v>13763</v>
      </c>
      <c r="D5209" s="93" t="s">
        <v>8025</v>
      </c>
      <c r="E5209" s="148">
        <f ca="1">IFERROR(__xludf.DUMMYFUNCTION(" VLOOKUP(A5293, IMPORTRANGE(""https://docs.google.com/spreadsheets/d/1fj_Bhi2XPL3siwIh4sx4VRLAe31yD50oKdj5UlRYW0c/"", ""Сводка!A:AA""), 5, FALSE)"),176)</f>
        <v>176</v>
      </c>
      <c r="F5209" s="148" t="s">
        <v>415</v>
      </c>
      <c r="G5209" s="147">
        <f ca="1">IFERROR(__xludf.DUMMYFUNCTION(" VLOOKUP(A5293, IMPORTRANGE(""https://docs.google.com/spreadsheets/d/1QNLbnkR_AongFt22vMfNzfpjZ0CjpI8QI-w0wBnYA1w/"", ""Инфа!A:AA""), 6, FALSE)"),2024)</f>
        <v>2024</v>
      </c>
      <c r="H5209" s="150">
        <v>10300</v>
      </c>
      <c r="I5209" s="151" t="s">
        <v>1938</v>
      </c>
      <c r="J5209" s="93" t="s">
        <v>13764</v>
      </c>
      <c r="K5209" s="153"/>
      <c r="L5209" s="153"/>
      <c r="M5209" s="153"/>
      <c r="N5209" s="153"/>
      <c r="O5209" s="153"/>
      <c r="P5209" s="153"/>
      <c r="Q5209" s="153"/>
      <c r="R5209" s="153"/>
      <c r="S5209" s="153"/>
    </row>
    <row r="5210" spans="1:19" ht="112.5">
      <c r="A5210" s="277" t="s">
        <v>25424</v>
      </c>
      <c r="B5210" s="253" t="s">
        <v>400</v>
      </c>
      <c r="C5210" s="93" t="s">
        <v>13765</v>
      </c>
      <c r="D5210" s="93" t="s">
        <v>13766</v>
      </c>
      <c r="E5210" s="148">
        <f ca="1">IFERROR(__xludf.DUMMYFUNCTION(" VLOOKUP(A5294, IMPORTRANGE(""https://docs.google.com/spreadsheets/d/1fj_Bhi2XPL3siwIh4sx4VRLAe31yD50oKdj5UlRYW0c/"", ""Сводка!A:AA""), 5, FALSE)"),196)</f>
        <v>196</v>
      </c>
      <c r="F5210" s="148" t="s">
        <v>13767</v>
      </c>
      <c r="G5210" s="147">
        <f ca="1">IFERROR(__xludf.DUMMYFUNCTION(" VLOOKUP(A5294, IMPORTRANGE(""https://docs.google.com/spreadsheets/d/1QNLbnkR_AongFt22vMfNzfpjZ0CjpI8QI-w0wBnYA1w/"", ""Инфа!A:AA""), 6, FALSE)"),2024)</f>
        <v>2024</v>
      </c>
      <c r="H5210" s="150">
        <v>10900</v>
      </c>
      <c r="I5210" s="151" t="s">
        <v>138</v>
      </c>
      <c r="J5210" s="93" t="s">
        <v>13768</v>
      </c>
      <c r="K5210" s="153"/>
      <c r="L5210" s="153"/>
      <c r="M5210" s="153"/>
      <c r="N5210" s="153"/>
      <c r="O5210" s="153"/>
      <c r="P5210" s="153"/>
      <c r="Q5210" s="153"/>
      <c r="R5210" s="153"/>
      <c r="S5210" s="153"/>
    </row>
    <row r="5211" spans="1:19" ht="93.75">
      <c r="A5211" s="277" t="s">
        <v>25424</v>
      </c>
      <c r="B5211" s="253" t="s">
        <v>400</v>
      </c>
      <c r="C5211" s="93" t="s">
        <v>13765</v>
      </c>
      <c r="D5211" s="93" t="s">
        <v>13769</v>
      </c>
      <c r="E5211" s="148">
        <f ca="1">IFERROR(__xludf.DUMMYFUNCTION(" VLOOKUP(A5295, IMPORTRANGE(""https://docs.google.com/spreadsheets/d/1fj_Bhi2XPL3siwIh4sx4VRLAe31yD50oKdj5UlRYW0c/"", ""Сводка!A:AA""), 5, FALSE)"),196)</f>
        <v>196</v>
      </c>
      <c r="F5211" s="148" t="s">
        <v>415</v>
      </c>
      <c r="G5211" s="147">
        <f ca="1">IFERROR(__xludf.DUMMYFUNCTION(" VLOOKUP(A5295, IMPORTRANGE(""https://docs.google.com/spreadsheets/d/1QNLbnkR_AongFt22vMfNzfpjZ0CjpI8QI-w0wBnYA1w/"", ""Инфа!A:AA""), 6, FALSE)"),2024)</f>
        <v>2024</v>
      </c>
      <c r="H5211" s="150">
        <v>10900</v>
      </c>
      <c r="I5211" s="151" t="s">
        <v>138</v>
      </c>
      <c r="J5211" s="93" t="s">
        <v>13770</v>
      </c>
      <c r="K5211" s="153"/>
      <c r="L5211" s="153"/>
      <c r="M5211" s="153"/>
      <c r="N5211" s="153"/>
      <c r="O5211" s="153"/>
      <c r="P5211" s="153"/>
      <c r="Q5211" s="153"/>
      <c r="R5211" s="153"/>
      <c r="S5211" s="153"/>
    </row>
    <row r="5212" spans="1:19" ht="75">
      <c r="A5212" s="277" t="s">
        <v>25424</v>
      </c>
      <c r="B5212" s="253" t="s">
        <v>400</v>
      </c>
      <c r="C5212" s="93" t="s">
        <v>13765</v>
      </c>
      <c r="D5212" s="93" t="s">
        <v>13771</v>
      </c>
      <c r="E5212" s="148">
        <f ca="1">IFERROR(__xludf.DUMMYFUNCTION(" VLOOKUP(A5296, IMPORTRANGE(""https://docs.google.com/spreadsheets/d/1fj_Bhi2XPL3siwIh4sx4VRLAe31yD50oKdj5UlRYW0c/"", ""Сводка!A:AA""), 5, FALSE)"),116)</f>
        <v>116</v>
      </c>
      <c r="F5212" s="148" t="s">
        <v>415</v>
      </c>
      <c r="G5212" s="147">
        <f ca="1">IFERROR(__xludf.DUMMYFUNCTION(" VLOOKUP(A5296, IMPORTRANGE(""https://docs.google.com/spreadsheets/d/1QNLbnkR_AongFt22vMfNzfpjZ0CjpI8QI-w0wBnYA1w/"", ""Инфа!A:AA""), 6, FALSE)"),2024)</f>
        <v>2024</v>
      </c>
      <c r="H5212" s="150">
        <v>8500</v>
      </c>
      <c r="I5212" s="151" t="s">
        <v>138</v>
      </c>
      <c r="J5212" s="93" t="s">
        <v>13772</v>
      </c>
      <c r="K5212" s="153"/>
      <c r="L5212" s="153"/>
      <c r="M5212" s="153"/>
      <c r="N5212" s="153"/>
      <c r="O5212" s="153"/>
      <c r="P5212" s="153"/>
      <c r="Q5212" s="153"/>
      <c r="R5212" s="153"/>
      <c r="S5212" s="153"/>
    </row>
    <row r="5213" spans="1:19" ht="75">
      <c r="A5213" s="277" t="s">
        <v>25424</v>
      </c>
      <c r="B5213" s="253" t="s">
        <v>153</v>
      </c>
      <c r="C5213" s="93" t="s">
        <v>13773</v>
      </c>
      <c r="D5213" s="93" t="s">
        <v>13774</v>
      </c>
      <c r="E5213" s="148">
        <f ca="1">IFERROR(__xludf.DUMMYFUNCTION(" VLOOKUP(A5297, IMPORTRANGE(""https://docs.google.com/spreadsheets/d/1fj_Bhi2XPL3siwIh4sx4VRLAe31yD50oKdj5UlRYW0c/"", ""Сводка!A:AA""), 5, FALSE)"),216)</f>
        <v>216</v>
      </c>
      <c r="F5213" s="148" t="s">
        <v>50</v>
      </c>
      <c r="G5213" s="147">
        <f ca="1">IFERROR(__xludf.DUMMYFUNCTION(" VLOOKUP(A5297, IMPORTRANGE(""https://docs.google.com/spreadsheets/d/1QNLbnkR_AongFt22vMfNzfpjZ0CjpI8QI-w0wBnYA1w/"", ""Инфа!A:AA""), 6, FALSE)"),2024)</f>
        <v>2024</v>
      </c>
      <c r="H5213" s="150">
        <v>11500</v>
      </c>
      <c r="I5213" s="151" t="s">
        <v>138</v>
      </c>
      <c r="J5213" s="93" t="s">
        <v>13775</v>
      </c>
      <c r="K5213" s="153"/>
      <c r="L5213" s="153"/>
      <c r="M5213" s="153"/>
      <c r="N5213" s="153"/>
      <c r="O5213" s="153"/>
      <c r="P5213" s="153"/>
      <c r="Q5213" s="153"/>
      <c r="R5213" s="153"/>
      <c r="S5213" s="153"/>
    </row>
    <row r="5214" spans="1:19" ht="93.75">
      <c r="A5214" s="277" t="s">
        <v>25424</v>
      </c>
      <c r="B5214" s="253" t="s">
        <v>400</v>
      </c>
      <c r="C5214" s="93" t="s">
        <v>13773</v>
      </c>
      <c r="D5214" s="93" t="s">
        <v>13776</v>
      </c>
      <c r="E5214" s="148">
        <f ca="1">IFERROR(__xludf.DUMMYFUNCTION(" VLOOKUP(A5298, IMPORTRANGE(""https://docs.google.com/spreadsheets/d/1fj_Bhi2XPL3siwIh4sx4VRLAe31yD50oKdj5UlRYW0c/"", ""Сводка!A:AA""), 5, FALSE)"),204)</f>
        <v>204</v>
      </c>
      <c r="F5214" s="148" t="s">
        <v>415</v>
      </c>
      <c r="G5214" s="147">
        <f ca="1">IFERROR(__xludf.DUMMYFUNCTION(" VLOOKUP(A5298, IMPORTRANGE(""https://docs.google.com/spreadsheets/d/1QNLbnkR_AongFt22vMfNzfpjZ0CjpI8QI-w0wBnYA1w/"", ""Инфа!A:AA""), 6, FALSE)"),2024)</f>
        <v>2024</v>
      </c>
      <c r="H5214" s="150">
        <v>11100</v>
      </c>
      <c r="I5214" s="151" t="s">
        <v>138</v>
      </c>
      <c r="J5214" s="93" t="s">
        <v>13777</v>
      </c>
      <c r="K5214" s="153"/>
      <c r="L5214" s="153"/>
      <c r="M5214" s="153"/>
      <c r="N5214" s="153"/>
      <c r="O5214" s="153"/>
      <c r="P5214" s="153"/>
      <c r="Q5214" s="153"/>
      <c r="R5214" s="153"/>
      <c r="S5214" s="153"/>
    </row>
    <row r="5215" spans="1:19" ht="75">
      <c r="A5215" s="277" t="s">
        <v>25424</v>
      </c>
      <c r="B5215" s="253" t="s">
        <v>400</v>
      </c>
      <c r="C5215" s="93" t="s">
        <v>13773</v>
      </c>
      <c r="D5215" s="93" t="s">
        <v>13778</v>
      </c>
      <c r="E5215" s="148">
        <f ca="1">IFERROR(__xludf.DUMMYFUNCTION(" VLOOKUP(A5299, IMPORTRANGE(""https://docs.google.com/spreadsheets/d/1fj_Bhi2XPL3siwIh4sx4VRLAe31yD50oKdj5UlRYW0c/"", ""Сводка!A:AA""), 5, FALSE)"),228)</f>
        <v>228</v>
      </c>
      <c r="F5215" s="148" t="s">
        <v>415</v>
      </c>
      <c r="G5215" s="147">
        <f ca="1">IFERROR(__xludf.DUMMYFUNCTION(" VLOOKUP(A5299, IMPORTRANGE(""https://docs.google.com/spreadsheets/d/1QNLbnkR_AongFt22vMfNzfpjZ0CjpI8QI-w0wBnYA1w/"", ""Инфа!A:AA""), 6, FALSE)"),2024)</f>
        <v>2024</v>
      </c>
      <c r="H5215" s="150">
        <v>11800</v>
      </c>
      <c r="I5215" s="151" t="s">
        <v>138</v>
      </c>
      <c r="J5215" s="93" t="s">
        <v>13779</v>
      </c>
      <c r="K5215" s="153"/>
      <c r="L5215" s="153"/>
      <c r="M5215" s="153"/>
      <c r="N5215" s="153"/>
      <c r="O5215" s="153"/>
      <c r="P5215" s="153"/>
      <c r="Q5215" s="153"/>
      <c r="R5215" s="153"/>
      <c r="S5215" s="153"/>
    </row>
    <row r="5216" spans="1:19" ht="93.75">
      <c r="A5216" s="277" t="s">
        <v>25424</v>
      </c>
      <c r="B5216" s="253" t="s">
        <v>400</v>
      </c>
      <c r="C5216" s="93" t="s">
        <v>13773</v>
      </c>
      <c r="D5216" s="93" t="s">
        <v>13780</v>
      </c>
      <c r="E5216" s="148">
        <f ca="1">IFERROR(__xludf.DUMMYFUNCTION(" VLOOKUP(A5300, IMPORTRANGE(""https://docs.google.com/spreadsheets/d/1fj_Bhi2XPL3siwIh4sx4VRLAe31yD50oKdj5UlRYW0c/"", ""Сводка!A:AA""), 5, FALSE)"),244)</f>
        <v>244</v>
      </c>
      <c r="F5216" s="148" t="s">
        <v>415</v>
      </c>
      <c r="G5216" s="147">
        <f ca="1">IFERROR(__xludf.DUMMYFUNCTION(" VLOOKUP(A5300, IMPORTRANGE(""https://docs.google.com/spreadsheets/d/1QNLbnkR_AongFt22vMfNzfpjZ0CjpI8QI-w0wBnYA1w/"", ""Инфа!A:AA""), 6, FALSE)"),2024)</f>
        <v>2024</v>
      </c>
      <c r="H5216" s="150">
        <v>12300</v>
      </c>
      <c r="I5216" s="151" t="s">
        <v>138</v>
      </c>
      <c r="J5216" s="93" t="s">
        <v>13781</v>
      </c>
      <c r="K5216" s="153"/>
      <c r="L5216" s="153"/>
      <c r="M5216" s="153"/>
      <c r="N5216" s="153"/>
      <c r="O5216" s="153"/>
      <c r="P5216" s="153"/>
      <c r="Q5216" s="153"/>
      <c r="R5216" s="153"/>
      <c r="S5216" s="153"/>
    </row>
    <row r="5217" spans="1:19" ht="36">
      <c r="A5217" s="277" t="s">
        <v>25424</v>
      </c>
      <c r="B5217" s="253" t="s">
        <v>400</v>
      </c>
      <c r="C5217" s="93" t="s">
        <v>13782</v>
      </c>
      <c r="D5217" s="93" t="s">
        <v>13783</v>
      </c>
      <c r="E5217" s="148">
        <f ca="1">IFERROR(__xludf.DUMMYFUNCTION(" VLOOKUP(A5301, IMPORTRANGE(""https://docs.google.com/spreadsheets/d/1fj_Bhi2XPL3siwIh4sx4VRLAe31yD50oKdj5UlRYW0c/"", ""Сводка!A:AA""), 5, FALSE)"),252)</f>
        <v>252</v>
      </c>
      <c r="F5217" s="148" t="s">
        <v>466</v>
      </c>
      <c r="G5217" s="147">
        <f ca="1">IFERROR(__xludf.DUMMYFUNCTION(" VLOOKUP(A5301, IMPORTRANGE(""https://docs.google.com/spreadsheets/d/1QNLbnkR_AongFt22vMfNzfpjZ0CjpI8QI-w0wBnYA1w/"", ""Инфа!A:AA""), 6, FALSE)"),2024)</f>
        <v>2024</v>
      </c>
      <c r="H5217" s="150">
        <v>16300</v>
      </c>
      <c r="I5217" s="156" t="s">
        <v>489</v>
      </c>
      <c r="J5217" s="93"/>
      <c r="K5217" s="153"/>
      <c r="L5217" s="153"/>
      <c r="M5217" s="153"/>
      <c r="N5217" s="153"/>
      <c r="O5217" s="153"/>
      <c r="P5217" s="153"/>
      <c r="Q5217" s="153"/>
      <c r="R5217" s="153"/>
      <c r="S5217" s="153"/>
    </row>
    <row r="5218" spans="1:19" ht="36">
      <c r="A5218" s="277" t="s">
        <v>25424</v>
      </c>
      <c r="B5218" s="253" t="s">
        <v>400</v>
      </c>
      <c r="C5218" s="93" t="s">
        <v>13782</v>
      </c>
      <c r="D5218" s="93" t="s">
        <v>13784</v>
      </c>
      <c r="E5218" s="148">
        <f ca="1">IFERROR(__xludf.DUMMYFUNCTION(" VLOOKUP(A5302, IMPORTRANGE(""https://docs.google.com/spreadsheets/d/1fj_Bhi2XPL3siwIh4sx4VRLAe31yD50oKdj5UlRYW0c/"", ""Сводка!A:AA""), 5, FALSE)"),238)</f>
        <v>238</v>
      </c>
      <c r="F5218" s="148" t="s">
        <v>466</v>
      </c>
      <c r="G5218" s="147">
        <f ca="1">IFERROR(__xludf.DUMMYFUNCTION(" VLOOKUP(A5302, IMPORTRANGE(""https://docs.google.com/spreadsheets/d/1QNLbnkR_AongFt22vMfNzfpjZ0CjpI8QI-w0wBnYA1w/"", ""Инфа!A:AA""), 6, FALSE)"),2024)</f>
        <v>2024</v>
      </c>
      <c r="H5218" s="150">
        <v>15800</v>
      </c>
      <c r="I5218" s="156" t="s">
        <v>489</v>
      </c>
      <c r="J5218" s="93"/>
      <c r="K5218" s="153"/>
      <c r="L5218" s="153"/>
      <c r="M5218" s="153"/>
      <c r="N5218" s="153"/>
      <c r="O5218" s="153"/>
      <c r="P5218" s="153"/>
      <c r="Q5218" s="153"/>
      <c r="R5218" s="153"/>
      <c r="S5218" s="153"/>
    </row>
    <row r="5219" spans="1:19" ht="37.5">
      <c r="A5219" s="277" t="s">
        <v>25424</v>
      </c>
      <c r="B5219" s="253" t="s">
        <v>400</v>
      </c>
      <c r="C5219" s="93" t="s">
        <v>13782</v>
      </c>
      <c r="D5219" s="93" t="s">
        <v>13785</v>
      </c>
      <c r="E5219" s="148">
        <f ca="1">IFERROR(__xludf.DUMMYFUNCTION(" VLOOKUP(A5303, IMPORTRANGE(""https://docs.google.com/spreadsheets/d/1fj_Bhi2XPL3siwIh4sx4VRLAe31yD50oKdj5UlRYW0c/"", ""Сводка!A:AA""), 5, FALSE)"),334)</f>
        <v>334</v>
      </c>
      <c r="F5219" s="148" t="s">
        <v>466</v>
      </c>
      <c r="G5219" s="147">
        <f ca="1">IFERROR(__xludf.DUMMYFUNCTION(" VLOOKUP(A5303, IMPORTRANGE(""https://docs.google.com/spreadsheets/d/1QNLbnkR_AongFt22vMfNzfpjZ0CjpI8QI-w0wBnYA1w/"", ""Инфа!A:AA""), 6, FALSE)"),2024)</f>
        <v>2024</v>
      </c>
      <c r="H5219" s="150">
        <v>19500</v>
      </c>
      <c r="I5219" s="151" t="s">
        <v>650</v>
      </c>
      <c r="J5219" s="93"/>
      <c r="K5219" s="153"/>
      <c r="L5219" s="153"/>
      <c r="M5219" s="153"/>
      <c r="N5219" s="153"/>
      <c r="O5219" s="153"/>
      <c r="P5219" s="153"/>
      <c r="Q5219" s="153"/>
      <c r="R5219" s="153"/>
      <c r="S5219" s="153"/>
    </row>
    <row r="5220" spans="1:19" ht="56.25" customHeight="1">
      <c r="A5220" s="277" t="s">
        <v>25424</v>
      </c>
      <c r="B5220" s="253" t="s">
        <v>400</v>
      </c>
      <c r="C5220" s="93" t="s">
        <v>13782</v>
      </c>
      <c r="D5220" s="93" t="s">
        <v>13786</v>
      </c>
      <c r="E5220" s="148">
        <f ca="1">IFERROR(__xludf.DUMMYFUNCTION(" VLOOKUP(A5304, IMPORTRANGE(""https://docs.google.com/spreadsheets/d/1fj_Bhi2XPL3siwIh4sx4VRLAe31yD50oKdj5UlRYW0c/"", ""Сводка!A:AA""), 5, FALSE)"),276)</f>
        <v>276</v>
      </c>
      <c r="F5220" s="148" t="s">
        <v>108</v>
      </c>
      <c r="G5220" s="147">
        <f ca="1">IFERROR(__xludf.DUMMYFUNCTION(" VLOOKUP(A5304, IMPORTRANGE(""https://docs.google.com/spreadsheets/d/1QNLbnkR_AongFt22vMfNzfpjZ0CjpI8QI-w0wBnYA1w/"", ""Инфа!A:AA""), 6, FALSE)"),2024)</f>
        <v>2024</v>
      </c>
      <c r="H5220" s="150">
        <v>17300</v>
      </c>
      <c r="I5220" s="151" t="s">
        <v>650</v>
      </c>
      <c r="J5220" s="93"/>
      <c r="K5220" s="153"/>
      <c r="L5220" s="153"/>
      <c r="M5220" s="153"/>
      <c r="N5220" s="153"/>
      <c r="O5220" s="153"/>
      <c r="P5220" s="153"/>
      <c r="Q5220" s="153"/>
      <c r="R5220" s="153"/>
      <c r="S5220" s="153"/>
    </row>
    <row r="5221" spans="1:19" ht="64.5" customHeight="1">
      <c r="A5221" s="277" t="s">
        <v>25424</v>
      </c>
      <c r="B5221" s="253" t="s">
        <v>400</v>
      </c>
      <c r="C5221" s="93" t="s">
        <v>13782</v>
      </c>
      <c r="D5221" s="93" t="s">
        <v>13787</v>
      </c>
      <c r="E5221" s="148">
        <f ca="1">IFERROR(__xludf.DUMMYFUNCTION(" VLOOKUP(A5305, IMPORTRANGE(""https://docs.google.com/spreadsheets/d/1fj_Bhi2XPL3siwIh4sx4VRLAe31yD50oKdj5UlRYW0c/"", ""Сводка!A:AA""), 5, FALSE)"),220)</f>
        <v>220</v>
      </c>
      <c r="F5221" s="148" t="s">
        <v>108</v>
      </c>
      <c r="G5221" s="147">
        <f ca="1">IFERROR(__xludf.DUMMYFUNCTION(" VLOOKUP(A5305, IMPORTRANGE(""https://docs.google.com/spreadsheets/d/1QNLbnkR_AongFt22vMfNzfpjZ0CjpI8QI-w0wBnYA1w/"", ""Инфа!A:AA""), 6, FALSE)"),2024)</f>
        <v>2024</v>
      </c>
      <c r="H5221" s="150">
        <v>15100</v>
      </c>
      <c r="I5221" s="151" t="s">
        <v>650</v>
      </c>
      <c r="J5221" s="93"/>
      <c r="K5221" s="153"/>
      <c r="L5221" s="153"/>
      <c r="M5221" s="153"/>
      <c r="N5221" s="153"/>
      <c r="O5221" s="153"/>
      <c r="P5221" s="153"/>
      <c r="Q5221" s="153"/>
      <c r="R5221" s="153"/>
      <c r="S5221" s="153"/>
    </row>
    <row r="5222" spans="1:19" ht="66.75" customHeight="1">
      <c r="A5222" s="277" t="s">
        <v>25424</v>
      </c>
      <c r="B5222" s="253" t="s">
        <v>400</v>
      </c>
      <c r="C5222" s="93" t="s">
        <v>13788</v>
      </c>
      <c r="D5222" s="93" t="s">
        <v>13789</v>
      </c>
      <c r="E5222" s="148">
        <f ca="1">IFERROR(__xludf.DUMMYFUNCTION(" VLOOKUP(A5306, IMPORTRANGE(""https://docs.google.com/spreadsheets/d/1fj_Bhi2XPL3siwIh4sx4VRLAe31yD50oKdj5UlRYW0c/"", ""Сводка!A:AA""), 5, FALSE)"),116)</f>
        <v>116</v>
      </c>
      <c r="F5222" s="148" t="s">
        <v>415</v>
      </c>
      <c r="G5222" s="147">
        <f ca="1">IFERROR(__xludf.DUMMYFUNCTION(" VLOOKUP(A5306, IMPORTRANGE(""https://docs.google.com/spreadsheets/d/1QNLbnkR_AongFt22vMfNzfpjZ0CjpI8QI-w0wBnYA1w/"", ""Инфа!A:AA""), 6, FALSE)"),2024)</f>
        <v>2024</v>
      </c>
      <c r="H5222" s="150">
        <v>8500</v>
      </c>
      <c r="I5222" s="151" t="s">
        <v>819</v>
      </c>
      <c r="J5222" s="93"/>
      <c r="K5222" s="153"/>
      <c r="L5222" s="153"/>
      <c r="M5222" s="153"/>
      <c r="N5222" s="153"/>
      <c r="O5222" s="153"/>
      <c r="P5222" s="153"/>
      <c r="Q5222" s="153"/>
      <c r="R5222" s="153"/>
      <c r="S5222" s="153"/>
    </row>
    <row r="5223" spans="1:19" ht="225">
      <c r="A5223" s="277" t="s">
        <v>25424</v>
      </c>
      <c r="B5223" s="253" t="s">
        <v>153</v>
      </c>
      <c r="C5223" s="93" t="s">
        <v>13790</v>
      </c>
      <c r="D5223" s="93" t="s">
        <v>13791</v>
      </c>
      <c r="E5223" s="148">
        <f ca="1">IFERROR(__xludf.DUMMYFUNCTION(" VLOOKUP(A5307, IMPORTRANGE(""https://docs.google.com/spreadsheets/d/1fj_Bhi2XPL3siwIh4sx4VRLAe31yD50oKdj5UlRYW0c/"", ""Сводка!A:AA""), 5, FALSE)"),136)</f>
        <v>136</v>
      </c>
      <c r="F5223" s="148" t="s">
        <v>13792</v>
      </c>
      <c r="G5223" s="147">
        <f ca="1">IFERROR(__xludf.DUMMYFUNCTION(" VLOOKUP(A5307, IMPORTRANGE(""https://docs.google.com/spreadsheets/d/1QNLbnkR_AongFt22vMfNzfpjZ0CjpI8QI-w0wBnYA1w/"", ""Инфа!A:AA""), 6, FALSE)"),2024)</f>
        <v>2024</v>
      </c>
      <c r="H5223" s="150">
        <v>9100</v>
      </c>
      <c r="I5223" s="151" t="s">
        <v>8326</v>
      </c>
      <c r="J5223" s="93" t="s">
        <v>13793</v>
      </c>
      <c r="K5223" s="153"/>
      <c r="L5223" s="153"/>
      <c r="M5223" s="153"/>
      <c r="N5223" s="153"/>
      <c r="O5223" s="153"/>
      <c r="P5223" s="153"/>
      <c r="Q5223" s="153"/>
      <c r="R5223" s="153"/>
      <c r="S5223" s="153"/>
    </row>
    <row r="5224" spans="1:19" ht="131.25">
      <c r="A5224" s="277" t="s">
        <v>25424</v>
      </c>
      <c r="B5224" s="253" t="s">
        <v>153</v>
      </c>
      <c r="C5224" s="93" t="s">
        <v>13794</v>
      </c>
      <c r="D5224" s="93" t="s">
        <v>13795</v>
      </c>
      <c r="E5224" s="148">
        <f ca="1">IFERROR(__xludf.DUMMYFUNCTION(" VLOOKUP(A5308, IMPORTRANGE(""https://docs.google.com/spreadsheets/d/1fj_Bhi2XPL3siwIh4sx4VRLAe31yD50oKdj5UlRYW0c/"", ""Сводка!A:AA""), 5, FALSE)"),176)</f>
        <v>176</v>
      </c>
      <c r="F5224" s="148" t="s">
        <v>108</v>
      </c>
      <c r="G5224" s="147">
        <f ca="1">IFERROR(__xludf.DUMMYFUNCTION(" VLOOKUP(A5308, IMPORTRANGE(""https://docs.google.com/spreadsheets/d/1QNLbnkR_AongFt22vMfNzfpjZ0CjpI8QI-w0wBnYA1w/"", ""Инфа!A:AA""), 6, FALSE)"),2024)</f>
        <v>2024</v>
      </c>
      <c r="H5224" s="150">
        <v>15600</v>
      </c>
      <c r="I5224" s="156" t="s">
        <v>554</v>
      </c>
      <c r="J5224" s="93" t="s">
        <v>13796</v>
      </c>
      <c r="K5224" s="153"/>
      <c r="L5224" s="153"/>
      <c r="M5224" s="153"/>
      <c r="N5224" s="153"/>
      <c r="O5224" s="153"/>
      <c r="P5224" s="153"/>
      <c r="Q5224" s="153"/>
      <c r="R5224" s="153"/>
      <c r="S5224" s="153"/>
    </row>
    <row r="5225" spans="1:19" ht="168.75">
      <c r="A5225" s="277" t="s">
        <v>25424</v>
      </c>
      <c r="B5225" s="253" t="s">
        <v>153</v>
      </c>
      <c r="C5225" s="93" t="s">
        <v>13794</v>
      </c>
      <c r="D5225" s="93" t="s">
        <v>13797</v>
      </c>
      <c r="E5225" s="148">
        <f ca="1">IFERROR(__xludf.DUMMYFUNCTION(" VLOOKUP(A5309, IMPORTRANGE(""https://docs.google.com/spreadsheets/d/1fj_Bhi2XPL3siwIh4sx4VRLAe31yD50oKdj5UlRYW0c/"", ""Сводка!A:AA""), 5, FALSE)"),192)</f>
        <v>192</v>
      </c>
      <c r="F5225" s="148" t="s">
        <v>165</v>
      </c>
      <c r="G5225" s="147">
        <f ca="1">IFERROR(__xludf.DUMMYFUNCTION(" VLOOKUP(A5309, IMPORTRANGE(""https://docs.google.com/spreadsheets/d/1QNLbnkR_AongFt22vMfNzfpjZ0CjpI8QI-w0wBnYA1w/"", ""Инфа!A:AA""), 6, FALSE)"),2024)</f>
        <v>2024</v>
      </c>
      <c r="H5225" s="150">
        <v>16500</v>
      </c>
      <c r="I5225" s="156" t="s">
        <v>554</v>
      </c>
      <c r="J5225" s="93" t="s">
        <v>13798</v>
      </c>
      <c r="K5225" s="153"/>
      <c r="L5225" s="153"/>
      <c r="M5225" s="153"/>
      <c r="N5225" s="153"/>
      <c r="O5225" s="153"/>
      <c r="P5225" s="153"/>
      <c r="Q5225" s="153"/>
      <c r="R5225" s="153"/>
      <c r="S5225" s="153"/>
    </row>
    <row r="5226" spans="1:19" ht="72.75" customHeight="1">
      <c r="A5226" s="277" t="s">
        <v>25424</v>
      </c>
      <c r="B5226" s="253" t="s">
        <v>153</v>
      </c>
      <c r="C5226" s="93" t="s">
        <v>13799</v>
      </c>
      <c r="D5226" s="93" t="s">
        <v>13800</v>
      </c>
      <c r="E5226" s="148">
        <f ca="1">IFERROR(__xludf.DUMMYFUNCTION(" VLOOKUP(A5310, IMPORTRANGE(""https://docs.google.com/spreadsheets/d/1fj_Bhi2XPL3siwIh4sx4VRLAe31yD50oKdj5UlRYW0c/"", ""Сводка!A:AA""), 5, FALSE)"),322)</f>
        <v>322</v>
      </c>
      <c r="F5226" s="148" t="s">
        <v>50</v>
      </c>
      <c r="G5226" s="147">
        <f ca="1">IFERROR(__xludf.DUMMYFUNCTION(" VLOOKUP(A5310, IMPORTRANGE(""https://docs.google.com/spreadsheets/d/1QNLbnkR_AongFt22vMfNzfpjZ0CjpI8QI-w0wBnYA1w/"", ""Инфа!A:AA""), 6, FALSE)"),2024)</f>
        <v>2024</v>
      </c>
      <c r="H5226" s="150">
        <v>24300</v>
      </c>
      <c r="I5226" s="151" t="s">
        <v>650</v>
      </c>
      <c r="J5226" s="93"/>
      <c r="K5226" s="153"/>
      <c r="L5226" s="153"/>
      <c r="M5226" s="153"/>
      <c r="N5226" s="153"/>
      <c r="O5226" s="153"/>
      <c r="P5226" s="153"/>
      <c r="Q5226" s="153"/>
      <c r="R5226" s="153"/>
      <c r="S5226" s="153"/>
    </row>
    <row r="5227" spans="1:19" ht="78.75" customHeight="1">
      <c r="A5227" s="277" t="s">
        <v>25424</v>
      </c>
      <c r="B5227" s="254" t="s">
        <v>153</v>
      </c>
      <c r="C5227" s="96" t="s">
        <v>13801</v>
      </c>
      <c r="D5227" s="96" t="s">
        <v>13802</v>
      </c>
      <c r="E5227" s="148">
        <f ca="1">IFERROR(__xludf.DUMMYFUNCTION(" VLOOKUP(A5311, IMPORTRANGE(""https://docs.google.com/spreadsheets/d/1fj_Bhi2XPL3siwIh4sx4VRLAe31yD50oKdj5UlRYW0c/"", ""Сводка!A:AA""), 5, FALSE)"),220)</f>
        <v>220</v>
      </c>
      <c r="F5227" s="165" t="s">
        <v>456</v>
      </c>
      <c r="G5227" s="147">
        <f ca="1">IFERROR(__xludf.DUMMYFUNCTION(" VLOOKUP(A5311, IMPORTRANGE(""https://docs.google.com/spreadsheets/d/1QNLbnkR_AongFt22vMfNzfpjZ0CjpI8QI-w0wBnYA1w/"", ""Инфа!A:AA""), 6, FALSE)"),2024)</f>
        <v>2024</v>
      </c>
      <c r="H5227" s="150">
        <v>11600</v>
      </c>
      <c r="I5227" s="156" t="s">
        <v>497</v>
      </c>
      <c r="J5227" s="96" t="s">
        <v>13803</v>
      </c>
      <c r="K5227" s="153"/>
      <c r="L5227" s="153"/>
      <c r="M5227" s="153"/>
      <c r="N5227" s="153"/>
      <c r="O5227" s="153"/>
      <c r="P5227" s="153"/>
      <c r="Q5227" s="153"/>
      <c r="R5227" s="153"/>
      <c r="S5227" s="153"/>
    </row>
    <row r="5228" spans="1:19" ht="262.5">
      <c r="A5228" s="277" t="s">
        <v>25424</v>
      </c>
      <c r="B5228" s="253" t="s">
        <v>400</v>
      </c>
      <c r="C5228" s="93" t="s">
        <v>13804</v>
      </c>
      <c r="D5228" s="93" t="s">
        <v>13805</v>
      </c>
      <c r="E5228" s="148">
        <f ca="1">IFERROR(__xludf.DUMMYFUNCTION(" VLOOKUP(A5312, IMPORTRANGE(""https://docs.google.com/spreadsheets/d/1fj_Bhi2XPL3siwIh4sx4VRLAe31yD50oKdj5UlRYW0c/"", ""Сводка!A:AA""), 5, FALSE)"),308)</f>
        <v>308</v>
      </c>
      <c r="F5228" s="148" t="s">
        <v>466</v>
      </c>
      <c r="G5228" s="147">
        <f ca="1">IFERROR(__xludf.DUMMYFUNCTION(" VLOOKUP(A5312, IMPORTRANGE(""https://docs.google.com/spreadsheets/d/1QNLbnkR_AongFt22vMfNzfpjZ0CjpI8QI-w0wBnYA1w/"", ""Инфа!A:AA""), 6, FALSE)"),2024)</f>
        <v>2024</v>
      </c>
      <c r="H5228" s="150">
        <v>23500</v>
      </c>
      <c r="I5228" s="156" t="s">
        <v>497</v>
      </c>
      <c r="J5228" s="93" t="s">
        <v>13806</v>
      </c>
      <c r="K5228" s="153"/>
      <c r="L5228" s="153"/>
      <c r="M5228" s="153"/>
      <c r="N5228" s="153"/>
      <c r="O5228" s="153"/>
      <c r="P5228" s="153"/>
      <c r="Q5228" s="153"/>
      <c r="R5228" s="153"/>
      <c r="S5228" s="153"/>
    </row>
    <row r="5229" spans="1:19" ht="262.5">
      <c r="A5229" s="277" t="s">
        <v>25424</v>
      </c>
      <c r="B5229" s="253" t="s">
        <v>153</v>
      </c>
      <c r="C5229" s="93" t="s">
        <v>13804</v>
      </c>
      <c r="D5229" s="93" t="s">
        <v>13807</v>
      </c>
      <c r="E5229" s="148">
        <f ca="1">IFERROR(__xludf.DUMMYFUNCTION(" VLOOKUP(A5313, IMPORTRANGE(""https://docs.google.com/spreadsheets/d/1fj_Bhi2XPL3siwIh4sx4VRLAe31yD50oKdj5UlRYW0c/"", ""Сводка!A:AA""), 5, FALSE)"),320)</f>
        <v>320</v>
      </c>
      <c r="F5229" s="148" t="s">
        <v>456</v>
      </c>
      <c r="G5229" s="147">
        <f ca="1">IFERROR(__xludf.DUMMYFUNCTION(" VLOOKUP(A5313, IMPORTRANGE(""https://docs.google.com/spreadsheets/d/1QNLbnkR_AongFt22vMfNzfpjZ0CjpI8QI-w0wBnYA1w/"", ""Инфа!A:AA""), 6, FALSE)"),2024)</f>
        <v>2024</v>
      </c>
      <c r="H5229" s="150">
        <v>24200</v>
      </c>
      <c r="I5229" s="156" t="s">
        <v>497</v>
      </c>
      <c r="J5229" s="93" t="s">
        <v>13808</v>
      </c>
      <c r="K5229" s="153"/>
      <c r="L5229" s="153"/>
      <c r="M5229" s="153"/>
      <c r="N5229" s="153"/>
      <c r="O5229" s="153"/>
      <c r="P5229" s="153"/>
      <c r="Q5229" s="153"/>
      <c r="R5229" s="153"/>
      <c r="S5229" s="153"/>
    </row>
    <row r="5230" spans="1:19" ht="243.75">
      <c r="A5230" s="277" t="s">
        <v>25424</v>
      </c>
      <c r="B5230" s="253" t="s">
        <v>400</v>
      </c>
      <c r="C5230" s="93" t="s">
        <v>13804</v>
      </c>
      <c r="D5230" s="93" t="s">
        <v>13809</v>
      </c>
      <c r="E5230" s="148">
        <f ca="1">IFERROR(__xludf.DUMMYFUNCTION(" VLOOKUP(A5314, IMPORTRANGE(""https://docs.google.com/spreadsheets/d/1fj_Bhi2XPL3siwIh4sx4VRLAe31yD50oKdj5UlRYW0c/"", ""Сводка!A:AA""), 5, FALSE)"),200)</f>
        <v>200</v>
      </c>
      <c r="F5230" s="148" t="s">
        <v>456</v>
      </c>
      <c r="G5230" s="147">
        <f ca="1">IFERROR(__xludf.DUMMYFUNCTION(" VLOOKUP(A5314, IMPORTRANGE(""https://docs.google.com/spreadsheets/d/1QNLbnkR_AongFt22vMfNzfpjZ0CjpI8QI-w0wBnYA1w/"", ""Инфа!A:AA""), 6, FALSE)"),2024)</f>
        <v>2024</v>
      </c>
      <c r="H5230" s="150">
        <v>11000</v>
      </c>
      <c r="I5230" s="156" t="s">
        <v>497</v>
      </c>
      <c r="J5230" s="93" t="s">
        <v>13810</v>
      </c>
      <c r="K5230" s="153"/>
      <c r="L5230" s="153"/>
      <c r="M5230" s="153"/>
      <c r="N5230" s="153"/>
      <c r="O5230" s="153"/>
      <c r="P5230" s="153"/>
      <c r="Q5230" s="153"/>
      <c r="R5230" s="153"/>
      <c r="S5230" s="153"/>
    </row>
    <row r="5231" spans="1:19" ht="105.75" customHeight="1">
      <c r="A5231" s="277" t="s">
        <v>25424</v>
      </c>
      <c r="B5231" s="253" t="s">
        <v>400</v>
      </c>
      <c r="C5231" s="93" t="s">
        <v>13811</v>
      </c>
      <c r="D5231" s="93" t="s">
        <v>13812</v>
      </c>
      <c r="E5231" s="148">
        <f ca="1">IFERROR(__xludf.DUMMYFUNCTION(" VLOOKUP(A5315, IMPORTRANGE(""https://docs.google.com/spreadsheets/d/1fj_Bhi2XPL3siwIh4sx4VRLAe31yD50oKdj5UlRYW0c/"", ""Сводка!A:AA""), 5, FALSE)"),80)</f>
        <v>80</v>
      </c>
      <c r="F5231" s="148" t="s">
        <v>466</v>
      </c>
      <c r="G5231" s="147">
        <f ca="1">IFERROR(__xludf.DUMMYFUNCTION(" VLOOKUP(A5315, IMPORTRANGE(""https://docs.google.com/spreadsheets/d/1QNLbnkR_AongFt22vMfNzfpjZ0CjpI8QI-w0wBnYA1w/"", ""Инфа!A:AA""), 6, FALSE)"),2024)</f>
        <v>2024</v>
      </c>
      <c r="H5231" s="150">
        <v>7400</v>
      </c>
      <c r="I5231" s="156" t="s">
        <v>497</v>
      </c>
      <c r="J5231" s="93" t="s">
        <v>13813</v>
      </c>
      <c r="K5231" s="153"/>
      <c r="L5231" s="153"/>
      <c r="M5231" s="153"/>
      <c r="N5231" s="153"/>
      <c r="O5231" s="153"/>
      <c r="P5231" s="153"/>
      <c r="Q5231" s="153"/>
      <c r="R5231" s="153"/>
      <c r="S5231" s="153"/>
    </row>
    <row r="5232" spans="1:19" ht="168.75">
      <c r="A5232" s="277" t="s">
        <v>25424</v>
      </c>
      <c r="B5232" s="253" t="s">
        <v>400</v>
      </c>
      <c r="C5232" s="93" t="s">
        <v>13814</v>
      </c>
      <c r="D5232" s="93" t="s">
        <v>13815</v>
      </c>
      <c r="E5232" s="148">
        <f ca="1">IFERROR(__xludf.DUMMYFUNCTION(" VLOOKUP(A5316, IMPORTRANGE(""https://docs.google.com/spreadsheets/d/1fj_Bhi2XPL3siwIh4sx4VRLAe31yD50oKdj5UlRYW0c/"", ""Сводка!A:AA""), 5, FALSE)"),172)</f>
        <v>172</v>
      </c>
      <c r="F5232" s="148" t="s">
        <v>415</v>
      </c>
      <c r="G5232" s="147">
        <f ca="1">IFERROR(__xludf.DUMMYFUNCTION(" VLOOKUP(A5316, IMPORTRANGE(""https://docs.google.com/spreadsheets/d/1QNLbnkR_AongFt22vMfNzfpjZ0CjpI8QI-w0wBnYA1w/"", ""Инфа!A:AA""), 6, FALSE)"),2024)</f>
        <v>2024</v>
      </c>
      <c r="H5232" s="150">
        <v>15300</v>
      </c>
      <c r="I5232" s="156" t="s">
        <v>497</v>
      </c>
      <c r="J5232" s="93" t="s">
        <v>13816</v>
      </c>
      <c r="K5232" s="153"/>
      <c r="L5232" s="153"/>
      <c r="M5232" s="153"/>
      <c r="N5232" s="153"/>
      <c r="O5232" s="153"/>
      <c r="P5232" s="153"/>
      <c r="Q5232" s="153"/>
      <c r="R5232" s="153"/>
      <c r="S5232" s="153"/>
    </row>
    <row r="5233" spans="1:19" ht="150">
      <c r="A5233" s="277" t="s">
        <v>25424</v>
      </c>
      <c r="B5233" s="253" t="s">
        <v>400</v>
      </c>
      <c r="C5233" s="93" t="s">
        <v>13817</v>
      </c>
      <c r="D5233" s="93" t="s">
        <v>13818</v>
      </c>
      <c r="E5233" s="148">
        <f ca="1">IFERROR(__xludf.DUMMYFUNCTION(" VLOOKUP(A5317, IMPORTRANGE(""https://docs.google.com/spreadsheets/d/1fj_Bhi2XPL3siwIh4sx4VRLAe31yD50oKdj5UlRYW0c/"", ""Сводка!A:AA""), 5, FALSE)"),252)</f>
        <v>252</v>
      </c>
      <c r="F5233" s="148" t="s">
        <v>9036</v>
      </c>
      <c r="G5233" s="147">
        <f ca="1">IFERROR(__xludf.DUMMYFUNCTION(" VLOOKUP(A5317, IMPORTRANGE(""https://docs.google.com/spreadsheets/d/1QNLbnkR_AongFt22vMfNzfpjZ0CjpI8QI-w0wBnYA1w/"", ""Инфа!A:AA""), 6, FALSE)"),2024)</f>
        <v>2024</v>
      </c>
      <c r="H5233" s="150">
        <v>20100</v>
      </c>
      <c r="I5233" s="151" t="s">
        <v>171</v>
      </c>
      <c r="J5233" s="93" t="s">
        <v>13819</v>
      </c>
      <c r="K5233" s="153"/>
      <c r="L5233" s="153"/>
      <c r="M5233" s="153"/>
      <c r="N5233" s="153"/>
      <c r="O5233" s="153"/>
      <c r="P5233" s="153"/>
      <c r="Q5233" s="153"/>
      <c r="R5233" s="153"/>
      <c r="S5233" s="153"/>
    </row>
    <row r="5234" spans="1:19" ht="131.25">
      <c r="A5234" s="277" t="s">
        <v>25424</v>
      </c>
      <c r="B5234" s="253" t="s">
        <v>400</v>
      </c>
      <c r="C5234" s="93" t="s">
        <v>13817</v>
      </c>
      <c r="D5234" s="93" t="s">
        <v>13820</v>
      </c>
      <c r="E5234" s="148">
        <f ca="1">IFERROR(__xludf.DUMMYFUNCTION(" VLOOKUP(A5318, IMPORTRANGE(""https://docs.google.com/spreadsheets/d/1fj_Bhi2XPL3siwIh4sx4VRLAe31yD50oKdj5UlRYW0c/"", ""Сводка!A:AA""), 5, FALSE)"),168)</f>
        <v>168</v>
      </c>
      <c r="F5234" s="148" t="s">
        <v>9036</v>
      </c>
      <c r="G5234" s="147">
        <f ca="1">IFERROR(__xludf.DUMMYFUNCTION(" VLOOKUP(A5318, IMPORTRANGE(""https://docs.google.com/spreadsheets/d/1QNLbnkR_AongFt22vMfNzfpjZ0CjpI8QI-w0wBnYA1w/"", ""Инфа!A:AA""), 6, FALSE)"),2024)</f>
        <v>2024</v>
      </c>
      <c r="H5234" s="150">
        <v>15100</v>
      </c>
      <c r="I5234" s="151" t="s">
        <v>171</v>
      </c>
      <c r="J5234" s="93" t="s">
        <v>13821</v>
      </c>
      <c r="K5234" s="153"/>
      <c r="L5234" s="153"/>
      <c r="M5234" s="153"/>
      <c r="N5234" s="153"/>
      <c r="O5234" s="153"/>
      <c r="P5234" s="153"/>
      <c r="Q5234" s="153"/>
      <c r="R5234" s="153"/>
      <c r="S5234" s="153"/>
    </row>
    <row r="5235" spans="1:19" ht="69.75" customHeight="1">
      <c r="A5235" s="277" t="s">
        <v>25424</v>
      </c>
      <c r="B5235" s="253" t="s">
        <v>153</v>
      </c>
      <c r="C5235" s="93" t="s">
        <v>13822</v>
      </c>
      <c r="D5235" s="93" t="s">
        <v>13823</v>
      </c>
      <c r="E5235" s="148">
        <f ca="1">IFERROR(__xludf.DUMMYFUNCTION(" VLOOKUP(A5319, IMPORTRANGE(""https://docs.google.com/spreadsheets/d/1fj_Bhi2XPL3siwIh4sx4VRLAe31yD50oKdj5UlRYW0c/"", ""Сводка!A:AA""), 5, FALSE)"),156)</f>
        <v>156</v>
      </c>
      <c r="F5235" s="148" t="s">
        <v>165</v>
      </c>
      <c r="G5235" s="147">
        <f ca="1">IFERROR(__xludf.DUMMYFUNCTION(" VLOOKUP(A5319, IMPORTRANGE(""https://docs.google.com/spreadsheets/d/1QNLbnkR_AongFt22vMfNzfpjZ0CjpI8QI-w0wBnYA1w/"", ""Инфа!A:AA""), 6, FALSE)"),2024)</f>
        <v>2024</v>
      </c>
      <c r="H5235" s="150">
        <v>9700</v>
      </c>
      <c r="I5235" s="151" t="s">
        <v>1653</v>
      </c>
      <c r="J5235" s="93" t="s">
        <v>13824</v>
      </c>
      <c r="K5235" s="153"/>
      <c r="L5235" s="153"/>
      <c r="M5235" s="153"/>
      <c r="N5235" s="153"/>
      <c r="O5235" s="153"/>
      <c r="P5235" s="153"/>
      <c r="Q5235" s="153"/>
      <c r="R5235" s="153"/>
      <c r="S5235" s="153"/>
    </row>
    <row r="5236" spans="1:19" ht="54.75" customHeight="1">
      <c r="A5236" s="277" t="s">
        <v>25424</v>
      </c>
      <c r="B5236" s="253" t="s">
        <v>400</v>
      </c>
      <c r="C5236" s="93" t="s">
        <v>13825</v>
      </c>
      <c r="D5236" s="93" t="s">
        <v>13826</v>
      </c>
      <c r="E5236" s="148">
        <f ca="1">IFERROR(__xludf.DUMMYFUNCTION(" VLOOKUP(A5320, IMPORTRANGE(""https://docs.google.com/spreadsheets/d/1fj_Bhi2XPL3siwIh4sx4VRLAe31yD50oKdj5UlRYW0c/"", ""Сводка!A:AA""), 5, FALSE)"),124)</f>
        <v>124</v>
      </c>
      <c r="F5236" s="148" t="s">
        <v>403</v>
      </c>
      <c r="G5236" s="147">
        <f ca="1">IFERROR(__xludf.DUMMYFUNCTION(" VLOOKUP(A5320, IMPORTRANGE(""https://docs.google.com/spreadsheets/d/1QNLbnkR_AongFt22vMfNzfpjZ0CjpI8QI-w0wBnYA1w/"", ""Инфа!A:AA""), 6, FALSE)"),2024)</f>
        <v>2024</v>
      </c>
      <c r="H5236" s="150">
        <v>8700</v>
      </c>
      <c r="I5236" s="151" t="s">
        <v>257</v>
      </c>
      <c r="J5236" s="93" t="s">
        <v>13828</v>
      </c>
      <c r="K5236" s="153"/>
      <c r="L5236" s="153"/>
      <c r="M5236" s="153"/>
      <c r="N5236" s="153"/>
      <c r="O5236" s="153"/>
      <c r="P5236" s="153"/>
      <c r="Q5236" s="153"/>
      <c r="R5236" s="153"/>
      <c r="S5236" s="153"/>
    </row>
    <row r="5237" spans="1:19" ht="206.25">
      <c r="A5237" s="277" t="s">
        <v>25424</v>
      </c>
      <c r="B5237" s="253" t="s">
        <v>153</v>
      </c>
      <c r="C5237" s="93" t="s">
        <v>13829</v>
      </c>
      <c r="D5237" s="93" t="s">
        <v>5378</v>
      </c>
      <c r="E5237" s="148">
        <f ca="1">IFERROR(__xludf.DUMMYFUNCTION(" VLOOKUP(A5321, IMPORTRANGE(""https://docs.google.com/spreadsheets/d/1fj_Bhi2XPL3siwIh4sx4VRLAe31yD50oKdj5UlRYW0c/"", ""Сводка!A:AA""), 5, FALSE)"),284)</f>
        <v>284</v>
      </c>
      <c r="F5237" s="148" t="s">
        <v>456</v>
      </c>
      <c r="G5237" s="147">
        <f ca="1">IFERROR(__xludf.DUMMYFUNCTION(" VLOOKUP(A5321, IMPORTRANGE(""https://docs.google.com/spreadsheets/d/1QNLbnkR_AongFt22vMfNzfpjZ0CjpI8QI-w0wBnYA1w/"", ""Инфа!A:AA""), 6, FALSE)"),2024)</f>
        <v>2024</v>
      </c>
      <c r="H5237" s="150">
        <v>13500</v>
      </c>
      <c r="I5237" s="151" t="s">
        <v>161</v>
      </c>
      <c r="J5237" s="93" t="s">
        <v>13830</v>
      </c>
      <c r="K5237" s="206"/>
      <c r="L5237" s="206"/>
      <c r="M5237" s="206"/>
      <c r="N5237" s="206"/>
      <c r="O5237" s="206"/>
      <c r="P5237" s="206"/>
      <c r="Q5237" s="206"/>
      <c r="R5237" s="206"/>
      <c r="S5237" s="206"/>
    </row>
    <row r="5238" spans="1:19" ht="93.75">
      <c r="A5238" s="277" t="s">
        <v>25424</v>
      </c>
      <c r="B5238" s="253" t="s">
        <v>400</v>
      </c>
      <c r="C5238" s="93" t="s">
        <v>13831</v>
      </c>
      <c r="D5238" s="93" t="s">
        <v>13832</v>
      </c>
      <c r="E5238" s="148">
        <f ca="1">IFERROR(__xludf.DUMMYFUNCTION(" VLOOKUP(A5322, IMPORTRANGE(""https://docs.google.com/spreadsheets/d/1fj_Bhi2XPL3siwIh4sx4VRLAe31yD50oKdj5UlRYW0c/"", ""Сводка!A:AA""), 5, FALSE)"),148)</f>
        <v>148</v>
      </c>
      <c r="F5238" s="148" t="s">
        <v>26</v>
      </c>
      <c r="G5238" s="147">
        <f ca="1">IFERROR(__xludf.DUMMYFUNCTION(" VLOOKUP(A5322, IMPORTRANGE(""https://docs.google.com/spreadsheets/d/1QNLbnkR_AongFt22vMfNzfpjZ0CjpI8QI-w0wBnYA1w/"", ""Инфа!A:AA""), 6, FALSE)"),2024)</f>
        <v>2024</v>
      </c>
      <c r="H5238" s="150">
        <v>13900</v>
      </c>
      <c r="I5238" s="151" t="s">
        <v>28</v>
      </c>
      <c r="J5238" s="93" t="s">
        <v>13833</v>
      </c>
      <c r="K5238" s="153"/>
      <c r="L5238" s="153"/>
      <c r="M5238" s="153"/>
      <c r="N5238" s="153"/>
      <c r="O5238" s="153"/>
      <c r="P5238" s="153"/>
      <c r="Q5238" s="153"/>
      <c r="R5238" s="153"/>
      <c r="S5238" s="153"/>
    </row>
    <row r="5239" spans="1:19" ht="93.75">
      <c r="A5239" s="277" t="s">
        <v>25424</v>
      </c>
      <c r="B5239" s="253" t="s">
        <v>400</v>
      </c>
      <c r="C5239" s="93" t="s">
        <v>13834</v>
      </c>
      <c r="D5239" s="93" t="s">
        <v>753</v>
      </c>
      <c r="E5239" s="148">
        <f ca="1">IFERROR(__xludf.DUMMYFUNCTION(" VLOOKUP(A5323, IMPORTRANGE(""https://docs.google.com/spreadsheets/d/1fj_Bhi2XPL3siwIh4sx4VRLAe31yD50oKdj5UlRYW0c/"", ""Сводка!A:AA""), 5, FALSE)"),160)</f>
        <v>160</v>
      </c>
      <c r="F5239" s="148" t="s">
        <v>415</v>
      </c>
      <c r="G5239" s="147">
        <f ca="1">IFERROR(__xludf.DUMMYFUNCTION(" VLOOKUP(A5323, IMPORTRANGE(""https://docs.google.com/spreadsheets/d/1QNLbnkR_AongFt22vMfNzfpjZ0CjpI8QI-w0wBnYA1w/"", ""Инфа!A:AA""), 6, FALSE)"),2024)</f>
        <v>2024</v>
      </c>
      <c r="H5239" s="150">
        <v>9800</v>
      </c>
      <c r="I5239" s="151" t="s">
        <v>28</v>
      </c>
      <c r="J5239" s="93" t="s">
        <v>13835</v>
      </c>
      <c r="K5239" s="153"/>
      <c r="L5239" s="153"/>
      <c r="M5239" s="153"/>
      <c r="N5239" s="153"/>
      <c r="O5239" s="153"/>
      <c r="P5239" s="153"/>
      <c r="Q5239" s="153"/>
      <c r="R5239" s="153"/>
      <c r="S5239" s="153"/>
    </row>
    <row r="5240" spans="1:19" ht="112.5">
      <c r="A5240" s="277" t="s">
        <v>25424</v>
      </c>
      <c r="B5240" s="253" t="s">
        <v>153</v>
      </c>
      <c r="C5240" s="93" t="s">
        <v>13836</v>
      </c>
      <c r="D5240" s="93" t="s">
        <v>13837</v>
      </c>
      <c r="E5240" s="148">
        <f ca="1">IFERROR(__xludf.DUMMYFUNCTION(" VLOOKUP(A5324, IMPORTRANGE(""https://docs.google.com/spreadsheets/d/1fj_Bhi2XPL3siwIh4sx4VRLAe31yD50oKdj5UlRYW0c/"", ""Сводка!A:AA""), 5, FALSE)"),136)</f>
        <v>136</v>
      </c>
      <c r="F5240" s="148" t="s">
        <v>165</v>
      </c>
      <c r="G5240" s="147">
        <f ca="1">IFERROR(__xludf.DUMMYFUNCTION(" VLOOKUP(A5324, IMPORTRANGE(""https://docs.google.com/spreadsheets/d/1QNLbnkR_AongFt22vMfNzfpjZ0CjpI8QI-w0wBnYA1w/"", ""Инфа!A:AA""), 6, FALSE)"),2024)</f>
        <v>2024</v>
      </c>
      <c r="H5240" s="150">
        <v>9100</v>
      </c>
      <c r="I5240" s="151" t="s">
        <v>1996</v>
      </c>
      <c r="J5240" s="93" t="s">
        <v>13838</v>
      </c>
      <c r="K5240" s="153"/>
      <c r="L5240" s="153"/>
      <c r="M5240" s="153"/>
      <c r="N5240" s="153"/>
      <c r="O5240" s="153"/>
      <c r="P5240" s="153"/>
      <c r="Q5240" s="153"/>
      <c r="R5240" s="153"/>
      <c r="S5240" s="153"/>
    </row>
    <row r="5241" spans="1:19" ht="112.5">
      <c r="A5241" s="277" t="s">
        <v>25424</v>
      </c>
      <c r="B5241" s="253" t="s">
        <v>153</v>
      </c>
      <c r="C5241" s="93" t="s">
        <v>13836</v>
      </c>
      <c r="D5241" s="93" t="s">
        <v>13839</v>
      </c>
      <c r="E5241" s="148">
        <f ca="1">IFERROR(__xludf.DUMMYFUNCTION(" VLOOKUP(A5325, IMPORTRANGE(""https://docs.google.com/spreadsheets/d/1fj_Bhi2XPL3siwIh4sx4VRLAe31yD50oKdj5UlRYW0c/"", ""Сводка!A:AA""), 5, FALSE)"),136)</f>
        <v>136</v>
      </c>
      <c r="F5241" s="148" t="s">
        <v>165</v>
      </c>
      <c r="G5241" s="147">
        <f ca="1">IFERROR(__xludf.DUMMYFUNCTION(" VLOOKUP(A5325, IMPORTRANGE(""https://docs.google.com/spreadsheets/d/1QNLbnkR_AongFt22vMfNzfpjZ0CjpI8QI-w0wBnYA1w/"", ""Инфа!A:AA""), 6, FALSE)"),2024)</f>
        <v>2024</v>
      </c>
      <c r="H5241" s="150">
        <v>9100</v>
      </c>
      <c r="I5241" s="151" t="s">
        <v>1996</v>
      </c>
      <c r="J5241" s="93" t="s">
        <v>13840</v>
      </c>
      <c r="K5241" s="153"/>
      <c r="L5241" s="153"/>
      <c r="M5241" s="153"/>
      <c r="N5241" s="153"/>
      <c r="O5241" s="153"/>
      <c r="P5241" s="153"/>
      <c r="Q5241" s="153"/>
      <c r="R5241" s="153"/>
      <c r="S5241" s="153"/>
    </row>
    <row r="5242" spans="1:19" ht="93.75">
      <c r="A5242" s="277" t="s">
        <v>25424</v>
      </c>
      <c r="B5242" s="253" t="s">
        <v>400</v>
      </c>
      <c r="C5242" s="93" t="s">
        <v>13841</v>
      </c>
      <c r="D5242" s="93" t="s">
        <v>13842</v>
      </c>
      <c r="E5242" s="148">
        <f ca="1">IFERROR(__xludf.DUMMYFUNCTION(" VLOOKUP(A5326, IMPORTRANGE(""https://docs.google.com/spreadsheets/d/1fj_Bhi2XPL3siwIh4sx4VRLAe31yD50oKdj5UlRYW0c/"", ""Сводка!A:AA""), 5, FALSE)"),348)</f>
        <v>348</v>
      </c>
      <c r="F5242" s="148" t="s">
        <v>415</v>
      </c>
      <c r="G5242" s="147">
        <f ca="1">IFERROR(__xludf.DUMMYFUNCTION(" VLOOKUP(A5326, IMPORTRANGE(""https://docs.google.com/spreadsheets/d/1QNLbnkR_AongFt22vMfNzfpjZ0CjpI8QI-w0wBnYA1w/"", ""Инфа!A:AA""), 6, FALSE)"),2024)</f>
        <v>2024</v>
      </c>
      <c r="H5242" s="150">
        <v>15400</v>
      </c>
      <c r="I5242" s="151" t="s">
        <v>246</v>
      </c>
      <c r="J5242" s="93" t="s">
        <v>13843</v>
      </c>
      <c r="K5242" s="153"/>
      <c r="L5242" s="153"/>
      <c r="M5242" s="153"/>
      <c r="N5242" s="153"/>
      <c r="O5242" s="153"/>
      <c r="P5242" s="153"/>
      <c r="Q5242" s="153"/>
      <c r="R5242" s="153"/>
      <c r="S5242" s="153"/>
    </row>
    <row r="5243" spans="1:19" ht="93.75">
      <c r="A5243" s="277" t="s">
        <v>25424</v>
      </c>
      <c r="B5243" s="253" t="s">
        <v>400</v>
      </c>
      <c r="C5243" s="93" t="s">
        <v>13844</v>
      </c>
      <c r="D5243" s="93" t="s">
        <v>13845</v>
      </c>
      <c r="E5243" s="148">
        <f ca="1">IFERROR(__xludf.DUMMYFUNCTION(" VLOOKUP(A5327, IMPORTRANGE(""https://docs.google.com/spreadsheets/d/1fj_Bhi2XPL3siwIh4sx4VRLAe31yD50oKdj5UlRYW0c/"", ""Сводка!A:AA""), 5, FALSE)"),68)</f>
        <v>68</v>
      </c>
      <c r="F5243" s="148" t="s">
        <v>677</v>
      </c>
      <c r="G5243" s="147">
        <f ca="1">IFERROR(__xludf.DUMMYFUNCTION(" VLOOKUP(A5327, IMPORTRANGE(""https://docs.google.com/spreadsheets/d/1QNLbnkR_AongFt22vMfNzfpjZ0CjpI8QI-w0wBnYA1w/"", ""Инфа!A:AA""), 6, FALSE)"),2024)</f>
        <v>2024</v>
      </c>
      <c r="H5243" s="150">
        <v>7000</v>
      </c>
      <c r="I5243" s="151" t="s">
        <v>126</v>
      </c>
      <c r="J5243" s="93" t="s">
        <v>13846</v>
      </c>
      <c r="K5243" s="153"/>
      <c r="L5243" s="153"/>
      <c r="M5243" s="153"/>
      <c r="N5243" s="153"/>
      <c r="O5243" s="153"/>
      <c r="P5243" s="153"/>
      <c r="Q5243" s="153"/>
      <c r="R5243" s="153"/>
      <c r="S5243" s="153"/>
    </row>
    <row r="5244" spans="1:19" ht="206.25">
      <c r="A5244" s="277" t="s">
        <v>25424</v>
      </c>
      <c r="B5244" s="253" t="s">
        <v>153</v>
      </c>
      <c r="C5244" s="93" t="s">
        <v>13847</v>
      </c>
      <c r="D5244" s="93" t="s">
        <v>13848</v>
      </c>
      <c r="E5244" s="148">
        <f ca="1">IFERROR(__xludf.DUMMYFUNCTION(" VLOOKUP(A5328, IMPORTRANGE(""https://docs.google.com/spreadsheets/d/1fj_Bhi2XPL3siwIh4sx4VRLAe31yD50oKdj5UlRYW0c/"", ""Сводка!A:AA""), 5, FALSE)"),208)</f>
        <v>208</v>
      </c>
      <c r="F5244" s="148" t="s">
        <v>50</v>
      </c>
      <c r="G5244" s="147">
        <f ca="1">IFERROR(__xludf.DUMMYFUNCTION(" VLOOKUP(A5328, IMPORTRANGE(""https://docs.google.com/spreadsheets/d/1QNLbnkR_AongFt22vMfNzfpjZ0CjpI8QI-w0wBnYA1w/"", ""Инфа!A:AA""), 6, FALSE)"),2024)</f>
        <v>2024</v>
      </c>
      <c r="H5244" s="150">
        <v>11200</v>
      </c>
      <c r="I5244" s="151" t="s">
        <v>42</v>
      </c>
      <c r="J5244" s="93" t="s">
        <v>13849</v>
      </c>
      <c r="K5244" s="153"/>
      <c r="L5244" s="153"/>
      <c r="M5244" s="153"/>
      <c r="N5244" s="153"/>
      <c r="O5244" s="153"/>
      <c r="P5244" s="153"/>
      <c r="Q5244" s="153"/>
      <c r="R5244" s="153"/>
      <c r="S5244" s="153"/>
    </row>
    <row r="5245" spans="1:19" ht="93.75">
      <c r="A5245" s="277" t="s">
        <v>25424</v>
      </c>
      <c r="B5245" s="253" t="s">
        <v>153</v>
      </c>
      <c r="C5245" s="93" t="s">
        <v>13850</v>
      </c>
      <c r="D5245" s="93" t="s">
        <v>13851</v>
      </c>
      <c r="E5245" s="148">
        <f ca="1">IFERROR(__xludf.DUMMYFUNCTION(" VLOOKUP(A5329, IMPORTRANGE(""https://docs.google.com/spreadsheets/d/1fj_Bhi2XPL3siwIh4sx4VRLAe31yD50oKdj5UlRYW0c/"", ""Сводка!A:AA""), 5, FALSE)"),100)</f>
        <v>100</v>
      </c>
      <c r="F5245" s="148" t="s">
        <v>50</v>
      </c>
      <c r="G5245" s="147">
        <f ca="1">IFERROR(__xludf.DUMMYFUNCTION(" VLOOKUP(A5329, IMPORTRANGE(""https://docs.google.com/spreadsheets/d/1QNLbnkR_AongFt22vMfNzfpjZ0CjpI8QI-w0wBnYA1w/"", ""Инфа!A:AA""), 6, FALSE)"),2024)</f>
        <v>2024</v>
      </c>
      <c r="H5245" s="150">
        <v>8000</v>
      </c>
      <c r="I5245" s="156" t="s">
        <v>489</v>
      </c>
      <c r="J5245" s="93"/>
      <c r="K5245" s="153"/>
      <c r="L5245" s="153"/>
      <c r="M5245" s="153"/>
      <c r="N5245" s="153"/>
      <c r="O5245" s="153"/>
      <c r="P5245" s="153"/>
      <c r="Q5245" s="153"/>
      <c r="R5245" s="153"/>
      <c r="S5245" s="153"/>
    </row>
    <row r="5246" spans="1:19" ht="75">
      <c r="A5246" s="277" t="s">
        <v>25424</v>
      </c>
      <c r="B5246" s="253" t="s">
        <v>153</v>
      </c>
      <c r="C5246" s="93" t="s">
        <v>13852</v>
      </c>
      <c r="D5246" s="93" t="s">
        <v>13853</v>
      </c>
      <c r="E5246" s="148">
        <f ca="1">IFERROR(__xludf.DUMMYFUNCTION(" VLOOKUP(A5330, IMPORTRANGE(""https://docs.google.com/spreadsheets/d/1fj_Bhi2XPL3siwIh4sx4VRLAe31yD50oKdj5UlRYW0c/"", ""Сводка!A:AA""), 5, FALSE)"),220)</f>
        <v>220</v>
      </c>
      <c r="F5246" s="148" t="s">
        <v>50</v>
      </c>
      <c r="G5246" s="147">
        <f ca="1">IFERROR(__xludf.DUMMYFUNCTION(" VLOOKUP(A5330, IMPORTRANGE(""https://docs.google.com/spreadsheets/d/1QNLbnkR_AongFt22vMfNzfpjZ0CjpI8QI-w0wBnYA1w/"", ""Инфа!A:AA""), 6, FALSE)"),2024)</f>
        <v>2024</v>
      </c>
      <c r="H5246" s="150">
        <v>11600</v>
      </c>
      <c r="I5246" s="156" t="s">
        <v>558</v>
      </c>
      <c r="J5246" s="93" t="s">
        <v>13854</v>
      </c>
      <c r="K5246" s="153"/>
      <c r="L5246" s="153"/>
      <c r="M5246" s="153"/>
      <c r="N5246" s="153"/>
      <c r="O5246" s="153"/>
      <c r="P5246" s="153"/>
      <c r="Q5246" s="153"/>
      <c r="R5246" s="153"/>
      <c r="S5246" s="153"/>
    </row>
    <row r="5247" spans="1:19" ht="131.25">
      <c r="A5247" s="277" t="s">
        <v>25424</v>
      </c>
      <c r="B5247" s="253" t="s">
        <v>153</v>
      </c>
      <c r="C5247" s="93" t="s">
        <v>13855</v>
      </c>
      <c r="D5247" s="93" t="s">
        <v>13856</v>
      </c>
      <c r="E5247" s="148">
        <f ca="1">IFERROR(__xludf.DUMMYFUNCTION(" VLOOKUP(A5331, IMPORTRANGE(""https://docs.google.com/spreadsheets/d/1fj_Bhi2XPL3siwIh4sx4VRLAe31yD50oKdj5UlRYW0c/"", ""Сводка!A:AA""), 5, FALSE)"),272)</f>
        <v>272</v>
      </c>
      <c r="F5247" s="148" t="s">
        <v>50</v>
      </c>
      <c r="G5247" s="147">
        <f ca="1">IFERROR(__xludf.DUMMYFUNCTION(" VLOOKUP(A5331, IMPORTRANGE(""https://docs.google.com/spreadsheets/d/1QNLbnkR_AongFt22vMfNzfpjZ0CjpI8QI-w0wBnYA1w/"", ""Инфа!A:AA""), 6, FALSE)"),2024)</f>
        <v>2024</v>
      </c>
      <c r="H5247" s="150">
        <v>21300</v>
      </c>
      <c r="I5247" s="151" t="s">
        <v>1196</v>
      </c>
      <c r="J5247" s="93" t="s">
        <v>13857</v>
      </c>
      <c r="K5247" s="153"/>
      <c r="L5247" s="153"/>
      <c r="M5247" s="153"/>
      <c r="N5247" s="153"/>
      <c r="O5247" s="153"/>
      <c r="P5247" s="153"/>
      <c r="Q5247" s="153"/>
      <c r="R5247" s="153"/>
      <c r="S5247" s="153"/>
    </row>
    <row r="5248" spans="1:19" ht="54.75" customHeight="1">
      <c r="A5248" s="277" t="s">
        <v>25424</v>
      </c>
      <c r="B5248" s="253" t="s">
        <v>153</v>
      </c>
      <c r="C5248" s="93" t="s">
        <v>13858</v>
      </c>
      <c r="D5248" s="93" t="s">
        <v>13859</v>
      </c>
      <c r="E5248" s="148">
        <f ca="1">IFERROR(__xludf.DUMMYFUNCTION(" VLOOKUP(A5332, IMPORTRANGE(""https://docs.google.com/spreadsheets/d/1fj_Bhi2XPL3siwIh4sx4VRLAe31yD50oKdj5UlRYW0c/"", ""Сводка!A:AA""), 5, FALSE)"),200)</f>
        <v>200</v>
      </c>
      <c r="F5248" s="148" t="s">
        <v>50</v>
      </c>
      <c r="G5248" s="147">
        <f ca="1">IFERROR(__xludf.DUMMYFUNCTION(" VLOOKUP(A5332, IMPORTRANGE(""https://docs.google.com/spreadsheets/d/1QNLbnkR_AongFt22vMfNzfpjZ0CjpI8QI-w0wBnYA1w/"", ""Инфа!A:AA""), 6, FALSE)"),2024)</f>
        <v>2024</v>
      </c>
      <c r="H5248" s="150">
        <v>11000</v>
      </c>
      <c r="I5248" s="156" t="s">
        <v>497</v>
      </c>
      <c r="J5248" s="93" t="s">
        <v>13860</v>
      </c>
      <c r="K5248" s="153"/>
      <c r="L5248" s="153"/>
      <c r="M5248" s="153"/>
      <c r="N5248" s="207"/>
      <c r="O5248" s="207"/>
      <c r="P5248" s="207"/>
      <c r="Q5248" s="207"/>
      <c r="R5248" s="207"/>
      <c r="S5248" s="207"/>
    </row>
    <row r="5249" spans="1:19" ht="281.25">
      <c r="A5249" s="277" t="s">
        <v>25424</v>
      </c>
      <c r="B5249" s="253" t="s">
        <v>153</v>
      </c>
      <c r="C5249" s="93" t="s">
        <v>13861</v>
      </c>
      <c r="D5249" s="93" t="s">
        <v>13862</v>
      </c>
      <c r="E5249" s="148">
        <f ca="1">IFERROR(__xludf.DUMMYFUNCTION(" VLOOKUP(A5333, IMPORTRANGE(""https://docs.google.com/spreadsheets/d/1fj_Bhi2XPL3siwIh4sx4VRLAe31yD50oKdj5UlRYW0c/"", ""Сводка!A:AA""), 5, FALSE)"),112)</f>
        <v>112</v>
      </c>
      <c r="F5249" s="148" t="s">
        <v>50</v>
      </c>
      <c r="G5249" s="147">
        <f ca="1">IFERROR(__xludf.DUMMYFUNCTION(" VLOOKUP(A5333, IMPORTRANGE(""https://docs.google.com/spreadsheets/d/1QNLbnkR_AongFt22vMfNzfpjZ0CjpI8QI-w0wBnYA1w/"", ""Инфа!A:AA""), 6, FALSE)"),2024)</f>
        <v>2024</v>
      </c>
      <c r="H5249" s="150">
        <v>8400</v>
      </c>
      <c r="I5249" s="156" t="s">
        <v>497</v>
      </c>
      <c r="J5249" s="93" t="s">
        <v>13863</v>
      </c>
      <c r="K5249" s="153"/>
      <c r="L5249" s="153"/>
      <c r="M5249" s="153"/>
      <c r="N5249" s="208"/>
      <c r="O5249" s="208"/>
      <c r="P5249" s="208"/>
      <c r="Q5249" s="208"/>
      <c r="R5249" s="208"/>
      <c r="S5249" s="208"/>
    </row>
    <row r="5250" spans="1:19" ht="112.5">
      <c r="A5250" s="277" t="s">
        <v>25424</v>
      </c>
      <c r="B5250" s="253" t="s">
        <v>153</v>
      </c>
      <c r="C5250" s="93" t="s">
        <v>13864</v>
      </c>
      <c r="D5250" s="93" t="s">
        <v>13865</v>
      </c>
      <c r="E5250" s="148">
        <f ca="1">IFERROR(__xludf.DUMMYFUNCTION(" VLOOKUP(A5334, IMPORTRANGE(""https://docs.google.com/spreadsheets/d/1fj_Bhi2XPL3siwIh4sx4VRLAe31yD50oKdj5UlRYW0c/"", ""Сводка!A:AA""), 5, FALSE)"),140)</f>
        <v>140</v>
      </c>
      <c r="F5250" s="148" t="s">
        <v>266</v>
      </c>
      <c r="G5250" s="147">
        <f ca="1">IFERROR(__xludf.DUMMYFUNCTION(" VLOOKUP(A5334, IMPORTRANGE(""https://docs.google.com/spreadsheets/d/1QNLbnkR_AongFt22vMfNzfpjZ0CjpI8QI-w0wBnYA1w/"", ""Инфа!A:AA""), 6, FALSE)"),2024)</f>
        <v>2024</v>
      </c>
      <c r="H5250" s="150">
        <v>9200</v>
      </c>
      <c r="I5250" s="156" t="s">
        <v>497</v>
      </c>
      <c r="J5250" s="93" t="s">
        <v>13866</v>
      </c>
      <c r="K5250" s="153"/>
      <c r="L5250" s="153"/>
      <c r="M5250" s="153"/>
      <c r="N5250" s="208"/>
      <c r="O5250" s="208"/>
      <c r="P5250" s="208"/>
      <c r="Q5250" s="208"/>
      <c r="R5250" s="208"/>
      <c r="S5250" s="208"/>
    </row>
    <row r="5251" spans="1:19" ht="48.75" customHeight="1">
      <c r="A5251" s="277" t="s">
        <v>25424</v>
      </c>
      <c r="B5251" s="253" t="s">
        <v>153</v>
      </c>
      <c r="C5251" s="93" t="s">
        <v>13867</v>
      </c>
      <c r="D5251" s="93" t="s">
        <v>13868</v>
      </c>
      <c r="E5251" s="148">
        <f ca="1">IFERROR(__xludf.DUMMYFUNCTION(" VLOOKUP(A5335, IMPORTRANGE(""https://docs.google.com/spreadsheets/d/1fj_Bhi2XPL3siwIh4sx4VRLAe31yD50oKdj5UlRYW0c/"", ""Сводка!A:AA""), 5, FALSE)"),84)</f>
        <v>84</v>
      </c>
      <c r="F5251" s="148" t="s">
        <v>266</v>
      </c>
      <c r="G5251" s="147">
        <f ca="1">IFERROR(__xludf.DUMMYFUNCTION(" VLOOKUP(A5335, IMPORTRANGE(""https://docs.google.com/spreadsheets/d/1QNLbnkR_AongFt22vMfNzfpjZ0CjpI8QI-w0wBnYA1w/"", ""Инфа!A:AA""), 6, FALSE)"),2024)</f>
        <v>2024</v>
      </c>
      <c r="H5251" s="150">
        <v>7500</v>
      </c>
      <c r="I5251" s="151" t="s">
        <v>138</v>
      </c>
      <c r="J5251" s="93"/>
      <c r="K5251" s="153"/>
      <c r="L5251" s="153"/>
      <c r="M5251" s="153"/>
      <c r="N5251" s="153"/>
      <c r="O5251" s="153"/>
      <c r="P5251" s="153"/>
      <c r="Q5251" s="153"/>
      <c r="R5251" s="153"/>
      <c r="S5251" s="153"/>
    </row>
    <row r="5252" spans="1:19" ht="37.5">
      <c r="A5252" s="277" t="s">
        <v>25424</v>
      </c>
      <c r="B5252" s="253" t="s">
        <v>153</v>
      </c>
      <c r="C5252" s="93" t="s">
        <v>13869</v>
      </c>
      <c r="D5252" s="93" t="s">
        <v>13097</v>
      </c>
      <c r="E5252" s="148">
        <f ca="1">IFERROR(__xludf.DUMMYFUNCTION(" VLOOKUP(A5336, IMPORTRANGE(""https://docs.google.com/spreadsheets/d/1fj_Bhi2XPL3siwIh4sx4VRLAe31yD50oKdj5UlRYW0c/"", ""Сводка!A:AA""), 5, FALSE)"),186)</f>
        <v>186</v>
      </c>
      <c r="F5252" s="148" t="s">
        <v>50</v>
      </c>
      <c r="G5252" s="147">
        <f ca="1">IFERROR(__xludf.DUMMYFUNCTION(" VLOOKUP(A5336, IMPORTRANGE(""https://docs.google.com/spreadsheets/d/1QNLbnkR_AongFt22vMfNzfpjZ0CjpI8QI-w0wBnYA1w/"", ""Инфа!A:AA""), 6, FALSE)"),2024)</f>
        <v>2024</v>
      </c>
      <c r="H5252" s="150">
        <v>10600</v>
      </c>
      <c r="I5252" s="156" t="s">
        <v>497</v>
      </c>
      <c r="J5252" s="93"/>
      <c r="K5252" s="153"/>
      <c r="L5252" s="153"/>
      <c r="M5252" s="153"/>
      <c r="N5252" s="153"/>
      <c r="O5252" s="153"/>
      <c r="P5252" s="153"/>
      <c r="Q5252" s="153"/>
      <c r="R5252" s="153"/>
      <c r="S5252" s="153"/>
    </row>
    <row r="5253" spans="1:19" ht="112.5">
      <c r="A5253" s="277" t="s">
        <v>25424</v>
      </c>
      <c r="B5253" s="253" t="s">
        <v>153</v>
      </c>
      <c r="C5253" s="93" t="s">
        <v>13869</v>
      </c>
      <c r="D5253" s="93" t="s">
        <v>13870</v>
      </c>
      <c r="E5253" s="148">
        <f ca="1">IFERROR(__xludf.DUMMYFUNCTION(" VLOOKUP(A5337, IMPORTRANGE(""https://docs.google.com/spreadsheets/d/1fj_Bhi2XPL3siwIh4sx4VRLAe31yD50oKdj5UlRYW0c/"", ""Сводка!A:AA""), 5, FALSE)"),100)</f>
        <v>100</v>
      </c>
      <c r="F5253" s="148" t="s">
        <v>50</v>
      </c>
      <c r="G5253" s="147">
        <f ca="1">IFERROR(__xludf.DUMMYFUNCTION(" VLOOKUP(A5337, IMPORTRANGE(""https://docs.google.com/spreadsheets/d/1QNLbnkR_AongFt22vMfNzfpjZ0CjpI8QI-w0wBnYA1w/"", ""Инфа!A:AA""), 6, FALSE)"),2024)</f>
        <v>2024</v>
      </c>
      <c r="H5253" s="150">
        <v>8000</v>
      </c>
      <c r="I5253" s="156" t="s">
        <v>28</v>
      </c>
      <c r="J5253" s="93" t="s">
        <v>13871</v>
      </c>
      <c r="K5253" s="153"/>
      <c r="L5253" s="153"/>
      <c r="M5253" s="153"/>
      <c r="N5253" s="153"/>
      <c r="O5253" s="153"/>
      <c r="P5253" s="153"/>
      <c r="Q5253" s="153"/>
      <c r="R5253" s="153"/>
      <c r="S5253" s="153"/>
    </row>
    <row r="5254" spans="1:19" ht="131.25">
      <c r="A5254" s="277" t="s">
        <v>25424</v>
      </c>
      <c r="B5254" s="253" t="s">
        <v>153</v>
      </c>
      <c r="C5254" s="93" t="s">
        <v>13869</v>
      </c>
      <c r="D5254" s="93" t="s">
        <v>13872</v>
      </c>
      <c r="E5254" s="148">
        <f ca="1">IFERROR(__xludf.DUMMYFUNCTION(" VLOOKUP(A5338, IMPORTRANGE(""https://docs.google.com/spreadsheets/d/1fj_Bhi2XPL3siwIh4sx4VRLAe31yD50oKdj5UlRYW0c/"", ""Сводка!A:AA""), 5, FALSE)"),264)</f>
        <v>264</v>
      </c>
      <c r="F5254" s="148" t="s">
        <v>50</v>
      </c>
      <c r="G5254" s="147">
        <f ca="1">IFERROR(__xludf.DUMMYFUNCTION(" VLOOKUP(A5338, IMPORTRANGE(""https://docs.google.com/spreadsheets/d/1QNLbnkR_AongFt22vMfNzfpjZ0CjpI8QI-w0wBnYA1w/"", ""Инфа!A:AA""), 6, FALSE)"),2024)</f>
        <v>2024</v>
      </c>
      <c r="H5254" s="150">
        <v>12900</v>
      </c>
      <c r="I5254" s="156" t="s">
        <v>497</v>
      </c>
      <c r="J5254" s="93" t="s">
        <v>13873</v>
      </c>
      <c r="K5254" s="153"/>
      <c r="L5254" s="153"/>
      <c r="M5254" s="153"/>
      <c r="N5254" s="153"/>
      <c r="O5254" s="153"/>
      <c r="P5254" s="153"/>
      <c r="Q5254" s="153"/>
      <c r="R5254" s="153"/>
      <c r="S5254" s="153"/>
    </row>
    <row r="5255" spans="1:19" ht="93.75">
      <c r="A5255" s="277" t="s">
        <v>25424</v>
      </c>
      <c r="B5255" s="253" t="s">
        <v>153</v>
      </c>
      <c r="C5255" s="93" t="s">
        <v>13869</v>
      </c>
      <c r="D5255" s="93" t="s">
        <v>13874</v>
      </c>
      <c r="E5255" s="148">
        <f ca="1">IFERROR(__xludf.DUMMYFUNCTION(" VLOOKUP(A5339, IMPORTRANGE(""https://docs.google.com/spreadsheets/d/1fj_Bhi2XPL3siwIh4sx4VRLAe31yD50oKdj5UlRYW0c/"", ""Сводка!A:AA""), 5, FALSE)"),272)</f>
        <v>272</v>
      </c>
      <c r="F5255" s="148" t="s">
        <v>50</v>
      </c>
      <c r="G5255" s="147">
        <f ca="1">IFERROR(__xludf.DUMMYFUNCTION(" VLOOKUP(A5339, IMPORTRANGE(""https://docs.google.com/spreadsheets/d/1QNLbnkR_AongFt22vMfNzfpjZ0CjpI8QI-w0wBnYA1w/"", ""Инфа!A:AA""), 6, FALSE)"),2024)</f>
        <v>2024</v>
      </c>
      <c r="H5255" s="150">
        <v>13200</v>
      </c>
      <c r="I5255" s="156" t="s">
        <v>497</v>
      </c>
      <c r="J5255" s="93" t="s">
        <v>13875</v>
      </c>
      <c r="K5255" s="153"/>
      <c r="L5255" s="153"/>
      <c r="M5255" s="153"/>
      <c r="N5255" s="153"/>
      <c r="O5255" s="153"/>
      <c r="P5255" s="153"/>
      <c r="Q5255" s="153"/>
      <c r="R5255" s="153"/>
      <c r="S5255" s="153"/>
    </row>
    <row r="5256" spans="1:19" ht="56.25">
      <c r="A5256" s="277" t="s">
        <v>25424</v>
      </c>
      <c r="B5256" s="253" t="s">
        <v>153</v>
      </c>
      <c r="C5256" s="93" t="s">
        <v>13869</v>
      </c>
      <c r="D5256" s="93" t="s">
        <v>13876</v>
      </c>
      <c r="E5256" s="148">
        <f ca="1">IFERROR(__xludf.DUMMYFUNCTION(" VLOOKUP(A5340, IMPORTRANGE(""https://docs.google.com/spreadsheets/d/1fj_Bhi2XPL3siwIh4sx4VRLAe31yD50oKdj5UlRYW0c/"", ""Сводка!A:AA""), 5, FALSE)"),186)</f>
        <v>186</v>
      </c>
      <c r="F5256" s="148" t="s">
        <v>50</v>
      </c>
      <c r="G5256" s="147">
        <f ca="1">IFERROR(__xludf.DUMMYFUNCTION(" VLOOKUP(A5340, IMPORTRANGE(""https://docs.google.com/spreadsheets/d/1QNLbnkR_AongFt22vMfNzfpjZ0CjpI8QI-w0wBnYA1w/"", ""Инфа!A:AA""), 6, FALSE)"),2024)</f>
        <v>2024</v>
      </c>
      <c r="H5256" s="150">
        <v>10600</v>
      </c>
      <c r="I5256" s="156" t="s">
        <v>497</v>
      </c>
      <c r="J5256" s="93"/>
      <c r="K5256" s="153"/>
      <c r="L5256" s="153"/>
      <c r="M5256" s="153"/>
      <c r="N5256" s="153"/>
      <c r="O5256" s="153"/>
      <c r="P5256" s="153"/>
      <c r="Q5256" s="153"/>
      <c r="R5256" s="153"/>
      <c r="S5256" s="153"/>
    </row>
    <row r="5257" spans="1:19" ht="75">
      <c r="A5257" s="277" t="s">
        <v>25424</v>
      </c>
      <c r="B5257" s="253" t="s">
        <v>153</v>
      </c>
      <c r="C5257" s="93" t="s">
        <v>13877</v>
      </c>
      <c r="D5257" s="93" t="s">
        <v>13878</v>
      </c>
      <c r="E5257" s="148">
        <f ca="1">IFERROR(__xludf.DUMMYFUNCTION(" VLOOKUP(A5341, IMPORTRANGE(""https://docs.google.com/spreadsheets/d/1fj_Bhi2XPL3siwIh4sx4VRLAe31yD50oKdj5UlRYW0c/"", ""Сводка!A:AA""), 5, FALSE)"),202)</f>
        <v>202</v>
      </c>
      <c r="F5257" s="148" t="s">
        <v>50</v>
      </c>
      <c r="G5257" s="147">
        <f ca="1">IFERROR(__xludf.DUMMYFUNCTION(" VLOOKUP(A5341, IMPORTRANGE(""https://docs.google.com/spreadsheets/d/1QNLbnkR_AongFt22vMfNzfpjZ0CjpI8QI-w0wBnYA1w/"", ""Инфа!A:AA""), 6, FALSE)"),2024)</f>
        <v>2024</v>
      </c>
      <c r="H5257" s="150">
        <v>11100</v>
      </c>
      <c r="I5257" s="156" t="s">
        <v>497</v>
      </c>
      <c r="J5257" s="93"/>
      <c r="K5257" s="153"/>
      <c r="L5257" s="153"/>
      <c r="M5257" s="153"/>
      <c r="N5257" s="153"/>
      <c r="O5257" s="153"/>
      <c r="P5257" s="153"/>
      <c r="Q5257" s="153"/>
      <c r="R5257" s="153"/>
      <c r="S5257" s="153"/>
    </row>
    <row r="5258" spans="1:19" ht="150">
      <c r="A5258" s="277" t="s">
        <v>25424</v>
      </c>
      <c r="B5258" s="253" t="s">
        <v>13</v>
      </c>
      <c r="C5258" s="93" t="s">
        <v>13879</v>
      </c>
      <c r="D5258" s="93" t="s">
        <v>13880</v>
      </c>
      <c r="E5258" s="148">
        <f ca="1">IFERROR(__xludf.DUMMYFUNCTION(" VLOOKUP(A5342, IMPORTRANGE(""https://docs.google.com/spreadsheets/d/1fj_Bhi2XPL3siwIh4sx4VRLAe31yD50oKdj5UlRYW0c/"", ""Сводка!A:AA""), 5, FALSE)"),96)</f>
        <v>96</v>
      </c>
      <c r="F5258" s="148" t="s">
        <v>1794</v>
      </c>
      <c r="G5258" s="147">
        <f ca="1">IFERROR(__xludf.DUMMYFUNCTION(" VLOOKUP(A5342, IMPORTRANGE(""https://docs.google.com/spreadsheets/d/1QNLbnkR_AongFt22vMfNzfpjZ0CjpI8QI-w0wBnYA1w/"", ""Инфа!A:AA""), 6, FALSE)"),2024)</f>
        <v>2024</v>
      </c>
      <c r="H5258" s="150">
        <v>7900</v>
      </c>
      <c r="I5258" s="156" t="s">
        <v>370</v>
      </c>
      <c r="J5258" s="93" t="s">
        <v>13881</v>
      </c>
      <c r="K5258" s="153"/>
      <c r="L5258" s="153"/>
      <c r="M5258" s="153"/>
      <c r="N5258" s="153"/>
      <c r="O5258" s="153"/>
      <c r="P5258" s="153"/>
      <c r="Q5258" s="153"/>
      <c r="R5258" s="153"/>
      <c r="S5258" s="153"/>
    </row>
    <row r="5259" spans="1:19" ht="112.5">
      <c r="A5259" s="277" t="s">
        <v>25424</v>
      </c>
      <c r="B5259" s="253" t="s">
        <v>13</v>
      </c>
      <c r="C5259" s="93" t="s">
        <v>13882</v>
      </c>
      <c r="D5259" s="93" t="s">
        <v>13883</v>
      </c>
      <c r="E5259" s="148">
        <f ca="1">IFERROR(__xludf.DUMMYFUNCTION(" VLOOKUP(A5343, IMPORTRANGE(""https://docs.google.com/spreadsheets/d/1fj_Bhi2XPL3siwIh4sx4VRLAe31yD50oKdj5UlRYW0c/"", ""Сводка!A:AA""), 5, FALSE)"),108)</f>
        <v>108</v>
      </c>
      <c r="F5259" s="148" t="s">
        <v>1794</v>
      </c>
      <c r="G5259" s="147">
        <f ca="1">IFERROR(__xludf.DUMMYFUNCTION(" VLOOKUP(A5343, IMPORTRANGE(""https://docs.google.com/spreadsheets/d/1QNLbnkR_AongFt22vMfNzfpjZ0CjpI8QI-w0wBnYA1w/"", ""Инфа!A:AA""), 6, FALSE)"),2024)</f>
        <v>2024</v>
      </c>
      <c r="H5259" s="150">
        <v>8200</v>
      </c>
      <c r="I5259" s="156" t="s">
        <v>370</v>
      </c>
      <c r="J5259" s="93" t="s">
        <v>13884</v>
      </c>
      <c r="K5259" s="153"/>
      <c r="L5259" s="153"/>
      <c r="M5259" s="153"/>
      <c r="N5259" s="153"/>
      <c r="O5259" s="153"/>
      <c r="P5259" s="153"/>
      <c r="Q5259" s="153"/>
      <c r="R5259" s="153"/>
      <c r="S5259" s="153"/>
    </row>
    <row r="5260" spans="1:19" ht="187.5">
      <c r="A5260" s="277" t="s">
        <v>25424</v>
      </c>
      <c r="B5260" s="253" t="s">
        <v>153</v>
      </c>
      <c r="C5260" s="93" t="s">
        <v>13885</v>
      </c>
      <c r="D5260" s="93" t="s">
        <v>13886</v>
      </c>
      <c r="E5260" s="148">
        <f ca="1">IFERROR(__xludf.DUMMYFUNCTION(" VLOOKUP(A5344, IMPORTRANGE(""https://docs.google.com/spreadsheets/d/1fj_Bhi2XPL3siwIh4sx4VRLAe31yD50oKdj5UlRYW0c/"", ""Сводка!A:AA""), 5, FALSE)"),180)</f>
        <v>180</v>
      </c>
      <c r="F5260" s="148" t="s">
        <v>50</v>
      </c>
      <c r="G5260" s="147">
        <f ca="1">IFERROR(__xludf.DUMMYFUNCTION(" VLOOKUP(A5344, IMPORTRANGE(""https://docs.google.com/spreadsheets/d/1QNLbnkR_AongFt22vMfNzfpjZ0CjpI8QI-w0wBnYA1w/"", ""Инфа!A:AA""), 6, FALSE)"),2024)</f>
        <v>2024</v>
      </c>
      <c r="H5260" s="150">
        <v>15800</v>
      </c>
      <c r="I5260" s="151" t="s">
        <v>1653</v>
      </c>
      <c r="J5260" s="93" t="s">
        <v>13887</v>
      </c>
      <c r="K5260" s="153"/>
      <c r="L5260" s="153"/>
      <c r="M5260" s="153"/>
      <c r="N5260" s="153"/>
      <c r="O5260" s="153"/>
      <c r="P5260" s="153"/>
      <c r="Q5260" s="153"/>
      <c r="R5260" s="153"/>
      <c r="S5260" s="153"/>
    </row>
    <row r="5261" spans="1:19" ht="168.75">
      <c r="A5261" s="277" t="s">
        <v>25424</v>
      </c>
      <c r="B5261" s="253" t="s">
        <v>153</v>
      </c>
      <c r="C5261" s="93" t="s">
        <v>13888</v>
      </c>
      <c r="D5261" s="93" t="s">
        <v>13889</v>
      </c>
      <c r="E5261" s="148">
        <f ca="1">IFERROR(__xludf.DUMMYFUNCTION(" VLOOKUP(A5345, IMPORTRANGE(""https://docs.google.com/spreadsheets/d/1fj_Bhi2XPL3siwIh4sx4VRLAe31yD50oKdj5UlRYW0c/"", ""Сводка!A:AA""), 5, FALSE)"),80)</f>
        <v>80</v>
      </c>
      <c r="F5261" s="148" t="s">
        <v>1291</v>
      </c>
      <c r="G5261" s="147">
        <f ca="1">IFERROR(__xludf.DUMMYFUNCTION(" VLOOKUP(A5345, IMPORTRANGE(""https://docs.google.com/spreadsheets/d/1QNLbnkR_AongFt22vMfNzfpjZ0CjpI8QI-w0wBnYA1w/"", ""Инфа!A:AA""), 6, FALSE)"),2024)</f>
        <v>2024</v>
      </c>
      <c r="H5261" s="150">
        <v>9800</v>
      </c>
      <c r="I5261" s="151" t="s">
        <v>1653</v>
      </c>
      <c r="J5261" s="93" t="s">
        <v>13890</v>
      </c>
      <c r="K5261" s="153"/>
      <c r="L5261" s="153"/>
      <c r="M5261" s="153"/>
      <c r="N5261" s="153"/>
      <c r="O5261" s="153"/>
      <c r="P5261" s="153"/>
      <c r="Q5261" s="153"/>
      <c r="R5261" s="153"/>
      <c r="S5261" s="153"/>
    </row>
    <row r="5262" spans="1:19" ht="187.5">
      <c r="A5262" s="277" t="s">
        <v>25424</v>
      </c>
      <c r="B5262" s="253" t="s">
        <v>153</v>
      </c>
      <c r="C5262" s="93" t="s">
        <v>13891</v>
      </c>
      <c r="D5262" s="93" t="s">
        <v>13892</v>
      </c>
      <c r="E5262" s="148">
        <f ca="1">IFERROR(__xludf.DUMMYFUNCTION(" VLOOKUP(A5346, IMPORTRANGE(""https://docs.google.com/spreadsheets/d/1fj_Bhi2XPL3siwIh4sx4VRLAe31yD50oKdj5UlRYW0c/"", ""Сводка!A:AA""), 5, FALSE)"),120)</f>
        <v>120</v>
      </c>
      <c r="F5262" s="148" t="s">
        <v>13893</v>
      </c>
      <c r="G5262" s="147">
        <f ca="1">IFERROR(__xludf.DUMMYFUNCTION(" VLOOKUP(A5346, IMPORTRANGE(""https://docs.google.com/spreadsheets/d/1QNLbnkR_AongFt22vMfNzfpjZ0CjpI8QI-w0wBnYA1w/"", ""Инфа!A:AA""), 6, FALSE)"),2024)</f>
        <v>2024</v>
      </c>
      <c r="H5262" s="150">
        <v>12200</v>
      </c>
      <c r="I5262" s="151" t="s">
        <v>1653</v>
      </c>
      <c r="J5262" s="93" t="s">
        <v>13894</v>
      </c>
      <c r="K5262" s="153"/>
      <c r="L5262" s="153"/>
      <c r="M5262" s="153"/>
      <c r="N5262" s="153"/>
      <c r="O5262" s="153"/>
      <c r="P5262" s="153"/>
      <c r="Q5262" s="153"/>
      <c r="R5262" s="153"/>
      <c r="S5262" s="153"/>
    </row>
    <row r="5263" spans="1:19" ht="112.5">
      <c r="A5263" s="277" t="s">
        <v>25424</v>
      </c>
      <c r="B5263" s="253" t="s">
        <v>153</v>
      </c>
      <c r="C5263" s="93" t="s">
        <v>13891</v>
      </c>
      <c r="D5263" s="93" t="s">
        <v>13895</v>
      </c>
      <c r="E5263" s="148">
        <f ca="1">IFERROR(__xludf.DUMMYFUNCTION(" VLOOKUP(A5347, IMPORTRANGE(""https://docs.google.com/spreadsheets/d/1fj_Bhi2XPL3siwIh4sx4VRLAe31yD50oKdj5UlRYW0c/"", ""Сводка!A:AA""), 5, FALSE)"),136)</f>
        <v>136</v>
      </c>
      <c r="F5263" s="148" t="s">
        <v>1291</v>
      </c>
      <c r="G5263" s="147">
        <f ca="1">IFERROR(__xludf.DUMMYFUNCTION(" VLOOKUP(A5347, IMPORTRANGE(""https://docs.google.com/spreadsheets/d/1QNLbnkR_AongFt22vMfNzfpjZ0CjpI8QI-w0wBnYA1w/"", ""Инфа!A:AA""), 6, FALSE)"),2024)</f>
        <v>2024</v>
      </c>
      <c r="H5263" s="150">
        <v>9100</v>
      </c>
      <c r="I5263" s="151" t="s">
        <v>1653</v>
      </c>
      <c r="J5263" s="93" t="s">
        <v>13896</v>
      </c>
      <c r="K5263" s="153"/>
      <c r="L5263" s="153"/>
      <c r="M5263" s="153"/>
      <c r="N5263" s="153"/>
      <c r="O5263" s="153"/>
      <c r="P5263" s="153"/>
      <c r="Q5263" s="153"/>
      <c r="R5263" s="153"/>
      <c r="S5263" s="153"/>
    </row>
    <row r="5264" spans="1:19" ht="131.25">
      <c r="A5264" s="277" t="s">
        <v>25424</v>
      </c>
      <c r="B5264" s="253" t="s">
        <v>153</v>
      </c>
      <c r="C5264" s="93" t="s">
        <v>13897</v>
      </c>
      <c r="D5264" s="93" t="s">
        <v>13898</v>
      </c>
      <c r="E5264" s="148">
        <f ca="1">IFERROR(__xludf.DUMMYFUNCTION(" VLOOKUP(A5348, IMPORTRANGE(""https://docs.google.com/spreadsheets/d/1fj_Bhi2XPL3siwIh4sx4VRLAe31yD50oKdj5UlRYW0c/"", ""Сводка!A:AA""), 5, FALSE)"),304)</f>
        <v>304</v>
      </c>
      <c r="F5264" s="148" t="s">
        <v>456</v>
      </c>
      <c r="G5264" s="147">
        <f ca="1">IFERROR(__xludf.DUMMYFUNCTION(" VLOOKUP(A5348, IMPORTRANGE(""https://docs.google.com/spreadsheets/d/1QNLbnkR_AongFt22vMfNzfpjZ0CjpI8QI-w0wBnYA1w/"", ""Инфа!A:AA""), 6, FALSE)"),2024)</f>
        <v>2024</v>
      </c>
      <c r="H5264" s="150">
        <v>23200</v>
      </c>
      <c r="I5264" s="151" t="s">
        <v>4237</v>
      </c>
      <c r="J5264" s="93" t="s">
        <v>13899</v>
      </c>
      <c r="K5264" s="153"/>
      <c r="L5264" s="153"/>
      <c r="M5264" s="153"/>
      <c r="N5264" s="153"/>
      <c r="O5264" s="153"/>
      <c r="P5264" s="153"/>
      <c r="Q5264" s="153"/>
      <c r="R5264" s="153"/>
      <c r="S5264" s="153"/>
    </row>
    <row r="5265" spans="1:19" ht="168.75">
      <c r="A5265" s="277" t="s">
        <v>25424</v>
      </c>
      <c r="B5265" s="253" t="s">
        <v>153</v>
      </c>
      <c r="C5265" s="93" t="s">
        <v>13900</v>
      </c>
      <c r="D5265" s="93" t="s">
        <v>13901</v>
      </c>
      <c r="E5265" s="148">
        <f ca="1">IFERROR(__xludf.DUMMYFUNCTION(" VLOOKUP(A5349, IMPORTRANGE(""https://docs.google.com/spreadsheets/d/1fj_Bhi2XPL3siwIh4sx4VRLAe31yD50oKdj5UlRYW0c/"", ""Сводка!A:AA""), 5, FALSE)"),312)</f>
        <v>312</v>
      </c>
      <c r="F5265" s="148" t="s">
        <v>456</v>
      </c>
      <c r="G5265" s="147">
        <f ca="1">IFERROR(__xludf.DUMMYFUNCTION(" VLOOKUP(A5349, IMPORTRANGE(""https://docs.google.com/spreadsheets/d/1QNLbnkR_AongFt22vMfNzfpjZ0CjpI8QI-w0wBnYA1w/"", ""Инфа!A:AA""), 6, FALSE)"),2024)</f>
        <v>2024</v>
      </c>
      <c r="H5265" s="150">
        <v>14400</v>
      </c>
      <c r="I5265" s="151" t="s">
        <v>1653</v>
      </c>
      <c r="J5265" s="93" t="s">
        <v>13902</v>
      </c>
      <c r="K5265" s="153"/>
      <c r="L5265" s="153"/>
      <c r="M5265" s="153"/>
      <c r="N5265" s="153"/>
      <c r="O5265" s="153"/>
      <c r="P5265" s="153"/>
      <c r="Q5265" s="153"/>
      <c r="R5265" s="153"/>
      <c r="S5265" s="153"/>
    </row>
    <row r="5266" spans="1:19" ht="150">
      <c r="A5266" s="277" t="s">
        <v>25424</v>
      </c>
      <c r="B5266" s="253" t="s">
        <v>153</v>
      </c>
      <c r="C5266" s="93" t="s">
        <v>13903</v>
      </c>
      <c r="D5266" s="93" t="s">
        <v>13904</v>
      </c>
      <c r="E5266" s="148">
        <f ca="1">IFERROR(__xludf.DUMMYFUNCTION(" VLOOKUP(A5350, IMPORTRANGE(""https://docs.google.com/spreadsheets/d/1fj_Bhi2XPL3siwIh4sx4VRLAe31yD50oKdj5UlRYW0c/"", ""Сводка!A:AA""), 5, FALSE)"),276)</f>
        <v>276</v>
      </c>
      <c r="F5266" s="148" t="s">
        <v>50</v>
      </c>
      <c r="G5266" s="147">
        <f ca="1">IFERROR(__xludf.DUMMYFUNCTION(" VLOOKUP(A5350, IMPORTRANGE(""https://docs.google.com/spreadsheets/d/1QNLbnkR_AongFt22vMfNzfpjZ0CjpI8QI-w0wBnYA1w/"", ""Инфа!A:AA""), 6, FALSE)"),2024)</f>
        <v>2024</v>
      </c>
      <c r="H5266" s="150">
        <v>21600</v>
      </c>
      <c r="I5266" s="151" t="s">
        <v>13905</v>
      </c>
      <c r="J5266" s="93" t="s">
        <v>13906</v>
      </c>
      <c r="K5266" s="153"/>
      <c r="L5266" s="153"/>
      <c r="M5266" s="153"/>
      <c r="N5266" s="153"/>
      <c r="O5266" s="153"/>
      <c r="P5266" s="153"/>
      <c r="Q5266" s="153"/>
      <c r="R5266" s="153"/>
      <c r="S5266" s="153"/>
    </row>
    <row r="5267" spans="1:19" ht="168.75">
      <c r="A5267" s="277" t="s">
        <v>25424</v>
      </c>
      <c r="B5267" s="253" t="s">
        <v>153</v>
      </c>
      <c r="C5267" s="93" t="s">
        <v>13907</v>
      </c>
      <c r="D5267" s="93" t="s">
        <v>13908</v>
      </c>
      <c r="E5267" s="148">
        <f ca="1">IFERROR(__xludf.DUMMYFUNCTION(" VLOOKUP(A5351, IMPORTRANGE(""https://docs.google.com/spreadsheets/d/1fj_Bhi2XPL3siwIh4sx4VRLAe31yD50oKdj5UlRYW0c/"", ""Сводка!A:AA""), 5, FALSE)"),152)</f>
        <v>152</v>
      </c>
      <c r="F5267" s="148" t="s">
        <v>13893</v>
      </c>
      <c r="G5267" s="147">
        <f ca="1">IFERROR(__xludf.DUMMYFUNCTION(" VLOOKUP(A5351, IMPORTRANGE(""https://docs.google.com/spreadsheets/d/1QNLbnkR_AongFt22vMfNzfpjZ0CjpI8QI-w0wBnYA1w/"", ""Инфа!A:AA""), 6, FALSE)"),2024)</f>
        <v>2024</v>
      </c>
      <c r="H5267" s="150">
        <v>9600</v>
      </c>
      <c r="I5267" s="151" t="s">
        <v>1653</v>
      </c>
      <c r="J5267" s="93" t="s">
        <v>13909</v>
      </c>
      <c r="K5267" s="153"/>
      <c r="L5267" s="153"/>
      <c r="M5267" s="153"/>
      <c r="N5267" s="153"/>
      <c r="O5267" s="153"/>
      <c r="P5267" s="153"/>
      <c r="Q5267" s="153"/>
      <c r="R5267" s="153"/>
      <c r="S5267" s="153"/>
    </row>
    <row r="5268" spans="1:19" ht="187.5">
      <c r="A5268" s="277" t="s">
        <v>25424</v>
      </c>
      <c r="B5268" s="253" t="s">
        <v>13</v>
      </c>
      <c r="C5268" s="93" t="s">
        <v>13910</v>
      </c>
      <c r="D5268" s="93" t="s">
        <v>13911</v>
      </c>
      <c r="E5268" s="148">
        <f ca="1">IFERROR(__xludf.DUMMYFUNCTION(" VLOOKUP(A5352, IMPORTRANGE(""https://docs.google.com/spreadsheets/d/1fj_Bhi2XPL3siwIh4sx4VRLAe31yD50oKdj5UlRYW0c/"", ""Сводка!A:AA""), 5, FALSE)"),124)</f>
        <v>124</v>
      </c>
      <c r="F5268" s="148" t="s">
        <v>13912</v>
      </c>
      <c r="G5268" s="147">
        <f ca="1">IFERROR(__xludf.DUMMYFUNCTION(" VLOOKUP(A5352, IMPORTRANGE(""https://docs.google.com/spreadsheets/d/1QNLbnkR_AongFt22vMfNzfpjZ0CjpI8QI-w0wBnYA1w/"", ""Инфа!A:AA""), 6, FALSE)"),2024)</f>
        <v>2024</v>
      </c>
      <c r="H5268" s="150">
        <v>8700</v>
      </c>
      <c r="I5268" s="151" t="s">
        <v>1653</v>
      </c>
      <c r="J5268" s="93" t="s">
        <v>13913</v>
      </c>
      <c r="K5268" s="153"/>
      <c r="L5268" s="153"/>
      <c r="M5268" s="153"/>
      <c r="N5268" s="153"/>
      <c r="O5268" s="153"/>
      <c r="P5268" s="153"/>
      <c r="Q5268" s="153"/>
      <c r="R5268" s="153"/>
      <c r="S5268" s="153"/>
    </row>
    <row r="5269" spans="1:19" ht="206.25">
      <c r="A5269" s="277" t="s">
        <v>25424</v>
      </c>
      <c r="B5269" s="253" t="s">
        <v>400</v>
      </c>
      <c r="C5269" s="93" t="s">
        <v>13914</v>
      </c>
      <c r="D5269" s="93" t="s">
        <v>13915</v>
      </c>
      <c r="E5269" s="148">
        <f ca="1">IFERROR(__xludf.DUMMYFUNCTION(" VLOOKUP(A5353, IMPORTRANGE(""https://docs.google.com/spreadsheets/d/1fj_Bhi2XPL3siwIh4sx4VRLAe31yD50oKdj5UlRYW0c/"", ""Сводка!A:AA""), 5, FALSE)"),300)</f>
        <v>300</v>
      </c>
      <c r="F5269" s="148" t="s">
        <v>466</v>
      </c>
      <c r="G5269" s="147">
        <f ca="1">IFERROR(__xludf.DUMMYFUNCTION(" VLOOKUP(A5353, IMPORTRANGE(""https://docs.google.com/spreadsheets/d/1QNLbnkR_AongFt22vMfNzfpjZ0CjpI8QI-w0wBnYA1w/"", ""Инфа!A:AA""), 6, FALSE)"),2024)</f>
        <v>2024</v>
      </c>
      <c r="H5269" s="150">
        <v>14000</v>
      </c>
      <c r="I5269" s="151" t="s">
        <v>161</v>
      </c>
      <c r="J5269" s="93" t="s">
        <v>13916</v>
      </c>
      <c r="K5269" s="153"/>
      <c r="L5269" s="153"/>
      <c r="M5269" s="153"/>
      <c r="N5269" s="153"/>
      <c r="O5269" s="153"/>
      <c r="P5269" s="153"/>
      <c r="Q5269" s="153"/>
      <c r="R5269" s="153"/>
      <c r="S5269" s="153"/>
    </row>
    <row r="5270" spans="1:19" ht="262.5">
      <c r="A5270" s="277" t="s">
        <v>25424</v>
      </c>
      <c r="B5270" s="253" t="s">
        <v>400</v>
      </c>
      <c r="C5270" s="93" t="s">
        <v>13917</v>
      </c>
      <c r="D5270" s="93" t="s">
        <v>13918</v>
      </c>
      <c r="E5270" s="148">
        <f ca="1">IFERROR(__xludf.DUMMYFUNCTION(" VLOOKUP(A5354, IMPORTRANGE(""https://docs.google.com/spreadsheets/d/1fj_Bhi2XPL3siwIh4sx4VRLAe31yD50oKdj5UlRYW0c/"", ""Сводка!A:AA""), 5, FALSE)"),344)</f>
        <v>344</v>
      </c>
      <c r="F5270" s="148" t="s">
        <v>415</v>
      </c>
      <c r="G5270" s="147">
        <f ca="1">IFERROR(__xludf.DUMMYFUNCTION(" VLOOKUP(A5354, IMPORTRANGE(""https://docs.google.com/spreadsheets/d/1QNLbnkR_AongFt22vMfNzfpjZ0CjpI8QI-w0wBnYA1w/"", ""Инфа!A:AA""), 6, FALSE)"),2024)</f>
        <v>2024</v>
      </c>
      <c r="H5270" s="150">
        <v>15300</v>
      </c>
      <c r="I5270" s="151" t="s">
        <v>210</v>
      </c>
      <c r="J5270" s="93" t="s">
        <v>13919</v>
      </c>
      <c r="K5270" s="153"/>
      <c r="L5270" s="153"/>
      <c r="M5270" s="153"/>
      <c r="N5270" s="153"/>
      <c r="O5270" s="153"/>
      <c r="P5270" s="153"/>
      <c r="Q5270" s="153"/>
      <c r="R5270" s="153"/>
      <c r="S5270" s="153"/>
    </row>
    <row r="5271" spans="1:19" ht="168.75">
      <c r="A5271" s="277" t="s">
        <v>25424</v>
      </c>
      <c r="B5271" s="253" t="s">
        <v>400</v>
      </c>
      <c r="C5271" s="93" t="s">
        <v>13920</v>
      </c>
      <c r="D5271" s="93" t="s">
        <v>3733</v>
      </c>
      <c r="E5271" s="148">
        <f ca="1">IFERROR(__xludf.DUMMYFUNCTION(" VLOOKUP(A5355, IMPORTRANGE(""https://docs.google.com/spreadsheets/d/1fj_Bhi2XPL3siwIh4sx4VRLAe31yD50oKdj5UlRYW0c/"", ""Сводка!A:AA""), 5, FALSE)"),260)</f>
        <v>260</v>
      </c>
      <c r="F5271" s="148" t="s">
        <v>415</v>
      </c>
      <c r="G5271" s="147">
        <f ca="1">IFERROR(__xludf.DUMMYFUNCTION(" VLOOKUP(A5355, IMPORTRANGE(""https://docs.google.com/spreadsheets/d/1QNLbnkR_AongFt22vMfNzfpjZ0CjpI8QI-w0wBnYA1w/"", ""Инфа!A:AA""), 6, FALSE)"),2024)</f>
        <v>2024</v>
      </c>
      <c r="H5271" s="150">
        <v>12800</v>
      </c>
      <c r="I5271" s="151" t="s">
        <v>210</v>
      </c>
      <c r="J5271" s="93" t="s">
        <v>13921</v>
      </c>
      <c r="K5271" s="153"/>
      <c r="L5271" s="153"/>
      <c r="M5271" s="153"/>
      <c r="N5271" s="153"/>
      <c r="O5271" s="153"/>
      <c r="P5271" s="153"/>
      <c r="Q5271" s="153"/>
      <c r="R5271" s="153"/>
      <c r="S5271" s="153"/>
    </row>
    <row r="5272" spans="1:19" ht="168.75">
      <c r="A5272" s="277" t="s">
        <v>25424</v>
      </c>
      <c r="B5272" s="253" t="s">
        <v>153</v>
      </c>
      <c r="C5272" s="93" t="s">
        <v>13922</v>
      </c>
      <c r="D5272" s="93" t="s">
        <v>13923</v>
      </c>
      <c r="E5272" s="148">
        <f ca="1">IFERROR(__xludf.DUMMYFUNCTION(" VLOOKUP(A5356, IMPORTRANGE(""https://docs.google.com/spreadsheets/d/1fj_Bhi2XPL3siwIh4sx4VRLAe31yD50oKdj5UlRYW0c/"", ""Сводка!A:AA""), 5, FALSE)"),168)</f>
        <v>168</v>
      </c>
      <c r="F5272" s="148" t="s">
        <v>108</v>
      </c>
      <c r="G5272" s="147">
        <f ca="1">IFERROR(__xludf.DUMMYFUNCTION(" VLOOKUP(A5356, IMPORTRANGE(""https://docs.google.com/spreadsheets/d/1QNLbnkR_AongFt22vMfNzfpjZ0CjpI8QI-w0wBnYA1w/"", ""Инфа!A:AA""), 6, FALSE)"),2024)</f>
        <v>2024</v>
      </c>
      <c r="H5272" s="150">
        <v>10000</v>
      </c>
      <c r="I5272" s="151" t="s">
        <v>246</v>
      </c>
      <c r="J5272" s="93" t="s">
        <v>13924</v>
      </c>
      <c r="K5272" s="153"/>
      <c r="L5272" s="153"/>
      <c r="M5272" s="153"/>
      <c r="N5272" s="153"/>
      <c r="O5272" s="153"/>
      <c r="P5272" s="153"/>
      <c r="Q5272" s="153"/>
      <c r="R5272" s="153"/>
      <c r="S5272" s="153"/>
    </row>
    <row r="5273" spans="1:19" ht="168.75">
      <c r="A5273" s="277" t="s">
        <v>25424</v>
      </c>
      <c r="B5273" s="253" t="s">
        <v>153</v>
      </c>
      <c r="C5273" s="93" t="s">
        <v>13925</v>
      </c>
      <c r="D5273" s="93" t="s">
        <v>7108</v>
      </c>
      <c r="E5273" s="148">
        <f ca="1">IFERROR(__xludf.DUMMYFUNCTION(" VLOOKUP(A5357, IMPORTRANGE(""https://docs.google.com/spreadsheets/d/1fj_Bhi2XPL3siwIh4sx4VRLAe31yD50oKdj5UlRYW0c/"", ""Сводка!A:AA""), 5, FALSE)"),256)</f>
        <v>256</v>
      </c>
      <c r="F5273" s="148" t="s">
        <v>13926</v>
      </c>
      <c r="G5273" s="147">
        <f ca="1">IFERROR(__xludf.DUMMYFUNCTION(" VLOOKUP(A5357, IMPORTRANGE(""https://docs.google.com/spreadsheets/d/1QNLbnkR_AongFt22vMfNzfpjZ0CjpI8QI-w0wBnYA1w/"", ""Инфа!A:AA""), 6, FALSE)"),2024)</f>
        <v>2024</v>
      </c>
      <c r="H5273" s="150">
        <v>20400</v>
      </c>
      <c r="I5273" s="151" t="s">
        <v>161</v>
      </c>
      <c r="J5273" s="128" t="s">
        <v>13927</v>
      </c>
      <c r="K5273" s="153"/>
      <c r="L5273" s="153"/>
      <c r="M5273" s="153"/>
      <c r="N5273" s="153"/>
      <c r="O5273" s="153"/>
      <c r="P5273" s="153"/>
      <c r="Q5273" s="153"/>
      <c r="R5273" s="153"/>
      <c r="S5273" s="153"/>
    </row>
    <row r="5274" spans="1:19" ht="225">
      <c r="A5274" s="277" t="s">
        <v>25424</v>
      </c>
      <c r="B5274" s="253" t="s">
        <v>153</v>
      </c>
      <c r="C5274" s="93" t="s">
        <v>13928</v>
      </c>
      <c r="D5274" s="93" t="s">
        <v>13929</v>
      </c>
      <c r="E5274" s="148">
        <f ca="1">IFERROR(__xludf.DUMMYFUNCTION(" VLOOKUP(A5358, IMPORTRANGE(""https://docs.google.com/spreadsheets/d/1fj_Bhi2XPL3siwIh4sx4VRLAe31yD50oKdj5UlRYW0c/"", ""Сводка!A:AA""), 5, FALSE)"),278)</f>
        <v>278</v>
      </c>
      <c r="F5274" s="148" t="s">
        <v>50</v>
      </c>
      <c r="G5274" s="147">
        <f ca="1">IFERROR(__xludf.DUMMYFUNCTION(" VLOOKUP(A5358, IMPORTRANGE(""https://docs.google.com/spreadsheets/d/1QNLbnkR_AongFt22vMfNzfpjZ0CjpI8QI-w0wBnYA1w/"", ""Инфа!A:AA""), 6, FALSE)"),2024)</f>
        <v>2024</v>
      </c>
      <c r="H5274" s="150">
        <v>21700</v>
      </c>
      <c r="I5274" s="156" t="s">
        <v>497</v>
      </c>
      <c r="J5274" s="93" t="s">
        <v>13930</v>
      </c>
      <c r="K5274" s="153"/>
      <c r="L5274" s="153"/>
      <c r="M5274" s="153"/>
      <c r="N5274" s="153"/>
      <c r="O5274" s="153"/>
      <c r="P5274" s="153"/>
      <c r="Q5274" s="153"/>
      <c r="R5274" s="153"/>
      <c r="S5274" s="153"/>
    </row>
    <row r="5275" spans="1:19" ht="37.5">
      <c r="A5275" s="277" t="s">
        <v>25424</v>
      </c>
      <c r="B5275" s="253" t="s">
        <v>400</v>
      </c>
      <c r="C5275" s="93" t="s">
        <v>13931</v>
      </c>
      <c r="D5275" s="93" t="s">
        <v>13932</v>
      </c>
      <c r="E5275" s="148">
        <f ca="1">IFERROR(__xludf.DUMMYFUNCTION(" VLOOKUP(A5359, IMPORTRANGE(""https://docs.google.com/spreadsheets/d/1fj_Bhi2XPL3siwIh4sx4VRLAe31yD50oKdj5UlRYW0c/"", ""Сводка!A:AA""), 5, FALSE)"),168)</f>
        <v>168</v>
      </c>
      <c r="F5275" s="148" t="s">
        <v>415</v>
      </c>
      <c r="G5275" s="147">
        <f ca="1">IFERROR(__xludf.DUMMYFUNCTION(" VLOOKUP(A5359, IMPORTRANGE(""https://docs.google.com/spreadsheets/d/1QNLbnkR_AongFt22vMfNzfpjZ0CjpI8QI-w0wBnYA1w/"", ""Инфа!A:AA""), 6, FALSE)"),2024)</f>
        <v>2024</v>
      </c>
      <c r="H5275" s="150">
        <v>10000</v>
      </c>
      <c r="I5275" s="151" t="s">
        <v>109</v>
      </c>
      <c r="J5275" s="93"/>
      <c r="K5275" s="153"/>
      <c r="L5275" s="153"/>
      <c r="M5275" s="153"/>
      <c r="N5275" s="153"/>
      <c r="O5275" s="153"/>
      <c r="P5275" s="153"/>
      <c r="Q5275" s="153"/>
      <c r="R5275" s="153"/>
      <c r="S5275" s="153"/>
    </row>
    <row r="5276" spans="1:19" ht="56.25">
      <c r="A5276" s="277" t="s">
        <v>25424</v>
      </c>
      <c r="B5276" s="253" t="s">
        <v>153</v>
      </c>
      <c r="C5276" s="93" t="s">
        <v>13933</v>
      </c>
      <c r="D5276" s="93" t="s">
        <v>13934</v>
      </c>
      <c r="E5276" s="148">
        <f ca="1">IFERROR(__xludf.DUMMYFUNCTION(" VLOOKUP(A5360, IMPORTRANGE(""https://docs.google.com/spreadsheets/d/1fj_Bhi2XPL3siwIh4sx4VRLAe31yD50oKdj5UlRYW0c/"", ""Сводка!A:AA""), 5, FALSE)"),128)</f>
        <v>128</v>
      </c>
      <c r="F5276" s="148" t="s">
        <v>50</v>
      </c>
      <c r="G5276" s="147">
        <f ca="1">IFERROR(__xludf.DUMMYFUNCTION(" VLOOKUP(A5360, IMPORTRANGE(""https://docs.google.com/spreadsheets/d/1QNLbnkR_AongFt22vMfNzfpjZ0CjpI8QI-w0wBnYA1w/"", ""Инфа!A:AA""), 6, FALSE)"),2024)</f>
        <v>2024</v>
      </c>
      <c r="H5276" s="150">
        <v>8800</v>
      </c>
      <c r="I5276" s="151" t="s">
        <v>614</v>
      </c>
      <c r="J5276" s="93"/>
      <c r="K5276" s="153"/>
      <c r="L5276" s="153"/>
      <c r="M5276" s="153"/>
      <c r="N5276" s="153"/>
      <c r="O5276" s="153"/>
      <c r="P5276" s="153"/>
      <c r="Q5276" s="153"/>
      <c r="R5276" s="153"/>
      <c r="S5276" s="153"/>
    </row>
    <row r="5277" spans="1:19" ht="243.75">
      <c r="A5277" s="277" t="s">
        <v>25424</v>
      </c>
      <c r="B5277" s="253" t="s">
        <v>153</v>
      </c>
      <c r="C5277" s="97" t="s">
        <v>13935</v>
      </c>
      <c r="D5277" s="97" t="s">
        <v>13936</v>
      </c>
      <c r="E5277" s="148">
        <f ca="1">IFERROR(__xludf.DUMMYFUNCTION(" VLOOKUP(A5361, IMPORTRANGE(""https://docs.google.com/spreadsheets/d/1fj_Bhi2XPL3siwIh4sx4VRLAe31yD50oKdj5UlRYW0c/"", ""Сводка!A:AA""), 5, FALSE)"),192)</f>
        <v>192</v>
      </c>
      <c r="F5277" s="147" t="s">
        <v>108</v>
      </c>
      <c r="G5277" s="147">
        <f ca="1">IFERROR(__xludf.DUMMYFUNCTION(" VLOOKUP(A5361, IMPORTRANGE(""https://docs.google.com/spreadsheets/d/1QNLbnkR_AongFt22vMfNzfpjZ0CjpI8QI-w0wBnYA1w/"", ""Инфа!A:AA""), 6, FALSE)"),2024)</f>
        <v>2024</v>
      </c>
      <c r="H5277" s="150">
        <v>10800</v>
      </c>
      <c r="I5277" s="160" t="s">
        <v>336</v>
      </c>
      <c r="J5277" s="97" t="s">
        <v>13937</v>
      </c>
      <c r="K5277" s="153"/>
      <c r="L5277" s="153"/>
      <c r="M5277" s="153"/>
      <c r="N5277" s="153"/>
      <c r="O5277" s="153"/>
      <c r="P5277" s="153"/>
      <c r="Q5277" s="153"/>
      <c r="R5277" s="153"/>
      <c r="S5277" s="153"/>
    </row>
    <row r="5278" spans="1:19" ht="243.75">
      <c r="A5278" s="277" t="s">
        <v>25424</v>
      </c>
      <c r="B5278" s="253" t="s">
        <v>400</v>
      </c>
      <c r="C5278" s="93" t="s">
        <v>4418</v>
      </c>
      <c r="D5278" s="93" t="s">
        <v>13938</v>
      </c>
      <c r="E5278" s="148">
        <f ca="1">IFERROR(__xludf.DUMMYFUNCTION(" VLOOKUP(A5362, IMPORTRANGE(""https://docs.google.com/spreadsheets/d/1fj_Bhi2XPL3siwIh4sx4VRLAe31yD50oKdj5UlRYW0c/"", ""Сводка!A:AA""), 5, FALSE)"),256)</f>
        <v>256</v>
      </c>
      <c r="F5278" s="148" t="s">
        <v>415</v>
      </c>
      <c r="G5278" s="147">
        <f ca="1">IFERROR(__xludf.DUMMYFUNCTION(" VLOOKUP(A5362, IMPORTRANGE(""https://docs.google.com/spreadsheets/d/1QNLbnkR_AongFt22vMfNzfpjZ0CjpI8QI-w0wBnYA1w/"", ""Инфа!A:AA""), 6, FALSE)"),2024)</f>
        <v>2024</v>
      </c>
      <c r="H5278" s="150">
        <v>12700</v>
      </c>
      <c r="I5278" s="151" t="s">
        <v>650</v>
      </c>
      <c r="J5278" s="93" t="s">
        <v>13939</v>
      </c>
      <c r="K5278" s="153"/>
      <c r="L5278" s="153"/>
      <c r="M5278" s="153"/>
      <c r="N5278" s="153"/>
      <c r="O5278" s="153"/>
      <c r="P5278" s="153"/>
      <c r="Q5278" s="153"/>
      <c r="R5278" s="153"/>
      <c r="S5278" s="153"/>
    </row>
    <row r="5279" spans="1:19" ht="225">
      <c r="A5279" s="277" t="s">
        <v>25424</v>
      </c>
      <c r="B5279" s="253" t="s">
        <v>400</v>
      </c>
      <c r="C5279" s="93" t="s">
        <v>4418</v>
      </c>
      <c r="D5279" s="93" t="s">
        <v>13940</v>
      </c>
      <c r="E5279" s="148">
        <f ca="1">IFERROR(__xludf.DUMMYFUNCTION(" VLOOKUP(A5363, IMPORTRANGE(""https://docs.google.com/spreadsheets/d/1fj_Bhi2XPL3siwIh4sx4VRLAe31yD50oKdj5UlRYW0c/"", ""Сводка!A:AA""), 5, FALSE)"),284)</f>
        <v>284</v>
      </c>
      <c r="F5279" s="148" t="s">
        <v>108</v>
      </c>
      <c r="G5279" s="147">
        <f ca="1">IFERROR(__xludf.DUMMYFUNCTION(" VLOOKUP(A5363, IMPORTRANGE(""https://docs.google.com/spreadsheets/d/1QNLbnkR_AongFt22vMfNzfpjZ0CjpI8QI-w0wBnYA1w/"", ""Инфа!A:AA""), 6, FALSE)"),2024)</f>
        <v>2024</v>
      </c>
      <c r="H5279" s="150">
        <v>13500</v>
      </c>
      <c r="I5279" s="151" t="s">
        <v>650</v>
      </c>
      <c r="J5279" s="93" t="s">
        <v>13941</v>
      </c>
      <c r="K5279" s="153"/>
      <c r="L5279" s="153"/>
      <c r="M5279" s="153"/>
      <c r="N5279" s="153"/>
      <c r="O5279" s="153"/>
      <c r="P5279" s="153"/>
      <c r="Q5279" s="153"/>
      <c r="R5279" s="153"/>
      <c r="S5279" s="153"/>
    </row>
    <row r="5280" spans="1:19" ht="56.25">
      <c r="A5280" s="277" t="s">
        <v>25424</v>
      </c>
      <c r="B5280" s="253" t="s">
        <v>400</v>
      </c>
      <c r="C5280" s="93" t="s">
        <v>4418</v>
      </c>
      <c r="D5280" s="93" t="s">
        <v>13942</v>
      </c>
      <c r="E5280" s="148">
        <f ca="1">IFERROR(__xludf.DUMMYFUNCTION(" VLOOKUP(A5364, IMPORTRANGE(""https://docs.google.com/spreadsheets/d/1fj_Bhi2XPL3siwIh4sx4VRLAe31yD50oKdj5UlRYW0c/"", ""Сводка!A:AA""), 5, FALSE)"),204)</f>
        <v>204</v>
      </c>
      <c r="F5280" s="148"/>
      <c r="G5280" s="147">
        <f ca="1">IFERROR(__xludf.DUMMYFUNCTION(" VLOOKUP(A5364, IMPORTRANGE(""https://docs.google.com/spreadsheets/d/1QNLbnkR_AongFt22vMfNzfpjZ0CjpI8QI-w0wBnYA1w/"", ""Инфа!A:AA""), 6, FALSE)"),2024)</f>
        <v>2024</v>
      </c>
      <c r="H5280" s="150">
        <v>11100</v>
      </c>
      <c r="I5280" s="151" t="s">
        <v>650</v>
      </c>
      <c r="J5280" s="93"/>
      <c r="K5280" s="153"/>
      <c r="L5280" s="153"/>
      <c r="M5280" s="153"/>
      <c r="N5280" s="153"/>
      <c r="O5280" s="153"/>
      <c r="P5280" s="153"/>
      <c r="Q5280" s="153"/>
      <c r="R5280" s="153"/>
      <c r="S5280" s="153"/>
    </row>
    <row r="5281" spans="1:19" ht="225">
      <c r="A5281" s="277" t="s">
        <v>25424</v>
      </c>
      <c r="B5281" s="253" t="s">
        <v>400</v>
      </c>
      <c r="C5281" s="93" t="s">
        <v>4418</v>
      </c>
      <c r="D5281" s="93" t="s">
        <v>13943</v>
      </c>
      <c r="E5281" s="148">
        <f ca="1">IFERROR(__xludf.DUMMYFUNCTION(" VLOOKUP(A5365, IMPORTRANGE(""https://docs.google.com/spreadsheets/d/1fj_Bhi2XPL3siwIh4sx4VRLAe31yD50oKdj5UlRYW0c/"", ""Сводка!A:AA""), 5, FALSE)"),324)</f>
        <v>324</v>
      </c>
      <c r="F5281" s="148" t="s">
        <v>415</v>
      </c>
      <c r="G5281" s="147">
        <f ca="1">IFERROR(__xludf.DUMMYFUNCTION(" VLOOKUP(A5365, IMPORTRANGE(""https://docs.google.com/spreadsheets/d/1QNLbnkR_AongFt22vMfNzfpjZ0CjpI8QI-w0wBnYA1w/"", ""Инфа!A:AA""), 6, FALSE)"),2024)</f>
        <v>2024</v>
      </c>
      <c r="H5281" s="150">
        <v>14700</v>
      </c>
      <c r="I5281" s="151" t="s">
        <v>650</v>
      </c>
      <c r="J5281" s="93" t="s">
        <v>13944</v>
      </c>
      <c r="K5281" s="153"/>
      <c r="L5281" s="153"/>
      <c r="M5281" s="153"/>
      <c r="N5281" s="153"/>
      <c r="O5281" s="153"/>
      <c r="P5281" s="153"/>
      <c r="Q5281" s="153"/>
      <c r="R5281" s="153"/>
      <c r="S5281" s="153"/>
    </row>
    <row r="5282" spans="1:19" ht="56.25">
      <c r="A5282" s="277" t="s">
        <v>25424</v>
      </c>
      <c r="B5282" s="253" t="s">
        <v>400</v>
      </c>
      <c r="C5282" s="93" t="s">
        <v>4418</v>
      </c>
      <c r="D5282" s="93" t="s">
        <v>13945</v>
      </c>
      <c r="E5282" s="148">
        <f ca="1">IFERROR(__xludf.DUMMYFUNCTION(" VLOOKUP(A5366, IMPORTRANGE(""https://docs.google.com/spreadsheets/d/1fj_Bhi2XPL3siwIh4sx4VRLAe31yD50oKdj5UlRYW0c/"", ""Сводка!A:AA""), 5, FALSE)"),440)</f>
        <v>440</v>
      </c>
      <c r="F5282" s="148" t="s">
        <v>466</v>
      </c>
      <c r="G5282" s="147">
        <f ca="1">IFERROR(__xludf.DUMMYFUNCTION(" VLOOKUP(A5366, IMPORTRANGE(""https://docs.google.com/spreadsheets/d/1QNLbnkR_AongFt22vMfNzfpjZ0CjpI8QI-w0wBnYA1w/"", ""Инфа!A:AA""), 6, FALSE)"),2024)</f>
        <v>2024</v>
      </c>
      <c r="H5282" s="154">
        <v>18200</v>
      </c>
      <c r="I5282" s="151" t="s">
        <v>650</v>
      </c>
      <c r="J5282" s="93"/>
      <c r="K5282" s="153"/>
      <c r="L5282" s="153"/>
      <c r="M5282" s="153"/>
      <c r="N5282" s="153"/>
      <c r="O5282" s="153"/>
      <c r="P5282" s="153"/>
      <c r="Q5282" s="153"/>
      <c r="R5282" s="153"/>
      <c r="S5282" s="153"/>
    </row>
    <row r="5283" spans="1:19" ht="93.75">
      <c r="A5283" s="277" t="s">
        <v>25424</v>
      </c>
      <c r="B5283" s="253" t="s">
        <v>400</v>
      </c>
      <c r="C5283" s="93" t="s">
        <v>13946</v>
      </c>
      <c r="D5283" s="93" t="s">
        <v>13947</v>
      </c>
      <c r="E5283" s="148">
        <f ca="1">IFERROR(__xludf.DUMMYFUNCTION(" VLOOKUP(A5367, IMPORTRANGE(""https://docs.google.com/spreadsheets/d/1fj_Bhi2XPL3siwIh4sx4VRLAe31yD50oKdj5UlRYW0c/"", ""Сводка!A:AA""), 5, FALSE)"),172)</f>
        <v>172</v>
      </c>
      <c r="F5283" s="148" t="s">
        <v>403</v>
      </c>
      <c r="G5283" s="147">
        <f ca="1">IFERROR(__xludf.DUMMYFUNCTION(" VLOOKUP(A5367, IMPORTRANGE(""https://docs.google.com/spreadsheets/d/1QNLbnkR_AongFt22vMfNzfpjZ0CjpI8QI-w0wBnYA1w/"", ""Инфа!A:AA""), 6, FALSE)"),2024)</f>
        <v>2024</v>
      </c>
      <c r="H5283" s="150">
        <v>10200</v>
      </c>
      <c r="I5283" s="151" t="s">
        <v>13948</v>
      </c>
      <c r="J5283" s="93" t="s">
        <v>13949</v>
      </c>
      <c r="K5283" s="153"/>
      <c r="L5283" s="153"/>
      <c r="M5283" s="153"/>
      <c r="N5283" s="153"/>
      <c r="O5283" s="153"/>
      <c r="P5283" s="153"/>
      <c r="Q5283" s="153"/>
      <c r="R5283" s="153"/>
      <c r="S5283" s="153"/>
    </row>
    <row r="5284" spans="1:19" ht="93.75">
      <c r="A5284" s="277" t="s">
        <v>25424</v>
      </c>
      <c r="B5284" s="253" t="s">
        <v>400</v>
      </c>
      <c r="C5284" s="93" t="s">
        <v>13946</v>
      </c>
      <c r="D5284" s="93" t="s">
        <v>13950</v>
      </c>
      <c r="E5284" s="148">
        <f ca="1">IFERROR(__xludf.DUMMYFUNCTION(" VLOOKUP(A5368, IMPORTRANGE(""https://docs.google.com/spreadsheets/d/1fj_Bhi2XPL3siwIh4sx4VRLAe31yD50oKdj5UlRYW0c/"", ""Сводка!A:AA""), 5, FALSE)"),248)</f>
        <v>248</v>
      </c>
      <c r="F5284" s="148" t="s">
        <v>403</v>
      </c>
      <c r="G5284" s="147">
        <f ca="1">IFERROR(__xludf.DUMMYFUNCTION(" VLOOKUP(A5368, IMPORTRANGE(""https://docs.google.com/spreadsheets/d/1QNLbnkR_AongFt22vMfNzfpjZ0CjpI8QI-w0wBnYA1w/"", ""Инфа!A:AA""), 6, FALSE)"),2024)</f>
        <v>2024</v>
      </c>
      <c r="H5284" s="150">
        <v>19900</v>
      </c>
      <c r="I5284" s="151" t="s">
        <v>13948</v>
      </c>
      <c r="J5284" s="93" t="s">
        <v>13949</v>
      </c>
      <c r="K5284" s="153"/>
      <c r="L5284" s="153"/>
      <c r="M5284" s="153"/>
      <c r="N5284" s="153"/>
      <c r="O5284" s="153"/>
      <c r="P5284" s="153"/>
      <c r="Q5284" s="153"/>
      <c r="R5284" s="153"/>
      <c r="S5284" s="153"/>
    </row>
    <row r="5285" spans="1:19" ht="93.75">
      <c r="A5285" s="277" t="s">
        <v>25424</v>
      </c>
      <c r="B5285" s="253" t="s">
        <v>153</v>
      </c>
      <c r="C5285" s="93" t="s">
        <v>13951</v>
      </c>
      <c r="D5285" s="93" t="s">
        <v>13952</v>
      </c>
      <c r="E5285" s="148">
        <f ca="1">IFERROR(__xludf.DUMMYFUNCTION(" VLOOKUP(A5369, IMPORTRANGE(""https://docs.google.com/spreadsheets/d/1fj_Bhi2XPL3siwIh4sx4VRLAe31yD50oKdj5UlRYW0c/"", ""Сводка!A:AA""), 5, FALSE)"),172)</f>
        <v>172</v>
      </c>
      <c r="F5285" s="148" t="s">
        <v>50</v>
      </c>
      <c r="G5285" s="147">
        <f ca="1">IFERROR(__xludf.DUMMYFUNCTION(" VLOOKUP(A5369, IMPORTRANGE(""https://docs.google.com/spreadsheets/d/1QNLbnkR_AongFt22vMfNzfpjZ0CjpI8QI-w0wBnYA1w/"", ""Инфа!A:AA""), 6, FALSE)"),2024)</f>
        <v>2024</v>
      </c>
      <c r="H5285" s="150">
        <v>10200</v>
      </c>
      <c r="I5285" s="156" t="s">
        <v>97</v>
      </c>
      <c r="J5285" s="93" t="s">
        <v>13953</v>
      </c>
      <c r="K5285" s="153"/>
      <c r="L5285" s="153"/>
      <c r="M5285" s="153"/>
      <c r="N5285" s="153"/>
      <c r="O5285" s="153"/>
      <c r="P5285" s="153"/>
      <c r="Q5285" s="153"/>
      <c r="R5285" s="153"/>
      <c r="S5285" s="153"/>
    </row>
    <row r="5286" spans="1:19" ht="93.75">
      <c r="A5286" s="277" t="s">
        <v>25424</v>
      </c>
      <c r="B5286" s="253" t="s">
        <v>153</v>
      </c>
      <c r="C5286" s="93" t="s">
        <v>13954</v>
      </c>
      <c r="D5286" s="93" t="s">
        <v>3522</v>
      </c>
      <c r="E5286" s="148">
        <f ca="1">IFERROR(__xludf.DUMMYFUNCTION(" VLOOKUP(A5370, IMPORTRANGE(""https://docs.google.com/spreadsheets/d/1fj_Bhi2XPL3siwIh4sx4VRLAe31yD50oKdj5UlRYW0c/"", ""Сводка!A:AA""), 5, FALSE)"),170)</f>
        <v>170</v>
      </c>
      <c r="F5286" s="148" t="s">
        <v>50</v>
      </c>
      <c r="G5286" s="147">
        <f ca="1">IFERROR(__xludf.DUMMYFUNCTION(" VLOOKUP(A5370, IMPORTRANGE(""https://docs.google.com/spreadsheets/d/1QNLbnkR_AongFt22vMfNzfpjZ0CjpI8QI-w0wBnYA1w/"", ""Инфа!A:AA""), 6, FALSE)"),2024)</f>
        <v>2024</v>
      </c>
      <c r="H5286" s="150">
        <v>10100</v>
      </c>
      <c r="I5286" s="151" t="s">
        <v>28</v>
      </c>
      <c r="J5286" s="93" t="s">
        <v>13955</v>
      </c>
      <c r="K5286" s="209"/>
      <c r="L5286" s="209"/>
      <c r="M5286" s="209"/>
      <c r="N5286" s="209"/>
      <c r="O5286" s="209"/>
      <c r="P5286" s="209"/>
      <c r="Q5286" s="209"/>
      <c r="R5286" s="209"/>
      <c r="S5286" s="209"/>
    </row>
    <row r="5287" spans="1:19" ht="300">
      <c r="A5287" s="277" t="s">
        <v>25424</v>
      </c>
      <c r="B5287" s="253" t="s">
        <v>153</v>
      </c>
      <c r="C5287" s="93" t="s">
        <v>13956</v>
      </c>
      <c r="D5287" s="93" t="s">
        <v>13957</v>
      </c>
      <c r="E5287" s="148">
        <f ca="1">IFERROR(__xludf.DUMMYFUNCTION(" VLOOKUP(A5371, IMPORTRANGE(""https://docs.google.com/spreadsheets/d/1fj_Bhi2XPL3siwIh4sx4VRLAe31yD50oKdj5UlRYW0c/"", ""Сводка!A:AA""), 5, FALSE)"),252)</f>
        <v>252</v>
      </c>
      <c r="F5287" s="148" t="s">
        <v>50</v>
      </c>
      <c r="G5287" s="147">
        <f ca="1">IFERROR(__xludf.DUMMYFUNCTION(" VLOOKUP(A5371, IMPORTRANGE(""https://docs.google.com/spreadsheets/d/1QNLbnkR_AongFt22vMfNzfpjZ0CjpI8QI-w0wBnYA1w/"", ""Инфа!A:AA""), 6, FALSE)"),2024)</f>
        <v>2024</v>
      </c>
      <c r="H5287" s="150">
        <v>12600</v>
      </c>
      <c r="I5287" s="156" t="s">
        <v>558</v>
      </c>
      <c r="J5287" s="93" t="s">
        <v>13958</v>
      </c>
      <c r="K5287" s="209"/>
      <c r="L5287" s="209"/>
      <c r="M5287" s="209"/>
      <c r="N5287" s="209"/>
      <c r="O5287" s="209"/>
      <c r="P5287" s="209"/>
      <c r="Q5287" s="209"/>
      <c r="R5287" s="209"/>
      <c r="S5287" s="209"/>
    </row>
    <row r="5288" spans="1:19" ht="150">
      <c r="A5288" s="277" t="s">
        <v>25424</v>
      </c>
      <c r="B5288" s="253" t="s">
        <v>153</v>
      </c>
      <c r="C5288" s="93" t="s">
        <v>13956</v>
      </c>
      <c r="D5288" s="93" t="s">
        <v>13959</v>
      </c>
      <c r="E5288" s="148">
        <f ca="1">IFERROR(__xludf.DUMMYFUNCTION(" VLOOKUP(A5372, IMPORTRANGE(""https://docs.google.com/spreadsheets/d/1fj_Bhi2XPL3siwIh4sx4VRLAe31yD50oKdj5UlRYW0c/"", ""Сводка!A:AA""), 5, FALSE)"),184)</f>
        <v>184</v>
      </c>
      <c r="F5288" s="148" t="s">
        <v>50</v>
      </c>
      <c r="G5288" s="147">
        <f ca="1">IFERROR(__xludf.DUMMYFUNCTION(" VLOOKUP(A5372, IMPORTRANGE(""https://docs.google.com/spreadsheets/d/1QNLbnkR_AongFt22vMfNzfpjZ0CjpI8QI-w0wBnYA1w/"", ""Инфа!A:AA""), 6, FALSE)"),2024)</f>
        <v>2024</v>
      </c>
      <c r="H5288" s="150">
        <v>10500</v>
      </c>
      <c r="I5288" s="156" t="s">
        <v>558</v>
      </c>
      <c r="J5288" s="93" t="s">
        <v>13960</v>
      </c>
      <c r="K5288" s="209"/>
      <c r="L5288" s="209"/>
      <c r="M5288" s="209"/>
      <c r="N5288" s="209"/>
      <c r="O5288" s="209"/>
      <c r="P5288" s="209"/>
      <c r="Q5288" s="209"/>
      <c r="R5288" s="209"/>
      <c r="S5288" s="209"/>
    </row>
    <row r="5289" spans="1:19" ht="93.75">
      <c r="A5289" s="277" t="s">
        <v>25424</v>
      </c>
      <c r="B5289" s="253" t="s">
        <v>153</v>
      </c>
      <c r="C5289" s="93" t="s">
        <v>13961</v>
      </c>
      <c r="D5289" s="93" t="s">
        <v>13962</v>
      </c>
      <c r="E5289" s="148">
        <f ca="1">IFERROR(__xludf.DUMMYFUNCTION(" VLOOKUP(A5373, IMPORTRANGE(""https://docs.google.com/spreadsheets/d/1fj_Bhi2XPL3siwIh4sx4VRLAe31yD50oKdj5UlRYW0c/"", ""Сводка!A:AA""), 5, FALSE)"),136)</f>
        <v>136</v>
      </c>
      <c r="F5289" s="148" t="s">
        <v>50</v>
      </c>
      <c r="G5289" s="147">
        <f ca="1">IFERROR(__xludf.DUMMYFUNCTION(" VLOOKUP(A5373, IMPORTRANGE(""https://docs.google.com/spreadsheets/d/1QNLbnkR_AongFt22vMfNzfpjZ0CjpI8QI-w0wBnYA1w/"", ""Инфа!A:AA""), 6, FALSE)"),2024)</f>
        <v>2024</v>
      </c>
      <c r="H5289" s="150">
        <v>9100</v>
      </c>
      <c r="I5289" s="156" t="s">
        <v>558</v>
      </c>
      <c r="J5289" s="93" t="s">
        <v>13963</v>
      </c>
      <c r="K5289" s="153"/>
      <c r="L5289" s="153"/>
      <c r="M5289" s="153"/>
      <c r="N5289" s="153"/>
      <c r="O5289" s="153"/>
      <c r="P5289" s="153"/>
      <c r="Q5289" s="153"/>
      <c r="R5289" s="153"/>
      <c r="S5289" s="153"/>
    </row>
    <row r="5290" spans="1:19" ht="75">
      <c r="A5290" s="277" t="s">
        <v>25424</v>
      </c>
      <c r="B5290" s="253" t="s">
        <v>400</v>
      </c>
      <c r="C5290" s="93" t="s">
        <v>13964</v>
      </c>
      <c r="D5290" s="93" t="s">
        <v>2212</v>
      </c>
      <c r="E5290" s="148">
        <f ca="1">IFERROR(__xludf.DUMMYFUNCTION(" VLOOKUP(A5374, IMPORTRANGE(""https://docs.google.com/spreadsheets/d/1fj_Bhi2XPL3siwIh4sx4VRLAe31yD50oKdj5UlRYW0c/"", ""Сводка!A:AA""), 5, FALSE)"),212)</f>
        <v>212</v>
      </c>
      <c r="F5290" s="148" t="s">
        <v>466</v>
      </c>
      <c r="G5290" s="147">
        <f ca="1">IFERROR(__xludf.DUMMYFUNCTION(" VLOOKUP(A5374, IMPORTRANGE(""https://docs.google.com/spreadsheets/d/1QNLbnkR_AongFt22vMfNzfpjZ0CjpI8QI-w0wBnYA1w/"", ""Инфа!A:AA""), 6, FALSE)"),2024)</f>
        <v>2024</v>
      </c>
      <c r="H5290" s="150">
        <v>17700</v>
      </c>
      <c r="I5290" s="151" t="s">
        <v>2212</v>
      </c>
      <c r="J5290" s="99" t="s">
        <v>13965</v>
      </c>
      <c r="K5290" s="153"/>
      <c r="L5290" s="153"/>
      <c r="M5290" s="153"/>
      <c r="N5290" s="153"/>
      <c r="O5290" s="153"/>
      <c r="P5290" s="153"/>
      <c r="Q5290" s="153"/>
      <c r="R5290" s="153"/>
      <c r="S5290" s="153"/>
    </row>
    <row r="5291" spans="1:19" ht="75">
      <c r="A5291" s="277" t="s">
        <v>25424</v>
      </c>
      <c r="B5291" s="253" t="s">
        <v>400</v>
      </c>
      <c r="C5291" s="93" t="s">
        <v>13966</v>
      </c>
      <c r="D5291" s="93" t="s">
        <v>13967</v>
      </c>
      <c r="E5291" s="148">
        <f ca="1">IFERROR(__xludf.DUMMYFUNCTION(" VLOOKUP(A5375, IMPORTRANGE(""https://docs.google.com/spreadsheets/d/1fj_Bhi2XPL3siwIh4sx4VRLAe31yD50oKdj5UlRYW0c/"", ""Сводка!A:AA""), 5, FALSE)"),76)</f>
        <v>76</v>
      </c>
      <c r="F5291" s="148" t="s">
        <v>415</v>
      </c>
      <c r="G5291" s="147">
        <f ca="1">IFERROR(__xludf.DUMMYFUNCTION(" VLOOKUP(A5375, IMPORTRANGE(""https://docs.google.com/spreadsheets/d/1QNLbnkR_AongFt22vMfNzfpjZ0CjpI8QI-w0wBnYA1w/"", ""Инфа!A:AA""), 6, FALSE)"),2024)</f>
        <v>2024</v>
      </c>
      <c r="H5291" s="150">
        <v>7300</v>
      </c>
      <c r="I5291" s="156" t="s">
        <v>210</v>
      </c>
      <c r="J5291" s="93"/>
      <c r="K5291" s="153"/>
      <c r="L5291" s="153"/>
      <c r="M5291" s="153"/>
      <c r="N5291" s="153"/>
      <c r="O5291" s="153"/>
      <c r="P5291" s="153"/>
      <c r="Q5291" s="153"/>
      <c r="R5291" s="153"/>
      <c r="S5291" s="153"/>
    </row>
    <row r="5292" spans="1:19" ht="75">
      <c r="A5292" s="277" t="s">
        <v>25424</v>
      </c>
      <c r="B5292" s="253" t="s">
        <v>400</v>
      </c>
      <c r="C5292" s="93" t="s">
        <v>13966</v>
      </c>
      <c r="D5292" s="93" t="s">
        <v>13968</v>
      </c>
      <c r="E5292" s="148">
        <f ca="1">IFERROR(__xludf.DUMMYFUNCTION(" VLOOKUP(A5376, IMPORTRANGE(""https://docs.google.com/spreadsheets/d/1fj_Bhi2XPL3siwIh4sx4VRLAe31yD50oKdj5UlRYW0c/"", ""Сводка!A:AA""), 5, FALSE)"),186)</f>
        <v>186</v>
      </c>
      <c r="F5292" s="148" t="s">
        <v>415</v>
      </c>
      <c r="G5292" s="147">
        <f ca="1">IFERROR(__xludf.DUMMYFUNCTION(" VLOOKUP(A5376, IMPORTRANGE(""https://docs.google.com/spreadsheets/d/1QNLbnkR_AongFt22vMfNzfpjZ0CjpI8QI-w0wBnYA1w/"", ""Инфа!A:AA""), 6, FALSE)"),2024)</f>
        <v>2024</v>
      </c>
      <c r="H5292" s="150">
        <v>10600</v>
      </c>
      <c r="I5292" s="156" t="s">
        <v>210</v>
      </c>
      <c r="J5292" s="93"/>
      <c r="K5292" s="153"/>
      <c r="L5292" s="153"/>
      <c r="M5292" s="153"/>
      <c r="N5292" s="153"/>
      <c r="O5292" s="153"/>
      <c r="P5292" s="153"/>
      <c r="Q5292" s="153"/>
      <c r="R5292" s="153"/>
      <c r="S5292" s="153"/>
    </row>
    <row r="5293" spans="1:19" ht="56.25">
      <c r="A5293" s="277" t="s">
        <v>25424</v>
      </c>
      <c r="B5293" s="253" t="s">
        <v>400</v>
      </c>
      <c r="C5293" s="93" t="s">
        <v>13966</v>
      </c>
      <c r="D5293" s="93" t="s">
        <v>13969</v>
      </c>
      <c r="E5293" s="148">
        <f ca="1">IFERROR(__xludf.DUMMYFUNCTION(" VLOOKUP(A5377, IMPORTRANGE(""https://docs.google.com/spreadsheets/d/1fj_Bhi2XPL3siwIh4sx4VRLAe31yD50oKdj5UlRYW0c/"", ""Сводка!A:AA""), 5, FALSE)"),116)</f>
        <v>116</v>
      </c>
      <c r="F5293" s="148" t="s">
        <v>415</v>
      </c>
      <c r="G5293" s="147">
        <f ca="1">IFERROR(__xludf.DUMMYFUNCTION(" VLOOKUP(A5377, IMPORTRANGE(""https://docs.google.com/spreadsheets/d/1QNLbnkR_AongFt22vMfNzfpjZ0CjpI8QI-w0wBnYA1w/"", ""Инфа!A:AA""), 6, FALSE)"),2024)</f>
        <v>2024</v>
      </c>
      <c r="H5293" s="150">
        <v>8500</v>
      </c>
      <c r="I5293" s="156" t="s">
        <v>210</v>
      </c>
      <c r="J5293" s="93"/>
      <c r="K5293" s="153"/>
      <c r="L5293" s="153"/>
      <c r="M5293" s="153"/>
      <c r="N5293" s="153"/>
      <c r="O5293" s="153"/>
      <c r="P5293" s="153"/>
      <c r="Q5293" s="153"/>
      <c r="R5293" s="153"/>
      <c r="S5293" s="153"/>
    </row>
    <row r="5294" spans="1:19" ht="37.5">
      <c r="A5294" s="277" t="s">
        <v>25424</v>
      </c>
      <c r="B5294" s="253" t="s">
        <v>153</v>
      </c>
      <c r="C5294" s="93" t="s">
        <v>13970</v>
      </c>
      <c r="D5294" s="93" t="s">
        <v>13971</v>
      </c>
      <c r="E5294" s="148">
        <f ca="1">IFERROR(__xludf.DUMMYFUNCTION(" VLOOKUP(A5378, IMPORTRANGE(""https://docs.google.com/spreadsheets/d/1fj_Bhi2XPL3siwIh4sx4VRLAe31yD50oKdj5UlRYW0c/"", ""Сводка!A:AA""), 5, FALSE)"),128)</f>
        <v>128</v>
      </c>
      <c r="F5294" s="148" t="s">
        <v>50</v>
      </c>
      <c r="G5294" s="147">
        <f ca="1">IFERROR(__xludf.DUMMYFUNCTION(" VLOOKUP(A5378, IMPORTRANGE(""https://docs.google.com/spreadsheets/d/1QNLbnkR_AongFt22vMfNzfpjZ0CjpI8QI-w0wBnYA1w/"", ""Инфа!A:AA""), 6, FALSE)"),2024)</f>
        <v>2024</v>
      </c>
      <c r="H5294" s="150">
        <v>12700</v>
      </c>
      <c r="I5294" s="151" t="s">
        <v>282</v>
      </c>
      <c r="J5294" s="93"/>
      <c r="K5294" s="153"/>
      <c r="L5294" s="153"/>
      <c r="M5294" s="153"/>
      <c r="N5294" s="153"/>
      <c r="O5294" s="153"/>
      <c r="P5294" s="153"/>
      <c r="Q5294" s="153"/>
      <c r="R5294" s="153"/>
      <c r="S5294" s="153"/>
    </row>
    <row r="5295" spans="1:19" ht="37.5">
      <c r="A5295" s="277" t="s">
        <v>25424</v>
      </c>
      <c r="B5295" s="253" t="s">
        <v>153</v>
      </c>
      <c r="C5295" s="93" t="s">
        <v>13970</v>
      </c>
      <c r="D5295" s="93" t="s">
        <v>13972</v>
      </c>
      <c r="E5295" s="148">
        <f ca="1">IFERROR(__xludf.DUMMYFUNCTION(" VLOOKUP(A5379, IMPORTRANGE(""https://docs.google.com/spreadsheets/d/1fj_Bhi2XPL3siwIh4sx4VRLAe31yD50oKdj5UlRYW0c/"", ""Сводка!A:AA""), 5, FALSE)"),140)</f>
        <v>140</v>
      </c>
      <c r="F5295" s="148" t="s">
        <v>50</v>
      </c>
      <c r="G5295" s="147">
        <f ca="1">IFERROR(__xludf.DUMMYFUNCTION(" VLOOKUP(A5379, IMPORTRANGE(""https://docs.google.com/spreadsheets/d/1QNLbnkR_AongFt22vMfNzfpjZ0CjpI8QI-w0wBnYA1w/"", ""Инфа!A:AA""), 6, FALSE)"),2024)</f>
        <v>2024</v>
      </c>
      <c r="H5295" s="150">
        <v>13400</v>
      </c>
      <c r="I5295" s="151" t="s">
        <v>282</v>
      </c>
      <c r="J5295" s="93"/>
      <c r="K5295" s="153"/>
      <c r="L5295" s="153"/>
      <c r="M5295" s="153"/>
      <c r="N5295" s="153"/>
      <c r="O5295" s="153"/>
      <c r="P5295" s="153"/>
      <c r="Q5295" s="153"/>
      <c r="R5295" s="153"/>
      <c r="S5295" s="153"/>
    </row>
    <row r="5296" spans="1:19" ht="168.75">
      <c r="A5296" s="277" t="s">
        <v>25424</v>
      </c>
      <c r="B5296" s="253" t="s">
        <v>400</v>
      </c>
      <c r="C5296" s="93" t="s">
        <v>13973</v>
      </c>
      <c r="D5296" s="93" t="s">
        <v>13974</v>
      </c>
      <c r="E5296" s="148">
        <f ca="1">IFERROR(__xludf.DUMMYFUNCTION(" VLOOKUP(A5380, IMPORTRANGE(""https://docs.google.com/spreadsheets/d/1fj_Bhi2XPL3siwIh4sx4VRLAe31yD50oKdj5UlRYW0c/"", ""Сводка!A:AA""), 5, FALSE)"),200)</f>
        <v>200</v>
      </c>
      <c r="F5296" s="148" t="s">
        <v>466</v>
      </c>
      <c r="G5296" s="147">
        <f ca="1">IFERROR(__xludf.DUMMYFUNCTION(" VLOOKUP(A5380, IMPORTRANGE(""https://docs.google.com/spreadsheets/d/1QNLbnkR_AongFt22vMfNzfpjZ0CjpI8QI-w0wBnYA1w/"", ""Инфа!A:AA""), 6, FALSE)"),2024)</f>
        <v>2024</v>
      </c>
      <c r="H5296" s="150">
        <v>17000</v>
      </c>
      <c r="I5296" s="151" t="s">
        <v>3111</v>
      </c>
      <c r="J5296" s="93" t="s">
        <v>13975</v>
      </c>
      <c r="K5296" s="153"/>
      <c r="L5296" s="153"/>
      <c r="M5296" s="153"/>
      <c r="N5296" s="153"/>
      <c r="O5296" s="153"/>
      <c r="P5296" s="153"/>
      <c r="Q5296" s="153"/>
      <c r="R5296" s="153"/>
      <c r="S5296" s="153"/>
    </row>
    <row r="5297" spans="1:19" ht="123" customHeight="1">
      <c r="A5297" s="277" t="s">
        <v>25424</v>
      </c>
      <c r="B5297" s="253" t="s">
        <v>153</v>
      </c>
      <c r="C5297" s="93" t="s">
        <v>13973</v>
      </c>
      <c r="D5297" s="93" t="s">
        <v>13976</v>
      </c>
      <c r="E5297" s="148">
        <f ca="1">IFERROR(__xludf.DUMMYFUNCTION(" VLOOKUP(A5381, IMPORTRANGE(""https://docs.google.com/spreadsheets/d/1fj_Bhi2XPL3siwIh4sx4VRLAe31yD50oKdj5UlRYW0c/"", ""Сводка!A:AA""), 5, FALSE)"),164)</f>
        <v>164</v>
      </c>
      <c r="F5297" s="148" t="s">
        <v>50</v>
      </c>
      <c r="G5297" s="147">
        <f ca="1">IFERROR(__xludf.DUMMYFUNCTION(" VLOOKUP(A5381, IMPORTRANGE(""https://docs.google.com/spreadsheets/d/1QNLbnkR_AongFt22vMfNzfpjZ0CjpI8QI-w0wBnYA1w/"", ""Инфа!A:AA""), 6, FALSE)"),2024)</f>
        <v>2024</v>
      </c>
      <c r="H5297" s="150">
        <v>9900</v>
      </c>
      <c r="I5297" s="151" t="s">
        <v>3111</v>
      </c>
      <c r="J5297" s="93" t="s">
        <v>13977</v>
      </c>
      <c r="K5297" s="153"/>
      <c r="L5297" s="153"/>
      <c r="M5297" s="153"/>
      <c r="N5297" s="153"/>
      <c r="O5297" s="153"/>
      <c r="P5297" s="153"/>
      <c r="Q5297" s="153"/>
      <c r="R5297" s="153"/>
      <c r="S5297" s="153"/>
    </row>
    <row r="5298" spans="1:19" ht="37.5">
      <c r="A5298" s="277" t="s">
        <v>25424</v>
      </c>
      <c r="B5298" s="253" t="s">
        <v>400</v>
      </c>
      <c r="C5298" s="93" t="s">
        <v>13978</v>
      </c>
      <c r="D5298" s="93" t="s">
        <v>13979</v>
      </c>
      <c r="E5298" s="148">
        <f ca="1">IFERROR(__xludf.DUMMYFUNCTION(" VLOOKUP(A5382, IMPORTRANGE(""https://docs.google.com/spreadsheets/d/1fj_Bhi2XPL3siwIh4sx4VRLAe31yD50oKdj5UlRYW0c/"", ""Сводка!A:AA""), 5, FALSE)"),140)</f>
        <v>140</v>
      </c>
      <c r="F5298" s="148" t="s">
        <v>415</v>
      </c>
      <c r="G5298" s="147">
        <f ca="1">IFERROR(__xludf.DUMMYFUNCTION(" VLOOKUP(A5382, IMPORTRANGE(""https://docs.google.com/spreadsheets/d/1QNLbnkR_AongFt22vMfNzfpjZ0CjpI8QI-w0wBnYA1w/"", ""Инфа!A:AA""), 6, FALSE)"),2024)</f>
        <v>2024</v>
      </c>
      <c r="H5298" s="150">
        <v>13400</v>
      </c>
      <c r="I5298" s="151" t="s">
        <v>282</v>
      </c>
      <c r="J5298" s="93"/>
      <c r="K5298" s="153"/>
      <c r="L5298" s="153"/>
      <c r="M5298" s="153"/>
      <c r="N5298" s="153"/>
      <c r="O5298" s="153"/>
      <c r="P5298" s="153"/>
      <c r="Q5298" s="153"/>
      <c r="R5298" s="153"/>
      <c r="S5298" s="153"/>
    </row>
    <row r="5299" spans="1:19" ht="187.5">
      <c r="A5299" s="277" t="s">
        <v>25424</v>
      </c>
      <c r="B5299" s="253" t="s">
        <v>153</v>
      </c>
      <c r="C5299" s="93" t="s">
        <v>13980</v>
      </c>
      <c r="D5299" s="93" t="s">
        <v>13981</v>
      </c>
      <c r="E5299" s="148">
        <f ca="1">IFERROR(__xludf.DUMMYFUNCTION(" VLOOKUP(A5383, IMPORTRANGE(""https://docs.google.com/spreadsheets/d/1fj_Bhi2XPL3siwIh4sx4VRLAe31yD50oKdj5UlRYW0c/"", ""Сводка!A:AA""), 5, FALSE)"),96)</f>
        <v>96</v>
      </c>
      <c r="F5299" s="148" t="s">
        <v>50</v>
      </c>
      <c r="G5299" s="147">
        <f ca="1">IFERROR(__xludf.DUMMYFUNCTION(" VLOOKUP(A5383, IMPORTRANGE(""https://docs.google.com/spreadsheets/d/1QNLbnkR_AongFt22vMfNzfpjZ0CjpI8QI-w0wBnYA1w/"", ""Инфа!A:AA""), 6, FALSE)"),2024)</f>
        <v>2024</v>
      </c>
      <c r="H5299" s="150">
        <v>10800</v>
      </c>
      <c r="I5299" s="151" t="s">
        <v>161</v>
      </c>
      <c r="J5299" s="93" t="s">
        <v>13982</v>
      </c>
      <c r="K5299" s="153"/>
      <c r="L5299" s="153"/>
      <c r="M5299" s="153"/>
      <c r="N5299" s="153"/>
      <c r="O5299" s="153"/>
      <c r="P5299" s="153"/>
      <c r="Q5299" s="153"/>
      <c r="R5299" s="153"/>
      <c r="S5299" s="153"/>
    </row>
    <row r="5300" spans="1:19" ht="168.75">
      <c r="A5300" s="277" t="s">
        <v>25424</v>
      </c>
      <c r="B5300" s="253" t="s">
        <v>400</v>
      </c>
      <c r="C5300" s="93" t="s">
        <v>13983</v>
      </c>
      <c r="D5300" s="93" t="s">
        <v>13984</v>
      </c>
      <c r="E5300" s="148">
        <f ca="1">IFERROR(__xludf.DUMMYFUNCTION(" VLOOKUP(A5384, IMPORTRANGE(""https://docs.google.com/spreadsheets/d/1fj_Bhi2XPL3siwIh4sx4VRLAe31yD50oKdj5UlRYW0c/"", ""Сводка!A:AA""), 5, FALSE)"),316)</f>
        <v>316</v>
      </c>
      <c r="F5300" s="148" t="s">
        <v>26</v>
      </c>
      <c r="G5300" s="147">
        <f ca="1">IFERROR(__xludf.DUMMYFUNCTION(" VLOOKUP(A5384, IMPORTRANGE(""https://docs.google.com/spreadsheets/d/1QNLbnkR_AongFt22vMfNzfpjZ0CjpI8QI-w0wBnYA1w/"", ""Инфа!A:AA""), 6, FALSE)"),2024)</f>
        <v>2024</v>
      </c>
      <c r="H5300" s="150">
        <v>24000</v>
      </c>
      <c r="I5300" s="151" t="s">
        <v>13985</v>
      </c>
      <c r="J5300" s="93" t="s">
        <v>13986</v>
      </c>
      <c r="K5300" s="153"/>
      <c r="L5300" s="153"/>
      <c r="M5300" s="153"/>
      <c r="N5300" s="153"/>
      <c r="O5300" s="153"/>
      <c r="P5300" s="153"/>
      <c r="Q5300" s="153"/>
      <c r="R5300" s="153"/>
      <c r="S5300" s="153"/>
    </row>
    <row r="5301" spans="1:19" ht="187.5">
      <c r="A5301" s="277" t="s">
        <v>25424</v>
      </c>
      <c r="B5301" s="253" t="s">
        <v>153</v>
      </c>
      <c r="C5301" s="93" t="s">
        <v>13987</v>
      </c>
      <c r="D5301" s="93" t="s">
        <v>13988</v>
      </c>
      <c r="E5301" s="148">
        <f ca="1">IFERROR(__xludf.DUMMYFUNCTION(" VLOOKUP(A5385, IMPORTRANGE(""https://docs.google.com/spreadsheets/d/1fj_Bhi2XPL3siwIh4sx4VRLAe31yD50oKdj5UlRYW0c/"", ""Сводка!A:AA""), 5, FALSE)"),196)</f>
        <v>196</v>
      </c>
      <c r="F5301" s="148" t="s">
        <v>50</v>
      </c>
      <c r="G5301" s="147">
        <f ca="1">IFERROR(__xludf.DUMMYFUNCTION(" VLOOKUP(A5385, IMPORTRANGE(""https://docs.google.com/spreadsheets/d/1QNLbnkR_AongFt22vMfNzfpjZ0CjpI8QI-w0wBnYA1w/"", ""Инфа!A:AA""), 6, FALSE)"),2024)</f>
        <v>2024</v>
      </c>
      <c r="H5301" s="150">
        <v>10900</v>
      </c>
      <c r="I5301" s="151" t="s">
        <v>958</v>
      </c>
      <c r="J5301" s="93" t="s">
        <v>13989</v>
      </c>
      <c r="K5301" s="153"/>
      <c r="L5301" s="153"/>
      <c r="M5301" s="153"/>
      <c r="N5301" s="153"/>
      <c r="O5301" s="153"/>
      <c r="P5301" s="153"/>
      <c r="Q5301" s="153"/>
      <c r="R5301" s="153"/>
      <c r="S5301" s="153"/>
    </row>
    <row r="5302" spans="1:19" ht="93.75">
      <c r="A5302" s="277" t="s">
        <v>25424</v>
      </c>
      <c r="B5302" s="253" t="s">
        <v>153</v>
      </c>
      <c r="C5302" s="93" t="s">
        <v>13990</v>
      </c>
      <c r="D5302" s="93" t="s">
        <v>13991</v>
      </c>
      <c r="E5302" s="148">
        <f ca="1">IFERROR(__xludf.DUMMYFUNCTION(" VLOOKUP(A5386, IMPORTRANGE(""https://docs.google.com/spreadsheets/d/1fj_Bhi2XPL3siwIh4sx4VRLAe31yD50oKdj5UlRYW0c/"", ""Сводка!A:AA""), 5, FALSE)"),132)</f>
        <v>132</v>
      </c>
      <c r="F5302" s="148" t="s">
        <v>7715</v>
      </c>
      <c r="G5302" s="147">
        <f ca="1">IFERROR(__xludf.DUMMYFUNCTION(" VLOOKUP(A5386, IMPORTRANGE(""https://docs.google.com/spreadsheets/d/1QNLbnkR_AongFt22vMfNzfpjZ0CjpI8QI-w0wBnYA1w/"", ""Инфа!A:AA""), 6, FALSE)"),2024)</f>
        <v>2024</v>
      </c>
      <c r="H5302" s="150">
        <v>9000</v>
      </c>
      <c r="I5302" s="151" t="s">
        <v>2064</v>
      </c>
      <c r="J5302" s="93" t="s">
        <v>13992</v>
      </c>
      <c r="K5302" s="153"/>
      <c r="L5302" s="153"/>
      <c r="M5302" s="153"/>
      <c r="N5302" s="153"/>
      <c r="O5302" s="153"/>
      <c r="P5302" s="153"/>
      <c r="Q5302" s="153"/>
      <c r="R5302" s="153"/>
      <c r="S5302" s="153"/>
    </row>
    <row r="5303" spans="1:19" ht="112.5">
      <c r="A5303" s="277" t="s">
        <v>25424</v>
      </c>
      <c r="B5303" s="253" t="s">
        <v>153</v>
      </c>
      <c r="C5303" s="93" t="s">
        <v>13993</v>
      </c>
      <c r="D5303" s="93" t="s">
        <v>13994</v>
      </c>
      <c r="E5303" s="148">
        <f ca="1">IFERROR(__xludf.DUMMYFUNCTION(" VLOOKUP(A5387, IMPORTRANGE(""https://docs.google.com/spreadsheets/d/1fj_Bhi2XPL3siwIh4sx4VRLAe31yD50oKdj5UlRYW0c/"", ""Сводка!A:AA""), 5, FALSE)"),144)</f>
        <v>144</v>
      </c>
      <c r="F5303" s="148" t="s">
        <v>7715</v>
      </c>
      <c r="G5303" s="147">
        <f ca="1">IFERROR(__xludf.DUMMYFUNCTION(" VLOOKUP(A5387, IMPORTRANGE(""https://docs.google.com/spreadsheets/d/1QNLbnkR_AongFt22vMfNzfpjZ0CjpI8QI-w0wBnYA1w/"", ""Инфа!A:AA""), 6, FALSE)"),2024)</f>
        <v>2024</v>
      </c>
      <c r="H5303" s="150">
        <v>9300</v>
      </c>
      <c r="I5303" s="151" t="s">
        <v>2064</v>
      </c>
      <c r="J5303" s="93" t="s">
        <v>13995</v>
      </c>
      <c r="K5303" s="153"/>
      <c r="L5303" s="153"/>
      <c r="M5303" s="153"/>
      <c r="N5303" s="153"/>
      <c r="O5303" s="153"/>
      <c r="P5303" s="153"/>
      <c r="Q5303" s="153"/>
      <c r="R5303" s="153"/>
      <c r="S5303" s="153"/>
    </row>
    <row r="5304" spans="1:19" ht="93.75">
      <c r="A5304" s="277" t="s">
        <v>25424</v>
      </c>
      <c r="B5304" s="253" t="s">
        <v>400</v>
      </c>
      <c r="C5304" s="93" t="s">
        <v>13996</v>
      </c>
      <c r="D5304" s="93" t="s">
        <v>13997</v>
      </c>
      <c r="E5304" s="148">
        <f ca="1">IFERROR(__xludf.DUMMYFUNCTION(" VLOOKUP(A5388, IMPORTRANGE(""https://docs.google.com/spreadsheets/d/1fj_Bhi2XPL3siwIh4sx4VRLAe31yD50oKdj5UlRYW0c/"", ""Сводка!A:AA""), 5, FALSE)"),176)</f>
        <v>176</v>
      </c>
      <c r="F5304" s="148" t="s">
        <v>415</v>
      </c>
      <c r="G5304" s="147">
        <f ca="1">IFERROR(__xludf.DUMMYFUNCTION(" VLOOKUP(A5388, IMPORTRANGE(""https://docs.google.com/spreadsheets/d/1QNLbnkR_AongFt22vMfNzfpjZ0CjpI8QI-w0wBnYA1w/"", ""Инфа!A:AA""), 6, FALSE)"),2024)</f>
        <v>2024</v>
      </c>
      <c r="H5304" s="150">
        <v>10300</v>
      </c>
      <c r="I5304" s="156" t="s">
        <v>489</v>
      </c>
      <c r="J5304" s="93" t="s">
        <v>13998</v>
      </c>
      <c r="K5304" s="153"/>
      <c r="L5304" s="153"/>
      <c r="M5304" s="153"/>
      <c r="N5304" s="153"/>
      <c r="O5304" s="153"/>
      <c r="P5304" s="153"/>
      <c r="Q5304" s="153"/>
      <c r="R5304" s="153"/>
      <c r="S5304" s="153"/>
    </row>
    <row r="5305" spans="1:19" ht="37.5">
      <c r="A5305" s="277" t="s">
        <v>25424</v>
      </c>
      <c r="B5305" s="253" t="s">
        <v>400</v>
      </c>
      <c r="C5305" s="93" t="s">
        <v>13996</v>
      </c>
      <c r="D5305" s="93" t="s">
        <v>13999</v>
      </c>
      <c r="E5305" s="148">
        <f ca="1">IFERROR(__xludf.DUMMYFUNCTION(" VLOOKUP(A5389, IMPORTRANGE(""https://docs.google.com/spreadsheets/d/1fj_Bhi2XPL3siwIh4sx4VRLAe31yD50oKdj5UlRYW0c/"", ""Сводка!A:AA""), 5, FALSE)"),186)</f>
        <v>186</v>
      </c>
      <c r="F5305" s="148" t="s">
        <v>415</v>
      </c>
      <c r="G5305" s="147">
        <f ca="1">IFERROR(__xludf.DUMMYFUNCTION(" VLOOKUP(A5389, IMPORTRANGE(""https://docs.google.com/spreadsheets/d/1QNLbnkR_AongFt22vMfNzfpjZ0CjpI8QI-w0wBnYA1w/"", ""Инфа!A:AA""), 6, FALSE)"),2024)</f>
        <v>2024</v>
      </c>
      <c r="H5305" s="150">
        <v>10600</v>
      </c>
      <c r="I5305" s="156" t="s">
        <v>489</v>
      </c>
      <c r="J5305" s="93"/>
      <c r="K5305" s="153"/>
      <c r="L5305" s="153"/>
      <c r="M5305" s="153"/>
      <c r="N5305" s="153"/>
      <c r="O5305" s="153"/>
      <c r="P5305" s="153"/>
      <c r="Q5305" s="153"/>
      <c r="R5305" s="153"/>
      <c r="S5305" s="153"/>
    </row>
    <row r="5306" spans="1:19" ht="262.5">
      <c r="A5306" s="277" t="s">
        <v>25424</v>
      </c>
      <c r="B5306" s="253" t="s">
        <v>153</v>
      </c>
      <c r="C5306" s="93" t="s">
        <v>14000</v>
      </c>
      <c r="D5306" s="93" t="s">
        <v>14001</v>
      </c>
      <c r="E5306" s="148">
        <f ca="1">IFERROR(__xludf.DUMMYFUNCTION(" VLOOKUP(A5390, IMPORTRANGE(""https://docs.google.com/spreadsheets/d/1fj_Bhi2XPL3siwIh4sx4VRLAe31yD50oKdj5UlRYW0c/"", ""Сводка!A:AA""), 5, FALSE)"),212)</f>
        <v>212</v>
      </c>
      <c r="F5306" s="148" t="s">
        <v>50</v>
      </c>
      <c r="G5306" s="147">
        <f ca="1">IFERROR(__xludf.DUMMYFUNCTION(" VLOOKUP(A5390, IMPORTRANGE(""https://docs.google.com/spreadsheets/d/1QNLbnkR_AongFt22vMfNzfpjZ0CjpI8QI-w0wBnYA1w/"", ""Инфа!A:AA""), 6, FALSE)"),2024)</f>
        <v>2024</v>
      </c>
      <c r="H5306" s="150">
        <v>17700</v>
      </c>
      <c r="I5306" s="156" t="s">
        <v>534</v>
      </c>
      <c r="J5306" s="93" t="s">
        <v>14002</v>
      </c>
      <c r="K5306" s="153"/>
      <c r="L5306" s="153"/>
      <c r="M5306" s="153"/>
      <c r="N5306" s="153"/>
      <c r="O5306" s="153"/>
      <c r="P5306" s="153"/>
      <c r="Q5306" s="153"/>
      <c r="R5306" s="153"/>
      <c r="S5306" s="153"/>
    </row>
    <row r="5307" spans="1:19" ht="131.25">
      <c r="A5307" s="277" t="s">
        <v>25424</v>
      </c>
      <c r="B5307" s="253" t="s">
        <v>153</v>
      </c>
      <c r="C5307" s="93" t="s">
        <v>14000</v>
      </c>
      <c r="D5307" s="93" t="s">
        <v>14003</v>
      </c>
      <c r="E5307" s="148" t="e">
        <f>#REF!</f>
        <v>#REF!</v>
      </c>
      <c r="F5307" s="148" t="s">
        <v>108</v>
      </c>
      <c r="G5307" s="147">
        <f ca="1">IFERROR(__xludf.DUMMYFUNCTION(" VLOOKUP(A5391, IMPORTRANGE(""https://docs.google.com/spreadsheets/d/1QNLbnkR_AongFt22vMfNzfpjZ0CjpI8QI-w0wBnYA1w/"", ""Инфа!A:AA""), 6, FALSE)"),2024)</f>
        <v>2024</v>
      </c>
      <c r="H5307" s="150">
        <v>10900</v>
      </c>
      <c r="I5307" s="151" t="s">
        <v>246</v>
      </c>
      <c r="J5307" s="93" t="s">
        <v>14004</v>
      </c>
      <c r="K5307" s="153"/>
      <c r="L5307" s="153"/>
      <c r="M5307" s="153"/>
      <c r="N5307" s="153"/>
      <c r="O5307" s="153"/>
      <c r="P5307" s="153"/>
      <c r="Q5307" s="153"/>
      <c r="R5307" s="153"/>
      <c r="S5307" s="153"/>
    </row>
    <row r="5308" spans="1:19" ht="150">
      <c r="A5308" s="277" t="s">
        <v>25424</v>
      </c>
      <c r="B5308" s="253" t="s">
        <v>400</v>
      </c>
      <c r="C5308" s="93" t="s">
        <v>14005</v>
      </c>
      <c r="D5308" s="93" t="s">
        <v>14006</v>
      </c>
      <c r="E5308" s="148">
        <f ca="1">IFERROR(__xludf.DUMMYFUNCTION(" VLOOKUP(A5392, IMPORTRANGE(""https://docs.google.com/spreadsheets/d/1fj_Bhi2XPL3siwIh4sx4VRLAe31yD50oKdj5UlRYW0c/"", ""Сводка!A:AA""), 5, FALSE)"),220)</f>
        <v>220</v>
      </c>
      <c r="F5308" s="148" t="s">
        <v>403</v>
      </c>
      <c r="G5308" s="147">
        <f ca="1">IFERROR(__xludf.DUMMYFUNCTION(" VLOOKUP(A5392, IMPORTRANGE(""https://docs.google.com/spreadsheets/d/1QNLbnkR_AongFt22vMfNzfpjZ0CjpI8QI-w0wBnYA1w/"", ""Инфа!A:AA""), 6, FALSE)"),2024)</f>
        <v>2024</v>
      </c>
      <c r="H5308" s="150">
        <v>18200</v>
      </c>
      <c r="I5308" s="151" t="s">
        <v>1768</v>
      </c>
      <c r="J5308" s="93" t="s">
        <v>14007</v>
      </c>
      <c r="K5308" s="153"/>
      <c r="L5308" s="153"/>
      <c r="M5308" s="153"/>
      <c r="N5308" s="153"/>
      <c r="O5308" s="153"/>
      <c r="P5308" s="153"/>
      <c r="Q5308" s="153"/>
      <c r="R5308" s="153"/>
      <c r="S5308" s="153"/>
    </row>
    <row r="5309" spans="1:19" ht="187.5">
      <c r="A5309" s="277" t="s">
        <v>25424</v>
      </c>
      <c r="B5309" s="253" t="s">
        <v>400</v>
      </c>
      <c r="C5309" s="93" t="s">
        <v>14008</v>
      </c>
      <c r="D5309" s="93" t="s">
        <v>14009</v>
      </c>
      <c r="E5309" s="148">
        <f ca="1">IFERROR(__xludf.DUMMYFUNCTION(" VLOOKUP(A5393, IMPORTRANGE(""https://docs.google.com/spreadsheets/d/1fj_Bhi2XPL3siwIh4sx4VRLAe31yD50oKdj5UlRYW0c/"", ""Сводка!A:AA""), 5, FALSE)"),132)</f>
        <v>132</v>
      </c>
      <c r="F5309" s="148" t="s">
        <v>1411</v>
      </c>
      <c r="G5309" s="147">
        <f ca="1">IFERROR(__xludf.DUMMYFUNCTION(" VLOOKUP(A5393, IMPORTRANGE(""https://docs.google.com/spreadsheets/d/1QNLbnkR_AongFt22vMfNzfpjZ0CjpI8QI-w0wBnYA1w/"", ""Инфа!A:AA""), 6, FALSE)"),2024)</f>
        <v>2024</v>
      </c>
      <c r="H5309" s="150">
        <v>9000</v>
      </c>
      <c r="I5309" s="151" t="s">
        <v>1768</v>
      </c>
      <c r="J5309" s="93" t="s">
        <v>14010</v>
      </c>
      <c r="K5309" s="153"/>
      <c r="L5309" s="153"/>
      <c r="M5309" s="153"/>
      <c r="N5309" s="153"/>
      <c r="O5309" s="153"/>
      <c r="P5309" s="153"/>
      <c r="Q5309" s="153"/>
      <c r="R5309" s="153"/>
      <c r="S5309" s="153"/>
    </row>
    <row r="5310" spans="1:19" ht="131.25">
      <c r="A5310" s="277" t="s">
        <v>25424</v>
      </c>
      <c r="B5310" s="253" t="s">
        <v>400</v>
      </c>
      <c r="C5310" s="93" t="s">
        <v>14011</v>
      </c>
      <c r="D5310" s="93" t="s">
        <v>14012</v>
      </c>
      <c r="E5310" s="148">
        <f ca="1">IFERROR(__xludf.DUMMYFUNCTION(" VLOOKUP(A5394, IMPORTRANGE(""https://docs.google.com/spreadsheets/d/1fj_Bhi2XPL3siwIh4sx4VRLAe31yD50oKdj5UlRYW0c/"", ""Сводка!A:AA""), 5, FALSE)"),176)</f>
        <v>176</v>
      </c>
      <c r="F5310" s="148" t="s">
        <v>403</v>
      </c>
      <c r="G5310" s="147">
        <f ca="1">IFERROR(__xludf.DUMMYFUNCTION(" VLOOKUP(A5394, IMPORTRANGE(""https://docs.google.com/spreadsheets/d/1QNLbnkR_AongFt22vMfNzfpjZ0CjpI8QI-w0wBnYA1w/"", ""Инфа!A:AA""), 6, FALSE)"),2024)</f>
        <v>2024</v>
      </c>
      <c r="H5310" s="150">
        <v>10300</v>
      </c>
      <c r="I5310" s="151" t="s">
        <v>1768</v>
      </c>
      <c r="J5310" s="93" t="s">
        <v>14013</v>
      </c>
      <c r="K5310" s="153"/>
      <c r="L5310" s="153"/>
      <c r="M5310" s="153"/>
      <c r="N5310" s="153"/>
      <c r="O5310" s="153"/>
      <c r="P5310" s="153"/>
      <c r="Q5310" s="153"/>
      <c r="R5310" s="153"/>
      <c r="S5310" s="153"/>
    </row>
    <row r="5311" spans="1:19" ht="131.25">
      <c r="A5311" s="277" t="s">
        <v>25424</v>
      </c>
      <c r="B5311" s="253" t="s">
        <v>400</v>
      </c>
      <c r="C5311" s="93" t="s">
        <v>14011</v>
      </c>
      <c r="D5311" s="93" t="s">
        <v>14014</v>
      </c>
      <c r="E5311" s="148" t="e">
        <f>#REF!</f>
        <v>#REF!</v>
      </c>
      <c r="F5311" s="148" t="s">
        <v>403</v>
      </c>
      <c r="G5311" s="147">
        <f ca="1">IFERROR(__xludf.DUMMYFUNCTION(" VLOOKUP(A5395, IMPORTRANGE(""https://docs.google.com/spreadsheets/d/1QNLbnkR_AongFt22vMfNzfpjZ0CjpI8QI-w0wBnYA1w/"", ""Инфа!A:AA""), 6, FALSE)"),2024)</f>
        <v>2024</v>
      </c>
      <c r="H5311" s="150">
        <v>15000</v>
      </c>
      <c r="I5311" s="151" t="s">
        <v>1768</v>
      </c>
      <c r="J5311" s="93" t="s">
        <v>14015</v>
      </c>
      <c r="K5311" s="153"/>
      <c r="L5311" s="153"/>
      <c r="M5311" s="153"/>
      <c r="N5311" s="153"/>
      <c r="O5311" s="153"/>
      <c r="P5311" s="153"/>
      <c r="Q5311" s="153"/>
      <c r="R5311" s="153"/>
      <c r="S5311" s="153"/>
    </row>
    <row r="5312" spans="1:19" ht="60" customHeight="1">
      <c r="A5312" s="277" t="s">
        <v>25424</v>
      </c>
      <c r="B5312" s="253" t="s">
        <v>400</v>
      </c>
      <c r="C5312" s="93" t="s">
        <v>14016</v>
      </c>
      <c r="D5312" s="93" t="s">
        <v>14017</v>
      </c>
      <c r="E5312" s="148" t="e">
        <f>#REF!</f>
        <v>#REF!</v>
      </c>
      <c r="F5312" s="148" t="s">
        <v>403</v>
      </c>
      <c r="G5312" s="147">
        <f ca="1">IFERROR(__xludf.DUMMYFUNCTION(" VLOOKUP(A5396, IMPORTRANGE(""https://docs.google.com/spreadsheets/d/1QNLbnkR_AongFt22vMfNzfpjZ0CjpI8QI-w0wBnYA1w/"", ""Инфа!A:AA""), 6, FALSE)"),2024)</f>
        <v>2024</v>
      </c>
      <c r="H5312" s="150">
        <v>14100</v>
      </c>
      <c r="I5312" s="151" t="s">
        <v>1768</v>
      </c>
      <c r="J5312" s="93" t="s">
        <v>14018</v>
      </c>
      <c r="K5312" s="153"/>
      <c r="L5312" s="153"/>
      <c r="M5312" s="153"/>
      <c r="N5312" s="153"/>
      <c r="O5312" s="153"/>
      <c r="P5312" s="153"/>
      <c r="Q5312" s="153"/>
      <c r="R5312" s="153"/>
      <c r="S5312" s="153"/>
    </row>
    <row r="5313" spans="1:19" ht="61.5" customHeight="1">
      <c r="A5313" s="277" t="s">
        <v>25424</v>
      </c>
      <c r="B5313" s="253" t="s">
        <v>400</v>
      </c>
      <c r="C5313" s="93" t="s">
        <v>14019</v>
      </c>
      <c r="D5313" s="93" t="s">
        <v>14020</v>
      </c>
      <c r="E5313" s="148">
        <f ca="1">IFERROR(__xludf.DUMMYFUNCTION(" VLOOKUP(A5397, IMPORTRANGE(""https://docs.google.com/spreadsheets/d/1fj_Bhi2XPL3siwIh4sx4VRLAe31yD50oKdj5UlRYW0c/"", ""Сводка!A:AA""), 5, FALSE)"),192)</f>
        <v>192</v>
      </c>
      <c r="F5313" s="148" t="s">
        <v>403</v>
      </c>
      <c r="G5313" s="147">
        <f ca="1">IFERROR(__xludf.DUMMYFUNCTION(" VLOOKUP(A5397, IMPORTRANGE(""https://docs.google.com/spreadsheets/d/1QNLbnkR_AongFt22vMfNzfpjZ0CjpI8QI-w0wBnYA1w/"", ""Инфа!A:AA""), 6, FALSE)"),2024)</f>
        <v>2024</v>
      </c>
      <c r="H5313" s="150">
        <v>16500</v>
      </c>
      <c r="I5313" s="151" t="s">
        <v>1768</v>
      </c>
      <c r="J5313" s="93" t="s">
        <v>14021</v>
      </c>
      <c r="K5313" s="153"/>
      <c r="L5313" s="153"/>
      <c r="M5313" s="153"/>
      <c r="N5313" s="153"/>
      <c r="O5313" s="153"/>
      <c r="P5313" s="153"/>
      <c r="Q5313" s="153"/>
      <c r="R5313" s="153"/>
      <c r="S5313" s="153"/>
    </row>
    <row r="5314" spans="1:19" ht="56.25" customHeight="1">
      <c r="A5314" s="277" t="s">
        <v>25424</v>
      </c>
      <c r="B5314" s="253" t="s">
        <v>400</v>
      </c>
      <c r="C5314" s="93" t="s">
        <v>14022</v>
      </c>
      <c r="D5314" s="93" t="s">
        <v>14023</v>
      </c>
      <c r="E5314" s="148">
        <f ca="1">IFERROR(__xludf.DUMMYFUNCTION(" VLOOKUP(A5398, IMPORTRANGE(""https://docs.google.com/spreadsheets/d/1fj_Bhi2XPL3siwIh4sx4VRLAe31yD50oKdj5UlRYW0c/"", ""Сводка!A:AA""), 5, FALSE)"),172)</f>
        <v>172</v>
      </c>
      <c r="F5314" s="148" t="s">
        <v>403</v>
      </c>
      <c r="G5314" s="147">
        <f ca="1">IFERROR(__xludf.DUMMYFUNCTION(" VLOOKUP(A5398, IMPORTRANGE(""https://docs.google.com/spreadsheets/d/1QNLbnkR_AongFt22vMfNzfpjZ0CjpI8QI-w0wBnYA1w/"", ""Инфа!A:AA""), 6, FALSE)"),2024)</f>
        <v>2024</v>
      </c>
      <c r="H5314" s="150">
        <v>10200</v>
      </c>
      <c r="I5314" s="151" t="s">
        <v>1768</v>
      </c>
      <c r="J5314" s="93" t="s">
        <v>14024</v>
      </c>
      <c r="K5314" s="153"/>
      <c r="L5314" s="153"/>
      <c r="M5314" s="153"/>
      <c r="N5314" s="153"/>
      <c r="O5314" s="153"/>
      <c r="P5314" s="153"/>
      <c r="Q5314" s="153"/>
      <c r="R5314" s="153"/>
      <c r="S5314" s="153"/>
    </row>
    <row r="5315" spans="1:19" ht="54.75" customHeight="1">
      <c r="A5315" s="277" t="s">
        <v>25424</v>
      </c>
      <c r="B5315" s="253" t="s">
        <v>400</v>
      </c>
      <c r="C5315" s="93" t="s">
        <v>14025</v>
      </c>
      <c r="D5315" s="93" t="s">
        <v>14026</v>
      </c>
      <c r="E5315" s="148">
        <f ca="1">IFERROR(__xludf.DUMMYFUNCTION(" VLOOKUP(A5399, IMPORTRANGE(""https://docs.google.com/spreadsheets/d/1fj_Bhi2XPL3siwIh4sx4VRLAe31yD50oKdj5UlRYW0c/"", ""Сводка!A:AA""), 5, FALSE)"),188)</f>
        <v>188</v>
      </c>
      <c r="F5315" s="148" t="s">
        <v>466</v>
      </c>
      <c r="G5315" s="147">
        <f ca="1">IFERROR(__xludf.DUMMYFUNCTION(" VLOOKUP(A5399, IMPORTRANGE(""https://docs.google.com/spreadsheets/d/1QNLbnkR_AongFt22vMfNzfpjZ0CjpI8QI-w0wBnYA1w/"", ""Инфа!A:AA""), 6, FALSE)"),2024)</f>
        <v>2024</v>
      </c>
      <c r="H5315" s="150">
        <v>10600</v>
      </c>
      <c r="I5315" s="156" t="s">
        <v>497</v>
      </c>
      <c r="J5315" s="93" t="s">
        <v>14027</v>
      </c>
      <c r="K5315" s="153"/>
      <c r="L5315" s="153"/>
      <c r="M5315" s="153"/>
      <c r="N5315" s="153"/>
      <c r="O5315" s="153"/>
      <c r="P5315" s="153"/>
      <c r="Q5315" s="153"/>
      <c r="R5315" s="153"/>
      <c r="S5315" s="153"/>
    </row>
    <row r="5316" spans="1:19" ht="46.5" customHeight="1">
      <c r="A5316" s="277" t="s">
        <v>25424</v>
      </c>
      <c r="B5316" s="253" t="s">
        <v>153</v>
      </c>
      <c r="C5316" s="93" t="s">
        <v>14025</v>
      </c>
      <c r="D5316" s="93" t="s">
        <v>14028</v>
      </c>
      <c r="E5316" s="148">
        <f ca="1">IFERROR(__xludf.DUMMYFUNCTION(" VLOOKUP(A5400, IMPORTRANGE(""https://docs.google.com/spreadsheets/d/1fj_Bhi2XPL3siwIh4sx4VRLAe31yD50oKdj5UlRYW0c/"", ""Сводка!A:AA""), 5, FALSE)"),184)</f>
        <v>184</v>
      </c>
      <c r="F5316" s="148" t="s">
        <v>456</v>
      </c>
      <c r="G5316" s="147">
        <f ca="1">IFERROR(__xludf.DUMMYFUNCTION(" VLOOKUP(A5400, IMPORTRANGE(""https://docs.google.com/spreadsheets/d/1QNLbnkR_AongFt22vMfNzfpjZ0CjpI8QI-w0wBnYA1w/"", ""Инфа!A:AA""), 6, FALSE)"),2024)</f>
        <v>2024</v>
      </c>
      <c r="H5316" s="150">
        <v>10500</v>
      </c>
      <c r="I5316" s="156" t="s">
        <v>497</v>
      </c>
      <c r="J5316" s="93"/>
      <c r="K5316" s="153"/>
      <c r="L5316" s="153"/>
      <c r="M5316" s="153"/>
      <c r="N5316" s="153"/>
      <c r="O5316" s="153"/>
      <c r="P5316" s="153"/>
      <c r="Q5316" s="153"/>
      <c r="R5316" s="153"/>
      <c r="S5316" s="153"/>
    </row>
    <row r="5317" spans="1:19" ht="88.5" customHeight="1">
      <c r="A5317" s="277" t="s">
        <v>25424</v>
      </c>
      <c r="B5317" s="253" t="s">
        <v>400</v>
      </c>
      <c r="C5317" s="93" t="s">
        <v>3320</v>
      </c>
      <c r="D5317" s="93" t="s">
        <v>14029</v>
      </c>
      <c r="E5317" s="148">
        <f ca="1">IFERROR(__xludf.DUMMYFUNCTION(" VLOOKUP(A5401, IMPORTRANGE(""https://docs.google.com/spreadsheets/d/1fj_Bhi2XPL3siwIh4sx4VRLAe31yD50oKdj5UlRYW0c/"", ""Сводка!A:AA""), 5, FALSE)"),220)</f>
        <v>220</v>
      </c>
      <c r="F5317" s="148" t="s">
        <v>466</v>
      </c>
      <c r="G5317" s="147">
        <f ca="1">IFERROR(__xludf.DUMMYFUNCTION(" VLOOKUP(A5401, IMPORTRANGE(""https://docs.google.com/spreadsheets/d/1QNLbnkR_AongFt22vMfNzfpjZ0CjpI8QI-w0wBnYA1w/"", ""Инфа!A:AA""), 6, FALSE)"),2024)</f>
        <v>2024</v>
      </c>
      <c r="H5317" s="150">
        <v>18200</v>
      </c>
      <c r="I5317" s="156" t="s">
        <v>370</v>
      </c>
      <c r="J5317" s="93" t="s">
        <v>14030</v>
      </c>
      <c r="K5317" s="153"/>
      <c r="L5317" s="153"/>
      <c r="M5317" s="153"/>
      <c r="N5317" s="153"/>
      <c r="O5317" s="153"/>
      <c r="P5317" s="153"/>
      <c r="Q5317" s="153"/>
      <c r="R5317" s="153"/>
      <c r="S5317" s="153"/>
    </row>
    <row r="5318" spans="1:19" ht="281.25">
      <c r="A5318" s="277" t="s">
        <v>25424</v>
      </c>
      <c r="B5318" s="253" t="s">
        <v>153</v>
      </c>
      <c r="C5318" s="93" t="s">
        <v>3320</v>
      </c>
      <c r="D5318" s="93" t="s">
        <v>14031</v>
      </c>
      <c r="E5318" s="148">
        <f ca="1">IFERROR(__xludf.DUMMYFUNCTION(" VLOOKUP(A5402, IMPORTRANGE(""https://docs.google.com/spreadsheets/d/1fj_Bhi2XPL3siwIh4sx4VRLAe31yD50oKdj5UlRYW0c/"", ""Сводка!A:AA""), 5, FALSE)"),220)</f>
        <v>220</v>
      </c>
      <c r="F5318" s="148" t="s">
        <v>456</v>
      </c>
      <c r="G5318" s="147">
        <f ca="1">IFERROR(__xludf.DUMMYFUNCTION(" VLOOKUP(A5402, IMPORTRANGE(""https://docs.google.com/spreadsheets/d/1QNLbnkR_AongFt22vMfNzfpjZ0CjpI8QI-w0wBnYA1w/"", ""Инфа!A:AA""), 6, FALSE)"),2024)</f>
        <v>2024</v>
      </c>
      <c r="H5318" s="150">
        <v>18200</v>
      </c>
      <c r="I5318" s="156" t="s">
        <v>370</v>
      </c>
      <c r="J5318" s="93" t="s">
        <v>14032</v>
      </c>
      <c r="K5318" s="153"/>
      <c r="L5318" s="153"/>
      <c r="M5318" s="153"/>
      <c r="N5318" s="153"/>
      <c r="O5318" s="153"/>
      <c r="P5318" s="153"/>
      <c r="Q5318" s="153"/>
      <c r="R5318" s="153"/>
      <c r="S5318" s="153"/>
    </row>
    <row r="5319" spans="1:19" ht="131.25">
      <c r="A5319" s="277" t="s">
        <v>25424</v>
      </c>
      <c r="B5319" s="253" t="s">
        <v>153</v>
      </c>
      <c r="C5319" s="93" t="s">
        <v>14033</v>
      </c>
      <c r="D5319" s="93" t="s">
        <v>14034</v>
      </c>
      <c r="E5319" s="148">
        <f ca="1">IFERROR(__xludf.DUMMYFUNCTION(" VLOOKUP(A5403, IMPORTRANGE(""https://docs.google.com/spreadsheets/d/1fj_Bhi2XPL3siwIh4sx4VRLAe31yD50oKdj5UlRYW0c/"", ""Сводка!A:AA""), 5, FALSE)"),148)</f>
        <v>148</v>
      </c>
      <c r="F5319" s="148" t="s">
        <v>50</v>
      </c>
      <c r="G5319" s="147">
        <f ca="1">IFERROR(__xludf.DUMMYFUNCTION(" VLOOKUP(A5403, IMPORTRANGE(""https://docs.google.com/spreadsheets/d/1QNLbnkR_AongFt22vMfNzfpjZ0CjpI8QI-w0wBnYA1w/"", ""Инфа!A:AA""), 6, FALSE)"),2024)</f>
        <v>2024</v>
      </c>
      <c r="H5319" s="150">
        <v>9400</v>
      </c>
      <c r="I5319" s="151" t="s">
        <v>614</v>
      </c>
      <c r="J5319" s="93" t="s">
        <v>14035</v>
      </c>
      <c r="K5319" s="153"/>
      <c r="L5319" s="153"/>
      <c r="M5319" s="153"/>
      <c r="N5319" s="153"/>
      <c r="O5319" s="153"/>
      <c r="P5319" s="153"/>
      <c r="Q5319" s="153"/>
      <c r="R5319" s="153"/>
      <c r="S5319" s="153"/>
    </row>
    <row r="5320" spans="1:19" ht="131.25">
      <c r="A5320" s="277" t="s">
        <v>25424</v>
      </c>
      <c r="B5320" s="253" t="s">
        <v>400</v>
      </c>
      <c r="C5320" s="93" t="s">
        <v>14036</v>
      </c>
      <c r="D5320" s="93" t="s">
        <v>14037</v>
      </c>
      <c r="E5320" s="148">
        <f ca="1">IFERROR(__xludf.DUMMYFUNCTION(" VLOOKUP(A5404, IMPORTRANGE(""https://docs.google.com/spreadsheets/d/1fj_Bhi2XPL3siwIh4sx4VRLAe31yD50oKdj5UlRYW0c/"", ""Сводка!A:AA""), 5, FALSE)"),80)</f>
        <v>80</v>
      </c>
      <c r="F5320" s="148" t="s">
        <v>415</v>
      </c>
      <c r="G5320" s="147">
        <f ca="1">IFERROR(__xludf.DUMMYFUNCTION(" VLOOKUP(A5404, IMPORTRANGE(""https://docs.google.com/spreadsheets/d/1QNLbnkR_AongFt22vMfNzfpjZ0CjpI8QI-w0wBnYA1w/"", ""Инфа!A:AA""), 6, FALSE)"),2024)</f>
        <v>2024</v>
      </c>
      <c r="H5320" s="150">
        <v>7400</v>
      </c>
      <c r="I5320" s="156" t="s">
        <v>404</v>
      </c>
      <c r="J5320" s="93" t="s">
        <v>14038</v>
      </c>
      <c r="K5320" s="153"/>
      <c r="L5320" s="153"/>
      <c r="M5320" s="153"/>
      <c r="N5320" s="153"/>
      <c r="O5320" s="153"/>
      <c r="P5320" s="153"/>
      <c r="Q5320" s="153"/>
      <c r="R5320" s="153"/>
      <c r="S5320" s="153"/>
    </row>
    <row r="5321" spans="1:19" ht="112.5">
      <c r="A5321" s="277" t="s">
        <v>25424</v>
      </c>
      <c r="B5321" s="254" t="s">
        <v>400</v>
      </c>
      <c r="C5321" s="96" t="s">
        <v>14039</v>
      </c>
      <c r="D5321" s="96" t="s">
        <v>14040</v>
      </c>
      <c r="E5321" s="148">
        <f ca="1">IFERROR(__xludf.DUMMYFUNCTION(" VLOOKUP(A5405, IMPORTRANGE(""https://docs.google.com/spreadsheets/d/1fj_Bhi2XPL3siwIh4sx4VRLAe31yD50oKdj5UlRYW0c/"", ""Сводка!A:AA""), 5, FALSE)"),176)</f>
        <v>176</v>
      </c>
      <c r="F5321" s="165" t="s">
        <v>403</v>
      </c>
      <c r="G5321" s="147">
        <f ca="1">IFERROR(__xludf.DUMMYFUNCTION(" VLOOKUP(A5405, IMPORTRANGE(""https://docs.google.com/spreadsheets/d/1QNLbnkR_AongFt22vMfNzfpjZ0CjpI8QI-w0wBnYA1w/"", ""Инфа!A:AA""), 6, FALSE)"),2024)</f>
        <v>2024</v>
      </c>
      <c r="H5321" s="150">
        <v>15600</v>
      </c>
      <c r="I5321" s="156" t="s">
        <v>246</v>
      </c>
      <c r="J5321" s="96" t="s">
        <v>14041</v>
      </c>
      <c r="K5321" s="153"/>
      <c r="L5321" s="153"/>
      <c r="M5321" s="153"/>
      <c r="N5321" s="153"/>
      <c r="O5321" s="153"/>
      <c r="P5321" s="153"/>
      <c r="Q5321" s="153"/>
      <c r="R5321" s="153"/>
      <c r="S5321" s="153"/>
    </row>
    <row r="5322" spans="1:19" ht="37.5">
      <c r="A5322" s="277" t="s">
        <v>25424</v>
      </c>
      <c r="B5322" s="253" t="s">
        <v>400</v>
      </c>
      <c r="C5322" s="93" t="s">
        <v>14042</v>
      </c>
      <c r="D5322" s="93" t="s">
        <v>14043</v>
      </c>
      <c r="E5322" s="148">
        <f ca="1">IFERROR(__xludf.DUMMYFUNCTION(" VLOOKUP(A5406, IMPORTRANGE(""https://docs.google.com/spreadsheets/d/1fj_Bhi2XPL3siwIh4sx4VRLAe31yD50oKdj5UlRYW0c/"", ""Сводка!A:AA""), 5, FALSE)"),300)</f>
        <v>300</v>
      </c>
      <c r="F5322" s="148" t="s">
        <v>415</v>
      </c>
      <c r="G5322" s="147">
        <f ca="1">IFERROR(__xludf.DUMMYFUNCTION(" VLOOKUP(A5406, IMPORTRANGE(""https://docs.google.com/spreadsheets/d/1QNLbnkR_AongFt22vMfNzfpjZ0CjpI8QI-w0wBnYA1w/"", ""Инфа!A:AA""), 6, FALSE)"),2024)</f>
        <v>2024</v>
      </c>
      <c r="H5322" s="150">
        <v>23000</v>
      </c>
      <c r="I5322" s="156" t="s">
        <v>489</v>
      </c>
      <c r="J5322" s="93"/>
      <c r="K5322" s="153"/>
      <c r="L5322" s="153"/>
      <c r="M5322" s="153"/>
      <c r="N5322" s="153"/>
      <c r="O5322" s="153"/>
      <c r="P5322" s="153"/>
      <c r="Q5322" s="153"/>
      <c r="R5322" s="153"/>
      <c r="S5322" s="153"/>
    </row>
    <row r="5323" spans="1:19" ht="262.5">
      <c r="A5323" s="277" t="s">
        <v>25424</v>
      </c>
      <c r="B5323" s="253" t="s">
        <v>400</v>
      </c>
      <c r="C5323" s="93" t="s">
        <v>14042</v>
      </c>
      <c r="D5323" s="93" t="s">
        <v>14044</v>
      </c>
      <c r="E5323" s="148">
        <f ca="1">IFERROR(__xludf.DUMMYFUNCTION(" VLOOKUP(A5407, IMPORTRANGE(""https://docs.google.com/spreadsheets/d/1fj_Bhi2XPL3siwIh4sx4VRLAe31yD50oKdj5UlRYW0c/"", ""Сводка!A:AA""), 5, FALSE)"),336)</f>
        <v>336</v>
      </c>
      <c r="F5323" s="148" t="s">
        <v>466</v>
      </c>
      <c r="G5323" s="147">
        <f ca="1">IFERROR(__xludf.DUMMYFUNCTION(" VLOOKUP(A5407, IMPORTRANGE(""https://docs.google.com/spreadsheets/d/1QNLbnkR_AongFt22vMfNzfpjZ0CjpI8QI-w0wBnYA1w/"", ""Инфа!A:AA""), 6, FALSE)"),2024)</f>
        <v>2024</v>
      </c>
      <c r="H5323" s="150">
        <v>25200</v>
      </c>
      <c r="I5323" s="156" t="s">
        <v>489</v>
      </c>
      <c r="J5323" s="93" t="s">
        <v>14045</v>
      </c>
      <c r="K5323" s="153"/>
      <c r="L5323" s="153"/>
      <c r="M5323" s="153"/>
      <c r="N5323" s="153"/>
      <c r="O5323" s="153"/>
      <c r="P5323" s="153"/>
      <c r="Q5323" s="153"/>
      <c r="R5323" s="153"/>
      <c r="S5323" s="153"/>
    </row>
    <row r="5324" spans="1:19" ht="262.5">
      <c r="A5324" s="277" t="s">
        <v>25424</v>
      </c>
      <c r="B5324" s="253" t="s">
        <v>400</v>
      </c>
      <c r="C5324" s="93" t="s">
        <v>14042</v>
      </c>
      <c r="D5324" s="93" t="s">
        <v>14046</v>
      </c>
      <c r="E5324" s="148">
        <f ca="1">IFERROR(__xludf.DUMMYFUNCTION(" VLOOKUP(A5408, IMPORTRANGE(""https://docs.google.com/spreadsheets/d/1fj_Bhi2XPL3siwIh4sx4VRLAe31yD50oKdj5UlRYW0c/"", ""Сводка!A:AA""), 5, FALSE)"),304)</f>
        <v>304</v>
      </c>
      <c r="F5324" s="148" t="s">
        <v>466</v>
      </c>
      <c r="G5324" s="147">
        <f ca="1">IFERROR(__xludf.DUMMYFUNCTION(" VLOOKUP(A5408, IMPORTRANGE(""https://docs.google.com/spreadsheets/d/1QNLbnkR_AongFt22vMfNzfpjZ0CjpI8QI-w0wBnYA1w/"", ""Инфа!A:AA""), 6, FALSE)"),2024)</f>
        <v>2024</v>
      </c>
      <c r="H5324" s="150">
        <v>23200</v>
      </c>
      <c r="I5324" s="156" t="s">
        <v>1021</v>
      </c>
      <c r="J5324" s="93" t="s">
        <v>14045</v>
      </c>
      <c r="K5324" s="153"/>
      <c r="L5324" s="153"/>
      <c r="M5324" s="153"/>
      <c r="N5324" s="153"/>
      <c r="O5324" s="153"/>
      <c r="P5324" s="153"/>
      <c r="Q5324" s="153"/>
      <c r="R5324" s="153"/>
      <c r="S5324" s="153"/>
    </row>
    <row r="5325" spans="1:19" ht="93.75">
      <c r="A5325" s="277" t="s">
        <v>25424</v>
      </c>
      <c r="B5325" s="253" t="s">
        <v>400</v>
      </c>
      <c r="C5325" s="93" t="s">
        <v>14047</v>
      </c>
      <c r="D5325" s="93" t="s">
        <v>14048</v>
      </c>
      <c r="E5325" s="148">
        <f ca="1">IFERROR(__xludf.DUMMYFUNCTION(" VLOOKUP(A5409, IMPORTRANGE(""https://docs.google.com/spreadsheets/d/1fj_Bhi2XPL3siwIh4sx4VRLAe31yD50oKdj5UlRYW0c/"", ""Сводка!A:AA""), 5, FALSE)"),332)</f>
        <v>332</v>
      </c>
      <c r="F5325" s="148" t="s">
        <v>466</v>
      </c>
      <c r="G5325" s="147">
        <f ca="1">IFERROR(__xludf.DUMMYFUNCTION(" VLOOKUP(A5409, IMPORTRANGE(""https://docs.google.com/spreadsheets/d/1QNLbnkR_AongFt22vMfNzfpjZ0CjpI8QI-w0wBnYA1w/"", ""Инфа!A:AA""), 6, FALSE)"),2024)</f>
        <v>2024</v>
      </c>
      <c r="H5325" s="150">
        <v>15000</v>
      </c>
      <c r="I5325" s="156" t="s">
        <v>28</v>
      </c>
      <c r="J5325" s="93" t="s">
        <v>14049</v>
      </c>
      <c r="K5325" s="153"/>
      <c r="L5325" s="153"/>
      <c r="M5325" s="153"/>
      <c r="N5325" s="153"/>
      <c r="O5325" s="153"/>
      <c r="P5325" s="153"/>
      <c r="Q5325" s="153"/>
      <c r="R5325" s="153"/>
      <c r="S5325" s="153"/>
    </row>
    <row r="5326" spans="1:19" ht="112.5">
      <c r="A5326" s="277" t="s">
        <v>25424</v>
      </c>
      <c r="B5326" s="253" t="s">
        <v>400</v>
      </c>
      <c r="C5326" s="93" t="s">
        <v>14047</v>
      </c>
      <c r="D5326" s="93" t="s">
        <v>14050</v>
      </c>
      <c r="E5326" s="148">
        <f ca="1">IFERROR(__xludf.DUMMYFUNCTION(" VLOOKUP(A5410, IMPORTRANGE(""https://docs.google.com/spreadsheets/d/1fj_Bhi2XPL3siwIh4sx4VRLAe31yD50oKdj5UlRYW0c/"", ""Сводка!A:AA""), 5, FALSE)"),328)</f>
        <v>328</v>
      </c>
      <c r="F5326" s="148" t="s">
        <v>1342</v>
      </c>
      <c r="G5326" s="147">
        <f ca="1">IFERROR(__xludf.DUMMYFUNCTION(" VLOOKUP(A5410, IMPORTRANGE(""https://docs.google.com/spreadsheets/d/1QNLbnkR_AongFt22vMfNzfpjZ0CjpI8QI-w0wBnYA1w/"", ""Инфа!A:AA""), 6, FALSE)"),2024)</f>
        <v>2024</v>
      </c>
      <c r="H5326" s="150">
        <v>14800</v>
      </c>
      <c r="I5326" s="151" t="s">
        <v>28</v>
      </c>
      <c r="J5326" s="93" t="s">
        <v>14051</v>
      </c>
      <c r="K5326" s="153"/>
      <c r="L5326" s="153"/>
      <c r="M5326" s="153"/>
      <c r="N5326" s="153"/>
      <c r="O5326" s="153"/>
      <c r="P5326" s="153"/>
      <c r="Q5326" s="153"/>
      <c r="R5326" s="153"/>
      <c r="S5326" s="153"/>
    </row>
    <row r="5327" spans="1:19" ht="93.75">
      <c r="A5327" s="277" t="s">
        <v>25424</v>
      </c>
      <c r="B5327" s="253" t="s">
        <v>400</v>
      </c>
      <c r="C5327" s="93" t="s">
        <v>14047</v>
      </c>
      <c r="D5327" s="93" t="s">
        <v>14052</v>
      </c>
      <c r="E5327" s="148">
        <f ca="1">IFERROR(__xludf.DUMMYFUNCTION(" VLOOKUP(A5411, IMPORTRANGE(""https://docs.google.com/spreadsheets/d/1fj_Bhi2XPL3siwIh4sx4VRLAe31yD50oKdj5UlRYW0c/"", ""Сводка!A:AA""), 5, FALSE)"),238)</f>
        <v>238</v>
      </c>
      <c r="F5327" s="148" t="s">
        <v>677</v>
      </c>
      <c r="G5327" s="147">
        <f ca="1">IFERROR(__xludf.DUMMYFUNCTION(" VLOOKUP(A5411, IMPORTRANGE(""https://docs.google.com/spreadsheets/d/1QNLbnkR_AongFt22vMfNzfpjZ0CjpI8QI-w0wBnYA1w/"", ""Инфа!A:AA""), 6, FALSE)"),2024)</f>
        <v>2024</v>
      </c>
      <c r="H5327" s="150">
        <v>19300</v>
      </c>
      <c r="I5327" s="156" t="s">
        <v>28</v>
      </c>
      <c r="J5327" s="93" t="s">
        <v>14053</v>
      </c>
      <c r="K5327" s="153"/>
      <c r="L5327" s="153"/>
      <c r="M5327" s="153"/>
      <c r="N5327" s="153"/>
      <c r="O5327" s="153"/>
      <c r="P5327" s="153"/>
      <c r="Q5327" s="153"/>
      <c r="R5327" s="153"/>
      <c r="S5327" s="153"/>
    </row>
    <row r="5328" spans="1:19" ht="77.25" customHeight="1">
      <c r="A5328" s="277" t="s">
        <v>25424</v>
      </c>
      <c r="B5328" s="253" t="s">
        <v>400</v>
      </c>
      <c r="C5328" s="93" t="s">
        <v>14054</v>
      </c>
      <c r="D5328" s="93" t="s">
        <v>14055</v>
      </c>
      <c r="E5328" s="148">
        <f ca="1">IFERROR(__xludf.DUMMYFUNCTION(" VLOOKUP(A5412, IMPORTRANGE(""https://docs.google.com/spreadsheets/d/1fj_Bhi2XPL3siwIh4sx4VRLAe31yD50oKdj5UlRYW0c/"", ""Сводка!A:AA""), 5, FALSE)"),200)</f>
        <v>200</v>
      </c>
      <c r="F5328" s="148" t="s">
        <v>415</v>
      </c>
      <c r="G5328" s="147">
        <f ca="1">IFERROR(__xludf.DUMMYFUNCTION(" VLOOKUP(A5412, IMPORTRANGE(""https://docs.google.com/spreadsheets/d/1QNLbnkR_AongFt22vMfNzfpjZ0CjpI8QI-w0wBnYA1w/"", ""Инфа!A:AA""), 6, FALSE)"),2024)</f>
        <v>2024</v>
      </c>
      <c r="H5328" s="150">
        <v>11000</v>
      </c>
      <c r="I5328" s="156" t="s">
        <v>28</v>
      </c>
      <c r="J5328" s="93" t="s">
        <v>14056</v>
      </c>
      <c r="K5328" s="153"/>
      <c r="L5328" s="153"/>
      <c r="M5328" s="153"/>
      <c r="N5328" s="153"/>
      <c r="O5328" s="153"/>
      <c r="P5328" s="153"/>
      <c r="Q5328" s="153"/>
      <c r="R5328" s="153"/>
      <c r="S5328" s="153"/>
    </row>
    <row r="5329" spans="1:19" ht="60" customHeight="1">
      <c r="A5329" s="277" t="s">
        <v>25424</v>
      </c>
      <c r="B5329" s="253" t="s">
        <v>400</v>
      </c>
      <c r="C5329" s="93" t="s">
        <v>14057</v>
      </c>
      <c r="D5329" s="93" t="s">
        <v>14058</v>
      </c>
      <c r="E5329" s="148">
        <f ca="1">IFERROR(__xludf.DUMMYFUNCTION(" VLOOKUP(A5413, IMPORTRANGE(""https://docs.google.com/spreadsheets/d/1fj_Bhi2XPL3siwIh4sx4VRLAe31yD50oKdj5UlRYW0c/"", ""Сводка!A:AA""), 5, FALSE)"),208)</f>
        <v>208</v>
      </c>
      <c r="F5329" s="148" t="s">
        <v>415</v>
      </c>
      <c r="G5329" s="147">
        <f ca="1">IFERROR(__xludf.DUMMYFUNCTION(" VLOOKUP(A5413, IMPORTRANGE(""https://docs.google.com/spreadsheets/d/1QNLbnkR_AongFt22vMfNzfpjZ0CjpI8QI-w0wBnYA1w/"", ""Инфа!A:AA""), 6, FALSE)"),2024)</f>
        <v>2024</v>
      </c>
      <c r="H5329" s="150">
        <v>17500</v>
      </c>
      <c r="I5329" s="151" t="s">
        <v>650</v>
      </c>
      <c r="J5329" s="93" t="s">
        <v>14059</v>
      </c>
      <c r="K5329" s="153"/>
      <c r="L5329" s="153"/>
      <c r="M5329" s="153"/>
      <c r="N5329" s="153"/>
      <c r="O5329" s="153"/>
      <c r="P5329" s="153"/>
      <c r="Q5329" s="153"/>
      <c r="R5329" s="153"/>
      <c r="S5329" s="153"/>
    </row>
    <row r="5330" spans="1:19" ht="150">
      <c r="A5330" s="277" t="s">
        <v>25424</v>
      </c>
      <c r="B5330" s="253" t="s">
        <v>400</v>
      </c>
      <c r="C5330" s="93" t="s">
        <v>14060</v>
      </c>
      <c r="D5330" s="93" t="s">
        <v>14061</v>
      </c>
      <c r="E5330" s="148">
        <f ca="1">IFERROR(__xludf.DUMMYFUNCTION(" VLOOKUP(A5414, IMPORTRANGE(""https://docs.google.com/spreadsheets/d/1fj_Bhi2XPL3siwIh4sx4VRLAe31yD50oKdj5UlRYW0c/"", ""Сводка!A:AA""), 5, FALSE)"),240)</f>
        <v>240</v>
      </c>
      <c r="F5330" s="148" t="s">
        <v>466</v>
      </c>
      <c r="G5330" s="147">
        <f ca="1">IFERROR(__xludf.DUMMYFUNCTION(" VLOOKUP(A5414, IMPORTRANGE(""https://docs.google.com/spreadsheets/d/1QNLbnkR_AongFt22vMfNzfpjZ0CjpI8QI-w0wBnYA1w/"", ""Инфа!A:AA""), 6, FALSE)"),2024)</f>
        <v>2024</v>
      </c>
      <c r="H5330" s="150">
        <v>19400</v>
      </c>
      <c r="I5330" s="151" t="s">
        <v>1153</v>
      </c>
      <c r="J5330" s="93" t="s">
        <v>14062</v>
      </c>
      <c r="K5330" s="153"/>
      <c r="L5330" s="153"/>
      <c r="M5330" s="153"/>
      <c r="N5330" s="153"/>
      <c r="O5330" s="153"/>
      <c r="P5330" s="153"/>
      <c r="Q5330" s="153"/>
      <c r="R5330" s="153"/>
      <c r="S5330" s="153"/>
    </row>
    <row r="5331" spans="1:19" ht="51.75" customHeight="1">
      <c r="A5331" s="277" t="s">
        <v>25424</v>
      </c>
      <c r="B5331" s="253" t="s">
        <v>400</v>
      </c>
      <c r="C5331" s="93" t="s">
        <v>14060</v>
      </c>
      <c r="D5331" s="93" t="s">
        <v>14063</v>
      </c>
      <c r="E5331" s="148">
        <f ca="1">IFERROR(__xludf.DUMMYFUNCTION(" VLOOKUP(A5415, IMPORTRANGE(""https://docs.google.com/spreadsheets/d/1fj_Bhi2XPL3siwIh4sx4VRLAe31yD50oKdj5UlRYW0c/"", ""Сводка!A:AA""), 5, FALSE)"),192)</f>
        <v>192</v>
      </c>
      <c r="F5331" s="148" t="s">
        <v>466</v>
      </c>
      <c r="G5331" s="147">
        <f ca="1">IFERROR(__xludf.DUMMYFUNCTION(" VLOOKUP(A5415, IMPORTRANGE(""https://docs.google.com/spreadsheets/d/1QNLbnkR_AongFt22vMfNzfpjZ0CjpI8QI-w0wBnYA1w/"", ""Инфа!A:AA""), 6, FALSE)"),2024)</f>
        <v>2024</v>
      </c>
      <c r="H5331" s="150">
        <v>10800</v>
      </c>
      <c r="I5331" s="151" t="s">
        <v>1153</v>
      </c>
      <c r="J5331" s="93" t="s">
        <v>14064</v>
      </c>
      <c r="K5331" s="153"/>
      <c r="L5331" s="153"/>
      <c r="M5331" s="153"/>
      <c r="N5331" s="153"/>
      <c r="O5331" s="153"/>
      <c r="P5331" s="153"/>
      <c r="Q5331" s="153"/>
      <c r="R5331" s="153"/>
      <c r="S5331" s="153"/>
    </row>
    <row r="5332" spans="1:19" ht="38.25" customHeight="1">
      <c r="A5332" s="277" t="s">
        <v>25424</v>
      </c>
      <c r="B5332" s="253" t="s">
        <v>400</v>
      </c>
      <c r="C5332" s="93" t="s">
        <v>14060</v>
      </c>
      <c r="D5332" s="93" t="s">
        <v>14065</v>
      </c>
      <c r="E5332" s="148">
        <f ca="1">IFERROR(__xludf.DUMMYFUNCTION(" VLOOKUP(A5416, IMPORTRANGE(""https://docs.google.com/spreadsheets/d/1fj_Bhi2XPL3siwIh4sx4VRLAe31yD50oKdj5UlRYW0c/"", ""Сводка!A:AA""), 5, FALSE)"),228)</f>
        <v>228</v>
      </c>
      <c r="F5332" s="148" t="s">
        <v>466</v>
      </c>
      <c r="G5332" s="147">
        <f ca="1">IFERROR(__xludf.DUMMYFUNCTION(" VLOOKUP(A5416, IMPORTRANGE(""https://docs.google.com/spreadsheets/d/1QNLbnkR_AongFt22vMfNzfpjZ0CjpI8QI-w0wBnYA1w/"", ""Инфа!A:AA""), 6, FALSE)"),2024)</f>
        <v>2024</v>
      </c>
      <c r="H5332" s="150">
        <v>18700</v>
      </c>
      <c r="I5332" s="151" t="s">
        <v>1153</v>
      </c>
      <c r="J5332" s="93" t="s">
        <v>14066</v>
      </c>
      <c r="K5332" s="153"/>
      <c r="L5332" s="153"/>
      <c r="M5332" s="153"/>
      <c r="N5332" s="153"/>
      <c r="O5332" s="153"/>
      <c r="P5332" s="153"/>
      <c r="Q5332" s="153"/>
      <c r="R5332" s="153"/>
      <c r="S5332" s="153"/>
    </row>
    <row r="5333" spans="1:19" ht="59.25" customHeight="1">
      <c r="A5333" s="277" t="s">
        <v>25424</v>
      </c>
      <c r="B5333" s="253" t="s">
        <v>153</v>
      </c>
      <c r="C5333" s="93" t="s">
        <v>14067</v>
      </c>
      <c r="D5333" s="93" t="s">
        <v>14068</v>
      </c>
      <c r="E5333" s="148">
        <f ca="1">IFERROR(__xludf.DUMMYFUNCTION(" VLOOKUP(A5417, IMPORTRANGE(""https://docs.google.com/spreadsheets/d/1fj_Bhi2XPL3siwIh4sx4VRLAe31yD50oKdj5UlRYW0c/"", ""Сводка!A:AA""), 5, FALSE)"),248)</f>
        <v>248</v>
      </c>
      <c r="F5333" s="148" t="s">
        <v>50</v>
      </c>
      <c r="G5333" s="147">
        <f ca="1">IFERROR(__xludf.DUMMYFUNCTION(" VLOOKUP(A5417, IMPORTRANGE(""https://docs.google.com/spreadsheets/d/1QNLbnkR_AongFt22vMfNzfpjZ0CjpI8QI-w0wBnYA1w/"", ""Инфа!A:AA""), 6, FALSE)"),2024)</f>
        <v>2024</v>
      </c>
      <c r="H5333" s="150">
        <v>12400</v>
      </c>
      <c r="I5333" s="151" t="s">
        <v>18</v>
      </c>
      <c r="J5333" s="93"/>
      <c r="K5333" s="153"/>
      <c r="L5333" s="153"/>
      <c r="M5333" s="153"/>
      <c r="N5333" s="153"/>
      <c r="O5333" s="153"/>
      <c r="P5333" s="153"/>
      <c r="Q5333" s="153"/>
      <c r="R5333" s="153"/>
      <c r="S5333" s="153"/>
    </row>
    <row r="5334" spans="1:19" ht="243.75">
      <c r="A5334" s="277" t="s">
        <v>25424</v>
      </c>
      <c r="B5334" s="253" t="s">
        <v>400</v>
      </c>
      <c r="C5334" s="93" t="s">
        <v>14069</v>
      </c>
      <c r="D5334" s="93" t="s">
        <v>14070</v>
      </c>
      <c r="E5334" s="148">
        <f ca="1">IFERROR(__xludf.DUMMYFUNCTION(" VLOOKUP(A5418, IMPORTRANGE(""https://docs.google.com/spreadsheets/d/1fj_Bhi2XPL3siwIh4sx4VRLAe31yD50oKdj5UlRYW0c/"", ""Сводка!A:AA""), 5, FALSE)"),248)</f>
        <v>248</v>
      </c>
      <c r="F5334" s="148" t="s">
        <v>466</v>
      </c>
      <c r="G5334" s="147">
        <f ca="1">IFERROR(__xludf.DUMMYFUNCTION(" VLOOKUP(A5418, IMPORTRANGE(""https://docs.google.com/spreadsheets/d/1QNLbnkR_AongFt22vMfNzfpjZ0CjpI8QI-w0wBnYA1w/"", ""Инфа!A:AA""), 6, FALSE)"),2024)</f>
        <v>2024</v>
      </c>
      <c r="H5334" s="150">
        <v>19900</v>
      </c>
      <c r="I5334" s="156" t="s">
        <v>1021</v>
      </c>
      <c r="J5334" s="93" t="s">
        <v>14071</v>
      </c>
      <c r="K5334" s="153"/>
      <c r="L5334" s="153"/>
      <c r="M5334" s="153"/>
      <c r="N5334" s="153"/>
      <c r="O5334" s="153"/>
      <c r="P5334" s="153"/>
      <c r="Q5334" s="153"/>
      <c r="R5334" s="153"/>
      <c r="S5334" s="153"/>
    </row>
    <row r="5335" spans="1:19" ht="262.5">
      <c r="A5335" s="277" t="s">
        <v>25424</v>
      </c>
      <c r="B5335" s="253" t="s">
        <v>400</v>
      </c>
      <c r="C5335" s="93" t="s">
        <v>14069</v>
      </c>
      <c r="D5335" s="93" t="s">
        <v>14072</v>
      </c>
      <c r="E5335" s="148">
        <f ca="1">IFERROR(__xludf.DUMMYFUNCTION(" VLOOKUP(A5419, IMPORTRANGE(""https://docs.google.com/spreadsheets/d/1fj_Bhi2XPL3siwIh4sx4VRLAe31yD50oKdj5UlRYW0c/"", ""Сводка!A:AA""), 5, FALSE)"),152)</f>
        <v>152</v>
      </c>
      <c r="F5335" s="148" t="s">
        <v>415</v>
      </c>
      <c r="G5335" s="147">
        <f ca="1">IFERROR(__xludf.DUMMYFUNCTION(" VLOOKUP(A5419, IMPORTRANGE(""https://docs.google.com/spreadsheets/d/1QNLbnkR_AongFt22vMfNzfpjZ0CjpI8QI-w0wBnYA1w/"", ""Инфа!A:AA""), 6, FALSE)"),2024)</f>
        <v>2024</v>
      </c>
      <c r="H5335" s="150">
        <v>18400</v>
      </c>
      <c r="I5335" s="156" t="s">
        <v>1021</v>
      </c>
      <c r="J5335" s="93" t="s">
        <v>14073</v>
      </c>
      <c r="K5335" s="153"/>
      <c r="L5335" s="153"/>
      <c r="M5335" s="153"/>
      <c r="N5335" s="153"/>
      <c r="O5335" s="153"/>
      <c r="P5335" s="153"/>
      <c r="Q5335" s="153"/>
      <c r="R5335" s="153"/>
      <c r="S5335" s="153"/>
    </row>
    <row r="5336" spans="1:19" ht="225">
      <c r="A5336" s="277" t="s">
        <v>25424</v>
      </c>
      <c r="B5336" s="253" t="s">
        <v>153</v>
      </c>
      <c r="C5336" s="93" t="s">
        <v>14074</v>
      </c>
      <c r="D5336" s="93" t="s">
        <v>14075</v>
      </c>
      <c r="E5336" s="148">
        <f ca="1">IFERROR(__xludf.DUMMYFUNCTION(" VLOOKUP(A5420, IMPORTRANGE(""https://docs.google.com/spreadsheets/d/1fj_Bhi2XPL3siwIh4sx4VRLAe31yD50oKdj5UlRYW0c/"", ""Сводка!A:AA""), 5, FALSE)"),224)</f>
        <v>224</v>
      </c>
      <c r="F5336" s="148" t="s">
        <v>108</v>
      </c>
      <c r="G5336" s="147">
        <f ca="1">IFERROR(__xludf.DUMMYFUNCTION(" VLOOKUP(A5420, IMPORTRANGE(""https://docs.google.com/spreadsheets/d/1QNLbnkR_AongFt22vMfNzfpjZ0CjpI8QI-w0wBnYA1w/"", ""Инфа!A:AA""), 6, FALSE)"),2024)</f>
        <v>2024</v>
      </c>
      <c r="H5336" s="150">
        <v>11700</v>
      </c>
      <c r="I5336" s="151" t="s">
        <v>1195</v>
      </c>
      <c r="J5336" s="93" t="s">
        <v>14076</v>
      </c>
      <c r="K5336" s="153"/>
      <c r="L5336" s="153"/>
      <c r="M5336" s="153"/>
      <c r="N5336" s="153"/>
      <c r="O5336" s="153"/>
      <c r="P5336" s="153"/>
      <c r="Q5336" s="153"/>
      <c r="R5336" s="153"/>
      <c r="S5336" s="153"/>
    </row>
    <row r="5337" spans="1:19" ht="150">
      <c r="A5337" s="277" t="s">
        <v>25424</v>
      </c>
      <c r="B5337" s="253" t="s">
        <v>153</v>
      </c>
      <c r="C5337" s="93" t="s">
        <v>14077</v>
      </c>
      <c r="D5337" s="93" t="s">
        <v>14078</v>
      </c>
      <c r="E5337" s="148">
        <f ca="1">IFERROR(__xludf.DUMMYFUNCTION(" VLOOKUP(A5421, IMPORTRANGE(""https://docs.google.com/spreadsheets/d/1fj_Bhi2XPL3siwIh4sx4VRLAe31yD50oKdj5UlRYW0c/"", ""Сводка!A:AA""), 5, FALSE)"),340)</f>
        <v>340</v>
      </c>
      <c r="F5337" s="148" t="s">
        <v>59</v>
      </c>
      <c r="G5337" s="147">
        <f ca="1">IFERROR(__xludf.DUMMYFUNCTION(" VLOOKUP(A5421, IMPORTRANGE(""https://docs.google.com/spreadsheets/d/1QNLbnkR_AongFt22vMfNzfpjZ0CjpI8QI-w0wBnYA1w/"", ""Инфа!A:AA""), 6, FALSE)"),2024)</f>
        <v>2024</v>
      </c>
      <c r="H5337" s="150">
        <v>19800</v>
      </c>
      <c r="I5337" s="151" t="s">
        <v>19</v>
      </c>
      <c r="J5337" s="93" t="s">
        <v>14079</v>
      </c>
      <c r="K5337" s="153"/>
      <c r="L5337" s="153"/>
      <c r="M5337" s="153"/>
      <c r="N5337" s="153"/>
      <c r="O5337" s="153"/>
      <c r="P5337" s="153"/>
      <c r="Q5337" s="153"/>
      <c r="R5337" s="153"/>
      <c r="S5337" s="153"/>
    </row>
    <row r="5338" spans="1:19" ht="243.75">
      <c r="A5338" s="277" t="s">
        <v>25424</v>
      </c>
      <c r="B5338" s="253" t="s">
        <v>153</v>
      </c>
      <c r="C5338" s="93" t="s">
        <v>14077</v>
      </c>
      <c r="D5338" s="93" t="s">
        <v>14080</v>
      </c>
      <c r="E5338" s="148">
        <f ca="1">IFERROR(__xludf.DUMMYFUNCTION(" VLOOKUP(A5422, IMPORTRANGE(""https://docs.google.com/spreadsheets/d/1fj_Bhi2XPL3siwIh4sx4VRLAe31yD50oKdj5UlRYW0c/"", ""Сводка!A:AA""), 5, FALSE)"),80)</f>
        <v>80</v>
      </c>
      <c r="F5338" s="148" t="s">
        <v>165</v>
      </c>
      <c r="G5338" s="147">
        <f ca="1">IFERROR(__xludf.DUMMYFUNCTION(" VLOOKUP(A5422, IMPORTRANGE(""https://docs.google.com/spreadsheets/d/1QNLbnkR_AongFt22vMfNzfpjZ0CjpI8QI-w0wBnYA1w/"", ""Инфа!A:AA""), 6, FALSE)"),2024)</f>
        <v>2024</v>
      </c>
      <c r="H5338" s="150">
        <v>9800</v>
      </c>
      <c r="I5338" s="156" t="s">
        <v>370</v>
      </c>
      <c r="J5338" s="93" t="s">
        <v>14081</v>
      </c>
      <c r="K5338" s="153"/>
      <c r="L5338" s="153"/>
      <c r="M5338" s="153"/>
      <c r="N5338" s="153"/>
      <c r="O5338" s="153"/>
      <c r="P5338" s="153"/>
      <c r="Q5338" s="153"/>
      <c r="R5338" s="153"/>
      <c r="S5338" s="153"/>
    </row>
    <row r="5339" spans="1:19" ht="243.75">
      <c r="A5339" s="277" t="s">
        <v>25424</v>
      </c>
      <c r="B5339" s="253" t="s">
        <v>153</v>
      </c>
      <c r="C5339" s="93" t="s">
        <v>14082</v>
      </c>
      <c r="D5339" s="93" t="s">
        <v>3468</v>
      </c>
      <c r="E5339" s="148">
        <f ca="1">IFERROR(__xludf.DUMMYFUNCTION(" VLOOKUP(A5423, IMPORTRANGE(""https://docs.google.com/spreadsheets/d/1fj_Bhi2XPL3siwIh4sx4VRLAe31yD50oKdj5UlRYW0c/"", ""Сводка!A:AA""), 5, FALSE)"),248)</f>
        <v>248</v>
      </c>
      <c r="F5339" s="148" t="s">
        <v>50</v>
      </c>
      <c r="G5339" s="147">
        <f ca="1">IFERROR(__xludf.DUMMYFUNCTION(" VLOOKUP(A5423, IMPORTRANGE(""https://docs.google.com/spreadsheets/d/1QNLbnkR_AongFt22vMfNzfpjZ0CjpI8QI-w0wBnYA1w/"", ""Инфа!A:AA""), 6, FALSE)"),2024)</f>
        <v>2024</v>
      </c>
      <c r="H5339" s="150">
        <v>19900</v>
      </c>
      <c r="I5339" s="151" t="s">
        <v>161</v>
      </c>
      <c r="J5339" s="93" t="s">
        <v>14083</v>
      </c>
      <c r="K5339" s="153"/>
      <c r="L5339" s="153"/>
      <c r="M5339" s="153"/>
      <c r="N5339" s="153"/>
      <c r="O5339" s="153"/>
      <c r="P5339" s="153"/>
      <c r="Q5339" s="153"/>
      <c r="R5339" s="153"/>
      <c r="S5339" s="153"/>
    </row>
    <row r="5340" spans="1:19" ht="243.75">
      <c r="A5340" s="277" t="s">
        <v>25424</v>
      </c>
      <c r="B5340" s="253" t="s">
        <v>153</v>
      </c>
      <c r="C5340" s="93" t="s">
        <v>14084</v>
      </c>
      <c r="D5340" s="93" t="s">
        <v>14085</v>
      </c>
      <c r="E5340" s="148">
        <f ca="1">IFERROR(__xludf.DUMMYFUNCTION(" VLOOKUP(A5424, IMPORTRANGE(""https://docs.google.com/spreadsheets/d/1fj_Bhi2XPL3siwIh4sx4VRLAe31yD50oKdj5UlRYW0c/"", ""Сводка!A:AA""), 5, FALSE)"),172)</f>
        <v>172</v>
      </c>
      <c r="F5340" s="148" t="s">
        <v>165</v>
      </c>
      <c r="G5340" s="147">
        <f ca="1">IFERROR(__xludf.DUMMYFUNCTION(" VLOOKUP(A5424, IMPORTRANGE(""https://docs.google.com/spreadsheets/d/1QNLbnkR_AongFt22vMfNzfpjZ0CjpI8QI-w0wBnYA1w/"", ""Инфа!A:AA""), 6, FALSE)"),2024)</f>
        <v>2024</v>
      </c>
      <c r="H5340" s="150">
        <v>10200</v>
      </c>
      <c r="I5340" s="151" t="s">
        <v>161</v>
      </c>
      <c r="J5340" s="93" t="s">
        <v>14086</v>
      </c>
      <c r="K5340" s="153"/>
      <c r="L5340" s="153"/>
      <c r="M5340" s="153"/>
      <c r="N5340" s="153"/>
      <c r="O5340" s="153"/>
      <c r="P5340" s="153"/>
      <c r="Q5340" s="153"/>
      <c r="R5340" s="153"/>
      <c r="S5340" s="153"/>
    </row>
    <row r="5341" spans="1:19" ht="262.5">
      <c r="A5341" s="277" t="s">
        <v>25424</v>
      </c>
      <c r="B5341" s="253" t="s">
        <v>153</v>
      </c>
      <c r="C5341" s="93" t="s">
        <v>14084</v>
      </c>
      <c r="D5341" s="93" t="s">
        <v>14087</v>
      </c>
      <c r="E5341" s="148">
        <f ca="1">IFERROR(__xludf.DUMMYFUNCTION(" VLOOKUP(A5425, IMPORTRANGE(""https://docs.google.com/spreadsheets/d/1fj_Bhi2XPL3siwIh4sx4VRLAe31yD50oKdj5UlRYW0c/"", ""Сводка!A:AA""), 5, FALSE)"),152)</f>
        <v>152</v>
      </c>
      <c r="F5341" s="148" t="s">
        <v>165</v>
      </c>
      <c r="G5341" s="147">
        <f ca="1">IFERROR(__xludf.DUMMYFUNCTION(" VLOOKUP(A5425, IMPORTRANGE(""https://docs.google.com/spreadsheets/d/1QNLbnkR_AongFt22vMfNzfpjZ0CjpI8QI-w0wBnYA1w/"", ""Инфа!A:AA""), 6, FALSE)"),2024)</f>
        <v>2024</v>
      </c>
      <c r="H5341" s="150">
        <v>14100</v>
      </c>
      <c r="I5341" s="151" t="s">
        <v>161</v>
      </c>
      <c r="J5341" s="93" t="s">
        <v>14088</v>
      </c>
      <c r="K5341" s="153"/>
      <c r="L5341" s="153"/>
      <c r="M5341" s="153"/>
      <c r="N5341" s="153"/>
      <c r="O5341" s="153"/>
      <c r="P5341" s="153"/>
      <c r="Q5341" s="153"/>
      <c r="R5341" s="153"/>
      <c r="S5341" s="153"/>
    </row>
    <row r="5342" spans="1:19" ht="93.75">
      <c r="A5342" s="277" t="s">
        <v>25424</v>
      </c>
      <c r="B5342" s="253" t="s">
        <v>400</v>
      </c>
      <c r="C5342" s="93" t="s">
        <v>14089</v>
      </c>
      <c r="D5342" s="93" t="s">
        <v>14090</v>
      </c>
      <c r="E5342" s="148">
        <f ca="1">IFERROR(__xludf.DUMMYFUNCTION(" VLOOKUP(A5426, IMPORTRANGE(""https://docs.google.com/spreadsheets/d/1fj_Bhi2XPL3siwIh4sx4VRLAe31yD50oKdj5UlRYW0c/"", ""Сводка!A:AA""), 5, FALSE)"),68)</f>
        <v>68</v>
      </c>
      <c r="F5342" s="148" t="s">
        <v>403</v>
      </c>
      <c r="G5342" s="147">
        <f ca="1">IFERROR(__xludf.DUMMYFUNCTION(" VLOOKUP(A5426, IMPORTRANGE(""https://docs.google.com/spreadsheets/d/1QNLbnkR_AongFt22vMfNzfpjZ0CjpI8QI-w0wBnYA1w/"", ""Инфа!A:AA""), 6, FALSE)"),2024)</f>
        <v>2024</v>
      </c>
      <c r="H5342" s="150">
        <v>9100</v>
      </c>
      <c r="I5342" s="151" t="s">
        <v>743</v>
      </c>
      <c r="J5342" s="93" t="s">
        <v>14091</v>
      </c>
      <c r="K5342" s="153"/>
      <c r="L5342" s="153"/>
      <c r="M5342" s="153"/>
      <c r="N5342" s="153"/>
      <c r="O5342" s="153"/>
      <c r="P5342" s="153"/>
      <c r="Q5342" s="153"/>
      <c r="R5342" s="153"/>
      <c r="S5342" s="153"/>
    </row>
    <row r="5343" spans="1:19" ht="75">
      <c r="A5343" s="277" t="s">
        <v>25424</v>
      </c>
      <c r="B5343" s="253" t="s">
        <v>153</v>
      </c>
      <c r="C5343" s="93" t="s">
        <v>14092</v>
      </c>
      <c r="D5343" s="93" t="s">
        <v>14093</v>
      </c>
      <c r="E5343" s="148">
        <f ca="1">IFERROR(__xludf.DUMMYFUNCTION(" VLOOKUP(A5427, IMPORTRANGE(""https://docs.google.com/spreadsheets/d/1fj_Bhi2XPL3siwIh4sx4VRLAe31yD50oKdj5UlRYW0c/"", ""Сводка!A:AA""), 5, FALSE)"),224)</f>
        <v>224</v>
      </c>
      <c r="F5343" s="148" t="s">
        <v>165</v>
      </c>
      <c r="G5343" s="147">
        <f ca="1">IFERROR(__xludf.DUMMYFUNCTION(" VLOOKUP(A5427, IMPORTRANGE(""https://docs.google.com/spreadsheets/d/1QNLbnkR_AongFt22vMfNzfpjZ0CjpI8QI-w0wBnYA1w/"", ""Инфа!A:AA""), 6, FALSE)"),2024)</f>
        <v>2024</v>
      </c>
      <c r="H5343" s="150">
        <v>11700</v>
      </c>
      <c r="I5343" s="151" t="s">
        <v>42</v>
      </c>
      <c r="J5343" s="93" t="s">
        <v>14094</v>
      </c>
      <c r="K5343" s="153"/>
      <c r="L5343" s="153"/>
      <c r="M5343" s="153"/>
      <c r="N5343" s="153"/>
      <c r="O5343" s="153"/>
      <c r="P5343" s="153"/>
      <c r="Q5343" s="153"/>
      <c r="R5343" s="153"/>
      <c r="S5343" s="153"/>
    </row>
    <row r="5344" spans="1:19" ht="93.75">
      <c r="A5344" s="277" t="s">
        <v>25424</v>
      </c>
      <c r="B5344" s="253" t="s">
        <v>153</v>
      </c>
      <c r="C5344" s="93" t="s">
        <v>14092</v>
      </c>
      <c r="D5344" s="93" t="s">
        <v>14095</v>
      </c>
      <c r="E5344" s="148">
        <f ca="1">IFERROR(__xludf.DUMMYFUNCTION(" VLOOKUP(A5428, IMPORTRANGE(""https://docs.google.com/spreadsheets/d/1fj_Bhi2XPL3siwIh4sx4VRLAe31yD50oKdj5UlRYW0c/"", ""Сводка!A:AA""), 5, FALSE)"),224)</f>
        <v>224</v>
      </c>
      <c r="F5344" s="148" t="s">
        <v>165</v>
      </c>
      <c r="G5344" s="147">
        <f ca="1">IFERROR(__xludf.DUMMYFUNCTION(" VLOOKUP(A5428, IMPORTRANGE(""https://docs.google.com/spreadsheets/d/1QNLbnkR_AongFt22vMfNzfpjZ0CjpI8QI-w0wBnYA1w/"", ""Инфа!A:AA""), 6, FALSE)"),2024)</f>
        <v>2024</v>
      </c>
      <c r="H5344" s="150">
        <v>11700</v>
      </c>
      <c r="I5344" s="151" t="s">
        <v>42</v>
      </c>
      <c r="J5344" s="93" t="s">
        <v>14094</v>
      </c>
      <c r="K5344" s="153"/>
      <c r="L5344" s="153"/>
      <c r="M5344" s="153"/>
      <c r="N5344" s="153"/>
      <c r="O5344" s="153"/>
      <c r="P5344" s="153"/>
      <c r="Q5344" s="153"/>
      <c r="R5344" s="153"/>
      <c r="S5344" s="153"/>
    </row>
    <row r="5345" spans="1:19" ht="187.5">
      <c r="A5345" s="277" t="s">
        <v>25424</v>
      </c>
      <c r="B5345" s="253" t="s">
        <v>400</v>
      </c>
      <c r="C5345" s="93" t="s">
        <v>14096</v>
      </c>
      <c r="D5345" s="93" t="s">
        <v>14097</v>
      </c>
      <c r="E5345" s="148">
        <f ca="1">IFERROR(__xludf.DUMMYFUNCTION(" VLOOKUP(A5429, IMPORTRANGE(""https://docs.google.com/spreadsheets/d/1fj_Bhi2XPL3siwIh4sx4VRLAe31yD50oKdj5UlRYW0c/"", ""Сводка!A:AA""), 5, FALSE)"),256)</f>
        <v>256</v>
      </c>
      <c r="F5345" s="148" t="s">
        <v>599</v>
      </c>
      <c r="G5345" s="147">
        <f ca="1">IFERROR(__xludf.DUMMYFUNCTION(" VLOOKUP(A5429, IMPORTRANGE(""https://docs.google.com/spreadsheets/d/1QNLbnkR_AongFt22vMfNzfpjZ0CjpI8QI-w0wBnYA1w/"", ""Инфа!A:AA""), 6, FALSE)"),2024)</f>
        <v>2024</v>
      </c>
      <c r="H5345" s="150">
        <v>12700</v>
      </c>
      <c r="I5345" s="151" t="s">
        <v>42</v>
      </c>
      <c r="J5345" s="93" t="s">
        <v>14098</v>
      </c>
      <c r="K5345" s="153"/>
      <c r="L5345" s="153"/>
      <c r="M5345" s="153"/>
      <c r="N5345" s="153"/>
      <c r="O5345" s="153"/>
      <c r="P5345" s="153"/>
      <c r="Q5345" s="153"/>
      <c r="R5345" s="153"/>
      <c r="S5345" s="153"/>
    </row>
    <row r="5346" spans="1:19" ht="131.25">
      <c r="A5346" s="277" t="s">
        <v>25424</v>
      </c>
      <c r="B5346" s="253" t="s">
        <v>400</v>
      </c>
      <c r="C5346" s="93" t="s">
        <v>14096</v>
      </c>
      <c r="D5346" s="93" t="s">
        <v>14099</v>
      </c>
      <c r="E5346" s="148" t="e">
        <f>#REF!</f>
        <v>#REF!</v>
      </c>
      <c r="F5346" s="148" t="s">
        <v>403</v>
      </c>
      <c r="G5346" s="147">
        <f ca="1">IFERROR(__xludf.DUMMYFUNCTION(" VLOOKUP(A5430, IMPORTRANGE(""https://docs.google.com/spreadsheets/d/1QNLbnkR_AongFt22vMfNzfpjZ0CjpI8QI-w0wBnYA1w/"", ""Инфа!A:AA""), 6, FALSE)"),2024)</f>
        <v>2024</v>
      </c>
      <c r="H5346" s="150">
        <v>9100</v>
      </c>
      <c r="I5346" s="151" t="s">
        <v>42</v>
      </c>
      <c r="J5346" s="93" t="s">
        <v>14100</v>
      </c>
      <c r="K5346" s="153"/>
      <c r="L5346" s="153"/>
      <c r="M5346" s="153"/>
      <c r="N5346" s="153"/>
      <c r="O5346" s="153"/>
      <c r="P5346" s="153"/>
      <c r="Q5346" s="153"/>
      <c r="R5346" s="153"/>
      <c r="S5346" s="153"/>
    </row>
    <row r="5347" spans="1:19" ht="225">
      <c r="A5347" s="277" t="s">
        <v>25424</v>
      </c>
      <c r="B5347" s="253" t="s">
        <v>400</v>
      </c>
      <c r="C5347" s="93" t="s">
        <v>14101</v>
      </c>
      <c r="D5347" s="93" t="s">
        <v>14102</v>
      </c>
      <c r="E5347" s="148">
        <f ca="1">IFERROR(__xludf.DUMMYFUNCTION(" VLOOKUP(A5431, IMPORTRANGE(""https://docs.google.com/spreadsheets/d/1fj_Bhi2XPL3siwIh4sx4VRLAe31yD50oKdj5UlRYW0c/"", ""Сводка!A:AA""), 5, FALSE)"),224)</f>
        <v>224</v>
      </c>
      <c r="F5347" s="148" t="s">
        <v>202</v>
      </c>
      <c r="G5347" s="147">
        <f ca="1">IFERROR(__xludf.DUMMYFUNCTION(" VLOOKUP(A5431, IMPORTRANGE(""https://docs.google.com/spreadsheets/d/1QNLbnkR_AongFt22vMfNzfpjZ0CjpI8QI-w0wBnYA1w/"", ""Инфа!A:AA""), 6, FALSE)"),2024)</f>
        <v>2024</v>
      </c>
      <c r="H5347" s="150">
        <v>15200</v>
      </c>
      <c r="I5347" s="151" t="s">
        <v>1228</v>
      </c>
      <c r="J5347" s="93" t="s">
        <v>14103</v>
      </c>
      <c r="K5347" s="153"/>
      <c r="L5347" s="153"/>
      <c r="M5347" s="153"/>
      <c r="N5347" s="153"/>
      <c r="O5347" s="153"/>
      <c r="P5347" s="153"/>
      <c r="Q5347" s="153"/>
      <c r="R5347" s="153"/>
      <c r="S5347" s="153"/>
    </row>
    <row r="5348" spans="1:19" ht="187.5">
      <c r="A5348" s="277" t="s">
        <v>25424</v>
      </c>
      <c r="B5348" s="253" t="s">
        <v>153</v>
      </c>
      <c r="C5348" s="93" t="s">
        <v>14104</v>
      </c>
      <c r="D5348" s="93" t="s">
        <v>14105</v>
      </c>
      <c r="E5348" s="148">
        <f ca="1">IFERROR(__xludf.DUMMYFUNCTION(" VLOOKUP(A5432, IMPORTRANGE(""https://docs.google.com/spreadsheets/d/1fj_Bhi2XPL3siwIh4sx4VRLAe31yD50oKdj5UlRYW0c/"", ""Сводка!A:AA""), 5, FALSE)"),116)</f>
        <v>116</v>
      </c>
      <c r="F5348" s="148" t="s">
        <v>50</v>
      </c>
      <c r="G5348" s="147">
        <f ca="1">IFERROR(__xludf.DUMMYFUNCTION(" VLOOKUP(A5432, IMPORTRANGE(""https://docs.google.com/spreadsheets/d/1QNLbnkR_AongFt22vMfNzfpjZ0CjpI8QI-w0wBnYA1w/"", ""Инфа!A:AA""), 6, FALSE)"),2024)</f>
        <v>2024</v>
      </c>
      <c r="H5348" s="150">
        <v>8500</v>
      </c>
      <c r="I5348" s="151" t="s">
        <v>14106</v>
      </c>
      <c r="J5348" s="93" t="s">
        <v>14107</v>
      </c>
      <c r="K5348" s="153"/>
      <c r="L5348" s="153"/>
      <c r="M5348" s="153"/>
      <c r="N5348" s="153"/>
      <c r="O5348" s="153"/>
      <c r="P5348" s="153"/>
      <c r="Q5348" s="153"/>
      <c r="R5348" s="153"/>
      <c r="S5348" s="153"/>
    </row>
    <row r="5349" spans="1:19" ht="150">
      <c r="A5349" s="277" t="s">
        <v>25424</v>
      </c>
      <c r="B5349" s="253" t="s">
        <v>153</v>
      </c>
      <c r="C5349" s="93" t="s">
        <v>14108</v>
      </c>
      <c r="D5349" s="93" t="s">
        <v>14109</v>
      </c>
      <c r="E5349" s="148">
        <f ca="1">IFERROR(__xludf.DUMMYFUNCTION(" VLOOKUP(A5433, IMPORTRANGE(""https://docs.google.com/spreadsheets/d/1fj_Bhi2XPL3siwIh4sx4VRLAe31yD50oKdj5UlRYW0c/"", ""Сводка!A:AA""), 5, FALSE)"),96)</f>
        <v>96</v>
      </c>
      <c r="F5349" s="148" t="s">
        <v>165</v>
      </c>
      <c r="G5349" s="147">
        <f ca="1">IFERROR(__xludf.DUMMYFUNCTION(" VLOOKUP(A5433, IMPORTRANGE(""https://docs.google.com/spreadsheets/d/1QNLbnkR_AongFt22vMfNzfpjZ0CjpI8QI-w0wBnYA1w/"", ""Инфа!A:AA""), 6, FALSE)"),2024)</f>
        <v>2024</v>
      </c>
      <c r="H5349" s="150">
        <v>7900</v>
      </c>
      <c r="I5349" s="151" t="s">
        <v>282</v>
      </c>
      <c r="J5349" s="93" t="s">
        <v>14110</v>
      </c>
      <c r="K5349" s="153"/>
      <c r="L5349" s="153"/>
      <c r="M5349" s="153"/>
      <c r="N5349" s="153"/>
      <c r="O5349" s="153"/>
      <c r="P5349" s="153"/>
      <c r="Q5349" s="153"/>
      <c r="R5349" s="153"/>
      <c r="S5349" s="153"/>
    </row>
    <row r="5350" spans="1:19" ht="112.5">
      <c r="A5350" s="277" t="s">
        <v>25424</v>
      </c>
      <c r="B5350" s="253" t="s">
        <v>400</v>
      </c>
      <c r="C5350" s="93" t="s">
        <v>14111</v>
      </c>
      <c r="D5350" s="93" t="s">
        <v>14112</v>
      </c>
      <c r="E5350" s="148">
        <f ca="1">IFERROR(__xludf.DUMMYFUNCTION(" VLOOKUP(A5434, IMPORTRANGE(""https://docs.google.com/spreadsheets/d/1fj_Bhi2XPL3siwIh4sx4VRLAe31yD50oKdj5UlRYW0c/"", ""Сводка!A:AA""), 5, FALSE)"),96)</f>
        <v>96</v>
      </c>
      <c r="F5350" s="147" t="s">
        <v>415</v>
      </c>
      <c r="G5350" s="147">
        <f ca="1">IFERROR(__xludf.DUMMYFUNCTION(" VLOOKUP(A5434, IMPORTRANGE(""https://docs.google.com/spreadsheets/d/1QNLbnkR_AongFt22vMfNzfpjZ0CjpI8QI-w0wBnYA1w/"", ""Инфа!A:AA""), 6, FALSE)"),2024)</f>
        <v>2024</v>
      </c>
      <c r="H5350" s="150">
        <v>7900</v>
      </c>
      <c r="I5350" s="156" t="s">
        <v>554</v>
      </c>
      <c r="J5350" s="93" t="s">
        <v>14113</v>
      </c>
      <c r="K5350" s="153"/>
      <c r="L5350" s="153"/>
      <c r="M5350" s="153"/>
      <c r="N5350" s="153"/>
      <c r="O5350" s="153"/>
      <c r="P5350" s="153"/>
      <c r="Q5350" s="153"/>
      <c r="R5350" s="153"/>
      <c r="S5350" s="153"/>
    </row>
    <row r="5351" spans="1:19" ht="131.25">
      <c r="A5351" s="277" t="s">
        <v>25424</v>
      </c>
      <c r="B5351" s="253" t="s">
        <v>153</v>
      </c>
      <c r="C5351" s="93" t="s">
        <v>14114</v>
      </c>
      <c r="D5351" s="93" t="s">
        <v>14115</v>
      </c>
      <c r="E5351" s="148">
        <f ca="1">IFERROR(__xludf.DUMMYFUNCTION(" VLOOKUP(A5435, IMPORTRANGE(""https://docs.google.com/spreadsheets/d/1fj_Bhi2XPL3siwIh4sx4VRLAe31yD50oKdj5UlRYW0c/"", ""Сводка!A:AA""), 5, FALSE)"),93)</f>
        <v>93</v>
      </c>
      <c r="F5351" s="148" t="s">
        <v>165</v>
      </c>
      <c r="G5351" s="147">
        <f ca="1">IFERROR(__xludf.DUMMYFUNCTION(" VLOOKUP(A5435, IMPORTRANGE(""https://docs.google.com/spreadsheets/d/1QNLbnkR_AongFt22vMfNzfpjZ0CjpI8QI-w0wBnYA1w/"", ""Инфа!A:AA""), 6, FALSE)"),2024)</f>
        <v>2024</v>
      </c>
      <c r="H5351" s="150">
        <v>7800</v>
      </c>
      <c r="I5351" s="151" t="s">
        <v>282</v>
      </c>
      <c r="J5351" s="93" t="s">
        <v>14116</v>
      </c>
      <c r="K5351" s="153"/>
      <c r="L5351" s="153"/>
      <c r="M5351" s="153"/>
      <c r="N5351" s="153"/>
      <c r="O5351" s="153"/>
      <c r="P5351" s="153"/>
      <c r="Q5351" s="153"/>
      <c r="R5351" s="153"/>
      <c r="S5351" s="153"/>
    </row>
    <row r="5352" spans="1:19" ht="187.5">
      <c r="A5352" s="277" t="s">
        <v>25424</v>
      </c>
      <c r="B5352" s="253" t="s">
        <v>153</v>
      </c>
      <c r="C5352" s="96" t="s">
        <v>14117</v>
      </c>
      <c r="D5352" s="93" t="s">
        <v>14118</v>
      </c>
      <c r="E5352" s="148">
        <f ca="1">IFERROR(__xludf.DUMMYFUNCTION(" VLOOKUP(A5436, IMPORTRANGE(""https://docs.google.com/spreadsheets/d/1fj_Bhi2XPL3siwIh4sx4VRLAe31yD50oKdj5UlRYW0c/"", ""Сводка!A:AA""), 5, FALSE)"),164)</f>
        <v>164</v>
      </c>
      <c r="F5352" s="148" t="s">
        <v>50</v>
      </c>
      <c r="G5352" s="147">
        <f ca="1">IFERROR(__xludf.DUMMYFUNCTION(" VLOOKUP(A5436, IMPORTRANGE(""https://docs.google.com/spreadsheets/d/1QNLbnkR_AongFt22vMfNzfpjZ0CjpI8QI-w0wBnYA1w/"", ""Инфа!A:AA""), 6, FALSE)"),2024)</f>
        <v>2024</v>
      </c>
      <c r="H5352" s="150">
        <v>9900</v>
      </c>
      <c r="I5352" s="156" t="s">
        <v>257</v>
      </c>
      <c r="J5352" s="93" t="s">
        <v>14119</v>
      </c>
      <c r="K5352" s="153"/>
      <c r="L5352" s="153"/>
      <c r="M5352" s="153"/>
      <c r="N5352" s="153"/>
      <c r="O5352" s="153"/>
      <c r="P5352" s="153"/>
      <c r="Q5352" s="153"/>
      <c r="R5352" s="153"/>
      <c r="S5352" s="153"/>
    </row>
    <row r="5353" spans="1:19" ht="56.25">
      <c r="A5353" s="277" t="s">
        <v>25424</v>
      </c>
      <c r="B5353" s="253" t="s">
        <v>153</v>
      </c>
      <c r="C5353" s="93" t="s">
        <v>14120</v>
      </c>
      <c r="D5353" s="93" t="s">
        <v>14121</v>
      </c>
      <c r="E5353" s="148" t="e">
        <f>#REF!</f>
        <v>#REF!</v>
      </c>
      <c r="F5353" s="148" t="s">
        <v>1342</v>
      </c>
      <c r="G5353" s="147">
        <f ca="1">IFERROR(__xludf.DUMMYFUNCTION(" VLOOKUP(A5437, IMPORTRANGE(""https://docs.google.com/spreadsheets/d/1QNLbnkR_AongFt22vMfNzfpjZ0CjpI8QI-w0wBnYA1w/"", ""Инфа!A:AA""), 6, FALSE)"),2024)</f>
        <v>2024</v>
      </c>
      <c r="H5353" s="150">
        <v>12300</v>
      </c>
      <c r="I5353" s="156" t="s">
        <v>558</v>
      </c>
      <c r="J5353" s="93" t="s">
        <v>14122</v>
      </c>
      <c r="K5353" s="153"/>
      <c r="L5353" s="153"/>
      <c r="M5353" s="153"/>
      <c r="N5353" s="153"/>
      <c r="O5353" s="153"/>
      <c r="P5353" s="153"/>
      <c r="Q5353" s="153"/>
      <c r="R5353" s="153"/>
      <c r="S5353" s="153"/>
    </row>
    <row r="5354" spans="1:19" ht="112.5">
      <c r="A5354" s="277" t="s">
        <v>25424</v>
      </c>
      <c r="B5354" s="253" t="s">
        <v>153</v>
      </c>
      <c r="C5354" s="93" t="s">
        <v>14120</v>
      </c>
      <c r="D5354" s="93" t="s">
        <v>14123</v>
      </c>
      <c r="E5354" s="148" t="e">
        <f>#REF!</f>
        <v>#REF!</v>
      </c>
      <c r="F5354" s="148" t="s">
        <v>50</v>
      </c>
      <c r="G5354" s="147">
        <f ca="1">IFERROR(__xludf.DUMMYFUNCTION(" VLOOKUP(A5438, IMPORTRANGE(""https://docs.google.com/spreadsheets/d/1QNLbnkR_AongFt22vMfNzfpjZ0CjpI8QI-w0wBnYA1w/"", ""Инфа!A:AA""), 6, FALSE)"),2024)</f>
        <v>2024</v>
      </c>
      <c r="H5354" s="150">
        <v>10300</v>
      </c>
      <c r="I5354" s="156" t="s">
        <v>558</v>
      </c>
      <c r="J5354" s="93" t="s">
        <v>14124</v>
      </c>
      <c r="K5354" s="153"/>
      <c r="L5354" s="153"/>
      <c r="M5354" s="153"/>
      <c r="N5354" s="153"/>
      <c r="O5354" s="153"/>
      <c r="P5354" s="153"/>
      <c r="Q5354" s="153"/>
      <c r="R5354" s="153"/>
      <c r="S5354" s="153"/>
    </row>
    <row r="5355" spans="1:19" ht="75">
      <c r="A5355" s="277" t="s">
        <v>25424</v>
      </c>
      <c r="B5355" s="253" t="s">
        <v>1885</v>
      </c>
      <c r="C5355" s="93" t="s">
        <v>14120</v>
      </c>
      <c r="D5355" s="93" t="s">
        <v>14125</v>
      </c>
      <c r="E5355" s="148">
        <f ca="1">IFERROR(__xludf.DUMMYFUNCTION(" VLOOKUP(A5439, IMPORTRANGE(""https://docs.google.com/spreadsheets/d/1fj_Bhi2XPL3siwIh4sx4VRLAe31yD50oKdj5UlRYW0c/"", ""Сводка!A:AA""), 5, FALSE)"),208)</f>
        <v>208</v>
      </c>
      <c r="F5355" s="148" t="s">
        <v>59</v>
      </c>
      <c r="G5355" s="147">
        <f ca="1">IFERROR(__xludf.DUMMYFUNCTION(" VLOOKUP(A5439, IMPORTRANGE(""https://docs.google.com/spreadsheets/d/1QNLbnkR_AongFt22vMfNzfpjZ0CjpI8QI-w0wBnYA1w/"", ""Инфа!A:AA""), 6, FALSE)"),2024)</f>
        <v>2024</v>
      </c>
      <c r="H5355" s="150">
        <v>11200</v>
      </c>
      <c r="I5355" s="151" t="s">
        <v>146</v>
      </c>
      <c r="J5355" s="93" t="s">
        <v>14126</v>
      </c>
      <c r="K5355" s="153"/>
      <c r="L5355" s="153"/>
      <c r="M5355" s="153"/>
      <c r="N5355" s="153"/>
      <c r="O5355" s="153"/>
      <c r="P5355" s="153"/>
      <c r="Q5355" s="153"/>
      <c r="R5355" s="153"/>
      <c r="S5355" s="153"/>
    </row>
    <row r="5356" spans="1:19" ht="225">
      <c r="A5356" s="277" t="s">
        <v>25424</v>
      </c>
      <c r="B5356" s="253" t="s">
        <v>153</v>
      </c>
      <c r="C5356" s="93" t="s">
        <v>14120</v>
      </c>
      <c r="D5356" s="93" t="s">
        <v>14127</v>
      </c>
      <c r="E5356" s="148">
        <f ca="1">IFERROR(__xludf.DUMMYFUNCTION(" VLOOKUP(A5440, IMPORTRANGE(""https://docs.google.com/spreadsheets/d/1fj_Bhi2XPL3siwIh4sx4VRLAe31yD50oKdj5UlRYW0c/"", ""Сводка!A:AA""), 5, FALSE)"),160)</f>
        <v>160</v>
      </c>
      <c r="F5356" s="148" t="s">
        <v>165</v>
      </c>
      <c r="G5356" s="147">
        <f ca="1">IFERROR(__xludf.DUMMYFUNCTION(" VLOOKUP(A5440, IMPORTRANGE(""https://docs.google.com/spreadsheets/d/1QNLbnkR_AongFt22vMfNzfpjZ0CjpI8QI-w0wBnYA1w/"", ""Инфа!A:AA""), 6, FALSE)"),2024)</f>
        <v>2024</v>
      </c>
      <c r="H5356" s="150">
        <v>9800</v>
      </c>
      <c r="I5356" s="151" t="s">
        <v>257</v>
      </c>
      <c r="J5356" s="93" t="s">
        <v>14128</v>
      </c>
      <c r="K5356" s="153"/>
      <c r="L5356" s="153"/>
      <c r="M5356" s="153"/>
      <c r="N5356" s="153"/>
      <c r="O5356" s="153"/>
      <c r="P5356" s="153"/>
      <c r="Q5356" s="153"/>
      <c r="R5356" s="153"/>
      <c r="S5356" s="153"/>
    </row>
    <row r="5357" spans="1:19" ht="206.25">
      <c r="A5357" s="277" t="s">
        <v>25424</v>
      </c>
      <c r="B5357" s="253" t="s">
        <v>153</v>
      </c>
      <c r="C5357" s="93" t="s">
        <v>14120</v>
      </c>
      <c r="D5357" s="93" t="s">
        <v>14129</v>
      </c>
      <c r="E5357" s="148">
        <f ca="1">IFERROR(__xludf.DUMMYFUNCTION(" VLOOKUP(A5441, IMPORTRANGE(""https://docs.google.com/spreadsheets/d/1fj_Bhi2XPL3siwIh4sx4VRLAe31yD50oKdj5UlRYW0c/"", ""Сводка!A:AA""), 5, FALSE)"),144)</f>
        <v>144</v>
      </c>
      <c r="F5357" s="148" t="s">
        <v>165</v>
      </c>
      <c r="G5357" s="147">
        <f ca="1">IFERROR(__xludf.DUMMYFUNCTION(" VLOOKUP(A5441, IMPORTRANGE(""https://docs.google.com/spreadsheets/d/1QNLbnkR_AongFt22vMfNzfpjZ0CjpI8QI-w0wBnYA1w/"", ""Инфа!A:AA""), 6, FALSE)"),2024)</f>
        <v>2024</v>
      </c>
      <c r="H5357" s="150">
        <v>9300</v>
      </c>
      <c r="I5357" s="151" t="s">
        <v>197</v>
      </c>
      <c r="J5357" s="93" t="s">
        <v>14130</v>
      </c>
      <c r="K5357" s="153"/>
      <c r="L5357" s="153"/>
      <c r="M5357" s="153"/>
      <c r="N5357" s="153"/>
      <c r="O5357" s="153"/>
      <c r="P5357" s="153"/>
      <c r="Q5357" s="153"/>
      <c r="R5357" s="153"/>
      <c r="S5357" s="153"/>
    </row>
    <row r="5358" spans="1:19" ht="206.25">
      <c r="A5358" s="277" t="s">
        <v>25424</v>
      </c>
      <c r="B5358" s="253" t="s">
        <v>153</v>
      </c>
      <c r="C5358" s="93" t="s">
        <v>14120</v>
      </c>
      <c r="D5358" s="93" t="s">
        <v>14131</v>
      </c>
      <c r="E5358" s="148">
        <f ca="1">IFERROR(__xludf.DUMMYFUNCTION(" VLOOKUP(A5442, IMPORTRANGE(""https://docs.google.com/spreadsheets/d/1fj_Bhi2XPL3siwIh4sx4VRLAe31yD50oKdj5UlRYW0c/"", ""Сводка!A:AA""), 5, FALSE)"),108)</f>
        <v>108</v>
      </c>
      <c r="F5358" s="148" t="s">
        <v>165</v>
      </c>
      <c r="G5358" s="147">
        <f ca="1">IFERROR(__xludf.DUMMYFUNCTION(" VLOOKUP(A5442, IMPORTRANGE(""https://docs.google.com/spreadsheets/d/1QNLbnkR_AongFt22vMfNzfpjZ0CjpI8QI-w0wBnYA1w/"", ""Инфа!A:AA""), 6, FALSE)"),2024)</f>
        <v>2024</v>
      </c>
      <c r="H5358" s="150">
        <v>8200</v>
      </c>
      <c r="I5358" s="151" t="s">
        <v>197</v>
      </c>
      <c r="J5358" s="93" t="s">
        <v>14132</v>
      </c>
      <c r="K5358" s="153"/>
      <c r="L5358" s="153"/>
      <c r="M5358" s="153"/>
      <c r="N5358" s="153"/>
      <c r="O5358" s="153"/>
      <c r="P5358" s="153"/>
      <c r="Q5358" s="153"/>
      <c r="R5358" s="153"/>
      <c r="S5358" s="153"/>
    </row>
    <row r="5359" spans="1:19" ht="75">
      <c r="A5359" s="277" t="s">
        <v>25424</v>
      </c>
      <c r="B5359" s="253" t="s">
        <v>1885</v>
      </c>
      <c r="C5359" s="93" t="s">
        <v>14120</v>
      </c>
      <c r="D5359" s="93" t="s">
        <v>14133</v>
      </c>
      <c r="E5359" s="148">
        <f ca="1">IFERROR(__xludf.DUMMYFUNCTION(" VLOOKUP(A5443, IMPORTRANGE(""https://docs.google.com/spreadsheets/d/1fj_Bhi2XPL3siwIh4sx4VRLAe31yD50oKdj5UlRYW0c/"", ""Сводка!A:AA""), 5, FALSE)"),256)</f>
        <v>256</v>
      </c>
      <c r="F5359" s="148" t="s">
        <v>59</v>
      </c>
      <c r="G5359" s="147">
        <f ca="1">IFERROR(__xludf.DUMMYFUNCTION(" VLOOKUP(A5443, IMPORTRANGE(""https://docs.google.com/spreadsheets/d/1QNLbnkR_AongFt22vMfNzfpjZ0CjpI8QI-w0wBnYA1w/"", ""Инфа!A:AA""), 6, FALSE)"),2024)</f>
        <v>2024</v>
      </c>
      <c r="H5359" s="150">
        <v>12700</v>
      </c>
      <c r="I5359" s="156" t="s">
        <v>370</v>
      </c>
      <c r="J5359" s="93" t="s">
        <v>14134</v>
      </c>
      <c r="K5359" s="153"/>
      <c r="L5359" s="153"/>
      <c r="M5359" s="153"/>
      <c r="N5359" s="153"/>
      <c r="O5359" s="153"/>
      <c r="P5359" s="153"/>
      <c r="Q5359" s="153"/>
      <c r="R5359" s="153"/>
      <c r="S5359" s="153"/>
    </row>
    <row r="5360" spans="1:19" ht="56.25">
      <c r="A5360" s="277" t="s">
        <v>25424</v>
      </c>
      <c r="B5360" s="253" t="s">
        <v>1885</v>
      </c>
      <c r="C5360" s="93" t="s">
        <v>14120</v>
      </c>
      <c r="D5360" s="93" t="s">
        <v>14135</v>
      </c>
      <c r="E5360" s="148">
        <f ca="1">IFERROR(__xludf.DUMMYFUNCTION(" VLOOKUP(A5444, IMPORTRANGE(""https://docs.google.com/spreadsheets/d/1fj_Bhi2XPL3siwIh4sx4VRLAe31yD50oKdj5UlRYW0c/"", ""Сводка!A:AA""), 5, FALSE)"),268)</f>
        <v>268</v>
      </c>
      <c r="F5360" s="148" t="s">
        <v>202</v>
      </c>
      <c r="G5360" s="147">
        <f ca="1">IFERROR(__xludf.DUMMYFUNCTION(" VLOOKUP(A5444, IMPORTRANGE(""https://docs.google.com/spreadsheets/d/1QNLbnkR_AongFt22vMfNzfpjZ0CjpI8QI-w0wBnYA1w/"", ""Инфа!A:AA""), 6, FALSE)"),2024)</f>
        <v>2024</v>
      </c>
      <c r="H5360" s="150">
        <v>13000</v>
      </c>
      <c r="I5360" s="156" t="s">
        <v>558</v>
      </c>
      <c r="J5360" s="93"/>
      <c r="K5360" s="153"/>
      <c r="L5360" s="153"/>
      <c r="M5360" s="153"/>
      <c r="N5360" s="153"/>
      <c r="O5360" s="153"/>
      <c r="P5360" s="153"/>
      <c r="Q5360" s="153"/>
      <c r="R5360" s="153"/>
      <c r="S5360" s="153"/>
    </row>
    <row r="5361" spans="1:19" ht="56.25">
      <c r="A5361" s="277" t="s">
        <v>25424</v>
      </c>
      <c r="B5361" s="253" t="s">
        <v>1885</v>
      </c>
      <c r="C5361" s="93" t="s">
        <v>14120</v>
      </c>
      <c r="D5361" s="93" t="s">
        <v>14136</v>
      </c>
      <c r="E5361" s="148">
        <f ca="1">IFERROR(__xludf.DUMMYFUNCTION(" VLOOKUP(A5445, IMPORTRANGE(""https://docs.google.com/spreadsheets/d/1fj_Bhi2XPL3siwIh4sx4VRLAe31yD50oKdj5UlRYW0c/"", ""Сводка!A:AA""), 5, FALSE)"),284)</f>
        <v>284</v>
      </c>
      <c r="F5361" s="148" t="s">
        <v>202</v>
      </c>
      <c r="G5361" s="147">
        <f ca="1">IFERROR(__xludf.DUMMYFUNCTION(" VLOOKUP(A5445, IMPORTRANGE(""https://docs.google.com/spreadsheets/d/1QNLbnkR_AongFt22vMfNzfpjZ0CjpI8QI-w0wBnYA1w/"", ""Инфа!A:AA""), 6, FALSE)"),2024)</f>
        <v>2024</v>
      </c>
      <c r="H5361" s="150">
        <v>13500</v>
      </c>
      <c r="I5361" s="156" t="s">
        <v>558</v>
      </c>
      <c r="J5361" s="93"/>
      <c r="K5361" s="153"/>
      <c r="L5361" s="153"/>
      <c r="M5361" s="153"/>
      <c r="N5361" s="153"/>
      <c r="O5361" s="153"/>
      <c r="P5361" s="153"/>
      <c r="Q5361" s="153"/>
      <c r="R5361" s="153"/>
      <c r="S5361" s="153"/>
    </row>
    <row r="5362" spans="1:19" ht="56.25">
      <c r="A5362" s="277" t="s">
        <v>25424</v>
      </c>
      <c r="B5362" s="253" t="s">
        <v>1885</v>
      </c>
      <c r="C5362" s="93" t="s">
        <v>14120</v>
      </c>
      <c r="D5362" s="93" t="s">
        <v>14137</v>
      </c>
      <c r="E5362" s="148">
        <f ca="1">IFERROR(__xludf.DUMMYFUNCTION(" VLOOKUP(A5446, IMPORTRANGE(""https://docs.google.com/spreadsheets/d/1fj_Bhi2XPL3siwIh4sx4VRLAe31yD50oKdj5UlRYW0c/"", ""Сводка!A:AA""), 5, FALSE)"),196)</f>
        <v>196</v>
      </c>
      <c r="F5362" s="148" t="s">
        <v>202</v>
      </c>
      <c r="G5362" s="147">
        <f ca="1">IFERROR(__xludf.DUMMYFUNCTION(" VLOOKUP(A5446, IMPORTRANGE(""https://docs.google.com/spreadsheets/d/1QNLbnkR_AongFt22vMfNzfpjZ0CjpI8QI-w0wBnYA1w/"", ""Инфа!A:AA""), 6, FALSE)"),2024)</f>
        <v>2024</v>
      </c>
      <c r="H5362" s="150">
        <v>10900</v>
      </c>
      <c r="I5362" s="156" t="s">
        <v>558</v>
      </c>
      <c r="J5362" s="93"/>
      <c r="K5362" s="153"/>
      <c r="L5362" s="153"/>
      <c r="M5362" s="153"/>
      <c r="N5362" s="153"/>
      <c r="O5362" s="153"/>
      <c r="P5362" s="153"/>
      <c r="Q5362" s="153"/>
      <c r="R5362" s="153"/>
      <c r="S5362" s="153"/>
    </row>
    <row r="5363" spans="1:19" ht="150">
      <c r="A5363" s="277" t="s">
        <v>25424</v>
      </c>
      <c r="B5363" s="253" t="s">
        <v>1885</v>
      </c>
      <c r="C5363" s="93" t="s">
        <v>14120</v>
      </c>
      <c r="D5363" s="93" t="s">
        <v>14138</v>
      </c>
      <c r="E5363" s="148">
        <f ca="1">IFERROR(__xludf.DUMMYFUNCTION(" VLOOKUP(A5447, IMPORTRANGE(""https://docs.google.com/spreadsheets/d/1fj_Bhi2XPL3siwIh4sx4VRLAe31yD50oKdj5UlRYW0c/"", ""Сводка!A:AA""), 5, FALSE)"),244)</f>
        <v>244</v>
      </c>
      <c r="F5363" s="148" t="s">
        <v>1342</v>
      </c>
      <c r="G5363" s="147">
        <f ca="1">IFERROR(__xludf.DUMMYFUNCTION(" VLOOKUP(A5447, IMPORTRANGE(""https://docs.google.com/spreadsheets/d/1QNLbnkR_AongFt22vMfNzfpjZ0CjpI8QI-w0wBnYA1w/"", ""Инфа!A:AA""), 6, FALSE)"),2024)</f>
        <v>2024</v>
      </c>
      <c r="H5363" s="150">
        <v>19600</v>
      </c>
      <c r="I5363" s="151" t="s">
        <v>558</v>
      </c>
      <c r="J5363" s="93" t="s">
        <v>14139</v>
      </c>
      <c r="K5363" s="153"/>
      <c r="L5363" s="153"/>
      <c r="M5363" s="153"/>
      <c r="N5363" s="153"/>
      <c r="O5363" s="153"/>
      <c r="P5363" s="153"/>
      <c r="Q5363" s="153"/>
      <c r="R5363" s="153"/>
      <c r="S5363" s="153"/>
    </row>
    <row r="5364" spans="1:19" ht="150">
      <c r="A5364" s="277" t="s">
        <v>25424</v>
      </c>
      <c r="B5364" s="253" t="s">
        <v>153</v>
      </c>
      <c r="C5364" s="93" t="s">
        <v>14120</v>
      </c>
      <c r="D5364" s="93" t="s">
        <v>14140</v>
      </c>
      <c r="E5364" s="148">
        <f ca="1">IFERROR(__xludf.DUMMYFUNCTION(" VLOOKUP(A5448, IMPORTRANGE(""https://docs.google.com/spreadsheets/d/1fj_Bhi2XPL3siwIh4sx4VRLAe31yD50oKdj5UlRYW0c/"", ""Сводка!A:AA""), 5, FALSE)"),160)</f>
        <v>160</v>
      </c>
      <c r="F5364" s="148" t="s">
        <v>50</v>
      </c>
      <c r="G5364" s="147">
        <f ca="1">IFERROR(__xludf.DUMMYFUNCTION(" VLOOKUP(A5448, IMPORTRANGE(""https://docs.google.com/spreadsheets/d/1QNLbnkR_AongFt22vMfNzfpjZ0CjpI8QI-w0wBnYA1w/"", ""Инфа!A:AA""), 6, FALSE)"),2024)</f>
        <v>2024</v>
      </c>
      <c r="H5364" s="150">
        <v>9800</v>
      </c>
      <c r="I5364" s="151" t="s">
        <v>1228</v>
      </c>
      <c r="J5364" s="93" t="s">
        <v>14141</v>
      </c>
      <c r="K5364" s="153"/>
      <c r="L5364" s="153"/>
      <c r="M5364" s="153"/>
      <c r="N5364" s="153"/>
      <c r="O5364" s="153"/>
      <c r="P5364" s="153"/>
      <c r="Q5364" s="153"/>
      <c r="R5364" s="153"/>
      <c r="S5364" s="153"/>
    </row>
    <row r="5365" spans="1:19" ht="56.25">
      <c r="A5365" s="277" t="s">
        <v>25424</v>
      </c>
      <c r="B5365" s="253" t="s">
        <v>153</v>
      </c>
      <c r="C5365" s="96" t="s">
        <v>14142</v>
      </c>
      <c r="D5365" s="93" t="s">
        <v>2355</v>
      </c>
      <c r="E5365" s="148">
        <f ca="1">IFERROR(__xludf.DUMMYFUNCTION(" VLOOKUP(A5449, IMPORTRANGE(""https://docs.google.com/spreadsheets/d/1fj_Bhi2XPL3siwIh4sx4VRLAe31yD50oKdj5UlRYW0c/"", ""Сводка!A:AA""), 5, FALSE)"),164)</f>
        <v>164</v>
      </c>
      <c r="F5365" s="148" t="s">
        <v>50</v>
      </c>
      <c r="G5365" s="147">
        <f ca="1">IFERROR(__xludf.DUMMYFUNCTION(" VLOOKUP(A5449, IMPORTRANGE(""https://docs.google.com/spreadsheets/d/1QNLbnkR_AongFt22vMfNzfpjZ0CjpI8QI-w0wBnYA1w/"", ""Инфа!A:AA""), 6, FALSE)"),2024)</f>
        <v>2024</v>
      </c>
      <c r="H5365" s="150">
        <v>9900</v>
      </c>
      <c r="I5365" s="156" t="s">
        <v>28</v>
      </c>
      <c r="J5365" s="93" t="s">
        <v>14143</v>
      </c>
      <c r="K5365" s="153"/>
      <c r="L5365" s="153"/>
      <c r="M5365" s="153"/>
      <c r="N5365" s="153"/>
      <c r="O5365" s="153"/>
      <c r="P5365" s="153"/>
      <c r="Q5365" s="153"/>
      <c r="R5365" s="153"/>
      <c r="S5365" s="153"/>
    </row>
    <row r="5366" spans="1:19" ht="93.75">
      <c r="A5366" s="277" t="s">
        <v>25424</v>
      </c>
      <c r="B5366" s="253" t="s">
        <v>153</v>
      </c>
      <c r="C5366" s="93" t="s">
        <v>14144</v>
      </c>
      <c r="D5366" s="93" t="s">
        <v>14145</v>
      </c>
      <c r="E5366" s="148">
        <f ca="1">IFERROR(__xludf.DUMMYFUNCTION(" VLOOKUP(A5450, IMPORTRANGE(""https://docs.google.com/spreadsheets/d/1fj_Bhi2XPL3siwIh4sx4VRLAe31yD50oKdj5UlRYW0c/"", ""Сводка!A:AA""), 5, FALSE)"),164)</f>
        <v>164</v>
      </c>
      <c r="F5366" s="148" t="s">
        <v>50</v>
      </c>
      <c r="G5366" s="147">
        <f ca="1">IFERROR(__xludf.DUMMYFUNCTION(" VLOOKUP(A5450, IMPORTRANGE(""https://docs.google.com/spreadsheets/d/1QNLbnkR_AongFt22vMfNzfpjZ0CjpI8QI-w0wBnYA1w/"", ""Инфа!A:AA""), 6, FALSE)"),2024)</f>
        <v>2024</v>
      </c>
      <c r="H5366" s="150">
        <v>9900</v>
      </c>
      <c r="I5366" s="156" t="s">
        <v>558</v>
      </c>
      <c r="J5366" s="93"/>
      <c r="K5366" s="153"/>
      <c r="L5366" s="153"/>
      <c r="M5366" s="153"/>
      <c r="N5366" s="153"/>
      <c r="O5366" s="153"/>
      <c r="P5366" s="153"/>
      <c r="Q5366" s="153"/>
      <c r="R5366" s="153"/>
      <c r="S5366" s="153"/>
    </row>
    <row r="5367" spans="1:19" ht="56.25">
      <c r="A5367" s="277" t="s">
        <v>25424</v>
      </c>
      <c r="B5367" s="253" t="s">
        <v>153</v>
      </c>
      <c r="C5367" s="93" t="s">
        <v>14144</v>
      </c>
      <c r="D5367" s="93" t="s">
        <v>14146</v>
      </c>
      <c r="E5367" s="148">
        <f ca="1">IFERROR(__xludf.DUMMYFUNCTION(" VLOOKUP(A5451, IMPORTRANGE(""https://docs.google.com/spreadsheets/d/1fj_Bhi2XPL3siwIh4sx4VRLAe31yD50oKdj5UlRYW0c/"", ""Сводка!A:AA""), 5, FALSE)"),188)</f>
        <v>188</v>
      </c>
      <c r="F5367" s="148" t="s">
        <v>165</v>
      </c>
      <c r="G5367" s="147">
        <f ca="1">IFERROR(__xludf.DUMMYFUNCTION(" VLOOKUP(A5451, IMPORTRANGE(""https://docs.google.com/spreadsheets/d/1QNLbnkR_AongFt22vMfNzfpjZ0CjpI8QI-w0wBnYA1w/"", ""Инфа!A:AA""), 6, FALSE)"),2024)</f>
        <v>2024</v>
      </c>
      <c r="H5367" s="150">
        <v>10600</v>
      </c>
      <c r="I5367" s="151" t="s">
        <v>489</v>
      </c>
      <c r="J5367" s="93" t="s">
        <v>14147</v>
      </c>
      <c r="K5367" s="153"/>
      <c r="L5367" s="153"/>
      <c r="M5367" s="153"/>
      <c r="N5367" s="153"/>
      <c r="O5367" s="153"/>
      <c r="P5367" s="153"/>
      <c r="Q5367" s="153"/>
      <c r="R5367" s="153"/>
      <c r="S5367" s="153"/>
    </row>
    <row r="5368" spans="1:19" ht="112.5">
      <c r="A5368" s="277" t="s">
        <v>25424</v>
      </c>
      <c r="B5368" s="253" t="s">
        <v>400</v>
      </c>
      <c r="C5368" s="93" t="s">
        <v>14148</v>
      </c>
      <c r="D5368" s="93" t="s">
        <v>14149</v>
      </c>
      <c r="E5368" s="148">
        <f ca="1">IFERROR(__xludf.DUMMYFUNCTION(" VLOOKUP(A5452, IMPORTRANGE(""https://docs.google.com/spreadsheets/d/1fj_Bhi2XPL3siwIh4sx4VRLAe31yD50oKdj5UlRYW0c/"", ""Сводка!A:AA""), 5, FALSE)"),108)</f>
        <v>108</v>
      </c>
      <c r="F5368" s="148" t="s">
        <v>415</v>
      </c>
      <c r="G5368" s="147">
        <f ca="1">IFERROR(__xludf.DUMMYFUNCTION(" VLOOKUP(A5452, IMPORTRANGE(""https://docs.google.com/spreadsheets/d/1QNLbnkR_AongFt22vMfNzfpjZ0CjpI8QI-w0wBnYA1w/"", ""Инфа!A:AA""), 6, FALSE)"),2024)</f>
        <v>2024</v>
      </c>
      <c r="H5368" s="150">
        <v>14900</v>
      </c>
      <c r="I5368" s="151" t="s">
        <v>614</v>
      </c>
      <c r="J5368" s="93" t="s">
        <v>14150</v>
      </c>
      <c r="K5368" s="153"/>
      <c r="L5368" s="153"/>
      <c r="M5368" s="153"/>
      <c r="N5368" s="153"/>
      <c r="O5368" s="153"/>
      <c r="P5368" s="153"/>
      <c r="Q5368" s="153"/>
      <c r="R5368" s="153"/>
      <c r="S5368" s="153"/>
    </row>
    <row r="5369" spans="1:19" ht="112.5">
      <c r="A5369" s="277" t="s">
        <v>25424</v>
      </c>
      <c r="B5369" s="253" t="s">
        <v>153</v>
      </c>
      <c r="C5369" s="93" t="s">
        <v>14148</v>
      </c>
      <c r="D5369" s="93" t="s">
        <v>14151</v>
      </c>
      <c r="E5369" s="148">
        <f ca="1">IFERROR(__xludf.DUMMYFUNCTION(" VLOOKUP(A5453, IMPORTRANGE(""https://docs.google.com/spreadsheets/d/1fj_Bhi2XPL3siwIh4sx4VRLAe31yD50oKdj5UlRYW0c/"", ""Сводка!A:AA""), 5, FALSE)"),116)</f>
        <v>116</v>
      </c>
      <c r="F5369" s="148" t="s">
        <v>50</v>
      </c>
      <c r="G5369" s="147">
        <f ca="1">IFERROR(__xludf.DUMMYFUNCTION(" VLOOKUP(A5453, IMPORTRANGE(""https://docs.google.com/spreadsheets/d/1QNLbnkR_AongFt22vMfNzfpjZ0CjpI8QI-w0wBnYA1w/"", ""Инфа!A:AA""), 6, FALSE)"),2024)</f>
        <v>2024</v>
      </c>
      <c r="H5369" s="150">
        <v>15500</v>
      </c>
      <c r="I5369" s="151" t="s">
        <v>614</v>
      </c>
      <c r="J5369" s="93" t="s">
        <v>14152</v>
      </c>
      <c r="K5369" s="153"/>
      <c r="L5369" s="153"/>
      <c r="M5369" s="153"/>
      <c r="N5369" s="153"/>
      <c r="O5369" s="153"/>
      <c r="P5369" s="153"/>
      <c r="Q5369" s="153"/>
      <c r="R5369" s="153"/>
      <c r="S5369" s="153"/>
    </row>
    <row r="5370" spans="1:19" ht="150">
      <c r="A5370" s="277" t="s">
        <v>25424</v>
      </c>
      <c r="B5370" s="253" t="s">
        <v>400</v>
      </c>
      <c r="C5370" s="93" t="s">
        <v>14153</v>
      </c>
      <c r="D5370" s="93" t="s">
        <v>14154</v>
      </c>
      <c r="E5370" s="148">
        <f ca="1">IFERROR(__xludf.DUMMYFUNCTION(" VLOOKUP(A5454, IMPORTRANGE(""https://docs.google.com/spreadsheets/d/1fj_Bhi2XPL3siwIh4sx4VRLAe31yD50oKdj5UlRYW0c/"", ""Сводка!A:AA""), 5, FALSE)"),204)</f>
        <v>204</v>
      </c>
      <c r="F5370" s="148" t="s">
        <v>466</v>
      </c>
      <c r="G5370" s="147">
        <f ca="1">IFERROR(__xludf.DUMMYFUNCTION(" VLOOKUP(A5454, IMPORTRANGE(""https://docs.google.com/spreadsheets/d/1QNLbnkR_AongFt22vMfNzfpjZ0CjpI8QI-w0wBnYA1w/"", ""Инфа!A:AA""), 6, FALSE)"),2024)</f>
        <v>2024</v>
      </c>
      <c r="H5370" s="150">
        <v>22400</v>
      </c>
      <c r="I5370" s="151" t="s">
        <v>501</v>
      </c>
      <c r="J5370" s="93" t="s">
        <v>14155</v>
      </c>
      <c r="K5370" s="153"/>
      <c r="L5370" s="153"/>
      <c r="M5370" s="153"/>
      <c r="N5370" s="153"/>
      <c r="O5370" s="153"/>
      <c r="P5370" s="153"/>
      <c r="Q5370" s="153"/>
      <c r="R5370" s="153"/>
      <c r="S5370" s="153"/>
    </row>
    <row r="5371" spans="1:19" ht="37.5">
      <c r="A5371" s="277" t="s">
        <v>25424</v>
      </c>
      <c r="B5371" s="253" t="s">
        <v>153</v>
      </c>
      <c r="C5371" s="93" t="s">
        <v>14156</v>
      </c>
      <c r="D5371" s="93" t="s">
        <v>14157</v>
      </c>
      <c r="E5371" s="148">
        <f ca="1">IFERROR(__xludf.DUMMYFUNCTION(" VLOOKUP(A5455, IMPORTRANGE(""https://docs.google.com/spreadsheets/d/1fj_Bhi2XPL3siwIh4sx4VRLAe31yD50oKdj5UlRYW0c/"", ""Сводка!A:AA""), 5, FALSE)"),172)</f>
        <v>172</v>
      </c>
      <c r="F5371" s="148" t="s">
        <v>108</v>
      </c>
      <c r="G5371" s="147">
        <f ca="1">IFERROR(__xludf.DUMMYFUNCTION(" VLOOKUP(A5455, IMPORTRANGE(""https://docs.google.com/spreadsheets/d/1QNLbnkR_AongFt22vMfNzfpjZ0CjpI8QI-w0wBnYA1w/"", ""Инфа!A:AA""), 6, FALSE)"),2024)</f>
        <v>2024</v>
      </c>
      <c r="H5371" s="150">
        <v>15300</v>
      </c>
      <c r="I5371" s="151" t="s">
        <v>743</v>
      </c>
      <c r="J5371" s="93"/>
      <c r="K5371" s="153"/>
      <c r="L5371" s="153"/>
      <c r="M5371" s="153"/>
      <c r="N5371" s="153"/>
      <c r="O5371" s="153"/>
      <c r="P5371" s="153"/>
      <c r="Q5371" s="153"/>
      <c r="R5371" s="153"/>
      <c r="S5371" s="153"/>
    </row>
    <row r="5372" spans="1:19" ht="225">
      <c r="A5372" s="277" t="s">
        <v>25424</v>
      </c>
      <c r="B5372" s="253" t="s">
        <v>153</v>
      </c>
      <c r="C5372" s="93" t="s">
        <v>14158</v>
      </c>
      <c r="D5372" s="93" t="s">
        <v>14159</v>
      </c>
      <c r="E5372" s="148">
        <f ca="1">IFERROR(__xludf.DUMMYFUNCTION(" VLOOKUP(A5456, IMPORTRANGE(""https://docs.google.com/spreadsheets/d/1fj_Bhi2XPL3siwIh4sx4VRLAe31yD50oKdj5UlRYW0c/"", ""Сводка!A:AA""), 5, FALSE)"),228)</f>
        <v>228</v>
      </c>
      <c r="F5372" s="148" t="s">
        <v>50</v>
      </c>
      <c r="G5372" s="147">
        <f ca="1">IFERROR(__xludf.DUMMYFUNCTION(" VLOOKUP(A5456, IMPORTRANGE(""https://docs.google.com/spreadsheets/d/1QNLbnkR_AongFt22vMfNzfpjZ0CjpI8QI-w0wBnYA1w/"", ""Инфа!A:AA""), 6, FALSE)"),2024)</f>
        <v>2024</v>
      </c>
      <c r="H5372" s="150">
        <v>11800</v>
      </c>
      <c r="I5372" s="151" t="s">
        <v>1021</v>
      </c>
      <c r="J5372" s="93" t="s">
        <v>14160</v>
      </c>
      <c r="K5372" s="153"/>
      <c r="L5372" s="153"/>
      <c r="M5372" s="153"/>
      <c r="N5372" s="153"/>
      <c r="O5372" s="153"/>
      <c r="P5372" s="153"/>
      <c r="Q5372" s="153"/>
      <c r="R5372" s="153"/>
      <c r="S5372" s="153"/>
    </row>
    <row r="5373" spans="1:19" ht="168.75">
      <c r="A5373" s="277" t="s">
        <v>25424</v>
      </c>
      <c r="B5373" s="254" t="s">
        <v>153</v>
      </c>
      <c r="C5373" s="96" t="s">
        <v>14164</v>
      </c>
      <c r="D5373" s="96" t="s">
        <v>14165</v>
      </c>
      <c r="E5373" s="148">
        <f ca="1">IFERROR(__xludf.DUMMYFUNCTION(" VLOOKUP(A5458, IMPORTRANGE(""https://docs.google.com/spreadsheets/d/1fj_Bhi2XPL3siwIh4sx4VRLAe31yD50oKdj5UlRYW0c/"", ""Сводка!A:AA""), 5, FALSE)"),176)</f>
        <v>176</v>
      </c>
      <c r="F5373" s="165" t="s">
        <v>59</v>
      </c>
      <c r="G5373" s="147">
        <f ca="1">IFERROR(__xludf.DUMMYFUNCTION(" VLOOKUP(A5458, IMPORTRANGE(""https://docs.google.com/spreadsheets/d/1QNLbnkR_AongFt22vMfNzfpjZ0CjpI8QI-w0wBnYA1w/"", ""Инфа!A:AA""), 6, FALSE)"),2024)</f>
        <v>2024</v>
      </c>
      <c r="H5373" s="150">
        <v>10300</v>
      </c>
      <c r="I5373" s="156" t="s">
        <v>370</v>
      </c>
      <c r="J5373" s="96" t="s">
        <v>14166</v>
      </c>
      <c r="K5373" s="153"/>
      <c r="L5373" s="153"/>
      <c r="M5373" s="153"/>
      <c r="N5373" s="153"/>
      <c r="O5373" s="153"/>
      <c r="P5373" s="153"/>
      <c r="Q5373" s="153"/>
      <c r="R5373" s="153"/>
      <c r="S5373" s="153"/>
    </row>
    <row r="5374" spans="1:19" ht="187.5">
      <c r="A5374" s="277" t="s">
        <v>25424</v>
      </c>
      <c r="B5374" s="254" t="s">
        <v>153</v>
      </c>
      <c r="C5374" s="96" t="s">
        <v>14164</v>
      </c>
      <c r="D5374" s="96" t="s">
        <v>14167</v>
      </c>
      <c r="E5374" s="148">
        <f ca="1">IFERROR(__xludf.DUMMYFUNCTION(" VLOOKUP(A5459, IMPORTRANGE(""https://docs.google.com/spreadsheets/d/1fj_Bhi2XPL3siwIh4sx4VRLAe31yD50oKdj5UlRYW0c/"", ""Сводка!A:AA""), 5, FALSE)"),216)</f>
        <v>216</v>
      </c>
      <c r="F5374" s="165" t="s">
        <v>59</v>
      </c>
      <c r="G5374" s="147">
        <f ca="1">IFERROR(__xludf.DUMMYFUNCTION(" VLOOKUP(A5459, IMPORTRANGE(""https://docs.google.com/spreadsheets/d/1QNLbnkR_AongFt22vMfNzfpjZ0CjpI8QI-w0wBnYA1w/"", ""Инфа!A:AA""), 6, FALSE)"),2024)</f>
        <v>2024</v>
      </c>
      <c r="H5374" s="150">
        <v>18000</v>
      </c>
      <c r="I5374" s="156" t="s">
        <v>370</v>
      </c>
      <c r="J5374" s="96" t="s">
        <v>14168</v>
      </c>
      <c r="K5374" s="153"/>
      <c r="L5374" s="153"/>
      <c r="M5374" s="153"/>
      <c r="N5374" s="153"/>
      <c r="O5374" s="153"/>
      <c r="P5374" s="153"/>
      <c r="Q5374" s="153"/>
      <c r="R5374" s="153"/>
      <c r="S5374" s="153"/>
    </row>
    <row r="5375" spans="1:19" ht="262.5">
      <c r="A5375" s="277" t="s">
        <v>25424</v>
      </c>
      <c r="B5375" s="253" t="s">
        <v>1885</v>
      </c>
      <c r="C5375" s="93" t="s">
        <v>14164</v>
      </c>
      <c r="D5375" s="93" t="s">
        <v>14169</v>
      </c>
      <c r="E5375" s="148">
        <f ca="1">IFERROR(__xludf.DUMMYFUNCTION(" VLOOKUP(A5460, IMPORTRANGE(""https://docs.google.com/spreadsheets/d/1fj_Bhi2XPL3siwIh4sx4VRLAe31yD50oKdj5UlRYW0c/"", ""Сводка!A:AA""), 5, FALSE)"),344)</f>
        <v>344</v>
      </c>
      <c r="F5375" s="148" t="s">
        <v>59</v>
      </c>
      <c r="G5375" s="147">
        <f ca="1">IFERROR(__xludf.DUMMYFUNCTION(" VLOOKUP(A5460, IMPORTRANGE(""https://docs.google.com/spreadsheets/d/1QNLbnkR_AongFt22vMfNzfpjZ0CjpI8QI-w0wBnYA1w/"", ""Инфа!A:AA""), 6, FALSE)"),2024)</f>
        <v>2024</v>
      </c>
      <c r="H5375" s="150">
        <v>25600</v>
      </c>
      <c r="I5375" s="156" t="s">
        <v>370</v>
      </c>
      <c r="J5375" s="93" t="s">
        <v>14170</v>
      </c>
      <c r="K5375" s="153"/>
      <c r="L5375" s="153"/>
      <c r="M5375" s="153"/>
      <c r="N5375" s="153"/>
      <c r="O5375" s="153"/>
      <c r="P5375" s="153"/>
      <c r="Q5375" s="153"/>
      <c r="R5375" s="153"/>
      <c r="S5375" s="153"/>
    </row>
    <row r="5376" spans="1:19" ht="112.5">
      <c r="A5376" s="277" t="s">
        <v>25424</v>
      </c>
      <c r="B5376" s="253" t="s">
        <v>400</v>
      </c>
      <c r="C5376" s="93" t="s">
        <v>14178</v>
      </c>
      <c r="D5376" s="93" t="s">
        <v>14179</v>
      </c>
      <c r="E5376" s="148">
        <f ca="1">IFERROR(__xludf.DUMMYFUNCTION(" VLOOKUP(A5465, IMPORTRANGE(""https://docs.google.com/spreadsheets/d/1fj_Bhi2XPL3siwIh4sx4VRLAe31yD50oKdj5UlRYW0c/"", ""Сводка!A:AA""), 5, FALSE)"),192)</f>
        <v>192</v>
      </c>
      <c r="F5376" s="148" t="s">
        <v>466</v>
      </c>
      <c r="G5376" s="147">
        <f ca="1">IFERROR(__xludf.DUMMYFUNCTION(" VLOOKUP(A5465, IMPORTRANGE(""https://docs.google.com/spreadsheets/d/1QNLbnkR_AongFt22vMfNzfpjZ0CjpI8QI-w0wBnYA1w/"", ""Инфа!A:AA""), 6, FALSE)"),2024)</f>
        <v>2024</v>
      </c>
      <c r="H5376" s="150">
        <v>16500</v>
      </c>
      <c r="I5376" s="151" t="s">
        <v>2037</v>
      </c>
      <c r="J5376" s="93" t="s">
        <v>14180</v>
      </c>
      <c r="K5376" s="153"/>
      <c r="L5376" s="153"/>
      <c r="M5376" s="153"/>
      <c r="N5376" s="153"/>
      <c r="O5376" s="153"/>
      <c r="P5376" s="153"/>
      <c r="Q5376" s="153"/>
      <c r="R5376" s="153"/>
      <c r="S5376" s="153"/>
    </row>
    <row r="5377" spans="1:19" ht="150">
      <c r="A5377" s="277" t="s">
        <v>25424</v>
      </c>
      <c r="B5377" s="253" t="s">
        <v>153</v>
      </c>
      <c r="C5377" s="93" t="s">
        <v>14181</v>
      </c>
      <c r="D5377" s="93" t="s">
        <v>14182</v>
      </c>
      <c r="E5377" s="148">
        <f ca="1">IFERROR(__xludf.DUMMYFUNCTION(" VLOOKUP(A5466, IMPORTRANGE(""https://docs.google.com/spreadsheets/d/1fj_Bhi2XPL3siwIh4sx4VRLAe31yD50oKdj5UlRYW0c/"", ""Сводка!A:AA""), 5, FALSE)"),112)</f>
        <v>112</v>
      </c>
      <c r="F5377" s="148" t="s">
        <v>50</v>
      </c>
      <c r="G5377" s="147">
        <f ca="1">IFERROR(__xludf.DUMMYFUNCTION(" VLOOKUP(A5466, IMPORTRANGE(""https://docs.google.com/spreadsheets/d/1QNLbnkR_AongFt22vMfNzfpjZ0CjpI8QI-w0wBnYA1w/"", ""Инфа!A:AA""), 6, FALSE)"),2024)</f>
        <v>2024</v>
      </c>
      <c r="H5377" s="150">
        <v>8400</v>
      </c>
      <c r="I5377" s="156" t="s">
        <v>554</v>
      </c>
      <c r="J5377" s="93" t="s">
        <v>14183</v>
      </c>
      <c r="K5377" s="153"/>
      <c r="L5377" s="153"/>
      <c r="M5377" s="153"/>
      <c r="N5377" s="153"/>
      <c r="O5377" s="153"/>
      <c r="P5377" s="153"/>
      <c r="Q5377" s="153"/>
      <c r="R5377" s="153"/>
      <c r="S5377" s="153"/>
    </row>
    <row r="5378" spans="1:19" ht="112.5">
      <c r="A5378" s="277" t="s">
        <v>25424</v>
      </c>
      <c r="B5378" s="254" t="s">
        <v>153</v>
      </c>
      <c r="C5378" s="96" t="s">
        <v>14181</v>
      </c>
      <c r="D5378" s="96" t="s">
        <v>14184</v>
      </c>
      <c r="E5378" s="148" t="e">
        <f>#REF!</f>
        <v>#REF!</v>
      </c>
      <c r="F5378" s="165" t="s">
        <v>50</v>
      </c>
      <c r="G5378" s="147">
        <f ca="1">IFERROR(__xludf.DUMMYFUNCTION(" VLOOKUP(A5467, IMPORTRANGE(""https://docs.google.com/spreadsheets/d/1QNLbnkR_AongFt22vMfNzfpjZ0CjpI8QI-w0wBnYA1w/"", ""Инфа!A:AA""), 6, FALSE)"),2024)</f>
        <v>2024</v>
      </c>
      <c r="H5378" s="150">
        <v>10000</v>
      </c>
      <c r="I5378" s="156" t="s">
        <v>554</v>
      </c>
      <c r="J5378" s="96" t="s">
        <v>14185</v>
      </c>
      <c r="K5378" s="153"/>
      <c r="L5378" s="153"/>
      <c r="M5378" s="153"/>
      <c r="N5378" s="153"/>
      <c r="O5378" s="153"/>
      <c r="P5378" s="153"/>
      <c r="Q5378" s="153"/>
      <c r="R5378" s="153"/>
      <c r="S5378" s="153"/>
    </row>
    <row r="5379" spans="1:19" ht="300">
      <c r="A5379" s="277" t="s">
        <v>25424</v>
      </c>
      <c r="B5379" s="253" t="s">
        <v>400</v>
      </c>
      <c r="C5379" s="93" t="s">
        <v>14186</v>
      </c>
      <c r="D5379" s="93" t="s">
        <v>14187</v>
      </c>
      <c r="E5379" s="148">
        <f ca="1">IFERROR(__xludf.DUMMYFUNCTION(" VLOOKUP(A5468, IMPORTRANGE(""https://docs.google.com/spreadsheets/d/1fj_Bhi2XPL3siwIh4sx4VRLAe31yD50oKdj5UlRYW0c/"", ""Сводка!A:AA""), 5, FALSE)"),228)</f>
        <v>228</v>
      </c>
      <c r="F5379" s="147" t="s">
        <v>403</v>
      </c>
      <c r="G5379" s="147">
        <f ca="1">IFERROR(__xludf.DUMMYFUNCTION(" VLOOKUP(A5468, IMPORTRANGE(""https://docs.google.com/spreadsheets/d/1QNLbnkR_AongFt22vMfNzfpjZ0CjpI8QI-w0wBnYA1w/"", ""Инфа!A:AA""), 6, FALSE)"),2024)</f>
        <v>2024</v>
      </c>
      <c r="H5379" s="150">
        <v>11800</v>
      </c>
      <c r="I5379" s="151" t="s">
        <v>14189</v>
      </c>
      <c r="J5379" s="93" t="s">
        <v>14190</v>
      </c>
      <c r="K5379" s="153"/>
      <c r="L5379" s="153"/>
      <c r="M5379" s="153"/>
      <c r="N5379" s="153"/>
      <c r="O5379" s="153"/>
      <c r="P5379" s="153"/>
      <c r="Q5379" s="153"/>
      <c r="R5379" s="153"/>
      <c r="S5379" s="153"/>
    </row>
    <row r="5380" spans="1:19" ht="93.75">
      <c r="A5380" s="277" t="s">
        <v>25424</v>
      </c>
      <c r="B5380" s="253" t="s">
        <v>153</v>
      </c>
      <c r="C5380" s="93" t="s">
        <v>14191</v>
      </c>
      <c r="D5380" s="93" t="s">
        <v>14192</v>
      </c>
      <c r="E5380" s="148">
        <f ca="1">IFERROR(__xludf.DUMMYFUNCTION(" VLOOKUP(A5469, IMPORTRANGE(""https://docs.google.com/spreadsheets/d/1fj_Bhi2XPL3siwIh4sx4VRLAe31yD50oKdj5UlRYW0c/"", ""Сводка!A:AA""), 5, FALSE)"),224)</f>
        <v>224</v>
      </c>
      <c r="F5380" s="148" t="s">
        <v>59</v>
      </c>
      <c r="G5380" s="147">
        <f ca="1">IFERROR(__xludf.DUMMYFUNCTION(" VLOOKUP(A5469, IMPORTRANGE(""https://docs.google.com/spreadsheets/d/1QNLbnkR_AongFt22vMfNzfpjZ0CjpI8QI-w0wBnYA1w/"", ""Инфа!A:AA""), 6, FALSE)"),2024)</f>
        <v>2024</v>
      </c>
      <c r="H5380" s="150">
        <v>18400</v>
      </c>
      <c r="I5380" s="151" t="s">
        <v>14193</v>
      </c>
      <c r="J5380" s="93" t="s">
        <v>14194</v>
      </c>
      <c r="K5380" s="153"/>
      <c r="L5380" s="153"/>
      <c r="M5380" s="153"/>
      <c r="N5380" s="153"/>
      <c r="O5380" s="153"/>
      <c r="P5380" s="153"/>
      <c r="Q5380" s="153"/>
      <c r="R5380" s="153"/>
      <c r="S5380" s="153"/>
    </row>
    <row r="5381" spans="1:19" ht="187.5">
      <c r="A5381" s="277" t="s">
        <v>25424</v>
      </c>
      <c r="B5381" s="253" t="s">
        <v>69</v>
      </c>
      <c r="C5381" s="93" t="s">
        <v>14195</v>
      </c>
      <c r="D5381" s="93" t="s">
        <v>14196</v>
      </c>
      <c r="E5381" s="148">
        <f ca="1">IFERROR(__xludf.DUMMYFUNCTION(" VLOOKUP(A5470, IMPORTRANGE(""https://docs.google.com/spreadsheets/d/1fj_Bhi2XPL3siwIh4sx4VRLAe31yD50oKdj5UlRYW0c/"", ""Сводка!A:AA""), 5, FALSE)"),88)</f>
        <v>88</v>
      </c>
      <c r="F5381" s="148" t="s">
        <v>165</v>
      </c>
      <c r="G5381" s="147">
        <f ca="1">IFERROR(__xludf.DUMMYFUNCTION(" VLOOKUP(A5470, IMPORTRANGE(""https://docs.google.com/spreadsheets/d/1QNLbnkR_AongFt22vMfNzfpjZ0CjpI8QI-w0wBnYA1w/"", ""Инфа!A:AA""), 6, FALSE)"),2024)</f>
        <v>2024</v>
      </c>
      <c r="H5381" s="150">
        <v>7600</v>
      </c>
      <c r="I5381" s="151" t="s">
        <v>614</v>
      </c>
      <c r="J5381" s="93" t="s">
        <v>14197</v>
      </c>
      <c r="K5381" s="153"/>
      <c r="L5381" s="153"/>
      <c r="M5381" s="153"/>
      <c r="N5381" s="153"/>
      <c r="O5381" s="153"/>
      <c r="P5381" s="153"/>
      <c r="Q5381" s="153"/>
      <c r="R5381" s="153"/>
      <c r="S5381" s="153"/>
    </row>
    <row r="5382" spans="1:19" ht="225">
      <c r="A5382" s="277" t="s">
        <v>25424</v>
      </c>
      <c r="B5382" s="253" t="s">
        <v>69</v>
      </c>
      <c r="C5382" s="93" t="s">
        <v>14198</v>
      </c>
      <c r="D5382" s="93" t="s">
        <v>14199</v>
      </c>
      <c r="E5382" s="148">
        <f ca="1">IFERROR(__xludf.DUMMYFUNCTION(" VLOOKUP(A5471, IMPORTRANGE(""https://docs.google.com/spreadsheets/d/1fj_Bhi2XPL3siwIh4sx4VRLAe31yD50oKdj5UlRYW0c/"", ""Сводка!A:AA""), 5, FALSE)"),76)</f>
        <v>76</v>
      </c>
      <c r="F5382" s="148" t="s">
        <v>403</v>
      </c>
      <c r="G5382" s="147">
        <f ca="1">IFERROR(__xludf.DUMMYFUNCTION(" VLOOKUP(A5471, IMPORTRANGE(""https://docs.google.com/spreadsheets/d/1QNLbnkR_AongFt22vMfNzfpjZ0CjpI8QI-w0wBnYA1w/"", ""Инфа!A:AA""), 6, FALSE)"),2024)</f>
        <v>2024</v>
      </c>
      <c r="H5382" s="150">
        <v>9600</v>
      </c>
      <c r="I5382" s="151" t="s">
        <v>1195</v>
      </c>
      <c r="J5382" s="93" t="s">
        <v>14200</v>
      </c>
      <c r="K5382" s="153"/>
      <c r="L5382" s="153"/>
      <c r="M5382" s="153"/>
      <c r="N5382" s="153"/>
      <c r="O5382" s="153"/>
      <c r="P5382" s="153"/>
      <c r="Q5382" s="153"/>
      <c r="R5382" s="153"/>
      <c r="S5382" s="153"/>
    </row>
    <row r="5383" spans="1:19" ht="262.5">
      <c r="A5383" s="277" t="s">
        <v>25424</v>
      </c>
      <c r="B5383" s="253" t="s">
        <v>14201</v>
      </c>
      <c r="C5383" s="93" t="s">
        <v>14202</v>
      </c>
      <c r="D5383" s="93" t="s">
        <v>14203</v>
      </c>
      <c r="E5383" s="148" t="e">
        <f>#REF!</f>
        <v>#REF!</v>
      </c>
      <c r="F5383" s="148" t="s">
        <v>14204</v>
      </c>
      <c r="G5383" s="147">
        <f ca="1">IFERROR(__xludf.DUMMYFUNCTION(" VLOOKUP(A5472, IMPORTRANGE(""https://docs.google.com/spreadsheets/d/1QNLbnkR_AongFt22vMfNzfpjZ0CjpI8QI-w0wBnYA1w/"", ""Инфа!A:AA""), 6, FALSE)"),2024)</f>
        <v>2024</v>
      </c>
      <c r="H5383" s="150">
        <v>11000</v>
      </c>
      <c r="I5383" s="151" t="s">
        <v>14205</v>
      </c>
      <c r="J5383" s="93" t="s">
        <v>14206</v>
      </c>
      <c r="K5383" s="153"/>
      <c r="L5383" s="153"/>
      <c r="M5383" s="153"/>
      <c r="N5383" s="153"/>
      <c r="O5383" s="153"/>
      <c r="P5383" s="153"/>
      <c r="Q5383" s="153"/>
      <c r="R5383" s="153"/>
      <c r="S5383" s="153"/>
    </row>
    <row r="5384" spans="1:19" ht="75">
      <c r="A5384" s="277" t="s">
        <v>25424</v>
      </c>
      <c r="B5384" s="253" t="s">
        <v>153</v>
      </c>
      <c r="C5384" s="93" t="s">
        <v>14207</v>
      </c>
      <c r="D5384" s="93" t="s">
        <v>14208</v>
      </c>
      <c r="E5384" s="148">
        <f ca="1">IFERROR(__xludf.DUMMYFUNCTION(" VLOOKUP(A5473, IMPORTRANGE(""https://docs.google.com/spreadsheets/d/1fj_Bhi2XPL3siwIh4sx4VRLAe31yD50oKdj5UlRYW0c/"", ""Сводка!A:AA""), 5, FALSE)"),116)</f>
        <v>116</v>
      </c>
      <c r="F5384" s="148" t="s">
        <v>1291</v>
      </c>
      <c r="G5384" s="147">
        <f ca="1">IFERROR(__xludf.DUMMYFUNCTION(" VLOOKUP(A5473, IMPORTRANGE(""https://docs.google.com/spreadsheets/d/1QNLbnkR_AongFt22vMfNzfpjZ0CjpI8QI-w0wBnYA1w/"", ""Инфа!A:AA""), 6, FALSE)"),2024)</f>
        <v>2024</v>
      </c>
      <c r="H5384" s="150">
        <v>12000</v>
      </c>
      <c r="I5384" s="151" t="s">
        <v>1195</v>
      </c>
      <c r="J5384" s="93" t="s">
        <v>14209</v>
      </c>
      <c r="K5384" s="153"/>
      <c r="L5384" s="153"/>
      <c r="M5384" s="153"/>
      <c r="N5384" s="153"/>
      <c r="O5384" s="153"/>
      <c r="P5384" s="153"/>
      <c r="Q5384" s="153"/>
      <c r="R5384" s="153"/>
      <c r="S5384" s="153"/>
    </row>
    <row r="5385" spans="1:19" ht="93.75">
      <c r="A5385" s="277" t="s">
        <v>25424</v>
      </c>
      <c r="B5385" s="253" t="s">
        <v>153</v>
      </c>
      <c r="C5385" s="93" t="s">
        <v>9168</v>
      </c>
      <c r="D5385" s="93" t="s">
        <v>14210</v>
      </c>
      <c r="E5385" s="148" t="e">
        <f>#REF!</f>
        <v>#REF!</v>
      </c>
      <c r="F5385" s="148" t="s">
        <v>1291</v>
      </c>
      <c r="G5385" s="147">
        <f ca="1">IFERROR(__xludf.DUMMYFUNCTION(" VLOOKUP(A5474, IMPORTRANGE(""https://docs.google.com/spreadsheets/d/1QNLbnkR_AongFt22vMfNzfpjZ0CjpI8QI-w0wBnYA1w/"", ""Инфа!A:AA""), 6, FALSE)"),2024)</f>
        <v>2024</v>
      </c>
      <c r="H5385" s="150">
        <v>7400</v>
      </c>
      <c r="I5385" s="151" t="s">
        <v>1195</v>
      </c>
      <c r="J5385" s="93" t="s">
        <v>14211</v>
      </c>
      <c r="K5385" s="153"/>
      <c r="L5385" s="153"/>
      <c r="M5385" s="153"/>
      <c r="N5385" s="153"/>
      <c r="O5385" s="153"/>
      <c r="P5385" s="153"/>
      <c r="Q5385" s="153"/>
      <c r="R5385" s="153"/>
      <c r="S5385" s="153"/>
    </row>
    <row r="5386" spans="1:19" ht="93.75">
      <c r="A5386" s="277" t="s">
        <v>25424</v>
      </c>
      <c r="B5386" s="253" t="s">
        <v>400</v>
      </c>
      <c r="C5386" s="93" t="s">
        <v>14212</v>
      </c>
      <c r="D5386" s="93" t="s">
        <v>14213</v>
      </c>
      <c r="E5386" s="148">
        <f ca="1">IFERROR(__xludf.DUMMYFUNCTION(" VLOOKUP(A5475, IMPORTRANGE(""https://docs.google.com/spreadsheets/d/1fj_Bhi2XPL3siwIh4sx4VRLAe31yD50oKdj5UlRYW0c/"", ""Сводка!A:AA""), 5, FALSE)"),256)</f>
        <v>256</v>
      </c>
      <c r="F5386" s="148" t="s">
        <v>863</v>
      </c>
      <c r="G5386" s="147">
        <f ca="1">IFERROR(__xludf.DUMMYFUNCTION(" VLOOKUP(A5475, IMPORTRANGE(""https://docs.google.com/spreadsheets/d/1QNLbnkR_AongFt22vMfNzfpjZ0CjpI8QI-w0wBnYA1w/"", ""Инфа!A:AA""), 6, FALSE)"),2024)</f>
        <v>2024</v>
      </c>
      <c r="H5386" s="150">
        <v>12700</v>
      </c>
      <c r="I5386" s="151" t="s">
        <v>1841</v>
      </c>
      <c r="J5386" s="93" t="s">
        <v>14214</v>
      </c>
      <c r="K5386" s="153"/>
      <c r="L5386" s="153"/>
      <c r="M5386" s="153"/>
      <c r="N5386" s="153"/>
      <c r="O5386" s="153"/>
      <c r="P5386" s="153"/>
      <c r="Q5386" s="153"/>
      <c r="R5386" s="153"/>
      <c r="S5386" s="153"/>
    </row>
    <row r="5387" spans="1:19" ht="112.5">
      <c r="A5387" s="277" t="s">
        <v>25424</v>
      </c>
      <c r="B5387" s="253" t="s">
        <v>13</v>
      </c>
      <c r="C5387" s="93" t="s">
        <v>14215</v>
      </c>
      <c r="D5387" s="93" t="s">
        <v>14216</v>
      </c>
      <c r="E5387" s="148">
        <f ca="1">IFERROR(__xludf.DUMMYFUNCTION(" VLOOKUP(A5476, IMPORTRANGE(""https://docs.google.com/spreadsheets/d/1fj_Bhi2XPL3siwIh4sx4VRLAe31yD50oKdj5UlRYW0c/"", ""Сводка!A:AA""), 5, FALSE)"),140)</f>
        <v>140</v>
      </c>
      <c r="F5387" s="148" t="s">
        <v>14217</v>
      </c>
      <c r="G5387" s="147">
        <f ca="1">IFERROR(__xludf.DUMMYFUNCTION(" VLOOKUP(A5476, IMPORTRANGE(""https://docs.google.com/spreadsheets/d/1QNLbnkR_AongFt22vMfNzfpjZ0CjpI8QI-w0wBnYA1w/"", ""Инфа!A:AA""), 6, FALSE)"),2024)</f>
        <v>2024</v>
      </c>
      <c r="H5387" s="150">
        <v>9200</v>
      </c>
      <c r="I5387" s="151" t="s">
        <v>1841</v>
      </c>
      <c r="J5387" s="93" t="s">
        <v>14218</v>
      </c>
      <c r="K5387" s="153"/>
      <c r="L5387" s="153"/>
      <c r="M5387" s="153"/>
      <c r="N5387" s="153"/>
      <c r="O5387" s="153"/>
      <c r="P5387" s="153"/>
      <c r="Q5387" s="153"/>
      <c r="R5387" s="153"/>
      <c r="S5387" s="153"/>
    </row>
    <row r="5388" spans="1:19" ht="150">
      <c r="A5388" s="277" t="s">
        <v>25424</v>
      </c>
      <c r="B5388" s="253" t="s">
        <v>400</v>
      </c>
      <c r="C5388" s="93" t="s">
        <v>14219</v>
      </c>
      <c r="D5388" s="93" t="s">
        <v>14220</v>
      </c>
      <c r="E5388" s="148">
        <f ca="1">IFERROR(__xludf.DUMMYFUNCTION(" VLOOKUP(A5477, IMPORTRANGE(""https://docs.google.com/spreadsheets/d/1fj_Bhi2XPL3siwIh4sx4VRLAe31yD50oKdj5UlRYW0c/"", ""Сводка!A:AA""), 5, FALSE)"),172)</f>
        <v>172</v>
      </c>
      <c r="F5388" s="148" t="s">
        <v>415</v>
      </c>
      <c r="G5388" s="147">
        <f ca="1">IFERROR(__xludf.DUMMYFUNCTION(" VLOOKUP(A5477, IMPORTRANGE(""https://docs.google.com/spreadsheets/d/1QNLbnkR_AongFt22vMfNzfpjZ0CjpI8QI-w0wBnYA1w/"", ""Инфа!A:AA""), 6, FALSE)"),2024)</f>
        <v>2024</v>
      </c>
      <c r="H5388" s="150">
        <v>15300</v>
      </c>
      <c r="I5388" s="151" t="s">
        <v>14221</v>
      </c>
      <c r="J5388" s="93" t="s">
        <v>14222</v>
      </c>
      <c r="K5388" s="153"/>
      <c r="L5388" s="153"/>
      <c r="M5388" s="153"/>
      <c r="N5388" s="153"/>
      <c r="O5388" s="153"/>
      <c r="P5388" s="153"/>
      <c r="Q5388" s="153"/>
      <c r="R5388" s="153"/>
      <c r="S5388" s="153"/>
    </row>
    <row r="5389" spans="1:19" ht="131.25">
      <c r="A5389" s="277" t="s">
        <v>25424</v>
      </c>
      <c r="B5389" s="253" t="s">
        <v>153</v>
      </c>
      <c r="C5389" s="93" t="s">
        <v>14223</v>
      </c>
      <c r="D5389" s="93" t="s">
        <v>14224</v>
      </c>
      <c r="E5389" s="148">
        <f ca="1">IFERROR(__xludf.DUMMYFUNCTION(" VLOOKUP(A5478, IMPORTRANGE(""https://docs.google.com/spreadsheets/d/1fj_Bhi2XPL3siwIh4sx4VRLAe31yD50oKdj5UlRYW0c/"", ""Сводка!A:AA""), 5, FALSE)"),172)</f>
        <v>172</v>
      </c>
      <c r="F5389" s="148" t="s">
        <v>50</v>
      </c>
      <c r="G5389" s="147">
        <f ca="1">IFERROR(__xludf.DUMMYFUNCTION(" VLOOKUP(A5478, IMPORTRANGE(""https://docs.google.com/spreadsheets/d/1QNLbnkR_AongFt22vMfNzfpjZ0CjpI8QI-w0wBnYA1w/"", ""Инфа!A:AA""), 6, FALSE)"),2024)</f>
        <v>2024</v>
      </c>
      <c r="H5389" s="150">
        <v>15300</v>
      </c>
      <c r="I5389" s="151" t="s">
        <v>14221</v>
      </c>
      <c r="J5389" s="93" t="s">
        <v>14225</v>
      </c>
      <c r="K5389" s="153"/>
      <c r="L5389" s="153"/>
      <c r="M5389" s="153"/>
      <c r="N5389" s="153"/>
      <c r="O5389" s="153"/>
      <c r="P5389" s="153"/>
      <c r="Q5389" s="153"/>
      <c r="R5389" s="153"/>
      <c r="S5389" s="153"/>
    </row>
    <row r="5390" spans="1:19" ht="112.5">
      <c r="A5390" s="277" t="s">
        <v>25424</v>
      </c>
      <c r="B5390" s="253" t="s">
        <v>400</v>
      </c>
      <c r="C5390" s="93" t="s">
        <v>14226</v>
      </c>
      <c r="D5390" s="93" t="s">
        <v>14227</v>
      </c>
      <c r="E5390" s="148">
        <f ca="1">IFERROR(__xludf.DUMMYFUNCTION(" VLOOKUP(A5479, IMPORTRANGE(""https://docs.google.com/spreadsheets/d/1fj_Bhi2XPL3siwIh4sx4VRLAe31yD50oKdj5UlRYW0c/"", ""Сводка!A:AA""), 5, FALSE)"),80)</f>
        <v>80</v>
      </c>
      <c r="F5390" s="148" t="s">
        <v>14228</v>
      </c>
      <c r="G5390" s="147">
        <f ca="1">IFERROR(__xludf.DUMMYFUNCTION(" VLOOKUP(A5479, IMPORTRANGE(""https://docs.google.com/spreadsheets/d/1QNLbnkR_AongFt22vMfNzfpjZ0CjpI8QI-w0wBnYA1w/"", ""Инфа!A:AA""), 6, FALSE)"),2024)</f>
        <v>2024</v>
      </c>
      <c r="H5390" s="150">
        <v>7400</v>
      </c>
      <c r="I5390" s="151" t="s">
        <v>138</v>
      </c>
      <c r="J5390" s="93" t="s">
        <v>14229</v>
      </c>
      <c r="K5390" s="153"/>
      <c r="L5390" s="153"/>
      <c r="M5390" s="153"/>
      <c r="N5390" s="153"/>
      <c r="O5390" s="153"/>
      <c r="P5390" s="153"/>
      <c r="Q5390" s="153"/>
      <c r="R5390" s="153"/>
      <c r="S5390" s="153"/>
    </row>
    <row r="5391" spans="1:19" ht="187.5">
      <c r="A5391" s="277" t="s">
        <v>25424</v>
      </c>
      <c r="B5391" s="253" t="s">
        <v>153</v>
      </c>
      <c r="C5391" s="93" t="s">
        <v>14230</v>
      </c>
      <c r="D5391" s="93" t="s">
        <v>14231</v>
      </c>
      <c r="E5391" s="148">
        <f ca="1">IFERROR(__xludf.DUMMYFUNCTION(" VLOOKUP(A5480, IMPORTRANGE(""https://docs.google.com/spreadsheets/d/1fj_Bhi2XPL3siwIh4sx4VRLAe31yD50oKdj5UlRYW0c/"", ""Сводка!A:AA""), 5, FALSE)"),152)</f>
        <v>152</v>
      </c>
      <c r="F5391" s="148" t="s">
        <v>1291</v>
      </c>
      <c r="G5391" s="147">
        <f ca="1">IFERROR(__xludf.DUMMYFUNCTION(" VLOOKUP(A5480, IMPORTRANGE(""https://docs.google.com/spreadsheets/d/1QNLbnkR_AongFt22vMfNzfpjZ0CjpI8QI-w0wBnYA1w/"", ""Инфа!A:AA""), 6, FALSE)"),2024)</f>
        <v>2024</v>
      </c>
      <c r="H5391" s="150">
        <v>9600</v>
      </c>
      <c r="I5391" s="151" t="s">
        <v>138</v>
      </c>
      <c r="J5391" s="93" t="s">
        <v>14232</v>
      </c>
      <c r="K5391" s="153"/>
      <c r="L5391" s="153"/>
      <c r="M5391" s="153"/>
      <c r="N5391" s="153"/>
      <c r="O5391" s="153"/>
      <c r="P5391" s="153"/>
      <c r="Q5391" s="153"/>
      <c r="R5391" s="153"/>
      <c r="S5391" s="153"/>
    </row>
    <row r="5392" spans="1:19" ht="24" customHeight="1">
      <c r="A5392" s="277" t="s">
        <v>25424</v>
      </c>
      <c r="B5392" s="253" t="s">
        <v>153</v>
      </c>
      <c r="C5392" s="93" t="s">
        <v>14233</v>
      </c>
      <c r="D5392" s="93" t="s">
        <v>14234</v>
      </c>
      <c r="E5392" s="148">
        <v>80</v>
      </c>
      <c r="F5392" s="148" t="s">
        <v>1291</v>
      </c>
      <c r="G5392" s="147">
        <f ca="1">IFERROR(__xludf.DUMMYFUNCTION(" VLOOKUP(A5481, IMPORTRANGE(""https://docs.google.com/spreadsheets/d/1QNLbnkR_AongFt22vMfNzfpjZ0CjpI8QI-w0wBnYA1w/"", ""Инфа!A:AA""), 6, FALSE)"),2024)</f>
        <v>2024</v>
      </c>
      <c r="H5392" s="150">
        <v>7400</v>
      </c>
      <c r="I5392" s="151" t="s">
        <v>138</v>
      </c>
      <c r="J5392" s="93" t="s">
        <v>14235</v>
      </c>
      <c r="K5392" s="153"/>
      <c r="L5392" s="153"/>
      <c r="M5392" s="153"/>
      <c r="N5392" s="153"/>
      <c r="O5392" s="153"/>
      <c r="P5392" s="153"/>
      <c r="Q5392" s="153"/>
      <c r="R5392" s="153"/>
      <c r="S5392" s="153"/>
    </row>
    <row r="5393" spans="1:19" ht="93.75">
      <c r="A5393" s="277" t="s">
        <v>25424</v>
      </c>
      <c r="B5393" s="253" t="s">
        <v>153</v>
      </c>
      <c r="C5393" s="93" t="s">
        <v>14236</v>
      </c>
      <c r="D5393" s="93" t="s">
        <v>14237</v>
      </c>
      <c r="E5393" s="148">
        <f ca="1">IFERROR(__xludf.DUMMYFUNCTION(" VLOOKUP(A5482, IMPORTRANGE(""https://docs.google.com/spreadsheets/d/1fj_Bhi2XPL3siwIh4sx4VRLAe31yD50oKdj5UlRYW0c/"", ""Сводка!A:AA""), 5, FALSE)"),96)</f>
        <v>96</v>
      </c>
      <c r="F5393" s="148" t="s">
        <v>50</v>
      </c>
      <c r="G5393" s="147">
        <f ca="1">IFERROR(__xludf.DUMMYFUNCTION(" VLOOKUP(A5482, IMPORTRANGE(""https://docs.google.com/spreadsheets/d/1QNLbnkR_AongFt22vMfNzfpjZ0CjpI8QI-w0wBnYA1w/"", ""Инфа!A:AA""), 6, FALSE)"),2024)</f>
        <v>2024</v>
      </c>
      <c r="H5393" s="150">
        <v>7900</v>
      </c>
      <c r="I5393" s="151" t="s">
        <v>518</v>
      </c>
      <c r="J5393" s="99" t="s">
        <v>14238</v>
      </c>
      <c r="K5393" s="153"/>
      <c r="L5393" s="153"/>
      <c r="M5393" s="153"/>
      <c r="N5393" s="153"/>
      <c r="O5393" s="153"/>
      <c r="P5393" s="153"/>
      <c r="Q5393" s="153"/>
      <c r="R5393" s="153"/>
      <c r="S5393" s="153"/>
    </row>
    <row r="5394" spans="1:19" ht="56.25">
      <c r="A5394" s="277" t="s">
        <v>25424</v>
      </c>
      <c r="B5394" s="253" t="s">
        <v>400</v>
      </c>
      <c r="C5394" s="93" t="s">
        <v>14239</v>
      </c>
      <c r="D5394" s="93" t="s">
        <v>14240</v>
      </c>
      <c r="E5394" s="148">
        <f ca="1">IFERROR(__xludf.DUMMYFUNCTION(" VLOOKUP(A5483, IMPORTRANGE(""https://docs.google.com/spreadsheets/d/1fj_Bhi2XPL3siwIh4sx4VRLAe31yD50oKdj5UlRYW0c/"", ""Сводка!A:AA""), 5, FALSE)"),356)</f>
        <v>356</v>
      </c>
      <c r="F5394" s="148" t="s">
        <v>415</v>
      </c>
      <c r="G5394" s="147">
        <f ca="1">IFERROR(__xludf.DUMMYFUNCTION(" VLOOKUP(A5483, IMPORTRANGE(""https://docs.google.com/spreadsheets/d/1QNLbnkR_AongFt22vMfNzfpjZ0CjpI8QI-w0wBnYA1w/"", ""Инфа!A:AA""), 6, FALSE)"),2024)</f>
        <v>2024</v>
      </c>
      <c r="H5394" s="154">
        <v>26400</v>
      </c>
      <c r="I5394" s="151" t="s">
        <v>518</v>
      </c>
      <c r="J5394" s="93" t="s">
        <v>14241</v>
      </c>
      <c r="K5394" s="153"/>
      <c r="L5394" s="153"/>
      <c r="M5394" s="153"/>
      <c r="N5394" s="153"/>
      <c r="O5394" s="153"/>
      <c r="P5394" s="153"/>
      <c r="Q5394" s="153"/>
      <c r="R5394" s="153"/>
      <c r="S5394" s="153"/>
    </row>
    <row r="5395" spans="1:19" ht="56.25">
      <c r="A5395" s="277" t="s">
        <v>25424</v>
      </c>
      <c r="B5395" s="253" t="s">
        <v>400</v>
      </c>
      <c r="C5395" s="93" t="s">
        <v>14242</v>
      </c>
      <c r="D5395" s="93" t="s">
        <v>14243</v>
      </c>
      <c r="E5395" s="148">
        <f ca="1">IFERROR(__xludf.DUMMYFUNCTION(" VLOOKUP(A5484, IMPORTRANGE(""https://docs.google.com/spreadsheets/d/1fj_Bhi2XPL3siwIh4sx4VRLAe31yD50oKdj5UlRYW0c/"", ""Сводка!A:AA""), 5, FALSE)"),356)</f>
        <v>356</v>
      </c>
      <c r="F5395" s="148" t="s">
        <v>415</v>
      </c>
      <c r="G5395" s="147">
        <f ca="1">IFERROR(__xludf.DUMMYFUNCTION(" VLOOKUP(A5484, IMPORTRANGE(""https://docs.google.com/spreadsheets/d/1QNLbnkR_AongFt22vMfNzfpjZ0CjpI8QI-w0wBnYA1w/"", ""Инфа!A:AA""), 6, FALSE)"),2024)</f>
        <v>2024</v>
      </c>
      <c r="H5395" s="154">
        <v>26400</v>
      </c>
      <c r="I5395" s="151" t="s">
        <v>518</v>
      </c>
      <c r="J5395" s="93" t="s">
        <v>14244</v>
      </c>
      <c r="K5395" s="153"/>
      <c r="L5395" s="153"/>
      <c r="M5395" s="153"/>
      <c r="N5395" s="153"/>
      <c r="O5395" s="153"/>
      <c r="P5395" s="153"/>
      <c r="Q5395" s="153"/>
      <c r="R5395" s="153"/>
      <c r="S5395" s="153"/>
    </row>
    <row r="5396" spans="1:19" ht="168.75">
      <c r="A5396" s="277" t="s">
        <v>25424</v>
      </c>
      <c r="B5396" s="253" t="s">
        <v>400</v>
      </c>
      <c r="C5396" s="93" t="s">
        <v>14245</v>
      </c>
      <c r="D5396" s="93" t="s">
        <v>14246</v>
      </c>
      <c r="E5396" s="148">
        <f ca="1">IFERROR(__xludf.DUMMYFUNCTION(" VLOOKUP(A5485, IMPORTRANGE(""https://docs.google.com/spreadsheets/d/1fj_Bhi2XPL3siwIh4sx4VRLAe31yD50oKdj5UlRYW0c/"", ""Сводка!A:AA""), 5, FALSE)"),280)</f>
        <v>280</v>
      </c>
      <c r="F5396" s="148" t="s">
        <v>403</v>
      </c>
      <c r="G5396" s="147">
        <f ca="1">IFERROR(__xludf.DUMMYFUNCTION(" VLOOKUP(A5485, IMPORTRANGE(""https://docs.google.com/spreadsheets/d/1QNLbnkR_AongFt22vMfNzfpjZ0CjpI8QI-w0wBnYA1w/"", ""Инфа!A:AA""), 6, FALSE)"),2024)</f>
        <v>2024</v>
      </c>
      <c r="H5396" s="150">
        <v>13400</v>
      </c>
      <c r="I5396" s="151" t="s">
        <v>2064</v>
      </c>
      <c r="J5396" s="93" t="s">
        <v>14247</v>
      </c>
      <c r="K5396" s="153"/>
      <c r="L5396" s="153"/>
      <c r="M5396" s="153"/>
      <c r="N5396" s="153"/>
      <c r="O5396" s="153"/>
      <c r="P5396" s="153"/>
      <c r="Q5396" s="153"/>
      <c r="R5396" s="153"/>
      <c r="S5396" s="153"/>
    </row>
    <row r="5397" spans="1:19" ht="112.5">
      <c r="A5397" s="277" t="s">
        <v>25424</v>
      </c>
      <c r="B5397" s="253" t="s">
        <v>400</v>
      </c>
      <c r="C5397" s="93" t="s">
        <v>14248</v>
      </c>
      <c r="D5397" s="93" t="s">
        <v>14249</v>
      </c>
      <c r="E5397" s="148">
        <f ca="1">IFERROR(__xludf.DUMMYFUNCTION(" VLOOKUP(A5486, IMPORTRANGE(""https://docs.google.com/spreadsheets/d/1fj_Bhi2XPL3siwIh4sx4VRLAe31yD50oKdj5UlRYW0c/"", ""Сводка!A:AA""), 5, FALSE)"),168)</f>
        <v>168</v>
      </c>
      <c r="F5397" s="148" t="s">
        <v>403</v>
      </c>
      <c r="G5397" s="147">
        <f ca="1">IFERROR(__xludf.DUMMYFUNCTION(" VLOOKUP(A5486, IMPORTRANGE(""https://docs.google.com/spreadsheets/d/1QNLbnkR_AongFt22vMfNzfpjZ0CjpI8QI-w0wBnYA1w/"", ""Инфа!A:AA""), 6, FALSE)"),2024)</f>
        <v>2024</v>
      </c>
      <c r="H5397" s="150">
        <v>10000</v>
      </c>
      <c r="I5397" s="151" t="s">
        <v>85</v>
      </c>
      <c r="J5397" s="93" t="s">
        <v>14250</v>
      </c>
      <c r="K5397" s="153"/>
      <c r="L5397" s="153"/>
      <c r="M5397" s="153"/>
      <c r="N5397" s="153"/>
      <c r="O5397" s="153"/>
      <c r="P5397" s="153"/>
      <c r="Q5397" s="153"/>
      <c r="R5397" s="153"/>
      <c r="S5397" s="153"/>
    </row>
    <row r="5398" spans="1:19" ht="93.75">
      <c r="A5398" s="277" t="s">
        <v>25424</v>
      </c>
      <c r="B5398" s="253" t="s">
        <v>153</v>
      </c>
      <c r="C5398" s="93" t="s">
        <v>14251</v>
      </c>
      <c r="D5398" s="93" t="s">
        <v>14252</v>
      </c>
      <c r="E5398" s="148">
        <f ca="1">IFERROR(__xludf.DUMMYFUNCTION(" VLOOKUP(A5487, IMPORTRANGE(""https://docs.google.com/spreadsheets/d/1fj_Bhi2XPL3siwIh4sx4VRLAe31yD50oKdj5UlRYW0c/"", ""Сводка!A:AA""), 5, FALSE)"),264)</f>
        <v>264</v>
      </c>
      <c r="F5398" s="148" t="s">
        <v>266</v>
      </c>
      <c r="G5398" s="147">
        <f ca="1">IFERROR(__xludf.DUMMYFUNCTION(" VLOOKUP(A5487, IMPORTRANGE(""https://docs.google.com/spreadsheets/d/1QNLbnkR_AongFt22vMfNzfpjZ0CjpI8QI-w0wBnYA1w/"", ""Инфа!A:AA""), 6, FALSE)"),2024)</f>
        <v>2024</v>
      </c>
      <c r="H5398" s="150">
        <v>12900</v>
      </c>
      <c r="I5398" s="151" t="s">
        <v>1841</v>
      </c>
      <c r="J5398" s="93" t="s">
        <v>14253</v>
      </c>
      <c r="K5398" s="153"/>
      <c r="L5398" s="153"/>
      <c r="M5398" s="153"/>
      <c r="N5398" s="153"/>
      <c r="O5398" s="153"/>
      <c r="P5398" s="153"/>
      <c r="Q5398" s="153"/>
      <c r="R5398" s="153"/>
      <c r="S5398" s="153"/>
    </row>
    <row r="5399" spans="1:19" ht="187.5">
      <c r="A5399" s="277" t="s">
        <v>25424</v>
      </c>
      <c r="B5399" s="253" t="s">
        <v>153</v>
      </c>
      <c r="C5399" s="93" t="s">
        <v>14254</v>
      </c>
      <c r="D5399" s="93" t="s">
        <v>14255</v>
      </c>
      <c r="E5399" s="148">
        <f ca="1">IFERROR(__xludf.DUMMYFUNCTION(" VLOOKUP(A5488, IMPORTRANGE(""https://docs.google.com/spreadsheets/d/1fj_Bhi2XPL3siwIh4sx4VRLAe31yD50oKdj5UlRYW0c/"", ""Сводка!A:AA""), 5, FALSE)"),132)</f>
        <v>132</v>
      </c>
      <c r="F5399" s="148" t="s">
        <v>50</v>
      </c>
      <c r="G5399" s="147">
        <f ca="1">IFERROR(__xludf.DUMMYFUNCTION(" VLOOKUP(A5488, IMPORTRANGE(""https://docs.google.com/spreadsheets/d/1QNLbnkR_AongFt22vMfNzfpjZ0CjpI8QI-w0wBnYA1w/"", ""Инфа!A:AA""), 6, FALSE)"),2024)</f>
        <v>2024</v>
      </c>
      <c r="H5399" s="150">
        <v>9000</v>
      </c>
      <c r="I5399" s="151" t="s">
        <v>1871</v>
      </c>
      <c r="J5399" s="93" t="s">
        <v>14256</v>
      </c>
      <c r="K5399" s="153"/>
      <c r="L5399" s="153"/>
      <c r="M5399" s="153"/>
      <c r="N5399" s="153"/>
      <c r="O5399" s="153"/>
      <c r="P5399" s="153"/>
      <c r="Q5399" s="153"/>
      <c r="R5399" s="153"/>
      <c r="S5399" s="153"/>
    </row>
    <row r="5400" spans="1:19" ht="187.5">
      <c r="A5400" s="277" t="s">
        <v>25424</v>
      </c>
      <c r="B5400" s="253" t="s">
        <v>13</v>
      </c>
      <c r="C5400" s="93" t="s">
        <v>14257</v>
      </c>
      <c r="D5400" s="93" t="s">
        <v>14258</v>
      </c>
      <c r="E5400" s="148">
        <f ca="1">IFERROR(__xludf.DUMMYFUNCTION(" VLOOKUP(A5489, IMPORTRANGE(""https://docs.google.com/spreadsheets/d/1fj_Bhi2XPL3siwIh4sx4VRLAe31yD50oKdj5UlRYW0c/"", ""Сводка!A:AA""), 5, FALSE)"),276)</f>
        <v>276</v>
      </c>
      <c r="F5400" s="148" t="s">
        <v>14259</v>
      </c>
      <c r="G5400" s="147">
        <f ca="1">IFERROR(__xludf.DUMMYFUNCTION(" VLOOKUP(A5489, IMPORTRANGE(""https://docs.google.com/spreadsheets/d/1QNLbnkR_AongFt22vMfNzfpjZ0CjpI8QI-w0wBnYA1w/"", ""Инфа!A:AA""), 6, FALSE)"),2024)</f>
        <v>2024</v>
      </c>
      <c r="H5400" s="150">
        <v>21600</v>
      </c>
      <c r="I5400" s="151" t="s">
        <v>12649</v>
      </c>
      <c r="J5400" s="93" t="s">
        <v>14260</v>
      </c>
      <c r="K5400" s="153"/>
      <c r="L5400" s="153"/>
      <c r="M5400" s="153"/>
      <c r="N5400" s="153"/>
      <c r="O5400" s="153"/>
      <c r="P5400" s="153"/>
      <c r="Q5400" s="153"/>
      <c r="R5400" s="153"/>
      <c r="S5400" s="153"/>
    </row>
    <row r="5401" spans="1:19" ht="225">
      <c r="A5401" s="277" t="s">
        <v>25424</v>
      </c>
      <c r="B5401" s="253" t="s">
        <v>400</v>
      </c>
      <c r="C5401" s="93" t="s">
        <v>14261</v>
      </c>
      <c r="D5401" s="93" t="s">
        <v>14262</v>
      </c>
      <c r="E5401" s="148">
        <f ca="1">IFERROR(__xludf.DUMMYFUNCTION(" VLOOKUP(A5490, IMPORTRANGE(""https://docs.google.com/spreadsheets/d/1fj_Bhi2XPL3siwIh4sx4VRLAe31yD50oKdj5UlRYW0c/"", ""Сводка!A:AA""), 5, FALSE)"),284)</f>
        <v>284</v>
      </c>
      <c r="F5401" s="148" t="s">
        <v>415</v>
      </c>
      <c r="G5401" s="147">
        <f ca="1">IFERROR(__xludf.DUMMYFUNCTION(" VLOOKUP(A5490, IMPORTRANGE(""https://docs.google.com/spreadsheets/d/1QNLbnkR_AongFt22vMfNzfpjZ0CjpI8QI-w0wBnYA1w/"", ""Инфа!A:AA""), 6, FALSE)"),2024)</f>
        <v>2024</v>
      </c>
      <c r="H5401" s="150">
        <v>22000</v>
      </c>
      <c r="I5401" s="151" t="s">
        <v>14263</v>
      </c>
      <c r="J5401" s="93" t="s">
        <v>14264</v>
      </c>
      <c r="K5401" s="153"/>
      <c r="L5401" s="153"/>
      <c r="M5401" s="153"/>
      <c r="N5401" s="153"/>
      <c r="O5401" s="153"/>
      <c r="P5401" s="153"/>
      <c r="Q5401" s="153"/>
      <c r="R5401" s="153"/>
      <c r="S5401" s="153"/>
    </row>
    <row r="5402" spans="1:19" ht="22.5" customHeight="1">
      <c r="A5402" s="277" t="s">
        <v>25424</v>
      </c>
      <c r="B5402" s="253" t="s">
        <v>13</v>
      </c>
      <c r="C5402" s="93" t="s">
        <v>14266</v>
      </c>
      <c r="D5402" s="93" t="s">
        <v>14267</v>
      </c>
      <c r="E5402" s="148">
        <f ca="1">IFERROR(__xludf.DUMMYFUNCTION(" VLOOKUP(A5493, IMPORTRANGE(""https://docs.google.com/spreadsheets/d/1fj_Bhi2XPL3siwIh4sx4VRLAe31yD50oKdj5UlRYW0c/"", ""Сводка!A:AA""), 5, FALSE)"),184)</f>
        <v>184</v>
      </c>
      <c r="F5402" s="148" t="s">
        <v>89</v>
      </c>
      <c r="G5402" s="147">
        <f ca="1">IFERROR(__xludf.DUMMYFUNCTION(" VLOOKUP(A5493, IMPORTRANGE(""https://docs.google.com/spreadsheets/d/1QNLbnkR_AongFt22vMfNzfpjZ0CjpI8QI-w0wBnYA1w/"", ""Инфа!A:AA""), 6, FALSE)"),2024)</f>
        <v>2024</v>
      </c>
      <c r="H5402" s="150">
        <v>16000</v>
      </c>
      <c r="I5402" s="151" t="s">
        <v>445</v>
      </c>
      <c r="J5402" s="93" t="s">
        <v>14268</v>
      </c>
      <c r="K5402" s="153"/>
      <c r="L5402" s="153"/>
      <c r="M5402" s="153"/>
      <c r="N5402" s="153"/>
      <c r="O5402" s="153"/>
      <c r="P5402" s="153"/>
      <c r="Q5402" s="153"/>
      <c r="R5402" s="153"/>
      <c r="S5402" s="153"/>
    </row>
    <row r="5403" spans="1:19" ht="56.25">
      <c r="A5403" s="277" t="s">
        <v>25424</v>
      </c>
      <c r="B5403" s="253" t="s">
        <v>400</v>
      </c>
      <c r="C5403" s="93" t="s">
        <v>14269</v>
      </c>
      <c r="D5403" s="93" t="s">
        <v>14270</v>
      </c>
      <c r="E5403" s="148">
        <f ca="1">IFERROR(__xludf.DUMMYFUNCTION(" VLOOKUP(A5494, IMPORTRANGE(""https://docs.google.com/spreadsheets/d/1fj_Bhi2XPL3siwIh4sx4VRLAe31yD50oKdj5UlRYW0c/"", ""Сводка!A:AA""), 5, FALSE)"),208)</f>
        <v>208</v>
      </c>
      <c r="F5403" s="148" t="s">
        <v>415</v>
      </c>
      <c r="G5403" s="147">
        <f ca="1">IFERROR(__xludf.DUMMYFUNCTION(" VLOOKUP(A5494, IMPORTRANGE(""https://docs.google.com/spreadsheets/d/1QNLbnkR_AongFt22vMfNzfpjZ0CjpI8QI-w0wBnYA1w/"", ""Инфа!A:AA""), 6, FALSE)"),2024)</f>
        <v>2024</v>
      </c>
      <c r="H5403" s="150">
        <v>11200</v>
      </c>
      <c r="I5403" s="151" t="s">
        <v>404</v>
      </c>
      <c r="J5403" s="93" t="s">
        <v>14271</v>
      </c>
      <c r="K5403" s="153"/>
      <c r="L5403" s="153"/>
      <c r="M5403" s="153"/>
      <c r="N5403" s="153"/>
      <c r="O5403" s="153"/>
      <c r="P5403" s="153"/>
      <c r="Q5403" s="153"/>
      <c r="R5403" s="153"/>
      <c r="S5403" s="153"/>
    </row>
    <row r="5404" spans="1:19" ht="93.75">
      <c r="A5404" s="277" t="s">
        <v>25424</v>
      </c>
      <c r="B5404" s="253" t="s">
        <v>400</v>
      </c>
      <c r="C5404" s="93" t="s">
        <v>11152</v>
      </c>
      <c r="D5404" s="93" t="s">
        <v>14272</v>
      </c>
      <c r="E5404" s="148">
        <f ca="1">IFERROR(__xludf.DUMMYFUNCTION(" VLOOKUP(A5495, IMPORTRANGE(""https://docs.google.com/spreadsheets/d/1fj_Bhi2XPL3siwIh4sx4VRLAe31yD50oKdj5UlRYW0c/"", ""Сводка!A:AA""), 5, FALSE)"),280)</f>
        <v>280</v>
      </c>
      <c r="F5404" s="148" t="s">
        <v>14273</v>
      </c>
      <c r="G5404" s="147">
        <f ca="1">IFERROR(__xludf.DUMMYFUNCTION(" VLOOKUP(A5495, IMPORTRANGE(""https://docs.google.com/spreadsheets/d/1QNLbnkR_AongFt22vMfNzfpjZ0CjpI8QI-w0wBnYA1w/"", ""Инфа!A:AA""), 6, FALSE)"),2024)</f>
        <v>2024</v>
      </c>
      <c r="H5404" s="150">
        <v>13400</v>
      </c>
      <c r="I5404" s="151" t="s">
        <v>1228</v>
      </c>
      <c r="J5404" s="93" t="s">
        <v>14274</v>
      </c>
      <c r="K5404" s="153"/>
      <c r="L5404" s="153"/>
      <c r="M5404" s="153"/>
      <c r="N5404" s="153"/>
      <c r="O5404" s="153"/>
      <c r="P5404" s="153"/>
      <c r="Q5404" s="153"/>
      <c r="R5404" s="153"/>
      <c r="S5404" s="153"/>
    </row>
    <row r="5405" spans="1:19" ht="93.75">
      <c r="A5405" s="277" t="s">
        <v>25424</v>
      </c>
      <c r="B5405" s="253" t="s">
        <v>400</v>
      </c>
      <c r="C5405" s="93" t="s">
        <v>11152</v>
      </c>
      <c r="D5405" s="93" t="s">
        <v>14275</v>
      </c>
      <c r="E5405" s="148">
        <f ca="1">IFERROR(__xludf.DUMMYFUNCTION(" VLOOKUP(A5496, IMPORTRANGE(""https://docs.google.com/spreadsheets/d/1fj_Bhi2XPL3siwIh4sx4VRLAe31yD50oKdj5UlRYW0c/"", ""Сводка!A:AA""), 5, FALSE)"),272)</f>
        <v>272</v>
      </c>
      <c r="F5405" s="148" t="s">
        <v>14273</v>
      </c>
      <c r="G5405" s="147">
        <f ca="1">IFERROR(__xludf.DUMMYFUNCTION(" VLOOKUP(A5496, IMPORTRANGE(""https://docs.google.com/spreadsheets/d/1QNLbnkR_AongFt22vMfNzfpjZ0CjpI8QI-w0wBnYA1w/"", ""Инфа!A:AA""), 6, FALSE)"),2024)</f>
        <v>2024</v>
      </c>
      <c r="H5405" s="150">
        <v>13200</v>
      </c>
      <c r="I5405" s="151" t="s">
        <v>1228</v>
      </c>
      <c r="J5405" s="93" t="s">
        <v>14274</v>
      </c>
      <c r="K5405" s="153"/>
      <c r="L5405" s="153"/>
      <c r="M5405" s="153"/>
      <c r="N5405" s="153"/>
      <c r="O5405" s="153"/>
      <c r="P5405" s="153"/>
      <c r="Q5405" s="153"/>
      <c r="R5405" s="153"/>
      <c r="S5405" s="153"/>
    </row>
    <row r="5406" spans="1:19" ht="131.25">
      <c r="A5406" s="277" t="s">
        <v>25424</v>
      </c>
      <c r="B5406" s="253" t="s">
        <v>400</v>
      </c>
      <c r="C5406" s="93" t="s">
        <v>14276</v>
      </c>
      <c r="D5406" s="93" t="s">
        <v>6695</v>
      </c>
      <c r="E5406" s="148">
        <f ca="1">IFERROR(__xludf.DUMMYFUNCTION(" VLOOKUP(A5497, IMPORTRANGE(""https://docs.google.com/spreadsheets/d/1fj_Bhi2XPL3siwIh4sx4VRLAe31yD50oKdj5UlRYW0c/"", ""Сводка!A:AA""), 5, FALSE)"),248)</f>
        <v>248</v>
      </c>
      <c r="F5406" s="148" t="s">
        <v>857</v>
      </c>
      <c r="G5406" s="147">
        <f ca="1">IFERROR(__xludf.DUMMYFUNCTION(" VLOOKUP(A5497, IMPORTRANGE(""https://docs.google.com/spreadsheets/d/1QNLbnkR_AongFt22vMfNzfpjZ0CjpI8QI-w0wBnYA1w/"", ""Инфа!A:AA""), 6, FALSE)"),2024)</f>
        <v>2024</v>
      </c>
      <c r="H5406" s="150">
        <v>19900</v>
      </c>
      <c r="I5406" s="151" t="s">
        <v>2064</v>
      </c>
      <c r="J5406" s="93" t="s">
        <v>14277</v>
      </c>
      <c r="K5406" s="153"/>
      <c r="L5406" s="153"/>
      <c r="M5406" s="153"/>
      <c r="N5406" s="153"/>
      <c r="O5406" s="153"/>
      <c r="P5406" s="153"/>
      <c r="Q5406" s="153"/>
      <c r="R5406" s="153"/>
      <c r="S5406" s="153"/>
    </row>
    <row r="5407" spans="1:19" ht="225">
      <c r="A5407" s="277" t="s">
        <v>25424</v>
      </c>
      <c r="B5407" s="253" t="s">
        <v>400</v>
      </c>
      <c r="C5407" s="93" t="s">
        <v>14278</v>
      </c>
      <c r="D5407" s="93" t="s">
        <v>14279</v>
      </c>
      <c r="E5407" s="148">
        <f ca="1">IFERROR(__xludf.DUMMYFUNCTION(" VLOOKUP(A5498, IMPORTRANGE(""https://docs.google.com/spreadsheets/d/1fj_Bhi2XPL3siwIh4sx4VRLAe31yD50oKdj5UlRYW0c/"", ""Сводка!A:AA""), 5, FALSE)"),248)</f>
        <v>248</v>
      </c>
      <c r="F5407" s="148" t="s">
        <v>466</v>
      </c>
      <c r="G5407" s="147">
        <f ca="1">IFERROR(__xludf.DUMMYFUNCTION(" VLOOKUP(A5498, IMPORTRANGE(""https://docs.google.com/spreadsheets/d/1QNLbnkR_AongFt22vMfNzfpjZ0CjpI8QI-w0wBnYA1w/"", ""Инфа!A:AA""), 6, FALSE)"),2024)</f>
        <v>2024</v>
      </c>
      <c r="H5407" s="150">
        <v>19900</v>
      </c>
      <c r="I5407" s="151" t="s">
        <v>404</v>
      </c>
      <c r="J5407" s="93" t="s">
        <v>14280</v>
      </c>
      <c r="K5407" s="153"/>
      <c r="L5407" s="153"/>
      <c r="M5407" s="153"/>
      <c r="N5407" s="153"/>
      <c r="O5407" s="153"/>
      <c r="P5407" s="153"/>
      <c r="Q5407" s="153"/>
      <c r="R5407" s="153"/>
      <c r="S5407" s="153"/>
    </row>
    <row r="5408" spans="1:19" ht="150">
      <c r="A5408" s="277" t="s">
        <v>25424</v>
      </c>
      <c r="B5408" s="253" t="s">
        <v>400</v>
      </c>
      <c r="C5408" s="93" t="s">
        <v>14281</v>
      </c>
      <c r="D5408" s="93" t="s">
        <v>14282</v>
      </c>
      <c r="E5408" s="148">
        <f ca="1">IFERROR(__xludf.DUMMYFUNCTION(" VLOOKUP(A5499, IMPORTRANGE(""https://docs.google.com/spreadsheets/d/1fj_Bhi2XPL3siwIh4sx4VRLAe31yD50oKdj5UlRYW0c/"", ""Сводка!A:AA""), 5, FALSE)"),348)</f>
        <v>348</v>
      </c>
      <c r="F5408" s="148" t="s">
        <v>415</v>
      </c>
      <c r="G5408" s="147">
        <f ca="1">IFERROR(__xludf.DUMMYFUNCTION(" VLOOKUP(A5499, IMPORTRANGE(""https://docs.google.com/spreadsheets/d/1QNLbnkR_AongFt22vMfNzfpjZ0CjpI8QI-w0wBnYA1w/"", ""Инфа!A:AA""), 6, FALSE)"),2024)</f>
        <v>2024</v>
      </c>
      <c r="H5408" s="150">
        <v>25900</v>
      </c>
      <c r="I5408" s="151" t="s">
        <v>404</v>
      </c>
      <c r="J5408" s="93" t="s">
        <v>14283</v>
      </c>
      <c r="K5408" s="153"/>
      <c r="L5408" s="153"/>
      <c r="M5408" s="153"/>
      <c r="N5408" s="153"/>
      <c r="O5408" s="153"/>
      <c r="P5408" s="153"/>
      <c r="Q5408" s="153"/>
      <c r="R5408" s="153"/>
      <c r="S5408" s="153"/>
    </row>
    <row r="5409" spans="1:19" ht="225">
      <c r="A5409" s="277" t="s">
        <v>25424</v>
      </c>
      <c r="B5409" s="253" t="s">
        <v>1885</v>
      </c>
      <c r="C5409" s="93" t="s">
        <v>14284</v>
      </c>
      <c r="D5409" s="93" t="s">
        <v>14285</v>
      </c>
      <c r="E5409" s="148">
        <f ca="1">IFERROR(__xludf.DUMMYFUNCTION(" VLOOKUP(A5500, IMPORTRANGE(""https://docs.google.com/spreadsheets/d/1fj_Bhi2XPL3siwIh4sx4VRLAe31yD50oKdj5UlRYW0c/"", ""Сводка!A:AA""), 5, FALSE)"),116)</f>
        <v>116</v>
      </c>
      <c r="F5409" s="148" t="s">
        <v>165</v>
      </c>
      <c r="G5409" s="147">
        <f ca="1">IFERROR(__xludf.DUMMYFUNCTION(" VLOOKUP(A5500, IMPORTRANGE(""https://docs.google.com/spreadsheets/d/1QNLbnkR_AongFt22vMfNzfpjZ0CjpI8QI-w0wBnYA1w/"", ""Инфа!A:AA""), 6, FALSE)"),2024)</f>
        <v>2024</v>
      </c>
      <c r="H5409" s="150">
        <v>12000</v>
      </c>
      <c r="I5409" s="151" t="s">
        <v>14286</v>
      </c>
      <c r="J5409" s="93" t="s">
        <v>14287</v>
      </c>
      <c r="K5409" s="153"/>
      <c r="L5409" s="153"/>
      <c r="M5409" s="153"/>
      <c r="N5409" s="153"/>
      <c r="O5409" s="153"/>
      <c r="P5409" s="153"/>
      <c r="Q5409" s="153"/>
      <c r="R5409" s="153"/>
      <c r="S5409" s="153"/>
    </row>
    <row r="5410" spans="1:19" ht="131.25">
      <c r="A5410" s="277" t="s">
        <v>25424</v>
      </c>
      <c r="B5410" s="253" t="s">
        <v>400</v>
      </c>
      <c r="C5410" s="93" t="s">
        <v>8613</v>
      </c>
      <c r="D5410" s="93" t="s">
        <v>8620</v>
      </c>
      <c r="E5410" s="148">
        <f ca="1">IFERROR(__xludf.DUMMYFUNCTION(" VLOOKUP(A5501, IMPORTRANGE(""https://docs.google.com/spreadsheets/d/1fj_Bhi2XPL3siwIh4sx4VRLAe31yD50oKdj5UlRYW0c/"", ""Сводка!A:AA""), 5, FALSE)"),104)</f>
        <v>104</v>
      </c>
      <c r="F5410" s="148" t="s">
        <v>14288</v>
      </c>
      <c r="G5410" s="147">
        <f ca="1">IFERROR(__xludf.DUMMYFUNCTION(" VLOOKUP(A5501, IMPORTRANGE(""https://docs.google.com/spreadsheets/d/1QNLbnkR_AongFt22vMfNzfpjZ0CjpI8QI-w0wBnYA1w/"", ""Инфа!A:AA""), 6, FALSE)"),2024)</f>
        <v>2024</v>
      </c>
      <c r="H5410" s="150">
        <v>8100</v>
      </c>
      <c r="I5410" s="151" t="s">
        <v>14286</v>
      </c>
      <c r="J5410" s="93" t="s">
        <v>14289</v>
      </c>
      <c r="K5410" s="153"/>
      <c r="L5410" s="153"/>
      <c r="M5410" s="153"/>
      <c r="N5410" s="153"/>
      <c r="O5410" s="153"/>
      <c r="P5410" s="153"/>
      <c r="Q5410" s="153"/>
      <c r="R5410" s="153"/>
      <c r="S5410" s="153"/>
    </row>
    <row r="5411" spans="1:19" ht="131.25">
      <c r="A5411" s="277" t="s">
        <v>25424</v>
      </c>
      <c r="B5411" s="253" t="s">
        <v>400</v>
      </c>
      <c r="C5411" s="93" t="s">
        <v>14290</v>
      </c>
      <c r="D5411" s="93" t="s">
        <v>14291</v>
      </c>
      <c r="E5411" s="148">
        <f ca="1">IFERROR(__xludf.DUMMYFUNCTION(" VLOOKUP(A5502, IMPORTRANGE(""https://docs.google.com/spreadsheets/d/1fj_Bhi2XPL3siwIh4sx4VRLAe31yD50oKdj5UlRYW0c/"", ""Сводка!A:AA""), 5, FALSE)"),156)</f>
        <v>156</v>
      </c>
      <c r="F5411" s="148" t="s">
        <v>415</v>
      </c>
      <c r="G5411" s="147">
        <f ca="1">IFERROR(__xludf.DUMMYFUNCTION(" VLOOKUP(A5502, IMPORTRANGE(""https://docs.google.com/spreadsheets/d/1QNLbnkR_AongFt22vMfNzfpjZ0CjpI8QI-w0wBnYA1w/"", ""Инфа!A:AA""), 6, FALSE)"),2024)</f>
        <v>2024</v>
      </c>
      <c r="H5411" s="150">
        <v>9700</v>
      </c>
      <c r="I5411" s="151" t="s">
        <v>14286</v>
      </c>
      <c r="J5411" s="93" t="s">
        <v>14292</v>
      </c>
      <c r="K5411" s="153"/>
      <c r="L5411" s="153"/>
      <c r="M5411" s="153"/>
      <c r="N5411" s="153"/>
      <c r="O5411" s="153"/>
      <c r="P5411" s="153"/>
      <c r="Q5411" s="153"/>
      <c r="R5411" s="153"/>
      <c r="S5411" s="153"/>
    </row>
    <row r="5412" spans="1:19" ht="187.5">
      <c r="A5412" s="277" t="s">
        <v>25424</v>
      </c>
      <c r="B5412" s="253" t="s">
        <v>400</v>
      </c>
      <c r="C5412" s="93" t="s">
        <v>8613</v>
      </c>
      <c r="D5412" s="93" t="s">
        <v>14293</v>
      </c>
      <c r="E5412" s="148">
        <f ca="1">IFERROR(__xludf.DUMMYFUNCTION(" VLOOKUP(A5503, IMPORTRANGE(""https://docs.google.com/spreadsheets/d/1fj_Bhi2XPL3siwIh4sx4VRLAe31yD50oKdj5UlRYW0c/"", ""Сводка!A:AA""), 5, FALSE)"),116)</f>
        <v>116</v>
      </c>
      <c r="F5412" s="148" t="s">
        <v>14288</v>
      </c>
      <c r="G5412" s="147">
        <f ca="1">IFERROR(__xludf.DUMMYFUNCTION(" VLOOKUP(A5503, IMPORTRANGE(""https://docs.google.com/spreadsheets/d/1QNLbnkR_AongFt22vMfNzfpjZ0CjpI8QI-w0wBnYA1w/"", ""Инфа!A:AA""), 6, FALSE)"),2024)</f>
        <v>2024</v>
      </c>
      <c r="H5412" s="150">
        <v>8500</v>
      </c>
      <c r="I5412" s="151" t="s">
        <v>14286</v>
      </c>
      <c r="J5412" s="93" t="s">
        <v>14294</v>
      </c>
      <c r="K5412" s="153"/>
      <c r="L5412" s="153"/>
      <c r="M5412" s="153"/>
      <c r="N5412" s="153"/>
      <c r="O5412" s="153"/>
      <c r="P5412" s="153"/>
      <c r="Q5412" s="153"/>
      <c r="R5412" s="153"/>
      <c r="S5412" s="153"/>
    </row>
    <row r="5413" spans="1:19" ht="187.5">
      <c r="A5413" s="277" t="s">
        <v>25424</v>
      </c>
      <c r="B5413" s="253" t="s">
        <v>1885</v>
      </c>
      <c r="C5413" s="93" t="s">
        <v>14284</v>
      </c>
      <c r="D5413" s="93" t="s">
        <v>14295</v>
      </c>
      <c r="E5413" s="148">
        <f ca="1">IFERROR(__xludf.DUMMYFUNCTION(" VLOOKUP(A5504, IMPORTRANGE(""https://docs.google.com/spreadsheets/d/1fj_Bhi2XPL3siwIh4sx4VRLAe31yD50oKdj5UlRYW0c/"", ""Сводка!A:AA""), 5, FALSE)"),116)</f>
        <v>116</v>
      </c>
      <c r="F5413" s="148" t="s">
        <v>165</v>
      </c>
      <c r="G5413" s="147">
        <f ca="1">IFERROR(__xludf.DUMMYFUNCTION(" VLOOKUP(A5504, IMPORTRANGE(""https://docs.google.com/spreadsheets/d/1QNLbnkR_AongFt22vMfNzfpjZ0CjpI8QI-w0wBnYA1w/"", ""Инфа!A:AA""), 6, FALSE)"),2024)</f>
        <v>2024</v>
      </c>
      <c r="H5413" s="150">
        <v>8500</v>
      </c>
      <c r="I5413" s="151" t="s">
        <v>14286</v>
      </c>
      <c r="J5413" s="93" t="s">
        <v>14296</v>
      </c>
      <c r="K5413" s="153"/>
      <c r="L5413" s="153"/>
      <c r="M5413" s="153"/>
      <c r="N5413" s="153"/>
      <c r="O5413" s="153"/>
      <c r="P5413" s="153"/>
      <c r="Q5413" s="153"/>
      <c r="R5413" s="153"/>
      <c r="S5413" s="153"/>
    </row>
    <row r="5414" spans="1:19" ht="187.5">
      <c r="A5414" s="277" t="s">
        <v>25424</v>
      </c>
      <c r="B5414" s="253" t="s">
        <v>153</v>
      </c>
      <c r="C5414" s="93" t="s">
        <v>14297</v>
      </c>
      <c r="D5414" s="93" t="s">
        <v>14298</v>
      </c>
      <c r="E5414" s="148">
        <f ca="1">IFERROR(__xludf.DUMMYFUNCTION(" VLOOKUP(A5505, IMPORTRANGE(""https://docs.google.com/spreadsheets/d/1fj_Bhi2XPL3siwIh4sx4VRLAe31yD50oKdj5UlRYW0c/"", ""Сводка!A:AA""), 5, FALSE)"),296)</f>
        <v>296</v>
      </c>
      <c r="F5414" s="148" t="s">
        <v>165</v>
      </c>
      <c r="G5414" s="147">
        <f ca="1">IFERROR(__xludf.DUMMYFUNCTION(" VLOOKUP(A5505, IMPORTRANGE(""https://docs.google.com/spreadsheets/d/1QNLbnkR_AongFt22vMfNzfpjZ0CjpI8QI-w0wBnYA1w/"", ""Инфа!A:AA""), 6, FALSE)"),2024)</f>
        <v>2024</v>
      </c>
      <c r="H5414" s="150">
        <v>13900</v>
      </c>
      <c r="I5414" s="151" t="s">
        <v>5971</v>
      </c>
      <c r="J5414" s="93" t="s">
        <v>14299</v>
      </c>
      <c r="K5414" s="153"/>
      <c r="L5414" s="153"/>
      <c r="M5414" s="153"/>
      <c r="N5414" s="153"/>
      <c r="O5414" s="153"/>
      <c r="P5414" s="153"/>
      <c r="Q5414" s="153"/>
      <c r="R5414" s="153"/>
      <c r="S5414" s="153"/>
    </row>
    <row r="5415" spans="1:19" ht="168.75">
      <c r="A5415" s="277" t="s">
        <v>25424</v>
      </c>
      <c r="B5415" s="253" t="s">
        <v>153</v>
      </c>
      <c r="C5415" s="93" t="s">
        <v>14300</v>
      </c>
      <c r="D5415" s="93" t="s">
        <v>14301</v>
      </c>
      <c r="E5415" s="148">
        <f ca="1">IFERROR(__xludf.DUMMYFUNCTION(" VLOOKUP(A5506, IMPORTRANGE(""https://docs.google.com/spreadsheets/d/1fj_Bhi2XPL3siwIh4sx4VRLAe31yD50oKdj5UlRYW0c/"", ""Сводка!A:AA""), 5, FALSE)"),155)</f>
        <v>155</v>
      </c>
      <c r="F5415" s="148" t="s">
        <v>165</v>
      </c>
      <c r="G5415" s="147">
        <f ca="1">IFERROR(__xludf.DUMMYFUNCTION(" VLOOKUP(A5506, IMPORTRANGE(""https://docs.google.com/spreadsheets/d/1QNLbnkR_AongFt22vMfNzfpjZ0CjpI8QI-w0wBnYA1w/"", ""Инфа!A:AA""), 6, FALSE)"),2024)</f>
        <v>2024</v>
      </c>
      <c r="H5415" s="150">
        <v>9700</v>
      </c>
      <c r="I5415" s="151" t="s">
        <v>161</v>
      </c>
      <c r="J5415" s="93" t="s">
        <v>14302</v>
      </c>
      <c r="K5415" s="153"/>
      <c r="L5415" s="153"/>
      <c r="M5415" s="153"/>
      <c r="N5415" s="153"/>
      <c r="O5415" s="153"/>
      <c r="P5415" s="153"/>
      <c r="Q5415" s="153"/>
      <c r="R5415" s="153"/>
      <c r="S5415" s="153"/>
    </row>
    <row r="5416" spans="1:19" ht="168.75">
      <c r="A5416" s="277" t="s">
        <v>25424</v>
      </c>
      <c r="B5416" s="253" t="s">
        <v>153</v>
      </c>
      <c r="C5416" s="93" t="s">
        <v>14300</v>
      </c>
      <c r="D5416" s="93" t="s">
        <v>14303</v>
      </c>
      <c r="E5416" s="148">
        <f ca="1">IFERROR(__xludf.DUMMYFUNCTION(" VLOOKUP(A5507, IMPORTRANGE(""https://docs.google.com/spreadsheets/d/1fj_Bhi2XPL3siwIh4sx4VRLAe31yD50oKdj5UlRYW0c/"", ""Сводка!A:AA""), 5, FALSE)"),96)</f>
        <v>96</v>
      </c>
      <c r="F5416" s="148" t="s">
        <v>165</v>
      </c>
      <c r="G5416" s="147">
        <f ca="1">IFERROR(__xludf.DUMMYFUNCTION(" VLOOKUP(A5507, IMPORTRANGE(""https://docs.google.com/spreadsheets/d/1QNLbnkR_AongFt22vMfNzfpjZ0CjpI8QI-w0wBnYA1w/"", ""Инфа!A:AA""), 6, FALSE)"),2024)</f>
        <v>2024</v>
      </c>
      <c r="H5416" s="150">
        <v>7900</v>
      </c>
      <c r="I5416" s="151" t="s">
        <v>161</v>
      </c>
      <c r="J5416" s="93" t="s">
        <v>14302</v>
      </c>
      <c r="K5416" s="153"/>
      <c r="L5416" s="153"/>
      <c r="M5416" s="153"/>
      <c r="N5416" s="153"/>
      <c r="O5416" s="153"/>
      <c r="P5416" s="153"/>
      <c r="Q5416" s="153"/>
      <c r="R5416" s="153"/>
      <c r="S5416" s="153"/>
    </row>
    <row r="5417" spans="1:19" ht="262.5">
      <c r="A5417" s="277" t="s">
        <v>25424</v>
      </c>
      <c r="B5417" s="253" t="s">
        <v>400</v>
      </c>
      <c r="C5417" s="93" t="s">
        <v>14304</v>
      </c>
      <c r="D5417" s="93" t="s">
        <v>14305</v>
      </c>
      <c r="E5417" s="148">
        <f ca="1">IFERROR(__xludf.DUMMYFUNCTION(" VLOOKUP(A5508, IMPORTRANGE(""https://docs.google.com/spreadsheets/d/1fj_Bhi2XPL3siwIh4sx4VRLAe31yD50oKdj5UlRYW0c/"", ""Сводка!A:AA""), 5, FALSE)"),148)</f>
        <v>148</v>
      </c>
      <c r="F5417" s="148" t="s">
        <v>403</v>
      </c>
      <c r="G5417" s="147">
        <f ca="1">IFERROR(__xludf.DUMMYFUNCTION(" VLOOKUP(A5508, IMPORTRANGE(""https://docs.google.com/spreadsheets/d/1QNLbnkR_AongFt22vMfNzfpjZ0CjpI8QI-w0wBnYA1w/"", ""Инфа!A:AA""), 6, FALSE)"),2024)</f>
        <v>2024</v>
      </c>
      <c r="H5417" s="150">
        <v>13900</v>
      </c>
      <c r="I5417" s="151" t="s">
        <v>614</v>
      </c>
      <c r="J5417" s="93" t="s">
        <v>14306</v>
      </c>
      <c r="K5417" s="153"/>
      <c r="L5417" s="153"/>
      <c r="M5417" s="153"/>
      <c r="N5417" s="153"/>
      <c r="O5417" s="153"/>
      <c r="P5417" s="153"/>
      <c r="Q5417" s="153"/>
      <c r="R5417" s="153"/>
      <c r="S5417" s="153"/>
    </row>
    <row r="5418" spans="1:19" ht="131.25">
      <c r="A5418" s="277" t="s">
        <v>25424</v>
      </c>
      <c r="B5418" s="253" t="s">
        <v>400</v>
      </c>
      <c r="C5418" s="93" t="s">
        <v>14307</v>
      </c>
      <c r="D5418" s="93" t="s">
        <v>14308</v>
      </c>
      <c r="E5418" s="148">
        <f ca="1">IFERROR(__xludf.DUMMYFUNCTION(" VLOOKUP(A5509, IMPORTRANGE(""https://docs.google.com/spreadsheets/d/1fj_Bhi2XPL3siwIh4sx4VRLAe31yD50oKdj5UlRYW0c/"", ""Сводка!A:AA""), 5, FALSE)"),264)</f>
        <v>264</v>
      </c>
      <c r="F5418" s="148" t="s">
        <v>403</v>
      </c>
      <c r="G5418" s="147">
        <f ca="1">IFERROR(__xludf.DUMMYFUNCTION(" VLOOKUP(A5509, IMPORTRANGE(""https://docs.google.com/spreadsheets/d/1QNLbnkR_AongFt22vMfNzfpjZ0CjpI8QI-w0wBnYA1w/"", ""Инфа!A:AA""), 6, FALSE)"),2024)</f>
        <v>2024</v>
      </c>
      <c r="H5418" s="150">
        <v>20800</v>
      </c>
      <c r="I5418" s="151" t="s">
        <v>161</v>
      </c>
      <c r="J5418" s="93" t="s">
        <v>14309</v>
      </c>
      <c r="K5418" s="153"/>
      <c r="L5418" s="153"/>
      <c r="M5418" s="153"/>
      <c r="N5418" s="153"/>
      <c r="O5418" s="153"/>
      <c r="P5418" s="153"/>
      <c r="Q5418" s="153"/>
      <c r="R5418" s="153"/>
      <c r="S5418" s="153"/>
    </row>
    <row r="5419" spans="1:19" ht="24.75" customHeight="1">
      <c r="A5419" s="277" t="s">
        <v>25424</v>
      </c>
      <c r="B5419" s="253" t="s">
        <v>400</v>
      </c>
      <c r="C5419" s="93" t="s">
        <v>14307</v>
      </c>
      <c r="D5419" s="93" t="s">
        <v>14310</v>
      </c>
      <c r="E5419" s="148">
        <f ca="1">IFERROR(__xludf.DUMMYFUNCTION(" VLOOKUP(A5510, IMPORTRANGE(""https://docs.google.com/spreadsheets/d/1fj_Bhi2XPL3siwIh4sx4VRLAe31yD50oKdj5UlRYW0c/"", ""Сводка!A:AA""), 5, FALSE)"),228)</f>
        <v>228</v>
      </c>
      <c r="F5419" s="148" t="s">
        <v>403</v>
      </c>
      <c r="G5419" s="147">
        <f ca="1">IFERROR(__xludf.DUMMYFUNCTION(" VLOOKUP(A5510, IMPORTRANGE(""https://docs.google.com/spreadsheets/d/1QNLbnkR_AongFt22vMfNzfpjZ0CjpI8QI-w0wBnYA1w/"", ""Инфа!A:AA""), 6, FALSE)"),2024)</f>
        <v>2024</v>
      </c>
      <c r="H5419" s="150">
        <v>18700</v>
      </c>
      <c r="I5419" s="151" t="s">
        <v>161</v>
      </c>
      <c r="J5419" s="93" t="s">
        <v>14309</v>
      </c>
      <c r="K5419" s="153"/>
      <c r="L5419" s="153"/>
      <c r="M5419" s="153"/>
      <c r="N5419" s="153"/>
      <c r="O5419" s="153"/>
      <c r="P5419" s="153"/>
      <c r="Q5419" s="153"/>
      <c r="R5419" s="153"/>
      <c r="S5419" s="153"/>
    </row>
    <row r="5420" spans="1:19" ht="56.25">
      <c r="A5420" s="277" t="s">
        <v>25424</v>
      </c>
      <c r="B5420" s="253" t="s">
        <v>400</v>
      </c>
      <c r="C5420" s="93" t="s">
        <v>14311</v>
      </c>
      <c r="D5420" s="93" t="s">
        <v>14312</v>
      </c>
      <c r="E5420" s="148">
        <f ca="1">IFERROR(__xludf.DUMMYFUNCTION(" VLOOKUP(A5511, IMPORTRANGE(""https://docs.google.com/spreadsheets/d/1fj_Bhi2XPL3siwIh4sx4VRLAe31yD50oKdj5UlRYW0c/"", ""Сводка!A:AA""), 5, FALSE)"),172)</f>
        <v>172</v>
      </c>
      <c r="F5420" s="148" t="s">
        <v>403</v>
      </c>
      <c r="G5420" s="147">
        <f ca="1">IFERROR(__xludf.DUMMYFUNCTION(" VLOOKUP(A5511, IMPORTRANGE(""https://docs.google.com/spreadsheets/d/1QNLbnkR_AongFt22vMfNzfpjZ0CjpI8QI-w0wBnYA1w/"", ""Инфа!A:AA""), 6, FALSE)"),2024)</f>
        <v>2024</v>
      </c>
      <c r="H5420" s="150">
        <v>15300</v>
      </c>
      <c r="I5420" s="151" t="s">
        <v>171</v>
      </c>
      <c r="J5420" s="93" t="s">
        <v>14313</v>
      </c>
      <c r="K5420" s="153"/>
      <c r="L5420" s="153"/>
      <c r="M5420" s="153"/>
      <c r="N5420" s="153"/>
      <c r="O5420" s="153"/>
      <c r="P5420" s="153"/>
      <c r="Q5420" s="153"/>
      <c r="R5420" s="153"/>
      <c r="S5420" s="153"/>
    </row>
    <row r="5421" spans="1:19" ht="206.25">
      <c r="A5421" s="277" t="s">
        <v>25424</v>
      </c>
      <c r="B5421" s="253" t="s">
        <v>153</v>
      </c>
      <c r="C5421" s="93" t="s">
        <v>14314</v>
      </c>
      <c r="D5421" s="93" t="s">
        <v>14315</v>
      </c>
      <c r="E5421" s="148">
        <f ca="1">IFERROR(__xludf.DUMMYFUNCTION(" VLOOKUP(A5512, IMPORTRANGE(""https://docs.google.com/spreadsheets/d/1fj_Bhi2XPL3siwIh4sx4VRLAe31yD50oKdj5UlRYW0c/"", ""Сводка!A:AA""), 5, FALSE)"),204)</f>
        <v>204</v>
      </c>
      <c r="F5421" s="148" t="s">
        <v>26</v>
      </c>
      <c r="G5421" s="147">
        <f ca="1">IFERROR(__xludf.DUMMYFUNCTION(" VLOOKUP(A5512, IMPORTRANGE(""https://docs.google.com/spreadsheets/d/1QNLbnkR_AongFt22vMfNzfpjZ0CjpI8QI-w0wBnYA1w/"", ""Инфа!A:AA""), 6, FALSE)"),2024)</f>
        <v>2024</v>
      </c>
      <c r="H5421" s="150">
        <v>17200</v>
      </c>
      <c r="I5421" s="151" t="s">
        <v>161</v>
      </c>
      <c r="J5421" s="93" t="s">
        <v>14316</v>
      </c>
      <c r="K5421" s="153"/>
      <c r="L5421" s="153"/>
      <c r="M5421" s="153"/>
      <c r="N5421" s="153"/>
      <c r="O5421" s="153"/>
      <c r="P5421" s="153"/>
      <c r="Q5421" s="153"/>
      <c r="R5421" s="153"/>
      <c r="S5421" s="153"/>
    </row>
    <row r="5422" spans="1:19" ht="262.5">
      <c r="A5422" s="277" t="s">
        <v>25424</v>
      </c>
      <c r="B5422" s="253" t="s">
        <v>14201</v>
      </c>
      <c r="C5422" s="93" t="s">
        <v>14202</v>
      </c>
      <c r="D5422" s="93" t="s">
        <v>14317</v>
      </c>
      <c r="E5422" s="148">
        <f ca="1">IFERROR(__xludf.DUMMYFUNCTION(" VLOOKUP(A5513, IMPORTRANGE(""https://docs.google.com/spreadsheets/d/1fj_Bhi2XPL3siwIh4sx4VRLAe31yD50oKdj5UlRYW0c/"", ""Сводка!A:AA""), 5, FALSE)"),236)</f>
        <v>236</v>
      </c>
      <c r="F5422" s="148" t="s">
        <v>14204</v>
      </c>
      <c r="G5422" s="147">
        <f ca="1">IFERROR(__xludf.DUMMYFUNCTION(" VLOOKUP(A5513, IMPORTRANGE(""https://docs.google.com/spreadsheets/d/1QNLbnkR_AongFt22vMfNzfpjZ0CjpI8QI-w0wBnYA1w/"", ""Инфа!A:AA""), 6, FALSE)"),2024)</f>
        <v>2024</v>
      </c>
      <c r="H5422" s="150">
        <v>12100</v>
      </c>
      <c r="I5422" s="151" t="s">
        <v>14205</v>
      </c>
      <c r="J5422" s="93" t="s">
        <v>14206</v>
      </c>
      <c r="K5422" s="153"/>
      <c r="L5422" s="153"/>
      <c r="M5422" s="153"/>
      <c r="N5422" s="153"/>
      <c r="O5422" s="153"/>
      <c r="P5422" s="153"/>
      <c r="Q5422" s="153"/>
      <c r="R5422" s="153"/>
      <c r="S5422" s="153"/>
    </row>
    <row r="5423" spans="1:19" ht="206.25">
      <c r="A5423" s="277" t="s">
        <v>25424</v>
      </c>
      <c r="B5423" s="253" t="s">
        <v>23</v>
      </c>
      <c r="C5423" s="93" t="s">
        <v>14318</v>
      </c>
      <c r="D5423" s="93" t="s">
        <v>14319</v>
      </c>
      <c r="E5423" s="148">
        <f ca="1">IFERROR(__xludf.DUMMYFUNCTION(" VLOOKUP(A5514, IMPORTRANGE(""https://docs.google.com/spreadsheets/d/1fj_Bhi2XPL3siwIh4sx4VRLAe31yD50oKdj5UlRYW0c/"", ""Сводка!A:AA""), 5, FALSE)"),104)</f>
        <v>104</v>
      </c>
      <c r="F5423" s="148" t="s">
        <v>165</v>
      </c>
      <c r="G5423" s="147">
        <f ca="1">IFERROR(__xludf.DUMMYFUNCTION(" VLOOKUP(A5514, IMPORTRANGE(""https://docs.google.com/spreadsheets/d/1QNLbnkR_AongFt22vMfNzfpjZ0CjpI8QI-w0wBnYA1w/"", ""Инфа!A:AA""), 6, FALSE)"),2024)</f>
        <v>2024</v>
      </c>
      <c r="H5423" s="150">
        <v>11200</v>
      </c>
      <c r="I5423" s="156" t="s">
        <v>14320</v>
      </c>
      <c r="J5423" s="93" t="s">
        <v>14321</v>
      </c>
      <c r="K5423" s="153"/>
      <c r="L5423" s="153"/>
      <c r="M5423" s="153"/>
      <c r="N5423" s="153"/>
      <c r="O5423" s="153"/>
      <c r="P5423" s="153"/>
      <c r="Q5423" s="153"/>
      <c r="R5423" s="153"/>
      <c r="S5423" s="153"/>
    </row>
    <row r="5424" spans="1:19" ht="168.75">
      <c r="A5424" s="277" t="s">
        <v>25424</v>
      </c>
      <c r="B5424" s="253" t="s">
        <v>153</v>
      </c>
      <c r="C5424" s="93" t="s">
        <v>14322</v>
      </c>
      <c r="D5424" s="93" t="s">
        <v>14323</v>
      </c>
      <c r="E5424" s="148">
        <f ca="1">IFERROR(__xludf.DUMMYFUNCTION(" VLOOKUP(A5515, IMPORTRANGE(""https://docs.google.com/spreadsheets/d/1fj_Bhi2XPL3siwIh4sx4VRLAe31yD50oKdj5UlRYW0c/"", ""Сводка!A:AA""), 5, FALSE)"),192)</f>
        <v>192</v>
      </c>
      <c r="F5424" s="148" t="s">
        <v>26</v>
      </c>
      <c r="G5424" s="147">
        <f ca="1">IFERROR(__xludf.DUMMYFUNCTION(" VLOOKUP(A5515, IMPORTRANGE(""https://docs.google.com/spreadsheets/d/1QNLbnkR_AongFt22vMfNzfpjZ0CjpI8QI-w0wBnYA1w/"", ""Инфа!A:AA""), 6, FALSE)"),2024)</f>
        <v>2024</v>
      </c>
      <c r="H5424" s="150">
        <v>16500</v>
      </c>
      <c r="I5424" s="151" t="s">
        <v>161</v>
      </c>
      <c r="J5424" s="93" t="s">
        <v>14324</v>
      </c>
      <c r="K5424" s="153"/>
      <c r="L5424" s="153"/>
      <c r="M5424" s="153"/>
      <c r="N5424" s="153"/>
      <c r="O5424" s="153"/>
      <c r="P5424" s="153"/>
      <c r="Q5424" s="153"/>
      <c r="R5424" s="153"/>
      <c r="S5424" s="153"/>
    </row>
    <row r="5425" spans="1:19" ht="168.75">
      <c r="A5425" s="277" t="s">
        <v>25424</v>
      </c>
      <c r="B5425" s="253" t="s">
        <v>153</v>
      </c>
      <c r="C5425" s="93" t="s">
        <v>14322</v>
      </c>
      <c r="D5425" s="93" t="s">
        <v>14325</v>
      </c>
      <c r="E5425" s="148">
        <f ca="1">IFERROR(__xludf.DUMMYFUNCTION(" VLOOKUP(A5516, IMPORTRANGE(""https://docs.google.com/spreadsheets/d/1fj_Bhi2XPL3siwIh4sx4VRLAe31yD50oKdj5UlRYW0c/"", ""Сводка!A:AA""), 5, FALSE)"),192)</f>
        <v>192</v>
      </c>
      <c r="F5425" s="148" t="s">
        <v>26</v>
      </c>
      <c r="G5425" s="147">
        <f ca="1">IFERROR(__xludf.DUMMYFUNCTION(" VLOOKUP(A5516, IMPORTRANGE(""https://docs.google.com/spreadsheets/d/1QNLbnkR_AongFt22vMfNzfpjZ0CjpI8QI-w0wBnYA1w/"", ""Инфа!A:AA""), 6, FALSE)"),2024)</f>
        <v>2024</v>
      </c>
      <c r="H5425" s="150">
        <v>16500</v>
      </c>
      <c r="I5425" s="151" t="s">
        <v>161</v>
      </c>
      <c r="J5425" s="93" t="s">
        <v>14324</v>
      </c>
      <c r="K5425" s="153"/>
      <c r="L5425" s="153"/>
      <c r="M5425" s="153"/>
      <c r="N5425" s="153"/>
      <c r="O5425" s="153"/>
      <c r="P5425" s="153"/>
      <c r="Q5425" s="153"/>
      <c r="R5425" s="153"/>
      <c r="S5425" s="153"/>
    </row>
    <row r="5426" spans="1:19" ht="56.25">
      <c r="A5426" s="277" t="s">
        <v>25424</v>
      </c>
      <c r="B5426" s="253" t="s">
        <v>400</v>
      </c>
      <c r="C5426" s="93" t="s">
        <v>14326</v>
      </c>
      <c r="D5426" s="93" t="s">
        <v>14327</v>
      </c>
      <c r="E5426" s="148">
        <f ca="1">IFERROR(__xludf.DUMMYFUNCTION(" VLOOKUP(A5517, IMPORTRANGE(""https://docs.google.com/spreadsheets/d/1fj_Bhi2XPL3siwIh4sx4VRLAe31yD50oKdj5UlRYW0c/"", ""Сводка!A:AA""), 5, FALSE)"),192)</f>
        <v>192</v>
      </c>
      <c r="F5426" s="148" t="s">
        <v>108</v>
      </c>
      <c r="G5426" s="147">
        <f ca="1">IFERROR(__xludf.DUMMYFUNCTION(" VLOOKUP(A5517, IMPORTRANGE(""https://docs.google.com/spreadsheets/d/1QNLbnkR_AongFt22vMfNzfpjZ0CjpI8QI-w0wBnYA1w/"", ""Инфа!A:AA""), 6, FALSE)"),2024)</f>
        <v>2024</v>
      </c>
      <c r="H5426" s="150">
        <v>10800</v>
      </c>
      <c r="I5426" s="156" t="s">
        <v>28</v>
      </c>
      <c r="J5426" s="99" t="s">
        <v>14328</v>
      </c>
      <c r="K5426" s="153"/>
      <c r="L5426" s="153"/>
      <c r="M5426" s="153"/>
      <c r="N5426" s="153"/>
      <c r="O5426" s="153"/>
      <c r="P5426" s="153"/>
      <c r="Q5426" s="153"/>
      <c r="R5426" s="153"/>
      <c r="S5426" s="153"/>
    </row>
    <row r="5427" spans="1:19" ht="93.75">
      <c r="A5427" s="277" t="s">
        <v>25424</v>
      </c>
      <c r="B5427" s="253" t="s">
        <v>400</v>
      </c>
      <c r="C5427" s="93" t="s">
        <v>14329</v>
      </c>
      <c r="D5427" s="93" t="s">
        <v>14330</v>
      </c>
      <c r="E5427" s="148">
        <f ca="1">IFERROR(__xludf.DUMMYFUNCTION(" VLOOKUP(A5518, IMPORTRANGE(""https://docs.google.com/spreadsheets/d/1fj_Bhi2XPL3siwIh4sx4VRLAe31yD50oKdj5UlRYW0c/"", ""Сводка!A:AA""), 5, FALSE)"),352)</f>
        <v>352</v>
      </c>
      <c r="F5427" s="148" t="s">
        <v>677</v>
      </c>
      <c r="G5427" s="147">
        <f ca="1">IFERROR(__xludf.DUMMYFUNCTION(" VLOOKUP(A5518, IMPORTRANGE(""https://docs.google.com/spreadsheets/d/1QNLbnkR_AongFt22vMfNzfpjZ0CjpI8QI-w0wBnYA1w/"", ""Инфа!A:AA""), 6, FALSE)"),2024)</f>
        <v>2024</v>
      </c>
      <c r="H5427" s="154">
        <v>15600</v>
      </c>
      <c r="I5427" s="151" t="s">
        <v>210</v>
      </c>
      <c r="J5427" s="107" t="s">
        <v>14331</v>
      </c>
      <c r="K5427" s="153"/>
      <c r="L5427" s="153"/>
      <c r="M5427" s="153"/>
      <c r="N5427" s="153"/>
      <c r="O5427" s="153"/>
      <c r="P5427" s="153"/>
      <c r="Q5427" s="153"/>
      <c r="R5427" s="153"/>
      <c r="S5427" s="153"/>
    </row>
    <row r="5428" spans="1:19" ht="75">
      <c r="A5428" s="277" t="s">
        <v>25424</v>
      </c>
      <c r="B5428" s="253" t="s">
        <v>400</v>
      </c>
      <c r="C5428" s="93" t="s">
        <v>8164</v>
      </c>
      <c r="D5428" s="93" t="s">
        <v>14332</v>
      </c>
      <c r="E5428" s="148">
        <f ca="1">IFERROR(__xludf.DUMMYFUNCTION(" VLOOKUP(A5519, IMPORTRANGE(""https://docs.google.com/spreadsheets/d/1fj_Bhi2XPL3siwIh4sx4VRLAe31yD50oKdj5UlRYW0c/"", ""Сводка!A:AA""), 5, FALSE)"),216)</f>
        <v>216</v>
      </c>
      <c r="F5428" s="148" t="s">
        <v>415</v>
      </c>
      <c r="G5428" s="147">
        <f ca="1">IFERROR(__xludf.DUMMYFUNCTION(" VLOOKUP(A5519, IMPORTRANGE(""https://docs.google.com/spreadsheets/d/1QNLbnkR_AongFt22vMfNzfpjZ0CjpI8QI-w0wBnYA1w/"", ""Инфа!A:AA""), 6, FALSE)"),2024)</f>
        <v>2024</v>
      </c>
      <c r="H5428" s="150">
        <v>18000</v>
      </c>
      <c r="I5428" s="151" t="s">
        <v>79</v>
      </c>
      <c r="J5428" s="99" t="s">
        <v>14333</v>
      </c>
      <c r="K5428" s="153"/>
      <c r="L5428" s="153"/>
      <c r="M5428" s="153"/>
      <c r="N5428" s="153"/>
      <c r="O5428" s="153"/>
      <c r="P5428" s="153"/>
      <c r="Q5428" s="153"/>
      <c r="R5428" s="153"/>
      <c r="S5428" s="153"/>
    </row>
    <row r="5429" spans="1:19" ht="262.5">
      <c r="A5429" s="277" t="s">
        <v>25424</v>
      </c>
      <c r="B5429" s="253" t="s">
        <v>153</v>
      </c>
      <c r="C5429" s="93" t="s">
        <v>14334</v>
      </c>
      <c r="D5429" s="93" t="s">
        <v>14335</v>
      </c>
      <c r="E5429" s="148">
        <f ca="1">IFERROR(__xludf.DUMMYFUNCTION(" VLOOKUP(A5520, IMPORTRANGE(""https://docs.google.com/spreadsheets/d/1fj_Bhi2XPL3siwIh4sx4VRLAe31yD50oKdj5UlRYW0c/"", ""Сводка!A:AA""), 5, FALSE)"),380)</f>
        <v>380</v>
      </c>
      <c r="F5429" s="148" t="s">
        <v>14336</v>
      </c>
      <c r="G5429" s="147">
        <f ca="1">IFERROR(__xludf.DUMMYFUNCTION(" VLOOKUP(A5520, IMPORTRANGE(""https://docs.google.com/spreadsheets/d/1QNLbnkR_AongFt22vMfNzfpjZ0CjpI8QI-w0wBnYA1w/"", ""Инфа!A:AA""), 6, FALSE)"),2024)</f>
        <v>2024</v>
      </c>
      <c r="H5429" s="154">
        <v>27800</v>
      </c>
      <c r="I5429" s="161" t="s">
        <v>238</v>
      </c>
      <c r="J5429" s="99" t="s">
        <v>14337</v>
      </c>
      <c r="K5429" s="153"/>
      <c r="L5429" s="153"/>
      <c r="M5429" s="153"/>
      <c r="N5429" s="153"/>
      <c r="O5429" s="153"/>
      <c r="P5429" s="153"/>
      <c r="Q5429" s="153"/>
      <c r="R5429" s="153"/>
      <c r="S5429" s="153"/>
    </row>
    <row r="5430" spans="1:19" ht="318.75">
      <c r="A5430" s="277" t="s">
        <v>25424</v>
      </c>
      <c r="B5430" s="253" t="s">
        <v>23</v>
      </c>
      <c r="C5430" s="93" t="s">
        <v>14338</v>
      </c>
      <c r="D5430" s="93" t="s">
        <v>14339</v>
      </c>
      <c r="E5430" s="148">
        <f ca="1">IFERROR(__xludf.DUMMYFUNCTION(" VLOOKUP(A5521, IMPORTRANGE(""https://docs.google.com/spreadsheets/d/1fj_Bhi2XPL3siwIh4sx4VRLAe31yD50oKdj5UlRYW0c/"", ""Сводка!A:AA""), 5, FALSE)"),116)</f>
        <v>116</v>
      </c>
      <c r="F5430" s="148" t="s">
        <v>50</v>
      </c>
      <c r="G5430" s="147">
        <f ca="1">IFERROR(__xludf.DUMMYFUNCTION(" VLOOKUP(A5521, IMPORTRANGE(""https://docs.google.com/spreadsheets/d/1QNLbnkR_AongFt22vMfNzfpjZ0CjpI8QI-w0wBnYA1w/"", ""Инфа!A:AA""), 6, FALSE)"),2024)</f>
        <v>2024</v>
      </c>
      <c r="H5430" s="150">
        <v>11000</v>
      </c>
      <c r="I5430" s="161" t="s">
        <v>238</v>
      </c>
      <c r="J5430" s="93" t="s">
        <v>14340</v>
      </c>
      <c r="K5430" s="153"/>
      <c r="L5430" s="153"/>
      <c r="M5430" s="153"/>
      <c r="N5430" s="153"/>
      <c r="O5430" s="153"/>
      <c r="P5430" s="153"/>
      <c r="Q5430" s="153"/>
      <c r="R5430" s="153"/>
      <c r="S5430" s="153"/>
    </row>
    <row r="5431" spans="1:19" ht="93.75">
      <c r="A5431" s="277" t="s">
        <v>25424</v>
      </c>
      <c r="B5431" s="253" t="s">
        <v>153</v>
      </c>
      <c r="C5431" s="93" t="s">
        <v>14341</v>
      </c>
      <c r="D5431" s="93" t="s">
        <v>14342</v>
      </c>
      <c r="E5431" s="148">
        <f ca="1">IFERROR(__xludf.DUMMYFUNCTION(" VLOOKUP(A5522, IMPORTRANGE(""https://docs.google.com/spreadsheets/d/1fj_Bhi2XPL3siwIh4sx4VRLAe31yD50oKdj5UlRYW0c/"", ""Сводка!A:AA""), 5, FALSE)"),96)</f>
        <v>96</v>
      </c>
      <c r="F5431" s="148" t="s">
        <v>1291</v>
      </c>
      <c r="G5431" s="147">
        <f ca="1">IFERROR(__xludf.DUMMYFUNCTION(" VLOOKUP(A5522, IMPORTRANGE(""https://docs.google.com/spreadsheets/d/1QNLbnkR_AongFt22vMfNzfpjZ0CjpI8QI-w0wBnYA1w/"", ""Инфа!A:AA""), 6, FALSE)"),2024)</f>
        <v>2024</v>
      </c>
      <c r="H5431" s="150">
        <v>10800</v>
      </c>
      <c r="I5431" s="151" t="s">
        <v>79</v>
      </c>
      <c r="J5431" s="93" t="s">
        <v>14343</v>
      </c>
      <c r="K5431" s="153"/>
      <c r="L5431" s="153"/>
      <c r="M5431" s="153"/>
      <c r="N5431" s="153"/>
      <c r="O5431" s="153"/>
      <c r="P5431" s="153"/>
      <c r="Q5431" s="153"/>
      <c r="R5431" s="153"/>
      <c r="S5431" s="153"/>
    </row>
    <row r="5432" spans="1:19" ht="262.5">
      <c r="A5432" s="277" t="s">
        <v>25424</v>
      </c>
      <c r="B5432" s="253" t="s">
        <v>153</v>
      </c>
      <c r="C5432" s="93" t="s">
        <v>14344</v>
      </c>
      <c r="D5432" s="93" t="s">
        <v>14345</v>
      </c>
      <c r="E5432" s="148">
        <f ca="1">IFERROR(__xludf.DUMMYFUNCTION(" VLOOKUP(A5523, IMPORTRANGE(""https://docs.google.com/spreadsheets/d/1fj_Bhi2XPL3siwIh4sx4VRLAe31yD50oKdj5UlRYW0c/"", ""Сводка!A:AA""), 5, FALSE)"),372)</f>
        <v>372</v>
      </c>
      <c r="F5432" s="148" t="s">
        <v>165</v>
      </c>
      <c r="G5432" s="147">
        <f ca="1">IFERROR(__xludf.DUMMYFUNCTION(" VLOOKUP(A5523, IMPORTRANGE(""https://docs.google.com/spreadsheets/d/1QNLbnkR_AongFt22vMfNzfpjZ0CjpI8QI-w0wBnYA1w/"", ""Инфа!A:AA""), 6, FALSE)"),2024)</f>
        <v>2024</v>
      </c>
      <c r="H5432" s="154">
        <v>16200</v>
      </c>
      <c r="I5432" s="151" t="s">
        <v>161</v>
      </c>
      <c r="J5432" s="93" t="s">
        <v>14346</v>
      </c>
      <c r="K5432" s="153"/>
      <c r="L5432" s="153"/>
      <c r="M5432" s="153"/>
      <c r="N5432" s="153"/>
      <c r="O5432" s="153"/>
      <c r="P5432" s="153"/>
      <c r="Q5432" s="153"/>
      <c r="R5432" s="153"/>
      <c r="S5432" s="153"/>
    </row>
    <row r="5433" spans="1:19" ht="93.75">
      <c r="A5433" s="277" t="s">
        <v>25424</v>
      </c>
      <c r="B5433" s="253" t="s">
        <v>400</v>
      </c>
      <c r="C5433" s="93" t="s">
        <v>14347</v>
      </c>
      <c r="D5433" s="93" t="s">
        <v>14348</v>
      </c>
      <c r="E5433" s="148">
        <f ca="1">IFERROR(__xludf.DUMMYFUNCTION(" VLOOKUP(A5524, IMPORTRANGE(""https://docs.google.com/spreadsheets/d/1fj_Bhi2XPL3siwIh4sx4VRLAe31yD50oKdj5UlRYW0c/"", ""Сводка!A:AA""), 5, FALSE)"),112)</f>
        <v>112</v>
      </c>
      <c r="F5433" s="148" t="s">
        <v>108</v>
      </c>
      <c r="G5433" s="147">
        <f ca="1">IFERROR(__xludf.DUMMYFUNCTION(" VLOOKUP(A5524, IMPORTRANGE(""https://docs.google.com/spreadsheets/d/1QNLbnkR_AongFt22vMfNzfpjZ0CjpI8QI-w0wBnYA1w/"", ""Инфа!A:AA""), 6, FALSE)"),2024)</f>
        <v>2024</v>
      </c>
      <c r="H5433" s="150">
        <v>11700</v>
      </c>
      <c r="I5433" s="151" t="s">
        <v>445</v>
      </c>
      <c r="J5433" s="99" t="s">
        <v>14349</v>
      </c>
      <c r="K5433" s="153"/>
      <c r="L5433" s="153"/>
      <c r="M5433" s="153"/>
      <c r="N5433" s="153"/>
      <c r="O5433" s="153"/>
      <c r="P5433" s="153"/>
      <c r="Q5433" s="153"/>
      <c r="R5433" s="153"/>
      <c r="S5433" s="153"/>
    </row>
    <row r="5434" spans="1:19" ht="75">
      <c r="A5434" s="277" t="s">
        <v>25424</v>
      </c>
      <c r="B5434" s="253" t="s">
        <v>400</v>
      </c>
      <c r="C5434" s="93" t="s">
        <v>3383</v>
      </c>
      <c r="D5434" s="93" t="s">
        <v>14350</v>
      </c>
      <c r="E5434" s="148">
        <f ca="1">IFERROR(__xludf.DUMMYFUNCTION(" VLOOKUP(A5525, IMPORTRANGE(""https://docs.google.com/spreadsheets/d/1fj_Bhi2XPL3siwIh4sx4VRLAe31yD50oKdj5UlRYW0c/"", ""Сводка!A:AA""), 5, FALSE)"),204)</f>
        <v>204</v>
      </c>
      <c r="F5434" s="148" t="s">
        <v>415</v>
      </c>
      <c r="G5434" s="147">
        <f ca="1">IFERROR(__xludf.DUMMYFUNCTION(" VLOOKUP(A5525, IMPORTRANGE(""https://docs.google.com/spreadsheets/d/1QNLbnkR_AongFt22vMfNzfpjZ0CjpI8QI-w0wBnYA1w/"", ""Инфа!A:AA""), 6, FALSE)"),2024)</f>
        <v>2024</v>
      </c>
      <c r="H5434" s="150">
        <v>17200</v>
      </c>
      <c r="I5434" s="151" t="s">
        <v>445</v>
      </c>
      <c r="J5434" s="93" t="s">
        <v>14351</v>
      </c>
      <c r="K5434" s="153"/>
      <c r="L5434" s="153"/>
      <c r="M5434" s="153"/>
      <c r="N5434" s="153"/>
      <c r="O5434" s="153"/>
      <c r="P5434" s="153"/>
      <c r="Q5434" s="153"/>
      <c r="R5434" s="153"/>
      <c r="S5434" s="153"/>
    </row>
    <row r="5435" spans="1:19" ht="93.75">
      <c r="A5435" s="277" t="s">
        <v>25424</v>
      </c>
      <c r="B5435" s="253" t="s">
        <v>400</v>
      </c>
      <c r="C5435" s="93" t="s">
        <v>3383</v>
      </c>
      <c r="D5435" s="93" t="s">
        <v>14352</v>
      </c>
      <c r="E5435" s="148">
        <f ca="1">IFERROR(__xludf.DUMMYFUNCTION(" VLOOKUP(A5526, IMPORTRANGE(""https://docs.google.com/spreadsheets/d/1fj_Bhi2XPL3siwIh4sx4VRLAe31yD50oKdj5UlRYW0c/"", ""Сводка!A:AA""), 5, FALSE)"),196)</f>
        <v>196</v>
      </c>
      <c r="F5435" s="148" t="s">
        <v>415</v>
      </c>
      <c r="G5435" s="147">
        <f ca="1">IFERROR(__xludf.DUMMYFUNCTION(" VLOOKUP(A5526, IMPORTRANGE(""https://docs.google.com/spreadsheets/d/1QNLbnkR_AongFt22vMfNzfpjZ0CjpI8QI-w0wBnYA1w/"", ""Инфа!A:AA""), 6, FALSE)"),2024)</f>
        <v>2024</v>
      </c>
      <c r="H5435" s="150">
        <v>16800</v>
      </c>
      <c r="I5435" s="151" t="s">
        <v>445</v>
      </c>
      <c r="J5435" s="93" t="s">
        <v>14353</v>
      </c>
      <c r="K5435" s="153"/>
      <c r="L5435" s="153"/>
      <c r="M5435" s="153"/>
      <c r="N5435" s="153"/>
      <c r="O5435" s="153"/>
      <c r="P5435" s="153"/>
      <c r="Q5435" s="153"/>
      <c r="R5435" s="153"/>
      <c r="S5435" s="153"/>
    </row>
    <row r="5436" spans="1:19" ht="93.75">
      <c r="A5436" s="277" t="s">
        <v>25424</v>
      </c>
      <c r="B5436" s="253" t="s">
        <v>400</v>
      </c>
      <c r="C5436" s="93" t="s">
        <v>3383</v>
      </c>
      <c r="D5436" s="93" t="s">
        <v>14354</v>
      </c>
      <c r="E5436" s="148">
        <f ca="1">IFERROR(__xludf.DUMMYFUNCTION(" VLOOKUP(A5527, IMPORTRANGE(""https://docs.google.com/spreadsheets/d/1fj_Bhi2XPL3siwIh4sx4VRLAe31yD50oKdj5UlRYW0c/"", ""Сводка!A:AA""), 5, FALSE)"),256)</f>
        <v>256</v>
      </c>
      <c r="F5436" s="148" t="s">
        <v>415</v>
      </c>
      <c r="G5436" s="147">
        <f ca="1">IFERROR(__xludf.DUMMYFUNCTION(" VLOOKUP(A5527, IMPORTRANGE(""https://docs.google.com/spreadsheets/d/1QNLbnkR_AongFt22vMfNzfpjZ0CjpI8QI-w0wBnYA1w/"", ""Инфа!A:AA""), 6, FALSE)"),2024)</f>
        <v>2024</v>
      </c>
      <c r="H5436" s="150">
        <v>20400</v>
      </c>
      <c r="I5436" s="151" t="s">
        <v>445</v>
      </c>
      <c r="J5436" s="93" t="s">
        <v>14355</v>
      </c>
      <c r="K5436" s="153"/>
      <c r="L5436" s="153"/>
      <c r="M5436" s="153"/>
      <c r="N5436" s="153"/>
      <c r="O5436" s="153"/>
      <c r="P5436" s="153"/>
      <c r="Q5436" s="153"/>
      <c r="R5436" s="153"/>
      <c r="S5436" s="153"/>
    </row>
    <row r="5437" spans="1:19" ht="56.25">
      <c r="A5437" s="277" t="s">
        <v>25424</v>
      </c>
      <c r="B5437" s="253" t="s">
        <v>400</v>
      </c>
      <c r="C5437" s="93" t="s">
        <v>3383</v>
      </c>
      <c r="D5437" s="93" t="s">
        <v>14356</v>
      </c>
      <c r="E5437" s="148">
        <f ca="1">IFERROR(__xludf.DUMMYFUNCTION(" VLOOKUP(A5528, IMPORTRANGE(""https://docs.google.com/spreadsheets/d/1fj_Bhi2XPL3siwIh4sx4VRLAe31yD50oKdj5UlRYW0c/"", ""Сводка!A:AA""), 5, FALSE)"),232)</f>
        <v>232</v>
      </c>
      <c r="F5437" s="148" t="s">
        <v>415</v>
      </c>
      <c r="G5437" s="147">
        <f ca="1">IFERROR(__xludf.DUMMYFUNCTION(" VLOOKUP(A5528, IMPORTRANGE(""https://docs.google.com/spreadsheets/d/1QNLbnkR_AongFt22vMfNzfpjZ0CjpI8QI-w0wBnYA1w/"", ""Инфа!A:AA""), 6, FALSE)"),2024)</f>
        <v>2024</v>
      </c>
      <c r="H5437" s="150">
        <v>18900</v>
      </c>
      <c r="I5437" s="151" t="s">
        <v>445</v>
      </c>
      <c r="J5437" s="93" t="s">
        <v>14357</v>
      </c>
      <c r="K5437" s="153"/>
      <c r="L5437" s="153"/>
      <c r="M5437" s="153"/>
      <c r="N5437" s="153"/>
      <c r="O5437" s="153"/>
      <c r="P5437" s="153"/>
      <c r="Q5437" s="153"/>
      <c r="R5437" s="153"/>
      <c r="S5437" s="153"/>
    </row>
    <row r="5438" spans="1:19" ht="168.75">
      <c r="A5438" s="277" t="s">
        <v>25424</v>
      </c>
      <c r="B5438" s="253" t="s">
        <v>153</v>
      </c>
      <c r="C5438" s="93" t="s">
        <v>14358</v>
      </c>
      <c r="D5438" s="93" t="s">
        <v>14359</v>
      </c>
      <c r="E5438" s="148">
        <f ca="1">IFERROR(__xludf.DUMMYFUNCTION(" VLOOKUP(A5529, IMPORTRANGE(""https://docs.google.com/spreadsheets/d/1fj_Bhi2XPL3siwIh4sx4VRLAe31yD50oKdj5UlRYW0c/"", ""Сводка!A:AA""), 5, FALSE)"),124)</f>
        <v>124</v>
      </c>
      <c r="F5438" s="148" t="s">
        <v>2691</v>
      </c>
      <c r="G5438" s="147">
        <f ca="1">IFERROR(__xludf.DUMMYFUNCTION(" VLOOKUP(A5529, IMPORTRANGE(""https://docs.google.com/spreadsheets/d/1QNLbnkR_AongFt22vMfNzfpjZ0CjpI8QI-w0wBnYA1w/"", ""Инфа!A:AA""), 6, FALSE)"),2024)</f>
        <v>2024</v>
      </c>
      <c r="H5438" s="150">
        <v>12400</v>
      </c>
      <c r="I5438" s="151" t="s">
        <v>668</v>
      </c>
      <c r="J5438" s="93" t="s">
        <v>14360</v>
      </c>
      <c r="K5438" s="153"/>
      <c r="L5438" s="153"/>
      <c r="M5438" s="153"/>
      <c r="N5438" s="153"/>
      <c r="O5438" s="153"/>
      <c r="P5438" s="153"/>
      <c r="Q5438" s="153"/>
      <c r="R5438" s="153"/>
      <c r="S5438" s="153"/>
    </row>
    <row r="5439" spans="1:19" ht="150">
      <c r="A5439" s="277" t="s">
        <v>25424</v>
      </c>
      <c r="B5439" s="253" t="s">
        <v>153</v>
      </c>
      <c r="C5439" s="93" t="s">
        <v>14361</v>
      </c>
      <c r="D5439" s="93" t="s">
        <v>14362</v>
      </c>
      <c r="E5439" s="148">
        <f ca="1">IFERROR(__xludf.DUMMYFUNCTION(" VLOOKUP(A5530, IMPORTRANGE(""https://docs.google.com/spreadsheets/d/1fj_Bhi2XPL3siwIh4sx4VRLAe31yD50oKdj5UlRYW0c/"", ""Сводка!A:AA""), 5, FALSE)"),184)</f>
        <v>184</v>
      </c>
      <c r="F5439" s="148" t="s">
        <v>266</v>
      </c>
      <c r="G5439" s="147">
        <f ca="1">IFERROR(__xludf.DUMMYFUNCTION(" VLOOKUP(A5530, IMPORTRANGE(""https://docs.google.com/spreadsheets/d/1QNLbnkR_AongFt22vMfNzfpjZ0CjpI8QI-w0wBnYA1w/"", ""Инфа!A:AA""), 6, FALSE)"),2024)</f>
        <v>2024</v>
      </c>
      <c r="H5439" s="150">
        <v>10500</v>
      </c>
      <c r="I5439" s="151" t="s">
        <v>668</v>
      </c>
      <c r="J5439" s="93" t="s">
        <v>14363</v>
      </c>
      <c r="K5439" s="153"/>
      <c r="L5439" s="153"/>
      <c r="M5439" s="153"/>
      <c r="N5439" s="153"/>
      <c r="O5439" s="153"/>
      <c r="P5439" s="153"/>
      <c r="Q5439" s="153"/>
      <c r="R5439" s="153"/>
      <c r="S5439" s="153"/>
    </row>
    <row r="5440" spans="1:19" ht="112.5">
      <c r="A5440" s="277" t="s">
        <v>25424</v>
      </c>
      <c r="B5440" s="253" t="s">
        <v>400</v>
      </c>
      <c r="C5440" s="93" t="s">
        <v>14364</v>
      </c>
      <c r="D5440" s="93" t="s">
        <v>14365</v>
      </c>
      <c r="E5440" s="148">
        <f ca="1">IFERROR(__xludf.DUMMYFUNCTION(" VLOOKUP(A5531, IMPORTRANGE(""https://docs.google.com/spreadsheets/d/1fj_Bhi2XPL3siwIh4sx4VRLAe31yD50oKdj5UlRYW0c/"", ""Сводка!A:AA""), 5, FALSE)"),180)</f>
        <v>180</v>
      </c>
      <c r="F5440" s="148" t="s">
        <v>677</v>
      </c>
      <c r="G5440" s="147">
        <f ca="1">IFERROR(__xludf.DUMMYFUNCTION(" VLOOKUP(A5531, IMPORTRANGE(""https://docs.google.com/spreadsheets/d/1QNLbnkR_AongFt22vMfNzfpjZ0CjpI8QI-w0wBnYA1w/"", ""Инфа!A:AA""), 6, FALSE)"),2024)</f>
        <v>2024</v>
      </c>
      <c r="H5440" s="150">
        <v>10400</v>
      </c>
      <c r="I5440" s="151" t="s">
        <v>668</v>
      </c>
      <c r="J5440" s="93" t="s">
        <v>14366</v>
      </c>
      <c r="K5440" s="153"/>
      <c r="L5440" s="153"/>
      <c r="M5440" s="153"/>
      <c r="N5440" s="153"/>
      <c r="O5440" s="153"/>
      <c r="P5440" s="153"/>
      <c r="Q5440" s="153"/>
      <c r="R5440" s="153"/>
      <c r="S5440" s="153"/>
    </row>
    <row r="5441" spans="1:19" ht="93.75">
      <c r="A5441" s="277" t="s">
        <v>25424</v>
      </c>
      <c r="B5441" s="253" t="s">
        <v>153</v>
      </c>
      <c r="C5441" s="93" t="s">
        <v>14367</v>
      </c>
      <c r="D5441" s="93" t="s">
        <v>14368</v>
      </c>
      <c r="E5441" s="148">
        <f ca="1">IFERROR(__xludf.DUMMYFUNCTION(" VLOOKUP(A5532, IMPORTRANGE(""https://docs.google.com/spreadsheets/d/1fj_Bhi2XPL3siwIh4sx4VRLAe31yD50oKdj5UlRYW0c/"", ""Сводка!A:AA""), 5, FALSE)"),304)</f>
        <v>304</v>
      </c>
      <c r="F5441" s="148" t="s">
        <v>14369</v>
      </c>
      <c r="G5441" s="147">
        <f ca="1">IFERROR(__xludf.DUMMYFUNCTION(" VLOOKUP(A5532, IMPORTRANGE(""https://docs.google.com/spreadsheets/d/1QNLbnkR_AongFt22vMfNzfpjZ0CjpI8QI-w0wBnYA1w/"", ""Инфа!A:AA""), 6, FALSE)"),2024)</f>
        <v>2024</v>
      </c>
      <c r="H5441" s="150">
        <v>14100</v>
      </c>
      <c r="I5441" s="151" t="s">
        <v>668</v>
      </c>
      <c r="J5441" s="93" t="s">
        <v>14370</v>
      </c>
      <c r="K5441" s="153"/>
      <c r="L5441" s="153"/>
      <c r="M5441" s="153"/>
      <c r="N5441" s="153"/>
      <c r="O5441" s="153"/>
      <c r="P5441" s="153"/>
      <c r="Q5441" s="153"/>
      <c r="R5441" s="153"/>
      <c r="S5441" s="153"/>
    </row>
    <row r="5442" spans="1:19" ht="225">
      <c r="A5442" s="277" t="s">
        <v>25424</v>
      </c>
      <c r="B5442" s="253" t="s">
        <v>153</v>
      </c>
      <c r="C5442" s="93" t="s">
        <v>14371</v>
      </c>
      <c r="D5442" s="93" t="s">
        <v>14372</v>
      </c>
      <c r="E5442" s="148">
        <f ca="1">IFERROR(__xludf.DUMMYFUNCTION(" VLOOKUP(A5533, IMPORTRANGE(""https://docs.google.com/spreadsheets/d/1fj_Bhi2XPL3siwIh4sx4VRLAe31yD50oKdj5UlRYW0c/"", ""Сводка!A:AA""), 5, FALSE)"),392)</f>
        <v>392</v>
      </c>
      <c r="F5442" s="148" t="s">
        <v>266</v>
      </c>
      <c r="G5442" s="147">
        <f ca="1">IFERROR(__xludf.DUMMYFUNCTION(" VLOOKUP(A5533, IMPORTRANGE(""https://docs.google.com/spreadsheets/d/1QNLbnkR_AongFt22vMfNzfpjZ0CjpI8QI-w0wBnYA1w/"", ""Инфа!A:AA""), 6, FALSE)"),2024)</f>
        <v>2024</v>
      </c>
      <c r="H5442" s="154">
        <v>16800</v>
      </c>
      <c r="I5442" s="151" t="s">
        <v>668</v>
      </c>
      <c r="J5442" s="93" t="s">
        <v>14373</v>
      </c>
      <c r="K5442" s="153"/>
      <c r="L5442" s="153"/>
      <c r="M5442" s="153"/>
      <c r="N5442" s="153"/>
      <c r="O5442" s="153"/>
      <c r="P5442" s="153"/>
      <c r="Q5442" s="153"/>
      <c r="R5442" s="153"/>
      <c r="S5442" s="153"/>
    </row>
    <row r="5443" spans="1:19" ht="21.75" customHeight="1">
      <c r="A5443" s="277" t="s">
        <v>25424</v>
      </c>
      <c r="B5443" s="253" t="s">
        <v>400</v>
      </c>
      <c r="C5443" s="93" t="s">
        <v>14374</v>
      </c>
      <c r="D5443" s="93" t="s">
        <v>14375</v>
      </c>
      <c r="E5443" s="148">
        <f ca="1">IFERROR(__xludf.DUMMYFUNCTION(" VLOOKUP(A5534, IMPORTRANGE(""https://docs.google.com/spreadsheets/d/1fj_Bhi2XPL3siwIh4sx4VRLAe31yD50oKdj5UlRYW0c/"", ""Сводка!A:AA""), 5, FALSE)"),148)</f>
        <v>148</v>
      </c>
      <c r="F5443" s="148" t="s">
        <v>415</v>
      </c>
      <c r="G5443" s="147">
        <f ca="1">IFERROR(__xludf.DUMMYFUNCTION(" VLOOKUP(A5534, IMPORTRANGE(""https://docs.google.com/spreadsheets/d/1QNLbnkR_AongFt22vMfNzfpjZ0CjpI8QI-w0wBnYA1w/"", ""Инфа!A:AA""), 6, FALSE)"),2024)</f>
        <v>2024</v>
      </c>
      <c r="H5443" s="150">
        <v>9400</v>
      </c>
      <c r="I5443" s="151" t="s">
        <v>4399</v>
      </c>
      <c r="J5443" s="93" t="s">
        <v>14376</v>
      </c>
      <c r="K5443" s="153"/>
      <c r="L5443" s="153"/>
      <c r="M5443" s="153"/>
      <c r="N5443" s="153"/>
      <c r="O5443" s="153"/>
      <c r="P5443" s="153"/>
      <c r="Q5443" s="153"/>
      <c r="R5443" s="153"/>
      <c r="S5443" s="153"/>
    </row>
    <row r="5444" spans="1:19" ht="168.75">
      <c r="A5444" s="277" t="s">
        <v>25424</v>
      </c>
      <c r="B5444" s="253" t="s">
        <v>400</v>
      </c>
      <c r="C5444" s="97" t="s">
        <v>14377</v>
      </c>
      <c r="D5444" s="93" t="s">
        <v>14378</v>
      </c>
      <c r="E5444" s="148">
        <f ca="1">IFERROR(__xludf.DUMMYFUNCTION(" VLOOKUP(A5535, IMPORTRANGE(""https://docs.google.com/spreadsheets/d/1fj_Bhi2XPL3siwIh4sx4VRLAe31yD50oKdj5UlRYW0c/"", ""Сводка!A:AA""), 5, FALSE)"),396)</f>
        <v>396</v>
      </c>
      <c r="F5444" s="148" t="s">
        <v>415</v>
      </c>
      <c r="G5444" s="147">
        <f ca="1">IFERROR(__xludf.DUMMYFUNCTION(" VLOOKUP(A5535, IMPORTRANGE(""https://docs.google.com/spreadsheets/d/1QNLbnkR_AongFt22vMfNzfpjZ0CjpI8QI-w0wBnYA1w/"", ""Инфа!A:AA""), 6, FALSE)"),2024)</f>
        <v>2024</v>
      </c>
      <c r="H5444" s="154">
        <v>37400</v>
      </c>
      <c r="I5444" s="151" t="s">
        <v>103</v>
      </c>
      <c r="J5444" s="93" t="s">
        <v>14379</v>
      </c>
      <c r="K5444" s="153"/>
      <c r="L5444" s="153"/>
      <c r="M5444" s="153"/>
      <c r="N5444" s="153"/>
      <c r="O5444" s="153"/>
      <c r="P5444" s="153"/>
      <c r="Q5444" s="153"/>
      <c r="R5444" s="153"/>
      <c r="S5444" s="153"/>
    </row>
    <row r="5445" spans="1:19" ht="131.25">
      <c r="A5445" s="277" t="s">
        <v>25424</v>
      </c>
      <c r="B5445" s="253" t="s">
        <v>153</v>
      </c>
      <c r="C5445" s="97" t="s">
        <v>14377</v>
      </c>
      <c r="D5445" s="93" t="s">
        <v>14380</v>
      </c>
      <c r="E5445" s="148">
        <f ca="1">IFERROR(__xludf.DUMMYFUNCTION(" VLOOKUP(A5536, IMPORTRANGE(""https://docs.google.com/spreadsheets/d/1fj_Bhi2XPL3siwIh4sx4VRLAe31yD50oKdj5UlRYW0c/"", ""Сводка!A:AA""), 5, FALSE)"),388)</f>
        <v>388</v>
      </c>
      <c r="F5445" s="148" t="s">
        <v>50</v>
      </c>
      <c r="G5445" s="147">
        <f ca="1">IFERROR(__xludf.DUMMYFUNCTION(" VLOOKUP(A5536, IMPORTRANGE(""https://docs.google.com/spreadsheets/d/1QNLbnkR_AongFt22vMfNzfpjZ0CjpI8QI-w0wBnYA1w/"", ""Инфа!A:AA""), 6, FALSE)"),2024)</f>
        <v>2024</v>
      </c>
      <c r="H5445" s="154">
        <v>36800</v>
      </c>
      <c r="I5445" s="151" t="s">
        <v>103</v>
      </c>
      <c r="J5445" s="93" t="s">
        <v>14381</v>
      </c>
      <c r="K5445" s="153"/>
      <c r="L5445" s="153"/>
      <c r="M5445" s="153"/>
      <c r="N5445" s="153"/>
      <c r="O5445" s="153"/>
      <c r="P5445" s="153"/>
      <c r="Q5445" s="153"/>
      <c r="R5445" s="153"/>
      <c r="S5445" s="153"/>
    </row>
    <row r="5446" spans="1:19" ht="48.75" customHeight="1">
      <c r="A5446" s="277" t="s">
        <v>25424</v>
      </c>
      <c r="B5446" s="253" t="s">
        <v>23</v>
      </c>
      <c r="C5446" s="97" t="s">
        <v>14382</v>
      </c>
      <c r="D5446" s="93" t="s">
        <v>14383</v>
      </c>
      <c r="E5446" s="148">
        <f ca="1">IFERROR(__xludf.DUMMYFUNCTION(" VLOOKUP(A5537, IMPORTRANGE(""https://docs.google.com/spreadsheets/d/1fj_Bhi2XPL3siwIh4sx4VRLAe31yD50oKdj5UlRYW0c/"", ""Сводка!A:AA""), 5, FALSE)"),340)</f>
        <v>340</v>
      </c>
      <c r="F5446" s="148" t="s">
        <v>50</v>
      </c>
      <c r="G5446" s="147">
        <f ca="1">IFERROR(__xludf.DUMMYFUNCTION(" VLOOKUP(A5537, IMPORTRANGE(""https://docs.google.com/spreadsheets/d/1QNLbnkR_AongFt22vMfNzfpjZ0CjpI8QI-w0wBnYA1w/"", ""Инфа!A:AA""), 6, FALSE)"),2024)</f>
        <v>2024</v>
      </c>
      <c r="H5446" s="150">
        <v>33000</v>
      </c>
      <c r="I5446" s="151" t="s">
        <v>103</v>
      </c>
      <c r="J5446" s="93" t="s">
        <v>14384</v>
      </c>
      <c r="K5446" s="153"/>
      <c r="L5446" s="153"/>
      <c r="M5446" s="153"/>
      <c r="N5446" s="153"/>
      <c r="O5446" s="153"/>
      <c r="P5446" s="153"/>
      <c r="Q5446" s="153"/>
      <c r="R5446" s="153"/>
      <c r="S5446" s="153"/>
    </row>
    <row r="5447" spans="1:19" ht="168.75">
      <c r="A5447" s="277" t="s">
        <v>25424</v>
      </c>
      <c r="B5447" s="253" t="s">
        <v>400</v>
      </c>
      <c r="C5447" s="97" t="s">
        <v>14385</v>
      </c>
      <c r="D5447" s="93" t="s">
        <v>14386</v>
      </c>
      <c r="E5447" s="148">
        <f ca="1">IFERROR(__xludf.DUMMYFUNCTION(" VLOOKUP(A5538, IMPORTRANGE(""https://docs.google.com/spreadsheets/d/1fj_Bhi2XPL3siwIh4sx4VRLAe31yD50oKdj5UlRYW0c/"", ""Сводка!A:AA""), 5, FALSE)"),164)</f>
        <v>164</v>
      </c>
      <c r="F5447" s="148" t="s">
        <v>677</v>
      </c>
      <c r="G5447" s="147">
        <f ca="1">IFERROR(__xludf.DUMMYFUNCTION(" VLOOKUP(A5538, IMPORTRANGE(""https://docs.google.com/spreadsheets/d/1QNLbnkR_AongFt22vMfNzfpjZ0CjpI8QI-w0wBnYA1w/"", ""Инфа!A:AA""), 6, FALSE)"),2024)</f>
        <v>2024</v>
      </c>
      <c r="H5447" s="150">
        <v>14800</v>
      </c>
      <c r="I5447" s="151" t="s">
        <v>668</v>
      </c>
      <c r="J5447" s="93" t="s">
        <v>14387</v>
      </c>
      <c r="K5447" s="153"/>
      <c r="L5447" s="153"/>
      <c r="M5447" s="153"/>
      <c r="N5447" s="153"/>
      <c r="O5447" s="153"/>
      <c r="P5447" s="153"/>
      <c r="Q5447" s="153"/>
      <c r="R5447" s="153"/>
      <c r="S5447" s="153"/>
    </row>
    <row r="5448" spans="1:19" ht="225">
      <c r="A5448" s="277" t="s">
        <v>25424</v>
      </c>
      <c r="B5448" s="253" t="s">
        <v>153</v>
      </c>
      <c r="C5448" s="97" t="s">
        <v>14388</v>
      </c>
      <c r="D5448" s="93" t="s">
        <v>14389</v>
      </c>
      <c r="E5448" s="148">
        <f ca="1">IFERROR(__xludf.DUMMYFUNCTION(" VLOOKUP(A5539, IMPORTRANGE(""https://docs.google.com/spreadsheets/d/1fj_Bhi2XPL3siwIh4sx4VRLAe31yD50oKdj5UlRYW0c/"", ""Сводка!A:AA""), 5, FALSE)"),200)</f>
        <v>200</v>
      </c>
      <c r="F5448" s="148" t="s">
        <v>266</v>
      </c>
      <c r="G5448" s="147">
        <f ca="1">IFERROR(__xludf.DUMMYFUNCTION(" VLOOKUP(A5539, IMPORTRANGE(""https://docs.google.com/spreadsheets/d/1QNLbnkR_AongFt22vMfNzfpjZ0CjpI8QI-w0wBnYA1w/"", ""Инфа!A:AA""), 6, FALSE)"),2024)</f>
        <v>2024</v>
      </c>
      <c r="H5448" s="150">
        <v>17000</v>
      </c>
      <c r="I5448" s="151" t="s">
        <v>668</v>
      </c>
      <c r="J5448" s="93" t="s">
        <v>14390</v>
      </c>
      <c r="K5448" s="153"/>
      <c r="L5448" s="153"/>
      <c r="M5448" s="153"/>
      <c r="N5448" s="153"/>
      <c r="O5448" s="153"/>
      <c r="P5448" s="153"/>
      <c r="Q5448" s="153"/>
      <c r="R5448" s="153"/>
      <c r="S5448" s="153"/>
    </row>
    <row r="5449" spans="1:19" ht="168.75">
      <c r="A5449" s="277" t="s">
        <v>25424</v>
      </c>
      <c r="B5449" s="253" t="s">
        <v>400</v>
      </c>
      <c r="C5449" s="97" t="s">
        <v>14391</v>
      </c>
      <c r="D5449" s="93" t="s">
        <v>14392</v>
      </c>
      <c r="E5449" s="148">
        <f ca="1">IFERROR(__xludf.DUMMYFUNCTION(" VLOOKUP(A5540, IMPORTRANGE(""https://docs.google.com/spreadsheets/d/1fj_Bhi2XPL3siwIh4sx4VRLAe31yD50oKdj5UlRYW0c/"", ""Сводка!A:AA""), 5, FALSE)"),140)</f>
        <v>140</v>
      </c>
      <c r="F5449" s="148" t="s">
        <v>677</v>
      </c>
      <c r="G5449" s="147">
        <f ca="1">IFERROR(__xludf.DUMMYFUNCTION(" VLOOKUP(A5540, IMPORTRANGE(""https://docs.google.com/spreadsheets/d/1QNLbnkR_AongFt22vMfNzfpjZ0CjpI8QI-w0wBnYA1w/"", ""Инфа!A:AA""), 6, FALSE)"),2024)</f>
        <v>2024</v>
      </c>
      <c r="H5449" s="150">
        <v>9200</v>
      </c>
      <c r="I5449" s="151" t="s">
        <v>668</v>
      </c>
      <c r="J5449" s="93" t="s">
        <v>14393</v>
      </c>
      <c r="K5449" s="153"/>
      <c r="L5449" s="153"/>
      <c r="M5449" s="153"/>
      <c r="N5449" s="153"/>
      <c r="O5449" s="153"/>
      <c r="P5449" s="153"/>
      <c r="Q5449" s="153"/>
      <c r="R5449" s="153"/>
      <c r="S5449" s="153"/>
    </row>
    <row r="5450" spans="1:19" ht="168.75">
      <c r="A5450" s="277" t="s">
        <v>25424</v>
      </c>
      <c r="B5450" s="253" t="s">
        <v>153</v>
      </c>
      <c r="C5450" s="97" t="s">
        <v>14394</v>
      </c>
      <c r="D5450" s="93" t="s">
        <v>14395</v>
      </c>
      <c r="E5450" s="148">
        <f ca="1">IFERROR(__xludf.DUMMYFUNCTION(" VLOOKUP(A5541, IMPORTRANGE(""https://docs.google.com/spreadsheets/d/1fj_Bhi2XPL3siwIh4sx4VRLAe31yD50oKdj5UlRYW0c/"", ""Сводка!A:AA""), 5, FALSE)"),172)</f>
        <v>172</v>
      </c>
      <c r="F5450" s="148" t="s">
        <v>108</v>
      </c>
      <c r="G5450" s="147">
        <f ca="1">IFERROR(__xludf.DUMMYFUNCTION(" VLOOKUP(A5541, IMPORTRANGE(""https://docs.google.com/spreadsheets/d/1QNLbnkR_AongFt22vMfNzfpjZ0CjpI8QI-w0wBnYA1w/"", ""Инфа!A:AA""), 6, FALSE)"),2024)</f>
        <v>2024</v>
      </c>
      <c r="H5450" s="150">
        <v>15300</v>
      </c>
      <c r="I5450" s="151" t="s">
        <v>668</v>
      </c>
      <c r="J5450" s="93" t="s">
        <v>14396</v>
      </c>
      <c r="K5450" s="153"/>
      <c r="L5450" s="153"/>
      <c r="M5450" s="153"/>
      <c r="N5450" s="153"/>
      <c r="O5450" s="153"/>
      <c r="P5450" s="153"/>
      <c r="Q5450" s="153"/>
      <c r="R5450" s="153"/>
      <c r="S5450" s="153"/>
    </row>
    <row r="5451" spans="1:19" ht="168.75">
      <c r="A5451" s="277" t="s">
        <v>25424</v>
      </c>
      <c r="B5451" s="253" t="s">
        <v>400</v>
      </c>
      <c r="C5451" s="97" t="s">
        <v>14397</v>
      </c>
      <c r="D5451" s="93" t="s">
        <v>14398</v>
      </c>
      <c r="E5451" s="148">
        <f ca="1">IFERROR(__xludf.DUMMYFUNCTION(" VLOOKUP(A5542, IMPORTRANGE(""https://docs.google.com/spreadsheets/d/1fj_Bhi2XPL3siwIh4sx4VRLAe31yD50oKdj5UlRYW0c/"", ""Сводка!A:AA""), 5, FALSE)"),172)</f>
        <v>172</v>
      </c>
      <c r="F5451" s="148" t="s">
        <v>677</v>
      </c>
      <c r="G5451" s="147">
        <f ca="1">IFERROR(__xludf.DUMMYFUNCTION(" VLOOKUP(A5542, IMPORTRANGE(""https://docs.google.com/spreadsheets/d/1QNLbnkR_AongFt22vMfNzfpjZ0CjpI8QI-w0wBnYA1w/"", ""Инфа!A:AA""), 6, FALSE)"),2024)</f>
        <v>2024</v>
      </c>
      <c r="H5451" s="150">
        <v>15300</v>
      </c>
      <c r="I5451" s="151" t="s">
        <v>14399</v>
      </c>
      <c r="J5451" s="93" t="s">
        <v>14400</v>
      </c>
      <c r="K5451" s="153"/>
      <c r="L5451" s="153"/>
      <c r="M5451" s="153"/>
      <c r="N5451" s="153"/>
      <c r="O5451" s="153"/>
      <c r="P5451" s="153"/>
      <c r="Q5451" s="153"/>
      <c r="R5451" s="153"/>
      <c r="S5451" s="153"/>
    </row>
    <row r="5452" spans="1:19" ht="150">
      <c r="A5452" s="277" t="s">
        <v>25424</v>
      </c>
      <c r="B5452" s="253" t="s">
        <v>400</v>
      </c>
      <c r="C5452" s="97" t="s">
        <v>14401</v>
      </c>
      <c r="D5452" s="93" t="s">
        <v>14402</v>
      </c>
      <c r="E5452" s="148">
        <f ca="1">IFERROR(__xludf.DUMMYFUNCTION(" VLOOKUP(A5543, IMPORTRANGE(""https://docs.google.com/spreadsheets/d/1fj_Bhi2XPL3siwIh4sx4VRLAe31yD50oKdj5UlRYW0c/"", ""Сводка!A:AA""), 5, FALSE)"),220)</f>
        <v>220</v>
      </c>
      <c r="F5452" s="148" t="s">
        <v>677</v>
      </c>
      <c r="G5452" s="147">
        <f ca="1">IFERROR(__xludf.DUMMYFUNCTION(" VLOOKUP(A5543, IMPORTRANGE(""https://docs.google.com/spreadsheets/d/1QNLbnkR_AongFt22vMfNzfpjZ0CjpI8QI-w0wBnYA1w/"", ""Инфа!A:AA""), 6, FALSE)"),2024)</f>
        <v>2024</v>
      </c>
      <c r="H5452" s="150">
        <v>18200</v>
      </c>
      <c r="I5452" s="151" t="s">
        <v>668</v>
      </c>
      <c r="J5452" s="93" t="s">
        <v>14403</v>
      </c>
      <c r="K5452" s="153"/>
      <c r="L5452" s="153"/>
      <c r="M5452" s="153"/>
      <c r="N5452" s="153"/>
      <c r="O5452" s="153"/>
      <c r="P5452" s="153"/>
      <c r="Q5452" s="153"/>
      <c r="R5452" s="153"/>
      <c r="S5452" s="153"/>
    </row>
    <row r="5453" spans="1:19" ht="206.25">
      <c r="A5453" s="277" t="s">
        <v>25424</v>
      </c>
      <c r="B5453" s="253" t="s">
        <v>400</v>
      </c>
      <c r="C5453" s="97" t="s">
        <v>14404</v>
      </c>
      <c r="D5453" s="93" t="s">
        <v>14405</v>
      </c>
      <c r="E5453" s="148">
        <f ca="1">IFERROR(__xludf.DUMMYFUNCTION(" VLOOKUP(A5544, IMPORTRANGE(""https://docs.google.com/spreadsheets/d/1fj_Bhi2XPL3siwIh4sx4VRLAe31yD50oKdj5UlRYW0c/"", ""Сводка!A:AA""), 5, FALSE)"),212)</f>
        <v>212</v>
      </c>
      <c r="F5453" s="148" t="s">
        <v>677</v>
      </c>
      <c r="G5453" s="147">
        <f ca="1">IFERROR(__xludf.DUMMYFUNCTION(" VLOOKUP(A5544, IMPORTRANGE(""https://docs.google.com/spreadsheets/d/1QNLbnkR_AongFt22vMfNzfpjZ0CjpI8QI-w0wBnYA1w/"", ""Инфа!A:AA""), 6, FALSE)"),2024)</f>
        <v>2024</v>
      </c>
      <c r="H5453" s="150">
        <v>17700</v>
      </c>
      <c r="I5453" s="151" t="s">
        <v>668</v>
      </c>
      <c r="J5453" s="93" t="s">
        <v>14406</v>
      </c>
      <c r="K5453" s="153"/>
      <c r="L5453" s="153"/>
      <c r="M5453" s="153"/>
      <c r="N5453" s="153"/>
      <c r="O5453" s="153"/>
      <c r="P5453" s="153"/>
      <c r="Q5453" s="153"/>
      <c r="R5453" s="153"/>
      <c r="S5453" s="153"/>
    </row>
    <row r="5454" spans="1:19" ht="168.75">
      <c r="A5454" s="277" t="s">
        <v>25424</v>
      </c>
      <c r="B5454" s="253" t="s">
        <v>13</v>
      </c>
      <c r="C5454" s="97" t="s">
        <v>14407</v>
      </c>
      <c r="D5454" s="93" t="s">
        <v>14408</v>
      </c>
      <c r="E5454" s="148">
        <f ca="1">IFERROR(__xludf.DUMMYFUNCTION(" VLOOKUP(A5545, IMPORTRANGE(""https://docs.google.com/spreadsheets/d/1fj_Bhi2XPL3siwIh4sx4VRLAe31yD50oKdj5UlRYW0c/"", ""Сводка!A:AA""), 5, FALSE)"),146)</f>
        <v>146</v>
      </c>
      <c r="F5454" s="148" t="s">
        <v>50</v>
      </c>
      <c r="G5454" s="147">
        <f ca="1">IFERROR(__xludf.DUMMYFUNCTION(" VLOOKUP(A5545, IMPORTRANGE(""https://docs.google.com/spreadsheets/d/1QNLbnkR_AongFt22vMfNzfpjZ0CjpI8QI-w0wBnYA1w/"", ""Инфа!A:AA""), 6, FALSE)"),2024)</f>
        <v>2024</v>
      </c>
      <c r="H5454" s="150">
        <v>9400</v>
      </c>
      <c r="I5454" s="151" t="s">
        <v>668</v>
      </c>
      <c r="J5454" s="93" t="s">
        <v>14409</v>
      </c>
      <c r="K5454" s="153"/>
      <c r="L5454" s="153"/>
      <c r="M5454" s="153"/>
      <c r="N5454" s="153"/>
      <c r="O5454" s="153"/>
      <c r="P5454" s="153"/>
      <c r="Q5454" s="153"/>
      <c r="R5454" s="153"/>
      <c r="S5454" s="153"/>
    </row>
    <row r="5455" spans="1:19" ht="131.25">
      <c r="A5455" s="277" t="s">
        <v>25424</v>
      </c>
      <c r="B5455" s="253" t="s">
        <v>153</v>
      </c>
      <c r="C5455" s="97" t="s">
        <v>14410</v>
      </c>
      <c r="D5455" s="93" t="s">
        <v>14411</v>
      </c>
      <c r="E5455" s="148">
        <f ca="1">IFERROR(__xludf.DUMMYFUNCTION(" VLOOKUP(A5546, IMPORTRANGE(""https://docs.google.com/spreadsheets/d/1fj_Bhi2XPL3siwIh4sx4VRLAe31yD50oKdj5UlRYW0c/"", ""Сводка!A:AA""), 5, FALSE)"),296)</f>
        <v>296</v>
      </c>
      <c r="F5455" s="148" t="s">
        <v>108</v>
      </c>
      <c r="G5455" s="147">
        <f ca="1">IFERROR(__xludf.DUMMYFUNCTION(" VLOOKUP(A5546, IMPORTRANGE(""https://docs.google.com/spreadsheets/d/1QNLbnkR_AongFt22vMfNzfpjZ0CjpI8QI-w0wBnYA1w/"", ""Инфа!A:AA""), 6, FALSE)"),2024)</f>
        <v>2024</v>
      </c>
      <c r="H5455" s="150">
        <v>22800</v>
      </c>
      <c r="I5455" s="151" t="s">
        <v>171</v>
      </c>
      <c r="J5455" s="93" t="s">
        <v>14412</v>
      </c>
      <c r="K5455" s="153"/>
      <c r="L5455" s="153"/>
      <c r="M5455" s="153"/>
      <c r="N5455" s="153"/>
      <c r="O5455" s="153"/>
      <c r="P5455" s="153"/>
      <c r="Q5455" s="153"/>
      <c r="R5455" s="153"/>
      <c r="S5455" s="153"/>
    </row>
    <row r="5456" spans="1:19" ht="131.25">
      <c r="A5456" s="277" t="s">
        <v>25424</v>
      </c>
      <c r="B5456" s="253" t="s">
        <v>13</v>
      </c>
      <c r="C5456" s="97" t="s">
        <v>14413</v>
      </c>
      <c r="D5456" s="93" t="s">
        <v>14414</v>
      </c>
      <c r="E5456" s="148">
        <f ca="1">IFERROR(__xludf.DUMMYFUNCTION(" VLOOKUP(A5547, IMPORTRANGE(""https://docs.google.com/spreadsheets/d/1fj_Bhi2XPL3siwIh4sx4VRLAe31yD50oKdj5UlRYW0c/"", ""Сводка!A:AA""), 5, FALSE)"),112)</f>
        <v>112</v>
      </c>
      <c r="F5456" s="148" t="s">
        <v>2691</v>
      </c>
      <c r="G5456" s="147">
        <f ca="1">IFERROR(__xludf.DUMMYFUNCTION(" VLOOKUP(A5547, IMPORTRANGE(""https://docs.google.com/spreadsheets/d/1QNLbnkR_AongFt22vMfNzfpjZ0CjpI8QI-w0wBnYA1w/"", ""Инфа!A:AA""), 6, FALSE)"),2024)</f>
        <v>2024</v>
      </c>
      <c r="H5456" s="150">
        <v>11700</v>
      </c>
      <c r="I5456" s="151" t="s">
        <v>14415</v>
      </c>
      <c r="J5456" s="93" t="s">
        <v>14416</v>
      </c>
      <c r="K5456" s="153"/>
      <c r="L5456" s="153"/>
      <c r="M5456" s="153"/>
      <c r="N5456" s="153"/>
      <c r="O5456" s="153"/>
      <c r="P5456" s="153"/>
      <c r="Q5456" s="153"/>
      <c r="R5456" s="153"/>
      <c r="S5456" s="153"/>
    </row>
    <row r="5457" spans="1:19" ht="262.5">
      <c r="A5457" s="277" t="s">
        <v>25424</v>
      </c>
      <c r="B5457" s="253" t="s">
        <v>400</v>
      </c>
      <c r="C5457" s="97" t="s">
        <v>14417</v>
      </c>
      <c r="D5457" s="93" t="s">
        <v>14418</v>
      </c>
      <c r="E5457" s="148">
        <f ca="1">IFERROR(__xludf.DUMMYFUNCTION(" VLOOKUP(A5548, IMPORTRANGE(""https://docs.google.com/spreadsheets/d/1fj_Bhi2XPL3siwIh4sx4VRLAe31yD50oKdj5UlRYW0c/"", ""Сводка!A:AA""), 5, FALSE)"),100)</f>
        <v>100</v>
      </c>
      <c r="F5457" s="148" t="s">
        <v>415</v>
      </c>
      <c r="G5457" s="147">
        <f ca="1">IFERROR(__xludf.DUMMYFUNCTION(" VLOOKUP(A5548, IMPORTRANGE(""https://docs.google.com/spreadsheets/d/1QNLbnkR_AongFt22vMfNzfpjZ0CjpI8QI-w0wBnYA1w/"", ""Инфа!A:AA""), 6, FALSE)"),2024)</f>
        <v>2024</v>
      </c>
      <c r="H5457" s="150">
        <v>10400</v>
      </c>
      <c r="I5457" s="151" t="s">
        <v>4399</v>
      </c>
      <c r="J5457" s="93" t="s">
        <v>14419</v>
      </c>
      <c r="K5457" s="153"/>
      <c r="L5457" s="153"/>
      <c r="M5457" s="153"/>
      <c r="N5457" s="153"/>
      <c r="O5457" s="153"/>
      <c r="P5457" s="153"/>
      <c r="Q5457" s="153"/>
      <c r="R5457" s="153"/>
      <c r="S5457" s="153"/>
    </row>
    <row r="5458" spans="1:19" ht="206.25">
      <c r="A5458" s="277" t="s">
        <v>25424</v>
      </c>
      <c r="B5458" s="253" t="s">
        <v>400</v>
      </c>
      <c r="C5458" s="97" t="s">
        <v>14420</v>
      </c>
      <c r="D5458" s="93" t="s">
        <v>14421</v>
      </c>
      <c r="E5458" s="148">
        <f ca="1">IFERROR(__xludf.DUMMYFUNCTION(" VLOOKUP(A5549, IMPORTRANGE(""https://docs.google.com/spreadsheets/d/1fj_Bhi2XPL3siwIh4sx4VRLAe31yD50oKdj5UlRYW0c/"", ""Сводка!A:AA""), 5, FALSE)"),168)</f>
        <v>168</v>
      </c>
      <c r="F5458" s="148" t="s">
        <v>108</v>
      </c>
      <c r="G5458" s="147">
        <f ca="1">IFERROR(__xludf.DUMMYFUNCTION(" VLOOKUP(A5549, IMPORTRANGE(""https://docs.google.com/spreadsheets/d/1QNLbnkR_AongFt22vMfNzfpjZ0CjpI8QI-w0wBnYA1w/"", ""Инфа!A:AA""), 6, FALSE)"),2024)</f>
        <v>2024</v>
      </c>
      <c r="H5458" s="150">
        <v>10000</v>
      </c>
      <c r="I5458" s="151" t="s">
        <v>167</v>
      </c>
      <c r="J5458" s="93" t="s">
        <v>14422</v>
      </c>
      <c r="K5458" s="153"/>
      <c r="L5458" s="153"/>
      <c r="M5458" s="153"/>
      <c r="N5458" s="153"/>
      <c r="O5458" s="153"/>
      <c r="P5458" s="153"/>
      <c r="Q5458" s="153"/>
      <c r="R5458" s="153"/>
      <c r="S5458" s="153"/>
    </row>
    <row r="5459" spans="1:19" ht="56.25">
      <c r="A5459" s="277" t="s">
        <v>25424</v>
      </c>
      <c r="B5459" s="253" t="s">
        <v>153</v>
      </c>
      <c r="C5459" s="97" t="s">
        <v>14423</v>
      </c>
      <c r="D5459" s="97" t="s">
        <v>14424</v>
      </c>
      <c r="E5459" s="148">
        <f ca="1">IFERROR(__xludf.DUMMYFUNCTION(" VLOOKUP(A5550, IMPORTRANGE(""https://docs.google.com/spreadsheets/d/1fj_Bhi2XPL3siwIh4sx4VRLAe31yD50oKdj5UlRYW0c/"", ""Сводка!A:AA""), 5, FALSE)"),152)</f>
        <v>152</v>
      </c>
      <c r="F5459" s="148" t="s">
        <v>50</v>
      </c>
      <c r="G5459" s="147">
        <f ca="1">IFERROR(__xludf.DUMMYFUNCTION(" VLOOKUP(A5550, IMPORTRANGE(""https://docs.google.com/spreadsheets/d/1QNLbnkR_AongFt22vMfNzfpjZ0CjpI8QI-w0wBnYA1w/"", ""Инфа!A:AA""), 6, FALSE)"),2024)</f>
        <v>2024</v>
      </c>
      <c r="H5459" s="150">
        <v>9600</v>
      </c>
      <c r="I5459" s="151" t="s">
        <v>534</v>
      </c>
      <c r="J5459" s="93" t="s">
        <v>14425</v>
      </c>
      <c r="K5459" s="153"/>
      <c r="L5459" s="153"/>
      <c r="M5459" s="153"/>
      <c r="N5459" s="153"/>
      <c r="O5459" s="153"/>
      <c r="P5459" s="153"/>
      <c r="Q5459" s="153"/>
      <c r="R5459" s="153"/>
      <c r="S5459" s="153"/>
    </row>
    <row r="5460" spans="1:19" ht="93.75">
      <c r="A5460" s="277" t="s">
        <v>25424</v>
      </c>
      <c r="B5460" s="253" t="s">
        <v>23</v>
      </c>
      <c r="C5460" s="93" t="s">
        <v>14426</v>
      </c>
      <c r="D5460" s="93" t="s">
        <v>14427</v>
      </c>
      <c r="E5460" s="148">
        <f ca="1">IFERROR(__xludf.DUMMYFUNCTION(" VLOOKUP(A5551, IMPORTRANGE(""https://docs.google.com/spreadsheets/d/1fj_Bhi2XPL3siwIh4sx4VRLAe31yD50oKdj5UlRYW0c/"", ""Сводка!A:AA""), 5, FALSE)"),120)</f>
        <v>120</v>
      </c>
      <c r="F5460" s="148" t="s">
        <v>2691</v>
      </c>
      <c r="G5460" s="147">
        <f ca="1">IFERROR(__xludf.DUMMYFUNCTION(" VLOOKUP(A5551, IMPORTRANGE(""https://docs.google.com/spreadsheets/d/1QNLbnkR_AongFt22vMfNzfpjZ0CjpI8QI-w0wBnYA1w/"", ""Инфа!A:AA""), 6, FALSE)"),2024)</f>
        <v>2024</v>
      </c>
      <c r="H5460" s="150">
        <v>12200</v>
      </c>
      <c r="I5460" s="151" t="s">
        <v>138</v>
      </c>
      <c r="J5460" s="93" t="s">
        <v>14428</v>
      </c>
      <c r="K5460" s="153"/>
      <c r="L5460" s="153"/>
      <c r="M5460" s="153"/>
      <c r="N5460" s="153"/>
      <c r="O5460" s="153"/>
      <c r="P5460" s="153"/>
      <c r="Q5460" s="153"/>
      <c r="R5460" s="153"/>
      <c r="S5460" s="153"/>
    </row>
    <row r="5461" spans="1:19" ht="168.75">
      <c r="A5461" s="277" t="s">
        <v>25424</v>
      </c>
      <c r="B5461" s="253" t="s">
        <v>153</v>
      </c>
      <c r="C5461" s="93" t="s">
        <v>14429</v>
      </c>
      <c r="D5461" s="93" t="s">
        <v>14430</v>
      </c>
      <c r="E5461" s="148">
        <f ca="1">IFERROR(__xludf.DUMMYFUNCTION(" VLOOKUP(A5552, IMPORTRANGE(""https://docs.google.com/spreadsheets/d/1fj_Bhi2XPL3siwIh4sx4VRLAe31yD50oKdj5UlRYW0c/"", ""Сводка!A:AA""), 5, FALSE)"),92)</f>
        <v>92</v>
      </c>
      <c r="F5461" s="148" t="s">
        <v>165</v>
      </c>
      <c r="G5461" s="147">
        <f ca="1">IFERROR(__xludf.DUMMYFUNCTION(" VLOOKUP(A5552, IMPORTRANGE(""https://docs.google.com/spreadsheets/d/1QNLbnkR_AongFt22vMfNzfpjZ0CjpI8QI-w0wBnYA1w/"", ""Инфа!A:AA""), 6, FALSE)"),2024)</f>
        <v>2024</v>
      </c>
      <c r="H5461" s="150">
        <v>7800</v>
      </c>
      <c r="I5461" s="151" t="s">
        <v>1397</v>
      </c>
      <c r="J5461" s="93" t="s">
        <v>14431</v>
      </c>
      <c r="K5461" s="153"/>
      <c r="L5461" s="153"/>
      <c r="M5461" s="153"/>
      <c r="N5461" s="153"/>
      <c r="O5461" s="153"/>
      <c r="P5461" s="153"/>
      <c r="Q5461" s="153"/>
      <c r="R5461" s="153"/>
      <c r="S5461" s="153"/>
    </row>
    <row r="5462" spans="1:19" ht="168.75">
      <c r="A5462" s="277" t="s">
        <v>25424</v>
      </c>
      <c r="B5462" s="253" t="s">
        <v>400</v>
      </c>
      <c r="C5462" s="93" t="s">
        <v>14429</v>
      </c>
      <c r="D5462" s="93" t="s">
        <v>14432</v>
      </c>
      <c r="E5462" s="148">
        <f ca="1">IFERROR(__xludf.DUMMYFUNCTION(" VLOOKUP(A5553, IMPORTRANGE(""https://docs.google.com/spreadsheets/d/1fj_Bhi2XPL3siwIh4sx4VRLAe31yD50oKdj5UlRYW0c/"", ""Сводка!A:AA""), 5, FALSE)"),88)</f>
        <v>88</v>
      </c>
      <c r="F5462" s="148" t="s">
        <v>403</v>
      </c>
      <c r="G5462" s="147">
        <f ca="1">IFERROR(__xludf.DUMMYFUNCTION(" VLOOKUP(A5553, IMPORTRANGE(""https://docs.google.com/spreadsheets/d/1QNLbnkR_AongFt22vMfNzfpjZ0CjpI8QI-w0wBnYA1w/"", ""Инфа!A:AA""), 6, FALSE)"),2024)</f>
        <v>2024</v>
      </c>
      <c r="H5462" s="150">
        <v>7600</v>
      </c>
      <c r="I5462" s="151" t="s">
        <v>1397</v>
      </c>
      <c r="J5462" s="93" t="s">
        <v>14433</v>
      </c>
      <c r="K5462" s="153"/>
      <c r="L5462" s="153"/>
      <c r="M5462" s="153"/>
      <c r="N5462" s="153"/>
      <c r="O5462" s="153"/>
      <c r="P5462" s="153"/>
      <c r="Q5462" s="153"/>
      <c r="R5462" s="153"/>
      <c r="S5462" s="153"/>
    </row>
    <row r="5463" spans="1:19" ht="150">
      <c r="A5463" s="277" t="s">
        <v>25424</v>
      </c>
      <c r="B5463" s="253" t="s">
        <v>400</v>
      </c>
      <c r="C5463" s="93" t="s">
        <v>14434</v>
      </c>
      <c r="D5463" s="93" t="s">
        <v>14435</v>
      </c>
      <c r="E5463" s="148">
        <f ca="1">IFERROR(__xludf.DUMMYFUNCTION(" VLOOKUP(A5554, IMPORTRANGE(""https://docs.google.com/spreadsheets/d/1fj_Bhi2XPL3siwIh4sx4VRLAe31yD50oKdj5UlRYW0c/"", ""Сводка!A:AA""), 5, FALSE)"),124)</f>
        <v>124</v>
      </c>
      <c r="F5463" s="148" t="s">
        <v>415</v>
      </c>
      <c r="G5463" s="147">
        <f ca="1">IFERROR(__xludf.DUMMYFUNCTION(" VLOOKUP(A5554, IMPORTRANGE(""https://docs.google.com/spreadsheets/d/1QNLbnkR_AongFt22vMfNzfpjZ0CjpI8QI-w0wBnYA1w/"", ""Инфа!A:AA""), 6, FALSE)"),2024)</f>
        <v>2024</v>
      </c>
      <c r="H5463" s="150">
        <v>12400</v>
      </c>
      <c r="I5463" s="151" t="s">
        <v>14436</v>
      </c>
      <c r="J5463" s="93" t="s">
        <v>14437</v>
      </c>
      <c r="K5463" s="153"/>
      <c r="L5463" s="153"/>
      <c r="M5463" s="153"/>
      <c r="N5463" s="153"/>
      <c r="O5463" s="153"/>
      <c r="P5463" s="153"/>
      <c r="Q5463" s="153"/>
      <c r="R5463" s="153"/>
      <c r="S5463" s="153"/>
    </row>
    <row r="5464" spans="1:19" ht="243.75">
      <c r="A5464" s="277" t="s">
        <v>25424</v>
      </c>
      <c r="B5464" s="253" t="s">
        <v>153</v>
      </c>
      <c r="C5464" s="93" t="s">
        <v>14438</v>
      </c>
      <c r="D5464" s="93" t="s">
        <v>14439</v>
      </c>
      <c r="E5464" s="148">
        <f ca="1">IFERROR(__xludf.DUMMYFUNCTION(" VLOOKUP(A5555, IMPORTRANGE(""https://docs.google.com/spreadsheets/d/1fj_Bhi2XPL3siwIh4sx4VRLAe31yD50oKdj5UlRYW0c/"", ""Сводка!A:AA""), 5, FALSE)"),312)</f>
        <v>312</v>
      </c>
      <c r="F5464" s="148" t="s">
        <v>165</v>
      </c>
      <c r="G5464" s="147">
        <f ca="1">IFERROR(__xludf.DUMMYFUNCTION(" VLOOKUP(A5555, IMPORTRANGE(""https://docs.google.com/spreadsheets/d/1QNLbnkR_AongFt22vMfNzfpjZ0CjpI8QI-w0wBnYA1w/"", ""Инфа!A:AA""), 6, FALSE)"),2024)</f>
        <v>2024</v>
      </c>
      <c r="H5464" s="150">
        <v>23700</v>
      </c>
      <c r="I5464" s="151" t="s">
        <v>14440</v>
      </c>
      <c r="J5464" s="93" t="s">
        <v>14441</v>
      </c>
      <c r="K5464" s="153"/>
      <c r="L5464" s="153"/>
      <c r="M5464" s="153"/>
      <c r="N5464" s="153"/>
      <c r="O5464" s="153"/>
      <c r="P5464" s="153"/>
      <c r="Q5464" s="153"/>
      <c r="R5464" s="153"/>
      <c r="S5464" s="153"/>
    </row>
    <row r="5465" spans="1:19" ht="243.75">
      <c r="A5465" s="277" t="s">
        <v>25424</v>
      </c>
      <c r="B5465" s="253" t="s">
        <v>13</v>
      </c>
      <c r="C5465" s="93" t="s">
        <v>14442</v>
      </c>
      <c r="D5465" s="93" t="s">
        <v>14443</v>
      </c>
      <c r="E5465" s="148">
        <f ca="1">IFERROR(__xludf.DUMMYFUNCTION(" VLOOKUP(A5556, IMPORTRANGE(""https://docs.google.com/spreadsheets/d/1fj_Bhi2XPL3siwIh4sx4VRLAe31yD50oKdj5UlRYW0c/"", ""Сводка!A:AA""), 5, FALSE)"),180)</f>
        <v>180</v>
      </c>
      <c r="F5465" s="148" t="s">
        <v>304</v>
      </c>
      <c r="G5465" s="147">
        <f ca="1">IFERROR(__xludf.DUMMYFUNCTION(" VLOOKUP(A5556, IMPORTRANGE(""https://docs.google.com/spreadsheets/d/1QNLbnkR_AongFt22vMfNzfpjZ0CjpI8QI-w0wBnYA1w/"", ""Инфа!A:AA""), 6, FALSE)"),2024)</f>
        <v>2024</v>
      </c>
      <c r="H5465" s="150">
        <v>15800</v>
      </c>
      <c r="I5465" s="151" t="s">
        <v>97</v>
      </c>
      <c r="J5465" s="93" t="s">
        <v>14444</v>
      </c>
      <c r="K5465" s="153"/>
      <c r="L5465" s="153"/>
      <c r="M5465" s="153"/>
      <c r="N5465" s="153"/>
      <c r="O5465" s="153"/>
      <c r="P5465" s="153"/>
      <c r="Q5465" s="153"/>
      <c r="R5465" s="153"/>
      <c r="S5465" s="153"/>
    </row>
    <row r="5466" spans="1:19" ht="168.75">
      <c r="A5466" s="277" t="s">
        <v>25424</v>
      </c>
      <c r="B5466" s="253" t="s">
        <v>153</v>
      </c>
      <c r="C5466" s="93" t="s">
        <v>14344</v>
      </c>
      <c r="D5466" s="93" t="s">
        <v>14445</v>
      </c>
      <c r="E5466" s="148">
        <f ca="1">IFERROR(__xludf.DUMMYFUNCTION(" VLOOKUP(A5557, IMPORTRANGE(""https://docs.google.com/spreadsheets/d/1fj_Bhi2XPL3siwIh4sx4VRLAe31yD50oKdj5UlRYW0c/"", ""Сводка!A:AA""), 5, FALSE)"),268)</f>
        <v>268</v>
      </c>
      <c r="F5466" s="148" t="s">
        <v>165</v>
      </c>
      <c r="G5466" s="147">
        <f ca="1">IFERROR(__xludf.DUMMYFUNCTION(" VLOOKUP(A5557, IMPORTRANGE(""https://docs.google.com/spreadsheets/d/1QNLbnkR_AongFt22vMfNzfpjZ0CjpI8QI-w0wBnYA1w/"", ""Инфа!A:AA""), 6, FALSE)"),2024)</f>
        <v>2024</v>
      </c>
      <c r="H5466" s="150">
        <v>13000</v>
      </c>
      <c r="I5466" s="151" t="s">
        <v>2064</v>
      </c>
      <c r="J5466" s="93" t="s">
        <v>14446</v>
      </c>
      <c r="K5466" s="153"/>
      <c r="L5466" s="153"/>
      <c r="M5466" s="153"/>
      <c r="N5466" s="153"/>
      <c r="O5466" s="153"/>
      <c r="P5466" s="153"/>
      <c r="Q5466" s="153"/>
      <c r="R5466" s="153"/>
      <c r="S5466" s="153"/>
    </row>
    <row r="5467" spans="1:19" ht="206.25">
      <c r="A5467" s="277" t="s">
        <v>25424</v>
      </c>
      <c r="B5467" s="253" t="s">
        <v>400</v>
      </c>
      <c r="C5467" s="93" t="s">
        <v>14447</v>
      </c>
      <c r="D5467" s="93" t="s">
        <v>2741</v>
      </c>
      <c r="E5467" s="148">
        <f ca="1">IFERROR(__xludf.DUMMYFUNCTION(" VLOOKUP(A5558, IMPORTRANGE(""https://docs.google.com/spreadsheets/d/1fj_Bhi2XPL3siwIh4sx4VRLAe31yD50oKdj5UlRYW0c/"", ""Сводка!A:AA""), 5, FALSE)"),372)</f>
        <v>372</v>
      </c>
      <c r="F5467" s="148" t="s">
        <v>403</v>
      </c>
      <c r="G5467" s="147">
        <f ca="1">IFERROR(__xludf.DUMMYFUNCTION(" VLOOKUP(A5558, IMPORTRANGE(""https://docs.google.com/spreadsheets/d/1QNLbnkR_AongFt22vMfNzfpjZ0CjpI8QI-w0wBnYA1w/"", ""Инфа!A:AA""), 6, FALSE)"),2024)</f>
        <v>2024</v>
      </c>
      <c r="H5467" s="154">
        <v>16200</v>
      </c>
      <c r="I5467" s="151" t="s">
        <v>85</v>
      </c>
      <c r="J5467" s="93" t="s">
        <v>14448</v>
      </c>
      <c r="K5467" s="153"/>
      <c r="L5467" s="153"/>
      <c r="M5467" s="153"/>
      <c r="N5467" s="153"/>
      <c r="O5467" s="153"/>
      <c r="P5467" s="153"/>
      <c r="Q5467" s="153"/>
      <c r="R5467" s="153"/>
      <c r="S5467" s="153"/>
    </row>
    <row r="5468" spans="1:19" ht="150">
      <c r="A5468" s="277" t="s">
        <v>25424</v>
      </c>
      <c r="B5468" s="254" t="s">
        <v>153</v>
      </c>
      <c r="C5468" s="96" t="s">
        <v>14449</v>
      </c>
      <c r="D5468" s="96" t="s">
        <v>14450</v>
      </c>
      <c r="E5468" s="148">
        <f ca="1">IFERROR(__xludf.DUMMYFUNCTION(" VLOOKUP(A5559, IMPORTRANGE(""https://docs.google.com/spreadsheets/d/1fj_Bhi2XPL3siwIh4sx4VRLAe31yD50oKdj5UlRYW0c/"", ""Сводка!A:AA""), 5, FALSE)"),264)</f>
        <v>264</v>
      </c>
      <c r="F5468" s="165" t="s">
        <v>26</v>
      </c>
      <c r="G5468" s="147">
        <f ca="1">IFERROR(__xludf.DUMMYFUNCTION(" VLOOKUP(A5559, IMPORTRANGE(""https://docs.google.com/spreadsheets/d/1QNLbnkR_AongFt22vMfNzfpjZ0CjpI8QI-w0wBnYA1w/"", ""Инфа!A:AA""), 6, FALSE)"),2024)</f>
        <v>2024</v>
      </c>
      <c r="H5468" s="150">
        <v>12900</v>
      </c>
      <c r="I5468" s="156" t="s">
        <v>696</v>
      </c>
      <c r="J5468" s="96" t="s">
        <v>14451</v>
      </c>
      <c r="K5468" s="153"/>
      <c r="L5468" s="153"/>
      <c r="M5468" s="153"/>
      <c r="N5468" s="153"/>
      <c r="O5468" s="153"/>
      <c r="P5468" s="153"/>
      <c r="Q5468" s="153"/>
      <c r="R5468" s="153"/>
      <c r="S5468" s="153"/>
    </row>
    <row r="5469" spans="1:19" ht="131.25">
      <c r="A5469" s="277" t="s">
        <v>25424</v>
      </c>
      <c r="B5469" s="253" t="s">
        <v>400</v>
      </c>
      <c r="C5469" s="93" t="s">
        <v>14452</v>
      </c>
      <c r="D5469" s="93" t="s">
        <v>14453</v>
      </c>
      <c r="E5469" s="148">
        <f ca="1">IFERROR(__xludf.DUMMYFUNCTION(" VLOOKUP(A5561, IMPORTRANGE(""https://docs.google.com/spreadsheets/d/1fj_Bhi2XPL3siwIh4sx4VRLAe31yD50oKdj5UlRYW0c/"", ""Сводка!A:AA""), 5, FALSE)"),88)</f>
        <v>88</v>
      </c>
      <c r="F5469" s="148" t="s">
        <v>26</v>
      </c>
      <c r="G5469" s="147">
        <f ca="1">IFERROR(__xludf.DUMMYFUNCTION(" VLOOKUP(A5561, IMPORTRANGE(""https://docs.google.com/spreadsheets/d/1QNLbnkR_AongFt22vMfNzfpjZ0CjpI8QI-w0wBnYA1w/"", ""Инфа!A:AA""), 6, FALSE)"),2024)</f>
        <v>2024</v>
      </c>
      <c r="H5469" s="150">
        <v>10300</v>
      </c>
      <c r="I5469" s="151" t="s">
        <v>14454</v>
      </c>
      <c r="J5469" s="93" t="s">
        <v>14455</v>
      </c>
      <c r="K5469" s="153"/>
      <c r="L5469" s="153"/>
      <c r="M5469" s="153"/>
      <c r="N5469" s="153"/>
      <c r="O5469" s="153"/>
      <c r="P5469" s="153"/>
      <c r="Q5469" s="153"/>
      <c r="R5469" s="153"/>
      <c r="S5469" s="153"/>
    </row>
    <row r="5470" spans="1:19" ht="168.75">
      <c r="A5470" s="277" t="s">
        <v>25424</v>
      </c>
      <c r="B5470" s="253" t="s">
        <v>400</v>
      </c>
      <c r="C5470" s="93" t="s">
        <v>14456</v>
      </c>
      <c r="D5470" s="93" t="s">
        <v>14457</v>
      </c>
      <c r="E5470" s="148">
        <f ca="1">IFERROR(__xludf.DUMMYFUNCTION(" VLOOKUP(A5562, IMPORTRANGE(""https://docs.google.com/spreadsheets/d/1fj_Bhi2XPL3siwIh4sx4VRLAe31yD50oKdj5UlRYW0c/"", ""Сводка!A:AA""), 5, FALSE)"),108)</f>
        <v>108</v>
      </c>
      <c r="F5470" s="148" t="s">
        <v>26</v>
      </c>
      <c r="G5470" s="147">
        <f ca="1">IFERROR(__xludf.DUMMYFUNCTION(" VLOOKUP(A5562, IMPORTRANGE(""https://docs.google.com/spreadsheets/d/1QNLbnkR_AongFt22vMfNzfpjZ0CjpI8QI-w0wBnYA1w/"", ""Инфа!A:AA""), 6, FALSE)"),2024)</f>
        <v>2024</v>
      </c>
      <c r="H5470" s="150">
        <v>11500</v>
      </c>
      <c r="I5470" s="151" t="s">
        <v>14458</v>
      </c>
      <c r="J5470" s="93" t="s">
        <v>4759</v>
      </c>
      <c r="K5470" s="153"/>
      <c r="L5470" s="153"/>
      <c r="M5470" s="153"/>
      <c r="N5470" s="153"/>
      <c r="O5470" s="153"/>
      <c r="P5470" s="153"/>
      <c r="Q5470" s="153"/>
      <c r="R5470" s="153"/>
      <c r="S5470" s="153"/>
    </row>
    <row r="5471" spans="1:19" ht="112.5">
      <c r="A5471" s="277" t="s">
        <v>25424</v>
      </c>
      <c r="B5471" s="253" t="s">
        <v>153</v>
      </c>
      <c r="C5471" s="93" t="s">
        <v>14459</v>
      </c>
      <c r="D5471" s="93" t="s">
        <v>14460</v>
      </c>
      <c r="E5471" s="148">
        <f ca="1">IFERROR(__xludf.DUMMYFUNCTION(" VLOOKUP(A5563, IMPORTRANGE(""https://docs.google.com/spreadsheets/d/1fj_Bhi2XPL3siwIh4sx4VRLAe31yD50oKdj5UlRYW0c/"", ""Сводка!A:AA""), 5, FALSE)"),168)</f>
        <v>168</v>
      </c>
      <c r="F5471" s="148" t="s">
        <v>165</v>
      </c>
      <c r="G5471" s="147">
        <f ca="1">IFERROR(__xludf.DUMMYFUNCTION(" VLOOKUP(A5563, IMPORTRANGE(""https://docs.google.com/spreadsheets/d/1QNLbnkR_AongFt22vMfNzfpjZ0CjpI8QI-w0wBnYA1w/"", ""Инфа!A:AA""), 6, FALSE)"),2024)</f>
        <v>2024</v>
      </c>
      <c r="H5471" s="150">
        <v>10000</v>
      </c>
      <c r="I5471" s="156" t="s">
        <v>3956</v>
      </c>
      <c r="J5471" s="93" t="s">
        <v>6620</v>
      </c>
      <c r="K5471" s="153"/>
      <c r="L5471" s="153"/>
      <c r="M5471" s="153"/>
      <c r="N5471" s="153"/>
      <c r="O5471" s="153"/>
      <c r="P5471" s="153"/>
      <c r="Q5471" s="153"/>
      <c r="R5471" s="153"/>
      <c r="S5471" s="153"/>
    </row>
    <row r="5472" spans="1:19" ht="93.75">
      <c r="A5472" s="277" t="s">
        <v>25424</v>
      </c>
      <c r="B5472" s="253" t="s">
        <v>400</v>
      </c>
      <c r="C5472" s="97" t="s">
        <v>14461</v>
      </c>
      <c r="D5472" s="97" t="s">
        <v>14462</v>
      </c>
      <c r="E5472" s="148">
        <f ca="1">IFERROR(__xludf.DUMMYFUNCTION(" VLOOKUP(A5564, IMPORTRANGE(""https://docs.google.com/spreadsheets/d/1fj_Bhi2XPL3siwIh4sx4VRLAe31yD50oKdj5UlRYW0c/"", ""Сводка!A:AA""), 5, FALSE)"),128)</f>
        <v>128</v>
      </c>
      <c r="F5472" s="147" t="s">
        <v>14463</v>
      </c>
      <c r="G5472" s="147">
        <f ca="1">IFERROR(__xludf.DUMMYFUNCTION(" VLOOKUP(A5564, IMPORTRANGE(""https://docs.google.com/spreadsheets/d/1QNLbnkR_AongFt22vMfNzfpjZ0CjpI8QI-w0wBnYA1w/"", ""Инфа!A:AA""), 6, FALSE)"),2024)</f>
        <v>2024</v>
      </c>
      <c r="H5472" s="150">
        <v>8800</v>
      </c>
      <c r="I5472" s="160" t="s">
        <v>138</v>
      </c>
      <c r="J5472" s="97" t="s">
        <v>14464</v>
      </c>
      <c r="K5472" s="153"/>
      <c r="L5472" s="153"/>
      <c r="M5472" s="153"/>
      <c r="N5472" s="153"/>
      <c r="O5472" s="153"/>
      <c r="P5472" s="153"/>
      <c r="Q5472" s="153"/>
      <c r="R5472" s="153"/>
      <c r="S5472" s="153"/>
    </row>
    <row r="5473" spans="1:19" ht="168.75">
      <c r="A5473" s="277" t="s">
        <v>25424</v>
      </c>
      <c r="B5473" s="253" t="s">
        <v>153</v>
      </c>
      <c r="C5473" s="93" t="s">
        <v>14465</v>
      </c>
      <c r="D5473" s="93" t="s">
        <v>14466</v>
      </c>
      <c r="E5473" s="148">
        <f ca="1">IFERROR(__xludf.DUMMYFUNCTION(" VLOOKUP(A5565, IMPORTRANGE(""https://docs.google.com/spreadsheets/d/1fj_Bhi2XPL3siwIh4sx4VRLAe31yD50oKdj5UlRYW0c/"", ""Сводка!A:AA""), 5, FALSE)"),160)</f>
        <v>160</v>
      </c>
      <c r="F5473" s="148" t="s">
        <v>165</v>
      </c>
      <c r="G5473" s="147">
        <f ca="1">IFERROR(__xludf.DUMMYFUNCTION(" VLOOKUP(A5565, IMPORTRANGE(""https://docs.google.com/spreadsheets/d/1QNLbnkR_AongFt22vMfNzfpjZ0CjpI8QI-w0wBnYA1w/"", ""Инфа!A:AA""), 6, FALSE)"),2024)</f>
        <v>2024</v>
      </c>
      <c r="H5473" s="150">
        <v>14600</v>
      </c>
      <c r="I5473" s="151" t="s">
        <v>10304</v>
      </c>
      <c r="J5473" s="93" t="s">
        <v>14467</v>
      </c>
      <c r="K5473" s="153"/>
      <c r="L5473" s="153"/>
      <c r="M5473" s="153"/>
      <c r="N5473" s="153"/>
      <c r="O5473" s="153"/>
      <c r="P5473" s="153"/>
      <c r="Q5473" s="153"/>
      <c r="R5473" s="153"/>
      <c r="S5473" s="153"/>
    </row>
    <row r="5474" spans="1:19" ht="150">
      <c r="A5474" s="277" t="s">
        <v>25424</v>
      </c>
      <c r="B5474" s="253" t="s">
        <v>400</v>
      </c>
      <c r="C5474" s="93" t="s">
        <v>14468</v>
      </c>
      <c r="D5474" s="93" t="s">
        <v>14469</v>
      </c>
      <c r="E5474" s="148">
        <f ca="1">IFERROR(__xludf.DUMMYFUNCTION(" VLOOKUP(A5566, IMPORTRANGE(""https://docs.google.com/spreadsheets/d/1fj_Bhi2XPL3siwIh4sx4VRLAe31yD50oKdj5UlRYW0c/"", ""Сводка!A:AA""), 5, FALSE)"),216)</f>
        <v>216</v>
      </c>
      <c r="F5474" s="148" t="s">
        <v>14470</v>
      </c>
      <c r="G5474" s="147">
        <f ca="1">IFERROR(__xludf.DUMMYFUNCTION(" VLOOKUP(A5566, IMPORTRANGE(""https://docs.google.com/spreadsheets/d/1QNLbnkR_AongFt22vMfNzfpjZ0CjpI8QI-w0wBnYA1w/"", ""Инфа!A:AA""), 6, FALSE)"),2024)</f>
        <v>2024</v>
      </c>
      <c r="H5474" s="150">
        <v>11500</v>
      </c>
      <c r="I5474" s="151" t="s">
        <v>42</v>
      </c>
      <c r="J5474" s="93" t="s">
        <v>14471</v>
      </c>
      <c r="K5474" s="153"/>
      <c r="L5474" s="153"/>
      <c r="M5474" s="153"/>
      <c r="N5474" s="153"/>
      <c r="O5474" s="153"/>
      <c r="P5474" s="153"/>
      <c r="Q5474" s="153"/>
      <c r="R5474" s="153"/>
      <c r="S5474" s="153"/>
    </row>
    <row r="5475" spans="1:19" ht="187.5">
      <c r="A5475" s="277" t="s">
        <v>25424</v>
      </c>
      <c r="B5475" s="253" t="s">
        <v>400</v>
      </c>
      <c r="C5475" s="93" t="s">
        <v>7739</v>
      </c>
      <c r="D5475" s="93" t="s">
        <v>14472</v>
      </c>
      <c r="E5475" s="148">
        <f ca="1">IFERROR(__xludf.DUMMYFUNCTION(" VLOOKUP(A5567, IMPORTRANGE(""https://docs.google.com/spreadsheets/d/1fj_Bhi2XPL3siwIh4sx4VRLAe31yD50oKdj5UlRYW0c/"", ""Сводка!A:AA""), 5, FALSE)"),340)</f>
        <v>340</v>
      </c>
      <c r="F5475" s="148" t="s">
        <v>466</v>
      </c>
      <c r="G5475" s="147">
        <f ca="1">IFERROR(__xludf.DUMMYFUNCTION(" VLOOKUP(A5567, IMPORTRANGE(""https://docs.google.com/spreadsheets/d/1QNLbnkR_AongFt22vMfNzfpjZ0CjpI8QI-w0wBnYA1w/"", ""Инфа!A:AA""), 6, FALSE)"),2024)</f>
        <v>2024</v>
      </c>
      <c r="H5475" s="150">
        <v>25400</v>
      </c>
      <c r="I5475" s="151" t="s">
        <v>126</v>
      </c>
      <c r="J5475" s="93" t="s">
        <v>14473</v>
      </c>
      <c r="K5475" s="153"/>
      <c r="L5475" s="153"/>
      <c r="M5475" s="153"/>
      <c r="N5475" s="153"/>
      <c r="O5475" s="153"/>
      <c r="P5475" s="153"/>
      <c r="Q5475" s="153"/>
      <c r="R5475" s="153"/>
      <c r="S5475" s="153"/>
    </row>
    <row r="5476" spans="1:19" ht="243.75">
      <c r="A5476" s="277" t="s">
        <v>25424</v>
      </c>
      <c r="B5476" s="253" t="s">
        <v>400</v>
      </c>
      <c r="C5476" s="97" t="s">
        <v>14474</v>
      </c>
      <c r="D5476" s="97" t="s">
        <v>14475</v>
      </c>
      <c r="E5476" s="148">
        <f ca="1">IFERROR(__xludf.DUMMYFUNCTION(" VLOOKUP(A5568, IMPORTRANGE(""https://docs.google.com/spreadsheets/d/1fj_Bhi2XPL3siwIh4sx4VRLAe31yD50oKdj5UlRYW0c/"", ""Сводка!A:AA""), 5, FALSE)"),120)</f>
        <v>120</v>
      </c>
      <c r="F5476" s="147" t="s">
        <v>415</v>
      </c>
      <c r="G5476" s="147">
        <f ca="1">IFERROR(__xludf.DUMMYFUNCTION(" VLOOKUP(A5568, IMPORTRANGE(""https://docs.google.com/spreadsheets/d/1QNLbnkR_AongFt22vMfNzfpjZ0CjpI8QI-w0wBnYA1w/"", ""Инфа!A:AA""), 6, FALSE)"),2024)</f>
        <v>2024</v>
      </c>
      <c r="H5476" s="150">
        <v>8600</v>
      </c>
      <c r="I5476" s="160" t="s">
        <v>14476</v>
      </c>
      <c r="J5476" s="97" t="s">
        <v>14477</v>
      </c>
      <c r="K5476" s="153"/>
      <c r="L5476" s="153"/>
      <c r="M5476" s="153"/>
      <c r="N5476" s="153"/>
      <c r="O5476" s="153"/>
      <c r="P5476" s="153"/>
      <c r="Q5476" s="153"/>
      <c r="R5476" s="153"/>
      <c r="S5476" s="153"/>
    </row>
    <row r="5477" spans="1:19" ht="225">
      <c r="A5477" s="277" t="s">
        <v>25424</v>
      </c>
      <c r="B5477" s="253" t="s">
        <v>400</v>
      </c>
      <c r="C5477" s="97" t="s">
        <v>14478</v>
      </c>
      <c r="D5477" s="97" t="s">
        <v>14479</v>
      </c>
      <c r="E5477" s="148">
        <f ca="1">IFERROR(__xludf.DUMMYFUNCTION(" VLOOKUP(A5569, IMPORTRANGE(""https://docs.google.com/spreadsheets/d/1fj_Bhi2XPL3siwIh4sx4VRLAe31yD50oKdj5UlRYW0c/"", ""Сводка!A:AA""), 5, FALSE)"),100)</f>
        <v>100</v>
      </c>
      <c r="F5477" s="147" t="s">
        <v>415</v>
      </c>
      <c r="G5477" s="147">
        <f ca="1">IFERROR(__xludf.DUMMYFUNCTION(" VLOOKUP(A5569, IMPORTRANGE(""https://docs.google.com/spreadsheets/d/1QNLbnkR_AongFt22vMfNzfpjZ0CjpI8QI-w0wBnYA1w/"", ""Инфа!A:AA""), 6, FALSE)"),2024)</f>
        <v>2024</v>
      </c>
      <c r="H5477" s="150">
        <v>8000</v>
      </c>
      <c r="I5477" s="160" t="s">
        <v>14476</v>
      </c>
      <c r="J5477" s="97" t="s">
        <v>14480</v>
      </c>
      <c r="K5477" s="153"/>
      <c r="L5477" s="153"/>
      <c r="M5477" s="153"/>
      <c r="N5477" s="153"/>
      <c r="O5477" s="153"/>
      <c r="P5477" s="153"/>
      <c r="Q5477" s="153"/>
      <c r="R5477" s="153"/>
      <c r="S5477" s="153"/>
    </row>
    <row r="5478" spans="1:19" ht="168.75">
      <c r="A5478" s="277" t="s">
        <v>25424</v>
      </c>
      <c r="B5478" s="253" t="s">
        <v>153</v>
      </c>
      <c r="C5478" s="97" t="s">
        <v>14481</v>
      </c>
      <c r="D5478" s="97" t="s">
        <v>14482</v>
      </c>
      <c r="E5478" s="148">
        <f ca="1">IFERROR(__xludf.DUMMYFUNCTION(" VLOOKUP(A5570, IMPORTRANGE(""https://docs.google.com/spreadsheets/d/1fj_Bhi2XPL3siwIh4sx4VRLAe31yD50oKdj5UlRYW0c/"", ""Сводка!A:AA""), 5, FALSE)"),240)</f>
        <v>240</v>
      </c>
      <c r="F5478" s="147" t="s">
        <v>50</v>
      </c>
      <c r="G5478" s="147">
        <f ca="1">IFERROR(__xludf.DUMMYFUNCTION(" VLOOKUP(A5570, IMPORTRANGE(""https://docs.google.com/spreadsheets/d/1QNLbnkR_AongFt22vMfNzfpjZ0CjpI8QI-w0wBnYA1w/"", ""Инфа!A:AA""), 6, FALSE)"),2024)</f>
        <v>2024</v>
      </c>
      <c r="H5478" s="150">
        <v>19400</v>
      </c>
      <c r="I5478" s="160" t="s">
        <v>51</v>
      </c>
      <c r="J5478" s="97" t="s">
        <v>14483</v>
      </c>
      <c r="K5478" s="153"/>
      <c r="L5478" s="153"/>
      <c r="M5478" s="153"/>
      <c r="N5478" s="153"/>
      <c r="O5478" s="153"/>
      <c r="P5478" s="153"/>
      <c r="Q5478" s="153"/>
      <c r="R5478" s="153"/>
      <c r="S5478" s="153"/>
    </row>
    <row r="5479" spans="1:19" ht="112.5">
      <c r="A5479" s="277" t="s">
        <v>25424</v>
      </c>
      <c r="B5479" s="253" t="s">
        <v>153</v>
      </c>
      <c r="C5479" s="97" t="s">
        <v>14481</v>
      </c>
      <c r="D5479" s="97" t="s">
        <v>14484</v>
      </c>
      <c r="E5479" s="148">
        <f ca="1">IFERROR(__xludf.DUMMYFUNCTION(" VLOOKUP(A5571, IMPORTRANGE(""https://docs.google.com/spreadsheets/d/1fj_Bhi2XPL3siwIh4sx4VRLAe31yD50oKdj5UlRYW0c/"", ""Сводка!A:AA""), 5, FALSE)"),312)</f>
        <v>312</v>
      </c>
      <c r="F5479" s="147" t="s">
        <v>50</v>
      </c>
      <c r="G5479" s="147">
        <f ca="1">IFERROR(__xludf.DUMMYFUNCTION(" VLOOKUP(A5571, IMPORTRANGE(""https://docs.google.com/spreadsheets/d/1QNLbnkR_AongFt22vMfNzfpjZ0CjpI8QI-w0wBnYA1w/"", ""Инфа!A:AA""), 6, FALSE)"),2024)</f>
        <v>2024</v>
      </c>
      <c r="H5479" s="150">
        <v>23700</v>
      </c>
      <c r="I5479" s="160" t="s">
        <v>51</v>
      </c>
      <c r="J5479" s="97" t="s">
        <v>14485</v>
      </c>
      <c r="K5479" s="153"/>
      <c r="L5479" s="153"/>
      <c r="M5479" s="153"/>
      <c r="N5479" s="153"/>
      <c r="O5479" s="153"/>
      <c r="P5479" s="153"/>
      <c r="Q5479" s="153"/>
      <c r="R5479" s="153"/>
      <c r="S5479" s="153"/>
    </row>
    <row r="5480" spans="1:19" ht="112.5">
      <c r="A5480" s="277" t="s">
        <v>25424</v>
      </c>
      <c r="B5480" s="253" t="s">
        <v>153</v>
      </c>
      <c r="C5480" s="97" t="s">
        <v>14481</v>
      </c>
      <c r="D5480" s="97" t="s">
        <v>14486</v>
      </c>
      <c r="E5480" s="148">
        <f ca="1">IFERROR(__xludf.DUMMYFUNCTION(" VLOOKUP(A5572, IMPORTRANGE(""https://docs.google.com/spreadsheets/d/1fj_Bhi2XPL3siwIh4sx4VRLAe31yD50oKdj5UlRYW0c/"", ""Сводка!A:AA""), 5, FALSE)"),204)</f>
        <v>204</v>
      </c>
      <c r="F5480" s="147" t="s">
        <v>50</v>
      </c>
      <c r="G5480" s="147">
        <f ca="1">IFERROR(__xludf.DUMMYFUNCTION(" VLOOKUP(A5572, IMPORTRANGE(""https://docs.google.com/spreadsheets/d/1QNLbnkR_AongFt22vMfNzfpjZ0CjpI8QI-w0wBnYA1w/"", ""Инфа!A:AA""), 6, FALSE)"),2024)</f>
        <v>2024</v>
      </c>
      <c r="H5480" s="150">
        <v>17200</v>
      </c>
      <c r="I5480" s="160" t="s">
        <v>51</v>
      </c>
      <c r="J5480" s="97" t="s">
        <v>14487</v>
      </c>
      <c r="K5480" s="153"/>
      <c r="L5480" s="153"/>
      <c r="M5480" s="153"/>
      <c r="N5480" s="153"/>
      <c r="O5480" s="153"/>
      <c r="P5480" s="153"/>
      <c r="Q5480" s="153"/>
      <c r="R5480" s="153"/>
      <c r="S5480" s="153"/>
    </row>
    <row r="5481" spans="1:19" ht="262.5">
      <c r="A5481" s="277" t="s">
        <v>25424</v>
      </c>
      <c r="B5481" s="253" t="s">
        <v>400</v>
      </c>
      <c r="C5481" s="97" t="s">
        <v>14488</v>
      </c>
      <c r="D5481" s="97" t="s">
        <v>3473</v>
      </c>
      <c r="E5481" s="148">
        <f ca="1">IFERROR(__xludf.DUMMYFUNCTION(" VLOOKUP(A5573, IMPORTRANGE(""https://docs.google.com/spreadsheets/d/1fj_Bhi2XPL3siwIh4sx4VRLAe31yD50oKdj5UlRYW0c/"", ""Сводка!A:AA""), 5, FALSE)"),152)</f>
        <v>152</v>
      </c>
      <c r="F5481" s="147" t="s">
        <v>7343</v>
      </c>
      <c r="G5481" s="147">
        <f ca="1">IFERROR(__xludf.DUMMYFUNCTION(" VLOOKUP(A5573, IMPORTRANGE(""https://docs.google.com/spreadsheets/d/1QNLbnkR_AongFt22vMfNzfpjZ0CjpI8QI-w0wBnYA1w/"", ""Инфа!A:AA""), 6, FALSE)"),2024)</f>
        <v>2024</v>
      </c>
      <c r="H5481" s="150">
        <v>14100</v>
      </c>
      <c r="I5481" s="160" t="s">
        <v>161</v>
      </c>
      <c r="J5481" s="97" t="s">
        <v>14489</v>
      </c>
      <c r="K5481" s="153"/>
      <c r="L5481" s="153"/>
      <c r="M5481" s="153"/>
      <c r="N5481" s="153"/>
      <c r="O5481" s="153"/>
      <c r="P5481" s="153"/>
      <c r="Q5481" s="153"/>
      <c r="R5481" s="153"/>
      <c r="S5481" s="153"/>
    </row>
    <row r="5482" spans="1:19" ht="206.25">
      <c r="A5482" s="277" t="s">
        <v>25424</v>
      </c>
      <c r="B5482" s="253" t="s">
        <v>13</v>
      </c>
      <c r="C5482" s="97" t="s">
        <v>14490</v>
      </c>
      <c r="D5482" s="97" t="s">
        <v>14491</v>
      </c>
      <c r="E5482" s="148">
        <f ca="1">IFERROR(__xludf.DUMMYFUNCTION(" VLOOKUP(A5574, IMPORTRANGE(""https://docs.google.com/spreadsheets/d/1fj_Bhi2XPL3siwIh4sx4VRLAe31yD50oKdj5UlRYW0c/"", ""Сводка!A:AA""), 5, FALSE)"),132)</f>
        <v>132</v>
      </c>
      <c r="F5482" s="147" t="s">
        <v>14492</v>
      </c>
      <c r="G5482" s="147">
        <f ca="1">IFERROR(__xludf.DUMMYFUNCTION(" VLOOKUP(A5574, IMPORTRANGE(""https://docs.google.com/spreadsheets/d/1QNLbnkR_AongFt22vMfNzfpjZ0CjpI8QI-w0wBnYA1w/"", ""Инфа!A:AA""), 6, FALSE)"),2024)</f>
        <v>2024</v>
      </c>
      <c r="H5482" s="150">
        <v>9000</v>
      </c>
      <c r="I5482" s="160" t="s">
        <v>138</v>
      </c>
      <c r="J5482" s="97" t="s">
        <v>14493</v>
      </c>
      <c r="K5482" s="153"/>
      <c r="L5482" s="153"/>
      <c r="M5482" s="153"/>
      <c r="N5482" s="153"/>
      <c r="O5482" s="153"/>
      <c r="P5482" s="153"/>
      <c r="Q5482" s="153"/>
      <c r="R5482" s="153"/>
      <c r="S5482" s="153"/>
    </row>
    <row r="5483" spans="1:19" ht="225">
      <c r="A5483" s="277" t="s">
        <v>25424</v>
      </c>
      <c r="B5483" s="253" t="s">
        <v>14494</v>
      </c>
      <c r="C5483" s="97" t="s">
        <v>14490</v>
      </c>
      <c r="D5483" s="97" t="s">
        <v>14495</v>
      </c>
      <c r="E5483" s="148">
        <f ca="1">IFERROR(__xludf.DUMMYFUNCTION(" VLOOKUP(A5575, IMPORTRANGE(""https://docs.google.com/spreadsheets/d/1fj_Bhi2XPL3siwIh4sx4VRLAe31yD50oKdj5UlRYW0c/"", ""Сводка!A:AA""), 5, FALSE)"),161)</f>
        <v>161</v>
      </c>
      <c r="F5483" s="147" t="s">
        <v>14492</v>
      </c>
      <c r="G5483" s="147">
        <f ca="1">IFERROR(__xludf.DUMMYFUNCTION(" VLOOKUP(A5575, IMPORTRANGE(""https://docs.google.com/spreadsheets/d/1QNLbnkR_AongFt22vMfNzfpjZ0CjpI8QI-w0wBnYA1w/"", ""Инфа!A:AA""), 6, FALSE)"),2024)</f>
        <v>2024</v>
      </c>
      <c r="H5483" s="150">
        <v>9800</v>
      </c>
      <c r="I5483" s="160" t="s">
        <v>138</v>
      </c>
      <c r="J5483" s="97" t="s">
        <v>14496</v>
      </c>
      <c r="K5483" s="153"/>
      <c r="L5483" s="153"/>
      <c r="M5483" s="153"/>
      <c r="N5483" s="153"/>
      <c r="O5483" s="153"/>
      <c r="P5483" s="153"/>
      <c r="Q5483" s="153"/>
      <c r="R5483" s="153"/>
      <c r="S5483" s="153"/>
    </row>
    <row r="5484" spans="1:19" ht="206.25">
      <c r="A5484" s="277" t="s">
        <v>25424</v>
      </c>
      <c r="B5484" s="253" t="s">
        <v>14494</v>
      </c>
      <c r="C5484" s="97" t="s">
        <v>14490</v>
      </c>
      <c r="D5484" s="97" t="s">
        <v>14497</v>
      </c>
      <c r="E5484" s="148">
        <f ca="1">IFERROR(__xludf.DUMMYFUNCTION(" VLOOKUP(A5576, IMPORTRANGE(""https://docs.google.com/spreadsheets/d/1fj_Bhi2XPL3siwIh4sx4VRLAe31yD50oKdj5UlRYW0c/"", ""Сводка!A:AA""), 5, FALSE)"),96)</f>
        <v>96</v>
      </c>
      <c r="F5484" s="147" t="s">
        <v>14492</v>
      </c>
      <c r="G5484" s="147">
        <f ca="1">IFERROR(__xludf.DUMMYFUNCTION(" VLOOKUP(A5576, IMPORTRANGE(""https://docs.google.com/spreadsheets/d/1QNLbnkR_AongFt22vMfNzfpjZ0CjpI8QI-w0wBnYA1w/"", ""Инфа!A:AA""), 6, FALSE)"),2024)</f>
        <v>2024</v>
      </c>
      <c r="H5484" s="150">
        <v>7900</v>
      </c>
      <c r="I5484" s="160" t="s">
        <v>138</v>
      </c>
      <c r="J5484" s="97" t="s">
        <v>14498</v>
      </c>
      <c r="K5484" s="153"/>
      <c r="L5484" s="153"/>
      <c r="M5484" s="153"/>
      <c r="N5484" s="153"/>
      <c r="O5484" s="153"/>
      <c r="P5484" s="153"/>
      <c r="Q5484" s="153"/>
      <c r="R5484" s="153"/>
      <c r="S5484" s="153"/>
    </row>
    <row r="5485" spans="1:19" ht="206.25">
      <c r="A5485" s="277" t="s">
        <v>25424</v>
      </c>
      <c r="B5485" s="253" t="s">
        <v>153</v>
      </c>
      <c r="C5485" s="97" t="s">
        <v>14499</v>
      </c>
      <c r="D5485" s="97" t="s">
        <v>14500</v>
      </c>
      <c r="E5485" s="148">
        <f ca="1">IFERROR(__xludf.DUMMYFUNCTION(" VLOOKUP(A5577, IMPORTRANGE(""https://docs.google.com/spreadsheets/d/1fj_Bhi2XPL3siwIh4sx4VRLAe31yD50oKdj5UlRYW0c/"", ""Сводка!A:AA""), 5, FALSE)"),260)</f>
        <v>260</v>
      </c>
      <c r="F5485" s="147" t="s">
        <v>266</v>
      </c>
      <c r="G5485" s="147">
        <f ca="1">IFERROR(__xludf.DUMMYFUNCTION(" VLOOKUP(A5577, IMPORTRANGE(""https://docs.google.com/spreadsheets/d/1QNLbnkR_AongFt22vMfNzfpjZ0CjpI8QI-w0wBnYA1w/"", ""Инфа!A:AA""), 6, FALSE)"),2024)</f>
        <v>2024</v>
      </c>
      <c r="H5485" s="150">
        <v>20600</v>
      </c>
      <c r="I5485" s="160" t="s">
        <v>51</v>
      </c>
      <c r="J5485" s="97" t="s">
        <v>14501</v>
      </c>
      <c r="K5485" s="153"/>
      <c r="L5485" s="153"/>
      <c r="M5485" s="153"/>
      <c r="N5485" s="153"/>
      <c r="O5485" s="153"/>
      <c r="P5485" s="153"/>
      <c r="Q5485" s="153"/>
      <c r="R5485" s="153"/>
      <c r="S5485" s="153"/>
    </row>
    <row r="5486" spans="1:19" ht="131.25">
      <c r="A5486" s="277" t="s">
        <v>25424</v>
      </c>
      <c r="B5486" s="253" t="s">
        <v>153</v>
      </c>
      <c r="C5486" s="97" t="s">
        <v>5840</v>
      </c>
      <c r="D5486" s="97" t="s">
        <v>14502</v>
      </c>
      <c r="E5486" s="148">
        <f ca="1">IFERROR(__xludf.DUMMYFUNCTION(" VLOOKUP(A5578, IMPORTRANGE(""https://docs.google.com/spreadsheets/d/1fj_Bhi2XPL3siwIh4sx4VRLAe31yD50oKdj5UlRYW0c/"", ""Сводка!A:AA""), 5, FALSE)"),220)</f>
        <v>220</v>
      </c>
      <c r="F5486" s="147" t="s">
        <v>50</v>
      </c>
      <c r="G5486" s="147">
        <f ca="1">IFERROR(__xludf.DUMMYFUNCTION(" VLOOKUP(A5578, IMPORTRANGE(""https://docs.google.com/spreadsheets/d/1QNLbnkR_AongFt22vMfNzfpjZ0CjpI8QI-w0wBnYA1w/"", ""Инфа!A:AA""), 6, FALSE)"),2024)</f>
        <v>2024</v>
      </c>
      <c r="H5486" s="150">
        <v>18200</v>
      </c>
      <c r="I5486" s="160" t="s">
        <v>51</v>
      </c>
      <c r="J5486" s="97" t="s">
        <v>14503</v>
      </c>
      <c r="K5486" s="153"/>
      <c r="L5486" s="153"/>
      <c r="M5486" s="153"/>
      <c r="N5486" s="153"/>
      <c r="O5486" s="153"/>
      <c r="P5486" s="153"/>
      <c r="Q5486" s="153"/>
      <c r="R5486" s="153"/>
      <c r="S5486" s="153"/>
    </row>
    <row r="5487" spans="1:19" ht="131.25">
      <c r="A5487" s="277" t="s">
        <v>25424</v>
      </c>
      <c r="B5487" s="253" t="s">
        <v>153</v>
      </c>
      <c r="C5487" s="97" t="s">
        <v>4934</v>
      </c>
      <c r="D5487" s="97" t="s">
        <v>14504</v>
      </c>
      <c r="E5487" s="148">
        <f ca="1">IFERROR(__xludf.DUMMYFUNCTION(" VLOOKUP(A5579, IMPORTRANGE(""https://docs.google.com/spreadsheets/d/1fj_Bhi2XPL3siwIh4sx4VRLAe31yD50oKdj5UlRYW0c/"", ""Сводка!A:AA""), 5, FALSE)"),276)</f>
        <v>276</v>
      </c>
      <c r="F5487" s="147" t="s">
        <v>50</v>
      </c>
      <c r="G5487" s="147">
        <f ca="1">IFERROR(__xludf.DUMMYFUNCTION(" VLOOKUP(A5579, IMPORTRANGE(""https://docs.google.com/spreadsheets/d/1QNLbnkR_AongFt22vMfNzfpjZ0CjpI8QI-w0wBnYA1w/"", ""Инфа!A:AA""), 6, FALSE)"),2024)</f>
        <v>2024</v>
      </c>
      <c r="H5487" s="150">
        <v>21600</v>
      </c>
      <c r="I5487" s="160" t="s">
        <v>51</v>
      </c>
      <c r="J5487" s="97" t="s">
        <v>14505</v>
      </c>
      <c r="K5487" s="153"/>
      <c r="L5487" s="153"/>
      <c r="M5487" s="153"/>
      <c r="N5487" s="153"/>
      <c r="O5487" s="153"/>
      <c r="P5487" s="153"/>
      <c r="Q5487" s="153"/>
      <c r="R5487" s="153"/>
      <c r="S5487" s="153"/>
    </row>
    <row r="5488" spans="1:19" ht="93.75">
      <c r="A5488" s="277" t="s">
        <v>25424</v>
      </c>
      <c r="B5488" s="254" t="s">
        <v>153</v>
      </c>
      <c r="C5488" s="103" t="s">
        <v>14506</v>
      </c>
      <c r="D5488" s="103" t="s">
        <v>14507</v>
      </c>
      <c r="E5488" s="148">
        <f ca="1">IFERROR(__xludf.DUMMYFUNCTION(" VLOOKUP(A5580, IMPORTRANGE(""https://docs.google.com/spreadsheets/d/1fj_Bhi2XPL3siwIh4sx4VRLAe31yD50oKdj5UlRYW0c/"", ""Сводка!A:AA""), 5, FALSE)"),224)</f>
        <v>224</v>
      </c>
      <c r="F5488" s="147" t="s">
        <v>266</v>
      </c>
      <c r="G5488" s="147">
        <f ca="1">IFERROR(__xludf.DUMMYFUNCTION(" VLOOKUP(A5580, IMPORTRANGE(""https://docs.google.com/spreadsheets/d/1QNLbnkR_AongFt22vMfNzfpjZ0CjpI8QI-w0wBnYA1w/"", ""Инфа!A:AA""), 6, FALSE)"),2024)</f>
        <v>2024</v>
      </c>
      <c r="H5488" s="150">
        <v>18400</v>
      </c>
      <c r="I5488" s="161" t="s">
        <v>51</v>
      </c>
      <c r="J5488" s="103" t="s">
        <v>14508</v>
      </c>
      <c r="K5488" s="153"/>
      <c r="L5488" s="153"/>
      <c r="M5488" s="153"/>
      <c r="N5488" s="153"/>
      <c r="O5488" s="153"/>
      <c r="P5488" s="153"/>
      <c r="Q5488" s="153"/>
      <c r="R5488" s="153"/>
      <c r="S5488" s="153"/>
    </row>
    <row r="5489" spans="1:19" ht="318.75">
      <c r="A5489" s="277" t="s">
        <v>25424</v>
      </c>
      <c r="B5489" s="253" t="s">
        <v>23</v>
      </c>
      <c r="C5489" s="93" t="s">
        <v>14509</v>
      </c>
      <c r="D5489" s="93" t="s">
        <v>14510</v>
      </c>
      <c r="E5489" s="148">
        <f ca="1">IFERROR(__xludf.DUMMYFUNCTION(" VLOOKUP(A5581, IMPORTRANGE(""https://docs.google.com/spreadsheets/d/1fj_Bhi2XPL3siwIh4sx4VRLAe31yD50oKdj5UlRYW0c/"", ""Сводка!A:AA""), 5, FALSE)"),220)</f>
        <v>220</v>
      </c>
      <c r="F5489" s="148" t="s">
        <v>59</v>
      </c>
      <c r="G5489" s="147">
        <f ca="1">IFERROR(__xludf.DUMMYFUNCTION(" VLOOKUP(A5581, IMPORTRANGE(""https://docs.google.com/spreadsheets/d/1QNLbnkR_AongFt22vMfNzfpjZ0CjpI8QI-w0wBnYA1w/"", ""Инфа!A:AA""), 6, FALSE)"),2024)</f>
        <v>2024</v>
      </c>
      <c r="H5489" s="150">
        <v>18200</v>
      </c>
      <c r="I5489" s="151" t="s">
        <v>14511</v>
      </c>
      <c r="J5489" s="93" t="s">
        <v>14512</v>
      </c>
      <c r="K5489" s="153"/>
      <c r="L5489" s="153"/>
      <c r="M5489" s="153"/>
      <c r="N5489" s="153"/>
      <c r="O5489" s="153"/>
      <c r="P5489" s="153"/>
      <c r="Q5489" s="153"/>
      <c r="R5489" s="153"/>
      <c r="S5489" s="153"/>
    </row>
    <row r="5490" spans="1:19" ht="93.75">
      <c r="A5490" s="277" t="s">
        <v>25424</v>
      </c>
      <c r="B5490" s="253" t="s">
        <v>400</v>
      </c>
      <c r="C5490" s="93" t="s">
        <v>14513</v>
      </c>
      <c r="D5490" s="93" t="s">
        <v>14514</v>
      </c>
      <c r="E5490" s="148">
        <f ca="1">IFERROR(__xludf.DUMMYFUNCTION(" VLOOKUP(A5582, IMPORTRANGE(""https://docs.google.com/spreadsheets/d/1fj_Bhi2XPL3siwIh4sx4VRLAe31yD50oKdj5UlRYW0c/"", ""Сводка!A:AA""), 5, FALSE)"),140)</f>
        <v>140</v>
      </c>
      <c r="F5490" s="148" t="s">
        <v>1060</v>
      </c>
      <c r="G5490" s="147">
        <f ca="1">IFERROR(__xludf.DUMMYFUNCTION(" VLOOKUP(A5582, IMPORTRANGE(""https://docs.google.com/spreadsheets/d/1QNLbnkR_AongFt22vMfNzfpjZ0CjpI8QI-w0wBnYA1w/"", ""Инфа!A:AA""), 6, FALSE)"),2024)</f>
        <v>2024</v>
      </c>
      <c r="H5490" s="150">
        <v>9200</v>
      </c>
      <c r="I5490" s="151" t="s">
        <v>14515</v>
      </c>
      <c r="J5490" s="93" t="s">
        <v>14516</v>
      </c>
      <c r="K5490" s="153"/>
      <c r="L5490" s="153"/>
      <c r="M5490" s="153"/>
      <c r="N5490" s="153"/>
      <c r="O5490" s="153"/>
      <c r="P5490" s="153"/>
      <c r="Q5490" s="153"/>
      <c r="R5490" s="153"/>
      <c r="S5490" s="153"/>
    </row>
    <row r="5491" spans="1:19" ht="56.25">
      <c r="A5491" s="277" t="s">
        <v>25424</v>
      </c>
      <c r="B5491" s="253" t="s">
        <v>153</v>
      </c>
      <c r="C5491" s="93" t="s">
        <v>14517</v>
      </c>
      <c r="D5491" s="93" t="s">
        <v>5317</v>
      </c>
      <c r="E5491" s="148">
        <f ca="1">IFERROR(__xludf.DUMMYFUNCTION(" VLOOKUP(A5583, IMPORTRANGE(""https://docs.google.com/spreadsheets/d/1fj_Bhi2XPL3siwIh4sx4VRLAe31yD50oKdj5UlRYW0c/"", ""Сводка!A:AA""), 5, FALSE)"),132)</f>
        <v>132</v>
      </c>
      <c r="F5491" s="148" t="s">
        <v>50</v>
      </c>
      <c r="G5491" s="147">
        <f ca="1">IFERROR(__xludf.DUMMYFUNCTION(" VLOOKUP(A5583, IMPORTRANGE(""https://docs.google.com/spreadsheets/d/1QNLbnkR_AongFt22vMfNzfpjZ0CjpI8QI-w0wBnYA1w/"", ""Инфа!A:AA""), 6, FALSE)"),2024)</f>
        <v>2024</v>
      </c>
      <c r="H5491" s="150">
        <v>9000</v>
      </c>
      <c r="I5491" s="151" t="s">
        <v>14518</v>
      </c>
      <c r="J5491" s="93" t="s">
        <v>14519</v>
      </c>
      <c r="K5491" s="153"/>
      <c r="L5491" s="153"/>
      <c r="M5491" s="153"/>
      <c r="N5491" s="153"/>
      <c r="O5491" s="153"/>
      <c r="P5491" s="153"/>
      <c r="Q5491" s="153"/>
      <c r="R5491" s="153"/>
      <c r="S5491" s="153"/>
    </row>
    <row r="5492" spans="1:19" ht="131.25">
      <c r="A5492" s="277" t="s">
        <v>25424</v>
      </c>
      <c r="B5492" s="253" t="s">
        <v>153</v>
      </c>
      <c r="C5492" s="93" t="s">
        <v>2447</v>
      </c>
      <c r="D5492" s="93" t="s">
        <v>14520</v>
      </c>
      <c r="E5492" s="148">
        <f ca="1">IFERROR(__xludf.DUMMYFUNCTION(" VLOOKUP(A5584, IMPORTRANGE(""https://docs.google.com/spreadsheets/d/1fj_Bhi2XPL3siwIh4sx4VRLAe31yD50oKdj5UlRYW0c/"", ""Сводка!A:AA""), 5, FALSE)"),272)</f>
        <v>272</v>
      </c>
      <c r="F5492" s="148" t="s">
        <v>59</v>
      </c>
      <c r="G5492" s="147">
        <f ca="1">IFERROR(__xludf.DUMMYFUNCTION(" VLOOKUP(A5584, IMPORTRANGE(""https://docs.google.com/spreadsheets/d/1QNLbnkR_AongFt22vMfNzfpjZ0CjpI8QI-w0wBnYA1w/"", ""Инфа!A:AA""), 6, FALSE)"),2024)</f>
        <v>2024</v>
      </c>
      <c r="H5492" s="150">
        <v>13200</v>
      </c>
      <c r="I5492" s="151" t="s">
        <v>146</v>
      </c>
      <c r="J5492" s="93" t="s">
        <v>14522</v>
      </c>
      <c r="K5492" s="153"/>
      <c r="L5492" s="153"/>
      <c r="M5492" s="153"/>
      <c r="N5492" s="153"/>
      <c r="O5492" s="153"/>
      <c r="P5492" s="153"/>
      <c r="Q5492" s="153"/>
      <c r="R5492" s="153"/>
      <c r="S5492" s="153"/>
    </row>
    <row r="5493" spans="1:19" ht="131.25">
      <c r="A5493" s="277" t="s">
        <v>25424</v>
      </c>
      <c r="B5493" s="253" t="s">
        <v>400</v>
      </c>
      <c r="C5493" s="93" t="s">
        <v>14523</v>
      </c>
      <c r="D5493" s="93" t="s">
        <v>14524</v>
      </c>
      <c r="E5493" s="148">
        <f ca="1">IFERROR(__xludf.DUMMYFUNCTION(" VLOOKUP(A5585, IMPORTRANGE(""https://docs.google.com/spreadsheets/d/1fj_Bhi2XPL3siwIh4sx4VRLAe31yD50oKdj5UlRYW0c/"", ""Сводка!A:AA""), 5, FALSE)"),232)</f>
        <v>232</v>
      </c>
      <c r="F5493" s="148" t="s">
        <v>466</v>
      </c>
      <c r="G5493" s="147">
        <f ca="1">IFERROR(__xludf.DUMMYFUNCTION(" VLOOKUP(A5585, IMPORTRANGE(""https://docs.google.com/spreadsheets/d/1QNLbnkR_AongFt22vMfNzfpjZ0CjpI8QI-w0wBnYA1w/"", ""Инфа!A:AA""), 6, FALSE)"),2024)</f>
        <v>2024</v>
      </c>
      <c r="H5493" s="150">
        <v>12000</v>
      </c>
      <c r="I5493" s="151" t="s">
        <v>42</v>
      </c>
      <c r="J5493" s="93" t="s">
        <v>14525</v>
      </c>
      <c r="K5493" s="153"/>
      <c r="L5493" s="153"/>
      <c r="M5493" s="153"/>
      <c r="N5493" s="153"/>
      <c r="O5493" s="153"/>
      <c r="P5493" s="153"/>
      <c r="Q5493" s="153"/>
      <c r="R5493" s="153"/>
      <c r="S5493" s="153"/>
    </row>
    <row r="5494" spans="1:19" ht="131.25">
      <c r="A5494" s="277" t="s">
        <v>25424</v>
      </c>
      <c r="B5494" s="253" t="s">
        <v>400</v>
      </c>
      <c r="C5494" s="93" t="s">
        <v>14523</v>
      </c>
      <c r="D5494" s="93" t="s">
        <v>14526</v>
      </c>
      <c r="E5494" s="148">
        <f ca="1">IFERROR(__xludf.DUMMYFUNCTION(" VLOOKUP(A5586, IMPORTRANGE(""https://docs.google.com/spreadsheets/d/1fj_Bhi2XPL3siwIh4sx4VRLAe31yD50oKdj5UlRYW0c/"", ""Сводка!A:AA""), 5, FALSE)"),264)</f>
        <v>264</v>
      </c>
      <c r="F5494" s="148" t="s">
        <v>466</v>
      </c>
      <c r="G5494" s="147">
        <f ca="1">IFERROR(__xludf.DUMMYFUNCTION(" VLOOKUP(A5586, IMPORTRANGE(""https://docs.google.com/spreadsheets/d/1QNLbnkR_AongFt22vMfNzfpjZ0CjpI8QI-w0wBnYA1w/"", ""Инфа!A:AA""), 6, FALSE)"),2024)</f>
        <v>2024</v>
      </c>
      <c r="H5494" s="150">
        <v>12900</v>
      </c>
      <c r="I5494" s="151" t="s">
        <v>42</v>
      </c>
      <c r="J5494" s="93" t="s">
        <v>14527</v>
      </c>
      <c r="K5494" s="153"/>
      <c r="L5494" s="153"/>
      <c r="M5494" s="153"/>
      <c r="N5494" s="153"/>
      <c r="O5494" s="153"/>
      <c r="P5494" s="153"/>
      <c r="Q5494" s="153"/>
      <c r="R5494" s="153"/>
      <c r="S5494" s="153"/>
    </row>
    <row r="5495" spans="1:19" ht="243.75">
      <c r="A5495" s="277" t="s">
        <v>25424</v>
      </c>
      <c r="B5495" s="253" t="s">
        <v>23</v>
      </c>
      <c r="C5495" s="93" t="s">
        <v>14528</v>
      </c>
      <c r="D5495" s="93" t="s">
        <v>14529</v>
      </c>
      <c r="E5495" s="148">
        <f ca="1">IFERROR(__xludf.DUMMYFUNCTION(" VLOOKUP(A5587, IMPORTRANGE(""https://docs.google.com/spreadsheets/d/1fj_Bhi2XPL3siwIh4sx4VRLAe31yD50oKdj5UlRYW0c/"", ""Сводка!A:AA""), 5, FALSE)"),256)</f>
        <v>256</v>
      </c>
      <c r="F5495" s="148" t="s">
        <v>59</v>
      </c>
      <c r="G5495" s="147">
        <f ca="1">IFERROR(__xludf.DUMMYFUNCTION(" VLOOKUP(A5587, IMPORTRANGE(""https://docs.google.com/spreadsheets/d/1QNLbnkR_AongFt22vMfNzfpjZ0CjpI8QI-w0wBnYA1w/"", ""Инфа!A:AA""), 6, FALSE)"),2024)</f>
        <v>2024</v>
      </c>
      <c r="H5495" s="150">
        <v>20400</v>
      </c>
      <c r="I5495" s="151" t="s">
        <v>42</v>
      </c>
      <c r="J5495" s="93" t="s">
        <v>14530</v>
      </c>
      <c r="K5495" s="153"/>
      <c r="L5495" s="153"/>
      <c r="M5495" s="153"/>
      <c r="N5495" s="153"/>
      <c r="O5495" s="153"/>
      <c r="P5495" s="153"/>
      <c r="Q5495" s="153"/>
      <c r="R5495" s="153"/>
      <c r="S5495" s="153"/>
    </row>
    <row r="5496" spans="1:19" ht="206.25">
      <c r="A5496" s="277" t="s">
        <v>25424</v>
      </c>
      <c r="B5496" s="253" t="s">
        <v>153</v>
      </c>
      <c r="C5496" s="93" t="s">
        <v>14531</v>
      </c>
      <c r="D5496" s="93" t="s">
        <v>14532</v>
      </c>
      <c r="E5496" s="148">
        <f ca="1">IFERROR(__xludf.DUMMYFUNCTION(" VLOOKUP(A5588, IMPORTRANGE(""https://docs.google.com/spreadsheets/d/1fj_Bhi2XPL3siwIh4sx4VRLAe31yD50oKdj5UlRYW0c/"", ""Сводка!A:AA""), 5, FALSE)"),168)</f>
        <v>168</v>
      </c>
      <c r="F5496" s="148" t="s">
        <v>266</v>
      </c>
      <c r="G5496" s="147">
        <f ca="1">IFERROR(__xludf.DUMMYFUNCTION(" VLOOKUP(A5588, IMPORTRANGE(""https://docs.google.com/spreadsheets/d/1QNLbnkR_AongFt22vMfNzfpjZ0CjpI8QI-w0wBnYA1w/"", ""Инфа!A:AA""), 6, FALSE)"),2024)</f>
        <v>2024</v>
      </c>
      <c r="H5496" s="150">
        <v>10000</v>
      </c>
      <c r="I5496" s="151" t="s">
        <v>1938</v>
      </c>
      <c r="J5496" s="93" t="s">
        <v>14533</v>
      </c>
      <c r="K5496" s="153"/>
      <c r="L5496" s="153"/>
      <c r="M5496" s="153"/>
      <c r="N5496" s="153"/>
      <c r="O5496" s="153"/>
      <c r="P5496" s="153"/>
      <c r="Q5496" s="153"/>
      <c r="R5496" s="153"/>
      <c r="S5496" s="153"/>
    </row>
    <row r="5497" spans="1:19" ht="150">
      <c r="A5497" s="277" t="s">
        <v>25424</v>
      </c>
      <c r="B5497" s="253" t="s">
        <v>153</v>
      </c>
      <c r="C5497" s="93" t="s">
        <v>14534</v>
      </c>
      <c r="D5497" s="93" t="s">
        <v>14535</v>
      </c>
      <c r="E5497" s="148">
        <f ca="1">IFERROR(__xludf.DUMMYFUNCTION(" VLOOKUP(A5589, IMPORTRANGE(""https://docs.google.com/spreadsheets/d/1fj_Bhi2XPL3siwIh4sx4VRLAe31yD50oKdj5UlRYW0c/"", ""Сводка!A:AA""), 5, FALSE)"),204)</f>
        <v>204</v>
      </c>
      <c r="F5497" s="148" t="s">
        <v>165</v>
      </c>
      <c r="G5497" s="147">
        <f ca="1">IFERROR(__xludf.DUMMYFUNCTION(" VLOOKUP(A5589, IMPORTRANGE(""https://docs.google.com/spreadsheets/d/1QNLbnkR_AongFt22vMfNzfpjZ0CjpI8QI-w0wBnYA1w/"", ""Инфа!A:AA""), 6, FALSE)"),2024)</f>
        <v>2024</v>
      </c>
      <c r="H5497" s="150">
        <v>11100</v>
      </c>
      <c r="I5497" s="151" t="s">
        <v>1938</v>
      </c>
      <c r="J5497" s="93" t="s">
        <v>14536</v>
      </c>
      <c r="K5497" s="153"/>
      <c r="L5497" s="153"/>
      <c r="M5497" s="153"/>
      <c r="N5497" s="153"/>
      <c r="O5497" s="153"/>
      <c r="P5497" s="153"/>
      <c r="Q5497" s="153"/>
      <c r="R5497" s="153"/>
      <c r="S5497" s="153"/>
    </row>
    <row r="5498" spans="1:19" ht="131.25">
      <c r="A5498" s="277" t="s">
        <v>25424</v>
      </c>
      <c r="B5498" s="253" t="s">
        <v>400</v>
      </c>
      <c r="C5498" s="93" t="s">
        <v>14537</v>
      </c>
      <c r="D5498" s="93" t="s">
        <v>14538</v>
      </c>
      <c r="E5498" s="148">
        <f ca="1">IFERROR(__xludf.DUMMYFUNCTION(" VLOOKUP(A5590, IMPORTRANGE(""https://docs.google.com/spreadsheets/d/1fj_Bhi2XPL3siwIh4sx4VRLAe31yD50oKdj5UlRYW0c/"", ""Сводка!A:AA""), 5, FALSE)"),96)</f>
        <v>96</v>
      </c>
      <c r="F5498" s="148" t="s">
        <v>415</v>
      </c>
      <c r="G5498" s="147">
        <f ca="1">IFERROR(__xludf.DUMMYFUNCTION(" VLOOKUP(A5590, IMPORTRANGE(""https://docs.google.com/spreadsheets/d/1QNLbnkR_AongFt22vMfNzfpjZ0CjpI8QI-w0wBnYA1w/"", ""Инфа!A:AA""), 6, FALSE)"),2024)</f>
        <v>2024</v>
      </c>
      <c r="H5498" s="150">
        <v>7900</v>
      </c>
      <c r="I5498" s="151" t="s">
        <v>133</v>
      </c>
      <c r="J5498" s="93" t="s">
        <v>14539</v>
      </c>
      <c r="K5498" s="153"/>
      <c r="L5498" s="153"/>
      <c r="M5498" s="153"/>
      <c r="N5498" s="153"/>
      <c r="O5498" s="153"/>
      <c r="P5498" s="153"/>
      <c r="Q5498" s="153"/>
      <c r="R5498" s="153"/>
      <c r="S5498" s="153"/>
    </row>
    <row r="5499" spans="1:19" ht="243.75">
      <c r="A5499" s="277" t="s">
        <v>25424</v>
      </c>
      <c r="B5499" s="253" t="s">
        <v>23</v>
      </c>
      <c r="C5499" s="93" t="s">
        <v>14540</v>
      </c>
      <c r="D5499" s="93" t="s">
        <v>14541</v>
      </c>
      <c r="E5499" s="148">
        <f ca="1">IFERROR(__xludf.DUMMYFUNCTION(" VLOOKUP(A5591, IMPORTRANGE(""https://docs.google.com/spreadsheets/d/1fj_Bhi2XPL3siwIh4sx4VRLAe31yD50oKdj5UlRYW0c/"", ""Сводка!A:AA""), 5, FALSE)"),204)</f>
        <v>204</v>
      </c>
      <c r="F5499" s="148" t="s">
        <v>456</v>
      </c>
      <c r="G5499" s="147">
        <f ca="1">IFERROR(__xludf.DUMMYFUNCTION(" VLOOKUP(A5591, IMPORTRANGE(""https://docs.google.com/spreadsheets/d/1QNLbnkR_AongFt22vMfNzfpjZ0CjpI8QI-w0wBnYA1w/"", ""Инфа!A:AA""), 6, FALSE)"),2024)</f>
        <v>2024</v>
      </c>
      <c r="H5499" s="150">
        <v>11100</v>
      </c>
      <c r="I5499" s="151" t="s">
        <v>133</v>
      </c>
      <c r="J5499" s="93" t="s">
        <v>14542</v>
      </c>
      <c r="K5499" s="153"/>
      <c r="L5499" s="153"/>
      <c r="M5499" s="153"/>
      <c r="N5499" s="153"/>
      <c r="O5499" s="153"/>
      <c r="P5499" s="153"/>
      <c r="Q5499" s="153"/>
      <c r="R5499" s="153"/>
      <c r="S5499" s="153"/>
    </row>
    <row r="5500" spans="1:19" ht="150">
      <c r="A5500" s="277" t="s">
        <v>25424</v>
      </c>
      <c r="B5500" s="253" t="s">
        <v>400</v>
      </c>
      <c r="C5500" s="93" t="s">
        <v>14543</v>
      </c>
      <c r="D5500" s="93" t="s">
        <v>5852</v>
      </c>
      <c r="E5500" s="148">
        <f ca="1">IFERROR(__xludf.DUMMYFUNCTION(" VLOOKUP(A5592, IMPORTRANGE(""https://docs.google.com/spreadsheets/d/1fj_Bhi2XPL3siwIh4sx4VRLAe31yD50oKdj5UlRYW0c/"", ""Сводка!A:AA""), 5, FALSE)"),116)</f>
        <v>116</v>
      </c>
      <c r="F5500" s="148" t="s">
        <v>415</v>
      </c>
      <c r="G5500" s="147">
        <f ca="1">IFERROR(__xludf.DUMMYFUNCTION(" VLOOKUP(A5592, IMPORTRANGE(""https://docs.google.com/spreadsheets/d/1QNLbnkR_AongFt22vMfNzfpjZ0CjpI8QI-w0wBnYA1w/"", ""Инфа!A:AA""), 6, FALSE)"),2024)</f>
        <v>2024</v>
      </c>
      <c r="H5500" s="150">
        <v>12000</v>
      </c>
      <c r="I5500" s="151" t="s">
        <v>133</v>
      </c>
      <c r="J5500" s="93" t="s">
        <v>14544</v>
      </c>
      <c r="K5500" s="153"/>
      <c r="L5500" s="153"/>
      <c r="M5500" s="153"/>
      <c r="N5500" s="153"/>
      <c r="O5500" s="153"/>
      <c r="P5500" s="153"/>
      <c r="Q5500" s="153"/>
      <c r="R5500" s="153"/>
      <c r="S5500" s="153"/>
    </row>
    <row r="5501" spans="1:19" ht="206.25">
      <c r="A5501" s="277" t="s">
        <v>25424</v>
      </c>
      <c r="B5501" s="253" t="s">
        <v>400</v>
      </c>
      <c r="C5501" s="93" t="s">
        <v>14465</v>
      </c>
      <c r="D5501" s="93" t="s">
        <v>14545</v>
      </c>
      <c r="E5501" s="148">
        <f ca="1">IFERROR(__xludf.DUMMYFUNCTION(" VLOOKUP(A5593, IMPORTRANGE(""https://docs.google.com/spreadsheets/d/1fj_Bhi2XPL3siwIh4sx4VRLAe31yD50oKdj5UlRYW0c/"", ""Сводка!A:AA""), 5, FALSE)"),152)</f>
        <v>152</v>
      </c>
      <c r="F5501" s="148" t="s">
        <v>403</v>
      </c>
      <c r="G5501" s="147">
        <f ca="1">IFERROR(__xludf.DUMMYFUNCTION(" VLOOKUP(A5593, IMPORTRANGE(""https://docs.google.com/spreadsheets/d/1QNLbnkR_AongFt22vMfNzfpjZ0CjpI8QI-w0wBnYA1w/"", ""Инфа!A:AA""), 6, FALSE)"),2024)</f>
        <v>2024</v>
      </c>
      <c r="H5501" s="150">
        <v>14100</v>
      </c>
      <c r="I5501" s="151" t="s">
        <v>10304</v>
      </c>
      <c r="J5501" s="93" t="s">
        <v>14546</v>
      </c>
      <c r="K5501" s="153"/>
      <c r="L5501" s="153"/>
      <c r="M5501" s="153"/>
      <c r="N5501" s="153"/>
      <c r="O5501" s="153"/>
      <c r="P5501" s="153"/>
      <c r="Q5501" s="153"/>
      <c r="R5501" s="153"/>
      <c r="S5501" s="153"/>
    </row>
    <row r="5502" spans="1:19" ht="206.25">
      <c r="A5502" s="277" t="s">
        <v>25424</v>
      </c>
      <c r="B5502" s="253" t="s">
        <v>23</v>
      </c>
      <c r="C5502" s="93" t="s">
        <v>14547</v>
      </c>
      <c r="D5502" s="93" t="s">
        <v>14548</v>
      </c>
      <c r="E5502" s="148">
        <f ca="1">IFERROR(__xludf.DUMMYFUNCTION(" VLOOKUP(A5594, IMPORTRANGE(""https://docs.google.com/spreadsheets/d/1fj_Bhi2XPL3siwIh4sx4VRLAe31yD50oKdj5UlRYW0c/"", ""Сводка!A:AA""), 5, FALSE)"),144)</f>
        <v>144</v>
      </c>
      <c r="F5502" s="148" t="s">
        <v>66</v>
      </c>
      <c r="G5502" s="147">
        <f ca="1">IFERROR(__xludf.DUMMYFUNCTION(" VLOOKUP(A5594, IMPORTRANGE(""https://docs.google.com/spreadsheets/d/1QNLbnkR_AongFt22vMfNzfpjZ0CjpI8QI-w0wBnYA1w/"", ""Инфа!A:AA""), 6, FALSE)"),2024)</f>
        <v>2024</v>
      </c>
      <c r="H5502" s="150">
        <v>13600</v>
      </c>
      <c r="I5502" s="151" t="s">
        <v>14549</v>
      </c>
      <c r="J5502" s="93" t="s">
        <v>14550</v>
      </c>
      <c r="K5502" s="153"/>
      <c r="L5502" s="153"/>
      <c r="M5502" s="153"/>
      <c r="N5502" s="153"/>
      <c r="O5502" s="153"/>
      <c r="P5502" s="153"/>
      <c r="Q5502" s="153"/>
      <c r="R5502" s="153"/>
      <c r="S5502" s="153"/>
    </row>
    <row r="5503" spans="1:19" ht="112.5">
      <c r="A5503" s="277" t="s">
        <v>25424</v>
      </c>
      <c r="B5503" s="253" t="s">
        <v>23</v>
      </c>
      <c r="C5503" s="93" t="s">
        <v>14551</v>
      </c>
      <c r="D5503" s="93" t="s">
        <v>14552</v>
      </c>
      <c r="E5503" s="148">
        <f ca="1">IFERROR(__xludf.DUMMYFUNCTION(" VLOOKUP(A5595, IMPORTRANGE(""https://docs.google.com/spreadsheets/d/1fj_Bhi2XPL3siwIh4sx4VRLAe31yD50oKdj5UlRYW0c/"", ""Сводка!A:AA""), 5, FALSE)"),180)</f>
        <v>180</v>
      </c>
      <c r="F5503" s="148" t="s">
        <v>66</v>
      </c>
      <c r="G5503" s="147">
        <f ca="1">IFERROR(__xludf.DUMMYFUNCTION(" VLOOKUP(A5595, IMPORTRANGE(""https://docs.google.com/spreadsheets/d/1QNLbnkR_AongFt22vMfNzfpjZ0CjpI8QI-w0wBnYA1w/"", ""Инфа!A:AA""), 6, FALSE)"),2024)</f>
        <v>2024</v>
      </c>
      <c r="H5503" s="150">
        <v>10400</v>
      </c>
      <c r="I5503" s="161" t="s">
        <v>14553</v>
      </c>
      <c r="J5503" s="93" t="s">
        <v>14554</v>
      </c>
      <c r="K5503" s="153"/>
      <c r="L5503" s="153"/>
      <c r="M5503" s="153"/>
      <c r="N5503" s="153"/>
      <c r="O5503" s="153"/>
      <c r="P5503" s="153"/>
      <c r="Q5503" s="153"/>
      <c r="R5503" s="153"/>
      <c r="S5503" s="153"/>
    </row>
    <row r="5504" spans="1:19" ht="150">
      <c r="A5504" s="277" t="s">
        <v>25424</v>
      </c>
      <c r="B5504" s="253" t="s">
        <v>400</v>
      </c>
      <c r="C5504" s="93" t="s">
        <v>9706</v>
      </c>
      <c r="D5504" s="93" t="s">
        <v>14555</v>
      </c>
      <c r="E5504" s="148">
        <f ca="1">IFERROR(__xludf.DUMMYFUNCTION(" VLOOKUP(A5596, IMPORTRANGE(""https://docs.google.com/spreadsheets/d/1fj_Bhi2XPL3siwIh4sx4VRLAe31yD50oKdj5UlRYW0c/"", ""Сводка!A:AA""), 5, FALSE)"),200)</f>
        <v>200</v>
      </c>
      <c r="F5504" s="147" t="s">
        <v>403</v>
      </c>
      <c r="G5504" s="147">
        <f ca="1">IFERROR(__xludf.DUMMYFUNCTION(" VLOOKUP(A5596, IMPORTRANGE(""https://docs.google.com/spreadsheets/d/1QNLbnkR_AongFt22vMfNzfpjZ0CjpI8QI-w0wBnYA1w/"", ""Инфа!A:AA""), 6, FALSE)"),2024)</f>
        <v>2024</v>
      </c>
      <c r="H5504" s="150">
        <v>11000</v>
      </c>
      <c r="I5504" s="160" t="s">
        <v>1228</v>
      </c>
      <c r="J5504" s="93" t="s">
        <v>14556</v>
      </c>
      <c r="K5504" s="153"/>
      <c r="L5504" s="153"/>
      <c r="M5504" s="153"/>
      <c r="N5504" s="153"/>
      <c r="O5504" s="153"/>
      <c r="P5504" s="153"/>
      <c r="Q5504" s="153"/>
      <c r="R5504" s="153"/>
      <c r="S5504" s="153"/>
    </row>
    <row r="5505" spans="1:19" ht="131.25">
      <c r="A5505" s="277" t="s">
        <v>25424</v>
      </c>
      <c r="B5505" s="253" t="s">
        <v>153</v>
      </c>
      <c r="C5505" s="93" t="s">
        <v>12733</v>
      </c>
      <c r="D5505" s="93" t="s">
        <v>14557</v>
      </c>
      <c r="E5505" s="148">
        <f ca="1">IFERROR(__xludf.DUMMYFUNCTION(" VLOOKUP(A5597, IMPORTRANGE(""https://docs.google.com/spreadsheets/d/1fj_Bhi2XPL3siwIh4sx4VRLAe31yD50oKdj5UlRYW0c/"", ""Сводка!A:AA""), 5, FALSE)"),108)</f>
        <v>108</v>
      </c>
      <c r="F5505" s="148" t="s">
        <v>7715</v>
      </c>
      <c r="G5505" s="147">
        <f ca="1">IFERROR(__xludf.DUMMYFUNCTION(" VLOOKUP(A5597, IMPORTRANGE(""https://docs.google.com/spreadsheets/d/1QNLbnkR_AongFt22vMfNzfpjZ0CjpI8QI-w0wBnYA1w/"", ""Инфа!A:AA""), 6, FALSE)"),2024)</f>
        <v>2024</v>
      </c>
      <c r="H5505" s="150">
        <v>11500</v>
      </c>
      <c r="I5505" s="160" t="s">
        <v>340</v>
      </c>
      <c r="J5505" s="93" t="s">
        <v>14558</v>
      </c>
      <c r="K5505" s="153"/>
      <c r="L5505" s="153"/>
      <c r="M5505" s="153"/>
      <c r="N5505" s="153"/>
      <c r="O5505" s="153"/>
      <c r="P5505" s="153"/>
      <c r="Q5505" s="153"/>
      <c r="R5505" s="153"/>
      <c r="S5505" s="153"/>
    </row>
    <row r="5506" spans="1:19" ht="168.75">
      <c r="A5506" s="277" t="s">
        <v>25424</v>
      </c>
      <c r="B5506" s="253" t="s">
        <v>153</v>
      </c>
      <c r="C5506" s="93" t="s">
        <v>14559</v>
      </c>
      <c r="D5506" s="93" t="s">
        <v>14560</v>
      </c>
      <c r="E5506" s="148">
        <f ca="1">IFERROR(__xludf.DUMMYFUNCTION(" VLOOKUP(A5598, IMPORTRANGE(""https://docs.google.com/spreadsheets/d/1fj_Bhi2XPL3siwIh4sx4VRLAe31yD50oKdj5UlRYW0c/"", ""Сводка!A:AA""), 5, FALSE)"),232)</f>
        <v>232</v>
      </c>
      <c r="F5506" s="148" t="s">
        <v>26</v>
      </c>
      <c r="G5506" s="147">
        <f ca="1">IFERROR(__xludf.DUMMYFUNCTION(" VLOOKUP(A5598, IMPORTRANGE(""https://docs.google.com/spreadsheets/d/1QNLbnkR_AongFt22vMfNzfpjZ0CjpI8QI-w0wBnYA1w/"", ""Инфа!A:AA""), 6, FALSE)"),2024)</f>
        <v>2024</v>
      </c>
      <c r="H5506" s="150">
        <v>12000</v>
      </c>
      <c r="I5506" s="156" t="s">
        <v>234</v>
      </c>
      <c r="J5506" s="93" t="s">
        <v>14561</v>
      </c>
      <c r="K5506" s="153"/>
      <c r="L5506" s="153"/>
      <c r="M5506" s="153"/>
      <c r="N5506" s="153"/>
      <c r="O5506" s="153"/>
      <c r="P5506" s="153"/>
      <c r="Q5506" s="153"/>
      <c r="R5506" s="153"/>
      <c r="S5506" s="153"/>
    </row>
    <row r="5507" spans="1:19" ht="131.25">
      <c r="A5507" s="277" t="s">
        <v>25424</v>
      </c>
      <c r="B5507" s="253" t="s">
        <v>153</v>
      </c>
      <c r="C5507" s="93" t="s">
        <v>14562</v>
      </c>
      <c r="D5507" s="93" t="s">
        <v>14563</v>
      </c>
      <c r="E5507" s="148">
        <f ca="1">IFERROR(__xludf.DUMMYFUNCTION(" VLOOKUP(A5599, IMPORTRANGE(""https://docs.google.com/spreadsheets/d/1fj_Bhi2XPL3siwIh4sx4VRLAe31yD50oKdj5UlRYW0c/"", ""Сводка!A:AA""), 5, FALSE)"),284)</f>
        <v>284</v>
      </c>
      <c r="F5507" s="148" t="s">
        <v>1583</v>
      </c>
      <c r="G5507" s="147">
        <f ca="1">IFERROR(__xludf.DUMMYFUNCTION(" VLOOKUP(A5599, IMPORTRANGE(""https://docs.google.com/spreadsheets/d/1QNLbnkR_AongFt22vMfNzfpjZ0CjpI8QI-w0wBnYA1w/"", ""Инфа!A:AA""), 6, FALSE)"),2024)</f>
        <v>2024</v>
      </c>
      <c r="H5507" s="150">
        <v>13500</v>
      </c>
      <c r="I5507" s="156" t="s">
        <v>234</v>
      </c>
      <c r="J5507" s="93" t="s">
        <v>14564</v>
      </c>
      <c r="K5507" s="153"/>
      <c r="L5507" s="153"/>
      <c r="M5507" s="153"/>
      <c r="N5507" s="153"/>
      <c r="O5507" s="153"/>
      <c r="P5507" s="153"/>
      <c r="Q5507" s="153"/>
      <c r="R5507" s="153"/>
      <c r="S5507" s="153"/>
    </row>
    <row r="5508" spans="1:19" ht="93.75">
      <c r="A5508" s="277" t="s">
        <v>25424</v>
      </c>
      <c r="B5508" s="253" t="s">
        <v>153</v>
      </c>
      <c r="C5508" s="93" t="s">
        <v>14565</v>
      </c>
      <c r="D5508" s="93" t="s">
        <v>14566</v>
      </c>
      <c r="E5508" s="148">
        <f ca="1">IFERROR(__xludf.DUMMYFUNCTION(" VLOOKUP(A5600, IMPORTRANGE(""https://docs.google.com/spreadsheets/d/1fj_Bhi2XPL3siwIh4sx4VRLAe31yD50oKdj5UlRYW0c/"", ""Сводка!A:AA""), 5, FALSE)"),192)</f>
        <v>192</v>
      </c>
      <c r="F5508" s="148" t="s">
        <v>165</v>
      </c>
      <c r="G5508" s="147">
        <f ca="1">IFERROR(__xludf.DUMMYFUNCTION(" VLOOKUP(A5600, IMPORTRANGE(""https://docs.google.com/spreadsheets/d/1QNLbnkR_AongFt22vMfNzfpjZ0CjpI8QI-w0wBnYA1w/"", ""Инфа!A:AA""), 6, FALSE)"),2024)</f>
        <v>2024</v>
      </c>
      <c r="H5508" s="150">
        <v>10800</v>
      </c>
      <c r="I5508" s="160" t="s">
        <v>340</v>
      </c>
      <c r="J5508" s="93" t="s">
        <v>14567</v>
      </c>
      <c r="K5508" s="153"/>
      <c r="L5508" s="153"/>
      <c r="M5508" s="153"/>
      <c r="N5508" s="153"/>
      <c r="O5508" s="153"/>
      <c r="P5508" s="153"/>
      <c r="Q5508" s="153"/>
      <c r="R5508" s="153"/>
      <c r="S5508" s="153"/>
    </row>
    <row r="5509" spans="1:19" ht="150">
      <c r="A5509" s="277" t="s">
        <v>25424</v>
      </c>
      <c r="B5509" s="253" t="s">
        <v>153</v>
      </c>
      <c r="C5509" s="93" t="s">
        <v>14568</v>
      </c>
      <c r="D5509" s="93" t="s">
        <v>14569</v>
      </c>
      <c r="E5509" s="148">
        <f ca="1">IFERROR(__xludf.DUMMYFUNCTION(" VLOOKUP(A5601, IMPORTRANGE(""https://docs.google.com/spreadsheets/d/1fj_Bhi2XPL3siwIh4sx4VRLAe31yD50oKdj5UlRYW0c/"", ""Сводка!A:AA""), 5, FALSE)"),220)</f>
        <v>220</v>
      </c>
      <c r="F5509" s="148" t="s">
        <v>165</v>
      </c>
      <c r="G5509" s="147">
        <f ca="1">IFERROR(__xludf.DUMMYFUNCTION(" VLOOKUP(A5601, IMPORTRANGE(""https://docs.google.com/spreadsheets/d/1QNLbnkR_AongFt22vMfNzfpjZ0CjpI8QI-w0wBnYA1w/"", ""Инфа!A:AA""), 6, FALSE)"),2024)</f>
        <v>2024</v>
      </c>
      <c r="H5509" s="150">
        <v>23700</v>
      </c>
      <c r="I5509" s="151" t="s">
        <v>958</v>
      </c>
      <c r="J5509" s="93" t="s">
        <v>14570</v>
      </c>
      <c r="K5509" s="153"/>
      <c r="L5509" s="153"/>
      <c r="M5509" s="153"/>
      <c r="N5509" s="153"/>
      <c r="O5509" s="153"/>
      <c r="P5509" s="153"/>
      <c r="Q5509" s="153"/>
      <c r="R5509" s="153"/>
      <c r="S5509" s="153"/>
    </row>
    <row r="5510" spans="1:19" ht="150">
      <c r="A5510" s="277" t="s">
        <v>25424</v>
      </c>
      <c r="B5510" s="253" t="s">
        <v>153</v>
      </c>
      <c r="C5510" s="93" t="s">
        <v>14568</v>
      </c>
      <c r="D5510" s="93" t="s">
        <v>14571</v>
      </c>
      <c r="E5510" s="148">
        <f ca="1">IFERROR(__xludf.DUMMYFUNCTION(" VLOOKUP(A5602, IMPORTRANGE(""https://docs.google.com/spreadsheets/d/1fj_Bhi2XPL3siwIh4sx4VRLAe31yD50oKdj5UlRYW0c/"", ""Сводка!A:AA""), 5, FALSE)"),204)</f>
        <v>204</v>
      </c>
      <c r="F5510" s="148" t="s">
        <v>165</v>
      </c>
      <c r="G5510" s="147">
        <f ca="1">IFERROR(__xludf.DUMMYFUNCTION(" VLOOKUP(A5602, IMPORTRANGE(""https://docs.google.com/spreadsheets/d/1QNLbnkR_AongFt22vMfNzfpjZ0CjpI8QI-w0wBnYA1w/"", ""Инфа!A:AA""), 6, FALSE)"),2024)</f>
        <v>2024</v>
      </c>
      <c r="H5510" s="150">
        <v>22400</v>
      </c>
      <c r="I5510" s="151" t="s">
        <v>958</v>
      </c>
      <c r="J5510" s="93" t="s">
        <v>14570</v>
      </c>
      <c r="K5510" s="153"/>
      <c r="L5510" s="153"/>
      <c r="M5510" s="153"/>
      <c r="N5510" s="153"/>
      <c r="O5510" s="153"/>
      <c r="P5510" s="153"/>
      <c r="Q5510" s="153"/>
      <c r="R5510" s="153"/>
      <c r="S5510" s="153"/>
    </row>
    <row r="5511" spans="1:19" ht="150">
      <c r="A5511" s="277" t="s">
        <v>25424</v>
      </c>
      <c r="B5511" s="253" t="s">
        <v>153</v>
      </c>
      <c r="C5511" s="93" t="s">
        <v>14568</v>
      </c>
      <c r="D5511" s="93" t="s">
        <v>14572</v>
      </c>
      <c r="E5511" s="148">
        <f ca="1">IFERROR(__xludf.DUMMYFUNCTION(" VLOOKUP(A5603, IMPORTRANGE(""https://docs.google.com/spreadsheets/d/1fj_Bhi2XPL3siwIh4sx4VRLAe31yD50oKdj5UlRYW0c/"", ""Сводка!A:AA""), 5, FALSE)"),200)</f>
        <v>200</v>
      </c>
      <c r="F5511" s="148" t="s">
        <v>165</v>
      </c>
      <c r="G5511" s="147">
        <f ca="1">IFERROR(__xludf.DUMMYFUNCTION(" VLOOKUP(A5603, IMPORTRANGE(""https://docs.google.com/spreadsheets/d/1QNLbnkR_AongFt22vMfNzfpjZ0CjpI8QI-w0wBnYA1w/"", ""Инфа!A:AA""), 6, FALSE)"),2024)</f>
        <v>2024</v>
      </c>
      <c r="H5511" s="150">
        <v>22100</v>
      </c>
      <c r="I5511" s="151" t="s">
        <v>958</v>
      </c>
      <c r="J5511" s="93" t="s">
        <v>14570</v>
      </c>
      <c r="K5511" s="153"/>
      <c r="L5511" s="153"/>
      <c r="M5511" s="153"/>
      <c r="N5511" s="153"/>
      <c r="O5511" s="153"/>
      <c r="P5511" s="153"/>
      <c r="Q5511" s="153"/>
      <c r="R5511" s="153"/>
      <c r="S5511" s="153"/>
    </row>
    <row r="5512" spans="1:19" ht="26.25" customHeight="1">
      <c r="A5512" s="277" t="s">
        <v>25424</v>
      </c>
      <c r="B5512" s="253" t="s">
        <v>23</v>
      </c>
      <c r="C5512" s="93" t="s">
        <v>14573</v>
      </c>
      <c r="D5512" s="93" t="s">
        <v>14574</v>
      </c>
      <c r="E5512" s="148">
        <f ca="1">IFERROR(__xludf.DUMMYFUNCTION(" VLOOKUP(A5604, IMPORTRANGE(""https://docs.google.com/spreadsheets/d/1fj_Bhi2XPL3siwIh4sx4VRLAe31yD50oKdj5UlRYW0c/"", ""Сводка!A:AA""), 5, FALSE)"),164)</f>
        <v>164</v>
      </c>
      <c r="F5512" s="148" t="s">
        <v>165</v>
      </c>
      <c r="G5512" s="147">
        <f ca="1">IFERROR(__xludf.DUMMYFUNCTION(" VLOOKUP(A5604, IMPORTRANGE(""https://docs.google.com/spreadsheets/d/1QNLbnkR_AongFt22vMfNzfpjZ0CjpI8QI-w0wBnYA1w/"", ""Инфа!A:AA""), 6, FALSE)"),2024)</f>
        <v>2024</v>
      </c>
      <c r="H5512" s="150">
        <v>9900</v>
      </c>
      <c r="I5512" s="151" t="s">
        <v>14575</v>
      </c>
      <c r="J5512" s="93" t="s">
        <v>14576</v>
      </c>
      <c r="K5512" s="153"/>
      <c r="L5512" s="153"/>
      <c r="M5512" s="153"/>
      <c r="N5512" s="153"/>
      <c r="O5512" s="153"/>
      <c r="P5512" s="153"/>
      <c r="Q5512" s="153"/>
      <c r="R5512" s="153"/>
      <c r="S5512" s="153"/>
    </row>
    <row r="5513" spans="1:19" ht="93.75">
      <c r="A5513" s="277" t="s">
        <v>25424</v>
      </c>
      <c r="B5513" s="253" t="s">
        <v>153</v>
      </c>
      <c r="C5513" s="93" t="s">
        <v>14577</v>
      </c>
      <c r="D5513" s="93" t="s">
        <v>2653</v>
      </c>
      <c r="E5513" s="148">
        <v>84</v>
      </c>
      <c r="F5513" s="148" t="s">
        <v>50</v>
      </c>
      <c r="G5513" s="147">
        <f ca="1">IFERROR(__xludf.DUMMYFUNCTION(" VLOOKUP(A5605, IMPORTRANGE(""https://docs.google.com/spreadsheets/d/1QNLbnkR_AongFt22vMfNzfpjZ0CjpI8QI-w0wBnYA1w/"", ""Инфа!A:AA""), 6, FALSE)"),2024)</f>
        <v>2024</v>
      </c>
      <c r="H5513" s="150">
        <v>7500</v>
      </c>
      <c r="I5513" s="151" t="s">
        <v>8496</v>
      </c>
      <c r="J5513" s="93" t="s">
        <v>14578</v>
      </c>
      <c r="K5513" s="153"/>
      <c r="L5513" s="153"/>
      <c r="M5513" s="153"/>
      <c r="N5513" s="153"/>
      <c r="O5513" s="153"/>
      <c r="P5513" s="153"/>
      <c r="Q5513" s="153"/>
      <c r="R5513" s="153"/>
      <c r="S5513" s="153"/>
    </row>
    <row r="5514" spans="1:19" ht="131.25">
      <c r="A5514" s="277" t="s">
        <v>25424</v>
      </c>
      <c r="B5514" s="253" t="s">
        <v>153</v>
      </c>
      <c r="C5514" s="93" t="s">
        <v>14579</v>
      </c>
      <c r="D5514" s="93" t="s">
        <v>14580</v>
      </c>
      <c r="E5514" s="148">
        <f ca="1">IFERROR(__xludf.DUMMYFUNCTION(" VLOOKUP(A5606, IMPORTRANGE(""https://docs.google.com/spreadsheets/d/1fj_Bhi2XPL3siwIh4sx4VRLAe31yD50oKdj5UlRYW0c/"", ""Сводка!A:AA""), 5, FALSE)"),148)</f>
        <v>148</v>
      </c>
      <c r="F5514" s="148" t="s">
        <v>2691</v>
      </c>
      <c r="G5514" s="147">
        <f ca="1">IFERROR(__xludf.DUMMYFUNCTION(" VLOOKUP(A5606, IMPORTRANGE(""https://docs.google.com/spreadsheets/d/1QNLbnkR_AongFt22vMfNzfpjZ0CjpI8QI-w0wBnYA1w/"", ""Инфа!A:AA""), 6, FALSE)"),2024)</f>
        <v>2024</v>
      </c>
      <c r="H5514" s="150">
        <v>9400</v>
      </c>
      <c r="I5514" s="151" t="s">
        <v>14581</v>
      </c>
      <c r="J5514" s="93" t="s">
        <v>14582</v>
      </c>
      <c r="K5514" s="153"/>
      <c r="L5514" s="153"/>
      <c r="M5514" s="153"/>
      <c r="N5514" s="153"/>
      <c r="O5514" s="153"/>
      <c r="P5514" s="153"/>
      <c r="Q5514" s="153"/>
      <c r="R5514" s="153"/>
      <c r="S5514" s="153"/>
    </row>
    <row r="5515" spans="1:19" ht="131.25">
      <c r="A5515" s="277" t="s">
        <v>25424</v>
      </c>
      <c r="B5515" s="253" t="s">
        <v>153</v>
      </c>
      <c r="C5515" s="93" t="s">
        <v>14583</v>
      </c>
      <c r="D5515" s="93" t="s">
        <v>14584</v>
      </c>
      <c r="E5515" s="148">
        <f ca="1">IFERROR(__xludf.DUMMYFUNCTION(" VLOOKUP(A5607, IMPORTRANGE(""https://docs.google.com/spreadsheets/d/1fj_Bhi2XPL3siwIh4sx4VRLAe31yD50oKdj5UlRYW0c/"", ""Сводка!A:AA""), 5, FALSE)"),196)</f>
        <v>196</v>
      </c>
      <c r="F5515" s="148" t="s">
        <v>50</v>
      </c>
      <c r="G5515" s="147">
        <f ca="1">IFERROR(__xludf.DUMMYFUNCTION(" VLOOKUP(A5607, IMPORTRANGE(""https://docs.google.com/spreadsheets/d/1QNLbnkR_AongFt22vMfNzfpjZ0CjpI8QI-w0wBnYA1w/"", ""Инфа!A:AA""), 6, FALSE)"),2024)</f>
        <v>2024</v>
      </c>
      <c r="H5515" s="150">
        <v>10900</v>
      </c>
      <c r="I5515" s="151" t="s">
        <v>14585</v>
      </c>
      <c r="J5515" s="93" t="s">
        <v>14586</v>
      </c>
      <c r="K5515" s="153"/>
      <c r="L5515" s="153"/>
      <c r="M5515" s="153"/>
      <c r="N5515" s="153"/>
      <c r="O5515" s="153"/>
      <c r="P5515" s="153"/>
      <c r="Q5515" s="153"/>
      <c r="R5515" s="153"/>
      <c r="S5515" s="153"/>
    </row>
    <row r="5516" spans="1:19" ht="206.25">
      <c r="A5516" s="277" t="s">
        <v>25424</v>
      </c>
      <c r="B5516" s="253" t="s">
        <v>400</v>
      </c>
      <c r="C5516" s="93" t="s">
        <v>14587</v>
      </c>
      <c r="D5516" s="93" t="s">
        <v>4565</v>
      </c>
      <c r="E5516" s="148">
        <f ca="1">IFERROR(__xludf.DUMMYFUNCTION(" VLOOKUP(A5608, IMPORTRANGE(""https://docs.google.com/spreadsheets/d/1fj_Bhi2XPL3siwIh4sx4VRLAe31yD50oKdj5UlRYW0c/"", ""Сводка!A:AA""), 5, FALSE)"),112)</f>
        <v>112</v>
      </c>
      <c r="F5516" s="148" t="s">
        <v>415</v>
      </c>
      <c r="G5516" s="147">
        <f ca="1">IFERROR(__xludf.DUMMYFUNCTION(" VLOOKUP(A5608, IMPORTRANGE(""https://docs.google.com/spreadsheets/d/1QNLbnkR_AongFt22vMfNzfpjZ0CjpI8QI-w0wBnYA1w/"", ""Инфа!A:AA""), 6, FALSE)"),2024)</f>
        <v>2024</v>
      </c>
      <c r="H5516" s="150">
        <v>11700</v>
      </c>
      <c r="I5516" s="151" t="s">
        <v>404</v>
      </c>
      <c r="J5516" s="93" t="s">
        <v>14588</v>
      </c>
      <c r="K5516" s="153"/>
      <c r="L5516" s="153"/>
      <c r="M5516" s="153"/>
      <c r="N5516" s="153"/>
      <c r="O5516" s="153"/>
      <c r="P5516" s="153"/>
      <c r="Q5516" s="153"/>
      <c r="R5516" s="153"/>
      <c r="S5516" s="153"/>
    </row>
    <row r="5517" spans="1:19" ht="187.5">
      <c r="A5517" s="277" t="s">
        <v>25424</v>
      </c>
      <c r="B5517" s="253" t="s">
        <v>400</v>
      </c>
      <c r="C5517" s="93" t="s">
        <v>14589</v>
      </c>
      <c r="D5517" s="93" t="s">
        <v>14590</v>
      </c>
      <c r="E5517" s="148">
        <f ca="1">IFERROR(__xludf.DUMMYFUNCTION(" VLOOKUP(A5609, IMPORTRANGE(""https://docs.google.com/spreadsheets/d/1fj_Bhi2XPL3siwIh4sx4VRLAe31yD50oKdj5UlRYW0c/"", ""Сводка!A:AA""), 5, FALSE)"),244)</f>
        <v>244</v>
      </c>
      <c r="F5517" s="148" t="s">
        <v>415</v>
      </c>
      <c r="G5517" s="147">
        <f ca="1">IFERROR(__xludf.DUMMYFUNCTION(" VLOOKUP(A5609, IMPORTRANGE(""https://docs.google.com/spreadsheets/d/1QNLbnkR_AongFt22vMfNzfpjZ0CjpI8QI-w0wBnYA1w/"", ""Инфа!A:AA""), 6, FALSE)"),2024)</f>
        <v>2024</v>
      </c>
      <c r="H5517" s="150">
        <v>12300</v>
      </c>
      <c r="I5517" s="151" t="s">
        <v>14591</v>
      </c>
      <c r="J5517" s="93" t="s">
        <v>14592</v>
      </c>
      <c r="K5517" s="153"/>
      <c r="L5517" s="153"/>
      <c r="M5517" s="153"/>
      <c r="N5517" s="153"/>
      <c r="O5517" s="153"/>
      <c r="P5517" s="153"/>
      <c r="Q5517" s="153"/>
      <c r="R5517" s="153"/>
      <c r="S5517" s="153"/>
    </row>
    <row r="5518" spans="1:19" ht="187.5">
      <c r="A5518" s="277" t="s">
        <v>25424</v>
      </c>
      <c r="B5518" s="253" t="s">
        <v>153</v>
      </c>
      <c r="C5518" s="93" t="s">
        <v>14593</v>
      </c>
      <c r="D5518" s="93" t="s">
        <v>14594</v>
      </c>
      <c r="E5518" s="148">
        <f ca="1">IFERROR(__xludf.DUMMYFUNCTION(" VLOOKUP(A5610, IMPORTRANGE(""https://docs.google.com/spreadsheets/d/1fj_Bhi2XPL3siwIh4sx4VRLAe31yD50oKdj5UlRYW0c/"", ""Сводка!A:AA""), 5, FALSE)"),140)</f>
        <v>140</v>
      </c>
      <c r="F5518" s="148" t="s">
        <v>108</v>
      </c>
      <c r="G5518" s="147">
        <f ca="1">IFERROR(__xludf.DUMMYFUNCTION(" VLOOKUP(A5610, IMPORTRANGE(""https://docs.google.com/spreadsheets/d/1QNLbnkR_AongFt22vMfNzfpjZ0CjpI8QI-w0wBnYA1w/"", ""Инфа!A:AA""), 6, FALSE)"),2024)</f>
        <v>2024</v>
      </c>
      <c r="H5518" s="150">
        <v>9200</v>
      </c>
      <c r="I5518" s="151" t="s">
        <v>14595</v>
      </c>
      <c r="J5518" s="93" t="s">
        <v>14596</v>
      </c>
      <c r="K5518" s="153"/>
      <c r="L5518" s="153"/>
      <c r="M5518" s="153"/>
      <c r="N5518" s="153"/>
      <c r="O5518" s="153"/>
      <c r="P5518" s="153"/>
      <c r="Q5518" s="153"/>
      <c r="R5518" s="153"/>
      <c r="S5518" s="153"/>
    </row>
    <row r="5519" spans="1:19" ht="225">
      <c r="A5519" s="277" t="s">
        <v>25424</v>
      </c>
      <c r="B5519" s="253" t="s">
        <v>153</v>
      </c>
      <c r="C5519" s="93" t="s">
        <v>14597</v>
      </c>
      <c r="D5519" s="93" t="s">
        <v>14598</v>
      </c>
      <c r="E5519" s="148">
        <f ca="1">IFERROR(__xludf.DUMMYFUNCTION(" VLOOKUP(A5611, IMPORTRANGE(""https://docs.google.com/spreadsheets/d/1fj_Bhi2XPL3siwIh4sx4VRLAe31yD50oKdj5UlRYW0c/"", ""Сводка!A:AA""), 5, FALSE)"),148)</f>
        <v>148</v>
      </c>
      <c r="F5519" s="148" t="s">
        <v>14599</v>
      </c>
      <c r="G5519" s="147">
        <f ca="1">IFERROR(__xludf.DUMMYFUNCTION(" VLOOKUP(A5611, IMPORTRANGE(""https://docs.google.com/spreadsheets/d/1QNLbnkR_AongFt22vMfNzfpjZ0CjpI8QI-w0wBnYA1w/"", ""Инфа!A:AA""), 6, FALSE)"),2024)</f>
        <v>2024</v>
      </c>
      <c r="H5519" s="150">
        <v>9400</v>
      </c>
      <c r="I5519" s="151" t="s">
        <v>14595</v>
      </c>
      <c r="J5519" s="93" t="s">
        <v>14600</v>
      </c>
      <c r="K5519" s="153"/>
      <c r="L5519" s="153"/>
      <c r="M5519" s="153"/>
      <c r="N5519" s="153"/>
      <c r="O5519" s="153"/>
      <c r="P5519" s="153"/>
      <c r="Q5519" s="153"/>
      <c r="R5519" s="153"/>
      <c r="S5519" s="153"/>
    </row>
    <row r="5520" spans="1:19" ht="150">
      <c r="A5520" s="277" t="s">
        <v>25424</v>
      </c>
      <c r="B5520" s="253" t="s">
        <v>400</v>
      </c>
      <c r="C5520" s="93" t="s">
        <v>14326</v>
      </c>
      <c r="D5520" s="93" t="s">
        <v>14601</v>
      </c>
      <c r="E5520" s="148">
        <f ca="1">IFERROR(__xludf.DUMMYFUNCTION(" VLOOKUP(A5612, IMPORTRANGE(""https://docs.google.com/spreadsheets/d/1fj_Bhi2XPL3siwIh4sx4VRLAe31yD50oKdj5UlRYW0c/"", ""Сводка!A:AA""), 5, FALSE)"),152)</f>
        <v>152</v>
      </c>
      <c r="F5520" s="148" t="s">
        <v>108</v>
      </c>
      <c r="G5520" s="147">
        <f ca="1">IFERROR(__xludf.DUMMYFUNCTION(" VLOOKUP(A5612, IMPORTRANGE(""https://docs.google.com/spreadsheets/d/1QNLbnkR_AongFt22vMfNzfpjZ0CjpI8QI-w0wBnYA1w/"", ""Инфа!A:AA""), 6, FALSE)"),2024)</f>
        <v>2024</v>
      </c>
      <c r="H5520" s="150">
        <v>9600</v>
      </c>
      <c r="I5520" s="156" t="s">
        <v>489</v>
      </c>
      <c r="J5520" s="93" t="s">
        <v>14602</v>
      </c>
      <c r="K5520" s="153"/>
      <c r="L5520" s="153"/>
      <c r="M5520" s="153"/>
      <c r="N5520" s="153"/>
      <c r="O5520" s="153"/>
      <c r="P5520" s="153"/>
      <c r="Q5520" s="153"/>
      <c r="R5520" s="153"/>
      <c r="S5520" s="153"/>
    </row>
    <row r="5521" spans="1:19" ht="24" customHeight="1">
      <c r="A5521" s="277" t="s">
        <v>25424</v>
      </c>
      <c r="B5521" s="253" t="s">
        <v>400</v>
      </c>
      <c r="C5521" s="93" t="s">
        <v>14603</v>
      </c>
      <c r="D5521" s="93" t="s">
        <v>14604</v>
      </c>
      <c r="E5521" s="148">
        <f ca="1">IFERROR(__xludf.DUMMYFUNCTION(" VLOOKUP(A5613, IMPORTRANGE(""https://docs.google.com/spreadsheets/d/1fj_Bhi2XPL3siwIh4sx4VRLAe31yD50oKdj5UlRYW0c/"", ""Сводка!A:AA""), 5, FALSE)"),200)</f>
        <v>200</v>
      </c>
      <c r="F5521" s="148" t="s">
        <v>415</v>
      </c>
      <c r="G5521" s="147">
        <f ca="1">IFERROR(__xludf.DUMMYFUNCTION(" VLOOKUP(A5613, IMPORTRANGE(""https://docs.google.com/spreadsheets/d/1QNLbnkR_AongFt22vMfNzfpjZ0CjpI8QI-w0wBnYA1w/"", ""Инфа!A:AA""), 6, FALSE)"),2024)</f>
        <v>2024</v>
      </c>
      <c r="H5521" s="150">
        <v>11000</v>
      </c>
      <c r="I5521" s="156" t="s">
        <v>489</v>
      </c>
      <c r="J5521" s="93" t="s">
        <v>14605</v>
      </c>
      <c r="K5521" s="153"/>
      <c r="L5521" s="153"/>
      <c r="M5521" s="153"/>
      <c r="N5521" s="153"/>
      <c r="O5521" s="153"/>
      <c r="P5521" s="153"/>
      <c r="Q5521" s="153"/>
      <c r="R5521" s="153"/>
      <c r="S5521" s="153"/>
    </row>
    <row r="5522" spans="1:19" ht="187.5">
      <c r="A5522" s="277" t="s">
        <v>25424</v>
      </c>
      <c r="B5522" s="253" t="s">
        <v>153</v>
      </c>
      <c r="C5522" s="93" t="s">
        <v>14606</v>
      </c>
      <c r="D5522" s="93" t="s">
        <v>5119</v>
      </c>
      <c r="E5522" s="148">
        <f ca="1">IFERROR(__xludf.DUMMYFUNCTION(" VLOOKUP(A5614, IMPORTRANGE(""https://docs.google.com/spreadsheets/d/1fj_Bhi2XPL3siwIh4sx4VRLAe31yD50oKdj5UlRYW0c/"", ""Сводка!A:AA""), 5, FALSE)"),328)</f>
        <v>328</v>
      </c>
      <c r="F5522" s="148" t="s">
        <v>50</v>
      </c>
      <c r="G5522" s="147">
        <f ca="1">IFERROR(__xludf.DUMMYFUNCTION(" VLOOKUP(A5614, IMPORTRANGE(""https://docs.google.com/spreadsheets/d/1QNLbnkR_AongFt22vMfNzfpjZ0CjpI8QI-w0wBnYA1w/"", ""Инфа!A:AA""), 6, FALSE)"),2024)</f>
        <v>2024</v>
      </c>
      <c r="H5522" s="150">
        <v>24700</v>
      </c>
      <c r="I5522" s="151" t="s">
        <v>14607</v>
      </c>
      <c r="J5522" s="93" t="s">
        <v>14608</v>
      </c>
      <c r="K5522" s="153"/>
      <c r="L5522" s="153"/>
      <c r="M5522" s="153"/>
      <c r="N5522" s="153"/>
      <c r="O5522" s="153"/>
      <c r="P5522" s="153"/>
      <c r="Q5522" s="153"/>
      <c r="R5522" s="153"/>
      <c r="S5522" s="153"/>
    </row>
    <row r="5523" spans="1:19" ht="262.5">
      <c r="A5523" s="277" t="s">
        <v>25424</v>
      </c>
      <c r="B5523" s="253" t="s">
        <v>400</v>
      </c>
      <c r="C5523" s="93" t="s">
        <v>14609</v>
      </c>
      <c r="D5523" s="93" t="s">
        <v>14610</v>
      </c>
      <c r="E5523" s="148">
        <f ca="1">IFERROR(__xludf.DUMMYFUNCTION(" VLOOKUP(A5615, IMPORTRANGE(""https://docs.google.com/spreadsheets/d/1fj_Bhi2XPL3siwIh4sx4VRLAe31yD50oKdj5UlRYW0c/"", ""Сводка!A:AA""), 5, FALSE)"),176)</f>
        <v>176</v>
      </c>
      <c r="F5523" s="148" t="s">
        <v>415</v>
      </c>
      <c r="G5523" s="147">
        <f ca="1">IFERROR(__xludf.DUMMYFUNCTION(" VLOOKUP(A5615, IMPORTRANGE(""https://docs.google.com/spreadsheets/d/1QNLbnkR_AongFt22vMfNzfpjZ0CjpI8QI-w0wBnYA1w/"", ""Инфа!A:AA""), 6, FALSE)"),2024)</f>
        <v>2024</v>
      </c>
      <c r="H5523" s="150">
        <v>15600</v>
      </c>
      <c r="I5523" s="151" t="s">
        <v>14607</v>
      </c>
      <c r="J5523" s="93" t="s">
        <v>14611</v>
      </c>
      <c r="K5523" s="153"/>
      <c r="L5523" s="153"/>
      <c r="M5523" s="153"/>
      <c r="N5523" s="153"/>
      <c r="O5523" s="153"/>
      <c r="P5523" s="153"/>
      <c r="Q5523" s="153"/>
      <c r="R5523" s="153"/>
      <c r="S5523" s="153"/>
    </row>
    <row r="5524" spans="1:19" ht="187.5">
      <c r="A5524" s="277" t="s">
        <v>25424</v>
      </c>
      <c r="B5524" s="253" t="s">
        <v>23</v>
      </c>
      <c r="C5524" s="93" t="s">
        <v>14612</v>
      </c>
      <c r="D5524" s="93" t="s">
        <v>14613</v>
      </c>
      <c r="E5524" s="148">
        <f ca="1">IFERROR(__xludf.DUMMYFUNCTION(" VLOOKUP(A5616, IMPORTRANGE(""https://docs.google.com/spreadsheets/d/1fj_Bhi2XPL3siwIh4sx4VRLAe31yD50oKdj5UlRYW0c/"", ""Сводка!A:AA""), 5, FALSE)"),204)</f>
        <v>204</v>
      </c>
      <c r="F5524" s="148" t="s">
        <v>6227</v>
      </c>
      <c r="G5524" s="147">
        <f ca="1">IFERROR(__xludf.DUMMYFUNCTION(" VLOOKUP(A5616, IMPORTRANGE(""https://docs.google.com/spreadsheets/d/1QNLbnkR_AongFt22vMfNzfpjZ0CjpI8QI-w0wBnYA1w/"", ""Инфа!A:AA""), 6, FALSE)"),2024)</f>
        <v>2024</v>
      </c>
      <c r="H5524" s="150">
        <v>17200</v>
      </c>
      <c r="I5524" s="151" t="s">
        <v>138</v>
      </c>
      <c r="J5524" s="93" t="s">
        <v>14614</v>
      </c>
      <c r="K5524" s="153"/>
      <c r="L5524" s="153"/>
      <c r="M5524" s="153"/>
      <c r="N5524" s="153"/>
      <c r="O5524" s="153"/>
      <c r="P5524" s="153"/>
      <c r="Q5524" s="153"/>
      <c r="R5524" s="153"/>
      <c r="S5524" s="153"/>
    </row>
    <row r="5525" spans="1:19" ht="131.25">
      <c r="A5525" s="277" t="s">
        <v>25424</v>
      </c>
      <c r="B5525" s="253" t="s">
        <v>153</v>
      </c>
      <c r="C5525" s="93" t="s">
        <v>14615</v>
      </c>
      <c r="D5525" s="93" t="s">
        <v>14616</v>
      </c>
      <c r="E5525" s="148">
        <f ca="1">IFERROR(__xludf.DUMMYFUNCTION(" VLOOKUP(A5617, IMPORTRANGE(""https://docs.google.com/spreadsheets/d/1fj_Bhi2XPL3siwIh4sx4VRLAe31yD50oKdj5UlRYW0c/"", ""Сводка!A:AA""), 5, FALSE)"),160)</f>
        <v>160</v>
      </c>
      <c r="F5525" s="148" t="s">
        <v>137</v>
      </c>
      <c r="G5525" s="147">
        <f ca="1">IFERROR(__xludf.DUMMYFUNCTION(" VLOOKUP(A5617, IMPORTRANGE(""https://docs.google.com/spreadsheets/d/1QNLbnkR_AongFt22vMfNzfpjZ0CjpI8QI-w0wBnYA1w/"", ""Инфа!A:AA""), 6, FALSE)"),2024)</f>
        <v>2024</v>
      </c>
      <c r="H5525" s="150">
        <v>14600</v>
      </c>
      <c r="I5525" s="151" t="s">
        <v>138</v>
      </c>
      <c r="J5525" s="93" t="s">
        <v>14617</v>
      </c>
      <c r="K5525" s="153"/>
      <c r="L5525" s="153"/>
      <c r="M5525" s="153"/>
      <c r="N5525" s="153"/>
      <c r="O5525" s="153"/>
      <c r="P5525" s="153"/>
      <c r="Q5525" s="153"/>
      <c r="R5525" s="153"/>
      <c r="S5525" s="153"/>
    </row>
    <row r="5526" spans="1:19" ht="187.5">
      <c r="A5526" s="277" t="s">
        <v>25424</v>
      </c>
      <c r="B5526" s="253" t="s">
        <v>23</v>
      </c>
      <c r="C5526" s="93" t="s">
        <v>14612</v>
      </c>
      <c r="D5526" s="93" t="s">
        <v>14618</v>
      </c>
      <c r="E5526" s="148">
        <f ca="1">IFERROR(__xludf.DUMMYFUNCTION(" VLOOKUP(A5618, IMPORTRANGE(""https://docs.google.com/spreadsheets/d/1fj_Bhi2XPL3siwIh4sx4VRLAe31yD50oKdj5UlRYW0c/"", ""Сводка!A:AA""), 5, FALSE)"),112)</f>
        <v>112</v>
      </c>
      <c r="F5526" s="148" t="s">
        <v>14619</v>
      </c>
      <c r="G5526" s="147">
        <f ca="1">IFERROR(__xludf.DUMMYFUNCTION(" VLOOKUP(A5618, IMPORTRANGE(""https://docs.google.com/spreadsheets/d/1QNLbnkR_AongFt22vMfNzfpjZ0CjpI8QI-w0wBnYA1w/"", ""Инфа!A:AA""), 6, FALSE)"),2024)</f>
        <v>2024</v>
      </c>
      <c r="H5526" s="150">
        <v>11700</v>
      </c>
      <c r="I5526" s="151" t="s">
        <v>138</v>
      </c>
      <c r="J5526" s="93" t="s">
        <v>14620</v>
      </c>
      <c r="K5526" s="153"/>
      <c r="L5526" s="153"/>
      <c r="M5526" s="153"/>
      <c r="N5526" s="153"/>
      <c r="O5526" s="153"/>
      <c r="P5526" s="153"/>
      <c r="Q5526" s="153"/>
      <c r="R5526" s="153"/>
      <c r="S5526" s="153"/>
    </row>
    <row r="5527" spans="1:19" ht="206.25">
      <c r="A5527" s="277" t="s">
        <v>25424</v>
      </c>
      <c r="B5527" s="253" t="s">
        <v>153</v>
      </c>
      <c r="C5527" s="93" t="s">
        <v>14615</v>
      </c>
      <c r="D5527" s="93" t="s">
        <v>14621</v>
      </c>
      <c r="E5527" s="148">
        <f ca="1">IFERROR(__xludf.DUMMYFUNCTION(" VLOOKUP(A5619, IMPORTRANGE(""https://docs.google.com/spreadsheets/d/1fj_Bhi2XPL3siwIh4sx4VRLAe31yD50oKdj5UlRYW0c/"", ""Сводка!A:AA""), 5, FALSE)"),156)</f>
        <v>156</v>
      </c>
      <c r="F5527" s="148" t="s">
        <v>1291</v>
      </c>
      <c r="G5527" s="147">
        <f ca="1">IFERROR(__xludf.DUMMYFUNCTION(" VLOOKUP(A5619, IMPORTRANGE(""https://docs.google.com/spreadsheets/d/1QNLbnkR_AongFt22vMfNzfpjZ0CjpI8QI-w0wBnYA1w/"", ""Инфа!A:AA""), 6, FALSE)"),2024)</f>
        <v>2024</v>
      </c>
      <c r="H5527" s="150">
        <v>9700</v>
      </c>
      <c r="I5527" s="151" t="s">
        <v>138</v>
      </c>
      <c r="J5527" s="93" t="s">
        <v>14622</v>
      </c>
      <c r="K5527" s="153"/>
      <c r="L5527" s="153"/>
      <c r="M5527" s="153"/>
      <c r="N5527" s="153"/>
      <c r="O5527" s="153"/>
      <c r="P5527" s="153"/>
      <c r="Q5527" s="153"/>
      <c r="R5527" s="153"/>
      <c r="S5527" s="153"/>
    </row>
    <row r="5528" spans="1:19" ht="112.5">
      <c r="A5528" s="277" t="s">
        <v>25424</v>
      </c>
      <c r="B5528" s="253" t="s">
        <v>153</v>
      </c>
      <c r="C5528" s="93" t="s">
        <v>14623</v>
      </c>
      <c r="D5528" s="93" t="s">
        <v>14624</v>
      </c>
      <c r="E5528" s="148">
        <f ca="1">IFERROR(__xludf.DUMMYFUNCTION(" VLOOKUP(A5620, IMPORTRANGE(""https://docs.google.com/spreadsheets/d/1fj_Bhi2XPL3siwIh4sx4VRLAe31yD50oKdj5UlRYW0c/"", ""Сводка!A:AA""), 5, FALSE)"),168)</f>
        <v>168</v>
      </c>
      <c r="F5528" s="148" t="s">
        <v>50</v>
      </c>
      <c r="G5528" s="147">
        <f ca="1">IFERROR(__xludf.DUMMYFUNCTION(" VLOOKUP(A5620, IMPORTRANGE(""https://docs.google.com/spreadsheets/d/1QNLbnkR_AongFt22vMfNzfpjZ0CjpI8QI-w0wBnYA1w/"", ""Инфа!A:AA""), 6, FALSE)"),2024)</f>
        <v>2024</v>
      </c>
      <c r="H5528" s="150">
        <v>10000</v>
      </c>
      <c r="I5528" s="151" t="s">
        <v>2064</v>
      </c>
      <c r="J5528" s="93" t="s">
        <v>14625</v>
      </c>
      <c r="K5528" s="153"/>
      <c r="L5528" s="153"/>
      <c r="M5528" s="153"/>
      <c r="N5528" s="153"/>
      <c r="O5528" s="153"/>
      <c r="P5528" s="153"/>
      <c r="Q5528" s="153"/>
      <c r="R5528" s="153"/>
      <c r="S5528" s="153"/>
    </row>
    <row r="5529" spans="1:19" ht="131.25">
      <c r="A5529" s="277" t="s">
        <v>25424</v>
      </c>
      <c r="B5529" s="253" t="s">
        <v>400</v>
      </c>
      <c r="C5529" s="97" t="s">
        <v>14626</v>
      </c>
      <c r="D5529" s="97" t="s">
        <v>14627</v>
      </c>
      <c r="E5529" s="148">
        <f ca="1">IFERROR(__xludf.DUMMYFUNCTION(" VLOOKUP(A5621, IMPORTRANGE(""https://docs.google.com/spreadsheets/d/1fj_Bhi2XPL3siwIh4sx4VRLAe31yD50oKdj5UlRYW0c/"", ""Сводка!A:AA""), 5, FALSE)"),100)</f>
        <v>100</v>
      </c>
      <c r="F5529" s="147" t="s">
        <v>1291</v>
      </c>
      <c r="G5529" s="147">
        <f ca="1">IFERROR(__xludf.DUMMYFUNCTION(" VLOOKUP(A5621, IMPORTRANGE(""https://docs.google.com/spreadsheets/d/1QNLbnkR_AongFt22vMfNzfpjZ0CjpI8QI-w0wBnYA1w/"", ""Инфа!A:AA""), 6, FALSE)"),2024)</f>
        <v>2024</v>
      </c>
      <c r="H5529" s="150">
        <v>8000</v>
      </c>
      <c r="I5529" s="160" t="s">
        <v>51</v>
      </c>
      <c r="J5529" s="97" t="s">
        <v>14628</v>
      </c>
      <c r="K5529" s="153"/>
      <c r="L5529" s="153"/>
      <c r="M5529" s="153"/>
      <c r="N5529" s="153"/>
      <c r="O5529" s="153"/>
      <c r="P5529" s="153"/>
      <c r="Q5529" s="153"/>
      <c r="R5529" s="153"/>
      <c r="S5529" s="153"/>
    </row>
    <row r="5530" spans="1:19" ht="93.75">
      <c r="A5530" s="277" t="s">
        <v>25424</v>
      </c>
      <c r="B5530" s="253" t="s">
        <v>400</v>
      </c>
      <c r="C5530" s="97" t="s">
        <v>14629</v>
      </c>
      <c r="D5530" s="97" t="s">
        <v>14630</v>
      </c>
      <c r="E5530" s="148">
        <f ca="1">IFERROR(__xludf.DUMMYFUNCTION(" VLOOKUP(A5622, IMPORTRANGE(""https://docs.google.com/spreadsheets/d/1fj_Bhi2XPL3siwIh4sx4VRLAe31yD50oKdj5UlRYW0c/"", ""Сводка!A:AA""), 5, FALSE)"),108)</f>
        <v>108</v>
      </c>
      <c r="F5530" s="147" t="s">
        <v>26</v>
      </c>
      <c r="G5530" s="147">
        <f ca="1">IFERROR(__xludf.DUMMYFUNCTION(" VLOOKUP(A5622, IMPORTRANGE(""https://docs.google.com/spreadsheets/d/1QNLbnkR_AongFt22vMfNzfpjZ0CjpI8QI-w0wBnYA1w/"", ""Инфа!A:AA""), 6, FALSE)"),2024)</f>
        <v>2024</v>
      </c>
      <c r="H5530" s="150">
        <v>11500</v>
      </c>
      <c r="I5530" s="160" t="s">
        <v>161</v>
      </c>
      <c r="J5530" s="97" t="s">
        <v>14631</v>
      </c>
      <c r="K5530" s="153"/>
      <c r="L5530" s="153"/>
      <c r="M5530" s="153"/>
      <c r="N5530" s="153"/>
      <c r="O5530" s="153"/>
      <c r="P5530" s="153"/>
      <c r="Q5530" s="153"/>
      <c r="R5530" s="153"/>
      <c r="S5530" s="153"/>
    </row>
    <row r="5531" spans="1:19" ht="131.25">
      <c r="A5531" s="277" t="s">
        <v>25424</v>
      </c>
      <c r="B5531" s="253" t="s">
        <v>153</v>
      </c>
      <c r="C5531" s="97" t="s">
        <v>14481</v>
      </c>
      <c r="D5531" s="97" t="s">
        <v>14632</v>
      </c>
      <c r="E5531" s="148">
        <f ca="1">IFERROR(__xludf.DUMMYFUNCTION(" VLOOKUP(A5623, IMPORTRANGE(""https://docs.google.com/spreadsheets/d/1fj_Bhi2XPL3siwIh4sx4VRLAe31yD50oKdj5UlRYW0c/"", ""Сводка!A:AA""), 5, FALSE)"),108)</f>
        <v>108</v>
      </c>
      <c r="F5531" s="147" t="s">
        <v>50</v>
      </c>
      <c r="G5531" s="147">
        <f ca="1">IFERROR(__xludf.DUMMYFUNCTION(" VLOOKUP(A5623, IMPORTRANGE(""https://docs.google.com/spreadsheets/d/1QNLbnkR_AongFt22vMfNzfpjZ0CjpI8QI-w0wBnYA1w/"", ""Инфа!A:AA""), 6, FALSE)"),2024)</f>
        <v>2024</v>
      </c>
      <c r="H5531" s="150">
        <v>11500</v>
      </c>
      <c r="I5531" s="160" t="s">
        <v>51</v>
      </c>
      <c r="J5531" s="97" t="s">
        <v>14633</v>
      </c>
      <c r="K5531" s="153"/>
      <c r="L5531" s="153"/>
      <c r="M5531" s="153"/>
      <c r="N5531" s="153"/>
      <c r="O5531" s="153"/>
      <c r="P5531" s="153"/>
      <c r="Q5531" s="153"/>
      <c r="R5531" s="153"/>
      <c r="S5531" s="153"/>
    </row>
    <row r="5532" spans="1:19" ht="281.25">
      <c r="A5532" s="277" t="s">
        <v>25424</v>
      </c>
      <c r="B5532" s="253" t="s">
        <v>153</v>
      </c>
      <c r="C5532" s="97" t="s">
        <v>14634</v>
      </c>
      <c r="D5532" s="97" t="s">
        <v>14635</v>
      </c>
      <c r="E5532" s="148">
        <f ca="1">IFERROR(__xludf.DUMMYFUNCTION(" VLOOKUP(A5624, IMPORTRANGE(""https://docs.google.com/spreadsheets/d/1fj_Bhi2XPL3siwIh4sx4VRLAe31yD50oKdj5UlRYW0c/"", ""Сводка!A:AA""), 5, FALSE)"),208)</f>
        <v>208</v>
      </c>
      <c r="F5532" s="147" t="s">
        <v>50</v>
      </c>
      <c r="G5532" s="147">
        <f ca="1">IFERROR(__xludf.DUMMYFUNCTION(" VLOOKUP(A5624, IMPORTRANGE(""https://docs.google.com/spreadsheets/d/1QNLbnkR_AongFt22vMfNzfpjZ0CjpI8QI-w0wBnYA1w/"", ""Инфа!A:AA""), 6, FALSE)"),2024)</f>
        <v>2024</v>
      </c>
      <c r="H5532" s="150">
        <v>17500</v>
      </c>
      <c r="I5532" s="160" t="s">
        <v>51</v>
      </c>
      <c r="J5532" s="97" t="s">
        <v>14636</v>
      </c>
      <c r="K5532" s="153"/>
      <c r="L5532" s="153"/>
      <c r="M5532" s="153"/>
      <c r="N5532" s="153"/>
      <c r="O5532" s="153"/>
      <c r="P5532" s="153"/>
      <c r="Q5532" s="153"/>
      <c r="R5532" s="153"/>
      <c r="S5532" s="153"/>
    </row>
    <row r="5533" spans="1:19" ht="93.75">
      <c r="A5533" s="277" t="s">
        <v>25424</v>
      </c>
      <c r="B5533" s="254" t="s">
        <v>153</v>
      </c>
      <c r="C5533" s="103" t="s">
        <v>14506</v>
      </c>
      <c r="D5533" s="103" t="s">
        <v>14637</v>
      </c>
      <c r="E5533" s="148">
        <f ca="1">IFERROR(__xludf.DUMMYFUNCTION(" VLOOKUP(A5625, IMPORTRANGE(""https://docs.google.com/spreadsheets/d/1fj_Bhi2XPL3siwIh4sx4VRLAe31yD50oKdj5UlRYW0c/"", ""Сводка!A:AA""), 5, FALSE)"),204)</f>
        <v>204</v>
      </c>
      <c r="F5533" s="157" t="s">
        <v>266</v>
      </c>
      <c r="G5533" s="147">
        <f ca="1">IFERROR(__xludf.DUMMYFUNCTION(" VLOOKUP(A5625, IMPORTRANGE(""https://docs.google.com/spreadsheets/d/1QNLbnkR_AongFt22vMfNzfpjZ0CjpI8QI-w0wBnYA1w/"", ""Инфа!A:AA""), 6, FALSE)"),2024)</f>
        <v>2024</v>
      </c>
      <c r="H5533" s="150">
        <v>17200</v>
      </c>
      <c r="I5533" s="161" t="s">
        <v>51</v>
      </c>
      <c r="J5533" s="103" t="s">
        <v>14508</v>
      </c>
      <c r="K5533" s="153"/>
      <c r="L5533" s="153"/>
      <c r="M5533" s="153"/>
      <c r="N5533" s="153"/>
      <c r="O5533" s="153"/>
      <c r="P5533" s="153"/>
      <c r="Q5533" s="153"/>
      <c r="R5533" s="153"/>
      <c r="S5533" s="153"/>
    </row>
    <row r="5534" spans="1:19" ht="262.5">
      <c r="A5534" s="277" t="s">
        <v>25424</v>
      </c>
      <c r="B5534" s="253" t="s">
        <v>153</v>
      </c>
      <c r="C5534" s="97" t="s">
        <v>14481</v>
      </c>
      <c r="D5534" s="97" t="s">
        <v>14638</v>
      </c>
      <c r="E5534" s="148">
        <f ca="1">IFERROR(__xludf.DUMMYFUNCTION(" VLOOKUP(A5626, IMPORTRANGE(""https://docs.google.com/spreadsheets/d/1fj_Bhi2XPL3siwIh4sx4VRLAe31yD50oKdj5UlRYW0c/"", ""Сводка!A:AA""), 5, FALSE)"),232)</f>
        <v>232</v>
      </c>
      <c r="F5534" s="147" t="s">
        <v>50</v>
      </c>
      <c r="G5534" s="147">
        <f ca="1">IFERROR(__xludf.DUMMYFUNCTION(" VLOOKUP(A5626, IMPORTRANGE(""https://docs.google.com/spreadsheets/d/1QNLbnkR_AongFt22vMfNzfpjZ0CjpI8QI-w0wBnYA1w/"", ""Инфа!A:AA""), 6, FALSE)"),2024)</f>
        <v>2024</v>
      </c>
      <c r="H5534" s="150">
        <v>12000</v>
      </c>
      <c r="I5534" s="160" t="s">
        <v>51</v>
      </c>
      <c r="J5534" s="97" t="s">
        <v>14639</v>
      </c>
      <c r="K5534" s="153"/>
      <c r="L5534" s="153"/>
      <c r="M5534" s="153"/>
      <c r="N5534" s="153"/>
      <c r="O5534" s="153"/>
      <c r="P5534" s="153"/>
      <c r="Q5534" s="153"/>
      <c r="R5534" s="153"/>
      <c r="S5534" s="153"/>
    </row>
    <row r="5535" spans="1:19" ht="131.25">
      <c r="A5535" s="277" t="s">
        <v>25424</v>
      </c>
      <c r="B5535" s="253" t="s">
        <v>153</v>
      </c>
      <c r="C5535" s="97" t="s">
        <v>8438</v>
      </c>
      <c r="D5535" s="93" t="s">
        <v>14640</v>
      </c>
      <c r="E5535" s="148">
        <f ca="1">IFERROR(__xludf.DUMMYFUNCTION(" VLOOKUP(A5627, IMPORTRANGE(""https://docs.google.com/spreadsheets/d/1fj_Bhi2XPL3siwIh4sx4VRLAe31yD50oKdj5UlRYW0c/"", ""Сводка!A:AA""), 5, FALSE)"),400)</f>
        <v>400</v>
      </c>
      <c r="F5535" s="147" t="s">
        <v>50</v>
      </c>
      <c r="G5535" s="147">
        <f ca="1">IFERROR(__xludf.DUMMYFUNCTION(" VLOOKUP(A5627, IMPORTRANGE(""https://docs.google.com/spreadsheets/d/1QNLbnkR_AongFt22vMfNzfpjZ0CjpI8QI-w0wBnYA1w/"", ""Инфа!A:AA""), 6, FALSE)"),2024)</f>
        <v>2024</v>
      </c>
      <c r="H5535" s="154">
        <v>29000</v>
      </c>
      <c r="I5535" s="160" t="s">
        <v>51</v>
      </c>
      <c r="J5535" s="97" t="s">
        <v>14641</v>
      </c>
      <c r="K5535" s="153"/>
      <c r="L5535" s="153"/>
      <c r="M5535" s="153"/>
      <c r="N5535" s="153"/>
      <c r="O5535" s="153"/>
      <c r="P5535" s="153"/>
      <c r="Q5535" s="153"/>
      <c r="R5535" s="153"/>
      <c r="S5535" s="153"/>
    </row>
    <row r="5536" spans="1:19" ht="262.5">
      <c r="A5536" s="277" t="s">
        <v>25424</v>
      </c>
      <c r="B5536" s="253" t="s">
        <v>153</v>
      </c>
      <c r="C5536" s="97" t="s">
        <v>14642</v>
      </c>
      <c r="D5536" s="97" t="s">
        <v>14643</v>
      </c>
      <c r="E5536" s="148">
        <f ca="1">IFERROR(__xludf.DUMMYFUNCTION(" VLOOKUP(A5628, IMPORTRANGE(""https://docs.google.com/spreadsheets/d/1fj_Bhi2XPL3siwIh4sx4VRLAe31yD50oKdj5UlRYW0c/"", ""Сводка!A:AA""), 5, FALSE)"),188)</f>
        <v>188</v>
      </c>
      <c r="F5536" s="147" t="s">
        <v>26</v>
      </c>
      <c r="G5536" s="147">
        <f ca="1">IFERROR(__xludf.DUMMYFUNCTION(" VLOOKUP(A5628, IMPORTRANGE(""https://docs.google.com/spreadsheets/d/1QNLbnkR_AongFt22vMfNzfpjZ0CjpI8QI-w0wBnYA1w/"", ""Инфа!A:AA""), 6, FALSE)"),2024)</f>
        <v>2024</v>
      </c>
      <c r="H5536" s="150">
        <v>16300</v>
      </c>
      <c r="I5536" s="160" t="s">
        <v>161</v>
      </c>
      <c r="J5536" s="97" t="s">
        <v>14644</v>
      </c>
      <c r="K5536" s="153"/>
      <c r="L5536" s="153"/>
      <c r="M5536" s="153"/>
      <c r="N5536" s="153"/>
      <c r="O5536" s="153"/>
      <c r="P5536" s="153"/>
      <c r="Q5536" s="153"/>
      <c r="R5536" s="153"/>
      <c r="S5536" s="153"/>
    </row>
    <row r="5537" spans="1:19" ht="93.75">
      <c r="A5537" s="277" t="s">
        <v>25424</v>
      </c>
      <c r="B5537" s="253" t="s">
        <v>153</v>
      </c>
      <c r="C5537" s="97" t="s">
        <v>14499</v>
      </c>
      <c r="D5537" s="97" t="s">
        <v>14645</v>
      </c>
      <c r="E5537" s="148">
        <f ca="1">IFERROR(__xludf.DUMMYFUNCTION(" VLOOKUP(A5629, IMPORTRANGE(""https://docs.google.com/spreadsheets/d/1fj_Bhi2XPL3siwIh4sx4VRLAe31yD50oKdj5UlRYW0c/"", ""Сводка!A:AA""), 5, FALSE)"),328)</f>
        <v>328</v>
      </c>
      <c r="F5537" s="147" t="s">
        <v>266</v>
      </c>
      <c r="G5537" s="147">
        <f ca="1">IFERROR(__xludf.DUMMYFUNCTION(" VLOOKUP(A5629, IMPORTRANGE(""https://docs.google.com/spreadsheets/d/1QNLbnkR_AongFt22vMfNzfpjZ0CjpI8QI-w0wBnYA1w/"", ""Инфа!A:AA""), 6, FALSE)"),2024)</f>
        <v>2024</v>
      </c>
      <c r="H5537" s="150">
        <v>24700</v>
      </c>
      <c r="I5537" s="160" t="s">
        <v>51</v>
      </c>
      <c r="J5537" s="97" t="s">
        <v>14646</v>
      </c>
      <c r="K5537" s="153"/>
      <c r="L5537" s="153"/>
      <c r="M5537" s="153"/>
      <c r="N5537" s="153"/>
      <c r="O5537" s="153"/>
      <c r="P5537" s="153"/>
      <c r="Q5537" s="153"/>
      <c r="R5537" s="153"/>
      <c r="S5537" s="153"/>
    </row>
    <row r="5538" spans="1:19" ht="112.5">
      <c r="A5538" s="277" t="s">
        <v>25424</v>
      </c>
      <c r="B5538" s="253" t="s">
        <v>153</v>
      </c>
      <c r="C5538" s="97" t="s">
        <v>14647</v>
      </c>
      <c r="D5538" s="97" t="s">
        <v>14648</v>
      </c>
      <c r="E5538" s="148">
        <f ca="1">IFERROR(__xludf.DUMMYFUNCTION(" VLOOKUP(A5630, IMPORTRANGE(""https://docs.google.com/spreadsheets/d/1fj_Bhi2XPL3siwIh4sx4VRLAe31yD50oKdj5UlRYW0c/"", ""Сводка!A:AA""), 5, FALSE)"),264)</f>
        <v>264</v>
      </c>
      <c r="F5538" s="147" t="s">
        <v>266</v>
      </c>
      <c r="G5538" s="147">
        <f ca="1">IFERROR(__xludf.DUMMYFUNCTION(" VLOOKUP(A5630, IMPORTRANGE(""https://docs.google.com/spreadsheets/d/1QNLbnkR_AongFt22vMfNzfpjZ0CjpI8QI-w0wBnYA1w/"", ""Инфа!A:AA""), 6, FALSE)"),2024)</f>
        <v>2024</v>
      </c>
      <c r="H5538" s="150">
        <v>20800</v>
      </c>
      <c r="I5538" s="160" t="s">
        <v>51</v>
      </c>
      <c r="J5538" s="97" t="s">
        <v>14649</v>
      </c>
      <c r="K5538" s="153"/>
      <c r="L5538" s="153"/>
      <c r="M5538" s="153"/>
      <c r="N5538" s="153"/>
      <c r="O5538" s="153"/>
      <c r="P5538" s="153"/>
      <c r="Q5538" s="153"/>
      <c r="R5538" s="153"/>
      <c r="S5538" s="153"/>
    </row>
    <row r="5539" spans="1:19" ht="131.25">
      <c r="A5539" s="277" t="s">
        <v>25424</v>
      </c>
      <c r="B5539" s="253" t="s">
        <v>400</v>
      </c>
      <c r="C5539" s="93" t="s">
        <v>14650</v>
      </c>
      <c r="D5539" s="93" t="s">
        <v>14651</v>
      </c>
      <c r="E5539" s="148">
        <f ca="1">IFERROR(__xludf.DUMMYFUNCTION(" VLOOKUP(A5631, IMPORTRANGE(""https://docs.google.com/spreadsheets/d/1fj_Bhi2XPL3siwIh4sx4VRLAe31yD50oKdj5UlRYW0c/"", ""Сводка!A:AA""), 5, FALSE)"),244)</f>
        <v>244</v>
      </c>
      <c r="F5539" s="148" t="s">
        <v>5051</v>
      </c>
      <c r="G5539" s="147">
        <f ca="1">IFERROR(__xludf.DUMMYFUNCTION(" VLOOKUP(A5631, IMPORTRANGE(""https://docs.google.com/spreadsheets/d/1QNLbnkR_AongFt22vMfNzfpjZ0CjpI8QI-w0wBnYA1w/"", ""Инфа!A:AA""), 6, FALSE)"),2024)</f>
        <v>2024</v>
      </c>
      <c r="H5539" s="150">
        <v>12300</v>
      </c>
      <c r="I5539" s="151" t="s">
        <v>138</v>
      </c>
      <c r="J5539" s="93" t="s">
        <v>14652</v>
      </c>
      <c r="K5539" s="153"/>
      <c r="L5539" s="153"/>
      <c r="M5539" s="153"/>
      <c r="N5539" s="153"/>
      <c r="O5539" s="153"/>
      <c r="P5539" s="153"/>
      <c r="Q5539" s="153"/>
      <c r="R5539" s="153"/>
      <c r="S5539" s="153"/>
    </row>
    <row r="5540" spans="1:19" ht="93.75">
      <c r="A5540" s="277" t="s">
        <v>25424</v>
      </c>
      <c r="B5540" s="253" t="s">
        <v>153</v>
      </c>
      <c r="C5540" s="93" t="s">
        <v>14653</v>
      </c>
      <c r="D5540" s="93" t="s">
        <v>14654</v>
      </c>
      <c r="E5540" s="148">
        <f ca="1">IFERROR(__xludf.DUMMYFUNCTION(" VLOOKUP(A5632, IMPORTRANGE(""https://docs.google.com/spreadsheets/d/1fj_Bhi2XPL3siwIh4sx4VRLAe31yD50oKdj5UlRYW0c/"", ""Сводка!A:AA""), 5, FALSE)"),236)</f>
        <v>236</v>
      </c>
      <c r="F5540" s="148" t="s">
        <v>50</v>
      </c>
      <c r="G5540" s="147">
        <f ca="1">IFERROR(__xludf.DUMMYFUNCTION(" VLOOKUP(A5632, IMPORTRANGE(""https://docs.google.com/spreadsheets/d/1QNLbnkR_AongFt22vMfNzfpjZ0CjpI8QI-w0wBnYA1w/"", ""Инфа!A:AA""), 6, FALSE)"),2024)</f>
        <v>2024</v>
      </c>
      <c r="H5540" s="150">
        <v>12100</v>
      </c>
      <c r="I5540" s="151" t="s">
        <v>8445</v>
      </c>
      <c r="J5540" s="93" t="s">
        <v>14655</v>
      </c>
      <c r="K5540" s="153"/>
      <c r="L5540" s="153"/>
      <c r="M5540" s="153"/>
      <c r="N5540" s="153"/>
      <c r="O5540" s="153"/>
      <c r="P5540" s="153"/>
      <c r="Q5540" s="153"/>
      <c r="R5540" s="153"/>
      <c r="S5540" s="153"/>
    </row>
    <row r="5541" spans="1:19" ht="131.25">
      <c r="A5541" s="277" t="s">
        <v>25424</v>
      </c>
      <c r="B5541" s="253" t="s">
        <v>400</v>
      </c>
      <c r="C5541" s="93" t="s">
        <v>14656</v>
      </c>
      <c r="D5541" s="93" t="s">
        <v>14657</v>
      </c>
      <c r="E5541" s="148">
        <f ca="1">IFERROR(__xludf.DUMMYFUNCTION(" VLOOKUP(A5633, IMPORTRANGE(""https://docs.google.com/spreadsheets/d/1fj_Bhi2XPL3siwIh4sx4VRLAe31yD50oKdj5UlRYW0c/"", ""Сводка!A:AA""), 5, FALSE)"),200)</f>
        <v>200</v>
      </c>
      <c r="F5541" s="148" t="s">
        <v>415</v>
      </c>
      <c r="G5541" s="147">
        <f ca="1">IFERROR(__xludf.DUMMYFUNCTION(" VLOOKUP(A5633, IMPORTRANGE(""https://docs.google.com/spreadsheets/d/1QNLbnkR_AongFt22vMfNzfpjZ0CjpI8QI-w0wBnYA1w/"", ""Инфа!A:AA""), 6, FALSE)"),2024)</f>
        <v>2024</v>
      </c>
      <c r="H5541" s="150">
        <v>11000</v>
      </c>
      <c r="I5541" s="151" t="s">
        <v>171</v>
      </c>
      <c r="J5541" s="93" t="s">
        <v>14658</v>
      </c>
      <c r="K5541" s="153"/>
      <c r="L5541" s="153"/>
      <c r="M5541" s="153"/>
      <c r="N5541" s="153"/>
      <c r="O5541" s="153"/>
      <c r="P5541" s="153"/>
      <c r="Q5541" s="153"/>
      <c r="R5541" s="153"/>
      <c r="S5541" s="153"/>
    </row>
    <row r="5542" spans="1:19" ht="112.5">
      <c r="A5542" s="277" t="s">
        <v>25424</v>
      </c>
      <c r="B5542" s="253" t="s">
        <v>400</v>
      </c>
      <c r="C5542" s="93" t="s">
        <v>14659</v>
      </c>
      <c r="D5542" s="93" t="s">
        <v>79</v>
      </c>
      <c r="E5542" s="148">
        <f ca="1">IFERROR(__xludf.DUMMYFUNCTION(" VLOOKUP(A5634, IMPORTRANGE(""https://docs.google.com/spreadsheets/d/1fj_Bhi2XPL3siwIh4sx4VRLAe31yD50oKdj5UlRYW0c/"", ""Сводка!A:AA""), 5, FALSE)"),220)</f>
        <v>220</v>
      </c>
      <c r="F5542" s="148" t="s">
        <v>415</v>
      </c>
      <c r="G5542" s="147">
        <f ca="1">IFERROR(__xludf.DUMMYFUNCTION(" VLOOKUP(A5634, IMPORTRANGE(""https://docs.google.com/spreadsheets/d/1QNLbnkR_AongFt22vMfNzfpjZ0CjpI8QI-w0wBnYA1w/"", ""Инфа!A:AA""), 6, FALSE)"),2024)</f>
        <v>2024</v>
      </c>
      <c r="H5542" s="150">
        <v>18200</v>
      </c>
      <c r="I5542" s="151" t="s">
        <v>171</v>
      </c>
      <c r="J5542" s="93" t="s">
        <v>14660</v>
      </c>
      <c r="K5542" s="153"/>
      <c r="L5542" s="153"/>
      <c r="M5542" s="153"/>
      <c r="N5542" s="153"/>
      <c r="O5542" s="153"/>
      <c r="P5542" s="153"/>
      <c r="Q5542" s="153"/>
      <c r="R5542" s="153"/>
      <c r="S5542" s="153"/>
    </row>
    <row r="5543" spans="1:19" ht="112.5">
      <c r="A5543" s="277" t="s">
        <v>25424</v>
      </c>
      <c r="B5543" s="253" t="s">
        <v>400</v>
      </c>
      <c r="C5543" s="97" t="s">
        <v>14661</v>
      </c>
      <c r="D5543" s="124" t="s">
        <v>14662</v>
      </c>
      <c r="E5543" s="148">
        <f ca="1">IFERROR(__xludf.DUMMYFUNCTION(" VLOOKUP(A5635, IMPORTRANGE(""https://docs.google.com/spreadsheets/d/1fj_Bhi2XPL3siwIh4sx4VRLAe31yD50oKdj5UlRYW0c/"", ""Сводка!A:AA""), 5, FALSE)"),216)</f>
        <v>216</v>
      </c>
      <c r="F5543" s="148" t="s">
        <v>415</v>
      </c>
      <c r="G5543" s="147">
        <f ca="1">IFERROR(__xludf.DUMMYFUNCTION(" VLOOKUP(A5635, IMPORTRANGE(""https://docs.google.com/spreadsheets/d/1QNLbnkR_AongFt22vMfNzfpjZ0CjpI8QI-w0wBnYA1w/"", ""Инфа!A:AA""), 6, FALSE)"),2024)</f>
        <v>2024</v>
      </c>
      <c r="H5543" s="150">
        <v>18000</v>
      </c>
      <c r="I5543" s="151" t="s">
        <v>445</v>
      </c>
      <c r="J5543" s="93" t="s">
        <v>14663</v>
      </c>
      <c r="K5543" s="153"/>
      <c r="L5543" s="153"/>
      <c r="M5543" s="153"/>
      <c r="N5543" s="153"/>
      <c r="O5543" s="153"/>
      <c r="P5543" s="153"/>
      <c r="Q5543" s="153"/>
      <c r="R5543" s="153"/>
      <c r="S5543" s="153"/>
    </row>
    <row r="5544" spans="1:19" ht="112.5">
      <c r="A5544" s="277" t="s">
        <v>25424</v>
      </c>
      <c r="B5544" s="253" t="s">
        <v>400</v>
      </c>
      <c r="C5544" s="97" t="s">
        <v>14661</v>
      </c>
      <c r="D5544" s="93" t="s">
        <v>14664</v>
      </c>
      <c r="E5544" s="148">
        <f ca="1">IFERROR(__xludf.DUMMYFUNCTION(" VLOOKUP(A5636, IMPORTRANGE(""https://docs.google.com/spreadsheets/d/1fj_Bhi2XPL3siwIh4sx4VRLAe31yD50oKdj5UlRYW0c/"", ""Сводка!A:AA""), 5, FALSE)"),188)</f>
        <v>188</v>
      </c>
      <c r="F5544" s="148" t="s">
        <v>415</v>
      </c>
      <c r="G5544" s="147">
        <f ca="1">IFERROR(__xludf.DUMMYFUNCTION(" VLOOKUP(A5636, IMPORTRANGE(""https://docs.google.com/spreadsheets/d/1QNLbnkR_AongFt22vMfNzfpjZ0CjpI8QI-w0wBnYA1w/"", ""Инфа!A:AA""), 6, FALSE)"),2024)</f>
        <v>2024</v>
      </c>
      <c r="H5544" s="150">
        <v>10600</v>
      </c>
      <c r="I5544" s="151" t="s">
        <v>445</v>
      </c>
      <c r="J5544" s="93" t="s">
        <v>14665</v>
      </c>
      <c r="K5544" s="153"/>
      <c r="L5544" s="153"/>
      <c r="M5544" s="153"/>
      <c r="N5544" s="153"/>
      <c r="O5544" s="153"/>
      <c r="P5544" s="153"/>
      <c r="Q5544" s="153"/>
      <c r="R5544" s="153"/>
      <c r="S5544" s="153"/>
    </row>
    <row r="5545" spans="1:19" ht="131.25">
      <c r="A5545" s="277" t="s">
        <v>25424</v>
      </c>
      <c r="B5545" s="253" t="s">
        <v>400</v>
      </c>
      <c r="C5545" s="97" t="s">
        <v>3383</v>
      </c>
      <c r="D5545" s="93" t="s">
        <v>12402</v>
      </c>
      <c r="E5545" s="148">
        <f ca="1">IFERROR(__xludf.DUMMYFUNCTION(" VLOOKUP(A5637, IMPORTRANGE(""https://docs.google.com/spreadsheets/d/1fj_Bhi2XPL3siwIh4sx4VRLAe31yD50oKdj5UlRYW0c/"", ""Сводка!A:AA""), 5, FALSE)"),200)</f>
        <v>200</v>
      </c>
      <c r="F5545" s="148" t="s">
        <v>415</v>
      </c>
      <c r="G5545" s="147">
        <f ca="1">IFERROR(__xludf.DUMMYFUNCTION(" VLOOKUP(A5637, IMPORTRANGE(""https://docs.google.com/spreadsheets/d/1QNLbnkR_AongFt22vMfNzfpjZ0CjpI8QI-w0wBnYA1w/"", ""Инфа!A:AA""), 6, FALSE)"),2024)</f>
        <v>2024</v>
      </c>
      <c r="H5545" s="150">
        <v>17000</v>
      </c>
      <c r="I5545" s="151" t="s">
        <v>445</v>
      </c>
      <c r="J5545" s="93" t="s">
        <v>14666</v>
      </c>
      <c r="K5545" s="153"/>
      <c r="L5545" s="153"/>
      <c r="M5545" s="153"/>
      <c r="N5545" s="153"/>
      <c r="O5545" s="153"/>
      <c r="P5545" s="153"/>
      <c r="Q5545" s="153"/>
      <c r="R5545" s="153"/>
      <c r="S5545" s="153"/>
    </row>
    <row r="5546" spans="1:19" ht="112.5">
      <c r="A5546" s="277" t="s">
        <v>25424</v>
      </c>
      <c r="B5546" s="253" t="s">
        <v>153</v>
      </c>
      <c r="C5546" s="97" t="s">
        <v>6340</v>
      </c>
      <c r="D5546" s="93" t="s">
        <v>14667</v>
      </c>
      <c r="E5546" s="148">
        <f ca="1">IFERROR(__xludf.DUMMYFUNCTION(" VLOOKUP(A5638, IMPORTRANGE(""https://docs.google.com/spreadsheets/d/1fj_Bhi2XPL3siwIh4sx4VRLAe31yD50oKdj5UlRYW0c/"", ""Сводка!A:AA""), 5, FALSE)"),92)</f>
        <v>92</v>
      </c>
      <c r="F5546" s="148" t="s">
        <v>50</v>
      </c>
      <c r="G5546" s="147">
        <f ca="1">IFERROR(__xludf.DUMMYFUNCTION(" VLOOKUP(A5638, IMPORTRANGE(""https://docs.google.com/spreadsheets/d/1QNLbnkR_AongFt22vMfNzfpjZ0CjpI8QI-w0wBnYA1w/"", ""Инфа!A:AA""), 6, FALSE)"),2024)</f>
        <v>2024</v>
      </c>
      <c r="H5546" s="150">
        <v>7800</v>
      </c>
      <c r="I5546" s="151" t="s">
        <v>2519</v>
      </c>
      <c r="J5546" s="93" t="s">
        <v>14668</v>
      </c>
      <c r="K5546" s="153"/>
      <c r="L5546" s="153"/>
      <c r="M5546" s="153"/>
      <c r="N5546" s="153"/>
      <c r="O5546" s="153"/>
      <c r="P5546" s="153"/>
      <c r="Q5546" s="153"/>
      <c r="R5546" s="153"/>
      <c r="S5546" s="153"/>
    </row>
    <row r="5547" spans="1:19" ht="206.25">
      <c r="A5547" s="277" t="s">
        <v>25424</v>
      </c>
      <c r="B5547" s="253" t="s">
        <v>400</v>
      </c>
      <c r="C5547" s="97" t="s">
        <v>14669</v>
      </c>
      <c r="D5547" s="93" t="s">
        <v>14670</v>
      </c>
      <c r="E5547" s="148">
        <f ca="1">IFERROR(__xludf.DUMMYFUNCTION(" VLOOKUP(A5639, IMPORTRANGE(""https://docs.google.com/spreadsheets/d/1fj_Bhi2XPL3siwIh4sx4VRLAe31yD50oKdj5UlRYW0c/"", ""Сводка!A:AA""), 5, FALSE)"),224)</f>
        <v>224</v>
      </c>
      <c r="F5547" s="148" t="s">
        <v>415</v>
      </c>
      <c r="G5547" s="147">
        <f ca="1">IFERROR(__xludf.DUMMYFUNCTION(" VLOOKUP(A5639, IMPORTRANGE(""https://docs.google.com/spreadsheets/d/1QNLbnkR_AongFt22vMfNzfpjZ0CjpI8QI-w0wBnYA1w/"", ""Инфа!A:AA""), 6, FALSE)"),2024)</f>
        <v>2024</v>
      </c>
      <c r="H5547" s="150">
        <v>18400</v>
      </c>
      <c r="I5547" s="151" t="s">
        <v>14671</v>
      </c>
      <c r="J5547" s="93" t="s">
        <v>14672</v>
      </c>
      <c r="K5547" s="153"/>
      <c r="L5547" s="153"/>
      <c r="M5547" s="153"/>
      <c r="N5547" s="153"/>
      <c r="O5547" s="153"/>
      <c r="P5547" s="153"/>
      <c r="Q5547" s="153"/>
      <c r="R5547" s="153"/>
      <c r="S5547" s="153"/>
    </row>
    <row r="5548" spans="1:19" ht="26.25" customHeight="1">
      <c r="A5548" s="277" t="s">
        <v>25424</v>
      </c>
      <c r="B5548" s="253" t="s">
        <v>400</v>
      </c>
      <c r="C5548" s="97" t="s">
        <v>14669</v>
      </c>
      <c r="D5548" s="93" t="s">
        <v>14673</v>
      </c>
      <c r="E5548" s="148">
        <f ca="1">IFERROR(__xludf.DUMMYFUNCTION(" VLOOKUP(A5640, IMPORTRANGE(""https://docs.google.com/spreadsheets/d/1fj_Bhi2XPL3siwIh4sx4VRLAe31yD50oKdj5UlRYW0c/"", ""Сводка!A:AA""), 5, FALSE)"),224)</f>
        <v>224</v>
      </c>
      <c r="F5548" s="148" t="s">
        <v>415</v>
      </c>
      <c r="G5548" s="147">
        <f ca="1">IFERROR(__xludf.DUMMYFUNCTION(" VLOOKUP(A5640, IMPORTRANGE(""https://docs.google.com/spreadsheets/d/1QNLbnkR_AongFt22vMfNzfpjZ0CjpI8QI-w0wBnYA1w/"", ""Инфа!A:AA""), 6, FALSE)"),2024)</f>
        <v>2024</v>
      </c>
      <c r="H5548" s="150">
        <v>18400</v>
      </c>
      <c r="I5548" s="151" t="s">
        <v>14671</v>
      </c>
      <c r="J5548" s="93" t="s">
        <v>14672</v>
      </c>
      <c r="K5548" s="153"/>
      <c r="L5548" s="153"/>
      <c r="M5548" s="153"/>
      <c r="N5548" s="153"/>
      <c r="O5548" s="153"/>
      <c r="P5548" s="153"/>
      <c r="Q5548" s="153"/>
      <c r="R5548" s="153"/>
      <c r="S5548" s="153"/>
    </row>
    <row r="5549" spans="1:19" ht="281.25">
      <c r="A5549" s="277" t="s">
        <v>25424</v>
      </c>
      <c r="B5549" s="253" t="s">
        <v>153</v>
      </c>
      <c r="C5549" s="97" t="s">
        <v>10989</v>
      </c>
      <c r="D5549" s="93" t="s">
        <v>14674</v>
      </c>
      <c r="E5549" s="148">
        <f ca="1">IFERROR(__xludf.DUMMYFUNCTION(" VLOOKUP(A5641, IMPORTRANGE(""https://docs.google.com/spreadsheets/d/1fj_Bhi2XPL3siwIh4sx4VRLAe31yD50oKdj5UlRYW0c/"", ""Сводка!A:AA""), 5, FALSE)"),112)</f>
        <v>112</v>
      </c>
      <c r="F5549" s="148" t="s">
        <v>26</v>
      </c>
      <c r="G5549" s="147">
        <f ca="1">IFERROR(__xludf.DUMMYFUNCTION(" VLOOKUP(A5641, IMPORTRANGE(""https://docs.google.com/spreadsheets/d/1QNLbnkR_AongFt22vMfNzfpjZ0CjpI8QI-w0wBnYA1w/"", ""Инфа!A:AA""), 6, FALSE)"),2024)</f>
        <v>2024</v>
      </c>
      <c r="H5549" s="150">
        <v>11700</v>
      </c>
      <c r="I5549" s="151" t="s">
        <v>85</v>
      </c>
      <c r="J5549" s="99" t="s">
        <v>14675</v>
      </c>
      <c r="K5549" s="153"/>
      <c r="L5549" s="153"/>
      <c r="M5549" s="153"/>
      <c r="N5549" s="153"/>
      <c r="O5549" s="153"/>
      <c r="P5549" s="153"/>
      <c r="Q5549" s="153"/>
      <c r="R5549" s="153"/>
      <c r="S5549" s="153"/>
    </row>
    <row r="5550" spans="1:19" ht="131.25">
      <c r="A5550" s="277" t="s">
        <v>25424</v>
      </c>
      <c r="B5550" s="253" t="s">
        <v>153</v>
      </c>
      <c r="C5550" s="97" t="s">
        <v>14676</v>
      </c>
      <c r="D5550" s="93" t="s">
        <v>14677</v>
      </c>
      <c r="E5550" s="148">
        <f ca="1">IFERROR(__xludf.DUMMYFUNCTION(" VLOOKUP(A5642, IMPORTRANGE(""https://docs.google.com/spreadsheets/d/1fj_Bhi2XPL3siwIh4sx4VRLAe31yD50oKdj5UlRYW0c/"", ""Сводка!A:AA""), 5, FALSE)"),228)</f>
        <v>228</v>
      </c>
      <c r="F5550" s="148" t="s">
        <v>50</v>
      </c>
      <c r="G5550" s="147">
        <f ca="1">IFERROR(__xludf.DUMMYFUNCTION(" VLOOKUP(A5642, IMPORTRANGE(""https://docs.google.com/spreadsheets/d/1QNLbnkR_AongFt22vMfNzfpjZ0CjpI8QI-w0wBnYA1w/"", ""Инфа!A:AA""), 6, FALSE)"),2024)</f>
        <v>2024</v>
      </c>
      <c r="H5550" s="150">
        <v>18700</v>
      </c>
      <c r="I5550" s="151" t="s">
        <v>14678</v>
      </c>
      <c r="J5550" s="93" t="s">
        <v>14679</v>
      </c>
      <c r="K5550" s="153"/>
      <c r="L5550" s="153"/>
      <c r="M5550" s="153"/>
      <c r="N5550" s="153"/>
      <c r="O5550" s="153"/>
      <c r="P5550" s="153"/>
      <c r="Q5550" s="153"/>
      <c r="R5550" s="153"/>
      <c r="S5550" s="153"/>
    </row>
    <row r="5551" spans="1:19" ht="187.5">
      <c r="A5551" s="277" t="s">
        <v>25424</v>
      </c>
      <c r="B5551" s="253" t="s">
        <v>153</v>
      </c>
      <c r="C5551" s="97" t="s">
        <v>14680</v>
      </c>
      <c r="D5551" s="93" t="s">
        <v>14681</v>
      </c>
      <c r="E5551" s="148">
        <f ca="1">IFERROR(__xludf.DUMMYFUNCTION(" VLOOKUP(A5643, IMPORTRANGE(""https://docs.google.com/spreadsheets/d/1fj_Bhi2XPL3siwIh4sx4VRLAe31yD50oKdj5UlRYW0c/"", ""Сводка!A:AA""), 5, FALSE)"),96)</f>
        <v>96</v>
      </c>
      <c r="F5551" s="148" t="s">
        <v>26</v>
      </c>
      <c r="G5551" s="147">
        <f ca="1">IFERROR(__xludf.DUMMYFUNCTION(" VLOOKUP(A5643, IMPORTRANGE(""https://docs.google.com/spreadsheets/d/1QNLbnkR_AongFt22vMfNzfpjZ0CjpI8QI-w0wBnYA1w/"", ""Инфа!A:AA""), 6, FALSE)"),2024)</f>
        <v>2024</v>
      </c>
      <c r="H5551" s="150">
        <v>10800</v>
      </c>
      <c r="I5551" s="151" t="s">
        <v>210</v>
      </c>
      <c r="J5551" s="93" t="s">
        <v>14682</v>
      </c>
      <c r="K5551" s="153"/>
      <c r="L5551" s="153"/>
      <c r="M5551" s="153"/>
      <c r="N5551" s="153"/>
      <c r="O5551" s="153"/>
      <c r="P5551" s="153"/>
      <c r="Q5551" s="153"/>
      <c r="R5551" s="153"/>
      <c r="S5551" s="153"/>
    </row>
    <row r="5552" spans="1:19" ht="243.75">
      <c r="A5552" s="277" t="s">
        <v>25424</v>
      </c>
      <c r="B5552" s="253" t="s">
        <v>400</v>
      </c>
      <c r="C5552" s="97" t="s">
        <v>14683</v>
      </c>
      <c r="D5552" s="93" t="s">
        <v>14684</v>
      </c>
      <c r="E5552" s="148">
        <f ca="1">IFERROR(__xludf.DUMMYFUNCTION(" VLOOKUP(A5644, IMPORTRANGE(""https://docs.google.com/spreadsheets/d/1fj_Bhi2XPL3siwIh4sx4VRLAe31yD50oKdj5UlRYW0c/"", ""Сводка!A:AA""), 5, FALSE)"),172)</f>
        <v>172</v>
      </c>
      <c r="F5552" s="148" t="s">
        <v>415</v>
      </c>
      <c r="G5552" s="147">
        <f ca="1">IFERROR(__xludf.DUMMYFUNCTION(" VLOOKUP(A5644, IMPORTRANGE(""https://docs.google.com/spreadsheets/d/1QNLbnkR_AongFt22vMfNzfpjZ0CjpI8QI-w0wBnYA1w/"", ""Инфа!A:AA""), 6, FALSE)"),2024)</f>
        <v>2024</v>
      </c>
      <c r="H5552" s="150">
        <v>15300</v>
      </c>
      <c r="I5552" s="151" t="s">
        <v>14685</v>
      </c>
      <c r="J5552" s="93" t="s">
        <v>14686</v>
      </c>
      <c r="K5552" s="153"/>
      <c r="L5552" s="153"/>
      <c r="M5552" s="153"/>
      <c r="N5552" s="153"/>
      <c r="O5552" s="153"/>
      <c r="P5552" s="153"/>
      <c r="Q5552" s="153"/>
      <c r="R5552" s="153"/>
      <c r="S5552" s="153"/>
    </row>
    <row r="5553" spans="1:19" ht="112.5">
      <c r="A5553" s="277" t="s">
        <v>25424</v>
      </c>
      <c r="B5553" s="253" t="s">
        <v>400</v>
      </c>
      <c r="C5553" s="93" t="s">
        <v>14687</v>
      </c>
      <c r="D5553" s="93" t="s">
        <v>12462</v>
      </c>
      <c r="E5553" s="148">
        <f ca="1">IFERROR(__xludf.DUMMYFUNCTION(" VLOOKUP(A5645, IMPORTRANGE(""https://docs.google.com/spreadsheets/d/1fj_Bhi2XPL3siwIh4sx4VRLAe31yD50oKdj5UlRYW0c/"", ""Сводка!A:AA""), 5, FALSE)"),292)</f>
        <v>292</v>
      </c>
      <c r="F5553" s="148" t="s">
        <v>403</v>
      </c>
      <c r="G5553" s="147">
        <f ca="1">IFERROR(__xludf.DUMMYFUNCTION(" VLOOKUP(A5645, IMPORTRANGE(""https://docs.google.com/spreadsheets/d/1QNLbnkR_AongFt22vMfNzfpjZ0CjpI8QI-w0wBnYA1w/"", ""Инфа!A:AA""), 6, FALSE)"),2024)</f>
        <v>2024</v>
      </c>
      <c r="H5553" s="150">
        <v>13800</v>
      </c>
      <c r="I5553" s="156" t="s">
        <v>6015</v>
      </c>
      <c r="J5553" s="93" t="s">
        <v>14688</v>
      </c>
      <c r="K5553" s="153"/>
      <c r="L5553" s="153"/>
      <c r="M5553" s="153"/>
      <c r="N5553" s="153"/>
      <c r="O5553" s="153"/>
      <c r="P5553" s="153"/>
      <c r="Q5553" s="153"/>
      <c r="R5553" s="153"/>
      <c r="S5553" s="153"/>
    </row>
    <row r="5554" spans="1:19" ht="168.75">
      <c r="A5554" s="277" t="s">
        <v>25424</v>
      </c>
      <c r="B5554" s="253" t="s">
        <v>153</v>
      </c>
      <c r="C5554" s="93" t="s">
        <v>14344</v>
      </c>
      <c r="D5554" s="93" t="s">
        <v>14689</v>
      </c>
      <c r="E5554" s="148">
        <f ca="1">IFERROR(__xludf.DUMMYFUNCTION(" VLOOKUP(A5646, IMPORTRANGE(""https://docs.google.com/spreadsheets/d/1fj_Bhi2XPL3siwIh4sx4VRLAe31yD50oKdj5UlRYW0c/"", ""Сводка!A:AA""), 5, FALSE)"),240)</f>
        <v>240</v>
      </c>
      <c r="F5554" s="148" t="s">
        <v>108</v>
      </c>
      <c r="G5554" s="147">
        <f ca="1">IFERROR(__xludf.DUMMYFUNCTION(" VLOOKUP(A5646, IMPORTRANGE(""https://docs.google.com/spreadsheets/d/1QNLbnkR_AongFt22vMfNzfpjZ0CjpI8QI-w0wBnYA1w/"", ""Инфа!A:AA""), 6, FALSE)"),2024)</f>
        <v>2024</v>
      </c>
      <c r="H5554" s="150">
        <v>19400</v>
      </c>
      <c r="I5554" s="151" t="s">
        <v>2064</v>
      </c>
      <c r="J5554" s="93" t="s">
        <v>14690</v>
      </c>
      <c r="K5554" s="153"/>
      <c r="L5554" s="153"/>
      <c r="M5554" s="153"/>
      <c r="N5554" s="153"/>
      <c r="O5554" s="153"/>
      <c r="P5554" s="153"/>
      <c r="Q5554" s="153"/>
      <c r="R5554" s="153"/>
      <c r="S5554" s="153"/>
    </row>
    <row r="5555" spans="1:19" ht="131.25">
      <c r="A5555" s="277" t="s">
        <v>25424</v>
      </c>
      <c r="B5555" s="253" t="s">
        <v>400</v>
      </c>
      <c r="C5555" s="93" t="s">
        <v>10982</v>
      </c>
      <c r="D5555" s="93" t="s">
        <v>14691</v>
      </c>
      <c r="E5555" s="148">
        <f ca="1">IFERROR(__xludf.DUMMYFUNCTION(" VLOOKUP(A5647, IMPORTRANGE(""https://docs.google.com/spreadsheets/d/1fj_Bhi2XPL3siwIh4sx4VRLAe31yD50oKdj5UlRYW0c/"", ""Сводка!A:AA""), 5, FALSE)"),172)</f>
        <v>172</v>
      </c>
      <c r="F5555" s="148" t="s">
        <v>403</v>
      </c>
      <c r="G5555" s="147">
        <f ca="1">IFERROR(__xludf.DUMMYFUNCTION(" VLOOKUP(A5647, IMPORTRANGE(""https://docs.google.com/spreadsheets/d/1QNLbnkR_AongFt22vMfNzfpjZ0CjpI8QI-w0wBnYA1w/"", ""Инфа!A:AA""), 6, FALSE)"),2024)</f>
        <v>2024</v>
      </c>
      <c r="H5555" s="150">
        <v>10200</v>
      </c>
      <c r="I5555" s="151" t="s">
        <v>42</v>
      </c>
      <c r="J5555" s="93" t="s">
        <v>14692</v>
      </c>
      <c r="K5555" s="153"/>
      <c r="L5555" s="153"/>
      <c r="M5555" s="153"/>
      <c r="N5555" s="153"/>
      <c r="O5555" s="153"/>
      <c r="P5555" s="153"/>
      <c r="Q5555" s="153"/>
      <c r="R5555" s="153"/>
      <c r="S5555" s="153"/>
    </row>
    <row r="5556" spans="1:19" ht="150">
      <c r="A5556" s="277" t="s">
        <v>25424</v>
      </c>
      <c r="B5556" s="253" t="s">
        <v>400</v>
      </c>
      <c r="C5556" s="93" t="s">
        <v>14693</v>
      </c>
      <c r="D5556" s="93" t="s">
        <v>14694</v>
      </c>
      <c r="E5556" s="148">
        <f ca="1">IFERROR(__xludf.DUMMYFUNCTION(" VLOOKUP(A5648, IMPORTRANGE(""https://docs.google.com/spreadsheets/d/1fj_Bhi2XPL3siwIh4sx4VRLAe31yD50oKdj5UlRYW0c/"", ""Сводка!A:AA""), 5, FALSE)"),360)</f>
        <v>360</v>
      </c>
      <c r="F5556" s="148" t="s">
        <v>415</v>
      </c>
      <c r="G5556" s="147">
        <f ca="1">IFERROR(__xludf.DUMMYFUNCTION(" VLOOKUP(A5648, IMPORTRANGE(""https://docs.google.com/spreadsheets/d/1QNLbnkR_AongFt22vMfNzfpjZ0CjpI8QI-w0wBnYA1w/"", ""Инфа!A:AA""), 6, FALSE)"),2024)</f>
        <v>2024</v>
      </c>
      <c r="H5556" s="154">
        <v>15800</v>
      </c>
      <c r="I5556" s="151" t="s">
        <v>161</v>
      </c>
      <c r="J5556" s="93" t="s">
        <v>14695</v>
      </c>
      <c r="K5556" s="153"/>
      <c r="L5556" s="153"/>
      <c r="M5556" s="153"/>
      <c r="N5556" s="153"/>
      <c r="O5556" s="153"/>
      <c r="P5556" s="153"/>
      <c r="Q5556" s="153"/>
      <c r="R5556" s="153"/>
      <c r="S5556" s="153"/>
    </row>
    <row r="5557" spans="1:19" ht="168.75">
      <c r="A5557" s="277" t="s">
        <v>25424</v>
      </c>
      <c r="B5557" s="253" t="s">
        <v>400</v>
      </c>
      <c r="C5557" s="93" t="s">
        <v>14693</v>
      </c>
      <c r="D5557" s="93" t="s">
        <v>14696</v>
      </c>
      <c r="E5557" s="148">
        <f ca="1">IFERROR(__xludf.DUMMYFUNCTION(" VLOOKUP(A5649, IMPORTRANGE(""https://docs.google.com/spreadsheets/d/1fj_Bhi2XPL3siwIh4sx4VRLAe31yD50oKdj5UlRYW0c/"", ""Сводка!A:AA""), 5, FALSE)"),308)</f>
        <v>308</v>
      </c>
      <c r="F5557" s="148" t="s">
        <v>415</v>
      </c>
      <c r="G5557" s="147">
        <f ca="1">IFERROR(__xludf.DUMMYFUNCTION(" VLOOKUP(A5649, IMPORTRANGE(""https://docs.google.com/spreadsheets/d/1QNLbnkR_AongFt22vMfNzfpjZ0CjpI8QI-w0wBnYA1w/"", ""Инфа!A:AA""), 6, FALSE)"),2024)</f>
        <v>2024</v>
      </c>
      <c r="H5557" s="150">
        <v>14200</v>
      </c>
      <c r="I5557" s="151" t="s">
        <v>161</v>
      </c>
      <c r="J5557" s="93" t="s">
        <v>14697</v>
      </c>
      <c r="K5557" s="153"/>
      <c r="L5557" s="153"/>
      <c r="M5557" s="153"/>
      <c r="N5557" s="153"/>
      <c r="O5557" s="153"/>
      <c r="P5557" s="153"/>
      <c r="Q5557" s="153"/>
      <c r="R5557" s="153"/>
      <c r="S5557" s="153"/>
    </row>
    <row r="5558" spans="1:19" ht="112.5">
      <c r="A5558" s="277" t="s">
        <v>25424</v>
      </c>
      <c r="B5558" s="253" t="s">
        <v>153</v>
      </c>
      <c r="C5558" s="93" t="s">
        <v>14698</v>
      </c>
      <c r="D5558" s="93" t="s">
        <v>14699</v>
      </c>
      <c r="E5558" s="148">
        <f ca="1">IFERROR(__xludf.DUMMYFUNCTION(" VLOOKUP(A5650, IMPORTRANGE(""https://docs.google.com/spreadsheets/d/1fj_Bhi2XPL3siwIh4sx4VRLAe31yD50oKdj5UlRYW0c/"", ""Сводка!A:AA""), 5, FALSE)"),388)</f>
        <v>388</v>
      </c>
      <c r="F5558" s="148" t="s">
        <v>4812</v>
      </c>
      <c r="G5558" s="147">
        <f ca="1">IFERROR(__xludf.DUMMYFUNCTION(" VLOOKUP(A5650, IMPORTRANGE(""https://docs.google.com/spreadsheets/d/1QNLbnkR_AongFt22vMfNzfpjZ0CjpI8QI-w0wBnYA1w/"", ""Инфа!A:AA""), 6, FALSE)"),2024)</f>
        <v>2024</v>
      </c>
      <c r="H5558" s="154">
        <v>16600</v>
      </c>
      <c r="I5558" s="151" t="s">
        <v>14700</v>
      </c>
      <c r="J5558" s="93" t="s">
        <v>14701</v>
      </c>
      <c r="K5558" s="153"/>
      <c r="L5558" s="153"/>
      <c r="M5558" s="153"/>
      <c r="N5558" s="153"/>
      <c r="O5558" s="153"/>
      <c r="P5558" s="153"/>
      <c r="Q5558" s="153"/>
      <c r="R5558" s="153"/>
      <c r="S5558" s="153"/>
    </row>
    <row r="5559" spans="1:19" ht="112.5">
      <c r="A5559" s="277" t="s">
        <v>25424</v>
      </c>
      <c r="B5559" s="253" t="s">
        <v>153</v>
      </c>
      <c r="C5559" s="93" t="s">
        <v>14702</v>
      </c>
      <c r="D5559" s="93" t="s">
        <v>14703</v>
      </c>
      <c r="E5559" s="148">
        <f ca="1">IFERROR(__xludf.DUMMYFUNCTION(" VLOOKUP(A5651, IMPORTRANGE(""https://docs.google.com/spreadsheets/d/1fj_Bhi2XPL3siwIh4sx4VRLAe31yD50oKdj5UlRYW0c/"", ""Сводка!A:AA""), 5, FALSE)"),360)</f>
        <v>360</v>
      </c>
      <c r="F5559" s="148" t="s">
        <v>4812</v>
      </c>
      <c r="G5559" s="147">
        <f ca="1">IFERROR(__xludf.DUMMYFUNCTION(" VLOOKUP(A5651, IMPORTRANGE(""https://docs.google.com/spreadsheets/d/1QNLbnkR_AongFt22vMfNzfpjZ0CjpI8QI-w0wBnYA1w/"", ""Инфа!A:AA""), 6, FALSE)"),2024)</f>
        <v>2024</v>
      </c>
      <c r="H5559" s="154">
        <v>15800</v>
      </c>
      <c r="I5559" s="151" t="s">
        <v>161</v>
      </c>
      <c r="J5559" s="93" t="s">
        <v>14704</v>
      </c>
      <c r="K5559" s="153"/>
      <c r="L5559" s="153"/>
      <c r="M5559" s="153"/>
      <c r="N5559" s="153"/>
      <c r="O5559" s="153"/>
      <c r="P5559" s="153"/>
      <c r="Q5559" s="153"/>
      <c r="R5559" s="153"/>
      <c r="S5559" s="153"/>
    </row>
    <row r="5560" spans="1:19" ht="187.5">
      <c r="A5560" s="277" t="s">
        <v>25424</v>
      </c>
      <c r="B5560" s="253" t="s">
        <v>153</v>
      </c>
      <c r="C5560" s="93" t="s">
        <v>11876</v>
      </c>
      <c r="D5560" s="93" t="s">
        <v>14705</v>
      </c>
      <c r="E5560" s="148">
        <f ca="1">IFERROR(__xludf.DUMMYFUNCTION(" VLOOKUP(A5652, IMPORTRANGE(""https://docs.google.com/spreadsheets/d/1fj_Bhi2XPL3siwIh4sx4VRLAe31yD50oKdj5UlRYW0c/"", ""Сводка!A:AA""), 5, FALSE)"),248)</f>
        <v>248</v>
      </c>
      <c r="F5560" s="148" t="s">
        <v>26</v>
      </c>
      <c r="G5560" s="147">
        <f ca="1">IFERROR(__xludf.DUMMYFUNCTION(" VLOOKUP(A5652, IMPORTRANGE(""https://docs.google.com/spreadsheets/d/1QNLbnkR_AongFt22vMfNzfpjZ0CjpI8QI-w0wBnYA1w/"", ""Инфа!A:AA""), 6, FALSE)"),2024)</f>
        <v>2024</v>
      </c>
      <c r="H5560" s="150">
        <v>12400</v>
      </c>
      <c r="I5560" s="151" t="s">
        <v>146</v>
      </c>
      <c r="J5560" s="93" t="s">
        <v>14706</v>
      </c>
      <c r="K5560" s="153"/>
      <c r="L5560" s="153"/>
      <c r="M5560" s="153"/>
      <c r="N5560" s="153"/>
      <c r="O5560" s="153"/>
      <c r="P5560" s="153"/>
      <c r="Q5560" s="153"/>
      <c r="R5560" s="153"/>
      <c r="S5560" s="153"/>
    </row>
    <row r="5561" spans="1:19" ht="187.5">
      <c r="A5561" s="277" t="s">
        <v>25424</v>
      </c>
      <c r="B5561" s="253" t="s">
        <v>153</v>
      </c>
      <c r="C5561" s="93" t="s">
        <v>11876</v>
      </c>
      <c r="D5561" s="93" t="s">
        <v>14707</v>
      </c>
      <c r="E5561" s="148">
        <f ca="1">IFERROR(__xludf.DUMMYFUNCTION(" VLOOKUP(A5653, IMPORTRANGE(""https://docs.google.com/spreadsheets/d/1fj_Bhi2XPL3siwIh4sx4VRLAe31yD50oKdj5UlRYW0c/"", ""Сводка!A:AA""), 5, FALSE)"),216)</f>
        <v>216</v>
      </c>
      <c r="F5561" s="148" t="s">
        <v>26</v>
      </c>
      <c r="G5561" s="147">
        <f ca="1">IFERROR(__xludf.DUMMYFUNCTION(" VLOOKUP(A5653, IMPORTRANGE(""https://docs.google.com/spreadsheets/d/1QNLbnkR_AongFt22vMfNzfpjZ0CjpI8QI-w0wBnYA1w/"", ""Инфа!A:AA""), 6, FALSE)"),2024)</f>
        <v>2024</v>
      </c>
      <c r="H5561" s="150">
        <v>11500</v>
      </c>
      <c r="I5561" s="151" t="s">
        <v>146</v>
      </c>
      <c r="J5561" s="93" t="s">
        <v>14706</v>
      </c>
      <c r="K5561" s="153"/>
      <c r="L5561" s="153"/>
      <c r="M5561" s="153"/>
      <c r="N5561" s="153"/>
      <c r="O5561" s="153"/>
      <c r="P5561" s="153"/>
      <c r="Q5561" s="153"/>
      <c r="R5561" s="153"/>
      <c r="S5561" s="153"/>
    </row>
    <row r="5562" spans="1:19" ht="112.5">
      <c r="A5562" s="277" t="s">
        <v>25424</v>
      </c>
      <c r="B5562" s="253" t="s">
        <v>153</v>
      </c>
      <c r="C5562" s="93" t="s">
        <v>14708</v>
      </c>
      <c r="D5562" s="93" t="s">
        <v>14709</v>
      </c>
      <c r="E5562" s="148">
        <f ca="1">IFERROR(__xludf.DUMMYFUNCTION(" VLOOKUP(A5654, IMPORTRANGE(""https://docs.google.com/spreadsheets/d/1fj_Bhi2XPL3siwIh4sx4VRLAe31yD50oKdj5UlRYW0c/"", ""Сводка!A:AA""), 5, FALSE)"),124)</f>
        <v>124</v>
      </c>
      <c r="F5562" s="148" t="s">
        <v>165</v>
      </c>
      <c r="G5562" s="147">
        <f ca="1">IFERROR(__xludf.DUMMYFUNCTION(" VLOOKUP(A5654, IMPORTRANGE(""https://docs.google.com/spreadsheets/d/1QNLbnkR_AongFt22vMfNzfpjZ0CjpI8QI-w0wBnYA1w/"", ""Инфа!A:AA""), 6, FALSE)"),2024)</f>
        <v>2024</v>
      </c>
      <c r="H5562" s="150">
        <v>12400</v>
      </c>
      <c r="I5562" s="151" t="s">
        <v>14710</v>
      </c>
      <c r="J5562" s="93" t="s">
        <v>14711</v>
      </c>
      <c r="K5562" s="153"/>
      <c r="L5562" s="153"/>
      <c r="M5562" s="153"/>
      <c r="N5562" s="153"/>
      <c r="O5562" s="153"/>
      <c r="P5562" s="153"/>
      <c r="Q5562" s="153"/>
      <c r="R5562" s="153"/>
      <c r="S5562" s="153"/>
    </row>
    <row r="5563" spans="1:19" ht="56.25">
      <c r="A5563" s="277" t="s">
        <v>25424</v>
      </c>
      <c r="B5563" s="253" t="s">
        <v>153</v>
      </c>
      <c r="C5563" s="93" t="s">
        <v>9322</v>
      </c>
      <c r="D5563" s="93" t="s">
        <v>14712</v>
      </c>
      <c r="E5563" s="148">
        <f ca="1">IFERROR(__xludf.DUMMYFUNCTION(" VLOOKUP(A5655, IMPORTRANGE(""https://docs.google.com/spreadsheets/d/1fj_Bhi2XPL3siwIh4sx4VRLAe31yD50oKdj5UlRYW0c/"", ""Сводка!A:AA""), 5, FALSE)"),124)</f>
        <v>124</v>
      </c>
      <c r="F5563" s="148" t="s">
        <v>165</v>
      </c>
      <c r="G5563" s="147">
        <f ca="1">IFERROR(__xludf.DUMMYFUNCTION(" VLOOKUP(A5655, IMPORTRANGE(""https://docs.google.com/spreadsheets/d/1QNLbnkR_AongFt22vMfNzfpjZ0CjpI8QI-w0wBnYA1w/"", ""Инфа!A:AA""), 6, FALSE)"),2024)</f>
        <v>2024</v>
      </c>
      <c r="H5563" s="150">
        <v>12400</v>
      </c>
      <c r="I5563" s="151" t="s">
        <v>1841</v>
      </c>
      <c r="J5563" s="93" t="s">
        <v>14713</v>
      </c>
      <c r="K5563" s="153"/>
      <c r="L5563" s="153"/>
      <c r="M5563" s="153"/>
      <c r="N5563" s="153"/>
      <c r="O5563" s="153"/>
      <c r="P5563" s="153"/>
      <c r="Q5563" s="153"/>
      <c r="R5563" s="153"/>
      <c r="S5563" s="153"/>
    </row>
    <row r="5564" spans="1:19" ht="93.75">
      <c r="A5564" s="277" t="s">
        <v>25424</v>
      </c>
      <c r="B5564" s="253" t="s">
        <v>153</v>
      </c>
      <c r="C5564" s="93" t="s">
        <v>14714</v>
      </c>
      <c r="D5564" s="93" t="s">
        <v>14715</v>
      </c>
      <c r="E5564" s="148">
        <f ca="1">IFERROR(__xludf.DUMMYFUNCTION(" VLOOKUP(A5656, IMPORTRANGE(""https://docs.google.com/spreadsheets/d/1fj_Bhi2XPL3siwIh4sx4VRLAe31yD50oKdj5UlRYW0c/"", ""Сводка!A:AA""), 5, FALSE)"),116)</f>
        <v>116</v>
      </c>
      <c r="F5564" s="148" t="s">
        <v>1583</v>
      </c>
      <c r="G5564" s="147">
        <f ca="1">IFERROR(__xludf.DUMMYFUNCTION(" VLOOKUP(A5656, IMPORTRANGE(""https://docs.google.com/spreadsheets/d/1QNLbnkR_AongFt22vMfNzfpjZ0CjpI8QI-w0wBnYA1w/"", ""Инфа!A:AA""), 6, FALSE)"),2024)</f>
        <v>2024</v>
      </c>
      <c r="H5564" s="150">
        <v>12000</v>
      </c>
      <c r="I5564" s="151" t="s">
        <v>340</v>
      </c>
      <c r="J5564" s="93" t="s">
        <v>14716</v>
      </c>
      <c r="K5564" s="153"/>
      <c r="L5564" s="153"/>
      <c r="M5564" s="153"/>
      <c r="N5564" s="153"/>
      <c r="O5564" s="153"/>
      <c r="P5564" s="153"/>
      <c r="Q5564" s="153"/>
      <c r="R5564" s="153"/>
      <c r="S5564" s="153"/>
    </row>
    <row r="5565" spans="1:19" ht="93.75">
      <c r="A5565" s="277" t="s">
        <v>25424</v>
      </c>
      <c r="B5565" s="253" t="s">
        <v>153</v>
      </c>
      <c r="C5565" s="93" t="s">
        <v>14717</v>
      </c>
      <c r="D5565" s="93" t="s">
        <v>14718</v>
      </c>
      <c r="E5565" s="148">
        <f ca="1">IFERROR(__xludf.DUMMYFUNCTION(" VLOOKUP(A5657, IMPORTRANGE(""https://docs.google.com/spreadsheets/d/1fj_Bhi2XPL3siwIh4sx4VRLAe31yD50oKdj5UlRYW0c/"", ""Сводка!A:AA""), 5, FALSE)"),112)</f>
        <v>112</v>
      </c>
      <c r="F5565" s="148" t="s">
        <v>4782</v>
      </c>
      <c r="G5565" s="147">
        <f ca="1">IFERROR(__xludf.DUMMYFUNCTION(" VLOOKUP(A5657, IMPORTRANGE(""https://docs.google.com/spreadsheets/d/1QNLbnkR_AongFt22vMfNzfpjZ0CjpI8QI-w0wBnYA1w/"", ""Инфа!A:AA""), 6, FALSE)"),2024)</f>
        <v>2024</v>
      </c>
      <c r="H5565" s="150">
        <v>11700</v>
      </c>
      <c r="I5565" s="151" t="s">
        <v>340</v>
      </c>
      <c r="J5565" s="93" t="s">
        <v>14719</v>
      </c>
      <c r="K5565" s="153"/>
      <c r="L5565" s="153"/>
      <c r="M5565" s="153"/>
      <c r="N5565" s="153"/>
      <c r="O5565" s="153"/>
      <c r="P5565" s="153"/>
      <c r="Q5565" s="153"/>
      <c r="R5565" s="153"/>
      <c r="S5565" s="153"/>
    </row>
    <row r="5566" spans="1:19" ht="93.75">
      <c r="A5566" s="277" t="s">
        <v>25424</v>
      </c>
      <c r="B5566" s="253" t="s">
        <v>153</v>
      </c>
      <c r="C5566" s="93" t="s">
        <v>8877</v>
      </c>
      <c r="D5566" s="93" t="s">
        <v>14720</v>
      </c>
      <c r="E5566" s="148">
        <f ca="1">IFERROR(__xludf.DUMMYFUNCTION(" VLOOKUP(A5658, IMPORTRANGE(""https://docs.google.com/spreadsheets/d/1fj_Bhi2XPL3siwIh4sx4VRLAe31yD50oKdj5UlRYW0c/"", ""Сводка!A:AA""), 5, FALSE)"),108)</f>
        <v>108</v>
      </c>
      <c r="F5566" s="148" t="s">
        <v>4782</v>
      </c>
      <c r="G5566" s="147">
        <f ca="1">IFERROR(__xludf.DUMMYFUNCTION(" VLOOKUP(A5658, IMPORTRANGE(""https://docs.google.com/spreadsheets/d/1QNLbnkR_AongFt22vMfNzfpjZ0CjpI8QI-w0wBnYA1w/"", ""Инфа!A:AA""), 6, FALSE)"),2024)</f>
        <v>2024</v>
      </c>
      <c r="H5566" s="150">
        <v>8200</v>
      </c>
      <c r="I5566" s="151" t="s">
        <v>340</v>
      </c>
      <c r="J5566" s="93" t="s">
        <v>14721</v>
      </c>
      <c r="K5566" s="153"/>
      <c r="L5566" s="153"/>
      <c r="M5566" s="153"/>
      <c r="N5566" s="153"/>
      <c r="O5566" s="153"/>
      <c r="P5566" s="153"/>
      <c r="Q5566" s="153"/>
      <c r="R5566" s="153"/>
      <c r="S5566" s="153"/>
    </row>
    <row r="5567" spans="1:19" ht="150">
      <c r="A5567" s="277" t="s">
        <v>25424</v>
      </c>
      <c r="B5567" s="253" t="s">
        <v>153</v>
      </c>
      <c r="C5567" s="93" t="s">
        <v>14722</v>
      </c>
      <c r="D5567" s="93" t="s">
        <v>14723</v>
      </c>
      <c r="E5567" s="148">
        <f ca="1">IFERROR(__xludf.DUMMYFUNCTION(" VLOOKUP(A5659, IMPORTRANGE(""https://docs.google.com/spreadsheets/d/1fj_Bhi2XPL3siwIh4sx4VRLAe31yD50oKdj5UlRYW0c/"", ""Сводка!A:AA""), 5, FALSE)"),168)</f>
        <v>168</v>
      </c>
      <c r="F5567" s="148" t="s">
        <v>8952</v>
      </c>
      <c r="G5567" s="147">
        <f ca="1">IFERROR(__xludf.DUMMYFUNCTION(" VLOOKUP(A5659, IMPORTRANGE(""https://docs.google.com/spreadsheets/d/1QNLbnkR_AongFt22vMfNzfpjZ0CjpI8QI-w0wBnYA1w/"", ""Инфа!A:AA""), 6, FALSE)"),2024)</f>
        <v>2024</v>
      </c>
      <c r="H5567" s="150">
        <v>10000</v>
      </c>
      <c r="I5567" s="151" t="s">
        <v>1195</v>
      </c>
      <c r="J5567" s="93" t="s">
        <v>14724</v>
      </c>
      <c r="K5567" s="153"/>
      <c r="L5567" s="153"/>
      <c r="M5567" s="153"/>
      <c r="N5567" s="153"/>
      <c r="O5567" s="153"/>
      <c r="P5567" s="153"/>
      <c r="Q5567" s="153"/>
      <c r="R5567" s="153"/>
      <c r="S5567" s="153"/>
    </row>
    <row r="5568" spans="1:19" ht="150">
      <c r="A5568" s="277" t="s">
        <v>25424</v>
      </c>
      <c r="B5568" s="253" t="s">
        <v>153</v>
      </c>
      <c r="C5568" s="93" t="s">
        <v>14725</v>
      </c>
      <c r="D5568" s="93" t="s">
        <v>14726</v>
      </c>
      <c r="E5568" s="148">
        <f ca="1">IFERROR(__xludf.DUMMYFUNCTION(" VLOOKUP(A5660, IMPORTRANGE(""https://docs.google.com/spreadsheets/d/1fj_Bhi2XPL3siwIh4sx4VRLAe31yD50oKdj5UlRYW0c/"", ""Сводка!A:AA""), 5, FALSE)"),300)</f>
        <v>300</v>
      </c>
      <c r="F5568" s="148" t="s">
        <v>26</v>
      </c>
      <c r="G5568" s="147">
        <f ca="1">IFERROR(__xludf.DUMMYFUNCTION(" VLOOKUP(A5660, IMPORTRANGE(""https://docs.google.com/spreadsheets/d/1QNLbnkR_AongFt22vMfNzfpjZ0CjpI8QI-w0wBnYA1w/"", ""Инфа!A:AA""), 6, FALSE)"),2024)</f>
        <v>2024</v>
      </c>
      <c r="H5568" s="150">
        <v>14000</v>
      </c>
      <c r="I5568" s="151" t="s">
        <v>1195</v>
      </c>
      <c r="J5568" s="93" t="s">
        <v>14727</v>
      </c>
      <c r="K5568" s="153"/>
      <c r="L5568" s="153"/>
      <c r="M5568" s="153"/>
      <c r="N5568" s="153"/>
      <c r="O5568" s="153"/>
      <c r="P5568" s="153"/>
      <c r="Q5568" s="153"/>
      <c r="R5568" s="153"/>
      <c r="S5568" s="153"/>
    </row>
    <row r="5569" spans="1:19" ht="131.25">
      <c r="A5569" s="277" t="s">
        <v>25424</v>
      </c>
      <c r="B5569" s="253" t="s">
        <v>400</v>
      </c>
      <c r="C5569" s="93" t="s">
        <v>14728</v>
      </c>
      <c r="D5569" s="93" t="s">
        <v>14729</v>
      </c>
      <c r="E5569" s="148">
        <f ca="1">IFERROR(__xludf.DUMMYFUNCTION(" VLOOKUP(A5661, IMPORTRANGE(""https://docs.google.com/spreadsheets/d/1fj_Bhi2XPL3siwIh4sx4VRLAe31yD50oKdj5UlRYW0c/"", ""Сводка!A:AA""), 5, FALSE)"),292)</f>
        <v>292</v>
      </c>
      <c r="F5569" s="147" t="s">
        <v>403</v>
      </c>
      <c r="G5569" s="147">
        <f ca="1">IFERROR(__xludf.DUMMYFUNCTION(" VLOOKUP(A5661, IMPORTRANGE(""https://docs.google.com/spreadsheets/d/1QNLbnkR_AongFt22vMfNzfpjZ0CjpI8QI-w0wBnYA1w/"", ""Инфа!A:AA""), 6, FALSE)"),2024)</f>
        <v>2024</v>
      </c>
      <c r="H5569" s="150">
        <v>13800</v>
      </c>
      <c r="I5569" s="151" t="s">
        <v>518</v>
      </c>
      <c r="J5569" s="93" t="s">
        <v>14730</v>
      </c>
      <c r="K5569" s="153"/>
      <c r="L5569" s="153"/>
      <c r="M5569" s="153"/>
      <c r="N5569" s="153"/>
      <c r="O5569" s="153"/>
      <c r="P5569" s="153"/>
      <c r="Q5569" s="153"/>
      <c r="R5569" s="153"/>
      <c r="S5569" s="153"/>
    </row>
    <row r="5570" spans="1:19" ht="75">
      <c r="A5570" s="277" t="s">
        <v>25424</v>
      </c>
      <c r="B5570" s="253" t="s">
        <v>153</v>
      </c>
      <c r="C5570" s="93" t="s">
        <v>12038</v>
      </c>
      <c r="D5570" s="93" t="s">
        <v>14731</v>
      </c>
      <c r="E5570" s="148">
        <f ca="1">IFERROR(__xludf.DUMMYFUNCTION(" VLOOKUP(A5662, IMPORTRANGE(""https://docs.google.com/spreadsheets/d/1fj_Bhi2XPL3siwIh4sx4VRLAe31yD50oKdj5UlRYW0c/"", ""Сводка!A:AA""), 5, FALSE)"),180)</f>
        <v>180</v>
      </c>
      <c r="F5570" s="148" t="s">
        <v>165</v>
      </c>
      <c r="G5570" s="147">
        <f ca="1">IFERROR(__xludf.DUMMYFUNCTION(" VLOOKUP(A5662, IMPORTRANGE(""https://docs.google.com/spreadsheets/d/1QNLbnkR_AongFt22vMfNzfpjZ0CjpI8QI-w0wBnYA1w/"", ""Инфа!A:AA""), 6, FALSE)"),2024)</f>
        <v>2024</v>
      </c>
      <c r="H5570" s="150">
        <v>10400</v>
      </c>
      <c r="I5570" s="151" t="s">
        <v>146</v>
      </c>
      <c r="J5570" s="93" t="s">
        <v>14732</v>
      </c>
      <c r="K5570" s="153"/>
      <c r="L5570" s="153"/>
      <c r="M5570" s="153"/>
      <c r="N5570" s="153"/>
      <c r="O5570" s="153"/>
      <c r="P5570" s="153"/>
      <c r="Q5570" s="153"/>
      <c r="R5570" s="153"/>
      <c r="S5570" s="153"/>
    </row>
    <row r="5571" spans="1:19" ht="131.25">
      <c r="A5571" s="277" t="s">
        <v>25424</v>
      </c>
      <c r="B5571" s="253" t="s">
        <v>400</v>
      </c>
      <c r="C5571" s="93" t="s">
        <v>14733</v>
      </c>
      <c r="D5571" s="93" t="s">
        <v>14734</v>
      </c>
      <c r="E5571" s="148">
        <f ca="1">IFERROR(__xludf.DUMMYFUNCTION(" VLOOKUP(A5663, IMPORTRANGE(""https://docs.google.com/spreadsheets/d/1fj_Bhi2XPL3siwIh4sx4VRLAe31yD50oKdj5UlRYW0c/"", ""Сводка!A:AA""), 5, FALSE)"),92)</f>
        <v>92</v>
      </c>
      <c r="F5571" s="147" t="s">
        <v>403</v>
      </c>
      <c r="G5571" s="147">
        <f ca="1">IFERROR(__xludf.DUMMYFUNCTION(" VLOOKUP(A5663, IMPORTRANGE(""https://docs.google.com/spreadsheets/d/1QNLbnkR_AongFt22vMfNzfpjZ0CjpI8QI-w0wBnYA1w/"", ""Инфа!A:AA""), 6, FALSE)"),2024)</f>
        <v>2024</v>
      </c>
      <c r="H5571" s="150">
        <v>10500</v>
      </c>
      <c r="I5571" s="151" t="s">
        <v>5245</v>
      </c>
      <c r="J5571" s="93" t="s">
        <v>14735</v>
      </c>
      <c r="K5571" s="153"/>
      <c r="L5571" s="153"/>
      <c r="M5571" s="153"/>
      <c r="N5571" s="153"/>
      <c r="O5571" s="153"/>
      <c r="P5571" s="153"/>
      <c r="Q5571" s="153"/>
      <c r="R5571" s="153"/>
      <c r="S5571" s="153"/>
    </row>
    <row r="5572" spans="1:19" ht="131.25">
      <c r="A5572" s="277" t="s">
        <v>25424</v>
      </c>
      <c r="B5572" s="253" t="s">
        <v>153</v>
      </c>
      <c r="C5572" s="93" t="s">
        <v>14733</v>
      </c>
      <c r="D5572" s="93" t="s">
        <v>14736</v>
      </c>
      <c r="E5572" s="148">
        <f ca="1">IFERROR(__xludf.DUMMYFUNCTION(" VLOOKUP(A5664, IMPORTRANGE(""https://docs.google.com/spreadsheets/d/1fj_Bhi2XPL3siwIh4sx4VRLAe31yD50oKdj5UlRYW0c/"", ""Сводка!A:AA""), 5, FALSE)"),96)</f>
        <v>96</v>
      </c>
      <c r="F5572" s="148" t="s">
        <v>165</v>
      </c>
      <c r="G5572" s="147">
        <f ca="1">IFERROR(__xludf.DUMMYFUNCTION(" VLOOKUP(A5664, IMPORTRANGE(""https://docs.google.com/spreadsheets/d/1QNLbnkR_AongFt22vMfNzfpjZ0CjpI8QI-w0wBnYA1w/"", ""Инфа!A:AA""), 6, FALSE)"),2024)</f>
        <v>2024</v>
      </c>
      <c r="H5572" s="150">
        <v>10800</v>
      </c>
      <c r="I5572" s="151" t="s">
        <v>5245</v>
      </c>
      <c r="J5572" s="93" t="s">
        <v>14737</v>
      </c>
      <c r="K5572" s="153"/>
      <c r="L5572" s="153"/>
      <c r="M5572" s="153"/>
      <c r="N5572" s="153"/>
      <c r="O5572" s="153"/>
      <c r="P5572" s="153"/>
      <c r="Q5572" s="153"/>
      <c r="R5572" s="153"/>
      <c r="S5572" s="153"/>
    </row>
    <row r="5573" spans="1:19" ht="26.25" customHeight="1">
      <c r="A5573" s="277" t="s">
        <v>25424</v>
      </c>
      <c r="B5573" s="253" t="s">
        <v>153</v>
      </c>
      <c r="C5573" s="93" t="s">
        <v>14738</v>
      </c>
      <c r="D5573" s="93" t="s">
        <v>14739</v>
      </c>
      <c r="E5573" s="148">
        <f ca="1">IFERROR(__xludf.DUMMYFUNCTION(" VLOOKUP(A5665, IMPORTRANGE(""https://docs.google.com/spreadsheets/d/1fj_Bhi2XPL3siwIh4sx4VRLAe31yD50oKdj5UlRYW0c/"", ""Сводка!A:AA""), 5, FALSE)"),252)</f>
        <v>252</v>
      </c>
      <c r="F5573" s="148" t="s">
        <v>26</v>
      </c>
      <c r="G5573" s="147">
        <f ca="1">IFERROR(__xludf.DUMMYFUNCTION(" VLOOKUP(A5665, IMPORTRANGE(""https://docs.google.com/spreadsheets/d/1QNLbnkR_AongFt22vMfNzfpjZ0CjpI8QI-w0wBnYA1w/"", ""Инфа!A:AA""), 6, FALSE)"),2024)</f>
        <v>2024</v>
      </c>
      <c r="H5573" s="150">
        <v>20100</v>
      </c>
      <c r="I5573" s="151" t="s">
        <v>14575</v>
      </c>
      <c r="J5573" s="93" t="s">
        <v>14740</v>
      </c>
      <c r="K5573" s="153"/>
      <c r="L5573" s="153"/>
      <c r="M5573" s="153"/>
      <c r="N5573" s="153"/>
      <c r="O5573" s="153"/>
      <c r="P5573" s="153"/>
      <c r="Q5573" s="153"/>
      <c r="R5573" s="153"/>
      <c r="S5573" s="153"/>
    </row>
    <row r="5574" spans="1:19" ht="150">
      <c r="A5574" s="277" t="s">
        <v>25424</v>
      </c>
      <c r="B5574" s="253" t="s">
        <v>153</v>
      </c>
      <c r="C5574" s="93" t="s">
        <v>14741</v>
      </c>
      <c r="D5574" s="93" t="s">
        <v>14742</v>
      </c>
      <c r="E5574" s="148">
        <f ca="1">IFERROR(__xludf.DUMMYFUNCTION(" VLOOKUP(A5666, IMPORTRANGE(""https://docs.google.com/spreadsheets/d/1fj_Bhi2XPL3siwIh4sx4VRLAe31yD50oKdj5UlRYW0c/"", ""Сводка!A:AA""), 5, FALSE)"),256)</f>
        <v>256</v>
      </c>
      <c r="F5574" s="148" t="s">
        <v>165</v>
      </c>
      <c r="G5574" s="147">
        <f ca="1">IFERROR(__xludf.DUMMYFUNCTION(" VLOOKUP(A5666, IMPORTRANGE(""https://docs.google.com/spreadsheets/d/1QNLbnkR_AongFt22vMfNzfpjZ0CjpI8QI-w0wBnYA1w/"", ""Инфа!A:AA""), 6, FALSE)"),2024)</f>
        <v>2024</v>
      </c>
      <c r="H5574" s="150">
        <v>20400</v>
      </c>
      <c r="I5574" s="151" t="s">
        <v>1195</v>
      </c>
      <c r="J5574" s="93" t="s">
        <v>14743</v>
      </c>
      <c r="K5574" s="153"/>
      <c r="L5574" s="153"/>
      <c r="M5574" s="153"/>
      <c r="N5574" s="153"/>
      <c r="O5574" s="153"/>
      <c r="P5574" s="153"/>
      <c r="Q5574" s="153"/>
      <c r="R5574" s="153"/>
      <c r="S5574" s="153"/>
    </row>
    <row r="5575" spans="1:19" ht="150">
      <c r="A5575" s="277" t="s">
        <v>25424</v>
      </c>
      <c r="B5575" s="253" t="s">
        <v>153</v>
      </c>
      <c r="C5575" s="93" t="s">
        <v>14741</v>
      </c>
      <c r="D5575" s="93" t="s">
        <v>14744</v>
      </c>
      <c r="E5575" s="148">
        <f ca="1">IFERROR(__xludf.DUMMYFUNCTION(" VLOOKUP(A5667, IMPORTRANGE(""https://docs.google.com/spreadsheets/d/1fj_Bhi2XPL3siwIh4sx4VRLAe31yD50oKdj5UlRYW0c/"", ""Сводка!A:AA""), 5, FALSE)"),360)</f>
        <v>360</v>
      </c>
      <c r="F5575" s="148" t="s">
        <v>165</v>
      </c>
      <c r="G5575" s="147">
        <f ca="1">IFERROR(__xludf.DUMMYFUNCTION(" VLOOKUP(A5667, IMPORTRANGE(""https://docs.google.com/spreadsheets/d/1QNLbnkR_AongFt22vMfNzfpjZ0CjpI8QI-w0wBnYA1w/"", ""Инфа!A:AA""), 6, FALSE)"),2024)</f>
        <v>2024</v>
      </c>
      <c r="H5575" s="154">
        <v>26600</v>
      </c>
      <c r="I5575" s="151" t="s">
        <v>1195</v>
      </c>
      <c r="J5575" s="93" t="s">
        <v>14743</v>
      </c>
      <c r="K5575" s="153"/>
      <c r="L5575" s="153"/>
      <c r="M5575" s="153"/>
      <c r="N5575" s="153"/>
      <c r="O5575" s="153"/>
      <c r="P5575" s="153"/>
      <c r="Q5575" s="153"/>
      <c r="R5575" s="153"/>
      <c r="S5575" s="153"/>
    </row>
    <row r="5576" spans="1:19" ht="93.75">
      <c r="A5576" s="277" t="s">
        <v>25424</v>
      </c>
      <c r="B5576" s="253" t="s">
        <v>153</v>
      </c>
      <c r="C5576" s="93" t="s">
        <v>14745</v>
      </c>
      <c r="D5576" s="93" t="s">
        <v>14746</v>
      </c>
      <c r="E5576" s="148">
        <f ca="1">IFERROR(__xludf.DUMMYFUNCTION(" VLOOKUP(A5668, IMPORTRANGE(""https://docs.google.com/spreadsheets/d/1fj_Bhi2XPL3siwIh4sx4VRLAe31yD50oKdj5UlRYW0c/"", ""Сводка!A:AA""), 5, FALSE)"),148)</f>
        <v>148</v>
      </c>
      <c r="F5576" s="148" t="s">
        <v>165</v>
      </c>
      <c r="G5576" s="147">
        <f ca="1">IFERROR(__xludf.DUMMYFUNCTION(" VLOOKUP(A5668, IMPORTRANGE(""https://docs.google.com/spreadsheets/d/1QNLbnkR_AongFt22vMfNzfpjZ0CjpI8QI-w0wBnYA1w/"", ""Инфа!A:AA""), 6, FALSE)"),2024)</f>
        <v>2024</v>
      </c>
      <c r="H5576" s="150">
        <v>9400</v>
      </c>
      <c r="I5576" s="151" t="s">
        <v>79</v>
      </c>
      <c r="J5576" s="93" t="s">
        <v>14747</v>
      </c>
      <c r="K5576" s="153"/>
      <c r="L5576" s="153"/>
      <c r="M5576" s="153"/>
      <c r="N5576" s="153"/>
      <c r="O5576" s="153"/>
      <c r="P5576" s="153"/>
      <c r="Q5576" s="153"/>
      <c r="R5576" s="153"/>
      <c r="S5576" s="153"/>
    </row>
    <row r="5577" spans="1:19" ht="93.75">
      <c r="A5577" s="277" t="s">
        <v>25424</v>
      </c>
      <c r="B5577" s="253" t="s">
        <v>153</v>
      </c>
      <c r="C5577" s="93" t="s">
        <v>14748</v>
      </c>
      <c r="D5577" s="93" t="s">
        <v>14749</v>
      </c>
      <c r="E5577" s="148">
        <f ca="1">IFERROR(__xludf.DUMMYFUNCTION(" VLOOKUP(A5669, IMPORTRANGE(""https://docs.google.com/spreadsheets/d/1fj_Bhi2XPL3siwIh4sx4VRLAe31yD50oKdj5UlRYW0c/"", ""Сводка!A:AA""), 5, FALSE)"),216)</f>
        <v>216</v>
      </c>
      <c r="F5577" s="148" t="s">
        <v>59</v>
      </c>
      <c r="G5577" s="147">
        <f ca="1">IFERROR(__xludf.DUMMYFUNCTION(" VLOOKUP(A5669, IMPORTRANGE(""https://docs.google.com/spreadsheets/d/1QNLbnkR_AongFt22vMfNzfpjZ0CjpI8QI-w0wBnYA1w/"", ""Инфа!A:AA""), 6, FALSE)"),2024)</f>
        <v>2024</v>
      </c>
      <c r="H5577" s="150">
        <v>18000</v>
      </c>
      <c r="I5577" s="160" t="s">
        <v>340</v>
      </c>
      <c r="J5577" s="93" t="s">
        <v>14750</v>
      </c>
      <c r="K5577" s="153"/>
      <c r="L5577" s="153"/>
      <c r="M5577" s="153"/>
      <c r="N5577" s="153"/>
      <c r="O5577" s="153"/>
      <c r="P5577" s="153"/>
      <c r="Q5577" s="153"/>
      <c r="R5577" s="153"/>
      <c r="S5577" s="153"/>
    </row>
    <row r="5578" spans="1:19" ht="262.5">
      <c r="A5578" s="277" t="s">
        <v>25424</v>
      </c>
      <c r="B5578" s="253" t="s">
        <v>400</v>
      </c>
      <c r="C5578" s="93" t="s">
        <v>14751</v>
      </c>
      <c r="D5578" s="93" t="s">
        <v>14752</v>
      </c>
      <c r="E5578" s="148">
        <f ca="1">IFERROR(__xludf.DUMMYFUNCTION(" VLOOKUP(A5670, IMPORTRANGE(""https://docs.google.com/spreadsheets/d/1fj_Bhi2XPL3siwIh4sx4VRLAe31yD50oKdj5UlRYW0c/"", ""Сводка!A:AA""), 5, FALSE)"),160)</f>
        <v>160</v>
      </c>
      <c r="F5578" s="148" t="s">
        <v>26</v>
      </c>
      <c r="G5578" s="147">
        <f ca="1">IFERROR(__xludf.DUMMYFUNCTION(" VLOOKUP(A5670, IMPORTRANGE(""https://docs.google.com/spreadsheets/d/1QNLbnkR_AongFt22vMfNzfpjZ0CjpI8QI-w0wBnYA1w/"", ""Инфа!A:AA""), 6, FALSE)"),2024)</f>
        <v>2024</v>
      </c>
      <c r="H5578" s="150">
        <v>14600</v>
      </c>
      <c r="I5578" s="151" t="s">
        <v>14753</v>
      </c>
      <c r="J5578" s="93" t="s">
        <v>14754</v>
      </c>
      <c r="K5578" s="153"/>
      <c r="L5578" s="153"/>
      <c r="M5578" s="153"/>
      <c r="N5578" s="153"/>
      <c r="O5578" s="153"/>
      <c r="P5578" s="153"/>
      <c r="Q5578" s="153"/>
      <c r="R5578" s="153"/>
      <c r="S5578" s="153"/>
    </row>
    <row r="5579" spans="1:19" ht="168.75">
      <c r="A5579" s="277" t="s">
        <v>25424</v>
      </c>
      <c r="B5579" s="253" t="s">
        <v>400</v>
      </c>
      <c r="C5579" s="93" t="s">
        <v>14755</v>
      </c>
      <c r="D5579" s="93" t="s">
        <v>14756</v>
      </c>
      <c r="E5579" s="148">
        <f ca="1">IFERROR(__xludf.DUMMYFUNCTION(" VLOOKUP(A5671, IMPORTRANGE(""https://docs.google.com/spreadsheets/d/1fj_Bhi2XPL3siwIh4sx4VRLAe31yD50oKdj5UlRYW0c/"", ""Сводка!A:AA""), 5, FALSE)"),200)</f>
        <v>200</v>
      </c>
      <c r="F5579" s="148" t="s">
        <v>415</v>
      </c>
      <c r="G5579" s="147">
        <f ca="1">IFERROR(__xludf.DUMMYFUNCTION(" VLOOKUP(A5671, IMPORTRANGE(""https://docs.google.com/spreadsheets/d/1QNLbnkR_AongFt22vMfNzfpjZ0CjpI8QI-w0wBnYA1w/"", ""Инфа!A:AA""), 6, FALSE)"),2024)</f>
        <v>2024</v>
      </c>
      <c r="H5579" s="150">
        <v>17000</v>
      </c>
      <c r="I5579" s="151" t="s">
        <v>133</v>
      </c>
      <c r="J5579" s="93" t="s">
        <v>14757</v>
      </c>
      <c r="K5579" s="153"/>
      <c r="L5579" s="153"/>
      <c r="M5579" s="153"/>
      <c r="N5579" s="153"/>
      <c r="O5579" s="153"/>
      <c r="P5579" s="153"/>
      <c r="Q5579" s="153"/>
      <c r="R5579" s="153"/>
      <c r="S5579" s="153"/>
    </row>
    <row r="5580" spans="1:19" ht="150">
      <c r="A5580" s="277" t="s">
        <v>25424</v>
      </c>
      <c r="B5580" s="253" t="s">
        <v>400</v>
      </c>
      <c r="C5580" s="93" t="s">
        <v>3951</v>
      </c>
      <c r="D5580" s="93" t="s">
        <v>14758</v>
      </c>
      <c r="E5580" s="148">
        <f ca="1">IFERROR(__xludf.DUMMYFUNCTION(" VLOOKUP(A5672, IMPORTRANGE(""https://docs.google.com/spreadsheets/d/1fj_Bhi2XPL3siwIh4sx4VRLAe31yD50oKdj5UlRYW0c/"", ""Сводка!A:AA""), 5, FALSE)"),116)</f>
        <v>116</v>
      </c>
      <c r="F5580" s="148" t="s">
        <v>415</v>
      </c>
      <c r="G5580" s="147">
        <f ca="1">IFERROR(__xludf.DUMMYFUNCTION(" VLOOKUP(A5672, IMPORTRANGE(""https://docs.google.com/spreadsheets/d/1QNLbnkR_AongFt22vMfNzfpjZ0CjpI8QI-w0wBnYA1w/"", ""Инфа!A:AA""), 6, FALSE)"),2024)</f>
        <v>2024</v>
      </c>
      <c r="H5580" s="150">
        <v>12000</v>
      </c>
      <c r="I5580" s="151" t="s">
        <v>1084</v>
      </c>
      <c r="J5580" s="93" t="s">
        <v>14759</v>
      </c>
      <c r="K5580" s="153"/>
      <c r="L5580" s="153"/>
      <c r="M5580" s="153"/>
      <c r="N5580" s="153"/>
      <c r="O5580" s="153"/>
      <c r="P5580" s="153"/>
      <c r="Q5580" s="153"/>
      <c r="R5580" s="153"/>
      <c r="S5580" s="153"/>
    </row>
    <row r="5581" spans="1:19" ht="131.25">
      <c r="A5581" s="277" t="s">
        <v>25424</v>
      </c>
      <c r="B5581" s="253" t="s">
        <v>400</v>
      </c>
      <c r="C5581" s="93" t="s">
        <v>3951</v>
      </c>
      <c r="D5581" s="93" t="s">
        <v>14760</v>
      </c>
      <c r="E5581" s="148">
        <f ca="1">IFERROR(__xludf.DUMMYFUNCTION(" VLOOKUP(A5673, IMPORTRANGE(""https://docs.google.com/spreadsheets/d/1fj_Bhi2XPL3siwIh4sx4VRLAe31yD50oKdj5UlRYW0c/"", ""Сводка!A:AA""), 5, FALSE)"),144)</f>
        <v>144</v>
      </c>
      <c r="F5581" s="148" t="s">
        <v>415</v>
      </c>
      <c r="G5581" s="147">
        <f ca="1">IFERROR(__xludf.DUMMYFUNCTION(" VLOOKUP(A5673, IMPORTRANGE(""https://docs.google.com/spreadsheets/d/1QNLbnkR_AongFt22vMfNzfpjZ0CjpI8QI-w0wBnYA1w/"", ""Инфа!A:AA""), 6, FALSE)"),2024)</f>
        <v>2024</v>
      </c>
      <c r="H5581" s="150">
        <v>13600</v>
      </c>
      <c r="I5581" s="151" t="s">
        <v>1084</v>
      </c>
      <c r="J5581" s="93" t="s">
        <v>14761</v>
      </c>
      <c r="K5581" s="153"/>
      <c r="L5581" s="153"/>
      <c r="M5581" s="153"/>
      <c r="N5581" s="153"/>
      <c r="O5581" s="153"/>
      <c r="P5581" s="153"/>
      <c r="Q5581" s="153"/>
      <c r="R5581" s="153"/>
      <c r="S5581" s="153"/>
    </row>
    <row r="5582" spans="1:19" ht="206.25">
      <c r="A5582" s="277" t="s">
        <v>25424</v>
      </c>
      <c r="B5582" s="253" t="s">
        <v>400</v>
      </c>
      <c r="C5582" s="93" t="s">
        <v>14762</v>
      </c>
      <c r="D5582" s="93" t="s">
        <v>14763</v>
      </c>
      <c r="E5582" s="148">
        <f ca="1">IFERROR(__xludf.DUMMYFUNCTION(" VLOOKUP(A5674, IMPORTRANGE(""https://docs.google.com/spreadsheets/d/1fj_Bhi2XPL3siwIh4sx4VRLAe31yD50oKdj5UlRYW0c/"", ""Сводка!A:AA""), 5, FALSE)"),368)</f>
        <v>368</v>
      </c>
      <c r="F5582" s="148" t="s">
        <v>599</v>
      </c>
      <c r="G5582" s="147">
        <f ca="1">IFERROR(__xludf.DUMMYFUNCTION(" VLOOKUP(A5674, IMPORTRANGE(""https://docs.google.com/spreadsheets/d/1QNLbnkR_AongFt22vMfNzfpjZ0CjpI8QI-w0wBnYA1w/"", ""Инфа!A:AA""), 6, FALSE)"),2024)</f>
        <v>2024</v>
      </c>
      <c r="H5582" s="154">
        <v>35200</v>
      </c>
      <c r="I5582" s="151" t="s">
        <v>14764</v>
      </c>
      <c r="J5582" s="93" t="s">
        <v>14766</v>
      </c>
      <c r="K5582" s="153"/>
      <c r="L5582" s="153"/>
      <c r="M5582" s="153"/>
      <c r="N5582" s="153"/>
      <c r="O5582" s="153"/>
      <c r="P5582" s="153"/>
      <c r="Q5582" s="153"/>
      <c r="R5582" s="153"/>
      <c r="S5582" s="153"/>
    </row>
    <row r="5583" spans="1:19" ht="150">
      <c r="A5583" s="277" t="s">
        <v>25424</v>
      </c>
      <c r="B5583" s="253" t="s">
        <v>400</v>
      </c>
      <c r="C5583" s="93" t="s">
        <v>14767</v>
      </c>
      <c r="D5583" s="93" t="s">
        <v>14768</v>
      </c>
      <c r="E5583" s="148">
        <f ca="1">IFERROR(__xludf.DUMMYFUNCTION(" VLOOKUP(A5675, IMPORTRANGE(""https://docs.google.com/spreadsheets/d/1fj_Bhi2XPL3siwIh4sx4VRLAe31yD50oKdj5UlRYW0c/"", ""Сводка!A:AA""), 5, FALSE)"),108)</f>
        <v>108</v>
      </c>
      <c r="F5583" s="148" t="s">
        <v>14769</v>
      </c>
      <c r="G5583" s="147">
        <f ca="1">IFERROR(__xludf.DUMMYFUNCTION(" VLOOKUP(A5675, IMPORTRANGE(""https://docs.google.com/spreadsheets/d/1QNLbnkR_AongFt22vMfNzfpjZ0CjpI8QI-w0wBnYA1w/"", ""Инфа!A:AA""), 6, FALSE)"),2024)</f>
        <v>2024</v>
      </c>
      <c r="H5583" s="150">
        <v>11500</v>
      </c>
      <c r="I5583" s="160" t="s">
        <v>274</v>
      </c>
      <c r="J5583" s="93" t="s">
        <v>14770</v>
      </c>
      <c r="K5583" s="153"/>
      <c r="L5583" s="153"/>
      <c r="M5583" s="153"/>
      <c r="N5583" s="153"/>
      <c r="O5583" s="153"/>
      <c r="P5583" s="153"/>
      <c r="Q5583" s="153"/>
      <c r="R5583" s="153"/>
      <c r="S5583" s="153"/>
    </row>
    <row r="5584" spans="1:19" ht="168.75">
      <c r="A5584" s="277" t="s">
        <v>25424</v>
      </c>
      <c r="B5584" s="253" t="s">
        <v>400</v>
      </c>
      <c r="C5584" s="93" t="s">
        <v>14771</v>
      </c>
      <c r="D5584" s="93" t="s">
        <v>14772</v>
      </c>
      <c r="E5584" s="148">
        <f ca="1">IFERROR(__xludf.DUMMYFUNCTION(" VLOOKUP(A5676, IMPORTRANGE(""https://docs.google.com/spreadsheets/d/1fj_Bhi2XPL3siwIh4sx4VRLAe31yD50oKdj5UlRYW0c/"", ""Сводка!A:AA""), 5, FALSE)"),208)</f>
        <v>208</v>
      </c>
      <c r="F5584" s="148" t="s">
        <v>415</v>
      </c>
      <c r="G5584" s="147">
        <f ca="1">IFERROR(__xludf.DUMMYFUNCTION(" VLOOKUP(A5676, IMPORTRANGE(""https://docs.google.com/spreadsheets/d/1QNLbnkR_AongFt22vMfNzfpjZ0CjpI8QI-w0wBnYA1w/"", ""Инфа!A:AA""), 6, FALSE)"),2024)</f>
        <v>2024</v>
      </c>
      <c r="H5584" s="150">
        <v>11200</v>
      </c>
      <c r="I5584" s="151" t="s">
        <v>14106</v>
      </c>
      <c r="J5584" s="93" t="s">
        <v>14773</v>
      </c>
      <c r="K5584" s="153"/>
      <c r="L5584" s="153"/>
      <c r="M5584" s="153"/>
      <c r="N5584" s="153"/>
      <c r="O5584" s="153"/>
      <c r="P5584" s="153"/>
      <c r="Q5584" s="153"/>
      <c r="R5584" s="153"/>
      <c r="S5584" s="153"/>
    </row>
    <row r="5585" spans="1:19" ht="243.75">
      <c r="A5585" s="277" t="s">
        <v>25424</v>
      </c>
      <c r="B5585" s="253" t="s">
        <v>400</v>
      </c>
      <c r="C5585" s="93" t="s">
        <v>14774</v>
      </c>
      <c r="D5585" s="93" t="s">
        <v>14775</v>
      </c>
      <c r="E5585" s="148">
        <f ca="1">IFERROR(__xludf.DUMMYFUNCTION(" VLOOKUP(A5677, IMPORTRANGE(""https://docs.google.com/spreadsheets/d/1fj_Bhi2XPL3siwIh4sx4VRLAe31yD50oKdj5UlRYW0c/"", ""Сводка!A:AA""), 5, FALSE)"),328)</f>
        <v>328</v>
      </c>
      <c r="F5585" s="148" t="s">
        <v>415</v>
      </c>
      <c r="G5585" s="147">
        <f ca="1">IFERROR(__xludf.DUMMYFUNCTION(" VLOOKUP(A5677, IMPORTRANGE(""https://docs.google.com/spreadsheets/d/1QNLbnkR_AongFt22vMfNzfpjZ0CjpI8QI-w0wBnYA1w/"", ""Инфа!A:AA""), 6, FALSE)"),2024)</f>
        <v>2024</v>
      </c>
      <c r="H5585" s="150">
        <v>24700</v>
      </c>
      <c r="I5585" s="151" t="s">
        <v>234</v>
      </c>
      <c r="J5585" s="93" t="s">
        <v>14776</v>
      </c>
      <c r="K5585" s="153"/>
      <c r="L5585" s="153"/>
      <c r="M5585" s="153"/>
      <c r="N5585" s="153"/>
      <c r="O5585" s="153"/>
      <c r="P5585" s="153"/>
      <c r="Q5585" s="153"/>
      <c r="R5585" s="153"/>
      <c r="S5585" s="153"/>
    </row>
    <row r="5586" spans="1:19" ht="168.75">
      <c r="A5586" s="277" t="s">
        <v>25424</v>
      </c>
      <c r="B5586" s="253" t="s">
        <v>400</v>
      </c>
      <c r="C5586" s="93" t="s">
        <v>14777</v>
      </c>
      <c r="D5586" s="93" t="s">
        <v>14778</v>
      </c>
      <c r="E5586" s="148">
        <f ca="1">IFERROR(__xludf.DUMMYFUNCTION(" VLOOKUP(A5678, IMPORTRANGE(""https://docs.google.com/spreadsheets/d/1fj_Bhi2XPL3siwIh4sx4VRLAe31yD50oKdj5UlRYW0c/"", ""Сводка!A:AA""), 5, FALSE)"),248)</f>
        <v>248</v>
      </c>
      <c r="F5586" s="148" t="s">
        <v>415</v>
      </c>
      <c r="G5586" s="147">
        <f ca="1">IFERROR(__xludf.DUMMYFUNCTION(" VLOOKUP(A5678, IMPORTRANGE(""https://docs.google.com/spreadsheets/d/1QNLbnkR_AongFt22vMfNzfpjZ0CjpI8QI-w0wBnYA1w/"", ""Инфа!A:AA""), 6, FALSE)"),2024)</f>
        <v>2024</v>
      </c>
      <c r="H5586" s="150">
        <v>19900</v>
      </c>
      <c r="I5586" s="151" t="s">
        <v>234</v>
      </c>
      <c r="J5586" s="93" t="s">
        <v>14779</v>
      </c>
      <c r="K5586" s="153"/>
      <c r="L5586" s="153"/>
      <c r="M5586" s="153"/>
      <c r="N5586" s="153"/>
      <c r="O5586" s="153"/>
      <c r="P5586" s="153"/>
      <c r="Q5586" s="153"/>
      <c r="R5586" s="153"/>
      <c r="S5586" s="153"/>
    </row>
    <row r="5587" spans="1:19" ht="168.75">
      <c r="A5587" s="277" t="s">
        <v>25424</v>
      </c>
      <c r="B5587" s="253" t="s">
        <v>400</v>
      </c>
      <c r="C5587" s="93" t="s">
        <v>14780</v>
      </c>
      <c r="D5587" s="93" t="s">
        <v>14781</v>
      </c>
      <c r="E5587" s="148">
        <f ca="1">IFERROR(__xludf.DUMMYFUNCTION(" VLOOKUP(A5679, IMPORTRANGE(""https://docs.google.com/spreadsheets/d/1fj_Bhi2XPL3siwIh4sx4VRLAe31yD50oKdj5UlRYW0c/"", ""Сводка!A:AA""), 5, FALSE)"),144)</f>
        <v>144</v>
      </c>
      <c r="F5587" s="148" t="s">
        <v>415</v>
      </c>
      <c r="G5587" s="147">
        <f ca="1">IFERROR(__xludf.DUMMYFUNCTION(" VLOOKUP(A5679, IMPORTRANGE(""https://docs.google.com/spreadsheets/d/1QNLbnkR_AongFt22vMfNzfpjZ0CjpI8QI-w0wBnYA1w/"", ""Инфа!A:AA""), 6, FALSE)"),2024)</f>
        <v>2024</v>
      </c>
      <c r="H5587" s="150">
        <v>9300</v>
      </c>
      <c r="I5587" s="151" t="s">
        <v>2390</v>
      </c>
      <c r="J5587" s="93" t="s">
        <v>14782</v>
      </c>
      <c r="K5587" s="153"/>
      <c r="L5587" s="153"/>
      <c r="M5587" s="153"/>
      <c r="N5587" s="153"/>
      <c r="O5587" s="153"/>
      <c r="P5587" s="153"/>
      <c r="Q5587" s="153"/>
      <c r="R5587" s="153"/>
      <c r="S5587" s="153"/>
    </row>
    <row r="5588" spans="1:19" ht="131.25">
      <c r="A5588" s="277" t="s">
        <v>25424</v>
      </c>
      <c r="B5588" s="253" t="s">
        <v>400</v>
      </c>
      <c r="C5588" s="93" t="s">
        <v>14783</v>
      </c>
      <c r="D5588" s="93" t="s">
        <v>14784</v>
      </c>
      <c r="E5588" s="148">
        <f ca="1">IFERROR(__xludf.DUMMYFUNCTION(" VLOOKUP(A5680, IMPORTRANGE(""https://docs.google.com/spreadsheets/d/1fj_Bhi2XPL3siwIh4sx4VRLAe31yD50oKdj5UlRYW0c/"", ""Сводка!A:AA""), 5, FALSE)"),180)</f>
        <v>180</v>
      </c>
      <c r="F5588" s="148" t="s">
        <v>10672</v>
      </c>
      <c r="G5588" s="147">
        <f ca="1">IFERROR(__xludf.DUMMYFUNCTION(" VLOOKUP(A5680, IMPORTRANGE(""https://docs.google.com/spreadsheets/d/1QNLbnkR_AongFt22vMfNzfpjZ0CjpI8QI-w0wBnYA1w/"", ""Инфа!A:AA""), 6, FALSE)"),2024)</f>
        <v>2024</v>
      </c>
      <c r="H5588" s="150">
        <v>15800</v>
      </c>
      <c r="I5588" s="151" t="s">
        <v>14518</v>
      </c>
      <c r="J5588" s="93" t="s">
        <v>14785</v>
      </c>
      <c r="K5588" s="153"/>
      <c r="L5588" s="153"/>
      <c r="M5588" s="153"/>
      <c r="N5588" s="153"/>
      <c r="O5588" s="153"/>
      <c r="P5588" s="153"/>
      <c r="Q5588" s="153"/>
      <c r="R5588" s="153"/>
      <c r="S5588" s="153"/>
    </row>
    <row r="5589" spans="1:19" ht="75">
      <c r="A5589" s="277" t="s">
        <v>25424</v>
      </c>
      <c r="B5589" s="253" t="s">
        <v>400</v>
      </c>
      <c r="C5589" s="93" t="s">
        <v>14786</v>
      </c>
      <c r="D5589" s="93" t="s">
        <v>14787</v>
      </c>
      <c r="E5589" s="148">
        <f ca="1">IFERROR(__xludf.DUMMYFUNCTION(" VLOOKUP(A5681, IMPORTRANGE(""https://docs.google.com/spreadsheets/d/1fj_Bhi2XPL3siwIh4sx4VRLAe31yD50oKdj5UlRYW0c/"", ""Сводка!A:AA""), 5, FALSE)"),165)</f>
        <v>165</v>
      </c>
      <c r="F5589" s="148" t="s">
        <v>466</v>
      </c>
      <c r="G5589" s="147">
        <f ca="1">IFERROR(__xludf.DUMMYFUNCTION(" VLOOKUP(A5681, IMPORTRANGE(""https://docs.google.com/spreadsheets/d/1QNLbnkR_AongFt22vMfNzfpjZ0CjpI8QI-w0wBnYA1w/"", ""Инфа!A:AA""), 6, FALSE)"),2024)</f>
        <v>2024</v>
      </c>
      <c r="H5589" s="150">
        <v>14900</v>
      </c>
      <c r="I5589" s="151" t="s">
        <v>14518</v>
      </c>
      <c r="J5589" s="93" t="s">
        <v>14788</v>
      </c>
      <c r="K5589" s="153"/>
      <c r="L5589" s="153"/>
      <c r="M5589" s="153"/>
      <c r="N5589" s="153"/>
      <c r="O5589" s="153"/>
      <c r="P5589" s="153"/>
      <c r="Q5589" s="153"/>
      <c r="R5589" s="153"/>
      <c r="S5589" s="153"/>
    </row>
    <row r="5590" spans="1:19" ht="281.25">
      <c r="A5590" s="277" t="s">
        <v>25424</v>
      </c>
      <c r="B5590" s="253" t="s">
        <v>14789</v>
      </c>
      <c r="C5590" s="93" t="s">
        <v>14790</v>
      </c>
      <c r="D5590" s="93" t="s">
        <v>14791</v>
      </c>
      <c r="E5590" s="148">
        <f ca="1">IFERROR(__xludf.DUMMYFUNCTION(" VLOOKUP(A5682, IMPORTRANGE(""https://docs.google.com/spreadsheets/d/1fj_Bhi2XPL3siwIh4sx4VRLAe31yD50oKdj5UlRYW0c/"", ""Сводка!A:AA""), 5, FALSE)"),540)</f>
        <v>540</v>
      </c>
      <c r="F5590" s="148" t="s">
        <v>415</v>
      </c>
      <c r="G5590" s="147">
        <f ca="1">IFERROR(__xludf.DUMMYFUNCTION(" VLOOKUP(A5682, IMPORTRANGE(""https://docs.google.com/spreadsheets/d/1QNLbnkR_AongFt22vMfNzfpjZ0CjpI8QI-w0wBnYA1w/"", ""Инфа!A:AA""), 6, FALSE)"),2024)</f>
        <v>2024</v>
      </c>
      <c r="H5590" s="154">
        <v>37400</v>
      </c>
      <c r="I5590" s="151" t="s">
        <v>72</v>
      </c>
      <c r="J5590" s="93" t="s">
        <v>14792</v>
      </c>
      <c r="K5590" s="153"/>
      <c r="L5590" s="153"/>
      <c r="M5590" s="153"/>
      <c r="N5590" s="153"/>
      <c r="O5590" s="153"/>
      <c r="P5590" s="153"/>
      <c r="Q5590" s="153"/>
      <c r="R5590" s="153"/>
      <c r="S5590" s="153"/>
    </row>
    <row r="5591" spans="1:19" ht="262.5">
      <c r="A5591" s="277" t="s">
        <v>25424</v>
      </c>
      <c r="B5591" s="253" t="s">
        <v>400</v>
      </c>
      <c r="C5591" s="93" t="s">
        <v>14790</v>
      </c>
      <c r="D5591" s="93" t="s">
        <v>2656</v>
      </c>
      <c r="E5591" s="148">
        <f ca="1">IFERROR(__xludf.DUMMYFUNCTION(" VLOOKUP(A5683, IMPORTRANGE(""https://docs.google.com/spreadsheets/d/1fj_Bhi2XPL3siwIh4sx4VRLAe31yD50oKdj5UlRYW0c/"", ""Сводка!A:AA""), 5, FALSE)"),288)</f>
        <v>288</v>
      </c>
      <c r="F5591" s="148" t="s">
        <v>415</v>
      </c>
      <c r="G5591" s="147">
        <f ca="1">IFERROR(__xludf.DUMMYFUNCTION(" VLOOKUP(A5683, IMPORTRANGE(""https://docs.google.com/spreadsheets/d/1QNLbnkR_AongFt22vMfNzfpjZ0CjpI8QI-w0wBnYA1w/"", ""Инфа!A:AA""), 6, FALSE)"),2024)</f>
        <v>2024</v>
      </c>
      <c r="H5591" s="150">
        <v>22300</v>
      </c>
      <c r="I5591" s="151" t="s">
        <v>72</v>
      </c>
      <c r="J5591" s="93" t="s">
        <v>14793</v>
      </c>
      <c r="K5591" s="153"/>
      <c r="L5591" s="153"/>
      <c r="M5591" s="153"/>
      <c r="N5591" s="153"/>
      <c r="O5591" s="153"/>
      <c r="P5591" s="153"/>
      <c r="Q5591" s="153"/>
      <c r="R5591" s="153"/>
      <c r="S5591" s="153"/>
    </row>
    <row r="5592" spans="1:19" ht="150">
      <c r="A5592" s="277" t="s">
        <v>25424</v>
      </c>
      <c r="B5592" s="253" t="s">
        <v>400</v>
      </c>
      <c r="C5592" s="93" t="s">
        <v>14794</v>
      </c>
      <c r="D5592" s="93" t="s">
        <v>14795</v>
      </c>
      <c r="E5592" s="148">
        <f ca="1">IFERROR(__xludf.DUMMYFUNCTION(" VLOOKUP(A5684, IMPORTRANGE(""https://docs.google.com/spreadsheets/d/1fj_Bhi2XPL3siwIh4sx4VRLAe31yD50oKdj5UlRYW0c/"", ""Сводка!A:AA""), 5, FALSE)"),258)</f>
        <v>258</v>
      </c>
      <c r="F5592" s="148" t="s">
        <v>415</v>
      </c>
      <c r="G5592" s="147">
        <f ca="1">IFERROR(__xludf.DUMMYFUNCTION(" VLOOKUP(A5684, IMPORTRANGE(""https://docs.google.com/spreadsheets/d/1QNLbnkR_AongFt22vMfNzfpjZ0CjpI8QI-w0wBnYA1w/"", ""Инфа!A:AA""), 6, FALSE)"),2024)</f>
        <v>2024</v>
      </c>
      <c r="H5592" s="150">
        <v>20500</v>
      </c>
      <c r="I5592" s="151" t="s">
        <v>14796</v>
      </c>
      <c r="J5592" s="93" t="s">
        <v>14797</v>
      </c>
      <c r="K5592" s="153"/>
      <c r="L5592" s="153"/>
      <c r="M5592" s="153"/>
      <c r="N5592" s="153"/>
      <c r="O5592" s="153"/>
      <c r="P5592" s="153"/>
      <c r="Q5592" s="153"/>
      <c r="R5592" s="153"/>
      <c r="S5592" s="153"/>
    </row>
    <row r="5593" spans="1:19" ht="75">
      <c r="A5593" s="277" t="s">
        <v>25424</v>
      </c>
      <c r="B5593" s="253" t="s">
        <v>400</v>
      </c>
      <c r="C5593" s="97" t="s">
        <v>14798</v>
      </c>
      <c r="D5593" s="97" t="s">
        <v>14799</v>
      </c>
      <c r="E5593" s="148">
        <f ca="1">IFERROR(__xludf.DUMMYFUNCTION(" VLOOKUP(A5685, IMPORTRANGE(""https://docs.google.com/spreadsheets/d/1fj_Bhi2XPL3siwIh4sx4VRLAe31yD50oKdj5UlRYW0c/"", ""Сводка!A:AA""), 5, FALSE)"),148)</f>
        <v>148</v>
      </c>
      <c r="F5593" s="148" t="s">
        <v>26</v>
      </c>
      <c r="G5593" s="147">
        <f ca="1">IFERROR(__xludf.DUMMYFUNCTION(" VLOOKUP(A5685, IMPORTRANGE(""https://docs.google.com/spreadsheets/d/1QNLbnkR_AongFt22vMfNzfpjZ0CjpI8QI-w0wBnYA1w/"", ""Инфа!A:AA""), 6, FALSE)"),2024)</f>
        <v>2024</v>
      </c>
      <c r="H5593" s="150">
        <v>9400</v>
      </c>
      <c r="I5593" s="151" t="s">
        <v>126</v>
      </c>
      <c r="J5593" s="93" t="s">
        <v>14800</v>
      </c>
      <c r="K5593" s="153"/>
      <c r="L5593" s="153"/>
      <c r="M5593" s="153"/>
      <c r="N5593" s="153"/>
      <c r="O5593" s="153"/>
      <c r="P5593" s="153"/>
      <c r="Q5593" s="153"/>
      <c r="R5593" s="153"/>
      <c r="S5593" s="153"/>
    </row>
    <row r="5594" spans="1:19" ht="75">
      <c r="A5594" s="277" t="s">
        <v>25424</v>
      </c>
      <c r="B5594" s="253" t="s">
        <v>400</v>
      </c>
      <c r="C5594" s="93" t="s">
        <v>14801</v>
      </c>
      <c r="D5594" s="93" t="s">
        <v>14802</v>
      </c>
      <c r="E5594" s="148">
        <f ca="1">IFERROR(__xludf.DUMMYFUNCTION(" VLOOKUP(A5686, IMPORTRANGE(""https://docs.google.com/spreadsheets/d/1fj_Bhi2XPL3siwIh4sx4VRLAe31yD50oKdj5UlRYW0c/"", ""Сводка!A:AA""), 5, FALSE)"),176)</f>
        <v>176</v>
      </c>
      <c r="F5594" s="148" t="s">
        <v>415</v>
      </c>
      <c r="G5594" s="147">
        <f ca="1">IFERROR(__xludf.DUMMYFUNCTION(" VLOOKUP(A5686, IMPORTRANGE(""https://docs.google.com/spreadsheets/d/1QNLbnkR_AongFt22vMfNzfpjZ0CjpI8QI-w0wBnYA1w/"", ""Инфа!A:AA""), 6, FALSE)"),2024)</f>
        <v>2024</v>
      </c>
      <c r="H5594" s="150">
        <v>15600</v>
      </c>
      <c r="I5594" s="151" t="s">
        <v>72</v>
      </c>
      <c r="J5594" s="93" t="s">
        <v>14803</v>
      </c>
      <c r="K5594" s="153"/>
      <c r="L5594" s="153"/>
      <c r="M5594" s="153"/>
      <c r="N5594" s="153"/>
      <c r="O5594" s="153"/>
      <c r="P5594" s="153"/>
      <c r="Q5594" s="153"/>
      <c r="R5594" s="153"/>
      <c r="S5594" s="153"/>
    </row>
    <row r="5595" spans="1:19" ht="150">
      <c r="A5595" s="277" t="s">
        <v>25424</v>
      </c>
      <c r="B5595" s="253" t="s">
        <v>400</v>
      </c>
      <c r="C5595" s="93" t="s">
        <v>14804</v>
      </c>
      <c r="D5595" s="93" t="s">
        <v>14805</v>
      </c>
      <c r="E5595" s="148">
        <f ca="1">IFERROR(__xludf.DUMMYFUNCTION(" VLOOKUP(A5687, IMPORTRANGE(""https://docs.google.com/spreadsheets/d/1fj_Bhi2XPL3siwIh4sx4VRLAe31yD50oKdj5UlRYW0c/"", ""Сводка!A:AA""), 5, FALSE)"),284)</f>
        <v>284</v>
      </c>
      <c r="F5595" s="148" t="s">
        <v>14806</v>
      </c>
      <c r="G5595" s="147">
        <f ca="1">IFERROR(__xludf.DUMMYFUNCTION(" VLOOKUP(A5687, IMPORTRANGE(""https://docs.google.com/spreadsheets/d/1QNLbnkR_AongFt22vMfNzfpjZ0CjpI8QI-w0wBnYA1w/"", ""Инфа!A:AA""), 6, FALSE)"),2024)</f>
        <v>2024</v>
      </c>
      <c r="H5595" s="150">
        <v>22000</v>
      </c>
      <c r="I5595" s="151" t="s">
        <v>14807</v>
      </c>
      <c r="J5595" s="93" t="s">
        <v>14808</v>
      </c>
      <c r="K5595" s="153"/>
      <c r="L5595" s="153"/>
      <c r="M5595" s="153"/>
      <c r="N5595" s="153"/>
      <c r="O5595" s="153"/>
      <c r="P5595" s="153"/>
      <c r="Q5595" s="153"/>
      <c r="R5595" s="153"/>
      <c r="S5595" s="153"/>
    </row>
    <row r="5596" spans="1:19" ht="131.25">
      <c r="A5596" s="277" t="s">
        <v>25424</v>
      </c>
      <c r="B5596" s="253" t="s">
        <v>153</v>
      </c>
      <c r="C5596" s="93" t="s">
        <v>14809</v>
      </c>
      <c r="D5596" s="93" t="s">
        <v>14810</v>
      </c>
      <c r="E5596" s="148">
        <f ca="1">IFERROR(__xludf.DUMMYFUNCTION(" VLOOKUP(A5688, IMPORTRANGE(""https://docs.google.com/spreadsheets/d/1fj_Bhi2XPL3siwIh4sx4VRLAe31yD50oKdj5UlRYW0c/"", ""Сводка!A:AA""), 5, FALSE)"),356)</f>
        <v>356</v>
      </c>
      <c r="F5596" s="148" t="s">
        <v>50</v>
      </c>
      <c r="G5596" s="147">
        <f ca="1">IFERROR(__xludf.DUMMYFUNCTION(" VLOOKUP(A5688, IMPORTRANGE(""https://docs.google.com/spreadsheets/d/1QNLbnkR_AongFt22vMfNzfpjZ0CjpI8QI-w0wBnYA1w/"", ""Инфа!A:AA""), 6, FALSE)"),2024)</f>
        <v>2024</v>
      </c>
      <c r="H5596" s="154">
        <v>26400</v>
      </c>
      <c r="I5596" s="151" t="s">
        <v>274</v>
      </c>
      <c r="J5596" s="93" t="s">
        <v>14811</v>
      </c>
      <c r="K5596" s="153"/>
      <c r="L5596" s="153"/>
      <c r="M5596" s="153"/>
      <c r="N5596" s="153"/>
      <c r="O5596" s="153"/>
      <c r="P5596" s="153"/>
      <c r="Q5596" s="153"/>
      <c r="R5596" s="153"/>
      <c r="S5596" s="153"/>
    </row>
    <row r="5597" spans="1:19" ht="112.5">
      <c r="A5597" s="277" t="s">
        <v>25424</v>
      </c>
      <c r="B5597" s="253" t="s">
        <v>400</v>
      </c>
      <c r="C5597" s="93" t="s">
        <v>14812</v>
      </c>
      <c r="D5597" s="93" t="s">
        <v>14813</v>
      </c>
      <c r="E5597" s="148">
        <f ca="1">IFERROR(__xludf.DUMMYFUNCTION(" VLOOKUP(A5689, IMPORTRANGE(""https://docs.google.com/spreadsheets/d/1fj_Bhi2XPL3siwIh4sx4VRLAe31yD50oKdj5UlRYW0c/"", ""Сводка!A:AA""), 5, FALSE)"),196)</f>
        <v>196</v>
      </c>
      <c r="F5597" s="148" t="s">
        <v>108</v>
      </c>
      <c r="G5597" s="147">
        <f ca="1">IFERROR(__xludf.DUMMYFUNCTION(" VLOOKUP(A5689, IMPORTRANGE(""https://docs.google.com/spreadsheets/d/1QNLbnkR_AongFt22vMfNzfpjZ0CjpI8QI-w0wBnYA1w/"", ""Инфа!A:AA""), 6, FALSE)"),2024)</f>
        <v>2024</v>
      </c>
      <c r="H5597" s="150">
        <v>10900</v>
      </c>
      <c r="I5597" s="151" t="s">
        <v>14814</v>
      </c>
      <c r="J5597" s="93" t="s">
        <v>14815</v>
      </c>
      <c r="K5597" s="153"/>
      <c r="L5597" s="153"/>
      <c r="M5597" s="153"/>
      <c r="N5597" s="153"/>
      <c r="O5597" s="153"/>
      <c r="P5597" s="153"/>
      <c r="Q5597" s="153"/>
      <c r="R5597" s="153"/>
      <c r="S5597" s="153"/>
    </row>
    <row r="5598" spans="1:19" ht="243.75">
      <c r="A5598" s="277" t="s">
        <v>25424</v>
      </c>
      <c r="B5598" s="253" t="s">
        <v>400</v>
      </c>
      <c r="C5598" s="93" t="s">
        <v>14801</v>
      </c>
      <c r="D5598" s="93" t="s">
        <v>171</v>
      </c>
      <c r="E5598" s="148">
        <f ca="1">IFERROR(__xludf.DUMMYFUNCTION(" VLOOKUP(A5690, IMPORTRANGE(""https://docs.google.com/spreadsheets/d/1fj_Bhi2XPL3siwIh4sx4VRLAe31yD50oKdj5UlRYW0c/"", ""Сводка!A:AA""), 5, FALSE)"),284)</f>
        <v>284</v>
      </c>
      <c r="F5598" s="148" t="s">
        <v>415</v>
      </c>
      <c r="G5598" s="147">
        <f ca="1">IFERROR(__xludf.DUMMYFUNCTION(" VLOOKUP(A5690, IMPORTRANGE(""https://docs.google.com/spreadsheets/d/1QNLbnkR_AongFt22vMfNzfpjZ0CjpI8QI-w0wBnYA1w/"", ""Инфа!A:AA""), 6, FALSE)"),2024)</f>
        <v>2024</v>
      </c>
      <c r="H5598" s="150">
        <v>22000</v>
      </c>
      <c r="I5598" s="151" t="s">
        <v>14816</v>
      </c>
      <c r="J5598" s="93" t="s">
        <v>14817</v>
      </c>
      <c r="K5598" s="153"/>
      <c r="L5598" s="153"/>
      <c r="M5598" s="153"/>
      <c r="N5598" s="153"/>
      <c r="O5598" s="153"/>
      <c r="P5598" s="153"/>
      <c r="Q5598" s="153"/>
      <c r="R5598" s="153"/>
      <c r="S5598" s="153"/>
    </row>
    <row r="5599" spans="1:19" ht="150">
      <c r="A5599" s="277" t="s">
        <v>25424</v>
      </c>
      <c r="B5599" s="253" t="s">
        <v>400</v>
      </c>
      <c r="C5599" s="93" t="s">
        <v>14818</v>
      </c>
      <c r="D5599" s="93" t="s">
        <v>2304</v>
      </c>
      <c r="E5599" s="148">
        <f ca="1">IFERROR(__xludf.DUMMYFUNCTION(" VLOOKUP(A5691, IMPORTRANGE(""https://docs.google.com/spreadsheets/d/1fj_Bhi2XPL3siwIh4sx4VRLAe31yD50oKdj5UlRYW0c/"", ""Сводка!A:AA""), 5, FALSE)"),252)</f>
        <v>252</v>
      </c>
      <c r="F5599" s="148" t="s">
        <v>415</v>
      </c>
      <c r="G5599" s="147">
        <f ca="1">IFERROR(__xludf.DUMMYFUNCTION(" VLOOKUP(A5691, IMPORTRANGE(""https://docs.google.com/spreadsheets/d/1QNLbnkR_AongFt22vMfNzfpjZ0CjpI8QI-w0wBnYA1w/"", ""Инфа!A:AA""), 6, FALSE)"),2024)</f>
        <v>2024</v>
      </c>
      <c r="H5599" s="150">
        <v>20100</v>
      </c>
      <c r="I5599" s="151" t="s">
        <v>14819</v>
      </c>
      <c r="J5599" s="93" t="s">
        <v>14820</v>
      </c>
      <c r="K5599" s="153"/>
      <c r="L5599" s="153"/>
      <c r="M5599" s="153"/>
      <c r="N5599" s="153"/>
      <c r="O5599" s="153"/>
      <c r="P5599" s="153"/>
      <c r="Q5599" s="153"/>
      <c r="R5599" s="153"/>
      <c r="S5599" s="153"/>
    </row>
    <row r="5600" spans="1:19" ht="150">
      <c r="A5600" s="277" t="s">
        <v>25424</v>
      </c>
      <c r="B5600" s="253" t="s">
        <v>400</v>
      </c>
      <c r="C5600" s="93" t="s">
        <v>14821</v>
      </c>
      <c r="D5600" s="93" t="s">
        <v>14822</v>
      </c>
      <c r="E5600" s="148">
        <f ca="1">IFERROR(__xludf.DUMMYFUNCTION(" VLOOKUP(A5692, IMPORTRANGE(""https://docs.google.com/spreadsheets/d/1fj_Bhi2XPL3siwIh4sx4VRLAe31yD50oKdj5UlRYW0c/"", ""Сводка!A:AA""), 5, FALSE)"),112)</f>
        <v>112</v>
      </c>
      <c r="F5600" s="148" t="s">
        <v>415</v>
      </c>
      <c r="G5600" s="147">
        <f ca="1">IFERROR(__xludf.DUMMYFUNCTION(" VLOOKUP(A5692, IMPORTRANGE(""https://docs.google.com/spreadsheets/d/1QNLbnkR_AongFt22vMfNzfpjZ0CjpI8QI-w0wBnYA1w/"", ""Инфа!A:AA""), 6, FALSE)"),2024)</f>
        <v>2024</v>
      </c>
      <c r="H5600" s="150">
        <v>8400</v>
      </c>
      <c r="I5600" s="151" t="s">
        <v>14607</v>
      </c>
      <c r="J5600" s="93" t="s">
        <v>14823</v>
      </c>
      <c r="K5600" s="153"/>
      <c r="L5600" s="153"/>
      <c r="M5600" s="153"/>
      <c r="N5600" s="153"/>
      <c r="O5600" s="153"/>
      <c r="P5600" s="153"/>
      <c r="Q5600" s="153"/>
      <c r="R5600" s="153"/>
      <c r="S5600" s="153"/>
    </row>
    <row r="5601" spans="1:19" ht="56.25">
      <c r="A5601" s="277" t="s">
        <v>25424</v>
      </c>
      <c r="B5601" s="253" t="s">
        <v>153</v>
      </c>
      <c r="C5601" s="93" t="s">
        <v>14824</v>
      </c>
      <c r="D5601" s="93" t="s">
        <v>14825</v>
      </c>
      <c r="E5601" s="148">
        <f ca="1">IFERROR(__xludf.DUMMYFUNCTION(" VLOOKUP(A5693, IMPORTRANGE(""https://docs.google.com/spreadsheets/d/1fj_Bhi2XPL3siwIh4sx4VRLAe31yD50oKdj5UlRYW0c/"", ""Сводка!A:AA""), 5, FALSE)"),160)</f>
        <v>160</v>
      </c>
      <c r="F5601" s="148" t="s">
        <v>108</v>
      </c>
      <c r="G5601" s="147">
        <f ca="1">IFERROR(__xludf.DUMMYFUNCTION(" VLOOKUP(A5693, IMPORTRANGE(""https://docs.google.com/spreadsheets/d/1QNLbnkR_AongFt22vMfNzfpjZ0CjpI8QI-w0wBnYA1w/"", ""Инфа!A:AA""), 6, FALSE)"),2024)</f>
        <v>2024</v>
      </c>
      <c r="H5601" s="150">
        <v>9800</v>
      </c>
      <c r="I5601" s="151" t="s">
        <v>14607</v>
      </c>
      <c r="J5601" s="93" t="s">
        <v>14826</v>
      </c>
      <c r="K5601" s="153"/>
      <c r="L5601" s="153"/>
      <c r="M5601" s="153"/>
      <c r="N5601" s="153"/>
      <c r="O5601" s="153"/>
      <c r="P5601" s="153"/>
      <c r="Q5601" s="153"/>
      <c r="R5601" s="153"/>
      <c r="S5601" s="153"/>
    </row>
    <row r="5602" spans="1:19" ht="56.25">
      <c r="A5602" s="277" t="s">
        <v>25424</v>
      </c>
      <c r="B5602" s="253" t="s">
        <v>153</v>
      </c>
      <c r="C5602" s="93" t="s">
        <v>14821</v>
      </c>
      <c r="D5602" s="93" t="s">
        <v>14827</v>
      </c>
      <c r="E5602" s="148">
        <f ca="1">IFERROR(__xludf.DUMMYFUNCTION(" VLOOKUP(A5694, IMPORTRANGE(""https://docs.google.com/spreadsheets/d/1fj_Bhi2XPL3siwIh4sx4VRLAe31yD50oKdj5UlRYW0c/"", ""Сводка!A:AA""), 5, FALSE)"),188)</f>
        <v>188</v>
      </c>
      <c r="F5602" s="148" t="s">
        <v>50</v>
      </c>
      <c r="G5602" s="147">
        <f ca="1">IFERROR(__xludf.DUMMYFUNCTION(" VLOOKUP(A5694, IMPORTRANGE(""https://docs.google.com/spreadsheets/d/1QNLbnkR_AongFt22vMfNzfpjZ0CjpI8QI-w0wBnYA1w/"", ""Инфа!A:AA""), 6, FALSE)"),2024)</f>
        <v>2024</v>
      </c>
      <c r="H5602" s="150">
        <v>10600</v>
      </c>
      <c r="I5602" s="151" t="s">
        <v>14607</v>
      </c>
      <c r="J5602" s="93" t="s">
        <v>14828</v>
      </c>
      <c r="K5602" s="153"/>
      <c r="L5602" s="153"/>
      <c r="M5602" s="153"/>
      <c r="N5602" s="153"/>
      <c r="O5602" s="153"/>
      <c r="P5602" s="153"/>
      <c r="Q5602" s="153"/>
      <c r="R5602" s="153"/>
      <c r="S5602" s="153"/>
    </row>
    <row r="5603" spans="1:19" ht="150">
      <c r="A5603" s="277" t="s">
        <v>25424</v>
      </c>
      <c r="B5603" s="253" t="s">
        <v>8648</v>
      </c>
      <c r="C5603" s="93" t="s">
        <v>14680</v>
      </c>
      <c r="D5603" s="93" t="s">
        <v>14829</v>
      </c>
      <c r="E5603" s="148">
        <f ca="1">IFERROR(__xludf.DUMMYFUNCTION(" VLOOKUP(A5695, IMPORTRANGE(""https://docs.google.com/spreadsheets/d/1fj_Bhi2XPL3siwIh4sx4VRLAe31yD50oKdj5UlRYW0c/"", ""Сводка!A:AA""), 5, FALSE)"),292)</f>
        <v>292</v>
      </c>
      <c r="F5603" s="148" t="s">
        <v>456</v>
      </c>
      <c r="G5603" s="147">
        <f ca="1">IFERROR(__xludf.DUMMYFUNCTION(" VLOOKUP(A5695, IMPORTRANGE(""https://docs.google.com/spreadsheets/d/1QNLbnkR_AongFt22vMfNzfpjZ0CjpI8QI-w0wBnYA1w/"", ""Инфа!A:AA""), 6, FALSE)"),2024)</f>
        <v>2024</v>
      </c>
      <c r="H5603" s="150">
        <v>22500</v>
      </c>
      <c r="I5603" s="151" t="s">
        <v>85</v>
      </c>
      <c r="J5603" s="99" t="s">
        <v>14830</v>
      </c>
      <c r="K5603" s="153"/>
      <c r="L5603" s="153"/>
      <c r="M5603" s="153"/>
      <c r="N5603" s="153"/>
      <c r="O5603" s="153"/>
      <c r="P5603" s="153"/>
      <c r="Q5603" s="153"/>
      <c r="R5603" s="153"/>
      <c r="S5603" s="153"/>
    </row>
    <row r="5604" spans="1:19" ht="18.75" customHeight="1">
      <c r="A5604" s="277" t="s">
        <v>25424</v>
      </c>
      <c r="B5604" s="253" t="s">
        <v>400</v>
      </c>
      <c r="C5604" s="93" t="s">
        <v>3383</v>
      </c>
      <c r="D5604" s="93" t="s">
        <v>14831</v>
      </c>
      <c r="E5604" s="148">
        <f ca="1">IFERROR(__xludf.DUMMYFUNCTION(" VLOOKUP(A5696, IMPORTRANGE(""https://docs.google.com/spreadsheets/d/1fj_Bhi2XPL3siwIh4sx4VRLAe31yD50oKdj5UlRYW0c/"", ""Сводка!A:AA""), 5, FALSE)"),192)</f>
        <v>192</v>
      </c>
      <c r="F5604" s="148" t="s">
        <v>415</v>
      </c>
      <c r="G5604" s="147">
        <f ca="1">IFERROR(__xludf.DUMMYFUNCTION(" VLOOKUP(A5696, IMPORTRANGE(""https://docs.google.com/spreadsheets/d/1QNLbnkR_AongFt22vMfNzfpjZ0CjpI8QI-w0wBnYA1w/"", ""Инфа!A:AA""), 6, FALSE)"),2024)</f>
        <v>2024</v>
      </c>
      <c r="H5604" s="150">
        <v>16500</v>
      </c>
      <c r="I5604" s="151" t="s">
        <v>445</v>
      </c>
      <c r="J5604" s="93" t="s">
        <v>14832</v>
      </c>
      <c r="K5604" s="153"/>
      <c r="L5604" s="153"/>
      <c r="M5604" s="153"/>
      <c r="N5604" s="153"/>
      <c r="O5604" s="153"/>
      <c r="P5604" s="153"/>
      <c r="Q5604" s="153"/>
      <c r="R5604" s="153"/>
      <c r="S5604" s="153"/>
    </row>
    <row r="5605" spans="1:19" ht="131.25">
      <c r="A5605" s="277" t="s">
        <v>25424</v>
      </c>
      <c r="B5605" s="253" t="s">
        <v>400</v>
      </c>
      <c r="C5605" s="93" t="s">
        <v>3383</v>
      </c>
      <c r="D5605" s="93" t="s">
        <v>14833</v>
      </c>
      <c r="E5605" s="148">
        <f ca="1">IFERROR(__xludf.DUMMYFUNCTION(" VLOOKUP(A5697, IMPORTRANGE(""https://docs.google.com/spreadsheets/d/1fj_Bhi2XPL3siwIh4sx4VRLAe31yD50oKdj5UlRYW0c/"", ""Сводка!A:AA""), 5, FALSE)"),196)</f>
        <v>196</v>
      </c>
      <c r="F5605" s="148" t="s">
        <v>415</v>
      </c>
      <c r="G5605" s="147">
        <f ca="1">IFERROR(__xludf.DUMMYFUNCTION(" VLOOKUP(A5697, IMPORTRANGE(""https://docs.google.com/spreadsheets/d/1QNLbnkR_AongFt22vMfNzfpjZ0CjpI8QI-w0wBnYA1w/"", ""Инфа!A:AA""), 6, FALSE)"),2024)</f>
        <v>2024</v>
      </c>
      <c r="H5605" s="150">
        <v>10900</v>
      </c>
      <c r="I5605" s="151" t="s">
        <v>445</v>
      </c>
      <c r="J5605" s="93" t="s">
        <v>14834</v>
      </c>
      <c r="K5605" s="153"/>
      <c r="L5605" s="153"/>
      <c r="M5605" s="153"/>
      <c r="N5605" s="153"/>
      <c r="O5605" s="153"/>
      <c r="P5605" s="153"/>
      <c r="Q5605" s="153"/>
      <c r="R5605" s="153"/>
      <c r="S5605" s="153"/>
    </row>
    <row r="5606" spans="1:19" ht="150">
      <c r="A5606" s="277" t="s">
        <v>25424</v>
      </c>
      <c r="B5606" s="253" t="s">
        <v>400</v>
      </c>
      <c r="C5606" s="93" t="s">
        <v>3383</v>
      </c>
      <c r="D5606" s="93" t="s">
        <v>14835</v>
      </c>
      <c r="E5606" s="148">
        <f ca="1">IFERROR(__xludf.DUMMYFUNCTION(" VLOOKUP(A5698, IMPORTRANGE(""https://docs.google.com/spreadsheets/d/1fj_Bhi2XPL3siwIh4sx4VRLAe31yD50oKdj5UlRYW0c/"", ""Сводка!A:AA""), 5, FALSE)"),240)</f>
        <v>240</v>
      </c>
      <c r="F5606" s="148" t="s">
        <v>415</v>
      </c>
      <c r="G5606" s="147">
        <f ca="1">IFERROR(__xludf.DUMMYFUNCTION(" VLOOKUP(A5698, IMPORTRANGE(""https://docs.google.com/spreadsheets/d/1QNLbnkR_AongFt22vMfNzfpjZ0CjpI8QI-w0wBnYA1w/"", ""Инфа!A:AA""), 6, FALSE)"),2024)</f>
        <v>2024</v>
      </c>
      <c r="H5606" s="150">
        <v>19400</v>
      </c>
      <c r="I5606" s="151" t="s">
        <v>445</v>
      </c>
      <c r="J5606" s="93" t="s">
        <v>14836</v>
      </c>
      <c r="K5606" s="153"/>
      <c r="L5606" s="153"/>
      <c r="M5606" s="153"/>
      <c r="N5606" s="153"/>
      <c r="O5606" s="153"/>
      <c r="P5606" s="153"/>
      <c r="Q5606" s="153"/>
      <c r="R5606" s="153"/>
      <c r="S5606" s="153"/>
    </row>
    <row r="5607" spans="1:19" ht="187.5">
      <c r="A5607" s="277" t="s">
        <v>25424</v>
      </c>
      <c r="B5607" s="253" t="s">
        <v>153</v>
      </c>
      <c r="C5607" s="93" t="s">
        <v>14025</v>
      </c>
      <c r="D5607" s="93" t="s">
        <v>14837</v>
      </c>
      <c r="E5607" s="148">
        <f ca="1">IFERROR(__xludf.DUMMYFUNCTION(" VLOOKUP(A5699, IMPORTRANGE(""https://docs.google.com/spreadsheets/d/1fj_Bhi2XPL3siwIh4sx4VRLAe31yD50oKdj5UlRYW0c/"", ""Сводка!A:AA""), 5, FALSE)"),260)</f>
        <v>260</v>
      </c>
      <c r="F5607" s="148" t="s">
        <v>456</v>
      </c>
      <c r="G5607" s="147">
        <f ca="1">IFERROR(__xludf.DUMMYFUNCTION(" VLOOKUP(A5699, IMPORTRANGE(""https://docs.google.com/spreadsheets/d/1QNLbnkR_AongFt22vMfNzfpjZ0CjpI8QI-w0wBnYA1w/"", ""Инфа!A:AA""), 6, FALSE)"),2024)</f>
        <v>2024</v>
      </c>
      <c r="H5607" s="150">
        <v>20600</v>
      </c>
      <c r="I5607" s="151" t="s">
        <v>445</v>
      </c>
      <c r="J5607" s="99" t="s">
        <v>14838</v>
      </c>
      <c r="K5607" s="153"/>
      <c r="L5607" s="153"/>
      <c r="M5607" s="153"/>
      <c r="N5607" s="153"/>
      <c r="O5607" s="153"/>
      <c r="P5607" s="153"/>
      <c r="Q5607" s="153"/>
      <c r="R5607" s="153"/>
      <c r="S5607" s="153"/>
    </row>
    <row r="5608" spans="1:19" ht="262.5">
      <c r="A5608" s="277" t="s">
        <v>25424</v>
      </c>
      <c r="B5608" s="253" t="s">
        <v>400</v>
      </c>
      <c r="C5608" s="93" t="s">
        <v>14839</v>
      </c>
      <c r="D5608" s="93" t="s">
        <v>14840</v>
      </c>
      <c r="E5608" s="148">
        <f ca="1">IFERROR(__xludf.DUMMYFUNCTION(" VLOOKUP(A5700, IMPORTRANGE(""https://docs.google.com/spreadsheets/d/1fj_Bhi2XPL3siwIh4sx4VRLAe31yD50oKdj5UlRYW0c/"", ""Сводка!A:AA""), 5, FALSE)"),224)</f>
        <v>224</v>
      </c>
      <c r="F5608" s="148" t="s">
        <v>415</v>
      </c>
      <c r="G5608" s="147">
        <f ca="1">IFERROR(__xludf.DUMMYFUNCTION(" VLOOKUP(A5700, IMPORTRANGE(""https://docs.google.com/spreadsheets/d/1QNLbnkR_AongFt22vMfNzfpjZ0CjpI8QI-w0wBnYA1w/"", ""Инфа!A:AA""), 6, FALSE)"),2024)</f>
        <v>2024</v>
      </c>
      <c r="H5608" s="150">
        <v>11700</v>
      </c>
      <c r="I5608" s="151" t="s">
        <v>197</v>
      </c>
      <c r="J5608" s="93" t="s">
        <v>14841</v>
      </c>
      <c r="K5608" s="153"/>
      <c r="L5608" s="153"/>
      <c r="M5608" s="153"/>
      <c r="N5608" s="153"/>
      <c r="O5608" s="153"/>
      <c r="P5608" s="153"/>
      <c r="Q5608" s="153"/>
      <c r="R5608" s="153"/>
      <c r="S5608" s="153"/>
    </row>
    <row r="5609" spans="1:19" ht="262.5">
      <c r="A5609" s="277" t="s">
        <v>25424</v>
      </c>
      <c r="B5609" s="253" t="s">
        <v>400</v>
      </c>
      <c r="C5609" s="97" t="s">
        <v>2623</v>
      </c>
      <c r="D5609" s="93" t="s">
        <v>14842</v>
      </c>
      <c r="E5609" s="148">
        <f ca="1">IFERROR(__xludf.DUMMYFUNCTION(" VLOOKUP(A5701, IMPORTRANGE(""https://docs.google.com/spreadsheets/d/1fj_Bhi2XPL3siwIh4sx4VRLAe31yD50oKdj5UlRYW0c/"", ""Сводка!A:AA""), 5, FALSE)"),260)</f>
        <v>260</v>
      </c>
      <c r="F5609" s="148" t="s">
        <v>415</v>
      </c>
      <c r="G5609" s="147">
        <f ca="1">IFERROR(__xludf.DUMMYFUNCTION(" VLOOKUP(A5701, IMPORTRANGE(""https://docs.google.com/spreadsheets/d/1QNLbnkR_AongFt22vMfNzfpjZ0CjpI8QI-w0wBnYA1w/"", ""Инфа!A:AA""), 6, FALSE)"),2024)</f>
        <v>2024</v>
      </c>
      <c r="H5609" s="150">
        <v>20600</v>
      </c>
      <c r="I5609" s="151" t="s">
        <v>72</v>
      </c>
      <c r="J5609" s="93" t="s">
        <v>14844</v>
      </c>
      <c r="K5609" s="153"/>
      <c r="L5609" s="153"/>
      <c r="M5609" s="153"/>
      <c r="N5609" s="153"/>
      <c r="O5609" s="153"/>
      <c r="P5609" s="153"/>
      <c r="Q5609" s="153"/>
      <c r="R5609" s="153"/>
      <c r="S5609" s="153"/>
    </row>
    <row r="5610" spans="1:19" ht="262.5">
      <c r="A5610" s="277" t="s">
        <v>25424</v>
      </c>
      <c r="B5610" s="253" t="s">
        <v>400</v>
      </c>
      <c r="C5610" s="97" t="s">
        <v>2623</v>
      </c>
      <c r="D5610" s="93" t="s">
        <v>14845</v>
      </c>
      <c r="E5610" s="148">
        <f ca="1">IFERROR(__xludf.DUMMYFUNCTION(" VLOOKUP(A5702, IMPORTRANGE(""https://docs.google.com/spreadsheets/d/1fj_Bhi2XPL3siwIh4sx4VRLAe31yD50oKdj5UlRYW0c/"", ""Сводка!A:AA""), 5, FALSE)"),260)</f>
        <v>260</v>
      </c>
      <c r="F5610" s="148" t="s">
        <v>415</v>
      </c>
      <c r="G5610" s="147">
        <f ca="1">IFERROR(__xludf.DUMMYFUNCTION(" VLOOKUP(A5702, IMPORTRANGE(""https://docs.google.com/spreadsheets/d/1QNLbnkR_AongFt22vMfNzfpjZ0CjpI8QI-w0wBnYA1w/"", ""Инфа!A:AA""), 6, FALSE)"),2024)</f>
        <v>2024</v>
      </c>
      <c r="H5610" s="150">
        <v>20600</v>
      </c>
      <c r="I5610" s="151" t="s">
        <v>72</v>
      </c>
      <c r="J5610" s="93" t="s">
        <v>14844</v>
      </c>
      <c r="K5610" s="153"/>
      <c r="L5610" s="153"/>
      <c r="M5610" s="153"/>
      <c r="N5610" s="153"/>
      <c r="O5610" s="153"/>
      <c r="P5610" s="153"/>
      <c r="Q5610" s="153"/>
      <c r="R5610" s="153"/>
      <c r="S5610" s="153"/>
    </row>
    <row r="5611" spans="1:19" ht="93.75">
      <c r="A5611" s="277" t="s">
        <v>25424</v>
      </c>
      <c r="B5611" s="253" t="s">
        <v>400</v>
      </c>
      <c r="C5611" s="97" t="s">
        <v>12183</v>
      </c>
      <c r="D5611" s="93" t="s">
        <v>14846</v>
      </c>
      <c r="E5611" s="148">
        <f ca="1">IFERROR(__xludf.DUMMYFUNCTION(" VLOOKUP(A5703, IMPORTRANGE(""https://docs.google.com/spreadsheets/d/1fj_Bhi2XPL3siwIh4sx4VRLAe31yD50oKdj5UlRYW0c/"", ""Сводка!A:AA""), 5, FALSE)"),252)</f>
        <v>252</v>
      </c>
      <c r="F5611" s="148" t="s">
        <v>415</v>
      </c>
      <c r="G5611" s="147">
        <f ca="1">IFERROR(__xludf.DUMMYFUNCTION(" VLOOKUP(A5703, IMPORTRANGE(""https://docs.google.com/spreadsheets/d/1QNLbnkR_AongFt22vMfNzfpjZ0CjpI8QI-w0wBnYA1w/"", ""Инфа!A:AA""), 6, FALSE)"),2024)</f>
        <v>2024</v>
      </c>
      <c r="H5611" s="150">
        <v>20100</v>
      </c>
      <c r="I5611" s="151" t="s">
        <v>257</v>
      </c>
      <c r="J5611" s="93" t="s">
        <v>14847</v>
      </c>
      <c r="K5611" s="153"/>
      <c r="L5611" s="153"/>
      <c r="M5611" s="153"/>
      <c r="N5611" s="153"/>
      <c r="O5611" s="153"/>
      <c r="P5611" s="153"/>
      <c r="Q5611" s="153"/>
      <c r="R5611" s="153"/>
      <c r="S5611" s="153"/>
    </row>
    <row r="5612" spans="1:19" ht="206.25">
      <c r="A5612" s="277" t="s">
        <v>25424</v>
      </c>
      <c r="B5612" s="253" t="s">
        <v>400</v>
      </c>
      <c r="C5612" s="97" t="s">
        <v>14848</v>
      </c>
      <c r="D5612" s="93" t="s">
        <v>14849</v>
      </c>
      <c r="E5612" s="148">
        <f ca="1">IFERROR(__xludf.DUMMYFUNCTION(" VLOOKUP(A5704, IMPORTRANGE(""https://docs.google.com/spreadsheets/d/1fj_Bhi2XPL3siwIh4sx4VRLAe31yD50oKdj5UlRYW0c/"", ""Сводка!A:AA""), 5, FALSE)"),148)</f>
        <v>148</v>
      </c>
      <c r="F5612" s="148" t="s">
        <v>415</v>
      </c>
      <c r="G5612" s="147">
        <f ca="1">IFERROR(__xludf.DUMMYFUNCTION(" VLOOKUP(A5704, IMPORTRANGE(""https://docs.google.com/spreadsheets/d/1QNLbnkR_AongFt22vMfNzfpjZ0CjpI8QI-w0wBnYA1w/"", ""Инфа!A:AA""), 6, FALSE)"),2024)</f>
        <v>2024</v>
      </c>
      <c r="H5612" s="150">
        <v>13900</v>
      </c>
      <c r="I5612" s="151" t="s">
        <v>72</v>
      </c>
      <c r="J5612" s="93" t="s">
        <v>14850</v>
      </c>
      <c r="K5612" s="153"/>
      <c r="L5612" s="153"/>
      <c r="M5612" s="153"/>
      <c r="N5612" s="153"/>
      <c r="O5612" s="153"/>
      <c r="P5612" s="153"/>
      <c r="Q5612" s="153"/>
      <c r="R5612" s="153"/>
      <c r="S5612" s="153"/>
    </row>
    <row r="5613" spans="1:19" ht="206.25">
      <c r="A5613" s="277" t="s">
        <v>25424</v>
      </c>
      <c r="B5613" s="253" t="s">
        <v>400</v>
      </c>
      <c r="C5613" s="97" t="s">
        <v>14848</v>
      </c>
      <c r="D5613" s="93" t="s">
        <v>14851</v>
      </c>
      <c r="E5613" s="148">
        <f ca="1">IFERROR(__xludf.DUMMYFUNCTION(" VLOOKUP(A5705, IMPORTRANGE(""https://docs.google.com/spreadsheets/d/1fj_Bhi2XPL3siwIh4sx4VRLAe31yD50oKdj5UlRYW0c/"", ""Сводка!A:AA""), 5, FALSE)"),168)</f>
        <v>168</v>
      </c>
      <c r="F5613" s="148" t="s">
        <v>415</v>
      </c>
      <c r="G5613" s="147">
        <f ca="1">IFERROR(__xludf.DUMMYFUNCTION(" VLOOKUP(A5705, IMPORTRANGE(""https://docs.google.com/spreadsheets/d/1QNLbnkR_AongFt22vMfNzfpjZ0CjpI8QI-w0wBnYA1w/"", ""Инфа!A:AA""), 6, FALSE)"),2024)</f>
        <v>2024</v>
      </c>
      <c r="H5613" s="150">
        <v>15100</v>
      </c>
      <c r="I5613" s="151" t="s">
        <v>72</v>
      </c>
      <c r="J5613" s="93" t="s">
        <v>14850</v>
      </c>
      <c r="K5613" s="153"/>
      <c r="L5613" s="153"/>
      <c r="M5613" s="153"/>
      <c r="N5613" s="153"/>
      <c r="O5613" s="153"/>
      <c r="P5613" s="153"/>
      <c r="Q5613" s="153"/>
      <c r="R5613" s="153"/>
      <c r="S5613" s="153"/>
    </row>
    <row r="5614" spans="1:19" ht="75">
      <c r="A5614" s="277" t="s">
        <v>25424</v>
      </c>
      <c r="B5614" s="253" t="s">
        <v>400</v>
      </c>
      <c r="C5614" s="96" t="s">
        <v>14852</v>
      </c>
      <c r="D5614" s="96" t="s">
        <v>14853</v>
      </c>
      <c r="E5614" s="148">
        <f ca="1">IFERROR(__xludf.DUMMYFUNCTION(" VLOOKUP(A5706, IMPORTRANGE(""https://docs.google.com/spreadsheets/d/1fj_Bhi2XPL3siwIh4sx4VRLAe31yD50oKdj5UlRYW0c/"", ""Сводка!A:AA""), 5, FALSE)"),228)</f>
        <v>228</v>
      </c>
      <c r="F5614" s="165" t="s">
        <v>415</v>
      </c>
      <c r="G5614" s="147">
        <f ca="1">IFERROR(__xludf.DUMMYFUNCTION(" VLOOKUP(A5706, IMPORTRANGE(""https://docs.google.com/spreadsheets/d/1QNLbnkR_AongFt22vMfNzfpjZ0CjpI8QI-w0wBnYA1w/"", ""Инфа!A:AA""), 6, FALSE)"),2024)</f>
        <v>2024</v>
      </c>
      <c r="H5614" s="150">
        <v>18700</v>
      </c>
      <c r="I5614" s="151" t="s">
        <v>210</v>
      </c>
      <c r="J5614" s="93" t="s">
        <v>14854</v>
      </c>
      <c r="K5614" s="153"/>
      <c r="L5614" s="153"/>
      <c r="M5614" s="153"/>
      <c r="N5614" s="153"/>
      <c r="O5614" s="153"/>
      <c r="P5614" s="153"/>
      <c r="Q5614" s="153"/>
      <c r="R5614" s="153"/>
      <c r="S5614" s="153"/>
    </row>
    <row r="5615" spans="1:19" ht="75">
      <c r="A5615" s="277" t="s">
        <v>25424</v>
      </c>
      <c r="B5615" s="253" t="s">
        <v>400</v>
      </c>
      <c r="C5615" s="97" t="s">
        <v>12183</v>
      </c>
      <c r="D5615" s="93" t="s">
        <v>14855</v>
      </c>
      <c r="E5615" s="148">
        <f ca="1">IFERROR(__xludf.DUMMYFUNCTION(" VLOOKUP(A5707, IMPORTRANGE(""https://docs.google.com/spreadsheets/d/1fj_Bhi2XPL3siwIh4sx4VRLAe31yD50oKdj5UlRYW0c/"", ""Сводка!A:AA""), 5, FALSE)"),248)</f>
        <v>248</v>
      </c>
      <c r="F5615" s="148" t="s">
        <v>14856</v>
      </c>
      <c r="G5615" s="147">
        <f ca="1">IFERROR(__xludf.DUMMYFUNCTION(" VLOOKUP(A5707, IMPORTRANGE(""https://docs.google.com/spreadsheets/d/1QNLbnkR_AongFt22vMfNzfpjZ0CjpI8QI-w0wBnYA1w/"", ""Инфа!A:AA""), 6, FALSE)"),2024)</f>
        <v>2024</v>
      </c>
      <c r="H5615" s="150">
        <v>12400</v>
      </c>
      <c r="I5615" s="151" t="s">
        <v>28</v>
      </c>
      <c r="J5615" s="93" t="s">
        <v>14857</v>
      </c>
      <c r="K5615" s="153"/>
      <c r="L5615" s="153"/>
      <c r="M5615" s="153"/>
      <c r="N5615" s="153"/>
      <c r="O5615" s="153"/>
      <c r="P5615" s="153"/>
      <c r="Q5615" s="153"/>
      <c r="R5615" s="153"/>
      <c r="S5615" s="153"/>
    </row>
    <row r="5616" spans="1:19" ht="75">
      <c r="A5616" s="277" t="s">
        <v>25424</v>
      </c>
      <c r="B5616" s="253" t="s">
        <v>400</v>
      </c>
      <c r="C5616" s="97" t="s">
        <v>12183</v>
      </c>
      <c r="D5616" s="93" t="s">
        <v>14858</v>
      </c>
      <c r="E5616" s="148">
        <f ca="1">IFERROR(__xludf.DUMMYFUNCTION(" VLOOKUP(A5708, IMPORTRANGE(""https://docs.google.com/spreadsheets/d/1fj_Bhi2XPL3siwIh4sx4VRLAe31yD50oKdj5UlRYW0c/"", ""Сводка!A:AA""), 5, FALSE)"),252)</f>
        <v>252</v>
      </c>
      <c r="F5616" s="148" t="s">
        <v>14856</v>
      </c>
      <c r="G5616" s="147">
        <f ca="1">IFERROR(__xludf.DUMMYFUNCTION(" VLOOKUP(A5708, IMPORTRANGE(""https://docs.google.com/spreadsheets/d/1QNLbnkR_AongFt22vMfNzfpjZ0CjpI8QI-w0wBnYA1w/"", ""Инфа!A:AA""), 6, FALSE)"),2024)</f>
        <v>2024</v>
      </c>
      <c r="H5616" s="150">
        <v>12600</v>
      </c>
      <c r="I5616" s="151" t="s">
        <v>28</v>
      </c>
      <c r="J5616" s="93" t="s">
        <v>14857</v>
      </c>
      <c r="K5616" s="153"/>
      <c r="L5616" s="153"/>
      <c r="M5616" s="153"/>
      <c r="N5616" s="153"/>
      <c r="O5616" s="153"/>
      <c r="P5616" s="153"/>
      <c r="Q5616" s="153"/>
      <c r="R5616" s="153"/>
      <c r="S5616" s="153"/>
    </row>
    <row r="5617" spans="1:19" ht="93.75">
      <c r="A5617" s="277" t="s">
        <v>25424</v>
      </c>
      <c r="B5617" s="253" t="s">
        <v>400</v>
      </c>
      <c r="C5617" s="93" t="s">
        <v>14859</v>
      </c>
      <c r="D5617" s="93" t="s">
        <v>14860</v>
      </c>
      <c r="E5617" s="148">
        <f ca="1">IFERROR(__xludf.DUMMYFUNCTION(" VLOOKUP(A5709, IMPORTRANGE(""https://docs.google.com/spreadsheets/d/1fj_Bhi2XPL3siwIh4sx4VRLAe31yD50oKdj5UlRYW0c/"", ""Сводка!A:AA""), 5, FALSE)"),256)</f>
        <v>256</v>
      </c>
      <c r="F5617" s="148" t="s">
        <v>466</v>
      </c>
      <c r="G5617" s="147">
        <f ca="1">IFERROR(__xludf.DUMMYFUNCTION(" VLOOKUP(A5709, IMPORTRANGE(""https://docs.google.com/spreadsheets/d/1QNLbnkR_AongFt22vMfNzfpjZ0CjpI8QI-w0wBnYA1w/"", ""Инфа!A:AA""), 6, FALSE)"),2024)</f>
        <v>2024</v>
      </c>
      <c r="H5617" s="150">
        <v>12700</v>
      </c>
      <c r="I5617" s="151" t="s">
        <v>14861</v>
      </c>
      <c r="J5617" s="93" t="s">
        <v>14862</v>
      </c>
      <c r="K5617" s="153"/>
      <c r="L5617" s="153"/>
      <c r="M5617" s="153"/>
      <c r="N5617" s="153"/>
      <c r="O5617" s="153"/>
      <c r="P5617" s="153"/>
      <c r="Q5617" s="153"/>
      <c r="R5617" s="153"/>
      <c r="S5617" s="153"/>
    </row>
    <row r="5618" spans="1:19" ht="112.5">
      <c r="A5618" s="277" t="s">
        <v>25424</v>
      </c>
      <c r="B5618" s="253" t="s">
        <v>400</v>
      </c>
      <c r="C5618" s="93" t="s">
        <v>14863</v>
      </c>
      <c r="D5618" s="93" t="s">
        <v>14864</v>
      </c>
      <c r="E5618" s="148">
        <f ca="1">IFERROR(__xludf.DUMMYFUNCTION(" VLOOKUP(A5710, IMPORTRANGE(""https://docs.google.com/spreadsheets/d/1fj_Bhi2XPL3siwIh4sx4VRLAe31yD50oKdj5UlRYW0c/"", ""Сводка!A:AA""), 5, FALSE)"),220)</f>
        <v>220</v>
      </c>
      <c r="F5618" s="148" t="s">
        <v>466</v>
      </c>
      <c r="G5618" s="147">
        <f ca="1">IFERROR(__xludf.DUMMYFUNCTION(" VLOOKUP(A5710, IMPORTRANGE(""https://docs.google.com/spreadsheets/d/1QNLbnkR_AongFt22vMfNzfpjZ0CjpI8QI-w0wBnYA1w/"", ""Инфа!A:AA""), 6, FALSE)"),2024)</f>
        <v>2024</v>
      </c>
      <c r="H5618" s="150">
        <v>18200</v>
      </c>
      <c r="I5618" s="151" t="s">
        <v>14861</v>
      </c>
      <c r="J5618" s="93" t="s">
        <v>14865</v>
      </c>
      <c r="K5618" s="153"/>
      <c r="L5618" s="153"/>
      <c r="M5618" s="153"/>
      <c r="N5618" s="153"/>
      <c r="O5618" s="153"/>
      <c r="P5618" s="153"/>
      <c r="Q5618" s="153"/>
      <c r="R5618" s="153"/>
      <c r="S5618" s="153"/>
    </row>
    <row r="5619" spans="1:19" ht="187.5">
      <c r="A5619" s="277" t="s">
        <v>25424</v>
      </c>
      <c r="B5619" s="253" t="s">
        <v>153</v>
      </c>
      <c r="C5619" s="93" t="s">
        <v>10520</v>
      </c>
      <c r="D5619" s="93" t="s">
        <v>14866</v>
      </c>
      <c r="E5619" s="148">
        <f ca="1">IFERROR(__xludf.DUMMYFUNCTION(" VLOOKUP(A5711, IMPORTRANGE(""https://docs.google.com/spreadsheets/d/1fj_Bhi2XPL3siwIh4sx4VRLAe31yD50oKdj5UlRYW0c/"", ""Сводка!A:AA""), 5, FALSE)"),116)</f>
        <v>116</v>
      </c>
      <c r="F5619" s="148" t="s">
        <v>50</v>
      </c>
      <c r="G5619" s="147">
        <f ca="1">IFERROR(__xludf.DUMMYFUNCTION(" VLOOKUP(A5711, IMPORTRANGE(""https://docs.google.com/spreadsheets/d/1QNLbnkR_AongFt22vMfNzfpjZ0CjpI8QI-w0wBnYA1w/"", ""Инфа!A:AA""), 6, FALSE)"),2023)</f>
        <v>2023</v>
      </c>
      <c r="H5619" s="150">
        <v>8500</v>
      </c>
      <c r="I5619" s="151" t="s">
        <v>2807</v>
      </c>
      <c r="J5619" s="93" t="s">
        <v>14867</v>
      </c>
      <c r="K5619" s="153"/>
      <c r="L5619" s="153"/>
      <c r="M5619" s="153"/>
      <c r="N5619" s="153"/>
      <c r="O5619" s="153"/>
      <c r="P5619" s="153"/>
      <c r="Q5619" s="153"/>
      <c r="R5619" s="153"/>
      <c r="S5619" s="153"/>
    </row>
    <row r="5620" spans="1:19" ht="187.5">
      <c r="A5620" s="277" t="s">
        <v>25424</v>
      </c>
      <c r="B5620" s="253" t="s">
        <v>153</v>
      </c>
      <c r="C5620" s="97" t="s">
        <v>14868</v>
      </c>
      <c r="D5620" s="93" t="s">
        <v>14869</v>
      </c>
      <c r="E5620" s="148">
        <f ca="1">IFERROR(__xludf.DUMMYFUNCTION(" VLOOKUP(A5712, IMPORTRANGE(""https://docs.google.com/spreadsheets/d/1fj_Bhi2XPL3siwIh4sx4VRLAe31yD50oKdj5UlRYW0c/"", ""Сводка!A:AA""), 5, FALSE)"),232)</f>
        <v>232</v>
      </c>
      <c r="F5620" s="148" t="s">
        <v>266</v>
      </c>
      <c r="G5620" s="147">
        <f ca="1">IFERROR(__xludf.DUMMYFUNCTION(" VLOOKUP(A5712, IMPORTRANGE(""https://docs.google.com/spreadsheets/d/1QNLbnkR_AongFt22vMfNzfpjZ0CjpI8QI-w0wBnYA1w/"", ""Инфа!A:AA""), 6, FALSE)"),2024)</f>
        <v>2024</v>
      </c>
      <c r="H5620" s="150">
        <v>12000</v>
      </c>
      <c r="I5620" s="151" t="s">
        <v>14870</v>
      </c>
      <c r="J5620" s="93" t="s">
        <v>14871</v>
      </c>
      <c r="K5620" s="153"/>
      <c r="L5620" s="153"/>
      <c r="M5620" s="153"/>
      <c r="N5620" s="153"/>
      <c r="O5620" s="153"/>
      <c r="P5620" s="153"/>
      <c r="Q5620" s="153"/>
      <c r="R5620" s="153"/>
      <c r="S5620" s="153"/>
    </row>
    <row r="5621" spans="1:19" ht="18.75" customHeight="1">
      <c r="A5621" s="277" t="s">
        <v>25424</v>
      </c>
      <c r="B5621" s="253" t="s">
        <v>13</v>
      </c>
      <c r="C5621" s="97" t="s">
        <v>14872</v>
      </c>
      <c r="D5621" s="93" t="s">
        <v>14873</v>
      </c>
      <c r="E5621" s="148">
        <f ca="1">IFERROR(__xludf.DUMMYFUNCTION(" VLOOKUP(A5713, IMPORTRANGE(""https://docs.google.com/spreadsheets/d/1fj_Bhi2XPL3siwIh4sx4VRLAe31yD50oKdj5UlRYW0c/"", ""Сводка!A:AA""), 5, FALSE)"),200)</f>
        <v>200</v>
      </c>
      <c r="F5621" s="148" t="s">
        <v>14874</v>
      </c>
      <c r="G5621" s="147">
        <f ca="1">IFERROR(__xludf.DUMMYFUNCTION(" VLOOKUP(A5713, IMPORTRANGE(""https://docs.google.com/spreadsheets/d/1QNLbnkR_AongFt22vMfNzfpjZ0CjpI8QI-w0wBnYA1w/"", ""Инфа!A:AA""), 6, FALSE)"),2024)</f>
        <v>2024</v>
      </c>
      <c r="H5621" s="150">
        <v>11000</v>
      </c>
      <c r="I5621" s="151" t="s">
        <v>28</v>
      </c>
      <c r="J5621" s="93" t="s">
        <v>14875</v>
      </c>
      <c r="K5621" s="153"/>
      <c r="L5621" s="153"/>
      <c r="M5621" s="153"/>
      <c r="N5621" s="153"/>
      <c r="O5621" s="153"/>
      <c r="P5621" s="153"/>
      <c r="Q5621" s="153"/>
      <c r="R5621" s="153"/>
      <c r="S5621" s="153"/>
    </row>
    <row r="5622" spans="1:19" ht="150">
      <c r="A5622" s="277" t="s">
        <v>25424</v>
      </c>
      <c r="B5622" s="253" t="s">
        <v>153</v>
      </c>
      <c r="C5622" s="93" t="s">
        <v>14876</v>
      </c>
      <c r="D5622" s="93" t="s">
        <v>14877</v>
      </c>
      <c r="E5622" s="148">
        <f ca="1">IFERROR(__xludf.DUMMYFUNCTION(" VLOOKUP(A5714, IMPORTRANGE(""https://docs.google.com/spreadsheets/d/1fj_Bhi2XPL3siwIh4sx4VRLAe31yD50oKdj5UlRYW0c/"", ""Сводка!A:AA""), 5, FALSE)"),156)</f>
        <v>156</v>
      </c>
      <c r="F5622" s="148" t="s">
        <v>26</v>
      </c>
      <c r="G5622" s="147">
        <f ca="1">IFERROR(__xludf.DUMMYFUNCTION(" VLOOKUP(A5714, IMPORTRANGE(""https://docs.google.com/spreadsheets/d/1QNLbnkR_AongFt22vMfNzfpjZ0CjpI8QI-w0wBnYA1w/"", ""Инфа!A:AA""), 6, FALSE)"),2024)</f>
        <v>2024</v>
      </c>
      <c r="H5622" s="150">
        <v>9700</v>
      </c>
      <c r="I5622" s="151" t="s">
        <v>927</v>
      </c>
      <c r="J5622" s="93" t="s">
        <v>14878</v>
      </c>
      <c r="K5622" s="153"/>
      <c r="L5622" s="153"/>
      <c r="M5622" s="153"/>
      <c r="N5622" s="153"/>
      <c r="O5622" s="153"/>
      <c r="P5622" s="153"/>
      <c r="Q5622" s="153"/>
      <c r="R5622" s="153"/>
      <c r="S5622" s="153"/>
    </row>
    <row r="5623" spans="1:19" ht="93.75">
      <c r="A5623" s="277" t="s">
        <v>25424</v>
      </c>
      <c r="B5623" s="253" t="s">
        <v>400</v>
      </c>
      <c r="C5623" s="93" t="s">
        <v>14879</v>
      </c>
      <c r="D5623" s="93" t="s">
        <v>14880</v>
      </c>
      <c r="E5623" s="148">
        <f ca="1">IFERROR(__xludf.DUMMYFUNCTION(" VLOOKUP(A5715, IMPORTRANGE(""https://docs.google.com/spreadsheets/d/1fj_Bhi2XPL3siwIh4sx4VRLAe31yD50oKdj5UlRYW0c/"", ""Сводка!A:AA""), 5, FALSE)"),176)</f>
        <v>176</v>
      </c>
      <c r="F5623" s="148" t="s">
        <v>415</v>
      </c>
      <c r="G5623" s="147">
        <f ca="1">IFERROR(__xludf.DUMMYFUNCTION(" VLOOKUP(A5715, IMPORTRANGE(""https://docs.google.com/spreadsheets/d/1QNLbnkR_AongFt22vMfNzfpjZ0CjpI8QI-w0wBnYA1w/"", ""Инфа!A:AA""), 6, FALSE)"),2024)</f>
        <v>2024</v>
      </c>
      <c r="H5623" s="150">
        <v>10300</v>
      </c>
      <c r="I5623" s="151" t="s">
        <v>420</v>
      </c>
      <c r="J5623" s="93" t="s">
        <v>14881</v>
      </c>
      <c r="K5623" s="153"/>
      <c r="L5623" s="153"/>
      <c r="M5623" s="153"/>
      <c r="N5623" s="153"/>
      <c r="O5623" s="153"/>
      <c r="P5623" s="153"/>
      <c r="Q5623" s="153"/>
      <c r="R5623" s="153"/>
      <c r="S5623" s="153"/>
    </row>
    <row r="5624" spans="1:19" ht="150">
      <c r="A5624" s="277" t="s">
        <v>25424</v>
      </c>
      <c r="B5624" s="253" t="s">
        <v>400</v>
      </c>
      <c r="C5624" s="93" t="s">
        <v>14882</v>
      </c>
      <c r="D5624" s="93" t="s">
        <v>14883</v>
      </c>
      <c r="E5624" s="148">
        <f ca="1">IFERROR(__xludf.DUMMYFUNCTION(" VLOOKUP(A5716, IMPORTRANGE(""https://docs.google.com/spreadsheets/d/1fj_Bhi2XPL3siwIh4sx4VRLAe31yD50oKdj5UlRYW0c/"", ""Сводка!A:AA""), 5, FALSE)"),364)</f>
        <v>364</v>
      </c>
      <c r="F5624" s="148" t="s">
        <v>466</v>
      </c>
      <c r="G5624" s="147">
        <f ca="1">IFERROR(__xludf.DUMMYFUNCTION(" VLOOKUP(A5716, IMPORTRANGE(""https://docs.google.com/spreadsheets/d/1QNLbnkR_AongFt22vMfNzfpjZ0CjpI8QI-w0wBnYA1w/"", ""Инфа!A:AA""), 6, FALSE)"),2024)</f>
        <v>2024</v>
      </c>
      <c r="H5624" s="154">
        <v>26800</v>
      </c>
      <c r="I5624" s="151" t="s">
        <v>210</v>
      </c>
      <c r="J5624" s="93" t="s">
        <v>14884</v>
      </c>
      <c r="K5624" s="153"/>
      <c r="L5624" s="153"/>
      <c r="M5624" s="153"/>
      <c r="N5624" s="153"/>
      <c r="O5624" s="153"/>
      <c r="P5624" s="153"/>
      <c r="Q5624" s="153"/>
      <c r="R5624" s="153"/>
      <c r="S5624" s="153"/>
    </row>
    <row r="5625" spans="1:19" ht="131.25">
      <c r="A5625" s="277" t="s">
        <v>25424</v>
      </c>
      <c r="B5625" s="254" t="s">
        <v>400</v>
      </c>
      <c r="C5625" s="97" t="s">
        <v>14885</v>
      </c>
      <c r="D5625" s="97" t="s">
        <v>14886</v>
      </c>
      <c r="E5625" s="148">
        <f ca="1">IFERROR(__xludf.DUMMYFUNCTION(" VLOOKUP(A5717, IMPORTRANGE(""https://docs.google.com/spreadsheets/d/1fj_Bhi2XPL3siwIh4sx4VRLAe31yD50oKdj5UlRYW0c/"", ""Сводка!A:AA""), 5, FALSE)"),272)</f>
        <v>272</v>
      </c>
      <c r="F5625" s="147" t="s">
        <v>50</v>
      </c>
      <c r="G5625" s="147">
        <f ca="1">IFERROR(__xludf.DUMMYFUNCTION(" VLOOKUP(A5717, IMPORTRANGE(""https://docs.google.com/spreadsheets/d/1QNLbnkR_AongFt22vMfNzfpjZ0CjpI8QI-w0wBnYA1w/"", ""Инфа!A:AA""), 6, FALSE)"),2024)</f>
        <v>2024</v>
      </c>
      <c r="H5625" s="150">
        <v>21300</v>
      </c>
      <c r="I5625" s="151" t="s">
        <v>28</v>
      </c>
      <c r="J5625" s="93" t="s">
        <v>14887</v>
      </c>
      <c r="K5625" s="153"/>
      <c r="L5625" s="153"/>
      <c r="M5625" s="153"/>
      <c r="N5625" s="153"/>
      <c r="O5625" s="153"/>
      <c r="P5625" s="153"/>
      <c r="Q5625" s="153"/>
      <c r="R5625" s="153"/>
      <c r="S5625" s="153"/>
    </row>
    <row r="5626" spans="1:19" ht="131.25">
      <c r="A5626" s="277" t="s">
        <v>25424</v>
      </c>
      <c r="B5626" s="254" t="s">
        <v>400</v>
      </c>
      <c r="C5626" s="97" t="s">
        <v>14885</v>
      </c>
      <c r="D5626" s="97" t="s">
        <v>14888</v>
      </c>
      <c r="E5626" s="148">
        <f ca="1">IFERROR(__xludf.DUMMYFUNCTION(" VLOOKUP(A5718, IMPORTRANGE(""https://docs.google.com/spreadsheets/d/1fj_Bhi2XPL3siwIh4sx4VRLAe31yD50oKdj5UlRYW0c/"", ""Сводка!A:AA""), 5, FALSE)"),244)</f>
        <v>244</v>
      </c>
      <c r="F5626" s="147" t="s">
        <v>50</v>
      </c>
      <c r="G5626" s="147">
        <f ca="1">IFERROR(__xludf.DUMMYFUNCTION(" VLOOKUP(A5718, IMPORTRANGE(""https://docs.google.com/spreadsheets/d/1QNLbnkR_AongFt22vMfNzfpjZ0CjpI8QI-w0wBnYA1w/"", ""Инфа!A:AA""), 6, FALSE)"),2024)</f>
        <v>2024</v>
      </c>
      <c r="H5626" s="150">
        <v>12300</v>
      </c>
      <c r="I5626" s="151" t="s">
        <v>28</v>
      </c>
      <c r="J5626" s="93" t="s">
        <v>14889</v>
      </c>
      <c r="K5626" s="153"/>
      <c r="L5626" s="153"/>
      <c r="M5626" s="153"/>
      <c r="N5626" s="153"/>
      <c r="O5626" s="153"/>
      <c r="P5626" s="153"/>
      <c r="Q5626" s="153"/>
      <c r="R5626" s="153"/>
      <c r="S5626" s="153"/>
    </row>
    <row r="5627" spans="1:19" ht="168.75">
      <c r="A5627" s="277" t="s">
        <v>25424</v>
      </c>
      <c r="B5627" s="254" t="s">
        <v>400</v>
      </c>
      <c r="C5627" s="97" t="s">
        <v>14885</v>
      </c>
      <c r="D5627" s="97" t="s">
        <v>14890</v>
      </c>
      <c r="E5627" s="148">
        <f ca="1">IFERROR(__xludf.DUMMYFUNCTION(" VLOOKUP(A5719, IMPORTRANGE(""https://docs.google.com/spreadsheets/d/1fj_Bhi2XPL3siwIh4sx4VRLAe31yD50oKdj5UlRYW0c/"", ""Сводка!A:AA""), 5, FALSE)"),260)</f>
        <v>260</v>
      </c>
      <c r="F5627" s="147" t="s">
        <v>50</v>
      </c>
      <c r="G5627" s="147">
        <f ca="1">IFERROR(__xludf.DUMMYFUNCTION(" VLOOKUP(A5719, IMPORTRANGE(""https://docs.google.com/spreadsheets/d/1QNLbnkR_AongFt22vMfNzfpjZ0CjpI8QI-w0wBnYA1w/"", ""Инфа!A:AA""), 6, FALSE)"),2024)</f>
        <v>2024</v>
      </c>
      <c r="H5627" s="150">
        <v>12800</v>
      </c>
      <c r="I5627" s="151" t="s">
        <v>28</v>
      </c>
      <c r="J5627" s="93" t="s">
        <v>14891</v>
      </c>
      <c r="K5627" s="153"/>
      <c r="L5627" s="153"/>
      <c r="M5627" s="153"/>
      <c r="N5627" s="153"/>
      <c r="O5627" s="153"/>
      <c r="P5627" s="153"/>
      <c r="Q5627" s="153"/>
      <c r="R5627" s="153"/>
      <c r="S5627" s="153"/>
    </row>
    <row r="5628" spans="1:19" ht="206.25">
      <c r="A5628" s="277" t="s">
        <v>25424</v>
      </c>
      <c r="B5628" s="254" t="s">
        <v>400</v>
      </c>
      <c r="C5628" s="97" t="s">
        <v>14885</v>
      </c>
      <c r="D5628" s="97" t="s">
        <v>14892</v>
      </c>
      <c r="E5628" s="148">
        <f ca="1">IFERROR(__xludf.DUMMYFUNCTION(" VLOOKUP(A5720, IMPORTRANGE(""https://docs.google.com/spreadsheets/d/1fj_Bhi2XPL3siwIh4sx4VRLAe31yD50oKdj5UlRYW0c/"", ""Сводка!A:AA""), 5, FALSE)"),244)</f>
        <v>244</v>
      </c>
      <c r="F5628" s="147" t="s">
        <v>50</v>
      </c>
      <c r="G5628" s="147">
        <f ca="1">IFERROR(__xludf.DUMMYFUNCTION(" VLOOKUP(A5720, IMPORTRANGE(""https://docs.google.com/spreadsheets/d/1QNLbnkR_AongFt22vMfNzfpjZ0CjpI8QI-w0wBnYA1w/"", ""Инфа!A:AA""), 6, FALSE)"),2024)</f>
        <v>2024</v>
      </c>
      <c r="H5628" s="150">
        <v>12300</v>
      </c>
      <c r="I5628" s="151" t="s">
        <v>28</v>
      </c>
      <c r="J5628" s="93" t="s">
        <v>14893</v>
      </c>
      <c r="K5628" s="153"/>
      <c r="L5628" s="153"/>
      <c r="M5628" s="153"/>
      <c r="N5628" s="153"/>
      <c r="O5628" s="153"/>
      <c r="P5628" s="153"/>
      <c r="Q5628" s="153"/>
      <c r="R5628" s="153"/>
      <c r="S5628" s="153"/>
    </row>
    <row r="5629" spans="1:19" ht="150">
      <c r="A5629" s="277" t="s">
        <v>25424</v>
      </c>
      <c r="B5629" s="254" t="s">
        <v>400</v>
      </c>
      <c r="C5629" s="97" t="s">
        <v>14885</v>
      </c>
      <c r="D5629" s="97" t="s">
        <v>14894</v>
      </c>
      <c r="E5629" s="148">
        <f ca="1">IFERROR(__xludf.DUMMYFUNCTION(" VLOOKUP(A5721, IMPORTRANGE(""https://docs.google.com/spreadsheets/d/1fj_Bhi2XPL3siwIh4sx4VRLAe31yD50oKdj5UlRYW0c/"", ""Сводка!A:AA""), 5, FALSE)"),292)</f>
        <v>292</v>
      </c>
      <c r="F5629" s="147" t="s">
        <v>50</v>
      </c>
      <c r="G5629" s="147">
        <f ca="1">IFERROR(__xludf.DUMMYFUNCTION(" VLOOKUP(A5721, IMPORTRANGE(""https://docs.google.com/spreadsheets/d/1QNLbnkR_AongFt22vMfNzfpjZ0CjpI8QI-w0wBnYA1w/"", ""Инфа!A:AA""), 6, FALSE)"),2024)</f>
        <v>2024</v>
      </c>
      <c r="H5629" s="150">
        <v>13800</v>
      </c>
      <c r="I5629" s="151" t="s">
        <v>28</v>
      </c>
      <c r="J5629" s="93" t="s">
        <v>14895</v>
      </c>
      <c r="K5629" s="153"/>
      <c r="L5629" s="153"/>
      <c r="M5629" s="153"/>
      <c r="N5629" s="153"/>
      <c r="O5629" s="153"/>
      <c r="P5629" s="153"/>
      <c r="Q5629" s="153"/>
      <c r="R5629" s="153"/>
      <c r="S5629" s="153"/>
    </row>
    <row r="5630" spans="1:19" ht="168.75">
      <c r="A5630" s="277" t="s">
        <v>25424</v>
      </c>
      <c r="B5630" s="253" t="s">
        <v>153</v>
      </c>
      <c r="C5630" s="97" t="s">
        <v>6040</v>
      </c>
      <c r="D5630" s="97" t="s">
        <v>14896</v>
      </c>
      <c r="E5630" s="148">
        <f ca="1">IFERROR(__xludf.DUMMYFUNCTION(" VLOOKUP(A5722, IMPORTRANGE(""https://docs.google.com/spreadsheets/d/1fj_Bhi2XPL3siwIh4sx4VRLAe31yD50oKdj5UlRYW0c/"", ""Сводка!A:AA""), 5, FALSE)"),128)</f>
        <v>128</v>
      </c>
      <c r="F5630" s="147" t="s">
        <v>26</v>
      </c>
      <c r="G5630" s="147">
        <f ca="1">IFERROR(__xludf.DUMMYFUNCTION(" VLOOKUP(A5722, IMPORTRANGE(""https://docs.google.com/spreadsheets/d/1QNLbnkR_AongFt22vMfNzfpjZ0CjpI8QI-w0wBnYA1w/"", ""Инфа!A:AA""), 6, FALSE)"),2024)</f>
        <v>2024</v>
      </c>
      <c r="H5630" s="150">
        <v>12700</v>
      </c>
      <c r="I5630" s="160" t="s">
        <v>151</v>
      </c>
      <c r="J5630" s="97" t="s">
        <v>14897</v>
      </c>
      <c r="K5630" s="153"/>
      <c r="L5630" s="153"/>
      <c r="M5630" s="153"/>
      <c r="N5630" s="153"/>
      <c r="O5630" s="153"/>
      <c r="P5630" s="153"/>
      <c r="Q5630" s="153"/>
      <c r="R5630" s="153"/>
      <c r="S5630" s="153"/>
    </row>
    <row r="5631" spans="1:19" ht="131.25">
      <c r="A5631" s="277" t="s">
        <v>25424</v>
      </c>
      <c r="B5631" s="253" t="s">
        <v>400</v>
      </c>
      <c r="C5631" s="97" t="s">
        <v>14898</v>
      </c>
      <c r="D5631" s="97" t="s">
        <v>14899</v>
      </c>
      <c r="E5631" s="148">
        <f ca="1">IFERROR(__xludf.DUMMYFUNCTION(" VLOOKUP(A5723, IMPORTRANGE(""https://docs.google.com/spreadsheets/d/1fj_Bhi2XPL3siwIh4sx4VRLAe31yD50oKdj5UlRYW0c/"", ""Сводка!A:AA""), 5, FALSE)"),228)</f>
        <v>228</v>
      </c>
      <c r="F5631" s="147" t="s">
        <v>403</v>
      </c>
      <c r="G5631" s="147">
        <f ca="1">IFERROR(__xludf.DUMMYFUNCTION(" VLOOKUP(A5723, IMPORTRANGE(""https://docs.google.com/spreadsheets/d/1QNLbnkR_AongFt22vMfNzfpjZ0CjpI8QI-w0wBnYA1w/"", ""Инфа!A:AA""), 6, FALSE)"),2024)</f>
        <v>2024</v>
      </c>
      <c r="H5631" s="150">
        <v>18700</v>
      </c>
      <c r="I5631" s="160" t="s">
        <v>161</v>
      </c>
      <c r="J5631" s="97" t="s">
        <v>14900</v>
      </c>
      <c r="K5631" s="153"/>
      <c r="L5631" s="153"/>
      <c r="M5631" s="153"/>
      <c r="N5631" s="153"/>
      <c r="O5631" s="153"/>
      <c r="P5631" s="153"/>
      <c r="Q5631" s="153"/>
      <c r="R5631" s="153"/>
      <c r="S5631" s="153"/>
    </row>
    <row r="5632" spans="1:19" ht="150">
      <c r="A5632" s="277" t="s">
        <v>25424</v>
      </c>
      <c r="B5632" s="253" t="s">
        <v>400</v>
      </c>
      <c r="C5632" s="97" t="s">
        <v>14901</v>
      </c>
      <c r="D5632" s="97" t="s">
        <v>14902</v>
      </c>
      <c r="E5632" s="148">
        <f ca="1">IFERROR(__xludf.DUMMYFUNCTION(" VLOOKUP(A5724, IMPORTRANGE(""https://docs.google.com/spreadsheets/d/1fj_Bhi2XPL3siwIh4sx4VRLAe31yD50oKdj5UlRYW0c/"", ""Сводка!A:AA""), 5, FALSE)"),96)</f>
        <v>96</v>
      </c>
      <c r="F5632" s="147" t="s">
        <v>403</v>
      </c>
      <c r="G5632" s="147">
        <f ca="1">IFERROR(__xludf.DUMMYFUNCTION(" VLOOKUP(A5724, IMPORTRANGE(""https://docs.google.com/spreadsheets/d/1QNLbnkR_AongFt22vMfNzfpjZ0CjpI8QI-w0wBnYA1w/"", ""Инфа!A:AA""), 6, FALSE)"),2024)</f>
        <v>2024</v>
      </c>
      <c r="H5632" s="150">
        <v>10800</v>
      </c>
      <c r="I5632" s="160" t="s">
        <v>138</v>
      </c>
      <c r="J5632" s="97" t="s">
        <v>14903</v>
      </c>
      <c r="K5632" s="153"/>
      <c r="L5632" s="153"/>
      <c r="M5632" s="153"/>
      <c r="N5632" s="153"/>
      <c r="O5632" s="153"/>
      <c r="P5632" s="153"/>
      <c r="Q5632" s="153"/>
      <c r="R5632" s="153"/>
      <c r="S5632" s="153"/>
    </row>
    <row r="5633" spans="1:19" ht="168.75">
      <c r="A5633" s="277" t="s">
        <v>25424</v>
      </c>
      <c r="B5633" s="253" t="s">
        <v>400</v>
      </c>
      <c r="C5633" s="97" t="s">
        <v>14904</v>
      </c>
      <c r="D5633" s="97" t="s">
        <v>14905</v>
      </c>
      <c r="E5633" s="148">
        <f ca="1">IFERROR(__xludf.DUMMYFUNCTION(" VLOOKUP(A5725, IMPORTRANGE(""https://docs.google.com/spreadsheets/d/1fj_Bhi2XPL3siwIh4sx4VRLAe31yD50oKdj5UlRYW0c/"", ""Сводка!A:AA""), 5, FALSE)"),88)</f>
        <v>88</v>
      </c>
      <c r="F5633" s="147" t="s">
        <v>403</v>
      </c>
      <c r="G5633" s="147">
        <f ca="1">IFERROR(__xludf.DUMMYFUNCTION(" VLOOKUP(A5725, IMPORTRANGE(""https://docs.google.com/spreadsheets/d/1QNLbnkR_AongFt22vMfNzfpjZ0CjpI8QI-w0wBnYA1w/"", ""Инфа!A:AA""), 6, FALSE)"),2024)</f>
        <v>2024</v>
      </c>
      <c r="H5633" s="150">
        <v>7600</v>
      </c>
      <c r="I5633" s="160" t="s">
        <v>12824</v>
      </c>
      <c r="J5633" s="97" t="s">
        <v>14906</v>
      </c>
      <c r="K5633" s="153"/>
      <c r="L5633" s="153"/>
      <c r="M5633" s="153"/>
      <c r="N5633" s="153"/>
      <c r="O5633" s="153"/>
      <c r="P5633" s="153"/>
      <c r="Q5633" s="153"/>
      <c r="R5633" s="153"/>
      <c r="S5633" s="153"/>
    </row>
    <row r="5634" spans="1:19" ht="131.25">
      <c r="A5634" s="277" t="s">
        <v>25424</v>
      </c>
      <c r="B5634" s="253" t="s">
        <v>400</v>
      </c>
      <c r="C5634" s="93" t="s">
        <v>14907</v>
      </c>
      <c r="D5634" s="93" t="s">
        <v>14908</v>
      </c>
      <c r="E5634" s="148">
        <f ca="1">IFERROR(__xludf.DUMMYFUNCTION(" VLOOKUP(A5726, IMPORTRANGE(""https://docs.google.com/spreadsheets/d/1fj_Bhi2XPL3siwIh4sx4VRLAe31yD50oKdj5UlRYW0c/"", ""Сводка!A:AA""), 5, FALSE)"),168)</f>
        <v>168</v>
      </c>
      <c r="F5634" s="147" t="s">
        <v>403</v>
      </c>
      <c r="G5634" s="147">
        <f ca="1">IFERROR(__xludf.DUMMYFUNCTION(" VLOOKUP(A5726, IMPORTRANGE(""https://docs.google.com/spreadsheets/d/1QNLbnkR_AongFt22vMfNzfpjZ0CjpI8QI-w0wBnYA1w/"", ""Инфа!A:AA""), 6, FALSE)"),2024)</f>
        <v>2024</v>
      </c>
      <c r="H5634" s="150">
        <v>15100</v>
      </c>
      <c r="I5634" s="151" t="s">
        <v>5571</v>
      </c>
      <c r="J5634" s="93" t="s">
        <v>14909</v>
      </c>
      <c r="K5634" s="153"/>
      <c r="L5634" s="153"/>
      <c r="M5634" s="153"/>
      <c r="N5634" s="153"/>
      <c r="O5634" s="153"/>
      <c r="P5634" s="153"/>
      <c r="Q5634" s="153"/>
      <c r="R5634" s="153"/>
      <c r="S5634" s="153"/>
    </row>
    <row r="5635" spans="1:19" ht="93.75">
      <c r="A5635" s="277" t="s">
        <v>25424</v>
      </c>
      <c r="B5635" s="253" t="s">
        <v>400</v>
      </c>
      <c r="C5635" s="97" t="s">
        <v>14910</v>
      </c>
      <c r="D5635" s="97" t="s">
        <v>14911</v>
      </c>
      <c r="E5635" s="148">
        <f ca="1">IFERROR(__xludf.DUMMYFUNCTION(" VLOOKUP(A5727, IMPORTRANGE(""https://docs.google.com/spreadsheets/d/1fj_Bhi2XPL3siwIh4sx4VRLAe31yD50oKdj5UlRYW0c/"", ""Сводка!A:AA""), 5, FALSE)"),264)</f>
        <v>264</v>
      </c>
      <c r="F5635" s="147" t="s">
        <v>403</v>
      </c>
      <c r="G5635" s="147">
        <f ca="1">IFERROR(__xludf.DUMMYFUNCTION(" VLOOKUP(A5727, IMPORTRANGE(""https://docs.google.com/spreadsheets/d/1QNLbnkR_AongFt22vMfNzfpjZ0CjpI8QI-w0wBnYA1w/"", ""Инфа!A:AA""), 6, FALSE)"),2024)</f>
        <v>2024</v>
      </c>
      <c r="H5635" s="150">
        <v>20800</v>
      </c>
      <c r="I5635" s="160" t="s">
        <v>14912</v>
      </c>
      <c r="J5635" s="97" t="s">
        <v>14913</v>
      </c>
      <c r="K5635" s="153"/>
      <c r="L5635" s="153"/>
      <c r="M5635" s="153"/>
      <c r="N5635" s="153"/>
      <c r="O5635" s="153"/>
      <c r="P5635" s="153"/>
      <c r="Q5635" s="153"/>
      <c r="R5635" s="153"/>
      <c r="S5635" s="153"/>
    </row>
    <row r="5636" spans="1:19" ht="150">
      <c r="A5636" s="277" t="s">
        <v>25424</v>
      </c>
      <c r="B5636" s="253" t="s">
        <v>14914</v>
      </c>
      <c r="C5636" s="97" t="s">
        <v>14915</v>
      </c>
      <c r="D5636" s="97" t="s">
        <v>14916</v>
      </c>
      <c r="E5636" s="148">
        <f ca="1">IFERROR(__xludf.DUMMYFUNCTION(" VLOOKUP(A5728, IMPORTRANGE(""https://docs.google.com/spreadsheets/d/1fj_Bhi2XPL3siwIh4sx4VRLAe31yD50oKdj5UlRYW0c/"", ""Сводка!A:AA""), 5, FALSE)"),108)</f>
        <v>108</v>
      </c>
      <c r="F5636" s="147" t="s">
        <v>266</v>
      </c>
      <c r="G5636" s="147">
        <f ca="1">IFERROR(__xludf.DUMMYFUNCTION(" VLOOKUP(A5728, IMPORTRANGE(""https://docs.google.com/spreadsheets/d/1QNLbnkR_AongFt22vMfNzfpjZ0CjpI8QI-w0wBnYA1w/"", ""Инфа!A:AA""), 6, FALSE)"),2024)</f>
        <v>2024</v>
      </c>
      <c r="H5636" s="150">
        <v>8200</v>
      </c>
      <c r="I5636" s="160" t="s">
        <v>14917</v>
      </c>
      <c r="J5636" s="97" t="s">
        <v>14918</v>
      </c>
      <c r="K5636" s="153"/>
      <c r="L5636" s="153"/>
      <c r="M5636" s="153"/>
      <c r="N5636" s="153"/>
      <c r="O5636" s="153"/>
      <c r="P5636" s="153"/>
      <c r="Q5636" s="153"/>
      <c r="R5636" s="153"/>
      <c r="S5636" s="153"/>
    </row>
    <row r="5637" spans="1:19" ht="187.5">
      <c r="A5637" s="277" t="s">
        <v>25424</v>
      </c>
      <c r="B5637" s="253" t="s">
        <v>400</v>
      </c>
      <c r="C5637" s="97" t="s">
        <v>14919</v>
      </c>
      <c r="D5637" s="97" t="s">
        <v>14920</v>
      </c>
      <c r="E5637" s="148">
        <f ca="1">IFERROR(__xludf.DUMMYFUNCTION(" VLOOKUP(A5729, IMPORTRANGE(""https://docs.google.com/spreadsheets/d/1fj_Bhi2XPL3siwIh4sx4VRLAe31yD50oKdj5UlRYW0c/"", ""Сводка!A:AA""), 5, FALSE)"),288)</f>
        <v>288</v>
      </c>
      <c r="F5637" s="147" t="s">
        <v>466</v>
      </c>
      <c r="G5637" s="147">
        <f ca="1">IFERROR(__xludf.DUMMYFUNCTION(" VLOOKUP(A5729, IMPORTRANGE(""https://docs.google.com/spreadsheets/d/1QNLbnkR_AongFt22vMfNzfpjZ0CjpI8QI-w0wBnYA1w/"", ""Инфа!A:AA""), 6, FALSE)"),2024)</f>
        <v>2024</v>
      </c>
      <c r="H5637" s="150">
        <v>22300</v>
      </c>
      <c r="I5637" s="160" t="s">
        <v>14921</v>
      </c>
      <c r="J5637" s="97" t="s">
        <v>14922</v>
      </c>
      <c r="K5637" s="153"/>
      <c r="L5637" s="153"/>
      <c r="M5637" s="153"/>
      <c r="N5637" s="153"/>
      <c r="O5637" s="153"/>
      <c r="P5637" s="153"/>
      <c r="Q5637" s="153"/>
      <c r="R5637" s="153"/>
      <c r="S5637" s="153"/>
    </row>
    <row r="5638" spans="1:19" ht="225">
      <c r="A5638" s="277" t="s">
        <v>25424</v>
      </c>
      <c r="B5638" s="253" t="s">
        <v>153</v>
      </c>
      <c r="C5638" s="93" t="s">
        <v>14923</v>
      </c>
      <c r="D5638" s="93" t="s">
        <v>14924</v>
      </c>
      <c r="E5638" s="148">
        <f ca="1">IFERROR(__xludf.DUMMYFUNCTION(" VLOOKUP(A5730, IMPORTRANGE(""https://docs.google.com/spreadsheets/d/1fj_Bhi2XPL3siwIh4sx4VRLAe31yD50oKdj5UlRYW0c/"", ""Сводка!A:AA""), 5, FALSE)"),208)</f>
        <v>208</v>
      </c>
      <c r="F5638" s="148" t="s">
        <v>108</v>
      </c>
      <c r="G5638" s="147">
        <f ca="1">IFERROR(__xludf.DUMMYFUNCTION(" VLOOKUP(A5730, IMPORTRANGE(""https://docs.google.com/spreadsheets/d/1QNLbnkR_AongFt22vMfNzfpjZ0CjpI8QI-w0wBnYA1w/"", ""Инфа!A:AA""), 6, FALSE)"),2024)</f>
        <v>2024</v>
      </c>
      <c r="H5638" s="150">
        <v>17500</v>
      </c>
      <c r="I5638" s="160" t="s">
        <v>14921</v>
      </c>
      <c r="J5638" s="93" t="s">
        <v>14925</v>
      </c>
      <c r="K5638" s="153"/>
      <c r="L5638" s="153"/>
      <c r="M5638" s="153"/>
      <c r="N5638" s="153"/>
      <c r="O5638" s="153"/>
      <c r="P5638" s="153"/>
      <c r="Q5638" s="153"/>
      <c r="R5638" s="153"/>
      <c r="S5638" s="153"/>
    </row>
    <row r="5639" spans="1:19" ht="150">
      <c r="A5639" s="277" t="s">
        <v>25424</v>
      </c>
      <c r="B5639" s="253" t="s">
        <v>153</v>
      </c>
      <c r="C5639" s="93" t="s">
        <v>14926</v>
      </c>
      <c r="D5639" s="93" t="s">
        <v>14927</v>
      </c>
      <c r="E5639" s="148">
        <f ca="1">IFERROR(__xludf.DUMMYFUNCTION(" VLOOKUP(A5731, IMPORTRANGE(""https://docs.google.com/spreadsheets/d/1fj_Bhi2XPL3siwIh4sx4VRLAe31yD50oKdj5UlRYW0c/"", ""Сводка!A:AA""), 5, FALSE)"),188)</f>
        <v>188</v>
      </c>
      <c r="F5639" s="157" t="s">
        <v>165</v>
      </c>
      <c r="G5639" s="147">
        <f ca="1">IFERROR(__xludf.DUMMYFUNCTION(" VLOOKUP(A5731, IMPORTRANGE(""https://docs.google.com/spreadsheets/d/1QNLbnkR_AongFt22vMfNzfpjZ0CjpI8QI-w0wBnYA1w/"", ""Инфа!A:AA""), 6, FALSE)"),2024)</f>
        <v>2024</v>
      </c>
      <c r="H5639" s="150">
        <v>16300</v>
      </c>
      <c r="I5639" s="151" t="s">
        <v>14928</v>
      </c>
      <c r="J5639" s="93" t="s">
        <v>14929</v>
      </c>
      <c r="K5639" s="153"/>
      <c r="L5639" s="153"/>
      <c r="M5639" s="153"/>
      <c r="N5639" s="153"/>
      <c r="O5639" s="153"/>
      <c r="P5639" s="153"/>
      <c r="Q5639" s="153"/>
      <c r="R5639" s="153"/>
      <c r="S5639" s="153"/>
    </row>
    <row r="5640" spans="1:19" ht="131.25">
      <c r="A5640" s="277" t="s">
        <v>25424</v>
      </c>
      <c r="B5640" s="254" t="s">
        <v>153</v>
      </c>
      <c r="C5640" s="93" t="s">
        <v>14930</v>
      </c>
      <c r="D5640" s="93" t="s">
        <v>14931</v>
      </c>
      <c r="E5640" s="148">
        <f ca="1">IFERROR(__xludf.DUMMYFUNCTION(" VLOOKUP(A5732, IMPORTRANGE(""https://docs.google.com/spreadsheets/d/1fj_Bhi2XPL3siwIh4sx4VRLAe31yD50oKdj5UlRYW0c/"", ""Сводка!A:AA""), 5, FALSE)"),220)</f>
        <v>220</v>
      </c>
      <c r="F5640" s="148" t="s">
        <v>59</v>
      </c>
      <c r="G5640" s="147">
        <f ca="1">IFERROR(__xludf.DUMMYFUNCTION(" VLOOKUP(A5732, IMPORTRANGE(""https://docs.google.com/spreadsheets/d/1QNLbnkR_AongFt22vMfNzfpjZ0CjpI8QI-w0wBnYA1w/"", ""Инфа!A:AA""), 6, FALSE)"),2024)</f>
        <v>2024</v>
      </c>
      <c r="H5640" s="150">
        <v>11600</v>
      </c>
      <c r="I5640" s="151" t="s">
        <v>14933</v>
      </c>
      <c r="J5640" s="99" t="s">
        <v>14934</v>
      </c>
      <c r="K5640" s="153"/>
      <c r="L5640" s="153"/>
      <c r="M5640" s="153"/>
      <c r="N5640" s="153"/>
      <c r="O5640" s="153"/>
      <c r="P5640" s="153"/>
      <c r="Q5640" s="153"/>
      <c r="R5640" s="153"/>
      <c r="S5640" s="153"/>
    </row>
    <row r="5641" spans="1:19" ht="46.5" customHeight="1">
      <c r="A5641" s="277" t="s">
        <v>25424</v>
      </c>
      <c r="B5641" s="254" t="s">
        <v>153</v>
      </c>
      <c r="C5641" s="93" t="s">
        <v>14930</v>
      </c>
      <c r="D5641" s="93" t="s">
        <v>14935</v>
      </c>
      <c r="E5641" s="148">
        <f ca="1">IFERROR(__xludf.DUMMYFUNCTION(" VLOOKUP(A5733, IMPORTRANGE(""https://docs.google.com/spreadsheets/d/1fj_Bhi2XPL3siwIh4sx4VRLAe31yD50oKdj5UlRYW0c/"", ""Сводка!A:AA""), 5, FALSE)"),212)</f>
        <v>212</v>
      </c>
      <c r="F5641" s="148" t="s">
        <v>59</v>
      </c>
      <c r="G5641" s="147">
        <f ca="1">IFERROR(__xludf.DUMMYFUNCTION(" VLOOKUP(A5733, IMPORTRANGE(""https://docs.google.com/spreadsheets/d/1QNLbnkR_AongFt22vMfNzfpjZ0CjpI8QI-w0wBnYA1w/"", ""Инфа!A:AA""), 6, FALSE)"),2024)</f>
        <v>2024</v>
      </c>
      <c r="H5641" s="150">
        <v>11400</v>
      </c>
      <c r="I5641" s="151" t="s">
        <v>14933</v>
      </c>
      <c r="J5641" s="99" t="s">
        <v>14934</v>
      </c>
      <c r="K5641" s="153"/>
      <c r="L5641" s="153"/>
      <c r="M5641" s="153"/>
      <c r="N5641" s="153"/>
      <c r="O5641" s="153"/>
      <c r="P5641" s="153"/>
      <c r="Q5641" s="153"/>
      <c r="R5641" s="153"/>
      <c r="S5641" s="153"/>
    </row>
    <row r="5642" spans="1:19" ht="32.25" customHeight="1">
      <c r="A5642" s="277" t="s">
        <v>25424</v>
      </c>
      <c r="B5642" s="254" t="s">
        <v>153</v>
      </c>
      <c r="C5642" s="93" t="s">
        <v>14930</v>
      </c>
      <c r="D5642" s="93" t="s">
        <v>14936</v>
      </c>
      <c r="E5642" s="148">
        <f ca="1">IFERROR(__xludf.DUMMYFUNCTION(" VLOOKUP(A5734, IMPORTRANGE(""https://docs.google.com/spreadsheets/d/1fj_Bhi2XPL3siwIh4sx4VRLAe31yD50oKdj5UlRYW0c/"", ""Сводка!A:AA""), 5, FALSE)"),240)</f>
        <v>240</v>
      </c>
      <c r="F5642" s="148" t="s">
        <v>59</v>
      </c>
      <c r="G5642" s="147">
        <f ca="1">IFERROR(__xludf.DUMMYFUNCTION(" VLOOKUP(A5734, IMPORTRANGE(""https://docs.google.com/spreadsheets/d/1QNLbnkR_AongFt22vMfNzfpjZ0CjpI8QI-w0wBnYA1w/"", ""Инфа!A:AA""), 6, FALSE)"),2024)</f>
        <v>2024</v>
      </c>
      <c r="H5642" s="150">
        <v>12200</v>
      </c>
      <c r="I5642" s="151" t="s">
        <v>14933</v>
      </c>
      <c r="J5642" s="99" t="s">
        <v>14934</v>
      </c>
      <c r="K5642" s="153"/>
      <c r="L5642" s="153"/>
      <c r="M5642" s="153"/>
      <c r="N5642" s="153"/>
      <c r="O5642" s="153"/>
      <c r="P5642" s="153"/>
      <c r="Q5642" s="153"/>
      <c r="R5642" s="153"/>
      <c r="S5642" s="153"/>
    </row>
    <row r="5643" spans="1:19" ht="131.25">
      <c r="A5643" s="277" t="s">
        <v>25424</v>
      </c>
      <c r="B5643" s="254" t="s">
        <v>153</v>
      </c>
      <c r="C5643" s="93" t="s">
        <v>14930</v>
      </c>
      <c r="D5643" s="93" t="s">
        <v>14937</v>
      </c>
      <c r="E5643" s="148">
        <f ca="1">IFERROR(__xludf.DUMMYFUNCTION(" VLOOKUP(A5735, IMPORTRANGE(""https://docs.google.com/spreadsheets/d/1fj_Bhi2XPL3siwIh4sx4VRLAe31yD50oKdj5UlRYW0c/"", ""Сводка!A:AA""), 5, FALSE)"),220)</f>
        <v>220</v>
      </c>
      <c r="F5643" s="148" t="s">
        <v>59</v>
      </c>
      <c r="G5643" s="147">
        <f ca="1">IFERROR(__xludf.DUMMYFUNCTION(" VLOOKUP(A5735, IMPORTRANGE(""https://docs.google.com/spreadsheets/d/1QNLbnkR_AongFt22vMfNzfpjZ0CjpI8QI-w0wBnYA1w/"", ""Инфа!A:AA""), 6, FALSE)"),2024)</f>
        <v>2024</v>
      </c>
      <c r="H5643" s="150">
        <v>18200</v>
      </c>
      <c r="I5643" s="151" t="s">
        <v>14933</v>
      </c>
      <c r="J5643" s="93" t="s">
        <v>14938</v>
      </c>
      <c r="K5643" s="153"/>
      <c r="L5643" s="153"/>
      <c r="M5643" s="153"/>
      <c r="N5643" s="153"/>
      <c r="O5643" s="153"/>
      <c r="P5643" s="153"/>
      <c r="Q5643" s="153"/>
      <c r="R5643" s="153"/>
      <c r="S5643" s="153"/>
    </row>
    <row r="5644" spans="1:19" ht="131.25">
      <c r="A5644" s="277" t="s">
        <v>25424</v>
      </c>
      <c r="B5644" s="254" t="s">
        <v>153</v>
      </c>
      <c r="C5644" s="93" t="s">
        <v>14930</v>
      </c>
      <c r="D5644" s="93" t="s">
        <v>14939</v>
      </c>
      <c r="E5644" s="148">
        <f ca="1">IFERROR(__xludf.DUMMYFUNCTION(" VLOOKUP(A5736, IMPORTRANGE(""https://docs.google.com/spreadsheets/d/1fj_Bhi2XPL3siwIh4sx4VRLAe31yD50oKdj5UlRYW0c/"", ""Сводка!A:AA""), 5, FALSE)"),252)</f>
        <v>252</v>
      </c>
      <c r="F5644" s="148" t="s">
        <v>59</v>
      </c>
      <c r="G5644" s="147">
        <f ca="1">IFERROR(__xludf.DUMMYFUNCTION(" VLOOKUP(A5736, IMPORTRANGE(""https://docs.google.com/spreadsheets/d/1QNLbnkR_AongFt22vMfNzfpjZ0CjpI8QI-w0wBnYA1w/"", ""Инфа!A:AA""), 6, FALSE)"),2024)</f>
        <v>2024</v>
      </c>
      <c r="H5644" s="150">
        <v>12600</v>
      </c>
      <c r="I5644" s="151" t="s">
        <v>14933</v>
      </c>
      <c r="J5644" s="93" t="s">
        <v>14938</v>
      </c>
      <c r="K5644" s="153"/>
      <c r="L5644" s="153"/>
      <c r="M5644" s="153"/>
      <c r="N5644" s="153"/>
      <c r="O5644" s="153"/>
      <c r="P5644" s="153"/>
      <c r="Q5644" s="153"/>
      <c r="R5644" s="153"/>
      <c r="S5644" s="153"/>
    </row>
    <row r="5645" spans="1:19" ht="131.25">
      <c r="A5645" s="277" t="s">
        <v>25424</v>
      </c>
      <c r="B5645" s="254" t="s">
        <v>153</v>
      </c>
      <c r="C5645" s="93" t="s">
        <v>14930</v>
      </c>
      <c r="D5645" s="93" t="s">
        <v>14940</v>
      </c>
      <c r="E5645" s="148">
        <f ca="1">IFERROR(__xludf.DUMMYFUNCTION(" VLOOKUP(A5737, IMPORTRANGE(""https://docs.google.com/spreadsheets/d/1fj_Bhi2XPL3siwIh4sx4VRLAe31yD50oKdj5UlRYW0c/"", ""Сводка!A:AA""), 5, FALSE)"),188)</f>
        <v>188</v>
      </c>
      <c r="F5645" s="148" t="s">
        <v>59</v>
      </c>
      <c r="G5645" s="147">
        <f ca="1">IFERROR(__xludf.DUMMYFUNCTION(" VLOOKUP(A5737, IMPORTRANGE(""https://docs.google.com/spreadsheets/d/1QNLbnkR_AongFt22vMfNzfpjZ0CjpI8QI-w0wBnYA1w/"", ""Инфа!A:AA""), 6, FALSE)"),2024)</f>
        <v>2024</v>
      </c>
      <c r="H5645" s="150">
        <v>10600</v>
      </c>
      <c r="I5645" s="151" t="s">
        <v>14933</v>
      </c>
      <c r="J5645" s="93" t="s">
        <v>14938</v>
      </c>
      <c r="K5645" s="153"/>
      <c r="L5645" s="153"/>
      <c r="M5645" s="153"/>
      <c r="N5645" s="153"/>
      <c r="O5645" s="153"/>
      <c r="P5645" s="153"/>
      <c r="Q5645" s="153"/>
      <c r="R5645" s="153"/>
      <c r="S5645" s="153"/>
    </row>
    <row r="5646" spans="1:19" ht="30" customHeight="1">
      <c r="A5646" s="277" t="s">
        <v>25424</v>
      </c>
      <c r="B5646" s="254" t="s">
        <v>153</v>
      </c>
      <c r="C5646" s="93" t="s">
        <v>14941</v>
      </c>
      <c r="D5646" s="93" t="s">
        <v>14942</v>
      </c>
      <c r="E5646" s="148">
        <f ca="1">IFERROR(__xludf.DUMMYFUNCTION(" VLOOKUP(A5738, IMPORTRANGE(""https://docs.google.com/spreadsheets/d/1fj_Bhi2XPL3siwIh4sx4VRLAe31yD50oKdj5UlRYW0c/"", ""Сводка!A:AA""), 5, FALSE)"),304)</f>
        <v>304</v>
      </c>
      <c r="F5646" s="148" t="s">
        <v>266</v>
      </c>
      <c r="G5646" s="147">
        <f ca="1">IFERROR(__xludf.DUMMYFUNCTION(" VLOOKUP(A5738, IMPORTRANGE(""https://docs.google.com/spreadsheets/d/1QNLbnkR_AongFt22vMfNzfpjZ0CjpI8QI-w0wBnYA1w/"", ""Инфа!A:AA""), 6, FALSE)"),2024)</f>
        <v>2024</v>
      </c>
      <c r="H5646" s="150">
        <v>23200</v>
      </c>
      <c r="I5646" s="151" t="s">
        <v>14928</v>
      </c>
      <c r="J5646" s="99" t="s">
        <v>14943</v>
      </c>
      <c r="K5646" s="153"/>
      <c r="L5646" s="153"/>
      <c r="M5646" s="153"/>
      <c r="N5646" s="153"/>
      <c r="O5646" s="153"/>
      <c r="P5646" s="153"/>
      <c r="Q5646" s="153"/>
      <c r="R5646" s="153"/>
      <c r="S5646" s="153"/>
    </row>
    <row r="5647" spans="1:19" ht="150">
      <c r="A5647" s="277" t="s">
        <v>25424</v>
      </c>
      <c r="B5647" s="254" t="s">
        <v>153</v>
      </c>
      <c r="C5647" s="93" t="s">
        <v>14941</v>
      </c>
      <c r="D5647" s="93" t="s">
        <v>14944</v>
      </c>
      <c r="E5647" s="148">
        <f ca="1">IFERROR(__xludf.DUMMYFUNCTION(" VLOOKUP(A5739, IMPORTRANGE(""https://docs.google.com/spreadsheets/d/1fj_Bhi2XPL3siwIh4sx4VRLAe31yD50oKdj5UlRYW0c/"", ""Сводка!A:AA""), 5, FALSE)"),396)</f>
        <v>396</v>
      </c>
      <c r="F5647" s="148" t="s">
        <v>266</v>
      </c>
      <c r="G5647" s="147">
        <f ca="1">IFERROR(__xludf.DUMMYFUNCTION(" VLOOKUP(A5739, IMPORTRANGE(""https://docs.google.com/spreadsheets/d/1QNLbnkR_AongFt22vMfNzfpjZ0CjpI8QI-w0wBnYA1w/"", ""Инфа!A:AA""), 6, FALSE)"),2024)</f>
        <v>2024</v>
      </c>
      <c r="H5647" s="154">
        <v>28800</v>
      </c>
      <c r="I5647" s="151" t="s">
        <v>14928</v>
      </c>
      <c r="J5647" s="99" t="s">
        <v>14943</v>
      </c>
      <c r="K5647" s="153"/>
      <c r="L5647" s="153"/>
      <c r="M5647" s="153"/>
      <c r="N5647" s="153"/>
      <c r="O5647" s="153"/>
      <c r="P5647" s="153"/>
      <c r="Q5647" s="153"/>
      <c r="R5647" s="153"/>
      <c r="S5647" s="153"/>
    </row>
    <row r="5648" spans="1:19" ht="34.5" customHeight="1">
      <c r="A5648" s="277" t="s">
        <v>25424</v>
      </c>
      <c r="B5648" s="254" t="s">
        <v>400</v>
      </c>
      <c r="C5648" s="93" t="s">
        <v>14945</v>
      </c>
      <c r="D5648" s="93" t="s">
        <v>4324</v>
      </c>
      <c r="E5648" s="148">
        <f ca="1">IFERROR(__xludf.DUMMYFUNCTION(" VLOOKUP(A5740, IMPORTRANGE(""https://docs.google.com/spreadsheets/d/1fj_Bhi2XPL3siwIh4sx4VRLAe31yD50oKdj5UlRYW0c/"", ""Сводка!A:AA""), 5, FALSE)"),256)</f>
        <v>256</v>
      </c>
      <c r="F5648" s="148" t="s">
        <v>14946</v>
      </c>
      <c r="G5648" s="147">
        <f ca="1">IFERROR(__xludf.DUMMYFUNCTION(" VLOOKUP(A5740, IMPORTRANGE(""https://docs.google.com/spreadsheets/d/1QNLbnkR_AongFt22vMfNzfpjZ0CjpI8QI-w0wBnYA1w/"", ""Инфа!A:AA""), 6, FALSE)"),2024)</f>
        <v>2024</v>
      </c>
      <c r="H5648" s="150">
        <v>12700</v>
      </c>
      <c r="I5648" s="151" t="s">
        <v>14928</v>
      </c>
      <c r="J5648" s="129"/>
      <c r="K5648" s="153"/>
      <c r="L5648" s="153"/>
      <c r="M5648" s="153"/>
      <c r="N5648" s="153"/>
      <c r="O5648" s="153"/>
      <c r="P5648" s="153"/>
      <c r="Q5648" s="153"/>
      <c r="R5648" s="153"/>
      <c r="S5648" s="153"/>
    </row>
    <row r="5649" spans="1:19" ht="168.75">
      <c r="A5649" s="277" t="s">
        <v>25424</v>
      </c>
      <c r="B5649" s="254" t="s">
        <v>153</v>
      </c>
      <c r="C5649" s="103" t="s">
        <v>14947</v>
      </c>
      <c r="D5649" s="103" t="s">
        <v>14948</v>
      </c>
      <c r="E5649" s="148">
        <f ca="1">IFERROR(__xludf.DUMMYFUNCTION(" VLOOKUP(A5741, IMPORTRANGE(""https://docs.google.com/spreadsheets/d/1fj_Bhi2XPL3siwIh4sx4VRLAe31yD50oKdj5UlRYW0c/"", ""Сводка!A:AA""), 5, FALSE)"),212)</f>
        <v>212</v>
      </c>
      <c r="F5649" s="157" t="s">
        <v>165</v>
      </c>
      <c r="G5649" s="147">
        <f ca="1">IFERROR(__xludf.DUMMYFUNCTION(" VLOOKUP(A5741, IMPORTRANGE(""https://docs.google.com/spreadsheets/d/1QNLbnkR_AongFt22vMfNzfpjZ0CjpI8QI-w0wBnYA1w/"", ""Инфа!A:AA""), 6, FALSE)"),2024)</f>
        <v>2024</v>
      </c>
      <c r="H5649" s="150">
        <v>17700</v>
      </c>
      <c r="I5649" s="161" t="s">
        <v>3111</v>
      </c>
      <c r="J5649" s="103" t="s">
        <v>14949</v>
      </c>
      <c r="K5649" s="153"/>
      <c r="L5649" s="153"/>
      <c r="M5649" s="153"/>
      <c r="N5649" s="153"/>
      <c r="O5649" s="153"/>
      <c r="P5649" s="153"/>
      <c r="Q5649" s="153"/>
      <c r="R5649" s="153"/>
      <c r="S5649" s="153"/>
    </row>
    <row r="5650" spans="1:19" ht="168.75">
      <c r="A5650" s="277" t="s">
        <v>25424</v>
      </c>
      <c r="B5650" s="253" t="s">
        <v>14950</v>
      </c>
      <c r="C5650" s="93" t="s">
        <v>14951</v>
      </c>
      <c r="D5650" s="93" t="s">
        <v>14952</v>
      </c>
      <c r="E5650" s="148">
        <f ca="1">IFERROR(__xludf.DUMMYFUNCTION(" VLOOKUP(A5742, IMPORTRANGE(""https://docs.google.com/spreadsheets/d/1fj_Bhi2XPL3siwIh4sx4VRLAe31yD50oKdj5UlRYW0c/"", ""Сводка!A:AA""), 5, FALSE)"),116)</f>
        <v>116</v>
      </c>
      <c r="F5650" s="148" t="s">
        <v>14953</v>
      </c>
      <c r="G5650" s="147">
        <f ca="1">IFERROR(__xludf.DUMMYFUNCTION(" VLOOKUP(A5742, IMPORTRANGE(""https://docs.google.com/spreadsheets/d/1QNLbnkR_AongFt22vMfNzfpjZ0CjpI8QI-w0wBnYA1w/"", ""Инфа!A:AA""), 6, FALSE)"),2024)</f>
        <v>2024</v>
      </c>
      <c r="H5650" s="150">
        <v>8500</v>
      </c>
      <c r="I5650" s="151" t="s">
        <v>161</v>
      </c>
      <c r="J5650" s="93" t="s">
        <v>14955</v>
      </c>
      <c r="K5650" s="153"/>
      <c r="L5650" s="153"/>
      <c r="M5650" s="153"/>
      <c r="N5650" s="153"/>
      <c r="O5650" s="153"/>
      <c r="P5650" s="153"/>
      <c r="Q5650" s="153"/>
      <c r="R5650" s="153"/>
      <c r="S5650" s="153"/>
    </row>
    <row r="5651" spans="1:19" ht="36.75" customHeight="1">
      <c r="A5651" s="277" t="s">
        <v>25424</v>
      </c>
      <c r="B5651" s="253" t="s">
        <v>400</v>
      </c>
      <c r="C5651" s="93" t="s">
        <v>14956</v>
      </c>
      <c r="D5651" s="93" t="s">
        <v>14957</v>
      </c>
      <c r="E5651" s="148">
        <f ca="1">IFERROR(__xludf.DUMMYFUNCTION(" VLOOKUP(A5743, IMPORTRANGE(""https://docs.google.com/spreadsheets/d/1fj_Bhi2XPL3siwIh4sx4VRLAe31yD50oKdj5UlRYW0c/"", ""Сводка!A:AA""), 5, FALSE)"),188)</f>
        <v>188</v>
      </c>
      <c r="F5651" s="148" t="s">
        <v>415</v>
      </c>
      <c r="G5651" s="147">
        <f ca="1">IFERROR(__xludf.DUMMYFUNCTION(" VLOOKUP(A5743, IMPORTRANGE(""https://docs.google.com/spreadsheets/d/1QNLbnkR_AongFt22vMfNzfpjZ0CjpI8QI-w0wBnYA1w/"", ""Инфа!A:AA""), 6, FALSE)"),2024)</f>
        <v>2024</v>
      </c>
      <c r="H5651" s="150">
        <v>16300</v>
      </c>
      <c r="I5651" s="151" t="s">
        <v>747</v>
      </c>
      <c r="J5651" s="93" t="s">
        <v>14958</v>
      </c>
      <c r="K5651" s="153"/>
      <c r="L5651" s="153"/>
      <c r="M5651" s="153"/>
      <c r="N5651" s="153"/>
      <c r="O5651" s="153"/>
      <c r="P5651" s="153"/>
      <c r="Q5651" s="153"/>
      <c r="R5651" s="153"/>
      <c r="S5651" s="153"/>
    </row>
    <row r="5652" spans="1:19" ht="31.5" customHeight="1">
      <c r="A5652" s="277" t="s">
        <v>25424</v>
      </c>
      <c r="B5652" s="253" t="s">
        <v>1885</v>
      </c>
      <c r="C5652" s="93" t="s">
        <v>14959</v>
      </c>
      <c r="D5652" s="93" t="s">
        <v>14960</v>
      </c>
      <c r="E5652" s="148">
        <f ca="1">IFERROR(__xludf.DUMMYFUNCTION(" VLOOKUP(A5744, IMPORTRANGE(""https://docs.google.com/spreadsheets/d/1fj_Bhi2XPL3siwIh4sx4VRLAe31yD50oKdj5UlRYW0c/"", ""Сводка!A:AA""), 5, FALSE)"),328)</f>
        <v>328</v>
      </c>
      <c r="F5652" s="148" t="s">
        <v>59</v>
      </c>
      <c r="G5652" s="147">
        <f ca="1">IFERROR(__xludf.DUMMYFUNCTION(" VLOOKUP(A5744, IMPORTRANGE(""https://docs.google.com/spreadsheets/d/1QNLbnkR_AongFt22vMfNzfpjZ0CjpI8QI-w0wBnYA1w/"", ""Инфа!A:AA""), 6, FALSE)"),2024)</f>
        <v>2024</v>
      </c>
      <c r="H5652" s="150">
        <v>24700</v>
      </c>
      <c r="I5652" s="151" t="s">
        <v>14961</v>
      </c>
      <c r="J5652" s="93" t="s">
        <v>14963</v>
      </c>
      <c r="K5652" s="153"/>
      <c r="L5652" s="153"/>
      <c r="M5652" s="153"/>
      <c r="N5652" s="153"/>
      <c r="O5652" s="153"/>
      <c r="P5652" s="153"/>
      <c r="Q5652" s="153"/>
      <c r="R5652" s="153"/>
      <c r="S5652" s="153"/>
    </row>
    <row r="5653" spans="1:19" ht="206.25">
      <c r="A5653" s="277" t="s">
        <v>25424</v>
      </c>
      <c r="B5653" s="253" t="s">
        <v>1885</v>
      </c>
      <c r="C5653" s="93" t="s">
        <v>14964</v>
      </c>
      <c r="D5653" s="93" t="s">
        <v>14965</v>
      </c>
      <c r="E5653" s="148">
        <f ca="1">IFERROR(__xludf.DUMMYFUNCTION(" VLOOKUP(A5745, IMPORTRANGE(""https://docs.google.com/spreadsheets/d/1fj_Bhi2XPL3siwIh4sx4VRLAe31yD50oKdj5UlRYW0c/"", ""Сводка!A:AA""), 5, FALSE)"),304)</f>
        <v>304</v>
      </c>
      <c r="F5653" s="148" t="s">
        <v>14966</v>
      </c>
      <c r="G5653" s="147">
        <f ca="1">IFERROR(__xludf.DUMMYFUNCTION(" VLOOKUP(A5745, IMPORTRANGE(""https://docs.google.com/spreadsheets/d/1QNLbnkR_AongFt22vMfNzfpjZ0CjpI8QI-w0wBnYA1w/"", ""Инфа!A:AA""), 6, FALSE)"),2024)</f>
        <v>2024</v>
      </c>
      <c r="H5653" s="150">
        <v>14100</v>
      </c>
      <c r="I5653" s="151" t="s">
        <v>2651</v>
      </c>
      <c r="J5653" s="93" t="s">
        <v>14967</v>
      </c>
      <c r="K5653" s="153"/>
      <c r="L5653" s="153"/>
      <c r="M5653" s="153"/>
      <c r="N5653" s="153"/>
      <c r="O5653" s="153"/>
      <c r="P5653" s="153"/>
      <c r="Q5653" s="153"/>
      <c r="R5653" s="153"/>
      <c r="S5653" s="153"/>
    </row>
    <row r="5654" spans="1:19" ht="150">
      <c r="A5654" s="277" t="s">
        <v>25424</v>
      </c>
      <c r="B5654" s="253" t="s">
        <v>1885</v>
      </c>
      <c r="C5654" s="93" t="s">
        <v>14968</v>
      </c>
      <c r="D5654" s="93" t="s">
        <v>14969</v>
      </c>
      <c r="E5654" s="148">
        <f ca="1">IFERROR(__xludf.DUMMYFUNCTION(" VLOOKUP(A5746, IMPORTRANGE(""https://docs.google.com/spreadsheets/d/1fj_Bhi2XPL3siwIh4sx4VRLAe31yD50oKdj5UlRYW0c/"", ""Сводка!A:AA""), 5, FALSE)"),300)</f>
        <v>300</v>
      </c>
      <c r="F5654" s="148" t="s">
        <v>14966</v>
      </c>
      <c r="G5654" s="147">
        <f ca="1">IFERROR(__xludf.DUMMYFUNCTION(" VLOOKUP(A5746, IMPORTRANGE(""https://docs.google.com/spreadsheets/d/1QNLbnkR_AongFt22vMfNzfpjZ0CjpI8QI-w0wBnYA1w/"", ""Инфа!A:AA""), 6, FALSE)"),2024)</f>
        <v>2024</v>
      </c>
      <c r="H5654" s="150">
        <v>23000</v>
      </c>
      <c r="I5654" s="151" t="s">
        <v>2651</v>
      </c>
      <c r="J5654" s="93" t="s">
        <v>14970</v>
      </c>
      <c r="K5654" s="153"/>
      <c r="L5654" s="153"/>
      <c r="M5654" s="153"/>
      <c r="N5654" s="153"/>
      <c r="O5654" s="153"/>
      <c r="P5654" s="153"/>
      <c r="Q5654" s="153"/>
      <c r="R5654" s="153"/>
      <c r="S5654" s="153"/>
    </row>
    <row r="5655" spans="1:19" ht="150">
      <c r="A5655" s="277" t="s">
        <v>25424</v>
      </c>
      <c r="B5655" s="253" t="s">
        <v>400</v>
      </c>
      <c r="C5655" s="93" t="s">
        <v>14971</v>
      </c>
      <c r="D5655" s="93" t="s">
        <v>14972</v>
      </c>
      <c r="E5655" s="148">
        <f ca="1">IFERROR(__xludf.DUMMYFUNCTION(" VLOOKUP(A5747, IMPORTRANGE(""https://docs.google.com/spreadsheets/d/1fj_Bhi2XPL3siwIh4sx4VRLAe31yD50oKdj5UlRYW0c/"", ""Сводка!A:AA""), 5, FALSE)"),116)</f>
        <v>116</v>
      </c>
      <c r="F5655" s="148" t="s">
        <v>403</v>
      </c>
      <c r="G5655" s="147">
        <f ca="1">IFERROR(__xludf.DUMMYFUNCTION(" VLOOKUP(A5747, IMPORTRANGE(""https://docs.google.com/spreadsheets/d/1QNLbnkR_AongFt22vMfNzfpjZ0CjpI8QI-w0wBnYA1w/"", ""Инфа!A:AA""), 6, FALSE)"),2024)</f>
        <v>2024</v>
      </c>
      <c r="H5655" s="150">
        <v>8500</v>
      </c>
      <c r="I5655" s="151" t="s">
        <v>184</v>
      </c>
      <c r="J5655" s="93" t="s">
        <v>14973</v>
      </c>
      <c r="K5655" s="153"/>
      <c r="L5655" s="153"/>
      <c r="M5655" s="153"/>
      <c r="N5655" s="153"/>
      <c r="O5655" s="153"/>
      <c r="P5655" s="153"/>
      <c r="Q5655" s="153"/>
      <c r="R5655" s="153"/>
      <c r="S5655" s="153"/>
    </row>
    <row r="5656" spans="1:19" ht="168.75">
      <c r="A5656" s="277" t="s">
        <v>25424</v>
      </c>
      <c r="B5656" s="253" t="s">
        <v>400</v>
      </c>
      <c r="C5656" s="93" t="s">
        <v>14974</v>
      </c>
      <c r="D5656" s="93" t="s">
        <v>14975</v>
      </c>
      <c r="E5656" s="148">
        <f ca="1">IFERROR(__xludf.DUMMYFUNCTION(" VLOOKUP(A5748, IMPORTRANGE(""https://docs.google.com/spreadsheets/d/1fj_Bhi2XPL3siwIh4sx4VRLAe31yD50oKdj5UlRYW0c/"", ""Сводка!A:AA""), 5, FALSE)"),152)</f>
        <v>152</v>
      </c>
      <c r="F5656" s="148" t="s">
        <v>403</v>
      </c>
      <c r="G5656" s="147">
        <f ca="1">IFERROR(__xludf.DUMMYFUNCTION(" VLOOKUP(A5748, IMPORTRANGE(""https://docs.google.com/spreadsheets/d/1QNLbnkR_AongFt22vMfNzfpjZ0CjpI8QI-w0wBnYA1w/"", ""Инфа!A:AA""), 6, FALSE)"),2024)</f>
        <v>2024</v>
      </c>
      <c r="H5656" s="150">
        <v>9600</v>
      </c>
      <c r="I5656" s="151" t="s">
        <v>696</v>
      </c>
      <c r="J5656" s="93" t="s">
        <v>14976</v>
      </c>
      <c r="K5656" s="153"/>
      <c r="L5656" s="153"/>
      <c r="M5656" s="153"/>
      <c r="N5656" s="153"/>
      <c r="O5656" s="153"/>
      <c r="P5656" s="153"/>
      <c r="Q5656" s="153"/>
      <c r="R5656" s="153"/>
      <c r="S5656" s="153"/>
    </row>
    <row r="5657" spans="1:19" ht="262.5">
      <c r="A5657" s="277" t="s">
        <v>25424</v>
      </c>
      <c r="B5657" s="253" t="s">
        <v>400</v>
      </c>
      <c r="C5657" s="93" t="s">
        <v>14974</v>
      </c>
      <c r="D5657" s="93" t="s">
        <v>14977</v>
      </c>
      <c r="E5657" s="148">
        <f ca="1">IFERROR(__xludf.DUMMYFUNCTION(" VLOOKUP(A5749, IMPORTRANGE(""https://docs.google.com/spreadsheets/d/1fj_Bhi2XPL3siwIh4sx4VRLAe31yD50oKdj5UlRYW0c/"", ""Сводка!A:AA""), 5, FALSE)"),224)</f>
        <v>224</v>
      </c>
      <c r="F5657" s="148" t="s">
        <v>108</v>
      </c>
      <c r="G5657" s="147">
        <f ca="1">IFERROR(__xludf.DUMMYFUNCTION(" VLOOKUP(A5749, IMPORTRANGE(""https://docs.google.com/spreadsheets/d/1QNLbnkR_AongFt22vMfNzfpjZ0CjpI8QI-w0wBnYA1w/"", ""Инфа!A:AA""), 6, FALSE)"),2024)</f>
        <v>2024</v>
      </c>
      <c r="H5657" s="150">
        <v>11700</v>
      </c>
      <c r="I5657" s="151" t="s">
        <v>696</v>
      </c>
      <c r="J5657" s="93" t="s">
        <v>14978</v>
      </c>
      <c r="K5657" s="153"/>
      <c r="L5657" s="153"/>
      <c r="M5657" s="153"/>
      <c r="N5657" s="153"/>
      <c r="O5657" s="153"/>
      <c r="P5657" s="153"/>
      <c r="Q5657" s="153"/>
      <c r="R5657" s="153"/>
      <c r="S5657" s="153"/>
    </row>
    <row r="5658" spans="1:19" ht="150">
      <c r="A5658" s="277" t="s">
        <v>25424</v>
      </c>
      <c r="B5658" s="253" t="s">
        <v>153</v>
      </c>
      <c r="C5658" s="93" t="s">
        <v>14979</v>
      </c>
      <c r="D5658" s="93" t="s">
        <v>14980</v>
      </c>
      <c r="E5658" s="148">
        <f ca="1">IFERROR(__xludf.DUMMYFUNCTION(" VLOOKUP(A5750, IMPORTRANGE(""https://docs.google.com/spreadsheets/d/1fj_Bhi2XPL3siwIh4sx4VRLAe31yD50oKdj5UlRYW0c/"", ""Сводка!A:AA""), 5, FALSE)"),144)</f>
        <v>144</v>
      </c>
      <c r="F5658" s="148" t="s">
        <v>1794</v>
      </c>
      <c r="G5658" s="147">
        <f ca="1">IFERROR(__xludf.DUMMYFUNCTION(" VLOOKUP(A5750, IMPORTRANGE(""https://docs.google.com/spreadsheets/d/1QNLbnkR_AongFt22vMfNzfpjZ0CjpI8QI-w0wBnYA1w/"", ""Инфа!A:AA""), 6, FALSE)"),2024)</f>
        <v>2024</v>
      </c>
      <c r="H5658" s="150">
        <v>9300</v>
      </c>
      <c r="I5658" s="151" t="s">
        <v>14981</v>
      </c>
      <c r="J5658" s="93" t="s">
        <v>14982</v>
      </c>
      <c r="K5658" s="153"/>
      <c r="L5658" s="153"/>
      <c r="M5658" s="153"/>
      <c r="N5658" s="153"/>
      <c r="O5658" s="153"/>
      <c r="P5658" s="153"/>
      <c r="Q5658" s="153"/>
      <c r="R5658" s="153"/>
      <c r="S5658" s="153"/>
    </row>
    <row r="5659" spans="1:19" ht="206.25">
      <c r="A5659" s="277" t="s">
        <v>25424</v>
      </c>
      <c r="B5659" s="253" t="s">
        <v>153</v>
      </c>
      <c r="C5659" s="93" t="s">
        <v>14979</v>
      </c>
      <c r="D5659" s="93" t="s">
        <v>14983</v>
      </c>
      <c r="E5659" s="148">
        <f ca="1">IFERROR(__xludf.DUMMYFUNCTION(" VLOOKUP(A5751, IMPORTRANGE(""https://docs.google.com/spreadsheets/d/1fj_Bhi2XPL3siwIh4sx4VRLAe31yD50oKdj5UlRYW0c/"", ""Сводка!A:AA""), 5, FALSE)"),288)</f>
        <v>288</v>
      </c>
      <c r="F5659" s="148" t="s">
        <v>165</v>
      </c>
      <c r="G5659" s="147">
        <f ca="1">IFERROR(__xludf.DUMMYFUNCTION(" VLOOKUP(A5751, IMPORTRANGE(""https://docs.google.com/spreadsheets/d/1QNLbnkR_AongFt22vMfNzfpjZ0CjpI8QI-w0wBnYA1w/"", ""Инфа!A:AA""), 6, FALSE)"),2024)</f>
        <v>2024</v>
      </c>
      <c r="H5659" s="150">
        <v>13600</v>
      </c>
      <c r="I5659" s="151" t="s">
        <v>1139</v>
      </c>
      <c r="J5659" s="93" t="s">
        <v>14984</v>
      </c>
      <c r="K5659" s="153"/>
      <c r="L5659" s="153"/>
      <c r="M5659" s="153"/>
      <c r="N5659" s="153"/>
      <c r="O5659" s="153"/>
      <c r="P5659" s="153"/>
      <c r="Q5659" s="153"/>
      <c r="R5659" s="153"/>
      <c r="S5659" s="153"/>
    </row>
    <row r="5660" spans="1:19" ht="243.75">
      <c r="A5660" s="277" t="s">
        <v>25424</v>
      </c>
      <c r="B5660" s="253" t="s">
        <v>153</v>
      </c>
      <c r="C5660" s="93" t="s">
        <v>14979</v>
      </c>
      <c r="D5660" s="93" t="s">
        <v>14985</v>
      </c>
      <c r="E5660" s="148">
        <f ca="1">IFERROR(__xludf.DUMMYFUNCTION(" VLOOKUP(A5752, IMPORTRANGE(""https://docs.google.com/spreadsheets/d/1fj_Bhi2XPL3siwIh4sx4VRLAe31yD50oKdj5UlRYW0c/"", ""Сводка!A:AA""), 5, FALSE)"),128)</f>
        <v>128</v>
      </c>
      <c r="F5660" s="148" t="s">
        <v>26</v>
      </c>
      <c r="G5660" s="147">
        <f ca="1">IFERROR(__xludf.DUMMYFUNCTION(" VLOOKUP(A5752, IMPORTRANGE(""https://docs.google.com/spreadsheets/d/1QNLbnkR_AongFt22vMfNzfpjZ0CjpI8QI-w0wBnYA1w/"", ""Инфа!A:AA""), 6, FALSE)"),2024)</f>
        <v>2024</v>
      </c>
      <c r="H5660" s="150">
        <v>12700</v>
      </c>
      <c r="I5660" s="151" t="s">
        <v>14981</v>
      </c>
      <c r="J5660" s="93" t="s">
        <v>14986</v>
      </c>
      <c r="K5660" s="153"/>
      <c r="L5660" s="153"/>
      <c r="M5660" s="153"/>
      <c r="N5660" s="153"/>
      <c r="O5660" s="153"/>
      <c r="P5660" s="153"/>
      <c r="Q5660" s="153"/>
      <c r="R5660" s="153"/>
      <c r="S5660" s="153"/>
    </row>
    <row r="5661" spans="1:19" ht="243.75">
      <c r="A5661" s="277" t="s">
        <v>25424</v>
      </c>
      <c r="B5661" s="253" t="s">
        <v>153</v>
      </c>
      <c r="C5661" s="93" t="s">
        <v>14987</v>
      </c>
      <c r="D5661" s="93" t="s">
        <v>14988</v>
      </c>
      <c r="E5661" s="148">
        <f ca="1">IFERROR(__xludf.DUMMYFUNCTION(" VLOOKUP(A5753, IMPORTRANGE(""https://docs.google.com/spreadsheets/d/1fj_Bhi2XPL3siwIh4sx4VRLAe31yD50oKdj5UlRYW0c/"", ""Сводка!A:AA""), 5, FALSE)"),160)</f>
        <v>160</v>
      </c>
      <c r="F5661" s="148" t="s">
        <v>165</v>
      </c>
      <c r="G5661" s="147">
        <f ca="1">IFERROR(__xludf.DUMMYFUNCTION(" VLOOKUP(A5753, IMPORTRANGE(""https://docs.google.com/spreadsheets/d/1QNLbnkR_AongFt22vMfNzfpjZ0CjpI8QI-w0wBnYA1w/"", ""Инфа!A:AA""), 6, FALSE)"),2024)</f>
        <v>2024</v>
      </c>
      <c r="H5661" s="150">
        <v>9800</v>
      </c>
      <c r="I5661" s="151" t="s">
        <v>1139</v>
      </c>
      <c r="J5661" s="93" t="s">
        <v>14989</v>
      </c>
      <c r="K5661" s="153"/>
      <c r="L5661" s="153"/>
      <c r="M5661" s="153"/>
      <c r="N5661" s="153"/>
      <c r="O5661" s="153"/>
      <c r="P5661" s="153"/>
      <c r="Q5661" s="153"/>
      <c r="R5661" s="153"/>
      <c r="S5661" s="153"/>
    </row>
    <row r="5662" spans="1:19" ht="93.75">
      <c r="A5662" s="277" t="s">
        <v>25424</v>
      </c>
      <c r="B5662" s="253" t="s">
        <v>153</v>
      </c>
      <c r="C5662" s="93" t="s">
        <v>14990</v>
      </c>
      <c r="D5662" s="93" t="s">
        <v>14991</v>
      </c>
      <c r="E5662" s="148">
        <f ca="1">IFERROR(__xludf.DUMMYFUNCTION(" VLOOKUP(A5754, IMPORTRANGE(""https://docs.google.com/spreadsheets/d/1fj_Bhi2XPL3siwIh4sx4VRLAe31yD50oKdj5UlRYW0c/"", ""Сводка!A:AA""), 5, FALSE)"),152)</f>
        <v>152</v>
      </c>
      <c r="F5662" s="148" t="s">
        <v>165</v>
      </c>
      <c r="G5662" s="147">
        <f ca="1">IFERROR(__xludf.DUMMYFUNCTION(" VLOOKUP(A5754, IMPORTRANGE(""https://docs.google.com/spreadsheets/d/1QNLbnkR_AongFt22vMfNzfpjZ0CjpI8QI-w0wBnYA1w/"", ""Инфа!A:AA""), 6, FALSE)"),2024)</f>
        <v>2024</v>
      </c>
      <c r="H5662" s="150">
        <v>9600</v>
      </c>
      <c r="I5662" s="151" t="s">
        <v>1139</v>
      </c>
      <c r="J5662" s="93" t="s">
        <v>14992</v>
      </c>
      <c r="K5662" s="153"/>
      <c r="L5662" s="153"/>
      <c r="M5662" s="153"/>
      <c r="N5662" s="153"/>
      <c r="O5662" s="153"/>
      <c r="P5662" s="153"/>
      <c r="Q5662" s="153"/>
      <c r="R5662" s="153"/>
      <c r="S5662" s="153"/>
    </row>
    <row r="5663" spans="1:19" ht="262.5">
      <c r="A5663" s="277" t="s">
        <v>25424</v>
      </c>
      <c r="B5663" s="253" t="s">
        <v>153</v>
      </c>
      <c r="C5663" s="93" t="s">
        <v>14990</v>
      </c>
      <c r="D5663" s="93" t="s">
        <v>14993</v>
      </c>
      <c r="E5663" s="148">
        <f ca="1">IFERROR(__xludf.DUMMYFUNCTION(" VLOOKUP(A5755, IMPORTRANGE(""https://docs.google.com/spreadsheets/d/1fj_Bhi2XPL3siwIh4sx4VRLAe31yD50oKdj5UlRYW0c/"", ""Сводка!A:AA""), 5, FALSE)"),128)</f>
        <v>128</v>
      </c>
      <c r="F5663" s="148" t="s">
        <v>1794</v>
      </c>
      <c r="G5663" s="147">
        <f ca="1">IFERROR(__xludf.DUMMYFUNCTION(" VLOOKUP(A5755, IMPORTRANGE(""https://docs.google.com/spreadsheets/d/1QNLbnkR_AongFt22vMfNzfpjZ0CjpI8QI-w0wBnYA1w/"", ""Инфа!A:AA""), 6, FALSE)"),2024)</f>
        <v>2024</v>
      </c>
      <c r="H5663" s="150">
        <v>8800</v>
      </c>
      <c r="I5663" s="151" t="s">
        <v>1139</v>
      </c>
      <c r="J5663" s="93" t="s">
        <v>14994</v>
      </c>
      <c r="K5663" s="153"/>
      <c r="L5663" s="153"/>
      <c r="M5663" s="153"/>
      <c r="N5663" s="153"/>
      <c r="O5663" s="153"/>
      <c r="P5663" s="153"/>
      <c r="Q5663" s="153"/>
      <c r="R5663" s="153"/>
      <c r="S5663" s="153"/>
    </row>
    <row r="5664" spans="1:19" ht="262.5">
      <c r="A5664" s="277" t="s">
        <v>25424</v>
      </c>
      <c r="B5664" s="253" t="s">
        <v>153</v>
      </c>
      <c r="C5664" s="93" t="s">
        <v>14987</v>
      </c>
      <c r="D5664" s="93" t="s">
        <v>14995</v>
      </c>
      <c r="E5664" s="148">
        <f ca="1">IFERROR(__xludf.DUMMYFUNCTION(" VLOOKUP(A5756, IMPORTRANGE(""https://docs.google.com/spreadsheets/d/1fj_Bhi2XPL3siwIh4sx4VRLAe31yD50oKdj5UlRYW0c/"", ""Сводка!A:AA""), 5, FALSE)"),152)</f>
        <v>152</v>
      </c>
      <c r="F5664" s="148" t="s">
        <v>108</v>
      </c>
      <c r="G5664" s="147">
        <f ca="1">IFERROR(__xludf.DUMMYFUNCTION(" VLOOKUP(A5756, IMPORTRANGE(""https://docs.google.com/spreadsheets/d/1QNLbnkR_AongFt22vMfNzfpjZ0CjpI8QI-w0wBnYA1w/"", ""Инфа!A:AA""), 6, FALSE)"),2024)</f>
        <v>2024</v>
      </c>
      <c r="H5664" s="150">
        <v>14100</v>
      </c>
      <c r="I5664" s="151" t="s">
        <v>1139</v>
      </c>
      <c r="J5664" s="93" t="s">
        <v>14996</v>
      </c>
      <c r="K5664" s="153"/>
      <c r="L5664" s="153"/>
      <c r="M5664" s="153"/>
      <c r="N5664" s="153"/>
      <c r="O5664" s="153"/>
      <c r="P5664" s="153"/>
      <c r="Q5664" s="153"/>
      <c r="R5664" s="153"/>
      <c r="S5664" s="153"/>
    </row>
    <row r="5665" spans="1:19" ht="112.5">
      <c r="A5665" s="277" t="s">
        <v>25424</v>
      </c>
      <c r="B5665" s="253" t="s">
        <v>153</v>
      </c>
      <c r="C5665" s="93" t="s">
        <v>14997</v>
      </c>
      <c r="D5665" s="93" t="s">
        <v>14998</v>
      </c>
      <c r="E5665" s="148">
        <f ca="1">IFERROR(__xludf.DUMMYFUNCTION(" VLOOKUP(A5757, IMPORTRANGE(""https://docs.google.com/spreadsheets/d/1fj_Bhi2XPL3siwIh4sx4VRLAe31yD50oKdj5UlRYW0c/"", ""Сводка!A:AA""), 5, FALSE)"),364)</f>
        <v>364</v>
      </c>
      <c r="F5665" s="148" t="s">
        <v>202</v>
      </c>
      <c r="G5665" s="147">
        <f ca="1">IFERROR(__xludf.DUMMYFUNCTION(" VLOOKUP(A5757, IMPORTRANGE(""https://docs.google.com/spreadsheets/d/1QNLbnkR_AongFt22vMfNzfpjZ0CjpI8QI-w0wBnYA1w/"", ""Инфа!A:AA""), 6, FALSE)"),2024)</f>
        <v>2024</v>
      </c>
      <c r="H5665" s="154">
        <v>15900</v>
      </c>
      <c r="I5665" s="151" t="s">
        <v>14999</v>
      </c>
      <c r="J5665" s="93" t="s">
        <v>15000</v>
      </c>
      <c r="K5665" s="153"/>
      <c r="L5665" s="153"/>
      <c r="M5665" s="153"/>
      <c r="N5665" s="153"/>
      <c r="O5665" s="153"/>
      <c r="P5665" s="153"/>
      <c r="Q5665" s="153"/>
      <c r="R5665" s="153"/>
      <c r="S5665" s="153"/>
    </row>
    <row r="5666" spans="1:19" ht="225">
      <c r="A5666" s="277" t="s">
        <v>25424</v>
      </c>
      <c r="B5666" s="253" t="s">
        <v>13</v>
      </c>
      <c r="C5666" s="93" t="s">
        <v>15001</v>
      </c>
      <c r="D5666" s="93" t="s">
        <v>15002</v>
      </c>
      <c r="E5666" s="148">
        <f ca="1">IFERROR(__xludf.DUMMYFUNCTION(" VLOOKUP(A5758, IMPORTRANGE(""https://docs.google.com/spreadsheets/d/1fj_Bhi2XPL3siwIh4sx4VRLAe31yD50oKdj5UlRYW0c/"", ""Сводка!A:AA""), 5, FALSE)"),204)</f>
        <v>204</v>
      </c>
      <c r="F5666" s="148" t="s">
        <v>66</v>
      </c>
      <c r="G5666" s="147">
        <f ca="1">IFERROR(__xludf.DUMMYFUNCTION(" VLOOKUP(A5758, IMPORTRANGE(""https://docs.google.com/spreadsheets/d/1QNLbnkR_AongFt22vMfNzfpjZ0CjpI8QI-w0wBnYA1w/"", ""Инфа!A:AA""), 6, FALSE)"),2024)</f>
        <v>2024</v>
      </c>
      <c r="H5666" s="150">
        <v>17200</v>
      </c>
      <c r="I5666" s="151" t="s">
        <v>234</v>
      </c>
      <c r="J5666" s="93" t="s">
        <v>15004</v>
      </c>
      <c r="K5666" s="153"/>
      <c r="L5666" s="153"/>
      <c r="M5666" s="153"/>
      <c r="N5666" s="153"/>
      <c r="O5666" s="153"/>
      <c r="P5666" s="153"/>
      <c r="Q5666" s="153"/>
      <c r="R5666" s="153"/>
      <c r="S5666" s="153"/>
    </row>
    <row r="5667" spans="1:19" ht="225">
      <c r="A5667" s="277" t="s">
        <v>25424</v>
      </c>
      <c r="B5667" s="253" t="s">
        <v>13</v>
      </c>
      <c r="C5667" s="93" t="s">
        <v>15005</v>
      </c>
      <c r="D5667" s="93" t="s">
        <v>15006</v>
      </c>
      <c r="E5667" s="148">
        <f ca="1">IFERROR(__xludf.DUMMYFUNCTION(" VLOOKUP(A5759, IMPORTRANGE(""https://docs.google.com/spreadsheets/d/1fj_Bhi2XPL3siwIh4sx4VRLAe31yD50oKdj5UlRYW0c/"", ""Сводка!A:AA""), 5, FALSE)"),240)</f>
        <v>240</v>
      </c>
      <c r="F5667" s="148" t="s">
        <v>15007</v>
      </c>
      <c r="G5667" s="147">
        <f ca="1">IFERROR(__xludf.DUMMYFUNCTION(" VLOOKUP(A5759, IMPORTRANGE(""https://docs.google.com/spreadsheets/d/1QNLbnkR_AongFt22vMfNzfpjZ0CjpI8QI-w0wBnYA1w/"", ""Инфа!A:AA""), 6, FALSE)"),2024)</f>
        <v>2024</v>
      </c>
      <c r="H5667" s="150">
        <v>19400</v>
      </c>
      <c r="I5667" s="151" t="s">
        <v>234</v>
      </c>
      <c r="J5667" s="93" t="s">
        <v>15008</v>
      </c>
      <c r="K5667" s="153"/>
      <c r="L5667" s="153"/>
      <c r="M5667" s="153"/>
      <c r="N5667" s="153"/>
      <c r="O5667" s="153"/>
      <c r="P5667" s="153"/>
      <c r="Q5667" s="153"/>
      <c r="R5667" s="153"/>
      <c r="S5667" s="153"/>
    </row>
    <row r="5668" spans="1:19" ht="93.75">
      <c r="A5668" s="277" t="s">
        <v>25424</v>
      </c>
      <c r="B5668" s="253" t="s">
        <v>400</v>
      </c>
      <c r="C5668" s="93" t="s">
        <v>15009</v>
      </c>
      <c r="D5668" s="93" t="s">
        <v>15010</v>
      </c>
      <c r="E5668" s="148" t="e">
        <f>#REF!</f>
        <v>#REF!</v>
      </c>
      <c r="F5668" s="148" t="s">
        <v>415</v>
      </c>
      <c r="G5668" s="147">
        <f ca="1">IFERROR(__xludf.DUMMYFUNCTION(" VLOOKUP(A5760, IMPORTRANGE(""https://docs.google.com/spreadsheets/d/1QNLbnkR_AongFt22vMfNzfpjZ0CjpI8QI-w0wBnYA1w/"", ""Инфа!A:AA""), 6, FALSE)"),2024)</f>
        <v>2024</v>
      </c>
      <c r="H5668" s="154">
        <v>27300</v>
      </c>
      <c r="I5668" s="151" t="s">
        <v>15011</v>
      </c>
      <c r="J5668" s="93" t="s">
        <v>15012</v>
      </c>
      <c r="K5668" s="153"/>
      <c r="L5668" s="153"/>
      <c r="M5668" s="153"/>
      <c r="N5668" s="153"/>
      <c r="O5668" s="153"/>
      <c r="P5668" s="153"/>
      <c r="Q5668" s="153"/>
      <c r="R5668" s="153"/>
      <c r="S5668" s="153"/>
    </row>
    <row r="5669" spans="1:19" ht="150">
      <c r="A5669" s="277" t="s">
        <v>25424</v>
      </c>
      <c r="B5669" s="253" t="s">
        <v>400</v>
      </c>
      <c r="C5669" s="93" t="s">
        <v>15009</v>
      </c>
      <c r="D5669" s="93" t="s">
        <v>15013</v>
      </c>
      <c r="E5669" s="148">
        <f ca="1">IFERROR(__xludf.DUMMYFUNCTION(" VLOOKUP(A5761, IMPORTRANGE(""https://docs.google.com/spreadsheets/d/1fj_Bhi2XPL3siwIh4sx4VRLAe31yD50oKdj5UlRYW0c/"", ""Сводка!A:AA""), 5, FALSE)"),136)</f>
        <v>136</v>
      </c>
      <c r="F5669" s="148" t="s">
        <v>415</v>
      </c>
      <c r="G5669" s="147">
        <f ca="1">IFERROR(__xludf.DUMMYFUNCTION(" VLOOKUP(A5761, IMPORTRANGE(""https://docs.google.com/spreadsheets/d/1QNLbnkR_AongFt22vMfNzfpjZ0CjpI8QI-w0wBnYA1w/"", ""Инфа!A:AA""), 6, FALSE)"),2024)</f>
        <v>2024</v>
      </c>
      <c r="H5669" s="150">
        <v>13200</v>
      </c>
      <c r="I5669" s="151" t="s">
        <v>15011</v>
      </c>
      <c r="J5669" s="93" t="s">
        <v>15014</v>
      </c>
      <c r="K5669" s="153"/>
      <c r="L5669" s="153"/>
      <c r="M5669" s="153"/>
      <c r="N5669" s="153"/>
      <c r="O5669" s="153"/>
      <c r="P5669" s="153"/>
      <c r="Q5669" s="153"/>
      <c r="R5669" s="153"/>
      <c r="S5669" s="153"/>
    </row>
    <row r="5670" spans="1:19" ht="131.25">
      <c r="A5670" s="277" t="s">
        <v>25424</v>
      </c>
      <c r="B5670" s="253" t="s">
        <v>400</v>
      </c>
      <c r="C5670" s="93" t="s">
        <v>15009</v>
      </c>
      <c r="D5670" s="93" t="s">
        <v>15015</v>
      </c>
      <c r="E5670" s="148">
        <f ca="1">IFERROR(__xludf.DUMMYFUNCTION(" VLOOKUP(A5762, IMPORTRANGE(""https://docs.google.com/spreadsheets/d/1fj_Bhi2XPL3siwIh4sx4VRLAe31yD50oKdj5UlRYW0c/"", ""Сводка!A:AA""), 5, FALSE)"),172)</f>
        <v>172</v>
      </c>
      <c r="F5670" s="148" t="s">
        <v>415</v>
      </c>
      <c r="G5670" s="147">
        <f ca="1">IFERROR(__xludf.DUMMYFUNCTION(" VLOOKUP(A5762, IMPORTRANGE(""https://docs.google.com/spreadsheets/d/1QNLbnkR_AongFt22vMfNzfpjZ0CjpI8QI-w0wBnYA1w/"", ""Инфа!A:AA""), 6, FALSE)"),2024)</f>
        <v>2024</v>
      </c>
      <c r="H5670" s="150">
        <v>10200</v>
      </c>
      <c r="I5670" s="151" t="s">
        <v>15011</v>
      </c>
      <c r="J5670" s="93" t="s">
        <v>15016</v>
      </c>
      <c r="K5670" s="153"/>
      <c r="L5670" s="153"/>
      <c r="M5670" s="153"/>
      <c r="N5670" s="153"/>
      <c r="O5670" s="153"/>
      <c r="P5670" s="153"/>
      <c r="Q5670" s="153"/>
      <c r="R5670" s="153"/>
      <c r="S5670" s="153"/>
    </row>
    <row r="5671" spans="1:19" ht="131.25">
      <c r="A5671" s="277" t="s">
        <v>25424</v>
      </c>
      <c r="B5671" s="253" t="s">
        <v>153</v>
      </c>
      <c r="C5671" s="93" t="s">
        <v>15017</v>
      </c>
      <c r="D5671" s="93" t="s">
        <v>15018</v>
      </c>
      <c r="E5671" s="148">
        <f ca="1">IFERROR(__xludf.DUMMYFUNCTION(" VLOOKUP(A5763, IMPORTRANGE(""https://docs.google.com/spreadsheets/d/1fj_Bhi2XPL3siwIh4sx4VRLAe31yD50oKdj5UlRYW0c/"", ""Сводка!A:AA""), 5, FALSE)"),224)</f>
        <v>224</v>
      </c>
      <c r="F5671" s="148" t="s">
        <v>1794</v>
      </c>
      <c r="G5671" s="147">
        <f ca="1">IFERROR(__xludf.DUMMYFUNCTION(" VLOOKUP(A5763, IMPORTRANGE(""https://docs.google.com/spreadsheets/d/1QNLbnkR_AongFt22vMfNzfpjZ0CjpI8QI-w0wBnYA1w/"", ""Инфа!A:AA""), 6, FALSE)"),2024)</f>
        <v>2024</v>
      </c>
      <c r="H5671" s="150">
        <v>24000</v>
      </c>
      <c r="I5671" s="151" t="s">
        <v>1795</v>
      </c>
      <c r="J5671" s="93" t="s">
        <v>15019</v>
      </c>
      <c r="K5671" s="153"/>
      <c r="L5671" s="153"/>
      <c r="M5671" s="153"/>
      <c r="N5671" s="153"/>
      <c r="O5671" s="153"/>
      <c r="P5671" s="153"/>
      <c r="Q5671" s="153"/>
      <c r="R5671" s="153"/>
      <c r="S5671" s="153"/>
    </row>
    <row r="5672" spans="1:19" ht="281.25">
      <c r="A5672" s="277" t="s">
        <v>25424</v>
      </c>
      <c r="B5672" s="253" t="s">
        <v>153</v>
      </c>
      <c r="C5672" s="93" t="s">
        <v>3513</v>
      </c>
      <c r="D5672" s="93" t="s">
        <v>15020</v>
      </c>
      <c r="E5672" s="148">
        <f ca="1">IFERROR(__xludf.DUMMYFUNCTION(" VLOOKUP(A5764, IMPORTRANGE(""https://docs.google.com/spreadsheets/d/1fj_Bhi2XPL3siwIh4sx4VRLAe31yD50oKdj5UlRYW0c/"", ""Сводка!A:AA""), 5, FALSE)"),452)</f>
        <v>452</v>
      </c>
      <c r="F5672" s="148" t="s">
        <v>165</v>
      </c>
      <c r="G5672" s="147">
        <f ca="1">IFERROR(__xludf.DUMMYFUNCTION(" VLOOKUP(A5764, IMPORTRANGE(""https://docs.google.com/spreadsheets/d/1QNLbnkR_AongFt22vMfNzfpjZ0CjpI8QI-w0wBnYA1w/"", ""Инфа!A:AA""), 6, FALSE)"),2024)</f>
        <v>2024</v>
      </c>
      <c r="H5672" s="154">
        <v>32100</v>
      </c>
      <c r="I5672" s="151" t="s">
        <v>3748</v>
      </c>
      <c r="J5672" s="93" t="s">
        <v>15021</v>
      </c>
      <c r="K5672" s="153"/>
      <c r="L5672" s="153"/>
      <c r="M5672" s="153"/>
      <c r="N5672" s="153"/>
      <c r="O5672" s="153"/>
      <c r="P5672" s="153"/>
      <c r="Q5672" s="153"/>
      <c r="R5672" s="153"/>
      <c r="S5672" s="153"/>
    </row>
    <row r="5673" spans="1:19" ht="112.5">
      <c r="A5673" s="277" t="s">
        <v>25424</v>
      </c>
      <c r="B5673" s="253" t="s">
        <v>400</v>
      </c>
      <c r="C5673" s="93" t="s">
        <v>6663</v>
      </c>
      <c r="D5673" s="93" t="s">
        <v>15022</v>
      </c>
      <c r="E5673" s="148">
        <f ca="1">IFERROR(__xludf.DUMMYFUNCTION(" VLOOKUP(A5765, IMPORTRANGE(""https://docs.google.com/spreadsheets/d/1fj_Bhi2XPL3siwIh4sx4VRLAe31yD50oKdj5UlRYW0c/"", ""Сводка!A:AA""), 5, FALSE)"),280)</f>
        <v>280</v>
      </c>
      <c r="F5673" s="148" t="s">
        <v>1284</v>
      </c>
      <c r="G5673" s="147">
        <f ca="1">IFERROR(__xludf.DUMMYFUNCTION(" VLOOKUP(A5765, IMPORTRANGE(""https://docs.google.com/spreadsheets/d/1QNLbnkR_AongFt22vMfNzfpjZ0CjpI8QI-w0wBnYA1w/"", ""Инфа!A:AA""), 6, FALSE)"),2024)</f>
        <v>2024</v>
      </c>
      <c r="H5673" s="150">
        <v>13400</v>
      </c>
      <c r="I5673" s="151" t="s">
        <v>234</v>
      </c>
      <c r="J5673" s="93" t="s">
        <v>15023</v>
      </c>
      <c r="K5673" s="153"/>
      <c r="L5673" s="153"/>
      <c r="M5673" s="153"/>
      <c r="N5673" s="153"/>
      <c r="O5673" s="153"/>
      <c r="P5673" s="153"/>
      <c r="Q5673" s="153"/>
      <c r="R5673" s="153"/>
      <c r="S5673" s="153"/>
    </row>
    <row r="5674" spans="1:19" ht="187.5">
      <c r="A5674" s="277" t="s">
        <v>25424</v>
      </c>
      <c r="B5674" s="253" t="s">
        <v>400</v>
      </c>
      <c r="C5674" s="93" t="s">
        <v>12475</v>
      </c>
      <c r="D5674" s="93" t="s">
        <v>15024</v>
      </c>
      <c r="E5674" s="148">
        <f ca="1">IFERROR(__xludf.DUMMYFUNCTION(" VLOOKUP(A5766, IMPORTRANGE(""https://docs.google.com/spreadsheets/d/1fj_Bhi2XPL3siwIh4sx4VRLAe31yD50oKdj5UlRYW0c/"", ""Сводка!A:AA""), 5, FALSE)"),168)</f>
        <v>168</v>
      </c>
      <c r="F5674" s="148" t="s">
        <v>466</v>
      </c>
      <c r="G5674" s="147">
        <f ca="1">IFERROR(__xludf.DUMMYFUNCTION(" VLOOKUP(A5766, IMPORTRANGE(""https://docs.google.com/spreadsheets/d/1QNLbnkR_AongFt22vMfNzfpjZ0CjpI8QI-w0wBnYA1w/"", ""Инфа!A:AA""), 6, FALSE)"),2024)</f>
        <v>2024</v>
      </c>
      <c r="H5674" s="150">
        <v>15100</v>
      </c>
      <c r="I5674" s="151" t="s">
        <v>234</v>
      </c>
      <c r="J5674" s="93" t="s">
        <v>15025</v>
      </c>
      <c r="K5674" s="153"/>
      <c r="L5674" s="153"/>
      <c r="M5674" s="153"/>
      <c r="N5674" s="153"/>
      <c r="O5674" s="153"/>
      <c r="P5674" s="153"/>
      <c r="Q5674" s="153"/>
      <c r="R5674" s="153"/>
      <c r="S5674" s="153"/>
    </row>
    <row r="5675" spans="1:19" ht="262.5">
      <c r="A5675" s="277" t="s">
        <v>25424</v>
      </c>
      <c r="B5675" s="253" t="s">
        <v>400</v>
      </c>
      <c r="C5675" s="97" t="s">
        <v>15026</v>
      </c>
      <c r="D5675" s="97" t="s">
        <v>15027</v>
      </c>
      <c r="E5675" s="148">
        <f ca="1">IFERROR(__xludf.DUMMYFUNCTION(" VLOOKUP(A5767, IMPORTRANGE(""https://docs.google.com/spreadsheets/d/1fj_Bhi2XPL3siwIh4sx4VRLAe31yD50oKdj5UlRYW0c/"", ""Сводка!A:AA""), 5, FALSE)"),220)</f>
        <v>220</v>
      </c>
      <c r="F5675" s="148" t="s">
        <v>15028</v>
      </c>
      <c r="G5675" s="147">
        <f ca="1">IFERROR(__xludf.DUMMYFUNCTION(" VLOOKUP(A5767, IMPORTRANGE(""https://docs.google.com/spreadsheets/d/1QNLbnkR_AongFt22vMfNzfpjZ0CjpI8QI-w0wBnYA1w/"", ""Инфа!A:AA""), 6, FALSE)"),2024)</f>
        <v>2024</v>
      </c>
      <c r="H5675" s="150">
        <v>18200</v>
      </c>
      <c r="I5675" s="151" t="s">
        <v>72</v>
      </c>
      <c r="J5675" s="97" t="s">
        <v>15030</v>
      </c>
      <c r="K5675" s="153"/>
      <c r="L5675" s="153"/>
      <c r="M5675" s="153"/>
      <c r="N5675" s="153"/>
      <c r="O5675" s="153"/>
      <c r="P5675" s="153"/>
      <c r="Q5675" s="153"/>
      <c r="R5675" s="153"/>
      <c r="S5675" s="153"/>
    </row>
    <row r="5676" spans="1:19" ht="112.5">
      <c r="A5676" s="277" t="s">
        <v>25424</v>
      </c>
      <c r="B5676" s="253" t="s">
        <v>400</v>
      </c>
      <c r="C5676" s="97" t="s">
        <v>15031</v>
      </c>
      <c r="D5676" s="93" t="s">
        <v>15032</v>
      </c>
      <c r="E5676" s="148">
        <f ca="1">IFERROR(__xludf.DUMMYFUNCTION(" VLOOKUP(A5768, IMPORTRANGE(""https://docs.google.com/spreadsheets/d/1fj_Bhi2XPL3siwIh4sx4VRLAe31yD50oKdj5UlRYW0c/"", ""Сводка!A:AA""), 5, FALSE)"),376)</f>
        <v>376</v>
      </c>
      <c r="F5676" s="148" t="s">
        <v>415</v>
      </c>
      <c r="G5676" s="147">
        <f ca="1">IFERROR(__xludf.DUMMYFUNCTION(" VLOOKUP(A5768, IMPORTRANGE(""https://docs.google.com/spreadsheets/d/1QNLbnkR_AongFt22vMfNzfpjZ0CjpI8QI-w0wBnYA1w/"", ""Инфа!A:AA""), 6, FALSE)"),2024)</f>
        <v>2024</v>
      </c>
      <c r="H5676" s="154">
        <v>16300</v>
      </c>
      <c r="I5676" s="151" t="s">
        <v>210</v>
      </c>
      <c r="J5676" s="93" t="s">
        <v>15033</v>
      </c>
      <c r="K5676" s="153"/>
      <c r="L5676" s="153"/>
      <c r="M5676" s="153"/>
      <c r="N5676" s="153"/>
      <c r="O5676" s="153"/>
      <c r="P5676" s="153"/>
      <c r="Q5676" s="153"/>
      <c r="R5676" s="153"/>
      <c r="S5676" s="153"/>
    </row>
    <row r="5677" spans="1:19" ht="206.25">
      <c r="A5677" s="277" t="s">
        <v>25424</v>
      </c>
      <c r="B5677" s="253" t="s">
        <v>400</v>
      </c>
      <c r="C5677" s="97" t="s">
        <v>15034</v>
      </c>
      <c r="D5677" s="97" t="s">
        <v>15035</v>
      </c>
      <c r="E5677" s="148">
        <f ca="1">IFERROR(__xludf.DUMMYFUNCTION(" VLOOKUP(A5769, IMPORTRANGE(""https://docs.google.com/spreadsheets/d/1fj_Bhi2XPL3siwIh4sx4VRLAe31yD50oKdj5UlRYW0c/"", ""Сводка!A:AA""), 5, FALSE)"),220)</f>
        <v>220</v>
      </c>
      <c r="F5677" s="148" t="s">
        <v>415</v>
      </c>
      <c r="G5677" s="147">
        <f ca="1">IFERROR(__xludf.DUMMYFUNCTION(" VLOOKUP(A5769, IMPORTRANGE(""https://docs.google.com/spreadsheets/d/1QNLbnkR_AongFt22vMfNzfpjZ0CjpI8QI-w0wBnYA1w/"", ""Инфа!A:AA""), 6, FALSE)"),2024)</f>
        <v>2024</v>
      </c>
      <c r="H5677" s="150">
        <v>18200</v>
      </c>
      <c r="I5677" s="151" t="s">
        <v>51</v>
      </c>
      <c r="J5677" s="93" t="s">
        <v>15036</v>
      </c>
      <c r="K5677" s="153"/>
      <c r="L5677" s="153"/>
      <c r="M5677" s="153"/>
      <c r="N5677" s="153"/>
      <c r="O5677" s="153"/>
      <c r="P5677" s="153"/>
      <c r="Q5677" s="153"/>
      <c r="R5677" s="153"/>
      <c r="S5677" s="153"/>
    </row>
    <row r="5678" spans="1:19" ht="187.5">
      <c r="A5678" s="277" t="s">
        <v>25424</v>
      </c>
      <c r="B5678" s="253" t="s">
        <v>400</v>
      </c>
      <c r="C5678" s="93" t="s">
        <v>15037</v>
      </c>
      <c r="D5678" s="93" t="s">
        <v>15038</v>
      </c>
      <c r="E5678" s="148">
        <f ca="1">IFERROR(__xludf.DUMMYFUNCTION(" VLOOKUP(A5770, IMPORTRANGE(""https://docs.google.com/spreadsheets/d/1fj_Bhi2XPL3siwIh4sx4VRLAe31yD50oKdj5UlRYW0c/"", ""Сводка!A:AA""), 5, FALSE)"),168)</f>
        <v>168</v>
      </c>
      <c r="F5678" s="148" t="s">
        <v>857</v>
      </c>
      <c r="G5678" s="147">
        <f ca="1">IFERROR(__xludf.DUMMYFUNCTION(" VLOOKUP(A5770, IMPORTRANGE(""https://docs.google.com/spreadsheets/d/1QNLbnkR_AongFt22vMfNzfpjZ0CjpI8QI-w0wBnYA1w/"", ""Инфа!A:AA""), 6, FALSE)"),2024)</f>
        <v>2024</v>
      </c>
      <c r="H5678" s="150">
        <v>10000</v>
      </c>
      <c r="I5678" s="151" t="s">
        <v>151</v>
      </c>
      <c r="J5678" s="93" t="s">
        <v>15039</v>
      </c>
      <c r="K5678" s="153"/>
      <c r="L5678" s="153"/>
      <c r="M5678" s="153"/>
      <c r="N5678" s="153"/>
      <c r="O5678" s="153"/>
      <c r="P5678" s="153"/>
      <c r="Q5678" s="153"/>
      <c r="R5678" s="153"/>
      <c r="S5678" s="153"/>
    </row>
    <row r="5679" spans="1:19" ht="262.5">
      <c r="A5679" s="277" t="s">
        <v>25424</v>
      </c>
      <c r="B5679" s="253" t="s">
        <v>69</v>
      </c>
      <c r="C5679" s="93" t="s">
        <v>15040</v>
      </c>
      <c r="D5679" s="93" t="s">
        <v>15041</v>
      </c>
      <c r="E5679" s="148">
        <f ca="1">IFERROR(__xludf.DUMMYFUNCTION(" VLOOKUP(A5771, IMPORTRANGE(""https://docs.google.com/spreadsheets/d/1fj_Bhi2XPL3siwIh4sx4VRLAe31yD50oKdj5UlRYW0c/"", ""Сводка!A:AA""), 5, FALSE)"),312)</f>
        <v>312</v>
      </c>
      <c r="F5679" s="148" t="s">
        <v>177</v>
      </c>
      <c r="G5679" s="147">
        <f ca="1">IFERROR(__xludf.DUMMYFUNCTION(" VLOOKUP(A5771, IMPORTRANGE(""https://docs.google.com/spreadsheets/d/1QNLbnkR_AongFt22vMfNzfpjZ0CjpI8QI-w0wBnYA1w/"", ""Инфа!A:AA""), 6, FALSE)"),2024)</f>
        <v>2024</v>
      </c>
      <c r="H5679" s="150">
        <v>30800</v>
      </c>
      <c r="I5679" s="151" t="s">
        <v>210</v>
      </c>
      <c r="J5679" s="93" t="s">
        <v>15042</v>
      </c>
      <c r="K5679" s="153"/>
      <c r="L5679" s="153"/>
      <c r="M5679" s="153"/>
      <c r="N5679" s="153"/>
      <c r="O5679" s="153"/>
      <c r="P5679" s="153"/>
      <c r="Q5679" s="153"/>
      <c r="R5679" s="153"/>
      <c r="S5679" s="153"/>
    </row>
    <row r="5680" spans="1:19" ht="168.75">
      <c r="A5680" s="277" t="s">
        <v>25424</v>
      </c>
      <c r="B5680" s="253" t="s">
        <v>153</v>
      </c>
      <c r="C5680" s="93" t="s">
        <v>15043</v>
      </c>
      <c r="D5680" s="93" t="s">
        <v>386</v>
      </c>
      <c r="E5680" s="148">
        <f ca="1">IFERROR(__xludf.DUMMYFUNCTION(" VLOOKUP(A5772, IMPORTRANGE(""https://docs.google.com/spreadsheets/d/1fj_Bhi2XPL3siwIh4sx4VRLAe31yD50oKdj5UlRYW0c/"", ""Сводка!A:AA""), 5, FALSE)"),344)</f>
        <v>344</v>
      </c>
      <c r="F5680" s="148" t="s">
        <v>59</v>
      </c>
      <c r="G5680" s="147">
        <f ca="1">IFERROR(__xludf.DUMMYFUNCTION(" VLOOKUP(A5772, IMPORTRANGE(""https://docs.google.com/spreadsheets/d/1QNLbnkR_AongFt22vMfNzfpjZ0CjpI8QI-w0wBnYA1w/"", ""Инфа!A:AA""), 6, FALSE)"),2024)</f>
        <v>2024</v>
      </c>
      <c r="H5680" s="150">
        <v>19900</v>
      </c>
      <c r="I5680" s="151" t="s">
        <v>210</v>
      </c>
      <c r="J5680" s="93" t="s">
        <v>15044</v>
      </c>
      <c r="K5680" s="153"/>
      <c r="L5680" s="153"/>
      <c r="M5680" s="153"/>
      <c r="N5680" s="153"/>
      <c r="O5680" s="153"/>
      <c r="P5680" s="153"/>
      <c r="Q5680" s="153"/>
      <c r="R5680" s="153"/>
      <c r="S5680" s="153"/>
    </row>
    <row r="5681" spans="1:19" ht="168.75">
      <c r="A5681" s="277" t="s">
        <v>25424</v>
      </c>
      <c r="B5681" s="253" t="s">
        <v>400</v>
      </c>
      <c r="C5681" s="93" t="s">
        <v>15043</v>
      </c>
      <c r="D5681" s="93" t="s">
        <v>15045</v>
      </c>
      <c r="E5681" s="148">
        <f ca="1">IFERROR(__xludf.DUMMYFUNCTION(" VLOOKUP(A5773, IMPORTRANGE(""https://docs.google.com/spreadsheets/d/1fj_Bhi2XPL3siwIh4sx4VRLAe31yD50oKdj5UlRYW0c/"", ""Сводка!A:AA""), 5, FALSE)"),336)</f>
        <v>336</v>
      </c>
      <c r="F5681" s="148" t="s">
        <v>466</v>
      </c>
      <c r="G5681" s="147">
        <f ca="1">IFERROR(__xludf.DUMMYFUNCTION(" VLOOKUP(A5773, IMPORTRANGE(""https://docs.google.com/spreadsheets/d/1QNLbnkR_AongFt22vMfNzfpjZ0CjpI8QI-w0wBnYA1w/"", ""Инфа!A:AA""), 6, FALSE)"),2024)</f>
        <v>2024</v>
      </c>
      <c r="H5681" s="150">
        <v>19600</v>
      </c>
      <c r="I5681" s="151" t="s">
        <v>210</v>
      </c>
      <c r="J5681" s="93" t="s">
        <v>15046</v>
      </c>
      <c r="K5681" s="153"/>
      <c r="L5681" s="153"/>
      <c r="M5681" s="153"/>
      <c r="N5681" s="153"/>
      <c r="O5681" s="153"/>
      <c r="P5681" s="153"/>
      <c r="Q5681" s="153"/>
      <c r="R5681" s="153"/>
      <c r="S5681" s="153"/>
    </row>
    <row r="5682" spans="1:19" ht="243.75">
      <c r="A5682" s="277" t="s">
        <v>25424</v>
      </c>
      <c r="B5682" s="253" t="s">
        <v>23</v>
      </c>
      <c r="C5682" s="93" t="s">
        <v>15047</v>
      </c>
      <c r="D5682" s="93" t="s">
        <v>15048</v>
      </c>
      <c r="E5682" s="148">
        <f ca="1">IFERROR(__xludf.DUMMYFUNCTION(" VLOOKUP(A5774, IMPORTRANGE(""https://docs.google.com/spreadsheets/d/1fj_Bhi2XPL3siwIh4sx4VRLAe31yD50oKdj5UlRYW0c/"", ""Сводка!A:AA""), 5, FALSE)"),180)</f>
        <v>180</v>
      </c>
      <c r="F5682" s="148" t="s">
        <v>177</v>
      </c>
      <c r="G5682" s="147">
        <f ca="1">IFERROR(__xludf.DUMMYFUNCTION(" VLOOKUP(A5774, IMPORTRANGE(""https://docs.google.com/spreadsheets/d/1QNLbnkR_AongFt22vMfNzfpjZ0CjpI8QI-w0wBnYA1w/"", ""Инфа!A:AA""), 6, FALSE)"),2024)</f>
        <v>2024</v>
      </c>
      <c r="H5682" s="150">
        <v>10400</v>
      </c>
      <c r="I5682" s="156" t="s">
        <v>234</v>
      </c>
      <c r="J5682" s="93" t="s">
        <v>15049</v>
      </c>
      <c r="K5682" s="153"/>
      <c r="L5682" s="153"/>
      <c r="M5682" s="153"/>
      <c r="N5682" s="153"/>
      <c r="O5682" s="153"/>
      <c r="P5682" s="153"/>
      <c r="Q5682" s="153"/>
      <c r="R5682" s="153"/>
      <c r="S5682" s="153"/>
    </row>
    <row r="5683" spans="1:19" ht="187.5">
      <c r="A5683" s="277" t="s">
        <v>25424</v>
      </c>
      <c r="B5683" s="253" t="s">
        <v>153</v>
      </c>
      <c r="C5683" s="93" t="s">
        <v>15050</v>
      </c>
      <c r="D5683" s="93" t="s">
        <v>15051</v>
      </c>
      <c r="E5683" s="148">
        <f ca="1">IFERROR(__xludf.DUMMYFUNCTION(" VLOOKUP(A5775, IMPORTRANGE(""https://docs.google.com/spreadsheets/d/1fj_Bhi2XPL3siwIh4sx4VRLAe31yD50oKdj5UlRYW0c/"", ""Сводка!A:AA""), 5, FALSE)"),192)</f>
        <v>192</v>
      </c>
      <c r="F5683" s="148" t="s">
        <v>59</v>
      </c>
      <c r="G5683" s="147">
        <f ca="1">IFERROR(__xludf.DUMMYFUNCTION(" VLOOKUP(A5775, IMPORTRANGE(""https://docs.google.com/spreadsheets/d/1QNLbnkR_AongFt22vMfNzfpjZ0CjpI8QI-w0wBnYA1w/"", ""Инфа!A:AA""), 6, FALSE)"),2024)</f>
        <v>2024</v>
      </c>
      <c r="H5683" s="150">
        <v>10800</v>
      </c>
      <c r="I5683" s="156" t="s">
        <v>234</v>
      </c>
      <c r="J5683" s="93" t="s">
        <v>15052</v>
      </c>
      <c r="K5683" s="153"/>
      <c r="L5683" s="153"/>
      <c r="M5683" s="153"/>
      <c r="N5683" s="153"/>
      <c r="O5683" s="153"/>
      <c r="P5683" s="153"/>
      <c r="Q5683" s="153"/>
      <c r="R5683" s="153"/>
      <c r="S5683" s="153"/>
    </row>
    <row r="5684" spans="1:19" ht="23.25" customHeight="1">
      <c r="A5684" s="277" t="s">
        <v>25424</v>
      </c>
      <c r="B5684" s="253" t="s">
        <v>153</v>
      </c>
      <c r="C5684" s="93" t="s">
        <v>15053</v>
      </c>
      <c r="D5684" s="93" t="s">
        <v>15054</v>
      </c>
      <c r="E5684" s="148">
        <f ca="1">IFERROR(__xludf.DUMMYFUNCTION(" VLOOKUP(A5776, IMPORTRANGE(""https://docs.google.com/spreadsheets/d/1fj_Bhi2XPL3siwIh4sx4VRLAe31yD50oKdj5UlRYW0c/"", ""Сводка!A:AA""), 5, FALSE)"),300)</f>
        <v>300</v>
      </c>
      <c r="F5684" s="148" t="s">
        <v>59</v>
      </c>
      <c r="G5684" s="147">
        <f ca="1">IFERROR(__xludf.DUMMYFUNCTION(" VLOOKUP(A5776, IMPORTRANGE(""https://docs.google.com/spreadsheets/d/1QNLbnkR_AongFt22vMfNzfpjZ0CjpI8QI-w0wBnYA1w/"", ""Инфа!A:AA""), 6, FALSE)"),2024)</f>
        <v>2024</v>
      </c>
      <c r="H5684" s="150">
        <v>23000</v>
      </c>
      <c r="I5684" s="151" t="s">
        <v>614</v>
      </c>
      <c r="J5684" s="93" t="s">
        <v>15055</v>
      </c>
      <c r="K5684" s="153"/>
      <c r="L5684" s="153"/>
      <c r="M5684" s="153"/>
      <c r="N5684" s="153"/>
      <c r="O5684" s="153"/>
      <c r="P5684" s="153"/>
      <c r="Q5684" s="153"/>
      <c r="R5684" s="153"/>
      <c r="S5684" s="153"/>
    </row>
    <row r="5685" spans="1:19" ht="168.75">
      <c r="A5685" s="277" t="s">
        <v>25424</v>
      </c>
      <c r="B5685" s="253" t="s">
        <v>153</v>
      </c>
      <c r="C5685" s="93" t="s">
        <v>15053</v>
      </c>
      <c r="D5685" s="93" t="s">
        <v>15056</v>
      </c>
      <c r="E5685" s="148">
        <f ca="1">IFERROR(__xludf.DUMMYFUNCTION(" VLOOKUP(A5777, IMPORTRANGE(""https://docs.google.com/spreadsheets/d/1fj_Bhi2XPL3siwIh4sx4VRLAe31yD50oKdj5UlRYW0c/"", ""Сводка!A:AA""), 5, FALSE)"),320)</f>
        <v>320</v>
      </c>
      <c r="F5685" s="148" t="s">
        <v>165</v>
      </c>
      <c r="G5685" s="147">
        <f ca="1">IFERROR(__xludf.DUMMYFUNCTION(" VLOOKUP(A5777, IMPORTRANGE(""https://docs.google.com/spreadsheets/d/1QNLbnkR_AongFt22vMfNzfpjZ0CjpI8QI-w0wBnYA1w/"", ""Инфа!A:AA""), 6, FALSE)"),2024)</f>
        <v>2024</v>
      </c>
      <c r="H5685" s="150">
        <v>24200</v>
      </c>
      <c r="I5685" s="156" t="s">
        <v>246</v>
      </c>
      <c r="J5685" s="93" t="s">
        <v>15057</v>
      </c>
      <c r="K5685" s="153"/>
      <c r="L5685" s="153"/>
      <c r="M5685" s="153"/>
      <c r="N5685" s="153"/>
      <c r="O5685" s="153"/>
      <c r="P5685" s="153"/>
      <c r="Q5685" s="153"/>
      <c r="R5685" s="153"/>
      <c r="S5685" s="153"/>
    </row>
    <row r="5686" spans="1:19" ht="93.75">
      <c r="A5686" s="277" t="s">
        <v>25424</v>
      </c>
      <c r="B5686" s="253" t="s">
        <v>400</v>
      </c>
      <c r="C5686" s="93" t="s">
        <v>11121</v>
      </c>
      <c r="D5686" s="93" t="s">
        <v>15058</v>
      </c>
      <c r="E5686" s="148">
        <f ca="1">IFERROR(__xludf.DUMMYFUNCTION(" VLOOKUP(A5778, IMPORTRANGE(""https://docs.google.com/spreadsheets/d/1fj_Bhi2XPL3siwIh4sx4VRLAe31yD50oKdj5UlRYW0c/"", ""Сводка!A:AA""), 5, FALSE)"),176)</f>
        <v>176</v>
      </c>
      <c r="F5686" s="148" t="s">
        <v>403</v>
      </c>
      <c r="G5686" s="147">
        <f ca="1">IFERROR(__xludf.DUMMYFUNCTION(" VLOOKUP(A5778, IMPORTRANGE(""https://docs.google.com/spreadsheets/d/1QNLbnkR_AongFt22vMfNzfpjZ0CjpI8QI-w0wBnYA1w/"", ""Инфа!A:AA""), 6, FALSE)"),2024)</f>
        <v>2024</v>
      </c>
      <c r="H5686" s="150">
        <v>10300</v>
      </c>
      <c r="I5686" s="156" t="s">
        <v>72</v>
      </c>
      <c r="J5686" s="93" t="s">
        <v>15059</v>
      </c>
      <c r="K5686" s="153"/>
      <c r="L5686" s="153"/>
      <c r="M5686" s="153"/>
      <c r="N5686" s="153"/>
      <c r="O5686" s="153"/>
      <c r="P5686" s="153"/>
      <c r="Q5686" s="153"/>
      <c r="R5686" s="153"/>
      <c r="S5686" s="153"/>
    </row>
    <row r="5687" spans="1:19" ht="112.5">
      <c r="A5687" s="277" t="s">
        <v>25424</v>
      </c>
      <c r="B5687" s="253" t="s">
        <v>400</v>
      </c>
      <c r="C5687" s="93" t="s">
        <v>15060</v>
      </c>
      <c r="D5687" s="93" t="s">
        <v>15061</v>
      </c>
      <c r="E5687" s="148">
        <f ca="1">IFERROR(__xludf.DUMMYFUNCTION(" VLOOKUP(A5779, IMPORTRANGE(""https://docs.google.com/spreadsheets/d/1fj_Bhi2XPL3siwIh4sx4VRLAe31yD50oKdj5UlRYW0c/"", ""Сводка!A:AA""), 5, FALSE)"),200)</f>
        <v>200</v>
      </c>
      <c r="F5687" s="147" t="s">
        <v>403</v>
      </c>
      <c r="G5687" s="147">
        <f ca="1">IFERROR(__xludf.DUMMYFUNCTION(" VLOOKUP(A5779, IMPORTRANGE(""https://docs.google.com/spreadsheets/d/1QNLbnkR_AongFt22vMfNzfpjZ0CjpI8QI-w0wBnYA1w/"", ""Инфа!A:AA""), 6, FALSE)"),2024)</f>
        <v>2024</v>
      </c>
      <c r="H5687" s="150">
        <v>17000</v>
      </c>
      <c r="I5687" s="151" t="s">
        <v>19</v>
      </c>
      <c r="J5687" s="93" t="s">
        <v>15062</v>
      </c>
      <c r="K5687" s="153"/>
      <c r="L5687" s="153"/>
      <c r="M5687" s="153"/>
      <c r="N5687" s="153"/>
      <c r="O5687" s="153"/>
      <c r="P5687" s="153"/>
      <c r="Q5687" s="153"/>
      <c r="R5687" s="153"/>
      <c r="S5687" s="153"/>
    </row>
    <row r="5688" spans="1:19" ht="93.75">
      <c r="A5688" s="277" t="s">
        <v>25424</v>
      </c>
      <c r="B5688" s="253" t="s">
        <v>400</v>
      </c>
      <c r="C5688" s="93" t="s">
        <v>15063</v>
      </c>
      <c r="D5688" s="93" t="s">
        <v>15064</v>
      </c>
      <c r="E5688" s="148">
        <f ca="1">IFERROR(__xludf.DUMMYFUNCTION(" VLOOKUP(A5780, IMPORTRANGE(""https://docs.google.com/spreadsheets/d/1fj_Bhi2XPL3siwIh4sx4VRLAe31yD50oKdj5UlRYW0c/"", ""Сводка!A:AA""), 5, FALSE)"),128)</f>
        <v>128</v>
      </c>
      <c r="F5688" s="148" t="s">
        <v>26</v>
      </c>
      <c r="G5688" s="147">
        <f ca="1">IFERROR(__xludf.DUMMYFUNCTION(" VLOOKUP(A5780, IMPORTRANGE(""https://docs.google.com/spreadsheets/d/1QNLbnkR_AongFt22vMfNzfpjZ0CjpI8QI-w0wBnYA1w/"", ""Инфа!A:AA""), 6, FALSE)"),2024)</f>
        <v>2024</v>
      </c>
      <c r="H5688" s="150">
        <v>8800</v>
      </c>
      <c r="I5688" s="156" t="s">
        <v>72</v>
      </c>
      <c r="J5688" s="93" t="s">
        <v>15065</v>
      </c>
      <c r="K5688" s="153"/>
      <c r="L5688" s="153"/>
      <c r="M5688" s="153"/>
      <c r="N5688" s="153"/>
      <c r="O5688" s="153"/>
      <c r="P5688" s="153"/>
      <c r="Q5688" s="153"/>
      <c r="R5688" s="153"/>
      <c r="S5688" s="153"/>
    </row>
    <row r="5689" spans="1:19" ht="56.25">
      <c r="A5689" s="277" t="s">
        <v>25424</v>
      </c>
      <c r="B5689" s="253" t="s">
        <v>400</v>
      </c>
      <c r="C5689" s="93" t="s">
        <v>15066</v>
      </c>
      <c r="D5689" s="93" t="s">
        <v>15067</v>
      </c>
      <c r="E5689" s="148">
        <f ca="1">IFERROR(__xludf.DUMMYFUNCTION(" VLOOKUP(A5781, IMPORTRANGE(""https://docs.google.com/spreadsheets/d/1fj_Bhi2XPL3siwIh4sx4VRLAe31yD50oKdj5UlRYW0c/"", ""Сводка!A:AA""), 5, FALSE)"),124)</f>
        <v>124</v>
      </c>
      <c r="F5689" s="147" t="s">
        <v>403</v>
      </c>
      <c r="G5689" s="147">
        <f ca="1">IFERROR(__xludf.DUMMYFUNCTION(" VLOOKUP(A5781, IMPORTRANGE(""https://docs.google.com/spreadsheets/d/1QNLbnkR_AongFt22vMfNzfpjZ0CjpI8QI-w0wBnYA1w/"", ""Инфа!A:AA""), 6, FALSE)"),2024)</f>
        <v>2024</v>
      </c>
      <c r="H5689" s="150">
        <v>8700</v>
      </c>
      <c r="I5689" s="156" t="s">
        <v>554</v>
      </c>
      <c r="J5689" s="93" t="s">
        <v>15068</v>
      </c>
      <c r="K5689" s="153"/>
      <c r="L5689" s="153"/>
      <c r="M5689" s="153"/>
      <c r="N5689" s="153"/>
      <c r="O5689" s="153"/>
      <c r="P5689" s="153"/>
      <c r="Q5689" s="153"/>
      <c r="R5689" s="153"/>
      <c r="S5689" s="153"/>
    </row>
    <row r="5690" spans="1:19" ht="56.25">
      <c r="A5690" s="277" t="s">
        <v>25424</v>
      </c>
      <c r="B5690" s="253" t="s">
        <v>400</v>
      </c>
      <c r="C5690" s="93" t="s">
        <v>15066</v>
      </c>
      <c r="D5690" s="93" t="s">
        <v>15069</v>
      </c>
      <c r="E5690" s="148">
        <f ca="1">IFERROR(__xludf.DUMMYFUNCTION(" VLOOKUP(A5782, IMPORTRANGE(""https://docs.google.com/spreadsheets/d/1fj_Bhi2XPL3siwIh4sx4VRLAe31yD50oKdj5UlRYW0c/"", ""Сводка!A:AA""), 5, FALSE)"),112)</f>
        <v>112</v>
      </c>
      <c r="F5690" s="147" t="s">
        <v>403</v>
      </c>
      <c r="G5690" s="147">
        <f ca="1">IFERROR(__xludf.DUMMYFUNCTION(" VLOOKUP(A5782, IMPORTRANGE(""https://docs.google.com/spreadsheets/d/1QNLbnkR_AongFt22vMfNzfpjZ0CjpI8QI-w0wBnYA1w/"", ""Инфа!A:AA""), 6, FALSE)"),2024)</f>
        <v>2024</v>
      </c>
      <c r="H5690" s="150">
        <v>8400</v>
      </c>
      <c r="I5690" s="156" t="s">
        <v>554</v>
      </c>
      <c r="J5690" s="93" t="s">
        <v>15070</v>
      </c>
      <c r="K5690" s="153"/>
      <c r="L5690" s="153"/>
      <c r="M5690" s="153"/>
      <c r="N5690" s="153"/>
      <c r="O5690" s="153"/>
      <c r="P5690" s="153"/>
      <c r="Q5690" s="153"/>
      <c r="R5690" s="153"/>
      <c r="S5690" s="153"/>
    </row>
    <row r="5691" spans="1:19" ht="131.25">
      <c r="A5691" s="277" t="s">
        <v>25424</v>
      </c>
      <c r="B5691" s="253" t="s">
        <v>153</v>
      </c>
      <c r="C5691" s="93" t="s">
        <v>15071</v>
      </c>
      <c r="D5691" s="93" t="s">
        <v>15072</v>
      </c>
      <c r="E5691" s="148">
        <f ca="1">IFERROR(__xludf.DUMMYFUNCTION(" VLOOKUP(A5783, IMPORTRANGE(""https://docs.google.com/spreadsheets/d/1fj_Bhi2XPL3siwIh4sx4VRLAe31yD50oKdj5UlRYW0c/"", ""Сводка!A:AA""), 5, FALSE)"),336)</f>
        <v>336</v>
      </c>
      <c r="F5691" s="148" t="s">
        <v>165</v>
      </c>
      <c r="G5691" s="147">
        <f ca="1">IFERROR(__xludf.DUMMYFUNCTION(" VLOOKUP(A5783, IMPORTRANGE(""https://docs.google.com/spreadsheets/d/1QNLbnkR_AongFt22vMfNzfpjZ0CjpI8QI-w0wBnYA1w/"", ""Инфа!A:AA""), 6, FALSE)"),2024)</f>
        <v>2024</v>
      </c>
      <c r="H5691" s="150">
        <v>15100</v>
      </c>
      <c r="I5691" s="151" t="s">
        <v>2064</v>
      </c>
      <c r="J5691" s="93" t="s">
        <v>15073</v>
      </c>
      <c r="K5691" s="153"/>
      <c r="L5691" s="153"/>
      <c r="M5691" s="153"/>
      <c r="N5691" s="153"/>
      <c r="O5691" s="153"/>
      <c r="P5691" s="153"/>
      <c r="Q5691" s="153"/>
      <c r="R5691" s="153"/>
      <c r="S5691" s="153"/>
    </row>
    <row r="5692" spans="1:19" ht="112.5">
      <c r="A5692" s="277" t="s">
        <v>25424</v>
      </c>
      <c r="B5692" s="253" t="s">
        <v>153</v>
      </c>
      <c r="C5692" s="93" t="s">
        <v>15074</v>
      </c>
      <c r="D5692" s="93" t="s">
        <v>15075</v>
      </c>
      <c r="E5692" s="148">
        <f ca="1">IFERROR(__xludf.DUMMYFUNCTION(" VLOOKUP(A5784, IMPORTRANGE(""https://docs.google.com/spreadsheets/d/1fj_Bhi2XPL3siwIh4sx4VRLAe31yD50oKdj5UlRYW0c/"", ""Сводка!A:AA""), 5, FALSE)"),132)</f>
        <v>132</v>
      </c>
      <c r="F5692" s="148" t="s">
        <v>26</v>
      </c>
      <c r="G5692" s="147">
        <f ca="1">IFERROR(__xludf.DUMMYFUNCTION(" VLOOKUP(A5784, IMPORTRANGE(""https://docs.google.com/spreadsheets/d/1QNLbnkR_AongFt22vMfNzfpjZ0CjpI8QI-w0wBnYA1w/"", ""Инфа!A:AA""), 6, FALSE)"),2024)</f>
        <v>2024</v>
      </c>
      <c r="H5692" s="150">
        <v>12900</v>
      </c>
      <c r="I5692" s="151" t="s">
        <v>1841</v>
      </c>
      <c r="J5692" s="93" t="s">
        <v>15076</v>
      </c>
      <c r="K5692" s="153"/>
      <c r="L5692" s="153"/>
      <c r="M5692" s="153"/>
      <c r="N5692" s="153"/>
      <c r="O5692" s="153"/>
      <c r="P5692" s="153"/>
      <c r="Q5692" s="153"/>
      <c r="R5692" s="153"/>
      <c r="S5692" s="153"/>
    </row>
    <row r="5693" spans="1:19" ht="112.5">
      <c r="A5693" s="277" t="s">
        <v>25424</v>
      </c>
      <c r="B5693" s="253" t="s">
        <v>153</v>
      </c>
      <c r="C5693" s="93" t="s">
        <v>15074</v>
      </c>
      <c r="D5693" s="93" t="s">
        <v>15077</v>
      </c>
      <c r="E5693" s="148">
        <f ca="1">IFERROR(__xludf.DUMMYFUNCTION(" VLOOKUP(A5785, IMPORTRANGE(""https://docs.google.com/spreadsheets/d/1fj_Bhi2XPL3siwIh4sx4VRLAe31yD50oKdj5UlRYW0c/"", ""Сводка!A:AA""), 5, FALSE)"),228)</f>
        <v>228</v>
      </c>
      <c r="F5693" s="148" t="s">
        <v>59</v>
      </c>
      <c r="G5693" s="147">
        <f ca="1">IFERROR(__xludf.DUMMYFUNCTION(" VLOOKUP(A5785, IMPORTRANGE(""https://docs.google.com/spreadsheets/d/1QNLbnkR_AongFt22vMfNzfpjZ0CjpI8QI-w0wBnYA1w/"", ""Инфа!A:AA""), 6, FALSE)"),2024)</f>
        <v>2024</v>
      </c>
      <c r="H5693" s="150">
        <v>18700</v>
      </c>
      <c r="I5693" s="151" t="s">
        <v>1841</v>
      </c>
      <c r="J5693" s="93" t="s">
        <v>15078</v>
      </c>
      <c r="K5693" s="153"/>
      <c r="L5693" s="153"/>
      <c r="M5693" s="153"/>
      <c r="N5693" s="153"/>
      <c r="O5693" s="153"/>
      <c r="P5693" s="153"/>
      <c r="Q5693" s="153"/>
      <c r="R5693" s="153"/>
      <c r="S5693" s="153"/>
    </row>
    <row r="5694" spans="1:19" ht="75">
      <c r="A5694" s="277" t="s">
        <v>25424</v>
      </c>
      <c r="B5694" s="253" t="s">
        <v>400</v>
      </c>
      <c r="C5694" s="93" t="s">
        <v>15079</v>
      </c>
      <c r="D5694" s="93" t="s">
        <v>15080</v>
      </c>
      <c r="E5694" s="148">
        <f ca="1">IFERROR(__xludf.DUMMYFUNCTION(" VLOOKUP(A5786, IMPORTRANGE(""https://docs.google.com/spreadsheets/d/1fj_Bhi2XPL3siwIh4sx4VRLAe31yD50oKdj5UlRYW0c/"", ""Сводка!A:AA""), 5, FALSE)"),264)</f>
        <v>264</v>
      </c>
      <c r="F5694" s="147" t="s">
        <v>403</v>
      </c>
      <c r="G5694" s="147">
        <f ca="1">IFERROR(__xludf.DUMMYFUNCTION(" VLOOKUP(A5786, IMPORTRANGE(""https://docs.google.com/spreadsheets/d/1QNLbnkR_AongFt22vMfNzfpjZ0CjpI8QI-w0wBnYA1w/"", ""Инфа!A:AA""), 6, FALSE)"),2024)</f>
        <v>2024</v>
      </c>
      <c r="H5694" s="150">
        <v>12900</v>
      </c>
      <c r="I5694" s="151" t="s">
        <v>518</v>
      </c>
      <c r="J5694" s="93" t="s">
        <v>15081</v>
      </c>
      <c r="K5694" s="153"/>
      <c r="L5694" s="153"/>
      <c r="M5694" s="153"/>
      <c r="N5694" s="153"/>
      <c r="O5694" s="153"/>
      <c r="P5694" s="153"/>
      <c r="Q5694" s="153"/>
      <c r="R5694" s="153"/>
      <c r="S5694" s="153"/>
    </row>
    <row r="5695" spans="1:19" ht="131.25">
      <c r="A5695" s="277" t="s">
        <v>25424</v>
      </c>
      <c r="B5695" s="253" t="s">
        <v>153</v>
      </c>
      <c r="C5695" s="93" t="s">
        <v>15082</v>
      </c>
      <c r="D5695" s="93" t="s">
        <v>15083</v>
      </c>
      <c r="E5695" s="148">
        <f ca="1">IFERROR(__xludf.DUMMYFUNCTION(" VLOOKUP(A5787, IMPORTRANGE(""https://docs.google.com/spreadsheets/d/1fj_Bhi2XPL3siwIh4sx4VRLAe31yD50oKdj5UlRYW0c/"", ""Сводка!A:AA""), 5, FALSE)"),216)</f>
        <v>216</v>
      </c>
      <c r="F5695" s="148" t="s">
        <v>26</v>
      </c>
      <c r="G5695" s="147">
        <f ca="1">IFERROR(__xludf.DUMMYFUNCTION(" VLOOKUP(A5787, IMPORTRANGE(""https://docs.google.com/spreadsheets/d/1QNLbnkR_AongFt22vMfNzfpjZ0CjpI8QI-w0wBnYA1w/"", ""Инфа!A:AA""), 6, FALSE)"),2024)</f>
        <v>2024</v>
      </c>
      <c r="H5695" s="150">
        <v>11500</v>
      </c>
      <c r="I5695" s="151" t="s">
        <v>161</v>
      </c>
      <c r="J5695" s="93" t="s">
        <v>15084</v>
      </c>
      <c r="K5695" s="153"/>
      <c r="L5695" s="153"/>
      <c r="M5695" s="153"/>
      <c r="N5695" s="153"/>
      <c r="O5695" s="153"/>
      <c r="P5695" s="153"/>
      <c r="Q5695" s="153"/>
      <c r="R5695" s="153"/>
      <c r="S5695" s="153"/>
    </row>
    <row r="5696" spans="1:19" ht="150">
      <c r="A5696" s="277" t="s">
        <v>25424</v>
      </c>
      <c r="B5696" s="253" t="s">
        <v>153</v>
      </c>
      <c r="C5696" s="93" t="s">
        <v>15085</v>
      </c>
      <c r="D5696" s="93" t="s">
        <v>3520</v>
      </c>
      <c r="E5696" s="148">
        <f ca="1">IFERROR(__xludf.DUMMYFUNCTION(" VLOOKUP(A5788, IMPORTRANGE(""https://docs.google.com/spreadsheets/d/1fj_Bhi2XPL3siwIh4sx4VRLAe31yD50oKdj5UlRYW0c/"", ""Сводка!A:AA""), 5, FALSE)"),112)</f>
        <v>112</v>
      </c>
      <c r="F5696" s="148" t="s">
        <v>59</v>
      </c>
      <c r="G5696" s="147">
        <f ca="1">IFERROR(__xludf.DUMMYFUNCTION(" VLOOKUP(A5788, IMPORTRANGE(""https://docs.google.com/spreadsheets/d/1QNLbnkR_AongFt22vMfNzfpjZ0CjpI8QI-w0wBnYA1w/"", ""Инфа!A:AA""), 6, FALSE)"),2024)</f>
        <v>2024</v>
      </c>
      <c r="H5696" s="150">
        <v>11700</v>
      </c>
      <c r="I5696" s="151" t="s">
        <v>5245</v>
      </c>
      <c r="J5696" s="93" t="s">
        <v>15086</v>
      </c>
      <c r="K5696" s="153"/>
      <c r="L5696" s="153"/>
      <c r="M5696" s="153"/>
      <c r="N5696" s="153"/>
      <c r="O5696" s="153"/>
      <c r="P5696" s="153"/>
      <c r="Q5696" s="153"/>
      <c r="R5696" s="153"/>
      <c r="S5696" s="153"/>
    </row>
    <row r="5697" spans="1:19" ht="131.25">
      <c r="A5697" s="277" t="s">
        <v>25424</v>
      </c>
      <c r="B5697" s="253" t="s">
        <v>400</v>
      </c>
      <c r="C5697" s="93" t="s">
        <v>11121</v>
      </c>
      <c r="D5697" s="93" t="s">
        <v>15087</v>
      </c>
      <c r="E5697" s="148">
        <f ca="1">IFERROR(__xludf.DUMMYFUNCTION(" VLOOKUP(A5789, IMPORTRANGE(""https://docs.google.com/spreadsheets/d/1fj_Bhi2XPL3siwIh4sx4VRLAe31yD50oKdj5UlRYW0c/"", ""Сводка!A:AA""), 5, FALSE)"),192)</f>
        <v>192</v>
      </c>
      <c r="F5697" s="148" t="s">
        <v>466</v>
      </c>
      <c r="G5697" s="147">
        <f ca="1">IFERROR(__xludf.DUMMYFUNCTION(" VLOOKUP(A5789, IMPORTRANGE(""https://docs.google.com/spreadsheets/d/1QNLbnkR_AongFt22vMfNzfpjZ0CjpI8QI-w0wBnYA1w/"", ""Инфа!A:AA""), 6, FALSE)"),2024)</f>
        <v>2024</v>
      </c>
      <c r="H5697" s="150">
        <v>10800</v>
      </c>
      <c r="I5697" s="156" t="s">
        <v>72</v>
      </c>
      <c r="J5697" s="93" t="s">
        <v>15088</v>
      </c>
      <c r="K5697" s="153"/>
      <c r="L5697" s="153"/>
      <c r="M5697" s="153"/>
      <c r="N5697" s="153"/>
      <c r="O5697" s="153"/>
      <c r="P5697" s="153"/>
      <c r="Q5697" s="153"/>
      <c r="R5697" s="153"/>
      <c r="S5697" s="153"/>
    </row>
    <row r="5698" spans="1:19" ht="131.25">
      <c r="A5698" s="277" t="s">
        <v>25424</v>
      </c>
      <c r="B5698" s="253" t="s">
        <v>400</v>
      </c>
      <c r="C5698" s="93" t="s">
        <v>11121</v>
      </c>
      <c r="D5698" s="93" t="s">
        <v>15089</v>
      </c>
      <c r="E5698" s="148">
        <f ca="1">IFERROR(__xludf.DUMMYFUNCTION(" VLOOKUP(A5790, IMPORTRANGE(""https://docs.google.com/spreadsheets/d/1fj_Bhi2XPL3siwIh4sx4VRLAe31yD50oKdj5UlRYW0c/"", ""Сводка!A:AA""), 5, FALSE)"),264)</f>
        <v>264</v>
      </c>
      <c r="F5698" s="148" t="s">
        <v>466</v>
      </c>
      <c r="G5698" s="147">
        <f ca="1">IFERROR(__xludf.DUMMYFUNCTION(" VLOOKUP(A5790, IMPORTRANGE(""https://docs.google.com/spreadsheets/d/1QNLbnkR_AongFt22vMfNzfpjZ0CjpI8QI-w0wBnYA1w/"", ""Инфа!A:AA""), 6, FALSE)"),2024)</f>
        <v>2024</v>
      </c>
      <c r="H5698" s="150">
        <v>20800</v>
      </c>
      <c r="I5698" s="156" t="s">
        <v>72</v>
      </c>
      <c r="J5698" s="93" t="s">
        <v>15088</v>
      </c>
      <c r="K5698" s="153"/>
      <c r="L5698" s="153"/>
      <c r="M5698" s="153"/>
      <c r="N5698" s="153"/>
      <c r="O5698" s="153"/>
      <c r="P5698" s="153"/>
      <c r="Q5698" s="153"/>
      <c r="R5698" s="153"/>
      <c r="S5698" s="153"/>
    </row>
    <row r="5699" spans="1:19" ht="262.5">
      <c r="A5699" s="277" t="s">
        <v>25424</v>
      </c>
      <c r="B5699" s="253" t="s">
        <v>15090</v>
      </c>
      <c r="C5699" s="93" t="s">
        <v>15091</v>
      </c>
      <c r="D5699" s="93" t="s">
        <v>15092</v>
      </c>
      <c r="E5699" s="148">
        <f ca="1">IFERROR(__xludf.DUMMYFUNCTION(" VLOOKUP(A5791, IMPORTRANGE(""https://docs.google.com/spreadsheets/d/1fj_Bhi2XPL3siwIh4sx4VRLAe31yD50oKdj5UlRYW0c/"", ""Сводка!A:AA""), 5, FALSE)"),100)</f>
        <v>100</v>
      </c>
      <c r="F5699" s="148" t="s">
        <v>202</v>
      </c>
      <c r="G5699" s="147">
        <f ca="1">IFERROR(__xludf.DUMMYFUNCTION(" VLOOKUP(A5791, IMPORTRANGE(""https://docs.google.com/spreadsheets/d/1QNLbnkR_AongFt22vMfNzfpjZ0CjpI8QI-w0wBnYA1w/"", ""Инфа!A:AA""), 6, FALSE)"),2024)</f>
        <v>2024</v>
      </c>
      <c r="H5699" s="150">
        <v>8000</v>
      </c>
      <c r="I5699" s="151" t="s">
        <v>167</v>
      </c>
      <c r="J5699" s="93" t="s">
        <v>15093</v>
      </c>
      <c r="K5699" s="153"/>
      <c r="L5699" s="153"/>
      <c r="M5699" s="153"/>
      <c r="N5699" s="153"/>
      <c r="O5699" s="153"/>
      <c r="P5699" s="153"/>
      <c r="Q5699" s="153"/>
      <c r="R5699" s="153"/>
      <c r="S5699" s="153"/>
    </row>
    <row r="5700" spans="1:19" ht="131.25">
      <c r="A5700" s="277" t="s">
        <v>25424</v>
      </c>
      <c r="B5700" s="253" t="s">
        <v>153</v>
      </c>
      <c r="C5700" s="93" t="s">
        <v>15094</v>
      </c>
      <c r="D5700" s="93" t="s">
        <v>15095</v>
      </c>
      <c r="E5700" s="148">
        <f ca="1">IFERROR(__xludf.DUMMYFUNCTION(" VLOOKUP(A5792, IMPORTRANGE(""https://docs.google.com/spreadsheets/d/1fj_Bhi2XPL3siwIh4sx4VRLAe31yD50oKdj5UlRYW0c/"", ""Сводка!A:AA""), 5, FALSE)"),144)</f>
        <v>144</v>
      </c>
      <c r="F5700" s="148" t="s">
        <v>15096</v>
      </c>
      <c r="G5700" s="147">
        <f ca="1">IFERROR(__xludf.DUMMYFUNCTION(" VLOOKUP(A5792, IMPORTRANGE(""https://docs.google.com/spreadsheets/d/1QNLbnkR_AongFt22vMfNzfpjZ0CjpI8QI-w0wBnYA1w/"", ""Инфа!A:AA""), 6, FALSE)"),2024)</f>
        <v>2024</v>
      </c>
      <c r="H5700" s="150">
        <v>9300</v>
      </c>
      <c r="I5700" s="151" t="s">
        <v>167</v>
      </c>
      <c r="J5700" s="93" t="s">
        <v>15097</v>
      </c>
      <c r="K5700" s="153"/>
      <c r="L5700" s="153"/>
      <c r="M5700" s="153"/>
      <c r="N5700" s="153"/>
      <c r="O5700" s="153"/>
      <c r="P5700" s="153"/>
      <c r="Q5700" s="153"/>
      <c r="R5700" s="153"/>
      <c r="S5700" s="153"/>
    </row>
    <row r="5701" spans="1:19" ht="112.5">
      <c r="A5701" s="277" t="s">
        <v>25424</v>
      </c>
      <c r="B5701" s="253" t="s">
        <v>153</v>
      </c>
      <c r="C5701" s="93" t="s">
        <v>15098</v>
      </c>
      <c r="D5701" s="93" t="s">
        <v>15099</v>
      </c>
      <c r="E5701" s="148" t="e">
        <f>#REF!</f>
        <v>#REF!</v>
      </c>
      <c r="F5701" s="148" t="s">
        <v>165</v>
      </c>
      <c r="G5701" s="147">
        <f ca="1">IFERROR(__xludf.DUMMYFUNCTION(" VLOOKUP(A5793, IMPORTRANGE(""https://docs.google.com/spreadsheets/d/1QNLbnkR_AongFt22vMfNzfpjZ0CjpI8QI-w0wBnYA1w/"", ""Инфа!A:AA""), 6, FALSE)"),2024)</f>
        <v>2024</v>
      </c>
      <c r="H5701" s="150">
        <v>7800</v>
      </c>
      <c r="I5701" s="151" t="s">
        <v>161</v>
      </c>
      <c r="J5701" s="93" t="s">
        <v>15100</v>
      </c>
      <c r="K5701" s="153"/>
      <c r="L5701" s="153"/>
      <c r="M5701" s="153"/>
      <c r="N5701" s="153"/>
      <c r="O5701" s="153"/>
      <c r="P5701" s="153"/>
      <c r="Q5701" s="153"/>
      <c r="R5701" s="153"/>
      <c r="S5701" s="153"/>
    </row>
    <row r="5702" spans="1:19" ht="112.5">
      <c r="A5702" s="277" t="s">
        <v>25424</v>
      </c>
      <c r="B5702" s="253" t="s">
        <v>400</v>
      </c>
      <c r="C5702" s="93" t="s">
        <v>15101</v>
      </c>
      <c r="D5702" s="93" t="s">
        <v>15102</v>
      </c>
      <c r="E5702" s="148">
        <f ca="1">IFERROR(__xludf.DUMMYFUNCTION(" VLOOKUP(A5794, IMPORTRANGE(""https://docs.google.com/spreadsheets/d/1fj_Bhi2XPL3siwIh4sx4VRLAe31yD50oKdj5UlRYW0c/"", ""Сводка!A:AA""), 5, FALSE)"),212)</f>
        <v>212</v>
      </c>
      <c r="F5702" s="148" t="s">
        <v>26</v>
      </c>
      <c r="G5702" s="147">
        <f ca="1">IFERROR(__xludf.DUMMYFUNCTION(" VLOOKUP(A5794, IMPORTRANGE(""https://docs.google.com/spreadsheets/d/1QNLbnkR_AongFt22vMfNzfpjZ0CjpI8QI-w0wBnYA1w/"", ""Инфа!A:AA""), 6, FALSE)"),2024)</f>
        <v>2024</v>
      </c>
      <c r="H5702" s="150">
        <v>11400</v>
      </c>
      <c r="I5702" s="151" t="s">
        <v>696</v>
      </c>
      <c r="J5702" s="93" t="s">
        <v>15103</v>
      </c>
      <c r="K5702" s="153"/>
      <c r="L5702" s="153"/>
      <c r="M5702" s="153"/>
      <c r="N5702" s="153"/>
      <c r="O5702" s="153"/>
      <c r="P5702" s="153"/>
      <c r="Q5702" s="153"/>
      <c r="R5702" s="153"/>
      <c r="S5702" s="153"/>
    </row>
    <row r="5703" spans="1:19" ht="131.25">
      <c r="A5703" s="277" t="s">
        <v>25424</v>
      </c>
      <c r="B5703" s="253" t="s">
        <v>400</v>
      </c>
      <c r="C5703" s="93" t="s">
        <v>15104</v>
      </c>
      <c r="D5703" s="93" t="s">
        <v>15105</v>
      </c>
      <c r="E5703" s="148">
        <f ca="1">IFERROR(__xludf.DUMMYFUNCTION(" VLOOKUP(A5795, IMPORTRANGE(""https://docs.google.com/spreadsheets/d/1fj_Bhi2XPL3siwIh4sx4VRLAe31yD50oKdj5UlRYW0c/"", ""Сводка!A:AA""), 5, FALSE)"),132)</f>
        <v>132</v>
      </c>
      <c r="F5703" s="147" t="s">
        <v>403</v>
      </c>
      <c r="G5703" s="147">
        <f ca="1">IFERROR(__xludf.DUMMYFUNCTION(" VLOOKUP(A5795, IMPORTRANGE(""https://docs.google.com/spreadsheets/d/1QNLbnkR_AongFt22vMfNzfpjZ0CjpI8QI-w0wBnYA1w/"", ""Инфа!A:AA""), 6, FALSE)"),2024)</f>
        <v>2024</v>
      </c>
      <c r="H5703" s="150">
        <v>9000</v>
      </c>
      <c r="I5703" s="156" t="s">
        <v>404</v>
      </c>
      <c r="J5703" s="93" t="s">
        <v>15106</v>
      </c>
      <c r="K5703" s="153"/>
      <c r="L5703" s="153"/>
      <c r="M5703" s="153"/>
      <c r="N5703" s="153"/>
      <c r="O5703" s="153"/>
      <c r="P5703" s="153"/>
      <c r="Q5703" s="153"/>
      <c r="R5703" s="153"/>
      <c r="S5703" s="153"/>
    </row>
    <row r="5704" spans="1:19" ht="318.75">
      <c r="A5704" s="277" t="s">
        <v>25424</v>
      </c>
      <c r="B5704" s="253" t="s">
        <v>69</v>
      </c>
      <c r="C5704" s="93" t="s">
        <v>15107</v>
      </c>
      <c r="D5704" s="93" t="s">
        <v>15108</v>
      </c>
      <c r="E5704" s="148">
        <f ca="1">IFERROR(__xludf.DUMMYFUNCTION(" VLOOKUP(A5796, IMPORTRANGE(""https://docs.google.com/spreadsheets/d/1fj_Bhi2XPL3siwIh4sx4VRLAe31yD50oKdj5UlRYW0c/"", ""Сводка!A:AA""), 5, FALSE)"),176)</f>
        <v>176</v>
      </c>
      <c r="F5704" s="210" t="s">
        <v>46</v>
      </c>
      <c r="G5704" s="147">
        <f ca="1">IFERROR(__xludf.DUMMYFUNCTION(" VLOOKUP(A5796, IMPORTRANGE(""https://docs.google.com/spreadsheets/d/1QNLbnkR_AongFt22vMfNzfpjZ0CjpI8QI-w0wBnYA1w/"", ""Инфа!A:AA""), 6, FALSE)"),2024)</f>
        <v>2024</v>
      </c>
      <c r="H5704" s="150">
        <v>10300</v>
      </c>
      <c r="I5704" s="156" t="s">
        <v>15109</v>
      </c>
      <c r="J5704" s="93" t="s">
        <v>15110</v>
      </c>
      <c r="K5704" s="153"/>
      <c r="L5704" s="153"/>
      <c r="M5704" s="153"/>
      <c r="N5704" s="153"/>
      <c r="O5704" s="153"/>
      <c r="P5704" s="153"/>
      <c r="Q5704" s="153"/>
      <c r="R5704" s="153"/>
      <c r="S5704" s="153"/>
    </row>
    <row r="5705" spans="1:19" ht="36.75" customHeight="1">
      <c r="A5705" s="277" t="s">
        <v>25424</v>
      </c>
      <c r="B5705" s="253" t="s">
        <v>153</v>
      </c>
      <c r="C5705" s="93" t="s">
        <v>15111</v>
      </c>
      <c r="D5705" s="93" t="s">
        <v>15112</v>
      </c>
      <c r="E5705" s="148">
        <f ca="1">IFERROR(__xludf.DUMMYFUNCTION(" VLOOKUP(A5797, IMPORTRANGE(""https://docs.google.com/spreadsheets/d/1fj_Bhi2XPL3siwIh4sx4VRLAe31yD50oKdj5UlRYW0c/"", ""Сводка!A:AA""), 5, FALSE)"),200)</f>
        <v>200</v>
      </c>
      <c r="F5705" s="148" t="s">
        <v>59</v>
      </c>
      <c r="G5705" s="147">
        <f ca="1">IFERROR(__xludf.DUMMYFUNCTION(" VLOOKUP(A5797, IMPORTRANGE(""https://docs.google.com/spreadsheets/d/1QNLbnkR_AongFt22vMfNzfpjZ0CjpI8QI-w0wBnYA1w/"", ""Инфа!A:AA""), 6, FALSE)"),2024)</f>
        <v>2024</v>
      </c>
      <c r="H5705" s="150">
        <v>11000</v>
      </c>
      <c r="I5705" s="156" t="s">
        <v>15109</v>
      </c>
      <c r="J5705" s="93" t="s">
        <v>15113</v>
      </c>
      <c r="K5705" s="153"/>
      <c r="L5705" s="153"/>
      <c r="M5705" s="153"/>
      <c r="N5705" s="153"/>
      <c r="O5705" s="153"/>
      <c r="P5705" s="153"/>
      <c r="Q5705" s="153"/>
      <c r="R5705" s="153"/>
      <c r="S5705" s="153"/>
    </row>
    <row r="5706" spans="1:19" ht="150">
      <c r="A5706" s="277" t="s">
        <v>25424</v>
      </c>
      <c r="B5706" s="253" t="s">
        <v>153</v>
      </c>
      <c r="C5706" s="93" t="s">
        <v>15114</v>
      </c>
      <c r="D5706" s="93" t="s">
        <v>15115</v>
      </c>
      <c r="E5706" s="148">
        <f ca="1">IFERROR(__xludf.DUMMYFUNCTION(" VLOOKUP(A5798, IMPORTRANGE(""https://docs.google.com/spreadsheets/d/1fj_Bhi2XPL3siwIh4sx4VRLAe31yD50oKdj5UlRYW0c/"", ""Сводка!A:AA""), 5, FALSE)"),204)</f>
        <v>204</v>
      </c>
      <c r="F5706" s="148" t="s">
        <v>59</v>
      </c>
      <c r="G5706" s="147">
        <f ca="1">IFERROR(__xludf.DUMMYFUNCTION(" VLOOKUP(A5798, IMPORTRANGE(""https://docs.google.com/spreadsheets/d/1QNLbnkR_AongFt22vMfNzfpjZ0CjpI8QI-w0wBnYA1w/"", ""Инфа!A:AA""), 6, FALSE)"),2024)</f>
        <v>2024</v>
      </c>
      <c r="H5706" s="150">
        <v>17200</v>
      </c>
      <c r="I5706" s="156" t="s">
        <v>15116</v>
      </c>
      <c r="J5706" s="93" t="s">
        <v>15117</v>
      </c>
      <c r="K5706" s="153"/>
      <c r="L5706" s="153"/>
      <c r="M5706" s="153"/>
      <c r="N5706" s="153"/>
      <c r="O5706" s="153"/>
      <c r="P5706" s="153"/>
      <c r="Q5706" s="153"/>
      <c r="R5706" s="153"/>
      <c r="S5706" s="153"/>
    </row>
    <row r="5707" spans="1:19" ht="50.25" customHeight="1">
      <c r="A5707" s="277" t="s">
        <v>25424</v>
      </c>
      <c r="B5707" s="253" t="s">
        <v>153</v>
      </c>
      <c r="C5707" s="93" t="s">
        <v>15118</v>
      </c>
      <c r="D5707" s="93" t="s">
        <v>15119</v>
      </c>
      <c r="E5707" s="148">
        <f ca="1">IFERROR(__xludf.DUMMYFUNCTION(" VLOOKUP(A5799, IMPORTRANGE(""https://docs.google.com/spreadsheets/d/1fj_Bhi2XPL3siwIh4sx4VRLAe31yD50oKdj5UlRYW0c/"", ""Сводка!A:AA""), 5, FALSE)"),252)</f>
        <v>252</v>
      </c>
      <c r="F5707" s="148" t="s">
        <v>59</v>
      </c>
      <c r="G5707" s="147">
        <f ca="1">IFERROR(__xludf.DUMMYFUNCTION(" VLOOKUP(A5799, IMPORTRANGE(""https://docs.google.com/spreadsheets/d/1QNLbnkR_AongFt22vMfNzfpjZ0CjpI8QI-w0wBnYA1w/"", ""Инфа!A:AA""), 6, FALSE)"),2024)</f>
        <v>2024</v>
      </c>
      <c r="H5707" s="150">
        <v>12600</v>
      </c>
      <c r="I5707" s="156" t="s">
        <v>15109</v>
      </c>
      <c r="J5707" s="93" t="s">
        <v>15120</v>
      </c>
      <c r="K5707" s="153"/>
      <c r="L5707" s="153"/>
      <c r="M5707" s="153"/>
      <c r="N5707" s="153"/>
      <c r="O5707" s="153"/>
      <c r="P5707" s="153"/>
      <c r="Q5707" s="153"/>
      <c r="R5707" s="153"/>
      <c r="S5707" s="153"/>
    </row>
    <row r="5708" spans="1:19" ht="262.5">
      <c r="A5708" s="277" t="s">
        <v>25424</v>
      </c>
      <c r="B5708" s="253" t="s">
        <v>153</v>
      </c>
      <c r="C5708" s="97" t="s">
        <v>15121</v>
      </c>
      <c r="D5708" s="97" t="s">
        <v>15122</v>
      </c>
      <c r="E5708" s="148">
        <f ca="1">IFERROR(__xludf.DUMMYFUNCTION(" VLOOKUP(A5800, IMPORTRANGE(""https://docs.google.com/spreadsheets/d/1fj_Bhi2XPL3siwIh4sx4VRLAe31yD50oKdj5UlRYW0c/"", ""Сводка!A:AA""), 5, FALSE)"),184)</f>
        <v>184</v>
      </c>
      <c r="F5708" s="148" t="s">
        <v>50</v>
      </c>
      <c r="G5708" s="147">
        <f ca="1">IFERROR(__xludf.DUMMYFUNCTION(" VLOOKUP(A5800, IMPORTRANGE(""https://docs.google.com/spreadsheets/d/1QNLbnkR_AongFt22vMfNzfpjZ0CjpI8QI-w0wBnYA1w/"", ""Инфа!A:AA""), 6, FALSE)"),2024)</f>
        <v>2024</v>
      </c>
      <c r="H5708" s="150">
        <v>10500</v>
      </c>
      <c r="I5708" s="151" t="s">
        <v>2443</v>
      </c>
      <c r="J5708" s="93" t="s">
        <v>15123</v>
      </c>
      <c r="K5708" s="153"/>
      <c r="L5708" s="153"/>
      <c r="M5708" s="153"/>
      <c r="N5708" s="153"/>
      <c r="O5708" s="153"/>
      <c r="P5708" s="153"/>
      <c r="Q5708" s="153"/>
      <c r="R5708" s="153"/>
      <c r="S5708" s="153"/>
    </row>
    <row r="5709" spans="1:19" ht="93.75">
      <c r="A5709" s="277" t="s">
        <v>25424</v>
      </c>
      <c r="B5709" s="253" t="s">
        <v>153</v>
      </c>
      <c r="C5709" s="93" t="s">
        <v>15124</v>
      </c>
      <c r="D5709" s="93" t="s">
        <v>15125</v>
      </c>
      <c r="E5709" s="148">
        <f ca="1">IFERROR(__xludf.DUMMYFUNCTION(" VLOOKUP(A5801, IMPORTRANGE(""https://docs.google.com/spreadsheets/d/1fj_Bhi2XPL3siwIh4sx4VRLAe31yD50oKdj5UlRYW0c/"", ""Сводка!A:AA""), 5, FALSE)"),112)</f>
        <v>112</v>
      </c>
      <c r="F5709" s="148" t="s">
        <v>50</v>
      </c>
      <c r="G5709" s="147">
        <f ca="1">IFERROR(__xludf.DUMMYFUNCTION(" VLOOKUP(A5801, IMPORTRANGE(""https://docs.google.com/spreadsheets/d/1QNLbnkR_AongFt22vMfNzfpjZ0CjpI8QI-w0wBnYA1w/"", ""Инфа!A:AA""), 6, FALSE)"),2024)</f>
        <v>2024</v>
      </c>
      <c r="H5709" s="150">
        <v>11700</v>
      </c>
      <c r="I5709" s="151" t="s">
        <v>274</v>
      </c>
      <c r="J5709" s="93" t="s">
        <v>15126</v>
      </c>
      <c r="K5709" s="153"/>
      <c r="L5709" s="153"/>
      <c r="M5709" s="153"/>
      <c r="N5709" s="153"/>
      <c r="O5709" s="153"/>
      <c r="P5709" s="153"/>
      <c r="Q5709" s="153"/>
      <c r="R5709" s="153"/>
      <c r="S5709" s="153"/>
    </row>
    <row r="5710" spans="1:19" ht="131.25">
      <c r="A5710" s="277" t="s">
        <v>25424</v>
      </c>
      <c r="B5710" s="253" t="s">
        <v>153</v>
      </c>
      <c r="C5710" s="93" t="s">
        <v>15127</v>
      </c>
      <c r="D5710" s="93" t="s">
        <v>15128</v>
      </c>
      <c r="E5710" s="148">
        <f ca="1">IFERROR(__xludf.DUMMYFUNCTION(" VLOOKUP(A5802, IMPORTRANGE(""https://docs.google.com/spreadsheets/d/1fj_Bhi2XPL3siwIh4sx4VRLAe31yD50oKdj5UlRYW0c/"", ""Сводка!A:AA""), 5, FALSE)"),320)</f>
        <v>320</v>
      </c>
      <c r="F5710" s="148" t="s">
        <v>50</v>
      </c>
      <c r="G5710" s="147">
        <f ca="1">IFERROR(__xludf.DUMMYFUNCTION(" VLOOKUP(A5802, IMPORTRANGE(""https://docs.google.com/spreadsheets/d/1QNLbnkR_AongFt22vMfNzfpjZ0CjpI8QI-w0wBnYA1w/"", ""Инфа!A:AA""), 6, FALSE)"),2024)</f>
        <v>2024</v>
      </c>
      <c r="H5710" s="150">
        <v>24200</v>
      </c>
      <c r="I5710" s="151" t="s">
        <v>51</v>
      </c>
      <c r="J5710" s="93" t="s">
        <v>5842</v>
      </c>
      <c r="K5710" s="153"/>
      <c r="L5710" s="153"/>
      <c r="M5710" s="153"/>
      <c r="N5710" s="153"/>
      <c r="O5710" s="153"/>
      <c r="P5710" s="153"/>
      <c r="Q5710" s="153"/>
      <c r="R5710" s="153"/>
      <c r="S5710" s="153"/>
    </row>
    <row r="5711" spans="1:19" ht="150">
      <c r="A5711" s="277" t="s">
        <v>25424</v>
      </c>
      <c r="B5711" s="253" t="s">
        <v>153</v>
      </c>
      <c r="C5711" s="97" t="s">
        <v>15129</v>
      </c>
      <c r="D5711" s="97" t="s">
        <v>15130</v>
      </c>
      <c r="E5711" s="148">
        <f ca="1">IFERROR(__xludf.DUMMYFUNCTION(" VLOOKUP(A5803, IMPORTRANGE(""https://docs.google.com/spreadsheets/d/1fj_Bhi2XPL3siwIh4sx4VRLAe31yD50oKdj5UlRYW0c/"", ""Сводка!A:AA""), 5, FALSE)"),272)</f>
        <v>272</v>
      </c>
      <c r="F5711" s="148" t="s">
        <v>50</v>
      </c>
      <c r="G5711" s="147">
        <f ca="1">IFERROR(__xludf.DUMMYFUNCTION(" VLOOKUP(A5803, IMPORTRANGE(""https://docs.google.com/spreadsheets/d/1QNLbnkR_AongFt22vMfNzfpjZ0CjpI8QI-w0wBnYA1w/"", ""Инфа!A:AA""), 6, FALSE)"),2024)</f>
        <v>2024</v>
      </c>
      <c r="H5711" s="150">
        <v>13200</v>
      </c>
      <c r="I5711" s="151" t="s">
        <v>28</v>
      </c>
      <c r="J5711" s="97" t="s">
        <v>15131</v>
      </c>
      <c r="K5711" s="153"/>
      <c r="L5711" s="153"/>
      <c r="M5711" s="153"/>
      <c r="N5711" s="153"/>
      <c r="O5711" s="153"/>
      <c r="P5711" s="153"/>
      <c r="Q5711" s="153"/>
      <c r="R5711" s="153"/>
      <c r="S5711" s="153"/>
    </row>
    <row r="5712" spans="1:19" ht="150">
      <c r="A5712" s="277" t="s">
        <v>25424</v>
      </c>
      <c r="B5712" s="253" t="s">
        <v>153</v>
      </c>
      <c r="C5712" s="93" t="s">
        <v>15132</v>
      </c>
      <c r="D5712" s="93" t="s">
        <v>11893</v>
      </c>
      <c r="E5712" s="148">
        <f ca="1">IFERROR(__xludf.DUMMYFUNCTION(" VLOOKUP(A5804, IMPORTRANGE(""https://docs.google.com/spreadsheets/d/1fj_Bhi2XPL3siwIh4sx4VRLAe31yD50oKdj5UlRYW0c/"", ""Сводка!A:AA""), 5, FALSE)"),324)</f>
        <v>324</v>
      </c>
      <c r="F5712" s="148" t="s">
        <v>165</v>
      </c>
      <c r="G5712" s="147">
        <f ca="1">IFERROR(__xludf.DUMMYFUNCTION(" VLOOKUP(A5804, IMPORTRANGE(""https://docs.google.com/spreadsheets/d/1QNLbnkR_AongFt22vMfNzfpjZ0CjpI8QI-w0wBnYA1w/"", ""Инфа!A:AA""), 6, FALSE)"),2024)</f>
        <v>2024</v>
      </c>
      <c r="H5712" s="150">
        <v>14700</v>
      </c>
      <c r="I5712" s="151" t="s">
        <v>1841</v>
      </c>
      <c r="J5712" s="93" t="s">
        <v>15133</v>
      </c>
      <c r="K5712" s="153"/>
      <c r="L5712" s="153"/>
      <c r="M5712" s="153"/>
      <c r="N5712" s="153"/>
      <c r="O5712" s="153"/>
      <c r="P5712" s="153"/>
      <c r="Q5712" s="153"/>
      <c r="R5712" s="153"/>
      <c r="S5712" s="153"/>
    </row>
    <row r="5713" spans="1:19" ht="131.25">
      <c r="A5713" s="277" t="s">
        <v>25424</v>
      </c>
      <c r="B5713" s="253" t="s">
        <v>153</v>
      </c>
      <c r="C5713" s="93" t="s">
        <v>15134</v>
      </c>
      <c r="D5713" s="93" t="s">
        <v>15135</v>
      </c>
      <c r="E5713" s="148">
        <f ca="1">IFERROR(__xludf.DUMMYFUNCTION(" VLOOKUP(A5805, IMPORTRANGE(""https://docs.google.com/spreadsheets/d/1fj_Bhi2XPL3siwIh4sx4VRLAe31yD50oKdj5UlRYW0c/"", ""Сводка!A:AA""), 5, FALSE)"),180)</f>
        <v>180</v>
      </c>
      <c r="F5713" s="148" t="s">
        <v>15136</v>
      </c>
      <c r="G5713" s="147">
        <f ca="1">IFERROR(__xludf.DUMMYFUNCTION(" VLOOKUP(A5805, IMPORTRANGE(""https://docs.google.com/spreadsheets/d/1QNLbnkR_AongFt22vMfNzfpjZ0CjpI8QI-w0wBnYA1w/"", ""Инфа!A:AA""), 6, FALSE)"),2024)</f>
        <v>2024</v>
      </c>
      <c r="H5713" s="150">
        <v>10400</v>
      </c>
      <c r="I5713" s="151" t="s">
        <v>15137</v>
      </c>
      <c r="J5713" s="93" t="s">
        <v>15138</v>
      </c>
      <c r="K5713" s="153"/>
      <c r="L5713" s="153"/>
      <c r="M5713" s="153"/>
      <c r="N5713" s="153"/>
      <c r="O5713" s="153"/>
      <c r="P5713" s="153"/>
      <c r="Q5713" s="153"/>
      <c r="R5713" s="153"/>
      <c r="S5713" s="153"/>
    </row>
    <row r="5714" spans="1:19" ht="75">
      <c r="A5714" s="277" t="s">
        <v>25424</v>
      </c>
      <c r="B5714" s="253" t="s">
        <v>153</v>
      </c>
      <c r="C5714" s="93" t="s">
        <v>6503</v>
      </c>
      <c r="D5714" s="93" t="s">
        <v>1195</v>
      </c>
      <c r="E5714" s="148">
        <f ca="1">IFERROR(__xludf.DUMMYFUNCTION(" VLOOKUP(A5806, IMPORTRANGE(""https://docs.google.com/spreadsheets/d/1fj_Bhi2XPL3siwIh4sx4VRLAe31yD50oKdj5UlRYW0c/"", ""Сводка!A:AA""), 5, FALSE)"),292)</f>
        <v>292</v>
      </c>
      <c r="F5714" s="148" t="s">
        <v>59</v>
      </c>
      <c r="G5714" s="147">
        <f ca="1">IFERROR(__xludf.DUMMYFUNCTION(" VLOOKUP(A5806, IMPORTRANGE(""https://docs.google.com/spreadsheets/d/1QNLbnkR_AongFt22vMfNzfpjZ0CjpI8QI-w0wBnYA1w/"", ""Инфа!A:AA""), 6, FALSE)"),2024)</f>
        <v>2024</v>
      </c>
      <c r="H5714" s="150">
        <v>13800</v>
      </c>
      <c r="I5714" s="151" t="s">
        <v>5914</v>
      </c>
      <c r="J5714" s="93" t="s">
        <v>15139</v>
      </c>
      <c r="K5714" s="153"/>
      <c r="L5714" s="153"/>
      <c r="M5714" s="153"/>
      <c r="N5714" s="153"/>
      <c r="O5714" s="153"/>
      <c r="P5714" s="153"/>
      <c r="Q5714" s="153"/>
      <c r="R5714" s="153"/>
      <c r="S5714" s="153"/>
    </row>
    <row r="5715" spans="1:19" ht="75">
      <c r="A5715" s="277" t="s">
        <v>25424</v>
      </c>
      <c r="B5715" s="253" t="s">
        <v>400</v>
      </c>
      <c r="C5715" s="93" t="s">
        <v>15140</v>
      </c>
      <c r="D5715" s="93" t="s">
        <v>15141</v>
      </c>
      <c r="E5715" s="148">
        <f ca="1">IFERROR(__xludf.DUMMYFUNCTION(" VLOOKUP(A5807, IMPORTRANGE(""https://docs.google.com/spreadsheets/d/1fj_Bhi2XPL3siwIh4sx4VRLAe31yD50oKdj5UlRYW0c/"", ""Сводка!A:AA""), 5, FALSE)"),336)</f>
        <v>336</v>
      </c>
      <c r="F5715" s="148" t="s">
        <v>466</v>
      </c>
      <c r="G5715" s="147">
        <f ca="1">IFERROR(__xludf.DUMMYFUNCTION(" VLOOKUP(A5807, IMPORTRANGE(""https://docs.google.com/spreadsheets/d/1QNLbnkR_AongFt22vMfNzfpjZ0CjpI8QI-w0wBnYA1w/"", ""Инфа!A:AA""), 6, FALSE)"),2024)</f>
        <v>2024</v>
      </c>
      <c r="H5715" s="150">
        <v>15100</v>
      </c>
      <c r="I5715" s="151" t="s">
        <v>234</v>
      </c>
      <c r="J5715" s="93" t="s">
        <v>15142</v>
      </c>
      <c r="K5715" s="153"/>
      <c r="L5715" s="153"/>
      <c r="M5715" s="153"/>
      <c r="N5715" s="153"/>
      <c r="O5715" s="153"/>
      <c r="P5715" s="153"/>
      <c r="Q5715" s="153"/>
      <c r="R5715" s="153"/>
      <c r="S5715" s="153"/>
    </row>
    <row r="5716" spans="1:19" ht="93.75">
      <c r="A5716" s="277" t="s">
        <v>25424</v>
      </c>
      <c r="B5716" s="253" t="s">
        <v>400</v>
      </c>
      <c r="C5716" s="93" t="s">
        <v>15143</v>
      </c>
      <c r="D5716" s="93" t="s">
        <v>15144</v>
      </c>
      <c r="E5716" s="148">
        <f ca="1">IFERROR(__xludf.DUMMYFUNCTION(" VLOOKUP(A5808, IMPORTRANGE(""https://docs.google.com/spreadsheets/d/1fj_Bhi2XPL3siwIh4sx4VRLAe31yD50oKdj5UlRYW0c/"", ""Сводка!A:AA""), 5, FALSE)"),212)</f>
        <v>212</v>
      </c>
      <c r="F5716" s="148" t="s">
        <v>108</v>
      </c>
      <c r="G5716" s="147">
        <f ca="1">IFERROR(__xludf.DUMMYFUNCTION(" VLOOKUP(A5808, IMPORTRANGE(""https://docs.google.com/spreadsheets/d/1QNLbnkR_AongFt22vMfNzfpjZ0CjpI8QI-w0wBnYA1w/"", ""Инфа!A:AA""), 6, FALSE)"),2024)</f>
        <v>2024</v>
      </c>
      <c r="H5716" s="150">
        <v>11400</v>
      </c>
      <c r="I5716" s="151" t="s">
        <v>28</v>
      </c>
      <c r="J5716" s="93" t="s">
        <v>15145</v>
      </c>
      <c r="K5716" s="153"/>
      <c r="L5716" s="153"/>
      <c r="M5716" s="153"/>
      <c r="N5716" s="153"/>
      <c r="O5716" s="153"/>
      <c r="P5716" s="153"/>
      <c r="Q5716" s="153"/>
      <c r="R5716" s="153"/>
      <c r="S5716" s="153"/>
    </row>
    <row r="5717" spans="1:19" ht="262.5">
      <c r="A5717" s="277" t="s">
        <v>25424</v>
      </c>
      <c r="B5717" s="253" t="s">
        <v>153</v>
      </c>
      <c r="C5717" s="93" t="s">
        <v>15146</v>
      </c>
      <c r="D5717" s="93" t="s">
        <v>15147</v>
      </c>
      <c r="E5717" s="148" t="e">
        <f>#REF!</f>
        <v>#REF!</v>
      </c>
      <c r="F5717" s="148" t="s">
        <v>456</v>
      </c>
      <c r="G5717" s="147">
        <f ca="1">IFERROR(__xludf.DUMMYFUNCTION(" VLOOKUP(A5809, IMPORTRANGE(""https://docs.google.com/spreadsheets/d/1QNLbnkR_AongFt22vMfNzfpjZ0CjpI8QI-w0wBnYA1w/"", ""Инфа!A:AA""), 6, FALSE)"),2024)</f>
        <v>2024</v>
      </c>
      <c r="H5717" s="150">
        <v>21300</v>
      </c>
      <c r="I5717" s="151" t="s">
        <v>1923</v>
      </c>
      <c r="J5717" s="93" t="s">
        <v>15148</v>
      </c>
      <c r="K5717" s="153"/>
      <c r="L5717" s="153"/>
      <c r="M5717" s="153"/>
      <c r="N5717" s="153"/>
      <c r="O5717" s="153"/>
      <c r="P5717" s="153"/>
      <c r="Q5717" s="153"/>
      <c r="R5717" s="153"/>
      <c r="S5717" s="153"/>
    </row>
    <row r="5718" spans="1:19" ht="262.5">
      <c r="A5718" s="277" t="s">
        <v>25424</v>
      </c>
      <c r="B5718" s="253" t="s">
        <v>153</v>
      </c>
      <c r="C5718" s="93" t="s">
        <v>15146</v>
      </c>
      <c r="D5718" s="93" t="s">
        <v>15149</v>
      </c>
      <c r="E5718" s="148" t="e">
        <f>#REF!</f>
        <v>#REF!</v>
      </c>
      <c r="F5718" s="148" t="s">
        <v>456</v>
      </c>
      <c r="G5718" s="147">
        <f ca="1">IFERROR(__xludf.DUMMYFUNCTION(" VLOOKUP(A5810, IMPORTRANGE(""https://docs.google.com/spreadsheets/d/1QNLbnkR_AongFt22vMfNzfpjZ0CjpI8QI-w0wBnYA1w/"", ""Инфа!A:AA""), 6, FALSE)"),2024)</f>
        <v>2024</v>
      </c>
      <c r="H5718" s="150">
        <v>24000</v>
      </c>
      <c r="I5718" s="151" t="s">
        <v>1923</v>
      </c>
      <c r="J5718" s="93" t="s">
        <v>15148</v>
      </c>
      <c r="K5718" s="153"/>
      <c r="L5718" s="153"/>
      <c r="M5718" s="153"/>
      <c r="N5718" s="153"/>
      <c r="O5718" s="153"/>
      <c r="P5718" s="153"/>
      <c r="Q5718" s="153"/>
      <c r="R5718" s="153"/>
      <c r="S5718" s="153"/>
    </row>
    <row r="5719" spans="1:19" ht="262.5">
      <c r="A5719" s="277" t="s">
        <v>25424</v>
      </c>
      <c r="B5719" s="253" t="s">
        <v>400</v>
      </c>
      <c r="C5719" s="93" t="s">
        <v>15146</v>
      </c>
      <c r="D5719" s="93" t="s">
        <v>15150</v>
      </c>
      <c r="E5719" s="148">
        <f ca="1">IFERROR(__xludf.DUMMYFUNCTION(" VLOOKUP(A5811, IMPORTRANGE(""https://docs.google.com/spreadsheets/d/1fj_Bhi2XPL3siwIh4sx4VRLAe31yD50oKdj5UlRYW0c/"", ""Сводка!A:AA""), 5, FALSE)"),324)</f>
        <v>324</v>
      </c>
      <c r="F5719" s="148" t="s">
        <v>466</v>
      </c>
      <c r="G5719" s="147">
        <f ca="1">IFERROR(__xludf.DUMMYFUNCTION(" VLOOKUP(A5811, IMPORTRANGE(""https://docs.google.com/spreadsheets/d/1QNLbnkR_AongFt22vMfNzfpjZ0CjpI8QI-w0wBnYA1w/"", ""Инфа!A:AA""), 6, FALSE)"),2024)</f>
        <v>2024</v>
      </c>
      <c r="H5719" s="150">
        <v>14700</v>
      </c>
      <c r="I5719" s="151" t="s">
        <v>1923</v>
      </c>
      <c r="J5719" s="93" t="s">
        <v>15151</v>
      </c>
      <c r="K5719" s="153"/>
      <c r="L5719" s="153"/>
      <c r="M5719" s="153"/>
      <c r="N5719" s="153"/>
      <c r="O5719" s="153"/>
      <c r="P5719" s="153"/>
      <c r="Q5719" s="153"/>
      <c r="R5719" s="153"/>
      <c r="S5719" s="153"/>
    </row>
    <row r="5720" spans="1:19" ht="262.5">
      <c r="A5720" s="277" t="s">
        <v>25424</v>
      </c>
      <c r="B5720" s="253" t="s">
        <v>400</v>
      </c>
      <c r="C5720" s="93" t="s">
        <v>15146</v>
      </c>
      <c r="D5720" s="93" t="s">
        <v>15152</v>
      </c>
      <c r="E5720" s="148">
        <f ca="1">IFERROR(__xludf.DUMMYFUNCTION(" VLOOKUP(A5812, IMPORTRANGE(""https://docs.google.com/spreadsheets/d/1fj_Bhi2XPL3siwIh4sx4VRLAe31yD50oKdj5UlRYW0c/"", ""Сводка!A:AA""), 5, FALSE)"),280)</f>
        <v>280</v>
      </c>
      <c r="F5720" s="148" t="s">
        <v>466</v>
      </c>
      <c r="G5720" s="147">
        <f ca="1">IFERROR(__xludf.DUMMYFUNCTION(" VLOOKUP(A5812, IMPORTRANGE(""https://docs.google.com/spreadsheets/d/1QNLbnkR_AongFt22vMfNzfpjZ0CjpI8QI-w0wBnYA1w/"", ""Инфа!A:AA""), 6, FALSE)"),2024)</f>
        <v>2024</v>
      </c>
      <c r="H5720" s="150">
        <v>13400</v>
      </c>
      <c r="I5720" s="151" t="s">
        <v>1923</v>
      </c>
      <c r="J5720" s="93" t="s">
        <v>15151</v>
      </c>
      <c r="K5720" s="153"/>
      <c r="L5720" s="153"/>
      <c r="M5720" s="153"/>
      <c r="N5720" s="153"/>
      <c r="O5720" s="153"/>
      <c r="P5720" s="153"/>
      <c r="Q5720" s="153"/>
      <c r="R5720" s="153"/>
      <c r="S5720" s="153"/>
    </row>
    <row r="5721" spans="1:19" ht="262.5">
      <c r="A5721" s="277" t="s">
        <v>25424</v>
      </c>
      <c r="B5721" s="253" t="s">
        <v>23</v>
      </c>
      <c r="C5721" s="93" t="s">
        <v>15153</v>
      </c>
      <c r="D5721" s="93" t="s">
        <v>15154</v>
      </c>
      <c r="E5721" s="148">
        <f ca="1">IFERROR(__xludf.DUMMYFUNCTION(" VLOOKUP(A5813, IMPORTRANGE(""https://docs.google.com/spreadsheets/d/1fj_Bhi2XPL3siwIh4sx4VRLAe31yD50oKdj5UlRYW0c/"", ""Сводка!A:AA""), 5, FALSE)"),312)</f>
        <v>312</v>
      </c>
      <c r="F5721" s="148" t="s">
        <v>46</v>
      </c>
      <c r="G5721" s="147">
        <f ca="1">IFERROR(__xludf.DUMMYFUNCTION(" VLOOKUP(A5813, IMPORTRANGE(""https://docs.google.com/spreadsheets/d/1QNLbnkR_AongFt22vMfNzfpjZ0CjpI8QI-w0wBnYA1w/"", ""Инфа!A:AA""), 6, FALSE)"),2024)</f>
        <v>2024</v>
      </c>
      <c r="H5721" s="150">
        <v>14400</v>
      </c>
      <c r="I5721" s="151" t="s">
        <v>1923</v>
      </c>
      <c r="J5721" s="93" t="s">
        <v>15148</v>
      </c>
      <c r="K5721" s="153"/>
      <c r="L5721" s="153"/>
      <c r="M5721" s="153"/>
      <c r="N5721" s="153"/>
      <c r="O5721" s="153"/>
      <c r="P5721" s="153"/>
      <c r="Q5721" s="153"/>
      <c r="R5721" s="153"/>
      <c r="S5721" s="153"/>
    </row>
    <row r="5722" spans="1:19" ht="262.5">
      <c r="A5722" s="277" t="s">
        <v>25424</v>
      </c>
      <c r="B5722" s="253" t="s">
        <v>23</v>
      </c>
      <c r="C5722" s="93" t="s">
        <v>15153</v>
      </c>
      <c r="D5722" s="93" t="s">
        <v>15155</v>
      </c>
      <c r="E5722" s="148" t="e">
        <f>#REF!</f>
        <v>#REF!</v>
      </c>
      <c r="F5722" s="148" t="s">
        <v>46</v>
      </c>
      <c r="G5722" s="147">
        <f ca="1">IFERROR(__xludf.DUMMYFUNCTION(" VLOOKUP(A5814, IMPORTRANGE(""https://docs.google.com/spreadsheets/d/1QNLbnkR_AongFt22vMfNzfpjZ0CjpI8QI-w0wBnYA1w/"", ""Инфа!A:AA""), 6, FALSE)"),2024)</f>
        <v>2024</v>
      </c>
      <c r="H5722" s="150">
        <v>18000</v>
      </c>
      <c r="I5722" s="151" t="s">
        <v>1923</v>
      </c>
      <c r="J5722" s="93" t="s">
        <v>15148</v>
      </c>
      <c r="K5722" s="153"/>
      <c r="L5722" s="153"/>
      <c r="M5722" s="153"/>
      <c r="N5722" s="153"/>
      <c r="O5722" s="153"/>
      <c r="P5722" s="153"/>
      <c r="Q5722" s="153"/>
      <c r="R5722" s="153"/>
      <c r="S5722" s="153"/>
    </row>
    <row r="5723" spans="1:19" ht="93.75">
      <c r="A5723" s="277" t="s">
        <v>25424</v>
      </c>
      <c r="B5723" s="253" t="s">
        <v>153</v>
      </c>
      <c r="C5723" s="93" t="s">
        <v>14223</v>
      </c>
      <c r="D5723" s="93" t="s">
        <v>15156</v>
      </c>
      <c r="E5723" s="148">
        <f ca="1">IFERROR(__xludf.DUMMYFUNCTION(" VLOOKUP(A5815, IMPORTRANGE(""https://docs.google.com/spreadsheets/d/1fj_Bhi2XPL3siwIh4sx4VRLAe31yD50oKdj5UlRYW0c/"", ""Сводка!A:AA""), 5, FALSE)"),232)</f>
        <v>232</v>
      </c>
      <c r="F5723" s="148" t="s">
        <v>456</v>
      </c>
      <c r="G5723" s="147">
        <f ca="1">IFERROR(__xludf.DUMMYFUNCTION(" VLOOKUP(A5815, IMPORTRANGE(""https://docs.google.com/spreadsheets/d/1QNLbnkR_AongFt22vMfNzfpjZ0CjpI8QI-w0wBnYA1w/"", ""Инфа!A:AA""), 6, FALSE)"),2024)</f>
        <v>2024</v>
      </c>
      <c r="H5723" s="150">
        <v>12000</v>
      </c>
      <c r="I5723" s="151" t="s">
        <v>15157</v>
      </c>
      <c r="J5723" s="93" t="s">
        <v>15158</v>
      </c>
      <c r="K5723" s="153"/>
      <c r="L5723" s="153"/>
      <c r="M5723" s="153"/>
      <c r="N5723" s="153"/>
      <c r="O5723" s="153"/>
      <c r="P5723" s="153"/>
      <c r="Q5723" s="153"/>
      <c r="R5723" s="153"/>
      <c r="S5723" s="153"/>
    </row>
    <row r="5724" spans="1:19" ht="150">
      <c r="A5724" s="277" t="s">
        <v>25424</v>
      </c>
      <c r="B5724" s="253" t="s">
        <v>400</v>
      </c>
      <c r="C5724" s="93" t="s">
        <v>12213</v>
      </c>
      <c r="D5724" s="93" t="s">
        <v>10293</v>
      </c>
      <c r="E5724" s="148">
        <f ca="1">IFERROR(__xludf.DUMMYFUNCTION(" VLOOKUP(A5816, IMPORTRANGE(""https://docs.google.com/spreadsheets/d/1fj_Bhi2XPL3siwIh4sx4VRLAe31yD50oKdj5UlRYW0c/"", ""Сводка!A:AA""), 5, FALSE)"),196)</f>
        <v>196</v>
      </c>
      <c r="F5724" s="148" t="s">
        <v>466</v>
      </c>
      <c r="G5724" s="147">
        <f ca="1">IFERROR(__xludf.DUMMYFUNCTION(" VLOOKUP(A5816, IMPORTRANGE(""https://docs.google.com/spreadsheets/d/1QNLbnkR_AongFt22vMfNzfpjZ0CjpI8QI-w0wBnYA1w/"", ""Инфа!A:AA""), 6, FALSE)"),2024)</f>
        <v>2024</v>
      </c>
      <c r="H5724" s="150">
        <v>10900</v>
      </c>
      <c r="I5724" s="151" t="s">
        <v>15159</v>
      </c>
      <c r="J5724" s="93" t="s">
        <v>15160</v>
      </c>
      <c r="K5724" s="153"/>
      <c r="L5724" s="153"/>
      <c r="M5724" s="153"/>
      <c r="N5724" s="153"/>
      <c r="O5724" s="153"/>
      <c r="P5724" s="153"/>
      <c r="Q5724" s="153"/>
      <c r="R5724" s="153"/>
      <c r="S5724" s="153"/>
    </row>
    <row r="5725" spans="1:19" ht="131.25">
      <c r="A5725" s="277" t="s">
        <v>25424</v>
      </c>
      <c r="B5725" s="253" t="s">
        <v>400</v>
      </c>
      <c r="C5725" s="93" t="s">
        <v>15161</v>
      </c>
      <c r="D5725" s="93" t="s">
        <v>3672</v>
      </c>
      <c r="E5725" s="148" t="e">
        <f>#REF!</f>
        <v>#REF!</v>
      </c>
      <c r="F5725" s="148" t="s">
        <v>466</v>
      </c>
      <c r="G5725" s="147">
        <f ca="1">IFERROR(__xludf.DUMMYFUNCTION(" VLOOKUP(A5817, IMPORTRANGE(""https://docs.google.com/spreadsheets/d/1QNLbnkR_AongFt22vMfNzfpjZ0CjpI8QI-w0wBnYA1w/"", ""Инфа!A:AA""), 6, FALSE)"),2024)</f>
        <v>2024</v>
      </c>
      <c r="H5725" s="150">
        <v>17500</v>
      </c>
      <c r="I5725" s="151" t="s">
        <v>72</v>
      </c>
      <c r="J5725" s="93" t="s">
        <v>15162</v>
      </c>
      <c r="K5725" s="153"/>
      <c r="L5725" s="153"/>
      <c r="M5725" s="153"/>
      <c r="N5725" s="153"/>
      <c r="O5725" s="153"/>
      <c r="P5725" s="153"/>
      <c r="Q5725" s="153"/>
      <c r="R5725" s="153"/>
      <c r="S5725" s="153"/>
    </row>
    <row r="5726" spans="1:19" ht="93.75">
      <c r="A5726" s="277" t="s">
        <v>25424</v>
      </c>
      <c r="B5726" s="253" t="s">
        <v>400</v>
      </c>
      <c r="C5726" s="93" t="s">
        <v>15161</v>
      </c>
      <c r="D5726" s="93" t="s">
        <v>15163</v>
      </c>
      <c r="E5726" s="148">
        <f ca="1">IFERROR(__xludf.DUMMYFUNCTION(" VLOOKUP(A5818, IMPORTRANGE(""https://docs.google.com/spreadsheets/d/1fj_Bhi2XPL3siwIh4sx4VRLAe31yD50oKdj5UlRYW0c/"", ""Сводка!A:AA""), 5, FALSE)"),240)</f>
        <v>240</v>
      </c>
      <c r="F5726" s="148" t="s">
        <v>466</v>
      </c>
      <c r="G5726" s="147">
        <f ca="1">IFERROR(__xludf.DUMMYFUNCTION(" VLOOKUP(A5818, IMPORTRANGE(""https://docs.google.com/spreadsheets/d/1QNLbnkR_AongFt22vMfNzfpjZ0CjpI8QI-w0wBnYA1w/"", ""Инфа!A:AA""), 6, FALSE)"),2024)</f>
        <v>2024</v>
      </c>
      <c r="H5726" s="150">
        <v>12200</v>
      </c>
      <c r="I5726" s="151" t="s">
        <v>72</v>
      </c>
      <c r="J5726" s="93" t="s">
        <v>15164</v>
      </c>
      <c r="K5726" s="153"/>
      <c r="L5726" s="153"/>
      <c r="M5726" s="153"/>
      <c r="N5726" s="153"/>
      <c r="O5726" s="153"/>
      <c r="P5726" s="153"/>
      <c r="Q5726" s="153"/>
      <c r="R5726" s="153"/>
      <c r="S5726" s="153"/>
    </row>
    <row r="5727" spans="1:19" ht="150">
      <c r="A5727" s="277" t="s">
        <v>25424</v>
      </c>
      <c r="B5727" s="253" t="s">
        <v>400</v>
      </c>
      <c r="C5727" s="93" t="s">
        <v>15165</v>
      </c>
      <c r="D5727" s="93" t="s">
        <v>15166</v>
      </c>
      <c r="E5727" s="148" t="e">
        <f>#REF!</f>
        <v>#REF!</v>
      </c>
      <c r="F5727" s="148" t="s">
        <v>26</v>
      </c>
      <c r="G5727" s="147">
        <f ca="1">IFERROR(__xludf.DUMMYFUNCTION(" VLOOKUP(A5819, IMPORTRANGE(""https://docs.google.com/spreadsheets/d/1QNLbnkR_AongFt22vMfNzfpjZ0CjpI8QI-w0wBnYA1w/"", ""Инфа!A:AA""), 6, FALSE)"),2024)</f>
        <v>2024</v>
      </c>
      <c r="H5727" s="150">
        <v>10000</v>
      </c>
      <c r="I5727" s="151"/>
      <c r="J5727" s="99" t="s">
        <v>15167</v>
      </c>
      <c r="K5727" s="153"/>
      <c r="L5727" s="153"/>
      <c r="M5727" s="153"/>
      <c r="N5727" s="153"/>
      <c r="O5727" s="153"/>
      <c r="P5727" s="153"/>
      <c r="Q5727" s="153"/>
      <c r="R5727" s="153"/>
      <c r="S5727" s="153"/>
    </row>
    <row r="5728" spans="1:19" ht="168.75">
      <c r="A5728" s="277" t="s">
        <v>25424</v>
      </c>
      <c r="B5728" s="253" t="s">
        <v>400</v>
      </c>
      <c r="C5728" s="93" t="s">
        <v>15168</v>
      </c>
      <c r="D5728" s="93" t="s">
        <v>15169</v>
      </c>
      <c r="E5728" s="148">
        <f ca="1">IFERROR(__xludf.DUMMYFUNCTION(" VLOOKUP(A5820, IMPORTRANGE(""https://docs.google.com/spreadsheets/d/1fj_Bhi2XPL3siwIh4sx4VRLAe31yD50oKdj5UlRYW0c/"", ""Сводка!A:AA""), 5, FALSE)"),436)</f>
        <v>436</v>
      </c>
      <c r="F5728" s="148" t="s">
        <v>466</v>
      </c>
      <c r="G5728" s="147">
        <f ca="1">IFERROR(__xludf.DUMMYFUNCTION(" VLOOKUP(A5820, IMPORTRANGE(""https://docs.google.com/spreadsheets/d/1QNLbnkR_AongFt22vMfNzfpjZ0CjpI8QI-w0wBnYA1w/"", ""Инфа!A:AA""), 6, FALSE)"),2024)</f>
        <v>2024</v>
      </c>
      <c r="H5728" s="154">
        <v>31200</v>
      </c>
      <c r="I5728" s="151" t="s">
        <v>15170</v>
      </c>
      <c r="J5728" s="93" t="s">
        <v>15171</v>
      </c>
      <c r="K5728" s="153"/>
      <c r="L5728" s="153"/>
      <c r="M5728" s="153"/>
      <c r="N5728" s="153"/>
      <c r="O5728" s="153"/>
      <c r="P5728" s="153"/>
      <c r="Q5728" s="153"/>
      <c r="R5728" s="153"/>
      <c r="S5728" s="153"/>
    </row>
    <row r="5729" spans="1:19" ht="75">
      <c r="A5729" s="277" t="s">
        <v>25424</v>
      </c>
      <c r="B5729" s="253" t="s">
        <v>400</v>
      </c>
      <c r="C5729" s="93" t="s">
        <v>14783</v>
      </c>
      <c r="D5729" s="93" t="s">
        <v>2757</v>
      </c>
      <c r="E5729" s="148">
        <f ca="1">IFERROR(__xludf.DUMMYFUNCTION(" VLOOKUP(A5821, IMPORTRANGE(""https://docs.google.com/spreadsheets/d/1fj_Bhi2XPL3siwIh4sx4VRLAe31yD50oKdj5UlRYW0c/"", ""Сводка!A:AA""), 5, FALSE)"),104)</f>
        <v>104</v>
      </c>
      <c r="F5729" s="148" t="s">
        <v>15172</v>
      </c>
      <c r="G5729" s="147">
        <f ca="1">IFERROR(__xludf.DUMMYFUNCTION(" VLOOKUP(A5821, IMPORTRANGE(""https://docs.google.com/spreadsheets/d/1QNLbnkR_AongFt22vMfNzfpjZ0CjpI8QI-w0wBnYA1w/"", ""Инфа!A:AA""), 6, FALSE)"),2024)</f>
        <v>2024</v>
      </c>
      <c r="H5729" s="150">
        <v>8100</v>
      </c>
      <c r="I5729" s="156" t="s">
        <v>15173</v>
      </c>
      <c r="J5729" s="93" t="s">
        <v>15174</v>
      </c>
      <c r="K5729" s="153"/>
      <c r="L5729" s="153"/>
      <c r="M5729" s="153"/>
      <c r="N5729" s="153"/>
      <c r="O5729" s="153"/>
      <c r="P5729" s="153"/>
      <c r="Q5729" s="153"/>
      <c r="R5729" s="153"/>
      <c r="S5729" s="153"/>
    </row>
    <row r="5730" spans="1:19" ht="75">
      <c r="A5730" s="277" t="s">
        <v>25424</v>
      </c>
      <c r="B5730" s="253" t="s">
        <v>400</v>
      </c>
      <c r="C5730" s="93" t="s">
        <v>14783</v>
      </c>
      <c r="D5730" s="93" t="s">
        <v>8769</v>
      </c>
      <c r="E5730" s="148">
        <f ca="1">IFERROR(__xludf.DUMMYFUNCTION(" VLOOKUP(A5822, IMPORTRANGE(""https://docs.google.com/spreadsheets/d/1fj_Bhi2XPL3siwIh4sx4VRLAe31yD50oKdj5UlRYW0c/"", ""Сводка!A:AA""), 5, FALSE)"),236)</f>
        <v>236</v>
      </c>
      <c r="F5730" s="148" t="s">
        <v>15175</v>
      </c>
      <c r="G5730" s="147">
        <f ca="1">IFERROR(__xludf.DUMMYFUNCTION(" VLOOKUP(A5822, IMPORTRANGE(""https://docs.google.com/spreadsheets/d/1QNLbnkR_AongFt22vMfNzfpjZ0CjpI8QI-w0wBnYA1w/"", ""Инфа!A:AA""), 6, FALSE)"),2024)</f>
        <v>2024</v>
      </c>
      <c r="H5730" s="150">
        <v>19200</v>
      </c>
      <c r="I5730" s="156" t="s">
        <v>15173</v>
      </c>
      <c r="J5730" s="93" t="s">
        <v>15176</v>
      </c>
      <c r="K5730" s="153"/>
      <c r="L5730" s="153"/>
      <c r="M5730" s="153"/>
      <c r="N5730" s="153"/>
      <c r="O5730" s="153"/>
      <c r="P5730" s="153"/>
      <c r="Q5730" s="153"/>
      <c r="R5730" s="153"/>
      <c r="S5730" s="153"/>
    </row>
    <row r="5731" spans="1:19" ht="56.25">
      <c r="A5731" s="277" t="s">
        <v>25424</v>
      </c>
      <c r="B5731" s="253" t="s">
        <v>400</v>
      </c>
      <c r="C5731" s="93" t="s">
        <v>15177</v>
      </c>
      <c r="D5731" s="93" t="s">
        <v>15178</v>
      </c>
      <c r="E5731" s="148">
        <f ca="1">IFERROR(__xludf.DUMMYFUNCTION(" VLOOKUP(A5823, IMPORTRANGE(""https://docs.google.com/spreadsheets/d/1fj_Bhi2XPL3siwIh4sx4VRLAe31yD50oKdj5UlRYW0c/"", ""Сводка!A:AA""), 5, FALSE)"),288)</f>
        <v>288</v>
      </c>
      <c r="F5731" s="148" t="s">
        <v>1342</v>
      </c>
      <c r="G5731" s="147">
        <f ca="1">IFERROR(__xludf.DUMMYFUNCTION(" VLOOKUP(A5823, IMPORTRANGE(""https://docs.google.com/spreadsheets/d/1QNLbnkR_AongFt22vMfNzfpjZ0CjpI8QI-w0wBnYA1w/"", ""Инфа!A:AA""), 6, FALSE)"),2024)</f>
        <v>2024</v>
      </c>
      <c r="H5731" s="150">
        <v>13600</v>
      </c>
      <c r="I5731" s="151" t="s">
        <v>14814</v>
      </c>
      <c r="J5731" s="93" t="s">
        <v>15179</v>
      </c>
      <c r="K5731" s="153"/>
      <c r="L5731" s="153"/>
      <c r="M5731" s="153"/>
      <c r="N5731" s="153"/>
      <c r="O5731" s="153"/>
      <c r="P5731" s="153"/>
      <c r="Q5731" s="153"/>
      <c r="R5731" s="153"/>
      <c r="S5731" s="153"/>
    </row>
    <row r="5732" spans="1:19" ht="131.25">
      <c r="A5732" s="277" t="s">
        <v>25424</v>
      </c>
      <c r="B5732" s="253" t="s">
        <v>400</v>
      </c>
      <c r="C5732" s="93" t="s">
        <v>14812</v>
      </c>
      <c r="D5732" s="93" t="s">
        <v>15180</v>
      </c>
      <c r="E5732" s="148">
        <f ca="1">IFERROR(__xludf.DUMMYFUNCTION(" VLOOKUP(A5824, IMPORTRANGE(""https://docs.google.com/spreadsheets/d/1fj_Bhi2XPL3siwIh4sx4VRLAe31yD50oKdj5UlRYW0c/"", ""Сводка!A:AA""), 5, FALSE)"),364)</f>
        <v>364</v>
      </c>
      <c r="F5732" s="211" t="s">
        <v>15181</v>
      </c>
      <c r="G5732" s="147">
        <f ca="1">IFERROR(__xludf.DUMMYFUNCTION(" VLOOKUP(A5824, IMPORTRANGE(""https://docs.google.com/spreadsheets/d/1QNLbnkR_AongFt22vMfNzfpjZ0CjpI8QI-w0wBnYA1w/"", ""Инфа!A:AA""), 6, FALSE)"),2024)</f>
        <v>2024</v>
      </c>
      <c r="H5732" s="154">
        <v>15900</v>
      </c>
      <c r="I5732" s="151" t="s">
        <v>14814</v>
      </c>
      <c r="J5732" s="102" t="s">
        <v>15182</v>
      </c>
      <c r="K5732" s="153"/>
      <c r="L5732" s="153"/>
      <c r="M5732" s="153"/>
      <c r="N5732" s="153"/>
      <c r="O5732" s="153"/>
      <c r="P5732" s="153"/>
      <c r="Q5732" s="153"/>
      <c r="R5732" s="153"/>
      <c r="S5732" s="153"/>
    </row>
    <row r="5733" spans="1:19" ht="131.25">
      <c r="A5733" s="277" t="s">
        <v>25424</v>
      </c>
      <c r="B5733" s="253" t="s">
        <v>400</v>
      </c>
      <c r="C5733" s="93" t="s">
        <v>14812</v>
      </c>
      <c r="D5733" s="93" t="s">
        <v>15183</v>
      </c>
      <c r="E5733" s="148">
        <f ca="1">IFERROR(__xludf.DUMMYFUNCTION(" VLOOKUP(A5825, IMPORTRANGE(""https://docs.google.com/spreadsheets/d/1fj_Bhi2XPL3siwIh4sx4VRLAe31yD50oKdj5UlRYW0c/"", ""Сводка!A:AA""), 5, FALSE)"),424)</f>
        <v>424</v>
      </c>
      <c r="F5733" s="211" t="s">
        <v>15181</v>
      </c>
      <c r="G5733" s="147">
        <f ca="1">IFERROR(__xludf.DUMMYFUNCTION(" VLOOKUP(A5825, IMPORTRANGE(""https://docs.google.com/spreadsheets/d/1QNLbnkR_AongFt22vMfNzfpjZ0CjpI8QI-w0wBnYA1w/"", ""Инфа!A:AA""), 6, FALSE)"),2024)</f>
        <v>2024</v>
      </c>
      <c r="H5733" s="154">
        <v>17700</v>
      </c>
      <c r="I5733" s="151" t="s">
        <v>14814</v>
      </c>
      <c r="J5733" s="102" t="s">
        <v>15182</v>
      </c>
      <c r="K5733" s="153"/>
      <c r="L5733" s="153"/>
      <c r="M5733" s="153"/>
      <c r="N5733" s="153"/>
      <c r="O5733" s="153"/>
      <c r="P5733" s="153"/>
      <c r="Q5733" s="153"/>
      <c r="R5733" s="153"/>
      <c r="S5733" s="153"/>
    </row>
    <row r="5734" spans="1:19" ht="22.5" customHeight="1">
      <c r="A5734" s="277" t="s">
        <v>25424</v>
      </c>
      <c r="B5734" s="253" t="s">
        <v>400</v>
      </c>
      <c r="C5734" s="93" t="s">
        <v>14812</v>
      </c>
      <c r="D5734" s="93" t="s">
        <v>15184</v>
      </c>
      <c r="E5734" s="148">
        <f ca="1">IFERROR(__xludf.DUMMYFUNCTION(" VLOOKUP(A5826, IMPORTRANGE(""https://docs.google.com/spreadsheets/d/1fj_Bhi2XPL3siwIh4sx4VRLAe31yD50oKdj5UlRYW0c/"", ""Сводка!A:AA""), 5, FALSE)"),208)</f>
        <v>208</v>
      </c>
      <c r="F5734" s="148" t="s">
        <v>415</v>
      </c>
      <c r="G5734" s="147">
        <f ca="1">IFERROR(__xludf.DUMMYFUNCTION(" VLOOKUP(A5826, IMPORTRANGE(""https://docs.google.com/spreadsheets/d/1QNLbnkR_AongFt22vMfNzfpjZ0CjpI8QI-w0wBnYA1w/"", ""Инфа!A:AA""), 6, FALSE)"),2024)</f>
        <v>2024</v>
      </c>
      <c r="H5734" s="150">
        <v>11200</v>
      </c>
      <c r="I5734" s="151" t="s">
        <v>14814</v>
      </c>
      <c r="J5734" s="93" t="s">
        <v>15185</v>
      </c>
      <c r="K5734" s="153"/>
      <c r="L5734" s="153"/>
      <c r="M5734" s="153"/>
      <c r="N5734" s="153"/>
      <c r="O5734" s="153"/>
      <c r="P5734" s="153"/>
      <c r="Q5734" s="153"/>
      <c r="R5734" s="153"/>
      <c r="S5734" s="153"/>
    </row>
    <row r="5735" spans="1:19" ht="19.5" customHeight="1">
      <c r="A5735" s="277" t="s">
        <v>25424</v>
      </c>
      <c r="B5735" s="253" t="s">
        <v>400</v>
      </c>
      <c r="C5735" s="93" t="s">
        <v>14839</v>
      </c>
      <c r="D5735" s="93" t="s">
        <v>15186</v>
      </c>
      <c r="E5735" s="148" t="e">
        <f>#REF!</f>
        <v>#REF!</v>
      </c>
      <c r="F5735" s="148" t="s">
        <v>108</v>
      </c>
      <c r="G5735" s="147">
        <f ca="1">IFERROR(__xludf.DUMMYFUNCTION(" VLOOKUP(A5827, IMPORTRANGE(""https://docs.google.com/spreadsheets/d/1QNLbnkR_AongFt22vMfNzfpjZ0CjpI8QI-w0wBnYA1w/"", ""Инфа!A:AA""), 6, FALSE)"),2024)</f>
        <v>2024</v>
      </c>
      <c r="H5735" s="150">
        <v>7700</v>
      </c>
      <c r="I5735" s="151" t="s">
        <v>14814</v>
      </c>
      <c r="J5735" s="93" t="s">
        <v>15187</v>
      </c>
      <c r="K5735" s="153"/>
      <c r="L5735" s="153"/>
      <c r="M5735" s="153"/>
      <c r="N5735" s="153"/>
      <c r="O5735" s="153"/>
      <c r="P5735" s="153"/>
      <c r="Q5735" s="153"/>
      <c r="R5735" s="153"/>
      <c r="S5735" s="153"/>
    </row>
    <row r="5736" spans="1:19" ht="150">
      <c r="A5736" s="277" t="s">
        <v>25424</v>
      </c>
      <c r="B5736" s="253" t="s">
        <v>400</v>
      </c>
      <c r="C5736" s="93" t="s">
        <v>14839</v>
      </c>
      <c r="D5736" s="93" t="s">
        <v>15188</v>
      </c>
      <c r="E5736" s="148">
        <v>90</v>
      </c>
      <c r="F5736" s="148" t="s">
        <v>108</v>
      </c>
      <c r="G5736" s="147">
        <f ca="1">IFERROR(__xludf.DUMMYFUNCTION(" VLOOKUP(A5828, IMPORTRANGE(""https://docs.google.com/spreadsheets/d/1QNLbnkR_AongFt22vMfNzfpjZ0CjpI8QI-w0wBnYA1w/"", ""Инфа!A:AA""), 6, FALSE)"),2024)</f>
        <v>2024</v>
      </c>
      <c r="H5736" s="150">
        <v>7700</v>
      </c>
      <c r="I5736" s="151" t="s">
        <v>14814</v>
      </c>
      <c r="J5736" s="93" t="s">
        <v>15189</v>
      </c>
      <c r="K5736" s="153"/>
      <c r="L5736" s="153"/>
      <c r="M5736" s="153"/>
      <c r="N5736" s="153"/>
      <c r="O5736" s="153"/>
      <c r="P5736" s="153"/>
      <c r="Q5736" s="153"/>
      <c r="R5736" s="153"/>
      <c r="S5736" s="153"/>
    </row>
    <row r="5737" spans="1:19" ht="187.5">
      <c r="A5737" s="277" t="s">
        <v>25424</v>
      </c>
      <c r="B5737" s="253" t="s">
        <v>400</v>
      </c>
      <c r="C5737" s="96" t="s">
        <v>15190</v>
      </c>
      <c r="D5737" s="93" t="s">
        <v>15191</v>
      </c>
      <c r="E5737" s="148">
        <f ca="1">IFERROR(__xludf.DUMMYFUNCTION(" VLOOKUP(A5829, IMPORTRANGE(""https://docs.google.com/spreadsheets/d/1fj_Bhi2XPL3siwIh4sx4VRLAe31yD50oKdj5UlRYW0c/"", ""Сводка!A:AA""), 5, FALSE)"),152)</f>
        <v>152</v>
      </c>
      <c r="F5737" s="148" t="s">
        <v>108</v>
      </c>
      <c r="G5737" s="147">
        <f ca="1">IFERROR(__xludf.DUMMYFUNCTION(" VLOOKUP(A5829, IMPORTRANGE(""https://docs.google.com/spreadsheets/d/1QNLbnkR_AongFt22vMfNzfpjZ0CjpI8QI-w0wBnYA1w/"", ""Инфа!A:AA""), 6, FALSE)"),2024)</f>
        <v>2024</v>
      </c>
      <c r="H5737" s="150">
        <v>9600</v>
      </c>
      <c r="I5737" s="151" t="s">
        <v>161</v>
      </c>
      <c r="J5737" s="93" t="s">
        <v>15192</v>
      </c>
      <c r="K5737" s="153"/>
      <c r="L5737" s="153"/>
      <c r="M5737" s="153"/>
      <c r="N5737" s="153"/>
      <c r="O5737" s="153"/>
      <c r="P5737" s="153"/>
      <c r="Q5737" s="153"/>
      <c r="R5737" s="153"/>
      <c r="S5737" s="153"/>
    </row>
    <row r="5738" spans="1:19" ht="112.5">
      <c r="A5738" s="277" t="s">
        <v>25424</v>
      </c>
      <c r="B5738" s="253" t="s">
        <v>153</v>
      </c>
      <c r="C5738" s="93" t="s">
        <v>15193</v>
      </c>
      <c r="D5738" s="93" t="s">
        <v>15194</v>
      </c>
      <c r="E5738" s="148">
        <f ca="1">IFERROR(__xludf.DUMMYFUNCTION(" VLOOKUP(A5830, IMPORTRANGE(""https://docs.google.com/spreadsheets/d/1fj_Bhi2XPL3siwIh4sx4VRLAe31yD50oKdj5UlRYW0c/"", ""Сводка!A:AA""), 5, FALSE)"),140)</f>
        <v>140</v>
      </c>
      <c r="F5738" s="148" t="s">
        <v>108</v>
      </c>
      <c r="G5738" s="147">
        <f ca="1">IFERROR(__xludf.DUMMYFUNCTION(" VLOOKUP(A5830, IMPORTRANGE(""https://docs.google.com/spreadsheets/d/1QNLbnkR_AongFt22vMfNzfpjZ0CjpI8QI-w0wBnYA1w/"", ""Инфа!A:AA""), 6, FALSE)"),2024)</f>
        <v>2024</v>
      </c>
      <c r="H5738" s="150">
        <v>13400</v>
      </c>
      <c r="I5738" s="151" t="s">
        <v>257</v>
      </c>
      <c r="J5738" s="97" t="s">
        <v>15195</v>
      </c>
      <c r="K5738" s="153"/>
      <c r="L5738" s="153"/>
      <c r="M5738" s="153"/>
      <c r="N5738" s="153"/>
      <c r="O5738" s="153"/>
      <c r="P5738" s="153"/>
      <c r="Q5738" s="153"/>
      <c r="R5738" s="153"/>
      <c r="S5738" s="153"/>
    </row>
    <row r="5739" spans="1:19" ht="206.25">
      <c r="A5739" s="277" t="s">
        <v>25424</v>
      </c>
      <c r="B5739" s="253" t="s">
        <v>400</v>
      </c>
      <c r="C5739" s="96" t="s">
        <v>15196</v>
      </c>
      <c r="D5739" s="93" t="s">
        <v>15197</v>
      </c>
      <c r="E5739" s="148" t="e">
        <f>#REF!</f>
        <v>#REF!</v>
      </c>
      <c r="F5739" s="148" t="s">
        <v>108</v>
      </c>
      <c r="G5739" s="147">
        <f ca="1">IFERROR(__xludf.DUMMYFUNCTION(" VLOOKUP(A5831, IMPORTRANGE(""https://docs.google.com/spreadsheets/d/1QNLbnkR_AongFt22vMfNzfpjZ0CjpI8QI-w0wBnYA1w/"", ""Инфа!A:AA""), 6, FALSE)"),2024)</f>
        <v>2024</v>
      </c>
      <c r="H5739" s="150">
        <v>12700</v>
      </c>
      <c r="I5739" s="151" t="s">
        <v>161</v>
      </c>
      <c r="J5739" s="93" t="s">
        <v>15198</v>
      </c>
      <c r="K5739" s="153"/>
      <c r="L5739" s="153"/>
      <c r="M5739" s="153"/>
      <c r="N5739" s="153"/>
      <c r="O5739" s="153"/>
      <c r="P5739" s="153"/>
      <c r="Q5739" s="153"/>
      <c r="R5739" s="153"/>
      <c r="S5739" s="153"/>
    </row>
    <row r="5740" spans="1:19" ht="225">
      <c r="A5740" s="277" t="s">
        <v>25424</v>
      </c>
      <c r="B5740" s="253" t="s">
        <v>153</v>
      </c>
      <c r="C5740" s="93" t="s">
        <v>15199</v>
      </c>
      <c r="D5740" s="93" t="s">
        <v>15200</v>
      </c>
      <c r="E5740" s="148">
        <f ca="1">IFERROR(__xludf.DUMMYFUNCTION(" VLOOKUP(A5832, IMPORTRANGE(""https://docs.google.com/spreadsheets/d/1fj_Bhi2XPL3siwIh4sx4VRLAe31yD50oKdj5UlRYW0c/"", ""Сводка!A:AA""), 5, FALSE)"),124)</f>
        <v>124</v>
      </c>
      <c r="F5740" s="148" t="s">
        <v>108</v>
      </c>
      <c r="G5740" s="147">
        <f ca="1">IFERROR(__xludf.DUMMYFUNCTION(" VLOOKUP(A5832, IMPORTRANGE(""https://docs.google.com/spreadsheets/d/1QNLbnkR_AongFt22vMfNzfpjZ0CjpI8QI-w0wBnYA1w/"", ""Инфа!A:AA""), 6, FALSE)"),2024)</f>
        <v>2024</v>
      </c>
      <c r="H5740" s="150">
        <v>8700</v>
      </c>
      <c r="I5740" s="151" t="s">
        <v>161</v>
      </c>
      <c r="J5740" s="93" t="s">
        <v>15201</v>
      </c>
      <c r="K5740" s="153"/>
      <c r="L5740" s="153"/>
      <c r="M5740" s="153"/>
      <c r="N5740" s="153"/>
      <c r="O5740" s="153"/>
      <c r="P5740" s="153"/>
      <c r="Q5740" s="153"/>
      <c r="R5740" s="153"/>
      <c r="S5740" s="153"/>
    </row>
    <row r="5741" spans="1:19" ht="112.5">
      <c r="A5741" s="277" t="s">
        <v>25424</v>
      </c>
      <c r="B5741" s="253" t="s">
        <v>153</v>
      </c>
      <c r="C5741" s="93" t="s">
        <v>7117</v>
      </c>
      <c r="D5741" s="93" t="s">
        <v>15202</v>
      </c>
      <c r="E5741" s="148">
        <f ca="1">IFERROR(__xludf.DUMMYFUNCTION(" VLOOKUP(A5833, IMPORTRANGE(""https://docs.google.com/spreadsheets/d/1fj_Bhi2XPL3siwIh4sx4VRLAe31yD50oKdj5UlRYW0c/"", ""Сводка!A:AA""), 5, FALSE)"),276)</f>
        <v>276</v>
      </c>
      <c r="F5741" s="148" t="s">
        <v>415</v>
      </c>
      <c r="G5741" s="147">
        <f ca="1">IFERROR(__xludf.DUMMYFUNCTION(" VLOOKUP(A5833, IMPORTRANGE(""https://docs.google.com/spreadsheets/d/1QNLbnkR_AongFt22vMfNzfpjZ0CjpI8QI-w0wBnYA1w/"", ""Инфа!A:AA""), 6, FALSE)"),2024)</f>
        <v>2024</v>
      </c>
      <c r="H5741" s="150">
        <v>21600</v>
      </c>
      <c r="I5741" s="151" t="s">
        <v>161</v>
      </c>
      <c r="J5741" s="93" t="s">
        <v>15203</v>
      </c>
      <c r="K5741" s="153"/>
      <c r="L5741" s="153"/>
      <c r="M5741" s="153"/>
      <c r="N5741" s="153"/>
      <c r="O5741" s="153"/>
      <c r="P5741" s="153"/>
      <c r="Q5741" s="153"/>
      <c r="R5741" s="153"/>
      <c r="S5741" s="153"/>
    </row>
    <row r="5742" spans="1:19" ht="93.75">
      <c r="A5742" s="277" t="s">
        <v>25424</v>
      </c>
      <c r="B5742" s="253" t="s">
        <v>153</v>
      </c>
      <c r="C5742" s="93" t="s">
        <v>15204</v>
      </c>
      <c r="D5742" s="93" t="s">
        <v>15205</v>
      </c>
      <c r="E5742" s="148">
        <f ca="1">IFERROR(__xludf.DUMMYFUNCTION(" VLOOKUP(A5834, IMPORTRANGE(""https://docs.google.com/spreadsheets/d/1fj_Bhi2XPL3siwIh4sx4VRLAe31yD50oKdj5UlRYW0c/"", ""Сводка!A:AA""), 5, FALSE)"),268)</f>
        <v>268</v>
      </c>
      <c r="F5742" s="148" t="s">
        <v>108</v>
      </c>
      <c r="G5742" s="147">
        <f ca="1">IFERROR(__xludf.DUMMYFUNCTION(" VLOOKUP(A5834, IMPORTRANGE(""https://docs.google.com/spreadsheets/d/1QNLbnkR_AongFt22vMfNzfpjZ0CjpI8QI-w0wBnYA1w/"", ""Инфа!A:AA""), 6, FALSE)"),2024)</f>
        <v>2024</v>
      </c>
      <c r="H5742" s="150">
        <v>27400</v>
      </c>
      <c r="I5742" s="151" t="s">
        <v>210</v>
      </c>
      <c r="J5742" s="93" t="s">
        <v>15206</v>
      </c>
      <c r="K5742" s="153"/>
      <c r="L5742" s="153"/>
      <c r="M5742" s="153"/>
      <c r="N5742" s="153"/>
      <c r="O5742" s="153"/>
      <c r="P5742" s="153"/>
      <c r="Q5742" s="153"/>
      <c r="R5742" s="153"/>
      <c r="S5742" s="153"/>
    </row>
    <row r="5743" spans="1:19" ht="243.75">
      <c r="A5743" s="277" t="s">
        <v>25424</v>
      </c>
      <c r="B5743" s="253" t="s">
        <v>153</v>
      </c>
      <c r="C5743" s="93" t="s">
        <v>15207</v>
      </c>
      <c r="D5743" s="93" t="s">
        <v>15208</v>
      </c>
      <c r="E5743" s="148">
        <f ca="1">IFERROR(__xludf.DUMMYFUNCTION(" VLOOKUP(A5835, IMPORTRANGE(""https://docs.google.com/spreadsheets/d/1fj_Bhi2XPL3siwIh4sx4VRLAe31yD50oKdj5UlRYW0c/"", ""Сводка!A:AA""), 5, FALSE)"),136)</f>
        <v>136</v>
      </c>
      <c r="F5743" s="148" t="s">
        <v>50</v>
      </c>
      <c r="G5743" s="147">
        <f ca="1">IFERROR(__xludf.DUMMYFUNCTION(" VLOOKUP(A5835, IMPORTRANGE(""https://docs.google.com/spreadsheets/d/1QNLbnkR_AongFt22vMfNzfpjZ0CjpI8QI-w0wBnYA1w/"", ""Инфа!A:AA""), 6, FALSE)"),2024)</f>
        <v>2024</v>
      </c>
      <c r="H5743" s="150">
        <v>9100</v>
      </c>
      <c r="I5743" s="151" t="s">
        <v>246</v>
      </c>
      <c r="J5743" s="93" t="s">
        <v>15209</v>
      </c>
      <c r="K5743" s="153"/>
      <c r="L5743" s="153"/>
      <c r="M5743" s="153"/>
      <c r="N5743" s="153"/>
      <c r="O5743" s="153"/>
      <c r="P5743" s="153"/>
      <c r="Q5743" s="153"/>
      <c r="R5743" s="153"/>
      <c r="S5743" s="153"/>
    </row>
    <row r="5744" spans="1:19" ht="243.75">
      <c r="A5744" s="277" t="s">
        <v>25424</v>
      </c>
      <c r="B5744" s="253" t="s">
        <v>153</v>
      </c>
      <c r="C5744" s="93" t="s">
        <v>15207</v>
      </c>
      <c r="D5744" s="93" t="s">
        <v>15210</v>
      </c>
      <c r="E5744" s="148">
        <f ca="1">IFERROR(__xludf.DUMMYFUNCTION(" VLOOKUP(A5836, IMPORTRANGE(""https://docs.google.com/spreadsheets/d/1fj_Bhi2XPL3siwIh4sx4VRLAe31yD50oKdj5UlRYW0c/"", ""Сводка!A:AA""), 5, FALSE)"),92)</f>
        <v>92</v>
      </c>
      <c r="F5744" s="148" t="s">
        <v>266</v>
      </c>
      <c r="G5744" s="147">
        <f ca="1">IFERROR(__xludf.DUMMYFUNCTION(" VLOOKUP(A5836, IMPORTRANGE(""https://docs.google.com/spreadsheets/d/1QNLbnkR_AongFt22vMfNzfpjZ0CjpI8QI-w0wBnYA1w/"", ""Инфа!A:AA""), 6, FALSE)"),2024)</f>
        <v>2024</v>
      </c>
      <c r="H5744" s="150">
        <v>7800</v>
      </c>
      <c r="I5744" s="151" t="s">
        <v>246</v>
      </c>
      <c r="J5744" s="93" t="s">
        <v>15211</v>
      </c>
      <c r="K5744" s="153"/>
      <c r="L5744" s="153"/>
      <c r="M5744" s="153"/>
      <c r="N5744" s="153"/>
      <c r="O5744" s="153"/>
      <c r="P5744" s="153"/>
      <c r="Q5744" s="153"/>
      <c r="R5744" s="153"/>
      <c r="S5744" s="153"/>
    </row>
    <row r="5745" spans="1:19" ht="131.25">
      <c r="A5745" s="277" t="s">
        <v>25424</v>
      </c>
      <c r="B5745" s="253" t="s">
        <v>400</v>
      </c>
      <c r="C5745" s="93" t="s">
        <v>15212</v>
      </c>
      <c r="D5745" s="93" t="s">
        <v>15213</v>
      </c>
      <c r="E5745" s="148">
        <f ca="1">IFERROR(__xludf.DUMMYFUNCTION(" VLOOKUP(A5837, IMPORTRANGE(""https://docs.google.com/spreadsheets/d/1fj_Bhi2XPL3siwIh4sx4VRLAe31yD50oKdj5UlRYW0c/"", ""Сводка!A:AA""), 5, FALSE)"),108)</f>
        <v>108</v>
      </c>
      <c r="F5745" s="148" t="s">
        <v>415</v>
      </c>
      <c r="G5745" s="147">
        <f ca="1">IFERROR(__xludf.DUMMYFUNCTION(" VLOOKUP(A5837, IMPORTRANGE(""https://docs.google.com/spreadsheets/d/1QNLbnkR_AongFt22vMfNzfpjZ0CjpI8QI-w0wBnYA1w/"", ""Инфа!A:AA""), 6, FALSE)"),2024)</f>
        <v>2024</v>
      </c>
      <c r="H5745" s="150">
        <v>8200</v>
      </c>
      <c r="I5745" s="151" t="s">
        <v>257</v>
      </c>
      <c r="J5745" s="93" t="s">
        <v>15214</v>
      </c>
      <c r="K5745" s="153"/>
      <c r="L5745" s="153"/>
      <c r="M5745" s="153"/>
      <c r="N5745" s="153"/>
      <c r="O5745" s="153"/>
      <c r="P5745" s="153"/>
      <c r="Q5745" s="153"/>
      <c r="R5745" s="153"/>
      <c r="S5745" s="153"/>
    </row>
    <row r="5746" spans="1:19" ht="75">
      <c r="A5746" s="277" t="s">
        <v>25424</v>
      </c>
      <c r="B5746" s="253" t="s">
        <v>153</v>
      </c>
      <c r="C5746" s="93" t="s">
        <v>15215</v>
      </c>
      <c r="D5746" s="93" t="s">
        <v>15216</v>
      </c>
      <c r="E5746" s="148">
        <f ca="1">IFERROR(__xludf.DUMMYFUNCTION(" VLOOKUP(A5838, IMPORTRANGE(""https://docs.google.com/spreadsheets/d/1fj_Bhi2XPL3siwIh4sx4VRLAe31yD50oKdj5UlRYW0c/"", ""Сводка!A:AA""), 5, FALSE)"),200)</f>
        <v>200</v>
      </c>
      <c r="F5746" s="148" t="s">
        <v>456</v>
      </c>
      <c r="G5746" s="147">
        <f ca="1">IFERROR(__xludf.DUMMYFUNCTION(" VLOOKUP(A5838, IMPORTRANGE(""https://docs.google.com/spreadsheets/d/1QNLbnkR_AongFt22vMfNzfpjZ0CjpI8QI-w0wBnYA1w/"", ""Инфа!A:AA""), 6, FALSE)"),2024)</f>
        <v>2024</v>
      </c>
      <c r="H5746" s="150">
        <v>17000</v>
      </c>
      <c r="I5746" s="151" t="s">
        <v>15217</v>
      </c>
      <c r="J5746" s="93" t="s">
        <v>15218</v>
      </c>
      <c r="K5746" s="153"/>
      <c r="L5746" s="153"/>
      <c r="M5746" s="153"/>
      <c r="N5746" s="153"/>
      <c r="O5746" s="153"/>
      <c r="P5746" s="153"/>
      <c r="Q5746" s="153"/>
      <c r="R5746" s="153"/>
      <c r="S5746" s="153"/>
    </row>
    <row r="5747" spans="1:19" ht="75">
      <c r="A5747" s="277" t="s">
        <v>25424</v>
      </c>
      <c r="B5747" s="253" t="s">
        <v>400</v>
      </c>
      <c r="C5747" s="93" t="s">
        <v>15219</v>
      </c>
      <c r="D5747" s="93" t="s">
        <v>15220</v>
      </c>
      <c r="E5747" s="148">
        <f ca="1">IFERROR(__xludf.DUMMYFUNCTION(" VLOOKUP(A5839, IMPORTRANGE(""https://docs.google.com/spreadsheets/d/1fj_Bhi2XPL3siwIh4sx4VRLAe31yD50oKdj5UlRYW0c/"", ""Сводка!A:AA""), 5, FALSE)"),200)</f>
        <v>200</v>
      </c>
      <c r="F5747" s="148" t="s">
        <v>466</v>
      </c>
      <c r="G5747" s="147">
        <f ca="1">IFERROR(__xludf.DUMMYFUNCTION(" VLOOKUP(A5839, IMPORTRANGE(""https://docs.google.com/spreadsheets/d/1QNLbnkR_AongFt22vMfNzfpjZ0CjpI8QI-w0wBnYA1w/"", ""Инфа!A:AA""), 6, FALSE)"),2024)</f>
        <v>2024</v>
      </c>
      <c r="H5747" s="150">
        <v>17000</v>
      </c>
      <c r="I5747" s="151" t="s">
        <v>15217</v>
      </c>
      <c r="J5747" s="93" t="s">
        <v>15221</v>
      </c>
      <c r="K5747" s="153"/>
      <c r="L5747" s="153"/>
      <c r="M5747" s="153"/>
      <c r="N5747" s="153"/>
      <c r="O5747" s="153"/>
      <c r="P5747" s="153"/>
      <c r="Q5747" s="153"/>
      <c r="R5747" s="153"/>
      <c r="S5747" s="153"/>
    </row>
    <row r="5748" spans="1:19" ht="225">
      <c r="A5748" s="277" t="s">
        <v>25424</v>
      </c>
      <c r="B5748" s="253" t="s">
        <v>400</v>
      </c>
      <c r="C5748" s="93" t="s">
        <v>15222</v>
      </c>
      <c r="D5748" s="93" t="s">
        <v>883</v>
      </c>
      <c r="E5748" s="148">
        <f ca="1">IFERROR(__xludf.DUMMYFUNCTION(" VLOOKUP(A5840, IMPORTRANGE(""https://docs.google.com/spreadsheets/d/1fj_Bhi2XPL3siwIh4sx4VRLAe31yD50oKdj5UlRYW0c/"", ""Сводка!A:AA""), 5, FALSE)"),144)</f>
        <v>144</v>
      </c>
      <c r="F5748" s="148" t="s">
        <v>415</v>
      </c>
      <c r="G5748" s="147">
        <f ca="1">IFERROR(__xludf.DUMMYFUNCTION(" VLOOKUP(A5840, IMPORTRANGE(""https://docs.google.com/spreadsheets/d/1QNLbnkR_AongFt22vMfNzfpjZ0CjpI8QI-w0wBnYA1w/"", ""Инфа!A:AA""), 6, FALSE)"),2024)</f>
        <v>2024</v>
      </c>
      <c r="H5748" s="150">
        <v>9300</v>
      </c>
      <c r="I5748" s="151" t="s">
        <v>14814</v>
      </c>
      <c r="J5748" s="93" t="s">
        <v>15223</v>
      </c>
      <c r="K5748" s="153"/>
      <c r="L5748" s="153"/>
      <c r="M5748" s="153"/>
      <c r="N5748" s="153"/>
      <c r="O5748" s="153"/>
      <c r="P5748" s="153"/>
      <c r="Q5748" s="153"/>
      <c r="R5748" s="153"/>
      <c r="S5748" s="153"/>
    </row>
    <row r="5749" spans="1:19" ht="131.25">
      <c r="A5749" s="277" t="s">
        <v>25424</v>
      </c>
      <c r="B5749" s="253" t="s">
        <v>400</v>
      </c>
      <c r="C5749" s="93" t="s">
        <v>15224</v>
      </c>
      <c r="D5749" s="93" t="s">
        <v>15225</v>
      </c>
      <c r="E5749" s="148">
        <f ca="1">IFERROR(__xludf.DUMMYFUNCTION(" VLOOKUP(A5841, IMPORTRANGE(""https://docs.google.com/spreadsheets/d/1fj_Bhi2XPL3siwIh4sx4VRLAe31yD50oKdj5UlRYW0c/"", ""Сводка!A:AA""), 5, FALSE)"),136)</f>
        <v>136</v>
      </c>
      <c r="F5749" s="148" t="s">
        <v>415</v>
      </c>
      <c r="G5749" s="147">
        <f ca="1">IFERROR(__xludf.DUMMYFUNCTION(" VLOOKUP(A5841, IMPORTRANGE(""https://docs.google.com/spreadsheets/d/1QNLbnkR_AongFt22vMfNzfpjZ0CjpI8QI-w0wBnYA1w/"", ""Инфа!A:AA""), 6, FALSE)"),2024)</f>
        <v>2024</v>
      </c>
      <c r="H5749" s="150">
        <v>9100</v>
      </c>
      <c r="I5749" s="151" t="s">
        <v>161</v>
      </c>
      <c r="J5749" s="93" t="s">
        <v>15226</v>
      </c>
      <c r="K5749" s="153"/>
      <c r="L5749" s="153"/>
      <c r="M5749" s="153"/>
      <c r="N5749" s="153"/>
      <c r="O5749" s="153"/>
      <c r="P5749" s="153"/>
      <c r="Q5749" s="153"/>
      <c r="R5749" s="153"/>
      <c r="S5749" s="153"/>
    </row>
    <row r="5750" spans="1:19" ht="206.25">
      <c r="A5750" s="277" t="s">
        <v>25424</v>
      </c>
      <c r="B5750" s="253" t="s">
        <v>400</v>
      </c>
      <c r="C5750" s="93" t="s">
        <v>15227</v>
      </c>
      <c r="D5750" s="93" t="s">
        <v>15228</v>
      </c>
      <c r="E5750" s="148">
        <f ca="1">IFERROR(__xludf.DUMMYFUNCTION(" VLOOKUP(A5842, IMPORTRANGE(""https://docs.google.com/spreadsheets/d/1fj_Bhi2XPL3siwIh4sx4VRLAe31yD50oKdj5UlRYW0c/"", ""Сводка!A:AA""), 5, FALSE)"),216)</f>
        <v>216</v>
      </c>
      <c r="F5750" s="148" t="s">
        <v>415</v>
      </c>
      <c r="G5750" s="147">
        <f ca="1">IFERROR(__xludf.DUMMYFUNCTION(" VLOOKUP(A5842, IMPORTRANGE(""https://docs.google.com/spreadsheets/d/1QNLbnkR_AongFt22vMfNzfpjZ0CjpI8QI-w0wBnYA1w/"", ""Инфа!A:AA""), 6, FALSE)"),2024)</f>
        <v>2024</v>
      </c>
      <c r="H5750" s="150">
        <v>11500</v>
      </c>
      <c r="I5750" s="151" t="s">
        <v>28</v>
      </c>
      <c r="J5750" s="93" t="s">
        <v>15229</v>
      </c>
      <c r="K5750" s="153"/>
      <c r="L5750" s="153"/>
      <c r="M5750" s="153"/>
      <c r="N5750" s="153"/>
      <c r="O5750" s="153"/>
      <c r="P5750" s="153"/>
      <c r="Q5750" s="153"/>
      <c r="R5750" s="153"/>
      <c r="S5750" s="153"/>
    </row>
    <row r="5751" spans="1:19" ht="112.5">
      <c r="A5751" s="277" t="s">
        <v>25424</v>
      </c>
      <c r="B5751" s="253" t="s">
        <v>400</v>
      </c>
      <c r="C5751" s="93" t="s">
        <v>15230</v>
      </c>
      <c r="D5751" s="93" t="s">
        <v>15231</v>
      </c>
      <c r="E5751" s="148">
        <f ca="1">IFERROR(__xludf.DUMMYFUNCTION(" VLOOKUP(A5843, IMPORTRANGE(""https://docs.google.com/spreadsheets/d/1fj_Bhi2XPL3siwIh4sx4VRLAe31yD50oKdj5UlRYW0c/"", ""Сводка!A:AA""), 5, FALSE)"),124)</f>
        <v>124</v>
      </c>
      <c r="F5751" s="148" t="s">
        <v>677</v>
      </c>
      <c r="G5751" s="147">
        <f ca="1">IFERROR(__xludf.DUMMYFUNCTION(" VLOOKUP(A5843, IMPORTRANGE(""https://docs.google.com/spreadsheets/d/1QNLbnkR_AongFt22vMfNzfpjZ0CjpI8QI-w0wBnYA1w/"", ""Инфа!A:AA""), 6, FALSE)"),2024)</f>
        <v>2024</v>
      </c>
      <c r="H5751" s="150">
        <v>8700</v>
      </c>
      <c r="I5751" s="151" t="s">
        <v>668</v>
      </c>
      <c r="J5751" s="93" t="s">
        <v>15232</v>
      </c>
      <c r="K5751" s="153"/>
      <c r="L5751" s="153"/>
      <c r="M5751" s="153"/>
      <c r="N5751" s="153"/>
      <c r="O5751" s="153"/>
      <c r="P5751" s="153"/>
      <c r="Q5751" s="153"/>
      <c r="R5751" s="153"/>
      <c r="S5751" s="153"/>
    </row>
    <row r="5752" spans="1:19" ht="168.75">
      <c r="A5752" s="277" t="s">
        <v>25424</v>
      </c>
      <c r="B5752" s="253" t="s">
        <v>400</v>
      </c>
      <c r="C5752" s="93" t="s">
        <v>15233</v>
      </c>
      <c r="D5752" s="93" t="s">
        <v>15234</v>
      </c>
      <c r="E5752" s="148">
        <f ca="1">IFERROR(__xludf.DUMMYFUNCTION(" VLOOKUP(A5844, IMPORTRANGE(""https://docs.google.com/spreadsheets/d/1fj_Bhi2XPL3siwIh4sx4VRLAe31yD50oKdj5UlRYW0c/"", ""Сводка!A:AA""), 5, FALSE)"),284)</f>
        <v>284</v>
      </c>
      <c r="F5752" s="148" t="s">
        <v>415</v>
      </c>
      <c r="G5752" s="147">
        <f ca="1">IFERROR(__xludf.DUMMYFUNCTION(" VLOOKUP(A5844, IMPORTRANGE(""https://docs.google.com/spreadsheets/d/1QNLbnkR_AongFt22vMfNzfpjZ0CjpI8QI-w0wBnYA1w/"", ""Инфа!A:AA""), 6, FALSE)"),2024)</f>
        <v>2024</v>
      </c>
      <c r="H5752" s="150">
        <v>22000</v>
      </c>
      <c r="I5752" s="151" t="s">
        <v>14591</v>
      </c>
      <c r="J5752" s="93" t="s">
        <v>15235</v>
      </c>
      <c r="K5752" s="153"/>
      <c r="L5752" s="153"/>
      <c r="M5752" s="153"/>
      <c r="N5752" s="153"/>
      <c r="O5752" s="153"/>
      <c r="P5752" s="153"/>
      <c r="Q5752" s="153"/>
      <c r="R5752" s="153"/>
      <c r="S5752" s="153"/>
    </row>
    <row r="5753" spans="1:19" ht="168.75">
      <c r="A5753" s="277" t="s">
        <v>25424</v>
      </c>
      <c r="B5753" s="253" t="s">
        <v>400</v>
      </c>
      <c r="C5753" s="93" t="s">
        <v>15233</v>
      </c>
      <c r="D5753" s="93" t="s">
        <v>15236</v>
      </c>
      <c r="E5753" s="148">
        <f ca="1">IFERROR(__xludf.DUMMYFUNCTION(" VLOOKUP(A5845, IMPORTRANGE(""https://docs.google.com/spreadsheets/d/1fj_Bhi2XPL3siwIh4sx4VRLAe31yD50oKdj5UlRYW0c/"", ""Сводка!A:AA""), 5, FALSE)"),176)</f>
        <v>176</v>
      </c>
      <c r="F5753" s="148" t="s">
        <v>415</v>
      </c>
      <c r="G5753" s="147">
        <f ca="1">IFERROR(__xludf.DUMMYFUNCTION(" VLOOKUP(A5845, IMPORTRANGE(""https://docs.google.com/spreadsheets/d/1QNLbnkR_AongFt22vMfNzfpjZ0CjpI8QI-w0wBnYA1w/"", ""Инфа!A:AA""), 6, FALSE)"),2024)</f>
        <v>2024</v>
      </c>
      <c r="H5753" s="150">
        <v>10300</v>
      </c>
      <c r="I5753" s="151" t="s">
        <v>14591</v>
      </c>
      <c r="J5753" s="93" t="s">
        <v>15237</v>
      </c>
      <c r="K5753" s="153"/>
      <c r="L5753" s="153"/>
      <c r="M5753" s="153"/>
      <c r="N5753" s="153"/>
      <c r="O5753" s="153"/>
      <c r="P5753" s="153"/>
      <c r="Q5753" s="153"/>
      <c r="R5753" s="153"/>
      <c r="S5753" s="153"/>
    </row>
    <row r="5754" spans="1:19" ht="93.75">
      <c r="A5754" s="277" t="s">
        <v>25424</v>
      </c>
      <c r="B5754" s="253" t="s">
        <v>400</v>
      </c>
      <c r="C5754" s="93" t="s">
        <v>15238</v>
      </c>
      <c r="D5754" s="93" t="s">
        <v>530</v>
      </c>
      <c r="E5754" s="148">
        <f ca="1">IFERROR(__xludf.DUMMYFUNCTION(" VLOOKUP(A5846, IMPORTRANGE(""https://docs.google.com/spreadsheets/d/1fj_Bhi2XPL3siwIh4sx4VRLAe31yD50oKdj5UlRYW0c/"", ""Сводка!A:AA""), 5, FALSE)"),140)</f>
        <v>140</v>
      </c>
      <c r="F5754" s="148" t="s">
        <v>415</v>
      </c>
      <c r="G5754" s="147">
        <f ca="1">IFERROR(__xludf.DUMMYFUNCTION(" VLOOKUP(A5846, IMPORTRANGE(""https://docs.google.com/spreadsheets/d/1QNLbnkR_AongFt22vMfNzfpjZ0CjpI8QI-w0wBnYA1w/"", ""Инфа!A:AA""), 6, FALSE)"),2024)</f>
        <v>2024</v>
      </c>
      <c r="H5754" s="150">
        <v>13400</v>
      </c>
      <c r="I5754" s="151" t="s">
        <v>489</v>
      </c>
      <c r="J5754" s="93" t="s">
        <v>15239</v>
      </c>
      <c r="K5754" s="153"/>
      <c r="L5754" s="153"/>
      <c r="M5754" s="153"/>
      <c r="N5754" s="153"/>
      <c r="O5754" s="153"/>
      <c r="P5754" s="153"/>
      <c r="Q5754" s="153"/>
      <c r="R5754" s="153"/>
      <c r="S5754" s="153"/>
    </row>
    <row r="5755" spans="1:19" ht="187.5">
      <c r="A5755" s="277" t="s">
        <v>25424</v>
      </c>
      <c r="B5755" s="253" t="s">
        <v>153</v>
      </c>
      <c r="C5755" s="93" t="s">
        <v>6967</v>
      </c>
      <c r="D5755" s="93" t="s">
        <v>15240</v>
      </c>
      <c r="E5755" s="148" t="e">
        <f>#REF!</f>
        <v>#REF!</v>
      </c>
      <c r="F5755" s="148" t="s">
        <v>50</v>
      </c>
      <c r="G5755" s="147">
        <f ca="1">IFERROR(__xludf.DUMMYFUNCTION(" VLOOKUP(A5847, IMPORTRANGE(""https://docs.google.com/spreadsheets/d/1QNLbnkR_AongFt22vMfNzfpjZ0CjpI8QI-w0wBnYA1w/"", ""Инфа!A:AA""), 6, FALSE)"),2024)</f>
        <v>2024</v>
      </c>
      <c r="H5755" s="150">
        <v>17000</v>
      </c>
      <c r="I5755" s="151" t="s">
        <v>210</v>
      </c>
      <c r="J5755" s="93" t="s">
        <v>15241</v>
      </c>
      <c r="K5755" s="153"/>
      <c r="L5755" s="153"/>
      <c r="M5755" s="153"/>
      <c r="N5755" s="153"/>
      <c r="O5755" s="153"/>
      <c r="P5755" s="153"/>
      <c r="Q5755" s="153"/>
      <c r="R5755" s="153"/>
      <c r="S5755" s="153"/>
    </row>
    <row r="5756" spans="1:19" ht="187.5">
      <c r="A5756" s="277" t="s">
        <v>25424</v>
      </c>
      <c r="B5756" s="253" t="s">
        <v>153</v>
      </c>
      <c r="C5756" s="93" t="s">
        <v>6967</v>
      </c>
      <c r="D5756" s="93" t="s">
        <v>15242</v>
      </c>
      <c r="E5756" s="148" t="e">
        <f>#REF!</f>
        <v>#REF!</v>
      </c>
      <c r="F5756" s="148" t="s">
        <v>50</v>
      </c>
      <c r="G5756" s="147">
        <f ca="1">IFERROR(__xludf.DUMMYFUNCTION(" VLOOKUP(A5848, IMPORTRANGE(""https://docs.google.com/spreadsheets/d/1QNLbnkR_AongFt22vMfNzfpjZ0CjpI8QI-w0wBnYA1w/"", ""Инфа!A:AA""), 6, FALSE)"),2024)</f>
        <v>2024</v>
      </c>
      <c r="H5756" s="150">
        <v>17000</v>
      </c>
      <c r="I5756" s="151" t="s">
        <v>210</v>
      </c>
      <c r="J5756" s="93" t="s">
        <v>15241</v>
      </c>
      <c r="K5756" s="153"/>
      <c r="L5756" s="153"/>
      <c r="M5756" s="153"/>
      <c r="N5756" s="153"/>
      <c r="O5756" s="153"/>
      <c r="P5756" s="153"/>
      <c r="Q5756" s="153"/>
      <c r="R5756" s="153"/>
      <c r="S5756" s="153"/>
    </row>
    <row r="5757" spans="1:19" ht="168.75">
      <c r="A5757" s="277" t="s">
        <v>25424</v>
      </c>
      <c r="B5757" s="253" t="s">
        <v>153</v>
      </c>
      <c r="C5757" s="93" t="s">
        <v>547</v>
      </c>
      <c r="D5757" s="93" t="s">
        <v>15243</v>
      </c>
      <c r="E5757" s="148">
        <f ca="1">IFERROR(__xludf.DUMMYFUNCTION(" VLOOKUP(A5849, IMPORTRANGE(""https://docs.google.com/spreadsheets/d/1fj_Bhi2XPL3siwIh4sx4VRLAe31yD50oKdj5UlRYW0c/"", ""Сводка!A:AA""), 5, FALSE)"),192)</f>
        <v>192</v>
      </c>
      <c r="F5757" s="148" t="s">
        <v>50</v>
      </c>
      <c r="G5757" s="147">
        <f ca="1">IFERROR(__xludf.DUMMYFUNCTION(" VLOOKUP(A5849, IMPORTRANGE(""https://docs.google.com/spreadsheets/d/1QNLbnkR_AongFt22vMfNzfpjZ0CjpI8QI-w0wBnYA1w/"", ""Инфа!A:AA""), 6, FALSE)"),2024)</f>
        <v>2024</v>
      </c>
      <c r="H5757" s="150">
        <v>16500</v>
      </c>
      <c r="I5757" s="151" t="s">
        <v>246</v>
      </c>
      <c r="J5757" s="93" t="s">
        <v>15244</v>
      </c>
      <c r="K5757" s="153"/>
      <c r="L5757" s="153"/>
      <c r="M5757" s="153"/>
      <c r="N5757" s="153"/>
      <c r="O5757" s="153"/>
      <c r="P5757" s="153"/>
      <c r="Q5757" s="153"/>
      <c r="R5757" s="153"/>
      <c r="S5757" s="153"/>
    </row>
    <row r="5758" spans="1:19" ht="168.75">
      <c r="A5758" s="277" t="s">
        <v>25424</v>
      </c>
      <c r="B5758" s="253" t="s">
        <v>153</v>
      </c>
      <c r="C5758" s="93" t="s">
        <v>547</v>
      </c>
      <c r="D5758" s="93" t="s">
        <v>15245</v>
      </c>
      <c r="E5758" s="148">
        <f ca="1">IFERROR(__xludf.DUMMYFUNCTION(" VLOOKUP(A5850, IMPORTRANGE(""https://docs.google.com/spreadsheets/d/1fj_Bhi2XPL3siwIh4sx4VRLAe31yD50oKdj5UlRYW0c/"", ""Сводка!A:AA""), 5, FALSE)"),312)</f>
        <v>312</v>
      </c>
      <c r="F5758" s="148" t="s">
        <v>50</v>
      </c>
      <c r="G5758" s="147">
        <f ca="1">IFERROR(__xludf.DUMMYFUNCTION(" VLOOKUP(A5850, IMPORTRANGE(""https://docs.google.com/spreadsheets/d/1QNLbnkR_AongFt22vMfNzfpjZ0CjpI8QI-w0wBnYA1w/"", ""Инфа!A:AA""), 6, FALSE)"),2024)</f>
        <v>2024</v>
      </c>
      <c r="H5758" s="150">
        <v>23700</v>
      </c>
      <c r="I5758" s="151" t="s">
        <v>246</v>
      </c>
      <c r="J5758" s="93" t="s">
        <v>15244</v>
      </c>
      <c r="K5758" s="153"/>
      <c r="L5758" s="153"/>
      <c r="M5758" s="153"/>
      <c r="N5758" s="153"/>
      <c r="O5758" s="153"/>
      <c r="P5758" s="153"/>
      <c r="Q5758" s="153"/>
      <c r="R5758" s="153"/>
      <c r="S5758" s="153"/>
    </row>
    <row r="5759" spans="1:19" ht="168.75">
      <c r="A5759" s="277" t="s">
        <v>25424</v>
      </c>
      <c r="B5759" s="253" t="s">
        <v>153</v>
      </c>
      <c r="C5759" s="93" t="s">
        <v>547</v>
      </c>
      <c r="D5759" s="93" t="s">
        <v>15246</v>
      </c>
      <c r="E5759" s="148">
        <f ca="1">IFERROR(__xludf.DUMMYFUNCTION(" VLOOKUP(A5851, IMPORTRANGE(""https://docs.google.com/spreadsheets/d/1fj_Bhi2XPL3siwIh4sx4VRLAe31yD50oKdj5UlRYW0c/"", ""Сводка!A:AA""), 5, FALSE)"),268)</f>
        <v>268</v>
      </c>
      <c r="F5759" s="148" t="s">
        <v>15247</v>
      </c>
      <c r="G5759" s="147">
        <f ca="1">IFERROR(__xludf.DUMMYFUNCTION(" VLOOKUP(A5851, IMPORTRANGE(""https://docs.google.com/spreadsheets/d/1QNLbnkR_AongFt22vMfNzfpjZ0CjpI8QI-w0wBnYA1w/"", ""Инфа!A:AA""), 6, FALSE)"),2024)</f>
        <v>2024</v>
      </c>
      <c r="H5759" s="150">
        <v>21100</v>
      </c>
      <c r="I5759" s="151" t="s">
        <v>246</v>
      </c>
      <c r="J5759" s="93" t="s">
        <v>15244</v>
      </c>
      <c r="K5759" s="153"/>
      <c r="L5759" s="153"/>
      <c r="M5759" s="153"/>
      <c r="N5759" s="153"/>
      <c r="O5759" s="153"/>
      <c r="P5759" s="153"/>
      <c r="Q5759" s="153"/>
      <c r="R5759" s="153"/>
      <c r="S5759" s="153"/>
    </row>
    <row r="5760" spans="1:19" ht="206.25">
      <c r="A5760" s="277" t="s">
        <v>25424</v>
      </c>
      <c r="B5760" s="253" t="s">
        <v>153</v>
      </c>
      <c r="C5760" s="93" t="s">
        <v>547</v>
      </c>
      <c r="D5760" s="93" t="s">
        <v>15248</v>
      </c>
      <c r="E5760" s="148">
        <f ca="1">IFERROR(__xludf.DUMMYFUNCTION(" VLOOKUP(A5852, IMPORTRANGE(""https://docs.google.com/spreadsheets/d/1fj_Bhi2XPL3siwIh4sx4VRLAe31yD50oKdj5UlRYW0c/"", ""Сводка!A:AA""), 5, FALSE)"),244)</f>
        <v>244</v>
      </c>
      <c r="F5760" s="148" t="s">
        <v>15247</v>
      </c>
      <c r="G5760" s="147">
        <f ca="1">IFERROR(__xludf.DUMMYFUNCTION(" VLOOKUP(A5852, IMPORTRANGE(""https://docs.google.com/spreadsheets/d/1QNLbnkR_AongFt22vMfNzfpjZ0CjpI8QI-w0wBnYA1w/"", ""Инфа!A:AA""), 6, FALSE)"),2024)</f>
        <v>2024</v>
      </c>
      <c r="H5760" s="150">
        <v>19600</v>
      </c>
      <c r="I5760" s="151" t="s">
        <v>246</v>
      </c>
      <c r="J5760" s="93" t="s">
        <v>15249</v>
      </c>
      <c r="K5760" s="153"/>
      <c r="L5760" s="153"/>
      <c r="M5760" s="153"/>
      <c r="N5760" s="153"/>
      <c r="O5760" s="153"/>
      <c r="P5760" s="153"/>
      <c r="Q5760" s="153"/>
      <c r="R5760" s="153"/>
      <c r="S5760" s="153"/>
    </row>
    <row r="5761" spans="1:19" ht="206.25">
      <c r="A5761" s="277" t="s">
        <v>25424</v>
      </c>
      <c r="B5761" s="253" t="s">
        <v>153</v>
      </c>
      <c r="C5761" s="93" t="s">
        <v>547</v>
      </c>
      <c r="D5761" s="93" t="s">
        <v>15250</v>
      </c>
      <c r="E5761" s="148">
        <f ca="1">IFERROR(__xludf.DUMMYFUNCTION(" VLOOKUP(A5853, IMPORTRANGE(""https://docs.google.com/spreadsheets/d/1fj_Bhi2XPL3siwIh4sx4VRLAe31yD50oKdj5UlRYW0c/"", ""Сводка!A:AA""), 5, FALSE)"),344)</f>
        <v>344</v>
      </c>
      <c r="F5761" s="148" t="s">
        <v>15247</v>
      </c>
      <c r="G5761" s="147">
        <f ca="1">IFERROR(__xludf.DUMMYFUNCTION(" VLOOKUP(A5853, IMPORTRANGE(""https://docs.google.com/spreadsheets/d/1QNLbnkR_AongFt22vMfNzfpjZ0CjpI8QI-w0wBnYA1w/"", ""Инфа!A:AA""), 6, FALSE)"),2024)</f>
        <v>2024</v>
      </c>
      <c r="H5761" s="150">
        <v>25600</v>
      </c>
      <c r="I5761" s="151" t="s">
        <v>246</v>
      </c>
      <c r="J5761" s="93" t="s">
        <v>15249</v>
      </c>
      <c r="K5761" s="153"/>
      <c r="L5761" s="153"/>
      <c r="M5761" s="153"/>
      <c r="N5761" s="153"/>
      <c r="O5761" s="153"/>
      <c r="P5761" s="153"/>
      <c r="Q5761" s="153"/>
      <c r="R5761" s="153"/>
      <c r="S5761" s="153"/>
    </row>
    <row r="5762" spans="1:19" ht="206.25">
      <c r="A5762" s="277" t="s">
        <v>25424</v>
      </c>
      <c r="B5762" s="253" t="s">
        <v>153</v>
      </c>
      <c r="C5762" s="93" t="s">
        <v>547</v>
      </c>
      <c r="D5762" s="93" t="s">
        <v>15251</v>
      </c>
      <c r="E5762" s="148">
        <f ca="1">IFERROR(__xludf.DUMMYFUNCTION(" VLOOKUP(A5854, IMPORTRANGE(""https://docs.google.com/spreadsheets/d/1fj_Bhi2XPL3siwIh4sx4VRLAe31yD50oKdj5UlRYW0c/"", ""Сводка!A:AA""), 5, FALSE)"),212)</f>
        <v>212</v>
      </c>
      <c r="F5762" s="148" t="s">
        <v>15252</v>
      </c>
      <c r="G5762" s="147">
        <f ca="1">IFERROR(__xludf.DUMMYFUNCTION(" VLOOKUP(A5854, IMPORTRANGE(""https://docs.google.com/spreadsheets/d/1QNLbnkR_AongFt22vMfNzfpjZ0CjpI8QI-w0wBnYA1w/"", ""Инфа!A:AA""), 6, FALSE)"),2024)</f>
        <v>2024</v>
      </c>
      <c r="H5762" s="150">
        <v>17700</v>
      </c>
      <c r="I5762" s="151" t="s">
        <v>246</v>
      </c>
      <c r="J5762" s="93" t="s">
        <v>15249</v>
      </c>
      <c r="K5762" s="153"/>
      <c r="L5762" s="153"/>
      <c r="M5762" s="153"/>
      <c r="N5762" s="153"/>
      <c r="O5762" s="153"/>
      <c r="P5762" s="153"/>
      <c r="Q5762" s="153"/>
      <c r="R5762" s="153"/>
      <c r="S5762" s="153"/>
    </row>
    <row r="5763" spans="1:19" ht="168.75">
      <c r="A5763" s="277" t="s">
        <v>25424</v>
      </c>
      <c r="B5763" s="253" t="s">
        <v>400</v>
      </c>
      <c r="C5763" s="93" t="s">
        <v>15253</v>
      </c>
      <c r="D5763" s="93" t="s">
        <v>15254</v>
      </c>
      <c r="E5763" s="148">
        <f ca="1">IFERROR(__xludf.DUMMYFUNCTION(" VLOOKUP(A5855, IMPORTRANGE(""https://docs.google.com/spreadsheets/d/1fj_Bhi2XPL3siwIh4sx4VRLAe31yD50oKdj5UlRYW0c/"", ""Сводка!A:AA""), 5, FALSE)"),216)</f>
        <v>216</v>
      </c>
      <c r="F5763" s="148" t="s">
        <v>415</v>
      </c>
      <c r="G5763" s="147">
        <f ca="1">IFERROR(__xludf.DUMMYFUNCTION(" VLOOKUP(A5855, IMPORTRANGE(""https://docs.google.com/spreadsheets/d/1QNLbnkR_AongFt22vMfNzfpjZ0CjpI8QI-w0wBnYA1w/"", ""Инфа!A:AA""), 6, FALSE)"),2024)</f>
        <v>2024</v>
      </c>
      <c r="H5763" s="150">
        <v>11500</v>
      </c>
      <c r="I5763" s="151" t="s">
        <v>5245</v>
      </c>
      <c r="J5763" s="93" t="s">
        <v>15255</v>
      </c>
      <c r="K5763" s="153"/>
      <c r="L5763" s="153"/>
      <c r="M5763" s="153"/>
      <c r="N5763" s="153"/>
      <c r="O5763" s="153"/>
      <c r="P5763" s="153"/>
      <c r="Q5763" s="153"/>
      <c r="R5763" s="153"/>
      <c r="S5763" s="153"/>
    </row>
    <row r="5764" spans="1:19" ht="150">
      <c r="A5764" s="277" t="s">
        <v>25424</v>
      </c>
      <c r="B5764" s="253" t="s">
        <v>400</v>
      </c>
      <c r="C5764" s="93" t="s">
        <v>15256</v>
      </c>
      <c r="D5764" s="93" t="s">
        <v>15257</v>
      </c>
      <c r="E5764" s="148">
        <f ca="1">IFERROR(__xludf.DUMMYFUNCTION(" VLOOKUP(A5856, IMPORTRANGE(""https://docs.google.com/spreadsheets/d/1fj_Bhi2XPL3siwIh4sx4VRLAe31yD50oKdj5UlRYW0c/"", ""Сводка!A:AA""), 5, FALSE)"),156)</f>
        <v>156</v>
      </c>
      <c r="F5764" s="148" t="s">
        <v>415</v>
      </c>
      <c r="G5764" s="147">
        <f ca="1">IFERROR(__xludf.DUMMYFUNCTION(" VLOOKUP(A5856, IMPORTRANGE(""https://docs.google.com/spreadsheets/d/1QNLbnkR_AongFt22vMfNzfpjZ0CjpI8QI-w0wBnYA1w/"", ""Инфа!A:AA""), 6, FALSE)"),2024)</f>
        <v>2024</v>
      </c>
      <c r="H5764" s="150">
        <v>9700</v>
      </c>
      <c r="I5764" s="151" t="s">
        <v>1219</v>
      </c>
      <c r="J5764" s="93" t="s">
        <v>15258</v>
      </c>
      <c r="K5764" s="153"/>
      <c r="L5764" s="153"/>
      <c r="M5764" s="153"/>
      <c r="N5764" s="153"/>
      <c r="O5764" s="153"/>
      <c r="P5764" s="153"/>
      <c r="Q5764" s="153"/>
      <c r="R5764" s="153"/>
      <c r="S5764" s="153"/>
    </row>
    <row r="5765" spans="1:19" ht="150">
      <c r="A5765" s="277" t="s">
        <v>25424</v>
      </c>
      <c r="B5765" s="253" t="s">
        <v>400</v>
      </c>
      <c r="C5765" s="93" t="s">
        <v>15259</v>
      </c>
      <c r="D5765" s="93" t="s">
        <v>15260</v>
      </c>
      <c r="E5765" s="148">
        <f ca="1">IFERROR(__xludf.DUMMYFUNCTION(" VLOOKUP(A5857, IMPORTRANGE(""https://docs.google.com/spreadsheets/d/1fj_Bhi2XPL3siwIh4sx4VRLAe31yD50oKdj5UlRYW0c/"", ""Сводка!A:AA""), 5, FALSE)"),252)</f>
        <v>252</v>
      </c>
      <c r="F5765" s="148" t="s">
        <v>677</v>
      </c>
      <c r="G5765" s="147">
        <f ca="1">IFERROR(__xludf.DUMMYFUNCTION(" VLOOKUP(A5857, IMPORTRANGE(""https://docs.google.com/spreadsheets/d/1QNLbnkR_AongFt22vMfNzfpjZ0CjpI8QI-w0wBnYA1w/"", ""Инфа!A:AA""), 6, FALSE)"),2024)</f>
        <v>2024</v>
      </c>
      <c r="H5765" s="150">
        <v>12600</v>
      </c>
      <c r="I5765" s="151" t="s">
        <v>668</v>
      </c>
      <c r="J5765" s="93" t="s">
        <v>15261</v>
      </c>
      <c r="K5765" s="153"/>
      <c r="L5765" s="153"/>
      <c r="M5765" s="153"/>
      <c r="N5765" s="153"/>
      <c r="O5765" s="153"/>
      <c r="P5765" s="153"/>
      <c r="Q5765" s="153"/>
      <c r="R5765" s="153"/>
      <c r="S5765" s="153"/>
    </row>
    <row r="5766" spans="1:19" ht="168.75">
      <c r="A5766" s="277" t="s">
        <v>25424</v>
      </c>
      <c r="B5766" s="253" t="s">
        <v>400</v>
      </c>
      <c r="C5766" s="93" t="s">
        <v>15262</v>
      </c>
      <c r="D5766" s="93" t="s">
        <v>15263</v>
      </c>
      <c r="E5766" s="148">
        <f ca="1">IFERROR(__xludf.DUMMYFUNCTION(" VLOOKUP(A5858, IMPORTRANGE(""https://docs.google.com/spreadsheets/d/1fj_Bhi2XPL3siwIh4sx4VRLAe31yD50oKdj5UlRYW0c/"", ""Сводка!A:AA""), 5, FALSE)"),240)</f>
        <v>240</v>
      </c>
      <c r="F5766" s="148" t="s">
        <v>677</v>
      </c>
      <c r="G5766" s="147">
        <f ca="1">IFERROR(__xludf.DUMMYFUNCTION(" VLOOKUP(A5858, IMPORTRANGE(""https://docs.google.com/spreadsheets/d/1QNLbnkR_AongFt22vMfNzfpjZ0CjpI8QI-w0wBnYA1w/"", ""Инфа!A:AA""), 6, FALSE)"),2024)</f>
        <v>2024</v>
      </c>
      <c r="H5766" s="150">
        <v>12200</v>
      </c>
      <c r="I5766" s="151" t="s">
        <v>28</v>
      </c>
      <c r="J5766" s="93" t="s">
        <v>15264</v>
      </c>
      <c r="K5766" s="153"/>
      <c r="L5766" s="153"/>
      <c r="M5766" s="153"/>
      <c r="N5766" s="153"/>
      <c r="O5766" s="153"/>
      <c r="P5766" s="153"/>
      <c r="Q5766" s="153"/>
      <c r="R5766" s="153"/>
      <c r="S5766" s="153"/>
    </row>
    <row r="5767" spans="1:19" ht="168.75">
      <c r="A5767" s="277" t="s">
        <v>25424</v>
      </c>
      <c r="B5767" s="253" t="s">
        <v>400</v>
      </c>
      <c r="C5767" s="93" t="s">
        <v>15265</v>
      </c>
      <c r="D5767" s="93" t="s">
        <v>15266</v>
      </c>
      <c r="E5767" s="148">
        <f ca="1">IFERROR(__xludf.DUMMYFUNCTION(" VLOOKUP(A5859, IMPORTRANGE(""https://docs.google.com/spreadsheets/d/1fj_Bhi2XPL3siwIh4sx4VRLAe31yD50oKdj5UlRYW0c/"", ""Сводка!A:AA""), 5, FALSE)"),140)</f>
        <v>140</v>
      </c>
      <c r="F5767" s="148" t="s">
        <v>415</v>
      </c>
      <c r="G5767" s="147">
        <f ca="1">IFERROR(__xludf.DUMMYFUNCTION(" VLOOKUP(A5859, IMPORTRANGE(""https://docs.google.com/spreadsheets/d/1QNLbnkR_AongFt22vMfNzfpjZ0CjpI8QI-w0wBnYA1w/"", ""Инфа!A:AA""), 6, FALSE)"),2024)</f>
        <v>2024</v>
      </c>
      <c r="H5767" s="150">
        <v>9200</v>
      </c>
      <c r="I5767" s="151" t="s">
        <v>1219</v>
      </c>
      <c r="J5767" s="93" t="s">
        <v>15267</v>
      </c>
      <c r="K5767" s="153"/>
      <c r="L5767" s="153"/>
      <c r="M5767" s="153"/>
      <c r="N5767" s="153"/>
      <c r="O5767" s="153"/>
      <c r="P5767" s="153"/>
      <c r="Q5767" s="153"/>
      <c r="R5767" s="153"/>
      <c r="S5767" s="153"/>
    </row>
    <row r="5768" spans="1:19" ht="112.5">
      <c r="A5768" s="277" t="s">
        <v>25424</v>
      </c>
      <c r="B5768" s="253" t="s">
        <v>153</v>
      </c>
      <c r="C5768" s="93" t="s">
        <v>12351</v>
      </c>
      <c r="D5768" s="93" t="s">
        <v>12354</v>
      </c>
      <c r="E5768" s="148">
        <f ca="1">IFERROR(__xludf.DUMMYFUNCTION(" VLOOKUP(A5860, IMPORTRANGE(""https://docs.google.com/spreadsheets/d/1fj_Bhi2XPL3siwIh4sx4VRLAe31yD50oKdj5UlRYW0c/"", ""Сводка!A:AA""), 5, FALSE)"),140)</f>
        <v>140</v>
      </c>
      <c r="F5768" s="148" t="s">
        <v>266</v>
      </c>
      <c r="G5768" s="147">
        <f ca="1">IFERROR(__xludf.DUMMYFUNCTION(" VLOOKUP(A5860, IMPORTRANGE(""https://docs.google.com/spreadsheets/d/1QNLbnkR_AongFt22vMfNzfpjZ0CjpI8QI-w0wBnYA1w/"", ""Инфа!A:AA""), 6, FALSE)"),2024)</f>
        <v>2024</v>
      </c>
      <c r="H5768" s="150">
        <v>9200</v>
      </c>
      <c r="I5768" s="151" t="s">
        <v>15137</v>
      </c>
      <c r="J5768" s="93" t="s">
        <v>15268</v>
      </c>
      <c r="K5768" s="153"/>
      <c r="L5768" s="153"/>
      <c r="M5768" s="153"/>
      <c r="N5768" s="153"/>
      <c r="O5768" s="153"/>
      <c r="P5768" s="153"/>
      <c r="Q5768" s="153"/>
      <c r="R5768" s="153"/>
      <c r="S5768" s="153"/>
    </row>
    <row r="5769" spans="1:19" ht="206.25">
      <c r="A5769" s="277" t="s">
        <v>25424</v>
      </c>
      <c r="B5769" s="253" t="s">
        <v>400</v>
      </c>
      <c r="C5769" s="93" t="s">
        <v>15269</v>
      </c>
      <c r="D5769" s="93" t="s">
        <v>15270</v>
      </c>
      <c r="E5769" s="148">
        <f ca="1">IFERROR(__xludf.DUMMYFUNCTION(" VLOOKUP(A5861, IMPORTRANGE(""https://docs.google.com/spreadsheets/d/1fj_Bhi2XPL3siwIh4sx4VRLAe31yD50oKdj5UlRYW0c/"", ""Сводка!A:AA""), 5, FALSE)"),240)</f>
        <v>240</v>
      </c>
      <c r="F5769" s="148" t="s">
        <v>466</v>
      </c>
      <c r="G5769" s="147">
        <f ca="1">IFERROR(__xludf.DUMMYFUNCTION(" VLOOKUP(A5861, IMPORTRANGE(""https://docs.google.com/spreadsheets/d/1QNLbnkR_AongFt22vMfNzfpjZ0CjpI8QI-w0wBnYA1w/"", ""Инфа!A:AA""), 6, FALSE)"),2024)</f>
        <v>2024</v>
      </c>
      <c r="H5769" s="150">
        <v>19400</v>
      </c>
      <c r="I5769" s="151" t="s">
        <v>133</v>
      </c>
      <c r="J5769" s="93" t="s">
        <v>15271</v>
      </c>
      <c r="K5769" s="153"/>
      <c r="L5769" s="153"/>
      <c r="M5769" s="153"/>
      <c r="N5769" s="153"/>
      <c r="O5769" s="153"/>
      <c r="P5769" s="153"/>
      <c r="Q5769" s="153"/>
      <c r="R5769" s="153"/>
      <c r="S5769" s="153"/>
    </row>
    <row r="5770" spans="1:19" ht="206.25">
      <c r="A5770" s="277" t="s">
        <v>25424</v>
      </c>
      <c r="B5770" s="253" t="s">
        <v>400</v>
      </c>
      <c r="C5770" s="93" t="s">
        <v>15272</v>
      </c>
      <c r="D5770" s="93" t="s">
        <v>15273</v>
      </c>
      <c r="E5770" s="148">
        <f ca="1">IFERROR(__xludf.DUMMYFUNCTION(" VLOOKUP(A5862, IMPORTRANGE(""https://docs.google.com/spreadsheets/d/1fj_Bhi2XPL3siwIh4sx4VRLAe31yD50oKdj5UlRYW0c/"", ""Сводка!A:AA""), 5, FALSE)"),264)</f>
        <v>264</v>
      </c>
      <c r="F5770" s="148" t="s">
        <v>466</v>
      </c>
      <c r="G5770" s="147">
        <f ca="1">IFERROR(__xludf.DUMMYFUNCTION(" VLOOKUP(A5862, IMPORTRANGE(""https://docs.google.com/spreadsheets/d/1QNLbnkR_AongFt22vMfNzfpjZ0CjpI8QI-w0wBnYA1w/"", ""Инфа!A:AA""), 6, FALSE)"),2024)</f>
        <v>2024</v>
      </c>
      <c r="H5770" s="150">
        <v>20800</v>
      </c>
      <c r="I5770" s="151" t="s">
        <v>133</v>
      </c>
      <c r="J5770" s="93" t="s">
        <v>15274</v>
      </c>
      <c r="K5770" s="153"/>
      <c r="L5770" s="153"/>
      <c r="M5770" s="153"/>
      <c r="N5770" s="153"/>
      <c r="O5770" s="153"/>
      <c r="P5770" s="153"/>
      <c r="Q5770" s="153"/>
      <c r="R5770" s="153"/>
      <c r="S5770" s="153"/>
    </row>
    <row r="5771" spans="1:19" ht="243.75">
      <c r="A5771" s="277" t="s">
        <v>25424</v>
      </c>
      <c r="B5771" s="253" t="s">
        <v>153</v>
      </c>
      <c r="C5771" s="93" t="s">
        <v>15275</v>
      </c>
      <c r="D5771" s="93" t="s">
        <v>15276</v>
      </c>
      <c r="E5771" s="148">
        <f ca="1">IFERROR(__xludf.DUMMYFUNCTION(" VLOOKUP(A5863, IMPORTRANGE(""https://docs.google.com/spreadsheets/d/1fj_Bhi2XPL3siwIh4sx4VRLAe31yD50oKdj5UlRYW0c/"", ""Сводка!A:AA""), 5, FALSE)"),368)</f>
        <v>368</v>
      </c>
      <c r="F5771" s="148" t="s">
        <v>456</v>
      </c>
      <c r="G5771" s="147">
        <f ca="1">IFERROR(__xludf.DUMMYFUNCTION(" VLOOKUP(A5863, IMPORTRANGE(""https://docs.google.com/spreadsheets/d/1QNLbnkR_AongFt22vMfNzfpjZ0CjpI8QI-w0wBnYA1w/"", ""Инфа!A:AA""), 6, FALSE)"),2024)</f>
        <v>2024</v>
      </c>
      <c r="H5771" s="154">
        <v>35200</v>
      </c>
      <c r="I5771" s="151" t="s">
        <v>15277</v>
      </c>
      <c r="J5771" s="93" t="s">
        <v>15278</v>
      </c>
      <c r="K5771" s="153"/>
      <c r="L5771" s="153"/>
      <c r="M5771" s="153"/>
      <c r="N5771" s="153"/>
      <c r="O5771" s="153"/>
      <c r="P5771" s="153"/>
      <c r="Q5771" s="153"/>
      <c r="R5771" s="153"/>
      <c r="S5771" s="153"/>
    </row>
    <row r="5772" spans="1:19" ht="187.5">
      <c r="A5772" s="277" t="s">
        <v>25424</v>
      </c>
      <c r="B5772" s="253" t="s">
        <v>153</v>
      </c>
      <c r="C5772" s="93" t="s">
        <v>15279</v>
      </c>
      <c r="D5772" s="93" t="s">
        <v>15280</v>
      </c>
      <c r="E5772" s="148">
        <f ca="1">IFERROR(__xludf.DUMMYFUNCTION(" VLOOKUP(A5864, IMPORTRANGE(""https://docs.google.com/spreadsheets/d/1fj_Bhi2XPL3siwIh4sx4VRLAe31yD50oKdj5UlRYW0c/"", ""Сводка!A:AA""), 5, FALSE)"),204)</f>
        <v>204</v>
      </c>
      <c r="F5772" s="148" t="s">
        <v>456</v>
      </c>
      <c r="G5772" s="147">
        <f ca="1">IFERROR(__xludf.DUMMYFUNCTION(" VLOOKUP(A5864, IMPORTRANGE(""https://docs.google.com/spreadsheets/d/1QNLbnkR_AongFt22vMfNzfpjZ0CjpI8QI-w0wBnYA1w/"", ""Инфа!A:AA""), 6, FALSE)"),2024)</f>
        <v>2024</v>
      </c>
      <c r="H5772" s="150">
        <v>22400</v>
      </c>
      <c r="I5772" s="151" t="s">
        <v>15277</v>
      </c>
      <c r="J5772" s="93" t="s">
        <v>15281</v>
      </c>
      <c r="K5772" s="153"/>
      <c r="L5772" s="153"/>
      <c r="M5772" s="153"/>
      <c r="N5772" s="153"/>
      <c r="O5772" s="153"/>
      <c r="P5772" s="153"/>
      <c r="Q5772" s="153"/>
      <c r="R5772" s="153"/>
      <c r="S5772" s="153"/>
    </row>
    <row r="5773" spans="1:19" ht="21" customHeight="1">
      <c r="A5773" s="277" t="s">
        <v>25424</v>
      </c>
      <c r="B5773" s="253" t="s">
        <v>400</v>
      </c>
      <c r="C5773" s="93" t="s">
        <v>15282</v>
      </c>
      <c r="D5773" s="93" t="s">
        <v>15283</v>
      </c>
      <c r="E5773" s="148">
        <f ca="1">IFERROR(__xludf.DUMMYFUNCTION(" VLOOKUP(A5865, IMPORTRANGE(""https://docs.google.com/spreadsheets/d/1fj_Bhi2XPL3siwIh4sx4VRLAe31yD50oKdj5UlRYW0c/"", ""Сводка!A:AA""), 5, FALSE)"),320)</f>
        <v>320</v>
      </c>
      <c r="F5773" s="148" t="s">
        <v>1628</v>
      </c>
      <c r="G5773" s="147">
        <f ca="1">IFERROR(__xludf.DUMMYFUNCTION(" VLOOKUP(A5865, IMPORTRANGE(""https://docs.google.com/spreadsheets/d/1QNLbnkR_AongFt22vMfNzfpjZ0CjpI8QI-w0wBnYA1w/"", ""Инфа!A:AA""), 6, FALSE)"),2024)</f>
        <v>2024</v>
      </c>
      <c r="H5773" s="150">
        <v>31500</v>
      </c>
      <c r="I5773" s="151" t="s">
        <v>15277</v>
      </c>
      <c r="J5773" s="93" t="s">
        <v>15284</v>
      </c>
      <c r="K5773" s="153"/>
      <c r="L5773" s="153"/>
      <c r="M5773" s="153"/>
      <c r="N5773" s="153"/>
      <c r="O5773" s="153"/>
      <c r="P5773" s="153"/>
      <c r="Q5773" s="153"/>
      <c r="R5773" s="153"/>
      <c r="S5773" s="153"/>
    </row>
    <row r="5774" spans="1:19" ht="131.25">
      <c r="A5774" s="277" t="s">
        <v>25424</v>
      </c>
      <c r="B5774" s="253" t="s">
        <v>400</v>
      </c>
      <c r="C5774" s="93" t="s">
        <v>14650</v>
      </c>
      <c r="D5774" s="93" t="s">
        <v>15285</v>
      </c>
      <c r="E5774" s="148">
        <f ca="1">IFERROR(__xludf.DUMMYFUNCTION(" VLOOKUP(A5866, IMPORTRANGE(""https://docs.google.com/spreadsheets/d/1fj_Bhi2XPL3siwIh4sx4VRLAe31yD50oKdj5UlRYW0c/"", ""Сводка!A:AA""), 5, FALSE)"),268)</f>
        <v>268</v>
      </c>
      <c r="F5774" s="148" t="s">
        <v>5051</v>
      </c>
      <c r="G5774" s="147">
        <f ca="1">IFERROR(__xludf.DUMMYFUNCTION(" VLOOKUP(A5866, IMPORTRANGE(""https://docs.google.com/spreadsheets/d/1QNLbnkR_AongFt22vMfNzfpjZ0CjpI8QI-w0wBnYA1w/"", ""Инфа!A:AA""), 6, FALSE)"),2024)</f>
        <v>2024</v>
      </c>
      <c r="H5774" s="150">
        <v>13000</v>
      </c>
      <c r="I5774" s="151" t="s">
        <v>138</v>
      </c>
      <c r="J5774" s="93" t="s">
        <v>14652</v>
      </c>
      <c r="K5774" s="153"/>
      <c r="L5774" s="153"/>
      <c r="M5774" s="153"/>
      <c r="N5774" s="153"/>
      <c r="O5774" s="153"/>
      <c r="P5774" s="153"/>
      <c r="Q5774" s="153"/>
      <c r="R5774" s="153"/>
      <c r="S5774" s="153"/>
    </row>
    <row r="5775" spans="1:19" ht="131.25">
      <c r="A5775" s="277" t="s">
        <v>25424</v>
      </c>
      <c r="B5775" s="253" t="s">
        <v>400</v>
      </c>
      <c r="C5775" s="93" t="s">
        <v>14650</v>
      </c>
      <c r="D5775" s="93" t="s">
        <v>15286</v>
      </c>
      <c r="E5775" s="148">
        <f ca="1">IFERROR(__xludf.DUMMYFUNCTION(" VLOOKUP(A5867, IMPORTRANGE(""https://docs.google.com/spreadsheets/d/1fj_Bhi2XPL3siwIh4sx4VRLAe31yD50oKdj5UlRYW0c/"", ""Сводка!A:AA""), 5, FALSE)"),116)</f>
        <v>116</v>
      </c>
      <c r="F5775" s="148" t="s">
        <v>5051</v>
      </c>
      <c r="G5775" s="147">
        <f ca="1">IFERROR(__xludf.DUMMYFUNCTION(" VLOOKUP(A5867, IMPORTRANGE(""https://docs.google.com/spreadsheets/d/1QNLbnkR_AongFt22vMfNzfpjZ0CjpI8QI-w0wBnYA1w/"", ""Инфа!A:AA""), 6, FALSE)"),2024)</f>
        <v>2024</v>
      </c>
      <c r="H5775" s="150">
        <v>8500</v>
      </c>
      <c r="I5775" s="151" t="s">
        <v>138</v>
      </c>
      <c r="J5775" s="93" t="s">
        <v>14652</v>
      </c>
      <c r="K5775" s="153"/>
      <c r="L5775" s="153"/>
      <c r="M5775" s="153"/>
      <c r="N5775" s="153"/>
      <c r="O5775" s="153"/>
      <c r="P5775" s="153"/>
      <c r="Q5775" s="153"/>
      <c r="R5775" s="153"/>
      <c r="S5775" s="153"/>
    </row>
    <row r="5776" spans="1:19" ht="243.75">
      <c r="A5776" s="277" t="s">
        <v>25424</v>
      </c>
      <c r="B5776" s="253" t="s">
        <v>13</v>
      </c>
      <c r="C5776" s="93" t="s">
        <v>15287</v>
      </c>
      <c r="D5776" s="93" t="s">
        <v>15288</v>
      </c>
      <c r="E5776" s="148">
        <f ca="1">IFERROR(__xludf.DUMMYFUNCTION(" VLOOKUP(A5868, IMPORTRANGE(""https://docs.google.com/spreadsheets/d/1fj_Bhi2XPL3siwIh4sx4VRLAe31yD50oKdj5UlRYW0c/"", ""Сводка!A:AA""), 5, FALSE)"),196)</f>
        <v>196</v>
      </c>
      <c r="F5776" s="148" t="s">
        <v>177</v>
      </c>
      <c r="G5776" s="147">
        <f ca="1">IFERROR(__xludf.DUMMYFUNCTION(" VLOOKUP(A5868, IMPORTRANGE(""https://docs.google.com/spreadsheets/d/1QNLbnkR_AongFt22vMfNzfpjZ0CjpI8QI-w0wBnYA1w/"", ""Инфа!A:AA""), 6, FALSE)"),2024)</f>
        <v>2024</v>
      </c>
      <c r="H5776" s="150">
        <v>21800</v>
      </c>
      <c r="I5776" s="151" t="s">
        <v>15277</v>
      </c>
      <c r="J5776" s="93" t="s">
        <v>15289</v>
      </c>
      <c r="K5776" s="153"/>
      <c r="L5776" s="153"/>
      <c r="M5776" s="153"/>
      <c r="N5776" s="153"/>
      <c r="O5776" s="153"/>
      <c r="P5776" s="153"/>
      <c r="Q5776" s="153"/>
      <c r="R5776" s="153"/>
      <c r="S5776" s="153"/>
    </row>
    <row r="5777" spans="1:19" ht="168.75">
      <c r="A5777" s="277" t="s">
        <v>25424</v>
      </c>
      <c r="B5777" s="253" t="s">
        <v>400</v>
      </c>
      <c r="C5777" s="93" t="s">
        <v>15290</v>
      </c>
      <c r="D5777" s="93" t="s">
        <v>15291</v>
      </c>
      <c r="E5777" s="148">
        <f ca="1">IFERROR(__xludf.DUMMYFUNCTION(" VLOOKUP(A5869, IMPORTRANGE(""https://docs.google.com/spreadsheets/d/1fj_Bhi2XPL3siwIh4sx4VRLAe31yD50oKdj5UlRYW0c/"", ""Сводка!A:AA""), 5, FALSE)"),200)</f>
        <v>200</v>
      </c>
      <c r="F5777" s="148" t="s">
        <v>466</v>
      </c>
      <c r="G5777" s="147">
        <f ca="1">IFERROR(__xludf.DUMMYFUNCTION(" VLOOKUP(A5869, IMPORTRANGE(""https://docs.google.com/spreadsheets/d/1QNLbnkR_AongFt22vMfNzfpjZ0CjpI8QI-w0wBnYA1w/"", ""Инфа!A:AA""), 6, FALSE)"),2024)</f>
        <v>2024</v>
      </c>
      <c r="H5777" s="150">
        <v>22100</v>
      </c>
      <c r="I5777" s="151" t="s">
        <v>15277</v>
      </c>
      <c r="J5777" s="93" t="s">
        <v>15292</v>
      </c>
      <c r="K5777" s="153"/>
      <c r="L5777" s="153"/>
      <c r="M5777" s="153"/>
      <c r="N5777" s="153"/>
      <c r="O5777" s="153"/>
      <c r="P5777" s="153"/>
      <c r="Q5777" s="153"/>
      <c r="R5777" s="153"/>
      <c r="S5777" s="153"/>
    </row>
    <row r="5778" spans="1:19" ht="225">
      <c r="A5778" s="277" t="s">
        <v>25424</v>
      </c>
      <c r="B5778" s="253" t="s">
        <v>153</v>
      </c>
      <c r="C5778" s="96" t="s">
        <v>15293</v>
      </c>
      <c r="D5778" s="96" t="s">
        <v>15294</v>
      </c>
      <c r="E5778" s="148">
        <f ca="1">IFERROR(__xludf.DUMMYFUNCTION(" VLOOKUP(A5870, IMPORTRANGE(""https://docs.google.com/spreadsheets/d/1fj_Bhi2XPL3siwIh4sx4VRLAe31yD50oKdj5UlRYW0c/"", ""Сводка!A:AA""), 5, FALSE)"),228)</f>
        <v>228</v>
      </c>
      <c r="F5778" s="165" t="s">
        <v>108</v>
      </c>
      <c r="G5778" s="147">
        <f ca="1">IFERROR(__xludf.DUMMYFUNCTION(" VLOOKUP(A5870, IMPORTRANGE(""https://docs.google.com/spreadsheets/d/1QNLbnkR_AongFt22vMfNzfpjZ0CjpI8QI-w0wBnYA1w/"", ""Инфа!A:AA""), 6, FALSE)"),2024)</f>
        <v>2024</v>
      </c>
      <c r="H5778" s="150">
        <v>11800</v>
      </c>
      <c r="I5778" s="156" t="s">
        <v>234</v>
      </c>
      <c r="J5778" s="93" t="s">
        <v>15295</v>
      </c>
      <c r="K5778" s="153"/>
      <c r="L5778" s="153"/>
      <c r="M5778" s="153"/>
      <c r="N5778" s="153"/>
      <c r="O5778" s="153"/>
      <c r="P5778" s="153"/>
      <c r="Q5778" s="153"/>
      <c r="R5778" s="153"/>
      <c r="S5778" s="153"/>
    </row>
    <row r="5779" spans="1:19" ht="93.75">
      <c r="A5779" s="277" t="s">
        <v>25424</v>
      </c>
      <c r="B5779" s="253" t="s">
        <v>153</v>
      </c>
      <c r="C5779" s="93" t="s">
        <v>15296</v>
      </c>
      <c r="D5779" s="93" t="s">
        <v>15297</v>
      </c>
      <c r="E5779" s="148">
        <f ca="1">IFERROR(__xludf.DUMMYFUNCTION(" VLOOKUP(A5871, IMPORTRANGE(""https://docs.google.com/spreadsheets/d/1fj_Bhi2XPL3siwIh4sx4VRLAe31yD50oKdj5UlRYW0c/"", ""Сводка!A:AA""), 5, FALSE)"),148)</f>
        <v>148</v>
      </c>
      <c r="F5779" s="148" t="s">
        <v>50</v>
      </c>
      <c r="G5779" s="147">
        <f ca="1">IFERROR(__xludf.DUMMYFUNCTION(" VLOOKUP(A5871, IMPORTRANGE(""https://docs.google.com/spreadsheets/d/1QNLbnkR_AongFt22vMfNzfpjZ0CjpI8QI-w0wBnYA1w/"", ""Инфа!A:AA""), 6, FALSE)"),2024)</f>
        <v>2024</v>
      </c>
      <c r="H5779" s="150">
        <v>9400</v>
      </c>
      <c r="I5779" s="151" t="s">
        <v>1653</v>
      </c>
      <c r="J5779" s="93" t="s">
        <v>15298</v>
      </c>
      <c r="K5779" s="153"/>
      <c r="L5779" s="153"/>
      <c r="M5779" s="153"/>
      <c r="N5779" s="153"/>
      <c r="O5779" s="153"/>
      <c r="P5779" s="153"/>
      <c r="Q5779" s="153"/>
      <c r="R5779" s="153"/>
      <c r="S5779" s="153"/>
    </row>
    <row r="5780" spans="1:19" ht="262.5">
      <c r="A5780" s="277" t="s">
        <v>25424</v>
      </c>
      <c r="B5780" s="253" t="s">
        <v>153</v>
      </c>
      <c r="C5780" s="93" t="s">
        <v>15296</v>
      </c>
      <c r="D5780" s="93" t="s">
        <v>15299</v>
      </c>
      <c r="E5780" s="148">
        <f ca="1">IFERROR(__xludf.DUMMYFUNCTION(" VLOOKUP(A5872, IMPORTRANGE(""https://docs.google.com/spreadsheets/d/1fj_Bhi2XPL3siwIh4sx4VRLAe31yD50oKdj5UlRYW0c/"", ""Сводка!A:AA""), 5, FALSE)"),220)</f>
        <v>220</v>
      </c>
      <c r="F5780" s="148" t="s">
        <v>15300</v>
      </c>
      <c r="G5780" s="147">
        <f ca="1">IFERROR(__xludf.DUMMYFUNCTION(" VLOOKUP(A5872, IMPORTRANGE(""https://docs.google.com/spreadsheets/d/1QNLbnkR_AongFt22vMfNzfpjZ0CjpI8QI-w0wBnYA1w/"", ""Инфа!A:AA""), 6, FALSE)"),2024)</f>
        <v>2024</v>
      </c>
      <c r="H5780" s="150">
        <v>18200</v>
      </c>
      <c r="I5780" s="151" t="s">
        <v>1653</v>
      </c>
      <c r="J5780" s="93" t="s">
        <v>15301</v>
      </c>
      <c r="K5780" s="153"/>
      <c r="L5780" s="153"/>
      <c r="M5780" s="153"/>
      <c r="N5780" s="153"/>
      <c r="O5780" s="153"/>
      <c r="P5780" s="153"/>
      <c r="Q5780" s="153"/>
      <c r="R5780" s="153"/>
      <c r="S5780" s="153"/>
    </row>
    <row r="5781" spans="1:19" ht="187.5">
      <c r="A5781" s="277" t="s">
        <v>25424</v>
      </c>
      <c r="B5781" s="254" t="s">
        <v>400</v>
      </c>
      <c r="C5781" s="96" t="s">
        <v>15302</v>
      </c>
      <c r="D5781" s="96" t="s">
        <v>15303</v>
      </c>
      <c r="E5781" s="148">
        <f ca="1">IFERROR(__xludf.DUMMYFUNCTION(" VLOOKUP(A5873, IMPORTRANGE(""https://docs.google.com/spreadsheets/d/1fj_Bhi2XPL3siwIh4sx4VRLAe31yD50oKdj5UlRYW0c/"", ""Сводка!A:AA""), 5, FALSE)"),144)</f>
        <v>144</v>
      </c>
      <c r="F5781" s="165" t="s">
        <v>15304</v>
      </c>
      <c r="G5781" s="147">
        <f ca="1">IFERROR(__xludf.DUMMYFUNCTION(" VLOOKUP(A5873, IMPORTRANGE(""https://docs.google.com/spreadsheets/d/1QNLbnkR_AongFt22vMfNzfpjZ0CjpI8QI-w0wBnYA1w/"", ""Инфа!A:AA""), 6, FALSE)"),2024)</f>
        <v>2024</v>
      </c>
      <c r="H5781" s="150">
        <v>9300</v>
      </c>
      <c r="I5781" s="156" t="s">
        <v>15305</v>
      </c>
      <c r="J5781" s="104" t="s">
        <v>15306</v>
      </c>
      <c r="K5781" s="153"/>
      <c r="L5781" s="153"/>
      <c r="M5781" s="153"/>
      <c r="N5781" s="153"/>
      <c r="O5781" s="153"/>
      <c r="P5781" s="153"/>
      <c r="Q5781" s="153"/>
      <c r="R5781" s="153"/>
      <c r="S5781" s="153"/>
    </row>
    <row r="5782" spans="1:19" ht="206.25">
      <c r="A5782" s="277" t="s">
        <v>25424</v>
      </c>
      <c r="B5782" s="254" t="s">
        <v>400</v>
      </c>
      <c r="C5782" s="96" t="s">
        <v>15307</v>
      </c>
      <c r="D5782" s="96" t="s">
        <v>15308</v>
      </c>
      <c r="E5782" s="148">
        <f ca="1">IFERROR(__xludf.DUMMYFUNCTION(" VLOOKUP(A5874, IMPORTRANGE(""https://docs.google.com/spreadsheets/d/1fj_Bhi2XPL3siwIh4sx4VRLAe31yD50oKdj5UlRYW0c/"", ""Сводка!A:AA""), 5, FALSE)"),152)</f>
        <v>152</v>
      </c>
      <c r="F5782" s="165" t="s">
        <v>15309</v>
      </c>
      <c r="G5782" s="147">
        <f ca="1">IFERROR(__xludf.DUMMYFUNCTION(" VLOOKUP(A5874, IMPORTRANGE(""https://docs.google.com/spreadsheets/d/1QNLbnkR_AongFt22vMfNzfpjZ0CjpI8QI-w0wBnYA1w/"", ""Инфа!A:AA""), 6, FALSE)"),2024)</f>
        <v>2024</v>
      </c>
      <c r="H5782" s="150">
        <v>14100</v>
      </c>
      <c r="I5782" s="156" t="s">
        <v>15310</v>
      </c>
      <c r="J5782" s="104" t="s">
        <v>15311</v>
      </c>
      <c r="K5782" s="153"/>
      <c r="L5782" s="153"/>
      <c r="M5782" s="153"/>
      <c r="N5782" s="153"/>
      <c r="O5782" s="153"/>
      <c r="P5782" s="153"/>
      <c r="Q5782" s="153"/>
      <c r="R5782" s="153"/>
      <c r="S5782" s="153"/>
    </row>
    <row r="5783" spans="1:19" ht="168.75">
      <c r="A5783" s="277" t="s">
        <v>25424</v>
      </c>
      <c r="B5783" s="254" t="s">
        <v>153</v>
      </c>
      <c r="C5783" s="96" t="s">
        <v>15312</v>
      </c>
      <c r="D5783" s="96" t="s">
        <v>15313</v>
      </c>
      <c r="E5783" s="148">
        <f ca="1">IFERROR(__xludf.DUMMYFUNCTION(" VLOOKUP(A5875, IMPORTRANGE(""https://docs.google.com/spreadsheets/d/1fj_Bhi2XPL3siwIh4sx4VRLAe31yD50oKdj5UlRYW0c/"", ""Сводка!A:AA""), 5, FALSE)"),100)</f>
        <v>100</v>
      </c>
      <c r="F5783" s="165" t="s">
        <v>50</v>
      </c>
      <c r="G5783" s="147">
        <f ca="1">IFERROR(__xludf.DUMMYFUNCTION(" VLOOKUP(A5875, IMPORTRANGE(""https://docs.google.com/spreadsheets/d/1QNLbnkR_AongFt22vMfNzfpjZ0CjpI8QI-w0wBnYA1w/"", ""Инфа!A:AA""), 6, FALSE)"),2024)</f>
        <v>2024</v>
      </c>
      <c r="H5783" s="150">
        <v>8000</v>
      </c>
      <c r="I5783" s="156" t="s">
        <v>3111</v>
      </c>
      <c r="J5783" s="96" t="s">
        <v>15314</v>
      </c>
      <c r="K5783" s="153"/>
      <c r="L5783" s="153"/>
      <c r="M5783" s="153"/>
      <c r="N5783" s="153"/>
      <c r="O5783" s="153"/>
      <c r="P5783" s="153"/>
      <c r="Q5783" s="153"/>
      <c r="R5783" s="153"/>
      <c r="S5783" s="153"/>
    </row>
    <row r="5784" spans="1:19" ht="131.25">
      <c r="A5784" s="277" t="s">
        <v>25424</v>
      </c>
      <c r="B5784" s="253" t="s">
        <v>400</v>
      </c>
      <c r="C5784" s="93" t="s">
        <v>11766</v>
      </c>
      <c r="D5784" s="93" t="s">
        <v>15315</v>
      </c>
      <c r="E5784" s="148">
        <f ca="1">IFERROR(__xludf.DUMMYFUNCTION(" VLOOKUP(A5876, IMPORTRANGE(""https://docs.google.com/spreadsheets/d/1fj_Bhi2XPL3siwIh4sx4VRLAe31yD50oKdj5UlRYW0c/"", ""Сводка!A:AA""), 5, FALSE)"),120)</f>
        <v>120</v>
      </c>
      <c r="F5784" s="148" t="s">
        <v>415</v>
      </c>
      <c r="G5784" s="147">
        <f ca="1">IFERROR(__xludf.DUMMYFUNCTION(" VLOOKUP(A5876, IMPORTRANGE(""https://docs.google.com/spreadsheets/d/1QNLbnkR_AongFt22vMfNzfpjZ0CjpI8QI-w0wBnYA1w/"", ""Инфа!A:AA""), 6, FALSE)"),2024)</f>
        <v>2024</v>
      </c>
      <c r="H5784" s="150">
        <v>8600</v>
      </c>
      <c r="I5784" s="151" t="s">
        <v>15316</v>
      </c>
      <c r="J5784" s="93" t="s">
        <v>15317</v>
      </c>
      <c r="K5784" s="153"/>
      <c r="L5784" s="153"/>
      <c r="M5784" s="153"/>
      <c r="N5784" s="153"/>
      <c r="O5784" s="153"/>
      <c r="P5784" s="153"/>
      <c r="Q5784" s="153"/>
      <c r="R5784" s="153"/>
      <c r="S5784" s="153"/>
    </row>
    <row r="5785" spans="1:19" ht="131.25">
      <c r="A5785" s="277" t="s">
        <v>25424</v>
      </c>
      <c r="B5785" s="253" t="s">
        <v>400</v>
      </c>
      <c r="C5785" s="96" t="s">
        <v>15318</v>
      </c>
      <c r="D5785" s="93" t="s">
        <v>15319</v>
      </c>
      <c r="E5785" s="148">
        <f ca="1">IFERROR(__xludf.DUMMYFUNCTION(" VLOOKUP(A5877, IMPORTRANGE(""https://docs.google.com/spreadsheets/d/1fj_Bhi2XPL3siwIh4sx4VRLAe31yD50oKdj5UlRYW0c/"", ""Сводка!A:AA""), 5, FALSE)"),416)</f>
        <v>416</v>
      </c>
      <c r="F5785" s="148" t="s">
        <v>415</v>
      </c>
      <c r="G5785" s="147">
        <f ca="1">IFERROR(__xludf.DUMMYFUNCTION(" VLOOKUP(A5877, IMPORTRANGE(""https://docs.google.com/spreadsheets/d/1QNLbnkR_AongFt22vMfNzfpjZ0CjpI8QI-w0wBnYA1w/"", ""Инфа!A:AA""), 6, FALSE)"),2024)</f>
        <v>2024</v>
      </c>
      <c r="H5785" s="154">
        <v>17500</v>
      </c>
      <c r="I5785" s="151" t="s">
        <v>14861</v>
      </c>
      <c r="J5785" s="93" t="s">
        <v>15320</v>
      </c>
      <c r="K5785" s="153"/>
      <c r="L5785" s="153"/>
      <c r="M5785" s="153"/>
      <c r="N5785" s="153"/>
      <c r="O5785" s="153"/>
      <c r="P5785" s="153"/>
      <c r="Q5785" s="153"/>
      <c r="R5785" s="153"/>
      <c r="S5785" s="153"/>
    </row>
    <row r="5786" spans="1:19" ht="131.25">
      <c r="A5786" s="277" t="s">
        <v>25424</v>
      </c>
      <c r="B5786" s="253" t="s">
        <v>153</v>
      </c>
      <c r="C5786" s="93" t="s">
        <v>15321</v>
      </c>
      <c r="D5786" s="93" t="s">
        <v>15322</v>
      </c>
      <c r="E5786" s="148" t="e">
        <f>#REF!</f>
        <v>#REF!</v>
      </c>
      <c r="F5786" s="148" t="s">
        <v>456</v>
      </c>
      <c r="G5786" s="147">
        <f ca="1">IFERROR(__xludf.DUMMYFUNCTION(" VLOOKUP(A5878, IMPORTRANGE(""https://docs.google.com/spreadsheets/d/1QNLbnkR_AongFt22vMfNzfpjZ0CjpI8QI-w0wBnYA1w/"", ""Инфа!A:AA""), 6, FALSE)"),2024)</f>
        <v>2024</v>
      </c>
      <c r="H5786" s="154">
        <v>30700</v>
      </c>
      <c r="I5786" s="156" t="s">
        <v>234</v>
      </c>
      <c r="J5786" s="93" t="s">
        <v>15323</v>
      </c>
      <c r="K5786" s="153"/>
      <c r="L5786" s="153"/>
      <c r="M5786" s="153"/>
      <c r="N5786" s="153"/>
      <c r="O5786" s="153"/>
      <c r="P5786" s="153"/>
      <c r="Q5786" s="153"/>
      <c r="R5786" s="153"/>
      <c r="S5786" s="153"/>
    </row>
    <row r="5787" spans="1:19" ht="187.5">
      <c r="A5787" s="277" t="s">
        <v>25424</v>
      </c>
      <c r="B5787" s="253" t="s">
        <v>153</v>
      </c>
      <c r="C5787" s="93" t="s">
        <v>15324</v>
      </c>
      <c r="D5787" s="93" t="s">
        <v>15325</v>
      </c>
      <c r="E5787" s="148">
        <f ca="1">IFERROR(__xludf.DUMMYFUNCTION(" VLOOKUP(A5879, IMPORTRANGE(""https://docs.google.com/spreadsheets/d/1fj_Bhi2XPL3siwIh4sx4VRLAe31yD50oKdj5UlRYW0c/"", ""Сводка!A:AA""), 5, FALSE)"),176)</f>
        <v>176</v>
      </c>
      <c r="F5787" s="148" t="s">
        <v>108</v>
      </c>
      <c r="G5787" s="147">
        <f ca="1">IFERROR(__xludf.DUMMYFUNCTION(" VLOOKUP(A5879, IMPORTRANGE(""https://docs.google.com/spreadsheets/d/1QNLbnkR_AongFt22vMfNzfpjZ0CjpI8QI-w0wBnYA1w/"", ""Инфа!A:AA""), 6, FALSE)"),2024)</f>
        <v>2024</v>
      </c>
      <c r="H5787" s="150">
        <v>10300</v>
      </c>
      <c r="I5787" s="156" t="s">
        <v>234</v>
      </c>
      <c r="J5787" s="93" t="s">
        <v>15326</v>
      </c>
      <c r="K5787" s="153"/>
      <c r="L5787" s="153"/>
      <c r="M5787" s="153"/>
      <c r="N5787" s="153"/>
      <c r="O5787" s="153"/>
      <c r="P5787" s="153"/>
      <c r="Q5787" s="153"/>
      <c r="R5787" s="153"/>
      <c r="S5787" s="153"/>
    </row>
    <row r="5788" spans="1:19" ht="225">
      <c r="A5788" s="277" t="s">
        <v>25424</v>
      </c>
      <c r="B5788" s="253" t="s">
        <v>23</v>
      </c>
      <c r="C5788" s="93" t="s">
        <v>15327</v>
      </c>
      <c r="D5788" s="93" t="s">
        <v>15328</v>
      </c>
      <c r="E5788" s="148">
        <f ca="1">IFERROR(__xludf.DUMMYFUNCTION(" VLOOKUP(A5880, IMPORTRANGE(""https://docs.google.com/spreadsheets/d/1fj_Bhi2XPL3siwIh4sx4VRLAe31yD50oKdj5UlRYW0c/"", ""Сводка!A:AA""), 5, FALSE)"),148)</f>
        <v>148</v>
      </c>
      <c r="F5788" s="148" t="s">
        <v>177</v>
      </c>
      <c r="G5788" s="147">
        <f ca="1">IFERROR(__xludf.DUMMYFUNCTION(" VLOOKUP(A5880, IMPORTRANGE(""https://docs.google.com/spreadsheets/d/1QNLbnkR_AongFt22vMfNzfpjZ0CjpI8QI-w0wBnYA1w/"", ""Инфа!A:AA""), 6, FALSE)"),2024)</f>
        <v>2024</v>
      </c>
      <c r="H5788" s="150">
        <v>9400</v>
      </c>
      <c r="I5788" s="151" t="s">
        <v>7507</v>
      </c>
      <c r="J5788" s="93" t="s">
        <v>15329</v>
      </c>
      <c r="K5788" s="153"/>
      <c r="L5788" s="153"/>
      <c r="M5788" s="153"/>
      <c r="N5788" s="153"/>
      <c r="O5788" s="153"/>
      <c r="P5788" s="153"/>
      <c r="Q5788" s="153"/>
      <c r="R5788" s="153"/>
      <c r="S5788" s="153"/>
    </row>
    <row r="5789" spans="1:19" ht="112.5">
      <c r="A5789" s="277" t="s">
        <v>25424</v>
      </c>
      <c r="B5789" s="253" t="s">
        <v>153</v>
      </c>
      <c r="C5789" s="93" t="s">
        <v>15330</v>
      </c>
      <c r="D5789" s="93" t="s">
        <v>15331</v>
      </c>
      <c r="E5789" s="148">
        <f ca="1">IFERROR(__xludf.DUMMYFUNCTION(" VLOOKUP(A5881, IMPORTRANGE(""https://docs.google.com/spreadsheets/d/1fj_Bhi2XPL3siwIh4sx4VRLAe31yD50oKdj5UlRYW0c/"", ""Сводка!A:AA""), 5, FALSE)"),444)</f>
        <v>444</v>
      </c>
      <c r="F5789" s="148" t="s">
        <v>59</v>
      </c>
      <c r="G5789" s="147">
        <f ca="1">IFERROR(__xludf.DUMMYFUNCTION(" VLOOKUP(A5881, IMPORTRANGE(""https://docs.google.com/spreadsheets/d/1QNLbnkR_AongFt22vMfNzfpjZ0CjpI8QI-w0wBnYA1w/"", ""Инфа!A:AA""), 6, FALSE)"),2024)</f>
        <v>2024</v>
      </c>
      <c r="H5789" s="154">
        <v>31600</v>
      </c>
      <c r="I5789" s="151" t="s">
        <v>161</v>
      </c>
      <c r="J5789" s="93" t="s">
        <v>15332</v>
      </c>
      <c r="K5789" s="153"/>
      <c r="L5789" s="153"/>
      <c r="M5789" s="153"/>
      <c r="N5789" s="153"/>
      <c r="O5789" s="153"/>
      <c r="P5789" s="153"/>
      <c r="Q5789" s="153"/>
      <c r="R5789" s="153"/>
      <c r="S5789" s="153"/>
    </row>
    <row r="5790" spans="1:19" ht="112.5">
      <c r="A5790" s="277" t="s">
        <v>25424</v>
      </c>
      <c r="B5790" s="253" t="s">
        <v>400</v>
      </c>
      <c r="C5790" s="93" t="s">
        <v>7971</v>
      </c>
      <c r="D5790" s="93" t="s">
        <v>15333</v>
      </c>
      <c r="E5790" s="148">
        <f ca="1">IFERROR(__xludf.DUMMYFUNCTION(" VLOOKUP(A5882, IMPORTRANGE(""https://docs.google.com/spreadsheets/d/1fj_Bhi2XPL3siwIh4sx4VRLAe31yD50oKdj5UlRYW0c/"", ""Сводка!A:AA""), 5, FALSE)"),184)</f>
        <v>184</v>
      </c>
      <c r="F5790" s="148" t="s">
        <v>403</v>
      </c>
      <c r="G5790" s="147">
        <f ca="1">IFERROR(__xludf.DUMMYFUNCTION(" VLOOKUP(A5882, IMPORTRANGE(""https://docs.google.com/spreadsheets/d/1QNLbnkR_AongFt22vMfNzfpjZ0CjpI8QI-w0wBnYA1w/"", ""Инфа!A:AA""), 6, FALSE)"),2024)</f>
        <v>2024</v>
      </c>
      <c r="H5790" s="150">
        <v>10500</v>
      </c>
      <c r="I5790" s="151" t="s">
        <v>1841</v>
      </c>
      <c r="J5790" s="93" t="s">
        <v>15334</v>
      </c>
      <c r="K5790" s="153"/>
      <c r="L5790" s="153"/>
      <c r="M5790" s="153"/>
      <c r="N5790" s="153"/>
      <c r="O5790" s="153"/>
      <c r="P5790" s="153"/>
      <c r="Q5790" s="153"/>
      <c r="R5790" s="153"/>
      <c r="S5790" s="153"/>
    </row>
    <row r="5791" spans="1:19" ht="93.75">
      <c r="A5791" s="277" t="s">
        <v>25424</v>
      </c>
      <c r="B5791" s="253" t="s">
        <v>400</v>
      </c>
      <c r="C5791" s="93" t="s">
        <v>7971</v>
      </c>
      <c r="D5791" s="93" t="s">
        <v>15335</v>
      </c>
      <c r="E5791" s="148">
        <f ca="1">IFERROR(__xludf.DUMMYFUNCTION(" VLOOKUP(A5883, IMPORTRANGE(""https://docs.google.com/spreadsheets/d/1fj_Bhi2XPL3siwIh4sx4VRLAe31yD50oKdj5UlRYW0c/"", ""Сводка!A:AA""), 5, FALSE)"),160)</f>
        <v>160</v>
      </c>
      <c r="F5791" s="148" t="s">
        <v>26</v>
      </c>
      <c r="G5791" s="147">
        <f ca="1">IFERROR(__xludf.DUMMYFUNCTION(" VLOOKUP(A5883, IMPORTRANGE(""https://docs.google.com/spreadsheets/d/1QNLbnkR_AongFt22vMfNzfpjZ0CjpI8QI-w0wBnYA1w/"", ""Инфа!A:AA""), 6, FALSE)"),2024)</f>
        <v>2024</v>
      </c>
      <c r="H5791" s="150">
        <v>9800</v>
      </c>
      <c r="I5791" s="151" t="s">
        <v>1841</v>
      </c>
      <c r="J5791" s="93" t="s">
        <v>15336</v>
      </c>
      <c r="K5791" s="153"/>
      <c r="L5791" s="153"/>
      <c r="M5791" s="153"/>
      <c r="N5791" s="153"/>
      <c r="O5791" s="153"/>
      <c r="P5791" s="153"/>
      <c r="Q5791" s="153"/>
      <c r="R5791" s="153"/>
      <c r="S5791" s="153"/>
    </row>
    <row r="5792" spans="1:19" ht="93.75">
      <c r="A5792" s="277" t="s">
        <v>25424</v>
      </c>
      <c r="B5792" s="253" t="s">
        <v>400</v>
      </c>
      <c r="C5792" s="93" t="s">
        <v>15337</v>
      </c>
      <c r="D5792" s="93" t="s">
        <v>15338</v>
      </c>
      <c r="E5792" s="148">
        <f ca="1">IFERROR(__xludf.DUMMYFUNCTION(" VLOOKUP(A5884, IMPORTRANGE(""https://docs.google.com/spreadsheets/d/1fj_Bhi2XPL3siwIh4sx4VRLAe31yD50oKdj5UlRYW0c/"", ""Сводка!A:AA""), 5, FALSE)"),232)</f>
        <v>232</v>
      </c>
      <c r="F5792" s="148" t="s">
        <v>403</v>
      </c>
      <c r="G5792" s="147">
        <f ca="1">IFERROR(__xludf.DUMMYFUNCTION(" VLOOKUP(A5884, IMPORTRANGE(""https://docs.google.com/spreadsheets/d/1QNLbnkR_AongFt22vMfNzfpjZ0CjpI8QI-w0wBnYA1w/"", ""Инфа!A:AA""), 6, FALSE)"),2024)</f>
        <v>2024</v>
      </c>
      <c r="H5792" s="150">
        <v>12000</v>
      </c>
      <c r="I5792" s="151" t="s">
        <v>1841</v>
      </c>
      <c r="J5792" s="93" t="s">
        <v>15339</v>
      </c>
      <c r="K5792" s="153"/>
      <c r="L5792" s="153"/>
      <c r="M5792" s="153"/>
      <c r="N5792" s="153"/>
      <c r="O5792" s="153"/>
      <c r="P5792" s="153"/>
      <c r="Q5792" s="153"/>
      <c r="R5792" s="153"/>
      <c r="S5792" s="153"/>
    </row>
    <row r="5793" spans="1:19" ht="112.5">
      <c r="A5793" s="277" t="s">
        <v>25424</v>
      </c>
      <c r="B5793" s="253" t="s">
        <v>400</v>
      </c>
      <c r="C5793" s="93" t="s">
        <v>15340</v>
      </c>
      <c r="D5793" s="93" t="s">
        <v>72</v>
      </c>
      <c r="E5793" s="148">
        <f ca="1">IFERROR(__xludf.DUMMYFUNCTION(" VLOOKUP(A5887, IMPORTRANGE(""https://docs.google.com/spreadsheets/d/1fj_Bhi2XPL3siwIh4sx4VRLAe31yD50oKdj5UlRYW0c/"", ""Сводка!A:AA""), 5, FALSE)"),160)</f>
        <v>160</v>
      </c>
      <c r="F5793" s="148" t="s">
        <v>415</v>
      </c>
      <c r="G5793" s="147">
        <f ca="1">IFERROR(__xludf.DUMMYFUNCTION(" VLOOKUP(A5887, IMPORTRANGE(""https://docs.google.com/spreadsheets/d/1QNLbnkR_AongFt22vMfNzfpjZ0CjpI8QI-w0wBnYA1w/"", ""Инфа!A:AA""), 6, FALSE)"),2024)</f>
        <v>2024</v>
      </c>
      <c r="H5793" s="150">
        <v>14600</v>
      </c>
      <c r="I5793" s="151" t="s">
        <v>72</v>
      </c>
      <c r="J5793" s="93" t="s">
        <v>15341</v>
      </c>
      <c r="K5793" s="153"/>
      <c r="L5793" s="153"/>
      <c r="M5793" s="153"/>
      <c r="N5793" s="153"/>
      <c r="O5793" s="153"/>
      <c r="P5793" s="153"/>
      <c r="Q5793" s="153"/>
      <c r="R5793" s="153"/>
      <c r="S5793" s="153"/>
    </row>
    <row r="5794" spans="1:19" ht="225">
      <c r="A5794" s="277" t="s">
        <v>25424</v>
      </c>
      <c r="B5794" s="253" t="s">
        <v>153</v>
      </c>
      <c r="C5794" s="97" t="s">
        <v>15053</v>
      </c>
      <c r="D5794" s="93" t="s">
        <v>15342</v>
      </c>
      <c r="E5794" s="148">
        <f ca="1">IFERROR(__xludf.DUMMYFUNCTION(" VLOOKUP(A5888, IMPORTRANGE(""https://docs.google.com/spreadsheets/d/1fj_Bhi2XPL3siwIh4sx4VRLAe31yD50oKdj5UlRYW0c/"", ""Сводка!A:AA""), 5, FALSE)"),220)</f>
        <v>220</v>
      </c>
      <c r="F5794" s="148" t="s">
        <v>26</v>
      </c>
      <c r="G5794" s="147">
        <f ca="1">IFERROR(__xludf.DUMMYFUNCTION(" VLOOKUP(A5888, IMPORTRANGE(""https://docs.google.com/spreadsheets/d/1QNLbnkR_AongFt22vMfNzfpjZ0CjpI8QI-w0wBnYA1w/"", ""Инфа!A:AA""), 6, FALSE)"),2024)</f>
        <v>2024</v>
      </c>
      <c r="H5794" s="150">
        <v>11600</v>
      </c>
      <c r="I5794" s="160" t="s">
        <v>614</v>
      </c>
      <c r="J5794" s="93" t="s">
        <v>15344</v>
      </c>
      <c r="K5794" s="153"/>
      <c r="L5794" s="153"/>
      <c r="M5794" s="153"/>
      <c r="N5794" s="153"/>
      <c r="O5794" s="153"/>
      <c r="P5794" s="153"/>
      <c r="Q5794" s="153"/>
      <c r="R5794" s="153"/>
      <c r="S5794" s="153"/>
    </row>
    <row r="5795" spans="1:19" ht="225">
      <c r="A5795" s="277" t="s">
        <v>25424</v>
      </c>
      <c r="B5795" s="253" t="s">
        <v>153</v>
      </c>
      <c r="C5795" s="97" t="s">
        <v>15053</v>
      </c>
      <c r="D5795" s="93" t="s">
        <v>15345</v>
      </c>
      <c r="E5795" s="148">
        <f ca="1">IFERROR(__xludf.DUMMYFUNCTION(" VLOOKUP(A5889, IMPORTRANGE(""https://docs.google.com/spreadsheets/d/1fj_Bhi2XPL3siwIh4sx4VRLAe31yD50oKdj5UlRYW0c/"", ""Сводка!A:AA""), 5, FALSE)"),296)</f>
        <v>296</v>
      </c>
      <c r="F5795" s="148" t="s">
        <v>26</v>
      </c>
      <c r="G5795" s="147">
        <f ca="1">IFERROR(__xludf.DUMMYFUNCTION(" VLOOKUP(A5889, IMPORTRANGE(""https://docs.google.com/spreadsheets/d/1QNLbnkR_AongFt22vMfNzfpjZ0CjpI8QI-w0wBnYA1w/"", ""Инфа!A:AA""), 6, FALSE)"),2024)</f>
        <v>2024</v>
      </c>
      <c r="H5795" s="150">
        <v>13900</v>
      </c>
      <c r="I5795" s="160" t="s">
        <v>614</v>
      </c>
      <c r="J5795" s="93" t="s">
        <v>15344</v>
      </c>
      <c r="K5795" s="153"/>
      <c r="L5795" s="153"/>
      <c r="M5795" s="153"/>
      <c r="N5795" s="153"/>
      <c r="O5795" s="153"/>
      <c r="P5795" s="153"/>
      <c r="Q5795" s="153"/>
      <c r="R5795" s="153"/>
      <c r="S5795" s="153"/>
    </row>
    <row r="5796" spans="1:19" ht="225">
      <c r="A5796" s="277" t="s">
        <v>25424</v>
      </c>
      <c r="B5796" s="253" t="s">
        <v>153</v>
      </c>
      <c r="C5796" s="97" t="s">
        <v>15053</v>
      </c>
      <c r="D5796" s="93" t="s">
        <v>15346</v>
      </c>
      <c r="E5796" s="148">
        <f ca="1">IFERROR(__xludf.DUMMYFUNCTION(" VLOOKUP(A5890, IMPORTRANGE(""https://docs.google.com/spreadsheets/d/1fj_Bhi2XPL3siwIh4sx4VRLAe31yD50oKdj5UlRYW0c/"", ""Сводка!A:AA""), 5, FALSE)"),200)</f>
        <v>200</v>
      </c>
      <c r="F5796" s="148" t="s">
        <v>26</v>
      </c>
      <c r="G5796" s="147">
        <f ca="1">IFERROR(__xludf.DUMMYFUNCTION(" VLOOKUP(A5890, IMPORTRANGE(""https://docs.google.com/spreadsheets/d/1QNLbnkR_AongFt22vMfNzfpjZ0CjpI8QI-w0wBnYA1w/"", ""Инфа!A:AA""), 6, FALSE)"),2024)</f>
        <v>2024</v>
      </c>
      <c r="H5796" s="150">
        <v>11000</v>
      </c>
      <c r="I5796" s="160" t="s">
        <v>614</v>
      </c>
      <c r="J5796" s="93" t="s">
        <v>15344</v>
      </c>
      <c r="K5796" s="153"/>
      <c r="L5796" s="153"/>
      <c r="M5796" s="153"/>
      <c r="N5796" s="153"/>
      <c r="O5796" s="153"/>
      <c r="P5796" s="153"/>
      <c r="Q5796" s="153"/>
      <c r="R5796" s="153"/>
      <c r="S5796" s="153"/>
    </row>
    <row r="5797" spans="1:19" ht="225">
      <c r="A5797" s="277" t="s">
        <v>25424</v>
      </c>
      <c r="B5797" s="253" t="s">
        <v>153</v>
      </c>
      <c r="C5797" s="97" t="s">
        <v>15053</v>
      </c>
      <c r="D5797" s="93" t="s">
        <v>15347</v>
      </c>
      <c r="E5797" s="148">
        <f ca="1">IFERROR(__xludf.DUMMYFUNCTION(" VLOOKUP(A5891, IMPORTRANGE(""https://docs.google.com/spreadsheets/d/1fj_Bhi2XPL3siwIh4sx4VRLAe31yD50oKdj5UlRYW0c/"", ""Сводка!A:AA""), 5, FALSE)"),176)</f>
        <v>176</v>
      </c>
      <c r="F5797" s="148" t="s">
        <v>26</v>
      </c>
      <c r="G5797" s="147">
        <f ca="1">IFERROR(__xludf.DUMMYFUNCTION(" VLOOKUP(A5891, IMPORTRANGE(""https://docs.google.com/spreadsheets/d/1QNLbnkR_AongFt22vMfNzfpjZ0CjpI8QI-w0wBnYA1w/"", ""Инфа!A:AA""), 6, FALSE)"),2024)</f>
        <v>2024</v>
      </c>
      <c r="H5797" s="150">
        <v>10300</v>
      </c>
      <c r="I5797" s="160" t="s">
        <v>614</v>
      </c>
      <c r="J5797" s="93" t="s">
        <v>15344</v>
      </c>
      <c r="K5797" s="153"/>
      <c r="L5797" s="153"/>
      <c r="M5797" s="153"/>
      <c r="N5797" s="153"/>
      <c r="O5797" s="153"/>
      <c r="P5797" s="153"/>
      <c r="Q5797" s="153"/>
      <c r="R5797" s="153"/>
      <c r="S5797" s="153"/>
    </row>
    <row r="5798" spans="1:19" ht="225">
      <c r="A5798" s="277" t="s">
        <v>25424</v>
      </c>
      <c r="B5798" s="253" t="s">
        <v>23</v>
      </c>
      <c r="C5798" s="93" t="s">
        <v>15348</v>
      </c>
      <c r="D5798" s="93" t="s">
        <v>15349</v>
      </c>
      <c r="E5798" s="148">
        <f ca="1">IFERROR(__xludf.DUMMYFUNCTION(" VLOOKUP(A5892, IMPORTRANGE(""https://docs.google.com/spreadsheets/d/1fj_Bhi2XPL3siwIh4sx4VRLAe31yD50oKdj5UlRYW0c/"", ""Сводка!A:AA""), 5, FALSE)"),120)</f>
        <v>120</v>
      </c>
      <c r="F5798" s="148" t="s">
        <v>66</v>
      </c>
      <c r="G5798" s="147">
        <f ca="1">IFERROR(__xludf.DUMMYFUNCTION(" VLOOKUP(A5892, IMPORTRANGE(""https://docs.google.com/spreadsheets/d/1QNLbnkR_AongFt22vMfNzfpjZ0CjpI8QI-w0wBnYA1w/"", ""Инфа!A:AA""), 6, FALSE)"),2024)</f>
        <v>2024</v>
      </c>
      <c r="H5798" s="150">
        <v>8600</v>
      </c>
      <c r="I5798" s="156" t="s">
        <v>238</v>
      </c>
      <c r="J5798" s="93" t="s">
        <v>15350</v>
      </c>
      <c r="K5798" s="153"/>
      <c r="L5798" s="153"/>
      <c r="M5798" s="153"/>
      <c r="N5798" s="153"/>
      <c r="O5798" s="153"/>
      <c r="P5798" s="153"/>
      <c r="Q5798" s="153"/>
      <c r="R5798" s="153"/>
      <c r="S5798" s="153"/>
    </row>
    <row r="5799" spans="1:19" ht="225">
      <c r="A5799" s="277" t="s">
        <v>25424</v>
      </c>
      <c r="B5799" s="253" t="s">
        <v>23</v>
      </c>
      <c r="C5799" s="93" t="s">
        <v>15348</v>
      </c>
      <c r="D5799" s="93" t="s">
        <v>15351</v>
      </c>
      <c r="E5799" s="148">
        <f ca="1">IFERROR(__xludf.DUMMYFUNCTION(" VLOOKUP(A5893, IMPORTRANGE(""https://docs.google.com/spreadsheets/d/1fj_Bhi2XPL3siwIh4sx4VRLAe31yD50oKdj5UlRYW0c/"", ""Сводка!A:AA""), 5, FALSE)"),148)</f>
        <v>148</v>
      </c>
      <c r="F5799" s="148" t="s">
        <v>66</v>
      </c>
      <c r="G5799" s="147">
        <f ca="1">IFERROR(__xludf.DUMMYFUNCTION(" VLOOKUP(A5893, IMPORTRANGE(""https://docs.google.com/spreadsheets/d/1QNLbnkR_AongFt22vMfNzfpjZ0CjpI8QI-w0wBnYA1w/"", ""Инфа!A:AA""), 6, FALSE)"),2024)</f>
        <v>2024</v>
      </c>
      <c r="H5799" s="150">
        <v>9400</v>
      </c>
      <c r="I5799" s="156" t="s">
        <v>238</v>
      </c>
      <c r="J5799" s="93" t="s">
        <v>15350</v>
      </c>
      <c r="K5799" s="153"/>
      <c r="L5799" s="153"/>
      <c r="M5799" s="153"/>
      <c r="N5799" s="153"/>
      <c r="O5799" s="153"/>
      <c r="P5799" s="153"/>
      <c r="Q5799" s="153"/>
      <c r="R5799" s="153"/>
      <c r="S5799" s="153"/>
    </row>
    <row r="5800" spans="1:19" ht="131.25">
      <c r="A5800" s="277" t="s">
        <v>25424</v>
      </c>
      <c r="B5800" s="253" t="s">
        <v>400</v>
      </c>
      <c r="C5800" s="93" t="s">
        <v>15352</v>
      </c>
      <c r="D5800" s="93" t="s">
        <v>15353</v>
      </c>
      <c r="E5800" s="148">
        <f ca="1">IFERROR(__xludf.DUMMYFUNCTION(" VLOOKUP(A5894, IMPORTRANGE(""https://docs.google.com/spreadsheets/d/1fj_Bhi2XPL3siwIh4sx4VRLAe31yD50oKdj5UlRYW0c/"", ""Сводка!A:AA""), 5, FALSE)"),208)</f>
        <v>208</v>
      </c>
      <c r="F5800" s="148" t="s">
        <v>26</v>
      </c>
      <c r="G5800" s="147">
        <f ca="1">IFERROR(__xludf.DUMMYFUNCTION(" VLOOKUP(A5894, IMPORTRANGE(""https://docs.google.com/spreadsheets/d/1QNLbnkR_AongFt22vMfNzfpjZ0CjpI8QI-w0wBnYA1w/"", ""Инфа!A:AA""), 6, FALSE)"),2024)</f>
        <v>2024</v>
      </c>
      <c r="H5800" s="150">
        <v>11200</v>
      </c>
      <c r="I5800" s="151" t="s">
        <v>1841</v>
      </c>
      <c r="J5800" s="93" t="s">
        <v>15354</v>
      </c>
      <c r="K5800" s="153"/>
      <c r="L5800" s="153"/>
      <c r="M5800" s="153"/>
      <c r="N5800" s="153"/>
      <c r="O5800" s="153"/>
      <c r="P5800" s="153"/>
      <c r="Q5800" s="153"/>
      <c r="R5800" s="153"/>
      <c r="S5800" s="153"/>
    </row>
    <row r="5801" spans="1:19" ht="262.5">
      <c r="A5801" s="277" t="s">
        <v>25424</v>
      </c>
      <c r="B5801" s="253" t="s">
        <v>153</v>
      </c>
      <c r="C5801" s="93" t="s">
        <v>15355</v>
      </c>
      <c r="D5801" s="93" t="s">
        <v>15356</v>
      </c>
      <c r="E5801" s="148">
        <f ca="1">IFERROR(__xludf.DUMMYFUNCTION(" VLOOKUP(A5903, IMPORTRANGE(""https://docs.google.com/spreadsheets/d/1fj_Bhi2XPL3siwIh4sx4VRLAe31yD50oKdj5UlRYW0c/"", ""Сводка!A:AA""), 5, FALSE)"),312)</f>
        <v>312</v>
      </c>
      <c r="F5801" s="148" t="s">
        <v>165</v>
      </c>
      <c r="G5801" s="147">
        <f ca="1">IFERROR(__xludf.DUMMYFUNCTION(" VLOOKUP(A5903, IMPORTRANGE(""https://docs.google.com/spreadsheets/d/1QNLbnkR_AongFt22vMfNzfpjZ0CjpI8QI-w0wBnYA1w/"", ""Инфа!A:AA""), 6, FALSE)"),2024)</f>
        <v>2024</v>
      </c>
      <c r="H5801" s="150">
        <v>23700</v>
      </c>
      <c r="I5801" s="151" t="s">
        <v>72</v>
      </c>
      <c r="J5801" s="93" t="s">
        <v>15357</v>
      </c>
      <c r="K5801" s="153"/>
      <c r="L5801" s="153"/>
      <c r="M5801" s="153"/>
      <c r="N5801" s="153"/>
      <c r="O5801" s="153"/>
      <c r="P5801" s="153"/>
      <c r="Q5801" s="153"/>
      <c r="R5801" s="153"/>
      <c r="S5801" s="153"/>
    </row>
    <row r="5802" spans="1:19" ht="262.5">
      <c r="A5802" s="277" t="s">
        <v>25424</v>
      </c>
      <c r="B5802" s="253" t="s">
        <v>400</v>
      </c>
      <c r="C5802" s="93" t="s">
        <v>15355</v>
      </c>
      <c r="D5802" s="93" t="s">
        <v>15358</v>
      </c>
      <c r="E5802" s="148">
        <f ca="1">IFERROR(__xludf.DUMMYFUNCTION(" VLOOKUP(A5904, IMPORTRANGE(""https://docs.google.com/spreadsheets/d/1fj_Bhi2XPL3siwIh4sx4VRLAe31yD50oKdj5UlRYW0c/"", ""Сводка!A:AA""), 5, FALSE)"),288)</f>
        <v>288</v>
      </c>
      <c r="F5802" s="148" t="s">
        <v>415</v>
      </c>
      <c r="G5802" s="147">
        <f ca="1">IFERROR(__xludf.DUMMYFUNCTION(" VLOOKUP(A5904, IMPORTRANGE(""https://docs.google.com/spreadsheets/d/1QNLbnkR_AongFt22vMfNzfpjZ0CjpI8QI-w0wBnYA1w/"", ""Инфа!A:AA""), 6, FALSE)"),2024)</f>
        <v>2024</v>
      </c>
      <c r="H5802" s="150">
        <v>22300</v>
      </c>
      <c r="I5802" s="151" t="s">
        <v>72</v>
      </c>
      <c r="J5802" s="93" t="s">
        <v>15359</v>
      </c>
      <c r="K5802" s="153"/>
      <c r="L5802" s="153"/>
      <c r="M5802" s="153"/>
      <c r="N5802" s="153"/>
      <c r="O5802" s="153"/>
      <c r="P5802" s="153"/>
      <c r="Q5802" s="153"/>
      <c r="R5802" s="153"/>
      <c r="S5802" s="153"/>
    </row>
    <row r="5803" spans="1:19" ht="375">
      <c r="A5803" s="277" t="s">
        <v>25424</v>
      </c>
      <c r="B5803" s="253" t="s">
        <v>23</v>
      </c>
      <c r="C5803" s="93" t="s">
        <v>15360</v>
      </c>
      <c r="D5803" s="93" t="s">
        <v>15361</v>
      </c>
      <c r="E5803" s="148">
        <f ca="1">IFERROR(__xludf.DUMMYFUNCTION(" VLOOKUP(A5905, IMPORTRANGE(""https://docs.google.com/spreadsheets/d/1fj_Bhi2XPL3siwIh4sx4VRLAe31yD50oKdj5UlRYW0c/"", ""Сводка!A:AA""), 5, FALSE)"),268)</f>
        <v>268</v>
      </c>
      <c r="F5803" s="148" t="s">
        <v>177</v>
      </c>
      <c r="G5803" s="147">
        <f ca="1">IFERROR(__xludf.DUMMYFUNCTION(" VLOOKUP(A5905, IMPORTRANGE(""https://docs.google.com/spreadsheets/d/1QNLbnkR_AongFt22vMfNzfpjZ0CjpI8QI-w0wBnYA1w/"", ""Инфа!A:AA""), 6, FALSE)"),2024)</f>
        <v>2024</v>
      </c>
      <c r="H5803" s="150">
        <v>13000</v>
      </c>
      <c r="I5803" s="151" t="s">
        <v>72</v>
      </c>
      <c r="J5803" s="93" t="s">
        <v>15357</v>
      </c>
      <c r="K5803" s="153"/>
      <c r="L5803" s="153"/>
      <c r="M5803" s="153"/>
      <c r="N5803" s="153"/>
      <c r="O5803" s="153"/>
      <c r="P5803" s="153"/>
      <c r="Q5803" s="153"/>
      <c r="R5803" s="153"/>
      <c r="S5803" s="153"/>
    </row>
    <row r="5804" spans="1:19" ht="225">
      <c r="A5804" s="277" t="s">
        <v>25424</v>
      </c>
      <c r="B5804" s="253" t="s">
        <v>400</v>
      </c>
      <c r="C5804" s="93" t="s">
        <v>15362</v>
      </c>
      <c r="D5804" s="93" t="s">
        <v>15363</v>
      </c>
      <c r="E5804" s="148">
        <f ca="1">IFERROR(__xludf.DUMMYFUNCTION(" VLOOKUP(A5906, IMPORTRANGE(""https://docs.google.com/spreadsheets/d/1fj_Bhi2XPL3siwIh4sx4VRLAe31yD50oKdj5UlRYW0c/"", ""Сводка!A:AA""), 5, FALSE)"),468)</f>
        <v>468</v>
      </c>
      <c r="F5804" s="148" t="s">
        <v>415</v>
      </c>
      <c r="G5804" s="147">
        <f ca="1">IFERROR(__xludf.DUMMYFUNCTION(" VLOOKUP(A5906, IMPORTRANGE(""https://docs.google.com/spreadsheets/d/1QNLbnkR_AongFt22vMfNzfpjZ0CjpI8QI-w0wBnYA1w/"", ""Инфа!A:AA""), 6, FALSE)"),2024)</f>
        <v>2024</v>
      </c>
      <c r="H5804" s="154">
        <v>19000</v>
      </c>
      <c r="I5804" s="151" t="s">
        <v>15364</v>
      </c>
      <c r="J5804" s="93" t="s">
        <v>15365</v>
      </c>
      <c r="K5804" s="153"/>
      <c r="L5804" s="153"/>
      <c r="M5804" s="153"/>
      <c r="N5804" s="153"/>
      <c r="O5804" s="153"/>
      <c r="P5804" s="153"/>
      <c r="Q5804" s="153"/>
      <c r="R5804" s="153"/>
      <c r="S5804" s="153"/>
    </row>
    <row r="5805" spans="1:19" ht="187.5">
      <c r="A5805" s="277" t="s">
        <v>25424</v>
      </c>
      <c r="B5805" s="253" t="s">
        <v>153</v>
      </c>
      <c r="C5805" s="93" t="s">
        <v>15366</v>
      </c>
      <c r="D5805" s="93" t="s">
        <v>15367</v>
      </c>
      <c r="E5805" s="148">
        <f ca="1">IFERROR(__xludf.DUMMYFUNCTION(" VLOOKUP(A5908, IMPORTRANGE(""https://docs.google.com/spreadsheets/d/1fj_Bhi2XPL3siwIh4sx4VRLAe31yD50oKdj5UlRYW0c/"", ""Сводка!A:AA""), 5, FALSE)"),392)</f>
        <v>392</v>
      </c>
      <c r="F5805" s="148" t="s">
        <v>165</v>
      </c>
      <c r="G5805" s="147">
        <f ca="1">IFERROR(__xludf.DUMMYFUNCTION(" VLOOKUP(A5908, IMPORTRANGE(""https://docs.google.com/spreadsheets/d/1QNLbnkR_AongFt22vMfNzfpjZ0CjpI8QI-w0wBnYA1w/"", ""Инфа!A:AA""), 6, FALSE)"),2024)</f>
        <v>2024</v>
      </c>
      <c r="H5805" s="154">
        <v>28500</v>
      </c>
      <c r="I5805" s="151" t="s">
        <v>2064</v>
      </c>
      <c r="J5805" s="93" t="s">
        <v>15368</v>
      </c>
      <c r="K5805" s="153"/>
      <c r="L5805" s="153"/>
      <c r="M5805" s="153"/>
      <c r="N5805" s="153"/>
      <c r="O5805" s="153"/>
      <c r="P5805" s="153"/>
      <c r="Q5805" s="153"/>
      <c r="R5805" s="153"/>
      <c r="S5805" s="153"/>
    </row>
    <row r="5806" spans="1:19" ht="262.5">
      <c r="A5806" s="277" t="s">
        <v>25424</v>
      </c>
      <c r="B5806" s="253" t="s">
        <v>400</v>
      </c>
      <c r="C5806" s="93" t="s">
        <v>15369</v>
      </c>
      <c r="D5806" s="93" t="s">
        <v>15370</v>
      </c>
      <c r="E5806" s="148" t="e">
        <f>#REF!</f>
        <v>#REF!</v>
      </c>
      <c r="F5806" s="148" t="s">
        <v>466</v>
      </c>
      <c r="G5806" s="147">
        <f ca="1">IFERROR(__xludf.DUMMYFUNCTION(" VLOOKUP(A5909, IMPORTRANGE(""https://docs.google.com/spreadsheets/d/1QNLbnkR_AongFt22vMfNzfpjZ0CjpI8QI-w0wBnYA1w/"", ""Инфа!A:AA""), 6, FALSE)"),2024)</f>
        <v>2024</v>
      </c>
      <c r="H5806" s="150">
        <v>19000</v>
      </c>
      <c r="I5806" s="151" t="s">
        <v>2064</v>
      </c>
      <c r="J5806" s="93" t="s">
        <v>15371</v>
      </c>
      <c r="K5806" s="153"/>
      <c r="L5806" s="153"/>
      <c r="M5806" s="153"/>
      <c r="N5806" s="153"/>
      <c r="O5806" s="153"/>
      <c r="P5806" s="153"/>
      <c r="Q5806" s="153"/>
      <c r="R5806" s="153"/>
      <c r="S5806" s="153"/>
    </row>
    <row r="5807" spans="1:19" ht="262.5">
      <c r="A5807" s="277" t="s">
        <v>25424</v>
      </c>
      <c r="B5807" s="253" t="s">
        <v>400</v>
      </c>
      <c r="C5807" s="93" t="s">
        <v>15372</v>
      </c>
      <c r="D5807" s="93" t="s">
        <v>15373</v>
      </c>
      <c r="E5807" s="148">
        <f ca="1">IFERROR(__xludf.DUMMYFUNCTION(" VLOOKUP(A5910, IMPORTRANGE(""https://docs.google.com/spreadsheets/d/1fj_Bhi2XPL3siwIh4sx4VRLAe31yD50oKdj5UlRYW0c/"", ""Сводка!A:AA""), 5, FALSE)"),236)</f>
        <v>236</v>
      </c>
      <c r="F5807" s="148" t="s">
        <v>415</v>
      </c>
      <c r="G5807" s="147">
        <f ca="1">IFERROR(__xludf.DUMMYFUNCTION(" VLOOKUP(A5910, IMPORTRANGE(""https://docs.google.com/spreadsheets/d/1QNLbnkR_AongFt22vMfNzfpjZ0CjpI8QI-w0wBnYA1w/"", ""Инфа!A:AA""), 6, FALSE)"),2024)</f>
        <v>2024</v>
      </c>
      <c r="H5807" s="150">
        <v>12100</v>
      </c>
      <c r="I5807" s="151" t="s">
        <v>2064</v>
      </c>
      <c r="J5807" s="93" t="s">
        <v>15374</v>
      </c>
      <c r="K5807" s="153"/>
      <c r="L5807" s="153"/>
      <c r="M5807" s="153"/>
      <c r="N5807" s="153"/>
      <c r="O5807" s="153"/>
      <c r="P5807" s="153"/>
      <c r="Q5807" s="153"/>
      <c r="R5807" s="153"/>
      <c r="S5807" s="153"/>
    </row>
    <row r="5808" spans="1:19" ht="243.75">
      <c r="A5808" s="277" t="s">
        <v>25424</v>
      </c>
      <c r="B5808" s="253" t="s">
        <v>400</v>
      </c>
      <c r="C5808" s="93" t="s">
        <v>15375</v>
      </c>
      <c r="D5808" s="93" t="s">
        <v>15376</v>
      </c>
      <c r="E5808" s="148">
        <f ca="1">IFERROR(__xludf.DUMMYFUNCTION(" VLOOKUP(A5911, IMPORTRANGE(""https://docs.google.com/spreadsheets/d/1fj_Bhi2XPL3siwIh4sx4VRLAe31yD50oKdj5UlRYW0c/"", ""Сводка!A:AA""), 5, FALSE)"),296)</f>
        <v>296</v>
      </c>
      <c r="F5808" s="148" t="s">
        <v>466</v>
      </c>
      <c r="G5808" s="147">
        <f ca="1">IFERROR(__xludf.DUMMYFUNCTION(" VLOOKUP(A5911, IMPORTRANGE(""https://docs.google.com/spreadsheets/d/1QNLbnkR_AongFt22vMfNzfpjZ0CjpI8QI-w0wBnYA1w/"", ""Инфа!A:AA""), 6, FALSE)"),2024)</f>
        <v>2024</v>
      </c>
      <c r="H5808" s="150">
        <v>22800</v>
      </c>
      <c r="I5808" s="151" t="s">
        <v>72</v>
      </c>
      <c r="J5808" s="99" t="s">
        <v>15377</v>
      </c>
      <c r="K5808" s="153"/>
      <c r="L5808" s="153"/>
      <c r="M5808" s="153"/>
      <c r="N5808" s="153"/>
      <c r="O5808" s="153"/>
      <c r="P5808" s="153"/>
      <c r="Q5808" s="153"/>
      <c r="R5808" s="153"/>
      <c r="S5808" s="153"/>
    </row>
    <row r="5809" spans="1:19" ht="93.75">
      <c r="A5809" s="277" t="s">
        <v>25424</v>
      </c>
      <c r="B5809" s="253" t="s">
        <v>400</v>
      </c>
      <c r="C5809" s="93" t="s">
        <v>15378</v>
      </c>
      <c r="D5809" s="93" t="s">
        <v>15379</v>
      </c>
      <c r="E5809" s="148">
        <f ca="1">IFERROR(__xludf.DUMMYFUNCTION(" VLOOKUP(A5912, IMPORTRANGE(""https://docs.google.com/spreadsheets/d/1fj_Bhi2XPL3siwIh4sx4VRLAe31yD50oKdj5UlRYW0c/"", ""Сводка!A:AA""), 5, FALSE)"),132)</f>
        <v>132</v>
      </c>
      <c r="F5809" s="148" t="s">
        <v>415</v>
      </c>
      <c r="G5809" s="147">
        <f ca="1">IFERROR(__xludf.DUMMYFUNCTION(" VLOOKUP(A5912, IMPORTRANGE(""https://docs.google.com/spreadsheets/d/1QNLbnkR_AongFt22vMfNzfpjZ0CjpI8QI-w0wBnYA1w/"", ""Инфа!A:AA""), 6, FALSE)"),2024)</f>
        <v>2024</v>
      </c>
      <c r="H5809" s="150">
        <v>12900</v>
      </c>
      <c r="I5809" s="151" t="s">
        <v>72</v>
      </c>
      <c r="J5809" s="93" t="s">
        <v>15380</v>
      </c>
      <c r="K5809" s="153"/>
      <c r="L5809" s="153"/>
      <c r="M5809" s="153"/>
      <c r="N5809" s="153"/>
      <c r="O5809" s="153"/>
      <c r="P5809" s="153"/>
      <c r="Q5809" s="153"/>
      <c r="R5809" s="153"/>
      <c r="S5809" s="153"/>
    </row>
    <row r="5810" spans="1:19" ht="225">
      <c r="A5810" s="277" t="s">
        <v>25424</v>
      </c>
      <c r="B5810" s="253" t="s">
        <v>153</v>
      </c>
      <c r="C5810" s="93" t="s">
        <v>15381</v>
      </c>
      <c r="D5810" s="93" t="s">
        <v>15382</v>
      </c>
      <c r="E5810" s="148">
        <f ca="1">IFERROR(__xludf.DUMMYFUNCTION(" VLOOKUP(A5913, IMPORTRANGE(""https://docs.google.com/spreadsheets/d/1fj_Bhi2XPL3siwIh4sx4VRLAe31yD50oKdj5UlRYW0c/"", ""Сводка!A:AA""), 5, FALSE)"),168)</f>
        <v>168</v>
      </c>
      <c r="F5810" s="148" t="s">
        <v>165</v>
      </c>
      <c r="G5810" s="147">
        <f ca="1">IFERROR(__xludf.DUMMYFUNCTION(" VLOOKUP(A5913, IMPORTRANGE(""https://docs.google.com/spreadsheets/d/1QNLbnkR_AongFt22vMfNzfpjZ0CjpI8QI-w0wBnYA1w/"", ""Инфа!A:AA""), 6, FALSE)"),2024)</f>
        <v>2024</v>
      </c>
      <c r="H5810" s="150">
        <v>19600</v>
      </c>
      <c r="I5810" s="151" t="s">
        <v>72</v>
      </c>
      <c r="J5810" s="93" t="s">
        <v>15383</v>
      </c>
      <c r="K5810" s="153"/>
      <c r="L5810" s="153"/>
      <c r="M5810" s="153"/>
      <c r="N5810" s="153"/>
      <c r="O5810" s="153"/>
      <c r="P5810" s="153"/>
      <c r="Q5810" s="153"/>
      <c r="R5810" s="153"/>
      <c r="S5810" s="153"/>
    </row>
    <row r="5811" spans="1:19" ht="187.5">
      <c r="A5811" s="277" t="s">
        <v>25424</v>
      </c>
      <c r="B5811" s="253" t="s">
        <v>153</v>
      </c>
      <c r="C5811" s="93" t="s">
        <v>15384</v>
      </c>
      <c r="D5811" s="93" t="s">
        <v>15385</v>
      </c>
      <c r="E5811" s="148">
        <f ca="1">IFERROR(__xludf.DUMMYFUNCTION(" VLOOKUP(A5922, IMPORTRANGE(""https://docs.google.com/spreadsheets/d/1fj_Bhi2XPL3siwIh4sx4VRLAe31yD50oKdj5UlRYW0c/"", ""Сводка!A:AA""), 5, FALSE)"),312)</f>
        <v>312</v>
      </c>
      <c r="F5811" s="148" t="s">
        <v>165</v>
      </c>
      <c r="G5811" s="147">
        <f ca="1">IFERROR(__xludf.DUMMYFUNCTION(" VLOOKUP(A5922, IMPORTRANGE(""https://docs.google.com/spreadsheets/d/1QNLbnkR_AongFt22vMfNzfpjZ0CjpI8QI-w0wBnYA1w/"", ""Инфа!A:AA""), 6, FALSE)"),2024)</f>
        <v>2024</v>
      </c>
      <c r="H5811" s="150">
        <v>23700</v>
      </c>
      <c r="I5811" s="151" t="s">
        <v>15386</v>
      </c>
      <c r="J5811" s="93" t="s">
        <v>15387</v>
      </c>
      <c r="K5811" s="153"/>
      <c r="L5811" s="153"/>
      <c r="M5811" s="153"/>
      <c r="N5811" s="153"/>
      <c r="O5811" s="153"/>
      <c r="P5811" s="153"/>
      <c r="Q5811" s="153"/>
      <c r="R5811" s="153"/>
      <c r="S5811" s="153"/>
    </row>
    <row r="5812" spans="1:19" ht="37.5">
      <c r="A5812" s="277" t="s">
        <v>25424</v>
      </c>
      <c r="B5812" s="253" t="s">
        <v>400</v>
      </c>
      <c r="C5812" s="93" t="s">
        <v>15388</v>
      </c>
      <c r="D5812" s="93" t="s">
        <v>15389</v>
      </c>
      <c r="E5812" s="148">
        <f ca="1">IFERROR(__xludf.DUMMYFUNCTION(" VLOOKUP(A5923, IMPORTRANGE(""https://docs.google.com/spreadsheets/d/1fj_Bhi2XPL3siwIh4sx4VRLAe31yD50oKdj5UlRYW0c/"", ""Сводка!A:AA""), 5, FALSE)"),296)</f>
        <v>296</v>
      </c>
      <c r="F5812" s="148" t="s">
        <v>415</v>
      </c>
      <c r="G5812" s="147">
        <f ca="1">IFERROR(__xludf.DUMMYFUNCTION(" VLOOKUP(A5923, IMPORTRANGE(""https://docs.google.com/spreadsheets/d/1QNLbnkR_AongFt22vMfNzfpjZ0CjpI8QI-w0wBnYA1w/"", ""Инфа!A:AA""), 6, FALSE)"),2024)</f>
        <v>2024</v>
      </c>
      <c r="H5812" s="150">
        <v>22800</v>
      </c>
      <c r="I5812" s="151" t="s">
        <v>3748</v>
      </c>
      <c r="J5812" s="93" t="s">
        <v>15390</v>
      </c>
      <c r="K5812" s="153"/>
      <c r="L5812" s="153"/>
      <c r="M5812" s="153"/>
      <c r="N5812" s="153"/>
      <c r="O5812" s="153"/>
      <c r="P5812" s="153"/>
      <c r="Q5812" s="153"/>
      <c r="R5812" s="153"/>
      <c r="S5812" s="153"/>
    </row>
    <row r="5813" spans="1:19" ht="262.5">
      <c r="A5813" s="277" t="s">
        <v>25424</v>
      </c>
      <c r="B5813" s="253" t="s">
        <v>153</v>
      </c>
      <c r="C5813" s="93" t="s">
        <v>15388</v>
      </c>
      <c r="D5813" s="93" t="s">
        <v>15391</v>
      </c>
      <c r="E5813" s="148" t="e">
        <f>#REF!</f>
        <v>#REF!</v>
      </c>
      <c r="F5813" s="148" t="s">
        <v>165</v>
      </c>
      <c r="G5813" s="147">
        <f ca="1">IFERROR(__xludf.DUMMYFUNCTION(" VLOOKUP(A5924, IMPORTRANGE(""https://docs.google.com/spreadsheets/d/1QNLbnkR_AongFt22vMfNzfpjZ0CjpI8QI-w0wBnYA1w/"", ""Инфа!A:AA""), 6, FALSE)"),2024)</f>
        <v>2024</v>
      </c>
      <c r="H5813" s="154">
        <v>28000</v>
      </c>
      <c r="I5813" s="151" t="s">
        <v>3748</v>
      </c>
      <c r="J5813" s="99" t="s">
        <v>15392</v>
      </c>
      <c r="K5813" s="153"/>
      <c r="L5813" s="153"/>
      <c r="M5813" s="153"/>
      <c r="N5813" s="153"/>
      <c r="O5813" s="153"/>
      <c r="P5813" s="153"/>
      <c r="Q5813" s="153"/>
      <c r="R5813" s="153"/>
      <c r="S5813" s="153"/>
    </row>
    <row r="5814" spans="1:19" ht="262.5">
      <c r="A5814" s="277" t="s">
        <v>25424</v>
      </c>
      <c r="B5814" s="253" t="s">
        <v>400</v>
      </c>
      <c r="C5814" s="93" t="s">
        <v>10052</v>
      </c>
      <c r="D5814" s="93" t="s">
        <v>15393</v>
      </c>
      <c r="E5814" s="148">
        <f ca="1">IFERROR(__xludf.DUMMYFUNCTION(" VLOOKUP(A5925, IMPORTRANGE(""https://docs.google.com/spreadsheets/d/1fj_Bhi2XPL3siwIh4sx4VRLAe31yD50oKdj5UlRYW0c/"", ""Сводка!A:AA""), 5, FALSE)"),260)</f>
        <v>260</v>
      </c>
      <c r="F5814" s="148" t="s">
        <v>415</v>
      </c>
      <c r="G5814" s="147">
        <f ca="1">IFERROR(__xludf.DUMMYFUNCTION(" VLOOKUP(A5925, IMPORTRANGE(""https://docs.google.com/spreadsheets/d/1QNLbnkR_AongFt22vMfNzfpjZ0CjpI8QI-w0wBnYA1w/"", ""Инфа!A:AA""), 6, FALSE)"),2024)</f>
        <v>2024</v>
      </c>
      <c r="H5814" s="150">
        <v>20600</v>
      </c>
      <c r="I5814" s="151" t="s">
        <v>67</v>
      </c>
      <c r="J5814" s="93" t="s">
        <v>15394</v>
      </c>
      <c r="K5814" s="153"/>
      <c r="L5814" s="153"/>
      <c r="M5814" s="153"/>
      <c r="N5814" s="153"/>
      <c r="O5814" s="153"/>
      <c r="P5814" s="153"/>
      <c r="Q5814" s="153"/>
      <c r="R5814" s="153"/>
      <c r="S5814" s="153"/>
    </row>
    <row r="5815" spans="1:19" ht="150">
      <c r="A5815" s="277" t="s">
        <v>25424</v>
      </c>
      <c r="B5815" s="253" t="s">
        <v>400</v>
      </c>
      <c r="C5815" s="93" t="s">
        <v>15395</v>
      </c>
      <c r="D5815" s="93" t="s">
        <v>15396</v>
      </c>
      <c r="E5815" s="148">
        <f ca="1">IFERROR(__xludf.DUMMYFUNCTION(" VLOOKUP(A5926, IMPORTRANGE(""https://docs.google.com/spreadsheets/d/1fj_Bhi2XPL3siwIh4sx4VRLAe31yD50oKdj5UlRYW0c/"", ""Сводка!A:AA""), 5, FALSE)"),192)</f>
        <v>192</v>
      </c>
      <c r="F5815" s="148" t="s">
        <v>415</v>
      </c>
      <c r="G5815" s="147">
        <f ca="1">IFERROR(__xludf.DUMMYFUNCTION(" VLOOKUP(A5926, IMPORTRANGE(""https://docs.google.com/spreadsheets/d/1QNLbnkR_AongFt22vMfNzfpjZ0CjpI8QI-w0wBnYA1w/"", ""Инфа!A:AA""), 6, FALSE)"),2024)</f>
        <v>2024</v>
      </c>
      <c r="H5815" s="150">
        <v>10800</v>
      </c>
      <c r="I5815" s="151" t="s">
        <v>1653</v>
      </c>
      <c r="J5815" s="93" t="s">
        <v>15397</v>
      </c>
      <c r="K5815" s="153"/>
      <c r="L5815" s="153"/>
      <c r="M5815" s="153"/>
      <c r="N5815" s="153"/>
      <c r="O5815" s="153"/>
      <c r="P5815" s="153"/>
      <c r="Q5815" s="153"/>
      <c r="R5815" s="153"/>
      <c r="S5815" s="153"/>
    </row>
    <row r="5816" spans="1:19" ht="187.5">
      <c r="A5816" s="277" t="s">
        <v>25424</v>
      </c>
      <c r="B5816" s="253" t="s">
        <v>400</v>
      </c>
      <c r="C5816" s="93" t="s">
        <v>15398</v>
      </c>
      <c r="D5816" s="93" t="s">
        <v>15399</v>
      </c>
      <c r="E5816" s="148" t="e">
        <f>#REF!</f>
        <v>#REF!</v>
      </c>
      <c r="F5816" s="148" t="s">
        <v>26</v>
      </c>
      <c r="G5816" s="147">
        <f ca="1">IFERROR(__xludf.DUMMYFUNCTION(" VLOOKUP(A5927, IMPORTRANGE(""https://docs.google.com/spreadsheets/d/1QNLbnkR_AongFt22vMfNzfpjZ0CjpI8QI-w0wBnYA1w/"", ""Инфа!A:AA""), 6, FALSE)"),2024)</f>
        <v>2024</v>
      </c>
      <c r="H5816" s="150">
        <v>9700</v>
      </c>
      <c r="I5816" s="151" t="s">
        <v>9503</v>
      </c>
      <c r="J5816" s="93" t="s">
        <v>15400</v>
      </c>
      <c r="K5816" s="153"/>
      <c r="L5816" s="153"/>
      <c r="M5816" s="153"/>
      <c r="N5816" s="153"/>
      <c r="O5816" s="153"/>
      <c r="P5816" s="153"/>
      <c r="Q5816" s="153"/>
      <c r="R5816" s="153"/>
      <c r="S5816" s="153"/>
    </row>
    <row r="5817" spans="1:19" ht="131.25">
      <c r="A5817" s="277" t="s">
        <v>25424</v>
      </c>
      <c r="B5817" s="253" t="s">
        <v>153</v>
      </c>
      <c r="C5817" s="93" t="s">
        <v>15401</v>
      </c>
      <c r="D5817" s="93" t="s">
        <v>15402</v>
      </c>
      <c r="E5817" s="148" t="e">
        <f>#REF!</f>
        <v>#REF!</v>
      </c>
      <c r="F5817" s="148" t="s">
        <v>165</v>
      </c>
      <c r="G5817" s="147">
        <f ca="1">IFERROR(__xludf.DUMMYFUNCTION(" VLOOKUP(A5928, IMPORTRANGE(""https://docs.google.com/spreadsheets/d/1QNLbnkR_AongFt22vMfNzfpjZ0CjpI8QI-w0wBnYA1w/"", ""Инфа!A:AA""), 6, FALSE)"),2024)</f>
        <v>2024</v>
      </c>
      <c r="H5817" s="150">
        <v>10800</v>
      </c>
      <c r="I5817" s="151" t="s">
        <v>126</v>
      </c>
      <c r="J5817" s="93" t="s">
        <v>15403</v>
      </c>
      <c r="K5817" s="153"/>
      <c r="L5817" s="153"/>
      <c r="M5817" s="153"/>
      <c r="N5817" s="153"/>
      <c r="O5817" s="153"/>
      <c r="P5817" s="153"/>
      <c r="Q5817" s="153"/>
      <c r="R5817" s="153"/>
      <c r="S5817" s="153"/>
    </row>
    <row r="5818" spans="1:19" ht="93.75">
      <c r="A5818" s="277" t="s">
        <v>25424</v>
      </c>
      <c r="B5818" s="253" t="s">
        <v>400</v>
      </c>
      <c r="C5818" s="93" t="s">
        <v>15404</v>
      </c>
      <c r="D5818" s="93" t="s">
        <v>15405</v>
      </c>
      <c r="E5818" s="148">
        <f ca="1">IFERROR(__xludf.DUMMYFUNCTION(" VLOOKUP(A5929, IMPORTRANGE(""https://docs.google.com/spreadsheets/d/1fj_Bhi2XPL3siwIh4sx4VRLAe31yD50oKdj5UlRYW0c/"", ""Сводка!A:AA""), 5, FALSE)"),180)</f>
        <v>180</v>
      </c>
      <c r="F5818" s="148" t="s">
        <v>403</v>
      </c>
      <c r="G5818" s="147">
        <f ca="1">IFERROR(__xludf.DUMMYFUNCTION(" VLOOKUP(A5929, IMPORTRANGE(""https://docs.google.com/spreadsheets/d/1QNLbnkR_AongFt22vMfNzfpjZ0CjpI8QI-w0wBnYA1w/"", ""Инфа!A:AA""), 6, FALSE)"),2024)</f>
        <v>2024</v>
      </c>
      <c r="H5818" s="150">
        <v>10400</v>
      </c>
      <c r="I5818" s="151" t="s">
        <v>28</v>
      </c>
      <c r="J5818" s="93" t="s">
        <v>15406</v>
      </c>
      <c r="K5818" s="153"/>
      <c r="L5818" s="153"/>
      <c r="M5818" s="153"/>
      <c r="N5818" s="153"/>
      <c r="O5818" s="153"/>
      <c r="P5818" s="153"/>
      <c r="Q5818" s="153"/>
      <c r="R5818" s="153"/>
      <c r="S5818" s="153"/>
    </row>
    <row r="5819" spans="1:19" ht="131.25">
      <c r="A5819" s="277" t="s">
        <v>25424</v>
      </c>
      <c r="B5819" s="253" t="s">
        <v>400</v>
      </c>
      <c r="C5819" s="93" t="s">
        <v>15407</v>
      </c>
      <c r="D5819" s="93" t="s">
        <v>15408</v>
      </c>
      <c r="E5819" s="148">
        <f ca="1">IFERROR(__xludf.DUMMYFUNCTION(" VLOOKUP(A5930, IMPORTRANGE(""https://docs.google.com/spreadsheets/d/1fj_Bhi2XPL3siwIh4sx4VRLAe31yD50oKdj5UlRYW0c/"", ""Сводка!A:AA""), 5, FALSE)"),144)</f>
        <v>144</v>
      </c>
      <c r="F5819" s="148" t="s">
        <v>403</v>
      </c>
      <c r="G5819" s="147">
        <f ca="1">IFERROR(__xludf.DUMMYFUNCTION(" VLOOKUP(A5930, IMPORTRANGE(""https://docs.google.com/spreadsheets/d/1QNLbnkR_AongFt22vMfNzfpjZ0CjpI8QI-w0wBnYA1w/"", ""Инфа!A:AA""), 6, FALSE)"),2024)</f>
        <v>2024</v>
      </c>
      <c r="H5819" s="150">
        <v>13600</v>
      </c>
      <c r="I5819" s="151" t="s">
        <v>28</v>
      </c>
      <c r="J5819" s="97" t="s">
        <v>15409</v>
      </c>
      <c r="K5819" s="153"/>
      <c r="L5819" s="153"/>
      <c r="M5819" s="153"/>
      <c r="N5819" s="153"/>
      <c r="O5819" s="153"/>
      <c r="P5819" s="153"/>
      <c r="Q5819" s="153"/>
      <c r="R5819" s="153"/>
      <c r="S5819" s="153"/>
    </row>
    <row r="5820" spans="1:19" ht="206.25">
      <c r="A5820" s="277" t="s">
        <v>25424</v>
      </c>
      <c r="B5820" s="253" t="s">
        <v>153</v>
      </c>
      <c r="C5820" s="93" t="s">
        <v>15410</v>
      </c>
      <c r="D5820" s="93" t="s">
        <v>15411</v>
      </c>
      <c r="E5820" s="148">
        <f ca="1">IFERROR(__xludf.DUMMYFUNCTION(" VLOOKUP(A5931, IMPORTRANGE(""https://docs.google.com/spreadsheets/d/1fj_Bhi2XPL3siwIh4sx4VRLAe31yD50oKdj5UlRYW0c/"", ""Сводка!A:AA""), 5, FALSE)"),344)</f>
        <v>344</v>
      </c>
      <c r="F5820" s="148" t="s">
        <v>266</v>
      </c>
      <c r="G5820" s="147">
        <f ca="1">IFERROR(__xludf.DUMMYFUNCTION(" VLOOKUP(A5931, IMPORTRANGE(""https://docs.google.com/spreadsheets/d/1QNLbnkR_AongFt22vMfNzfpjZ0CjpI8QI-w0wBnYA1w/"", ""Инфа!A:AA""), 6, FALSE)"),2024)</f>
        <v>2024</v>
      </c>
      <c r="H5820" s="150">
        <v>15300</v>
      </c>
      <c r="I5820" s="151" t="s">
        <v>274</v>
      </c>
      <c r="J5820" s="93" t="s">
        <v>15412</v>
      </c>
      <c r="K5820" s="153"/>
      <c r="L5820" s="153"/>
      <c r="M5820" s="153"/>
      <c r="N5820" s="153"/>
      <c r="O5820" s="153"/>
      <c r="P5820" s="153"/>
      <c r="Q5820" s="153"/>
      <c r="R5820" s="153"/>
      <c r="S5820" s="153"/>
    </row>
    <row r="5821" spans="1:19" ht="262.5">
      <c r="A5821" s="277" t="s">
        <v>25424</v>
      </c>
      <c r="B5821" s="253" t="s">
        <v>153</v>
      </c>
      <c r="C5821" s="93" t="s">
        <v>15413</v>
      </c>
      <c r="D5821" s="93" t="s">
        <v>15414</v>
      </c>
      <c r="E5821" s="148" t="e">
        <f>#REF!</f>
        <v>#REF!</v>
      </c>
      <c r="F5821" s="148" t="s">
        <v>50</v>
      </c>
      <c r="G5821" s="147">
        <f ca="1">IFERROR(__xludf.DUMMYFUNCTION(" VLOOKUP(A5932, IMPORTRANGE(""https://docs.google.com/spreadsheets/d/1QNLbnkR_AongFt22vMfNzfpjZ0CjpI8QI-w0wBnYA1w/"", ""Инфа!A:AA""), 6, FALSE)"),2024)</f>
        <v>2024</v>
      </c>
      <c r="H5821" s="150">
        <v>8800</v>
      </c>
      <c r="I5821" s="151" t="s">
        <v>274</v>
      </c>
      <c r="J5821" s="93" t="s">
        <v>15415</v>
      </c>
      <c r="K5821" s="153"/>
      <c r="L5821" s="153"/>
      <c r="M5821" s="153"/>
      <c r="N5821" s="153"/>
      <c r="O5821" s="153"/>
      <c r="P5821" s="153"/>
      <c r="Q5821" s="153"/>
      <c r="R5821" s="153"/>
      <c r="S5821" s="153"/>
    </row>
    <row r="5822" spans="1:19" ht="75">
      <c r="A5822" s="277" t="s">
        <v>25424</v>
      </c>
      <c r="B5822" s="253" t="s">
        <v>400</v>
      </c>
      <c r="C5822" s="93" t="s">
        <v>15416</v>
      </c>
      <c r="D5822" s="93" t="s">
        <v>15417</v>
      </c>
      <c r="E5822" s="148">
        <f ca="1">IFERROR(__xludf.DUMMYFUNCTION(" VLOOKUP(A5933, IMPORTRANGE(""https://docs.google.com/spreadsheets/d/1fj_Bhi2XPL3siwIh4sx4VRLAe31yD50oKdj5UlRYW0c/"", ""Сводка!A:AA""), 5, FALSE)"),152)</f>
        <v>152</v>
      </c>
      <c r="F5822" s="148" t="s">
        <v>403</v>
      </c>
      <c r="G5822" s="147">
        <f ca="1">IFERROR(__xludf.DUMMYFUNCTION(" VLOOKUP(A5933, IMPORTRANGE(""https://docs.google.com/spreadsheets/d/1QNLbnkR_AongFt22vMfNzfpjZ0CjpI8QI-w0wBnYA1w/"", ""Инфа!A:AA""), 6, FALSE)"),2024)</f>
        <v>2024</v>
      </c>
      <c r="H5822" s="150">
        <v>9600</v>
      </c>
      <c r="I5822" s="160" t="s">
        <v>19</v>
      </c>
      <c r="J5822" s="93" t="s">
        <v>15418</v>
      </c>
      <c r="K5822" s="153"/>
      <c r="L5822" s="153"/>
      <c r="M5822" s="153"/>
      <c r="N5822" s="153"/>
      <c r="O5822" s="153"/>
      <c r="P5822" s="153"/>
      <c r="Q5822" s="153"/>
      <c r="R5822" s="153"/>
      <c r="S5822" s="153"/>
    </row>
    <row r="5823" spans="1:19" ht="187.5">
      <c r="A5823" s="277" t="s">
        <v>25424</v>
      </c>
      <c r="B5823" s="253" t="s">
        <v>153</v>
      </c>
      <c r="C5823" s="93" t="s">
        <v>15419</v>
      </c>
      <c r="D5823" s="93" t="s">
        <v>15420</v>
      </c>
      <c r="E5823" s="148">
        <f ca="1">IFERROR(__xludf.DUMMYFUNCTION(" VLOOKUP(A5934, IMPORTRANGE(""https://docs.google.com/spreadsheets/d/1fj_Bhi2XPL3siwIh4sx4VRLAe31yD50oKdj5UlRYW0c/"", ""Сводка!A:AA""), 5, FALSE)"),128)</f>
        <v>128</v>
      </c>
      <c r="F5823" s="148" t="s">
        <v>50</v>
      </c>
      <c r="G5823" s="147">
        <f ca="1">IFERROR(__xludf.DUMMYFUNCTION(" VLOOKUP(A5934, IMPORTRANGE(""https://docs.google.com/spreadsheets/d/1QNLbnkR_AongFt22vMfNzfpjZ0CjpI8QI-w0wBnYA1w/"", ""Инфа!A:AA""), 6, FALSE)"),2024)</f>
        <v>2024</v>
      </c>
      <c r="H5823" s="150">
        <v>12700</v>
      </c>
      <c r="I5823" s="151" t="s">
        <v>1306</v>
      </c>
      <c r="J5823" s="93" t="s">
        <v>15421</v>
      </c>
      <c r="K5823" s="153"/>
      <c r="L5823" s="153"/>
      <c r="M5823" s="153"/>
      <c r="N5823" s="153"/>
      <c r="O5823" s="153"/>
      <c r="P5823" s="153"/>
      <c r="Q5823" s="153"/>
      <c r="R5823" s="153"/>
      <c r="S5823" s="153"/>
    </row>
    <row r="5824" spans="1:19" ht="187.5">
      <c r="A5824" s="277" t="s">
        <v>25424</v>
      </c>
      <c r="B5824" s="253" t="s">
        <v>153</v>
      </c>
      <c r="C5824" s="93" t="s">
        <v>3460</v>
      </c>
      <c r="D5824" s="97" t="s">
        <v>15422</v>
      </c>
      <c r="E5824" s="148">
        <f ca="1">IFERROR(__xludf.DUMMYFUNCTION(" VLOOKUP(A5935, IMPORTRANGE(""https://docs.google.com/spreadsheets/d/1fj_Bhi2XPL3siwIh4sx4VRLAe31yD50oKdj5UlRYW0c/"", ""Сводка!A:AA""), 5, FALSE)"),200)</f>
        <v>200</v>
      </c>
      <c r="F5824" s="148" t="s">
        <v>26</v>
      </c>
      <c r="G5824" s="147">
        <f ca="1">IFERROR(__xludf.DUMMYFUNCTION(" VLOOKUP(A5935, IMPORTRANGE(""https://docs.google.com/spreadsheets/d/1QNLbnkR_AongFt22vMfNzfpjZ0CjpI8QI-w0wBnYA1w/"", ""Инфа!A:AA""), 6, FALSE)"),2024)</f>
        <v>2024</v>
      </c>
      <c r="H5824" s="150">
        <v>11000</v>
      </c>
      <c r="I5824" s="151" t="s">
        <v>28</v>
      </c>
      <c r="J5824" s="93" t="s">
        <v>15423</v>
      </c>
      <c r="K5824" s="153"/>
      <c r="L5824" s="153"/>
      <c r="M5824" s="153"/>
      <c r="N5824" s="153"/>
      <c r="O5824" s="153"/>
      <c r="P5824" s="153"/>
      <c r="Q5824" s="153"/>
      <c r="R5824" s="153"/>
      <c r="S5824" s="153"/>
    </row>
    <row r="5825" spans="1:19" ht="225">
      <c r="A5825" s="277" t="s">
        <v>25424</v>
      </c>
      <c r="B5825" s="253" t="s">
        <v>153</v>
      </c>
      <c r="C5825" s="93" t="s">
        <v>15424</v>
      </c>
      <c r="D5825" s="93" t="s">
        <v>15425</v>
      </c>
      <c r="E5825" s="148">
        <f ca="1">IFERROR(__xludf.DUMMYFUNCTION(" VLOOKUP(A5936, IMPORTRANGE(""https://docs.google.com/spreadsheets/d/1fj_Bhi2XPL3siwIh4sx4VRLAe31yD50oKdj5UlRYW0c/"", ""Сводка!A:AA""), 5, FALSE)"),360)</f>
        <v>360</v>
      </c>
      <c r="F5825" s="148" t="s">
        <v>266</v>
      </c>
      <c r="G5825" s="147">
        <f ca="1">IFERROR(__xludf.DUMMYFUNCTION(" VLOOKUP(A5936, IMPORTRANGE(""https://docs.google.com/spreadsheets/d/1QNLbnkR_AongFt22vMfNzfpjZ0CjpI8QI-w0wBnYA1w/"", ""Инфа!A:AA""), 6, FALSE)"),2024)</f>
        <v>2024</v>
      </c>
      <c r="H5825" s="154">
        <v>15800</v>
      </c>
      <c r="I5825" s="151" t="s">
        <v>171</v>
      </c>
      <c r="J5825" s="99" t="s">
        <v>15426</v>
      </c>
      <c r="K5825" s="153"/>
      <c r="L5825" s="153"/>
      <c r="M5825" s="153"/>
      <c r="N5825" s="153"/>
      <c r="O5825" s="153"/>
      <c r="P5825" s="153"/>
      <c r="Q5825" s="153"/>
      <c r="R5825" s="153"/>
      <c r="S5825" s="153"/>
    </row>
    <row r="5826" spans="1:19" ht="206.25">
      <c r="A5826" s="277" t="s">
        <v>25424</v>
      </c>
      <c r="B5826" s="253" t="s">
        <v>153</v>
      </c>
      <c r="C5826" s="93" t="s">
        <v>15424</v>
      </c>
      <c r="D5826" s="93" t="s">
        <v>15427</v>
      </c>
      <c r="E5826" s="148">
        <f ca="1">IFERROR(__xludf.DUMMYFUNCTION(" VLOOKUP(A5937, IMPORTRANGE(""https://docs.google.com/spreadsheets/d/1fj_Bhi2XPL3siwIh4sx4VRLAe31yD50oKdj5UlRYW0c/"", ""Сводка!A:AA""), 5, FALSE)"),164)</f>
        <v>164</v>
      </c>
      <c r="F5826" s="148" t="s">
        <v>266</v>
      </c>
      <c r="G5826" s="147">
        <f ca="1">IFERROR(__xludf.DUMMYFUNCTION(" VLOOKUP(A5937, IMPORTRANGE(""https://docs.google.com/spreadsheets/d/1QNLbnkR_AongFt22vMfNzfpjZ0CjpI8QI-w0wBnYA1w/"", ""Инфа!A:AA""), 6, FALSE)"),2024)</f>
        <v>2024</v>
      </c>
      <c r="H5826" s="150">
        <v>14800</v>
      </c>
      <c r="I5826" s="151" t="s">
        <v>171</v>
      </c>
      <c r="J5826" s="93" t="s">
        <v>15428</v>
      </c>
      <c r="K5826" s="153"/>
      <c r="L5826" s="153"/>
      <c r="M5826" s="153"/>
      <c r="N5826" s="153"/>
      <c r="O5826" s="153"/>
      <c r="P5826" s="153"/>
      <c r="Q5826" s="153"/>
      <c r="R5826" s="153"/>
      <c r="S5826" s="153"/>
    </row>
    <row r="5827" spans="1:19" ht="206.25">
      <c r="A5827" s="277" t="s">
        <v>25424</v>
      </c>
      <c r="B5827" s="253" t="s">
        <v>153</v>
      </c>
      <c r="C5827" s="93" t="s">
        <v>15429</v>
      </c>
      <c r="D5827" s="93" t="s">
        <v>15430</v>
      </c>
      <c r="E5827" s="148">
        <f ca="1">IFERROR(__xludf.DUMMYFUNCTION(" VLOOKUP(A5938, IMPORTRANGE(""https://docs.google.com/spreadsheets/d/1fj_Bhi2XPL3siwIh4sx4VRLAe31yD50oKdj5UlRYW0c/"", ""Сводка!A:AA""), 5, FALSE)"),168)</f>
        <v>168</v>
      </c>
      <c r="F5827" s="148" t="s">
        <v>266</v>
      </c>
      <c r="G5827" s="147">
        <f ca="1">IFERROR(__xludf.DUMMYFUNCTION(" VLOOKUP(A5938, IMPORTRANGE(""https://docs.google.com/spreadsheets/d/1QNLbnkR_AongFt22vMfNzfpjZ0CjpI8QI-w0wBnYA1w/"", ""Инфа!A:AA""), 6, FALSE)"),2024)</f>
        <v>2024</v>
      </c>
      <c r="H5827" s="150">
        <v>15100</v>
      </c>
      <c r="I5827" s="151" t="s">
        <v>171</v>
      </c>
      <c r="J5827" s="93" t="s">
        <v>15431</v>
      </c>
      <c r="K5827" s="153"/>
      <c r="L5827" s="153"/>
      <c r="M5827" s="153"/>
      <c r="N5827" s="153"/>
      <c r="O5827" s="153"/>
      <c r="P5827" s="153"/>
      <c r="Q5827" s="153"/>
      <c r="R5827" s="153"/>
      <c r="S5827" s="153"/>
    </row>
    <row r="5828" spans="1:19" ht="225">
      <c r="A5828" s="277" t="s">
        <v>25424</v>
      </c>
      <c r="B5828" s="253" t="s">
        <v>153</v>
      </c>
      <c r="C5828" s="93" t="s">
        <v>15432</v>
      </c>
      <c r="D5828" s="93" t="s">
        <v>15433</v>
      </c>
      <c r="E5828" s="148">
        <f ca="1">IFERROR(__xludf.DUMMYFUNCTION(" VLOOKUP(A5939, IMPORTRANGE(""https://docs.google.com/spreadsheets/d/1fj_Bhi2XPL3siwIh4sx4VRLAe31yD50oKdj5UlRYW0c/"", ""Сводка!A:AA""), 5, FALSE)"),208)</f>
        <v>208</v>
      </c>
      <c r="F5828" s="148" t="s">
        <v>266</v>
      </c>
      <c r="G5828" s="147">
        <f ca="1">IFERROR(__xludf.DUMMYFUNCTION(" VLOOKUP(A5939, IMPORTRANGE(""https://docs.google.com/spreadsheets/d/1QNLbnkR_AongFt22vMfNzfpjZ0CjpI8QI-w0wBnYA1w/"", ""Инфа!A:AA""), 6, FALSE)"),2024)</f>
        <v>2024</v>
      </c>
      <c r="H5828" s="150">
        <v>17500</v>
      </c>
      <c r="I5828" s="151" t="s">
        <v>171</v>
      </c>
      <c r="J5828" s="93" t="s">
        <v>15434</v>
      </c>
      <c r="K5828" s="153"/>
      <c r="L5828" s="153"/>
      <c r="M5828" s="153"/>
      <c r="N5828" s="153"/>
      <c r="O5828" s="153"/>
      <c r="P5828" s="153"/>
      <c r="Q5828" s="153"/>
      <c r="R5828" s="153"/>
      <c r="S5828" s="153"/>
    </row>
    <row r="5829" spans="1:19" ht="131.25">
      <c r="A5829" s="277" t="s">
        <v>25424</v>
      </c>
      <c r="B5829" s="253" t="s">
        <v>153</v>
      </c>
      <c r="C5829" s="93" t="s">
        <v>15435</v>
      </c>
      <c r="D5829" s="93" t="s">
        <v>15436</v>
      </c>
      <c r="E5829" s="148">
        <f ca="1">IFERROR(__xludf.DUMMYFUNCTION(" VLOOKUP(A5940, IMPORTRANGE(""https://docs.google.com/spreadsheets/d/1fj_Bhi2XPL3siwIh4sx4VRLAe31yD50oKdj5UlRYW0c/"", ""Сводка!A:AA""), 5, FALSE)"),132)</f>
        <v>132</v>
      </c>
      <c r="F5829" s="148" t="s">
        <v>266</v>
      </c>
      <c r="G5829" s="147">
        <f ca="1">IFERROR(__xludf.DUMMYFUNCTION(" VLOOKUP(A5940, IMPORTRANGE(""https://docs.google.com/spreadsheets/d/1QNLbnkR_AongFt22vMfNzfpjZ0CjpI8QI-w0wBnYA1w/"", ""Инфа!A:AA""), 6, FALSE)"),2024)</f>
        <v>2024</v>
      </c>
      <c r="H5829" s="150">
        <v>12900</v>
      </c>
      <c r="I5829" s="151" t="s">
        <v>51</v>
      </c>
      <c r="J5829" s="93" t="s">
        <v>15437</v>
      </c>
      <c r="K5829" s="153"/>
      <c r="L5829" s="153"/>
      <c r="M5829" s="153"/>
      <c r="N5829" s="153"/>
      <c r="O5829" s="153"/>
      <c r="P5829" s="153"/>
      <c r="Q5829" s="153"/>
      <c r="R5829" s="153"/>
      <c r="S5829" s="153"/>
    </row>
    <row r="5830" spans="1:19" ht="112.5">
      <c r="A5830" s="277" t="s">
        <v>25424</v>
      </c>
      <c r="B5830" s="253" t="s">
        <v>400</v>
      </c>
      <c r="C5830" s="93" t="s">
        <v>15438</v>
      </c>
      <c r="D5830" s="93" t="s">
        <v>15439</v>
      </c>
      <c r="E5830" s="148">
        <f ca="1">IFERROR(__xludf.DUMMYFUNCTION(" VLOOKUP(A5941, IMPORTRANGE(""https://docs.google.com/spreadsheets/d/1fj_Bhi2XPL3siwIh4sx4VRLAe31yD50oKdj5UlRYW0c/"", ""Сводка!A:AA""), 5, FALSE)"),144)</f>
        <v>144</v>
      </c>
      <c r="F5830" s="148" t="s">
        <v>677</v>
      </c>
      <c r="G5830" s="147">
        <f ca="1">IFERROR(__xludf.DUMMYFUNCTION(" VLOOKUP(A5941, IMPORTRANGE(""https://docs.google.com/spreadsheets/d/1QNLbnkR_AongFt22vMfNzfpjZ0CjpI8QI-w0wBnYA1w/"", ""Инфа!A:AA""), 6, FALSE)"),2024)</f>
        <v>2024</v>
      </c>
      <c r="H5830" s="150">
        <v>13600</v>
      </c>
      <c r="I5830" s="151" t="s">
        <v>51</v>
      </c>
      <c r="J5830" s="93" t="s">
        <v>15440</v>
      </c>
      <c r="K5830" s="153"/>
      <c r="L5830" s="153"/>
      <c r="M5830" s="153"/>
      <c r="N5830" s="153"/>
      <c r="O5830" s="153"/>
      <c r="P5830" s="153"/>
      <c r="Q5830" s="153"/>
      <c r="R5830" s="153"/>
      <c r="S5830" s="153"/>
    </row>
    <row r="5831" spans="1:19" ht="168.75">
      <c r="A5831" s="277" t="s">
        <v>25424</v>
      </c>
      <c r="B5831" s="253" t="s">
        <v>400</v>
      </c>
      <c r="C5831" s="93" t="s">
        <v>584</v>
      </c>
      <c r="D5831" s="93" t="s">
        <v>15441</v>
      </c>
      <c r="E5831" s="148" t="e">
        <f>#REF!</f>
        <v>#REF!</v>
      </c>
      <c r="F5831" s="148" t="s">
        <v>415</v>
      </c>
      <c r="G5831" s="147">
        <f ca="1">IFERROR(__xludf.DUMMYFUNCTION(" VLOOKUP(A5942, IMPORTRANGE(""https://docs.google.com/spreadsheets/d/1QNLbnkR_AongFt22vMfNzfpjZ0CjpI8QI-w0wBnYA1w/"", ""Инфа!A:AA""), 6, FALSE)"),2024)</f>
        <v>2024</v>
      </c>
      <c r="H5831" s="150">
        <v>19600</v>
      </c>
      <c r="I5831" s="151" t="s">
        <v>534</v>
      </c>
      <c r="J5831" s="93" t="s">
        <v>15442</v>
      </c>
      <c r="K5831" s="153"/>
      <c r="L5831" s="153"/>
      <c r="M5831" s="153"/>
      <c r="N5831" s="153"/>
      <c r="O5831" s="153"/>
      <c r="P5831" s="153"/>
      <c r="Q5831" s="153"/>
      <c r="R5831" s="153"/>
      <c r="S5831" s="153"/>
    </row>
    <row r="5832" spans="1:19" ht="112.5">
      <c r="A5832" s="277" t="s">
        <v>25424</v>
      </c>
      <c r="B5832" s="253" t="s">
        <v>3147</v>
      </c>
      <c r="C5832" s="93" t="s">
        <v>15443</v>
      </c>
      <c r="D5832" s="93" t="s">
        <v>15444</v>
      </c>
      <c r="E5832" s="148">
        <f ca="1">IFERROR(__xludf.DUMMYFUNCTION(" VLOOKUP(A5943, IMPORTRANGE(""https://docs.google.com/spreadsheets/d/1fj_Bhi2XPL3siwIh4sx4VRLAe31yD50oKdj5UlRYW0c/"", ""Сводка!A:AA""), 5, FALSE)"),120)</f>
        <v>120</v>
      </c>
      <c r="F5832" s="148" t="s">
        <v>266</v>
      </c>
      <c r="G5832" s="147">
        <f ca="1">IFERROR(__xludf.DUMMYFUNCTION(" VLOOKUP(A5943, IMPORTRANGE(""https://docs.google.com/spreadsheets/d/1QNLbnkR_AongFt22vMfNzfpjZ0CjpI8QI-w0wBnYA1w/"", ""Инфа!A:AA""), 6, FALSE)"),2024)</f>
        <v>2024</v>
      </c>
      <c r="H5832" s="150">
        <v>12200</v>
      </c>
      <c r="I5832" s="151" t="s">
        <v>3642</v>
      </c>
      <c r="J5832" s="93" t="s">
        <v>15445</v>
      </c>
      <c r="K5832" s="153"/>
      <c r="L5832" s="153"/>
      <c r="M5832" s="153"/>
      <c r="N5832" s="153"/>
      <c r="O5832" s="153"/>
      <c r="P5832" s="153"/>
      <c r="Q5832" s="153"/>
      <c r="R5832" s="153"/>
      <c r="S5832" s="153"/>
    </row>
    <row r="5833" spans="1:19" ht="131.25">
      <c r="A5833" s="277" t="s">
        <v>25424</v>
      </c>
      <c r="B5833" s="253" t="s">
        <v>13</v>
      </c>
      <c r="C5833" s="93" t="s">
        <v>15446</v>
      </c>
      <c r="D5833" s="93" t="s">
        <v>15447</v>
      </c>
      <c r="E5833" s="148">
        <f ca="1">IFERROR(__xludf.DUMMYFUNCTION(" VLOOKUP(A5944, IMPORTRANGE(""https://docs.google.com/spreadsheets/d/1fj_Bhi2XPL3siwIh4sx4VRLAe31yD50oKdj5UlRYW0c/"", ""Сводка!A:AA""), 5, FALSE)"),180)</f>
        <v>180</v>
      </c>
      <c r="F5833" s="148" t="s">
        <v>50</v>
      </c>
      <c r="G5833" s="147">
        <f ca="1">IFERROR(__xludf.DUMMYFUNCTION(" VLOOKUP(A5944, IMPORTRANGE(""https://docs.google.com/spreadsheets/d/1QNLbnkR_AongFt22vMfNzfpjZ0CjpI8QI-w0wBnYA1w/"", ""Инфа!A:AA""), 6, FALSE)"),2024)</f>
        <v>2024</v>
      </c>
      <c r="H5833" s="150">
        <v>10400</v>
      </c>
      <c r="I5833" s="151" t="s">
        <v>15448</v>
      </c>
      <c r="J5833" s="93" t="s">
        <v>15449</v>
      </c>
      <c r="K5833" s="153"/>
      <c r="L5833" s="153"/>
      <c r="M5833" s="153"/>
      <c r="N5833" s="153"/>
      <c r="O5833" s="153"/>
      <c r="P5833" s="153"/>
      <c r="Q5833" s="153"/>
      <c r="R5833" s="153"/>
      <c r="S5833" s="153"/>
    </row>
    <row r="5834" spans="1:19" ht="187.5">
      <c r="A5834" s="277" t="s">
        <v>25424</v>
      </c>
      <c r="B5834" s="253" t="s">
        <v>153</v>
      </c>
      <c r="C5834" s="93" t="s">
        <v>3460</v>
      </c>
      <c r="D5834" s="93" t="s">
        <v>15450</v>
      </c>
      <c r="E5834" s="148">
        <f ca="1">IFERROR(__xludf.DUMMYFUNCTION(" VLOOKUP(A5945, IMPORTRANGE(""https://docs.google.com/spreadsheets/d/1fj_Bhi2XPL3siwIh4sx4VRLAe31yD50oKdj5UlRYW0c/"", ""Сводка!A:AA""), 5, FALSE)"),192)</f>
        <v>192</v>
      </c>
      <c r="F5834" s="148" t="s">
        <v>50</v>
      </c>
      <c r="G5834" s="147">
        <f ca="1">IFERROR(__xludf.DUMMYFUNCTION(" VLOOKUP(A5945, IMPORTRANGE(""https://docs.google.com/spreadsheets/d/1QNLbnkR_AongFt22vMfNzfpjZ0CjpI8QI-w0wBnYA1w/"", ""Инфа!A:AA""), 6, FALSE)"),2024)</f>
        <v>2024</v>
      </c>
      <c r="H5834" s="150">
        <v>10800</v>
      </c>
      <c r="I5834" s="151" t="s">
        <v>15448</v>
      </c>
      <c r="J5834" s="93" t="s">
        <v>15451</v>
      </c>
      <c r="K5834" s="153"/>
      <c r="L5834" s="153"/>
      <c r="M5834" s="153"/>
      <c r="N5834" s="153"/>
      <c r="O5834" s="153"/>
      <c r="P5834" s="153"/>
      <c r="Q5834" s="153"/>
      <c r="R5834" s="153"/>
      <c r="S5834" s="153"/>
    </row>
    <row r="5835" spans="1:19" ht="150">
      <c r="A5835" s="277" t="s">
        <v>25424</v>
      </c>
      <c r="B5835" s="253" t="s">
        <v>153</v>
      </c>
      <c r="C5835" s="93" t="s">
        <v>3460</v>
      </c>
      <c r="D5835" s="93" t="s">
        <v>15452</v>
      </c>
      <c r="E5835" s="148">
        <f ca="1">IFERROR(__xludf.DUMMYFUNCTION(" VLOOKUP(A5946, IMPORTRANGE(""https://docs.google.com/spreadsheets/d/1fj_Bhi2XPL3siwIh4sx4VRLAe31yD50oKdj5UlRYW0c/"", ""Сводка!A:AA""), 5, FALSE)"),232)</f>
        <v>232</v>
      </c>
      <c r="F5835" s="148" t="s">
        <v>266</v>
      </c>
      <c r="G5835" s="147">
        <f ca="1">IFERROR(__xludf.DUMMYFUNCTION(" VLOOKUP(A5946, IMPORTRANGE(""https://docs.google.com/spreadsheets/d/1QNLbnkR_AongFt22vMfNzfpjZ0CjpI8QI-w0wBnYA1w/"", ""Инфа!A:AA""), 6, FALSE)"),2024)</f>
        <v>2024</v>
      </c>
      <c r="H5835" s="150">
        <v>12000</v>
      </c>
      <c r="I5835" s="151" t="s">
        <v>28</v>
      </c>
      <c r="J5835" s="93" t="s">
        <v>15453</v>
      </c>
      <c r="K5835" s="153"/>
      <c r="L5835" s="153"/>
      <c r="M5835" s="153"/>
      <c r="N5835" s="153"/>
      <c r="O5835" s="153"/>
      <c r="P5835" s="153"/>
      <c r="Q5835" s="153"/>
      <c r="R5835" s="153"/>
      <c r="S5835" s="153"/>
    </row>
    <row r="5836" spans="1:19" ht="225">
      <c r="A5836" s="277" t="s">
        <v>25424</v>
      </c>
      <c r="B5836" s="253" t="s">
        <v>1525</v>
      </c>
      <c r="C5836" s="93" t="s">
        <v>15454</v>
      </c>
      <c r="D5836" s="93" t="s">
        <v>15455</v>
      </c>
      <c r="E5836" s="148">
        <f ca="1">IFERROR(__xludf.DUMMYFUNCTION(" VLOOKUP(A5947, IMPORTRANGE(""https://docs.google.com/spreadsheets/d/1fj_Bhi2XPL3siwIh4sx4VRLAe31yD50oKdj5UlRYW0c/"", ""Сводка!A:AA""), 5, FALSE)"),160)</f>
        <v>160</v>
      </c>
      <c r="F5836" s="148" t="s">
        <v>202</v>
      </c>
      <c r="G5836" s="147">
        <f ca="1">IFERROR(__xludf.DUMMYFUNCTION(" VLOOKUP(A5947, IMPORTRANGE(""https://docs.google.com/spreadsheets/d/1QNLbnkR_AongFt22vMfNzfpjZ0CjpI8QI-w0wBnYA1w/"", ""Инфа!A:AA""), 6, FALSE)"),2024)</f>
        <v>2024</v>
      </c>
      <c r="H5836" s="150">
        <v>9800</v>
      </c>
      <c r="I5836" s="151" t="s">
        <v>28</v>
      </c>
      <c r="J5836" s="93" t="s">
        <v>15456</v>
      </c>
      <c r="K5836" s="153"/>
      <c r="L5836" s="153"/>
      <c r="M5836" s="153"/>
      <c r="N5836" s="153"/>
      <c r="O5836" s="153"/>
      <c r="P5836" s="153"/>
      <c r="Q5836" s="153"/>
      <c r="R5836" s="153"/>
      <c r="S5836" s="153"/>
    </row>
    <row r="5837" spans="1:19" ht="75">
      <c r="A5837" s="277" t="s">
        <v>25424</v>
      </c>
      <c r="B5837" s="253" t="s">
        <v>400</v>
      </c>
      <c r="C5837" s="93" t="s">
        <v>15457</v>
      </c>
      <c r="D5837" s="93" t="s">
        <v>15458</v>
      </c>
      <c r="E5837" s="148">
        <f ca="1">IFERROR(__xludf.DUMMYFUNCTION(" VLOOKUP(A5948, IMPORTRANGE(""https://docs.google.com/spreadsheets/d/1fj_Bhi2XPL3siwIh4sx4VRLAe31yD50oKdj5UlRYW0c/"", ""Сводка!A:AA""), 5, FALSE)"),244)</f>
        <v>244</v>
      </c>
      <c r="F5837" s="148" t="s">
        <v>415</v>
      </c>
      <c r="G5837" s="147">
        <f ca="1">IFERROR(__xludf.DUMMYFUNCTION(" VLOOKUP(A5948, IMPORTRANGE(""https://docs.google.com/spreadsheets/d/1QNLbnkR_AongFt22vMfNzfpjZ0CjpI8QI-w0wBnYA1w/"", ""Инфа!A:AA""), 6, FALSE)"),2024)</f>
        <v>2024</v>
      </c>
      <c r="H5837" s="150">
        <v>19600</v>
      </c>
      <c r="I5837" s="160" t="s">
        <v>19</v>
      </c>
      <c r="J5837" s="93" t="s">
        <v>15459</v>
      </c>
      <c r="K5837" s="153"/>
      <c r="L5837" s="153"/>
      <c r="M5837" s="153"/>
      <c r="N5837" s="153"/>
      <c r="O5837" s="153"/>
      <c r="P5837" s="153"/>
      <c r="Q5837" s="153"/>
      <c r="R5837" s="153"/>
      <c r="S5837" s="153"/>
    </row>
    <row r="5838" spans="1:19" ht="243.75">
      <c r="A5838" s="277" t="s">
        <v>25424</v>
      </c>
      <c r="B5838" s="253" t="s">
        <v>23</v>
      </c>
      <c r="C5838" s="93" t="s">
        <v>15460</v>
      </c>
      <c r="D5838" s="93" t="s">
        <v>15461</v>
      </c>
      <c r="E5838" s="148">
        <f ca="1">IFERROR(__xludf.DUMMYFUNCTION(" VLOOKUP(A5949, IMPORTRANGE(""https://docs.google.com/spreadsheets/d/1fj_Bhi2XPL3siwIh4sx4VRLAe31yD50oKdj5UlRYW0c/"", ""Сводка!A:AA""), 5, FALSE)"),120)</f>
        <v>120</v>
      </c>
      <c r="F5838" s="148" t="s">
        <v>66</v>
      </c>
      <c r="G5838" s="147">
        <f ca="1">IFERROR(__xludf.DUMMYFUNCTION(" VLOOKUP(A5949, IMPORTRANGE(""https://docs.google.com/spreadsheets/d/1QNLbnkR_AongFt22vMfNzfpjZ0CjpI8QI-w0wBnYA1w/"", ""Инфа!A:AA""), 6, FALSE)"),2024)</f>
        <v>2024</v>
      </c>
      <c r="H5838" s="150">
        <v>12200</v>
      </c>
      <c r="I5838" s="151" t="s">
        <v>27</v>
      </c>
      <c r="J5838" s="93" t="s">
        <v>15462</v>
      </c>
      <c r="K5838" s="153"/>
      <c r="L5838" s="153"/>
      <c r="M5838" s="153"/>
      <c r="N5838" s="153"/>
      <c r="O5838" s="153"/>
      <c r="P5838" s="153"/>
      <c r="Q5838" s="153"/>
      <c r="R5838" s="153"/>
      <c r="S5838" s="153"/>
    </row>
    <row r="5839" spans="1:19" ht="93.75">
      <c r="A5839" s="277" t="s">
        <v>25424</v>
      </c>
      <c r="B5839" s="253" t="s">
        <v>153</v>
      </c>
      <c r="C5839" s="93" t="s">
        <v>15463</v>
      </c>
      <c r="D5839" s="93" t="s">
        <v>15464</v>
      </c>
      <c r="E5839" s="148" t="e">
        <f>#REF!</f>
        <v>#REF!</v>
      </c>
      <c r="F5839" s="148" t="s">
        <v>165</v>
      </c>
      <c r="G5839" s="147">
        <f ca="1">IFERROR(__xludf.DUMMYFUNCTION(" VLOOKUP(A5950, IMPORTRANGE(""https://docs.google.com/spreadsheets/d/1QNLbnkR_AongFt22vMfNzfpjZ0CjpI8QI-w0wBnYA1w/"", ""Инфа!A:AA""), 6, FALSE)"),2024)</f>
        <v>2024</v>
      </c>
      <c r="H5839" s="150">
        <v>21000</v>
      </c>
      <c r="I5839" s="151" t="s">
        <v>161</v>
      </c>
      <c r="J5839" s="93" t="s">
        <v>15465</v>
      </c>
      <c r="K5839" s="153"/>
      <c r="L5839" s="153"/>
      <c r="M5839" s="153"/>
      <c r="N5839" s="153"/>
      <c r="O5839" s="153"/>
      <c r="P5839" s="153"/>
      <c r="Q5839" s="153"/>
      <c r="R5839" s="153"/>
      <c r="S5839" s="153"/>
    </row>
    <row r="5840" spans="1:19" ht="131.25">
      <c r="A5840" s="277" t="s">
        <v>25424</v>
      </c>
      <c r="B5840" s="253" t="s">
        <v>400</v>
      </c>
      <c r="C5840" s="93" t="s">
        <v>15466</v>
      </c>
      <c r="D5840" s="93" t="s">
        <v>15467</v>
      </c>
      <c r="E5840" s="148">
        <f ca="1">IFERROR(__xludf.DUMMYFUNCTION(" VLOOKUP(A5951, IMPORTRANGE(""https://docs.google.com/spreadsheets/d/1fj_Bhi2XPL3siwIh4sx4VRLAe31yD50oKdj5UlRYW0c/"", ""Сводка!A:AA""), 5, FALSE)"),92)</f>
        <v>92</v>
      </c>
      <c r="F5840" s="148" t="s">
        <v>15468</v>
      </c>
      <c r="G5840" s="147">
        <f ca="1">IFERROR(__xludf.DUMMYFUNCTION(" VLOOKUP(A5951, IMPORTRANGE(""https://docs.google.com/spreadsheets/d/1QNLbnkR_AongFt22vMfNzfpjZ0CjpI8QI-w0wBnYA1w/"", ""Инфа!A:AA""), 6, FALSE)"),2024)</f>
        <v>2024</v>
      </c>
      <c r="H5840" s="150">
        <v>7800</v>
      </c>
      <c r="I5840" s="151" t="s">
        <v>1841</v>
      </c>
      <c r="J5840" s="93" t="s">
        <v>15469</v>
      </c>
      <c r="K5840" s="153"/>
      <c r="L5840" s="153"/>
      <c r="M5840" s="153"/>
      <c r="N5840" s="153"/>
      <c r="O5840" s="153"/>
      <c r="P5840" s="153"/>
      <c r="Q5840" s="153"/>
      <c r="R5840" s="153"/>
      <c r="S5840" s="153"/>
    </row>
    <row r="5841" spans="1:19" ht="168.75">
      <c r="A5841" s="277" t="s">
        <v>25424</v>
      </c>
      <c r="B5841" s="253" t="s">
        <v>400</v>
      </c>
      <c r="C5841" s="93" t="s">
        <v>15466</v>
      </c>
      <c r="D5841" s="93" t="s">
        <v>15470</v>
      </c>
      <c r="E5841" s="148">
        <f ca="1">IFERROR(__xludf.DUMMYFUNCTION(" VLOOKUP(A5952, IMPORTRANGE(""https://docs.google.com/spreadsheets/d/1fj_Bhi2XPL3siwIh4sx4VRLAe31yD50oKdj5UlRYW0c/"", ""Сводка!A:AA""), 5, FALSE)"),68)</f>
        <v>68</v>
      </c>
      <c r="F5841" s="148" t="s">
        <v>15468</v>
      </c>
      <c r="G5841" s="147">
        <f ca="1">IFERROR(__xludf.DUMMYFUNCTION(" VLOOKUP(A5952, IMPORTRANGE(""https://docs.google.com/spreadsheets/d/1QNLbnkR_AongFt22vMfNzfpjZ0CjpI8QI-w0wBnYA1w/"", ""Инфа!A:AA""), 6, FALSE)"),2024)</f>
        <v>2024</v>
      </c>
      <c r="H5841" s="150">
        <v>7000</v>
      </c>
      <c r="I5841" s="151" t="s">
        <v>1841</v>
      </c>
      <c r="J5841" s="93" t="s">
        <v>15471</v>
      </c>
      <c r="K5841" s="153"/>
      <c r="L5841" s="153"/>
      <c r="M5841" s="153"/>
      <c r="N5841" s="153"/>
      <c r="O5841" s="153"/>
      <c r="P5841" s="153"/>
      <c r="Q5841" s="153"/>
      <c r="R5841" s="153"/>
      <c r="S5841" s="153"/>
    </row>
    <row r="5842" spans="1:19" ht="150">
      <c r="A5842" s="277" t="s">
        <v>25424</v>
      </c>
      <c r="B5842" s="253" t="s">
        <v>400</v>
      </c>
      <c r="C5842" s="93" t="s">
        <v>15466</v>
      </c>
      <c r="D5842" s="93" t="s">
        <v>11176</v>
      </c>
      <c r="E5842" s="148">
        <f ca="1">IFERROR(__xludf.DUMMYFUNCTION(" VLOOKUP(A5953, IMPORTRANGE(""https://docs.google.com/spreadsheets/d/1fj_Bhi2XPL3siwIh4sx4VRLAe31yD50oKdj5UlRYW0c/"", ""Сводка!A:AA""), 5, FALSE)"),256)</f>
        <v>256</v>
      </c>
      <c r="F5842" s="148" t="s">
        <v>15468</v>
      </c>
      <c r="G5842" s="147">
        <f ca="1">IFERROR(__xludf.DUMMYFUNCTION(" VLOOKUP(A5953, IMPORTRANGE(""https://docs.google.com/spreadsheets/d/1QNLbnkR_AongFt22vMfNzfpjZ0CjpI8QI-w0wBnYA1w/"", ""Инфа!A:AA""), 6, FALSE)"),2024)</f>
        <v>2024</v>
      </c>
      <c r="H5842" s="150">
        <v>12700</v>
      </c>
      <c r="I5842" s="151" t="s">
        <v>1841</v>
      </c>
      <c r="J5842" s="93" t="s">
        <v>15472</v>
      </c>
      <c r="K5842" s="153"/>
      <c r="L5842" s="153"/>
      <c r="M5842" s="153"/>
      <c r="N5842" s="153"/>
      <c r="O5842" s="153"/>
      <c r="P5842" s="153"/>
      <c r="Q5842" s="153"/>
      <c r="R5842" s="153"/>
      <c r="S5842" s="153"/>
    </row>
    <row r="5843" spans="1:19" ht="131.25">
      <c r="A5843" s="277" t="s">
        <v>25424</v>
      </c>
      <c r="B5843" s="253" t="s">
        <v>400</v>
      </c>
      <c r="C5843" s="93" t="s">
        <v>15466</v>
      </c>
      <c r="D5843" s="93" t="s">
        <v>7969</v>
      </c>
      <c r="E5843" s="148">
        <f ca="1">IFERROR(__xludf.DUMMYFUNCTION(" VLOOKUP(A5954, IMPORTRANGE(""https://docs.google.com/spreadsheets/d/1fj_Bhi2XPL3siwIh4sx4VRLAe31yD50oKdj5UlRYW0c/"", ""Сводка!A:AA""), 5, FALSE)"),196)</f>
        <v>196</v>
      </c>
      <c r="F5843" s="148" t="s">
        <v>15468</v>
      </c>
      <c r="G5843" s="147">
        <f ca="1">IFERROR(__xludf.DUMMYFUNCTION(" VLOOKUP(A5954, IMPORTRANGE(""https://docs.google.com/spreadsheets/d/1QNLbnkR_AongFt22vMfNzfpjZ0CjpI8QI-w0wBnYA1w/"", ""Инфа!A:AA""), 6, FALSE)"),2024)</f>
        <v>2024</v>
      </c>
      <c r="H5843" s="150">
        <v>16800</v>
      </c>
      <c r="I5843" s="151" t="s">
        <v>1841</v>
      </c>
      <c r="J5843" s="93" t="s">
        <v>15473</v>
      </c>
      <c r="K5843" s="153"/>
      <c r="L5843" s="153"/>
      <c r="M5843" s="153"/>
      <c r="N5843" s="153"/>
      <c r="O5843" s="153"/>
      <c r="P5843" s="153"/>
      <c r="Q5843" s="153"/>
      <c r="R5843" s="153"/>
      <c r="S5843" s="153"/>
    </row>
    <row r="5844" spans="1:19" ht="150">
      <c r="A5844" s="277" t="s">
        <v>25424</v>
      </c>
      <c r="B5844" s="253" t="s">
        <v>400</v>
      </c>
      <c r="C5844" s="93" t="s">
        <v>15466</v>
      </c>
      <c r="D5844" s="93" t="s">
        <v>15474</v>
      </c>
      <c r="E5844" s="148">
        <f ca="1">IFERROR(__xludf.DUMMYFUNCTION(" VLOOKUP(A5955, IMPORTRANGE(""https://docs.google.com/spreadsheets/d/1fj_Bhi2XPL3siwIh4sx4VRLAe31yD50oKdj5UlRYW0c/"", ""Сводка!A:AA""), 5, FALSE)"),120)</f>
        <v>120</v>
      </c>
      <c r="F5844" s="148" t="s">
        <v>15468</v>
      </c>
      <c r="G5844" s="147">
        <f ca="1">IFERROR(__xludf.DUMMYFUNCTION(" VLOOKUP(A5955, IMPORTRANGE(""https://docs.google.com/spreadsheets/d/1QNLbnkR_AongFt22vMfNzfpjZ0CjpI8QI-w0wBnYA1w/"", ""Инфа!A:AA""), 6, FALSE)"),2024)</f>
        <v>2024</v>
      </c>
      <c r="H5844" s="150">
        <v>12200</v>
      </c>
      <c r="I5844" s="151" t="s">
        <v>1841</v>
      </c>
      <c r="J5844" s="93" t="s">
        <v>15475</v>
      </c>
      <c r="K5844" s="153"/>
      <c r="L5844" s="153"/>
      <c r="M5844" s="153"/>
      <c r="N5844" s="153"/>
      <c r="O5844" s="153"/>
      <c r="P5844" s="153"/>
      <c r="Q5844" s="153"/>
      <c r="R5844" s="153"/>
      <c r="S5844" s="153"/>
    </row>
    <row r="5845" spans="1:19" ht="112.5">
      <c r="A5845" s="277" t="s">
        <v>25424</v>
      </c>
      <c r="B5845" s="253" t="s">
        <v>400</v>
      </c>
      <c r="C5845" s="93" t="s">
        <v>15476</v>
      </c>
      <c r="D5845" s="93" t="s">
        <v>15477</v>
      </c>
      <c r="E5845" s="148">
        <f ca="1">IFERROR(__xludf.DUMMYFUNCTION(" VLOOKUP(A5956, IMPORTRANGE(""https://docs.google.com/spreadsheets/d/1fj_Bhi2XPL3siwIh4sx4VRLAe31yD50oKdj5UlRYW0c/"", ""Сводка!A:AA""), 5, FALSE)"),224)</f>
        <v>224</v>
      </c>
      <c r="F5845" s="148" t="s">
        <v>26</v>
      </c>
      <c r="G5845" s="147">
        <f ca="1">IFERROR(__xludf.DUMMYFUNCTION(" VLOOKUP(A5956, IMPORTRANGE(""https://docs.google.com/spreadsheets/d/1QNLbnkR_AongFt22vMfNzfpjZ0CjpI8QI-w0wBnYA1w/"", ""Инфа!A:AA""), 6, FALSE)"),2024)</f>
        <v>2024</v>
      </c>
      <c r="H5845" s="150">
        <v>18400</v>
      </c>
      <c r="I5845" s="151" t="s">
        <v>161</v>
      </c>
      <c r="J5845" s="93" t="s">
        <v>15478</v>
      </c>
      <c r="K5845" s="153"/>
      <c r="L5845" s="153"/>
      <c r="M5845" s="153"/>
      <c r="N5845" s="153"/>
      <c r="O5845" s="153"/>
      <c r="P5845" s="153"/>
      <c r="Q5845" s="153"/>
      <c r="R5845" s="153"/>
      <c r="S5845" s="153"/>
    </row>
    <row r="5846" spans="1:19" ht="206.25">
      <c r="A5846" s="277" t="s">
        <v>25424</v>
      </c>
      <c r="B5846" s="253" t="s">
        <v>400</v>
      </c>
      <c r="C5846" s="93" t="s">
        <v>15479</v>
      </c>
      <c r="D5846" s="93" t="s">
        <v>15480</v>
      </c>
      <c r="E5846" s="148" t="e">
        <f>#REF!</f>
        <v>#REF!</v>
      </c>
      <c r="F5846" s="148" t="s">
        <v>415</v>
      </c>
      <c r="G5846" s="147">
        <f ca="1">IFERROR(__xludf.DUMMYFUNCTION(" VLOOKUP(A5957, IMPORTRANGE(""https://docs.google.com/spreadsheets/d/1QNLbnkR_AongFt22vMfNzfpjZ0CjpI8QI-w0wBnYA1w/"", ""Инфа!A:AA""), 6, FALSE)"),2024)</f>
        <v>2024</v>
      </c>
      <c r="H5846" s="150">
        <v>11500</v>
      </c>
      <c r="I5846" s="151" t="s">
        <v>6930</v>
      </c>
      <c r="J5846" s="93" t="s">
        <v>15481</v>
      </c>
      <c r="K5846" s="153"/>
      <c r="L5846" s="153"/>
      <c r="M5846" s="153"/>
      <c r="N5846" s="153"/>
      <c r="O5846" s="153"/>
      <c r="P5846" s="153"/>
      <c r="Q5846" s="153"/>
      <c r="R5846" s="153"/>
      <c r="S5846" s="153"/>
    </row>
    <row r="5847" spans="1:19" ht="243.75">
      <c r="A5847" s="277" t="s">
        <v>25424</v>
      </c>
      <c r="B5847" s="253" t="s">
        <v>13</v>
      </c>
      <c r="C5847" s="93" t="s">
        <v>15482</v>
      </c>
      <c r="D5847" s="93" t="s">
        <v>15483</v>
      </c>
      <c r="E5847" s="148">
        <f ca="1">IFERROR(__xludf.DUMMYFUNCTION(" VLOOKUP(A5958, IMPORTRANGE(""https://docs.google.com/spreadsheets/d/1fj_Bhi2XPL3siwIh4sx4VRLAe31yD50oKdj5UlRYW0c/"", ""Сводка!A:AA""), 5, FALSE)"),164)</f>
        <v>164</v>
      </c>
      <c r="F5847" s="148" t="s">
        <v>15484</v>
      </c>
      <c r="G5847" s="147">
        <f ca="1">IFERROR(__xludf.DUMMYFUNCTION(" VLOOKUP(A5958, IMPORTRANGE(""https://docs.google.com/spreadsheets/d/1QNLbnkR_AongFt22vMfNzfpjZ0CjpI8QI-w0wBnYA1w/"", ""Инфа!A:AA""), 6, FALSE)"),2024)</f>
        <v>2024</v>
      </c>
      <c r="H5847" s="150">
        <v>9900</v>
      </c>
      <c r="I5847" s="151" t="s">
        <v>161</v>
      </c>
      <c r="J5847" s="93" t="s">
        <v>15485</v>
      </c>
      <c r="K5847" s="153"/>
      <c r="L5847" s="153"/>
      <c r="M5847" s="153"/>
      <c r="N5847" s="153"/>
      <c r="O5847" s="153"/>
      <c r="P5847" s="153"/>
      <c r="Q5847" s="153"/>
      <c r="R5847" s="153"/>
      <c r="S5847" s="153"/>
    </row>
    <row r="5848" spans="1:19" ht="93.75">
      <c r="A5848" s="277" t="s">
        <v>25424</v>
      </c>
      <c r="B5848" s="253" t="s">
        <v>400</v>
      </c>
      <c r="C5848" s="93" t="s">
        <v>15486</v>
      </c>
      <c r="D5848" s="93" t="s">
        <v>15487</v>
      </c>
      <c r="E5848" s="148">
        <f ca="1">IFERROR(__xludf.DUMMYFUNCTION(" VLOOKUP(A5959, IMPORTRANGE(""https://docs.google.com/spreadsheets/d/1fj_Bhi2XPL3siwIh4sx4VRLAe31yD50oKdj5UlRYW0c/"", ""Сводка!A:AA""), 5, FALSE)"),108)</f>
        <v>108</v>
      </c>
      <c r="F5848" s="148" t="s">
        <v>415</v>
      </c>
      <c r="G5848" s="147">
        <f ca="1">IFERROR(__xludf.DUMMYFUNCTION(" VLOOKUP(A5959, IMPORTRANGE(""https://docs.google.com/spreadsheets/d/1QNLbnkR_AongFt22vMfNzfpjZ0CjpI8QI-w0wBnYA1w/"", ""Инфа!A:AA""), 6, FALSE)"),2024)</f>
        <v>2024</v>
      </c>
      <c r="H5848" s="150">
        <v>8200</v>
      </c>
      <c r="I5848" s="151" t="s">
        <v>696</v>
      </c>
      <c r="J5848" s="93" t="s">
        <v>15488</v>
      </c>
      <c r="K5848" s="153"/>
      <c r="L5848" s="153"/>
      <c r="M5848" s="153"/>
      <c r="N5848" s="153"/>
      <c r="O5848" s="153"/>
      <c r="P5848" s="153"/>
      <c r="Q5848" s="153"/>
      <c r="R5848" s="153"/>
      <c r="S5848" s="153"/>
    </row>
    <row r="5849" spans="1:19" ht="281.25">
      <c r="A5849" s="277" t="s">
        <v>25424</v>
      </c>
      <c r="B5849" s="253" t="s">
        <v>153</v>
      </c>
      <c r="C5849" s="93" t="s">
        <v>15489</v>
      </c>
      <c r="D5849" s="93" t="s">
        <v>15490</v>
      </c>
      <c r="E5849" s="148">
        <f ca="1">IFERROR(__xludf.DUMMYFUNCTION(" VLOOKUP(A5960, IMPORTRANGE(""https://docs.google.com/spreadsheets/d/1fj_Bhi2XPL3siwIh4sx4VRLAe31yD50oKdj5UlRYW0c/"", ""Сводка!A:AA""), 5, FALSE)"),284)</f>
        <v>284</v>
      </c>
      <c r="F5849" s="148" t="s">
        <v>50</v>
      </c>
      <c r="G5849" s="147">
        <f ca="1">IFERROR(__xludf.DUMMYFUNCTION(" VLOOKUP(A5960, IMPORTRANGE(""https://docs.google.com/spreadsheets/d/1QNLbnkR_AongFt22vMfNzfpjZ0CjpI8QI-w0wBnYA1w/"", ""Инфа!A:AA""), 6, FALSE)"),2024)</f>
        <v>2024</v>
      </c>
      <c r="H5849" s="150">
        <v>22000</v>
      </c>
      <c r="I5849" s="151"/>
      <c r="J5849" s="93" t="s">
        <v>15491</v>
      </c>
      <c r="K5849" s="153"/>
      <c r="L5849" s="153"/>
      <c r="M5849" s="153"/>
      <c r="N5849" s="153"/>
      <c r="O5849" s="153"/>
      <c r="P5849" s="153"/>
      <c r="Q5849" s="153"/>
      <c r="R5849" s="153"/>
      <c r="S5849" s="153"/>
    </row>
    <row r="5850" spans="1:19" ht="112.5">
      <c r="A5850" s="277" t="s">
        <v>25424</v>
      </c>
      <c r="B5850" s="253" t="s">
        <v>153</v>
      </c>
      <c r="C5850" s="93" t="s">
        <v>15492</v>
      </c>
      <c r="D5850" s="93" t="s">
        <v>15493</v>
      </c>
      <c r="E5850" s="148">
        <f ca="1">IFERROR(__xludf.DUMMYFUNCTION(" VLOOKUP(A5961, IMPORTRANGE(""https://docs.google.com/spreadsheets/d/1fj_Bhi2XPL3siwIh4sx4VRLAe31yD50oKdj5UlRYW0c/"", ""Сводка!A:AA""), 5, FALSE)"),136)</f>
        <v>136</v>
      </c>
      <c r="F5850" s="148" t="s">
        <v>50</v>
      </c>
      <c r="G5850" s="147">
        <f ca="1">IFERROR(__xludf.DUMMYFUNCTION(" VLOOKUP(A5961, IMPORTRANGE(""https://docs.google.com/spreadsheets/d/1QNLbnkR_AongFt22vMfNzfpjZ0CjpI8QI-w0wBnYA1w/"", ""Инфа!A:AA""), 6, FALSE)"),2024)</f>
        <v>2024</v>
      </c>
      <c r="H5850" s="150">
        <v>13200</v>
      </c>
      <c r="I5850" s="151"/>
      <c r="J5850" s="93" t="s">
        <v>15494</v>
      </c>
      <c r="K5850" s="153"/>
      <c r="L5850" s="153"/>
      <c r="M5850" s="153"/>
      <c r="N5850" s="153"/>
      <c r="O5850" s="153"/>
      <c r="P5850" s="153"/>
      <c r="Q5850" s="153"/>
      <c r="R5850" s="153"/>
      <c r="S5850" s="153"/>
    </row>
    <row r="5851" spans="1:19" ht="281.25">
      <c r="A5851" s="277" t="s">
        <v>25424</v>
      </c>
      <c r="B5851" s="253" t="s">
        <v>153</v>
      </c>
      <c r="C5851" s="93" t="s">
        <v>15495</v>
      </c>
      <c r="D5851" s="93" t="s">
        <v>15496</v>
      </c>
      <c r="E5851" s="148">
        <f ca="1">IFERROR(__xludf.DUMMYFUNCTION(" VLOOKUP(A5962, IMPORTRANGE(""https://docs.google.com/spreadsheets/d/1fj_Bhi2XPL3siwIh4sx4VRLAe31yD50oKdj5UlRYW0c/"", ""Сводка!A:AA""), 5, FALSE)"),348)</f>
        <v>348</v>
      </c>
      <c r="F5851" s="148" t="s">
        <v>50</v>
      </c>
      <c r="G5851" s="147">
        <f ca="1">IFERROR(__xludf.DUMMYFUNCTION(" VLOOKUP(A5962, IMPORTRANGE(""https://docs.google.com/spreadsheets/d/1QNLbnkR_AongFt22vMfNzfpjZ0CjpI8QI-w0wBnYA1w/"", ""Инфа!A:AA""), 6, FALSE)"),2024)</f>
        <v>2024</v>
      </c>
      <c r="H5851" s="150">
        <v>25900</v>
      </c>
      <c r="I5851" s="151"/>
      <c r="J5851" s="93" t="s">
        <v>15497</v>
      </c>
      <c r="K5851" s="153"/>
      <c r="L5851" s="153"/>
      <c r="M5851" s="153"/>
      <c r="N5851" s="153"/>
      <c r="O5851" s="153"/>
      <c r="P5851" s="153"/>
      <c r="Q5851" s="153"/>
      <c r="R5851" s="153"/>
      <c r="S5851" s="153"/>
    </row>
    <row r="5852" spans="1:19" ht="131.25">
      <c r="A5852" s="277" t="s">
        <v>25424</v>
      </c>
      <c r="B5852" s="253" t="s">
        <v>153</v>
      </c>
      <c r="C5852" s="93" t="s">
        <v>15498</v>
      </c>
      <c r="D5852" s="93" t="s">
        <v>15499</v>
      </c>
      <c r="E5852" s="148">
        <f ca="1">IFERROR(__xludf.DUMMYFUNCTION(" VLOOKUP(A5963, IMPORTRANGE(""https://docs.google.com/spreadsheets/d/1fj_Bhi2XPL3siwIh4sx4VRLAe31yD50oKdj5UlRYW0c/"", ""Сводка!A:AA""), 5, FALSE)"),148)</f>
        <v>148</v>
      </c>
      <c r="F5852" s="148" t="s">
        <v>50</v>
      </c>
      <c r="G5852" s="147">
        <f ca="1">IFERROR(__xludf.DUMMYFUNCTION(" VLOOKUP(A5963, IMPORTRANGE(""https://docs.google.com/spreadsheets/d/1QNLbnkR_AongFt22vMfNzfpjZ0CjpI8QI-w0wBnYA1w/"", ""Инфа!A:AA""), 6, FALSE)"),2024)</f>
        <v>2024</v>
      </c>
      <c r="H5852" s="150">
        <v>9400</v>
      </c>
      <c r="I5852" s="151"/>
      <c r="J5852" s="93" t="s">
        <v>15500</v>
      </c>
      <c r="K5852" s="153"/>
      <c r="L5852" s="153"/>
      <c r="M5852" s="153"/>
      <c r="N5852" s="153"/>
      <c r="O5852" s="153"/>
      <c r="P5852" s="153"/>
      <c r="Q5852" s="153"/>
      <c r="R5852" s="153"/>
      <c r="S5852" s="153"/>
    </row>
    <row r="5853" spans="1:19" ht="300">
      <c r="A5853" s="277" t="s">
        <v>25424</v>
      </c>
      <c r="B5853" s="253" t="s">
        <v>400</v>
      </c>
      <c r="C5853" s="93" t="s">
        <v>15501</v>
      </c>
      <c r="D5853" s="93" t="s">
        <v>15502</v>
      </c>
      <c r="E5853" s="148">
        <f ca="1">IFERROR(__xludf.DUMMYFUNCTION(" VLOOKUP(A5964, IMPORTRANGE(""https://docs.google.com/spreadsheets/d/1fj_Bhi2XPL3siwIh4sx4VRLAe31yD50oKdj5UlRYW0c/"", ""Сводка!A:AA""), 5, FALSE)"),236)</f>
        <v>236</v>
      </c>
      <c r="F5853" s="148" t="s">
        <v>403</v>
      </c>
      <c r="G5853" s="147">
        <f ca="1">IFERROR(__xludf.DUMMYFUNCTION(" VLOOKUP(A5964, IMPORTRANGE(""https://docs.google.com/spreadsheets/d/1QNLbnkR_AongFt22vMfNzfpjZ0CjpI8QI-w0wBnYA1w/"", ""Инфа!A:AA""), 6, FALSE)"),2024)</f>
        <v>2024</v>
      </c>
      <c r="H5853" s="150">
        <v>19200</v>
      </c>
      <c r="I5853" s="151"/>
      <c r="J5853" s="93" t="s">
        <v>15503</v>
      </c>
      <c r="K5853" s="153"/>
      <c r="L5853" s="153"/>
      <c r="M5853" s="153"/>
      <c r="N5853" s="153"/>
      <c r="O5853" s="153"/>
      <c r="P5853" s="153"/>
      <c r="Q5853" s="153"/>
      <c r="R5853" s="153"/>
      <c r="S5853" s="153"/>
    </row>
    <row r="5854" spans="1:19" ht="150">
      <c r="A5854" s="277" t="s">
        <v>25424</v>
      </c>
      <c r="B5854" s="253" t="s">
        <v>153</v>
      </c>
      <c r="C5854" s="93" t="s">
        <v>15504</v>
      </c>
      <c r="D5854" s="93" t="s">
        <v>15505</v>
      </c>
      <c r="E5854" s="148">
        <f ca="1">IFERROR(__xludf.DUMMYFUNCTION(" VLOOKUP(A5965, IMPORTRANGE(""https://docs.google.com/spreadsheets/d/1fj_Bhi2XPL3siwIh4sx4VRLAe31yD50oKdj5UlRYW0c/"", ""Сводка!A:AA""), 5, FALSE)"),240)</f>
        <v>240</v>
      </c>
      <c r="F5854" s="148" t="s">
        <v>50</v>
      </c>
      <c r="G5854" s="147">
        <f ca="1">IFERROR(__xludf.DUMMYFUNCTION(" VLOOKUP(A5965, IMPORTRANGE(""https://docs.google.com/spreadsheets/d/1QNLbnkR_AongFt22vMfNzfpjZ0CjpI8QI-w0wBnYA1w/"", ""Инфа!A:AA""), 6, FALSE)"),2024)</f>
        <v>2024</v>
      </c>
      <c r="H5854" s="150">
        <v>19400</v>
      </c>
      <c r="I5854" s="151"/>
      <c r="J5854" s="93" t="s">
        <v>15506</v>
      </c>
      <c r="K5854" s="153"/>
      <c r="L5854" s="153"/>
      <c r="M5854" s="153"/>
      <c r="N5854" s="153"/>
      <c r="O5854" s="153"/>
      <c r="P5854" s="153"/>
      <c r="Q5854" s="153"/>
      <c r="R5854" s="153"/>
      <c r="S5854" s="153"/>
    </row>
    <row r="5855" spans="1:19" ht="131.25">
      <c r="A5855" s="277" t="s">
        <v>25424</v>
      </c>
      <c r="B5855" s="253" t="s">
        <v>153</v>
      </c>
      <c r="C5855" s="93" t="s">
        <v>15507</v>
      </c>
      <c r="D5855" s="93" t="s">
        <v>15508</v>
      </c>
      <c r="E5855" s="148">
        <f ca="1">IFERROR(__xludf.DUMMYFUNCTION(" VLOOKUP(A5966, IMPORTRANGE(""https://docs.google.com/spreadsheets/d/1fj_Bhi2XPL3siwIh4sx4VRLAe31yD50oKdj5UlRYW0c/"", ""Сводка!A:AA""), 5, FALSE)"),188)</f>
        <v>188</v>
      </c>
      <c r="F5855" s="148" t="s">
        <v>50</v>
      </c>
      <c r="G5855" s="147">
        <f ca="1">IFERROR(__xludf.DUMMYFUNCTION(" VLOOKUP(A5966, IMPORTRANGE(""https://docs.google.com/spreadsheets/d/1QNLbnkR_AongFt22vMfNzfpjZ0CjpI8QI-w0wBnYA1w/"", ""Инфа!A:AA""), 6, FALSE)"),2024)</f>
        <v>2024</v>
      </c>
      <c r="H5855" s="150">
        <v>16300</v>
      </c>
      <c r="I5855" s="151"/>
      <c r="J5855" s="93" t="s">
        <v>15509</v>
      </c>
      <c r="K5855" s="153"/>
      <c r="L5855" s="153"/>
      <c r="M5855" s="153"/>
      <c r="N5855" s="153"/>
      <c r="O5855" s="153"/>
      <c r="P5855" s="153"/>
      <c r="Q5855" s="153"/>
      <c r="R5855" s="153"/>
      <c r="S5855" s="153"/>
    </row>
    <row r="5856" spans="1:19" ht="150">
      <c r="A5856" s="277" t="s">
        <v>25424</v>
      </c>
      <c r="B5856" s="253" t="s">
        <v>400</v>
      </c>
      <c r="C5856" s="93" t="s">
        <v>15510</v>
      </c>
      <c r="D5856" s="93" t="s">
        <v>15511</v>
      </c>
      <c r="E5856" s="148">
        <f ca="1">IFERROR(__xludf.DUMMYFUNCTION(" VLOOKUP(A5967, IMPORTRANGE(""https://docs.google.com/spreadsheets/d/1fj_Bhi2XPL3siwIh4sx4VRLAe31yD50oKdj5UlRYW0c/"", ""Сводка!A:AA""), 5, FALSE)"),164)</f>
        <v>164</v>
      </c>
      <c r="F5856" s="148" t="s">
        <v>403</v>
      </c>
      <c r="G5856" s="147">
        <f ca="1">IFERROR(__xludf.DUMMYFUNCTION(" VLOOKUP(A5967, IMPORTRANGE(""https://docs.google.com/spreadsheets/d/1QNLbnkR_AongFt22vMfNzfpjZ0CjpI8QI-w0wBnYA1w/"", ""Инфа!A:AA""), 6, FALSE)"),2024)</f>
        <v>2024</v>
      </c>
      <c r="H5856" s="150">
        <v>14800</v>
      </c>
      <c r="I5856" s="151" t="s">
        <v>85</v>
      </c>
      <c r="J5856" s="93" t="s">
        <v>15512</v>
      </c>
      <c r="K5856" s="153"/>
      <c r="L5856" s="153"/>
      <c r="M5856" s="153"/>
      <c r="N5856" s="153"/>
      <c r="O5856" s="153"/>
      <c r="P5856" s="153"/>
      <c r="Q5856" s="153"/>
      <c r="R5856" s="153"/>
      <c r="S5856" s="153"/>
    </row>
    <row r="5857" spans="1:19" ht="75">
      <c r="A5857" s="277" t="s">
        <v>25424</v>
      </c>
      <c r="B5857" s="253" t="s">
        <v>153</v>
      </c>
      <c r="C5857" s="93" t="s">
        <v>15513</v>
      </c>
      <c r="D5857" s="93" t="s">
        <v>15514</v>
      </c>
      <c r="E5857" s="148">
        <f ca="1">IFERROR(__xludf.DUMMYFUNCTION(" VLOOKUP(A5968, IMPORTRANGE(""https://docs.google.com/spreadsheets/d/1fj_Bhi2XPL3siwIh4sx4VRLAe31yD50oKdj5UlRYW0c/"", ""Сводка!A:AA""), 5, FALSE)"),120)</f>
        <v>120</v>
      </c>
      <c r="F5857" s="148" t="s">
        <v>286</v>
      </c>
      <c r="G5857" s="147">
        <f ca="1">IFERROR(__xludf.DUMMYFUNCTION(" VLOOKUP(A5968, IMPORTRANGE(""https://docs.google.com/spreadsheets/d/1QNLbnkR_AongFt22vMfNzfpjZ0CjpI8QI-w0wBnYA1w/"", ""Инфа!A:AA""), 6, FALSE)"),2024)</f>
        <v>2024</v>
      </c>
      <c r="H5857" s="150">
        <v>8600</v>
      </c>
      <c r="I5857" s="151" t="s">
        <v>2099</v>
      </c>
      <c r="J5857" s="93" t="s">
        <v>15515</v>
      </c>
      <c r="K5857" s="153"/>
      <c r="L5857" s="153"/>
      <c r="M5857" s="153"/>
      <c r="N5857" s="153"/>
      <c r="O5857" s="153"/>
      <c r="P5857" s="153"/>
      <c r="Q5857" s="153"/>
      <c r="R5857" s="153"/>
      <c r="S5857" s="153"/>
    </row>
    <row r="5858" spans="1:19" ht="131.25">
      <c r="A5858" s="277" t="s">
        <v>25424</v>
      </c>
      <c r="B5858" s="253" t="s">
        <v>153</v>
      </c>
      <c r="C5858" s="93" t="s">
        <v>14987</v>
      </c>
      <c r="D5858" s="93" t="s">
        <v>15516</v>
      </c>
      <c r="E5858" s="148">
        <f ca="1">IFERROR(__xludf.DUMMYFUNCTION(" VLOOKUP(A5969, IMPORTRANGE(""https://docs.google.com/spreadsheets/d/1fj_Bhi2XPL3siwIh4sx4VRLAe31yD50oKdj5UlRYW0c/"", ""Сводка!A:AA""), 5, FALSE)"),100)</f>
        <v>100</v>
      </c>
      <c r="F5858" s="148" t="s">
        <v>1794</v>
      </c>
      <c r="G5858" s="147">
        <f ca="1">IFERROR(__xludf.DUMMYFUNCTION(" VLOOKUP(A5969, IMPORTRANGE(""https://docs.google.com/spreadsheets/d/1QNLbnkR_AongFt22vMfNzfpjZ0CjpI8QI-w0wBnYA1w/"", ""Инфа!A:AA""), 6, FALSE)"),2024)</f>
        <v>2024</v>
      </c>
      <c r="H5858" s="150">
        <v>8000</v>
      </c>
      <c r="I5858" s="151" t="s">
        <v>1139</v>
      </c>
      <c r="J5858" s="93" t="s">
        <v>15517</v>
      </c>
      <c r="K5858" s="153"/>
      <c r="L5858" s="153"/>
      <c r="M5858" s="153"/>
      <c r="N5858" s="153"/>
      <c r="O5858" s="153"/>
      <c r="P5858" s="153"/>
      <c r="Q5858" s="153"/>
      <c r="R5858" s="153"/>
      <c r="S5858" s="153"/>
    </row>
    <row r="5859" spans="1:19" ht="187.5">
      <c r="A5859" s="277" t="s">
        <v>25424</v>
      </c>
      <c r="B5859" s="253" t="s">
        <v>153</v>
      </c>
      <c r="C5859" s="93" t="s">
        <v>15518</v>
      </c>
      <c r="D5859" s="93" t="s">
        <v>15519</v>
      </c>
      <c r="E5859" s="148">
        <f ca="1">IFERROR(__xludf.DUMMYFUNCTION(" VLOOKUP(A5970, IMPORTRANGE(""https://docs.google.com/spreadsheets/d/1fj_Bhi2XPL3siwIh4sx4VRLAe31yD50oKdj5UlRYW0c/"", ""Сводка!A:AA""), 5, FALSE)"),168)</f>
        <v>168</v>
      </c>
      <c r="F5859" s="148" t="s">
        <v>26</v>
      </c>
      <c r="G5859" s="147">
        <f ca="1">IFERROR(__xludf.DUMMYFUNCTION(" VLOOKUP(A5970, IMPORTRANGE(""https://docs.google.com/spreadsheets/d/1QNLbnkR_AongFt22vMfNzfpjZ0CjpI8QI-w0wBnYA1w/"", ""Инфа!A:AA""), 6, FALSE)"),2024)</f>
        <v>2024</v>
      </c>
      <c r="H5859" s="150">
        <v>15100</v>
      </c>
      <c r="I5859" s="151" t="s">
        <v>1139</v>
      </c>
      <c r="J5859" s="93" t="s">
        <v>15520</v>
      </c>
      <c r="K5859" s="153"/>
      <c r="L5859" s="153"/>
      <c r="M5859" s="153"/>
      <c r="N5859" s="153"/>
      <c r="O5859" s="153"/>
      <c r="P5859" s="153"/>
      <c r="Q5859" s="153"/>
      <c r="R5859" s="153"/>
      <c r="S5859" s="153"/>
    </row>
    <row r="5860" spans="1:19" ht="225">
      <c r="A5860" s="277" t="s">
        <v>25424</v>
      </c>
      <c r="B5860" s="253" t="s">
        <v>153</v>
      </c>
      <c r="C5860" s="93" t="s">
        <v>15521</v>
      </c>
      <c r="D5860" s="93" t="s">
        <v>15522</v>
      </c>
      <c r="E5860" s="148">
        <f ca="1">IFERROR(__xludf.DUMMYFUNCTION(" VLOOKUP(A5971, IMPORTRANGE(""https://docs.google.com/spreadsheets/d/1fj_Bhi2XPL3siwIh4sx4VRLAe31yD50oKdj5UlRYW0c/"", ""Сводка!A:AA""), 5, FALSE)"),124)</f>
        <v>124</v>
      </c>
      <c r="F5860" s="148" t="s">
        <v>1794</v>
      </c>
      <c r="G5860" s="147">
        <f ca="1">IFERROR(__xludf.DUMMYFUNCTION(" VLOOKUP(A5971, IMPORTRANGE(""https://docs.google.com/spreadsheets/d/1QNLbnkR_AongFt22vMfNzfpjZ0CjpI8QI-w0wBnYA1w/"", ""Инфа!A:AA""), 6, FALSE)"),2024)</f>
        <v>2024</v>
      </c>
      <c r="H5860" s="150">
        <v>8700</v>
      </c>
      <c r="I5860" s="151" t="s">
        <v>1139</v>
      </c>
      <c r="J5860" s="93" t="s">
        <v>15523</v>
      </c>
      <c r="K5860" s="153"/>
      <c r="L5860" s="153"/>
      <c r="M5860" s="153"/>
      <c r="N5860" s="153"/>
      <c r="O5860" s="153"/>
      <c r="P5860" s="153"/>
      <c r="Q5860" s="153"/>
      <c r="R5860" s="153"/>
      <c r="S5860" s="153"/>
    </row>
    <row r="5861" spans="1:19" ht="206.25">
      <c r="A5861" s="277" t="s">
        <v>25424</v>
      </c>
      <c r="B5861" s="253" t="s">
        <v>153</v>
      </c>
      <c r="C5861" s="93" t="s">
        <v>15524</v>
      </c>
      <c r="D5861" s="93" t="s">
        <v>15525</v>
      </c>
      <c r="E5861" s="148">
        <f ca="1">IFERROR(__xludf.DUMMYFUNCTION(" VLOOKUP(A5972, IMPORTRANGE(""https://docs.google.com/spreadsheets/d/1fj_Bhi2XPL3siwIh4sx4VRLAe31yD50oKdj5UlRYW0c/"", ""Сводка!A:AA""), 5, FALSE)"),268)</f>
        <v>268</v>
      </c>
      <c r="F5861" s="148" t="s">
        <v>165</v>
      </c>
      <c r="G5861" s="147">
        <f ca="1">IFERROR(__xludf.DUMMYFUNCTION(" VLOOKUP(A5972, IMPORTRANGE(""https://docs.google.com/spreadsheets/d/1QNLbnkR_AongFt22vMfNzfpjZ0CjpI8QI-w0wBnYA1w/"", ""Инфа!A:AA""), 6, FALSE)"),2024)</f>
        <v>2024</v>
      </c>
      <c r="H5861" s="150">
        <v>13000</v>
      </c>
      <c r="I5861" s="151" t="s">
        <v>85</v>
      </c>
      <c r="J5861" s="93" t="s">
        <v>15526</v>
      </c>
      <c r="K5861" s="153"/>
      <c r="L5861" s="153"/>
      <c r="M5861" s="153"/>
      <c r="N5861" s="153"/>
      <c r="O5861" s="153"/>
      <c r="P5861" s="153"/>
      <c r="Q5861" s="153"/>
      <c r="R5861" s="153"/>
      <c r="S5861" s="153"/>
    </row>
    <row r="5862" spans="1:19" ht="243.75">
      <c r="A5862" s="277" t="s">
        <v>25424</v>
      </c>
      <c r="B5862" s="253" t="s">
        <v>13</v>
      </c>
      <c r="C5862" s="93" t="s">
        <v>15527</v>
      </c>
      <c r="D5862" s="93" t="s">
        <v>15528</v>
      </c>
      <c r="E5862" s="148">
        <f ca="1">IFERROR(__xludf.DUMMYFUNCTION(" VLOOKUP(A5973, IMPORTRANGE(""https://docs.google.com/spreadsheets/d/1fj_Bhi2XPL3siwIh4sx4VRLAe31yD50oKdj5UlRYW0c/"", ""Сводка!A:AA""), 5, FALSE)"),320)</f>
        <v>320</v>
      </c>
      <c r="F5862" s="148" t="s">
        <v>369</v>
      </c>
      <c r="G5862" s="147">
        <f ca="1">IFERROR(__xludf.DUMMYFUNCTION(" VLOOKUP(A5973, IMPORTRANGE(""https://docs.google.com/spreadsheets/d/1QNLbnkR_AongFt22vMfNzfpjZ0CjpI8QI-w0wBnYA1w/"", ""Инфа!A:AA""), 6, FALSE)"),2024)</f>
        <v>2024</v>
      </c>
      <c r="H5862" s="150">
        <v>24200</v>
      </c>
      <c r="I5862" s="151" t="s">
        <v>85</v>
      </c>
      <c r="J5862" s="93" t="s">
        <v>15529</v>
      </c>
      <c r="K5862" s="153"/>
      <c r="L5862" s="153"/>
      <c r="M5862" s="153"/>
      <c r="N5862" s="153"/>
      <c r="O5862" s="153"/>
      <c r="P5862" s="153"/>
      <c r="Q5862" s="153"/>
      <c r="R5862" s="153"/>
      <c r="S5862" s="153"/>
    </row>
    <row r="5863" spans="1:19" ht="150">
      <c r="A5863" s="277" t="s">
        <v>25424</v>
      </c>
      <c r="B5863" s="253" t="s">
        <v>400</v>
      </c>
      <c r="C5863" s="93" t="s">
        <v>15530</v>
      </c>
      <c r="D5863" s="93" t="s">
        <v>15531</v>
      </c>
      <c r="E5863" s="148">
        <f ca="1">IFERROR(__xludf.DUMMYFUNCTION(" VLOOKUP(A5974, IMPORTRANGE(""https://docs.google.com/spreadsheets/d/1fj_Bhi2XPL3siwIh4sx4VRLAe31yD50oKdj5UlRYW0c/"", ""Сводка!A:AA""), 5, FALSE)"),364)</f>
        <v>364</v>
      </c>
      <c r="F5863" s="148" t="s">
        <v>415</v>
      </c>
      <c r="G5863" s="147">
        <f ca="1">IFERROR(__xludf.DUMMYFUNCTION(" VLOOKUP(A5974, IMPORTRANGE(""https://docs.google.com/spreadsheets/d/1QNLbnkR_AongFt22vMfNzfpjZ0CjpI8QI-w0wBnYA1w/"", ""Инфа!A:AA""), 6, FALSE)"),2024)</f>
        <v>2024</v>
      </c>
      <c r="H5863" s="154">
        <v>26800</v>
      </c>
      <c r="I5863" s="151" t="s">
        <v>85</v>
      </c>
      <c r="J5863" s="93" t="s">
        <v>15532</v>
      </c>
      <c r="K5863" s="153"/>
      <c r="L5863" s="153"/>
      <c r="M5863" s="153"/>
      <c r="N5863" s="153"/>
      <c r="O5863" s="153"/>
      <c r="P5863" s="153"/>
      <c r="Q5863" s="153"/>
      <c r="R5863" s="153"/>
      <c r="S5863" s="153"/>
    </row>
    <row r="5864" spans="1:19" ht="206.25">
      <c r="A5864" s="277" t="s">
        <v>25424</v>
      </c>
      <c r="B5864" s="253" t="s">
        <v>153</v>
      </c>
      <c r="C5864" s="93" t="s">
        <v>15533</v>
      </c>
      <c r="D5864" s="93" t="s">
        <v>15534</v>
      </c>
      <c r="E5864" s="148">
        <f ca="1">IFERROR(__xludf.DUMMYFUNCTION(" VLOOKUP(A5975, IMPORTRANGE(""https://docs.google.com/spreadsheets/d/1fj_Bhi2XPL3siwIh4sx4VRLAe31yD50oKdj5UlRYW0c/"", ""Сводка!A:AA""), 5, FALSE)"),472)</f>
        <v>472</v>
      </c>
      <c r="F5864" s="148" t="s">
        <v>165</v>
      </c>
      <c r="G5864" s="147">
        <f ca="1">IFERROR(__xludf.DUMMYFUNCTION(" VLOOKUP(A5975, IMPORTRANGE(""https://docs.google.com/spreadsheets/d/1QNLbnkR_AongFt22vMfNzfpjZ0CjpI8QI-w0wBnYA1w/"", ""Инфа!A:AA""), 6, FALSE)"),2024)</f>
        <v>2024</v>
      </c>
      <c r="H5864" s="154">
        <v>24900</v>
      </c>
      <c r="I5864" s="156" t="s">
        <v>554</v>
      </c>
      <c r="J5864" s="93" t="s">
        <v>15535</v>
      </c>
      <c r="K5864" s="153"/>
      <c r="L5864" s="153"/>
      <c r="M5864" s="153"/>
      <c r="N5864" s="153"/>
      <c r="O5864" s="153"/>
      <c r="P5864" s="153"/>
      <c r="Q5864" s="153"/>
      <c r="R5864" s="153"/>
      <c r="S5864" s="153"/>
    </row>
    <row r="5865" spans="1:19" ht="75">
      <c r="A5865" s="277" t="s">
        <v>25424</v>
      </c>
      <c r="B5865" s="253" t="s">
        <v>153</v>
      </c>
      <c r="C5865" s="93" t="s">
        <v>15536</v>
      </c>
      <c r="D5865" s="93" t="s">
        <v>15537</v>
      </c>
      <c r="E5865" s="148" t="e">
        <f>#REF!</f>
        <v>#REF!</v>
      </c>
      <c r="F5865" s="148" t="s">
        <v>165</v>
      </c>
      <c r="G5865" s="147">
        <f ca="1">IFERROR(__xludf.DUMMYFUNCTION(" VLOOKUP(A5976, IMPORTRANGE(""https://docs.google.com/spreadsheets/d/1QNLbnkR_AongFt22vMfNzfpjZ0CjpI8QI-w0wBnYA1w/"", ""Инфа!A:AA""), 6, FALSE)"),2024)</f>
        <v>2024</v>
      </c>
      <c r="H5865" s="150">
        <v>18500</v>
      </c>
      <c r="I5865" s="151" t="s">
        <v>79</v>
      </c>
      <c r="J5865" s="93" t="s">
        <v>15538</v>
      </c>
      <c r="K5865" s="153"/>
      <c r="L5865" s="153"/>
      <c r="M5865" s="153"/>
      <c r="N5865" s="153"/>
      <c r="O5865" s="153"/>
      <c r="P5865" s="153"/>
      <c r="Q5865" s="153"/>
      <c r="R5865" s="153"/>
      <c r="S5865" s="153"/>
    </row>
    <row r="5866" spans="1:19" ht="206.25">
      <c r="A5866" s="277" t="s">
        <v>25424</v>
      </c>
      <c r="B5866" s="253" t="s">
        <v>153</v>
      </c>
      <c r="C5866" s="93" t="s">
        <v>3689</v>
      </c>
      <c r="D5866" s="93" t="s">
        <v>15539</v>
      </c>
      <c r="E5866" s="148">
        <f ca="1">IFERROR(__xludf.DUMMYFUNCTION(" VLOOKUP(A5977, IMPORTRANGE(""https://docs.google.com/spreadsheets/d/1fj_Bhi2XPL3siwIh4sx4VRLAe31yD50oKdj5UlRYW0c/"", ""Сводка!A:AA""), 5, FALSE)"),200)</f>
        <v>200</v>
      </c>
      <c r="F5866" s="148" t="s">
        <v>59</v>
      </c>
      <c r="G5866" s="147">
        <f ca="1">IFERROR(__xludf.DUMMYFUNCTION(" VLOOKUP(A5977, IMPORTRANGE(""https://docs.google.com/spreadsheets/d/1QNLbnkR_AongFt22vMfNzfpjZ0CjpI8QI-w0wBnYA1w/"", ""Инфа!A:AA""), 6, FALSE)"),2024)</f>
        <v>2024</v>
      </c>
      <c r="H5866" s="150">
        <v>11000</v>
      </c>
      <c r="I5866" s="151" t="s">
        <v>15217</v>
      </c>
      <c r="J5866" s="93" t="s">
        <v>15540</v>
      </c>
      <c r="K5866" s="153"/>
      <c r="L5866" s="153"/>
      <c r="M5866" s="153"/>
      <c r="N5866" s="153"/>
      <c r="O5866" s="153"/>
      <c r="P5866" s="153"/>
      <c r="Q5866" s="153"/>
      <c r="R5866" s="153"/>
      <c r="S5866" s="153"/>
    </row>
    <row r="5867" spans="1:19" ht="112.5">
      <c r="A5867" s="277" t="s">
        <v>25424</v>
      </c>
      <c r="B5867" s="253" t="s">
        <v>400</v>
      </c>
      <c r="C5867" s="93" t="s">
        <v>15541</v>
      </c>
      <c r="D5867" s="93" t="s">
        <v>15542</v>
      </c>
      <c r="E5867" s="148">
        <f ca="1">IFERROR(__xludf.DUMMYFUNCTION(" VLOOKUP(A5978, IMPORTRANGE(""https://docs.google.com/spreadsheets/d/1fj_Bhi2XPL3siwIh4sx4VRLAe31yD50oKdj5UlRYW0c/"", ""Сводка!A:AA""), 5, FALSE)"),192)</f>
        <v>192</v>
      </c>
      <c r="F5867" s="148" t="s">
        <v>15543</v>
      </c>
      <c r="G5867" s="147">
        <f ca="1">IFERROR(__xludf.DUMMYFUNCTION(" VLOOKUP(A5978, IMPORTRANGE(""https://docs.google.com/spreadsheets/d/1QNLbnkR_AongFt22vMfNzfpjZ0CjpI8QI-w0wBnYA1w/"", ""Инфа!A:AA""), 6, FALSE)"),2024)</f>
        <v>2024</v>
      </c>
      <c r="H5867" s="150">
        <v>10800</v>
      </c>
      <c r="I5867" s="151" t="s">
        <v>15217</v>
      </c>
      <c r="J5867" s="93" t="s">
        <v>15544</v>
      </c>
      <c r="K5867" s="153"/>
      <c r="L5867" s="153"/>
      <c r="M5867" s="153"/>
      <c r="N5867" s="153"/>
      <c r="O5867" s="153"/>
      <c r="P5867" s="153"/>
      <c r="Q5867" s="153"/>
      <c r="R5867" s="153"/>
      <c r="S5867" s="153"/>
    </row>
    <row r="5868" spans="1:19" ht="206.25">
      <c r="A5868" s="277" t="s">
        <v>25424</v>
      </c>
      <c r="B5868" s="253" t="s">
        <v>400</v>
      </c>
      <c r="C5868" s="93" t="s">
        <v>3689</v>
      </c>
      <c r="D5868" s="93" t="s">
        <v>15545</v>
      </c>
      <c r="E5868" s="148">
        <f ca="1">IFERROR(__xludf.DUMMYFUNCTION(" VLOOKUP(A5979, IMPORTRANGE(""https://docs.google.com/spreadsheets/d/1fj_Bhi2XPL3siwIh4sx4VRLAe31yD50oKdj5UlRYW0c/"", ""Сводка!A:AA""), 5, FALSE)"),168)</f>
        <v>168</v>
      </c>
      <c r="F5868" s="148" t="s">
        <v>466</v>
      </c>
      <c r="G5868" s="147">
        <f ca="1">IFERROR(__xludf.DUMMYFUNCTION(" VLOOKUP(A5979, IMPORTRANGE(""https://docs.google.com/spreadsheets/d/1QNLbnkR_AongFt22vMfNzfpjZ0CjpI8QI-w0wBnYA1w/"", ""Инфа!A:AA""), 6, FALSE)"),2024)</f>
        <v>2024</v>
      </c>
      <c r="H5868" s="150">
        <v>10000</v>
      </c>
      <c r="I5868" s="151" t="s">
        <v>3691</v>
      </c>
      <c r="J5868" s="93" t="s">
        <v>3692</v>
      </c>
      <c r="K5868" s="153"/>
      <c r="L5868" s="153"/>
      <c r="M5868" s="153"/>
      <c r="N5868" s="153"/>
      <c r="O5868" s="153"/>
      <c r="P5868" s="153"/>
      <c r="Q5868" s="153"/>
      <c r="R5868" s="153"/>
      <c r="S5868" s="153"/>
    </row>
    <row r="5869" spans="1:19" ht="75">
      <c r="A5869" s="277" t="s">
        <v>25424</v>
      </c>
      <c r="B5869" s="253" t="s">
        <v>400</v>
      </c>
      <c r="C5869" s="93" t="s">
        <v>15536</v>
      </c>
      <c r="D5869" s="93" t="s">
        <v>15546</v>
      </c>
      <c r="E5869" s="148">
        <f ca="1">IFERROR(__xludf.DUMMYFUNCTION(" VLOOKUP(A5980, IMPORTRANGE(""https://docs.google.com/spreadsheets/d/1fj_Bhi2XPL3siwIh4sx4VRLAe31yD50oKdj5UlRYW0c/"", ""Сводка!A:AA""), 5, FALSE)"),248)</f>
        <v>248</v>
      </c>
      <c r="F5869" s="212" t="s">
        <v>415</v>
      </c>
      <c r="G5869" s="147">
        <f ca="1">IFERROR(__xludf.DUMMYFUNCTION(" VLOOKUP(A5980, IMPORTRANGE(""https://docs.google.com/spreadsheets/d/1QNLbnkR_AongFt22vMfNzfpjZ0CjpI8QI-w0wBnYA1w/"", ""Инфа!A:AA""), 6, FALSE)"),2024)</f>
        <v>2024</v>
      </c>
      <c r="H5869" s="150">
        <v>12400</v>
      </c>
      <c r="I5869" s="151" t="s">
        <v>15547</v>
      </c>
      <c r="J5869" s="93" t="s">
        <v>15548</v>
      </c>
      <c r="K5869" s="153"/>
      <c r="L5869" s="153"/>
      <c r="M5869" s="153"/>
      <c r="N5869" s="153"/>
      <c r="O5869" s="153"/>
      <c r="P5869" s="153"/>
      <c r="Q5869" s="153"/>
      <c r="R5869" s="153"/>
      <c r="S5869" s="153"/>
    </row>
    <row r="5870" spans="1:19" ht="206.25">
      <c r="A5870" s="277" t="s">
        <v>25424</v>
      </c>
      <c r="B5870" s="253" t="s">
        <v>153</v>
      </c>
      <c r="C5870" s="93" t="s">
        <v>3689</v>
      </c>
      <c r="D5870" s="93" t="s">
        <v>15549</v>
      </c>
      <c r="E5870" s="148">
        <f ca="1">IFERROR(__xludf.DUMMYFUNCTION(" VLOOKUP(A5981, IMPORTRANGE(""https://docs.google.com/spreadsheets/d/1fj_Bhi2XPL3siwIh4sx4VRLAe31yD50oKdj5UlRYW0c/"", ""Сводка!A:AA""), 5, FALSE)"),204)</f>
        <v>204</v>
      </c>
      <c r="F5870" s="148" t="s">
        <v>456</v>
      </c>
      <c r="G5870" s="147">
        <f ca="1">IFERROR(__xludf.DUMMYFUNCTION(" VLOOKUP(A5981, IMPORTRANGE(""https://docs.google.com/spreadsheets/d/1QNLbnkR_AongFt22vMfNzfpjZ0CjpI8QI-w0wBnYA1w/"", ""Инфа!A:AA""), 6, FALSE)"),2024)</f>
        <v>2024</v>
      </c>
      <c r="H5870" s="150">
        <v>11100</v>
      </c>
      <c r="I5870" s="151" t="s">
        <v>15217</v>
      </c>
      <c r="J5870" s="93" t="s">
        <v>15540</v>
      </c>
      <c r="K5870" s="153"/>
      <c r="L5870" s="153"/>
      <c r="M5870" s="153"/>
      <c r="N5870" s="153"/>
      <c r="O5870" s="153"/>
      <c r="P5870" s="153"/>
      <c r="Q5870" s="153"/>
      <c r="R5870" s="153"/>
      <c r="S5870" s="153"/>
    </row>
    <row r="5871" spans="1:19" ht="150">
      <c r="A5871" s="277" t="s">
        <v>25424</v>
      </c>
      <c r="B5871" s="253" t="s">
        <v>153</v>
      </c>
      <c r="C5871" s="93" t="s">
        <v>15550</v>
      </c>
      <c r="D5871" s="93" t="s">
        <v>15551</v>
      </c>
      <c r="E5871" s="148">
        <f ca="1">IFERROR(__xludf.DUMMYFUNCTION(" VLOOKUP(A5982, IMPORTRANGE(""https://docs.google.com/spreadsheets/d/1fj_Bhi2XPL3siwIh4sx4VRLAe31yD50oKdj5UlRYW0c/"", ""Сводка!A:AA""), 5, FALSE)"),128)</f>
        <v>128</v>
      </c>
      <c r="F5871" s="148" t="s">
        <v>50</v>
      </c>
      <c r="G5871" s="147">
        <f ca="1">IFERROR(__xludf.DUMMYFUNCTION(" VLOOKUP(A5982, IMPORTRANGE(""https://docs.google.com/spreadsheets/d/1QNLbnkR_AongFt22vMfNzfpjZ0CjpI8QI-w0wBnYA1w/"", ""Инфа!A:AA""), 6, FALSE)"),2023)</f>
        <v>2023</v>
      </c>
      <c r="H5871" s="150">
        <v>8800</v>
      </c>
      <c r="I5871" s="151" t="s">
        <v>246</v>
      </c>
      <c r="J5871" s="93" t="s">
        <v>15552</v>
      </c>
      <c r="K5871" s="153"/>
      <c r="L5871" s="153"/>
      <c r="M5871" s="153"/>
      <c r="N5871" s="153"/>
      <c r="O5871" s="153"/>
      <c r="P5871" s="153"/>
      <c r="Q5871" s="153"/>
      <c r="R5871" s="153"/>
      <c r="S5871" s="153"/>
    </row>
    <row r="5872" spans="1:19" ht="75">
      <c r="A5872" s="277" t="s">
        <v>25424</v>
      </c>
      <c r="B5872" s="253" t="s">
        <v>153</v>
      </c>
      <c r="C5872" s="93" t="s">
        <v>15553</v>
      </c>
      <c r="D5872" s="93" t="s">
        <v>15554</v>
      </c>
      <c r="E5872" s="148">
        <f ca="1">IFERROR(__xludf.DUMMYFUNCTION(" VLOOKUP(A5983, IMPORTRANGE(""https://docs.google.com/spreadsheets/d/1fj_Bhi2XPL3siwIh4sx4VRLAe31yD50oKdj5UlRYW0c/"", ""Сводка!A:AA""), 5, FALSE)"),108)</f>
        <v>108</v>
      </c>
      <c r="F5872" s="148" t="s">
        <v>50</v>
      </c>
      <c r="G5872" s="147">
        <f ca="1">IFERROR(__xludf.DUMMYFUNCTION(" VLOOKUP(A5983, IMPORTRANGE(""https://docs.google.com/spreadsheets/d/1QNLbnkR_AongFt22vMfNzfpjZ0CjpI8QI-w0wBnYA1w/"", ""Инфа!A:AA""), 6, FALSE)"),2024)</f>
        <v>2024</v>
      </c>
      <c r="H5872" s="150">
        <v>11500</v>
      </c>
      <c r="I5872" s="151" t="s">
        <v>246</v>
      </c>
      <c r="J5872" s="93" t="s">
        <v>15555</v>
      </c>
      <c r="K5872" s="153"/>
      <c r="L5872" s="153"/>
      <c r="M5872" s="153"/>
      <c r="N5872" s="153"/>
      <c r="O5872" s="153"/>
      <c r="P5872" s="153"/>
      <c r="Q5872" s="153"/>
      <c r="R5872" s="153"/>
      <c r="S5872" s="153"/>
    </row>
    <row r="5873" spans="1:19" ht="112.5">
      <c r="A5873" s="277" t="s">
        <v>25424</v>
      </c>
      <c r="B5873" s="253" t="s">
        <v>153</v>
      </c>
      <c r="C5873" s="93" t="s">
        <v>15556</v>
      </c>
      <c r="D5873" s="93" t="s">
        <v>7005</v>
      </c>
      <c r="E5873" s="148">
        <f ca="1">IFERROR(__xludf.DUMMYFUNCTION(" VLOOKUP(A5984, IMPORTRANGE(""https://docs.google.com/spreadsheets/d/1fj_Bhi2XPL3siwIh4sx4VRLAe31yD50oKdj5UlRYW0c/"", ""Сводка!A:AA""), 5, FALSE)"),236)</f>
        <v>236</v>
      </c>
      <c r="F5873" s="148" t="s">
        <v>50</v>
      </c>
      <c r="G5873" s="147">
        <f ca="1">IFERROR(__xludf.DUMMYFUNCTION(" VLOOKUP(A5984, IMPORTRANGE(""https://docs.google.com/spreadsheets/d/1QNLbnkR_AongFt22vMfNzfpjZ0CjpI8QI-w0wBnYA1w/"", ""Инфа!A:AA""), 6, FALSE)"),2024)</f>
        <v>2024</v>
      </c>
      <c r="H5873" s="150">
        <v>12100</v>
      </c>
      <c r="I5873" s="151" t="s">
        <v>246</v>
      </c>
      <c r="J5873" s="93" t="s">
        <v>15557</v>
      </c>
      <c r="K5873" s="153"/>
      <c r="L5873" s="153"/>
      <c r="M5873" s="153"/>
      <c r="N5873" s="153"/>
      <c r="O5873" s="153"/>
      <c r="P5873" s="153"/>
      <c r="Q5873" s="153"/>
      <c r="R5873" s="153"/>
      <c r="S5873" s="153"/>
    </row>
    <row r="5874" spans="1:19" ht="168.75">
      <c r="A5874" s="277" t="s">
        <v>25424</v>
      </c>
      <c r="B5874" s="253" t="s">
        <v>400</v>
      </c>
      <c r="C5874" s="93" t="s">
        <v>15558</v>
      </c>
      <c r="D5874" s="93" t="s">
        <v>15559</v>
      </c>
      <c r="E5874" s="148">
        <f ca="1">IFERROR(__xludf.DUMMYFUNCTION(" VLOOKUP(A5985, IMPORTRANGE(""https://docs.google.com/spreadsheets/d/1fj_Bhi2XPL3siwIh4sx4VRLAe31yD50oKdj5UlRYW0c/"", ""Сводка!A:AA""), 5, FALSE)"),208)</f>
        <v>208</v>
      </c>
      <c r="F5874" s="148" t="s">
        <v>108</v>
      </c>
      <c r="G5874" s="147">
        <f ca="1">IFERROR(__xludf.DUMMYFUNCTION(" VLOOKUP(A5985, IMPORTRANGE(""https://docs.google.com/spreadsheets/d/1QNLbnkR_AongFt22vMfNzfpjZ0CjpI8QI-w0wBnYA1w/"", ""Инфа!A:AA""), 6, FALSE)"),2024)</f>
        <v>2024</v>
      </c>
      <c r="H5874" s="150">
        <v>11200</v>
      </c>
      <c r="I5874" s="151" t="s">
        <v>161</v>
      </c>
      <c r="J5874" s="93" t="s">
        <v>15560</v>
      </c>
      <c r="K5874" s="153"/>
      <c r="L5874" s="153"/>
      <c r="M5874" s="153"/>
      <c r="N5874" s="153"/>
      <c r="O5874" s="153"/>
      <c r="P5874" s="153"/>
      <c r="Q5874" s="153"/>
      <c r="R5874" s="153"/>
      <c r="S5874" s="153"/>
    </row>
    <row r="5875" spans="1:19" ht="243.75">
      <c r="A5875" s="277" t="s">
        <v>25424</v>
      </c>
      <c r="B5875" s="253" t="s">
        <v>153</v>
      </c>
      <c r="C5875" s="93" t="s">
        <v>15561</v>
      </c>
      <c r="D5875" s="93" t="s">
        <v>15562</v>
      </c>
      <c r="E5875" s="148">
        <f ca="1">IFERROR(__xludf.DUMMYFUNCTION(" VLOOKUP(A5986, IMPORTRANGE(""https://docs.google.com/spreadsheets/d/1fj_Bhi2XPL3siwIh4sx4VRLAe31yD50oKdj5UlRYW0c/"", ""Сводка!A:AA""), 5, FALSE)"),184)</f>
        <v>184</v>
      </c>
      <c r="F5875" s="148" t="s">
        <v>108</v>
      </c>
      <c r="G5875" s="147">
        <f ca="1">IFERROR(__xludf.DUMMYFUNCTION(" VLOOKUP(A5986, IMPORTRANGE(""https://docs.google.com/spreadsheets/d/1QNLbnkR_AongFt22vMfNzfpjZ0CjpI8QI-w0wBnYA1w/"", ""Инфа!A:AA""), 6, FALSE)"),2024)</f>
        <v>2024</v>
      </c>
      <c r="H5875" s="150">
        <v>16000</v>
      </c>
      <c r="I5875" s="151" t="s">
        <v>72</v>
      </c>
      <c r="J5875" s="93" t="s">
        <v>15563</v>
      </c>
      <c r="K5875" s="153"/>
      <c r="L5875" s="153"/>
      <c r="M5875" s="153"/>
      <c r="N5875" s="153"/>
      <c r="O5875" s="153"/>
      <c r="P5875" s="153"/>
      <c r="Q5875" s="153"/>
      <c r="R5875" s="153"/>
      <c r="S5875" s="153"/>
    </row>
    <row r="5876" spans="1:19" ht="112.5">
      <c r="A5876" s="277" t="s">
        <v>25424</v>
      </c>
      <c r="B5876" s="253" t="s">
        <v>153</v>
      </c>
      <c r="C5876" s="93" t="s">
        <v>15564</v>
      </c>
      <c r="D5876" s="93" t="s">
        <v>15565</v>
      </c>
      <c r="E5876" s="148">
        <f ca="1">IFERROR(__xludf.DUMMYFUNCTION(" VLOOKUP(A5987, IMPORTRANGE(""https://docs.google.com/spreadsheets/d/1fj_Bhi2XPL3siwIh4sx4VRLAe31yD50oKdj5UlRYW0c/"", ""Сводка!A:AA""), 5, FALSE)"),184)</f>
        <v>184</v>
      </c>
      <c r="F5876" s="148" t="s">
        <v>50</v>
      </c>
      <c r="G5876" s="147">
        <f ca="1">IFERROR(__xludf.DUMMYFUNCTION(" VLOOKUP(A5987, IMPORTRANGE(""https://docs.google.com/spreadsheets/d/1QNLbnkR_AongFt22vMfNzfpjZ0CjpI8QI-w0wBnYA1w/"", ""Инфа!A:AA""), 6, FALSE)"),2024)</f>
        <v>2024</v>
      </c>
      <c r="H5876" s="150">
        <v>10500</v>
      </c>
      <c r="I5876" s="151" t="s">
        <v>2064</v>
      </c>
      <c r="J5876" s="93" t="s">
        <v>15566</v>
      </c>
      <c r="K5876" s="153"/>
      <c r="L5876" s="153"/>
      <c r="M5876" s="153"/>
      <c r="N5876" s="153"/>
      <c r="O5876" s="153"/>
      <c r="P5876" s="153"/>
      <c r="Q5876" s="153"/>
      <c r="R5876" s="153"/>
      <c r="S5876" s="153"/>
    </row>
    <row r="5877" spans="1:19" ht="281.25">
      <c r="A5877" s="277" t="s">
        <v>25424</v>
      </c>
      <c r="B5877" s="253" t="s">
        <v>153</v>
      </c>
      <c r="C5877" s="93" t="s">
        <v>15567</v>
      </c>
      <c r="D5877" s="93" t="s">
        <v>15568</v>
      </c>
      <c r="E5877" s="148">
        <f ca="1">IFERROR(__xludf.DUMMYFUNCTION(" VLOOKUP(A5988, IMPORTRANGE(""https://docs.google.com/spreadsheets/d/1fj_Bhi2XPL3siwIh4sx4VRLAe31yD50oKdj5UlRYW0c/"", ""Сводка!A:AA""), 5, FALSE)"),272)</f>
        <v>272</v>
      </c>
      <c r="F5877" s="148" t="s">
        <v>108</v>
      </c>
      <c r="G5877" s="147">
        <f ca="1">IFERROR(__xludf.DUMMYFUNCTION(" VLOOKUP(A5988, IMPORTRANGE(""https://docs.google.com/spreadsheets/d/1QNLbnkR_AongFt22vMfNzfpjZ0CjpI8QI-w0wBnYA1w/"", ""Инфа!A:AA""), 6, FALSE)"),2024)</f>
        <v>2024</v>
      </c>
      <c r="H5877" s="150">
        <v>13200</v>
      </c>
      <c r="I5877" s="151" t="s">
        <v>246</v>
      </c>
      <c r="J5877" s="93" t="s">
        <v>15569</v>
      </c>
      <c r="K5877" s="153"/>
      <c r="L5877" s="153"/>
      <c r="M5877" s="153"/>
      <c r="N5877" s="153"/>
      <c r="O5877" s="153"/>
      <c r="P5877" s="153"/>
      <c r="Q5877" s="153"/>
      <c r="R5877" s="153"/>
      <c r="S5877" s="153"/>
    </row>
    <row r="5878" spans="1:19" ht="75">
      <c r="A5878" s="277" t="s">
        <v>25424</v>
      </c>
      <c r="B5878" s="253" t="s">
        <v>153</v>
      </c>
      <c r="C5878" s="93" t="s">
        <v>15567</v>
      </c>
      <c r="D5878" s="93" t="s">
        <v>15570</v>
      </c>
      <c r="E5878" s="148">
        <f ca="1">IFERROR(__xludf.DUMMYFUNCTION(" VLOOKUP(A5989, IMPORTRANGE(""https://docs.google.com/spreadsheets/d/1fj_Bhi2XPL3siwIh4sx4VRLAe31yD50oKdj5UlRYW0c/"", ""Сводка!A:AA""), 5, FALSE)"),384)</f>
        <v>384</v>
      </c>
      <c r="F5878" s="148" t="s">
        <v>108</v>
      </c>
      <c r="G5878" s="147">
        <f ca="1">IFERROR(__xludf.DUMMYFUNCTION(" VLOOKUP(A5989, IMPORTRANGE(""https://docs.google.com/spreadsheets/d/1QNLbnkR_AongFt22vMfNzfpjZ0CjpI8QI-w0wBnYA1w/"", ""Инфа!A:AA""), 6, FALSE)"),2024)</f>
        <v>2024</v>
      </c>
      <c r="H5878" s="154">
        <v>16500</v>
      </c>
      <c r="I5878" s="151" t="s">
        <v>246</v>
      </c>
      <c r="J5878" s="93" t="s">
        <v>15571</v>
      </c>
      <c r="K5878" s="153"/>
      <c r="L5878" s="153"/>
      <c r="M5878" s="153"/>
      <c r="N5878" s="153"/>
      <c r="O5878" s="153"/>
      <c r="P5878" s="153"/>
      <c r="Q5878" s="153"/>
      <c r="R5878" s="153"/>
      <c r="S5878" s="153"/>
    </row>
    <row r="5879" spans="1:19" ht="112.5">
      <c r="A5879" s="277" t="s">
        <v>25424</v>
      </c>
      <c r="B5879" s="253" t="s">
        <v>400</v>
      </c>
      <c r="C5879" s="93" t="s">
        <v>15572</v>
      </c>
      <c r="D5879" s="93" t="s">
        <v>15573</v>
      </c>
      <c r="E5879" s="148">
        <f ca="1">IFERROR(__xludf.DUMMYFUNCTION(" VLOOKUP(A5990, IMPORTRANGE(""https://docs.google.com/spreadsheets/d/1fj_Bhi2XPL3siwIh4sx4VRLAe31yD50oKdj5UlRYW0c/"", ""Сводка!A:AA""), 5, FALSE)"),88)</f>
        <v>88</v>
      </c>
      <c r="F5879" s="212" t="s">
        <v>415</v>
      </c>
      <c r="G5879" s="147">
        <f ca="1">IFERROR(__xludf.DUMMYFUNCTION(" VLOOKUP(A5990, IMPORTRANGE(""https://docs.google.com/spreadsheets/d/1QNLbnkR_AongFt22vMfNzfpjZ0CjpI8QI-w0wBnYA1w/"", ""Инфа!A:AA""), 6, FALSE)"),2024)</f>
        <v>2024</v>
      </c>
      <c r="H5879" s="150">
        <v>7600</v>
      </c>
      <c r="I5879" s="151" t="s">
        <v>15547</v>
      </c>
      <c r="J5879" s="93" t="s">
        <v>15574</v>
      </c>
      <c r="K5879" s="153"/>
      <c r="L5879" s="153"/>
      <c r="M5879" s="153"/>
      <c r="N5879" s="153"/>
      <c r="O5879" s="153"/>
      <c r="P5879" s="153"/>
      <c r="Q5879" s="153"/>
      <c r="R5879" s="153"/>
      <c r="S5879" s="153"/>
    </row>
    <row r="5880" spans="1:19" ht="150">
      <c r="A5880" s="277" t="s">
        <v>25424</v>
      </c>
      <c r="B5880" s="253" t="s">
        <v>400</v>
      </c>
      <c r="C5880" s="97" t="s">
        <v>15575</v>
      </c>
      <c r="D5880" s="97" t="s">
        <v>15576</v>
      </c>
      <c r="E5880" s="148">
        <f ca="1">IFERROR(__xludf.DUMMYFUNCTION(" VLOOKUP(A5991, IMPORTRANGE(""https://docs.google.com/spreadsheets/d/1fj_Bhi2XPL3siwIh4sx4VRLAe31yD50oKdj5UlRYW0c/"", ""Сводка!A:AA""), 5, FALSE)"),88)</f>
        <v>88</v>
      </c>
      <c r="F5880" s="147" t="s">
        <v>13290</v>
      </c>
      <c r="G5880" s="147">
        <f ca="1">IFERROR(__xludf.DUMMYFUNCTION(" VLOOKUP(A5991, IMPORTRANGE(""https://docs.google.com/spreadsheets/d/1QNLbnkR_AongFt22vMfNzfpjZ0CjpI8QI-w0wBnYA1w/"", ""Инфа!A:AA""), 6, FALSE)"),2024)</f>
        <v>2024</v>
      </c>
      <c r="H5880" s="150">
        <v>9900</v>
      </c>
      <c r="I5880" s="160" t="s">
        <v>2268</v>
      </c>
      <c r="J5880" s="97" t="s">
        <v>15577</v>
      </c>
      <c r="K5880" s="153"/>
      <c r="L5880" s="153"/>
      <c r="M5880" s="153"/>
      <c r="N5880" s="153"/>
      <c r="O5880" s="153"/>
      <c r="P5880" s="153"/>
      <c r="Q5880" s="153"/>
      <c r="R5880" s="153"/>
      <c r="S5880" s="153"/>
    </row>
    <row r="5881" spans="1:19" ht="112.5">
      <c r="A5881" s="277" t="s">
        <v>25424</v>
      </c>
      <c r="B5881" s="253" t="s">
        <v>400</v>
      </c>
      <c r="C5881" s="93" t="s">
        <v>15575</v>
      </c>
      <c r="D5881" s="93" t="s">
        <v>15578</v>
      </c>
      <c r="E5881" s="148">
        <f ca="1">IFERROR(__xludf.DUMMYFUNCTION(" VLOOKUP(A5992, IMPORTRANGE(""https://docs.google.com/spreadsheets/d/1fj_Bhi2XPL3siwIh4sx4VRLAe31yD50oKdj5UlRYW0c/"", ""Сводка!A:AA""), 5, FALSE)"),184)</f>
        <v>184</v>
      </c>
      <c r="F5881" s="148" t="s">
        <v>415</v>
      </c>
      <c r="G5881" s="147">
        <f ca="1">IFERROR(__xludf.DUMMYFUNCTION(" VLOOKUP(A5992, IMPORTRANGE(""https://docs.google.com/spreadsheets/d/1QNLbnkR_AongFt22vMfNzfpjZ0CjpI8QI-w0wBnYA1w/"", ""Инфа!A:AA""), 6, FALSE)"),2024)</f>
        <v>2024</v>
      </c>
      <c r="H5881" s="150">
        <v>13700</v>
      </c>
      <c r="I5881" s="160" t="s">
        <v>2268</v>
      </c>
      <c r="J5881" s="93" t="s">
        <v>15579</v>
      </c>
      <c r="K5881" s="153"/>
      <c r="L5881" s="153"/>
      <c r="M5881" s="153"/>
      <c r="N5881" s="153"/>
      <c r="O5881" s="153"/>
      <c r="P5881" s="153"/>
      <c r="Q5881" s="153"/>
      <c r="R5881" s="153"/>
      <c r="S5881" s="153"/>
    </row>
    <row r="5882" spans="1:19" ht="168.75">
      <c r="A5882" s="277" t="s">
        <v>25424</v>
      </c>
      <c r="B5882" s="253" t="s">
        <v>400</v>
      </c>
      <c r="C5882" s="97" t="s">
        <v>15580</v>
      </c>
      <c r="D5882" s="97" t="s">
        <v>15581</v>
      </c>
      <c r="E5882" s="148">
        <f ca="1">IFERROR(__xludf.DUMMYFUNCTION(" VLOOKUP(A5993, IMPORTRANGE(""https://docs.google.com/spreadsheets/d/1fj_Bhi2XPL3siwIh4sx4VRLAe31yD50oKdj5UlRYW0c/"", ""Сводка!A:AA""), 5, FALSE)"),176)</f>
        <v>176</v>
      </c>
      <c r="F5882" s="147" t="s">
        <v>108</v>
      </c>
      <c r="G5882" s="147">
        <f ca="1">IFERROR(__xludf.DUMMYFUNCTION(" VLOOKUP(A5993, IMPORTRANGE(""https://docs.google.com/spreadsheets/d/1QNLbnkR_AongFt22vMfNzfpjZ0CjpI8QI-w0wBnYA1w/"", ""Инфа!A:AA""), 6, FALSE)"),2024)</f>
        <v>2024</v>
      </c>
      <c r="H5882" s="150">
        <v>10300</v>
      </c>
      <c r="I5882" s="160" t="s">
        <v>489</v>
      </c>
      <c r="J5882" s="97" t="s">
        <v>15582</v>
      </c>
      <c r="K5882" s="153"/>
      <c r="L5882" s="153"/>
      <c r="M5882" s="153"/>
      <c r="N5882" s="153"/>
      <c r="O5882" s="153"/>
      <c r="P5882" s="153"/>
      <c r="Q5882" s="153"/>
      <c r="R5882" s="153"/>
      <c r="S5882" s="153"/>
    </row>
    <row r="5883" spans="1:19" ht="187.5">
      <c r="A5883" s="277" t="s">
        <v>25424</v>
      </c>
      <c r="B5883" s="253" t="s">
        <v>400</v>
      </c>
      <c r="C5883" s="97" t="s">
        <v>15583</v>
      </c>
      <c r="D5883" s="97" t="s">
        <v>15584</v>
      </c>
      <c r="E5883" s="148">
        <f ca="1">IFERROR(__xludf.DUMMYFUNCTION(" VLOOKUP(A5994, IMPORTRANGE(""https://docs.google.com/spreadsheets/d/1fj_Bhi2XPL3siwIh4sx4VRLAe31yD50oKdj5UlRYW0c/"", ""Сводка!A:AA""), 5, FALSE)"),212)</f>
        <v>212</v>
      </c>
      <c r="F5883" s="147" t="s">
        <v>108</v>
      </c>
      <c r="G5883" s="147">
        <f ca="1">IFERROR(__xludf.DUMMYFUNCTION(" VLOOKUP(A5994, IMPORTRANGE(""https://docs.google.com/spreadsheets/d/1QNLbnkR_AongFt22vMfNzfpjZ0CjpI8QI-w0wBnYA1w/"", ""Инфа!A:AA""), 6, FALSE)"),2024)</f>
        <v>2024</v>
      </c>
      <c r="H5883" s="150">
        <v>17700</v>
      </c>
      <c r="I5883" s="160" t="s">
        <v>958</v>
      </c>
      <c r="J5883" s="97" t="s">
        <v>15585</v>
      </c>
      <c r="K5883" s="153"/>
      <c r="L5883" s="153"/>
      <c r="M5883" s="153"/>
      <c r="N5883" s="153"/>
      <c r="O5883" s="153"/>
      <c r="P5883" s="153"/>
      <c r="Q5883" s="153"/>
      <c r="R5883" s="153"/>
      <c r="S5883" s="153"/>
    </row>
    <row r="5884" spans="1:19" ht="75">
      <c r="A5884" s="277" t="s">
        <v>25424</v>
      </c>
      <c r="B5884" s="253" t="s">
        <v>400</v>
      </c>
      <c r="C5884" s="93" t="s">
        <v>15586</v>
      </c>
      <c r="D5884" s="93" t="s">
        <v>15587</v>
      </c>
      <c r="E5884" s="148">
        <f ca="1">IFERROR(__xludf.DUMMYFUNCTION(" VLOOKUP(A5995, IMPORTRANGE(""https://docs.google.com/spreadsheets/d/1fj_Bhi2XPL3siwIh4sx4VRLAe31yD50oKdj5UlRYW0c/"", ""Сводка!A:AA""), 5, FALSE)"),260)</f>
        <v>260</v>
      </c>
      <c r="F5884" s="148" t="s">
        <v>415</v>
      </c>
      <c r="G5884" s="147">
        <f ca="1">IFERROR(__xludf.DUMMYFUNCTION(" VLOOKUP(A5995, IMPORTRANGE(""https://docs.google.com/spreadsheets/d/1QNLbnkR_AongFt22vMfNzfpjZ0CjpI8QI-w0wBnYA1w/"", ""Инфа!A:AA""), 6, FALSE)"),2024)</f>
        <v>2024</v>
      </c>
      <c r="H5884" s="150">
        <v>12800</v>
      </c>
      <c r="I5884" s="151" t="s">
        <v>1841</v>
      </c>
      <c r="J5884" s="93" t="s">
        <v>15588</v>
      </c>
      <c r="K5884" s="153"/>
      <c r="L5884" s="153"/>
      <c r="M5884" s="153"/>
      <c r="N5884" s="153"/>
      <c r="O5884" s="153"/>
      <c r="P5884" s="153"/>
      <c r="Q5884" s="153"/>
      <c r="R5884" s="153"/>
      <c r="S5884" s="153"/>
    </row>
    <row r="5885" spans="1:19" ht="131.25">
      <c r="A5885" s="277" t="s">
        <v>25424</v>
      </c>
      <c r="B5885" s="253" t="s">
        <v>153</v>
      </c>
      <c r="C5885" s="93" t="s">
        <v>15589</v>
      </c>
      <c r="D5885" s="93" t="s">
        <v>15590</v>
      </c>
      <c r="E5885" s="148">
        <f ca="1">IFERROR(__xludf.DUMMYFUNCTION(" VLOOKUP(A5996, IMPORTRANGE(""https://docs.google.com/spreadsheets/d/1fj_Bhi2XPL3siwIh4sx4VRLAe31yD50oKdj5UlRYW0c/"", ""Сводка!A:AA""), 5, FALSE)"),272)</f>
        <v>272</v>
      </c>
      <c r="F5885" s="148" t="s">
        <v>108</v>
      </c>
      <c r="G5885" s="147">
        <f ca="1">IFERROR(__xludf.DUMMYFUNCTION(" VLOOKUP(A5996, IMPORTRANGE(""https://docs.google.com/spreadsheets/d/1QNLbnkR_AongFt22vMfNzfpjZ0CjpI8QI-w0wBnYA1w/"", ""Инфа!A:AA""), 6, FALSE)"),2024)</f>
        <v>2024</v>
      </c>
      <c r="H5885" s="150">
        <v>21300</v>
      </c>
      <c r="I5885" s="160" t="s">
        <v>958</v>
      </c>
      <c r="J5885" s="93" t="s">
        <v>15591</v>
      </c>
      <c r="K5885" s="153"/>
      <c r="L5885" s="153"/>
      <c r="M5885" s="153"/>
      <c r="N5885" s="153"/>
      <c r="O5885" s="153"/>
      <c r="P5885" s="153"/>
      <c r="Q5885" s="153"/>
      <c r="R5885" s="153"/>
      <c r="S5885" s="153"/>
    </row>
    <row r="5886" spans="1:19" ht="150">
      <c r="A5886" s="277" t="s">
        <v>25424</v>
      </c>
      <c r="B5886" s="253" t="s">
        <v>153</v>
      </c>
      <c r="C5886" s="93" t="s">
        <v>15592</v>
      </c>
      <c r="D5886" s="93" t="s">
        <v>15593</v>
      </c>
      <c r="E5886" s="148">
        <f ca="1">IFERROR(__xludf.DUMMYFUNCTION(" VLOOKUP(A5997, IMPORTRANGE(""https://docs.google.com/spreadsheets/d/1fj_Bhi2XPL3siwIh4sx4VRLAe31yD50oKdj5UlRYW0c/"", ""Сводка!A:AA""), 5, FALSE)"),160)</f>
        <v>160</v>
      </c>
      <c r="F5886" s="148" t="s">
        <v>50</v>
      </c>
      <c r="G5886" s="147">
        <f ca="1">IFERROR(__xludf.DUMMYFUNCTION(" VLOOKUP(A5997, IMPORTRANGE(""https://docs.google.com/spreadsheets/d/1QNLbnkR_AongFt22vMfNzfpjZ0CjpI8QI-w0wBnYA1w/"", ""Инфа!A:AA""), 6, FALSE)"),2024)</f>
        <v>2024</v>
      </c>
      <c r="H5886" s="150">
        <v>9800</v>
      </c>
      <c r="I5886" s="151" t="s">
        <v>15594</v>
      </c>
      <c r="J5886" s="93" t="s">
        <v>15595</v>
      </c>
      <c r="K5886" s="153"/>
      <c r="L5886" s="153"/>
      <c r="M5886" s="153"/>
      <c r="N5886" s="153"/>
      <c r="O5886" s="153"/>
      <c r="P5886" s="153"/>
      <c r="Q5886" s="153"/>
      <c r="R5886" s="153"/>
      <c r="S5886" s="153"/>
    </row>
    <row r="5887" spans="1:19" ht="75">
      <c r="A5887" s="277" t="s">
        <v>25424</v>
      </c>
      <c r="B5887" s="253" t="s">
        <v>153</v>
      </c>
      <c r="C5887" s="93" t="s">
        <v>15596</v>
      </c>
      <c r="D5887" s="93" t="s">
        <v>15597</v>
      </c>
      <c r="E5887" s="148">
        <f ca="1">IFERROR(__xludf.DUMMYFUNCTION(" VLOOKUP(A5998, IMPORTRANGE(""https://docs.google.com/spreadsheets/d/1fj_Bhi2XPL3siwIh4sx4VRLAe31yD50oKdj5UlRYW0c/"", ""Сводка!A:AA""), 5, FALSE)"),232)</f>
        <v>232</v>
      </c>
      <c r="F5887" s="148" t="s">
        <v>507</v>
      </c>
      <c r="G5887" s="147">
        <f ca="1">IFERROR(__xludf.DUMMYFUNCTION(" VLOOKUP(A5998, IMPORTRANGE(""https://docs.google.com/spreadsheets/d/1QNLbnkR_AongFt22vMfNzfpjZ0CjpI8QI-w0wBnYA1w/"", ""Инфа!A:AA""), 6, FALSE)"),2024)</f>
        <v>2024</v>
      </c>
      <c r="H5887" s="150">
        <v>18900</v>
      </c>
      <c r="I5887" s="151" t="s">
        <v>15598</v>
      </c>
      <c r="J5887" s="93" t="s">
        <v>15599</v>
      </c>
      <c r="K5887" s="153"/>
      <c r="L5887" s="153"/>
      <c r="M5887" s="153"/>
      <c r="N5887" s="153"/>
      <c r="O5887" s="153"/>
      <c r="P5887" s="153"/>
      <c r="Q5887" s="153"/>
      <c r="R5887" s="153"/>
      <c r="S5887" s="153"/>
    </row>
    <row r="5888" spans="1:19" ht="150">
      <c r="A5888" s="277" t="s">
        <v>25424</v>
      </c>
      <c r="B5888" s="253" t="s">
        <v>400</v>
      </c>
      <c r="C5888" s="93" t="s">
        <v>15592</v>
      </c>
      <c r="D5888" s="93" t="s">
        <v>15600</v>
      </c>
      <c r="E5888" s="148">
        <f ca="1">IFERROR(__xludf.DUMMYFUNCTION(" VLOOKUP(A5999, IMPORTRANGE(""https://docs.google.com/spreadsheets/d/1fj_Bhi2XPL3siwIh4sx4VRLAe31yD50oKdj5UlRYW0c/"", ""Сводка!A:AA""), 5, FALSE)"),120)</f>
        <v>120</v>
      </c>
      <c r="F5888" s="148" t="s">
        <v>415</v>
      </c>
      <c r="G5888" s="147">
        <f ca="1">IFERROR(__xludf.DUMMYFUNCTION(" VLOOKUP(A5999, IMPORTRANGE(""https://docs.google.com/spreadsheets/d/1QNLbnkR_AongFt22vMfNzfpjZ0CjpI8QI-w0wBnYA1w/"", ""Инфа!A:AA""), 6, FALSE)"),2024)</f>
        <v>2024</v>
      </c>
      <c r="H5888" s="150">
        <v>8600</v>
      </c>
      <c r="I5888" s="151" t="s">
        <v>15594</v>
      </c>
      <c r="J5888" s="93" t="s">
        <v>15601</v>
      </c>
      <c r="K5888" s="153"/>
      <c r="L5888" s="153"/>
      <c r="M5888" s="153"/>
      <c r="N5888" s="153"/>
      <c r="O5888" s="153"/>
      <c r="P5888" s="153"/>
      <c r="Q5888" s="153"/>
      <c r="R5888" s="153"/>
      <c r="S5888" s="153"/>
    </row>
    <row r="5889" spans="1:19" ht="168.75">
      <c r="A5889" s="277" t="s">
        <v>25424</v>
      </c>
      <c r="B5889" s="253" t="s">
        <v>400</v>
      </c>
      <c r="C5889" s="93" t="s">
        <v>15592</v>
      </c>
      <c r="D5889" s="93" t="s">
        <v>15602</v>
      </c>
      <c r="E5889" s="148">
        <f ca="1">IFERROR(__xludf.DUMMYFUNCTION(" VLOOKUP(A6000, IMPORTRANGE(""https://docs.google.com/spreadsheets/d/1fj_Bhi2XPL3siwIh4sx4VRLAe31yD50oKdj5UlRYW0c/"", ""Сводка!A:AA""), 5, FALSE)"),96)</f>
        <v>96</v>
      </c>
      <c r="F5889" s="148" t="s">
        <v>415</v>
      </c>
      <c r="G5889" s="147">
        <f ca="1">IFERROR(__xludf.DUMMYFUNCTION(" VLOOKUP(A6000, IMPORTRANGE(""https://docs.google.com/spreadsheets/d/1QNLbnkR_AongFt22vMfNzfpjZ0CjpI8QI-w0wBnYA1w/"", ""Инфа!A:AA""), 6, FALSE)"),2024)</f>
        <v>2024</v>
      </c>
      <c r="H5889" s="150">
        <v>10800</v>
      </c>
      <c r="I5889" s="151" t="s">
        <v>15594</v>
      </c>
      <c r="J5889" s="93" t="s">
        <v>15603</v>
      </c>
      <c r="K5889" s="153"/>
      <c r="L5889" s="153"/>
      <c r="M5889" s="153"/>
      <c r="N5889" s="153"/>
      <c r="O5889" s="153"/>
      <c r="P5889" s="153"/>
      <c r="Q5889" s="153"/>
      <c r="R5889" s="153"/>
      <c r="S5889" s="153"/>
    </row>
    <row r="5890" spans="1:19" ht="112.5">
      <c r="A5890" s="277" t="s">
        <v>25424</v>
      </c>
      <c r="B5890" s="253" t="s">
        <v>400</v>
      </c>
      <c r="C5890" s="97" t="s">
        <v>15604</v>
      </c>
      <c r="D5890" s="97" t="s">
        <v>15605</v>
      </c>
      <c r="E5890" s="148">
        <f ca="1">IFERROR(__xludf.DUMMYFUNCTION(" VLOOKUP(A6001, IMPORTRANGE(""https://docs.google.com/spreadsheets/d/1fj_Bhi2XPL3siwIh4sx4VRLAe31yD50oKdj5UlRYW0c/"", ""Сводка!A:AA""), 5, FALSE)"),176)</f>
        <v>176</v>
      </c>
      <c r="F5890" s="147" t="s">
        <v>13290</v>
      </c>
      <c r="G5890" s="147">
        <f ca="1">IFERROR(__xludf.DUMMYFUNCTION(" VLOOKUP(A6001, IMPORTRANGE(""https://docs.google.com/spreadsheets/d/1QNLbnkR_AongFt22vMfNzfpjZ0CjpI8QI-w0wBnYA1w/"", ""Инфа!A:AA""), 6, FALSE)"),2024)</f>
        <v>2024</v>
      </c>
      <c r="H5890" s="150">
        <v>15600</v>
      </c>
      <c r="I5890" s="151" t="s">
        <v>15594</v>
      </c>
      <c r="J5890" s="97" t="s">
        <v>15606</v>
      </c>
      <c r="K5890" s="153"/>
      <c r="L5890" s="153"/>
      <c r="M5890" s="153"/>
      <c r="N5890" s="153"/>
      <c r="O5890" s="153"/>
      <c r="P5890" s="153"/>
      <c r="Q5890" s="153"/>
      <c r="R5890" s="153"/>
      <c r="S5890" s="153"/>
    </row>
    <row r="5891" spans="1:19" ht="187.5">
      <c r="A5891" s="277" t="s">
        <v>25424</v>
      </c>
      <c r="B5891" s="253" t="s">
        <v>400</v>
      </c>
      <c r="C5891" s="97" t="s">
        <v>15607</v>
      </c>
      <c r="D5891" s="97" t="s">
        <v>15608</v>
      </c>
      <c r="E5891" s="148">
        <f ca="1">IFERROR(__xludf.DUMMYFUNCTION(" VLOOKUP(A6002, IMPORTRANGE(""https://docs.google.com/spreadsheets/d/1fj_Bhi2XPL3siwIh4sx4VRLAe31yD50oKdj5UlRYW0c/"", ""Сводка!A:AA""), 5, FALSE)"),116)</f>
        <v>116</v>
      </c>
      <c r="F5891" s="147" t="s">
        <v>13290</v>
      </c>
      <c r="G5891" s="147">
        <f ca="1">IFERROR(__xludf.DUMMYFUNCTION(" VLOOKUP(A6002, IMPORTRANGE(""https://docs.google.com/spreadsheets/d/1QNLbnkR_AongFt22vMfNzfpjZ0CjpI8QI-w0wBnYA1w/"", ""Инфа!A:AA""), 6, FALSE)"),2024)</f>
        <v>2024</v>
      </c>
      <c r="H5891" s="150">
        <v>12000</v>
      </c>
      <c r="I5891" s="151" t="s">
        <v>15594</v>
      </c>
      <c r="J5891" s="97" t="s">
        <v>15609</v>
      </c>
      <c r="K5891" s="153"/>
      <c r="L5891" s="153"/>
      <c r="M5891" s="153"/>
      <c r="N5891" s="153"/>
      <c r="O5891" s="153"/>
      <c r="P5891" s="153"/>
      <c r="Q5891" s="153"/>
      <c r="R5891" s="153"/>
      <c r="S5891" s="153"/>
    </row>
    <row r="5892" spans="1:19" ht="150">
      <c r="A5892" s="277" t="s">
        <v>25424</v>
      </c>
      <c r="B5892" s="253" t="s">
        <v>400</v>
      </c>
      <c r="C5892" s="93" t="s">
        <v>15610</v>
      </c>
      <c r="D5892" s="93" t="s">
        <v>15611</v>
      </c>
      <c r="E5892" s="148">
        <f ca="1">IFERROR(__xludf.DUMMYFUNCTION(" VLOOKUP(A6003, IMPORTRANGE(""https://docs.google.com/spreadsheets/d/1fj_Bhi2XPL3siwIh4sx4VRLAe31yD50oKdj5UlRYW0c/"", ""Сводка!A:AA""), 5, FALSE)"),236)</f>
        <v>236</v>
      </c>
      <c r="F5892" s="148" t="s">
        <v>415</v>
      </c>
      <c r="G5892" s="147">
        <f ca="1">IFERROR(__xludf.DUMMYFUNCTION(" VLOOKUP(A6003, IMPORTRANGE(""https://docs.google.com/spreadsheets/d/1QNLbnkR_AongFt22vMfNzfpjZ0CjpI8QI-w0wBnYA1w/"", ""Инфа!A:AA""), 6, FALSE)"),2024)</f>
        <v>2024</v>
      </c>
      <c r="H5892" s="150">
        <v>12100</v>
      </c>
      <c r="I5892" s="151" t="s">
        <v>85</v>
      </c>
      <c r="J5892" s="93" t="s">
        <v>15612</v>
      </c>
      <c r="K5892" s="153"/>
      <c r="L5892" s="153"/>
      <c r="M5892" s="153"/>
      <c r="N5892" s="153"/>
      <c r="O5892" s="153"/>
      <c r="P5892" s="153"/>
      <c r="Q5892" s="153"/>
      <c r="R5892" s="153"/>
      <c r="S5892" s="153"/>
    </row>
    <row r="5893" spans="1:19" ht="112.5">
      <c r="A5893" s="277" t="s">
        <v>25424</v>
      </c>
      <c r="B5893" s="253" t="s">
        <v>400</v>
      </c>
      <c r="C5893" s="93" t="s">
        <v>15613</v>
      </c>
      <c r="D5893" s="93" t="s">
        <v>15614</v>
      </c>
      <c r="E5893" s="148">
        <f ca="1">IFERROR(__xludf.DUMMYFUNCTION(" VLOOKUP(A6004, IMPORTRANGE(""https://docs.google.com/spreadsheets/d/1fj_Bhi2XPL3siwIh4sx4VRLAe31yD50oKdj5UlRYW0c/"", ""Сводка!A:AA""), 5, FALSE)"),80)</f>
        <v>80</v>
      </c>
      <c r="F5893" s="148" t="s">
        <v>415</v>
      </c>
      <c r="G5893" s="147">
        <f ca="1">IFERROR(__xludf.DUMMYFUNCTION(" VLOOKUP(A6004, IMPORTRANGE(""https://docs.google.com/spreadsheets/d/1QNLbnkR_AongFt22vMfNzfpjZ0CjpI8QI-w0wBnYA1w/"", ""Инфа!A:AA""), 6, FALSE)"),2024)</f>
        <v>2024</v>
      </c>
      <c r="H5893" s="150">
        <v>9600</v>
      </c>
      <c r="I5893" s="151" t="s">
        <v>13721</v>
      </c>
      <c r="J5893" s="93" t="s">
        <v>15615</v>
      </c>
      <c r="K5893" s="153"/>
      <c r="L5893" s="153"/>
      <c r="M5893" s="153"/>
      <c r="N5893" s="153"/>
      <c r="O5893" s="153"/>
      <c r="P5893" s="153"/>
      <c r="Q5893" s="153"/>
      <c r="R5893" s="153"/>
      <c r="S5893" s="153"/>
    </row>
    <row r="5894" spans="1:19" ht="131.25">
      <c r="A5894" s="277" t="s">
        <v>25424</v>
      </c>
      <c r="B5894" s="253" t="s">
        <v>400</v>
      </c>
      <c r="C5894" s="97" t="s">
        <v>15616</v>
      </c>
      <c r="D5894" s="97" t="s">
        <v>15617</v>
      </c>
      <c r="E5894" s="148">
        <f ca="1">IFERROR(__xludf.DUMMYFUNCTION(" VLOOKUP(A6005, IMPORTRANGE(""https://docs.google.com/spreadsheets/d/1fj_Bhi2XPL3siwIh4sx4VRLAe31yD50oKdj5UlRYW0c/"", ""Сводка!A:AA""), 5, FALSE)"),120)</f>
        <v>120</v>
      </c>
      <c r="F5894" s="147" t="s">
        <v>13290</v>
      </c>
      <c r="G5894" s="147">
        <f ca="1">IFERROR(__xludf.DUMMYFUNCTION(" VLOOKUP(A6005, IMPORTRANGE(""https://docs.google.com/spreadsheets/d/1QNLbnkR_AongFt22vMfNzfpjZ0CjpI8QI-w0wBnYA1w/"", ""Инфа!A:AA""), 6, FALSE)"),2024)</f>
        <v>2024</v>
      </c>
      <c r="H5894" s="150">
        <v>8600</v>
      </c>
      <c r="I5894" s="160" t="s">
        <v>15594</v>
      </c>
      <c r="J5894" s="97" t="s">
        <v>15618</v>
      </c>
      <c r="K5894" s="153"/>
      <c r="L5894" s="153"/>
      <c r="M5894" s="153"/>
      <c r="N5894" s="153"/>
      <c r="O5894" s="153"/>
      <c r="P5894" s="153"/>
      <c r="Q5894" s="153"/>
      <c r="R5894" s="153"/>
      <c r="S5894" s="153"/>
    </row>
    <row r="5895" spans="1:19" ht="93.75">
      <c r="A5895" s="277" t="s">
        <v>25424</v>
      </c>
      <c r="B5895" s="253" t="s">
        <v>400</v>
      </c>
      <c r="C5895" s="97" t="s">
        <v>15619</v>
      </c>
      <c r="D5895" s="97" t="s">
        <v>15620</v>
      </c>
      <c r="E5895" s="148">
        <f ca="1">IFERROR(__xludf.DUMMYFUNCTION(" VLOOKUP(A6006, IMPORTRANGE(""https://docs.google.com/spreadsheets/d/1fj_Bhi2XPL3siwIh4sx4VRLAe31yD50oKdj5UlRYW0c/"", ""Сводка!A:AA""), 5, FALSE)"),104)</f>
        <v>104</v>
      </c>
      <c r="F5895" s="147" t="s">
        <v>13290</v>
      </c>
      <c r="G5895" s="147">
        <f ca="1">IFERROR(__xludf.DUMMYFUNCTION(" VLOOKUP(A6006, IMPORTRANGE(""https://docs.google.com/spreadsheets/d/1QNLbnkR_AongFt22vMfNzfpjZ0CjpI8QI-w0wBnYA1w/"", ""Инфа!A:AA""), 6, FALSE)"),2024)</f>
        <v>2024</v>
      </c>
      <c r="H5895" s="150">
        <v>11200</v>
      </c>
      <c r="I5895" s="160" t="s">
        <v>15594</v>
      </c>
      <c r="J5895" s="93" t="s">
        <v>15621</v>
      </c>
      <c r="K5895" s="153"/>
      <c r="L5895" s="153"/>
      <c r="M5895" s="153"/>
      <c r="N5895" s="153"/>
      <c r="O5895" s="153"/>
      <c r="P5895" s="153"/>
      <c r="Q5895" s="153"/>
      <c r="R5895" s="153"/>
      <c r="S5895" s="153"/>
    </row>
    <row r="5896" spans="1:19" ht="56.25">
      <c r="A5896" s="277" t="s">
        <v>25424</v>
      </c>
      <c r="B5896" s="253" t="s">
        <v>400</v>
      </c>
      <c r="C5896" s="97" t="s">
        <v>15622</v>
      </c>
      <c r="D5896" s="97" t="s">
        <v>15623</v>
      </c>
      <c r="E5896" s="148">
        <f ca="1">IFERROR(__xludf.DUMMYFUNCTION(" VLOOKUP(A6007, IMPORTRANGE(""https://docs.google.com/spreadsheets/d/1fj_Bhi2XPL3siwIh4sx4VRLAe31yD50oKdj5UlRYW0c/"", ""Сводка!A:AA""), 5, FALSE)"),144)</f>
        <v>144</v>
      </c>
      <c r="F5896" s="147" t="s">
        <v>13290</v>
      </c>
      <c r="G5896" s="147">
        <f ca="1">IFERROR(__xludf.DUMMYFUNCTION(" VLOOKUP(A6007, IMPORTRANGE(""https://docs.google.com/spreadsheets/d/1QNLbnkR_AongFt22vMfNzfpjZ0CjpI8QI-w0wBnYA1w/"", ""Инфа!A:AA""), 6, FALSE)"),2024)</f>
        <v>2024</v>
      </c>
      <c r="H5896" s="150">
        <v>13600</v>
      </c>
      <c r="I5896" s="160" t="s">
        <v>15594</v>
      </c>
      <c r="J5896" s="93" t="s">
        <v>15624</v>
      </c>
      <c r="K5896" s="153"/>
      <c r="L5896" s="153"/>
      <c r="M5896" s="153"/>
      <c r="N5896" s="153"/>
      <c r="O5896" s="153"/>
      <c r="P5896" s="153"/>
      <c r="Q5896" s="153"/>
      <c r="R5896" s="153"/>
      <c r="S5896" s="153"/>
    </row>
    <row r="5897" spans="1:19" ht="93.75">
      <c r="A5897" s="277" t="s">
        <v>25424</v>
      </c>
      <c r="B5897" s="253" t="s">
        <v>400</v>
      </c>
      <c r="C5897" s="93" t="s">
        <v>15625</v>
      </c>
      <c r="D5897" s="93" t="s">
        <v>15626</v>
      </c>
      <c r="E5897" s="148">
        <f ca="1">IFERROR(__xludf.DUMMYFUNCTION(" VLOOKUP(A6008, IMPORTRANGE(""https://docs.google.com/spreadsheets/d/1fj_Bhi2XPL3siwIh4sx4VRLAe31yD50oKdj5UlRYW0c/"", ""Сводка!A:AA""), 5, FALSE)"),104)</f>
        <v>104</v>
      </c>
      <c r="F5897" s="147"/>
      <c r="G5897" s="147">
        <f ca="1">IFERROR(__xludf.DUMMYFUNCTION(" VLOOKUP(A6008, IMPORTRANGE(""https://docs.google.com/spreadsheets/d/1QNLbnkR_AongFt22vMfNzfpjZ0CjpI8QI-w0wBnYA1w/"", ""Инфа!A:AA""), 6, FALSE)"),2024)</f>
        <v>2024</v>
      </c>
      <c r="H5897" s="150">
        <v>11200</v>
      </c>
      <c r="I5897" s="151" t="s">
        <v>15594</v>
      </c>
      <c r="J5897" s="93" t="s">
        <v>15627</v>
      </c>
      <c r="K5897" s="153"/>
      <c r="L5897" s="153"/>
      <c r="M5897" s="153"/>
      <c r="N5897" s="153"/>
      <c r="O5897" s="153"/>
      <c r="P5897" s="153"/>
      <c r="Q5897" s="153"/>
      <c r="R5897" s="153"/>
      <c r="S5897" s="153"/>
    </row>
    <row r="5898" spans="1:19" ht="112.5">
      <c r="A5898" s="277" t="s">
        <v>25424</v>
      </c>
      <c r="B5898" s="253" t="s">
        <v>4973</v>
      </c>
      <c r="C5898" s="93" t="s">
        <v>15628</v>
      </c>
      <c r="D5898" s="93" t="s">
        <v>15629</v>
      </c>
      <c r="E5898" s="148" t="e">
        <f>#REF!</f>
        <v>#REF!</v>
      </c>
      <c r="F5898" s="148" t="s">
        <v>50</v>
      </c>
      <c r="G5898" s="147">
        <f ca="1">IFERROR(__xludf.DUMMYFUNCTION(" VLOOKUP(A6009, IMPORTRANGE(""https://docs.google.com/spreadsheets/d/1QNLbnkR_AongFt22vMfNzfpjZ0CjpI8QI-w0wBnYA1w/"", ""Инфа!A:AA""), 6, FALSE)"),2024)</f>
        <v>2024</v>
      </c>
      <c r="H5898" s="150">
        <v>8700</v>
      </c>
      <c r="I5898" s="151" t="s">
        <v>3748</v>
      </c>
      <c r="J5898" s="93" t="s">
        <v>15630</v>
      </c>
      <c r="K5898" s="153"/>
      <c r="L5898" s="153"/>
      <c r="M5898" s="153"/>
      <c r="N5898" s="153"/>
      <c r="O5898" s="153"/>
      <c r="P5898" s="153"/>
      <c r="Q5898" s="153"/>
      <c r="R5898" s="153"/>
      <c r="S5898" s="153"/>
    </row>
    <row r="5899" spans="1:19" ht="93.75">
      <c r="A5899" s="277" t="s">
        <v>25424</v>
      </c>
      <c r="B5899" s="253" t="s">
        <v>13</v>
      </c>
      <c r="C5899" s="93" t="s">
        <v>15631</v>
      </c>
      <c r="D5899" s="93" t="s">
        <v>15632</v>
      </c>
      <c r="E5899" s="148">
        <f ca="1">IFERROR(__xludf.DUMMYFUNCTION(" VLOOKUP(A6010, IMPORTRANGE(""https://docs.google.com/spreadsheets/d/1fj_Bhi2XPL3siwIh4sx4VRLAe31yD50oKdj5UlRYW0c/"", ""Сводка!A:AA""), 5, FALSE)"),184)</f>
        <v>184</v>
      </c>
      <c r="F5899" s="148" t="s">
        <v>50</v>
      </c>
      <c r="G5899" s="147">
        <f ca="1">IFERROR(__xludf.DUMMYFUNCTION(" VLOOKUP(A6010, IMPORTRANGE(""https://docs.google.com/spreadsheets/d/1QNLbnkR_AongFt22vMfNzfpjZ0CjpI8QI-w0wBnYA1w/"", ""Инфа!A:AA""), 6, FALSE)"),2024)</f>
        <v>2024</v>
      </c>
      <c r="H5899" s="150">
        <v>10500</v>
      </c>
      <c r="I5899" s="151" t="s">
        <v>85</v>
      </c>
      <c r="J5899" s="93" t="s">
        <v>15633</v>
      </c>
      <c r="K5899" s="153"/>
      <c r="L5899" s="153"/>
      <c r="M5899" s="153"/>
      <c r="N5899" s="153"/>
      <c r="O5899" s="153"/>
      <c r="P5899" s="153"/>
      <c r="Q5899" s="153"/>
      <c r="R5899" s="153"/>
      <c r="S5899" s="153"/>
    </row>
    <row r="5900" spans="1:19" ht="56.25">
      <c r="A5900" s="277" t="s">
        <v>25424</v>
      </c>
      <c r="B5900" s="253" t="s">
        <v>400</v>
      </c>
      <c r="C5900" s="93" t="s">
        <v>15634</v>
      </c>
      <c r="D5900" s="93" t="s">
        <v>15635</v>
      </c>
      <c r="E5900" s="148">
        <f ca="1">IFERROR(__xludf.DUMMYFUNCTION(" VLOOKUP(A6011, IMPORTRANGE(""https://docs.google.com/spreadsheets/d/1fj_Bhi2XPL3siwIh4sx4VRLAe31yD50oKdj5UlRYW0c/"", ""Сводка!A:AA""), 5, FALSE)"),328)</f>
        <v>328</v>
      </c>
      <c r="F5900" s="148" t="s">
        <v>415</v>
      </c>
      <c r="G5900" s="147">
        <f ca="1">IFERROR(__xludf.DUMMYFUNCTION(" VLOOKUP(A6011, IMPORTRANGE(""https://docs.google.com/spreadsheets/d/1QNLbnkR_AongFt22vMfNzfpjZ0CjpI8QI-w0wBnYA1w/"", ""Инфа!A:AA""), 6, FALSE)"),2024)</f>
        <v>2024</v>
      </c>
      <c r="H5900" s="150">
        <v>24700</v>
      </c>
      <c r="I5900" s="151" t="s">
        <v>15598</v>
      </c>
      <c r="J5900" s="93" t="s">
        <v>15636</v>
      </c>
      <c r="K5900" s="153"/>
      <c r="L5900" s="153"/>
      <c r="M5900" s="153"/>
      <c r="N5900" s="153"/>
      <c r="O5900" s="153"/>
      <c r="P5900" s="153"/>
      <c r="Q5900" s="153"/>
      <c r="R5900" s="153"/>
      <c r="S5900" s="153"/>
    </row>
    <row r="5901" spans="1:19" ht="150">
      <c r="A5901" s="277" t="s">
        <v>25424</v>
      </c>
      <c r="B5901" s="253" t="s">
        <v>400</v>
      </c>
      <c r="C5901" s="93" t="s">
        <v>15592</v>
      </c>
      <c r="D5901" s="93" t="s">
        <v>15637</v>
      </c>
      <c r="E5901" s="148">
        <f ca="1">IFERROR(__xludf.DUMMYFUNCTION(" VLOOKUP(A6012, IMPORTRANGE(""https://docs.google.com/spreadsheets/d/1fj_Bhi2XPL3siwIh4sx4VRLAe31yD50oKdj5UlRYW0c/"", ""Сводка!A:AA""), 5, FALSE)"),120)</f>
        <v>120</v>
      </c>
      <c r="F5901" s="148" t="s">
        <v>415</v>
      </c>
      <c r="G5901" s="147">
        <f ca="1">IFERROR(__xludf.DUMMYFUNCTION(" VLOOKUP(A6012, IMPORTRANGE(""https://docs.google.com/spreadsheets/d/1QNLbnkR_AongFt22vMfNzfpjZ0CjpI8QI-w0wBnYA1w/"", ""Инфа!A:AA""), 6, FALSE)"),2024)</f>
        <v>2024</v>
      </c>
      <c r="H5901" s="150">
        <v>8600</v>
      </c>
      <c r="I5901" s="151" t="s">
        <v>15594</v>
      </c>
      <c r="J5901" s="93" t="s">
        <v>15601</v>
      </c>
      <c r="K5901" s="153"/>
      <c r="L5901" s="153"/>
      <c r="M5901" s="153"/>
      <c r="N5901" s="153"/>
      <c r="O5901" s="153"/>
      <c r="P5901" s="153"/>
      <c r="Q5901" s="153"/>
      <c r="R5901" s="153"/>
      <c r="S5901" s="153"/>
    </row>
    <row r="5902" spans="1:19" ht="56.25">
      <c r="A5902" s="277" t="s">
        <v>25424</v>
      </c>
      <c r="B5902" s="253" t="s">
        <v>400</v>
      </c>
      <c r="C5902" s="93" t="s">
        <v>15592</v>
      </c>
      <c r="D5902" s="93" t="s">
        <v>15638</v>
      </c>
      <c r="E5902" s="148">
        <f ca="1">IFERROR(__xludf.DUMMYFUNCTION(" VLOOKUP(A6013, IMPORTRANGE(""https://docs.google.com/spreadsheets/d/1fj_Bhi2XPL3siwIh4sx4VRLAe31yD50oKdj5UlRYW0c/"", ""Сводка!A:AA""), 5, FALSE)"),196)</f>
        <v>196</v>
      </c>
      <c r="F5902" s="148" t="s">
        <v>415</v>
      </c>
      <c r="G5902" s="147">
        <f ca="1">IFERROR(__xludf.DUMMYFUNCTION(" VLOOKUP(A6013, IMPORTRANGE(""https://docs.google.com/spreadsheets/d/1QNLbnkR_AongFt22vMfNzfpjZ0CjpI8QI-w0wBnYA1w/"", ""Инфа!A:AA""), 6, FALSE)"),2024)</f>
        <v>2024</v>
      </c>
      <c r="H5902" s="150">
        <v>16800</v>
      </c>
      <c r="I5902" s="151" t="s">
        <v>15594</v>
      </c>
      <c r="J5902" s="93" t="s">
        <v>15639</v>
      </c>
      <c r="K5902" s="153"/>
      <c r="L5902" s="153"/>
      <c r="M5902" s="153"/>
      <c r="N5902" s="153"/>
      <c r="O5902" s="153"/>
      <c r="P5902" s="153"/>
      <c r="Q5902" s="153"/>
      <c r="R5902" s="153"/>
      <c r="S5902" s="153"/>
    </row>
    <row r="5903" spans="1:19" ht="150">
      <c r="A5903" s="277" t="s">
        <v>25424</v>
      </c>
      <c r="B5903" s="253" t="s">
        <v>400</v>
      </c>
      <c r="C5903" s="93" t="s">
        <v>15640</v>
      </c>
      <c r="D5903" s="93" t="s">
        <v>15641</v>
      </c>
      <c r="E5903" s="148">
        <f ca="1">IFERROR(__xludf.DUMMYFUNCTION(" VLOOKUP(A6014, IMPORTRANGE(""https://docs.google.com/spreadsheets/d/1fj_Bhi2XPL3siwIh4sx4VRLAe31yD50oKdj5UlRYW0c/"", ""Сводка!A:AA""), 5, FALSE)"),100)</f>
        <v>100</v>
      </c>
      <c r="F5903" s="148" t="s">
        <v>415</v>
      </c>
      <c r="G5903" s="147">
        <f ca="1">IFERROR(__xludf.DUMMYFUNCTION(" VLOOKUP(A6014, IMPORTRANGE(""https://docs.google.com/spreadsheets/d/1QNLbnkR_AongFt22vMfNzfpjZ0CjpI8QI-w0wBnYA1w/"", ""Инфа!A:AA""), 6, FALSE)"),2024)</f>
        <v>2024</v>
      </c>
      <c r="H5903" s="150">
        <v>11000</v>
      </c>
      <c r="I5903" s="151" t="s">
        <v>15594</v>
      </c>
      <c r="J5903" s="93" t="s">
        <v>15642</v>
      </c>
      <c r="K5903" s="153"/>
      <c r="L5903" s="153"/>
      <c r="M5903" s="153"/>
      <c r="N5903" s="153"/>
      <c r="O5903" s="153"/>
      <c r="P5903" s="153"/>
      <c r="Q5903" s="153"/>
      <c r="R5903" s="153"/>
      <c r="S5903" s="153"/>
    </row>
    <row r="5904" spans="1:19" ht="131.25">
      <c r="A5904" s="277" t="s">
        <v>25424</v>
      </c>
      <c r="B5904" s="253" t="s">
        <v>400</v>
      </c>
      <c r="C5904" s="93" t="s">
        <v>15643</v>
      </c>
      <c r="D5904" s="93" t="s">
        <v>15644</v>
      </c>
      <c r="E5904" s="148">
        <f ca="1">IFERROR(__xludf.DUMMYFUNCTION(" VLOOKUP(A6015, IMPORTRANGE(""https://docs.google.com/spreadsheets/d/1fj_Bhi2XPL3siwIh4sx4VRLAe31yD50oKdj5UlRYW0c/"", ""Сводка!A:AA""), 5, FALSE)"),104)</f>
        <v>104</v>
      </c>
      <c r="F5904" s="148" t="s">
        <v>415</v>
      </c>
      <c r="G5904" s="147">
        <f ca="1">IFERROR(__xludf.DUMMYFUNCTION(" VLOOKUP(A6015, IMPORTRANGE(""https://docs.google.com/spreadsheets/d/1QNLbnkR_AongFt22vMfNzfpjZ0CjpI8QI-w0wBnYA1w/"", ""Инфа!A:AA""), 6, FALSE)"),2024)</f>
        <v>2024</v>
      </c>
      <c r="H5904" s="150">
        <v>11200</v>
      </c>
      <c r="I5904" s="151" t="s">
        <v>15594</v>
      </c>
      <c r="J5904" s="93" t="s">
        <v>15645</v>
      </c>
      <c r="K5904" s="153"/>
      <c r="L5904" s="153"/>
      <c r="M5904" s="153"/>
      <c r="N5904" s="153"/>
      <c r="O5904" s="153"/>
      <c r="P5904" s="153"/>
      <c r="Q5904" s="153"/>
      <c r="R5904" s="153"/>
      <c r="S5904" s="153"/>
    </row>
    <row r="5905" spans="1:19" ht="206.25">
      <c r="A5905" s="277" t="s">
        <v>25424</v>
      </c>
      <c r="B5905" s="253" t="s">
        <v>400</v>
      </c>
      <c r="C5905" s="93" t="s">
        <v>15646</v>
      </c>
      <c r="D5905" s="93" t="s">
        <v>15647</v>
      </c>
      <c r="E5905" s="148">
        <f ca="1">IFERROR(__xludf.DUMMYFUNCTION(" VLOOKUP(A6016, IMPORTRANGE(""https://docs.google.com/spreadsheets/d/1fj_Bhi2XPL3siwIh4sx4VRLAe31yD50oKdj5UlRYW0c/"", ""Сводка!A:AA""), 5, FALSE)"),228)</f>
        <v>228</v>
      </c>
      <c r="F5905" s="148" t="s">
        <v>108</v>
      </c>
      <c r="G5905" s="147">
        <f ca="1">IFERROR(__xludf.DUMMYFUNCTION(" VLOOKUP(A6016, IMPORTRANGE(""https://docs.google.com/spreadsheets/d/1QNLbnkR_AongFt22vMfNzfpjZ0CjpI8QI-w0wBnYA1w/"", ""Инфа!A:AA""), 6, FALSE)"),2024)</f>
        <v>2024</v>
      </c>
      <c r="H5905" s="150">
        <v>11800</v>
      </c>
      <c r="I5905" s="151" t="s">
        <v>15648</v>
      </c>
      <c r="J5905" s="93" t="s">
        <v>15649</v>
      </c>
      <c r="K5905" s="153"/>
      <c r="L5905" s="153"/>
      <c r="M5905" s="153"/>
      <c r="N5905" s="153"/>
      <c r="O5905" s="153"/>
      <c r="P5905" s="153"/>
      <c r="Q5905" s="153"/>
      <c r="R5905" s="153"/>
      <c r="S5905" s="153"/>
    </row>
    <row r="5906" spans="1:19" ht="150">
      <c r="A5906" s="277" t="s">
        <v>25424</v>
      </c>
      <c r="B5906" s="253" t="s">
        <v>400</v>
      </c>
      <c r="C5906" s="93" t="s">
        <v>15650</v>
      </c>
      <c r="D5906" s="93" t="s">
        <v>15651</v>
      </c>
      <c r="E5906" s="148">
        <f ca="1">IFERROR(__xludf.DUMMYFUNCTION(" VLOOKUP(A6017, IMPORTRANGE(""https://docs.google.com/spreadsheets/d/1fj_Bhi2XPL3siwIh4sx4VRLAe31yD50oKdj5UlRYW0c/"", ""Сводка!A:AA""), 5, FALSE)"),216)</f>
        <v>216</v>
      </c>
      <c r="F5906" s="148" t="s">
        <v>415</v>
      </c>
      <c r="G5906" s="147">
        <f ca="1">IFERROR(__xludf.DUMMYFUNCTION(" VLOOKUP(A6017, IMPORTRANGE(""https://docs.google.com/spreadsheets/d/1QNLbnkR_AongFt22vMfNzfpjZ0CjpI8QI-w0wBnYA1w/"", ""Инфа!A:AA""), 6, FALSE)"),2024)</f>
        <v>2024</v>
      </c>
      <c r="H5906" s="150">
        <v>18000</v>
      </c>
      <c r="I5906" s="151" t="s">
        <v>15652</v>
      </c>
      <c r="J5906" s="93" t="s">
        <v>15653</v>
      </c>
      <c r="K5906" s="153"/>
      <c r="L5906" s="153"/>
      <c r="M5906" s="153"/>
      <c r="N5906" s="153"/>
      <c r="O5906" s="153"/>
      <c r="P5906" s="153"/>
      <c r="Q5906" s="153"/>
      <c r="R5906" s="153"/>
      <c r="S5906" s="153"/>
    </row>
    <row r="5907" spans="1:19" ht="112.5">
      <c r="A5907" s="277" t="s">
        <v>25424</v>
      </c>
      <c r="B5907" s="253" t="s">
        <v>400</v>
      </c>
      <c r="C5907" s="93" t="s">
        <v>15650</v>
      </c>
      <c r="D5907" s="93" t="s">
        <v>15654</v>
      </c>
      <c r="E5907" s="148">
        <f ca="1">IFERROR(__xludf.DUMMYFUNCTION(" VLOOKUP(A6018, IMPORTRANGE(""https://docs.google.com/spreadsheets/d/1fj_Bhi2XPL3siwIh4sx4VRLAe31yD50oKdj5UlRYW0c/"", ""Сводка!A:AA""), 5, FALSE)"),184)</f>
        <v>184</v>
      </c>
      <c r="F5907" s="148" t="s">
        <v>415</v>
      </c>
      <c r="G5907" s="147">
        <f ca="1">IFERROR(__xludf.DUMMYFUNCTION(" VLOOKUP(A6018, IMPORTRANGE(""https://docs.google.com/spreadsheets/d/1QNLbnkR_AongFt22vMfNzfpjZ0CjpI8QI-w0wBnYA1w/"", ""Инфа!A:AA""), 6, FALSE)"),2024)</f>
        <v>2024</v>
      </c>
      <c r="H5907" s="150">
        <v>16000</v>
      </c>
      <c r="I5907" s="151" t="s">
        <v>15652</v>
      </c>
      <c r="J5907" s="93" t="s">
        <v>15655</v>
      </c>
      <c r="K5907" s="153"/>
      <c r="L5907" s="153"/>
      <c r="M5907" s="153"/>
      <c r="N5907" s="153"/>
      <c r="O5907" s="153"/>
      <c r="P5907" s="153"/>
      <c r="Q5907" s="153"/>
      <c r="R5907" s="153"/>
      <c r="S5907" s="153"/>
    </row>
    <row r="5908" spans="1:19" ht="150">
      <c r="A5908" s="277" t="s">
        <v>25424</v>
      </c>
      <c r="B5908" s="253" t="s">
        <v>400</v>
      </c>
      <c r="C5908" s="93" t="s">
        <v>15656</v>
      </c>
      <c r="D5908" s="93" t="s">
        <v>15657</v>
      </c>
      <c r="E5908" s="148">
        <f ca="1">IFERROR(__xludf.DUMMYFUNCTION(" VLOOKUP(A6019, IMPORTRANGE(""https://docs.google.com/spreadsheets/d/1fj_Bhi2XPL3siwIh4sx4VRLAe31yD50oKdj5UlRYW0c/"", ""Сводка!A:AA""), 5, FALSE)"),220)</f>
        <v>220</v>
      </c>
      <c r="F5908" s="148" t="s">
        <v>415</v>
      </c>
      <c r="G5908" s="147">
        <f ca="1">IFERROR(__xludf.DUMMYFUNCTION(" VLOOKUP(A6019, IMPORTRANGE(""https://docs.google.com/spreadsheets/d/1QNLbnkR_AongFt22vMfNzfpjZ0CjpI8QI-w0wBnYA1w/"", ""Инфа!A:AA""), 6, FALSE)"),2024)</f>
        <v>2024</v>
      </c>
      <c r="H5908" s="150">
        <v>11600</v>
      </c>
      <c r="I5908" s="151" t="s">
        <v>1317</v>
      </c>
      <c r="J5908" s="93" t="s">
        <v>15658</v>
      </c>
      <c r="K5908" s="153"/>
      <c r="L5908" s="153"/>
      <c r="M5908" s="153"/>
      <c r="N5908" s="153"/>
      <c r="O5908" s="153"/>
      <c r="P5908" s="153"/>
      <c r="Q5908" s="153"/>
      <c r="R5908" s="153"/>
      <c r="S5908" s="153"/>
    </row>
    <row r="5909" spans="1:19" ht="243.75">
      <c r="A5909" s="277" t="s">
        <v>25424</v>
      </c>
      <c r="B5909" s="253" t="s">
        <v>153</v>
      </c>
      <c r="C5909" s="93" t="s">
        <v>15659</v>
      </c>
      <c r="D5909" s="93" t="s">
        <v>15660</v>
      </c>
      <c r="E5909" s="148">
        <f ca="1">IFERROR(__xludf.DUMMYFUNCTION(" VLOOKUP(A6020, IMPORTRANGE(""https://docs.google.com/spreadsheets/d/1fj_Bhi2XPL3siwIh4sx4VRLAe31yD50oKdj5UlRYW0c/"", ""Сводка!A:AA""), 5, FALSE)"),224)</f>
        <v>224</v>
      </c>
      <c r="F5909" s="148" t="s">
        <v>456</v>
      </c>
      <c r="G5909" s="147">
        <f ca="1">IFERROR(__xludf.DUMMYFUNCTION(" VLOOKUP(A6020, IMPORTRANGE(""https://docs.google.com/spreadsheets/d/1QNLbnkR_AongFt22vMfNzfpjZ0CjpI8QI-w0wBnYA1w/"", ""Инфа!A:AA""), 6, FALSE)"),2024)</f>
        <v>2024</v>
      </c>
      <c r="H5909" s="150">
        <v>11700</v>
      </c>
      <c r="I5909" s="151" t="s">
        <v>15661</v>
      </c>
      <c r="J5909" s="93" t="s">
        <v>15662</v>
      </c>
      <c r="K5909" s="153"/>
      <c r="L5909" s="153"/>
      <c r="M5909" s="153"/>
      <c r="N5909" s="153"/>
      <c r="O5909" s="153"/>
      <c r="P5909" s="153"/>
      <c r="Q5909" s="153"/>
      <c r="R5909" s="153"/>
      <c r="S5909" s="153"/>
    </row>
    <row r="5910" spans="1:19" ht="243.75">
      <c r="A5910" s="277" t="s">
        <v>25424</v>
      </c>
      <c r="B5910" s="253" t="s">
        <v>153</v>
      </c>
      <c r="C5910" s="93" t="s">
        <v>15659</v>
      </c>
      <c r="D5910" s="93" t="s">
        <v>15663</v>
      </c>
      <c r="E5910" s="148">
        <f ca="1">IFERROR(__xludf.DUMMYFUNCTION(" VLOOKUP(A6021, IMPORTRANGE(""https://docs.google.com/spreadsheets/d/1fj_Bhi2XPL3siwIh4sx4VRLAe31yD50oKdj5UlRYW0c/"", ""Сводка!A:AA""), 5, FALSE)"),272)</f>
        <v>272</v>
      </c>
      <c r="F5910" s="148" t="s">
        <v>456</v>
      </c>
      <c r="G5910" s="147">
        <f ca="1">IFERROR(__xludf.DUMMYFUNCTION(" VLOOKUP(A6021, IMPORTRANGE(""https://docs.google.com/spreadsheets/d/1QNLbnkR_AongFt22vMfNzfpjZ0CjpI8QI-w0wBnYA1w/"", ""Инфа!A:AA""), 6, FALSE)"),2024)</f>
        <v>2024</v>
      </c>
      <c r="H5910" s="150">
        <v>21300</v>
      </c>
      <c r="I5910" s="151" t="s">
        <v>15661</v>
      </c>
      <c r="J5910" s="93" t="s">
        <v>15662</v>
      </c>
      <c r="K5910" s="153"/>
      <c r="L5910" s="153"/>
      <c r="M5910" s="153"/>
      <c r="N5910" s="153"/>
      <c r="O5910" s="153"/>
      <c r="P5910" s="153"/>
      <c r="Q5910" s="153"/>
      <c r="R5910" s="153"/>
      <c r="S5910" s="153"/>
    </row>
    <row r="5911" spans="1:19" ht="243.75">
      <c r="A5911" s="277" t="s">
        <v>25424</v>
      </c>
      <c r="B5911" s="253" t="s">
        <v>153</v>
      </c>
      <c r="C5911" s="93" t="s">
        <v>15659</v>
      </c>
      <c r="D5911" s="93" t="s">
        <v>15664</v>
      </c>
      <c r="E5911" s="148">
        <f ca="1">IFERROR(__xludf.DUMMYFUNCTION(" VLOOKUP(A6022, IMPORTRANGE(""https://docs.google.com/spreadsheets/d/1fj_Bhi2XPL3siwIh4sx4VRLAe31yD50oKdj5UlRYW0c/"", ""Сводка!A:AA""), 5, FALSE)"),224)</f>
        <v>224</v>
      </c>
      <c r="F5911" s="148" t="s">
        <v>456</v>
      </c>
      <c r="G5911" s="147">
        <f ca="1">IFERROR(__xludf.DUMMYFUNCTION(" VLOOKUP(A6022, IMPORTRANGE(""https://docs.google.com/spreadsheets/d/1QNLbnkR_AongFt22vMfNzfpjZ0CjpI8QI-w0wBnYA1w/"", ""Инфа!A:AA""), 6, FALSE)"),2024)</f>
        <v>2024</v>
      </c>
      <c r="H5911" s="150">
        <v>11700</v>
      </c>
      <c r="I5911" s="151" t="s">
        <v>15661</v>
      </c>
      <c r="J5911" s="93" t="s">
        <v>15662</v>
      </c>
      <c r="K5911" s="153"/>
      <c r="L5911" s="153"/>
      <c r="M5911" s="153"/>
      <c r="N5911" s="153"/>
      <c r="O5911" s="153"/>
      <c r="P5911" s="153"/>
      <c r="Q5911" s="153"/>
      <c r="R5911" s="153"/>
      <c r="S5911" s="153"/>
    </row>
    <row r="5912" spans="1:19" ht="243.75">
      <c r="A5912" s="277" t="s">
        <v>25424</v>
      </c>
      <c r="B5912" s="253" t="s">
        <v>153</v>
      </c>
      <c r="C5912" s="93" t="s">
        <v>15659</v>
      </c>
      <c r="D5912" s="93" t="s">
        <v>15665</v>
      </c>
      <c r="E5912" s="148">
        <f ca="1">IFERROR(__xludf.DUMMYFUNCTION(" VLOOKUP(A6023, IMPORTRANGE(""https://docs.google.com/spreadsheets/d/1fj_Bhi2XPL3siwIh4sx4VRLAe31yD50oKdj5UlRYW0c/"", ""Сводка!A:AA""), 5, FALSE)"),296)</f>
        <v>296</v>
      </c>
      <c r="F5912" s="148" t="s">
        <v>456</v>
      </c>
      <c r="G5912" s="147">
        <f ca="1">IFERROR(__xludf.DUMMYFUNCTION(" VLOOKUP(A6023, IMPORTRANGE(""https://docs.google.com/spreadsheets/d/1QNLbnkR_AongFt22vMfNzfpjZ0CjpI8QI-w0wBnYA1w/"", ""Инфа!A:AA""), 6, FALSE)"),2024)</f>
        <v>2024</v>
      </c>
      <c r="H5912" s="150">
        <v>13900</v>
      </c>
      <c r="I5912" s="151" t="s">
        <v>15661</v>
      </c>
      <c r="J5912" s="93" t="s">
        <v>15662</v>
      </c>
      <c r="K5912" s="153"/>
      <c r="L5912" s="153"/>
      <c r="M5912" s="153"/>
      <c r="N5912" s="153"/>
      <c r="O5912" s="153"/>
      <c r="P5912" s="153"/>
      <c r="Q5912" s="153"/>
      <c r="R5912" s="153"/>
      <c r="S5912" s="153"/>
    </row>
    <row r="5913" spans="1:19" ht="112.5">
      <c r="A5913" s="277" t="s">
        <v>25424</v>
      </c>
      <c r="B5913" s="253" t="s">
        <v>153</v>
      </c>
      <c r="C5913" s="93" t="s">
        <v>15659</v>
      </c>
      <c r="D5913" s="93" t="s">
        <v>2443</v>
      </c>
      <c r="E5913" s="148">
        <f ca="1">IFERROR(__xludf.DUMMYFUNCTION(" VLOOKUP(A6024, IMPORTRANGE(""https://docs.google.com/spreadsheets/d/1fj_Bhi2XPL3siwIh4sx4VRLAe31yD50oKdj5UlRYW0c/"", ""Сводка!A:AA""), 5, FALSE)"),272)</f>
        <v>272</v>
      </c>
      <c r="F5913" s="148" t="s">
        <v>15666</v>
      </c>
      <c r="G5913" s="147">
        <f ca="1">IFERROR(__xludf.DUMMYFUNCTION(" VLOOKUP(A6024, IMPORTRANGE(""https://docs.google.com/spreadsheets/d/1QNLbnkR_AongFt22vMfNzfpjZ0CjpI8QI-w0wBnYA1w/"", ""Инфа!A:AA""), 6, FALSE)"),2024)</f>
        <v>2024</v>
      </c>
      <c r="H5913" s="150">
        <v>21300</v>
      </c>
      <c r="I5913" s="151" t="s">
        <v>15661</v>
      </c>
      <c r="J5913" s="93" t="s">
        <v>15667</v>
      </c>
      <c r="K5913" s="153"/>
      <c r="L5913" s="153"/>
      <c r="M5913" s="153"/>
      <c r="N5913" s="153"/>
      <c r="O5913" s="153"/>
      <c r="P5913" s="153"/>
      <c r="Q5913" s="153"/>
      <c r="R5913" s="153"/>
      <c r="S5913" s="153"/>
    </row>
    <row r="5914" spans="1:19" ht="112.5">
      <c r="A5914" s="277" t="s">
        <v>25424</v>
      </c>
      <c r="B5914" s="253" t="s">
        <v>153</v>
      </c>
      <c r="C5914" s="93" t="s">
        <v>15659</v>
      </c>
      <c r="D5914" s="93" t="s">
        <v>15660</v>
      </c>
      <c r="E5914" s="148">
        <f ca="1">IFERROR(__xludf.DUMMYFUNCTION(" VLOOKUP(A6025, IMPORTRANGE(""https://docs.google.com/spreadsheets/d/1fj_Bhi2XPL3siwIh4sx4VRLAe31yD50oKdj5UlRYW0c/"", ""Сводка!A:AA""), 5, FALSE)"),224)</f>
        <v>224</v>
      </c>
      <c r="F5914" s="148" t="s">
        <v>50</v>
      </c>
      <c r="G5914" s="147">
        <f ca="1">IFERROR(__xludf.DUMMYFUNCTION(" VLOOKUP(A6025, IMPORTRANGE(""https://docs.google.com/spreadsheets/d/1QNLbnkR_AongFt22vMfNzfpjZ0CjpI8QI-w0wBnYA1w/"", ""Инфа!A:AA""), 6, FALSE)"),2024)</f>
        <v>2024</v>
      </c>
      <c r="H5914" s="150">
        <v>11700</v>
      </c>
      <c r="I5914" s="151" t="s">
        <v>15661</v>
      </c>
      <c r="J5914" s="93" t="s">
        <v>15668</v>
      </c>
      <c r="K5914" s="153"/>
      <c r="L5914" s="153"/>
      <c r="M5914" s="153"/>
      <c r="N5914" s="153"/>
      <c r="O5914" s="153"/>
      <c r="P5914" s="153"/>
      <c r="Q5914" s="153"/>
      <c r="R5914" s="153"/>
      <c r="S5914" s="153"/>
    </row>
    <row r="5915" spans="1:19" ht="112.5">
      <c r="A5915" s="277" t="s">
        <v>25424</v>
      </c>
      <c r="B5915" s="253" t="s">
        <v>153</v>
      </c>
      <c r="C5915" s="93" t="s">
        <v>15669</v>
      </c>
      <c r="D5915" s="93" t="s">
        <v>15663</v>
      </c>
      <c r="E5915" s="148">
        <f ca="1">IFERROR(__xludf.DUMMYFUNCTION(" VLOOKUP(A6026, IMPORTRANGE(""https://docs.google.com/spreadsheets/d/1fj_Bhi2XPL3siwIh4sx4VRLAe31yD50oKdj5UlRYW0c/"", ""Сводка!A:AA""), 5, FALSE)"),272)</f>
        <v>272</v>
      </c>
      <c r="F5915" s="148" t="s">
        <v>50</v>
      </c>
      <c r="G5915" s="147">
        <f ca="1">IFERROR(__xludf.DUMMYFUNCTION(" VLOOKUP(A6026, IMPORTRANGE(""https://docs.google.com/spreadsheets/d/1QNLbnkR_AongFt22vMfNzfpjZ0CjpI8QI-w0wBnYA1w/"", ""Инфа!A:AA""), 6, FALSE)"),2024)</f>
        <v>2024</v>
      </c>
      <c r="H5915" s="150">
        <v>21300</v>
      </c>
      <c r="I5915" s="151" t="s">
        <v>15661</v>
      </c>
      <c r="J5915" s="93" t="s">
        <v>15668</v>
      </c>
      <c r="K5915" s="153"/>
      <c r="L5915" s="153"/>
      <c r="M5915" s="153"/>
      <c r="N5915" s="153"/>
      <c r="O5915" s="153"/>
      <c r="P5915" s="153"/>
      <c r="Q5915" s="153"/>
      <c r="R5915" s="153"/>
      <c r="S5915" s="153"/>
    </row>
    <row r="5916" spans="1:19" ht="112.5">
      <c r="A5916" s="277" t="s">
        <v>25424</v>
      </c>
      <c r="B5916" s="253" t="s">
        <v>153</v>
      </c>
      <c r="C5916" s="93" t="s">
        <v>15659</v>
      </c>
      <c r="D5916" s="93" t="s">
        <v>15670</v>
      </c>
      <c r="E5916" s="148">
        <f ca="1">IFERROR(__xludf.DUMMYFUNCTION(" VLOOKUP(A6027, IMPORTRANGE(""https://docs.google.com/spreadsheets/d/1fj_Bhi2XPL3siwIh4sx4VRLAe31yD50oKdj5UlRYW0c/"", ""Сводка!A:AA""), 5, FALSE)"),212)</f>
        <v>212</v>
      </c>
      <c r="F5916" s="148" t="s">
        <v>50</v>
      </c>
      <c r="G5916" s="147">
        <f ca="1">IFERROR(__xludf.DUMMYFUNCTION(" VLOOKUP(A6027, IMPORTRANGE(""https://docs.google.com/spreadsheets/d/1QNLbnkR_AongFt22vMfNzfpjZ0CjpI8QI-w0wBnYA1w/"", ""Инфа!A:AA""), 6, FALSE)"),2024)</f>
        <v>2024</v>
      </c>
      <c r="H5916" s="150">
        <v>11400</v>
      </c>
      <c r="I5916" s="151" t="s">
        <v>15661</v>
      </c>
      <c r="J5916" s="93" t="s">
        <v>15671</v>
      </c>
      <c r="K5916" s="153"/>
      <c r="L5916" s="153"/>
      <c r="M5916" s="153"/>
      <c r="N5916" s="153"/>
      <c r="O5916" s="153"/>
      <c r="P5916" s="153"/>
      <c r="Q5916" s="153"/>
      <c r="R5916" s="153"/>
      <c r="S5916" s="153"/>
    </row>
    <row r="5917" spans="1:19" ht="187.5">
      <c r="A5917" s="277" t="s">
        <v>25424</v>
      </c>
      <c r="B5917" s="253" t="s">
        <v>153</v>
      </c>
      <c r="C5917" s="93" t="s">
        <v>15659</v>
      </c>
      <c r="D5917" s="93" t="s">
        <v>15672</v>
      </c>
      <c r="E5917" s="148">
        <f ca="1">IFERROR(__xludf.DUMMYFUNCTION(" VLOOKUP(A6028, IMPORTRANGE(""https://docs.google.com/spreadsheets/d/1fj_Bhi2XPL3siwIh4sx4VRLAe31yD50oKdj5UlRYW0c/"", ""Сводка!A:AA""), 5, FALSE)"),252)</f>
        <v>252</v>
      </c>
      <c r="F5917" s="148" t="s">
        <v>50</v>
      </c>
      <c r="G5917" s="147">
        <f ca="1">IFERROR(__xludf.DUMMYFUNCTION(" VLOOKUP(A6028, IMPORTRANGE(""https://docs.google.com/spreadsheets/d/1QNLbnkR_AongFt22vMfNzfpjZ0CjpI8QI-w0wBnYA1w/"", ""Инфа!A:AA""), 6, FALSE)"),2024)</f>
        <v>2024</v>
      </c>
      <c r="H5917" s="150">
        <v>20100</v>
      </c>
      <c r="I5917" s="151" t="s">
        <v>15661</v>
      </c>
      <c r="J5917" s="93" t="s">
        <v>15673</v>
      </c>
      <c r="K5917" s="153"/>
      <c r="L5917" s="153"/>
      <c r="M5917" s="153"/>
      <c r="N5917" s="153"/>
      <c r="O5917" s="153"/>
      <c r="P5917" s="153"/>
      <c r="Q5917" s="153"/>
      <c r="R5917" s="153"/>
      <c r="S5917" s="153"/>
    </row>
    <row r="5918" spans="1:19" ht="187.5">
      <c r="A5918" s="277" t="s">
        <v>25424</v>
      </c>
      <c r="B5918" s="253" t="s">
        <v>153</v>
      </c>
      <c r="C5918" s="93" t="s">
        <v>15659</v>
      </c>
      <c r="D5918" s="93" t="s">
        <v>15674</v>
      </c>
      <c r="E5918" s="148">
        <f ca="1">IFERROR(__xludf.DUMMYFUNCTION(" VLOOKUP(A6029, IMPORTRANGE(""https://docs.google.com/spreadsheets/d/1fj_Bhi2XPL3siwIh4sx4VRLAe31yD50oKdj5UlRYW0c/"", ""Сводка!A:AA""), 5, FALSE)"),308)</f>
        <v>308</v>
      </c>
      <c r="F5918" s="148" t="s">
        <v>108</v>
      </c>
      <c r="G5918" s="147">
        <f ca="1">IFERROR(__xludf.DUMMYFUNCTION(" VLOOKUP(A6029, IMPORTRANGE(""https://docs.google.com/spreadsheets/d/1QNLbnkR_AongFt22vMfNzfpjZ0CjpI8QI-w0wBnYA1w/"", ""Инфа!A:AA""), 6, FALSE)"),2024)</f>
        <v>2024</v>
      </c>
      <c r="H5918" s="150">
        <v>14200</v>
      </c>
      <c r="I5918" s="151" t="s">
        <v>15661</v>
      </c>
      <c r="J5918" s="93" t="s">
        <v>15675</v>
      </c>
      <c r="K5918" s="153"/>
      <c r="L5918" s="153"/>
      <c r="M5918" s="153"/>
      <c r="N5918" s="153"/>
      <c r="O5918" s="153"/>
      <c r="P5918" s="153"/>
      <c r="Q5918" s="153"/>
      <c r="R5918" s="153"/>
      <c r="S5918" s="153"/>
    </row>
    <row r="5919" spans="1:19" ht="187.5">
      <c r="A5919" s="277" t="s">
        <v>25424</v>
      </c>
      <c r="B5919" s="253" t="s">
        <v>153</v>
      </c>
      <c r="C5919" s="93" t="s">
        <v>15659</v>
      </c>
      <c r="D5919" s="93" t="s">
        <v>15676</v>
      </c>
      <c r="E5919" s="148">
        <f ca="1">IFERROR(__xludf.DUMMYFUNCTION(" VLOOKUP(A6030, IMPORTRANGE(""https://docs.google.com/spreadsheets/d/1fj_Bhi2XPL3siwIh4sx4VRLAe31yD50oKdj5UlRYW0c/"", ""Сводка!A:AA""), 5, FALSE)"),244)</f>
        <v>244</v>
      </c>
      <c r="F5919" s="148" t="s">
        <v>108</v>
      </c>
      <c r="G5919" s="147">
        <f ca="1">IFERROR(__xludf.DUMMYFUNCTION(" VLOOKUP(A6030, IMPORTRANGE(""https://docs.google.com/spreadsheets/d/1QNLbnkR_AongFt22vMfNzfpjZ0CjpI8QI-w0wBnYA1w/"", ""Инфа!A:AA""), 6, FALSE)"),2024)</f>
        <v>2024</v>
      </c>
      <c r="H5919" s="150">
        <v>12300</v>
      </c>
      <c r="I5919" s="151" t="s">
        <v>15661</v>
      </c>
      <c r="J5919" s="93" t="s">
        <v>15675</v>
      </c>
      <c r="K5919" s="153"/>
      <c r="L5919" s="153"/>
      <c r="M5919" s="153"/>
      <c r="N5919" s="153"/>
      <c r="O5919" s="153"/>
      <c r="P5919" s="153"/>
      <c r="Q5919" s="153"/>
      <c r="R5919" s="153"/>
      <c r="S5919" s="153"/>
    </row>
    <row r="5920" spans="1:19" ht="150">
      <c r="A5920" s="277" t="s">
        <v>25424</v>
      </c>
      <c r="B5920" s="253" t="s">
        <v>400</v>
      </c>
      <c r="C5920" s="93" t="s">
        <v>15677</v>
      </c>
      <c r="D5920" s="93" t="s">
        <v>15678</v>
      </c>
      <c r="E5920" s="148">
        <f ca="1">IFERROR(__xludf.DUMMYFUNCTION(" VLOOKUP(A6031, IMPORTRANGE(""https://docs.google.com/spreadsheets/d/1fj_Bhi2XPL3siwIh4sx4VRLAe31yD50oKdj5UlRYW0c/"", ""Сводка!A:AA""), 5, FALSE)"),300)</f>
        <v>300</v>
      </c>
      <c r="F5920" s="148" t="s">
        <v>415</v>
      </c>
      <c r="G5920" s="147">
        <f ca="1">IFERROR(__xludf.DUMMYFUNCTION(" VLOOKUP(A6031, IMPORTRANGE(""https://docs.google.com/spreadsheets/d/1QNLbnkR_AongFt22vMfNzfpjZ0CjpI8QI-w0wBnYA1w/"", ""Инфа!A:AA""), 6, FALSE)"),2024)</f>
        <v>2024</v>
      </c>
      <c r="H5920" s="150">
        <v>14000</v>
      </c>
      <c r="I5920" s="151" t="s">
        <v>2119</v>
      </c>
      <c r="J5920" s="93" t="s">
        <v>15680</v>
      </c>
      <c r="K5920" s="153"/>
      <c r="L5920" s="153"/>
      <c r="M5920" s="153"/>
      <c r="N5920" s="153"/>
      <c r="O5920" s="153"/>
      <c r="P5920" s="153"/>
      <c r="Q5920" s="153"/>
      <c r="R5920" s="153"/>
      <c r="S5920" s="153"/>
    </row>
    <row r="5921" spans="1:19" ht="150">
      <c r="A5921" s="277" t="s">
        <v>25424</v>
      </c>
      <c r="B5921" s="253" t="s">
        <v>400</v>
      </c>
      <c r="C5921" s="93" t="s">
        <v>15677</v>
      </c>
      <c r="D5921" s="93" t="s">
        <v>15681</v>
      </c>
      <c r="E5921" s="148">
        <f ca="1">IFERROR(__xludf.DUMMYFUNCTION(" VLOOKUP(A6032, IMPORTRANGE(""https://docs.google.com/spreadsheets/d/1fj_Bhi2XPL3siwIh4sx4VRLAe31yD50oKdj5UlRYW0c/"", ""Сводка!A:AA""), 5, FALSE)"),204)</f>
        <v>204</v>
      </c>
      <c r="F5921" s="148" t="s">
        <v>415</v>
      </c>
      <c r="G5921" s="147">
        <f ca="1">IFERROR(__xludf.DUMMYFUNCTION(" VLOOKUP(A6032, IMPORTRANGE(""https://docs.google.com/spreadsheets/d/1QNLbnkR_AongFt22vMfNzfpjZ0CjpI8QI-w0wBnYA1w/"", ""Инфа!A:AA""), 6, FALSE)"),2024)</f>
        <v>2024</v>
      </c>
      <c r="H5921" s="150">
        <v>11100</v>
      </c>
      <c r="I5921" s="151" t="s">
        <v>2119</v>
      </c>
      <c r="J5921" s="93" t="s">
        <v>15680</v>
      </c>
      <c r="K5921" s="153"/>
      <c r="L5921" s="153"/>
      <c r="M5921" s="153"/>
      <c r="N5921" s="153"/>
      <c r="O5921" s="153"/>
      <c r="P5921" s="153"/>
      <c r="Q5921" s="153"/>
      <c r="R5921" s="153"/>
      <c r="S5921" s="153"/>
    </row>
    <row r="5922" spans="1:19" ht="112.5">
      <c r="A5922" s="277" t="s">
        <v>25424</v>
      </c>
      <c r="B5922" s="253" t="s">
        <v>400</v>
      </c>
      <c r="C5922" s="93" t="s">
        <v>15677</v>
      </c>
      <c r="D5922" s="93" t="s">
        <v>15682</v>
      </c>
      <c r="E5922" s="148">
        <f ca="1">IFERROR(__xludf.DUMMYFUNCTION(" VLOOKUP(A6033, IMPORTRANGE(""https://docs.google.com/spreadsheets/d/1fj_Bhi2XPL3siwIh4sx4VRLAe31yD50oKdj5UlRYW0c/"", ""Сводка!A:AA""), 5, FALSE)"),320)</f>
        <v>320</v>
      </c>
      <c r="F5922" s="148" t="s">
        <v>415</v>
      </c>
      <c r="G5922" s="147">
        <f ca="1">IFERROR(__xludf.DUMMYFUNCTION(" VLOOKUP(A6033, IMPORTRANGE(""https://docs.google.com/spreadsheets/d/1QNLbnkR_AongFt22vMfNzfpjZ0CjpI8QI-w0wBnYA1w/"", ""Инфа!A:AA""), 6, FALSE)"),2024)</f>
        <v>2024</v>
      </c>
      <c r="H5922" s="150">
        <v>24200</v>
      </c>
      <c r="I5922" s="151" t="s">
        <v>2119</v>
      </c>
      <c r="J5922" s="93" t="s">
        <v>15683</v>
      </c>
      <c r="K5922" s="153"/>
      <c r="L5922" s="153"/>
      <c r="M5922" s="153"/>
      <c r="N5922" s="153"/>
      <c r="O5922" s="153"/>
      <c r="P5922" s="153"/>
      <c r="Q5922" s="153"/>
      <c r="R5922" s="153"/>
      <c r="S5922" s="153"/>
    </row>
    <row r="5923" spans="1:19" ht="112.5">
      <c r="A5923" s="277" t="s">
        <v>25424</v>
      </c>
      <c r="B5923" s="253" t="s">
        <v>400</v>
      </c>
      <c r="C5923" s="93" t="s">
        <v>15677</v>
      </c>
      <c r="D5923" s="93" t="s">
        <v>15684</v>
      </c>
      <c r="E5923" s="148">
        <f ca="1">IFERROR(__xludf.DUMMYFUNCTION(" VLOOKUP(A6034, IMPORTRANGE(""https://docs.google.com/spreadsheets/d/1fj_Bhi2XPL3siwIh4sx4VRLAe31yD50oKdj5UlRYW0c/"", ""Сводка!A:AA""), 5, FALSE)"),216)</f>
        <v>216</v>
      </c>
      <c r="F5923" s="148" t="s">
        <v>415</v>
      </c>
      <c r="G5923" s="147">
        <f ca="1">IFERROR(__xludf.DUMMYFUNCTION(" VLOOKUP(A6034, IMPORTRANGE(""https://docs.google.com/spreadsheets/d/1QNLbnkR_AongFt22vMfNzfpjZ0CjpI8QI-w0wBnYA1w/"", ""Инфа!A:AA""), 6, FALSE)"),2024)</f>
        <v>2024</v>
      </c>
      <c r="H5923" s="150">
        <v>18000</v>
      </c>
      <c r="I5923" s="151" t="s">
        <v>2119</v>
      </c>
      <c r="J5923" s="93" t="s">
        <v>15683</v>
      </c>
      <c r="K5923" s="153"/>
      <c r="L5923" s="153"/>
      <c r="M5923" s="153"/>
      <c r="N5923" s="153"/>
      <c r="O5923" s="153"/>
      <c r="P5923" s="153"/>
      <c r="Q5923" s="153"/>
      <c r="R5923" s="153"/>
      <c r="S5923" s="153"/>
    </row>
    <row r="5924" spans="1:19" ht="131.25">
      <c r="A5924" s="277" t="s">
        <v>25424</v>
      </c>
      <c r="B5924" s="253" t="s">
        <v>400</v>
      </c>
      <c r="C5924" s="93" t="s">
        <v>15677</v>
      </c>
      <c r="D5924" s="93" t="s">
        <v>15685</v>
      </c>
      <c r="E5924" s="148" t="e">
        <f>#REF!</f>
        <v>#REF!</v>
      </c>
      <c r="F5924" s="148" t="s">
        <v>415</v>
      </c>
      <c r="G5924" s="147">
        <f ca="1">IFERROR(__xludf.DUMMYFUNCTION(" VLOOKUP(A6035, IMPORTRANGE(""https://docs.google.com/spreadsheets/d/1QNLbnkR_AongFt22vMfNzfpjZ0CjpI8QI-w0wBnYA1w/"", ""Инфа!A:AA""), 6, FALSE)"),2024)</f>
        <v>2024</v>
      </c>
      <c r="H5924" s="150">
        <v>15300</v>
      </c>
      <c r="I5924" s="151" t="s">
        <v>2119</v>
      </c>
      <c r="J5924" s="93" t="s">
        <v>15686</v>
      </c>
      <c r="K5924" s="153"/>
      <c r="L5924" s="153"/>
      <c r="M5924" s="153"/>
      <c r="N5924" s="153"/>
      <c r="O5924" s="153"/>
      <c r="P5924" s="153"/>
      <c r="Q5924" s="153"/>
      <c r="R5924" s="153"/>
      <c r="S5924" s="153"/>
    </row>
    <row r="5925" spans="1:19" ht="112.5">
      <c r="A5925" s="277" t="s">
        <v>25424</v>
      </c>
      <c r="B5925" s="253" t="s">
        <v>153</v>
      </c>
      <c r="C5925" s="93" t="s">
        <v>15687</v>
      </c>
      <c r="D5925" s="93" t="s">
        <v>15688</v>
      </c>
      <c r="E5925" s="148" t="e">
        <f>#REF!</f>
        <v>#REF!</v>
      </c>
      <c r="F5925" s="148" t="s">
        <v>456</v>
      </c>
      <c r="G5925" s="147">
        <f ca="1">IFERROR(__xludf.DUMMYFUNCTION(" VLOOKUP(A6036, IMPORTRANGE(""https://docs.google.com/spreadsheets/d/1QNLbnkR_AongFt22vMfNzfpjZ0CjpI8QI-w0wBnYA1w/"", ""Инфа!A:AA""), 6, FALSE)"),2024)</f>
        <v>2024</v>
      </c>
      <c r="H5925" s="154">
        <v>16400</v>
      </c>
      <c r="I5925" s="151" t="s">
        <v>2119</v>
      </c>
      <c r="J5925" s="93" t="s">
        <v>15689</v>
      </c>
      <c r="K5925" s="153"/>
      <c r="L5925" s="153"/>
      <c r="M5925" s="153"/>
      <c r="N5925" s="153"/>
      <c r="O5925" s="153"/>
      <c r="P5925" s="153"/>
      <c r="Q5925" s="153"/>
      <c r="R5925" s="153"/>
      <c r="S5925" s="153"/>
    </row>
    <row r="5926" spans="1:19" ht="112.5">
      <c r="A5926" s="277" t="s">
        <v>25424</v>
      </c>
      <c r="B5926" s="253" t="s">
        <v>153</v>
      </c>
      <c r="C5926" s="93" t="s">
        <v>15687</v>
      </c>
      <c r="D5926" s="93" t="s">
        <v>15690</v>
      </c>
      <c r="E5926" s="148" t="e">
        <f>#REF!</f>
        <v>#REF!</v>
      </c>
      <c r="F5926" s="148" t="s">
        <v>456</v>
      </c>
      <c r="G5926" s="147">
        <f ca="1">IFERROR(__xludf.DUMMYFUNCTION(" VLOOKUP(A6037, IMPORTRANGE(""https://docs.google.com/spreadsheets/d/1QNLbnkR_AongFt22vMfNzfpjZ0CjpI8QI-w0wBnYA1w/"", ""Инфа!A:AA""), 6, FALSE)"),2024)</f>
        <v>2024</v>
      </c>
      <c r="H5926" s="150">
        <v>14800</v>
      </c>
      <c r="I5926" s="151" t="s">
        <v>2119</v>
      </c>
      <c r="J5926" s="93" t="s">
        <v>15689</v>
      </c>
      <c r="K5926" s="153"/>
      <c r="L5926" s="153"/>
      <c r="M5926" s="153"/>
      <c r="N5926" s="153"/>
      <c r="O5926" s="153"/>
      <c r="P5926" s="153"/>
      <c r="Q5926" s="153"/>
      <c r="R5926" s="153"/>
      <c r="S5926" s="153"/>
    </row>
    <row r="5927" spans="1:19" ht="150">
      <c r="A5927" s="277" t="s">
        <v>25424</v>
      </c>
      <c r="B5927" s="253" t="s">
        <v>153</v>
      </c>
      <c r="C5927" s="93" t="s">
        <v>15687</v>
      </c>
      <c r="D5927" s="93" t="s">
        <v>15691</v>
      </c>
      <c r="E5927" s="148" t="e">
        <f>#REF!</f>
        <v>#REF!</v>
      </c>
      <c r="F5927" s="148" t="s">
        <v>456</v>
      </c>
      <c r="G5927" s="147">
        <f ca="1">IFERROR(__xludf.DUMMYFUNCTION(" VLOOKUP(A6038, IMPORTRANGE(""https://docs.google.com/spreadsheets/d/1QNLbnkR_AongFt22vMfNzfpjZ0CjpI8QI-w0wBnYA1w/"", ""Инфа!A:AA""), 6, FALSE)"),2024)</f>
        <v>2024</v>
      </c>
      <c r="H5927" s="150">
        <v>13000</v>
      </c>
      <c r="I5927" s="151" t="s">
        <v>2119</v>
      </c>
      <c r="J5927" s="99" t="s">
        <v>15692</v>
      </c>
      <c r="K5927" s="153"/>
      <c r="L5927" s="153"/>
      <c r="M5927" s="153"/>
      <c r="N5927" s="153"/>
      <c r="O5927" s="153"/>
      <c r="P5927" s="153"/>
      <c r="Q5927" s="153"/>
      <c r="R5927" s="153"/>
      <c r="S5927" s="153"/>
    </row>
    <row r="5928" spans="1:19" ht="150">
      <c r="A5928" s="277" t="s">
        <v>25424</v>
      </c>
      <c r="B5928" s="253" t="s">
        <v>153</v>
      </c>
      <c r="C5928" s="93" t="s">
        <v>15687</v>
      </c>
      <c r="D5928" s="93" t="s">
        <v>15693</v>
      </c>
      <c r="E5928" s="148" t="e">
        <f>#REF!</f>
        <v>#REF!</v>
      </c>
      <c r="F5928" s="148" t="s">
        <v>456</v>
      </c>
      <c r="G5928" s="147">
        <f ca="1">IFERROR(__xludf.DUMMYFUNCTION(" VLOOKUP(A6039, IMPORTRANGE(""https://docs.google.com/spreadsheets/d/1QNLbnkR_AongFt22vMfNzfpjZ0CjpI8QI-w0wBnYA1w/"", ""Инфа!A:AA""), 6, FALSE)"),2024)</f>
        <v>2024</v>
      </c>
      <c r="H5928" s="150">
        <v>12200</v>
      </c>
      <c r="I5928" s="151" t="s">
        <v>2119</v>
      </c>
      <c r="J5928" s="99" t="s">
        <v>15692</v>
      </c>
      <c r="K5928" s="153"/>
      <c r="L5928" s="153"/>
      <c r="M5928" s="153"/>
      <c r="N5928" s="153"/>
      <c r="O5928" s="153"/>
      <c r="P5928" s="153"/>
      <c r="Q5928" s="153"/>
      <c r="R5928" s="153"/>
      <c r="S5928" s="153"/>
    </row>
    <row r="5929" spans="1:19" ht="206.25">
      <c r="A5929" s="277" t="s">
        <v>25424</v>
      </c>
      <c r="B5929" s="253" t="s">
        <v>153</v>
      </c>
      <c r="C5929" s="93" t="s">
        <v>15687</v>
      </c>
      <c r="D5929" s="93" t="s">
        <v>15694</v>
      </c>
      <c r="E5929" s="148">
        <f ca="1">IFERROR(__xludf.DUMMYFUNCTION(" VLOOKUP(A6040, IMPORTRANGE(""https://docs.google.com/spreadsheets/d/1fj_Bhi2XPL3siwIh4sx4VRLAe31yD50oKdj5UlRYW0c/"", ""Сводка!A:AA""), 5, FALSE)"),168)</f>
        <v>168</v>
      </c>
      <c r="F5929" s="148" t="s">
        <v>456</v>
      </c>
      <c r="G5929" s="147">
        <f ca="1">IFERROR(__xludf.DUMMYFUNCTION(" VLOOKUP(A6040, IMPORTRANGE(""https://docs.google.com/spreadsheets/d/1QNLbnkR_AongFt22vMfNzfpjZ0CjpI8QI-w0wBnYA1w/"", ""Инфа!A:AA""), 6, FALSE)"),2024)</f>
        <v>2024</v>
      </c>
      <c r="H5929" s="150">
        <v>10000</v>
      </c>
      <c r="I5929" s="151" t="s">
        <v>2119</v>
      </c>
      <c r="J5929" s="99" t="s">
        <v>15695</v>
      </c>
      <c r="K5929" s="153"/>
      <c r="L5929" s="153"/>
      <c r="M5929" s="153"/>
      <c r="N5929" s="153"/>
      <c r="O5929" s="153"/>
      <c r="P5929" s="153"/>
      <c r="Q5929" s="153"/>
      <c r="R5929" s="153"/>
      <c r="S5929" s="153"/>
    </row>
    <row r="5930" spans="1:19" ht="206.25">
      <c r="A5930" s="277" t="s">
        <v>25424</v>
      </c>
      <c r="B5930" s="253" t="s">
        <v>153</v>
      </c>
      <c r="C5930" s="93" t="s">
        <v>15687</v>
      </c>
      <c r="D5930" s="93" t="s">
        <v>15696</v>
      </c>
      <c r="E5930" s="148">
        <f ca="1">IFERROR(__xludf.DUMMYFUNCTION(" VLOOKUP(A6041, IMPORTRANGE(""https://docs.google.com/spreadsheets/d/1fj_Bhi2XPL3siwIh4sx4VRLAe31yD50oKdj5UlRYW0c/"", ""Сводка!A:AA""), 5, FALSE)"),284)</f>
        <v>284</v>
      </c>
      <c r="F5930" s="148" t="s">
        <v>456</v>
      </c>
      <c r="G5930" s="147">
        <f ca="1">IFERROR(__xludf.DUMMYFUNCTION(" VLOOKUP(A6041, IMPORTRANGE(""https://docs.google.com/spreadsheets/d/1QNLbnkR_AongFt22vMfNzfpjZ0CjpI8QI-w0wBnYA1w/"", ""Инфа!A:AA""), 6, FALSE)"),2024)</f>
        <v>2024</v>
      </c>
      <c r="H5930" s="150">
        <v>13500</v>
      </c>
      <c r="I5930" s="151" t="s">
        <v>2119</v>
      </c>
      <c r="J5930" s="99" t="s">
        <v>15697</v>
      </c>
      <c r="K5930" s="153"/>
      <c r="L5930" s="153"/>
      <c r="M5930" s="153"/>
      <c r="N5930" s="153"/>
      <c r="O5930" s="153"/>
      <c r="P5930" s="153"/>
      <c r="Q5930" s="153"/>
      <c r="R5930" s="153"/>
      <c r="S5930" s="153"/>
    </row>
    <row r="5931" spans="1:19" ht="56.25">
      <c r="A5931" s="277" t="s">
        <v>25424</v>
      </c>
      <c r="B5931" s="253" t="s">
        <v>400</v>
      </c>
      <c r="C5931" s="93" t="s">
        <v>15677</v>
      </c>
      <c r="D5931" s="93" t="s">
        <v>15698</v>
      </c>
      <c r="E5931" s="148">
        <f ca="1">IFERROR(__xludf.DUMMYFUNCTION(" VLOOKUP(A6042, IMPORTRANGE(""https://docs.google.com/spreadsheets/d/1fj_Bhi2XPL3siwIh4sx4VRLAe31yD50oKdj5UlRYW0c/"", ""Сводка!A:AA""), 5, FALSE)"),304)</f>
        <v>304</v>
      </c>
      <c r="F5931" s="148" t="s">
        <v>415</v>
      </c>
      <c r="G5931" s="147">
        <f ca="1">IFERROR(__xludf.DUMMYFUNCTION(" VLOOKUP(A6042, IMPORTRANGE(""https://docs.google.com/spreadsheets/d/1QNLbnkR_AongFt22vMfNzfpjZ0CjpI8QI-w0wBnYA1w/"", ""Инфа!A:AA""), 6, FALSE)"),2024)</f>
        <v>2024</v>
      </c>
      <c r="H5931" s="150">
        <v>14100</v>
      </c>
      <c r="I5931" s="151" t="s">
        <v>2119</v>
      </c>
      <c r="J5931" s="93" t="s">
        <v>15699</v>
      </c>
      <c r="K5931" s="153"/>
      <c r="L5931" s="153"/>
      <c r="M5931" s="153"/>
      <c r="N5931" s="153"/>
      <c r="O5931" s="153"/>
      <c r="P5931" s="153"/>
      <c r="Q5931" s="153"/>
      <c r="R5931" s="153"/>
      <c r="S5931" s="153"/>
    </row>
    <row r="5932" spans="1:19" ht="56.25">
      <c r="A5932" s="277" t="s">
        <v>25424</v>
      </c>
      <c r="B5932" s="253" t="s">
        <v>400</v>
      </c>
      <c r="C5932" s="93" t="s">
        <v>15677</v>
      </c>
      <c r="D5932" s="93" t="s">
        <v>15700</v>
      </c>
      <c r="E5932" s="148">
        <f ca="1">IFERROR(__xludf.DUMMYFUNCTION(" VLOOKUP(A6043, IMPORTRANGE(""https://docs.google.com/spreadsheets/d/1fj_Bhi2XPL3siwIh4sx4VRLAe31yD50oKdj5UlRYW0c/"", ""Сводка!A:AA""), 5, FALSE)"),440)</f>
        <v>440</v>
      </c>
      <c r="F5932" s="148" t="s">
        <v>415</v>
      </c>
      <c r="G5932" s="147">
        <f ca="1">IFERROR(__xludf.DUMMYFUNCTION(" VLOOKUP(A6043, IMPORTRANGE(""https://docs.google.com/spreadsheets/d/1QNLbnkR_AongFt22vMfNzfpjZ0CjpI8QI-w0wBnYA1w/"", ""Инфа!A:AA""), 6, FALSE)"),2024)</f>
        <v>2024</v>
      </c>
      <c r="H5932" s="154">
        <v>18200</v>
      </c>
      <c r="I5932" s="151" t="s">
        <v>2119</v>
      </c>
      <c r="J5932" s="93" t="s">
        <v>15699</v>
      </c>
      <c r="K5932" s="153"/>
      <c r="L5932" s="153"/>
      <c r="M5932" s="153"/>
      <c r="N5932" s="153"/>
      <c r="O5932" s="153"/>
      <c r="P5932" s="153"/>
      <c r="Q5932" s="153"/>
      <c r="R5932" s="153"/>
      <c r="S5932" s="153"/>
    </row>
    <row r="5933" spans="1:19" ht="93.75">
      <c r="A5933" s="277" t="s">
        <v>25424</v>
      </c>
      <c r="B5933" s="253" t="s">
        <v>153</v>
      </c>
      <c r="C5933" s="93" t="s">
        <v>15701</v>
      </c>
      <c r="D5933" s="93" t="s">
        <v>15702</v>
      </c>
      <c r="E5933" s="148">
        <f ca="1">IFERROR(__xludf.DUMMYFUNCTION(" VLOOKUP(A6044, IMPORTRANGE(""https://docs.google.com/spreadsheets/d/1fj_Bhi2XPL3siwIh4sx4VRLAe31yD50oKdj5UlRYW0c/"", ""Сводка!A:AA""), 5, FALSE)"),144)</f>
        <v>144</v>
      </c>
      <c r="F5933" s="148" t="s">
        <v>1291</v>
      </c>
      <c r="G5933" s="147">
        <f ca="1">IFERROR(__xludf.DUMMYFUNCTION(" VLOOKUP(A6044, IMPORTRANGE(""https://docs.google.com/spreadsheets/d/1QNLbnkR_AongFt22vMfNzfpjZ0CjpI8QI-w0wBnYA1w/"", ""Инфа!A:AA""), 6, FALSE)"),2024)</f>
        <v>2024</v>
      </c>
      <c r="H5933" s="150">
        <v>13600</v>
      </c>
      <c r="I5933" s="151" t="s">
        <v>1768</v>
      </c>
      <c r="J5933" s="93" t="s">
        <v>15703</v>
      </c>
      <c r="K5933" s="153"/>
      <c r="L5933" s="153"/>
      <c r="M5933" s="153"/>
      <c r="N5933" s="153"/>
      <c r="O5933" s="153"/>
      <c r="P5933" s="153"/>
      <c r="Q5933" s="153"/>
      <c r="R5933" s="153"/>
      <c r="S5933" s="153"/>
    </row>
    <row r="5934" spans="1:19" ht="150">
      <c r="A5934" s="277" t="s">
        <v>25424</v>
      </c>
      <c r="B5934" s="253" t="s">
        <v>153</v>
      </c>
      <c r="C5934" s="93" t="s">
        <v>15704</v>
      </c>
      <c r="D5934" s="93" t="s">
        <v>15705</v>
      </c>
      <c r="E5934" s="148">
        <f ca="1">IFERROR(__xludf.DUMMYFUNCTION(" VLOOKUP(A6045, IMPORTRANGE(""https://docs.google.com/spreadsheets/d/1fj_Bhi2XPL3siwIh4sx4VRLAe31yD50oKdj5UlRYW0c/"", ""Сводка!A:AA""), 5, FALSE)"),216)</f>
        <v>216</v>
      </c>
      <c r="F5934" s="148" t="s">
        <v>108</v>
      </c>
      <c r="G5934" s="147">
        <f ca="1">IFERROR(__xludf.DUMMYFUNCTION(" VLOOKUP(A6045, IMPORTRANGE(""https://docs.google.com/spreadsheets/d/1QNLbnkR_AongFt22vMfNzfpjZ0CjpI8QI-w0wBnYA1w/"", ""Инфа!A:AA""), 6, FALSE)"),2024)</f>
        <v>2024</v>
      </c>
      <c r="H5934" s="150">
        <v>18000</v>
      </c>
      <c r="I5934" s="151" t="s">
        <v>15706</v>
      </c>
      <c r="J5934" s="93" t="s">
        <v>15707</v>
      </c>
      <c r="K5934" s="153"/>
      <c r="L5934" s="153"/>
      <c r="M5934" s="153"/>
      <c r="N5934" s="153"/>
      <c r="O5934" s="153"/>
      <c r="P5934" s="153"/>
      <c r="Q5934" s="153"/>
      <c r="R5934" s="153"/>
      <c r="S5934" s="153"/>
    </row>
    <row r="5935" spans="1:19" ht="112.5">
      <c r="A5935" s="277" t="s">
        <v>25424</v>
      </c>
      <c r="B5935" s="253" t="s">
        <v>400</v>
      </c>
      <c r="C5935" s="93" t="s">
        <v>15708</v>
      </c>
      <c r="D5935" s="93" t="s">
        <v>15709</v>
      </c>
      <c r="E5935" s="148">
        <f ca="1">IFERROR(__xludf.DUMMYFUNCTION(" VLOOKUP(A6046, IMPORTRANGE(""https://docs.google.com/spreadsheets/d/1fj_Bhi2XPL3siwIh4sx4VRLAe31yD50oKdj5UlRYW0c/"", ""Сводка!A:AA""), 5, FALSE)"),180)</f>
        <v>180</v>
      </c>
      <c r="F5935" s="148" t="s">
        <v>415</v>
      </c>
      <c r="G5935" s="147">
        <f ca="1">IFERROR(__xludf.DUMMYFUNCTION(" VLOOKUP(A6046, IMPORTRANGE(""https://docs.google.com/spreadsheets/d/1QNLbnkR_AongFt22vMfNzfpjZ0CjpI8QI-w0wBnYA1w/"", ""Инфа!A:AA""), 6, FALSE)"),2024)</f>
        <v>2024</v>
      </c>
      <c r="H5935" s="150">
        <v>15800</v>
      </c>
      <c r="I5935" s="151" t="s">
        <v>15706</v>
      </c>
      <c r="J5935" s="93" t="s">
        <v>15710</v>
      </c>
      <c r="K5935" s="153"/>
      <c r="L5935" s="153"/>
      <c r="M5935" s="153"/>
      <c r="N5935" s="153"/>
      <c r="O5935" s="153"/>
      <c r="P5935" s="153"/>
      <c r="Q5935" s="153"/>
      <c r="R5935" s="153"/>
      <c r="S5935" s="153"/>
    </row>
    <row r="5936" spans="1:19" ht="131.25">
      <c r="A5936" s="277" t="s">
        <v>25424</v>
      </c>
      <c r="B5936" s="253" t="s">
        <v>153</v>
      </c>
      <c r="C5936" s="93" t="s">
        <v>15711</v>
      </c>
      <c r="D5936" s="93" t="s">
        <v>15712</v>
      </c>
      <c r="E5936" s="148">
        <f ca="1">IFERROR(__xludf.DUMMYFUNCTION(" VLOOKUP(A6047, IMPORTRANGE(""https://docs.google.com/spreadsheets/d/1fj_Bhi2XPL3siwIh4sx4VRLAe31yD50oKdj5UlRYW0c/"", ""Сводка!A:AA""), 5, FALSE)"),176)</f>
        <v>176</v>
      </c>
      <c r="F5936" s="148" t="s">
        <v>108</v>
      </c>
      <c r="G5936" s="147">
        <f ca="1">IFERROR(__xludf.DUMMYFUNCTION(" VLOOKUP(A6047, IMPORTRANGE(""https://docs.google.com/spreadsheets/d/1QNLbnkR_AongFt22vMfNzfpjZ0CjpI8QI-w0wBnYA1w/"", ""Инфа!A:AA""), 6, FALSE)"),2024)</f>
        <v>2024</v>
      </c>
      <c r="H5936" s="150">
        <v>15600</v>
      </c>
      <c r="I5936" s="151" t="s">
        <v>12255</v>
      </c>
      <c r="J5936" s="93" t="s">
        <v>15713</v>
      </c>
      <c r="K5936" s="153"/>
      <c r="L5936" s="153"/>
      <c r="M5936" s="153"/>
      <c r="N5936" s="153"/>
      <c r="O5936" s="153"/>
      <c r="P5936" s="153"/>
      <c r="Q5936" s="153"/>
      <c r="R5936" s="153"/>
      <c r="S5936" s="153"/>
    </row>
    <row r="5937" spans="1:19" ht="93.75">
      <c r="A5937" s="277" t="s">
        <v>25424</v>
      </c>
      <c r="B5937" s="253" t="s">
        <v>153</v>
      </c>
      <c r="C5937" s="93" t="s">
        <v>4483</v>
      </c>
      <c r="D5937" s="93" t="s">
        <v>15714</v>
      </c>
      <c r="E5937" s="148">
        <f ca="1">IFERROR(__xludf.DUMMYFUNCTION(" VLOOKUP(A6048, IMPORTRANGE(""https://docs.google.com/spreadsheets/d/1fj_Bhi2XPL3siwIh4sx4VRLAe31yD50oKdj5UlRYW0c/"", ""Сводка!A:AA""), 5, FALSE)"),180)</f>
        <v>180</v>
      </c>
      <c r="F5937" s="148" t="s">
        <v>108</v>
      </c>
      <c r="G5937" s="147">
        <f ca="1">IFERROR(__xludf.DUMMYFUNCTION(" VLOOKUP(A6048, IMPORTRANGE(""https://docs.google.com/spreadsheets/d/1QNLbnkR_AongFt22vMfNzfpjZ0CjpI8QI-w0wBnYA1w/"", ""Инфа!A:AA""), 6, FALSE)"),2024)</f>
        <v>2024</v>
      </c>
      <c r="H5937" s="150">
        <v>15800</v>
      </c>
      <c r="I5937" s="151" t="s">
        <v>15715</v>
      </c>
      <c r="J5937" s="93" t="s">
        <v>15716</v>
      </c>
      <c r="K5937" s="153"/>
      <c r="L5937" s="153"/>
      <c r="M5937" s="153"/>
      <c r="N5937" s="153"/>
      <c r="O5937" s="153"/>
      <c r="P5937" s="153"/>
      <c r="Q5937" s="153"/>
      <c r="R5937" s="153"/>
      <c r="S5937" s="153"/>
    </row>
    <row r="5938" spans="1:19" ht="75">
      <c r="A5938" s="277" t="s">
        <v>25424</v>
      </c>
      <c r="B5938" s="253" t="s">
        <v>400</v>
      </c>
      <c r="C5938" s="93" t="s">
        <v>15717</v>
      </c>
      <c r="D5938" s="93" t="s">
        <v>15718</v>
      </c>
      <c r="E5938" s="148">
        <f ca="1">IFERROR(__xludf.DUMMYFUNCTION(" VLOOKUP(A6049, IMPORTRANGE(""https://docs.google.com/spreadsheets/d/1fj_Bhi2XPL3siwIh4sx4VRLAe31yD50oKdj5UlRYW0c/"", ""Сводка!A:AA""), 5, FALSE)"),144)</f>
        <v>144</v>
      </c>
      <c r="F5938" s="148" t="s">
        <v>466</v>
      </c>
      <c r="G5938" s="147">
        <f ca="1">IFERROR(__xludf.DUMMYFUNCTION(" VLOOKUP(A6049, IMPORTRANGE(""https://docs.google.com/spreadsheets/d/1QNLbnkR_AongFt22vMfNzfpjZ0CjpI8QI-w0wBnYA1w/"", ""Инфа!A:AA""), 6, FALSE)"),2024)</f>
        <v>2024</v>
      </c>
      <c r="H5938" s="150">
        <v>13600</v>
      </c>
      <c r="I5938" s="151" t="s">
        <v>2390</v>
      </c>
      <c r="J5938" s="93" t="s">
        <v>15719</v>
      </c>
      <c r="K5938" s="153"/>
      <c r="L5938" s="153"/>
      <c r="M5938" s="153"/>
      <c r="N5938" s="153"/>
      <c r="O5938" s="153"/>
      <c r="P5938" s="153"/>
      <c r="Q5938" s="153"/>
      <c r="R5938" s="153"/>
      <c r="S5938" s="153"/>
    </row>
    <row r="5939" spans="1:19" ht="131.25">
      <c r="A5939" s="277" t="s">
        <v>25424</v>
      </c>
      <c r="B5939" s="253" t="s">
        <v>400</v>
      </c>
      <c r="C5939" s="93" t="s">
        <v>15720</v>
      </c>
      <c r="D5939" s="93" t="s">
        <v>15721</v>
      </c>
      <c r="E5939" s="148">
        <f ca="1">IFERROR(__xludf.DUMMYFUNCTION(" VLOOKUP(A6050, IMPORTRANGE(""https://docs.google.com/spreadsheets/d/1fj_Bhi2XPL3siwIh4sx4VRLAe31yD50oKdj5UlRYW0c/"", ""Сводка!A:AA""), 5, FALSE)"),292)</f>
        <v>292</v>
      </c>
      <c r="F5939" s="148" t="s">
        <v>415</v>
      </c>
      <c r="G5939" s="147">
        <f ca="1">IFERROR(__xludf.DUMMYFUNCTION(" VLOOKUP(A6050, IMPORTRANGE(""https://docs.google.com/spreadsheets/d/1QNLbnkR_AongFt22vMfNzfpjZ0CjpI8QI-w0wBnYA1w/"", ""Инфа!A:AA""), 6, FALSE)"),2024)</f>
        <v>2024</v>
      </c>
      <c r="H5939" s="150">
        <v>13800</v>
      </c>
      <c r="I5939" s="151" t="s">
        <v>15722</v>
      </c>
      <c r="J5939" s="93" t="s">
        <v>15723</v>
      </c>
      <c r="K5939" s="153"/>
      <c r="L5939" s="153"/>
      <c r="M5939" s="153"/>
      <c r="N5939" s="153"/>
      <c r="O5939" s="153"/>
      <c r="P5939" s="153"/>
      <c r="Q5939" s="153"/>
      <c r="R5939" s="153"/>
      <c r="S5939" s="153"/>
    </row>
    <row r="5940" spans="1:19" ht="168.75">
      <c r="A5940" s="277" t="s">
        <v>25424</v>
      </c>
      <c r="B5940" s="253" t="s">
        <v>400</v>
      </c>
      <c r="C5940" s="93" t="s">
        <v>15720</v>
      </c>
      <c r="D5940" s="93" t="s">
        <v>15724</v>
      </c>
      <c r="E5940" s="148">
        <f ca="1">IFERROR(__xludf.DUMMYFUNCTION(" VLOOKUP(A6051, IMPORTRANGE(""https://docs.google.com/spreadsheets/d/1fj_Bhi2XPL3siwIh4sx4VRLAe31yD50oKdj5UlRYW0c/"", ""Сводка!A:AA""), 5, FALSE)"),164)</f>
        <v>164</v>
      </c>
      <c r="F5940" s="148" t="s">
        <v>108</v>
      </c>
      <c r="G5940" s="147">
        <f ca="1">IFERROR(__xludf.DUMMYFUNCTION(" VLOOKUP(A6051, IMPORTRANGE(""https://docs.google.com/spreadsheets/d/1QNLbnkR_AongFt22vMfNzfpjZ0CjpI8QI-w0wBnYA1w/"", ""Инфа!A:AA""), 6, FALSE)"),2024)</f>
        <v>2024</v>
      </c>
      <c r="H5940" s="150">
        <v>9900</v>
      </c>
      <c r="I5940" s="151" t="s">
        <v>12827</v>
      </c>
      <c r="J5940" s="93" t="s">
        <v>15725</v>
      </c>
      <c r="K5940" s="153"/>
      <c r="L5940" s="153"/>
      <c r="M5940" s="153"/>
      <c r="N5940" s="153"/>
      <c r="O5940" s="153"/>
      <c r="P5940" s="153"/>
      <c r="Q5940" s="153"/>
      <c r="R5940" s="153"/>
      <c r="S5940" s="153"/>
    </row>
    <row r="5941" spans="1:19" ht="131.25">
      <c r="A5941" s="277" t="s">
        <v>25424</v>
      </c>
      <c r="B5941" s="253" t="s">
        <v>400</v>
      </c>
      <c r="C5941" s="93" t="s">
        <v>15726</v>
      </c>
      <c r="D5941" s="93" t="s">
        <v>15727</v>
      </c>
      <c r="E5941" s="148">
        <f ca="1">IFERROR(__xludf.DUMMYFUNCTION(" VLOOKUP(A6052, IMPORTRANGE(""https://docs.google.com/spreadsheets/d/1fj_Bhi2XPL3siwIh4sx4VRLAe31yD50oKdj5UlRYW0c/"", ""Сводка!A:AA""), 5, FALSE)"),216)</f>
        <v>216</v>
      </c>
      <c r="F5941" s="148" t="s">
        <v>415</v>
      </c>
      <c r="G5941" s="147">
        <f ca="1">IFERROR(__xludf.DUMMYFUNCTION(" VLOOKUP(A6052, IMPORTRANGE(""https://docs.google.com/spreadsheets/d/1QNLbnkR_AongFt22vMfNzfpjZ0CjpI8QI-w0wBnYA1w/"", ""Инфа!A:AA""), 6, FALSE)"),2024)</f>
        <v>2024</v>
      </c>
      <c r="H5941" s="150">
        <v>11500</v>
      </c>
      <c r="I5941" s="151" t="s">
        <v>97</v>
      </c>
      <c r="J5941" s="93" t="s">
        <v>15728</v>
      </c>
      <c r="K5941" s="153"/>
      <c r="L5941" s="153"/>
      <c r="M5941" s="153"/>
      <c r="N5941" s="153"/>
      <c r="O5941" s="153"/>
      <c r="P5941" s="153"/>
      <c r="Q5941" s="153"/>
      <c r="R5941" s="153"/>
      <c r="S5941" s="153"/>
    </row>
    <row r="5942" spans="1:19" ht="168.75">
      <c r="A5942" s="277" t="s">
        <v>25424</v>
      </c>
      <c r="B5942" s="253" t="s">
        <v>400</v>
      </c>
      <c r="C5942" s="93" t="s">
        <v>15726</v>
      </c>
      <c r="D5942" s="93" t="s">
        <v>9489</v>
      </c>
      <c r="E5942" s="148">
        <f ca="1">IFERROR(__xludf.DUMMYFUNCTION(" VLOOKUP(A6053, IMPORTRANGE(""https://docs.google.com/spreadsheets/d/1fj_Bhi2XPL3siwIh4sx4VRLAe31yD50oKdj5UlRYW0c/"", ""Сводка!A:AA""), 5, FALSE)"),196)</f>
        <v>196</v>
      </c>
      <c r="F5942" s="148" t="s">
        <v>466</v>
      </c>
      <c r="G5942" s="147">
        <f ca="1">IFERROR(__xludf.DUMMYFUNCTION(" VLOOKUP(A6053, IMPORTRANGE(""https://docs.google.com/spreadsheets/d/1QNLbnkR_AongFt22vMfNzfpjZ0CjpI8QI-w0wBnYA1w/"", ""Инфа!A:AA""), 6, FALSE)"),2024)</f>
        <v>2024</v>
      </c>
      <c r="H5942" s="150">
        <v>10900</v>
      </c>
      <c r="I5942" s="151" t="s">
        <v>97</v>
      </c>
      <c r="J5942" s="93" t="s">
        <v>15729</v>
      </c>
      <c r="K5942" s="153"/>
      <c r="L5942" s="153"/>
      <c r="M5942" s="153"/>
      <c r="N5942" s="153"/>
      <c r="O5942" s="153"/>
      <c r="P5942" s="153"/>
      <c r="Q5942" s="153"/>
      <c r="R5942" s="153"/>
      <c r="S5942" s="153"/>
    </row>
    <row r="5943" spans="1:19" ht="150">
      <c r="A5943" s="277" t="s">
        <v>25424</v>
      </c>
      <c r="B5943" s="253" t="s">
        <v>400</v>
      </c>
      <c r="C5943" s="93" t="s">
        <v>15726</v>
      </c>
      <c r="D5943" s="93" t="s">
        <v>15730</v>
      </c>
      <c r="E5943" s="148">
        <f ca="1">IFERROR(__xludf.DUMMYFUNCTION(" VLOOKUP(A6054, IMPORTRANGE(""https://docs.google.com/spreadsheets/d/1fj_Bhi2XPL3siwIh4sx4VRLAe31yD50oKdj5UlRYW0c/"", ""Сводка!A:AA""), 5, FALSE)"),196)</f>
        <v>196</v>
      </c>
      <c r="F5943" s="148" t="s">
        <v>466</v>
      </c>
      <c r="G5943" s="147">
        <f ca="1">IFERROR(__xludf.DUMMYFUNCTION(" VLOOKUP(A6054, IMPORTRANGE(""https://docs.google.com/spreadsheets/d/1QNLbnkR_AongFt22vMfNzfpjZ0CjpI8QI-w0wBnYA1w/"", ""Инфа!A:AA""), 6, FALSE)"),2024)</f>
        <v>2024</v>
      </c>
      <c r="H5943" s="150">
        <v>10900</v>
      </c>
      <c r="I5943" s="151" t="s">
        <v>97</v>
      </c>
      <c r="J5943" s="93" t="s">
        <v>15731</v>
      </c>
      <c r="K5943" s="153"/>
      <c r="L5943" s="153"/>
      <c r="M5943" s="153"/>
      <c r="N5943" s="153"/>
      <c r="O5943" s="153"/>
      <c r="P5943" s="153"/>
      <c r="Q5943" s="153"/>
      <c r="R5943" s="153"/>
      <c r="S5943" s="153"/>
    </row>
    <row r="5944" spans="1:19" ht="112.5">
      <c r="A5944" s="277" t="s">
        <v>25424</v>
      </c>
      <c r="B5944" s="253" t="s">
        <v>400</v>
      </c>
      <c r="C5944" s="93" t="s">
        <v>15726</v>
      </c>
      <c r="D5944" s="93" t="s">
        <v>2421</v>
      </c>
      <c r="E5944" s="148">
        <f ca="1">IFERROR(__xludf.DUMMYFUNCTION(" VLOOKUP(A6055, IMPORTRANGE(""https://docs.google.com/spreadsheets/d/1fj_Bhi2XPL3siwIh4sx4VRLAe31yD50oKdj5UlRYW0c/"", ""Сводка!A:AA""), 5, FALSE)"),240)</f>
        <v>240</v>
      </c>
      <c r="F5944" s="148" t="s">
        <v>466</v>
      </c>
      <c r="G5944" s="147">
        <f ca="1">IFERROR(__xludf.DUMMYFUNCTION(" VLOOKUP(A6055, IMPORTRANGE(""https://docs.google.com/spreadsheets/d/1QNLbnkR_AongFt22vMfNzfpjZ0CjpI8QI-w0wBnYA1w/"", ""Инфа!A:AA""), 6, FALSE)"),2024)</f>
        <v>2024</v>
      </c>
      <c r="H5944" s="150">
        <v>19400</v>
      </c>
      <c r="I5944" s="151" t="s">
        <v>97</v>
      </c>
      <c r="J5944" s="93" t="s">
        <v>15732</v>
      </c>
      <c r="K5944" s="153"/>
      <c r="L5944" s="153"/>
      <c r="M5944" s="153"/>
      <c r="N5944" s="153"/>
      <c r="O5944" s="153"/>
      <c r="P5944" s="153"/>
      <c r="Q5944" s="153"/>
      <c r="R5944" s="153"/>
      <c r="S5944" s="153"/>
    </row>
    <row r="5945" spans="1:19" ht="150">
      <c r="A5945" s="277" t="s">
        <v>25424</v>
      </c>
      <c r="B5945" s="253" t="s">
        <v>153</v>
      </c>
      <c r="C5945" s="93" t="s">
        <v>15733</v>
      </c>
      <c r="D5945" s="93" t="s">
        <v>15734</v>
      </c>
      <c r="E5945" s="148">
        <f ca="1">IFERROR(__xludf.DUMMYFUNCTION(" VLOOKUP(A6056, IMPORTRANGE(""https://docs.google.com/spreadsheets/d/1fj_Bhi2XPL3siwIh4sx4VRLAe31yD50oKdj5UlRYW0c/"", ""Сводка!A:AA""), 5, FALSE)"),116)</f>
        <v>116</v>
      </c>
      <c r="F5945" s="148" t="s">
        <v>108</v>
      </c>
      <c r="G5945" s="147">
        <f ca="1">IFERROR(__xludf.DUMMYFUNCTION(" VLOOKUP(A6056, IMPORTRANGE(""https://docs.google.com/spreadsheets/d/1QNLbnkR_AongFt22vMfNzfpjZ0CjpI8QI-w0wBnYA1w/"", ""Инфа!A:AA""), 6, FALSE)"),2024)</f>
        <v>2024</v>
      </c>
      <c r="H5945" s="150">
        <v>8500</v>
      </c>
      <c r="I5945" s="151" t="s">
        <v>62</v>
      </c>
      <c r="J5945" s="93" t="s">
        <v>15735</v>
      </c>
      <c r="K5945" s="153"/>
      <c r="L5945" s="153"/>
      <c r="M5945" s="153"/>
      <c r="N5945" s="153"/>
      <c r="O5945" s="153"/>
      <c r="P5945" s="153"/>
      <c r="Q5945" s="153"/>
      <c r="R5945" s="153"/>
      <c r="S5945" s="153"/>
    </row>
    <row r="5946" spans="1:19" ht="93.75">
      <c r="A5946" s="277" t="s">
        <v>25424</v>
      </c>
      <c r="B5946" s="253" t="s">
        <v>400</v>
      </c>
      <c r="C5946" s="93" t="s">
        <v>15736</v>
      </c>
      <c r="D5946" s="93" t="s">
        <v>15737</v>
      </c>
      <c r="E5946" s="148">
        <f ca="1">IFERROR(__xludf.DUMMYFUNCTION(" VLOOKUP(A6057, IMPORTRANGE(""https://docs.google.com/spreadsheets/d/1fj_Bhi2XPL3siwIh4sx4VRLAe31yD50oKdj5UlRYW0c/"", ""Сводка!A:AA""), 5, FALSE)"),184)</f>
        <v>184</v>
      </c>
      <c r="F5946" s="148" t="s">
        <v>108</v>
      </c>
      <c r="G5946" s="147">
        <f ca="1">IFERROR(__xludf.DUMMYFUNCTION(" VLOOKUP(A6057, IMPORTRANGE(""https://docs.google.com/spreadsheets/d/1QNLbnkR_AongFt22vMfNzfpjZ0CjpI8QI-w0wBnYA1w/"", ""Инфа!A:AA""), 6, FALSE)"),2024)</f>
        <v>2024</v>
      </c>
      <c r="H5946" s="150">
        <v>10500</v>
      </c>
      <c r="I5946" s="151" t="s">
        <v>197</v>
      </c>
      <c r="J5946" s="93" t="s">
        <v>15738</v>
      </c>
      <c r="K5946" s="153"/>
      <c r="L5946" s="153"/>
      <c r="M5946" s="153"/>
      <c r="N5946" s="153"/>
      <c r="O5946" s="153"/>
      <c r="P5946" s="153"/>
      <c r="Q5946" s="153"/>
      <c r="R5946" s="153"/>
      <c r="S5946" s="153"/>
    </row>
    <row r="5947" spans="1:19" ht="131.25">
      <c r="A5947" s="277" t="s">
        <v>25424</v>
      </c>
      <c r="B5947" s="253" t="s">
        <v>153</v>
      </c>
      <c r="C5947" s="93" t="s">
        <v>15739</v>
      </c>
      <c r="D5947" s="102" t="s">
        <v>15740</v>
      </c>
      <c r="E5947" s="148" t="e">
        <f>#REF!</f>
        <v>#REF!</v>
      </c>
      <c r="F5947" s="148" t="s">
        <v>108</v>
      </c>
      <c r="G5947" s="147">
        <f ca="1">IFERROR(__xludf.DUMMYFUNCTION(" VLOOKUP(A6058, IMPORTRANGE(""https://docs.google.com/spreadsheets/d/1QNLbnkR_AongFt22vMfNzfpjZ0CjpI8QI-w0wBnYA1w/"", ""Инфа!A:AA""), 6, FALSE)"),2024)</f>
        <v>2024</v>
      </c>
      <c r="H5947" s="150">
        <v>12200</v>
      </c>
      <c r="I5947" s="151" t="s">
        <v>2820</v>
      </c>
      <c r="J5947" s="93" t="s">
        <v>15741</v>
      </c>
      <c r="K5947" s="153"/>
      <c r="L5947" s="153"/>
      <c r="M5947" s="153"/>
      <c r="N5947" s="153"/>
      <c r="O5947" s="153"/>
      <c r="P5947" s="153"/>
      <c r="Q5947" s="153"/>
      <c r="R5947" s="153"/>
      <c r="S5947" s="153"/>
    </row>
    <row r="5948" spans="1:19" ht="206.25">
      <c r="A5948" s="277" t="s">
        <v>25424</v>
      </c>
      <c r="B5948" s="256" t="s">
        <v>400</v>
      </c>
      <c r="C5948" s="93" t="s">
        <v>15742</v>
      </c>
      <c r="D5948" s="93" t="s">
        <v>15743</v>
      </c>
      <c r="E5948" s="148">
        <f ca="1">IFERROR(__xludf.DUMMYFUNCTION(" VLOOKUP(A6059, IMPORTRANGE(""https://docs.google.com/spreadsheets/d/1fj_Bhi2XPL3siwIh4sx4VRLAe31yD50oKdj5UlRYW0c/"", ""Сводка!A:AA""), 5, FALSE)"),400)</f>
        <v>400</v>
      </c>
      <c r="F5948" s="148" t="s">
        <v>415</v>
      </c>
      <c r="G5948" s="147">
        <f ca="1">IFERROR(__xludf.DUMMYFUNCTION(" VLOOKUP(A6059, IMPORTRANGE(""https://docs.google.com/spreadsheets/d/1QNLbnkR_AongFt22vMfNzfpjZ0CjpI8QI-w0wBnYA1w/"", ""Инфа!A:AA""), 6, FALSE)"),2024)</f>
        <v>2024</v>
      </c>
      <c r="H5948" s="154">
        <v>17000</v>
      </c>
      <c r="I5948" s="151" t="s">
        <v>1841</v>
      </c>
      <c r="J5948" s="93" t="s">
        <v>15744</v>
      </c>
      <c r="K5948" s="153"/>
      <c r="L5948" s="153"/>
      <c r="M5948" s="153"/>
      <c r="N5948" s="153"/>
      <c r="O5948" s="153"/>
      <c r="P5948" s="153"/>
      <c r="Q5948" s="153"/>
      <c r="R5948" s="153"/>
      <c r="S5948" s="153"/>
    </row>
    <row r="5949" spans="1:19" ht="131.25">
      <c r="A5949" s="277" t="s">
        <v>25424</v>
      </c>
      <c r="B5949" s="253" t="s">
        <v>153</v>
      </c>
      <c r="C5949" s="93" t="s">
        <v>15745</v>
      </c>
      <c r="D5949" s="93" t="s">
        <v>15746</v>
      </c>
      <c r="E5949" s="148">
        <f ca="1">IFERROR(__xludf.DUMMYFUNCTION(" VLOOKUP(A6060, IMPORTRANGE(""https://docs.google.com/spreadsheets/d/1fj_Bhi2XPL3siwIh4sx4VRLAe31yD50oKdj5UlRYW0c/"", ""Сводка!A:AA""), 5, FALSE)"),228)</f>
        <v>228</v>
      </c>
      <c r="F5949" s="148" t="s">
        <v>108</v>
      </c>
      <c r="G5949" s="147">
        <f ca="1">IFERROR(__xludf.DUMMYFUNCTION(" VLOOKUP(A6060, IMPORTRANGE(""https://docs.google.com/spreadsheets/d/1QNLbnkR_AongFt22vMfNzfpjZ0CjpI8QI-w0wBnYA1w/"", ""Инфа!A:AA""), 6, FALSE)"),2024)</f>
        <v>2024</v>
      </c>
      <c r="H5949" s="150">
        <v>18700</v>
      </c>
      <c r="I5949" s="151" t="s">
        <v>161</v>
      </c>
      <c r="J5949" s="93" t="s">
        <v>15747</v>
      </c>
      <c r="K5949" s="153"/>
      <c r="L5949" s="153"/>
      <c r="M5949" s="153"/>
      <c r="N5949" s="153"/>
      <c r="O5949" s="153"/>
      <c r="P5949" s="153"/>
      <c r="Q5949" s="153"/>
      <c r="R5949" s="153"/>
      <c r="S5949" s="153"/>
    </row>
    <row r="5950" spans="1:19" ht="131.25">
      <c r="A5950" s="277" t="s">
        <v>25424</v>
      </c>
      <c r="B5950" s="253" t="s">
        <v>153</v>
      </c>
      <c r="C5950" s="93" t="s">
        <v>15687</v>
      </c>
      <c r="D5950" s="93" t="s">
        <v>15748</v>
      </c>
      <c r="E5950" s="148">
        <f ca="1">IFERROR(__xludf.DUMMYFUNCTION(" VLOOKUP(A6061, IMPORTRANGE(""https://docs.google.com/spreadsheets/d/1fj_Bhi2XPL3siwIh4sx4VRLAe31yD50oKdj5UlRYW0c/"", ""Сводка!A:AA""), 5, FALSE)"),356)</f>
        <v>356</v>
      </c>
      <c r="F5950" s="148" t="s">
        <v>456</v>
      </c>
      <c r="G5950" s="147">
        <f ca="1">IFERROR(__xludf.DUMMYFUNCTION(" VLOOKUP(A6061, IMPORTRANGE(""https://docs.google.com/spreadsheets/d/1QNLbnkR_AongFt22vMfNzfpjZ0CjpI8QI-w0wBnYA1w/"", ""Инфа!A:AA""), 6, FALSE)"),2024)</f>
        <v>2024</v>
      </c>
      <c r="H5950" s="154">
        <v>15700</v>
      </c>
      <c r="I5950" s="151" t="s">
        <v>2119</v>
      </c>
      <c r="J5950" s="99" t="s">
        <v>15749</v>
      </c>
      <c r="K5950" s="153"/>
      <c r="L5950" s="153"/>
      <c r="M5950" s="153"/>
      <c r="N5950" s="153"/>
      <c r="O5950" s="153"/>
      <c r="P5950" s="153"/>
      <c r="Q5950" s="153"/>
      <c r="R5950" s="153"/>
      <c r="S5950" s="153"/>
    </row>
    <row r="5951" spans="1:19" ht="131.25">
      <c r="A5951" s="277" t="s">
        <v>25424</v>
      </c>
      <c r="B5951" s="253" t="s">
        <v>400</v>
      </c>
      <c r="C5951" s="93" t="s">
        <v>15750</v>
      </c>
      <c r="D5951" s="93" t="s">
        <v>15751</v>
      </c>
      <c r="E5951" s="148">
        <f ca="1">IFERROR(__xludf.DUMMYFUNCTION(" VLOOKUP(A6062, IMPORTRANGE(""https://docs.google.com/spreadsheets/d/1fj_Bhi2XPL3siwIh4sx4VRLAe31yD50oKdj5UlRYW0c/"", ""Сводка!A:AA""), 5, FALSE)"),256)</f>
        <v>256</v>
      </c>
      <c r="F5951" s="148" t="s">
        <v>415</v>
      </c>
      <c r="G5951" s="147">
        <f ca="1">IFERROR(__xludf.DUMMYFUNCTION(" VLOOKUP(A6062, IMPORTRANGE(""https://docs.google.com/spreadsheets/d/1QNLbnkR_AongFt22vMfNzfpjZ0CjpI8QI-w0wBnYA1w/"", ""Инфа!A:AA""), 6, FALSE)"),2024)</f>
        <v>2024</v>
      </c>
      <c r="H5951" s="150">
        <v>20400</v>
      </c>
      <c r="I5951" s="151" t="s">
        <v>161</v>
      </c>
      <c r="J5951" s="93" t="s">
        <v>15752</v>
      </c>
      <c r="K5951" s="153"/>
      <c r="L5951" s="153"/>
      <c r="M5951" s="153"/>
      <c r="N5951" s="153"/>
      <c r="O5951" s="153"/>
      <c r="P5951" s="153"/>
      <c r="Q5951" s="153"/>
      <c r="R5951" s="153"/>
      <c r="S5951" s="153"/>
    </row>
    <row r="5952" spans="1:19" ht="131.25">
      <c r="A5952" s="277" t="s">
        <v>25424</v>
      </c>
      <c r="B5952" s="253" t="s">
        <v>153</v>
      </c>
      <c r="C5952" s="93" t="s">
        <v>4364</v>
      </c>
      <c r="D5952" s="93" t="s">
        <v>15753</v>
      </c>
      <c r="E5952" s="148">
        <f ca="1">IFERROR(__xludf.DUMMYFUNCTION(" VLOOKUP(A6063, IMPORTRANGE(""https://docs.google.com/spreadsheets/d/1fj_Bhi2XPL3siwIh4sx4VRLAe31yD50oKdj5UlRYW0c/"", ""Сводка!A:AA""), 5, FALSE)"),132)</f>
        <v>132</v>
      </c>
      <c r="F5952" s="148" t="s">
        <v>108</v>
      </c>
      <c r="G5952" s="147">
        <f ca="1">IFERROR(__xludf.DUMMYFUNCTION(" VLOOKUP(A6063, IMPORTRANGE(""https://docs.google.com/spreadsheets/d/1QNLbnkR_AongFt22vMfNzfpjZ0CjpI8QI-w0wBnYA1w/"", ""Инфа!A:AA""), 6, FALSE)"),2024)</f>
        <v>2024</v>
      </c>
      <c r="H5952" s="150">
        <v>9000</v>
      </c>
      <c r="I5952" s="151" t="s">
        <v>2820</v>
      </c>
      <c r="J5952" s="99" t="s">
        <v>15754</v>
      </c>
      <c r="K5952" s="153"/>
      <c r="L5952" s="153"/>
      <c r="M5952" s="153"/>
      <c r="N5952" s="153"/>
      <c r="O5952" s="153"/>
      <c r="P5952" s="153"/>
      <c r="Q5952" s="153"/>
      <c r="R5952" s="153"/>
      <c r="S5952" s="153"/>
    </row>
    <row r="5953" spans="1:19" ht="131.25">
      <c r="A5953" s="277" t="s">
        <v>25424</v>
      </c>
      <c r="B5953" s="253" t="s">
        <v>153</v>
      </c>
      <c r="C5953" s="93" t="s">
        <v>4364</v>
      </c>
      <c r="D5953" s="93" t="s">
        <v>15755</v>
      </c>
      <c r="E5953" s="148" t="e">
        <f>#REF!</f>
        <v>#REF!</v>
      </c>
      <c r="F5953" s="148" t="s">
        <v>50</v>
      </c>
      <c r="G5953" s="147">
        <f ca="1">IFERROR(__xludf.DUMMYFUNCTION(" VLOOKUP(A6064, IMPORTRANGE(""https://docs.google.com/spreadsheets/d/1QNLbnkR_AongFt22vMfNzfpjZ0CjpI8QI-w0wBnYA1w/"", ""Инфа!A:AA""), 6, FALSE)"),2024)</f>
        <v>2024</v>
      </c>
      <c r="H5953" s="150">
        <v>8100</v>
      </c>
      <c r="I5953" s="151" t="s">
        <v>2820</v>
      </c>
      <c r="J5953" s="99" t="s">
        <v>15756</v>
      </c>
      <c r="K5953" s="153"/>
      <c r="L5953" s="153"/>
      <c r="M5953" s="153"/>
      <c r="N5953" s="153"/>
      <c r="O5953" s="153"/>
      <c r="P5953" s="153"/>
      <c r="Q5953" s="153"/>
      <c r="R5953" s="153"/>
      <c r="S5953" s="153"/>
    </row>
    <row r="5954" spans="1:19" ht="131.25">
      <c r="A5954" s="277" t="s">
        <v>25424</v>
      </c>
      <c r="B5954" s="253" t="s">
        <v>153</v>
      </c>
      <c r="C5954" s="93" t="s">
        <v>15757</v>
      </c>
      <c r="D5954" s="93" t="s">
        <v>15758</v>
      </c>
      <c r="E5954" s="148" t="e">
        <f>#REF!</f>
        <v>#REF!</v>
      </c>
      <c r="F5954" s="148" t="s">
        <v>50</v>
      </c>
      <c r="G5954" s="147">
        <f ca="1">IFERROR(__xludf.DUMMYFUNCTION(" VLOOKUP(A6065, IMPORTRANGE(""https://docs.google.com/spreadsheets/d/1QNLbnkR_AongFt22vMfNzfpjZ0CjpI8QI-w0wBnYA1w/"", ""Инфа!A:AA""), 6, FALSE)"),2024)</f>
        <v>2024</v>
      </c>
      <c r="H5954" s="150">
        <v>8300</v>
      </c>
      <c r="I5954" s="151" t="s">
        <v>2820</v>
      </c>
      <c r="J5954" s="93" t="s">
        <v>15759</v>
      </c>
      <c r="K5954" s="153"/>
      <c r="L5954" s="153"/>
      <c r="M5954" s="153"/>
      <c r="N5954" s="153"/>
      <c r="O5954" s="153"/>
      <c r="P5954" s="153"/>
      <c r="Q5954" s="153"/>
      <c r="R5954" s="153"/>
      <c r="S5954" s="153"/>
    </row>
    <row r="5955" spans="1:19" ht="150">
      <c r="A5955" s="277" t="s">
        <v>25424</v>
      </c>
      <c r="B5955" s="253" t="s">
        <v>153</v>
      </c>
      <c r="C5955" s="93" t="s">
        <v>4374</v>
      </c>
      <c r="D5955" s="93" t="s">
        <v>15760</v>
      </c>
      <c r="E5955" s="148">
        <f ca="1">IFERROR(__xludf.DUMMYFUNCTION(" VLOOKUP(A6066, IMPORTRANGE(""https://docs.google.com/spreadsheets/d/1fj_Bhi2XPL3siwIh4sx4VRLAe31yD50oKdj5UlRYW0c/"", ""Сводка!A:AA""), 5, FALSE)"),128)</f>
        <v>128</v>
      </c>
      <c r="F5955" s="148" t="s">
        <v>108</v>
      </c>
      <c r="G5955" s="147">
        <f ca="1">IFERROR(__xludf.DUMMYFUNCTION(" VLOOKUP(A6066, IMPORTRANGE(""https://docs.google.com/spreadsheets/d/1QNLbnkR_AongFt22vMfNzfpjZ0CjpI8QI-w0wBnYA1w/"", ""Инфа!A:AA""), 6, FALSE)"),2024)</f>
        <v>2024</v>
      </c>
      <c r="H5955" s="150">
        <v>8800</v>
      </c>
      <c r="I5955" s="151" t="s">
        <v>2820</v>
      </c>
      <c r="J5955" s="99" t="s">
        <v>15761</v>
      </c>
      <c r="K5955" s="153"/>
      <c r="L5955" s="153"/>
      <c r="M5955" s="153"/>
      <c r="N5955" s="153"/>
      <c r="O5955" s="153"/>
      <c r="P5955" s="153"/>
      <c r="Q5955" s="153"/>
      <c r="R5955" s="153"/>
      <c r="S5955" s="153"/>
    </row>
    <row r="5956" spans="1:19" ht="131.25">
      <c r="A5956" s="277" t="s">
        <v>25424</v>
      </c>
      <c r="B5956" s="253" t="s">
        <v>153</v>
      </c>
      <c r="C5956" s="93" t="s">
        <v>4374</v>
      </c>
      <c r="D5956" s="93" t="s">
        <v>15762</v>
      </c>
      <c r="E5956" s="148">
        <f ca="1">IFERROR(__xludf.DUMMYFUNCTION(" VLOOKUP(A6067, IMPORTRANGE(""https://docs.google.com/spreadsheets/d/1fj_Bhi2XPL3siwIh4sx4VRLAe31yD50oKdj5UlRYW0c/"", ""Сводка!A:AA""), 5, FALSE)"),224)</f>
        <v>224</v>
      </c>
      <c r="F5956" s="148" t="s">
        <v>50</v>
      </c>
      <c r="G5956" s="147">
        <f ca="1">IFERROR(__xludf.DUMMYFUNCTION(" VLOOKUP(A6067, IMPORTRANGE(""https://docs.google.com/spreadsheets/d/1QNLbnkR_AongFt22vMfNzfpjZ0CjpI8QI-w0wBnYA1w/"", ""Инфа!A:AA""), 6, FALSE)"),2024)</f>
        <v>2024</v>
      </c>
      <c r="H5956" s="150">
        <v>11700</v>
      </c>
      <c r="I5956" s="151" t="s">
        <v>2820</v>
      </c>
      <c r="J5956" s="93" t="s">
        <v>15763</v>
      </c>
      <c r="K5956" s="153"/>
      <c r="L5956" s="153"/>
      <c r="M5956" s="153"/>
      <c r="N5956" s="153"/>
      <c r="O5956" s="153"/>
      <c r="P5956" s="153"/>
      <c r="Q5956" s="153"/>
      <c r="R5956" s="153"/>
      <c r="S5956" s="153"/>
    </row>
    <row r="5957" spans="1:19" ht="187.5">
      <c r="A5957" s="277" t="s">
        <v>25424</v>
      </c>
      <c r="B5957" s="253" t="s">
        <v>400</v>
      </c>
      <c r="C5957" s="93" t="s">
        <v>15764</v>
      </c>
      <c r="D5957" s="93" t="s">
        <v>15765</v>
      </c>
      <c r="E5957" s="148">
        <f ca="1">IFERROR(__xludf.DUMMYFUNCTION(" VLOOKUP(A6068, IMPORTRANGE(""https://docs.google.com/spreadsheets/d/1fj_Bhi2XPL3siwIh4sx4VRLAe31yD50oKdj5UlRYW0c/"", ""Сводка!A:AA""), 5, FALSE)"),224)</f>
        <v>224</v>
      </c>
      <c r="F5957" s="148" t="s">
        <v>415</v>
      </c>
      <c r="G5957" s="147">
        <f ca="1">IFERROR(__xludf.DUMMYFUNCTION(" VLOOKUP(A6068, IMPORTRANGE(""https://docs.google.com/spreadsheets/d/1QNLbnkR_AongFt22vMfNzfpjZ0CjpI8QI-w0wBnYA1w/"", ""Инфа!A:AA""), 6, FALSE)"),2024)</f>
        <v>2024</v>
      </c>
      <c r="H5957" s="150">
        <v>11700</v>
      </c>
      <c r="I5957" s="151" t="s">
        <v>2820</v>
      </c>
      <c r="J5957" s="93" t="s">
        <v>15766</v>
      </c>
      <c r="K5957" s="153"/>
      <c r="L5957" s="153"/>
      <c r="M5957" s="153"/>
      <c r="N5957" s="153"/>
      <c r="O5957" s="153"/>
      <c r="P5957" s="153"/>
      <c r="Q5957" s="153"/>
      <c r="R5957" s="153"/>
      <c r="S5957" s="153"/>
    </row>
    <row r="5958" spans="1:19" ht="168.75">
      <c r="A5958" s="277" t="s">
        <v>25424</v>
      </c>
      <c r="B5958" s="253" t="s">
        <v>400</v>
      </c>
      <c r="C5958" s="93" t="s">
        <v>15767</v>
      </c>
      <c r="D5958" s="93" t="s">
        <v>15768</v>
      </c>
      <c r="E5958" s="148">
        <f ca="1">IFERROR(__xludf.DUMMYFUNCTION(" VLOOKUP(A6069, IMPORTRANGE(""https://docs.google.com/spreadsheets/d/1fj_Bhi2XPL3siwIh4sx4VRLAe31yD50oKdj5UlRYW0c/"", ""Сводка!A:AA""), 5, FALSE)"),108)</f>
        <v>108</v>
      </c>
      <c r="F5958" s="148" t="s">
        <v>415</v>
      </c>
      <c r="G5958" s="147">
        <f ca="1">IFERROR(__xludf.DUMMYFUNCTION(" VLOOKUP(A6069, IMPORTRANGE(""https://docs.google.com/spreadsheets/d/1QNLbnkR_AongFt22vMfNzfpjZ0CjpI8QI-w0wBnYA1w/"", ""Инфа!A:AA""), 6, FALSE)"),2024)</f>
        <v>2024</v>
      </c>
      <c r="H5958" s="150">
        <v>8200</v>
      </c>
      <c r="I5958" s="151" t="s">
        <v>2820</v>
      </c>
      <c r="J5958" s="93" t="s">
        <v>15769</v>
      </c>
      <c r="K5958" s="153"/>
      <c r="L5958" s="153"/>
      <c r="M5958" s="153"/>
      <c r="N5958" s="153"/>
      <c r="O5958" s="153"/>
      <c r="P5958" s="153"/>
      <c r="Q5958" s="153"/>
      <c r="R5958" s="153"/>
      <c r="S5958" s="153"/>
    </row>
    <row r="5959" spans="1:19" ht="131.25">
      <c r="A5959" s="277" t="s">
        <v>25424</v>
      </c>
      <c r="B5959" s="253" t="s">
        <v>400</v>
      </c>
      <c r="C5959" s="93" t="s">
        <v>15767</v>
      </c>
      <c r="D5959" s="93" t="s">
        <v>15770</v>
      </c>
      <c r="E5959" s="148">
        <f ca="1">IFERROR(__xludf.DUMMYFUNCTION(" VLOOKUP(A6070, IMPORTRANGE(""https://docs.google.com/spreadsheets/d/1fj_Bhi2XPL3siwIh4sx4VRLAe31yD50oKdj5UlRYW0c/"", ""Сводка!A:AA""), 5, FALSE)"),108)</f>
        <v>108</v>
      </c>
      <c r="F5959" s="148" t="s">
        <v>415</v>
      </c>
      <c r="G5959" s="147">
        <f ca="1">IFERROR(__xludf.DUMMYFUNCTION(" VLOOKUP(A6070, IMPORTRANGE(""https://docs.google.com/spreadsheets/d/1QNLbnkR_AongFt22vMfNzfpjZ0CjpI8QI-w0wBnYA1w/"", ""Инфа!A:AA""), 6, FALSE)"),2024)</f>
        <v>2024</v>
      </c>
      <c r="H5959" s="150">
        <v>8200</v>
      </c>
      <c r="I5959" s="151" t="s">
        <v>2820</v>
      </c>
      <c r="J5959" s="93" t="s">
        <v>15771</v>
      </c>
      <c r="K5959" s="153"/>
      <c r="L5959" s="153"/>
      <c r="M5959" s="153"/>
      <c r="N5959" s="153"/>
      <c r="O5959" s="153"/>
      <c r="P5959" s="153"/>
      <c r="Q5959" s="153"/>
      <c r="R5959" s="153"/>
      <c r="S5959" s="153"/>
    </row>
    <row r="5960" spans="1:19" ht="56.25">
      <c r="A5960" s="277" t="s">
        <v>25424</v>
      </c>
      <c r="B5960" s="253" t="s">
        <v>400</v>
      </c>
      <c r="C5960" s="93" t="s">
        <v>15772</v>
      </c>
      <c r="D5960" s="93" t="s">
        <v>15773</v>
      </c>
      <c r="E5960" s="148">
        <f ca="1">IFERROR(__xludf.DUMMYFUNCTION(" VLOOKUP(A6071, IMPORTRANGE(""https://docs.google.com/spreadsheets/d/1fj_Bhi2XPL3siwIh4sx4VRLAe31yD50oKdj5UlRYW0c/"", ""Сводка!A:AA""), 5, FALSE)"),276)</f>
        <v>276</v>
      </c>
      <c r="F5960" s="148" t="s">
        <v>415</v>
      </c>
      <c r="G5960" s="147">
        <f ca="1">IFERROR(__xludf.DUMMYFUNCTION(" VLOOKUP(A6071, IMPORTRANGE(""https://docs.google.com/spreadsheets/d/1QNLbnkR_AongFt22vMfNzfpjZ0CjpI8QI-w0wBnYA1w/"", ""Инфа!A:AA""), 6, FALSE)"),2024)</f>
        <v>2024</v>
      </c>
      <c r="H5960" s="150">
        <v>13300</v>
      </c>
      <c r="I5960" s="151" t="s">
        <v>398</v>
      </c>
      <c r="J5960" s="93" t="s">
        <v>15774</v>
      </c>
      <c r="K5960" s="153"/>
      <c r="L5960" s="153"/>
      <c r="M5960" s="153"/>
      <c r="N5960" s="153"/>
      <c r="O5960" s="153"/>
      <c r="P5960" s="153"/>
      <c r="Q5960" s="153"/>
      <c r="R5960" s="153"/>
      <c r="S5960" s="153"/>
    </row>
    <row r="5961" spans="1:19" ht="112.5">
      <c r="A5961" s="277" t="s">
        <v>25424</v>
      </c>
      <c r="B5961" s="253" t="s">
        <v>153</v>
      </c>
      <c r="C5961" s="93" t="s">
        <v>15772</v>
      </c>
      <c r="D5961" s="93" t="s">
        <v>15775</v>
      </c>
      <c r="E5961" s="148">
        <f ca="1">IFERROR(__xludf.DUMMYFUNCTION(" VLOOKUP(A6072, IMPORTRANGE(""https://docs.google.com/spreadsheets/d/1fj_Bhi2XPL3siwIh4sx4VRLAe31yD50oKdj5UlRYW0c/"", ""Сводка!A:AA""), 5, FALSE)"),148)</f>
        <v>148</v>
      </c>
      <c r="F5961" s="148" t="s">
        <v>50</v>
      </c>
      <c r="G5961" s="147">
        <f ca="1">IFERROR(__xludf.DUMMYFUNCTION(" VLOOKUP(A6072, IMPORTRANGE(""https://docs.google.com/spreadsheets/d/1QNLbnkR_AongFt22vMfNzfpjZ0CjpI8QI-w0wBnYA1w/"", ""Инфа!A:AA""), 6, FALSE)"),2024)</f>
        <v>2024</v>
      </c>
      <c r="H5961" s="150">
        <v>13900</v>
      </c>
      <c r="I5961" s="151" t="s">
        <v>398</v>
      </c>
      <c r="J5961" s="93" t="s">
        <v>15776</v>
      </c>
      <c r="K5961" s="153"/>
      <c r="L5961" s="153"/>
      <c r="M5961" s="153"/>
      <c r="N5961" s="153"/>
      <c r="O5961" s="153"/>
      <c r="P5961" s="153"/>
      <c r="Q5961" s="153"/>
      <c r="R5961" s="153"/>
      <c r="S5961" s="153"/>
    </row>
    <row r="5962" spans="1:19" ht="150">
      <c r="A5962" s="277" t="s">
        <v>25424</v>
      </c>
      <c r="B5962" s="253" t="s">
        <v>153</v>
      </c>
      <c r="C5962" s="93" t="s">
        <v>15777</v>
      </c>
      <c r="D5962" s="93" t="s">
        <v>15778</v>
      </c>
      <c r="E5962" s="148">
        <f ca="1">IFERROR(__xludf.DUMMYFUNCTION(" VLOOKUP(A6073, IMPORTRANGE(""https://docs.google.com/spreadsheets/d/1fj_Bhi2XPL3siwIh4sx4VRLAe31yD50oKdj5UlRYW0c/"", ""Сводка!A:AA""), 5, FALSE)"),152)</f>
        <v>152</v>
      </c>
      <c r="F5962" s="148" t="s">
        <v>108</v>
      </c>
      <c r="G5962" s="147">
        <f ca="1">IFERROR(__xludf.DUMMYFUNCTION(" VLOOKUP(A6073, IMPORTRANGE(""https://docs.google.com/spreadsheets/d/1QNLbnkR_AongFt22vMfNzfpjZ0CjpI8QI-w0wBnYA1w/"", ""Инфа!A:AA""), 6, FALSE)"),2024)</f>
        <v>2024</v>
      </c>
      <c r="H5962" s="150">
        <v>14100</v>
      </c>
      <c r="I5962" s="151" t="s">
        <v>398</v>
      </c>
      <c r="J5962" s="93" t="s">
        <v>15779</v>
      </c>
      <c r="K5962" s="153"/>
      <c r="L5962" s="153"/>
      <c r="M5962" s="153"/>
      <c r="N5962" s="153"/>
      <c r="O5962" s="153"/>
      <c r="P5962" s="153"/>
      <c r="Q5962" s="153"/>
      <c r="R5962" s="153"/>
      <c r="S5962" s="153"/>
    </row>
    <row r="5963" spans="1:19" ht="112.5">
      <c r="A5963" s="277" t="s">
        <v>25424</v>
      </c>
      <c r="B5963" s="253" t="s">
        <v>400</v>
      </c>
      <c r="C5963" s="93" t="s">
        <v>15780</v>
      </c>
      <c r="D5963" s="93" t="s">
        <v>15781</v>
      </c>
      <c r="E5963" s="148">
        <f ca="1">IFERROR(__xludf.DUMMYFUNCTION(" VLOOKUP(A6074, IMPORTRANGE(""https://docs.google.com/spreadsheets/d/1fj_Bhi2XPL3siwIh4sx4VRLAe31yD50oKdj5UlRYW0c/"", ""Сводка!A:AA""), 5, FALSE)"),108)</f>
        <v>108</v>
      </c>
      <c r="F5963" s="148" t="s">
        <v>415</v>
      </c>
      <c r="G5963" s="147">
        <f ca="1">IFERROR(__xludf.DUMMYFUNCTION(" VLOOKUP(A6074, IMPORTRANGE(""https://docs.google.com/spreadsheets/d/1QNLbnkR_AongFt22vMfNzfpjZ0CjpI8QI-w0wBnYA1w/"", ""Инфа!A:AA""), 6, FALSE)"),2024)</f>
        <v>2024</v>
      </c>
      <c r="H5963" s="150">
        <v>11500</v>
      </c>
      <c r="I5963" s="151" t="s">
        <v>3956</v>
      </c>
      <c r="J5963" s="93" t="s">
        <v>15782</v>
      </c>
      <c r="K5963" s="153"/>
      <c r="L5963" s="153"/>
      <c r="M5963" s="153"/>
      <c r="N5963" s="153"/>
      <c r="O5963" s="153"/>
      <c r="P5963" s="153"/>
      <c r="Q5963" s="153"/>
      <c r="R5963" s="153"/>
      <c r="S5963" s="153"/>
    </row>
    <row r="5964" spans="1:19" ht="93.75">
      <c r="A5964" s="277" t="s">
        <v>25424</v>
      </c>
      <c r="B5964" s="253" t="s">
        <v>23</v>
      </c>
      <c r="C5964" s="93" t="s">
        <v>15783</v>
      </c>
      <c r="D5964" s="93" t="s">
        <v>15784</v>
      </c>
      <c r="E5964" s="148">
        <f ca="1">IFERROR(__xludf.DUMMYFUNCTION(" VLOOKUP(A6075, IMPORTRANGE(""https://docs.google.com/spreadsheets/d/1fj_Bhi2XPL3siwIh4sx4VRLAe31yD50oKdj5UlRYW0c/"", ""Сводка!A:AA""), 5, FALSE)"),120)</f>
        <v>120</v>
      </c>
      <c r="F5964" s="148" t="s">
        <v>328</v>
      </c>
      <c r="G5964" s="147">
        <f ca="1">IFERROR(__xludf.DUMMYFUNCTION(" VLOOKUP(A6075, IMPORTRANGE(""https://docs.google.com/spreadsheets/d/1QNLbnkR_AongFt22vMfNzfpjZ0CjpI8QI-w0wBnYA1w/"", ""Инфа!A:AA""), 6, FALSE)"),2024)</f>
        <v>2024</v>
      </c>
      <c r="H5964" s="150">
        <v>12200</v>
      </c>
      <c r="I5964" s="151" t="s">
        <v>12827</v>
      </c>
      <c r="J5964" s="99" t="s">
        <v>15785</v>
      </c>
      <c r="K5964" s="153"/>
      <c r="L5964" s="153"/>
      <c r="M5964" s="153"/>
      <c r="N5964" s="153"/>
      <c r="O5964" s="153"/>
      <c r="P5964" s="153"/>
      <c r="Q5964" s="153"/>
      <c r="R5964" s="153"/>
      <c r="S5964" s="153"/>
    </row>
    <row r="5965" spans="1:19" ht="75">
      <c r="A5965" s="277" t="s">
        <v>25424</v>
      </c>
      <c r="B5965" s="253" t="s">
        <v>153</v>
      </c>
      <c r="C5965" s="93" t="s">
        <v>15786</v>
      </c>
      <c r="D5965" s="93" t="s">
        <v>15787</v>
      </c>
      <c r="E5965" s="148">
        <f ca="1">IFERROR(__xludf.DUMMYFUNCTION(" VLOOKUP(A6076, IMPORTRANGE(""https://docs.google.com/spreadsheets/d/1fj_Bhi2XPL3siwIh4sx4VRLAe31yD50oKdj5UlRYW0c/"", ""Сводка!A:AA""), 5, FALSE)"),156)</f>
        <v>156</v>
      </c>
      <c r="F5965" s="148" t="s">
        <v>50</v>
      </c>
      <c r="G5965" s="147">
        <f ca="1">IFERROR(__xludf.DUMMYFUNCTION(" VLOOKUP(A6076, IMPORTRANGE(""https://docs.google.com/spreadsheets/d/1QNLbnkR_AongFt22vMfNzfpjZ0CjpI8QI-w0wBnYA1w/"", ""Инфа!A:AA""), 6, FALSE)"),2024)</f>
        <v>2024</v>
      </c>
      <c r="H5965" s="150">
        <v>9700</v>
      </c>
      <c r="I5965" s="151" t="s">
        <v>1653</v>
      </c>
      <c r="J5965" s="93" t="s">
        <v>15788</v>
      </c>
      <c r="K5965" s="153"/>
      <c r="L5965" s="153"/>
      <c r="M5965" s="153"/>
      <c r="N5965" s="153"/>
      <c r="O5965" s="153"/>
      <c r="P5965" s="153"/>
      <c r="Q5965" s="153"/>
      <c r="R5965" s="153"/>
      <c r="S5965" s="153"/>
    </row>
    <row r="5966" spans="1:19" ht="131.25">
      <c r="A5966" s="277" t="s">
        <v>25424</v>
      </c>
      <c r="B5966" s="253" t="s">
        <v>400</v>
      </c>
      <c r="C5966" s="93" t="s">
        <v>15789</v>
      </c>
      <c r="D5966" s="99" t="s">
        <v>15790</v>
      </c>
      <c r="E5966" s="148">
        <f ca="1">IFERROR(__xludf.DUMMYFUNCTION(" VLOOKUP(A6077, IMPORTRANGE(""https://docs.google.com/spreadsheets/d/1fj_Bhi2XPL3siwIh4sx4VRLAe31yD50oKdj5UlRYW0c/"", ""Сводка!A:AA""), 5, FALSE)"),172)</f>
        <v>172</v>
      </c>
      <c r="F5966" s="148" t="s">
        <v>415</v>
      </c>
      <c r="G5966" s="147">
        <f ca="1">IFERROR(__xludf.DUMMYFUNCTION(" VLOOKUP(A6077, IMPORTRANGE(""https://docs.google.com/spreadsheets/d/1QNLbnkR_AongFt22vMfNzfpjZ0CjpI8QI-w0wBnYA1w/"", ""Инфа!A:AA""), 6, FALSE)"),2024)</f>
        <v>2024</v>
      </c>
      <c r="H5966" s="150">
        <v>10200</v>
      </c>
      <c r="I5966" s="151" t="s">
        <v>28</v>
      </c>
      <c r="J5966" s="93" t="s">
        <v>15791</v>
      </c>
      <c r="K5966" s="153"/>
      <c r="L5966" s="153"/>
      <c r="M5966" s="153"/>
      <c r="N5966" s="153"/>
      <c r="O5966" s="153"/>
      <c r="P5966" s="153"/>
      <c r="Q5966" s="153"/>
      <c r="R5966" s="153"/>
      <c r="S5966" s="153"/>
    </row>
    <row r="5967" spans="1:19" ht="225">
      <c r="A5967" s="277" t="s">
        <v>25424</v>
      </c>
      <c r="B5967" s="253" t="s">
        <v>23</v>
      </c>
      <c r="C5967" s="93" t="s">
        <v>15792</v>
      </c>
      <c r="D5967" s="102" t="s">
        <v>15793</v>
      </c>
      <c r="E5967" s="148">
        <f ca="1">IFERROR(__xludf.DUMMYFUNCTION(" VLOOKUP(A6078, IMPORTRANGE(""https://docs.google.com/spreadsheets/d/1fj_Bhi2XPL3siwIh4sx4VRLAe31yD50oKdj5UlRYW0c/"", ""Сводка!A:AA""), 5, FALSE)"),200)</f>
        <v>200</v>
      </c>
      <c r="F5967" s="148" t="s">
        <v>46</v>
      </c>
      <c r="G5967" s="147">
        <f ca="1">IFERROR(__xludf.DUMMYFUNCTION(" VLOOKUP(A6078, IMPORTRANGE(""https://docs.google.com/spreadsheets/d/1QNLbnkR_AongFt22vMfNzfpjZ0CjpI8QI-w0wBnYA1w/"", ""Инфа!A:AA""), 6, FALSE)"),2024)</f>
        <v>2024</v>
      </c>
      <c r="H5967" s="150">
        <v>17000</v>
      </c>
      <c r="I5967" s="151" t="s">
        <v>2060</v>
      </c>
      <c r="J5967" s="130" t="s">
        <v>15794</v>
      </c>
      <c r="K5967" s="153"/>
      <c r="L5967" s="153"/>
      <c r="M5967" s="153"/>
      <c r="N5967" s="153"/>
      <c r="O5967" s="153"/>
      <c r="P5967" s="153"/>
      <c r="Q5967" s="153"/>
      <c r="R5967" s="153"/>
      <c r="S5967" s="153"/>
    </row>
    <row r="5968" spans="1:19" ht="243.75">
      <c r="A5968" s="277" t="s">
        <v>25424</v>
      </c>
      <c r="B5968" s="253" t="s">
        <v>23</v>
      </c>
      <c r="C5968" s="93" t="s">
        <v>15795</v>
      </c>
      <c r="D5968" s="93" t="s">
        <v>15796</v>
      </c>
      <c r="E5968" s="148">
        <f ca="1">IFERROR(__xludf.DUMMYFUNCTION(" VLOOKUP(A6079, IMPORTRANGE(""https://docs.google.com/spreadsheets/d/1fj_Bhi2XPL3siwIh4sx4VRLAe31yD50oKdj5UlRYW0c/"", ""Сводка!A:AA""), 5, FALSE)"),256)</f>
        <v>256</v>
      </c>
      <c r="F5968" s="148" t="s">
        <v>46</v>
      </c>
      <c r="G5968" s="147">
        <f ca="1">IFERROR(__xludf.DUMMYFUNCTION(" VLOOKUP(A6079, IMPORTRANGE(""https://docs.google.com/spreadsheets/d/1QNLbnkR_AongFt22vMfNzfpjZ0CjpI8QI-w0wBnYA1w/"", ""Инфа!A:AA""), 6, FALSE)"),2024)</f>
        <v>2024</v>
      </c>
      <c r="H5968" s="150">
        <v>12700</v>
      </c>
      <c r="I5968" s="151" t="s">
        <v>2060</v>
      </c>
      <c r="J5968" s="93" t="s">
        <v>15797</v>
      </c>
      <c r="K5968" s="153"/>
      <c r="L5968" s="153"/>
      <c r="M5968" s="153"/>
      <c r="N5968" s="153"/>
      <c r="O5968" s="153"/>
      <c r="P5968" s="153"/>
      <c r="Q5968" s="153"/>
      <c r="R5968" s="153"/>
      <c r="S5968" s="153"/>
    </row>
    <row r="5969" spans="1:19" ht="131.25">
      <c r="A5969" s="277" t="s">
        <v>25424</v>
      </c>
      <c r="B5969" s="253" t="s">
        <v>153</v>
      </c>
      <c r="C5969" s="93" t="s">
        <v>15798</v>
      </c>
      <c r="D5969" s="93" t="s">
        <v>15799</v>
      </c>
      <c r="E5969" s="148">
        <f ca="1">IFERROR(__xludf.DUMMYFUNCTION(" VLOOKUP(A6080, IMPORTRANGE(""https://docs.google.com/spreadsheets/d/1fj_Bhi2XPL3siwIh4sx4VRLAe31yD50oKdj5UlRYW0c/"", ""Сводка!A:AA""), 5, FALSE)"),184)</f>
        <v>184</v>
      </c>
      <c r="F5969" s="148" t="s">
        <v>456</v>
      </c>
      <c r="G5969" s="147">
        <f ca="1">IFERROR(__xludf.DUMMYFUNCTION(" VLOOKUP(A6080, IMPORTRANGE(""https://docs.google.com/spreadsheets/d/1QNLbnkR_AongFt22vMfNzfpjZ0CjpI8QI-w0wBnYA1w/"", ""Инфа!A:AA""), 6, FALSE)"),2024)</f>
        <v>2024</v>
      </c>
      <c r="H5969" s="150">
        <v>10500</v>
      </c>
      <c r="I5969" s="151" t="s">
        <v>2060</v>
      </c>
      <c r="J5969" s="93" t="s">
        <v>15800</v>
      </c>
      <c r="K5969" s="153"/>
      <c r="L5969" s="153"/>
      <c r="M5969" s="153"/>
      <c r="N5969" s="153"/>
      <c r="O5969" s="153"/>
      <c r="P5969" s="153"/>
      <c r="Q5969" s="153"/>
      <c r="R5969" s="153"/>
      <c r="S5969" s="153"/>
    </row>
    <row r="5970" spans="1:19" ht="168.75">
      <c r="A5970" s="277" t="s">
        <v>25424</v>
      </c>
      <c r="B5970" s="253" t="s">
        <v>400</v>
      </c>
      <c r="C5970" s="93" t="s">
        <v>15801</v>
      </c>
      <c r="D5970" s="93" t="s">
        <v>15802</v>
      </c>
      <c r="E5970" s="148">
        <f ca="1">IFERROR(__xludf.DUMMYFUNCTION(" VLOOKUP(A6081, IMPORTRANGE(""https://docs.google.com/spreadsheets/d/1fj_Bhi2XPL3siwIh4sx4VRLAe31yD50oKdj5UlRYW0c/"", ""Сводка!A:AA""), 5, FALSE)"),104)</f>
        <v>104</v>
      </c>
      <c r="F5970" s="148" t="s">
        <v>415</v>
      </c>
      <c r="G5970" s="147">
        <f ca="1">IFERROR(__xludf.DUMMYFUNCTION(" VLOOKUP(A6081, IMPORTRANGE(""https://docs.google.com/spreadsheets/d/1QNLbnkR_AongFt22vMfNzfpjZ0CjpI8QI-w0wBnYA1w/"", ""Инфа!A:AA""), 6, FALSE)"),2024)</f>
        <v>2024</v>
      </c>
      <c r="H5970" s="150">
        <v>11200</v>
      </c>
      <c r="I5970" s="151" t="s">
        <v>15706</v>
      </c>
      <c r="J5970" s="93" t="s">
        <v>15803</v>
      </c>
      <c r="K5970" s="153"/>
      <c r="L5970" s="153"/>
      <c r="M5970" s="153"/>
      <c r="N5970" s="153"/>
      <c r="O5970" s="153"/>
      <c r="P5970" s="153"/>
      <c r="Q5970" s="153"/>
      <c r="R5970" s="153"/>
      <c r="S5970" s="153"/>
    </row>
    <row r="5971" spans="1:19" ht="75">
      <c r="A5971" s="277" t="s">
        <v>25424</v>
      </c>
      <c r="B5971" s="253" t="s">
        <v>400</v>
      </c>
      <c r="C5971" s="93" t="s">
        <v>15804</v>
      </c>
      <c r="D5971" s="93" t="s">
        <v>15805</v>
      </c>
      <c r="E5971" s="148">
        <f ca="1">IFERROR(__xludf.DUMMYFUNCTION(" VLOOKUP(A6082, IMPORTRANGE(""https://docs.google.com/spreadsheets/d/1fj_Bhi2XPL3siwIh4sx4VRLAe31yD50oKdj5UlRYW0c/"", ""Сводка!A:AA""), 5, FALSE)"),124)</f>
        <v>124</v>
      </c>
      <c r="F5971" s="148" t="s">
        <v>415</v>
      </c>
      <c r="G5971" s="147">
        <f ca="1">IFERROR(__xludf.DUMMYFUNCTION(" VLOOKUP(A6082, IMPORTRANGE(""https://docs.google.com/spreadsheets/d/1QNLbnkR_AongFt22vMfNzfpjZ0CjpI8QI-w0wBnYA1w/"", ""Инфа!A:AA""), 6, FALSE)"),2024)</f>
        <v>2024</v>
      </c>
      <c r="H5971" s="150">
        <v>12400</v>
      </c>
      <c r="I5971" s="151" t="s">
        <v>12827</v>
      </c>
      <c r="J5971" s="93" t="s">
        <v>15806</v>
      </c>
      <c r="K5971" s="153"/>
      <c r="L5971" s="153"/>
      <c r="M5971" s="153"/>
      <c r="N5971" s="153"/>
      <c r="O5971" s="153"/>
      <c r="P5971" s="153"/>
      <c r="Q5971" s="153"/>
      <c r="R5971" s="153"/>
      <c r="S5971" s="153"/>
    </row>
    <row r="5972" spans="1:19" ht="131.25">
      <c r="A5972" s="277" t="s">
        <v>25424</v>
      </c>
      <c r="B5972" s="253" t="s">
        <v>153</v>
      </c>
      <c r="C5972" s="93" t="s">
        <v>4382</v>
      </c>
      <c r="D5972" s="93" t="s">
        <v>15807</v>
      </c>
      <c r="E5972" s="148">
        <f ca="1">IFERROR(__xludf.DUMMYFUNCTION(" VLOOKUP(A6083, IMPORTRANGE(""https://docs.google.com/spreadsheets/d/1fj_Bhi2XPL3siwIh4sx4VRLAe31yD50oKdj5UlRYW0c/"", ""Сводка!A:AA""), 5, FALSE)"),136)</f>
        <v>136</v>
      </c>
      <c r="F5972" s="148" t="s">
        <v>108</v>
      </c>
      <c r="G5972" s="147">
        <f ca="1">IFERROR(__xludf.DUMMYFUNCTION(" VLOOKUP(A6083, IMPORTRANGE(""https://docs.google.com/spreadsheets/d/1QNLbnkR_AongFt22vMfNzfpjZ0CjpI8QI-w0wBnYA1w/"", ""Инфа!A:AA""), 6, FALSE)"),2024)</f>
        <v>2024</v>
      </c>
      <c r="H5972" s="150">
        <v>9100</v>
      </c>
      <c r="I5972" s="151" t="s">
        <v>2820</v>
      </c>
      <c r="J5972" s="93" t="s">
        <v>15808</v>
      </c>
      <c r="K5972" s="153"/>
      <c r="L5972" s="153"/>
      <c r="M5972" s="153"/>
      <c r="N5972" s="153"/>
      <c r="O5972" s="153"/>
      <c r="P5972" s="153"/>
      <c r="Q5972" s="153"/>
      <c r="R5972" s="153"/>
      <c r="S5972" s="153"/>
    </row>
    <row r="5973" spans="1:19" ht="131.25">
      <c r="A5973" s="277" t="s">
        <v>25424</v>
      </c>
      <c r="B5973" s="253" t="s">
        <v>400</v>
      </c>
      <c r="C5973" s="93" t="s">
        <v>15809</v>
      </c>
      <c r="D5973" s="93" t="s">
        <v>15810</v>
      </c>
      <c r="E5973" s="148">
        <f ca="1">IFERROR(__xludf.DUMMYFUNCTION(" VLOOKUP(A6084, IMPORTRANGE(""https://docs.google.com/spreadsheets/d/1fj_Bhi2XPL3siwIh4sx4VRLAe31yD50oKdj5UlRYW0c/"", ""Сводка!A:AA""), 5, FALSE)"),116)</f>
        <v>116</v>
      </c>
      <c r="F5973" s="148" t="s">
        <v>415</v>
      </c>
      <c r="G5973" s="147">
        <f ca="1">IFERROR(__xludf.DUMMYFUNCTION(" VLOOKUP(A6084, IMPORTRANGE(""https://docs.google.com/spreadsheets/d/1QNLbnkR_AongFt22vMfNzfpjZ0CjpI8QI-w0wBnYA1w/"", ""Инфа!A:AA""), 6, FALSE)"),2024)</f>
        <v>2024</v>
      </c>
      <c r="H5973" s="150">
        <v>12000</v>
      </c>
      <c r="I5973" s="151" t="s">
        <v>2820</v>
      </c>
      <c r="J5973" s="93" t="s">
        <v>15811</v>
      </c>
      <c r="K5973" s="153"/>
      <c r="L5973" s="153"/>
      <c r="M5973" s="153"/>
      <c r="N5973" s="153"/>
      <c r="O5973" s="153"/>
      <c r="P5973" s="153"/>
      <c r="Q5973" s="153"/>
      <c r="R5973" s="153"/>
      <c r="S5973" s="153"/>
    </row>
    <row r="5974" spans="1:19" ht="75">
      <c r="A5974" s="277" t="s">
        <v>25424</v>
      </c>
      <c r="B5974" s="253" t="s">
        <v>400</v>
      </c>
      <c r="C5974" s="93" t="s">
        <v>15812</v>
      </c>
      <c r="D5974" s="93" t="s">
        <v>15813</v>
      </c>
      <c r="E5974" s="148">
        <f ca="1">IFERROR(__xludf.DUMMYFUNCTION(" VLOOKUP(A6085, IMPORTRANGE(""https://docs.google.com/spreadsheets/d/1fj_Bhi2XPL3siwIh4sx4VRLAe31yD50oKdj5UlRYW0c/"", ""Сводка!A:AA""), 5, FALSE)"),276)</f>
        <v>276</v>
      </c>
      <c r="F5974" s="148" t="s">
        <v>415</v>
      </c>
      <c r="G5974" s="147">
        <f ca="1">IFERROR(__xludf.DUMMYFUNCTION(" VLOOKUP(A6085, IMPORTRANGE(""https://docs.google.com/spreadsheets/d/1QNLbnkR_AongFt22vMfNzfpjZ0CjpI8QI-w0wBnYA1w/"", ""Инфа!A:AA""), 6, FALSE)"),2024)</f>
        <v>2024</v>
      </c>
      <c r="H5974" s="150">
        <v>13300</v>
      </c>
      <c r="I5974" s="213" t="s">
        <v>15814</v>
      </c>
      <c r="J5974" s="93" t="s">
        <v>15815</v>
      </c>
      <c r="K5974" s="153"/>
      <c r="L5974" s="153"/>
      <c r="M5974" s="153"/>
      <c r="N5974" s="153"/>
      <c r="O5974" s="153"/>
      <c r="P5974" s="153"/>
      <c r="Q5974" s="153"/>
      <c r="R5974" s="153"/>
      <c r="S5974" s="153"/>
    </row>
    <row r="5975" spans="1:19" ht="131.25">
      <c r="A5975" s="277" t="s">
        <v>25424</v>
      </c>
      <c r="B5975" s="253" t="s">
        <v>400</v>
      </c>
      <c r="C5975" s="93" t="s">
        <v>15816</v>
      </c>
      <c r="D5975" s="93" t="s">
        <v>15817</v>
      </c>
      <c r="E5975" s="148">
        <f ca="1">IFERROR(__xludf.DUMMYFUNCTION(" VLOOKUP(A6086, IMPORTRANGE(""https://docs.google.com/spreadsheets/d/1fj_Bhi2XPL3siwIh4sx4VRLAe31yD50oKdj5UlRYW0c/"", ""Сводка!A:AA""), 5, FALSE)"),140)</f>
        <v>140</v>
      </c>
      <c r="F5975" s="148" t="s">
        <v>415</v>
      </c>
      <c r="G5975" s="147">
        <f ca="1">IFERROR(__xludf.DUMMYFUNCTION(" VLOOKUP(A6086, IMPORTRANGE(""https://docs.google.com/spreadsheets/d/1QNLbnkR_AongFt22vMfNzfpjZ0CjpI8QI-w0wBnYA1w/"", ""Инфа!A:AA""), 6, FALSE)"),2024)</f>
        <v>2024</v>
      </c>
      <c r="H5975" s="150">
        <v>9200</v>
      </c>
      <c r="I5975" s="151" t="s">
        <v>1196</v>
      </c>
      <c r="J5975" s="93" t="s">
        <v>15818</v>
      </c>
      <c r="K5975" s="153"/>
      <c r="L5975" s="153"/>
      <c r="M5975" s="153"/>
      <c r="N5975" s="153"/>
      <c r="O5975" s="153"/>
      <c r="P5975" s="153"/>
      <c r="Q5975" s="153"/>
      <c r="R5975" s="153"/>
      <c r="S5975" s="153"/>
    </row>
    <row r="5976" spans="1:19" ht="168.75">
      <c r="A5976" s="277" t="s">
        <v>25424</v>
      </c>
      <c r="B5976" s="253" t="s">
        <v>400</v>
      </c>
      <c r="C5976" s="93" t="s">
        <v>15819</v>
      </c>
      <c r="D5976" s="93" t="s">
        <v>15820</v>
      </c>
      <c r="E5976" s="148">
        <f ca="1">IFERROR(__xludf.DUMMYFUNCTION(" VLOOKUP(A6087, IMPORTRANGE(""https://docs.google.com/spreadsheets/d/1fj_Bhi2XPL3siwIh4sx4VRLAe31yD50oKdj5UlRYW0c/"", ""Сводка!A:AA""), 5, FALSE)"),148)</f>
        <v>148</v>
      </c>
      <c r="F5976" s="148" t="s">
        <v>415</v>
      </c>
      <c r="G5976" s="147">
        <f ca="1">IFERROR(__xludf.DUMMYFUNCTION(" VLOOKUP(A6087, IMPORTRANGE(""https://docs.google.com/spreadsheets/d/1QNLbnkR_AongFt22vMfNzfpjZ0CjpI8QI-w0wBnYA1w/"", ""Инфа!A:AA""), 6, FALSE)"),2024)</f>
        <v>2024</v>
      </c>
      <c r="H5976" s="150">
        <v>9400</v>
      </c>
      <c r="I5976" s="151" t="s">
        <v>1196</v>
      </c>
      <c r="J5976" s="93" t="s">
        <v>15821</v>
      </c>
      <c r="K5976" s="153"/>
      <c r="L5976" s="153"/>
      <c r="M5976" s="153"/>
      <c r="N5976" s="153"/>
      <c r="O5976" s="153"/>
      <c r="P5976" s="153"/>
      <c r="Q5976" s="153"/>
      <c r="R5976" s="153"/>
      <c r="S5976" s="153"/>
    </row>
    <row r="5977" spans="1:19" ht="112.5">
      <c r="A5977" s="277" t="s">
        <v>25424</v>
      </c>
      <c r="B5977" s="253" t="s">
        <v>400</v>
      </c>
      <c r="C5977" s="93" t="s">
        <v>15822</v>
      </c>
      <c r="D5977" s="93" t="s">
        <v>15823</v>
      </c>
      <c r="E5977" s="148">
        <f ca="1">IFERROR(__xludf.DUMMYFUNCTION(" VLOOKUP(A6088, IMPORTRANGE(""https://docs.google.com/spreadsheets/d/1fj_Bhi2XPL3siwIh4sx4VRLAe31yD50oKdj5UlRYW0c/"", ""Сводка!A:AA""), 5, FALSE)"),136)</f>
        <v>136</v>
      </c>
      <c r="F5977" s="148" t="s">
        <v>415</v>
      </c>
      <c r="G5977" s="147">
        <f ca="1">IFERROR(__xludf.DUMMYFUNCTION(" VLOOKUP(A6088, IMPORTRANGE(""https://docs.google.com/spreadsheets/d/1QNLbnkR_AongFt22vMfNzfpjZ0CjpI8QI-w0wBnYA1w/"", ""Инфа!A:AA""), 6, FALSE)"),2024)</f>
        <v>2024</v>
      </c>
      <c r="H5977" s="150">
        <v>13200</v>
      </c>
      <c r="I5977" s="151" t="s">
        <v>747</v>
      </c>
      <c r="J5977" s="93" t="s">
        <v>15824</v>
      </c>
      <c r="K5977" s="153"/>
      <c r="L5977" s="153"/>
      <c r="M5977" s="153"/>
      <c r="N5977" s="153"/>
      <c r="O5977" s="153"/>
      <c r="P5977" s="153"/>
      <c r="Q5977" s="153"/>
      <c r="R5977" s="153"/>
      <c r="S5977" s="153"/>
    </row>
    <row r="5978" spans="1:19" ht="225">
      <c r="A5978" s="277" t="s">
        <v>25424</v>
      </c>
      <c r="B5978" s="253" t="s">
        <v>153</v>
      </c>
      <c r="C5978" s="93" t="s">
        <v>15825</v>
      </c>
      <c r="D5978" s="93" t="s">
        <v>15826</v>
      </c>
      <c r="E5978" s="148">
        <f ca="1">IFERROR(__xludf.DUMMYFUNCTION(" VLOOKUP(A6089, IMPORTRANGE(""https://docs.google.com/spreadsheets/d/1fj_Bhi2XPL3siwIh4sx4VRLAe31yD50oKdj5UlRYW0c/"", ""Сводка!A:AA""), 5, FALSE)"),200)</f>
        <v>200</v>
      </c>
      <c r="F5978" s="148" t="s">
        <v>50</v>
      </c>
      <c r="G5978" s="147">
        <f ca="1">IFERROR(__xludf.DUMMYFUNCTION(" VLOOKUP(A6089, IMPORTRANGE(""https://docs.google.com/spreadsheets/d/1QNLbnkR_AongFt22vMfNzfpjZ0CjpI8QI-w0wBnYA1w/"", ""Инфа!A:AA""), 6, FALSE)"),2024)</f>
        <v>2024</v>
      </c>
      <c r="H5978" s="150">
        <v>11000</v>
      </c>
      <c r="I5978" s="151" t="s">
        <v>614</v>
      </c>
      <c r="J5978" s="93" t="s">
        <v>15827</v>
      </c>
      <c r="K5978" s="153"/>
      <c r="L5978" s="153"/>
      <c r="M5978" s="153"/>
      <c r="N5978" s="153"/>
      <c r="O5978" s="153"/>
      <c r="P5978" s="153"/>
      <c r="Q5978" s="153"/>
      <c r="R5978" s="153"/>
      <c r="S5978" s="153"/>
    </row>
    <row r="5979" spans="1:19" ht="168.75">
      <c r="A5979" s="277" t="s">
        <v>25424</v>
      </c>
      <c r="B5979" s="253" t="s">
        <v>153</v>
      </c>
      <c r="C5979" s="93" t="s">
        <v>15733</v>
      </c>
      <c r="D5979" s="93" t="s">
        <v>15828</v>
      </c>
      <c r="E5979" s="148">
        <f ca="1">IFERROR(__xludf.DUMMYFUNCTION(" VLOOKUP(A6090, IMPORTRANGE(""https://docs.google.com/spreadsheets/d/1fj_Bhi2XPL3siwIh4sx4VRLAe31yD50oKdj5UlRYW0c/"", ""Сводка!A:AA""), 5, FALSE)"),200)</f>
        <v>200</v>
      </c>
      <c r="F5979" s="148" t="s">
        <v>108</v>
      </c>
      <c r="G5979" s="147">
        <f ca="1">IFERROR(__xludf.DUMMYFUNCTION(" VLOOKUP(A6090, IMPORTRANGE(""https://docs.google.com/spreadsheets/d/1QNLbnkR_AongFt22vMfNzfpjZ0CjpI8QI-w0wBnYA1w/"", ""Инфа!A:AA""), 6, FALSE)"),2024)</f>
        <v>2024</v>
      </c>
      <c r="H5979" s="150">
        <v>11000</v>
      </c>
      <c r="I5979" s="151" t="s">
        <v>62</v>
      </c>
      <c r="J5979" s="93" t="s">
        <v>15829</v>
      </c>
      <c r="K5979" s="153"/>
      <c r="L5979" s="153"/>
      <c r="M5979" s="153"/>
      <c r="N5979" s="153"/>
      <c r="O5979" s="153"/>
      <c r="P5979" s="153"/>
      <c r="Q5979" s="153"/>
      <c r="R5979" s="153"/>
      <c r="S5979" s="153"/>
    </row>
    <row r="5980" spans="1:19" ht="168.75">
      <c r="A5980" s="277" t="s">
        <v>25424</v>
      </c>
      <c r="B5980" s="253" t="s">
        <v>400</v>
      </c>
      <c r="C5980" s="93" t="s">
        <v>15830</v>
      </c>
      <c r="D5980" s="93" t="s">
        <v>15831</v>
      </c>
      <c r="E5980" s="148">
        <f ca="1">IFERROR(__xludf.DUMMYFUNCTION(" VLOOKUP(A6091, IMPORTRANGE(""https://docs.google.com/spreadsheets/d/1fj_Bhi2XPL3siwIh4sx4VRLAe31yD50oKdj5UlRYW0c/"", ""Сводка!A:AA""), 5, FALSE)"),176)</f>
        <v>176</v>
      </c>
      <c r="F5980" s="148" t="s">
        <v>415</v>
      </c>
      <c r="G5980" s="147">
        <f ca="1">IFERROR(__xludf.DUMMYFUNCTION(" VLOOKUP(A6091, IMPORTRANGE(""https://docs.google.com/spreadsheets/d/1QNLbnkR_AongFt22vMfNzfpjZ0CjpI8QI-w0wBnYA1w/"", ""Инфа!A:AA""), 6, FALSE)"),2024)</f>
        <v>2024</v>
      </c>
      <c r="H5980" s="150">
        <v>10300</v>
      </c>
      <c r="I5980" s="156" t="s">
        <v>28</v>
      </c>
      <c r="J5980" s="93" t="s">
        <v>15832</v>
      </c>
      <c r="K5980" s="153"/>
      <c r="L5980" s="153"/>
      <c r="M5980" s="153"/>
      <c r="N5980" s="153"/>
      <c r="O5980" s="153"/>
      <c r="P5980" s="153"/>
      <c r="Q5980" s="153"/>
      <c r="R5980" s="153"/>
      <c r="S5980" s="153"/>
    </row>
    <row r="5981" spans="1:19" ht="112.5">
      <c r="A5981" s="277" t="s">
        <v>25424</v>
      </c>
      <c r="B5981" s="253" t="s">
        <v>400</v>
      </c>
      <c r="C5981" s="93" t="s">
        <v>15833</v>
      </c>
      <c r="D5981" s="93" t="s">
        <v>15834</v>
      </c>
      <c r="E5981" s="148">
        <f ca="1">IFERROR(__xludf.DUMMYFUNCTION(" VLOOKUP(A6092, IMPORTRANGE(""https://docs.google.com/spreadsheets/d/1fj_Bhi2XPL3siwIh4sx4VRLAe31yD50oKdj5UlRYW0c/"", ""Сводка!A:AA""), 5, FALSE)"),120)</f>
        <v>120</v>
      </c>
      <c r="F5981" s="148" t="s">
        <v>415</v>
      </c>
      <c r="G5981" s="147">
        <f ca="1">IFERROR(__xludf.DUMMYFUNCTION(" VLOOKUP(A6092, IMPORTRANGE(""https://docs.google.com/spreadsheets/d/1QNLbnkR_AongFt22vMfNzfpjZ0CjpI8QI-w0wBnYA1w/"", ""Инфа!A:AA""), 6, FALSE)"),2024)</f>
        <v>2024</v>
      </c>
      <c r="H5981" s="150">
        <v>8600</v>
      </c>
      <c r="I5981" s="156" t="s">
        <v>28</v>
      </c>
      <c r="J5981" s="93" t="s">
        <v>15835</v>
      </c>
      <c r="K5981" s="153"/>
      <c r="L5981" s="153"/>
      <c r="M5981" s="153"/>
      <c r="N5981" s="153"/>
      <c r="O5981" s="153"/>
      <c r="P5981" s="153"/>
      <c r="Q5981" s="153"/>
      <c r="R5981" s="153"/>
      <c r="S5981" s="153"/>
    </row>
    <row r="5982" spans="1:19" ht="150">
      <c r="A5982" s="277" t="s">
        <v>25424</v>
      </c>
      <c r="B5982" s="253" t="s">
        <v>400</v>
      </c>
      <c r="C5982" s="93" t="s">
        <v>15836</v>
      </c>
      <c r="D5982" s="93" t="s">
        <v>15837</v>
      </c>
      <c r="E5982" s="148">
        <f ca="1">IFERROR(__xludf.DUMMYFUNCTION(" VLOOKUP(A6093, IMPORTRANGE(""https://docs.google.com/spreadsheets/d/1fj_Bhi2XPL3siwIh4sx4VRLAe31yD50oKdj5UlRYW0c/"", ""Сводка!A:AA""), 5, FALSE)"),180)</f>
        <v>180</v>
      </c>
      <c r="F5982" s="148" t="s">
        <v>108</v>
      </c>
      <c r="G5982" s="147">
        <f ca="1">IFERROR(__xludf.DUMMYFUNCTION(" VLOOKUP(A6093, IMPORTRANGE(""https://docs.google.com/spreadsheets/d/1QNLbnkR_AongFt22vMfNzfpjZ0CjpI8QI-w0wBnYA1w/"", ""Инфа!A:AA""), 6, FALSE)"),2024)</f>
        <v>2024</v>
      </c>
      <c r="H5982" s="150">
        <v>10400</v>
      </c>
      <c r="I5982" s="156" t="s">
        <v>28</v>
      </c>
      <c r="J5982" s="93" t="s">
        <v>15838</v>
      </c>
      <c r="K5982" s="153"/>
      <c r="L5982" s="153"/>
      <c r="M5982" s="153"/>
      <c r="N5982" s="153"/>
      <c r="O5982" s="153"/>
      <c r="P5982" s="153"/>
      <c r="Q5982" s="153"/>
      <c r="R5982" s="153"/>
      <c r="S5982" s="153"/>
    </row>
    <row r="5983" spans="1:19" ht="187.5">
      <c r="A5983" s="277" t="s">
        <v>25424</v>
      </c>
      <c r="B5983" s="253" t="s">
        <v>400</v>
      </c>
      <c r="C5983" s="93" t="s">
        <v>15839</v>
      </c>
      <c r="D5983" s="93" t="s">
        <v>15840</v>
      </c>
      <c r="E5983" s="148">
        <f ca="1">IFERROR(__xludf.DUMMYFUNCTION(" VLOOKUP(A6094, IMPORTRANGE(""https://docs.google.com/spreadsheets/d/1fj_Bhi2XPL3siwIh4sx4VRLAe31yD50oKdj5UlRYW0c/"", ""Сводка!A:AA""), 5, FALSE)"),184)</f>
        <v>184</v>
      </c>
      <c r="F5983" s="148" t="s">
        <v>415</v>
      </c>
      <c r="G5983" s="147">
        <f ca="1">IFERROR(__xludf.DUMMYFUNCTION(" VLOOKUP(A6094, IMPORTRANGE(""https://docs.google.com/spreadsheets/d/1QNLbnkR_AongFt22vMfNzfpjZ0CjpI8QI-w0wBnYA1w/"", ""Инфа!A:AA""), 6, FALSE)"),2024)</f>
        <v>2024</v>
      </c>
      <c r="H5983" s="150">
        <v>16000</v>
      </c>
      <c r="I5983" s="151" t="s">
        <v>133</v>
      </c>
      <c r="J5983" s="93" t="s">
        <v>15841</v>
      </c>
      <c r="K5983" s="153"/>
      <c r="L5983" s="153"/>
      <c r="M5983" s="153"/>
      <c r="N5983" s="153"/>
      <c r="O5983" s="153"/>
      <c r="P5983" s="153"/>
      <c r="Q5983" s="153"/>
      <c r="R5983" s="153"/>
      <c r="S5983" s="153"/>
    </row>
    <row r="5984" spans="1:19" ht="112.5">
      <c r="A5984" s="277" t="s">
        <v>25424</v>
      </c>
      <c r="B5984" s="253" t="s">
        <v>400</v>
      </c>
      <c r="C5984" s="93" t="s">
        <v>15842</v>
      </c>
      <c r="D5984" s="93" t="s">
        <v>15843</v>
      </c>
      <c r="E5984" s="148">
        <f ca="1">IFERROR(__xludf.DUMMYFUNCTION(" VLOOKUP(A6095, IMPORTRANGE(""https://docs.google.com/spreadsheets/d/1fj_Bhi2XPL3siwIh4sx4VRLAe31yD50oKdj5UlRYW0c/"", ""Сводка!A:AA""), 5, FALSE)"),192)</f>
        <v>192</v>
      </c>
      <c r="F5984" s="148" t="s">
        <v>415</v>
      </c>
      <c r="G5984" s="147">
        <f ca="1">IFERROR(__xludf.DUMMYFUNCTION(" VLOOKUP(A6095, IMPORTRANGE(""https://docs.google.com/spreadsheets/d/1QNLbnkR_AongFt22vMfNzfpjZ0CjpI8QI-w0wBnYA1w/"", ""Инфа!A:AA""), 6, FALSE)"),2024)</f>
        <v>2024</v>
      </c>
      <c r="H5984" s="150">
        <v>16500</v>
      </c>
      <c r="I5984" s="156" t="s">
        <v>3956</v>
      </c>
      <c r="J5984" s="93" t="s">
        <v>15844</v>
      </c>
      <c r="K5984" s="153"/>
      <c r="L5984" s="153"/>
      <c r="M5984" s="153"/>
      <c r="N5984" s="153"/>
      <c r="O5984" s="153"/>
      <c r="P5984" s="153"/>
      <c r="Q5984" s="153"/>
      <c r="R5984" s="153"/>
      <c r="S5984" s="153"/>
    </row>
    <row r="5985" spans="1:19" ht="206.25">
      <c r="A5985" s="277" t="s">
        <v>25424</v>
      </c>
      <c r="B5985" s="253" t="s">
        <v>23</v>
      </c>
      <c r="C5985" s="93" t="s">
        <v>15845</v>
      </c>
      <c r="D5985" s="93" t="s">
        <v>15846</v>
      </c>
      <c r="E5985" s="148">
        <f ca="1">IFERROR(__xludf.DUMMYFUNCTION(" VLOOKUP(A6096, IMPORTRANGE(""https://docs.google.com/spreadsheets/d/1fj_Bhi2XPL3siwIh4sx4VRLAe31yD50oKdj5UlRYW0c/"", ""Сводка!A:AA""), 5, FALSE)"),184)</f>
        <v>184</v>
      </c>
      <c r="F5985" s="148" t="s">
        <v>46</v>
      </c>
      <c r="G5985" s="147">
        <f ca="1">IFERROR(__xludf.DUMMYFUNCTION(" VLOOKUP(A6096, IMPORTRANGE(""https://docs.google.com/spreadsheets/d/1QNLbnkR_AongFt22vMfNzfpjZ0CjpI8QI-w0wBnYA1w/"", ""Инфа!A:AA""), 6, FALSE)"),2024)</f>
        <v>2024</v>
      </c>
      <c r="H5985" s="150">
        <v>10500</v>
      </c>
      <c r="I5985" s="151" t="s">
        <v>7507</v>
      </c>
      <c r="J5985" s="93" t="s">
        <v>15847</v>
      </c>
      <c r="K5985" s="153"/>
      <c r="L5985" s="153"/>
      <c r="M5985" s="153"/>
      <c r="N5985" s="153"/>
      <c r="O5985" s="153"/>
      <c r="P5985" s="153"/>
      <c r="Q5985" s="153"/>
      <c r="R5985" s="153"/>
      <c r="S5985" s="153"/>
    </row>
    <row r="5986" spans="1:19" ht="131.25">
      <c r="A5986" s="277" t="s">
        <v>25424</v>
      </c>
      <c r="B5986" s="253" t="s">
        <v>400</v>
      </c>
      <c r="C5986" s="93" t="s">
        <v>15848</v>
      </c>
      <c r="D5986" s="93" t="s">
        <v>15849</v>
      </c>
      <c r="E5986" s="148">
        <f ca="1">IFERROR(__xludf.DUMMYFUNCTION(" VLOOKUP(A6097, IMPORTRANGE(""https://docs.google.com/spreadsheets/d/1fj_Bhi2XPL3siwIh4sx4VRLAe31yD50oKdj5UlRYW0c/"", ""Сводка!A:AA""), 5, FALSE)"),96)</f>
        <v>96</v>
      </c>
      <c r="F5986" s="148" t="s">
        <v>677</v>
      </c>
      <c r="G5986" s="147">
        <f ca="1">IFERROR(__xludf.DUMMYFUNCTION(" VLOOKUP(A6097, IMPORTRANGE(""https://docs.google.com/spreadsheets/d/1QNLbnkR_AongFt22vMfNzfpjZ0CjpI8QI-w0wBnYA1w/"", ""Инфа!A:AA""), 6, FALSE)"),2024)</f>
        <v>2024</v>
      </c>
      <c r="H5986" s="150">
        <v>7900</v>
      </c>
      <c r="I5986" s="151" t="s">
        <v>7507</v>
      </c>
      <c r="J5986" s="93" t="s">
        <v>15850</v>
      </c>
      <c r="K5986" s="153"/>
      <c r="L5986" s="153"/>
      <c r="M5986" s="153"/>
      <c r="N5986" s="153"/>
      <c r="O5986" s="153"/>
      <c r="P5986" s="153"/>
      <c r="Q5986" s="153"/>
      <c r="R5986" s="153"/>
      <c r="S5986" s="153"/>
    </row>
    <row r="5987" spans="1:19" ht="206.25">
      <c r="A5987" s="277" t="s">
        <v>25424</v>
      </c>
      <c r="B5987" s="253"/>
      <c r="C5987" s="93" t="s">
        <v>15851</v>
      </c>
      <c r="D5987" s="93" t="s">
        <v>15852</v>
      </c>
      <c r="E5987" s="148">
        <f ca="1">IFERROR(__xludf.DUMMYFUNCTION(" VLOOKUP(A6098, IMPORTRANGE(""https://docs.google.com/spreadsheets/d/1fj_Bhi2XPL3siwIh4sx4VRLAe31yD50oKdj5UlRYW0c/"", ""Сводка!A:AA""), 5, FALSE)"),172)</f>
        <v>172</v>
      </c>
      <c r="F5987" s="148" t="s">
        <v>46</v>
      </c>
      <c r="G5987" s="147">
        <f ca="1">IFERROR(__xludf.DUMMYFUNCTION(" VLOOKUP(A6098, IMPORTRANGE(""https://docs.google.com/spreadsheets/d/1QNLbnkR_AongFt22vMfNzfpjZ0CjpI8QI-w0wBnYA1w/"", ""Инфа!A:AA""), 6, FALSE)"),2024)</f>
        <v>2024</v>
      </c>
      <c r="H5987" s="150">
        <v>15300</v>
      </c>
      <c r="I5987" s="151" t="s">
        <v>7507</v>
      </c>
      <c r="J5987" s="93" t="s">
        <v>15853</v>
      </c>
      <c r="K5987" s="153"/>
      <c r="L5987" s="153"/>
      <c r="M5987" s="153"/>
      <c r="N5987" s="153"/>
      <c r="O5987" s="153"/>
      <c r="P5987" s="153"/>
      <c r="Q5987" s="153"/>
      <c r="R5987" s="153"/>
      <c r="S5987" s="153"/>
    </row>
    <row r="5988" spans="1:19" ht="243.75">
      <c r="A5988" s="277" t="s">
        <v>25424</v>
      </c>
      <c r="B5988" s="253" t="s">
        <v>23</v>
      </c>
      <c r="C5988" s="93" t="s">
        <v>15854</v>
      </c>
      <c r="D5988" s="93" t="s">
        <v>15855</v>
      </c>
      <c r="E5988" s="148">
        <f ca="1">IFERROR(__xludf.DUMMYFUNCTION(" VLOOKUP(A6099, IMPORTRANGE(""https://docs.google.com/spreadsheets/d/1fj_Bhi2XPL3siwIh4sx4VRLAe31yD50oKdj5UlRYW0c/"", ""Сводка!A:AA""), 5, FALSE)"),148)</f>
        <v>148</v>
      </c>
      <c r="F5988" s="148" t="s">
        <v>46</v>
      </c>
      <c r="G5988" s="147">
        <f ca="1">IFERROR(__xludf.DUMMYFUNCTION(" VLOOKUP(A6099, IMPORTRANGE(""https://docs.google.com/spreadsheets/d/1QNLbnkR_AongFt22vMfNzfpjZ0CjpI8QI-w0wBnYA1w/"", ""Инфа!A:AA""), 6, FALSE)"),2024)</f>
        <v>2024</v>
      </c>
      <c r="H5988" s="150">
        <v>9400</v>
      </c>
      <c r="I5988" s="151" t="s">
        <v>7507</v>
      </c>
      <c r="J5988" s="93" t="s">
        <v>15856</v>
      </c>
      <c r="K5988" s="153"/>
      <c r="L5988" s="153"/>
      <c r="M5988" s="153"/>
      <c r="N5988" s="153"/>
      <c r="O5988" s="153"/>
      <c r="P5988" s="153"/>
      <c r="Q5988" s="153"/>
      <c r="R5988" s="153"/>
      <c r="S5988" s="153"/>
    </row>
    <row r="5989" spans="1:19" ht="262.5">
      <c r="A5989" s="277" t="s">
        <v>25424</v>
      </c>
      <c r="B5989" s="253" t="s">
        <v>400</v>
      </c>
      <c r="C5989" s="93" t="s">
        <v>15857</v>
      </c>
      <c r="D5989" s="93" t="s">
        <v>15858</v>
      </c>
      <c r="E5989" s="148">
        <f ca="1">IFERROR(__xludf.DUMMYFUNCTION(" VLOOKUP(A6100, IMPORTRANGE(""https://docs.google.com/spreadsheets/d/1fj_Bhi2XPL3siwIh4sx4VRLAe31yD50oKdj5UlRYW0c/"", ""Сводка!A:AA""), 5, FALSE)"),320)</f>
        <v>320</v>
      </c>
      <c r="F5989" s="148" t="s">
        <v>415</v>
      </c>
      <c r="G5989" s="147">
        <f ca="1">IFERROR(__xludf.DUMMYFUNCTION(" VLOOKUP(A6100, IMPORTRANGE(""https://docs.google.com/spreadsheets/d/1QNLbnkR_AongFt22vMfNzfpjZ0CjpI8QI-w0wBnYA1w/"", ""Инфа!A:AA""), 6, FALSE)"),2024)</f>
        <v>2024</v>
      </c>
      <c r="H5989" s="150">
        <v>24200</v>
      </c>
      <c r="I5989" s="151" t="s">
        <v>15859</v>
      </c>
      <c r="J5989" s="99" t="s">
        <v>15860</v>
      </c>
      <c r="K5989" s="153"/>
      <c r="L5989" s="153"/>
      <c r="M5989" s="153"/>
      <c r="N5989" s="153"/>
      <c r="O5989" s="153"/>
      <c r="P5989" s="153"/>
      <c r="Q5989" s="153"/>
      <c r="R5989" s="153"/>
      <c r="S5989" s="153"/>
    </row>
    <row r="5990" spans="1:19" ht="262.5">
      <c r="A5990" s="277" t="s">
        <v>25424</v>
      </c>
      <c r="B5990" s="253" t="s">
        <v>400</v>
      </c>
      <c r="C5990" s="93" t="s">
        <v>15857</v>
      </c>
      <c r="D5990" s="93" t="s">
        <v>15861</v>
      </c>
      <c r="E5990" s="148">
        <f ca="1">IFERROR(__xludf.DUMMYFUNCTION(" VLOOKUP(A6101, IMPORTRANGE(""https://docs.google.com/spreadsheets/d/1fj_Bhi2XPL3siwIh4sx4VRLAe31yD50oKdj5UlRYW0c/"", ""Сводка!A:AA""), 5, FALSE)"),372)</f>
        <v>372</v>
      </c>
      <c r="F5990" s="148" t="s">
        <v>415</v>
      </c>
      <c r="G5990" s="147">
        <f ca="1">IFERROR(__xludf.DUMMYFUNCTION(" VLOOKUP(A6101, IMPORTRANGE(""https://docs.google.com/spreadsheets/d/1QNLbnkR_AongFt22vMfNzfpjZ0CjpI8QI-w0wBnYA1w/"", ""Инфа!A:AA""), 6, FALSE)"),2024)</f>
        <v>2024</v>
      </c>
      <c r="H5990" s="154">
        <v>27300</v>
      </c>
      <c r="I5990" s="151" t="s">
        <v>15859</v>
      </c>
      <c r="J5990" s="99" t="s">
        <v>15860</v>
      </c>
      <c r="K5990" s="153"/>
      <c r="L5990" s="153"/>
      <c r="M5990" s="153"/>
      <c r="N5990" s="153"/>
      <c r="O5990" s="153"/>
      <c r="P5990" s="153"/>
      <c r="Q5990" s="153"/>
      <c r="R5990" s="153"/>
      <c r="S5990" s="153"/>
    </row>
    <row r="5991" spans="1:19" ht="150">
      <c r="A5991" s="277" t="s">
        <v>25424</v>
      </c>
      <c r="B5991" s="253" t="s">
        <v>153</v>
      </c>
      <c r="C5991" s="93" t="s">
        <v>15862</v>
      </c>
      <c r="D5991" s="93" t="s">
        <v>15863</v>
      </c>
      <c r="E5991" s="148" t="e">
        <f>#REF!</f>
        <v>#REF!</v>
      </c>
      <c r="F5991" s="148" t="s">
        <v>165</v>
      </c>
      <c r="G5991" s="147">
        <f ca="1">IFERROR(__xludf.DUMMYFUNCTION(" VLOOKUP(A6102, IMPORTRANGE(""https://docs.google.com/spreadsheets/d/1QNLbnkR_AongFt22vMfNzfpjZ0CjpI8QI-w0wBnYA1w/"", ""Инфа!A:AA""), 6, FALSE)"),2024)</f>
        <v>2024</v>
      </c>
      <c r="H5991" s="154">
        <v>28300</v>
      </c>
      <c r="I5991" s="151" t="s">
        <v>927</v>
      </c>
      <c r="J5991" s="93" t="s">
        <v>15864</v>
      </c>
      <c r="K5991" s="153"/>
      <c r="L5991" s="153"/>
      <c r="M5991" s="153"/>
      <c r="N5991" s="153"/>
      <c r="O5991" s="153"/>
      <c r="P5991" s="153"/>
      <c r="Q5991" s="153"/>
      <c r="R5991" s="153"/>
      <c r="S5991" s="153"/>
    </row>
    <row r="5992" spans="1:19" ht="150">
      <c r="A5992" s="277" t="s">
        <v>25424</v>
      </c>
      <c r="B5992" s="253" t="s">
        <v>400</v>
      </c>
      <c r="C5992" s="93" t="s">
        <v>12010</v>
      </c>
      <c r="D5992" s="93" t="s">
        <v>15865</v>
      </c>
      <c r="E5992" s="148" t="e">
        <f>#REF!</f>
        <v>#REF!</v>
      </c>
      <c r="F5992" s="148" t="s">
        <v>415</v>
      </c>
      <c r="G5992" s="147">
        <f ca="1">IFERROR(__xludf.DUMMYFUNCTION(" VLOOKUP(A6103, IMPORTRANGE(""https://docs.google.com/spreadsheets/d/1QNLbnkR_AongFt22vMfNzfpjZ0CjpI8QI-w0wBnYA1w/"", ""Инфа!A:AA""), 6, FALSE)"),2024)</f>
        <v>2024</v>
      </c>
      <c r="H5992" s="150">
        <v>24200</v>
      </c>
      <c r="I5992" s="151" t="s">
        <v>171</v>
      </c>
      <c r="J5992" s="93" t="s">
        <v>15866</v>
      </c>
      <c r="K5992" s="153"/>
      <c r="L5992" s="153"/>
      <c r="M5992" s="153"/>
      <c r="N5992" s="153"/>
      <c r="O5992" s="153"/>
      <c r="P5992" s="153"/>
      <c r="Q5992" s="153"/>
      <c r="R5992" s="153"/>
      <c r="S5992" s="153"/>
    </row>
    <row r="5993" spans="1:19" ht="168.75">
      <c r="A5993" s="277" t="s">
        <v>25424</v>
      </c>
      <c r="B5993" s="253" t="s">
        <v>153</v>
      </c>
      <c r="C5993" s="93" t="s">
        <v>15867</v>
      </c>
      <c r="D5993" s="93" t="s">
        <v>15868</v>
      </c>
      <c r="E5993" s="148">
        <f ca="1">IFERROR(__xludf.DUMMYFUNCTION(" VLOOKUP(A6104, IMPORTRANGE(""https://docs.google.com/spreadsheets/d/1fj_Bhi2XPL3siwIh4sx4VRLAe31yD50oKdj5UlRYW0c/"", ""Сводка!A:AA""), 5, FALSE)"),176)</f>
        <v>176</v>
      </c>
      <c r="F5993" s="148" t="s">
        <v>108</v>
      </c>
      <c r="G5993" s="147">
        <f ca="1">IFERROR(__xludf.DUMMYFUNCTION(" VLOOKUP(A6104, IMPORTRANGE(""https://docs.google.com/spreadsheets/d/1QNLbnkR_AongFt22vMfNzfpjZ0CjpI8QI-w0wBnYA1w/"", ""Инфа!A:AA""), 6, FALSE)"),2023)</f>
        <v>2023</v>
      </c>
      <c r="H5993" s="150">
        <v>10300</v>
      </c>
      <c r="I5993" s="151" t="s">
        <v>246</v>
      </c>
      <c r="J5993" s="93" t="s">
        <v>15869</v>
      </c>
      <c r="K5993" s="153"/>
      <c r="L5993" s="153"/>
      <c r="M5993" s="153"/>
      <c r="N5993" s="153"/>
      <c r="O5993" s="153"/>
      <c r="P5993" s="153"/>
      <c r="Q5993" s="153"/>
      <c r="R5993" s="153"/>
      <c r="S5993" s="153"/>
    </row>
    <row r="5994" spans="1:19" ht="131.25">
      <c r="A5994" s="277" t="s">
        <v>25424</v>
      </c>
      <c r="B5994" s="253" t="s">
        <v>153</v>
      </c>
      <c r="C5994" s="93" t="s">
        <v>15870</v>
      </c>
      <c r="D5994" s="93" t="s">
        <v>15871</v>
      </c>
      <c r="E5994" s="148" t="e">
        <f>#REF!</f>
        <v>#REF!</v>
      </c>
      <c r="F5994" s="148" t="s">
        <v>165</v>
      </c>
      <c r="G5994" s="147">
        <f ca="1">IFERROR(__xludf.DUMMYFUNCTION(" VLOOKUP(A6105, IMPORTRANGE(""https://docs.google.com/spreadsheets/d/1QNLbnkR_AongFt22vMfNzfpjZ0CjpI8QI-w0wBnYA1w/"", ""Инфа!A:AA""), 6, FALSE)"),2024)</f>
        <v>2024</v>
      </c>
      <c r="H5994" s="150">
        <v>13100</v>
      </c>
      <c r="I5994" s="151" t="s">
        <v>15872</v>
      </c>
      <c r="J5994" s="93" t="s">
        <v>15873</v>
      </c>
      <c r="K5994" s="153"/>
      <c r="L5994" s="153"/>
      <c r="M5994" s="153"/>
      <c r="N5994" s="153"/>
      <c r="O5994" s="153"/>
      <c r="P5994" s="153"/>
      <c r="Q5994" s="153"/>
      <c r="R5994" s="153"/>
      <c r="S5994" s="153"/>
    </row>
    <row r="5995" spans="1:19" ht="168.75">
      <c r="A5995" s="277" t="s">
        <v>25424</v>
      </c>
      <c r="B5995" s="253" t="s">
        <v>400</v>
      </c>
      <c r="C5995" s="93" t="s">
        <v>15870</v>
      </c>
      <c r="D5995" s="93" t="s">
        <v>15874</v>
      </c>
      <c r="E5995" s="148">
        <f ca="1">IFERROR(__xludf.DUMMYFUNCTION(" VLOOKUP(A6106, IMPORTRANGE(""https://docs.google.com/spreadsheets/d/1fj_Bhi2XPL3siwIh4sx4VRLAe31yD50oKdj5UlRYW0c/"", ""Сводка!A:AA""), 5, FALSE)"),188)</f>
        <v>188</v>
      </c>
      <c r="F5995" s="148" t="s">
        <v>165</v>
      </c>
      <c r="G5995" s="147">
        <f ca="1">IFERROR(__xludf.DUMMYFUNCTION(" VLOOKUP(A6106, IMPORTRANGE(""https://docs.google.com/spreadsheets/d/1QNLbnkR_AongFt22vMfNzfpjZ0CjpI8QI-w0wBnYA1w/"", ""Инфа!A:AA""), 6, FALSE)"),2024)</f>
        <v>2024</v>
      </c>
      <c r="H5995" s="150">
        <v>10600</v>
      </c>
      <c r="I5995" s="151" t="s">
        <v>15875</v>
      </c>
      <c r="J5995" s="93" t="s">
        <v>15876</v>
      </c>
      <c r="K5995" s="153"/>
      <c r="L5995" s="153"/>
      <c r="M5995" s="153"/>
      <c r="N5995" s="153"/>
      <c r="O5995" s="153"/>
      <c r="P5995" s="153"/>
      <c r="Q5995" s="153"/>
      <c r="R5995" s="153"/>
      <c r="S5995" s="153"/>
    </row>
    <row r="5996" spans="1:19" ht="168.75">
      <c r="A5996" s="277" t="s">
        <v>25424</v>
      </c>
      <c r="B5996" s="253" t="s">
        <v>13</v>
      </c>
      <c r="C5996" s="93" t="s">
        <v>15877</v>
      </c>
      <c r="D5996" s="93" t="s">
        <v>15878</v>
      </c>
      <c r="E5996" s="148">
        <f ca="1">IFERROR(__xludf.DUMMYFUNCTION(" VLOOKUP(A6107, IMPORTRANGE(""https://docs.google.com/spreadsheets/d/1fj_Bhi2XPL3siwIh4sx4VRLAe31yD50oKdj5UlRYW0c/"", ""Сводка!A:AA""), 5, FALSE)"),120)</f>
        <v>120</v>
      </c>
      <c r="F5996" s="148" t="s">
        <v>266</v>
      </c>
      <c r="G5996" s="147">
        <f ca="1">IFERROR(__xludf.DUMMYFUNCTION(" VLOOKUP(A6107, IMPORTRANGE(""https://docs.google.com/spreadsheets/d/1QNLbnkR_AongFt22vMfNzfpjZ0CjpI8QI-w0wBnYA1w/"", ""Инфа!A:AA""), 6, FALSE)"),2024)</f>
        <v>2024</v>
      </c>
      <c r="H5996" s="150">
        <v>12200</v>
      </c>
      <c r="I5996" s="151" t="s">
        <v>3642</v>
      </c>
      <c r="J5996" s="93" t="s">
        <v>15879</v>
      </c>
      <c r="K5996" s="153"/>
      <c r="L5996" s="153"/>
      <c r="M5996" s="153"/>
      <c r="N5996" s="153"/>
      <c r="O5996" s="153"/>
      <c r="P5996" s="153"/>
      <c r="Q5996" s="153"/>
      <c r="R5996" s="153"/>
      <c r="S5996" s="153"/>
    </row>
    <row r="5997" spans="1:19" ht="262.5">
      <c r="A5997" s="277" t="s">
        <v>25424</v>
      </c>
      <c r="B5997" s="253" t="s">
        <v>400</v>
      </c>
      <c r="C5997" s="93" t="s">
        <v>15880</v>
      </c>
      <c r="D5997" s="93" t="s">
        <v>15881</v>
      </c>
      <c r="E5997" s="148" t="e">
        <f>#REF!</f>
        <v>#REF!</v>
      </c>
      <c r="F5997" s="148" t="s">
        <v>108</v>
      </c>
      <c r="G5997" s="147">
        <f ca="1">IFERROR(__xludf.DUMMYFUNCTION(" VLOOKUP(A6108, IMPORTRANGE(""https://docs.google.com/spreadsheets/d/1QNLbnkR_AongFt22vMfNzfpjZ0CjpI8QI-w0wBnYA1w/"", ""Инфа!A:AA""), 6, FALSE)"),2024)</f>
        <v>2024</v>
      </c>
      <c r="H5997" s="150">
        <v>7900</v>
      </c>
      <c r="I5997" s="151" t="s">
        <v>28</v>
      </c>
      <c r="J5997" s="97" t="s">
        <v>15882</v>
      </c>
      <c r="K5997" s="153"/>
      <c r="L5997" s="153"/>
      <c r="M5997" s="153"/>
      <c r="N5997" s="153"/>
      <c r="O5997" s="153"/>
      <c r="P5997" s="153"/>
      <c r="Q5997" s="153"/>
      <c r="R5997" s="153"/>
      <c r="S5997" s="153"/>
    </row>
    <row r="5998" spans="1:19" ht="131.25">
      <c r="A5998" s="277" t="s">
        <v>25424</v>
      </c>
      <c r="B5998" s="253" t="s">
        <v>153</v>
      </c>
      <c r="C5998" s="93" t="s">
        <v>15883</v>
      </c>
      <c r="D5998" s="93" t="s">
        <v>15884</v>
      </c>
      <c r="E5998" s="148">
        <f ca="1">IFERROR(__xludf.DUMMYFUNCTION(" VLOOKUP(A6109, IMPORTRANGE(""https://docs.google.com/spreadsheets/d/1fj_Bhi2XPL3siwIh4sx4VRLAe31yD50oKdj5UlRYW0c/"", ""Сводка!A:AA""), 5, FALSE)"),156)</f>
        <v>156</v>
      </c>
      <c r="F5998" s="148" t="s">
        <v>15885</v>
      </c>
      <c r="G5998" s="147">
        <f ca="1">IFERROR(__xludf.DUMMYFUNCTION(" VLOOKUP(A6109, IMPORTRANGE(""https://docs.google.com/spreadsheets/d/1QNLbnkR_AongFt22vMfNzfpjZ0CjpI8QI-w0wBnYA1w/"", ""Инфа!A:AA""), 6, FALSE)"),2024)</f>
        <v>2024</v>
      </c>
      <c r="H5998" s="150">
        <v>12600</v>
      </c>
      <c r="I5998" s="151" t="s">
        <v>404</v>
      </c>
      <c r="J5998" s="93" t="s">
        <v>15886</v>
      </c>
      <c r="K5998" s="153"/>
      <c r="L5998" s="153"/>
      <c r="M5998" s="153"/>
      <c r="N5998" s="153"/>
      <c r="O5998" s="153"/>
      <c r="P5998" s="153"/>
      <c r="Q5998" s="153"/>
      <c r="R5998" s="153"/>
      <c r="S5998" s="153"/>
    </row>
    <row r="5999" spans="1:19" ht="168.75">
      <c r="A5999" s="277" t="s">
        <v>25424</v>
      </c>
      <c r="B5999" s="253" t="s">
        <v>153</v>
      </c>
      <c r="C5999" s="93" t="s">
        <v>15887</v>
      </c>
      <c r="D5999" s="93" t="s">
        <v>15888</v>
      </c>
      <c r="E5999" s="148">
        <f ca="1">IFERROR(__xludf.DUMMYFUNCTION(" VLOOKUP(A6110, IMPORTRANGE(""https://docs.google.com/spreadsheets/d/1fj_Bhi2XPL3siwIh4sx4VRLAe31yD50oKdj5UlRYW0c/"", ""Сводка!A:AA""), 5, FALSE)"),156)</f>
        <v>156</v>
      </c>
      <c r="F5999" s="148" t="s">
        <v>26</v>
      </c>
      <c r="G5999" s="147">
        <f ca="1">IFERROR(__xludf.DUMMYFUNCTION(" VLOOKUP(A6110, IMPORTRANGE(""https://docs.google.com/spreadsheets/d/1QNLbnkR_AongFt22vMfNzfpjZ0CjpI8QI-w0wBnYA1w/"", ""Инфа!A:AA""), 6, FALSE)"),2024)</f>
        <v>2024</v>
      </c>
      <c r="H5999" s="150">
        <v>14400</v>
      </c>
      <c r="I5999" s="151" t="s">
        <v>15889</v>
      </c>
      <c r="J5999" s="93" t="s">
        <v>15890</v>
      </c>
      <c r="K5999" s="153"/>
      <c r="L5999" s="153"/>
      <c r="M5999" s="153"/>
      <c r="N5999" s="153"/>
      <c r="O5999" s="153"/>
      <c r="P5999" s="153"/>
      <c r="Q5999" s="153"/>
      <c r="R5999" s="153"/>
      <c r="S5999" s="153"/>
    </row>
    <row r="6000" spans="1:19" ht="112.5">
      <c r="A6000" s="277" t="s">
        <v>25424</v>
      </c>
      <c r="B6000" s="253" t="s">
        <v>13</v>
      </c>
      <c r="C6000" s="93" t="s">
        <v>15891</v>
      </c>
      <c r="D6000" s="93" t="s">
        <v>15892</v>
      </c>
      <c r="E6000" s="148">
        <f ca="1">IFERROR(__xludf.DUMMYFUNCTION(" VLOOKUP(A6111, IMPORTRANGE(""https://docs.google.com/spreadsheets/d/1fj_Bhi2XPL3siwIh4sx4VRLAe31yD50oKdj5UlRYW0c/"", ""Сводка!A:AA""), 5, FALSE)"),96)</f>
        <v>96</v>
      </c>
      <c r="F6000" s="148" t="s">
        <v>4085</v>
      </c>
      <c r="G6000" s="147">
        <f ca="1">IFERROR(__xludf.DUMMYFUNCTION(" VLOOKUP(A6111, IMPORTRANGE(""https://docs.google.com/spreadsheets/d/1QNLbnkR_AongFt22vMfNzfpjZ0CjpI8QI-w0wBnYA1w/"", ""Инфа!A:AA""), 6, FALSE)"),2024)</f>
        <v>2024</v>
      </c>
      <c r="H6000" s="150">
        <v>10800</v>
      </c>
      <c r="I6000" s="151" t="s">
        <v>2962</v>
      </c>
      <c r="J6000" s="93" t="s">
        <v>15893</v>
      </c>
      <c r="K6000" s="153"/>
      <c r="L6000" s="153"/>
      <c r="M6000" s="153"/>
      <c r="N6000" s="153"/>
      <c r="O6000" s="153"/>
      <c r="P6000" s="153"/>
      <c r="Q6000" s="153"/>
      <c r="R6000" s="153"/>
      <c r="S6000" s="153"/>
    </row>
    <row r="6001" spans="1:19" ht="56.25">
      <c r="A6001" s="277" t="s">
        <v>25424</v>
      </c>
      <c r="B6001" s="253" t="s">
        <v>400</v>
      </c>
      <c r="C6001" s="93" t="s">
        <v>15894</v>
      </c>
      <c r="D6001" s="93" t="s">
        <v>15895</v>
      </c>
      <c r="E6001" s="148">
        <f ca="1">IFERROR(__xludf.DUMMYFUNCTION(" VLOOKUP(A6112, IMPORTRANGE(""https://docs.google.com/spreadsheets/d/1fj_Bhi2XPL3siwIh4sx4VRLAe31yD50oKdj5UlRYW0c/"", ""Сводка!A:AA""), 5, FALSE)"),108)</f>
        <v>108</v>
      </c>
      <c r="F6001" s="148" t="s">
        <v>415</v>
      </c>
      <c r="G6001" s="147">
        <f ca="1">IFERROR(__xludf.DUMMYFUNCTION(" VLOOKUP(A6112, IMPORTRANGE(""https://docs.google.com/spreadsheets/d/1QNLbnkR_AongFt22vMfNzfpjZ0CjpI8QI-w0wBnYA1w/"", ""Инфа!A:AA""), 6, FALSE)"),2024)</f>
        <v>2024</v>
      </c>
      <c r="H6001" s="150">
        <v>11500</v>
      </c>
      <c r="I6001" s="151" t="s">
        <v>3111</v>
      </c>
      <c r="J6001" s="93" t="s">
        <v>15896</v>
      </c>
      <c r="K6001" s="153"/>
      <c r="L6001" s="153"/>
      <c r="M6001" s="153"/>
      <c r="N6001" s="153"/>
      <c r="O6001" s="153"/>
      <c r="P6001" s="153"/>
      <c r="Q6001" s="153"/>
      <c r="R6001" s="153"/>
      <c r="S6001" s="153"/>
    </row>
    <row r="6002" spans="1:19" ht="225">
      <c r="A6002" s="277" t="s">
        <v>25424</v>
      </c>
      <c r="B6002" s="253" t="s">
        <v>400</v>
      </c>
      <c r="C6002" s="93" t="s">
        <v>15897</v>
      </c>
      <c r="D6002" s="93" t="s">
        <v>15898</v>
      </c>
      <c r="E6002" s="148">
        <f ca="1">IFERROR(__xludf.DUMMYFUNCTION(" VLOOKUP(A6113, IMPORTRANGE(""https://docs.google.com/spreadsheets/d/1fj_Bhi2XPL3siwIh4sx4VRLAe31yD50oKdj5UlRYW0c/"", ""Сводка!A:AA""), 5, FALSE)"),216)</f>
        <v>216</v>
      </c>
      <c r="F6002" s="148" t="s">
        <v>26</v>
      </c>
      <c r="G6002" s="147">
        <f ca="1">IFERROR(__xludf.DUMMYFUNCTION(" VLOOKUP(A6113, IMPORTRANGE(""https://docs.google.com/spreadsheets/d/1QNLbnkR_AongFt22vMfNzfpjZ0CjpI8QI-w0wBnYA1w/"", ""Инфа!A:AA""), 6, FALSE)"),2024)</f>
        <v>2024</v>
      </c>
      <c r="H6002" s="150">
        <v>11500</v>
      </c>
      <c r="I6002" s="151" t="s">
        <v>197</v>
      </c>
      <c r="J6002" s="93" t="s">
        <v>15899</v>
      </c>
      <c r="K6002" s="153"/>
      <c r="L6002" s="153"/>
      <c r="M6002" s="153"/>
      <c r="N6002" s="153"/>
      <c r="O6002" s="153"/>
      <c r="P6002" s="153"/>
      <c r="Q6002" s="153"/>
      <c r="R6002" s="153"/>
      <c r="S6002" s="153"/>
    </row>
    <row r="6003" spans="1:19" ht="262.5">
      <c r="A6003" s="277" t="s">
        <v>25424</v>
      </c>
      <c r="B6003" s="253" t="s">
        <v>153</v>
      </c>
      <c r="C6003" s="93" t="s">
        <v>15900</v>
      </c>
      <c r="D6003" s="93" t="s">
        <v>15901</v>
      </c>
      <c r="E6003" s="148">
        <f ca="1">IFERROR(__xludf.DUMMYFUNCTION(" VLOOKUP(A6114, IMPORTRANGE(""https://docs.google.com/spreadsheets/d/1fj_Bhi2XPL3siwIh4sx4VRLAe31yD50oKdj5UlRYW0c/"", ""Сводка!A:AA""), 5, FALSE)"),188)</f>
        <v>188</v>
      </c>
      <c r="F6003" s="148" t="s">
        <v>266</v>
      </c>
      <c r="G6003" s="147">
        <f ca="1">IFERROR(__xludf.DUMMYFUNCTION(" VLOOKUP(A6114, IMPORTRANGE(""https://docs.google.com/spreadsheets/d/1QNLbnkR_AongFt22vMfNzfpjZ0CjpI8QI-w0wBnYA1w/"", ""Инфа!A:AA""), 6, FALSE)"),2024)</f>
        <v>2024</v>
      </c>
      <c r="H6003" s="150">
        <v>16300</v>
      </c>
      <c r="I6003" s="151" t="s">
        <v>1153</v>
      </c>
      <c r="J6003" s="93" t="s">
        <v>15902</v>
      </c>
      <c r="K6003" s="153"/>
      <c r="L6003" s="153"/>
      <c r="M6003" s="153"/>
      <c r="N6003" s="153"/>
      <c r="O6003" s="153"/>
      <c r="P6003" s="153"/>
      <c r="Q6003" s="153"/>
      <c r="R6003" s="153"/>
      <c r="S6003" s="153"/>
    </row>
    <row r="6004" spans="1:19" ht="243.75">
      <c r="A6004" s="277" t="s">
        <v>25424</v>
      </c>
      <c r="B6004" s="253" t="s">
        <v>153</v>
      </c>
      <c r="C6004" s="93" t="s">
        <v>15429</v>
      </c>
      <c r="D6004" s="93" t="s">
        <v>15903</v>
      </c>
      <c r="E6004" s="148">
        <f ca="1">IFERROR(__xludf.DUMMYFUNCTION(" VLOOKUP(A6115, IMPORTRANGE(""https://docs.google.com/spreadsheets/d/1fj_Bhi2XPL3siwIh4sx4VRLAe31yD50oKdj5UlRYW0c/"", ""Сводка!A:AA""), 5, FALSE)"),120)</f>
        <v>120</v>
      </c>
      <c r="F6004" s="148" t="s">
        <v>266</v>
      </c>
      <c r="G6004" s="147">
        <f ca="1">IFERROR(__xludf.DUMMYFUNCTION(" VLOOKUP(A6115, IMPORTRANGE(""https://docs.google.com/spreadsheets/d/1QNLbnkR_AongFt22vMfNzfpjZ0CjpI8QI-w0wBnYA1w/"", ""Инфа!A:AA""), 6, FALSE)"),2024)</f>
        <v>2024</v>
      </c>
      <c r="H6004" s="150">
        <v>12200</v>
      </c>
      <c r="I6004" s="160" t="s">
        <v>171</v>
      </c>
      <c r="J6004" s="93" t="s">
        <v>15904</v>
      </c>
      <c r="K6004" s="153"/>
      <c r="L6004" s="153"/>
      <c r="M6004" s="153"/>
      <c r="N6004" s="153"/>
      <c r="O6004" s="153"/>
      <c r="P6004" s="153"/>
      <c r="Q6004" s="153"/>
      <c r="R6004" s="153"/>
      <c r="S6004" s="153"/>
    </row>
    <row r="6005" spans="1:19" ht="168.75">
      <c r="A6005" s="277" t="s">
        <v>25424</v>
      </c>
      <c r="B6005" s="253" t="s">
        <v>400</v>
      </c>
      <c r="C6005" s="93" t="s">
        <v>6040</v>
      </c>
      <c r="D6005" s="93" t="s">
        <v>15905</v>
      </c>
      <c r="E6005" s="148">
        <f ca="1">IFERROR(__xludf.DUMMYFUNCTION(" VLOOKUP(A6116, IMPORTRANGE(""https://docs.google.com/spreadsheets/d/1fj_Bhi2XPL3siwIh4sx4VRLAe31yD50oKdj5UlRYW0c/"", ""Сводка!A:AA""), 5, FALSE)"),144)</f>
        <v>144</v>
      </c>
      <c r="F6005" s="148" t="s">
        <v>415</v>
      </c>
      <c r="G6005" s="147">
        <f ca="1">IFERROR(__xludf.DUMMYFUNCTION(" VLOOKUP(A6116, IMPORTRANGE(""https://docs.google.com/spreadsheets/d/1QNLbnkR_AongFt22vMfNzfpjZ0CjpI8QI-w0wBnYA1w/"", ""Инфа!A:AA""), 6, FALSE)"),2024)</f>
        <v>2024</v>
      </c>
      <c r="H6005" s="150">
        <v>13600</v>
      </c>
      <c r="I6005" s="151" t="s">
        <v>518</v>
      </c>
      <c r="J6005" s="93" t="s">
        <v>15906</v>
      </c>
      <c r="K6005" s="153"/>
      <c r="L6005" s="153"/>
      <c r="M6005" s="153"/>
      <c r="N6005" s="153"/>
      <c r="O6005" s="153"/>
      <c r="P6005" s="153"/>
      <c r="Q6005" s="153"/>
      <c r="R6005" s="153"/>
      <c r="S6005" s="153"/>
    </row>
    <row r="6006" spans="1:19" ht="112.5">
      <c r="A6006" s="277" t="s">
        <v>25424</v>
      </c>
      <c r="B6006" s="253" t="s">
        <v>153</v>
      </c>
      <c r="C6006" s="93" t="s">
        <v>15907</v>
      </c>
      <c r="D6006" s="93" t="s">
        <v>15908</v>
      </c>
      <c r="E6006" s="148">
        <f ca="1">IFERROR(__xludf.DUMMYFUNCTION(" VLOOKUP(A6117, IMPORTRANGE(""https://docs.google.com/spreadsheets/d/1fj_Bhi2XPL3siwIh4sx4VRLAe31yD50oKdj5UlRYW0c/"", ""Сводка!A:AA""), 5, FALSE)"),152)</f>
        <v>152</v>
      </c>
      <c r="F6006" s="148" t="s">
        <v>165</v>
      </c>
      <c r="G6006" s="147">
        <f ca="1">IFERROR(__xludf.DUMMYFUNCTION(" VLOOKUP(A6117, IMPORTRANGE(""https://docs.google.com/spreadsheets/d/1QNLbnkR_AongFt22vMfNzfpjZ0CjpI8QI-w0wBnYA1w/"", ""Инфа!A:AA""), 6, FALSE)"),2024)</f>
        <v>2024</v>
      </c>
      <c r="H6006" s="150">
        <v>14100</v>
      </c>
      <c r="I6006" s="151" t="s">
        <v>72</v>
      </c>
      <c r="J6006" s="93" t="s">
        <v>15909</v>
      </c>
      <c r="K6006" s="153"/>
      <c r="L6006" s="153"/>
      <c r="M6006" s="153"/>
      <c r="N6006" s="153"/>
      <c r="O6006" s="153"/>
      <c r="P6006" s="153"/>
      <c r="Q6006" s="153"/>
      <c r="R6006" s="153"/>
      <c r="S6006" s="153"/>
    </row>
    <row r="6007" spans="1:19" ht="93.75">
      <c r="A6007" s="277" t="s">
        <v>25424</v>
      </c>
      <c r="B6007" s="253" t="s">
        <v>153</v>
      </c>
      <c r="C6007" s="93" t="s">
        <v>15910</v>
      </c>
      <c r="D6007" s="93" t="s">
        <v>15911</v>
      </c>
      <c r="E6007" s="148">
        <f ca="1">IFERROR(__xludf.DUMMYFUNCTION(" VLOOKUP(A6118, IMPORTRANGE(""https://docs.google.com/spreadsheets/d/1fj_Bhi2XPL3siwIh4sx4VRLAe31yD50oKdj5UlRYW0c/"", ""Сводка!A:AA""), 5, FALSE)"),260)</f>
        <v>260</v>
      </c>
      <c r="F6007" s="148" t="s">
        <v>165</v>
      </c>
      <c r="G6007" s="147">
        <f ca="1">IFERROR(__xludf.DUMMYFUNCTION(" VLOOKUP(A6118, IMPORTRANGE(""https://docs.google.com/spreadsheets/d/1QNLbnkR_AongFt22vMfNzfpjZ0CjpI8QI-w0wBnYA1w/"", ""Инфа!A:AA""), 6, FALSE)"),2024)</f>
        <v>2024</v>
      </c>
      <c r="H6007" s="150">
        <v>26800</v>
      </c>
      <c r="I6007" s="156" t="s">
        <v>552</v>
      </c>
      <c r="J6007" s="93" t="s">
        <v>15912</v>
      </c>
      <c r="K6007" s="153"/>
      <c r="L6007" s="153"/>
      <c r="M6007" s="153"/>
      <c r="N6007" s="153"/>
      <c r="O6007" s="153"/>
      <c r="P6007" s="153"/>
      <c r="Q6007" s="153"/>
      <c r="R6007" s="153"/>
      <c r="S6007" s="153"/>
    </row>
    <row r="6008" spans="1:19" ht="150">
      <c r="A6008" s="277" t="s">
        <v>25424</v>
      </c>
      <c r="B6008" s="253" t="s">
        <v>153</v>
      </c>
      <c r="C6008" s="93" t="s">
        <v>15910</v>
      </c>
      <c r="D6008" s="93" t="s">
        <v>15913</v>
      </c>
      <c r="E6008" s="148">
        <f ca="1">IFERROR(__xludf.DUMMYFUNCTION(" VLOOKUP(A6119, IMPORTRANGE(""https://docs.google.com/spreadsheets/d/1fj_Bhi2XPL3siwIh4sx4VRLAe31yD50oKdj5UlRYW0c/"", ""Сводка!A:AA""), 5, FALSE)"),264)</f>
        <v>264</v>
      </c>
      <c r="F6008" s="148" t="s">
        <v>165</v>
      </c>
      <c r="G6008" s="147">
        <f ca="1">IFERROR(__xludf.DUMMYFUNCTION(" VLOOKUP(A6119, IMPORTRANGE(""https://docs.google.com/spreadsheets/d/1QNLbnkR_AongFt22vMfNzfpjZ0CjpI8QI-w0wBnYA1w/"", ""Инфа!A:AA""), 6, FALSE)"),2024)</f>
        <v>2024</v>
      </c>
      <c r="H6008" s="150">
        <v>27100</v>
      </c>
      <c r="I6008" s="156" t="s">
        <v>552</v>
      </c>
      <c r="J6008" s="93" t="s">
        <v>15914</v>
      </c>
      <c r="K6008" s="153"/>
      <c r="L6008" s="153"/>
      <c r="M6008" s="153"/>
      <c r="N6008" s="153"/>
      <c r="O6008" s="153"/>
      <c r="P6008" s="153"/>
      <c r="Q6008" s="153"/>
      <c r="R6008" s="153"/>
      <c r="S6008" s="153"/>
    </row>
    <row r="6009" spans="1:19" ht="187.5">
      <c r="A6009" s="277" t="s">
        <v>25424</v>
      </c>
      <c r="B6009" s="253" t="s">
        <v>153</v>
      </c>
      <c r="C6009" s="93" t="s">
        <v>15915</v>
      </c>
      <c r="D6009" s="93" t="s">
        <v>15916</v>
      </c>
      <c r="E6009" s="148">
        <f ca="1">IFERROR(__xludf.DUMMYFUNCTION(" VLOOKUP(A6120, IMPORTRANGE(""https://docs.google.com/spreadsheets/d/1fj_Bhi2XPL3siwIh4sx4VRLAe31yD50oKdj5UlRYW0c/"", ""Сводка!A:AA""), 5, FALSE)"),160)</f>
        <v>160</v>
      </c>
      <c r="F6009" s="148" t="s">
        <v>165</v>
      </c>
      <c r="G6009" s="147">
        <f ca="1">IFERROR(__xludf.DUMMYFUNCTION(" VLOOKUP(A6120, IMPORTRANGE(""https://docs.google.com/spreadsheets/d/1QNLbnkR_AongFt22vMfNzfpjZ0CjpI8QI-w0wBnYA1w/"", ""Инфа!A:AA""), 6, FALSE)"),2024)</f>
        <v>2024</v>
      </c>
      <c r="H6009" s="150">
        <v>14600</v>
      </c>
      <c r="I6009" s="156" t="s">
        <v>3956</v>
      </c>
      <c r="J6009" s="93" t="s">
        <v>15917</v>
      </c>
      <c r="K6009" s="153"/>
      <c r="L6009" s="153"/>
      <c r="M6009" s="153"/>
      <c r="N6009" s="153"/>
      <c r="O6009" s="153"/>
      <c r="P6009" s="153"/>
      <c r="Q6009" s="153"/>
      <c r="R6009" s="153"/>
      <c r="S6009" s="153"/>
    </row>
    <row r="6010" spans="1:19" ht="131.25">
      <c r="A6010" s="277" t="s">
        <v>25424</v>
      </c>
      <c r="B6010" s="253" t="s">
        <v>153</v>
      </c>
      <c r="C6010" s="93" t="s">
        <v>15918</v>
      </c>
      <c r="D6010" s="93" t="s">
        <v>15919</v>
      </c>
      <c r="E6010" s="148">
        <f ca="1">IFERROR(__xludf.DUMMYFUNCTION(" VLOOKUP(A6121, IMPORTRANGE(""https://docs.google.com/spreadsheets/d/1fj_Bhi2XPL3siwIh4sx4VRLAe31yD50oKdj5UlRYW0c/"", ""Сводка!A:AA""), 5, FALSE)"),100)</f>
        <v>100</v>
      </c>
      <c r="F6010" s="148" t="s">
        <v>165</v>
      </c>
      <c r="G6010" s="147">
        <f ca="1">IFERROR(__xludf.DUMMYFUNCTION(" VLOOKUP(A6121, IMPORTRANGE(""https://docs.google.com/spreadsheets/d/1QNLbnkR_AongFt22vMfNzfpjZ0CjpI8QI-w0wBnYA1w/"", ""Инфа!A:AA""), 6, FALSE)"),2024)</f>
        <v>2024</v>
      </c>
      <c r="H6010" s="150">
        <v>11000</v>
      </c>
      <c r="I6010" s="156" t="s">
        <v>3956</v>
      </c>
      <c r="J6010" s="93" t="s">
        <v>15920</v>
      </c>
      <c r="K6010" s="153"/>
      <c r="L6010" s="153"/>
      <c r="M6010" s="153"/>
      <c r="N6010" s="153"/>
      <c r="O6010" s="153"/>
      <c r="P6010" s="153"/>
      <c r="Q6010" s="153"/>
      <c r="R6010" s="153"/>
      <c r="S6010" s="153"/>
    </row>
    <row r="6011" spans="1:19" ht="112.5">
      <c r="A6011" s="277" t="s">
        <v>25424</v>
      </c>
      <c r="B6011" s="253" t="s">
        <v>153</v>
      </c>
      <c r="C6011" s="93" t="s">
        <v>15921</v>
      </c>
      <c r="D6011" s="93" t="s">
        <v>15922</v>
      </c>
      <c r="E6011" s="148">
        <f ca="1">IFERROR(__xludf.DUMMYFUNCTION(" VLOOKUP(A6122, IMPORTRANGE(""https://docs.google.com/spreadsheets/d/1fj_Bhi2XPL3siwIh4sx4VRLAe31yD50oKdj5UlRYW0c/"", ""Сводка!A:AA""), 5, FALSE)"),108)</f>
        <v>108</v>
      </c>
      <c r="F6011" s="148" t="s">
        <v>165</v>
      </c>
      <c r="G6011" s="147">
        <f ca="1">IFERROR(__xludf.DUMMYFUNCTION(" VLOOKUP(A6122, IMPORTRANGE(""https://docs.google.com/spreadsheets/d/1QNLbnkR_AongFt22vMfNzfpjZ0CjpI8QI-w0wBnYA1w/"", ""Инфа!A:AA""), 6, FALSE)"),2024)</f>
        <v>2024</v>
      </c>
      <c r="H6011" s="150">
        <v>8200</v>
      </c>
      <c r="I6011" s="156" t="s">
        <v>3956</v>
      </c>
      <c r="J6011" s="93" t="s">
        <v>15923</v>
      </c>
      <c r="K6011" s="153"/>
      <c r="L6011" s="153"/>
      <c r="M6011" s="153"/>
      <c r="N6011" s="153"/>
      <c r="O6011" s="153"/>
      <c r="P6011" s="153"/>
      <c r="Q6011" s="153"/>
      <c r="R6011" s="153"/>
      <c r="S6011" s="153"/>
    </row>
    <row r="6012" spans="1:19" ht="75">
      <c r="A6012" s="277" t="s">
        <v>25424</v>
      </c>
      <c r="B6012" s="253" t="s">
        <v>400</v>
      </c>
      <c r="C6012" s="93" t="s">
        <v>11121</v>
      </c>
      <c r="D6012" s="93" t="s">
        <v>15924</v>
      </c>
      <c r="E6012" s="148">
        <f ca="1">IFERROR(__xludf.DUMMYFUNCTION(" VLOOKUP(A6123, IMPORTRANGE(""https://docs.google.com/spreadsheets/d/1fj_Bhi2XPL3siwIh4sx4VRLAe31yD50oKdj5UlRYW0c/"", ""Сводка!A:AA""), 5, FALSE)"),252)</f>
        <v>252</v>
      </c>
      <c r="F6012" s="148" t="s">
        <v>415</v>
      </c>
      <c r="G6012" s="147">
        <f ca="1">IFERROR(__xludf.DUMMYFUNCTION(" VLOOKUP(A6123, IMPORTRANGE(""https://docs.google.com/spreadsheets/d/1QNLbnkR_AongFt22vMfNzfpjZ0CjpI8QI-w0wBnYA1w/"", ""Инфа!A:AA""), 6, FALSE)"),2024)</f>
        <v>2024</v>
      </c>
      <c r="H6012" s="150">
        <v>20100</v>
      </c>
      <c r="I6012" s="156" t="s">
        <v>171</v>
      </c>
      <c r="J6012" s="93" t="s">
        <v>15925</v>
      </c>
      <c r="K6012" s="153"/>
      <c r="L6012" s="153"/>
      <c r="M6012" s="153"/>
      <c r="N6012" s="153"/>
      <c r="O6012" s="153"/>
      <c r="P6012" s="153"/>
      <c r="Q6012" s="153"/>
      <c r="R6012" s="153"/>
      <c r="S6012" s="153"/>
    </row>
    <row r="6013" spans="1:19" ht="93.75">
      <c r="A6013" s="277" t="s">
        <v>25424</v>
      </c>
      <c r="B6013" s="253" t="s">
        <v>153</v>
      </c>
      <c r="C6013" s="93" t="s">
        <v>15926</v>
      </c>
      <c r="D6013" s="93" t="s">
        <v>15927</v>
      </c>
      <c r="E6013" s="148">
        <f ca="1">IFERROR(__xludf.DUMMYFUNCTION(" VLOOKUP(A6124, IMPORTRANGE(""https://docs.google.com/spreadsheets/d/1fj_Bhi2XPL3siwIh4sx4VRLAe31yD50oKdj5UlRYW0c/"", ""Сводка!A:AA""), 5, FALSE)"),208)</f>
        <v>208</v>
      </c>
      <c r="F6013" s="148" t="s">
        <v>165</v>
      </c>
      <c r="G6013" s="147">
        <f ca="1">IFERROR(__xludf.DUMMYFUNCTION(" VLOOKUP(A6124, IMPORTRANGE(""https://docs.google.com/spreadsheets/d/1QNLbnkR_AongFt22vMfNzfpjZ0CjpI8QI-w0wBnYA1w/"", ""Инфа!A:AA""), 6, FALSE)"),2024)</f>
        <v>2024</v>
      </c>
      <c r="H6013" s="150">
        <v>17500</v>
      </c>
      <c r="I6013" s="156" t="s">
        <v>404</v>
      </c>
      <c r="J6013" s="93" t="s">
        <v>15928</v>
      </c>
      <c r="K6013" s="153"/>
      <c r="L6013" s="153"/>
      <c r="M6013" s="153"/>
      <c r="N6013" s="153"/>
      <c r="O6013" s="153"/>
      <c r="P6013" s="153"/>
      <c r="Q6013" s="153"/>
      <c r="R6013" s="153"/>
      <c r="S6013" s="153"/>
    </row>
    <row r="6014" spans="1:19" ht="187.5">
      <c r="A6014" s="277" t="s">
        <v>25424</v>
      </c>
      <c r="B6014" s="253" t="s">
        <v>153</v>
      </c>
      <c r="C6014" s="93" t="s">
        <v>15929</v>
      </c>
      <c r="D6014" s="93" t="s">
        <v>15930</v>
      </c>
      <c r="E6014" s="148">
        <f ca="1">IFERROR(__xludf.DUMMYFUNCTION(" VLOOKUP(A6125, IMPORTRANGE(""https://docs.google.com/spreadsheets/d/1fj_Bhi2XPL3siwIh4sx4VRLAe31yD50oKdj5UlRYW0c/"", ""Сводка!A:AA""), 5, FALSE)"),256)</f>
        <v>256</v>
      </c>
      <c r="F6014" s="148" t="s">
        <v>165</v>
      </c>
      <c r="G6014" s="147">
        <f ca="1">IFERROR(__xludf.DUMMYFUNCTION(" VLOOKUP(A6125, IMPORTRANGE(""https://docs.google.com/spreadsheets/d/1QNLbnkR_AongFt22vMfNzfpjZ0CjpI8QI-w0wBnYA1w/"", ""Инфа!A:AA""), 6, FALSE)"),2024)</f>
        <v>2024</v>
      </c>
      <c r="H6014" s="150">
        <v>20400</v>
      </c>
      <c r="I6014" s="151" t="s">
        <v>161</v>
      </c>
      <c r="J6014" s="93" t="s">
        <v>15931</v>
      </c>
      <c r="K6014" s="153"/>
      <c r="L6014" s="153"/>
      <c r="M6014" s="153"/>
      <c r="N6014" s="153"/>
      <c r="O6014" s="153"/>
      <c r="P6014" s="153"/>
      <c r="Q6014" s="153"/>
      <c r="R6014" s="153"/>
      <c r="S6014" s="153"/>
    </row>
    <row r="6015" spans="1:19" ht="168.75">
      <c r="A6015" s="277" t="s">
        <v>25424</v>
      </c>
      <c r="B6015" s="253" t="s">
        <v>400</v>
      </c>
      <c r="C6015" s="93" t="s">
        <v>15932</v>
      </c>
      <c r="D6015" s="93" t="s">
        <v>15933</v>
      </c>
      <c r="E6015" s="148" t="e">
        <f>#REF!</f>
        <v>#REF!</v>
      </c>
      <c r="F6015" s="148" t="s">
        <v>403</v>
      </c>
      <c r="G6015" s="147">
        <f ca="1">IFERROR(__xludf.DUMMYFUNCTION(" VLOOKUP(A6126, IMPORTRANGE(""https://docs.google.com/spreadsheets/d/1QNLbnkR_AongFt22vMfNzfpjZ0CjpI8QI-w0wBnYA1w/"", ""Инфа!A:AA""), 6, FALSE)"),2024)</f>
        <v>2024</v>
      </c>
      <c r="H6015" s="150">
        <v>8600</v>
      </c>
      <c r="I6015" s="151" t="s">
        <v>404</v>
      </c>
      <c r="J6015" s="93" t="s">
        <v>15934</v>
      </c>
      <c r="K6015" s="153"/>
      <c r="L6015" s="153"/>
      <c r="M6015" s="153"/>
      <c r="N6015" s="153"/>
      <c r="O6015" s="153"/>
      <c r="P6015" s="153"/>
      <c r="Q6015" s="153"/>
      <c r="R6015" s="153"/>
      <c r="S6015" s="153"/>
    </row>
    <row r="6016" spans="1:19" ht="150">
      <c r="A6016" s="277" t="s">
        <v>25424</v>
      </c>
      <c r="B6016" s="253" t="s">
        <v>400</v>
      </c>
      <c r="C6016" s="93" t="s">
        <v>15935</v>
      </c>
      <c r="D6016" s="93" t="s">
        <v>15936</v>
      </c>
      <c r="E6016" s="148" t="e">
        <f>#REF!</f>
        <v>#REF!</v>
      </c>
      <c r="F6016" s="148" t="s">
        <v>403</v>
      </c>
      <c r="G6016" s="147">
        <f ca="1">IFERROR(__xludf.DUMMYFUNCTION(" VLOOKUP(A6127, IMPORTRANGE(""https://docs.google.com/spreadsheets/d/1QNLbnkR_AongFt22vMfNzfpjZ0CjpI8QI-w0wBnYA1w/"", ""Инфа!A:AA""), 6, FALSE)"),2024)</f>
        <v>2024</v>
      </c>
      <c r="H6016" s="150">
        <v>11000</v>
      </c>
      <c r="I6016" s="151" t="s">
        <v>7507</v>
      </c>
      <c r="J6016" s="93" t="s">
        <v>15937</v>
      </c>
      <c r="K6016" s="153"/>
      <c r="L6016" s="153"/>
      <c r="M6016" s="153"/>
      <c r="N6016" s="153"/>
      <c r="O6016" s="153"/>
      <c r="P6016" s="153"/>
      <c r="Q6016" s="153"/>
      <c r="R6016" s="153"/>
      <c r="S6016" s="153"/>
    </row>
    <row r="6017" spans="1:19" ht="168.75">
      <c r="A6017" s="277" t="s">
        <v>25424</v>
      </c>
      <c r="B6017" s="253" t="s">
        <v>400</v>
      </c>
      <c r="C6017" s="93" t="s">
        <v>15938</v>
      </c>
      <c r="D6017" s="93" t="s">
        <v>15939</v>
      </c>
      <c r="E6017" s="148">
        <f ca="1">IFERROR(__xludf.DUMMYFUNCTION(" VLOOKUP(A6128, IMPORTRANGE(""https://docs.google.com/spreadsheets/d/1fj_Bhi2XPL3siwIh4sx4VRLAe31yD50oKdj5UlRYW0c/"", ""Сводка!A:AA""), 5, FALSE)"),344)</f>
        <v>344</v>
      </c>
      <c r="F6017" s="148" t="s">
        <v>403</v>
      </c>
      <c r="G6017" s="147">
        <f ca="1">IFERROR(__xludf.DUMMYFUNCTION(" VLOOKUP(A6128, IMPORTRANGE(""https://docs.google.com/spreadsheets/d/1QNLbnkR_AongFt22vMfNzfpjZ0CjpI8QI-w0wBnYA1w/"", ""Инфа!A:AA""), 6, FALSE)"),2024)</f>
        <v>2024</v>
      </c>
      <c r="H6017" s="150">
        <v>25600</v>
      </c>
      <c r="I6017" s="151" t="s">
        <v>161</v>
      </c>
      <c r="J6017" s="93" t="s">
        <v>15940</v>
      </c>
      <c r="K6017" s="153"/>
      <c r="L6017" s="153"/>
      <c r="M6017" s="153"/>
      <c r="N6017" s="153"/>
      <c r="O6017" s="153"/>
      <c r="P6017" s="153"/>
      <c r="Q6017" s="153"/>
      <c r="R6017" s="153"/>
      <c r="S6017" s="153"/>
    </row>
    <row r="6018" spans="1:19" ht="187.5">
      <c r="A6018" s="277" t="s">
        <v>25424</v>
      </c>
      <c r="B6018" s="253" t="s">
        <v>153</v>
      </c>
      <c r="C6018" s="93" t="s">
        <v>15941</v>
      </c>
      <c r="D6018" s="93" t="s">
        <v>15942</v>
      </c>
      <c r="E6018" s="148">
        <f ca="1">IFERROR(__xludf.DUMMYFUNCTION(" VLOOKUP(A6129, IMPORTRANGE(""https://docs.google.com/spreadsheets/d/1fj_Bhi2XPL3siwIh4sx4VRLAe31yD50oKdj5UlRYW0c/"", ""Сводка!A:AA""), 5, FALSE)"),200)</f>
        <v>200</v>
      </c>
      <c r="F6018" s="148" t="s">
        <v>165</v>
      </c>
      <c r="G6018" s="147">
        <f ca="1">IFERROR(__xludf.DUMMYFUNCTION(" VLOOKUP(A6129, IMPORTRANGE(""https://docs.google.com/spreadsheets/d/1QNLbnkR_AongFt22vMfNzfpjZ0CjpI8QI-w0wBnYA1w/"", ""Инфа!A:AA""), 6, FALSE)"),2024)</f>
        <v>2024</v>
      </c>
      <c r="H6018" s="150">
        <v>17000</v>
      </c>
      <c r="I6018" s="151" t="s">
        <v>340</v>
      </c>
      <c r="J6018" s="93" t="s">
        <v>15943</v>
      </c>
      <c r="K6018" s="153"/>
      <c r="L6018" s="153"/>
      <c r="M6018" s="153"/>
      <c r="N6018" s="153"/>
      <c r="O6018" s="153"/>
      <c r="P6018" s="153"/>
      <c r="Q6018" s="153"/>
      <c r="R6018" s="153"/>
      <c r="S6018" s="153"/>
    </row>
    <row r="6019" spans="1:19" ht="187.5">
      <c r="A6019" s="277" t="s">
        <v>25424</v>
      </c>
      <c r="B6019" s="253" t="s">
        <v>153</v>
      </c>
      <c r="C6019" s="93" t="s">
        <v>15944</v>
      </c>
      <c r="D6019" s="93" t="s">
        <v>15945</v>
      </c>
      <c r="E6019" s="148">
        <f ca="1">IFERROR(__xludf.DUMMYFUNCTION(" VLOOKUP(A6130, IMPORTRANGE(""https://docs.google.com/spreadsheets/d/1fj_Bhi2XPL3siwIh4sx4VRLAe31yD50oKdj5UlRYW0c/"", ""Сводка!A:AA""), 5, FALSE)"),188)</f>
        <v>188</v>
      </c>
      <c r="F6019" s="148" t="s">
        <v>165</v>
      </c>
      <c r="G6019" s="147">
        <f ca="1">IFERROR(__xludf.DUMMYFUNCTION(" VLOOKUP(A6130, IMPORTRANGE(""https://docs.google.com/spreadsheets/d/1QNLbnkR_AongFt22vMfNzfpjZ0CjpI8QI-w0wBnYA1w/"", ""Инфа!A:AA""), 6, FALSE)"),2024)</f>
        <v>2024</v>
      </c>
      <c r="H6019" s="150">
        <v>16300</v>
      </c>
      <c r="I6019" s="151" t="s">
        <v>340</v>
      </c>
      <c r="J6019" s="93" t="s">
        <v>15946</v>
      </c>
      <c r="K6019" s="153"/>
      <c r="L6019" s="153"/>
      <c r="M6019" s="153"/>
      <c r="N6019" s="153"/>
      <c r="O6019" s="153"/>
      <c r="P6019" s="153"/>
      <c r="Q6019" s="153"/>
      <c r="R6019" s="153"/>
      <c r="S6019" s="153"/>
    </row>
    <row r="6020" spans="1:19" ht="131.25">
      <c r="A6020" s="277" t="s">
        <v>25424</v>
      </c>
      <c r="B6020" s="253" t="s">
        <v>153</v>
      </c>
      <c r="C6020" s="93" t="s">
        <v>12435</v>
      </c>
      <c r="D6020" s="93" t="s">
        <v>15947</v>
      </c>
      <c r="E6020" s="148">
        <f ca="1">IFERROR(__xludf.DUMMYFUNCTION(" VLOOKUP(A6131, IMPORTRANGE(""https://docs.google.com/spreadsheets/d/1fj_Bhi2XPL3siwIh4sx4VRLAe31yD50oKdj5UlRYW0c/"", ""Сводка!A:AA""), 5, FALSE)"),116)</f>
        <v>116</v>
      </c>
      <c r="F6020" s="148" t="s">
        <v>165</v>
      </c>
      <c r="G6020" s="147">
        <f ca="1">IFERROR(__xludf.DUMMYFUNCTION(" VLOOKUP(A6131, IMPORTRANGE(""https://docs.google.com/spreadsheets/d/1QNLbnkR_AongFt22vMfNzfpjZ0CjpI8QI-w0wBnYA1w/"", ""Инфа!A:AA""), 6, FALSE)"),2024)</f>
        <v>2024</v>
      </c>
      <c r="H6020" s="150">
        <v>12000</v>
      </c>
      <c r="I6020" s="156" t="s">
        <v>3956</v>
      </c>
      <c r="J6020" s="93" t="s">
        <v>15948</v>
      </c>
      <c r="K6020" s="153"/>
      <c r="L6020" s="153"/>
      <c r="M6020" s="153"/>
      <c r="N6020" s="153"/>
      <c r="O6020" s="153"/>
      <c r="P6020" s="153"/>
      <c r="Q6020" s="153"/>
      <c r="R6020" s="153"/>
      <c r="S6020" s="153"/>
    </row>
    <row r="6021" spans="1:19" ht="112.5">
      <c r="A6021" s="277" t="s">
        <v>25424</v>
      </c>
      <c r="B6021" s="253" t="s">
        <v>400</v>
      </c>
      <c r="C6021" s="93" t="s">
        <v>12435</v>
      </c>
      <c r="D6021" s="93" t="s">
        <v>15949</v>
      </c>
      <c r="E6021" s="148">
        <f ca="1">IFERROR(__xludf.DUMMYFUNCTION(" VLOOKUP(A6132, IMPORTRANGE(""https://docs.google.com/spreadsheets/d/1fj_Bhi2XPL3siwIh4sx4VRLAe31yD50oKdj5UlRYW0c/"", ""Сводка!A:AA""), 5, FALSE)"),120)</f>
        <v>120</v>
      </c>
      <c r="F6021" s="148" t="s">
        <v>403</v>
      </c>
      <c r="G6021" s="147">
        <f ca="1">IFERROR(__xludf.DUMMYFUNCTION(" VLOOKUP(A6132, IMPORTRANGE(""https://docs.google.com/spreadsheets/d/1QNLbnkR_AongFt22vMfNzfpjZ0CjpI8QI-w0wBnYA1w/"", ""Инфа!A:AA""), 6, FALSE)"),2024)</f>
        <v>2024</v>
      </c>
      <c r="H6021" s="150">
        <v>12200</v>
      </c>
      <c r="I6021" s="156" t="s">
        <v>3956</v>
      </c>
      <c r="J6021" s="93" t="s">
        <v>15950</v>
      </c>
      <c r="K6021" s="153"/>
      <c r="L6021" s="153"/>
      <c r="M6021" s="153"/>
      <c r="N6021" s="153"/>
      <c r="O6021" s="153"/>
      <c r="P6021" s="153"/>
      <c r="Q6021" s="153"/>
      <c r="R6021" s="153"/>
      <c r="S6021" s="153"/>
    </row>
    <row r="6022" spans="1:19" ht="112.5">
      <c r="A6022" s="277" t="s">
        <v>25424</v>
      </c>
      <c r="B6022" s="253" t="s">
        <v>400</v>
      </c>
      <c r="C6022" s="93" t="s">
        <v>15951</v>
      </c>
      <c r="D6022" s="93" t="s">
        <v>15952</v>
      </c>
      <c r="E6022" s="148">
        <f ca="1">IFERROR(__xludf.DUMMYFUNCTION(" VLOOKUP(A6133, IMPORTRANGE(""https://docs.google.com/spreadsheets/d/1fj_Bhi2XPL3siwIh4sx4VRLAe31yD50oKdj5UlRYW0c/"", ""Сводка!A:AA""), 5, FALSE)"),272)</f>
        <v>272</v>
      </c>
      <c r="F6022" s="148" t="s">
        <v>415</v>
      </c>
      <c r="G6022" s="147">
        <f ca="1">IFERROR(__xludf.DUMMYFUNCTION(" VLOOKUP(A6133, IMPORTRANGE(""https://docs.google.com/spreadsheets/d/1QNLbnkR_AongFt22vMfNzfpjZ0CjpI8QI-w0wBnYA1w/"", ""Инфа!A:AA""), 6, FALSE)"),2024)</f>
        <v>2024</v>
      </c>
      <c r="H6022" s="150">
        <v>21300</v>
      </c>
      <c r="I6022" s="151" t="s">
        <v>15598</v>
      </c>
      <c r="J6022" s="93" t="s">
        <v>15953</v>
      </c>
      <c r="K6022" s="153"/>
      <c r="L6022" s="153"/>
      <c r="M6022" s="153"/>
      <c r="N6022" s="153"/>
      <c r="O6022" s="153"/>
      <c r="P6022" s="153"/>
      <c r="Q6022" s="153"/>
      <c r="R6022" s="153"/>
      <c r="S6022" s="153"/>
    </row>
    <row r="6023" spans="1:19" ht="112.5">
      <c r="A6023" s="277" t="s">
        <v>25424</v>
      </c>
      <c r="B6023" s="253" t="s">
        <v>400</v>
      </c>
      <c r="C6023" s="93" t="s">
        <v>15951</v>
      </c>
      <c r="D6023" s="93" t="s">
        <v>15954</v>
      </c>
      <c r="E6023" s="148">
        <f ca="1">IFERROR(__xludf.DUMMYFUNCTION(" VLOOKUP(A6134, IMPORTRANGE(""https://docs.google.com/spreadsheets/d/1fj_Bhi2XPL3siwIh4sx4VRLAe31yD50oKdj5UlRYW0c/"", ""Сводка!A:AA""), 5, FALSE)"),220)</f>
        <v>220</v>
      </c>
      <c r="F6023" s="148" t="s">
        <v>415</v>
      </c>
      <c r="G6023" s="147">
        <f ca="1">IFERROR(__xludf.DUMMYFUNCTION(" VLOOKUP(A6134, IMPORTRANGE(""https://docs.google.com/spreadsheets/d/1QNLbnkR_AongFt22vMfNzfpjZ0CjpI8QI-w0wBnYA1w/"", ""Инфа!A:AA""), 6, FALSE)"),2024)</f>
        <v>2024</v>
      </c>
      <c r="H6023" s="150">
        <v>18200</v>
      </c>
      <c r="I6023" s="151" t="s">
        <v>15598</v>
      </c>
      <c r="J6023" s="93" t="s">
        <v>15953</v>
      </c>
      <c r="K6023" s="153"/>
      <c r="L6023" s="153"/>
      <c r="M6023" s="153"/>
      <c r="N6023" s="153"/>
      <c r="O6023" s="153"/>
      <c r="P6023" s="153"/>
      <c r="Q6023" s="153"/>
      <c r="R6023" s="153"/>
      <c r="S6023" s="153"/>
    </row>
    <row r="6024" spans="1:19" ht="187.5">
      <c r="A6024" s="277" t="s">
        <v>25424</v>
      </c>
      <c r="B6024" s="253" t="s">
        <v>400</v>
      </c>
      <c r="C6024" s="93" t="s">
        <v>15955</v>
      </c>
      <c r="D6024" s="93" t="s">
        <v>15956</v>
      </c>
      <c r="E6024" s="148">
        <f ca="1">IFERROR(__xludf.DUMMYFUNCTION(" VLOOKUP(A6135, IMPORTRANGE(""https://docs.google.com/spreadsheets/d/1fj_Bhi2XPL3siwIh4sx4VRLAe31yD50oKdj5UlRYW0c/"", ""Сводка!A:AA""), 5, FALSE)"),252)</f>
        <v>252</v>
      </c>
      <c r="F6024" s="148" t="s">
        <v>466</v>
      </c>
      <c r="G6024" s="147">
        <f ca="1">IFERROR(__xludf.DUMMYFUNCTION(" VLOOKUP(A6135, IMPORTRANGE(""https://docs.google.com/spreadsheets/d/1QNLbnkR_AongFt22vMfNzfpjZ0CjpI8QI-w0wBnYA1w/"", ""Инфа!A:AA""), 6, FALSE)"),2024)</f>
        <v>2024</v>
      </c>
      <c r="H6024" s="150">
        <v>12600</v>
      </c>
      <c r="I6024" s="151" t="s">
        <v>15957</v>
      </c>
      <c r="J6024" s="99" t="s">
        <v>15958</v>
      </c>
      <c r="K6024" s="153"/>
      <c r="L6024" s="153"/>
      <c r="M6024" s="153"/>
      <c r="N6024" s="153"/>
      <c r="O6024" s="153"/>
      <c r="P6024" s="153"/>
      <c r="Q6024" s="153"/>
      <c r="R6024" s="153"/>
      <c r="S6024" s="153"/>
    </row>
    <row r="6025" spans="1:19" ht="131.25">
      <c r="A6025" s="277" t="s">
        <v>25424</v>
      </c>
      <c r="B6025" s="253" t="s">
        <v>153</v>
      </c>
      <c r="C6025" s="93" t="s">
        <v>15959</v>
      </c>
      <c r="D6025" s="93" t="s">
        <v>15960</v>
      </c>
      <c r="E6025" s="148">
        <f ca="1">IFERROR(__xludf.DUMMYFUNCTION(" VLOOKUP(A6136, IMPORTRANGE(""https://docs.google.com/spreadsheets/d/1fj_Bhi2XPL3siwIh4sx4VRLAe31yD50oKdj5UlRYW0c/"", ""Сводка!A:AA""), 5, FALSE)"),356)</f>
        <v>356</v>
      </c>
      <c r="F6025" s="148" t="s">
        <v>50</v>
      </c>
      <c r="G6025" s="147">
        <f ca="1">IFERROR(__xludf.DUMMYFUNCTION(" VLOOKUP(A6136, IMPORTRANGE(""https://docs.google.com/spreadsheets/d/1QNLbnkR_AongFt22vMfNzfpjZ0CjpI8QI-w0wBnYA1w/"", ""Инфа!A:AA""), 6, FALSE)"),2024)</f>
        <v>2024</v>
      </c>
      <c r="H6025" s="154">
        <v>15700</v>
      </c>
      <c r="I6025" s="151" t="s">
        <v>2075</v>
      </c>
      <c r="J6025" s="99" t="s">
        <v>15961</v>
      </c>
      <c r="K6025" s="153"/>
      <c r="L6025" s="153"/>
      <c r="M6025" s="153"/>
      <c r="N6025" s="153"/>
      <c r="O6025" s="153"/>
      <c r="P6025" s="153"/>
      <c r="Q6025" s="153"/>
      <c r="R6025" s="153"/>
      <c r="S6025" s="153"/>
    </row>
    <row r="6026" spans="1:19" ht="168.75">
      <c r="A6026" s="277" t="s">
        <v>25424</v>
      </c>
      <c r="B6026" s="253" t="s">
        <v>400</v>
      </c>
      <c r="C6026" s="93" t="s">
        <v>15962</v>
      </c>
      <c r="D6026" s="93" t="s">
        <v>15963</v>
      </c>
      <c r="E6026" s="148">
        <f ca="1">IFERROR(__xludf.DUMMYFUNCTION(" VLOOKUP(A6137, IMPORTRANGE(""https://docs.google.com/spreadsheets/d/1fj_Bhi2XPL3siwIh4sx4VRLAe31yD50oKdj5UlRYW0c/"", ""Сводка!A:AA""), 5, FALSE)"),168)</f>
        <v>168</v>
      </c>
      <c r="F6026" s="148" t="s">
        <v>466</v>
      </c>
      <c r="G6026" s="147">
        <f ca="1">IFERROR(__xludf.DUMMYFUNCTION(" VLOOKUP(A6137, IMPORTRANGE(""https://docs.google.com/spreadsheets/d/1QNLbnkR_AongFt22vMfNzfpjZ0CjpI8QI-w0wBnYA1w/"", ""Инфа!A:AA""), 6, FALSE)"),2024)</f>
        <v>2024</v>
      </c>
      <c r="H6026" s="150">
        <v>15100</v>
      </c>
      <c r="I6026" s="151" t="s">
        <v>2075</v>
      </c>
      <c r="J6026" s="93" t="s">
        <v>15964</v>
      </c>
      <c r="K6026" s="153"/>
      <c r="L6026" s="153"/>
      <c r="M6026" s="153"/>
      <c r="N6026" s="153"/>
      <c r="O6026" s="153"/>
      <c r="P6026" s="153"/>
      <c r="Q6026" s="153"/>
      <c r="R6026" s="153"/>
      <c r="S6026" s="153"/>
    </row>
    <row r="6027" spans="1:19" ht="131.25">
      <c r="A6027" s="277" t="s">
        <v>25424</v>
      </c>
      <c r="B6027" s="253" t="s">
        <v>400</v>
      </c>
      <c r="C6027" s="93" t="s">
        <v>15965</v>
      </c>
      <c r="D6027" s="93" t="s">
        <v>15966</v>
      </c>
      <c r="E6027" s="148">
        <f ca="1">IFERROR(__xludf.DUMMYFUNCTION(" VLOOKUP(A6138, IMPORTRANGE(""https://docs.google.com/spreadsheets/d/1fj_Bhi2XPL3siwIh4sx4VRLAe31yD50oKdj5UlRYW0c/"", ""Сводка!A:AA""), 5, FALSE)"),136)</f>
        <v>136</v>
      </c>
      <c r="F6027" s="148" t="s">
        <v>415</v>
      </c>
      <c r="G6027" s="147">
        <f ca="1">IFERROR(__xludf.DUMMYFUNCTION(" VLOOKUP(A6138, IMPORTRANGE(""https://docs.google.com/spreadsheets/d/1QNLbnkR_AongFt22vMfNzfpjZ0CjpI8QI-w0wBnYA1w/"", ""Инфа!A:AA""), 6, FALSE)"),2024)</f>
        <v>2024</v>
      </c>
      <c r="H6027" s="150">
        <v>13200</v>
      </c>
      <c r="I6027" s="151" t="s">
        <v>15648</v>
      </c>
      <c r="J6027" s="93" t="s">
        <v>15967</v>
      </c>
      <c r="K6027" s="153"/>
      <c r="L6027" s="153"/>
      <c r="M6027" s="153"/>
      <c r="N6027" s="153"/>
      <c r="O6027" s="153"/>
      <c r="P6027" s="153"/>
      <c r="Q6027" s="153"/>
      <c r="R6027" s="153"/>
      <c r="S6027" s="153"/>
    </row>
    <row r="6028" spans="1:19" ht="168.75">
      <c r="A6028" s="277" t="s">
        <v>25424</v>
      </c>
      <c r="B6028" s="253" t="s">
        <v>153</v>
      </c>
      <c r="C6028" s="93" t="s">
        <v>15968</v>
      </c>
      <c r="D6028" s="93" t="s">
        <v>15969</v>
      </c>
      <c r="E6028" s="148">
        <f ca="1">IFERROR(__xludf.DUMMYFUNCTION(" VLOOKUP(A6139, IMPORTRANGE(""https://docs.google.com/spreadsheets/d/1fj_Bhi2XPL3siwIh4sx4VRLAe31yD50oKdj5UlRYW0c/"", ""Сводка!A:AA""), 5, FALSE)"),284)</f>
        <v>284</v>
      </c>
      <c r="F6028" s="148" t="s">
        <v>108</v>
      </c>
      <c r="G6028" s="147">
        <f ca="1">IFERROR(__xludf.DUMMYFUNCTION(" VLOOKUP(A6139, IMPORTRANGE(""https://docs.google.com/spreadsheets/d/1QNLbnkR_AongFt22vMfNzfpjZ0CjpI8QI-w0wBnYA1w/"", ""Инфа!A:AA""), 6, FALSE)"),2024)</f>
        <v>2024</v>
      </c>
      <c r="H6028" s="150">
        <v>13500</v>
      </c>
      <c r="I6028" s="151" t="s">
        <v>15957</v>
      </c>
      <c r="J6028" s="93" t="s">
        <v>15970</v>
      </c>
      <c r="K6028" s="153"/>
      <c r="L6028" s="153"/>
      <c r="M6028" s="153"/>
      <c r="N6028" s="153"/>
      <c r="O6028" s="153"/>
      <c r="P6028" s="153"/>
      <c r="Q6028" s="153"/>
      <c r="R6028" s="153"/>
      <c r="S6028" s="153"/>
    </row>
    <row r="6029" spans="1:19" ht="168.75">
      <c r="A6029" s="277" t="s">
        <v>25424</v>
      </c>
      <c r="B6029" s="253" t="s">
        <v>400</v>
      </c>
      <c r="C6029" s="93" t="s">
        <v>15968</v>
      </c>
      <c r="D6029" s="93" t="s">
        <v>15971</v>
      </c>
      <c r="E6029" s="148">
        <f ca="1">IFERROR(__xludf.DUMMYFUNCTION(" VLOOKUP(A6140, IMPORTRANGE(""https://docs.google.com/spreadsheets/d/1fj_Bhi2XPL3siwIh4sx4VRLAe31yD50oKdj5UlRYW0c/"", ""Сводка!A:AA""), 5, FALSE)"),156)</f>
        <v>156</v>
      </c>
      <c r="F6029" s="148" t="s">
        <v>108</v>
      </c>
      <c r="G6029" s="147">
        <f ca="1">IFERROR(__xludf.DUMMYFUNCTION(" VLOOKUP(A6140, IMPORTRANGE(""https://docs.google.com/spreadsheets/d/1QNLbnkR_AongFt22vMfNzfpjZ0CjpI8QI-w0wBnYA1w/"", ""Инфа!A:AA""), 6, FALSE)"),2024)</f>
        <v>2024</v>
      </c>
      <c r="H6029" s="150">
        <v>14400</v>
      </c>
      <c r="I6029" s="151" t="s">
        <v>15957</v>
      </c>
      <c r="J6029" s="93" t="s">
        <v>15970</v>
      </c>
      <c r="K6029" s="153"/>
      <c r="L6029" s="153"/>
      <c r="M6029" s="153"/>
      <c r="N6029" s="153"/>
      <c r="O6029" s="153"/>
      <c r="P6029" s="153"/>
      <c r="Q6029" s="153"/>
      <c r="R6029" s="153"/>
      <c r="S6029" s="153"/>
    </row>
    <row r="6030" spans="1:19" ht="225">
      <c r="A6030" s="277" t="s">
        <v>25424</v>
      </c>
      <c r="B6030" s="253" t="s">
        <v>400</v>
      </c>
      <c r="C6030" s="93" t="s">
        <v>15972</v>
      </c>
      <c r="D6030" s="93" t="s">
        <v>15973</v>
      </c>
      <c r="E6030" s="148">
        <f ca="1">IFERROR(__xludf.DUMMYFUNCTION(" VLOOKUP(A6141, IMPORTRANGE(""https://docs.google.com/spreadsheets/d/1fj_Bhi2XPL3siwIh4sx4VRLAe31yD50oKdj5UlRYW0c/"", ""Сводка!A:AA""), 5, FALSE)"),128)</f>
        <v>128</v>
      </c>
      <c r="F6030" s="148" t="s">
        <v>415</v>
      </c>
      <c r="G6030" s="147">
        <f ca="1">IFERROR(__xludf.DUMMYFUNCTION(" VLOOKUP(A6141, IMPORTRANGE(""https://docs.google.com/spreadsheets/d/1QNLbnkR_AongFt22vMfNzfpjZ0CjpI8QI-w0wBnYA1w/"", ""Инфа!A:AA""), 6, FALSE)"),2024)</f>
        <v>2024</v>
      </c>
      <c r="H6030" s="150">
        <v>12700</v>
      </c>
      <c r="I6030" s="151" t="s">
        <v>15974</v>
      </c>
      <c r="J6030" s="93" t="s">
        <v>15975</v>
      </c>
      <c r="K6030" s="153"/>
      <c r="L6030" s="153"/>
      <c r="M6030" s="153"/>
      <c r="N6030" s="153"/>
      <c r="O6030" s="153"/>
      <c r="P6030" s="153"/>
      <c r="Q6030" s="153"/>
      <c r="R6030" s="153"/>
      <c r="S6030" s="153"/>
    </row>
    <row r="6031" spans="1:19" ht="187.5">
      <c r="A6031" s="277" t="s">
        <v>25424</v>
      </c>
      <c r="B6031" s="253" t="s">
        <v>400</v>
      </c>
      <c r="C6031" s="93" t="s">
        <v>15955</v>
      </c>
      <c r="D6031" s="93" t="s">
        <v>15976</v>
      </c>
      <c r="E6031" s="148">
        <f ca="1">IFERROR(__xludf.DUMMYFUNCTION(" VLOOKUP(A6142, IMPORTRANGE(""https://docs.google.com/spreadsheets/d/1fj_Bhi2XPL3siwIh4sx4VRLAe31yD50oKdj5UlRYW0c/"", ""Сводка!A:AA""), 5, FALSE)"),284)</f>
        <v>284</v>
      </c>
      <c r="F6031" s="148" t="s">
        <v>466</v>
      </c>
      <c r="G6031" s="147">
        <f ca="1">IFERROR(__xludf.DUMMYFUNCTION(" VLOOKUP(A6142, IMPORTRANGE(""https://docs.google.com/spreadsheets/d/1QNLbnkR_AongFt22vMfNzfpjZ0CjpI8QI-w0wBnYA1w/"", ""Инфа!A:AA""), 6, FALSE)"),2024)</f>
        <v>2024</v>
      </c>
      <c r="H6031" s="150">
        <v>13500</v>
      </c>
      <c r="I6031" s="151" t="s">
        <v>15957</v>
      </c>
      <c r="J6031" s="99" t="s">
        <v>15958</v>
      </c>
      <c r="K6031" s="153"/>
      <c r="L6031" s="153"/>
      <c r="M6031" s="153"/>
      <c r="N6031" s="153"/>
      <c r="O6031" s="153"/>
      <c r="P6031" s="153"/>
      <c r="Q6031" s="153"/>
      <c r="R6031" s="153"/>
      <c r="S6031" s="153"/>
    </row>
    <row r="6032" spans="1:19" ht="75">
      <c r="A6032" s="277" t="s">
        <v>25424</v>
      </c>
      <c r="B6032" s="253" t="s">
        <v>400</v>
      </c>
      <c r="C6032" s="93" t="s">
        <v>15586</v>
      </c>
      <c r="D6032" s="93" t="s">
        <v>15977</v>
      </c>
      <c r="E6032" s="148">
        <f ca="1">IFERROR(__xludf.DUMMYFUNCTION(" VLOOKUP(A6143, IMPORTRANGE(""https://docs.google.com/spreadsheets/d/1fj_Bhi2XPL3siwIh4sx4VRLAe31yD50oKdj5UlRYW0c/"", ""Сводка!A:AA""), 5, FALSE)"),232)</f>
        <v>232</v>
      </c>
      <c r="F6032" s="148" t="s">
        <v>415</v>
      </c>
      <c r="G6032" s="147">
        <f ca="1">IFERROR(__xludf.DUMMYFUNCTION(" VLOOKUP(A6143, IMPORTRANGE(""https://docs.google.com/spreadsheets/d/1QNLbnkR_AongFt22vMfNzfpjZ0CjpI8QI-w0wBnYA1w/"", ""Инфа!A:AA""), 6, FALSE)"),2024)</f>
        <v>2024</v>
      </c>
      <c r="H6032" s="150">
        <v>12000</v>
      </c>
      <c r="I6032" s="151" t="s">
        <v>1841</v>
      </c>
      <c r="J6032" s="93" t="s">
        <v>15588</v>
      </c>
      <c r="K6032" s="153"/>
      <c r="L6032" s="153"/>
      <c r="M6032" s="153"/>
      <c r="N6032" s="153"/>
      <c r="O6032" s="153"/>
      <c r="P6032" s="153"/>
      <c r="Q6032" s="153"/>
      <c r="R6032" s="153"/>
      <c r="S6032" s="153"/>
    </row>
    <row r="6033" spans="1:19" ht="112.5">
      <c r="A6033" s="277" t="s">
        <v>25424</v>
      </c>
      <c r="B6033" s="253" t="s">
        <v>69</v>
      </c>
      <c r="C6033" s="93" t="s">
        <v>15978</v>
      </c>
      <c r="D6033" s="93" t="s">
        <v>15979</v>
      </c>
      <c r="E6033" s="148">
        <f ca="1">IFERROR(__xludf.DUMMYFUNCTION(" VLOOKUP(A6144, IMPORTRANGE(""https://docs.google.com/spreadsheets/d/1fj_Bhi2XPL3siwIh4sx4VRLAe31yD50oKdj5UlRYW0c/"", ""Сводка!A:AA""), 5, FALSE)"),292)</f>
        <v>292</v>
      </c>
      <c r="F6033" s="148" t="s">
        <v>15980</v>
      </c>
      <c r="G6033" s="147">
        <f ca="1">IFERROR(__xludf.DUMMYFUNCTION(" VLOOKUP(A6144, IMPORTRANGE(""https://docs.google.com/spreadsheets/d/1QNLbnkR_AongFt22vMfNzfpjZ0CjpI8QI-w0wBnYA1w/"", ""Инфа!A:AA""), 6, FALSE)"),2024)</f>
        <v>2024</v>
      </c>
      <c r="H6033" s="150">
        <v>22500</v>
      </c>
      <c r="I6033" s="156" t="s">
        <v>72</v>
      </c>
      <c r="J6033" s="93" t="s">
        <v>15981</v>
      </c>
      <c r="K6033" s="153"/>
      <c r="L6033" s="153"/>
      <c r="M6033" s="153"/>
      <c r="N6033" s="153"/>
      <c r="O6033" s="153"/>
      <c r="P6033" s="153"/>
      <c r="Q6033" s="153"/>
      <c r="R6033" s="153"/>
      <c r="S6033" s="153"/>
    </row>
    <row r="6034" spans="1:19" ht="56.25">
      <c r="A6034" s="277" t="s">
        <v>25424</v>
      </c>
      <c r="B6034" s="253" t="s">
        <v>1993</v>
      </c>
      <c r="C6034" s="93" t="s">
        <v>15982</v>
      </c>
      <c r="D6034" s="93" t="s">
        <v>3133</v>
      </c>
      <c r="E6034" s="148">
        <f ca="1">IFERROR(__xludf.DUMMYFUNCTION(" VLOOKUP(A6145, IMPORTRANGE(""https://docs.google.com/spreadsheets/d/1fj_Bhi2XPL3siwIh4sx4VRLAe31yD50oKdj5UlRYW0c/"", ""Сводка!A:AA""), 5, FALSE)"),312)</f>
        <v>312</v>
      </c>
      <c r="F6034" s="148" t="s">
        <v>165</v>
      </c>
      <c r="G6034" s="147">
        <f ca="1">IFERROR(__xludf.DUMMYFUNCTION(" VLOOKUP(A6145, IMPORTRANGE(""https://docs.google.com/spreadsheets/d/1QNLbnkR_AongFt22vMfNzfpjZ0CjpI8QI-w0wBnYA1w/"", ""Инфа!A:AA""), 6, FALSE)"),2024)</f>
        <v>2024</v>
      </c>
      <c r="H6034" s="150">
        <v>23700</v>
      </c>
      <c r="I6034" s="156" t="s">
        <v>72</v>
      </c>
      <c r="J6034" s="93" t="s">
        <v>15983</v>
      </c>
      <c r="K6034" s="153"/>
      <c r="L6034" s="153"/>
      <c r="M6034" s="153"/>
      <c r="N6034" s="153"/>
      <c r="O6034" s="153"/>
      <c r="P6034" s="153"/>
      <c r="Q6034" s="153"/>
      <c r="R6034" s="153"/>
      <c r="S6034" s="153"/>
    </row>
    <row r="6035" spans="1:19" ht="243.75">
      <c r="A6035" s="277" t="s">
        <v>25424</v>
      </c>
      <c r="B6035" s="253" t="s">
        <v>23</v>
      </c>
      <c r="C6035" s="93" t="s">
        <v>15984</v>
      </c>
      <c r="D6035" s="93" t="s">
        <v>15985</v>
      </c>
      <c r="E6035" s="148">
        <f ca="1">IFERROR(__xludf.DUMMYFUNCTION(" VLOOKUP(A6146, IMPORTRANGE(""https://docs.google.com/spreadsheets/d/1fj_Bhi2XPL3siwIh4sx4VRLAe31yD50oKdj5UlRYW0c/"", ""Сводка!A:AA""), 5, FALSE)"),152)</f>
        <v>152</v>
      </c>
      <c r="F6035" s="148" t="s">
        <v>46</v>
      </c>
      <c r="G6035" s="147">
        <f ca="1">IFERROR(__xludf.DUMMYFUNCTION(" VLOOKUP(A6146, IMPORTRANGE(""https://docs.google.com/spreadsheets/d/1QNLbnkR_AongFt22vMfNzfpjZ0CjpI8QI-w0wBnYA1w/"", ""Инфа!A:AA""), 6, FALSE)"),2024)</f>
        <v>2024</v>
      </c>
      <c r="H6035" s="150">
        <v>9600</v>
      </c>
      <c r="I6035" s="151" t="s">
        <v>7507</v>
      </c>
      <c r="J6035" s="93" t="s">
        <v>15986</v>
      </c>
      <c r="K6035" s="153"/>
      <c r="L6035" s="153"/>
      <c r="M6035" s="153"/>
      <c r="N6035" s="153"/>
      <c r="O6035" s="153"/>
      <c r="P6035" s="153"/>
      <c r="Q6035" s="153"/>
      <c r="R6035" s="153"/>
      <c r="S6035" s="153"/>
    </row>
    <row r="6036" spans="1:19" ht="168.75">
      <c r="A6036" s="277" t="s">
        <v>25424</v>
      </c>
      <c r="B6036" s="253" t="s">
        <v>153</v>
      </c>
      <c r="C6036" s="93" t="s">
        <v>15987</v>
      </c>
      <c r="D6036" s="93" t="s">
        <v>2092</v>
      </c>
      <c r="E6036" s="148">
        <f ca="1">IFERROR(__xludf.DUMMYFUNCTION(" VLOOKUP(A6147, IMPORTRANGE(""https://docs.google.com/spreadsheets/d/1fj_Bhi2XPL3siwIh4sx4VRLAe31yD50oKdj5UlRYW0c/"", ""Сводка!A:AA""), 5, FALSE)"),168)</f>
        <v>168</v>
      </c>
      <c r="F6036" s="148" t="s">
        <v>165</v>
      </c>
      <c r="G6036" s="147">
        <f ca="1">IFERROR(__xludf.DUMMYFUNCTION(" VLOOKUP(A6147, IMPORTRANGE(""https://docs.google.com/spreadsheets/d/1QNLbnkR_AongFt22vMfNzfpjZ0CjpI8QI-w0wBnYA1w/"", ""Инфа!A:AA""), 6, FALSE)"),2024)</f>
        <v>2024</v>
      </c>
      <c r="H6036" s="150">
        <v>10000</v>
      </c>
      <c r="I6036" s="156" t="s">
        <v>3956</v>
      </c>
      <c r="J6036" s="93" t="s">
        <v>15988</v>
      </c>
      <c r="K6036" s="153"/>
      <c r="L6036" s="153"/>
      <c r="M6036" s="153"/>
      <c r="N6036" s="153"/>
      <c r="O6036" s="153"/>
      <c r="P6036" s="153"/>
      <c r="Q6036" s="153"/>
      <c r="R6036" s="153"/>
      <c r="S6036" s="153"/>
    </row>
    <row r="6037" spans="1:19" ht="168.75">
      <c r="A6037" s="277" t="s">
        <v>25424</v>
      </c>
      <c r="B6037" s="253" t="s">
        <v>23</v>
      </c>
      <c r="C6037" s="93" t="s">
        <v>15989</v>
      </c>
      <c r="D6037" s="93" t="s">
        <v>15990</v>
      </c>
      <c r="E6037" s="148">
        <f ca="1">IFERROR(__xludf.DUMMYFUNCTION(" VLOOKUP(A6148, IMPORTRANGE(""https://docs.google.com/spreadsheets/d/1fj_Bhi2XPL3siwIh4sx4VRLAe31yD50oKdj5UlRYW0c/"", ""Сводка!A:AA""), 5, FALSE)"),144)</f>
        <v>144</v>
      </c>
      <c r="F6037" s="148" t="s">
        <v>165</v>
      </c>
      <c r="G6037" s="147">
        <f ca="1">IFERROR(__xludf.DUMMYFUNCTION(" VLOOKUP(A6148, IMPORTRANGE(""https://docs.google.com/spreadsheets/d/1QNLbnkR_AongFt22vMfNzfpjZ0CjpI8QI-w0wBnYA1w/"", ""Инфа!A:AA""), 6, FALSE)"),2024)</f>
        <v>2024</v>
      </c>
      <c r="H6037" s="150">
        <v>9300</v>
      </c>
      <c r="I6037" s="151" t="s">
        <v>7507</v>
      </c>
      <c r="J6037" s="93" t="s">
        <v>15991</v>
      </c>
      <c r="K6037" s="153"/>
      <c r="L6037" s="153"/>
      <c r="M6037" s="153"/>
      <c r="N6037" s="153"/>
      <c r="O6037" s="153"/>
      <c r="P6037" s="153"/>
      <c r="Q6037" s="153"/>
      <c r="R6037" s="153"/>
      <c r="S6037" s="153"/>
    </row>
    <row r="6038" spans="1:19" ht="225">
      <c r="A6038" s="277" t="s">
        <v>25424</v>
      </c>
      <c r="B6038" s="253" t="s">
        <v>153</v>
      </c>
      <c r="C6038" s="93" t="s">
        <v>15992</v>
      </c>
      <c r="D6038" s="93" t="s">
        <v>15993</v>
      </c>
      <c r="E6038" s="148">
        <f ca="1">IFERROR(__xludf.DUMMYFUNCTION(" VLOOKUP(A6149, IMPORTRANGE(""https://docs.google.com/spreadsheets/d/1fj_Bhi2XPL3siwIh4sx4VRLAe31yD50oKdj5UlRYW0c/"", ""Сводка!A:AA""), 5, FALSE)"),236)</f>
        <v>236</v>
      </c>
      <c r="F6038" s="148" t="s">
        <v>108</v>
      </c>
      <c r="G6038" s="147">
        <f ca="1">IFERROR(__xludf.DUMMYFUNCTION(" VLOOKUP(A6149, IMPORTRANGE(""https://docs.google.com/spreadsheets/d/1QNLbnkR_AongFt22vMfNzfpjZ0CjpI8QI-w0wBnYA1w/"", ""Инфа!A:AA""), 6, FALSE)"),2024)</f>
        <v>2024</v>
      </c>
      <c r="H6038" s="150">
        <v>19200</v>
      </c>
      <c r="I6038" s="151" t="s">
        <v>2526</v>
      </c>
      <c r="J6038" s="93" t="s">
        <v>15994</v>
      </c>
      <c r="K6038" s="153"/>
      <c r="L6038" s="153"/>
      <c r="M6038" s="153"/>
      <c r="N6038" s="153"/>
      <c r="O6038" s="153"/>
      <c r="P6038" s="153"/>
      <c r="Q6038" s="153"/>
      <c r="R6038" s="153"/>
      <c r="S6038" s="153"/>
    </row>
    <row r="6039" spans="1:19" ht="225">
      <c r="A6039" s="277" t="s">
        <v>25424</v>
      </c>
      <c r="B6039" s="253" t="s">
        <v>153</v>
      </c>
      <c r="C6039" s="93" t="s">
        <v>15992</v>
      </c>
      <c r="D6039" s="93" t="s">
        <v>15995</v>
      </c>
      <c r="E6039" s="148">
        <f ca="1">IFERROR(__xludf.DUMMYFUNCTION(" VLOOKUP(A6150, IMPORTRANGE(""https://docs.google.com/spreadsheets/d/1fj_Bhi2XPL3siwIh4sx4VRLAe31yD50oKdj5UlRYW0c/"", ""Сводка!A:AA""), 5, FALSE)"),268)</f>
        <v>268</v>
      </c>
      <c r="F6039" s="148" t="s">
        <v>108</v>
      </c>
      <c r="G6039" s="147">
        <f ca="1">IFERROR(__xludf.DUMMYFUNCTION(" VLOOKUP(A6150, IMPORTRANGE(""https://docs.google.com/spreadsheets/d/1QNLbnkR_AongFt22vMfNzfpjZ0CjpI8QI-w0wBnYA1w/"", ""Инфа!A:AA""), 6, FALSE)"),2024)</f>
        <v>2024</v>
      </c>
      <c r="H6039" s="150">
        <v>21100</v>
      </c>
      <c r="I6039" s="151" t="s">
        <v>2526</v>
      </c>
      <c r="J6039" s="93" t="s">
        <v>15994</v>
      </c>
      <c r="K6039" s="153"/>
      <c r="L6039" s="153"/>
      <c r="M6039" s="153"/>
      <c r="N6039" s="153"/>
      <c r="O6039" s="153"/>
      <c r="P6039" s="153"/>
      <c r="Q6039" s="153"/>
      <c r="R6039" s="153"/>
      <c r="S6039" s="153"/>
    </row>
    <row r="6040" spans="1:19" ht="93.75">
      <c r="A6040" s="277" t="s">
        <v>25424</v>
      </c>
      <c r="B6040" s="253" t="s">
        <v>400</v>
      </c>
      <c r="C6040" s="93" t="s">
        <v>15996</v>
      </c>
      <c r="D6040" s="93" t="s">
        <v>15997</v>
      </c>
      <c r="E6040" s="148">
        <f ca="1">IFERROR(__xludf.DUMMYFUNCTION(" VLOOKUP(A6151, IMPORTRANGE(""https://docs.google.com/spreadsheets/d/1fj_Bhi2XPL3siwIh4sx4VRLAe31yD50oKdj5UlRYW0c/"", ""Сводка!A:AA""), 5, FALSE)"),104)</f>
        <v>104</v>
      </c>
      <c r="F6040" s="212" t="s">
        <v>415</v>
      </c>
      <c r="G6040" s="147">
        <f ca="1">IFERROR(__xludf.DUMMYFUNCTION(" VLOOKUP(A6151, IMPORTRANGE(""https://docs.google.com/spreadsheets/d/1QNLbnkR_AongFt22vMfNzfpjZ0CjpI8QI-w0wBnYA1w/"", ""Инфа!A:AA""), 6, FALSE)"),2024)</f>
        <v>2024</v>
      </c>
      <c r="H6040" s="150">
        <v>8100</v>
      </c>
      <c r="I6040" s="151" t="s">
        <v>15998</v>
      </c>
      <c r="J6040" s="99" t="s">
        <v>15999</v>
      </c>
      <c r="K6040" s="153"/>
      <c r="L6040" s="153"/>
      <c r="M6040" s="153"/>
      <c r="N6040" s="153"/>
      <c r="O6040" s="153"/>
      <c r="P6040" s="153"/>
      <c r="Q6040" s="153"/>
      <c r="R6040" s="153"/>
      <c r="S6040" s="153"/>
    </row>
    <row r="6041" spans="1:19" ht="112.5">
      <c r="A6041" s="277" t="s">
        <v>25424</v>
      </c>
      <c r="B6041" s="253" t="s">
        <v>400</v>
      </c>
      <c r="C6041" s="93" t="s">
        <v>16000</v>
      </c>
      <c r="D6041" s="93" t="s">
        <v>15573</v>
      </c>
      <c r="E6041" s="148">
        <f ca="1">IFERROR(__xludf.DUMMYFUNCTION(" VLOOKUP(A6152, IMPORTRANGE(""https://docs.google.com/spreadsheets/d/1fj_Bhi2XPL3siwIh4sx4VRLAe31yD50oKdj5UlRYW0c/"", ""Сводка!A:AA""), 5, FALSE)"),176)</f>
        <v>176</v>
      </c>
      <c r="F6041" s="148" t="s">
        <v>1628</v>
      </c>
      <c r="G6041" s="147">
        <f ca="1">IFERROR(__xludf.DUMMYFUNCTION(" VLOOKUP(A6152, IMPORTRANGE(""https://docs.google.com/spreadsheets/d/1QNLbnkR_AongFt22vMfNzfpjZ0CjpI8QI-w0wBnYA1w/"", ""Инфа!A:AA""), 6, FALSE)"),2024)</f>
        <v>2024</v>
      </c>
      <c r="H6041" s="150">
        <v>15600</v>
      </c>
      <c r="I6041" s="151" t="s">
        <v>15998</v>
      </c>
      <c r="J6041" s="107" t="s">
        <v>16001</v>
      </c>
      <c r="K6041" s="153"/>
      <c r="L6041" s="153"/>
      <c r="M6041" s="153"/>
      <c r="N6041" s="153"/>
      <c r="O6041" s="153"/>
      <c r="P6041" s="153"/>
      <c r="Q6041" s="153"/>
      <c r="R6041" s="153"/>
      <c r="S6041" s="153"/>
    </row>
    <row r="6042" spans="1:19" ht="112.5">
      <c r="A6042" s="277" t="s">
        <v>25424</v>
      </c>
      <c r="B6042" s="253" t="s">
        <v>400</v>
      </c>
      <c r="C6042" s="93" t="s">
        <v>16000</v>
      </c>
      <c r="D6042" s="93" t="s">
        <v>15573</v>
      </c>
      <c r="E6042" s="148">
        <f ca="1">IFERROR(__xludf.DUMMYFUNCTION(" VLOOKUP(A6153, IMPORTRANGE(""https://docs.google.com/spreadsheets/d/1fj_Bhi2XPL3siwIh4sx4VRLAe31yD50oKdj5UlRYW0c/"", ""Сводка!A:AA""), 5, FALSE)"),136)</f>
        <v>136</v>
      </c>
      <c r="F6042" s="148" t="s">
        <v>610</v>
      </c>
      <c r="G6042" s="147">
        <f ca="1">IFERROR(__xludf.DUMMYFUNCTION(" VLOOKUP(A6153, IMPORTRANGE(""https://docs.google.com/spreadsheets/d/1QNLbnkR_AongFt22vMfNzfpjZ0CjpI8QI-w0wBnYA1w/"", ""Инфа!A:AA""), 6, FALSE)"),2024)</f>
        <v>2024</v>
      </c>
      <c r="H6042" s="150">
        <v>13200</v>
      </c>
      <c r="I6042" s="151" t="s">
        <v>15998</v>
      </c>
      <c r="J6042" s="99" t="s">
        <v>16002</v>
      </c>
      <c r="K6042" s="153"/>
      <c r="L6042" s="153"/>
      <c r="M6042" s="153"/>
      <c r="N6042" s="153"/>
      <c r="O6042" s="153"/>
      <c r="P6042" s="153"/>
      <c r="Q6042" s="153"/>
      <c r="R6042" s="153"/>
      <c r="S6042" s="153"/>
    </row>
    <row r="6043" spans="1:19" ht="225">
      <c r="A6043" s="277" t="s">
        <v>25424</v>
      </c>
      <c r="B6043" s="253" t="s">
        <v>400</v>
      </c>
      <c r="C6043" s="93" t="s">
        <v>16003</v>
      </c>
      <c r="D6043" s="93" t="s">
        <v>16004</v>
      </c>
      <c r="E6043" s="148">
        <f ca="1">IFERROR(__xludf.DUMMYFUNCTION(" VLOOKUP(A6154, IMPORTRANGE(""https://docs.google.com/spreadsheets/d/1fj_Bhi2XPL3siwIh4sx4VRLAe31yD50oKdj5UlRYW0c/"", ""Сводка!A:AA""), 5, FALSE)"),180)</f>
        <v>180</v>
      </c>
      <c r="F6043" s="148" t="s">
        <v>415</v>
      </c>
      <c r="G6043" s="147">
        <f ca="1">IFERROR(__xludf.DUMMYFUNCTION(" VLOOKUP(A6154, IMPORTRANGE(""https://docs.google.com/spreadsheets/d/1QNLbnkR_AongFt22vMfNzfpjZ0CjpI8QI-w0wBnYA1w/"", ""Инфа!A:AA""), 6, FALSE)"),2024)</f>
        <v>2024</v>
      </c>
      <c r="H6043" s="150">
        <v>15800</v>
      </c>
      <c r="I6043" s="151" t="s">
        <v>16005</v>
      </c>
      <c r="J6043" s="99" t="s">
        <v>16006</v>
      </c>
      <c r="K6043" s="153"/>
      <c r="L6043" s="153"/>
      <c r="M6043" s="153"/>
      <c r="N6043" s="153"/>
      <c r="O6043" s="153"/>
      <c r="P6043" s="153"/>
      <c r="Q6043" s="153"/>
      <c r="R6043" s="153"/>
      <c r="S6043" s="153"/>
    </row>
    <row r="6044" spans="1:19" ht="206.25">
      <c r="A6044" s="277" t="s">
        <v>25424</v>
      </c>
      <c r="B6044" s="253" t="s">
        <v>400</v>
      </c>
      <c r="C6044" s="93" t="s">
        <v>16007</v>
      </c>
      <c r="D6044" s="93" t="s">
        <v>16008</v>
      </c>
      <c r="E6044" s="148">
        <f ca="1">IFERROR(__xludf.DUMMYFUNCTION(" VLOOKUP(A6155, IMPORTRANGE(""https://docs.google.com/spreadsheets/d/1fj_Bhi2XPL3siwIh4sx4VRLAe31yD50oKdj5UlRYW0c/"", ""Сводка!A:AA""), 5, FALSE)"),118)</f>
        <v>118</v>
      </c>
      <c r="F6044" s="148" t="s">
        <v>415</v>
      </c>
      <c r="G6044" s="147">
        <f ca="1">IFERROR(__xludf.DUMMYFUNCTION(" VLOOKUP(A6155, IMPORTRANGE(""https://docs.google.com/spreadsheets/d/1QNLbnkR_AongFt22vMfNzfpjZ0CjpI8QI-w0wBnYA1w/"", ""Инфа!A:AA""), 6, FALSE)"),2024)</f>
        <v>2024</v>
      </c>
      <c r="H6044" s="150">
        <v>15700</v>
      </c>
      <c r="I6044" s="151" t="s">
        <v>3981</v>
      </c>
      <c r="J6044" s="99" t="s">
        <v>16009</v>
      </c>
      <c r="K6044" s="153"/>
      <c r="L6044" s="153"/>
      <c r="M6044" s="153"/>
      <c r="N6044" s="153"/>
      <c r="O6044" s="153"/>
      <c r="P6044" s="153"/>
      <c r="Q6044" s="153"/>
      <c r="R6044" s="153"/>
      <c r="S6044" s="153"/>
    </row>
    <row r="6045" spans="1:19" ht="75">
      <c r="A6045" s="277" t="s">
        <v>25424</v>
      </c>
      <c r="B6045" s="253" t="s">
        <v>153</v>
      </c>
      <c r="C6045" s="93" t="s">
        <v>16010</v>
      </c>
      <c r="D6045" s="93" t="s">
        <v>16011</v>
      </c>
      <c r="E6045" s="148">
        <f ca="1">IFERROR(__xludf.DUMMYFUNCTION(" VLOOKUP(A6156, IMPORTRANGE(""https://docs.google.com/spreadsheets/d/1fj_Bhi2XPL3siwIh4sx4VRLAe31yD50oKdj5UlRYW0c/"", ""Сводка!A:AA""), 5, FALSE)"),248)</f>
        <v>248</v>
      </c>
      <c r="F6045" s="148" t="s">
        <v>50</v>
      </c>
      <c r="G6045" s="147">
        <f ca="1">IFERROR(__xludf.DUMMYFUNCTION(" VLOOKUP(A6156, IMPORTRANGE(""https://docs.google.com/spreadsheets/d/1QNLbnkR_AongFt22vMfNzfpjZ0CjpI8QI-w0wBnYA1w/"", ""Инфа!A:AA""), 6, FALSE)"),2024)</f>
        <v>2024</v>
      </c>
      <c r="H6045" s="150">
        <v>19900</v>
      </c>
      <c r="I6045" s="151" t="s">
        <v>72</v>
      </c>
      <c r="J6045" s="99" t="s">
        <v>16012</v>
      </c>
      <c r="K6045" s="153"/>
      <c r="L6045" s="153"/>
      <c r="M6045" s="153"/>
      <c r="N6045" s="153"/>
      <c r="O6045" s="153"/>
      <c r="P6045" s="153"/>
      <c r="Q6045" s="153"/>
      <c r="R6045" s="153"/>
      <c r="S6045" s="153"/>
    </row>
    <row r="6046" spans="1:19" ht="112.5">
      <c r="A6046" s="277" t="s">
        <v>25424</v>
      </c>
      <c r="B6046" s="253" t="s">
        <v>153</v>
      </c>
      <c r="C6046" s="93" t="s">
        <v>16007</v>
      </c>
      <c r="D6046" s="93" t="s">
        <v>16013</v>
      </c>
      <c r="E6046" s="148">
        <f ca="1">IFERROR(__xludf.DUMMYFUNCTION(" VLOOKUP(A6157, IMPORTRANGE(""https://docs.google.com/spreadsheets/d/1fj_Bhi2XPL3siwIh4sx4VRLAe31yD50oKdj5UlRYW0c/"", ""Сводка!A:AA""), 5, FALSE)"),128)</f>
        <v>128</v>
      </c>
      <c r="F6046" s="148" t="s">
        <v>50</v>
      </c>
      <c r="G6046" s="147">
        <f ca="1">IFERROR(__xludf.DUMMYFUNCTION(" VLOOKUP(A6157, IMPORTRANGE(""https://docs.google.com/spreadsheets/d/1QNLbnkR_AongFt22vMfNzfpjZ0CjpI8QI-w0wBnYA1w/"", ""Инфа!A:AA""), 6, FALSE)"),2024)</f>
        <v>2024</v>
      </c>
      <c r="H6046" s="150">
        <v>8800</v>
      </c>
      <c r="I6046" s="151" t="s">
        <v>3981</v>
      </c>
      <c r="J6046" s="93" t="s">
        <v>14152</v>
      </c>
      <c r="K6046" s="153"/>
      <c r="L6046" s="153"/>
      <c r="M6046" s="153"/>
      <c r="N6046" s="153"/>
      <c r="O6046" s="153"/>
      <c r="P6046" s="153"/>
      <c r="Q6046" s="153"/>
      <c r="R6046" s="153"/>
      <c r="S6046" s="153"/>
    </row>
    <row r="6047" spans="1:19" ht="168.75">
      <c r="A6047" s="277" t="s">
        <v>25424</v>
      </c>
      <c r="B6047" s="253" t="s">
        <v>400</v>
      </c>
      <c r="C6047" s="93" t="s">
        <v>14603</v>
      </c>
      <c r="D6047" s="93" t="s">
        <v>16014</v>
      </c>
      <c r="E6047" s="148">
        <f ca="1">IFERROR(__xludf.DUMMYFUNCTION(" VLOOKUP(A6158, IMPORTRANGE(""https://docs.google.com/spreadsheets/d/1fj_Bhi2XPL3siwIh4sx4VRLAe31yD50oKdj5UlRYW0c/"", ""Сводка!A:AA""), 5, FALSE)"),88)</f>
        <v>88</v>
      </c>
      <c r="F6047" s="148" t="s">
        <v>415</v>
      </c>
      <c r="G6047" s="147">
        <f ca="1">IFERROR(__xludf.DUMMYFUNCTION(" VLOOKUP(A6158, IMPORTRANGE(""https://docs.google.com/spreadsheets/d/1QNLbnkR_AongFt22vMfNzfpjZ0CjpI8QI-w0wBnYA1w/"", ""Инфа!A:AA""), 6, FALSE)"),2024)</f>
        <v>2024</v>
      </c>
      <c r="H6047" s="150">
        <v>7600</v>
      </c>
      <c r="I6047" s="160" t="s">
        <v>14814</v>
      </c>
      <c r="J6047" s="93" t="s">
        <v>16015</v>
      </c>
      <c r="K6047" s="153"/>
      <c r="L6047" s="153"/>
      <c r="M6047" s="153"/>
      <c r="N6047" s="153"/>
      <c r="O6047" s="153"/>
      <c r="P6047" s="153"/>
      <c r="Q6047" s="153"/>
      <c r="R6047" s="153"/>
      <c r="S6047" s="153"/>
    </row>
    <row r="6048" spans="1:19" ht="93.75">
      <c r="A6048" s="277" t="s">
        <v>25424</v>
      </c>
      <c r="B6048" s="253" t="s">
        <v>400</v>
      </c>
      <c r="C6048" s="93" t="s">
        <v>16016</v>
      </c>
      <c r="D6048" s="93" t="s">
        <v>16017</v>
      </c>
      <c r="E6048" s="148" t="e">
        <f>#REF!</f>
        <v>#REF!</v>
      </c>
      <c r="F6048" s="148" t="s">
        <v>16018</v>
      </c>
      <c r="G6048" s="147">
        <f ca="1">IFERROR(__xludf.DUMMYFUNCTION(" VLOOKUP(A6159, IMPORTRANGE(""https://docs.google.com/spreadsheets/d/1QNLbnkR_AongFt22vMfNzfpjZ0CjpI8QI-w0wBnYA1w/"", ""Инфа!A:AA""), 6, FALSE)"),2024)</f>
        <v>2024</v>
      </c>
      <c r="H6048" s="150">
        <v>12700</v>
      </c>
      <c r="I6048" s="160" t="s">
        <v>14814</v>
      </c>
      <c r="J6048" s="93" t="s">
        <v>16019</v>
      </c>
      <c r="K6048" s="153"/>
      <c r="L6048" s="153"/>
      <c r="M6048" s="153"/>
      <c r="N6048" s="153"/>
      <c r="O6048" s="153"/>
      <c r="P6048" s="153"/>
      <c r="Q6048" s="153"/>
      <c r="R6048" s="153"/>
      <c r="S6048" s="153"/>
    </row>
    <row r="6049" spans="1:19" ht="262.5">
      <c r="A6049" s="277" t="s">
        <v>25424</v>
      </c>
      <c r="B6049" s="253" t="s">
        <v>153</v>
      </c>
      <c r="C6049" s="93" t="s">
        <v>16020</v>
      </c>
      <c r="D6049" s="93" t="s">
        <v>16021</v>
      </c>
      <c r="E6049" s="148">
        <f ca="1">IFERROR(__xludf.DUMMYFUNCTION(" VLOOKUP(A6160, IMPORTRANGE(""https://docs.google.com/spreadsheets/d/1fj_Bhi2XPL3siwIh4sx4VRLAe31yD50oKdj5UlRYW0c/"", ""Сводка!A:AA""), 5, FALSE)"),216)</f>
        <v>216</v>
      </c>
      <c r="F6049" s="148" t="s">
        <v>108</v>
      </c>
      <c r="G6049" s="147">
        <f ca="1">IFERROR(__xludf.DUMMYFUNCTION(" VLOOKUP(A6160, IMPORTRANGE(""https://docs.google.com/spreadsheets/d/1QNLbnkR_AongFt22vMfNzfpjZ0CjpI8QI-w0wBnYA1w/"", ""Инфа!A:AA""), 6, FALSE)"),2024)</f>
        <v>2024</v>
      </c>
      <c r="H6049" s="150">
        <v>18000</v>
      </c>
      <c r="I6049" s="151" t="s">
        <v>72</v>
      </c>
      <c r="J6049" s="93" t="s">
        <v>16022</v>
      </c>
      <c r="K6049" s="153"/>
      <c r="L6049" s="153"/>
      <c r="M6049" s="153"/>
      <c r="N6049" s="153"/>
      <c r="O6049" s="153"/>
      <c r="P6049" s="153"/>
      <c r="Q6049" s="153"/>
      <c r="R6049" s="153"/>
      <c r="S6049" s="153"/>
    </row>
    <row r="6050" spans="1:19" ht="243.75">
      <c r="A6050" s="277" t="s">
        <v>25424</v>
      </c>
      <c r="B6050" s="253" t="s">
        <v>400</v>
      </c>
      <c r="C6050" s="93" t="s">
        <v>16023</v>
      </c>
      <c r="D6050" s="93" t="s">
        <v>16024</v>
      </c>
      <c r="E6050" s="148">
        <f ca="1">IFERROR(__xludf.DUMMYFUNCTION(" VLOOKUP(A6161, IMPORTRANGE(""https://docs.google.com/spreadsheets/d/1fj_Bhi2XPL3siwIh4sx4VRLAe31yD50oKdj5UlRYW0c/"", ""Сводка!A:AA""), 5, FALSE)"),304)</f>
        <v>304</v>
      </c>
      <c r="F6050" s="148" t="s">
        <v>415</v>
      </c>
      <c r="G6050" s="147">
        <f ca="1">IFERROR(__xludf.DUMMYFUNCTION(" VLOOKUP(A6161, IMPORTRANGE(""https://docs.google.com/spreadsheets/d/1QNLbnkR_AongFt22vMfNzfpjZ0CjpI8QI-w0wBnYA1w/"", ""Инфа!A:AA""), 6, FALSE)"),2024)</f>
        <v>2024</v>
      </c>
      <c r="H6050" s="150">
        <v>14100</v>
      </c>
      <c r="I6050" s="151" t="s">
        <v>16025</v>
      </c>
      <c r="J6050" s="99" t="s">
        <v>16026</v>
      </c>
      <c r="K6050" s="153"/>
      <c r="L6050" s="153"/>
      <c r="M6050" s="153"/>
      <c r="N6050" s="153"/>
      <c r="O6050" s="153"/>
      <c r="P6050" s="153"/>
      <c r="Q6050" s="153"/>
      <c r="R6050" s="153"/>
      <c r="S6050" s="153"/>
    </row>
    <row r="6051" spans="1:19" ht="281.25">
      <c r="A6051" s="277" t="s">
        <v>25424</v>
      </c>
      <c r="B6051" s="253" t="s">
        <v>400</v>
      </c>
      <c r="C6051" s="93" t="s">
        <v>16027</v>
      </c>
      <c r="D6051" s="93" t="s">
        <v>16028</v>
      </c>
      <c r="E6051" s="148">
        <f ca="1">IFERROR(__xludf.DUMMYFUNCTION(" VLOOKUP(A6162, IMPORTRANGE(""https://docs.google.com/spreadsheets/d/1fj_Bhi2XPL3siwIh4sx4VRLAe31yD50oKdj5UlRYW0c/"", ""Сводка!A:AA""), 5, FALSE)"),228)</f>
        <v>228</v>
      </c>
      <c r="F6051" s="148" t="s">
        <v>415</v>
      </c>
      <c r="G6051" s="147">
        <f ca="1">IFERROR(__xludf.DUMMYFUNCTION(" VLOOKUP(A6162, IMPORTRANGE(""https://docs.google.com/spreadsheets/d/1QNLbnkR_AongFt22vMfNzfpjZ0CjpI8QI-w0wBnYA1w/"", ""Инфа!A:AA""), 6, FALSE)"),2024)</f>
        <v>2024</v>
      </c>
      <c r="H6051" s="150">
        <v>18700</v>
      </c>
      <c r="I6051" s="151" t="s">
        <v>16025</v>
      </c>
      <c r="J6051" s="93" t="s">
        <v>16029</v>
      </c>
      <c r="K6051" s="153"/>
      <c r="L6051" s="153"/>
      <c r="M6051" s="153"/>
      <c r="N6051" s="153"/>
      <c r="O6051" s="153"/>
      <c r="P6051" s="153"/>
      <c r="Q6051" s="153"/>
      <c r="R6051" s="153"/>
      <c r="S6051" s="153"/>
    </row>
    <row r="6052" spans="1:19" ht="75">
      <c r="A6052" s="277" t="s">
        <v>25424</v>
      </c>
      <c r="B6052" s="253" t="s">
        <v>400</v>
      </c>
      <c r="C6052" s="93" t="s">
        <v>16030</v>
      </c>
      <c r="D6052" s="93" t="s">
        <v>16031</v>
      </c>
      <c r="E6052" s="148" t="e">
        <f>#REF!</f>
        <v>#REF!</v>
      </c>
      <c r="F6052" s="148" t="s">
        <v>466</v>
      </c>
      <c r="G6052" s="147">
        <f ca="1">IFERROR(__xludf.DUMMYFUNCTION(" VLOOKUP(A6163, IMPORTRANGE(""https://docs.google.com/spreadsheets/d/1QNLbnkR_AongFt22vMfNzfpjZ0CjpI8QI-w0wBnYA1w/"", ""Инфа!A:AA""), 6, FALSE)"),2024)</f>
        <v>2024</v>
      </c>
      <c r="H6052" s="150">
        <v>12200</v>
      </c>
      <c r="I6052" s="151" t="s">
        <v>14814</v>
      </c>
      <c r="J6052" s="93" t="s">
        <v>16032</v>
      </c>
      <c r="K6052" s="153"/>
      <c r="L6052" s="153"/>
      <c r="M6052" s="153"/>
      <c r="N6052" s="153"/>
      <c r="O6052" s="153"/>
      <c r="P6052" s="153"/>
      <c r="Q6052" s="153"/>
      <c r="R6052" s="153"/>
      <c r="S6052" s="153"/>
    </row>
    <row r="6053" spans="1:19" ht="206.25">
      <c r="A6053" s="277" t="s">
        <v>25424</v>
      </c>
      <c r="B6053" s="253" t="s">
        <v>153</v>
      </c>
      <c r="C6053" s="93" t="s">
        <v>16033</v>
      </c>
      <c r="D6053" s="93" t="s">
        <v>16034</v>
      </c>
      <c r="E6053" s="148">
        <f ca="1">IFERROR(__xludf.DUMMYFUNCTION(" VLOOKUP(A6164, IMPORTRANGE(""https://docs.google.com/spreadsheets/d/1fj_Bhi2XPL3siwIh4sx4VRLAe31yD50oKdj5UlRYW0c/"", ""Сводка!A:AA""), 5, FALSE)"),228)</f>
        <v>228</v>
      </c>
      <c r="F6053" s="148" t="s">
        <v>456</v>
      </c>
      <c r="G6053" s="147">
        <f ca="1">IFERROR(__xludf.DUMMYFUNCTION(" VLOOKUP(A6164, IMPORTRANGE(""https://docs.google.com/spreadsheets/d/1QNLbnkR_AongFt22vMfNzfpjZ0CjpI8QI-w0wBnYA1w/"", ""Инфа!A:AA""), 6, FALSE)"),2024)</f>
        <v>2024</v>
      </c>
      <c r="H6053" s="150">
        <v>11800</v>
      </c>
      <c r="I6053" s="151" t="s">
        <v>16035</v>
      </c>
      <c r="J6053" s="99" t="s">
        <v>16036</v>
      </c>
      <c r="K6053" s="153"/>
      <c r="L6053" s="153"/>
      <c r="M6053" s="153"/>
      <c r="N6053" s="153"/>
      <c r="O6053" s="153"/>
      <c r="P6053" s="153"/>
      <c r="Q6053" s="153"/>
      <c r="R6053" s="153"/>
      <c r="S6053" s="153"/>
    </row>
    <row r="6054" spans="1:19" ht="206.25">
      <c r="A6054" s="277" t="s">
        <v>25424</v>
      </c>
      <c r="B6054" s="253" t="s">
        <v>400</v>
      </c>
      <c r="C6054" s="93" t="s">
        <v>16037</v>
      </c>
      <c r="D6054" s="93" t="s">
        <v>16038</v>
      </c>
      <c r="E6054" s="148">
        <f ca="1">IFERROR(__xludf.DUMMYFUNCTION(" VLOOKUP(A6165, IMPORTRANGE(""https://docs.google.com/spreadsheets/d/1fj_Bhi2XPL3siwIh4sx4VRLAe31yD50oKdj5UlRYW0c/"", ""Сводка!A:AA""), 5, FALSE)"),212)</f>
        <v>212</v>
      </c>
      <c r="F6054" s="148" t="s">
        <v>466</v>
      </c>
      <c r="G6054" s="147">
        <f ca="1">IFERROR(__xludf.DUMMYFUNCTION(" VLOOKUP(A6165, IMPORTRANGE(""https://docs.google.com/spreadsheets/d/1QNLbnkR_AongFt22vMfNzfpjZ0CjpI8QI-w0wBnYA1w/"", ""Инфа!A:AA""), 6, FALSE)"),2024)</f>
        <v>2024</v>
      </c>
      <c r="H6054" s="150">
        <v>11400</v>
      </c>
      <c r="I6054" s="151" t="s">
        <v>16039</v>
      </c>
      <c r="J6054" s="99" t="s">
        <v>16040</v>
      </c>
      <c r="K6054" s="153"/>
      <c r="L6054" s="153"/>
      <c r="M6054" s="153"/>
      <c r="N6054" s="153"/>
      <c r="O6054" s="153"/>
      <c r="P6054" s="153"/>
      <c r="Q6054" s="153"/>
      <c r="R6054" s="153"/>
      <c r="S6054" s="153"/>
    </row>
    <row r="6055" spans="1:19" ht="131.25">
      <c r="A6055" s="277" t="s">
        <v>25424</v>
      </c>
      <c r="B6055" s="253" t="s">
        <v>23</v>
      </c>
      <c r="C6055" s="93" t="s">
        <v>16041</v>
      </c>
      <c r="D6055" s="93" t="s">
        <v>16042</v>
      </c>
      <c r="E6055" s="148">
        <f ca="1">IFERROR(__xludf.DUMMYFUNCTION(" VLOOKUP(A6166, IMPORTRANGE(""https://docs.google.com/spreadsheets/d/1fj_Bhi2XPL3siwIh4sx4VRLAe31yD50oKdj5UlRYW0c/"", ""Сводка!A:AA""), 5, FALSE)"),164)</f>
        <v>164</v>
      </c>
      <c r="F6055" s="148" t="s">
        <v>46</v>
      </c>
      <c r="G6055" s="147">
        <f ca="1">IFERROR(__xludf.DUMMYFUNCTION(" VLOOKUP(A6166, IMPORTRANGE(""https://docs.google.com/spreadsheets/d/1QNLbnkR_AongFt22vMfNzfpjZ0CjpI8QI-w0wBnYA1w/"", ""Инфа!A:AA""), 6, FALSE)"),2024)</f>
        <v>2024</v>
      </c>
      <c r="H6055" s="150">
        <v>9900</v>
      </c>
      <c r="I6055" s="151" t="s">
        <v>161</v>
      </c>
      <c r="J6055" s="93" t="s">
        <v>16043</v>
      </c>
      <c r="K6055" s="153"/>
      <c r="L6055" s="153"/>
      <c r="M6055" s="153"/>
      <c r="N6055" s="153"/>
      <c r="O6055" s="153"/>
      <c r="P6055" s="153"/>
      <c r="Q6055" s="153"/>
      <c r="R6055" s="153"/>
      <c r="S6055" s="153"/>
    </row>
    <row r="6056" spans="1:19" ht="150">
      <c r="A6056" s="277" t="s">
        <v>25424</v>
      </c>
      <c r="B6056" s="253" t="s">
        <v>400</v>
      </c>
      <c r="C6056" s="93" t="s">
        <v>16044</v>
      </c>
      <c r="D6056" s="93" t="s">
        <v>16045</v>
      </c>
      <c r="E6056" s="148">
        <f ca="1">IFERROR(__xludf.DUMMYFUNCTION(" VLOOKUP(A6167, IMPORTRANGE(""https://docs.google.com/spreadsheets/d/1fj_Bhi2XPL3siwIh4sx4VRLAe31yD50oKdj5UlRYW0c/"", ""Сводка!A:AA""), 5, FALSE)"),128)</f>
        <v>128</v>
      </c>
      <c r="F6056" s="148" t="s">
        <v>677</v>
      </c>
      <c r="G6056" s="147">
        <f ca="1">IFERROR(__xludf.DUMMYFUNCTION(" VLOOKUP(A6167, IMPORTRANGE(""https://docs.google.com/spreadsheets/d/1QNLbnkR_AongFt22vMfNzfpjZ0CjpI8QI-w0wBnYA1w/"", ""Инфа!A:AA""), 6, FALSE)"),2024)</f>
        <v>2024</v>
      </c>
      <c r="H6056" s="150">
        <v>8800</v>
      </c>
      <c r="I6056" s="151" t="s">
        <v>16046</v>
      </c>
      <c r="J6056" s="99" t="s">
        <v>16047</v>
      </c>
      <c r="K6056" s="153"/>
      <c r="L6056" s="153"/>
      <c r="M6056" s="153"/>
      <c r="N6056" s="153"/>
      <c r="O6056" s="153"/>
      <c r="P6056" s="153"/>
      <c r="Q6056" s="153"/>
      <c r="R6056" s="153"/>
      <c r="S6056" s="153"/>
    </row>
    <row r="6057" spans="1:19" ht="150">
      <c r="A6057" s="277" t="s">
        <v>25424</v>
      </c>
      <c r="B6057" s="253" t="s">
        <v>400</v>
      </c>
      <c r="C6057" s="93" t="s">
        <v>16048</v>
      </c>
      <c r="D6057" s="93" t="s">
        <v>16049</v>
      </c>
      <c r="E6057" s="148">
        <f ca="1">IFERROR(__xludf.DUMMYFUNCTION(" VLOOKUP(A6168, IMPORTRANGE(""https://docs.google.com/spreadsheets/d/1fj_Bhi2XPL3siwIh4sx4VRLAe31yD50oKdj5UlRYW0c/"", ""Сводка!A:AA""), 5, FALSE)"),164)</f>
        <v>164</v>
      </c>
      <c r="F6057" s="148" t="s">
        <v>108</v>
      </c>
      <c r="G6057" s="147">
        <f ca="1">IFERROR(__xludf.DUMMYFUNCTION(" VLOOKUP(A6168, IMPORTRANGE(""https://docs.google.com/spreadsheets/d/1QNLbnkR_AongFt22vMfNzfpjZ0CjpI8QI-w0wBnYA1w/"", ""Инфа!A:AA""), 6, FALSE)"),2024)</f>
        <v>2024</v>
      </c>
      <c r="H6057" s="150">
        <v>9900</v>
      </c>
      <c r="I6057" s="151" t="s">
        <v>16050</v>
      </c>
      <c r="J6057" s="93" t="s">
        <v>16051</v>
      </c>
      <c r="K6057" s="153"/>
      <c r="L6057" s="153"/>
      <c r="M6057" s="153"/>
      <c r="N6057" s="153"/>
      <c r="O6057" s="153"/>
      <c r="P6057" s="153"/>
      <c r="Q6057" s="153"/>
      <c r="R6057" s="153"/>
      <c r="S6057" s="153"/>
    </row>
    <row r="6058" spans="1:19" ht="150">
      <c r="A6058" s="277" t="s">
        <v>25424</v>
      </c>
      <c r="B6058" s="253" t="s">
        <v>400</v>
      </c>
      <c r="C6058" s="93" t="s">
        <v>16052</v>
      </c>
      <c r="D6058" s="93" t="s">
        <v>16053</v>
      </c>
      <c r="E6058" s="148">
        <f ca="1">IFERROR(__xludf.DUMMYFUNCTION(" VLOOKUP(A6169, IMPORTRANGE(""https://docs.google.com/spreadsheets/d/1fj_Bhi2XPL3siwIh4sx4VRLAe31yD50oKdj5UlRYW0c/"", ""Сводка!A:AA""), 5, FALSE)"),196)</f>
        <v>196</v>
      </c>
      <c r="F6058" s="148" t="s">
        <v>108</v>
      </c>
      <c r="G6058" s="147">
        <f ca="1">IFERROR(__xludf.DUMMYFUNCTION(" VLOOKUP(A6169, IMPORTRANGE(""https://docs.google.com/spreadsheets/d/1QNLbnkR_AongFt22vMfNzfpjZ0CjpI8QI-w0wBnYA1w/"", ""Инфа!A:AA""), 6, FALSE)"),2024)</f>
        <v>2024</v>
      </c>
      <c r="H6058" s="150">
        <v>10900</v>
      </c>
      <c r="I6058" s="151" t="s">
        <v>16046</v>
      </c>
      <c r="J6058" s="93" t="s">
        <v>16054</v>
      </c>
      <c r="K6058" s="153"/>
      <c r="L6058" s="153"/>
      <c r="M6058" s="153"/>
      <c r="N6058" s="153"/>
      <c r="O6058" s="153"/>
      <c r="P6058" s="153"/>
      <c r="Q6058" s="153"/>
      <c r="R6058" s="153"/>
      <c r="S6058" s="153"/>
    </row>
    <row r="6059" spans="1:19" ht="112.5">
      <c r="A6059" s="277" t="s">
        <v>25424</v>
      </c>
      <c r="B6059" s="254" t="s">
        <v>400</v>
      </c>
      <c r="C6059" s="93" t="s">
        <v>16055</v>
      </c>
      <c r="D6059" s="93" t="s">
        <v>16056</v>
      </c>
      <c r="E6059" s="148">
        <f ca="1">IFERROR(__xludf.DUMMYFUNCTION(" VLOOKUP(A6170, IMPORTRANGE(""https://docs.google.com/spreadsheets/d/1fj_Bhi2XPL3siwIh4sx4VRLAe31yD50oKdj5UlRYW0c/"", ""Сводка!A:AA""), 5, FALSE)"),244)</f>
        <v>244</v>
      </c>
      <c r="F6059" s="148" t="s">
        <v>466</v>
      </c>
      <c r="G6059" s="147">
        <f ca="1">IFERROR(__xludf.DUMMYFUNCTION(" VLOOKUP(A6170, IMPORTRANGE(""https://docs.google.com/spreadsheets/d/1QNLbnkR_AongFt22vMfNzfpjZ0CjpI8QI-w0wBnYA1w/"", ""Инфа!A:AA""), 6, FALSE)"),2024)</f>
        <v>2024</v>
      </c>
      <c r="H6059" s="150">
        <v>12300</v>
      </c>
      <c r="I6059" s="151" t="s">
        <v>16057</v>
      </c>
      <c r="J6059" s="93" t="s">
        <v>16058</v>
      </c>
      <c r="K6059" s="153"/>
      <c r="L6059" s="153"/>
      <c r="M6059" s="153"/>
      <c r="N6059" s="153"/>
      <c r="O6059" s="153"/>
      <c r="P6059" s="153"/>
      <c r="Q6059" s="153"/>
      <c r="R6059" s="153"/>
      <c r="S6059" s="153"/>
    </row>
    <row r="6060" spans="1:19" ht="150">
      <c r="A6060" s="277" t="s">
        <v>25424</v>
      </c>
      <c r="B6060" s="254" t="s">
        <v>400</v>
      </c>
      <c r="C6060" s="93" t="s">
        <v>16059</v>
      </c>
      <c r="D6060" s="93" t="s">
        <v>16060</v>
      </c>
      <c r="E6060" s="148">
        <f ca="1">IFERROR(__xludf.DUMMYFUNCTION(" VLOOKUP(A6171, IMPORTRANGE(""https://docs.google.com/spreadsheets/d/1fj_Bhi2XPL3siwIh4sx4VRLAe31yD50oKdj5UlRYW0c/"", ""Сводка!A:AA""), 5, FALSE)"),176)</f>
        <v>176</v>
      </c>
      <c r="F6060" s="148" t="s">
        <v>466</v>
      </c>
      <c r="G6060" s="147">
        <f ca="1">IFERROR(__xludf.DUMMYFUNCTION(" VLOOKUP(A6171, IMPORTRANGE(""https://docs.google.com/spreadsheets/d/1QNLbnkR_AongFt22vMfNzfpjZ0CjpI8QI-w0wBnYA1w/"", ""Инфа!A:AA""), 6, FALSE)"),2024)</f>
        <v>2024</v>
      </c>
      <c r="H6060" s="150">
        <v>15600</v>
      </c>
      <c r="I6060" s="151" t="s">
        <v>16057</v>
      </c>
      <c r="J6060" s="93" t="s">
        <v>16061</v>
      </c>
      <c r="K6060" s="153"/>
      <c r="L6060" s="153"/>
      <c r="M6060" s="153"/>
      <c r="N6060" s="153"/>
      <c r="O6060" s="153"/>
      <c r="P6060" s="153"/>
      <c r="Q6060" s="153"/>
      <c r="R6060" s="153"/>
      <c r="S6060" s="153"/>
    </row>
    <row r="6061" spans="1:19" ht="131.25">
      <c r="A6061" s="277" t="s">
        <v>25424</v>
      </c>
      <c r="B6061" s="253" t="s">
        <v>153</v>
      </c>
      <c r="C6061" s="93" t="s">
        <v>1367</v>
      </c>
      <c r="D6061" s="93" t="s">
        <v>16062</v>
      </c>
      <c r="E6061" s="148">
        <f ca="1">IFERROR(__xludf.DUMMYFUNCTION(" VLOOKUP(A6172, IMPORTRANGE(""https://docs.google.com/spreadsheets/d/1fj_Bhi2XPL3siwIh4sx4VRLAe31yD50oKdj5UlRYW0c/"", ""Сводка!A:AA""), 5, FALSE)"),240)</f>
        <v>240</v>
      </c>
      <c r="F6061" s="148" t="s">
        <v>2408</v>
      </c>
      <c r="G6061" s="147">
        <f ca="1">IFERROR(__xludf.DUMMYFUNCTION(" VLOOKUP(A6172, IMPORTRANGE(""https://docs.google.com/spreadsheets/d/1QNLbnkR_AongFt22vMfNzfpjZ0CjpI8QI-w0wBnYA1w/"", ""Инфа!A:AA""), 6, FALSE)"),2024)</f>
        <v>2024</v>
      </c>
      <c r="H6061" s="150">
        <v>12200</v>
      </c>
      <c r="I6061" s="151" t="s">
        <v>246</v>
      </c>
      <c r="J6061" s="93" t="s">
        <v>16064</v>
      </c>
      <c r="K6061" s="153"/>
      <c r="L6061" s="153"/>
      <c r="M6061" s="153"/>
      <c r="N6061" s="153"/>
      <c r="O6061" s="153"/>
      <c r="P6061" s="153"/>
      <c r="Q6061" s="153"/>
      <c r="R6061" s="153"/>
      <c r="S6061" s="153"/>
    </row>
    <row r="6062" spans="1:19" ht="131.25">
      <c r="A6062" s="277" t="s">
        <v>25424</v>
      </c>
      <c r="B6062" s="253" t="s">
        <v>400</v>
      </c>
      <c r="C6062" s="93" t="s">
        <v>1367</v>
      </c>
      <c r="D6062" s="93" t="s">
        <v>16065</v>
      </c>
      <c r="E6062" s="148">
        <f ca="1">IFERROR(__xludf.DUMMYFUNCTION(" VLOOKUP(A6173, IMPORTRANGE(""https://docs.google.com/spreadsheets/d/1fj_Bhi2XPL3siwIh4sx4VRLAe31yD50oKdj5UlRYW0c/"", ""Сводка!A:AA""), 5, FALSE)"),248)</f>
        <v>248</v>
      </c>
      <c r="F6062" s="148" t="s">
        <v>50</v>
      </c>
      <c r="G6062" s="147">
        <f ca="1">IFERROR(__xludf.DUMMYFUNCTION(" VLOOKUP(A6173, IMPORTRANGE(""https://docs.google.com/spreadsheets/d/1QNLbnkR_AongFt22vMfNzfpjZ0CjpI8QI-w0wBnYA1w/"", ""Инфа!A:AA""), 6, FALSE)"),2024)</f>
        <v>2024</v>
      </c>
      <c r="H6062" s="150">
        <v>12400</v>
      </c>
      <c r="I6062" s="151" t="s">
        <v>246</v>
      </c>
      <c r="J6062" s="93" t="s">
        <v>16066</v>
      </c>
      <c r="K6062" s="153"/>
      <c r="L6062" s="153"/>
      <c r="M6062" s="153"/>
      <c r="N6062" s="153"/>
      <c r="O6062" s="153"/>
      <c r="P6062" s="153"/>
      <c r="Q6062" s="153"/>
      <c r="R6062" s="153"/>
      <c r="S6062" s="153"/>
    </row>
    <row r="6063" spans="1:19" ht="150">
      <c r="A6063" s="277" t="s">
        <v>25424</v>
      </c>
      <c r="B6063" s="253" t="s">
        <v>153</v>
      </c>
      <c r="C6063" s="93" t="s">
        <v>1367</v>
      </c>
      <c r="D6063" s="93" t="s">
        <v>16067</v>
      </c>
      <c r="E6063" s="148">
        <f ca="1">IFERROR(__xludf.DUMMYFUNCTION(" VLOOKUP(A6174, IMPORTRANGE(""https://docs.google.com/spreadsheets/d/1fj_Bhi2XPL3siwIh4sx4VRLAe31yD50oKdj5UlRYW0c/"", ""Сводка!A:AA""), 5, FALSE)"),232)</f>
        <v>232</v>
      </c>
      <c r="F6063" s="148" t="s">
        <v>50</v>
      </c>
      <c r="G6063" s="147">
        <f ca="1">IFERROR(__xludf.DUMMYFUNCTION(" VLOOKUP(A6174, IMPORTRANGE(""https://docs.google.com/spreadsheets/d/1QNLbnkR_AongFt22vMfNzfpjZ0CjpI8QI-w0wBnYA1w/"", ""Инфа!A:AA""), 6, FALSE)"),2024)</f>
        <v>2024</v>
      </c>
      <c r="H6063" s="150">
        <v>12000</v>
      </c>
      <c r="I6063" s="151" t="s">
        <v>16068</v>
      </c>
      <c r="J6063" s="93" t="s">
        <v>16069</v>
      </c>
      <c r="K6063" s="153"/>
      <c r="L6063" s="153"/>
      <c r="M6063" s="153"/>
      <c r="N6063" s="153"/>
      <c r="O6063" s="153"/>
      <c r="P6063" s="153"/>
      <c r="Q6063" s="153"/>
      <c r="R6063" s="153"/>
      <c r="S6063" s="153"/>
    </row>
    <row r="6064" spans="1:19" ht="131.25">
      <c r="A6064" s="277" t="s">
        <v>25424</v>
      </c>
      <c r="B6064" s="253" t="s">
        <v>400</v>
      </c>
      <c r="C6064" s="93" t="s">
        <v>1367</v>
      </c>
      <c r="D6064" s="93" t="s">
        <v>16070</v>
      </c>
      <c r="E6064" s="148">
        <f ca="1">IFERROR(__xludf.DUMMYFUNCTION(" VLOOKUP(A6175, IMPORTRANGE(""https://docs.google.com/spreadsheets/d/1fj_Bhi2XPL3siwIh4sx4VRLAe31yD50oKdj5UlRYW0c/"", ""Сводка!A:AA""), 5, FALSE)"),224)</f>
        <v>224</v>
      </c>
      <c r="F6064" s="148" t="s">
        <v>2408</v>
      </c>
      <c r="G6064" s="147">
        <f ca="1">IFERROR(__xludf.DUMMYFUNCTION(" VLOOKUP(A6175, IMPORTRANGE(""https://docs.google.com/spreadsheets/d/1QNLbnkR_AongFt22vMfNzfpjZ0CjpI8QI-w0wBnYA1w/"", ""Инфа!A:AA""), 6, FALSE)"),2024)</f>
        <v>2024</v>
      </c>
      <c r="H6064" s="150">
        <v>11700</v>
      </c>
      <c r="I6064" s="151" t="s">
        <v>16068</v>
      </c>
      <c r="J6064" s="93" t="s">
        <v>16071</v>
      </c>
      <c r="K6064" s="153"/>
      <c r="L6064" s="153"/>
      <c r="M6064" s="153"/>
      <c r="N6064" s="153"/>
      <c r="O6064" s="153"/>
      <c r="P6064" s="153"/>
      <c r="Q6064" s="153"/>
      <c r="R6064" s="153"/>
      <c r="S6064" s="153"/>
    </row>
    <row r="6065" spans="1:19" ht="150">
      <c r="A6065" s="277" t="s">
        <v>25424</v>
      </c>
      <c r="B6065" s="253" t="s">
        <v>153</v>
      </c>
      <c r="C6065" s="93" t="s">
        <v>1367</v>
      </c>
      <c r="D6065" s="93" t="s">
        <v>16072</v>
      </c>
      <c r="E6065" s="148" t="e">
        <f>#REF!</f>
        <v>#REF!</v>
      </c>
      <c r="F6065" s="148" t="s">
        <v>50</v>
      </c>
      <c r="G6065" s="147">
        <f ca="1">IFERROR(__xludf.DUMMYFUNCTION(" VLOOKUP(A6176, IMPORTRANGE(""https://docs.google.com/spreadsheets/d/1QNLbnkR_AongFt22vMfNzfpjZ0CjpI8QI-w0wBnYA1w/"", ""Инфа!A:AA""), 6, FALSE)"),2024)</f>
        <v>2024</v>
      </c>
      <c r="H6065" s="150">
        <v>9700</v>
      </c>
      <c r="I6065" s="151" t="s">
        <v>246</v>
      </c>
      <c r="J6065" s="93" t="s">
        <v>16073</v>
      </c>
      <c r="K6065" s="153"/>
      <c r="L6065" s="153"/>
      <c r="M6065" s="153"/>
      <c r="N6065" s="153"/>
      <c r="O6065" s="153"/>
      <c r="P6065" s="153"/>
      <c r="Q6065" s="153"/>
      <c r="R6065" s="153"/>
      <c r="S6065" s="153"/>
    </row>
    <row r="6066" spans="1:19" ht="150">
      <c r="A6066" s="277" t="s">
        <v>25424</v>
      </c>
      <c r="B6066" s="253" t="s">
        <v>400</v>
      </c>
      <c r="C6066" s="93" t="s">
        <v>1367</v>
      </c>
      <c r="D6066" s="93" t="s">
        <v>16074</v>
      </c>
      <c r="E6066" s="148" t="e">
        <f>#REF!</f>
        <v>#REF!</v>
      </c>
      <c r="F6066" s="148" t="s">
        <v>2408</v>
      </c>
      <c r="G6066" s="147">
        <f ca="1">IFERROR(__xludf.DUMMYFUNCTION(" VLOOKUP(A6177, IMPORTRANGE(""https://docs.google.com/spreadsheets/d/1QNLbnkR_AongFt22vMfNzfpjZ0CjpI8QI-w0wBnYA1w/"", ""Инфа!A:AA""), 6, FALSE)"),2024)</f>
        <v>2024</v>
      </c>
      <c r="H6066" s="150">
        <v>11700</v>
      </c>
      <c r="I6066" s="151" t="s">
        <v>246</v>
      </c>
      <c r="J6066" s="93" t="s">
        <v>16075</v>
      </c>
      <c r="K6066" s="153"/>
      <c r="L6066" s="153"/>
      <c r="M6066" s="153"/>
      <c r="N6066" s="153"/>
      <c r="O6066" s="153"/>
      <c r="P6066" s="153"/>
      <c r="Q6066" s="153"/>
      <c r="R6066" s="153"/>
      <c r="S6066" s="153"/>
    </row>
    <row r="6067" spans="1:19" ht="75">
      <c r="A6067" s="277" t="s">
        <v>25424</v>
      </c>
      <c r="B6067" s="253" t="s">
        <v>153</v>
      </c>
      <c r="C6067" s="93" t="s">
        <v>6720</v>
      </c>
      <c r="D6067" s="93" t="s">
        <v>5119</v>
      </c>
      <c r="E6067" s="148">
        <f ca="1">IFERROR(__xludf.DUMMYFUNCTION(" VLOOKUP(A6178, IMPORTRANGE(""https://docs.google.com/spreadsheets/d/1fj_Bhi2XPL3siwIh4sx4VRLAe31yD50oKdj5UlRYW0c/"", ""Сводка!A:AA""), 5, FALSE)"),304)</f>
        <v>304</v>
      </c>
      <c r="F6067" s="148" t="s">
        <v>3018</v>
      </c>
      <c r="G6067" s="147">
        <f ca="1">IFERROR(__xludf.DUMMYFUNCTION(" VLOOKUP(A6178, IMPORTRANGE(""https://docs.google.com/spreadsheets/d/1QNLbnkR_AongFt22vMfNzfpjZ0CjpI8QI-w0wBnYA1w/"", ""Инфа!A:AA""), 6, FALSE)"),2024)</f>
        <v>2024</v>
      </c>
      <c r="H6067" s="150">
        <v>23200</v>
      </c>
      <c r="I6067" s="151" t="s">
        <v>97</v>
      </c>
      <c r="J6067" s="93" t="s">
        <v>16076</v>
      </c>
      <c r="K6067" s="153"/>
      <c r="L6067" s="153"/>
      <c r="M6067" s="153"/>
      <c r="N6067" s="153"/>
      <c r="O6067" s="153"/>
      <c r="P6067" s="153"/>
      <c r="Q6067" s="153"/>
      <c r="R6067" s="153"/>
      <c r="S6067" s="153"/>
    </row>
    <row r="6068" spans="1:19" ht="168.75">
      <c r="A6068" s="277" t="s">
        <v>25424</v>
      </c>
      <c r="B6068" s="254" t="s">
        <v>400</v>
      </c>
      <c r="C6068" s="93" t="s">
        <v>16077</v>
      </c>
      <c r="D6068" s="93" t="s">
        <v>16078</v>
      </c>
      <c r="E6068" s="148">
        <f ca="1">IFERROR(__xludf.DUMMYFUNCTION(" VLOOKUP(A6179, IMPORTRANGE(""https://docs.google.com/spreadsheets/d/1fj_Bhi2XPL3siwIh4sx4VRLAe31yD50oKdj5UlRYW0c/"", ""Сводка!A:AA""), 5, FALSE)"),272)</f>
        <v>272</v>
      </c>
      <c r="F6068" s="148" t="s">
        <v>16079</v>
      </c>
      <c r="G6068" s="147">
        <f ca="1">IFERROR(__xludf.DUMMYFUNCTION(" VLOOKUP(A6179, IMPORTRANGE(""https://docs.google.com/spreadsheets/d/1QNLbnkR_AongFt22vMfNzfpjZ0CjpI8QI-w0wBnYA1w/"", ""Инфа!A:AA""), 6, FALSE)"),2024)</f>
        <v>2024</v>
      </c>
      <c r="H6068" s="150">
        <v>13200</v>
      </c>
      <c r="I6068" s="151" t="s">
        <v>197</v>
      </c>
      <c r="J6068" s="93" t="s">
        <v>16080</v>
      </c>
      <c r="K6068" s="153"/>
      <c r="L6068" s="153"/>
      <c r="M6068" s="153"/>
      <c r="N6068" s="153"/>
      <c r="O6068" s="153"/>
      <c r="P6068" s="153"/>
      <c r="Q6068" s="153"/>
      <c r="R6068" s="153"/>
      <c r="S6068" s="153"/>
    </row>
    <row r="6069" spans="1:19" ht="131.25">
      <c r="A6069" s="277" t="s">
        <v>25424</v>
      </c>
      <c r="B6069" s="254" t="s">
        <v>400</v>
      </c>
      <c r="C6069" s="93" t="s">
        <v>16081</v>
      </c>
      <c r="D6069" s="93" t="s">
        <v>16082</v>
      </c>
      <c r="E6069" s="148">
        <f ca="1">IFERROR(__xludf.DUMMYFUNCTION(" VLOOKUP(A6180, IMPORTRANGE(""https://docs.google.com/spreadsheets/d/1fj_Bhi2XPL3siwIh4sx4VRLAe31yD50oKdj5UlRYW0c/"", ""Сводка!A:AA""), 5, FALSE)"),152)</f>
        <v>152</v>
      </c>
      <c r="F6069" s="148" t="s">
        <v>2408</v>
      </c>
      <c r="G6069" s="147">
        <f ca="1">IFERROR(__xludf.DUMMYFUNCTION(" VLOOKUP(A6180, IMPORTRANGE(""https://docs.google.com/spreadsheets/d/1QNLbnkR_AongFt22vMfNzfpjZ0CjpI8QI-w0wBnYA1w/"", ""Инфа!A:AA""), 6, FALSE)"),2024)</f>
        <v>2024</v>
      </c>
      <c r="H6069" s="150">
        <v>14100</v>
      </c>
      <c r="I6069" s="151" t="s">
        <v>97</v>
      </c>
      <c r="J6069" s="93" t="s">
        <v>16083</v>
      </c>
      <c r="K6069" s="153"/>
      <c r="L6069" s="153"/>
      <c r="M6069" s="153"/>
      <c r="N6069" s="153"/>
      <c r="O6069" s="153"/>
      <c r="P6069" s="153"/>
      <c r="Q6069" s="153"/>
      <c r="R6069" s="153"/>
      <c r="S6069" s="153"/>
    </row>
    <row r="6070" spans="1:19" ht="243.75">
      <c r="A6070" s="277" t="s">
        <v>25424</v>
      </c>
      <c r="B6070" s="254" t="s">
        <v>13</v>
      </c>
      <c r="C6070" s="93" t="s">
        <v>16084</v>
      </c>
      <c r="D6070" s="93" t="s">
        <v>245</v>
      </c>
      <c r="E6070" s="148">
        <f ca="1">IFERROR(__xludf.DUMMYFUNCTION(" VLOOKUP(A6181, IMPORTRANGE(""https://docs.google.com/spreadsheets/d/1fj_Bhi2XPL3siwIh4sx4VRLAe31yD50oKdj5UlRYW0c/"", ""Сводка!A:AA""), 5, FALSE)"),204)</f>
        <v>204</v>
      </c>
      <c r="F6070" s="148" t="s">
        <v>16085</v>
      </c>
      <c r="G6070" s="147">
        <f ca="1">IFERROR(__xludf.DUMMYFUNCTION(" VLOOKUP(A6181, IMPORTRANGE(""https://docs.google.com/spreadsheets/d/1QNLbnkR_AongFt22vMfNzfpjZ0CjpI8QI-w0wBnYA1w/"", ""Инфа!A:AA""), 6, FALSE)"),2024)</f>
        <v>2024</v>
      </c>
      <c r="H6070" s="150">
        <v>11100</v>
      </c>
      <c r="I6070" s="151" t="s">
        <v>16086</v>
      </c>
      <c r="J6070" s="93" t="s">
        <v>16087</v>
      </c>
      <c r="K6070" s="153"/>
      <c r="L6070" s="153"/>
      <c r="M6070" s="153"/>
      <c r="N6070" s="153"/>
      <c r="O6070" s="153"/>
      <c r="P6070" s="153"/>
      <c r="Q6070" s="153"/>
      <c r="R6070" s="153"/>
      <c r="S6070" s="153"/>
    </row>
    <row r="6071" spans="1:19" ht="56.25">
      <c r="A6071" s="277" t="s">
        <v>25424</v>
      </c>
      <c r="B6071" s="254" t="s">
        <v>400</v>
      </c>
      <c r="C6071" s="93" t="s">
        <v>2406</v>
      </c>
      <c r="D6071" s="93" t="s">
        <v>16088</v>
      </c>
      <c r="E6071" s="148">
        <f ca="1">IFERROR(__xludf.DUMMYFUNCTION(" VLOOKUP(A6182, IMPORTRANGE(""https://docs.google.com/spreadsheets/d/1fj_Bhi2XPL3siwIh4sx4VRLAe31yD50oKdj5UlRYW0c/"", ""Сводка!A:AA""), 5, FALSE)"),172)</f>
        <v>172</v>
      </c>
      <c r="F6071" s="148" t="s">
        <v>5574</v>
      </c>
      <c r="G6071" s="147">
        <f ca="1">IFERROR(__xludf.DUMMYFUNCTION(" VLOOKUP(A6182, IMPORTRANGE(""https://docs.google.com/spreadsheets/d/1QNLbnkR_AongFt22vMfNzfpjZ0CjpI8QI-w0wBnYA1w/"", ""Инфа!A:AA""), 6, FALSE)"),2024)</f>
        <v>2024</v>
      </c>
      <c r="H6071" s="150">
        <v>13200</v>
      </c>
      <c r="I6071" s="151" t="s">
        <v>138</v>
      </c>
      <c r="J6071" s="93" t="s">
        <v>16089</v>
      </c>
      <c r="K6071" s="153"/>
      <c r="L6071" s="153"/>
      <c r="M6071" s="153"/>
      <c r="N6071" s="153"/>
      <c r="O6071" s="153"/>
      <c r="P6071" s="153"/>
      <c r="Q6071" s="153"/>
      <c r="R6071" s="153"/>
      <c r="S6071" s="153"/>
    </row>
    <row r="6072" spans="1:19" ht="281.25">
      <c r="A6072" s="277" t="s">
        <v>25424</v>
      </c>
      <c r="B6072" s="253" t="s">
        <v>14950</v>
      </c>
      <c r="C6072" s="93" t="s">
        <v>16090</v>
      </c>
      <c r="D6072" s="93" t="s">
        <v>16091</v>
      </c>
      <c r="E6072" s="148">
        <f ca="1">IFERROR(__xludf.DUMMYFUNCTION(" VLOOKUP(A6188, IMPORTRANGE(""https://docs.google.com/spreadsheets/d/1fj_Bhi2XPL3siwIh4sx4VRLAe31yD50oKdj5UlRYW0c/"", ""Сводка!A:AA""), 5, FALSE)"),240)</f>
        <v>240</v>
      </c>
      <c r="F6072" s="148" t="s">
        <v>456</v>
      </c>
      <c r="G6072" s="147">
        <f ca="1">IFERROR(__xludf.DUMMYFUNCTION(" VLOOKUP(A6188, IMPORTRANGE(""https://docs.google.com/spreadsheets/d/1QNLbnkR_AongFt22vMfNzfpjZ0CjpI8QI-w0wBnYA1w/"", ""Инфа!A:AA""), 6, FALSE)"),2024)</f>
        <v>2024</v>
      </c>
      <c r="H6072" s="150">
        <v>19400</v>
      </c>
      <c r="I6072" s="151" t="s">
        <v>146</v>
      </c>
      <c r="J6072" s="93" t="s">
        <v>16092</v>
      </c>
      <c r="K6072" s="153"/>
      <c r="L6072" s="153"/>
      <c r="M6072" s="153"/>
      <c r="N6072" s="153"/>
      <c r="O6072" s="153"/>
      <c r="P6072" s="153"/>
      <c r="Q6072" s="153"/>
      <c r="R6072" s="153"/>
      <c r="S6072" s="153"/>
    </row>
    <row r="6073" spans="1:19" ht="187.5">
      <c r="A6073" s="277" t="s">
        <v>25424</v>
      </c>
      <c r="B6073" s="253" t="s">
        <v>8035</v>
      </c>
      <c r="C6073" s="93" t="s">
        <v>16090</v>
      </c>
      <c r="D6073" s="93" t="s">
        <v>16093</v>
      </c>
      <c r="E6073" s="148">
        <f ca="1">IFERROR(__xludf.DUMMYFUNCTION(" VLOOKUP(A6189, IMPORTRANGE(""https://docs.google.com/spreadsheets/d/1fj_Bhi2XPL3siwIh4sx4VRLAe31yD50oKdj5UlRYW0c/"", ""Сводка!A:AA""), 5, FALSE)"),224)</f>
        <v>224</v>
      </c>
      <c r="F6073" s="148" t="s">
        <v>456</v>
      </c>
      <c r="G6073" s="147">
        <f ca="1">IFERROR(__xludf.DUMMYFUNCTION(" VLOOKUP(A6189, IMPORTRANGE(""https://docs.google.com/spreadsheets/d/1QNLbnkR_AongFt22vMfNzfpjZ0CjpI8QI-w0wBnYA1w/"", ""Инфа!A:AA""), 6, FALSE)"),2024)</f>
        <v>2024</v>
      </c>
      <c r="H6073" s="150">
        <v>11700</v>
      </c>
      <c r="I6073" s="151" t="s">
        <v>146</v>
      </c>
      <c r="J6073" s="93" t="s">
        <v>16094</v>
      </c>
      <c r="K6073" s="153"/>
      <c r="L6073" s="153"/>
      <c r="M6073" s="153"/>
      <c r="N6073" s="153"/>
      <c r="O6073" s="153"/>
      <c r="P6073" s="153"/>
      <c r="Q6073" s="153"/>
      <c r="R6073" s="153"/>
      <c r="S6073" s="153"/>
    </row>
    <row r="6074" spans="1:19" ht="281.25">
      <c r="A6074" s="277" t="s">
        <v>25424</v>
      </c>
      <c r="B6074" s="253" t="s">
        <v>8035</v>
      </c>
      <c r="C6074" s="93" t="s">
        <v>16095</v>
      </c>
      <c r="D6074" s="93" t="s">
        <v>16096</v>
      </c>
      <c r="E6074" s="148">
        <f ca="1">IFERROR(__xludf.DUMMYFUNCTION(" VLOOKUP(A6190, IMPORTRANGE(""https://docs.google.com/spreadsheets/d/1fj_Bhi2XPL3siwIh4sx4VRLAe31yD50oKdj5UlRYW0c/"", ""Сводка!A:AA""), 5, FALSE)"),232)</f>
        <v>232</v>
      </c>
      <c r="F6074" s="148" t="s">
        <v>456</v>
      </c>
      <c r="G6074" s="147">
        <f ca="1">IFERROR(__xludf.DUMMYFUNCTION(" VLOOKUP(A6190, IMPORTRANGE(""https://docs.google.com/spreadsheets/d/1QNLbnkR_AongFt22vMfNzfpjZ0CjpI8QI-w0wBnYA1w/"", ""Инфа!A:AA""), 6, FALSE)"),2024)</f>
        <v>2024</v>
      </c>
      <c r="H6074" s="150">
        <v>18900</v>
      </c>
      <c r="I6074" s="151" t="s">
        <v>146</v>
      </c>
      <c r="J6074" s="93" t="s">
        <v>16097</v>
      </c>
      <c r="K6074" s="153"/>
      <c r="L6074" s="153"/>
      <c r="M6074" s="153"/>
      <c r="N6074" s="153"/>
      <c r="O6074" s="153"/>
      <c r="P6074" s="153"/>
      <c r="Q6074" s="153"/>
      <c r="R6074" s="153"/>
      <c r="S6074" s="153"/>
    </row>
    <row r="6075" spans="1:19" ht="243.75">
      <c r="A6075" s="277" t="s">
        <v>25424</v>
      </c>
      <c r="B6075" s="253" t="s">
        <v>13</v>
      </c>
      <c r="C6075" s="93" t="s">
        <v>16098</v>
      </c>
      <c r="D6075" s="93" t="s">
        <v>16099</v>
      </c>
      <c r="E6075" s="148">
        <f ca="1">IFERROR(__xludf.DUMMYFUNCTION(" VLOOKUP(A6191, IMPORTRANGE(""https://docs.google.com/spreadsheets/d/1fj_Bhi2XPL3siwIh4sx4VRLAe31yD50oKdj5UlRYW0c/"", ""Сводка!A:AA""), 5, FALSE)"),328)</f>
        <v>328</v>
      </c>
      <c r="F6075" s="148" t="s">
        <v>456</v>
      </c>
      <c r="G6075" s="147">
        <f ca="1">IFERROR(__xludf.DUMMYFUNCTION(" VLOOKUP(A6191, IMPORTRANGE(""https://docs.google.com/spreadsheets/d/1QNLbnkR_AongFt22vMfNzfpjZ0CjpI8QI-w0wBnYA1w/"", ""Инфа!A:AA""), 6, FALSE)"),2024)</f>
        <v>2024</v>
      </c>
      <c r="H6075" s="150">
        <v>14800</v>
      </c>
      <c r="I6075" s="151" t="s">
        <v>146</v>
      </c>
      <c r="J6075" s="93" t="s">
        <v>16100</v>
      </c>
      <c r="K6075" s="153"/>
      <c r="L6075" s="153"/>
      <c r="M6075" s="153"/>
      <c r="N6075" s="153"/>
      <c r="O6075" s="153"/>
      <c r="P6075" s="153"/>
      <c r="Q6075" s="153"/>
      <c r="R6075" s="153"/>
      <c r="S6075" s="153"/>
    </row>
    <row r="6076" spans="1:19" ht="150">
      <c r="A6076" s="277" t="s">
        <v>25424</v>
      </c>
      <c r="B6076" s="253" t="s">
        <v>2414</v>
      </c>
      <c r="C6076" s="93" t="s">
        <v>16101</v>
      </c>
      <c r="D6076" s="93" t="s">
        <v>16102</v>
      </c>
      <c r="E6076" s="148">
        <f ca="1">IFERROR(__xludf.DUMMYFUNCTION(" VLOOKUP(A6192, IMPORTRANGE(""https://docs.google.com/spreadsheets/d/1fj_Bhi2XPL3siwIh4sx4VRLAe31yD50oKdj5UlRYW0c/"", ""Сводка!A:AA""), 5, FALSE)"),240)</f>
        <v>240</v>
      </c>
      <c r="F6076" s="148" t="s">
        <v>456</v>
      </c>
      <c r="G6076" s="147">
        <f ca="1">IFERROR(__xludf.DUMMYFUNCTION(" VLOOKUP(A6192, IMPORTRANGE(""https://docs.google.com/spreadsheets/d/1QNLbnkR_AongFt22vMfNzfpjZ0CjpI8QI-w0wBnYA1w/"", ""Инфа!A:AA""), 6, FALSE)"),2024)</f>
        <v>2024</v>
      </c>
      <c r="H6076" s="150">
        <v>12200</v>
      </c>
      <c r="I6076" s="151" t="s">
        <v>16103</v>
      </c>
      <c r="J6076" s="93" t="s">
        <v>16104</v>
      </c>
      <c r="K6076" s="153"/>
      <c r="L6076" s="153"/>
      <c r="M6076" s="153"/>
      <c r="N6076" s="153"/>
      <c r="O6076" s="153"/>
      <c r="P6076" s="153"/>
      <c r="Q6076" s="153"/>
      <c r="R6076" s="153"/>
      <c r="S6076" s="153"/>
    </row>
    <row r="6077" spans="1:19" ht="150">
      <c r="A6077" s="277" t="s">
        <v>25424</v>
      </c>
      <c r="B6077" s="253" t="s">
        <v>2414</v>
      </c>
      <c r="C6077" s="93" t="s">
        <v>16101</v>
      </c>
      <c r="D6077" s="93" t="s">
        <v>16105</v>
      </c>
      <c r="E6077" s="148">
        <f ca="1">IFERROR(__xludf.DUMMYFUNCTION(" VLOOKUP(A6193, IMPORTRANGE(""https://docs.google.com/spreadsheets/d/1fj_Bhi2XPL3siwIh4sx4VRLAe31yD50oKdj5UlRYW0c/"", ""Сводка!A:AA""), 5, FALSE)"),228)</f>
        <v>228</v>
      </c>
      <c r="F6077" s="148" t="s">
        <v>456</v>
      </c>
      <c r="G6077" s="147">
        <f ca="1">IFERROR(__xludf.DUMMYFUNCTION(" VLOOKUP(A6193, IMPORTRANGE(""https://docs.google.com/spreadsheets/d/1QNLbnkR_AongFt22vMfNzfpjZ0CjpI8QI-w0wBnYA1w/"", ""Инфа!A:AA""), 6, FALSE)"),2024)</f>
        <v>2024</v>
      </c>
      <c r="H6077" s="150">
        <v>11800</v>
      </c>
      <c r="I6077" s="151" t="s">
        <v>16103</v>
      </c>
      <c r="J6077" s="93" t="s">
        <v>16104</v>
      </c>
      <c r="K6077" s="153"/>
      <c r="L6077" s="153"/>
      <c r="M6077" s="153"/>
      <c r="N6077" s="153"/>
      <c r="O6077" s="153"/>
      <c r="P6077" s="153"/>
      <c r="Q6077" s="153"/>
      <c r="R6077" s="153"/>
      <c r="S6077" s="153"/>
    </row>
    <row r="6078" spans="1:19" ht="112.5">
      <c r="A6078" s="277" t="s">
        <v>25424</v>
      </c>
      <c r="B6078" s="253" t="s">
        <v>2414</v>
      </c>
      <c r="C6078" s="93" t="s">
        <v>16106</v>
      </c>
      <c r="D6078" s="93" t="s">
        <v>16107</v>
      </c>
      <c r="E6078" s="148">
        <f ca="1">IFERROR(__xludf.DUMMYFUNCTION(" VLOOKUP(A6194, IMPORTRANGE(""https://docs.google.com/spreadsheets/d/1fj_Bhi2XPL3siwIh4sx4VRLAe31yD50oKdj5UlRYW0c/"", ""Сводка!A:AA""), 5, FALSE)"),216)</f>
        <v>216</v>
      </c>
      <c r="F6078" s="148" t="s">
        <v>16108</v>
      </c>
      <c r="G6078" s="147">
        <f ca="1">IFERROR(__xludf.DUMMYFUNCTION(" VLOOKUP(A6194, IMPORTRANGE(""https://docs.google.com/spreadsheets/d/1QNLbnkR_AongFt22vMfNzfpjZ0CjpI8QI-w0wBnYA1w/"", ""Инфа!A:AA""), 6, FALSE)"),2024)</f>
        <v>2024</v>
      </c>
      <c r="H6078" s="150">
        <v>18000</v>
      </c>
      <c r="I6078" s="151" t="s">
        <v>16103</v>
      </c>
      <c r="J6078" s="99" t="s">
        <v>16109</v>
      </c>
      <c r="K6078" s="153"/>
      <c r="L6078" s="153"/>
      <c r="M6078" s="153"/>
      <c r="N6078" s="153"/>
      <c r="O6078" s="153"/>
      <c r="P6078" s="153"/>
      <c r="Q6078" s="153"/>
      <c r="R6078" s="153"/>
      <c r="S6078" s="153"/>
    </row>
    <row r="6079" spans="1:19" ht="112.5">
      <c r="A6079" s="277" t="s">
        <v>25424</v>
      </c>
      <c r="B6079" s="253" t="s">
        <v>2414</v>
      </c>
      <c r="C6079" s="93" t="s">
        <v>16106</v>
      </c>
      <c r="D6079" s="93" t="s">
        <v>16110</v>
      </c>
      <c r="E6079" s="148">
        <f ca="1">IFERROR(__xludf.DUMMYFUNCTION(" VLOOKUP(A6195, IMPORTRANGE(""https://docs.google.com/spreadsheets/d/1fj_Bhi2XPL3siwIh4sx4VRLAe31yD50oKdj5UlRYW0c/"", ""Сводка!A:AA""), 5, FALSE)"),204)</f>
        <v>204</v>
      </c>
      <c r="F6079" s="148" t="s">
        <v>16108</v>
      </c>
      <c r="G6079" s="147">
        <f ca="1">IFERROR(__xludf.DUMMYFUNCTION(" VLOOKUP(A6195, IMPORTRANGE(""https://docs.google.com/spreadsheets/d/1QNLbnkR_AongFt22vMfNzfpjZ0CjpI8QI-w0wBnYA1w/"", ""Инфа!A:AA""), 6, FALSE)"),2024)</f>
        <v>2024</v>
      </c>
      <c r="H6079" s="150">
        <v>17200</v>
      </c>
      <c r="I6079" s="151" t="s">
        <v>16103</v>
      </c>
      <c r="J6079" s="99" t="s">
        <v>16109</v>
      </c>
      <c r="K6079" s="153"/>
      <c r="L6079" s="153"/>
      <c r="M6079" s="153"/>
      <c r="N6079" s="153"/>
      <c r="O6079" s="153"/>
      <c r="P6079" s="153"/>
      <c r="Q6079" s="153"/>
      <c r="R6079" s="153"/>
      <c r="S6079" s="153"/>
    </row>
    <row r="6080" spans="1:19" ht="262.5">
      <c r="A6080" s="277" t="s">
        <v>25424</v>
      </c>
      <c r="B6080" s="253" t="s">
        <v>2414</v>
      </c>
      <c r="C6080" s="93" t="s">
        <v>16111</v>
      </c>
      <c r="D6080" s="93" t="s">
        <v>16112</v>
      </c>
      <c r="E6080" s="148">
        <f ca="1">IFERROR(__xludf.DUMMYFUNCTION(" VLOOKUP(A6196, IMPORTRANGE(""https://docs.google.com/spreadsheets/d/1fj_Bhi2XPL3siwIh4sx4VRLAe31yD50oKdj5UlRYW0c/"", ""Сводка!A:AA""), 5, FALSE)"),268)</f>
        <v>268</v>
      </c>
      <c r="F6080" s="148" t="s">
        <v>456</v>
      </c>
      <c r="G6080" s="147">
        <f ca="1">IFERROR(__xludf.DUMMYFUNCTION(" VLOOKUP(A6196, IMPORTRANGE(""https://docs.google.com/spreadsheets/d/1QNLbnkR_AongFt22vMfNzfpjZ0CjpI8QI-w0wBnYA1w/"", ""Инфа!A:AA""), 6, FALSE)"),2024)</f>
        <v>2024</v>
      </c>
      <c r="H6080" s="150">
        <v>21100</v>
      </c>
      <c r="I6080" s="151" t="s">
        <v>197</v>
      </c>
      <c r="J6080" s="93" t="s">
        <v>16113</v>
      </c>
      <c r="K6080" s="153"/>
      <c r="L6080" s="153"/>
      <c r="M6080" s="153"/>
      <c r="N6080" s="153"/>
      <c r="O6080" s="153"/>
      <c r="P6080" s="153"/>
      <c r="Q6080" s="153"/>
      <c r="R6080" s="153"/>
      <c r="S6080" s="153"/>
    </row>
    <row r="6081" spans="1:19" ht="187.5">
      <c r="A6081" s="277" t="s">
        <v>25424</v>
      </c>
      <c r="B6081" s="253" t="s">
        <v>2414</v>
      </c>
      <c r="C6081" s="93" t="s">
        <v>16114</v>
      </c>
      <c r="D6081" s="93" t="s">
        <v>16115</v>
      </c>
      <c r="E6081" s="148">
        <f ca="1">IFERROR(__xludf.DUMMYFUNCTION(" VLOOKUP(A6197, IMPORTRANGE(""https://docs.google.com/spreadsheets/d/1fj_Bhi2XPL3siwIh4sx4VRLAe31yD50oKdj5UlRYW0c/"", ""Сводка!A:AA""), 5, FALSE)"),192)</f>
        <v>192</v>
      </c>
      <c r="F6081" s="148" t="s">
        <v>456</v>
      </c>
      <c r="G6081" s="147">
        <f ca="1">IFERROR(__xludf.DUMMYFUNCTION(" VLOOKUP(A6197, IMPORTRANGE(""https://docs.google.com/spreadsheets/d/1QNLbnkR_AongFt22vMfNzfpjZ0CjpI8QI-w0wBnYA1w/"", ""Инфа!A:AA""), 6, FALSE)"),2024)</f>
        <v>2024</v>
      </c>
      <c r="H6081" s="150">
        <v>10800</v>
      </c>
      <c r="I6081" s="151" t="s">
        <v>16116</v>
      </c>
      <c r="J6081" s="93" t="s">
        <v>16117</v>
      </c>
      <c r="K6081" s="153"/>
      <c r="L6081" s="153"/>
      <c r="M6081" s="153"/>
      <c r="N6081" s="153"/>
      <c r="O6081" s="153"/>
      <c r="P6081" s="153"/>
      <c r="Q6081" s="153"/>
      <c r="R6081" s="153"/>
      <c r="S6081" s="153"/>
    </row>
    <row r="6082" spans="1:19" ht="168.75">
      <c r="A6082" s="277" t="s">
        <v>25424</v>
      </c>
      <c r="B6082" s="253" t="s">
        <v>2414</v>
      </c>
      <c r="C6082" s="93" t="s">
        <v>16118</v>
      </c>
      <c r="D6082" s="93" t="s">
        <v>16119</v>
      </c>
      <c r="E6082" s="148">
        <f ca="1">IFERROR(__xludf.DUMMYFUNCTION(" VLOOKUP(A6198, IMPORTRANGE(""https://docs.google.com/spreadsheets/d/1fj_Bhi2XPL3siwIh4sx4VRLAe31yD50oKdj5UlRYW0c/"", ""Сводка!A:AA""), 5, FALSE)"),100)</f>
        <v>100</v>
      </c>
      <c r="F6082" s="148" t="s">
        <v>16108</v>
      </c>
      <c r="G6082" s="147">
        <f ca="1">IFERROR(__xludf.DUMMYFUNCTION(" VLOOKUP(A6198, IMPORTRANGE(""https://docs.google.com/spreadsheets/d/1QNLbnkR_AongFt22vMfNzfpjZ0CjpI8QI-w0wBnYA1w/"", ""Инфа!A:AA""), 6, FALSE)"),2024)</f>
        <v>2024</v>
      </c>
      <c r="H6082" s="150">
        <v>8000</v>
      </c>
      <c r="I6082" s="151" t="s">
        <v>16103</v>
      </c>
      <c r="J6082" s="99" t="s">
        <v>16120</v>
      </c>
      <c r="K6082" s="153"/>
      <c r="L6082" s="153"/>
      <c r="M6082" s="153"/>
      <c r="N6082" s="153"/>
      <c r="O6082" s="153"/>
      <c r="P6082" s="153"/>
      <c r="Q6082" s="153"/>
      <c r="R6082" s="153"/>
      <c r="S6082" s="153"/>
    </row>
    <row r="6083" spans="1:19" ht="206.25">
      <c r="A6083" s="277" t="s">
        <v>25424</v>
      </c>
      <c r="B6083" s="253" t="s">
        <v>400</v>
      </c>
      <c r="C6083" s="93" t="s">
        <v>16121</v>
      </c>
      <c r="D6083" s="93" t="s">
        <v>16122</v>
      </c>
      <c r="E6083" s="148">
        <f ca="1">IFERROR(__xludf.DUMMYFUNCTION(" VLOOKUP(A6199, IMPORTRANGE(""https://docs.google.com/spreadsheets/d/1fj_Bhi2XPL3siwIh4sx4VRLAe31yD50oKdj5UlRYW0c/"", ""Сводка!A:AA""), 5, FALSE)"),228)</f>
        <v>228</v>
      </c>
      <c r="F6083" s="148" t="s">
        <v>466</v>
      </c>
      <c r="G6083" s="147">
        <f ca="1">IFERROR(__xludf.DUMMYFUNCTION(" VLOOKUP(A6199, IMPORTRANGE(""https://docs.google.com/spreadsheets/d/1QNLbnkR_AongFt22vMfNzfpjZ0CjpI8QI-w0wBnYA1w/"", ""Инфа!A:AA""), 6, FALSE)"),2024)</f>
        <v>2024</v>
      </c>
      <c r="H6083" s="150">
        <v>11800</v>
      </c>
      <c r="I6083" s="151" t="s">
        <v>103</v>
      </c>
      <c r="J6083" s="93" t="s">
        <v>16123</v>
      </c>
      <c r="K6083" s="153"/>
      <c r="L6083" s="153"/>
      <c r="M6083" s="153"/>
      <c r="N6083" s="153"/>
      <c r="O6083" s="153"/>
      <c r="P6083" s="153"/>
      <c r="Q6083" s="153"/>
      <c r="R6083" s="153"/>
      <c r="S6083" s="153"/>
    </row>
    <row r="6084" spans="1:19" ht="281.25">
      <c r="A6084" s="277" t="s">
        <v>25424</v>
      </c>
      <c r="B6084" s="253" t="s">
        <v>153</v>
      </c>
      <c r="C6084" s="93" t="s">
        <v>16124</v>
      </c>
      <c r="D6084" s="93" t="s">
        <v>16125</v>
      </c>
      <c r="E6084" s="148">
        <f ca="1">IFERROR(__xludf.DUMMYFUNCTION(" VLOOKUP(A6200, IMPORTRANGE(""https://docs.google.com/spreadsheets/d/1fj_Bhi2XPL3siwIh4sx4VRLAe31yD50oKdj5UlRYW0c/"", ""Сводка!A:AA""), 5, FALSE)"),264)</f>
        <v>264</v>
      </c>
      <c r="F6084" s="148" t="s">
        <v>809</v>
      </c>
      <c r="G6084" s="147">
        <f ca="1">IFERROR(__xludf.DUMMYFUNCTION(" VLOOKUP(A6200, IMPORTRANGE(""https://docs.google.com/spreadsheets/d/1QNLbnkR_AongFt22vMfNzfpjZ0CjpI8QI-w0wBnYA1w/"", ""Инфа!A:AA""), 6, FALSE)"),2024)</f>
        <v>2024</v>
      </c>
      <c r="H6084" s="150">
        <v>20800</v>
      </c>
      <c r="I6084" s="151" t="s">
        <v>72</v>
      </c>
      <c r="J6084" s="93" t="s">
        <v>16126</v>
      </c>
      <c r="K6084" s="153"/>
      <c r="L6084" s="153"/>
      <c r="M6084" s="153"/>
      <c r="N6084" s="153"/>
      <c r="O6084" s="153"/>
      <c r="P6084" s="153"/>
      <c r="Q6084" s="153"/>
      <c r="R6084" s="153"/>
      <c r="S6084" s="153"/>
    </row>
    <row r="6085" spans="1:19" ht="281.25">
      <c r="A6085" s="277" t="s">
        <v>25424</v>
      </c>
      <c r="B6085" s="253" t="s">
        <v>153</v>
      </c>
      <c r="C6085" s="93" t="s">
        <v>16127</v>
      </c>
      <c r="D6085" s="93" t="s">
        <v>16128</v>
      </c>
      <c r="E6085" s="148">
        <f ca="1">IFERROR(__xludf.DUMMYFUNCTION(" VLOOKUP(A6201, IMPORTRANGE(""https://docs.google.com/spreadsheets/d/1fj_Bhi2XPL3siwIh4sx4VRLAe31yD50oKdj5UlRYW0c/"", ""Сводка!A:AA""), 5, FALSE)"),288)</f>
        <v>288</v>
      </c>
      <c r="F6085" s="148" t="s">
        <v>809</v>
      </c>
      <c r="G6085" s="147">
        <f ca="1">IFERROR(__xludf.DUMMYFUNCTION(" VLOOKUP(A6201, IMPORTRANGE(""https://docs.google.com/spreadsheets/d/1QNLbnkR_AongFt22vMfNzfpjZ0CjpI8QI-w0wBnYA1w/"", ""Инфа!A:AA""), 6, FALSE)"),2024)</f>
        <v>2024</v>
      </c>
      <c r="H6085" s="150">
        <v>22300</v>
      </c>
      <c r="I6085" s="151" t="s">
        <v>72</v>
      </c>
      <c r="J6085" s="93" t="s">
        <v>16126</v>
      </c>
      <c r="K6085" s="153"/>
      <c r="L6085" s="153"/>
      <c r="M6085" s="153"/>
      <c r="N6085" s="153"/>
      <c r="O6085" s="153"/>
      <c r="P6085" s="153"/>
      <c r="Q6085" s="153"/>
      <c r="R6085" s="153"/>
      <c r="S6085" s="153"/>
    </row>
    <row r="6086" spans="1:19" ht="281.25">
      <c r="A6086" s="277" t="s">
        <v>25424</v>
      </c>
      <c r="B6086" s="253" t="s">
        <v>153</v>
      </c>
      <c r="C6086" s="93" t="s">
        <v>16124</v>
      </c>
      <c r="D6086" s="93" t="s">
        <v>16129</v>
      </c>
      <c r="E6086" s="148">
        <f ca="1">IFERROR(__xludf.DUMMYFUNCTION(" VLOOKUP(A6202, IMPORTRANGE(""https://docs.google.com/spreadsheets/d/1fj_Bhi2XPL3siwIh4sx4VRLAe31yD50oKdj5UlRYW0c/"", ""Сводка!A:AA""), 5, FALSE)"),228)</f>
        <v>228</v>
      </c>
      <c r="F6086" s="148" t="s">
        <v>809</v>
      </c>
      <c r="G6086" s="147">
        <f ca="1">IFERROR(__xludf.DUMMYFUNCTION(" VLOOKUP(A6202, IMPORTRANGE(""https://docs.google.com/spreadsheets/d/1QNLbnkR_AongFt22vMfNzfpjZ0CjpI8QI-w0wBnYA1w/"", ""Инфа!A:AA""), 6, FALSE)"),2024)</f>
        <v>2024</v>
      </c>
      <c r="H6086" s="150">
        <v>18700</v>
      </c>
      <c r="I6086" s="151" t="s">
        <v>72</v>
      </c>
      <c r="J6086" s="93" t="s">
        <v>16126</v>
      </c>
      <c r="K6086" s="153"/>
      <c r="L6086" s="153"/>
      <c r="M6086" s="153"/>
      <c r="N6086" s="153"/>
      <c r="O6086" s="153"/>
      <c r="P6086" s="153"/>
      <c r="Q6086" s="153"/>
      <c r="R6086" s="153"/>
      <c r="S6086" s="153"/>
    </row>
    <row r="6087" spans="1:19" ht="168.75">
      <c r="A6087" s="277" t="s">
        <v>25424</v>
      </c>
      <c r="B6087" s="253" t="s">
        <v>153</v>
      </c>
      <c r="C6087" s="93" t="s">
        <v>16130</v>
      </c>
      <c r="D6087" s="93" t="s">
        <v>16131</v>
      </c>
      <c r="E6087" s="148">
        <f ca="1">IFERROR(__xludf.DUMMYFUNCTION(" VLOOKUP(A6203, IMPORTRANGE(""https://docs.google.com/spreadsheets/d/1fj_Bhi2XPL3siwIh4sx4VRLAe31yD50oKdj5UlRYW0c/"", ""Сводка!A:AA""), 5, FALSE)"),284)</f>
        <v>284</v>
      </c>
      <c r="F6087" s="147" t="s">
        <v>1794</v>
      </c>
      <c r="G6087" s="147">
        <f ca="1">IFERROR(__xludf.DUMMYFUNCTION(" VLOOKUP(A6203, IMPORTRANGE(""https://docs.google.com/spreadsheets/d/1QNLbnkR_AongFt22vMfNzfpjZ0CjpI8QI-w0wBnYA1w/"", ""Инфа!A:AA""), 6, FALSE)"),2023)</f>
        <v>2023</v>
      </c>
      <c r="H6087" s="150">
        <v>22000</v>
      </c>
      <c r="I6087" s="160" t="s">
        <v>171</v>
      </c>
      <c r="J6087" s="93" t="s">
        <v>16132</v>
      </c>
      <c r="K6087" s="153"/>
      <c r="L6087" s="153"/>
      <c r="M6087" s="153"/>
      <c r="N6087" s="153"/>
      <c r="O6087" s="153"/>
      <c r="P6087" s="153"/>
      <c r="Q6087" s="153"/>
      <c r="R6087" s="153"/>
      <c r="S6087" s="153"/>
    </row>
    <row r="6088" spans="1:19" ht="168.75">
      <c r="A6088" s="277" t="s">
        <v>25424</v>
      </c>
      <c r="B6088" s="253" t="s">
        <v>153</v>
      </c>
      <c r="C6088" s="93" t="s">
        <v>16130</v>
      </c>
      <c r="D6088" s="93" t="s">
        <v>16133</v>
      </c>
      <c r="E6088" s="148">
        <f ca="1">IFERROR(__xludf.DUMMYFUNCTION(" VLOOKUP(A6204, IMPORTRANGE(""https://docs.google.com/spreadsheets/d/1fj_Bhi2XPL3siwIh4sx4VRLAe31yD50oKdj5UlRYW0c/"", ""Сводка!A:AA""), 5, FALSE)"),240)</f>
        <v>240</v>
      </c>
      <c r="F6088" s="147" t="s">
        <v>1794</v>
      </c>
      <c r="G6088" s="147">
        <f ca="1">IFERROR(__xludf.DUMMYFUNCTION(" VLOOKUP(A6204, IMPORTRANGE(""https://docs.google.com/spreadsheets/d/1QNLbnkR_AongFt22vMfNzfpjZ0CjpI8QI-w0wBnYA1w/"", ""Инфа!A:AA""), 6, FALSE)"),2023)</f>
        <v>2023</v>
      </c>
      <c r="H6088" s="150">
        <v>19400</v>
      </c>
      <c r="I6088" s="160" t="s">
        <v>171</v>
      </c>
      <c r="J6088" s="93" t="s">
        <v>16132</v>
      </c>
      <c r="K6088" s="153"/>
      <c r="L6088" s="153"/>
      <c r="M6088" s="153"/>
      <c r="N6088" s="153"/>
      <c r="O6088" s="153"/>
      <c r="P6088" s="153"/>
      <c r="Q6088" s="153"/>
      <c r="R6088" s="153"/>
      <c r="S6088" s="153"/>
    </row>
    <row r="6089" spans="1:19" ht="206.25">
      <c r="A6089" s="277" t="s">
        <v>25424</v>
      </c>
      <c r="B6089" s="253" t="s">
        <v>400</v>
      </c>
      <c r="C6089" s="93" t="s">
        <v>16134</v>
      </c>
      <c r="D6089" s="93" t="s">
        <v>16135</v>
      </c>
      <c r="E6089" s="148">
        <f ca="1">IFERROR(__xludf.DUMMYFUNCTION(" VLOOKUP(A6205, IMPORTRANGE(""https://docs.google.com/spreadsheets/d/1fj_Bhi2XPL3siwIh4sx4VRLAe31yD50oKdj5UlRYW0c/"", ""Сводка!A:AA""), 5, FALSE)"),276)</f>
        <v>276</v>
      </c>
      <c r="F6089" s="148" t="s">
        <v>466</v>
      </c>
      <c r="G6089" s="147">
        <f ca="1">IFERROR(__xludf.DUMMYFUNCTION(" VLOOKUP(A6205, IMPORTRANGE(""https://docs.google.com/spreadsheets/d/1QNLbnkR_AongFt22vMfNzfpjZ0CjpI8QI-w0wBnYA1w/"", ""Инфа!A:AA""), 6, FALSE)"),2024)</f>
        <v>2024</v>
      </c>
      <c r="H6089" s="150">
        <v>13300</v>
      </c>
      <c r="I6089" s="151" t="s">
        <v>5407</v>
      </c>
      <c r="J6089" s="93" t="s">
        <v>16136</v>
      </c>
      <c r="K6089" s="153"/>
      <c r="L6089" s="153"/>
      <c r="M6089" s="153"/>
      <c r="N6089" s="153"/>
      <c r="O6089" s="153"/>
      <c r="P6089" s="153"/>
      <c r="Q6089" s="153"/>
      <c r="R6089" s="153"/>
      <c r="S6089" s="153"/>
    </row>
    <row r="6090" spans="1:19" ht="112.5">
      <c r="A6090" s="277" t="s">
        <v>25424</v>
      </c>
      <c r="B6090" s="253" t="s">
        <v>400</v>
      </c>
      <c r="C6090" s="93" t="s">
        <v>16137</v>
      </c>
      <c r="D6090" s="93" t="s">
        <v>16138</v>
      </c>
      <c r="E6090" s="148">
        <f ca="1">IFERROR(__xludf.DUMMYFUNCTION(" VLOOKUP(A6206, IMPORTRANGE(""https://docs.google.com/spreadsheets/d/1fj_Bhi2XPL3siwIh4sx4VRLAe31yD50oKdj5UlRYW0c/"", ""Сводка!A:AA""), 5, FALSE)"),268)</f>
        <v>268</v>
      </c>
      <c r="F6090" s="148" t="s">
        <v>466</v>
      </c>
      <c r="G6090" s="147">
        <f ca="1">IFERROR(__xludf.DUMMYFUNCTION(" VLOOKUP(A6206, IMPORTRANGE(""https://docs.google.com/spreadsheets/d/1QNLbnkR_AongFt22vMfNzfpjZ0CjpI8QI-w0wBnYA1w/"", ""Инфа!A:AA""), 6, FALSE)"),2024)</f>
        <v>2024</v>
      </c>
      <c r="H6090" s="150">
        <v>13000</v>
      </c>
      <c r="I6090" s="151" t="s">
        <v>5407</v>
      </c>
      <c r="J6090" s="93" t="s">
        <v>16139</v>
      </c>
      <c r="K6090" s="153"/>
      <c r="L6090" s="153"/>
      <c r="M6090" s="153"/>
      <c r="N6090" s="153"/>
      <c r="O6090" s="153"/>
      <c r="P6090" s="153"/>
      <c r="Q6090" s="153"/>
      <c r="R6090" s="153"/>
      <c r="S6090" s="153"/>
    </row>
    <row r="6091" spans="1:19" ht="75">
      <c r="A6091" s="277" t="s">
        <v>25424</v>
      </c>
      <c r="B6091" s="253" t="s">
        <v>400</v>
      </c>
      <c r="C6091" s="93" t="s">
        <v>15457</v>
      </c>
      <c r="D6091" s="93" t="s">
        <v>16140</v>
      </c>
      <c r="E6091" s="148">
        <f ca="1">IFERROR(__xludf.DUMMYFUNCTION(" VLOOKUP(A6207, IMPORTRANGE(""https://docs.google.com/spreadsheets/d/1fj_Bhi2XPL3siwIh4sx4VRLAe31yD50oKdj5UlRYW0c/"", ""Сводка!A:AA""), 5, FALSE)"),188)</f>
        <v>188</v>
      </c>
      <c r="F6091" s="148" t="s">
        <v>403</v>
      </c>
      <c r="G6091" s="147">
        <f ca="1">IFERROR(__xludf.DUMMYFUNCTION(" VLOOKUP(A6207, IMPORTRANGE(""https://docs.google.com/spreadsheets/d/1QNLbnkR_AongFt22vMfNzfpjZ0CjpI8QI-w0wBnYA1w/"", ""Инфа!A:AA""), 6, FALSE)"),2024)</f>
        <v>2024</v>
      </c>
      <c r="H6091" s="150">
        <v>16300</v>
      </c>
      <c r="I6091" s="151" t="s">
        <v>16141</v>
      </c>
      <c r="J6091" s="93" t="s">
        <v>16142</v>
      </c>
      <c r="K6091" s="153"/>
      <c r="L6091" s="153"/>
      <c r="M6091" s="153"/>
      <c r="N6091" s="153"/>
      <c r="O6091" s="153"/>
      <c r="P6091" s="153"/>
      <c r="Q6091" s="153"/>
      <c r="R6091" s="153"/>
      <c r="S6091" s="153"/>
    </row>
    <row r="6092" spans="1:19" ht="187.5">
      <c r="A6092" s="277" t="s">
        <v>25424</v>
      </c>
      <c r="B6092" s="253" t="s">
        <v>153</v>
      </c>
      <c r="C6092" s="93" t="s">
        <v>16143</v>
      </c>
      <c r="D6092" s="93" t="s">
        <v>16144</v>
      </c>
      <c r="E6092" s="148">
        <f ca="1">IFERROR(__xludf.DUMMYFUNCTION(" VLOOKUP(A6208, IMPORTRANGE(""https://docs.google.com/spreadsheets/d/1fj_Bhi2XPL3siwIh4sx4VRLAe31yD50oKdj5UlRYW0c/"", ""Сводка!A:AA""), 5, FALSE)"),300)</f>
        <v>300</v>
      </c>
      <c r="F6092" s="148" t="s">
        <v>26</v>
      </c>
      <c r="G6092" s="147">
        <f ca="1">IFERROR(__xludf.DUMMYFUNCTION(" VLOOKUP(A6208, IMPORTRANGE(""https://docs.google.com/spreadsheets/d/1QNLbnkR_AongFt22vMfNzfpjZ0CjpI8QI-w0wBnYA1w/"", ""Инфа!A:AA""), 6, FALSE)"),2024)</f>
        <v>2024</v>
      </c>
      <c r="H6092" s="150">
        <v>14000</v>
      </c>
      <c r="I6092" s="151" t="s">
        <v>2443</v>
      </c>
      <c r="J6092" s="93" t="s">
        <v>16145</v>
      </c>
      <c r="K6092" s="153"/>
      <c r="L6092" s="153"/>
      <c r="M6092" s="153"/>
      <c r="N6092" s="153"/>
      <c r="O6092" s="153"/>
      <c r="P6092" s="153"/>
      <c r="Q6092" s="153"/>
      <c r="R6092" s="153"/>
      <c r="S6092" s="153"/>
    </row>
    <row r="6093" spans="1:19" ht="150">
      <c r="A6093" s="277" t="s">
        <v>25424</v>
      </c>
      <c r="B6093" s="253" t="s">
        <v>400</v>
      </c>
      <c r="C6093" s="93" t="s">
        <v>16146</v>
      </c>
      <c r="D6093" s="93" t="s">
        <v>16147</v>
      </c>
      <c r="E6093" s="148">
        <f ca="1">IFERROR(__xludf.DUMMYFUNCTION(" VLOOKUP(A6209, IMPORTRANGE(""https://docs.google.com/spreadsheets/d/1fj_Bhi2XPL3siwIh4sx4VRLAe31yD50oKdj5UlRYW0c/"", ""Сводка!A:AA""), 5, FALSE)"),300)</f>
        <v>300</v>
      </c>
      <c r="F6093" s="148" t="s">
        <v>415</v>
      </c>
      <c r="G6093" s="147">
        <f ca="1">IFERROR(__xludf.DUMMYFUNCTION(" VLOOKUP(A6209, IMPORTRANGE(""https://docs.google.com/spreadsheets/d/1QNLbnkR_AongFt22vMfNzfpjZ0CjpI8QI-w0wBnYA1w/"", ""Инфа!A:AA""), 6, FALSE)"),2024)</f>
        <v>2024</v>
      </c>
      <c r="H6093" s="150">
        <v>23000</v>
      </c>
      <c r="I6093" s="151" t="s">
        <v>51</v>
      </c>
      <c r="J6093" s="93" t="s">
        <v>16148</v>
      </c>
      <c r="K6093" s="153"/>
      <c r="L6093" s="153"/>
      <c r="M6093" s="153"/>
      <c r="N6093" s="153"/>
      <c r="O6093" s="153"/>
      <c r="P6093" s="153"/>
      <c r="Q6093" s="153"/>
      <c r="R6093" s="153"/>
      <c r="S6093" s="153"/>
    </row>
    <row r="6094" spans="1:19" ht="206.25">
      <c r="A6094" s="277" t="s">
        <v>25424</v>
      </c>
      <c r="B6094" s="253" t="s">
        <v>153</v>
      </c>
      <c r="C6094" s="93" t="s">
        <v>16149</v>
      </c>
      <c r="D6094" s="93" t="s">
        <v>16150</v>
      </c>
      <c r="E6094" s="148">
        <f ca="1">IFERROR(__xludf.DUMMYFUNCTION(" VLOOKUP(A6210, IMPORTRANGE(""https://docs.google.com/spreadsheets/d/1fj_Bhi2XPL3siwIh4sx4VRLAe31yD50oKdj5UlRYW0c/"", ""Сводка!A:AA""), 5, FALSE)"),136)</f>
        <v>136</v>
      </c>
      <c r="F6094" s="148" t="s">
        <v>266</v>
      </c>
      <c r="G6094" s="147">
        <f ca="1">IFERROR(__xludf.DUMMYFUNCTION(" VLOOKUP(A6210, IMPORTRANGE(""https://docs.google.com/spreadsheets/d/1QNLbnkR_AongFt22vMfNzfpjZ0CjpI8QI-w0wBnYA1w/"", ""Инфа!A:AA""), 6, FALSE)"),2024)</f>
        <v>2024</v>
      </c>
      <c r="H6094" s="150">
        <v>9100</v>
      </c>
      <c r="I6094" s="151" t="s">
        <v>151</v>
      </c>
      <c r="J6094" s="93" t="s">
        <v>16151</v>
      </c>
      <c r="K6094" s="153"/>
      <c r="L6094" s="153"/>
      <c r="M6094" s="153"/>
      <c r="N6094" s="153"/>
      <c r="O6094" s="153"/>
      <c r="P6094" s="153"/>
      <c r="Q6094" s="153"/>
      <c r="R6094" s="153"/>
      <c r="S6094" s="153"/>
    </row>
    <row r="6095" spans="1:19" ht="150">
      <c r="A6095" s="277" t="s">
        <v>25424</v>
      </c>
      <c r="B6095" s="253" t="s">
        <v>400</v>
      </c>
      <c r="C6095" s="93" t="s">
        <v>16152</v>
      </c>
      <c r="D6095" s="93" t="s">
        <v>16153</v>
      </c>
      <c r="E6095" s="148">
        <f ca="1">IFERROR(__xludf.DUMMYFUNCTION(" VLOOKUP(A6211, IMPORTRANGE(""https://docs.google.com/spreadsheets/d/1fj_Bhi2XPL3siwIh4sx4VRLAe31yD50oKdj5UlRYW0c/"", ""Сводка!A:AA""), 5, FALSE)"),148)</f>
        <v>148</v>
      </c>
      <c r="F6095" s="148" t="s">
        <v>677</v>
      </c>
      <c r="G6095" s="147">
        <f ca="1">IFERROR(__xludf.DUMMYFUNCTION(" VLOOKUP(A6211, IMPORTRANGE(""https://docs.google.com/spreadsheets/d/1QNLbnkR_AongFt22vMfNzfpjZ0CjpI8QI-w0wBnYA1w/"", ""Инфа!A:AA""), 6, FALSE)"),2024)</f>
        <v>2024</v>
      </c>
      <c r="H6095" s="150">
        <v>9400</v>
      </c>
      <c r="I6095" s="151" t="s">
        <v>138</v>
      </c>
      <c r="J6095" s="93" t="s">
        <v>16154</v>
      </c>
      <c r="K6095" s="153"/>
      <c r="L6095" s="153"/>
      <c r="M6095" s="153"/>
      <c r="N6095" s="153"/>
      <c r="O6095" s="153"/>
      <c r="P6095" s="153"/>
      <c r="Q6095" s="153"/>
      <c r="R6095" s="153"/>
      <c r="S6095" s="153"/>
    </row>
    <row r="6096" spans="1:19" ht="262.5">
      <c r="A6096" s="277" t="s">
        <v>25424</v>
      </c>
      <c r="B6096" s="253" t="s">
        <v>153</v>
      </c>
      <c r="C6096" s="93" t="s">
        <v>16155</v>
      </c>
      <c r="D6096" s="93" t="s">
        <v>16156</v>
      </c>
      <c r="E6096" s="148">
        <f ca="1">IFERROR(__xludf.DUMMYFUNCTION(" VLOOKUP(A6212, IMPORTRANGE(""https://docs.google.com/spreadsheets/d/1fj_Bhi2XPL3siwIh4sx4VRLAe31yD50oKdj5UlRYW0c/"", ""Сводка!A:AA""), 5, FALSE)"),104)</f>
        <v>104</v>
      </c>
      <c r="F6096" s="148" t="s">
        <v>108</v>
      </c>
      <c r="G6096" s="147">
        <f ca="1">IFERROR(__xludf.DUMMYFUNCTION(" VLOOKUP(A6212, IMPORTRANGE(""https://docs.google.com/spreadsheets/d/1QNLbnkR_AongFt22vMfNzfpjZ0CjpI8QI-w0wBnYA1w/"", ""Инфа!A:AA""), 6, FALSE)"),2024)</f>
        <v>2024</v>
      </c>
      <c r="H6096" s="150">
        <v>11200</v>
      </c>
      <c r="I6096" s="151" t="s">
        <v>171</v>
      </c>
      <c r="J6096" s="97" t="s">
        <v>16157</v>
      </c>
      <c r="K6096" s="153"/>
      <c r="L6096" s="153"/>
      <c r="M6096" s="153"/>
      <c r="N6096" s="153"/>
      <c r="O6096" s="153"/>
      <c r="P6096" s="153"/>
      <c r="Q6096" s="153"/>
      <c r="R6096" s="153"/>
      <c r="S6096" s="153"/>
    </row>
    <row r="6097" spans="1:19" ht="225">
      <c r="A6097" s="277" t="s">
        <v>25424</v>
      </c>
      <c r="B6097" s="253" t="s">
        <v>153</v>
      </c>
      <c r="C6097" s="93" t="s">
        <v>16158</v>
      </c>
      <c r="D6097" s="93" t="s">
        <v>16159</v>
      </c>
      <c r="E6097" s="148">
        <f ca="1">IFERROR(__xludf.DUMMYFUNCTION(" VLOOKUP(A6213, IMPORTRANGE(""https://docs.google.com/spreadsheets/d/1fj_Bhi2XPL3siwIh4sx4VRLAe31yD50oKdj5UlRYW0c/"", ""Сводка!A:AA""), 5, FALSE)"),188)</f>
        <v>188</v>
      </c>
      <c r="F6097" s="148" t="s">
        <v>50</v>
      </c>
      <c r="G6097" s="147">
        <f ca="1">IFERROR(__xludf.DUMMYFUNCTION(" VLOOKUP(A6213, IMPORTRANGE(""https://docs.google.com/spreadsheets/d/1QNLbnkR_AongFt22vMfNzfpjZ0CjpI8QI-w0wBnYA1w/"", ""Инфа!A:AA""), 6, FALSE)"),2024)</f>
        <v>2024</v>
      </c>
      <c r="H6097" s="150">
        <v>10600</v>
      </c>
      <c r="I6097" s="151" t="s">
        <v>3960</v>
      </c>
      <c r="J6097" s="93" t="s">
        <v>16160</v>
      </c>
      <c r="K6097" s="153"/>
      <c r="L6097" s="153"/>
      <c r="M6097" s="153"/>
      <c r="N6097" s="153"/>
      <c r="O6097" s="153"/>
      <c r="P6097" s="153"/>
      <c r="Q6097" s="153"/>
      <c r="R6097" s="153"/>
      <c r="S6097" s="153"/>
    </row>
    <row r="6098" spans="1:19" ht="168.75">
      <c r="A6098" s="277" t="s">
        <v>25424</v>
      </c>
      <c r="B6098" s="253" t="s">
        <v>153</v>
      </c>
      <c r="C6098" s="93" t="s">
        <v>2035</v>
      </c>
      <c r="D6098" s="93" t="s">
        <v>16161</v>
      </c>
      <c r="E6098" s="148">
        <f ca="1">IFERROR(__xludf.DUMMYFUNCTION(" VLOOKUP(A6214, IMPORTRANGE(""https://docs.google.com/spreadsheets/d/1fj_Bhi2XPL3siwIh4sx4VRLAe31yD50oKdj5UlRYW0c/"", ""Сводка!A:AA""), 5, FALSE)"),240)</f>
        <v>240</v>
      </c>
      <c r="F6098" s="148" t="s">
        <v>50</v>
      </c>
      <c r="G6098" s="147">
        <f ca="1">IFERROR(__xludf.DUMMYFUNCTION(" VLOOKUP(A6214, IMPORTRANGE(""https://docs.google.com/spreadsheets/d/1QNLbnkR_AongFt22vMfNzfpjZ0CjpI8QI-w0wBnYA1w/"", ""Инфа!A:AA""), 6, FALSE)"),2024)</f>
        <v>2024</v>
      </c>
      <c r="H6098" s="150">
        <v>19400</v>
      </c>
      <c r="I6098" s="151" t="s">
        <v>16162</v>
      </c>
      <c r="J6098" s="93" t="s">
        <v>16163</v>
      </c>
      <c r="K6098" s="153"/>
      <c r="L6098" s="153"/>
      <c r="M6098" s="153"/>
      <c r="N6098" s="153"/>
      <c r="O6098" s="153"/>
      <c r="P6098" s="153"/>
      <c r="Q6098" s="153"/>
      <c r="R6098" s="153"/>
      <c r="S6098" s="153"/>
    </row>
    <row r="6099" spans="1:19" ht="262.5">
      <c r="A6099" s="277" t="s">
        <v>25424</v>
      </c>
      <c r="B6099" s="253" t="s">
        <v>153</v>
      </c>
      <c r="C6099" s="93" t="s">
        <v>16164</v>
      </c>
      <c r="D6099" s="93" t="s">
        <v>16165</v>
      </c>
      <c r="E6099" s="148">
        <f ca="1">IFERROR(__xludf.DUMMYFUNCTION(" VLOOKUP(A6215, IMPORTRANGE(""https://docs.google.com/spreadsheets/d/1fj_Bhi2XPL3siwIh4sx4VRLAe31yD50oKdj5UlRYW0c/"", ""Сводка!A:AA""), 5, FALSE)"),352)</f>
        <v>352</v>
      </c>
      <c r="F6099" s="148" t="s">
        <v>59</v>
      </c>
      <c r="G6099" s="147">
        <f ca="1">IFERROR(__xludf.DUMMYFUNCTION(" VLOOKUP(A6215, IMPORTRANGE(""https://docs.google.com/spreadsheets/d/1QNLbnkR_AongFt22vMfNzfpjZ0CjpI8QI-w0wBnYA1w/"", ""Инфа!A:AA""), 6, FALSE)"),2024)</f>
        <v>2024</v>
      </c>
      <c r="H6099" s="154">
        <v>26100</v>
      </c>
      <c r="I6099" s="151" t="s">
        <v>1996</v>
      </c>
      <c r="J6099" s="93" t="s">
        <v>16166</v>
      </c>
      <c r="K6099" s="153"/>
      <c r="L6099" s="153"/>
      <c r="M6099" s="153"/>
      <c r="N6099" s="153"/>
      <c r="O6099" s="153"/>
      <c r="P6099" s="153"/>
      <c r="Q6099" s="153"/>
      <c r="R6099" s="153"/>
      <c r="S6099" s="153"/>
    </row>
    <row r="6100" spans="1:19" ht="150">
      <c r="A6100" s="277" t="s">
        <v>25424</v>
      </c>
      <c r="B6100" s="253" t="s">
        <v>13</v>
      </c>
      <c r="C6100" s="93" t="s">
        <v>16167</v>
      </c>
      <c r="D6100" s="93" t="s">
        <v>16168</v>
      </c>
      <c r="E6100" s="148">
        <f ca="1">IFERROR(__xludf.DUMMYFUNCTION(" VLOOKUP(A6216, IMPORTRANGE(""https://docs.google.com/spreadsheets/d/1fj_Bhi2XPL3siwIh4sx4VRLAe31yD50oKdj5UlRYW0c/"", ""Сводка!A:AA""), 5, FALSE)"),132)</f>
        <v>132</v>
      </c>
      <c r="F6100" s="148" t="s">
        <v>16</v>
      </c>
      <c r="G6100" s="147">
        <f ca="1">IFERROR(__xludf.DUMMYFUNCTION(" VLOOKUP(A6216, IMPORTRANGE(""https://docs.google.com/spreadsheets/d/1QNLbnkR_AongFt22vMfNzfpjZ0CjpI8QI-w0wBnYA1w/"", ""Инфа!A:AA""), 6, FALSE)"),2024)</f>
        <v>2024</v>
      </c>
      <c r="H6100" s="150">
        <v>9000</v>
      </c>
      <c r="I6100" s="151" t="s">
        <v>1317</v>
      </c>
      <c r="J6100" s="93" t="s">
        <v>16169</v>
      </c>
      <c r="K6100" s="153"/>
      <c r="L6100" s="153"/>
      <c r="M6100" s="153"/>
      <c r="N6100" s="153"/>
      <c r="O6100" s="153"/>
      <c r="P6100" s="153"/>
      <c r="Q6100" s="153"/>
      <c r="R6100" s="153"/>
      <c r="S6100" s="153"/>
    </row>
    <row r="6101" spans="1:19" ht="168.75">
      <c r="A6101" s="277" t="s">
        <v>25424</v>
      </c>
      <c r="B6101" s="253" t="s">
        <v>13</v>
      </c>
      <c r="C6101" s="93" t="s">
        <v>16170</v>
      </c>
      <c r="D6101" s="93" t="s">
        <v>16171</v>
      </c>
      <c r="E6101" s="148">
        <f ca="1">IFERROR(__xludf.DUMMYFUNCTION(" VLOOKUP(A6217, IMPORTRANGE(""https://docs.google.com/spreadsheets/d/1fj_Bhi2XPL3siwIh4sx4VRLAe31yD50oKdj5UlRYW0c/"", ""Сводка!A:AA""), 5, FALSE)"),176)</f>
        <v>176</v>
      </c>
      <c r="F6101" s="148" t="s">
        <v>66</v>
      </c>
      <c r="G6101" s="147">
        <f ca="1">IFERROR(__xludf.DUMMYFUNCTION(" VLOOKUP(A6217, IMPORTRANGE(""https://docs.google.com/spreadsheets/d/1QNLbnkR_AongFt22vMfNzfpjZ0CjpI8QI-w0wBnYA1w/"", ""Инфа!A:AA""), 6, FALSE)"),2024)</f>
        <v>2024</v>
      </c>
      <c r="H6101" s="150">
        <v>15600</v>
      </c>
      <c r="I6101" s="151" t="s">
        <v>1317</v>
      </c>
      <c r="J6101" s="93" t="s">
        <v>16172</v>
      </c>
      <c r="K6101" s="153"/>
      <c r="L6101" s="153"/>
      <c r="M6101" s="153"/>
      <c r="N6101" s="153"/>
      <c r="O6101" s="153"/>
      <c r="P6101" s="153"/>
      <c r="Q6101" s="153"/>
      <c r="R6101" s="153"/>
      <c r="S6101" s="153"/>
    </row>
    <row r="6102" spans="1:19" ht="168.75">
      <c r="A6102" s="277" t="s">
        <v>25424</v>
      </c>
      <c r="B6102" s="253" t="s">
        <v>400</v>
      </c>
      <c r="C6102" s="93" t="s">
        <v>16173</v>
      </c>
      <c r="D6102" s="93" t="s">
        <v>16174</v>
      </c>
      <c r="E6102" s="148">
        <f ca="1">IFERROR(__xludf.DUMMYFUNCTION(" VLOOKUP(A6218, IMPORTRANGE(""https://docs.google.com/spreadsheets/d/1fj_Bhi2XPL3siwIh4sx4VRLAe31yD50oKdj5UlRYW0c/"", ""Сводка!A:AA""), 5, FALSE)"),116)</f>
        <v>116</v>
      </c>
      <c r="F6102" s="148" t="s">
        <v>863</v>
      </c>
      <c r="G6102" s="147">
        <f ca="1">IFERROR(__xludf.DUMMYFUNCTION(" VLOOKUP(A6218, IMPORTRANGE(""https://docs.google.com/spreadsheets/d/1QNLbnkR_AongFt22vMfNzfpjZ0CjpI8QI-w0wBnYA1w/"", ""Инфа!A:AA""), 6, FALSE)"),2024)</f>
        <v>2024</v>
      </c>
      <c r="H6102" s="150">
        <v>12000</v>
      </c>
      <c r="I6102" s="151" t="s">
        <v>1317</v>
      </c>
      <c r="J6102" s="93" t="s">
        <v>16175</v>
      </c>
      <c r="K6102" s="153"/>
      <c r="L6102" s="153"/>
      <c r="M6102" s="153"/>
      <c r="N6102" s="153"/>
      <c r="O6102" s="153"/>
      <c r="P6102" s="153"/>
      <c r="Q6102" s="153"/>
      <c r="R6102" s="153"/>
      <c r="S6102" s="153"/>
    </row>
    <row r="6103" spans="1:19" ht="206.25">
      <c r="A6103" s="277" t="s">
        <v>25424</v>
      </c>
      <c r="B6103" s="253" t="s">
        <v>13</v>
      </c>
      <c r="C6103" s="93" t="s">
        <v>16176</v>
      </c>
      <c r="D6103" s="93" t="s">
        <v>16177</v>
      </c>
      <c r="E6103" s="148">
        <f ca="1">IFERROR(__xludf.DUMMYFUNCTION(" VLOOKUP(A6219, IMPORTRANGE(""https://docs.google.com/spreadsheets/d/1fj_Bhi2XPL3siwIh4sx4VRLAe31yD50oKdj5UlRYW0c/"", ""Сводка!A:AA""), 5, FALSE)"),112)</f>
        <v>112</v>
      </c>
      <c r="F6103" s="148" t="s">
        <v>66</v>
      </c>
      <c r="G6103" s="147">
        <f ca="1">IFERROR(__xludf.DUMMYFUNCTION(" VLOOKUP(A6219, IMPORTRANGE(""https://docs.google.com/spreadsheets/d/1QNLbnkR_AongFt22vMfNzfpjZ0CjpI8QI-w0wBnYA1w/"", ""Инфа!A:AA""), 6, FALSE)"),2024)</f>
        <v>2024</v>
      </c>
      <c r="H6103" s="150">
        <v>11700</v>
      </c>
      <c r="I6103" s="151" t="s">
        <v>1317</v>
      </c>
      <c r="J6103" s="93" t="s">
        <v>16178</v>
      </c>
      <c r="K6103" s="153"/>
      <c r="L6103" s="153"/>
      <c r="M6103" s="153"/>
      <c r="N6103" s="153"/>
      <c r="O6103" s="153"/>
      <c r="P6103" s="153"/>
      <c r="Q6103" s="153"/>
      <c r="R6103" s="153"/>
      <c r="S6103" s="153"/>
    </row>
    <row r="6104" spans="1:19" ht="281.25">
      <c r="A6104" s="277" t="s">
        <v>25424</v>
      </c>
      <c r="B6104" s="253" t="s">
        <v>153</v>
      </c>
      <c r="C6104" s="93" t="s">
        <v>16179</v>
      </c>
      <c r="D6104" s="93" t="s">
        <v>16180</v>
      </c>
      <c r="E6104" s="148">
        <f ca="1">IFERROR(__xludf.DUMMYFUNCTION(" VLOOKUP(A6220, IMPORTRANGE(""https://docs.google.com/spreadsheets/d/1fj_Bhi2XPL3siwIh4sx4VRLAe31yD50oKdj5UlRYW0c/"", ""Сводка!A:AA""), 5, FALSE)"),208)</f>
        <v>208</v>
      </c>
      <c r="F6104" s="148" t="s">
        <v>4309</v>
      </c>
      <c r="G6104" s="147">
        <f ca="1">IFERROR(__xludf.DUMMYFUNCTION(" VLOOKUP(A6220, IMPORTRANGE(""https://docs.google.com/spreadsheets/d/1QNLbnkR_AongFt22vMfNzfpjZ0CjpI8QI-w0wBnYA1w/"", ""Инфа!A:AA""), 6, FALSE)"),2024)</f>
        <v>2024</v>
      </c>
      <c r="H6104" s="150">
        <v>17500</v>
      </c>
      <c r="I6104" s="151" t="s">
        <v>85</v>
      </c>
      <c r="J6104" s="93" t="s">
        <v>16181</v>
      </c>
      <c r="K6104" s="153"/>
      <c r="L6104" s="153"/>
      <c r="M6104" s="153"/>
      <c r="N6104" s="153"/>
      <c r="O6104" s="153"/>
      <c r="P6104" s="153"/>
      <c r="Q6104" s="153"/>
      <c r="R6104" s="153"/>
      <c r="S6104" s="153"/>
    </row>
    <row r="6105" spans="1:19" ht="262.5">
      <c r="A6105" s="277" t="s">
        <v>25424</v>
      </c>
      <c r="B6105" s="253" t="s">
        <v>400</v>
      </c>
      <c r="C6105" s="93" t="s">
        <v>16182</v>
      </c>
      <c r="D6105" s="93" t="s">
        <v>16183</v>
      </c>
      <c r="E6105" s="148">
        <f ca="1">IFERROR(__xludf.DUMMYFUNCTION(" VLOOKUP(A6221, IMPORTRANGE(""https://docs.google.com/spreadsheets/d/1fj_Bhi2XPL3siwIh4sx4VRLAe31yD50oKdj5UlRYW0c/"", ""Сводка!A:AA""), 5, FALSE)"),344)</f>
        <v>344</v>
      </c>
      <c r="F6105" s="148" t="s">
        <v>16184</v>
      </c>
      <c r="G6105" s="147">
        <f ca="1">IFERROR(__xludf.DUMMYFUNCTION(" VLOOKUP(A6221, IMPORTRANGE(""https://docs.google.com/spreadsheets/d/1QNLbnkR_AongFt22vMfNzfpjZ0CjpI8QI-w0wBnYA1w/"", ""Инфа!A:AA""), 6, FALSE)"),2024)</f>
        <v>2024</v>
      </c>
      <c r="H6105" s="150">
        <v>25600</v>
      </c>
      <c r="I6105" s="151" t="s">
        <v>85</v>
      </c>
      <c r="J6105" s="93" t="s">
        <v>16185</v>
      </c>
      <c r="K6105" s="153"/>
      <c r="L6105" s="153"/>
      <c r="M6105" s="153"/>
      <c r="N6105" s="153"/>
      <c r="O6105" s="153"/>
      <c r="P6105" s="153"/>
      <c r="Q6105" s="153"/>
      <c r="R6105" s="153"/>
      <c r="S6105" s="153"/>
    </row>
    <row r="6106" spans="1:19" ht="206.25">
      <c r="A6106" s="277" t="s">
        <v>25424</v>
      </c>
      <c r="B6106" s="253" t="s">
        <v>153</v>
      </c>
      <c r="C6106" s="93" t="s">
        <v>14344</v>
      </c>
      <c r="D6106" s="93" t="s">
        <v>16186</v>
      </c>
      <c r="E6106" s="148">
        <f ca="1">IFERROR(__xludf.DUMMYFUNCTION(" VLOOKUP(A6222, IMPORTRANGE(""https://docs.google.com/spreadsheets/d/1fj_Bhi2XPL3siwIh4sx4VRLAe31yD50oKdj5UlRYW0c/"", ""Сводка!A:AA""), 5, FALSE)"),288)</f>
        <v>288</v>
      </c>
      <c r="F6106" s="148" t="s">
        <v>50</v>
      </c>
      <c r="G6106" s="147">
        <f ca="1">IFERROR(__xludf.DUMMYFUNCTION(" VLOOKUP(A6222, IMPORTRANGE(""https://docs.google.com/spreadsheets/d/1QNLbnkR_AongFt22vMfNzfpjZ0CjpI8QI-w0wBnYA1w/"", ""Инфа!A:AA""), 6, FALSE)"),2024)</f>
        <v>2024</v>
      </c>
      <c r="H6106" s="150">
        <v>13600</v>
      </c>
      <c r="I6106" s="151" t="s">
        <v>161</v>
      </c>
      <c r="J6106" s="93" t="s">
        <v>16187</v>
      </c>
      <c r="K6106" s="153"/>
      <c r="L6106" s="153"/>
      <c r="M6106" s="153"/>
      <c r="N6106" s="153"/>
      <c r="O6106" s="153"/>
      <c r="P6106" s="153"/>
      <c r="Q6106" s="153"/>
      <c r="R6106" s="153"/>
      <c r="S6106" s="153"/>
    </row>
    <row r="6107" spans="1:19" ht="225">
      <c r="A6107" s="277" t="s">
        <v>25424</v>
      </c>
      <c r="B6107" s="253" t="s">
        <v>13</v>
      </c>
      <c r="C6107" s="93" t="s">
        <v>16188</v>
      </c>
      <c r="D6107" s="93" t="s">
        <v>16189</v>
      </c>
      <c r="E6107" s="148">
        <f ca="1">IFERROR(__xludf.DUMMYFUNCTION(" VLOOKUP(A6223, IMPORTRANGE(""https://docs.google.com/spreadsheets/d/1fj_Bhi2XPL3siwIh4sx4VRLAe31yD50oKdj5UlRYW0c/"", ""Сводка!A:AA""), 5, FALSE)"),200)</f>
        <v>200</v>
      </c>
      <c r="F6107" s="148" t="s">
        <v>16190</v>
      </c>
      <c r="G6107" s="147">
        <f ca="1">IFERROR(__xludf.DUMMYFUNCTION(" VLOOKUP(A6223, IMPORTRANGE(""https://docs.google.com/spreadsheets/d/1QNLbnkR_AongFt22vMfNzfpjZ0CjpI8QI-w0wBnYA1w/"", ""Инфа!A:AA""), 6, FALSE)"),2024)</f>
        <v>2024</v>
      </c>
      <c r="H6107" s="150">
        <v>17000</v>
      </c>
      <c r="I6107" s="151" t="s">
        <v>1317</v>
      </c>
      <c r="J6107" s="93" t="s">
        <v>16191</v>
      </c>
      <c r="K6107" s="153"/>
      <c r="L6107" s="153"/>
      <c r="M6107" s="153"/>
      <c r="N6107" s="153"/>
      <c r="O6107" s="153"/>
      <c r="P6107" s="153"/>
      <c r="Q6107" s="153"/>
      <c r="R6107" s="153"/>
      <c r="S6107" s="153"/>
    </row>
    <row r="6108" spans="1:19" ht="206.25">
      <c r="A6108" s="277" t="s">
        <v>25424</v>
      </c>
      <c r="B6108" s="253" t="s">
        <v>153</v>
      </c>
      <c r="C6108" s="93" t="s">
        <v>16192</v>
      </c>
      <c r="D6108" s="93" t="s">
        <v>16193</v>
      </c>
      <c r="E6108" s="148">
        <f ca="1">IFERROR(__xludf.DUMMYFUNCTION(" VLOOKUP(A6224, IMPORTRANGE(""https://docs.google.com/spreadsheets/d/1fj_Bhi2XPL3siwIh4sx4VRLAe31yD50oKdj5UlRYW0c/"", ""Сводка!A:AA""), 5, FALSE)"),284)</f>
        <v>284</v>
      </c>
      <c r="F6108" s="148" t="s">
        <v>50</v>
      </c>
      <c r="G6108" s="147">
        <f ca="1">IFERROR(__xludf.DUMMYFUNCTION(" VLOOKUP(A6224, IMPORTRANGE(""https://docs.google.com/spreadsheets/d/1QNLbnkR_AongFt22vMfNzfpjZ0CjpI8QI-w0wBnYA1w/"", ""Инфа!A:AA""), 6, FALSE)"),2024)</f>
        <v>2024</v>
      </c>
      <c r="H6108" s="150">
        <v>22000</v>
      </c>
      <c r="I6108" s="151" t="s">
        <v>1317</v>
      </c>
      <c r="J6108" s="93" t="s">
        <v>16194</v>
      </c>
      <c r="K6108" s="153"/>
      <c r="L6108" s="153"/>
      <c r="M6108" s="153"/>
      <c r="N6108" s="153"/>
      <c r="O6108" s="153"/>
      <c r="P6108" s="153"/>
      <c r="Q6108" s="153"/>
      <c r="R6108" s="153"/>
      <c r="S6108" s="153"/>
    </row>
    <row r="6109" spans="1:19" ht="281.25">
      <c r="A6109" s="277" t="s">
        <v>25424</v>
      </c>
      <c r="B6109" s="253" t="s">
        <v>153</v>
      </c>
      <c r="C6109" s="93" t="s">
        <v>16195</v>
      </c>
      <c r="D6109" s="93" t="s">
        <v>16196</v>
      </c>
      <c r="E6109" s="148">
        <f ca="1">IFERROR(__xludf.DUMMYFUNCTION(" VLOOKUP(A6225, IMPORTRANGE(""https://docs.google.com/spreadsheets/d/1fj_Bhi2XPL3siwIh4sx4VRLAe31yD50oKdj5UlRYW0c/"", ""Сводка!A:AA""), 5, FALSE)"),220)</f>
        <v>220</v>
      </c>
      <c r="F6109" s="148" t="s">
        <v>50</v>
      </c>
      <c r="G6109" s="147">
        <f ca="1">IFERROR(__xludf.DUMMYFUNCTION(" VLOOKUP(A6225, IMPORTRANGE(""https://docs.google.com/spreadsheets/d/1QNLbnkR_AongFt22vMfNzfpjZ0CjpI8QI-w0wBnYA1w/"", ""Инфа!A:AA""), 6, FALSE)"),2024)</f>
        <v>2024</v>
      </c>
      <c r="H6109" s="150">
        <v>18200</v>
      </c>
      <c r="I6109" s="151" t="s">
        <v>1317</v>
      </c>
      <c r="J6109" s="93" t="s">
        <v>16197</v>
      </c>
      <c r="K6109" s="153"/>
      <c r="L6109" s="153"/>
      <c r="M6109" s="153"/>
      <c r="N6109" s="153"/>
      <c r="O6109" s="153"/>
      <c r="P6109" s="153"/>
      <c r="Q6109" s="153"/>
      <c r="R6109" s="153"/>
      <c r="S6109" s="153"/>
    </row>
    <row r="6110" spans="1:19" ht="243.75">
      <c r="A6110" s="277" t="s">
        <v>25424</v>
      </c>
      <c r="B6110" s="253" t="s">
        <v>153</v>
      </c>
      <c r="C6110" s="93" t="s">
        <v>16198</v>
      </c>
      <c r="D6110" s="93" t="s">
        <v>16199</v>
      </c>
      <c r="E6110" s="148">
        <f ca="1">IFERROR(__xludf.DUMMYFUNCTION(" VLOOKUP(A6226, IMPORTRANGE(""https://docs.google.com/spreadsheets/d/1fj_Bhi2XPL3siwIh4sx4VRLAe31yD50oKdj5UlRYW0c/"", ""Сводка!A:AA""), 5, FALSE)"),116)</f>
        <v>116</v>
      </c>
      <c r="F6110" s="148" t="s">
        <v>50</v>
      </c>
      <c r="G6110" s="147">
        <f ca="1">IFERROR(__xludf.DUMMYFUNCTION(" VLOOKUP(A6226, IMPORTRANGE(""https://docs.google.com/spreadsheets/d/1QNLbnkR_AongFt22vMfNzfpjZ0CjpI8QI-w0wBnYA1w/"", ""Инфа!A:AA""), 6, FALSE)"),2024)</f>
        <v>2024</v>
      </c>
      <c r="H6110" s="150">
        <v>8500</v>
      </c>
      <c r="I6110" s="151" t="s">
        <v>16200</v>
      </c>
      <c r="J6110" s="93" t="s">
        <v>16201</v>
      </c>
      <c r="K6110" s="153"/>
      <c r="L6110" s="153"/>
      <c r="M6110" s="153"/>
      <c r="N6110" s="153"/>
      <c r="O6110" s="153"/>
      <c r="P6110" s="153"/>
      <c r="Q6110" s="153"/>
      <c r="R6110" s="153"/>
      <c r="S6110" s="153"/>
    </row>
    <row r="6111" spans="1:19" ht="168.75">
      <c r="A6111" s="277" t="s">
        <v>25424</v>
      </c>
      <c r="B6111" s="253" t="s">
        <v>13</v>
      </c>
      <c r="C6111" s="93" t="s">
        <v>16202</v>
      </c>
      <c r="D6111" s="93" t="s">
        <v>16203</v>
      </c>
      <c r="E6111" s="148">
        <f ca="1">IFERROR(__xludf.DUMMYFUNCTION(" VLOOKUP(A6227, IMPORTRANGE(""https://docs.google.com/spreadsheets/d/1fj_Bhi2XPL3siwIh4sx4VRLAe31yD50oKdj5UlRYW0c/"", ""Сводка!A:AA""), 5, FALSE)"),84)</f>
        <v>84</v>
      </c>
      <c r="F6111" s="148" t="s">
        <v>50</v>
      </c>
      <c r="G6111" s="147">
        <f ca="1">IFERROR(__xludf.DUMMYFUNCTION(" VLOOKUP(A6227, IMPORTRANGE(""https://docs.google.com/spreadsheets/d/1QNLbnkR_AongFt22vMfNzfpjZ0CjpI8QI-w0wBnYA1w/"", ""Инфа!A:AA""), 6, FALSE)"),2024)</f>
        <v>2024</v>
      </c>
      <c r="H6111" s="150">
        <v>7500</v>
      </c>
      <c r="I6111" s="151" t="s">
        <v>1653</v>
      </c>
      <c r="J6111" s="93" t="s">
        <v>16204</v>
      </c>
      <c r="K6111" s="153"/>
      <c r="L6111" s="153"/>
      <c r="M6111" s="153"/>
      <c r="N6111" s="153"/>
      <c r="O6111" s="153"/>
      <c r="P6111" s="153"/>
      <c r="Q6111" s="153"/>
      <c r="R6111" s="153"/>
      <c r="S6111" s="153"/>
    </row>
    <row r="6112" spans="1:19" ht="131.25">
      <c r="A6112" s="277" t="s">
        <v>25424</v>
      </c>
      <c r="B6112" s="253" t="s">
        <v>13</v>
      </c>
      <c r="C6112" s="93" t="s">
        <v>16205</v>
      </c>
      <c r="D6112" s="93" t="s">
        <v>16206</v>
      </c>
      <c r="E6112" s="148">
        <f ca="1">IFERROR(__xludf.DUMMYFUNCTION(" VLOOKUP(A6228, IMPORTRANGE(""https://docs.google.com/spreadsheets/d/1fj_Bhi2XPL3siwIh4sx4VRLAe31yD50oKdj5UlRYW0c/"", ""Сводка!A:AA""), 5, FALSE)"),292)</f>
        <v>292</v>
      </c>
      <c r="F6112" s="148" t="s">
        <v>2584</v>
      </c>
      <c r="G6112" s="147">
        <f ca="1">IFERROR(__xludf.DUMMYFUNCTION(" VLOOKUP(A6228, IMPORTRANGE(""https://docs.google.com/spreadsheets/d/1QNLbnkR_AongFt22vMfNzfpjZ0CjpI8QI-w0wBnYA1w/"", ""Инфа!A:AA""), 6, FALSE)"),2024)</f>
        <v>2024</v>
      </c>
      <c r="H6112" s="150">
        <v>22500</v>
      </c>
      <c r="I6112" s="151" t="s">
        <v>1938</v>
      </c>
      <c r="J6112" s="93" t="s">
        <v>16207</v>
      </c>
      <c r="K6112" s="153"/>
      <c r="L6112" s="153"/>
      <c r="M6112" s="153"/>
      <c r="N6112" s="153"/>
      <c r="O6112" s="153"/>
      <c r="P6112" s="153"/>
      <c r="Q6112" s="153"/>
      <c r="R6112" s="153"/>
      <c r="S6112" s="153"/>
    </row>
    <row r="6113" spans="1:19" ht="131.25">
      <c r="A6113" s="277" t="s">
        <v>25424</v>
      </c>
      <c r="B6113" s="253" t="s">
        <v>400</v>
      </c>
      <c r="C6113" s="93" t="s">
        <v>16208</v>
      </c>
      <c r="D6113" s="93" t="s">
        <v>16209</v>
      </c>
      <c r="E6113" s="148">
        <f ca="1">IFERROR(__xludf.DUMMYFUNCTION(" VLOOKUP(A6229, IMPORTRANGE(""https://docs.google.com/spreadsheets/d/1fj_Bhi2XPL3siwIh4sx4VRLAe31yD50oKdj5UlRYW0c/"", ""Сводка!A:AA""), 5, FALSE)"),316)</f>
        <v>316</v>
      </c>
      <c r="F6113" s="148" t="s">
        <v>108</v>
      </c>
      <c r="G6113" s="147">
        <f ca="1">IFERROR(__xludf.DUMMYFUNCTION(" VLOOKUP(A6229, IMPORTRANGE(""https://docs.google.com/spreadsheets/d/1QNLbnkR_AongFt22vMfNzfpjZ0CjpI8QI-w0wBnYA1w/"", ""Инфа!A:AA""), 6, FALSE)"),2024)</f>
        <v>2024</v>
      </c>
      <c r="H6113" s="150">
        <v>24000</v>
      </c>
      <c r="I6113" s="151" t="s">
        <v>1938</v>
      </c>
      <c r="J6113" s="93" t="s">
        <v>16210</v>
      </c>
      <c r="K6113" s="153"/>
      <c r="L6113" s="153"/>
      <c r="M6113" s="153"/>
      <c r="N6113" s="153"/>
      <c r="O6113" s="153"/>
      <c r="P6113" s="153"/>
      <c r="Q6113" s="153"/>
      <c r="R6113" s="153"/>
      <c r="S6113" s="153"/>
    </row>
    <row r="6114" spans="1:19" ht="206.25">
      <c r="A6114" s="277" t="s">
        <v>25424</v>
      </c>
      <c r="B6114" s="253" t="s">
        <v>153</v>
      </c>
      <c r="C6114" s="93" t="s">
        <v>16211</v>
      </c>
      <c r="D6114" s="93" t="s">
        <v>16212</v>
      </c>
      <c r="E6114" s="148">
        <f ca="1">IFERROR(__xludf.DUMMYFUNCTION(" VLOOKUP(A6230, IMPORTRANGE(""https://docs.google.com/spreadsheets/d/1fj_Bhi2XPL3siwIh4sx4VRLAe31yD50oKdj5UlRYW0c/"", ""Сводка!A:AA""), 5, FALSE)"),244)</f>
        <v>244</v>
      </c>
      <c r="F6114" s="148" t="s">
        <v>59</v>
      </c>
      <c r="G6114" s="147">
        <f ca="1">IFERROR(__xludf.DUMMYFUNCTION(" VLOOKUP(A6230, IMPORTRANGE(""https://docs.google.com/spreadsheets/d/1QNLbnkR_AongFt22vMfNzfpjZ0CjpI8QI-w0wBnYA1w/"", ""Инфа!A:AA""), 6, FALSE)"),2024)</f>
        <v>2024</v>
      </c>
      <c r="H6114" s="150">
        <v>19600</v>
      </c>
      <c r="I6114" s="151" t="s">
        <v>16213</v>
      </c>
      <c r="J6114" s="93" t="s">
        <v>16214</v>
      </c>
      <c r="K6114" s="153"/>
      <c r="L6114" s="153"/>
      <c r="M6114" s="153"/>
      <c r="N6114" s="153"/>
      <c r="O6114" s="153"/>
      <c r="P6114" s="153"/>
      <c r="Q6114" s="153"/>
      <c r="R6114" s="153"/>
      <c r="S6114" s="153"/>
    </row>
    <row r="6115" spans="1:19" ht="131.25">
      <c r="A6115" s="277" t="s">
        <v>25424</v>
      </c>
      <c r="B6115" s="253" t="s">
        <v>153</v>
      </c>
      <c r="C6115" s="93" t="s">
        <v>16215</v>
      </c>
      <c r="D6115" s="93" t="s">
        <v>16216</v>
      </c>
      <c r="E6115" s="148">
        <f ca="1">IFERROR(__xludf.DUMMYFUNCTION(" VLOOKUP(A6231, IMPORTRANGE(""https://docs.google.com/spreadsheets/d/1fj_Bhi2XPL3siwIh4sx4VRLAe31yD50oKdj5UlRYW0c/"", ""Сводка!A:AA""), 5, FALSE)"),156)</f>
        <v>156</v>
      </c>
      <c r="F6115" s="148" t="s">
        <v>50</v>
      </c>
      <c r="G6115" s="147">
        <f ca="1">IFERROR(__xludf.DUMMYFUNCTION(" VLOOKUP(A6231, IMPORTRANGE(""https://docs.google.com/spreadsheets/d/1QNLbnkR_AongFt22vMfNzfpjZ0CjpI8QI-w0wBnYA1w/"", ""Инфа!A:AA""), 6, FALSE)"),2024)</f>
        <v>2024</v>
      </c>
      <c r="H6115" s="150">
        <v>9700</v>
      </c>
      <c r="I6115" s="151" t="s">
        <v>16213</v>
      </c>
      <c r="J6115" s="93" t="s">
        <v>16217</v>
      </c>
      <c r="K6115" s="153"/>
      <c r="L6115" s="153"/>
      <c r="M6115" s="153"/>
      <c r="N6115" s="153"/>
      <c r="O6115" s="153"/>
      <c r="P6115" s="153"/>
      <c r="Q6115" s="153"/>
      <c r="R6115" s="153"/>
      <c r="S6115" s="153"/>
    </row>
    <row r="6116" spans="1:19" ht="131.25">
      <c r="A6116" s="277" t="s">
        <v>25424</v>
      </c>
      <c r="B6116" s="253" t="s">
        <v>400</v>
      </c>
      <c r="C6116" s="93" t="s">
        <v>16218</v>
      </c>
      <c r="D6116" s="93" t="s">
        <v>16219</v>
      </c>
      <c r="E6116" s="148">
        <f ca="1">IFERROR(__xludf.DUMMYFUNCTION(" VLOOKUP(A6232, IMPORTRANGE(""https://docs.google.com/spreadsheets/d/1fj_Bhi2XPL3siwIh4sx4VRLAe31yD50oKdj5UlRYW0c/"", ""Сводка!A:AA""), 5, FALSE)"),144)</f>
        <v>144</v>
      </c>
      <c r="F6116" s="148" t="s">
        <v>108</v>
      </c>
      <c r="G6116" s="147">
        <f ca="1">IFERROR(__xludf.DUMMYFUNCTION(" VLOOKUP(A6232, IMPORTRANGE(""https://docs.google.com/spreadsheets/d/1QNLbnkR_AongFt22vMfNzfpjZ0CjpI8QI-w0wBnYA1w/"", ""Инфа!A:AA""), 6, FALSE)"),2024)</f>
        <v>2024</v>
      </c>
      <c r="H6116" s="150">
        <v>13600</v>
      </c>
      <c r="I6116" s="151" t="s">
        <v>161</v>
      </c>
      <c r="J6116" s="93" t="s">
        <v>16220</v>
      </c>
      <c r="K6116" s="153"/>
      <c r="L6116" s="153"/>
      <c r="M6116" s="153"/>
      <c r="N6116" s="153"/>
      <c r="O6116" s="153"/>
      <c r="P6116" s="153"/>
      <c r="Q6116" s="153"/>
      <c r="R6116" s="153"/>
      <c r="S6116" s="153"/>
    </row>
    <row r="6117" spans="1:19" ht="112.5">
      <c r="A6117" s="277" t="s">
        <v>25424</v>
      </c>
      <c r="B6117" s="253" t="s">
        <v>400</v>
      </c>
      <c r="C6117" s="93" t="s">
        <v>16221</v>
      </c>
      <c r="D6117" s="93" t="s">
        <v>16222</v>
      </c>
      <c r="E6117" s="148">
        <f ca="1">IFERROR(__xludf.DUMMYFUNCTION(" VLOOKUP(A6233, IMPORTRANGE(""https://docs.google.com/spreadsheets/d/1fj_Bhi2XPL3siwIh4sx4VRLAe31yD50oKdj5UlRYW0c/"", ""Сводка!A:AA""), 5, FALSE)"),176)</f>
        <v>176</v>
      </c>
      <c r="F6117" s="148" t="s">
        <v>108</v>
      </c>
      <c r="G6117" s="147">
        <f ca="1">IFERROR(__xludf.DUMMYFUNCTION(" VLOOKUP(A6233, IMPORTRANGE(""https://docs.google.com/spreadsheets/d/1QNLbnkR_AongFt22vMfNzfpjZ0CjpI8QI-w0wBnYA1w/"", ""Инфа!A:AA""), 6, FALSE)"),2024)</f>
        <v>2024</v>
      </c>
      <c r="H6117" s="150">
        <v>15600</v>
      </c>
      <c r="I6117" s="151" t="s">
        <v>161</v>
      </c>
      <c r="J6117" s="93" t="s">
        <v>16223</v>
      </c>
      <c r="K6117" s="153"/>
      <c r="L6117" s="153"/>
      <c r="M6117" s="153"/>
      <c r="N6117" s="153"/>
      <c r="O6117" s="153"/>
      <c r="P6117" s="153"/>
      <c r="Q6117" s="153"/>
      <c r="R6117" s="153"/>
      <c r="S6117" s="153"/>
    </row>
    <row r="6118" spans="1:19" ht="187.5">
      <c r="A6118" s="277" t="s">
        <v>25424</v>
      </c>
      <c r="B6118" s="253" t="s">
        <v>153</v>
      </c>
      <c r="C6118" s="93" t="s">
        <v>16224</v>
      </c>
      <c r="D6118" s="93" t="s">
        <v>16225</v>
      </c>
      <c r="E6118" s="148">
        <f ca="1">IFERROR(__xludf.DUMMYFUNCTION(" VLOOKUP(A6234, IMPORTRANGE(""https://docs.google.com/spreadsheets/d/1fj_Bhi2XPL3siwIh4sx4VRLAe31yD50oKdj5UlRYW0c/"", ""Сводка!A:AA""), 5, FALSE)"),212)</f>
        <v>212</v>
      </c>
      <c r="F6118" s="148" t="s">
        <v>50</v>
      </c>
      <c r="G6118" s="147">
        <f ca="1">IFERROR(__xludf.DUMMYFUNCTION(" VLOOKUP(A6234, IMPORTRANGE(""https://docs.google.com/spreadsheets/d/1QNLbnkR_AongFt22vMfNzfpjZ0CjpI8QI-w0wBnYA1w/"", ""Инфа!A:AA""), 6, FALSE)"),2024)</f>
        <v>2024</v>
      </c>
      <c r="H6118" s="150">
        <v>11400</v>
      </c>
      <c r="I6118" s="151" t="s">
        <v>161</v>
      </c>
      <c r="J6118" s="93" t="s">
        <v>16226</v>
      </c>
      <c r="K6118" s="153"/>
      <c r="L6118" s="153"/>
      <c r="M6118" s="153"/>
      <c r="N6118" s="153"/>
      <c r="O6118" s="153"/>
      <c r="P6118" s="153"/>
      <c r="Q6118" s="153"/>
      <c r="R6118" s="153"/>
      <c r="S6118" s="153"/>
    </row>
    <row r="6119" spans="1:19" ht="150">
      <c r="A6119" s="277" t="s">
        <v>25424</v>
      </c>
      <c r="B6119" s="253" t="s">
        <v>400</v>
      </c>
      <c r="C6119" s="93" t="s">
        <v>16227</v>
      </c>
      <c r="D6119" s="93" t="s">
        <v>16228</v>
      </c>
      <c r="E6119" s="148">
        <f ca="1">IFERROR(__xludf.DUMMYFUNCTION(" VLOOKUP(A6235, IMPORTRANGE(""https://docs.google.com/spreadsheets/d/1fj_Bhi2XPL3siwIh4sx4VRLAe31yD50oKdj5UlRYW0c/"", ""Сводка!A:AA""), 5, FALSE)"),240)</f>
        <v>240</v>
      </c>
      <c r="F6119" s="148" t="s">
        <v>415</v>
      </c>
      <c r="G6119" s="147">
        <f ca="1">IFERROR(__xludf.DUMMYFUNCTION(" VLOOKUP(A6235, IMPORTRANGE(""https://docs.google.com/spreadsheets/d/1QNLbnkR_AongFt22vMfNzfpjZ0CjpI8QI-w0wBnYA1w/"", ""Инфа!A:AA""), 6, FALSE)"),2024)</f>
        <v>2024</v>
      </c>
      <c r="H6119" s="150">
        <v>12200</v>
      </c>
      <c r="I6119" s="151" t="s">
        <v>161</v>
      </c>
      <c r="J6119" s="93" t="s">
        <v>16229</v>
      </c>
      <c r="K6119" s="153"/>
      <c r="L6119" s="153"/>
      <c r="M6119" s="153"/>
      <c r="N6119" s="153"/>
      <c r="O6119" s="153"/>
      <c r="P6119" s="153"/>
      <c r="Q6119" s="153"/>
      <c r="R6119" s="153"/>
      <c r="S6119" s="153"/>
    </row>
    <row r="6120" spans="1:19" ht="131.25">
      <c r="A6120" s="277" t="s">
        <v>25424</v>
      </c>
      <c r="B6120" s="253" t="s">
        <v>400</v>
      </c>
      <c r="C6120" s="93" t="s">
        <v>16230</v>
      </c>
      <c r="D6120" s="93" t="s">
        <v>16231</v>
      </c>
      <c r="E6120" s="148">
        <f ca="1">IFERROR(__xludf.DUMMYFUNCTION(" VLOOKUP(A6236, IMPORTRANGE(""https://docs.google.com/spreadsheets/d/1fj_Bhi2XPL3siwIh4sx4VRLAe31yD50oKdj5UlRYW0c/"", ""Сводка!A:AA""), 5, FALSE)"),264)</f>
        <v>264</v>
      </c>
      <c r="F6120" s="148" t="s">
        <v>415</v>
      </c>
      <c r="G6120" s="147">
        <f ca="1">IFERROR(__xludf.DUMMYFUNCTION(" VLOOKUP(A6236, IMPORTRANGE(""https://docs.google.com/spreadsheets/d/1QNLbnkR_AongFt22vMfNzfpjZ0CjpI8QI-w0wBnYA1w/"", ""Инфа!A:AA""), 6, FALSE)"),2024)</f>
        <v>2024</v>
      </c>
      <c r="H6120" s="150">
        <v>12900</v>
      </c>
      <c r="I6120" s="151" t="s">
        <v>161</v>
      </c>
      <c r="J6120" s="93" t="s">
        <v>16232</v>
      </c>
      <c r="K6120" s="153"/>
      <c r="L6120" s="153"/>
      <c r="M6120" s="153"/>
      <c r="N6120" s="153"/>
      <c r="O6120" s="153"/>
      <c r="P6120" s="153"/>
      <c r="Q6120" s="153"/>
      <c r="R6120" s="153"/>
      <c r="S6120" s="153"/>
    </row>
    <row r="6121" spans="1:19" ht="225">
      <c r="A6121" s="277" t="s">
        <v>25424</v>
      </c>
      <c r="B6121" s="253" t="s">
        <v>153</v>
      </c>
      <c r="C6121" s="93" t="s">
        <v>16233</v>
      </c>
      <c r="D6121" s="93" t="s">
        <v>16234</v>
      </c>
      <c r="E6121" s="148">
        <f ca="1">IFERROR(__xludf.DUMMYFUNCTION(" VLOOKUP(A6237, IMPORTRANGE(""https://docs.google.com/spreadsheets/d/1fj_Bhi2XPL3siwIh4sx4VRLAe31yD50oKdj5UlRYW0c/"", ""Сводка!A:AA""), 5, FALSE)"),112)</f>
        <v>112</v>
      </c>
      <c r="F6121" s="148" t="s">
        <v>108</v>
      </c>
      <c r="G6121" s="147">
        <f ca="1">IFERROR(__xludf.DUMMYFUNCTION(" VLOOKUP(A6237, IMPORTRANGE(""https://docs.google.com/spreadsheets/d/1QNLbnkR_AongFt22vMfNzfpjZ0CjpI8QI-w0wBnYA1w/"", ""Инфа!A:AA""), 6, FALSE)"),2024)</f>
        <v>2024</v>
      </c>
      <c r="H6121" s="150">
        <v>8400</v>
      </c>
      <c r="I6121" s="151" t="s">
        <v>1841</v>
      </c>
      <c r="J6121" s="93" t="s">
        <v>16235</v>
      </c>
      <c r="K6121" s="153"/>
      <c r="L6121" s="153"/>
      <c r="M6121" s="153"/>
      <c r="N6121" s="153"/>
      <c r="O6121" s="153"/>
      <c r="P6121" s="153"/>
      <c r="Q6121" s="153"/>
      <c r="R6121" s="153"/>
      <c r="S6121" s="153"/>
    </row>
    <row r="6122" spans="1:19" ht="75">
      <c r="A6122" s="277" t="s">
        <v>25424</v>
      </c>
      <c r="B6122" s="253" t="s">
        <v>153</v>
      </c>
      <c r="C6122" s="93" t="s">
        <v>16236</v>
      </c>
      <c r="D6122" s="93" t="s">
        <v>16237</v>
      </c>
      <c r="E6122" s="148">
        <f ca="1">IFERROR(__xludf.DUMMYFUNCTION(" VLOOKUP(A6238, IMPORTRANGE(""https://docs.google.com/spreadsheets/d/1fj_Bhi2XPL3siwIh4sx4VRLAe31yD50oKdj5UlRYW0c/"", ""Сводка!A:AA""), 5, FALSE)"),220)</f>
        <v>220</v>
      </c>
      <c r="F6122" s="148" t="s">
        <v>50</v>
      </c>
      <c r="G6122" s="147">
        <f ca="1">IFERROR(__xludf.DUMMYFUNCTION(" VLOOKUP(A6238, IMPORTRANGE(""https://docs.google.com/spreadsheets/d/1QNLbnkR_AongFt22vMfNzfpjZ0CjpI8QI-w0wBnYA1w/"", ""Инфа!A:AA""), 6, FALSE)"),2024)</f>
        <v>2024</v>
      </c>
      <c r="H6122" s="150">
        <v>11600</v>
      </c>
      <c r="I6122" s="151" t="s">
        <v>1841</v>
      </c>
      <c r="J6122" s="93" t="s">
        <v>16238</v>
      </c>
      <c r="K6122" s="153"/>
      <c r="L6122" s="153"/>
      <c r="M6122" s="153"/>
      <c r="N6122" s="153"/>
      <c r="O6122" s="153"/>
      <c r="P6122" s="153"/>
      <c r="Q6122" s="153"/>
      <c r="R6122" s="153"/>
      <c r="S6122" s="153"/>
    </row>
    <row r="6123" spans="1:19" ht="187.5">
      <c r="A6123" s="277" t="s">
        <v>25424</v>
      </c>
      <c r="B6123" s="253" t="s">
        <v>153</v>
      </c>
      <c r="C6123" s="93" t="s">
        <v>13295</v>
      </c>
      <c r="D6123" s="93" t="s">
        <v>16239</v>
      </c>
      <c r="E6123" s="148">
        <f ca="1">IFERROR(__xludf.DUMMYFUNCTION(" VLOOKUP(A6239, IMPORTRANGE(""https://docs.google.com/spreadsheets/d/1fj_Bhi2XPL3siwIh4sx4VRLAe31yD50oKdj5UlRYW0c/"", ""Сводка!A:AA""), 5, FALSE)"),356)</f>
        <v>356</v>
      </c>
      <c r="F6123" s="148" t="s">
        <v>4782</v>
      </c>
      <c r="G6123" s="147">
        <f ca="1">IFERROR(__xludf.DUMMYFUNCTION(" VLOOKUP(A6239, IMPORTRANGE(""https://docs.google.com/spreadsheets/d/1QNLbnkR_AongFt22vMfNzfpjZ0CjpI8QI-w0wBnYA1w/"", ""Инфа!A:AA""), 6, FALSE)"),2024)</f>
        <v>2024</v>
      </c>
      <c r="H6123" s="154">
        <v>26400</v>
      </c>
      <c r="I6123" s="151" t="s">
        <v>7507</v>
      </c>
      <c r="J6123" s="93" t="s">
        <v>16240</v>
      </c>
      <c r="K6123" s="153"/>
      <c r="L6123" s="153"/>
      <c r="M6123" s="153"/>
      <c r="N6123" s="153"/>
      <c r="O6123" s="153"/>
      <c r="P6123" s="153"/>
      <c r="Q6123" s="153"/>
      <c r="R6123" s="153"/>
      <c r="S6123" s="153"/>
    </row>
    <row r="6124" spans="1:19" ht="206.25">
      <c r="A6124" s="277" t="s">
        <v>25424</v>
      </c>
      <c r="B6124" s="253" t="s">
        <v>153</v>
      </c>
      <c r="C6124" s="93" t="s">
        <v>16241</v>
      </c>
      <c r="D6124" s="93" t="s">
        <v>16242</v>
      </c>
      <c r="E6124" s="148">
        <f ca="1">IFERROR(__xludf.DUMMYFUNCTION(" VLOOKUP(A6240, IMPORTRANGE(""https://docs.google.com/spreadsheets/d/1fj_Bhi2XPL3siwIh4sx4VRLAe31yD50oKdj5UlRYW0c/"", ""Сводка!A:AA""), 5, FALSE)"),104)</f>
        <v>104</v>
      </c>
      <c r="F6124" s="148" t="s">
        <v>26</v>
      </c>
      <c r="G6124" s="147">
        <f ca="1">IFERROR(__xludf.DUMMYFUNCTION(" VLOOKUP(A6240, IMPORTRANGE(""https://docs.google.com/spreadsheets/d/1QNLbnkR_AongFt22vMfNzfpjZ0CjpI8QI-w0wBnYA1w/"", ""Инфа!A:AA""), 6, FALSE)"),2024)</f>
        <v>2024</v>
      </c>
      <c r="H6124" s="150">
        <v>11200</v>
      </c>
      <c r="I6124" s="151" t="s">
        <v>122</v>
      </c>
      <c r="J6124" s="93" t="s">
        <v>16243</v>
      </c>
      <c r="K6124" s="153"/>
      <c r="L6124" s="153"/>
      <c r="M6124" s="153"/>
      <c r="N6124" s="153"/>
      <c r="O6124" s="153"/>
      <c r="P6124" s="153"/>
      <c r="Q6124" s="153"/>
      <c r="R6124" s="153"/>
      <c r="S6124" s="153"/>
    </row>
    <row r="6125" spans="1:19" ht="243.75">
      <c r="A6125" s="277" t="s">
        <v>25424</v>
      </c>
      <c r="B6125" s="253" t="s">
        <v>153</v>
      </c>
      <c r="C6125" s="93" t="s">
        <v>16244</v>
      </c>
      <c r="D6125" s="93" t="s">
        <v>16245</v>
      </c>
      <c r="E6125" s="148">
        <f ca="1">IFERROR(__xludf.DUMMYFUNCTION(" VLOOKUP(A6241, IMPORTRANGE(""https://docs.google.com/spreadsheets/d/1fj_Bhi2XPL3siwIh4sx4VRLAe31yD50oKdj5UlRYW0c/"", ""Сводка!A:AA""), 5, FALSE)"),128)</f>
        <v>128</v>
      </c>
      <c r="F6125" s="148" t="s">
        <v>26</v>
      </c>
      <c r="G6125" s="147">
        <f ca="1">IFERROR(__xludf.DUMMYFUNCTION(" VLOOKUP(A6241, IMPORTRANGE(""https://docs.google.com/spreadsheets/d/1QNLbnkR_AongFt22vMfNzfpjZ0CjpI8QI-w0wBnYA1w/"", ""Инфа!A:AA""), 6, FALSE)"),2024)</f>
        <v>2024</v>
      </c>
      <c r="H6125" s="150">
        <v>12700</v>
      </c>
      <c r="I6125" s="151" t="s">
        <v>19</v>
      </c>
      <c r="J6125" s="93" t="s">
        <v>16246</v>
      </c>
      <c r="K6125" s="153"/>
      <c r="L6125" s="153"/>
      <c r="M6125" s="153"/>
      <c r="N6125" s="153"/>
      <c r="O6125" s="153"/>
      <c r="P6125" s="153"/>
      <c r="Q6125" s="153"/>
      <c r="R6125" s="153"/>
      <c r="S6125" s="153"/>
    </row>
    <row r="6126" spans="1:19" ht="225">
      <c r="A6126" s="277" t="s">
        <v>25424</v>
      </c>
      <c r="B6126" s="253" t="s">
        <v>153</v>
      </c>
      <c r="C6126" s="93" t="s">
        <v>16247</v>
      </c>
      <c r="D6126" s="93" t="s">
        <v>16248</v>
      </c>
      <c r="E6126" s="148">
        <f ca="1">IFERROR(__xludf.DUMMYFUNCTION(" VLOOKUP(A6242, IMPORTRANGE(""https://docs.google.com/spreadsheets/d/1fj_Bhi2XPL3siwIh4sx4VRLAe31yD50oKdj5UlRYW0c/"", ""Сводка!A:AA""), 5, FALSE)"),136)</f>
        <v>136</v>
      </c>
      <c r="F6126" s="148" t="s">
        <v>26</v>
      </c>
      <c r="G6126" s="147">
        <f ca="1">IFERROR(__xludf.DUMMYFUNCTION(" VLOOKUP(A6242, IMPORTRANGE(""https://docs.google.com/spreadsheets/d/1QNLbnkR_AongFt22vMfNzfpjZ0CjpI8QI-w0wBnYA1w/"", ""Инфа!A:AA""), 6, FALSE)"),2024)</f>
        <v>2024</v>
      </c>
      <c r="H6126" s="150">
        <v>9100</v>
      </c>
      <c r="I6126" s="151" t="s">
        <v>16249</v>
      </c>
      <c r="J6126" s="93" t="s">
        <v>16250</v>
      </c>
      <c r="K6126" s="153"/>
      <c r="L6126" s="153"/>
      <c r="M6126" s="153"/>
      <c r="N6126" s="153"/>
      <c r="O6126" s="153"/>
      <c r="P6126" s="153"/>
      <c r="Q6126" s="153"/>
      <c r="R6126" s="153"/>
      <c r="S6126" s="153"/>
    </row>
    <row r="6127" spans="1:19" ht="112.5">
      <c r="A6127" s="277" t="s">
        <v>25424</v>
      </c>
      <c r="B6127" s="253" t="s">
        <v>153</v>
      </c>
      <c r="C6127" s="93" t="s">
        <v>16251</v>
      </c>
      <c r="D6127" s="93" t="s">
        <v>16252</v>
      </c>
      <c r="E6127" s="148">
        <f ca="1">IFERROR(__xludf.DUMMYFUNCTION(" VLOOKUP(A6243, IMPORTRANGE(""https://docs.google.com/spreadsheets/d/1fj_Bhi2XPL3siwIh4sx4VRLAe31yD50oKdj5UlRYW0c/"", ""Сводка!A:AA""), 5, FALSE)"),176)</f>
        <v>176</v>
      </c>
      <c r="F6127" s="148" t="s">
        <v>26</v>
      </c>
      <c r="G6127" s="147">
        <f ca="1">IFERROR(__xludf.DUMMYFUNCTION(" VLOOKUP(A6243, IMPORTRANGE(""https://docs.google.com/spreadsheets/d/1QNLbnkR_AongFt22vMfNzfpjZ0CjpI8QI-w0wBnYA1w/"", ""Инфа!A:AA""), 6, FALSE)"),2024)</f>
        <v>2024</v>
      </c>
      <c r="H6127" s="150">
        <v>10300</v>
      </c>
      <c r="I6127" s="151" t="s">
        <v>122</v>
      </c>
      <c r="J6127" s="93" t="s">
        <v>16253</v>
      </c>
      <c r="K6127" s="153"/>
      <c r="L6127" s="153"/>
      <c r="M6127" s="153"/>
      <c r="N6127" s="153"/>
      <c r="O6127" s="153"/>
      <c r="P6127" s="153"/>
      <c r="Q6127" s="153"/>
      <c r="R6127" s="153"/>
      <c r="S6127" s="153"/>
    </row>
    <row r="6128" spans="1:19" ht="225">
      <c r="A6128" s="277" t="s">
        <v>25424</v>
      </c>
      <c r="B6128" s="253" t="s">
        <v>153</v>
      </c>
      <c r="C6128" s="93" t="s">
        <v>16254</v>
      </c>
      <c r="D6128" s="93" t="s">
        <v>16255</v>
      </c>
      <c r="E6128" s="148">
        <f ca="1">IFERROR(__xludf.DUMMYFUNCTION(" VLOOKUP(A6244, IMPORTRANGE(""https://docs.google.com/spreadsheets/d/1fj_Bhi2XPL3siwIh4sx4VRLAe31yD50oKdj5UlRYW0c/"", ""Сводка!A:AA""), 5, FALSE)"),144)</f>
        <v>144</v>
      </c>
      <c r="F6128" s="148" t="s">
        <v>26</v>
      </c>
      <c r="G6128" s="147">
        <f ca="1">IFERROR(__xludf.DUMMYFUNCTION(" VLOOKUP(A6244, IMPORTRANGE(""https://docs.google.com/spreadsheets/d/1QNLbnkR_AongFt22vMfNzfpjZ0CjpI8QI-w0wBnYA1w/"", ""Инфа!A:AA""), 6, FALSE)"),2024)</f>
        <v>2024</v>
      </c>
      <c r="H6128" s="150">
        <v>13600</v>
      </c>
      <c r="I6128" s="151" t="s">
        <v>72</v>
      </c>
      <c r="J6128" s="93" t="s">
        <v>16256</v>
      </c>
      <c r="K6128" s="153"/>
      <c r="L6128" s="153"/>
      <c r="M6128" s="153"/>
      <c r="N6128" s="153"/>
      <c r="O6128" s="153"/>
      <c r="P6128" s="153"/>
      <c r="Q6128" s="153"/>
      <c r="R6128" s="153"/>
      <c r="S6128" s="153"/>
    </row>
    <row r="6129" spans="1:19" ht="225">
      <c r="A6129" s="277" t="s">
        <v>25424</v>
      </c>
      <c r="B6129" s="253" t="s">
        <v>23</v>
      </c>
      <c r="C6129" s="93" t="s">
        <v>16257</v>
      </c>
      <c r="D6129" s="93" t="s">
        <v>16258</v>
      </c>
      <c r="E6129" s="148">
        <f ca="1">IFERROR(__xludf.DUMMYFUNCTION(" VLOOKUP(A6245, IMPORTRANGE(""https://docs.google.com/spreadsheets/d/1fj_Bhi2XPL3siwIh4sx4VRLAe31yD50oKdj5UlRYW0c/"", ""Сводка!A:AA""), 5, FALSE)"),224)</f>
        <v>224</v>
      </c>
      <c r="F6129" s="148" t="s">
        <v>177</v>
      </c>
      <c r="G6129" s="147">
        <f ca="1">IFERROR(__xludf.DUMMYFUNCTION(" VLOOKUP(A6245, IMPORTRANGE(""https://docs.google.com/spreadsheets/d/1QNLbnkR_AongFt22vMfNzfpjZ0CjpI8QI-w0wBnYA1w/"", ""Инфа!A:AA""), 6, FALSE)"),2024)</f>
        <v>2024</v>
      </c>
      <c r="H6129" s="150">
        <v>18400</v>
      </c>
      <c r="I6129" s="151" t="s">
        <v>67</v>
      </c>
      <c r="J6129" s="93" t="s">
        <v>16259</v>
      </c>
      <c r="K6129" s="153"/>
      <c r="L6129" s="153"/>
      <c r="M6129" s="153"/>
      <c r="N6129" s="153"/>
      <c r="O6129" s="153"/>
      <c r="P6129" s="153"/>
      <c r="Q6129" s="153"/>
      <c r="R6129" s="153"/>
      <c r="S6129" s="153"/>
    </row>
    <row r="6130" spans="1:19" ht="150">
      <c r="A6130" s="277" t="s">
        <v>25424</v>
      </c>
      <c r="B6130" s="253" t="s">
        <v>400</v>
      </c>
      <c r="C6130" s="93" t="s">
        <v>16260</v>
      </c>
      <c r="D6130" s="93" t="s">
        <v>16261</v>
      </c>
      <c r="E6130" s="148">
        <f ca="1">IFERROR(__xludf.DUMMYFUNCTION(" VLOOKUP(A6246, IMPORTRANGE(""https://docs.google.com/spreadsheets/d/1fj_Bhi2XPL3siwIh4sx4VRLAe31yD50oKdj5UlRYW0c/"", ""Сводка!A:AA""), 5, FALSE)"),116)</f>
        <v>116</v>
      </c>
      <c r="F6130" s="148" t="s">
        <v>415</v>
      </c>
      <c r="G6130" s="147">
        <f ca="1">IFERROR(__xludf.DUMMYFUNCTION(" VLOOKUP(A6246, IMPORTRANGE(""https://docs.google.com/spreadsheets/d/1QNLbnkR_AongFt22vMfNzfpjZ0CjpI8QI-w0wBnYA1w/"", ""Инфа!A:AA""), 6, FALSE)"),2024)</f>
        <v>2024</v>
      </c>
      <c r="H6130" s="150">
        <v>12000</v>
      </c>
      <c r="I6130" s="151" t="s">
        <v>16262</v>
      </c>
      <c r="J6130" s="99" t="s">
        <v>16263</v>
      </c>
      <c r="K6130" s="153"/>
      <c r="L6130" s="153"/>
      <c r="M6130" s="153"/>
      <c r="N6130" s="153"/>
      <c r="O6130" s="153"/>
      <c r="P6130" s="153"/>
      <c r="Q6130" s="153"/>
      <c r="R6130" s="153"/>
      <c r="S6130" s="153"/>
    </row>
    <row r="6131" spans="1:19" ht="225">
      <c r="A6131" s="277" t="s">
        <v>25424</v>
      </c>
      <c r="B6131" s="253" t="s">
        <v>153</v>
      </c>
      <c r="C6131" s="93" t="s">
        <v>16264</v>
      </c>
      <c r="D6131" s="93" t="s">
        <v>16265</v>
      </c>
      <c r="E6131" s="148">
        <f ca="1">IFERROR(__xludf.DUMMYFUNCTION(" VLOOKUP(A6247, IMPORTRANGE(""https://docs.google.com/spreadsheets/d/1fj_Bhi2XPL3siwIh4sx4VRLAe31yD50oKdj5UlRYW0c/"", ""Сводка!A:AA""), 5, FALSE)"),224)</f>
        <v>224</v>
      </c>
      <c r="F6131" s="148" t="s">
        <v>165</v>
      </c>
      <c r="G6131" s="147">
        <f ca="1">IFERROR(__xludf.DUMMYFUNCTION(" VLOOKUP(A6247, IMPORTRANGE(""https://docs.google.com/spreadsheets/d/1QNLbnkR_AongFt22vMfNzfpjZ0CjpI8QI-w0wBnYA1w/"", ""Инфа!A:AA""), 6, FALSE)"),2024)</f>
        <v>2024</v>
      </c>
      <c r="H6131" s="150">
        <v>18400</v>
      </c>
      <c r="I6131" s="151" t="s">
        <v>67</v>
      </c>
      <c r="J6131" s="93" t="s">
        <v>16266</v>
      </c>
      <c r="K6131" s="153"/>
      <c r="L6131" s="153"/>
      <c r="M6131" s="153"/>
      <c r="N6131" s="153"/>
      <c r="O6131" s="153"/>
      <c r="P6131" s="153"/>
      <c r="Q6131" s="153"/>
      <c r="R6131" s="153"/>
      <c r="S6131" s="153"/>
    </row>
    <row r="6132" spans="1:19" ht="168.75">
      <c r="A6132" s="277" t="s">
        <v>25424</v>
      </c>
      <c r="B6132" s="253" t="s">
        <v>400</v>
      </c>
      <c r="C6132" s="93" t="s">
        <v>16267</v>
      </c>
      <c r="D6132" s="93" t="s">
        <v>16268</v>
      </c>
      <c r="E6132" s="148">
        <f ca="1">IFERROR(__xludf.DUMMYFUNCTION(" VLOOKUP(A6248, IMPORTRANGE(""https://docs.google.com/spreadsheets/d/1fj_Bhi2XPL3siwIh4sx4VRLAe31yD50oKdj5UlRYW0c/"", ""Сводка!A:AA""), 5, FALSE)"),148)</f>
        <v>148</v>
      </c>
      <c r="F6132" s="148" t="s">
        <v>415</v>
      </c>
      <c r="G6132" s="147">
        <f ca="1">IFERROR(__xludf.DUMMYFUNCTION(" VLOOKUP(A6248, IMPORTRANGE(""https://docs.google.com/spreadsheets/d/1QNLbnkR_AongFt22vMfNzfpjZ0CjpI8QI-w0wBnYA1w/"", ""Инфа!A:AA""), 6, FALSE)"),2024)</f>
        <v>2024</v>
      </c>
      <c r="H6132" s="150">
        <v>13900</v>
      </c>
      <c r="I6132" s="151" t="s">
        <v>72</v>
      </c>
      <c r="J6132" s="93" t="s">
        <v>16269</v>
      </c>
      <c r="K6132" s="153"/>
      <c r="L6132" s="153"/>
      <c r="M6132" s="153"/>
      <c r="N6132" s="153"/>
      <c r="O6132" s="153"/>
      <c r="P6132" s="153"/>
      <c r="Q6132" s="153"/>
      <c r="R6132" s="153"/>
      <c r="S6132" s="153"/>
    </row>
    <row r="6133" spans="1:19" ht="131.25">
      <c r="A6133" s="277" t="s">
        <v>25424</v>
      </c>
      <c r="B6133" s="253" t="s">
        <v>400</v>
      </c>
      <c r="C6133" s="93" t="s">
        <v>5402</v>
      </c>
      <c r="D6133" s="93" t="s">
        <v>16270</v>
      </c>
      <c r="E6133" s="148">
        <f ca="1">IFERROR(__xludf.DUMMYFUNCTION(" VLOOKUP(A6249, IMPORTRANGE(""https://docs.google.com/spreadsheets/d/1fj_Bhi2XPL3siwIh4sx4VRLAe31yD50oKdj5UlRYW0c/"", ""Сводка!A:AA""), 5, FALSE)"),188)</f>
        <v>188</v>
      </c>
      <c r="F6133" s="148" t="s">
        <v>26</v>
      </c>
      <c r="G6133" s="147">
        <f ca="1">IFERROR(__xludf.DUMMYFUNCTION(" VLOOKUP(A6249, IMPORTRANGE(""https://docs.google.com/spreadsheets/d/1QNLbnkR_AongFt22vMfNzfpjZ0CjpI8QI-w0wBnYA1w/"", ""Инфа!A:AA""), 6, FALSE)"),2024)</f>
        <v>2024</v>
      </c>
      <c r="H6133" s="150">
        <v>16300</v>
      </c>
      <c r="I6133" s="151" t="s">
        <v>28</v>
      </c>
      <c r="J6133" s="93" t="s">
        <v>16271</v>
      </c>
      <c r="K6133" s="153"/>
      <c r="L6133" s="153"/>
      <c r="M6133" s="153"/>
      <c r="N6133" s="153"/>
      <c r="O6133" s="153"/>
      <c r="P6133" s="153"/>
      <c r="Q6133" s="153"/>
      <c r="R6133" s="153"/>
      <c r="S6133" s="153"/>
    </row>
    <row r="6134" spans="1:19" ht="75">
      <c r="A6134" s="277" t="s">
        <v>25424</v>
      </c>
      <c r="B6134" s="253" t="s">
        <v>153</v>
      </c>
      <c r="C6134" s="93" t="s">
        <v>16272</v>
      </c>
      <c r="D6134" s="93" t="s">
        <v>16273</v>
      </c>
      <c r="E6134" s="148">
        <f ca="1">IFERROR(__xludf.DUMMYFUNCTION(" VLOOKUP(A6250, IMPORTRANGE(""https://docs.google.com/spreadsheets/d/1fj_Bhi2XPL3siwIh4sx4VRLAe31yD50oKdj5UlRYW0c/"", ""Сводка!A:AA""), 5, FALSE)"),144)</f>
        <v>144</v>
      </c>
      <c r="F6134" s="148" t="s">
        <v>14369</v>
      </c>
      <c r="G6134" s="147">
        <f ca="1">IFERROR(__xludf.DUMMYFUNCTION(" VLOOKUP(A6250, IMPORTRANGE(""https://docs.google.com/spreadsheets/d/1QNLbnkR_AongFt22vMfNzfpjZ0CjpI8QI-w0wBnYA1w/"", ""Инфа!A:AA""), 6, FALSE)"),2024)</f>
        <v>2024</v>
      </c>
      <c r="H6134" s="150">
        <v>9300</v>
      </c>
      <c r="I6134" s="151" t="s">
        <v>398</v>
      </c>
      <c r="J6134" s="93" t="s">
        <v>16274</v>
      </c>
      <c r="K6134" s="153"/>
      <c r="L6134" s="153"/>
      <c r="M6134" s="153"/>
      <c r="N6134" s="153"/>
      <c r="O6134" s="153"/>
      <c r="P6134" s="153"/>
      <c r="Q6134" s="153"/>
      <c r="R6134" s="153"/>
      <c r="S6134" s="153"/>
    </row>
    <row r="6135" spans="1:19" ht="131.25">
      <c r="A6135" s="277" t="s">
        <v>25424</v>
      </c>
      <c r="B6135" s="253" t="s">
        <v>400</v>
      </c>
      <c r="C6135" s="93" t="s">
        <v>16275</v>
      </c>
      <c r="D6135" s="93" t="s">
        <v>16276</v>
      </c>
      <c r="E6135" s="148">
        <f ca="1">IFERROR(__xludf.DUMMYFUNCTION(" VLOOKUP(A6251, IMPORTRANGE(""https://docs.google.com/spreadsheets/d/1fj_Bhi2XPL3siwIh4sx4VRLAe31yD50oKdj5UlRYW0c/"", ""Сводка!A:AA""), 5, FALSE)"),260)</f>
        <v>260</v>
      </c>
      <c r="F6135" s="148" t="s">
        <v>466</v>
      </c>
      <c r="G6135" s="147">
        <f ca="1">IFERROR(__xludf.DUMMYFUNCTION(" VLOOKUP(A6251, IMPORTRANGE(""https://docs.google.com/spreadsheets/d/1QNLbnkR_AongFt22vMfNzfpjZ0CjpI8QI-w0wBnYA1w/"", ""Инфа!A:AA""), 6, FALSE)"),2024)</f>
        <v>2024</v>
      </c>
      <c r="H6135" s="150">
        <v>20600</v>
      </c>
      <c r="I6135" s="151" t="s">
        <v>398</v>
      </c>
      <c r="J6135" s="93" t="s">
        <v>16277</v>
      </c>
      <c r="K6135" s="153"/>
      <c r="L6135" s="153"/>
      <c r="M6135" s="153"/>
      <c r="N6135" s="153"/>
      <c r="O6135" s="153"/>
      <c r="P6135" s="153"/>
      <c r="Q6135" s="153"/>
      <c r="R6135" s="153"/>
      <c r="S6135" s="153"/>
    </row>
    <row r="6136" spans="1:19" ht="112.5">
      <c r="A6136" s="277" t="s">
        <v>25424</v>
      </c>
      <c r="B6136" s="253" t="s">
        <v>153</v>
      </c>
      <c r="C6136" s="93" t="s">
        <v>16278</v>
      </c>
      <c r="D6136" s="93" t="s">
        <v>11529</v>
      </c>
      <c r="E6136" s="148">
        <f ca="1">IFERROR(__xludf.DUMMYFUNCTION(" VLOOKUP(A6252, IMPORTRANGE(""https://docs.google.com/spreadsheets/d/1fj_Bhi2XPL3siwIh4sx4VRLAe31yD50oKdj5UlRYW0c/"", ""Сводка!A:AA""), 5, FALSE)"),244)</f>
        <v>244</v>
      </c>
      <c r="F6136" s="148" t="s">
        <v>266</v>
      </c>
      <c r="G6136" s="147">
        <f ca="1">IFERROR(__xludf.DUMMYFUNCTION(" VLOOKUP(A6252, IMPORTRANGE(""https://docs.google.com/spreadsheets/d/1QNLbnkR_AongFt22vMfNzfpjZ0CjpI8QI-w0wBnYA1w/"", ""Инфа!A:AA""), 6, FALSE)"),2024)</f>
        <v>2024</v>
      </c>
      <c r="H6136" s="150">
        <v>12300</v>
      </c>
      <c r="I6136" s="151" t="s">
        <v>398</v>
      </c>
      <c r="J6136" s="93" t="s">
        <v>16279</v>
      </c>
      <c r="K6136" s="153"/>
      <c r="L6136" s="153"/>
      <c r="M6136" s="153"/>
      <c r="N6136" s="153"/>
      <c r="O6136" s="153"/>
      <c r="P6136" s="153"/>
      <c r="Q6136" s="153"/>
      <c r="R6136" s="153"/>
      <c r="S6136" s="153"/>
    </row>
    <row r="6137" spans="1:19" ht="187.5">
      <c r="A6137" s="277" t="s">
        <v>25424</v>
      </c>
      <c r="B6137" s="253" t="s">
        <v>153</v>
      </c>
      <c r="C6137" s="93" t="s">
        <v>16280</v>
      </c>
      <c r="D6137" s="93" t="s">
        <v>16281</v>
      </c>
      <c r="E6137" s="148">
        <f ca="1">IFERROR(__xludf.DUMMYFUNCTION(" VLOOKUP(A6253, IMPORTRANGE(""https://docs.google.com/spreadsheets/d/1fj_Bhi2XPL3siwIh4sx4VRLAe31yD50oKdj5UlRYW0c/"", ""Сводка!A:AA""), 5, FALSE)"),276)</f>
        <v>276</v>
      </c>
      <c r="F6137" s="148" t="s">
        <v>16282</v>
      </c>
      <c r="G6137" s="147">
        <f ca="1">IFERROR(__xludf.DUMMYFUNCTION(" VLOOKUP(A6253, IMPORTRANGE(""https://docs.google.com/spreadsheets/d/1QNLbnkR_AongFt22vMfNzfpjZ0CjpI8QI-w0wBnYA1w/"", ""Инфа!A:AA""), 6, FALSE)"),2024)</f>
        <v>2024</v>
      </c>
      <c r="H6137" s="150">
        <v>21600</v>
      </c>
      <c r="I6137" s="151" t="s">
        <v>398</v>
      </c>
      <c r="J6137" s="93" t="s">
        <v>16283</v>
      </c>
      <c r="K6137" s="153"/>
      <c r="L6137" s="153"/>
      <c r="M6137" s="153"/>
      <c r="N6137" s="153"/>
      <c r="O6137" s="153"/>
      <c r="P6137" s="153"/>
      <c r="Q6137" s="153"/>
      <c r="R6137" s="153"/>
      <c r="S6137" s="153"/>
    </row>
    <row r="6138" spans="1:19" ht="187.5">
      <c r="A6138" s="277" t="s">
        <v>25424</v>
      </c>
      <c r="B6138" s="253" t="s">
        <v>153</v>
      </c>
      <c r="C6138" s="93" t="s">
        <v>16278</v>
      </c>
      <c r="D6138" s="93" t="s">
        <v>16284</v>
      </c>
      <c r="E6138" s="148">
        <f ca="1">IFERROR(__xludf.DUMMYFUNCTION(" VLOOKUP(A6254, IMPORTRANGE(""https://docs.google.com/spreadsheets/d/1fj_Bhi2XPL3siwIh4sx4VRLAe31yD50oKdj5UlRYW0c/"", ""Сводка!A:AA""), 5, FALSE)"),300)</f>
        <v>300</v>
      </c>
      <c r="F6138" s="148" t="s">
        <v>507</v>
      </c>
      <c r="G6138" s="147">
        <f ca="1">IFERROR(__xludf.DUMMYFUNCTION(" VLOOKUP(A6254, IMPORTRANGE(""https://docs.google.com/spreadsheets/d/1QNLbnkR_AongFt22vMfNzfpjZ0CjpI8QI-w0wBnYA1w/"", ""Инфа!A:AA""), 6, FALSE)"),2024)</f>
        <v>2024</v>
      </c>
      <c r="H6138" s="150">
        <v>14000</v>
      </c>
      <c r="I6138" s="151" t="s">
        <v>398</v>
      </c>
      <c r="J6138" s="93" t="s">
        <v>16285</v>
      </c>
      <c r="K6138" s="153"/>
      <c r="L6138" s="153"/>
      <c r="M6138" s="153"/>
      <c r="N6138" s="153"/>
      <c r="O6138" s="153"/>
      <c r="P6138" s="153"/>
      <c r="Q6138" s="153"/>
      <c r="R6138" s="153"/>
      <c r="S6138" s="153"/>
    </row>
    <row r="6139" spans="1:19" ht="131.25">
      <c r="A6139" s="277" t="s">
        <v>25424</v>
      </c>
      <c r="B6139" s="253" t="s">
        <v>400</v>
      </c>
      <c r="C6139" s="93" t="s">
        <v>16286</v>
      </c>
      <c r="D6139" s="93" t="s">
        <v>16287</v>
      </c>
      <c r="E6139" s="148">
        <f ca="1">IFERROR(__xludf.DUMMYFUNCTION(" VLOOKUP(A6255, IMPORTRANGE(""https://docs.google.com/spreadsheets/d/1fj_Bhi2XPL3siwIh4sx4VRLAe31yD50oKdj5UlRYW0c/"", ""Сводка!A:AA""), 5, FALSE)"),232)</f>
        <v>232</v>
      </c>
      <c r="F6139" s="148" t="s">
        <v>677</v>
      </c>
      <c r="G6139" s="147">
        <f ca="1">IFERROR(__xludf.DUMMYFUNCTION(" VLOOKUP(A6255, IMPORTRANGE(""https://docs.google.com/spreadsheets/d/1QNLbnkR_AongFt22vMfNzfpjZ0CjpI8QI-w0wBnYA1w/"", ""Инфа!A:AA""), 6, FALSE)"),2024)</f>
        <v>2024</v>
      </c>
      <c r="H6139" s="150">
        <v>18900</v>
      </c>
      <c r="I6139" s="151" t="s">
        <v>398</v>
      </c>
      <c r="J6139" s="93" t="s">
        <v>16288</v>
      </c>
      <c r="K6139" s="153"/>
      <c r="L6139" s="153"/>
      <c r="M6139" s="153"/>
      <c r="N6139" s="153"/>
      <c r="O6139" s="153"/>
      <c r="P6139" s="153"/>
      <c r="Q6139" s="153"/>
      <c r="R6139" s="153"/>
      <c r="S6139" s="153"/>
    </row>
    <row r="6140" spans="1:19" ht="150">
      <c r="A6140" s="277" t="s">
        <v>25424</v>
      </c>
      <c r="B6140" s="253" t="s">
        <v>400</v>
      </c>
      <c r="C6140" s="93" t="s">
        <v>16275</v>
      </c>
      <c r="D6140" s="93" t="s">
        <v>16289</v>
      </c>
      <c r="E6140" s="148">
        <f ca="1">IFERROR(__xludf.DUMMYFUNCTION(" VLOOKUP(A6256, IMPORTRANGE(""https://docs.google.com/spreadsheets/d/1fj_Bhi2XPL3siwIh4sx4VRLAe31yD50oKdj5UlRYW0c/"", ""Сводка!A:AA""), 5, FALSE)"),304)</f>
        <v>304</v>
      </c>
      <c r="F6140" s="148" t="s">
        <v>466</v>
      </c>
      <c r="G6140" s="147">
        <f ca="1">IFERROR(__xludf.DUMMYFUNCTION(" VLOOKUP(A6256, IMPORTRANGE(""https://docs.google.com/spreadsheets/d/1QNLbnkR_AongFt22vMfNzfpjZ0CjpI8QI-w0wBnYA1w/"", ""Инфа!A:AA""), 6, FALSE)"),2024)</f>
        <v>2024</v>
      </c>
      <c r="H6140" s="150">
        <v>14100</v>
      </c>
      <c r="I6140" s="151" t="s">
        <v>398</v>
      </c>
      <c r="J6140" s="93" t="s">
        <v>16290</v>
      </c>
      <c r="K6140" s="153"/>
      <c r="L6140" s="153"/>
      <c r="M6140" s="153"/>
      <c r="N6140" s="153"/>
      <c r="O6140" s="153"/>
      <c r="P6140" s="153"/>
      <c r="Q6140" s="153"/>
      <c r="R6140" s="153"/>
      <c r="S6140" s="153"/>
    </row>
    <row r="6141" spans="1:19" ht="150">
      <c r="A6141" s="277" t="s">
        <v>25424</v>
      </c>
      <c r="B6141" s="253" t="s">
        <v>400</v>
      </c>
      <c r="C6141" s="93" t="s">
        <v>16275</v>
      </c>
      <c r="D6141" s="93" t="s">
        <v>16291</v>
      </c>
      <c r="E6141" s="148">
        <f ca="1">IFERROR(__xludf.DUMMYFUNCTION(" VLOOKUP(A6257, IMPORTRANGE(""https://docs.google.com/spreadsheets/d/1fj_Bhi2XPL3siwIh4sx4VRLAe31yD50oKdj5UlRYW0c/"", ""Сводка!A:AA""), 5, FALSE)"),284)</f>
        <v>284</v>
      </c>
      <c r="F6141" s="148" t="s">
        <v>466</v>
      </c>
      <c r="G6141" s="147">
        <f ca="1">IFERROR(__xludf.DUMMYFUNCTION(" VLOOKUP(A6257, IMPORTRANGE(""https://docs.google.com/spreadsheets/d/1QNLbnkR_AongFt22vMfNzfpjZ0CjpI8QI-w0wBnYA1w/"", ""Инфа!A:AA""), 6, FALSE)"),2024)</f>
        <v>2024</v>
      </c>
      <c r="H6141" s="150">
        <v>13500</v>
      </c>
      <c r="I6141" s="151" t="s">
        <v>398</v>
      </c>
      <c r="J6141" s="93" t="s">
        <v>16290</v>
      </c>
      <c r="K6141" s="153"/>
      <c r="L6141" s="153"/>
      <c r="M6141" s="153"/>
      <c r="N6141" s="153"/>
      <c r="O6141" s="153"/>
      <c r="P6141" s="153"/>
      <c r="Q6141" s="153"/>
      <c r="R6141" s="153"/>
      <c r="S6141" s="153"/>
    </row>
    <row r="6142" spans="1:19" ht="75">
      <c r="A6142" s="277" t="s">
        <v>25424</v>
      </c>
      <c r="B6142" s="253" t="s">
        <v>400</v>
      </c>
      <c r="C6142" s="93" t="s">
        <v>16292</v>
      </c>
      <c r="D6142" s="93" t="s">
        <v>16293</v>
      </c>
      <c r="E6142" s="148">
        <f ca="1">IFERROR(__xludf.DUMMYFUNCTION(" VLOOKUP(A6258, IMPORTRANGE(""https://docs.google.com/spreadsheets/d/1fj_Bhi2XPL3siwIh4sx4VRLAe31yD50oKdj5UlRYW0c/"", ""Сводка!A:AA""), 5, FALSE)"),156)</f>
        <v>156</v>
      </c>
      <c r="F6142" s="148" t="s">
        <v>16294</v>
      </c>
      <c r="G6142" s="147">
        <f ca="1">IFERROR(__xludf.DUMMYFUNCTION(" VLOOKUP(A6258, IMPORTRANGE(""https://docs.google.com/spreadsheets/d/1QNLbnkR_AongFt22vMfNzfpjZ0CjpI8QI-w0wBnYA1w/"", ""Инфа!A:AA""), 6, FALSE)"),2024)</f>
        <v>2024</v>
      </c>
      <c r="H6142" s="150">
        <v>14400</v>
      </c>
      <c r="I6142" s="151" t="s">
        <v>398</v>
      </c>
      <c r="J6142" s="93" t="s">
        <v>16295</v>
      </c>
      <c r="K6142" s="153"/>
      <c r="L6142" s="153"/>
      <c r="M6142" s="153"/>
      <c r="N6142" s="153"/>
      <c r="O6142" s="153"/>
      <c r="P6142" s="153"/>
      <c r="Q6142" s="153"/>
      <c r="R6142" s="153"/>
      <c r="S6142" s="153"/>
    </row>
    <row r="6143" spans="1:19" ht="168.75">
      <c r="A6143" s="277" t="s">
        <v>25424</v>
      </c>
      <c r="B6143" s="253" t="s">
        <v>400</v>
      </c>
      <c r="C6143" s="93" t="s">
        <v>16280</v>
      </c>
      <c r="D6143" s="93" t="s">
        <v>16296</v>
      </c>
      <c r="E6143" s="148">
        <f ca="1">IFERROR(__xludf.DUMMYFUNCTION(" VLOOKUP(A6259, IMPORTRANGE(""https://docs.google.com/spreadsheets/d/1fj_Bhi2XPL3siwIh4sx4VRLAe31yD50oKdj5UlRYW0c/"", ""Сводка!A:AA""), 5, FALSE)"),260)</f>
        <v>260</v>
      </c>
      <c r="F6143" s="148" t="s">
        <v>16294</v>
      </c>
      <c r="G6143" s="147">
        <f ca="1">IFERROR(__xludf.DUMMYFUNCTION(" VLOOKUP(A6259, IMPORTRANGE(""https://docs.google.com/spreadsheets/d/1QNLbnkR_AongFt22vMfNzfpjZ0CjpI8QI-w0wBnYA1w/"", ""Инфа!A:AA""), 6, FALSE)"),2024)</f>
        <v>2024</v>
      </c>
      <c r="H6143" s="150">
        <v>20600</v>
      </c>
      <c r="I6143" s="151" t="s">
        <v>398</v>
      </c>
      <c r="J6143" s="93" t="s">
        <v>16297</v>
      </c>
      <c r="K6143" s="153"/>
      <c r="L6143" s="153"/>
      <c r="M6143" s="153"/>
      <c r="N6143" s="153"/>
      <c r="O6143" s="153"/>
      <c r="P6143" s="153"/>
      <c r="Q6143" s="153"/>
      <c r="R6143" s="153"/>
      <c r="S6143" s="153"/>
    </row>
    <row r="6144" spans="1:19" ht="75">
      <c r="A6144" s="277" t="s">
        <v>25424</v>
      </c>
      <c r="B6144" s="253" t="s">
        <v>400</v>
      </c>
      <c r="C6144" s="93" t="s">
        <v>16298</v>
      </c>
      <c r="D6144" s="93" t="s">
        <v>16299</v>
      </c>
      <c r="E6144" s="148">
        <f ca="1">IFERROR(__xludf.DUMMYFUNCTION(" VLOOKUP(A6260, IMPORTRANGE(""https://docs.google.com/spreadsheets/d/1fj_Bhi2XPL3siwIh4sx4VRLAe31yD50oKdj5UlRYW0c/"", ""Сводка!A:AA""), 5, FALSE)"),140)</f>
        <v>140</v>
      </c>
      <c r="F6144" s="148" t="s">
        <v>415</v>
      </c>
      <c r="G6144" s="147">
        <f ca="1">IFERROR(__xludf.DUMMYFUNCTION(" VLOOKUP(A6260, IMPORTRANGE(""https://docs.google.com/spreadsheets/d/1QNLbnkR_AongFt22vMfNzfpjZ0CjpI8QI-w0wBnYA1w/"", ""Инфа!A:AA""), 6, FALSE)"),2024)</f>
        <v>2024</v>
      </c>
      <c r="H6144" s="150">
        <v>13400</v>
      </c>
      <c r="I6144" s="151" t="s">
        <v>14193</v>
      </c>
      <c r="J6144" s="93" t="s">
        <v>16300</v>
      </c>
      <c r="K6144" s="153"/>
      <c r="L6144" s="153"/>
      <c r="M6144" s="153"/>
      <c r="N6144" s="153"/>
      <c r="O6144" s="153"/>
      <c r="P6144" s="153"/>
      <c r="Q6144" s="153"/>
      <c r="R6144" s="153"/>
      <c r="S6144" s="153"/>
    </row>
    <row r="6145" spans="1:19" ht="243.75">
      <c r="A6145" s="277" t="s">
        <v>25424</v>
      </c>
      <c r="B6145" s="253" t="s">
        <v>400</v>
      </c>
      <c r="C6145" s="93" t="s">
        <v>16301</v>
      </c>
      <c r="D6145" s="93" t="s">
        <v>16302</v>
      </c>
      <c r="E6145" s="148">
        <f ca="1">IFERROR(__xludf.DUMMYFUNCTION(" VLOOKUP(A6261, IMPORTRANGE(""https://docs.google.com/spreadsheets/d/1fj_Bhi2XPL3siwIh4sx4VRLAe31yD50oKdj5UlRYW0c/"", ""Сводка!A:AA""), 5, FALSE)"),228)</f>
        <v>228</v>
      </c>
      <c r="F6145" s="148" t="s">
        <v>466</v>
      </c>
      <c r="G6145" s="147">
        <f ca="1">IFERROR(__xludf.DUMMYFUNCTION(" VLOOKUP(A6261, IMPORTRANGE(""https://docs.google.com/spreadsheets/d/1QNLbnkR_AongFt22vMfNzfpjZ0CjpI8QI-w0wBnYA1w/"", ""Инфа!A:AA""), 6, FALSE)"),2024)</f>
        <v>2024</v>
      </c>
      <c r="H6145" s="150">
        <v>18700</v>
      </c>
      <c r="I6145" s="151" t="s">
        <v>14193</v>
      </c>
      <c r="J6145" s="93" t="s">
        <v>16303</v>
      </c>
      <c r="K6145" s="153"/>
      <c r="L6145" s="153"/>
      <c r="M6145" s="153"/>
      <c r="N6145" s="153"/>
      <c r="O6145" s="153"/>
      <c r="P6145" s="153"/>
      <c r="Q6145" s="153"/>
      <c r="R6145" s="153"/>
      <c r="S6145" s="153"/>
    </row>
    <row r="6146" spans="1:19" ht="112.5">
      <c r="A6146" s="277" t="s">
        <v>25424</v>
      </c>
      <c r="B6146" s="253" t="s">
        <v>400</v>
      </c>
      <c r="C6146" s="93" t="s">
        <v>16304</v>
      </c>
      <c r="D6146" s="93" t="s">
        <v>16305</v>
      </c>
      <c r="E6146" s="148">
        <f ca="1">IFERROR(__xludf.DUMMYFUNCTION(" VLOOKUP(A6262, IMPORTRANGE(""https://docs.google.com/spreadsheets/d/1fj_Bhi2XPL3siwIh4sx4VRLAe31yD50oKdj5UlRYW0c/"", ""Сводка!A:AA""), 5, FALSE)"),128)</f>
        <v>128</v>
      </c>
      <c r="F6146" s="148" t="s">
        <v>415</v>
      </c>
      <c r="G6146" s="147">
        <f ca="1">IFERROR(__xludf.DUMMYFUNCTION(" VLOOKUP(A6262, IMPORTRANGE(""https://docs.google.com/spreadsheets/d/1QNLbnkR_AongFt22vMfNzfpjZ0CjpI8QI-w0wBnYA1w/"", ""Инфа!A:AA""), 6, FALSE)"),2024)</f>
        <v>2024</v>
      </c>
      <c r="H6146" s="150">
        <v>8800</v>
      </c>
      <c r="I6146" s="151" t="s">
        <v>14193</v>
      </c>
      <c r="J6146" s="93" t="s">
        <v>16306</v>
      </c>
      <c r="K6146" s="153"/>
      <c r="L6146" s="153"/>
      <c r="M6146" s="153"/>
      <c r="N6146" s="153"/>
      <c r="O6146" s="153"/>
      <c r="P6146" s="153"/>
      <c r="Q6146" s="153"/>
      <c r="R6146" s="153"/>
      <c r="S6146" s="153"/>
    </row>
    <row r="6147" spans="1:19" ht="112.5">
      <c r="A6147" s="277" t="s">
        <v>25424</v>
      </c>
      <c r="B6147" s="253" t="s">
        <v>400</v>
      </c>
      <c r="C6147" s="93" t="s">
        <v>16307</v>
      </c>
      <c r="D6147" s="93" t="s">
        <v>16299</v>
      </c>
      <c r="E6147" s="148">
        <f ca="1">IFERROR(__xludf.DUMMYFUNCTION(" VLOOKUP(A6263, IMPORTRANGE(""https://docs.google.com/spreadsheets/d/1fj_Bhi2XPL3siwIh4sx4VRLAe31yD50oKdj5UlRYW0c/"", ""Сводка!A:AA""), 5, FALSE)"),140)</f>
        <v>140</v>
      </c>
      <c r="F6147" s="148" t="s">
        <v>2114</v>
      </c>
      <c r="G6147" s="147">
        <f ca="1">IFERROR(__xludf.DUMMYFUNCTION(" VLOOKUP(A6263, IMPORTRANGE(""https://docs.google.com/spreadsheets/d/1QNLbnkR_AongFt22vMfNzfpjZ0CjpI8QI-w0wBnYA1w/"", ""Инфа!A:AA""), 6, FALSE)"),2024)</f>
        <v>2024</v>
      </c>
      <c r="H6147" s="150">
        <v>13400</v>
      </c>
      <c r="I6147" s="151" t="s">
        <v>14193</v>
      </c>
      <c r="J6147" s="93" t="s">
        <v>16308</v>
      </c>
      <c r="K6147" s="153"/>
      <c r="L6147" s="153"/>
      <c r="M6147" s="153"/>
      <c r="N6147" s="153"/>
      <c r="O6147" s="153"/>
      <c r="P6147" s="153"/>
      <c r="Q6147" s="153"/>
      <c r="R6147" s="153"/>
      <c r="S6147" s="153"/>
    </row>
    <row r="6148" spans="1:19" ht="150">
      <c r="A6148" s="277" t="s">
        <v>25424</v>
      </c>
      <c r="B6148" s="253" t="s">
        <v>153</v>
      </c>
      <c r="C6148" s="93" t="s">
        <v>16309</v>
      </c>
      <c r="D6148" s="93" t="s">
        <v>16310</v>
      </c>
      <c r="E6148" s="148">
        <f ca="1">IFERROR(__xludf.DUMMYFUNCTION(" VLOOKUP(A6264, IMPORTRANGE(""https://docs.google.com/spreadsheets/d/1fj_Bhi2XPL3siwIh4sx4VRLAe31yD50oKdj5UlRYW0c/"", ""Сводка!A:AA""), 5, FALSE)"),140)</f>
        <v>140</v>
      </c>
      <c r="F6148" s="148" t="s">
        <v>50</v>
      </c>
      <c r="G6148" s="147">
        <f ca="1">IFERROR(__xludf.DUMMYFUNCTION(" VLOOKUP(A6264, IMPORTRANGE(""https://docs.google.com/spreadsheets/d/1QNLbnkR_AongFt22vMfNzfpjZ0CjpI8QI-w0wBnYA1w/"", ""Инфа!A:AA""), 6, FALSE)"),2024)</f>
        <v>2024</v>
      </c>
      <c r="H6148" s="150">
        <v>9200</v>
      </c>
      <c r="I6148" s="151" t="s">
        <v>1972</v>
      </c>
      <c r="J6148" s="93" t="s">
        <v>16311</v>
      </c>
      <c r="K6148" s="153"/>
      <c r="L6148" s="153"/>
      <c r="M6148" s="153"/>
      <c r="N6148" s="153"/>
      <c r="O6148" s="153"/>
      <c r="P6148" s="153"/>
      <c r="Q6148" s="153"/>
      <c r="R6148" s="153"/>
      <c r="S6148" s="153"/>
    </row>
    <row r="6149" spans="1:19" ht="150">
      <c r="A6149" s="277" t="s">
        <v>25424</v>
      </c>
      <c r="B6149" s="253" t="s">
        <v>153</v>
      </c>
      <c r="C6149" s="93" t="s">
        <v>16309</v>
      </c>
      <c r="D6149" s="93" t="s">
        <v>16312</v>
      </c>
      <c r="E6149" s="148">
        <f ca="1">IFERROR(__xludf.DUMMYFUNCTION(" VLOOKUP(A6265, IMPORTRANGE(""https://docs.google.com/spreadsheets/d/1fj_Bhi2XPL3siwIh4sx4VRLAe31yD50oKdj5UlRYW0c/"", ""Сводка!A:AA""), 5, FALSE)"),164)</f>
        <v>164</v>
      </c>
      <c r="F6149" s="148" t="s">
        <v>50</v>
      </c>
      <c r="G6149" s="147">
        <f ca="1">IFERROR(__xludf.DUMMYFUNCTION(" VLOOKUP(A6265, IMPORTRANGE(""https://docs.google.com/spreadsheets/d/1QNLbnkR_AongFt22vMfNzfpjZ0CjpI8QI-w0wBnYA1w/"", ""Инфа!A:AA""), 6, FALSE)"),2024)</f>
        <v>2024</v>
      </c>
      <c r="H6149" s="150">
        <v>9900</v>
      </c>
      <c r="I6149" s="151" t="s">
        <v>1972</v>
      </c>
      <c r="J6149" s="93" t="s">
        <v>16313</v>
      </c>
      <c r="K6149" s="153"/>
      <c r="L6149" s="153"/>
      <c r="M6149" s="153"/>
      <c r="N6149" s="153"/>
      <c r="O6149" s="153"/>
      <c r="P6149" s="153"/>
      <c r="Q6149" s="153"/>
      <c r="R6149" s="153"/>
      <c r="S6149" s="153"/>
    </row>
    <row r="6150" spans="1:19" ht="112.5">
      <c r="A6150" s="277" t="s">
        <v>25424</v>
      </c>
      <c r="B6150" s="253" t="s">
        <v>153</v>
      </c>
      <c r="C6150" s="93" t="s">
        <v>16314</v>
      </c>
      <c r="D6150" s="93" t="s">
        <v>3960</v>
      </c>
      <c r="E6150" s="148">
        <f ca="1">IFERROR(__xludf.DUMMYFUNCTION(" VLOOKUP(A6266, IMPORTRANGE(""https://docs.google.com/spreadsheets/d/1fj_Bhi2XPL3siwIh4sx4VRLAe31yD50oKdj5UlRYW0c/"", ""Сводка!A:AA""), 5, FALSE)"),288)</f>
        <v>288</v>
      </c>
      <c r="F6150" s="148" t="s">
        <v>50</v>
      </c>
      <c r="G6150" s="147">
        <f ca="1">IFERROR(__xludf.DUMMYFUNCTION(" VLOOKUP(A6266, IMPORTRANGE(""https://docs.google.com/spreadsheets/d/1QNLbnkR_AongFt22vMfNzfpjZ0CjpI8QI-w0wBnYA1w/"", ""Инфа!A:AA""), 6, FALSE)"),2024)</f>
        <v>2024</v>
      </c>
      <c r="H6150" s="150">
        <v>13600</v>
      </c>
      <c r="I6150" s="151" t="s">
        <v>161</v>
      </c>
      <c r="J6150" s="93" t="s">
        <v>16315</v>
      </c>
      <c r="K6150" s="153"/>
      <c r="L6150" s="153"/>
      <c r="M6150" s="153"/>
      <c r="N6150" s="153"/>
      <c r="O6150" s="153"/>
      <c r="P6150" s="153"/>
      <c r="Q6150" s="153"/>
      <c r="R6150" s="153"/>
      <c r="S6150" s="153"/>
    </row>
    <row r="6151" spans="1:19" ht="262.5">
      <c r="A6151" s="277" t="s">
        <v>25424</v>
      </c>
      <c r="B6151" s="253" t="s">
        <v>153</v>
      </c>
      <c r="C6151" s="93" t="s">
        <v>16314</v>
      </c>
      <c r="D6151" s="93" t="s">
        <v>16316</v>
      </c>
      <c r="E6151" s="148">
        <f ca="1">IFERROR(__xludf.DUMMYFUNCTION(" VLOOKUP(A6267, IMPORTRANGE(""https://docs.google.com/spreadsheets/d/1fj_Bhi2XPL3siwIh4sx4VRLAe31yD50oKdj5UlRYW0c/"", ""Сводка!A:AA""), 5, FALSE)"),340)</f>
        <v>340</v>
      </c>
      <c r="F6151" s="148" t="s">
        <v>50</v>
      </c>
      <c r="G6151" s="147">
        <f ca="1">IFERROR(__xludf.DUMMYFUNCTION(" VLOOKUP(A6267, IMPORTRANGE(""https://docs.google.com/spreadsheets/d/1QNLbnkR_AongFt22vMfNzfpjZ0CjpI8QI-w0wBnYA1w/"", ""Инфа!A:AA""), 6, FALSE)"),2024)</f>
        <v>2024</v>
      </c>
      <c r="H6151" s="150">
        <v>25400</v>
      </c>
      <c r="I6151" s="151" t="s">
        <v>161</v>
      </c>
      <c r="J6151" s="93" t="s">
        <v>16317</v>
      </c>
      <c r="K6151" s="153"/>
      <c r="L6151" s="153"/>
      <c r="M6151" s="153"/>
      <c r="N6151" s="153"/>
      <c r="O6151" s="153"/>
      <c r="P6151" s="153"/>
      <c r="Q6151" s="153"/>
      <c r="R6151" s="153"/>
      <c r="S6151" s="153"/>
    </row>
    <row r="6152" spans="1:19" ht="262.5">
      <c r="A6152" s="277" t="s">
        <v>25424</v>
      </c>
      <c r="B6152" s="253" t="s">
        <v>153</v>
      </c>
      <c r="C6152" s="93" t="s">
        <v>16314</v>
      </c>
      <c r="D6152" s="93" t="s">
        <v>16318</v>
      </c>
      <c r="E6152" s="148">
        <f ca="1">IFERROR(__xludf.DUMMYFUNCTION(" VLOOKUP(A6268, IMPORTRANGE(""https://docs.google.com/spreadsheets/d/1fj_Bhi2XPL3siwIh4sx4VRLAe31yD50oKdj5UlRYW0c/"", ""Сводка!A:AA""), 5, FALSE)"),232)</f>
        <v>232</v>
      </c>
      <c r="F6152" s="148" t="s">
        <v>50</v>
      </c>
      <c r="G6152" s="147">
        <f ca="1">IFERROR(__xludf.DUMMYFUNCTION(" VLOOKUP(A6268, IMPORTRANGE(""https://docs.google.com/spreadsheets/d/1QNLbnkR_AongFt22vMfNzfpjZ0CjpI8QI-w0wBnYA1w/"", ""Инфа!A:AA""), 6, FALSE)"),2024)</f>
        <v>2024</v>
      </c>
      <c r="H6152" s="150">
        <v>18900</v>
      </c>
      <c r="I6152" s="151" t="s">
        <v>161</v>
      </c>
      <c r="J6152" s="93" t="s">
        <v>16319</v>
      </c>
      <c r="K6152" s="153"/>
      <c r="L6152" s="153"/>
      <c r="M6152" s="153"/>
      <c r="N6152" s="153"/>
      <c r="O6152" s="153"/>
      <c r="P6152" s="153"/>
      <c r="Q6152" s="153"/>
      <c r="R6152" s="153"/>
      <c r="S6152" s="153"/>
    </row>
    <row r="6153" spans="1:19" ht="206.25">
      <c r="A6153" s="277" t="s">
        <v>25424</v>
      </c>
      <c r="B6153" s="253" t="s">
        <v>400</v>
      </c>
      <c r="C6153" s="93" t="s">
        <v>16320</v>
      </c>
      <c r="D6153" s="93" t="s">
        <v>16321</v>
      </c>
      <c r="E6153" s="148">
        <f ca="1">IFERROR(__xludf.DUMMYFUNCTION(" VLOOKUP(A6269, IMPORTRANGE(""https://docs.google.com/spreadsheets/d/1fj_Bhi2XPL3siwIh4sx4VRLAe31yD50oKdj5UlRYW0c/"", ""Сводка!A:AA""), 5, FALSE)"),136)</f>
        <v>136</v>
      </c>
      <c r="F6153" s="148" t="s">
        <v>1628</v>
      </c>
      <c r="G6153" s="147">
        <f ca="1">IFERROR(__xludf.DUMMYFUNCTION(" VLOOKUP(A6269, IMPORTRANGE(""https://docs.google.com/spreadsheets/d/1QNLbnkR_AongFt22vMfNzfpjZ0CjpI8QI-w0wBnYA1w/"", ""Инфа!A:AA""), 6, FALSE)"),2024)</f>
        <v>2024</v>
      </c>
      <c r="H6153" s="150">
        <v>9100</v>
      </c>
      <c r="I6153" s="151" t="s">
        <v>1021</v>
      </c>
      <c r="J6153" s="93" t="s">
        <v>16322</v>
      </c>
      <c r="K6153" s="153"/>
      <c r="L6153" s="153"/>
      <c r="M6153" s="153"/>
      <c r="N6153" s="153"/>
      <c r="O6153" s="153"/>
      <c r="P6153" s="153"/>
      <c r="Q6153" s="153"/>
      <c r="R6153" s="153"/>
      <c r="S6153" s="153"/>
    </row>
    <row r="6154" spans="1:19" ht="187.5">
      <c r="A6154" s="277" t="s">
        <v>25424</v>
      </c>
      <c r="B6154" s="253" t="s">
        <v>400</v>
      </c>
      <c r="C6154" s="93" t="s">
        <v>16323</v>
      </c>
      <c r="D6154" s="93" t="s">
        <v>16324</v>
      </c>
      <c r="E6154" s="148">
        <f ca="1">IFERROR(__xludf.DUMMYFUNCTION(" VLOOKUP(A6270, IMPORTRANGE(""https://docs.google.com/spreadsheets/d/1fj_Bhi2XPL3siwIh4sx4VRLAe31yD50oKdj5UlRYW0c/"", ""Сводка!A:AA""), 5, FALSE)"),196)</f>
        <v>196</v>
      </c>
      <c r="F6154" s="148" t="s">
        <v>415</v>
      </c>
      <c r="G6154" s="147">
        <f ca="1">IFERROR(__xludf.DUMMYFUNCTION(" VLOOKUP(A6270, IMPORTRANGE(""https://docs.google.com/spreadsheets/d/1QNLbnkR_AongFt22vMfNzfpjZ0CjpI8QI-w0wBnYA1w/"", ""Инфа!A:AA""), 6, FALSE)"),2024)</f>
        <v>2024</v>
      </c>
      <c r="H6154" s="150">
        <v>10900</v>
      </c>
      <c r="I6154" s="151" t="s">
        <v>133</v>
      </c>
      <c r="J6154" s="93" t="s">
        <v>16325</v>
      </c>
      <c r="K6154" s="153"/>
      <c r="L6154" s="153"/>
      <c r="M6154" s="153"/>
      <c r="N6154" s="153"/>
      <c r="O6154" s="153"/>
      <c r="P6154" s="153"/>
      <c r="Q6154" s="153"/>
      <c r="R6154" s="153"/>
      <c r="S6154" s="153"/>
    </row>
    <row r="6155" spans="1:19" ht="262.5">
      <c r="A6155" s="277" t="s">
        <v>25424</v>
      </c>
      <c r="B6155" s="253" t="s">
        <v>400</v>
      </c>
      <c r="C6155" s="93" t="s">
        <v>16326</v>
      </c>
      <c r="D6155" s="93" t="s">
        <v>16327</v>
      </c>
      <c r="E6155" s="148">
        <f ca="1">IFERROR(__xludf.DUMMYFUNCTION(" VLOOKUP(A6271, IMPORTRANGE(""https://docs.google.com/spreadsheets/d/1fj_Bhi2XPL3siwIh4sx4VRLAe31yD50oKdj5UlRYW0c/"", ""Сводка!A:AA""), 5, FALSE)"),128)</f>
        <v>128</v>
      </c>
      <c r="F6155" s="148" t="s">
        <v>108</v>
      </c>
      <c r="G6155" s="147">
        <f ca="1">IFERROR(__xludf.DUMMYFUNCTION(" VLOOKUP(A6271, IMPORTRANGE(""https://docs.google.com/spreadsheets/d/1QNLbnkR_AongFt22vMfNzfpjZ0CjpI8QI-w0wBnYA1w/"", ""Инфа!A:AA""), 6, FALSE)"),2024)</f>
        <v>2024</v>
      </c>
      <c r="H6155" s="150">
        <v>12700</v>
      </c>
      <c r="I6155" s="151" t="s">
        <v>398</v>
      </c>
      <c r="J6155" s="93" t="s">
        <v>16328</v>
      </c>
      <c r="K6155" s="153"/>
      <c r="L6155" s="153"/>
      <c r="M6155" s="153"/>
      <c r="N6155" s="153"/>
      <c r="O6155" s="153"/>
      <c r="P6155" s="153"/>
      <c r="Q6155" s="153"/>
      <c r="R6155" s="153"/>
      <c r="S6155" s="153"/>
    </row>
    <row r="6156" spans="1:19" ht="93.75">
      <c r="A6156" s="277" t="s">
        <v>25424</v>
      </c>
      <c r="B6156" s="253" t="s">
        <v>400</v>
      </c>
      <c r="C6156" s="93" t="s">
        <v>16329</v>
      </c>
      <c r="D6156" s="93" t="s">
        <v>16330</v>
      </c>
      <c r="E6156" s="148">
        <f ca="1">IFERROR(__xludf.DUMMYFUNCTION(" VLOOKUP(A6272, IMPORTRANGE(""https://docs.google.com/spreadsheets/d/1fj_Bhi2XPL3siwIh4sx4VRLAe31yD50oKdj5UlRYW0c/"", ""Сводка!A:AA""), 5, FALSE)"),144)</f>
        <v>144</v>
      </c>
      <c r="F6156" s="148" t="s">
        <v>4786</v>
      </c>
      <c r="G6156" s="147">
        <f ca="1">IFERROR(__xludf.DUMMYFUNCTION(" VLOOKUP(A6272, IMPORTRANGE(""https://docs.google.com/spreadsheets/d/1QNLbnkR_AongFt22vMfNzfpjZ0CjpI8QI-w0wBnYA1w/"", ""Инфа!A:AA""), 6, FALSE)"),2024)</f>
        <v>2024</v>
      </c>
      <c r="H6156" s="150">
        <v>13600</v>
      </c>
      <c r="I6156" s="151" t="s">
        <v>15706</v>
      </c>
      <c r="J6156" s="93" t="s">
        <v>16331</v>
      </c>
      <c r="K6156" s="153"/>
      <c r="L6156" s="153"/>
      <c r="M6156" s="153"/>
      <c r="N6156" s="153"/>
      <c r="O6156" s="153"/>
      <c r="P6156" s="153"/>
      <c r="Q6156" s="153"/>
      <c r="R6156" s="153"/>
      <c r="S6156" s="153"/>
    </row>
    <row r="6157" spans="1:19" ht="131.25">
      <c r="A6157" s="277" t="s">
        <v>25424</v>
      </c>
      <c r="B6157" s="253" t="s">
        <v>153</v>
      </c>
      <c r="C6157" s="93" t="s">
        <v>16332</v>
      </c>
      <c r="D6157" s="93" t="s">
        <v>6919</v>
      </c>
      <c r="E6157" s="148">
        <f ca="1">IFERROR(__xludf.DUMMYFUNCTION(" VLOOKUP(A6273, IMPORTRANGE(""https://docs.google.com/spreadsheets/d/1fj_Bhi2XPL3siwIh4sx4VRLAe31yD50oKdj5UlRYW0c/"", ""Сводка!A:AA""), 5, FALSE)"),204)</f>
        <v>204</v>
      </c>
      <c r="F6157" s="148" t="s">
        <v>50</v>
      </c>
      <c r="G6157" s="147">
        <f ca="1">IFERROR(__xludf.DUMMYFUNCTION(" VLOOKUP(A6273, IMPORTRANGE(""https://docs.google.com/spreadsheets/d/1QNLbnkR_AongFt22vMfNzfpjZ0CjpI8QI-w0wBnYA1w/"", ""Инфа!A:AA""), 6, FALSE)"),2024)</f>
        <v>2024</v>
      </c>
      <c r="H6157" s="150">
        <v>17200</v>
      </c>
      <c r="I6157" s="156" t="s">
        <v>4434</v>
      </c>
      <c r="J6157" s="93" t="s">
        <v>16333</v>
      </c>
      <c r="K6157" s="153"/>
      <c r="L6157" s="153"/>
      <c r="M6157" s="153"/>
      <c r="N6157" s="153"/>
      <c r="O6157" s="153"/>
      <c r="P6157" s="153"/>
      <c r="Q6157" s="153"/>
      <c r="R6157" s="153"/>
      <c r="S6157" s="153"/>
    </row>
    <row r="6158" spans="1:19" ht="187.5">
      <c r="A6158" s="277" t="s">
        <v>25424</v>
      </c>
      <c r="B6158" s="253" t="s">
        <v>153</v>
      </c>
      <c r="C6158" s="93" t="s">
        <v>16334</v>
      </c>
      <c r="D6158" s="93" t="s">
        <v>16335</v>
      </c>
      <c r="E6158" s="148">
        <f ca="1">IFERROR(__xludf.DUMMYFUNCTION(" VLOOKUP(A6274, IMPORTRANGE(""https://docs.google.com/spreadsheets/d/1fj_Bhi2XPL3siwIh4sx4VRLAe31yD50oKdj5UlRYW0c/"", ""Сводка!A:AA""), 5, FALSE)"),312)</f>
        <v>312</v>
      </c>
      <c r="F6158" s="148" t="s">
        <v>50</v>
      </c>
      <c r="G6158" s="147">
        <f ca="1">IFERROR(__xludf.DUMMYFUNCTION(" VLOOKUP(A6274, IMPORTRANGE(""https://docs.google.com/spreadsheets/d/1QNLbnkR_AongFt22vMfNzfpjZ0CjpI8QI-w0wBnYA1w/"", ""Инфа!A:AA""), 6, FALSE)"),2024)</f>
        <v>2024</v>
      </c>
      <c r="H6158" s="150">
        <v>23700</v>
      </c>
      <c r="I6158" s="151" t="s">
        <v>161</v>
      </c>
      <c r="J6158" s="93" t="s">
        <v>16336</v>
      </c>
      <c r="K6158" s="153"/>
      <c r="L6158" s="153"/>
      <c r="M6158" s="153"/>
      <c r="N6158" s="153"/>
      <c r="O6158" s="153"/>
      <c r="P6158" s="153"/>
      <c r="Q6158" s="153"/>
      <c r="R6158" s="153"/>
      <c r="S6158" s="153"/>
    </row>
    <row r="6159" spans="1:19" ht="131.25">
      <c r="A6159" s="277" t="s">
        <v>25424</v>
      </c>
      <c r="B6159" s="253" t="s">
        <v>400</v>
      </c>
      <c r="C6159" s="93" t="s">
        <v>5016</v>
      </c>
      <c r="D6159" s="93" t="s">
        <v>16337</v>
      </c>
      <c r="E6159" s="148">
        <f ca="1">IFERROR(__xludf.DUMMYFUNCTION(" VLOOKUP(A6275, IMPORTRANGE(""https://docs.google.com/spreadsheets/d/1fj_Bhi2XPL3siwIh4sx4VRLAe31yD50oKdj5UlRYW0c/"", ""Сводка!A:AA""), 5, FALSE)"),140)</f>
        <v>140</v>
      </c>
      <c r="F6159" s="148" t="s">
        <v>415</v>
      </c>
      <c r="G6159" s="147">
        <f ca="1">IFERROR(__xludf.DUMMYFUNCTION(" VLOOKUP(A6275, IMPORTRANGE(""https://docs.google.com/spreadsheets/d/1QNLbnkR_AongFt22vMfNzfpjZ0CjpI8QI-w0wBnYA1w/"", ""Инфа!A:AA""), 6, FALSE)"),2024)</f>
        <v>2024</v>
      </c>
      <c r="H6159" s="150">
        <v>13400</v>
      </c>
      <c r="I6159" s="151" t="s">
        <v>12827</v>
      </c>
      <c r="J6159" s="93" t="s">
        <v>16338</v>
      </c>
      <c r="K6159" s="153"/>
      <c r="L6159" s="153"/>
      <c r="M6159" s="153"/>
      <c r="N6159" s="153"/>
      <c r="O6159" s="153"/>
      <c r="P6159" s="153"/>
      <c r="Q6159" s="153"/>
      <c r="R6159" s="153"/>
      <c r="S6159" s="153"/>
    </row>
    <row r="6160" spans="1:19" ht="262.5">
      <c r="A6160" s="277" t="s">
        <v>25424</v>
      </c>
      <c r="B6160" s="253" t="s">
        <v>153</v>
      </c>
      <c r="C6160" s="93" t="s">
        <v>16339</v>
      </c>
      <c r="D6160" s="93" t="s">
        <v>16340</v>
      </c>
      <c r="E6160" s="148">
        <f ca="1">IFERROR(__xludf.DUMMYFUNCTION(" VLOOKUP(A6276, IMPORTRANGE(""https://docs.google.com/spreadsheets/d/1fj_Bhi2XPL3siwIh4sx4VRLAe31yD50oKdj5UlRYW0c/"", ""Сводка!A:AA""), 5, FALSE)"),128)</f>
        <v>128</v>
      </c>
      <c r="F6160" s="148" t="s">
        <v>108</v>
      </c>
      <c r="G6160" s="147">
        <f ca="1">IFERROR(__xludf.DUMMYFUNCTION(" VLOOKUP(A6276, IMPORTRANGE(""https://docs.google.com/spreadsheets/d/1QNLbnkR_AongFt22vMfNzfpjZ0CjpI8QI-w0wBnYA1w/"", ""Инфа!A:AA""), 6, FALSE)"),2024)</f>
        <v>2024</v>
      </c>
      <c r="H6160" s="150">
        <v>8800</v>
      </c>
      <c r="I6160" s="151" t="s">
        <v>1021</v>
      </c>
      <c r="J6160" s="93" t="s">
        <v>16341</v>
      </c>
      <c r="K6160" s="153"/>
      <c r="L6160" s="153"/>
      <c r="M6160" s="153"/>
      <c r="N6160" s="153"/>
      <c r="O6160" s="153"/>
      <c r="P6160" s="153"/>
      <c r="Q6160" s="153"/>
      <c r="R6160" s="153"/>
      <c r="S6160" s="153"/>
    </row>
    <row r="6161" spans="1:19" ht="150">
      <c r="A6161" s="277" t="s">
        <v>25424</v>
      </c>
      <c r="B6161" s="253" t="s">
        <v>400</v>
      </c>
      <c r="C6161" s="93" t="s">
        <v>15720</v>
      </c>
      <c r="D6161" s="93" t="s">
        <v>7521</v>
      </c>
      <c r="E6161" s="148">
        <f ca="1">IFERROR(__xludf.DUMMYFUNCTION(" VLOOKUP(A6277, IMPORTRANGE(""https://docs.google.com/spreadsheets/d/1fj_Bhi2XPL3siwIh4sx4VRLAe31yD50oKdj5UlRYW0c/"", ""Сводка!A:AA""), 5, FALSE)"),164)</f>
        <v>164</v>
      </c>
      <c r="F6161" s="148" t="s">
        <v>415</v>
      </c>
      <c r="G6161" s="147">
        <f ca="1">IFERROR(__xludf.DUMMYFUNCTION(" VLOOKUP(A6277, IMPORTRANGE(""https://docs.google.com/spreadsheets/d/1QNLbnkR_AongFt22vMfNzfpjZ0CjpI8QI-w0wBnYA1w/"", ""Инфа!A:AA""), 6, FALSE)"),2024)</f>
        <v>2024</v>
      </c>
      <c r="H6161" s="150">
        <v>9900</v>
      </c>
      <c r="I6161" s="151" t="s">
        <v>12827</v>
      </c>
      <c r="J6161" s="93" t="s">
        <v>16342</v>
      </c>
      <c r="K6161" s="153"/>
      <c r="L6161" s="153"/>
      <c r="M6161" s="153"/>
      <c r="N6161" s="153"/>
      <c r="O6161" s="153"/>
      <c r="P6161" s="153"/>
      <c r="Q6161" s="153"/>
      <c r="R6161" s="153"/>
      <c r="S6161" s="153"/>
    </row>
    <row r="6162" spans="1:19" ht="262.5">
      <c r="A6162" s="277" t="s">
        <v>25424</v>
      </c>
      <c r="B6162" s="253" t="s">
        <v>400</v>
      </c>
      <c r="C6162" s="93" t="s">
        <v>16343</v>
      </c>
      <c r="D6162" s="93" t="s">
        <v>16344</v>
      </c>
      <c r="E6162" s="148">
        <f ca="1">IFERROR(__xludf.DUMMYFUNCTION(" VLOOKUP(A6278, IMPORTRANGE(""https://docs.google.com/spreadsheets/d/1fj_Bhi2XPL3siwIh4sx4VRLAe31yD50oKdj5UlRYW0c/"", ""Сводка!A:AA""), 5, FALSE)"),120)</f>
        <v>120</v>
      </c>
      <c r="F6162" s="148" t="s">
        <v>108</v>
      </c>
      <c r="G6162" s="147">
        <f ca="1">IFERROR(__xludf.DUMMYFUNCTION(" VLOOKUP(A6278, IMPORTRANGE(""https://docs.google.com/spreadsheets/d/1QNLbnkR_AongFt22vMfNzfpjZ0CjpI8QI-w0wBnYA1w/"", ""Инфа!A:AA""), 6, FALSE)"),2024)</f>
        <v>2024</v>
      </c>
      <c r="H6162" s="150">
        <v>12200</v>
      </c>
      <c r="I6162" s="151" t="s">
        <v>398</v>
      </c>
      <c r="J6162" s="93" t="s">
        <v>16345</v>
      </c>
      <c r="K6162" s="153"/>
      <c r="L6162" s="153"/>
      <c r="M6162" s="153"/>
      <c r="N6162" s="153"/>
      <c r="O6162" s="153"/>
      <c r="P6162" s="153"/>
      <c r="Q6162" s="153"/>
      <c r="R6162" s="153"/>
      <c r="S6162" s="153"/>
    </row>
    <row r="6163" spans="1:19" ht="37.5">
      <c r="A6163" s="277" t="s">
        <v>25424</v>
      </c>
      <c r="B6163" s="253" t="s">
        <v>153</v>
      </c>
      <c r="C6163" s="93" t="s">
        <v>16346</v>
      </c>
      <c r="D6163" s="93" t="s">
        <v>16347</v>
      </c>
      <c r="E6163" s="148">
        <f ca="1">IFERROR(__xludf.DUMMYFUNCTION(" VLOOKUP(A6279, IMPORTRANGE(""https://docs.google.com/spreadsheets/d/1fj_Bhi2XPL3siwIh4sx4VRLAe31yD50oKdj5UlRYW0c/"", ""Сводка!A:AA""), 5, FALSE)"),224)</f>
        <v>224</v>
      </c>
      <c r="F6163" s="148" t="s">
        <v>50</v>
      </c>
      <c r="G6163" s="147">
        <f ca="1">IFERROR(__xludf.DUMMYFUNCTION(" VLOOKUP(A6279, IMPORTRANGE(""https://docs.google.com/spreadsheets/d/1QNLbnkR_AongFt22vMfNzfpjZ0CjpI8QI-w0wBnYA1w/"", ""Инфа!A:AA""), 6, FALSE)"),2024)</f>
        <v>2024</v>
      </c>
      <c r="H6163" s="150">
        <v>11700</v>
      </c>
      <c r="I6163" s="151" t="s">
        <v>2651</v>
      </c>
      <c r="J6163" s="93"/>
      <c r="K6163" s="153"/>
      <c r="L6163" s="153"/>
      <c r="M6163" s="153"/>
      <c r="N6163" s="153"/>
      <c r="O6163" s="153"/>
      <c r="P6163" s="153"/>
      <c r="Q6163" s="153"/>
      <c r="R6163" s="153"/>
      <c r="S6163" s="153"/>
    </row>
    <row r="6164" spans="1:19" ht="187.5">
      <c r="A6164" s="277" t="s">
        <v>25424</v>
      </c>
      <c r="B6164" s="253" t="s">
        <v>400</v>
      </c>
      <c r="C6164" s="93" t="s">
        <v>16348</v>
      </c>
      <c r="D6164" s="93" t="s">
        <v>16349</v>
      </c>
      <c r="E6164" s="148">
        <f ca="1">IFERROR(__xludf.DUMMYFUNCTION(" VLOOKUP(A6280, IMPORTRANGE(""https://docs.google.com/spreadsheets/d/1fj_Bhi2XPL3siwIh4sx4VRLAe31yD50oKdj5UlRYW0c/"", ""Сводка!A:AA""), 5, FALSE)"),260)</f>
        <v>260</v>
      </c>
      <c r="F6164" s="148" t="s">
        <v>108</v>
      </c>
      <c r="G6164" s="147">
        <f ca="1">IFERROR(__xludf.DUMMYFUNCTION(" VLOOKUP(A6280, IMPORTRANGE(""https://docs.google.com/spreadsheets/d/1QNLbnkR_AongFt22vMfNzfpjZ0CjpI8QI-w0wBnYA1w/"", ""Инфа!A:AA""), 6, FALSE)"),2024)</f>
        <v>2024</v>
      </c>
      <c r="H6164" s="150">
        <v>20600</v>
      </c>
      <c r="I6164" s="151" t="s">
        <v>501</v>
      </c>
      <c r="J6164" s="93" t="s">
        <v>16350</v>
      </c>
      <c r="K6164" s="153"/>
      <c r="L6164" s="153"/>
      <c r="M6164" s="153"/>
      <c r="N6164" s="153"/>
      <c r="O6164" s="153"/>
      <c r="P6164" s="153"/>
      <c r="Q6164" s="153"/>
      <c r="R6164" s="153"/>
      <c r="S6164" s="153"/>
    </row>
    <row r="6165" spans="1:19" ht="131.25">
      <c r="A6165" s="277" t="s">
        <v>25424</v>
      </c>
      <c r="B6165" s="253" t="s">
        <v>400</v>
      </c>
      <c r="C6165" s="93" t="s">
        <v>16351</v>
      </c>
      <c r="D6165" s="93" t="s">
        <v>16352</v>
      </c>
      <c r="E6165" s="148">
        <f ca="1">IFERROR(__xludf.DUMMYFUNCTION(" VLOOKUP(A6281, IMPORTRANGE(""https://docs.google.com/spreadsheets/d/1fj_Bhi2XPL3siwIh4sx4VRLAe31yD50oKdj5UlRYW0c/"", ""Сводка!A:AA""), 5, FALSE)"),188)</f>
        <v>188</v>
      </c>
      <c r="F6165" s="148" t="s">
        <v>466</v>
      </c>
      <c r="G6165" s="147">
        <f ca="1">IFERROR(__xludf.DUMMYFUNCTION(" VLOOKUP(A6281, IMPORTRANGE(""https://docs.google.com/spreadsheets/d/1QNLbnkR_AongFt22vMfNzfpjZ0CjpI8QI-w0wBnYA1w/"", ""Инфа!A:AA""), 6, FALSE)"),2024)</f>
        <v>2024</v>
      </c>
      <c r="H6165" s="150">
        <v>10600</v>
      </c>
      <c r="I6165" s="151" t="s">
        <v>1196</v>
      </c>
      <c r="J6165" s="93" t="s">
        <v>16353</v>
      </c>
      <c r="K6165" s="153"/>
      <c r="L6165" s="153"/>
      <c r="M6165" s="153"/>
      <c r="N6165" s="153"/>
      <c r="O6165" s="153"/>
      <c r="P6165" s="153"/>
      <c r="Q6165" s="153"/>
      <c r="R6165" s="153"/>
      <c r="S6165" s="153"/>
    </row>
    <row r="6166" spans="1:19" ht="131.25">
      <c r="A6166" s="277" t="s">
        <v>25424</v>
      </c>
      <c r="B6166" s="253" t="s">
        <v>400</v>
      </c>
      <c r="C6166" s="93" t="s">
        <v>16351</v>
      </c>
      <c r="D6166" s="93" t="s">
        <v>16354</v>
      </c>
      <c r="E6166" s="148">
        <f ca="1">IFERROR(__xludf.DUMMYFUNCTION(" VLOOKUP(A6282, IMPORTRANGE(""https://docs.google.com/spreadsheets/d/1fj_Bhi2XPL3siwIh4sx4VRLAe31yD50oKdj5UlRYW0c/"", ""Сводка!A:AA""), 5, FALSE)"),148)</f>
        <v>148</v>
      </c>
      <c r="F6166" s="148" t="s">
        <v>1284</v>
      </c>
      <c r="G6166" s="147">
        <f ca="1">IFERROR(__xludf.DUMMYFUNCTION(" VLOOKUP(A6282, IMPORTRANGE(""https://docs.google.com/spreadsheets/d/1QNLbnkR_AongFt22vMfNzfpjZ0CjpI8QI-w0wBnYA1w/"", ""Инфа!A:AA""), 6, FALSE)"),2024)</f>
        <v>2024</v>
      </c>
      <c r="H6166" s="150">
        <v>13900</v>
      </c>
      <c r="I6166" s="151" t="s">
        <v>1196</v>
      </c>
      <c r="J6166" s="93" t="s">
        <v>16355</v>
      </c>
      <c r="K6166" s="153"/>
      <c r="L6166" s="153"/>
      <c r="M6166" s="153"/>
      <c r="N6166" s="153"/>
      <c r="O6166" s="153"/>
      <c r="P6166" s="153"/>
      <c r="Q6166" s="153"/>
      <c r="R6166" s="153"/>
      <c r="S6166" s="153"/>
    </row>
    <row r="6167" spans="1:19" ht="243.75">
      <c r="A6167" s="277" t="s">
        <v>25424</v>
      </c>
      <c r="B6167" s="253" t="s">
        <v>153</v>
      </c>
      <c r="C6167" s="93" t="s">
        <v>16356</v>
      </c>
      <c r="D6167" s="93" t="s">
        <v>16357</v>
      </c>
      <c r="E6167" s="148">
        <f ca="1">IFERROR(__xludf.DUMMYFUNCTION(" VLOOKUP(A6283, IMPORTRANGE(""https://docs.google.com/spreadsheets/d/1fj_Bhi2XPL3siwIh4sx4VRLAe31yD50oKdj5UlRYW0c/"", ""Сводка!A:AA""), 5, FALSE)"),264)</f>
        <v>264</v>
      </c>
      <c r="F6167" s="148" t="s">
        <v>108</v>
      </c>
      <c r="G6167" s="147">
        <f ca="1">IFERROR(__xludf.DUMMYFUNCTION(" VLOOKUP(A6283, IMPORTRANGE(""https://docs.google.com/spreadsheets/d/1QNLbnkR_AongFt22vMfNzfpjZ0CjpI8QI-w0wBnYA1w/"", ""Инфа!A:AA""), 6, FALSE)"),2024)</f>
        <v>2024</v>
      </c>
      <c r="H6167" s="150">
        <v>27100</v>
      </c>
      <c r="I6167" s="151" t="s">
        <v>1196</v>
      </c>
      <c r="J6167" s="93" t="s">
        <v>16358</v>
      </c>
      <c r="K6167" s="153"/>
      <c r="L6167" s="153"/>
      <c r="M6167" s="153"/>
      <c r="N6167" s="153"/>
      <c r="O6167" s="153"/>
      <c r="P6167" s="153"/>
      <c r="Q6167" s="153"/>
      <c r="R6167" s="153"/>
      <c r="S6167" s="153"/>
    </row>
    <row r="6168" spans="1:19" ht="243.75">
      <c r="A6168" s="277" t="s">
        <v>25424</v>
      </c>
      <c r="B6168" s="253" t="s">
        <v>153</v>
      </c>
      <c r="C6168" s="93" t="s">
        <v>16356</v>
      </c>
      <c r="D6168" s="93" t="s">
        <v>16359</v>
      </c>
      <c r="E6168" s="148">
        <f ca="1">IFERROR(__xludf.DUMMYFUNCTION(" VLOOKUP(A6284, IMPORTRANGE(""https://docs.google.com/spreadsheets/d/1fj_Bhi2XPL3siwIh4sx4VRLAe31yD50oKdj5UlRYW0c/"", ""Сводка!A:AA""), 5, FALSE)"),292)</f>
        <v>292</v>
      </c>
      <c r="F6168" s="148" t="s">
        <v>108</v>
      </c>
      <c r="G6168" s="147">
        <f ca="1">IFERROR(__xludf.DUMMYFUNCTION(" VLOOKUP(A6284, IMPORTRANGE(""https://docs.google.com/spreadsheets/d/1QNLbnkR_AongFt22vMfNzfpjZ0CjpI8QI-w0wBnYA1w/"", ""Инфа!A:AA""), 6, FALSE)"),2024)</f>
        <v>2024</v>
      </c>
      <c r="H6168" s="150">
        <v>29300</v>
      </c>
      <c r="I6168" s="151" t="s">
        <v>1196</v>
      </c>
      <c r="J6168" s="93" t="s">
        <v>16358</v>
      </c>
      <c r="K6168" s="153"/>
      <c r="L6168" s="153"/>
      <c r="M6168" s="153"/>
      <c r="N6168" s="153"/>
      <c r="O6168" s="153"/>
      <c r="P6168" s="153"/>
      <c r="Q6168" s="153"/>
      <c r="R6168" s="153"/>
      <c r="S6168" s="153"/>
    </row>
    <row r="6169" spans="1:19" ht="262.5">
      <c r="A6169" s="277" t="s">
        <v>25424</v>
      </c>
      <c r="B6169" s="253" t="s">
        <v>153</v>
      </c>
      <c r="C6169" s="93" t="s">
        <v>16356</v>
      </c>
      <c r="D6169" s="93" t="s">
        <v>16360</v>
      </c>
      <c r="E6169" s="148">
        <f ca="1">IFERROR(__xludf.DUMMYFUNCTION(" VLOOKUP(A6285, IMPORTRANGE(""https://docs.google.com/spreadsheets/d/1fj_Bhi2XPL3siwIh4sx4VRLAe31yD50oKdj5UlRYW0c/"", ""Сводка!A:AA""), 5, FALSE)"),152)</f>
        <v>152</v>
      </c>
      <c r="F6169" s="148" t="s">
        <v>108</v>
      </c>
      <c r="G6169" s="147">
        <f ca="1">IFERROR(__xludf.DUMMYFUNCTION(" VLOOKUP(A6285, IMPORTRANGE(""https://docs.google.com/spreadsheets/d/1QNLbnkR_AongFt22vMfNzfpjZ0CjpI8QI-w0wBnYA1w/"", ""Инфа!A:AA""), 6, FALSE)"),2024)</f>
        <v>2024</v>
      </c>
      <c r="H6169" s="150">
        <v>18400</v>
      </c>
      <c r="I6169" s="151" t="s">
        <v>1196</v>
      </c>
      <c r="J6169" s="93" t="s">
        <v>16361</v>
      </c>
      <c r="K6169" s="153"/>
      <c r="L6169" s="153"/>
      <c r="M6169" s="153"/>
      <c r="N6169" s="153"/>
      <c r="O6169" s="153"/>
      <c r="P6169" s="153"/>
      <c r="Q6169" s="153"/>
      <c r="R6169" s="153"/>
      <c r="S6169" s="153"/>
    </row>
    <row r="6170" spans="1:19" ht="262.5">
      <c r="A6170" s="277" t="s">
        <v>25424</v>
      </c>
      <c r="B6170" s="253" t="s">
        <v>153</v>
      </c>
      <c r="C6170" s="93" t="s">
        <v>16356</v>
      </c>
      <c r="D6170" s="93" t="s">
        <v>16362</v>
      </c>
      <c r="E6170" s="148">
        <f ca="1">IFERROR(__xludf.DUMMYFUNCTION(" VLOOKUP(A6286, IMPORTRANGE(""https://docs.google.com/spreadsheets/d/1fj_Bhi2XPL3siwIh4sx4VRLAe31yD50oKdj5UlRYW0c/"", ""Сводка!A:AA""), 5, FALSE)"),272)</f>
        <v>272</v>
      </c>
      <c r="F6170" s="148" t="s">
        <v>108</v>
      </c>
      <c r="G6170" s="147">
        <f ca="1">IFERROR(__xludf.DUMMYFUNCTION(" VLOOKUP(A6286, IMPORTRANGE(""https://docs.google.com/spreadsheets/d/1QNLbnkR_AongFt22vMfNzfpjZ0CjpI8QI-w0wBnYA1w/"", ""Инфа!A:AA""), 6, FALSE)"),2024)</f>
        <v>2024</v>
      </c>
      <c r="H6170" s="150">
        <v>27700</v>
      </c>
      <c r="I6170" s="151" t="s">
        <v>1196</v>
      </c>
      <c r="J6170" s="93" t="s">
        <v>16361</v>
      </c>
      <c r="K6170" s="153"/>
      <c r="L6170" s="153"/>
      <c r="M6170" s="153"/>
      <c r="N6170" s="153"/>
      <c r="O6170" s="153"/>
      <c r="P6170" s="153"/>
      <c r="Q6170" s="153"/>
      <c r="R6170" s="153"/>
      <c r="S6170" s="153"/>
    </row>
    <row r="6171" spans="1:19" ht="93.75">
      <c r="A6171" s="277" t="s">
        <v>25424</v>
      </c>
      <c r="B6171" s="253" t="s">
        <v>400</v>
      </c>
      <c r="C6171" s="93" t="s">
        <v>16363</v>
      </c>
      <c r="D6171" s="93" t="s">
        <v>16364</v>
      </c>
      <c r="E6171" s="148">
        <f ca="1">IFERROR(__xludf.DUMMYFUNCTION(" VLOOKUP(A6287, IMPORTRANGE(""https://docs.google.com/spreadsheets/d/1fj_Bhi2XPL3siwIh4sx4VRLAe31yD50oKdj5UlRYW0c/"", ""Сводка!A:AA""), 5, FALSE)"),248)</f>
        <v>248</v>
      </c>
      <c r="F6171" s="148" t="s">
        <v>1284</v>
      </c>
      <c r="G6171" s="147">
        <f ca="1">IFERROR(__xludf.DUMMYFUNCTION(" VLOOKUP(A6287, IMPORTRANGE(""https://docs.google.com/spreadsheets/d/1QNLbnkR_AongFt22vMfNzfpjZ0CjpI8QI-w0wBnYA1w/"", ""Инфа!A:AA""), 6, FALSE)"),2024)</f>
        <v>2024</v>
      </c>
      <c r="H6171" s="150">
        <v>19900</v>
      </c>
      <c r="I6171" s="151" t="s">
        <v>28</v>
      </c>
      <c r="J6171" s="93" t="s">
        <v>16365</v>
      </c>
      <c r="K6171" s="153"/>
      <c r="L6171" s="153"/>
      <c r="M6171" s="153"/>
      <c r="N6171" s="153"/>
      <c r="O6171" s="153"/>
      <c r="P6171" s="153"/>
      <c r="Q6171" s="153"/>
      <c r="R6171" s="153"/>
      <c r="S6171" s="153"/>
    </row>
    <row r="6172" spans="1:19" ht="75">
      <c r="A6172" s="277" t="s">
        <v>25424</v>
      </c>
      <c r="B6172" s="253" t="s">
        <v>153</v>
      </c>
      <c r="C6172" s="93" t="s">
        <v>16366</v>
      </c>
      <c r="D6172" s="93" t="s">
        <v>16367</v>
      </c>
      <c r="E6172" s="148">
        <f ca="1">IFERROR(__xludf.DUMMYFUNCTION(" VLOOKUP(A6288, IMPORTRANGE(""https://docs.google.com/spreadsheets/d/1fj_Bhi2XPL3siwIh4sx4VRLAe31yD50oKdj5UlRYW0c/"", ""Сводка!A:AA""), 5, FALSE)"),288)</f>
        <v>288</v>
      </c>
      <c r="F6172" s="148" t="s">
        <v>1284</v>
      </c>
      <c r="G6172" s="147">
        <f ca="1">IFERROR(__xludf.DUMMYFUNCTION(" VLOOKUP(A6288, IMPORTRANGE(""https://docs.google.com/spreadsheets/d/1QNLbnkR_AongFt22vMfNzfpjZ0CjpI8QI-w0wBnYA1w/"", ""Инфа!A:AA""), 6, FALSE)"),2024)</f>
        <v>2024</v>
      </c>
      <c r="H6172" s="150">
        <v>22300</v>
      </c>
      <c r="I6172" s="151" t="s">
        <v>16368</v>
      </c>
      <c r="J6172" s="93" t="s">
        <v>16369</v>
      </c>
      <c r="K6172" s="153"/>
      <c r="L6172" s="153"/>
      <c r="M6172" s="153"/>
      <c r="N6172" s="153"/>
      <c r="O6172" s="153"/>
      <c r="P6172" s="153"/>
      <c r="Q6172" s="153"/>
      <c r="R6172" s="153"/>
      <c r="S6172" s="153"/>
    </row>
    <row r="6173" spans="1:19" ht="225">
      <c r="A6173" s="277" t="s">
        <v>25424</v>
      </c>
      <c r="B6173" s="253" t="s">
        <v>153</v>
      </c>
      <c r="C6173" s="93" t="s">
        <v>16370</v>
      </c>
      <c r="D6173" s="93" t="s">
        <v>16371</v>
      </c>
      <c r="E6173" s="148">
        <f ca="1">IFERROR(__xludf.DUMMYFUNCTION(" VLOOKUP(A6289, IMPORTRANGE(""https://docs.google.com/spreadsheets/d/1fj_Bhi2XPL3siwIh4sx4VRLAe31yD50oKdj5UlRYW0c/"", ""Сводка!A:AA""), 5, FALSE)"),464)</f>
        <v>464</v>
      </c>
      <c r="F6173" s="148" t="s">
        <v>50</v>
      </c>
      <c r="G6173" s="147">
        <f ca="1">IFERROR(__xludf.DUMMYFUNCTION(" VLOOKUP(A6289, IMPORTRANGE(""https://docs.google.com/spreadsheets/d/1QNLbnkR_AongFt22vMfNzfpjZ0CjpI8QI-w0wBnYA1w/"", ""Инфа!A:AA""), 6, FALSE)"),2024)</f>
        <v>2024</v>
      </c>
      <c r="H6173" s="154">
        <v>18900</v>
      </c>
      <c r="I6173" s="151" t="s">
        <v>16372</v>
      </c>
      <c r="J6173" s="93" t="s">
        <v>16373</v>
      </c>
      <c r="K6173" s="153"/>
      <c r="L6173" s="153"/>
      <c r="M6173" s="153"/>
      <c r="N6173" s="153"/>
      <c r="O6173" s="153"/>
      <c r="P6173" s="153"/>
      <c r="Q6173" s="153"/>
      <c r="R6173" s="153"/>
      <c r="S6173" s="153"/>
    </row>
    <row r="6174" spans="1:19" ht="131.25">
      <c r="A6174" s="277" t="s">
        <v>25424</v>
      </c>
      <c r="B6174" s="253" t="s">
        <v>153</v>
      </c>
      <c r="C6174" s="93" t="s">
        <v>16374</v>
      </c>
      <c r="D6174" s="93" t="s">
        <v>16375</v>
      </c>
      <c r="E6174" s="148">
        <f ca="1">IFERROR(__xludf.DUMMYFUNCTION(" VLOOKUP(A6290, IMPORTRANGE(""https://docs.google.com/spreadsheets/d/1fj_Bhi2XPL3siwIh4sx4VRLAe31yD50oKdj5UlRYW0c/"", ""Сводка!A:AA""), 5, FALSE)"),152)</f>
        <v>152</v>
      </c>
      <c r="F6174" s="148" t="s">
        <v>108</v>
      </c>
      <c r="G6174" s="147">
        <f ca="1">IFERROR(__xludf.DUMMYFUNCTION(" VLOOKUP(A6290, IMPORTRANGE(""https://docs.google.com/spreadsheets/d/1QNLbnkR_AongFt22vMfNzfpjZ0CjpI8QI-w0wBnYA1w/"", ""Инфа!A:AA""), 6, FALSE)"),2024)</f>
        <v>2024</v>
      </c>
      <c r="H6174" s="150">
        <v>14100</v>
      </c>
      <c r="I6174" s="151" t="s">
        <v>16376</v>
      </c>
      <c r="J6174" s="93" t="s">
        <v>16377</v>
      </c>
      <c r="K6174" s="153"/>
      <c r="L6174" s="153"/>
      <c r="M6174" s="153"/>
      <c r="N6174" s="153"/>
      <c r="O6174" s="153"/>
      <c r="P6174" s="153"/>
      <c r="Q6174" s="153"/>
      <c r="R6174" s="153"/>
      <c r="S6174" s="153"/>
    </row>
    <row r="6175" spans="1:19" ht="243.75">
      <c r="A6175" s="277" t="s">
        <v>25424</v>
      </c>
      <c r="B6175" s="253" t="s">
        <v>400</v>
      </c>
      <c r="C6175" s="93" t="s">
        <v>16378</v>
      </c>
      <c r="D6175" s="93" t="s">
        <v>16379</v>
      </c>
      <c r="E6175" s="148">
        <f ca="1">IFERROR(__xludf.DUMMYFUNCTION(" VLOOKUP(A6291, IMPORTRANGE(""https://docs.google.com/spreadsheets/d/1fj_Bhi2XPL3siwIh4sx4VRLAe31yD50oKdj5UlRYW0c/"", ""Сводка!A:AA""), 5, FALSE)"),336)</f>
        <v>336</v>
      </c>
      <c r="F6175" s="148" t="s">
        <v>1284</v>
      </c>
      <c r="G6175" s="147">
        <f ca="1">IFERROR(__xludf.DUMMYFUNCTION(" VLOOKUP(A6291, IMPORTRANGE(""https://docs.google.com/spreadsheets/d/1QNLbnkR_AongFt22vMfNzfpjZ0CjpI8QI-w0wBnYA1w/"", ""Инфа!A:AA""), 6, FALSE)"),2024)</f>
        <v>2024</v>
      </c>
      <c r="H6175" s="150">
        <v>25200</v>
      </c>
      <c r="I6175" s="151" t="s">
        <v>16376</v>
      </c>
      <c r="J6175" s="93" t="s">
        <v>16380</v>
      </c>
      <c r="K6175" s="153"/>
      <c r="L6175" s="153"/>
      <c r="M6175" s="153"/>
      <c r="N6175" s="153"/>
      <c r="O6175" s="153"/>
      <c r="P6175" s="153"/>
      <c r="Q6175" s="153"/>
      <c r="R6175" s="153"/>
      <c r="S6175" s="153"/>
    </row>
    <row r="6176" spans="1:19" ht="168.75">
      <c r="A6176" s="277" t="s">
        <v>25424</v>
      </c>
      <c r="B6176" s="253" t="s">
        <v>400</v>
      </c>
      <c r="C6176" s="93" t="s">
        <v>16381</v>
      </c>
      <c r="D6176" s="93" t="s">
        <v>16382</v>
      </c>
      <c r="E6176" s="148">
        <f ca="1">IFERROR(__xludf.DUMMYFUNCTION(" VLOOKUP(A6292, IMPORTRANGE(""https://docs.google.com/spreadsheets/d/1fj_Bhi2XPL3siwIh4sx4VRLAe31yD50oKdj5UlRYW0c/"", ""Сводка!A:AA""), 5, FALSE)"),112)</f>
        <v>112</v>
      </c>
      <c r="F6176" s="148" t="s">
        <v>1284</v>
      </c>
      <c r="G6176" s="147">
        <f ca="1">IFERROR(__xludf.DUMMYFUNCTION(" VLOOKUP(A6292, IMPORTRANGE(""https://docs.google.com/spreadsheets/d/1QNLbnkR_AongFt22vMfNzfpjZ0CjpI8QI-w0wBnYA1w/"", ""Инфа!A:AA""), 6, FALSE)"),2024)</f>
        <v>2024</v>
      </c>
      <c r="H6176" s="150">
        <v>11700</v>
      </c>
      <c r="I6176" s="151" t="s">
        <v>16376</v>
      </c>
      <c r="J6176" s="93" t="s">
        <v>16383</v>
      </c>
      <c r="K6176" s="153"/>
      <c r="L6176" s="153"/>
      <c r="M6176" s="153"/>
      <c r="N6176" s="153"/>
      <c r="O6176" s="153"/>
      <c r="P6176" s="153"/>
      <c r="Q6176" s="153"/>
      <c r="R6176" s="153"/>
      <c r="S6176" s="153"/>
    </row>
    <row r="6177" spans="1:19" ht="93.75">
      <c r="A6177" s="277" t="s">
        <v>25424</v>
      </c>
      <c r="B6177" s="253" t="s">
        <v>23</v>
      </c>
      <c r="C6177" s="93" t="s">
        <v>16384</v>
      </c>
      <c r="D6177" s="93" t="s">
        <v>16385</v>
      </c>
      <c r="E6177" s="148">
        <f ca="1">IFERROR(__xludf.DUMMYFUNCTION(" VLOOKUP(A6293, IMPORTRANGE(""https://docs.google.com/spreadsheets/d/1fj_Bhi2XPL3siwIh4sx4VRLAe31yD50oKdj5UlRYW0c/"", ""Сводка!A:AA""), 5, FALSE)"),148)</f>
        <v>148</v>
      </c>
      <c r="F6177" s="148" t="s">
        <v>108</v>
      </c>
      <c r="G6177" s="147">
        <f ca="1">IFERROR(__xludf.DUMMYFUNCTION(" VLOOKUP(A6293, IMPORTRANGE(""https://docs.google.com/spreadsheets/d/1QNLbnkR_AongFt22vMfNzfpjZ0CjpI8QI-w0wBnYA1w/"", ""Инфа!A:AA""), 6, FALSE)"),2024)</f>
        <v>2024</v>
      </c>
      <c r="H6177" s="150">
        <v>13900</v>
      </c>
      <c r="I6177" s="151" t="s">
        <v>171</v>
      </c>
      <c r="J6177" s="93" t="s">
        <v>16386</v>
      </c>
      <c r="K6177" s="153"/>
      <c r="L6177" s="153"/>
      <c r="M6177" s="153"/>
      <c r="N6177" s="153"/>
      <c r="O6177" s="153"/>
      <c r="P6177" s="153"/>
      <c r="Q6177" s="153"/>
      <c r="R6177" s="153"/>
      <c r="S6177" s="153"/>
    </row>
    <row r="6178" spans="1:19" ht="93.75">
      <c r="A6178" s="277" t="s">
        <v>25424</v>
      </c>
      <c r="B6178" s="253" t="s">
        <v>400</v>
      </c>
      <c r="C6178" s="93" t="s">
        <v>16387</v>
      </c>
      <c r="D6178" s="93" t="s">
        <v>16388</v>
      </c>
      <c r="E6178" s="148">
        <f ca="1">IFERROR(__xludf.DUMMYFUNCTION(" VLOOKUP(A6294, IMPORTRANGE(""https://docs.google.com/spreadsheets/d/1fj_Bhi2XPL3siwIh4sx4VRLAe31yD50oKdj5UlRYW0c/"", ""Сводка!A:AA""), 5, FALSE)"),132)</f>
        <v>132</v>
      </c>
      <c r="F6178" s="148" t="s">
        <v>108</v>
      </c>
      <c r="G6178" s="147">
        <f ca="1">IFERROR(__xludf.DUMMYFUNCTION(" VLOOKUP(A6294, IMPORTRANGE(""https://docs.google.com/spreadsheets/d/1QNLbnkR_AongFt22vMfNzfpjZ0CjpI8QI-w0wBnYA1w/"", ""Инфа!A:AA""), 6, FALSE)"),2024)</f>
        <v>2024</v>
      </c>
      <c r="H6178" s="150">
        <v>12900</v>
      </c>
      <c r="I6178" s="151" t="s">
        <v>72</v>
      </c>
      <c r="J6178" s="93" t="s">
        <v>16389</v>
      </c>
      <c r="K6178" s="153"/>
      <c r="L6178" s="153"/>
      <c r="M6178" s="153"/>
      <c r="N6178" s="153"/>
      <c r="O6178" s="153"/>
      <c r="P6178" s="153"/>
      <c r="Q6178" s="153"/>
      <c r="R6178" s="153"/>
      <c r="S6178" s="153"/>
    </row>
    <row r="6179" spans="1:19" ht="93.75">
      <c r="A6179" s="277" t="s">
        <v>25424</v>
      </c>
      <c r="B6179" s="253" t="s">
        <v>400</v>
      </c>
      <c r="C6179" s="93" t="s">
        <v>16390</v>
      </c>
      <c r="D6179" s="93" t="s">
        <v>16391</v>
      </c>
      <c r="E6179" s="148">
        <f ca="1">IFERROR(__xludf.DUMMYFUNCTION(" VLOOKUP(A6295, IMPORTRANGE(""https://docs.google.com/spreadsheets/d/1fj_Bhi2XPL3siwIh4sx4VRLAe31yD50oKdj5UlRYW0c/"", ""Сводка!A:AA""), 5, FALSE)"),120)</f>
        <v>120</v>
      </c>
      <c r="F6179" s="148" t="s">
        <v>108</v>
      </c>
      <c r="G6179" s="147">
        <f ca="1">IFERROR(__xludf.DUMMYFUNCTION(" VLOOKUP(A6295, IMPORTRANGE(""https://docs.google.com/spreadsheets/d/1QNLbnkR_AongFt22vMfNzfpjZ0CjpI8QI-w0wBnYA1w/"", ""Инфа!A:AA""), 6, FALSE)"),2024)</f>
        <v>2024</v>
      </c>
      <c r="H6179" s="150">
        <v>8600</v>
      </c>
      <c r="I6179" s="151" t="s">
        <v>171</v>
      </c>
      <c r="J6179" s="93" t="s">
        <v>16392</v>
      </c>
      <c r="K6179" s="153"/>
      <c r="L6179" s="153"/>
      <c r="M6179" s="153"/>
      <c r="N6179" s="153"/>
      <c r="O6179" s="153"/>
      <c r="P6179" s="153"/>
      <c r="Q6179" s="153"/>
      <c r="R6179" s="153"/>
      <c r="S6179" s="153"/>
    </row>
    <row r="6180" spans="1:19" ht="150">
      <c r="A6180" s="277" t="s">
        <v>25424</v>
      </c>
      <c r="B6180" s="253" t="s">
        <v>23</v>
      </c>
      <c r="C6180" s="93" t="s">
        <v>16393</v>
      </c>
      <c r="D6180" s="93" t="s">
        <v>16394</v>
      </c>
      <c r="E6180" s="148">
        <f ca="1">IFERROR(__xludf.DUMMYFUNCTION(" VLOOKUP(A6296, IMPORTRANGE(""https://docs.google.com/spreadsheets/d/1fj_Bhi2XPL3siwIh4sx4VRLAe31yD50oKdj5UlRYW0c/"", ""Сводка!A:AA""), 5, FALSE)"),160)</f>
        <v>160</v>
      </c>
      <c r="F6180" s="148" t="s">
        <v>108</v>
      </c>
      <c r="G6180" s="147">
        <f ca="1">IFERROR(__xludf.DUMMYFUNCTION(" VLOOKUP(A6296, IMPORTRANGE(""https://docs.google.com/spreadsheets/d/1QNLbnkR_AongFt22vMfNzfpjZ0CjpI8QI-w0wBnYA1w/"", ""Инфа!A:AA""), 6, FALSE)"),2024)</f>
        <v>2024</v>
      </c>
      <c r="H6180" s="150">
        <v>9800</v>
      </c>
      <c r="I6180" s="151" t="s">
        <v>15448</v>
      </c>
      <c r="J6180" s="93" t="s">
        <v>16395</v>
      </c>
      <c r="K6180" s="153"/>
      <c r="L6180" s="153"/>
      <c r="M6180" s="153"/>
      <c r="N6180" s="153"/>
      <c r="O6180" s="153"/>
      <c r="P6180" s="153"/>
      <c r="Q6180" s="153"/>
      <c r="R6180" s="153"/>
      <c r="S6180" s="153"/>
    </row>
    <row r="6181" spans="1:19" ht="75">
      <c r="A6181" s="277" t="s">
        <v>25424</v>
      </c>
      <c r="B6181" s="253" t="s">
        <v>153</v>
      </c>
      <c r="C6181" s="93" t="s">
        <v>16396</v>
      </c>
      <c r="D6181" s="93" t="s">
        <v>16397</v>
      </c>
      <c r="E6181" s="148">
        <f ca="1">IFERROR(__xludf.DUMMYFUNCTION(" VLOOKUP(A6297, IMPORTRANGE(""https://docs.google.com/spreadsheets/d/1fj_Bhi2XPL3siwIh4sx4VRLAe31yD50oKdj5UlRYW0c/"", ""Сводка!A:AA""), 5, FALSE)"),188)</f>
        <v>188</v>
      </c>
      <c r="F6181" s="148" t="s">
        <v>50</v>
      </c>
      <c r="G6181" s="147">
        <f ca="1">IFERROR(__xludf.DUMMYFUNCTION(" VLOOKUP(A6297, IMPORTRANGE(""https://docs.google.com/spreadsheets/d/1QNLbnkR_AongFt22vMfNzfpjZ0CjpI8QI-w0wBnYA1w/"", ""Инфа!A:AA""), 6, FALSE)"),2024)</f>
        <v>2024</v>
      </c>
      <c r="H6181" s="150">
        <v>10600</v>
      </c>
      <c r="I6181" s="151" t="s">
        <v>15448</v>
      </c>
      <c r="J6181" s="93" t="s">
        <v>16398</v>
      </c>
      <c r="K6181" s="153"/>
      <c r="L6181" s="153"/>
      <c r="M6181" s="153"/>
      <c r="N6181" s="153"/>
      <c r="O6181" s="153"/>
      <c r="P6181" s="153"/>
      <c r="Q6181" s="153"/>
      <c r="R6181" s="153"/>
      <c r="S6181" s="153"/>
    </row>
    <row r="6182" spans="1:19" ht="75">
      <c r="A6182" s="277" t="s">
        <v>25424</v>
      </c>
      <c r="B6182" s="253" t="s">
        <v>400</v>
      </c>
      <c r="C6182" s="93" t="s">
        <v>16399</v>
      </c>
      <c r="D6182" s="93" t="s">
        <v>16400</v>
      </c>
      <c r="E6182" s="148">
        <f ca="1">IFERROR(__xludf.DUMMYFUNCTION(" VLOOKUP(A6298, IMPORTRANGE(""https://docs.google.com/spreadsheets/d/1fj_Bhi2XPL3siwIh4sx4VRLAe31yD50oKdj5UlRYW0c/"", ""Сводка!A:AA""), 5, FALSE)"),132)</f>
        <v>132</v>
      </c>
      <c r="F6182" s="148" t="s">
        <v>1284</v>
      </c>
      <c r="G6182" s="147">
        <f ca="1">IFERROR(__xludf.DUMMYFUNCTION(" VLOOKUP(A6298, IMPORTRANGE(""https://docs.google.com/spreadsheets/d/1QNLbnkR_AongFt22vMfNzfpjZ0CjpI8QI-w0wBnYA1w/"", ""Инфа!A:AA""), 6, FALSE)"),2024)</f>
        <v>2024</v>
      </c>
      <c r="H6182" s="150">
        <v>9000</v>
      </c>
      <c r="I6182" s="151" t="s">
        <v>696</v>
      </c>
      <c r="J6182" s="93" t="s">
        <v>16401</v>
      </c>
      <c r="K6182" s="153"/>
      <c r="L6182" s="153"/>
      <c r="M6182" s="153"/>
      <c r="N6182" s="153"/>
      <c r="O6182" s="153"/>
      <c r="P6182" s="153"/>
      <c r="Q6182" s="153"/>
      <c r="R6182" s="153"/>
      <c r="S6182" s="153"/>
    </row>
    <row r="6183" spans="1:19" ht="187.5">
      <c r="A6183" s="277" t="s">
        <v>25424</v>
      </c>
      <c r="B6183" s="253" t="s">
        <v>400</v>
      </c>
      <c r="C6183" s="93" t="s">
        <v>16402</v>
      </c>
      <c r="D6183" s="93" t="s">
        <v>16403</v>
      </c>
      <c r="E6183" s="148">
        <f ca="1">IFERROR(__xludf.DUMMYFUNCTION(" VLOOKUP(A6299, IMPORTRANGE(""https://docs.google.com/spreadsheets/d/1fj_Bhi2XPL3siwIh4sx4VRLAe31yD50oKdj5UlRYW0c/"", ""Сводка!A:AA""), 5, FALSE)"),140)</f>
        <v>140</v>
      </c>
      <c r="F6183" s="148" t="s">
        <v>1284</v>
      </c>
      <c r="G6183" s="147">
        <f ca="1">IFERROR(__xludf.DUMMYFUNCTION(" VLOOKUP(A6299, IMPORTRANGE(""https://docs.google.com/spreadsheets/d/1QNLbnkR_AongFt22vMfNzfpjZ0CjpI8QI-w0wBnYA1w/"", ""Инфа!A:AA""), 6, FALSE)"),2024)</f>
        <v>2024</v>
      </c>
      <c r="H6183" s="150">
        <v>9200</v>
      </c>
      <c r="I6183" s="151" t="s">
        <v>614</v>
      </c>
      <c r="J6183" s="93" t="s">
        <v>16404</v>
      </c>
      <c r="K6183" s="153"/>
      <c r="L6183" s="153"/>
      <c r="M6183" s="153"/>
      <c r="N6183" s="153"/>
      <c r="O6183" s="153"/>
      <c r="P6183" s="153"/>
      <c r="Q6183" s="153"/>
      <c r="R6183" s="153"/>
      <c r="S6183" s="153"/>
    </row>
    <row r="6184" spans="1:19" ht="187.5">
      <c r="A6184" s="277" t="s">
        <v>25424</v>
      </c>
      <c r="B6184" s="253" t="s">
        <v>23</v>
      </c>
      <c r="C6184" s="93" t="s">
        <v>16405</v>
      </c>
      <c r="D6184" s="93" t="s">
        <v>16406</v>
      </c>
      <c r="E6184" s="148">
        <f ca="1">IFERROR(__xludf.DUMMYFUNCTION(" VLOOKUP(A6300, IMPORTRANGE(""https://docs.google.com/spreadsheets/d/1fj_Bhi2XPL3siwIh4sx4VRLAe31yD50oKdj5UlRYW0c/"", ""Сводка!A:AA""), 5, FALSE)"),124)</f>
        <v>124</v>
      </c>
      <c r="F6184" s="148" t="s">
        <v>1284</v>
      </c>
      <c r="G6184" s="147">
        <f ca="1">IFERROR(__xludf.DUMMYFUNCTION(" VLOOKUP(A6300, IMPORTRANGE(""https://docs.google.com/spreadsheets/d/1QNLbnkR_AongFt22vMfNzfpjZ0CjpI8QI-w0wBnYA1w/"", ""Инфа!A:AA""), 6, FALSE)"),2024)</f>
        <v>2024</v>
      </c>
      <c r="H6184" s="150">
        <v>8700</v>
      </c>
      <c r="I6184" s="151" t="s">
        <v>614</v>
      </c>
      <c r="J6184" s="93" t="s">
        <v>16407</v>
      </c>
      <c r="K6184" s="153"/>
      <c r="L6184" s="153"/>
      <c r="M6184" s="153"/>
      <c r="N6184" s="153"/>
      <c r="O6184" s="153"/>
      <c r="P6184" s="153"/>
      <c r="Q6184" s="153"/>
      <c r="R6184" s="153"/>
      <c r="S6184" s="153"/>
    </row>
    <row r="6185" spans="1:19" ht="112.5">
      <c r="A6185" s="277" t="s">
        <v>25424</v>
      </c>
      <c r="B6185" s="253" t="s">
        <v>400</v>
      </c>
      <c r="C6185" s="93" t="s">
        <v>16402</v>
      </c>
      <c r="D6185" s="93" t="s">
        <v>16408</v>
      </c>
      <c r="E6185" s="148">
        <f ca="1">IFERROR(__xludf.DUMMYFUNCTION(" VLOOKUP(A6301, IMPORTRANGE(""https://docs.google.com/spreadsheets/d/1fj_Bhi2XPL3siwIh4sx4VRLAe31yD50oKdj5UlRYW0c/"", ""Сводка!A:AA""), 5, FALSE)"),128)</f>
        <v>128</v>
      </c>
      <c r="F6185" s="148" t="s">
        <v>1284</v>
      </c>
      <c r="G6185" s="147">
        <f ca="1">IFERROR(__xludf.DUMMYFUNCTION(" VLOOKUP(A6301, IMPORTRANGE(""https://docs.google.com/spreadsheets/d/1QNLbnkR_AongFt22vMfNzfpjZ0CjpI8QI-w0wBnYA1w/"", ""Инфа!A:AA""), 6, FALSE)"),2024)</f>
        <v>2024</v>
      </c>
      <c r="H6185" s="150">
        <v>12700</v>
      </c>
      <c r="I6185" s="151" t="s">
        <v>614</v>
      </c>
      <c r="J6185" s="93" t="s">
        <v>16409</v>
      </c>
      <c r="K6185" s="153"/>
      <c r="L6185" s="153"/>
      <c r="M6185" s="153"/>
      <c r="N6185" s="153"/>
      <c r="O6185" s="153"/>
      <c r="P6185" s="153"/>
      <c r="Q6185" s="153"/>
      <c r="R6185" s="153"/>
      <c r="S6185" s="153"/>
    </row>
    <row r="6186" spans="1:19" ht="112.5">
      <c r="A6186" s="277" t="s">
        <v>25424</v>
      </c>
      <c r="B6186" s="253" t="s">
        <v>153</v>
      </c>
      <c r="C6186" s="93" t="s">
        <v>16402</v>
      </c>
      <c r="D6186" s="93" t="s">
        <v>16410</v>
      </c>
      <c r="E6186" s="148">
        <f ca="1">IFERROR(__xludf.DUMMYFUNCTION(" VLOOKUP(A6302, IMPORTRANGE(""https://docs.google.com/spreadsheets/d/1fj_Bhi2XPL3siwIh4sx4VRLAe31yD50oKdj5UlRYW0c/"", ""Сводка!A:AA""), 5, FALSE)"),132)</f>
        <v>132</v>
      </c>
      <c r="F6186" s="148" t="s">
        <v>50</v>
      </c>
      <c r="G6186" s="147">
        <f ca="1">IFERROR(__xludf.DUMMYFUNCTION(" VLOOKUP(A6302, IMPORTRANGE(""https://docs.google.com/spreadsheets/d/1QNLbnkR_AongFt22vMfNzfpjZ0CjpI8QI-w0wBnYA1w/"", ""Инфа!A:AA""), 6, FALSE)"),2024)</f>
        <v>2024</v>
      </c>
      <c r="H6186" s="150">
        <v>9000</v>
      </c>
      <c r="I6186" s="151" t="s">
        <v>614</v>
      </c>
      <c r="J6186" s="93" t="s">
        <v>16411</v>
      </c>
      <c r="K6186" s="153"/>
      <c r="L6186" s="153"/>
      <c r="M6186" s="153"/>
      <c r="N6186" s="153"/>
      <c r="O6186" s="153"/>
      <c r="P6186" s="153"/>
      <c r="Q6186" s="153"/>
      <c r="R6186" s="153"/>
      <c r="S6186" s="153"/>
    </row>
    <row r="6187" spans="1:19" ht="187.5">
      <c r="A6187" s="277" t="s">
        <v>25424</v>
      </c>
      <c r="B6187" s="253" t="s">
        <v>400</v>
      </c>
      <c r="C6187" s="93" t="s">
        <v>16402</v>
      </c>
      <c r="D6187" s="102" t="s">
        <v>16412</v>
      </c>
      <c r="E6187" s="148">
        <f ca="1">IFERROR(__xludf.DUMMYFUNCTION(" VLOOKUP(A6303, IMPORTRANGE(""https://docs.google.com/spreadsheets/d/1fj_Bhi2XPL3siwIh4sx4VRLAe31yD50oKdj5UlRYW0c/"", ""Сводка!A:AA""), 5, FALSE)"),276)</f>
        <v>276</v>
      </c>
      <c r="F6187" s="148" t="s">
        <v>466</v>
      </c>
      <c r="G6187" s="147">
        <f ca="1">IFERROR(__xludf.DUMMYFUNCTION(" VLOOKUP(A6303, IMPORTRANGE(""https://docs.google.com/spreadsheets/d/1QNLbnkR_AongFt22vMfNzfpjZ0CjpI8QI-w0wBnYA1w/"", ""Инфа!A:AA""), 6, FALSE)"),2024)</f>
        <v>2024</v>
      </c>
      <c r="H6187" s="150">
        <v>21600</v>
      </c>
      <c r="I6187" s="151" t="s">
        <v>614</v>
      </c>
      <c r="J6187" s="93" t="s">
        <v>16413</v>
      </c>
      <c r="K6187" s="153"/>
      <c r="L6187" s="153"/>
      <c r="M6187" s="153"/>
      <c r="N6187" s="153"/>
      <c r="O6187" s="153"/>
      <c r="P6187" s="153"/>
      <c r="Q6187" s="153"/>
      <c r="R6187" s="153"/>
      <c r="S6187" s="153"/>
    </row>
    <row r="6188" spans="1:19" ht="168.75">
      <c r="A6188" s="277" t="s">
        <v>25424</v>
      </c>
      <c r="B6188" s="253" t="s">
        <v>400</v>
      </c>
      <c r="C6188" s="93" t="s">
        <v>16402</v>
      </c>
      <c r="D6188" s="93" t="s">
        <v>16414</v>
      </c>
      <c r="E6188" s="148">
        <f ca="1">IFERROR(__xludf.DUMMYFUNCTION(" VLOOKUP(A6304, IMPORTRANGE(""https://docs.google.com/spreadsheets/d/1fj_Bhi2XPL3siwIh4sx4VRLAe31yD50oKdj5UlRYW0c/"", ""Сводка!A:AA""), 5, FALSE)"),344)</f>
        <v>344</v>
      </c>
      <c r="F6188" s="148" t="s">
        <v>466</v>
      </c>
      <c r="G6188" s="147">
        <f ca="1">IFERROR(__xludf.DUMMYFUNCTION(" VLOOKUP(A6304, IMPORTRANGE(""https://docs.google.com/spreadsheets/d/1QNLbnkR_AongFt22vMfNzfpjZ0CjpI8QI-w0wBnYA1w/"", ""Инфа!A:AA""), 6, FALSE)"),2024)</f>
        <v>2024</v>
      </c>
      <c r="H6188" s="150">
        <v>15300</v>
      </c>
      <c r="I6188" s="151" t="s">
        <v>614</v>
      </c>
      <c r="J6188" s="93" t="s">
        <v>16415</v>
      </c>
      <c r="K6188" s="153"/>
      <c r="L6188" s="153"/>
      <c r="M6188" s="153"/>
      <c r="N6188" s="153"/>
      <c r="O6188" s="153"/>
      <c r="P6188" s="153"/>
      <c r="Q6188" s="153"/>
      <c r="R6188" s="153"/>
      <c r="S6188" s="153"/>
    </row>
    <row r="6189" spans="1:19" ht="112.5">
      <c r="A6189" s="277" t="s">
        <v>25424</v>
      </c>
      <c r="B6189" s="253" t="s">
        <v>400</v>
      </c>
      <c r="C6189" s="93" t="s">
        <v>16402</v>
      </c>
      <c r="D6189" s="93" t="s">
        <v>11625</v>
      </c>
      <c r="E6189" s="148">
        <f ca="1">IFERROR(__xludf.DUMMYFUNCTION(" VLOOKUP(A6305, IMPORTRANGE(""https://docs.google.com/spreadsheets/d/1fj_Bhi2XPL3siwIh4sx4VRLAe31yD50oKdj5UlRYW0c/"", ""Сводка!A:AA""), 5, FALSE)"),316)</f>
        <v>316</v>
      </c>
      <c r="F6189" s="148" t="s">
        <v>466</v>
      </c>
      <c r="G6189" s="147">
        <f ca="1">IFERROR(__xludf.DUMMYFUNCTION(" VLOOKUP(A6305, IMPORTRANGE(""https://docs.google.com/spreadsheets/d/1QNLbnkR_AongFt22vMfNzfpjZ0CjpI8QI-w0wBnYA1w/"", ""Инфа!A:AA""), 6, FALSE)"),2024)</f>
        <v>2024</v>
      </c>
      <c r="H6189" s="150">
        <v>24000</v>
      </c>
      <c r="I6189" s="151" t="s">
        <v>614</v>
      </c>
      <c r="J6189" s="93" t="s">
        <v>16416</v>
      </c>
      <c r="K6189" s="153"/>
      <c r="L6189" s="153"/>
      <c r="M6189" s="153"/>
      <c r="N6189" s="153"/>
      <c r="O6189" s="153"/>
      <c r="P6189" s="153"/>
      <c r="Q6189" s="153"/>
      <c r="R6189" s="153"/>
      <c r="S6189" s="153"/>
    </row>
    <row r="6190" spans="1:19" ht="75">
      <c r="A6190" s="277" t="s">
        <v>25424</v>
      </c>
      <c r="B6190" s="253" t="s">
        <v>153</v>
      </c>
      <c r="C6190" s="93" t="s">
        <v>16417</v>
      </c>
      <c r="D6190" s="93" t="s">
        <v>1972</v>
      </c>
      <c r="E6190" s="148">
        <f ca="1">IFERROR(__xludf.DUMMYFUNCTION(" VLOOKUP(A6306, IMPORTRANGE(""https://docs.google.com/spreadsheets/d/1fj_Bhi2XPL3siwIh4sx4VRLAe31yD50oKdj5UlRYW0c/"", ""Сводка!A:AA""), 5, FALSE)"),104)</f>
        <v>104</v>
      </c>
      <c r="F6190" s="148" t="s">
        <v>16418</v>
      </c>
      <c r="G6190" s="147">
        <f ca="1">IFERROR(__xludf.DUMMYFUNCTION(" VLOOKUP(A6306, IMPORTRANGE(""https://docs.google.com/spreadsheets/d/1QNLbnkR_AongFt22vMfNzfpjZ0CjpI8QI-w0wBnYA1w/"", ""Инфа!A:AA""), 6, FALSE)"),2024)</f>
        <v>2024</v>
      </c>
      <c r="H6190" s="150">
        <v>8100</v>
      </c>
      <c r="I6190" s="151" t="s">
        <v>1972</v>
      </c>
      <c r="J6190" s="93" t="s">
        <v>16419</v>
      </c>
      <c r="K6190" s="153"/>
      <c r="L6190" s="153"/>
      <c r="M6190" s="153"/>
      <c r="N6190" s="153"/>
      <c r="O6190" s="153"/>
      <c r="P6190" s="153"/>
      <c r="Q6190" s="153"/>
      <c r="R6190" s="153"/>
      <c r="S6190" s="153"/>
    </row>
    <row r="6191" spans="1:19" ht="131.25">
      <c r="A6191" s="277" t="s">
        <v>25424</v>
      </c>
      <c r="B6191" s="253" t="s">
        <v>400</v>
      </c>
      <c r="C6191" s="93" t="s">
        <v>16417</v>
      </c>
      <c r="D6191" s="93" t="s">
        <v>16420</v>
      </c>
      <c r="E6191" s="148">
        <f ca="1">IFERROR(__xludf.DUMMYFUNCTION(" VLOOKUP(A6307, IMPORTRANGE(""https://docs.google.com/spreadsheets/d/1fj_Bhi2XPL3siwIh4sx4VRLAe31yD50oKdj5UlRYW0c/"", ""Сводка!A:AA""), 5, FALSE)"),136)</f>
        <v>136</v>
      </c>
      <c r="F6191" s="148" t="s">
        <v>1952</v>
      </c>
      <c r="G6191" s="147">
        <f ca="1">IFERROR(__xludf.DUMMYFUNCTION(" VLOOKUP(A6307, IMPORTRANGE(""https://docs.google.com/spreadsheets/d/1QNLbnkR_AongFt22vMfNzfpjZ0CjpI8QI-w0wBnYA1w/"", ""Инфа!A:AA""), 6, FALSE)"),2024)</f>
        <v>2024</v>
      </c>
      <c r="H6191" s="150">
        <v>9100</v>
      </c>
      <c r="I6191" s="151" t="s">
        <v>3365</v>
      </c>
      <c r="J6191" s="93" t="s">
        <v>16421</v>
      </c>
      <c r="K6191" s="153"/>
      <c r="L6191" s="153"/>
      <c r="M6191" s="153"/>
      <c r="N6191" s="153"/>
      <c r="O6191" s="153"/>
      <c r="P6191" s="153"/>
      <c r="Q6191" s="153"/>
      <c r="R6191" s="153"/>
      <c r="S6191" s="153"/>
    </row>
    <row r="6192" spans="1:19" ht="131.25">
      <c r="A6192" s="277" t="s">
        <v>25424</v>
      </c>
      <c r="B6192" s="253" t="s">
        <v>400</v>
      </c>
      <c r="C6192" s="93" t="s">
        <v>16417</v>
      </c>
      <c r="D6192" s="93" t="s">
        <v>16422</v>
      </c>
      <c r="E6192" s="148">
        <f ca="1">IFERROR(__xludf.DUMMYFUNCTION(" VLOOKUP(A6308, IMPORTRANGE(""https://docs.google.com/spreadsheets/d/1fj_Bhi2XPL3siwIh4sx4VRLAe31yD50oKdj5UlRYW0c/"", ""Сводка!A:AA""), 5, FALSE)"),236)</f>
        <v>236</v>
      </c>
      <c r="F6192" s="148" t="s">
        <v>1284</v>
      </c>
      <c r="G6192" s="147">
        <f ca="1">IFERROR(__xludf.DUMMYFUNCTION(" VLOOKUP(A6308, IMPORTRANGE(""https://docs.google.com/spreadsheets/d/1QNLbnkR_AongFt22vMfNzfpjZ0CjpI8QI-w0wBnYA1w/"", ""Инфа!A:AA""), 6, FALSE)"),2024)</f>
        <v>2024</v>
      </c>
      <c r="H6192" s="150">
        <v>12100</v>
      </c>
      <c r="I6192" s="151" t="s">
        <v>3365</v>
      </c>
      <c r="J6192" s="93" t="s">
        <v>16423</v>
      </c>
      <c r="K6192" s="153"/>
      <c r="L6192" s="153"/>
      <c r="M6192" s="153"/>
      <c r="N6192" s="153"/>
      <c r="O6192" s="153"/>
      <c r="P6192" s="153"/>
      <c r="Q6192" s="153"/>
      <c r="R6192" s="153"/>
      <c r="S6192" s="153"/>
    </row>
    <row r="6193" spans="1:19" ht="206.25">
      <c r="A6193" s="277" t="s">
        <v>25424</v>
      </c>
      <c r="B6193" s="253" t="s">
        <v>400</v>
      </c>
      <c r="C6193" s="93" t="s">
        <v>16417</v>
      </c>
      <c r="D6193" s="93" t="s">
        <v>16424</v>
      </c>
      <c r="E6193" s="148">
        <f ca="1">IFERROR(__xludf.DUMMYFUNCTION(" VLOOKUP(A6309, IMPORTRANGE(""https://docs.google.com/spreadsheets/d/1fj_Bhi2XPL3siwIh4sx4VRLAe31yD50oKdj5UlRYW0c/"", ""Сводка!A:AA""), 5, FALSE)"),164)</f>
        <v>164</v>
      </c>
      <c r="F6193" s="148" t="s">
        <v>108</v>
      </c>
      <c r="G6193" s="147">
        <f ca="1">IFERROR(__xludf.DUMMYFUNCTION(" VLOOKUP(A6309, IMPORTRANGE(""https://docs.google.com/spreadsheets/d/1QNLbnkR_AongFt22vMfNzfpjZ0CjpI8QI-w0wBnYA1w/"", ""Инфа!A:AA""), 6, FALSE)"),2024)</f>
        <v>2024</v>
      </c>
      <c r="H6193" s="150">
        <v>9900</v>
      </c>
      <c r="I6193" s="151" t="s">
        <v>3365</v>
      </c>
      <c r="J6193" s="93" t="s">
        <v>16425</v>
      </c>
      <c r="K6193" s="153"/>
      <c r="L6193" s="153"/>
      <c r="M6193" s="153"/>
      <c r="N6193" s="153"/>
      <c r="O6193" s="153"/>
      <c r="P6193" s="153"/>
      <c r="Q6193" s="153"/>
      <c r="R6193" s="153"/>
      <c r="S6193" s="153"/>
    </row>
    <row r="6194" spans="1:19" ht="206.25">
      <c r="A6194" s="277" t="s">
        <v>25424</v>
      </c>
      <c r="B6194" s="253" t="s">
        <v>400</v>
      </c>
      <c r="C6194" s="93" t="s">
        <v>16417</v>
      </c>
      <c r="D6194" s="93" t="s">
        <v>16426</v>
      </c>
      <c r="E6194" s="148">
        <f ca="1">IFERROR(__xludf.DUMMYFUNCTION(" VLOOKUP(A6310, IMPORTRANGE(""https://docs.google.com/spreadsheets/d/1fj_Bhi2XPL3siwIh4sx4VRLAe31yD50oKdj5UlRYW0c/"", ""Сводка!A:AA""), 5, FALSE)"),116)</f>
        <v>116</v>
      </c>
      <c r="F6194" s="148" t="s">
        <v>108</v>
      </c>
      <c r="G6194" s="147">
        <f ca="1">IFERROR(__xludf.DUMMYFUNCTION(" VLOOKUP(A6310, IMPORTRANGE(""https://docs.google.com/spreadsheets/d/1QNLbnkR_AongFt22vMfNzfpjZ0CjpI8QI-w0wBnYA1w/"", ""Инфа!A:AA""), 6, FALSE)"),2024)</f>
        <v>2024</v>
      </c>
      <c r="H6194" s="150">
        <v>8500</v>
      </c>
      <c r="I6194" s="151" t="s">
        <v>3365</v>
      </c>
      <c r="J6194" s="93" t="s">
        <v>16427</v>
      </c>
      <c r="K6194" s="153"/>
      <c r="L6194" s="153"/>
      <c r="M6194" s="153"/>
      <c r="N6194" s="153"/>
      <c r="O6194" s="153"/>
      <c r="P6194" s="153"/>
      <c r="Q6194" s="153"/>
      <c r="R6194" s="153"/>
      <c r="S6194" s="153"/>
    </row>
    <row r="6195" spans="1:19" ht="150">
      <c r="A6195" s="277" t="s">
        <v>25424</v>
      </c>
      <c r="B6195" s="253" t="s">
        <v>400</v>
      </c>
      <c r="C6195" s="93" t="s">
        <v>16417</v>
      </c>
      <c r="D6195" s="93" t="s">
        <v>16428</v>
      </c>
      <c r="E6195" s="148">
        <f ca="1">IFERROR(__xludf.DUMMYFUNCTION(" VLOOKUP(A6311, IMPORTRANGE(""https://docs.google.com/spreadsheets/d/1fj_Bhi2XPL3siwIh4sx4VRLAe31yD50oKdj5UlRYW0c/"", ""Сводка!A:AA""), 5, FALSE)"),164)</f>
        <v>164</v>
      </c>
      <c r="F6195" s="148" t="s">
        <v>108</v>
      </c>
      <c r="G6195" s="147">
        <f ca="1">IFERROR(__xludf.DUMMYFUNCTION(" VLOOKUP(A6311, IMPORTRANGE(""https://docs.google.com/spreadsheets/d/1QNLbnkR_AongFt22vMfNzfpjZ0CjpI8QI-w0wBnYA1w/"", ""Инфа!A:AA""), 6, FALSE)"),2024)</f>
        <v>2024</v>
      </c>
      <c r="H6195" s="150">
        <v>9900</v>
      </c>
      <c r="I6195" s="151" t="s">
        <v>3365</v>
      </c>
      <c r="J6195" s="93" t="s">
        <v>16429</v>
      </c>
      <c r="K6195" s="153"/>
      <c r="L6195" s="153"/>
      <c r="M6195" s="153"/>
      <c r="N6195" s="153"/>
      <c r="O6195" s="153"/>
      <c r="P6195" s="153"/>
      <c r="Q6195" s="153"/>
      <c r="R6195" s="153"/>
      <c r="S6195" s="153"/>
    </row>
    <row r="6196" spans="1:19" ht="75">
      <c r="A6196" s="277" t="s">
        <v>25424</v>
      </c>
      <c r="B6196" s="253" t="s">
        <v>16430</v>
      </c>
      <c r="C6196" s="93" t="s">
        <v>16431</v>
      </c>
      <c r="D6196" s="93" t="s">
        <v>16432</v>
      </c>
      <c r="E6196" s="148">
        <f ca="1">IFERROR(__xludf.DUMMYFUNCTION(" VLOOKUP(A6312, IMPORTRANGE(""https://docs.google.com/spreadsheets/d/1fj_Bhi2XPL3siwIh4sx4VRLAe31yD50oKdj5UlRYW0c/"", ""Сводка!A:AA""), 5, FALSE)"),128)</f>
        <v>128</v>
      </c>
      <c r="F6196" s="148" t="s">
        <v>1523</v>
      </c>
      <c r="G6196" s="147">
        <f ca="1">IFERROR(__xludf.DUMMYFUNCTION(" VLOOKUP(A6312, IMPORTRANGE(""https://docs.google.com/spreadsheets/d/1QNLbnkR_AongFt22vMfNzfpjZ0CjpI8QI-w0wBnYA1w/"", ""Инфа!A:AA""), 6, FALSE)"),2024)</f>
        <v>2024</v>
      </c>
      <c r="H6196" s="150">
        <v>8800</v>
      </c>
      <c r="I6196" s="151" t="s">
        <v>3365</v>
      </c>
      <c r="J6196" s="93" t="s">
        <v>16433</v>
      </c>
      <c r="K6196" s="153"/>
      <c r="L6196" s="153"/>
      <c r="M6196" s="153"/>
      <c r="N6196" s="153"/>
      <c r="O6196" s="153"/>
      <c r="P6196" s="153"/>
      <c r="Q6196" s="153"/>
      <c r="R6196" s="153"/>
      <c r="S6196" s="153"/>
    </row>
    <row r="6197" spans="1:19" ht="93.75">
      <c r="A6197" s="277" t="s">
        <v>25424</v>
      </c>
      <c r="B6197" s="253" t="s">
        <v>400</v>
      </c>
      <c r="C6197" s="93" t="s">
        <v>16434</v>
      </c>
      <c r="D6197" s="93" t="s">
        <v>16435</v>
      </c>
      <c r="E6197" s="148">
        <f ca="1">IFERROR(__xludf.DUMMYFUNCTION(" VLOOKUP(A6313, IMPORTRANGE(""https://docs.google.com/spreadsheets/d/1fj_Bhi2XPL3siwIh4sx4VRLAe31yD50oKdj5UlRYW0c/"", ""Сводка!A:AA""), 5, FALSE)"),208)</f>
        <v>208</v>
      </c>
      <c r="F6197" s="148" t="s">
        <v>1284</v>
      </c>
      <c r="G6197" s="147">
        <f ca="1">IFERROR(__xludf.DUMMYFUNCTION(" VLOOKUP(A6313, IMPORTRANGE(""https://docs.google.com/spreadsheets/d/1QNLbnkR_AongFt22vMfNzfpjZ0CjpI8QI-w0wBnYA1w/"", ""Инфа!A:AA""), 6, FALSE)"),2024)</f>
        <v>2024</v>
      </c>
      <c r="H6197" s="150">
        <v>11200</v>
      </c>
      <c r="I6197" s="151" t="s">
        <v>3365</v>
      </c>
      <c r="J6197" s="93" t="s">
        <v>16436</v>
      </c>
      <c r="K6197" s="153"/>
      <c r="L6197" s="153"/>
      <c r="M6197" s="153"/>
      <c r="N6197" s="153"/>
      <c r="O6197" s="153"/>
      <c r="P6197" s="153"/>
      <c r="Q6197" s="153"/>
      <c r="R6197" s="153"/>
      <c r="S6197" s="153"/>
    </row>
    <row r="6198" spans="1:19" ht="112.5">
      <c r="A6198" s="277" t="s">
        <v>25424</v>
      </c>
      <c r="B6198" s="253" t="s">
        <v>153</v>
      </c>
      <c r="C6198" s="93" t="s">
        <v>16417</v>
      </c>
      <c r="D6198" s="93" t="s">
        <v>16437</v>
      </c>
      <c r="E6198" s="148">
        <f ca="1">IFERROR(__xludf.DUMMYFUNCTION(" VLOOKUP(A6314, IMPORTRANGE(""https://docs.google.com/spreadsheets/d/1fj_Bhi2XPL3siwIh4sx4VRLAe31yD50oKdj5UlRYW0c/"", ""Сводка!A:AA""), 5, FALSE)"),192)</f>
        <v>192</v>
      </c>
      <c r="F6198" s="148" t="s">
        <v>16438</v>
      </c>
      <c r="G6198" s="147">
        <f ca="1">IFERROR(__xludf.DUMMYFUNCTION(" VLOOKUP(A6314, IMPORTRANGE(""https://docs.google.com/spreadsheets/d/1QNLbnkR_AongFt22vMfNzfpjZ0CjpI8QI-w0wBnYA1w/"", ""Инфа!A:AA""), 6, FALSE)"),2024)</f>
        <v>2024</v>
      </c>
      <c r="H6198" s="150">
        <v>10800</v>
      </c>
      <c r="I6198" s="151" t="s">
        <v>1972</v>
      </c>
      <c r="J6198" s="93" t="s">
        <v>16439</v>
      </c>
      <c r="K6198" s="153"/>
      <c r="L6198" s="153"/>
      <c r="M6198" s="153"/>
      <c r="N6198" s="153"/>
      <c r="O6198" s="153"/>
      <c r="P6198" s="153"/>
      <c r="Q6198" s="153"/>
      <c r="R6198" s="153"/>
      <c r="S6198" s="153"/>
    </row>
    <row r="6199" spans="1:19" ht="187.5">
      <c r="A6199" s="277" t="s">
        <v>25424</v>
      </c>
      <c r="B6199" s="253" t="s">
        <v>400</v>
      </c>
      <c r="C6199" s="93" t="s">
        <v>16417</v>
      </c>
      <c r="D6199" s="93" t="s">
        <v>16440</v>
      </c>
      <c r="E6199" s="148">
        <f ca="1">IFERROR(__xludf.DUMMYFUNCTION(" VLOOKUP(A6315, IMPORTRANGE(""https://docs.google.com/spreadsheets/d/1fj_Bhi2XPL3siwIh4sx4VRLAe31yD50oKdj5UlRYW0c/"", ""Сводка!A:AA""), 5, FALSE)"),104)</f>
        <v>104</v>
      </c>
      <c r="F6199" s="148" t="s">
        <v>1284</v>
      </c>
      <c r="G6199" s="147">
        <f ca="1">IFERROR(__xludf.DUMMYFUNCTION(" VLOOKUP(A6315, IMPORTRANGE(""https://docs.google.com/spreadsheets/d/1QNLbnkR_AongFt22vMfNzfpjZ0CjpI8QI-w0wBnYA1w/"", ""Инфа!A:AA""), 6, FALSE)"),2024)</f>
        <v>2024</v>
      </c>
      <c r="H6199" s="150">
        <v>8100</v>
      </c>
      <c r="I6199" s="151" t="s">
        <v>3365</v>
      </c>
      <c r="J6199" s="93" t="s">
        <v>16441</v>
      </c>
      <c r="K6199" s="153"/>
      <c r="L6199" s="153"/>
      <c r="M6199" s="153"/>
      <c r="N6199" s="153"/>
      <c r="O6199" s="153"/>
      <c r="P6199" s="153"/>
      <c r="Q6199" s="153"/>
      <c r="R6199" s="153"/>
      <c r="S6199" s="153"/>
    </row>
    <row r="6200" spans="1:19" ht="225">
      <c r="A6200" s="277" t="s">
        <v>25424</v>
      </c>
      <c r="B6200" s="253" t="s">
        <v>400</v>
      </c>
      <c r="C6200" s="93" t="s">
        <v>16442</v>
      </c>
      <c r="D6200" s="93" t="s">
        <v>16443</v>
      </c>
      <c r="E6200" s="148">
        <f ca="1">IFERROR(__xludf.DUMMYFUNCTION(" VLOOKUP(A6316, IMPORTRANGE(""https://docs.google.com/spreadsheets/d/1fj_Bhi2XPL3siwIh4sx4VRLAe31yD50oKdj5UlRYW0c/"", ""Сводка!A:AA""), 5, FALSE)"),208)</f>
        <v>208</v>
      </c>
      <c r="F6200" s="148" t="s">
        <v>108</v>
      </c>
      <c r="G6200" s="147">
        <f ca="1">IFERROR(__xludf.DUMMYFUNCTION(" VLOOKUP(A6316, IMPORTRANGE(""https://docs.google.com/spreadsheets/d/1QNLbnkR_AongFt22vMfNzfpjZ0CjpI8QI-w0wBnYA1w/"", ""Инфа!A:AA""), 6, FALSE)"),2024)</f>
        <v>2024</v>
      </c>
      <c r="H6200" s="150">
        <v>11200</v>
      </c>
      <c r="I6200" s="151" t="s">
        <v>16444</v>
      </c>
      <c r="J6200" s="93" t="s">
        <v>16446</v>
      </c>
      <c r="K6200" s="153"/>
      <c r="L6200" s="153"/>
      <c r="M6200" s="153"/>
      <c r="N6200" s="153"/>
      <c r="O6200" s="153"/>
      <c r="P6200" s="153"/>
      <c r="Q6200" s="153"/>
      <c r="R6200" s="153"/>
      <c r="S6200" s="153"/>
    </row>
    <row r="6201" spans="1:19" ht="243.75">
      <c r="A6201" s="277" t="s">
        <v>25424</v>
      </c>
      <c r="B6201" s="253" t="s">
        <v>153</v>
      </c>
      <c r="C6201" s="93" t="s">
        <v>16447</v>
      </c>
      <c r="D6201" s="93" t="s">
        <v>16448</v>
      </c>
      <c r="E6201" s="148">
        <f ca="1">IFERROR(__xludf.DUMMYFUNCTION(" VLOOKUP(A6317, IMPORTRANGE(""https://docs.google.com/spreadsheets/d/1fj_Bhi2XPL3siwIh4sx4VRLAe31yD50oKdj5UlRYW0c/"", ""Сводка!A:AA""), 5, FALSE)"),248)</f>
        <v>248</v>
      </c>
      <c r="F6201" s="148" t="s">
        <v>50</v>
      </c>
      <c r="G6201" s="147">
        <f ca="1">IFERROR(__xludf.DUMMYFUNCTION(" VLOOKUP(A6317, IMPORTRANGE(""https://docs.google.com/spreadsheets/d/1QNLbnkR_AongFt22vMfNzfpjZ0CjpI8QI-w0wBnYA1w/"", ""Инфа!A:AA""), 6, FALSE)"),2024)</f>
        <v>2024</v>
      </c>
      <c r="H6201" s="150">
        <v>19900</v>
      </c>
      <c r="I6201" s="151" t="s">
        <v>234</v>
      </c>
      <c r="J6201" s="93" t="s">
        <v>16449</v>
      </c>
      <c r="K6201" s="153"/>
      <c r="L6201" s="153"/>
      <c r="M6201" s="153"/>
      <c r="N6201" s="153"/>
      <c r="O6201" s="153"/>
      <c r="P6201" s="153"/>
      <c r="Q6201" s="153"/>
      <c r="R6201" s="153"/>
      <c r="S6201" s="153"/>
    </row>
    <row r="6202" spans="1:19" ht="206.25">
      <c r="A6202" s="277" t="s">
        <v>25424</v>
      </c>
      <c r="B6202" s="253" t="s">
        <v>400</v>
      </c>
      <c r="C6202" s="97" t="s">
        <v>16450</v>
      </c>
      <c r="D6202" s="97" t="s">
        <v>16451</v>
      </c>
      <c r="E6202" s="148">
        <f ca="1">IFERROR(__xludf.DUMMYFUNCTION(" VLOOKUP(A6318, IMPORTRANGE(""https://docs.google.com/spreadsheets/d/1fj_Bhi2XPL3siwIh4sx4VRLAe31yD50oKdj5UlRYW0c/"", ""Сводка!A:AA""), 5, FALSE)"),168)</f>
        <v>168</v>
      </c>
      <c r="F6202" s="147" t="s">
        <v>415</v>
      </c>
      <c r="G6202" s="147">
        <f ca="1">IFERROR(__xludf.DUMMYFUNCTION(" VLOOKUP(A6318, IMPORTRANGE(""https://docs.google.com/spreadsheets/d/1QNLbnkR_AongFt22vMfNzfpjZ0CjpI8QI-w0wBnYA1w/"", ""Инфа!A:AA""), 6, FALSE)"),2024)</f>
        <v>2024</v>
      </c>
      <c r="H6202" s="150">
        <v>15100</v>
      </c>
      <c r="I6202" s="160" t="s">
        <v>28</v>
      </c>
      <c r="J6202" s="97" t="s">
        <v>16452</v>
      </c>
      <c r="K6202" s="153"/>
      <c r="L6202" s="153"/>
      <c r="M6202" s="153"/>
      <c r="N6202" s="153"/>
      <c r="O6202" s="153"/>
      <c r="P6202" s="153"/>
      <c r="Q6202" s="153"/>
      <c r="R6202" s="153"/>
      <c r="S6202" s="153"/>
    </row>
    <row r="6203" spans="1:19" ht="150">
      <c r="A6203" s="277" t="s">
        <v>25424</v>
      </c>
      <c r="B6203" s="253" t="s">
        <v>400</v>
      </c>
      <c r="C6203" s="93" t="s">
        <v>16453</v>
      </c>
      <c r="D6203" s="93" t="s">
        <v>16454</v>
      </c>
      <c r="E6203" s="148">
        <f ca="1">IFERROR(__xludf.DUMMYFUNCTION(" VLOOKUP(A6319, IMPORTRANGE(""https://docs.google.com/spreadsheets/d/1fj_Bhi2XPL3siwIh4sx4VRLAe31yD50oKdj5UlRYW0c/"", ""Сводка!A:AA""), 5, FALSE)"),148)</f>
        <v>148</v>
      </c>
      <c r="F6203" s="148" t="s">
        <v>108</v>
      </c>
      <c r="G6203" s="147">
        <f ca="1">IFERROR(__xludf.DUMMYFUNCTION(" VLOOKUP(A6319, IMPORTRANGE(""https://docs.google.com/spreadsheets/d/1QNLbnkR_AongFt22vMfNzfpjZ0CjpI8QI-w0wBnYA1w/"", ""Инфа!A:AA""), 6, FALSE)"),2024)</f>
        <v>2024</v>
      </c>
      <c r="H6203" s="150">
        <v>9400</v>
      </c>
      <c r="I6203" s="151" t="s">
        <v>489</v>
      </c>
      <c r="J6203" s="93" t="s">
        <v>16455</v>
      </c>
      <c r="K6203" s="153"/>
      <c r="L6203" s="153"/>
      <c r="M6203" s="153"/>
      <c r="N6203" s="153"/>
      <c r="O6203" s="153"/>
      <c r="P6203" s="153"/>
      <c r="Q6203" s="153"/>
      <c r="R6203" s="153"/>
      <c r="S6203" s="153"/>
    </row>
    <row r="6204" spans="1:19" ht="131.25">
      <c r="A6204" s="277" t="s">
        <v>25424</v>
      </c>
      <c r="B6204" s="253" t="s">
        <v>400</v>
      </c>
      <c r="C6204" s="93" t="s">
        <v>16453</v>
      </c>
      <c r="D6204" s="93" t="s">
        <v>16456</v>
      </c>
      <c r="E6204" s="148">
        <f ca="1">IFERROR(__xludf.DUMMYFUNCTION(" VLOOKUP(A6320, IMPORTRANGE(""https://docs.google.com/spreadsheets/d/1fj_Bhi2XPL3siwIh4sx4VRLAe31yD50oKdj5UlRYW0c/"", ""Сводка!A:AA""), 5, FALSE)"),136)</f>
        <v>136</v>
      </c>
      <c r="F6204" s="148" t="s">
        <v>415</v>
      </c>
      <c r="G6204" s="147">
        <f ca="1">IFERROR(__xludf.DUMMYFUNCTION(" VLOOKUP(A6320, IMPORTRANGE(""https://docs.google.com/spreadsheets/d/1QNLbnkR_AongFt22vMfNzfpjZ0CjpI8QI-w0wBnYA1w/"", ""Инфа!A:AA""), 6, FALSE)"),2024)</f>
        <v>2024</v>
      </c>
      <c r="H6204" s="150">
        <v>13200</v>
      </c>
      <c r="I6204" s="151" t="s">
        <v>489</v>
      </c>
      <c r="J6204" s="93" t="s">
        <v>16457</v>
      </c>
      <c r="K6204" s="153"/>
      <c r="L6204" s="153"/>
      <c r="M6204" s="153"/>
      <c r="N6204" s="153"/>
      <c r="O6204" s="153"/>
      <c r="P6204" s="153"/>
      <c r="Q6204" s="153"/>
      <c r="R6204" s="153"/>
      <c r="S6204" s="153"/>
    </row>
    <row r="6205" spans="1:19" ht="262.5">
      <c r="A6205" s="277" t="s">
        <v>25424</v>
      </c>
      <c r="B6205" s="253" t="s">
        <v>153</v>
      </c>
      <c r="C6205" s="93" t="s">
        <v>16458</v>
      </c>
      <c r="D6205" s="93" t="s">
        <v>16459</v>
      </c>
      <c r="E6205" s="148">
        <f ca="1">IFERROR(__xludf.DUMMYFUNCTION(" VLOOKUP(A6321, IMPORTRANGE(""https://docs.google.com/spreadsheets/d/1fj_Bhi2XPL3siwIh4sx4VRLAe31yD50oKdj5UlRYW0c/"", ""Сводка!A:AA""), 5, FALSE)"),104)</f>
        <v>104</v>
      </c>
      <c r="F6205" s="148" t="s">
        <v>108</v>
      </c>
      <c r="G6205" s="147">
        <f ca="1">IFERROR(__xludf.DUMMYFUNCTION(" VLOOKUP(A6321, IMPORTRANGE(""https://docs.google.com/spreadsheets/d/1QNLbnkR_AongFt22vMfNzfpjZ0CjpI8QI-w0wBnYA1w/"", ""Инфа!A:AA""), 6, FALSE)"),2024)</f>
        <v>2024</v>
      </c>
      <c r="H6205" s="150">
        <v>8100</v>
      </c>
      <c r="I6205" s="151" t="s">
        <v>614</v>
      </c>
      <c r="J6205" s="93" t="s">
        <v>16460</v>
      </c>
      <c r="K6205" s="153"/>
      <c r="L6205" s="153"/>
      <c r="M6205" s="153"/>
      <c r="N6205" s="153"/>
      <c r="O6205" s="153"/>
      <c r="P6205" s="153"/>
      <c r="Q6205" s="153"/>
      <c r="R6205" s="153"/>
      <c r="S6205" s="153"/>
    </row>
    <row r="6206" spans="1:19" ht="262.5">
      <c r="A6206" s="277" t="s">
        <v>25424</v>
      </c>
      <c r="B6206" s="253" t="s">
        <v>153</v>
      </c>
      <c r="C6206" s="97" t="s">
        <v>16461</v>
      </c>
      <c r="D6206" s="93" t="s">
        <v>16462</v>
      </c>
      <c r="E6206" s="148">
        <f ca="1">IFERROR(__xludf.DUMMYFUNCTION(" VLOOKUP(A6322, IMPORTRANGE(""https://docs.google.com/spreadsheets/d/1fj_Bhi2XPL3siwIh4sx4VRLAe31yD50oKdj5UlRYW0c/"", ""Сводка!A:AA""), 5, FALSE)"),352)</f>
        <v>352</v>
      </c>
      <c r="F6206" s="147" t="s">
        <v>108</v>
      </c>
      <c r="G6206" s="147">
        <f ca="1">IFERROR(__xludf.DUMMYFUNCTION(" VLOOKUP(A6322, IMPORTRANGE(""https://docs.google.com/spreadsheets/d/1QNLbnkR_AongFt22vMfNzfpjZ0CjpI8QI-w0wBnYA1w/"", ""Инфа!A:AA""), 6, FALSE)"),2024)</f>
        <v>2024</v>
      </c>
      <c r="H6206" s="154">
        <v>15600</v>
      </c>
      <c r="I6206" s="160" t="s">
        <v>2261</v>
      </c>
      <c r="J6206" s="97" t="s">
        <v>16463</v>
      </c>
      <c r="K6206" s="153"/>
      <c r="L6206" s="153"/>
      <c r="M6206" s="153"/>
      <c r="N6206" s="153"/>
      <c r="O6206" s="153"/>
      <c r="P6206" s="153"/>
      <c r="Q6206" s="153"/>
      <c r="R6206" s="153"/>
      <c r="S6206" s="153"/>
    </row>
    <row r="6207" spans="1:19" ht="187.5">
      <c r="A6207" s="277" t="s">
        <v>25424</v>
      </c>
      <c r="B6207" s="253" t="s">
        <v>400</v>
      </c>
      <c r="C6207" s="93" t="s">
        <v>16464</v>
      </c>
      <c r="D6207" s="93" t="s">
        <v>16465</v>
      </c>
      <c r="E6207" s="148">
        <f ca="1">IFERROR(__xludf.DUMMYFUNCTION(" VLOOKUP(A6323, IMPORTRANGE(""https://docs.google.com/spreadsheets/d/1fj_Bhi2XPL3siwIh4sx4VRLAe31yD50oKdj5UlRYW0c/"", ""Сводка!A:AA""), 5, FALSE)"),496)</f>
        <v>496</v>
      </c>
      <c r="F6207" s="148" t="s">
        <v>1952</v>
      </c>
      <c r="G6207" s="147">
        <f ca="1">IFERROR(__xludf.DUMMYFUNCTION(" VLOOKUP(A6323, IMPORTRANGE(""https://docs.google.com/spreadsheets/d/1QNLbnkR_AongFt22vMfNzfpjZ0CjpI8QI-w0wBnYA1w/"", ""Инфа!A:AA""), 6, FALSE)"),2024)</f>
        <v>2024</v>
      </c>
      <c r="H6207" s="154">
        <v>19900</v>
      </c>
      <c r="I6207" s="151" t="s">
        <v>501</v>
      </c>
      <c r="J6207" s="93" t="s">
        <v>16466</v>
      </c>
      <c r="K6207" s="153"/>
      <c r="L6207" s="153"/>
      <c r="M6207" s="153"/>
      <c r="N6207" s="153"/>
      <c r="O6207" s="153"/>
      <c r="P6207" s="153"/>
      <c r="Q6207" s="153"/>
      <c r="R6207" s="153"/>
      <c r="S6207" s="153"/>
    </row>
    <row r="6208" spans="1:19" ht="93.75">
      <c r="A6208" s="277" t="s">
        <v>25424</v>
      </c>
      <c r="B6208" s="253" t="s">
        <v>400</v>
      </c>
      <c r="C6208" s="93" t="s">
        <v>16467</v>
      </c>
      <c r="D6208" s="93" t="s">
        <v>4795</v>
      </c>
      <c r="E6208" s="148">
        <f ca="1">IFERROR(__xludf.DUMMYFUNCTION(" VLOOKUP(A6324, IMPORTRANGE(""https://docs.google.com/spreadsheets/d/1fj_Bhi2XPL3siwIh4sx4VRLAe31yD50oKdj5UlRYW0c/"", ""Сводка!A:AA""), 5, FALSE)"),140)</f>
        <v>140</v>
      </c>
      <c r="F6208" s="148" t="s">
        <v>415</v>
      </c>
      <c r="G6208" s="147">
        <f ca="1">IFERROR(__xludf.DUMMYFUNCTION(" VLOOKUP(A6324, IMPORTRANGE(""https://docs.google.com/spreadsheets/d/1QNLbnkR_AongFt22vMfNzfpjZ0CjpI8QI-w0wBnYA1w/"", ""Инфа!A:AA""), 6, FALSE)"),2024)</f>
        <v>2024</v>
      </c>
      <c r="H6208" s="150">
        <v>9200</v>
      </c>
      <c r="I6208" s="151" t="s">
        <v>489</v>
      </c>
      <c r="J6208" s="93" t="s">
        <v>16468</v>
      </c>
      <c r="K6208" s="153"/>
      <c r="L6208" s="153"/>
      <c r="M6208" s="153"/>
      <c r="N6208" s="153"/>
      <c r="O6208" s="153"/>
      <c r="P6208" s="153"/>
      <c r="Q6208" s="153"/>
      <c r="R6208" s="153"/>
      <c r="S6208" s="153"/>
    </row>
    <row r="6209" spans="1:19" ht="150">
      <c r="A6209" s="277" t="s">
        <v>25424</v>
      </c>
      <c r="B6209" s="253" t="s">
        <v>153</v>
      </c>
      <c r="C6209" s="93" t="s">
        <v>16469</v>
      </c>
      <c r="D6209" s="93" t="s">
        <v>16470</v>
      </c>
      <c r="E6209" s="148">
        <f ca="1">IFERROR(__xludf.DUMMYFUNCTION(" VLOOKUP(A6325, IMPORTRANGE(""https://docs.google.com/spreadsheets/d/1fj_Bhi2XPL3siwIh4sx4VRLAe31yD50oKdj5UlRYW0c/"", ""Сводка!A:AA""), 5, FALSE)"),272)</f>
        <v>272</v>
      </c>
      <c r="F6209" s="148" t="s">
        <v>165</v>
      </c>
      <c r="G6209" s="147">
        <f ca="1">IFERROR(__xludf.DUMMYFUNCTION(" VLOOKUP(A6325, IMPORTRANGE(""https://docs.google.com/spreadsheets/d/1QNLbnkR_AongFt22vMfNzfpjZ0CjpI8QI-w0wBnYA1w/"", ""Инфа!A:AA""), 6, FALSE)"),2024)</f>
        <v>2024</v>
      </c>
      <c r="H6209" s="150">
        <v>13200</v>
      </c>
      <c r="I6209" s="160" t="s">
        <v>5971</v>
      </c>
      <c r="J6209" s="93" t="s">
        <v>16471</v>
      </c>
      <c r="K6209" s="153"/>
      <c r="L6209" s="153"/>
      <c r="M6209" s="153"/>
      <c r="N6209" s="153"/>
      <c r="O6209" s="153"/>
      <c r="P6209" s="153"/>
      <c r="Q6209" s="153"/>
      <c r="R6209" s="153"/>
      <c r="S6209" s="153"/>
    </row>
    <row r="6210" spans="1:19" ht="225">
      <c r="A6210" s="277" t="s">
        <v>25424</v>
      </c>
      <c r="B6210" s="253" t="s">
        <v>153</v>
      </c>
      <c r="C6210" s="97" t="s">
        <v>16469</v>
      </c>
      <c r="D6210" s="93" t="s">
        <v>16472</v>
      </c>
      <c r="E6210" s="148">
        <f ca="1">IFERROR(__xludf.DUMMYFUNCTION(" VLOOKUP(A6326, IMPORTRANGE(""https://docs.google.com/spreadsheets/d/1fj_Bhi2XPL3siwIh4sx4VRLAe31yD50oKdj5UlRYW0c/"", ""Сводка!A:AA""), 5, FALSE)"),360)</f>
        <v>360</v>
      </c>
      <c r="F6210" s="147" t="s">
        <v>165</v>
      </c>
      <c r="G6210" s="147">
        <f ca="1">IFERROR(__xludf.DUMMYFUNCTION(" VLOOKUP(A6326, IMPORTRANGE(""https://docs.google.com/spreadsheets/d/1QNLbnkR_AongFt22vMfNzfpjZ0CjpI8QI-w0wBnYA1w/"", ""Инфа!A:AA""), 6, FALSE)"),2024)</f>
        <v>2024</v>
      </c>
      <c r="H6210" s="154">
        <v>15800</v>
      </c>
      <c r="I6210" s="160" t="s">
        <v>5971</v>
      </c>
      <c r="J6210" s="97" t="s">
        <v>16473</v>
      </c>
      <c r="K6210" s="153"/>
      <c r="L6210" s="153"/>
      <c r="M6210" s="153"/>
      <c r="N6210" s="153"/>
      <c r="O6210" s="153"/>
      <c r="P6210" s="153"/>
      <c r="Q6210" s="153"/>
      <c r="R6210" s="153"/>
      <c r="S6210" s="153"/>
    </row>
    <row r="6211" spans="1:19" ht="131.25">
      <c r="A6211" s="277" t="s">
        <v>25424</v>
      </c>
      <c r="B6211" s="253" t="s">
        <v>153</v>
      </c>
      <c r="C6211" s="93" t="s">
        <v>2094</v>
      </c>
      <c r="D6211" s="93" t="s">
        <v>16474</v>
      </c>
      <c r="E6211" s="148">
        <f ca="1">IFERROR(__xludf.DUMMYFUNCTION(" VLOOKUP(A6327, IMPORTRANGE(""https://docs.google.com/spreadsheets/d/1fj_Bhi2XPL3siwIh4sx4VRLAe31yD50oKdj5UlRYW0c/"", ""Сводка!A:AA""), 5, FALSE)"),152)</f>
        <v>152</v>
      </c>
      <c r="F6211" s="148" t="s">
        <v>50</v>
      </c>
      <c r="G6211" s="147">
        <f ca="1">IFERROR(__xludf.DUMMYFUNCTION(" VLOOKUP(A6327, IMPORTRANGE(""https://docs.google.com/spreadsheets/d/1QNLbnkR_AongFt22vMfNzfpjZ0CjpI8QI-w0wBnYA1w/"", ""Инфа!A:AA""), 6, FALSE)"),2024)</f>
        <v>2024</v>
      </c>
      <c r="H6211" s="150">
        <v>14100</v>
      </c>
      <c r="I6211" s="151" t="s">
        <v>554</v>
      </c>
      <c r="J6211" s="93" t="s">
        <v>16475</v>
      </c>
      <c r="K6211" s="153"/>
      <c r="L6211" s="153"/>
      <c r="M6211" s="153"/>
      <c r="N6211" s="153"/>
      <c r="O6211" s="153"/>
      <c r="P6211" s="153"/>
      <c r="Q6211" s="153"/>
      <c r="R6211" s="153"/>
      <c r="S6211" s="153"/>
    </row>
    <row r="6212" spans="1:19" ht="131.25">
      <c r="A6212" s="277" t="s">
        <v>25424</v>
      </c>
      <c r="B6212" s="253" t="s">
        <v>400</v>
      </c>
      <c r="C6212" s="93" t="s">
        <v>2094</v>
      </c>
      <c r="D6212" s="93" t="s">
        <v>16476</v>
      </c>
      <c r="E6212" s="148">
        <f ca="1">IFERROR(__xludf.DUMMYFUNCTION(" VLOOKUP(A6328, IMPORTRANGE(""https://docs.google.com/spreadsheets/d/1fj_Bhi2XPL3siwIh4sx4VRLAe31yD50oKdj5UlRYW0c/"", ""Сводка!A:AA""), 5, FALSE)"),136)</f>
        <v>136</v>
      </c>
      <c r="F6212" s="148" t="s">
        <v>415</v>
      </c>
      <c r="G6212" s="147">
        <f ca="1">IFERROR(__xludf.DUMMYFUNCTION(" VLOOKUP(A6328, IMPORTRANGE(""https://docs.google.com/spreadsheets/d/1QNLbnkR_AongFt22vMfNzfpjZ0CjpI8QI-w0wBnYA1w/"", ""Инфа!A:AA""), 6, FALSE)"),2024)</f>
        <v>2024</v>
      </c>
      <c r="H6212" s="150">
        <v>13200</v>
      </c>
      <c r="I6212" s="151" t="s">
        <v>554</v>
      </c>
      <c r="J6212" s="93" t="s">
        <v>16475</v>
      </c>
      <c r="K6212" s="153"/>
      <c r="L6212" s="153"/>
      <c r="M6212" s="153"/>
      <c r="N6212" s="153"/>
      <c r="O6212" s="153"/>
      <c r="P6212" s="153"/>
      <c r="Q6212" s="153"/>
      <c r="R6212" s="153"/>
      <c r="S6212" s="153"/>
    </row>
    <row r="6213" spans="1:19" ht="131.25">
      <c r="A6213" s="277" t="s">
        <v>25424</v>
      </c>
      <c r="B6213" s="253" t="s">
        <v>400</v>
      </c>
      <c r="C6213" s="93" t="s">
        <v>2094</v>
      </c>
      <c r="D6213" s="93" t="s">
        <v>6636</v>
      </c>
      <c r="E6213" s="148">
        <f ca="1">IFERROR(__xludf.DUMMYFUNCTION(" VLOOKUP(A6329, IMPORTRANGE(""https://docs.google.com/spreadsheets/d/1fj_Bhi2XPL3siwIh4sx4VRLAe31yD50oKdj5UlRYW0c/"", ""Сводка!A:AA""), 5, FALSE)"),104)</f>
        <v>104</v>
      </c>
      <c r="F6213" s="148" t="s">
        <v>415</v>
      </c>
      <c r="G6213" s="147">
        <f ca="1">IFERROR(__xludf.DUMMYFUNCTION(" VLOOKUP(A6329, IMPORTRANGE(""https://docs.google.com/spreadsheets/d/1QNLbnkR_AongFt22vMfNzfpjZ0CjpI8QI-w0wBnYA1w/"", ""Инфа!A:AA""), 6, FALSE)"),2024)</f>
        <v>2024</v>
      </c>
      <c r="H6213" s="150">
        <v>8100</v>
      </c>
      <c r="I6213" s="151" t="s">
        <v>554</v>
      </c>
      <c r="J6213" s="93" t="s">
        <v>16475</v>
      </c>
      <c r="K6213" s="153"/>
      <c r="L6213" s="153"/>
      <c r="M6213" s="153"/>
      <c r="N6213" s="153"/>
      <c r="O6213" s="153"/>
      <c r="P6213" s="153"/>
      <c r="Q6213" s="153"/>
      <c r="R6213" s="153"/>
      <c r="S6213" s="153"/>
    </row>
    <row r="6214" spans="1:19" ht="112.5">
      <c r="A6214" s="277" t="s">
        <v>25424</v>
      </c>
      <c r="B6214" s="253" t="s">
        <v>153</v>
      </c>
      <c r="C6214" s="93" t="s">
        <v>2094</v>
      </c>
      <c r="D6214" s="93" t="s">
        <v>16477</v>
      </c>
      <c r="E6214" s="148">
        <f ca="1">IFERROR(__xludf.DUMMYFUNCTION(" VLOOKUP(A6330, IMPORTRANGE(""https://docs.google.com/spreadsheets/d/1fj_Bhi2XPL3siwIh4sx4VRLAe31yD50oKdj5UlRYW0c/"", ""Сводка!A:AA""), 5, FALSE)"),152)</f>
        <v>152</v>
      </c>
      <c r="F6214" s="148" t="s">
        <v>108</v>
      </c>
      <c r="G6214" s="147">
        <f ca="1">IFERROR(__xludf.DUMMYFUNCTION(" VLOOKUP(A6330, IMPORTRANGE(""https://docs.google.com/spreadsheets/d/1QNLbnkR_AongFt22vMfNzfpjZ0CjpI8QI-w0wBnYA1w/"", ""Инфа!A:AA""), 6, FALSE)"),2024)</f>
        <v>2024</v>
      </c>
      <c r="H6214" s="150">
        <v>9600</v>
      </c>
      <c r="I6214" s="151" t="s">
        <v>554</v>
      </c>
      <c r="J6214" s="93" t="s">
        <v>16478</v>
      </c>
      <c r="K6214" s="153"/>
      <c r="L6214" s="153"/>
      <c r="M6214" s="153"/>
      <c r="N6214" s="153"/>
      <c r="O6214" s="153"/>
      <c r="P6214" s="153"/>
      <c r="Q6214" s="153"/>
      <c r="R6214" s="153"/>
      <c r="S6214" s="153"/>
    </row>
    <row r="6215" spans="1:19" ht="131.25">
      <c r="A6215" s="277" t="s">
        <v>25424</v>
      </c>
      <c r="B6215" s="253" t="s">
        <v>400</v>
      </c>
      <c r="C6215" s="93" t="s">
        <v>16479</v>
      </c>
      <c r="D6215" s="93" t="s">
        <v>16480</v>
      </c>
      <c r="E6215" s="148">
        <f ca="1">IFERROR(__xludf.DUMMYFUNCTION(" VLOOKUP(A6331, IMPORTRANGE(""https://docs.google.com/spreadsheets/d/1fj_Bhi2XPL3siwIh4sx4VRLAe31yD50oKdj5UlRYW0c/"", ""Сводка!A:AA""), 5, FALSE)"),108)</f>
        <v>108</v>
      </c>
      <c r="F6215" s="148" t="s">
        <v>415</v>
      </c>
      <c r="G6215" s="147">
        <f ca="1">IFERROR(__xludf.DUMMYFUNCTION(" VLOOKUP(A6331, IMPORTRANGE(""https://docs.google.com/spreadsheets/d/1QNLbnkR_AongFt22vMfNzfpjZ0CjpI8QI-w0wBnYA1w/"", ""Инфа!A:AA""), 6, FALSE)"),2024)</f>
        <v>2024</v>
      </c>
      <c r="H6215" s="150">
        <v>8200</v>
      </c>
      <c r="I6215" s="151" t="s">
        <v>554</v>
      </c>
      <c r="J6215" s="93" t="s">
        <v>16475</v>
      </c>
      <c r="K6215" s="153"/>
      <c r="L6215" s="153"/>
      <c r="M6215" s="153"/>
      <c r="N6215" s="153"/>
      <c r="O6215" s="153"/>
      <c r="P6215" s="153"/>
      <c r="Q6215" s="153"/>
      <c r="R6215" s="153"/>
      <c r="S6215" s="153"/>
    </row>
    <row r="6216" spans="1:19" ht="206.25">
      <c r="A6216" s="277" t="s">
        <v>25424</v>
      </c>
      <c r="B6216" s="253" t="s">
        <v>400</v>
      </c>
      <c r="C6216" s="93" t="s">
        <v>16481</v>
      </c>
      <c r="D6216" s="93" t="s">
        <v>16482</v>
      </c>
      <c r="E6216" s="148">
        <f ca="1">IFERROR(__xludf.DUMMYFUNCTION(" VLOOKUP(A6332, IMPORTRANGE(""https://docs.google.com/spreadsheets/d/1fj_Bhi2XPL3siwIh4sx4VRLAe31yD50oKdj5UlRYW0c/"", ""Сводка!A:AA""), 5, FALSE)"),492)</f>
        <v>492</v>
      </c>
      <c r="F6216" s="148" t="s">
        <v>466</v>
      </c>
      <c r="G6216" s="147">
        <f ca="1">IFERROR(__xludf.DUMMYFUNCTION(" VLOOKUP(A6332, IMPORTRANGE(""https://docs.google.com/spreadsheets/d/1QNLbnkR_AongFt22vMfNzfpjZ0CjpI8QI-w0wBnYA1w/"", ""Инфа!A:AA""), 6, FALSE)"),2024)</f>
        <v>2024</v>
      </c>
      <c r="H6216" s="154">
        <v>34500</v>
      </c>
      <c r="I6216" s="151" t="s">
        <v>2119</v>
      </c>
      <c r="J6216" s="93" t="s">
        <v>16483</v>
      </c>
      <c r="K6216" s="153"/>
      <c r="L6216" s="153"/>
      <c r="M6216" s="153"/>
      <c r="N6216" s="153"/>
      <c r="O6216" s="153"/>
      <c r="P6216" s="153"/>
      <c r="Q6216" s="153"/>
      <c r="R6216" s="153"/>
      <c r="S6216" s="153"/>
    </row>
    <row r="6217" spans="1:19" ht="206.25">
      <c r="A6217" s="277" t="s">
        <v>25424</v>
      </c>
      <c r="B6217" s="253" t="s">
        <v>400</v>
      </c>
      <c r="C6217" s="93" t="s">
        <v>16481</v>
      </c>
      <c r="D6217" s="93" t="s">
        <v>16484</v>
      </c>
      <c r="E6217" s="148">
        <f ca="1">IFERROR(__xludf.DUMMYFUNCTION(" VLOOKUP(A6333, IMPORTRANGE(""https://docs.google.com/spreadsheets/d/1fj_Bhi2XPL3siwIh4sx4VRLAe31yD50oKdj5UlRYW0c/"", ""Сводка!A:AA""), 5, FALSE)"),460)</f>
        <v>460</v>
      </c>
      <c r="F6217" s="148" t="s">
        <v>466</v>
      </c>
      <c r="G6217" s="147">
        <f ca="1">IFERROR(__xludf.DUMMYFUNCTION(" VLOOKUP(A6333, IMPORTRANGE(""https://docs.google.com/spreadsheets/d/1QNLbnkR_AongFt22vMfNzfpjZ0CjpI8QI-w0wBnYA1w/"", ""Инфа!A:AA""), 6, FALSE)"),2024)</f>
        <v>2024</v>
      </c>
      <c r="H6217" s="154">
        <v>32600</v>
      </c>
      <c r="I6217" s="151" t="s">
        <v>2119</v>
      </c>
      <c r="J6217" s="93" t="s">
        <v>16485</v>
      </c>
      <c r="K6217" s="153"/>
      <c r="L6217" s="153"/>
      <c r="M6217" s="153"/>
      <c r="N6217" s="153"/>
      <c r="O6217" s="153"/>
      <c r="P6217" s="153"/>
      <c r="Q6217" s="153"/>
      <c r="R6217" s="153"/>
      <c r="S6217" s="153"/>
    </row>
    <row r="6218" spans="1:19" ht="206.25">
      <c r="A6218" s="277" t="s">
        <v>25424</v>
      </c>
      <c r="B6218" s="253" t="s">
        <v>400</v>
      </c>
      <c r="C6218" s="93" t="s">
        <v>15677</v>
      </c>
      <c r="D6218" s="93" t="s">
        <v>16486</v>
      </c>
      <c r="E6218" s="148">
        <f ca="1">IFERROR(__xludf.DUMMYFUNCTION(" VLOOKUP(A6334, IMPORTRANGE(""https://docs.google.com/spreadsheets/d/1fj_Bhi2XPL3siwIh4sx4VRLAe31yD50oKdj5UlRYW0c/"", ""Сводка!A:AA""), 5, FALSE)"),316)</f>
        <v>316</v>
      </c>
      <c r="F6218" s="148" t="s">
        <v>415</v>
      </c>
      <c r="G6218" s="147">
        <f ca="1">IFERROR(__xludf.DUMMYFUNCTION(" VLOOKUP(A6334, IMPORTRANGE(""https://docs.google.com/spreadsheets/d/1QNLbnkR_AongFt22vMfNzfpjZ0CjpI8QI-w0wBnYA1w/"", ""Инфа!A:AA""), 6, FALSE)"),2024)</f>
        <v>2024</v>
      </c>
      <c r="H6218" s="150">
        <v>24000</v>
      </c>
      <c r="I6218" s="151" t="s">
        <v>2119</v>
      </c>
      <c r="J6218" s="93" t="s">
        <v>16487</v>
      </c>
      <c r="K6218" s="153"/>
      <c r="L6218" s="153"/>
      <c r="M6218" s="153"/>
      <c r="N6218" s="153"/>
      <c r="O6218" s="153"/>
      <c r="P6218" s="153"/>
      <c r="Q6218" s="153"/>
      <c r="R6218" s="153"/>
      <c r="S6218" s="153"/>
    </row>
    <row r="6219" spans="1:19" ht="131.25">
      <c r="A6219" s="277" t="s">
        <v>25424</v>
      </c>
      <c r="B6219" s="253" t="s">
        <v>400</v>
      </c>
      <c r="C6219" s="93" t="s">
        <v>16488</v>
      </c>
      <c r="D6219" s="93" t="s">
        <v>16489</v>
      </c>
      <c r="E6219" s="148">
        <f ca="1">IFERROR(__xludf.DUMMYFUNCTION(" VLOOKUP(A6335, IMPORTRANGE(""https://docs.google.com/spreadsheets/d/1fj_Bhi2XPL3siwIh4sx4VRLAe31yD50oKdj5UlRYW0c/"", ""Сводка!A:AA""), 5, FALSE)"),232)</f>
        <v>232</v>
      </c>
      <c r="F6219" s="148" t="s">
        <v>415</v>
      </c>
      <c r="G6219" s="147">
        <f ca="1">IFERROR(__xludf.DUMMYFUNCTION(" VLOOKUP(A6335, IMPORTRANGE(""https://docs.google.com/spreadsheets/d/1QNLbnkR_AongFt22vMfNzfpjZ0CjpI8QI-w0wBnYA1w/"", ""Инфа!A:AA""), 6, FALSE)"),2024)</f>
        <v>2024</v>
      </c>
      <c r="H6219" s="150">
        <v>18900</v>
      </c>
      <c r="I6219" s="151" t="s">
        <v>2119</v>
      </c>
      <c r="J6219" s="93" t="s">
        <v>16490</v>
      </c>
      <c r="K6219" s="153"/>
      <c r="L6219" s="153"/>
      <c r="M6219" s="153"/>
      <c r="N6219" s="153"/>
      <c r="O6219" s="153"/>
      <c r="P6219" s="153"/>
      <c r="Q6219" s="153"/>
      <c r="R6219" s="153"/>
      <c r="S6219" s="153"/>
    </row>
    <row r="6220" spans="1:19" ht="206.25">
      <c r="A6220" s="277" t="s">
        <v>25424</v>
      </c>
      <c r="B6220" s="253" t="s">
        <v>400</v>
      </c>
      <c r="C6220" s="93" t="s">
        <v>15677</v>
      </c>
      <c r="D6220" s="93" t="s">
        <v>16491</v>
      </c>
      <c r="E6220" s="148">
        <f ca="1">IFERROR(__xludf.DUMMYFUNCTION(" VLOOKUP(A6336, IMPORTRANGE(""https://docs.google.com/spreadsheets/d/1fj_Bhi2XPL3siwIh4sx4VRLAe31yD50oKdj5UlRYW0c/"", ""Сводка!A:AA""), 5, FALSE)"),384)</f>
        <v>384</v>
      </c>
      <c r="F6220" s="148" t="s">
        <v>466</v>
      </c>
      <c r="G6220" s="147">
        <f ca="1">IFERROR(__xludf.DUMMYFUNCTION(" VLOOKUP(A6336, IMPORTRANGE(""https://docs.google.com/spreadsheets/d/1QNLbnkR_AongFt22vMfNzfpjZ0CjpI8QI-w0wBnYA1w/"", ""Инфа!A:AA""), 6, FALSE)"),2024)</f>
        <v>2024</v>
      </c>
      <c r="H6220" s="154">
        <v>28000</v>
      </c>
      <c r="I6220" s="151" t="s">
        <v>2119</v>
      </c>
      <c r="J6220" s="93" t="s">
        <v>16492</v>
      </c>
      <c r="K6220" s="153"/>
      <c r="L6220" s="153"/>
      <c r="M6220" s="153"/>
      <c r="N6220" s="153"/>
      <c r="O6220" s="153"/>
      <c r="P6220" s="153"/>
      <c r="Q6220" s="153"/>
      <c r="R6220" s="153"/>
      <c r="S6220" s="153"/>
    </row>
    <row r="6221" spans="1:19" ht="150">
      <c r="A6221" s="277" t="s">
        <v>25424</v>
      </c>
      <c r="B6221" s="253" t="s">
        <v>153</v>
      </c>
      <c r="C6221" s="93" t="s">
        <v>16493</v>
      </c>
      <c r="D6221" s="93" t="s">
        <v>16494</v>
      </c>
      <c r="E6221" s="148">
        <f ca="1">IFERROR(__xludf.DUMMYFUNCTION(" VLOOKUP(A6337, IMPORTRANGE(""https://docs.google.com/spreadsheets/d/1fj_Bhi2XPL3siwIh4sx4VRLAe31yD50oKdj5UlRYW0c/"", ""Сводка!A:AA""), 5, FALSE)"),164)</f>
        <v>164</v>
      </c>
      <c r="F6221" s="148" t="s">
        <v>50</v>
      </c>
      <c r="G6221" s="147">
        <f ca="1">IFERROR(__xludf.DUMMYFUNCTION(" VLOOKUP(A6337, IMPORTRANGE(""https://docs.google.com/spreadsheets/d/1QNLbnkR_AongFt22vMfNzfpjZ0CjpI8QI-w0wBnYA1w/"", ""Инфа!A:AA""), 6, FALSE)"),2024)</f>
        <v>2024</v>
      </c>
      <c r="H6221" s="150">
        <v>14800</v>
      </c>
      <c r="I6221" s="151" t="s">
        <v>518</v>
      </c>
      <c r="J6221" s="93" t="s">
        <v>16495</v>
      </c>
      <c r="K6221" s="153"/>
      <c r="L6221" s="153"/>
      <c r="M6221" s="153"/>
      <c r="N6221" s="153"/>
      <c r="O6221" s="153"/>
      <c r="P6221" s="153"/>
      <c r="Q6221" s="153"/>
      <c r="R6221" s="153"/>
      <c r="S6221" s="153"/>
    </row>
    <row r="6222" spans="1:19" ht="93.75">
      <c r="A6222" s="277" t="s">
        <v>25424</v>
      </c>
      <c r="B6222" s="253" t="s">
        <v>153</v>
      </c>
      <c r="C6222" s="93" t="s">
        <v>16493</v>
      </c>
      <c r="D6222" s="93" t="s">
        <v>16496</v>
      </c>
      <c r="E6222" s="148">
        <f ca="1">IFERROR(__xludf.DUMMYFUNCTION(" VLOOKUP(A6338, IMPORTRANGE(""https://docs.google.com/spreadsheets/d/1fj_Bhi2XPL3siwIh4sx4VRLAe31yD50oKdj5UlRYW0c/"", ""Сводка!A:AA""), 5, FALSE)"),152)</f>
        <v>152</v>
      </c>
      <c r="F6222" s="148" t="s">
        <v>50</v>
      </c>
      <c r="G6222" s="147">
        <f ca="1">IFERROR(__xludf.DUMMYFUNCTION(" VLOOKUP(A6338, IMPORTRANGE(""https://docs.google.com/spreadsheets/d/1QNLbnkR_AongFt22vMfNzfpjZ0CjpI8QI-w0wBnYA1w/"", ""Инфа!A:AA""), 6, FALSE)"),2024)</f>
        <v>2024</v>
      </c>
      <c r="H6222" s="150">
        <v>14100</v>
      </c>
      <c r="I6222" s="151" t="s">
        <v>518</v>
      </c>
      <c r="J6222" s="93" t="s">
        <v>16497</v>
      </c>
      <c r="K6222" s="153"/>
      <c r="L6222" s="153"/>
      <c r="M6222" s="153"/>
      <c r="N6222" s="153"/>
      <c r="O6222" s="153"/>
      <c r="P6222" s="153"/>
      <c r="Q6222" s="153"/>
      <c r="R6222" s="153"/>
      <c r="S6222" s="153"/>
    </row>
    <row r="6223" spans="1:19" ht="168.75">
      <c r="A6223" s="277" t="s">
        <v>25424</v>
      </c>
      <c r="B6223" s="253" t="s">
        <v>153</v>
      </c>
      <c r="C6223" s="93" t="s">
        <v>16498</v>
      </c>
      <c r="D6223" s="93" t="s">
        <v>16499</v>
      </c>
      <c r="E6223" s="148">
        <f ca="1">IFERROR(__xludf.DUMMYFUNCTION(" VLOOKUP(A6339, IMPORTRANGE(""https://docs.google.com/spreadsheets/d/1fj_Bhi2XPL3siwIh4sx4VRLAe31yD50oKdj5UlRYW0c/"", ""Сводка!A:AA""), 5, FALSE)"),160)</f>
        <v>160</v>
      </c>
      <c r="F6223" s="148" t="s">
        <v>50</v>
      </c>
      <c r="G6223" s="147">
        <f ca="1">IFERROR(__xludf.DUMMYFUNCTION(" VLOOKUP(A6339, IMPORTRANGE(""https://docs.google.com/spreadsheets/d/1QNLbnkR_AongFt22vMfNzfpjZ0CjpI8QI-w0wBnYA1w/"", ""Инфа!A:AA""), 6, FALSE)"),2024)</f>
        <v>2024</v>
      </c>
      <c r="H6223" s="150">
        <v>9800</v>
      </c>
      <c r="I6223" s="151" t="s">
        <v>2526</v>
      </c>
      <c r="J6223" s="93" t="s">
        <v>16500</v>
      </c>
      <c r="K6223" s="153"/>
      <c r="L6223" s="153"/>
      <c r="M6223" s="153"/>
      <c r="N6223" s="153"/>
      <c r="O6223" s="153"/>
      <c r="P6223" s="153"/>
      <c r="Q6223" s="153"/>
      <c r="R6223" s="153"/>
      <c r="S6223" s="153"/>
    </row>
    <row r="6224" spans="1:19" ht="225">
      <c r="A6224" s="277" t="s">
        <v>25424</v>
      </c>
      <c r="B6224" s="253" t="s">
        <v>400</v>
      </c>
      <c r="C6224" s="93" t="s">
        <v>16501</v>
      </c>
      <c r="D6224" s="93" t="s">
        <v>16502</v>
      </c>
      <c r="E6224" s="148">
        <f ca="1">IFERROR(__xludf.DUMMYFUNCTION(" VLOOKUP(A6340, IMPORTRANGE(""https://docs.google.com/spreadsheets/d/1fj_Bhi2XPL3siwIh4sx4VRLAe31yD50oKdj5UlRYW0c/"", ""Сводка!A:AA""), 5, FALSE)"),260)</f>
        <v>260</v>
      </c>
      <c r="F6224" s="148" t="s">
        <v>108</v>
      </c>
      <c r="G6224" s="147">
        <f ca="1">IFERROR(__xludf.DUMMYFUNCTION(" VLOOKUP(A6340, IMPORTRANGE(""https://docs.google.com/spreadsheets/d/1QNLbnkR_AongFt22vMfNzfpjZ0CjpI8QI-w0wBnYA1w/"", ""Инфа!A:AA""), 6, FALSE)"),2024)</f>
        <v>2024</v>
      </c>
      <c r="H6224" s="150">
        <v>12800</v>
      </c>
      <c r="I6224" s="151" t="s">
        <v>197</v>
      </c>
      <c r="J6224" s="93" t="s">
        <v>16503</v>
      </c>
      <c r="K6224" s="153"/>
      <c r="L6224" s="153"/>
      <c r="M6224" s="153"/>
      <c r="N6224" s="153"/>
      <c r="O6224" s="153"/>
      <c r="P6224" s="153"/>
      <c r="Q6224" s="153"/>
      <c r="R6224" s="153"/>
      <c r="S6224" s="153"/>
    </row>
    <row r="6225" spans="1:19" ht="150">
      <c r="A6225" s="277" t="s">
        <v>25424</v>
      </c>
      <c r="B6225" s="253" t="s">
        <v>400</v>
      </c>
      <c r="C6225" s="93" t="s">
        <v>16501</v>
      </c>
      <c r="D6225" s="93" t="s">
        <v>16504</v>
      </c>
      <c r="E6225" s="148">
        <f ca="1">IFERROR(__xludf.DUMMYFUNCTION(" VLOOKUP(A6341, IMPORTRANGE(""https://docs.google.com/spreadsheets/d/1fj_Bhi2XPL3siwIh4sx4VRLAe31yD50oKdj5UlRYW0c/"", ""Сводка!A:AA""), 5, FALSE)"),280)</f>
        <v>280</v>
      </c>
      <c r="F6225" s="148" t="s">
        <v>108</v>
      </c>
      <c r="G6225" s="147">
        <f ca="1">IFERROR(__xludf.DUMMYFUNCTION(" VLOOKUP(A6341, IMPORTRANGE(""https://docs.google.com/spreadsheets/d/1QNLbnkR_AongFt22vMfNzfpjZ0CjpI8QI-w0wBnYA1w/"", ""Инфа!A:AA""), 6, FALSE)"),2024)</f>
        <v>2024</v>
      </c>
      <c r="H6225" s="150">
        <v>13400</v>
      </c>
      <c r="I6225" s="151" t="s">
        <v>197</v>
      </c>
      <c r="J6225" s="93" t="s">
        <v>16505</v>
      </c>
      <c r="K6225" s="153"/>
      <c r="L6225" s="153"/>
      <c r="M6225" s="153"/>
      <c r="N6225" s="153"/>
      <c r="O6225" s="153"/>
      <c r="P6225" s="153"/>
      <c r="Q6225" s="153"/>
      <c r="R6225" s="153"/>
      <c r="S6225" s="153"/>
    </row>
    <row r="6226" spans="1:19" ht="131.25">
      <c r="A6226" s="277" t="s">
        <v>25424</v>
      </c>
      <c r="B6226" s="253" t="s">
        <v>400</v>
      </c>
      <c r="C6226" s="93" t="s">
        <v>16506</v>
      </c>
      <c r="D6226" s="93" t="s">
        <v>16507</v>
      </c>
      <c r="E6226" s="148">
        <f ca="1">IFERROR(__xludf.DUMMYFUNCTION(" VLOOKUP(A6342, IMPORTRANGE(""https://docs.google.com/spreadsheets/d/1fj_Bhi2XPL3siwIh4sx4VRLAe31yD50oKdj5UlRYW0c/"", ""Сводка!A:AA""), 5, FALSE)"),200)</f>
        <v>200</v>
      </c>
      <c r="F6226" s="148" t="s">
        <v>466</v>
      </c>
      <c r="G6226" s="147">
        <f ca="1">IFERROR(__xludf.DUMMYFUNCTION(" VLOOKUP(A6342, IMPORTRANGE(""https://docs.google.com/spreadsheets/d/1QNLbnkR_AongFt22vMfNzfpjZ0CjpI8QI-w0wBnYA1w/"", ""Инфа!A:AA""), 6, FALSE)"),2024)</f>
        <v>2024</v>
      </c>
      <c r="H6226" s="150">
        <v>17000</v>
      </c>
      <c r="I6226" s="151" t="s">
        <v>398</v>
      </c>
      <c r="J6226" s="93" t="s">
        <v>16508</v>
      </c>
      <c r="K6226" s="153"/>
      <c r="L6226" s="153"/>
      <c r="M6226" s="153"/>
      <c r="N6226" s="153"/>
      <c r="O6226" s="153"/>
      <c r="P6226" s="153"/>
      <c r="Q6226" s="153"/>
      <c r="R6226" s="153"/>
      <c r="S6226" s="153"/>
    </row>
    <row r="6227" spans="1:19" ht="150">
      <c r="A6227" s="277" t="s">
        <v>25424</v>
      </c>
      <c r="B6227" s="253" t="s">
        <v>153</v>
      </c>
      <c r="C6227" s="93" t="s">
        <v>16509</v>
      </c>
      <c r="D6227" s="93" t="s">
        <v>16510</v>
      </c>
      <c r="E6227" s="148">
        <f ca="1">IFERROR(__xludf.DUMMYFUNCTION(" VLOOKUP(A6343, IMPORTRANGE(""https://docs.google.com/spreadsheets/d/1fj_Bhi2XPL3siwIh4sx4VRLAe31yD50oKdj5UlRYW0c/"", ""Сводка!A:AA""), 5, FALSE)"),148)</f>
        <v>148</v>
      </c>
      <c r="F6227" s="148" t="s">
        <v>50</v>
      </c>
      <c r="G6227" s="147">
        <f ca="1">IFERROR(__xludf.DUMMYFUNCTION(" VLOOKUP(A6343, IMPORTRANGE(""https://docs.google.com/spreadsheets/d/1QNLbnkR_AongFt22vMfNzfpjZ0CjpI8QI-w0wBnYA1w/"", ""Инфа!A:AA""), 6, FALSE)"),2024)</f>
        <v>2024</v>
      </c>
      <c r="H6227" s="150">
        <v>9400</v>
      </c>
      <c r="I6227" s="151" t="s">
        <v>257</v>
      </c>
      <c r="J6227" s="93" t="s">
        <v>16511</v>
      </c>
      <c r="K6227" s="153"/>
      <c r="L6227" s="153"/>
      <c r="M6227" s="153"/>
      <c r="N6227" s="153"/>
      <c r="O6227" s="153"/>
      <c r="P6227" s="153"/>
      <c r="Q6227" s="153"/>
      <c r="R6227" s="153"/>
      <c r="S6227" s="153"/>
    </row>
    <row r="6228" spans="1:19" ht="112.5">
      <c r="A6228" s="277" t="s">
        <v>25424</v>
      </c>
      <c r="B6228" s="253" t="s">
        <v>153</v>
      </c>
      <c r="C6228" s="93" t="s">
        <v>4542</v>
      </c>
      <c r="D6228" s="93" t="s">
        <v>16512</v>
      </c>
      <c r="E6228" s="148">
        <f ca="1">IFERROR(__xludf.DUMMYFUNCTION(" VLOOKUP(A6344, IMPORTRANGE(""https://docs.google.com/spreadsheets/d/1fj_Bhi2XPL3siwIh4sx4VRLAe31yD50oKdj5UlRYW0c/"", ""Сводка!A:AA""), 5, FALSE)"),236)</f>
        <v>236</v>
      </c>
      <c r="F6228" s="148" t="s">
        <v>50</v>
      </c>
      <c r="G6228" s="147">
        <f ca="1">IFERROR(__xludf.DUMMYFUNCTION(" VLOOKUP(A6344, IMPORTRANGE(""https://docs.google.com/spreadsheets/d/1QNLbnkR_AongFt22vMfNzfpjZ0CjpI8QI-w0wBnYA1w/"", ""Инфа!A:AA""), 6, FALSE)"),2024)</f>
        <v>2024</v>
      </c>
      <c r="H6228" s="150">
        <v>12100</v>
      </c>
      <c r="I6228" s="151" t="s">
        <v>16513</v>
      </c>
      <c r="J6228" s="93" t="s">
        <v>16514</v>
      </c>
      <c r="K6228" s="153"/>
      <c r="L6228" s="153"/>
      <c r="M6228" s="153"/>
      <c r="N6228" s="153"/>
      <c r="O6228" s="153"/>
      <c r="P6228" s="153"/>
      <c r="Q6228" s="153"/>
      <c r="R6228" s="153"/>
      <c r="S6228" s="153"/>
    </row>
    <row r="6229" spans="1:19" ht="75">
      <c r="A6229" s="277" t="s">
        <v>25424</v>
      </c>
      <c r="B6229" s="253" t="s">
        <v>400</v>
      </c>
      <c r="C6229" s="93" t="s">
        <v>16515</v>
      </c>
      <c r="D6229" s="93" t="s">
        <v>16516</v>
      </c>
      <c r="E6229" s="148">
        <f ca="1">IFERROR(__xludf.DUMMYFUNCTION(" VLOOKUP(A6345, IMPORTRANGE(""https://docs.google.com/spreadsheets/d/1fj_Bhi2XPL3siwIh4sx4VRLAe31yD50oKdj5UlRYW0c/"", ""Сводка!A:AA""), 5, FALSE)"),124)</f>
        <v>124</v>
      </c>
      <c r="F6229" s="148" t="s">
        <v>50</v>
      </c>
      <c r="G6229" s="147">
        <f ca="1">IFERROR(__xludf.DUMMYFUNCTION(" VLOOKUP(A6345, IMPORTRANGE(""https://docs.google.com/spreadsheets/d/1QNLbnkR_AongFt22vMfNzfpjZ0CjpI8QI-w0wBnYA1w/"", ""Инфа!A:AA""), 6, FALSE)"),2024)</f>
        <v>2024</v>
      </c>
      <c r="H6229" s="150">
        <v>12400</v>
      </c>
      <c r="I6229" s="151" t="s">
        <v>2526</v>
      </c>
      <c r="J6229" s="93" t="s">
        <v>16517</v>
      </c>
      <c r="K6229" s="153"/>
      <c r="L6229" s="153"/>
      <c r="M6229" s="153"/>
      <c r="N6229" s="153"/>
      <c r="O6229" s="153"/>
      <c r="P6229" s="153"/>
      <c r="Q6229" s="153"/>
      <c r="R6229" s="153"/>
      <c r="S6229" s="153"/>
    </row>
    <row r="6230" spans="1:19" ht="93.75">
      <c r="A6230" s="277" t="s">
        <v>25424</v>
      </c>
      <c r="B6230" s="253" t="s">
        <v>400</v>
      </c>
      <c r="C6230" s="93" t="s">
        <v>16518</v>
      </c>
      <c r="D6230" s="93" t="s">
        <v>16519</v>
      </c>
      <c r="E6230" s="148">
        <f ca="1">IFERROR(__xludf.DUMMYFUNCTION(" VLOOKUP(A6346, IMPORTRANGE(""https://docs.google.com/spreadsheets/d/1fj_Bhi2XPL3siwIh4sx4VRLAe31yD50oKdj5UlRYW0c/"", ""Сводка!A:AA""), 5, FALSE)"),92)</f>
        <v>92</v>
      </c>
      <c r="F6230" s="148" t="s">
        <v>415</v>
      </c>
      <c r="G6230" s="147">
        <f ca="1">IFERROR(__xludf.DUMMYFUNCTION(" VLOOKUP(A6346, IMPORTRANGE(""https://docs.google.com/spreadsheets/d/1QNLbnkR_AongFt22vMfNzfpjZ0CjpI8QI-w0wBnYA1w/"", ""Инфа!A:AA""), 6, FALSE)"),2024)</f>
        <v>2024</v>
      </c>
      <c r="H6230" s="150">
        <v>10500</v>
      </c>
      <c r="I6230" s="151" t="s">
        <v>2526</v>
      </c>
      <c r="J6230" s="93" t="s">
        <v>16520</v>
      </c>
      <c r="K6230" s="153"/>
      <c r="L6230" s="153"/>
      <c r="M6230" s="153"/>
      <c r="N6230" s="153"/>
      <c r="O6230" s="153"/>
      <c r="P6230" s="153"/>
      <c r="Q6230" s="153"/>
      <c r="R6230" s="153"/>
      <c r="S6230" s="153"/>
    </row>
    <row r="6231" spans="1:19" ht="93.75">
      <c r="A6231" s="277" t="s">
        <v>25424</v>
      </c>
      <c r="B6231" s="253" t="s">
        <v>400</v>
      </c>
      <c r="C6231" s="93" t="s">
        <v>16521</v>
      </c>
      <c r="D6231" s="93" t="s">
        <v>16522</v>
      </c>
      <c r="E6231" s="148">
        <f ca="1">IFERROR(__xludf.DUMMYFUNCTION(" VLOOKUP(A6347, IMPORTRANGE(""https://docs.google.com/spreadsheets/d/1fj_Bhi2XPL3siwIh4sx4VRLAe31yD50oKdj5UlRYW0c/"", ""Сводка!A:AA""), 5, FALSE)"),228)</f>
        <v>228</v>
      </c>
      <c r="F6231" s="148" t="s">
        <v>415</v>
      </c>
      <c r="G6231" s="147">
        <f ca="1">IFERROR(__xludf.DUMMYFUNCTION(" VLOOKUP(A6347, IMPORTRANGE(""https://docs.google.com/spreadsheets/d/1QNLbnkR_AongFt22vMfNzfpjZ0CjpI8QI-w0wBnYA1w/"", ""Инфа!A:AA""), 6, FALSE)"),2024)</f>
        <v>2024</v>
      </c>
      <c r="H6231" s="150">
        <v>18700</v>
      </c>
      <c r="I6231" s="151" t="s">
        <v>2526</v>
      </c>
      <c r="J6231" s="93" t="s">
        <v>16523</v>
      </c>
      <c r="K6231" s="153"/>
      <c r="L6231" s="153"/>
      <c r="M6231" s="153"/>
      <c r="N6231" s="153"/>
      <c r="O6231" s="153"/>
      <c r="P6231" s="153"/>
      <c r="Q6231" s="153"/>
      <c r="R6231" s="153"/>
      <c r="S6231" s="153"/>
    </row>
    <row r="6232" spans="1:19" ht="56.25">
      <c r="A6232" s="277" t="s">
        <v>25424</v>
      </c>
      <c r="B6232" s="253" t="s">
        <v>400</v>
      </c>
      <c r="C6232" s="93" t="s">
        <v>16524</v>
      </c>
      <c r="D6232" s="93" t="s">
        <v>16525</v>
      </c>
      <c r="E6232" s="148">
        <f ca="1">IFERROR(__xludf.DUMMYFUNCTION(" VLOOKUP(A6348, IMPORTRANGE(""https://docs.google.com/spreadsheets/d/1fj_Bhi2XPL3siwIh4sx4VRLAe31yD50oKdj5UlRYW0c/"", ""Сводка!A:AA""), 5, FALSE)"),232)</f>
        <v>232</v>
      </c>
      <c r="F6232" s="148" t="s">
        <v>16526</v>
      </c>
      <c r="G6232" s="147">
        <f ca="1">IFERROR(__xludf.DUMMYFUNCTION(" VLOOKUP(A6348, IMPORTRANGE(""https://docs.google.com/spreadsheets/d/1QNLbnkR_AongFt22vMfNzfpjZ0CjpI8QI-w0wBnYA1w/"", ""Инфа!A:AA""), 6, FALSE)"),2024)</f>
        <v>2024</v>
      </c>
      <c r="H6232" s="150">
        <v>18900</v>
      </c>
      <c r="I6232" s="151" t="s">
        <v>2526</v>
      </c>
      <c r="J6232" s="93" t="s">
        <v>16527</v>
      </c>
      <c r="K6232" s="153"/>
      <c r="L6232" s="153"/>
      <c r="M6232" s="153"/>
      <c r="N6232" s="153"/>
      <c r="O6232" s="153"/>
      <c r="P6232" s="153"/>
      <c r="Q6232" s="153"/>
      <c r="R6232" s="153"/>
      <c r="S6232" s="153"/>
    </row>
    <row r="6233" spans="1:19" ht="281.25">
      <c r="A6233" s="277" t="s">
        <v>25424</v>
      </c>
      <c r="B6233" s="253" t="s">
        <v>400</v>
      </c>
      <c r="C6233" s="93" t="s">
        <v>16528</v>
      </c>
      <c r="D6233" s="93" t="s">
        <v>16529</v>
      </c>
      <c r="E6233" s="148">
        <f ca="1">IFERROR(__xludf.DUMMYFUNCTION(" VLOOKUP(A6349, IMPORTRANGE(""https://docs.google.com/spreadsheets/d/1fj_Bhi2XPL3siwIh4sx4VRLAe31yD50oKdj5UlRYW0c/"", ""Сводка!A:AA""), 5, FALSE)"),148)</f>
        <v>148</v>
      </c>
      <c r="F6233" s="148" t="s">
        <v>50</v>
      </c>
      <c r="G6233" s="147">
        <f ca="1">IFERROR(__xludf.DUMMYFUNCTION(" VLOOKUP(A6349, IMPORTRANGE(""https://docs.google.com/spreadsheets/d/1QNLbnkR_AongFt22vMfNzfpjZ0CjpI8QI-w0wBnYA1w/"", ""Инфа!A:AA""), 6, FALSE)"),2024)</f>
        <v>2024</v>
      </c>
      <c r="H6233" s="150">
        <v>9400</v>
      </c>
      <c r="I6233" s="151" t="s">
        <v>2119</v>
      </c>
      <c r="J6233" s="93" t="s">
        <v>16530</v>
      </c>
      <c r="K6233" s="153"/>
      <c r="L6233" s="153"/>
      <c r="M6233" s="153"/>
      <c r="N6233" s="153"/>
      <c r="O6233" s="153"/>
      <c r="P6233" s="153"/>
      <c r="Q6233" s="153"/>
      <c r="R6233" s="153"/>
      <c r="S6233" s="153"/>
    </row>
    <row r="6234" spans="1:19" ht="262.5">
      <c r="A6234" s="277" t="s">
        <v>25424</v>
      </c>
      <c r="B6234" s="253" t="s">
        <v>400</v>
      </c>
      <c r="C6234" s="93" t="s">
        <v>16531</v>
      </c>
      <c r="D6234" s="93" t="s">
        <v>16532</v>
      </c>
      <c r="E6234" s="148">
        <f ca="1">IFERROR(__xludf.DUMMYFUNCTION(" VLOOKUP(A6350, IMPORTRANGE(""https://docs.google.com/spreadsheets/d/1fj_Bhi2XPL3siwIh4sx4VRLAe31yD50oKdj5UlRYW0c/"", ""Сводка!A:AA""), 5, FALSE)"),192)</f>
        <v>192</v>
      </c>
      <c r="F6234" s="148" t="s">
        <v>415</v>
      </c>
      <c r="G6234" s="147">
        <f ca="1">IFERROR(__xludf.DUMMYFUNCTION(" VLOOKUP(A6350, IMPORTRANGE(""https://docs.google.com/spreadsheets/d/1QNLbnkR_AongFt22vMfNzfpjZ0CjpI8QI-w0wBnYA1w/"", ""Инфа!A:AA""), 6, FALSE)"),2024)</f>
        <v>2024</v>
      </c>
      <c r="H6234" s="150">
        <v>16500</v>
      </c>
      <c r="I6234" s="151" t="s">
        <v>2119</v>
      </c>
      <c r="J6234" s="93" t="s">
        <v>16533</v>
      </c>
      <c r="K6234" s="153"/>
      <c r="L6234" s="153"/>
      <c r="M6234" s="153"/>
      <c r="N6234" s="153"/>
      <c r="O6234" s="153"/>
      <c r="P6234" s="153"/>
      <c r="Q6234" s="153"/>
      <c r="R6234" s="153"/>
      <c r="S6234" s="153"/>
    </row>
    <row r="6235" spans="1:19" ht="131.25">
      <c r="A6235" s="277" t="s">
        <v>25424</v>
      </c>
      <c r="B6235" s="253" t="s">
        <v>400</v>
      </c>
      <c r="C6235" s="93" t="s">
        <v>16534</v>
      </c>
      <c r="D6235" s="93" t="s">
        <v>16535</v>
      </c>
      <c r="E6235" s="148">
        <f ca="1">IFERROR(__xludf.DUMMYFUNCTION(" VLOOKUP(A6351, IMPORTRANGE(""https://docs.google.com/spreadsheets/d/1fj_Bhi2XPL3siwIh4sx4VRLAe31yD50oKdj5UlRYW0c/"", ""Сводка!A:AA""), 5, FALSE)"),108)</f>
        <v>108</v>
      </c>
      <c r="F6235" s="148" t="s">
        <v>415</v>
      </c>
      <c r="G6235" s="147">
        <f ca="1">IFERROR(__xludf.DUMMYFUNCTION(" VLOOKUP(A6351, IMPORTRANGE(""https://docs.google.com/spreadsheets/d/1QNLbnkR_AongFt22vMfNzfpjZ0CjpI8QI-w0wBnYA1w/"", ""Инфа!A:AA""), 6, FALSE)"),2024)</f>
        <v>2024</v>
      </c>
      <c r="H6235" s="150">
        <v>8200</v>
      </c>
      <c r="I6235" s="151" t="s">
        <v>161</v>
      </c>
      <c r="J6235" s="93" t="s">
        <v>16536</v>
      </c>
      <c r="K6235" s="153"/>
      <c r="L6235" s="153"/>
      <c r="M6235" s="153"/>
      <c r="N6235" s="153"/>
      <c r="O6235" s="153"/>
      <c r="P6235" s="153"/>
      <c r="Q6235" s="153"/>
      <c r="R6235" s="153"/>
      <c r="S6235" s="153"/>
    </row>
    <row r="6236" spans="1:19" ht="150">
      <c r="A6236" s="277" t="s">
        <v>25424</v>
      </c>
      <c r="B6236" s="253" t="s">
        <v>400</v>
      </c>
      <c r="C6236" s="93" t="s">
        <v>16537</v>
      </c>
      <c r="D6236" s="93" t="s">
        <v>16538</v>
      </c>
      <c r="E6236" s="148">
        <f ca="1">IFERROR(__xludf.DUMMYFUNCTION(" VLOOKUP(A6352, IMPORTRANGE(""https://docs.google.com/spreadsheets/d/1fj_Bhi2XPL3siwIh4sx4VRLAe31yD50oKdj5UlRYW0c/"", ""Сводка!A:AA""), 5, FALSE)"),108)</f>
        <v>108</v>
      </c>
      <c r="F6236" s="148" t="s">
        <v>415</v>
      </c>
      <c r="G6236" s="147">
        <f ca="1">IFERROR(__xludf.DUMMYFUNCTION(" VLOOKUP(A6352, IMPORTRANGE(""https://docs.google.com/spreadsheets/d/1QNLbnkR_AongFt22vMfNzfpjZ0CjpI8QI-w0wBnYA1w/"", ""Инфа!A:AA""), 6, FALSE)"),2024)</f>
        <v>2024</v>
      </c>
      <c r="H6236" s="150">
        <v>11500</v>
      </c>
      <c r="I6236" s="151" t="s">
        <v>161</v>
      </c>
      <c r="J6236" s="93" t="s">
        <v>16539</v>
      </c>
      <c r="K6236" s="153"/>
      <c r="L6236" s="153"/>
      <c r="M6236" s="153"/>
      <c r="N6236" s="153"/>
      <c r="O6236" s="153"/>
      <c r="P6236" s="153"/>
      <c r="Q6236" s="153"/>
      <c r="R6236" s="153"/>
      <c r="S6236" s="153"/>
    </row>
    <row r="6237" spans="1:19" ht="112.5">
      <c r="A6237" s="277" t="s">
        <v>25424</v>
      </c>
      <c r="B6237" s="253" t="s">
        <v>400</v>
      </c>
      <c r="C6237" s="93" t="s">
        <v>16540</v>
      </c>
      <c r="D6237" s="93" t="s">
        <v>16541</v>
      </c>
      <c r="E6237" s="148">
        <f ca="1">IFERROR(__xludf.DUMMYFUNCTION(" VLOOKUP(A6353, IMPORTRANGE(""https://docs.google.com/spreadsheets/d/1fj_Bhi2XPL3siwIh4sx4VRLAe31yD50oKdj5UlRYW0c/"", ""Сводка!A:AA""), 5, FALSE)"),104)</f>
        <v>104</v>
      </c>
      <c r="F6237" s="148" t="s">
        <v>415</v>
      </c>
      <c r="G6237" s="147">
        <f ca="1">IFERROR(__xludf.DUMMYFUNCTION(" VLOOKUP(A6353, IMPORTRANGE(""https://docs.google.com/spreadsheets/d/1QNLbnkR_AongFt22vMfNzfpjZ0CjpI8QI-w0wBnYA1w/"", ""Инфа!A:AA""), 6, FALSE)"),2024)</f>
        <v>2024</v>
      </c>
      <c r="H6237" s="150">
        <v>11200</v>
      </c>
      <c r="I6237" s="151" t="s">
        <v>161</v>
      </c>
      <c r="J6237" s="93" t="s">
        <v>16542</v>
      </c>
      <c r="K6237" s="153"/>
      <c r="L6237" s="153"/>
      <c r="M6237" s="153"/>
      <c r="N6237" s="153"/>
      <c r="O6237" s="153"/>
      <c r="P6237" s="153"/>
      <c r="Q6237" s="153"/>
      <c r="R6237" s="153"/>
      <c r="S6237" s="153"/>
    </row>
    <row r="6238" spans="1:19" ht="168.75">
      <c r="A6238" s="277" t="s">
        <v>25424</v>
      </c>
      <c r="B6238" s="253" t="s">
        <v>400</v>
      </c>
      <c r="C6238" s="93" t="s">
        <v>16543</v>
      </c>
      <c r="D6238" s="93" t="s">
        <v>16544</v>
      </c>
      <c r="E6238" s="148">
        <f ca="1">IFERROR(__xludf.DUMMYFUNCTION(" VLOOKUP(A6354, IMPORTRANGE(""https://docs.google.com/spreadsheets/d/1fj_Bhi2XPL3siwIh4sx4VRLAe31yD50oKdj5UlRYW0c/"", ""Сводка!A:AA""), 5, FALSE)"),100)</f>
        <v>100</v>
      </c>
      <c r="F6238" s="148" t="s">
        <v>466</v>
      </c>
      <c r="G6238" s="147">
        <f ca="1">IFERROR(__xludf.DUMMYFUNCTION(" VLOOKUP(A6354, IMPORTRANGE(""https://docs.google.com/spreadsheets/d/1QNLbnkR_AongFt22vMfNzfpjZ0CjpI8QI-w0wBnYA1w/"", ""Инфа!A:AA""), 6, FALSE)"),2024)</f>
        <v>2024</v>
      </c>
      <c r="H6238" s="150">
        <v>11000</v>
      </c>
      <c r="I6238" s="151" t="s">
        <v>161</v>
      </c>
      <c r="J6238" s="93" t="s">
        <v>16545</v>
      </c>
      <c r="K6238" s="153"/>
      <c r="L6238" s="153"/>
      <c r="M6238" s="153"/>
      <c r="N6238" s="153"/>
      <c r="O6238" s="153"/>
      <c r="P6238" s="153"/>
      <c r="Q6238" s="153"/>
      <c r="R6238" s="153"/>
      <c r="S6238" s="153"/>
    </row>
    <row r="6239" spans="1:19" ht="112.5">
      <c r="A6239" s="277" t="s">
        <v>25424</v>
      </c>
      <c r="B6239" s="253" t="s">
        <v>400</v>
      </c>
      <c r="C6239" s="93" t="s">
        <v>16546</v>
      </c>
      <c r="D6239" s="93" t="s">
        <v>16547</v>
      </c>
      <c r="E6239" s="148">
        <f ca="1">IFERROR(__xludf.DUMMYFUNCTION(" VLOOKUP(A6355, IMPORTRANGE(""https://docs.google.com/spreadsheets/d/1fj_Bhi2XPL3siwIh4sx4VRLAe31yD50oKdj5UlRYW0c/"", ""Сводка!A:AA""), 5, FALSE)"),88)</f>
        <v>88</v>
      </c>
      <c r="F6239" s="148" t="s">
        <v>466</v>
      </c>
      <c r="G6239" s="147">
        <f ca="1">IFERROR(__xludf.DUMMYFUNCTION(" VLOOKUP(A6355, IMPORTRANGE(""https://docs.google.com/spreadsheets/d/1QNLbnkR_AongFt22vMfNzfpjZ0CjpI8QI-w0wBnYA1w/"", ""Инфа!A:AA""), 6, FALSE)"),2024)</f>
        <v>2024</v>
      </c>
      <c r="H6239" s="150">
        <v>10300</v>
      </c>
      <c r="I6239" s="151" t="s">
        <v>161</v>
      </c>
      <c r="J6239" s="93" t="s">
        <v>16548</v>
      </c>
      <c r="K6239" s="153"/>
      <c r="L6239" s="153"/>
      <c r="M6239" s="153"/>
      <c r="N6239" s="153"/>
      <c r="O6239" s="153"/>
      <c r="P6239" s="153"/>
      <c r="Q6239" s="153"/>
      <c r="R6239" s="153"/>
      <c r="S6239" s="153"/>
    </row>
    <row r="6240" spans="1:19" ht="93.75">
      <c r="A6240" s="277" t="s">
        <v>25424</v>
      </c>
      <c r="B6240" s="253" t="s">
        <v>400</v>
      </c>
      <c r="C6240" s="93" t="s">
        <v>16549</v>
      </c>
      <c r="D6240" s="93" t="s">
        <v>827</v>
      </c>
      <c r="E6240" s="148">
        <f ca="1">IFERROR(__xludf.DUMMYFUNCTION(" VLOOKUP(A6356, IMPORTRANGE(""https://docs.google.com/spreadsheets/d/1fj_Bhi2XPL3siwIh4sx4VRLAe31yD50oKdj5UlRYW0c/"", ""Сводка!A:AA""), 5, FALSE)"),320)</f>
        <v>320</v>
      </c>
      <c r="F6240" s="148" t="s">
        <v>466</v>
      </c>
      <c r="G6240" s="147">
        <f ca="1">IFERROR(__xludf.DUMMYFUNCTION(" VLOOKUP(A6356, IMPORTRANGE(""https://docs.google.com/spreadsheets/d/1QNLbnkR_AongFt22vMfNzfpjZ0CjpI8QI-w0wBnYA1w/"", ""Инфа!A:AA""), 6, FALSE)"),2024)</f>
        <v>2024</v>
      </c>
      <c r="H6240" s="150">
        <v>14600</v>
      </c>
      <c r="I6240" s="151" t="s">
        <v>161</v>
      </c>
      <c r="J6240" s="93" t="s">
        <v>16550</v>
      </c>
      <c r="K6240" s="153"/>
      <c r="L6240" s="153"/>
      <c r="M6240" s="153"/>
      <c r="N6240" s="153"/>
      <c r="O6240" s="153"/>
      <c r="P6240" s="153"/>
      <c r="Q6240" s="153"/>
      <c r="R6240" s="153"/>
      <c r="S6240" s="153"/>
    </row>
    <row r="6241" spans="1:19" ht="168.75">
      <c r="A6241" s="277" t="s">
        <v>25424</v>
      </c>
      <c r="B6241" s="253" t="s">
        <v>400</v>
      </c>
      <c r="C6241" s="93" t="s">
        <v>16551</v>
      </c>
      <c r="D6241" s="93" t="s">
        <v>16552</v>
      </c>
      <c r="E6241" s="148">
        <f ca="1">IFERROR(__xludf.DUMMYFUNCTION(" VLOOKUP(A6357, IMPORTRANGE(""https://docs.google.com/spreadsheets/d/1fj_Bhi2XPL3siwIh4sx4VRLAe31yD50oKdj5UlRYW0c/"", ""Сводка!A:AA""), 5, FALSE)"),116)</f>
        <v>116</v>
      </c>
      <c r="F6241" s="148" t="s">
        <v>415</v>
      </c>
      <c r="G6241" s="147">
        <f ca="1">IFERROR(__xludf.DUMMYFUNCTION(" VLOOKUP(A6357, IMPORTRANGE(""https://docs.google.com/spreadsheets/d/1QNLbnkR_AongFt22vMfNzfpjZ0CjpI8QI-w0wBnYA1w/"", ""Инфа!A:AA""), 6, FALSE)"),2024)</f>
        <v>2024</v>
      </c>
      <c r="H6241" s="150">
        <v>12000</v>
      </c>
      <c r="I6241" s="151" t="s">
        <v>161</v>
      </c>
      <c r="J6241" s="93" t="s">
        <v>16553</v>
      </c>
      <c r="K6241" s="153"/>
      <c r="L6241" s="153"/>
      <c r="M6241" s="153"/>
      <c r="N6241" s="153"/>
      <c r="O6241" s="153"/>
      <c r="P6241" s="153"/>
      <c r="Q6241" s="153"/>
      <c r="R6241" s="153"/>
      <c r="S6241" s="153"/>
    </row>
    <row r="6242" spans="1:19" ht="150">
      <c r="A6242" s="277" t="s">
        <v>25424</v>
      </c>
      <c r="B6242" s="253" t="s">
        <v>400</v>
      </c>
      <c r="C6242" s="93" t="s">
        <v>16554</v>
      </c>
      <c r="D6242" s="93" t="s">
        <v>16555</v>
      </c>
      <c r="E6242" s="148">
        <f ca="1">IFERROR(__xludf.DUMMYFUNCTION(" VLOOKUP(A6358, IMPORTRANGE(""https://docs.google.com/spreadsheets/d/1fj_Bhi2XPL3siwIh4sx4VRLAe31yD50oKdj5UlRYW0c/"", ""Сводка!A:AA""), 5, FALSE)"),100)</f>
        <v>100</v>
      </c>
      <c r="F6242" s="148" t="s">
        <v>466</v>
      </c>
      <c r="G6242" s="147">
        <f ca="1">IFERROR(__xludf.DUMMYFUNCTION(" VLOOKUP(A6358, IMPORTRANGE(""https://docs.google.com/spreadsheets/d/1QNLbnkR_AongFt22vMfNzfpjZ0CjpI8QI-w0wBnYA1w/"", ""Инфа!A:AA""), 6, FALSE)"),2024)</f>
        <v>2024</v>
      </c>
      <c r="H6242" s="150">
        <v>8000</v>
      </c>
      <c r="I6242" s="151" t="s">
        <v>161</v>
      </c>
      <c r="J6242" s="93" t="s">
        <v>16556</v>
      </c>
      <c r="K6242" s="153"/>
      <c r="L6242" s="153"/>
      <c r="M6242" s="153"/>
      <c r="N6242" s="153"/>
      <c r="O6242" s="153"/>
      <c r="P6242" s="153"/>
      <c r="Q6242" s="153"/>
      <c r="R6242" s="153"/>
      <c r="S6242" s="153"/>
    </row>
    <row r="6243" spans="1:19" ht="93.75">
      <c r="A6243" s="277" t="s">
        <v>25424</v>
      </c>
      <c r="B6243" s="253" t="s">
        <v>400</v>
      </c>
      <c r="C6243" s="93" t="s">
        <v>16557</v>
      </c>
      <c r="D6243" s="93" t="s">
        <v>16558</v>
      </c>
      <c r="E6243" s="148">
        <f ca="1">IFERROR(__xludf.DUMMYFUNCTION(" VLOOKUP(A6359, IMPORTRANGE(""https://docs.google.com/spreadsheets/d/1fj_Bhi2XPL3siwIh4sx4VRLAe31yD50oKdj5UlRYW0c/"", ""Сводка!A:AA""), 5, FALSE)"),104)</f>
        <v>104</v>
      </c>
      <c r="F6243" s="148" t="s">
        <v>466</v>
      </c>
      <c r="G6243" s="147">
        <f ca="1">IFERROR(__xludf.DUMMYFUNCTION(" VLOOKUP(A6359, IMPORTRANGE(""https://docs.google.com/spreadsheets/d/1QNLbnkR_AongFt22vMfNzfpjZ0CjpI8QI-w0wBnYA1w/"", ""Инфа!A:AA""), 6, FALSE)"),2024)</f>
        <v>2024</v>
      </c>
      <c r="H6243" s="150">
        <v>11200</v>
      </c>
      <c r="I6243" s="151" t="s">
        <v>161</v>
      </c>
      <c r="J6243" s="93" t="s">
        <v>16559</v>
      </c>
      <c r="K6243" s="153"/>
      <c r="L6243" s="153"/>
      <c r="M6243" s="153"/>
      <c r="N6243" s="153"/>
      <c r="O6243" s="153"/>
      <c r="P6243" s="153"/>
      <c r="Q6243" s="153"/>
      <c r="R6243" s="153"/>
      <c r="S6243" s="153"/>
    </row>
    <row r="6244" spans="1:19" ht="75">
      <c r="A6244" s="277" t="s">
        <v>25424</v>
      </c>
      <c r="B6244" s="253" t="s">
        <v>153</v>
      </c>
      <c r="C6244" s="93" t="s">
        <v>16560</v>
      </c>
      <c r="D6244" s="93" t="s">
        <v>16561</v>
      </c>
      <c r="E6244" s="148">
        <f ca="1">IFERROR(__xludf.DUMMYFUNCTION(" VLOOKUP(A6360, IMPORTRANGE(""https://docs.google.com/spreadsheets/d/1fj_Bhi2XPL3siwIh4sx4VRLAe31yD50oKdj5UlRYW0c/"", ""Сводка!A:AA""), 5, FALSE)"),148)</f>
        <v>148</v>
      </c>
      <c r="F6244" s="148" t="s">
        <v>50</v>
      </c>
      <c r="G6244" s="147">
        <f ca="1">IFERROR(__xludf.DUMMYFUNCTION(" VLOOKUP(A6360, IMPORTRANGE(""https://docs.google.com/spreadsheets/d/1QNLbnkR_AongFt22vMfNzfpjZ0CjpI8QI-w0wBnYA1w/"", ""Инфа!A:AA""), 6, FALSE)"),2024)</f>
        <v>2024</v>
      </c>
      <c r="H6244" s="150">
        <v>13900</v>
      </c>
      <c r="I6244" s="151" t="s">
        <v>161</v>
      </c>
      <c r="J6244" s="93" t="s">
        <v>16562</v>
      </c>
      <c r="K6244" s="153"/>
      <c r="L6244" s="153"/>
      <c r="M6244" s="153"/>
      <c r="N6244" s="153"/>
      <c r="O6244" s="153"/>
      <c r="P6244" s="153"/>
      <c r="Q6244" s="153"/>
      <c r="R6244" s="153"/>
      <c r="S6244" s="153"/>
    </row>
    <row r="6245" spans="1:19" ht="150">
      <c r="A6245" s="277" t="s">
        <v>25424</v>
      </c>
      <c r="B6245" s="253" t="s">
        <v>400</v>
      </c>
      <c r="C6245" s="93" t="s">
        <v>16563</v>
      </c>
      <c r="D6245" s="93" t="s">
        <v>16564</v>
      </c>
      <c r="E6245" s="148">
        <f ca="1">IFERROR(__xludf.DUMMYFUNCTION(" VLOOKUP(A6361, IMPORTRANGE(""https://docs.google.com/spreadsheets/d/1fj_Bhi2XPL3siwIh4sx4VRLAe31yD50oKdj5UlRYW0c/"", ""Сводка!A:AA""), 5, FALSE)"),348)</f>
        <v>348</v>
      </c>
      <c r="F6245" s="148" t="s">
        <v>466</v>
      </c>
      <c r="G6245" s="147">
        <f ca="1">IFERROR(__xludf.DUMMYFUNCTION(" VLOOKUP(A6361, IMPORTRANGE(""https://docs.google.com/spreadsheets/d/1QNLbnkR_AongFt22vMfNzfpjZ0CjpI8QI-w0wBnYA1w/"", ""Инфа!A:AA""), 6, FALSE)"),2024)</f>
        <v>2024</v>
      </c>
      <c r="H6245" s="150">
        <v>25900</v>
      </c>
      <c r="I6245" s="151" t="s">
        <v>16565</v>
      </c>
      <c r="J6245" s="93" t="s">
        <v>16566</v>
      </c>
      <c r="K6245" s="153"/>
      <c r="L6245" s="153"/>
      <c r="M6245" s="153"/>
      <c r="N6245" s="153"/>
      <c r="O6245" s="153"/>
      <c r="P6245" s="153"/>
      <c r="Q6245" s="153"/>
      <c r="R6245" s="153"/>
      <c r="S6245" s="153"/>
    </row>
    <row r="6246" spans="1:19" ht="206.25">
      <c r="A6246" s="277" t="s">
        <v>25424</v>
      </c>
      <c r="B6246" s="253" t="s">
        <v>153</v>
      </c>
      <c r="C6246" s="93" t="s">
        <v>2324</v>
      </c>
      <c r="D6246" s="93" t="s">
        <v>16567</v>
      </c>
      <c r="E6246" s="148">
        <f ca="1">IFERROR(__xludf.DUMMYFUNCTION(" VLOOKUP(A6362, IMPORTRANGE(""https://docs.google.com/spreadsheets/d/1fj_Bhi2XPL3siwIh4sx4VRLAe31yD50oKdj5UlRYW0c/"", ""Сводка!A:AA""), 5, FALSE)"),220)</f>
        <v>220</v>
      </c>
      <c r="F6246" s="148" t="s">
        <v>456</v>
      </c>
      <c r="G6246" s="147">
        <f ca="1">IFERROR(__xludf.DUMMYFUNCTION(" VLOOKUP(A6362, IMPORTRANGE(""https://docs.google.com/spreadsheets/d/1QNLbnkR_AongFt22vMfNzfpjZ0CjpI8QI-w0wBnYA1w/"", ""Инфа!A:AA""), 6, FALSE)"),2024)</f>
        <v>2024</v>
      </c>
      <c r="H6246" s="150">
        <v>18200</v>
      </c>
      <c r="I6246" s="151" t="s">
        <v>72</v>
      </c>
      <c r="J6246" s="93" t="s">
        <v>16568</v>
      </c>
      <c r="K6246" s="153"/>
      <c r="L6246" s="153"/>
      <c r="M6246" s="153"/>
      <c r="N6246" s="153"/>
      <c r="O6246" s="153"/>
      <c r="P6246" s="153"/>
      <c r="Q6246" s="153"/>
      <c r="R6246" s="153"/>
      <c r="S6246" s="153"/>
    </row>
    <row r="6247" spans="1:19" ht="206.25">
      <c r="A6247" s="277" t="s">
        <v>25424</v>
      </c>
      <c r="B6247" s="253" t="s">
        <v>153</v>
      </c>
      <c r="C6247" s="93" t="s">
        <v>2324</v>
      </c>
      <c r="D6247" s="93" t="s">
        <v>16569</v>
      </c>
      <c r="E6247" s="148">
        <f ca="1">IFERROR(__xludf.DUMMYFUNCTION(" VLOOKUP(A6363, IMPORTRANGE(""https://docs.google.com/spreadsheets/d/1fj_Bhi2XPL3siwIh4sx4VRLAe31yD50oKdj5UlRYW0c/"", ""Сводка!A:AA""), 5, FALSE)"),208)</f>
        <v>208</v>
      </c>
      <c r="F6247" s="148" t="s">
        <v>456</v>
      </c>
      <c r="G6247" s="147">
        <f ca="1">IFERROR(__xludf.DUMMYFUNCTION(" VLOOKUP(A6363, IMPORTRANGE(""https://docs.google.com/spreadsheets/d/1QNLbnkR_AongFt22vMfNzfpjZ0CjpI8QI-w0wBnYA1w/"", ""Инфа!A:AA""), 6, FALSE)"),2024)</f>
        <v>2024</v>
      </c>
      <c r="H6247" s="150">
        <v>17500</v>
      </c>
      <c r="I6247" s="151" t="s">
        <v>72</v>
      </c>
      <c r="J6247" s="93" t="s">
        <v>16568</v>
      </c>
      <c r="K6247" s="153"/>
      <c r="L6247" s="153"/>
      <c r="M6247" s="153"/>
      <c r="N6247" s="153"/>
      <c r="O6247" s="153"/>
      <c r="P6247" s="153"/>
      <c r="Q6247" s="153"/>
      <c r="R6247" s="153"/>
      <c r="S6247" s="153"/>
    </row>
    <row r="6248" spans="1:19" ht="150">
      <c r="A6248" s="277" t="s">
        <v>25424</v>
      </c>
      <c r="B6248" s="253" t="s">
        <v>153</v>
      </c>
      <c r="C6248" s="93" t="s">
        <v>4490</v>
      </c>
      <c r="D6248" s="93" t="s">
        <v>16570</v>
      </c>
      <c r="E6248" s="148">
        <f ca="1">IFERROR(__xludf.DUMMYFUNCTION(" VLOOKUP(A6364, IMPORTRANGE(""https://docs.google.com/spreadsheets/d/1fj_Bhi2XPL3siwIh4sx4VRLAe31yD50oKdj5UlRYW0c/"", ""Сводка!A:AA""), 5, FALSE)"),216)</f>
        <v>216</v>
      </c>
      <c r="F6248" s="148" t="s">
        <v>50</v>
      </c>
      <c r="G6248" s="147">
        <f ca="1">IFERROR(__xludf.DUMMYFUNCTION(" VLOOKUP(A6364, IMPORTRANGE(""https://docs.google.com/spreadsheets/d/1QNLbnkR_AongFt22vMfNzfpjZ0CjpI8QI-w0wBnYA1w/"", ""Инфа!A:AA""), 6, FALSE)"),2024)</f>
        <v>2024</v>
      </c>
      <c r="H6248" s="150">
        <v>18000</v>
      </c>
      <c r="I6248" s="151" t="s">
        <v>1021</v>
      </c>
      <c r="J6248" s="93" t="s">
        <v>16571</v>
      </c>
      <c r="K6248" s="153"/>
      <c r="L6248" s="153"/>
      <c r="M6248" s="153"/>
      <c r="N6248" s="153"/>
      <c r="O6248" s="153"/>
      <c r="P6248" s="153"/>
      <c r="Q6248" s="153"/>
      <c r="R6248" s="153"/>
      <c r="S6248" s="153"/>
    </row>
    <row r="6249" spans="1:19" ht="131.25">
      <c r="A6249" s="277" t="s">
        <v>25424</v>
      </c>
      <c r="B6249" s="253" t="s">
        <v>400</v>
      </c>
      <c r="C6249" s="93" t="s">
        <v>4483</v>
      </c>
      <c r="D6249" s="93" t="s">
        <v>16572</v>
      </c>
      <c r="E6249" s="148">
        <f ca="1">IFERROR(__xludf.DUMMYFUNCTION(" VLOOKUP(A6365, IMPORTRANGE(""https://docs.google.com/spreadsheets/d/1fj_Bhi2XPL3siwIh4sx4VRLAe31yD50oKdj5UlRYW0c/"", ""Сводка!A:AA""), 5, FALSE)"),148)</f>
        <v>148</v>
      </c>
      <c r="F6249" s="148" t="s">
        <v>415</v>
      </c>
      <c r="G6249" s="147">
        <f ca="1">IFERROR(__xludf.DUMMYFUNCTION(" VLOOKUP(A6365, IMPORTRANGE(""https://docs.google.com/spreadsheets/d/1QNLbnkR_AongFt22vMfNzfpjZ0CjpI8QI-w0wBnYA1w/"", ""Инфа!A:AA""), 6, FALSE)"),2024)</f>
        <v>2024</v>
      </c>
      <c r="H6249" s="150">
        <v>13900</v>
      </c>
      <c r="I6249" s="151" t="s">
        <v>1021</v>
      </c>
      <c r="J6249" s="93" t="s">
        <v>16573</v>
      </c>
      <c r="K6249" s="153"/>
      <c r="L6249" s="153"/>
      <c r="M6249" s="153"/>
      <c r="N6249" s="153"/>
      <c r="O6249" s="153"/>
      <c r="P6249" s="153"/>
      <c r="Q6249" s="153"/>
      <c r="R6249" s="153"/>
      <c r="S6249" s="153"/>
    </row>
    <row r="6250" spans="1:19" ht="187.5">
      <c r="A6250" s="277" t="s">
        <v>25424</v>
      </c>
      <c r="B6250" s="253" t="s">
        <v>153</v>
      </c>
      <c r="C6250" s="93" t="s">
        <v>16574</v>
      </c>
      <c r="D6250" s="93" t="s">
        <v>16575</v>
      </c>
      <c r="E6250" s="148">
        <f ca="1">IFERROR(__xludf.DUMMYFUNCTION(" VLOOKUP(A6366, IMPORTRANGE(""https://docs.google.com/spreadsheets/d/1fj_Bhi2XPL3siwIh4sx4VRLAe31yD50oKdj5UlRYW0c/"", ""Сводка!A:AA""), 5, FALSE)"),244)</f>
        <v>244</v>
      </c>
      <c r="F6250" s="148" t="s">
        <v>26</v>
      </c>
      <c r="G6250" s="147">
        <f ca="1">IFERROR(__xludf.DUMMYFUNCTION(" VLOOKUP(A6366, IMPORTRANGE(""https://docs.google.com/spreadsheets/d/1QNLbnkR_AongFt22vMfNzfpjZ0CjpI8QI-w0wBnYA1w/"", ""Инфа!A:AA""), 6, FALSE)"),2024)</f>
        <v>2024</v>
      </c>
      <c r="H6250" s="150">
        <v>12300</v>
      </c>
      <c r="I6250" s="151" t="s">
        <v>1841</v>
      </c>
      <c r="J6250" s="93" t="s">
        <v>16576</v>
      </c>
      <c r="K6250" s="153"/>
      <c r="L6250" s="153"/>
      <c r="M6250" s="153"/>
      <c r="N6250" s="153"/>
      <c r="O6250" s="153"/>
      <c r="P6250" s="153"/>
      <c r="Q6250" s="153"/>
      <c r="R6250" s="153"/>
      <c r="S6250" s="153"/>
    </row>
    <row r="6251" spans="1:19" ht="112.5">
      <c r="A6251" s="277" t="s">
        <v>25424</v>
      </c>
      <c r="B6251" s="253" t="s">
        <v>153</v>
      </c>
      <c r="C6251" s="93" t="s">
        <v>6340</v>
      </c>
      <c r="D6251" s="93" t="s">
        <v>16577</v>
      </c>
      <c r="E6251" s="148">
        <f ca="1">IFERROR(__xludf.DUMMYFUNCTION(" VLOOKUP(A6368, IMPORTRANGE(""https://docs.google.com/spreadsheets/d/1fj_Bhi2XPL3siwIh4sx4VRLAe31yD50oKdj5UlRYW0c/"", ""Сводка!A:AA""), 5, FALSE)"),200)</f>
        <v>200</v>
      </c>
      <c r="F6251" s="148" t="s">
        <v>165</v>
      </c>
      <c r="G6251" s="147">
        <f ca="1">IFERROR(__xludf.DUMMYFUNCTION(" VLOOKUP(A6368, IMPORTRANGE(""https://docs.google.com/spreadsheets/d/1QNLbnkR_AongFt22vMfNzfpjZ0CjpI8QI-w0wBnYA1w/"", ""Инфа!A:AA""), 6, FALSE)"),2024)</f>
        <v>2024</v>
      </c>
      <c r="H6251" s="150">
        <v>11000</v>
      </c>
      <c r="I6251" s="151" t="s">
        <v>1923</v>
      </c>
      <c r="J6251" s="93" t="s">
        <v>16578</v>
      </c>
      <c r="K6251" s="153"/>
      <c r="L6251" s="153"/>
      <c r="M6251" s="153"/>
      <c r="N6251" s="153"/>
      <c r="O6251" s="153"/>
      <c r="P6251" s="153"/>
      <c r="Q6251" s="153"/>
      <c r="R6251" s="153"/>
      <c r="S6251" s="153"/>
    </row>
    <row r="6252" spans="1:19" ht="206.25">
      <c r="A6252" s="277" t="s">
        <v>25424</v>
      </c>
      <c r="B6252" s="253" t="s">
        <v>400</v>
      </c>
      <c r="C6252" s="93" t="s">
        <v>16579</v>
      </c>
      <c r="D6252" s="93" t="s">
        <v>16580</v>
      </c>
      <c r="E6252" s="148">
        <f ca="1">IFERROR(__xludf.DUMMYFUNCTION(" VLOOKUP(A6369, IMPORTRANGE(""https://docs.google.com/spreadsheets/d/1fj_Bhi2XPL3siwIh4sx4VRLAe31yD50oKdj5UlRYW0c/"", ""Сводка!A:AA""), 5, FALSE)"),152)</f>
        <v>152</v>
      </c>
      <c r="F6252" s="148" t="s">
        <v>415</v>
      </c>
      <c r="G6252" s="147">
        <f ca="1">IFERROR(__xludf.DUMMYFUNCTION(" VLOOKUP(A6369, IMPORTRANGE(""https://docs.google.com/spreadsheets/d/1QNLbnkR_AongFt22vMfNzfpjZ0CjpI8QI-w0wBnYA1w/"", ""Инфа!A:AA""), 6, FALSE)"),2024)</f>
        <v>2024</v>
      </c>
      <c r="H6252" s="150">
        <v>9600</v>
      </c>
      <c r="I6252" s="151" t="s">
        <v>16581</v>
      </c>
      <c r="J6252" s="93" t="s">
        <v>16582</v>
      </c>
      <c r="K6252" s="153"/>
      <c r="L6252" s="153"/>
      <c r="M6252" s="153"/>
      <c r="N6252" s="153"/>
      <c r="O6252" s="153"/>
      <c r="P6252" s="153"/>
      <c r="Q6252" s="153"/>
      <c r="R6252" s="153"/>
      <c r="S6252" s="153"/>
    </row>
    <row r="6253" spans="1:19" ht="131.25">
      <c r="A6253" s="277" t="s">
        <v>25424</v>
      </c>
      <c r="B6253" s="253" t="s">
        <v>400</v>
      </c>
      <c r="C6253" s="93" t="s">
        <v>16583</v>
      </c>
      <c r="D6253" s="93" t="s">
        <v>16584</v>
      </c>
      <c r="E6253" s="148">
        <f ca="1">IFERROR(__xludf.DUMMYFUNCTION(" VLOOKUP(A6370, IMPORTRANGE(""https://docs.google.com/spreadsheets/d/1fj_Bhi2XPL3siwIh4sx4VRLAe31yD50oKdj5UlRYW0c/"", ""Сводка!A:AA""), 5, FALSE)"),176)</f>
        <v>176</v>
      </c>
      <c r="F6253" s="148" t="s">
        <v>415</v>
      </c>
      <c r="G6253" s="147">
        <f ca="1">IFERROR(__xludf.DUMMYFUNCTION(" VLOOKUP(A6370, IMPORTRANGE(""https://docs.google.com/spreadsheets/d/1QNLbnkR_AongFt22vMfNzfpjZ0CjpI8QI-w0wBnYA1w/"", ""Инфа!A:AA""), 6, FALSE)"),2024)</f>
        <v>2024</v>
      </c>
      <c r="H6253" s="150">
        <v>10300</v>
      </c>
      <c r="I6253" s="151" t="s">
        <v>16585</v>
      </c>
      <c r="J6253" s="93" t="s">
        <v>16586</v>
      </c>
      <c r="K6253" s="153"/>
      <c r="L6253" s="153"/>
      <c r="M6253" s="153"/>
      <c r="N6253" s="153"/>
      <c r="O6253" s="153"/>
      <c r="P6253" s="153"/>
      <c r="Q6253" s="153"/>
      <c r="R6253" s="153"/>
      <c r="S6253" s="153"/>
    </row>
    <row r="6254" spans="1:19" ht="187.5">
      <c r="A6254" s="277" t="s">
        <v>25424</v>
      </c>
      <c r="B6254" s="253" t="s">
        <v>400</v>
      </c>
      <c r="C6254" s="93" t="s">
        <v>15870</v>
      </c>
      <c r="D6254" s="93" t="s">
        <v>3581</v>
      </c>
      <c r="E6254" s="148">
        <f ca="1">IFERROR(__xludf.DUMMYFUNCTION(" VLOOKUP(A6371, IMPORTRANGE(""https://docs.google.com/spreadsheets/d/1fj_Bhi2XPL3siwIh4sx4VRLAe31yD50oKdj5UlRYW0c/"", ""Сводка!A:AA""), 5, FALSE)"),244)</f>
        <v>244</v>
      </c>
      <c r="F6254" s="148" t="s">
        <v>415</v>
      </c>
      <c r="G6254" s="147">
        <f ca="1">IFERROR(__xludf.DUMMYFUNCTION(" VLOOKUP(A6371, IMPORTRANGE(""https://docs.google.com/spreadsheets/d/1QNLbnkR_AongFt22vMfNzfpjZ0CjpI8QI-w0wBnYA1w/"", ""Инфа!A:AA""), 6, FALSE)"),2024)</f>
        <v>2024</v>
      </c>
      <c r="H6254" s="150">
        <v>12300</v>
      </c>
      <c r="I6254" s="151" t="s">
        <v>15875</v>
      </c>
      <c r="J6254" s="93" t="s">
        <v>16587</v>
      </c>
      <c r="K6254" s="153"/>
      <c r="L6254" s="153"/>
      <c r="M6254" s="153"/>
      <c r="N6254" s="153"/>
      <c r="O6254" s="153"/>
      <c r="P6254" s="153"/>
      <c r="Q6254" s="153"/>
      <c r="R6254" s="153"/>
      <c r="S6254" s="153"/>
    </row>
    <row r="6255" spans="1:19" ht="187.5">
      <c r="A6255" s="277" t="s">
        <v>25424</v>
      </c>
      <c r="B6255" s="253" t="s">
        <v>400</v>
      </c>
      <c r="C6255" s="93" t="s">
        <v>15870</v>
      </c>
      <c r="D6255" s="93" t="s">
        <v>3262</v>
      </c>
      <c r="E6255" s="148">
        <f ca="1">IFERROR(__xludf.DUMMYFUNCTION(" VLOOKUP(A6372, IMPORTRANGE(""https://docs.google.com/spreadsheets/d/1fj_Bhi2XPL3siwIh4sx4VRLAe31yD50oKdj5UlRYW0c/"", ""Сводка!A:AA""), 5, FALSE)"),220)</f>
        <v>220</v>
      </c>
      <c r="F6255" s="148" t="s">
        <v>415</v>
      </c>
      <c r="G6255" s="147">
        <f ca="1">IFERROR(__xludf.DUMMYFUNCTION(" VLOOKUP(A6372, IMPORTRANGE(""https://docs.google.com/spreadsheets/d/1QNLbnkR_AongFt22vMfNzfpjZ0CjpI8QI-w0wBnYA1w/"", ""Инфа!A:AA""), 6, FALSE)"),2024)</f>
        <v>2024</v>
      </c>
      <c r="H6255" s="150">
        <v>11600</v>
      </c>
      <c r="I6255" s="151" t="s">
        <v>1841</v>
      </c>
      <c r="J6255" s="93" t="s">
        <v>16588</v>
      </c>
      <c r="K6255" s="153"/>
      <c r="L6255" s="153"/>
      <c r="M6255" s="153"/>
      <c r="N6255" s="153"/>
      <c r="O6255" s="153"/>
      <c r="P6255" s="153"/>
      <c r="Q6255" s="153"/>
      <c r="R6255" s="153"/>
      <c r="S6255" s="153"/>
    </row>
    <row r="6256" spans="1:19" ht="112.5">
      <c r="A6256" s="277" t="s">
        <v>25424</v>
      </c>
      <c r="B6256" s="253" t="s">
        <v>400</v>
      </c>
      <c r="C6256" s="93" t="s">
        <v>16589</v>
      </c>
      <c r="D6256" s="93" t="s">
        <v>16590</v>
      </c>
      <c r="E6256" s="148">
        <f ca="1">IFERROR(__xludf.DUMMYFUNCTION(" VLOOKUP(A6373, IMPORTRANGE(""https://docs.google.com/spreadsheets/d/1fj_Bhi2XPL3siwIh4sx4VRLAe31yD50oKdj5UlRYW0c/"", ""Сводка!A:AA""), 5, FALSE)"),188)</f>
        <v>188</v>
      </c>
      <c r="F6256" s="148" t="s">
        <v>415</v>
      </c>
      <c r="G6256" s="147">
        <f ca="1">IFERROR(__xludf.DUMMYFUNCTION(" VLOOKUP(A6373, IMPORTRANGE(""https://docs.google.com/spreadsheets/d/1QNLbnkR_AongFt22vMfNzfpjZ0CjpI8QI-w0wBnYA1w/"", ""Инфа!A:AA""), 6, FALSE)"),2024)</f>
        <v>2024</v>
      </c>
      <c r="H6256" s="150">
        <v>10600</v>
      </c>
      <c r="I6256" s="151" t="s">
        <v>16591</v>
      </c>
      <c r="J6256" s="93" t="s">
        <v>16592</v>
      </c>
      <c r="K6256" s="153"/>
      <c r="L6256" s="153"/>
      <c r="M6256" s="153"/>
      <c r="N6256" s="153"/>
      <c r="O6256" s="153"/>
      <c r="P6256" s="153"/>
      <c r="Q6256" s="153"/>
      <c r="R6256" s="153"/>
      <c r="S6256" s="153"/>
    </row>
    <row r="6257" spans="1:19" ht="37.5">
      <c r="A6257" s="277" t="s">
        <v>25424</v>
      </c>
      <c r="B6257" s="253" t="s">
        <v>16593</v>
      </c>
      <c r="C6257" s="93" t="s">
        <v>16594</v>
      </c>
      <c r="D6257" s="93" t="s">
        <v>16595</v>
      </c>
      <c r="E6257" s="148">
        <f ca="1">IFERROR(__xludf.DUMMYFUNCTION(" VLOOKUP(A6374, IMPORTRANGE(""https://docs.google.com/spreadsheets/d/1fj_Bhi2XPL3siwIh4sx4VRLAe31yD50oKdj5UlRYW0c/"", ""Сводка!A:AA""), 5, FALSE)"),108)</f>
        <v>108</v>
      </c>
      <c r="F6257" s="148" t="s">
        <v>108</v>
      </c>
      <c r="G6257" s="147">
        <f ca="1">IFERROR(__xludf.DUMMYFUNCTION(" VLOOKUP(A6374, IMPORTRANGE(""https://docs.google.com/spreadsheets/d/1QNLbnkR_AongFt22vMfNzfpjZ0CjpI8QI-w0wBnYA1w/"", ""Инфа!A:AA""), 6, FALSE)"),2024)</f>
        <v>2024</v>
      </c>
      <c r="H6257" s="150">
        <v>14900</v>
      </c>
      <c r="I6257" s="151" t="s">
        <v>15661</v>
      </c>
      <c r="J6257" s="93" t="s">
        <v>16596</v>
      </c>
      <c r="K6257" s="153"/>
      <c r="L6257" s="153"/>
      <c r="M6257" s="153"/>
      <c r="N6257" s="153"/>
      <c r="O6257" s="153"/>
      <c r="P6257" s="153"/>
      <c r="Q6257" s="153"/>
      <c r="R6257" s="153"/>
      <c r="S6257" s="153"/>
    </row>
    <row r="6258" spans="1:19" ht="150">
      <c r="A6258" s="277" t="s">
        <v>25424</v>
      </c>
      <c r="B6258" s="253" t="s">
        <v>400</v>
      </c>
      <c r="C6258" s="93" t="s">
        <v>16597</v>
      </c>
      <c r="D6258" s="93" t="s">
        <v>16598</v>
      </c>
      <c r="E6258" s="148">
        <f ca="1">IFERROR(__xludf.DUMMYFUNCTION(" VLOOKUP(A6375, IMPORTRANGE(""https://docs.google.com/spreadsheets/d/1fj_Bhi2XPL3siwIh4sx4VRLAe31yD50oKdj5UlRYW0c/"", ""Сводка!A:AA""), 5, FALSE)"),224)</f>
        <v>224</v>
      </c>
      <c r="F6258" s="148" t="s">
        <v>415</v>
      </c>
      <c r="G6258" s="147">
        <f ca="1">IFERROR(__xludf.DUMMYFUNCTION(" VLOOKUP(A6375, IMPORTRANGE(""https://docs.google.com/spreadsheets/d/1QNLbnkR_AongFt22vMfNzfpjZ0CjpI8QI-w0wBnYA1w/"", ""Инфа!A:AA""), 6, FALSE)"),2024)</f>
        <v>2024</v>
      </c>
      <c r="H6258" s="150">
        <v>11700</v>
      </c>
      <c r="I6258" s="151" t="s">
        <v>16599</v>
      </c>
      <c r="J6258" s="93" t="s">
        <v>16600</v>
      </c>
      <c r="K6258" s="153"/>
      <c r="L6258" s="153"/>
      <c r="M6258" s="153"/>
      <c r="N6258" s="153"/>
      <c r="O6258" s="153"/>
      <c r="P6258" s="153"/>
      <c r="Q6258" s="153"/>
      <c r="R6258" s="153"/>
      <c r="S6258" s="153"/>
    </row>
    <row r="6259" spans="1:19" ht="150">
      <c r="A6259" s="277" t="s">
        <v>25424</v>
      </c>
      <c r="B6259" s="253" t="s">
        <v>400</v>
      </c>
      <c r="C6259" s="93" t="s">
        <v>16597</v>
      </c>
      <c r="D6259" s="93" t="s">
        <v>16601</v>
      </c>
      <c r="E6259" s="148">
        <f ca="1">IFERROR(__xludf.DUMMYFUNCTION(" VLOOKUP(A6376, IMPORTRANGE(""https://docs.google.com/spreadsheets/d/1fj_Bhi2XPL3siwIh4sx4VRLAe31yD50oKdj5UlRYW0c/"", ""Сводка!A:AA""), 5, FALSE)"),216)</f>
        <v>216</v>
      </c>
      <c r="F6259" s="148" t="s">
        <v>415</v>
      </c>
      <c r="G6259" s="147">
        <f ca="1">IFERROR(__xludf.DUMMYFUNCTION(" VLOOKUP(A6376, IMPORTRANGE(""https://docs.google.com/spreadsheets/d/1QNLbnkR_AongFt22vMfNzfpjZ0CjpI8QI-w0wBnYA1w/"", ""Инфа!A:AA""), 6, FALSE)"),2024)</f>
        <v>2024</v>
      </c>
      <c r="H6259" s="150">
        <v>11500</v>
      </c>
      <c r="I6259" s="151" t="s">
        <v>16599</v>
      </c>
      <c r="J6259" s="93" t="s">
        <v>16600</v>
      </c>
      <c r="K6259" s="153"/>
      <c r="L6259" s="153"/>
      <c r="M6259" s="153"/>
      <c r="N6259" s="153"/>
      <c r="O6259" s="153"/>
      <c r="P6259" s="153"/>
      <c r="Q6259" s="153"/>
      <c r="R6259" s="153"/>
      <c r="S6259" s="153"/>
    </row>
    <row r="6260" spans="1:19" ht="131.25">
      <c r="A6260" s="277" t="s">
        <v>25424</v>
      </c>
      <c r="B6260" s="253" t="s">
        <v>400</v>
      </c>
      <c r="C6260" s="93" t="s">
        <v>16602</v>
      </c>
      <c r="D6260" s="93" t="s">
        <v>16603</v>
      </c>
      <c r="E6260" s="148">
        <f ca="1">IFERROR(__xludf.DUMMYFUNCTION(" VLOOKUP(A6377, IMPORTRANGE(""https://docs.google.com/spreadsheets/d/1fj_Bhi2XPL3siwIh4sx4VRLAe31yD50oKdj5UlRYW0c/"", ""Сводка!A:AA""), 5, FALSE)"),140)</f>
        <v>140</v>
      </c>
      <c r="F6260" s="148" t="s">
        <v>415</v>
      </c>
      <c r="G6260" s="147">
        <f ca="1">IFERROR(__xludf.DUMMYFUNCTION(" VLOOKUP(A6377, IMPORTRANGE(""https://docs.google.com/spreadsheets/d/1QNLbnkR_AongFt22vMfNzfpjZ0CjpI8QI-w0wBnYA1w/"", ""Инфа!A:AA""), 6, FALSE)"),2024)</f>
        <v>2024</v>
      </c>
      <c r="H6260" s="150">
        <v>13400</v>
      </c>
      <c r="I6260" s="151" t="s">
        <v>15957</v>
      </c>
      <c r="J6260" s="93" t="s">
        <v>16604</v>
      </c>
      <c r="K6260" s="153"/>
      <c r="L6260" s="153"/>
      <c r="M6260" s="153"/>
      <c r="N6260" s="153"/>
      <c r="O6260" s="153"/>
      <c r="P6260" s="153"/>
      <c r="Q6260" s="153"/>
      <c r="R6260" s="153"/>
      <c r="S6260" s="153"/>
    </row>
    <row r="6261" spans="1:19" ht="112.5">
      <c r="A6261" s="277" t="s">
        <v>25424</v>
      </c>
      <c r="B6261" s="253" t="s">
        <v>153</v>
      </c>
      <c r="C6261" s="93" t="s">
        <v>16605</v>
      </c>
      <c r="D6261" s="93" t="s">
        <v>16606</v>
      </c>
      <c r="E6261" s="148">
        <f ca="1">IFERROR(__xludf.DUMMYFUNCTION(" VLOOKUP(A6378, IMPORTRANGE(""https://docs.google.com/spreadsheets/d/1fj_Bhi2XPL3siwIh4sx4VRLAe31yD50oKdj5UlRYW0c/"", ""Сводка!A:AA""), 5, FALSE)"),116)</f>
        <v>116</v>
      </c>
      <c r="F6261" s="148" t="s">
        <v>50</v>
      </c>
      <c r="G6261" s="147">
        <f ca="1">IFERROR(__xludf.DUMMYFUNCTION(" VLOOKUP(A6378, IMPORTRANGE(""https://docs.google.com/spreadsheets/d/1QNLbnkR_AongFt22vMfNzfpjZ0CjpI8QI-w0wBnYA1w/"", ""Инфа!A:AA""), 6, FALSE)"),2024)</f>
        <v>2024</v>
      </c>
      <c r="H6261" s="150">
        <v>12000</v>
      </c>
      <c r="I6261" s="151" t="s">
        <v>15957</v>
      </c>
      <c r="J6261" s="93" t="s">
        <v>16607</v>
      </c>
      <c r="K6261" s="153"/>
      <c r="L6261" s="153"/>
      <c r="M6261" s="153"/>
      <c r="N6261" s="153"/>
      <c r="O6261" s="153"/>
      <c r="P6261" s="153"/>
      <c r="Q6261" s="153"/>
      <c r="R6261" s="153"/>
      <c r="S6261" s="153"/>
    </row>
    <row r="6262" spans="1:19" ht="131.25">
      <c r="A6262" s="277" t="s">
        <v>25424</v>
      </c>
      <c r="B6262" s="253" t="s">
        <v>400</v>
      </c>
      <c r="C6262" s="93" t="s">
        <v>16608</v>
      </c>
      <c r="D6262" s="93" t="s">
        <v>16609</v>
      </c>
      <c r="E6262" s="148">
        <f ca="1">IFERROR(__xludf.DUMMYFUNCTION(" VLOOKUP(A6379, IMPORTRANGE(""https://docs.google.com/spreadsheets/d/1fj_Bhi2XPL3siwIh4sx4VRLAe31yD50oKdj5UlRYW0c/"", ""Сводка!A:AA""), 5, FALSE)"),112)</f>
        <v>112</v>
      </c>
      <c r="F6262" s="148" t="s">
        <v>415</v>
      </c>
      <c r="G6262" s="147">
        <f ca="1">IFERROR(__xludf.DUMMYFUNCTION(" VLOOKUP(A6379, IMPORTRANGE(""https://docs.google.com/spreadsheets/d/1QNLbnkR_AongFt22vMfNzfpjZ0CjpI8QI-w0wBnYA1w/"", ""Инфа!A:AA""), 6, FALSE)"),2024)</f>
        <v>2024</v>
      </c>
      <c r="H6262" s="150">
        <v>11700</v>
      </c>
      <c r="I6262" s="151" t="s">
        <v>15957</v>
      </c>
      <c r="J6262" s="93" t="s">
        <v>16610</v>
      </c>
      <c r="K6262" s="153"/>
      <c r="L6262" s="153"/>
      <c r="M6262" s="153"/>
      <c r="N6262" s="153"/>
      <c r="O6262" s="153"/>
      <c r="P6262" s="153"/>
      <c r="Q6262" s="153"/>
      <c r="R6262" s="153"/>
      <c r="S6262" s="153"/>
    </row>
    <row r="6263" spans="1:19" ht="150">
      <c r="A6263" s="277" t="s">
        <v>25424</v>
      </c>
      <c r="B6263" s="253" t="s">
        <v>400</v>
      </c>
      <c r="C6263" s="93" t="s">
        <v>16611</v>
      </c>
      <c r="D6263" s="93" t="s">
        <v>16612</v>
      </c>
      <c r="E6263" s="148">
        <f ca="1">IFERROR(__xludf.DUMMYFUNCTION(" VLOOKUP(A6380, IMPORTRANGE(""https://docs.google.com/spreadsheets/d/1fj_Bhi2XPL3siwIh4sx4VRLAe31yD50oKdj5UlRYW0c/"", ""Сводка!A:AA""), 5, FALSE)"),148)</f>
        <v>148</v>
      </c>
      <c r="F6263" s="148" t="s">
        <v>415</v>
      </c>
      <c r="G6263" s="147">
        <f ca="1">IFERROR(__xludf.DUMMYFUNCTION(" VLOOKUP(A6380, IMPORTRANGE(""https://docs.google.com/spreadsheets/d/1QNLbnkR_AongFt22vMfNzfpjZ0CjpI8QI-w0wBnYA1w/"", ""Инфа!A:AA""), 6, FALSE)"),2024)</f>
        <v>2024</v>
      </c>
      <c r="H6263" s="150">
        <v>13900</v>
      </c>
      <c r="I6263" s="151" t="s">
        <v>15957</v>
      </c>
      <c r="J6263" s="93" t="s">
        <v>16613</v>
      </c>
      <c r="K6263" s="153"/>
      <c r="L6263" s="153"/>
      <c r="M6263" s="153"/>
      <c r="N6263" s="153"/>
      <c r="O6263" s="153"/>
      <c r="P6263" s="153"/>
      <c r="Q6263" s="153"/>
      <c r="R6263" s="153"/>
      <c r="S6263" s="153"/>
    </row>
    <row r="6264" spans="1:19" ht="187.5">
      <c r="A6264" s="277" t="s">
        <v>25424</v>
      </c>
      <c r="B6264" s="253" t="s">
        <v>400</v>
      </c>
      <c r="C6264" s="93" t="s">
        <v>16614</v>
      </c>
      <c r="D6264" s="93" t="s">
        <v>16615</v>
      </c>
      <c r="E6264" s="148">
        <f ca="1">IFERROR(__xludf.DUMMYFUNCTION(" VLOOKUP(A6381, IMPORTRANGE(""https://docs.google.com/spreadsheets/d/1fj_Bhi2XPL3siwIh4sx4VRLAe31yD50oKdj5UlRYW0c/"", ""Сводка!A:AA""), 5, FALSE)"),208)</f>
        <v>208</v>
      </c>
      <c r="F6264" s="148" t="s">
        <v>108</v>
      </c>
      <c r="G6264" s="147">
        <f ca="1">IFERROR(__xludf.DUMMYFUNCTION(" VLOOKUP(A6381, IMPORTRANGE(""https://docs.google.com/spreadsheets/d/1QNLbnkR_AongFt22vMfNzfpjZ0CjpI8QI-w0wBnYA1w/"", ""Инфа!A:AA""), 6, FALSE)"),2024)</f>
        <v>2024</v>
      </c>
      <c r="H6264" s="150">
        <v>17500</v>
      </c>
      <c r="I6264" s="151" t="s">
        <v>16599</v>
      </c>
      <c r="J6264" s="93" t="s">
        <v>16616</v>
      </c>
      <c r="K6264" s="153"/>
      <c r="L6264" s="153"/>
      <c r="M6264" s="153"/>
      <c r="N6264" s="153"/>
      <c r="O6264" s="153"/>
      <c r="P6264" s="153"/>
      <c r="Q6264" s="153"/>
      <c r="R6264" s="153"/>
      <c r="S6264" s="153"/>
    </row>
    <row r="6265" spans="1:19" ht="37.5">
      <c r="A6265" s="277" t="s">
        <v>25424</v>
      </c>
      <c r="B6265" s="253" t="s">
        <v>153</v>
      </c>
      <c r="C6265" s="93" t="s">
        <v>16617</v>
      </c>
      <c r="D6265" s="93" t="s">
        <v>16618</v>
      </c>
      <c r="E6265" s="148">
        <f ca="1">IFERROR(__xludf.DUMMYFUNCTION(" VLOOKUP(A6382, IMPORTRANGE(""https://docs.google.com/spreadsheets/d/1fj_Bhi2XPL3siwIh4sx4VRLAe31yD50oKdj5UlRYW0c/"", ""Сводка!A:AA""), 5, FALSE)"),136)</f>
        <v>136</v>
      </c>
      <c r="F6265" s="148" t="s">
        <v>50</v>
      </c>
      <c r="G6265" s="147">
        <f ca="1">IFERROR(__xludf.DUMMYFUNCTION(" VLOOKUP(A6382, IMPORTRANGE(""https://docs.google.com/spreadsheets/d/1QNLbnkR_AongFt22vMfNzfpjZ0CjpI8QI-w0wBnYA1w/"", ""Инфа!A:AA""), 6, FALSE)"),2024)</f>
        <v>2024</v>
      </c>
      <c r="H6265" s="150">
        <v>9100</v>
      </c>
      <c r="I6265" s="151" t="s">
        <v>15598</v>
      </c>
      <c r="J6265" s="93" t="s">
        <v>16619</v>
      </c>
      <c r="K6265" s="153"/>
      <c r="L6265" s="153"/>
      <c r="M6265" s="153"/>
      <c r="N6265" s="153"/>
      <c r="O6265" s="153"/>
      <c r="P6265" s="153"/>
      <c r="Q6265" s="153"/>
      <c r="R6265" s="153"/>
      <c r="S6265" s="153"/>
    </row>
    <row r="6266" spans="1:19" ht="131.25">
      <c r="A6266" s="277" t="s">
        <v>25424</v>
      </c>
      <c r="B6266" s="253" t="s">
        <v>153</v>
      </c>
      <c r="C6266" s="93" t="s">
        <v>16620</v>
      </c>
      <c r="D6266" s="93" t="s">
        <v>16621</v>
      </c>
      <c r="E6266" s="148">
        <f ca="1">IFERROR(__xludf.DUMMYFUNCTION(" VLOOKUP(A6383, IMPORTRANGE(""https://docs.google.com/spreadsheets/d/1fj_Bhi2XPL3siwIh4sx4VRLAe31yD50oKdj5UlRYW0c/"", ""Сводка!A:AA""), 5, FALSE)"),188)</f>
        <v>188</v>
      </c>
      <c r="F6266" s="148" t="s">
        <v>108</v>
      </c>
      <c r="G6266" s="147">
        <f ca="1">IFERROR(__xludf.DUMMYFUNCTION(" VLOOKUP(A6383, IMPORTRANGE(""https://docs.google.com/spreadsheets/d/1QNLbnkR_AongFt22vMfNzfpjZ0CjpI8QI-w0wBnYA1w/"", ""Инфа!A:AA""), 6, FALSE)"),2024)</f>
        <v>2024</v>
      </c>
      <c r="H6266" s="150">
        <v>10600</v>
      </c>
      <c r="I6266" s="151" t="s">
        <v>16622</v>
      </c>
      <c r="J6266" s="93" t="s">
        <v>16623</v>
      </c>
      <c r="K6266" s="153"/>
      <c r="L6266" s="153"/>
      <c r="M6266" s="153"/>
      <c r="N6266" s="153"/>
      <c r="O6266" s="153"/>
      <c r="P6266" s="153"/>
      <c r="Q6266" s="153"/>
      <c r="R6266" s="153"/>
      <c r="S6266" s="153"/>
    </row>
    <row r="6267" spans="1:19" ht="93.75">
      <c r="A6267" s="277" t="s">
        <v>25424</v>
      </c>
      <c r="B6267" s="253" t="s">
        <v>153</v>
      </c>
      <c r="C6267" s="93" t="s">
        <v>16624</v>
      </c>
      <c r="D6267" s="93" t="s">
        <v>16625</v>
      </c>
      <c r="E6267" s="148">
        <f ca="1">IFERROR(__xludf.DUMMYFUNCTION(" VLOOKUP(A6384, IMPORTRANGE(""https://docs.google.com/spreadsheets/d/1fj_Bhi2XPL3siwIh4sx4VRLAe31yD50oKdj5UlRYW0c/"", ""Сводка!A:AA""), 5, FALSE)"),232)</f>
        <v>232</v>
      </c>
      <c r="F6267" s="148" t="s">
        <v>456</v>
      </c>
      <c r="G6267" s="147">
        <f ca="1">IFERROR(__xludf.DUMMYFUNCTION(" VLOOKUP(A6384, IMPORTRANGE(""https://docs.google.com/spreadsheets/d/1QNLbnkR_AongFt22vMfNzfpjZ0CjpI8QI-w0wBnYA1w/"", ""Инфа!A:AA""), 6, FALSE)"),2024)</f>
        <v>2024</v>
      </c>
      <c r="H6267" s="150">
        <v>18900</v>
      </c>
      <c r="I6267" s="151" t="s">
        <v>15598</v>
      </c>
      <c r="J6267" s="93" t="s">
        <v>16626</v>
      </c>
      <c r="K6267" s="153"/>
      <c r="L6267" s="153"/>
      <c r="M6267" s="153"/>
      <c r="N6267" s="153"/>
      <c r="O6267" s="153"/>
      <c r="P6267" s="153"/>
      <c r="Q6267" s="153"/>
      <c r="R6267" s="153"/>
      <c r="S6267" s="153"/>
    </row>
    <row r="6268" spans="1:19" ht="93.75">
      <c r="A6268" s="277" t="s">
        <v>25424</v>
      </c>
      <c r="B6268" s="253" t="s">
        <v>400</v>
      </c>
      <c r="C6268" s="93" t="s">
        <v>16627</v>
      </c>
      <c r="D6268" s="93" t="s">
        <v>16628</v>
      </c>
      <c r="E6268" s="148">
        <f ca="1">IFERROR(__xludf.DUMMYFUNCTION(" VLOOKUP(A6385, IMPORTRANGE(""https://docs.google.com/spreadsheets/d/1fj_Bhi2XPL3siwIh4sx4VRLAe31yD50oKdj5UlRYW0c/"", ""Сводка!A:AA""), 5, FALSE)"),80)</f>
        <v>80</v>
      </c>
      <c r="F6268" s="148" t="s">
        <v>415</v>
      </c>
      <c r="G6268" s="147">
        <f ca="1">IFERROR(__xludf.DUMMYFUNCTION(" VLOOKUP(A6385, IMPORTRANGE(""https://docs.google.com/spreadsheets/d/1QNLbnkR_AongFt22vMfNzfpjZ0CjpI8QI-w0wBnYA1w/"", ""Инфа!A:AA""), 6, FALSE)"),2024)</f>
        <v>2024</v>
      </c>
      <c r="H6268" s="150">
        <v>7400</v>
      </c>
      <c r="I6268" s="151" t="s">
        <v>12248</v>
      </c>
      <c r="J6268" s="93" t="s">
        <v>16629</v>
      </c>
      <c r="K6268" s="153"/>
      <c r="L6268" s="153"/>
      <c r="M6268" s="153"/>
      <c r="N6268" s="153"/>
      <c r="O6268" s="153"/>
      <c r="P6268" s="153"/>
      <c r="Q6268" s="153"/>
      <c r="R6268" s="153"/>
      <c r="S6268" s="153"/>
    </row>
    <row r="6269" spans="1:19" ht="93.75">
      <c r="A6269" s="277" t="s">
        <v>25424</v>
      </c>
      <c r="B6269" s="253" t="s">
        <v>400</v>
      </c>
      <c r="C6269" s="93" t="s">
        <v>16630</v>
      </c>
      <c r="D6269" s="93" t="s">
        <v>16631</v>
      </c>
      <c r="E6269" s="148">
        <f ca="1">IFERROR(__xludf.DUMMYFUNCTION(" VLOOKUP(A6386, IMPORTRANGE(""https://docs.google.com/spreadsheets/d/1fj_Bhi2XPL3siwIh4sx4VRLAe31yD50oKdj5UlRYW0c/"", ""Сводка!A:AA""), 5, FALSE)"),184)</f>
        <v>184</v>
      </c>
      <c r="F6269" s="148" t="s">
        <v>108</v>
      </c>
      <c r="G6269" s="147">
        <f ca="1">IFERROR(__xludf.DUMMYFUNCTION(" VLOOKUP(A6386, IMPORTRANGE(""https://docs.google.com/spreadsheets/d/1QNLbnkR_AongFt22vMfNzfpjZ0CjpI8QI-w0wBnYA1w/"", ""Инфа!A:AA""), 6, FALSE)"),2024)</f>
        <v>2024</v>
      </c>
      <c r="H6269" s="150">
        <v>10500</v>
      </c>
      <c r="I6269" s="151" t="s">
        <v>16632</v>
      </c>
      <c r="J6269" s="93" t="s">
        <v>16633</v>
      </c>
      <c r="K6269" s="153"/>
      <c r="L6269" s="153"/>
      <c r="M6269" s="153"/>
      <c r="N6269" s="153"/>
      <c r="O6269" s="153"/>
      <c r="P6269" s="153"/>
      <c r="Q6269" s="153"/>
      <c r="R6269" s="153"/>
      <c r="S6269" s="153"/>
    </row>
    <row r="6270" spans="1:19" ht="168.75">
      <c r="A6270" s="277" t="s">
        <v>25424</v>
      </c>
      <c r="B6270" s="253" t="s">
        <v>400</v>
      </c>
      <c r="C6270" s="93" t="s">
        <v>16634</v>
      </c>
      <c r="D6270" s="93" t="s">
        <v>16635</v>
      </c>
      <c r="E6270" s="148">
        <f ca="1">IFERROR(__xludf.DUMMYFUNCTION(" VLOOKUP(A6387, IMPORTRANGE(""https://docs.google.com/spreadsheets/d/1fj_Bhi2XPL3siwIh4sx4VRLAe31yD50oKdj5UlRYW0c/"", ""Сводка!A:AA""), 5, FALSE)"),256)</f>
        <v>256</v>
      </c>
      <c r="F6270" s="148" t="s">
        <v>415</v>
      </c>
      <c r="G6270" s="147">
        <f ca="1">IFERROR(__xludf.DUMMYFUNCTION(" VLOOKUP(A6387, IMPORTRANGE(""https://docs.google.com/spreadsheets/d/1QNLbnkR_AongFt22vMfNzfpjZ0CjpI8QI-w0wBnYA1w/"", ""Инфа!A:AA""), 6, FALSE)"),2024)</f>
        <v>2024</v>
      </c>
      <c r="H6270" s="150">
        <v>12700</v>
      </c>
      <c r="I6270" s="151" t="s">
        <v>16632</v>
      </c>
      <c r="J6270" s="93" t="s">
        <v>16636</v>
      </c>
      <c r="K6270" s="153"/>
      <c r="L6270" s="153"/>
      <c r="M6270" s="153"/>
      <c r="N6270" s="153"/>
      <c r="O6270" s="153"/>
      <c r="P6270" s="153"/>
      <c r="Q6270" s="153"/>
      <c r="R6270" s="153"/>
      <c r="S6270" s="153"/>
    </row>
    <row r="6271" spans="1:19" ht="75">
      <c r="A6271" s="277" t="s">
        <v>25424</v>
      </c>
      <c r="B6271" s="253" t="s">
        <v>13</v>
      </c>
      <c r="C6271" s="93" t="s">
        <v>16637</v>
      </c>
      <c r="D6271" s="93" t="s">
        <v>16638</v>
      </c>
      <c r="E6271" s="148">
        <f ca="1">IFERROR(__xludf.DUMMYFUNCTION(" VLOOKUP(A6388, IMPORTRANGE(""https://docs.google.com/spreadsheets/d/1fj_Bhi2XPL3siwIh4sx4VRLAe31yD50oKdj5UlRYW0c/"", ""Сводка!A:AA""), 5, FALSE)"),100)</f>
        <v>100</v>
      </c>
      <c r="F6271" s="148" t="s">
        <v>304</v>
      </c>
      <c r="G6271" s="147">
        <f ca="1">IFERROR(__xludf.DUMMYFUNCTION(" VLOOKUP(A6388, IMPORTRANGE(""https://docs.google.com/spreadsheets/d/1QNLbnkR_AongFt22vMfNzfpjZ0CjpI8QI-w0wBnYA1w/"", ""Инфа!A:AA""), 6, FALSE)"),2024)</f>
        <v>2024</v>
      </c>
      <c r="H6271" s="150">
        <v>8000</v>
      </c>
      <c r="I6271" s="151" t="s">
        <v>2064</v>
      </c>
      <c r="J6271" s="93" t="s">
        <v>16639</v>
      </c>
      <c r="K6271" s="153"/>
      <c r="L6271" s="153"/>
      <c r="M6271" s="153"/>
      <c r="N6271" s="153"/>
      <c r="O6271" s="153"/>
      <c r="P6271" s="153"/>
      <c r="Q6271" s="153"/>
      <c r="R6271" s="153"/>
      <c r="S6271" s="153"/>
    </row>
    <row r="6272" spans="1:19" ht="168.75">
      <c r="A6272" s="277" t="s">
        <v>25424</v>
      </c>
      <c r="B6272" s="253" t="s">
        <v>400</v>
      </c>
      <c r="C6272" s="93" t="s">
        <v>16640</v>
      </c>
      <c r="D6272" s="93" t="s">
        <v>16641</v>
      </c>
      <c r="E6272" s="148">
        <f ca="1">IFERROR(__xludf.DUMMYFUNCTION(" VLOOKUP(A6389, IMPORTRANGE(""https://docs.google.com/spreadsheets/d/1fj_Bhi2XPL3siwIh4sx4VRLAe31yD50oKdj5UlRYW0c/"", ""Сводка!A:AA""), 5, FALSE)"),240)</f>
        <v>240</v>
      </c>
      <c r="F6272" s="148" t="s">
        <v>415</v>
      </c>
      <c r="G6272" s="147">
        <f ca="1">IFERROR(__xludf.DUMMYFUNCTION(" VLOOKUP(A6389, IMPORTRANGE(""https://docs.google.com/spreadsheets/d/1QNLbnkR_AongFt22vMfNzfpjZ0CjpI8QI-w0wBnYA1w/"", ""Инфа!A:AA""), 6, FALSE)"),2024)</f>
        <v>2024</v>
      </c>
      <c r="H6272" s="150">
        <v>19400</v>
      </c>
      <c r="I6272" s="151" t="s">
        <v>2064</v>
      </c>
      <c r="J6272" s="93" t="s">
        <v>16642</v>
      </c>
      <c r="K6272" s="153"/>
      <c r="L6272" s="153"/>
      <c r="M6272" s="153"/>
      <c r="N6272" s="153"/>
      <c r="O6272" s="153"/>
      <c r="P6272" s="153"/>
      <c r="Q6272" s="153"/>
      <c r="R6272" s="153"/>
      <c r="S6272" s="153"/>
    </row>
    <row r="6273" spans="1:19" ht="56.25">
      <c r="A6273" s="277" t="s">
        <v>25424</v>
      </c>
      <c r="B6273" s="253" t="s">
        <v>400</v>
      </c>
      <c r="C6273" s="93" t="s">
        <v>16617</v>
      </c>
      <c r="D6273" s="93" t="s">
        <v>16643</v>
      </c>
      <c r="E6273" s="148">
        <f ca="1">IFERROR(__xludf.DUMMYFUNCTION(" VLOOKUP(A6390, IMPORTRANGE(""https://docs.google.com/spreadsheets/d/1fj_Bhi2XPL3siwIh4sx4VRLAe31yD50oKdj5UlRYW0c/"", ""Сводка!A:AA""), 5, FALSE)"),128)</f>
        <v>128</v>
      </c>
      <c r="F6273" s="148" t="s">
        <v>415</v>
      </c>
      <c r="G6273" s="147">
        <f ca="1">IFERROR(__xludf.DUMMYFUNCTION(" VLOOKUP(A6390, IMPORTRANGE(""https://docs.google.com/spreadsheets/d/1QNLbnkR_AongFt22vMfNzfpjZ0CjpI8QI-w0wBnYA1w/"", ""Инфа!A:AA""), 6, FALSE)"),2024)</f>
        <v>2024</v>
      </c>
      <c r="H6273" s="150">
        <v>8800</v>
      </c>
      <c r="I6273" s="151" t="s">
        <v>15598</v>
      </c>
      <c r="J6273" s="93" t="s">
        <v>16644</v>
      </c>
      <c r="K6273" s="153"/>
      <c r="L6273" s="153"/>
      <c r="M6273" s="153"/>
      <c r="N6273" s="153"/>
      <c r="O6273" s="153"/>
      <c r="P6273" s="153"/>
      <c r="Q6273" s="153"/>
      <c r="R6273" s="153"/>
      <c r="S6273" s="153"/>
    </row>
    <row r="6274" spans="1:19" ht="168.75">
      <c r="A6274" s="277" t="s">
        <v>25424</v>
      </c>
      <c r="B6274" s="253" t="s">
        <v>400</v>
      </c>
      <c r="C6274" s="93" t="s">
        <v>16645</v>
      </c>
      <c r="D6274" s="93" t="s">
        <v>2212</v>
      </c>
      <c r="E6274" s="148">
        <f ca="1">IFERROR(__xludf.DUMMYFUNCTION(" VLOOKUP(A6391, IMPORTRANGE(""https://docs.google.com/spreadsheets/d/1fj_Bhi2XPL3siwIh4sx4VRLAe31yD50oKdj5UlRYW0c/"", ""Сводка!A:AA""), 5, FALSE)"),252)</f>
        <v>252</v>
      </c>
      <c r="F6274" s="148" t="s">
        <v>415</v>
      </c>
      <c r="G6274" s="147">
        <f ca="1">IFERROR(__xludf.DUMMYFUNCTION(" VLOOKUP(A6391, IMPORTRANGE(""https://docs.google.com/spreadsheets/d/1QNLbnkR_AongFt22vMfNzfpjZ0CjpI8QI-w0wBnYA1w/"", ""Инфа!A:AA""), 6, FALSE)"),2024)</f>
        <v>2024</v>
      </c>
      <c r="H6274" s="150">
        <v>12600</v>
      </c>
      <c r="I6274" s="151" t="s">
        <v>15957</v>
      </c>
      <c r="J6274" s="93" t="s">
        <v>16646</v>
      </c>
      <c r="K6274" s="153"/>
      <c r="L6274" s="153"/>
      <c r="M6274" s="153"/>
      <c r="N6274" s="153"/>
      <c r="O6274" s="153"/>
      <c r="P6274" s="153"/>
      <c r="Q6274" s="153"/>
      <c r="R6274" s="153"/>
      <c r="S6274" s="153"/>
    </row>
    <row r="6275" spans="1:19" ht="93.75">
      <c r="A6275" s="277" t="s">
        <v>25424</v>
      </c>
      <c r="B6275" s="253" t="s">
        <v>153</v>
      </c>
      <c r="C6275" s="93" t="s">
        <v>16647</v>
      </c>
      <c r="D6275" s="93" t="s">
        <v>16648</v>
      </c>
      <c r="E6275" s="148">
        <f ca="1">IFERROR(__xludf.DUMMYFUNCTION(" VLOOKUP(A6392, IMPORTRANGE(""https://docs.google.com/spreadsheets/d/1fj_Bhi2XPL3siwIh4sx4VRLAe31yD50oKdj5UlRYW0c/"", ""Сводка!A:AA""), 5, FALSE)"),260)</f>
        <v>260</v>
      </c>
      <c r="F6275" s="148" t="s">
        <v>50</v>
      </c>
      <c r="G6275" s="147">
        <f ca="1">IFERROR(__xludf.DUMMYFUNCTION(" VLOOKUP(A6392, IMPORTRANGE(""https://docs.google.com/spreadsheets/d/1QNLbnkR_AongFt22vMfNzfpjZ0CjpI8QI-w0wBnYA1w/"", ""Инфа!A:AA""), 6, FALSE)"),2024)</f>
        <v>2024</v>
      </c>
      <c r="H6275" s="150">
        <v>12800</v>
      </c>
      <c r="I6275" s="151" t="s">
        <v>15957</v>
      </c>
      <c r="J6275" s="93" t="s">
        <v>16649</v>
      </c>
      <c r="K6275" s="153"/>
      <c r="L6275" s="153"/>
      <c r="M6275" s="153"/>
      <c r="N6275" s="153"/>
      <c r="O6275" s="153"/>
      <c r="P6275" s="153"/>
      <c r="Q6275" s="153"/>
      <c r="R6275" s="153"/>
      <c r="S6275" s="153"/>
    </row>
    <row r="6276" spans="1:19" ht="150">
      <c r="A6276" s="277" t="s">
        <v>25424</v>
      </c>
      <c r="B6276" s="253" t="s">
        <v>153</v>
      </c>
      <c r="C6276" s="93" t="s">
        <v>16650</v>
      </c>
      <c r="D6276" s="93" t="s">
        <v>16651</v>
      </c>
      <c r="E6276" s="148">
        <f ca="1">IFERROR(__xludf.DUMMYFUNCTION(" VLOOKUP(A6393, IMPORTRANGE(""https://docs.google.com/spreadsheets/d/1fj_Bhi2XPL3siwIh4sx4VRLAe31yD50oKdj5UlRYW0c/"", ""Сводка!A:AA""), 5, FALSE)"),192)</f>
        <v>192</v>
      </c>
      <c r="F6276" s="148" t="s">
        <v>50</v>
      </c>
      <c r="G6276" s="147">
        <f ca="1">IFERROR(__xludf.DUMMYFUNCTION(" VLOOKUP(A6393, IMPORTRANGE(""https://docs.google.com/spreadsheets/d/1QNLbnkR_AongFt22vMfNzfpjZ0CjpI8QI-w0wBnYA1w/"", ""Инфа!A:AA""), 6, FALSE)"),2024)</f>
        <v>2024</v>
      </c>
      <c r="H6276" s="150">
        <v>16500</v>
      </c>
      <c r="I6276" s="151" t="s">
        <v>15957</v>
      </c>
      <c r="J6276" s="93" t="s">
        <v>16652</v>
      </c>
      <c r="K6276" s="153"/>
      <c r="L6276" s="153"/>
      <c r="M6276" s="153"/>
      <c r="N6276" s="153"/>
      <c r="O6276" s="153"/>
      <c r="P6276" s="153"/>
      <c r="Q6276" s="153"/>
      <c r="R6276" s="153"/>
      <c r="S6276" s="153"/>
    </row>
    <row r="6277" spans="1:19" ht="75">
      <c r="A6277" s="277" t="s">
        <v>25424</v>
      </c>
      <c r="B6277" s="253" t="s">
        <v>13</v>
      </c>
      <c r="C6277" s="93" t="s">
        <v>16653</v>
      </c>
      <c r="D6277" s="93" t="s">
        <v>16654</v>
      </c>
      <c r="E6277" s="148">
        <f ca="1">IFERROR(__xludf.DUMMYFUNCTION(" VLOOKUP(A6394, IMPORTRANGE(""https://docs.google.com/spreadsheets/d/1fj_Bhi2XPL3siwIh4sx4VRLAe31yD50oKdj5UlRYW0c/"", ""Сводка!A:AA""), 5, FALSE)"),144)</f>
        <v>144</v>
      </c>
      <c r="F6277" s="148" t="s">
        <v>46</v>
      </c>
      <c r="G6277" s="147">
        <f ca="1">IFERROR(__xludf.DUMMYFUNCTION(" VLOOKUP(A6394, IMPORTRANGE(""https://docs.google.com/spreadsheets/d/1QNLbnkR_AongFt22vMfNzfpjZ0CjpI8QI-w0wBnYA1w/"", ""Инфа!A:AA""), 6, FALSE)"),2024)</f>
        <v>2024</v>
      </c>
      <c r="H6277" s="150">
        <v>9300</v>
      </c>
      <c r="I6277" s="151" t="s">
        <v>15957</v>
      </c>
      <c r="J6277" s="93" t="s">
        <v>16655</v>
      </c>
      <c r="K6277" s="153"/>
      <c r="L6277" s="153"/>
      <c r="M6277" s="153"/>
      <c r="N6277" s="153"/>
      <c r="O6277" s="153"/>
      <c r="P6277" s="153"/>
      <c r="Q6277" s="153"/>
      <c r="R6277" s="153"/>
      <c r="S6277" s="153"/>
    </row>
    <row r="6278" spans="1:19" ht="150">
      <c r="A6278" s="277" t="s">
        <v>25424</v>
      </c>
      <c r="B6278" s="253" t="s">
        <v>400</v>
      </c>
      <c r="C6278" s="93" t="s">
        <v>16656</v>
      </c>
      <c r="D6278" s="93" t="s">
        <v>16657</v>
      </c>
      <c r="E6278" s="148">
        <f ca="1">IFERROR(__xludf.DUMMYFUNCTION(" VLOOKUP(A6395, IMPORTRANGE(""https://docs.google.com/spreadsheets/d/1fj_Bhi2XPL3siwIh4sx4VRLAe31yD50oKdj5UlRYW0c/"", ""Сводка!A:AA""), 5, FALSE)"),164)</f>
        <v>164</v>
      </c>
      <c r="F6278" s="148" t="s">
        <v>507</v>
      </c>
      <c r="G6278" s="147">
        <f ca="1">IFERROR(__xludf.DUMMYFUNCTION(" VLOOKUP(A6395, IMPORTRANGE(""https://docs.google.com/spreadsheets/d/1QNLbnkR_AongFt22vMfNzfpjZ0CjpI8QI-w0wBnYA1w/"", ""Инфа!A:AA""), 6, FALSE)"),2024)</f>
        <v>2024</v>
      </c>
      <c r="H6278" s="150">
        <v>14800</v>
      </c>
      <c r="I6278" s="151" t="s">
        <v>15957</v>
      </c>
      <c r="J6278" s="93" t="s">
        <v>16658</v>
      </c>
      <c r="K6278" s="153"/>
      <c r="L6278" s="153"/>
      <c r="M6278" s="153"/>
      <c r="N6278" s="153"/>
      <c r="O6278" s="153"/>
      <c r="P6278" s="153"/>
      <c r="Q6278" s="153"/>
      <c r="R6278" s="153"/>
      <c r="S6278" s="153"/>
    </row>
    <row r="6279" spans="1:19" ht="150">
      <c r="A6279" s="277" t="s">
        <v>25424</v>
      </c>
      <c r="B6279" s="253" t="s">
        <v>9917</v>
      </c>
      <c r="C6279" s="93" t="s">
        <v>16659</v>
      </c>
      <c r="D6279" s="93" t="s">
        <v>16660</v>
      </c>
      <c r="E6279" s="148">
        <f ca="1">IFERROR(__xludf.DUMMYFUNCTION(" VLOOKUP(A6396, IMPORTRANGE(""https://docs.google.com/spreadsheets/d/1fj_Bhi2XPL3siwIh4sx4VRLAe31yD50oKdj5UlRYW0c/"", ""Сводка!A:AA""), 5, FALSE)"),380)</f>
        <v>380</v>
      </c>
      <c r="F6279" s="148" t="s">
        <v>16661</v>
      </c>
      <c r="G6279" s="147">
        <f ca="1">IFERROR(__xludf.DUMMYFUNCTION(" VLOOKUP(A6396, IMPORTRANGE(""https://docs.google.com/spreadsheets/d/1QNLbnkR_AongFt22vMfNzfpjZ0CjpI8QI-w0wBnYA1w/"", ""Инфа!A:AA""), 6, FALSE)"),2024)</f>
        <v>2024</v>
      </c>
      <c r="H6279" s="154">
        <v>27800</v>
      </c>
      <c r="I6279" s="151" t="s">
        <v>15957</v>
      </c>
      <c r="J6279" s="93" t="s">
        <v>16662</v>
      </c>
      <c r="K6279" s="153"/>
      <c r="L6279" s="153"/>
      <c r="M6279" s="153"/>
      <c r="N6279" s="153"/>
      <c r="O6279" s="153"/>
      <c r="P6279" s="153"/>
      <c r="Q6279" s="153"/>
      <c r="R6279" s="153"/>
      <c r="S6279" s="153"/>
    </row>
    <row r="6280" spans="1:19" ht="131.25">
      <c r="A6280" s="277" t="s">
        <v>25424</v>
      </c>
      <c r="B6280" s="253" t="s">
        <v>13</v>
      </c>
      <c r="C6280" s="93" t="s">
        <v>16663</v>
      </c>
      <c r="D6280" s="93" t="s">
        <v>16664</v>
      </c>
      <c r="E6280" s="148">
        <f ca="1">IFERROR(__xludf.DUMMYFUNCTION(" VLOOKUP(A6397, IMPORTRANGE(""https://docs.google.com/spreadsheets/d/1fj_Bhi2XPL3siwIh4sx4VRLAe31yD50oKdj5UlRYW0c/"", ""Сводка!A:AA""), 5, FALSE)"),292)</f>
        <v>292</v>
      </c>
      <c r="F6280" s="148" t="s">
        <v>46</v>
      </c>
      <c r="G6280" s="147">
        <f ca="1">IFERROR(__xludf.DUMMYFUNCTION(" VLOOKUP(A6397, IMPORTRANGE(""https://docs.google.com/spreadsheets/d/1QNLbnkR_AongFt22vMfNzfpjZ0CjpI8QI-w0wBnYA1w/"", ""Инфа!A:AA""), 6, FALSE)"),2024)</f>
        <v>2024</v>
      </c>
      <c r="H6280" s="150">
        <v>22500</v>
      </c>
      <c r="I6280" s="151" t="s">
        <v>15957</v>
      </c>
      <c r="J6280" s="93" t="s">
        <v>16665</v>
      </c>
      <c r="K6280" s="153"/>
      <c r="L6280" s="153"/>
      <c r="M6280" s="153"/>
      <c r="N6280" s="153"/>
      <c r="O6280" s="153"/>
      <c r="P6280" s="153"/>
      <c r="Q6280" s="153"/>
      <c r="R6280" s="153"/>
      <c r="S6280" s="153"/>
    </row>
    <row r="6281" spans="1:19" ht="262.5">
      <c r="A6281" s="277" t="s">
        <v>25424</v>
      </c>
      <c r="B6281" s="253" t="s">
        <v>153</v>
      </c>
      <c r="C6281" s="93" t="s">
        <v>16666</v>
      </c>
      <c r="D6281" s="93" t="s">
        <v>16667</v>
      </c>
      <c r="E6281" s="148">
        <f ca="1">IFERROR(__xludf.DUMMYFUNCTION(" VLOOKUP(A6398, IMPORTRANGE(""https://docs.google.com/spreadsheets/d/1fj_Bhi2XPL3siwIh4sx4VRLAe31yD50oKdj5UlRYW0c/"", ""Сводка!A:AA""), 5, FALSE)"),244)</f>
        <v>244</v>
      </c>
      <c r="F6281" s="148" t="s">
        <v>108</v>
      </c>
      <c r="G6281" s="147">
        <f ca="1">IFERROR(__xludf.DUMMYFUNCTION(" VLOOKUP(A6398, IMPORTRANGE(""https://docs.google.com/spreadsheets/d/1QNLbnkR_AongFt22vMfNzfpjZ0CjpI8QI-w0wBnYA1w/"", ""Инфа!A:AA""), 6, FALSE)"),2024)</f>
        <v>2024</v>
      </c>
      <c r="H6281" s="150">
        <v>12300</v>
      </c>
      <c r="I6281" s="151" t="s">
        <v>15957</v>
      </c>
      <c r="J6281" s="93" t="s">
        <v>16668</v>
      </c>
      <c r="K6281" s="153"/>
      <c r="L6281" s="153"/>
      <c r="M6281" s="153"/>
      <c r="N6281" s="153"/>
      <c r="O6281" s="153"/>
      <c r="P6281" s="153"/>
      <c r="Q6281" s="153"/>
      <c r="R6281" s="153"/>
      <c r="S6281" s="153"/>
    </row>
    <row r="6282" spans="1:19" ht="262.5">
      <c r="A6282" s="277" t="s">
        <v>25424</v>
      </c>
      <c r="B6282" s="253" t="s">
        <v>153</v>
      </c>
      <c r="C6282" s="93" t="s">
        <v>16666</v>
      </c>
      <c r="D6282" s="93" t="s">
        <v>16669</v>
      </c>
      <c r="E6282" s="148">
        <f ca="1">IFERROR(__xludf.DUMMYFUNCTION(" VLOOKUP(A6399, IMPORTRANGE(""https://docs.google.com/spreadsheets/d/1fj_Bhi2XPL3siwIh4sx4VRLAe31yD50oKdj5UlRYW0c/"", ""Сводка!A:AA""), 5, FALSE)"),288)</f>
        <v>288</v>
      </c>
      <c r="F6282" s="148" t="s">
        <v>108</v>
      </c>
      <c r="G6282" s="147">
        <f ca="1">IFERROR(__xludf.DUMMYFUNCTION(" VLOOKUP(A6399, IMPORTRANGE(""https://docs.google.com/spreadsheets/d/1QNLbnkR_AongFt22vMfNzfpjZ0CjpI8QI-w0wBnYA1w/"", ""Инфа!A:AA""), 6, FALSE)"),2024)</f>
        <v>2024</v>
      </c>
      <c r="H6282" s="150">
        <v>13600</v>
      </c>
      <c r="I6282" s="151" t="s">
        <v>15957</v>
      </c>
      <c r="J6282" s="93" t="s">
        <v>16668</v>
      </c>
      <c r="K6282" s="153"/>
      <c r="L6282" s="153"/>
      <c r="M6282" s="153"/>
      <c r="N6282" s="153"/>
      <c r="O6282" s="153"/>
      <c r="P6282" s="153"/>
      <c r="Q6282" s="153"/>
      <c r="R6282" s="153"/>
      <c r="S6282" s="153"/>
    </row>
    <row r="6283" spans="1:19" ht="225">
      <c r="A6283" s="277" t="s">
        <v>25424</v>
      </c>
      <c r="B6283" s="253" t="s">
        <v>153</v>
      </c>
      <c r="C6283" s="93" t="s">
        <v>16670</v>
      </c>
      <c r="D6283" s="93" t="s">
        <v>16671</v>
      </c>
      <c r="E6283" s="148">
        <f ca="1">IFERROR(__xludf.DUMMYFUNCTION(" VLOOKUP(A6400, IMPORTRANGE(""https://docs.google.com/spreadsheets/d/1fj_Bhi2XPL3siwIh4sx4VRLAe31yD50oKdj5UlRYW0c/"", ""Сводка!A:AA""), 5, FALSE)"),336)</f>
        <v>336</v>
      </c>
      <c r="F6283" s="148" t="s">
        <v>456</v>
      </c>
      <c r="G6283" s="147">
        <f ca="1">IFERROR(__xludf.DUMMYFUNCTION(" VLOOKUP(A6400, IMPORTRANGE(""https://docs.google.com/spreadsheets/d/1QNLbnkR_AongFt22vMfNzfpjZ0CjpI8QI-w0wBnYA1w/"", ""Инфа!A:AA""), 6, FALSE)"),2024)</f>
        <v>2024</v>
      </c>
      <c r="H6283" s="150">
        <v>25200</v>
      </c>
      <c r="I6283" s="151" t="s">
        <v>15957</v>
      </c>
      <c r="J6283" s="93" t="s">
        <v>16672</v>
      </c>
      <c r="K6283" s="153"/>
      <c r="L6283" s="153"/>
      <c r="M6283" s="153"/>
      <c r="N6283" s="153"/>
      <c r="O6283" s="153"/>
      <c r="P6283" s="153"/>
      <c r="Q6283" s="153"/>
      <c r="R6283" s="153"/>
      <c r="S6283" s="153"/>
    </row>
    <row r="6284" spans="1:19" ht="131.25">
      <c r="A6284" s="277" t="s">
        <v>25424</v>
      </c>
      <c r="B6284" s="253" t="s">
        <v>400</v>
      </c>
      <c r="C6284" s="93" t="s">
        <v>16673</v>
      </c>
      <c r="D6284" s="93" t="s">
        <v>16674</v>
      </c>
      <c r="E6284" s="148">
        <f ca="1">IFERROR(__xludf.DUMMYFUNCTION(" VLOOKUP(A6401, IMPORTRANGE(""https://docs.google.com/spreadsheets/d/1fj_Bhi2XPL3siwIh4sx4VRLAe31yD50oKdj5UlRYW0c/"", ""Сводка!A:AA""), 5, FALSE)"),228)</f>
        <v>228</v>
      </c>
      <c r="F6284" s="148" t="s">
        <v>466</v>
      </c>
      <c r="G6284" s="147">
        <f ca="1">IFERROR(__xludf.DUMMYFUNCTION(" VLOOKUP(A6401, IMPORTRANGE(""https://docs.google.com/spreadsheets/d/1QNLbnkR_AongFt22vMfNzfpjZ0CjpI8QI-w0wBnYA1w/"", ""Инфа!A:AA""), 6, FALSE)"),2024)</f>
        <v>2024</v>
      </c>
      <c r="H6284" s="150">
        <v>18700</v>
      </c>
      <c r="I6284" s="151" t="s">
        <v>15598</v>
      </c>
      <c r="J6284" s="93" t="s">
        <v>16675</v>
      </c>
      <c r="K6284" s="153"/>
      <c r="L6284" s="153"/>
      <c r="M6284" s="153"/>
      <c r="N6284" s="153"/>
      <c r="O6284" s="153"/>
      <c r="P6284" s="153"/>
      <c r="Q6284" s="153"/>
      <c r="R6284" s="153"/>
      <c r="S6284" s="153"/>
    </row>
    <row r="6285" spans="1:19" ht="168.75">
      <c r="A6285" s="277" t="s">
        <v>25424</v>
      </c>
      <c r="B6285" s="253" t="s">
        <v>400</v>
      </c>
      <c r="C6285" s="93" t="s">
        <v>16676</v>
      </c>
      <c r="D6285" s="93" t="s">
        <v>16677</v>
      </c>
      <c r="E6285" s="148">
        <f ca="1">IFERROR(__xludf.DUMMYFUNCTION(" VLOOKUP(A6402, IMPORTRANGE(""https://docs.google.com/spreadsheets/d/1fj_Bhi2XPL3siwIh4sx4VRLAe31yD50oKdj5UlRYW0c/"", ""Сводка!A:AA""), 5, FALSE)"),128)</f>
        <v>128</v>
      </c>
      <c r="F6285" s="148" t="s">
        <v>415</v>
      </c>
      <c r="G6285" s="147">
        <f ca="1">IFERROR(__xludf.DUMMYFUNCTION(" VLOOKUP(A6402, IMPORTRANGE(""https://docs.google.com/spreadsheets/d/1QNLbnkR_AongFt22vMfNzfpjZ0CjpI8QI-w0wBnYA1w/"", ""Инфа!A:AA""), 6, FALSE)"),2024)</f>
        <v>2024</v>
      </c>
      <c r="H6285" s="150">
        <v>12700</v>
      </c>
      <c r="I6285" s="151" t="s">
        <v>1718</v>
      </c>
      <c r="J6285" s="93" t="s">
        <v>16678</v>
      </c>
      <c r="K6285" s="153"/>
      <c r="L6285" s="153"/>
      <c r="M6285" s="153"/>
      <c r="N6285" s="153"/>
      <c r="O6285" s="153"/>
      <c r="P6285" s="153"/>
      <c r="Q6285" s="153"/>
      <c r="R6285" s="153"/>
      <c r="S6285" s="153"/>
    </row>
    <row r="6286" spans="1:19" ht="131.25">
      <c r="A6286" s="277" t="s">
        <v>25424</v>
      </c>
      <c r="B6286" s="253" t="s">
        <v>400</v>
      </c>
      <c r="C6286" s="93" t="s">
        <v>16679</v>
      </c>
      <c r="D6286" s="93" t="s">
        <v>16680</v>
      </c>
      <c r="E6286" s="148">
        <f ca="1">IFERROR(__xludf.DUMMYFUNCTION(" VLOOKUP(A6403, IMPORTRANGE(""https://docs.google.com/spreadsheets/d/1fj_Bhi2XPL3siwIh4sx4VRLAe31yD50oKdj5UlRYW0c/"", ""Сводка!A:AA""), 5, FALSE)"),104)</f>
        <v>104</v>
      </c>
      <c r="F6286" s="148" t="s">
        <v>466</v>
      </c>
      <c r="G6286" s="147">
        <f ca="1">IFERROR(__xludf.DUMMYFUNCTION(" VLOOKUP(A6403, IMPORTRANGE(""https://docs.google.com/spreadsheets/d/1QNLbnkR_AongFt22vMfNzfpjZ0CjpI8QI-w0wBnYA1w/"", ""Инфа!A:AA""), 6, FALSE)"),2024)</f>
        <v>2024</v>
      </c>
      <c r="H6286" s="150">
        <v>8100</v>
      </c>
      <c r="I6286" s="151" t="s">
        <v>1718</v>
      </c>
      <c r="J6286" s="93" t="s">
        <v>16681</v>
      </c>
      <c r="K6286" s="153"/>
      <c r="L6286" s="153"/>
      <c r="M6286" s="153"/>
      <c r="N6286" s="153"/>
      <c r="O6286" s="153"/>
      <c r="P6286" s="153"/>
      <c r="Q6286" s="153"/>
      <c r="R6286" s="153"/>
      <c r="S6286" s="153"/>
    </row>
    <row r="6287" spans="1:19" ht="206.25">
      <c r="A6287" s="277" t="s">
        <v>25424</v>
      </c>
      <c r="B6287" s="253" t="s">
        <v>153</v>
      </c>
      <c r="C6287" s="93" t="s">
        <v>16682</v>
      </c>
      <c r="D6287" s="93" t="s">
        <v>16683</v>
      </c>
      <c r="E6287" s="148">
        <f ca="1">IFERROR(__xludf.DUMMYFUNCTION(" VLOOKUP(A6404, IMPORTRANGE(""https://docs.google.com/spreadsheets/d/1fj_Bhi2XPL3siwIh4sx4VRLAe31yD50oKdj5UlRYW0c/"", ""Сводка!A:AA""), 5, FALSE)"),184)</f>
        <v>184</v>
      </c>
      <c r="F6287" s="148" t="s">
        <v>50</v>
      </c>
      <c r="G6287" s="147">
        <f ca="1">IFERROR(__xludf.DUMMYFUNCTION(" VLOOKUP(A6404, IMPORTRANGE(""https://docs.google.com/spreadsheets/d/1QNLbnkR_AongFt22vMfNzfpjZ0CjpI8QI-w0wBnYA1w/"", ""Инфа!A:AA""), 6, FALSE)"),2024)</f>
        <v>2024</v>
      </c>
      <c r="H6287" s="150">
        <v>16000</v>
      </c>
      <c r="I6287" s="151" t="s">
        <v>85</v>
      </c>
      <c r="J6287" s="93" t="s">
        <v>16684</v>
      </c>
      <c r="K6287" s="153"/>
      <c r="L6287" s="153"/>
      <c r="M6287" s="153"/>
      <c r="N6287" s="153"/>
      <c r="O6287" s="153"/>
      <c r="P6287" s="153"/>
      <c r="Q6287" s="153"/>
      <c r="R6287" s="153"/>
      <c r="S6287" s="153"/>
    </row>
    <row r="6288" spans="1:19" ht="75">
      <c r="A6288" s="277" t="s">
        <v>25424</v>
      </c>
      <c r="B6288" s="253" t="s">
        <v>400</v>
      </c>
      <c r="C6288" s="93" t="s">
        <v>16685</v>
      </c>
      <c r="D6288" s="93" t="s">
        <v>16686</v>
      </c>
      <c r="E6288" s="148">
        <f ca="1">IFERROR(__xludf.DUMMYFUNCTION(" VLOOKUP(A6405, IMPORTRANGE(""https://docs.google.com/spreadsheets/d/1fj_Bhi2XPL3siwIh4sx4VRLAe31yD50oKdj5UlRYW0c/"", ""Сводка!A:AA""), 5, FALSE)"),84)</f>
        <v>84</v>
      </c>
      <c r="F6288" s="148" t="s">
        <v>466</v>
      </c>
      <c r="G6288" s="147">
        <f ca="1">IFERROR(__xludf.DUMMYFUNCTION(" VLOOKUP(A6405, IMPORTRANGE(""https://docs.google.com/spreadsheets/d/1QNLbnkR_AongFt22vMfNzfpjZ0CjpI8QI-w0wBnYA1w/"", ""Инфа!A:AA""), 6, FALSE)"),2024)</f>
        <v>2024</v>
      </c>
      <c r="H6288" s="150">
        <v>7500</v>
      </c>
      <c r="I6288" s="151" t="s">
        <v>1718</v>
      </c>
      <c r="J6288" s="93" t="s">
        <v>16687</v>
      </c>
      <c r="K6288" s="153"/>
      <c r="L6288" s="153"/>
      <c r="M6288" s="153"/>
      <c r="N6288" s="153"/>
      <c r="O6288" s="153"/>
      <c r="P6288" s="153"/>
      <c r="Q6288" s="153"/>
      <c r="R6288" s="153"/>
      <c r="S6288" s="153"/>
    </row>
    <row r="6289" spans="1:19" ht="75">
      <c r="A6289" s="277" t="s">
        <v>25424</v>
      </c>
      <c r="B6289" s="253" t="s">
        <v>13</v>
      </c>
      <c r="C6289" s="93" t="s">
        <v>16688</v>
      </c>
      <c r="D6289" s="93" t="s">
        <v>16689</v>
      </c>
      <c r="E6289" s="148">
        <f ca="1">IFERROR(__xludf.DUMMYFUNCTION(" VLOOKUP(A6406, IMPORTRANGE(""https://docs.google.com/spreadsheets/d/1fj_Bhi2XPL3siwIh4sx4VRLAe31yD50oKdj5UlRYW0c/"", ""Сводка!A:AA""), 5, FALSE)"),224)</f>
        <v>224</v>
      </c>
      <c r="F6289" s="148" t="s">
        <v>328</v>
      </c>
      <c r="G6289" s="147">
        <f ca="1">IFERROR(__xludf.DUMMYFUNCTION(" VLOOKUP(A6406, IMPORTRANGE(""https://docs.google.com/spreadsheets/d/1QNLbnkR_AongFt22vMfNzfpjZ0CjpI8QI-w0wBnYA1w/"", ""Инфа!A:AA""), 6, FALSE)"),2024)</f>
        <v>2024</v>
      </c>
      <c r="H6289" s="150">
        <v>18400</v>
      </c>
      <c r="I6289" s="151" t="s">
        <v>85</v>
      </c>
      <c r="J6289" s="93" t="s">
        <v>16690</v>
      </c>
      <c r="K6289" s="153"/>
      <c r="L6289" s="153"/>
      <c r="M6289" s="153"/>
      <c r="N6289" s="153"/>
      <c r="O6289" s="153"/>
      <c r="P6289" s="153"/>
      <c r="Q6289" s="153"/>
      <c r="R6289" s="153"/>
      <c r="S6289" s="153"/>
    </row>
    <row r="6290" spans="1:19" ht="168.75">
      <c r="A6290" s="277" t="s">
        <v>25424</v>
      </c>
      <c r="B6290" s="253" t="s">
        <v>13</v>
      </c>
      <c r="C6290" s="93" t="s">
        <v>16691</v>
      </c>
      <c r="D6290" s="93" t="s">
        <v>16692</v>
      </c>
      <c r="E6290" s="148">
        <f ca="1">IFERROR(__xludf.DUMMYFUNCTION(" VLOOKUP(A6407, IMPORTRANGE(""https://docs.google.com/spreadsheets/d/1fj_Bhi2XPL3siwIh4sx4VRLAe31yD50oKdj5UlRYW0c/"", ""Сводка!A:AA""), 5, FALSE)"),140)</f>
        <v>140</v>
      </c>
      <c r="F6290" s="148" t="s">
        <v>328</v>
      </c>
      <c r="G6290" s="147">
        <f ca="1">IFERROR(__xludf.DUMMYFUNCTION(" VLOOKUP(A6407, IMPORTRANGE(""https://docs.google.com/spreadsheets/d/1QNLbnkR_AongFt22vMfNzfpjZ0CjpI8QI-w0wBnYA1w/"", ""Инфа!A:AA""), 6, FALSE)"),2024)</f>
        <v>2024</v>
      </c>
      <c r="H6290" s="150">
        <v>13400</v>
      </c>
      <c r="I6290" s="151" t="s">
        <v>85</v>
      </c>
      <c r="J6290" s="93" t="s">
        <v>16693</v>
      </c>
      <c r="K6290" s="153"/>
      <c r="L6290" s="153"/>
      <c r="M6290" s="153"/>
      <c r="N6290" s="153"/>
      <c r="O6290" s="153"/>
      <c r="P6290" s="153"/>
      <c r="Q6290" s="153"/>
      <c r="R6290" s="153"/>
      <c r="S6290" s="153"/>
    </row>
    <row r="6291" spans="1:19" ht="168.75">
      <c r="A6291" s="277" t="s">
        <v>25424</v>
      </c>
      <c r="B6291" s="253" t="s">
        <v>153</v>
      </c>
      <c r="C6291" s="93" t="s">
        <v>16694</v>
      </c>
      <c r="D6291" s="93" t="s">
        <v>16695</v>
      </c>
      <c r="E6291" s="148">
        <f ca="1">IFERROR(__xludf.DUMMYFUNCTION(" VLOOKUP(A6408, IMPORTRANGE(""https://docs.google.com/spreadsheets/d/1fj_Bhi2XPL3siwIh4sx4VRLAe31yD50oKdj5UlRYW0c/"", ""Сводка!A:AA""), 5, FALSE)"),148)</f>
        <v>148</v>
      </c>
      <c r="F6291" s="148" t="s">
        <v>108</v>
      </c>
      <c r="G6291" s="147">
        <f ca="1">IFERROR(__xludf.DUMMYFUNCTION(" VLOOKUP(A6408, IMPORTRANGE(""https://docs.google.com/spreadsheets/d/1QNLbnkR_AongFt22vMfNzfpjZ0CjpI8QI-w0wBnYA1w/"", ""Инфа!A:AA""), 6, FALSE)"),2024)</f>
        <v>2024</v>
      </c>
      <c r="H6291" s="150">
        <v>9400</v>
      </c>
      <c r="I6291" s="151" t="s">
        <v>902</v>
      </c>
      <c r="J6291" s="93" t="s">
        <v>16696</v>
      </c>
      <c r="K6291" s="153"/>
      <c r="L6291" s="153"/>
      <c r="M6291" s="153"/>
      <c r="N6291" s="153"/>
      <c r="O6291" s="153"/>
      <c r="P6291" s="153"/>
      <c r="Q6291" s="153"/>
      <c r="R6291" s="153"/>
      <c r="S6291" s="153"/>
    </row>
    <row r="6292" spans="1:19" ht="243.75">
      <c r="A6292" s="277" t="s">
        <v>25424</v>
      </c>
      <c r="B6292" s="253" t="s">
        <v>400</v>
      </c>
      <c r="C6292" s="93" t="s">
        <v>16697</v>
      </c>
      <c r="D6292" s="93" t="s">
        <v>16698</v>
      </c>
      <c r="E6292" s="148">
        <f ca="1">IFERROR(__xludf.DUMMYFUNCTION(" VLOOKUP(A6409, IMPORTRANGE(""https://docs.google.com/spreadsheets/d/1fj_Bhi2XPL3siwIh4sx4VRLAe31yD50oKdj5UlRYW0c/"", ""Сводка!A:AA""), 5, FALSE)"),104)</f>
        <v>104</v>
      </c>
      <c r="F6292" s="148" t="s">
        <v>415</v>
      </c>
      <c r="G6292" s="147">
        <f ca="1">IFERROR(__xludf.DUMMYFUNCTION(" VLOOKUP(A6409, IMPORTRANGE(""https://docs.google.com/spreadsheets/d/1QNLbnkR_AongFt22vMfNzfpjZ0CjpI8QI-w0wBnYA1w/"", ""Инфа!A:AA""), 6, FALSE)"),2024)</f>
        <v>2024</v>
      </c>
      <c r="H6292" s="150">
        <v>8100</v>
      </c>
      <c r="I6292" s="151" t="s">
        <v>1718</v>
      </c>
      <c r="J6292" s="93" t="s">
        <v>16699</v>
      </c>
      <c r="K6292" s="153"/>
      <c r="L6292" s="153"/>
      <c r="M6292" s="153"/>
      <c r="N6292" s="153"/>
      <c r="O6292" s="153"/>
      <c r="P6292" s="153"/>
      <c r="Q6292" s="153"/>
      <c r="R6292" s="153"/>
      <c r="S6292" s="153"/>
    </row>
    <row r="6293" spans="1:19" ht="150">
      <c r="A6293" s="277" t="s">
        <v>25424</v>
      </c>
      <c r="B6293" s="253" t="s">
        <v>400</v>
      </c>
      <c r="C6293" s="93" t="s">
        <v>16700</v>
      </c>
      <c r="D6293" s="93" t="s">
        <v>16701</v>
      </c>
      <c r="E6293" s="148">
        <f ca="1">IFERROR(__xludf.DUMMYFUNCTION(" VLOOKUP(A6410, IMPORTRANGE(""https://docs.google.com/spreadsheets/d/1fj_Bhi2XPL3siwIh4sx4VRLAe31yD50oKdj5UlRYW0c/"", ""Сводка!A:AA""), 5, FALSE)"),164)</f>
        <v>164</v>
      </c>
      <c r="F6293" s="148" t="s">
        <v>466</v>
      </c>
      <c r="G6293" s="147">
        <f ca="1">IFERROR(__xludf.DUMMYFUNCTION(" VLOOKUP(A6410, IMPORTRANGE(""https://docs.google.com/spreadsheets/d/1QNLbnkR_AongFt22vMfNzfpjZ0CjpI8QI-w0wBnYA1w/"", ""Инфа!A:AA""), 6, FALSE)"),2024)</f>
        <v>2024</v>
      </c>
      <c r="H6293" s="150">
        <v>9900</v>
      </c>
      <c r="I6293" s="151" t="s">
        <v>902</v>
      </c>
      <c r="J6293" s="93" t="s">
        <v>16702</v>
      </c>
      <c r="K6293" s="153"/>
      <c r="L6293" s="153"/>
      <c r="M6293" s="153"/>
      <c r="N6293" s="153"/>
      <c r="O6293" s="153"/>
      <c r="P6293" s="153"/>
      <c r="Q6293" s="153"/>
      <c r="R6293" s="153"/>
      <c r="S6293" s="153"/>
    </row>
    <row r="6294" spans="1:19" ht="150">
      <c r="A6294" s="277" t="s">
        <v>25424</v>
      </c>
      <c r="B6294" s="253" t="s">
        <v>400</v>
      </c>
      <c r="C6294" s="93" t="s">
        <v>16700</v>
      </c>
      <c r="D6294" s="93" t="s">
        <v>16703</v>
      </c>
      <c r="E6294" s="148">
        <f ca="1">IFERROR(__xludf.DUMMYFUNCTION(" VLOOKUP(A6411, IMPORTRANGE(""https://docs.google.com/spreadsheets/d/1fj_Bhi2XPL3siwIh4sx4VRLAe31yD50oKdj5UlRYW0c/"", ""Сводка!A:AA""), 5, FALSE)"),232)</f>
        <v>232</v>
      </c>
      <c r="F6294" s="148" t="s">
        <v>466</v>
      </c>
      <c r="G6294" s="147">
        <f ca="1">IFERROR(__xludf.DUMMYFUNCTION(" VLOOKUP(A6411, IMPORTRANGE(""https://docs.google.com/spreadsheets/d/1QNLbnkR_AongFt22vMfNzfpjZ0CjpI8QI-w0wBnYA1w/"", ""Инфа!A:AA""), 6, FALSE)"),2024)</f>
        <v>2024</v>
      </c>
      <c r="H6294" s="150">
        <v>12000</v>
      </c>
      <c r="I6294" s="151" t="s">
        <v>902</v>
      </c>
      <c r="J6294" s="93" t="s">
        <v>16702</v>
      </c>
      <c r="K6294" s="153"/>
      <c r="L6294" s="153"/>
      <c r="M6294" s="153"/>
      <c r="N6294" s="153"/>
      <c r="O6294" s="153"/>
      <c r="P6294" s="153"/>
      <c r="Q6294" s="153"/>
      <c r="R6294" s="153"/>
      <c r="S6294" s="153"/>
    </row>
    <row r="6295" spans="1:19" ht="187.5">
      <c r="A6295" s="277" t="s">
        <v>25424</v>
      </c>
      <c r="B6295" s="253" t="s">
        <v>13</v>
      </c>
      <c r="C6295" s="93" t="s">
        <v>16704</v>
      </c>
      <c r="D6295" s="93" t="s">
        <v>16705</v>
      </c>
      <c r="E6295" s="148">
        <f ca="1">IFERROR(__xludf.DUMMYFUNCTION(" VLOOKUP(A6412, IMPORTRANGE(""https://docs.google.com/spreadsheets/d/1fj_Bhi2XPL3siwIh4sx4VRLAe31yD50oKdj5UlRYW0c/"", ""Сводка!A:AA""), 5, FALSE)"),140)</f>
        <v>140</v>
      </c>
      <c r="F6295" s="148" t="s">
        <v>46</v>
      </c>
      <c r="G6295" s="147">
        <f ca="1">IFERROR(__xludf.DUMMYFUNCTION(" VLOOKUP(A6412, IMPORTRANGE(""https://docs.google.com/spreadsheets/d/1QNLbnkR_AongFt22vMfNzfpjZ0CjpI8QI-w0wBnYA1w/"", ""Инфа!A:AA""), 6, FALSE)"),2024)</f>
        <v>2024</v>
      </c>
      <c r="H6295" s="150">
        <v>13400</v>
      </c>
      <c r="I6295" s="151" t="s">
        <v>15957</v>
      </c>
      <c r="J6295" s="93" t="s">
        <v>16706</v>
      </c>
      <c r="K6295" s="153"/>
      <c r="L6295" s="153"/>
      <c r="M6295" s="153"/>
      <c r="N6295" s="153"/>
      <c r="O6295" s="153"/>
      <c r="P6295" s="153"/>
      <c r="Q6295" s="153"/>
      <c r="R6295" s="153"/>
      <c r="S6295" s="153"/>
    </row>
    <row r="6296" spans="1:19" ht="187.5">
      <c r="A6296" s="277" t="s">
        <v>25424</v>
      </c>
      <c r="B6296" s="253" t="s">
        <v>400</v>
      </c>
      <c r="C6296" s="93" t="s">
        <v>16707</v>
      </c>
      <c r="D6296" s="93" t="s">
        <v>16708</v>
      </c>
      <c r="E6296" s="148">
        <f ca="1">IFERROR(__xludf.DUMMYFUNCTION(" VLOOKUP(A6413, IMPORTRANGE(""https://docs.google.com/spreadsheets/d/1fj_Bhi2XPL3siwIh4sx4VRLAe31yD50oKdj5UlRYW0c/"", ""Сводка!A:AA""), 5, FALSE)"),176)</f>
        <v>176</v>
      </c>
      <c r="F6296" s="148" t="s">
        <v>415</v>
      </c>
      <c r="G6296" s="147">
        <f ca="1">IFERROR(__xludf.DUMMYFUNCTION(" VLOOKUP(A6413, IMPORTRANGE(""https://docs.google.com/spreadsheets/d/1QNLbnkR_AongFt22vMfNzfpjZ0CjpI8QI-w0wBnYA1w/"", ""Инфа!A:AA""), 6, FALSE)"),2024)</f>
        <v>2024</v>
      </c>
      <c r="H6296" s="150">
        <v>15600</v>
      </c>
      <c r="I6296" s="151" t="s">
        <v>16709</v>
      </c>
      <c r="J6296" s="93" t="s">
        <v>16710</v>
      </c>
      <c r="K6296" s="153"/>
      <c r="L6296" s="153"/>
      <c r="M6296" s="153"/>
      <c r="N6296" s="153"/>
      <c r="O6296" s="153"/>
      <c r="P6296" s="153"/>
      <c r="Q6296" s="153"/>
      <c r="R6296" s="153"/>
      <c r="S6296" s="153"/>
    </row>
    <row r="6297" spans="1:19" ht="206.25">
      <c r="A6297" s="277" t="s">
        <v>25424</v>
      </c>
      <c r="B6297" s="253" t="s">
        <v>153</v>
      </c>
      <c r="C6297" s="93" t="s">
        <v>16711</v>
      </c>
      <c r="D6297" s="93" t="s">
        <v>16712</v>
      </c>
      <c r="E6297" s="148">
        <f ca="1">IFERROR(__xludf.DUMMYFUNCTION(" VLOOKUP(A6414, IMPORTRANGE(""https://docs.google.com/spreadsheets/d/1fj_Bhi2XPL3siwIh4sx4VRLAe31yD50oKdj5UlRYW0c/"", ""Сводка!A:AA""), 5, FALSE)"),132)</f>
        <v>132</v>
      </c>
      <c r="F6297" s="148" t="s">
        <v>50</v>
      </c>
      <c r="G6297" s="147">
        <f ca="1">IFERROR(__xludf.DUMMYFUNCTION(" VLOOKUP(A6414, IMPORTRANGE(""https://docs.google.com/spreadsheets/d/1QNLbnkR_AongFt22vMfNzfpjZ0CjpI8QI-w0wBnYA1w/"", ""Инфа!A:AA""), 6, FALSE)"),2024)</f>
        <v>2024</v>
      </c>
      <c r="H6297" s="150">
        <v>12900</v>
      </c>
      <c r="I6297" s="151" t="s">
        <v>15957</v>
      </c>
      <c r="J6297" s="93" t="s">
        <v>16713</v>
      </c>
      <c r="K6297" s="153"/>
      <c r="L6297" s="153"/>
      <c r="M6297" s="153"/>
      <c r="N6297" s="153"/>
      <c r="O6297" s="153"/>
      <c r="P6297" s="153"/>
      <c r="Q6297" s="153"/>
      <c r="R6297" s="153"/>
      <c r="S6297" s="153"/>
    </row>
    <row r="6298" spans="1:19" ht="112.5">
      <c r="A6298" s="277" t="s">
        <v>25424</v>
      </c>
      <c r="B6298" s="253" t="s">
        <v>153</v>
      </c>
      <c r="C6298" s="93" t="s">
        <v>16714</v>
      </c>
      <c r="D6298" s="93" t="s">
        <v>3136</v>
      </c>
      <c r="E6298" s="148">
        <f ca="1">IFERROR(__xludf.DUMMYFUNCTION(" VLOOKUP(A6415, IMPORTRANGE(""https://docs.google.com/spreadsheets/d/1fj_Bhi2XPL3siwIh4sx4VRLAe31yD50oKdj5UlRYW0c/"", ""Сводка!A:AA""), 5, FALSE)"),220)</f>
        <v>220</v>
      </c>
      <c r="F6298" s="148" t="s">
        <v>50</v>
      </c>
      <c r="G6298" s="147">
        <f ca="1">IFERROR(__xludf.DUMMYFUNCTION(" VLOOKUP(A6415, IMPORTRANGE(""https://docs.google.com/spreadsheets/d/1QNLbnkR_AongFt22vMfNzfpjZ0CjpI8QI-w0wBnYA1w/"", ""Инфа!A:AA""), 6, FALSE)"),2024)</f>
        <v>2024</v>
      </c>
      <c r="H6298" s="150">
        <v>18200</v>
      </c>
      <c r="I6298" s="151" t="s">
        <v>85</v>
      </c>
      <c r="J6298" s="93" t="s">
        <v>16715</v>
      </c>
      <c r="K6298" s="153"/>
      <c r="L6298" s="153"/>
      <c r="M6298" s="153"/>
      <c r="N6298" s="153"/>
      <c r="O6298" s="153"/>
      <c r="P6298" s="153"/>
      <c r="Q6298" s="153"/>
      <c r="R6298" s="153"/>
      <c r="S6298" s="153"/>
    </row>
    <row r="6299" spans="1:19" ht="168.75">
      <c r="A6299" s="277" t="s">
        <v>25424</v>
      </c>
      <c r="B6299" s="253" t="s">
        <v>153</v>
      </c>
      <c r="C6299" s="93" t="s">
        <v>16716</v>
      </c>
      <c r="D6299" s="93" t="s">
        <v>16717</v>
      </c>
      <c r="E6299" s="148">
        <f ca="1">IFERROR(__xludf.DUMMYFUNCTION(" VLOOKUP(A6416, IMPORTRANGE(""https://docs.google.com/spreadsheets/d/1fj_Bhi2XPL3siwIh4sx4VRLAe31yD50oKdj5UlRYW0c/"", ""Сводка!A:AA""), 5, FALSE)"),116)</f>
        <v>116</v>
      </c>
      <c r="F6299" s="148" t="s">
        <v>50</v>
      </c>
      <c r="G6299" s="147">
        <f ca="1">IFERROR(__xludf.DUMMYFUNCTION(" VLOOKUP(A6416, IMPORTRANGE(""https://docs.google.com/spreadsheets/d/1QNLbnkR_AongFt22vMfNzfpjZ0CjpI8QI-w0wBnYA1w/"", ""Инфа!A:AA""), 6, FALSE)"),2024)</f>
        <v>2024</v>
      </c>
      <c r="H6299" s="150">
        <v>12000</v>
      </c>
      <c r="I6299" s="151" t="s">
        <v>15957</v>
      </c>
      <c r="J6299" s="93" t="s">
        <v>16718</v>
      </c>
      <c r="K6299" s="153"/>
      <c r="L6299" s="153"/>
      <c r="M6299" s="153"/>
      <c r="N6299" s="153"/>
      <c r="O6299" s="153"/>
      <c r="P6299" s="153"/>
      <c r="Q6299" s="153"/>
      <c r="R6299" s="153"/>
      <c r="S6299" s="153"/>
    </row>
    <row r="6300" spans="1:19" ht="93.75">
      <c r="A6300" s="277" t="s">
        <v>25424</v>
      </c>
      <c r="B6300" s="253" t="s">
        <v>153</v>
      </c>
      <c r="C6300" s="93" t="s">
        <v>16716</v>
      </c>
      <c r="D6300" s="93" t="s">
        <v>16719</v>
      </c>
      <c r="E6300" s="148">
        <f ca="1">IFERROR(__xludf.DUMMYFUNCTION(" VLOOKUP(A6417, IMPORTRANGE(""https://docs.google.com/spreadsheets/d/1fj_Bhi2XPL3siwIh4sx4VRLAe31yD50oKdj5UlRYW0c/"", ""Сводка!A:AA""), 5, FALSE)"),168)</f>
        <v>168</v>
      </c>
      <c r="F6300" s="148" t="s">
        <v>50</v>
      </c>
      <c r="G6300" s="147">
        <f ca="1">IFERROR(__xludf.DUMMYFUNCTION(" VLOOKUP(A6417, IMPORTRANGE(""https://docs.google.com/spreadsheets/d/1QNLbnkR_AongFt22vMfNzfpjZ0CjpI8QI-w0wBnYA1w/"", ""Инфа!A:AA""), 6, FALSE)"),2024)</f>
        <v>2024</v>
      </c>
      <c r="H6300" s="150">
        <v>10000</v>
      </c>
      <c r="I6300" s="151" t="s">
        <v>15957</v>
      </c>
      <c r="J6300" s="93" t="s">
        <v>16720</v>
      </c>
      <c r="K6300" s="153"/>
      <c r="L6300" s="153"/>
      <c r="M6300" s="153"/>
      <c r="N6300" s="153"/>
      <c r="O6300" s="153"/>
      <c r="P6300" s="153"/>
      <c r="Q6300" s="153"/>
      <c r="R6300" s="153"/>
      <c r="S6300" s="153"/>
    </row>
    <row r="6301" spans="1:19" ht="56.25">
      <c r="A6301" s="277" t="s">
        <v>25424</v>
      </c>
      <c r="B6301" s="253" t="s">
        <v>400</v>
      </c>
      <c r="C6301" s="93" t="s">
        <v>16721</v>
      </c>
      <c r="D6301" s="93" t="s">
        <v>16722</v>
      </c>
      <c r="E6301" s="148">
        <f ca="1">IFERROR(__xludf.DUMMYFUNCTION(" VLOOKUP(A6418, IMPORTRANGE(""https://docs.google.com/spreadsheets/d/1fj_Bhi2XPL3siwIh4sx4VRLAe31yD50oKdj5UlRYW0c/"", ""Сводка!A:AA""), 5, FALSE)"),280)</f>
        <v>280</v>
      </c>
      <c r="F6301" s="148" t="s">
        <v>415</v>
      </c>
      <c r="G6301" s="147">
        <f ca="1">IFERROR(__xludf.DUMMYFUNCTION(" VLOOKUP(A6418, IMPORTRANGE(""https://docs.google.com/spreadsheets/d/1QNLbnkR_AongFt22vMfNzfpjZ0CjpI8QI-w0wBnYA1w/"", ""Инфа!A:AA""), 6, FALSE)"),2024)</f>
        <v>2024</v>
      </c>
      <c r="H6301" s="150">
        <v>21800</v>
      </c>
      <c r="I6301" s="151" t="s">
        <v>15598</v>
      </c>
      <c r="J6301" s="93" t="s">
        <v>16723</v>
      </c>
      <c r="K6301" s="153"/>
      <c r="L6301" s="153"/>
      <c r="M6301" s="153"/>
      <c r="N6301" s="153"/>
      <c r="O6301" s="153"/>
      <c r="P6301" s="153"/>
      <c r="Q6301" s="153"/>
      <c r="R6301" s="153"/>
      <c r="S6301" s="153"/>
    </row>
    <row r="6302" spans="1:19" ht="187.5">
      <c r="A6302" s="277" t="s">
        <v>25424</v>
      </c>
      <c r="B6302" s="253" t="s">
        <v>400</v>
      </c>
      <c r="C6302" s="93" t="s">
        <v>16724</v>
      </c>
      <c r="D6302" s="93" t="s">
        <v>1589</v>
      </c>
      <c r="E6302" s="148">
        <f ca="1">IFERROR(__xludf.DUMMYFUNCTION(" VLOOKUP(A6419, IMPORTRANGE(""https://docs.google.com/spreadsheets/d/1fj_Bhi2XPL3siwIh4sx4VRLAe31yD50oKdj5UlRYW0c/"", ""Сводка!A:AA""), 5, FALSE)"),268)</f>
        <v>268</v>
      </c>
      <c r="F6302" s="148" t="s">
        <v>415</v>
      </c>
      <c r="G6302" s="147">
        <f ca="1">IFERROR(__xludf.DUMMYFUNCTION(" VLOOKUP(A6419, IMPORTRANGE(""https://docs.google.com/spreadsheets/d/1QNLbnkR_AongFt22vMfNzfpjZ0CjpI8QI-w0wBnYA1w/"", ""Инфа!A:AA""), 6, FALSE)"),2024)</f>
        <v>2024</v>
      </c>
      <c r="H6302" s="150">
        <v>13000</v>
      </c>
      <c r="I6302" s="151" t="s">
        <v>7702</v>
      </c>
      <c r="J6302" s="93" t="s">
        <v>16725</v>
      </c>
      <c r="K6302" s="153"/>
      <c r="L6302" s="153"/>
      <c r="M6302" s="153"/>
      <c r="N6302" s="153"/>
      <c r="O6302" s="153"/>
      <c r="P6302" s="153"/>
      <c r="Q6302" s="153"/>
      <c r="R6302" s="153"/>
      <c r="S6302" s="153"/>
    </row>
    <row r="6303" spans="1:19" ht="131.25">
      <c r="A6303" s="277" t="s">
        <v>25424</v>
      </c>
      <c r="B6303" s="253" t="s">
        <v>400</v>
      </c>
      <c r="C6303" s="93" t="s">
        <v>16726</v>
      </c>
      <c r="D6303" s="93" t="s">
        <v>16727</v>
      </c>
      <c r="E6303" s="148">
        <f ca="1">IFERROR(__xludf.DUMMYFUNCTION(" VLOOKUP(A6420, IMPORTRANGE(""https://docs.google.com/spreadsheets/d/1fj_Bhi2XPL3siwIh4sx4VRLAe31yD50oKdj5UlRYW0c/"", ""Сводка!A:AA""), 5, FALSE)"),244)</f>
        <v>244</v>
      </c>
      <c r="F6303" s="148" t="s">
        <v>415</v>
      </c>
      <c r="G6303" s="147">
        <f ca="1">IFERROR(__xludf.DUMMYFUNCTION(" VLOOKUP(A6420, IMPORTRANGE(""https://docs.google.com/spreadsheets/d/1QNLbnkR_AongFt22vMfNzfpjZ0CjpI8QI-w0wBnYA1w/"", ""Инфа!A:AA""), 6, FALSE)"),2024)</f>
        <v>2024</v>
      </c>
      <c r="H6303" s="150">
        <v>19600</v>
      </c>
      <c r="I6303" s="151" t="s">
        <v>15957</v>
      </c>
      <c r="J6303" s="93" t="s">
        <v>16728</v>
      </c>
      <c r="K6303" s="153"/>
      <c r="L6303" s="153"/>
      <c r="M6303" s="153"/>
      <c r="N6303" s="153"/>
      <c r="O6303" s="153"/>
      <c r="P6303" s="153"/>
      <c r="Q6303" s="153"/>
      <c r="R6303" s="153"/>
      <c r="S6303" s="153"/>
    </row>
    <row r="6304" spans="1:19" ht="56.25">
      <c r="A6304" s="277" t="s">
        <v>25424</v>
      </c>
      <c r="B6304" s="253" t="s">
        <v>400</v>
      </c>
      <c r="C6304" s="93" t="s">
        <v>16729</v>
      </c>
      <c r="D6304" s="93" t="s">
        <v>16730</v>
      </c>
      <c r="E6304" s="148">
        <f ca="1">IFERROR(__xludf.DUMMYFUNCTION(" VLOOKUP(A6421, IMPORTRANGE(""https://docs.google.com/spreadsheets/d/1fj_Bhi2XPL3siwIh4sx4VRLAe31yD50oKdj5UlRYW0c/"", ""Сводка!A:AA""), 5, FALSE)"),272)</f>
        <v>272</v>
      </c>
      <c r="F6304" s="148" t="s">
        <v>415</v>
      </c>
      <c r="G6304" s="147">
        <f ca="1">IFERROR(__xludf.DUMMYFUNCTION(" VLOOKUP(A6421, IMPORTRANGE(""https://docs.google.com/spreadsheets/d/1QNLbnkR_AongFt22vMfNzfpjZ0CjpI8QI-w0wBnYA1w/"", ""Инфа!A:AA""), 6, FALSE)"),2024)</f>
        <v>2024</v>
      </c>
      <c r="H6304" s="150">
        <v>21300</v>
      </c>
      <c r="I6304" s="151" t="s">
        <v>15598</v>
      </c>
      <c r="J6304" s="93" t="s">
        <v>16731</v>
      </c>
      <c r="K6304" s="153"/>
      <c r="L6304" s="153"/>
      <c r="M6304" s="153"/>
      <c r="N6304" s="153"/>
      <c r="O6304" s="153"/>
      <c r="P6304" s="153"/>
      <c r="Q6304" s="153"/>
      <c r="R6304" s="153"/>
      <c r="S6304" s="153"/>
    </row>
    <row r="6305" spans="1:19" ht="131.25">
      <c r="A6305" s="277" t="s">
        <v>25424</v>
      </c>
      <c r="B6305" s="253" t="s">
        <v>153</v>
      </c>
      <c r="C6305" s="93" t="s">
        <v>16732</v>
      </c>
      <c r="D6305" s="93" t="s">
        <v>16733</v>
      </c>
      <c r="E6305" s="148">
        <f ca="1">IFERROR(__xludf.DUMMYFUNCTION(" VLOOKUP(A6422, IMPORTRANGE(""https://docs.google.com/spreadsheets/d/1fj_Bhi2XPL3siwIh4sx4VRLAe31yD50oKdj5UlRYW0c/"", ""Сводка!A:AA""), 5, FALSE)"),188)</f>
        <v>188</v>
      </c>
      <c r="F6305" s="148" t="s">
        <v>50</v>
      </c>
      <c r="G6305" s="147">
        <f ca="1">IFERROR(__xludf.DUMMYFUNCTION(" VLOOKUP(A6422, IMPORTRANGE(""https://docs.google.com/spreadsheets/d/1QNLbnkR_AongFt22vMfNzfpjZ0CjpI8QI-w0wBnYA1w/"", ""Инфа!A:AA""), 6, FALSE)"),2024)</f>
        <v>2024</v>
      </c>
      <c r="H6305" s="150">
        <v>10600</v>
      </c>
      <c r="I6305" s="151" t="s">
        <v>15957</v>
      </c>
      <c r="J6305" s="93" t="s">
        <v>16734</v>
      </c>
      <c r="K6305" s="153"/>
      <c r="L6305" s="153"/>
      <c r="M6305" s="153"/>
      <c r="N6305" s="153"/>
      <c r="O6305" s="153"/>
      <c r="P6305" s="153"/>
      <c r="Q6305" s="153"/>
      <c r="R6305" s="153"/>
      <c r="S6305" s="153"/>
    </row>
    <row r="6306" spans="1:19" ht="187.5">
      <c r="A6306" s="277" t="s">
        <v>25424</v>
      </c>
      <c r="B6306" s="253" t="s">
        <v>153</v>
      </c>
      <c r="C6306" s="93" t="s">
        <v>16735</v>
      </c>
      <c r="D6306" s="93" t="s">
        <v>16736</v>
      </c>
      <c r="E6306" s="148">
        <f ca="1">IFERROR(__xludf.DUMMYFUNCTION(" VLOOKUP(A6423, IMPORTRANGE(""https://docs.google.com/spreadsheets/d/1fj_Bhi2XPL3siwIh4sx4VRLAe31yD50oKdj5UlRYW0c/"", ""Сводка!A:AA""), 5, FALSE)"),180)</f>
        <v>180</v>
      </c>
      <c r="F6306" s="148" t="s">
        <v>50</v>
      </c>
      <c r="G6306" s="147">
        <f ca="1">IFERROR(__xludf.DUMMYFUNCTION(" VLOOKUP(A6423, IMPORTRANGE(""https://docs.google.com/spreadsheets/d/1QNLbnkR_AongFt22vMfNzfpjZ0CjpI8QI-w0wBnYA1w/"", ""Инфа!A:AA""), 6, FALSE)"),2024)</f>
        <v>2024</v>
      </c>
      <c r="H6306" s="150">
        <v>15800</v>
      </c>
      <c r="I6306" s="151" t="s">
        <v>15957</v>
      </c>
      <c r="J6306" s="93" t="s">
        <v>16737</v>
      </c>
      <c r="K6306" s="153"/>
      <c r="L6306" s="153"/>
      <c r="M6306" s="153"/>
      <c r="N6306" s="153"/>
      <c r="O6306" s="153"/>
      <c r="P6306" s="153"/>
      <c r="Q6306" s="153"/>
      <c r="R6306" s="153"/>
      <c r="S6306" s="153"/>
    </row>
    <row r="6307" spans="1:19" ht="131.25">
      <c r="A6307" s="277" t="s">
        <v>25424</v>
      </c>
      <c r="B6307" s="253" t="s">
        <v>153</v>
      </c>
      <c r="C6307" s="93" t="s">
        <v>16738</v>
      </c>
      <c r="D6307" s="93" t="s">
        <v>16739</v>
      </c>
      <c r="E6307" s="148">
        <f ca="1">IFERROR(__xludf.DUMMYFUNCTION(" VLOOKUP(A6424, IMPORTRANGE(""https://docs.google.com/spreadsheets/d/1fj_Bhi2XPL3siwIh4sx4VRLAe31yD50oKdj5UlRYW0c/"", ""Сводка!A:AA""), 5, FALSE)"),272)</f>
        <v>272</v>
      </c>
      <c r="F6307" s="148" t="s">
        <v>456</v>
      </c>
      <c r="G6307" s="147">
        <f ca="1">IFERROR(__xludf.DUMMYFUNCTION(" VLOOKUP(A6424, IMPORTRANGE(""https://docs.google.com/spreadsheets/d/1QNLbnkR_AongFt22vMfNzfpjZ0CjpI8QI-w0wBnYA1w/"", ""Инфа!A:AA""), 6, FALSE)"),2024)</f>
        <v>2024</v>
      </c>
      <c r="H6307" s="150">
        <v>21300</v>
      </c>
      <c r="I6307" s="151" t="s">
        <v>15957</v>
      </c>
      <c r="J6307" s="93" t="s">
        <v>16740</v>
      </c>
      <c r="K6307" s="153"/>
      <c r="L6307" s="153"/>
      <c r="M6307" s="153"/>
      <c r="N6307" s="153"/>
      <c r="O6307" s="153"/>
      <c r="P6307" s="153"/>
      <c r="Q6307" s="153"/>
      <c r="R6307" s="153"/>
      <c r="S6307" s="153"/>
    </row>
    <row r="6308" spans="1:19" ht="150">
      <c r="A6308" s="277" t="s">
        <v>25424</v>
      </c>
      <c r="B6308" s="253" t="s">
        <v>153</v>
      </c>
      <c r="C6308" s="93" t="s">
        <v>16726</v>
      </c>
      <c r="D6308" s="93" t="s">
        <v>16741</v>
      </c>
      <c r="E6308" s="148">
        <f ca="1">IFERROR(__xludf.DUMMYFUNCTION(" VLOOKUP(A6425, IMPORTRANGE(""https://docs.google.com/spreadsheets/d/1fj_Bhi2XPL3siwIh4sx4VRLAe31yD50oKdj5UlRYW0c/"", ""Сводка!A:AA""), 5, FALSE)"),308)</f>
        <v>308</v>
      </c>
      <c r="F6308" s="148" t="s">
        <v>50</v>
      </c>
      <c r="G6308" s="147">
        <f ca="1">IFERROR(__xludf.DUMMYFUNCTION(" VLOOKUP(A6425, IMPORTRANGE(""https://docs.google.com/spreadsheets/d/1QNLbnkR_AongFt22vMfNzfpjZ0CjpI8QI-w0wBnYA1w/"", ""Инфа!A:AA""), 6, FALSE)"),2024)</f>
        <v>2024</v>
      </c>
      <c r="H6308" s="150">
        <v>23500</v>
      </c>
      <c r="I6308" s="151" t="s">
        <v>15957</v>
      </c>
      <c r="J6308" s="93" t="s">
        <v>16742</v>
      </c>
      <c r="K6308" s="153"/>
      <c r="L6308" s="153"/>
      <c r="M6308" s="153"/>
      <c r="N6308" s="153"/>
      <c r="O6308" s="153"/>
      <c r="P6308" s="153"/>
      <c r="Q6308" s="153"/>
      <c r="R6308" s="153"/>
      <c r="S6308" s="153"/>
    </row>
    <row r="6309" spans="1:19" ht="206.25">
      <c r="A6309" s="277" t="s">
        <v>25424</v>
      </c>
      <c r="B6309" s="253" t="s">
        <v>153</v>
      </c>
      <c r="C6309" s="93" t="s">
        <v>16743</v>
      </c>
      <c r="D6309" s="93" t="s">
        <v>16744</v>
      </c>
      <c r="E6309" s="148">
        <f ca="1">IFERROR(__xludf.DUMMYFUNCTION(" VLOOKUP(A6426, IMPORTRANGE(""https://docs.google.com/spreadsheets/d/1fj_Bhi2XPL3siwIh4sx4VRLAe31yD50oKdj5UlRYW0c/"", ""Сводка!A:AA""), 5, FALSE)"),116)</f>
        <v>116</v>
      </c>
      <c r="F6309" s="148" t="s">
        <v>50</v>
      </c>
      <c r="G6309" s="147">
        <f ca="1">IFERROR(__xludf.DUMMYFUNCTION(" VLOOKUP(A6426, IMPORTRANGE(""https://docs.google.com/spreadsheets/d/1QNLbnkR_AongFt22vMfNzfpjZ0CjpI8QI-w0wBnYA1w/"", ""Инфа!A:AA""), 6, FALSE)"),2024)</f>
        <v>2024</v>
      </c>
      <c r="H6309" s="150">
        <v>12000</v>
      </c>
      <c r="I6309" s="151" t="s">
        <v>15957</v>
      </c>
      <c r="J6309" s="93" t="s">
        <v>16745</v>
      </c>
      <c r="K6309" s="153"/>
      <c r="L6309" s="153"/>
      <c r="M6309" s="153"/>
      <c r="N6309" s="153"/>
      <c r="O6309" s="153"/>
      <c r="P6309" s="153"/>
      <c r="Q6309" s="153"/>
      <c r="R6309" s="153"/>
      <c r="S6309" s="153"/>
    </row>
    <row r="6310" spans="1:19" ht="225">
      <c r="A6310" s="277" t="s">
        <v>25424</v>
      </c>
      <c r="B6310" s="253" t="s">
        <v>153</v>
      </c>
      <c r="C6310" s="93" t="s">
        <v>16746</v>
      </c>
      <c r="D6310" s="93" t="s">
        <v>16747</v>
      </c>
      <c r="E6310" s="148">
        <f ca="1">IFERROR(__xludf.DUMMYFUNCTION(" VLOOKUP(A6427, IMPORTRANGE(""https://docs.google.com/spreadsheets/d/1fj_Bhi2XPL3siwIh4sx4VRLAe31yD50oKdj5UlRYW0c/"", ""Сводка!A:AA""), 5, FALSE)"),220)</f>
        <v>220</v>
      </c>
      <c r="F6310" s="148" t="s">
        <v>50</v>
      </c>
      <c r="G6310" s="147">
        <f ca="1">IFERROR(__xludf.DUMMYFUNCTION(" VLOOKUP(A6427, IMPORTRANGE(""https://docs.google.com/spreadsheets/d/1QNLbnkR_AongFt22vMfNzfpjZ0CjpI8QI-w0wBnYA1w/"", ""Инфа!A:AA""), 6, FALSE)"),2024)</f>
        <v>2024</v>
      </c>
      <c r="H6310" s="150">
        <v>11600</v>
      </c>
      <c r="I6310" s="151" t="s">
        <v>15957</v>
      </c>
      <c r="J6310" s="93" t="s">
        <v>16748</v>
      </c>
      <c r="K6310" s="153"/>
      <c r="L6310" s="153"/>
      <c r="M6310" s="153"/>
      <c r="N6310" s="153"/>
      <c r="O6310" s="153"/>
      <c r="P6310" s="153"/>
      <c r="Q6310" s="153"/>
      <c r="R6310" s="153"/>
      <c r="S6310" s="153"/>
    </row>
    <row r="6311" spans="1:19" ht="75">
      <c r="A6311" s="277" t="s">
        <v>25424</v>
      </c>
      <c r="B6311" s="253" t="s">
        <v>153</v>
      </c>
      <c r="C6311" s="93" t="s">
        <v>16749</v>
      </c>
      <c r="D6311" s="93" t="s">
        <v>16750</v>
      </c>
      <c r="E6311" s="148">
        <f ca="1">IFERROR(__xludf.DUMMYFUNCTION(" VLOOKUP(A6428, IMPORTRANGE(""https://docs.google.com/spreadsheets/d/1fj_Bhi2XPL3siwIh4sx4VRLAe31yD50oKdj5UlRYW0c/"", ""Сводка!A:AA""), 5, FALSE)"),116)</f>
        <v>116</v>
      </c>
      <c r="F6311" s="148" t="s">
        <v>50</v>
      </c>
      <c r="G6311" s="147">
        <f ca="1">IFERROR(__xludf.DUMMYFUNCTION(" VLOOKUP(A6428, IMPORTRANGE(""https://docs.google.com/spreadsheets/d/1QNLbnkR_AongFt22vMfNzfpjZ0CjpI8QI-w0wBnYA1w/"", ""Инфа!A:AA""), 6, FALSE)"),2024)</f>
        <v>2024</v>
      </c>
      <c r="H6311" s="150">
        <v>12000</v>
      </c>
      <c r="I6311" s="151" t="s">
        <v>15957</v>
      </c>
      <c r="J6311" s="93" t="s">
        <v>16751</v>
      </c>
      <c r="K6311" s="153"/>
      <c r="L6311" s="153"/>
      <c r="M6311" s="153"/>
      <c r="N6311" s="153"/>
      <c r="O6311" s="153"/>
      <c r="P6311" s="153"/>
      <c r="Q6311" s="153"/>
      <c r="R6311" s="153"/>
      <c r="S6311" s="153"/>
    </row>
    <row r="6312" spans="1:19" ht="93.75">
      <c r="A6312" s="277" t="s">
        <v>25424</v>
      </c>
      <c r="B6312" s="253" t="s">
        <v>153</v>
      </c>
      <c r="C6312" s="93" t="s">
        <v>16752</v>
      </c>
      <c r="D6312" s="93" t="s">
        <v>16753</v>
      </c>
      <c r="E6312" s="148">
        <f ca="1">IFERROR(__xludf.DUMMYFUNCTION(" VLOOKUP(A6429, IMPORTRANGE(""https://docs.google.com/spreadsheets/d/1fj_Bhi2XPL3siwIh4sx4VRLAe31yD50oKdj5UlRYW0c/"", ""Сводка!A:AA""), 5, FALSE)"),124)</f>
        <v>124</v>
      </c>
      <c r="F6312" s="148" t="s">
        <v>50</v>
      </c>
      <c r="G6312" s="147">
        <f ca="1">IFERROR(__xludf.DUMMYFUNCTION(" VLOOKUP(A6429, IMPORTRANGE(""https://docs.google.com/spreadsheets/d/1QNLbnkR_AongFt22vMfNzfpjZ0CjpI8QI-w0wBnYA1w/"", ""Инфа!A:AA""), 6, FALSE)"),2024)</f>
        <v>2024</v>
      </c>
      <c r="H6312" s="150">
        <v>12400</v>
      </c>
      <c r="I6312" s="151" t="s">
        <v>15598</v>
      </c>
      <c r="J6312" s="93" t="s">
        <v>16754</v>
      </c>
      <c r="K6312" s="153"/>
      <c r="L6312" s="153"/>
      <c r="M6312" s="153"/>
      <c r="N6312" s="153"/>
      <c r="O6312" s="153"/>
      <c r="P6312" s="153"/>
      <c r="Q6312" s="153"/>
      <c r="R6312" s="153"/>
      <c r="S6312" s="153"/>
    </row>
    <row r="6313" spans="1:19" ht="243.75">
      <c r="A6313" s="277" t="s">
        <v>25424</v>
      </c>
      <c r="B6313" s="253" t="s">
        <v>400</v>
      </c>
      <c r="C6313" s="93" t="s">
        <v>16755</v>
      </c>
      <c r="D6313" s="93" t="s">
        <v>16756</v>
      </c>
      <c r="E6313" s="148">
        <f ca="1">IFERROR(__xludf.DUMMYFUNCTION(" VLOOKUP(A6430, IMPORTRANGE(""https://docs.google.com/spreadsheets/d/1fj_Bhi2XPL3siwIh4sx4VRLAe31yD50oKdj5UlRYW0c/"", ""Сводка!A:AA""), 5, FALSE)"),248)</f>
        <v>248</v>
      </c>
      <c r="F6313" s="148" t="s">
        <v>415</v>
      </c>
      <c r="G6313" s="147">
        <f ca="1">IFERROR(__xludf.DUMMYFUNCTION(" VLOOKUP(A6430, IMPORTRANGE(""https://docs.google.com/spreadsheets/d/1QNLbnkR_AongFt22vMfNzfpjZ0CjpI8QI-w0wBnYA1w/"", ""Инфа!A:AA""), 6, FALSE)"),2024)</f>
        <v>2024</v>
      </c>
      <c r="H6313" s="150">
        <v>12400</v>
      </c>
      <c r="I6313" s="151" t="s">
        <v>7702</v>
      </c>
      <c r="J6313" s="93" t="s">
        <v>16757</v>
      </c>
      <c r="K6313" s="153"/>
      <c r="L6313" s="153"/>
      <c r="M6313" s="153"/>
      <c r="N6313" s="153"/>
      <c r="O6313" s="153"/>
      <c r="P6313" s="153"/>
      <c r="Q6313" s="153"/>
      <c r="R6313" s="153"/>
      <c r="S6313" s="153"/>
    </row>
    <row r="6314" spans="1:19" ht="168.75">
      <c r="A6314" s="277" t="s">
        <v>25424</v>
      </c>
      <c r="B6314" s="253" t="s">
        <v>153</v>
      </c>
      <c r="C6314" s="93" t="s">
        <v>16758</v>
      </c>
      <c r="D6314" s="93" t="s">
        <v>16759</v>
      </c>
      <c r="E6314" s="148">
        <f ca="1">IFERROR(__xludf.DUMMYFUNCTION(" VLOOKUP(A6431, IMPORTRANGE(""https://docs.google.com/spreadsheets/d/1fj_Bhi2XPL3siwIh4sx4VRLAe31yD50oKdj5UlRYW0c/"", ""Сводка!A:AA""), 5, FALSE)"),248)</f>
        <v>248</v>
      </c>
      <c r="F6314" s="148" t="s">
        <v>50</v>
      </c>
      <c r="G6314" s="147">
        <f ca="1">IFERROR(__xludf.DUMMYFUNCTION(" VLOOKUP(A6431, IMPORTRANGE(""https://docs.google.com/spreadsheets/d/1QNLbnkR_AongFt22vMfNzfpjZ0CjpI8QI-w0wBnYA1w/"", ""Инфа!A:AA""), 6, FALSE)"),2024)</f>
        <v>2024</v>
      </c>
      <c r="H6314" s="150">
        <v>19900</v>
      </c>
      <c r="I6314" s="151" t="s">
        <v>15957</v>
      </c>
      <c r="J6314" s="93" t="s">
        <v>16760</v>
      </c>
      <c r="K6314" s="153"/>
      <c r="L6314" s="153"/>
      <c r="M6314" s="153"/>
      <c r="N6314" s="153"/>
      <c r="O6314" s="153"/>
      <c r="P6314" s="153"/>
      <c r="Q6314" s="153"/>
      <c r="R6314" s="153"/>
      <c r="S6314" s="153"/>
    </row>
    <row r="6315" spans="1:19" ht="75">
      <c r="A6315" s="277" t="s">
        <v>25424</v>
      </c>
      <c r="B6315" s="253" t="s">
        <v>153</v>
      </c>
      <c r="C6315" s="93" t="s">
        <v>2178</v>
      </c>
      <c r="D6315" s="93" t="s">
        <v>16761</v>
      </c>
      <c r="E6315" s="148">
        <f ca="1">IFERROR(__xludf.DUMMYFUNCTION(" VLOOKUP(A6432, IMPORTRANGE(""https://docs.google.com/spreadsheets/d/1fj_Bhi2XPL3siwIh4sx4VRLAe31yD50oKdj5UlRYW0c/"", ""Сводка!A:AA""), 5, FALSE)"),364)</f>
        <v>364</v>
      </c>
      <c r="F6315" s="148" t="s">
        <v>50</v>
      </c>
      <c r="G6315" s="147">
        <f ca="1">IFERROR(__xludf.DUMMYFUNCTION(" VLOOKUP(A6432, IMPORTRANGE(""https://docs.google.com/spreadsheets/d/1QNLbnkR_AongFt22vMfNzfpjZ0CjpI8QI-w0wBnYA1w/"", ""Инфа!A:AA""), 6, FALSE)"),2024)</f>
        <v>2024</v>
      </c>
      <c r="H6315" s="154">
        <v>26800</v>
      </c>
      <c r="I6315" s="151" t="s">
        <v>15974</v>
      </c>
      <c r="J6315" s="93" t="s">
        <v>16762</v>
      </c>
      <c r="K6315" s="153"/>
      <c r="L6315" s="153"/>
      <c r="M6315" s="153"/>
      <c r="N6315" s="153"/>
      <c r="O6315" s="153"/>
      <c r="P6315" s="153"/>
      <c r="Q6315" s="153"/>
      <c r="R6315" s="153"/>
      <c r="S6315" s="153"/>
    </row>
    <row r="6316" spans="1:19" ht="93.75">
      <c r="A6316" s="277" t="s">
        <v>25424</v>
      </c>
      <c r="B6316" s="253" t="s">
        <v>400</v>
      </c>
      <c r="C6316" s="93" t="s">
        <v>16763</v>
      </c>
      <c r="D6316" s="93" t="s">
        <v>16764</v>
      </c>
      <c r="E6316" s="148">
        <f ca="1">IFERROR(__xludf.DUMMYFUNCTION(" VLOOKUP(A6433, IMPORTRANGE(""https://docs.google.com/spreadsheets/d/1fj_Bhi2XPL3siwIh4sx4VRLAe31yD50oKdj5UlRYW0c/"", ""Сводка!A:AA""), 5, FALSE)"),160)</f>
        <v>160</v>
      </c>
      <c r="F6316" s="148" t="s">
        <v>415</v>
      </c>
      <c r="G6316" s="147">
        <f ca="1">IFERROR(__xludf.DUMMYFUNCTION(" VLOOKUP(A6433, IMPORTRANGE(""https://docs.google.com/spreadsheets/d/1QNLbnkR_AongFt22vMfNzfpjZ0CjpI8QI-w0wBnYA1w/"", ""Инфа!A:AA""), 6, FALSE)"),2024)</f>
        <v>2024</v>
      </c>
      <c r="H6316" s="150">
        <v>9800</v>
      </c>
      <c r="I6316" s="151" t="s">
        <v>696</v>
      </c>
      <c r="J6316" s="93" t="s">
        <v>16765</v>
      </c>
      <c r="K6316" s="153"/>
      <c r="L6316" s="153"/>
      <c r="M6316" s="153"/>
      <c r="N6316" s="153"/>
      <c r="O6316" s="153"/>
      <c r="P6316" s="153"/>
      <c r="Q6316" s="153"/>
      <c r="R6316" s="153"/>
      <c r="S6316" s="153"/>
    </row>
    <row r="6317" spans="1:19" ht="56.25">
      <c r="A6317" s="277" t="s">
        <v>25424</v>
      </c>
      <c r="B6317" s="253" t="s">
        <v>400</v>
      </c>
      <c r="C6317" s="93" t="s">
        <v>16763</v>
      </c>
      <c r="D6317" s="93" t="s">
        <v>16766</v>
      </c>
      <c r="E6317" s="148">
        <f ca="1">IFERROR(__xludf.DUMMYFUNCTION(" VLOOKUP(A6434, IMPORTRANGE(""https://docs.google.com/spreadsheets/d/1fj_Bhi2XPL3siwIh4sx4VRLAe31yD50oKdj5UlRYW0c/"", ""Сводка!A:AA""), 5, FALSE)"),268)</f>
        <v>268</v>
      </c>
      <c r="F6317" s="148" t="s">
        <v>415</v>
      </c>
      <c r="G6317" s="147">
        <f ca="1">IFERROR(__xludf.DUMMYFUNCTION(" VLOOKUP(A6434, IMPORTRANGE(""https://docs.google.com/spreadsheets/d/1QNLbnkR_AongFt22vMfNzfpjZ0CjpI8QI-w0wBnYA1w/"", ""Инфа!A:AA""), 6, FALSE)"),2024)</f>
        <v>2024</v>
      </c>
      <c r="H6317" s="150">
        <v>13000</v>
      </c>
      <c r="I6317" s="151" t="s">
        <v>696</v>
      </c>
      <c r="J6317" s="93" t="s">
        <v>16767</v>
      </c>
      <c r="K6317" s="153"/>
      <c r="L6317" s="153"/>
      <c r="M6317" s="153"/>
      <c r="N6317" s="153"/>
      <c r="O6317" s="153"/>
      <c r="P6317" s="153"/>
      <c r="Q6317" s="153"/>
      <c r="R6317" s="153"/>
      <c r="S6317" s="153"/>
    </row>
    <row r="6318" spans="1:19" ht="112.5">
      <c r="A6318" s="277" t="s">
        <v>25424</v>
      </c>
      <c r="B6318" s="253" t="s">
        <v>400</v>
      </c>
      <c r="C6318" s="93" t="s">
        <v>16768</v>
      </c>
      <c r="D6318" s="93" t="s">
        <v>16769</v>
      </c>
      <c r="E6318" s="148">
        <f ca="1">IFERROR(__xludf.DUMMYFUNCTION(" VLOOKUP(A6435, IMPORTRANGE(""https://docs.google.com/spreadsheets/d/1fj_Bhi2XPL3siwIh4sx4VRLAe31yD50oKdj5UlRYW0c/"", ""Сводка!A:AA""), 5, FALSE)"),184)</f>
        <v>184</v>
      </c>
      <c r="F6318" s="148" t="s">
        <v>415</v>
      </c>
      <c r="G6318" s="147">
        <f ca="1">IFERROR(__xludf.DUMMYFUNCTION(" VLOOKUP(A6435, IMPORTRANGE(""https://docs.google.com/spreadsheets/d/1QNLbnkR_AongFt22vMfNzfpjZ0CjpI8QI-w0wBnYA1w/"", ""Инфа!A:AA""), 6, FALSE)"),2024)</f>
        <v>2024</v>
      </c>
      <c r="H6318" s="150">
        <v>10500</v>
      </c>
      <c r="I6318" s="151" t="s">
        <v>16599</v>
      </c>
      <c r="J6318" s="93" t="s">
        <v>16770</v>
      </c>
      <c r="K6318" s="153"/>
      <c r="L6318" s="153"/>
      <c r="M6318" s="153"/>
      <c r="N6318" s="153"/>
      <c r="O6318" s="153"/>
      <c r="P6318" s="153"/>
      <c r="Q6318" s="153"/>
      <c r="R6318" s="153"/>
      <c r="S6318" s="153"/>
    </row>
    <row r="6319" spans="1:19" ht="150">
      <c r="A6319" s="277" t="s">
        <v>25424</v>
      </c>
      <c r="B6319" s="253" t="s">
        <v>400</v>
      </c>
      <c r="C6319" s="93" t="s">
        <v>16771</v>
      </c>
      <c r="D6319" s="93" t="s">
        <v>16772</v>
      </c>
      <c r="E6319" s="148">
        <f ca="1">IFERROR(__xludf.DUMMYFUNCTION(" VLOOKUP(A6436, IMPORTRANGE(""https://docs.google.com/spreadsheets/d/1fj_Bhi2XPL3siwIh4sx4VRLAe31yD50oKdj5UlRYW0c/"", ""Сводка!A:AA""), 5, FALSE)"),200)</f>
        <v>200</v>
      </c>
      <c r="F6319" s="148" t="s">
        <v>415</v>
      </c>
      <c r="G6319" s="147">
        <f ca="1">IFERROR(__xludf.DUMMYFUNCTION(" VLOOKUP(A6436, IMPORTRANGE(""https://docs.google.com/spreadsheets/d/1QNLbnkR_AongFt22vMfNzfpjZ0CjpI8QI-w0wBnYA1w/"", ""Инфа!A:AA""), 6, FALSE)"),2024)</f>
        <v>2024</v>
      </c>
      <c r="H6319" s="150">
        <v>11000</v>
      </c>
      <c r="I6319" s="151" t="s">
        <v>16773</v>
      </c>
      <c r="J6319" s="93" t="s">
        <v>16774</v>
      </c>
      <c r="K6319" s="153"/>
      <c r="L6319" s="153"/>
      <c r="M6319" s="153"/>
      <c r="N6319" s="153"/>
      <c r="O6319" s="153"/>
      <c r="P6319" s="153"/>
      <c r="Q6319" s="153"/>
      <c r="R6319" s="153"/>
      <c r="S6319" s="153"/>
    </row>
    <row r="6320" spans="1:19" ht="206.25">
      <c r="A6320" s="277" t="s">
        <v>25424</v>
      </c>
      <c r="B6320" s="253" t="s">
        <v>400</v>
      </c>
      <c r="C6320" s="93" t="s">
        <v>15253</v>
      </c>
      <c r="D6320" s="93" t="s">
        <v>16775</v>
      </c>
      <c r="E6320" s="148">
        <f ca="1">IFERROR(__xludf.DUMMYFUNCTION(" VLOOKUP(A6437, IMPORTRANGE(""https://docs.google.com/spreadsheets/d/1fj_Bhi2XPL3siwIh4sx4VRLAe31yD50oKdj5UlRYW0c/"", ""Сводка!A:AA""), 5, FALSE)"),308)</f>
        <v>308</v>
      </c>
      <c r="F6320" s="148" t="s">
        <v>415</v>
      </c>
      <c r="G6320" s="147">
        <f ca="1">IFERROR(__xludf.DUMMYFUNCTION(" VLOOKUP(A6437, IMPORTRANGE(""https://docs.google.com/spreadsheets/d/1QNLbnkR_AongFt22vMfNzfpjZ0CjpI8QI-w0wBnYA1w/"", ""Инфа!A:AA""), 6, FALSE)"),2024)</f>
        <v>2024</v>
      </c>
      <c r="H6320" s="150">
        <v>14200</v>
      </c>
      <c r="I6320" s="151" t="s">
        <v>5245</v>
      </c>
      <c r="J6320" s="93" t="s">
        <v>16776</v>
      </c>
      <c r="K6320" s="153"/>
      <c r="L6320" s="153"/>
      <c r="M6320" s="153"/>
      <c r="N6320" s="153"/>
      <c r="O6320" s="153"/>
      <c r="P6320" s="153"/>
      <c r="Q6320" s="153"/>
      <c r="R6320" s="153"/>
      <c r="S6320" s="153"/>
    </row>
    <row r="6321" spans="1:19" ht="131.25">
      <c r="A6321" s="277" t="s">
        <v>25424</v>
      </c>
      <c r="B6321" s="253" t="s">
        <v>400</v>
      </c>
      <c r="C6321" s="93" t="s">
        <v>15253</v>
      </c>
      <c r="D6321" s="93" t="s">
        <v>16777</v>
      </c>
      <c r="E6321" s="148">
        <f ca="1">IFERROR(__xludf.DUMMYFUNCTION(" VLOOKUP(A6438, IMPORTRANGE(""https://docs.google.com/spreadsheets/d/1fj_Bhi2XPL3siwIh4sx4VRLAe31yD50oKdj5UlRYW0c/"", ""Сводка!A:AA""), 5, FALSE)"),152)</f>
        <v>152</v>
      </c>
      <c r="F6321" s="148" t="s">
        <v>415</v>
      </c>
      <c r="G6321" s="147">
        <f ca="1">IFERROR(__xludf.DUMMYFUNCTION(" VLOOKUP(A6438, IMPORTRANGE(""https://docs.google.com/spreadsheets/d/1QNLbnkR_AongFt22vMfNzfpjZ0CjpI8QI-w0wBnYA1w/"", ""Инфа!A:AA""), 6, FALSE)"),2024)</f>
        <v>2024</v>
      </c>
      <c r="H6321" s="150">
        <v>9600</v>
      </c>
      <c r="I6321" s="151" t="s">
        <v>5245</v>
      </c>
      <c r="J6321" s="93" t="s">
        <v>16778</v>
      </c>
      <c r="K6321" s="153"/>
      <c r="L6321" s="153"/>
      <c r="M6321" s="153"/>
      <c r="N6321" s="153"/>
      <c r="O6321" s="153"/>
      <c r="P6321" s="153"/>
      <c r="Q6321" s="153"/>
      <c r="R6321" s="153"/>
      <c r="S6321" s="153"/>
    </row>
    <row r="6322" spans="1:19" ht="131.25">
      <c r="A6322" s="277" t="s">
        <v>25424</v>
      </c>
      <c r="B6322" s="253" t="s">
        <v>153</v>
      </c>
      <c r="C6322" s="93" t="s">
        <v>16779</v>
      </c>
      <c r="D6322" s="93" t="s">
        <v>16780</v>
      </c>
      <c r="E6322" s="148">
        <f ca="1">IFERROR(__xludf.DUMMYFUNCTION(" VLOOKUP(A6439, IMPORTRANGE(""https://docs.google.com/spreadsheets/d/1fj_Bhi2XPL3siwIh4sx4VRLAe31yD50oKdj5UlRYW0c/"", ""Сводка!A:AA""), 5, FALSE)"),148)</f>
        <v>148</v>
      </c>
      <c r="F6322" s="148" t="s">
        <v>50</v>
      </c>
      <c r="G6322" s="147">
        <f ca="1">IFERROR(__xludf.DUMMYFUNCTION(" VLOOKUP(A6439, IMPORTRANGE(""https://docs.google.com/spreadsheets/d/1QNLbnkR_AongFt22vMfNzfpjZ0CjpI8QI-w0wBnYA1w/"", ""Инфа!A:AA""), 6, FALSE)"),2024)</f>
        <v>2024</v>
      </c>
      <c r="H6322" s="150">
        <v>13900</v>
      </c>
      <c r="I6322" s="156" t="s">
        <v>558</v>
      </c>
      <c r="J6322" s="93" t="s">
        <v>16782</v>
      </c>
      <c r="K6322" s="153"/>
      <c r="L6322" s="153"/>
      <c r="M6322" s="153"/>
      <c r="N6322" s="153"/>
      <c r="O6322" s="153"/>
      <c r="P6322" s="153"/>
      <c r="Q6322" s="153"/>
      <c r="R6322" s="153"/>
      <c r="S6322" s="153"/>
    </row>
    <row r="6323" spans="1:19" ht="187.5">
      <c r="A6323" s="277" t="s">
        <v>25424</v>
      </c>
      <c r="B6323" s="253" t="s">
        <v>13</v>
      </c>
      <c r="C6323" s="96" t="s">
        <v>16783</v>
      </c>
      <c r="D6323" s="96" t="s">
        <v>16784</v>
      </c>
      <c r="E6323" s="148">
        <f ca="1">IFERROR(__xludf.DUMMYFUNCTION(" VLOOKUP(A6440, IMPORTRANGE(""https://docs.google.com/spreadsheets/d/1fj_Bhi2XPL3siwIh4sx4VRLAe31yD50oKdj5UlRYW0c/"", ""Сводка!A:AA""), 5, FALSE)"),264)</f>
        <v>264</v>
      </c>
      <c r="F6323" s="148" t="s">
        <v>50</v>
      </c>
      <c r="G6323" s="147">
        <f ca="1">IFERROR(__xludf.DUMMYFUNCTION(" VLOOKUP(A6440, IMPORTRANGE(""https://docs.google.com/spreadsheets/d/1QNLbnkR_AongFt22vMfNzfpjZ0CjpI8QI-w0wBnYA1w/"", ""Инфа!A:AA""), 6, FALSE)"),2024)</f>
        <v>2024</v>
      </c>
      <c r="H6323" s="150">
        <v>27100</v>
      </c>
      <c r="I6323" s="151" t="s">
        <v>15316</v>
      </c>
      <c r="J6323" s="93" t="s">
        <v>16785</v>
      </c>
      <c r="K6323" s="153"/>
      <c r="L6323" s="153"/>
      <c r="M6323" s="153"/>
      <c r="N6323" s="153"/>
      <c r="O6323" s="153"/>
      <c r="P6323" s="153"/>
      <c r="Q6323" s="153"/>
      <c r="R6323" s="153"/>
      <c r="S6323" s="153"/>
    </row>
    <row r="6324" spans="1:19" ht="56.25">
      <c r="A6324" s="277" t="s">
        <v>25424</v>
      </c>
      <c r="B6324" s="253" t="s">
        <v>400</v>
      </c>
      <c r="C6324" s="96" t="s">
        <v>16786</v>
      </c>
      <c r="D6324" s="93" t="s">
        <v>16787</v>
      </c>
      <c r="E6324" s="148">
        <f ca="1">IFERROR(__xludf.DUMMYFUNCTION(" VLOOKUP(A6441, IMPORTRANGE(""https://docs.google.com/spreadsheets/d/1fj_Bhi2XPL3siwIh4sx4VRLAe31yD50oKdj5UlRYW0c/"", ""Сводка!A:AA""), 5, FALSE)"),356)</f>
        <v>356</v>
      </c>
      <c r="F6324" s="148" t="s">
        <v>415</v>
      </c>
      <c r="G6324" s="147">
        <f ca="1">IFERROR(__xludf.DUMMYFUNCTION(" VLOOKUP(A6441, IMPORTRANGE(""https://docs.google.com/spreadsheets/d/1QNLbnkR_AongFt22vMfNzfpjZ0CjpI8QI-w0wBnYA1w/"", ""Инфа!A:AA""), 6, FALSE)"),2024)</f>
        <v>2024</v>
      </c>
      <c r="H6324" s="154">
        <v>20400</v>
      </c>
      <c r="I6324" s="151" t="s">
        <v>15316</v>
      </c>
      <c r="J6324" s="93" t="s">
        <v>16788</v>
      </c>
      <c r="K6324" s="153"/>
      <c r="L6324" s="153"/>
      <c r="M6324" s="153"/>
      <c r="N6324" s="153"/>
      <c r="O6324" s="153"/>
      <c r="P6324" s="153"/>
      <c r="Q6324" s="153"/>
      <c r="R6324" s="153"/>
      <c r="S6324" s="153"/>
    </row>
    <row r="6325" spans="1:19" ht="93.75">
      <c r="A6325" s="277" t="s">
        <v>25424</v>
      </c>
      <c r="B6325" s="253" t="s">
        <v>153</v>
      </c>
      <c r="C6325" s="96" t="s">
        <v>16786</v>
      </c>
      <c r="D6325" s="96" t="s">
        <v>16789</v>
      </c>
      <c r="E6325" s="148">
        <f ca="1">IFERROR(__xludf.DUMMYFUNCTION(" VLOOKUP(A6442, IMPORTRANGE(""https://docs.google.com/spreadsheets/d/1fj_Bhi2XPL3siwIh4sx4VRLAe31yD50oKdj5UlRYW0c/"", ""Сводка!A:AA""), 5, FALSE)"),208)</f>
        <v>208</v>
      </c>
      <c r="F6325" s="148" t="s">
        <v>50</v>
      </c>
      <c r="G6325" s="147">
        <f ca="1">IFERROR(__xludf.DUMMYFUNCTION(" VLOOKUP(A6442, IMPORTRANGE(""https://docs.google.com/spreadsheets/d/1QNLbnkR_AongFt22vMfNzfpjZ0CjpI8QI-w0wBnYA1w/"", ""Инфа!A:AA""), 6, FALSE)"),2024)</f>
        <v>2024</v>
      </c>
      <c r="H6325" s="150">
        <v>22700</v>
      </c>
      <c r="I6325" s="151" t="s">
        <v>15316</v>
      </c>
      <c r="J6325" s="93" t="s">
        <v>16790</v>
      </c>
      <c r="K6325" s="153"/>
      <c r="L6325" s="153"/>
      <c r="M6325" s="153"/>
      <c r="N6325" s="153"/>
      <c r="O6325" s="153"/>
      <c r="P6325" s="153"/>
      <c r="Q6325" s="153"/>
      <c r="R6325" s="153"/>
      <c r="S6325" s="153"/>
    </row>
    <row r="6326" spans="1:19" ht="168.75">
      <c r="A6326" s="277" t="s">
        <v>25424</v>
      </c>
      <c r="B6326" s="253" t="s">
        <v>153</v>
      </c>
      <c r="C6326" s="93" t="s">
        <v>15296</v>
      </c>
      <c r="D6326" s="93" t="s">
        <v>16791</v>
      </c>
      <c r="E6326" s="148">
        <f ca="1">IFERROR(__xludf.DUMMYFUNCTION(" VLOOKUP(A6443, IMPORTRANGE(""https://docs.google.com/spreadsheets/d/1fj_Bhi2XPL3siwIh4sx4VRLAe31yD50oKdj5UlRYW0c/"", ""Сводка!A:AA""), 5, FALSE)"),84)</f>
        <v>84</v>
      </c>
      <c r="F6326" s="148" t="s">
        <v>50</v>
      </c>
      <c r="G6326" s="147">
        <f ca="1">IFERROR(__xludf.DUMMYFUNCTION(" VLOOKUP(A6443, IMPORTRANGE(""https://docs.google.com/spreadsheets/d/1QNLbnkR_AongFt22vMfNzfpjZ0CjpI8QI-w0wBnYA1w/"", ""Инфа!A:AA""), 6, FALSE)"),2024)</f>
        <v>2024</v>
      </c>
      <c r="H6326" s="150">
        <v>7500</v>
      </c>
      <c r="I6326" s="151" t="s">
        <v>1653</v>
      </c>
      <c r="J6326" s="93" t="s">
        <v>16792</v>
      </c>
      <c r="K6326" s="153"/>
      <c r="L6326" s="153"/>
      <c r="M6326" s="153"/>
      <c r="N6326" s="153"/>
      <c r="O6326" s="153"/>
      <c r="P6326" s="153"/>
      <c r="Q6326" s="153"/>
      <c r="R6326" s="153"/>
      <c r="S6326" s="153"/>
    </row>
    <row r="6327" spans="1:19" ht="206.25">
      <c r="A6327" s="277" t="s">
        <v>25424</v>
      </c>
      <c r="B6327" s="253" t="s">
        <v>153</v>
      </c>
      <c r="C6327" s="93" t="s">
        <v>15296</v>
      </c>
      <c r="D6327" s="93" t="s">
        <v>16793</v>
      </c>
      <c r="E6327" s="148">
        <f ca="1">IFERROR(__xludf.DUMMYFUNCTION(" VLOOKUP(A6444, IMPORTRANGE(""https://docs.google.com/spreadsheets/d/1fj_Bhi2XPL3siwIh4sx4VRLAe31yD50oKdj5UlRYW0c/"", ""Сводка!A:AA""), 5, FALSE)"),64)</f>
        <v>64</v>
      </c>
      <c r="F6327" s="148" t="s">
        <v>15300</v>
      </c>
      <c r="G6327" s="147">
        <f ca="1">IFERROR(__xludf.DUMMYFUNCTION(" VLOOKUP(A6444, IMPORTRANGE(""https://docs.google.com/spreadsheets/d/1QNLbnkR_AongFt22vMfNzfpjZ0CjpI8QI-w0wBnYA1w/"", ""Инфа!A:AA""), 6, FALSE)"),2024)</f>
        <v>2024</v>
      </c>
      <c r="H6327" s="150">
        <v>8800</v>
      </c>
      <c r="I6327" s="151" t="s">
        <v>1653</v>
      </c>
      <c r="J6327" s="93" t="s">
        <v>16794</v>
      </c>
      <c r="K6327" s="153"/>
      <c r="L6327" s="153"/>
      <c r="M6327" s="153"/>
      <c r="N6327" s="153"/>
      <c r="O6327" s="153"/>
      <c r="P6327" s="153"/>
      <c r="Q6327" s="153"/>
      <c r="R6327" s="153"/>
      <c r="S6327" s="153"/>
    </row>
    <row r="6328" spans="1:19" ht="187.5">
      <c r="A6328" s="277" t="s">
        <v>25424</v>
      </c>
      <c r="B6328" s="253" t="s">
        <v>400</v>
      </c>
      <c r="C6328" s="93" t="s">
        <v>16795</v>
      </c>
      <c r="D6328" s="93" t="s">
        <v>16796</v>
      </c>
      <c r="E6328" s="148">
        <f ca="1">IFERROR(__xludf.DUMMYFUNCTION(" VLOOKUP(A6445, IMPORTRANGE(""https://docs.google.com/spreadsheets/d/1fj_Bhi2XPL3siwIh4sx4VRLAe31yD50oKdj5UlRYW0c/"", ""Сводка!A:AA""), 5, FALSE)"),232)</f>
        <v>232</v>
      </c>
      <c r="F6328" s="148" t="s">
        <v>415</v>
      </c>
      <c r="G6328" s="147">
        <f ca="1">IFERROR(__xludf.DUMMYFUNCTION(" VLOOKUP(A6445, IMPORTRANGE(""https://docs.google.com/spreadsheets/d/1QNLbnkR_AongFt22vMfNzfpjZ0CjpI8QI-w0wBnYA1w/"", ""Инфа!A:AA""), 6, FALSE)"),2024)</f>
        <v>2024</v>
      </c>
      <c r="H6328" s="150">
        <v>18900</v>
      </c>
      <c r="I6328" s="151" t="s">
        <v>16797</v>
      </c>
      <c r="J6328" s="93" t="s">
        <v>16798</v>
      </c>
      <c r="K6328" s="153"/>
      <c r="L6328" s="153"/>
      <c r="M6328" s="153"/>
      <c r="N6328" s="153"/>
      <c r="O6328" s="153"/>
      <c r="P6328" s="153"/>
      <c r="Q6328" s="153"/>
      <c r="R6328" s="153"/>
      <c r="S6328" s="153"/>
    </row>
    <row r="6329" spans="1:19" ht="131.25">
      <c r="A6329" s="277" t="s">
        <v>25424</v>
      </c>
      <c r="B6329" s="253" t="s">
        <v>153</v>
      </c>
      <c r="C6329" s="93" t="s">
        <v>16799</v>
      </c>
      <c r="D6329" s="93" t="s">
        <v>16800</v>
      </c>
      <c r="E6329" s="148">
        <f ca="1">IFERROR(__xludf.DUMMYFUNCTION(" VLOOKUP(A6446, IMPORTRANGE(""https://docs.google.com/spreadsheets/d/1fj_Bhi2XPL3siwIh4sx4VRLAe31yD50oKdj5UlRYW0c/"", ""Сводка!A:AA""), 5, FALSE)"),208)</f>
        <v>208</v>
      </c>
      <c r="F6329" s="148" t="s">
        <v>50</v>
      </c>
      <c r="G6329" s="147">
        <f ca="1">IFERROR(__xludf.DUMMYFUNCTION(" VLOOKUP(A6446, IMPORTRANGE(""https://docs.google.com/spreadsheets/d/1QNLbnkR_AongFt22vMfNzfpjZ0CjpI8QI-w0wBnYA1w/"", ""Инфа!A:AA""), 6, FALSE)"),2024)</f>
        <v>2024</v>
      </c>
      <c r="H6329" s="150">
        <v>11200</v>
      </c>
      <c r="I6329" s="151" t="s">
        <v>2228</v>
      </c>
      <c r="J6329" s="93" t="s">
        <v>16801</v>
      </c>
      <c r="K6329" s="153"/>
      <c r="L6329" s="153"/>
      <c r="M6329" s="153"/>
      <c r="N6329" s="153"/>
      <c r="O6329" s="153"/>
      <c r="P6329" s="153"/>
      <c r="Q6329" s="153"/>
      <c r="R6329" s="153"/>
      <c r="S6329" s="153"/>
    </row>
    <row r="6330" spans="1:19" ht="168.75">
      <c r="A6330" s="277" t="s">
        <v>25424</v>
      </c>
      <c r="B6330" s="253" t="s">
        <v>153</v>
      </c>
      <c r="C6330" s="93" t="s">
        <v>16802</v>
      </c>
      <c r="D6330" s="93" t="s">
        <v>16803</v>
      </c>
      <c r="E6330" s="148">
        <f ca="1">IFERROR(__xludf.DUMMYFUNCTION(" VLOOKUP(A6447, IMPORTRANGE(""https://docs.google.com/spreadsheets/d/1fj_Bhi2XPL3siwIh4sx4VRLAe31yD50oKdj5UlRYW0c/"", ""Сводка!A:AA""), 5, FALSE)"),232)</f>
        <v>232</v>
      </c>
      <c r="F6330" s="148" t="s">
        <v>108</v>
      </c>
      <c r="G6330" s="147">
        <f ca="1">IFERROR(__xludf.DUMMYFUNCTION(" VLOOKUP(A6447, IMPORTRANGE(""https://docs.google.com/spreadsheets/d/1QNLbnkR_AongFt22vMfNzfpjZ0CjpI8QI-w0wBnYA1w/"", ""Инфа!A:AA""), 6, FALSE)"),2024)</f>
        <v>2024</v>
      </c>
      <c r="H6330" s="150">
        <v>18900</v>
      </c>
      <c r="I6330" s="151" t="s">
        <v>16804</v>
      </c>
      <c r="J6330" s="93" t="s">
        <v>16805</v>
      </c>
      <c r="K6330" s="153"/>
      <c r="L6330" s="153"/>
      <c r="M6330" s="153"/>
      <c r="N6330" s="153"/>
      <c r="O6330" s="153"/>
      <c r="P6330" s="153"/>
      <c r="Q6330" s="153"/>
      <c r="R6330" s="153"/>
      <c r="S6330" s="153"/>
    </row>
    <row r="6331" spans="1:19" ht="75">
      <c r="A6331" s="277" t="s">
        <v>25424</v>
      </c>
      <c r="B6331" s="253" t="s">
        <v>153</v>
      </c>
      <c r="C6331" s="93" t="s">
        <v>16806</v>
      </c>
      <c r="D6331" s="93" t="s">
        <v>16807</v>
      </c>
      <c r="E6331" s="148">
        <f ca="1">IFERROR(__xludf.DUMMYFUNCTION(" VLOOKUP(A6448, IMPORTRANGE(""https://docs.google.com/spreadsheets/d/1fj_Bhi2XPL3siwIh4sx4VRLAe31yD50oKdj5UlRYW0c/"", ""Сводка!A:AA""), 5, FALSE)"),392)</f>
        <v>392</v>
      </c>
      <c r="F6331" s="148" t="s">
        <v>456</v>
      </c>
      <c r="G6331" s="147">
        <f ca="1">IFERROR(__xludf.DUMMYFUNCTION(" VLOOKUP(A6448, IMPORTRANGE(""https://docs.google.com/spreadsheets/d/1QNLbnkR_AongFt22vMfNzfpjZ0CjpI8QI-w0wBnYA1w/"", ""Инфа!A:AA""), 6, FALSE)"),2024)</f>
        <v>2024</v>
      </c>
      <c r="H6331" s="154">
        <v>16800</v>
      </c>
      <c r="I6331" s="151" t="s">
        <v>1196</v>
      </c>
      <c r="J6331" s="93" t="s">
        <v>16808</v>
      </c>
      <c r="K6331" s="153"/>
      <c r="L6331" s="153"/>
      <c r="M6331" s="153"/>
      <c r="N6331" s="153"/>
      <c r="O6331" s="153"/>
      <c r="P6331" s="153"/>
      <c r="Q6331" s="153"/>
      <c r="R6331" s="153"/>
      <c r="S6331" s="153"/>
    </row>
    <row r="6332" spans="1:19" ht="168.75">
      <c r="A6332" s="277" t="s">
        <v>25424</v>
      </c>
      <c r="B6332" s="253" t="s">
        <v>400</v>
      </c>
      <c r="C6332" s="93" t="s">
        <v>16809</v>
      </c>
      <c r="D6332" s="93" t="s">
        <v>16810</v>
      </c>
      <c r="E6332" s="148">
        <f ca="1">IFERROR(__xludf.DUMMYFUNCTION(" VLOOKUP(A6449, IMPORTRANGE(""https://docs.google.com/spreadsheets/d/1fj_Bhi2XPL3siwIh4sx4VRLAe31yD50oKdj5UlRYW0c/"", ""Сводка!A:AA""), 5, FALSE)"),184)</f>
        <v>184</v>
      </c>
      <c r="F6332" s="148" t="s">
        <v>415</v>
      </c>
      <c r="G6332" s="147">
        <f ca="1">IFERROR(__xludf.DUMMYFUNCTION(" VLOOKUP(A6449, IMPORTRANGE(""https://docs.google.com/spreadsheets/d/1QNLbnkR_AongFt22vMfNzfpjZ0CjpI8QI-w0wBnYA1w/"", ""Инфа!A:AA""), 6, FALSE)"),2024)</f>
        <v>2024</v>
      </c>
      <c r="H6332" s="150">
        <v>10500</v>
      </c>
      <c r="I6332" s="151" t="s">
        <v>518</v>
      </c>
      <c r="J6332" s="93" t="s">
        <v>16811</v>
      </c>
      <c r="K6332" s="153"/>
      <c r="L6332" s="153"/>
      <c r="M6332" s="153"/>
      <c r="N6332" s="153"/>
      <c r="O6332" s="153"/>
      <c r="P6332" s="153"/>
      <c r="Q6332" s="153"/>
      <c r="R6332" s="153"/>
      <c r="S6332" s="153"/>
    </row>
    <row r="6333" spans="1:19" ht="168.75">
      <c r="A6333" s="277" t="s">
        <v>25424</v>
      </c>
      <c r="B6333" s="253" t="s">
        <v>7768</v>
      </c>
      <c r="C6333" s="93" t="s">
        <v>1521</v>
      </c>
      <c r="D6333" s="93" t="s">
        <v>16812</v>
      </c>
      <c r="E6333" s="148">
        <f ca="1">IFERROR(__xludf.DUMMYFUNCTION(" VLOOKUP(A6450, IMPORTRANGE(""https://docs.google.com/spreadsheets/d/1fj_Bhi2XPL3siwIh4sx4VRLAe31yD50oKdj5UlRYW0c/"", ""Сводка!A:AA""), 5, FALSE)"),216)</f>
        <v>216</v>
      </c>
      <c r="F6333" s="148" t="s">
        <v>415</v>
      </c>
      <c r="G6333" s="147">
        <f ca="1">IFERROR(__xludf.DUMMYFUNCTION(" VLOOKUP(A6450, IMPORTRANGE(""https://docs.google.com/spreadsheets/d/1QNLbnkR_AongFt22vMfNzfpjZ0CjpI8QI-w0wBnYA1w/"", ""Инфа!A:AA""), 6, FALSE)"),2024)</f>
        <v>2024</v>
      </c>
      <c r="H6333" s="150">
        <v>11500</v>
      </c>
      <c r="I6333" s="151" t="s">
        <v>210</v>
      </c>
      <c r="J6333" s="93" t="s">
        <v>16813</v>
      </c>
      <c r="K6333" s="153"/>
      <c r="L6333" s="153"/>
      <c r="M6333" s="153"/>
      <c r="N6333" s="153"/>
      <c r="O6333" s="153"/>
      <c r="P6333" s="153"/>
      <c r="Q6333" s="153"/>
      <c r="R6333" s="153"/>
      <c r="S6333" s="153"/>
    </row>
    <row r="6334" spans="1:19" ht="93.75">
      <c r="A6334" s="277" t="s">
        <v>25424</v>
      </c>
      <c r="B6334" s="253" t="s">
        <v>400</v>
      </c>
      <c r="C6334" s="93" t="s">
        <v>16814</v>
      </c>
      <c r="D6334" s="93" t="s">
        <v>1161</v>
      </c>
      <c r="E6334" s="148">
        <f ca="1">IFERROR(__xludf.DUMMYFUNCTION(" VLOOKUP(A6451, IMPORTRANGE(""https://docs.google.com/spreadsheets/d/1fj_Bhi2XPL3siwIh4sx4VRLAe31yD50oKdj5UlRYW0c/"", ""Сводка!A:AA""), 5, FALSE)"),156)</f>
        <v>156</v>
      </c>
      <c r="F6334" s="148" t="s">
        <v>415</v>
      </c>
      <c r="G6334" s="147">
        <f ca="1">IFERROR(__xludf.DUMMYFUNCTION(" VLOOKUP(A6451, IMPORTRANGE(""https://docs.google.com/spreadsheets/d/1QNLbnkR_AongFt22vMfNzfpjZ0CjpI8QI-w0wBnYA1w/"", ""Инфа!A:AA""), 6, FALSE)"),2024)</f>
        <v>2024</v>
      </c>
      <c r="H6334" s="150">
        <v>9700</v>
      </c>
      <c r="I6334" s="151" t="s">
        <v>28</v>
      </c>
      <c r="J6334" s="93" t="s">
        <v>16815</v>
      </c>
      <c r="K6334" s="153"/>
      <c r="L6334" s="153"/>
      <c r="M6334" s="153"/>
      <c r="N6334" s="153"/>
      <c r="O6334" s="153"/>
      <c r="P6334" s="153"/>
      <c r="Q6334" s="153"/>
      <c r="R6334" s="153"/>
      <c r="S6334" s="153"/>
    </row>
    <row r="6335" spans="1:19" ht="243.75">
      <c r="A6335" s="277" t="s">
        <v>25424</v>
      </c>
      <c r="B6335" s="253" t="s">
        <v>16816</v>
      </c>
      <c r="C6335" s="93" t="s">
        <v>16817</v>
      </c>
      <c r="D6335" s="93" t="s">
        <v>16818</v>
      </c>
      <c r="E6335" s="148">
        <f ca="1">IFERROR(__xludf.DUMMYFUNCTION(" VLOOKUP(A6452, IMPORTRANGE(""https://docs.google.com/spreadsheets/d/1fj_Bhi2XPL3siwIh4sx4VRLAe31yD50oKdj5UlRYW0c/"", ""Сводка!A:AA""), 5, FALSE)"),292)</f>
        <v>292</v>
      </c>
      <c r="F6335" s="148" t="s">
        <v>108</v>
      </c>
      <c r="G6335" s="147">
        <f ca="1">IFERROR(__xludf.DUMMYFUNCTION(" VLOOKUP(A6452, IMPORTRANGE(""https://docs.google.com/spreadsheets/d/1QNLbnkR_AongFt22vMfNzfpjZ0CjpI8QI-w0wBnYA1w/"", ""Инфа!A:AA""), 6, FALSE)"),2024)</f>
        <v>2024</v>
      </c>
      <c r="H6335" s="150">
        <v>13800</v>
      </c>
      <c r="I6335" s="151" t="s">
        <v>291</v>
      </c>
      <c r="J6335" s="93" t="s">
        <v>16819</v>
      </c>
      <c r="K6335" s="153"/>
      <c r="L6335" s="153"/>
      <c r="M6335" s="153"/>
      <c r="N6335" s="153"/>
      <c r="O6335" s="153"/>
      <c r="P6335" s="153"/>
      <c r="Q6335" s="153"/>
      <c r="R6335" s="153"/>
      <c r="S6335" s="153"/>
    </row>
    <row r="6336" spans="1:19" ht="206.25">
      <c r="A6336" s="277" t="s">
        <v>25424</v>
      </c>
      <c r="B6336" s="253" t="s">
        <v>153</v>
      </c>
      <c r="C6336" s="93" t="s">
        <v>16820</v>
      </c>
      <c r="D6336" s="93" t="s">
        <v>16821</v>
      </c>
      <c r="E6336" s="148">
        <f ca="1">IFERROR(__xludf.DUMMYFUNCTION(" VLOOKUP(A6453, IMPORTRANGE(""https://docs.google.com/spreadsheets/d/1fj_Bhi2XPL3siwIh4sx4VRLAe31yD50oKdj5UlRYW0c/"", ""Сводка!A:AA""), 5, FALSE)"),200)</f>
        <v>200</v>
      </c>
      <c r="F6336" s="148" t="s">
        <v>50</v>
      </c>
      <c r="G6336" s="147">
        <f ca="1">IFERROR(__xludf.DUMMYFUNCTION(" VLOOKUP(A6453, IMPORTRANGE(""https://docs.google.com/spreadsheets/d/1QNLbnkR_AongFt22vMfNzfpjZ0CjpI8QI-w0wBnYA1w/"", ""Инфа!A:AA""), 6, FALSE)"),2024)</f>
        <v>2024</v>
      </c>
      <c r="H6336" s="150">
        <v>17000</v>
      </c>
      <c r="I6336" s="151" t="s">
        <v>16822</v>
      </c>
      <c r="J6336" s="93" t="s">
        <v>16823</v>
      </c>
      <c r="K6336" s="153"/>
      <c r="L6336" s="153"/>
      <c r="M6336" s="153"/>
      <c r="N6336" s="153"/>
      <c r="O6336" s="153"/>
      <c r="P6336" s="153"/>
      <c r="Q6336" s="153"/>
      <c r="R6336" s="153"/>
      <c r="S6336" s="153"/>
    </row>
    <row r="6337" spans="1:19" ht="112.5">
      <c r="A6337" s="277" t="s">
        <v>25424</v>
      </c>
      <c r="B6337" s="253" t="s">
        <v>400</v>
      </c>
      <c r="C6337" s="93" t="s">
        <v>15253</v>
      </c>
      <c r="D6337" s="93" t="s">
        <v>16824</v>
      </c>
      <c r="E6337" s="148">
        <f ca="1">IFERROR(__xludf.DUMMYFUNCTION(" VLOOKUP(A6454, IMPORTRANGE(""https://docs.google.com/spreadsheets/d/1fj_Bhi2XPL3siwIh4sx4VRLAe31yD50oKdj5UlRYW0c/"", ""Сводка!A:AA""), 5, FALSE)"),176)</f>
        <v>176</v>
      </c>
      <c r="F6337" s="148" t="s">
        <v>415</v>
      </c>
      <c r="G6337" s="147">
        <f ca="1">IFERROR(__xludf.DUMMYFUNCTION(" VLOOKUP(A6454, IMPORTRANGE(""https://docs.google.com/spreadsheets/d/1QNLbnkR_AongFt22vMfNzfpjZ0CjpI8QI-w0wBnYA1w/"", ""Инфа!A:AA""), 6, FALSE)"),2024)</f>
        <v>2024</v>
      </c>
      <c r="H6337" s="150">
        <v>10300</v>
      </c>
      <c r="I6337" s="151" t="s">
        <v>5245</v>
      </c>
      <c r="J6337" s="93" t="s">
        <v>16825</v>
      </c>
      <c r="K6337" s="153"/>
      <c r="L6337" s="153"/>
      <c r="M6337" s="153"/>
      <c r="N6337" s="153"/>
      <c r="O6337" s="153"/>
      <c r="P6337" s="153"/>
      <c r="Q6337" s="153"/>
      <c r="R6337" s="153"/>
      <c r="S6337" s="153"/>
    </row>
    <row r="6338" spans="1:19" ht="243.75">
      <c r="A6338" s="277" t="s">
        <v>25424</v>
      </c>
      <c r="B6338" s="253" t="s">
        <v>153</v>
      </c>
      <c r="C6338" s="93" t="s">
        <v>16826</v>
      </c>
      <c r="D6338" s="93" t="s">
        <v>16827</v>
      </c>
      <c r="E6338" s="148">
        <f ca="1">IFERROR(__xludf.DUMMYFUNCTION(" VLOOKUP(A6455, IMPORTRANGE(""https://docs.google.com/spreadsheets/d/1fj_Bhi2XPL3siwIh4sx4VRLAe31yD50oKdj5UlRYW0c/"", ""Сводка!A:AA""), 5, FALSE)"),144)</f>
        <v>144</v>
      </c>
      <c r="F6338" s="148" t="s">
        <v>50</v>
      </c>
      <c r="G6338" s="147">
        <f ca="1">IFERROR(__xludf.DUMMYFUNCTION(" VLOOKUP(A6455, IMPORTRANGE(""https://docs.google.com/spreadsheets/d/1QNLbnkR_AongFt22vMfNzfpjZ0CjpI8QI-w0wBnYA1w/"", ""Инфа!A:AA""), 6, FALSE)"),2024)</f>
        <v>2024</v>
      </c>
      <c r="H6338" s="150">
        <v>13600</v>
      </c>
      <c r="I6338" s="151" t="s">
        <v>171</v>
      </c>
      <c r="J6338" s="93" t="s">
        <v>16828</v>
      </c>
      <c r="K6338" s="153"/>
      <c r="L6338" s="153"/>
      <c r="M6338" s="153"/>
      <c r="N6338" s="153"/>
      <c r="O6338" s="153"/>
      <c r="P6338" s="153"/>
      <c r="Q6338" s="153"/>
      <c r="R6338" s="153"/>
      <c r="S6338" s="153"/>
    </row>
    <row r="6339" spans="1:19" ht="93.75">
      <c r="A6339" s="277" t="s">
        <v>25424</v>
      </c>
      <c r="B6339" s="253" t="s">
        <v>153</v>
      </c>
      <c r="C6339" s="93" t="s">
        <v>16829</v>
      </c>
      <c r="D6339" s="93" t="s">
        <v>16830</v>
      </c>
      <c r="E6339" s="148">
        <f ca="1">IFERROR(__xludf.DUMMYFUNCTION(" VLOOKUP(A6456, IMPORTRANGE(""https://docs.google.com/spreadsheets/d/1fj_Bhi2XPL3siwIh4sx4VRLAe31yD50oKdj5UlRYW0c/"", ""Сводка!A:AA""), 5, FALSE)"),132)</f>
        <v>132</v>
      </c>
      <c r="F6339" s="148" t="s">
        <v>50</v>
      </c>
      <c r="G6339" s="147">
        <f ca="1">IFERROR(__xludf.DUMMYFUNCTION(" VLOOKUP(A6456, IMPORTRANGE(""https://docs.google.com/spreadsheets/d/1QNLbnkR_AongFt22vMfNzfpjZ0CjpI8QI-w0wBnYA1w/"", ""Инфа!A:AA""), 6, FALSE)"),2024)</f>
        <v>2024</v>
      </c>
      <c r="H6339" s="150">
        <v>12900</v>
      </c>
      <c r="I6339" s="151" t="s">
        <v>171</v>
      </c>
      <c r="J6339" s="93" t="s">
        <v>16831</v>
      </c>
      <c r="K6339" s="153"/>
      <c r="L6339" s="153"/>
      <c r="M6339" s="153"/>
      <c r="N6339" s="153"/>
      <c r="O6339" s="153"/>
      <c r="P6339" s="153"/>
      <c r="Q6339" s="153"/>
      <c r="R6339" s="153"/>
      <c r="S6339" s="153"/>
    </row>
    <row r="6340" spans="1:19" ht="187.5">
      <c r="A6340" s="277" t="s">
        <v>25424</v>
      </c>
      <c r="B6340" s="253" t="s">
        <v>400</v>
      </c>
      <c r="C6340" s="93" t="s">
        <v>16832</v>
      </c>
      <c r="D6340" s="93" t="s">
        <v>16833</v>
      </c>
      <c r="E6340" s="148">
        <f ca="1">IFERROR(__xludf.DUMMYFUNCTION(" VLOOKUP(A6457, IMPORTRANGE(""https://docs.google.com/spreadsheets/d/1fj_Bhi2XPL3siwIh4sx4VRLAe31yD50oKdj5UlRYW0c/"", ""Сводка!A:AA""), 5, FALSE)"),104)</f>
        <v>104</v>
      </c>
      <c r="F6340" s="148" t="s">
        <v>1060</v>
      </c>
      <c r="G6340" s="147">
        <f ca="1">IFERROR(__xludf.DUMMYFUNCTION(" VLOOKUP(A6457, IMPORTRANGE(""https://docs.google.com/spreadsheets/d/1QNLbnkR_AongFt22vMfNzfpjZ0CjpI8QI-w0wBnYA1w/"", ""Инфа!A:AA""), 6, FALSE)"),2024)</f>
        <v>2024</v>
      </c>
      <c r="H6340" s="150">
        <v>8100</v>
      </c>
      <c r="I6340" s="151" t="s">
        <v>28</v>
      </c>
      <c r="J6340" s="93" t="s">
        <v>16834</v>
      </c>
      <c r="K6340" s="153"/>
      <c r="L6340" s="153"/>
      <c r="M6340" s="153"/>
      <c r="N6340" s="153"/>
      <c r="O6340" s="153"/>
      <c r="P6340" s="153"/>
      <c r="Q6340" s="153"/>
      <c r="R6340" s="153"/>
      <c r="S6340" s="153"/>
    </row>
    <row r="6341" spans="1:19" ht="243.75">
      <c r="A6341" s="277" t="s">
        <v>25424</v>
      </c>
      <c r="B6341" s="253" t="s">
        <v>153</v>
      </c>
      <c r="C6341" s="93" t="s">
        <v>2627</v>
      </c>
      <c r="D6341" s="93" t="s">
        <v>16835</v>
      </c>
      <c r="E6341" s="148">
        <f ca="1">IFERROR(__xludf.DUMMYFUNCTION(" VLOOKUP(A6458, IMPORTRANGE(""https://docs.google.com/spreadsheets/d/1fj_Bhi2XPL3siwIh4sx4VRLAe31yD50oKdj5UlRYW0c/"", ""Сводка!A:AA""), 5, FALSE)"),116)</f>
        <v>116</v>
      </c>
      <c r="F6341" s="148" t="s">
        <v>50</v>
      </c>
      <c r="G6341" s="147">
        <f ca="1">IFERROR(__xludf.DUMMYFUNCTION(" VLOOKUP(A6458, IMPORTRANGE(""https://docs.google.com/spreadsheets/d/1QNLbnkR_AongFt22vMfNzfpjZ0CjpI8QI-w0wBnYA1w/"", ""Инфа!A:AA""), 6, FALSE)"),2024)</f>
        <v>2024</v>
      </c>
      <c r="H6341" s="150">
        <v>8500</v>
      </c>
      <c r="I6341" s="151" t="s">
        <v>257</v>
      </c>
      <c r="J6341" s="93" t="s">
        <v>16836</v>
      </c>
      <c r="K6341" s="153"/>
      <c r="L6341" s="153"/>
      <c r="M6341" s="153"/>
      <c r="N6341" s="153"/>
      <c r="O6341" s="153"/>
      <c r="P6341" s="153"/>
      <c r="Q6341" s="153"/>
      <c r="R6341" s="153"/>
      <c r="S6341" s="153"/>
    </row>
    <row r="6342" spans="1:19" ht="243.75">
      <c r="A6342" s="277" t="s">
        <v>25424</v>
      </c>
      <c r="B6342" s="253" t="s">
        <v>400</v>
      </c>
      <c r="C6342" s="93" t="s">
        <v>4109</v>
      </c>
      <c r="D6342" s="93" t="s">
        <v>16837</v>
      </c>
      <c r="E6342" s="148">
        <f ca="1">IFERROR(__xludf.DUMMYFUNCTION(" VLOOKUP(A6459, IMPORTRANGE(""https://docs.google.com/spreadsheets/d/1fj_Bhi2XPL3siwIh4sx4VRLAe31yD50oKdj5UlRYW0c/"", ""Сводка!A:AA""), 5, FALSE)"),304)</f>
        <v>304</v>
      </c>
      <c r="F6342" s="148" t="s">
        <v>415</v>
      </c>
      <c r="G6342" s="147">
        <f ca="1">IFERROR(__xludf.DUMMYFUNCTION(" VLOOKUP(A6459, IMPORTRANGE(""https://docs.google.com/spreadsheets/d/1QNLbnkR_AongFt22vMfNzfpjZ0CjpI8QI-w0wBnYA1w/"", ""Инфа!A:AA""), 6, FALSE)"),2024)</f>
        <v>2024</v>
      </c>
      <c r="H6342" s="150">
        <v>23200</v>
      </c>
      <c r="I6342" s="151" t="s">
        <v>16513</v>
      </c>
      <c r="J6342" s="93" t="s">
        <v>16838</v>
      </c>
      <c r="K6342" s="153"/>
      <c r="L6342" s="153"/>
      <c r="M6342" s="153"/>
      <c r="N6342" s="153"/>
      <c r="O6342" s="153"/>
      <c r="P6342" s="153"/>
      <c r="Q6342" s="153"/>
      <c r="R6342" s="153"/>
      <c r="S6342" s="153"/>
    </row>
    <row r="6343" spans="1:19" ht="131.25">
      <c r="A6343" s="277" t="s">
        <v>25424</v>
      </c>
      <c r="B6343" s="253" t="s">
        <v>13</v>
      </c>
      <c r="C6343" s="93" t="s">
        <v>16839</v>
      </c>
      <c r="D6343" s="93" t="s">
        <v>16840</v>
      </c>
      <c r="E6343" s="148">
        <f ca="1">IFERROR(__xludf.DUMMYFUNCTION(" VLOOKUP(A6460, IMPORTRANGE(""https://docs.google.com/spreadsheets/d/1fj_Bhi2XPL3siwIh4sx4VRLAe31yD50oKdj5UlRYW0c/"", ""Сводка!A:AA""), 5, FALSE)"),152)</f>
        <v>152</v>
      </c>
      <c r="F6343" s="148" t="s">
        <v>304</v>
      </c>
      <c r="G6343" s="147">
        <f ca="1">IFERROR(__xludf.DUMMYFUNCTION(" VLOOKUP(A6460, IMPORTRANGE(""https://docs.google.com/spreadsheets/d/1QNLbnkR_AongFt22vMfNzfpjZ0CjpI8QI-w0wBnYA1w/"", ""Инфа!A:AA""), 6, FALSE)"),2024)</f>
        <v>2024</v>
      </c>
      <c r="H6343" s="150">
        <v>9600</v>
      </c>
      <c r="I6343" s="151" t="s">
        <v>234</v>
      </c>
      <c r="J6343" s="93" t="s">
        <v>16841</v>
      </c>
      <c r="K6343" s="153"/>
      <c r="L6343" s="153"/>
      <c r="M6343" s="153"/>
      <c r="N6343" s="153"/>
      <c r="O6343" s="153"/>
      <c r="P6343" s="153"/>
      <c r="Q6343" s="153"/>
      <c r="R6343" s="153"/>
      <c r="S6343" s="153"/>
    </row>
    <row r="6344" spans="1:19" ht="112.5">
      <c r="A6344" s="277" t="s">
        <v>25424</v>
      </c>
      <c r="B6344" s="253" t="s">
        <v>153</v>
      </c>
      <c r="C6344" s="93" t="s">
        <v>16842</v>
      </c>
      <c r="D6344" s="93" t="s">
        <v>16843</v>
      </c>
      <c r="E6344" s="148">
        <f ca="1">IFERROR(__xludf.DUMMYFUNCTION(" VLOOKUP(A6461, IMPORTRANGE(""https://docs.google.com/spreadsheets/d/1fj_Bhi2XPL3siwIh4sx4VRLAe31yD50oKdj5UlRYW0c/"", ""Сводка!A:AA""), 5, FALSE)"),228)</f>
        <v>228</v>
      </c>
      <c r="F6344" s="148" t="s">
        <v>50</v>
      </c>
      <c r="G6344" s="147">
        <f ca="1">IFERROR(__xludf.DUMMYFUNCTION(" VLOOKUP(A6461, IMPORTRANGE(""https://docs.google.com/spreadsheets/d/1QNLbnkR_AongFt22vMfNzfpjZ0CjpI8QI-w0wBnYA1w/"", ""Инфа!A:AA""), 6, FALSE)"),2024)</f>
        <v>2024</v>
      </c>
      <c r="H6344" s="150">
        <v>18700</v>
      </c>
      <c r="I6344" s="151" t="s">
        <v>4270</v>
      </c>
      <c r="J6344" s="93" t="s">
        <v>16844</v>
      </c>
      <c r="K6344" s="153"/>
      <c r="L6344" s="153"/>
      <c r="M6344" s="153"/>
      <c r="N6344" s="153"/>
      <c r="O6344" s="153"/>
      <c r="P6344" s="153"/>
      <c r="Q6344" s="153"/>
      <c r="R6344" s="153"/>
      <c r="S6344" s="153"/>
    </row>
    <row r="6345" spans="1:19" ht="150">
      <c r="A6345" s="277" t="s">
        <v>25424</v>
      </c>
      <c r="B6345" s="253" t="s">
        <v>400</v>
      </c>
      <c r="C6345" s="93" t="s">
        <v>16845</v>
      </c>
      <c r="D6345" s="93" t="s">
        <v>16846</v>
      </c>
      <c r="E6345" s="148">
        <f ca="1">IFERROR(__xludf.DUMMYFUNCTION(" VLOOKUP(A6462, IMPORTRANGE(""https://docs.google.com/spreadsheets/d/1fj_Bhi2XPL3siwIh4sx4VRLAe31yD50oKdj5UlRYW0c/"", ""Сводка!A:AA""), 5, FALSE)"),180)</f>
        <v>180</v>
      </c>
      <c r="F6345" s="148" t="s">
        <v>1794</v>
      </c>
      <c r="G6345" s="147">
        <f ca="1">IFERROR(__xludf.DUMMYFUNCTION(" VLOOKUP(A6462, IMPORTRANGE(""https://docs.google.com/spreadsheets/d/1QNLbnkR_AongFt22vMfNzfpjZ0CjpI8QI-w0wBnYA1w/"", ""Инфа!A:AA""), 6, FALSE)"),2024)</f>
        <v>2024</v>
      </c>
      <c r="H6345" s="150">
        <v>10400</v>
      </c>
      <c r="I6345" s="151" t="s">
        <v>16847</v>
      </c>
      <c r="J6345" s="93" t="s">
        <v>16848</v>
      </c>
      <c r="K6345" s="153"/>
      <c r="L6345" s="153"/>
      <c r="M6345" s="153"/>
      <c r="N6345" s="153"/>
      <c r="O6345" s="153"/>
      <c r="P6345" s="153"/>
      <c r="Q6345" s="153"/>
      <c r="R6345" s="153"/>
      <c r="S6345" s="153"/>
    </row>
    <row r="6346" spans="1:19" ht="131.25">
      <c r="A6346" s="277" t="s">
        <v>25424</v>
      </c>
      <c r="B6346" s="253" t="s">
        <v>400</v>
      </c>
      <c r="C6346" s="93" t="s">
        <v>16849</v>
      </c>
      <c r="D6346" s="93" t="s">
        <v>16850</v>
      </c>
      <c r="E6346" s="148">
        <f ca="1">IFERROR(__xludf.DUMMYFUNCTION(" VLOOKUP(A6463, IMPORTRANGE(""https://docs.google.com/spreadsheets/d/1fj_Bhi2XPL3siwIh4sx4VRLAe31yD50oKdj5UlRYW0c/"", ""Сводка!A:AA""), 5, FALSE)"),156)</f>
        <v>156</v>
      </c>
      <c r="F6346" s="148" t="s">
        <v>1060</v>
      </c>
      <c r="G6346" s="147">
        <f ca="1">IFERROR(__xludf.DUMMYFUNCTION(" VLOOKUP(A6463, IMPORTRANGE(""https://docs.google.com/spreadsheets/d/1QNLbnkR_AongFt22vMfNzfpjZ0CjpI8QI-w0wBnYA1w/"", ""Инфа!A:AA""), 6, FALSE)"),2024)</f>
        <v>2024</v>
      </c>
      <c r="H6346" s="150">
        <v>9700</v>
      </c>
      <c r="I6346" s="151" t="s">
        <v>161</v>
      </c>
      <c r="J6346" s="93" t="s">
        <v>16851</v>
      </c>
      <c r="K6346" s="153"/>
      <c r="L6346" s="153"/>
      <c r="M6346" s="153"/>
      <c r="N6346" s="153"/>
      <c r="O6346" s="153"/>
      <c r="P6346" s="153"/>
      <c r="Q6346" s="153"/>
      <c r="R6346" s="153"/>
      <c r="S6346" s="153"/>
    </row>
    <row r="6347" spans="1:19" ht="150">
      <c r="A6347" s="277" t="s">
        <v>25424</v>
      </c>
      <c r="B6347" s="253" t="s">
        <v>400</v>
      </c>
      <c r="C6347" s="93" t="s">
        <v>6305</v>
      </c>
      <c r="D6347" s="93" t="s">
        <v>16852</v>
      </c>
      <c r="E6347" s="148">
        <f ca="1">IFERROR(__xludf.DUMMYFUNCTION(" VLOOKUP(A6464, IMPORTRANGE(""https://docs.google.com/spreadsheets/d/1fj_Bhi2XPL3siwIh4sx4VRLAe31yD50oKdj5UlRYW0c/"", ""Сводка!A:AA""), 5, FALSE)"),212)</f>
        <v>212</v>
      </c>
      <c r="F6347" s="148" t="s">
        <v>108</v>
      </c>
      <c r="G6347" s="147">
        <f ca="1">IFERROR(__xludf.DUMMYFUNCTION(" VLOOKUP(A6464, IMPORTRANGE(""https://docs.google.com/spreadsheets/d/1QNLbnkR_AongFt22vMfNzfpjZ0CjpI8QI-w0wBnYA1w/"", ""Инфа!A:AA""), 6, FALSE)"),2024)</f>
        <v>2024</v>
      </c>
      <c r="H6347" s="150">
        <v>11400</v>
      </c>
      <c r="I6347" s="151" t="s">
        <v>668</v>
      </c>
      <c r="J6347" s="93" t="s">
        <v>16853</v>
      </c>
      <c r="K6347" s="153"/>
      <c r="L6347" s="153"/>
      <c r="M6347" s="153"/>
      <c r="N6347" s="153"/>
      <c r="O6347" s="153"/>
      <c r="P6347" s="153"/>
      <c r="Q6347" s="153"/>
      <c r="R6347" s="153"/>
      <c r="S6347" s="153"/>
    </row>
    <row r="6348" spans="1:19" ht="131.25">
      <c r="A6348" s="277" t="s">
        <v>25424</v>
      </c>
      <c r="B6348" s="253" t="s">
        <v>153</v>
      </c>
      <c r="C6348" s="93" t="s">
        <v>16854</v>
      </c>
      <c r="D6348" s="93" t="s">
        <v>16855</v>
      </c>
      <c r="E6348" s="148">
        <f ca="1">IFERROR(__xludf.DUMMYFUNCTION(" VLOOKUP(A6465, IMPORTRANGE(""https://docs.google.com/spreadsheets/d/1fj_Bhi2XPL3siwIh4sx4VRLAe31yD50oKdj5UlRYW0c/"", ""Сводка!A:AA""), 5, FALSE)"),148)</f>
        <v>148</v>
      </c>
      <c r="F6348" s="148" t="s">
        <v>9578</v>
      </c>
      <c r="G6348" s="147">
        <f ca="1">IFERROR(__xludf.DUMMYFUNCTION(" VLOOKUP(A6465, IMPORTRANGE(""https://docs.google.com/spreadsheets/d/1QNLbnkR_AongFt22vMfNzfpjZ0CjpI8QI-w0wBnYA1w/"", ""Инфа!A:AA""), 6, FALSE)"),2024)</f>
        <v>2024</v>
      </c>
      <c r="H6348" s="150">
        <v>13900</v>
      </c>
      <c r="I6348" s="151" t="s">
        <v>1938</v>
      </c>
      <c r="J6348" s="93" t="s">
        <v>16856</v>
      </c>
      <c r="K6348" s="153"/>
      <c r="L6348" s="153"/>
      <c r="M6348" s="153"/>
      <c r="N6348" s="153"/>
      <c r="O6348" s="153"/>
      <c r="P6348" s="153"/>
      <c r="Q6348" s="153"/>
      <c r="R6348" s="153"/>
      <c r="S6348" s="153"/>
    </row>
    <row r="6349" spans="1:19" ht="187.5">
      <c r="A6349" s="277" t="s">
        <v>25424</v>
      </c>
      <c r="B6349" s="253" t="s">
        <v>153</v>
      </c>
      <c r="C6349" s="97" t="s">
        <v>16857</v>
      </c>
      <c r="D6349" s="97" t="s">
        <v>16858</v>
      </c>
      <c r="E6349" s="148">
        <f ca="1">IFERROR(__xludf.DUMMYFUNCTION(" VLOOKUP(A6466, IMPORTRANGE(""https://docs.google.com/spreadsheets/d/1fj_Bhi2XPL3siwIh4sx4VRLAe31yD50oKdj5UlRYW0c/"", ""Сводка!A:AA""), 5, FALSE)"),128)</f>
        <v>128</v>
      </c>
      <c r="F6349" s="148" t="s">
        <v>59</v>
      </c>
      <c r="G6349" s="147">
        <f ca="1">IFERROR(__xludf.DUMMYFUNCTION(" VLOOKUP(A6466, IMPORTRANGE(""https://docs.google.com/spreadsheets/d/1QNLbnkR_AongFt22vMfNzfpjZ0CjpI8QI-w0wBnYA1w/"", ""Инфа!A:AA""), 6, FALSE)"),2024)</f>
        <v>2024</v>
      </c>
      <c r="H6349" s="150">
        <v>8800</v>
      </c>
      <c r="I6349" s="151" t="s">
        <v>274</v>
      </c>
      <c r="J6349" s="93" t="s">
        <v>16859</v>
      </c>
      <c r="K6349" s="153"/>
      <c r="L6349" s="153"/>
      <c r="M6349" s="153"/>
      <c r="N6349" s="153"/>
      <c r="O6349" s="153"/>
      <c r="P6349" s="153"/>
      <c r="Q6349" s="153"/>
      <c r="R6349" s="153"/>
      <c r="S6349" s="153"/>
    </row>
    <row r="6350" spans="1:19" ht="243.75">
      <c r="A6350" s="277" t="s">
        <v>25424</v>
      </c>
      <c r="B6350" s="253" t="s">
        <v>400</v>
      </c>
      <c r="C6350" s="97" t="s">
        <v>16860</v>
      </c>
      <c r="D6350" s="97" t="s">
        <v>16861</v>
      </c>
      <c r="E6350" s="148">
        <f ca="1">IFERROR(__xludf.DUMMYFUNCTION(" VLOOKUP(A6467, IMPORTRANGE(""https://docs.google.com/spreadsheets/d/1fj_Bhi2XPL3siwIh4sx4VRLAe31yD50oKdj5UlRYW0c/"", ""Сводка!A:AA""), 5, FALSE)"),140)</f>
        <v>140</v>
      </c>
      <c r="F6350" s="148" t="s">
        <v>415</v>
      </c>
      <c r="G6350" s="147">
        <f ca="1">IFERROR(__xludf.DUMMYFUNCTION(" VLOOKUP(A6467, IMPORTRANGE(""https://docs.google.com/spreadsheets/d/1QNLbnkR_AongFt22vMfNzfpjZ0CjpI8QI-w0wBnYA1w/"", ""Инфа!A:AA""), 6, FALSE)"),2024)</f>
        <v>2024</v>
      </c>
      <c r="H6350" s="150">
        <v>9200</v>
      </c>
      <c r="I6350" s="151" t="s">
        <v>257</v>
      </c>
      <c r="J6350" s="93" t="s">
        <v>16862</v>
      </c>
      <c r="K6350" s="153"/>
      <c r="L6350" s="153"/>
      <c r="M6350" s="153"/>
      <c r="N6350" s="153"/>
      <c r="O6350" s="153"/>
      <c r="P6350" s="153"/>
      <c r="Q6350" s="153"/>
      <c r="R6350" s="153"/>
      <c r="S6350" s="153"/>
    </row>
    <row r="6351" spans="1:19" ht="206.25">
      <c r="A6351" s="277" t="s">
        <v>25424</v>
      </c>
      <c r="B6351" s="253" t="s">
        <v>153</v>
      </c>
      <c r="C6351" s="97" t="s">
        <v>16860</v>
      </c>
      <c r="D6351" s="97" t="s">
        <v>16863</v>
      </c>
      <c r="E6351" s="148">
        <f ca="1">IFERROR(__xludf.DUMMYFUNCTION(" VLOOKUP(A6468, IMPORTRANGE(""https://docs.google.com/spreadsheets/d/1fj_Bhi2XPL3siwIh4sx4VRLAe31yD50oKdj5UlRYW0c/"", ""Сводка!A:AA""), 5, FALSE)"),140)</f>
        <v>140</v>
      </c>
      <c r="F6351" s="148" t="s">
        <v>50</v>
      </c>
      <c r="G6351" s="147">
        <f ca="1">IFERROR(__xludf.DUMMYFUNCTION(" VLOOKUP(A6468, IMPORTRANGE(""https://docs.google.com/spreadsheets/d/1QNLbnkR_AongFt22vMfNzfpjZ0CjpI8QI-w0wBnYA1w/"", ""Инфа!A:AA""), 6, FALSE)"),2024)</f>
        <v>2024</v>
      </c>
      <c r="H6351" s="150">
        <v>9200</v>
      </c>
      <c r="I6351" s="151" t="s">
        <v>257</v>
      </c>
      <c r="J6351" s="93" t="s">
        <v>16864</v>
      </c>
      <c r="K6351" s="153"/>
      <c r="L6351" s="153"/>
      <c r="M6351" s="153"/>
      <c r="N6351" s="153"/>
      <c r="O6351" s="153"/>
      <c r="P6351" s="153"/>
      <c r="Q6351" s="153"/>
      <c r="R6351" s="153"/>
      <c r="S6351" s="153"/>
    </row>
    <row r="6352" spans="1:19" ht="75">
      <c r="A6352" s="277" t="s">
        <v>25424</v>
      </c>
      <c r="B6352" s="253" t="s">
        <v>400</v>
      </c>
      <c r="C6352" s="97" t="s">
        <v>16865</v>
      </c>
      <c r="D6352" s="93" t="s">
        <v>16866</v>
      </c>
      <c r="E6352" s="148">
        <f ca="1">IFERROR(__xludf.DUMMYFUNCTION(" VLOOKUP(A6469, IMPORTRANGE(""https://docs.google.com/spreadsheets/d/1fj_Bhi2XPL3siwIh4sx4VRLAe31yD50oKdj5UlRYW0c/"", ""Сводка!A:AA""), 5, FALSE)"),144)</f>
        <v>144</v>
      </c>
      <c r="F6352" s="148" t="s">
        <v>26</v>
      </c>
      <c r="G6352" s="147">
        <f ca="1">IFERROR(__xludf.DUMMYFUNCTION(" VLOOKUP(A6469, IMPORTRANGE(""https://docs.google.com/spreadsheets/d/1QNLbnkR_AongFt22vMfNzfpjZ0CjpI8QI-w0wBnYA1w/"", ""Инфа!A:AA""), 6, FALSE)"),2024)</f>
        <v>2024</v>
      </c>
      <c r="H6352" s="150">
        <v>9300</v>
      </c>
      <c r="I6352" s="151" t="s">
        <v>197</v>
      </c>
      <c r="J6352" s="93" t="s">
        <v>16867</v>
      </c>
      <c r="K6352" s="153"/>
      <c r="L6352" s="153"/>
      <c r="M6352" s="153"/>
      <c r="N6352" s="153"/>
      <c r="O6352" s="153"/>
      <c r="P6352" s="153"/>
      <c r="Q6352" s="153"/>
      <c r="R6352" s="153"/>
      <c r="S6352" s="153"/>
    </row>
    <row r="6353" spans="1:19" ht="206.25">
      <c r="A6353" s="277" t="s">
        <v>25424</v>
      </c>
      <c r="B6353" s="253" t="s">
        <v>153</v>
      </c>
      <c r="C6353" s="97" t="s">
        <v>16868</v>
      </c>
      <c r="D6353" s="93" t="s">
        <v>16869</v>
      </c>
      <c r="E6353" s="148">
        <f ca="1">IFERROR(__xludf.DUMMYFUNCTION(" VLOOKUP(A6470, IMPORTRANGE(""https://docs.google.com/spreadsheets/d/1fj_Bhi2XPL3siwIh4sx4VRLAe31yD50oKdj5UlRYW0c/"", ""Сводка!A:AA""), 5, FALSE)"),292)</f>
        <v>292</v>
      </c>
      <c r="F6353" s="148" t="s">
        <v>59</v>
      </c>
      <c r="G6353" s="147">
        <f ca="1">IFERROR(__xludf.DUMMYFUNCTION(" VLOOKUP(A6470, IMPORTRANGE(""https://docs.google.com/spreadsheets/d/1QNLbnkR_AongFt22vMfNzfpjZ0CjpI8QI-w0wBnYA1w/"", ""Инфа!A:AA""), 6, FALSE)"),2024)</f>
        <v>2024</v>
      </c>
      <c r="H6353" s="150">
        <v>13800</v>
      </c>
      <c r="I6353" s="151" t="s">
        <v>274</v>
      </c>
      <c r="J6353" s="93" t="s">
        <v>16870</v>
      </c>
      <c r="K6353" s="153"/>
      <c r="L6353" s="153"/>
      <c r="M6353" s="153"/>
      <c r="N6353" s="153"/>
      <c r="O6353" s="153"/>
      <c r="P6353" s="153"/>
      <c r="Q6353" s="153"/>
      <c r="R6353" s="153"/>
      <c r="S6353" s="153"/>
    </row>
    <row r="6354" spans="1:19" ht="206.25">
      <c r="A6354" s="277" t="s">
        <v>25424</v>
      </c>
      <c r="B6354" s="253" t="s">
        <v>153</v>
      </c>
      <c r="C6354" s="97" t="s">
        <v>16868</v>
      </c>
      <c r="D6354" s="93" t="s">
        <v>16871</v>
      </c>
      <c r="E6354" s="148">
        <f ca="1">IFERROR(__xludf.DUMMYFUNCTION(" VLOOKUP(A6471, IMPORTRANGE(""https://docs.google.com/spreadsheets/d/1fj_Bhi2XPL3siwIh4sx4VRLAe31yD50oKdj5UlRYW0c/"", ""Сводка!A:AA""), 5, FALSE)"),388)</f>
        <v>388</v>
      </c>
      <c r="F6354" s="148" t="s">
        <v>59</v>
      </c>
      <c r="G6354" s="147">
        <f ca="1">IFERROR(__xludf.DUMMYFUNCTION(" VLOOKUP(A6471, IMPORTRANGE(""https://docs.google.com/spreadsheets/d/1QNLbnkR_AongFt22vMfNzfpjZ0CjpI8QI-w0wBnYA1w/"", ""Инфа!A:AA""), 6, FALSE)"),2024)</f>
        <v>2024</v>
      </c>
      <c r="H6354" s="154">
        <v>28300</v>
      </c>
      <c r="I6354" s="151" t="s">
        <v>274</v>
      </c>
      <c r="J6354" s="93" t="s">
        <v>16870</v>
      </c>
      <c r="K6354" s="153"/>
      <c r="L6354" s="153"/>
      <c r="M6354" s="153"/>
      <c r="N6354" s="153"/>
      <c r="O6354" s="153"/>
      <c r="P6354" s="153"/>
      <c r="Q6354" s="153"/>
      <c r="R6354" s="153"/>
      <c r="S6354" s="153"/>
    </row>
    <row r="6355" spans="1:19" ht="75">
      <c r="A6355" s="277" t="s">
        <v>25424</v>
      </c>
      <c r="B6355" s="253" t="s">
        <v>400</v>
      </c>
      <c r="C6355" s="93" t="s">
        <v>3833</v>
      </c>
      <c r="D6355" s="96" t="s">
        <v>16872</v>
      </c>
      <c r="E6355" s="148">
        <f ca="1">IFERROR(__xludf.DUMMYFUNCTION(" VLOOKUP(A6472, IMPORTRANGE(""https://docs.google.com/spreadsheets/d/1fj_Bhi2XPL3siwIh4sx4VRLAe31yD50oKdj5UlRYW0c/"", ""Сводка!A:AA""), 5, FALSE)"),128)</f>
        <v>128</v>
      </c>
      <c r="F6355" s="148"/>
      <c r="G6355" s="147">
        <f ca="1">IFERROR(__xludf.DUMMYFUNCTION(" VLOOKUP(A6472, IMPORTRANGE(""https://docs.google.com/spreadsheets/d/1QNLbnkR_AongFt22vMfNzfpjZ0CjpI8QI-w0wBnYA1w/"", ""Инфа!A:AA""), 6, FALSE)"),2024)</f>
        <v>2024</v>
      </c>
      <c r="H6355" s="150">
        <v>8800</v>
      </c>
      <c r="I6355" s="151" t="s">
        <v>197</v>
      </c>
      <c r="J6355" s="93" t="s">
        <v>16873</v>
      </c>
      <c r="K6355" s="153"/>
      <c r="L6355" s="153"/>
      <c r="M6355" s="153"/>
      <c r="N6355" s="153"/>
      <c r="O6355" s="153"/>
      <c r="P6355" s="153"/>
      <c r="Q6355" s="153"/>
      <c r="R6355" s="153"/>
      <c r="S6355" s="153"/>
    </row>
    <row r="6356" spans="1:19" ht="187.5">
      <c r="A6356" s="277" t="s">
        <v>25424</v>
      </c>
      <c r="B6356" s="253" t="s">
        <v>400</v>
      </c>
      <c r="C6356" s="93" t="s">
        <v>3833</v>
      </c>
      <c r="D6356" s="96" t="s">
        <v>16874</v>
      </c>
      <c r="E6356" s="148">
        <f ca="1">IFERROR(__xludf.DUMMYFUNCTION(" VLOOKUP(A6473, IMPORTRANGE(""https://docs.google.com/spreadsheets/d/1fj_Bhi2XPL3siwIh4sx4VRLAe31yD50oKdj5UlRYW0c/"", ""Сводка!A:AA""), 5, FALSE)"),228)</f>
        <v>228</v>
      </c>
      <c r="F6356" s="148" t="s">
        <v>108</v>
      </c>
      <c r="G6356" s="147">
        <f ca="1">IFERROR(__xludf.DUMMYFUNCTION(" VLOOKUP(A6473, IMPORTRANGE(""https://docs.google.com/spreadsheets/d/1QNLbnkR_AongFt22vMfNzfpjZ0CjpI8QI-w0wBnYA1w/"", ""Инфа!A:AA""), 6, FALSE)"),2024)</f>
        <v>2024</v>
      </c>
      <c r="H6356" s="150">
        <v>11800</v>
      </c>
      <c r="I6356" s="151" t="s">
        <v>197</v>
      </c>
      <c r="J6356" s="93" t="s">
        <v>16875</v>
      </c>
      <c r="K6356" s="153"/>
      <c r="L6356" s="153"/>
      <c r="M6356" s="153"/>
      <c r="N6356" s="153"/>
      <c r="O6356" s="153"/>
      <c r="P6356" s="153"/>
      <c r="Q6356" s="153"/>
      <c r="R6356" s="153"/>
      <c r="S6356" s="153"/>
    </row>
    <row r="6357" spans="1:19" ht="75">
      <c r="A6357" s="277" t="s">
        <v>25424</v>
      </c>
      <c r="B6357" s="253" t="s">
        <v>400</v>
      </c>
      <c r="C6357" s="93" t="s">
        <v>16876</v>
      </c>
      <c r="D6357" s="96" t="s">
        <v>16877</v>
      </c>
      <c r="E6357" s="148">
        <f ca="1">IFERROR(__xludf.DUMMYFUNCTION(" VLOOKUP(A6474, IMPORTRANGE(""https://docs.google.com/spreadsheets/d/1fj_Bhi2XPL3siwIh4sx4VRLAe31yD50oKdj5UlRYW0c/"", ""Сводка!A:AA""), 5, FALSE)"),116)</f>
        <v>116</v>
      </c>
      <c r="F6357" s="148" t="s">
        <v>677</v>
      </c>
      <c r="G6357" s="147">
        <f ca="1">IFERROR(__xludf.DUMMYFUNCTION(" VLOOKUP(A6474, IMPORTRANGE(""https://docs.google.com/spreadsheets/d/1QNLbnkR_AongFt22vMfNzfpjZ0CjpI8QI-w0wBnYA1w/"", ""Инфа!A:AA""), 6, FALSE)"),2024)</f>
        <v>2024</v>
      </c>
      <c r="H6357" s="150">
        <v>8500</v>
      </c>
      <c r="I6357" s="151" t="s">
        <v>16878</v>
      </c>
      <c r="J6357" s="93" t="s">
        <v>16879</v>
      </c>
      <c r="K6357" s="153"/>
      <c r="L6357" s="153"/>
      <c r="M6357" s="153"/>
      <c r="N6357" s="153"/>
      <c r="O6357" s="153"/>
      <c r="P6357" s="153"/>
      <c r="Q6357" s="153"/>
      <c r="R6357" s="153"/>
      <c r="S6357" s="153"/>
    </row>
    <row r="6358" spans="1:19" ht="112.5">
      <c r="A6358" s="277" t="s">
        <v>25424</v>
      </c>
      <c r="B6358" s="253" t="s">
        <v>400</v>
      </c>
      <c r="C6358" s="93" t="s">
        <v>3833</v>
      </c>
      <c r="D6358" s="96" t="s">
        <v>16880</v>
      </c>
      <c r="E6358" s="148">
        <f ca="1">IFERROR(__xludf.DUMMYFUNCTION(" VLOOKUP(A6475, IMPORTRANGE(""https://docs.google.com/spreadsheets/d/1fj_Bhi2XPL3siwIh4sx4VRLAe31yD50oKdj5UlRYW0c/"", ""Сводка!A:AA""), 5, FALSE)"),168)</f>
        <v>168</v>
      </c>
      <c r="F6358" s="148" t="s">
        <v>415</v>
      </c>
      <c r="G6358" s="147">
        <f ca="1">IFERROR(__xludf.DUMMYFUNCTION(" VLOOKUP(A6475, IMPORTRANGE(""https://docs.google.com/spreadsheets/d/1QNLbnkR_AongFt22vMfNzfpjZ0CjpI8QI-w0wBnYA1w/"", ""Инфа!A:AA""), 6, FALSE)"),2024)</f>
        <v>2024</v>
      </c>
      <c r="H6358" s="150">
        <v>10000</v>
      </c>
      <c r="I6358" s="151" t="s">
        <v>16878</v>
      </c>
      <c r="J6358" s="93" t="s">
        <v>16881</v>
      </c>
      <c r="K6358" s="153"/>
      <c r="L6358" s="153"/>
      <c r="M6358" s="153"/>
      <c r="N6358" s="153"/>
      <c r="O6358" s="153"/>
      <c r="P6358" s="153"/>
      <c r="Q6358" s="153"/>
      <c r="R6358" s="153"/>
      <c r="S6358" s="153"/>
    </row>
    <row r="6359" spans="1:19" ht="150">
      <c r="A6359" s="277" t="s">
        <v>25424</v>
      </c>
      <c r="B6359" s="253" t="s">
        <v>400</v>
      </c>
      <c r="C6359" s="93" t="s">
        <v>3833</v>
      </c>
      <c r="D6359" s="96" t="s">
        <v>16882</v>
      </c>
      <c r="E6359" s="148">
        <f ca="1">IFERROR(__xludf.DUMMYFUNCTION(" VLOOKUP(A6476, IMPORTRANGE(""https://docs.google.com/spreadsheets/d/1fj_Bhi2XPL3siwIh4sx4VRLAe31yD50oKdj5UlRYW0c/"", ""Сводка!A:AA""), 5, FALSE)"),168)</f>
        <v>168</v>
      </c>
      <c r="F6359" s="148"/>
      <c r="G6359" s="147">
        <f ca="1">IFERROR(__xludf.DUMMYFUNCTION(" VLOOKUP(A6476, IMPORTRANGE(""https://docs.google.com/spreadsheets/d/1QNLbnkR_AongFt22vMfNzfpjZ0CjpI8QI-w0wBnYA1w/"", ""Инфа!A:AA""), 6, FALSE)"),2024)</f>
        <v>2024</v>
      </c>
      <c r="H6359" s="150">
        <v>10000</v>
      </c>
      <c r="I6359" s="151" t="s">
        <v>16878</v>
      </c>
      <c r="J6359" s="93" t="s">
        <v>16883</v>
      </c>
      <c r="K6359" s="153"/>
      <c r="L6359" s="153"/>
      <c r="M6359" s="153"/>
      <c r="N6359" s="153"/>
      <c r="O6359" s="153"/>
      <c r="P6359" s="153"/>
      <c r="Q6359" s="153"/>
      <c r="R6359" s="153"/>
      <c r="S6359" s="153"/>
    </row>
    <row r="6360" spans="1:19" ht="187.5">
      <c r="A6360" s="277" t="s">
        <v>25424</v>
      </c>
      <c r="B6360" s="253" t="s">
        <v>1993</v>
      </c>
      <c r="C6360" s="93" t="s">
        <v>16884</v>
      </c>
      <c r="D6360" s="93" t="s">
        <v>16885</v>
      </c>
      <c r="E6360" s="148">
        <f ca="1">IFERROR(__xludf.DUMMYFUNCTION(" VLOOKUP(A6477, IMPORTRANGE(""https://docs.google.com/spreadsheets/d/1fj_Bhi2XPL3siwIh4sx4VRLAe31yD50oKdj5UlRYW0c/"", ""Сводка!A:AA""), 5, FALSE)"),176)</f>
        <v>176</v>
      </c>
      <c r="F6360" s="148" t="s">
        <v>108</v>
      </c>
      <c r="G6360" s="147">
        <f ca="1">IFERROR(__xludf.DUMMYFUNCTION(" VLOOKUP(A6477, IMPORTRANGE(""https://docs.google.com/spreadsheets/d/1QNLbnkR_AongFt22vMfNzfpjZ0CjpI8QI-w0wBnYA1w/"", ""Инфа!A:AA""), 6, FALSE)"),2024)</f>
        <v>2024</v>
      </c>
      <c r="H6360" s="150">
        <v>10300</v>
      </c>
      <c r="I6360" s="151" t="s">
        <v>1397</v>
      </c>
      <c r="J6360" s="93" t="s">
        <v>16886</v>
      </c>
      <c r="K6360" s="153"/>
      <c r="L6360" s="153"/>
      <c r="M6360" s="153"/>
      <c r="N6360" s="153"/>
      <c r="O6360" s="153"/>
      <c r="P6360" s="153"/>
      <c r="Q6360" s="153"/>
      <c r="R6360" s="153"/>
      <c r="S6360" s="153"/>
    </row>
    <row r="6361" spans="1:19" ht="187.5">
      <c r="A6361" s="277" t="s">
        <v>25424</v>
      </c>
      <c r="B6361" s="253" t="s">
        <v>400</v>
      </c>
      <c r="C6361" s="93" t="s">
        <v>16887</v>
      </c>
      <c r="D6361" s="93" t="s">
        <v>16888</v>
      </c>
      <c r="E6361" s="148">
        <f ca="1">IFERROR(__xludf.DUMMYFUNCTION(" VLOOKUP(A6478, IMPORTRANGE(""https://docs.google.com/spreadsheets/d/1fj_Bhi2XPL3siwIh4sx4VRLAe31yD50oKdj5UlRYW0c/"", ""Сводка!A:AA""), 5, FALSE)"),172)</f>
        <v>172</v>
      </c>
      <c r="F6361" s="148" t="s">
        <v>415</v>
      </c>
      <c r="G6361" s="147">
        <f ca="1">IFERROR(__xludf.DUMMYFUNCTION(" VLOOKUP(A6478, IMPORTRANGE(""https://docs.google.com/spreadsheets/d/1QNLbnkR_AongFt22vMfNzfpjZ0CjpI8QI-w0wBnYA1w/"", ""Инфа!A:AA""), 6, FALSE)"),2024)</f>
        <v>2024</v>
      </c>
      <c r="H6361" s="150">
        <v>10200</v>
      </c>
      <c r="I6361" s="151" t="s">
        <v>16889</v>
      </c>
      <c r="J6361" s="93" t="s">
        <v>16890</v>
      </c>
      <c r="K6361" s="153"/>
      <c r="L6361" s="153"/>
      <c r="M6361" s="153"/>
      <c r="N6361" s="153"/>
      <c r="O6361" s="153"/>
      <c r="P6361" s="153"/>
      <c r="Q6361" s="153"/>
      <c r="R6361" s="153"/>
      <c r="S6361" s="153"/>
    </row>
    <row r="6362" spans="1:19" ht="168.75">
      <c r="A6362" s="277" t="s">
        <v>25424</v>
      </c>
      <c r="B6362" s="253" t="s">
        <v>400</v>
      </c>
      <c r="C6362" s="93" t="s">
        <v>4153</v>
      </c>
      <c r="D6362" s="93" t="s">
        <v>16891</v>
      </c>
      <c r="E6362" s="148">
        <f ca="1">IFERROR(__xludf.DUMMYFUNCTION(" VLOOKUP(A6479, IMPORTRANGE(""https://docs.google.com/spreadsheets/d/1fj_Bhi2XPL3siwIh4sx4VRLAe31yD50oKdj5UlRYW0c/"", ""Сводка!A:AA""), 5, FALSE)"),240)</f>
        <v>240</v>
      </c>
      <c r="F6362" s="148" t="s">
        <v>415</v>
      </c>
      <c r="G6362" s="147">
        <f ca="1">IFERROR(__xludf.DUMMYFUNCTION(" VLOOKUP(A6479, IMPORTRANGE(""https://docs.google.com/spreadsheets/d/1QNLbnkR_AongFt22vMfNzfpjZ0CjpI8QI-w0wBnYA1w/"", ""Инфа!A:AA""), 6, FALSE)"),2024)</f>
        <v>2024</v>
      </c>
      <c r="H6362" s="150">
        <v>19400</v>
      </c>
      <c r="I6362" s="151" t="s">
        <v>404</v>
      </c>
      <c r="J6362" s="93" t="s">
        <v>16892</v>
      </c>
      <c r="K6362" s="153"/>
      <c r="L6362" s="153"/>
      <c r="M6362" s="153"/>
      <c r="N6362" s="153"/>
      <c r="O6362" s="153"/>
      <c r="P6362" s="153"/>
      <c r="Q6362" s="153"/>
      <c r="R6362" s="153"/>
      <c r="S6362" s="153"/>
    </row>
    <row r="6363" spans="1:19" ht="75">
      <c r="A6363" s="277" t="s">
        <v>25424</v>
      </c>
      <c r="B6363" s="253" t="s">
        <v>400</v>
      </c>
      <c r="C6363" s="93" t="s">
        <v>14650</v>
      </c>
      <c r="D6363" s="93" t="s">
        <v>16893</v>
      </c>
      <c r="E6363" s="148">
        <f ca="1">IFERROR(__xludf.DUMMYFUNCTION(" VLOOKUP(A6480, IMPORTRANGE(""https://docs.google.com/spreadsheets/d/1fj_Bhi2XPL3siwIh4sx4VRLAe31yD50oKdj5UlRYW0c/"", ""Сводка!A:AA""), 5, FALSE)"),236)</f>
        <v>236</v>
      </c>
      <c r="F6363" s="148" t="s">
        <v>415</v>
      </c>
      <c r="G6363" s="147">
        <f ca="1">IFERROR(__xludf.DUMMYFUNCTION(" VLOOKUP(A6480, IMPORTRANGE(""https://docs.google.com/spreadsheets/d/1QNLbnkR_AongFt22vMfNzfpjZ0CjpI8QI-w0wBnYA1w/"", ""Инфа!A:AA""), 6, FALSE)"),2024)</f>
        <v>2024</v>
      </c>
      <c r="H6363" s="150">
        <v>19200</v>
      </c>
      <c r="I6363" s="151" t="s">
        <v>138</v>
      </c>
      <c r="J6363" s="93" t="s">
        <v>16894</v>
      </c>
      <c r="K6363" s="153"/>
      <c r="L6363" s="153"/>
      <c r="M6363" s="153"/>
      <c r="N6363" s="153"/>
      <c r="O6363" s="153"/>
      <c r="P6363" s="153"/>
      <c r="Q6363" s="153"/>
      <c r="R6363" s="153"/>
      <c r="S6363" s="153"/>
    </row>
    <row r="6364" spans="1:19" ht="112.5">
      <c r="A6364" s="277" t="s">
        <v>25424</v>
      </c>
      <c r="B6364" s="253" t="s">
        <v>400</v>
      </c>
      <c r="C6364" s="93" t="s">
        <v>14650</v>
      </c>
      <c r="D6364" s="93" t="s">
        <v>16895</v>
      </c>
      <c r="E6364" s="148">
        <f ca="1">IFERROR(__xludf.DUMMYFUNCTION(" VLOOKUP(A6481, IMPORTRANGE(""https://docs.google.com/spreadsheets/d/1fj_Bhi2XPL3siwIh4sx4VRLAe31yD50oKdj5UlRYW0c/"", ""Сводка!A:AA""), 5, FALSE)"),316)</f>
        <v>316</v>
      </c>
      <c r="F6364" s="148" t="s">
        <v>415</v>
      </c>
      <c r="G6364" s="147">
        <f ca="1">IFERROR(__xludf.DUMMYFUNCTION(" VLOOKUP(A6481, IMPORTRANGE(""https://docs.google.com/spreadsheets/d/1QNLbnkR_AongFt22vMfNzfpjZ0CjpI8QI-w0wBnYA1w/"", ""Инфа!A:AA""), 6, FALSE)"),2024)</f>
        <v>2024</v>
      </c>
      <c r="H6364" s="150">
        <v>14500</v>
      </c>
      <c r="I6364" s="151" t="s">
        <v>138</v>
      </c>
      <c r="J6364" s="93" t="s">
        <v>16896</v>
      </c>
      <c r="K6364" s="153"/>
      <c r="L6364" s="153"/>
      <c r="M6364" s="153"/>
      <c r="N6364" s="153"/>
      <c r="O6364" s="153"/>
      <c r="P6364" s="153"/>
      <c r="Q6364" s="153"/>
      <c r="R6364" s="153"/>
      <c r="S6364" s="153"/>
    </row>
    <row r="6365" spans="1:19" ht="131.25">
      <c r="A6365" s="277" t="s">
        <v>25424</v>
      </c>
      <c r="B6365" s="253" t="s">
        <v>153</v>
      </c>
      <c r="C6365" s="93" t="s">
        <v>16854</v>
      </c>
      <c r="D6365" s="93" t="s">
        <v>16855</v>
      </c>
      <c r="E6365" s="148">
        <f ca="1">IFERROR(__xludf.DUMMYFUNCTION(" VLOOKUP(A6482, IMPORTRANGE(""https://docs.google.com/spreadsheets/d/1fj_Bhi2XPL3siwIh4sx4VRLAe31yD50oKdj5UlRYW0c/"", ""Сводка!A:AA""), 5, FALSE)"),148)</f>
        <v>148</v>
      </c>
      <c r="F6365" s="148" t="s">
        <v>1794</v>
      </c>
      <c r="G6365" s="147">
        <f ca="1">IFERROR(__xludf.DUMMYFUNCTION(" VLOOKUP(A6482, IMPORTRANGE(""https://docs.google.com/spreadsheets/d/1QNLbnkR_AongFt22vMfNzfpjZ0CjpI8QI-w0wBnYA1w/"", ""Инфа!A:AA""), 6, FALSE)"),2024)</f>
        <v>2024</v>
      </c>
      <c r="H6365" s="150">
        <v>13900</v>
      </c>
      <c r="I6365" s="151" t="s">
        <v>28</v>
      </c>
      <c r="J6365" s="93" t="s">
        <v>16897</v>
      </c>
      <c r="K6365" s="153"/>
      <c r="L6365" s="153"/>
      <c r="M6365" s="153"/>
      <c r="N6365" s="153"/>
      <c r="O6365" s="153"/>
      <c r="P6365" s="153"/>
      <c r="Q6365" s="153"/>
      <c r="R6365" s="153"/>
      <c r="S6365" s="153"/>
    </row>
    <row r="6366" spans="1:19" ht="206.25">
      <c r="A6366" s="277" t="s">
        <v>25424</v>
      </c>
      <c r="B6366" s="253" t="s">
        <v>153</v>
      </c>
      <c r="C6366" s="93" t="s">
        <v>16898</v>
      </c>
      <c r="D6366" s="93" t="s">
        <v>16899</v>
      </c>
      <c r="E6366" s="148">
        <f ca="1">IFERROR(__xludf.DUMMYFUNCTION(" VLOOKUP(A6483, IMPORTRANGE(""https://docs.google.com/spreadsheets/d/1fj_Bhi2XPL3siwIh4sx4VRLAe31yD50oKdj5UlRYW0c/"", ""Сводка!A:AA""), 5, FALSE)"),284)</f>
        <v>284</v>
      </c>
      <c r="F6366" s="148" t="s">
        <v>108</v>
      </c>
      <c r="G6366" s="147">
        <f ca="1">IFERROR(__xludf.DUMMYFUNCTION(" VLOOKUP(A6483, IMPORTRANGE(""https://docs.google.com/spreadsheets/d/1QNLbnkR_AongFt22vMfNzfpjZ0CjpI8QI-w0wBnYA1w/"", ""Инфа!A:AA""), 6, FALSE)"),2024)</f>
        <v>2024</v>
      </c>
      <c r="H6366" s="150">
        <v>13500</v>
      </c>
      <c r="I6366" s="151" t="s">
        <v>246</v>
      </c>
      <c r="J6366" s="93" t="s">
        <v>16900</v>
      </c>
      <c r="K6366" s="153"/>
      <c r="L6366" s="153"/>
      <c r="M6366" s="153"/>
      <c r="N6366" s="153"/>
      <c r="O6366" s="153"/>
      <c r="P6366" s="153"/>
      <c r="Q6366" s="153"/>
      <c r="R6366" s="153"/>
      <c r="S6366" s="153"/>
    </row>
    <row r="6367" spans="1:19" ht="262.5">
      <c r="A6367" s="277" t="s">
        <v>25424</v>
      </c>
      <c r="B6367" s="253" t="s">
        <v>400</v>
      </c>
      <c r="C6367" s="93" t="s">
        <v>16901</v>
      </c>
      <c r="D6367" s="93" t="s">
        <v>2121</v>
      </c>
      <c r="E6367" s="148">
        <f ca="1">IFERROR(__xludf.DUMMYFUNCTION(" VLOOKUP(A6484, IMPORTRANGE(""https://docs.google.com/spreadsheets/d/1fj_Bhi2XPL3siwIh4sx4VRLAe31yD50oKdj5UlRYW0c/"", ""Сводка!A:AA""), 5, FALSE)"),176)</f>
        <v>176</v>
      </c>
      <c r="F6367" s="148" t="s">
        <v>415</v>
      </c>
      <c r="G6367" s="147">
        <f ca="1">IFERROR(__xludf.DUMMYFUNCTION(" VLOOKUP(A6484, IMPORTRANGE(""https://docs.google.com/spreadsheets/d/1QNLbnkR_AongFt22vMfNzfpjZ0CjpI8QI-w0wBnYA1w/"", ""Инфа!A:AA""), 6, FALSE)"),2024)</f>
        <v>2024</v>
      </c>
      <c r="H6367" s="150">
        <v>10300</v>
      </c>
      <c r="I6367" s="151" t="s">
        <v>16902</v>
      </c>
      <c r="J6367" s="93" t="s">
        <v>16903</v>
      </c>
      <c r="K6367" s="153"/>
      <c r="L6367" s="153"/>
      <c r="M6367" s="153"/>
      <c r="N6367" s="153"/>
      <c r="O6367" s="153"/>
      <c r="P6367" s="153"/>
      <c r="Q6367" s="153"/>
      <c r="R6367" s="153"/>
      <c r="S6367" s="153"/>
    </row>
    <row r="6368" spans="1:19" ht="131.25">
      <c r="A6368" s="277" t="s">
        <v>25424</v>
      </c>
      <c r="B6368" s="253" t="s">
        <v>400</v>
      </c>
      <c r="C6368" s="93" t="s">
        <v>16904</v>
      </c>
      <c r="D6368" s="93" t="s">
        <v>3264</v>
      </c>
      <c r="E6368" s="148">
        <f ca="1">IFERROR(__xludf.DUMMYFUNCTION(" VLOOKUP(A6485, IMPORTRANGE(""https://docs.google.com/spreadsheets/d/1fj_Bhi2XPL3siwIh4sx4VRLAe31yD50oKdj5UlRYW0c/"", ""Сводка!A:AA""), 5, FALSE)"),124)</f>
        <v>124</v>
      </c>
      <c r="F6368" s="148" t="s">
        <v>16905</v>
      </c>
      <c r="G6368" s="147">
        <f ca="1">IFERROR(__xludf.DUMMYFUNCTION(" VLOOKUP(A6485, IMPORTRANGE(""https://docs.google.com/spreadsheets/d/1QNLbnkR_AongFt22vMfNzfpjZ0CjpI8QI-w0wBnYA1w/"", ""Инфа!A:AA""), 6, FALSE)"),2024)</f>
        <v>2024</v>
      </c>
      <c r="H6368" s="150">
        <v>8700</v>
      </c>
      <c r="I6368" s="151" t="s">
        <v>1139</v>
      </c>
      <c r="J6368" s="93" t="s">
        <v>16906</v>
      </c>
      <c r="K6368" s="153"/>
      <c r="L6368" s="153"/>
      <c r="M6368" s="153"/>
      <c r="N6368" s="153"/>
      <c r="O6368" s="153"/>
      <c r="P6368" s="153"/>
      <c r="Q6368" s="153"/>
      <c r="R6368" s="153"/>
      <c r="S6368" s="153"/>
    </row>
    <row r="6369" spans="1:19" ht="243.75">
      <c r="A6369" s="277" t="s">
        <v>25424</v>
      </c>
      <c r="B6369" s="253" t="s">
        <v>13</v>
      </c>
      <c r="C6369" s="93" t="s">
        <v>16907</v>
      </c>
      <c r="D6369" s="93" t="s">
        <v>16908</v>
      </c>
      <c r="E6369" s="148">
        <f ca="1">IFERROR(__xludf.DUMMYFUNCTION(" VLOOKUP(A6486, IMPORTRANGE(""https://docs.google.com/spreadsheets/d/1fj_Bhi2XPL3siwIh4sx4VRLAe31yD50oKdj5UlRYW0c/"", ""Сводка!A:AA""), 5, FALSE)"),84)</f>
        <v>84</v>
      </c>
      <c r="F6369" s="148" t="s">
        <v>218</v>
      </c>
      <c r="G6369" s="147">
        <f ca="1">IFERROR(__xludf.DUMMYFUNCTION(" VLOOKUP(A6486, IMPORTRANGE(""https://docs.google.com/spreadsheets/d/1QNLbnkR_AongFt22vMfNzfpjZ0CjpI8QI-w0wBnYA1w/"", ""Инфа!A:AA""), 6, FALSE)"),2024)</f>
        <v>2024</v>
      </c>
      <c r="H6369" s="150">
        <v>7500</v>
      </c>
      <c r="I6369" s="151" t="s">
        <v>1317</v>
      </c>
      <c r="J6369" s="93" t="s">
        <v>16909</v>
      </c>
      <c r="K6369" s="153"/>
      <c r="L6369" s="153"/>
      <c r="M6369" s="153"/>
      <c r="N6369" s="153"/>
      <c r="O6369" s="153"/>
      <c r="P6369" s="153"/>
      <c r="Q6369" s="153"/>
      <c r="R6369" s="153"/>
      <c r="S6369" s="153"/>
    </row>
    <row r="6370" spans="1:19" ht="112.5">
      <c r="A6370" s="277" t="s">
        <v>25424</v>
      </c>
      <c r="B6370" s="253" t="s">
        <v>400</v>
      </c>
      <c r="C6370" s="93" t="s">
        <v>16910</v>
      </c>
      <c r="D6370" s="93" t="s">
        <v>16911</v>
      </c>
      <c r="E6370" s="148">
        <f ca="1">IFERROR(__xludf.DUMMYFUNCTION(" VLOOKUP(A6487, IMPORTRANGE(""https://docs.google.com/spreadsheets/d/1fj_Bhi2XPL3siwIh4sx4VRLAe31yD50oKdj5UlRYW0c/"", ""Сводка!A:AA""), 5, FALSE)"),148)</f>
        <v>148</v>
      </c>
      <c r="F6370" s="148" t="s">
        <v>403</v>
      </c>
      <c r="G6370" s="147">
        <f ca="1">IFERROR(__xludf.DUMMYFUNCTION(" VLOOKUP(A6487, IMPORTRANGE(""https://docs.google.com/spreadsheets/d/1QNLbnkR_AongFt22vMfNzfpjZ0CjpI8QI-w0wBnYA1w/"", ""Инфа!A:AA""), 6, FALSE)"),2024)</f>
        <v>2024</v>
      </c>
      <c r="H6370" s="150">
        <v>9400</v>
      </c>
      <c r="I6370" s="151" t="s">
        <v>1317</v>
      </c>
      <c r="J6370" s="93" t="s">
        <v>16912</v>
      </c>
      <c r="K6370" s="153"/>
      <c r="L6370" s="153"/>
      <c r="M6370" s="153"/>
      <c r="N6370" s="153"/>
      <c r="O6370" s="153"/>
      <c r="P6370" s="153"/>
      <c r="Q6370" s="153"/>
      <c r="R6370" s="153"/>
      <c r="S6370" s="153"/>
    </row>
    <row r="6371" spans="1:19" ht="93.75">
      <c r="A6371" s="277" t="s">
        <v>25424</v>
      </c>
      <c r="B6371" s="253" t="s">
        <v>153</v>
      </c>
      <c r="C6371" s="93" t="s">
        <v>16913</v>
      </c>
      <c r="D6371" s="93" t="s">
        <v>16914</v>
      </c>
      <c r="E6371" s="148">
        <f ca="1">IFERROR(__xludf.DUMMYFUNCTION(" VLOOKUP(A6488, IMPORTRANGE(""https://docs.google.com/spreadsheets/d/1fj_Bhi2XPL3siwIh4sx4VRLAe31yD50oKdj5UlRYW0c/"", ""Сводка!A:AA""), 5, FALSE)"),148)</f>
        <v>148</v>
      </c>
      <c r="F6371" s="148" t="s">
        <v>165</v>
      </c>
      <c r="G6371" s="147">
        <f ca="1">IFERROR(__xludf.DUMMYFUNCTION(" VLOOKUP(A6488, IMPORTRANGE(""https://docs.google.com/spreadsheets/d/1QNLbnkR_AongFt22vMfNzfpjZ0CjpI8QI-w0wBnYA1w/"", ""Инфа!A:AA""), 6, FALSE)"),2024)</f>
        <v>2024</v>
      </c>
      <c r="H6371" s="150">
        <v>9400</v>
      </c>
      <c r="I6371" s="151" t="s">
        <v>1317</v>
      </c>
      <c r="J6371" s="93" t="s">
        <v>16915</v>
      </c>
      <c r="K6371" s="153"/>
      <c r="L6371" s="153"/>
      <c r="M6371" s="153"/>
      <c r="N6371" s="153"/>
      <c r="O6371" s="153"/>
      <c r="P6371" s="153"/>
      <c r="Q6371" s="153"/>
      <c r="R6371" s="153"/>
      <c r="S6371" s="153"/>
    </row>
    <row r="6372" spans="1:19" ht="262.5">
      <c r="A6372" s="277" t="s">
        <v>25424</v>
      </c>
      <c r="B6372" s="253" t="s">
        <v>153</v>
      </c>
      <c r="C6372" s="93" t="s">
        <v>16916</v>
      </c>
      <c r="D6372" s="93" t="s">
        <v>16917</v>
      </c>
      <c r="E6372" s="148">
        <f ca="1">IFERROR(__xludf.DUMMYFUNCTION(" VLOOKUP(A6489, IMPORTRANGE(""https://docs.google.com/spreadsheets/d/1fj_Bhi2XPL3siwIh4sx4VRLAe31yD50oKdj5UlRYW0c/"", ""Сводка!A:AA""), 5, FALSE)"),220)</f>
        <v>220</v>
      </c>
      <c r="F6372" s="148" t="s">
        <v>50</v>
      </c>
      <c r="G6372" s="147">
        <f ca="1">IFERROR(__xludf.DUMMYFUNCTION(" VLOOKUP(A6489, IMPORTRANGE(""https://docs.google.com/spreadsheets/d/1QNLbnkR_AongFt22vMfNzfpjZ0CjpI8QI-w0wBnYA1w/"", ""Инфа!A:AA""), 6, FALSE)"),2024)</f>
        <v>2024</v>
      </c>
      <c r="H6372" s="150">
        <v>11600</v>
      </c>
      <c r="I6372" s="151" t="s">
        <v>518</v>
      </c>
      <c r="J6372" s="93" t="s">
        <v>16918</v>
      </c>
      <c r="K6372" s="153"/>
      <c r="L6372" s="153"/>
      <c r="M6372" s="153"/>
      <c r="N6372" s="153"/>
      <c r="O6372" s="153"/>
      <c r="P6372" s="153"/>
      <c r="Q6372" s="153"/>
      <c r="R6372" s="153"/>
      <c r="S6372" s="153"/>
    </row>
    <row r="6373" spans="1:19" ht="131.25">
      <c r="A6373" s="277" t="s">
        <v>25424</v>
      </c>
      <c r="B6373" s="253" t="s">
        <v>400</v>
      </c>
      <c r="C6373" s="93" t="s">
        <v>3833</v>
      </c>
      <c r="D6373" s="96" t="s">
        <v>16919</v>
      </c>
      <c r="E6373" s="148">
        <f ca="1">IFERROR(__xludf.DUMMYFUNCTION(" VLOOKUP(A6490, IMPORTRANGE(""https://docs.google.com/spreadsheets/d/1fj_Bhi2XPL3siwIh4sx4VRLAe31yD50oKdj5UlRYW0c/"", ""Сводка!A:AA""), 5, FALSE)"),60)</f>
        <v>60</v>
      </c>
      <c r="F6373" s="148"/>
      <c r="G6373" s="147">
        <f ca="1">IFERROR(__xludf.DUMMYFUNCTION(" VLOOKUP(A6490, IMPORTRANGE(""https://docs.google.com/spreadsheets/d/1QNLbnkR_AongFt22vMfNzfpjZ0CjpI8QI-w0wBnYA1w/"", ""Инфа!A:AA""), 6, FALSE)"),2024)</f>
        <v>2024</v>
      </c>
      <c r="H6373" s="150">
        <v>11200</v>
      </c>
      <c r="I6373" s="151" t="s">
        <v>16920</v>
      </c>
      <c r="J6373" s="104" t="s">
        <v>16921</v>
      </c>
      <c r="K6373" s="153"/>
      <c r="L6373" s="153"/>
      <c r="M6373" s="153"/>
      <c r="N6373" s="153"/>
      <c r="O6373" s="153"/>
      <c r="P6373" s="153"/>
      <c r="Q6373" s="153"/>
      <c r="R6373" s="153"/>
      <c r="S6373" s="153"/>
    </row>
    <row r="6374" spans="1:19" ht="225">
      <c r="A6374" s="277" t="s">
        <v>25424</v>
      </c>
      <c r="B6374" s="253" t="s">
        <v>400</v>
      </c>
      <c r="C6374" s="93" t="s">
        <v>16922</v>
      </c>
      <c r="D6374" s="93" t="s">
        <v>16923</v>
      </c>
      <c r="E6374" s="148">
        <f ca="1">IFERROR(__xludf.DUMMYFUNCTION(" VLOOKUP(A6491, IMPORTRANGE(""https://docs.google.com/spreadsheets/d/1fj_Bhi2XPL3siwIh4sx4VRLAe31yD50oKdj5UlRYW0c/"", ""Сводка!A:AA""), 5, FALSE)"),116)</f>
        <v>116</v>
      </c>
      <c r="F6374" s="148" t="s">
        <v>415</v>
      </c>
      <c r="G6374" s="147">
        <f ca="1">IFERROR(__xludf.DUMMYFUNCTION(" VLOOKUP(A6491, IMPORTRANGE(""https://docs.google.com/spreadsheets/d/1QNLbnkR_AongFt22vMfNzfpjZ0CjpI8QI-w0wBnYA1w/"", ""Инфа!A:AA""), 6, FALSE)"),2024)</f>
        <v>2024</v>
      </c>
      <c r="H6374" s="150">
        <v>12000</v>
      </c>
      <c r="I6374" s="151" t="s">
        <v>257</v>
      </c>
      <c r="J6374" s="99" t="s">
        <v>16924</v>
      </c>
      <c r="K6374" s="153"/>
      <c r="L6374" s="153"/>
      <c r="M6374" s="153"/>
      <c r="N6374" s="153"/>
      <c r="O6374" s="153"/>
      <c r="P6374" s="153"/>
      <c r="Q6374" s="153"/>
      <c r="R6374" s="153"/>
      <c r="S6374" s="153"/>
    </row>
    <row r="6375" spans="1:19" ht="281.25">
      <c r="A6375" s="277" t="s">
        <v>25424</v>
      </c>
      <c r="B6375" s="253" t="s">
        <v>400</v>
      </c>
      <c r="C6375" s="93" t="s">
        <v>16925</v>
      </c>
      <c r="D6375" s="93" t="s">
        <v>16926</v>
      </c>
      <c r="E6375" s="148">
        <f ca="1">IFERROR(__xludf.DUMMYFUNCTION(" VLOOKUP(A6492, IMPORTRANGE(""https://docs.google.com/spreadsheets/d/1fj_Bhi2XPL3siwIh4sx4VRLAe31yD50oKdj5UlRYW0c/"", ""Сводка!A:AA""), 5, FALSE)"),176)</f>
        <v>176</v>
      </c>
      <c r="F6375" s="148" t="s">
        <v>415</v>
      </c>
      <c r="G6375" s="147">
        <f ca="1">IFERROR(__xludf.DUMMYFUNCTION(" VLOOKUP(A6492, IMPORTRANGE(""https://docs.google.com/spreadsheets/d/1QNLbnkR_AongFt22vMfNzfpjZ0CjpI8QI-w0wBnYA1w/"", ""Инфа!A:AA""), 6, FALSE)"),2024)</f>
        <v>2024</v>
      </c>
      <c r="H6375" s="150">
        <v>15600</v>
      </c>
      <c r="I6375" s="151" t="s">
        <v>16927</v>
      </c>
      <c r="J6375" s="99" t="s">
        <v>16928</v>
      </c>
      <c r="K6375" s="153"/>
      <c r="L6375" s="153"/>
      <c r="M6375" s="153"/>
      <c r="N6375" s="153"/>
      <c r="O6375" s="153"/>
      <c r="P6375" s="153"/>
      <c r="Q6375" s="153"/>
      <c r="R6375" s="153"/>
      <c r="S6375" s="153"/>
    </row>
    <row r="6376" spans="1:19" ht="262.5">
      <c r="A6376" s="277" t="s">
        <v>25424</v>
      </c>
      <c r="B6376" s="253" t="s">
        <v>400</v>
      </c>
      <c r="C6376" s="93" t="s">
        <v>16929</v>
      </c>
      <c r="D6376" s="93" t="s">
        <v>16930</v>
      </c>
      <c r="E6376" s="148">
        <f ca="1">IFERROR(__xludf.DUMMYFUNCTION(" VLOOKUP(A6493, IMPORTRANGE(""https://docs.google.com/spreadsheets/d/1fj_Bhi2XPL3siwIh4sx4VRLAe31yD50oKdj5UlRYW0c/"", ""Сводка!A:AA""), 5, FALSE)"),132)</f>
        <v>132</v>
      </c>
      <c r="F6376" s="148" t="s">
        <v>415</v>
      </c>
      <c r="G6376" s="147">
        <f ca="1">IFERROR(__xludf.DUMMYFUNCTION(" VLOOKUP(A6493, IMPORTRANGE(""https://docs.google.com/spreadsheets/d/1QNLbnkR_AongFt22vMfNzfpjZ0CjpI8QI-w0wBnYA1w/"", ""Инфа!A:AA""), 6, FALSE)"),2024)</f>
        <v>2024</v>
      </c>
      <c r="H6376" s="150">
        <v>12900</v>
      </c>
      <c r="I6376" s="151" t="s">
        <v>16927</v>
      </c>
      <c r="J6376" s="99" t="s">
        <v>16931</v>
      </c>
      <c r="K6376" s="153"/>
      <c r="L6376" s="153"/>
      <c r="M6376" s="153"/>
      <c r="N6376" s="153"/>
      <c r="O6376" s="153"/>
      <c r="P6376" s="153"/>
      <c r="Q6376" s="153"/>
      <c r="R6376" s="153"/>
      <c r="S6376" s="153"/>
    </row>
    <row r="6377" spans="1:19" ht="131.25">
      <c r="A6377" s="277" t="s">
        <v>25424</v>
      </c>
      <c r="B6377" s="253" t="s">
        <v>153</v>
      </c>
      <c r="C6377" s="93" t="s">
        <v>16932</v>
      </c>
      <c r="D6377" s="93" t="s">
        <v>16933</v>
      </c>
      <c r="E6377" s="148">
        <f ca="1">IFERROR(__xludf.DUMMYFUNCTION(" VLOOKUP(A6494, IMPORTRANGE(""https://docs.google.com/spreadsheets/d/1fj_Bhi2XPL3siwIh4sx4VRLAe31yD50oKdj5UlRYW0c/"", ""Сводка!A:AA""), 5, FALSE)"),392)</f>
        <v>392</v>
      </c>
      <c r="F6377" s="148" t="s">
        <v>266</v>
      </c>
      <c r="G6377" s="147">
        <f ca="1">IFERROR(__xludf.DUMMYFUNCTION(" VLOOKUP(A6494, IMPORTRANGE(""https://docs.google.com/spreadsheets/d/1QNLbnkR_AongFt22vMfNzfpjZ0CjpI8QI-w0wBnYA1w/"", ""Инфа!A:AA""), 6, FALSE)"),2024)</f>
        <v>2024</v>
      </c>
      <c r="H6377" s="154">
        <v>16800</v>
      </c>
      <c r="I6377" s="151" t="s">
        <v>489</v>
      </c>
      <c r="J6377" s="93" t="s">
        <v>16934</v>
      </c>
      <c r="K6377" s="153"/>
      <c r="L6377" s="153"/>
      <c r="M6377" s="153"/>
      <c r="N6377" s="153"/>
      <c r="O6377" s="153"/>
      <c r="P6377" s="153"/>
      <c r="Q6377" s="153"/>
      <c r="R6377" s="153"/>
      <c r="S6377" s="153"/>
    </row>
    <row r="6378" spans="1:19" ht="108">
      <c r="A6378" s="277" t="s">
        <v>25424</v>
      </c>
      <c r="B6378" s="261" t="s">
        <v>4973</v>
      </c>
      <c r="C6378" s="108" t="s">
        <v>5012</v>
      </c>
      <c r="D6378" s="176" t="s">
        <v>16935</v>
      </c>
      <c r="E6378" s="148">
        <f ca="1">IFERROR(__xludf.DUMMYFUNCTION(" VLOOKUP(A6495, IMPORTRANGE(""https://docs.google.com/spreadsheets/d/1fj_Bhi2XPL3siwIh4sx4VRLAe31yD50oKdj5UlRYW0c/"", ""Сводка!A:AA""), 5, FALSE)"),128)</f>
        <v>128</v>
      </c>
      <c r="F6378" s="108" t="s">
        <v>50</v>
      </c>
      <c r="G6378" s="147">
        <f ca="1">IFERROR(__xludf.DUMMYFUNCTION(" VLOOKUP(A6495, IMPORTRANGE(""https://docs.google.com/spreadsheets/d/1QNLbnkR_AongFt22vMfNzfpjZ0CjpI8QI-w0wBnYA1w/"", ""Инфа!A:AA""), 6, FALSE)"),2024)</f>
        <v>2024</v>
      </c>
      <c r="H6378" s="150">
        <v>12700</v>
      </c>
      <c r="I6378" s="179" t="s">
        <v>28</v>
      </c>
      <c r="J6378" s="108" t="s">
        <v>16936</v>
      </c>
      <c r="K6378" s="153"/>
      <c r="L6378" s="153"/>
      <c r="M6378" s="153"/>
      <c r="N6378" s="153"/>
      <c r="O6378" s="153"/>
      <c r="P6378" s="153"/>
      <c r="Q6378" s="153"/>
      <c r="R6378" s="153"/>
      <c r="S6378" s="153"/>
    </row>
    <row r="6379" spans="1:19" ht="75">
      <c r="A6379" s="277" t="s">
        <v>25424</v>
      </c>
      <c r="B6379" s="253" t="s">
        <v>400</v>
      </c>
      <c r="C6379" s="93" t="s">
        <v>16937</v>
      </c>
      <c r="D6379" s="93" t="s">
        <v>16938</v>
      </c>
      <c r="E6379" s="148">
        <f ca="1">IFERROR(__xludf.DUMMYFUNCTION(" VLOOKUP(A6496, IMPORTRANGE(""https://docs.google.com/spreadsheets/d/1fj_Bhi2XPL3siwIh4sx4VRLAe31yD50oKdj5UlRYW0c/"", ""Сводка!A:AA""), 5, FALSE)"),120)</f>
        <v>120</v>
      </c>
      <c r="F6379" s="148" t="s">
        <v>415</v>
      </c>
      <c r="G6379" s="147">
        <f ca="1">IFERROR(__xludf.DUMMYFUNCTION(" VLOOKUP(A6496, IMPORTRANGE(""https://docs.google.com/spreadsheets/d/1QNLbnkR_AongFt22vMfNzfpjZ0CjpI8QI-w0wBnYA1w/"", ""Инфа!A:AA""), 6, FALSE)"),2024)</f>
        <v>2024</v>
      </c>
      <c r="H6379" s="150">
        <v>8600</v>
      </c>
      <c r="I6379" s="151" t="s">
        <v>257</v>
      </c>
      <c r="J6379" s="93" t="s">
        <v>16939</v>
      </c>
      <c r="K6379" s="153"/>
      <c r="L6379" s="153"/>
      <c r="M6379" s="153"/>
      <c r="N6379" s="153"/>
      <c r="O6379" s="153"/>
      <c r="P6379" s="153"/>
      <c r="Q6379" s="153"/>
      <c r="R6379" s="153"/>
      <c r="S6379" s="153"/>
    </row>
    <row r="6380" spans="1:19" ht="112.5">
      <c r="A6380" s="277" t="s">
        <v>25424</v>
      </c>
      <c r="B6380" s="253" t="s">
        <v>400</v>
      </c>
      <c r="C6380" s="93" t="s">
        <v>16937</v>
      </c>
      <c r="D6380" s="93" t="s">
        <v>16940</v>
      </c>
      <c r="E6380" s="148">
        <f ca="1">IFERROR(__xludf.DUMMYFUNCTION(" VLOOKUP(A6497, IMPORTRANGE(""https://docs.google.com/spreadsheets/d/1fj_Bhi2XPL3siwIh4sx4VRLAe31yD50oKdj5UlRYW0c/"", ""Сводка!A:AA""), 5, FALSE)"),188)</f>
        <v>188</v>
      </c>
      <c r="F6380" s="148" t="s">
        <v>415</v>
      </c>
      <c r="G6380" s="147">
        <f ca="1">IFERROR(__xludf.DUMMYFUNCTION(" VLOOKUP(A6497, IMPORTRANGE(""https://docs.google.com/spreadsheets/d/1QNLbnkR_AongFt22vMfNzfpjZ0CjpI8QI-w0wBnYA1w/"", ""Инфа!A:AA""), 6, FALSE)"),2024)</f>
        <v>2024</v>
      </c>
      <c r="H6380" s="150">
        <v>10600</v>
      </c>
      <c r="I6380" s="151" t="s">
        <v>257</v>
      </c>
      <c r="J6380" s="93" t="s">
        <v>16941</v>
      </c>
      <c r="K6380" s="153"/>
      <c r="L6380" s="153"/>
      <c r="M6380" s="153"/>
      <c r="N6380" s="153"/>
      <c r="O6380" s="153"/>
      <c r="P6380" s="153"/>
      <c r="Q6380" s="153"/>
      <c r="R6380" s="153"/>
      <c r="S6380" s="153"/>
    </row>
    <row r="6381" spans="1:19" ht="168.75">
      <c r="A6381" s="277" t="s">
        <v>25424</v>
      </c>
      <c r="B6381" s="253" t="s">
        <v>400</v>
      </c>
      <c r="C6381" s="93" t="s">
        <v>16937</v>
      </c>
      <c r="D6381" s="93" t="s">
        <v>16942</v>
      </c>
      <c r="E6381" s="148">
        <f ca="1">IFERROR(__xludf.DUMMYFUNCTION(" VLOOKUP(A6498, IMPORTRANGE(""https://docs.google.com/spreadsheets/d/1fj_Bhi2XPL3siwIh4sx4VRLAe31yD50oKdj5UlRYW0c/"", ""Сводка!A:AA""), 5, FALSE)"),120)</f>
        <v>120</v>
      </c>
      <c r="F6381" s="148" t="s">
        <v>415</v>
      </c>
      <c r="G6381" s="147">
        <f ca="1">IFERROR(__xludf.DUMMYFUNCTION(" VLOOKUP(A6498, IMPORTRANGE(""https://docs.google.com/spreadsheets/d/1QNLbnkR_AongFt22vMfNzfpjZ0CjpI8QI-w0wBnYA1w/"", ""Инфа!A:AA""), 6, FALSE)"),2024)</f>
        <v>2024</v>
      </c>
      <c r="H6381" s="150">
        <v>8600</v>
      </c>
      <c r="I6381" s="151" t="s">
        <v>257</v>
      </c>
      <c r="J6381" s="93" t="s">
        <v>16943</v>
      </c>
      <c r="K6381" s="153"/>
      <c r="L6381" s="153"/>
      <c r="M6381" s="153"/>
      <c r="N6381" s="153"/>
      <c r="O6381" s="153"/>
      <c r="P6381" s="153"/>
      <c r="Q6381" s="153"/>
      <c r="R6381" s="153"/>
      <c r="S6381" s="153"/>
    </row>
    <row r="6382" spans="1:19" ht="168.75">
      <c r="A6382" s="277" t="s">
        <v>25424</v>
      </c>
      <c r="B6382" s="253" t="s">
        <v>400</v>
      </c>
      <c r="C6382" s="93" t="s">
        <v>16937</v>
      </c>
      <c r="D6382" s="93" t="s">
        <v>16944</v>
      </c>
      <c r="E6382" s="148">
        <f ca="1">IFERROR(__xludf.DUMMYFUNCTION(" VLOOKUP(A6499, IMPORTRANGE(""https://docs.google.com/spreadsheets/d/1fj_Bhi2XPL3siwIh4sx4VRLAe31yD50oKdj5UlRYW0c/"", ""Сводка!A:AA""), 5, FALSE)"),148)</f>
        <v>148</v>
      </c>
      <c r="F6382" s="148" t="s">
        <v>415</v>
      </c>
      <c r="G6382" s="147">
        <f ca="1">IFERROR(__xludf.DUMMYFUNCTION(" VLOOKUP(A6499, IMPORTRANGE(""https://docs.google.com/spreadsheets/d/1QNLbnkR_AongFt22vMfNzfpjZ0CjpI8QI-w0wBnYA1w/"", ""Инфа!A:AA""), 6, FALSE)"),2024)</f>
        <v>2024</v>
      </c>
      <c r="H6382" s="150">
        <v>13900</v>
      </c>
      <c r="I6382" s="151" t="s">
        <v>257</v>
      </c>
      <c r="J6382" s="93" t="s">
        <v>16945</v>
      </c>
      <c r="K6382" s="153"/>
      <c r="L6382" s="153"/>
      <c r="M6382" s="153"/>
      <c r="N6382" s="153"/>
      <c r="O6382" s="153"/>
      <c r="P6382" s="153"/>
      <c r="Q6382" s="153"/>
      <c r="R6382" s="153"/>
      <c r="S6382" s="153"/>
    </row>
    <row r="6383" spans="1:19" ht="93.75">
      <c r="A6383" s="277" t="s">
        <v>25424</v>
      </c>
      <c r="B6383" s="253" t="s">
        <v>400</v>
      </c>
      <c r="C6383" s="93" t="s">
        <v>16937</v>
      </c>
      <c r="D6383" s="93" t="s">
        <v>16946</v>
      </c>
      <c r="E6383" s="148">
        <f ca="1">IFERROR(__xludf.DUMMYFUNCTION(" VLOOKUP(A6500, IMPORTRANGE(""https://docs.google.com/spreadsheets/d/1fj_Bhi2XPL3siwIh4sx4VRLAe31yD50oKdj5UlRYW0c/"", ""Сводка!A:AA""), 5, FALSE)"),180)</f>
        <v>180</v>
      </c>
      <c r="F6383" s="148" t="s">
        <v>415</v>
      </c>
      <c r="G6383" s="147">
        <f ca="1">IFERROR(__xludf.DUMMYFUNCTION(" VLOOKUP(A6500, IMPORTRANGE(""https://docs.google.com/spreadsheets/d/1QNLbnkR_AongFt22vMfNzfpjZ0CjpI8QI-w0wBnYA1w/"", ""Инфа!A:AA""), 6, FALSE)"),2024)</f>
        <v>2024</v>
      </c>
      <c r="H6383" s="150">
        <v>10400</v>
      </c>
      <c r="I6383" s="151" t="s">
        <v>257</v>
      </c>
      <c r="J6383" s="93" t="s">
        <v>16947</v>
      </c>
      <c r="K6383" s="153"/>
      <c r="L6383" s="153"/>
      <c r="M6383" s="153"/>
      <c r="N6383" s="153"/>
      <c r="O6383" s="153"/>
      <c r="P6383" s="153"/>
      <c r="Q6383" s="153"/>
      <c r="R6383" s="153"/>
      <c r="S6383" s="153"/>
    </row>
    <row r="6384" spans="1:19" ht="131.25">
      <c r="A6384" s="277" t="s">
        <v>25424</v>
      </c>
      <c r="B6384" s="253" t="s">
        <v>400</v>
      </c>
      <c r="C6384" s="93" t="s">
        <v>16948</v>
      </c>
      <c r="D6384" s="93" t="s">
        <v>819</v>
      </c>
      <c r="E6384" s="148">
        <f ca="1">IFERROR(__xludf.DUMMYFUNCTION(" VLOOKUP(A6501, IMPORTRANGE(""https://docs.google.com/spreadsheets/d/1fj_Bhi2XPL3siwIh4sx4VRLAe31yD50oKdj5UlRYW0c/"", ""Сводка!A:AA""), 5, FALSE)"),300)</f>
        <v>300</v>
      </c>
      <c r="F6384" s="148" t="s">
        <v>415</v>
      </c>
      <c r="G6384" s="147">
        <f ca="1">IFERROR(__xludf.DUMMYFUNCTION(" VLOOKUP(A6501, IMPORTRANGE(""https://docs.google.com/spreadsheets/d/1QNLbnkR_AongFt22vMfNzfpjZ0CjpI8QI-w0wBnYA1w/"", ""Инфа!A:AA""), 6, FALSE)"),2024)</f>
        <v>2024</v>
      </c>
      <c r="H6384" s="150">
        <v>14000</v>
      </c>
      <c r="I6384" s="151" t="s">
        <v>257</v>
      </c>
      <c r="J6384" s="93" t="s">
        <v>16949</v>
      </c>
      <c r="K6384" s="153"/>
      <c r="L6384" s="153"/>
      <c r="M6384" s="153"/>
      <c r="N6384" s="153"/>
      <c r="O6384" s="153"/>
      <c r="P6384" s="153"/>
      <c r="Q6384" s="153"/>
      <c r="R6384" s="153"/>
      <c r="S6384" s="153"/>
    </row>
    <row r="6385" spans="1:19" ht="112.5">
      <c r="A6385" s="277" t="s">
        <v>25424</v>
      </c>
      <c r="B6385" s="253" t="s">
        <v>400</v>
      </c>
      <c r="C6385" s="93" t="s">
        <v>16937</v>
      </c>
      <c r="D6385" s="214" t="s">
        <v>16950</v>
      </c>
      <c r="E6385" s="148">
        <f ca="1">IFERROR(__xludf.DUMMYFUNCTION(" VLOOKUP(A6502, IMPORTRANGE(""https://docs.google.com/spreadsheets/d/1fj_Bhi2XPL3siwIh4sx4VRLAe31yD50oKdj5UlRYW0c/"", ""Сводка!A:AA""), 5, FALSE)"),124)</f>
        <v>124</v>
      </c>
      <c r="F6385" s="148" t="s">
        <v>415</v>
      </c>
      <c r="G6385" s="147">
        <f ca="1">IFERROR(__xludf.DUMMYFUNCTION(" VLOOKUP(A6502, IMPORTRANGE(""https://docs.google.com/spreadsheets/d/1QNLbnkR_AongFt22vMfNzfpjZ0CjpI8QI-w0wBnYA1w/"", ""Инфа!A:AA""), 6, FALSE)"),2024)</f>
        <v>2024</v>
      </c>
      <c r="H6385" s="150">
        <v>8700</v>
      </c>
      <c r="I6385" s="151" t="s">
        <v>257</v>
      </c>
      <c r="J6385" s="93" t="s">
        <v>16951</v>
      </c>
      <c r="K6385" s="153"/>
      <c r="L6385" s="153"/>
      <c r="M6385" s="153"/>
      <c r="N6385" s="153"/>
      <c r="O6385" s="153"/>
      <c r="P6385" s="153"/>
      <c r="Q6385" s="153"/>
      <c r="R6385" s="153"/>
      <c r="S6385" s="153"/>
    </row>
    <row r="6386" spans="1:19" ht="168.75">
      <c r="A6386" s="277" t="s">
        <v>25424</v>
      </c>
      <c r="B6386" s="253" t="s">
        <v>400</v>
      </c>
      <c r="C6386" s="93" t="s">
        <v>16937</v>
      </c>
      <c r="D6386" s="93" t="s">
        <v>16952</v>
      </c>
      <c r="E6386" s="148">
        <f ca="1">IFERROR(__xludf.DUMMYFUNCTION(" VLOOKUP(A6503, IMPORTRANGE(""https://docs.google.com/spreadsheets/d/1fj_Bhi2XPL3siwIh4sx4VRLAe31yD50oKdj5UlRYW0c/"", ""Сводка!A:AA""), 5, FALSE)"),128)</f>
        <v>128</v>
      </c>
      <c r="F6386" s="148" t="s">
        <v>415</v>
      </c>
      <c r="G6386" s="147">
        <f ca="1">IFERROR(__xludf.DUMMYFUNCTION(" VLOOKUP(A6503, IMPORTRANGE(""https://docs.google.com/spreadsheets/d/1QNLbnkR_AongFt22vMfNzfpjZ0CjpI8QI-w0wBnYA1w/"", ""Инфа!A:AA""), 6, FALSE)"),2024)</f>
        <v>2024</v>
      </c>
      <c r="H6386" s="150">
        <v>12700</v>
      </c>
      <c r="I6386" s="151" t="s">
        <v>257</v>
      </c>
      <c r="J6386" s="93" t="s">
        <v>16953</v>
      </c>
      <c r="K6386" s="153"/>
      <c r="L6386" s="153"/>
      <c r="M6386" s="153"/>
      <c r="N6386" s="153"/>
      <c r="O6386" s="153"/>
      <c r="P6386" s="153"/>
      <c r="Q6386" s="153"/>
      <c r="R6386" s="153"/>
      <c r="S6386" s="153"/>
    </row>
    <row r="6387" spans="1:19" ht="112.5">
      <c r="A6387" s="277" t="s">
        <v>25424</v>
      </c>
      <c r="B6387" s="253" t="s">
        <v>400</v>
      </c>
      <c r="C6387" s="93" t="s">
        <v>16937</v>
      </c>
      <c r="D6387" s="93" t="s">
        <v>16954</v>
      </c>
      <c r="E6387" s="148">
        <f ca="1">IFERROR(__xludf.DUMMYFUNCTION(" VLOOKUP(A6504, IMPORTRANGE(""https://docs.google.com/spreadsheets/d/1fj_Bhi2XPL3siwIh4sx4VRLAe31yD50oKdj5UlRYW0c/"", ""Сводка!A:AA""), 5, FALSE)"),316)</f>
        <v>316</v>
      </c>
      <c r="F6387" s="148" t="s">
        <v>415</v>
      </c>
      <c r="G6387" s="147">
        <f ca="1">IFERROR(__xludf.DUMMYFUNCTION(" VLOOKUP(A6504, IMPORTRANGE(""https://docs.google.com/spreadsheets/d/1QNLbnkR_AongFt22vMfNzfpjZ0CjpI8QI-w0wBnYA1w/"", ""Инфа!A:AA""), 6, FALSE)"),2024)</f>
        <v>2024</v>
      </c>
      <c r="H6387" s="150">
        <v>14500</v>
      </c>
      <c r="I6387" s="151" t="s">
        <v>257</v>
      </c>
      <c r="J6387" s="93" t="s">
        <v>16955</v>
      </c>
      <c r="K6387" s="153"/>
      <c r="L6387" s="153"/>
      <c r="M6387" s="153"/>
      <c r="N6387" s="153"/>
      <c r="O6387" s="153"/>
      <c r="P6387" s="153"/>
      <c r="Q6387" s="153"/>
      <c r="R6387" s="153"/>
      <c r="S6387" s="153"/>
    </row>
    <row r="6388" spans="1:19" ht="112.5">
      <c r="A6388" s="277" t="s">
        <v>25424</v>
      </c>
      <c r="B6388" s="253" t="s">
        <v>400</v>
      </c>
      <c r="C6388" s="93" t="s">
        <v>16948</v>
      </c>
      <c r="D6388" s="93" t="s">
        <v>16956</v>
      </c>
      <c r="E6388" s="148">
        <f ca="1">IFERROR(__xludf.DUMMYFUNCTION(" VLOOKUP(A6505, IMPORTRANGE(""https://docs.google.com/spreadsheets/d/1fj_Bhi2XPL3siwIh4sx4VRLAe31yD50oKdj5UlRYW0c/"", ""Сводка!A:AA""), 5, FALSE)"),244)</f>
        <v>244</v>
      </c>
      <c r="F6388" s="148" t="s">
        <v>415</v>
      </c>
      <c r="G6388" s="147">
        <f ca="1">IFERROR(__xludf.DUMMYFUNCTION(" VLOOKUP(A6505, IMPORTRANGE(""https://docs.google.com/spreadsheets/d/1QNLbnkR_AongFt22vMfNzfpjZ0CjpI8QI-w0wBnYA1w/"", ""Инфа!A:AA""), 6, FALSE)"),2024)</f>
        <v>2024</v>
      </c>
      <c r="H6388" s="150">
        <v>12300</v>
      </c>
      <c r="I6388" s="151" t="s">
        <v>257</v>
      </c>
      <c r="J6388" s="93" t="s">
        <v>16955</v>
      </c>
      <c r="K6388" s="153"/>
      <c r="L6388" s="153"/>
      <c r="M6388" s="153"/>
      <c r="N6388" s="153"/>
      <c r="O6388" s="153"/>
      <c r="P6388" s="153"/>
      <c r="Q6388" s="153"/>
      <c r="R6388" s="153"/>
      <c r="S6388" s="153"/>
    </row>
    <row r="6389" spans="1:19" ht="112.5">
      <c r="A6389" s="277" t="s">
        <v>25424</v>
      </c>
      <c r="B6389" s="253" t="s">
        <v>400</v>
      </c>
      <c r="C6389" s="93" t="s">
        <v>16948</v>
      </c>
      <c r="D6389" s="93" t="s">
        <v>16957</v>
      </c>
      <c r="E6389" s="148">
        <f ca="1">IFERROR(__xludf.DUMMYFUNCTION(" VLOOKUP(A6506, IMPORTRANGE(""https://docs.google.com/spreadsheets/d/1fj_Bhi2XPL3siwIh4sx4VRLAe31yD50oKdj5UlRYW0c/"", ""Сводка!A:AA""), 5, FALSE)"),236)</f>
        <v>236</v>
      </c>
      <c r="F6389" s="148" t="s">
        <v>415</v>
      </c>
      <c r="G6389" s="147">
        <f ca="1">IFERROR(__xludf.DUMMYFUNCTION(" VLOOKUP(A6506, IMPORTRANGE(""https://docs.google.com/spreadsheets/d/1QNLbnkR_AongFt22vMfNzfpjZ0CjpI8QI-w0wBnYA1w/"", ""Инфа!A:AA""), 6, FALSE)"),2024)</f>
        <v>2024</v>
      </c>
      <c r="H6389" s="150">
        <v>12100</v>
      </c>
      <c r="I6389" s="151" t="s">
        <v>257</v>
      </c>
      <c r="J6389" s="93" t="s">
        <v>16955</v>
      </c>
      <c r="K6389" s="153"/>
      <c r="L6389" s="153"/>
      <c r="M6389" s="153"/>
      <c r="N6389" s="153"/>
      <c r="O6389" s="153"/>
      <c r="P6389" s="153"/>
      <c r="Q6389" s="153"/>
      <c r="R6389" s="153"/>
      <c r="S6389" s="153"/>
    </row>
    <row r="6390" spans="1:19" ht="56.25">
      <c r="A6390" s="277" t="s">
        <v>25424</v>
      </c>
      <c r="B6390" s="253" t="s">
        <v>400</v>
      </c>
      <c r="C6390" s="93" t="s">
        <v>16937</v>
      </c>
      <c r="D6390" s="93" t="s">
        <v>16958</v>
      </c>
      <c r="E6390" s="148">
        <f ca="1">IFERROR(__xludf.DUMMYFUNCTION(" VLOOKUP(A6507, IMPORTRANGE(""https://docs.google.com/spreadsheets/d/1fj_Bhi2XPL3siwIh4sx4VRLAe31yD50oKdj5UlRYW0c/"", ""Сводка!A:AA""), 5, FALSE)"),220)</f>
        <v>220</v>
      </c>
      <c r="F6390" s="148" t="s">
        <v>415</v>
      </c>
      <c r="G6390" s="147">
        <f ca="1">IFERROR(__xludf.DUMMYFUNCTION(" VLOOKUP(A6507, IMPORTRANGE(""https://docs.google.com/spreadsheets/d/1QNLbnkR_AongFt22vMfNzfpjZ0CjpI8QI-w0wBnYA1w/"", ""Инфа!A:AA""), 6, FALSE)"),2024)</f>
        <v>2024</v>
      </c>
      <c r="H6390" s="150">
        <v>11600</v>
      </c>
      <c r="I6390" s="151" t="s">
        <v>257</v>
      </c>
      <c r="J6390" s="93" t="s">
        <v>16959</v>
      </c>
      <c r="K6390" s="153"/>
      <c r="L6390" s="153"/>
      <c r="M6390" s="153"/>
      <c r="N6390" s="153"/>
      <c r="O6390" s="153"/>
      <c r="P6390" s="153"/>
      <c r="Q6390" s="153"/>
      <c r="R6390" s="153"/>
      <c r="S6390" s="153"/>
    </row>
    <row r="6391" spans="1:19" ht="75">
      <c r="A6391" s="277" t="s">
        <v>25424</v>
      </c>
      <c r="B6391" s="253" t="s">
        <v>400</v>
      </c>
      <c r="C6391" s="93" t="s">
        <v>16937</v>
      </c>
      <c r="D6391" s="93" t="s">
        <v>16960</v>
      </c>
      <c r="E6391" s="148">
        <f ca="1">IFERROR(__xludf.DUMMYFUNCTION(" VLOOKUP(A6508, IMPORTRANGE(""https://docs.google.com/spreadsheets/d/1fj_Bhi2XPL3siwIh4sx4VRLAe31yD50oKdj5UlRYW0c/"", ""Сводка!A:AA""), 5, FALSE)"),148)</f>
        <v>148</v>
      </c>
      <c r="F6391" s="148" t="s">
        <v>415</v>
      </c>
      <c r="G6391" s="147">
        <f ca="1">IFERROR(__xludf.DUMMYFUNCTION(" VLOOKUP(A6508, IMPORTRANGE(""https://docs.google.com/spreadsheets/d/1QNLbnkR_AongFt22vMfNzfpjZ0CjpI8QI-w0wBnYA1w/"", ""Инфа!A:AA""), 6, FALSE)"),2024)</f>
        <v>2024</v>
      </c>
      <c r="H6391" s="150">
        <v>9400</v>
      </c>
      <c r="I6391" s="151" t="s">
        <v>257</v>
      </c>
      <c r="J6391" s="93" t="s">
        <v>16961</v>
      </c>
      <c r="K6391" s="153"/>
      <c r="L6391" s="153"/>
      <c r="M6391" s="153"/>
      <c r="N6391" s="153"/>
      <c r="O6391" s="153"/>
      <c r="P6391" s="153"/>
      <c r="Q6391" s="153"/>
      <c r="R6391" s="153"/>
      <c r="S6391" s="153"/>
    </row>
    <row r="6392" spans="1:19" ht="75">
      <c r="A6392" s="277" t="s">
        <v>25424</v>
      </c>
      <c r="B6392" s="253" t="s">
        <v>400</v>
      </c>
      <c r="C6392" s="93" t="s">
        <v>16937</v>
      </c>
      <c r="D6392" s="93" t="s">
        <v>16962</v>
      </c>
      <c r="E6392" s="148">
        <f ca="1">IFERROR(__xludf.DUMMYFUNCTION(" VLOOKUP(A6509, IMPORTRANGE(""https://docs.google.com/spreadsheets/d/1fj_Bhi2XPL3siwIh4sx4VRLAe31yD50oKdj5UlRYW0c/"", ""Сводка!A:AA""), 5, FALSE)"),156)</f>
        <v>156</v>
      </c>
      <c r="F6392" s="148" t="s">
        <v>415</v>
      </c>
      <c r="G6392" s="147">
        <f ca="1">IFERROR(__xludf.DUMMYFUNCTION(" VLOOKUP(A6509, IMPORTRANGE(""https://docs.google.com/spreadsheets/d/1QNLbnkR_AongFt22vMfNzfpjZ0CjpI8QI-w0wBnYA1w/"", ""Инфа!A:AA""), 6, FALSE)"),2024)</f>
        <v>2024</v>
      </c>
      <c r="H6392" s="150">
        <v>9700</v>
      </c>
      <c r="I6392" s="151" t="s">
        <v>257</v>
      </c>
      <c r="J6392" s="93" t="s">
        <v>16963</v>
      </c>
      <c r="K6392" s="153"/>
      <c r="L6392" s="153"/>
      <c r="M6392" s="153"/>
      <c r="N6392" s="153"/>
      <c r="O6392" s="153"/>
      <c r="P6392" s="153"/>
      <c r="Q6392" s="153"/>
      <c r="R6392" s="153"/>
      <c r="S6392" s="153"/>
    </row>
    <row r="6393" spans="1:19" ht="131.25">
      <c r="A6393" s="277" t="s">
        <v>25424</v>
      </c>
      <c r="B6393" s="253" t="s">
        <v>400</v>
      </c>
      <c r="C6393" s="93" t="s">
        <v>16937</v>
      </c>
      <c r="D6393" s="93" t="s">
        <v>16964</v>
      </c>
      <c r="E6393" s="148">
        <f ca="1">IFERROR(__xludf.DUMMYFUNCTION(" VLOOKUP(A6510, IMPORTRANGE(""https://docs.google.com/spreadsheets/d/1fj_Bhi2XPL3siwIh4sx4VRLAe31yD50oKdj5UlRYW0c/"", ""Сводка!A:AA""), 5, FALSE)"),116)</f>
        <v>116</v>
      </c>
      <c r="F6393" s="148" t="s">
        <v>415</v>
      </c>
      <c r="G6393" s="147">
        <f ca="1">IFERROR(__xludf.DUMMYFUNCTION(" VLOOKUP(A6510, IMPORTRANGE(""https://docs.google.com/spreadsheets/d/1QNLbnkR_AongFt22vMfNzfpjZ0CjpI8QI-w0wBnYA1w/"", ""Инфа!A:AA""), 6, FALSE)"),2024)</f>
        <v>2024</v>
      </c>
      <c r="H6393" s="150">
        <v>8500</v>
      </c>
      <c r="I6393" s="151" t="s">
        <v>257</v>
      </c>
      <c r="J6393" s="93" t="s">
        <v>16965</v>
      </c>
      <c r="K6393" s="153"/>
      <c r="L6393" s="153"/>
      <c r="M6393" s="153"/>
      <c r="N6393" s="153"/>
      <c r="O6393" s="153"/>
      <c r="P6393" s="153"/>
      <c r="Q6393" s="153"/>
      <c r="R6393" s="153"/>
      <c r="S6393" s="153"/>
    </row>
    <row r="6394" spans="1:19" ht="187.5">
      <c r="A6394" s="277" t="s">
        <v>25424</v>
      </c>
      <c r="B6394" s="253" t="s">
        <v>400</v>
      </c>
      <c r="C6394" s="93" t="s">
        <v>16937</v>
      </c>
      <c r="D6394" s="93" t="s">
        <v>16966</v>
      </c>
      <c r="E6394" s="148">
        <f ca="1">IFERROR(__xludf.DUMMYFUNCTION(" VLOOKUP(A6511, IMPORTRANGE(""https://docs.google.com/spreadsheets/d/1fj_Bhi2XPL3siwIh4sx4VRLAe31yD50oKdj5UlRYW0c/"", ""Сводка!A:AA""), 5, FALSE)"),164)</f>
        <v>164</v>
      </c>
      <c r="F6394" s="148" t="s">
        <v>415</v>
      </c>
      <c r="G6394" s="147">
        <f ca="1">IFERROR(__xludf.DUMMYFUNCTION(" VLOOKUP(A6511, IMPORTRANGE(""https://docs.google.com/spreadsheets/d/1QNLbnkR_AongFt22vMfNzfpjZ0CjpI8QI-w0wBnYA1w/"", ""Инфа!A:AA""), 6, FALSE)"),2024)</f>
        <v>2024</v>
      </c>
      <c r="H6394" s="150">
        <v>14800</v>
      </c>
      <c r="I6394" s="151" t="s">
        <v>257</v>
      </c>
      <c r="J6394" s="93" t="s">
        <v>16967</v>
      </c>
      <c r="K6394" s="153"/>
      <c r="L6394" s="153"/>
      <c r="M6394" s="153"/>
      <c r="N6394" s="153"/>
      <c r="O6394" s="153"/>
      <c r="P6394" s="153"/>
      <c r="Q6394" s="153"/>
      <c r="R6394" s="153"/>
      <c r="S6394" s="153"/>
    </row>
    <row r="6395" spans="1:19" ht="187.5">
      <c r="A6395" s="277" t="s">
        <v>25424</v>
      </c>
      <c r="B6395" s="253" t="s">
        <v>400</v>
      </c>
      <c r="C6395" s="93" t="s">
        <v>16937</v>
      </c>
      <c r="D6395" s="93" t="s">
        <v>16968</v>
      </c>
      <c r="E6395" s="148">
        <f ca="1">IFERROR(__xludf.DUMMYFUNCTION(" VLOOKUP(A6512, IMPORTRANGE(""https://docs.google.com/spreadsheets/d/1fj_Bhi2XPL3siwIh4sx4VRLAe31yD50oKdj5UlRYW0c/"", ""Сводка!A:AA""), 5, FALSE)"),160)</f>
        <v>160</v>
      </c>
      <c r="F6395" s="148" t="s">
        <v>415</v>
      </c>
      <c r="G6395" s="147">
        <f ca="1">IFERROR(__xludf.DUMMYFUNCTION(" VLOOKUP(A6512, IMPORTRANGE(""https://docs.google.com/spreadsheets/d/1QNLbnkR_AongFt22vMfNzfpjZ0CjpI8QI-w0wBnYA1w/"", ""Инфа!A:AA""), 6, FALSE)"),2024)</f>
        <v>2024</v>
      </c>
      <c r="H6395" s="150">
        <v>14600</v>
      </c>
      <c r="I6395" s="151" t="s">
        <v>257</v>
      </c>
      <c r="J6395" s="93" t="s">
        <v>16969</v>
      </c>
      <c r="K6395" s="153"/>
      <c r="L6395" s="153"/>
      <c r="M6395" s="153"/>
      <c r="N6395" s="153"/>
      <c r="O6395" s="153"/>
      <c r="P6395" s="153"/>
      <c r="Q6395" s="153"/>
      <c r="R6395" s="153"/>
      <c r="S6395" s="153"/>
    </row>
    <row r="6396" spans="1:19" ht="131.25">
      <c r="A6396" s="277" t="s">
        <v>25424</v>
      </c>
      <c r="B6396" s="253" t="s">
        <v>400</v>
      </c>
      <c r="C6396" s="93" t="s">
        <v>16937</v>
      </c>
      <c r="D6396" s="93" t="s">
        <v>16970</v>
      </c>
      <c r="E6396" s="148">
        <f ca="1">IFERROR(__xludf.DUMMYFUNCTION(" VLOOKUP(A6513, IMPORTRANGE(""https://docs.google.com/spreadsheets/d/1fj_Bhi2XPL3siwIh4sx4VRLAe31yD50oKdj5UlRYW0c/"", ""Сводка!A:AA""), 5, FALSE)"),232)</f>
        <v>232</v>
      </c>
      <c r="F6396" s="148" t="s">
        <v>415</v>
      </c>
      <c r="G6396" s="147">
        <f ca="1">IFERROR(__xludf.DUMMYFUNCTION(" VLOOKUP(A6513, IMPORTRANGE(""https://docs.google.com/spreadsheets/d/1QNLbnkR_AongFt22vMfNzfpjZ0CjpI8QI-w0wBnYA1w/"", ""Инфа!A:AA""), 6, FALSE)"),2024)</f>
        <v>2024</v>
      </c>
      <c r="H6396" s="150">
        <v>18900</v>
      </c>
      <c r="I6396" s="151" t="s">
        <v>257</v>
      </c>
      <c r="J6396" s="93" t="s">
        <v>16971</v>
      </c>
      <c r="K6396" s="153"/>
      <c r="L6396" s="153"/>
      <c r="M6396" s="153"/>
      <c r="N6396" s="153"/>
      <c r="O6396" s="153"/>
      <c r="P6396" s="153"/>
      <c r="Q6396" s="153"/>
      <c r="R6396" s="153"/>
      <c r="S6396" s="153"/>
    </row>
    <row r="6397" spans="1:19" ht="131.25">
      <c r="A6397" s="277" t="s">
        <v>25424</v>
      </c>
      <c r="B6397" s="253" t="s">
        <v>400</v>
      </c>
      <c r="C6397" s="93" t="s">
        <v>16948</v>
      </c>
      <c r="D6397" s="93" t="s">
        <v>16972</v>
      </c>
      <c r="E6397" s="148">
        <f ca="1">IFERROR(__xludf.DUMMYFUNCTION(" VLOOKUP(A6514, IMPORTRANGE(""https://docs.google.com/spreadsheets/d/1fj_Bhi2XPL3siwIh4sx4VRLAe31yD50oKdj5UlRYW0c/"", ""Сводка!A:AA""), 5, FALSE)"),108)</f>
        <v>108</v>
      </c>
      <c r="F6397" s="148" t="s">
        <v>16973</v>
      </c>
      <c r="G6397" s="147">
        <f ca="1">IFERROR(__xludf.DUMMYFUNCTION(" VLOOKUP(A6514, IMPORTRANGE(""https://docs.google.com/spreadsheets/d/1QNLbnkR_AongFt22vMfNzfpjZ0CjpI8QI-w0wBnYA1w/"", ""Инфа!A:AA""), 6, FALSE)"),2024)</f>
        <v>2024</v>
      </c>
      <c r="H6397" s="150">
        <v>8200</v>
      </c>
      <c r="I6397" s="151" t="s">
        <v>257</v>
      </c>
      <c r="J6397" s="93" t="s">
        <v>16974</v>
      </c>
      <c r="K6397" s="153"/>
      <c r="L6397" s="153"/>
      <c r="M6397" s="153"/>
      <c r="N6397" s="153"/>
      <c r="O6397" s="153"/>
      <c r="P6397" s="153"/>
      <c r="Q6397" s="153"/>
      <c r="R6397" s="153"/>
      <c r="S6397" s="153"/>
    </row>
    <row r="6398" spans="1:19" ht="131.25">
      <c r="A6398" s="277" t="s">
        <v>25424</v>
      </c>
      <c r="B6398" s="253" t="s">
        <v>400</v>
      </c>
      <c r="C6398" s="93" t="s">
        <v>16937</v>
      </c>
      <c r="D6398" s="93" t="s">
        <v>16975</v>
      </c>
      <c r="E6398" s="148">
        <f ca="1">IFERROR(__xludf.DUMMYFUNCTION(" VLOOKUP(A6515, IMPORTRANGE(""https://docs.google.com/spreadsheets/d/1fj_Bhi2XPL3siwIh4sx4VRLAe31yD50oKdj5UlRYW0c/"", ""Сводка!A:AA""), 5, FALSE)"),104)</f>
        <v>104</v>
      </c>
      <c r="F6398" s="148" t="s">
        <v>16973</v>
      </c>
      <c r="G6398" s="147">
        <f ca="1">IFERROR(__xludf.DUMMYFUNCTION(" VLOOKUP(A6515, IMPORTRANGE(""https://docs.google.com/spreadsheets/d/1QNLbnkR_AongFt22vMfNzfpjZ0CjpI8QI-w0wBnYA1w/"", ""Инфа!A:AA""), 6, FALSE)"),2024)</f>
        <v>2024</v>
      </c>
      <c r="H6398" s="150">
        <v>11200</v>
      </c>
      <c r="I6398" s="151" t="s">
        <v>257</v>
      </c>
      <c r="J6398" s="93" t="s">
        <v>16976</v>
      </c>
      <c r="K6398" s="153"/>
      <c r="L6398" s="153"/>
      <c r="M6398" s="153"/>
      <c r="N6398" s="153"/>
      <c r="O6398" s="153"/>
      <c r="P6398" s="153"/>
      <c r="Q6398" s="153"/>
      <c r="R6398" s="153"/>
      <c r="S6398" s="153"/>
    </row>
    <row r="6399" spans="1:19" ht="150">
      <c r="A6399" s="277" t="s">
        <v>25424</v>
      </c>
      <c r="B6399" s="253" t="s">
        <v>153</v>
      </c>
      <c r="C6399" s="93" t="s">
        <v>6907</v>
      </c>
      <c r="D6399" s="93" t="s">
        <v>16977</v>
      </c>
      <c r="E6399" s="148">
        <f ca="1">IFERROR(__xludf.DUMMYFUNCTION(" VLOOKUP(A6516, IMPORTRANGE(""https://docs.google.com/spreadsheets/d/1fj_Bhi2XPL3siwIh4sx4VRLAe31yD50oKdj5UlRYW0c/"", ""Сводка!A:AA""), 5, FALSE)"),304)</f>
        <v>304</v>
      </c>
      <c r="F6399" s="148" t="s">
        <v>165</v>
      </c>
      <c r="G6399" s="147">
        <f ca="1">IFERROR(__xludf.DUMMYFUNCTION(" VLOOKUP(A6516, IMPORTRANGE(""https://docs.google.com/spreadsheets/d/1QNLbnkR_AongFt22vMfNzfpjZ0CjpI8QI-w0wBnYA1w/"", ""Инфа!A:AA""), 6, FALSE)"),2024)</f>
        <v>2024</v>
      </c>
      <c r="H6399" s="150">
        <v>14100</v>
      </c>
      <c r="I6399" s="151" t="s">
        <v>85</v>
      </c>
      <c r="J6399" s="93" t="s">
        <v>16978</v>
      </c>
      <c r="K6399" s="153"/>
      <c r="L6399" s="153"/>
      <c r="M6399" s="153"/>
      <c r="N6399" s="153"/>
      <c r="O6399" s="153"/>
      <c r="P6399" s="153"/>
      <c r="Q6399" s="153"/>
      <c r="R6399" s="153"/>
      <c r="S6399" s="153"/>
    </row>
    <row r="6400" spans="1:19" ht="225">
      <c r="A6400" s="277" t="s">
        <v>25424</v>
      </c>
      <c r="B6400" s="253" t="s">
        <v>13</v>
      </c>
      <c r="C6400" s="93" t="s">
        <v>16979</v>
      </c>
      <c r="D6400" s="93" t="s">
        <v>16980</v>
      </c>
      <c r="E6400" s="148">
        <f ca="1">IFERROR(__xludf.DUMMYFUNCTION(" VLOOKUP(A6517, IMPORTRANGE(""https://docs.google.com/spreadsheets/d/1fj_Bhi2XPL3siwIh4sx4VRLAe31yD50oKdj5UlRYW0c/"", ""Сводка!A:AA""), 5, FALSE)"),100)</f>
        <v>100</v>
      </c>
      <c r="F6400" s="148" t="s">
        <v>16</v>
      </c>
      <c r="G6400" s="147">
        <f ca="1">IFERROR(__xludf.DUMMYFUNCTION(" VLOOKUP(A6517, IMPORTRANGE(""https://docs.google.com/spreadsheets/d/1QNLbnkR_AongFt22vMfNzfpjZ0CjpI8QI-w0wBnYA1w/"", ""Инфа!A:AA""), 6, FALSE)"),2024)</f>
        <v>2024</v>
      </c>
      <c r="H6400" s="150">
        <v>8000</v>
      </c>
      <c r="I6400" s="151" t="s">
        <v>2099</v>
      </c>
      <c r="J6400" s="93" t="s">
        <v>16981</v>
      </c>
      <c r="K6400" s="153"/>
      <c r="L6400" s="153"/>
      <c r="M6400" s="153"/>
      <c r="N6400" s="153"/>
      <c r="O6400" s="153"/>
      <c r="P6400" s="153"/>
      <c r="Q6400" s="153"/>
      <c r="R6400" s="153"/>
      <c r="S6400" s="153"/>
    </row>
    <row r="6401" spans="1:19" ht="150">
      <c r="A6401" s="277" t="s">
        <v>25424</v>
      </c>
      <c r="B6401" s="253" t="s">
        <v>400</v>
      </c>
      <c r="C6401" s="93" t="s">
        <v>16982</v>
      </c>
      <c r="D6401" s="93" t="s">
        <v>16983</v>
      </c>
      <c r="E6401" s="148">
        <f ca="1">IFERROR(__xludf.DUMMYFUNCTION(" VLOOKUP(A6518, IMPORTRANGE(""https://docs.google.com/spreadsheets/d/1fj_Bhi2XPL3siwIh4sx4VRLAe31yD50oKdj5UlRYW0c/"", ""Сводка!A:AA""), 5, FALSE)"),80)</f>
        <v>80</v>
      </c>
      <c r="F6401" s="148" t="s">
        <v>415</v>
      </c>
      <c r="G6401" s="147">
        <f ca="1">IFERROR(__xludf.DUMMYFUNCTION(" VLOOKUP(A6518, IMPORTRANGE(""https://docs.google.com/spreadsheets/d/1QNLbnkR_AongFt22vMfNzfpjZ0CjpI8QI-w0wBnYA1w/"", ""Инфа!A:AA""), 6, FALSE)"),2024)</f>
        <v>2024</v>
      </c>
      <c r="H6401" s="150">
        <v>7400</v>
      </c>
      <c r="I6401" s="151" t="s">
        <v>2099</v>
      </c>
      <c r="J6401" s="93" t="s">
        <v>16984</v>
      </c>
      <c r="K6401" s="153"/>
      <c r="L6401" s="153"/>
      <c r="M6401" s="153"/>
      <c r="N6401" s="153"/>
      <c r="O6401" s="153"/>
      <c r="P6401" s="153"/>
      <c r="Q6401" s="153"/>
      <c r="R6401" s="153"/>
      <c r="S6401" s="153"/>
    </row>
    <row r="6402" spans="1:19" ht="131.25">
      <c r="A6402" s="277" t="s">
        <v>25424</v>
      </c>
      <c r="B6402" s="253" t="s">
        <v>153</v>
      </c>
      <c r="C6402" s="93" t="s">
        <v>16985</v>
      </c>
      <c r="D6402" s="93" t="s">
        <v>8754</v>
      </c>
      <c r="E6402" s="148">
        <f ca="1">IFERROR(__xludf.DUMMYFUNCTION(" VLOOKUP(A6519, IMPORTRANGE(""https://docs.google.com/spreadsheets/d/1fj_Bhi2XPL3siwIh4sx4VRLAe31yD50oKdj5UlRYW0c/"", ""Сводка!A:AA""), 5, FALSE)"),104)</f>
        <v>104</v>
      </c>
      <c r="F6402" s="148" t="s">
        <v>50</v>
      </c>
      <c r="G6402" s="147">
        <f ca="1">IFERROR(__xludf.DUMMYFUNCTION(" VLOOKUP(A6519, IMPORTRANGE(""https://docs.google.com/spreadsheets/d/1QNLbnkR_AongFt22vMfNzfpjZ0CjpI8QI-w0wBnYA1w/"", ""Инфа!A:AA""), 6, FALSE)"),2024)</f>
        <v>2024</v>
      </c>
      <c r="H6402" s="150">
        <v>11200</v>
      </c>
      <c r="I6402" s="151" t="s">
        <v>2099</v>
      </c>
      <c r="J6402" s="93" t="s">
        <v>16986</v>
      </c>
      <c r="K6402" s="153"/>
      <c r="L6402" s="153"/>
      <c r="M6402" s="153"/>
      <c r="N6402" s="153"/>
      <c r="O6402" s="153"/>
      <c r="P6402" s="153"/>
      <c r="Q6402" s="153"/>
      <c r="R6402" s="153"/>
      <c r="S6402" s="153"/>
    </row>
    <row r="6403" spans="1:19" ht="112.5">
      <c r="A6403" s="277" t="s">
        <v>25424</v>
      </c>
      <c r="B6403" s="253" t="s">
        <v>400</v>
      </c>
      <c r="C6403" s="97" t="s">
        <v>16987</v>
      </c>
      <c r="D6403" s="97" t="s">
        <v>16988</v>
      </c>
      <c r="E6403" s="148">
        <f ca="1">IFERROR(__xludf.DUMMYFUNCTION(" VLOOKUP(A6520, IMPORTRANGE(""https://docs.google.com/spreadsheets/d/1fj_Bhi2XPL3siwIh4sx4VRLAe31yD50oKdj5UlRYW0c/"", ""Сводка!A:AA""), 5, FALSE)"),100)</f>
        <v>100</v>
      </c>
      <c r="F6403" s="147" t="s">
        <v>415</v>
      </c>
      <c r="G6403" s="147">
        <f ca="1">IFERROR(__xludf.DUMMYFUNCTION(" VLOOKUP(A6520, IMPORTRANGE(""https://docs.google.com/spreadsheets/d/1QNLbnkR_AongFt22vMfNzfpjZ0CjpI8QI-w0wBnYA1w/"", ""Инфа!A:AA""), 6, FALSE)"),2024)</f>
        <v>2024</v>
      </c>
      <c r="H6403" s="150">
        <v>11000</v>
      </c>
      <c r="I6403" s="160" t="s">
        <v>1752</v>
      </c>
      <c r="J6403" s="97" t="s">
        <v>16989</v>
      </c>
      <c r="K6403" s="153"/>
      <c r="L6403" s="153"/>
      <c r="M6403" s="153"/>
      <c r="N6403" s="153"/>
      <c r="O6403" s="153"/>
      <c r="P6403" s="153"/>
      <c r="Q6403" s="153"/>
      <c r="R6403" s="153"/>
      <c r="S6403" s="153"/>
    </row>
    <row r="6404" spans="1:19" ht="150">
      <c r="A6404" s="277" t="s">
        <v>25424</v>
      </c>
      <c r="B6404" s="253" t="s">
        <v>153</v>
      </c>
      <c r="C6404" s="93" t="s">
        <v>16990</v>
      </c>
      <c r="D6404" s="93" t="s">
        <v>16991</v>
      </c>
      <c r="E6404" s="148">
        <f ca="1">IFERROR(__xludf.DUMMYFUNCTION(" VLOOKUP(A6521, IMPORTRANGE(""https://docs.google.com/spreadsheets/d/1fj_Bhi2XPL3siwIh4sx4VRLAe31yD50oKdj5UlRYW0c/"", ""Сводка!A:AA""), 5, FALSE)"),188)</f>
        <v>188</v>
      </c>
      <c r="F6404" s="148" t="s">
        <v>16992</v>
      </c>
      <c r="G6404" s="147">
        <f ca="1">IFERROR(__xludf.DUMMYFUNCTION(" VLOOKUP(A6521, IMPORTRANGE(""https://docs.google.com/spreadsheets/d/1QNLbnkR_AongFt22vMfNzfpjZ0CjpI8QI-w0wBnYA1w/"", ""Инфа!A:AA""), 6, FALSE)"),2024)</f>
        <v>2024</v>
      </c>
      <c r="H6404" s="150">
        <v>16300</v>
      </c>
      <c r="I6404" s="151" t="s">
        <v>1084</v>
      </c>
      <c r="J6404" s="93" t="s">
        <v>16993</v>
      </c>
      <c r="K6404" s="153"/>
      <c r="L6404" s="153"/>
      <c r="M6404" s="153"/>
      <c r="N6404" s="153"/>
      <c r="O6404" s="153"/>
      <c r="P6404" s="153"/>
      <c r="Q6404" s="153"/>
      <c r="R6404" s="153"/>
      <c r="S6404" s="153"/>
    </row>
    <row r="6405" spans="1:19" ht="93.75">
      <c r="A6405" s="277" t="s">
        <v>25424</v>
      </c>
      <c r="B6405" s="253" t="s">
        <v>400</v>
      </c>
      <c r="C6405" s="93" t="s">
        <v>16994</v>
      </c>
      <c r="D6405" s="93" t="s">
        <v>16995</v>
      </c>
      <c r="E6405" s="148">
        <f ca="1">IFERROR(__xludf.DUMMYFUNCTION(" VLOOKUP(A6522, IMPORTRANGE(""https://docs.google.com/spreadsheets/d/1fj_Bhi2XPL3siwIh4sx4VRLAe31yD50oKdj5UlRYW0c/"", ""Сводка!A:AA""), 5, FALSE)"),172)</f>
        <v>172</v>
      </c>
      <c r="F6405" s="148" t="s">
        <v>1628</v>
      </c>
      <c r="G6405" s="147">
        <f ca="1">IFERROR(__xludf.DUMMYFUNCTION(" VLOOKUP(A6522, IMPORTRANGE(""https://docs.google.com/spreadsheets/d/1QNLbnkR_AongFt22vMfNzfpjZ0CjpI8QI-w0wBnYA1w/"", ""Инфа!A:AA""), 6, FALSE)"),2024)</f>
        <v>2024</v>
      </c>
      <c r="H6405" s="150">
        <v>15300</v>
      </c>
      <c r="I6405" s="151" t="s">
        <v>1084</v>
      </c>
      <c r="J6405" s="93" t="s">
        <v>16996</v>
      </c>
      <c r="K6405" s="153"/>
      <c r="L6405" s="153"/>
      <c r="M6405" s="153"/>
      <c r="N6405" s="153"/>
      <c r="O6405" s="153"/>
      <c r="P6405" s="153"/>
      <c r="Q6405" s="153"/>
      <c r="R6405" s="153"/>
      <c r="S6405" s="153"/>
    </row>
    <row r="6406" spans="1:19" ht="262.5">
      <c r="A6406" s="277" t="s">
        <v>25424</v>
      </c>
      <c r="B6406" s="253" t="s">
        <v>13</v>
      </c>
      <c r="C6406" s="93" t="s">
        <v>16997</v>
      </c>
      <c r="D6406" s="93" t="s">
        <v>16998</v>
      </c>
      <c r="E6406" s="148">
        <f ca="1">IFERROR(__xludf.DUMMYFUNCTION(" VLOOKUP(A6523, IMPORTRANGE(""https://docs.google.com/spreadsheets/d/1fj_Bhi2XPL3siwIh4sx4VRLAe31yD50oKdj5UlRYW0c/"", ""Сводка!A:AA""), 5, FALSE)"),76)</f>
        <v>76</v>
      </c>
      <c r="F6406" s="148" t="s">
        <v>16</v>
      </c>
      <c r="G6406" s="147">
        <f ca="1">IFERROR(__xludf.DUMMYFUNCTION(" VLOOKUP(A6523, IMPORTRANGE(""https://docs.google.com/spreadsheets/d/1QNLbnkR_AongFt22vMfNzfpjZ0CjpI8QI-w0wBnYA1w/"", ""Инфа!A:AA""), 6, FALSE)"),2024)</f>
        <v>2024</v>
      </c>
      <c r="H6406" s="150">
        <v>7300</v>
      </c>
      <c r="I6406" s="151" t="s">
        <v>2099</v>
      </c>
      <c r="J6406" s="93" t="s">
        <v>16999</v>
      </c>
      <c r="K6406" s="153"/>
      <c r="L6406" s="153"/>
      <c r="M6406" s="153"/>
      <c r="N6406" s="153"/>
      <c r="O6406" s="153"/>
      <c r="P6406" s="153"/>
      <c r="Q6406" s="153"/>
      <c r="R6406" s="153"/>
      <c r="S6406" s="153"/>
    </row>
    <row r="6407" spans="1:19" ht="243.75">
      <c r="A6407" s="277" t="s">
        <v>25424</v>
      </c>
      <c r="B6407" s="253" t="s">
        <v>13</v>
      </c>
      <c r="C6407" s="93" t="s">
        <v>17000</v>
      </c>
      <c r="D6407" s="93" t="s">
        <v>17001</v>
      </c>
      <c r="E6407" s="148">
        <f ca="1">IFERROR(__xludf.DUMMYFUNCTION(" VLOOKUP(A6524, IMPORTRANGE(""https://docs.google.com/spreadsheets/d/1fj_Bhi2XPL3siwIh4sx4VRLAe31yD50oKdj5UlRYW0c/"", ""Сводка!A:AA""), 5, FALSE)"),100)</f>
        <v>100</v>
      </c>
      <c r="F6407" s="148" t="s">
        <v>16</v>
      </c>
      <c r="G6407" s="147">
        <f ca="1">IFERROR(__xludf.DUMMYFUNCTION(" VLOOKUP(A6524, IMPORTRANGE(""https://docs.google.com/spreadsheets/d/1QNLbnkR_AongFt22vMfNzfpjZ0CjpI8QI-w0wBnYA1w/"", ""Инфа!A:AA""), 6, FALSE)"),2024)</f>
        <v>2024</v>
      </c>
      <c r="H6407" s="150">
        <v>8000</v>
      </c>
      <c r="I6407" s="151" t="s">
        <v>2099</v>
      </c>
      <c r="J6407" s="93" t="s">
        <v>17002</v>
      </c>
      <c r="K6407" s="153"/>
      <c r="L6407" s="153"/>
      <c r="M6407" s="153"/>
      <c r="N6407" s="153"/>
      <c r="O6407" s="153"/>
      <c r="P6407" s="153"/>
      <c r="Q6407" s="153"/>
      <c r="R6407" s="153"/>
      <c r="S6407" s="153"/>
    </row>
    <row r="6408" spans="1:19" ht="225">
      <c r="A6408" s="277" t="s">
        <v>25424</v>
      </c>
      <c r="B6408" s="253" t="s">
        <v>13</v>
      </c>
      <c r="C6408" s="93" t="s">
        <v>17003</v>
      </c>
      <c r="D6408" s="93" t="s">
        <v>17004</v>
      </c>
      <c r="E6408" s="148">
        <f ca="1">IFERROR(__xludf.DUMMYFUNCTION(" VLOOKUP(A6525, IMPORTRANGE(""https://docs.google.com/spreadsheets/d/1fj_Bhi2XPL3siwIh4sx4VRLAe31yD50oKdj5UlRYW0c/"", ""Сводка!A:AA""), 5, FALSE)"),100)</f>
        <v>100</v>
      </c>
      <c r="F6408" s="148" t="s">
        <v>16</v>
      </c>
      <c r="G6408" s="147">
        <f ca="1">IFERROR(__xludf.DUMMYFUNCTION(" VLOOKUP(A6525, IMPORTRANGE(""https://docs.google.com/spreadsheets/d/1QNLbnkR_AongFt22vMfNzfpjZ0CjpI8QI-w0wBnYA1w/"", ""Инфа!A:AA""), 6, FALSE)"),2024)</f>
        <v>2024</v>
      </c>
      <c r="H6408" s="150">
        <v>8000</v>
      </c>
      <c r="I6408" s="151" t="s">
        <v>2099</v>
      </c>
      <c r="J6408" s="93" t="s">
        <v>17005</v>
      </c>
      <c r="K6408" s="153"/>
      <c r="L6408" s="153"/>
      <c r="M6408" s="153"/>
      <c r="N6408" s="153"/>
      <c r="O6408" s="153"/>
      <c r="P6408" s="153"/>
      <c r="Q6408" s="153"/>
      <c r="R6408" s="153"/>
      <c r="S6408" s="153"/>
    </row>
    <row r="6409" spans="1:19" ht="112.5">
      <c r="A6409" s="277" t="s">
        <v>25424</v>
      </c>
      <c r="B6409" s="253" t="s">
        <v>400</v>
      </c>
      <c r="C6409" s="97" t="s">
        <v>17006</v>
      </c>
      <c r="D6409" s="97" t="s">
        <v>17007</v>
      </c>
      <c r="E6409" s="148">
        <f ca="1">IFERROR(__xludf.DUMMYFUNCTION(" VLOOKUP(A6526, IMPORTRANGE(""https://docs.google.com/spreadsheets/d/1fj_Bhi2XPL3siwIh4sx4VRLAe31yD50oKdj5UlRYW0c/"", ""Сводка!A:AA""), 5, FALSE)"),144)</f>
        <v>144</v>
      </c>
      <c r="F6409" s="147" t="s">
        <v>415</v>
      </c>
      <c r="G6409" s="147">
        <f ca="1">IFERROR(__xludf.DUMMYFUNCTION(" VLOOKUP(A6526, IMPORTRANGE(""https://docs.google.com/spreadsheets/d/1QNLbnkR_AongFt22vMfNzfpjZ0CjpI8QI-w0wBnYA1w/"", ""Инфа!A:AA""), 6, FALSE)"),2024)</f>
        <v>2024</v>
      </c>
      <c r="H6409" s="150">
        <v>13600</v>
      </c>
      <c r="I6409" s="160" t="s">
        <v>17008</v>
      </c>
      <c r="J6409" s="93" t="s">
        <v>17009</v>
      </c>
      <c r="K6409" s="153"/>
      <c r="L6409" s="153"/>
      <c r="M6409" s="153"/>
      <c r="N6409" s="153"/>
      <c r="O6409" s="153"/>
      <c r="P6409" s="153"/>
      <c r="Q6409" s="153"/>
      <c r="R6409" s="153"/>
      <c r="S6409" s="153"/>
    </row>
    <row r="6410" spans="1:19" ht="150">
      <c r="A6410" s="277" t="s">
        <v>25424</v>
      </c>
      <c r="B6410" s="253" t="s">
        <v>400</v>
      </c>
      <c r="C6410" s="93" t="s">
        <v>17006</v>
      </c>
      <c r="D6410" s="93" t="s">
        <v>17010</v>
      </c>
      <c r="E6410" s="148">
        <f ca="1">IFERROR(__xludf.DUMMYFUNCTION(" VLOOKUP(A6527, IMPORTRANGE(""https://docs.google.com/spreadsheets/d/1fj_Bhi2XPL3siwIh4sx4VRLAe31yD50oKdj5UlRYW0c/"", ""Сводка!A:AA""), 5, FALSE)"),140)</f>
        <v>140</v>
      </c>
      <c r="F6410" s="147" t="s">
        <v>415</v>
      </c>
      <c r="G6410" s="147">
        <f ca="1">IFERROR(__xludf.DUMMYFUNCTION(" VLOOKUP(A6527, IMPORTRANGE(""https://docs.google.com/spreadsheets/d/1QNLbnkR_AongFt22vMfNzfpjZ0CjpI8QI-w0wBnYA1w/"", ""Инфа!A:AA""), 6, FALSE)"),2024)</f>
        <v>2024</v>
      </c>
      <c r="H6410" s="150">
        <v>9200</v>
      </c>
      <c r="I6410" s="160" t="s">
        <v>17008</v>
      </c>
      <c r="J6410" s="93" t="s">
        <v>17011</v>
      </c>
      <c r="K6410" s="153"/>
      <c r="L6410" s="153"/>
      <c r="M6410" s="153"/>
      <c r="N6410" s="153"/>
      <c r="O6410" s="153"/>
      <c r="P6410" s="153"/>
      <c r="Q6410" s="153"/>
      <c r="R6410" s="153"/>
      <c r="S6410" s="153"/>
    </row>
    <row r="6411" spans="1:19" ht="206.25">
      <c r="A6411" s="277" t="s">
        <v>25424</v>
      </c>
      <c r="B6411" s="253" t="s">
        <v>400</v>
      </c>
      <c r="C6411" s="93" t="s">
        <v>17012</v>
      </c>
      <c r="D6411" s="93" t="s">
        <v>17013</v>
      </c>
      <c r="E6411" s="148">
        <f ca="1">IFERROR(__xludf.DUMMYFUNCTION(" VLOOKUP(A6528, IMPORTRANGE(""https://docs.google.com/spreadsheets/d/1fj_Bhi2XPL3siwIh4sx4VRLAe31yD50oKdj5UlRYW0c/"", ""Сводка!A:AA""), 5, FALSE)"),236)</f>
        <v>236</v>
      </c>
      <c r="F6411" s="147" t="s">
        <v>415</v>
      </c>
      <c r="G6411" s="147">
        <f ca="1">IFERROR(__xludf.DUMMYFUNCTION(" VLOOKUP(A6528, IMPORTRANGE(""https://docs.google.com/spreadsheets/d/1QNLbnkR_AongFt22vMfNzfpjZ0CjpI8QI-w0wBnYA1w/"", ""Инфа!A:AA""), 6, FALSE)"),2024)</f>
        <v>2024</v>
      </c>
      <c r="H6411" s="150">
        <v>12100</v>
      </c>
      <c r="I6411" s="151" t="s">
        <v>17014</v>
      </c>
      <c r="J6411" s="93" t="s">
        <v>17015</v>
      </c>
      <c r="K6411" s="153"/>
      <c r="L6411" s="153"/>
      <c r="M6411" s="153"/>
      <c r="N6411" s="153"/>
      <c r="O6411" s="153"/>
      <c r="P6411" s="153"/>
      <c r="Q6411" s="153"/>
      <c r="R6411" s="153"/>
      <c r="S6411" s="153"/>
    </row>
    <row r="6412" spans="1:19" ht="150">
      <c r="A6412" s="277" t="s">
        <v>25424</v>
      </c>
      <c r="B6412" s="253" t="s">
        <v>400</v>
      </c>
      <c r="C6412" s="93" t="s">
        <v>17016</v>
      </c>
      <c r="D6412" s="93" t="s">
        <v>17017</v>
      </c>
      <c r="E6412" s="148">
        <f ca="1">IFERROR(__xludf.DUMMYFUNCTION(" VLOOKUP(A6529, IMPORTRANGE(""https://docs.google.com/spreadsheets/d/1fj_Bhi2XPL3siwIh4sx4VRLAe31yD50oKdj5UlRYW0c/"", ""Сводка!A:AA""), 5, FALSE)"),308)</f>
        <v>308</v>
      </c>
      <c r="F6412" s="147" t="s">
        <v>415</v>
      </c>
      <c r="G6412" s="147">
        <f ca="1">IFERROR(__xludf.DUMMYFUNCTION(" VLOOKUP(A6529, IMPORTRANGE(""https://docs.google.com/spreadsheets/d/1QNLbnkR_AongFt22vMfNzfpjZ0CjpI8QI-w0wBnYA1w/"", ""Инфа!A:AA""), 6, FALSE)"),2024)</f>
        <v>2024</v>
      </c>
      <c r="H6412" s="150">
        <v>14200</v>
      </c>
      <c r="I6412" s="151" t="s">
        <v>17014</v>
      </c>
      <c r="J6412" s="93" t="s">
        <v>17018</v>
      </c>
      <c r="K6412" s="153"/>
      <c r="L6412" s="153"/>
      <c r="M6412" s="153"/>
      <c r="N6412" s="153"/>
      <c r="O6412" s="153"/>
      <c r="P6412" s="153"/>
      <c r="Q6412" s="153"/>
      <c r="R6412" s="153"/>
      <c r="S6412" s="153"/>
    </row>
    <row r="6413" spans="1:19" ht="262.5">
      <c r="A6413" s="277" t="s">
        <v>25424</v>
      </c>
      <c r="B6413" s="253" t="s">
        <v>153</v>
      </c>
      <c r="C6413" s="93" t="s">
        <v>17019</v>
      </c>
      <c r="D6413" s="93" t="s">
        <v>17020</v>
      </c>
      <c r="E6413" s="148">
        <f ca="1">IFERROR(__xludf.DUMMYFUNCTION(" VLOOKUP(A6530, IMPORTRANGE(""https://docs.google.com/spreadsheets/d/1fj_Bhi2XPL3siwIh4sx4VRLAe31yD50oKdj5UlRYW0c/"", ""Сводка!A:AA""), 5, FALSE)"),200)</f>
        <v>200</v>
      </c>
      <c r="F6413" s="148" t="s">
        <v>456</v>
      </c>
      <c r="G6413" s="147">
        <f ca="1">IFERROR(__xludf.DUMMYFUNCTION(" VLOOKUP(A6530, IMPORTRANGE(""https://docs.google.com/spreadsheets/d/1QNLbnkR_AongFt22vMfNzfpjZ0CjpI8QI-w0wBnYA1w/"", ""Инфа!A:AA""), 6, FALSE)"),2024)</f>
        <v>2024</v>
      </c>
      <c r="H6413" s="150">
        <v>17000</v>
      </c>
      <c r="I6413" s="151" t="s">
        <v>2099</v>
      </c>
      <c r="J6413" s="93" t="s">
        <v>17021</v>
      </c>
      <c r="K6413" s="153"/>
      <c r="L6413" s="153"/>
      <c r="M6413" s="153"/>
      <c r="N6413" s="153"/>
      <c r="O6413" s="153"/>
      <c r="P6413" s="153"/>
      <c r="Q6413" s="153"/>
      <c r="R6413" s="153"/>
      <c r="S6413" s="153"/>
    </row>
    <row r="6414" spans="1:19" ht="75">
      <c r="A6414" s="277" t="s">
        <v>25424</v>
      </c>
      <c r="B6414" s="253" t="s">
        <v>400</v>
      </c>
      <c r="C6414" s="93" t="s">
        <v>17022</v>
      </c>
      <c r="D6414" s="93" t="s">
        <v>17023</v>
      </c>
      <c r="E6414" s="148">
        <f ca="1">IFERROR(__xludf.DUMMYFUNCTION(" VLOOKUP(A6531, IMPORTRANGE(""https://docs.google.com/spreadsheets/d/1fj_Bhi2XPL3siwIh4sx4VRLAe31yD50oKdj5UlRYW0c/"", ""Сводка!A:AA""), 5, FALSE)"),96)</f>
        <v>96</v>
      </c>
      <c r="F6414" s="147" t="s">
        <v>108</v>
      </c>
      <c r="G6414" s="147">
        <f ca="1">IFERROR(__xludf.DUMMYFUNCTION(" VLOOKUP(A6531, IMPORTRANGE(""https://docs.google.com/spreadsheets/d/1QNLbnkR_AongFt22vMfNzfpjZ0CjpI8QI-w0wBnYA1w/"", ""Инфа!A:AA""), 6, FALSE)"),2024)</f>
        <v>2024</v>
      </c>
      <c r="H6414" s="150">
        <v>10200</v>
      </c>
      <c r="I6414" s="151" t="s">
        <v>696</v>
      </c>
      <c r="J6414" s="93" t="s">
        <v>17024</v>
      </c>
      <c r="K6414" s="153"/>
      <c r="L6414" s="153"/>
      <c r="M6414" s="153"/>
      <c r="N6414" s="153"/>
      <c r="O6414" s="153"/>
      <c r="P6414" s="153"/>
      <c r="Q6414" s="153"/>
      <c r="R6414" s="153"/>
      <c r="S6414" s="153"/>
    </row>
    <row r="6415" spans="1:19" ht="150">
      <c r="A6415" s="277" t="s">
        <v>25424</v>
      </c>
      <c r="B6415" s="253" t="s">
        <v>400</v>
      </c>
      <c r="C6415" s="93" t="s">
        <v>17022</v>
      </c>
      <c r="D6415" s="93" t="s">
        <v>17025</v>
      </c>
      <c r="E6415" s="148">
        <f ca="1">IFERROR(__xludf.DUMMYFUNCTION(" VLOOKUP(A6532, IMPORTRANGE(""https://docs.google.com/spreadsheets/d/1fj_Bhi2XPL3siwIh4sx4VRLAe31yD50oKdj5UlRYW0c/"", ""Сводка!A:AA""), 5, FALSE)"),84)</f>
        <v>84</v>
      </c>
      <c r="F6415" s="147" t="s">
        <v>415</v>
      </c>
      <c r="G6415" s="147">
        <f ca="1">IFERROR(__xludf.DUMMYFUNCTION(" VLOOKUP(A6532, IMPORTRANGE(""https://docs.google.com/spreadsheets/d/1QNLbnkR_AongFt22vMfNzfpjZ0CjpI8QI-w0wBnYA1w/"", ""Инфа!A:AA""), 6, FALSE)"),2024)</f>
        <v>2024</v>
      </c>
      <c r="H6415" s="150">
        <v>7500</v>
      </c>
      <c r="I6415" s="151" t="s">
        <v>696</v>
      </c>
      <c r="J6415" s="93" t="s">
        <v>17026</v>
      </c>
      <c r="K6415" s="153"/>
      <c r="L6415" s="153"/>
      <c r="M6415" s="153"/>
      <c r="N6415" s="153"/>
      <c r="O6415" s="153"/>
      <c r="P6415" s="153"/>
      <c r="Q6415" s="153"/>
      <c r="R6415" s="153"/>
      <c r="S6415" s="153"/>
    </row>
    <row r="6416" spans="1:19" ht="93.75">
      <c r="A6416" s="277" t="s">
        <v>25424</v>
      </c>
      <c r="B6416" s="253" t="s">
        <v>153</v>
      </c>
      <c r="C6416" s="93" t="s">
        <v>17027</v>
      </c>
      <c r="D6416" s="93" t="s">
        <v>17028</v>
      </c>
      <c r="E6416" s="148">
        <f ca="1">IFERROR(__xludf.DUMMYFUNCTION(" VLOOKUP(A6533, IMPORTRANGE(""https://docs.google.com/spreadsheets/d/1fj_Bhi2XPL3siwIh4sx4VRLAe31yD50oKdj5UlRYW0c/"", ""Сводка!A:AA""), 5, FALSE)"),160)</f>
        <v>160</v>
      </c>
      <c r="F6416" s="148" t="s">
        <v>50</v>
      </c>
      <c r="G6416" s="147">
        <f ca="1">IFERROR(__xludf.DUMMYFUNCTION(" VLOOKUP(A6533, IMPORTRANGE(""https://docs.google.com/spreadsheets/d/1QNLbnkR_AongFt22vMfNzfpjZ0CjpI8QI-w0wBnYA1w/"", ""Инфа!A:AA""), 6, FALSE)"),2024)</f>
        <v>2024</v>
      </c>
      <c r="H6416" s="150">
        <v>14600</v>
      </c>
      <c r="I6416" s="151" t="s">
        <v>1084</v>
      </c>
      <c r="J6416" s="93" t="s">
        <v>17029</v>
      </c>
      <c r="K6416" s="153"/>
      <c r="L6416" s="153"/>
      <c r="M6416" s="153"/>
      <c r="N6416" s="153"/>
      <c r="O6416" s="153"/>
      <c r="P6416" s="153"/>
      <c r="Q6416" s="153"/>
      <c r="R6416" s="153"/>
      <c r="S6416" s="153"/>
    </row>
    <row r="6417" spans="1:19" ht="150">
      <c r="A6417" s="277" t="s">
        <v>25424</v>
      </c>
      <c r="B6417" s="253" t="s">
        <v>400</v>
      </c>
      <c r="C6417" s="93" t="s">
        <v>3833</v>
      </c>
      <c r="D6417" s="93" t="s">
        <v>17030</v>
      </c>
      <c r="E6417" s="148">
        <f ca="1">IFERROR(__xludf.DUMMYFUNCTION(" VLOOKUP(A6534, IMPORTRANGE(""https://docs.google.com/spreadsheets/d/1fj_Bhi2XPL3siwIh4sx4VRLAe31yD50oKdj5UlRYW0c/"", ""Сводка!A:AA""), 5, FALSE)"),168)</f>
        <v>168</v>
      </c>
      <c r="F6417" s="148" t="s">
        <v>1056</v>
      </c>
      <c r="G6417" s="147">
        <f ca="1">IFERROR(__xludf.DUMMYFUNCTION(" VLOOKUP(A6534, IMPORTRANGE(""https://docs.google.com/spreadsheets/d/1QNLbnkR_AongFt22vMfNzfpjZ0CjpI8QI-w0wBnYA1w/"", ""Инфа!A:AA""), 6, FALSE)"),2024)</f>
        <v>2024</v>
      </c>
      <c r="H6417" s="150">
        <v>10000</v>
      </c>
      <c r="I6417" s="151" t="s">
        <v>16920</v>
      </c>
      <c r="J6417" s="93" t="s">
        <v>17031</v>
      </c>
      <c r="K6417" s="153"/>
      <c r="L6417" s="153"/>
      <c r="M6417" s="153"/>
      <c r="N6417" s="153"/>
      <c r="O6417" s="153"/>
      <c r="P6417" s="153"/>
      <c r="Q6417" s="153"/>
      <c r="R6417" s="153"/>
      <c r="S6417" s="153"/>
    </row>
    <row r="6418" spans="1:19" ht="262.5">
      <c r="A6418" s="277" t="s">
        <v>25424</v>
      </c>
      <c r="B6418" s="253" t="s">
        <v>400</v>
      </c>
      <c r="C6418" s="93" t="s">
        <v>3833</v>
      </c>
      <c r="D6418" s="93" t="s">
        <v>17032</v>
      </c>
      <c r="E6418" s="148">
        <f ca="1">IFERROR(__xludf.DUMMYFUNCTION(" VLOOKUP(A6535, IMPORTRANGE(""https://docs.google.com/spreadsheets/d/1fj_Bhi2XPL3siwIh4sx4VRLAe31yD50oKdj5UlRYW0c/"", ""Сводка!A:AA""), 5, FALSE)"),168)</f>
        <v>168</v>
      </c>
      <c r="F6418" s="147"/>
      <c r="G6418" s="147">
        <f ca="1">IFERROR(__xludf.DUMMYFUNCTION(" VLOOKUP(A6535, IMPORTRANGE(""https://docs.google.com/spreadsheets/d/1QNLbnkR_AongFt22vMfNzfpjZ0CjpI8QI-w0wBnYA1w/"", ""Инфа!A:AA""), 6, FALSE)"),2024)</f>
        <v>2024</v>
      </c>
      <c r="H6418" s="150">
        <v>10000</v>
      </c>
      <c r="I6418" s="151" t="s">
        <v>246</v>
      </c>
      <c r="J6418" s="93" t="s">
        <v>17033</v>
      </c>
      <c r="K6418" s="153"/>
      <c r="L6418" s="153"/>
      <c r="M6418" s="153"/>
      <c r="N6418" s="153"/>
      <c r="O6418" s="153"/>
      <c r="P6418" s="153"/>
      <c r="Q6418" s="153"/>
      <c r="R6418" s="153"/>
      <c r="S6418" s="153"/>
    </row>
    <row r="6419" spans="1:19" ht="150">
      <c r="A6419" s="277" t="s">
        <v>25424</v>
      </c>
      <c r="B6419" s="253" t="s">
        <v>400</v>
      </c>
      <c r="C6419" s="93" t="s">
        <v>3833</v>
      </c>
      <c r="D6419" s="93" t="s">
        <v>17034</v>
      </c>
      <c r="E6419" s="148">
        <f ca="1">IFERROR(__xludf.DUMMYFUNCTION(" VLOOKUP(A6536, IMPORTRANGE(""https://docs.google.com/spreadsheets/d/1fj_Bhi2XPL3siwIh4sx4VRLAe31yD50oKdj5UlRYW0c/"", ""Сводка!A:AA""), 5, FALSE)"),112)</f>
        <v>112</v>
      </c>
      <c r="F6419" s="148" t="s">
        <v>1056</v>
      </c>
      <c r="G6419" s="147">
        <f ca="1">IFERROR(__xludf.DUMMYFUNCTION(" VLOOKUP(A6536, IMPORTRANGE(""https://docs.google.com/spreadsheets/d/1QNLbnkR_AongFt22vMfNzfpjZ0CjpI8QI-w0wBnYA1w/"", ""Инфа!A:AA""), 6, FALSE)"),2024)</f>
        <v>2024</v>
      </c>
      <c r="H6419" s="150">
        <v>11700</v>
      </c>
      <c r="I6419" s="151" t="s">
        <v>16920</v>
      </c>
      <c r="J6419" s="99" t="s">
        <v>17035</v>
      </c>
      <c r="K6419" s="153"/>
      <c r="L6419" s="153"/>
      <c r="M6419" s="153"/>
      <c r="N6419" s="153"/>
      <c r="O6419" s="153"/>
      <c r="P6419" s="153"/>
      <c r="Q6419" s="153"/>
      <c r="R6419" s="153"/>
      <c r="S6419" s="153"/>
    </row>
    <row r="6420" spans="1:19" ht="243.75">
      <c r="A6420" s="277" t="s">
        <v>25424</v>
      </c>
      <c r="B6420" s="253" t="s">
        <v>153</v>
      </c>
      <c r="C6420" s="93" t="s">
        <v>17036</v>
      </c>
      <c r="D6420" s="93" t="s">
        <v>683</v>
      </c>
      <c r="E6420" s="148">
        <f ca="1">IFERROR(__xludf.DUMMYFUNCTION(" VLOOKUP(A6537, IMPORTRANGE(""https://docs.google.com/spreadsheets/d/1fj_Bhi2XPL3siwIh4sx4VRLAe31yD50oKdj5UlRYW0c/"", ""Сводка!A:AA""), 5, FALSE)"),292)</f>
        <v>292</v>
      </c>
      <c r="F6420" s="148" t="s">
        <v>50</v>
      </c>
      <c r="G6420" s="147">
        <f ca="1">IFERROR(__xludf.DUMMYFUNCTION(" VLOOKUP(A6537, IMPORTRANGE(""https://docs.google.com/spreadsheets/d/1QNLbnkR_AongFt22vMfNzfpjZ0CjpI8QI-w0wBnYA1w/"", ""Инфа!A:AA""), 6, FALSE)"),2024)</f>
        <v>2024</v>
      </c>
      <c r="H6420" s="150">
        <v>13800</v>
      </c>
      <c r="I6420" s="151" t="s">
        <v>1110</v>
      </c>
      <c r="J6420" s="93" t="s">
        <v>17037</v>
      </c>
      <c r="K6420" s="153"/>
      <c r="L6420" s="153"/>
      <c r="M6420" s="153"/>
      <c r="N6420" s="153"/>
      <c r="O6420" s="153"/>
      <c r="P6420" s="153"/>
      <c r="Q6420" s="153"/>
      <c r="R6420" s="153"/>
      <c r="S6420" s="153"/>
    </row>
    <row r="6421" spans="1:19" ht="112.5">
      <c r="A6421" s="277" t="s">
        <v>25424</v>
      </c>
      <c r="B6421" s="253" t="s">
        <v>400</v>
      </c>
      <c r="C6421" s="93" t="s">
        <v>17038</v>
      </c>
      <c r="D6421" s="93" t="s">
        <v>626</v>
      </c>
      <c r="E6421" s="148">
        <f ca="1">IFERROR(__xludf.DUMMYFUNCTION(" VLOOKUP(A6538, IMPORTRANGE(""https://docs.google.com/spreadsheets/d/1fj_Bhi2XPL3siwIh4sx4VRLAe31yD50oKdj5UlRYW0c/"", ""Сводка!A:AA""), 5, FALSE)"),148)</f>
        <v>148</v>
      </c>
      <c r="F6421" s="147" t="s">
        <v>415</v>
      </c>
      <c r="G6421" s="147">
        <f ca="1">IFERROR(__xludf.DUMMYFUNCTION(" VLOOKUP(A6538, IMPORTRANGE(""https://docs.google.com/spreadsheets/d/1QNLbnkR_AongFt22vMfNzfpjZ0CjpI8QI-w0wBnYA1w/"", ""Инфа!A:AA""), 6, FALSE)"),2024)</f>
        <v>2024</v>
      </c>
      <c r="H6421" s="150">
        <v>9400</v>
      </c>
      <c r="I6421" s="151" t="s">
        <v>696</v>
      </c>
      <c r="J6421" s="93" t="s">
        <v>17039</v>
      </c>
      <c r="K6421" s="153"/>
      <c r="L6421" s="153"/>
      <c r="M6421" s="153"/>
      <c r="N6421" s="153"/>
      <c r="O6421" s="153"/>
      <c r="P6421" s="153"/>
      <c r="Q6421" s="153"/>
      <c r="R6421" s="153"/>
      <c r="S6421" s="153"/>
    </row>
    <row r="6422" spans="1:19" ht="262.5">
      <c r="A6422" s="277" t="s">
        <v>25424</v>
      </c>
      <c r="B6422" s="253" t="s">
        <v>13</v>
      </c>
      <c r="C6422" s="93" t="s">
        <v>17040</v>
      </c>
      <c r="D6422" s="93" t="s">
        <v>17041</v>
      </c>
      <c r="E6422" s="148">
        <f ca="1">IFERROR(__xludf.DUMMYFUNCTION(" VLOOKUP(A6539, IMPORTRANGE(""https://docs.google.com/spreadsheets/d/1fj_Bhi2XPL3siwIh4sx4VRLAe31yD50oKdj5UlRYW0c/"", ""Сводка!A:AA""), 5, FALSE)"),200)</f>
        <v>200</v>
      </c>
      <c r="F6422" s="148" t="s">
        <v>16</v>
      </c>
      <c r="G6422" s="147">
        <f ca="1">IFERROR(__xludf.DUMMYFUNCTION(" VLOOKUP(A6539, IMPORTRANGE(""https://docs.google.com/spreadsheets/d/1QNLbnkR_AongFt22vMfNzfpjZ0CjpI8QI-w0wBnYA1w/"", ""Инфа!A:AA""), 6, FALSE)"),2024)</f>
        <v>2024</v>
      </c>
      <c r="H6422" s="150">
        <v>17000</v>
      </c>
      <c r="I6422" s="151" t="s">
        <v>17042</v>
      </c>
      <c r="J6422" s="93" t="s">
        <v>17043</v>
      </c>
      <c r="K6422" s="153"/>
      <c r="L6422" s="153"/>
      <c r="M6422" s="153"/>
      <c r="N6422" s="153"/>
      <c r="O6422" s="153"/>
      <c r="P6422" s="153"/>
      <c r="Q6422" s="153"/>
      <c r="R6422" s="153"/>
      <c r="S6422" s="153"/>
    </row>
    <row r="6423" spans="1:19" ht="112.5">
      <c r="A6423" s="277" t="s">
        <v>25424</v>
      </c>
      <c r="B6423" s="253" t="s">
        <v>400</v>
      </c>
      <c r="C6423" s="93" t="s">
        <v>3324</v>
      </c>
      <c r="D6423" s="93" t="s">
        <v>17044</v>
      </c>
      <c r="E6423" s="148">
        <f ca="1">IFERROR(__xludf.DUMMYFUNCTION(" VLOOKUP(A6541, IMPORTRANGE(""https://docs.google.com/spreadsheets/d/1fj_Bhi2XPL3siwIh4sx4VRLAe31yD50oKdj5UlRYW0c/"", ""Сводка!A:AA""), 5, FALSE)"),100)</f>
        <v>100</v>
      </c>
      <c r="F6423" s="148" t="s">
        <v>415</v>
      </c>
      <c r="G6423" s="147">
        <f ca="1">IFERROR(__xludf.DUMMYFUNCTION(" VLOOKUP(A6541, IMPORTRANGE(""https://docs.google.com/spreadsheets/d/1QNLbnkR_AongFt22vMfNzfpjZ0CjpI8QI-w0wBnYA1w/"", ""Инфа!A:AA""), 6, FALSE)"),2024)</f>
        <v>2024</v>
      </c>
      <c r="H6423" s="150">
        <v>8000</v>
      </c>
      <c r="I6423" s="151" t="s">
        <v>1923</v>
      </c>
      <c r="J6423" s="93" t="s">
        <v>17045</v>
      </c>
      <c r="K6423" s="153"/>
      <c r="L6423" s="153"/>
      <c r="M6423" s="153"/>
      <c r="N6423" s="153"/>
      <c r="O6423" s="153"/>
      <c r="P6423" s="153"/>
      <c r="Q6423" s="153"/>
      <c r="R6423" s="153"/>
      <c r="S6423" s="153"/>
    </row>
    <row r="6424" spans="1:19" ht="131.25">
      <c r="A6424" s="277" t="s">
        <v>25424</v>
      </c>
      <c r="B6424" s="253" t="s">
        <v>153</v>
      </c>
      <c r="C6424" s="93" t="s">
        <v>14254</v>
      </c>
      <c r="D6424" s="93" t="s">
        <v>17046</v>
      </c>
      <c r="E6424" s="148">
        <f ca="1">IFERROR(__xludf.DUMMYFUNCTION(" VLOOKUP(A6542, IMPORTRANGE(""https://docs.google.com/spreadsheets/d/1fj_Bhi2XPL3siwIh4sx4VRLAe31yD50oKdj5UlRYW0c/"", ""Сводка!A:AA""), 5, FALSE)"),164)</f>
        <v>164</v>
      </c>
      <c r="F6424" s="148" t="s">
        <v>108</v>
      </c>
      <c r="G6424" s="147">
        <f ca="1">IFERROR(__xludf.DUMMYFUNCTION(" VLOOKUP(A6542, IMPORTRANGE(""https://docs.google.com/spreadsheets/d/1QNLbnkR_AongFt22vMfNzfpjZ0CjpI8QI-w0wBnYA1w/"", ""Инфа!A:AA""), 6, FALSE)"),2024)</f>
        <v>2024</v>
      </c>
      <c r="H6424" s="150">
        <v>9900</v>
      </c>
      <c r="I6424" s="151" t="s">
        <v>138</v>
      </c>
      <c r="J6424" s="99" t="s">
        <v>17047</v>
      </c>
      <c r="K6424" s="153"/>
      <c r="L6424" s="153"/>
      <c r="M6424" s="153"/>
      <c r="N6424" s="153"/>
      <c r="O6424" s="153"/>
      <c r="P6424" s="153"/>
      <c r="Q6424" s="153"/>
      <c r="R6424" s="153"/>
      <c r="S6424" s="153"/>
    </row>
    <row r="6425" spans="1:19" ht="187.5">
      <c r="A6425" s="277" t="s">
        <v>25424</v>
      </c>
      <c r="B6425" s="253" t="s">
        <v>153</v>
      </c>
      <c r="C6425" s="93" t="s">
        <v>3664</v>
      </c>
      <c r="D6425" s="93" t="s">
        <v>17048</v>
      </c>
      <c r="E6425" s="148">
        <f ca="1">IFERROR(__xludf.DUMMYFUNCTION(" VLOOKUP(A6543, IMPORTRANGE(""https://docs.google.com/spreadsheets/d/1fj_Bhi2XPL3siwIh4sx4VRLAe31yD50oKdj5UlRYW0c/"", ""Сводка!A:AA""), 5, FALSE)"),144)</f>
        <v>144</v>
      </c>
      <c r="F6425" s="148" t="s">
        <v>266</v>
      </c>
      <c r="G6425" s="147">
        <f ca="1">IFERROR(__xludf.DUMMYFUNCTION(" VLOOKUP(A6543, IMPORTRANGE(""https://docs.google.com/spreadsheets/d/1QNLbnkR_AongFt22vMfNzfpjZ0CjpI8QI-w0wBnYA1w/"", ""Инфа!A:AA""), 6, FALSE)"),2024)</f>
        <v>2024</v>
      </c>
      <c r="H6425" s="150">
        <v>9300</v>
      </c>
      <c r="I6425" s="151" t="s">
        <v>171</v>
      </c>
      <c r="J6425" s="99" t="s">
        <v>17049</v>
      </c>
      <c r="K6425" s="153"/>
      <c r="L6425" s="153"/>
      <c r="M6425" s="153"/>
      <c r="N6425" s="153"/>
      <c r="O6425" s="153"/>
      <c r="P6425" s="153"/>
      <c r="Q6425" s="153"/>
      <c r="R6425" s="153"/>
      <c r="S6425" s="153"/>
    </row>
    <row r="6426" spans="1:19" ht="131.25">
      <c r="A6426" s="277" t="s">
        <v>25424</v>
      </c>
      <c r="B6426" s="253" t="s">
        <v>153</v>
      </c>
      <c r="C6426" s="93" t="s">
        <v>10182</v>
      </c>
      <c r="D6426" s="93" t="s">
        <v>17050</v>
      </c>
      <c r="E6426" s="148">
        <f ca="1">IFERROR(__xludf.DUMMYFUNCTION(" VLOOKUP(A6544, IMPORTRANGE(""https://docs.google.com/spreadsheets/d/1fj_Bhi2XPL3siwIh4sx4VRLAe31yD50oKdj5UlRYW0c/"", ""Сводка!A:AA""), 5, FALSE)"),220)</f>
        <v>220</v>
      </c>
      <c r="F6426" s="148" t="s">
        <v>50</v>
      </c>
      <c r="G6426" s="147">
        <f ca="1">IFERROR(__xludf.DUMMYFUNCTION(" VLOOKUP(A6544, IMPORTRANGE(""https://docs.google.com/spreadsheets/d/1QNLbnkR_AongFt22vMfNzfpjZ0CjpI8QI-w0wBnYA1w/"", ""Инфа!A:AA""), 6, FALSE)"),2024)</f>
        <v>2024</v>
      </c>
      <c r="H6426" s="150">
        <v>11600</v>
      </c>
      <c r="I6426" s="151" t="s">
        <v>927</v>
      </c>
      <c r="J6426" s="93" t="s">
        <v>17051</v>
      </c>
      <c r="K6426" s="153"/>
      <c r="L6426" s="153"/>
      <c r="M6426" s="153"/>
      <c r="N6426" s="153"/>
      <c r="O6426" s="153"/>
      <c r="P6426" s="153"/>
      <c r="Q6426" s="153"/>
      <c r="R6426" s="153"/>
      <c r="S6426" s="153"/>
    </row>
    <row r="6427" spans="1:19" ht="262.5">
      <c r="A6427" s="277" t="s">
        <v>25424</v>
      </c>
      <c r="B6427" s="253" t="s">
        <v>400</v>
      </c>
      <c r="C6427" s="93" t="s">
        <v>17052</v>
      </c>
      <c r="D6427" s="93" t="s">
        <v>17053</v>
      </c>
      <c r="E6427" s="148">
        <f ca="1">IFERROR(__xludf.DUMMYFUNCTION(" VLOOKUP(A6545, IMPORTRANGE(""https://docs.google.com/spreadsheets/d/1fj_Bhi2XPL3siwIh4sx4VRLAe31yD50oKdj5UlRYW0c/"", ""Сводка!A:AA""), 5, FALSE)"),196)</f>
        <v>196</v>
      </c>
      <c r="F6427" s="148" t="s">
        <v>415</v>
      </c>
      <c r="G6427" s="147">
        <f ca="1">IFERROR(__xludf.DUMMYFUNCTION(" VLOOKUP(A6545, IMPORTRANGE(""https://docs.google.com/spreadsheets/d/1QNLbnkR_AongFt22vMfNzfpjZ0CjpI8QI-w0wBnYA1w/"", ""Инфа!A:AA""), 6, FALSE)"),2024)</f>
        <v>2024</v>
      </c>
      <c r="H6427" s="150">
        <v>10900</v>
      </c>
      <c r="I6427" s="151" t="s">
        <v>17054</v>
      </c>
      <c r="J6427" s="131" t="s">
        <v>17055</v>
      </c>
      <c r="K6427" s="153"/>
      <c r="L6427" s="153"/>
      <c r="M6427" s="153"/>
      <c r="N6427" s="153"/>
      <c r="O6427" s="153"/>
      <c r="P6427" s="153"/>
      <c r="Q6427" s="153"/>
      <c r="R6427" s="153"/>
      <c r="S6427" s="153"/>
    </row>
    <row r="6428" spans="1:19" ht="262.5">
      <c r="A6428" s="277" t="s">
        <v>25424</v>
      </c>
      <c r="B6428" s="253" t="s">
        <v>400</v>
      </c>
      <c r="C6428" s="93" t="s">
        <v>17052</v>
      </c>
      <c r="D6428" s="93" t="s">
        <v>17056</v>
      </c>
      <c r="E6428" s="148">
        <f ca="1">IFERROR(__xludf.DUMMYFUNCTION(" VLOOKUP(A6546, IMPORTRANGE(""https://docs.google.com/spreadsheets/d/1fj_Bhi2XPL3siwIh4sx4VRLAe31yD50oKdj5UlRYW0c/"", ""Сводка!A:AA""), 5, FALSE)"),220)</f>
        <v>220</v>
      </c>
      <c r="F6428" s="148" t="s">
        <v>415</v>
      </c>
      <c r="G6428" s="147">
        <f ca="1">IFERROR(__xludf.DUMMYFUNCTION(" VLOOKUP(A6546, IMPORTRANGE(""https://docs.google.com/spreadsheets/d/1QNLbnkR_AongFt22vMfNzfpjZ0CjpI8QI-w0wBnYA1w/"", ""Инфа!A:AA""), 6, FALSE)"),2024)</f>
        <v>2024</v>
      </c>
      <c r="H6428" s="150">
        <v>11600</v>
      </c>
      <c r="I6428" s="151" t="s">
        <v>17054</v>
      </c>
      <c r="J6428" s="131" t="s">
        <v>17055</v>
      </c>
      <c r="K6428" s="153"/>
      <c r="L6428" s="153"/>
      <c r="M6428" s="153"/>
      <c r="N6428" s="153"/>
      <c r="O6428" s="153"/>
      <c r="P6428" s="153"/>
      <c r="Q6428" s="153"/>
      <c r="R6428" s="153"/>
      <c r="S6428" s="153"/>
    </row>
    <row r="6429" spans="1:19" ht="262.5">
      <c r="A6429" s="277" t="s">
        <v>25424</v>
      </c>
      <c r="B6429" s="253" t="s">
        <v>400</v>
      </c>
      <c r="C6429" s="93" t="s">
        <v>17057</v>
      </c>
      <c r="D6429" s="93" t="s">
        <v>17058</v>
      </c>
      <c r="E6429" s="148">
        <f ca="1">IFERROR(__xludf.DUMMYFUNCTION(" VLOOKUP(A6547, IMPORTRANGE(""https://docs.google.com/spreadsheets/d/1fj_Bhi2XPL3siwIh4sx4VRLAe31yD50oKdj5UlRYW0c/"", ""Сводка!A:AA""), 5, FALSE)"),176)</f>
        <v>176</v>
      </c>
      <c r="F6429" s="148" t="s">
        <v>59</v>
      </c>
      <c r="G6429" s="147">
        <f ca="1">IFERROR(__xludf.DUMMYFUNCTION(" VLOOKUP(A6547, IMPORTRANGE(""https://docs.google.com/spreadsheets/d/1QNLbnkR_AongFt22vMfNzfpjZ0CjpI8QI-w0wBnYA1w/"", ""Инфа!A:AA""), 6, FALSE)"),2024)</f>
        <v>2024</v>
      </c>
      <c r="H6429" s="150">
        <v>10300</v>
      </c>
      <c r="I6429" s="160" t="s">
        <v>17059</v>
      </c>
      <c r="J6429" s="93" t="s">
        <v>17060</v>
      </c>
      <c r="K6429" s="153"/>
      <c r="L6429" s="153"/>
      <c r="M6429" s="153"/>
      <c r="N6429" s="153"/>
      <c r="O6429" s="153"/>
      <c r="P6429" s="153"/>
      <c r="Q6429" s="153"/>
      <c r="R6429" s="153"/>
      <c r="S6429" s="153"/>
    </row>
    <row r="6430" spans="1:19" ht="93.75">
      <c r="A6430" s="277" t="s">
        <v>25424</v>
      </c>
      <c r="B6430" s="253" t="s">
        <v>400</v>
      </c>
      <c r="C6430" s="93" t="s">
        <v>17061</v>
      </c>
      <c r="D6430" s="93" t="s">
        <v>17062</v>
      </c>
      <c r="E6430" s="148">
        <f ca="1">IFERROR(__xludf.DUMMYFUNCTION(" VLOOKUP(A6548, IMPORTRANGE(""https://docs.google.com/spreadsheets/d/1fj_Bhi2XPL3siwIh4sx4VRLAe31yD50oKdj5UlRYW0c/"", ""Сводка!A:AA""), 5, FALSE)"),156)</f>
        <v>156</v>
      </c>
      <c r="F6430" s="148" t="s">
        <v>415</v>
      </c>
      <c r="G6430" s="147">
        <f ca="1">IFERROR(__xludf.DUMMYFUNCTION(" VLOOKUP(A6548, IMPORTRANGE(""https://docs.google.com/spreadsheets/d/1QNLbnkR_AongFt22vMfNzfpjZ0CjpI8QI-w0wBnYA1w/"", ""Инфа!A:AA""), 6, FALSE)"),2024)</f>
        <v>2024</v>
      </c>
      <c r="H6430" s="150">
        <v>9700</v>
      </c>
      <c r="I6430" s="151" t="s">
        <v>12824</v>
      </c>
      <c r="J6430" s="93" t="s">
        <v>17063</v>
      </c>
      <c r="K6430" s="153"/>
      <c r="L6430" s="153"/>
      <c r="M6430" s="153"/>
      <c r="N6430" s="153"/>
      <c r="O6430" s="153"/>
      <c r="P6430" s="153"/>
      <c r="Q6430" s="153"/>
      <c r="R6430" s="153"/>
      <c r="S6430" s="153"/>
    </row>
    <row r="6431" spans="1:19" ht="262.5">
      <c r="A6431" s="277" t="s">
        <v>25424</v>
      </c>
      <c r="B6431" s="253" t="s">
        <v>153</v>
      </c>
      <c r="C6431" s="93" t="s">
        <v>17064</v>
      </c>
      <c r="D6431" s="93" t="s">
        <v>17065</v>
      </c>
      <c r="E6431" s="148">
        <f ca="1">IFERROR(__xludf.DUMMYFUNCTION(" VLOOKUP(A6549, IMPORTRANGE(""https://docs.google.com/spreadsheets/d/1fj_Bhi2XPL3siwIh4sx4VRLAe31yD50oKdj5UlRYW0c/"", ""Сводка!A:AA""), 5, FALSE)"),188)</f>
        <v>188</v>
      </c>
      <c r="F6431" s="148" t="s">
        <v>108</v>
      </c>
      <c r="G6431" s="147">
        <f ca="1">IFERROR(__xludf.DUMMYFUNCTION(" VLOOKUP(A6549, IMPORTRANGE(""https://docs.google.com/spreadsheets/d/1QNLbnkR_AongFt22vMfNzfpjZ0CjpI8QI-w0wBnYA1w/"", ""Инфа!A:AA""), 6, FALSE)"),2024)</f>
        <v>2024</v>
      </c>
      <c r="H6431" s="150">
        <v>10600</v>
      </c>
      <c r="I6431" s="151" t="s">
        <v>17066</v>
      </c>
      <c r="J6431" s="93" t="s">
        <v>17067</v>
      </c>
      <c r="K6431" s="153"/>
      <c r="L6431" s="153"/>
      <c r="M6431" s="153"/>
      <c r="N6431" s="153"/>
      <c r="O6431" s="153"/>
      <c r="P6431" s="153"/>
      <c r="Q6431" s="153"/>
      <c r="R6431" s="153"/>
      <c r="S6431" s="153"/>
    </row>
    <row r="6432" spans="1:19" ht="243.75">
      <c r="A6432" s="277" t="s">
        <v>25424</v>
      </c>
      <c r="B6432" s="253" t="s">
        <v>23</v>
      </c>
      <c r="C6432" s="93" t="s">
        <v>17068</v>
      </c>
      <c r="D6432" s="93" t="s">
        <v>17069</v>
      </c>
      <c r="E6432" s="148">
        <f ca="1">IFERROR(__xludf.DUMMYFUNCTION(" VLOOKUP(A6550, IMPORTRANGE(""https://docs.google.com/spreadsheets/d/1fj_Bhi2XPL3siwIh4sx4VRLAe31yD50oKdj5UlRYW0c/"", ""Сводка!A:AA""), 5, FALSE)"),224)</f>
        <v>224</v>
      </c>
      <c r="F6432" s="148" t="s">
        <v>50</v>
      </c>
      <c r="G6432" s="147">
        <f ca="1">IFERROR(__xludf.DUMMYFUNCTION(" VLOOKUP(A6550, IMPORTRANGE(""https://docs.google.com/spreadsheets/d/1QNLbnkR_AongFt22vMfNzfpjZ0CjpI8QI-w0wBnYA1w/"", ""Инфа!A:AA""), 6, FALSE)"),2024)</f>
        <v>2024</v>
      </c>
      <c r="H6432" s="150">
        <v>11700</v>
      </c>
      <c r="I6432" s="151" t="s">
        <v>15448</v>
      </c>
      <c r="J6432" s="93" t="s">
        <v>17070</v>
      </c>
      <c r="K6432" s="153"/>
      <c r="L6432" s="153"/>
      <c r="M6432" s="153"/>
      <c r="N6432" s="153"/>
      <c r="O6432" s="153"/>
      <c r="P6432" s="153"/>
      <c r="Q6432" s="153"/>
      <c r="R6432" s="153"/>
      <c r="S6432" s="153"/>
    </row>
    <row r="6433" spans="1:19" ht="262.5">
      <c r="A6433" s="277" t="s">
        <v>25424</v>
      </c>
      <c r="B6433" s="253" t="s">
        <v>23</v>
      </c>
      <c r="C6433" s="93" t="s">
        <v>17071</v>
      </c>
      <c r="D6433" s="93" t="s">
        <v>17072</v>
      </c>
      <c r="E6433" s="148">
        <f ca="1">IFERROR(__xludf.DUMMYFUNCTION(" VLOOKUP(A6551, IMPORTRANGE(""https://docs.google.com/spreadsheets/d/1fj_Bhi2XPL3siwIh4sx4VRLAe31yD50oKdj5UlRYW0c/"", ""Сводка!A:AA""), 5, FALSE)"),236)</f>
        <v>236</v>
      </c>
      <c r="F6433" s="148" t="s">
        <v>50</v>
      </c>
      <c r="G6433" s="147">
        <f ca="1">IFERROR(__xludf.DUMMYFUNCTION(" VLOOKUP(A6551, IMPORTRANGE(""https://docs.google.com/spreadsheets/d/1QNLbnkR_AongFt22vMfNzfpjZ0CjpI8QI-w0wBnYA1w/"", ""Инфа!A:AA""), 6, FALSE)"),2024)</f>
        <v>2024</v>
      </c>
      <c r="H6433" s="150">
        <v>12100</v>
      </c>
      <c r="I6433" s="151" t="s">
        <v>15448</v>
      </c>
      <c r="J6433" s="93" t="s">
        <v>17073</v>
      </c>
      <c r="K6433" s="153"/>
      <c r="L6433" s="153"/>
      <c r="M6433" s="153"/>
      <c r="N6433" s="153"/>
      <c r="O6433" s="153"/>
      <c r="P6433" s="153"/>
      <c r="Q6433" s="153"/>
      <c r="R6433" s="153"/>
      <c r="S6433" s="153"/>
    </row>
    <row r="6434" spans="1:19" ht="262.5">
      <c r="A6434" s="277" t="s">
        <v>25424</v>
      </c>
      <c r="B6434" s="253" t="s">
        <v>400</v>
      </c>
      <c r="C6434" s="93" t="s">
        <v>17074</v>
      </c>
      <c r="D6434" s="93" t="s">
        <v>7583</v>
      </c>
      <c r="E6434" s="148">
        <f ca="1">IFERROR(__xludf.DUMMYFUNCTION(" VLOOKUP(A6552, IMPORTRANGE(""https://docs.google.com/spreadsheets/d/1fj_Bhi2XPL3siwIh4sx4VRLAe31yD50oKdj5UlRYW0c/"", ""Сводка!A:AA""), 5, FALSE)"),276)</f>
        <v>276</v>
      </c>
      <c r="F6434" s="148" t="s">
        <v>415</v>
      </c>
      <c r="G6434" s="147">
        <f ca="1">IFERROR(__xludf.DUMMYFUNCTION(" VLOOKUP(A6552, IMPORTRANGE(""https://docs.google.com/spreadsheets/d/1QNLbnkR_AongFt22vMfNzfpjZ0CjpI8QI-w0wBnYA1w/"", ""Инфа!A:AA""), 6, FALSE)"),2024)</f>
        <v>2024</v>
      </c>
      <c r="H6434" s="150">
        <v>13300</v>
      </c>
      <c r="I6434" s="151" t="s">
        <v>15448</v>
      </c>
      <c r="J6434" s="93" t="s">
        <v>17075</v>
      </c>
      <c r="K6434" s="153"/>
      <c r="L6434" s="153"/>
      <c r="M6434" s="153"/>
      <c r="N6434" s="153"/>
      <c r="O6434" s="153"/>
      <c r="P6434" s="153"/>
      <c r="Q6434" s="153"/>
      <c r="R6434" s="153"/>
      <c r="S6434" s="153"/>
    </row>
    <row r="6435" spans="1:19" ht="262.5">
      <c r="A6435" s="277" t="s">
        <v>25424</v>
      </c>
      <c r="B6435" s="253" t="s">
        <v>400</v>
      </c>
      <c r="C6435" s="93" t="s">
        <v>17074</v>
      </c>
      <c r="D6435" s="93" t="s">
        <v>17076</v>
      </c>
      <c r="E6435" s="148">
        <f ca="1">IFERROR(__xludf.DUMMYFUNCTION(" VLOOKUP(A6553, IMPORTRANGE(""https://docs.google.com/spreadsheets/d/1fj_Bhi2XPL3siwIh4sx4VRLAe31yD50oKdj5UlRYW0c/"", ""Сводка!A:AA""), 5, FALSE)"),352)</f>
        <v>352</v>
      </c>
      <c r="F6435" s="148" t="s">
        <v>415</v>
      </c>
      <c r="G6435" s="147">
        <f ca="1">IFERROR(__xludf.DUMMYFUNCTION(" VLOOKUP(A6553, IMPORTRANGE(""https://docs.google.com/spreadsheets/d/1QNLbnkR_AongFt22vMfNzfpjZ0CjpI8QI-w0wBnYA1w/"", ""Инфа!A:AA""), 6, FALSE)"),2024)</f>
        <v>2024</v>
      </c>
      <c r="H6435" s="154">
        <v>15600</v>
      </c>
      <c r="I6435" s="151" t="s">
        <v>15448</v>
      </c>
      <c r="J6435" s="93" t="s">
        <v>17077</v>
      </c>
      <c r="K6435" s="153"/>
      <c r="L6435" s="153"/>
      <c r="M6435" s="153"/>
      <c r="N6435" s="153"/>
      <c r="O6435" s="153"/>
      <c r="P6435" s="153"/>
      <c r="Q6435" s="153"/>
      <c r="R6435" s="153"/>
      <c r="S6435" s="153"/>
    </row>
    <row r="6436" spans="1:19" ht="262.5">
      <c r="A6436" s="277" t="s">
        <v>25424</v>
      </c>
      <c r="B6436" s="253" t="s">
        <v>400</v>
      </c>
      <c r="C6436" s="93" t="s">
        <v>17074</v>
      </c>
      <c r="D6436" s="93" t="s">
        <v>9489</v>
      </c>
      <c r="E6436" s="148">
        <f ca="1">IFERROR(__xludf.DUMMYFUNCTION(" VLOOKUP(A6554, IMPORTRANGE(""https://docs.google.com/spreadsheets/d/1fj_Bhi2XPL3siwIh4sx4VRLAe31yD50oKdj5UlRYW0c/"", ""Сводка!A:AA""), 5, FALSE)"),272)</f>
        <v>272</v>
      </c>
      <c r="F6436" s="148" t="s">
        <v>415</v>
      </c>
      <c r="G6436" s="147">
        <f ca="1">IFERROR(__xludf.DUMMYFUNCTION(" VLOOKUP(A6554, IMPORTRANGE(""https://docs.google.com/spreadsheets/d/1QNLbnkR_AongFt22vMfNzfpjZ0CjpI8QI-w0wBnYA1w/"", ""Инфа!A:AA""), 6, FALSE)"),2024)</f>
        <v>2024</v>
      </c>
      <c r="H6436" s="150">
        <v>13200</v>
      </c>
      <c r="I6436" s="151" t="s">
        <v>15448</v>
      </c>
      <c r="J6436" s="93" t="s">
        <v>17078</v>
      </c>
      <c r="K6436" s="153"/>
      <c r="L6436" s="153"/>
      <c r="M6436" s="153"/>
      <c r="N6436" s="153"/>
      <c r="O6436" s="153"/>
      <c r="P6436" s="153"/>
      <c r="Q6436" s="153"/>
      <c r="R6436" s="153"/>
      <c r="S6436" s="153"/>
    </row>
    <row r="6437" spans="1:19" ht="262.5">
      <c r="A6437" s="277" t="s">
        <v>25424</v>
      </c>
      <c r="B6437" s="253" t="s">
        <v>400</v>
      </c>
      <c r="C6437" s="93" t="s">
        <v>17074</v>
      </c>
      <c r="D6437" s="93" t="s">
        <v>17079</v>
      </c>
      <c r="E6437" s="148">
        <f ca="1">IFERROR(__xludf.DUMMYFUNCTION(" VLOOKUP(A6555, IMPORTRANGE(""https://docs.google.com/spreadsheets/d/1fj_Bhi2XPL3siwIh4sx4VRLAe31yD50oKdj5UlRYW0c/"", ""Сводка!A:AA""), 5, FALSE)"),248)</f>
        <v>248</v>
      </c>
      <c r="F6437" s="148" t="s">
        <v>415</v>
      </c>
      <c r="G6437" s="147">
        <f ca="1">IFERROR(__xludf.DUMMYFUNCTION(" VLOOKUP(A6555, IMPORTRANGE(""https://docs.google.com/spreadsheets/d/1QNLbnkR_AongFt22vMfNzfpjZ0CjpI8QI-w0wBnYA1w/"", ""Инфа!A:AA""), 6, FALSE)"),2024)</f>
        <v>2024</v>
      </c>
      <c r="H6437" s="150">
        <v>12400</v>
      </c>
      <c r="I6437" s="151" t="s">
        <v>15448</v>
      </c>
      <c r="J6437" s="93" t="s">
        <v>17080</v>
      </c>
      <c r="K6437" s="153"/>
      <c r="L6437" s="153"/>
      <c r="M6437" s="153"/>
      <c r="N6437" s="153"/>
      <c r="O6437" s="153"/>
      <c r="P6437" s="153"/>
      <c r="Q6437" s="153"/>
      <c r="R6437" s="153"/>
      <c r="S6437" s="153"/>
    </row>
    <row r="6438" spans="1:19" ht="262.5">
      <c r="A6438" s="277" t="s">
        <v>25424</v>
      </c>
      <c r="B6438" s="253" t="s">
        <v>400</v>
      </c>
      <c r="C6438" s="93" t="s">
        <v>17074</v>
      </c>
      <c r="D6438" s="93" t="s">
        <v>17081</v>
      </c>
      <c r="E6438" s="148">
        <f ca="1">IFERROR(__xludf.DUMMYFUNCTION(" VLOOKUP(A6556, IMPORTRANGE(""https://docs.google.com/spreadsheets/d/1fj_Bhi2XPL3siwIh4sx4VRLAe31yD50oKdj5UlRYW0c/"", ""Сводка!A:AA""), 5, FALSE)"),264)</f>
        <v>264</v>
      </c>
      <c r="F6438" s="148" t="s">
        <v>415</v>
      </c>
      <c r="G6438" s="147">
        <f ca="1">IFERROR(__xludf.DUMMYFUNCTION(" VLOOKUP(A6556, IMPORTRANGE(""https://docs.google.com/spreadsheets/d/1QNLbnkR_AongFt22vMfNzfpjZ0CjpI8QI-w0wBnYA1w/"", ""Инфа!A:AA""), 6, FALSE)"),2024)</f>
        <v>2024</v>
      </c>
      <c r="H6438" s="150">
        <v>12900</v>
      </c>
      <c r="I6438" s="151" t="s">
        <v>15448</v>
      </c>
      <c r="J6438" s="93" t="s">
        <v>17082</v>
      </c>
      <c r="K6438" s="153"/>
      <c r="L6438" s="153"/>
      <c r="M6438" s="153"/>
      <c r="N6438" s="153"/>
      <c r="O6438" s="153"/>
      <c r="P6438" s="153"/>
      <c r="Q6438" s="153"/>
      <c r="R6438" s="153"/>
      <c r="S6438" s="153"/>
    </row>
    <row r="6439" spans="1:19" ht="243.75">
      <c r="A6439" s="277" t="s">
        <v>25424</v>
      </c>
      <c r="B6439" s="253" t="s">
        <v>400</v>
      </c>
      <c r="C6439" s="93" t="s">
        <v>17074</v>
      </c>
      <c r="D6439" s="93" t="s">
        <v>17083</v>
      </c>
      <c r="E6439" s="148">
        <f ca="1">IFERROR(__xludf.DUMMYFUNCTION(" VLOOKUP(A6557, IMPORTRANGE(""https://docs.google.com/spreadsheets/d/1fj_Bhi2XPL3siwIh4sx4VRLAe31yD50oKdj5UlRYW0c/"", ""Сводка!A:AA""), 5, FALSE)"),252)</f>
        <v>252</v>
      </c>
      <c r="F6439" s="148" t="s">
        <v>415</v>
      </c>
      <c r="G6439" s="147">
        <f ca="1">IFERROR(__xludf.DUMMYFUNCTION(" VLOOKUP(A6557, IMPORTRANGE(""https://docs.google.com/spreadsheets/d/1QNLbnkR_AongFt22vMfNzfpjZ0CjpI8QI-w0wBnYA1w/"", ""Инфа!A:AA""), 6, FALSE)"),2024)</f>
        <v>2024</v>
      </c>
      <c r="H6439" s="150">
        <v>12600</v>
      </c>
      <c r="I6439" s="151" t="s">
        <v>15448</v>
      </c>
      <c r="J6439" s="93" t="s">
        <v>17084</v>
      </c>
      <c r="K6439" s="153"/>
      <c r="L6439" s="153"/>
      <c r="M6439" s="153"/>
      <c r="N6439" s="153"/>
      <c r="O6439" s="153"/>
      <c r="P6439" s="153"/>
      <c r="Q6439" s="153"/>
      <c r="R6439" s="153"/>
      <c r="S6439" s="153"/>
    </row>
    <row r="6440" spans="1:19" ht="243.75">
      <c r="A6440" s="277" t="s">
        <v>25424</v>
      </c>
      <c r="B6440" s="253" t="s">
        <v>400</v>
      </c>
      <c r="C6440" s="93" t="s">
        <v>17085</v>
      </c>
      <c r="D6440" s="93" t="s">
        <v>17086</v>
      </c>
      <c r="E6440" s="148">
        <f ca="1">IFERROR(__xludf.DUMMYFUNCTION(" VLOOKUP(A6558, IMPORTRANGE(""https://docs.google.com/spreadsheets/d/1fj_Bhi2XPL3siwIh4sx4VRLAe31yD50oKdj5UlRYW0c/"", ""Сводка!A:AA""), 5, FALSE)"),164)</f>
        <v>164</v>
      </c>
      <c r="F6440" s="148" t="s">
        <v>415</v>
      </c>
      <c r="G6440" s="147">
        <f ca="1">IFERROR(__xludf.DUMMYFUNCTION(" VLOOKUP(A6558, IMPORTRANGE(""https://docs.google.com/spreadsheets/d/1QNLbnkR_AongFt22vMfNzfpjZ0CjpI8QI-w0wBnYA1w/"", ""Инфа!A:AA""), 6, FALSE)"),2024)</f>
        <v>2024</v>
      </c>
      <c r="H6440" s="150">
        <v>9900</v>
      </c>
      <c r="I6440" s="160" t="s">
        <v>17087</v>
      </c>
      <c r="J6440" s="93" t="s">
        <v>17088</v>
      </c>
      <c r="K6440" s="153"/>
      <c r="L6440" s="153"/>
      <c r="M6440" s="153"/>
      <c r="N6440" s="153"/>
      <c r="O6440" s="153"/>
      <c r="P6440" s="153"/>
      <c r="Q6440" s="153"/>
      <c r="R6440" s="153"/>
      <c r="S6440" s="153"/>
    </row>
    <row r="6441" spans="1:19" ht="243.75">
      <c r="A6441" s="277" t="s">
        <v>25424</v>
      </c>
      <c r="B6441" s="253" t="s">
        <v>400</v>
      </c>
      <c r="C6441" s="93" t="s">
        <v>17089</v>
      </c>
      <c r="D6441" s="93" t="s">
        <v>17090</v>
      </c>
      <c r="E6441" s="148">
        <f ca="1">IFERROR(__xludf.DUMMYFUNCTION(" VLOOKUP(A6559, IMPORTRANGE(""https://docs.google.com/spreadsheets/d/1fj_Bhi2XPL3siwIh4sx4VRLAe31yD50oKdj5UlRYW0c/"", ""Сводка!A:AA""), 5, FALSE)"),180)</f>
        <v>180</v>
      </c>
      <c r="F6441" s="148" t="s">
        <v>415</v>
      </c>
      <c r="G6441" s="147">
        <f ca="1">IFERROR(__xludf.DUMMYFUNCTION(" VLOOKUP(A6559, IMPORTRANGE(""https://docs.google.com/spreadsheets/d/1QNLbnkR_AongFt22vMfNzfpjZ0CjpI8QI-w0wBnYA1w/"", ""Инфа!A:AA""), 6, FALSE)"),2024)</f>
        <v>2024</v>
      </c>
      <c r="H6441" s="150">
        <v>15800</v>
      </c>
      <c r="I6441" s="160" t="s">
        <v>17087</v>
      </c>
      <c r="J6441" s="93" t="s">
        <v>17091</v>
      </c>
      <c r="K6441" s="153"/>
      <c r="L6441" s="153"/>
      <c r="M6441" s="153"/>
      <c r="N6441" s="153"/>
      <c r="O6441" s="153"/>
      <c r="P6441" s="153"/>
      <c r="Q6441" s="153"/>
      <c r="R6441" s="153"/>
      <c r="S6441" s="153"/>
    </row>
    <row r="6442" spans="1:19" ht="112.5">
      <c r="A6442" s="277" t="s">
        <v>25424</v>
      </c>
      <c r="B6442" s="253" t="s">
        <v>400</v>
      </c>
      <c r="C6442" s="93" t="s">
        <v>17092</v>
      </c>
      <c r="D6442" s="93" t="s">
        <v>17093</v>
      </c>
      <c r="E6442" s="148">
        <f ca="1">IFERROR(__xludf.DUMMYFUNCTION(" VLOOKUP(A6560, IMPORTRANGE(""https://docs.google.com/spreadsheets/d/1fj_Bhi2XPL3siwIh4sx4VRLAe31yD50oKdj5UlRYW0c/"", ""Сводка!A:AA""), 5, FALSE)"),208)</f>
        <v>208</v>
      </c>
      <c r="F6442" s="148" t="s">
        <v>415</v>
      </c>
      <c r="G6442" s="147">
        <f ca="1">IFERROR(__xludf.DUMMYFUNCTION(" VLOOKUP(A6560, IMPORTRANGE(""https://docs.google.com/spreadsheets/d/1QNLbnkR_AongFt22vMfNzfpjZ0CjpI8QI-w0wBnYA1w/"", ""Инфа!A:AA""), 6, FALSE)"),2024)</f>
        <v>2024</v>
      </c>
      <c r="H6442" s="150">
        <v>11200</v>
      </c>
      <c r="I6442" s="151" t="s">
        <v>257</v>
      </c>
      <c r="J6442" s="93" t="s">
        <v>17094</v>
      </c>
      <c r="K6442" s="153"/>
      <c r="L6442" s="153"/>
      <c r="M6442" s="153"/>
      <c r="N6442" s="153"/>
      <c r="O6442" s="153"/>
      <c r="P6442" s="153"/>
      <c r="Q6442" s="153"/>
      <c r="R6442" s="153"/>
      <c r="S6442" s="153"/>
    </row>
    <row r="6443" spans="1:19" ht="93.75">
      <c r="A6443" s="277" t="s">
        <v>25424</v>
      </c>
      <c r="B6443" s="253" t="s">
        <v>400</v>
      </c>
      <c r="C6443" s="93" t="s">
        <v>17092</v>
      </c>
      <c r="D6443" s="93" t="s">
        <v>9563</v>
      </c>
      <c r="E6443" s="148">
        <f ca="1">IFERROR(__xludf.DUMMYFUNCTION(" VLOOKUP(A6561, IMPORTRANGE(""https://docs.google.com/spreadsheets/d/1fj_Bhi2XPL3siwIh4sx4VRLAe31yD50oKdj5UlRYW0c/"", ""Сводка!A:AA""), 5, FALSE)"),196)</f>
        <v>196</v>
      </c>
      <c r="F6443" s="148" t="s">
        <v>415</v>
      </c>
      <c r="G6443" s="147">
        <f ca="1">IFERROR(__xludf.DUMMYFUNCTION(" VLOOKUP(A6561, IMPORTRANGE(""https://docs.google.com/spreadsheets/d/1QNLbnkR_AongFt22vMfNzfpjZ0CjpI8QI-w0wBnYA1w/"", ""Инфа!A:AA""), 6, FALSE)"),2024)</f>
        <v>2024</v>
      </c>
      <c r="H6443" s="150">
        <v>10900</v>
      </c>
      <c r="I6443" s="151" t="s">
        <v>257</v>
      </c>
      <c r="J6443" s="93" t="s">
        <v>17095</v>
      </c>
      <c r="K6443" s="153"/>
      <c r="L6443" s="153"/>
      <c r="M6443" s="153"/>
      <c r="N6443" s="153"/>
      <c r="O6443" s="153"/>
      <c r="P6443" s="153"/>
      <c r="Q6443" s="153"/>
      <c r="R6443" s="153"/>
      <c r="S6443" s="153"/>
    </row>
    <row r="6444" spans="1:19" ht="75">
      <c r="A6444" s="277" t="s">
        <v>25424</v>
      </c>
      <c r="B6444" s="253" t="s">
        <v>400</v>
      </c>
      <c r="C6444" s="93" t="s">
        <v>17092</v>
      </c>
      <c r="D6444" s="93" t="s">
        <v>17096</v>
      </c>
      <c r="E6444" s="148">
        <f ca="1">IFERROR(__xludf.DUMMYFUNCTION(" VLOOKUP(A6562, IMPORTRANGE(""https://docs.google.com/spreadsheets/d/1fj_Bhi2XPL3siwIh4sx4VRLAe31yD50oKdj5UlRYW0c/"", ""Сводка!A:AA""), 5, FALSE)"),136)</f>
        <v>136</v>
      </c>
      <c r="F6444" s="148" t="s">
        <v>415</v>
      </c>
      <c r="G6444" s="147">
        <f ca="1">IFERROR(__xludf.DUMMYFUNCTION(" VLOOKUP(A6562, IMPORTRANGE(""https://docs.google.com/spreadsheets/d/1QNLbnkR_AongFt22vMfNzfpjZ0CjpI8QI-w0wBnYA1w/"", ""Инфа!A:AA""), 6, FALSE)"),2024)</f>
        <v>2024</v>
      </c>
      <c r="H6444" s="150">
        <v>13200</v>
      </c>
      <c r="I6444" s="151" t="s">
        <v>257</v>
      </c>
      <c r="J6444" s="93" t="s">
        <v>17097</v>
      </c>
      <c r="K6444" s="153"/>
      <c r="L6444" s="153"/>
      <c r="M6444" s="153"/>
      <c r="N6444" s="153"/>
      <c r="O6444" s="153"/>
      <c r="P6444" s="153"/>
      <c r="Q6444" s="153"/>
      <c r="R6444" s="153"/>
      <c r="S6444" s="153"/>
    </row>
    <row r="6445" spans="1:19" ht="131.25">
      <c r="A6445" s="277" t="s">
        <v>25424</v>
      </c>
      <c r="B6445" s="253" t="s">
        <v>400</v>
      </c>
      <c r="C6445" s="93" t="s">
        <v>17092</v>
      </c>
      <c r="D6445" s="93" t="s">
        <v>17098</v>
      </c>
      <c r="E6445" s="148">
        <f ca="1">IFERROR(__xludf.DUMMYFUNCTION(" VLOOKUP(A6563, IMPORTRANGE(""https://docs.google.com/spreadsheets/d/1fj_Bhi2XPL3siwIh4sx4VRLAe31yD50oKdj5UlRYW0c/"", ""Сводка!A:AA""), 5, FALSE)"),220)</f>
        <v>220</v>
      </c>
      <c r="F6445" s="148" t="s">
        <v>415</v>
      </c>
      <c r="G6445" s="147">
        <f ca="1">IFERROR(__xludf.DUMMYFUNCTION(" VLOOKUP(A6563, IMPORTRANGE(""https://docs.google.com/spreadsheets/d/1QNLbnkR_AongFt22vMfNzfpjZ0CjpI8QI-w0wBnYA1w/"", ""Инфа!A:AA""), 6, FALSE)"),2024)</f>
        <v>2024</v>
      </c>
      <c r="H6445" s="150">
        <v>18200</v>
      </c>
      <c r="I6445" s="151" t="s">
        <v>257</v>
      </c>
      <c r="J6445" s="93" t="s">
        <v>17099</v>
      </c>
      <c r="K6445" s="153"/>
      <c r="L6445" s="153"/>
      <c r="M6445" s="153"/>
      <c r="N6445" s="153"/>
      <c r="O6445" s="153"/>
      <c r="P6445" s="153"/>
      <c r="Q6445" s="153"/>
      <c r="R6445" s="153"/>
      <c r="S6445" s="153"/>
    </row>
    <row r="6446" spans="1:19" ht="93.75">
      <c r="A6446" s="277" t="s">
        <v>25424</v>
      </c>
      <c r="B6446" s="253" t="s">
        <v>153</v>
      </c>
      <c r="C6446" s="93" t="s">
        <v>17100</v>
      </c>
      <c r="D6446" s="93" t="s">
        <v>13874</v>
      </c>
      <c r="E6446" s="148">
        <f ca="1">IFERROR(__xludf.DUMMYFUNCTION(" VLOOKUP(A6564, IMPORTRANGE(""https://docs.google.com/spreadsheets/d/1fj_Bhi2XPL3siwIh4sx4VRLAe31yD50oKdj5UlRYW0c/"", ""Сводка!A:AA""), 5, FALSE)"),136)</f>
        <v>136</v>
      </c>
      <c r="F6446" s="148" t="s">
        <v>50</v>
      </c>
      <c r="G6446" s="147">
        <f ca="1">IFERROR(__xludf.DUMMYFUNCTION(" VLOOKUP(A6564, IMPORTRANGE(""https://docs.google.com/spreadsheets/d/1QNLbnkR_AongFt22vMfNzfpjZ0CjpI8QI-w0wBnYA1w/"", ""Инфа!A:AA""), 6, FALSE)"),2024)</f>
        <v>2024</v>
      </c>
      <c r="H6446" s="150">
        <v>13200</v>
      </c>
      <c r="I6446" s="160" t="s">
        <v>17101</v>
      </c>
      <c r="J6446" s="93" t="s">
        <v>17102</v>
      </c>
      <c r="K6446" s="153"/>
      <c r="L6446" s="153"/>
      <c r="M6446" s="153"/>
      <c r="N6446" s="153"/>
      <c r="O6446" s="153"/>
      <c r="P6446" s="153"/>
      <c r="Q6446" s="153"/>
      <c r="R6446" s="153"/>
      <c r="S6446" s="153"/>
    </row>
    <row r="6447" spans="1:19" ht="187.5">
      <c r="A6447" s="277" t="s">
        <v>25424</v>
      </c>
      <c r="B6447" s="253" t="s">
        <v>23</v>
      </c>
      <c r="C6447" s="93" t="s">
        <v>17103</v>
      </c>
      <c r="D6447" s="93" t="s">
        <v>17104</v>
      </c>
      <c r="E6447" s="148">
        <f ca="1">IFERROR(__xludf.DUMMYFUNCTION(" VLOOKUP(A6565, IMPORTRANGE(""https://docs.google.com/spreadsheets/d/1fj_Bhi2XPL3siwIh4sx4VRLAe31yD50oKdj5UlRYW0c/"", ""Сводка!A:AA""), 5, FALSE)"),88)</f>
        <v>88</v>
      </c>
      <c r="F6447" s="148" t="s">
        <v>16</v>
      </c>
      <c r="G6447" s="147">
        <f ca="1">IFERROR(__xludf.DUMMYFUNCTION(" VLOOKUP(A6565, IMPORTRANGE(""https://docs.google.com/spreadsheets/d/1QNLbnkR_AongFt22vMfNzfpjZ0CjpI8QI-w0wBnYA1w/"", ""Инфа!A:AA""), 6, FALSE)"),2024)</f>
        <v>2024</v>
      </c>
      <c r="H6447" s="150">
        <v>7600</v>
      </c>
      <c r="I6447" s="160"/>
      <c r="J6447" s="97" t="s">
        <v>17105</v>
      </c>
      <c r="K6447" s="153"/>
      <c r="L6447" s="153"/>
      <c r="M6447" s="153"/>
      <c r="N6447" s="153"/>
      <c r="O6447" s="153"/>
      <c r="P6447" s="153"/>
      <c r="Q6447" s="153"/>
      <c r="R6447" s="153"/>
      <c r="S6447" s="153"/>
    </row>
    <row r="6448" spans="1:19" ht="187.5">
      <c r="A6448" s="277" t="s">
        <v>25424</v>
      </c>
      <c r="B6448" s="253" t="s">
        <v>13</v>
      </c>
      <c r="C6448" s="93" t="s">
        <v>17106</v>
      </c>
      <c r="D6448" s="93" t="s">
        <v>17107</v>
      </c>
      <c r="E6448" s="148">
        <f ca="1">IFERROR(__xludf.DUMMYFUNCTION(" VLOOKUP(A6567, IMPORTRANGE(""https://docs.google.com/spreadsheets/d/1fj_Bhi2XPL3siwIh4sx4VRLAe31yD50oKdj5UlRYW0c/"", ""Сводка!A:AA""), 5, FALSE)"),120)</f>
        <v>120</v>
      </c>
      <c r="F6448" s="148" t="s">
        <v>945</v>
      </c>
      <c r="G6448" s="147">
        <f ca="1">IFERROR(__xludf.DUMMYFUNCTION(" VLOOKUP(A6567, IMPORTRANGE(""https://docs.google.com/spreadsheets/d/1QNLbnkR_AongFt22vMfNzfpjZ0CjpI8QI-w0wBnYA1w/"", ""Инфа!A:AA""), 6, FALSE)"),2024)</f>
        <v>2024</v>
      </c>
      <c r="H6448" s="150">
        <v>8600</v>
      </c>
      <c r="I6448" s="160" t="s">
        <v>1139</v>
      </c>
      <c r="J6448" s="97" t="s">
        <v>17108</v>
      </c>
      <c r="K6448" s="153"/>
      <c r="L6448" s="153"/>
      <c r="M6448" s="153"/>
      <c r="N6448" s="153"/>
      <c r="O6448" s="153"/>
      <c r="P6448" s="153"/>
      <c r="Q6448" s="153"/>
      <c r="R6448" s="153"/>
      <c r="S6448" s="153"/>
    </row>
    <row r="6449" spans="1:19" ht="187.5">
      <c r="A6449" s="277" t="s">
        <v>25424</v>
      </c>
      <c r="B6449" s="253" t="s">
        <v>13</v>
      </c>
      <c r="C6449" s="93" t="s">
        <v>17109</v>
      </c>
      <c r="D6449" s="93" t="s">
        <v>17110</v>
      </c>
      <c r="E6449" s="148">
        <f ca="1">IFERROR(__xludf.DUMMYFUNCTION(" VLOOKUP(A6571, IMPORTRANGE(""https://docs.google.com/spreadsheets/d/1fj_Bhi2XPL3siwIh4sx4VRLAe31yD50oKdj5UlRYW0c/"", ""Сводка!A:AA""), 5, FALSE)"),192)</f>
        <v>192</v>
      </c>
      <c r="F6449" s="148" t="s">
        <v>59</v>
      </c>
      <c r="G6449" s="147">
        <f ca="1">IFERROR(__xludf.DUMMYFUNCTION(" VLOOKUP(A6571, IMPORTRANGE(""https://docs.google.com/spreadsheets/d/1QNLbnkR_AongFt22vMfNzfpjZ0CjpI8QI-w0wBnYA1w/"", ""Инфа!A:AA""), 6, FALSE)"),2024)</f>
        <v>2024</v>
      </c>
      <c r="H6449" s="150">
        <v>10800</v>
      </c>
      <c r="I6449" s="160" t="s">
        <v>17111</v>
      </c>
      <c r="J6449" s="97" t="s">
        <v>17112</v>
      </c>
      <c r="K6449" s="153"/>
      <c r="L6449" s="153"/>
      <c r="M6449" s="153"/>
      <c r="N6449" s="153"/>
      <c r="O6449" s="153"/>
      <c r="P6449" s="153"/>
      <c r="Q6449" s="153"/>
      <c r="R6449" s="153"/>
      <c r="S6449" s="153"/>
    </row>
    <row r="6450" spans="1:19" ht="37.5">
      <c r="A6450" s="277" t="s">
        <v>25424</v>
      </c>
      <c r="B6450" s="253" t="s">
        <v>400</v>
      </c>
      <c r="C6450" s="93" t="s">
        <v>17114</v>
      </c>
      <c r="D6450" s="93" t="s">
        <v>17115</v>
      </c>
      <c r="E6450" s="148">
        <f ca="1">IFERROR(__xludf.DUMMYFUNCTION(" VLOOKUP(A6574, IMPORTRANGE(""https://docs.google.com/spreadsheets/d/1fj_Bhi2XPL3siwIh4sx4VRLAe31yD50oKdj5UlRYW0c/"", ""Сводка!A:AA""), 5, FALSE)"),312)</f>
        <v>312</v>
      </c>
      <c r="F6450" s="147" t="s">
        <v>17113</v>
      </c>
      <c r="G6450" s="147">
        <f ca="1">IFERROR(__xludf.DUMMYFUNCTION(" VLOOKUP(A6574, IMPORTRANGE(""https://docs.google.com/spreadsheets/d/1QNLbnkR_AongFt22vMfNzfpjZ0CjpI8QI-w0wBnYA1w/"", ""Инфа!A:AA""), 6, FALSE)"),2023)</f>
        <v>2023</v>
      </c>
      <c r="H6450" s="150">
        <v>14400</v>
      </c>
      <c r="I6450" s="161" t="s">
        <v>3566</v>
      </c>
      <c r="J6450" s="97"/>
      <c r="K6450" s="153"/>
      <c r="L6450" s="153"/>
      <c r="M6450" s="153"/>
      <c r="N6450" s="153"/>
      <c r="O6450" s="153"/>
      <c r="P6450" s="153"/>
      <c r="Q6450" s="153"/>
      <c r="R6450" s="153"/>
      <c r="S6450" s="153"/>
    </row>
    <row r="6451" spans="1:19" ht="56.25">
      <c r="A6451" s="277" t="s">
        <v>25424</v>
      </c>
      <c r="B6451" s="253" t="s">
        <v>400</v>
      </c>
      <c r="C6451" s="93" t="s">
        <v>17117</v>
      </c>
      <c r="D6451" s="93" t="s">
        <v>17118</v>
      </c>
      <c r="E6451" s="148">
        <f ca="1">IFERROR(__xludf.DUMMYFUNCTION(" VLOOKUP(A6578, IMPORTRANGE(""https://docs.google.com/spreadsheets/d/1fj_Bhi2XPL3siwIh4sx4VRLAe31yD50oKdj5UlRYW0c/"", ""Сводка!A:AA""), 5, FALSE)"),268)</f>
        <v>268</v>
      </c>
      <c r="F6451" s="147" t="s">
        <v>17113</v>
      </c>
      <c r="G6451" s="147">
        <f ca="1">IFERROR(__xludf.DUMMYFUNCTION(" VLOOKUP(A6578, IMPORTRANGE(""https://docs.google.com/spreadsheets/d/1QNLbnkR_AongFt22vMfNzfpjZ0CjpI8QI-w0wBnYA1w/"", ""Инфа!A:AA""), 6, FALSE)"),2024)</f>
        <v>2024</v>
      </c>
      <c r="H6451" s="150">
        <v>13000</v>
      </c>
      <c r="I6451" s="161" t="s">
        <v>3566</v>
      </c>
      <c r="J6451" s="97"/>
      <c r="K6451" s="153"/>
      <c r="L6451" s="153"/>
      <c r="M6451" s="153"/>
      <c r="N6451" s="153"/>
      <c r="O6451" s="153"/>
      <c r="P6451" s="153"/>
      <c r="Q6451" s="153"/>
      <c r="R6451" s="153"/>
      <c r="S6451" s="153"/>
    </row>
    <row r="6452" spans="1:19" ht="37.5">
      <c r="A6452" s="277" t="s">
        <v>25424</v>
      </c>
      <c r="B6452" s="253" t="s">
        <v>153</v>
      </c>
      <c r="C6452" s="97" t="s">
        <v>17120</v>
      </c>
      <c r="D6452" s="97" t="s">
        <v>17121</v>
      </c>
      <c r="E6452" s="148">
        <f ca="1">IFERROR(__xludf.DUMMYFUNCTION(" VLOOKUP(A6589, IMPORTRANGE(""https://docs.google.com/spreadsheets/d/1fj_Bhi2XPL3siwIh4sx4VRLAe31yD50oKdj5UlRYW0c/"", ""Сводка!A:AA""), 5, FALSE)"),176)</f>
        <v>176</v>
      </c>
      <c r="F6452" s="147" t="s">
        <v>17113</v>
      </c>
      <c r="G6452" s="147">
        <f ca="1">IFERROR(__xludf.DUMMYFUNCTION(" VLOOKUP(A6589, IMPORTRANGE(""https://docs.google.com/spreadsheets/d/1QNLbnkR_AongFt22vMfNzfpjZ0CjpI8QI-w0wBnYA1w/"", ""Инфа!A:AA""), 6, FALSE)"),2024)</f>
        <v>2024</v>
      </c>
      <c r="H6452" s="150">
        <v>15600</v>
      </c>
      <c r="I6452" s="161" t="s">
        <v>3566</v>
      </c>
      <c r="J6452" s="97"/>
      <c r="K6452" s="153"/>
      <c r="L6452" s="153"/>
      <c r="M6452" s="153"/>
      <c r="N6452" s="153"/>
      <c r="O6452" s="153"/>
      <c r="P6452" s="153"/>
      <c r="Q6452" s="153"/>
      <c r="R6452" s="153"/>
      <c r="S6452" s="153"/>
    </row>
    <row r="6453" spans="1:19" ht="225">
      <c r="A6453" s="277" t="s">
        <v>25424</v>
      </c>
      <c r="B6453" s="253" t="s">
        <v>153</v>
      </c>
      <c r="C6453" s="93" t="s">
        <v>17122</v>
      </c>
      <c r="D6453" s="93" t="s">
        <v>17123</v>
      </c>
      <c r="E6453" s="148">
        <f ca="1">IFERROR(__xludf.DUMMYFUNCTION(" VLOOKUP(A6609, IMPORTRANGE(""https://docs.google.com/spreadsheets/d/1fj_Bhi2XPL3siwIh4sx4VRLAe31yD50oKdj5UlRYW0c/"", ""Сводка!A:AA""), 5, FALSE)"),220)</f>
        <v>220</v>
      </c>
      <c r="F6453" s="148" t="s">
        <v>165</v>
      </c>
      <c r="G6453" s="147">
        <f ca="1">IFERROR(__xludf.DUMMYFUNCTION(" VLOOKUP(A6609, IMPORTRANGE(""https://docs.google.com/spreadsheets/d/1QNLbnkR_AongFt22vMfNzfpjZ0CjpI8QI-w0wBnYA1w/"", ""Инфа!A:AA""), 6, FALSE)"),2024)</f>
        <v>2024</v>
      </c>
      <c r="H6453" s="150">
        <v>15100</v>
      </c>
      <c r="I6453" s="160" t="s">
        <v>386</v>
      </c>
      <c r="J6453" s="97" t="s">
        <v>17124</v>
      </c>
      <c r="K6453" s="153"/>
      <c r="L6453" s="153"/>
      <c r="M6453" s="153"/>
      <c r="N6453" s="153"/>
      <c r="O6453" s="153"/>
      <c r="P6453" s="153"/>
      <c r="Q6453" s="153"/>
      <c r="R6453" s="153"/>
      <c r="S6453" s="153"/>
    </row>
    <row r="6454" spans="1:19" ht="225">
      <c r="A6454" s="277" t="s">
        <v>25424</v>
      </c>
      <c r="B6454" s="253" t="s">
        <v>153</v>
      </c>
      <c r="C6454" s="93" t="s">
        <v>17122</v>
      </c>
      <c r="D6454" s="93" t="s">
        <v>17125</v>
      </c>
      <c r="E6454" s="148">
        <f ca="1">IFERROR(__xludf.DUMMYFUNCTION(" VLOOKUP(A6610, IMPORTRANGE(""https://docs.google.com/spreadsheets/d/1fj_Bhi2XPL3siwIh4sx4VRLAe31yD50oKdj5UlRYW0c/"", ""Сводка!A:AA""), 5, FALSE)"),266)</f>
        <v>266</v>
      </c>
      <c r="F6454" s="148" t="s">
        <v>165</v>
      </c>
      <c r="G6454" s="147">
        <f ca="1">IFERROR(__xludf.DUMMYFUNCTION(" VLOOKUP(A6610, IMPORTRANGE(""https://docs.google.com/spreadsheets/d/1QNLbnkR_AongFt22vMfNzfpjZ0CjpI8QI-w0wBnYA1w/"", ""Инфа!A:AA""), 6, FALSE)"),2024)</f>
        <v>2024</v>
      </c>
      <c r="H6454" s="150">
        <v>16900</v>
      </c>
      <c r="I6454" s="160" t="s">
        <v>386</v>
      </c>
      <c r="J6454" s="97" t="s">
        <v>17124</v>
      </c>
      <c r="K6454" s="153"/>
      <c r="L6454" s="153"/>
      <c r="M6454" s="153"/>
      <c r="N6454" s="153"/>
      <c r="O6454" s="153"/>
      <c r="P6454" s="153"/>
      <c r="Q6454" s="153"/>
      <c r="R6454" s="153"/>
      <c r="S6454" s="153"/>
    </row>
    <row r="6455" spans="1:19" ht="225">
      <c r="A6455" s="277" t="s">
        <v>25424</v>
      </c>
      <c r="B6455" s="253" t="s">
        <v>153</v>
      </c>
      <c r="C6455" s="93" t="s">
        <v>17122</v>
      </c>
      <c r="D6455" s="93" t="s">
        <v>17126</v>
      </c>
      <c r="E6455" s="148">
        <f ca="1">IFERROR(__xludf.DUMMYFUNCTION(" VLOOKUP(A6611, IMPORTRANGE(""https://docs.google.com/spreadsheets/d/1fj_Bhi2XPL3siwIh4sx4VRLAe31yD50oKdj5UlRYW0c/"", ""Сводка!A:AA""), 5, FALSE)"),288)</f>
        <v>288</v>
      </c>
      <c r="F6455" s="148" t="s">
        <v>165</v>
      </c>
      <c r="G6455" s="147">
        <f ca="1">IFERROR(__xludf.DUMMYFUNCTION(" VLOOKUP(A6611, IMPORTRANGE(""https://docs.google.com/spreadsheets/d/1QNLbnkR_AongFt22vMfNzfpjZ0CjpI8QI-w0wBnYA1w/"", ""Инфа!A:AA""), 6, FALSE)"),2024)</f>
        <v>2024</v>
      </c>
      <c r="H6455" s="150">
        <v>17700</v>
      </c>
      <c r="I6455" s="160" t="s">
        <v>386</v>
      </c>
      <c r="J6455" s="97" t="s">
        <v>17124</v>
      </c>
      <c r="K6455" s="153"/>
      <c r="L6455" s="153"/>
      <c r="M6455" s="153"/>
      <c r="N6455" s="153"/>
      <c r="O6455" s="153"/>
      <c r="P6455" s="153"/>
      <c r="Q6455" s="153"/>
      <c r="R6455" s="153"/>
      <c r="S6455" s="153"/>
    </row>
    <row r="6456" spans="1:19" ht="225">
      <c r="A6456" s="277" t="s">
        <v>25424</v>
      </c>
      <c r="B6456" s="253" t="s">
        <v>153</v>
      </c>
      <c r="C6456" s="93" t="s">
        <v>17122</v>
      </c>
      <c r="D6456" s="93" t="s">
        <v>17127</v>
      </c>
      <c r="E6456" s="148">
        <f ca="1">IFERROR(__xludf.DUMMYFUNCTION(" VLOOKUP(A6612, IMPORTRANGE(""https://docs.google.com/spreadsheets/d/1fj_Bhi2XPL3siwIh4sx4VRLAe31yD50oKdj5UlRYW0c/"", ""Сводка!A:AA""), 5, FALSE)"),238)</f>
        <v>238</v>
      </c>
      <c r="F6456" s="148" t="s">
        <v>165</v>
      </c>
      <c r="G6456" s="147">
        <f ca="1">IFERROR(__xludf.DUMMYFUNCTION(" VLOOKUP(A6612, IMPORTRANGE(""https://docs.google.com/spreadsheets/d/1QNLbnkR_AongFt22vMfNzfpjZ0CjpI8QI-w0wBnYA1w/"", ""Инфа!A:AA""), 6, FALSE)"),2024)</f>
        <v>2024</v>
      </c>
      <c r="H6456" s="150">
        <v>15800</v>
      </c>
      <c r="I6456" s="160" t="s">
        <v>386</v>
      </c>
      <c r="J6456" s="97" t="s">
        <v>17124</v>
      </c>
      <c r="K6456" s="153"/>
      <c r="L6456" s="153"/>
      <c r="M6456" s="153"/>
      <c r="N6456" s="153"/>
      <c r="O6456" s="153"/>
      <c r="P6456" s="153"/>
      <c r="Q6456" s="153"/>
      <c r="R6456" s="153"/>
      <c r="S6456" s="153"/>
    </row>
    <row r="6457" spans="1:19" ht="56.25">
      <c r="A6457" s="277" t="s">
        <v>25424</v>
      </c>
      <c r="B6457" s="253" t="s">
        <v>153</v>
      </c>
      <c r="C6457" s="93" t="s">
        <v>17128</v>
      </c>
      <c r="D6457" s="93" t="s">
        <v>17129</v>
      </c>
      <c r="E6457" s="148">
        <f ca="1">IFERROR(__xludf.DUMMYFUNCTION(" VLOOKUP(A6617, IMPORTRANGE(""https://docs.google.com/spreadsheets/d/1fj_Bhi2XPL3siwIh4sx4VRLAe31yD50oKdj5UlRYW0c/"", ""Сводка!A:AA""), 5, FALSE)"),86)</f>
        <v>86</v>
      </c>
      <c r="F6457" s="147" t="s">
        <v>17113</v>
      </c>
      <c r="G6457" s="147">
        <f ca="1">IFERROR(__xludf.DUMMYFUNCTION(" VLOOKUP(A6617, IMPORTRANGE(""https://docs.google.com/spreadsheets/d/1QNLbnkR_AongFt22vMfNzfpjZ0CjpI8QI-w0wBnYA1w/"", ""Инфа!A:AA""), 6, FALSE)"),2024)</f>
        <v>2024</v>
      </c>
      <c r="H6457" s="150">
        <v>7600</v>
      </c>
      <c r="I6457" s="151" t="s">
        <v>17130</v>
      </c>
      <c r="J6457" s="93"/>
      <c r="K6457" s="153"/>
      <c r="L6457" s="153"/>
      <c r="M6457" s="153"/>
      <c r="N6457" s="153"/>
      <c r="O6457" s="153"/>
      <c r="P6457" s="153"/>
      <c r="Q6457" s="153"/>
      <c r="R6457" s="153"/>
      <c r="S6457" s="153"/>
    </row>
    <row r="6458" spans="1:19" ht="93.75">
      <c r="A6458" s="277" t="s">
        <v>25424</v>
      </c>
      <c r="B6458" s="253" t="s">
        <v>153</v>
      </c>
      <c r="C6458" s="93" t="s">
        <v>17131</v>
      </c>
      <c r="D6458" s="93" t="s">
        <v>17132</v>
      </c>
      <c r="E6458" s="148">
        <f ca="1">IFERROR(__xludf.DUMMYFUNCTION(" VLOOKUP(A6618, IMPORTRANGE(""https://docs.google.com/spreadsheets/d/1fj_Bhi2XPL3siwIh4sx4VRLAe31yD50oKdj5UlRYW0c/"", ""Сводка!A:AA""), 5, FALSE)"),112)</f>
        <v>112</v>
      </c>
      <c r="F6458" s="147" t="s">
        <v>17113</v>
      </c>
      <c r="G6458" s="147">
        <f ca="1">IFERROR(__xludf.DUMMYFUNCTION(" VLOOKUP(A6618, IMPORTRANGE(""https://docs.google.com/spreadsheets/d/1QNLbnkR_AongFt22vMfNzfpjZ0CjpI8QI-w0wBnYA1w/"", ""Инфа!A:AA""), 6, FALSE)"),2024)</f>
        <v>2024</v>
      </c>
      <c r="H6458" s="150">
        <v>11700</v>
      </c>
      <c r="I6458" s="151" t="s">
        <v>17130</v>
      </c>
      <c r="J6458" s="93"/>
      <c r="K6458" s="153"/>
      <c r="L6458" s="153"/>
      <c r="M6458" s="153"/>
      <c r="N6458" s="153"/>
      <c r="O6458" s="153"/>
      <c r="P6458" s="153"/>
      <c r="Q6458" s="153"/>
      <c r="R6458" s="153"/>
      <c r="S6458" s="153"/>
    </row>
    <row r="6459" spans="1:19" ht="300">
      <c r="A6459" s="277" t="s">
        <v>25424</v>
      </c>
      <c r="B6459" s="253" t="s">
        <v>400</v>
      </c>
      <c r="C6459" s="93" t="s">
        <v>17134</v>
      </c>
      <c r="D6459" s="93" t="s">
        <v>17135</v>
      </c>
      <c r="E6459" s="148">
        <f ca="1">IFERROR(__xludf.DUMMYFUNCTION(" VLOOKUP(A6627, IMPORTRANGE(""https://docs.google.com/spreadsheets/d/1fj_Bhi2XPL3siwIh4sx4VRLAe31yD50oKdj5UlRYW0c/"", ""Сводка!A:AA""), 5, FALSE)"),228)</f>
        <v>228</v>
      </c>
      <c r="F6459" s="148" t="s">
        <v>1352</v>
      </c>
      <c r="G6459" s="147">
        <f ca="1">IFERROR(__xludf.DUMMYFUNCTION(" VLOOKUP(A6627, IMPORTRANGE(""https://docs.google.com/spreadsheets/d/1QNLbnkR_AongFt22vMfNzfpjZ0CjpI8QI-w0wBnYA1w/"", ""Инфа!A:AA""), 6, FALSE)"),2024)</f>
        <v>2024</v>
      </c>
      <c r="H6459" s="150">
        <v>11800</v>
      </c>
      <c r="I6459" s="151" t="s">
        <v>17137</v>
      </c>
      <c r="J6459" s="93" t="s">
        <v>17138</v>
      </c>
      <c r="K6459" s="153"/>
      <c r="L6459" s="153"/>
      <c r="M6459" s="153"/>
      <c r="N6459" s="153"/>
      <c r="O6459" s="153"/>
      <c r="P6459" s="153"/>
      <c r="Q6459" s="153"/>
      <c r="R6459" s="153"/>
      <c r="S6459" s="153"/>
    </row>
    <row r="6460" spans="1:19" ht="75">
      <c r="A6460" s="277" t="s">
        <v>25424</v>
      </c>
      <c r="B6460" s="253" t="s">
        <v>400</v>
      </c>
      <c r="C6460" s="93" t="s">
        <v>17134</v>
      </c>
      <c r="D6460" s="93" t="s">
        <v>17139</v>
      </c>
      <c r="E6460" s="148">
        <f ca="1">IFERROR(__xludf.DUMMYFUNCTION(" VLOOKUP(A6628, IMPORTRANGE(""https://docs.google.com/spreadsheets/d/1fj_Bhi2XPL3siwIh4sx4VRLAe31yD50oKdj5UlRYW0c/"", ""Сводка!A:AA""), 5, FALSE)"),144)</f>
        <v>144</v>
      </c>
      <c r="F6460" s="148" t="s">
        <v>17140</v>
      </c>
      <c r="G6460" s="147">
        <f ca="1">IFERROR(__xludf.DUMMYFUNCTION(" VLOOKUP(A6628, IMPORTRANGE(""https://docs.google.com/spreadsheets/d/1QNLbnkR_AongFt22vMfNzfpjZ0CjpI8QI-w0wBnYA1w/"", ""Инфа!A:AA""), 6, FALSE)"),2024)</f>
        <v>2024</v>
      </c>
      <c r="H6460" s="150">
        <v>9300</v>
      </c>
      <c r="I6460" s="151" t="s">
        <v>17137</v>
      </c>
      <c r="J6460" s="93" t="s">
        <v>17141</v>
      </c>
      <c r="K6460" s="153"/>
      <c r="L6460" s="153"/>
      <c r="M6460" s="153"/>
      <c r="N6460" s="153"/>
      <c r="O6460" s="153"/>
      <c r="P6460" s="153"/>
      <c r="Q6460" s="153"/>
      <c r="R6460" s="153"/>
      <c r="S6460" s="153"/>
    </row>
    <row r="6461" spans="1:19" ht="75">
      <c r="A6461" s="277" t="s">
        <v>25424</v>
      </c>
      <c r="B6461" s="253" t="s">
        <v>400</v>
      </c>
      <c r="C6461" s="93" t="s">
        <v>17134</v>
      </c>
      <c r="D6461" s="93" t="s">
        <v>17142</v>
      </c>
      <c r="E6461" s="148">
        <f ca="1">IFERROR(__xludf.DUMMYFUNCTION(" VLOOKUP(A6629, IMPORTRANGE(""https://docs.google.com/spreadsheets/d/1fj_Bhi2XPL3siwIh4sx4VRLAe31yD50oKdj5UlRYW0c/"", ""Сводка!A:AA""), 5, FALSE)"),96)</f>
        <v>96</v>
      </c>
      <c r="F6461" s="148" t="s">
        <v>17143</v>
      </c>
      <c r="G6461" s="147">
        <f ca="1">IFERROR(__xludf.DUMMYFUNCTION(" VLOOKUP(A6629, IMPORTRANGE(""https://docs.google.com/spreadsheets/d/1QNLbnkR_AongFt22vMfNzfpjZ0CjpI8QI-w0wBnYA1w/"", ""Инфа!A:AA""), 6, FALSE)"),2024)</f>
        <v>2024</v>
      </c>
      <c r="H6461" s="150">
        <v>7900</v>
      </c>
      <c r="I6461" s="151" t="s">
        <v>17137</v>
      </c>
      <c r="J6461" s="93" t="s">
        <v>17144</v>
      </c>
      <c r="K6461" s="153"/>
      <c r="L6461" s="153"/>
      <c r="M6461" s="153"/>
      <c r="N6461" s="153"/>
      <c r="O6461" s="153"/>
      <c r="P6461" s="153"/>
      <c r="Q6461" s="153"/>
      <c r="R6461" s="153"/>
      <c r="S6461" s="153"/>
    </row>
    <row r="6462" spans="1:19" ht="37.5">
      <c r="A6462" s="277" t="s">
        <v>25424</v>
      </c>
      <c r="B6462" s="253" t="s">
        <v>153</v>
      </c>
      <c r="C6462" s="93" t="s">
        <v>17145</v>
      </c>
      <c r="D6462" s="93" t="s">
        <v>17146</v>
      </c>
      <c r="E6462" s="148">
        <f ca="1">IFERROR(__xludf.DUMMYFUNCTION(" VLOOKUP(A6630, IMPORTRANGE(""https://docs.google.com/spreadsheets/d/1fj_Bhi2XPL3siwIh4sx4VRLAe31yD50oKdj5UlRYW0c/"", ""Сводка!A:AA""), 5, FALSE)"),290)</f>
        <v>290</v>
      </c>
      <c r="F6462" s="148" t="s">
        <v>456</v>
      </c>
      <c r="G6462" s="147">
        <f ca="1">IFERROR(__xludf.DUMMYFUNCTION(" VLOOKUP(A6630, IMPORTRANGE(""https://docs.google.com/spreadsheets/d/1QNLbnkR_AongFt22vMfNzfpjZ0CjpI8QI-w0wBnYA1w/"", ""Инфа!A:AA""), 6, FALSE)"),2024)</f>
        <v>2024</v>
      </c>
      <c r="H6462" s="150">
        <v>13700</v>
      </c>
      <c r="I6462" s="156" t="s">
        <v>3172</v>
      </c>
      <c r="J6462" s="93"/>
      <c r="K6462" s="153"/>
      <c r="L6462" s="153"/>
      <c r="M6462" s="153"/>
      <c r="N6462" s="153"/>
      <c r="O6462" s="153"/>
      <c r="P6462" s="153"/>
      <c r="Q6462" s="153"/>
      <c r="R6462" s="153"/>
      <c r="S6462" s="153"/>
    </row>
    <row r="6463" spans="1:19" ht="75">
      <c r="A6463" s="277" t="s">
        <v>25424</v>
      </c>
      <c r="B6463" s="253" t="s">
        <v>153</v>
      </c>
      <c r="C6463" s="93" t="s">
        <v>17147</v>
      </c>
      <c r="D6463" s="93" t="s">
        <v>17148</v>
      </c>
      <c r="E6463" s="148">
        <f ca="1">IFERROR(__xludf.DUMMYFUNCTION(" VLOOKUP(A6631, IMPORTRANGE(""https://docs.google.com/spreadsheets/d/1fj_Bhi2XPL3siwIh4sx4VRLAe31yD50oKdj5UlRYW0c/"", ""Сводка!A:AA""), 5, FALSE)"),244)</f>
        <v>244</v>
      </c>
      <c r="F6463" s="148" t="s">
        <v>9512</v>
      </c>
      <c r="G6463" s="147">
        <f ca="1">IFERROR(__xludf.DUMMYFUNCTION(" VLOOKUP(A6631, IMPORTRANGE(""https://docs.google.com/spreadsheets/d/1QNLbnkR_AongFt22vMfNzfpjZ0CjpI8QI-w0wBnYA1w/"", ""Инфа!A:AA""), 6, FALSE)"),2024)</f>
        <v>2024</v>
      </c>
      <c r="H6463" s="150">
        <v>12300</v>
      </c>
      <c r="I6463" s="156" t="s">
        <v>3172</v>
      </c>
      <c r="J6463" s="93"/>
      <c r="K6463" s="153"/>
      <c r="L6463" s="153"/>
      <c r="M6463" s="153"/>
      <c r="N6463" s="153"/>
      <c r="O6463" s="153"/>
      <c r="P6463" s="153"/>
      <c r="Q6463" s="153"/>
      <c r="R6463" s="153"/>
      <c r="S6463" s="153"/>
    </row>
    <row r="6464" spans="1:19" ht="112.5">
      <c r="A6464" s="277" t="s">
        <v>25424</v>
      </c>
      <c r="B6464" s="253" t="s">
        <v>153</v>
      </c>
      <c r="C6464" s="93" t="s">
        <v>17149</v>
      </c>
      <c r="D6464" s="93" t="s">
        <v>17150</v>
      </c>
      <c r="E6464" s="148">
        <f ca="1">IFERROR(__xludf.DUMMYFUNCTION(" VLOOKUP(A6632, IMPORTRANGE(""https://docs.google.com/spreadsheets/d/1fj_Bhi2XPL3siwIh4sx4VRLAe31yD50oKdj5UlRYW0c/"", ""Сводка!A:AA""), 5, FALSE)"),78)</f>
        <v>78</v>
      </c>
      <c r="F6464" s="147" t="s">
        <v>17113</v>
      </c>
      <c r="G6464" s="147">
        <f ca="1">IFERROR(__xludf.DUMMYFUNCTION(" VLOOKUP(A6632, IMPORTRANGE(""https://docs.google.com/spreadsheets/d/1QNLbnkR_AongFt22vMfNzfpjZ0CjpI8QI-w0wBnYA1w/"", ""Инфа!A:AA""), 6, FALSE)"),2024)</f>
        <v>2024</v>
      </c>
      <c r="H6464" s="150">
        <v>7300</v>
      </c>
      <c r="I6464" s="161" t="s">
        <v>3172</v>
      </c>
      <c r="J6464" s="97"/>
      <c r="K6464" s="153"/>
      <c r="L6464" s="153"/>
      <c r="M6464" s="153"/>
      <c r="N6464" s="153"/>
      <c r="O6464" s="153"/>
      <c r="P6464" s="153"/>
      <c r="Q6464" s="153"/>
      <c r="R6464" s="153"/>
      <c r="S6464" s="153"/>
    </row>
    <row r="6465" spans="1:19" ht="131.25">
      <c r="A6465" s="277" t="s">
        <v>25424</v>
      </c>
      <c r="B6465" s="253" t="s">
        <v>153</v>
      </c>
      <c r="C6465" s="93" t="s">
        <v>17154</v>
      </c>
      <c r="D6465" s="93" t="s">
        <v>17155</v>
      </c>
      <c r="E6465" s="148">
        <f ca="1">IFERROR(__xludf.DUMMYFUNCTION(" VLOOKUP(A6649, IMPORTRANGE(""https://docs.google.com/spreadsheets/d/1fj_Bhi2XPL3siwIh4sx4VRLAe31yD50oKdj5UlRYW0c/"", ""Сводка!A:AA""), 5, FALSE)"),260)</f>
        <v>260</v>
      </c>
      <c r="F6465" s="148" t="s">
        <v>17156</v>
      </c>
      <c r="G6465" s="147">
        <f ca="1">IFERROR(__xludf.DUMMYFUNCTION(" VLOOKUP(A6649, IMPORTRANGE(""https://docs.google.com/spreadsheets/d/1QNLbnkR_AongFt22vMfNzfpjZ0CjpI8QI-w0wBnYA1w/"", ""Инфа!A:AA""), 6, FALSE)"),2024)</f>
        <v>2024</v>
      </c>
      <c r="H6465" s="150">
        <v>12800</v>
      </c>
      <c r="I6465" s="151" t="s">
        <v>210</v>
      </c>
      <c r="J6465" s="93"/>
      <c r="K6465" s="153"/>
      <c r="L6465" s="153"/>
      <c r="M6465" s="153"/>
      <c r="N6465" s="153"/>
      <c r="O6465" s="153"/>
      <c r="P6465" s="153"/>
      <c r="Q6465" s="153"/>
      <c r="R6465" s="153"/>
      <c r="S6465" s="153"/>
    </row>
    <row r="6466" spans="1:19" ht="75">
      <c r="A6466" s="277" t="s">
        <v>25424</v>
      </c>
      <c r="B6466" s="253" t="s">
        <v>153</v>
      </c>
      <c r="C6466" s="93" t="s">
        <v>17160</v>
      </c>
      <c r="D6466" s="93" t="s">
        <v>17161</v>
      </c>
      <c r="E6466" s="148">
        <f ca="1">IFERROR(__xludf.DUMMYFUNCTION(" VLOOKUP(A6659, IMPORTRANGE(""https://docs.google.com/spreadsheets/d/1fj_Bhi2XPL3siwIh4sx4VRLAe31yD50oKdj5UlRYW0c/"", ""Сводка!A:AA""), 5, FALSE)"),68)</f>
        <v>68</v>
      </c>
      <c r="F6466" s="148" t="s">
        <v>1905</v>
      </c>
      <c r="G6466" s="147">
        <f ca="1">IFERROR(__xludf.DUMMYFUNCTION(" VLOOKUP(A6659, IMPORTRANGE(""https://docs.google.com/spreadsheets/d/1QNLbnkR_AongFt22vMfNzfpjZ0CjpI8QI-w0wBnYA1w/"", ""Инфа!A:AA""), 6, FALSE)"),2024)</f>
        <v>2024</v>
      </c>
      <c r="H6466" s="150">
        <v>7000</v>
      </c>
      <c r="I6466" s="156" t="s">
        <v>3172</v>
      </c>
      <c r="J6466" s="93"/>
      <c r="K6466" s="153"/>
      <c r="L6466" s="153"/>
      <c r="M6466" s="153"/>
      <c r="N6466" s="153"/>
      <c r="O6466" s="153"/>
      <c r="P6466" s="153"/>
      <c r="Q6466" s="153"/>
      <c r="R6466" s="153"/>
      <c r="S6466" s="153"/>
    </row>
    <row r="6467" spans="1:19" ht="112.5">
      <c r="A6467" s="277" t="s">
        <v>25424</v>
      </c>
      <c r="B6467" s="253" t="s">
        <v>153</v>
      </c>
      <c r="C6467" s="93" t="s">
        <v>17162</v>
      </c>
      <c r="D6467" s="93" t="s">
        <v>17163</v>
      </c>
      <c r="E6467" s="148">
        <f ca="1">IFERROR(__xludf.DUMMYFUNCTION(" VLOOKUP(A6660, IMPORTRANGE(""https://docs.google.com/spreadsheets/d/1fj_Bhi2XPL3siwIh4sx4VRLAe31yD50oKdj5UlRYW0c/"", ""Сводка!A:AA""), 5, FALSE)"),132)</f>
        <v>132</v>
      </c>
      <c r="F6467" s="147" t="s">
        <v>17113</v>
      </c>
      <c r="G6467" s="147">
        <f ca="1">IFERROR(__xludf.DUMMYFUNCTION(" VLOOKUP(A6660, IMPORTRANGE(""https://docs.google.com/spreadsheets/d/1QNLbnkR_AongFt22vMfNzfpjZ0CjpI8QI-w0wBnYA1w/"", ""Инфа!A:AA""), 6, FALSE)"),2024)</f>
        <v>2024</v>
      </c>
      <c r="H6467" s="150">
        <v>9000</v>
      </c>
      <c r="I6467" s="156" t="s">
        <v>3172</v>
      </c>
      <c r="J6467" s="93"/>
      <c r="K6467" s="153"/>
      <c r="L6467" s="153"/>
      <c r="M6467" s="153"/>
      <c r="N6467" s="153"/>
      <c r="O6467" s="153"/>
      <c r="P6467" s="153"/>
      <c r="Q6467" s="153"/>
      <c r="R6467" s="153"/>
      <c r="S6467" s="153"/>
    </row>
    <row r="6468" spans="1:19" ht="112.5">
      <c r="A6468" s="277" t="s">
        <v>25424</v>
      </c>
      <c r="B6468" s="253" t="s">
        <v>153</v>
      </c>
      <c r="C6468" s="93" t="s">
        <v>17162</v>
      </c>
      <c r="D6468" s="93" t="s">
        <v>17164</v>
      </c>
      <c r="E6468" s="148">
        <f ca="1">IFERROR(__xludf.DUMMYFUNCTION(" VLOOKUP(A6661, IMPORTRANGE(""https://docs.google.com/spreadsheets/d/1fj_Bhi2XPL3siwIh4sx4VRLAe31yD50oKdj5UlRYW0c/"", ""Сводка!A:AA""), 5, FALSE)"),184)</f>
        <v>184</v>
      </c>
      <c r="F6468" s="147" t="s">
        <v>17113</v>
      </c>
      <c r="G6468" s="147">
        <f ca="1">IFERROR(__xludf.DUMMYFUNCTION(" VLOOKUP(A6661, IMPORTRANGE(""https://docs.google.com/spreadsheets/d/1QNLbnkR_AongFt22vMfNzfpjZ0CjpI8QI-w0wBnYA1w/"", ""Инфа!A:AA""), 6, FALSE)"),2024)</f>
        <v>2024</v>
      </c>
      <c r="H6468" s="150">
        <v>10500</v>
      </c>
      <c r="I6468" s="156" t="s">
        <v>3172</v>
      </c>
      <c r="J6468" s="93"/>
      <c r="K6468" s="153"/>
      <c r="L6468" s="153"/>
      <c r="M6468" s="153"/>
      <c r="N6468" s="153"/>
      <c r="O6468" s="153"/>
      <c r="P6468" s="153"/>
      <c r="Q6468" s="153"/>
      <c r="R6468" s="153"/>
      <c r="S6468" s="153"/>
    </row>
    <row r="6469" spans="1:19" ht="112.5">
      <c r="A6469" s="277" t="s">
        <v>25424</v>
      </c>
      <c r="B6469" s="253" t="s">
        <v>153</v>
      </c>
      <c r="C6469" s="93" t="s">
        <v>17162</v>
      </c>
      <c r="D6469" s="93" t="s">
        <v>17165</v>
      </c>
      <c r="E6469" s="148" t="e">
        <f>#REF!</f>
        <v>#REF!</v>
      </c>
      <c r="F6469" s="147" t="s">
        <v>17113</v>
      </c>
      <c r="G6469" s="147">
        <f ca="1">IFERROR(__xludf.DUMMYFUNCTION(" VLOOKUP(A6662, IMPORTRANGE(""https://docs.google.com/spreadsheets/d/1QNLbnkR_AongFt22vMfNzfpjZ0CjpI8QI-w0wBnYA1w/"", ""Инфа!A:AA""), 6, FALSE)"),2024)</f>
        <v>2024</v>
      </c>
      <c r="H6469" s="150">
        <v>10200</v>
      </c>
      <c r="I6469" s="156" t="s">
        <v>3172</v>
      </c>
      <c r="J6469" s="93"/>
      <c r="K6469" s="153"/>
      <c r="L6469" s="153"/>
      <c r="M6469" s="153"/>
      <c r="N6469" s="153"/>
      <c r="O6469" s="153"/>
      <c r="P6469" s="153"/>
      <c r="Q6469" s="153"/>
      <c r="R6469" s="153"/>
      <c r="S6469" s="153"/>
    </row>
    <row r="6470" spans="1:19" ht="93.75">
      <c r="A6470" s="277" t="s">
        <v>25424</v>
      </c>
      <c r="B6470" s="253" t="s">
        <v>153</v>
      </c>
      <c r="C6470" s="93" t="s">
        <v>17162</v>
      </c>
      <c r="D6470" s="93" t="s">
        <v>17166</v>
      </c>
      <c r="E6470" s="148">
        <f ca="1">IFERROR(__xludf.DUMMYFUNCTION(" VLOOKUP(A6663, IMPORTRANGE(""https://docs.google.com/spreadsheets/d/1fj_Bhi2XPL3siwIh4sx4VRLAe31yD50oKdj5UlRYW0c/"", ""Сводка!A:AA""), 5, FALSE)"),192)</f>
        <v>192</v>
      </c>
      <c r="F6470" s="147" t="s">
        <v>17113</v>
      </c>
      <c r="G6470" s="147">
        <f ca="1">IFERROR(__xludf.DUMMYFUNCTION(" VLOOKUP(A6663, IMPORTRANGE(""https://docs.google.com/spreadsheets/d/1QNLbnkR_AongFt22vMfNzfpjZ0CjpI8QI-w0wBnYA1w/"", ""Инфа!A:AA""), 6, FALSE)"),2024)</f>
        <v>2024</v>
      </c>
      <c r="H6470" s="150">
        <v>10800</v>
      </c>
      <c r="I6470" s="156" t="s">
        <v>3172</v>
      </c>
      <c r="J6470" s="93"/>
      <c r="K6470" s="153"/>
      <c r="L6470" s="153"/>
      <c r="M6470" s="153"/>
      <c r="N6470" s="153"/>
      <c r="O6470" s="153"/>
      <c r="P6470" s="153"/>
      <c r="Q6470" s="153"/>
      <c r="R6470" s="153"/>
      <c r="S6470" s="153"/>
    </row>
    <row r="6471" spans="1:19" ht="93.75">
      <c r="A6471" s="277" t="s">
        <v>25424</v>
      </c>
      <c r="B6471" s="253" t="s">
        <v>153</v>
      </c>
      <c r="C6471" s="93" t="s">
        <v>17162</v>
      </c>
      <c r="D6471" s="93" t="s">
        <v>17167</v>
      </c>
      <c r="E6471" s="148">
        <f ca="1">IFERROR(__xludf.DUMMYFUNCTION(" VLOOKUP(A6664, IMPORTRANGE(""https://docs.google.com/spreadsheets/d/1fj_Bhi2XPL3siwIh4sx4VRLAe31yD50oKdj5UlRYW0c/"", ""Сводка!A:AA""), 5, FALSE)"),256)</f>
        <v>256</v>
      </c>
      <c r="F6471" s="147" t="s">
        <v>17113</v>
      </c>
      <c r="G6471" s="147">
        <f ca="1">IFERROR(__xludf.DUMMYFUNCTION(" VLOOKUP(A6664, IMPORTRANGE(""https://docs.google.com/spreadsheets/d/1QNLbnkR_AongFt22vMfNzfpjZ0CjpI8QI-w0wBnYA1w/"", ""Инфа!A:AA""), 6, FALSE)"),2024)</f>
        <v>2024</v>
      </c>
      <c r="H6471" s="150">
        <v>12700</v>
      </c>
      <c r="I6471" s="156" t="s">
        <v>3172</v>
      </c>
      <c r="J6471" s="93"/>
      <c r="K6471" s="153"/>
      <c r="L6471" s="153"/>
      <c r="M6471" s="153"/>
      <c r="N6471" s="153"/>
      <c r="O6471" s="153"/>
      <c r="P6471" s="153"/>
      <c r="Q6471" s="153"/>
      <c r="R6471" s="153"/>
      <c r="S6471" s="153"/>
    </row>
    <row r="6472" spans="1:19" ht="131.25">
      <c r="A6472" s="277" t="s">
        <v>25424</v>
      </c>
      <c r="B6472" s="253" t="s">
        <v>153</v>
      </c>
      <c r="C6472" s="93" t="s">
        <v>17162</v>
      </c>
      <c r="D6472" s="93" t="s">
        <v>17168</v>
      </c>
      <c r="E6472" s="148">
        <f ca="1">IFERROR(__xludf.DUMMYFUNCTION(" VLOOKUP(A6665, IMPORTRANGE(""https://docs.google.com/spreadsheets/d/1fj_Bhi2XPL3siwIh4sx4VRLAe31yD50oKdj5UlRYW0c/"", ""Сводка!A:AA""), 5, FALSE)"),256)</f>
        <v>256</v>
      </c>
      <c r="F6472" s="147" t="s">
        <v>17113</v>
      </c>
      <c r="G6472" s="147">
        <f ca="1">IFERROR(__xludf.DUMMYFUNCTION(" VLOOKUP(A6665, IMPORTRANGE(""https://docs.google.com/spreadsheets/d/1QNLbnkR_AongFt22vMfNzfpjZ0CjpI8QI-w0wBnYA1w/"", ""Инфа!A:AA""), 6, FALSE)"),2024)</f>
        <v>2024</v>
      </c>
      <c r="H6472" s="150">
        <v>12700</v>
      </c>
      <c r="I6472" s="156" t="s">
        <v>3172</v>
      </c>
      <c r="J6472" s="93"/>
      <c r="K6472" s="153"/>
      <c r="L6472" s="153"/>
      <c r="M6472" s="153"/>
      <c r="N6472" s="153"/>
      <c r="O6472" s="153"/>
      <c r="P6472" s="153"/>
      <c r="Q6472" s="153"/>
      <c r="R6472" s="153"/>
      <c r="S6472" s="153"/>
    </row>
    <row r="6473" spans="1:19" ht="150">
      <c r="A6473" s="277" t="s">
        <v>25424</v>
      </c>
      <c r="B6473" s="253" t="s">
        <v>153</v>
      </c>
      <c r="C6473" s="93" t="s">
        <v>17162</v>
      </c>
      <c r="D6473" s="93" t="s">
        <v>17169</v>
      </c>
      <c r="E6473" s="148">
        <f ca="1">IFERROR(__xludf.DUMMYFUNCTION(" VLOOKUP(A6666, IMPORTRANGE(""https://docs.google.com/spreadsheets/d/1fj_Bhi2XPL3siwIh4sx4VRLAe31yD50oKdj5UlRYW0c/"", ""Сводка!A:AA""), 5, FALSE)"),144)</f>
        <v>144</v>
      </c>
      <c r="F6473" s="148" t="s">
        <v>1905</v>
      </c>
      <c r="G6473" s="147">
        <f ca="1">IFERROR(__xludf.DUMMYFUNCTION(" VLOOKUP(A6666, IMPORTRANGE(""https://docs.google.com/spreadsheets/d/1QNLbnkR_AongFt22vMfNzfpjZ0CjpI8QI-w0wBnYA1w/"", ""Инфа!A:AA""), 6, FALSE)"),2024)</f>
        <v>2024</v>
      </c>
      <c r="H6473" s="150">
        <v>9300</v>
      </c>
      <c r="I6473" s="156" t="s">
        <v>3172</v>
      </c>
      <c r="J6473" s="93"/>
      <c r="K6473" s="153"/>
      <c r="L6473" s="153"/>
      <c r="M6473" s="153"/>
      <c r="N6473" s="153"/>
      <c r="O6473" s="153"/>
      <c r="P6473" s="153"/>
      <c r="Q6473" s="153"/>
      <c r="R6473" s="153"/>
      <c r="S6473" s="153"/>
    </row>
    <row r="6474" spans="1:19" ht="93.75">
      <c r="A6474" s="277" t="s">
        <v>25424</v>
      </c>
      <c r="B6474" s="253" t="s">
        <v>153</v>
      </c>
      <c r="C6474" s="93" t="s">
        <v>17162</v>
      </c>
      <c r="D6474" s="93" t="s">
        <v>17170</v>
      </c>
      <c r="E6474" s="148">
        <f ca="1">IFERROR(__xludf.DUMMYFUNCTION(" VLOOKUP(A6667, IMPORTRANGE(""https://docs.google.com/spreadsheets/d/1fj_Bhi2XPL3siwIh4sx4VRLAe31yD50oKdj5UlRYW0c/"", ""Сводка!A:AA""), 5, FALSE)"),304)</f>
        <v>304</v>
      </c>
      <c r="F6474" s="147" t="s">
        <v>17113</v>
      </c>
      <c r="G6474" s="147">
        <f ca="1">IFERROR(__xludf.DUMMYFUNCTION(" VLOOKUP(A6667, IMPORTRANGE(""https://docs.google.com/spreadsheets/d/1QNLbnkR_AongFt22vMfNzfpjZ0CjpI8QI-w0wBnYA1w/"", ""Инфа!A:AA""), 6, FALSE)"),2024)</f>
        <v>2024</v>
      </c>
      <c r="H6474" s="150">
        <v>14100</v>
      </c>
      <c r="I6474" s="156" t="s">
        <v>3172</v>
      </c>
      <c r="J6474" s="93"/>
      <c r="K6474" s="153"/>
      <c r="L6474" s="153"/>
      <c r="M6474" s="153"/>
      <c r="N6474" s="153"/>
      <c r="O6474" s="153"/>
      <c r="P6474" s="153"/>
      <c r="Q6474" s="153"/>
      <c r="R6474" s="153"/>
      <c r="S6474" s="153"/>
    </row>
    <row r="6475" spans="1:19" ht="131.25">
      <c r="A6475" s="277" t="s">
        <v>25424</v>
      </c>
      <c r="B6475" s="253" t="s">
        <v>153</v>
      </c>
      <c r="C6475" s="93" t="s">
        <v>17162</v>
      </c>
      <c r="D6475" s="93" t="s">
        <v>17171</v>
      </c>
      <c r="E6475" s="148" t="e">
        <f>#REF!</f>
        <v>#REF!</v>
      </c>
      <c r="F6475" s="147" t="s">
        <v>17113</v>
      </c>
      <c r="G6475" s="147">
        <f ca="1">IFERROR(__xludf.DUMMYFUNCTION(" VLOOKUP(A6668, IMPORTRANGE(""https://docs.google.com/spreadsheets/d/1QNLbnkR_AongFt22vMfNzfpjZ0CjpI8QI-w0wBnYA1w/"", ""Инфа!A:AA""), 6, FALSE)"),2024)</f>
        <v>2024</v>
      </c>
      <c r="H6475" s="154">
        <v>16700</v>
      </c>
      <c r="I6475" s="156" t="s">
        <v>3172</v>
      </c>
      <c r="J6475" s="93"/>
      <c r="K6475" s="153"/>
      <c r="L6475" s="153"/>
      <c r="M6475" s="153"/>
      <c r="N6475" s="153"/>
      <c r="O6475" s="153"/>
      <c r="P6475" s="153"/>
      <c r="Q6475" s="153"/>
      <c r="R6475" s="153"/>
      <c r="S6475" s="153"/>
    </row>
    <row r="6476" spans="1:19" ht="131.25">
      <c r="A6476" s="277" t="s">
        <v>25424</v>
      </c>
      <c r="B6476" s="253" t="s">
        <v>153</v>
      </c>
      <c r="C6476" s="93" t="s">
        <v>17162</v>
      </c>
      <c r="D6476" s="93" t="s">
        <v>17172</v>
      </c>
      <c r="E6476" s="148">
        <f ca="1">IFERROR(__xludf.DUMMYFUNCTION(" VLOOKUP(A6669, IMPORTRANGE(""https://docs.google.com/spreadsheets/d/1fj_Bhi2XPL3siwIh4sx4VRLAe31yD50oKdj5UlRYW0c/"", ""Сводка!A:AA""), 5, FALSE)"),240)</f>
        <v>240</v>
      </c>
      <c r="F6476" s="147" t="s">
        <v>17113</v>
      </c>
      <c r="G6476" s="147">
        <f ca="1">IFERROR(__xludf.DUMMYFUNCTION(" VLOOKUP(A6669, IMPORTRANGE(""https://docs.google.com/spreadsheets/d/1QNLbnkR_AongFt22vMfNzfpjZ0CjpI8QI-w0wBnYA1w/"", ""Инфа!A:AA""), 6, FALSE)"),2024)</f>
        <v>2024</v>
      </c>
      <c r="H6476" s="150">
        <v>12200</v>
      </c>
      <c r="I6476" s="156" t="s">
        <v>3172</v>
      </c>
      <c r="J6476" s="93"/>
      <c r="K6476" s="153"/>
      <c r="L6476" s="153"/>
      <c r="M6476" s="153"/>
      <c r="N6476" s="153"/>
      <c r="O6476" s="153"/>
      <c r="P6476" s="153"/>
      <c r="Q6476" s="153"/>
      <c r="R6476" s="153"/>
      <c r="S6476" s="153"/>
    </row>
    <row r="6477" spans="1:19" ht="112.5">
      <c r="A6477" s="277" t="s">
        <v>25424</v>
      </c>
      <c r="B6477" s="253" t="s">
        <v>153</v>
      </c>
      <c r="C6477" s="93" t="s">
        <v>17162</v>
      </c>
      <c r="D6477" s="93" t="s">
        <v>17173</v>
      </c>
      <c r="E6477" s="148">
        <f ca="1">IFERROR(__xludf.DUMMYFUNCTION(" VLOOKUP(A6670, IMPORTRANGE(""https://docs.google.com/spreadsheets/d/1fj_Bhi2XPL3siwIh4sx4VRLAe31yD50oKdj5UlRYW0c/"", ""Сводка!A:AA""), 5, FALSE)"),384)</f>
        <v>384</v>
      </c>
      <c r="F6477" s="147" t="s">
        <v>17113</v>
      </c>
      <c r="G6477" s="147">
        <f ca="1">IFERROR(__xludf.DUMMYFUNCTION(" VLOOKUP(A6670, IMPORTRANGE(""https://docs.google.com/spreadsheets/d/1QNLbnkR_AongFt22vMfNzfpjZ0CjpI8QI-w0wBnYA1w/"", ""Инфа!A:AA""), 6, FALSE)"),2024)</f>
        <v>2024</v>
      </c>
      <c r="H6477" s="154">
        <v>16500</v>
      </c>
      <c r="I6477" s="156" t="s">
        <v>3172</v>
      </c>
      <c r="J6477" s="93"/>
      <c r="K6477" s="153"/>
      <c r="L6477" s="153"/>
      <c r="M6477" s="153"/>
      <c r="N6477" s="153"/>
      <c r="O6477" s="153"/>
      <c r="P6477" s="153"/>
      <c r="Q6477" s="153"/>
      <c r="R6477" s="153"/>
      <c r="S6477" s="153"/>
    </row>
    <row r="6478" spans="1:19" ht="131.25">
      <c r="A6478" s="277" t="s">
        <v>25424</v>
      </c>
      <c r="B6478" s="253" t="s">
        <v>153</v>
      </c>
      <c r="C6478" s="93" t="s">
        <v>17162</v>
      </c>
      <c r="D6478" s="93" t="s">
        <v>17174</v>
      </c>
      <c r="E6478" s="148">
        <f ca="1">IFERROR(__xludf.DUMMYFUNCTION(" VLOOKUP(A6671, IMPORTRANGE(""https://docs.google.com/spreadsheets/d/1fj_Bhi2XPL3siwIh4sx4VRLAe31yD50oKdj5UlRYW0c/"", ""Сводка!A:AA""), 5, FALSE)"),188)</f>
        <v>188</v>
      </c>
      <c r="F6478" s="147" t="s">
        <v>17113</v>
      </c>
      <c r="G6478" s="147">
        <f ca="1">IFERROR(__xludf.DUMMYFUNCTION(" VLOOKUP(A6671, IMPORTRANGE(""https://docs.google.com/spreadsheets/d/1QNLbnkR_AongFt22vMfNzfpjZ0CjpI8QI-w0wBnYA1w/"", ""Инфа!A:AA""), 6, FALSE)"),2024)</f>
        <v>2024</v>
      </c>
      <c r="H6478" s="150">
        <v>10600</v>
      </c>
      <c r="I6478" s="156" t="s">
        <v>3172</v>
      </c>
      <c r="J6478" s="93"/>
      <c r="K6478" s="153"/>
      <c r="L6478" s="153"/>
      <c r="M6478" s="153"/>
      <c r="N6478" s="153"/>
      <c r="O6478" s="153"/>
      <c r="P6478" s="153"/>
      <c r="Q6478" s="153"/>
      <c r="R6478" s="153"/>
      <c r="S6478" s="153"/>
    </row>
    <row r="6479" spans="1:19" ht="75">
      <c r="A6479" s="277" t="s">
        <v>25424</v>
      </c>
      <c r="B6479" s="253" t="s">
        <v>153</v>
      </c>
      <c r="C6479" s="93" t="s">
        <v>17162</v>
      </c>
      <c r="D6479" s="93" t="s">
        <v>17175</v>
      </c>
      <c r="E6479" s="148">
        <f ca="1">IFERROR(__xludf.DUMMYFUNCTION(" VLOOKUP(A6672, IMPORTRANGE(""https://docs.google.com/spreadsheets/d/1fj_Bhi2XPL3siwIh4sx4VRLAe31yD50oKdj5UlRYW0c/"", ""Сводка!A:AA""), 5, FALSE)"),100)</f>
        <v>100</v>
      </c>
      <c r="F6479" s="148" t="s">
        <v>17176</v>
      </c>
      <c r="G6479" s="147">
        <f ca="1">IFERROR(__xludf.DUMMYFUNCTION(" VLOOKUP(A6672, IMPORTRANGE(""https://docs.google.com/spreadsheets/d/1QNLbnkR_AongFt22vMfNzfpjZ0CjpI8QI-w0wBnYA1w/"", ""Инфа!A:AA""), 6, FALSE)"),2024)</f>
        <v>2024</v>
      </c>
      <c r="H6479" s="150">
        <v>8000</v>
      </c>
      <c r="I6479" s="156" t="s">
        <v>3172</v>
      </c>
      <c r="J6479" s="93"/>
      <c r="K6479" s="153"/>
      <c r="L6479" s="153"/>
      <c r="M6479" s="153"/>
      <c r="N6479" s="153"/>
      <c r="O6479" s="153"/>
      <c r="P6479" s="153"/>
      <c r="Q6479" s="153"/>
      <c r="R6479" s="153"/>
      <c r="S6479" s="153"/>
    </row>
    <row r="6480" spans="1:19" ht="93.75">
      <c r="A6480" s="277" t="s">
        <v>25424</v>
      </c>
      <c r="B6480" s="253" t="s">
        <v>153</v>
      </c>
      <c r="C6480" s="93" t="s">
        <v>17162</v>
      </c>
      <c r="D6480" s="93" t="s">
        <v>17177</v>
      </c>
      <c r="E6480" s="148">
        <f ca="1">IFERROR(__xludf.DUMMYFUNCTION(" VLOOKUP(A6673, IMPORTRANGE(""https://docs.google.com/spreadsheets/d/1fj_Bhi2XPL3siwIh4sx4VRLAe31yD50oKdj5UlRYW0c/"", ""Сводка!A:AA""), 5, FALSE)"),176)</f>
        <v>176</v>
      </c>
      <c r="F6480" s="148" t="s">
        <v>1905</v>
      </c>
      <c r="G6480" s="147">
        <f ca="1">IFERROR(__xludf.DUMMYFUNCTION(" VLOOKUP(A6673, IMPORTRANGE(""https://docs.google.com/spreadsheets/d/1QNLbnkR_AongFt22vMfNzfpjZ0CjpI8QI-w0wBnYA1w/"", ""Инфа!A:AA""), 6, FALSE)"),2024)</f>
        <v>2024</v>
      </c>
      <c r="H6480" s="150">
        <v>10300</v>
      </c>
      <c r="I6480" s="156" t="s">
        <v>3172</v>
      </c>
      <c r="J6480" s="93"/>
      <c r="K6480" s="153"/>
      <c r="L6480" s="153"/>
      <c r="M6480" s="153"/>
      <c r="N6480" s="153"/>
      <c r="O6480" s="153"/>
      <c r="P6480" s="153"/>
      <c r="Q6480" s="153"/>
      <c r="R6480" s="153"/>
      <c r="S6480" s="153"/>
    </row>
    <row r="6481" spans="1:19" ht="93.75">
      <c r="A6481" s="277" t="s">
        <v>25424</v>
      </c>
      <c r="B6481" s="253" t="s">
        <v>153</v>
      </c>
      <c r="C6481" s="93" t="s">
        <v>17162</v>
      </c>
      <c r="D6481" s="93" t="s">
        <v>17178</v>
      </c>
      <c r="E6481" s="148">
        <f ca="1">IFERROR(__xludf.DUMMYFUNCTION(" VLOOKUP(A6674, IMPORTRANGE(""https://docs.google.com/spreadsheets/d/1fj_Bhi2XPL3siwIh4sx4VRLAe31yD50oKdj5UlRYW0c/"", ""Сводка!A:AA""), 5, FALSE)"),208)</f>
        <v>208</v>
      </c>
      <c r="F6481" s="148" t="s">
        <v>1905</v>
      </c>
      <c r="G6481" s="147">
        <f ca="1">IFERROR(__xludf.DUMMYFUNCTION(" VLOOKUP(A6674, IMPORTRANGE(""https://docs.google.com/spreadsheets/d/1QNLbnkR_AongFt22vMfNzfpjZ0CjpI8QI-w0wBnYA1w/"", ""Инфа!A:AA""), 6, FALSE)"),2024)</f>
        <v>2024</v>
      </c>
      <c r="H6481" s="150">
        <v>11200</v>
      </c>
      <c r="I6481" s="156" t="s">
        <v>3172</v>
      </c>
      <c r="J6481" s="93"/>
      <c r="K6481" s="153"/>
      <c r="L6481" s="153"/>
      <c r="M6481" s="153"/>
      <c r="N6481" s="153"/>
      <c r="O6481" s="153"/>
      <c r="P6481" s="153"/>
      <c r="Q6481" s="153"/>
      <c r="R6481" s="153"/>
      <c r="S6481" s="153"/>
    </row>
    <row r="6482" spans="1:19" ht="112.5">
      <c r="A6482" s="277" t="s">
        <v>25424</v>
      </c>
      <c r="B6482" s="253" t="s">
        <v>153</v>
      </c>
      <c r="C6482" s="93" t="s">
        <v>17162</v>
      </c>
      <c r="D6482" s="93" t="s">
        <v>17179</v>
      </c>
      <c r="E6482" s="148">
        <f ca="1">IFERROR(__xludf.DUMMYFUNCTION(" VLOOKUP(A6675, IMPORTRANGE(""https://docs.google.com/spreadsheets/d/1fj_Bhi2XPL3siwIh4sx4VRLAe31yD50oKdj5UlRYW0c/"", ""Сводка!A:AA""), 5, FALSE)"),184)</f>
        <v>184</v>
      </c>
      <c r="F6482" s="147" t="s">
        <v>17113</v>
      </c>
      <c r="G6482" s="147">
        <f ca="1">IFERROR(__xludf.DUMMYFUNCTION(" VLOOKUP(A6675, IMPORTRANGE(""https://docs.google.com/spreadsheets/d/1QNLbnkR_AongFt22vMfNzfpjZ0CjpI8QI-w0wBnYA1w/"", ""Инфа!A:AA""), 6, FALSE)"),2024)</f>
        <v>2024</v>
      </c>
      <c r="H6482" s="150">
        <v>10500</v>
      </c>
      <c r="I6482" s="156" t="s">
        <v>3172</v>
      </c>
      <c r="J6482" s="93"/>
      <c r="K6482" s="153"/>
      <c r="L6482" s="153"/>
      <c r="M6482" s="153"/>
      <c r="N6482" s="153"/>
      <c r="O6482" s="153"/>
      <c r="P6482" s="153"/>
      <c r="Q6482" s="153"/>
      <c r="R6482" s="153"/>
      <c r="S6482" s="153"/>
    </row>
    <row r="6483" spans="1:19" ht="93.75">
      <c r="A6483" s="277" t="s">
        <v>25424</v>
      </c>
      <c r="B6483" s="253" t="s">
        <v>153</v>
      </c>
      <c r="C6483" s="93" t="s">
        <v>17162</v>
      </c>
      <c r="D6483" s="93" t="s">
        <v>17180</v>
      </c>
      <c r="E6483" s="148">
        <f ca="1">IFERROR(__xludf.DUMMYFUNCTION(" VLOOKUP(A6676, IMPORTRANGE(""https://docs.google.com/spreadsheets/d/1fj_Bhi2XPL3siwIh4sx4VRLAe31yD50oKdj5UlRYW0c/"", ""Сводка!A:AA""), 5, FALSE)"),128)</f>
        <v>128</v>
      </c>
      <c r="F6483" s="148" t="s">
        <v>1905</v>
      </c>
      <c r="G6483" s="147">
        <f ca="1">IFERROR(__xludf.DUMMYFUNCTION(" VLOOKUP(A6676, IMPORTRANGE(""https://docs.google.com/spreadsheets/d/1QNLbnkR_AongFt22vMfNzfpjZ0CjpI8QI-w0wBnYA1w/"", ""Инфа!A:AA""), 6, FALSE)"),2024)</f>
        <v>2024</v>
      </c>
      <c r="H6483" s="150">
        <v>8800</v>
      </c>
      <c r="I6483" s="156" t="s">
        <v>3172</v>
      </c>
      <c r="J6483" s="93"/>
      <c r="K6483" s="153"/>
      <c r="L6483" s="153"/>
      <c r="M6483" s="153"/>
      <c r="N6483" s="153"/>
      <c r="O6483" s="153"/>
      <c r="P6483" s="153"/>
      <c r="Q6483" s="153"/>
      <c r="R6483" s="153"/>
      <c r="S6483" s="153"/>
    </row>
    <row r="6484" spans="1:19" ht="318.75">
      <c r="A6484" s="277" t="s">
        <v>25424</v>
      </c>
      <c r="B6484" s="253" t="s">
        <v>153</v>
      </c>
      <c r="C6484" s="93" t="s">
        <v>17181</v>
      </c>
      <c r="D6484" s="93" t="s">
        <v>17182</v>
      </c>
      <c r="E6484" s="148">
        <f ca="1">IFERROR(__xludf.DUMMYFUNCTION(" VLOOKUP(A6677, IMPORTRANGE(""https://docs.google.com/spreadsheets/d/1fj_Bhi2XPL3siwIh4sx4VRLAe31yD50oKdj5UlRYW0c/"", ""Сводка!A:AA""), 5, FALSE)"),184)</f>
        <v>184</v>
      </c>
      <c r="F6484" s="147" t="s">
        <v>17113</v>
      </c>
      <c r="G6484" s="147">
        <f ca="1">IFERROR(__xludf.DUMMYFUNCTION(" VLOOKUP(A6677, IMPORTRANGE(""https://docs.google.com/spreadsheets/d/1QNLbnkR_AongFt22vMfNzfpjZ0CjpI8QI-w0wBnYA1w/"", ""Инфа!A:AA""), 6, FALSE)"),2024)</f>
        <v>2024</v>
      </c>
      <c r="H6484" s="150">
        <v>10500</v>
      </c>
      <c r="I6484" s="156" t="s">
        <v>3172</v>
      </c>
      <c r="J6484" s="93"/>
      <c r="K6484" s="153"/>
      <c r="L6484" s="153"/>
      <c r="M6484" s="153"/>
      <c r="N6484" s="153"/>
      <c r="O6484" s="153"/>
      <c r="P6484" s="153"/>
      <c r="Q6484" s="153"/>
      <c r="R6484" s="153"/>
      <c r="S6484" s="153"/>
    </row>
    <row r="6485" spans="1:19" ht="318.75">
      <c r="A6485" s="277" t="s">
        <v>25424</v>
      </c>
      <c r="B6485" s="253" t="s">
        <v>153</v>
      </c>
      <c r="C6485" s="93" t="s">
        <v>17181</v>
      </c>
      <c r="D6485" s="93" t="s">
        <v>17183</v>
      </c>
      <c r="E6485" s="148">
        <f ca="1">IFERROR(__xludf.DUMMYFUNCTION(" VLOOKUP(A6678, IMPORTRANGE(""https://docs.google.com/spreadsheets/d/1fj_Bhi2XPL3siwIh4sx4VRLAe31yD50oKdj5UlRYW0c/"", ""Сводка!A:AA""), 5, FALSE)"),188)</f>
        <v>188</v>
      </c>
      <c r="F6485" s="147" t="s">
        <v>17113</v>
      </c>
      <c r="G6485" s="147">
        <f ca="1">IFERROR(__xludf.DUMMYFUNCTION(" VLOOKUP(A6678, IMPORTRANGE(""https://docs.google.com/spreadsheets/d/1QNLbnkR_AongFt22vMfNzfpjZ0CjpI8QI-w0wBnYA1w/"", ""Инфа!A:AA""), 6, FALSE)"),2024)</f>
        <v>2024</v>
      </c>
      <c r="H6485" s="150">
        <v>10600</v>
      </c>
      <c r="I6485" s="156" t="s">
        <v>3172</v>
      </c>
      <c r="J6485" s="93"/>
      <c r="K6485" s="153"/>
      <c r="L6485" s="153"/>
      <c r="M6485" s="153"/>
      <c r="N6485" s="153"/>
      <c r="O6485" s="153"/>
      <c r="P6485" s="153"/>
      <c r="Q6485" s="153"/>
      <c r="R6485" s="153"/>
      <c r="S6485" s="153"/>
    </row>
    <row r="6486" spans="1:19" ht="187.5">
      <c r="A6486" s="277" t="s">
        <v>25424</v>
      </c>
      <c r="B6486" s="253" t="s">
        <v>153</v>
      </c>
      <c r="C6486" s="97" t="s">
        <v>17184</v>
      </c>
      <c r="D6486" s="97" t="s">
        <v>17185</v>
      </c>
      <c r="E6486" s="148">
        <f ca="1">IFERROR(__xludf.DUMMYFUNCTION(" VLOOKUP(A6679, IMPORTRANGE(""https://docs.google.com/spreadsheets/d/1fj_Bhi2XPL3siwIh4sx4VRLAe31yD50oKdj5UlRYW0c/"", ""Сводка!A:AA""), 5, FALSE)"),128)</f>
        <v>128</v>
      </c>
      <c r="F6486" s="147" t="s">
        <v>266</v>
      </c>
      <c r="G6486" s="147">
        <f ca="1">IFERROR(__xludf.DUMMYFUNCTION(" VLOOKUP(A6679, IMPORTRANGE(""https://docs.google.com/spreadsheets/d/1QNLbnkR_AongFt22vMfNzfpjZ0CjpI8QI-w0wBnYA1w/"", ""Инфа!A:AA""), 6, FALSE)"),2024)</f>
        <v>2024</v>
      </c>
      <c r="H6486" s="150">
        <v>8800</v>
      </c>
      <c r="I6486" s="156" t="s">
        <v>3172</v>
      </c>
      <c r="J6486" s="93"/>
      <c r="K6486" s="153"/>
      <c r="L6486" s="153"/>
      <c r="M6486" s="153"/>
      <c r="N6486" s="153"/>
      <c r="O6486" s="153"/>
      <c r="P6486" s="153"/>
      <c r="Q6486" s="153"/>
      <c r="R6486" s="153"/>
      <c r="S6486" s="153"/>
    </row>
    <row r="6487" spans="1:19" ht="168.75">
      <c r="A6487" s="277" t="s">
        <v>25424</v>
      </c>
      <c r="B6487" s="253" t="s">
        <v>153</v>
      </c>
      <c r="C6487" s="97" t="s">
        <v>17186</v>
      </c>
      <c r="D6487" s="97" t="s">
        <v>17188</v>
      </c>
      <c r="E6487" s="148">
        <f ca="1">IFERROR(__xludf.DUMMYFUNCTION(" VLOOKUP(A6681, IMPORTRANGE(""https://docs.google.com/spreadsheets/d/1fj_Bhi2XPL3siwIh4sx4VRLAe31yD50oKdj5UlRYW0c/"", ""Сводка!A:AA""), 5, FALSE)"),256)</f>
        <v>256</v>
      </c>
      <c r="F6487" s="147" t="s">
        <v>17113</v>
      </c>
      <c r="G6487" s="147">
        <f ca="1">IFERROR(__xludf.DUMMYFUNCTION(" VLOOKUP(A6681, IMPORTRANGE(""https://docs.google.com/spreadsheets/d/1QNLbnkR_AongFt22vMfNzfpjZ0CjpI8QI-w0wBnYA1w/"", ""Инфа!A:AA""), 6, FALSE)"),2024)</f>
        <v>2024</v>
      </c>
      <c r="H6487" s="150">
        <v>12700</v>
      </c>
      <c r="I6487" s="156" t="s">
        <v>3172</v>
      </c>
      <c r="J6487" s="93"/>
      <c r="K6487" s="153"/>
      <c r="L6487" s="153"/>
      <c r="M6487" s="153"/>
      <c r="N6487" s="153"/>
      <c r="O6487" s="153"/>
      <c r="P6487" s="153"/>
      <c r="Q6487" s="153"/>
      <c r="R6487" s="153"/>
      <c r="S6487" s="153"/>
    </row>
    <row r="6488" spans="1:19" ht="187.5">
      <c r="A6488" s="277" t="s">
        <v>25424</v>
      </c>
      <c r="B6488" s="253" t="s">
        <v>153</v>
      </c>
      <c r="C6488" s="97" t="s">
        <v>17189</v>
      </c>
      <c r="D6488" s="97" t="s">
        <v>17190</v>
      </c>
      <c r="E6488" s="148">
        <f ca="1">IFERROR(__xludf.DUMMYFUNCTION(" VLOOKUP(A6682, IMPORTRANGE(""https://docs.google.com/spreadsheets/d/1fj_Bhi2XPL3siwIh4sx4VRLAe31yD50oKdj5UlRYW0c/"", ""Сводка!A:AA""), 5, FALSE)"),236)</f>
        <v>236</v>
      </c>
      <c r="F6488" s="147" t="s">
        <v>17113</v>
      </c>
      <c r="G6488" s="147">
        <f ca="1">IFERROR(__xludf.DUMMYFUNCTION(" VLOOKUP(A6682, IMPORTRANGE(""https://docs.google.com/spreadsheets/d/1QNLbnkR_AongFt22vMfNzfpjZ0CjpI8QI-w0wBnYA1w/"", ""Инфа!A:AA""), 6, FALSE)"),2024)</f>
        <v>2024</v>
      </c>
      <c r="H6488" s="150">
        <v>12100</v>
      </c>
      <c r="I6488" s="156" t="s">
        <v>3172</v>
      </c>
      <c r="J6488" s="93"/>
      <c r="K6488" s="153"/>
      <c r="L6488" s="153"/>
      <c r="M6488" s="153"/>
      <c r="N6488" s="153"/>
      <c r="O6488" s="153"/>
      <c r="P6488" s="153"/>
      <c r="Q6488" s="153"/>
      <c r="R6488" s="153"/>
      <c r="S6488" s="153"/>
    </row>
    <row r="6489" spans="1:19" ht="187.5">
      <c r="A6489" s="277" t="s">
        <v>25424</v>
      </c>
      <c r="B6489" s="253" t="s">
        <v>153</v>
      </c>
      <c r="C6489" s="97" t="s">
        <v>17189</v>
      </c>
      <c r="D6489" s="97" t="s">
        <v>17191</v>
      </c>
      <c r="E6489" s="148">
        <f ca="1">IFERROR(__xludf.DUMMYFUNCTION(" VLOOKUP(A6683, IMPORTRANGE(""https://docs.google.com/spreadsheets/d/1fj_Bhi2XPL3siwIh4sx4VRLAe31yD50oKdj5UlRYW0c/"", ""Сводка!A:AA""), 5, FALSE)"),248)</f>
        <v>248</v>
      </c>
      <c r="F6489" s="147" t="s">
        <v>17113</v>
      </c>
      <c r="G6489" s="147">
        <f ca="1">IFERROR(__xludf.DUMMYFUNCTION(" VLOOKUP(A6683, IMPORTRANGE(""https://docs.google.com/spreadsheets/d/1QNLbnkR_AongFt22vMfNzfpjZ0CjpI8QI-w0wBnYA1w/"", ""Инфа!A:AA""), 6, FALSE)"),2024)</f>
        <v>2024</v>
      </c>
      <c r="H6489" s="150">
        <v>12400</v>
      </c>
      <c r="I6489" s="156" t="s">
        <v>3172</v>
      </c>
      <c r="J6489" s="93"/>
      <c r="K6489" s="153"/>
      <c r="L6489" s="153"/>
      <c r="M6489" s="153"/>
      <c r="N6489" s="153"/>
      <c r="O6489" s="153"/>
      <c r="P6489" s="153"/>
      <c r="Q6489" s="153"/>
      <c r="R6489" s="153"/>
      <c r="S6489" s="153"/>
    </row>
    <row r="6490" spans="1:19" ht="150">
      <c r="A6490" s="277" t="s">
        <v>25424</v>
      </c>
      <c r="B6490" s="253" t="s">
        <v>153</v>
      </c>
      <c r="C6490" s="97" t="s">
        <v>17192</v>
      </c>
      <c r="D6490" s="97" t="s">
        <v>17193</v>
      </c>
      <c r="E6490" s="148">
        <f ca="1">IFERROR(__xludf.DUMMYFUNCTION(" VLOOKUP(A6684, IMPORTRANGE(""https://docs.google.com/spreadsheets/d/1fj_Bhi2XPL3siwIh4sx4VRLAe31yD50oKdj5UlRYW0c/"", ""Сводка!A:AA""), 5, FALSE)"),136)</f>
        <v>136</v>
      </c>
      <c r="F6490" s="147" t="s">
        <v>17194</v>
      </c>
      <c r="G6490" s="147">
        <f ca="1">IFERROR(__xludf.DUMMYFUNCTION(" VLOOKUP(A6684, IMPORTRANGE(""https://docs.google.com/spreadsheets/d/1QNLbnkR_AongFt22vMfNzfpjZ0CjpI8QI-w0wBnYA1w/"", ""Инфа!A:AA""), 6, FALSE)"),2024)</f>
        <v>2024</v>
      </c>
      <c r="H6490" s="150">
        <v>9100</v>
      </c>
      <c r="I6490" s="156" t="s">
        <v>3172</v>
      </c>
      <c r="J6490" s="93" t="s">
        <v>17195</v>
      </c>
      <c r="K6490" s="153"/>
      <c r="L6490" s="153"/>
      <c r="M6490" s="153"/>
      <c r="N6490" s="153"/>
      <c r="O6490" s="153"/>
      <c r="P6490" s="153"/>
      <c r="Q6490" s="153"/>
      <c r="R6490" s="153"/>
      <c r="S6490" s="153"/>
    </row>
    <row r="6491" spans="1:19" ht="187.5">
      <c r="A6491" s="277" t="s">
        <v>25424</v>
      </c>
      <c r="B6491" s="253" t="s">
        <v>153</v>
      </c>
      <c r="C6491" s="97" t="s">
        <v>17196</v>
      </c>
      <c r="D6491" s="97" t="s">
        <v>17197</v>
      </c>
      <c r="E6491" s="148">
        <f ca="1">IFERROR(__xludf.DUMMYFUNCTION(" VLOOKUP(A6685, IMPORTRANGE(""https://docs.google.com/spreadsheets/d/1fj_Bhi2XPL3siwIh4sx4VRLAe31yD50oKdj5UlRYW0c/"", ""Сводка!A:AA""), 5, FALSE)"),228)</f>
        <v>228</v>
      </c>
      <c r="F6491" s="147" t="s">
        <v>50</v>
      </c>
      <c r="G6491" s="147">
        <f ca="1">IFERROR(__xludf.DUMMYFUNCTION(" VLOOKUP(A6685, IMPORTRANGE(""https://docs.google.com/spreadsheets/d/1QNLbnkR_AongFt22vMfNzfpjZ0CjpI8QI-w0wBnYA1w/"", ""Инфа!A:AA""), 6, FALSE)"),2024)</f>
        <v>2024</v>
      </c>
      <c r="H6491" s="150">
        <v>11800</v>
      </c>
      <c r="I6491" s="156" t="s">
        <v>3172</v>
      </c>
      <c r="J6491" s="93" t="s">
        <v>17198</v>
      </c>
      <c r="K6491" s="153"/>
      <c r="L6491" s="153"/>
      <c r="M6491" s="153"/>
      <c r="N6491" s="153"/>
      <c r="O6491" s="153"/>
      <c r="P6491" s="153"/>
      <c r="Q6491" s="153"/>
      <c r="R6491" s="153"/>
      <c r="S6491" s="153"/>
    </row>
    <row r="6492" spans="1:19" ht="168.75">
      <c r="A6492" s="277" t="s">
        <v>25424</v>
      </c>
      <c r="B6492" s="253" t="s">
        <v>153</v>
      </c>
      <c r="C6492" s="97" t="s">
        <v>17199</v>
      </c>
      <c r="D6492" s="97" t="s">
        <v>17200</v>
      </c>
      <c r="E6492" s="148">
        <f ca="1">IFERROR(__xludf.DUMMYFUNCTION(" VLOOKUP(A6686, IMPORTRANGE(""https://docs.google.com/spreadsheets/d/1fj_Bhi2XPL3siwIh4sx4VRLAe31yD50oKdj5UlRYW0c/"", ""Сводка!A:AA""), 5, FALSE)"),116)</f>
        <v>116</v>
      </c>
      <c r="F6492" s="147" t="s">
        <v>17194</v>
      </c>
      <c r="G6492" s="147">
        <f ca="1">IFERROR(__xludf.DUMMYFUNCTION(" VLOOKUP(A6686, IMPORTRANGE(""https://docs.google.com/spreadsheets/d/1QNLbnkR_AongFt22vMfNzfpjZ0CjpI8QI-w0wBnYA1w/"", ""Инфа!A:AA""), 6, FALSE)"),2024)</f>
        <v>2024</v>
      </c>
      <c r="H6492" s="150">
        <v>8500</v>
      </c>
      <c r="I6492" s="156" t="s">
        <v>3172</v>
      </c>
      <c r="J6492" s="93" t="s">
        <v>17201</v>
      </c>
      <c r="K6492" s="153"/>
      <c r="L6492" s="153"/>
      <c r="M6492" s="153"/>
      <c r="N6492" s="153"/>
      <c r="O6492" s="153"/>
      <c r="P6492" s="153"/>
      <c r="Q6492" s="153"/>
      <c r="R6492" s="153"/>
      <c r="S6492" s="153"/>
    </row>
    <row r="6493" spans="1:19" ht="206.25">
      <c r="A6493" s="277" t="s">
        <v>25424</v>
      </c>
      <c r="B6493" s="253" t="s">
        <v>153</v>
      </c>
      <c r="C6493" s="93" t="s">
        <v>17202</v>
      </c>
      <c r="D6493" s="93" t="s">
        <v>17203</v>
      </c>
      <c r="E6493" s="148">
        <f ca="1">IFERROR(__xludf.DUMMYFUNCTION(" VLOOKUP(A6687, IMPORTRANGE(""https://docs.google.com/spreadsheets/d/1fj_Bhi2XPL3siwIh4sx4VRLAe31yD50oKdj5UlRYW0c/"", ""Сводка!A:AA""), 5, FALSE)"),280)</f>
        <v>280</v>
      </c>
      <c r="F6493" s="147" t="s">
        <v>17113</v>
      </c>
      <c r="G6493" s="147">
        <f ca="1">IFERROR(__xludf.DUMMYFUNCTION(" VLOOKUP(A6687, IMPORTRANGE(""https://docs.google.com/spreadsheets/d/1QNLbnkR_AongFt22vMfNzfpjZ0CjpI8QI-w0wBnYA1w/"", ""Инфа!A:AA""), 6, FALSE)"),2024)</f>
        <v>2024</v>
      </c>
      <c r="H6493" s="150">
        <v>13400</v>
      </c>
      <c r="I6493" s="156" t="s">
        <v>3172</v>
      </c>
      <c r="J6493" s="93"/>
      <c r="K6493" s="153"/>
      <c r="L6493" s="153"/>
      <c r="M6493" s="153"/>
      <c r="N6493" s="153"/>
      <c r="O6493" s="153"/>
      <c r="P6493" s="153"/>
      <c r="Q6493" s="153"/>
      <c r="R6493" s="153"/>
      <c r="S6493" s="153"/>
    </row>
    <row r="6494" spans="1:19" ht="206.25">
      <c r="A6494" s="277" t="s">
        <v>25424</v>
      </c>
      <c r="B6494" s="253" t="s">
        <v>153</v>
      </c>
      <c r="C6494" s="97" t="s">
        <v>17204</v>
      </c>
      <c r="D6494" s="97" t="s">
        <v>17205</v>
      </c>
      <c r="E6494" s="148" t="e">
        <f>#REF!</f>
        <v>#REF!</v>
      </c>
      <c r="F6494" s="147" t="s">
        <v>17194</v>
      </c>
      <c r="G6494" s="147">
        <f ca="1">IFERROR(__xludf.DUMMYFUNCTION(" VLOOKUP(A6688, IMPORTRANGE(""https://docs.google.com/spreadsheets/d/1QNLbnkR_AongFt22vMfNzfpjZ0CjpI8QI-w0wBnYA1w/"", ""Инфа!A:AA""), 6, FALSE)"),2024)</f>
        <v>2024</v>
      </c>
      <c r="H6494" s="150">
        <v>8200</v>
      </c>
      <c r="I6494" s="156" t="s">
        <v>3172</v>
      </c>
      <c r="J6494" s="93" t="s">
        <v>17206</v>
      </c>
      <c r="K6494" s="153"/>
      <c r="L6494" s="153"/>
      <c r="M6494" s="153"/>
      <c r="N6494" s="153"/>
      <c r="O6494" s="153"/>
      <c r="P6494" s="153"/>
      <c r="Q6494" s="153"/>
      <c r="R6494" s="153"/>
      <c r="S6494" s="153"/>
    </row>
    <row r="6495" spans="1:19" ht="225">
      <c r="A6495" s="277" t="s">
        <v>25424</v>
      </c>
      <c r="B6495" s="253" t="s">
        <v>153</v>
      </c>
      <c r="C6495" s="93" t="s">
        <v>17207</v>
      </c>
      <c r="D6495" s="93" t="s">
        <v>17208</v>
      </c>
      <c r="E6495" s="148">
        <f ca="1">IFERROR(__xludf.DUMMYFUNCTION(" VLOOKUP(A6689, IMPORTRANGE(""https://docs.google.com/spreadsheets/d/1fj_Bhi2XPL3siwIh4sx4VRLAe31yD50oKdj5UlRYW0c/"", ""Сводка!A:AA""), 5, FALSE)"),248)</f>
        <v>248</v>
      </c>
      <c r="F6495" s="147" t="s">
        <v>17113</v>
      </c>
      <c r="G6495" s="147">
        <f ca="1">IFERROR(__xludf.DUMMYFUNCTION(" VLOOKUP(A6689, IMPORTRANGE(""https://docs.google.com/spreadsheets/d/1QNLbnkR_AongFt22vMfNzfpjZ0CjpI8QI-w0wBnYA1w/"", ""Инфа!A:AA""), 6, FALSE)"),2024)</f>
        <v>2024</v>
      </c>
      <c r="H6495" s="150">
        <v>12400</v>
      </c>
      <c r="I6495" s="156" t="s">
        <v>3172</v>
      </c>
      <c r="J6495" s="93"/>
      <c r="K6495" s="153"/>
      <c r="L6495" s="153"/>
      <c r="M6495" s="153"/>
      <c r="N6495" s="153"/>
      <c r="O6495" s="153"/>
      <c r="P6495" s="153"/>
      <c r="Q6495" s="153"/>
      <c r="R6495" s="153"/>
      <c r="S6495" s="153"/>
    </row>
    <row r="6496" spans="1:19" ht="375">
      <c r="A6496" s="277" t="s">
        <v>25424</v>
      </c>
      <c r="B6496" s="253" t="s">
        <v>153</v>
      </c>
      <c r="C6496" s="93" t="s">
        <v>17209</v>
      </c>
      <c r="D6496" s="93" t="s">
        <v>17210</v>
      </c>
      <c r="E6496" s="148">
        <f ca="1">IFERROR(__xludf.DUMMYFUNCTION(" VLOOKUP(A6690, IMPORTRANGE(""https://docs.google.com/spreadsheets/d/1fj_Bhi2XPL3siwIh4sx4VRLAe31yD50oKdj5UlRYW0c/"", ""Сводка!A:AA""), 5, FALSE)"),138)</f>
        <v>138</v>
      </c>
      <c r="F6496" s="147" t="s">
        <v>17113</v>
      </c>
      <c r="G6496" s="147">
        <f ca="1">IFERROR(__xludf.DUMMYFUNCTION(" VLOOKUP(A6690, IMPORTRANGE(""https://docs.google.com/spreadsheets/d/1QNLbnkR_AongFt22vMfNzfpjZ0CjpI8QI-w0wBnYA1w/"", ""Инфа!A:AA""), 6, FALSE)"),2024)</f>
        <v>2024</v>
      </c>
      <c r="H6496" s="150">
        <v>9100</v>
      </c>
      <c r="I6496" s="156" t="s">
        <v>3172</v>
      </c>
      <c r="J6496" s="93"/>
      <c r="K6496" s="153"/>
      <c r="L6496" s="153"/>
      <c r="M6496" s="153"/>
      <c r="N6496" s="153"/>
      <c r="O6496" s="153"/>
      <c r="P6496" s="153"/>
      <c r="Q6496" s="153"/>
      <c r="R6496" s="153"/>
      <c r="S6496" s="153"/>
    </row>
    <row r="6497" spans="1:19" ht="206.25">
      <c r="A6497" s="277" t="s">
        <v>25424</v>
      </c>
      <c r="B6497" s="253" t="s">
        <v>400</v>
      </c>
      <c r="C6497" s="93" t="s">
        <v>17211</v>
      </c>
      <c r="D6497" s="93" t="s">
        <v>17212</v>
      </c>
      <c r="E6497" s="148">
        <f ca="1">IFERROR(__xludf.DUMMYFUNCTION(" VLOOKUP(A6691, IMPORTRANGE(""https://docs.google.com/spreadsheets/d/1fj_Bhi2XPL3siwIh4sx4VRLAe31yD50oKdj5UlRYW0c/"", ""Сводка!A:AA""), 5, FALSE)"),260)</f>
        <v>260</v>
      </c>
      <c r="F6497" s="148" t="s">
        <v>466</v>
      </c>
      <c r="G6497" s="147">
        <f ca="1">IFERROR(__xludf.DUMMYFUNCTION(" VLOOKUP(A6691, IMPORTRANGE(""https://docs.google.com/spreadsheets/d/1QNLbnkR_AongFt22vMfNzfpjZ0CjpI8QI-w0wBnYA1w/"", ""Инфа!A:AA""), 6, FALSE)"),2024)</f>
        <v>2024</v>
      </c>
      <c r="H6497" s="150">
        <v>12800</v>
      </c>
      <c r="I6497" s="156" t="s">
        <v>246</v>
      </c>
      <c r="J6497" s="93" t="s">
        <v>17213</v>
      </c>
      <c r="K6497" s="153"/>
      <c r="L6497" s="153"/>
      <c r="M6497" s="153"/>
      <c r="N6497" s="153"/>
      <c r="O6497" s="153"/>
      <c r="P6497" s="153"/>
      <c r="Q6497" s="153"/>
      <c r="R6497" s="153"/>
      <c r="S6497" s="153"/>
    </row>
    <row r="6498" spans="1:19" ht="75">
      <c r="A6498" s="277" t="s">
        <v>25424</v>
      </c>
      <c r="B6498" s="253" t="s">
        <v>400</v>
      </c>
      <c r="C6498" s="93" t="s">
        <v>17214</v>
      </c>
      <c r="D6498" s="93" t="s">
        <v>17215</v>
      </c>
      <c r="E6498" s="148">
        <f ca="1">IFERROR(__xludf.DUMMYFUNCTION(" VLOOKUP(A6714, IMPORTRANGE(""https://docs.google.com/spreadsheets/d/1fj_Bhi2XPL3siwIh4sx4VRLAe31yD50oKdj5UlRYW0c/"", ""Сводка!A:AA""), 5, FALSE)"),364)</f>
        <v>364</v>
      </c>
      <c r="F6498" s="148" t="s">
        <v>466</v>
      </c>
      <c r="G6498" s="147">
        <f ca="1">IFERROR(__xludf.DUMMYFUNCTION(" VLOOKUP(A6714, IMPORTRANGE(""https://docs.google.com/spreadsheets/d/1QNLbnkR_AongFt22vMfNzfpjZ0CjpI8QI-w0wBnYA1w/"", ""Инфа!A:AA""), 6, FALSE)"),2024)</f>
        <v>2024</v>
      </c>
      <c r="H6498" s="154">
        <v>15900</v>
      </c>
      <c r="I6498" s="156" t="s">
        <v>3566</v>
      </c>
      <c r="J6498" s="93"/>
      <c r="K6498" s="153"/>
      <c r="L6498" s="153"/>
      <c r="M6498" s="153"/>
      <c r="N6498" s="153"/>
      <c r="O6498" s="153"/>
      <c r="P6498" s="153"/>
      <c r="Q6498" s="153"/>
      <c r="R6498" s="153"/>
      <c r="S6498" s="153"/>
    </row>
    <row r="6499" spans="1:19" ht="36">
      <c r="A6499" s="277" t="s">
        <v>25424</v>
      </c>
      <c r="B6499" s="253" t="s">
        <v>400</v>
      </c>
      <c r="C6499" s="93" t="s">
        <v>17216</v>
      </c>
      <c r="D6499" s="93" t="s">
        <v>17217</v>
      </c>
      <c r="E6499" s="148">
        <v>212</v>
      </c>
      <c r="F6499" s="148"/>
      <c r="G6499" s="147">
        <f ca="1">IFERROR(__xludf.DUMMYFUNCTION(" VLOOKUP(A6715, IMPORTRANGE(""https://docs.google.com/spreadsheets/d/1QNLbnkR_AongFt22vMfNzfpjZ0CjpI8QI-w0wBnYA1w/"", ""Инфа!A:AA""), 6, FALSE)"),2024)</f>
        <v>2024</v>
      </c>
      <c r="H6499" s="150">
        <v>11400</v>
      </c>
      <c r="I6499" s="156" t="s">
        <v>3566</v>
      </c>
      <c r="J6499" s="93"/>
      <c r="K6499" s="153"/>
      <c r="L6499" s="153"/>
      <c r="M6499" s="153"/>
      <c r="N6499" s="153"/>
      <c r="O6499" s="153"/>
      <c r="P6499" s="153"/>
      <c r="Q6499" s="153"/>
      <c r="R6499" s="153"/>
      <c r="S6499" s="153"/>
    </row>
    <row r="6500" spans="1:19" ht="37.5">
      <c r="A6500" s="277" t="s">
        <v>25424</v>
      </c>
      <c r="B6500" s="253" t="s">
        <v>400</v>
      </c>
      <c r="C6500" s="93" t="s">
        <v>17216</v>
      </c>
      <c r="D6500" s="93" t="s">
        <v>17218</v>
      </c>
      <c r="E6500" s="148">
        <f ca="1">IFERROR(__xludf.DUMMYFUNCTION(" VLOOKUP(A6716, IMPORTRANGE(""https://docs.google.com/spreadsheets/d/1fj_Bhi2XPL3siwIh4sx4VRLAe31yD50oKdj5UlRYW0c/"", ""Сводка!A:AA""), 5, FALSE)"),502)</f>
        <v>502</v>
      </c>
      <c r="F6500" s="148" t="s">
        <v>466</v>
      </c>
      <c r="G6500" s="147">
        <f ca="1">IFERROR(__xludf.DUMMYFUNCTION(" VLOOKUP(A6716, IMPORTRANGE(""https://docs.google.com/spreadsheets/d/1QNLbnkR_AongFt22vMfNzfpjZ0CjpI8QI-w0wBnYA1w/"", ""Инфа!A:AA""), 6, FALSE)"),2024)</f>
        <v>2024</v>
      </c>
      <c r="H6500" s="154">
        <v>20100</v>
      </c>
      <c r="I6500" s="156" t="s">
        <v>3566</v>
      </c>
      <c r="J6500" s="93"/>
      <c r="K6500" s="153"/>
      <c r="L6500" s="153"/>
      <c r="M6500" s="153"/>
      <c r="N6500" s="153"/>
      <c r="O6500" s="153"/>
      <c r="P6500" s="153"/>
      <c r="Q6500" s="153"/>
      <c r="R6500" s="153"/>
      <c r="S6500" s="153"/>
    </row>
    <row r="6501" spans="1:19" ht="75">
      <c r="A6501" s="277" t="s">
        <v>25424</v>
      </c>
      <c r="B6501" s="253" t="s">
        <v>400</v>
      </c>
      <c r="C6501" s="93" t="s">
        <v>17219</v>
      </c>
      <c r="D6501" s="93" t="s">
        <v>17220</v>
      </c>
      <c r="E6501" s="148">
        <f ca="1">IFERROR(__xludf.DUMMYFUNCTION(" VLOOKUP(A6717, IMPORTRANGE(""https://docs.google.com/spreadsheets/d/1fj_Bhi2XPL3siwIh4sx4VRLAe31yD50oKdj5UlRYW0c/"", ""Сводка!A:AA""), 5, FALSE)"),100)</f>
        <v>100</v>
      </c>
      <c r="F6501" s="148" t="s">
        <v>415</v>
      </c>
      <c r="G6501" s="147">
        <f ca="1">IFERROR(__xludf.DUMMYFUNCTION(" VLOOKUP(A6717, IMPORTRANGE(""https://docs.google.com/spreadsheets/d/1QNLbnkR_AongFt22vMfNzfpjZ0CjpI8QI-w0wBnYA1w/"", ""Инфа!A:AA""), 6, FALSE)"),2024)</f>
        <v>2024</v>
      </c>
      <c r="H6501" s="150">
        <v>8000</v>
      </c>
      <c r="I6501" s="151" t="s">
        <v>17130</v>
      </c>
      <c r="J6501" s="93"/>
      <c r="K6501" s="153"/>
      <c r="L6501" s="153"/>
      <c r="M6501" s="153"/>
      <c r="N6501" s="153"/>
      <c r="O6501" s="153"/>
      <c r="P6501" s="153"/>
      <c r="Q6501" s="153"/>
      <c r="R6501" s="153"/>
      <c r="S6501" s="153"/>
    </row>
    <row r="6502" spans="1:19" ht="93.75">
      <c r="A6502" s="277" t="s">
        <v>25424</v>
      </c>
      <c r="B6502" s="253" t="s">
        <v>153</v>
      </c>
      <c r="C6502" s="93" t="s">
        <v>17221</v>
      </c>
      <c r="D6502" s="93" t="s">
        <v>17222</v>
      </c>
      <c r="E6502" s="148">
        <f ca="1">IFERROR(__xludf.DUMMYFUNCTION(" VLOOKUP(A6718, IMPORTRANGE(""https://docs.google.com/spreadsheets/d/1fj_Bhi2XPL3siwIh4sx4VRLAe31yD50oKdj5UlRYW0c/"", ""Сводка!A:AA""), 5, FALSE)"),157)</f>
        <v>157</v>
      </c>
      <c r="F6502" s="148" t="s">
        <v>17113</v>
      </c>
      <c r="G6502" s="147">
        <f ca="1">IFERROR(__xludf.DUMMYFUNCTION(" VLOOKUP(A6718, IMPORTRANGE(""https://docs.google.com/spreadsheets/d/1QNLbnkR_AongFt22vMfNzfpjZ0CjpI8QI-w0wBnYA1w/"", ""Инфа!A:AA""), 6, FALSE)"),2024)</f>
        <v>2024</v>
      </c>
      <c r="H6502" s="150">
        <v>9700</v>
      </c>
      <c r="I6502" s="151" t="s">
        <v>17130</v>
      </c>
      <c r="J6502" s="93"/>
      <c r="K6502" s="153"/>
      <c r="L6502" s="153"/>
      <c r="M6502" s="153"/>
      <c r="N6502" s="153"/>
      <c r="O6502" s="153"/>
      <c r="P6502" s="153"/>
      <c r="Q6502" s="153"/>
      <c r="R6502" s="153"/>
      <c r="S6502" s="153"/>
    </row>
    <row r="6503" spans="1:19" ht="150">
      <c r="A6503" s="277" t="s">
        <v>25424</v>
      </c>
      <c r="B6503" s="253" t="s">
        <v>13</v>
      </c>
      <c r="C6503" s="93" t="s">
        <v>17225</v>
      </c>
      <c r="D6503" s="93" t="s">
        <v>17226</v>
      </c>
      <c r="E6503" s="148">
        <f ca="1">IFERROR(__xludf.DUMMYFUNCTION(" VLOOKUP(A6726, IMPORTRANGE(""https://docs.google.com/spreadsheets/d/1fj_Bhi2XPL3siwIh4sx4VRLAe31yD50oKdj5UlRYW0c/"", ""Сводка!A:AA""), 5, FALSE)"),228)</f>
        <v>228</v>
      </c>
      <c r="F6503" s="148" t="s">
        <v>456</v>
      </c>
      <c r="G6503" s="147">
        <f ca="1">IFERROR(__xludf.DUMMYFUNCTION(" VLOOKUP(A6726, IMPORTRANGE(""https://docs.google.com/spreadsheets/d/1QNLbnkR_AongFt22vMfNzfpjZ0CjpI8QI-w0wBnYA1w/"", ""Инфа!A:AA""), 6, FALSE)"),2024)</f>
        <v>2024</v>
      </c>
      <c r="H6503" s="150">
        <v>18700</v>
      </c>
      <c r="I6503" s="215" t="s">
        <v>3172</v>
      </c>
      <c r="J6503" s="93" t="s">
        <v>17227</v>
      </c>
      <c r="K6503" s="153"/>
      <c r="L6503" s="153"/>
      <c r="M6503" s="153"/>
      <c r="N6503" s="153"/>
      <c r="O6503" s="153"/>
      <c r="P6503" s="153"/>
      <c r="Q6503" s="153"/>
      <c r="R6503" s="153"/>
      <c r="S6503" s="153"/>
    </row>
    <row r="6504" spans="1:19" ht="56.25">
      <c r="A6504" s="277" t="s">
        <v>25424</v>
      </c>
      <c r="B6504" s="253" t="s">
        <v>400</v>
      </c>
      <c r="C6504" s="97" t="s">
        <v>17229</v>
      </c>
      <c r="D6504" s="97" t="s">
        <v>15315</v>
      </c>
      <c r="E6504" s="148">
        <f ca="1">IFERROR(__xludf.DUMMYFUNCTION(" VLOOKUP(A6728, IMPORTRANGE(""https://docs.google.com/spreadsheets/d/1fj_Bhi2XPL3siwIh4sx4VRLAe31yD50oKdj5UlRYW0c/"", ""Сводка!A:AA""), 5, FALSE)"),100)</f>
        <v>100</v>
      </c>
      <c r="F6504" s="147" t="s">
        <v>14769</v>
      </c>
      <c r="G6504" s="147">
        <f ca="1">IFERROR(__xludf.DUMMYFUNCTION(" VLOOKUP(A6728, IMPORTRANGE(""https://docs.google.com/spreadsheets/d/1QNLbnkR_AongFt22vMfNzfpjZ0CjpI8QI-w0wBnYA1w/"", ""Инфа!A:AA""), 6, FALSE)"),2024)</f>
        <v>2024</v>
      </c>
      <c r="H6504" s="150">
        <v>8000</v>
      </c>
      <c r="I6504" s="151" t="s">
        <v>17130</v>
      </c>
      <c r="J6504" s="93"/>
      <c r="K6504" s="153"/>
      <c r="L6504" s="153"/>
      <c r="M6504" s="153"/>
      <c r="N6504" s="153"/>
      <c r="O6504" s="153"/>
      <c r="P6504" s="153"/>
      <c r="Q6504" s="153"/>
      <c r="R6504" s="153"/>
      <c r="S6504" s="153"/>
    </row>
    <row r="6505" spans="1:19" ht="37.5">
      <c r="A6505" s="277" t="s">
        <v>25424</v>
      </c>
      <c r="B6505" s="253" t="s">
        <v>400</v>
      </c>
      <c r="C6505" s="93" t="s">
        <v>17230</v>
      </c>
      <c r="D6505" s="93" t="s">
        <v>17231</v>
      </c>
      <c r="E6505" s="148">
        <f ca="1">IFERROR(__xludf.DUMMYFUNCTION(" VLOOKUP(A6744, IMPORTRANGE(""https://docs.google.com/spreadsheets/d/1fj_Bhi2XPL3siwIh4sx4VRLAe31yD50oKdj5UlRYW0c/"", ""Сводка!A:AA""), 5, FALSE)"),124)</f>
        <v>124</v>
      </c>
      <c r="F6505" s="148" t="s">
        <v>17113</v>
      </c>
      <c r="G6505" s="147">
        <f ca="1">IFERROR(__xludf.DUMMYFUNCTION(" VLOOKUP(A6744, IMPORTRANGE(""https://docs.google.com/spreadsheets/d/1QNLbnkR_AongFt22vMfNzfpjZ0CjpI8QI-w0wBnYA1w/"", ""Инфа!A:AA""), 6, FALSE)"),2024)</f>
        <v>2024</v>
      </c>
      <c r="H6505" s="150">
        <v>12400</v>
      </c>
      <c r="I6505" s="151" t="s">
        <v>17130</v>
      </c>
      <c r="J6505" s="93"/>
      <c r="K6505" s="153"/>
      <c r="L6505" s="153"/>
      <c r="M6505" s="153"/>
      <c r="N6505" s="153"/>
      <c r="O6505" s="153"/>
      <c r="P6505" s="153"/>
      <c r="Q6505" s="153"/>
      <c r="R6505" s="153"/>
      <c r="S6505" s="153"/>
    </row>
    <row r="6506" spans="1:19" ht="56.25">
      <c r="A6506" s="277" t="s">
        <v>25424</v>
      </c>
      <c r="B6506" s="253" t="s">
        <v>400</v>
      </c>
      <c r="C6506" s="93" t="s">
        <v>17232</v>
      </c>
      <c r="D6506" s="93" t="s">
        <v>17233</v>
      </c>
      <c r="E6506" s="148">
        <f ca="1">IFERROR(__xludf.DUMMYFUNCTION(" VLOOKUP(A6746, IMPORTRANGE(""https://docs.google.com/spreadsheets/d/1fj_Bhi2XPL3siwIh4sx4VRLAe31yD50oKdj5UlRYW0c/"", ""Сводка!A:AA""), 5, FALSE)"),212)</f>
        <v>212</v>
      </c>
      <c r="F6506" s="148"/>
      <c r="G6506" s="147">
        <f ca="1">IFERROR(__xludf.DUMMYFUNCTION(" VLOOKUP(A6746, IMPORTRANGE(""https://docs.google.com/spreadsheets/d/1QNLbnkR_AongFt22vMfNzfpjZ0CjpI8QI-w0wBnYA1w/"", ""Инфа!A:AA""), 6, FALSE)"),2024)</f>
        <v>2024</v>
      </c>
      <c r="H6506" s="150">
        <v>17700</v>
      </c>
      <c r="I6506" s="156" t="s">
        <v>3172</v>
      </c>
      <c r="J6506" s="93"/>
      <c r="K6506" s="153"/>
      <c r="L6506" s="153"/>
      <c r="M6506" s="153"/>
      <c r="N6506" s="153"/>
      <c r="O6506" s="153"/>
      <c r="P6506" s="153"/>
      <c r="Q6506" s="153"/>
      <c r="R6506" s="153"/>
      <c r="S6506" s="153"/>
    </row>
    <row r="6507" spans="1:19" ht="187.5">
      <c r="A6507" s="277" t="s">
        <v>25424</v>
      </c>
      <c r="B6507" s="253" t="s">
        <v>400</v>
      </c>
      <c r="C6507" s="93" t="s">
        <v>17235</v>
      </c>
      <c r="D6507" s="93" t="s">
        <v>17236</v>
      </c>
      <c r="E6507" s="148">
        <f ca="1">IFERROR(__xludf.DUMMYFUNCTION(" VLOOKUP(A6756, IMPORTRANGE(""https://docs.google.com/spreadsheets/d/1fj_Bhi2XPL3siwIh4sx4VRLAe31yD50oKdj5UlRYW0c/"", ""Сводка!A:AA""), 5, FALSE)"),256)</f>
        <v>256</v>
      </c>
      <c r="F6507" s="148"/>
      <c r="G6507" s="147">
        <f ca="1">IFERROR(__xludf.DUMMYFUNCTION(" VLOOKUP(A6756, IMPORTRANGE(""https://docs.google.com/spreadsheets/d/1QNLbnkR_AongFt22vMfNzfpjZ0CjpI8QI-w0wBnYA1w/"", ""Инфа!A:AA""), 6, FALSE)"),2024)</f>
        <v>2024</v>
      </c>
      <c r="H6507" s="150">
        <v>12700</v>
      </c>
      <c r="I6507" s="151" t="s">
        <v>1938</v>
      </c>
      <c r="J6507" s="93" t="s">
        <v>17237</v>
      </c>
      <c r="K6507" s="153"/>
      <c r="L6507" s="153"/>
      <c r="M6507" s="153"/>
      <c r="N6507" s="153"/>
      <c r="O6507" s="153"/>
      <c r="P6507" s="153"/>
      <c r="Q6507" s="153"/>
      <c r="R6507" s="153"/>
      <c r="S6507" s="153"/>
    </row>
    <row r="6508" spans="1:19" ht="187.5">
      <c r="A6508" s="277" t="s">
        <v>25424</v>
      </c>
      <c r="B6508" s="253" t="s">
        <v>153</v>
      </c>
      <c r="C6508" s="93" t="s">
        <v>17238</v>
      </c>
      <c r="D6508" s="93" t="s">
        <v>17239</v>
      </c>
      <c r="E6508" s="148">
        <f ca="1">IFERROR(__xludf.DUMMYFUNCTION(" VLOOKUP(A6757, IMPORTRANGE(""https://docs.google.com/spreadsheets/d/1fj_Bhi2XPL3siwIh4sx4VRLAe31yD50oKdj5UlRYW0c/"", ""Сводка!A:AA""), 5, FALSE)"),372)</f>
        <v>372</v>
      </c>
      <c r="F6508" s="148" t="s">
        <v>17240</v>
      </c>
      <c r="G6508" s="147">
        <f ca="1">IFERROR(__xludf.DUMMYFUNCTION(" VLOOKUP(A6757, IMPORTRANGE(""https://docs.google.com/spreadsheets/d/1QNLbnkR_AongFt22vMfNzfpjZ0CjpI8QI-w0wBnYA1w/"", ""Инфа!A:AA""), 6, FALSE)"),2024)</f>
        <v>2024</v>
      </c>
      <c r="H6508" s="154">
        <v>27300</v>
      </c>
      <c r="I6508" s="160" t="s">
        <v>17130</v>
      </c>
      <c r="J6508" s="97" t="s">
        <v>17241</v>
      </c>
      <c r="K6508" s="153"/>
      <c r="L6508" s="153"/>
      <c r="M6508" s="153"/>
      <c r="N6508" s="153"/>
      <c r="O6508" s="153"/>
      <c r="P6508" s="153"/>
      <c r="Q6508" s="153"/>
      <c r="R6508" s="153"/>
      <c r="S6508" s="153"/>
    </row>
    <row r="6509" spans="1:19" ht="168.75">
      <c r="A6509" s="277" t="s">
        <v>25424</v>
      </c>
      <c r="B6509" s="253" t="s">
        <v>400</v>
      </c>
      <c r="C6509" s="93" t="s">
        <v>17242</v>
      </c>
      <c r="D6509" s="93" t="s">
        <v>17243</v>
      </c>
      <c r="E6509" s="148">
        <f ca="1">IFERROR(__xludf.DUMMYFUNCTION(" VLOOKUP(A6758, IMPORTRANGE(""https://docs.google.com/spreadsheets/d/1fj_Bhi2XPL3siwIh4sx4VRLAe31yD50oKdj5UlRYW0c/"", ""Сводка!A:AA""), 5, FALSE)"),364)</f>
        <v>364</v>
      </c>
      <c r="F6509" s="148" t="s">
        <v>17244</v>
      </c>
      <c r="G6509" s="147">
        <f ca="1">IFERROR(__xludf.DUMMYFUNCTION(" VLOOKUP(A6758, IMPORTRANGE(""https://docs.google.com/spreadsheets/d/1QNLbnkR_AongFt22vMfNzfpjZ0CjpI8QI-w0wBnYA1w/"", ""Инфа!A:AA""), 6, FALSE)"),2024)</f>
        <v>2024</v>
      </c>
      <c r="H6509" s="154">
        <v>26800</v>
      </c>
      <c r="I6509" s="160" t="s">
        <v>17130</v>
      </c>
      <c r="J6509" s="97" t="s">
        <v>17245</v>
      </c>
      <c r="K6509" s="153"/>
      <c r="L6509" s="153"/>
      <c r="M6509" s="153"/>
      <c r="N6509" s="153"/>
      <c r="O6509" s="153"/>
      <c r="P6509" s="153"/>
      <c r="Q6509" s="153"/>
      <c r="R6509" s="153"/>
      <c r="S6509" s="153"/>
    </row>
    <row r="6510" spans="1:19" ht="56.25">
      <c r="A6510" s="277" t="s">
        <v>25424</v>
      </c>
      <c r="B6510" s="253" t="s">
        <v>400</v>
      </c>
      <c r="C6510" s="93" t="s">
        <v>17246</v>
      </c>
      <c r="D6510" s="93" t="s">
        <v>17247</v>
      </c>
      <c r="E6510" s="148">
        <f ca="1">IFERROR(__xludf.DUMMYFUNCTION(" VLOOKUP(A6759, IMPORTRANGE(""https://docs.google.com/spreadsheets/d/1fj_Bhi2XPL3siwIh4sx4VRLAe31yD50oKdj5UlRYW0c/"", ""Сводка!A:AA""), 5, FALSE)"),156)</f>
        <v>156</v>
      </c>
      <c r="F6510" s="148" t="s">
        <v>456</v>
      </c>
      <c r="G6510" s="147">
        <f ca="1">IFERROR(__xludf.DUMMYFUNCTION(" VLOOKUP(A6759, IMPORTRANGE(""https://docs.google.com/spreadsheets/d/1QNLbnkR_AongFt22vMfNzfpjZ0CjpI8QI-w0wBnYA1w/"", ""Инфа!A:AA""), 6, FALSE)"),2024)</f>
        <v>2024</v>
      </c>
      <c r="H6510" s="150">
        <v>14400</v>
      </c>
      <c r="I6510" s="151" t="s">
        <v>17130</v>
      </c>
      <c r="J6510" s="93"/>
      <c r="K6510" s="153"/>
      <c r="L6510" s="153"/>
      <c r="M6510" s="153"/>
      <c r="N6510" s="153"/>
      <c r="O6510" s="153"/>
      <c r="P6510" s="153"/>
      <c r="Q6510" s="153"/>
      <c r="R6510" s="153"/>
      <c r="S6510" s="153"/>
    </row>
    <row r="6511" spans="1:19" ht="75">
      <c r="A6511" s="277" t="s">
        <v>25424</v>
      </c>
      <c r="B6511" s="253" t="s">
        <v>153</v>
      </c>
      <c r="C6511" s="93" t="s">
        <v>17248</v>
      </c>
      <c r="D6511" s="93" t="s">
        <v>17249</v>
      </c>
      <c r="E6511" s="148">
        <f ca="1">IFERROR(__xludf.DUMMYFUNCTION(" VLOOKUP(A6760, IMPORTRANGE(""https://docs.google.com/spreadsheets/d/1fj_Bhi2XPL3siwIh4sx4VRLAe31yD50oKdj5UlRYW0c/"", ""Сводка!A:AA""), 5, FALSE)"),80)</f>
        <v>80</v>
      </c>
      <c r="F6511" s="148" t="s">
        <v>17113</v>
      </c>
      <c r="G6511" s="147">
        <f ca="1">IFERROR(__xludf.DUMMYFUNCTION(" VLOOKUP(A6760, IMPORTRANGE(""https://docs.google.com/spreadsheets/d/1QNLbnkR_AongFt22vMfNzfpjZ0CjpI8QI-w0wBnYA1w/"", ""Инфа!A:AA""), 6, FALSE)"),2024)</f>
        <v>2024</v>
      </c>
      <c r="H6511" s="150">
        <v>7400</v>
      </c>
      <c r="I6511" s="151" t="s">
        <v>17130</v>
      </c>
      <c r="J6511" s="93"/>
      <c r="K6511" s="153"/>
      <c r="L6511" s="153"/>
      <c r="M6511" s="153"/>
      <c r="N6511" s="153"/>
      <c r="O6511" s="153"/>
      <c r="P6511" s="153"/>
      <c r="Q6511" s="153"/>
      <c r="R6511" s="153"/>
      <c r="S6511" s="153"/>
    </row>
    <row r="6512" spans="1:19" ht="93.75">
      <c r="A6512" s="277" t="s">
        <v>25424</v>
      </c>
      <c r="B6512" s="253" t="s">
        <v>153</v>
      </c>
      <c r="C6512" s="93" t="s">
        <v>17250</v>
      </c>
      <c r="D6512" s="93" t="s">
        <v>17251</v>
      </c>
      <c r="E6512" s="148">
        <f ca="1">IFERROR(__xludf.DUMMYFUNCTION(" VLOOKUP(A6761, IMPORTRANGE(""https://docs.google.com/spreadsheets/d/1fj_Bhi2XPL3siwIh4sx4VRLAe31yD50oKdj5UlRYW0c/"", ""Сводка!A:AA""), 5, FALSE)"),156)</f>
        <v>156</v>
      </c>
      <c r="F6512" s="148" t="s">
        <v>108</v>
      </c>
      <c r="G6512" s="147">
        <f ca="1">IFERROR(__xludf.DUMMYFUNCTION(" VLOOKUP(A6761, IMPORTRANGE(""https://docs.google.com/spreadsheets/d/1QNLbnkR_AongFt22vMfNzfpjZ0CjpI8QI-w0wBnYA1w/"", ""Инфа!A:AA""), 6, FALSE)"),2024)</f>
        <v>2024</v>
      </c>
      <c r="H6512" s="150">
        <v>9700</v>
      </c>
      <c r="I6512" s="216" t="s">
        <v>17130</v>
      </c>
      <c r="J6512" s="93"/>
      <c r="K6512" s="153"/>
      <c r="L6512" s="153"/>
      <c r="M6512" s="153"/>
      <c r="N6512" s="153"/>
      <c r="O6512" s="153"/>
      <c r="P6512" s="153"/>
      <c r="Q6512" s="153"/>
      <c r="R6512" s="153"/>
      <c r="S6512" s="153"/>
    </row>
    <row r="6513" spans="1:19" ht="56.25">
      <c r="A6513" s="277" t="s">
        <v>25424</v>
      </c>
      <c r="B6513" s="253" t="s">
        <v>400</v>
      </c>
      <c r="C6513" s="93" t="s">
        <v>17256</v>
      </c>
      <c r="D6513" s="93" t="s">
        <v>17257</v>
      </c>
      <c r="E6513" s="148">
        <f ca="1">IFERROR(__xludf.DUMMYFUNCTION(" VLOOKUP(A6766, IMPORTRANGE(""https://docs.google.com/spreadsheets/d/1fj_Bhi2XPL3siwIh4sx4VRLAe31yD50oKdj5UlRYW0c/"", ""Сводка!A:AA""), 5, FALSE)"),64)</f>
        <v>64</v>
      </c>
      <c r="F6513" s="148" t="s">
        <v>17152</v>
      </c>
      <c r="G6513" s="147">
        <f ca="1">IFERROR(__xludf.DUMMYFUNCTION(" VLOOKUP(A6766, IMPORTRANGE(""https://docs.google.com/spreadsheets/d/1QNLbnkR_AongFt22vMfNzfpjZ0CjpI8QI-w0wBnYA1w/"", ""Инфа!A:AA""), 6, FALSE)"),2024)</f>
        <v>2024</v>
      </c>
      <c r="H6513" s="150">
        <v>8800</v>
      </c>
      <c r="I6513" s="151" t="s">
        <v>17130</v>
      </c>
      <c r="J6513" s="93"/>
      <c r="K6513" s="153"/>
      <c r="L6513" s="153"/>
      <c r="M6513" s="153"/>
      <c r="N6513" s="153"/>
      <c r="O6513" s="153"/>
      <c r="P6513" s="153"/>
      <c r="Q6513" s="153"/>
      <c r="R6513" s="153"/>
      <c r="S6513" s="153"/>
    </row>
    <row r="6514" spans="1:19" ht="168.75">
      <c r="A6514" s="277" t="s">
        <v>25424</v>
      </c>
      <c r="B6514" s="253" t="s">
        <v>153</v>
      </c>
      <c r="C6514" s="93" t="s">
        <v>17258</v>
      </c>
      <c r="D6514" s="93" t="s">
        <v>17259</v>
      </c>
      <c r="E6514" s="148">
        <f ca="1">IFERROR(__xludf.DUMMYFUNCTION(" VLOOKUP(A6768, IMPORTRANGE(""https://docs.google.com/spreadsheets/d/1fj_Bhi2XPL3siwIh4sx4VRLAe31yD50oKdj5UlRYW0c/"", ""Сводка!A:AA""), 5, FALSE)"),225)</f>
        <v>225</v>
      </c>
      <c r="F6514" s="148" t="s">
        <v>165</v>
      </c>
      <c r="G6514" s="147">
        <f ca="1">IFERROR(__xludf.DUMMYFUNCTION(" VLOOKUP(A6768, IMPORTRANGE(""https://docs.google.com/spreadsheets/d/1QNLbnkR_AongFt22vMfNzfpjZ0CjpI8QI-w0wBnYA1w/"", ""Инфа!A:AA""), 6, FALSE)"),2024)</f>
        <v>2024</v>
      </c>
      <c r="H6514" s="150">
        <v>11800</v>
      </c>
      <c r="I6514" s="156" t="s">
        <v>3566</v>
      </c>
      <c r="J6514" s="93"/>
      <c r="K6514" s="153"/>
      <c r="L6514" s="153"/>
      <c r="M6514" s="153"/>
      <c r="N6514" s="153"/>
      <c r="O6514" s="153"/>
      <c r="P6514" s="153"/>
      <c r="Q6514" s="153"/>
      <c r="R6514" s="153"/>
      <c r="S6514" s="153"/>
    </row>
    <row r="6515" spans="1:19" ht="168.75">
      <c r="A6515" s="277" t="s">
        <v>25424</v>
      </c>
      <c r="B6515" s="253" t="s">
        <v>153</v>
      </c>
      <c r="C6515" s="93" t="s">
        <v>17258</v>
      </c>
      <c r="D6515" s="93" t="s">
        <v>17260</v>
      </c>
      <c r="E6515" s="148">
        <f ca="1">IFERROR(__xludf.DUMMYFUNCTION(" VLOOKUP(A6769, IMPORTRANGE(""https://docs.google.com/spreadsheets/d/1fj_Bhi2XPL3siwIh4sx4VRLAe31yD50oKdj5UlRYW0c/"", ""Сводка!A:AA""), 5, FALSE)"),260)</f>
        <v>260</v>
      </c>
      <c r="F6515" s="148" t="s">
        <v>165</v>
      </c>
      <c r="G6515" s="147">
        <f ca="1">IFERROR(__xludf.DUMMYFUNCTION(" VLOOKUP(A6769, IMPORTRANGE(""https://docs.google.com/spreadsheets/d/1QNLbnkR_AongFt22vMfNzfpjZ0CjpI8QI-w0wBnYA1w/"", ""Инфа!A:AA""), 6, FALSE)"),2024)</f>
        <v>2024</v>
      </c>
      <c r="H6515" s="150">
        <v>12800</v>
      </c>
      <c r="I6515" s="156" t="s">
        <v>3566</v>
      </c>
      <c r="J6515" s="93"/>
      <c r="K6515" s="153"/>
      <c r="L6515" s="153"/>
      <c r="M6515" s="153"/>
      <c r="N6515" s="153"/>
      <c r="O6515" s="153"/>
      <c r="P6515" s="153"/>
      <c r="Q6515" s="153"/>
      <c r="R6515" s="153"/>
      <c r="S6515" s="153"/>
    </row>
    <row r="6516" spans="1:19" ht="93.75">
      <c r="A6516" s="277" t="s">
        <v>25424</v>
      </c>
      <c r="B6516" s="253" t="s">
        <v>153</v>
      </c>
      <c r="C6516" s="93" t="s">
        <v>17263</v>
      </c>
      <c r="D6516" s="93" t="s">
        <v>17264</v>
      </c>
      <c r="E6516" s="148">
        <f ca="1">IFERROR(__xludf.DUMMYFUNCTION(" VLOOKUP(A6773, IMPORTRANGE(""https://docs.google.com/spreadsheets/d/1fj_Bhi2XPL3siwIh4sx4VRLAe31yD50oKdj5UlRYW0c/"", ""Сводка!A:AA""), 5, FALSE)"),96)</f>
        <v>96</v>
      </c>
      <c r="F6516" s="148" t="s">
        <v>108</v>
      </c>
      <c r="G6516" s="147">
        <f ca="1">IFERROR(__xludf.DUMMYFUNCTION(" VLOOKUP(A6773, IMPORTRANGE(""https://docs.google.com/spreadsheets/d/1QNLbnkR_AongFt22vMfNzfpjZ0CjpI8QI-w0wBnYA1w/"", ""Инфа!A:AA""), 6, FALSE)"),2024)</f>
        <v>2024</v>
      </c>
      <c r="H6516" s="150">
        <v>14000</v>
      </c>
      <c r="I6516" s="151" t="s">
        <v>17130</v>
      </c>
      <c r="J6516" s="93"/>
      <c r="K6516" s="153"/>
      <c r="L6516" s="153"/>
      <c r="M6516" s="153"/>
      <c r="N6516" s="153"/>
      <c r="O6516" s="153"/>
      <c r="P6516" s="153"/>
      <c r="Q6516" s="153"/>
      <c r="R6516" s="153"/>
      <c r="S6516" s="153"/>
    </row>
    <row r="6517" spans="1:19" ht="93.75">
      <c r="A6517" s="277" t="s">
        <v>25424</v>
      </c>
      <c r="B6517" s="253" t="s">
        <v>400</v>
      </c>
      <c r="C6517" s="93" t="s">
        <v>17265</v>
      </c>
      <c r="D6517" s="93" t="s">
        <v>17266</v>
      </c>
      <c r="E6517" s="148">
        <f ca="1">IFERROR(__xludf.DUMMYFUNCTION(" VLOOKUP(A6774, IMPORTRANGE(""https://docs.google.com/spreadsheets/d/1fj_Bhi2XPL3siwIh4sx4VRLAe31yD50oKdj5UlRYW0c/"", ""Сводка!A:AA""), 5, FALSE)"),92)</f>
        <v>92</v>
      </c>
      <c r="F6517" s="148" t="s">
        <v>108</v>
      </c>
      <c r="G6517" s="147">
        <f ca="1">IFERROR(__xludf.DUMMYFUNCTION(" VLOOKUP(A6774, IMPORTRANGE(""https://docs.google.com/spreadsheets/d/1QNLbnkR_AongFt22vMfNzfpjZ0CjpI8QI-w0wBnYA1w/"", ""Инфа!A:AA""), 6, FALSE)"),2024)</f>
        <v>2024</v>
      </c>
      <c r="H6517" s="150">
        <v>13700</v>
      </c>
      <c r="I6517" s="151" t="s">
        <v>17130</v>
      </c>
      <c r="J6517" s="93"/>
      <c r="K6517" s="153"/>
      <c r="L6517" s="153"/>
      <c r="M6517" s="153"/>
      <c r="N6517" s="153"/>
      <c r="O6517" s="153"/>
      <c r="P6517" s="153"/>
      <c r="Q6517" s="153"/>
      <c r="R6517" s="153"/>
      <c r="S6517" s="153"/>
    </row>
    <row r="6518" spans="1:19" ht="37.5">
      <c r="A6518" s="277" t="s">
        <v>25424</v>
      </c>
      <c r="B6518" s="253" t="s">
        <v>13</v>
      </c>
      <c r="C6518" s="93" t="s">
        <v>17267</v>
      </c>
      <c r="D6518" s="101" t="s">
        <v>17268</v>
      </c>
      <c r="E6518" s="148">
        <f ca="1">IFERROR(__xludf.DUMMYFUNCTION(" VLOOKUP(A6783, IMPORTRANGE(""https://docs.google.com/spreadsheets/d/1fj_Bhi2XPL3siwIh4sx4VRLAe31yD50oKdj5UlRYW0c/"", ""Сводка!A:AA""), 5, FALSE)"),116)</f>
        <v>116</v>
      </c>
      <c r="F6518" s="148" t="s">
        <v>17113</v>
      </c>
      <c r="G6518" s="147">
        <f ca="1">IFERROR(__xludf.DUMMYFUNCTION(" VLOOKUP(A6783, IMPORTRANGE(""https://docs.google.com/spreadsheets/d/1QNLbnkR_AongFt22vMfNzfpjZ0CjpI8QI-w0wBnYA1w/"", ""Инфа!A:AA""), 6, FALSE)"),2024)</f>
        <v>2024</v>
      </c>
      <c r="H6518" s="150">
        <v>8500</v>
      </c>
      <c r="I6518" s="161" t="s">
        <v>3172</v>
      </c>
      <c r="J6518" s="97"/>
      <c r="K6518" s="153"/>
      <c r="L6518" s="153"/>
      <c r="M6518" s="153"/>
      <c r="N6518" s="153"/>
      <c r="O6518" s="153"/>
      <c r="P6518" s="153"/>
      <c r="Q6518" s="153"/>
      <c r="R6518" s="153"/>
      <c r="S6518" s="153"/>
    </row>
    <row r="6519" spans="1:19" ht="37.5">
      <c r="A6519" s="277" t="s">
        <v>25424</v>
      </c>
      <c r="B6519" s="253" t="s">
        <v>400</v>
      </c>
      <c r="C6519" s="93" t="s">
        <v>17269</v>
      </c>
      <c r="D6519" s="93" t="s">
        <v>17270</v>
      </c>
      <c r="E6519" s="148">
        <f ca="1">IFERROR(__xludf.DUMMYFUNCTION(" VLOOKUP(A6784, IMPORTRANGE(""https://docs.google.com/spreadsheets/d/1fj_Bhi2XPL3siwIh4sx4VRLAe31yD50oKdj5UlRYW0c/"", ""Сводка!A:AA""), 5, FALSE)"),240)</f>
        <v>240</v>
      </c>
      <c r="F6519" s="148" t="s">
        <v>466</v>
      </c>
      <c r="G6519" s="147">
        <f ca="1">IFERROR(__xludf.DUMMYFUNCTION(" VLOOKUP(A6784, IMPORTRANGE(""https://docs.google.com/spreadsheets/d/1QNLbnkR_AongFt22vMfNzfpjZ0CjpI8QI-w0wBnYA1w/"", ""Инфа!A:AA""), 6, FALSE)"),2024)</f>
        <v>2024</v>
      </c>
      <c r="H6519" s="150">
        <v>19400</v>
      </c>
      <c r="I6519" s="161"/>
      <c r="J6519" s="97"/>
      <c r="K6519" s="153"/>
      <c r="L6519" s="153"/>
      <c r="M6519" s="153"/>
      <c r="N6519" s="153"/>
      <c r="O6519" s="153"/>
      <c r="P6519" s="153"/>
      <c r="Q6519" s="153"/>
      <c r="R6519" s="153"/>
      <c r="S6519" s="153"/>
    </row>
    <row r="6520" spans="1:19" ht="37.5">
      <c r="A6520" s="277" t="s">
        <v>25424</v>
      </c>
      <c r="B6520" s="253" t="s">
        <v>400</v>
      </c>
      <c r="C6520" s="93" t="s">
        <v>17269</v>
      </c>
      <c r="D6520" s="93" t="s">
        <v>17271</v>
      </c>
      <c r="E6520" s="148">
        <f ca="1">IFERROR(__xludf.DUMMYFUNCTION(" VLOOKUP(A6785, IMPORTRANGE(""https://docs.google.com/spreadsheets/d/1fj_Bhi2XPL3siwIh4sx4VRLAe31yD50oKdj5UlRYW0c/"", ""Сводка!A:AA""), 5, FALSE)"),260)</f>
        <v>260</v>
      </c>
      <c r="F6520" s="148" t="s">
        <v>466</v>
      </c>
      <c r="G6520" s="147">
        <f ca="1">IFERROR(__xludf.DUMMYFUNCTION(" VLOOKUP(A6785, IMPORTRANGE(""https://docs.google.com/spreadsheets/d/1QNLbnkR_AongFt22vMfNzfpjZ0CjpI8QI-w0wBnYA1w/"", ""Инфа!A:AA""), 6, FALSE)"),2024)</f>
        <v>2024</v>
      </c>
      <c r="H6520" s="150">
        <v>20600</v>
      </c>
      <c r="I6520" s="161"/>
      <c r="J6520" s="97"/>
      <c r="K6520" s="153"/>
      <c r="L6520" s="153"/>
      <c r="M6520" s="153"/>
      <c r="N6520" s="153"/>
      <c r="O6520" s="153"/>
      <c r="P6520" s="153"/>
      <c r="Q6520" s="153"/>
      <c r="R6520" s="153"/>
      <c r="S6520" s="153"/>
    </row>
    <row r="6521" spans="1:19" ht="37.5">
      <c r="A6521" s="277" t="s">
        <v>25424</v>
      </c>
      <c r="B6521" s="253" t="s">
        <v>400</v>
      </c>
      <c r="C6521" s="93" t="s">
        <v>17269</v>
      </c>
      <c r="D6521" s="93" t="s">
        <v>17272</v>
      </c>
      <c r="E6521" s="148">
        <f ca="1">IFERROR(__xludf.DUMMYFUNCTION(" VLOOKUP(A6786, IMPORTRANGE(""https://docs.google.com/spreadsheets/d/1fj_Bhi2XPL3siwIh4sx4VRLAe31yD50oKdj5UlRYW0c/"", ""Сводка!A:AA""), 5, FALSE)"),240)</f>
        <v>240</v>
      </c>
      <c r="F6521" s="148" t="s">
        <v>466</v>
      </c>
      <c r="G6521" s="147">
        <f ca="1">IFERROR(__xludf.DUMMYFUNCTION(" VLOOKUP(A6786, IMPORTRANGE(""https://docs.google.com/spreadsheets/d/1QNLbnkR_AongFt22vMfNzfpjZ0CjpI8QI-w0wBnYA1w/"", ""Инфа!A:AA""), 6, FALSE)"),2024)</f>
        <v>2024</v>
      </c>
      <c r="H6521" s="150">
        <v>19400</v>
      </c>
      <c r="I6521" s="161"/>
      <c r="J6521" s="97"/>
      <c r="K6521" s="153"/>
      <c r="L6521" s="153"/>
      <c r="M6521" s="153"/>
      <c r="N6521" s="153"/>
      <c r="O6521" s="153"/>
      <c r="P6521" s="153"/>
      <c r="Q6521" s="153"/>
      <c r="R6521" s="153"/>
      <c r="S6521" s="153"/>
    </row>
    <row r="6522" spans="1:19" ht="37.5">
      <c r="A6522" s="277" t="s">
        <v>25424</v>
      </c>
      <c r="B6522" s="253" t="s">
        <v>153</v>
      </c>
      <c r="C6522" s="93" t="s">
        <v>17269</v>
      </c>
      <c r="D6522" s="93" t="s">
        <v>17273</v>
      </c>
      <c r="E6522" s="148">
        <f ca="1">IFERROR(__xludf.DUMMYFUNCTION(" VLOOKUP(A6788, IMPORTRANGE(""https://docs.google.com/spreadsheets/d/1fj_Bhi2XPL3siwIh4sx4VRLAe31yD50oKdj5UlRYW0c/"", ""Сводка!A:AA""), 5, FALSE)"),220)</f>
        <v>220</v>
      </c>
      <c r="F6522" s="148" t="s">
        <v>456</v>
      </c>
      <c r="G6522" s="147">
        <f ca="1">IFERROR(__xludf.DUMMYFUNCTION(" VLOOKUP(A6788, IMPORTRANGE(""https://docs.google.com/spreadsheets/d/1QNLbnkR_AongFt22vMfNzfpjZ0CjpI8QI-w0wBnYA1w/"", ""Инфа!A:AA""), 6, FALSE)"),2024)</f>
        <v>2024</v>
      </c>
      <c r="H6522" s="150">
        <v>18200</v>
      </c>
      <c r="I6522" s="151"/>
      <c r="J6522" s="93"/>
      <c r="K6522" s="153"/>
      <c r="L6522" s="153"/>
      <c r="M6522" s="153"/>
      <c r="N6522" s="153"/>
      <c r="O6522" s="153"/>
      <c r="P6522" s="153"/>
      <c r="Q6522" s="153"/>
      <c r="R6522" s="153"/>
      <c r="S6522" s="153"/>
    </row>
    <row r="6523" spans="1:19" ht="37.5">
      <c r="A6523" s="277" t="s">
        <v>25424</v>
      </c>
      <c r="B6523" s="253" t="s">
        <v>153</v>
      </c>
      <c r="C6523" s="93" t="s">
        <v>17274</v>
      </c>
      <c r="D6523" s="93" t="s">
        <v>17275</v>
      </c>
      <c r="E6523" s="148">
        <f ca="1">IFERROR(__xludf.DUMMYFUNCTION(" VLOOKUP(A6794, IMPORTRANGE(""https://docs.google.com/spreadsheets/d/1fj_Bhi2XPL3siwIh4sx4VRLAe31yD50oKdj5UlRYW0c/"", ""Сводка!A:AA""), 5, FALSE)"),224)</f>
        <v>224</v>
      </c>
      <c r="F6523" s="148"/>
      <c r="G6523" s="147">
        <f ca="1">IFERROR(__xludf.DUMMYFUNCTION(" VLOOKUP(A6794, IMPORTRANGE(""https://docs.google.com/spreadsheets/d/1QNLbnkR_AongFt22vMfNzfpjZ0CjpI8QI-w0wBnYA1w/"", ""Инфа!A:AA""), 6, FALSE)"),2024)</f>
        <v>2024</v>
      </c>
      <c r="H6523" s="150">
        <v>11700</v>
      </c>
      <c r="I6523" s="151" t="s">
        <v>210</v>
      </c>
      <c r="J6523" s="93"/>
      <c r="K6523" s="153"/>
      <c r="L6523" s="153"/>
      <c r="M6523" s="153"/>
      <c r="N6523" s="153"/>
      <c r="O6523" s="153"/>
      <c r="P6523" s="153"/>
      <c r="Q6523" s="153"/>
      <c r="R6523" s="153"/>
      <c r="S6523" s="153"/>
    </row>
    <row r="6524" spans="1:19" ht="37.5">
      <c r="A6524" s="277" t="s">
        <v>25424</v>
      </c>
      <c r="B6524" s="253" t="s">
        <v>153</v>
      </c>
      <c r="C6524" s="93" t="s">
        <v>17277</v>
      </c>
      <c r="D6524" s="93" t="s">
        <v>17278</v>
      </c>
      <c r="E6524" s="148">
        <f ca="1">IFERROR(__xludf.DUMMYFUNCTION(" VLOOKUP(A6802, IMPORTRANGE(""https://docs.google.com/spreadsheets/d/1fj_Bhi2XPL3siwIh4sx4VRLAe31yD50oKdj5UlRYW0c/"", ""Сводка!A:AA""), 5, FALSE)"),100)</f>
        <v>100</v>
      </c>
      <c r="F6524" s="148" t="s">
        <v>17113</v>
      </c>
      <c r="G6524" s="147">
        <f ca="1">IFERROR(__xludf.DUMMYFUNCTION(" VLOOKUP(A6802, IMPORTRANGE(""https://docs.google.com/spreadsheets/d/1QNLbnkR_AongFt22vMfNzfpjZ0CjpI8QI-w0wBnYA1w/"", ""Инфа!A:AA""), 6, FALSE)"),2024)</f>
        <v>2024</v>
      </c>
      <c r="H6524" s="150">
        <v>8000</v>
      </c>
      <c r="I6524" s="151" t="s">
        <v>17130</v>
      </c>
      <c r="J6524" s="93"/>
      <c r="K6524" s="153"/>
      <c r="L6524" s="153"/>
      <c r="M6524" s="153"/>
      <c r="N6524" s="153"/>
      <c r="O6524" s="153"/>
      <c r="P6524" s="153"/>
      <c r="Q6524" s="153"/>
      <c r="R6524" s="153"/>
      <c r="S6524" s="153"/>
    </row>
    <row r="6525" spans="1:19" ht="281.25">
      <c r="A6525" s="277" t="s">
        <v>25424</v>
      </c>
      <c r="B6525" s="253" t="s">
        <v>1885</v>
      </c>
      <c r="C6525" s="93" t="s">
        <v>17280</v>
      </c>
      <c r="D6525" s="93" t="s">
        <v>17281</v>
      </c>
      <c r="E6525" s="148">
        <f ca="1">IFERROR(__xludf.DUMMYFUNCTION(" VLOOKUP(A6809, IMPORTRANGE(""https://docs.google.com/spreadsheets/d/1fj_Bhi2XPL3siwIh4sx4VRLAe31yD50oKdj5UlRYW0c/"", ""Сводка!A:AA""), 5, FALSE)"),288)</f>
        <v>288</v>
      </c>
      <c r="F6525" s="148" t="s">
        <v>26</v>
      </c>
      <c r="G6525" s="147">
        <f ca="1">IFERROR(__xludf.DUMMYFUNCTION(" VLOOKUP(A6809, IMPORTRANGE(""https://docs.google.com/spreadsheets/d/1QNLbnkR_AongFt22vMfNzfpjZ0CjpI8QI-w0wBnYA1w/"", ""Инфа!A:AA""), 6, FALSE)"),2024)</f>
        <v>2024</v>
      </c>
      <c r="H6525" s="150">
        <v>17700</v>
      </c>
      <c r="I6525" s="151"/>
      <c r="J6525" s="93" t="s">
        <v>17282</v>
      </c>
      <c r="K6525" s="153"/>
      <c r="L6525" s="153"/>
      <c r="M6525" s="153"/>
      <c r="N6525" s="153"/>
      <c r="O6525" s="153"/>
      <c r="P6525" s="153"/>
      <c r="Q6525" s="153"/>
      <c r="R6525" s="153"/>
      <c r="S6525" s="153"/>
    </row>
    <row r="6526" spans="1:19" ht="56.25">
      <c r="A6526" s="277" t="s">
        <v>25424</v>
      </c>
      <c r="B6526" s="253" t="s">
        <v>400</v>
      </c>
      <c r="C6526" s="93" t="s">
        <v>17283</v>
      </c>
      <c r="D6526" s="93" t="s">
        <v>17284</v>
      </c>
      <c r="E6526" s="148">
        <f ca="1">IFERROR(__xludf.DUMMYFUNCTION(" VLOOKUP(A6813, IMPORTRANGE(""https://docs.google.com/spreadsheets/d/1fj_Bhi2XPL3siwIh4sx4VRLAe31yD50oKdj5UlRYW0c/"", ""Сводка!A:AA""), 5, FALSE)"),336)</f>
        <v>336</v>
      </c>
      <c r="F6526" s="148" t="s">
        <v>466</v>
      </c>
      <c r="G6526" s="147">
        <f ca="1">IFERROR(__xludf.DUMMYFUNCTION(" VLOOKUP(A6813, IMPORTRANGE(""https://docs.google.com/spreadsheets/d/1QNLbnkR_AongFt22vMfNzfpjZ0CjpI8QI-w0wBnYA1w/"", ""Инфа!A:AA""), 6, FALSE)"),2024)</f>
        <v>2024</v>
      </c>
      <c r="H6526" s="150">
        <v>25200</v>
      </c>
      <c r="I6526" s="151"/>
      <c r="J6526" s="93"/>
      <c r="K6526" s="153"/>
      <c r="L6526" s="153"/>
      <c r="M6526" s="153"/>
      <c r="N6526" s="153"/>
      <c r="O6526" s="153"/>
      <c r="P6526" s="153"/>
      <c r="Q6526" s="153"/>
      <c r="R6526" s="153"/>
      <c r="S6526" s="153"/>
    </row>
    <row r="6527" spans="1:19" ht="56.25">
      <c r="A6527" s="277" t="s">
        <v>25424</v>
      </c>
      <c r="B6527" s="253" t="s">
        <v>400</v>
      </c>
      <c r="C6527" s="93" t="s">
        <v>17283</v>
      </c>
      <c r="D6527" s="93" t="s">
        <v>17285</v>
      </c>
      <c r="E6527" s="148">
        <f ca="1">IFERROR(__xludf.DUMMYFUNCTION(" VLOOKUP(A6814, IMPORTRANGE(""https://docs.google.com/spreadsheets/d/1fj_Bhi2XPL3siwIh4sx4VRLAe31yD50oKdj5UlRYW0c/"", ""Сводка!A:AA""), 5, FALSE)"),176)</f>
        <v>176</v>
      </c>
      <c r="F6527" s="148" t="s">
        <v>466</v>
      </c>
      <c r="G6527" s="147">
        <f ca="1">IFERROR(__xludf.DUMMYFUNCTION(" VLOOKUP(A6814, IMPORTRANGE(""https://docs.google.com/spreadsheets/d/1QNLbnkR_AongFt22vMfNzfpjZ0CjpI8QI-w0wBnYA1w/"", ""Инфа!A:AA""), 6, FALSE)"),2024)</f>
        <v>2024</v>
      </c>
      <c r="H6527" s="150">
        <v>15600</v>
      </c>
      <c r="I6527" s="151"/>
      <c r="J6527" s="93"/>
      <c r="K6527" s="153"/>
      <c r="L6527" s="153"/>
      <c r="M6527" s="153"/>
      <c r="N6527" s="153"/>
      <c r="O6527" s="153"/>
      <c r="P6527" s="153"/>
      <c r="Q6527" s="153"/>
      <c r="R6527" s="153"/>
      <c r="S6527" s="153"/>
    </row>
    <row r="6528" spans="1:19" ht="56.25">
      <c r="A6528" s="277" t="s">
        <v>25424</v>
      </c>
      <c r="B6528" s="253" t="s">
        <v>400</v>
      </c>
      <c r="C6528" s="93" t="s">
        <v>17283</v>
      </c>
      <c r="D6528" s="93" t="s">
        <v>17286</v>
      </c>
      <c r="E6528" s="148">
        <f ca="1">IFERROR(__xludf.DUMMYFUNCTION(" VLOOKUP(A6815, IMPORTRANGE(""https://docs.google.com/spreadsheets/d/1fj_Bhi2XPL3siwIh4sx4VRLAe31yD50oKdj5UlRYW0c/"", ""Сводка!A:AA""), 5, FALSE)"),192)</f>
        <v>192</v>
      </c>
      <c r="F6528" s="148" t="s">
        <v>466</v>
      </c>
      <c r="G6528" s="147">
        <f ca="1">IFERROR(__xludf.DUMMYFUNCTION(" VLOOKUP(A6815, IMPORTRANGE(""https://docs.google.com/spreadsheets/d/1QNLbnkR_AongFt22vMfNzfpjZ0CjpI8QI-w0wBnYA1w/"", ""Инфа!A:AA""), 6, FALSE)"),2024)</f>
        <v>2024</v>
      </c>
      <c r="H6528" s="150">
        <v>16500</v>
      </c>
      <c r="I6528" s="151"/>
      <c r="J6528" s="93"/>
      <c r="K6528" s="153"/>
      <c r="L6528" s="153"/>
      <c r="M6528" s="153"/>
      <c r="N6528" s="153"/>
      <c r="O6528" s="153"/>
      <c r="P6528" s="153"/>
      <c r="Q6528" s="153"/>
      <c r="R6528" s="153"/>
      <c r="S6528" s="153"/>
    </row>
    <row r="6529" spans="1:19" ht="37.5">
      <c r="A6529" s="277" t="s">
        <v>25424</v>
      </c>
      <c r="B6529" s="254" t="s">
        <v>153</v>
      </c>
      <c r="C6529" s="93" t="s">
        <v>17287</v>
      </c>
      <c r="D6529" s="104" t="s">
        <v>17288</v>
      </c>
      <c r="E6529" s="148">
        <f ca="1">IFERROR(__xludf.DUMMYFUNCTION(" VLOOKUP(A6817, IMPORTRANGE(""https://docs.google.com/spreadsheets/d/1fj_Bhi2XPL3siwIh4sx4VRLAe31yD50oKdj5UlRYW0c/"", ""Сводка!A:AA""), 5, FALSE)"),214)</f>
        <v>214</v>
      </c>
      <c r="F6529" s="148" t="s">
        <v>17113</v>
      </c>
      <c r="G6529" s="147">
        <f ca="1">IFERROR(__xludf.DUMMYFUNCTION(" VLOOKUP(A6817, IMPORTRANGE(""https://docs.google.com/spreadsheets/d/1QNLbnkR_AongFt22vMfNzfpjZ0CjpI8QI-w0wBnYA1w/"", ""Инфа!A:AA""), 6, FALSE)"),2024)</f>
        <v>2024</v>
      </c>
      <c r="H6529" s="150">
        <v>11400</v>
      </c>
      <c r="I6529" s="151" t="s">
        <v>210</v>
      </c>
      <c r="J6529" s="96"/>
      <c r="K6529" s="153"/>
      <c r="L6529" s="153"/>
      <c r="M6529" s="153"/>
      <c r="N6529" s="153"/>
      <c r="O6529" s="153"/>
      <c r="P6529" s="153"/>
      <c r="Q6529" s="153"/>
      <c r="R6529" s="153"/>
      <c r="S6529" s="153"/>
    </row>
    <row r="6530" spans="1:19" ht="56.25">
      <c r="A6530" s="277" t="s">
        <v>25424</v>
      </c>
      <c r="B6530" s="254" t="s">
        <v>153</v>
      </c>
      <c r="C6530" s="93" t="s">
        <v>17287</v>
      </c>
      <c r="D6530" s="104" t="s">
        <v>17289</v>
      </c>
      <c r="E6530" s="148">
        <f ca="1">IFERROR(__xludf.DUMMYFUNCTION(" VLOOKUP(A6818, IMPORTRANGE(""https://docs.google.com/spreadsheets/d/1fj_Bhi2XPL3siwIh4sx4VRLAe31yD50oKdj5UlRYW0c/"", ""Сводка!A:AA""), 5, FALSE)"),304)</f>
        <v>304</v>
      </c>
      <c r="F6530" s="148" t="s">
        <v>17113</v>
      </c>
      <c r="G6530" s="147">
        <f ca="1">IFERROR(__xludf.DUMMYFUNCTION(" VLOOKUP(A6818, IMPORTRANGE(""https://docs.google.com/spreadsheets/d/1QNLbnkR_AongFt22vMfNzfpjZ0CjpI8QI-w0wBnYA1w/"", ""Инфа!A:AA""), 6, FALSE)"),2024)</f>
        <v>2024</v>
      </c>
      <c r="H6530" s="150">
        <v>14100</v>
      </c>
      <c r="I6530" s="151" t="s">
        <v>210</v>
      </c>
      <c r="J6530" s="96"/>
      <c r="K6530" s="153"/>
      <c r="L6530" s="153"/>
      <c r="M6530" s="153"/>
      <c r="N6530" s="153"/>
      <c r="O6530" s="153"/>
      <c r="P6530" s="153"/>
      <c r="Q6530" s="153"/>
      <c r="R6530" s="153"/>
      <c r="S6530" s="153"/>
    </row>
    <row r="6531" spans="1:19" ht="56.25">
      <c r="A6531" s="277" t="s">
        <v>25424</v>
      </c>
      <c r="B6531" s="254" t="s">
        <v>153</v>
      </c>
      <c r="C6531" s="93" t="s">
        <v>17290</v>
      </c>
      <c r="D6531" s="104" t="s">
        <v>17291</v>
      </c>
      <c r="E6531" s="148">
        <f ca="1">IFERROR(__xludf.DUMMYFUNCTION(" VLOOKUP(A6819, IMPORTRANGE(""https://docs.google.com/spreadsheets/d/1fj_Bhi2XPL3siwIh4sx4VRLAe31yD50oKdj5UlRYW0c/"", ""Сводка!A:AA""), 5, FALSE)"),244)</f>
        <v>244</v>
      </c>
      <c r="F6531" s="148" t="s">
        <v>17113</v>
      </c>
      <c r="G6531" s="147">
        <f ca="1">IFERROR(__xludf.DUMMYFUNCTION(" VLOOKUP(A6819, IMPORTRANGE(""https://docs.google.com/spreadsheets/d/1QNLbnkR_AongFt22vMfNzfpjZ0CjpI8QI-w0wBnYA1w/"", ""Инфа!A:AA""), 6, FALSE)"),2024)</f>
        <v>2024</v>
      </c>
      <c r="H6531" s="150">
        <v>12300</v>
      </c>
      <c r="I6531" s="151" t="s">
        <v>210</v>
      </c>
      <c r="J6531" s="96"/>
      <c r="K6531" s="153"/>
      <c r="L6531" s="153"/>
      <c r="M6531" s="153"/>
      <c r="N6531" s="153"/>
      <c r="O6531" s="153"/>
      <c r="P6531" s="153"/>
      <c r="Q6531" s="153"/>
      <c r="R6531" s="153"/>
      <c r="S6531" s="153"/>
    </row>
    <row r="6532" spans="1:19" ht="131.25">
      <c r="A6532" s="277" t="s">
        <v>25424</v>
      </c>
      <c r="B6532" s="254" t="s">
        <v>400</v>
      </c>
      <c r="C6532" s="104" t="s">
        <v>17292</v>
      </c>
      <c r="D6532" s="104" t="s">
        <v>17293</v>
      </c>
      <c r="E6532" s="148">
        <f ca="1">IFERROR(__xludf.DUMMYFUNCTION(" VLOOKUP(A6820, IMPORTRANGE(""https://docs.google.com/spreadsheets/d/1fj_Bhi2XPL3siwIh4sx4VRLAe31yD50oKdj5UlRYW0c/"", ""Сводка!A:AA""), 5, FALSE)"),212)</f>
        <v>212</v>
      </c>
      <c r="F6532" s="148" t="s">
        <v>415</v>
      </c>
      <c r="G6532" s="147">
        <f ca="1">IFERROR(__xludf.DUMMYFUNCTION(" VLOOKUP(A6820, IMPORTRANGE(""https://docs.google.com/spreadsheets/d/1QNLbnkR_AongFt22vMfNzfpjZ0CjpI8QI-w0wBnYA1w/"", ""Инфа!A:AA""), 6, FALSE)"),2024)</f>
        <v>2024</v>
      </c>
      <c r="H6532" s="150">
        <v>11400</v>
      </c>
      <c r="I6532" s="151" t="s">
        <v>210</v>
      </c>
      <c r="J6532" s="96"/>
      <c r="K6532" s="153"/>
      <c r="L6532" s="153"/>
      <c r="M6532" s="153"/>
      <c r="N6532" s="153"/>
      <c r="O6532" s="153"/>
      <c r="P6532" s="153"/>
      <c r="Q6532" s="153"/>
      <c r="R6532" s="153"/>
      <c r="S6532" s="153"/>
    </row>
    <row r="6533" spans="1:19" ht="112.5">
      <c r="A6533" s="277" t="s">
        <v>25424</v>
      </c>
      <c r="B6533" s="254" t="s">
        <v>400</v>
      </c>
      <c r="C6533" s="104" t="s">
        <v>17294</v>
      </c>
      <c r="D6533" s="93" t="s">
        <v>17295</v>
      </c>
      <c r="E6533" s="148">
        <f ca="1">IFERROR(__xludf.DUMMYFUNCTION(" VLOOKUP(A6821, IMPORTRANGE(""https://docs.google.com/spreadsheets/d/1fj_Bhi2XPL3siwIh4sx4VRLAe31yD50oKdj5UlRYW0c/"", ""Сводка!A:AA""), 5, FALSE)"),252)</f>
        <v>252</v>
      </c>
      <c r="F6533" s="148" t="s">
        <v>415</v>
      </c>
      <c r="G6533" s="147">
        <f ca="1">IFERROR(__xludf.DUMMYFUNCTION(" VLOOKUP(A6821, IMPORTRANGE(""https://docs.google.com/spreadsheets/d/1QNLbnkR_AongFt22vMfNzfpjZ0CjpI8QI-w0wBnYA1w/"", ""Инфа!A:AA""), 6, FALSE)"),2024)</f>
        <v>2024</v>
      </c>
      <c r="H6533" s="150">
        <v>12600</v>
      </c>
      <c r="I6533" s="151" t="s">
        <v>210</v>
      </c>
      <c r="J6533" s="96"/>
      <c r="K6533" s="153"/>
      <c r="L6533" s="153"/>
      <c r="M6533" s="153"/>
      <c r="N6533" s="153"/>
      <c r="O6533" s="153"/>
      <c r="P6533" s="153"/>
      <c r="Q6533" s="153"/>
      <c r="R6533" s="153"/>
      <c r="S6533" s="153"/>
    </row>
    <row r="6534" spans="1:19" ht="75">
      <c r="A6534" s="277" t="s">
        <v>25424</v>
      </c>
      <c r="B6534" s="254" t="s">
        <v>400</v>
      </c>
      <c r="C6534" s="104" t="s">
        <v>17296</v>
      </c>
      <c r="D6534" s="93" t="s">
        <v>17297</v>
      </c>
      <c r="E6534" s="148">
        <f ca="1">IFERROR(__xludf.DUMMYFUNCTION(" VLOOKUP(A6822, IMPORTRANGE(""https://docs.google.com/spreadsheets/d/1fj_Bhi2XPL3siwIh4sx4VRLAe31yD50oKdj5UlRYW0c/"", ""Сводка!A:AA""), 5, FALSE)"),224)</f>
        <v>224</v>
      </c>
      <c r="F6534" s="148" t="s">
        <v>415</v>
      </c>
      <c r="G6534" s="147">
        <f ca="1">IFERROR(__xludf.DUMMYFUNCTION(" VLOOKUP(A6822, IMPORTRANGE(""https://docs.google.com/spreadsheets/d/1QNLbnkR_AongFt22vMfNzfpjZ0CjpI8QI-w0wBnYA1w/"", ""Инфа!A:AA""), 6, FALSE)"),2024)</f>
        <v>2024</v>
      </c>
      <c r="H6534" s="150">
        <v>11700</v>
      </c>
      <c r="I6534" s="151" t="s">
        <v>210</v>
      </c>
      <c r="J6534" s="96"/>
      <c r="K6534" s="153"/>
      <c r="L6534" s="153"/>
      <c r="M6534" s="153"/>
      <c r="N6534" s="153"/>
      <c r="O6534" s="153"/>
      <c r="P6534" s="153"/>
      <c r="Q6534" s="153"/>
      <c r="R6534" s="153"/>
      <c r="S6534" s="153"/>
    </row>
    <row r="6535" spans="1:19" ht="37.5">
      <c r="A6535" s="277" t="s">
        <v>25424</v>
      </c>
      <c r="B6535" s="253" t="s">
        <v>153</v>
      </c>
      <c r="C6535" s="93" t="s">
        <v>17298</v>
      </c>
      <c r="D6535" s="93" t="s">
        <v>17299</v>
      </c>
      <c r="E6535" s="148">
        <f ca="1">IFERROR(__xludf.DUMMYFUNCTION(" VLOOKUP(A6823, IMPORTRANGE(""https://docs.google.com/spreadsheets/d/1fj_Bhi2XPL3siwIh4sx4VRLAe31yD50oKdj5UlRYW0c/"", ""Сводка!A:AA""), 5, FALSE)"),120)</f>
        <v>120</v>
      </c>
      <c r="F6535" s="148" t="s">
        <v>50</v>
      </c>
      <c r="G6535" s="147">
        <f ca="1">IFERROR(__xludf.DUMMYFUNCTION(" VLOOKUP(A6823, IMPORTRANGE(""https://docs.google.com/spreadsheets/d/1QNLbnkR_AongFt22vMfNzfpjZ0CjpI8QI-w0wBnYA1w/"", ""Инфа!A:AA""), 6, FALSE)"),2024)</f>
        <v>2024</v>
      </c>
      <c r="H6535" s="150">
        <v>8600</v>
      </c>
      <c r="I6535" s="151"/>
      <c r="J6535" s="93"/>
      <c r="K6535" s="153"/>
      <c r="L6535" s="153"/>
      <c r="M6535" s="153"/>
      <c r="N6535" s="153"/>
      <c r="O6535" s="153"/>
      <c r="P6535" s="153"/>
      <c r="Q6535" s="153"/>
      <c r="R6535" s="153"/>
      <c r="S6535" s="153"/>
    </row>
    <row r="6536" spans="1:19" ht="56.25">
      <c r="A6536" s="277" t="s">
        <v>25424</v>
      </c>
      <c r="B6536" s="253" t="s">
        <v>400</v>
      </c>
      <c r="C6536" s="93" t="s">
        <v>17300</v>
      </c>
      <c r="D6536" s="93" t="s">
        <v>17301</v>
      </c>
      <c r="E6536" s="148">
        <f ca="1">IFERROR(__xludf.DUMMYFUNCTION(" VLOOKUP(A6827, IMPORTRANGE(""https://docs.google.com/spreadsheets/d/1fj_Bhi2XPL3siwIh4sx4VRLAe31yD50oKdj5UlRYW0c/"", ""Сводка!A:AA""), 5, FALSE)"),76)</f>
        <v>76</v>
      </c>
      <c r="F6536" s="148" t="s">
        <v>17152</v>
      </c>
      <c r="G6536" s="147">
        <f ca="1">IFERROR(__xludf.DUMMYFUNCTION(" VLOOKUP(A6827, IMPORTRANGE(""https://docs.google.com/spreadsheets/d/1QNLbnkR_AongFt22vMfNzfpjZ0CjpI8QI-w0wBnYA1w/"", ""Инфа!A:AA""), 6, FALSE)"),2024)</f>
        <v>2024</v>
      </c>
      <c r="H6536" s="150">
        <v>7300</v>
      </c>
      <c r="I6536" s="156" t="s">
        <v>3566</v>
      </c>
      <c r="J6536" s="93"/>
      <c r="K6536" s="153"/>
      <c r="L6536" s="153"/>
      <c r="M6536" s="153"/>
      <c r="N6536" s="153"/>
      <c r="O6536" s="153"/>
      <c r="P6536" s="153"/>
      <c r="Q6536" s="153"/>
      <c r="R6536" s="153"/>
      <c r="S6536" s="153"/>
    </row>
    <row r="6537" spans="1:19" ht="112.5">
      <c r="A6537" s="277" t="s">
        <v>25424</v>
      </c>
      <c r="B6537" s="254" t="s">
        <v>400</v>
      </c>
      <c r="C6537" s="93" t="s">
        <v>17302</v>
      </c>
      <c r="D6537" s="93" t="s">
        <v>17303</v>
      </c>
      <c r="E6537" s="148">
        <f ca="1">IFERROR(__xludf.DUMMYFUNCTION(" VLOOKUP(A6828, IMPORTRANGE(""https://docs.google.com/spreadsheets/d/1fj_Bhi2XPL3siwIh4sx4VRLAe31yD50oKdj5UlRYW0c/"", ""Сводка!A:AA""), 5, FALSE)"),148)</f>
        <v>148</v>
      </c>
      <c r="F6537" s="148" t="s">
        <v>415</v>
      </c>
      <c r="G6537" s="147">
        <f ca="1">IFERROR(__xludf.DUMMYFUNCTION(" VLOOKUP(A6828, IMPORTRANGE(""https://docs.google.com/spreadsheets/d/1QNLbnkR_AongFt22vMfNzfpjZ0CjpI8QI-w0wBnYA1w/"", ""Инфа!A:AA""), 6, FALSE)"),2024)</f>
        <v>2024</v>
      </c>
      <c r="H6537" s="150">
        <v>13900</v>
      </c>
      <c r="I6537" s="156" t="s">
        <v>3566</v>
      </c>
      <c r="J6537" s="93"/>
      <c r="K6537" s="153"/>
      <c r="L6537" s="153"/>
      <c r="M6537" s="153"/>
      <c r="N6537" s="153"/>
      <c r="O6537" s="153"/>
      <c r="P6537" s="153"/>
      <c r="Q6537" s="153"/>
      <c r="R6537" s="153"/>
      <c r="S6537" s="153"/>
    </row>
    <row r="6538" spans="1:19" ht="93.75">
      <c r="A6538" s="277" t="s">
        <v>25424</v>
      </c>
      <c r="B6538" s="253" t="s">
        <v>400</v>
      </c>
      <c r="C6538" s="93" t="s">
        <v>17304</v>
      </c>
      <c r="D6538" s="93" t="s">
        <v>17305</v>
      </c>
      <c r="E6538" s="148">
        <f ca="1">IFERROR(__xludf.DUMMYFUNCTION(" VLOOKUP(A6830, IMPORTRANGE(""https://docs.google.com/spreadsheets/d/1fj_Bhi2XPL3siwIh4sx4VRLAe31yD50oKdj5UlRYW0c/"", ""Сводка!A:AA""), 5, FALSE)"),64)</f>
        <v>64</v>
      </c>
      <c r="F6538" s="148" t="s">
        <v>415</v>
      </c>
      <c r="G6538" s="147">
        <f ca="1">IFERROR(__xludf.DUMMYFUNCTION(" VLOOKUP(A6830, IMPORTRANGE(""https://docs.google.com/spreadsheets/d/1QNLbnkR_AongFt22vMfNzfpjZ0CjpI8QI-w0wBnYA1w/"", ""Инфа!A:AA""), 6, FALSE)"),2024)</f>
        <v>2024</v>
      </c>
      <c r="H6538" s="150">
        <v>6900</v>
      </c>
      <c r="I6538" s="156" t="s">
        <v>3566</v>
      </c>
      <c r="J6538" s="93"/>
      <c r="K6538" s="153"/>
      <c r="L6538" s="153"/>
      <c r="M6538" s="153"/>
      <c r="N6538" s="153"/>
      <c r="O6538" s="153"/>
      <c r="P6538" s="153"/>
      <c r="Q6538" s="153"/>
      <c r="R6538" s="153"/>
      <c r="S6538" s="153"/>
    </row>
    <row r="6539" spans="1:19" ht="187.5">
      <c r="A6539" s="277" t="s">
        <v>25424</v>
      </c>
      <c r="B6539" s="253" t="s">
        <v>153</v>
      </c>
      <c r="C6539" s="93" t="s">
        <v>17306</v>
      </c>
      <c r="D6539" s="93" t="s">
        <v>17307</v>
      </c>
      <c r="E6539" s="148">
        <f ca="1">IFERROR(__xludf.DUMMYFUNCTION(" VLOOKUP(A6831, IMPORTRANGE(""https://docs.google.com/spreadsheets/d/1fj_Bhi2XPL3siwIh4sx4VRLAe31yD50oKdj5UlRYW0c/"", ""Сводка!A:AA""), 5, FALSE)"),396)</f>
        <v>396</v>
      </c>
      <c r="F6539" s="148" t="s">
        <v>456</v>
      </c>
      <c r="G6539" s="147">
        <f ca="1">IFERROR(__xludf.DUMMYFUNCTION(" VLOOKUP(A6831, IMPORTRANGE(""https://docs.google.com/spreadsheets/d/1QNLbnkR_AongFt22vMfNzfpjZ0CjpI8QI-w0wBnYA1w/"", ""Инфа!A:AA""), 6, FALSE)"),2024)</f>
        <v>2024</v>
      </c>
      <c r="H6539" s="154">
        <v>37400</v>
      </c>
      <c r="I6539" s="151" t="s">
        <v>17137</v>
      </c>
      <c r="J6539" s="93" t="s">
        <v>17308</v>
      </c>
      <c r="K6539" s="153"/>
      <c r="L6539" s="153"/>
      <c r="M6539" s="153"/>
      <c r="N6539" s="153"/>
      <c r="O6539" s="153"/>
      <c r="P6539" s="153"/>
      <c r="Q6539" s="153"/>
      <c r="R6539" s="153"/>
      <c r="S6539" s="153"/>
    </row>
    <row r="6540" spans="1:19" ht="56.25">
      <c r="A6540" s="277" t="s">
        <v>25424</v>
      </c>
      <c r="B6540" s="253" t="s">
        <v>153</v>
      </c>
      <c r="C6540" s="93" t="s">
        <v>17309</v>
      </c>
      <c r="D6540" s="93" t="s">
        <v>17310</v>
      </c>
      <c r="E6540" s="148">
        <f ca="1">IFERROR(__xludf.DUMMYFUNCTION(" VLOOKUP(A6832, IMPORTRANGE(""https://docs.google.com/spreadsheets/d/1fj_Bhi2XPL3siwIh4sx4VRLAe31yD50oKdj5UlRYW0c/"", ""Сводка!A:AA""), 5, FALSE)"),222)</f>
        <v>222</v>
      </c>
      <c r="F6540" s="148" t="s">
        <v>456</v>
      </c>
      <c r="G6540" s="147">
        <f ca="1">IFERROR(__xludf.DUMMYFUNCTION(" VLOOKUP(A6832, IMPORTRANGE(""https://docs.google.com/spreadsheets/d/1QNLbnkR_AongFt22vMfNzfpjZ0CjpI8QI-w0wBnYA1w/"", ""Инфа!A:AA""), 6, FALSE)"),2024)</f>
        <v>2024</v>
      </c>
      <c r="H6540" s="150">
        <v>23800</v>
      </c>
      <c r="I6540" s="156" t="s">
        <v>3566</v>
      </c>
      <c r="J6540" s="93"/>
      <c r="K6540" s="153"/>
      <c r="L6540" s="153"/>
      <c r="M6540" s="153"/>
      <c r="N6540" s="153"/>
      <c r="O6540" s="153"/>
      <c r="P6540" s="153"/>
      <c r="Q6540" s="153"/>
      <c r="R6540" s="153"/>
      <c r="S6540" s="153"/>
    </row>
    <row r="6541" spans="1:19" ht="56.25">
      <c r="A6541" s="277" t="s">
        <v>25424</v>
      </c>
      <c r="B6541" s="253" t="s">
        <v>153</v>
      </c>
      <c r="C6541" s="93" t="s">
        <v>17309</v>
      </c>
      <c r="D6541" s="93" t="s">
        <v>17311</v>
      </c>
      <c r="E6541" s="148">
        <f ca="1">IFERROR(__xludf.DUMMYFUNCTION(" VLOOKUP(A6833, IMPORTRANGE(""https://docs.google.com/spreadsheets/d/1fj_Bhi2XPL3siwIh4sx4VRLAe31yD50oKdj5UlRYW0c/"", ""Сводка!A:AA""), 5, FALSE)"),198)</f>
        <v>198</v>
      </c>
      <c r="F6541" s="148" t="s">
        <v>456</v>
      </c>
      <c r="G6541" s="147">
        <f ca="1">IFERROR(__xludf.DUMMYFUNCTION(" VLOOKUP(A6833, IMPORTRANGE(""https://docs.google.com/spreadsheets/d/1QNLbnkR_AongFt22vMfNzfpjZ0CjpI8QI-w0wBnYA1w/"", ""Инфа!A:AA""), 6, FALSE)"),2024)</f>
        <v>2024</v>
      </c>
      <c r="H6541" s="150">
        <v>21900</v>
      </c>
      <c r="I6541" s="156" t="s">
        <v>3566</v>
      </c>
      <c r="J6541" s="93"/>
      <c r="K6541" s="153"/>
      <c r="L6541" s="153"/>
      <c r="M6541" s="153"/>
      <c r="N6541" s="153"/>
      <c r="O6541" s="153"/>
      <c r="P6541" s="153"/>
      <c r="Q6541" s="153"/>
      <c r="R6541" s="153"/>
      <c r="S6541" s="153"/>
    </row>
    <row r="6542" spans="1:19" ht="56.25">
      <c r="A6542" s="277" t="s">
        <v>25424</v>
      </c>
      <c r="B6542" s="253" t="s">
        <v>153</v>
      </c>
      <c r="C6542" s="93" t="s">
        <v>17309</v>
      </c>
      <c r="D6542" s="93" t="s">
        <v>17312</v>
      </c>
      <c r="E6542" s="148">
        <f ca="1">IFERROR(__xludf.DUMMYFUNCTION(" VLOOKUP(A6834, IMPORTRANGE(""https://docs.google.com/spreadsheets/d/1fj_Bhi2XPL3siwIh4sx4VRLAe31yD50oKdj5UlRYW0c/"", ""Сводка!A:AA""), 5, FALSE)"),210)</f>
        <v>210</v>
      </c>
      <c r="F6542" s="148" t="s">
        <v>456</v>
      </c>
      <c r="G6542" s="147">
        <f ca="1">IFERROR(__xludf.DUMMYFUNCTION(" VLOOKUP(A6834, IMPORTRANGE(""https://docs.google.com/spreadsheets/d/1QNLbnkR_AongFt22vMfNzfpjZ0CjpI8QI-w0wBnYA1w/"", ""Инфа!A:AA""), 6, FALSE)"),2024)</f>
        <v>2024</v>
      </c>
      <c r="H6542" s="150">
        <v>22900</v>
      </c>
      <c r="I6542" s="156"/>
      <c r="J6542" s="93"/>
      <c r="K6542" s="153"/>
      <c r="L6542" s="153"/>
      <c r="M6542" s="153"/>
      <c r="N6542" s="153"/>
      <c r="O6542" s="153"/>
      <c r="P6542" s="153"/>
      <c r="Q6542" s="153"/>
      <c r="R6542" s="153"/>
      <c r="S6542" s="153"/>
    </row>
    <row r="6543" spans="1:19" ht="56.25">
      <c r="A6543" s="277" t="s">
        <v>25424</v>
      </c>
      <c r="B6543" s="253" t="s">
        <v>153</v>
      </c>
      <c r="C6543" s="93" t="s">
        <v>17309</v>
      </c>
      <c r="D6543" s="93" t="s">
        <v>17313</v>
      </c>
      <c r="E6543" s="148">
        <f ca="1">IFERROR(__xludf.DUMMYFUNCTION(" VLOOKUP(A6835, IMPORTRANGE(""https://docs.google.com/spreadsheets/d/1fj_Bhi2XPL3siwIh4sx4VRLAe31yD50oKdj5UlRYW0c/"", ""Сводка!A:AA""), 5, FALSE)"),206)</f>
        <v>206</v>
      </c>
      <c r="F6543" s="148" t="s">
        <v>456</v>
      </c>
      <c r="G6543" s="147">
        <f ca="1">IFERROR(__xludf.DUMMYFUNCTION(" VLOOKUP(A6835, IMPORTRANGE(""https://docs.google.com/spreadsheets/d/1QNLbnkR_AongFt22vMfNzfpjZ0CjpI8QI-w0wBnYA1w/"", ""Инфа!A:AA""), 6, FALSE)"),2024)</f>
        <v>2024</v>
      </c>
      <c r="H6543" s="150">
        <v>22600</v>
      </c>
      <c r="I6543" s="156" t="s">
        <v>3566</v>
      </c>
      <c r="J6543" s="93"/>
      <c r="K6543" s="153"/>
      <c r="L6543" s="153"/>
      <c r="M6543" s="153"/>
      <c r="N6543" s="153"/>
      <c r="O6543" s="153"/>
      <c r="P6543" s="153"/>
      <c r="Q6543" s="153"/>
      <c r="R6543" s="153"/>
      <c r="S6543" s="153"/>
    </row>
    <row r="6544" spans="1:19" ht="37.5">
      <c r="A6544" s="277" t="s">
        <v>25424</v>
      </c>
      <c r="B6544" s="253" t="s">
        <v>400</v>
      </c>
      <c r="C6544" s="93" t="s">
        <v>17314</v>
      </c>
      <c r="D6544" s="93" t="s">
        <v>17315</v>
      </c>
      <c r="E6544" s="148">
        <f ca="1">IFERROR(__xludf.DUMMYFUNCTION(" VLOOKUP(A6837, IMPORTRANGE(""https://docs.google.com/spreadsheets/d/1fj_Bhi2XPL3siwIh4sx4VRLAe31yD50oKdj5UlRYW0c/"", ""Сводка!A:AA""), 5, FALSE)"),208)</f>
        <v>208</v>
      </c>
      <c r="F6544" s="148" t="s">
        <v>466</v>
      </c>
      <c r="G6544" s="147">
        <f ca="1">IFERROR(__xludf.DUMMYFUNCTION(" VLOOKUP(A6837, IMPORTRANGE(""https://docs.google.com/spreadsheets/d/1QNLbnkR_AongFt22vMfNzfpjZ0CjpI8QI-w0wBnYA1w/"", ""Инфа!A:AA""), 6, FALSE)"),2024)</f>
        <v>2024</v>
      </c>
      <c r="H6544" s="150">
        <v>22700</v>
      </c>
      <c r="I6544" s="156"/>
      <c r="J6544" s="93"/>
      <c r="K6544" s="153"/>
      <c r="L6544" s="153"/>
      <c r="M6544" s="153"/>
      <c r="N6544" s="153"/>
      <c r="O6544" s="153"/>
      <c r="P6544" s="153"/>
      <c r="Q6544" s="153"/>
      <c r="R6544" s="153"/>
      <c r="S6544" s="153"/>
    </row>
    <row r="6545" spans="1:19" ht="37.5">
      <c r="A6545" s="277" t="s">
        <v>25424</v>
      </c>
      <c r="B6545" s="253" t="s">
        <v>400</v>
      </c>
      <c r="C6545" s="93" t="s">
        <v>17314</v>
      </c>
      <c r="D6545" s="93" t="s">
        <v>17316</v>
      </c>
      <c r="E6545" s="148">
        <f ca="1">IFERROR(__xludf.DUMMYFUNCTION(" VLOOKUP(A6838, IMPORTRANGE(""https://docs.google.com/spreadsheets/d/1fj_Bhi2XPL3siwIh4sx4VRLAe31yD50oKdj5UlRYW0c/"", ""Сводка!A:AA""), 5, FALSE)"),156)</f>
        <v>156</v>
      </c>
      <c r="F6545" s="148" t="s">
        <v>466</v>
      </c>
      <c r="G6545" s="147">
        <f ca="1">IFERROR(__xludf.DUMMYFUNCTION(" VLOOKUP(A6838, IMPORTRANGE(""https://docs.google.com/spreadsheets/d/1QNLbnkR_AongFt22vMfNzfpjZ0CjpI8QI-w0wBnYA1w/"", ""Инфа!A:AA""), 6, FALSE)"),2024)</f>
        <v>2024</v>
      </c>
      <c r="H6545" s="150">
        <v>12600</v>
      </c>
      <c r="I6545" s="156"/>
      <c r="J6545" s="93"/>
      <c r="K6545" s="153"/>
      <c r="L6545" s="153"/>
      <c r="M6545" s="153"/>
      <c r="N6545" s="153"/>
      <c r="O6545" s="153"/>
      <c r="P6545" s="153"/>
      <c r="Q6545" s="153"/>
      <c r="R6545" s="153"/>
      <c r="S6545" s="153"/>
    </row>
    <row r="6546" spans="1:19" ht="37.5">
      <c r="A6546" s="277" t="s">
        <v>25424</v>
      </c>
      <c r="B6546" s="253" t="s">
        <v>400</v>
      </c>
      <c r="C6546" s="93" t="s">
        <v>17314</v>
      </c>
      <c r="D6546" s="93" t="s">
        <v>17317</v>
      </c>
      <c r="E6546" s="148">
        <f ca="1">IFERROR(__xludf.DUMMYFUNCTION(" VLOOKUP(A6839, IMPORTRANGE(""https://docs.google.com/spreadsheets/d/1fj_Bhi2XPL3siwIh4sx4VRLAe31yD50oKdj5UlRYW0c/"", ""Сводка!A:AA""), 5, FALSE)"),232)</f>
        <v>232</v>
      </c>
      <c r="F6546" s="148" t="s">
        <v>466</v>
      </c>
      <c r="G6546" s="147">
        <f ca="1">IFERROR(__xludf.DUMMYFUNCTION(" VLOOKUP(A6839, IMPORTRANGE(""https://docs.google.com/spreadsheets/d/1QNLbnkR_AongFt22vMfNzfpjZ0CjpI8QI-w0wBnYA1w/"", ""Инфа!A:AA""), 6, FALSE)"),2024)</f>
        <v>2024</v>
      </c>
      <c r="H6546" s="150">
        <v>15500</v>
      </c>
      <c r="I6546" s="156"/>
      <c r="J6546" s="93"/>
      <c r="K6546" s="153"/>
      <c r="L6546" s="153"/>
      <c r="M6546" s="153"/>
      <c r="N6546" s="153"/>
      <c r="O6546" s="153"/>
      <c r="P6546" s="153"/>
      <c r="Q6546" s="153"/>
      <c r="R6546" s="153"/>
      <c r="S6546" s="153"/>
    </row>
    <row r="6547" spans="1:19" ht="37.5">
      <c r="A6547" s="277" t="s">
        <v>25424</v>
      </c>
      <c r="B6547" s="253" t="s">
        <v>400</v>
      </c>
      <c r="C6547" s="93" t="s">
        <v>17314</v>
      </c>
      <c r="D6547" s="93" t="s">
        <v>17318</v>
      </c>
      <c r="E6547" s="148">
        <f ca="1">IFERROR(__xludf.DUMMYFUNCTION(" VLOOKUP(A6840, IMPORTRANGE(""https://docs.google.com/spreadsheets/d/1fj_Bhi2XPL3siwIh4sx4VRLAe31yD50oKdj5UlRYW0c/"", ""Сводка!A:AA""), 5, FALSE)"),160)</f>
        <v>160</v>
      </c>
      <c r="F6547" s="148" t="s">
        <v>466</v>
      </c>
      <c r="G6547" s="147">
        <f ca="1">IFERROR(__xludf.DUMMYFUNCTION(" VLOOKUP(A6840, IMPORTRANGE(""https://docs.google.com/spreadsheets/d/1QNLbnkR_AongFt22vMfNzfpjZ0CjpI8QI-w0wBnYA1w/"", ""Инфа!A:AA""), 6, FALSE)"),2024)</f>
        <v>2024</v>
      </c>
      <c r="H6547" s="150">
        <v>12700</v>
      </c>
      <c r="I6547" s="156"/>
      <c r="J6547" s="93"/>
      <c r="K6547" s="153"/>
      <c r="L6547" s="153"/>
      <c r="M6547" s="153"/>
      <c r="N6547" s="153"/>
      <c r="O6547" s="153"/>
      <c r="P6547" s="153"/>
      <c r="Q6547" s="153"/>
      <c r="R6547" s="153"/>
      <c r="S6547" s="153"/>
    </row>
    <row r="6548" spans="1:19" ht="37.5">
      <c r="A6548" s="277" t="s">
        <v>25424</v>
      </c>
      <c r="B6548" s="253" t="s">
        <v>153</v>
      </c>
      <c r="C6548" s="93" t="s">
        <v>17314</v>
      </c>
      <c r="D6548" s="93" t="s">
        <v>17319</v>
      </c>
      <c r="E6548" s="148">
        <f ca="1">IFERROR(__xludf.DUMMYFUNCTION(" VLOOKUP(A6841, IMPORTRANGE(""https://docs.google.com/spreadsheets/d/1fj_Bhi2XPL3siwIh4sx4VRLAe31yD50oKdj5UlRYW0c/"", ""Сводка!A:AA""), 5, FALSE)"),212)</f>
        <v>212</v>
      </c>
      <c r="F6548" s="148" t="s">
        <v>456</v>
      </c>
      <c r="G6548" s="147">
        <f ca="1">IFERROR(__xludf.DUMMYFUNCTION(" VLOOKUP(A6841, IMPORTRANGE(""https://docs.google.com/spreadsheets/d/1QNLbnkR_AongFt22vMfNzfpjZ0CjpI8QI-w0wBnYA1w/"", ""Инфа!A:AA""), 6, FALSE)"),2024)</f>
        <v>2024</v>
      </c>
      <c r="H6548" s="150">
        <v>23000</v>
      </c>
      <c r="I6548" s="151" t="s">
        <v>210</v>
      </c>
      <c r="J6548" s="93"/>
      <c r="K6548" s="153"/>
      <c r="L6548" s="153"/>
      <c r="M6548" s="153"/>
      <c r="N6548" s="153"/>
      <c r="O6548" s="153"/>
      <c r="P6548" s="153"/>
      <c r="Q6548" s="153"/>
      <c r="R6548" s="153"/>
      <c r="S6548" s="153"/>
    </row>
    <row r="6549" spans="1:19" ht="37.5">
      <c r="A6549" s="277" t="s">
        <v>25424</v>
      </c>
      <c r="B6549" s="253" t="s">
        <v>153</v>
      </c>
      <c r="C6549" s="93" t="s">
        <v>17314</v>
      </c>
      <c r="D6549" s="93" t="s">
        <v>17320</v>
      </c>
      <c r="E6549" s="148">
        <f ca="1">IFERROR(__xludf.DUMMYFUNCTION(" VLOOKUP(A6842, IMPORTRANGE(""https://docs.google.com/spreadsheets/d/1fj_Bhi2XPL3siwIh4sx4VRLAe31yD50oKdj5UlRYW0c/"", ""Сводка!A:AA""), 5, FALSE)"),164)</f>
        <v>164</v>
      </c>
      <c r="F6549" s="148" t="s">
        <v>456</v>
      </c>
      <c r="G6549" s="147">
        <f ca="1">IFERROR(__xludf.DUMMYFUNCTION(" VLOOKUP(A6842, IMPORTRANGE(""https://docs.google.com/spreadsheets/d/1QNLbnkR_AongFt22vMfNzfpjZ0CjpI8QI-w0wBnYA1w/"", ""Инфа!A:AA""), 6, FALSE)"),2024)</f>
        <v>2024</v>
      </c>
      <c r="H6549" s="150">
        <v>12900</v>
      </c>
      <c r="I6549" s="151" t="s">
        <v>210</v>
      </c>
      <c r="J6549" s="93"/>
      <c r="K6549" s="153"/>
      <c r="L6549" s="153"/>
      <c r="M6549" s="153"/>
      <c r="N6549" s="153"/>
      <c r="O6549" s="153"/>
      <c r="P6549" s="153"/>
      <c r="Q6549" s="153"/>
      <c r="R6549" s="153"/>
      <c r="S6549" s="153"/>
    </row>
    <row r="6550" spans="1:19" ht="37.5">
      <c r="A6550" s="277" t="s">
        <v>25424</v>
      </c>
      <c r="B6550" s="253" t="s">
        <v>153</v>
      </c>
      <c r="C6550" s="93" t="s">
        <v>17314</v>
      </c>
      <c r="D6550" s="93" t="s">
        <v>17321</v>
      </c>
      <c r="E6550" s="148">
        <f ca="1">IFERROR(__xludf.DUMMYFUNCTION(" VLOOKUP(A6843, IMPORTRANGE(""https://docs.google.com/spreadsheets/d/1fj_Bhi2XPL3siwIh4sx4VRLAe31yD50oKdj5UlRYW0c/"", ""Сводка!A:AA""), 5, FALSE)"),240)</f>
        <v>240</v>
      </c>
      <c r="F6550" s="148" t="s">
        <v>456</v>
      </c>
      <c r="G6550" s="147">
        <f ca="1">IFERROR(__xludf.DUMMYFUNCTION(" VLOOKUP(A6843, IMPORTRANGE(""https://docs.google.com/spreadsheets/d/1QNLbnkR_AongFt22vMfNzfpjZ0CjpI8QI-w0wBnYA1w/"", ""Инфа!A:AA""), 6, FALSE)"),2024)</f>
        <v>2024</v>
      </c>
      <c r="H6550" s="150">
        <v>15900</v>
      </c>
      <c r="I6550" s="151" t="s">
        <v>210</v>
      </c>
      <c r="J6550" s="93"/>
      <c r="K6550" s="153"/>
      <c r="L6550" s="153"/>
      <c r="M6550" s="153"/>
      <c r="N6550" s="153"/>
      <c r="O6550" s="153"/>
      <c r="P6550" s="153"/>
      <c r="Q6550" s="153"/>
      <c r="R6550" s="153"/>
      <c r="S6550" s="153"/>
    </row>
    <row r="6551" spans="1:19" ht="37.5">
      <c r="A6551" s="277" t="s">
        <v>25424</v>
      </c>
      <c r="B6551" s="253" t="s">
        <v>153</v>
      </c>
      <c r="C6551" s="93" t="s">
        <v>17314</v>
      </c>
      <c r="D6551" s="93" t="s">
        <v>17322</v>
      </c>
      <c r="E6551" s="148">
        <f ca="1">IFERROR(__xludf.DUMMYFUNCTION(" VLOOKUP(A6844, IMPORTRANGE(""https://docs.google.com/spreadsheets/d/1fj_Bhi2XPL3siwIh4sx4VRLAe31yD50oKdj5UlRYW0c/"", ""Сводка!A:AA""), 5, FALSE)"),164)</f>
        <v>164</v>
      </c>
      <c r="F6551" s="148" t="s">
        <v>456</v>
      </c>
      <c r="G6551" s="147">
        <f ca="1">IFERROR(__xludf.DUMMYFUNCTION(" VLOOKUP(A6844, IMPORTRANGE(""https://docs.google.com/spreadsheets/d/1QNLbnkR_AongFt22vMfNzfpjZ0CjpI8QI-w0wBnYA1w/"", ""Инфа!A:AA""), 6, FALSE)"),2024)</f>
        <v>2024</v>
      </c>
      <c r="H6551" s="150">
        <v>12900</v>
      </c>
      <c r="I6551" s="151" t="s">
        <v>210</v>
      </c>
      <c r="J6551" s="93"/>
      <c r="K6551" s="153"/>
      <c r="L6551" s="153"/>
      <c r="M6551" s="153"/>
      <c r="N6551" s="153"/>
      <c r="O6551" s="153"/>
      <c r="P6551" s="153"/>
      <c r="Q6551" s="153"/>
      <c r="R6551" s="153"/>
      <c r="S6551" s="153"/>
    </row>
    <row r="6552" spans="1:19" ht="37.5">
      <c r="A6552" s="277" t="s">
        <v>25424</v>
      </c>
      <c r="B6552" s="253" t="s">
        <v>153</v>
      </c>
      <c r="C6552" s="93" t="s">
        <v>17314</v>
      </c>
      <c r="D6552" s="93" t="s">
        <v>17323</v>
      </c>
      <c r="E6552" s="148">
        <f ca="1">IFERROR(__xludf.DUMMYFUNCTION(" VLOOKUP(A6845, IMPORTRANGE(""https://docs.google.com/spreadsheets/d/1fj_Bhi2XPL3siwIh4sx4VRLAe31yD50oKdj5UlRYW0c/"", ""Сводка!A:AA""), 5, FALSE)"),244)</f>
        <v>244</v>
      </c>
      <c r="F6552" s="148" t="s">
        <v>17324</v>
      </c>
      <c r="G6552" s="147">
        <f ca="1">IFERROR(__xludf.DUMMYFUNCTION(" VLOOKUP(A6845, IMPORTRANGE(""https://docs.google.com/spreadsheets/d/1QNLbnkR_AongFt22vMfNzfpjZ0CjpI8QI-w0wBnYA1w/"", ""Инфа!A:AA""), 6, FALSE)"),2024)</f>
        <v>2024</v>
      </c>
      <c r="H6552" s="150">
        <v>12300</v>
      </c>
      <c r="I6552" s="151" t="s">
        <v>210</v>
      </c>
      <c r="J6552" s="93"/>
      <c r="K6552" s="153"/>
      <c r="L6552" s="153"/>
      <c r="M6552" s="153"/>
      <c r="N6552" s="153"/>
      <c r="O6552" s="153"/>
      <c r="P6552" s="153"/>
      <c r="Q6552" s="153"/>
      <c r="R6552" s="153"/>
      <c r="S6552" s="153"/>
    </row>
    <row r="6553" spans="1:19" ht="37.5">
      <c r="A6553" s="277" t="s">
        <v>25424</v>
      </c>
      <c r="B6553" s="253" t="s">
        <v>153</v>
      </c>
      <c r="C6553" s="93" t="s">
        <v>17314</v>
      </c>
      <c r="D6553" s="93" t="s">
        <v>17325</v>
      </c>
      <c r="E6553" s="148">
        <f ca="1">IFERROR(__xludf.DUMMYFUNCTION(" VLOOKUP(A6846, IMPORTRANGE(""https://docs.google.com/spreadsheets/d/1fj_Bhi2XPL3siwIh4sx4VRLAe31yD50oKdj5UlRYW0c/"", ""Сводка!A:AA""), 5, FALSE)"),158)</f>
        <v>158</v>
      </c>
      <c r="F6553" s="148" t="s">
        <v>809</v>
      </c>
      <c r="G6553" s="147">
        <f ca="1">IFERROR(__xludf.DUMMYFUNCTION(" VLOOKUP(A6846, IMPORTRANGE(""https://docs.google.com/spreadsheets/d/1QNLbnkR_AongFt22vMfNzfpjZ0CjpI8QI-w0wBnYA1w/"", ""Инфа!A:AA""), 6, FALSE)"),2024)</f>
        <v>2024</v>
      </c>
      <c r="H6553" s="150">
        <v>12700</v>
      </c>
      <c r="I6553" s="151" t="s">
        <v>210</v>
      </c>
      <c r="J6553" s="93"/>
      <c r="K6553" s="153"/>
      <c r="L6553" s="153"/>
      <c r="M6553" s="153"/>
      <c r="N6553" s="153"/>
      <c r="O6553" s="153"/>
      <c r="P6553" s="153"/>
      <c r="Q6553" s="153"/>
      <c r="R6553" s="153"/>
      <c r="S6553" s="153"/>
    </row>
    <row r="6554" spans="1:19" ht="93.75">
      <c r="A6554" s="277" t="s">
        <v>25424</v>
      </c>
      <c r="B6554" s="253" t="s">
        <v>153</v>
      </c>
      <c r="C6554" s="93" t="s">
        <v>17326</v>
      </c>
      <c r="D6554" s="93" t="s">
        <v>17327</v>
      </c>
      <c r="E6554" s="148">
        <f ca="1">IFERROR(__xludf.DUMMYFUNCTION(" VLOOKUP(A6848, IMPORTRANGE(""https://docs.google.com/spreadsheets/d/1fj_Bhi2XPL3siwIh4sx4VRLAe31yD50oKdj5UlRYW0c/"", ""Сводка!A:AA""), 5, FALSE)"),72)</f>
        <v>72</v>
      </c>
      <c r="F6554" s="148" t="s">
        <v>165</v>
      </c>
      <c r="G6554" s="147">
        <f ca="1">IFERROR(__xludf.DUMMYFUNCTION(" VLOOKUP(A6848, IMPORTRANGE(""https://docs.google.com/spreadsheets/d/1QNLbnkR_AongFt22vMfNzfpjZ0CjpI8QI-w0wBnYA1w/"", ""Инфа!A:AA""), 6, FALSE)"),2024)</f>
        <v>2024</v>
      </c>
      <c r="H6554" s="150">
        <v>7200</v>
      </c>
      <c r="I6554" s="151" t="s">
        <v>67</v>
      </c>
      <c r="J6554" s="93" t="s">
        <v>17328</v>
      </c>
      <c r="K6554" s="153"/>
      <c r="L6554" s="153"/>
      <c r="M6554" s="153"/>
      <c r="N6554" s="153"/>
      <c r="O6554" s="153"/>
      <c r="P6554" s="153"/>
      <c r="Q6554" s="153"/>
      <c r="R6554" s="153"/>
      <c r="S6554" s="153"/>
    </row>
    <row r="6555" spans="1:19" ht="37.5">
      <c r="A6555" s="277" t="s">
        <v>25424</v>
      </c>
      <c r="B6555" s="253" t="s">
        <v>153</v>
      </c>
      <c r="C6555" s="93" t="s">
        <v>17326</v>
      </c>
      <c r="D6555" s="93" t="s">
        <v>17329</v>
      </c>
      <c r="E6555" s="148">
        <f ca="1">IFERROR(__xludf.DUMMYFUNCTION(" VLOOKUP(A6849, IMPORTRANGE(""https://docs.google.com/spreadsheets/d/1fj_Bhi2XPL3siwIh4sx4VRLAe31yD50oKdj5UlRYW0c/"", ""Сводка!A:AA""), 5, FALSE)"),108)</f>
        <v>108</v>
      </c>
      <c r="F6555" s="148" t="s">
        <v>165</v>
      </c>
      <c r="G6555" s="147">
        <f ca="1">IFERROR(__xludf.DUMMYFUNCTION(" VLOOKUP(A6849, IMPORTRANGE(""https://docs.google.com/spreadsheets/d/1QNLbnkR_AongFt22vMfNzfpjZ0CjpI8QI-w0wBnYA1w/"", ""Инфа!A:AA""), 6, FALSE)"),2024)</f>
        <v>2024</v>
      </c>
      <c r="H6555" s="150">
        <v>8200</v>
      </c>
      <c r="I6555" s="151" t="s">
        <v>67</v>
      </c>
      <c r="J6555" s="93"/>
      <c r="K6555" s="153"/>
      <c r="L6555" s="153"/>
      <c r="M6555" s="153"/>
      <c r="N6555" s="153"/>
      <c r="O6555" s="153"/>
      <c r="P6555" s="153"/>
      <c r="Q6555" s="153"/>
      <c r="R6555" s="153"/>
      <c r="S6555" s="153"/>
    </row>
    <row r="6556" spans="1:19" ht="131.25">
      <c r="A6556" s="277" t="s">
        <v>25424</v>
      </c>
      <c r="B6556" s="253" t="s">
        <v>153</v>
      </c>
      <c r="C6556" s="93" t="s">
        <v>17326</v>
      </c>
      <c r="D6556" s="93" t="s">
        <v>17330</v>
      </c>
      <c r="E6556" s="148">
        <f ca="1">IFERROR(__xludf.DUMMYFUNCTION(" VLOOKUP(A6850, IMPORTRANGE(""https://docs.google.com/spreadsheets/d/1fj_Bhi2XPL3siwIh4sx4VRLAe31yD50oKdj5UlRYW0c/"", ""Сводка!A:AA""), 5, FALSE)"),136)</f>
        <v>136</v>
      </c>
      <c r="F6556" s="148" t="s">
        <v>165</v>
      </c>
      <c r="G6556" s="147">
        <f ca="1">IFERROR(__xludf.DUMMYFUNCTION(" VLOOKUP(A6850, IMPORTRANGE(""https://docs.google.com/spreadsheets/d/1QNLbnkR_AongFt22vMfNzfpjZ0CjpI8QI-w0wBnYA1w/"", ""Инфа!A:AA""), 6, FALSE)"),2024)</f>
        <v>2024</v>
      </c>
      <c r="H6556" s="150">
        <v>9100</v>
      </c>
      <c r="I6556" s="151" t="s">
        <v>3365</v>
      </c>
      <c r="J6556" s="93" t="s">
        <v>17331</v>
      </c>
      <c r="K6556" s="153"/>
      <c r="L6556" s="153"/>
      <c r="M6556" s="153"/>
      <c r="N6556" s="153"/>
      <c r="O6556" s="153"/>
      <c r="P6556" s="153"/>
      <c r="Q6556" s="153"/>
      <c r="R6556" s="153"/>
      <c r="S6556" s="153"/>
    </row>
    <row r="6557" spans="1:19" ht="131.25">
      <c r="A6557" s="277" t="s">
        <v>25424</v>
      </c>
      <c r="B6557" s="253" t="s">
        <v>400</v>
      </c>
      <c r="C6557" s="93" t="s">
        <v>17332</v>
      </c>
      <c r="D6557" s="93" t="s">
        <v>17333</v>
      </c>
      <c r="E6557" s="148">
        <f ca="1">IFERROR(__xludf.DUMMYFUNCTION(" VLOOKUP(A6851, IMPORTRANGE(""https://docs.google.com/spreadsheets/d/1fj_Bhi2XPL3siwIh4sx4VRLAe31yD50oKdj5UlRYW0c/"", ""Сводка!A:AA""), 5, FALSE)"),132)</f>
        <v>132</v>
      </c>
      <c r="F6557" s="148" t="s">
        <v>403</v>
      </c>
      <c r="G6557" s="147">
        <f ca="1">IFERROR(__xludf.DUMMYFUNCTION(" VLOOKUP(A6851, IMPORTRANGE(""https://docs.google.com/spreadsheets/d/1QNLbnkR_AongFt22vMfNzfpjZ0CjpI8QI-w0wBnYA1w/"", ""Инфа!A:AA""), 6, FALSE)"),2024)</f>
        <v>2024</v>
      </c>
      <c r="H6557" s="150">
        <v>9000</v>
      </c>
      <c r="I6557" s="151" t="s">
        <v>3365</v>
      </c>
      <c r="J6557" s="93" t="s">
        <v>17334</v>
      </c>
      <c r="K6557" s="153"/>
      <c r="L6557" s="153"/>
      <c r="M6557" s="153"/>
      <c r="N6557" s="153"/>
      <c r="O6557" s="153"/>
      <c r="P6557" s="153"/>
      <c r="Q6557" s="153"/>
      <c r="R6557" s="153"/>
      <c r="S6557" s="153"/>
    </row>
    <row r="6558" spans="1:19" ht="37.5">
      <c r="A6558" s="277" t="s">
        <v>25424</v>
      </c>
      <c r="B6558" s="253" t="s">
        <v>153</v>
      </c>
      <c r="C6558" s="93" t="s">
        <v>17335</v>
      </c>
      <c r="D6558" s="93" t="s">
        <v>17336</v>
      </c>
      <c r="E6558" s="148">
        <f ca="1">IFERROR(__xludf.DUMMYFUNCTION(" VLOOKUP(A6856, IMPORTRANGE(""https://docs.google.com/spreadsheets/d/1fj_Bhi2XPL3siwIh4sx4VRLAe31yD50oKdj5UlRYW0c/"", ""Сводка!A:AA""), 5, FALSE)"),404)</f>
        <v>404</v>
      </c>
      <c r="F6558" s="148"/>
      <c r="G6558" s="147">
        <f ca="1">IFERROR(__xludf.DUMMYFUNCTION(" VLOOKUP(A6856, IMPORTRANGE(""https://docs.google.com/spreadsheets/d/1QNLbnkR_AongFt22vMfNzfpjZ0CjpI8QI-w0wBnYA1w/"", ""Инфа!A:AA""), 6, FALSE)"),2024)</f>
        <v>2024</v>
      </c>
      <c r="H6558" s="154">
        <v>29200</v>
      </c>
      <c r="I6558" s="156" t="s">
        <v>3566</v>
      </c>
      <c r="J6558" s="93"/>
      <c r="K6558" s="153"/>
      <c r="L6558" s="153"/>
      <c r="M6558" s="153"/>
      <c r="N6558" s="153"/>
      <c r="O6558" s="153"/>
      <c r="P6558" s="153"/>
      <c r="Q6558" s="153"/>
      <c r="R6558" s="153"/>
      <c r="S6558" s="153"/>
    </row>
    <row r="6559" spans="1:19" ht="56.25">
      <c r="A6559" s="277" t="s">
        <v>25424</v>
      </c>
      <c r="B6559" s="253" t="s">
        <v>400</v>
      </c>
      <c r="C6559" s="93" t="s">
        <v>17337</v>
      </c>
      <c r="D6559" s="93" t="s">
        <v>17338</v>
      </c>
      <c r="E6559" s="148">
        <f ca="1">IFERROR(__xludf.DUMMYFUNCTION(" VLOOKUP(A6857, IMPORTRANGE(""https://docs.google.com/spreadsheets/d/1fj_Bhi2XPL3siwIh4sx4VRLAe31yD50oKdj5UlRYW0c/"", ""Сводка!A:AA""), 5, FALSE)"),88)</f>
        <v>88</v>
      </c>
      <c r="F6559" s="148" t="s">
        <v>17113</v>
      </c>
      <c r="G6559" s="147">
        <f ca="1">IFERROR(__xludf.DUMMYFUNCTION(" VLOOKUP(A6857, IMPORTRANGE(""https://docs.google.com/spreadsheets/d/1QNLbnkR_AongFt22vMfNzfpjZ0CjpI8QI-w0wBnYA1w/"", ""Инфа!A:AA""), 6, FALSE)"),2024)</f>
        <v>2024</v>
      </c>
      <c r="H6559" s="150">
        <v>7600</v>
      </c>
      <c r="I6559" s="156" t="s">
        <v>3566</v>
      </c>
      <c r="J6559" s="93"/>
      <c r="K6559" s="153"/>
      <c r="L6559" s="153"/>
      <c r="M6559" s="153"/>
      <c r="N6559" s="153"/>
      <c r="O6559" s="153"/>
      <c r="P6559" s="153"/>
      <c r="Q6559" s="153"/>
      <c r="R6559" s="153"/>
      <c r="S6559" s="153"/>
    </row>
    <row r="6560" spans="1:19" ht="37.5">
      <c r="A6560" s="277" t="s">
        <v>25424</v>
      </c>
      <c r="B6560" s="253" t="s">
        <v>153</v>
      </c>
      <c r="C6560" s="93" t="s">
        <v>17339</v>
      </c>
      <c r="D6560" s="93" t="s">
        <v>17340</v>
      </c>
      <c r="E6560" s="148">
        <f ca="1">IFERROR(__xludf.DUMMYFUNCTION(" VLOOKUP(A6858, IMPORTRANGE(""https://docs.google.com/spreadsheets/d/1fj_Bhi2XPL3siwIh4sx4VRLAe31yD50oKdj5UlRYW0c/"", ""Сводка!A:AA""), 5, FALSE)"),344)</f>
        <v>344</v>
      </c>
      <c r="F6560" s="148" t="s">
        <v>456</v>
      </c>
      <c r="G6560" s="147">
        <f ca="1">IFERROR(__xludf.DUMMYFUNCTION(" VLOOKUP(A6858, IMPORTRANGE(""https://docs.google.com/spreadsheets/d/1QNLbnkR_AongFt22vMfNzfpjZ0CjpI8QI-w0wBnYA1w/"", ""Инфа!A:AA""), 6, FALSE)"),2024)</f>
        <v>2024</v>
      </c>
      <c r="H6560" s="150">
        <v>15300</v>
      </c>
      <c r="I6560" s="156" t="s">
        <v>3566</v>
      </c>
      <c r="J6560" s="93"/>
      <c r="K6560" s="153"/>
      <c r="L6560" s="153"/>
      <c r="M6560" s="153"/>
      <c r="N6560" s="153"/>
      <c r="O6560" s="153"/>
      <c r="P6560" s="153"/>
      <c r="Q6560" s="153"/>
      <c r="R6560" s="153"/>
      <c r="S6560" s="153"/>
    </row>
    <row r="6561" spans="1:19" ht="36">
      <c r="A6561" s="277" t="s">
        <v>25424</v>
      </c>
      <c r="B6561" s="253" t="s">
        <v>400</v>
      </c>
      <c r="C6561" s="93" t="s">
        <v>17339</v>
      </c>
      <c r="D6561" s="93" t="s">
        <v>17341</v>
      </c>
      <c r="E6561" s="148">
        <v>226</v>
      </c>
      <c r="F6561" s="148"/>
      <c r="G6561" s="147">
        <f ca="1">IFERROR(__xludf.DUMMYFUNCTION(" VLOOKUP(A6859, IMPORTRANGE(""https://docs.google.com/spreadsheets/d/1QNLbnkR_AongFt22vMfNzfpjZ0CjpI8QI-w0wBnYA1w/"", ""Инфа!A:AA""), 6, FALSE)"),2024)</f>
        <v>2024</v>
      </c>
      <c r="H6561" s="150">
        <v>11800</v>
      </c>
      <c r="I6561" s="156" t="s">
        <v>3566</v>
      </c>
      <c r="J6561" s="93"/>
      <c r="K6561" s="153"/>
      <c r="L6561" s="153"/>
      <c r="M6561" s="153"/>
      <c r="N6561" s="153"/>
      <c r="O6561" s="153"/>
      <c r="P6561" s="153"/>
      <c r="Q6561" s="153"/>
      <c r="R6561" s="153"/>
      <c r="S6561" s="153"/>
    </row>
    <row r="6562" spans="1:19" ht="37.5">
      <c r="A6562" s="277" t="s">
        <v>25424</v>
      </c>
      <c r="B6562" s="253" t="s">
        <v>400</v>
      </c>
      <c r="C6562" s="93" t="s">
        <v>17339</v>
      </c>
      <c r="D6562" s="93" t="s">
        <v>17342</v>
      </c>
      <c r="E6562" s="148">
        <f ca="1">IFERROR(__xludf.DUMMYFUNCTION(" VLOOKUP(A6860, IMPORTRANGE(""https://docs.google.com/spreadsheets/d/1fj_Bhi2XPL3siwIh4sx4VRLAe31yD50oKdj5UlRYW0c/"", ""Сводка!A:AA""), 5, FALSE)"),308)</f>
        <v>308</v>
      </c>
      <c r="F6562" s="148" t="s">
        <v>466</v>
      </c>
      <c r="G6562" s="147">
        <f ca="1">IFERROR(__xludf.DUMMYFUNCTION(" VLOOKUP(A6860, IMPORTRANGE(""https://docs.google.com/spreadsheets/d/1QNLbnkR_AongFt22vMfNzfpjZ0CjpI8QI-w0wBnYA1w/"", ""Инфа!A:AA""), 6, FALSE)"),2024)</f>
        <v>2024</v>
      </c>
      <c r="H6562" s="150">
        <v>18500</v>
      </c>
      <c r="I6562" s="156" t="s">
        <v>3566</v>
      </c>
      <c r="J6562" s="93"/>
      <c r="K6562" s="153"/>
      <c r="L6562" s="153"/>
      <c r="M6562" s="153"/>
      <c r="N6562" s="153"/>
      <c r="O6562" s="153"/>
      <c r="P6562" s="153"/>
      <c r="Q6562" s="153"/>
      <c r="R6562" s="153"/>
      <c r="S6562" s="153"/>
    </row>
    <row r="6563" spans="1:19" ht="37.5">
      <c r="A6563" s="277" t="s">
        <v>25424</v>
      </c>
      <c r="B6563" s="253" t="s">
        <v>153</v>
      </c>
      <c r="C6563" s="93" t="s">
        <v>3263</v>
      </c>
      <c r="D6563" s="93" t="s">
        <v>17344</v>
      </c>
      <c r="E6563" s="148">
        <f ca="1">IFERROR(__xludf.DUMMYFUNCTION(" VLOOKUP(A6874, IMPORTRANGE(""https://docs.google.com/spreadsheets/d/1fj_Bhi2XPL3siwIh4sx4VRLAe31yD50oKdj5UlRYW0c/"", ""Сводка!A:AA""), 5, FALSE)"),365)</f>
        <v>365</v>
      </c>
      <c r="F6563" s="148" t="s">
        <v>17113</v>
      </c>
      <c r="G6563" s="147">
        <f ca="1">IFERROR(__xludf.DUMMYFUNCTION(" VLOOKUP(A6874, IMPORTRANGE(""https://docs.google.com/spreadsheets/d/1QNLbnkR_AongFt22vMfNzfpjZ0CjpI8QI-w0wBnYA1w/"", ""Инфа!A:AA""), 6, FALSE)"),2023)</f>
        <v>2023</v>
      </c>
      <c r="H6563" s="154">
        <v>16000</v>
      </c>
      <c r="I6563" s="160" t="s">
        <v>17345</v>
      </c>
      <c r="J6563" s="97"/>
      <c r="K6563" s="153"/>
      <c r="L6563" s="153"/>
      <c r="M6563" s="153"/>
      <c r="N6563" s="153"/>
      <c r="O6563" s="153"/>
      <c r="P6563" s="153"/>
      <c r="Q6563" s="153"/>
      <c r="R6563" s="153"/>
      <c r="S6563" s="153"/>
    </row>
    <row r="6564" spans="1:19" ht="168.75">
      <c r="A6564" s="277" t="s">
        <v>25424</v>
      </c>
      <c r="B6564" s="253" t="s">
        <v>153</v>
      </c>
      <c r="C6564" s="93" t="s">
        <v>17346</v>
      </c>
      <c r="D6564" s="93" t="s">
        <v>17347</v>
      </c>
      <c r="E6564" s="148">
        <f ca="1">IFERROR(__xludf.DUMMYFUNCTION(" VLOOKUP(A6875, IMPORTRANGE(""https://docs.google.com/spreadsheets/d/1fj_Bhi2XPL3siwIh4sx4VRLAe31yD50oKdj5UlRYW0c/"", ""Сводка!A:AA""), 5, FALSE)"),164)</f>
        <v>164</v>
      </c>
      <c r="F6564" s="148" t="s">
        <v>50</v>
      </c>
      <c r="G6564" s="147">
        <f ca="1">IFERROR(__xludf.DUMMYFUNCTION(" VLOOKUP(A6875, IMPORTRANGE(""https://docs.google.com/spreadsheets/d/1QNLbnkR_AongFt22vMfNzfpjZ0CjpI8QI-w0wBnYA1w/"", ""Инфа!A:AA""), 6, FALSE)"),2024)</f>
        <v>2024</v>
      </c>
      <c r="H6564" s="150">
        <v>12900</v>
      </c>
      <c r="I6564" s="161" t="s">
        <v>3365</v>
      </c>
      <c r="J6564" s="97"/>
      <c r="K6564" s="153"/>
      <c r="L6564" s="153"/>
      <c r="M6564" s="153"/>
      <c r="N6564" s="153"/>
      <c r="O6564" s="153"/>
      <c r="P6564" s="153"/>
      <c r="Q6564" s="153"/>
      <c r="R6564" s="153"/>
      <c r="S6564" s="153"/>
    </row>
    <row r="6565" spans="1:19" ht="75">
      <c r="A6565" s="277" t="s">
        <v>25424</v>
      </c>
      <c r="B6565" s="253" t="s">
        <v>400</v>
      </c>
      <c r="C6565" s="93" t="s">
        <v>17348</v>
      </c>
      <c r="D6565" s="93" t="s">
        <v>17349</v>
      </c>
      <c r="E6565" s="148">
        <f ca="1">IFERROR(__xludf.DUMMYFUNCTION(" VLOOKUP(A6876, IMPORTRANGE(""https://docs.google.com/spreadsheets/d/1fj_Bhi2XPL3siwIh4sx4VRLAe31yD50oKdj5UlRYW0c/"", ""Сводка!A:AA""), 5, FALSE)"),158)</f>
        <v>158</v>
      </c>
      <c r="F6565" s="148" t="s">
        <v>415</v>
      </c>
      <c r="G6565" s="147">
        <f ca="1">IFERROR(__xludf.DUMMYFUNCTION(" VLOOKUP(A6876, IMPORTRANGE(""https://docs.google.com/spreadsheets/d/1QNLbnkR_AongFt22vMfNzfpjZ0CjpI8QI-w0wBnYA1w/"", ""Инфа!A:AA""), 6, FALSE)"),2024)</f>
        <v>2024</v>
      </c>
      <c r="H6565" s="150">
        <v>9700</v>
      </c>
      <c r="I6565" s="161" t="s">
        <v>3365</v>
      </c>
      <c r="J6565" s="97"/>
      <c r="K6565" s="153"/>
      <c r="L6565" s="153"/>
      <c r="M6565" s="153"/>
      <c r="N6565" s="153"/>
      <c r="O6565" s="153"/>
      <c r="P6565" s="153"/>
      <c r="Q6565" s="153"/>
      <c r="R6565" s="153"/>
      <c r="S6565" s="153"/>
    </row>
    <row r="6566" spans="1:19" ht="225">
      <c r="A6566" s="277" t="s">
        <v>25424</v>
      </c>
      <c r="B6566" s="253" t="s">
        <v>400</v>
      </c>
      <c r="C6566" s="93" t="s">
        <v>3943</v>
      </c>
      <c r="D6566" s="93" t="s">
        <v>17350</v>
      </c>
      <c r="E6566" s="148">
        <f ca="1">IFERROR(__xludf.DUMMYFUNCTION(" VLOOKUP(A6877, IMPORTRANGE(""https://docs.google.com/spreadsheets/d/1fj_Bhi2XPL3siwIh4sx4VRLAe31yD50oKdj5UlRYW0c/"", ""Сводка!A:AA""), 5, FALSE)"),324)</f>
        <v>324</v>
      </c>
      <c r="F6566" s="148" t="s">
        <v>466</v>
      </c>
      <c r="G6566" s="147">
        <f ca="1">IFERROR(__xludf.DUMMYFUNCTION(" VLOOKUP(A6877, IMPORTRANGE(""https://docs.google.com/spreadsheets/d/1QNLbnkR_AongFt22vMfNzfpjZ0CjpI8QI-w0wBnYA1w/"", ""Инфа!A:AA""), 6, FALSE)"),2024)</f>
        <v>2024</v>
      </c>
      <c r="H6566" s="150">
        <v>31800</v>
      </c>
      <c r="I6566" s="160" t="s">
        <v>14962</v>
      </c>
      <c r="J6566" s="97" t="s">
        <v>17351</v>
      </c>
      <c r="K6566" s="153"/>
      <c r="L6566" s="153"/>
      <c r="M6566" s="153"/>
      <c r="N6566" s="153"/>
      <c r="O6566" s="153"/>
      <c r="P6566" s="153"/>
      <c r="Q6566" s="153"/>
      <c r="R6566" s="153"/>
      <c r="S6566" s="153"/>
    </row>
    <row r="6567" spans="1:19" ht="75">
      <c r="A6567" s="277" t="s">
        <v>25424</v>
      </c>
      <c r="B6567" s="253" t="s">
        <v>400</v>
      </c>
      <c r="C6567" s="93" t="s">
        <v>17352</v>
      </c>
      <c r="D6567" s="93" t="s">
        <v>17353</v>
      </c>
      <c r="E6567" s="148">
        <f ca="1">IFERROR(__xludf.DUMMYFUNCTION(" VLOOKUP(A6884, IMPORTRANGE(""https://docs.google.com/spreadsheets/d/1fj_Bhi2XPL3siwIh4sx4VRLAe31yD50oKdj5UlRYW0c/"", ""Сводка!A:AA""), 5, FALSE)"),312)</f>
        <v>312</v>
      </c>
      <c r="F6567" s="148" t="s">
        <v>108</v>
      </c>
      <c r="G6567" s="147">
        <f ca="1">IFERROR(__xludf.DUMMYFUNCTION(" VLOOKUP(A6884, IMPORTRANGE(""https://docs.google.com/spreadsheets/d/1QNLbnkR_AongFt22vMfNzfpjZ0CjpI8QI-w0wBnYA1w/"", ""Инфа!A:AA""), 6, FALSE)"),2024)</f>
        <v>2024</v>
      </c>
      <c r="H6567" s="150">
        <v>23700</v>
      </c>
      <c r="I6567" s="161" t="s">
        <v>3172</v>
      </c>
      <c r="J6567" s="97"/>
      <c r="K6567" s="153"/>
      <c r="L6567" s="153"/>
      <c r="M6567" s="153"/>
      <c r="N6567" s="153"/>
      <c r="O6567" s="153"/>
      <c r="P6567" s="153"/>
      <c r="Q6567" s="153"/>
      <c r="R6567" s="153"/>
      <c r="S6567" s="153"/>
    </row>
    <row r="6568" spans="1:19" ht="112.5">
      <c r="A6568" s="277" t="s">
        <v>25424</v>
      </c>
      <c r="B6568" s="253" t="s">
        <v>153</v>
      </c>
      <c r="C6568" s="93" t="s">
        <v>17354</v>
      </c>
      <c r="D6568" s="93" t="s">
        <v>17355</v>
      </c>
      <c r="E6568" s="148">
        <f ca="1">IFERROR(__xludf.DUMMYFUNCTION(" VLOOKUP(A6895, IMPORTRANGE(""https://docs.google.com/spreadsheets/d/1fj_Bhi2XPL3siwIh4sx4VRLAe31yD50oKdj5UlRYW0c/"", ""Сводка!A:AA""), 5, FALSE)"),120)</f>
        <v>120</v>
      </c>
      <c r="F6568" s="148" t="s">
        <v>17113</v>
      </c>
      <c r="G6568" s="147">
        <f ca="1">IFERROR(__xludf.DUMMYFUNCTION(" VLOOKUP(A6895, IMPORTRANGE(""https://docs.google.com/spreadsheets/d/1QNLbnkR_AongFt22vMfNzfpjZ0CjpI8QI-w0wBnYA1w/"", ""Инфа!A:AA""), 6, FALSE)"),2024)</f>
        <v>2024</v>
      </c>
      <c r="H6568" s="150">
        <v>12200</v>
      </c>
      <c r="I6568" s="151" t="s">
        <v>17130</v>
      </c>
      <c r="J6568" s="93"/>
      <c r="K6568" s="153"/>
      <c r="L6568" s="153"/>
      <c r="M6568" s="153"/>
      <c r="N6568" s="153"/>
      <c r="O6568" s="153"/>
      <c r="P6568" s="153"/>
      <c r="Q6568" s="153"/>
      <c r="R6568" s="153"/>
      <c r="S6568" s="153"/>
    </row>
    <row r="6569" spans="1:19" ht="37.5">
      <c r="A6569" s="277" t="s">
        <v>25424</v>
      </c>
      <c r="B6569" s="253" t="s">
        <v>153</v>
      </c>
      <c r="C6569" s="93" t="s">
        <v>17356</v>
      </c>
      <c r="D6569" s="93" t="s">
        <v>17357</v>
      </c>
      <c r="E6569" s="148">
        <f ca="1">IFERROR(__xludf.DUMMYFUNCTION(" VLOOKUP(A6896, IMPORTRANGE(""https://docs.google.com/spreadsheets/d/1fj_Bhi2XPL3siwIh4sx4VRLAe31yD50oKdj5UlRYW0c/"", ""Сводка!A:AA""), 5, FALSE)"),104)</f>
        <v>104</v>
      </c>
      <c r="F6569" s="148"/>
      <c r="G6569" s="147">
        <f ca="1">IFERROR(__xludf.DUMMYFUNCTION(" VLOOKUP(A6896, IMPORTRANGE(""https://docs.google.com/spreadsheets/d/1QNLbnkR_AongFt22vMfNzfpjZ0CjpI8QI-w0wBnYA1w/"", ""Инфа!A:AA""), 6, FALSE)"),2024)</f>
        <v>2024</v>
      </c>
      <c r="H6569" s="150">
        <v>10600</v>
      </c>
      <c r="I6569" s="151" t="s">
        <v>17130</v>
      </c>
      <c r="J6569" s="93"/>
      <c r="K6569" s="153"/>
      <c r="L6569" s="153"/>
      <c r="M6569" s="153"/>
      <c r="N6569" s="153"/>
      <c r="O6569" s="153"/>
      <c r="P6569" s="153"/>
      <c r="Q6569" s="153"/>
      <c r="R6569" s="153"/>
      <c r="S6569" s="153"/>
    </row>
    <row r="6570" spans="1:19" ht="36">
      <c r="A6570" s="277" t="s">
        <v>25424</v>
      </c>
      <c r="B6570" s="253" t="s">
        <v>400</v>
      </c>
      <c r="C6570" s="93" t="s">
        <v>17358</v>
      </c>
      <c r="D6570" s="93" t="s">
        <v>17359</v>
      </c>
      <c r="E6570" s="148">
        <f ca="1">IFERROR(__xludf.DUMMYFUNCTION(" VLOOKUP(A6897, IMPORTRANGE(""https://docs.google.com/spreadsheets/d/1fj_Bhi2XPL3siwIh4sx4VRLAe31yD50oKdj5UlRYW0c/"", ""Сводка!A:AA""), 5, FALSE)"),424)</f>
        <v>424</v>
      </c>
      <c r="F6570" s="148"/>
      <c r="G6570" s="147">
        <f ca="1">IFERROR(__xludf.DUMMYFUNCTION(" VLOOKUP(A6897, IMPORTRANGE(""https://docs.google.com/spreadsheets/d/1QNLbnkR_AongFt22vMfNzfpjZ0CjpI8QI-w0wBnYA1w/"", ""Инфа!A:AA""), 6, FALSE)"),2024)</f>
        <v>2024</v>
      </c>
      <c r="H6570" s="154">
        <v>17700</v>
      </c>
      <c r="I6570" s="151" t="s">
        <v>17130</v>
      </c>
      <c r="J6570" s="93"/>
      <c r="K6570" s="153"/>
      <c r="L6570" s="153"/>
      <c r="M6570" s="153"/>
      <c r="N6570" s="153"/>
      <c r="O6570" s="153"/>
      <c r="P6570" s="153"/>
      <c r="Q6570" s="153"/>
      <c r="R6570" s="153"/>
      <c r="S6570" s="153"/>
    </row>
    <row r="6571" spans="1:19" ht="36">
      <c r="A6571" s="277" t="s">
        <v>25424</v>
      </c>
      <c r="B6571" s="253" t="s">
        <v>400</v>
      </c>
      <c r="C6571" s="93" t="s">
        <v>17358</v>
      </c>
      <c r="D6571" s="93" t="s">
        <v>17360</v>
      </c>
      <c r="E6571" s="148">
        <f ca="1">IFERROR(__xludf.DUMMYFUNCTION(" VLOOKUP(A6898, IMPORTRANGE(""https://docs.google.com/spreadsheets/d/1fj_Bhi2XPL3siwIh4sx4VRLAe31yD50oKdj5UlRYW0c/"", ""Сводка!A:AA""), 5, FALSE)"),200)</f>
        <v>200</v>
      </c>
      <c r="F6571" s="148"/>
      <c r="G6571" s="147">
        <f ca="1">IFERROR(__xludf.DUMMYFUNCTION(" VLOOKUP(A6898, IMPORTRANGE(""https://docs.google.com/spreadsheets/d/1QNLbnkR_AongFt22vMfNzfpjZ0CjpI8QI-w0wBnYA1w/"", ""Инфа!A:AA""), 6, FALSE)"),2024)</f>
        <v>2024</v>
      </c>
      <c r="H6571" s="150">
        <v>11000</v>
      </c>
      <c r="I6571" s="151" t="s">
        <v>17130</v>
      </c>
      <c r="J6571" s="93"/>
      <c r="K6571" s="153"/>
      <c r="L6571" s="153"/>
      <c r="M6571" s="153"/>
      <c r="N6571" s="153"/>
      <c r="O6571" s="153"/>
      <c r="P6571" s="153"/>
      <c r="Q6571" s="153"/>
      <c r="R6571" s="153"/>
      <c r="S6571" s="153"/>
    </row>
    <row r="6572" spans="1:19" ht="93.75">
      <c r="A6572" s="277" t="s">
        <v>25424</v>
      </c>
      <c r="B6572" s="253" t="s">
        <v>153</v>
      </c>
      <c r="C6572" s="93" t="s">
        <v>17361</v>
      </c>
      <c r="D6572" s="93" t="s">
        <v>17362</v>
      </c>
      <c r="E6572" s="148">
        <f ca="1">IFERROR(__xludf.DUMMYFUNCTION(" VLOOKUP(A6899, IMPORTRANGE(""https://docs.google.com/spreadsheets/d/1fj_Bhi2XPL3siwIh4sx4VRLAe31yD50oKdj5UlRYW0c/"", ""Сводка!A:AA""), 5, FALSE)"),379)</f>
        <v>379</v>
      </c>
      <c r="F6572" s="148"/>
      <c r="G6572" s="147">
        <f ca="1">IFERROR(__xludf.DUMMYFUNCTION(" VLOOKUP(A6899, IMPORTRANGE(""https://docs.google.com/spreadsheets/d/1QNLbnkR_AongFt22vMfNzfpjZ0CjpI8QI-w0wBnYA1w/"", ""Инфа!A:AA""), 6, FALSE)"),2024)</f>
        <v>2024</v>
      </c>
      <c r="H6572" s="154">
        <v>16400</v>
      </c>
      <c r="I6572" s="151" t="s">
        <v>17130</v>
      </c>
      <c r="J6572" s="93"/>
      <c r="K6572" s="153"/>
      <c r="L6572" s="153"/>
      <c r="M6572" s="153"/>
      <c r="N6572" s="153"/>
      <c r="O6572" s="153"/>
      <c r="P6572" s="153"/>
      <c r="Q6572" s="153"/>
      <c r="R6572" s="153"/>
      <c r="S6572" s="153"/>
    </row>
    <row r="6573" spans="1:19" ht="75">
      <c r="A6573" s="277" t="s">
        <v>25424</v>
      </c>
      <c r="B6573" s="253" t="s">
        <v>153</v>
      </c>
      <c r="C6573" s="93" t="s">
        <v>17363</v>
      </c>
      <c r="D6573" s="93" t="s">
        <v>17364</v>
      </c>
      <c r="E6573" s="148">
        <f ca="1">IFERROR(__xludf.DUMMYFUNCTION(" VLOOKUP(A6901, IMPORTRANGE(""https://docs.google.com/spreadsheets/d/1fj_Bhi2XPL3siwIh4sx4VRLAe31yD50oKdj5UlRYW0c/"", ""Сводка!A:AA""), 5, FALSE)"),124)</f>
        <v>124</v>
      </c>
      <c r="F6573" s="148" t="s">
        <v>17113</v>
      </c>
      <c r="G6573" s="147">
        <f ca="1">IFERROR(__xludf.DUMMYFUNCTION(" VLOOKUP(A6901, IMPORTRANGE(""https://docs.google.com/spreadsheets/d/1QNLbnkR_AongFt22vMfNzfpjZ0CjpI8QI-w0wBnYA1w/"", ""Инфа!A:AA""), 6, FALSE)"),2024)</f>
        <v>2024</v>
      </c>
      <c r="H6573" s="150">
        <v>12400</v>
      </c>
      <c r="I6573" s="151" t="s">
        <v>17130</v>
      </c>
      <c r="J6573" s="93"/>
      <c r="K6573" s="153"/>
      <c r="L6573" s="153"/>
      <c r="M6573" s="153"/>
      <c r="N6573" s="153"/>
      <c r="O6573" s="153"/>
      <c r="P6573" s="153"/>
      <c r="Q6573" s="153"/>
      <c r="R6573" s="153"/>
      <c r="S6573" s="153"/>
    </row>
    <row r="6574" spans="1:19" ht="75">
      <c r="A6574" s="277" t="s">
        <v>25424</v>
      </c>
      <c r="B6574" s="253" t="s">
        <v>400</v>
      </c>
      <c r="C6574" s="93" t="s">
        <v>17363</v>
      </c>
      <c r="D6574" s="93" t="s">
        <v>17365</v>
      </c>
      <c r="E6574" s="148">
        <f ca="1">IFERROR(__xludf.DUMMYFUNCTION(" VLOOKUP(A6902, IMPORTRANGE(""https://docs.google.com/spreadsheets/d/1fj_Bhi2XPL3siwIh4sx4VRLAe31yD50oKdj5UlRYW0c/"", ""Сводка!A:AA""), 5, FALSE)"),124)</f>
        <v>124</v>
      </c>
      <c r="F6574" s="148" t="s">
        <v>17113</v>
      </c>
      <c r="G6574" s="147">
        <f ca="1">IFERROR(__xludf.DUMMYFUNCTION(" VLOOKUP(A6902, IMPORTRANGE(""https://docs.google.com/spreadsheets/d/1QNLbnkR_AongFt22vMfNzfpjZ0CjpI8QI-w0wBnYA1w/"", ""Инфа!A:AA""), 6, FALSE)"),2024)</f>
        <v>2024</v>
      </c>
      <c r="H6574" s="150">
        <v>12400</v>
      </c>
      <c r="I6574" s="151" t="s">
        <v>17130</v>
      </c>
      <c r="J6574" s="93"/>
      <c r="K6574" s="153"/>
      <c r="L6574" s="153"/>
      <c r="M6574" s="153"/>
      <c r="N6574" s="153"/>
      <c r="O6574" s="153"/>
      <c r="P6574" s="153"/>
      <c r="Q6574" s="153"/>
      <c r="R6574" s="153"/>
      <c r="S6574" s="153"/>
    </row>
    <row r="6575" spans="1:19" ht="93.75">
      <c r="A6575" s="277" t="s">
        <v>25424</v>
      </c>
      <c r="B6575" s="253" t="s">
        <v>153</v>
      </c>
      <c r="C6575" s="93" t="s">
        <v>17366</v>
      </c>
      <c r="D6575" s="93" t="s">
        <v>17367</v>
      </c>
      <c r="E6575" s="148">
        <f ca="1">IFERROR(__xludf.DUMMYFUNCTION(" VLOOKUP(A6903, IMPORTRANGE(""https://docs.google.com/spreadsheets/d/1fj_Bhi2XPL3siwIh4sx4VRLAe31yD50oKdj5UlRYW0c/"", ""Сводка!A:AA""), 5, FALSE)"),124)</f>
        <v>124</v>
      </c>
      <c r="F6575" s="148" t="s">
        <v>17113</v>
      </c>
      <c r="G6575" s="147">
        <f ca="1">IFERROR(__xludf.DUMMYFUNCTION(" VLOOKUP(A6903, IMPORTRANGE(""https://docs.google.com/spreadsheets/d/1QNLbnkR_AongFt22vMfNzfpjZ0CjpI8QI-w0wBnYA1w/"", ""Инфа!A:AA""), 6, FALSE)"),2024)</f>
        <v>2024</v>
      </c>
      <c r="H6575" s="150">
        <v>12400</v>
      </c>
      <c r="I6575" s="151" t="s">
        <v>17130</v>
      </c>
      <c r="J6575" s="93"/>
      <c r="K6575" s="153"/>
      <c r="L6575" s="153"/>
      <c r="M6575" s="153"/>
      <c r="N6575" s="153"/>
      <c r="O6575" s="153"/>
      <c r="P6575" s="153"/>
      <c r="Q6575" s="153"/>
      <c r="R6575" s="153"/>
      <c r="S6575" s="153"/>
    </row>
    <row r="6576" spans="1:19" ht="75">
      <c r="A6576" s="277" t="s">
        <v>25424</v>
      </c>
      <c r="B6576" s="253" t="s">
        <v>153</v>
      </c>
      <c r="C6576" s="93" t="s">
        <v>17368</v>
      </c>
      <c r="D6576" s="93" t="s">
        <v>17369</v>
      </c>
      <c r="E6576" s="148">
        <f ca="1">IFERROR(__xludf.DUMMYFUNCTION(" VLOOKUP(A6910, IMPORTRANGE(""https://docs.google.com/spreadsheets/d/1fj_Bhi2XPL3siwIh4sx4VRLAe31yD50oKdj5UlRYW0c/"", ""Сводка!A:AA""), 5, FALSE)"),177)</f>
        <v>177</v>
      </c>
      <c r="F6576" s="148" t="s">
        <v>108</v>
      </c>
      <c r="G6576" s="147">
        <f ca="1">IFERROR(__xludf.DUMMYFUNCTION(" VLOOKUP(A6910, IMPORTRANGE(""https://docs.google.com/spreadsheets/d/1QNLbnkR_AongFt22vMfNzfpjZ0CjpI8QI-w0wBnYA1w/"", ""Инфа!A:AA""), 6, FALSE)"),2024)</f>
        <v>2024</v>
      </c>
      <c r="H6576" s="150">
        <v>10300</v>
      </c>
      <c r="I6576" s="160"/>
      <c r="J6576" s="97" t="s">
        <v>17370</v>
      </c>
      <c r="K6576" s="153"/>
      <c r="L6576" s="153"/>
      <c r="M6576" s="153"/>
      <c r="N6576" s="153"/>
      <c r="O6576" s="153"/>
      <c r="P6576" s="153"/>
      <c r="Q6576" s="153"/>
      <c r="R6576" s="153"/>
      <c r="S6576" s="153"/>
    </row>
    <row r="6577" spans="1:19" ht="56.25">
      <c r="A6577" s="277" t="s">
        <v>25424</v>
      </c>
      <c r="B6577" s="253" t="s">
        <v>153</v>
      </c>
      <c r="C6577" s="93" t="s">
        <v>17371</v>
      </c>
      <c r="D6577" s="93" t="s">
        <v>17372</v>
      </c>
      <c r="E6577" s="148">
        <f ca="1">IFERROR(__xludf.DUMMYFUNCTION(" VLOOKUP(A6916, IMPORTRANGE(""https://docs.google.com/spreadsheets/d/1fj_Bhi2XPL3siwIh4sx4VRLAe31yD50oKdj5UlRYW0c/"", ""Сводка!A:AA""), 5, FALSE)"),448)</f>
        <v>448</v>
      </c>
      <c r="F6577" s="148" t="s">
        <v>17156</v>
      </c>
      <c r="G6577" s="147">
        <f ca="1">IFERROR(__xludf.DUMMYFUNCTION(" VLOOKUP(A6916, IMPORTRANGE(""https://docs.google.com/spreadsheets/d/1QNLbnkR_AongFt22vMfNzfpjZ0CjpI8QI-w0wBnYA1w/"", ""Инфа!A:AA""), 6, FALSE)"),2024)</f>
        <v>2024</v>
      </c>
      <c r="H6577" s="154">
        <v>18400</v>
      </c>
      <c r="I6577" s="160" t="s">
        <v>17345</v>
      </c>
      <c r="J6577" s="97"/>
      <c r="K6577" s="153"/>
      <c r="L6577" s="153"/>
      <c r="M6577" s="153"/>
      <c r="N6577" s="153"/>
      <c r="O6577" s="153"/>
      <c r="P6577" s="153"/>
      <c r="Q6577" s="153"/>
      <c r="R6577" s="153"/>
      <c r="S6577" s="153"/>
    </row>
    <row r="6578" spans="1:19" ht="56.25">
      <c r="A6578" s="277" t="s">
        <v>25424</v>
      </c>
      <c r="B6578" s="253" t="s">
        <v>153</v>
      </c>
      <c r="C6578" s="93" t="s">
        <v>17376</v>
      </c>
      <c r="D6578" s="93" t="s">
        <v>17377</v>
      </c>
      <c r="E6578" s="148">
        <f ca="1">IFERROR(__xludf.DUMMYFUNCTION(" VLOOKUP(A6928, IMPORTRANGE(""https://docs.google.com/spreadsheets/d/1fj_Bhi2XPL3siwIh4sx4VRLAe31yD50oKdj5UlRYW0c/"", ""Сводка!A:AA""), 5, FALSE)"),110)</f>
        <v>110</v>
      </c>
      <c r="F6578" s="148"/>
      <c r="G6578" s="147">
        <f ca="1">IFERROR(__xludf.DUMMYFUNCTION(" VLOOKUP(A6928, IMPORTRANGE(""https://docs.google.com/spreadsheets/d/1QNLbnkR_AongFt22vMfNzfpjZ0CjpI8QI-w0wBnYA1w/"", ""Инфа!A:AA""), 6, FALSE)"),2024)</f>
        <v>2024</v>
      </c>
      <c r="H6578" s="150">
        <v>8300</v>
      </c>
      <c r="I6578" s="156" t="s">
        <v>3566</v>
      </c>
      <c r="J6578" s="93"/>
      <c r="K6578" s="153"/>
      <c r="L6578" s="153"/>
      <c r="M6578" s="153"/>
      <c r="N6578" s="153"/>
      <c r="O6578" s="153"/>
      <c r="P6578" s="153"/>
      <c r="Q6578" s="153"/>
      <c r="R6578" s="153"/>
      <c r="S6578" s="153"/>
    </row>
    <row r="6579" spans="1:19" ht="168.75">
      <c r="A6579" s="277" t="s">
        <v>25424</v>
      </c>
      <c r="B6579" s="253" t="s">
        <v>153</v>
      </c>
      <c r="C6579" s="93" t="s">
        <v>7278</v>
      </c>
      <c r="D6579" s="93" t="s">
        <v>17378</v>
      </c>
      <c r="E6579" s="148">
        <f ca="1">IFERROR(__xludf.DUMMYFUNCTION(" VLOOKUP(A6946, IMPORTRANGE(""https://docs.google.com/spreadsheets/d/1fj_Bhi2XPL3siwIh4sx4VRLAe31yD50oKdj5UlRYW0c/"", ""Сводка!A:AA""), 5, FALSE)"),272)</f>
        <v>272</v>
      </c>
      <c r="F6579" s="148" t="s">
        <v>456</v>
      </c>
      <c r="G6579" s="147">
        <f ca="1">IFERROR(__xludf.DUMMYFUNCTION(" VLOOKUP(A6946, IMPORTRANGE(""https://docs.google.com/spreadsheets/d/1QNLbnkR_AongFt22vMfNzfpjZ0CjpI8QI-w0wBnYA1w/"", ""Инфа!A:AA""), 6, FALSE)"),2024)</f>
        <v>2024</v>
      </c>
      <c r="H6579" s="150">
        <v>21300</v>
      </c>
      <c r="I6579" s="160" t="s">
        <v>210</v>
      </c>
      <c r="J6579" s="97" t="s">
        <v>17379</v>
      </c>
      <c r="K6579" s="153"/>
      <c r="L6579" s="153"/>
      <c r="M6579" s="153"/>
      <c r="N6579" s="153"/>
      <c r="O6579" s="153"/>
      <c r="P6579" s="153"/>
      <c r="Q6579" s="153"/>
      <c r="R6579" s="153"/>
      <c r="S6579" s="153"/>
    </row>
    <row r="6580" spans="1:19" ht="56.25">
      <c r="A6580" s="277" t="s">
        <v>25424</v>
      </c>
      <c r="B6580" s="253" t="s">
        <v>153</v>
      </c>
      <c r="C6580" s="93" t="s">
        <v>17380</v>
      </c>
      <c r="D6580" s="93" t="s">
        <v>17381</v>
      </c>
      <c r="E6580" s="148">
        <f ca="1">IFERROR(__xludf.DUMMYFUNCTION(" VLOOKUP(A6948, IMPORTRANGE(""https://docs.google.com/spreadsheets/d/1fj_Bhi2XPL3siwIh4sx4VRLAe31yD50oKdj5UlRYW0c/"", ""Сводка!A:AA""), 5, FALSE)"),140)</f>
        <v>140</v>
      </c>
      <c r="F6580" s="148" t="s">
        <v>17113</v>
      </c>
      <c r="G6580" s="147">
        <f ca="1">IFERROR(__xludf.DUMMYFUNCTION(" VLOOKUP(A6948, IMPORTRANGE(""https://docs.google.com/spreadsheets/d/1QNLbnkR_AongFt22vMfNzfpjZ0CjpI8QI-w0wBnYA1w/"", ""Инфа!A:AA""), 6, FALSE)"),2024)</f>
        <v>2024</v>
      </c>
      <c r="H6580" s="150">
        <v>9200</v>
      </c>
      <c r="I6580" s="161" t="s">
        <v>3172</v>
      </c>
      <c r="J6580" s="97"/>
      <c r="K6580" s="153"/>
      <c r="L6580" s="153"/>
      <c r="M6580" s="153"/>
      <c r="N6580" s="153"/>
      <c r="O6580" s="153"/>
      <c r="P6580" s="153"/>
      <c r="Q6580" s="153"/>
      <c r="R6580" s="153"/>
      <c r="S6580" s="153"/>
    </row>
    <row r="6581" spans="1:19" ht="93.75">
      <c r="A6581" s="277" t="s">
        <v>25424</v>
      </c>
      <c r="B6581" s="253" t="s">
        <v>17382</v>
      </c>
      <c r="C6581" s="93" t="s">
        <v>17383</v>
      </c>
      <c r="D6581" s="93" t="s">
        <v>17384</v>
      </c>
      <c r="E6581" s="148">
        <f ca="1">IFERROR(__xludf.DUMMYFUNCTION(" VLOOKUP(A6949, IMPORTRANGE(""https://docs.google.com/spreadsheets/d/1fj_Bhi2XPL3siwIh4sx4VRLAe31yD50oKdj5UlRYW0c/"", ""Сводка!A:AA""), 5, FALSE)"),152)</f>
        <v>152</v>
      </c>
      <c r="F6581" s="148" t="s">
        <v>415</v>
      </c>
      <c r="G6581" s="147">
        <f ca="1">IFERROR(__xludf.DUMMYFUNCTION(" VLOOKUP(A6949, IMPORTRANGE(""https://docs.google.com/spreadsheets/d/1QNLbnkR_AongFt22vMfNzfpjZ0CjpI8QI-w0wBnYA1w/"", ""Инфа!A:AA""), 6, FALSE)"),2024)</f>
        <v>2024</v>
      </c>
      <c r="H6581" s="150">
        <v>9600</v>
      </c>
      <c r="I6581" s="161" t="s">
        <v>3172</v>
      </c>
      <c r="J6581" s="97"/>
      <c r="K6581" s="153"/>
      <c r="L6581" s="153"/>
      <c r="M6581" s="153"/>
      <c r="N6581" s="153"/>
      <c r="O6581" s="153"/>
      <c r="P6581" s="153"/>
      <c r="Q6581" s="153"/>
      <c r="R6581" s="153"/>
      <c r="S6581" s="153"/>
    </row>
    <row r="6582" spans="1:19" ht="56.25">
      <c r="A6582" s="277" t="s">
        <v>25424</v>
      </c>
      <c r="B6582" s="253" t="s">
        <v>400</v>
      </c>
      <c r="C6582" s="93" t="s">
        <v>17385</v>
      </c>
      <c r="D6582" s="93" t="s">
        <v>17386</v>
      </c>
      <c r="E6582" s="148">
        <f ca="1">IFERROR(__xludf.DUMMYFUNCTION(" VLOOKUP(A6950, IMPORTRANGE(""https://docs.google.com/spreadsheets/d/1fj_Bhi2XPL3siwIh4sx4VRLAe31yD50oKdj5UlRYW0c/"", ""Сводка!A:AA""), 5, FALSE)"),392)</f>
        <v>392</v>
      </c>
      <c r="F6582" s="148" t="s">
        <v>466</v>
      </c>
      <c r="G6582" s="147">
        <f ca="1">IFERROR(__xludf.DUMMYFUNCTION(" VLOOKUP(A6950, IMPORTRANGE(""https://docs.google.com/spreadsheets/d/1QNLbnkR_AongFt22vMfNzfpjZ0CjpI8QI-w0wBnYA1w/"", ""Инфа!A:AA""), 6, FALSE)"),2023)</f>
        <v>2023</v>
      </c>
      <c r="H6582" s="154">
        <v>16800</v>
      </c>
      <c r="I6582" s="160" t="s">
        <v>17345</v>
      </c>
      <c r="J6582" s="97"/>
      <c r="K6582" s="153"/>
      <c r="L6582" s="153"/>
      <c r="M6582" s="153"/>
      <c r="N6582" s="153"/>
      <c r="O6582" s="153"/>
      <c r="P6582" s="153"/>
      <c r="Q6582" s="153"/>
      <c r="R6582" s="153"/>
      <c r="S6582" s="153"/>
    </row>
    <row r="6583" spans="1:19" ht="37.5">
      <c r="A6583" s="277" t="s">
        <v>25424</v>
      </c>
      <c r="B6583" s="253" t="s">
        <v>400</v>
      </c>
      <c r="C6583" s="93" t="s">
        <v>17387</v>
      </c>
      <c r="D6583" s="93" t="s">
        <v>17389</v>
      </c>
      <c r="E6583" s="148">
        <f ca="1">IFERROR(__xludf.DUMMYFUNCTION(" VLOOKUP(A6956, IMPORTRANGE(""https://docs.google.com/spreadsheets/d/1fj_Bhi2XPL3siwIh4sx4VRLAe31yD50oKdj5UlRYW0c/"", ""Сводка!A:AA""), 5, FALSE)"),244)</f>
        <v>244</v>
      </c>
      <c r="F6583" s="148" t="s">
        <v>415</v>
      </c>
      <c r="G6583" s="147">
        <f ca="1">IFERROR(__xludf.DUMMYFUNCTION(" VLOOKUP(A6956, IMPORTRANGE(""https://docs.google.com/spreadsheets/d/1QNLbnkR_AongFt22vMfNzfpjZ0CjpI8QI-w0wBnYA1w/"", ""Инфа!A:AA""), 6, FALSE)"),2024)</f>
        <v>2024</v>
      </c>
      <c r="H6583" s="150">
        <v>12300</v>
      </c>
      <c r="I6583" s="156" t="s">
        <v>3365</v>
      </c>
      <c r="J6583" s="93"/>
      <c r="K6583" s="153"/>
      <c r="L6583" s="153"/>
      <c r="M6583" s="153"/>
      <c r="N6583" s="153"/>
      <c r="O6583" s="153"/>
      <c r="P6583" s="153"/>
      <c r="Q6583" s="153"/>
      <c r="R6583" s="153"/>
      <c r="S6583" s="153"/>
    </row>
    <row r="6584" spans="1:19" ht="300">
      <c r="A6584" s="277" t="s">
        <v>25424</v>
      </c>
      <c r="B6584" s="253" t="s">
        <v>400</v>
      </c>
      <c r="C6584" s="93" t="s">
        <v>17390</v>
      </c>
      <c r="D6584" s="93" t="s">
        <v>17391</v>
      </c>
      <c r="E6584" s="148">
        <f ca="1">IFERROR(__xludf.DUMMYFUNCTION(" VLOOKUP(A6957, IMPORTRANGE(""https://docs.google.com/spreadsheets/d/1fj_Bhi2XPL3siwIh4sx4VRLAe31yD50oKdj5UlRYW0c/"", ""Сводка!A:AA""), 5, FALSE)"),232)</f>
        <v>232</v>
      </c>
      <c r="F6584" s="148" t="s">
        <v>415</v>
      </c>
      <c r="G6584" s="147">
        <f ca="1">IFERROR(__xludf.DUMMYFUNCTION(" VLOOKUP(A6957, IMPORTRANGE(""https://docs.google.com/spreadsheets/d/1QNLbnkR_AongFt22vMfNzfpjZ0CjpI8QI-w0wBnYA1w/"", ""Инфа!A:AA""), 6, FALSE)"),2024)</f>
        <v>2024</v>
      </c>
      <c r="H6584" s="150">
        <v>18900</v>
      </c>
      <c r="I6584" s="156" t="s">
        <v>3365</v>
      </c>
      <c r="J6584" s="93" t="s">
        <v>17392</v>
      </c>
      <c r="K6584" s="153"/>
      <c r="L6584" s="153"/>
      <c r="M6584" s="153"/>
      <c r="N6584" s="153"/>
      <c r="O6584" s="153"/>
      <c r="P6584" s="153"/>
      <c r="Q6584" s="153"/>
      <c r="R6584" s="153"/>
      <c r="S6584" s="153"/>
    </row>
    <row r="6585" spans="1:19" ht="56.25">
      <c r="A6585" s="277" t="s">
        <v>25424</v>
      </c>
      <c r="B6585" s="253" t="s">
        <v>153</v>
      </c>
      <c r="C6585" s="93" t="s">
        <v>17394</v>
      </c>
      <c r="D6585" s="93" t="s">
        <v>17395</v>
      </c>
      <c r="E6585" s="148">
        <f ca="1">IFERROR(__xludf.DUMMYFUNCTION(" VLOOKUP(A6963, IMPORTRANGE(""https://docs.google.com/spreadsheets/d/1fj_Bhi2XPL3siwIh4sx4VRLAe31yD50oKdj5UlRYW0c/"", ""Сводка!A:AA""), 5, FALSE)"),204)</f>
        <v>204</v>
      </c>
      <c r="F6585" s="148" t="s">
        <v>108</v>
      </c>
      <c r="G6585" s="147">
        <f ca="1">IFERROR(__xludf.DUMMYFUNCTION(" VLOOKUP(A6963, IMPORTRANGE(""https://docs.google.com/spreadsheets/d/1QNLbnkR_AongFt22vMfNzfpjZ0CjpI8QI-w0wBnYA1w/"", ""Инфа!A:AA""), 6, FALSE)"),2024)</f>
        <v>2024</v>
      </c>
      <c r="H6585" s="150">
        <v>17200</v>
      </c>
      <c r="I6585" s="151" t="s">
        <v>17130</v>
      </c>
      <c r="J6585" s="93"/>
      <c r="K6585" s="153"/>
      <c r="L6585" s="153"/>
      <c r="M6585" s="153"/>
      <c r="N6585" s="153"/>
      <c r="O6585" s="153"/>
      <c r="P6585" s="153"/>
      <c r="Q6585" s="153"/>
      <c r="R6585" s="153"/>
      <c r="S6585" s="153"/>
    </row>
    <row r="6586" spans="1:19" ht="262.5">
      <c r="A6586" s="277" t="s">
        <v>25424</v>
      </c>
      <c r="B6586" s="253" t="s">
        <v>153</v>
      </c>
      <c r="C6586" s="93" t="s">
        <v>17396</v>
      </c>
      <c r="D6586" s="93" t="s">
        <v>17397</v>
      </c>
      <c r="E6586" s="148">
        <f ca="1">IFERROR(__xludf.DUMMYFUNCTION(" VLOOKUP(A6964, IMPORTRANGE(""https://docs.google.com/spreadsheets/d/1fj_Bhi2XPL3siwIh4sx4VRLAe31yD50oKdj5UlRYW0c/"", ""Сводка!A:AA""), 5, FALSE)"),208)</f>
        <v>208</v>
      </c>
      <c r="F6586" s="148" t="s">
        <v>108</v>
      </c>
      <c r="G6586" s="147">
        <f ca="1">IFERROR(__xludf.DUMMYFUNCTION(" VLOOKUP(A6964, IMPORTRANGE(""https://docs.google.com/spreadsheets/d/1QNLbnkR_AongFt22vMfNzfpjZ0CjpI8QI-w0wBnYA1w/"", ""Инфа!A:AA""), 6, FALSE)"),2024)</f>
        <v>2024</v>
      </c>
      <c r="H6586" s="150">
        <v>11200</v>
      </c>
      <c r="I6586" s="151" t="s">
        <v>17130</v>
      </c>
      <c r="J6586" s="93" t="s">
        <v>17398</v>
      </c>
      <c r="K6586" s="153"/>
      <c r="L6586" s="153"/>
      <c r="M6586" s="153"/>
      <c r="N6586" s="153"/>
      <c r="O6586" s="153"/>
      <c r="P6586" s="153"/>
      <c r="Q6586" s="153"/>
      <c r="R6586" s="153"/>
      <c r="S6586" s="153"/>
    </row>
    <row r="6587" spans="1:19" ht="56.25">
      <c r="A6587" s="277" t="s">
        <v>25424</v>
      </c>
      <c r="B6587" s="253" t="s">
        <v>400</v>
      </c>
      <c r="C6587" s="93" t="s">
        <v>7625</v>
      </c>
      <c r="D6587" s="93" t="s">
        <v>17399</v>
      </c>
      <c r="E6587" s="148">
        <f ca="1">IFERROR(__xludf.DUMMYFUNCTION(" VLOOKUP(A6969, IMPORTRANGE(""https://docs.google.com/spreadsheets/d/1fj_Bhi2XPL3siwIh4sx4VRLAe31yD50oKdj5UlRYW0c/"", ""Сводка!A:AA""), 5, FALSE)"),144)</f>
        <v>144</v>
      </c>
      <c r="F6587" s="148" t="s">
        <v>403</v>
      </c>
      <c r="G6587" s="147">
        <f ca="1">IFERROR(__xludf.DUMMYFUNCTION(" VLOOKUP(A6969, IMPORTRANGE(""https://docs.google.com/spreadsheets/d/1QNLbnkR_AongFt22vMfNzfpjZ0CjpI8QI-w0wBnYA1w/"", ""Инфа!A:AA""), 6, FALSE)"),2024)</f>
        <v>2024</v>
      </c>
      <c r="H6587" s="150">
        <v>9300</v>
      </c>
      <c r="I6587" s="160" t="s">
        <v>3172</v>
      </c>
      <c r="J6587" s="97" t="s">
        <v>17400</v>
      </c>
      <c r="K6587" s="153"/>
      <c r="L6587" s="153"/>
      <c r="M6587" s="153"/>
      <c r="N6587" s="153"/>
      <c r="O6587" s="153"/>
      <c r="P6587" s="153"/>
      <c r="Q6587" s="153"/>
      <c r="R6587" s="153"/>
      <c r="S6587" s="153"/>
    </row>
    <row r="6588" spans="1:19" ht="112.5">
      <c r="A6588" s="277" t="s">
        <v>25424</v>
      </c>
      <c r="B6588" s="253" t="s">
        <v>400</v>
      </c>
      <c r="C6588" s="93" t="s">
        <v>17403</v>
      </c>
      <c r="D6588" s="93" t="s">
        <v>17404</v>
      </c>
      <c r="E6588" s="148">
        <f ca="1">IFERROR(__xludf.DUMMYFUNCTION(" VLOOKUP(A6984, IMPORTRANGE(""https://docs.google.com/spreadsheets/d/1fj_Bhi2XPL3siwIh4sx4VRLAe31yD50oKdj5UlRYW0c/"", ""Сводка!A:AA""), 5, FALSE)"),136)</f>
        <v>136</v>
      </c>
      <c r="F6588" s="148" t="s">
        <v>403</v>
      </c>
      <c r="G6588" s="147">
        <f ca="1">IFERROR(__xludf.DUMMYFUNCTION(" VLOOKUP(A6984, IMPORTRANGE(""https://docs.google.com/spreadsheets/d/1QNLbnkR_AongFt22vMfNzfpjZ0CjpI8QI-w0wBnYA1w/"", ""Инфа!A:AA""), 6, FALSE)"),2024)</f>
        <v>2024</v>
      </c>
      <c r="H6588" s="150">
        <v>9100</v>
      </c>
      <c r="I6588" s="160"/>
      <c r="J6588" s="97" t="s">
        <v>17405</v>
      </c>
      <c r="K6588" s="153"/>
      <c r="L6588" s="153"/>
      <c r="M6588" s="153"/>
      <c r="N6588" s="153"/>
      <c r="O6588" s="153"/>
      <c r="P6588" s="153"/>
      <c r="Q6588" s="153"/>
      <c r="R6588" s="153"/>
      <c r="S6588" s="153"/>
    </row>
    <row r="6589" spans="1:19" ht="187.5">
      <c r="A6589" s="277" t="s">
        <v>25424</v>
      </c>
      <c r="B6589" s="253" t="s">
        <v>153</v>
      </c>
      <c r="C6589" s="93" t="s">
        <v>17406</v>
      </c>
      <c r="D6589" s="93" t="s">
        <v>17407</v>
      </c>
      <c r="E6589" s="148">
        <f ca="1">IFERROR(__xludf.DUMMYFUNCTION(" VLOOKUP(A6986, IMPORTRANGE(""https://docs.google.com/spreadsheets/d/1fj_Bhi2XPL3siwIh4sx4VRLAe31yD50oKdj5UlRYW0c/"", ""Сводка!A:AA""), 5, FALSE)"),76)</f>
        <v>76</v>
      </c>
      <c r="F6589" s="148" t="s">
        <v>266</v>
      </c>
      <c r="G6589" s="147">
        <f ca="1">IFERROR(__xludf.DUMMYFUNCTION(" VLOOKUP(A6986, IMPORTRANGE(""https://docs.google.com/spreadsheets/d/1QNLbnkR_AongFt22vMfNzfpjZ0CjpI8QI-w0wBnYA1w/"", ""Инфа!A:AA""), 6, FALSE)"),2024)</f>
        <v>2024</v>
      </c>
      <c r="H6589" s="150">
        <v>7300</v>
      </c>
      <c r="I6589" s="160" t="s">
        <v>1139</v>
      </c>
      <c r="J6589" s="97" t="s">
        <v>17408</v>
      </c>
      <c r="K6589" s="153"/>
      <c r="L6589" s="153"/>
      <c r="M6589" s="153"/>
      <c r="N6589" s="153"/>
      <c r="O6589" s="153"/>
      <c r="P6589" s="153"/>
      <c r="Q6589" s="153"/>
      <c r="R6589" s="153"/>
      <c r="S6589" s="153"/>
    </row>
    <row r="6590" spans="1:19" ht="37.5">
      <c r="A6590" s="277" t="s">
        <v>25424</v>
      </c>
      <c r="B6590" s="253" t="s">
        <v>153</v>
      </c>
      <c r="C6590" s="93" t="s">
        <v>17411</v>
      </c>
      <c r="D6590" s="93" t="s">
        <v>17412</v>
      </c>
      <c r="E6590" s="148">
        <f ca="1">IFERROR(__xludf.DUMMYFUNCTION(" VLOOKUP(A6999, IMPORTRANGE(""https://docs.google.com/spreadsheets/d/1fj_Bhi2XPL3siwIh4sx4VRLAe31yD50oKdj5UlRYW0c/"", ""Сводка!A:AA""), 5, FALSE)"),232)</f>
        <v>232</v>
      </c>
      <c r="F6590" s="148" t="s">
        <v>108</v>
      </c>
      <c r="G6590" s="147">
        <f ca="1">IFERROR(__xludf.DUMMYFUNCTION(" VLOOKUP(A6999, IMPORTRANGE(""https://docs.google.com/spreadsheets/d/1QNLbnkR_AongFt22vMfNzfpjZ0CjpI8QI-w0wBnYA1w/"", ""Инфа!A:AA""), 6, FALSE)"),2024)</f>
        <v>2024</v>
      </c>
      <c r="H6590" s="150">
        <v>18900</v>
      </c>
      <c r="I6590" s="151" t="s">
        <v>17130</v>
      </c>
      <c r="J6590" s="93"/>
      <c r="K6590" s="153"/>
      <c r="L6590" s="153"/>
      <c r="M6590" s="153"/>
      <c r="N6590" s="153"/>
      <c r="O6590" s="153"/>
      <c r="P6590" s="153"/>
      <c r="Q6590" s="153"/>
      <c r="R6590" s="153"/>
      <c r="S6590" s="153"/>
    </row>
    <row r="6591" spans="1:19" ht="75">
      <c r="A6591" s="277" t="s">
        <v>25424</v>
      </c>
      <c r="B6591" s="253" t="s">
        <v>153</v>
      </c>
      <c r="C6591" s="93" t="s">
        <v>17414</v>
      </c>
      <c r="D6591" s="93" t="s">
        <v>17415</v>
      </c>
      <c r="E6591" s="148">
        <f ca="1">IFERROR(__xludf.DUMMYFUNCTION(" VLOOKUP(A7006, IMPORTRANGE(""https://docs.google.com/spreadsheets/d/1fj_Bhi2XPL3siwIh4sx4VRLAe31yD50oKdj5UlRYW0c/"", ""Сводка!A:AA""), 5, FALSE)"),188)</f>
        <v>188</v>
      </c>
      <c r="F6591" s="148" t="s">
        <v>17113</v>
      </c>
      <c r="G6591" s="147">
        <f ca="1">IFERROR(__xludf.DUMMYFUNCTION(" VLOOKUP(A7006, IMPORTRANGE(""https://docs.google.com/spreadsheets/d/1QNLbnkR_AongFt22vMfNzfpjZ0CjpI8QI-w0wBnYA1w/"", ""Инфа!A:AA""), 6, FALSE)"),2024)</f>
        <v>2024</v>
      </c>
      <c r="H6591" s="150">
        <v>10600</v>
      </c>
      <c r="I6591" s="156" t="s">
        <v>3566</v>
      </c>
      <c r="J6591" s="93"/>
      <c r="K6591" s="153"/>
      <c r="L6591" s="153"/>
      <c r="M6591" s="153"/>
      <c r="N6591" s="153"/>
      <c r="O6591" s="153"/>
      <c r="P6591" s="153"/>
      <c r="Q6591" s="153"/>
      <c r="R6591" s="153"/>
      <c r="S6591" s="153"/>
    </row>
    <row r="6592" spans="1:19" ht="56.25">
      <c r="A6592" s="277" t="s">
        <v>25424</v>
      </c>
      <c r="B6592" s="253" t="s">
        <v>153</v>
      </c>
      <c r="C6592" s="93" t="s">
        <v>17416</v>
      </c>
      <c r="D6592" s="93" t="s">
        <v>17417</v>
      </c>
      <c r="E6592" s="148">
        <f ca="1">IFERROR(__xludf.DUMMYFUNCTION(" VLOOKUP(A7007, IMPORTRANGE(""https://docs.google.com/spreadsheets/d/1fj_Bhi2XPL3siwIh4sx4VRLAe31yD50oKdj5UlRYW0c/"", ""Сводка!A:AA""), 5, FALSE)"),128)</f>
        <v>128</v>
      </c>
      <c r="F6592" s="148" t="s">
        <v>17156</v>
      </c>
      <c r="G6592" s="147">
        <f ca="1">IFERROR(__xludf.DUMMYFUNCTION(" VLOOKUP(A7007, IMPORTRANGE(""https://docs.google.com/spreadsheets/d/1QNLbnkR_AongFt22vMfNzfpjZ0CjpI8QI-w0wBnYA1w/"", ""Инфа!A:AA""), 6, FALSE)"),2024)</f>
        <v>2024</v>
      </c>
      <c r="H6592" s="150">
        <v>8800</v>
      </c>
      <c r="I6592" s="151" t="s">
        <v>17130</v>
      </c>
      <c r="J6592" s="93"/>
      <c r="K6592" s="153"/>
      <c r="L6592" s="153"/>
      <c r="M6592" s="153"/>
      <c r="N6592" s="153"/>
      <c r="O6592" s="153"/>
      <c r="P6592" s="153"/>
      <c r="Q6592" s="153"/>
      <c r="R6592" s="153"/>
      <c r="S6592" s="153"/>
    </row>
    <row r="6593" spans="1:19" ht="56.25">
      <c r="A6593" s="277" t="s">
        <v>25424</v>
      </c>
      <c r="B6593" s="253" t="s">
        <v>153</v>
      </c>
      <c r="C6593" s="93" t="s">
        <v>17418</v>
      </c>
      <c r="D6593" s="93" t="s">
        <v>17419</v>
      </c>
      <c r="E6593" s="148">
        <f ca="1">IFERROR(__xludf.DUMMYFUNCTION(" VLOOKUP(A7008, IMPORTRANGE(""https://docs.google.com/spreadsheets/d/1fj_Bhi2XPL3siwIh4sx4VRLAe31yD50oKdj5UlRYW0c/"", ""Сводка!A:AA""), 5, FALSE)"),102)</f>
        <v>102</v>
      </c>
      <c r="F6593" s="148" t="s">
        <v>17113</v>
      </c>
      <c r="G6593" s="147">
        <f ca="1">IFERROR(__xludf.DUMMYFUNCTION(" VLOOKUP(A7008, IMPORTRANGE(""https://docs.google.com/spreadsheets/d/1QNLbnkR_AongFt22vMfNzfpjZ0CjpI8QI-w0wBnYA1w/"", ""Инфа!A:AA""), 6, FALSE)"),2024)</f>
        <v>2024</v>
      </c>
      <c r="H6593" s="150">
        <v>8100</v>
      </c>
      <c r="I6593" s="151" t="s">
        <v>17130</v>
      </c>
      <c r="J6593" s="93"/>
      <c r="K6593" s="153"/>
      <c r="L6593" s="153"/>
      <c r="M6593" s="153"/>
      <c r="N6593" s="153"/>
      <c r="O6593" s="153"/>
      <c r="P6593" s="153"/>
      <c r="Q6593" s="153"/>
      <c r="R6593" s="153"/>
      <c r="S6593" s="153"/>
    </row>
    <row r="6594" spans="1:19" ht="56.25">
      <c r="A6594" s="277" t="s">
        <v>25424</v>
      </c>
      <c r="B6594" s="253" t="s">
        <v>400</v>
      </c>
      <c r="C6594" s="93" t="s">
        <v>17418</v>
      </c>
      <c r="D6594" s="93" t="s">
        <v>17420</v>
      </c>
      <c r="E6594" s="148">
        <f ca="1">IFERROR(__xludf.DUMMYFUNCTION(" VLOOKUP(A7009, IMPORTRANGE(""https://docs.google.com/spreadsheets/d/1fj_Bhi2XPL3siwIh4sx4VRLAe31yD50oKdj5UlRYW0c/"", ""Сводка!A:AA""), 5, FALSE)"),102)</f>
        <v>102</v>
      </c>
      <c r="F6594" s="148" t="s">
        <v>415</v>
      </c>
      <c r="G6594" s="147">
        <f ca="1">IFERROR(__xludf.DUMMYFUNCTION(" VLOOKUP(A7009, IMPORTRANGE(""https://docs.google.com/spreadsheets/d/1QNLbnkR_AongFt22vMfNzfpjZ0CjpI8QI-w0wBnYA1w/"", ""Инфа!A:AA""), 6, FALSE)"),2024)</f>
        <v>2024</v>
      </c>
      <c r="H6594" s="150">
        <v>8100</v>
      </c>
      <c r="I6594" s="151" t="s">
        <v>17130</v>
      </c>
      <c r="J6594" s="93"/>
      <c r="K6594" s="153"/>
      <c r="L6594" s="153"/>
      <c r="M6594" s="153"/>
      <c r="N6594" s="153"/>
      <c r="O6594" s="153"/>
      <c r="P6594" s="153"/>
      <c r="Q6594" s="153"/>
      <c r="R6594" s="153"/>
      <c r="S6594" s="153"/>
    </row>
    <row r="6595" spans="1:19" ht="93.75">
      <c r="A6595" s="277" t="s">
        <v>25424</v>
      </c>
      <c r="B6595" s="253" t="s">
        <v>153</v>
      </c>
      <c r="C6595" s="93" t="s">
        <v>17421</v>
      </c>
      <c r="D6595" s="93" t="s">
        <v>17422</v>
      </c>
      <c r="E6595" s="148">
        <f ca="1">IFERROR(__xludf.DUMMYFUNCTION(" VLOOKUP(A7011, IMPORTRANGE(""https://docs.google.com/spreadsheets/d/1fj_Bhi2XPL3siwIh4sx4VRLAe31yD50oKdj5UlRYW0c/"", ""Сводка!A:AA""), 5, FALSE)"),148)</f>
        <v>148</v>
      </c>
      <c r="F6595" s="148" t="s">
        <v>415</v>
      </c>
      <c r="G6595" s="147">
        <f ca="1">IFERROR(__xludf.DUMMYFUNCTION(" VLOOKUP(A7011, IMPORTRANGE(""https://docs.google.com/spreadsheets/d/1QNLbnkR_AongFt22vMfNzfpjZ0CjpI8QI-w0wBnYA1w/"", ""Инфа!A:AA""), 6, FALSE)"),2024)</f>
        <v>2024</v>
      </c>
      <c r="H6595" s="150">
        <v>12300</v>
      </c>
      <c r="I6595" s="156" t="s">
        <v>3365</v>
      </c>
      <c r="J6595" s="93"/>
      <c r="K6595" s="153"/>
      <c r="L6595" s="153"/>
      <c r="M6595" s="153"/>
      <c r="N6595" s="153"/>
      <c r="O6595" s="153"/>
      <c r="P6595" s="153"/>
      <c r="Q6595" s="153"/>
      <c r="R6595" s="153"/>
      <c r="S6595" s="153"/>
    </row>
    <row r="6596" spans="1:19" ht="56.25">
      <c r="A6596" s="277" t="s">
        <v>25424</v>
      </c>
      <c r="B6596" s="253" t="s">
        <v>400</v>
      </c>
      <c r="C6596" s="93" t="s">
        <v>17423</v>
      </c>
      <c r="D6596" s="93" t="s">
        <v>17424</v>
      </c>
      <c r="E6596" s="148">
        <f ca="1">IFERROR(__xludf.DUMMYFUNCTION(" VLOOKUP(A7012, IMPORTRANGE(""https://docs.google.com/spreadsheets/d/1fj_Bhi2XPL3siwIh4sx4VRLAe31yD50oKdj5UlRYW0c/"", ""Сводка!A:AA""), 5, FALSE)"),192)</f>
        <v>192</v>
      </c>
      <c r="F6596" s="148" t="s">
        <v>466</v>
      </c>
      <c r="G6596" s="147">
        <f ca="1">IFERROR(__xludf.DUMMYFUNCTION(" VLOOKUP(A7012, IMPORTRANGE(""https://docs.google.com/spreadsheets/d/1QNLbnkR_AongFt22vMfNzfpjZ0CjpI8QI-w0wBnYA1w/"", ""Инфа!A:AA""), 6, FALSE)"),2024)</f>
        <v>2024</v>
      </c>
      <c r="H6596" s="150">
        <v>21500</v>
      </c>
      <c r="I6596" s="156"/>
      <c r="J6596" s="93"/>
      <c r="K6596" s="153"/>
      <c r="L6596" s="153"/>
      <c r="M6596" s="153"/>
      <c r="N6596" s="153"/>
      <c r="O6596" s="153"/>
      <c r="P6596" s="153"/>
      <c r="Q6596" s="153"/>
      <c r="R6596" s="153"/>
      <c r="S6596" s="153"/>
    </row>
    <row r="6597" spans="1:19" ht="56.25">
      <c r="A6597" s="277" t="s">
        <v>25424</v>
      </c>
      <c r="B6597" s="253" t="s">
        <v>400</v>
      </c>
      <c r="C6597" s="93" t="s">
        <v>17423</v>
      </c>
      <c r="D6597" s="93" t="s">
        <v>17425</v>
      </c>
      <c r="E6597" s="148">
        <f ca="1">IFERROR(__xludf.DUMMYFUNCTION(" VLOOKUP(A7013, IMPORTRANGE(""https://docs.google.com/spreadsheets/d/1fj_Bhi2XPL3siwIh4sx4VRLAe31yD50oKdj5UlRYW0c/"", ""Сводка!A:AA""), 5, FALSE)"),140)</f>
        <v>140</v>
      </c>
      <c r="F6597" s="148" t="s">
        <v>466</v>
      </c>
      <c r="G6597" s="147">
        <f ca="1">IFERROR(__xludf.DUMMYFUNCTION(" VLOOKUP(A7013, IMPORTRANGE(""https://docs.google.com/spreadsheets/d/1QNLbnkR_AongFt22vMfNzfpjZ0CjpI8QI-w0wBnYA1w/"", ""Инфа!A:AA""), 6, FALSE)"),2024)</f>
        <v>2024</v>
      </c>
      <c r="H6597" s="150">
        <v>17400</v>
      </c>
      <c r="I6597" s="156"/>
      <c r="J6597" s="93"/>
      <c r="K6597" s="153"/>
      <c r="L6597" s="153"/>
      <c r="M6597" s="153"/>
      <c r="N6597" s="153"/>
      <c r="O6597" s="153"/>
      <c r="P6597" s="153"/>
      <c r="Q6597" s="153"/>
      <c r="R6597" s="153"/>
      <c r="S6597" s="153"/>
    </row>
    <row r="6598" spans="1:19" ht="56.25">
      <c r="A6598" s="277" t="s">
        <v>25424</v>
      </c>
      <c r="B6598" s="253" t="s">
        <v>400</v>
      </c>
      <c r="C6598" s="93" t="s">
        <v>17423</v>
      </c>
      <c r="D6598" s="93" t="s">
        <v>17426</v>
      </c>
      <c r="E6598" s="148">
        <f ca="1">IFERROR(__xludf.DUMMYFUNCTION(" VLOOKUP(A7014, IMPORTRANGE(""https://docs.google.com/spreadsheets/d/1fj_Bhi2XPL3siwIh4sx4VRLAe31yD50oKdj5UlRYW0c/"", ""Сводка!A:AA""), 5, FALSE)"),156)</f>
        <v>156</v>
      </c>
      <c r="F6598" s="148" t="s">
        <v>466</v>
      </c>
      <c r="G6598" s="147">
        <f ca="1">IFERROR(__xludf.DUMMYFUNCTION(" VLOOKUP(A7014, IMPORTRANGE(""https://docs.google.com/spreadsheets/d/1QNLbnkR_AongFt22vMfNzfpjZ0CjpI8QI-w0wBnYA1w/"", ""Инфа!A:AA""), 6, FALSE)"),2024)</f>
        <v>2024</v>
      </c>
      <c r="H6598" s="150">
        <v>18700</v>
      </c>
      <c r="I6598" s="156"/>
      <c r="J6598" s="93"/>
      <c r="K6598" s="153"/>
      <c r="L6598" s="153"/>
      <c r="M6598" s="153"/>
      <c r="N6598" s="153"/>
      <c r="O6598" s="153"/>
      <c r="P6598" s="153"/>
      <c r="Q6598" s="153"/>
      <c r="R6598" s="153"/>
      <c r="S6598" s="153"/>
    </row>
    <row r="6599" spans="1:19" ht="56.25">
      <c r="A6599" s="277" t="s">
        <v>25424</v>
      </c>
      <c r="B6599" s="253" t="s">
        <v>400</v>
      </c>
      <c r="C6599" s="93" t="s">
        <v>17423</v>
      </c>
      <c r="D6599" s="93" t="s">
        <v>17427</v>
      </c>
      <c r="E6599" s="148">
        <f ca="1">IFERROR(__xludf.DUMMYFUNCTION(" VLOOKUP(A7015, IMPORTRANGE(""https://docs.google.com/spreadsheets/d/1fj_Bhi2XPL3siwIh4sx4VRLAe31yD50oKdj5UlRYW0c/"", ""Сводка!A:AA""), 5, FALSE)"),156)</f>
        <v>156</v>
      </c>
      <c r="F6599" s="148" t="s">
        <v>466</v>
      </c>
      <c r="G6599" s="147">
        <f ca="1">IFERROR(__xludf.DUMMYFUNCTION(" VLOOKUP(A7015, IMPORTRANGE(""https://docs.google.com/spreadsheets/d/1QNLbnkR_AongFt22vMfNzfpjZ0CjpI8QI-w0wBnYA1w/"", ""Инфа!A:AA""), 6, FALSE)"),2024)</f>
        <v>2024</v>
      </c>
      <c r="H6599" s="150">
        <v>12600</v>
      </c>
      <c r="I6599" s="161"/>
      <c r="J6599" s="97"/>
      <c r="K6599" s="153"/>
      <c r="L6599" s="153"/>
      <c r="M6599" s="153"/>
      <c r="N6599" s="153"/>
      <c r="O6599" s="153"/>
      <c r="P6599" s="153"/>
      <c r="Q6599" s="153"/>
      <c r="R6599" s="153"/>
      <c r="S6599" s="153"/>
    </row>
    <row r="6600" spans="1:19" ht="131.25">
      <c r="A6600" s="277" t="s">
        <v>25424</v>
      </c>
      <c r="B6600" s="253" t="s">
        <v>400</v>
      </c>
      <c r="C6600" s="93" t="s">
        <v>17428</v>
      </c>
      <c r="D6600" s="93" t="s">
        <v>17429</v>
      </c>
      <c r="E6600" s="148">
        <f ca="1">IFERROR(__xludf.DUMMYFUNCTION(" VLOOKUP(A7016, IMPORTRANGE(""https://docs.google.com/spreadsheets/d/1fj_Bhi2XPL3siwIh4sx4VRLAe31yD50oKdj5UlRYW0c/"", ""Сводка!A:AA""), 5, FALSE)"),112)</f>
        <v>112</v>
      </c>
      <c r="F6600" s="148" t="s">
        <v>415</v>
      </c>
      <c r="G6600" s="147">
        <f ca="1">IFERROR(__xludf.DUMMYFUNCTION(" VLOOKUP(A7016, IMPORTRANGE(""https://docs.google.com/spreadsheets/d/1QNLbnkR_AongFt22vMfNzfpjZ0CjpI8QI-w0wBnYA1w/"", ""Инфа!A:AA""), 6, FALSE)"),2024)</f>
        <v>2024</v>
      </c>
      <c r="H6600" s="150">
        <v>8400</v>
      </c>
      <c r="I6600" s="160" t="s">
        <v>3365</v>
      </c>
      <c r="J6600" s="97" t="s">
        <v>17430</v>
      </c>
      <c r="K6600" s="153"/>
      <c r="L6600" s="153"/>
      <c r="M6600" s="153"/>
      <c r="N6600" s="153"/>
      <c r="O6600" s="153"/>
      <c r="P6600" s="153"/>
      <c r="Q6600" s="153"/>
      <c r="R6600" s="153"/>
      <c r="S6600" s="153"/>
    </row>
    <row r="6601" spans="1:19" ht="131.25">
      <c r="A6601" s="277" t="s">
        <v>25424</v>
      </c>
      <c r="B6601" s="253" t="s">
        <v>400</v>
      </c>
      <c r="C6601" s="93" t="s">
        <v>17431</v>
      </c>
      <c r="D6601" s="93" t="s">
        <v>17432</v>
      </c>
      <c r="E6601" s="148">
        <f ca="1">IFERROR(__xludf.DUMMYFUNCTION(" VLOOKUP(A7017, IMPORTRANGE(""https://docs.google.com/spreadsheets/d/1fj_Bhi2XPL3siwIh4sx4VRLAe31yD50oKdj5UlRYW0c/"", ""Сводка!A:AA""), 5, FALSE)"),140)</f>
        <v>140</v>
      </c>
      <c r="F6601" s="148" t="s">
        <v>415</v>
      </c>
      <c r="G6601" s="147">
        <f ca="1">IFERROR(__xludf.DUMMYFUNCTION(" VLOOKUP(A7017, IMPORTRANGE(""https://docs.google.com/spreadsheets/d/1QNLbnkR_AongFt22vMfNzfpjZ0CjpI8QI-w0wBnYA1w/"", ""Инфа!A:AA""), 6, FALSE)"),2024)</f>
        <v>2024</v>
      </c>
      <c r="H6601" s="150">
        <v>9200</v>
      </c>
      <c r="I6601" s="160" t="s">
        <v>3365</v>
      </c>
      <c r="J6601" s="97" t="s">
        <v>17433</v>
      </c>
      <c r="K6601" s="153"/>
      <c r="L6601" s="153"/>
      <c r="M6601" s="153"/>
      <c r="N6601" s="153"/>
      <c r="O6601" s="153"/>
      <c r="P6601" s="153"/>
      <c r="Q6601" s="153"/>
      <c r="R6601" s="153"/>
      <c r="S6601" s="153"/>
    </row>
    <row r="6602" spans="1:19" ht="37.5">
      <c r="A6602" s="277" t="s">
        <v>25424</v>
      </c>
      <c r="B6602" s="253" t="s">
        <v>153</v>
      </c>
      <c r="C6602" s="93" t="s">
        <v>17434</v>
      </c>
      <c r="D6602" s="93" t="s">
        <v>17435</v>
      </c>
      <c r="E6602" s="148">
        <f ca="1">IFERROR(__xludf.DUMMYFUNCTION(" VLOOKUP(A7019, IMPORTRANGE(""https://docs.google.com/spreadsheets/d/1fj_Bhi2XPL3siwIh4sx4VRLAe31yD50oKdj5UlRYW0c/"", ""Сводка!A:AA""), 5, FALSE)"),104)</f>
        <v>104</v>
      </c>
      <c r="F6602" s="148"/>
      <c r="G6602" s="147">
        <f ca="1">IFERROR(__xludf.DUMMYFUNCTION(" VLOOKUP(A7019, IMPORTRANGE(""https://docs.google.com/spreadsheets/d/1QNLbnkR_AongFt22vMfNzfpjZ0CjpI8QI-w0wBnYA1w/"", ""Инфа!A:AA""), 6, FALSE)"),2024)</f>
        <v>2024</v>
      </c>
      <c r="H6602" s="150">
        <v>11200</v>
      </c>
      <c r="I6602" s="160" t="s">
        <v>17130</v>
      </c>
      <c r="J6602" s="97"/>
      <c r="K6602" s="153"/>
      <c r="L6602" s="153"/>
      <c r="M6602" s="153"/>
      <c r="N6602" s="153"/>
      <c r="O6602" s="153"/>
      <c r="P6602" s="153"/>
      <c r="Q6602" s="153"/>
      <c r="R6602" s="153"/>
      <c r="S6602" s="153"/>
    </row>
    <row r="6603" spans="1:19" ht="37.5">
      <c r="A6603" s="277" t="s">
        <v>25424</v>
      </c>
      <c r="B6603" s="253" t="s">
        <v>400</v>
      </c>
      <c r="C6603" s="97" t="s">
        <v>17436</v>
      </c>
      <c r="D6603" s="97" t="s">
        <v>17437</v>
      </c>
      <c r="E6603" s="148">
        <f ca="1">IFERROR(__xludf.DUMMYFUNCTION(" VLOOKUP(A7024, IMPORTRANGE(""https://docs.google.com/spreadsheets/d/1fj_Bhi2XPL3siwIh4sx4VRLAe31yD50oKdj5UlRYW0c/"", ""Сводка!A:AA""), 5, FALSE)"),100)</f>
        <v>100</v>
      </c>
      <c r="F6603" s="147"/>
      <c r="G6603" s="147">
        <f ca="1">IFERROR(__xludf.DUMMYFUNCTION(" VLOOKUP(A7024, IMPORTRANGE(""https://docs.google.com/spreadsheets/d/1QNLbnkR_AongFt22vMfNzfpjZ0CjpI8QI-w0wBnYA1w/"", ""Инфа!A:AA""), 6, FALSE)"),2024)</f>
        <v>2024</v>
      </c>
      <c r="H6603" s="150">
        <v>11000</v>
      </c>
      <c r="I6603" s="161" t="s">
        <v>3566</v>
      </c>
      <c r="J6603" s="97"/>
      <c r="K6603" s="153"/>
      <c r="L6603" s="153"/>
      <c r="M6603" s="153"/>
      <c r="N6603" s="153"/>
      <c r="O6603" s="153"/>
      <c r="P6603" s="153"/>
      <c r="Q6603" s="153"/>
      <c r="R6603" s="153"/>
      <c r="S6603" s="153"/>
    </row>
    <row r="6604" spans="1:19" ht="93.75">
      <c r="A6604" s="277" t="s">
        <v>25424</v>
      </c>
      <c r="B6604" s="253" t="s">
        <v>13</v>
      </c>
      <c r="C6604" s="93" t="s">
        <v>17438</v>
      </c>
      <c r="D6604" s="93" t="s">
        <v>17439</v>
      </c>
      <c r="E6604" s="148">
        <f ca="1">IFERROR(__xludf.DUMMYFUNCTION(" VLOOKUP(A7040, IMPORTRANGE(""https://docs.google.com/spreadsheets/d/1fj_Bhi2XPL3siwIh4sx4VRLAe31yD50oKdj5UlRYW0c/"", ""Сводка!A:AA""), 5, FALSE)"),172)</f>
        <v>172</v>
      </c>
      <c r="F6604" s="148" t="s">
        <v>17113</v>
      </c>
      <c r="G6604" s="147">
        <f ca="1">IFERROR(__xludf.DUMMYFUNCTION(" VLOOKUP(A7040, IMPORTRANGE(""https://docs.google.com/spreadsheets/d/1QNLbnkR_AongFt22vMfNzfpjZ0CjpI8QI-w0wBnYA1w/"", ""Инфа!A:AA""), 6, FALSE)"),2024)</f>
        <v>2024</v>
      </c>
      <c r="H6604" s="150">
        <v>15300</v>
      </c>
      <c r="I6604" s="161" t="s">
        <v>3172</v>
      </c>
      <c r="J6604" s="97" t="s">
        <v>17440</v>
      </c>
      <c r="K6604" s="153"/>
      <c r="L6604" s="153"/>
      <c r="M6604" s="153"/>
      <c r="N6604" s="153"/>
      <c r="O6604" s="153"/>
      <c r="P6604" s="153"/>
      <c r="Q6604" s="153"/>
      <c r="R6604" s="153"/>
      <c r="S6604" s="153"/>
    </row>
    <row r="6605" spans="1:19" ht="131.25">
      <c r="A6605" s="277" t="s">
        <v>25424</v>
      </c>
      <c r="B6605" s="253" t="s">
        <v>13</v>
      </c>
      <c r="C6605" s="93" t="s">
        <v>17441</v>
      </c>
      <c r="D6605" s="93" t="s">
        <v>17442</v>
      </c>
      <c r="E6605" s="148">
        <f ca="1">IFERROR(__xludf.DUMMYFUNCTION(" VLOOKUP(A7041, IMPORTRANGE(""https://docs.google.com/spreadsheets/d/1fj_Bhi2XPL3siwIh4sx4VRLAe31yD50oKdj5UlRYW0c/"", ""Сводка!A:AA""), 5, FALSE)"),128)</f>
        <v>128</v>
      </c>
      <c r="F6605" s="148" t="s">
        <v>17156</v>
      </c>
      <c r="G6605" s="147">
        <f ca="1">IFERROR(__xludf.DUMMYFUNCTION(" VLOOKUP(A7041, IMPORTRANGE(""https://docs.google.com/spreadsheets/d/1QNLbnkR_AongFt22vMfNzfpjZ0CjpI8QI-w0wBnYA1w/"", ""Инфа!A:AA""), 6, FALSE)"),2024)</f>
        <v>2024</v>
      </c>
      <c r="H6605" s="150">
        <v>8800</v>
      </c>
      <c r="I6605" s="161" t="s">
        <v>3172</v>
      </c>
      <c r="J6605" s="97"/>
      <c r="K6605" s="153"/>
      <c r="L6605" s="153"/>
      <c r="M6605" s="153"/>
      <c r="N6605" s="153"/>
      <c r="O6605" s="153"/>
      <c r="P6605" s="153"/>
      <c r="Q6605" s="153"/>
      <c r="R6605" s="153"/>
      <c r="S6605" s="153"/>
    </row>
    <row r="6606" spans="1:19" ht="112.5">
      <c r="A6606" s="277" t="s">
        <v>25424</v>
      </c>
      <c r="B6606" s="253" t="s">
        <v>400</v>
      </c>
      <c r="C6606" s="93" t="s">
        <v>17443</v>
      </c>
      <c r="D6606" s="93" t="s">
        <v>17444</v>
      </c>
      <c r="E6606" s="148">
        <f ca="1">IFERROR(__xludf.DUMMYFUNCTION(" VLOOKUP(A7042, IMPORTRANGE(""https://docs.google.com/spreadsheets/d/1fj_Bhi2XPL3siwIh4sx4VRLAe31yD50oKdj5UlRYW0c/"", ""Сводка!A:AA""), 5, FALSE)"),164)</f>
        <v>164</v>
      </c>
      <c r="F6606" s="148" t="s">
        <v>17152</v>
      </c>
      <c r="G6606" s="147">
        <f ca="1">IFERROR(__xludf.DUMMYFUNCTION(" VLOOKUP(A7042, IMPORTRANGE(""https://docs.google.com/spreadsheets/d/1QNLbnkR_AongFt22vMfNzfpjZ0CjpI8QI-w0wBnYA1w/"", ""Инфа!A:AA""), 6, FALSE)"),2024)</f>
        <v>2024</v>
      </c>
      <c r="H6606" s="150">
        <v>14800</v>
      </c>
      <c r="I6606" s="161" t="s">
        <v>3172</v>
      </c>
      <c r="J6606" s="97"/>
      <c r="K6606" s="153"/>
      <c r="L6606" s="153"/>
      <c r="M6606" s="153"/>
      <c r="N6606" s="153"/>
      <c r="O6606" s="153"/>
      <c r="P6606" s="153"/>
      <c r="Q6606" s="153"/>
      <c r="R6606" s="153"/>
      <c r="S6606" s="153"/>
    </row>
    <row r="6607" spans="1:19" ht="93.75">
      <c r="A6607" s="277" t="s">
        <v>25424</v>
      </c>
      <c r="B6607" s="253" t="s">
        <v>153</v>
      </c>
      <c r="C6607" s="93" t="s">
        <v>17449</v>
      </c>
      <c r="D6607" s="93" t="s">
        <v>17450</v>
      </c>
      <c r="E6607" s="148">
        <f ca="1">IFERROR(__xludf.DUMMYFUNCTION(" VLOOKUP(A7066, IMPORTRANGE(""https://docs.google.com/spreadsheets/d/1fj_Bhi2XPL3siwIh4sx4VRLAe31yD50oKdj5UlRYW0c/"", ""Сводка!A:AA""), 5, FALSE)"),236)</f>
        <v>236</v>
      </c>
      <c r="F6607" s="148"/>
      <c r="G6607" s="147">
        <f ca="1">IFERROR(__xludf.DUMMYFUNCTION(" VLOOKUP(A7066, IMPORTRANGE(""https://docs.google.com/spreadsheets/d/1QNLbnkR_AongFt22vMfNzfpjZ0CjpI8QI-w0wBnYA1w/"", ""Инфа!A:AA""), 6, FALSE)"),2024)</f>
        <v>2024</v>
      </c>
      <c r="H6607" s="150">
        <v>12100</v>
      </c>
      <c r="I6607" s="161" t="s">
        <v>3566</v>
      </c>
      <c r="J6607" s="97"/>
      <c r="K6607" s="153"/>
      <c r="L6607" s="153"/>
      <c r="M6607" s="153"/>
      <c r="N6607" s="153"/>
      <c r="O6607" s="153"/>
      <c r="P6607" s="153"/>
      <c r="Q6607" s="153"/>
      <c r="R6607" s="153"/>
      <c r="S6607" s="153"/>
    </row>
    <row r="6608" spans="1:19" ht="93.75">
      <c r="A6608" s="277" t="s">
        <v>25424</v>
      </c>
      <c r="B6608" s="253" t="s">
        <v>13</v>
      </c>
      <c r="C6608" s="93" t="s">
        <v>17451</v>
      </c>
      <c r="D6608" s="93" t="s">
        <v>17452</v>
      </c>
      <c r="E6608" s="148">
        <f ca="1">IFERROR(__xludf.DUMMYFUNCTION(" VLOOKUP(A7067, IMPORTRANGE(""https://docs.google.com/spreadsheets/d/1fj_Bhi2XPL3siwIh4sx4VRLAe31yD50oKdj5UlRYW0c/"", ""Сводка!A:AA""), 5, FALSE)"),152)</f>
        <v>152</v>
      </c>
      <c r="F6608" s="148" t="s">
        <v>17113</v>
      </c>
      <c r="G6608" s="147">
        <f ca="1">IFERROR(__xludf.DUMMYFUNCTION(" VLOOKUP(A7067, IMPORTRANGE(""https://docs.google.com/spreadsheets/d/1QNLbnkR_AongFt22vMfNzfpjZ0CjpI8QI-w0wBnYA1w/"", ""Инфа!A:AA""), 6, FALSE)"),2024)</f>
        <v>2024</v>
      </c>
      <c r="H6608" s="150">
        <v>9600</v>
      </c>
      <c r="I6608" s="161" t="s">
        <v>3172</v>
      </c>
      <c r="J6608" s="97" t="s">
        <v>17453</v>
      </c>
      <c r="K6608" s="153"/>
      <c r="L6608" s="153"/>
      <c r="M6608" s="153"/>
      <c r="N6608" s="153"/>
      <c r="O6608" s="153"/>
      <c r="P6608" s="153"/>
      <c r="Q6608" s="153"/>
      <c r="R6608" s="153"/>
      <c r="S6608" s="153"/>
    </row>
    <row r="6609" spans="1:19" ht="37.5">
      <c r="A6609" s="277" t="s">
        <v>25424</v>
      </c>
      <c r="B6609" s="253" t="s">
        <v>400</v>
      </c>
      <c r="C6609" s="93" t="s">
        <v>17456</v>
      </c>
      <c r="D6609" s="93" t="s">
        <v>17457</v>
      </c>
      <c r="E6609" s="148">
        <f ca="1">IFERROR(__xludf.DUMMYFUNCTION(" VLOOKUP(A7084, IMPORTRANGE(""https://docs.google.com/spreadsheets/d/1fj_Bhi2XPL3siwIh4sx4VRLAe31yD50oKdj5UlRYW0c/"", ""Сводка!A:AA""), 5, FALSE)"),100)</f>
        <v>100</v>
      </c>
      <c r="F6609" s="148" t="s">
        <v>415</v>
      </c>
      <c r="G6609" s="147">
        <f ca="1">IFERROR(__xludf.DUMMYFUNCTION(" VLOOKUP(A7084, IMPORTRANGE(""https://docs.google.com/spreadsheets/d/1QNLbnkR_AongFt22vMfNzfpjZ0CjpI8QI-w0wBnYA1w/"", ""Инфа!A:AA""), 6, FALSE)"),2024)</f>
        <v>2024</v>
      </c>
      <c r="H6609" s="150">
        <v>11000</v>
      </c>
      <c r="I6609" s="156" t="s">
        <v>17458</v>
      </c>
      <c r="J6609" s="93"/>
      <c r="K6609" s="153"/>
      <c r="L6609" s="153"/>
      <c r="M6609" s="153"/>
      <c r="N6609" s="153"/>
      <c r="O6609" s="153"/>
      <c r="P6609" s="153"/>
      <c r="Q6609" s="153"/>
      <c r="R6609" s="153"/>
      <c r="S6609" s="153"/>
    </row>
    <row r="6610" spans="1:19" ht="75">
      <c r="A6610" s="277" t="s">
        <v>25424</v>
      </c>
      <c r="B6610" s="253" t="s">
        <v>153</v>
      </c>
      <c r="C6610" s="93" t="s">
        <v>17462</v>
      </c>
      <c r="D6610" s="93" t="s">
        <v>17463</v>
      </c>
      <c r="E6610" s="148">
        <f ca="1">IFERROR(__xludf.DUMMYFUNCTION(" VLOOKUP(A7091, IMPORTRANGE(""https://docs.google.com/spreadsheets/d/1fj_Bhi2XPL3siwIh4sx4VRLAe31yD50oKdj5UlRYW0c/"", ""Сводка!A:AA""), 5, FALSE)"),224)</f>
        <v>224</v>
      </c>
      <c r="F6610" s="148" t="s">
        <v>108</v>
      </c>
      <c r="G6610" s="147">
        <f ca="1">IFERROR(__xludf.DUMMYFUNCTION(" VLOOKUP(A7091, IMPORTRANGE(""https://docs.google.com/spreadsheets/d/1QNLbnkR_AongFt22vMfNzfpjZ0CjpI8QI-w0wBnYA1w/"", ""Инфа!A:AA""), 6, FALSE)"),2024)</f>
        <v>2024</v>
      </c>
      <c r="H6610" s="150">
        <v>18400</v>
      </c>
      <c r="I6610" s="161" t="s">
        <v>3566</v>
      </c>
      <c r="J6610" s="97"/>
      <c r="K6610" s="153"/>
      <c r="L6610" s="153"/>
      <c r="M6610" s="153"/>
      <c r="N6610" s="153"/>
      <c r="O6610" s="153"/>
      <c r="P6610" s="153"/>
      <c r="Q6610" s="153"/>
      <c r="R6610" s="153"/>
      <c r="S6610" s="153"/>
    </row>
    <row r="6611" spans="1:19" ht="206.25">
      <c r="A6611" s="277" t="s">
        <v>25424</v>
      </c>
      <c r="B6611" s="253" t="s">
        <v>153</v>
      </c>
      <c r="C6611" s="93" t="s">
        <v>17464</v>
      </c>
      <c r="D6611" s="93" t="s">
        <v>17465</v>
      </c>
      <c r="E6611" s="148">
        <f ca="1">IFERROR(__xludf.DUMMYFUNCTION(" VLOOKUP(A7093, IMPORTRANGE(""https://docs.google.com/spreadsheets/d/1fj_Bhi2XPL3siwIh4sx4VRLAe31yD50oKdj5UlRYW0c/"", ""Сводка!A:AA""), 5, FALSE)"),344)</f>
        <v>344</v>
      </c>
      <c r="F6611" s="148" t="s">
        <v>50</v>
      </c>
      <c r="G6611" s="147">
        <f ca="1">IFERROR(__xludf.DUMMYFUNCTION(" VLOOKUP(A7093, IMPORTRANGE(""https://docs.google.com/spreadsheets/d/1QNLbnkR_AongFt22vMfNzfpjZ0CjpI8QI-w0wBnYA1w/"", ""Инфа!A:AA""), 6, FALSE)"),2024)</f>
        <v>2024</v>
      </c>
      <c r="H6611" s="150">
        <v>25600</v>
      </c>
      <c r="I6611" s="160" t="s">
        <v>17137</v>
      </c>
      <c r="J6611" s="97" t="s">
        <v>17466</v>
      </c>
      <c r="K6611" s="153"/>
      <c r="L6611" s="153"/>
      <c r="M6611" s="153"/>
      <c r="N6611" s="153"/>
      <c r="O6611" s="153"/>
      <c r="P6611" s="153"/>
      <c r="Q6611" s="153"/>
      <c r="R6611" s="153"/>
      <c r="S6611" s="153"/>
    </row>
    <row r="6612" spans="1:19" ht="206.25">
      <c r="A6612" s="277" t="s">
        <v>25424</v>
      </c>
      <c r="B6612" s="253" t="s">
        <v>153</v>
      </c>
      <c r="C6612" s="93" t="s">
        <v>17464</v>
      </c>
      <c r="D6612" s="93" t="s">
        <v>17467</v>
      </c>
      <c r="E6612" s="148">
        <f ca="1">IFERROR(__xludf.DUMMYFUNCTION(" VLOOKUP(A7094, IMPORTRANGE(""https://docs.google.com/spreadsheets/d/1fj_Bhi2XPL3siwIh4sx4VRLAe31yD50oKdj5UlRYW0c/"", ""Сводка!A:AA""), 5, FALSE)"),308)</f>
        <v>308</v>
      </c>
      <c r="F6612" s="148" t="s">
        <v>50</v>
      </c>
      <c r="G6612" s="147">
        <f ca="1">IFERROR(__xludf.DUMMYFUNCTION(" VLOOKUP(A7094, IMPORTRANGE(""https://docs.google.com/spreadsheets/d/1QNLbnkR_AongFt22vMfNzfpjZ0CjpI8QI-w0wBnYA1w/"", ""Инфа!A:AA""), 6, FALSE)"),2024)</f>
        <v>2024</v>
      </c>
      <c r="H6612" s="150">
        <v>23500</v>
      </c>
      <c r="I6612" s="160" t="s">
        <v>17137</v>
      </c>
      <c r="J6612" s="97" t="s">
        <v>17466</v>
      </c>
      <c r="K6612" s="153"/>
      <c r="L6612" s="153"/>
      <c r="M6612" s="153"/>
      <c r="N6612" s="153"/>
      <c r="O6612" s="153"/>
      <c r="P6612" s="153"/>
      <c r="Q6612" s="153"/>
      <c r="R6612" s="153"/>
      <c r="S6612" s="153"/>
    </row>
    <row r="6613" spans="1:19" ht="150">
      <c r="A6613" s="277" t="s">
        <v>25424</v>
      </c>
      <c r="B6613" s="253" t="s">
        <v>400</v>
      </c>
      <c r="C6613" s="93" t="s">
        <v>17468</v>
      </c>
      <c r="D6613" s="93" t="s">
        <v>17469</v>
      </c>
      <c r="E6613" s="148">
        <f ca="1">IFERROR(__xludf.DUMMYFUNCTION(" VLOOKUP(A7097, IMPORTRANGE(""https://docs.google.com/spreadsheets/d/1fj_Bhi2XPL3siwIh4sx4VRLAe31yD50oKdj5UlRYW0c/"", ""Сводка!A:AA""), 5, FALSE)"),140)</f>
        <v>140</v>
      </c>
      <c r="F6613" s="148" t="s">
        <v>13792</v>
      </c>
      <c r="G6613" s="147">
        <f ca="1">IFERROR(__xludf.DUMMYFUNCTION(" VLOOKUP(A7097, IMPORTRANGE(""https://docs.google.com/spreadsheets/d/1QNLbnkR_AongFt22vMfNzfpjZ0CjpI8QI-w0wBnYA1w/"", ""Инфа!A:AA""), 6, FALSE)"),2024)</f>
        <v>2024</v>
      </c>
      <c r="H6613" s="150">
        <v>13400</v>
      </c>
      <c r="I6613" s="160" t="s">
        <v>17470</v>
      </c>
      <c r="J6613" s="97" t="s">
        <v>17471</v>
      </c>
      <c r="K6613" s="153"/>
      <c r="L6613" s="153"/>
      <c r="M6613" s="153"/>
      <c r="N6613" s="153"/>
      <c r="O6613" s="153"/>
      <c r="P6613" s="153"/>
      <c r="Q6613" s="153"/>
      <c r="R6613" s="153"/>
      <c r="S6613" s="153"/>
    </row>
    <row r="6614" spans="1:19" ht="37.5">
      <c r="A6614" s="277" t="s">
        <v>25424</v>
      </c>
      <c r="B6614" s="253" t="s">
        <v>153</v>
      </c>
      <c r="C6614" s="93" t="s">
        <v>17472</v>
      </c>
      <c r="D6614" s="93" t="s">
        <v>17473</v>
      </c>
      <c r="E6614" s="148">
        <f ca="1">IFERROR(__xludf.DUMMYFUNCTION(" VLOOKUP(A7101, IMPORTRANGE(""https://docs.google.com/spreadsheets/d/1fj_Bhi2XPL3siwIh4sx4VRLAe31yD50oKdj5UlRYW0c/"", ""Сводка!A:AA""), 5, FALSE)"),152)</f>
        <v>152</v>
      </c>
      <c r="F6614" s="148" t="s">
        <v>108</v>
      </c>
      <c r="G6614" s="147">
        <f ca="1">IFERROR(__xludf.DUMMYFUNCTION(" VLOOKUP(A7101, IMPORTRANGE(""https://docs.google.com/spreadsheets/d/1QNLbnkR_AongFt22vMfNzfpjZ0CjpI8QI-w0wBnYA1w/"", ""Инфа!A:AA""), 6, FALSE)"),2024)</f>
        <v>2024</v>
      </c>
      <c r="H6614" s="150">
        <v>9600</v>
      </c>
      <c r="I6614" s="161" t="s">
        <v>3172</v>
      </c>
      <c r="J6614" s="97"/>
      <c r="K6614" s="153"/>
      <c r="L6614" s="153"/>
      <c r="M6614" s="153"/>
      <c r="N6614" s="153"/>
      <c r="O6614" s="153"/>
      <c r="P6614" s="153"/>
      <c r="Q6614" s="153"/>
      <c r="R6614" s="153"/>
      <c r="S6614" s="153"/>
    </row>
    <row r="6615" spans="1:19" ht="93.75">
      <c r="A6615" s="277" t="s">
        <v>25424</v>
      </c>
      <c r="B6615" s="253" t="s">
        <v>400</v>
      </c>
      <c r="C6615" s="93" t="s">
        <v>17474</v>
      </c>
      <c r="D6615" s="93" t="s">
        <v>17475</v>
      </c>
      <c r="E6615" s="148">
        <f ca="1">IFERROR(__xludf.DUMMYFUNCTION(" VLOOKUP(A7103, IMPORTRANGE(""https://docs.google.com/spreadsheets/d/1fj_Bhi2XPL3siwIh4sx4VRLAe31yD50oKdj5UlRYW0c/"", ""Сводка!A:AA""), 5, FALSE)"),102)</f>
        <v>102</v>
      </c>
      <c r="F6615" s="148" t="s">
        <v>415</v>
      </c>
      <c r="G6615" s="147">
        <f ca="1">IFERROR(__xludf.DUMMYFUNCTION(" VLOOKUP(A7103, IMPORTRANGE(""https://docs.google.com/spreadsheets/d/1QNLbnkR_AongFt22vMfNzfpjZ0CjpI8QI-w0wBnYA1w/"", ""Инфа!A:AA""), 6, FALSE)"),2024)</f>
        <v>2024</v>
      </c>
      <c r="H6615" s="150">
        <v>10500</v>
      </c>
      <c r="I6615" s="161" t="s">
        <v>3172</v>
      </c>
      <c r="J6615" s="97"/>
      <c r="K6615" s="153"/>
      <c r="L6615" s="153"/>
      <c r="M6615" s="153"/>
      <c r="N6615" s="153"/>
      <c r="O6615" s="153"/>
      <c r="P6615" s="153"/>
      <c r="Q6615" s="153"/>
      <c r="R6615" s="153"/>
      <c r="S6615" s="153"/>
    </row>
    <row r="6616" spans="1:19" ht="150">
      <c r="A6616" s="277" t="s">
        <v>25424</v>
      </c>
      <c r="B6616" s="253" t="s">
        <v>400</v>
      </c>
      <c r="C6616" s="93" t="s">
        <v>17476</v>
      </c>
      <c r="D6616" s="93" t="s">
        <v>17477</v>
      </c>
      <c r="E6616" s="148">
        <f ca="1">IFERROR(__xludf.DUMMYFUNCTION(" VLOOKUP(A7104, IMPORTRANGE(""https://docs.google.com/spreadsheets/d/1fj_Bhi2XPL3siwIh4sx4VRLAe31yD50oKdj5UlRYW0c/"", ""Сводка!A:AA""), 5, FALSE)"),108)</f>
        <v>108</v>
      </c>
      <c r="F6616" s="148" t="s">
        <v>415</v>
      </c>
      <c r="G6616" s="147">
        <f ca="1">IFERROR(__xludf.DUMMYFUNCTION(" VLOOKUP(A7104, IMPORTRANGE(""https://docs.google.com/spreadsheets/d/1QNLbnkR_AongFt22vMfNzfpjZ0CjpI8QI-w0wBnYA1w/"", ""Инфа!A:AA""), 6, FALSE)"),2024)</f>
        <v>2024</v>
      </c>
      <c r="H6616" s="150">
        <v>8200</v>
      </c>
      <c r="I6616" s="161" t="s">
        <v>3172</v>
      </c>
      <c r="J6616" s="97"/>
      <c r="K6616" s="153"/>
      <c r="L6616" s="153"/>
      <c r="M6616" s="153"/>
      <c r="N6616" s="153"/>
      <c r="O6616" s="153"/>
      <c r="P6616" s="153"/>
      <c r="Q6616" s="153"/>
      <c r="R6616" s="153"/>
      <c r="S6616" s="153"/>
    </row>
    <row r="6617" spans="1:19" ht="93.75">
      <c r="A6617" s="277" t="s">
        <v>25424</v>
      </c>
      <c r="B6617" s="253" t="s">
        <v>153</v>
      </c>
      <c r="C6617" s="93" t="s">
        <v>17478</v>
      </c>
      <c r="D6617" s="93" t="s">
        <v>17479</v>
      </c>
      <c r="E6617" s="148">
        <v>228</v>
      </c>
      <c r="F6617" s="148"/>
      <c r="G6617" s="147">
        <f ca="1">IFERROR(__xludf.DUMMYFUNCTION(" VLOOKUP(A7105, IMPORTRANGE(""https://docs.google.com/spreadsheets/d/1QNLbnkR_AongFt22vMfNzfpjZ0CjpI8QI-w0wBnYA1w/"", ""Инфа!A:AA""), 6, FALSE)"),2024)</f>
        <v>2024</v>
      </c>
      <c r="H6617" s="150">
        <v>24300</v>
      </c>
      <c r="I6617" s="161" t="s">
        <v>3172</v>
      </c>
      <c r="J6617" s="97"/>
      <c r="K6617" s="153"/>
      <c r="L6617" s="153"/>
      <c r="M6617" s="153"/>
      <c r="N6617" s="153"/>
      <c r="O6617" s="153"/>
      <c r="P6617" s="153"/>
      <c r="Q6617" s="153"/>
      <c r="R6617" s="153"/>
      <c r="S6617" s="153"/>
    </row>
    <row r="6618" spans="1:19" ht="56.25">
      <c r="A6618" s="277" t="s">
        <v>25424</v>
      </c>
      <c r="B6618" s="253" t="s">
        <v>400</v>
      </c>
      <c r="C6618" s="93" t="s">
        <v>17480</v>
      </c>
      <c r="D6618" s="93" t="s">
        <v>17481</v>
      </c>
      <c r="E6618" s="148">
        <f ca="1">IFERROR(__xludf.DUMMYFUNCTION(" VLOOKUP(A7113, IMPORTRANGE(""https://docs.google.com/spreadsheets/d/1fj_Bhi2XPL3siwIh4sx4VRLAe31yD50oKdj5UlRYW0c/"", ""Сводка!A:AA""), 5, FALSE)"),294)</f>
        <v>294</v>
      </c>
      <c r="F6618" s="148" t="s">
        <v>466</v>
      </c>
      <c r="G6618" s="147">
        <f ca="1">IFERROR(__xludf.DUMMYFUNCTION(" VLOOKUP(A7113, IMPORTRANGE(""https://docs.google.com/spreadsheets/d/1QNLbnkR_AongFt22vMfNzfpjZ0CjpI8QI-w0wBnYA1w/"", ""Инфа!A:AA""), 6, FALSE)"),2024)</f>
        <v>2024</v>
      </c>
      <c r="H6618" s="150">
        <v>18000</v>
      </c>
      <c r="I6618" s="151"/>
      <c r="J6618" s="93"/>
      <c r="K6618" s="153"/>
      <c r="L6618" s="153"/>
      <c r="M6618" s="153"/>
      <c r="N6618" s="153"/>
      <c r="O6618" s="153"/>
      <c r="P6618" s="153"/>
      <c r="Q6618" s="153"/>
      <c r="R6618" s="153"/>
      <c r="S6618" s="153"/>
    </row>
    <row r="6619" spans="1:19" ht="56.25">
      <c r="A6619" s="277" t="s">
        <v>25424</v>
      </c>
      <c r="B6619" s="253" t="s">
        <v>400</v>
      </c>
      <c r="C6619" s="93" t="s">
        <v>17480</v>
      </c>
      <c r="D6619" s="93" t="s">
        <v>17482</v>
      </c>
      <c r="E6619" s="148">
        <f ca="1">IFERROR(__xludf.DUMMYFUNCTION(" VLOOKUP(A7114, IMPORTRANGE(""https://docs.google.com/spreadsheets/d/1fj_Bhi2XPL3siwIh4sx4VRLAe31yD50oKdj5UlRYW0c/"", ""Сводка!A:AA""), 5, FALSE)"),320)</f>
        <v>320</v>
      </c>
      <c r="F6619" s="148" t="s">
        <v>466</v>
      </c>
      <c r="G6619" s="147">
        <f ca="1">IFERROR(__xludf.DUMMYFUNCTION(" VLOOKUP(A7114, IMPORTRANGE(""https://docs.google.com/spreadsheets/d/1QNLbnkR_AongFt22vMfNzfpjZ0CjpI8QI-w0wBnYA1w/"", ""Инфа!A:AA""), 6, FALSE)"),2024)</f>
        <v>2024</v>
      </c>
      <c r="H6619" s="150">
        <v>19000</v>
      </c>
      <c r="I6619" s="151"/>
      <c r="J6619" s="93"/>
      <c r="K6619" s="153"/>
      <c r="L6619" s="153"/>
      <c r="M6619" s="153"/>
      <c r="N6619" s="153"/>
      <c r="O6619" s="153"/>
      <c r="P6619" s="153"/>
      <c r="Q6619" s="153"/>
      <c r="R6619" s="153"/>
      <c r="S6619" s="153"/>
    </row>
    <row r="6620" spans="1:19" ht="56.25">
      <c r="A6620" s="277" t="s">
        <v>25424</v>
      </c>
      <c r="B6620" s="253" t="s">
        <v>400</v>
      </c>
      <c r="C6620" s="93" t="s">
        <v>17480</v>
      </c>
      <c r="D6620" s="93" t="s">
        <v>17483</v>
      </c>
      <c r="E6620" s="148">
        <f ca="1">IFERROR(__xludf.DUMMYFUNCTION(" VLOOKUP(A7115, IMPORTRANGE(""https://docs.google.com/spreadsheets/d/1fj_Bhi2XPL3siwIh4sx4VRLAe31yD50oKdj5UlRYW0c/"", ""Сводка!A:AA""), 5, FALSE)"),320)</f>
        <v>320</v>
      </c>
      <c r="F6620" s="148" t="s">
        <v>466</v>
      </c>
      <c r="G6620" s="147">
        <f ca="1">IFERROR(__xludf.DUMMYFUNCTION(" VLOOKUP(A7115, IMPORTRANGE(""https://docs.google.com/spreadsheets/d/1QNLbnkR_AongFt22vMfNzfpjZ0CjpI8QI-w0wBnYA1w/"", ""Инфа!A:AA""), 6, FALSE)"),2024)</f>
        <v>2024</v>
      </c>
      <c r="H6620" s="150">
        <v>19000</v>
      </c>
      <c r="I6620" s="151"/>
      <c r="J6620" s="93"/>
      <c r="K6620" s="153"/>
      <c r="L6620" s="153"/>
      <c r="M6620" s="153"/>
      <c r="N6620" s="153"/>
      <c r="O6620" s="153"/>
      <c r="P6620" s="153"/>
      <c r="Q6620" s="153"/>
      <c r="R6620" s="153"/>
      <c r="S6620" s="153"/>
    </row>
    <row r="6621" spans="1:19" ht="56.25">
      <c r="A6621" s="277" t="s">
        <v>25424</v>
      </c>
      <c r="B6621" s="253" t="s">
        <v>400</v>
      </c>
      <c r="C6621" s="93" t="s">
        <v>17484</v>
      </c>
      <c r="D6621" s="93" t="s">
        <v>17485</v>
      </c>
      <c r="E6621" s="148">
        <f ca="1">IFERROR(__xludf.DUMMYFUNCTION(" VLOOKUP(A7119, IMPORTRANGE(""https://docs.google.com/spreadsheets/d/1fj_Bhi2XPL3siwIh4sx4VRLAe31yD50oKdj5UlRYW0c/"", ""Сводка!A:AA""), 5, FALSE)"),312)</f>
        <v>312</v>
      </c>
      <c r="F6621" s="148" t="s">
        <v>466</v>
      </c>
      <c r="G6621" s="147">
        <f ca="1">IFERROR(__xludf.DUMMYFUNCTION(" VLOOKUP(A7119, IMPORTRANGE(""https://docs.google.com/spreadsheets/d/1QNLbnkR_AongFt22vMfNzfpjZ0CjpI8QI-w0wBnYA1w/"", ""Инфа!A:AA""), 6, FALSE)"),2024)</f>
        <v>2024</v>
      </c>
      <c r="H6621" s="150">
        <v>18700</v>
      </c>
      <c r="I6621" s="151" t="s">
        <v>17130</v>
      </c>
      <c r="J6621" s="93"/>
      <c r="K6621" s="153"/>
      <c r="L6621" s="153"/>
      <c r="M6621" s="153"/>
      <c r="N6621" s="153"/>
      <c r="O6621" s="153"/>
      <c r="P6621" s="153"/>
      <c r="Q6621" s="153"/>
      <c r="R6621" s="153"/>
      <c r="S6621" s="153"/>
    </row>
    <row r="6622" spans="1:19" ht="37.5">
      <c r="A6622" s="277" t="s">
        <v>25424</v>
      </c>
      <c r="B6622" s="253" t="s">
        <v>153</v>
      </c>
      <c r="C6622" s="93" t="s">
        <v>17486</v>
      </c>
      <c r="D6622" s="93" t="s">
        <v>17487</v>
      </c>
      <c r="E6622" s="148" t="e">
        <f>#REF!</f>
        <v>#REF!</v>
      </c>
      <c r="F6622" s="148" t="s">
        <v>50</v>
      </c>
      <c r="G6622" s="147">
        <f ca="1">IFERROR(__xludf.DUMMYFUNCTION(" VLOOKUP(A7120, IMPORTRANGE(""https://docs.google.com/spreadsheets/d/1QNLbnkR_AongFt22vMfNzfpjZ0CjpI8QI-w0wBnYA1w/"", ""Инфа!A:AA""), 6, FALSE)"),2024)</f>
        <v>2024</v>
      </c>
      <c r="H6622" s="150">
        <v>22400</v>
      </c>
      <c r="I6622" s="151" t="s">
        <v>17130</v>
      </c>
      <c r="J6622" s="93"/>
      <c r="K6622" s="153"/>
      <c r="L6622" s="153"/>
      <c r="M6622" s="153"/>
      <c r="N6622" s="153"/>
      <c r="O6622" s="153"/>
      <c r="P6622" s="153"/>
      <c r="Q6622" s="153"/>
      <c r="R6622" s="153"/>
      <c r="S6622" s="153"/>
    </row>
    <row r="6623" spans="1:19" ht="112.5">
      <c r="A6623" s="277" t="s">
        <v>25424</v>
      </c>
      <c r="B6623" s="253" t="s">
        <v>400</v>
      </c>
      <c r="C6623" s="93" t="s">
        <v>17488</v>
      </c>
      <c r="D6623" s="93" t="s">
        <v>17489</v>
      </c>
      <c r="E6623" s="148">
        <f ca="1">IFERROR(__xludf.DUMMYFUNCTION(" VLOOKUP(A7121, IMPORTRANGE(""https://docs.google.com/spreadsheets/d/1fj_Bhi2XPL3siwIh4sx4VRLAe31yD50oKdj5UlRYW0c/"", ""Сводка!A:AA""), 5, FALSE)"),224)</f>
        <v>224</v>
      </c>
      <c r="F6623" s="148" t="s">
        <v>17490</v>
      </c>
      <c r="G6623" s="147">
        <f ca="1">IFERROR(__xludf.DUMMYFUNCTION(" VLOOKUP(A7121, IMPORTRANGE(""https://docs.google.com/spreadsheets/d/1QNLbnkR_AongFt22vMfNzfpjZ0CjpI8QI-w0wBnYA1w/"", ""Инфа!A:AA""), 6, FALSE)"),2023)</f>
        <v>2023</v>
      </c>
      <c r="H6623" s="150">
        <v>15200</v>
      </c>
      <c r="I6623" s="151" t="s">
        <v>17130</v>
      </c>
      <c r="J6623" s="93"/>
      <c r="K6623" s="153"/>
      <c r="L6623" s="153"/>
      <c r="M6623" s="153"/>
      <c r="N6623" s="153"/>
      <c r="O6623" s="153"/>
      <c r="P6623" s="153"/>
      <c r="Q6623" s="153"/>
      <c r="R6623" s="153"/>
      <c r="S6623" s="153"/>
    </row>
    <row r="6624" spans="1:19" ht="56.25">
      <c r="A6624" s="277" t="s">
        <v>25424</v>
      </c>
      <c r="B6624" s="253" t="s">
        <v>153</v>
      </c>
      <c r="C6624" s="93" t="s">
        <v>17491</v>
      </c>
      <c r="D6624" s="93" t="s">
        <v>17492</v>
      </c>
      <c r="E6624" s="148">
        <f ca="1">IFERROR(__xludf.DUMMYFUNCTION(" VLOOKUP(A7122, IMPORTRANGE(""https://docs.google.com/spreadsheets/d/1fj_Bhi2XPL3siwIh4sx4VRLAe31yD50oKdj5UlRYW0c/"", ""Сводка!A:AA""), 5, FALSE)"),208)</f>
        <v>208</v>
      </c>
      <c r="F6624" s="148" t="s">
        <v>4309</v>
      </c>
      <c r="G6624" s="147">
        <f ca="1">IFERROR(__xludf.DUMMYFUNCTION(" VLOOKUP(A7122, IMPORTRANGE(""https://docs.google.com/spreadsheets/d/1QNLbnkR_AongFt22vMfNzfpjZ0CjpI8QI-w0wBnYA1w/"", ""Инфа!A:AA""), 6, FALSE)"),2024)</f>
        <v>2024</v>
      </c>
      <c r="H6624" s="150">
        <v>14600</v>
      </c>
      <c r="I6624" s="151" t="s">
        <v>17130</v>
      </c>
      <c r="J6624" s="93"/>
      <c r="K6624" s="153"/>
      <c r="L6624" s="153"/>
      <c r="M6624" s="153"/>
      <c r="N6624" s="153"/>
      <c r="O6624" s="153"/>
      <c r="P6624" s="153"/>
      <c r="Q6624" s="153"/>
      <c r="R6624" s="153"/>
      <c r="S6624" s="153"/>
    </row>
    <row r="6625" spans="1:19" ht="93.75">
      <c r="A6625" s="277" t="s">
        <v>25424</v>
      </c>
      <c r="B6625" s="253" t="s">
        <v>400</v>
      </c>
      <c r="C6625" s="93" t="s">
        <v>17493</v>
      </c>
      <c r="D6625" s="93" t="s">
        <v>17494</v>
      </c>
      <c r="E6625" s="148">
        <f ca="1">IFERROR(__xludf.DUMMYFUNCTION(" VLOOKUP(A7123, IMPORTRANGE(""https://docs.google.com/spreadsheets/d/1fj_Bhi2XPL3siwIh4sx4VRLAe31yD50oKdj5UlRYW0c/"", ""Сводка!A:AA""), 5, FALSE)"),216)</f>
        <v>216</v>
      </c>
      <c r="F6625" s="148" t="s">
        <v>415</v>
      </c>
      <c r="G6625" s="147">
        <f ca="1">IFERROR(__xludf.DUMMYFUNCTION(" VLOOKUP(A7123, IMPORTRANGE(""https://docs.google.com/spreadsheets/d/1QNLbnkR_AongFt22vMfNzfpjZ0CjpI8QI-w0wBnYA1w/"", ""Инфа!A:AA""), 6, FALSE)"),2024)</f>
        <v>2024</v>
      </c>
      <c r="H6625" s="150">
        <v>14900</v>
      </c>
      <c r="I6625" s="151" t="s">
        <v>17130</v>
      </c>
      <c r="J6625" s="93"/>
      <c r="K6625" s="153"/>
      <c r="L6625" s="153"/>
      <c r="M6625" s="153"/>
      <c r="N6625" s="153"/>
      <c r="O6625" s="153"/>
      <c r="P6625" s="153"/>
      <c r="Q6625" s="153"/>
      <c r="R6625" s="153"/>
      <c r="S6625" s="153"/>
    </row>
    <row r="6626" spans="1:19" ht="93.75">
      <c r="A6626" s="277" t="s">
        <v>25424</v>
      </c>
      <c r="B6626" s="253" t="s">
        <v>13369</v>
      </c>
      <c r="C6626" s="93" t="s">
        <v>17493</v>
      </c>
      <c r="D6626" s="93" t="s">
        <v>17495</v>
      </c>
      <c r="E6626" s="148">
        <f ca="1">IFERROR(__xludf.DUMMYFUNCTION(" VLOOKUP(A7124, IMPORTRANGE(""https://docs.google.com/spreadsheets/d/1fj_Bhi2XPL3siwIh4sx4VRLAe31yD50oKdj5UlRYW0c/"", ""Сводка!A:AA""), 5, FALSE)"),112)</f>
        <v>112</v>
      </c>
      <c r="F6626" s="148" t="s">
        <v>1952</v>
      </c>
      <c r="G6626" s="147">
        <f ca="1">IFERROR(__xludf.DUMMYFUNCTION(" VLOOKUP(A7124, IMPORTRANGE(""https://docs.google.com/spreadsheets/d/1QNLbnkR_AongFt22vMfNzfpjZ0CjpI8QI-w0wBnYA1w/"", ""Инфа!A:AA""), 6, FALSE)"),2024)</f>
        <v>2024</v>
      </c>
      <c r="H6626" s="150">
        <v>8400</v>
      </c>
      <c r="I6626" s="151" t="s">
        <v>17130</v>
      </c>
      <c r="J6626" s="93"/>
      <c r="K6626" s="153"/>
      <c r="L6626" s="153"/>
      <c r="M6626" s="153"/>
      <c r="N6626" s="153"/>
      <c r="O6626" s="153"/>
      <c r="P6626" s="153"/>
      <c r="Q6626" s="153"/>
      <c r="R6626" s="153"/>
      <c r="S6626" s="153"/>
    </row>
    <row r="6627" spans="1:19" ht="150">
      <c r="A6627" s="277" t="s">
        <v>25424</v>
      </c>
      <c r="B6627" s="253" t="s">
        <v>153</v>
      </c>
      <c r="C6627" s="93" t="s">
        <v>17496</v>
      </c>
      <c r="D6627" s="93" t="s">
        <v>17497</v>
      </c>
      <c r="E6627" s="148">
        <f ca="1">IFERROR(__xludf.DUMMYFUNCTION(" VLOOKUP(A7125, IMPORTRANGE(""https://docs.google.com/spreadsheets/d/1fj_Bhi2XPL3siwIh4sx4VRLAe31yD50oKdj5UlRYW0c/"", ""Сводка!A:AA""), 5, FALSE)"),400)</f>
        <v>400</v>
      </c>
      <c r="F6627" s="148" t="s">
        <v>50</v>
      </c>
      <c r="G6627" s="147">
        <f ca="1">IFERROR(__xludf.DUMMYFUNCTION(" VLOOKUP(A7125, IMPORTRANGE(""https://docs.google.com/spreadsheets/d/1QNLbnkR_AongFt22vMfNzfpjZ0CjpI8QI-w0wBnYA1w/"", ""Инфа!A:AA""), 6, FALSE)"),2024)</f>
        <v>2024</v>
      </c>
      <c r="H6627" s="154">
        <v>22100</v>
      </c>
      <c r="I6627" s="151" t="s">
        <v>17130</v>
      </c>
      <c r="J6627" s="93"/>
      <c r="K6627" s="153"/>
      <c r="L6627" s="153"/>
      <c r="M6627" s="153"/>
      <c r="N6627" s="153"/>
      <c r="O6627" s="153"/>
      <c r="P6627" s="153"/>
      <c r="Q6627" s="153"/>
      <c r="R6627" s="153"/>
      <c r="S6627" s="153"/>
    </row>
    <row r="6628" spans="1:19" ht="168.75">
      <c r="A6628" s="277" t="s">
        <v>25424</v>
      </c>
      <c r="B6628" s="253" t="s">
        <v>400</v>
      </c>
      <c r="C6628" s="93" t="s">
        <v>17498</v>
      </c>
      <c r="D6628" s="93" t="s">
        <v>17499</v>
      </c>
      <c r="E6628" s="148">
        <f ca="1">IFERROR(__xludf.DUMMYFUNCTION(" VLOOKUP(A7126, IMPORTRANGE(""https://docs.google.com/spreadsheets/d/1fj_Bhi2XPL3siwIh4sx4VRLAe31yD50oKdj5UlRYW0c/"", ""Сводка!A:AA""), 5, FALSE)"),404)</f>
        <v>404</v>
      </c>
      <c r="F6628" s="148" t="s">
        <v>415</v>
      </c>
      <c r="G6628" s="147">
        <f ca="1">IFERROR(__xludf.DUMMYFUNCTION(" VLOOKUP(A7126, IMPORTRANGE(""https://docs.google.com/spreadsheets/d/1QNLbnkR_AongFt22vMfNzfpjZ0CjpI8QI-w0wBnYA1w/"", ""Инфа!A:AA""), 6, FALSE)"),2024)</f>
        <v>2024</v>
      </c>
      <c r="H6628" s="154">
        <v>22300</v>
      </c>
      <c r="I6628" s="151" t="s">
        <v>17130</v>
      </c>
      <c r="J6628" s="93"/>
      <c r="K6628" s="153"/>
      <c r="L6628" s="153"/>
      <c r="M6628" s="153"/>
      <c r="N6628" s="153"/>
      <c r="O6628" s="153"/>
      <c r="P6628" s="153"/>
      <c r="Q6628" s="153"/>
      <c r="R6628" s="153"/>
      <c r="S6628" s="153"/>
    </row>
    <row r="6629" spans="1:19" ht="37.5">
      <c r="A6629" s="277" t="s">
        <v>25424</v>
      </c>
      <c r="B6629" s="253" t="s">
        <v>153</v>
      </c>
      <c r="C6629" s="93" t="s">
        <v>17500</v>
      </c>
      <c r="D6629" s="93" t="s">
        <v>17501</v>
      </c>
      <c r="E6629" s="148">
        <f ca="1">IFERROR(__xludf.DUMMYFUNCTION(" VLOOKUP(A7127, IMPORTRANGE(""https://docs.google.com/spreadsheets/d/1fj_Bhi2XPL3siwIh4sx4VRLAe31yD50oKdj5UlRYW0c/"", ""Сводка!A:AA""), 5, FALSE)"),116)</f>
        <v>116</v>
      </c>
      <c r="F6629" s="148"/>
      <c r="G6629" s="147">
        <f ca="1">IFERROR(__xludf.DUMMYFUNCTION(" VLOOKUP(A7127, IMPORTRANGE(""https://docs.google.com/spreadsheets/d/1QNLbnkR_AongFt22vMfNzfpjZ0CjpI8QI-w0wBnYA1w/"", ""Инфа!A:AA""), 6, FALSE)"),2024)</f>
        <v>2024</v>
      </c>
      <c r="H6629" s="150">
        <v>8500</v>
      </c>
      <c r="I6629" s="156" t="s">
        <v>3566</v>
      </c>
      <c r="J6629" s="93"/>
      <c r="K6629" s="153"/>
      <c r="L6629" s="153"/>
      <c r="M6629" s="153"/>
      <c r="N6629" s="153"/>
      <c r="O6629" s="153"/>
      <c r="P6629" s="153"/>
      <c r="Q6629" s="153"/>
      <c r="R6629" s="153"/>
      <c r="S6629" s="153"/>
    </row>
    <row r="6630" spans="1:19" ht="206.25">
      <c r="A6630" s="277" t="s">
        <v>25424</v>
      </c>
      <c r="B6630" s="253" t="s">
        <v>153</v>
      </c>
      <c r="C6630" s="93" t="s">
        <v>17502</v>
      </c>
      <c r="D6630" s="93" t="s">
        <v>17503</v>
      </c>
      <c r="E6630" s="148">
        <f ca="1">IFERROR(__xludf.DUMMYFUNCTION(" VLOOKUP(A7130, IMPORTRANGE(""https://docs.google.com/spreadsheets/d/1fj_Bhi2XPL3siwIh4sx4VRLAe31yD50oKdj5UlRYW0c/"", ""Сводка!A:AA""), 5, FALSE)"),196)</f>
        <v>196</v>
      </c>
      <c r="F6630" s="148" t="s">
        <v>59</v>
      </c>
      <c r="G6630" s="147">
        <f ca="1">IFERROR(__xludf.DUMMYFUNCTION(" VLOOKUP(A7130, IMPORTRANGE(""https://docs.google.com/spreadsheets/d/1QNLbnkR_AongFt22vMfNzfpjZ0CjpI8QI-w0wBnYA1w/"", ""Инфа!A:AA""), 6, FALSE)"),2024)</f>
        <v>2024</v>
      </c>
      <c r="H6630" s="150">
        <v>10900</v>
      </c>
      <c r="I6630" s="151" t="s">
        <v>16781</v>
      </c>
      <c r="J6630" s="93" t="s">
        <v>17504</v>
      </c>
      <c r="K6630" s="153"/>
      <c r="L6630" s="153"/>
      <c r="M6630" s="153"/>
      <c r="N6630" s="153"/>
      <c r="O6630" s="153"/>
      <c r="P6630" s="153"/>
      <c r="Q6630" s="153"/>
      <c r="R6630" s="153"/>
      <c r="S6630" s="153"/>
    </row>
    <row r="6631" spans="1:19" ht="206.25">
      <c r="A6631" s="277" t="s">
        <v>25424</v>
      </c>
      <c r="B6631" s="253" t="s">
        <v>153</v>
      </c>
      <c r="C6631" s="93" t="s">
        <v>17502</v>
      </c>
      <c r="D6631" s="93" t="s">
        <v>17505</v>
      </c>
      <c r="E6631" s="148">
        <f ca="1">IFERROR(__xludf.DUMMYFUNCTION(" VLOOKUP(A7131, IMPORTRANGE(""https://docs.google.com/spreadsheets/d/1fj_Bhi2XPL3siwIh4sx4VRLAe31yD50oKdj5UlRYW0c/"", ""Сводка!A:AA""), 5, FALSE)"),192)</f>
        <v>192</v>
      </c>
      <c r="F6631" s="148" t="s">
        <v>59</v>
      </c>
      <c r="G6631" s="147">
        <f ca="1">IFERROR(__xludf.DUMMYFUNCTION(" VLOOKUP(A7131, IMPORTRANGE(""https://docs.google.com/spreadsheets/d/1QNLbnkR_AongFt22vMfNzfpjZ0CjpI8QI-w0wBnYA1w/"", ""Инфа!A:AA""), 6, FALSE)"),2024)</f>
        <v>2024</v>
      </c>
      <c r="H6631" s="150">
        <v>10800</v>
      </c>
      <c r="I6631" s="151" t="s">
        <v>16781</v>
      </c>
      <c r="J6631" s="93" t="s">
        <v>17504</v>
      </c>
      <c r="K6631" s="153"/>
      <c r="L6631" s="153"/>
      <c r="M6631" s="153"/>
      <c r="N6631" s="153"/>
      <c r="O6631" s="153"/>
      <c r="P6631" s="153"/>
      <c r="Q6631" s="153"/>
      <c r="R6631" s="153"/>
      <c r="S6631" s="153"/>
    </row>
    <row r="6632" spans="1:19" ht="225">
      <c r="A6632" s="277" t="s">
        <v>25424</v>
      </c>
      <c r="B6632" s="253" t="s">
        <v>153</v>
      </c>
      <c r="C6632" s="93" t="s">
        <v>17506</v>
      </c>
      <c r="D6632" s="93" t="s">
        <v>17507</v>
      </c>
      <c r="E6632" s="148">
        <f ca="1">IFERROR(__xludf.DUMMYFUNCTION(" VLOOKUP(A7132, IMPORTRANGE(""https://docs.google.com/spreadsheets/d/1fj_Bhi2XPL3siwIh4sx4VRLAe31yD50oKdj5UlRYW0c/"", ""Сводка!A:AA""), 5, FALSE)"),380)</f>
        <v>380</v>
      </c>
      <c r="F6632" s="148" t="s">
        <v>50</v>
      </c>
      <c r="G6632" s="147">
        <f ca="1">IFERROR(__xludf.DUMMYFUNCTION(" VLOOKUP(A7132, IMPORTRANGE(""https://docs.google.com/spreadsheets/d/1QNLbnkR_AongFt22vMfNzfpjZ0CjpI8QI-w0wBnYA1w/"", ""Инфа!A:AA""), 6, FALSE)"),2024)</f>
        <v>2024</v>
      </c>
      <c r="H6632" s="154">
        <v>16400</v>
      </c>
      <c r="I6632" s="151" t="s">
        <v>16781</v>
      </c>
      <c r="J6632" s="93" t="s">
        <v>17508</v>
      </c>
      <c r="K6632" s="153"/>
      <c r="L6632" s="153"/>
      <c r="M6632" s="153"/>
      <c r="N6632" s="153"/>
      <c r="O6632" s="153"/>
      <c r="P6632" s="153"/>
      <c r="Q6632" s="153"/>
      <c r="R6632" s="153"/>
      <c r="S6632" s="153"/>
    </row>
    <row r="6633" spans="1:19" ht="131.25">
      <c r="A6633" s="277" t="s">
        <v>25424</v>
      </c>
      <c r="B6633" s="253" t="s">
        <v>153</v>
      </c>
      <c r="C6633" s="93" t="s">
        <v>17509</v>
      </c>
      <c r="D6633" s="93" t="s">
        <v>17510</v>
      </c>
      <c r="E6633" s="148">
        <f ca="1">IFERROR(__xludf.DUMMYFUNCTION(" VLOOKUP(A7134, IMPORTRANGE(""https://docs.google.com/spreadsheets/d/1fj_Bhi2XPL3siwIh4sx4VRLAe31yD50oKdj5UlRYW0c/"", ""Сводка!A:AA""), 5, FALSE)"),192)</f>
        <v>192</v>
      </c>
      <c r="F6633" s="148" t="s">
        <v>50</v>
      </c>
      <c r="G6633" s="147">
        <f ca="1">IFERROR(__xludf.DUMMYFUNCTION(" VLOOKUP(A7134, IMPORTRANGE(""https://docs.google.com/spreadsheets/d/1QNLbnkR_AongFt22vMfNzfpjZ0CjpI8QI-w0wBnYA1w/"", ""Инфа!A:AA""), 6, FALSE)"),2024)</f>
        <v>2024</v>
      </c>
      <c r="H6633" s="150">
        <v>10800</v>
      </c>
      <c r="I6633" s="151" t="s">
        <v>16781</v>
      </c>
      <c r="J6633" s="93" t="s">
        <v>17511</v>
      </c>
      <c r="K6633" s="153"/>
      <c r="L6633" s="153"/>
      <c r="M6633" s="153"/>
      <c r="N6633" s="153"/>
      <c r="O6633" s="153"/>
      <c r="P6633" s="153"/>
      <c r="Q6633" s="153"/>
      <c r="R6633" s="153"/>
      <c r="S6633" s="153"/>
    </row>
    <row r="6634" spans="1:19" ht="131.25">
      <c r="A6634" s="277" t="s">
        <v>25424</v>
      </c>
      <c r="B6634" s="253" t="s">
        <v>153</v>
      </c>
      <c r="C6634" s="93" t="s">
        <v>17509</v>
      </c>
      <c r="D6634" s="93" t="s">
        <v>17512</v>
      </c>
      <c r="E6634" s="148">
        <f ca="1">IFERROR(__xludf.DUMMYFUNCTION(" VLOOKUP(A7135, IMPORTRANGE(""https://docs.google.com/spreadsheets/d/1fj_Bhi2XPL3siwIh4sx4VRLAe31yD50oKdj5UlRYW0c/"", ""Сводка!A:AA""), 5, FALSE)"),244)</f>
        <v>244</v>
      </c>
      <c r="F6634" s="148" t="s">
        <v>50</v>
      </c>
      <c r="G6634" s="147">
        <f ca="1">IFERROR(__xludf.DUMMYFUNCTION(" VLOOKUP(A7135, IMPORTRANGE(""https://docs.google.com/spreadsheets/d/1QNLbnkR_AongFt22vMfNzfpjZ0CjpI8QI-w0wBnYA1w/"", ""Инфа!A:AA""), 6, FALSE)"),2024)</f>
        <v>2024</v>
      </c>
      <c r="H6634" s="150">
        <v>12300</v>
      </c>
      <c r="I6634" s="151" t="s">
        <v>16781</v>
      </c>
      <c r="J6634" s="93" t="s">
        <v>17511</v>
      </c>
      <c r="K6634" s="153"/>
      <c r="L6634" s="153"/>
      <c r="M6634" s="153"/>
      <c r="N6634" s="153"/>
      <c r="O6634" s="153"/>
      <c r="P6634" s="153"/>
      <c r="Q6634" s="153"/>
      <c r="R6634" s="153"/>
      <c r="S6634" s="153"/>
    </row>
    <row r="6635" spans="1:19" ht="37.5">
      <c r="A6635" s="277" t="s">
        <v>25424</v>
      </c>
      <c r="B6635" s="253" t="s">
        <v>153</v>
      </c>
      <c r="C6635" s="93" t="s">
        <v>17513</v>
      </c>
      <c r="D6635" s="93" t="s">
        <v>17514</v>
      </c>
      <c r="E6635" s="148">
        <f ca="1">IFERROR(__xludf.DUMMYFUNCTION(" VLOOKUP(A7150, IMPORTRANGE(""https://docs.google.com/spreadsheets/d/1fj_Bhi2XPL3siwIh4sx4VRLAe31yD50oKdj5UlRYW0c/"", ""Сводка!A:AA""), 5, FALSE)"),188)</f>
        <v>188</v>
      </c>
      <c r="F6635" s="148" t="s">
        <v>17113</v>
      </c>
      <c r="G6635" s="147">
        <f ca="1">IFERROR(__xludf.DUMMYFUNCTION(" VLOOKUP(A7150, IMPORTRANGE(""https://docs.google.com/spreadsheets/d/1QNLbnkR_AongFt22vMfNzfpjZ0CjpI8QI-w0wBnYA1w/"", ""Инфа!A:AA""), 6, FALSE)"),2024)</f>
        <v>2024</v>
      </c>
      <c r="H6635" s="150">
        <v>10600</v>
      </c>
      <c r="I6635" s="160" t="s">
        <v>17345</v>
      </c>
      <c r="J6635" s="97"/>
      <c r="K6635" s="153"/>
      <c r="L6635" s="153"/>
      <c r="M6635" s="153"/>
      <c r="N6635" s="153"/>
      <c r="O6635" s="153"/>
      <c r="P6635" s="153"/>
      <c r="Q6635" s="153"/>
      <c r="R6635" s="153"/>
      <c r="S6635" s="153"/>
    </row>
    <row r="6636" spans="1:19" ht="37.5">
      <c r="A6636" s="277" t="s">
        <v>25424</v>
      </c>
      <c r="B6636" s="253" t="s">
        <v>153</v>
      </c>
      <c r="C6636" s="97" t="s">
        <v>17513</v>
      </c>
      <c r="D6636" s="93" t="s">
        <v>17515</v>
      </c>
      <c r="E6636" s="148">
        <f ca="1">IFERROR(__xludf.DUMMYFUNCTION(" VLOOKUP(A7151, IMPORTRANGE(""https://docs.google.com/spreadsheets/d/1fj_Bhi2XPL3siwIh4sx4VRLAe31yD50oKdj5UlRYW0c/"", ""Сводка!A:AA""), 5, FALSE)"),380)</f>
        <v>380</v>
      </c>
      <c r="F6636" s="148" t="s">
        <v>17113</v>
      </c>
      <c r="G6636" s="147">
        <f ca="1">IFERROR(__xludf.DUMMYFUNCTION(" VLOOKUP(A7151, IMPORTRANGE(""https://docs.google.com/spreadsheets/d/1QNLbnkR_AongFt22vMfNzfpjZ0CjpI8QI-w0wBnYA1w/"", ""Инфа!A:AA""), 6, FALSE)"),2024)</f>
        <v>2024</v>
      </c>
      <c r="H6636" s="154">
        <v>27800</v>
      </c>
      <c r="I6636" s="161" t="s">
        <v>3172</v>
      </c>
      <c r="J6636" s="97"/>
      <c r="K6636" s="153"/>
      <c r="L6636" s="153"/>
      <c r="M6636" s="153"/>
      <c r="N6636" s="153"/>
      <c r="O6636" s="153"/>
      <c r="P6636" s="153"/>
      <c r="Q6636" s="153"/>
      <c r="R6636" s="153"/>
      <c r="S6636" s="153"/>
    </row>
    <row r="6637" spans="1:19" ht="75">
      <c r="A6637" s="277" t="s">
        <v>25424</v>
      </c>
      <c r="B6637" s="253" t="s">
        <v>153</v>
      </c>
      <c r="C6637" s="93" t="s">
        <v>17516</v>
      </c>
      <c r="D6637" s="93" t="s">
        <v>17517</v>
      </c>
      <c r="E6637" s="148">
        <f ca="1">IFERROR(__xludf.DUMMYFUNCTION(" VLOOKUP(A7156, IMPORTRANGE(""https://docs.google.com/spreadsheets/d/1fj_Bhi2XPL3siwIh4sx4VRLAe31yD50oKdj5UlRYW0c/"", ""Сводка!A:AA""), 5, FALSE)"),308)</f>
        <v>308</v>
      </c>
      <c r="F6637" s="148" t="s">
        <v>17518</v>
      </c>
      <c r="G6637" s="147">
        <f ca="1">IFERROR(__xludf.DUMMYFUNCTION(" VLOOKUP(A7156, IMPORTRANGE(""https://docs.google.com/spreadsheets/d/1QNLbnkR_AongFt22vMfNzfpjZ0CjpI8QI-w0wBnYA1w/"", ""Инфа!A:AA""), 6, FALSE)"),2024)</f>
        <v>2024</v>
      </c>
      <c r="H6637" s="150">
        <v>14200</v>
      </c>
      <c r="I6637" s="156" t="s">
        <v>3566</v>
      </c>
      <c r="J6637" s="93"/>
      <c r="K6637" s="153"/>
      <c r="L6637" s="153"/>
      <c r="M6637" s="153"/>
      <c r="N6637" s="153"/>
      <c r="O6637" s="153"/>
      <c r="P6637" s="153"/>
      <c r="Q6637" s="153"/>
      <c r="R6637" s="153"/>
      <c r="S6637" s="153"/>
    </row>
    <row r="6638" spans="1:19" ht="37.5">
      <c r="A6638" s="277" t="s">
        <v>25424</v>
      </c>
      <c r="B6638" s="253" t="s">
        <v>153</v>
      </c>
      <c r="C6638" s="93" t="s">
        <v>17516</v>
      </c>
      <c r="D6638" s="93" t="s">
        <v>17519</v>
      </c>
      <c r="E6638" s="148">
        <f ca="1">IFERROR(__xludf.DUMMYFUNCTION(" VLOOKUP(A7157, IMPORTRANGE(""https://docs.google.com/spreadsheets/d/1fj_Bhi2XPL3siwIh4sx4VRLAe31yD50oKdj5UlRYW0c/"", ""Сводка!A:AA""), 5, FALSE)"),212)</f>
        <v>212</v>
      </c>
      <c r="F6638" s="148" t="s">
        <v>17113</v>
      </c>
      <c r="G6638" s="147">
        <f ca="1">IFERROR(__xludf.DUMMYFUNCTION(" VLOOKUP(A7157, IMPORTRANGE(""https://docs.google.com/spreadsheets/d/1QNLbnkR_AongFt22vMfNzfpjZ0CjpI8QI-w0wBnYA1w/"", ""Инфа!A:AA""), 6, FALSE)"),2024)</f>
        <v>2024</v>
      </c>
      <c r="H6638" s="150">
        <v>11400</v>
      </c>
      <c r="I6638" s="161" t="s">
        <v>3566</v>
      </c>
      <c r="J6638" s="97"/>
      <c r="K6638" s="153"/>
      <c r="L6638" s="153"/>
      <c r="M6638" s="153"/>
      <c r="N6638" s="153"/>
      <c r="O6638" s="153"/>
      <c r="P6638" s="153"/>
      <c r="Q6638" s="153"/>
      <c r="R6638" s="153"/>
      <c r="S6638" s="153"/>
    </row>
    <row r="6639" spans="1:19" ht="262.5">
      <c r="A6639" s="277" t="s">
        <v>25424</v>
      </c>
      <c r="B6639" s="253" t="s">
        <v>153</v>
      </c>
      <c r="C6639" s="93" t="s">
        <v>17520</v>
      </c>
      <c r="D6639" s="93" t="s">
        <v>17521</v>
      </c>
      <c r="E6639" s="148">
        <f ca="1">IFERROR(__xludf.DUMMYFUNCTION(" VLOOKUP(A7159, IMPORTRANGE(""https://docs.google.com/spreadsheets/d/1fj_Bhi2XPL3siwIh4sx4VRLAe31yD50oKdj5UlRYW0c/"", ""Сводка!A:AA""), 5, FALSE)"),286)</f>
        <v>286</v>
      </c>
      <c r="F6639" s="148" t="s">
        <v>50</v>
      </c>
      <c r="G6639" s="147">
        <f ca="1">IFERROR(__xludf.DUMMYFUNCTION(" VLOOKUP(A7159, IMPORTRANGE(""https://docs.google.com/spreadsheets/d/1QNLbnkR_AongFt22vMfNzfpjZ0CjpI8QI-w0wBnYA1w/"", ""Инфа!A:AA""), 6, FALSE)"),2024)</f>
        <v>2024</v>
      </c>
      <c r="H6639" s="150">
        <v>22200</v>
      </c>
      <c r="I6639" s="160" t="s">
        <v>210</v>
      </c>
      <c r="J6639" s="97" t="s">
        <v>17522</v>
      </c>
      <c r="K6639" s="153"/>
      <c r="L6639" s="153"/>
      <c r="M6639" s="153"/>
      <c r="N6639" s="153"/>
      <c r="O6639" s="153"/>
      <c r="P6639" s="153"/>
      <c r="Q6639" s="153"/>
      <c r="R6639" s="153"/>
      <c r="S6639" s="153"/>
    </row>
    <row r="6640" spans="1:19" ht="225">
      <c r="A6640" s="277" t="s">
        <v>25424</v>
      </c>
      <c r="B6640" s="253" t="s">
        <v>400</v>
      </c>
      <c r="C6640" s="93" t="s">
        <v>17523</v>
      </c>
      <c r="D6640" s="93" t="s">
        <v>17524</v>
      </c>
      <c r="E6640" s="148">
        <f ca="1">IFERROR(__xludf.DUMMYFUNCTION(" VLOOKUP(A7160, IMPORTRANGE(""https://docs.google.com/spreadsheets/d/1fj_Bhi2XPL3siwIh4sx4VRLAe31yD50oKdj5UlRYW0c/"", ""Сводка!A:AA""), 5, FALSE)"),248)</f>
        <v>248</v>
      </c>
      <c r="F6640" s="148" t="s">
        <v>1060</v>
      </c>
      <c r="G6640" s="147">
        <f ca="1">IFERROR(__xludf.DUMMYFUNCTION(" VLOOKUP(A7160, IMPORTRANGE(""https://docs.google.com/spreadsheets/d/1QNLbnkR_AongFt22vMfNzfpjZ0CjpI8QI-w0wBnYA1w/"", ""Инфа!A:AA""), 6, FALSE)"),2024)</f>
        <v>2024</v>
      </c>
      <c r="H6640" s="150">
        <v>19900</v>
      </c>
      <c r="I6640" s="151" t="s">
        <v>210</v>
      </c>
      <c r="J6640" s="93" t="s">
        <v>17525</v>
      </c>
      <c r="K6640" s="153"/>
      <c r="L6640" s="153"/>
      <c r="M6640" s="153"/>
      <c r="N6640" s="153"/>
      <c r="O6640" s="153"/>
      <c r="P6640" s="153"/>
      <c r="Q6640" s="153"/>
      <c r="R6640" s="153"/>
      <c r="S6640" s="153"/>
    </row>
    <row r="6641" spans="1:19" ht="93.75">
      <c r="A6641" s="277" t="s">
        <v>25424</v>
      </c>
      <c r="B6641" s="253" t="s">
        <v>13</v>
      </c>
      <c r="C6641" s="93" t="s">
        <v>17526</v>
      </c>
      <c r="D6641" s="93" t="s">
        <v>17527</v>
      </c>
      <c r="E6641" s="148">
        <f ca="1">IFERROR(__xludf.DUMMYFUNCTION(" VLOOKUP(A7161, IMPORTRANGE(""https://docs.google.com/spreadsheets/d/1fj_Bhi2XPL3siwIh4sx4VRLAe31yD50oKdj5UlRYW0c/"", ""Сводка!A:AA""), 5, FALSE)"),168)</f>
        <v>168</v>
      </c>
      <c r="F6641" s="148" t="s">
        <v>17113</v>
      </c>
      <c r="G6641" s="147">
        <f ca="1">IFERROR(__xludf.DUMMYFUNCTION(" VLOOKUP(A7161, IMPORTRANGE(""https://docs.google.com/spreadsheets/d/1QNLbnkR_AongFt22vMfNzfpjZ0CjpI8QI-w0wBnYA1w/"", ""Инфа!A:AA""), 6, FALSE)"),2024)</f>
        <v>2024</v>
      </c>
      <c r="H6641" s="150">
        <v>10000</v>
      </c>
      <c r="I6641" s="156" t="s">
        <v>3172</v>
      </c>
      <c r="J6641" s="93"/>
      <c r="K6641" s="153"/>
      <c r="L6641" s="153"/>
      <c r="M6641" s="153"/>
      <c r="N6641" s="153"/>
      <c r="O6641" s="153"/>
      <c r="P6641" s="153"/>
      <c r="Q6641" s="153"/>
      <c r="R6641" s="153"/>
      <c r="S6641" s="153"/>
    </row>
    <row r="6642" spans="1:19" ht="56.25">
      <c r="A6642" s="277" t="s">
        <v>25424</v>
      </c>
      <c r="B6642" s="253" t="s">
        <v>13</v>
      </c>
      <c r="C6642" s="93" t="s">
        <v>17528</v>
      </c>
      <c r="D6642" s="93" t="s">
        <v>17529</v>
      </c>
      <c r="E6642" s="148">
        <f ca="1">IFERROR(__xludf.DUMMYFUNCTION(" VLOOKUP(A7162, IMPORTRANGE(""https://docs.google.com/spreadsheets/d/1fj_Bhi2XPL3siwIh4sx4VRLAe31yD50oKdj5UlRYW0c/"", ""Сводка!A:AA""), 5, FALSE)"),216)</f>
        <v>216</v>
      </c>
      <c r="F6642" s="148" t="s">
        <v>415</v>
      </c>
      <c r="G6642" s="147">
        <f ca="1">IFERROR(__xludf.DUMMYFUNCTION(" VLOOKUP(A7162, IMPORTRANGE(""https://docs.google.com/spreadsheets/d/1QNLbnkR_AongFt22vMfNzfpjZ0CjpI8QI-w0wBnYA1w/"", ""Инфа!A:AA""), 6, FALSE)"),2024)</f>
        <v>2024</v>
      </c>
      <c r="H6642" s="150">
        <v>11500</v>
      </c>
      <c r="I6642" s="156" t="s">
        <v>3172</v>
      </c>
      <c r="J6642" s="93"/>
      <c r="K6642" s="153"/>
      <c r="L6642" s="153"/>
      <c r="M6642" s="153"/>
      <c r="N6642" s="153"/>
      <c r="O6642" s="153"/>
      <c r="P6642" s="153"/>
      <c r="Q6642" s="153"/>
      <c r="R6642" s="153"/>
      <c r="S6642" s="153"/>
    </row>
    <row r="6643" spans="1:19" ht="131.25">
      <c r="A6643" s="277" t="s">
        <v>25424</v>
      </c>
      <c r="B6643" s="253" t="s">
        <v>400</v>
      </c>
      <c r="C6643" s="97" t="s">
        <v>17535</v>
      </c>
      <c r="D6643" s="97" t="s">
        <v>17536</v>
      </c>
      <c r="E6643" s="148">
        <f ca="1">IFERROR(__xludf.DUMMYFUNCTION(" VLOOKUP(A7180, IMPORTRANGE(""https://docs.google.com/spreadsheets/d/1fj_Bhi2XPL3siwIh4sx4VRLAe31yD50oKdj5UlRYW0c/"", ""Сводка!A:AA""), 5, FALSE)"),248)</f>
        <v>248</v>
      </c>
      <c r="F6643" s="147" t="s">
        <v>17152</v>
      </c>
      <c r="G6643" s="147">
        <f ca="1">IFERROR(__xludf.DUMMYFUNCTION(" VLOOKUP(A7180, IMPORTRANGE(""https://docs.google.com/spreadsheets/d/1QNLbnkR_AongFt22vMfNzfpjZ0CjpI8QI-w0wBnYA1w/"", ""Инфа!A:AA""), 6, FALSE)"),2024)</f>
        <v>2024</v>
      </c>
      <c r="H6643" s="150">
        <v>19900</v>
      </c>
      <c r="I6643" s="151" t="s">
        <v>210</v>
      </c>
      <c r="J6643" s="93"/>
      <c r="K6643" s="153"/>
      <c r="L6643" s="153"/>
      <c r="M6643" s="153"/>
      <c r="N6643" s="153"/>
      <c r="O6643" s="153"/>
      <c r="P6643" s="153"/>
      <c r="Q6643" s="153"/>
      <c r="R6643" s="153"/>
      <c r="S6643" s="153"/>
    </row>
    <row r="6644" spans="1:19" ht="37.5">
      <c r="A6644" s="277" t="s">
        <v>25424</v>
      </c>
      <c r="B6644" s="253" t="s">
        <v>400</v>
      </c>
      <c r="C6644" s="93" t="s">
        <v>17537</v>
      </c>
      <c r="D6644" s="93" t="s">
        <v>17538</v>
      </c>
      <c r="E6644" s="148">
        <f ca="1">IFERROR(__xludf.DUMMYFUNCTION(" VLOOKUP(A7181, IMPORTRANGE(""https://docs.google.com/spreadsheets/d/1fj_Bhi2XPL3siwIh4sx4VRLAe31yD50oKdj5UlRYW0c/"", ""Сводка!A:AA""), 5, FALSE)"),212)</f>
        <v>212</v>
      </c>
      <c r="F6644" s="148" t="s">
        <v>415</v>
      </c>
      <c r="G6644" s="147">
        <f ca="1">IFERROR(__xludf.DUMMYFUNCTION(" VLOOKUP(A7181, IMPORTRANGE(""https://docs.google.com/spreadsheets/d/1QNLbnkR_AongFt22vMfNzfpjZ0CjpI8QI-w0wBnYA1w/"", ""Инфа!A:AA""), 6, FALSE)"),2023)</f>
        <v>2023</v>
      </c>
      <c r="H6644" s="150">
        <v>17700</v>
      </c>
      <c r="I6644" s="156" t="s">
        <v>3172</v>
      </c>
      <c r="J6644" s="93"/>
      <c r="K6644" s="153"/>
      <c r="L6644" s="153"/>
      <c r="M6644" s="153"/>
      <c r="N6644" s="153"/>
      <c r="O6644" s="153"/>
      <c r="P6644" s="153"/>
      <c r="Q6644" s="153"/>
      <c r="R6644" s="153"/>
      <c r="S6644" s="153"/>
    </row>
    <row r="6645" spans="1:19" ht="37.5">
      <c r="A6645" s="277" t="s">
        <v>25424</v>
      </c>
      <c r="B6645" s="253" t="s">
        <v>153</v>
      </c>
      <c r="C6645" s="93" t="s">
        <v>17537</v>
      </c>
      <c r="D6645" s="93" t="s">
        <v>17539</v>
      </c>
      <c r="E6645" s="148">
        <f ca="1">IFERROR(__xludf.DUMMYFUNCTION(" VLOOKUP(A7182, IMPORTRANGE(""https://docs.google.com/spreadsheets/d/1fj_Bhi2XPL3siwIh4sx4VRLAe31yD50oKdj5UlRYW0c/"", ""Сводка!A:AA""), 5, FALSE)"),150)</f>
        <v>150</v>
      </c>
      <c r="F6645" s="148" t="s">
        <v>1905</v>
      </c>
      <c r="G6645" s="147">
        <f ca="1">IFERROR(__xludf.DUMMYFUNCTION(" VLOOKUP(A7182, IMPORTRANGE(""https://docs.google.com/spreadsheets/d/1QNLbnkR_AongFt22vMfNzfpjZ0CjpI8QI-w0wBnYA1w/"", ""Инфа!A:AA""), 6, FALSE)"),2024)</f>
        <v>2024</v>
      </c>
      <c r="H6645" s="150">
        <v>9500</v>
      </c>
      <c r="I6645" s="156" t="s">
        <v>3956</v>
      </c>
      <c r="J6645" s="93"/>
      <c r="K6645" s="153"/>
      <c r="L6645" s="153"/>
      <c r="M6645" s="153"/>
      <c r="N6645" s="153"/>
      <c r="O6645" s="153"/>
      <c r="P6645" s="153"/>
      <c r="Q6645" s="153"/>
      <c r="R6645" s="153"/>
      <c r="S6645" s="153"/>
    </row>
    <row r="6646" spans="1:19" ht="37.5">
      <c r="A6646" s="277" t="s">
        <v>25424</v>
      </c>
      <c r="B6646" s="253" t="s">
        <v>400</v>
      </c>
      <c r="C6646" s="93" t="s">
        <v>17537</v>
      </c>
      <c r="D6646" s="93" t="s">
        <v>17540</v>
      </c>
      <c r="E6646" s="148">
        <f ca="1">IFERROR(__xludf.DUMMYFUNCTION(" VLOOKUP(A7183, IMPORTRANGE(""https://docs.google.com/spreadsheets/d/1fj_Bhi2XPL3siwIh4sx4VRLAe31yD50oKdj5UlRYW0c/"", ""Сводка!A:AA""), 5, FALSE)"),150)</f>
        <v>150</v>
      </c>
      <c r="F6646" s="148" t="s">
        <v>17541</v>
      </c>
      <c r="G6646" s="147">
        <f ca="1">IFERROR(__xludf.DUMMYFUNCTION(" VLOOKUP(A7183, IMPORTRANGE(""https://docs.google.com/spreadsheets/d/1QNLbnkR_AongFt22vMfNzfpjZ0CjpI8QI-w0wBnYA1w/"", ""Инфа!A:AA""), 6, FALSE)"),2024)</f>
        <v>2024</v>
      </c>
      <c r="H6646" s="150">
        <v>9500</v>
      </c>
      <c r="I6646" s="156" t="s">
        <v>3956</v>
      </c>
      <c r="J6646" s="93"/>
      <c r="K6646" s="153"/>
      <c r="L6646" s="153"/>
      <c r="M6646" s="153"/>
      <c r="N6646" s="153"/>
      <c r="O6646" s="153"/>
      <c r="P6646" s="153"/>
      <c r="Q6646" s="153"/>
      <c r="R6646" s="153"/>
      <c r="S6646" s="153"/>
    </row>
    <row r="6647" spans="1:19" ht="37.5">
      <c r="A6647" s="277" t="s">
        <v>25424</v>
      </c>
      <c r="B6647" s="253" t="s">
        <v>400</v>
      </c>
      <c r="C6647" s="93" t="s">
        <v>17537</v>
      </c>
      <c r="D6647" s="93" t="s">
        <v>17542</v>
      </c>
      <c r="E6647" s="148">
        <f ca="1">IFERROR(__xludf.DUMMYFUNCTION(" VLOOKUP(A7184, IMPORTRANGE(""https://docs.google.com/spreadsheets/d/1fj_Bhi2XPL3siwIh4sx4VRLAe31yD50oKdj5UlRYW0c/"", ""Сводка!A:AA""), 5, FALSE)"),144)</f>
        <v>144</v>
      </c>
      <c r="F6647" s="148" t="s">
        <v>415</v>
      </c>
      <c r="G6647" s="147">
        <f ca="1">IFERROR(__xludf.DUMMYFUNCTION(" VLOOKUP(A7184, IMPORTRANGE(""https://docs.google.com/spreadsheets/d/1QNLbnkR_AongFt22vMfNzfpjZ0CjpI8QI-w0wBnYA1w/"", ""Инфа!A:AA""), 6, FALSE)"),2024)</f>
        <v>2024</v>
      </c>
      <c r="H6647" s="150">
        <v>9300</v>
      </c>
      <c r="I6647" s="156" t="s">
        <v>17543</v>
      </c>
      <c r="J6647" s="93"/>
      <c r="K6647" s="153"/>
      <c r="L6647" s="153"/>
      <c r="M6647" s="153"/>
      <c r="N6647" s="153"/>
      <c r="O6647" s="153"/>
      <c r="P6647" s="153"/>
      <c r="Q6647" s="153"/>
      <c r="R6647" s="153"/>
      <c r="S6647" s="153"/>
    </row>
    <row r="6648" spans="1:19" ht="37.5">
      <c r="A6648" s="277" t="s">
        <v>25424</v>
      </c>
      <c r="B6648" s="253" t="s">
        <v>400</v>
      </c>
      <c r="C6648" s="93" t="s">
        <v>17537</v>
      </c>
      <c r="D6648" s="93" t="s">
        <v>17544</v>
      </c>
      <c r="E6648" s="148">
        <f ca="1">IFERROR(__xludf.DUMMYFUNCTION(" VLOOKUP(A7185, IMPORTRANGE(""https://docs.google.com/spreadsheets/d/1fj_Bhi2XPL3siwIh4sx4VRLAe31yD50oKdj5UlRYW0c/"", ""Сводка!A:AA""), 5, FALSE)"),176)</f>
        <v>176</v>
      </c>
      <c r="F6648" s="148" t="s">
        <v>415</v>
      </c>
      <c r="G6648" s="147">
        <f ca="1">IFERROR(__xludf.DUMMYFUNCTION(" VLOOKUP(A7185, IMPORTRANGE(""https://docs.google.com/spreadsheets/d/1QNLbnkR_AongFt22vMfNzfpjZ0CjpI8QI-w0wBnYA1w/"", ""Инфа!A:AA""), 6, FALSE)"),2024)</f>
        <v>2024</v>
      </c>
      <c r="H6648" s="150">
        <v>10300</v>
      </c>
      <c r="I6648" s="156" t="s">
        <v>17543</v>
      </c>
      <c r="J6648" s="93"/>
      <c r="K6648" s="153"/>
      <c r="L6648" s="153"/>
      <c r="M6648" s="153"/>
      <c r="N6648" s="153"/>
      <c r="O6648" s="153"/>
      <c r="P6648" s="153"/>
      <c r="Q6648" s="153"/>
      <c r="R6648" s="153"/>
      <c r="S6648" s="153"/>
    </row>
    <row r="6649" spans="1:19" ht="56.25">
      <c r="A6649" s="277" t="s">
        <v>25424</v>
      </c>
      <c r="B6649" s="253" t="s">
        <v>400</v>
      </c>
      <c r="C6649" s="93" t="s">
        <v>17545</v>
      </c>
      <c r="D6649" s="93" t="s">
        <v>17546</v>
      </c>
      <c r="E6649" s="148">
        <v>212</v>
      </c>
      <c r="F6649" s="148" t="s">
        <v>415</v>
      </c>
      <c r="G6649" s="147">
        <f ca="1">IFERROR(__xludf.DUMMYFUNCTION(" VLOOKUP(A7186, IMPORTRANGE(""https://docs.google.com/spreadsheets/d/1QNLbnkR_AongFt22vMfNzfpjZ0CjpI8QI-w0wBnYA1w/"", ""Инфа!A:AA""), 6, FALSE)"),2024)</f>
        <v>2024</v>
      </c>
      <c r="H6649" s="150">
        <v>11400</v>
      </c>
      <c r="I6649" s="156" t="s">
        <v>3172</v>
      </c>
      <c r="J6649" s="93"/>
      <c r="K6649" s="153"/>
      <c r="L6649" s="153"/>
      <c r="M6649" s="153"/>
      <c r="N6649" s="153"/>
      <c r="O6649" s="153"/>
      <c r="P6649" s="153"/>
      <c r="Q6649" s="153"/>
      <c r="R6649" s="153"/>
      <c r="S6649" s="153"/>
    </row>
    <row r="6650" spans="1:19" ht="56.25">
      <c r="A6650" s="277" t="s">
        <v>25424</v>
      </c>
      <c r="B6650" s="253" t="s">
        <v>400</v>
      </c>
      <c r="C6650" s="93" t="s">
        <v>17545</v>
      </c>
      <c r="D6650" s="93" t="s">
        <v>17547</v>
      </c>
      <c r="E6650" s="148">
        <v>212</v>
      </c>
      <c r="F6650" s="148" t="s">
        <v>415</v>
      </c>
      <c r="G6650" s="147">
        <f ca="1">IFERROR(__xludf.DUMMYFUNCTION(" VLOOKUP(A7187, IMPORTRANGE(""https://docs.google.com/spreadsheets/d/1QNLbnkR_AongFt22vMfNzfpjZ0CjpI8QI-w0wBnYA1w/"", ""Инфа!A:AA""), 6, FALSE)"),2024)</f>
        <v>2024</v>
      </c>
      <c r="H6650" s="150">
        <v>11400</v>
      </c>
      <c r="I6650" s="156" t="s">
        <v>3172</v>
      </c>
      <c r="J6650" s="93"/>
      <c r="K6650" s="153"/>
      <c r="L6650" s="153"/>
      <c r="M6650" s="153"/>
      <c r="N6650" s="153"/>
      <c r="O6650" s="153"/>
      <c r="P6650" s="153"/>
      <c r="Q6650" s="153"/>
      <c r="R6650" s="153"/>
      <c r="S6650" s="153"/>
    </row>
    <row r="6651" spans="1:19" ht="56.25">
      <c r="A6651" s="277" t="s">
        <v>25424</v>
      </c>
      <c r="B6651" s="253" t="s">
        <v>400</v>
      </c>
      <c r="C6651" s="93" t="s">
        <v>17548</v>
      </c>
      <c r="D6651" s="93" t="s">
        <v>17549</v>
      </c>
      <c r="E6651" s="148">
        <f ca="1">IFERROR(__xludf.DUMMYFUNCTION(" VLOOKUP(A7190, IMPORTRANGE(""https://docs.google.com/spreadsheets/d/1fj_Bhi2XPL3siwIh4sx4VRLAe31yD50oKdj5UlRYW0c/"", ""Сводка!A:AA""), 5, FALSE)"),168)</f>
        <v>168</v>
      </c>
      <c r="F6651" s="148"/>
      <c r="G6651" s="147">
        <f ca="1">IFERROR(__xludf.DUMMYFUNCTION(" VLOOKUP(A7190, IMPORTRANGE(""https://docs.google.com/spreadsheets/d/1QNLbnkR_AongFt22vMfNzfpjZ0CjpI8QI-w0wBnYA1w/"", ""Инфа!A:AA""), 6, FALSE)"),2024)</f>
        <v>2024</v>
      </c>
      <c r="H6651" s="150">
        <v>10000</v>
      </c>
      <c r="I6651" s="156" t="s">
        <v>3172</v>
      </c>
      <c r="J6651" s="93"/>
      <c r="K6651" s="153"/>
      <c r="L6651" s="153"/>
      <c r="M6651" s="153"/>
      <c r="N6651" s="153"/>
      <c r="O6651" s="153"/>
      <c r="P6651" s="153"/>
      <c r="Q6651" s="153"/>
      <c r="R6651" s="153"/>
      <c r="S6651" s="153"/>
    </row>
    <row r="6652" spans="1:19" ht="37.5">
      <c r="A6652" s="277" t="s">
        <v>25424</v>
      </c>
      <c r="B6652" s="253" t="s">
        <v>400</v>
      </c>
      <c r="C6652" s="93" t="s">
        <v>17550</v>
      </c>
      <c r="D6652" s="93" t="s">
        <v>17551</v>
      </c>
      <c r="E6652" s="148">
        <f ca="1">IFERROR(__xludf.DUMMYFUNCTION(" VLOOKUP(A7193, IMPORTRANGE(""https://docs.google.com/spreadsheets/d/1fj_Bhi2XPL3siwIh4sx4VRLAe31yD50oKdj5UlRYW0c/"", ""Сводка!A:AA""), 5, FALSE)"),108)</f>
        <v>108</v>
      </c>
      <c r="F6652" s="148"/>
      <c r="G6652" s="147">
        <f ca="1">IFERROR(__xludf.DUMMYFUNCTION(" VLOOKUP(A7193, IMPORTRANGE(""https://docs.google.com/spreadsheets/d/1QNLbnkR_AongFt22vMfNzfpjZ0CjpI8QI-w0wBnYA1w/"", ""Инфа!A:AA""), 6, FALSE)"),2024)</f>
        <v>2024</v>
      </c>
      <c r="H6652" s="150">
        <v>8200</v>
      </c>
      <c r="I6652" s="156" t="s">
        <v>3172</v>
      </c>
      <c r="J6652" s="93"/>
      <c r="K6652" s="153"/>
      <c r="L6652" s="153"/>
      <c r="M6652" s="153"/>
      <c r="N6652" s="153"/>
      <c r="O6652" s="153"/>
      <c r="P6652" s="153"/>
      <c r="Q6652" s="153"/>
      <c r="R6652" s="153"/>
      <c r="S6652" s="153"/>
    </row>
    <row r="6653" spans="1:19" ht="37.5">
      <c r="A6653" s="277" t="s">
        <v>25424</v>
      </c>
      <c r="B6653" s="253" t="s">
        <v>400</v>
      </c>
      <c r="C6653" s="93" t="s">
        <v>17552</v>
      </c>
      <c r="D6653" s="93" t="s">
        <v>17553</v>
      </c>
      <c r="E6653" s="148">
        <f ca="1">IFERROR(__xludf.DUMMYFUNCTION(" VLOOKUP(A7199, IMPORTRANGE(""https://docs.google.com/spreadsheets/d/1fj_Bhi2XPL3siwIh4sx4VRLAe31yD50oKdj5UlRYW0c/"", ""Сводка!A:AA""), 5, FALSE)"),376)</f>
        <v>376</v>
      </c>
      <c r="F6653" s="148"/>
      <c r="G6653" s="147">
        <f ca="1">IFERROR(__xludf.DUMMYFUNCTION(" VLOOKUP(A7199, IMPORTRANGE(""https://docs.google.com/spreadsheets/d/1QNLbnkR_AongFt22vMfNzfpjZ0CjpI8QI-w0wBnYA1w/"", ""Инфа!A:AA""), 6, FALSE)"),2024)</f>
        <v>2024</v>
      </c>
      <c r="H6653" s="154">
        <v>16300</v>
      </c>
      <c r="I6653" s="156" t="s">
        <v>3566</v>
      </c>
      <c r="J6653" s="93"/>
      <c r="K6653" s="153"/>
      <c r="L6653" s="153"/>
      <c r="M6653" s="153"/>
      <c r="N6653" s="153"/>
      <c r="O6653" s="153"/>
      <c r="P6653" s="153"/>
      <c r="Q6653" s="153"/>
      <c r="R6653" s="153"/>
      <c r="S6653" s="153"/>
    </row>
    <row r="6654" spans="1:19" ht="75">
      <c r="A6654" s="277" t="s">
        <v>25424</v>
      </c>
      <c r="B6654" s="253" t="s">
        <v>153</v>
      </c>
      <c r="C6654" s="93" t="s">
        <v>17552</v>
      </c>
      <c r="D6654" s="93" t="s">
        <v>17554</v>
      </c>
      <c r="E6654" s="148">
        <f ca="1">IFERROR(__xludf.DUMMYFUNCTION(" VLOOKUP(A7200, IMPORTRANGE(""https://docs.google.com/spreadsheets/d/1fj_Bhi2XPL3siwIh4sx4VRLAe31yD50oKdj5UlRYW0c/"", ""Сводка!A:AA""), 5, FALSE)"),156)</f>
        <v>156</v>
      </c>
      <c r="F6654" s="148"/>
      <c r="G6654" s="147">
        <f ca="1">IFERROR(__xludf.DUMMYFUNCTION(" VLOOKUP(A7200, IMPORTRANGE(""https://docs.google.com/spreadsheets/d/1QNLbnkR_AongFt22vMfNzfpjZ0CjpI8QI-w0wBnYA1w/"", ""Инфа!A:AA""), 6, FALSE)"),2023)</f>
        <v>2023</v>
      </c>
      <c r="H6654" s="150">
        <v>9700</v>
      </c>
      <c r="I6654" s="156" t="s">
        <v>3566</v>
      </c>
      <c r="J6654" s="93"/>
      <c r="K6654" s="153"/>
      <c r="L6654" s="153"/>
      <c r="M6654" s="153"/>
      <c r="N6654" s="153"/>
      <c r="O6654" s="153"/>
      <c r="P6654" s="153"/>
      <c r="Q6654" s="153"/>
      <c r="R6654" s="153"/>
      <c r="S6654" s="153"/>
    </row>
    <row r="6655" spans="1:19" ht="75">
      <c r="A6655" s="277" t="s">
        <v>25424</v>
      </c>
      <c r="B6655" s="253" t="s">
        <v>400</v>
      </c>
      <c r="C6655" s="93" t="s">
        <v>17555</v>
      </c>
      <c r="D6655" s="93" t="s">
        <v>17556</v>
      </c>
      <c r="E6655" s="148" t="e">
        <f>#REF!</f>
        <v>#REF!</v>
      </c>
      <c r="F6655" s="148" t="s">
        <v>415</v>
      </c>
      <c r="G6655" s="147">
        <f ca="1">IFERROR(__xludf.DUMMYFUNCTION(" VLOOKUP(A7201, IMPORTRANGE(""https://docs.google.com/spreadsheets/d/1QNLbnkR_AongFt22vMfNzfpjZ0CjpI8QI-w0wBnYA1w/"", ""Инфа!A:AA""), 6, FALSE)"),2023)</f>
        <v>2023</v>
      </c>
      <c r="H6655" s="150">
        <v>22500</v>
      </c>
      <c r="I6655" s="156" t="s">
        <v>3566</v>
      </c>
      <c r="J6655" s="93"/>
      <c r="K6655" s="153"/>
      <c r="L6655" s="153"/>
      <c r="M6655" s="153"/>
      <c r="N6655" s="153"/>
      <c r="O6655" s="153"/>
      <c r="P6655" s="153"/>
      <c r="Q6655" s="153"/>
      <c r="R6655" s="153"/>
      <c r="S6655" s="153"/>
    </row>
    <row r="6656" spans="1:19" ht="56.25">
      <c r="A6656" s="277" t="s">
        <v>25424</v>
      </c>
      <c r="B6656" s="253" t="s">
        <v>153</v>
      </c>
      <c r="C6656" s="97" t="s">
        <v>17557</v>
      </c>
      <c r="D6656" s="97" t="s">
        <v>17558</v>
      </c>
      <c r="E6656" s="148">
        <f ca="1">IFERROR(__xludf.DUMMYFUNCTION(" VLOOKUP(A7209, IMPORTRANGE(""https://docs.google.com/spreadsheets/d/1fj_Bhi2XPL3siwIh4sx4VRLAe31yD50oKdj5UlRYW0c/"", ""Сводка!A:AA""), 5, FALSE)"),112)</f>
        <v>112</v>
      </c>
      <c r="F6656" s="147"/>
      <c r="G6656" s="147">
        <f ca="1">IFERROR(__xludf.DUMMYFUNCTION(" VLOOKUP(A7209, IMPORTRANGE(""https://docs.google.com/spreadsheets/d/1QNLbnkR_AongFt22vMfNzfpjZ0CjpI8QI-w0wBnYA1w/"", ""Инфа!A:AA""), 6, FALSE)"),2024)</f>
        <v>2024</v>
      </c>
      <c r="H6656" s="150">
        <v>8400</v>
      </c>
      <c r="I6656" s="151" t="s">
        <v>17345</v>
      </c>
      <c r="J6656" s="93"/>
      <c r="K6656" s="153"/>
      <c r="L6656" s="153"/>
      <c r="M6656" s="153"/>
      <c r="N6656" s="153"/>
      <c r="O6656" s="153"/>
      <c r="P6656" s="153"/>
      <c r="Q6656" s="153"/>
      <c r="R6656" s="153"/>
      <c r="S6656" s="153"/>
    </row>
    <row r="6657" spans="1:19" ht="75">
      <c r="A6657" s="277" t="s">
        <v>25424</v>
      </c>
      <c r="B6657" s="253" t="s">
        <v>153</v>
      </c>
      <c r="C6657" s="97" t="s">
        <v>17559</v>
      </c>
      <c r="D6657" s="97" t="s">
        <v>17560</v>
      </c>
      <c r="E6657" s="148">
        <f ca="1">IFERROR(__xludf.DUMMYFUNCTION(" VLOOKUP(A7210, IMPORTRANGE(""https://docs.google.com/spreadsheets/d/1fj_Bhi2XPL3siwIh4sx4VRLAe31yD50oKdj5UlRYW0c/"", ""Сводка!A:AA""), 5, FALSE)"),132)</f>
        <v>132</v>
      </c>
      <c r="F6657" s="147" t="s">
        <v>266</v>
      </c>
      <c r="G6657" s="147">
        <f ca="1">IFERROR(__xludf.DUMMYFUNCTION(" VLOOKUP(A7210, IMPORTRANGE(""https://docs.google.com/spreadsheets/d/1QNLbnkR_AongFt22vMfNzfpjZ0CjpI8QI-w0wBnYA1w/"", ""Инфа!A:AA""), 6, FALSE)"),2024)</f>
        <v>2024</v>
      </c>
      <c r="H6657" s="150">
        <v>9000</v>
      </c>
      <c r="I6657" s="151" t="s">
        <v>17345</v>
      </c>
      <c r="J6657" s="93"/>
      <c r="K6657" s="153"/>
      <c r="L6657" s="153"/>
      <c r="M6657" s="153"/>
      <c r="N6657" s="153"/>
      <c r="O6657" s="153"/>
      <c r="P6657" s="153"/>
      <c r="Q6657" s="153"/>
      <c r="R6657" s="153"/>
      <c r="S6657" s="153"/>
    </row>
    <row r="6658" spans="1:19" ht="150">
      <c r="A6658" s="277" t="s">
        <v>25424</v>
      </c>
      <c r="B6658" s="253" t="s">
        <v>153</v>
      </c>
      <c r="C6658" s="93" t="s">
        <v>17559</v>
      </c>
      <c r="D6658" s="93" t="s">
        <v>17561</v>
      </c>
      <c r="E6658" s="148">
        <f ca="1">IFERROR(__xludf.DUMMYFUNCTION(" VLOOKUP(A7211, IMPORTRANGE(""https://docs.google.com/spreadsheets/d/1fj_Bhi2XPL3siwIh4sx4VRLAe31yD50oKdj5UlRYW0c/"", ""Сводка!A:AA""), 5, FALSE)"),108)</f>
        <v>108</v>
      </c>
      <c r="F6658" s="148" t="s">
        <v>266</v>
      </c>
      <c r="G6658" s="147">
        <f ca="1">IFERROR(__xludf.DUMMYFUNCTION(" VLOOKUP(A7211, IMPORTRANGE(""https://docs.google.com/spreadsheets/d/1QNLbnkR_AongFt22vMfNzfpjZ0CjpI8QI-w0wBnYA1w/"", ""Инфа!A:AA""), 6, FALSE)"),2024)</f>
        <v>2024</v>
      </c>
      <c r="H6658" s="150">
        <v>11500</v>
      </c>
      <c r="I6658" s="151" t="s">
        <v>17345</v>
      </c>
      <c r="J6658" s="93" t="s">
        <v>17562</v>
      </c>
      <c r="K6658" s="153"/>
      <c r="L6658" s="153"/>
      <c r="M6658" s="153"/>
      <c r="N6658" s="153"/>
      <c r="O6658" s="153"/>
      <c r="P6658" s="153"/>
      <c r="Q6658" s="153"/>
      <c r="R6658" s="153"/>
      <c r="S6658" s="153"/>
    </row>
    <row r="6659" spans="1:19" ht="75">
      <c r="A6659" s="277" t="s">
        <v>25424</v>
      </c>
      <c r="B6659" s="253" t="s">
        <v>153</v>
      </c>
      <c r="C6659" s="97" t="s">
        <v>17559</v>
      </c>
      <c r="D6659" s="97" t="s">
        <v>17563</v>
      </c>
      <c r="E6659" s="148">
        <f ca="1">IFERROR(__xludf.DUMMYFUNCTION(" VLOOKUP(A7212, IMPORTRANGE(""https://docs.google.com/spreadsheets/d/1fj_Bhi2XPL3siwIh4sx4VRLAe31yD50oKdj5UlRYW0c/"", ""Сводка!A:AA""), 5, FALSE)"),156)</f>
        <v>156</v>
      </c>
      <c r="F6659" s="147"/>
      <c r="G6659" s="147">
        <f ca="1">IFERROR(__xludf.DUMMYFUNCTION(" VLOOKUP(A7212, IMPORTRANGE(""https://docs.google.com/spreadsheets/d/1QNLbnkR_AongFt22vMfNzfpjZ0CjpI8QI-w0wBnYA1w/"", ""Инфа!A:AA""), 6, FALSE)"),2024)</f>
        <v>2024</v>
      </c>
      <c r="H6659" s="150">
        <v>9700</v>
      </c>
      <c r="I6659" s="151" t="s">
        <v>17345</v>
      </c>
      <c r="J6659" s="93"/>
      <c r="K6659" s="153"/>
      <c r="L6659" s="153"/>
      <c r="M6659" s="153"/>
      <c r="N6659" s="153"/>
      <c r="O6659" s="153"/>
      <c r="P6659" s="153"/>
      <c r="Q6659" s="153"/>
      <c r="R6659" s="153"/>
      <c r="S6659" s="153"/>
    </row>
    <row r="6660" spans="1:19" ht="20.25" customHeight="1">
      <c r="A6660" s="277" t="s">
        <v>25424</v>
      </c>
      <c r="B6660" s="253" t="s">
        <v>153</v>
      </c>
      <c r="C6660" s="93" t="s">
        <v>17559</v>
      </c>
      <c r="D6660" s="93" t="s">
        <v>17564</v>
      </c>
      <c r="E6660" s="148">
        <f ca="1">IFERROR(__xludf.DUMMYFUNCTION(" VLOOKUP(A7213, IMPORTRANGE(""https://docs.google.com/spreadsheets/d/1fj_Bhi2XPL3siwIh4sx4VRLAe31yD50oKdj5UlRYW0c/"", ""Сводка!A:AA""), 5, FALSE)"),64)</f>
        <v>64</v>
      </c>
      <c r="F6660" s="148" t="s">
        <v>17113</v>
      </c>
      <c r="G6660" s="147">
        <f ca="1">IFERROR(__xludf.DUMMYFUNCTION(" VLOOKUP(A7213, IMPORTRANGE(""https://docs.google.com/spreadsheets/d/1QNLbnkR_AongFt22vMfNzfpjZ0CjpI8QI-w0wBnYA1w/"", ""Инфа!A:AA""), 6, FALSE)"),2024)</f>
        <v>2024</v>
      </c>
      <c r="H6660" s="150">
        <v>6900</v>
      </c>
      <c r="I6660" s="160" t="s">
        <v>17345</v>
      </c>
      <c r="J6660" s="97"/>
      <c r="K6660" s="153"/>
      <c r="L6660" s="153"/>
      <c r="M6660" s="153"/>
      <c r="N6660" s="153"/>
      <c r="O6660" s="153"/>
      <c r="P6660" s="153"/>
      <c r="Q6660" s="153"/>
      <c r="R6660" s="153"/>
      <c r="S6660" s="153"/>
    </row>
    <row r="6661" spans="1:19" ht="56.25">
      <c r="A6661" s="277" t="s">
        <v>25424</v>
      </c>
      <c r="B6661" s="253" t="s">
        <v>153</v>
      </c>
      <c r="C6661" s="93" t="s">
        <v>17565</v>
      </c>
      <c r="D6661" s="93" t="s">
        <v>17566</v>
      </c>
      <c r="E6661" s="148">
        <f ca="1">IFERROR(__xludf.DUMMYFUNCTION(" VLOOKUP(A7214, IMPORTRANGE(""https://docs.google.com/spreadsheets/d/1fj_Bhi2XPL3siwIh4sx4VRLAe31yD50oKdj5UlRYW0c/"", ""Сводка!A:AA""), 5, FALSE)"),124)</f>
        <v>124</v>
      </c>
      <c r="F6661" s="148" t="s">
        <v>17113</v>
      </c>
      <c r="G6661" s="147">
        <f ca="1">IFERROR(__xludf.DUMMYFUNCTION(" VLOOKUP(A7214, IMPORTRANGE(""https://docs.google.com/spreadsheets/d/1QNLbnkR_AongFt22vMfNzfpjZ0CjpI8QI-w0wBnYA1w/"", ""Инфа!A:AA""), 6, FALSE)"),2024)</f>
        <v>2024</v>
      </c>
      <c r="H6661" s="150">
        <v>8700</v>
      </c>
      <c r="I6661" s="160" t="s">
        <v>17345</v>
      </c>
      <c r="J6661" s="97"/>
      <c r="K6661" s="153"/>
      <c r="L6661" s="153"/>
      <c r="M6661" s="153"/>
      <c r="N6661" s="153"/>
      <c r="O6661" s="153"/>
      <c r="P6661" s="153"/>
      <c r="Q6661" s="153"/>
      <c r="R6661" s="153"/>
      <c r="S6661" s="153"/>
    </row>
    <row r="6662" spans="1:19" ht="56.25">
      <c r="A6662" s="277" t="s">
        <v>25424</v>
      </c>
      <c r="B6662" s="253" t="s">
        <v>153</v>
      </c>
      <c r="C6662" s="93" t="s">
        <v>17567</v>
      </c>
      <c r="D6662" s="93" t="s">
        <v>17568</v>
      </c>
      <c r="E6662" s="148" t="e">
        <f>#REF!</f>
        <v>#REF!</v>
      </c>
      <c r="F6662" s="148" t="s">
        <v>456</v>
      </c>
      <c r="G6662" s="147">
        <f ca="1">IFERROR(__xludf.DUMMYFUNCTION(" VLOOKUP(A7228, IMPORTRANGE(""https://docs.google.com/spreadsheets/d/1QNLbnkR_AongFt22vMfNzfpjZ0CjpI8QI-w0wBnYA1w/"", ""Инфа!A:AA""), 6, FALSE)"),2024)</f>
        <v>2024</v>
      </c>
      <c r="H6662" s="150">
        <v>18800</v>
      </c>
      <c r="I6662" s="156" t="s">
        <v>3566</v>
      </c>
      <c r="J6662" s="93"/>
      <c r="K6662" s="153"/>
      <c r="L6662" s="153"/>
      <c r="M6662" s="153"/>
      <c r="N6662" s="153"/>
      <c r="O6662" s="153"/>
      <c r="P6662" s="153"/>
      <c r="Q6662" s="153"/>
      <c r="R6662" s="153"/>
      <c r="S6662" s="153"/>
    </row>
    <row r="6663" spans="1:19" ht="56.25">
      <c r="A6663" s="277" t="s">
        <v>25424</v>
      </c>
      <c r="B6663" s="253" t="s">
        <v>153</v>
      </c>
      <c r="C6663" s="93" t="s">
        <v>17567</v>
      </c>
      <c r="D6663" s="93" t="s">
        <v>17569</v>
      </c>
      <c r="E6663" s="148" t="e">
        <f>#REF!</f>
        <v>#REF!</v>
      </c>
      <c r="F6663" s="148" t="s">
        <v>456</v>
      </c>
      <c r="G6663" s="147">
        <f ca="1">IFERROR(__xludf.DUMMYFUNCTION(" VLOOKUP(A7229, IMPORTRANGE(""https://docs.google.com/spreadsheets/d/1QNLbnkR_AongFt22vMfNzfpjZ0CjpI8QI-w0wBnYA1w/"", ""Инфа!A:AA""), 6, FALSE)"),2024)</f>
        <v>2024</v>
      </c>
      <c r="H6663" s="150">
        <v>21500</v>
      </c>
      <c r="I6663" s="156" t="s">
        <v>3566</v>
      </c>
      <c r="J6663" s="93"/>
      <c r="K6663" s="153"/>
      <c r="L6663" s="153"/>
      <c r="M6663" s="153"/>
      <c r="N6663" s="153"/>
      <c r="O6663" s="153"/>
      <c r="P6663" s="153"/>
      <c r="Q6663" s="153"/>
      <c r="R6663" s="153"/>
      <c r="S6663" s="153"/>
    </row>
    <row r="6664" spans="1:19" ht="56.25">
      <c r="A6664" s="277" t="s">
        <v>25424</v>
      </c>
      <c r="B6664" s="253" t="s">
        <v>153</v>
      </c>
      <c r="C6664" s="93" t="s">
        <v>17567</v>
      </c>
      <c r="D6664" s="93" t="s">
        <v>17570</v>
      </c>
      <c r="E6664" s="148" t="e">
        <f>#REF!</f>
        <v>#REF!</v>
      </c>
      <c r="F6664" s="148" t="s">
        <v>456</v>
      </c>
      <c r="G6664" s="147">
        <f ca="1">IFERROR(__xludf.DUMMYFUNCTION(" VLOOKUP(A7230, IMPORTRANGE(""https://docs.google.com/spreadsheets/d/1QNLbnkR_AongFt22vMfNzfpjZ0CjpI8QI-w0wBnYA1w/"", ""Инфа!A:AA""), 6, FALSE)"),2024)</f>
        <v>2024</v>
      </c>
      <c r="H6664" s="150">
        <v>19100</v>
      </c>
      <c r="I6664" s="156" t="s">
        <v>3566</v>
      </c>
      <c r="J6664" s="93"/>
      <c r="K6664" s="153"/>
      <c r="L6664" s="153"/>
      <c r="M6664" s="153"/>
      <c r="N6664" s="153"/>
      <c r="O6664" s="153"/>
      <c r="P6664" s="153"/>
      <c r="Q6664" s="153"/>
      <c r="R6664" s="153"/>
      <c r="S6664" s="153"/>
    </row>
    <row r="6665" spans="1:19" ht="56.25">
      <c r="A6665" s="277" t="s">
        <v>25424</v>
      </c>
      <c r="B6665" s="253" t="s">
        <v>153</v>
      </c>
      <c r="C6665" s="93" t="s">
        <v>17567</v>
      </c>
      <c r="D6665" s="93" t="s">
        <v>17571</v>
      </c>
      <c r="E6665" s="148" t="e">
        <f>#REF!</f>
        <v>#REF!</v>
      </c>
      <c r="F6665" s="148" t="s">
        <v>456</v>
      </c>
      <c r="G6665" s="147">
        <f ca="1">IFERROR(__xludf.DUMMYFUNCTION(" VLOOKUP(A7231, IMPORTRANGE(""https://docs.google.com/spreadsheets/d/1QNLbnkR_AongFt22vMfNzfpjZ0CjpI8QI-w0wBnYA1w/"", ""Инфа!A:AA""), 6, FALSE)"),2024)</f>
        <v>2024</v>
      </c>
      <c r="H6665" s="150">
        <v>18400</v>
      </c>
      <c r="I6665" s="156" t="s">
        <v>3566</v>
      </c>
      <c r="J6665" s="93"/>
      <c r="K6665" s="153"/>
      <c r="L6665" s="153"/>
      <c r="M6665" s="153"/>
      <c r="N6665" s="153"/>
      <c r="O6665" s="153"/>
      <c r="P6665" s="153"/>
      <c r="Q6665" s="153"/>
      <c r="R6665" s="153"/>
      <c r="S6665" s="153"/>
    </row>
    <row r="6666" spans="1:19" ht="75">
      <c r="A6666" s="277" t="s">
        <v>25424</v>
      </c>
      <c r="B6666" s="253" t="s">
        <v>400</v>
      </c>
      <c r="C6666" s="93" t="s">
        <v>17572</v>
      </c>
      <c r="D6666" s="93" t="s">
        <v>17573</v>
      </c>
      <c r="E6666" s="148">
        <f ca="1">IFERROR(__xludf.DUMMYFUNCTION(" VLOOKUP(A7232, IMPORTRANGE(""https://docs.google.com/spreadsheets/d/1fj_Bhi2XPL3siwIh4sx4VRLAe31yD50oKdj5UlRYW0c/"", ""Сводка!A:AA""), 5, FALSE)"),166)</f>
        <v>166</v>
      </c>
      <c r="F6666" s="148" t="s">
        <v>456</v>
      </c>
      <c r="G6666" s="147">
        <f ca="1">IFERROR(__xludf.DUMMYFUNCTION(" VLOOKUP(A7232, IMPORTRANGE(""https://docs.google.com/spreadsheets/d/1QNLbnkR_AongFt22vMfNzfpjZ0CjpI8QI-w0wBnYA1w/"", ""Инфа!A:AA""), 6, FALSE)"),2024)</f>
        <v>2024</v>
      </c>
      <c r="H6666" s="150">
        <v>19400</v>
      </c>
      <c r="I6666" s="156" t="s">
        <v>3566</v>
      </c>
      <c r="J6666" s="93"/>
      <c r="K6666" s="153"/>
      <c r="L6666" s="153"/>
      <c r="M6666" s="153"/>
      <c r="N6666" s="153"/>
      <c r="O6666" s="153"/>
      <c r="P6666" s="153"/>
      <c r="Q6666" s="153"/>
      <c r="R6666" s="153"/>
      <c r="S6666" s="153"/>
    </row>
    <row r="6667" spans="1:19" ht="75">
      <c r="A6667" s="277" t="s">
        <v>25424</v>
      </c>
      <c r="B6667" s="253" t="s">
        <v>400</v>
      </c>
      <c r="C6667" s="93" t="s">
        <v>17572</v>
      </c>
      <c r="D6667" s="93" t="s">
        <v>17574</v>
      </c>
      <c r="E6667" s="148">
        <f ca="1">IFERROR(__xludf.DUMMYFUNCTION(" VLOOKUP(A7233, IMPORTRANGE(""https://docs.google.com/spreadsheets/d/1fj_Bhi2XPL3siwIh4sx4VRLAe31yD50oKdj5UlRYW0c/"", ""Сводка!A:AA""), 5, FALSE)"),188)</f>
        <v>188</v>
      </c>
      <c r="F6667" s="148" t="s">
        <v>456</v>
      </c>
      <c r="G6667" s="147">
        <f ca="1">IFERROR(__xludf.DUMMYFUNCTION(" VLOOKUP(A7233, IMPORTRANGE(""https://docs.google.com/spreadsheets/d/1QNLbnkR_AongFt22vMfNzfpjZ0CjpI8QI-w0wBnYA1w/"", ""Инфа!A:AA""), 6, FALSE)"),2024)</f>
        <v>2024</v>
      </c>
      <c r="H6667" s="150">
        <v>21200</v>
      </c>
      <c r="I6667" s="156" t="s">
        <v>3566</v>
      </c>
      <c r="J6667" s="93"/>
      <c r="K6667" s="153"/>
      <c r="L6667" s="153"/>
      <c r="M6667" s="153"/>
      <c r="N6667" s="153"/>
      <c r="O6667" s="153"/>
      <c r="P6667" s="153"/>
      <c r="Q6667" s="153"/>
      <c r="R6667" s="153"/>
      <c r="S6667" s="153"/>
    </row>
    <row r="6668" spans="1:19" ht="75">
      <c r="A6668" s="277" t="s">
        <v>25424</v>
      </c>
      <c r="B6668" s="253" t="s">
        <v>400</v>
      </c>
      <c r="C6668" s="93" t="s">
        <v>17572</v>
      </c>
      <c r="D6668" s="93" t="s">
        <v>17575</v>
      </c>
      <c r="E6668" s="148">
        <f ca="1">IFERROR(__xludf.DUMMYFUNCTION(" VLOOKUP(A7234, IMPORTRANGE(""https://docs.google.com/spreadsheets/d/1fj_Bhi2XPL3siwIh4sx4VRLAe31yD50oKdj5UlRYW0c/"", ""Сводка!A:AA""), 5, FALSE)"),156)</f>
        <v>156</v>
      </c>
      <c r="F6668" s="148" t="s">
        <v>456</v>
      </c>
      <c r="G6668" s="147">
        <f ca="1">IFERROR(__xludf.DUMMYFUNCTION(" VLOOKUP(A7234, IMPORTRANGE(""https://docs.google.com/spreadsheets/d/1QNLbnkR_AongFt22vMfNzfpjZ0CjpI8QI-w0wBnYA1w/"", ""Инфа!A:AA""), 6, FALSE)"),2024)</f>
        <v>2024</v>
      </c>
      <c r="H6668" s="150">
        <v>18700</v>
      </c>
      <c r="I6668" s="156" t="s">
        <v>3566</v>
      </c>
      <c r="J6668" s="93"/>
      <c r="K6668" s="153"/>
      <c r="L6668" s="153"/>
      <c r="M6668" s="153"/>
      <c r="N6668" s="153"/>
      <c r="O6668" s="153"/>
      <c r="P6668" s="153"/>
      <c r="Q6668" s="153"/>
      <c r="R6668" s="153"/>
      <c r="S6668" s="153"/>
    </row>
    <row r="6669" spans="1:19" ht="75">
      <c r="A6669" s="277" t="s">
        <v>25424</v>
      </c>
      <c r="B6669" s="253" t="s">
        <v>400</v>
      </c>
      <c r="C6669" s="93" t="s">
        <v>17572</v>
      </c>
      <c r="D6669" s="93" t="s">
        <v>17576</v>
      </c>
      <c r="E6669" s="148">
        <f ca="1">IFERROR(__xludf.DUMMYFUNCTION(" VLOOKUP(A7235, IMPORTRANGE(""https://docs.google.com/spreadsheets/d/1fj_Bhi2XPL3siwIh4sx4VRLAe31yD50oKdj5UlRYW0c/"", ""Сводка!A:AA""), 5, FALSE)"),156)</f>
        <v>156</v>
      </c>
      <c r="F6669" s="148" t="s">
        <v>456</v>
      </c>
      <c r="G6669" s="147">
        <f ca="1">IFERROR(__xludf.DUMMYFUNCTION(" VLOOKUP(A7235, IMPORTRANGE(""https://docs.google.com/spreadsheets/d/1QNLbnkR_AongFt22vMfNzfpjZ0CjpI8QI-w0wBnYA1w/"", ""Инфа!A:AA""), 6, FALSE)"),2024)</f>
        <v>2024</v>
      </c>
      <c r="H6669" s="150">
        <v>18700</v>
      </c>
      <c r="I6669" s="156" t="s">
        <v>3566</v>
      </c>
      <c r="J6669" s="93"/>
      <c r="K6669" s="153"/>
      <c r="L6669" s="153"/>
      <c r="M6669" s="153"/>
      <c r="N6669" s="153"/>
      <c r="O6669" s="153"/>
      <c r="P6669" s="153"/>
      <c r="Q6669" s="153"/>
      <c r="R6669" s="153"/>
      <c r="S6669" s="153"/>
    </row>
    <row r="6670" spans="1:19" ht="37.5">
      <c r="A6670" s="277" t="s">
        <v>25424</v>
      </c>
      <c r="B6670" s="253" t="s">
        <v>400</v>
      </c>
      <c r="C6670" s="93" t="s">
        <v>17577</v>
      </c>
      <c r="D6670" s="93" t="s">
        <v>17578</v>
      </c>
      <c r="E6670" s="148">
        <f ca="1">IFERROR(__xludf.DUMMYFUNCTION(" VLOOKUP(A7248, IMPORTRANGE(""https://docs.google.com/spreadsheets/d/1fj_Bhi2XPL3siwIh4sx4VRLAe31yD50oKdj5UlRYW0c/"", ""Сводка!A:AA""), 5, FALSE)"),204)</f>
        <v>204</v>
      </c>
      <c r="F6670" s="148"/>
      <c r="G6670" s="147">
        <f ca="1">IFERROR(__xludf.DUMMYFUNCTION(" VLOOKUP(A7248, IMPORTRANGE(""https://docs.google.com/spreadsheets/d/1QNLbnkR_AongFt22vMfNzfpjZ0CjpI8QI-w0wBnYA1w/"", ""Инфа!A:AA""), 6, FALSE)"),2024)</f>
        <v>2024</v>
      </c>
      <c r="H6670" s="150">
        <v>11100</v>
      </c>
      <c r="I6670" s="160" t="s">
        <v>17130</v>
      </c>
      <c r="J6670" s="97"/>
      <c r="K6670" s="153"/>
      <c r="L6670" s="153"/>
      <c r="M6670" s="153"/>
      <c r="N6670" s="153"/>
      <c r="O6670" s="153"/>
      <c r="P6670" s="153"/>
      <c r="Q6670" s="153"/>
      <c r="R6670" s="153"/>
      <c r="S6670" s="153"/>
    </row>
    <row r="6671" spans="1:19" ht="37.5">
      <c r="A6671" s="277" t="s">
        <v>25424</v>
      </c>
      <c r="B6671" s="253" t="s">
        <v>400</v>
      </c>
      <c r="C6671" s="97" t="s">
        <v>17579</v>
      </c>
      <c r="D6671" s="97" t="s">
        <v>17580</v>
      </c>
      <c r="E6671" s="148">
        <f ca="1">IFERROR(__xludf.DUMMYFUNCTION(" VLOOKUP(A7255, IMPORTRANGE(""https://docs.google.com/spreadsheets/d/1fj_Bhi2XPL3siwIh4sx4VRLAe31yD50oKdj5UlRYW0c/"", ""Сводка!A:AA""), 5, FALSE)"),128)</f>
        <v>128</v>
      </c>
      <c r="F6671" s="147"/>
      <c r="G6671" s="147">
        <f ca="1">IFERROR(__xludf.DUMMYFUNCTION(" VLOOKUP(A7255, IMPORTRANGE(""https://docs.google.com/spreadsheets/d/1QNLbnkR_AongFt22vMfNzfpjZ0CjpI8QI-w0wBnYA1w/"", ""Инфа!A:AA""), 6, FALSE)"),2024)</f>
        <v>2024</v>
      </c>
      <c r="H6671" s="150">
        <v>8800</v>
      </c>
      <c r="I6671" s="151" t="s">
        <v>210</v>
      </c>
      <c r="J6671" s="93"/>
      <c r="K6671" s="153"/>
      <c r="L6671" s="153"/>
      <c r="M6671" s="153"/>
      <c r="N6671" s="153"/>
      <c r="O6671" s="153"/>
      <c r="P6671" s="153"/>
      <c r="Q6671" s="153"/>
      <c r="R6671" s="153"/>
      <c r="S6671" s="153"/>
    </row>
    <row r="6672" spans="1:19" ht="206.25">
      <c r="A6672" s="277" t="s">
        <v>25424</v>
      </c>
      <c r="B6672" s="253" t="s">
        <v>153</v>
      </c>
      <c r="C6672" s="93" t="s">
        <v>17581</v>
      </c>
      <c r="D6672" s="93" t="s">
        <v>17582</v>
      </c>
      <c r="E6672" s="148">
        <f ca="1">IFERROR(__xludf.DUMMYFUNCTION(" VLOOKUP(A7257, IMPORTRANGE(""https://docs.google.com/spreadsheets/d/1fj_Bhi2XPL3siwIh4sx4VRLAe31yD50oKdj5UlRYW0c/"", ""Сводка!A:AA""), 5, FALSE)"),96)</f>
        <v>96</v>
      </c>
      <c r="F6672" s="148" t="s">
        <v>266</v>
      </c>
      <c r="G6672" s="147">
        <f ca="1">IFERROR(__xludf.DUMMYFUNCTION(" VLOOKUP(A7257, IMPORTRANGE(""https://docs.google.com/spreadsheets/d/1QNLbnkR_AongFt22vMfNzfpjZ0CjpI8QI-w0wBnYA1w/"", ""Инфа!A:AA""), 6, FALSE)"),2024)</f>
        <v>2024</v>
      </c>
      <c r="H6672" s="150">
        <v>7900</v>
      </c>
      <c r="I6672" s="151" t="s">
        <v>1139</v>
      </c>
      <c r="J6672" s="93" t="s">
        <v>17583</v>
      </c>
      <c r="K6672" s="153"/>
      <c r="L6672" s="153"/>
      <c r="M6672" s="153"/>
      <c r="N6672" s="153"/>
      <c r="O6672" s="153"/>
      <c r="P6672" s="153"/>
      <c r="Q6672" s="153"/>
      <c r="R6672" s="153"/>
      <c r="S6672" s="153"/>
    </row>
    <row r="6673" spans="1:19" ht="37.5">
      <c r="A6673" s="277" t="s">
        <v>25424</v>
      </c>
      <c r="B6673" s="253" t="s">
        <v>153</v>
      </c>
      <c r="C6673" s="93" t="s">
        <v>17581</v>
      </c>
      <c r="D6673" s="93" t="s">
        <v>17584</v>
      </c>
      <c r="E6673" s="148" t="e">
        <f>#REF!</f>
        <v>#REF!</v>
      </c>
      <c r="F6673" s="148" t="s">
        <v>17113</v>
      </c>
      <c r="G6673" s="147">
        <f ca="1">IFERROR(__xludf.DUMMYFUNCTION(" VLOOKUP(A7258, IMPORTRANGE(""https://docs.google.com/spreadsheets/d/1QNLbnkR_AongFt22vMfNzfpjZ0CjpI8QI-w0wBnYA1w/"", ""Инфа!A:AA""), 6, FALSE)"),2024)</f>
        <v>2024</v>
      </c>
      <c r="H6673" s="150">
        <v>15900</v>
      </c>
      <c r="I6673" s="151" t="s">
        <v>17345</v>
      </c>
      <c r="J6673" s="93"/>
      <c r="K6673" s="153"/>
      <c r="L6673" s="153"/>
      <c r="M6673" s="153"/>
      <c r="N6673" s="153"/>
      <c r="O6673" s="153"/>
      <c r="P6673" s="153"/>
      <c r="Q6673" s="153"/>
      <c r="R6673" s="153"/>
      <c r="S6673" s="153"/>
    </row>
    <row r="6674" spans="1:19" ht="206.25">
      <c r="A6674" s="277" t="s">
        <v>25424</v>
      </c>
      <c r="B6674" s="253" t="s">
        <v>13</v>
      </c>
      <c r="C6674" s="93" t="s">
        <v>17585</v>
      </c>
      <c r="D6674" s="93" t="s">
        <v>17586</v>
      </c>
      <c r="E6674" s="148" t="e">
        <f>#REF!</f>
        <v>#REF!</v>
      </c>
      <c r="F6674" s="148" t="s">
        <v>17587</v>
      </c>
      <c r="G6674" s="147">
        <f ca="1">IFERROR(__xludf.DUMMYFUNCTION(" VLOOKUP(A7259, IMPORTRANGE(""https://docs.google.com/spreadsheets/d/1QNLbnkR_AongFt22vMfNzfpjZ0CjpI8QI-w0wBnYA1w/"", ""Инфа!A:AA""), 6, FALSE)"),2024)</f>
        <v>2024</v>
      </c>
      <c r="H6674" s="150">
        <v>12100</v>
      </c>
      <c r="I6674" s="151" t="s">
        <v>17345</v>
      </c>
      <c r="J6674" s="93"/>
      <c r="K6674" s="153"/>
      <c r="L6674" s="153"/>
      <c r="M6674" s="153"/>
      <c r="N6674" s="153"/>
      <c r="O6674" s="153"/>
      <c r="P6674" s="153"/>
      <c r="Q6674" s="153"/>
      <c r="R6674" s="153"/>
      <c r="S6674" s="153"/>
    </row>
    <row r="6675" spans="1:19" ht="112.5">
      <c r="A6675" s="277" t="s">
        <v>25424</v>
      </c>
      <c r="B6675" s="253" t="s">
        <v>13</v>
      </c>
      <c r="C6675" s="93" t="s">
        <v>17588</v>
      </c>
      <c r="D6675" s="93" t="s">
        <v>17589</v>
      </c>
      <c r="E6675" s="148" t="e">
        <f>#REF!</f>
        <v>#REF!</v>
      </c>
      <c r="F6675" s="148" t="s">
        <v>17113</v>
      </c>
      <c r="G6675" s="147">
        <f ca="1">IFERROR(__xludf.DUMMYFUNCTION(" VLOOKUP(A7260, IMPORTRANGE(""https://docs.google.com/spreadsheets/d/1QNLbnkR_AongFt22vMfNzfpjZ0CjpI8QI-w0wBnYA1w/"", ""Инфа!A:AA""), 6, FALSE)"),2024)</f>
        <v>2024</v>
      </c>
      <c r="H6675" s="150">
        <v>9900</v>
      </c>
      <c r="I6675" s="156" t="s">
        <v>3172</v>
      </c>
      <c r="J6675" s="93"/>
      <c r="K6675" s="153"/>
      <c r="L6675" s="153"/>
      <c r="M6675" s="153"/>
      <c r="N6675" s="153"/>
      <c r="O6675" s="153"/>
      <c r="P6675" s="153"/>
      <c r="Q6675" s="153"/>
      <c r="R6675" s="153"/>
      <c r="S6675" s="153"/>
    </row>
    <row r="6676" spans="1:19" ht="93.75">
      <c r="A6676" s="277" t="s">
        <v>25424</v>
      </c>
      <c r="B6676" s="253" t="s">
        <v>13</v>
      </c>
      <c r="C6676" s="93" t="s">
        <v>17590</v>
      </c>
      <c r="D6676" s="93" t="s">
        <v>17591</v>
      </c>
      <c r="E6676" s="148">
        <f ca="1">IFERROR(__xludf.DUMMYFUNCTION(" VLOOKUP(A7261, IMPORTRANGE(""https://docs.google.com/spreadsheets/d/1fj_Bhi2XPL3siwIh4sx4VRLAe31yD50oKdj5UlRYW0c/"", ""Сводка!A:AA""), 5, FALSE)"),192)</f>
        <v>192</v>
      </c>
      <c r="F6676" s="148"/>
      <c r="G6676" s="147">
        <f ca="1">IFERROR(__xludf.DUMMYFUNCTION(" VLOOKUP(A7261, IMPORTRANGE(""https://docs.google.com/spreadsheets/d/1QNLbnkR_AongFt22vMfNzfpjZ0CjpI8QI-w0wBnYA1w/"", ""Инфа!A:AA""), 6, FALSE)"),2024)</f>
        <v>2024</v>
      </c>
      <c r="H6676" s="150">
        <v>10800</v>
      </c>
      <c r="I6676" s="156" t="s">
        <v>3172</v>
      </c>
      <c r="J6676" s="93" t="s">
        <v>17592</v>
      </c>
      <c r="K6676" s="153"/>
      <c r="L6676" s="153"/>
      <c r="M6676" s="153"/>
      <c r="N6676" s="153"/>
      <c r="O6676" s="153"/>
      <c r="P6676" s="153"/>
      <c r="Q6676" s="153"/>
      <c r="R6676" s="153"/>
      <c r="S6676" s="153"/>
    </row>
    <row r="6677" spans="1:19" ht="168.75">
      <c r="A6677" s="277" t="s">
        <v>25424</v>
      </c>
      <c r="B6677" s="253" t="s">
        <v>1885</v>
      </c>
      <c r="C6677" s="93" t="s">
        <v>17593</v>
      </c>
      <c r="D6677" s="93" t="s">
        <v>17594</v>
      </c>
      <c r="E6677" s="148">
        <f ca="1">IFERROR(__xludf.DUMMYFUNCTION(" VLOOKUP(A7262, IMPORTRANGE(""https://docs.google.com/spreadsheets/d/1fj_Bhi2XPL3siwIh4sx4VRLAe31yD50oKdj5UlRYW0c/"", ""Сводка!A:AA""), 5, FALSE)"),160)</f>
        <v>160</v>
      </c>
      <c r="F6677" s="148" t="s">
        <v>26</v>
      </c>
      <c r="G6677" s="147">
        <f ca="1">IFERROR(__xludf.DUMMYFUNCTION(" VLOOKUP(A7262, IMPORTRANGE(""https://docs.google.com/spreadsheets/d/1QNLbnkR_AongFt22vMfNzfpjZ0CjpI8QI-w0wBnYA1w/"", ""Инфа!A:AA""), 6, FALSE)"),2024)</f>
        <v>2024</v>
      </c>
      <c r="H6677" s="150">
        <v>14600</v>
      </c>
      <c r="I6677" s="151"/>
      <c r="J6677" s="93" t="s">
        <v>17595</v>
      </c>
      <c r="K6677" s="153"/>
      <c r="L6677" s="153"/>
      <c r="M6677" s="153"/>
      <c r="N6677" s="153"/>
      <c r="O6677" s="153"/>
      <c r="P6677" s="153"/>
      <c r="Q6677" s="153"/>
      <c r="R6677" s="153"/>
      <c r="S6677" s="153"/>
    </row>
    <row r="6678" spans="1:19" ht="168.75">
      <c r="A6678" s="277" t="s">
        <v>25424</v>
      </c>
      <c r="B6678" s="253" t="s">
        <v>1885</v>
      </c>
      <c r="C6678" s="93" t="s">
        <v>17593</v>
      </c>
      <c r="D6678" s="93" t="s">
        <v>17596</v>
      </c>
      <c r="E6678" s="148">
        <f ca="1">IFERROR(__xludf.DUMMYFUNCTION(" VLOOKUP(A7263, IMPORTRANGE(""https://docs.google.com/spreadsheets/d/1fj_Bhi2XPL3siwIh4sx4VRLAe31yD50oKdj5UlRYW0c/"", ""Сводка!A:AA""), 5, FALSE)"),192)</f>
        <v>192</v>
      </c>
      <c r="F6678" s="148" t="s">
        <v>26</v>
      </c>
      <c r="G6678" s="147">
        <f ca="1">IFERROR(__xludf.DUMMYFUNCTION(" VLOOKUP(A7263, IMPORTRANGE(""https://docs.google.com/spreadsheets/d/1QNLbnkR_AongFt22vMfNzfpjZ0CjpI8QI-w0wBnYA1w/"", ""Инфа!A:AA""), 6, FALSE)"),2024)</f>
        <v>2024</v>
      </c>
      <c r="H6678" s="150">
        <v>16500</v>
      </c>
      <c r="I6678" s="151"/>
      <c r="J6678" s="93" t="s">
        <v>17595</v>
      </c>
      <c r="K6678" s="153"/>
      <c r="L6678" s="153"/>
      <c r="M6678" s="153"/>
      <c r="N6678" s="153"/>
      <c r="O6678" s="153"/>
      <c r="P6678" s="153"/>
      <c r="Q6678" s="153"/>
      <c r="R6678" s="153"/>
      <c r="S6678" s="153"/>
    </row>
    <row r="6679" spans="1:19" ht="168.75">
      <c r="A6679" s="277" t="s">
        <v>25424</v>
      </c>
      <c r="B6679" s="253" t="s">
        <v>1885</v>
      </c>
      <c r="C6679" s="93" t="s">
        <v>17593</v>
      </c>
      <c r="D6679" s="93" t="s">
        <v>17597</v>
      </c>
      <c r="E6679" s="148">
        <f ca="1">IFERROR(__xludf.DUMMYFUNCTION(" VLOOKUP(A7264, IMPORTRANGE(""https://docs.google.com/spreadsheets/d/1fj_Bhi2XPL3siwIh4sx4VRLAe31yD50oKdj5UlRYW0c/"", ""Сводка!A:AA""), 5, FALSE)"),156)</f>
        <v>156</v>
      </c>
      <c r="F6679" s="148" t="s">
        <v>26</v>
      </c>
      <c r="G6679" s="147">
        <f ca="1">IFERROR(__xludf.DUMMYFUNCTION(" VLOOKUP(A7264, IMPORTRANGE(""https://docs.google.com/spreadsheets/d/1QNLbnkR_AongFt22vMfNzfpjZ0CjpI8QI-w0wBnYA1w/"", ""Инфа!A:AA""), 6, FALSE)"),2024)</f>
        <v>2024</v>
      </c>
      <c r="H6679" s="150">
        <v>14400</v>
      </c>
      <c r="I6679" s="151"/>
      <c r="J6679" s="93" t="s">
        <v>17598</v>
      </c>
      <c r="K6679" s="153"/>
      <c r="L6679" s="153"/>
      <c r="M6679" s="153"/>
      <c r="N6679" s="153"/>
      <c r="O6679" s="153"/>
      <c r="P6679" s="153"/>
      <c r="Q6679" s="153"/>
      <c r="R6679" s="153"/>
      <c r="S6679" s="153"/>
    </row>
    <row r="6680" spans="1:19" ht="93.75">
      <c r="A6680" s="277" t="s">
        <v>25424</v>
      </c>
      <c r="B6680" s="253" t="s">
        <v>400</v>
      </c>
      <c r="C6680" s="93" t="s">
        <v>17599</v>
      </c>
      <c r="D6680" s="93" t="s">
        <v>17600</v>
      </c>
      <c r="E6680" s="148">
        <f ca="1">IFERROR(__xludf.DUMMYFUNCTION(" VLOOKUP(A7268, IMPORTRANGE(""https://docs.google.com/spreadsheets/d/1fj_Bhi2XPL3siwIh4sx4VRLAe31yD50oKdj5UlRYW0c/"", ""Сводка!A:AA""), 5, FALSE)"),320)</f>
        <v>320</v>
      </c>
      <c r="F6680" s="148" t="s">
        <v>466</v>
      </c>
      <c r="G6680" s="147">
        <f ca="1">IFERROR(__xludf.DUMMYFUNCTION(" VLOOKUP(A7268, IMPORTRANGE(""https://docs.google.com/spreadsheets/d/1QNLbnkR_AongFt22vMfNzfpjZ0CjpI8QI-w0wBnYA1w/"", ""Инфа!A:AA""), 6, FALSE)"),2024)</f>
        <v>2024</v>
      </c>
      <c r="H6680" s="150">
        <v>24200</v>
      </c>
      <c r="I6680" s="151" t="s">
        <v>17601</v>
      </c>
      <c r="J6680" s="93" t="s">
        <v>17602</v>
      </c>
      <c r="K6680" s="153"/>
      <c r="L6680" s="153"/>
      <c r="M6680" s="153"/>
      <c r="N6680" s="153"/>
      <c r="O6680" s="153"/>
      <c r="P6680" s="153"/>
      <c r="Q6680" s="153"/>
      <c r="R6680" s="153"/>
      <c r="S6680" s="153"/>
    </row>
    <row r="6681" spans="1:19" ht="112.5">
      <c r="A6681" s="277" t="s">
        <v>25424</v>
      </c>
      <c r="B6681" s="253" t="s">
        <v>400</v>
      </c>
      <c r="C6681" s="93" t="s">
        <v>17599</v>
      </c>
      <c r="D6681" s="93" t="s">
        <v>17603</v>
      </c>
      <c r="E6681" s="148">
        <f ca="1">IFERROR(__xludf.DUMMYFUNCTION(" VLOOKUP(A7269, IMPORTRANGE(""https://docs.google.com/spreadsheets/d/1fj_Bhi2XPL3siwIh4sx4VRLAe31yD50oKdj5UlRYW0c/"", ""Сводка!A:AA""), 5, FALSE)"),264)</f>
        <v>264</v>
      </c>
      <c r="F6681" s="148" t="s">
        <v>466</v>
      </c>
      <c r="G6681" s="147">
        <f ca="1">IFERROR(__xludf.DUMMYFUNCTION(" VLOOKUP(A7269, IMPORTRANGE(""https://docs.google.com/spreadsheets/d/1QNLbnkR_AongFt22vMfNzfpjZ0CjpI8QI-w0wBnYA1w/"", ""Инфа!A:AA""), 6, FALSE)"),2024)</f>
        <v>2024</v>
      </c>
      <c r="H6681" s="150">
        <v>20800</v>
      </c>
      <c r="I6681" s="151" t="s">
        <v>17601</v>
      </c>
      <c r="J6681" s="93" t="s">
        <v>17602</v>
      </c>
      <c r="K6681" s="153"/>
      <c r="L6681" s="153"/>
      <c r="M6681" s="153"/>
      <c r="N6681" s="153"/>
      <c r="O6681" s="153"/>
      <c r="P6681" s="153"/>
      <c r="Q6681" s="153"/>
      <c r="R6681" s="153"/>
      <c r="S6681" s="153"/>
    </row>
    <row r="6682" spans="1:19" ht="93.75">
      <c r="A6682" s="277" t="s">
        <v>25424</v>
      </c>
      <c r="B6682" s="253" t="s">
        <v>13</v>
      </c>
      <c r="C6682" s="93" t="s">
        <v>17604</v>
      </c>
      <c r="D6682" s="93" t="s">
        <v>17605</v>
      </c>
      <c r="E6682" s="148">
        <f ca="1">IFERROR(__xludf.DUMMYFUNCTION(" VLOOKUP(A7270, IMPORTRANGE(""https://docs.google.com/spreadsheets/d/1fj_Bhi2XPL3siwIh4sx4VRLAe31yD50oKdj5UlRYW0c/"", ""Сводка!A:AA""), 5, FALSE)"),64)</f>
        <v>64</v>
      </c>
      <c r="F6682" s="148" t="s">
        <v>1523</v>
      </c>
      <c r="G6682" s="147">
        <f ca="1">IFERROR(__xludf.DUMMYFUNCTION(" VLOOKUP(A7270, IMPORTRANGE(""https://docs.google.com/spreadsheets/d/1QNLbnkR_AongFt22vMfNzfpjZ0CjpI8QI-w0wBnYA1w/"", ""Инфа!A:AA""), 6, FALSE)"),2024)</f>
        <v>2024</v>
      </c>
      <c r="H6682" s="150">
        <v>6900</v>
      </c>
      <c r="I6682" s="161" t="s">
        <v>3172</v>
      </c>
      <c r="J6682" s="97"/>
      <c r="K6682" s="153"/>
      <c r="L6682" s="153"/>
      <c r="M6682" s="153"/>
      <c r="N6682" s="153"/>
      <c r="O6682" s="153"/>
      <c r="P6682" s="153"/>
      <c r="Q6682" s="153"/>
      <c r="R6682" s="153"/>
      <c r="S6682" s="153"/>
    </row>
    <row r="6683" spans="1:19" ht="243.75">
      <c r="A6683" s="277" t="s">
        <v>25424</v>
      </c>
      <c r="B6683" s="253" t="s">
        <v>17606</v>
      </c>
      <c r="C6683" s="93" t="s">
        <v>17607</v>
      </c>
      <c r="D6683" s="93" t="s">
        <v>17608</v>
      </c>
      <c r="E6683" s="148">
        <f ca="1">IFERROR(__xludf.DUMMYFUNCTION(" VLOOKUP(A7273, IMPORTRANGE(""https://docs.google.com/spreadsheets/d/1fj_Bhi2XPL3siwIh4sx4VRLAe31yD50oKdj5UlRYW0c/"", ""Сводка!A:AA""), 5, FALSE)"),112)</f>
        <v>112</v>
      </c>
      <c r="F6683" s="148" t="s">
        <v>17609</v>
      </c>
      <c r="G6683" s="147">
        <f ca="1">IFERROR(__xludf.DUMMYFUNCTION(" VLOOKUP(A7273, IMPORTRANGE(""https://docs.google.com/spreadsheets/d/1QNLbnkR_AongFt22vMfNzfpjZ0CjpI8QI-w0wBnYA1w/"", ""Инфа!A:AA""), 6, FALSE)"),2024)</f>
        <v>2024</v>
      </c>
      <c r="H6683" s="150">
        <v>11700</v>
      </c>
      <c r="I6683" s="151" t="s">
        <v>17610</v>
      </c>
      <c r="J6683" s="93" t="s">
        <v>17611</v>
      </c>
      <c r="K6683" s="153"/>
      <c r="L6683" s="153"/>
      <c r="M6683" s="153"/>
      <c r="N6683" s="153"/>
      <c r="O6683" s="153"/>
      <c r="P6683" s="153"/>
      <c r="Q6683" s="153"/>
      <c r="R6683" s="153"/>
      <c r="S6683" s="153"/>
    </row>
    <row r="6684" spans="1:19" ht="36">
      <c r="A6684" s="277" t="s">
        <v>25424</v>
      </c>
      <c r="B6684" s="253" t="s">
        <v>153</v>
      </c>
      <c r="C6684" s="97" t="s">
        <v>17612</v>
      </c>
      <c r="D6684" s="97" t="s">
        <v>3584</v>
      </c>
      <c r="E6684" s="148">
        <f ca="1">IFERROR(__xludf.DUMMYFUNCTION(" VLOOKUP(A7280, IMPORTRANGE(""https://docs.google.com/spreadsheets/d/1fj_Bhi2XPL3siwIh4sx4VRLAe31yD50oKdj5UlRYW0c/"", ""Сводка!A:AA""), 5, FALSE)"),164)</f>
        <v>164</v>
      </c>
      <c r="F6684" s="147"/>
      <c r="G6684" s="147">
        <f ca="1">IFERROR(__xludf.DUMMYFUNCTION(" VLOOKUP(A7280, IMPORTRANGE(""https://docs.google.com/spreadsheets/d/1QNLbnkR_AongFt22vMfNzfpjZ0CjpI8QI-w0wBnYA1w/"", ""Инфа!A:AA""), 6, FALSE)"),2024)</f>
        <v>2024</v>
      </c>
      <c r="H6684" s="150">
        <v>9900</v>
      </c>
      <c r="I6684" s="151" t="s">
        <v>210</v>
      </c>
      <c r="J6684" s="93"/>
      <c r="K6684" s="153"/>
      <c r="L6684" s="153"/>
      <c r="M6684" s="153"/>
      <c r="N6684" s="153"/>
      <c r="O6684" s="153"/>
      <c r="P6684" s="153"/>
      <c r="Q6684" s="153"/>
      <c r="R6684" s="153"/>
      <c r="S6684" s="153"/>
    </row>
    <row r="6685" spans="1:19" ht="112.5">
      <c r="A6685" s="277" t="s">
        <v>25424</v>
      </c>
      <c r="B6685" s="253" t="s">
        <v>13</v>
      </c>
      <c r="C6685" s="93" t="s">
        <v>17613</v>
      </c>
      <c r="D6685" s="93" t="s">
        <v>17614</v>
      </c>
      <c r="E6685" s="148">
        <f ca="1">IFERROR(__xludf.DUMMYFUNCTION(" VLOOKUP(A7286, IMPORTRANGE(""https://docs.google.com/spreadsheets/d/1fj_Bhi2XPL3siwIh4sx4VRLAe31yD50oKdj5UlRYW0c/"", ""Сводка!A:AA""), 5, FALSE)"),124)</f>
        <v>124</v>
      </c>
      <c r="F6685" s="148" t="s">
        <v>17113</v>
      </c>
      <c r="G6685" s="147">
        <f ca="1">IFERROR(__xludf.DUMMYFUNCTION(" VLOOKUP(A7286, IMPORTRANGE(""https://docs.google.com/spreadsheets/d/1QNLbnkR_AongFt22vMfNzfpjZ0CjpI8QI-w0wBnYA1w/"", ""Инфа!A:AA""), 6, FALSE)"),2024)</f>
        <v>2024</v>
      </c>
      <c r="H6685" s="150">
        <v>8700</v>
      </c>
      <c r="I6685" s="151" t="s">
        <v>17345</v>
      </c>
      <c r="J6685" s="93"/>
      <c r="K6685" s="153"/>
      <c r="L6685" s="153"/>
      <c r="M6685" s="153"/>
      <c r="N6685" s="153"/>
      <c r="O6685" s="153"/>
      <c r="P6685" s="153"/>
      <c r="Q6685" s="153"/>
      <c r="R6685" s="153"/>
      <c r="S6685" s="153"/>
    </row>
    <row r="6686" spans="1:19" ht="112.5">
      <c r="A6686" s="277" t="s">
        <v>25424</v>
      </c>
      <c r="B6686" s="253" t="s">
        <v>153</v>
      </c>
      <c r="C6686" s="93" t="s">
        <v>17615</v>
      </c>
      <c r="D6686" s="93" t="s">
        <v>17343</v>
      </c>
      <c r="E6686" s="148">
        <f ca="1">IFERROR(__xludf.DUMMYFUNCTION(" VLOOKUP(A7287, IMPORTRANGE(""https://docs.google.com/spreadsheets/d/1fj_Bhi2XPL3siwIh4sx4VRLAe31yD50oKdj5UlRYW0c/"", ""Сводка!A:AA""), 5, FALSE)"),138)</f>
        <v>138</v>
      </c>
      <c r="F6686" s="148" t="s">
        <v>17113</v>
      </c>
      <c r="G6686" s="147">
        <f ca="1">IFERROR(__xludf.DUMMYFUNCTION(" VLOOKUP(A7287, IMPORTRANGE(""https://docs.google.com/spreadsheets/d/1QNLbnkR_AongFt22vMfNzfpjZ0CjpI8QI-w0wBnYA1w/"", ""Инфа!A:AA""), 6, FALSE)"),2024)</f>
        <v>2024</v>
      </c>
      <c r="H6686" s="150">
        <v>9100</v>
      </c>
      <c r="I6686" s="151" t="s">
        <v>17345</v>
      </c>
      <c r="J6686" s="93"/>
      <c r="K6686" s="153"/>
      <c r="L6686" s="153"/>
      <c r="M6686" s="153"/>
      <c r="N6686" s="153"/>
      <c r="O6686" s="153"/>
      <c r="P6686" s="153"/>
      <c r="Q6686" s="153"/>
      <c r="R6686" s="153"/>
      <c r="S6686" s="153"/>
    </row>
    <row r="6687" spans="1:19" ht="75">
      <c r="A6687" s="277" t="s">
        <v>25424</v>
      </c>
      <c r="B6687" s="253" t="s">
        <v>153</v>
      </c>
      <c r="C6687" s="93" t="s">
        <v>17616</v>
      </c>
      <c r="D6687" s="93" t="s">
        <v>17617</v>
      </c>
      <c r="E6687" s="148">
        <f ca="1">IFERROR(__xludf.DUMMYFUNCTION(" VLOOKUP(A7290, IMPORTRANGE(""https://docs.google.com/spreadsheets/d/1fj_Bhi2XPL3siwIh4sx4VRLAe31yD50oKdj5UlRYW0c/"", ""Сводка!A:AA""), 5, FALSE)"),284)</f>
        <v>284</v>
      </c>
      <c r="F6687" s="148" t="s">
        <v>10703</v>
      </c>
      <c r="G6687" s="147">
        <f ca="1">IFERROR(__xludf.DUMMYFUNCTION(" VLOOKUP(A7290, IMPORTRANGE(""https://docs.google.com/spreadsheets/d/1QNLbnkR_AongFt22vMfNzfpjZ0CjpI8QI-w0wBnYA1w/"", ""Инфа!A:AA""), 6, FALSE)"),2024)</f>
        <v>2024</v>
      </c>
      <c r="H6687" s="150">
        <v>13500</v>
      </c>
      <c r="I6687" s="151" t="s">
        <v>17130</v>
      </c>
      <c r="J6687" s="93"/>
      <c r="K6687" s="153"/>
      <c r="L6687" s="153"/>
      <c r="M6687" s="153"/>
      <c r="N6687" s="153"/>
      <c r="O6687" s="153"/>
      <c r="P6687" s="153"/>
      <c r="Q6687" s="153"/>
      <c r="R6687" s="153"/>
      <c r="S6687" s="153"/>
    </row>
    <row r="6688" spans="1:19" ht="75">
      <c r="A6688" s="277" t="s">
        <v>25424</v>
      </c>
      <c r="B6688" s="253" t="s">
        <v>400</v>
      </c>
      <c r="C6688" s="93" t="s">
        <v>17618</v>
      </c>
      <c r="D6688" s="93" t="s">
        <v>17619</v>
      </c>
      <c r="E6688" s="148">
        <f ca="1">IFERROR(__xludf.DUMMYFUNCTION(" VLOOKUP(A7291, IMPORTRANGE(""https://docs.google.com/spreadsheets/d/1fj_Bhi2XPL3siwIh4sx4VRLAe31yD50oKdj5UlRYW0c/"", ""Сводка!A:AA""), 5, FALSE)"),248)</f>
        <v>248</v>
      </c>
      <c r="F6688" s="148" t="s">
        <v>466</v>
      </c>
      <c r="G6688" s="147">
        <f ca="1">IFERROR(__xludf.DUMMYFUNCTION(" VLOOKUP(A7291, IMPORTRANGE(""https://docs.google.com/spreadsheets/d/1QNLbnkR_AongFt22vMfNzfpjZ0CjpI8QI-w0wBnYA1w/"", ""Инфа!A:AA""), 6, FALSE)"),2024)</f>
        <v>2024</v>
      </c>
      <c r="H6688" s="150">
        <v>12400</v>
      </c>
      <c r="I6688" s="151" t="s">
        <v>17130</v>
      </c>
      <c r="J6688" s="93"/>
      <c r="K6688" s="153"/>
      <c r="L6688" s="153"/>
      <c r="M6688" s="153"/>
      <c r="N6688" s="153"/>
      <c r="O6688" s="153"/>
      <c r="P6688" s="153"/>
      <c r="Q6688" s="153"/>
      <c r="R6688" s="153"/>
      <c r="S6688" s="153"/>
    </row>
    <row r="6689" spans="1:19" ht="37.5">
      <c r="A6689" s="277" t="s">
        <v>25424</v>
      </c>
      <c r="B6689" s="253" t="s">
        <v>400</v>
      </c>
      <c r="C6689" s="93" t="s">
        <v>17620</v>
      </c>
      <c r="D6689" s="93" t="s">
        <v>17621</v>
      </c>
      <c r="E6689" s="148">
        <f ca="1">IFERROR(__xludf.DUMMYFUNCTION(" VLOOKUP(A7299, IMPORTRANGE(""https://docs.google.com/spreadsheets/d/1fj_Bhi2XPL3siwIh4sx4VRLAe31yD50oKdj5UlRYW0c/"", ""Сводка!A:AA""), 5, FALSE)"),348)</f>
        <v>348</v>
      </c>
      <c r="F6689" s="148" t="s">
        <v>415</v>
      </c>
      <c r="G6689" s="147">
        <f ca="1">IFERROR(__xludf.DUMMYFUNCTION(" VLOOKUP(A7299, IMPORTRANGE(""https://docs.google.com/spreadsheets/d/1QNLbnkR_AongFt22vMfNzfpjZ0CjpI8QI-w0wBnYA1w/"", ""Инфа!A:AA""), 6, FALSE)"),2024)</f>
        <v>2024</v>
      </c>
      <c r="H6689" s="150">
        <v>15400</v>
      </c>
      <c r="I6689" s="156" t="s">
        <v>3172</v>
      </c>
      <c r="J6689" s="93"/>
      <c r="K6689" s="153"/>
      <c r="L6689" s="153"/>
      <c r="M6689" s="153"/>
      <c r="N6689" s="153"/>
      <c r="O6689" s="153"/>
      <c r="P6689" s="153"/>
      <c r="Q6689" s="153"/>
      <c r="R6689" s="153"/>
      <c r="S6689" s="153"/>
    </row>
    <row r="6690" spans="1:19" ht="37.5">
      <c r="A6690" s="277" t="s">
        <v>25424</v>
      </c>
      <c r="B6690" s="253" t="s">
        <v>400</v>
      </c>
      <c r="C6690" s="103" t="s">
        <v>17622</v>
      </c>
      <c r="D6690" s="103" t="s">
        <v>17623</v>
      </c>
      <c r="E6690" s="148">
        <f ca="1">IFERROR(__xludf.DUMMYFUNCTION(" VLOOKUP(A7300, IMPORTRANGE(""https://docs.google.com/spreadsheets/d/1fj_Bhi2XPL3siwIh4sx4VRLAe31yD50oKdj5UlRYW0c/"", ""Сводка!A:AA""), 5, FALSE)"),60)</f>
        <v>60</v>
      </c>
      <c r="F6690" s="147"/>
      <c r="G6690" s="147">
        <f ca="1">IFERROR(__xludf.DUMMYFUNCTION(" VLOOKUP(A7300, IMPORTRANGE(""https://docs.google.com/spreadsheets/d/1QNLbnkR_AongFt22vMfNzfpjZ0CjpI8QI-w0wBnYA1w/"", ""Инфа!A:AA""), 6, FALSE)"),2024)</f>
        <v>2024</v>
      </c>
      <c r="H6690" s="150">
        <v>6800</v>
      </c>
      <c r="I6690" s="151" t="s">
        <v>17130</v>
      </c>
      <c r="J6690" s="93"/>
      <c r="K6690" s="153"/>
      <c r="L6690" s="153"/>
      <c r="M6690" s="153"/>
      <c r="N6690" s="153"/>
      <c r="O6690" s="153"/>
      <c r="P6690" s="153"/>
      <c r="Q6690" s="153"/>
      <c r="R6690" s="153"/>
      <c r="S6690" s="153"/>
    </row>
    <row r="6691" spans="1:19" ht="131.25">
      <c r="A6691" s="277" t="s">
        <v>25424</v>
      </c>
      <c r="B6691" s="253" t="s">
        <v>400</v>
      </c>
      <c r="C6691" s="93" t="s">
        <v>17624</v>
      </c>
      <c r="D6691" s="93" t="s">
        <v>17625</v>
      </c>
      <c r="E6691" s="148">
        <f ca="1">IFERROR(__xludf.DUMMYFUNCTION(" VLOOKUP(A7302, IMPORTRANGE(""https://docs.google.com/spreadsheets/d/1fj_Bhi2XPL3siwIh4sx4VRLAe31yD50oKdj5UlRYW0c/"", ""Сводка!A:AA""), 5, FALSE)"),144)</f>
        <v>144</v>
      </c>
      <c r="F6691" s="148" t="s">
        <v>415</v>
      </c>
      <c r="G6691" s="147">
        <f ca="1">IFERROR(__xludf.DUMMYFUNCTION(" VLOOKUP(A7302, IMPORTRANGE(""https://docs.google.com/spreadsheets/d/1QNLbnkR_AongFt22vMfNzfpjZ0CjpI8QI-w0wBnYA1w/"", ""Инфа!A:AA""), 6, FALSE)"),2024)</f>
        <v>2024</v>
      </c>
      <c r="H6691" s="150">
        <v>9300</v>
      </c>
      <c r="I6691" s="215" t="s">
        <v>3172</v>
      </c>
      <c r="J6691" s="93" t="s">
        <v>17626</v>
      </c>
      <c r="K6691" s="153"/>
      <c r="L6691" s="153"/>
      <c r="M6691" s="153"/>
      <c r="N6691" s="153"/>
      <c r="O6691" s="153"/>
      <c r="P6691" s="153"/>
      <c r="Q6691" s="153"/>
      <c r="R6691" s="153"/>
      <c r="S6691" s="153"/>
    </row>
    <row r="6692" spans="1:19" ht="112.5">
      <c r="A6692" s="277" t="s">
        <v>25424</v>
      </c>
      <c r="B6692" s="253" t="s">
        <v>400</v>
      </c>
      <c r="C6692" s="93" t="s">
        <v>17624</v>
      </c>
      <c r="D6692" s="93" t="s">
        <v>17627</v>
      </c>
      <c r="E6692" s="148">
        <f ca="1">IFERROR(__xludf.DUMMYFUNCTION(" VLOOKUP(A7303, IMPORTRANGE(""https://docs.google.com/spreadsheets/d/1fj_Bhi2XPL3siwIh4sx4VRLAe31yD50oKdj5UlRYW0c/"", ""Сводка!A:AA""), 5, FALSE)"),112)</f>
        <v>112</v>
      </c>
      <c r="F6692" s="148" t="s">
        <v>415</v>
      </c>
      <c r="G6692" s="147">
        <f ca="1">IFERROR(__xludf.DUMMYFUNCTION(" VLOOKUP(A7303, IMPORTRANGE(""https://docs.google.com/spreadsheets/d/1QNLbnkR_AongFt22vMfNzfpjZ0CjpI8QI-w0wBnYA1w/"", ""Инфа!A:AA""), 6, FALSE)"),2024)</f>
        <v>2024</v>
      </c>
      <c r="H6692" s="150">
        <v>8400</v>
      </c>
      <c r="I6692" s="215" t="s">
        <v>3172</v>
      </c>
      <c r="J6692" s="93" t="s">
        <v>17628</v>
      </c>
      <c r="K6692" s="153"/>
      <c r="L6692" s="153"/>
      <c r="M6692" s="153"/>
      <c r="N6692" s="153"/>
      <c r="O6692" s="153"/>
      <c r="P6692" s="153"/>
      <c r="Q6692" s="153"/>
      <c r="R6692" s="153"/>
      <c r="S6692" s="153"/>
    </row>
    <row r="6693" spans="1:19" ht="150">
      <c r="A6693" s="277" t="s">
        <v>25424</v>
      </c>
      <c r="B6693" s="253" t="s">
        <v>400</v>
      </c>
      <c r="C6693" s="93" t="s">
        <v>17624</v>
      </c>
      <c r="D6693" s="93" t="s">
        <v>17629</v>
      </c>
      <c r="E6693" s="148">
        <f ca="1">IFERROR(__xludf.DUMMYFUNCTION(" VLOOKUP(A7304, IMPORTRANGE(""https://docs.google.com/spreadsheets/d/1fj_Bhi2XPL3siwIh4sx4VRLAe31yD50oKdj5UlRYW0c/"", ""Сводка!A:AA""), 5, FALSE)"),128)</f>
        <v>128</v>
      </c>
      <c r="F6693" s="148" t="s">
        <v>415</v>
      </c>
      <c r="G6693" s="147">
        <f ca="1">IFERROR(__xludf.DUMMYFUNCTION(" VLOOKUP(A7304, IMPORTRANGE(""https://docs.google.com/spreadsheets/d/1QNLbnkR_AongFt22vMfNzfpjZ0CjpI8QI-w0wBnYA1w/"", ""Инфа!A:AA""), 6, FALSE)"),2024)</f>
        <v>2024</v>
      </c>
      <c r="H6693" s="150">
        <v>8800</v>
      </c>
      <c r="I6693" s="215" t="s">
        <v>3172</v>
      </c>
      <c r="J6693" s="93" t="s">
        <v>17630</v>
      </c>
      <c r="K6693" s="153"/>
      <c r="L6693" s="153"/>
      <c r="M6693" s="153"/>
      <c r="N6693" s="153"/>
      <c r="O6693" s="153"/>
      <c r="P6693" s="153"/>
      <c r="Q6693" s="153"/>
      <c r="R6693" s="153"/>
      <c r="S6693" s="153"/>
    </row>
    <row r="6694" spans="1:19" ht="37.5">
      <c r="A6694" s="277" t="s">
        <v>25424</v>
      </c>
      <c r="B6694" s="253" t="s">
        <v>400</v>
      </c>
      <c r="C6694" s="97" t="s">
        <v>17633</v>
      </c>
      <c r="D6694" s="97" t="s">
        <v>17220</v>
      </c>
      <c r="E6694" s="148">
        <f ca="1">IFERROR(__xludf.DUMMYFUNCTION(" VLOOKUP(A7313, IMPORTRANGE(""https://docs.google.com/spreadsheets/d/1fj_Bhi2XPL3siwIh4sx4VRLAe31yD50oKdj5UlRYW0c/"", ""Сводка!A:AA""), 5, FALSE)"),132)</f>
        <v>132</v>
      </c>
      <c r="F6694" s="147"/>
      <c r="G6694" s="147">
        <f ca="1">IFERROR(__xludf.DUMMYFUNCTION(" VLOOKUP(A7313, IMPORTRANGE(""https://docs.google.com/spreadsheets/d/1QNLbnkR_AongFt22vMfNzfpjZ0CjpI8QI-w0wBnYA1w/"", ""Инфа!A:AA""), 6, FALSE)"),2024)</f>
        <v>2024</v>
      </c>
      <c r="H6694" s="150">
        <v>9000</v>
      </c>
      <c r="I6694" s="151" t="s">
        <v>17130</v>
      </c>
      <c r="J6694" s="93"/>
      <c r="K6694" s="153"/>
      <c r="L6694" s="153"/>
      <c r="M6694" s="153"/>
      <c r="N6694" s="153"/>
      <c r="O6694" s="153"/>
      <c r="P6694" s="153"/>
      <c r="Q6694" s="153"/>
      <c r="R6694" s="153"/>
      <c r="S6694" s="153"/>
    </row>
    <row r="6695" spans="1:19" ht="75">
      <c r="A6695" s="277" t="s">
        <v>25424</v>
      </c>
      <c r="B6695" s="253" t="s">
        <v>400</v>
      </c>
      <c r="C6695" s="93" t="s">
        <v>17638</v>
      </c>
      <c r="D6695" s="93" t="s">
        <v>17639</v>
      </c>
      <c r="E6695" s="148">
        <f ca="1">IFERROR(__xludf.DUMMYFUNCTION(" VLOOKUP(A7328, IMPORTRANGE(""https://docs.google.com/spreadsheets/d/1fj_Bhi2XPL3siwIh4sx4VRLAe31yD50oKdj5UlRYW0c/"", ""Сводка!A:AA""), 5, FALSE)"),116)</f>
        <v>116</v>
      </c>
      <c r="F6695" s="148" t="s">
        <v>17113</v>
      </c>
      <c r="G6695" s="147">
        <f ca="1">IFERROR(__xludf.DUMMYFUNCTION(" VLOOKUP(A7328, IMPORTRANGE(""https://docs.google.com/spreadsheets/d/1QNLbnkR_AongFt22vMfNzfpjZ0CjpI8QI-w0wBnYA1w/"", ""Инфа!A:AA""), 6, FALSE)"),2024)</f>
        <v>2024</v>
      </c>
      <c r="H6695" s="150">
        <v>8500</v>
      </c>
      <c r="I6695" s="161" t="s">
        <v>3172</v>
      </c>
      <c r="J6695" s="97"/>
      <c r="K6695" s="153"/>
      <c r="L6695" s="153"/>
      <c r="M6695" s="153"/>
      <c r="N6695" s="153"/>
      <c r="O6695" s="153"/>
      <c r="P6695" s="153"/>
      <c r="Q6695" s="153"/>
      <c r="R6695" s="153"/>
      <c r="S6695" s="153"/>
    </row>
    <row r="6696" spans="1:19" ht="131.25">
      <c r="A6696" s="277" t="s">
        <v>25424</v>
      </c>
      <c r="B6696" s="253" t="s">
        <v>400</v>
      </c>
      <c r="C6696" s="93" t="s">
        <v>17640</v>
      </c>
      <c r="D6696" s="93" t="s">
        <v>17641</v>
      </c>
      <c r="E6696" s="148">
        <f ca="1">IFERROR(__xludf.DUMMYFUNCTION(" VLOOKUP(A7331, IMPORTRANGE(""https://docs.google.com/spreadsheets/d/1fj_Bhi2XPL3siwIh4sx4VRLAe31yD50oKdj5UlRYW0c/"", ""Сводка!A:AA""), 5, FALSE)"),135)</f>
        <v>135</v>
      </c>
      <c r="F6696" s="148" t="s">
        <v>50</v>
      </c>
      <c r="G6696" s="147">
        <f ca="1">IFERROR(__xludf.DUMMYFUNCTION(" VLOOKUP(A7331, IMPORTRANGE(""https://docs.google.com/spreadsheets/d/1QNLbnkR_AongFt22vMfNzfpjZ0CjpI8QI-w0wBnYA1w/"", ""Инфа!A:AA""), 6, FALSE)"),2024)</f>
        <v>2024</v>
      </c>
      <c r="H6696" s="150">
        <v>9100</v>
      </c>
      <c r="I6696" s="160"/>
      <c r="J6696" s="97" t="s">
        <v>17642</v>
      </c>
      <c r="K6696" s="153"/>
      <c r="L6696" s="153"/>
      <c r="M6696" s="153"/>
      <c r="N6696" s="153"/>
      <c r="O6696" s="153"/>
      <c r="P6696" s="153"/>
      <c r="Q6696" s="153"/>
      <c r="R6696" s="153"/>
      <c r="S6696" s="153"/>
    </row>
    <row r="6697" spans="1:19" ht="37.5">
      <c r="A6697" s="277" t="s">
        <v>25424</v>
      </c>
      <c r="B6697" s="253" t="s">
        <v>400</v>
      </c>
      <c r="C6697" s="93" t="s">
        <v>17645</v>
      </c>
      <c r="D6697" s="93" t="s">
        <v>17646</v>
      </c>
      <c r="E6697" s="148">
        <v>124</v>
      </c>
      <c r="F6697" s="148" t="s">
        <v>415</v>
      </c>
      <c r="G6697" s="147">
        <f ca="1">IFERROR(__xludf.DUMMYFUNCTION(" VLOOKUP(A7369, IMPORTRANGE(""https://docs.google.com/spreadsheets/d/1QNLbnkR_AongFt22vMfNzfpjZ0CjpI8QI-w0wBnYA1w/"", ""Инфа!A:AA""), 6, FALSE)"),2023)</f>
        <v>2023</v>
      </c>
      <c r="H6697" s="150">
        <v>8700</v>
      </c>
      <c r="I6697" s="163" t="s">
        <v>17647</v>
      </c>
      <c r="J6697" s="93"/>
      <c r="K6697" s="153"/>
      <c r="L6697" s="153"/>
      <c r="M6697" s="153"/>
      <c r="N6697" s="153"/>
      <c r="O6697" s="153"/>
      <c r="P6697" s="153"/>
      <c r="Q6697" s="153"/>
      <c r="R6697" s="153"/>
      <c r="S6697" s="153"/>
    </row>
    <row r="6698" spans="1:19" ht="131.25">
      <c r="A6698" s="277" t="s">
        <v>25424</v>
      </c>
      <c r="B6698" s="253" t="s">
        <v>153</v>
      </c>
      <c r="C6698" s="93" t="s">
        <v>17645</v>
      </c>
      <c r="D6698" s="93" t="s">
        <v>14983</v>
      </c>
      <c r="E6698" s="148">
        <f ca="1">IFERROR(__xludf.DUMMYFUNCTION(" VLOOKUP(A7370, IMPORTRANGE(""https://docs.google.com/spreadsheets/d/1fj_Bhi2XPL3siwIh4sx4VRLAe31yD50oKdj5UlRYW0c/"", ""Сводка!A:AA""), 5, FALSE)"),124)</f>
        <v>124</v>
      </c>
      <c r="F6698" s="148" t="s">
        <v>50</v>
      </c>
      <c r="G6698" s="147">
        <f ca="1">IFERROR(__xludf.DUMMYFUNCTION(" VLOOKUP(A7370, IMPORTRANGE(""https://docs.google.com/spreadsheets/d/1QNLbnkR_AongFt22vMfNzfpjZ0CjpI8QI-w0wBnYA1w/"", ""Инфа!A:AA""), 6, FALSE)"),2024)</f>
        <v>2024</v>
      </c>
      <c r="H6698" s="150">
        <v>8700</v>
      </c>
      <c r="I6698" s="163" t="s">
        <v>17647</v>
      </c>
      <c r="J6698" s="93" t="s">
        <v>17648</v>
      </c>
      <c r="K6698" s="153"/>
      <c r="L6698" s="153"/>
      <c r="M6698" s="153"/>
      <c r="N6698" s="153"/>
      <c r="O6698" s="153"/>
      <c r="P6698" s="153"/>
      <c r="Q6698" s="153"/>
      <c r="R6698" s="153"/>
      <c r="S6698" s="153"/>
    </row>
    <row r="6699" spans="1:19" ht="37.5">
      <c r="A6699" s="277" t="s">
        <v>25424</v>
      </c>
      <c r="B6699" s="253" t="s">
        <v>400</v>
      </c>
      <c r="C6699" s="93" t="s">
        <v>17649</v>
      </c>
      <c r="D6699" s="93" t="s">
        <v>17650</v>
      </c>
      <c r="E6699" s="148">
        <f ca="1">IFERROR(__xludf.DUMMYFUNCTION(" VLOOKUP(A7371, IMPORTRANGE(""https://docs.google.com/spreadsheets/d/1fj_Bhi2XPL3siwIh4sx4VRLAe31yD50oKdj5UlRYW0c/"", ""Сводка!A:AA""), 5, FALSE)"),88)</f>
        <v>88</v>
      </c>
      <c r="F6699" s="148"/>
      <c r="G6699" s="147">
        <f ca="1">IFERROR(__xludf.DUMMYFUNCTION(" VLOOKUP(A7371, IMPORTRANGE(""https://docs.google.com/spreadsheets/d/1QNLbnkR_AongFt22vMfNzfpjZ0CjpI8QI-w0wBnYA1w/"", ""Инфа!A:AA""), 6, FALSE)"),2024)</f>
        <v>2024</v>
      </c>
      <c r="H6699" s="150">
        <v>9900</v>
      </c>
      <c r="I6699" s="160" t="s">
        <v>17345</v>
      </c>
      <c r="J6699" s="97"/>
      <c r="K6699" s="153"/>
      <c r="L6699" s="153"/>
      <c r="M6699" s="153"/>
      <c r="N6699" s="153"/>
      <c r="O6699" s="153"/>
      <c r="P6699" s="153"/>
      <c r="Q6699" s="153"/>
      <c r="R6699" s="153"/>
      <c r="S6699" s="153"/>
    </row>
    <row r="6700" spans="1:19" ht="37.5">
      <c r="A6700" s="277" t="s">
        <v>25424</v>
      </c>
      <c r="B6700" s="253" t="s">
        <v>153</v>
      </c>
      <c r="C6700" s="93" t="s">
        <v>17651</v>
      </c>
      <c r="D6700" s="93" t="s">
        <v>690</v>
      </c>
      <c r="E6700" s="148">
        <f ca="1">IFERROR(__xludf.DUMMYFUNCTION(" VLOOKUP(A7373, IMPORTRANGE(""https://docs.google.com/spreadsheets/d/1fj_Bhi2XPL3siwIh4sx4VRLAe31yD50oKdj5UlRYW0c/"", ""Сводка!A:AA""), 5, FALSE)"),140)</f>
        <v>140</v>
      </c>
      <c r="F6700" s="148"/>
      <c r="G6700" s="147">
        <f ca="1">IFERROR(__xludf.DUMMYFUNCTION(" VLOOKUP(A7373, IMPORTRANGE(""https://docs.google.com/spreadsheets/d/1QNLbnkR_AongFt22vMfNzfpjZ0CjpI8QI-w0wBnYA1w/"", ""Инфа!A:AA""), 6, FALSE)"),2024)</f>
        <v>2024</v>
      </c>
      <c r="H6700" s="150">
        <v>12000</v>
      </c>
      <c r="I6700" s="160" t="s">
        <v>210</v>
      </c>
      <c r="J6700" s="97"/>
      <c r="K6700" s="153"/>
      <c r="L6700" s="153"/>
      <c r="M6700" s="153"/>
      <c r="N6700" s="153"/>
      <c r="O6700" s="153"/>
      <c r="P6700" s="153"/>
      <c r="Q6700" s="153"/>
      <c r="R6700" s="153"/>
      <c r="S6700" s="153"/>
    </row>
    <row r="6701" spans="1:19" ht="36">
      <c r="A6701" s="277" t="s">
        <v>25424</v>
      </c>
      <c r="B6701" s="253" t="s">
        <v>153</v>
      </c>
      <c r="C6701" s="93" t="s">
        <v>17651</v>
      </c>
      <c r="D6701" s="93" t="s">
        <v>17652</v>
      </c>
      <c r="E6701" s="148">
        <f ca="1">IFERROR(__xludf.DUMMYFUNCTION(" VLOOKUP(A7374, IMPORTRANGE(""https://docs.google.com/spreadsheets/d/1fj_Bhi2XPL3siwIh4sx4VRLAe31yD50oKdj5UlRYW0c/"", ""Сводка!A:AA""), 5, FALSE)"),112)</f>
        <v>112</v>
      </c>
      <c r="F6701" s="148"/>
      <c r="G6701" s="147">
        <f ca="1">IFERROR(__xludf.DUMMYFUNCTION(" VLOOKUP(A7374, IMPORTRANGE(""https://docs.google.com/spreadsheets/d/1QNLbnkR_AongFt22vMfNzfpjZ0CjpI8QI-w0wBnYA1w/"", ""Инфа!A:AA""), 6, FALSE)"),2024)</f>
        <v>2024</v>
      </c>
      <c r="H6701" s="150">
        <v>10900</v>
      </c>
      <c r="I6701" s="160" t="s">
        <v>210</v>
      </c>
      <c r="J6701" s="97"/>
      <c r="K6701" s="153"/>
      <c r="L6701" s="153"/>
      <c r="M6701" s="153"/>
      <c r="N6701" s="153"/>
      <c r="O6701" s="153"/>
      <c r="P6701" s="153"/>
      <c r="Q6701" s="153"/>
      <c r="R6701" s="153"/>
      <c r="S6701" s="153"/>
    </row>
    <row r="6702" spans="1:19" ht="37.5">
      <c r="A6702" s="277" t="s">
        <v>25424</v>
      </c>
      <c r="B6702" s="253" t="s">
        <v>153</v>
      </c>
      <c r="C6702" s="93" t="s">
        <v>17651</v>
      </c>
      <c r="D6702" s="93" t="s">
        <v>17653</v>
      </c>
      <c r="E6702" s="148">
        <f ca="1">IFERROR(__xludf.DUMMYFUNCTION(" VLOOKUP(A7375, IMPORTRANGE(""https://docs.google.com/spreadsheets/d/1fj_Bhi2XPL3siwIh4sx4VRLAe31yD50oKdj5UlRYW0c/"", ""Сводка!A:AA""), 5, FALSE)"),104)</f>
        <v>104</v>
      </c>
      <c r="F6702" s="148"/>
      <c r="G6702" s="147">
        <f ca="1">IFERROR(__xludf.DUMMYFUNCTION(" VLOOKUP(A7375, IMPORTRANGE(""https://docs.google.com/spreadsheets/d/1QNLbnkR_AongFt22vMfNzfpjZ0CjpI8QI-w0wBnYA1w/"", ""Инфа!A:AA""), 6, FALSE)"),2024)</f>
        <v>2024</v>
      </c>
      <c r="H6702" s="150">
        <v>8100</v>
      </c>
      <c r="I6702" s="151" t="s">
        <v>210</v>
      </c>
      <c r="J6702" s="93"/>
      <c r="K6702" s="153"/>
      <c r="L6702" s="153"/>
      <c r="M6702" s="153"/>
      <c r="N6702" s="153"/>
      <c r="O6702" s="153"/>
      <c r="P6702" s="153"/>
      <c r="Q6702" s="153"/>
      <c r="R6702" s="153"/>
      <c r="S6702" s="153"/>
    </row>
    <row r="6703" spans="1:19" ht="36">
      <c r="A6703" s="277" t="s">
        <v>25424</v>
      </c>
      <c r="B6703" s="253" t="s">
        <v>153</v>
      </c>
      <c r="C6703" s="93" t="s">
        <v>17651</v>
      </c>
      <c r="D6703" s="93" t="s">
        <v>17654</v>
      </c>
      <c r="E6703" s="148">
        <f ca="1">IFERROR(__xludf.DUMMYFUNCTION(" VLOOKUP(A7376, IMPORTRANGE(""https://docs.google.com/spreadsheets/d/1fj_Bhi2XPL3siwIh4sx4VRLAe31yD50oKdj5UlRYW0c/"", ""Сводка!A:AA""), 5, FALSE)"),152)</f>
        <v>152</v>
      </c>
      <c r="F6703" s="148"/>
      <c r="G6703" s="147">
        <f ca="1">IFERROR(__xludf.DUMMYFUNCTION(" VLOOKUP(A7376, IMPORTRANGE(""https://docs.google.com/spreadsheets/d/1QNLbnkR_AongFt22vMfNzfpjZ0CjpI8QI-w0wBnYA1w/"", ""Инфа!A:AA""), 6, FALSE)"),2024)</f>
        <v>2024</v>
      </c>
      <c r="H6703" s="150">
        <v>9600</v>
      </c>
      <c r="I6703" s="151" t="s">
        <v>210</v>
      </c>
      <c r="J6703" s="93"/>
      <c r="K6703" s="153"/>
      <c r="L6703" s="153"/>
      <c r="M6703" s="153"/>
      <c r="N6703" s="153"/>
      <c r="O6703" s="153"/>
      <c r="P6703" s="153"/>
      <c r="Q6703" s="153"/>
      <c r="R6703" s="153"/>
      <c r="S6703" s="153"/>
    </row>
    <row r="6704" spans="1:19" ht="56.25">
      <c r="A6704" s="277" t="s">
        <v>25424</v>
      </c>
      <c r="B6704" s="253" t="s">
        <v>153</v>
      </c>
      <c r="C6704" s="93" t="s">
        <v>17651</v>
      </c>
      <c r="D6704" s="93" t="s">
        <v>17655</v>
      </c>
      <c r="E6704" s="148">
        <f ca="1">IFERROR(__xludf.DUMMYFUNCTION(" VLOOKUP(A7377, IMPORTRANGE(""https://docs.google.com/spreadsheets/d/1fj_Bhi2XPL3siwIh4sx4VRLAe31yD50oKdj5UlRYW0c/"", ""Сводка!A:AA""), 5, FALSE)"),414)</f>
        <v>414</v>
      </c>
      <c r="F6704" s="148"/>
      <c r="G6704" s="147">
        <f ca="1">IFERROR(__xludf.DUMMYFUNCTION(" VLOOKUP(A7377, IMPORTRANGE(""https://docs.google.com/spreadsheets/d/1QNLbnkR_AongFt22vMfNzfpjZ0CjpI8QI-w0wBnYA1w/"", ""Инфа!A:AA""), 6, FALSE)"),2024)</f>
        <v>2024</v>
      </c>
      <c r="H6704" s="154">
        <v>22600</v>
      </c>
      <c r="I6704" s="151" t="s">
        <v>210</v>
      </c>
      <c r="J6704" s="93"/>
      <c r="K6704" s="153"/>
      <c r="L6704" s="153"/>
      <c r="M6704" s="153"/>
      <c r="N6704" s="153"/>
      <c r="O6704" s="153"/>
      <c r="P6704" s="153"/>
      <c r="Q6704" s="153"/>
      <c r="R6704" s="153"/>
      <c r="S6704" s="153"/>
    </row>
    <row r="6705" spans="1:19" ht="56.25">
      <c r="A6705" s="277" t="s">
        <v>25424</v>
      </c>
      <c r="B6705" s="253" t="s">
        <v>153</v>
      </c>
      <c r="C6705" s="93" t="s">
        <v>17651</v>
      </c>
      <c r="D6705" s="93" t="s">
        <v>17656</v>
      </c>
      <c r="E6705" s="148">
        <f ca="1">IFERROR(__xludf.DUMMYFUNCTION(" VLOOKUP(A7378, IMPORTRANGE(""https://docs.google.com/spreadsheets/d/1fj_Bhi2XPL3siwIh4sx4VRLAe31yD50oKdj5UlRYW0c/"", ""Сводка!A:AA""), 5, FALSE)"),152)</f>
        <v>152</v>
      </c>
      <c r="F6705" s="148"/>
      <c r="G6705" s="147">
        <f ca="1">IFERROR(__xludf.DUMMYFUNCTION(" VLOOKUP(A7378, IMPORTRANGE(""https://docs.google.com/spreadsheets/d/1QNLbnkR_AongFt22vMfNzfpjZ0CjpI8QI-w0wBnYA1w/"", ""Инфа!A:AA""), 6, FALSE)"),2024)</f>
        <v>2024</v>
      </c>
      <c r="H6705" s="150">
        <v>9600</v>
      </c>
      <c r="I6705" s="151" t="s">
        <v>210</v>
      </c>
      <c r="J6705" s="93"/>
      <c r="K6705" s="153"/>
      <c r="L6705" s="153"/>
      <c r="M6705" s="153"/>
      <c r="N6705" s="153"/>
      <c r="O6705" s="153"/>
      <c r="P6705" s="153"/>
      <c r="Q6705" s="153"/>
      <c r="R6705" s="153"/>
      <c r="S6705" s="153"/>
    </row>
    <row r="6706" spans="1:19" ht="93.75">
      <c r="A6706" s="277" t="s">
        <v>25424</v>
      </c>
      <c r="B6706" s="253" t="s">
        <v>153</v>
      </c>
      <c r="C6706" s="93" t="s">
        <v>17657</v>
      </c>
      <c r="D6706" s="93" t="s">
        <v>17658</v>
      </c>
      <c r="E6706" s="148">
        <f ca="1">IFERROR(__xludf.DUMMYFUNCTION(" VLOOKUP(A7379, IMPORTRANGE(""https://docs.google.com/spreadsheets/d/1fj_Bhi2XPL3siwIh4sx4VRLAe31yD50oKdj5UlRYW0c/"", ""Сводка!A:AA""), 5, FALSE)"),400)</f>
        <v>400</v>
      </c>
      <c r="F6706" s="148"/>
      <c r="G6706" s="147">
        <f ca="1">IFERROR(__xludf.DUMMYFUNCTION(" VLOOKUP(A7379, IMPORTRANGE(""https://docs.google.com/spreadsheets/d/1QNLbnkR_AongFt22vMfNzfpjZ0CjpI8QI-w0wBnYA1w/"", ""Инфа!A:AA""), 6, FALSE)"),2024)</f>
        <v>2024</v>
      </c>
      <c r="H6706" s="154">
        <v>17000</v>
      </c>
      <c r="I6706" s="151" t="s">
        <v>210</v>
      </c>
      <c r="J6706" s="93" t="s">
        <v>17659</v>
      </c>
      <c r="K6706" s="153"/>
      <c r="L6706" s="153"/>
      <c r="M6706" s="153"/>
      <c r="N6706" s="153"/>
      <c r="O6706" s="153"/>
      <c r="P6706" s="153"/>
      <c r="Q6706" s="153"/>
      <c r="R6706" s="153"/>
      <c r="S6706" s="153"/>
    </row>
    <row r="6707" spans="1:19" ht="75">
      <c r="A6707" s="277" t="s">
        <v>25424</v>
      </c>
      <c r="B6707" s="253" t="s">
        <v>400</v>
      </c>
      <c r="C6707" s="93" t="s">
        <v>17660</v>
      </c>
      <c r="D6707" s="93" t="s">
        <v>17661</v>
      </c>
      <c r="E6707" s="148">
        <f ca="1">IFERROR(__xludf.DUMMYFUNCTION(" VLOOKUP(A7380, IMPORTRANGE(""https://docs.google.com/spreadsheets/d/1fj_Bhi2XPL3siwIh4sx4VRLAe31yD50oKdj5UlRYW0c/"", ""Сводка!A:AA""), 5, FALSE)"),164)</f>
        <v>164</v>
      </c>
      <c r="F6707" s="148"/>
      <c r="G6707" s="147">
        <f ca="1">IFERROR(__xludf.DUMMYFUNCTION(" VLOOKUP(A7380, IMPORTRANGE(""https://docs.google.com/spreadsheets/d/1QNLbnkR_AongFt22vMfNzfpjZ0CjpI8QI-w0wBnYA1w/"", ""Инфа!A:AA""), 6, FALSE)"),2024)</f>
        <v>2024</v>
      </c>
      <c r="H6707" s="150">
        <v>12900</v>
      </c>
      <c r="I6707" s="151" t="s">
        <v>210</v>
      </c>
      <c r="J6707" s="93"/>
      <c r="K6707" s="153"/>
      <c r="L6707" s="153"/>
      <c r="M6707" s="153"/>
      <c r="N6707" s="153"/>
      <c r="O6707" s="153"/>
      <c r="P6707" s="153"/>
      <c r="Q6707" s="153"/>
      <c r="R6707" s="153"/>
      <c r="S6707" s="153"/>
    </row>
    <row r="6708" spans="1:19" ht="93.75">
      <c r="A6708" s="277" t="s">
        <v>25424</v>
      </c>
      <c r="B6708" s="253" t="s">
        <v>400</v>
      </c>
      <c r="C6708" s="93" t="s">
        <v>17662</v>
      </c>
      <c r="D6708" s="93" t="s">
        <v>17663</v>
      </c>
      <c r="E6708" s="148">
        <f ca="1">IFERROR(__xludf.DUMMYFUNCTION(" VLOOKUP(A7381, IMPORTRANGE(""https://docs.google.com/spreadsheets/d/1fj_Bhi2XPL3siwIh4sx4VRLAe31yD50oKdj5UlRYW0c/"", ""Сводка!A:AA""), 5, FALSE)"),168)</f>
        <v>168</v>
      </c>
      <c r="F6708" s="148"/>
      <c r="G6708" s="147">
        <f ca="1">IFERROR(__xludf.DUMMYFUNCTION(" VLOOKUP(A7381, IMPORTRANGE(""https://docs.google.com/spreadsheets/d/1QNLbnkR_AongFt22vMfNzfpjZ0CjpI8QI-w0wBnYA1w/"", ""Инфа!A:AA""), 6, FALSE)"),2024)</f>
        <v>2024</v>
      </c>
      <c r="H6708" s="150">
        <v>15100</v>
      </c>
      <c r="I6708" s="151" t="s">
        <v>210</v>
      </c>
      <c r="J6708" s="93"/>
      <c r="K6708" s="153"/>
      <c r="L6708" s="153"/>
      <c r="M6708" s="153"/>
      <c r="N6708" s="153"/>
      <c r="O6708" s="153"/>
      <c r="P6708" s="153"/>
      <c r="Q6708" s="153"/>
      <c r="R6708" s="153"/>
      <c r="S6708" s="153"/>
    </row>
    <row r="6709" spans="1:19" ht="75">
      <c r="A6709" s="277" t="s">
        <v>25424</v>
      </c>
      <c r="B6709" s="253" t="s">
        <v>400</v>
      </c>
      <c r="C6709" s="93" t="s">
        <v>17664</v>
      </c>
      <c r="D6709" s="93" t="s">
        <v>17665</v>
      </c>
      <c r="E6709" s="148">
        <f ca="1">IFERROR(__xludf.DUMMYFUNCTION(" VLOOKUP(A7382, IMPORTRANGE(""https://docs.google.com/spreadsheets/d/1fj_Bhi2XPL3siwIh4sx4VRLAe31yD50oKdj5UlRYW0c/"", ""Сводка!A:AA""), 5, FALSE)"),324)</f>
        <v>324</v>
      </c>
      <c r="F6709" s="148"/>
      <c r="G6709" s="147">
        <f ca="1">IFERROR(__xludf.DUMMYFUNCTION(" VLOOKUP(A7382, IMPORTRANGE(""https://docs.google.com/spreadsheets/d/1QNLbnkR_AongFt22vMfNzfpjZ0CjpI8QI-w0wBnYA1w/"", ""Инфа!A:AA""), 6, FALSE)"),2024)</f>
        <v>2024</v>
      </c>
      <c r="H6709" s="150">
        <v>14700</v>
      </c>
      <c r="I6709" s="151" t="s">
        <v>210</v>
      </c>
      <c r="J6709" s="93"/>
      <c r="K6709" s="153"/>
      <c r="L6709" s="153"/>
      <c r="M6709" s="153"/>
      <c r="N6709" s="153"/>
      <c r="O6709" s="153"/>
      <c r="P6709" s="153"/>
      <c r="Q6709" s="153"/>
      <c r="R6709" s="153"/>
      <c r="S6709" s="153"/>
    </row>
    <row r="6710" spans="1:19" ht="56.25">
      <c r="A6710" s="277" t="s">
        <v>25424</v>
      </c>
      <c r="B6710" s="253" t="s">
        <v>153</v>
      </c>
      <c r="C6710" s="93" t="s">
        <v>17664</v>
      </c>
      <c r="D6710" s="93" t="s">
        <v>17666</v>
      </c>
      <c r="E6710" s="148">
        <f ca="1">IFERROR(__xludf.DUMMYFUNCTION(" VLOOKUP(A7383, IMPORTRANGE(""https://docs.google.com/spreadsheets/d/1fj_Bhi2XPL3siwIh4sx4VRLAe31yD50oKdj5UlRYW0c/"", ""Сводка!A:AA""), 5, FALSE)"),324)</f>
        <v>324</v>
      </c>
      <c r="F6710" s="148"/>
      <c r="G6710" s="147">
        <f ca="1">IFERROR(__xludf.DUMMYFUNCTION(" VLOOKUP(A7383, IMPORTRANGE(""https://docs.google.com/spreadsheets/d/1QNLbnkR_AongFt22vMfNzfpjZ0CjpI8QI-w0wBnYA1w/"", ""Инфа!A:AA""), 6, FALSE)"),2024)</f>
        <v>2024</v>
      </c>
      <c r="H6710" s="150">
        <v>14700</v>
      </c>
      <c r="I6710" s="151" t="s">
        <v>210</v>
      </c>
      <c r="J6710" s="93"/>
      <c r="K6710" s="153"/>
      <c r="L6710" s="153"/>
      <c r="M6710" s="153"/>
      <c r="N6710" s="153"/>
      <c r="O6710" s="153"/>
      <c r="P6710" s="153"/>
      <c r="Q6710" s="153"/>
      <c r="R6710" s="153"/>
      <c r="S6710" s="153"/>
    </row>
    <row r="6711" spans="1:19" ht="56.25">
      <c r="A6711" s="277" t="s">
        <v>25424</v>
      </c>
      <c r="B6711" s="253" t="s">
        <v>400</v>
      </c>
      <c r="C6711" s="93" t="s">
        <v>17667</v>
      </c>
      <c r="D6711" s="93" t="s">
        <v>17668</v>
      </c>
      <c r="E6711" s="148">
        <f ca="1">IFERROR(__xludf.DUMMYFUNCTION(" VLOOKUP(A7384, IMPORTRANGE(""https://docs.google.com/spreadsheets/d/1fj_Bhi2XPL3siwIh4sx4VRLAe31yD50oKdj5UlRYW0c/"", ""Сводка!A:AA""), 5, FALSE)"),380)</f>
        <v>380</v>
      </c>
      <c r="F6711" s="148"/>
      <c r="G6711" s="147">
        <f ca="1">IFERROR(__xludf.DUMMYFUNCTION(" VLOOKUP(A7384, IMPORTRANGE(""https://docs.google.com/spreadsheets/d/1QNLbnkR_AongFt22vMfNzfpjZ0CjpI8QI-w0wBnYA1w/"", ""Инфа!A:AA""), 6, FALSE)"),2024)</f>
        <v>2024</v>
      </c>
      <c r="H6711" s="154">
        <v>21300</v>
      </c>
      <c r="I6711" s="151" t="s">
        <v>210</v>
      </c>
      <c r="J6711" s="93"/>
      <c r="K6711" s="153"/>
      <c r="L6711" s="153"/>
      <c r="M6711" s="153"/>
      <c r="N6711" s="153"/>
      <c r="O6711" s="153"/>
      <c r="P6711" s="153"/>
      <c r="Q6711" s="153"/>
      <c r="R6711" s="153"/>
      <c r="S6711" s="153"/>
    </row>
    <row r="6712" spans="1:19" ht="56.25">
      <c r="A6712" s="277" t="s">
        <v>25424</v>
      </c>
      <c r="B6712" s="253" t="s">
        <v>400</v>
      </c>
      <c r="C6712" s="93" t="s">
        <v>17669</v>
      </c>
      <c r="D6712" s="93" t="s">
        <v>17670</v>
      </c>
      <c r="E6712" s="148">
        <f ca="1">IFERROR(__xludf.DUMMYFUNCTION(" VLOOKUP(A7385, IMPORTRANGE(""https://docs.google.com/spreadsheets/d/1fj_Bhi2XPL3siwIh4sx4VRLAe31yD50oKdj5UlRYW0c/"", ""Сводка!A:AA""), 5, FALSE)"),220)</f>
        <v>220</v>
      </c>
      <c r="F6712" s="148"/>
      <c r="G6712" s="147">
        <f ca="1">IFERROR(__xludf.DUMMYFUNCTION(" VLOOKUP(A7385, IMPORTRANGE(""https://docs.google.com/spreadsheets/d/1QNLbnkR_AongFt22vMfNzfpjZ0CjpI8QI-w0wBnYA1w/"", ""Инфа!A:AA""), 6, FALSE)"),2024)</f>
        <v>2024</v>
      </c>
      <c r="H6712" s="150">
        <v>11600</v>
      </c>
      <c r="I6712" s="151" t="s">
        <v>210</v>
      </c>
      <c r="J6712" s="93"/>
      <c r="K6712" s="153"/>
      <c r="L6712" s="153"/>
      <c r="M6712" s="153"/>
      <c r="N6712" s="153"/>
      <c r="O6712" s="153"/>
      <c r="P6712" s="153"/>
      <c r="Q6712" s="153"/>
      <c r="R6712" s="153"/>
      <c r="S6712" s="153"/>
    </row>
    <row r="6713" spans="1:19" ht="112.5">
      <c r="A6713" s="277" t="s">
        <v>25424</v>
      </c>
      <c r="B6713" s="253" t="s">
        <v>400</v>
      </c>
      <c r="C6713" s="93" t="s">
        <v>17671</v>
      </c>
      <c r="D6713" s="93" t="s">
        <v>17672</v>
      </c>
      <c r="E6713" s="148">
        <f ca="1">IFERROR(__xludf.DUMMYFUNCTION(" VLOOKUP(A7386, IMPORTRANGE(""https://docs.google.com/spreadsheets/d/1fj_Bhi2XPL3siwIh4sx4VRLAe31yD50oKdj5UlRYW0c/"", ""Сводка!A:AA""), 5, FALSE)"),580)</f>
        <v>580</v>
      </c>
      <c r="F6713" s="148"/>
      <c r="G6713" s="147">
        <f ca="1">IFERROR(__xludf.DUMMYFUNCTION(" VLOOKUP(A7386, IMPORTRANGE(""https://docs.google.com/spreadsheets/d/1QNLbnkR_AongFt22vMfNzfpjZ0CjpI8QI-w0wBnYA1w/"", ""Инфа!A:AA""), 6, FALSE)"),2024)</f>
        <v>2024</v>
      </c>
      <c r="H6713" s="154">
        <v>22400</v>
      </c>
      <c r="I6713" s="151" t="s">
        <v>210</v>
      </c>
      <c r="J6713" s="93"/>
      <c r="K6713" s="153"/>
      <c r="L6713" s="153"/>
      <c r="M6713" s="153"/>
      <c r="N6713" s="153"/>
      <c r="O6713" s="153"/>
      <c r="P6713" s="153"/>
      <c r="Q6713" s="153"/>
      <c r="R6713" s="153"/>
      <c r="S6713" s="153"/>
    </row>
    <row r="6714" spans="1:19" ht="37.5">
      <c r="A6714" s="277" t="s">
        <v>25424</v>
      </c>
      <c r="B6714" s="253" t="s">
        <v>400</v>
      </c>
      <c r="C6714" s="93" t="s">
        <v>17673</v>
      </c>
      <c r="D6714" s="93" t="s">
        <v>17674</v>
      </c>
      <c r="E6714" s="148">
        <v>236</v>
      </c>
      <c r="F6714" s="148"/>
      <c r="G6714" s="147">
        <f ca="1">IFERROR(__xludf.DUMMYFUNCTION(" VLOOKUP(A7387, IMPORTRANGE(""https://docs.google.com/spreadsheets/d/1QNLbnkR_AongFt22vMfNzfpjZ0CjpI8QI-w0wBnYA1w/"", ""Инфа!A:AA""), 6, FALSE)"),2024)</f>
        <v>2024</v>
      </c>
      <c r="H6714" s="150">
        <v>15700</v>
      </c>
      <c r="I6714" s="151" t="s">
        <v>210</v>
      </c>
      <c r="J6714" s="93"/>
      <c r="K6714" s="153"/>
      <c r="L6714" s="153"/>
      <c r="M6714" s="153"/>
      <c r="N6714" s="153"/>
      <c r="O6714" s="153"/>
      <c r="P6714" s="153"/>
      <c r="Q6714" s="153"/>
      <c r="R6714" s="153"/>
      <c r="S6714" s="153"/>
    </row>
    <row r="6715" spans="1:19" ht="37.5">
      <c r="A6715" s="277" t="s">
        <v>25424</v>
      </c>
      <c r="B6715" s="253" t="s">
        <v>400</v>
      </c>
      <c r="C6715" s="93" t="s">
        <v>17673</v>
      </c>
      <c r="D6715" s="93" t="s">
        <v>17675</v>
      </c>
      <c r="E6715" s="148">
        <f ca="1">IFERROR(__xludf.DUMMYFUNCTION(" VLOOKUP(A7388, IMPORTRANGE(""https://docs.google.com/spreadsheets/d/1fj_Bhi2XPL3siwIh4sx4VRLAe31yD50oKdj5UlRYW0c/"", ""Сводка!A:AA""), 5, FALSE)"),441)</f>
        <v>441</v>
      </c>
      <c r="F6715" s="148"/>
      <c r="G6715" s="147">
        <f ca="1">IFERROR(__xludf.DUMMYFUNCTION(" VLOOKUP(A7388, IMPORTRANGE(""https://docs.google.com/spreadsheets/d/1QNLbnkR_AongFt22vMfNzfpjZ0CjpI8QI-w0wBnYA1w/"", ""Инфа!A:AA""), 6, FALSE)"),2024)</f>
        <v>2024</v>
      </c>
      <c r="H6715" s="154">
        <v>23700</v>
      </c>
      <c r="I6715" s="151" t="s">
        <v>210</v>
      </c>
      <c r="J6715" s="93"/>
      <c r="K6715" s="153"/>
      <c r="L6715" s="153"/>
      <c r="M6715" s="153"/>
      <c r="N6715" s="153"/>
      <c r="O6715" s="153"/>
      <c r="P6715" s="153"/>
      <c r="Q6715" s="153"/>
      <c r="R6715" s="153"/>
      <c r="S6715" s="153"/>
    </row>
    <row r="6716" spans="1:19" ht="37.5">
      <c r="A6716" s="277" t="s">
        <v>25424</v>
      </c>
      <c r="B6716" s="253" t="s">
        <v>400</v>
      </c>
      <c r="C6716" s="93" t="s">
        <v>17673</v>
      </c>
      <c r="D6716" s="93" t="s">
        <v>17676</v>
      </c>
      <c r="E6716" s="148">
        <f ca="1">IFERROR(__xludf.DUMMYFUNCTION(" VLOOKUP(A7389, IMPORTRANGE(""https://docs.google.com/spreadsheets/d/1fj_Bhi2XPL3siwIh4sx4VRLAe31yD50oKdj5UlRYW0c/"", ""Сводка!A:AA""), 5, FALSE)"),224)</f>
        <v>224</v>
      </c>
      <c r="F6716" s="148"/>
      <c r="G6716" s="147">
        <f ca="1">IFERROR(__xludf.DUMMYFUNCTION(" VLOOKUP(A7389, IMPORTRANGE(""https://docs.google.com/spreadsheets/d/1QNLbnkR_AongFt22vMfNzfpjZ0CjpI8QI-w0wBnYA1w/"", ""Инфа!A:AA""), 6, FALSE)"),2024)</f>
        <v>2024</v>
      </c>
      <c r="H6716" s="150">
        <v>15200</v>
      </c>
      <c r="I6716" s="151" t="s">
        <v>210</v>
      </c>
      <c r="J6716" s="93"/>
      <c r="K6716" s="153"/>
      <c r="L6716" s="153"/>
      <c r="M6716" s="153"/>
      <c r="N6716" s="153"/>
      <c r="O6716" s="153"/>
      <c r="P6716" s="153"/>
      <c r="Q6716" s="153"/>
      <c r="R6716" s="153"/>
      <c r="S6716" s="153"/>
    </row>
    <row r="6717" spans="1:19" ht="93.75">
      <c r="A6717" s="277" t="s">
        <v>25424</v>
      </c>
      <c r="B6717" s="253" t="s">
        <v>400</v>
      </c>
      <c r="C6717" s="93" t="s">
        <v>17677</v>
      </c>
      <c r="D6717" s="93" t="s">
        <v>15032</v>
      </c>
      <c r="E6717" s="148">
        <f ca="1">IFERROR(__xludf.DUMMYFUNCTION(" VLOOKUP(A7390, IMPORTRANGE(""https://docs.google.com/spreadsheets/d/1fj_Bhi2XPL3siwIh4sx4VRLAe31yD50oKdj5UlRYW0c/"", ""Сводка!A:AA""), 5, FALSE)"),400)</f>
        <v>400</v>
      </c>
      <c r="F6717" s="148"/>
      <c r="G6717" s="147">
        <f ca="1">IFERROR(__xludf.DUMMYFUNCTION(" VLOOKUP(A7390, IMPORTRANGE(""https://docs.google.com/spreadsheets/d/1QNLbnkR_AongFt22vMfNzfpjZ0CjpI8QI-w0wBnYA1w/"", ""Инфа!A:AA""), 6, FALSE)"),2024)</f>
        <v>2024</v>
      </c>
      <c r="H6717" s="154">
        <v>17000</v>
      </c>
      <c r="I6717" s="151" t="s">
        <v>210</v>
      </c>
      <c r="J6717" s="93" t="s">
        <v>17678</v>
      </c>
      <c r="K6717" s="153"/>
      <c r="L6717" s="153"/>
      <c r="M6717" s="153"/>
      <c r="N6717" s="153"/>
      <c r="O6717" s="153"/>
      <c r="P6717" s="153"/>
      <c r="Q6717" s="153"/>
      <c r="R6717" s="153"/>
      <c r="S6717" s="153"/>
    </row>
    <row r="6718" spans="1:19" ht="56.25">
      <c r="A6718" s="277" t="s">
        <v>25424</v>
      </c>
      <c r="B6718" s="253" t="s">
        <v>400</v>
      </c>
      <c r="C6718" s="93" t="s">
        <v>17679</v>
      </c>
      <c r="D6718" s="93" t="s">
        <v>17680</v>
      </c>
      <c r="E6718" s="148">
        <f ca="1">IFERROR(__xludf.DUMMYFUNCTION(" VLOOKUP(A7391, IMPORTRANGE(""https://docs.google.com/spreadsheets/d/1fj_Bhi2XPL3siwIh4sx4VRLAe31yD50oKdj5UlRYW0c/"", ""Сводка!A:AA""), 5, FALSE)"),200)</f>
        <v>200</v>
      </c>
      <c r="F6718" s="148"/>
      <c r="G6718" s="147">
        <f ca="1">IFERROR(__xludf.DUMMYFUNCTION(" VLOOKUP(A7391, IMPORTRANGE(""https://docs.google.com/spreadsheets/d/1QNLbnkR_AongFt22vMfNzfpjZ0CjpI8QI-w0wBnYA1w/"", ""Инфа!A:AA""), 6, FALSE)"),2024)</f>
        <v>2024</v>
      </c>
      <c r="H6718" s="150">
        <v>14300</v>
      </c>
      <c r="I6718" s="151" t="s">
        <v>210</v>
      </c>
      <c r="J6718" s="93"/>
      <c r="K6718" s="153"/>
      <c r="L6718" s="153"/>
      <c r="M6718" s="153"/>
      <c r="N6718" s="153"/>
      <c r="O6718" s="153"/>
      <c r="P6718" s="153"/>
      <c r="Q6718" s="153"/>
      <c r="R6718" s="153"/>
      <c r="S6718" s="153"/>
    </row>
    <row r="6719" spans="1:19" ht="56.25">
      <c r="A6719" s="277" t="s">
        <v>25424</v>
      </c>
      <c r="B6719" s="253" t="s">
        <v>153</v>
      </c>
      <c r="C6719" s="93" t="s">
        <v>17679</v>
      </c>
      <c r="D6719" s="93" t="s">
        <v>17681</v>
      </c>
      <c r="E6719" s="148">
        <f ca="1">IFERROR(__xludf.DUMMYFUNCTION(" VLOOKUP(A7392, IMPORTRANGE(""https://docs.google.com/spreadsheets/d/1fj_Bhi2XPL3siwIh4sx4VRLAe31yD50oKdj5UlRYW0c/"", ""Сводка!A:AA""), 5, FALSE)"),124)</f>
        <v>124</v>
      </c>
      <c r="F6719" s="148"/>
      <c r="G6719" s="147">
        <f ca="1">IFERROR(__xludf.DUMMYFUNCTION(" VLOOKUP(A7392, IMPORTRANGE(""https://docs.google.com/spreadsheets/d/1QNLbnkR_AongFt22vMfNzfpjZ0CjpI8QI-w0wBnYA1w/"", ""Инфа!A:AA""), 6, FALSE)"),2024)</f>
        <v>2024</v>
      </c>
      <c r="H6719" s="150">
        <v>12400</v>
      </c>
      <c r="I6719" s="151" t="s">
        <v>210</v>
      </c>
      <c r="J6719" s="93"/>
      <c r="K6719" s="153"/>
      <c r="L6719" s="153"/>
      <c r="M6719" s="153"/>
      <c r="N6719" s="153"/>
      <c r="O6719" s="153"/>
      <c r="P6719" s="153"/>
      <c r="Q6719" s="153"/>
      <c r="R6719" s="153"/>
      <c r="S6719" s="153"/>
    </row>
    <row r="6720" spans="1:19" ht="37.5">
      <c r="A6720" s="277" t="s">
        <v>25424</v>
      </c>
      <c r="B6720" s="253" t="s">
        <v>153</v>
      </c>
      <c r="C6720" s="93" t="s">
        <v>17682</v>
      </c>
      <c r="D6720" s="93" t="s">
        <v>17683</v>
      </c>
      <c r="E6720" s="148">
        <f ca="1">IFERROR(__xludf.DUMMYFUNCTION(" VLOOKUP(A7393, IMPORTRANGE(""https://docs.google.com/spreadsheets/d/1fj_Bhi2XPL3siwIh4sx4VRLAe31yD50oKdj5UlRYW0c/"", ""Сводка!A:AA""), 5, FALSE)"),348)</f>
        <v>348</v>
      </c>
      <c r="F6720" s="148"/>
      <c r="G6720" s="147">
        <f ca="1">IFERROR(__xludf.DUMMYFUNCTION(" VLOOKUP(A7393, IMPORTRANGE(""https://docs.google.com/spreadsheets/d/1QNLbnkR_AongFt22vMfNzfpjZ0CjpI8QI-w0wBnYA1w/"", ""Инфа!A:AA""), 6, FALSE)"),2024)</f>
        <v>2024</v>
      </c>
      <c r="H6720" s="150">
        <v>15400</v>
      </c>
      <c r="I6720" s="151" t="s">
        <v>210</v>
      </c>
      <c r="J6720" s="93"/>
      <c r="K6720" s="153"/>
      <c r="L6720" s="153"/>
      <c r="M6720" s="153"/>
      <c r="N6720" s="153"/>
      <c r="O6720" s="153"/>
      <c r="P6720" s="153"/>
      <c r="Q6720" s="153"/>
      <c r="R6720" s="153"/>
      <c r="S6720" s="153"/>
    </row>
    <row r="6721" spans="1:19" ht="112.5">
      <c r="A6721" s="277" t="s">
        <v>25424</v>
      </c>
      <c r="B6721" s="253" t="s">
        <v>400</v>
      </c>
      <c r="C6721" s="93" t="s">
        <v>17684</v>
      </c>
      <c r="D6721" s="93" t="s">
        <v>17685</v>
      </c>
      <c r="E6721" s="148">
        <v>226</v>
      </c>
      <c r="F6721" s="148"/>
      <c r="G6721" s="147">
        <f ca="1">IFERROR(__xludf.DUMMYFUNCTION(" VLOOKUP(A7394, IMPORTRANGE(""https://docs.google.com/spreadsheets/d/1QNLbnkR_AongFt22vMfNzfpjZ0CjpI8QI-w0wBnYA1w/"", ""Инфа!A:AA""), 6, FALSE)"),2024)</f>
        <v>2024</v>
      </c>
      <c r="H6721" s="150">
        <v>11800</v>
      </c>
      <c r="I6721" s="151" t="s">
        <v>210</v>
      </c>
      <c r="J6721" s="93"/>
      <c r="K6721" s="153"/>
      <c r="L6721" s="153"/>
      <c r="M6721" s="153"/>
      <c r="N6721" s="153"/>
      <c r="O6721" s="153"/>
      <c r="P6721" s="153"/>
      <c r="Q6721" s="153"/>
      <c r="R6721" s="153"/>
      <c r="S6721" s="153"/>
    </row>
    <row r="6722" spans="1:19" ht="37.5">
      <c r="A6722" s="277" t="s">
        <v>25424</v>
      </c>
      <c r="B6722" s="253" t="s">
        <v>400</v>
      </c>
      <c r="C6722" s="93" t="s">
        <v>17686</v>
      </c>
      <c r="D6722" s="93" t="s">
        <v>17687</v>
      </c>
      <c r="E6722" s="148">
        <f ca="1">IFERROR(__xludf.DUMMYFUNCTION(" VLOOKUP(A7395, IMPORTRANGE(""https://docs.google.com/spreadsheets/d/1fj_Bhi2XPL3siwIh4sx4VRLAe31yD50oKdj5UlRYW0c/"", ""Сводка!A:AA""), 5, FALSE)"),144)</f>
        <v>144</v>
      </c>
      <c r="F6722" s="148"/>
      <c r="G6722" s="147">
        <f ca="1">IFERROR(__xludf.DUMMYFUNCTION(" VLOOKUP(A7395, IMPORTRANGE(""https://docs.google.com/spreadsheets/d/1QNLbnkR_AongFt22vMfNzfpjZ0CjpI8QI-w0wBnYA1w/"", ""Инфа!A:AA""), 6, FALSE)"),2024)</f>
        <v>2024</v>
      </c>
      <c r="H6722" s="150">
        <v>9300</v>
      </c>
      <c r="I6722" s="151" t="s">
        <v>210</v>
      </c>
      <c r="J6722" s="93"/>
      <c r="K6722" s="153"/>
      <c r="L6722" s="153"/>
      <c r="M6722" s="153"/>
      <c r="N6722" s="153"/>
      <c r="O6722" s="153"/>
      <c r="P6722" s="153"/>
      <c r="Q6722" s="153"/>
      <c r="R6722" s="153"/>
      <c r="S6722" s="153"/>
    </row>
    <row r="6723" spans="1:19" ht="37.5">
      <c r="A6723" s="277" t="s">
        <v>25424</v>
      </c>
      <c r="B6723" s="253" t="s">
        <v>400</v>
      </c>
      <c r="C6723" s="93" t="s">
        <v>17686</v>
      </c>
      <c r="D6723" s="93" t="s">
        <v>17688</v>
      </c>
      <c r="E6723" s="148">
        <f ca="1">IFERROR(__xludf.DUMMYFUNCTION(" VLOOKUP(A7396, IMPORTRANGE(""https://docs.google.com/spreadsheets/d/1fj_Bhi2XPL3siwIh4sx4VRLAe31yD50oKdj5UlRYW0c/"", ""Сводка!A:AA""), 5, FALSE)"),392)</f>
        <v>392</v>
      </c>
      <c r="F6723" s="148"/>
      <c r="G6723" s="147">
        <f ca="1">IFERROR(__xludf.DUMMYFUNCTION(" VLOOKUP(A7396, IMPORTRANGE(""https://docs.google.com/spreadsheets/d/1QNLbnkR_AongFt22vMfNzfpjZ0CjpI8QI-w0wBnYA1w/"", ""Инфа!A:AA""), 6, FALSE)"),2024)</f>
        <v>2024</v>
      </c>
      <c r="H6723" s="154">
        <v>16800</v>
      </c>
      <c r="I6723" s="151" t="s">
        <v>210</v>
      </c>
      <c r="J6723" s="93"/>
      <c r="K6723" s="153"/>
      <c r="L6723" s="153"/>
      <c r="M6723" s="153"/>
      <c r="N6723" s="153"/>
      <c r="O6723" s="153"/>
      <c r="P6723" s="153"/>
      <c r="Q6723" s="153"/>
      <c r="R6723" s="153"/>
      <c r="S6723" s="153"/>
    </row>
    <row r="6724" spans="1:19" ht="75">
      <c r="A6724" s="277" t="s">
        <v>25424</v>
      </c>
      <c r="B6724" s="253" t="s">
        <v>400</v>
      </c>
      <c r="C6724" s="93" t="s">
        <v>17689</v>
      </c>
      <c r="D6724" s="93" t="s">
        <v>17690</v>
      </c>
      <c r="E6724" s="148">
        <f ca="1">IFERROR(__xludf.DUMMYFUNCTION(" VLOOKUP(A7397, IMPORTRANGE(""https://docs.google.com/spreadsheets/d/1fj_Bhi2XPL3siwIh4sx4VRLAe31yD50oKdj5UlRYW0c/"", ""Сводка!A:AA""), 5, FALSE)"),168)</f>
        <v>168</v>
      </c>
      <c r="F6724" s="148"/>
      <c r="G6724" s="147">
        <f ca="1">IFERROR(__xludf.DUMMYFUNCTION(" VLOOKUP(A7397, IMPORTRANGE(""https://docs.google.com/spreadsheets/d/1QNLbnkR_AongFt22vMfNzfpjZ0CjpI8QI-w0wBnYA1w/"", ""Инфа!A:AA""), 6, FALSE)"),2024)</f>
        <v>2024</v>
      </c>
      <c r="H6724" s="150">
        <v>13100</v>
      </c>
      <c r="I6724" s="151" t="s">
        <v>210</v>
      </c>
      <c r="J6724" s="93"/>
      <c r="K6724" s="153"/>
      <c r="L6724" s="153"/>
      <c r="M6724" s="153"/>
      <c r="N6724" s="153"/>
      <c r="O6724" s="153"/>
      <c r="P6724" s="153"/>
      <c r="Q6724" s="153"/>
      <c r="R6724" s="153"/>
      <c r="S6724" s="153"/>
    </row>
    <row r="6725" spans="1:19" ht="131.25">
      <c r="A6725" s="277" t="s">
        <v>25424</v>
      </c>
      <c r="B6725" s="253" t="s">
        <v>153</v>
      </c>
      <c r="C6725" s="93" t="s">
        <v>17691</v>
      </c>
      <c r="D6725" s="93" t="s">
        <v>17692</v>
      </c>
      <c r="E6725" s="148">
        <f ca="1">IFERROR(__xludf.DUMMYFUNCTION(" VLOOKUP(A7398, IMPORTRANGE(""https://docs.google.com/spreadsheets/d/1fj_Bhi2XPL3siwIh4sx4VRLAe31yD50oKdj5UlRYW0c/"", ""Сводка!A:AA""), 5, FALSE)"),316)</f>
        <v>316</v>
      </c>
      <c r="F6725" s="148"/>
      <c r="G6725" s="147">
        <f ca="1">IFERROR(__xludf.DUMMYFUNCTION(" VLOOKUP(A7398, IMPORTRANGE(""https://docs.google.com/spreadsheets/d/1QNLbnkR_AongFt22vMfNzfpjZ0CjpI8QI-w0wBnYA1w/"", ""Инфа!A:AA""), 6, FALSE)"),2024)</f>
        <v>2024</v>
      </c>
      <c r="H6725" s="150">
        <v>18800</v>
      </c>
      <c r="I6725" s="151" t="s">
        <v>210</v>
      </c>
      <c r="J6725" s="93"/>
      <c r="K6725" s="153"/>
      <c r="L6725" s="153"/>
      <c r="M6725" s="153"/>
      <c r="N6725" s="153"/>
      <c r="O6725" s="153"/>
      <c r="P6725" s="153"/>
      <c r="Q6725" s="153"/>
      <c r="R6725" s="153"/>
      <c r="S6725" s="153"/>
    </row>
    <row r="6726" spans="1:19" ht="150">
      <c r="A6726" s="277" t="s">
        <v>25424</v>
      </c>
      <c r="B6726" s="253" t="s">
        <v>400</v>
      </c>
      <c r="C6726" s="93" t="s">
        <v>17693</v>
      </c>
      <c r="D6726" s="93" t="s">
        <v>17694</v>
      </c>
      <c r="E6726" s="148">
        <f ca="1">IFERROR(__xludf.DUMMYFUNCTION(" VLOOKUP(A7399, IMPORTRANGE(""https://docs.google.com/spreadsheets/d/1fj_Bhi2XPL3siwIh4sx4VRLAe31yD50oKdj5UlRYW0c/"", ""Сводка!A:AA""), 5, FALSE)"),308)</f>
        <v>308</v>
      </c>
      <c r="F6726" s="148"/>
      <c r="G6726" s="147">
        <f ca="1">IFERROR(__xludf.DUMMYFUNCTION(" VLOOKUP(A7399, IMPORTRANGE(""https://docs.google.com/spreadsheets/d/1QNLbnkR_AongFt22vMfNzfpjZ0CjpI8QI-w0wBnYA1w/"", ""Инфа!A:AA""), 6, FALSE)"),2024)</f>
        <v>2024</v>
      </c>
      <c r="H6726" s="150">
        <v>18500</v>
      </c>
      <c r="I6726" s="151" t="s">
        <v>210</v>
      </c>
      <c r="J6726" s="93"/>
      <c r="K6726" s="153"/>
      <c r="L6726" s="153"/>
      <c r="M6726" s="153"/>
      <c r="N6726" s="153"/>
      <c r="O6726" s="153"/>
      <c r="P6726" s="153"/>
      <c r="Q6726" s="153"/>
      <c r="R6726" s="153"/>
      <c r="S6726" s="153"/>
    </row>
    <row r="6727" spans="1:19" ht="75">
      <c r="A6727" s="277" t="s">
        <v>25424</v>
      </c>
      <c r="B6727" s="253" t="s">
        <v>400</v>
      </c>
      <c r="C6727" s="93" t="s">
        <v>17695</v>
      </c>
      <c r="D6727" s="93" t="s">
        <v>17696</v>
      </c>
      <c r="E6727" s="148">
        <f ca="1">IFERROR(__xludf.DUMMYFUNCTION(" VLOOKUP(A7402, IMPORTRANGE(""https://docs.google.com/spreadsheets/d/1fj_Bhi2XPL3siwIh4sx4VRLAe31yD50oKdj5UlRYW0c/"", ""Сводка!A:AA""), 5, FALSE)"),220)</f>
        <v>220</v>
      </c>
      <c r="F6727" s="148"/>
      <c r="G6727" s="147">
        <f ca="1">IFERROR(__xludf.DUMMYFUNCTION(" VLOOKUP(A7402, IMPORTRANGE(""https://docs.google.com/spreadsheets/d/1QNLbnkR_AongFt22vMfNzfpjZ0CjpI8QI-w0wBnYA1w/"", ""Инфа!A:AA""), 6, FALSE)"),2024)</f>
        <v>2024</v>
      </c>
      <c r="H6727" s="150">
        <v>11600</v>
      </c>
      <c r="I6727" s="151" t="s">
        <v>210</v>
      </c>
      <c r="J6727" s="93"/>
      <c r="K6727" s="153"/>
      <c r="L6727" s="153"/>
      <c r="M6727" s="153"/>
      <c r="N6727" s="153"/>
      <c r="O6727" s="153"/>
      <c r="P6727" s="153"/>
      <c r="Q6727" s="153"/>
      <c r="R6727" s="153"/>
      <c r="S6727" s="153"/>
    </row>
    <row r="6728" spans="1:19" ht="112.5">
      <c r="A6728" s="277" t="s">
        <v>25424</v>
      </c>
      <c r="B6728" s="253" t="s">
        <v>153</v>
      </c>
      <c r="C6728" s="93" t="s">
        <v>17697</v>
      </c>
      <c r="D6728" s="93" t="s">
        <v>17155</v>
      </c>
      <c r="E6728" s="148">
        <f ca="1">IFERROR(__xludf.DUMMYFUNCTION(" VLOOKUP(A7403, IMPORTRANGE(""https://docs.google.com/spreadsheets/d/1fj_Bhi2XPL3siwIh4sx4VRLAe31yD50oKdj5UlRYW0c/"", ""Сводка!A:AA""), 5, FALSE)"),200)</f>
        <v>200</v>
      </c>
      <c r="F6728" s="148"/>
      <c r="G6728" s="147">
        <f ca="1">IFERROR(__xludf.DUMMYFUNCTION(" VLOOKUP(A7403, IMPORTRANGE(""https://docs.google.com/spreadsheets/d/1QNLbnkR_AongFt22vMfNzfpjZ0CjpI8QI-w0wBnYA1w/"", ""Инфа!A:AA""), 6, FALSE)"),2024)</f>
        <v>2024</v>
      </c>
      <c r="H6728" s="150">
        <v>14300</v>
      </c>
      <c r="I6728" s="151" t="s">
        <v>210</v>
      </c>
      <c r="J6728" s="93"/>
      <c r="K6728" s="153"/>
      <c r="L6728" s="153"/>
      <c r="M6728" s="153"/>
      <c r="N6728" s="153"/>
      <c r="O6728" s="153"/>
      <c r="P6728" s="153"/>
      <c r="Q6728" s="153"/>
      <c r="R6728" s="153"/>
      <c r="S6728" s="153"/>
    </row>
    <row r="6729" spans="1:19" ht="75">
      <c r="A6729" s="277" t="s">
        <v>25424</v>
      </c>
      <c r="B6729" s="253" t="s">
        <v>400</v>
      </c>
      <c r="C6729" s="93" t="s">
        <v>17698</v>
      </c>
      <c r="D6729" s="93" t="s">
        <v>8352</v>
      </c>
      <c r="E6729" s="148">
        <f ca="1">IFERROR(__xludf.DUMMYFUNCTION(" VLOOKUP(A7404, IMPORTRANGE(""https://docs.google.com/spreadsheets/d/1fj_Bhi2XPL3siwIh4sx4VRLAe31yD50oKdj5UlRYW0c/"", ""Сводка!A:AA""), 5, FALSE)"),312)</f>
        <v>312</v>
      </c>
      <c r="F6729" s="148"/>
      <c r="G6729" s="147">
        <f ca="1">IFERROR(__xludf.DUMMYFUNCTION(" VLOOKUP(A7404, IMPORTRANGE(""https://docs.google.com/spreadsheets/d/1QNLbnkR_AongFt22vMfNzfpjZ0CjpI8QI-w0wBnYA1w/"", ""Инфа!A:AA""), 6, FALSE)"),2024)</f>
        <v>2024</v>
      </c>
      <c r="H6729" s="150">
        <v>18700</v>
      </c>
      <c r="I6729" s="151" t="s">
        <v>210</v>
      </c>
      <c r="J6729" s="93"/>
      <c r="K6729" s="153"/>
      <c r="L6729" s="153"/>
      <c r="M6729" s="153"/>
      <c r="N6729" s="153"/>
      <c r="O6729" s="153"/>
      <c r="P6729" s="153"/>
      <c r="Q6729" s="153"/>
      <c r="R6729" s="153"/>
      <c r="S6729" s="153"/>
    </row>
    <row r="6730" spans="1:19" ht="93.75">
      <c r="A6730" s="277" t="s">
        <v>25424</v>
      </c>
      <c r="B6730" s="253" t="s">
        <v>400</v>
      </c>
      <c r="C6730" s="93" t="s">
        <v>17702</v>
      </c>
      <c r="D6730" s="93" t="s">
        <v>17703</v>
      </c>
      <c r="E6730" s="148">
        <f ca="1">IFERROR(__xludf.DUMMYFUNCTION(" VLOOKUP(A7406, IMPORTRANGE(""https://docs.google.com/spreadsheets/d/1fj_Bhi2XPL3siwIh4sx4VRLAe31yD50oKdj5UlRYW0c/"", ""Сводка!A:AA""), 5, FALSE)"),328)</f>
        <v>328</v>
      </c>
      <c r="F6730" s="148" t="s">
        <v>415</v>
      </c>
      <c r="G6730" s="147">
        <f ca="1">IFERROR(__xludf.DUMMYFUNCTION(" VLOOKUP(A7406, IMPORTRANGE(""https://docs.google.com/spreadsheets/d/1QNLbnkR_AongFt22vMfNzfpjZ0CjpI8QI-w0wBnYA1w/"", ""Инфа!A:AA""), 6, FALSE)"),2024)</f>
        <v>2024</v>
      </c>
      <c r="H6730" s="150">
        <v>19300</v>
      </c>
      <c r="I6730" s="151" t="s">
        <v>210</v>
      </c>
      <c r="J6730" s="93"/>
      <c r="K6730" s="153"/>
      <c r="L6730" s="153"/>
      <c r="M6730" s="153"/>
      <c r="N6730" s="153"/>
      <c r="O6730" s="153"/>
      <c r="P6730" s="153"/>
      <c r="Q6730" s="153"/>
      <c r="R6730" s="153"/>
      <c r="S6730" s="153"/>
    </row>
    <row r="6731" spans="1:19" ht="56.25">
      <c r="A6731" s="277" t="s">
        <v>25424</v>
      </c>
      <c r="B6731" s="253" t="s">
        <v>400</v>
      </c>
      <c r="C6731" s="93" t="s">
        <v>17704</v>
      </c>
      <c r="D6731" s="93" t="s">
        <v>17705</v>
      </c>
      <c r="E6731" s="148">
        <f ca="1">IFERROR(__xludf.DUMMYFUNCTION(" VLOOKUP(A7408, IMPORTRANGE(""https://docs.google.com/spreadsheets/d/1fj_Bhi2XPL3siwIh4sx4VRLAe31yD50oKdj5UlRYW0c/"", ""Сводка!A:AA""), 5, FALSE)"),380)</f>
        <v>380</v>
      </c>
      <c r="F6731" s="148"/>
      <c r="G6731" s="147">
        <f ca="1">IFERROR(__xludf.DUMMYFUNCTION(" VLOOKUP(A7408, IMPORTRANGE(""https://docs.google.com/spreadsheets/d/1QNLbnkR_AongFt22vMfNzfpjZ0CjpI8QI-w0wBnYA1w/"", ""Инфа!A:AA""), 6, FALSE)"),2024)</f>
        <v>2024</v>
      </c>
      <c r="H6731" s="154">
        <v>16400</v>
      </c>
      <c r="I6731" s="151" t="s">
        <v>210</v>
      </c>
      <c r="J6731" s="93"/>
      <c r="K6731" s="153"/>
      <c r="L6731" s="153"/>
      <c r="M6731" s="153"/>
      <c r="N6731" s="153"/>
      <c r="O6731" s="153"/>
      <c r="P6731" s="153"/>
      <c r="Q6731" s="153"/>
      <c r="R6731" s="153"/>
      <c r="S6731" s="153"/>
    </row>
    <row r="6732" spans="1:19" ht="29.25" customHeight="1">
      <c r="A6732" s="277" t="s">
        <v>25424</v>
      </c>
      <c r="B6732" s="253" t="s">
        <v>153</v>
      </c>
      <c r="C6732" s="93" t="s">
        <v>17706</v>
      </c>
      <c r="D6732" s="93" t="s">
        <v>17707</v>
      </c>
      <c r="E6732" s="148">
        <f ca="1">IFERROR(__xludf.DUMMYFUNCTION(" VLOOKUP(A7413, IMPORTRANGE(""https://docs.google.com/spreadsheets/d/1fj_Bhi2XPL3siwIh4sx4VRLAe31yD50oKdj5UlRYW0c/"", ""Сводка!A:AA""), 5, FALSE)"),88)</f>
        <v>88</v>
      </c>
      <c r="F6732" s="148" t="s">
        <v>8303</v>
      </c>
      <c r="G6732" s="147">
        <f ca="1">IFERROR(__xludf.DUMMYFUNCTION(" VLOOKUP(A7413, IMPORTRANGE(""https://docs.google.com/spreadsheets/d/1QNLbnkR_AongFt22vMfNzfpjZ0CjpI8QI-w0wBnYA1w/"", ""Инфа!A:AA""), 6, FALSE)"),2024)</f>
        <v>2024</v>
      </c>
      <c r="H6732" s="150">
        <v>7600</v>
      </c>
      <c r="I6732" s="160" t="s">
        <v>11167</v>
      </c>
      <c r="J6732" s="97" t="s">
        <v>17708</v>
      </c>
      <c r="K6732" s="153"/>
      <c r="L6732" s="153"/>
      <c r="M6732" s="153"/>
      <c r="N6732" s="153"/>
      <c r="O6732" s="153"/>
      <c r="P6732" s="153"/>
      <c r="Q6732" s="153"/>
      <c r="R6732" s="153"/>
      <c r="S6732" s="153"/>
    </row>
    <row r="6733" spans="1:19" ht="131.25">
      <c r="A6733" s="277" t="s">
        <v>25424</v>
      </c>
      <c r="B6733" s="253" t="s">
        <v>400</v>
      </c>
      <c r="C6733" s="93" t="s">
        <v>17709</v>
      </c>
      <c r="D6733" s="93" t="s">
        <v>17710</v>
      </c>
      <c r="E6733" s="148">
        <f ca="1">IFERROR(__xludf.DUMMYFUNCTION(" VLOOKUP(A7414, IMPORTRANGE(""https://docs.google.com/spreadsheets/d/1fj_Bhi2XPL3siwIh4sx4VRLAe31yD50oKdj5UlRYW0c/"", ""Сводка!A:AA""), 5, FALSE)"),114)</f>
        <v>114</v>
      </c>
      <c r="F6733" s="148" t="s">
        <v>17113</v>
      </c>
      <c r="G6733" s="147">
        <f ca="1">IFERROR(__xludf.DUMMYFUNCTION(" VLOOKUP(A7414, IMPORTRANGE(""https://docs.google.com/spreadsheets/d/1QNLbnkR_AongFt22vMfNzfpjZ0CjpI8QI-w0wBnYA1w/"", ""Инфа!A:AA""), 6, FALSE)"),2024)</f>
        <v>2024</v>
      </c>
      <c r="H6733" s="150">
        <v>8400</v>
      </c>
      <c r="I6733" s="161" t="s">
        <v>3566</v>
      </c>
      <c r="J6733" s="97"/>
      <c r="K6733" s="153"/>
      <c r="L6733" s="153"/>
      <c r="M6733" s="153"/>
      <c r="N6733" s="153"/>
      <c r="O6733" s="153"/>
      <c r="P6733" s="153"/>
      <c r="Q6733" s="153"/>
      <c r="R6733" s="153"/>
      <c r="S6733" s="153"/>
    </row>
    <row r="6734" spans="1:19" ht="37.5">
      <c r="A6734" s="277" t="s">
        <v>25424</v>
      </c>
      <c r="B6734" s="253" t="s">
        <v>400</v>
      </c>
      <c r="C6734" s="93" t="s">
        <v>17711</v>
      </c>
      <c r="D6734" s="93" t="s">
        <v>17712</v>
      </c>
      <c r="E6734" s="148">
        <f ca="1">IFERROR(__xludf.DUMMYFUNCTION(" VLOOKUP(A7420, IMPORTRANGE(""https://docs.google.com/spreadsheets/d/1fj_Bhi2XPL3siwIh4sx4VRLAe31yD50oKdj5UlRYW0c/"", ""Сводка!A:AA""), 5, FALSE)"),96)</f>
        <v>96</v>
      </c>
      <c r="F6734" s="148"/>
      <c r="G6734" s="147">
        <f ca="1">IFERROR(__xludf.DUMMYFUNCTION(" VLOOKUP(A7420, IMPORTRANGE(""https://docs.google.com/spreadsheets/d/1QNLbnkR_AongFt22vMfNzfpjZ0CjpI8QI-w0wBnYA1w/"", ""Инфа!A:AA""), 6, FALSE)"),2024)</f>
        <v>2024</v>
      </c>
      <c r="H6734" s="150">
        <v>10200</v>
      </c>
      <c r="I6734" s="151" t="s">
        <v>17130</v>
      </c>
      <c r="J6734" s="93"/>
      <c r="K6734" s="153"/>
      <c r="L6734" s="153"/>
      <c r="M6734" s="153"/>
      <c r="N6734" s="153"/>
      <c r="O6734" s="153"/>
      <c r="P6734" s="153"/>
      <c r="Q6734" s="153"/>
      <c r="R6734" s="153"/>
      <c r="S6734" s="153"/>
    </row>
    <row r="6735" spans="1:19" ht="37.5">
      <c r="A6735" s="277" t="s">
        <v>25424</v>
      </c>
      <c r="B6735" s="253" t="s">
        <v>400</v>
      </c>
      <c r="C6735" s="93" t="s">
        <v>17711</v>
      </c>
      <c r="D6735" s="93" t="s">
        <v>17713</v>
      </c>
      <c r="E6735" s="148">
        <v>228</v>
      </c>
      <c r="F6735" s="148"/>
      <c r="G6735" s="147">
        <f ca="1">IFERROR(__xludf.DUMMYFUNCTION(" VLOOKUP(A7421, IMPORTRANGE(""https://docs.google.com/spreadsheets/d/1QNLbnkR_AongFt22vMfNzfpjZ0CjpI8QI-w0wBnYA1w/"", ""Инфа!A:AA""), 6, FALSE)"),2024)</f>
        <v>2024</v>
      </c>
      <c r="H6735" s="150">
        <v>11800</v>
      </c>
      <c r="I6735" s="151" t="s">
        <v>17130</v>
      </c>
      <c r="J6735" s="93"/>
      <c r="K6735" s="153"/>
      <c r="L6735" s="153"/>
      <c r="M6735" s="153"/>
      <c r="N6735" s="153"/>
      <c r="O6735" s="153"/>
      <c r="P6735" s="153"/>
      <c r="Q6735" s="153"/>
      <c r="R6735" s="153"/>
      <c r="S6735" s="153"/>
    </row>
    <row r="6736" spans="1:19" ht="36">
      <c r="A6736" s="277" t="s">
        <v>25424</v>
      </c>
      <c r="B6736" s="253" t="s">
        <v>400</v>
      </c>
      <c r="C6736" s="93" t="s">
        <v>17711</v>
      </c>
      <c r="D6736" s="93" t="s">
        <v>17714</v>
      </c>
      <c r="E6736" s="148">
        <f ca="1">IFERROR(__xludf.DUMMYFUNCTION(" VLOOKUP(A7422, IMPORTRANGE(""https://docs.google.com/spreadsheets/d/1fj_Bhi2XPL3siwIh4sx4VRLAe31yD50oKdj5UlRYW0c/"", ""Сводка!A:AA""), 5, FALSE)"),112)</f>
        <v>112</v>
      </c>
      <c r="F6736" s="148"/>
      <c r="G6736" s="147">
        <f ca="1">IFERROR(__xludf.DUMMYFUNCTION(" VLOOKUP(A7422, IMPORTRANGE(""https://docs.google.com/spreadsheets/d/1QNLbnkR_AongFt22vMfNzfpjZ0CjpI8QI-w0wBnYA1w/"", ""Инфа!A:AA""), 6, FALSE)"),2024)</f>
        <v>2024</v>
      </c>
      <c r="H6736" s="150">
        <v>10900</v>
      </c>
      <c r="I6736" s="151" t="s">
        <v>17130</v>
      </c>
      <c r="J6736" s="93"/>
      <c r="K6736" s="153"/>
      <c r="L6736" s="153"/>
      <c r="M6736" s="153"/>
      <c r="N6736" s="153"/>
      <c r="O6736" s="153"/>
      <c r="P6736" s="153"/>
      <c r="Q6736" s="153"/>
      <c r="R6736" s="153"/>
      <c r="S6736" s="153"/>
    </row>
    <row r="6737" spans="1:19" ht="36">
      <c r="A6737" s="277" t="s">
        <v>25424</v>
      </c>
      <c r="B6737" s="253" t="s">
        <v>400</v>
      </c>
      <c r="C6737" s="93" t="s">
        <v>17711</v>
      </c>
      <c r="D6737" s="93" t="s">
        <v>17715</v>
      </c>
      <c r="E6737" s="148">
        <f ca="1">IFERROR(__xludf.DUMMYFUNCTION(" VLOOKUP(A7423, IMPORTRANGE(""https://docs.google.com/spreadsheets/d/1fj_Bhi2XPL3siwIh4sx4VRLAe31yD50oKdj5UlRYW0c/"", ""Сводка!A:AA""), 5, FALSE)"),296)</f>
        <v>296</v>
      </c>
      <c r="F6737" s="148"/>
      <c r="G6737" s="147">
        <f ca="1">IFERROR(__xludf.DUMMYFUNCTION(" VLOOKUP(A7423, IMPORTRANGE(""https://docs.google.com/spreadsheets/d/1QNLbnkR_AongFt22vMfNzfpjZ0CjpI8QI-w0wBnYA1w/"", ""Инфа!A:AA""), 6, FALSE)"),2024)</f>
        <v>2024</v>
      </c>
      <c r="H6737" s="150">
        <v>13900</v>
      </c>
      <c r="I6737" s="151" t="s">
        <v>17130</v>
      </c>
      <c r="J6737" s="93"/>
      <c r="K6737" s="153"/>
      <c r="L6737" s="153"/>
      <c r="M6737" s="153"/>
      <c r="N6737" s="153"/>
      <c r="O6737" s="153"/>
      <c r="P6737" s="153"/>
      <c r="Q6737" s="153"/>
      <c r="R6737" s="153"/>
      <c r="S6737" s="153"/>
    </row>
    <row r="6738" spans="1:19" ht="37.5">
      <c r="A6738" s="277" t="s">
        <v>25424</v>
      </c>
      <c r="B6738" s="253" t="s">
        <v>400</v>
      </c>
      <c r="C6738" s="93" t="s">
        <v>17716</v>
      </c>
      <c r="D6738" s="93" t="s">
        <v>17717</v>
      </c>
      <c r="E6738" s="148">
        <f ca="1">IFERROR(__xludf.DUMMYFUNCTION(" VLOOKUP(A7424, IMPORTRANGE(""https://docs.google.com/spreadsheets/d/1fj_Bhi2XPL3siwIh4sx4VRLAe31yD50oKdj5UlRYW0c/"", ""Сводка!A:AA""), 5, FALSE)"),376)</f>
        <v>376</v>
      </c>
      <c r="F6738" s="148"/>
      <c r="G6738" s="147">
        <f ca="1">IFERROR(__xludf.DUMMYFUNCTION(" VLOOKUP(A7424, IMPORTRANGE(""https://docs.google.com/spreadsheets/d/1QNLbnkR_AongFt22vMfNzfpjZ0CjpI8QI-w0wBnYA1w/"", ""Инфа!A:AA""), 6, FALSE)"),2024)</f>
        <v>2024</v>
      </c>
      <c r="H6738" s="154">
        <v>21200</v>
      </c>
      <c r="I6738" s="160" t="s">
        <v>17130</v>
      </c>
      <c r="J6738" s="97"/>
      <c r="K6738" s="153"/>
      <c r="L6738" s="153"/>
      <c r="M6738" s="153"/>
      <c r="N6738" s="153"/>
      <c r="O6738" s="153"/>
      <c r="P6738" s="153"/>
      <c r="Q6738" s="153"/>
      <c r="R6738" s="153"/>
      <c r="S6738" s="153"/>
    </row>
    <row r="6739" spans="1:19" ht="112.5">
      <c r="A6739" s="277" t="s">
        <v>25424</v>
      </c>
      <c r="B6739" s="253" t="s">
        <v>400</v>
      </c>
      <c r="C6739" s="97" t="s">
        <v>17718</v>
      </c>
      <c r="D6739" s="97" t="s">
        <v>17719</v>
      </c>
      <c r="E6739" s="148">
        <f ca="1">IFERROR(__xludf.DUMMYFUNCTION(" VLOOKUP(A7429, IMPORTRANGE(""https://docs.google.com/spreadsheets/d/1fj_Bhi2XPL3siwIh4sx4VRLAe31yD50oKdj5UlRYW0c/"", ""Сводка!A:AA""), 5, FALSE)"),76)</f>
        <v>76</v>
      </c>
      <c r="F6739" s="147" t="s">
        <v>17720</v>
      </c>
      <c r="G6739" s="147">
        <f ca="1">IFERROR(__xludf.DUMMYFUNCTION(" VLOOKUP(A7429, IMPORTRANGE(""https://docs.google.com/spreadsheets/d/1QNLbnkR_AongFt22vMfNzfpjZ0CjpI8QI-w0wBnYA1w/"", ""Инфа!A:AA""), 6, FALSE)"),2024)</f>
        <v>2024</v>
      </c>
      <c r="H6739" s="150">
        <v>7300</v>
      </c>
      <c r="I6739" s="160" t="s">
        <v>171</v>
      </c>
      <c r="J6739" s="97" t="s">
        <v>17721</v>
      </c>
      <c r="K6739" s="153"/>
      <c r="L6739" s="153"/>
      <c r="M6739" s="153"/>
      <c r="N6739" s="153"/>
      <c r="O6739" s="153"/>
      <c r="P6739" s="153"/>
      <c r="Q6739" s="153"/>
      <c r="R6739" s="153"/>
      <c r="S6739" s="153"/>
    </row>
    <row r="6740" spans="1:19" ht="131.25">
      <c r="A6740" s="277" t="s">
        <v>25424</v>
      </c>
      <c r="B6740" s="253" t="s">
        <v>153</v>
      </c>
      <c r="C6740" s="93" t="s">
        <v>17722</v>
      </c>
      <c r="D6740" s="93" t="s">
        <v>17723</v>
      </c>
      <c r="E6740" s="148">
        <f ca="1">IFERROR(__xludf.DUMMYFUNCTION(" VLOOKUP(A7431, IMPORTRANGE(""https://docs.google.com/spreadsheets/d/1fj_Bhi2XPL3siwIh4sx4VRLAe31yD50oKdj5UlRYW0c/"", ""Сводка!A:AA""), 5, FALSE)"),104)</f>
        <v>104</v>
      </c>
      <c r="F6740" s="148" t="s">
        <v>6394</v>
      </c>
      <c r="G6740" s="147">
        <f ca="1">IFERROR(__xludf.DUMMYFUNCTION(" VLOOKUP(A7431, IMPORTRANGE(""https://docs.google.com/spreadsheets/d/1QNLbnkR_AongFt22vMfNzfpjZ0CjpI8QI-w0wBnYA1w/"", ""Инфа!A:AA""), 6, FALSE)"),2024)</f>
        <v>2024</v>
      </c>
      <c r="H6740" s="150">
        <v>11200</v>
      </c>
      <c r="I6740" s="160"/>
      <c r="J6740" s="97" t="s">
        <v>17724</v>
      </c>
      <c r="K6740" s="153"/>
      <c r="L6740" s="153"/>
      <c r="M6740" s="153"/>
      <c r="N6740" s="153"/>
      <c r="O6740" s="153"/>
      <c r="P6740" s="153"/>
      <c r="Q6740" s="153"/>
      <c r="R6740" s="153"/>
      <c r="S6740" s="153"/>
    </row>
    <row r="6741" spans="1:19" ht="56.25">
      <c r="A6741" s="277" t="s">
        <v>25424</v>
      </c>
      <c r="B6741" s="253" t="s">
        <v>153</v>
      </c>
      <c r="C6741" s="93" t="s">
        <v>17725</v>
      </c>
      <c r="D6741" s="93" t="s">
        <v>17726</v>
      </c>
      <c r="E6741" s="148">
        <f ca="1">IFERROR(__xludf.DUMMYFUNCTION(" VLOOKUP(A7432, IMPORTRANGE(""https://docs.google.com/spreadsheets/d/1fj_Bhi2XPL3siwIh4sx4VRLAe31yD50oKdj5UlRYW0c/"", ""Сводка!A:AA""), 5, FALSE)"),154)</f>
        <v>154</v>
      </c>
      <c r="F6741" s="148"/>
      <c r="G6741" s="147">
        <f ca="1">IFERROR(__xludf.DUMMYFUNCTION(" VLOOKUP(A7432, IMPORTRANGE(""https://docs.google.com/spreadsheets/d/1QNLbnkR_AongFt22vMfNzfpjZ0CjpI8QI-w0wBnYA1w/"", ""Инфа!A:AA""), 6, FALSE)"),2024)</f>
        <v>2024</v>
      </c>
      <c r="H6741" s="150">
        <v>12500</v>
      </c>
      <c r="I6741" s="161" t="s">
        <v>3566</v>
      </c>
      <c r="J6741" s="97"/>
      <c r="K6741" s="153"/>
      <c r="L6741" s="153"/>
      <c r="M6741" s="153"/>
      <c r="N6741" s="153"/>
      <c r="O6741" s="153"/>
      <c r="P6741" s="153"/>
      <c r="Q6741" s="153"/>
      <c r="R6741" s="153"/>
      <c r="S6741" s="153"/>
    </row>
    <row r="6742" spans="1:19" ht="75">
      <c r="A6742" s="277" t="s">
        <v>25424</v>
      </c>
      <c r="B6742" s="253" t="s">
        <v>153</v>
      </c>
      <c r="C6742" s="93" t="s">
        <v>17725</v>
      </c>
      <c r="D6742" s="93" t="s">
        <v>17727</v>
      </c>
      <c r="E6742" s="148">
        <f ca="1">IFERROR(__xludf.DUMMYFUNCTION(" VLOOKUP(A7433, IMPORTRANGE(""https://docs.google.com/spreadsheets/d/1fj_Bhi2XPL3siwIh4sx4VRLAe31yD50oKdj5UlRYW0c/"", ""Сводка!A:AA""), 5, FALSE)"),444)</f>
        <v>444</v>
      </c>
      <c r="F6742" s="148"/>
      <c r="G6742" s="147">
        <f ca="1">IFERROR(__xludf.DUMMYFUNCTION(" VLOOKUP(A7433, IMPORTRANGE(""https://docs.google.com/spreadsheets/d/1QNLbnkR_AongFt22vMfNzfpjZ0CjpI8QI-w0wBnYA1w/"", ""Инфа!A:AA""), 6, FALSE)"),2024)</f>
        <v>2024</v>
      </c>
      <c r="H6742" s="154">
        <v>18300</v>
      </c>
      <c r="I6742" s="161" t="s">
        <v>3566</v>
      </c>
      <c r="J6742" s="97"/>
      <c r="K6742" s="153"/>
      <c r="L6742" s="153"/>
      <c r="M6742" s="153"/>
      <c r="N6742" s="153"/>
      <c r="O6742" s="153"/>
      <c r="P6742" s="153"/>
      <c r="Q6742" s="153"/>
      <c r="R6742" s="153"/>
      <c r="S6742" s="153"/>
    </row>
    <row r="6743" spans="1:19" ht="36">
      <c r="A6743" s="277" t="s">
        <v>25424</v>
      </c>
      <c r="B6743" s="253" t="s">
        <v>153</v>
      </c>
      <c r="C6743" s="93" t="s">
        <v>17725</v>
      </c>
      <c r="D6743" s="93" t="s">
        <v>17728</v>
      </c>
      <c r="E6743" s="148">
        <v>224</v>
      </c>
      <c r="F6743" s="148"/>
      <c r="G6743" s="147">
        <f ca="1">IFERROR(__xludf.DUMMYFUNCTION(" VLOOKUP(A7434, IMPORTRANGE(""https://docs.google.com/spreadsheets/d/1QNLbnkR_AongFt22vMfNzfpjZ0CjpI8QI-w0wBnYA1w/"", ""Инфа!A:AA""), 6, FALSE)"),2024)</f>
        <v>2024</v>
      </c>
      <c r="H6743" s="150">
        <v>11700</v>
      </c>
      <c r="I6743" s="161" t="s">
        <v>3566</v>
      </c>
      <c r="J6743" s="97"/>
      <c r="K6743" s="153"/>
      <c r="L6743" s="153"/>
      <c r="M6743" s="153"/>
      <c r="N6743" s="153"/>
      <c r="O6743" s="153"/>
      <c r="P6743" s="153"/>
      <c r="Q6743" s="153"/>
      <c r="R6743" s="153"/>
      <c r="S6743" s="153"/>
    </row>
    <row r="6744" spans="1:19" ht="37.5">
      <c r="A6744" s="277" t="s">
        <v>25424</v>
      </c>
      <c r="B6744" s="253" t="s">
        <v>153</v>
      </c>
      <c r="C6744" s="93" t="s">
        <v>17725</v>
      </c>
      <c r="D6744" s="93" t="s">
        <v>17729</v>
      </c>
      <c r="E6744" s="148">
        <f ca="1">IFERROR(__xludf.DUMMYFUNCTION(" VLOOKUP(A7435, IMPORTRANGE(""https://docs.google.com/spreadsheets/d/1fj_Bhi2XPL3siwIh4sx4VRLAe31yD50oKdj5UlRYW0c/"", ""Сводка!A:AA""), 5, FALSE)"),324)</f>
        <v>324</v>
      </c>
      <c r="F6744" s="148"/>
      <c r="G6744" s="147">
        <f ca="1">IFERROR(__xludf.DUMMYFUNCTION(" VLOOKUP(A7435, IMPORTRANGE(""https://docs.google.com/spreadsheets/d/1QNLbnkR_AongFt22vMfNzfpjZ0CjpI8QI-w0wBnYA1w/"", ""Инфа!A:AA""), 6, FALSE)"),2023)</f>
        <v>2023</v>
      </c>
      <c r="H6744" s="150">
        <v>19100</v>
      </c>
      <c r="I6744" s="161" t="s">
        <v>3566</v>
      </c>
      <c r="J6744" s="97"/>
      <c r="K6744" s="153"/>
      <c r="L6744" s="153"/>
      <c r="M6744" s="153"/>
      <c r="N6744" s="153"/>
      <c r="O6744" s="153"/>
      <c r="P6744" s="153"/>
      <c r="Q6744" s="153"/>
      <c r="R6744" s="153"/>
      <c r="S6744" s="153"/>
    </row>
    <row r="6745" spans="1:19" ht="93.75">
      <c r="A6745" s="277" t="s">
        <v>25424</v>
      </c>
      <c r="B6745" s="253" t="s">
        <v>153</v>
      </c>
      <c r="C6745" s="93" t="s">
        <v>17730</v>
      </c>
      <c r="D6745" s="93" t="s">
        <v>17731</v>
      </c>
      <c r="E6745" s="148">
        <f ca="1">IFERROR(__xludf.DUMMYFUNCTION(" VLOOKUP(A7443, IMPORTRANGE(""https://docs.google.com/spreadsheets/d/1fj_Bhi2XPL3siwIh4sx4VRLAe31yD50oKdj5UlRYW0c/"", ""Сводка!A:AA""), 5, FALSE)"),144)</f>
        <v>144</v>
      </c>
      <c r="F6745" s="148" t="s">
        <v>17113</v>
      </c>
      <c r="G6745" s="147">
        <f ca="1">IFERROR(__xludf.DUMMYFUNCTION(" VLOOKUP(A7443, IMPORTRANGE(""https://docs.google.com/spreadsheets/d/1QNLbnkR_AongFt22vMfNzfpjZ0CjpI8QI-w0wBnYA1w/"", ""Инфа!A:AA""), 6, FALSE)"),2024)</f>
        <v>2024</v>
      </c>
      <c r="H6745" s="150">
        <v>17700</v>
      </c>
      <c r="I6745" s="161" t="s">
        <v>3172</v>
      </c>
      <c r="J6745" s="97"/>
      <c r="K6745" s="153"/>
      <c r="L6745" s="153"/>
      <c r="M6745" s="153"/>
      <c r="N6745" s="153"/>
      <c r="O6745" s="153"/>
      <c r="P6745" s="153"/>
      <c r="Q6745" s="153"/>
      <c r="R6745" s="153"/>
      <c r="S6745" s="153"/>
    </row>
    <row r="6746" spans="1:19" ht="37.5">
      <c r="A6746" s="277" t="s">
        <v>25424</v>
      </c>
      <c r="B6746" s="253" t="s">
        <v>153</v>
      </c>
      <c r="C6746" s="93" t="s">
        <v>17732</v>
      </c>
      <c r="D6746" s="93" t="s">
        <v>17733</v>
      </c>
      <c r="E6746" s="148">
        <f ca="1">IFERROR(__xludf.DUMMYFUNCTION(" VLOOKUP(A7445, IMPORTRANGE(""https://docs.google.com/spreadsheets/d/1fj_Bhi2XPL3siwIh4sx4VRLAe31yD50oKdj5UlRYW0c/"", ""Сводка!A:AA""), 5, FALSE)"),212)</f>
        <v>212</v>
      </c>
      <c r="F6746" s="148" t="s">
        <v>17113</v>
      </c>
      <c r="G6746" s="147">
        <f ca="1">IFERROR(__xludf.DUMMYFUNCTION(" VLOOKUP(A7445, IMPORTRANGE(""https://docs.google.com/spreadsheets/d/1QNLbnkR_AongFt22vMfNzfpjZ0CjpI8QI-w0wBnYA1w/"", ""Инфа!A:AA""), 6, FALSE)"),2024)</f>
        <v>2024</v>
      </c>
      <c r="H6746" s="150">
        <v>14800</v>
      </c>
      <c r="I6746" s="151" t="s">
        <v>210</v>
      </c>
      <c r="J6746" s="93"/>
      <c r="K6746" s="153"/>
      <c r="L6746" s="153"/>
      <c r="M6746" s="153"/>
      <c r="N6746" s="153"/>
      <c r="O6746" s="153"/>
      <c r="P6746" s="153"/>
      <c r="Q6746" s="153"/>
      <c r="R6746" s="153"/>
      <c r="S6746" s="153"/>
    </row>
    <row r="6747" spans="1:19" ht="37.5">
      <c r="A6747" s="277" t="s">
        <v>25424</v>
      </c>
      <c r="B6747" s="253" t="s">
        <v>13</v>
      </c>
      <c r="C6747" s="93" t="s">
        <v>17734</v>
      </c>
      <c r="D6747" s="93" t="s">
        <v>17735</v>
      </c>
      <c r="E6747" s="148">
        <f ca="1">IFERROR(__xludf.DUMMYFUNCTION(" VLOOKUP(A7446, IMPORTRANGE(""https://docs.google.com/spreadsheets/d/1fj_Bhi2XPL3siwIh4sx4VRLAe31yD50oKdj5UlRYW0c/"", ""Сводка!A:AA""), 5, FALSE)"),242)</f>
        <v>242</v>
      </c>
      <c r="F6747" s="148" t="s">
        <v>17113</v>
      </c>
      <c r="G6747" s="147">
        <f ca="1">IFERROR(__xludf.DUMMYFUNCTION(" VLOOKUP(A7446, IMPORTRANGE(""https://docs.google.com/spreadsheets/d/1QNLbnkR_AongFt22vMfNzfpjZ0CjpI8QI-w0wBnYA1w/"", ""Инфа!A:AA""), 6, FALSE)"),2024)</f>
        <v>2024</v>
      </c>
      <c r="H6747" s="150">
        <v>15900</v>
      </c>
      <c r="I6747" s="156" t="s">
        <v>3172</v>
      </c>
      <c r="J6747" s="93"/>
      <c r="K6747" s="153"/>
      <c r="L6747" s="153"/>
      <c r="M6747" s="153"/>
      <c r="N6747" s="153"/>
      <c r="O6747" s="153"/>
      <c r="P6747" s="153"/>
      <c r="Q6747" s="153"/>
      <c r="R6747" s="153"/>
      <c r="S6747" s="153"/>
    </row>
    <row r="6748" spans="1:19" ht="38.25" customHeight="1">
      <c r="A6748" s="277" t="s">
        <v>25424</v>
      </c>
      <c r="B6748" s="253" t="s">
        <v>153</v>
      </c>
      <c r="C6748" s="93" t="s">
        <v>17736</v>
      </c>
      <c r="D6748" s="93" t="s">
        <v>17737</v>
      </c>
      <c r="E6748" s="148">
        <f ca="1">IFERROR(__xludf.DUMMYFUNCTION(" VLOOKUP(A7455, IMPORTRANGE(""https://docs.google.com/spreadsheets/d/1fj_Bhi2XPL3siwIh4sx4VRLAe31yD50oKdj5UlRYW0c/"", ""Сводка!A:AA""), 5, FALSE)"),108)</f>
        <v>108</v>
      </c>
      <c r="F6748" s="148" t="s">
        <v>266</v>
      </c>
      <c r="G6748" s="147">
        <f ca="1">IFERROR(__xludf.DUMMYFUNCTION(" VLOOKUP(A7455, IMPORTRANGE(""https://docs.google.com/spreadsheets/d/1QNLbnkR_AongFt22vMfNzfpjZ0CjpI8QI-w0wBnYA1w/"", ""Инфа!A:AA""), 6, FALSE)"),2024)</f>
        <v>2024</v>
      </c>
      <c r="H6748" s="150">
        <v>11500</v>
      </c>
      <c r="I6748" s="151" t="s">
        <v>17137</v>
      </c>
      <c r="J6748" s="93" t="s">
        <v>17738</v>
      </c>
      <c r="K6748" s="153"/>
      <c r="L6748" s="153"/>
      <c r="M6748" s="153"/>
      <c r="N6748" s="153"/>
      <c r="O6748" s="153"/>
      <c r="P6748" s="153"/>
      <c r="Q6748" s="153"/>
      <c r="R6748" s="153"/>
      <c r="S6748" s="153"/>
    </row>
    <row r="6749" spans="1:19" ht="56.25">
      <c r="A6749" s="277" t="s">
        <v>25424</v>
      </c>
      <c r="B6749" s="253" t="s">
        <v>400</v>
      </c>
      <c r="C6749" s="93" t="s">
        <v>17739</v>
      </c>
      <c r="D6749" s="93" t="s">
        <v>17740</v>
      </c>
      <c r="E6749" s="148">
        <f ca="1">IFERROR(__xludf.DUMMYFUNCTION(" VLOOKUP(A7472, IMPORTRANGE(""https://docs.google.com/spreadsheets/d/1fj_Bhi2XPL3siwIh4sx4VRLAe31yD50oKdj5UlRYW0c/"", ""Сводка!A:AA""), 5, FALSE)"),572)</f>
        <v>572</v>
      </c>
      <c r="F6749" s="148" t="s">
        <v>466</v>
      </c>
      <c r="G6749" s="147">
        <f ca="1">IFERROR(__xludf.DUMMYFUNCTION(" VLOOKUP(A7472, IMPORTRANGE(""https://docs.google.com/spreadsheets/d/1QNLbnkR_AongFt22vMfNzfpjZ0CjpI8QI-w0wBnYA1w/"", ""Инфа!A:AA""), 6, FALSE)"),2024)</f>
        <v>2024</v>
      </c>
      <c r="H6749" s="154">
        <v>39300</v>
      </c>
      <c r="I6749" s="151" t="s">
        <v>17130</v>
      </c>
      <c r="J6749" s="93"/>
    </row>
    <row r="6750" spans="1:19" ht="93.75">
      <c r="A6750" s="277" t="s">
        <v>25424</v>
      </c>
      <c r="B6750" s="253" t="s">
        <v>400</v>
      </c>
      <c r="C6750" s="93" t="s">
        <v>17741</v>
      </c>
      <c r="D6750" s="93" t="s">
        <v>17742</v>
      </c>
      <c r="E6750" s="148">
        <f ca="1">IFERROR(__xludf.DUMMYFUNCTION(" VLOOKUP(A7473, IMPORTRANGE(""https://docs.google.com/spreadsheets/d/1fj_Bhi2XPL3siwIh4sx4VRLAe31yD50oKdj5UlRYW0c/"", ""Сводка!A:AA""), 5, FALSE)"),296)</f>
        <v>296</v>
      </c>
      <c r="F6750" s="148" t="s">
        <v>466</v>
      </c>
      <c r="G6750" s="147">
        <f ca="1">IFERROR(__xludf.DUMMYFUNCTION(" VLOOKUP(A7473, IMPORTRANGE(""https://docs.google.com/spreadsheets/d/1QNLbnkR_AongFt22vMfNzfpjZ0CjpI8QI-w0wBnYA1w/"", ""Инфа!A:AA""), 6, FALSE)"),2024)</f>
        <v>2024</v>
      </c>
      <c r="H6750" s="150">
        <v>22800</v>
      </c>
      <c r="I6750" s="151" t="s">
        <v>17130</v>
      </c>
      <c r="J6750" s="93"/>
    </row>
    <row r="6751" spans="1:19" ht="93.75">
      <c r="A6751" s="277" t="s">
        <v>25424</v>
      </c>
      <c r="B6751" s="253" t="s">
        <v>400</v>
      </c>
      <c r="C6751" s="93" t="s">
        <v>17741</v>
      </c>
      <c r="D6751" s="93" t="s">
        <v>17743</v>
      </c>
      <c r="E6751" s="148">
        <f ca="1">IFERROR(__xludf.DUMMYFUNCTION(" VLOOKUP(A7474, IMPORTRANGE(""https://docs.google.com/spreadsheets/d/1fj_Bhi2XPL3siwIh4sx4VRLAe31yD50oKdj5UlRYW0c/"", ""Сводка!A:AA""), 5, FALSE)"),372)</f>
        <v>372</v>
      </c>
      <c r="F6751" s="148" t="s">
        <v>466</v>
      </c>
      <c r="G6751" s="147">
        <f ca="1">IFERROR(__xludf.DUMMYFUNCTION(" VLOOKUP(A7474, IMPORTRANGE(""https://docs.google.com/spreadsheets/d/1QNLbnkR_AongFt22vMfNzfpjZ0CjpI8QI-w0wBnYA1w/"", ""Инфа!A:AA""), 6, FALSE)"),2024)</f>
        <v>2024</v>
      </c>
      <c r="H6751" s="154">
        <v>27300</v>
      </c>
      <c r="I6751" s="151" t="s">
        <v>17130</v>
      </c>
      <c r="J6751" s="93"/>
    </row>
    <row r="6752" spans="1:19" ht="93.75">
      <c r="A6752" s="277" t="s">
        <v>25424</v>
      </c>
      <c r="B6752" s="253" t="s">
        <v>400</v>
      </c>
      <c r="C6752" s="93" t="s">
        <v>17741</v>
      </c>
      <c r="D6752" s="93" t="s">
        <v>17744</v>
      </c>
      <c r="E6752" s="148">
        <f ca="1">IFERROR(__xludf.DUMMYFUNCTION(" VLOOKUP(A7475, IMPORTRANGE(""https://docs.google.com/spreadsheets/d/1fj_Bhi2XPL3siwIh4sx4VRLAe31yD50oKdj5UlRYW0c/"", ""Сводка!A:AA""), 5, FALSE)"),420)</f>
        <v>420</v>
      </c>
      <c r="F6752" s="148" t="s">
        <v>466</v>
      </c>
      <c r="G6752" s="147">
        <f ca="1">IFERROR(__xludf.DUMMYFUNCTION(" VLOOKUP(A7475, IMPORTRANGE(""https://docs.google.com/spreadsheets/d/1QNLbnkR_AongFt22vMfNzfpjZ0CjpI8QI-w0wBnYA1w/"", ""Инфа!A:AA""), 6, FALSE)"),2024)</f>
        <v>2024</v>
      </c>
      <c r="H6752" s="154">
        <v>30200</v>
      </c>
      <c r="I6752" s="151" t="s">
        <v>17130</v>
      </c>
      <c r="J6752" s="93"/>
    </row>
    <row r="6753" spans="1:10" ht="75">
      <c r="A6753" s="277" t="s">
        <v>25424</v>
      </c>
      <c r="B6753" s="253" t="s">
        <v>400</v>
      </c>
      <c r="C6753" s="93" t="s">
        <v>17745</v>
      </c>
      <c r="D6753" s="93" t="s">
        <v>17746</v>
      </c>
      <c r="E6753" s="148">
        <f ca="1">IFERROR(__xludf.DUMMYFUNCTION(" VLOOKUP(A7476, IMPORTRANGE(""https://docs.google.com/spreadsheets/d/1fj_Bhi2XPL3siwIh4sx4VRLAe31yD50oKdj5UlRYW0c/"", ""Сводка!A:AA""), 5, FALSE)"),512)</f>
        <v>512</v>
      </c>
      <c r="F6753" s="148" t="s">
        <v>466</v>
      </c>
      <c r="G6753" s="147">
        <f ca="1">IFERROR(__xludf.DUMMYFUNCTION(" VLOOKUP(A7476, IMPORTRANGE(""https://docs.google.com/spreadsheets/d/1QNLbnkR_AongFt22vMfNzfpjZ0CjpI8QI-w0wBnYA1w/"", ""Инфа!A:AA""), 6, FALSE)"),2024)</f>
        <v>2024</v>
      </c>
      <c r="H6753" s="154">
        <v>20400</v>
      </c>
      <c r="I6753" s="151" t="s">
        <v>17130</v>
      </c>
      <c r="J6753" s="93"/>
    </row>
    <row r="6754" spans="1:10" ht="56.25">
      <c r="A6754" s="277" t="s">
        <v>25424</v>
      </c>
      <c r="B6754" s="253" t="s">
        <v>400</v>
      </c>
      <c r="C6754" s="93" t="s">
        <v>17747</v>
      </c>
      <c r="D6754" s="93" t="s">
        <v>17748</v>
      </c>
      <c r="E6754" s="148">
        <f ca="1">IFERROR(__xludf.DUMMYFUNCTION(" VLOOKUP(A7481, IMPORTRANGE(""https://docs.google.com/spreadsheets/d/1fj_Bhi2XPL3siwIh4sx4VRLAe31yD50oKdj5UlRYW0c/"", ""Сводка!A:AA""), 5, FALSE)"),134)</f>
        <v>134</v>
      </c>
      <c r="F6754" s="148" t="s">
        <v>415</v>
      </c>
      <c r="G6754" s="147">
        <f ca="1">IFERROR(__xludf.DUMMYFUNCTION(" VLOOKUP(A7481, IMPORTRANGE(""https://docs.google.com/spreadsheets/d/1QNLbnkR_AongFt22vMfNzfpjZ0CjpI8QI-w0wBnYA1w/"", ""Инфа!A:AA""), 6, FALSE)"),2024)</f>
        <v>2024</v>
      </c>
      <c r="H6754" s="150">
        <v>9000</v>
      </c>
      <c r="I6754" s="151" t="s">
        <v>72</v>
      </c>
      <c r="J6754" s="93"/>
    </row>
    <row r="6755" spans="1:10" ht="131.25">
      <c r="A6755" s="277" t="s">
        <v>25424</v>
      </c>
      <c r="B6755" s="253" t="s">
        <v>153</v>
      </c>
      <c r="C6755" s="93" t="s">
        <v>17749</v>
      </c>
      <c r="D6755" s="93" t="s">
        <v>17750</v>
      </c>
      <c r="E6755" s="148">
        <f ca="1">IFERROR(__xludf.DUMMYFUNCTION(" VLOOKUP(A7482, IMPORTRANGE(""https://docs.google.com/spreadsheets/d/1fj_Bhi2XPL3siwIh4sx4VRLAe31yD50oKdj5UlRYW0c/"", ""Сводка!A:AA""), 5, FALSE)"),112)</f>
        <v>112</v>
      </c>
      <c r="F6755" s="148" t="s">
        <v>50</v>
      </c>
      <c r="G6755" s="147">
        <f ca="1">IFERROR(__xludf.DUMMYFUNCTION(" VLOOKUP(A7482, IMPORTRANGE(""https://docs.google.com/spreadsheets/d/1QNLbnkR_AongFt22vMfNzfpjZ0CjpI8QI-w0wBnYA1w/"", ""Инфа!A:AA""), 6, FALSE)"),2024)</f>
        <v>2024</v>
      </c>
      <c r="H6755" s="150">
        <v>8400</v>
      </c>
      <c r="I6755" s="151" t="s">
        <v>17751</v>
      </c>
      <c r="J6755" s="93" t="s">
        <v>17752</v>
      </c>
    </row>
    <row r="6756" spans="1:10" ht="37.5">
      <c r="A6756" s="277" t="s">
        <v>25424</v>
      </c>
      <c r="B6756" s="253" t="s">
        <v>153</v>
      </c>
      <c r="C6756" s="93" t="s">
        <v>17753</v>
      </c>
      <c r="D6756" s="93" t="s">
        <v>17754</v>
      </c>
      <c r="E6756" s="148">
        <f ca="1">IFERROR(__xludf.DUMMYFUNCTION(" VLOOKUP(A7483, IMPORTRANGE(""https://docs.google.com/spreadsheets/d/1fj_Bhi2XPL3siwIh4sx4VRLAe31yD50oKdj5UlRYW0c/"", ""Сводка!A:AA""), 5, FALSE)"),330)</f>
        <v>330</v>
      </c>
      <c r="F6756" s="148"/>
      <c r="G6756" s="147">
        <f ca="1">IFERROR(__xludf.DUMMYFUNCTION(" VLOOKUP(A7483, IMPORTRANGE(""https://docs.google.com/spreadsheets/d/1QNLbnkR_AongFt22vMfNzfpjZ0CjpI8QI-w0wBnYA1w/"", ""Инфа!A:AA""), 6, FALSE)"),2024)</f>
        <v>2024</v>
      </c>
      <c r="H6756" s="150">
        <v>19400</v>
      </c>
      <c r="I6756" s="156" t="s">
        <v>3172</v>
      </c>
      <c r="J6756" s="93"/>
    </row>
    <row r="6757" spans="1:10" ht="56.25">
      <c r="A6757" s="277" t="s">
        <v>25424</v>
      </c>
      <c r="B6757" s="253" t="s">
        <v>153</v>
      </c>
      <c r="C6757" s="93" t="s">
        <v>17755</v>
      </c>
      <c r="D6757" s="93" t="s">
        <v>17756</v>
      </c>
      <c r="E6757" s="148">
        <f ca="1">IFERROR(__xludf.DUMMYFUNCTION(" VLOOKUP(A7485, IMPORTRANGE(""https://docs.google.com/spreadsheets/d/1fj_Bhi2XPL3siwIh4sx4VRLAe31yD50oKdj5UlRYW0c/"", ""Сводка!A:AA""), 5, FALSE)"),78)</f>
        <v>78</v>
      </c>
      <c r="F6757" s="148"/>
      <c r="G6757" s="147">
        <f ca="1">IFERROR(__xludf.DUMMYFUNCTION(" VLOOKUP(A7485, IMPORTRANGE(""https://docs.google.com/spreadsheets/d/1QNLbnkR_AongFt22vMfNzfpjZ0CjpI8QI-w0wBnYA1w/"", ""Инфа!A:AA""), 6, FALSE)"),2024)</f>
        <v>2024</v>
      </c>
      <c r="H6757" s="150">
        <v>9500</v>
      </c>
      <c r="I6757" s="151" t="s">
        <v>17130</v>
      </c>
      <c r="J6757" s="93"/>
    </row>
    <row r="6758" spans="1:10" ht="150">
      <c r="A6758" s="277" t="s">
        <v>25424</v>
      </c>
      <c r="B6758" s="253" t="s">
        <v>153</v>
      </c>
      <c r="C6758" s="93" t="s">
        <v>17757</v>
      </c>
      <c r="D6758" s="93" t="s">
        <v>17758</v>
      </c>
      <c r="E6758" s="148">
        <f ca="1">IFERROR(__xludf.DUMMYFUNCTION(" VLOOKUP(A7486, IMPORTRANGE(""https://docs.google.com/spreadsheets/d/1fj_Bhi2XPL3siwIh4sx4VRLAe31yD50oKdj5UlRYW0c/"", ""Сводка!A:AA""), 5, FALSE)"),180)</f>
        <v>180</v>
      </c>
      <c r="F6758" s="148" t="s">
        <v>50</v>
      </c>
      <c r="G6758" s="147">
        <f ca="1">IFERROR(__xludf.DUMMYFUNCTION(" VLOOKUP(A7486, IMPORTRANGE(""https://docs.google.com/spreadsheets/d/1QNLbnkR_AongFt22vMfNzfpjZ0CjpI8QI-w0wBnYA1w/"", ""Инфа!A:AA""), 6, FALSE)"),2024)</f>
        <v>2024</v>
      </c>
      <c r="H6758" s="150">
        <v>20500</v>
      </c>
      <c r="I6758" s="151" t="s">
        <v>558</v>
      </c>
      <c r="J6758" s="93" t="s">
        <v>17759</v>
      </c>
    </row>
    <row r="6759" spans="1:10" ht="131.25">
      <c r="A6759" s="277" t="s">
        <v>25424</v>
      </c>
      <c r="B6759" s="253" t="s">
        <v>153</v>
      </c>
      <c r="C6759" s="93" t="s">
        <v>17760</v>
      </c>
      <c r="D6759" s="93" t="s">
        <v>17761</v>
      </c>
      <c r="E6759" s="148">
        <f ca="1">IFERROR(__xludf.DUMMYFUNCTION(" VLOOKUP(A7490, IMPORTRANGE(""https://docs.google.com/spreadsheets/d/1fj_Bhi2XPL3siwIh4sx4VRLAe31yD50oKdj5UlRYW0c/"", ""Сводка!A:AA""), 5, FALSE)"),312)</f>
        <v>312</v>
      </c>
      <c r="F6759" s="148" t="s">
        <v>17762</v>
      </c>
      <c r="G6759" s="147">
        <f ca="1">IFERROR(__xludf.DUMMYFUNCTION(" VLOOKUP(A7490, IMPORTRANGE(""https://docs.google.com/spreadsheets/d/1QNLbnkR_AongFt22vMfNzfpjZ0CjpI8QI-w0wBnYA1w/"", ""Инфа!A:AA""), 6, FALSE)"),2024)</f>
        <v>2024</v>
      </c>
      <c r="H6759" s="150">
        <v>18700</v>
      </c>
      <c r="I6759" s="151" t="s">
        <v>17130</v>
      </c>
      <c r="J6759" s="93"/>
    </row>
    <row r="6760" spans="1:10" ht="131.25">
      <c r="A6760" s="277" t="s">
        <v>25424</v>
      </c>
      <c r="B6760" s="253" t="s">
        <v>400</v>
      </c>
      <c r="C6760" s="93" t="s">
        <v>17763</v>
      </c>
      <c r="D6760" s="93" t="s">
        <v>17764</v>
      </c>
      <c r="E6760" s="148">
        <f ca="1">IFERROR(__xludf.DUMMYFUNCTION(" VLOOKUP(A7491, IMPORTRANGE(""https://docs.google.com/spreadsheets/d/1fj_Bhi2XPL3siwIh4sx4VRLAe31yD50oKdj5UlRYW0c/"", ""Сводка!A:AA""), 5, FALSE)"),300)</f>
        <v>300</v>
      </c>
      <c r="F6760" s="148" t="s">
        <v>415</v>
      </c>
      <c r="G6760" s="147">
        <f ca="1">IFERROR(__xludf.DUMMYFUNCTION(" VLOOKUP(A7491, IMPORTRANGE(""https://docs.google.com/spreadsheets/d/1QNLbnkR_AongFt22vMfNzfpjZ0CjpI8QI-w0wBnYA1w/"", ""Инфа!A:AA""), 6, FALSE)"),2024)</f>
        <v>2024</v>
      </c>
      <c r="H6760" s="150">
        <v>18200</v>
      </c>
      <c r="I6760" s="151" t="s">
        <v>17130</v>
      </c>
      <c r="J6760" s="93"/>
    </row>
    <row r="6761" spans="1:10" ht="56.25">
      <c r="A6761" s="277" t="s">
        <v>25424</v>
      </c>
      <c r="B6761" s="253" t="s">
        <v>153</v>
      </c>
      <c r="C6761" s="93" t="s">
        <v>17765</v>
      </c>
      <c r="D6761" s="93" t="s">
        <v>17766</v>
      </c>
      <c r="E6761" s="148">
        <f ca="1">IFERROR(__xludf.DUMMYFUNCTION(" VLOOKUP(A7496, IMPORTRANGE(""https://docs.google.com/spreadsheets/d/1fj_Bhi2XPL3siwIh4sx4VRLAe31yD50oKdj5UlRYW0c/"", ""Сводка!A:AA""), 5, FALSE)"),276)</f>
        <v>276</v>
      </c>
      <c r="F6761" s="148" t="s">
        <v>50</v>
      </c>
      <c r="G6761" s="147">
        <f ca="1">IFERROR(__xludf.DUMMYFUNCTION(" VLOOKUP(A7496, IMPORTRANGE(""https://docs.google.com/spreadsheets/d/1QNLbnkR_AongFt22vMfNzfpjZ0CjpI8QI-w0wBnYA1w/"", ""Инфа!A:AA""), 6, FALSE)"),2024)</f>
        <v>2024</v>
      </c>
      <c r="H6761" s="150">
        <v>13300</v>
      </c>
      <c r="I6761" s="156" t="s">
        <v>386</v>
      </c>
      <c r="J6761" s="93" t="s">
        <v>17767</v>
      </c>
    </row>
    <row r="6762" spans="1:10" ht="206.25">
      <c r="A6762" s="277" t="s">
        <v>25424</v>
      </c>
      <c r="B6762" s="253" t="s">
        <v>153</v>
      </c>
      <c r="C6762" s="93" t="s">
        <v>17768</v>
      </c>
      <c r="D6762" s="93" t="s">
        <v>17770</v>
      </c>
      <c r="E6762" s="148">
        <f ca="1">IFERROR(__xludf.DUMMYFUNCTION(" VLOOKUP(A7499, IMPORTRANGE(""https://docs.google.com/spreadsheets/d/1fj_Bhi2XPL3siwIh4sx4VRLAe31yD50oKdj5UlRYW0c/"", ""Сводка!A:AA""), 5, FALSE)"),108)</f>
        <v>108</v>
      </c>
      <c r="F6762" s="148" t="s">
        <v>50</v>
      </c>
      <c r="G6762" s="147">
        <f ca="1">IFERROR(__xludf.DUMMYFUNCTION(" VLOOKUP(A7499, IMPORTRANGE(""https://docs.google.com/spreadsheets/d/1QNLbnkR_AongFt22vMfNzfpjZ0CjpI8QI-w0wBnYA1w/"", ""Инфа!A:AA""), 6, FALSE)"),2024)</f>
        <v>2024</v>
      </c>
      <c r="H6762" s="150">
        <v>8200</v>
      </c>
      <c r="I6762" s="151" t="s">
        <v>210</v>
      </c>
      <c r="J6762" s="93" t="s">
        <v>17771</v>
      </c>
    </row>
    <row r="6763" spans="1:10" ht="37.5">
      <c r="A6763" s="277" t="s">
        <v>25424</v>
      </c>
      <c r="B6763" s="253" t="s">
        <v>400</v>
      </c>
      <c r="C6763" s="93" t="s">
        <v>17773</v>
      </c>
      <c r="D6763" s="93" t="s">
        <v>17774</v>
      </c>
      <c r="E6763" s="148">
        <f ca="1">IFERROR(__xludf.DUMMYFUNCTION(" VLOOKUP(A7503, IMPORTRANGE(""https://docs.google.com/spreadsheets/d/1fj_Bhi2XPL3siwIh4sx4VRLAe31yD50oKdj5UlRYW0c/"", ""Сводка!A:AA""), 5, FALSE)"),136)</f>
        <v>136</v>
      </c>
      <c r="F6763" s="148" t="s">
        <v>466</v>
      </c>
      <c r="G6763" s="147">
        <f ca="1">IFERROR(__xludf.DUMMYFUNCTION(" VLOOKUP(A7503, IMPORTRANGE(""https://docs.google.com/spreadsheets/d/1QNLbnkR_AongFt22vMfNzfpjZ0CjpI8QI-w0wBnYA1w/"", ""Инфа!A:AA""), 6, FALSE)"),2024)</f>
        <v>2024</v>
      </c>
      <c r="H6763" s="150">
        <v>11800</v>
      </c>
      <c r="I6763" s="151" t="s">
        <v>17130</v>
      </c>
      <c r="J6763" s="93"/>
    </row>
    <row r="6764" spans="1:10" ht="75">
      <c r="A6764" s="277" t="s">
        <v>25424</v>
      </c>
      <c r="B6764" s="253" t="s">
        <v>153</v>
      </c>
      <c r="C6764" s="93" t="s">
        <v>17775</v>
      </c>
      <c r="D6764" s="93" t="s">
        <v>17778</v>
      </c>
      <c r="E6764" s="148">
        <f ca="1">IFERROR(__xludf.DUMMYFUNCTION(" VLOOKUP(A7505, IMPORTRANGE(""https://docs.google.com/spreadsheets/d/1fj_Bhi2XPL3siwIh4sx4VRLAe31yD50oKdj5UlRYW0c/"", ""Сводка!A:AA""), 5, FALSE)"),192)</f>
        <v>192</v>
      </c>
      <c r="F6764" s="148" t="s">
        <v>165</v>
      </c>
      <c r="G6764" s="147">
        <f ca="1">IFERROR(__xludf.DUMMYFUNCTION(" VLOOKUP(A7505, IMPORTRANGE(""https://docs.google.com/spreadsheets/d/1QNLbnkR_AongFt22vMfNzfpjZ0CjpI8QI-w0wBnYA1w/"", ""Инфа!A:AA""), 6, FALSE)"),2024)</f>
        <v>2024</v>
      </c>
      <c r="H6764" s="150">
        <v>10800</v>
      </c>
      <c r="I6764" s="151" t="s">
        <v>1139</v>
      </c>
      <c r="J6764" s="93" t="s">
        <v>17779</v>
      </c>
    </row>
    <row r="6765" spans="1:10" ht="131.25">
      <c r="A6765" s="277" t="s">
        <v>25424</v>
      </c>
      <c r="B6765" s="253" t="s">
        <v>400</v>
      </c>
      <c r="C6765" s="93" t="s">
        <v>17780</v>
      </c>
      <c r="D6765" s="93" t="s">
        <v>17781</v>
      </c>
      <c r="E6765" s="148">
        <f ca="1">IFERROR(__xludf.DUMMYFUNCTION(" VLOOKUP(A7511, IMPORTRANGE(""https://docs.google.com/spreadsheets/d/1fj_Bhi2XPL3siwIh4sx4VRLAe31yD50oKdj5UlRYW0c/"", ""Сводка!A:AA""), 5, FALSE)"),100)</f>
        <v>100</v>
      </c>
      <c r="F6765" s="148" t="s">
        <v>17393</v>
      </c>
      <c r="G6765" s="147">
        <f ca="1">IFERROR(__xludf.DUMMYFUNCTION(" VLOOKUP(A7511, IMPORTRANGE(""https://docs.google.com/spreadsheets/d/1QNLbnkR_AongFt22vMfNzfpjZ0CjpI8QI-w0wBnYA1w/"", ""Инфа!A:AA""), 6, FALSE)"),2024)</f>
        <v>2024</v>
      </c>
      <c r="H6765" s="150">
        <v>10400</v>
      </c>
      <c r="I6765" s="156" t="s">
        <v>3172</v>
      </c>
      <c r="J6765" s="93"/>
    </row>
    <row r="6766" spans="1:10" ht="168.75">
      <c r="A6766" s="277" t="s">
        <v>25424</v>
      </c>
      <c r="B6766" s="254" t="s">
        <v>486</v>
      </c>
      <c r="C6766" s="96" t="s">
        <v>17782</v>
      </c>
      <c r="D6766" s="96" t="s">
        <v>17783</v>
      </c>
      <c r="E6766" s="148">
        <f ca="1">IFERROR(__xludf.DUMMYFUNCTION(" VLOOKUP(A7514, IMPORTRANGE(""https://docs.google.com/spreadsheets/d/1fj_Bhi2XPL3siwIh4sx4VRLAe31yD50oKdj5UlRYW0c/"", ""Сводка!A:AA""), 5, FALSE)"),156)</f>
        <v>156</v>
      </c>
      <c r="F6766" s="165" t="s">
        <v>677</v>
      </c>
      <c r="G6766" s="147">
        <f ca="1">IFERROR(__xludf.DUMMYFUNCTION(" VLOOKUP(A7514, IMPORTRANGE(""https://docs.google.com/spreadsheets/d/1QNLbnkR_AongFt22vMfNzfpjZ0CjpI8QI-w0wBnYA1w/"", ""Инфа!A:AA""), 6, FALSE)"),2024)</f>
        <v>2024</v>
      </c>
      <c r="H6766" s="150">
        <v>12600</v>
      </c>
      <c r="I6766" s="156"/>
      <c r="J6766" s="104" t="s">
        <v>17784</v>
      </c>
    </row>
    <row r="6767" spans="1:10" ht="75">
      <c r="A6767" s="277" t="s">
        <v>25424</v>
      </c>
      <c r="B6767" s="253" t="s">
        <v>3147</v>
      </c>
      <c r="C6767" s="93" t="s">
        <v>17788</v>
      </c>
      <c r="D6767" s="93" t="s">
        <v>17789</v>
      </c>
      <c r="E6767" s="148">
        <v>204</v>
      </c>
      <c r="F6767" s="148"/>
      <c r="G6767" s="147">
        <f ca="1">IFERROR(__xludf.DUMMYFUNCTION(" VLOOKUP(A7527, IMPORTRANGE(""https://docs.google.com/spreadsheets/d/1QNLbnkR_AongFt22vMfNzfpjZ0CjpI8QI-w0wBnYA1w/"", ""Инфа!A:AA""), 6, FALSE)"),2024)</f>
        <v>2024</v>
      </c>
      <c r="H6767" s="150">
        <v>11100</v>
      </c>
      <c r="I6767" s="161" t="s">
        <v>3172</v>
      </c>
      <c r="J6767" s="97"/>
    </row>
    <row r="6768" spans="1:10" ht="37.5">
      <c r="A6768" s="277" t="s">
        <v>25424</v>
      </c>
      <c r="B6768" s="253" t="s">
        <v>400</v>
      </c>
      <c r="C6768" s="93" t="s">
        <v>17790</v>
      </c>
      <c r="D6768" s="93" t="s">
        <v>17791</v>
      </c>
      <c r="E6768" s="148" t="e">
        <f>#REF!</f>
        <v>#REF!</v>
      </c>
      <c r="F6768" s="148" t="s">
        <v>466</v>
      </c>
      <c r="G6768" s="147">
        <f ca="1">IFERROR(__xludf.DUMMYFUNCTION(" VLOOKUP(A7535, IMPORTRANGE(""https://docs.google.com/spreadsheets/d/1QNLbnkR_AongFt22vMfNzfpjZ0CjpI8QI-w0wBnYA1w/"", ""Инфа!A:AA""), 6, FALSE)"),2024)</f>
        <v>2024</v>
      </c>
      <c r="H6768" s="154">
        <v>27900</v>
      </c>
      <c r="I6768" s="151" t="s">
        <v>210</v>
      </c>
      <c r="J6768" s="93"/>
    </row>
    <row r="6769" spans="1:10" ht="56.25">
      <c r="A6769" s="277" t="s">
        <v>25424</v>
      </c>
      <c r="B6769" s="253" t="s">
        <v>153</v>
      </c>
      <c r="C6769" s="97" t="s">
        <v>17790</v>
      </c>
      <c r="D6769" s="97" t="s">
        <v>17792</v>
      </c>
      <c r="E6769" s="148" t="e">
        <f>#REF!</f>
        <v>#REF!</v>
      </c>
      <c r="F6769" s="147" t="s">
        <v>17228</v>
      </c>
      <c r="G6769" s="147">
        <f ca="1">IFERROR(__xludf.DUMMYFUNCTION(" VLOOKUP(A7536, IMPORTRANGE(""https://docs.google.com/spreadsheets/d/1QNLbnkR_AongFt22vMfNzfpjZ0CjpI8QI-w0wBnYA1w/"", ""Инфа!A:AA""), 6, FALSE)"),2024)</f>
        <v>2024</v>
      </c>
      <c r="H6769" s="150">
        <v>12000</v>
      </c>
      <c r="I6769" s="151" t="s">
        <v>210</v>
      </c>
      <c r="J6769" s="93"/>
    </row>
    <row r="6770" spans="1:10" ht="37.5">
      <c r="A6770" s="277" t="s">
        <v>25424</v>
      </c>
      <c r="B6770" s="253" t="s">
        <v>153</v>
      </c>
      <c r="C6770" s="97" t="s">
        <v>17790</v>
      </c>
      <c r="D6770" s="97" t="s">
        <v>17793</v>
      </c>
      <c r="E6770" s="148">
        <f ca="1">IFERROR(__xludf.DUMMYFUNCTION(" VLOOKUP(A7537, IMPORTRANGE(""https://docs.google.com/spreadsheets/d/1fj_Bhi2XPL3siwIh4sx4VRLAe31yD50oKdj5UlRYW0c/"", ""Сводка!A:AA""), 5, FALSE)"),236)</f>
        <v>236</v>
      </c>
      <c r="F6770" s="147"/>
      <c r="G6770" s="147">
        <f ca="1">IFERROR(__xludf.DUMMYFUNCTION(" VLOOKUP(A7537, IMPORTRANGE(""https://docs.google.com/spreadsheets/d/1QNLbnkR_AongFt22vMfNzfpjZ0CjpI8QI-w0wBnYA1w/"", ""Инфа!A:AA""), 6, FALSE)"),2024)</f>
        <v>2024</v>
      </c>
      <c r="H6770" s="150">
        <v>12100</v>
      </c>
      <c r="I6770" s="151" t="s">
        <v>210</v>
      </c>
      <c r="J6770" s="93"/>
    </row>
    <row r="6771" spans="1:10" ht="187.5">
      <c r="A6771" s="277" t="s">
        <v>25424</v>
      </c>
      <c r="B6771" s="253" t="s">
        <v>153</v>
      </c>
      <c r="C6771" s="93" t="s">
        <v>17794</v>
      </c>
      <c r="D6771" s="93" t="s">
        <v>17795</v>
      </c>
      <c r="E6771" s="148">
        <f ca="1">IFERROR(__xludf.DUMMYFUNCTION(" VLOOKUP(A7538, IMPORTRANGE(""https://docs.google.com/spreadsheets/d/1fj_Bhi2XPL3siwIh4sx4VRLAe31yD50oKdj5UlRYW0c/"", ""Сводка!A:AA""), 5, FALSE)"),320)</f>
        <v>320</v>
      </c>
      <c r="F6771" s="148" t="s">
        <v>456</v>
      </c>
      <c r="G6771" s="147">
        <f ca="1">IFERROR(__xludf.DUMMYFUNCTION(" VLOOKUP(A7538, IMPORTRANGE(""https://docs.google.com/spreadsheets/d/1QNLbnkR_AongFt22vMfNzfpjZ0CjpI8QI-w0wBnYA1w/"", ""Инфа!A:AA""), 6, FALSE)"),2024)</f>
        <v>2024</v>
      </c>
      <c r="H6771" s="150">
        <v>19000</v>
      </c>
      <c r="I6771" s="151" t="s">
        <v>210</v>
      </c>
      <c r="J6771" s="93" t="s">
        <v>17796</v>
      </c>
    </row>
    <row r="6772" spans="1:10" ht="187.5">
      <c r="A6772" s="277" t="s">
        <v>25424</v>
      </c>
      <c r="B6772" s="253" t="s">
        <v>153</v>
      </c>
      <c r="C6772" s="93" t="s">
        <v>17794</v>
      </c>
      <c r="D6772" s="93" t="s">
        <v>17797</v>
      </c>
      <c r="E6772" s="148">
        <f ca="1">IFERROR(__xludf.DUMMYFUNCTION(" VLOOKUP(A7539, IMPORTRANGE(""https://docs.google.com/spreadsheets/d/1fj_Bhi2XPL3siwIh4sx4VRLAe31yD50oKdj5UlRYW0c/"", ""Сводка!A:AA""), 5, FALSE)"),288)</f>
        <v>288</v>
      </c>
      <c r="F6772" s="148" t="s">
        <v>456</v>
      </c>
      <c r="G6772" s="147">
        <f ca="1">IFERROR(__xludf.DUMMYFUNCTION(" VLOOKUP(A7539, IMPORTRANGE(""https://docs.google.com/spreadsheets/d/1QNLbnkR_AongFt22vMfNzfpjZ0CjpI8QI-w0wBnYA1w/"", ""Инфа!A:AA""), 6, FALSE)"),2024)</f>
        <v>2024</v>
      </c>
      <c r="H6772" s="150">
        <v>17700</v>
      </c>
      <c r="I6772" s="160" t="s">
        <v>210</v>
      </c>
      <c r="J6772" s="97" t="s">
        <v>17796</v>
      </c>
    </row>
    <row r="6773" spans="1:10" ht="56.25">
      <c r="A6773" s="277" t="s">
        <v>25424</v>
      </c>
      <c r="B6773" s="253" t="s">
        <v>17382</v>
      </c>
      <c r="C6773" s="93" t="s">
        <v>17801</v>
      </c>
      <c r="D6773" s="93" t="s">
        <v>17802</v>
      </c>
      <c r="E6773" s="148">
        <f ca="1">IFERROR(__xludf.DUMMYFUNCTION(" VLOOKUP(A7545, IMPORTRANGE(""https://docs.google.com/spreadsheets/d/1fj_Bhi2XPL3siwIh4sx4VRLAe31yD50oKdj5UlRYW0c/"", ""Сводка!A:AA""), 5, FALSE)"),196)</f>
        <v>196</v>
      </c>
      <c r="F6773" s="148" t="s">
        <v>17113</v>
      </c>
      <c r="G6773" s="147">
        <f ca="1">IFERROR(__xludf.DUMMYFUNCTION(" VLOOKUP(A7545, IMPORTRANGE(""https://docs.google.com/spreadsheets/d/1QNLbnkR_AongFt22vMfNzfpjZ0CjpI8QI-w0wBnYA1w/"", ""Инфа!A:AA""), 6, FALSE)"),2024)</f>
        <v>2024</v>
      </c>
      <c r="H6773" s="150">
        <v>10900</v>
      </c>
      <c r="I6773" s="161" t="s">
        <v>3172</v>
      </c>
      <c r="J6773" s="97"/>
    </row>
    <row r="6774" spans="1:10" ht="93.75">
      <c r="A6774" s="277" t="s">
        <v>25424</v>
      </c>
      <c r="B6774" s="253" t="s">
        <v>17382</v>
      </c>
      <c r="C6774" s="93" t="s">
        <v>17803</v>
      </c>
      <c r="D6774" s="93" t="s">
        <v>17804</v>
      </c>
      <c r="E6774" s="148">
        <f ca="1">IFERROR(__xludf.DUMMYFUNCTION(" VLOOKUP(A7546, IMPORTRANGE(""https://docs.google.com/spreadsheets/d/1fj_Bhi2XPL3siwIh4sx4VRLAe31yD50oKdj5UlRYW0c/"", ""Сводка!A:AA""), 5, FALSE)"),188)</f>
        <v>188</v>
      </c>
      <c r="F6774" s="148" t="s">
        <v>17113</v>
      </c>
      <c r="G6774" s="147">
        <f ca="1">IFERROR(__xludf.DUMMYFUNCTION(" VLOOKUP(A7546, IMPORTRANGE(""https://docs.google.com/spreadsheets/d/1QNLbnkR_AongFt22vMfNzfpjZ0CjpI8QI-w0wBnYA1w/"", ""Инфа!A:AA""), 6, FALSE)"),2024)</f>
        <v>2024</v>
      </c>
      <c r="H6774" s="150">
        <v>10600</v>
      </c>
      <c r="I6774" s="156" t="s">
        <v>3172</v>
      </c>
      <c r="J6774" s="93"/>
    </row>
    <row r="6775" spans="1:10" ht="56.25">
      <c r="A6775" s="277" t="s">
        <v>25424</v>
      </c>
      <c r="B6775" s="253" t="s">
        <v>17382</v>
      </c>
      <c r="C6775" s="93" t="s">
        <v>17805</v>
      </c>
      <c r="D6775" s="93" t="s">
        <v>17806</v>
      </c>
      <c r="E6775" s="148">
        <f ca="1">IFERROR(__xludf.DUMMYFUNCTION(" VLOOKUP(A7547, IMPORTRANGE(""https://docs.google.com/spreadsheets/d/1fj_Bhi2XPL3siwIh4sx4VRLAe31yD50oKdj5UlRYW0c/"", ""Сводка!A:AA""), 5, FALSE)"),56)</f>
        <v>56</v>
      </c>
      <c r="F6775" s="148" t="s">
        <v>17176</v>
      </c>
      <c r="G6775" s="147">
        <f ca="1">IFERROR(__xludf.DUMMYFUNCTION(" VLOOKUP(A7547, IMPORTRANGE(""https://docs.google.com/spreadsheets/d/1QNLbnkR_AongFt22vMfNzfpjZ0CjpI8QI-w0wBnYA1w/"", ""Инфа!A:AA""), 6, FALSE)"),2024)</f>
        <v>2024</v>
      </c>
      <c r="H6775" s="150">
        <v>6700</v>
      </c>
      <c r="I6775" s="156" t="s">
        <v>3172</v>
      </c>
      <c r="J6775" s="93"/>
    </row>
    <row r="6776" spans="1:10" ht="75">
      <c r="A6776" s="277" t="s">
        <v>25424</v>
      </c>
      <c r="B6776" s="253" t="s">
        <v>17382</v>
      </c>
      <c r="C6776" s="93" t="s">
        <v>17807</v>
      </c>
      <c r="D6776" s="93" t="s">
        <v>17808</v>
      </c>
      <c r="E6776" s="148">
        <f ca="1">IFERROR(__xludf.DUMMYFUNCTION(" VLOOKUP(A7548, IMPORTRANGE(""https://docs.google.com/spreadsheets/d/1fj_Bhi2XPL3siwIh4sx4VRLAe31yD50oKdj5UlRYW0c/"", ""Сводка!A:AA""), 5, FALSE)"),112)</f>
        <v>112</v>
      </c>
      <c r="F6776" s="148" t="s">
        <v>1905</v>
      </c>
      <c r="G6776" s="147">
        <f ca="1">IFERROR(__xludf.DUMMYFUNCTION(" VLOOKUP(A7548, IMPORTRANGE(""https://docs.google.com/spreadsheets/d/1QNLbnkR_AongFt22vMfNzfpjZ0CjpI8QI-w0wBnYA1w/"", ""Инфа!A:AA""), 6, FALSE)"),2024)</f>
        <v>2024</v>
      </c>
      <c r="H6776" s="150">
        <v>8400</v>
      </c>
      <c r="I6776" s="156" t="s">
        <v>3172</v>
      </c>
      <c r="J6776" s="93"/>
    </row>
    <row r="6777" spans="1:10" ht="168.75">
      <c r="A6777" s="277" t="s">
        <v>25424</v>
      </c>
      <c r="B6777" s="253" t="s">
        <v>153</v>
      </c>
      <c r="C6777" s="93" t="s">
        <v>17809</v>
      </c>
      <c r="D6777" s="93" t="s">
        <v>17811</v>
      </c>
      <c r="E6777" s="148">
        <f ca="1">IFERROR(__xludf.DUMMYFUNCTION(" VLOOKUP(A7559, IMPORTRANGE(""https://docs.google.com/spreadsheets/d/1fj_Bhi2XPL3siwIh4sx4VRLAe31yD50oKdj5UlRYW0c/"", ""Сводка!A:AA""), 5, FALSE)"),324)</f>
        <v>324</v>
      </c>
      <c r="F6777" s="148" t="s">
        <v>1794</v>
      </c>
      <c r="G6777" s="147">
        <f ca="1">IFERROR(__xludf.DUMMYFUNCTION(" VLOOKUP(A7559, IMPORTRANGE(""https://docs.google.com/spreadsheets/d/1QNLbnkR_AongFt22vMfNzfpjZ0CjpI8QI-w0wBnYA1w/"", ""Инфа!A:AA""), 6, FALSE)"),2024)</f>
        <v>2024</v>
      </c>
      <c r="H6777" s="150">
        <v>24400</v>
      </c>
      <c r="I6777" s="151" t="s">
        <v>171</v>
      </c>
      <c r="J6777" s="93" t="s">
        <v>17812</v>
      </c>
    </row>
    <row r="6778" spans="1:10" ht="112.5">
      <c r="A6778" s="277" t="s">
        <v>25424</v>
      </c>
      <c r="B6778" s="253" t="s">
        <v>153</v>
      </c>
      <c r="C6778" s="93" t="s">
        <v>17813</v>
      </c>
      <c r="D6778" s="93" t="s">
        <v>17814</v>
      </c>
      <c r="E6778" s="148">
        <f ca="1">IFERROR(__xludf.DUMMYFUNCTION(" VLOOKUP(A7566, IMPORTRANGE(""https://docs.google.com/spreadsheets/d/1fj_Bhi2XPL3siwIh4sx4VRLAe31yD50oKdj5UlRYW0c/"", ""Сводка!A:AA""), 5, FALSE)"),88)</f>
        <v>88</v>
      </c>
      <c r="F6778" s="148" t="s">
        <v>17116</v>
      </c>
      <c r="G6778" s="147">
        <f ca="1">IFERROR(__xludf.DUMMYFUNCTION(" VLOOKUP(A7566, IMPORTRANGE(""https://docs.google.com/spreadsheets/d/1QNLbnkR_AongFt22vMfNzfpjZ0CjpI8QI-w0wBnYA1w/"", ""Инфа!A:AA""), 6, FALSE)"),2024)</f>
        <v>2024</v>
      </c>
      <c r="H6778" s="150">
        <v>10300</v>
      </c>
      <c r="I6778" s="160" t="s">
        <v>17815</v>
      </c>
      <c r="J6778" s="97" t="s">
        <v>17816</v>
      </c>
    </row>
    <row r="6779" spans="1:10" ht="56.25">
      <c r="A6779" s="277" t="s">
        <v>25424</v>
      </c>
      <c r="B6779" s="253" t="s">
        <v>400</v>
      </c>
      <c r="C6779" s="93" t="s">
        <v>17817</v>
      </c>
      <c r="D6779" s="93" t="s">
        <v>17818</v>
      </c>
      <c r="E6779" s="148">
        <f ca="1">IFERROR(__xludf.DUMMYFUNCTION(" VLOOKUP(A7575, IMPORTRANGE(""https://docs.google.com/spreadsheets/d/1fj_Bhi2XPL3siwIh4sx4VRLAe31yD50oKdj5UlRYW0c/"", ""Сводка!A:AA""), 5, FALSE)"),192)</f>
        <v>192</v>
      </c>
      <c r="F6779" s="148" t="s">
        <v>415</v>
      </c>
      <c r="G6779" s="147">
        <f ca="1">IFERROR(__xludf.DUMMYFUNCTION(" VLOOKUP(A7575, IMPORTRANGE(""https://docs.google.com/spreadsheets/d/1QNLbnkR_AongFt22vMfNzfpjZ0CjpI8QI-w0wBnYA1w/"", ""Инфа!A:AA""), 6, FALSE)"),2024)</f>
        <v>2024</v>
      </c>
      <c r="H6779" s="150">
        <v>10800</v>
      </c>
      <c r="I6779" s="161" t="s">
        <v>3172</v>
      </c>
      <c r="J6779" s="97"/>
    </row>
    <row r="6780" spans="1:10" ht="56.25">
      <c r="A6780" s="277" t="s">
        <v>25424</v>
      </c>
      <c r="B6780" s="253" t="s">
        <v>400</v>
      </c>
      <c r="C6780" s="93" t="s">
        <v>17819</v>
      </c>
      <c r="D6780" s="93" t="s">
        <v>17820</v>
      </c>
      <c r="E6780" s="148">
        <f ca="1">IFERROR(__xludf.DUMMYFUNCTION(" VLOOKUP(A7581, IMPORTRANGE(""https://docs.google.com/spreadsheets/d/1fj_Bhi2XPL3siwIh4sx4VRLAe31yD50oKdj5UlRYW0c/"", ""Сводка!A:AA""), 5, FALSE)"),188)</f>
        <v>188</v>
      </c>
      <c r="F6780" s="148" t="s">
        <v>415</v>
      </c>
      <c r="G6780" s="147">
        <f ca="1">IFERROR(__xludf.DUMMYFUNCTION(" VLOOKUP(A7581, IMPORTRANGE(""https://docs.google.com/spreadsheets/d/1QNLbnkR_AongFt22vMfNzfpjZ0CjpI8QI-w0wBnYA1w/"", ""Инфа!A:AA""), 6, FALSE)"),2024)</f>
        <v>2024</v>
      </c>
      <c r="H6780" s="150">
        <v>13800</v>
      </c>
      <c r="I6780" s="161" t="s">
        <v>3172</v>
      </c>
      <c r="J6780" s="97"/>
    </row>
    <row r="6781" spans="1:10" ht="131.25">
      <c r="A6781" s="277" t="s">
        <v>25424</v>
      </c>
      <c r="B6781" s="253" t="s">
        <v>400</v>
      </c>
      <c r="C6781" s="93" t="s">
        <v>17821</v>
      </c>
      <c r="D6781" s="93" t="s">
        <v>17822</v>
      </c>
      <c r="E6781" s="148">
        <f ca="1">IFERROR(__xludf.DUMMYFUNCTION(" VLOOKUP(A7589, IMPORTRANGE(""https://docs.google.com/spreadsheets/d/1fj_Bhi2XPL3siwIh4sx4VRLAe31yD50oKdj5UlRYW0c/"", ""Сводка!A:AA""), 5, FALSE)"),104)</f>
        <v>104</v>
      </c>
      <c r="F6781" s="148" t="s">
        <v>3791</v>
      </c>
      <c r="G6781" s="147">
        <f ca="1">IFERROR(__xludf.DUMMYFUNCTION(" VLOOKUP(A7589, IMPORTRANGE(""https://docs.google.com/spreadsheets/d/1QNLbnkR_AongFt22vMfNzfpjZ0CjpI8QI-w0wBnYA1w/"", ""Инфа!A:AA""), 6, FALSE)"),2024)</f>
        <v>2024</v>
      </c>
      <c r="H6781" s="150">
        <v>8100</v>
      </c>
      <c r="I6781" s="151" t="s">
        <v>257</v>
      </c>
      <c r="J6781" s="93" t="s">
        <v>17823</v>
      </c>
    </row>
    <row r="6782" spans="1:10" ht="187.5">
      <c r="A6782" s="277" t="s">
        <v>25424</v>
      </c>
      <c r="B6782" s="253" t="s">
        <v>486</v>
      </c>
      <c r="C6782" s="93" t="s">
        <v>17824</v>
      </c>
      <c r="D6782" s="93" t="s">
        <v>511</v>
      </c>
      <c r="E6782" s="148">
        <f ca="1">IFERROR(__xludf.DUMMYFUNCTION(" VLOOKUP(A7590, IMPORTRANGE(""https://docs.google.com/spreadsheets/d/1fj_Bhi2XPL3siwIh4sx4VRLAe31yD50oKdj5UlRYW0c/"", ""Сводка!A:AA""), 5, FALSE)"),120)</f>
        <v>120</v>
      </c>
      <c r="F6782" s="148" t="s">
        <v>677</v>
      </c>
      <c r="G6782" s="147">
        <f ca="1">IFERROR(__xludf.DUMMYFUNCTION(" VLOOKUP(A7590, IMPORTRANGE(""https://docs.google.com/spreadsheets/d/1QNLbnkR_AongFt22vMfNzfpjZ0CjpI8QI-w0wBnYA1w/"", ""Инфа!A:AA""), 6, FALSE)"),2024)</f>
        <v>2024</v>
      </c>
      <c r="H6782" s="150">
        <v>12200</v>
      </c>
      <c r="I6782" s="151" t="s">
        <v>17825</v>
      </c>
      <c r="J6782" s="93" t="s">
        <v>17826</v>
      </c>
    </row>
    <row r="6783" spans="1:10" ht="56.25">
      <c r="A6783" s="277" t="s">
        <v>25424</v>
      </c>
      <c r="B6783" s="253" t="s">
        <v>400</v>
      </c>
      <c r="C6783" s="93" t="s">
        <v>17831</v>
      </c>
      <c r="D6783" s="93" t="s">
        <v>17832</v>
      </c>
      <c r="E6783" s="148">
        <f ca="1">IFERROR(__xludf.DUMMYFUNCTION(" VLOOKUP(A7607, IMPORTRANGE(""https://docs.google.com/spreadsheets/d/1fj_Bhi2XPL3siwIh4sx4VRLAe31yD50oKdj5UlRYW0c/"", ""Сводка!A:AA""), 5, FALSE)"),112)</f>
        <v>112</v>
      </c>
      <c r="F6783" s="148" t="s">
        <v>415</v>
      </c>
      <c r="G6783" s="147">
        <f ca="1">IFERROR(__xludf.DUMMYFUNCTION(" VLOOKUP(A7607, IMPORTRANGE(""https://docs.google.com/spreadsheets/d/1QNLbnkR_AongFt22vMfNzfpjZ0CjpI8QI-w0wBnYA1w/"", ""Инфа!A:AA""), 6, FALSE)"),2024)</f>
        <v>2024</v>
      </c>
      <c r="H6783" s="150">
        <v>10900</v>
      </c>
      <c r="I6783" s="161" t="s">
        <v>3566</v>
      </c>
      <c r="J6783" s="97"/>
    </row>
    <row r="6784" spans="1:10" ht="56.25">
      <c r="A6784" s="277" t="s">
        <v>25424</v>
      </c>
      <c r="B6784" s="253" t="s">
        <v>400</v>
      </c>
      <c r="C6784" s="93" t="s">
        <v>17833</v>
      </c>
      <c r="D6784" s="93" t="s">
        <v>17834</v>
      </c>
      <c r="E6784" s="148">
        <f ca="1">IFERROR(__xludf.DUMMYFUNCTION(" VLOOKUP(A7618, IMPORTRANGE(""https://docs.google.com/spreadsheets/d/1fj_Bhi2XPL3siwIh4sx4VRLAe31yD50oKdj5UlRYW0c/"", ""Сводка!A:AA""), 5, FALSE)"),68)</f>
        <v>68</v>
      </c>
      <c r="F6784" s="148"/>
      <c r="G6784" s="147">
        <f ca="1">IFERROR(__xludf.DUMMYFUNCTION(" VLOOKUP(A7618, IMPORTRANGE(""https://docs.google.com/spreadsheets/d/1QNLbnkR_AongFt22vMfNzfpjZ0CjpI8QI-w0wBnYA1w/"", ""Инфа!A:AA""), 6, FALSE)"),2024)</f>
        <v>2024</v>
      </c>
      <c r="H6784" s="150">
        <v>7000</v>
      </c>
      <c r="I6784" s="151" t="s">
        <v>17130</v>
      </c>
      <c r="J6784" s="93"/>
    </row>
    <row r="6785" spans="1:10" ht="75">
      <c r="A6785" s="277" t="s">
        <v>25424</v>
      </c>
      <c r="B6785" s="253" t="s">
        <v>400</v>
      </c>
      <c r="C6785" s="93" t="s">
        <v>17835</v>
      </c>
      <c r="D6785" s="93" t="s">
        <v>17836</v>
      </c>
      <c r="E6785" s="148">
        <f ca="1">IFERROR(__xludf.DUMMYFUNCTION(" VLOOKUP(A7619, IMPORTRANGE(""https://docs.google.com/spreadsheets/d/1fj_Bhi2XPL3siwIh4sx4VRLAe31yD50oKdj5UlRYW0c/"", ""Сводка!A:AA""), 5, FALSE)"),56)</f>
        <v>56</v>
      </c>
      <c r="F6785" s="148"/>
      <c r="G6785" s="147">
        <f ca="1">IFERROR(__xludf.DUMMYFUNCTION(" VLOOKUP(A7619, IMPORTRANGE(""https://docs.google.com/spreadsheets/d/1QNLbnkR_AongFt22vMfNzfpjZ0CjpI8QI-w0wBnYA1w/"", ""Инфа!A:AA""), 6, FALSE)"),2024)</f>
        <v>2024</v>
      </c>
      <c r="H6785" s="150">
        <v>8700</v>
      </c>
      <c r="I6785" s="151" t="s">
        <v>17130</v>
      </c>
      <c r="J6785" s="93"/>
    </row>
    <row r="6786" spans="1:10" ht="93.75">
      <c r="A6786" s="277" t="s">
        <v>25424</v>
      </c>
      <c r="B6786" s="253" t="s">
        <v>153</v>
      </c>
      <c r="C6786" s="93" t="s">
        <v>17837</v>
      </c>
      <c r="D6786" s="93" t="s">
        <v>17838</v>
      </c>
      <c r="E6786" s="148">
        <f ca="1">IFERROR(__xludf.DUMMYFUNCTION(" VLOOKUP(A7631, IMPORTRANGE(""https://docs.google.com/spreadsheets/d/1fj_Bhi2XPL3siwIh4sx4VRLAe31yD50oKdj5UlRYW0c/"", ""Сводка!A:AA""), 5, FALSE)"),132)</f>
        <v>132</v>
      </c>
      <c r="F6786" s="148" t="s">
        <v>50</v>
      </c>
      <c r="G6786" s="147">
        <f ca="1">IFERROR(__xludf.DUMMYFUNCTION(" VLOOKUP(A7631, IMPORTRANGE(""https://docs.google.com/spreadsheets/d/1QNLbnkR_AongFt22vMfNzfpjZ0CjpI8QI-w0wBnYA1w/"", ""Инфа!A:AA""), 6, FALSE)"),2023)</f>
        <v>2023</v>
      </c>
      <c r="H6786" s="150">
        <v>9000</v>
      </c>
      <c r="I6786" s="215" t="s">
        <v>3172</v>
      </c>
      <c r="J6786" s="93"/>
    </row>
    <row r="6787" spans="1:10" ht="131.25">
      <c r="A6787" s="277" t="s">
        <v>25424</v>
      </c>
      <c r="B6787" s="253" t="s">
        <v>400</v>
      </c>
      <c r="C6787" s="93" t="s">
        <v>17843</v>
      </c>
      <c r="D6787" s="93" t="s">
        <v>17844</v>
      </c>
      <c r="E6787" s="148">
        <f ca="1">IFERROR(__xludf.DUMMYFUNCTION(" VLOOKUP(A7641, IMPORTRANGE(""https://docs.google.com/spreadsheets/d/1fj_Bhi2XPL3siwIh4sx4VRLAe31yD50oKdj5UlRYW0c/"", ""Сводка!A:AA""), 5, FALSE)"),396)</f>
        <v>396</v>
      </c>
      <c r="F6787" s="148" t="s">
        <v>415</v>
      </c>
      <c r="G6787" s="147">
        <f ca="1">IFERROR(__xludf.DUMMYFUNCTION(" VLOOKUP(A7641, IMPORTRANGE(""https://docs.google.com/spreadsheets/d/1QNLbnkR_AongFt22vMfNzfpjZ0CjpI8QI-w0wBnYA1w/"", ""Инфа!A:AA""), 6, FALSE)"),2024)</f>
        <v>2024</v>
      </c>
      <c r="H6787" s="154">
        <v>16900</v>
      </c>
      <c r="I6787" s="161" t="s">
        <v>3566</v>
      </c>
      <c r="J6787" s="97"/>
    </row>
    <row r="6788" spans="1:10" ht="131.25">
      <c r="A6788" s="277" t="s">
        <v>25424</v>
      </c>
      <c r="B6788" s="253" t="s">
        <v>400</v>
      </c>
      <c r="C6788" s="93" t="s">
        <v>17845</v>
      </c>
      <c r="D6788" s="93" t="s">
        <v>17846</v>
      </c>
      <c r="E6788" s="148">
        <f ca="1">IFERROR(__xludf.DUMMYFUNCTION(" VLOOKUP(A7642, IMPORTRANGE(""https://docs.google.com/spreadsheets/d/1fj_Bhi2XPL3siwIh4sx4VRLAe31yD50oKdj5UlRYW0c/"", ""Сводка!A:AA""), 5, FALSE)"),84)</f>
        <v>84</v>
      </c>
      <c r="F6788" s="148" t="s">
        <v>677</v>
      </c>
      <c r="G6788" s="147">
        <f ca="1">IFERROR(__xludf.DUMMYFUNCTION(" VLOOKUP(A7642, IMPORTRANGE(""https://docs.google.com/spreadsheets/d/1QNLbnkR_AongFt22vMfNzfpjZ0CjpI8QI-w0wBnYA1w/"", ""Инфа!A:AA""), 6, FALSE)"),2024)</f>
        <v>2024</v>
      </c>
      <c r="H6788" s="150">
        <v>7500</v>
      </c>
      <c r="I6788" s="160" t="s">
        <v>17137</v>
      </c>
      <c r="J6788" s="97" t="s">
        <v>17847</v>
      </c>
    </row>
    <row r="6789" spans="1:10" ht="56.25">
      <c r="A6789" s="277" t="s">
        <v>25424</v>
      </c>
      <c r="B6789" s="253" t="s">
        <v>153</v>
      </c>
      <c r="C6789" s="93" t="s">
        <v>17848</v>
      </c>
      <c r="D6789" s="93" t="s">
        <v>17849</v>
      </c>
      <c r="E6789" s="148">
        <f ca="1">IFERROR(__xludf.DUMMYFUNCTION(" VLOOKUP(A7643, IMPORTRANGE(""https://docs.google.com/spreadsheets/d/1fj_Bhi2XPL3siwIh4sx4VRLAe31yD50oKdj5UlRYW0c/"", ""Сводка!A:AA""), 5, FALSE)"),80)</f>
        <v>80</v>
      </c>
      <c r="F6789" s="148" t="s">
        <v>17113</v>
      </c>
      <c r="G6789" s="147">
        <f ca="1">IFERROR(__xludf.DUMMYFUNCTION(" VLOOKUP(A7643, IMPORTRANGE(""https://docs.google.com/spreadsheets/d/1QNLbnkR_AongFt22vMfNzfpjZ0CjpI8QI-w0wBnYA1w/"", ""Инфа!A:AA""), 6, FALSE)"),2024)</f>
        <v>2024</v>
      </c>
      <c r="H6789" s="150">
        <v>7400</v>
      </c>
      <c r="I6789" s="161" t="s">
        <v>3566</v>
      </c>
      <c r="J6789" s="97"/>
    </row>
    <row r="6790" spans="1:10" ht="56.25">
      <c r="A6790" s="277" t="s">
        <v>25424</v>
      </c>
      <c r="B6790" s="253" t="s">
        <v>153</v>
      </c>
      <c r="C6790" s="93" t="s">
        <v>17850</v>
      </c>
      <c r="D6790" s="93" t="s">
        <v>17851</v>
      </c>
      <c r="E6790" s="148">
        <f ca="1">IFERROR(__xludf.DUMMYFUNCTION(" VLOOKUP(A7644, IMPORTRANGE(""https://docs.google.com/spreadsheets/d/1fj_Bhi2XPL3siwIh4sx4VRLAe31yD50oKdj5UlRYW0c/"", ""Сводка!A:AA""), 5, FALSE)"),68)</f>
        <v>68</v>
      </c>
      <c r="F6790" s="148" t="s">
        <v>17113</v>
      </c>
      <c r="G6790" s="147">
        <f ca="1">IFERROR(__xludf.DUMMYFUNCTION(" VLOOKUP(A7644, IMPORTRANGE(""https://docs.google.com/spreadsheets/d/1QNLbnkR_AongFt22vMfNzfpjZ0CjpI8QI-w0wBnYA1w/"", ""Инфа!A:AA""), 6, FALSE)"),2024)</f>
        <v>2024</v>
      </c>
      <c r="H6790" s="150">
        <v>7000</v>
      </c>
      <c r="I6790" s="161" t="s">
        <v>3566</v>
      </c>
      <c r="J6790" s="97"/>
    </row>
    <row r="6791" spans="1:10" ht="37.5">
      <c r="A6791" s="277" t="s">
        <v>25424</v>
      </c>
      <c r="B6791" s="253" t="s">
        <v>153</v>
      </c>
      <c r="C6791" s="93" t="s">
        <v>17852</v>
      </c>
      <c r="D6791" s="93" t="s">
        <v>17853</v>
      </c>
      <c r="E6791" s="148">
        <f ca="1">IFERROR(__xludf.DUMMYFUNCTION(" VLOOKUP(A7645, IMPORTRANGE(""https://docs.google.com/spreadsheets/d/1fj_Bhi2XPL3siwIh4sx4VRLAe31yD50oKdj5UlRYW0c/"", ""Сводка!A:AA""), 5, FALSE)"),200)</f>
        <v>200</v>
      </c>
      <c r="F6791" s="148" t="s">
        <v>17113</v>
      </c>
      <c r="G6791" s="147">
        <f ca="1">IFERROR(__xludf.DUMMYFUNCTION(" VLOOKUP(A7645, IMPORTRANGE(""https://docs.google.com/spreadsheets/d/1QNLbnkR_AongFt22vMfNzfpjZ0CjpI8QI-w0wBnYA1w/"", ""Инфа!A:AA""), 6, FALSE)"),2024)</f>
        <v>2024</v>
      </c>
      <c r="H6791" s="150">
        <v>11000</v>
      </c>
      <c r="I6791" s="161" t="s">
        <v>3566</v>
      </c>
      <c r="J6791" s="97"/>
    </row>
    <row r="6792" spans="1:10" ht="36">
      <c r="A6792" s="277" t="s">
        <v>25424</v>
      </c>
      <c r="B6792" s="253" t="s">
        <v>400</v>
      </c>
      <c r="C6792" s="93" t="s">
        <v>17854</v>
      </c>
      <c r="D6792" s="93" t="s">
        <v>17855</v>
      </c>
      <c r="E6792" s="148">
        <f ca="1">IFERROR(__xludf.DUMMYFUNCTION(" VLOOKUP(A7653, IMPORTRANGE(""https://docs.google.com/spreadsheets/d/1fj_Bhi2XPL3siwIh4sx4VRLAe31yD50oKdj5UlRYW0c/"", ""Сводка!A:AA""), 5, FALSE)"),88)</f>
        <v>88</v>
      </c>
      <c r="F6792" s="148"/>
      <c r="G6792" s="147">
        <f ca="1">IFERROR(__xludf.DUMMYFUNCTION(" VLOOKUP(A7653, IMPORTRANGE(""https://docs.google.com/spreadsheets/d/1QNLbnkR_AongFt22vMfNzfpjZ0CjpI8QI-w0wBnYA1w/"", ""Инфа!A:AA""), 6, FALSE)"),2024)</f>
        <v>2024</v>
      </c>
      <c r="H6792" s="150">
        <v>7600</v>
      </c>
      <c r="I6792" s="161" t="s">
        <v>3566</v>
      </c>
      <c r="J6792" s="97"/>
    </row>
    <row r="6793" spans="1:10" ht="37.5">
      <c r="A6793" s="277" t="s">
        <v>25424</v>
      </c>
      <c r="B6793" s="253" t="s">
        <v>400</v>
      </c>
      <c r="C6793" s="93" t="s">
        <v>17856</v>
      </c>
      <c r="D6793" s="93" t="s">
        <v>17857</v>
      </c>
      <c r="E6793" s="148">
        <f ca="1">IFERROR(__xludf.DUMMYFUNCTION(" VLOOKUP(A7654, IMPORTRANGE(""https://docs.google.com/spreadsheets/d/1fj_Bhi2XPL3siwIh4sx4VRLAe31yD50oKdj5UlRYW0c/"", ""Сводка!A:AA""), 5, FALSE)"),368)</f>
        <v>368</v>
      </c>
      <c r="F6793" s="148"/>
      <c r="G6793" s="147">
        <f ca="1">IFERROR(__xludf.DUMMYFUNCTION(" VLOOKUP(A7654, IMPORTRANGE(""https://docs.google.com/spreadsheets/d/1QNLbnkR_AongFt22vMfNzfpjZ0CjpI8QI-w0wBnYA1w/"", ""Инфа!A:AA""), 6, FALSE)"),2024)</f>
        <v>2024</v>
      </c>
      <c r="H6793" s="154">
        <v>16000</v>
      </c>
      <c r="I6793" s="161" t="s">
        <v>3566</v>
      </c>
      <c r="J6793" s="97"/>
    </row>
    <row r="6794" spans="1:10" ht="75">
      <c r="A6794" s="277" t="s">
        <v>25424</v>
      </c>
      <c r="B6794" s="253" t="s">
        <v>13</v>
      </c>
      <c r="C6794" s="93" t="s">
        <v>17858</v>
      </c>
      <c r="D6794" s="93" t="s">
        <v>17859</v>
      </c>
      <c r="E6794" s="148">
        <f ca="1">IFERROR(__xludf.DUMMYFUNCTION(" VLOOKUP(A7657, IMPORTRANGE(""https://docs.google.com/spreadsheets/d/1fj_Bhi2XPL3siwIh4sx4VRLAe31yD50oKdj5UlRYW0c/"", ""Сводка!A:AA""), 5, FALSE)"),164)</f>
        <v>164</v>
      </c>
      <c r="F6794" s="148" t="s">
        <v>17113</v>
      </c>
      <c r="G6794" s="147">
        <f ca="1">IFERROR(__xludf.DUMMYFUNCTION(" VLOOKUP(A7657, IMPORTRANGE(""https://docs.google.com/spreadsheets/d/1QNLbnkR_AongFt22vMfNzfpjZ0CjpI8QI-w0wBnYA1w/"", ""Инфа!A:AA""), 6, FALSE)"),2024)</f>
        <v>2024</v>
      </c>
      <c r="H6794" s="150">
        <v>12900</v>
      </c>
      <c r="I6794" s="161" t="s">
        <v>3172</v>
      </c>
      <c r="J6794" s="97"/>
    </row>
    <row r="6795" spans="1:10" ht="37.5">
      <c r="A6795" s="277" t="s">
        <v>25424</v>
      </c>
      <c r="B6795" s="253" t="s">
        <v>400</v>
      </c>
      <c r="C6795" s="93" t="s">
        <v>17860</v>
      </c>
      <c r="D6795" s="93" t="s">
        <v>17861</v>
      </c>
      <c r="E6795" s="148">
        <f ca="1">IFERROR(__xludf.DUMMYFUNCTION(" VLOOKUP(A7658, IMPORTRANGE(""https://docs.google.com/spreadsheets/d/1fj_Bhi2XPL3siwIh4sx4VRLAe31yD50oKdj5UlRYW0c/"", ""Сводка!A:AA""), 5, FALSE)"),504)</f>
        <v>504</v>
      </c>
      <c r="F6795" s="148" t="s">
        <v>415</v>
      </c>
      <c r="G6795" s="147">
        <f ca="1">IFERROR(__xludf.DUMMYFUNCTION(" VLOOKUP(A7658, IMPORTRANGE(""https://docs.google.com/spreadsheets/d/1QNLbnkR_AongFt22vMfNzfpjZ0CjpI8QI-w0wBnYA1w/"", ""Инфа!A:AA""), 6, FALSE)"),2024)</f>
        <v>2024</v>
      </c>
      <c r="H6795" s="154">
        <v>20100</v>
      </c>
      <c r="I6795" s="161" t="s">
        <v>17862</v>
      </c>
      <c r="J6795" s="97"/>
    </row>
    <row r="6796" spans="1:10" ht="225">
      <c r="A6796" s="277" t="s">
        <v>25424</v>
      </c>
      <c r="B6796" s="253" t="s">
        <v>13</v>
      </c>
      <c r="C6796" s="93" t="s">
        <v>17863</v>
      </c>
      <c r="D6796" s="93" t="s">
        <v>17864</v>
      </c>
      <c r="E6796" s="148">
        <f ca="1">IFERROR(__xludf.DUMMYFUNCTION(" VLOOKUP(A7671, IMPORTRANGE(""https://docs.google.com/spreadsheets/d/1fj_Bhi2XPL3siwIh4sx4VRLAe31yD50oKdj5UlRYW0c/"", ""Сводка!A:AA""), 5, FALSE)"),212)</f>
        <v>212</v>
      </c>
      <c r="F6796" s="148" t="s">
        <v>177</v>
      </c>
      <c r="G6796" s="147">
        <f ca="1">IFERROR(__xludf.DUMMYFUNCTION(" VLOOKUP(A7671, IMPORTRANGE(""https://docs.google.com/spreadsheets/d/1QNLbnkR_AongFt22vMfNzfpjZ0CjpI8QI-w0wBnYA1w/"", ""Инфа!A:AA""), 6, FALSE)"),2024)</f>
        <v>2024</v>
      </c>
      <c r="H6796" s="150">
        <v>17700</v>
      </c>
      <c r="I6796" s="151"/>
      <c r="J6796" s="93" t="s">
        <v>17865</v>
      </c>
    </row>
    <row r="6797" spans="1:10" ht="187.5">
      <c r="A6797" s="277" t="s">
        <v>25424</v>
      </c>
      <c r="B6797" s="253" t="s">
        <v>153</v>
      </c>
      <c r="C6797" s="93" t="s">
        <v>17866</v>
      </c>
      <c r="D6797" s="93" t="s">
        <v>17867</v>
      </c>
      <c r="E6797" s="148">
        <f ca="1">IFERROR(__xludf.DUMMYFUNCTION(" VLOOKUP(A7672, IMPORTRANGE(""https://docs.google.com/spreadsheets/d/1fj_Bhi2XPL3siwIh4sx4VRLAe31yD50oKdj5UlRYW0c/"", ""Сводка!A:AA""), 5, FALSE)"),244)</f>
        <v>244</v>
      </c>
      <c r="F6797" s="148" t="s">
        <v>59</v>
      </c>
      <c r="G6797" s="147">
        <f ca="1">IFERROR(__xludf.DUMMYFUNCTION(" VLOOKUP(A7672, IMPORTRANGE(""https://docs.google.com/spreadsheets/d/1QNLbnkR_AongFt22vMfNzfpjZ0CjpI8QI-w0wBnYA1w/"", ""Инфа!A:AA""), 6, FALSE)"),2024)</f>
        <v>2024</v>
      </c>
      <c r="H6797" s="150">
        <v>19600</v>
      </c>
      <c r="I6797" s="151"/>
      <c r="J6797" s="93" t="s">
        <v>17868</v>
      </c>
    </row>
    <row r="6798" spans="1:10" ht="187.5">
      <c r="A6798" s="277" t="s">
        <v>25424</v>
      </c>
      <c r="B6798" s="253" t="s">
        <v>153</v>
      </c>
      <c r="C6798" s="93" t="s">
        <v>17866</v>
      </c>
      <c r="D6798" s="93" t="s">
        <v>17869</v>
      </c>
      <c r="E6798" s="148">
        <f ca="1">IFERROR(__xludf.DUMMYFUNCTION(" VLOOKUP(A7673, IMPORTRANGE(""https://docs.google.com/spreadsheets/d/1fj_Bhi2XPL3siwIh4sx4VRLAe31yD50oKdj5UlRYW0c/"", ""Сводка!A:AA""), 5, FALSE)"),240)</f>
        <v>240</v>
      </c>
      <c r="F6798" s="148" t="s">
        <v>59</v>
      </c>
      <c r="G6798" s="147">
        <f ca="1">IFERROR(__xludf.DUMMYFUNCTION(" VLOOKUP(A7673, IMPORTRANGE(""https://docs.google.com/spreadsheets/d/1QNLbnkR_AongFt22vMfNzfpjZ0CjpI8QI-w0wBnYA1w/"", ""Инфа!A:AA""), 6, FALSE)"),2024)</f>
        <v>2024</v>
      </c>
      <c r="H6798" s="150">
        <v>19400</v>
      </c>
      <c r="I6798" s="151"/>
      <c r="J6798" s="93" t="s">
        <v>17868</v>
      </c>
    </row>
    <row r="6799" spans="1:10" ht="187.5">
      <c r="A6799" s="277" t="s">
        <v>25424</v>
      </c>
      <c r="B6799" s="253" t="s">
        <v>400</v>
      </c>
      <c r="C6799" s="93" t="s">
        <v>17866</v>
      </c>
      <c r="D6799" s="93" t="s">
        <v>17870</v>
      </c>
      <c r="E6799" s="148">
        <f ca="1">IFERROR(__xludf.DUMMYFUNCTION(" VLOOKUP(A7674, IMPORTRANGE(""https://docs.google.com/spreadsheets/d/1fj_Bhi2XPL3siwIh4sx4VRLAe31yD50oKdj5UlRYW0c/"", ""Сводка!A:AA""), 5, FALSE)"),240)</f>
        <v>240</v>
      </c>
      <c r="F6799" s="148" t="s">
        <v>599</v>
      </c>
      <c r="G6799" s="147">
        <f ca="1">IFERROR(__xludf.DUMMYFUNCTION(" VLOOKUP(A7674, IMPORTRANGE(""https://docs.google.com/spreadsheets/d/1QNLbnkR_AongFt22vMfNzfpjZ0CjpI8QI-w0wBnYA1w/"", ""Инфа!A:AA""), 6, FALSE)"),2024)</f>
        <v>2024</v>
      </c>
      <c r="H6799" s="150">
        <v>19400</v>
      </c>
      <c r="I6799" s="151"/>
      <c r="J6799" s="93" t="s">
        <v>17871</v>
      </c>
    </row>
    <row r="6800" spans="1:10" ht="187.5">
      <c r="A6800" s="277" t="s">
        <v>25424</v>
      </c>
      <c r="B6800" s="253" t="s">
        <v>400</v>
      </c>
      <c r="C6800" s="93" t="s">
        <v>17866</v>
      </c>
      <c r="D6800" s="93" t="s">
        <v>17872</v>
      </c>
      <c r="E6800" s="148">
        <f ca="1">IFERROR(__xludf.DUMMYFUNCTION(" VLOOKUP(A7675, IMPORTRANGE(""https://docs.google.com/spreadsheets/d/1fj_Bhi2XPL3siwIh4sx4VRLAe31yD50oKdj5UlRYW0c/"", ""Сводка!A:AA""), 5, FALSE)"),232)</f>
        <v>232</v>
      </c>
      <c r="F6800" s="148" t="s">
        <v>599</v>
      </c>
      <c r="G6800" s="147">
        <f ca="1">IFERROR(__xludf.DUMMYFUNCTION(" VLOOKUP(A7675, IMPORTRANGE(""https://docs.google.com/spreadsheets/d/1QNLbnkR_AongFt22vMfNzfpjZ0CjpI8QI-w0wBnYA1w/"", ""Инфа!A:AA""), 6, FALSE)"),2024)</f>
        <v>2024</v>
      </c>
      <c r="H6800" s="150">
        <v>18900</v>
      </c>
      <c r="I6800" s="151"/>
      <c r="J6800" s="93" t="s">
        <v>17873</v>
      </c>
    </row>
    <row r="6801" spans="1:10" ht="225">
      <c r="A6801" s="277" t="s">
        <v>25424</v>
      </c>
      <c r="B6801" s="253" t="s">
        <v>13</v>
      </c>
      <c r="C6801" s="93" t="s">
        <v>17863</v>
      </c>
      <c r="D6801" s="93" t="s">
        <v>17874</v>
      </c>
      <c r="E6801" s="148">
        <f ca="1">IFERROR(__xludf.DUMMYFUNCTION(" VLOOKUP(A7676, IMPORTRANGE(""https://docs.google.com/spreadsheets/d/1fj_Bhi2XPL3siwIh4sx4VRLAe31yD50oKdj5UlRYW0c/"", ""Сводка!A:AA""), 5, FALSE)"),244)</f>
        <v>244</v>
      </c>
      <c r="F6801" s="148" t="s">
        <v>177</v>
      </c>
      <c r="G6801" s="147">
        <f ca="1">IFERROR(__xludf.DUMMYFUNCTION(" VLOOKUP(A7676, IMPORTRANGE(""https://docs.google.com/spreadsheets/d/1QNLbnkR_AongFt22vMfNzfpjZ0CjpI8QI-w0wBnYA1w/"", ""Инфа!A:AA""), 6, FALSE)"),2024)</f>
        <v>2024</v>
      </c>
      <c r="H6801" s="150">
        <v>19600</v>
      </c>
      <c r="I6801" s="151"/>
      <c r="J6801" s="93" t="s">
        <v>17865</v>
      </c>
    </row>
    <row r="6802" spans="1:10" ht="206.25">
      <c r="A6802" s="277" t="s">
        <v>25424</v>
      </c>
      <c r="B6802" s="253" t="s">
        <v>400</v>
      </c>
      <c r="C6802" s="93" t="s">
        <v>17875</v>
      </c>
      <c r="D6802" s="93" t="s">
        <v>17876</v>
      </c>
      <c r="E6802" s="148">
        <f ca="1">IFERROR(__xludf.DUMMYFUNCTION(" VLOOKUP(A7678, IMPORTRANGE(""https://docs.google.com/spreadsheets/d/1fj_Bhi2XPL3siwIh4sx4VRLAe31yD50oKdj5UlRYW0c/"", ""Сводка!A:AA""), 5, FALSE)"),192)</f>
        <v>192</v>
      </c>
      <c r="F6802" s="148" t="s">
        <v>403</v>
      </c>
      <c r="G6802" s="147">
        <f ca="1">IFERROR(__xludf.DUMMYFUNCTION(" VLOOKUP(A7678, IMPORTRANGE(""https://docs.google.com/spreadsheets/d/1QNLbnkR_AongFt22vMfNzfpjZ0CjpI8QI-w0wBnYA1w/"", ""Инфа!A:AA""), 6, FALSE)"),2024)</f>
        <v>2024</v>
      </c>
      <c r="H6802" s="150">
        <v>16500</v>
      </c>
      <c r="I6802" s="151"/>
      <c r="J6802" s="93" t="s">
        <v>17877</v>
      </c>
    </row>
    <row r="6803" spans="1:10" ht="131.25">
      <c r="A6803" s="277" t="s">
        <v>25424</v>
      </c>
      <c r="B6803" s="253" t="s">
        <v>400</v>
      </c>
      <c r="C6803" s="93" t="s">
        <v>17878</v>
      </c>
      <c r="D6803" s="93" t="s">
        <v>17879</v>
      </c>
      <c r="E6803" s="148">
        <f ca="1">IFERROR(__xludf.DUMMYFUNCTION(" VLOOKUP(A7679, IMPORTRANGE(""https://docs.google.com/spreadsheets/d/1fj_Bhi2XPL3siwIh4sx4VRLAe31yD50oKdj5UlRYW0c/"", ""Сводка!A:AA""), 5, FALSE)"),96)</f>
        <v>96</v>
      </c>
      <c r="F6803" s="148" t="s">
        <v>403</v>
      </c>
      <c r="G6803" s="147">
        <f ca="1">IFERROR(__xludf.DUMMYFUNCTION(" VLOOKUP(A7679, IMPORTRANGE(""https://docs.google.com/spreadsheets/d/1QNLbnkR_AongFt22vMfNzfpjZ0CjpI8QI-w0wBnYA1w/"", ""Инфа!A:AA""), 6, FALSE)"),2024)</f>
        <v>2024</v>
      </c>
      <c r="H6803" s="150">
        <v>10800</v>
      </c>
      <c r="I6803" s="151"/>
      <c r="J6803" s="93" t="s">
        <v>17880</v>
      </c>
    </row>
    <row r="6804" spans="1:10" ht="150">
      <c r="A6804" s="277" t="s">
        <v>25424</v>
      </c>
      <c r="B6804" s="253" t="s">
        <v>400</v>
      </c>
      <c r="C6804" s="93" t="s">
        <v>17883</v>
      </c>
      <c r="D6804" s="93" t="s">
        <v>17884</v>
      </c>
      <c r="E6804" s="148" t="e">
        <f>#REF!</f>
        <v>#REF!</v>
      </c>
      <c r="F6804" s="148" t="s">
        <v>403</v>
      </c>
      <c r="G6804" s="147">
        <f ca="1">IFERROR(__xludf.DUMMYFUNCTION(" VLOOKUP(A7685, IMPORTRANGE(""https://docs.google.com/spreadsheets/d/1QNLbnkR_AongFt22vMfNzfpjZ0CjpI8QI-w0wBnYA1w/"", ""Инфа!A:AA""), 6, FALSE)"),2024)</f>
        <v>2024</v>
      </c>
      <c r="H6804" s="150">
        <v>23500</v>
      </c>
      <c r="I6804" s="151"/>
      <c r="J6804" s="93" t="s">
        <v>17885</v>
      </c>
    </row>
    <row r="6805" spans="1:10" ht="150">
      <c r="A6805" s="277" t="s">
        <v>25424</v>
      </c>
      <c r="B6805" s="253" t="s">
        <v>400</v>
      </c>
      <c r="C6805" s="93" t="s">
        <v>17883</v>
      </c>
      <c r="D6805" s="93" t="s">
        <v>17886</v>
      </c>
      <c r="E6805" s="148" t="e">
        <f>#REF!</f>
        <v>#REF!</v>
      </c>
      <c r="F6805" s="148" t="s">
        <v>403</v>
      </c>
      <c r="G6805" s="147">
        <f ca="1">IFERROR(__xludf.DUMMYFUNCTION(" VLOOKUP(A7686, IMPORTRANGE(""https://docs.google.com/spreadsheets/d/1QNLbnkR_AongFt22vMfNzfpjZ0CjpI8QI-w0wBnYA1w/"", ""Инфа!A:AA""), 6, FALSE)"),2024)</f>
        <v>2024</v>
      </c>
      <c r="H6805" s="150">
        <v>16800</v>
      </c>
      <c r="I6805" s="151"/>
      <c r="J6805" s="93" t="s">
        <v>17885</v>
      </c>
    </row>
    <row r="6806" spans="1:10" ht="112.5">
      <c r="A6806" s="277" t="s">
        <v>25424</v>
      </c>
      <c r="B6806" s="253" t="s">
        <v>11183</v>
      </c>
      <c r="C6806" s="93" t="s">
        <v>17887</v>
      </c>
      <c r="D6806" s="93" t="s">
        <v>17888</v>
      </c>
      <c r="E6806" s="148">
        <v>100</v>
      </c>
      <c r="F6806" s="148" t="s">
        <v>403</v>
      </c>
      <c r="G6806" s="147">
        <f ca="1">IFERROR(__xludf.DUMMYFUNCTION(" VLOOKUP(A7692, IMPORTRANGE(""https://docs.google.com/spreadsheets/d/1QNLbnkR_AongFt22vMfNzfpjZ0CjpI8QI-w0wBnYA1w/"", ""Инфа!A:AA""), 6, FALSE)"),2024)</f>
        <v>2024</v>
      </c>
      <c r="H6806" s="150">
        <v>8000</v>
      </c>
      <c r="I6806" s="151" t="s">
        <v>17889</v>
      </c>
      <c r="J6806" s="93" t="s">
        <v>17890</v>
      </c>
    </row>
    <row r="6807" spans="1:10" ht="112.5">
      <c r="A6807" s="277" t="s">
        <v>25424</v>
      </c>
      <c r="B6807" s="253" t="s">
        <v>153</v>
      </c>
      <c r="C6807" s="93" t="s">
        <v>17891</v>
      </c>
      <c r="D6807" s="93" t="s">
        <v>17892</v>
      </c>
      <c r="E6807" s="148">
        <f ca="1">IFERROR(__xludf.DUMMYFUNCTION(" VLOOKUP(A7695, IMPORTRANGE(""https://docs.google.com/spreadsheets/d/1fj_Bhi2XPL3siwIh4sx4VRLAe31yD50oKdj5UlRYW0c/"", ""Сводка!A:AA""), 5, FALSE)"),272)</f>
        <v>272</v>
      </c>
      <c r="F6807" s="148" t="s">
        <v>108</v>
      </c>
      <c r="G6807" s="147">
        <f ca="1">IFERROR(__xludf.DUMMYFUNCTION(" VLOOKUP(A7695, IMPORTRANGE(""https://docs.google.com/spreadsheets/d/1QNLbnkR_AongFt22vMfNzfpjZ0CjpI8QI-w0wBnYA1w/"", ""Инфа!A:AA""), 6, FALSE)"),2024)</f>
        <v>2024</v>
      </c>
      <c r="H6807" s="150">
        <v>21300</v>
      </c>
      <c r="I6807" s="151"/>
      <c r="J6807" s="93" t="s">
        <v>17893</v>
      </c>
    </row>
    <row r="6808" spans="1:10" ht="112.5">
      <c r="A6808" s="277" t="s">
        <v>25424</v>
      </c>
      <c r="B6808" s="253" t="s">
        <v>153</v>
      </c>
      <c r="C6808" s="93" t="s">
        <v>17891</v>
      </c>
      <c r="D6808" s="93" t="s">
        <v>17894</v>
      </c>
      <c r="E6808" s="148">
        <v>256</v>
      </c>
      <c r="F6808" s="148" t="s">
        <v>108</v>
      </c>
      <c r="G6808" s="147">
        <f ca="1">IFERROR(__xludf.DUMMYFUNCTION(" VLOOKUP(A7696, IMPORTRANGE(""https://docs.google.com/spreadsheets/d/1QNLbnkR_AongFt22vMfNzfpjZ0CjpI8QI-w0wBnYA1w/"", ""Инфа!A:AA""), 6, FALSE)"),2024)</f>
        <v>2024</v>
      </c>
      <c r="H6808" s="150">
        <v>20400</v>
      </c>
      <c r="I6808" s="151"/>
      <c r="J6808" s="93" t="s">
        <v>17893</v>
      </c>
    </row>
    <row r="6809" spans="1:10" ht="112.5">
      <c r="A6809" s="277" t="s">
        <v>25424</v>
      </c>
      <c r="B6809" s="253" t="s">
        <v>153</v>
      </c>
      <c r="C6809" s="93" t="s">
        <v>17891</v>
      </c>
      <c r="D6809" s="93" t="s">
        <v>17895</v>
      </c>
      <c r="E6809" s="148">
        <f ca="1">IFERROR(__xludf.DUMMYFUNCTION(" VLOOKUP(A7697, IMPORTRANGE(""https://docs.google.com/spreadsheets/d/1fj_Bhi2XPL3siwIh4sx4VRLAe31yD50oKdj5UlRYW0c/"", ""Сводка!A:AA""), 5, FALSE)"),356)</f>
        <v>356</v>
      </c>
      <c r="F6809" s="148" t="s">
        <v>108</v>
      </c>
      <c r="G6809" s="147">
        <f ca="1">IFERROR(__xludf.DUMMYFUNCTION(" VLOOKUP(A7697, IMPORTRANGE(""https://docs.google.com/spreadsheets/d/1QNLbnkR_AongFt22vMfNzfpjZ0CjpI8QI-w0wBnYA1w/"", ""Инфа!A:AA""), 6, FALSE)"),2024)</f>
        <v>2024</v>
      </c>
      <c r="H6809" s="154">
        <v>26400</v>
      </c>
      <c r="I6809" s="151"/>
      <c r="J6809" s="93" t="s">
        <v>17893</v>
      </c>
    </row>
    <row r="6810" spans="1:10" ht="112.5">
      <c r="A6810" s="277" t="s">
        <v>25424</v>
      </c>
      <c r="B6810" s="253" t="s">
        <v>153</v>
      </c>
      <c r="C6810" s="93" t="s">
        <v>17891</v>
      </c>
      <c r="D6810" s="93" t="s">
        <v>17896</v>
      </c>
      <c r="E6810" s="148">
        <f ca="1">IFERROR(__xludf.DUMMYFUNCTION(" VLOOKUP(A7698, IMPORTRANGE(""https://docs.google.com/spreadsheets/d/1fj_Bhi2XPL3siwIh4sx4VRLAe31yD50oKdj5UlRYW0c/"", ""Сводка!A:AA""), 5, FALSE)"),300)</f>
        <v>300</v>
      </c>
      <c r="F6810" s="148" t="s">
        <v>108</v>
      </c>
      <c r="G6810" s="147">
        <f ca="1">IFERROR(__xludf.DUMMYFUNCTION(" VLOOKUP(A7698, IMPORTRANGE(""https://docs.google.com/spreadsheets/d/1QNLbnkR_AongFt22vMfNzfpjZ0CjpI8QI-w0wBnYA1w/"", ""Инфа!A:AA""), 6, FALSE)"),2024)</f>
        <v>2024</v>
      </c>
      <c r="H6810" s="150">
        <v>23000</v>
      </c>
      <c r="I6810" s="151"/>
      <c r="J6810" s="93" t="s">
        <v>17893</v>
      </c>
    </row>
    <row r="6811" spans="1:10" ht="206.25">
      <c r="A6811" s="277" t="s">
        <v>25424</v>
      </c>
      <c r="B6811" s="253" t="s">
        <v>153</v>
      </c>
      <c r="C6811" s="93" t="s">
        <v>17897</v>
      </c>
      <c r="D6811" s="93" t="s">
        <v>17898</v>
      </c>
      <c r="E6811" s="148">
        <f ca="1">IFERROR(__xludf.DUMMYFUNCTION(" VLOOKUP(A7699, IMPORTRANGE(""https://docs.google.com/spreadsheets/d/1fj_Bhi2XPL3siwIh4sx4VRLAe31yD50oKdj5UlRYW0c/"", ""Сводка!A:AA""), 5, FALSE)"),288)</f>
        <v>288</v>
      </c>
      <c r="F6811" s="148" t="s">
        <v>456</v>
      </c>
      <c r="G6811" s="147">
        <f ca="1">IFERROR(__xludf.DUMMYFUNCTION(" VLOOKUP(A7699, IMPORTRANGE(""https://docs.google.com/spreadsheets/d/1QNLbnkR_AongFt22vMfNzfpjZ0CjpI8QI-w0wBnYA1w/"", ""Инфа!A:AA""), 6, FALSE)"),2024)</f>
        <v>2024</v>
      </c>
      <c r="H6811" s="150">
        <v>22300</v>
      </c>
      <c r="I6811" s="151" t="s">
        <v>14765</v>
      </c>
      <c r="J6811" s="93" t="s">
        <v>17899</v>
      </c>
    </row>
    <row r="6812" spans="1:10" ht="56.25">
      <c r="A6812" s="277" t="s">
        <v>25424</v>
      </c>
      <c r="B6812" s="253" t="s">
        <v>153</v>
      </c>
      <c r="C6812" s="93" t="s">
        <v>17900</v>
      </c>
      <c r="D6812" s="93" t="s">
        <v>17901</v>
      </c>
      <c r="E6812" s="148">
        <f ca="1">IFERROR(__xludf.DUMMYFUNCTION(" VLOOKUP(A7707, IMPORTRANGE(""https://docs.google.com/spreadsheets/d/1fj_Bhi2XPL3siwIh4sx4VRLAe31yD50oKdj5UlRYW0c/"", ""Сводка!A:AA""), 5, FALSE)"),170)</f>
        <v>170</v>
      </c>
      <c r="F6812" s="148" t="s">
        <v>108</v>
      </c>
      <c r="G6812" s="147">
        <f ca="1">IFERROR(__xludf.DUMMYFUNCTION(" VLOOKUP(A7707, IMPORTRANGE(""https://docs.google.com/spreadsheets/d/1QNLbnkR_AongFt22vMfNzfpjZ0CjpI8QI-w0wBnYA1w/"", ""Инфа!A:AA""), 6, FALSE)"),2024)</f>
        <v>2024</v>
      </c>
      <c r="H6812" s="150">
        <v>10100</v>
      </c>
      <c r="I6812" s="151" t="s">
        <v>16781</v>
      </c>
      <c r="J6812" s="93" t="s">
        <v>17902</v>
      </c>
    </row>
    <row r="6813" spans="1:10" ht="28.5" customHeight="1">
      <c r="A6813" s="277" t="s">
        <v>25424</v>
      </c>
      <c r="B6813" s="253" t="s">
        <v>400</v>
      </c>
      <c r="C6813" s="93" t="s">
        <v>4633</v>
      </c>
      <c r="D6813" s="93" t="s">
        <v>17903</v>
      </c>
      <c r="E6813" s="148">
        <f ca="1">IFERROR(__xludf.DUMMYFUNCTION(" VLOOKUP(A7708, IMPORTRANGE(""https://docs.google.com/spreadsheets/d/1fj_Bhi2XPL3siwIh4sx4VRLAe31yD50oKdj5UlRYW0c/"", ""Сводка!A:AA""), 5, FALSE)"),190)</f>
        <v>190</v>
      </c>
      <c r="F6813" s="148" t="s">
        <v>108</v>
      </c>
      <c r="G6813" s="147">
        <f ca="1">IFERROR(__xludf.DUMMYFUNCTION(" VLOOKUP(A7708, IMPORTRANGE(""https://docs.google.com/spreadsheets/d/1QNLbnkR_AongFt22vMfNzfpjZ0CjpI8QI-w0wBnYA1w/"", ""Инфа!A:AA""), 6, FALSE)"),2024)</f>
        <v>2024</v>
      </c>
      <c r="H6813" s="150">
        <v>10700</v>
      </c>
      <c r="I6813" s="151" t="s">
        <v>16781</v>
      </c>
      <c r="J6813" s="93" t="s">
        <v>17904</v>
      </c>
    </row>
    <row r="6814" spans="1:10" ht="36">
      <c r="A6814" s="277" t="s">
        <v>25424</v>
      </c>
      <c r="B6814" s="133" t="s">
        <v>153</v>
      </c>
      <c r="C6814" s="133" t="s">
        <v>17905</v>
      </c>
      <c r="D6814" s="133" t="s">
        <v>17906</v>
      </c>
      <c r="E6814" s="133"/>
      <c r="F6814" s="134" t="s">
        <v>50</v>
      </c>
      <c r="G6814" s="134">
        <v>2023</v>
      </c>
      <c r="H6814" s="217">
        <v>8600</v>
      </c>
      <c r="I6814" s="218" t="s">
        <v>1923</v>
      </c>
      <c r="J6814" s="132" t="s">
        <v>17907</v>
      </c>
    </row>
    <row r="6815" spans="1:10" ht="36">
      <c r="A6815" s="277" t="s">
        <v>25424</v>
      </c>
      <c r="B6815" s="133" t="s">
        <v>153</v>
      </c>
      <c r="C6815" s="133" t="s">
        <v>17905</v>
      </c>
      <c r="D6815" s="133" t="s">
        <v>17908</v>
      </c>
      <c r="E6815" s="133"/>
      <c r="F6815" s="134" t="s">
        <v>50</v>
      </c>
      <c r="G6815" s="134">
        <v>2023</v>
      </c>
      <c r="H6815" s="217">
        <v>9320</v>
      </c>
      <c r="I6815" s="218" t="s">
        <v>1923</v>
      </c>
      <c r="J6815" s="133" t="s">
        <v>17909</v>
      </c>
    </row>
    <row r="6816" spans="1:10" ht="36">
      <c r="A6816" s="277" t="s">
        <v>25424</v>
      </c>
      <c r="B6816" s="133" t="s">
        <v>400</v>
      </c>
      <c r="C6816" s="133" t="s">
        <v>5302</v>
      </c>
      <c r="D6816" s="133" t="s">
        <v>17910</v>
      </c>
      <c r="E6816" s="133"/>
      <c r="F6816" s="141" t="s">
        <v>415</v>
      </c>
      <c r="G6816" s="219">
        <v>2023</v>
      </c>
      <c r="H6816" s="217">
        <v>11720</v>
      </c>
      <c r="I6816" s="218" t="s">
        <v>257</v>
      </c>
      <c r="J6816" s="133" t="s">
        <v>5304</v>
      </c>
    </row>
    <row r="6817" spans="1:10" ht="36">
      <c r="A6817" s="277" t="s">
        <v>25424</v>
      </c>
      <c r="B6817" s="134" t="s">
        <v>153</v>
      </c>
      <c r="C6817" s="134" t="s">
        <v>17911</v>
      </c>
      <c r="D6817" s="134" t="s">
        <v>17912</v>
      </c>
      <c r="E6817" s="134"/>
      <c r="F6817" s="134" t="s">
        <v>50</v>
      </c>
      <c r="G6817" s="134">
        <v>2023</v>
      </c>
      <c r="H6817" s="220">
        <v>25640</v>
      </c>
      <c r="I6817" s="221" t="s">
        <v>17913</v>
      </c>
      <c r="J6817" s="134" t="s">
        <v>17914</v>
      </c>
    </row>
    <row r="6818" spans="1:10" ht="36">
      <c r="A6818" s="277" t="s">
        <v>25424</v>
      </c>
      <c r="B6818" s="135" t="s">
        <v>400</v>
      </c>
      <c r="C6818" s="135" t="s">
        <v>17915</v>
      </c>
      <c r="D6818" s="135" t="s">
        <v>17916</v>
      </c>
      <c r="E6818" s="135"/>
      <c r="F6818" s="135" t="s">
        <v>1060</v>
      </c>
      <c r="G6818" s="138">
        <v>2023</v>
      </c>
      <c r="H6818" s="217">
        <v>7250</v>
      </c>
      <c r="I6818" s="222" t="s">
        <v>1621</v>
      </c>
      <c r="J6818" s="135" t="s">
        <v>17917</v>
      </c>
    </row>
    <row r="6819" spans="1:10" ht="36">
      <c r="A6819" s="277" t="s">
        <v>25424</v>
      </c>
      <c r="B6819" s="135" t="s">
        <v>400</v>
      </c>
      <c r="C6819" s="135" t="s">
        <v>17918</v>
      </c>
      <c r="D6819" s="135" t="s">
        <v>17919</v>
      </c>
      <c r="E6819" s="135"/>
      <c r="F6819" s="135" t="s">
        <v>415</v>
      </c>
      <c r="G6819" s="138">
        <v>2023</v>
      </c>
      <c r="H6819" s="217">
        <v>11540</v>
      </c>
      <c r="I6819" s="222" t="s">
        <v>1621</v>
      </c>
      <c r="J6819" s="135" t="s">
        <v>17920</v>
      </c>
    </row>
    <row r="6820" spans="1:10" ht="36">
      <c r="A6820" s="277" t="s">
        <v>25424</v>
      </c>
      <c r="B6820" s="135" t="s">
        <v>400</v>
      </c>
      <c r="C6820" s="135" t="s">
        <v>17921</v>
      </c>
      <c r="D6820" s="135" t="s">
        <v>17922</v>
      </c>
      <c r="E6820" s="135"/>
      <c r="F6820" s="135" t="s">
        <v>415</v>
      </c>
      <c r="G6820" s="138">
        <v>2023</v>
      </c>
      <c r="H6820" s="217">
        <v>21800</v>
      </c>
      <c r="I6820" s="222" t="s">
        <v>1621</v>
      </c>
      <c r="J6820" s="135" t="s">
        <v>17923</v>
      </c>
    </row>
    <row r="6821" spans="1:10" ht="36">
      <c r="A6821" s="277" t="s">
        <v>25424</v>
      </c>
      <c r="B6821" s="135" t="s">
        <v>400</v>
      </c>
      <c r="C6821" s="135" t="s">
        <v>17921</v>
      </c>
      <c r="D6821" s="135" t="s">
        <v>17924</v>
      </c>
      <c r="E6821" s="135"/>
      <c r="F6821" s="135" t="s">
        <v>415</v>
      </c>
      <c r="G6821" s="138">
        <v>2023</v>
      </c>
      <c r="H6821" s="217">
        <v>21680</v>
      </c>
      <c r="I6821" s="222" t="s">
        <v>1621</v>
      </c>
      <c r="J6821" s="135" t="s">
        <v>17923</v>
      </c>
    </row>
    <row r="6822" spans="1:10" ht="36">
      <c r="A6822" s="277" t="s">
        <v>25424</v>
      </c>
      <c r="B6822" s="135" t="s">
        <v>13</v>
      </c>
      <c r="C6822" s="135" t="s">
        <v>17925</v>
      </c>
      <c r="D6822" s="135" t="s">
        <v>17926</v>
      </c>
      <c r="E6822" s="135"/>
      <c r="F6822" s="141" t="s">
        <v>17927</v>
      </c>
      <c r="G6822" s="108">
        <v>2023</v>
      </c>
      <c r="H6822" s="217">
        <v>11240</v>
      </c>
      <c r="I6822" s="222"/>
      <c r="J6822" s="135" t="s">
        <v>17928</v>
      </c>
    </row>
    <row r="6823" spans="1:10" ht="36">
      <c r="A6823" s="277" t="s">
        <v>25424</v>
      </c>
      <c r="B6823" s="135" t="s">
        <v>400</v>
      </c>
      <c r="C6823" s="135" t="s">
        <v>17929</v>
      </c>
      <c r="D6823" s="141" t="s">
        <v>17930</v>
      </c>
      <c r="E6823" s="108"/>
      <c r="F6823" s="135" t="s">
        <v>415</v>
      </c>
      <c r="G6823" s="138">
        <v>2023</v>
      </c>
      <c r="H6823" s="217">
        <v>14960</v>
      </c>
      <c r="I6823" s="222" t="s">
        <v>3068</v>
      </c>
      <c r="J6823" s="136" t="s">
        <v>17931</v>
      </c>
    </row>
    <row r="6824" spans="1:10" ht="36">
      <c r="A6824" s="277" t="s">
        <v>25424</v>
      </c>
      <c r="B6824" s="223" t="s">
        <v>153</v>
      </c>
      <c r="C6824" s="223" t="s">
        <v>4088</v>
      </c>
      <c r="D6824" s="223" t="s">
        <v>17932</v>
      </c>
      <c r="E6824" s="135"/>
      <c r="F6824" s="223" t="s">
        <v>108</v>
      </c>
      <c r="G6824" s="223">
        <v>2023</v>
      </c>
      <c r="H6824" s="224">
        <v>13800</v>
      </c>
      <c r="I6824" s="225" t="s">
        <v>17933</v>
      </c>
      <c r="J6824" s="137" t="s">
        <v>17934</v>
      </c>
    </row>
    <row r="6825" spans="1:10" ht="36">
      <c r="A6825" s="277" t="s">
        <v>25424</v>
      </c>
      <c r="B6825" s="226" t="s">
        <v>153</v>
      </c>
      <c r="C6825" s="226" t="s">
        <v>4088</v>
      </c>
      <c r="D6825" s="226" t="s">
        <v>17935</v>
      </c>
      <c r="E6825" s="139"/>
      <c r="F6825" s="226" t="s">
        <v>108</v>
      </c>
      <c r="G6825" s="226">
        <v>2023</v>
      </c>
      <c r="H6825" s="227">
        <v>8000</v>
      </c>
      <c r="I6825" s="228" t="s">
        <v>17933</v>
      </c>
      <c r="J6825" s="137" t="s">
        <v>17934</v>
      </c>
    </row>
    <row r="6826" spans="1:10" ht="36">
      <c r="A6826" s="277" t="s">
        <v>25424</v>
      </c>
      <c r="B6826" s="226" t="s">
        <v>153</v>
      </c>
      <c r="C6826" s="226" t="s">
        <v>4088</v>
      </c>
      <c r="D6826" s="226" t="s">
        <v>17936</v>
      </c>
      <c r="E6826" s="139"/>
      <c r="F6826" s="226" t="s">
        <v>108</v>
      </c>
      <c r="G6826" s="226">
        <v>2023</v>
      </c>
      <c r="H6826" s="227">
        <v>10500</v>
      </c>
      <c r="I6826" s="228" t="s">
        <v>17933</v>
      </c>
      <c r="J6826" s="137" t="s">
        <v>17934</v>
      </c>
    </row>
    <row r="6827" spans="1:10" ht="36">
      <c r="A6827" s="277" t="s">
        <v>25424</v>
      </c>
      <c r="B6827" s="226" t="s">
        <v>153</v>
      </c>
      <c r="C6827" s="226" t="s">
        <v>4088</v>
      </c>
      <c r="D6827" s="226" t="s">
        <v>17937</v>
      </c>
      <c r="E6827" s="139"/>
      <c r="F6827" s="226" t="s">
        <v>108</v>
      </c>
      <c r="G6827" s="226">
        <v>2023</v>
      </c>
      <c r="H6827" s="227">
        <v>12300</v>
      </c>
      <c r="I6827" s="228" t="s">
        <v>17933</v>
      </c>
      <c r="J6827" s="137" t="s">
        <v>17934</v>
      </c>
    </row>
    <row r="6828" spans="1:10" ht="36">
      <c r="A6828" s="277" t="s">
        <v>25424</v>
      </c>
      <c r="B6828" s="223" t="s">
        <v>153</v>
      </c>
      <c r="C6828" s="223" t="s">
        <v>2206</v>
      </c>
      <c r="D6828" s="223" t="s">
        <v>17938</v>
      </c>
      <c r="E6828" s="135"/>
      <c r="F6828" s="223" t="s">
        <v>108</v>
      </c>
      <c r="G6828" s="223">
        <v>2023</v>
      </c>
      <c r="H6828" s="224">
        <v>18300</v>
      </c>
      <c r="I6828" s="225" t="s">
        <v>17939</v>
      </c>
      <c r="J6828" s="137" t="s">
        <v>17940</v>
      </c>
    </row>
    <row r="6829" spans="1:10" ht="36">
      <c r="A6829" s="277" t="s">
        <v>25424</v>
      </c>
      <c r="B6829" s="135" t="s">
        <v>400</v>
      </c>
      <c r="C6829" s="135" t="s">
        <v>17941</v>
      </c>
      <c r="D6829" s="229" t="s">
        <v>17942</v>
      </c>
      <c r="E6829" s="116"/>
      <c r="F6829" s="135" t="s">
        <v>17943</v>
      </c>
      <c r="G6829" s="135">
        <v>2023</v>
      </c>
      <c r="H6829" s="217">
        <v>13880</v>
      </c>
      <c r="I6829" s="222" t="s">
        <v>28</v>
      </c>
      <c r="J6829" s="135" t="s">
        <v>17944</v>
      </c>
    </row>
    <row r="6830" spans="1:10" ht="36">
      <c r="A6830" s="277" t="s">
        <v>25424</v>
      </c>
      <c r="B6830" s="135" t="s">
        <v>400</v>
      </c>
      <c r="C6830" s="135" t="s">
        <v>17941</v>
      </c>
      <c r="D6830" s="229" t="s">
        <v>17945</v>
      </c>
      <c r="E6830" s="112"/>
      <c r="F6830" s="135" t="s">
        <v>403</v>
      </c>
      <c r="G6830" s="135">
        <v>2023</v>
      </c>
      <c r="H6830" s="217">
        <v>12920</v>
      </c>
      <c r="I6830" s="222" t="s">
        <v>2336</v>
      </c>
      <c r="J6830" s="135" t="s">
        <v>17946</v>
      </c>
    </row>
    <row r="6831" spans="1:10" ht="36">
      <c r="A6831" s="277" t="s">
        <v>25424</v>
      </c>
      <c r="B6831" s="135" t="s">
        <v>400</v>
      </c>
      <c r="C6831" s="230" t="s">
        <v>17947</v>
      </c>
      <c r="D6831" s="231" t="s">
        <v>17948</v>
      </c>
      <c r="E6831" s="112"/>
      <c r="F6831" s="230" t="s">
        <v>1060</v>
      </c>
      <c r="G6831" s="135">
        <v>2023</v>
      </c>
      <c r="H6831" s="217">
        <v>8930</v>
      </c>
      <c r="I6831" s="222" t="s">
        <v>17949</v>
      </c>
      <c r="J6831" s="135" t="s">
        <v>17950</v>
      </c>
    </row>
    <row r="6832" spans="1:10" ht="36">
      <c r="A6832" s="277" t="s">
        <v>25424</v>
      </c>
      <c r="B6832" s="135" t="s">
        <v>400</v>
      </c>
      <c r="C6832" s="135" t="s">
        <v>17951</v>
      </c>
      <c r="D6832" s="229" t="s">
        <v>17952</v>
      </c>
      <c r="E6832" s="112"/>
      <c r="F6832" s="135" t="s">
        <v>403</v>
      </c>
      <c r="G6832" s="135">
        <v>2023</v>
      </c>
      <c r="H6832" s="217">
        <v>12320</v>
      </c>
      <c r="I6832" s="222" t="s">
        <v>246</v>
      </c>
      <c r="J6832" s="135" t="s">
        <v>17953</v>
      </c>
    </row>
    <row r="6833" spans="1:10" ht="36">
      <c r="A6833" s="277" t="s">
        <v>25424</v>
      </c>
      <c r="B6833" s="135" t="s">
        <v>153</v>
      </c>
      <c r="C6833" s="135" t="s">
        <v>17954</v>
      </c>
      <c r="D6833" s="229" t="s">
        <v>17955</v>
      </c>
      <c r="E6833" s="112"/>
      <c r="F6833" s="135" t="s">
        <v>50</v>
      </c>
      <c r="G6833" s="135">
        <v>2023</v>
      </c>
      <c r="H6833" s="217">
        <v>11000</v>
      </c>
      <c r="I6833" s="222" t="s">
        <v>238</v>
      </c>
      <c r="J6833" s="135" t="s">
        <v>17956</v>
      </c>
    </row>
    <row r="6834" spans="1:10" ht="36">
      <c r="A6834" s="277" t="s">
        <v>25424</v>
      </c>
      <c r="B6834" s="138" t="s">
        <v>400</v>
      </c>
      <c r="C6834" s="138" t="s">
        <v>17957</v>
      </c>
      <c r="D6834" s="138" t="s">
        <v>17958</v>
      </c>
      <c r="E6834" s="138"/>
      <c r="F6834" s="138" t="s">
        <v>415</v>
      </c>
      <c r="G6834" s="135">
        <v>2024</v>
      </c>
      <c r="H6834" s="232">
        <v>11800</v>
      </c>
      <c r="I6834" s="233" t="s">
        <v>17959</v>
      </c>
      <c r="J6834" s="138" t="s">
        <v>17960</v>
      </c>
    </row>
    <row r="6835" spans="1:10" ht="36">
      <c r="A6835" s="277" t="s">
        <v>25424</v>
      </c>
      <c r="B6835" s="135" t="s">
        <v>153</v>
      </c>
      <c r="C6835" s="135" t="s">
        <v>17957</v>
      </c>
      <c r="D6835" s="135" t="s">
        <v>17961</v>
      </c>
      <c r="E6835" s="135"/>
      <c r="F6835" s="135" t="s">
        <v>50</v>
      </c>
      <c r="G6835" s="135">
        <v>2024</v>
      </c>
      <c r="H6835" s="232">
        <v>12000</v>
      </c>
      <c r="I6835" s="233" t="s">
        <v>17959</v>
      </c>
      <c r="J6835" s="135" t="s">
        <v>17962</v>
      </c>
    </row>
    <row r="6836" spans="1:10" ht="36">
      <c r="A6836" s="277" t="s">
        <v>25424</v>
      </c>
      <c r="B6836" s="135" t="s">
        <v>400</v>
      </c>
      <c r="C6836" s="135" t="s">
        <v>17963</v>
      </c>
      <c r="D6836" s="135" t="s">
        <v>17964</v>
      </c>
      <c r="E6836" s="135"/>
      <c r="F6836" s="135" t="s">
        <v>415</v>
      </c>
      <c r="G6836" s="135">
        <v>2024</v>
      </c>
      <c r="H6836" s="217">
        <v>8900</v>
      </c>
      <c r="I6836" s="222" t="s">
        <v>28</v>
      </c>
      <c r="J6836" s="135" t="s">
        <v>17965</v>
      </c>
    </row>
    <row r="6837" spans="1:10" ht="36">
      <c r="A6837" s="277" t="s">
        <v>25424</v>
      </c>
      <c r="B6837" s="135" t="s">
        <v>153</v>
      </c>
      <c r="C6837" s="135" t="s">
        <v>5115</v>
      </c>
      <c r="D6837" s="135" t="s">
        <v>17966</v>
      </c>
      <c r="E6837" s="135"/>
      <c r="F6837" s="135" t="s">
        <v>4309</v>
      </c>
      <c r="G6837" s="135">
        <v>2024</v>
      </c>
      <c r="H6837" s="217">
        <v>12800</v>
      </c>
      <c r="I6837" s="222" t="s">
        <v>2526</v>
      </c>
      <c r="J6837" s="135" t="s">
        <v>17967</v>
      </c>
    </row>
    <row r="6838" spans="1:10" ht="36">
      <c r="A6838" s="277" t="s">
        <v>25424</v>
      </c>
      <c r="B6838" s="135" t="s">
        <v>153</v>
      </c>
      <c r="C6838" s="135" t="s">
        <v>5115</v>
      </c>
      <c r="D6838" s="135" t="s">
        <v>17968</v>
      </c>
      <c r="E6838" s="135"/>
      <c r="F6838" s="135" t="s">
        <v>108</v>
      </c>
      <c r="G6838" s="135">
        <v>2024</v>
      </c>
      <c r="H6838" s="217">
        <v>11000</v>
      </c>
      <c r="I6838" s="222" t="s">
        <v>1153</v>
      </c>
      <c r="J6838" s="135" t="s">
        <v>17969</v>
      </c>
    </row>
    <row r="6839" spans="1:10" ht="36">
      <c r="A6839" s="277" t="s">
        <v>25424</v>
      </c>
      <c r="B6839" s="135" t="s">
        <v>400</v>
      </c>
      <c r="C6839" s="135" t="s">
        <v>17970</v>
      </c>
      <c r="D6839" s="135" t="s">
        <v>17971</v>
      </c>
      <c r="E6839" s="135"/>
      <c r="F6839" s="135" t="s">
        <v>108</v>
      </c>
      <c r="G6839" s="135">
        <v>2024</v>
      </c>
      <c r="H6839" s="217">
        <v>13100</v>
      </c>
      <c r="I6839" s="222" t="s">
        <v>28</v>
      </c>
      <c r="J6839" s="135" t="s">
        <v>17972</v>
      </c>
    </row>
    <row r="6840" spans="1:10" ht="36">
      <c r="A6840" s="277" t="s">
        <v>25424</v>
      </c>
      <c r="B6840" s="135" t="s">
        <v>400</v>
      </c>
      <c r="C6840" s="135" t="s">
        <v>17973</v>
      </c>
      <c r="D6840" s="135" t="s">
        <v>17974</v>
      </c>
      <c r="E6840" s="135"/>
      <c r="F6840" s="135" t="s">
        <v>50</v>
      </c>
      <c r="G6840" s="135">
        <v>2024</v>
      </c>
      <c r="H6840" s="217">
        <v>13300</v>
      </c>
      <c r="I6840" s="222" t="s">
        <v>17975</v>
      </c>
      <c r="J6840" s="135" t="s">
        <v>17976</v>
      </c>
    </row>
    <row r="6841" spans="1:10" ht="36">
      <c r="A6841" s="277" t="s">
        <v>25424</v>
      </c>
      <c r="B6841" s="135" t="s">
        <v>400</v>
      </c>
      <c r="C6841" s="135" t="s">
        <v>17977</v>
      </c>
      <c r="D6841" s="135" t="s">
        <v>17978</v>
      </c>
      <c r="E6841" s="135"/>
      <c r="F6841" s="135" t="s">
        <v>17632</v>
      </c>
      <c r="G6841" s="135">
        <v>2024</v>
      </c>
      <c r="H6841" s="217">
        <v>13500</v>
      </c>
      <c r="I6841" s="222" t="s">
        <v>1621</v>
      </c>
      <c r="J6841" s="135" t="s">
        <v>17979</v>
      </c>
    </row>
    <row r="6842" spans="1:10" ht="36">
      <c r="A6842" s="277" t="s">
        <v>25424</v>
      </c>
      <c r="B6842" s="135" t="s">
        <v>400</v>
      </c>
      <c r="C6842" s="135" t="s">
        <v>17980</v>
      </c>
      <c r="D6842" s="135" t="s">
        <v>17981</v>
      </c>
      <c r="E6842" s="135"/>
      <c r="F6842" s="135" t="s">
        <v>466</v>
      </c>
      <c r="G6842" s="135">
        <v>2024</v>
      </c>
      <c r="H6842" s="217">
        <v>14400</v>
      </c>
      <c r="I6842" s="222" t="s">
        <v>246</v>
      </c>
      <c r="J6842" s="135" t="s">
        <v>17982</v>
      </c>
    </row>
    <row r="6843" spans="1:10" ht="36">
      <c r="A6843" s="277" t="s">
        <v>25424</v>
      </c>
      <c r="B6843" s="135" t="s">
        <v>400</v>
      </c>
      <c r="C6843" s="135" t="s">
        <v>17983</v>
      </c>
      <c r="D6843" s="135" t="s">
        <v>17984</v>
      </c>
      <c r="E6843" s="135"/>
      <c r="F6843" s="135" t="s">
        <v>415</v>
      </c>
      <c r="G6843" s="135">
        <v>2024</v>
      </c>
      <c r="H6843" s="217">
        <v>13500</v>
      </c>
      <c r="I6843" s="222" t="s">
        <v>79</v>
      </c>
      <c r="J6843" s="135" t="s">
        <v>17985</v>
      </c>
    </row>
    <row r="6844" spans="1:10" ht="36">
      <c r="A6844" s="277" t="s">
        <v>25424</v>
      </c>
      <c r="B6844" s="135" t="s">
        <v>400</v>
      </c>
      <c r="C6844" s="135" t="s">
        <v>17986</v>
      </c>
      <c r="D6844" s="135" t="s">
        <v>17987</v>
      </c>
      <c r="E6844" s="135"/>
      <c r="F6844" s="135" t="s">
        <v>415</v>
      </c>
      <c r="G6844" s="135">
        <v>2024</v>
      </c>
      <c r="H6844" s="217">
        <v>18600</v>
      </c>
      <c r="I6844" s="222" t="s">
        <v>4282</v>
      </c>
      <c r="J6844" s="135" t="s">
        <v>17988</v>
      </c>
    </row>
    <row r="6845" spans="1:10" ht="36">
      <c r="A6845" s="277" t="s">
        <v>25424</v>
      </c>
      <c r="B6845" s="135" t="s">
        <v>153</v>
      </c>
      <c r="C6845" s="135" t="s">
        <v>17989</v>
      </c>
      <c r="D6845" s="135" t="s">
        <v>17990</v>
      </c>
      <c r="E6845" s="135"/>
      <c r="F6845" s="135" t="s">
        <v>108</v>
      </c>
      <c r="G6845" s="135">
        <v>2024</v>
      </c>
      <c r="H6845" s="217">
        <v>15200</v>
      </c>
      <c r="I6845" s="222" t="s">
        <v>1621</v>
      </c>
      <c r="J6845" s="135" t="s">
        <v>17991</v>
      </c>
    </row>
    <row r="6846" spans="1:10" ht="36">
      <c r="A6846" s="277" t="s">
        <v>25424</v>
      </c>
      <c r="B6846" s="135" t="s">
        <v>400</v>
      </c>
      <c r="C6846" s="135" t="s">
        <v>17992</v>
      </c>
      <c r="D6846" s="135" t="s">
        <v>17993</v>
      </c>
      <c r="E6846" s="135"/>
      <c r="F6846" s="135" t="s">
        <v>466</v>
      </c>
      <c r="G6846" s="135">
        <v>2024</v>
      </c>
      <c r="H6846" s="232">
        <v>16500</v>
      </c>
      <c r="I6846" s="222" t="s">
        <v>184</v>
      </c>
      <c r="J6846" s="135" t="s">
        <v>17994</v>
      </c>
    </row>
    <row r="6847" spans="1:10" ht="36">
      <c r="A6847" s="277" t="s">
        <v>25424</v>
      </c>
      <c r="B6847" s="135" t="s">
        <v>153</v>
      </c>
      <c r="C6847" s="135" t="s">
        <v>10399</v>
      </c>
      <c r="D6847" s="135" t="s">
        <v>17995</v>
      </c>
      <c r="E6847" s="135"/>
      <c r="F6847" s="135" t="s">
        <v>50</v>
      </c>
      <c r="G6847" s="135">
        <v>2024</v>
      </c>
      <c r="H6847" s="232">
        <v>19400</v>
      </c>
      <c r="I6847" s="234" t="s">
        <v>17996</v>
      </c>
      <c r="J6847" s="135" t="s">
        <v>17997</v>
      </c>
    </row>
    <row r="6848" spans="1:10" ht="36">
      <c r="A6848" s="277" t="s">
        <v>25424</v>
      </c>
      <c r="B6848" s="133" t="s">
        <v>153</v>
      </c>
      <c r="C6848" s="133" t="s">
        <v>17998</v>
      </c>
      <c r="D6848" s="133" t="s">
        <v>17999</v>
      </c>
      <c r="E6848" s="133"/>
      <c r="F6848" s="133" t="s">
        <v>26</v>
      </c>
      <c r="G6848" s="133">
        <v>2024</v>
      </c>
      <c r="H6848" s="217">
        <v>15300</v>
      </c>
      <c r="I6848" s="218" t="s">
        <v>1195</v>
      </c>
      <c r="J6848" s="133" t="s">
        <v>18000</v>
      </c>
    </row>
    <row r="6849" spans="1:10" ht="36">
      <c r="A6849" s="277" t="s">
        <v>25424</v>
      </c>
      <c r="B6849" s="133" t="s">
        <v>400</v>
      </c>
      <c r="C6849" s="133" t="s">
        <v>18001</v>
      </c>
      <c r="D6849" s="133" t="s">
        <v>18002</v>
      </c>
      <c r="E6849" s="133"/>
      <c r="F6849" s="133" t="s">
        <v>466</v>
      </c>
      <c r="G6849" s="133">
        <v>2024</v>
      </c>
      <c r="H6849" s="217">
        <v>15400</v>
      </c>
      <c r="I6849" s="218" t="s">
        <v>257</v>
      </c>
      <c r="J6849" s="133" t="s">
        <v>18003</v>
      </c>
    </row>
    <row r="6850" spans="1:10" ht="36">
      <c r="A6850" s="277" t="s">
        <v>25424</v>
      </c>
      <c r="B6850" s="133" t="s">
        <v>153</v>
      </c>
      <c r="C6850" s="133" t="s">
        <v>18004</v>
      </c>
      <c r="D6850" s="133" t="s">
        <v>18005</v>
      </c>
      <c r="E6850" s="133"/>
      <c r="F6850" s="133" t="s">
        <v>50</v>
      </c>
      <c r="G6850" s="133">
        <v>2024</v>
      </c>
      <c r="H6850" s="217">
        <v>9100</v>
      </c>
      <c r="I6850" s="218" t="s">
        <v>72</v>
      </c>
      <c r="J6850" s="133" t="s">
        <v>18006</v>
      </c>
    </row>
    <row r="6851" spans="1:10" ht="36">
      <c r="A6851" s="277" t="s">
        <v>25424</v>
      </c>
      <c r="B6851" s="133" t="s">
        <v>153</v>
      </c>
      <c r="C6851" s="133" t="s">
        <v>18007</v>
      </c>
      <c r="D6851" s="133" t="s">
        <v>18008</v>
      </c>
      <c r="E6851" s="133"/>
      <c r="F6851" s="133" t="s">
        <v>50</v>
      </c>
      <c r="G6851" s="133">
        <v>2024</v>
      </c>
      <c r="H6851" s="217">
        <v>10800</v>
      </c>
      <c r="I6851" s="218" t="s">
        <v>18009</v>
      </c>
      <c r="J6851" s="133" t="s">
        <v>18010</v>
      </c>
    </row>
    <row r="6852" spans="1:10" ht="36">
      <c r="A6852" s="277" t="s">
        <v>25424</v>
      </c>
      <c r="B6852" s="135" t="s">
        <v>400</v>
      </c>
      <c r="C6852" s="135" t="s">
        <v>18011</v>
      </c>
      <c r="D6852" s="135" t="s">
        <v>18012</v>
      </c>
      <c r="E6852" s="135"/>
      <c r="F6852" s="135" t="s">
        <v>108</v>
      </c>
      <c r="G6852" s="135">
        <v>2024</v>
      </c>
      <c r="H6852" s="217">
        <v>8300</v>
      </c>
      <c r="I6852" s="222" t="s">
        <v>28</v>
      </c>
      <c r="J6852" s="135" t="s">
        <v>18013</v>
      </c>
    </row>
    <row r="6853" spans="1:10" ht="36">
      <c r="A6853" s="277" t="s">
        <v>25424</v>
      </c>
      <c r="B6853" s="135" t="s">
        <v>153</v>
      </c>
      <c r="C6853" s="135" t="s">
        <v>18014</v>
      </c>
      <c r="D6853" s="135" t="s">
        <v>18015</v>
      </c>
      <c r="E6853" s="135"/>
      <c r="F6853" s="135" t="s">
        <v>507</v>
      </c>
      <c r="G6853" s="135">
        <v>2024</v>
      </c>
      <c r="H6853" s="217">
        <v>11200</v>
      </c>
      <c r="I6853" s="222" t="s">
        <v>18016</v>
      </c>
      <c r="J6853" s="135" t="s">
        <v>18017</v>
      </c>
    </row>
    <row r="6854" spans="1:10" ht="36">
      <c r="A6854" s="277" t="s">
        <v>25424</v>
      </c>
      <c r="B6854" s="135" t="s">
        <v>153</v>
      </c>
      <c r="C6854" s="135" t="s">
        <v>18014</v>
      </c>
      <c r="D6854" s="135" t="s">
        <v>18018</v>
      </c>
      <c r="E6854" s="135"/>
      <c r="F6854" s="135" t="s">
        <v>50</v>
      </c>
      <c r="G6854" s="135">
        <v>2024</v>
      </c>
      <c r="H6854" s="217">
        <v>15200</v>
      </c>
      <c r="I6854" s="222" t="s">
        <v>18016</v>
      </c>
      <c r="J6854" s="135" t="s">
        <v>18019</v>
      </c>
    </row>
    <row r="6855" spans="1:10" ht="36">
      <c r="A6855" s="277" t="s">
        <v>25424</v>
      </c>
      <c r="B6855" s="139" t="s">
        <v>153</v>
      </c>
      <c r="C6855" s="139" t="s">
        <v>18014</v>
      </c>
      <c r="D6855" s="139" t="s">
        <v>18020</v>
      </c>
      <c r="E6855" s="139"/>
      <c r="F6855" s="139" t="s">
        <v>50</v>
      </c>
      <c r="G6855" s="139">
        <v>2024</v>
      </c>
      <c r="H6855" s="220">
        <v>15200</v>
      </c>
      <c r="I6855" s="235" t="s">
        <v>18016</v>
      </c>
      <c r="J6855" s="139" t="s">
        <v>18019</v>
      </c>
    </row>
    <row r="6856" spans="1:10" ht="36">
      <c r="A6856" s="277" t="s">
        <v>25424</v>
      </c>
      <c r="B6856" s="135" t="s">
        <v>400</v>
      </c>
      <c r="C6856" s="135" t="s">
        <v>18021</v>
      </c>
      <c r="D6856" s="135" t="s">
        <v>18022</v>
      </c>
      <c r="E6856" s="135"/>
      <c r="F6856" s="135" t="s">
        <v>415</v>
      </c>
      <c r="G6856" s="135">
        <v>2024</v>
      </c>
      <c r="H6856" s="217">
        <v>14700</v>
      </c>
      <c r="I6856" s="222" t="s">
        <v>18023</v>
      </c>
      <c r="J6856" s="135" t="s">
        <v>18024</v>
      </c>
    </row>
    <row r="6857" spans="1:10" ht="36">
      <c r="A6857" s="277" t="s">
        <v>25424</v>
      </c>
      <c r="B6857" s="135" t="s">
        <v>400</v>
      </c>
      <c r="C6857" s="135" t="s">
        <v>18025</v>
      </c>
      <c r="D6857" s="135" t="s">
        <v>18026</v>
      </c>
      <c r="E6857" s="135"/>
      <c r="F6857" s="135" t="s">
        <v>415</v>
      </c>
      <c r="G6857" s="135">
        <v>2024</v>
      </c>
      <c r="H6857" s="217">
        <v>11300</v>
      </c>
      <c r="I6857" s="222" t="s">
        <v>819</v>
      </c>
      <c r="J6857" s="135" t="s">
        <v>18027</v>
      </c>
    </row>
    <row r="6858" spans="1:10" ht="36">
      <c r="A6858" s="277" t="s">
        <v>25424</v>
      </c>
      <c r="B6858" s="135" t="s">
        <v>153</v>
      </c>
      <c r="C6858" s="135" t="s">
        <v>18021</v>
      </c>
      <c r="D6858" s="135" t="s">
        <v>18028</v>
      </c>
      <c r="E6858" s="135"/>
      <c r="F6858" s="135" t="s">
        <v>50</v>
      </c>
      <c r="G6858" s="135">
        <v>2024</v>
      </c>
      <c r="H6858" s="217">
        <v>14700</v>
      </c>
      <c r="I6858" s="222" t="s">
        <v>18029</v>
      </c>
      <c r="J6858" s="135" t="s">
        <v>18030</v>
      </c>
    </row>
    <row r="6859" spans="1:10" ht="36">
      <c r="A6859" s="277" t="s">
        <v>25424</v>
      </c>
      <c r="B6859" s="135" t="s">
        <v>153</v>
      </c>
      <c r="C6859" s="135" t="s">
        <v>18031</v>
      </c>
      <c r="D6859" s="135" t="s">
        <v>18032</v>
      </c>
      <c r="E6859" s="135"/>
      <c r="F6859" s="135" t="s">
        <v>266</v>
      </c>
      <c r="G6859" s="135">
        <v>2024</v>
      </c>
      <c r="H6859" s="217">
        <v>12000</v>
      </c>
      <c r="I6859" s="222" t="s">
        <v>18033</v>
      </c>
      <c r="J6859" s="135" t="s">
        <v>18034</v>
      </c>
    </row>
    <row r="6860" spans="1:10" ht="36">
      <c r="A6860" s="277" t="s">
        <v>25424</v>
      </c>
      <c r="B6860" s="135" t="s">
        <v>153</v>
      </c>
      <c r="C6860" s="135" t="s">
        <v>18035</v>
      </c>
      <c r="D6860" s="135" t="s">
        <v>18036</v>
      </c>
      <c r="E6860" s="135"/>
      <c r="F6860" s="135" t="s">
        <v>456</v>
      </c>
      <c r="G6860" s="135">
        <v>2024</v>
      </c>
      <c r="H6860" s="232">
        <v>19640</v>
      </c>
      <c r="I6860" s="234" t="s">
        <v>18037</v>
      </c>
      <c r="J6860" s="135" t="s">
        <v>18038</v>
      </c>
    </row>
    <row r="6861" spans="1:10" ht="36">
      <c r="A6861" s="277" t="s">
        <v>25424</v>
      </c>
      <c r="B6861" s="135" t="s">
        <v>400</v>
      </c>
      <c r="C6861" s="135" t="s">
        <v>18039</v>
      </c>
      <c r="D6861" s="135" t="s">
        <v>18040</v>
      </c>
      <c r="E6861" s="135"/>
      <c r="F6861" s="135" t="s">
        <v>677</v>
      </c>
      <c r="G6861" s="138">
        <v>2024</v>
      </c>
      <c r="H6861" s="217">
        <v>17600</v>
      </c>
      <c r="I6861" s="222" t="s">
        <v>3415</v>
      </c>
      <c r="J6861" s="135" t="s">
        <v>18041</v>
      </c>
    </row>
    <row r="6862" spans="1:10" ht="36">
      <c r="A6862" s="277" t="s">
        <v>25424</v>
      </c>
      <c r="B6862" s="139" t="s">
        <v>400</v>
      </c>
      <c r="C6862" s="139" t="s">
        <v>18039</v>
      </c>
      <c r="D6862" s="139" t="s">
        <v>18042</v>
      </c>
      <c r="E6862" s="139"/>
      <c r="F6862" s="139" t="s">
        <v>677</v>
      </c>
      <c r="G6862" s="138">
        <v>2024</v>
      </c>
      <c r="H6862" s="220">
        <v>17900</v>
      </c>
      <c r="I6862" s="235" t="s">
        <v>3415</v>
      </c>
      <c r="J6862" s="139" t="s">
        <v>18041</v>
      </c>
    </row>
    <row r="6863" spans="1:10" ht="36">
      <c r="A6863" s="277" t="s">
        <v>25424</v>
      </c>
      <c r="B6863" s="135" t="s">
        <v>400</v>
      </c>
      <c r="C6863" s="135" t="s">
        <v>18043</v>
      </c>
      <c r="D6863" s="135" t="s">
        <v>18044</v>
      </c>
      <c r="E6863" s="135"/>
      <c r="F6863" s="135" t="s">
        <v>677</v>
      </c>
      <c r="G6863" s="138">
        <v>2024</v>
      </c>
      <c r="H6863" s="217">
        <v>20600</v>
      </c>
      <c r="I6863" s="222" t="s">
        <v>138</v>
      </c>
      <c r="J6863" s="135" t="s">
        <v>18045</v>
      </c>
    </row>
    <row r="6864" spans="1:10" ht="36">
      <c r="A6864" s="277" t="s">
        <v>25424</v>
      </c>
      <c r="B6864" s="139" t="s">
        <v>400</v>
      </c>
      <c r="C6864" s="139" t="s">
        <v>18043</v>
      </c>
      <c r="D6864" s="139" t="s">
        <v>18046</v>
      </c>
      <c r="E6864" s="139"/>
      <c r="F6864" s="139" t="s">
        <v>677</v>
      </c>
      <c r="G6864" s="138">
        <v>2024</v>
      </c>
      <c r="H6864" s="220">
        <v>20900</v>
      </c>
      <c r="I6864" s="235" t="s">
        <v>138</v>
      </c>
      <c r="J6864" s="139" t="s">
        <v>18045</v>
      </c>
    </row>
    <row r="6865" spans="1:10" ht="36">
      <c r="A6865" s="277" t="s">
        <v>25424</v>
      </c>
      <c r="B6865" s="135" t="s">
        <v>153</v>
      </c>
      <c r="C6865" s="135" t="s">
        <v>18047</v>
      </c>
      <c r="D6865" s="135" t="s">
        <v>18048</v>
      </c>
      <c r="E6865" s="135"/>
      <c r="F6865" s="135" t="s">
        <v>9290</v>
      </c>
      <c r="G6865" s="138">
        <v>2024</v>
      </c>
      <c r="H6865" s="217">
        <v>11300</v>
      </c>
      <c r="I6865" s="222" t="s">
        <v>4884</v>
      </c>
      <c r="J6865" s="135" t="s">
        <v>18049</v>
      </c>
    </row>
    <row r="6866" spans="1:10" ht="36">
      <c r="A6866" s="277" t="s">
        <v>25424</v>
      </c>
      <c r="B6866" s="135" t="s">
        <v>153</v>
      </c>
      <c r="C6866" s="135" t="s">
        <v>18050</v>
      </c>
      <c r="D6866" s="135" t="s">
        <v>18051</v>
      </c>
      <c r="E6866" s="135"/>
      <c r="F6866" s="135" t="s">
        <v>1562</v>
      </c>
      <c r="G6866" s="138">
        <v>2024</v>
      </c>
      <c r="H6866" s="217">
        <v>9400</v>
      </c>
      <c r="I6866" s="222" t="s">
        <v>146</v>
      </c>
      <c r="J6866" s="135" t="s">
        <v>18052</v>
      </c>
    </row>
    <row r="6867" spans="1:10" ht="36">
      <c r="A6867" s="277" t="s">
        <v>25424</v>
      </c>
      <c r="B6867" s="135" t="s">
        <v>153</v>
      </c>
      <c r="C6867" s="135" t="s">
        <v>5115</v>
      </c>
      <c r="D6867" s="135" t="s">
        <v>18053</v>
      </c>
      <c r="E6867" s="135"/>
      <c r="F6867" s="135" t="s">
        <v>507</v>
      </c>
      <c r="G6867" s="135">
        <v>2024</v>
      </c>
      <c r="H6867" s="217">
        <v>11500</v>
      </c>
      <c r="I6867" s="222" t="s">
        <v>2526</v>
      </c>
      <c r="J6867" s="135" t="s">
        <v>18054</v>
      </c>
    </row>
    <row r="6868" spans="1:10" ht="36">
      <c r="A6868" s="277" t="s">
        <v>25424</v>
      </c>
      <c r="B6868" s="135" t="s">
        <v>400</v>
      </c>
      <c r="C6868" s="140" t="s">
        <v>18055</v>
      </c>
      <c r="D6868" s="140" t="s">
        <v>18056</v>
      </c>
      <c r="E6868" s="112"/>
      <c r="F6868" s="140" t="s">
        <v>3809</v>
      </c>
      <c r="G6868" s="108">
        <v>2024</v>
      </c>
      <c r="H6868" s="217">
        <v>11300</v>
      </c>
      <c r="I6868" s="222" t="s">
        <v>1938</v>
      </c>
      <c r="J6868" s="140" t="s">
        <v>18057</v>
      </c>
    </row>
    <row r="6869" spans="1:10" ht="36">
      <c r="A6869" s="277" t="s">
        <v>25424</v>
      </c>
      <c r="B6869" s="135" t="s">
        <v>153</v>
      </c>
      <c r="C6869" s="141" t="s">
        <v>18058</v>
      </c>
      <c r="D6869" s="141" t="s">
        <v>18059</v>
      </c>
      <c r="E6869" s="112"/>
      <c r="F6869" s="141" t="s">
        <v>26</v>
      </c>
      <c r="G6869" s="108">
        <v>2024</v>
      </c>
      <c r="H6869" s="217">
        <v>12300</v>
      </c>
      <c r="I6869" s="222" t="s">
        <v>67</v>
      </c>
      <c r="J6869" s="135" t="s">
        <v>18060</v>
      </c>
    </row>
    <row r="6870" spans="1:10" ht="36">
      <c r="A6870" s="277" t="s">
        <v>25424</v>
      </c>
      <c r="B6870" s="135" t="s">
        <v>153</v>
      </c>
      <c r="C6870" s="141" t="s">
        <v>18061</v>
      </c>
      <c r="D6870" s="108" t="s">
        <v>18062</v>
      </c>
      <c r="E6870" s="136"/>
      <c r="F6870" s="141" t="s">
        <v>26</v>
      </c>
      <c r="G6870" s="108">
        <v>2024</v>
      </c>
      <c r="H6870" s="217">
        <v>17000</v>
      </c>
      <c r="I6870" s="222" t="s">
        <v>67</v>
      </c>
      <c r="J6870" s="141" t="s">
        <v>18063</v>
      </c>
    </row>
    <row r="6871" spans="1:10" ht="36">
      <c r="A6871" s="277" t="s">
        <v>25424</v>
      </c>
      <c r="B6871" s="135" t="s">
        <v>153</v>
      </c>
      <c r="C6871" s="141" t="s">
        <v>18064</v>
      </c>
      <c r="D6871" s="141" t="s">
        <v>18065</v>
      </c>
      <c r="E6871" s="112"/>
      <c r="F6871" s="141" t="s">
        <v>50</v>
      </c>
      <c r="G6871" s="108">
        <v>2024</v>
      </c>
      <c r="H6871" s="217">
        <v>12400</v>
      </c>
      <c r="I6871" s="222" t="s">
        <v>28</v>
      </c>
      <c r="J6871" s="141" t="s">
        <v>18066</v>
      </c>
    </row>
    <row r="6872" spans="1:10" ht="36">
      <c r="A6872" s="277" t="s">
        <v>25424</v>
      </c>
      <c r="B6872" s="135" t="s">
        <v>153</v>
      </c>
      <c r="C6872" s="141" t="s">
        <v>18067</v>
      </c>
      <c r="D6872" s="141" t="s">
        <v>18068</v>
      </c>
      <c r="E6872" s="112"/>
      <c r="F6872" s="135" t="s">
        <v>8303</v>
      </c>
      <c r="G6872" s="135">
        <v>2024</v>
      </c>
      <c r="H6872" s="217">
        <v>11800</v>
      </c>
      <c r="I6872" s="222" t="s">
        <v>28</v>
      </c>
      <c r="J6872" s="141" t="s">
        <v>18069</v>
      </c>
    </row>
    <row r="6873" spans="1:10" ht="36">
      <c r="A6873" s="277" t="s">
        <v>25424</v>
      </c>
      <c r="B6873" s="135" t="s">
        <v>400</v>
      </c>
      <c r="C6873" s="141" t="s">
        <v>18070</v>
      </c>
      <c r="D6873" s="141" t="s">
        <v>18071</v>
      </c>
      <c r="E6873" s="112"/>
      <c r="F6873" s="141" t="s">
        <v>108</v>
      </c>
      <c r="G6873" s="108">
        <v>2024</v>
      </c>
      <c r="H6873" s="217">
        <v>10600</v>
      </c>
      <c r="I6873" s="222" t="s">
        <v>72</v>
      </c>
      <c r="J6873" s="141" t="s">
        <v>18072</v>
      </c>
    </row>
    <row r="6874" spans="1:10" ht="36">
      <c r="A6874" s="277" t="s">
        <v>25424</v>
      </c>
      <c r="B6874" s="135" t="s">
        <v>400</v>
      </c>
      <c r="C6874" s="135" t="s">
        <v>18073</v>
      </c>
      <c r="D6874" s="229" t="s">
        <v>18074</v>
      </c>
      <c r="E6874" s="112"/>
      <c r="F6874" s="135" t="s">
        <v>108</v>
      </c>
      <c r="G6874" s="135">
        <v>2024</v>
      </c>
      <c r="H6874" s="217">
        <v>22900</v>
      </c>
      <c r="I6874" s="222" t="s">
        <v>28</v>
      </c>
      <c r="J6874" s="135" t="s">
        <v>18075</v>
      </c>
    </row>
    <row r="6875" spans="1:10" ht="36">
      <c r="A6875" s="277" t="s">
        <v>25424</v>
      </c>
      <c r="B6875" s="135" t="s">
        <v>400</v>
      </c>
      <c r="C6875" s="141" t="s">
        <v>18076</v>
      </c>
      <c r="D6875" s="141" t="s">
        <v>18077</v>
      </c>
      <c r="E6875" s="112"/>
      <c r="F6875" s="135" t="s">
        <v>599</v>
      </c>
      <c r="G6875" s="135">
        <v>2024</v>
      </c>
      <c r="H6875" s="217">
        <v>12800</v>
      </c>
      <c r="I6875" s="222" t="s">
        <v>902</v>
      </c>
      <c r="J6875" s="135" t="s">
        <v>18078</v>
      </c>
    </row>
    <row r="6876" spans="1:10" ht="36">
      <c r="A6876" s="277" t="s">
        <v>25424</v>
      </c>
      <c r="B6876" s="135" t="s">
        <v>400</v>
      </c>
      <c r="C6876" s="141" t="s">
        <v>18079</v>
      </c>
      <c r="D6876" s="141" t="s">
        <v>18080</v>
      </c>
      <c r="E6876" s="112"/>
      <c r="F6876" s="135" t="s">
        <v>1060</v>
      </c>
      <c r="G6876" s="135">
        <v>2024</v>
      </c>
      <c r="H6876" s="217">
        <v>10500</v>
      </c>
      <c r="I6876" s="222" t="s">
        <v>18081</v>
      </c>
      <c r="J6876" s="135" t="s">
        <v>18082</v>
      </c>
    </row>
    <row r="6877" spans="1:10" ht="36">
      <c r="A6877" s="277" t="s">
        <v>25424</v>
      </c>
      <c r="B6877" s="135" t="s">
        <v>400</v>
      </c>
      <c r="C6877" s="135" t="s">
        <v>18083</v>
      </c>
      <c r="D6877" s="229" t="s">
        <v>18084</v>
      </c>
      <c r="E6877" s="112"/>
      <c r="F6877" s="135" t="s">
        <v>403</v>
      </c>
      <c r="G6877" s="135">
        <v>2024</v>
      </c>
      <c r="H6877" s="217">
        <v>9100</v>
      </c>
      <c r="I6877" s="222" t="s">
        <v>28</v>
      </c>
      <c r="J6877" s="135" t="s">
        <v>18085</v>
      </c>
    </row>
    <row r="6878" spans="1:10" ht="36">
      <c r="A6878" s="277" t="s">
        <v>25424</v>
      </c>
      <c r="B6878" s="135" t="s">
        <v>153</v>
      </c>
      <c r="C6878" s="135" t="s">
        <v>18086</v>
      </c>
      <c r="D6878" s="229" t="s">
        <v>18087</v>
      </c>
      <c r="E6878" s="172"/>
      <c r="F6878" s="135" t="s">
        <v>165</v>
      </c>
      <c r="G6878" s="135">
        <v>2024</v>
      </c>
      <c r="H6878" s="217">
        <v>13220</v>
      </c>
      <c r="I6878" s="222" t="s">
        <v>4779</v>
      </c>
      <c r="J6878" s="135" t="s">
        <v>18088</v>
      </c>
    </row>
    <row r="6879" spans="1:10" ht="36">
      <c r="A6879" s="277" t="s">
        <v>25424</v>
      </c>
      <c r="B6879" s="135" t="s">
        <v>153</v>
      </c>
      <c r="C6879" s="135" t="s">
        <v>18089</v>
      </c>
      <c r="D6879" s="229" t="s">
        <v>18090</v>
      </c>
      <c r="E6879" s="112"/>
      <c r="F6879" s="135" t="s">
        <v>266</v>
      </c>
      <c r="G6879" s="135">
        <v>2024</v>
      </c>
      <c r="H6879" s="217">
        <v>15080</v>
      </c>
      <c r="I6879" s="222" t="s">
        <v>18091</v>
      </c>
      <c r="J6879" s="135" t="s">
        <v>18092</v>
      </c>
    </row>
    <row r="6880" spans="1:10" ht="36">
      <c r="A6880" s="277" t="s">
        <v>25424</v>
      </c>
      <c r="B6880" s="135" t="s">
        <v>400</v>
      </c>
      <c r="C6880" s="135" t="s">
        <v>18093</v>
      </c>
      <c r="D6880" s="229" t="s">
        <v>18094</v>
      </c>
      <c r="E6880" s="112"/>
      <c r="F6880" s="135" t="s">
        <v>1060</v>
      </c>
      <c r="G6880" s="135">
        <v>2024</v>
      </c>
      <c r="H6880" s="217">
        <v>11000</v>
      </c>
      <c r="I6880" s="222" t="s">
        <v>28</v>
      </c>
      <c r="J6880" s="135" t="s">
        <v>18095</v>
      </c>
    </row>
    <row r="6881" spans="1:10" ht="36">
      <c r="A6881" s="277" t="s">
        <v>25424</v>
      </c>
      <c r="B6881" s="135" t="s">
        <v>153</v>
      </c>
      <c r="C6881" s="135" t="s">
        <v>18070</v>
      </c>
      <c r="D6881" s="229" t="s">
        <v>18096</v>
      </c>
      <c r="E6881" s="112"/>
      <c r="F6881" s="135" t="s">
        <v>108</v>
      </c>
      <c r="G6881" s="135">
        <v>2024</v>
      </c>
      <c r="H6881" s="217">
        <v>19400</v>
      </c>
      <c r="I6881" s="222" t="s">
        <v>2336</v>
      </c>
      <c r="J6881" s="135" t="s">
        <v>18097</v>
      </c>
    </row>
    <row r="6882" spans="1:10" ht="36">
      <c r="A6882" s="277" t="s">
        <v>25424</v>
      </c>
      <c r="B6882" s="135" t="s">
        <v>400</v>
      </c>
      <c r="C6882" s="135" t="s">
        <v>18098</v>
      </c>
      <c r="D6882" s="229" t="s">
        <v>18099</v>
      </c>
      <c r="E6882" s="112"/>
      <c r="F6882" s="135" t="s">
        <v>108</v>
      </c>
      <c r="G6882" s="135">
        <v>2024</v>
      </c>
      <c r="H6882" s="217">
        <v>10910</v>
      </c>
      <c r="I6882" s="222" t="s">
        <v>18100</v>
      </c>
      <c r="J6882" s="135" t="s">
        <v>18101</v>
      </c>
    </row>
    <row r="6883" spans="1:10" ht="36">
      <c r="A6883" s="277" t="s">
        <v>25424</v>
      </c>
      <c r="B6883" s="135" t="s">
        <v>400</v>
      </c>
      <c r="C6883" s="135" t="s">
        <v>18102</v>
      </c>
      <c r="D6883" s="229" t="s">
        <v>18103</v>
      </c>
      <c r="E6883" s="112"/>
      <c r="F6883" s="135" t="s">
        <v>108</v>
      </c>
      <c r="G6883" s="135">
        <v>2024</v>
      </c>
      <c r="H6883" s="217">
        <v>17660</v>
      </c>
      <c r="I6883" s="222" t="s">
        <v>18104</v>
      </c>
      <c r="J6883" s="135" t="s">
        <v>18105</v>
      </c>
    </row>
    <row r="6884" spans="1:10" ht="36">
      <c r="A6884" s="277" t="s">
        <v>25424</v>
      </c>
      <c r="B6884" s="135" t="s">
        <v>400</v>
      </c>
      <c r="C6884" s="135" t="s">
        <v>18102</v>
      </c>
      <c r="D6884" s="229" t="s">
        <v>18106</v>
      </c>
      <c r="E6884" s="112"/>
      <c r="F6884" s="135" t="s">
        <v>1352</v>
      </c>
      <c r="G6884" s="135">
        <v>2024</v>
      </c>
      <c r="H6884" s="217">
        <v>8150</v>
      </c>
      <c r="I6884" s="222" t="s">
        <v>1938</v>
      </c>
      <c r="J6884" s="135" t="s">
        <v>18107</v>
      </c>
    </row>
    <row r="6885" spans="1:10" ht="36">
      <c r="A6885" s="277" t="s">
        <v>25424</v>
      </c>
      <c r="B6885" s="135" t="s">
        <v>400</v>
      </c>
      <c r="C6885" s="141" t="s">
        <v>18108</v>
      </c>
      <c r="D6885" s="141" t="s">
        <v>18109</v>
      </c>
      <c r="E6885" s="112"/>
      <c r="F6885" s="141" t="s">
        <v>466</v>
      </c>
      <c r="G6885" s="108">
        <v>2024</v>
      </c>
      <c r="H6885" s="217">
        <v>12000</v>
      </c>
      <c r="I6885" s="222" t="s">
        <v>4779</v>
      </c>
      <c r="J6885" s="141" t="s">
        <v>18110</v>
      </c>
    </row>
    <row r="6886" spans="1:10" ht="36">
      <c r="A6886" s="277" t="s">
        <v>25424</v>
      </c>
      <c r="B6886" s="135" t="s">
        <v>13</v>
      </c>
      <c r="C6886" s="135" t="s">
        <v>18111</v>
      </c>
      <c r="D6886" s="229" t="s">
        <v>18112</v>
      </c>
      <c r="E6886" s="112"/>
      <c r="F6886" s="135" t="s">
        <v>328</v>
      </c>
      <c r="G6886" s="135">
        <v>2024</v>
      </c>
      <c r="H6886" s="217">
        <v>18400</v>
      </c>
      <c r="I6886" s="222" t="s">
        <v>2336</v>
      </c>
      <c r="J6886" s="135" t="s">
        <v>18113</v>
      </c>
    </row>
    <row r="6887" spans="1:10" ht="36">
      <c r="A6887" s="277" t="s">
        <v>25424</v>
      </c>
      <c r="B6887" s="135" t="s">
        <v>153</v>
      </c>
      <c r="C6887" s="135" t="s">
        <v>18114</v>
      </c>
      <c r="D6887" s="229" t="s">
        <v>18115</v>
      </c>
      <c r="E6887" s="112"/>
      <c r="F6887" s="135" t="s">
        <v>328</v>
      </c>
      <c r="G6887" s="135">
        <v>2024</v>
      </c>
      <c r="H6887" s="217">
        <v>8200</v>
      </c>
      <c r="I6887" s="222" t="s">
        <v>2381</v>
      </c>
      <c r="J6887" s="135" t="s">
        <v>18116</v>
      </c>
    </row>
    <row r="6888" spans="1:10" ht="36">
      <c r="A6888" s="277" t="s">
        <v>25424</v>
      </c>
      <c r="B6888" s="236" t="s">
        <v>400</v>
      </c>
      <c r="C6888" s="114" t="s">
        <v>18117</v>
      </c>
      <c r="D6888" s="223" t="s">
        <v>18118</v>
      </c>
      <c r="E6888" s="237"/>
      <c r="F6888" s="133" t="s">
        <v>415</v>
      </c>
      <c r="G6888" s="133">
        <v>2024</v>
      </c>
      <c r="H6888" s="217">
        <v>8900</v>
      </c>
      <c r="I6888" s="218" t="s">
        <v>2180</v>
      </c>
      <c r="J6888" s="142" t="s">
        <v>18119</v>
      </c>
    </row>
    <row r="6889" spans="1:10" ht="36">
      <c r="A6889" s="277" t="s">
        <v>25424</v>
      </c>
      <c r="B6889" s="143" t="s">
        <v>400</v>
      </c>
      <c r="C6889" s="114" t="s">
        <v>18117</v>
      </c>
      <c r="D6889" s="223" t="s">
        <v>18120</v>
      </c>
      <c r="E6889" s="238"/>
      <c r="F6889" s="143" t="s">
        <v>403</v>
      </c>
      <c r="G6889" s="133">
        <v>2024</v>
      </c>
      <c r="H6889" s="232">
        <v>10500</v>
      </c>
      <c r="I6889" s="218" t="s">
        <v>2180</v>
      </c>
      <c r="J6889" s="143" t="s">
        <v>18121</v>
      </c>
    </row>
    <row r="6890" spans="1:10" ht="36">
      <c r="A6890" s="277" t="s">
        <v>25424</v>
      </c>
      <c r="B6890" s="133" t="s">
        <v>153</v>
      </c>
      <c r="C6890" s="114" t="s">
        <v>18122</v>
      </c>
      <c r="D6890" s="223" t="s">
        <v>18123</v>
      </c>
      <c r="E6890" s="239"/>
      <c r="F6890" s="133" t="s">
        <v>50</v>
      </c>
      <c r="G6890" s="133">
        <v>2024</v>
      </c>
      <c r="H6890" s="217">
        <v>9000</v>
      </c>
      <c r="I6890" s="218" t="s">
        <v>2180</v>
      </c>
      <c r="J6890" s="144" t="s">
        <v>18124</v>
      </c>
    </row>
    <row r="6891" spans="1:10" ht="36">
      <c r="A6891" s="277" t="s">
        <v>25424</v>
      </c>
      <c r="B6891" s="133" t="s">
        <v>153</v>
      </c>
      <c r="C6891" s="114" t="s">
        <v>18125</v>
      </c>
      <c r="D6891" s="223" t="s">
        <v>18126</v>
      </c>
      <c r="E6891" s="239"/>
      <c r="F6891" s="133" t="s">
        <v>50</v>
      </c>
      <c r="G6891" s="133">
        <v>2024</v>
      </c>
      <c r="H6891" s="217">
        <v>13200</v>
      </c>
      <c r="I6891" s="218" t="s">
        <v>2180</v>
      </c>
      <c r="J6891" s="133" t="s">
        <v>18127</v>
      </c>
    </row>
    <row r="6892" spans="1:10" ht="36">
      <c r="A6892" s="277" t="s">
        <v>25424</v>
      </c>
      <c r="B6892" s="133" t="s">
        <v>153</v>
      </c>
      <c r="C6892" s="114" t="s">
        <v>18122</v>
      </c>
      <c r="D6892" s="223" t="s">
        <v>18128</v>
      </c>
      <c r="E6892" s="239"/>
      <c r="F6892" s="133" t="s">
        <v>50</v>
      </c>
      <c r="G6892" s="133">
        <v>2024</v>
      </c>
      <c r="H6892" s="217">
        <v>10600</v>
      </c>
      <c r="I6892" s="218" t="s">
        <v>2180</v>
      </c>
      <c r="J6892" s="133" t="s">
        <v>18129</v>
      </c>
    </row>
    <row r="6893" spans="1:10" ht="36">
      <c r="A6893" s="277" t="s">
        <v>25424</v>
      </c>
      <c r="B6893" s="133" t="s">
        <v>400</v>
      </c>
      <c r="C6893" s="114" t="s">
        <v>18130</v>
      </c>
      <c r="D6893" s="223" t="s">
        <v>18131</v>
      </c>
      <c r="E6893" s="239"/>
      <c r="F6893" s="133" t="s">
        <v>415</v>
      </c>
      <c r="G6893" s="133">
        <v>2024</v>
      </c>
      <c r="H6893" s="217">
        <v>13700</v>
      </c>
      <c r="I6893" s="218" t="s">
        <v>2180</v>
      </c>
      <c r="J6893" s="133" t="s">
        <v>18132</v>
      </c>
    </row>
    <row r="6894" spans="1:10" ht="36">
      <c r="A6894" s="277" t="s">
        <v>25424</v>
      </c>
      <c r="B6894" s="133" t="s">
        <v>153</v>
      </c>
      <c r="C6894" s="114" t="s">
        <v>4019</v>
      </c>
      <c r="D6894" s="223" t="s">
        <v>18133</v>
      </c>
      <c r="E6894" s="239"/>
      <c r="F6894" s="133" t="s">
        <v>50</v>
      </c>
      <c r="G6894" s="133">
        <v>2024</v>
      </c>
      <c r="H6894" s="217">
        <v>8500</v>
      </c>
      <c r="I6894" s="218" t="s">
        <v>4533</v>
      </c>
      <c r="J6894" s="133" t="s">
        <v>18134</v>
      </c>
    </row>
    <row r="6895" spans="1:10" ht="36">
      <c r="A6895" s="277" t="s">
        <v>25424</v>
      </c>
      <c r="B6895" s="236" t="s">
        <v>400</v>
      </c>
      <c r="C6895" s="108" t="s">
        <v>18135</v>
      </c>
      <c r="D6895" s="135" t="s">
        <v>18136</v>
      </c>
      <c r="E6895" s="237"/>
      <c r="F6895" s="133" t="s">
        <v>415</v>
      </c>
      <c r="G6895" s="133">
        <v>2024</v>
      </c>
      <c r="H6895" s="217">
        <v>9800</v>
      </c>
      <c r="I6895" s="240" t="s">
        <v>3365</v>
      </c>
      <c r="J6895" s="142" t="s">
        <v>18137</v>
      </c>
    </row>
    <row r="6896" spans="1:10" ht="36">
      <c r="A6896" s="277" t="s">
        <v>25424</v>
      </c>
      <c r="B6896" s="144" t="s">
        <v>153</v>
      </c>
      <c r="C6896" s="114" t="s">
        <v>18122</v>
      </c>
      <c r="D6896" s="223" t="s">
        <v>18138</v>
      </c>
      <c r="E6896" s="241"/>
      <c r="F6896" s="144" t="s">
        <v>50</v>
      </c>
      <c r="G6896" s="144">
        <v>2024</v>
      </c>
      <c r="H6896" s="224">
        <v>13700</v>
      </c>
      <c r="I6896" s="242" t="s">
        <v>2180</v>
      </c>
      <c r="J6896" s="144" t="s">
        <v>18139</v>
      </c>
    </row>
    <row r="6897" spans="1:10" ht="36">
      <c r="A6897" s="277" t="s">
        <v>25424</v>
      </c>
      <c r="B6897" s="135" t="s">
        <v>400</v>
      </c>
      <c r="C6897" s="135" t="s">
        <v>18140</v>
      </c>
      <c r="D6897" s="135" t="s">
        <v>18141</v>
      </c>
      <c r="E6897" s="135"/>
      <c r="F6897" s="135" t="s">
        <v>415</v>
      </c>
      <c r="G6897" s="135">
        <v>2024</v>
      </c>
      <c r="H6897" s="217">
        <v>10220</v>
      </c>
      <c r="I6897" s="222" t="s">
        <v>161</v>
      </c>
      <c r="J6897" s="135" t="s">
        <v>18142</v>
      </c>
    </row>
    <row r="6898" spans="1:10" ht="36">
      <c r="A6898" s="277" t="s">
        <v>25424</v>
      </c>
      <c r="B6898" s="135" t="s">
        <v>400</v>
      </c>
      <c r="C6898" s="141" t="s">
        <v>18143</v>
      </c>
      <c r="D6898" s="141" t="s">
        <v>18144</v>
      </c>
      <c r="E6898" s="112"/>
      <c r="F6898" s="141" t="s">
        <v>677</v>
      </c>
      <c r="G6898" s="108">
        <v>2024</v>
      </c>
      <c r="H6898" s="217">
        <v>12300</v>
      </c>
      <c r="I6898" s="222" t="s">
        <v>3691</v>
      </c>
      <c r="J6898" s="141" t="s">
        <v>18145</v>
      </c>
    </row>
    <row r="6899" spans="1:10" ht="36">
      <c r="A6899" s="277" t="s">
        <v>25424</v>
      </c>
      <c r="B6899" s="135" t="s">
        <v>400</v>
      </c>
      <c r="C6899" s="135" t="s">
        <v>18146</v>
      </c>
      <c r="D6899" s="135" t="s">
        <v>18147</v>
      </c>
      <c r="E6899" s="136"/>
      <c r="F6899" s="135" t="s">
        <v>108</v>
      </c>
      <c r="G6899" s="135">
        <v>2024</v>
      </c>
      <c r="H6899" s="217">
        <v>12680</v>
      </c>
      <c r="I6899" s="222" t="s">
        <v>2651</v>
      </c>
      <c r="J6899" s="135" t="s">
        <v>18148</v>
      </c>
    </row>
    <row r="6900" spans="1:10" ht="36">
      <c r="A6900" s="277" t="s">
        <v>25424</v>
      </c>
      <c r="B6900" s="135" t="s">
        <v>400</v>
      </c>
      <c r="C6900" s="108" t="s">
        <v>18149</v>
      </c>
      <c r="D6900" s="108" t="s">
        <v>1161</v>
      </c>
      <c r="E6900" s="112"/>
      <c r="F6900" s="135" t="s">
        <v>415</v>
      </c>
      <c r="G6900" s="135">
        <v>2024</v>
      </c>
      <c r="H6900" s="217">
        <v>11900</v>
      </c>
      <c r="I6900" s="222" t="s">
        <v>1938</v>
      </c>
      <c r="J6900" s="141" t="s">
        <v>18150</v>
      </c>
    </row>
    <row r="6901" spans="1:10" ht="36">
      <c r="A6901" s="277" t="s">
        <v>25424</v>
      </c>
      <c r="B6901" s="135" t="s">
        <v>400</v>
      </c>
      <c r="C6901" s="108" t="s">
        <v>18151</v>
      </c>
      <c r="D6901" s="108" t="s">
        <v>97</v>
      </c>
      <c r="E6901" s="112"/>
      <c r="F6901" s="135" t="s">
        <v>415</v>
      </c>
      <c r="G6901" s="135">
        <v>2024</v>
      </c>
      <c r="H6901" s="217">
        <v>11400</v>
      </c>
      <c r="I6901" s="222" t="s">
        <v>2336</v>
      </c>
      <c r="J6901" s="141" t="s">
        <v>18152</v>
      </c>
    </row>
    <row r="6902" spans="1:10" ht="36">
      <c r="A6902" s="277" t="s">
        <v>25424</v>
      </c>
      <c r="B6902" s="135" t="s">
        <v>400</v>
      </c>
      <c r="C6902" s="108" t="s">
        <v>18153</v>
      </c>
      <c r="D6902" s="108" t="s">
        <v>18154</v>
      </c>
      <c r="E6902" s="112"/>
      <c r="F6902" s="141" t="s">
        <v>677</v>
      </c>
      <c r="G6902" s="108">
        <v>2024</v>
      </c>
      <c r="H6902" s="217">
        <v>8200</v>
      </c>
      <c r="I6902" s="222" t="s">
        <v>1938</v>
      </c>
      <c r="J6902" s="141" t="s">
        <v>18155</v>
      </c>
    </row>
    <row r="6903" spans="1:10" ht="36">
      <c r="A6903" s="277" t="s">
        <v>25424</v>
      </c>
      <c r="B6903" s="135" t="s">
        <v>153</v>
      </c>
      <c r="C6903" s="135" t="s">
        <v>18156</v>
      </c>
      <c r="D6903" s="135" t="s">
        <v>18157</v>
      </c>
      <c r="E6903" s="135"/>
      <c r="F6903" s="135" t="s">
        <v>5110</v>
      </c>
      <c r="G6903" s="135">
        <v>2024</v>
      </c>
      <c r="H6903" s="217">
        <v>19000</v>
      </c>
      <c r="I6903" s="222" t="s">
        <v>18158</v>
      </c>
      <c r="J6903" s="135" t="s">
        <v>18159</v>
      </c>
    </row>
    <row r="6904" spans="1:10" ht="36">
      <c r="A6904" s="277" t="s">
        <v>25424</v>
      </c>
      <c r="B6904" s="135" t="s">
        <v>153</v>
      </c>
      <c r="C6904" s="135" t="s">
        <v>18160</v>
      </c>
      <c r="D6904" s="135" t="s">
        <v>18161</v>
      </c>
      <c r="E6904" s="135"/>
      <c r="F6904" s="135" t="s">
        <v>5110</v>
      </c>
      <c r="G6904" s="135">
        <v>2024</v>
      </c>
      <c r="H6904" s="217">
        <v>22000</v>
      </c>
      <c r="I6904" s="222" t="s">
        <v>171</v>
      </c>
      <c r="J6904" s="135" t="s">
        <v>18162</v>
      </c>
    </row>
    <row r="6905" spans="1:10" ht="36">
      <c r="A6905" s="277" t="s">
        <v>25424</v>
      </c>
      <c r="B6905" s="135" t="s">
        <v>153</v>
      </c>
      <c r="C6905" s="135" t="s">
        <v>18163</v>
      </c>
      <c r="D6905" s="135" t="s">
        <v>18164</v>
      </c>
      <c r="E6905" s="135"/>
      <c r="F6905" s="135" t="s">
        <v>50</v>
      </c>
      <c r="G6905" s="138">
        <v>2024</v>
      </c>
      <c r="H6905" s="243">
        <v>16000</v>
      </c>
      <c r="I6905" s="244" t="s">
        <v>18165</v>
      </c>
      <c r="J6905" s="141" t="s">
        <v>18166</v>
      </c>
    </row>
    <row r="6906" spans="1:10" ht="36">
      <c r="A6906" s="277" t="s">
        <v>25424</v>
      </c>
      <c r="B6906" s="135" t="s">
        <v>400</v>
      </c>
      <c r="C6906" s="135" t="s">
        <v>18167</v>
      </c>
      <c r="D6906" s="135" t="s">
        <v>18168</v>
      </c>
      <c r="E6906" s="135"/>
      <c r="F6906" s="135" t="s">
        <v>403</v>
      </c>
      <c r="G6906" s="135">
        <v>2023</v>
      </c>
      <c r="H6906" s="217">
        <v>13000</v>
      </c>
      <c r="I6906" s="222" t="s">
        <v>18169</v>
      </c>
      <c r="J6906" s="141" t="s">
        <v>18170</v>
      </c>
    </row>
    <row r="6907" spans="1:10" ht="36">
      <c r="A6907" s="277" t="s">
        <v>25424</v>
      </c>
      <c r="B6907" s="135" t="s">
        <v>153</v>
      </c>
      <c r="C6907" s="135" t="s">
        <v>18171</v>
      </c>
      <c r="D6907" s="135" t="s">
        <v>18172</v>
      </c>
      <c r="E6907" s="135"/>
      <c r="F6907" s="135" t="s">
        <v>6923</v>
      </c>
      <c r="G6907" s="138">
        <v>2024</v>
      </c>
      <c r="H6907" s="217">
        <v>10360</v>
      </c>
      <c r="I6907" s="222"/>
      <c r="J6907" s="135" t="s">
        <v>18173</v>
      </c>
    </row>
    <row r="6908" spans="1:10" ht="36">
      <c r="A6908" s="277" t="s">
        <v>25424</v>
      </c>
      <c r="B6908" s="135" t="s">
        <v>153</v>
      </c>
      <c r="C6908" s="135" t="s">
        <v>18174</v>
      </c>
      <c r="D6908" s="135" t="s">
        <v>18175</v>
      </c>
      <c r="E6908" s="135"/>
      <c r="F6908" s="135" t="s">
        <v>50</v>
      </c>
      <c r="G6908" s="138">
        <v>2024</v>
      </c>
      <c r="H6908" s="217">
        <v>11720</v>
      </c>
      <c r="I6908" s="222" t="s">
        <v>2196</v>
      </c>
      <c r="J6908" s="135" t="s">
        <v>18176</v>
      </c>
    </row>
    <row r="6909" spans="1:10" ht="36">
      <c r="A6909" s="277" t="s">
        <v>25424</v>
      </c>
      <c r="B6909" s="135" t="s">
        <v>153</v>
      </c>
      <c r="C6909" s="135" t="s">
        <v>18177</v>
      </c>
      <c r="D6909" s="135" t="s">
        <v>18178</v>
      </c>
      <c r="E6909" s="135"/>
      <c r="F6909" s="135" t="s">
        <v>50</v>
      </c>
      <c r="G6909" s="138">
        <v>2024</v>
      </c>
      <c r="H6909" s="217">
        <v>10380</v>
      </c>
      <c r="I6909" s="222" t="s">
        <v>18169</v>
      </c>
      <c r="J6909" s="135" t="s">
        <v>18179</v>
      </c>
    </row>
    <row r="6910" spans="1:10" ht="36">
      <c r="A6910" s="277" t="s">
        <v>25424</v>
      </c>
      <c r="B6910" s="135" t="s">
        <v>13</v>
      </c>
      <c r="C6910" s="135" t="s">
        <v>18180</v>
      </c>
      <c r="D6910" s="135" t="s">
        <v>18181</v>
      </c>
      <c r="E6910" s="135"/>
      <c r="F6910" s="135" t="s">
        <v>304</v>
      </c>
      <c r="G6910" s="138">
        <v>2024</v>
      </c>
      <c r="H6910" s="217">
        <v>19185</v>
      </c>
      <c r="I6910" s="222" t="s">
        <v>18182</v>
      </c>
      <c r="J6910" s="135" t="s">
        <v>18183</v>
      </c>
    </row>
    <row r="6911" spans="1:10" ht="18">
      <c r="B6911" s="245"/>
      <c r="C6911" s="141"/>
      <c r="D6911" s="246"/>
      <c r="E6911" s="247"/>
      <c r="F6911" s="247"/>
      <c r="G6911" s="248"/>
      <c r="H6911" s="249"/>
      <c r="I6911" s="250"/>
      <c r="J6911" s="141"/>
    </row>
    <row r="6912" spans="1:10" ht="18">
      <c r="B6912" s="245"/>
      <c r="C6912" s="141"/>
      <c r="D6912" s="246"/>
      <c r="E6912" s="247"/>
      <c r="F6912" s="247"/>
      <c r="G6912" s="248"/>
      <c r="H6912" s="249"/>
      <c r="I6912" s="250"/>
      <c r="J6912" s="141"/>
    </row>
    <row r="6913" spans="2:10" ht="18">
      <c r="B6913" s="245"/>
      <c r="C6913" s="141"/>
      <c r="D6913" s="246"/>
      <c r="E6913" s="247"/>
      <c r="F6913" s="247"/>
      <c r="G6913" s="248"/>
      <c r="H6913" s="249"/>
      <c r="I6913" s="250"/>
      <c r="J6913" s="141"/>
    </row>
    <row r="6914" spans="2:10" ht="18">
      <c r="B6914" s="245"/>
      <c r="C6914" s="141"/>
      <c r="D6914" s="246"/>
      <c r="E6914" s="247"/>
      <c r="F6914" s="247"/>
      <c r="G6914" s="248"/>
      <c r="H6914" s="249"/>
      <c r="I6914" s="250"/>
      <c r="J6914" s="141"/>
    </row>
    <row r="6915" spans="2:10" ht="18">
      <c r="B6915" s="245"/>
      <c r="C6915" s="141"/>
      <c r="D6915" s="246"/>
      <c r="E6915" s="247"/>
      <c r="F6915" s="247"/>
      <c r="G6915" s="248"/>
      <c r="H6915" s="249"/>
      <c r="I6915" s="250"/>
      <c r="J6915" s="141"/>
    </row>
    <row r="6916" spans="2:10" ht="18">
      <c r="B6916" s="245"/>
      <c r="C6916" s="141"/>
      <c r="D6916" s="246"/>
      <c r="E6916" s="247"/>
      <c r="F6916" s="247"/>
      <c r="G6916" s="248"/>
      <c r="H6916" s="249"/>
      <c r="I6916" s="250"/>
      <c r="J6916" s="141"/>
    </row>
    <row r="6917" spans="2:10" ht="18">
      <c r="B6917" s="245"/>
      <c r="C6917" s="141"/>
      <c r="D6917" s="246"/>
      <c r="E6917" s="247"/>
      <c r="F6917" s="247"/>
      <c r="G6917" s="248"/>
      <c r="H6917" s="249"/>
      <c r="I6917" s="250"/>
      <c r="J6917" s="141"/>
    </row>
    <row r="6918" spans="2:10" ht="18">
      <c r="B6918" s="245"/>
      <c r="C6918" s="141"/>
      <c r="D6918" s="246"/>
      <c r="E6918" s="247"/>
      <c r="F6918" s="247"/>
      <c r="G6918" s="248"/>
      <c r="H6918" s="249"/>
      <c r="I6918" s="250"/>
      <c r="J6918" s="141"/>
    </row>
    <row r="6919" spans="2:10" ht="18">
      <c r="B6919" s="245"/>
      <c r="C6919" s="141"/>
      <c r="D6919" s="246"/>
      <c r="E6919" s="247"/>
      <c r="F6919" s="247"/>
      <c r="G6919" s="248"/>
      <c r="H6919" s="249"/>
      <c r="I6919" s="250"/>
      <c r="J6919" s="141"/>
    </row>
    <row r="6920" spans="2:10" ht="18">
      <c r="B6920" s="245"/>
      <c r="C6920" s="141"/>
      <c r="D6920" s="246"/>
      <c r="E6920" s="247"/>
      <c r="F6920" s="247"/>
      <c r="G6920" s="248"/>
      <c r="H6920" s="249"/>
      <c r="I6920" s="250"/>
      <c r="J6920" s="141"/>
    </row>
    <row r="6921" spans="2:10" ht="18">
      <c r="B6921" s="245"/>
      <c r="C6921" s="141"/>
      <c r="D6921" s="246"/>
      <c r="E6921" s="247"/>
      <c r="F6921" s="247"/>
      <c r="G6921" s="248"/>
      <c r="H6921" s="249"/>
      <c r="I6921" s="250"/>
      <c r="J6921" s="141"/>
    </row>
    <row r="6922" spans="2:10" ht="18">
      <c r="B6922" s="245"/>
      <c r="C6922" s="141"/>
      <c r="D6922" s="246"/>
      <c r="E6922" s="247"/>
      <c r="F6922" s="247"/>
      <c r="G6922" s="248"/>
      <c r="H6922" s="249"/>
      <c r="I6922" s="250"/>
      <c r="J6922" s="141"/>
    </row>
    <row r="6923" spans="2:10" ht="18">
      <c r="B6923" s="245"/>
      <c r="C6923" s="141"/>
      <c r="D6923" s="246"/>
      <c r="E6923" s="247"/>
      <c r="F6923" s="247"/>
      <c r="G6923" s="248"/>
      <c r="H6923" s="249"/>
      <c r="I6923" s="250"/>
      <c r="J6923" s="141"/>
    </row>
    <row r="6924" spans="2:10" ht="18">
      <c r="B6924" s="245"/>
      <c r="C6924" s="141"/>
      <c r="D6924" s="246"/>
      <c r="E6924" s="247"/>
      <c r="F6924" s="247"/>
      <c r="G6924" s="248"/>
      <c r="H6924" s="249"/>
      <c r="I6924" s="250"/>
      <c r="J6924" s="141"/>
    </row>
    <row r="6925" spans="2:10" ht="18">
      <c r="B6925" s="245"/>
      <c r="C6925" s="141"/>
      <c r="D6925" s="246"/>
      <c r="E6925" s="247"/>
      <c r="F6925" s="247"/>
      <c r="G6925" s="248"/>
      <c r="H6925" s="249"/>
      <c r="I6925" s="250"/>
      <c r="J6925" s="141"/>
    </row>
    <row r="6926" spans="2:10" ht="18">
      <c r="B6926" s="245"/>
      <c r="C6926" s="141"/>
      <c r="D6926" s="246"/>
      <c r="E6926" s="247"/>
      <c r="F6926" s="247"/>
      <c r="G6926" s="248"/>
      <c r="H6926" s="249"/>
      <c r="I6926" s="250"/>
      <c r="J6926" s="141"/>
    </row>
    <row r="6927" spans="2:10" ht="18">
      <c r="B6927" s="245"/>
      <c r="C6927" s="141"/>
      <c r="D6927" s="246"/>
      <c r="E6927" s="247"/>
      <c r="F6927" s="247"/>
      <c r="G6927" s="248"/>
      <c r="H6927" s="249"/>
      <c r="I6927" s="250"/>
      <c r="J6927" s="141"/>
    </row>
    <row r="6928" spans="2:10" ht="18">
      <c r="B6928" s="245"/>
      <c r="C6928" s="141"/>
      <c r="D6928" s="246"/>
      <c r="E6928" s="247"/>
      <c r="F6928" s="247"/>
      <c r="G6928" s="248"/>
      <c r="H6928" s="249"/>
      <c r="I6928" s="250"/>
      <c r="J6928" s="141"/>
    </row>
    <row r="6929" spans="2:10" ht="18">
      <c r="B6929" s="245"/>
      <c r="C6929" s="141"/>
      <c r="D6929" s="246"/>
      <c r="E6929" s="247"/>
      <c r="F6929" s="247"/>
      <c r="G6929" s="248"/>
      <c r="H6929" s="249"/>
      <c r="I6929" s="250"/>
      <c r="J6929" s="141"/>
    </row>
    <row r="6930" spans="2:10" ht="18">
      <c r="B6930" s="245"/>
      <c r="C6930" s="141"/>
      <c r="D6930" s="246"/>
      <c r="E6930" s="247"/>
      <c r="F6930" s="247"/>
      <c r="G6930" s="248"/>
      <c r="H6930" s="249"/>
      <c r="I6930" s="250"/>
      <c r="J6930" s="141"/>
    </row>
    <row r="6931" spans="2:10" ht="18">
      <c r="B6931" s="245"/>
      <c r="C6931" s="141"/>
      <c r="D6931" s="246"/>
      <c r="E6931" s="247"/>
      <c r="F6931" s="247"/>
      <c r="G6931" s="248"/>
      <c r="H6931" s="249"/>
      <c r="I6931" s="250"/>
      <c r="J6931" s="141"/>
    </row>
    <row r="6932" spans="2:10" ht="18">
      <c r="B6932" s="245"/>
      <c r="C6932" s="141"/>
      <c r="D6932" s="246"/>
      <c r="E6932" s="247"/>
      <c r="F6932" s="247"/>
      <c r="G6932" s="248"/>
      <c r="H6932" s="249"/>
      <c r="I6932" s="250"/>
      <c r="J6932" s="141"/>
    </row>
    <row r="6933" spans="2:10" ht="18">
      <c r="B6933" s="245"/>
      <c r="C6933" s="141"/>
      <c r="D6933" s="246"/>
      <c r="E6933" s="247"/>
      <c r="F6933" s="247"/>
      <c r="G6933" s="248"/>
      <c r="H6933" s="249"/>
      <c r="I6933" s="250"/>
      <c r="J6933" s="141"/>
    </row>
    <row r="6934" spans="2:10" ht="18">
      <c r="B6934" s="245"/>
      <c r="C6934" s="141"/>
      <c r="D6934" s="246"/>
      <c r="E6934" s="247"/>
      <c r="F6934" s="247"/>
      <c r="G6934" s="248"/>
      <c r="H6934" s="249"/>
      <c r="I6934" s="250"/>
      <c r="J6934" s="141"/>
    </row>
    <row r="6935" spans="2:10" ht="18">
      <c r="B6935" s="245"/>
      <c r="C6935" s="141"/>
      <c r="D6935" s="246"/>
      <c r="E6935" s="247"/>
      <c r="F6935" s="247"/>
      <c r="G6935" s="248"/>
      <c r="H6935" s="249"/>
      <c r="I6935" s="250"/>
      <c r="J6935" s="141"/>
    </row>
    <row r="6936" spans="2:10" ht="18">
      <c r="B6936" s="245"/>
      <c r="C6936" s="141"/>
      <c r="D6936" s="246"/>
      <c r="E6936" s="247"/>
      <c r="F6936" s="247"/>
      <c r="G6936" s="248"/>
      <c r="H6936" s="249"/>
      <c r="I6936" s="250"/>
      <c r="J6936" s="141"/>
    </row>
    <row r="6937" spans="2:10" ht="18">
      <c r="B6937" s="245"/>
      <c r="C6937" s="141"/>
      <c r="D6937" s="246"/>
      <c r="E6937" s="247"/>
      <c r="F6937" s="247"/>
      <c r="G6937" s="248"/>
      <c r="H6937" s="249"/>
      <c r="I6937" s="250"/>
      <c r="J6937" s="141"/>
    </row>
    <row r="6938" spans="2:10" ht="18">
      <c r="B6938" s="245"/>
      <c r="C6938" s="141"/>
      <c r="D6938" s="246"/>
      <c r="E6938" s="247"/>
      <c r="F6938" s="247"/>
      <c r="G6938" s="248"/>
      <c r="H6938" s="249"/>
      <c r="I6938" s="250"/>
      <c r="J6938" s="141"/>
    </row>
    <row r="6939" spans="2:10" ht="18">
      <c r="B6939" s="245"/>
      <c r="C6939" s="141"/>
      <c r="D6939" s="246"/>
      <c r="E6939" s="247"/>
      <c r="F6939" s="247"/>
      <c r="G6939" s="248"/>
      <c r="H6939" s="249"/>
      <c r="I6939" s="250"/>
      <c r="J6939" s="141"/>
    </row>
    <row r="6940" spans="2:10" ht="18">
      <c r="B6940" s="245"/>
      <c r="C6940" s="141"/>
      <c r="D6940" s="246"/>
      <c r="E6940" s="247"/>
      <c r="F6940" s="247"/>
      <c r="G6940" s="248"/>
      <c r="H6940" s="249"/>
      <c r="I6940" s="250"/>
      <c r="J6940" s="141"/>
    </row>
    <row r="6941" spans="2:10" ht="18">
      <c r="B6941" s="245"/>
      <c r="C6941" s="141"/>
      <c r="D6941" s="246"/>
      <c r="E6941" s="247"/>
      <c r="F6941" s="247"/>
      <c r="G6941" s="248"/>
      <c r="H6941" s="249"/>
      <c r="I6941" s="250"/>
      <c r="J6941" s="141"/>
    </row>
    <row r="6942" spans="2:10" ht="18">
      <c r="B6942" s="245"/>
      <c r="C6942" s="141"/>
      <c r="D6942" s="246"/>
      <c r="E6942" s="247"/>
      <c r="F6942" s="247"/>
      <c r="G6942" s="248"/>
      <c r="H6942" s="249"/>
      <c r="I6942" s="250"/>
      <c r="J6942" s="141"/>
    </row>
    <row r="6943" spans="2:10" ht="18">
      <c r="B6943" s="245"/>
      <c r="C6943" s="141"/>
      <c r="D6943" s="246"/>
      <c r="E6943" s="247"/>
      <c r="F6943" s="247"/>
      <c r="G6943" s="248"/>
      <c r="H6943" s="249"/>
      <c r="I6943" s="250"/>
      <c r="J6943" s="141"/>
    </row>
    <row r="6944" spans="2:10" ht="18">
      <c r="B6944" s="245"/>
      <c r="C6944" s="141"/>
      <c r="D6944" s="246"/>
      <c r="E6944" s="247"/>
      <c r="F6944" s="247"/>
      <c r="G6944" s="248"/>
      <c r="H6944" s="249"/>
      <c r="I6944" s="250"/>
      <c r="J6944" s="141"/>
    </row>
    <row r="6945" spans="2:10" ht="18">
      <c r="B6945" s="245"/>
      <c r="C6945" s="141"/>
      <c r="D6945" s="246"/>
      <c r="E6945" s="247"/>
      <c r="F6945" s="247"/>
      <c r="G6945" s="248"/>
      <c r="H6945" s="249"/>
      <c r="I6945" s="250"/>
      <c r="J6945" s="141"/>
    </row>
    <row r="6946" spans="2:10" ht="18">
      <c r="B6946" s="245"/>
      <c r="C6946" s="141"/>
      <c r="D6946" s="246"/>
      <c r="E6946" s="247"/>
      <c r="F6946" s="247"/>
      <c r="G6946" s="248"/>
      <c r="H6946" s="249"/>
      <c r="I6946" s="250"/>
      <c r="J6946" s="141"/>
    </row>
    <row r="6947" spans="2:10" ht="18">
      <c r="B6947" s="245"/>
      <c r="C6947" s="141"/>
      <c r="D6947" s="246"/>
      <c r="E6947" s="247"/>
      <c r="F6947" s="247"/>
      <c r="G6947" s="248"/>
      <c r="H6947" s="249"/>
      <c r="I6947" s="250"/>
      <c r="J6947" s="141"/>
    </row>
    <row r="6948" spans="2:10" ht="18">
      <c r="B6948" s="245"/>
      <c r="C6948" s="141"/>
      <c r="D6948" s="246"/>
      <c r="E6948" s="247"/>
      <c r="F6948" s="247"/>
      <c r="G6948" s="248"/>
      <c r="H6948" s="249"/>
      <c r="I6948" s="250"/>
      <c r="J6948" s="141"/>
    </row>
    <row r="6949" spans="2:10" ht="18">
      <c r="B6949" s="245"/>
      <c r="C6949" s="141"/>
      <c r="D6949" s="246"/>
      <c r="E6949" s="247"/>
      <c r="F6949" s="247"/>
      <c r="G6949" s="248"/>
      <c r="H6949" s="249"/>
      <c r="I6949" s="250"/>
      <c r="J6949" s="141"/>
    </row>
    <row r="6950" spans="2:10" ht="18">
      <c r="B6950" s="245"/>
      <c r="C6950" s="141"/>
      <c r="D6950" s="246"/>
      <c r="E6950" s="247"/>
      <c r="F6950" s="247"/>
      <c r="G6950" s="248"/>
      <c r="H6950" s="249"/>
      <c r="I6950" s="250"/>
      <c r="J6950" s="141"/>
    </row>
    <row r="6951" spans="2:10" ht="18">
      <c r="B6951" s="245"/>
      <c r="C6951" s="141"/>
      <c r="D6951" s="246"/>
      <c r="E6951" s="247"/>
      <c r="F6951" s="247"/>
      <c r="G6951" s="248"/>
      <c r="H6951" s="249"/>
      <c r="I6951" s="250"/>
      <c r="J6951" s="141"/>
    </row>
    <row r="6952" spans="2:10" ht="18">
      <c r="B6952" s="245"/>
      <c r="C6952" s="141"/>
      <c r="D6952" s="246"/>
      <c r="E6952" s="247"/>
      <c r="F6952" s="247"/>
      <c r="G6952" s="248"/>
      <c r="H6952" s="249"/>
      <c r="I6952" s="250"/>
      <c r="J6952" s="141"/>
    </row>
    <row r="6953" spans="2:10" ht="18">
      <c r="B6953" s="245"/>
      <c r="C6953" s="141"/>
      <c r="D6953" s="246"/>
      <c r="E6953" s="247"/>
      <c r="F6953" s="247"/>
      <c r="G6953" s="248"/>
      <c r="H6953" s="249"/>
      <c r="I6953" s="250"/>
      <c r="J6953" s="141"/>
    </row>
    <row r="6954" spans="2:10" ht="18">
      <c r="B6954" s="245"/>
      <c r="C6954" s="141"/>
      <c r="D6954" s="246"/>
      <c r="E6954" s="247"/>
      <c r="F6954" s="247"/>
      <c r="G6954" s="248"/>
      <c r="H6954" s="249"/>
      <c r="I6954" s="250"/>
      <c r="J6954" s="141"/>
    </row>
    <row r="6955" spans="2:10" ht="18">
      <c r="B6955" s="245"/>
      <c r="C6955" s="141"/>
      <c r="D6955" s="246"/>
      <c r="E6955" s="247"/>
      <c r="F6955" s="247"/>
      <c r="G6955" s="248"/>
      <c r="H6955" s="249"/>
      <c r="I6955" s="250"/>
      <c r="J6955" s="141"/>
    </row>
    <row r="6956" spans="2:10" ht="18">
      <c r="B6956" s="245"/>
      <c r="C6956" s="141"/>
      <c r="D6956" s="246"/>
      <c r="E6956" s="247"/>
      <c r="F6956" s="247"/>
      <c r="G6956" s="248"/>
      <c r="H6956" s="249"/>
      <c r="I6956" s="250"/>
      <c r="J6956" s="141"/>
    </row>
    <row r="6957" spans="2:10" ht="18">
      <c r="B6957" s="245"/>
      <c r="C6957" s="141"/>
      <c r="D6957" s="246"/>
      <c r="E6957" s="247"/>
      <c r="F6957" s="247"/>
      <c r="G6957" s="248"/>
      <c r="H6957" s="249"/>
      <c r="I6957" s="250"/>
      <c r="J6957" s="141"/>
    </row>
    <row r="6958" spans="2:10" ht="18">
      <c r="B6958" s="245"/>
      <c r="C6958" s="141"/>
      <c r="D6958" s="246"/>
      <c r="E6958" s="247"/>
      <c r="F6958" s="247"/>
      <c r="G6958" s="248"/>
      <c r="H6958" s="249"/>
      <c r="I6958" s="250"/>
      <c r="J6958" s="141"/>
    </row>
    <row r="6959" spans="2:10" ht="18">
      <c r="B6959" s="245"/>
      <c r="C6959" s="141"/>
      <c r="D6959" s="246"/>
      <c r="E6959" s="247"/>
      <c r="F6959" s="247"/>
      <c r="G6959" s="248"/>
      <c r="H6959" s="249"/>
      <c r="I6959" s="250"/>
      <c r="J6959" s="141"/>
    </row>
    <row r="6960" spans="2:10" ht="18">
      <c r="B6960" s="245"/>
      <c r="C6960" s="141"/>
      <c r="D6960" s="246"/>
      <c r="E6960" s="247"/>
      <c r="F6960" s="247"/>
      <c r="G6960" s="248"/>
      <c r="H6960" s="249"/>
      <c r="I6960" s="250"/>
      <c r="J6960" s="141"/>
    </row>
    <row r="6961" spans="2:10" ht="18">
      <c r="B6961" s="245"/>
      <c r="C6961" s="141"/>
      <c r="D6961" s="246"/>
      <c r="E6961" s="247"/>
      <c r="F6961" s="247"/>
      <c r="G6961" s="248"/>
      <c r="H6961" s="249"/>
      <c r="I6961" s="250"/>
      <c r="J6961" s="141"/>
    </row>
    <row r="6962" spans="2:10" ht="18">
      <c r="B6962" s="245"/>
      <c r="C6962" s="141"/>
      <c r="D6962" s="246"/>
      <c r="E6962" s="247"/>
      <c r="F6962" s="247"/>
      <c r="G6962" s="248"/>
      <c r="H6962" s="249"/>
      <c r="I6962" s="250"/>
      <c r="J6962" s="141"/>
    </row>
    <row r="6963" spans="2:10" ht="18">
      <c r="B6963" s="245"/>
      <c r="C6963" s="141"/>
      <c r="D6963" s="246"/>
      <c r="E6963" s="247"/>
      <c r="F6963" s="247"/>
      <c r="G6963" s="248"/>
      <c r="H6963" s="249"/>
      <c r="I6963" s="250"/>
      <c r="J6963" s="141"/>
    </row>
    <row r="6964" spans="2:10" ht="18">
      <c r="B6964" s="245"/>
      <c r="C6964" s="141"/>
      <c r="D6964" s="246"/>
      <c r="E6964" s="247"/>
      <c r="F6964" s="247"/>
      <c r="G6964" s="248"/>
      <c r="H6964" s="249"/>
      <c r="I6964" s="250"/>
      <c r="J6964" s="141"/>
    </row>
    <row r="6965" spans="2:10" ht="18">
      <c r="B6965" s="245"/>
      <c r="C6965" s="141"/>
      <c r="D6965" s="246"/>
      <c r="E6965" s="247"/>
      <c r="F6965" s="247"/>
      <c r="G6965" s="248"/>
      <c r="H6965" s="249"/>
      <c r="I6965" s="250"/>
      <c r="J6965" s="141"/>
    </row>
    <row r="6966" spans="2:10" ht="18">
      <c r="B6966" s="245"/>
      <c r="C6966" s="141"/>
      <c r="D6966" s="246"/>
      <c r="E6966" s="247"/>
      <c r="F6966" s="247"/>
      <c r="G6966" s="248"/>
      <c r="H6966" s="249"/>
      <c r="I6966" s="250"/>
      <c r="J6966" s="141"/>
    </row>
    <row r="6967" spans="2:10" ht="18">
      <c r="B6967" s="245"/>
      <c r="C6967" s="141"/>
      <c r="D6967" s="246"/>
      <c r="E6967" s="247"/>
      <c r="F6967" s="247"/>
      <c r="G6967" s="248"/>
      <c r="H6967" s="249"/>
      <c r="I6967" s="250"/>
      <c r="J6967" s="141"/>
    </row>
    <row r="6968" spans="2:10" ht="18">
      <c r="B6968" s="245"/>
      <c r="C6968" s="141"/>
      <c r="D6968" s="246"/>
      <c r="E6968" s="247"/>
      <c r="F6968" s="247"/>
      <c r="G6968" s="248"/>
      <c r="H6968" s="249"/>
      <c r="I6968" s="250"/>
      <c r="J6968" s="141"/>
    </row>
    <row r="6969" spans="2:10" ht="18">
      <c r="B6969" s="245"/>
      <c r="C6969" s="141"/>
      <c r="D6969" s="246"/>
      <c r="E6969" s="247"/>
      <c r="F6969" s="247"/>
      <c r="G6969" s="248"/>
      <c r="H6969" s="249"/>
      <c r="I6969" s="250"/>
      <c r="J6969" s="141"/>
    </row>
    <row r="6970" spans="2:10" ht="18">
      <c r="B6970" s="245"/>
      <c r="C6970" s="141"/>
      <c r="D6970" s="246"/>
      <c r="E6970" s="247"/>
      <c r="F6970" s="247"/>
      <c r="G6970" s="248"/>
      <c r="H6970" s="249"/>
      <c r="I6970" s="250"/>
      <c r="J6970" s="141"/>
    </row>
    <row r="6971" spans="2:10" ht="18">
      <c r="B6971" s="245"/>
      <c r="C6971" s="141"/>
      <c r="D6971" s="246"/>
      <c r="E6971" s="247"/>
      <c r="F6971" s="247"/>
      <c r="G6971" s="248"/>
      <c r="H6971" s="249"/>
      <c r="I6971" s="250"/>
      <c r="J6971" s="141"/>
    </row>
    <row r="6972" spans="2:10" ht="18">
      <c r="B6972" s="245"/>
      <c r="C6972" s="141"/>
      <c r="D6972" s="246"/>
      <c r="E6972" s="247"/>
      <c r="F6972" s="247"/>
      <c r="G6972" s="248"/>
      <c r="H6972" s="249"/>
      <c r="I6972" s="250"/>
      <c r="J6972" s="141"/>
    </row>
    <row r="6973" spans="2:10" ht="18">
      <c r="B6973" s="245"/>
      <c r="C6973" s="141"/>
      <c r="D6973" s="246"/>
      <c r="E6973" s="247"/>
      <c r="F6973" s="247"/>
      <c r="G6973" s="248"/>
      <c r="H6973" s="249"/>
      <c r="I6973" s="250"/>
      <c r="J6973" s="141"/>
    </row>
    <row r="6974" spans="2:10" ht="18">
      <c r="B6974" s="245"/>
      <c r="C6974" s="141"/>
      <c r="D6974" s="246"/>
      <c r="E6974" s="247"/>
      <c r="F6974" s="247"/>
      <c r="G6974" s="248"/>
      <c r="H6974" s="249"/>
      <c r="I6974" s="250"/>
      <c r="J6974" s="141"/>
    </row>
    <row r="6975" spans="2:10" ht="18">
      <c r="B6975" s="245"/>
      <c r="C6975" s="141"/>
      <c r="D6975" s="246"/>
      <c r="E6975" s="247"/>
      <c r="F6975" s="247"/>
      <c r="G6975" s="248"/>
      <c r="H6975" s="249"/>
      <c r="I6975" s="250"/>
      <c r="J6975" s="141"/>
    </row>
    <row r="6976" spans="2:10" ht="18">
      <c r="B6976" s="245"/>
      <c r="C6976" s="141"/>
      <c r="D6976" s="246"/>
      <c r="E6976" s="247"/>
      <c r="F6976" s="247"/>
      <c r="G6976" s="248"/>
      <c r="H6976" s="249"/>
      <c r="I6976" s="250"/>
      <c r="J6976" s="141"/>
    </row>
    <row r="6977" spans="2:10" ht="18">
      <c r="B6977" s="245"/>
      <c r="C6977" s="141"/>
      <c r="D6977" s="246"/>
      <c r="E6977" s="247"/>
      <c r="F6977" s="247"/>
      <c r="G6977" s="248"/>
      <c r="H6977" s="249"/>
      <c r="I6977" s="250"/>
      <c r="J6977" s="141"/>
    </row>
    <row r="6978" spans="2:10" ht="18">
      <c r="B6978" s="245"/>
      <c r="C6978" s="141"/>
      <c r="D6978" s="246"/>
      <c r="E6978" s="247"/>
      <c r="F6978" s="247"/>
      <c r="G6978" s="248"/>
      <c r="H6978" s="249"/>
      <c r="I6978" s="250"/>
      <c r="J6978" s="141"/>
    </row>
    <row r="6979" spans="2:10" ht="18">
      <c r="B6979" s="245"/>
      <c r="C6979" s="141"/>
      <c r="D6979" s="246"/>
      <c r="E6979" s="247"/>
      <c r="F6979" s="247"/>
      <c r="G6979" s="248"/>
      <c r="H6979" s="249"/>
      <c r="I6979" s="250"/>
      <c r="J6979" s="141"/>
    </row>
    <row r="6980" spans="2:10" ht="18">
      <c r="B6980" s="245"/>
      <c r="C6980" s="141"/>
      <c r="D6980" s="246"/>
      <c r="E6980" s="247"/>
      <c r="F6980" s="247"/>
      <c r="G6980" s="248"/>
      <c r="H6980" s="249"/>
      <c r="I6980" s="250"/>
      <c r="J6980" s="141"/>
    </row>
    <row r="6981" spans="2:10" ht="18">
      <c r="B6981" s="245"/>
      <c r="C6981" s="141"/>
      <c r="D6981" s="246"/>
      <c r="E6981" s="247"/>
      <c r="F6981" s="247"/>
      <c r="G6981" s="248"/>
      <c r="H6981" s="249"/>
      <c r="I6981" s="250"/>
      <c r="J6981" s="141"/>
    </row>
    <row r="6982" spans="2:10" ht="18">
      <c r="B6982" s="245"/>
      <c r="C6982" s="141"/>
      <c r="D6982" s="246"/>
      <c r="E6982" s="247"/>
      <c r="F6982" s="247"/>
      <c r="G6982" s="248"/>
      <c r="H6982" s="249"/>
      <c r="I6982" s="250"/>
      <c r="J6982" s="141"/>
    </row>
    <row r="6983" spans="2:10" ht="18">
      <c r="B6983" s="245"/>
      <c r="C6983" s="141"/>
      <c r="D6983" s="246"/>
      <c r="E6983" s="247"/>
      <c r="F6983" s="247"/>
      <c r="G6983" s="248"/>
      <c r="H6983" s="249"/>
      <c r="I6983" s="250"/>
      <c r="J6983" s="141"/>
    </row>
    <row r="6984" spans="2:10" ht="18">
      <c r="B6984" s="245"/>
      <c r="C6984" s="141"/>
      <c r="D6984" s="246"/>
      <c r="E6984" s="247"/>
      <c r="F6984" s="247"/>
      <c r="G6984" s="248"/>
      <c r="H6984" s="249"/>
      <c r="I6984" s="250"/>
      <c r="J6984" s="141"/>
    </row>
    <row r="6985" spans="2:10" ht="18">
      <c r="B6985" s="245"/>
      <c r="C6985" s="141"/>
      <c r="D6985" s="246"/>
      <c r="E6985" s="247"/>
      <c r="F6985" s="247"/>
      <c r="G6985" s="248"/>
      <c r="H6985" s="249"/>
      <c r="I6985" s="250"/>
      <c r="J6985" s="141"/>
    </row>
    <row r="6986" spans="2:10" ht="18">
      <c r="B6986" s="245"/>
      <c r="C6986" s="141"/>
      <c r="D6986" s="246"/>
      <c r="E6986" s="247"/>
      <c r="F6986" s="247"/>
      <c r="G6986" s="248"/>
      <c r="H6986" s="249"/>
      <c r="I6986" s="250"/>
      <c r="J6986" s="141"/>
    </row>
    <row r="6987" spans="2:10" ht="18">
      <c r="B6987" s="245"/>
      <c r="C6987" s="141"/>
      <c r="D6987" s="246"/>
      <c r="E6987" s="247"/>
      <c r="F6987" s="247"/>
      <c r="G6987" s="248"/>
      <c r="H6987" s="249"/>
      <c r="I6987" s="250"/>
      <c r="J6987" s="141"/>
    </row>
    <row r="6988" spans="2:10" ht="18">
      <c r="B6988" s="245"/>
      <c r="C6988" s="141"/>
      <c r="D6988" s="246"/>
      <c r="E6988" s="247"/>
      <c r="F6988" s="247"/>
      <c r="G6988" s="248"/>
      <c r="H6988" s="249"/>
      <c r="I6988" s="250"/>
      <c r="J6988" s="141"/>
    </row>
    <row r="6989" spans="2:10" ht="18">
      <c r="B6989" s="245"/>
      <c r="C6989" s="141"/>
      <c r="D6989" s="246"/>
      <c r="E6989" s="247"/>
      <c r="F6989" s="247"/>
      <c r="G6989" s="248"/>
      <c r="H6989" s="249"/>
      <c r="I6989" s="250"/>
      <c r="J6989" s="141"/>
    </row>
    <row r="6990" spans="2:10" ht="18">
      <c r="B6990" s="245"/>
      <c r="C6990" s="141"/>
      <c r="D6990" s="246"/>
      <c r="E6990" s="247"/>
      <c r="F6990" s="247"/>
      <c r="G6990" s="248"/>
      <c r="H6990" s="249"/>
      <c r="I6990" s="250"/>
      <c r="J6990" s="141"/>
    </row>
    <row r="6991" spans="2:10" ht="18">
      <c r="B6991" s="245"/>
      <c r="C6991" s="141"/>
      <c r="D6991" s="246"/>
      <c r="E6991" s="247"/>
      <c r="F6991" s="247"/>
      <c r="G6991" s="248"/>
      <c r="H6991" s="249"/>
      <c r="I6991" s="250"/>
      <c r="J6991" s="141"/>
    </row>
    <row r="6992" spans="2:10" ht="18">
      <c r="B6992" s="245"/>
      <c r="C6992" s="141"/>
      <c r="D6992" s="246"/>
      <c r="E6992" s="247"/>
      <c r="F6992" s="247"/>
      <c r="G6992" s="248"/>
      <c r="H6992" s="249"/>
      <c r="I6992" s="250"/>
      <c r="J6992" s="141"/>
    </row>
    <row r="6993" spans="2:10" ht="18">
      <c r="B6993" s="245"/>
      <c r="C6993" s="141"/>
      <c r="D6993" s="246"/>
      <c r="E6993" s="247"/>
      <c r="F6993" s="247"/>
      <c r="G6993" s="248"/>
      <c r="H6993" s="249"/>
      <c r="I6993" s="250"/>
      <c r="J6993" s="141"/>
    </row>
    <row r="6994" spans="2:10" ht="18">
      <c r="B6994" s="245"/>
      <c r="C6994" s="141"/>
      <c r="D6994" s="246"/>
      <c r="E6994" s="247"/>
      <c r="F6994" s="247"/>
      <c r="G6994" s="248"/>
      <c r="H6994" s="249"/>
      <c r="I6994" s="250"/>
      <c r="J6994" s="141"/>
    </row>
    <row r="6995" spans="2:10" ht="18">
      <c r="B6995" s="245"/>
      <c r="C6995" s="141"/>
      <c r="D6995" s="246"/>
      <c r="E6995" s="247"/>
      <c r="F6995" s="247"/>
      <c r="G6995" s="248"/>
      <c r="H6995" s="249"/>
      <c r="I6995" s="250"/>
      <c r="J6995" s="141"/>
    </row>
    <row r="6996" spans="2:10" ht="18">
      <c r="B6996" s="245"/>
      <c r="C6996" s="141"/>
      <c r="D6996" s="246"/>
      <c r="E6996" s="247"/>
      <c r="F6996" s="247"/>
      <c r="G6996" s="248"/>
      <c r="H6996" s="249"/>
      <c r="I6996" s="250"/>
      <c r="J6996" s="141"/>
    </row>
    <row r="6997" spans="2:10" ht="18">
      <c r="B6997" s="245"/>
      <c r="C6997" s="141"/>
      <c r="D6997" s="246"/>
      <c r="E6997" s="247"/>
      <c r="F6997" s="247"/>
      <c r="G6997" s="248"/>
      <c r="H6997" s="249"/>
      <c r="I6997" s="250"/>
      <c r="J6997" s="141"/>
    </row>
    <row r="6998" spans="2:10" ht="18">
      <c r="B6998" s="245"/>
      <c r="C6998" s="141"/>
      <c r="D6998" s="246"/>
      <c r="E6998" s="247"/>
      <c r="F6998" s="247"/>
      <c r="G6998" s="248"/>
      <c r="H6998" s="249"/>
      <c r="I6998" s="250"/>
      <c r="J6998" s="141"/>
    </row>
    <row r="6999" spans="2:10" ht="18">
      <c r="B6999" s="245"/>
      <c r="C6999" s="141"/>
      <c r="D6999" s="246"/>
      <c r="E6999" s="247"/>
      <c r="F6999" s="247"/>
      <c r="G6999" s="248"/>
      <c r="H6999" s="249"/>
      <c r="I6999" s="250"/>
      <c r="J6999" s="141"/>
    </row>
    <row r="7000" spans="2:10" ht="18">
      <c r="B7000" s="245"/>
      <c r="C7000" s="141"/>
      <c r="D7000" s="246"/>
      <c r="E7000" s="247"/>
      <c r="F7000" s="247"/>
      <c r="G7000" s="248"/>
      <c r="H7000" s="249"/>
      <c r="I7000" s="250"/>
      <c r="J7000" s="141"/>
    </row>
    <row r="7001" spans="2:10" ht="18">
      <c r="B7001" s="245"/>
      <c r="C7001" s="141"/>
      <c r="D7001" s="246"/>
      <c r="E7001" s="247"/>
      <c r="F7001" s="247"/>
      <c r="G7001" s="248"/>
      <c r="H7001" s="249"/>
      <c r="I7001" s="250"/>
      <c r="J7001" s="141"/>
    </row>
    <row r="7002" spans="2:10" ht="18">
      <c r="B7002" s="245"/>
      <c r="C7002" s="141"/>
      <c r="D7002" s="246"/>
      <c r="E7002" s="247"/>
      <c r="F7002" s="247"/>
      <c r="G7002" s="248"/>
      <c r="H7002" s="249"/>
      <c r="I7002" s="250"/>
      <c r="J7002" s="141"/>
    </row>
    <row r="7003" spans="2:10" ht="18">
      <c r="B7003" s="245"/>
      <c r="C7003" s="141"/>
      <c r="D7003" s="246"/>
      <c r="E7003" s="247"/>
      <c r="F7003" s="247"/>
      <c r="G7003" s="248"/>
      <c r="H7003" s="249"/>
      <c r="I7003" s="250"/>
      <c r="J7003" s="141"/>
    </row>
    <row r="7004" spans="2:10" ht="18">
      <c r="B7004" s="245"/>
      <c r="C7004" s="141"/>
      <c r="D7004" s="246"/>
      <c r="E7004" s="247"/>
      <c r="F7004" s="247"/>
      <c r="G7004" s="248"/>
      <c r="H7004" s="249"/>
      <c r="I7004" s="250"/>
      <c r="J7004" s="141"/>
    </row>
    <row r="7005" spans="2:10" ht="18">
      <c r="B7005" s="245"/>
      <c r="C7005" s="141"/>
      <c r="D7005" s="246"/>
      <c r="E7005" s="247"/>
      <c r="F7005" s="247"/>
      <c r="G7005" s="248"/>
      <c r="H7005" s="249"/>
      <c r="I7005" s="250"/>
      <c r="J7005" s="141"/>
    </row>
    <row r="7006" spans="2:10" ht="18">
      <c r="B7006" s="245"/>
      <c r="C7006" s="141"/>
      <c r="D7006" s="246"/>
      <c r="E7006" s="247"/>
      <c r="F7006" s="247"/>
      <c r="G7006" s="248"/>
      <c r="H7006" s="249"/>
      <c r="I7006" s="250"/>
      <c r="J7006" s="141"/>
    </row>
    <row r="7007" spans="2:10" ht="18">
      <c r="B7007" s="245"/>
      <c r="C7007" s="141"/>
      <c r="D7007" s="246"/>
      <c r="E7007" s="247"/>
      <c r="F7007" s="247"/>
      <c r="G7007" s="248"/>
      <c r="H7007" s="249"/>
      <c r="I7007" s="250"/>
      <c r="J7007" s="141"/>
    </row>
    <row r="7008" spans="2:10" ht="18">
      <c r="B7008" s="245"/>
      <c r="C7008" s="141"/>
      <c r="D7008" s="246"/>
      <c r="E7008" s="247"/>
      <c r="F7008" s="247"/>
      <c r="G7008" s="248"/>
      <c r="H7008" s="249"/>
      <c r="I7008" s="250"/>
      <c r="J7008" s="141"/>
    </row>
    <row r="7009" spans="2:10" ht="18">
      <c r="B7009" s="245"/>
      <c r="C7009" s="141"/>
      <c r="D7009" s="246"/>
      <c r="E7009" s="247"/>
      <c r="F7009" s="247"/>
      <c r="G7009" s="248"/>
      <c r="H7009" s="249"/>
      <c r="I7009" s="250"/>
      <c r="J7009" s="141"/>
    </row>
    <row r="7010" spans="2:10" ht="18">
      <c r="B7010" s="245"/>
      <c r="C7010" s="141"/>
      <c r="D7010" s="246"/>
      <c r="E7010" s="247"/>
      <c r="F7010" s="247"/>
      <c r="G7010" s="248"/>
      <c r="H7010" s="249"/>
      <c r="I7010" s="250"/>
      <c r="J7010" s="141"/>
    </row>
    <row r="7011" spans="2:10" ht="18">
      <c r="B7011" s="245"/>
      <c r="C7011" s="141"/>
      <c r="D7011" s="246"/>
      <c r="E7011" s="247"/>
      <c r="F7011" s="247"/>
      <c r="G7011" s="248"/>
      <c r="H7011" s="249"/>
      <c r="I7011" s="250"/>
      <c r="J7011" s="141"/>
    </row>
    <row r="7012" spans="2:10" ht="18">
      <c r="B7012" s="245"/>
      <c r="C7012" s="141"/>
      <c r="D7012" s="246"/>
      <c r="E7012" s="247"/>
      <c r="F7012" s="247"/>
      <c r="G7012" s="248"/>
      <c r="H7012" s="249"/>
      <c r="I7012" s="250"/>
      <c r="J7012" s="141"/>
    </row>
    <row r="7013" spans="2:10" ht="18">
      <c r="B7013" s="245"/>
      <c r="C7013" s="141"/>
      <c r="D7013" s="246"/>
      <c r="E7013" s="247"/>
      <c r="F7013" s="247"/>
      <c r="G7013" s="248"/>
      <c r="H7013" s="249"/>
      <c r="I7013" s="250"/>
      <c r="J7013" s="141"/>
    </row>
    <row r="7014" spans="2:10" ht="18">
      <c r="B7014" s="245"/>
      <c r="C7014" s="141"/>
      <c r="D7014" s="246"/>
      <c r="E7014" s="247"/>
      <c r="F7014" s="247"/>
      <c r="G7014" s="248"/>
      <c r="H7014" s="249"/>
      <c r="I7014" s="250"/>
      <c r="J7014" s="141"/>
    </row>
    <row r="7015" spans="2:10" ht="18">
      <c r="B7015" s="245"/>
      <c r="C7015" s="141"/>
      <c r="D7015" s="246"/>
      <c r="E7015" s="247"/>
      <c r="F7015" s="247"/>
      <c r="G7015" s="248"/>
      <c r="H7015" s="249"/>
      <c r="I7015" s="250"/>
      <c r="J7015" s="141"/>
    </row>
    <row r="7016" spans="2:10" ht="18">
      <c r="B7016" s="245"/>
      <c r="C7016" s="141"/>
      <c r="D7016" s="246"/>
      <c r="E7016" s="247"/>
      <c r="F7016" s="247"/>
      <c r="G7016" s="248"/>
      <c r="H7016" s="249"/>
      <c r="I7016" s="250"/>
      <c r="J7016" s="141"/>
    </row>
    <row r="7017" spans="2:10" ht="18">
      <c r="B7017" s="245"/>
      <c r="C7017" s="141"/>
      <c r="D7017" s="246"/>
      <c r="E7017" s="247"/>
      <c r="F7017" s="247"/>
      <c r="G7017" s="248"/>
      <c r="H7017" s="249"/>
      <c r="I7017" s="250"/>
      <c r="J7017" s="141"/>
    </row>
    <row r="7018" spans="2:10" ht="18">
      <c r="B7018" s="245"/>
      <c r="C7018" s="141"/>
      <c r="D7018" s="246"/>
      <c r="E7018" s="247"/>
      <c r="F7018" s="247"/>
      <c r="G7018" s="248"/>
      <c r="H7018" s="249"/>
      <c r="I7018" s="250"/>
      <c r="J7018" s="141"/>
    </row>
    <row r="7019" spans="2:10" ht="18">
      <c r="B7019" s="245"/>
      <c r="C7019" s="141"/>
      <c r="D7019" s="246"/>
      <c r="E7019" s="247"/>
      <c r="F7019" s="247"/>
      <c r="G7019" s="248"/>
      <c r="H7019" s="249"/>
      <c r="I7019" s="250"/>
      <c r="J7019" s="141"/>
    </row>
    <row r="7020" spans="2:10" ht="18">
      <c r="B7020" s="245"/>
      <c r="C7020" s="141"/>
      <c r="D7020" s="246"/>
      <c r="E7020" s="247"/>
      <c r="F7020" s="247"/>
      <c r="G7020" s="248"/>
      <c r="H7020" s="249"/>
      <c r="I7020" s="250"/>
      <c r="J7020" s="141"/>
    </row>
    <row r="7021" spans="2:10" ht="18">
      <c r="B7021" s="245"/>
      <c r="C7021" s="141"/>
      <c r="D7021" s="246"/>
      <c r="E7021" s="247"/>
      <c r="F7021" s="247"/>
      <c r="G7021" s="248"/>
      <c r="H7021" s="249"/>
      <c r="I7021" s="250"/>
      <c r="J7021" s="141"/>
    </row>
    <row r="7022" spans="2:10" ht="18">
      <c r="B7022" s="245"/>
      <c r="C7022" s="141"/>
      <c r="D7022" s="246"/>
      <c r="E7022" s="247"/>
      <c r="F7022" s="247"/>
      <c r="G7022" s="248"/>
      <c r="H7022" s="249"/>
      <c r="I7022" s="250"/>
      <c r="J7022" s="141"/>
    </row>
    <row r="7023" spans="2:10" ht="18">
      <c r="B7023" s="245"/>
      <c r="C7023" s="141"/>
      <c r="D7023" s="246"/>
      <c r="E7023" s="247"/>
      <c r="F7023" s="247"/>
      <c r="G7023" s="248"/>
      <c r="H7023" s="249"/>
      <c r="I7023" s="250"/>
      <c r="J7023" s="141"/>
    </row>
    <row r="7024" spans="2:10" ht="18">
      <c r="B7024" s="245"/>
      <c r="C7024" s="141"/>
      <c r="D7024" s="246"/>
      <c r="E7024" s="247"/>
      <c r="F7024" s="247"/>
      <c r="G7024" s="248"/>
      <c r="H7024" s="249"/>
      <c r="I7024" s="250"/>
      <c r="J7024" s="141"/>
    </row>
    <row r="7025" spans="2:10" ht="18">
      <c r="B7025" s="245"/>
      <c r="C7025" s="141"/>
      <c r="D7025" s="246"/>
      <c r="E7025" s="247"/>
      <c r="F7025" s="247"/>
      <c r="G7025" s="248"/>
      <c r="H7025" s="249"/>
      <c r="I7025" s="250"/>
      <c r="J7025" s="141"/>
    </row>
    <row r="7026" spans="2:10" ht="18">
      <c r="B7026" s="245"/>
      <c r="C7026" s="141"/>
      <c r="D7026" s="246"/>
      <c r="E7026" s="247"/>
      <c r="F7026" s="247"/>
      <c r="G7026" s="248"/>
      <c r="H7026" s="249"/>
      <c r="I7026" s="250"/>
      <c r="J7026" s="141"/>
    </row>
    <row r="7027" spans="2:10" ht="18">
      <c r="B7027" s="245"/>
      <c r="C7027" s="141"/>
      <c r="D7027" s="246"/>
      <c r="E7027" s="247"/>
      <c r="F7027" s="247"/>
      <c r="G7027" s="248"/>
      <c r="H7027" s="249"/>
      <c r="I7027" s="250"/>
      <c r="J7027" s="141"/>
    </row>
    <row r="7028" spans="2:10" ht="18">
      <c r="B7028" s="245"/>
      <c r="C7028" s="141"/>
      <c r="D7028" s="246"/>
      <c r="E7028" s="247"/>
      <c r="F7028" s="247"/>
      <c r="G7028" s="248"/>
      <c r="H7028" s="249"/>
      <c r="I7028" s="250"/>
      <c r="J7028" s="141"/>
    </row>
    <row r="7029" spans="2:10" ht="18">
      <c r="B7029" s="245"/>
      <c r="C7029" s="141"/>
      <c r="D7029" s="246"/>
      <c r="E7029" s="247"/>
      <c r="F7029" s="247"/>
      <c r="G7029" s="248"/>
      <c r="H7029" s="249"/>
      <c r="I7029" s="250"/>
      <c r="J7029" s="141"/>
    </row>
    <row r="7030" spans="2:10" ht="18">
      <c r="B7030" s="245"/>
      <c r="C7030" s="141"/>
      <c r="D7030" s="246"/>
      <c r="E7030" s="247"/>
      <c r="F7030" s="247"/>
      <c r="G7030" s="248"/>
      <c r="H7030" s="249"/>
      <c r="I7030" s="250"/>
      <c r="J7030" s="141"/>
    </row>
    <row r="7031" spans="2:10" ht="18">
      <c r="B7031" s="245"/>
      <c r="C7031" s="141"/>
      <c r="D7031" s="246"/>
      <c r="E7031" s="247"/>
      <c r="F7031" s="247"/>
      <c r="G7031" s="248"/>
      <c r="H7031" s="249"/>
      <c r="I7031" s="250"/>
      <c r="J7031" s="141"/>
    </row>
    <row r="7032" spans="2:10" ht="18">
      <c r="B7032" s="245"/>
      <c r="C7032" s="141"/>
      <c r="D7032" s="246"/>
      <c r="E7032" s="247"/>
      <c r="F7032" s="247"/>
      <c r="G7032" s="248"/>
      <c r="H7032" s="249"/>
      <c r="I7032" s="250"/>
      <c r="J7032" s="141"/>
    </row>
    <row r="7033" spans="2:10" ht="18">
      <c r="B7033" s="245"/>
      <c r="C7033" s="141"/>
      <c r="D7033" s="246"/>
      <c r="E7033" s="247"/>
      <c r="F7033" s="247"/>
      <c r="G7033" s="248"/>
      <c r="H7033" s="249"/>
      <c r="I7033" s="250"/>
      <c r="J7033" s="141"/>
    </row>
    <row r="7034" spans="2:10" ht="18">
      <c r="B7034" s="245"/>
      <c r="C7034" s="141"/>
      <c r="D7034" s="246"/>
      <c r="E7034" s="247"/>
      <c r="F7034" s="247"/>
      <c r="G7034" s="248"/>
      <c r="H7034" s="249"/>
      <c r="I7034" s="250"/>
      <c r="J7034" s="141"/>
    </row>
    <row r="7035" spans="2:10" ht="18">
      <c r="B7035" s="245"/>
      <c r="C7035" s="141"/>
      <c r="D7035" s="246"/>
      <c r="E7035" s="247"/>
      <c r="F7035" s="247"/>
      <c r="G7035" s="248"/>
      <c r="H7035" s="249"/>
      <c r="I7035" s="250"/>
      <c r="J7035" s="141"/>
    </row>
    <row r="7036" spans="2:10" ht="18">
      <c r="B7036" s="245"/>
      <c r="C7036" s="141"/>
      <c r="D7036" s="246"/>
      <c r="E7036" s="247"/>
      <c r="F7036" s="247"/>
      <c r="G7036" s="248"/>
      <c r="H7036" s="249"/>
      <c r="I7036" s="250"/>
      <c r="J7036" s="141"/>
    </row>
    <row r="7037" spans="2:10" ht="18">
      <c r="B7037" s="245"/>
      <c r="C7037" s="141"/>
      <c r="D7037" s="246"/>
      <c r="E7037" s="247"/>
      <c r="F7037" s="247"/>
      <c r="G7037" s="248"/>
      <c r="H7037" s="249"/>
      <c r="I7037" s="250"/>
      <c r="J7037" s="141"/>
    </row>
    <row r="7038" spans="2:10" ht="18">
      <c r="B7038" s="245"/>
      <c r="C7038" s="141"/>
      <c r="D7038" s="246"/>
      <c r="E7038" s="247"/>
      <c r="F7038" s="247"/>
      <c r="G7038" s="248"/>
      <c r="H7038" s="249"/>
      <c r="I7038" s="250"/>
      <c r="J7038" s="141"/>
    </row>
    <row r="7039" spans="2:10" ht="18">
      <c r="B7039" s="245"/>
      <c r="C7039" s="141"/>
      <c r="D7039" s="246"/>
      <c r="E7039" s="247"/>
      <c r="F7039" s="247"/>
      <c r="G7039" s="248"/>
      <c r="H7039" s="249"/>
      <c r="I7039" s="250"/>
      <c r="J7039" s="141"/>
    </row>
    <row r="7040" spans="2:10" ht="18">
      <c r="B7040" s="245"/>
      <c r="C7040" s="141"/>
      <c r="D7040" s="246"/>
      <c r="E7040" s="247"/>
      <c r="F7040" s="247"/>
      <c r="G7040" s="248"/>
      <c r="H7040" s="249"/>
      <c r="I7040" s="250"/>
      <c r="J7040" s="141"/>
    </row>
    <row r="7041" spans="2:10" ht="18">
      <c r="B7041" s="245"/>
      <c r="C7041" s="141"/>
      <c r="D7041" s="246"/>
      <c r="E7041" s="247"/>
      <c r="F7041" s="247"/>
      <c r="G7041" s="248"/>
      <c r="H7041" s="249"/>
      <c r="I7041" s="250"/>
      <c r="J7041" s="141"/>
    </row>
    <row r="7042" spans="2:10" ht="18">
      <c r="B7042" s="245"/>
      <c r="C7042" s="141"/>
      <c r="D7042" s="246"/>
      <c r="E7042" s="247"/>
      <c r="F7042" s="247"/>
      <c r="G7042" s="248"/>
      <c r="H7042" s="249"/>
      <c r="I7042" s="250"/>
      <c r="J7042" s="141"/>
    </row>
    <row r="7043" spans="2:10" ht="18">
      <c r="B7043" s="245"/>
      <c r="C7043" s="141"/>
      <c r="D7043" s="246"/>
      <c r="E7043" s="247"/>
      <c r="F7043" s="247"/>
      <c r="G7043" s="248"/>
      <c r="H7043" s="249"/>
      <c r="I7043" s="250"/>
      <c r="J7043" s="141"/>
    </row>
    <row r="7044" spans="2:10" ht="18">
      <c r="B7044" s="245"/>
      <c r="C7044" s="141"/>
      <c r="D7044" s="246"/>
      <c r="E7044" s="247"/>
      <c r="F7044" s="247"/>
      <c r="G7044" s="248"/>
      <c r="H7044" s="249"/>
      <c r="I7044" s="250"/>
      <c r="J7044" s="141"/>
    </row>
    <row r="7045" spans="2:10" ht="18">
      <c r="B7045" s="245"/>
      <c r="C7045" s="141"/>
      <c r="D7045" s="246"/>
      <c r="E7045" s="247"/>
      <c r="F7045" s="247"/>
      <c r="G7045" s="248"/>
      <c r="H7045" s="249"/>
      <c r="I7045" s="250"/>
      <c r="J7045" s="141"/>
    </row>
    <row r="7046" spans="2:10" ht="18">
      <c r="B7046" s="245"/>
      <c r="C7046" s="141"/>
      <c r="D7046" s="246"/>
      <c r="E7046" s="247"/>
      <c r="F7046" s="247"/>
      <c r="G7046" s="248"/>
      <c r="H7046" s="249"/>
      <c r="I7046" s="250"/>
      <c r="J7046" s="141"/>
    </row>
    <row r="7047" spans="2:10" ht="18">
      <c r="B7047" s="245"/>
      <c r="C7047" s="141"/>
      <c r="D7047" s="246"/>
      <c r="E7047" s="247"/>
      <c r="F7047" s="247"/>
      <c r="G7047" s="248"/>
      <c r="H7047" s="249"/>
      <c r="I7047" s="250"/>
      <c r="J7047" s="141"/>
    </row>
    <row r="7048" spans="2:10" ht="18">
      <c r="B7048" s="245"/>
      <c r="C7048" s="141"/>
      <c r="D7048" s="246"/>
      <c r="E7048" s="247"/>
      <c r="F7048" s="247"/>
      <c r="G7048" s="248"/>
      <c r="H7048" s="249"/>
      <c r="I7048" s="250"/>
      <c r="J7048" s="141"/>
    </row>
    <row r="7049" spans="2:10" ht="18">
      <c r="B7049" s="245"/>
      <c r="C7049" s="141"/>
      <c r="D7049" s="246"/>
      <c r="E7049" s="247"/>
      <c r="F7049" s="247"/>
      <c r="G7049" s="248"/>
      <c r="H7049" s="249"/>
      <c r="I7049" s="250"/>
      <c r="J7049" s="141"/>
    </row>
    <row r="7050" spans="2:10" ht="18">
      <c r="B7050" s="245"/>
      <c r="C7050" s="141"/>
      <c r="D7050" s="246"/>
      <c r="E7050" s="247"/>
      <c r="F7050" s="247"/>
      <c r="G7050" s="248"/>
      <c r="H7050" s="249"/>
      <c r="I7050" s="250"/>
      <c r="J7050" s="141"/>
    </row>
    <row r="7051" spans="2:10" ht="18">
      <c r="B7051" s="245"/>
      <c r="C7051" s="141"/>
      <c r="D7051" s="246"/>
      <c r="E7051" s="247"/>
      <c r="F7051" s="247"/>
      <c r="G7051" s="248"/>
      <c r="H7051" s="249"/>
      <c r="I7051" s="250"/>
      <c r="J7051" s="141"/>
    </row>
    <row r="7052" spans="2:10" ht="18">
      <c r="B7052" s="245"/>
      <c r="C7052" s="141"/>
      <c r="D7052" s="246"/>
      <c r="E7052" s="247"/>
      <c r="F7052" s="247"/>
      <c r="G7052" s="248"/>
      <c r="H7052" s="249"/>
      <c r="I7052" s="250"/>
      <c r="J7052" s="141"/>
    </row>
    <row r="7053" spans="2:10" ht="18">
      <c r="B7053" s="245"/>
      <c r="C7053" s="141"/>
      <c r="D7053" s="246"/>
      <c r="E7053" s="247"/>
      <c r="F7053" s="247"/>
      <c r="G7053" s="248"/>
      <c r="H7053" s="249"/>
      <c r="I7053" s="250"/>
      <c r="J7053" s="141"/>
    </row>
    <row r="7054" spans="2:10" ht="18">
      <c r="B7054" s="245"/>
      <c r="C7054" s="141"/>
      <c r="D7054" s="246"/>
      <c r="E7054" s="247"/>
      <c r="F7054" s="247"/>
      <c r="G7054" s="248"/>
      <c r="H7054" s="249"/>
      <c r="I7054" s="250"/>
      <c r="J7054" s="141"/>
    </row>
    <row r="7055" spans="2:10" ht="18">
      <c r="B7055" s="245"/>
      <c r="C7055" s="141"/>
      <c r="D7055" s="246"/>
      <c r="E7055" s="247"/>
      <c r="F7055" s="247"/>
      <c r="G7055" s="248"/>
      <c r="H7055" s="249"/>
      <c r="I7055" s="250"/>
      <c r="J7055" s="141"/>
    </row>
    <row r="7056" spans="2:10" ht="18">
      <c r="B7056" s="245"/>
      <c r="C7056" s="141"/>
      <c r="D7056" s="246"/>
      <c r="E7056" s="247"/>
      <c r="F7056" s="247"/>
      <c r="G7056" s="248"/>
      <c r="H7056" s="249"/>
      <c r="I7056" s="250"/>
      <c r="J7056" s="141"/>
    </row>
    <row r="7057" spans="2:10" ht="18">
      <c r="B7057" s="245"/>
      <c r="C7057" s="141"/>
      <c r="D7057" s="246"/>
      <c r="E7057" s="247"/>
      <c r="F7057" s="247"/>
      <c r="G7057" s="248"/>
      <c r="H7057" s="249"/>
      <c r="I7057" s="250"/>
      <c r="J7057" s="141"/>
    </row>
    <row r="7058" spans="2:10" ht="18">
      <c r="B7058" s="245"/>
      <c r="C7058" s="141"/>
      <c r="D7058" s="246"/>
      <c r="E7058" s="247"/>
      <c r="F7058" s="247"/>
      <c r="G7058" s="248"/>
      <c r="H7058" s="249"/>
      <c r="I7058" s="250"/>
      <c r="J7058" s="141"/>
    </row>
    <row r="7059" spans="2:10" ht="18">
      <c r="B7059" s="245"/>
      <c r="C7059" s="141"/>
      <c r="D7059" s="246"/>
      <c r="E7059" s="247"/>
      <c r="F7059" s="247"/>
      <c r="G7059" s="248"/>
      <c r="H7059" s="249"/>
      <c r="I7059" s="250"/>
      <c r="J7059" s="141"/>
    </row>
    <row r="7060" spans="2:10" ht="18">
      <c r="B7060" s="245"/>
      <c r="C7060" s="141"/>
      <c r="D7060" s="246"/>
      <c r="E7060" s="247"/>
      <c r="F7060" s="247"/>
      <c r="G7060" s="248"/>
      <c r="H7060" s="249"/>
      <c r="I7060" s="250"/>
      <c r="J7060" s="141"/>
    </row>
    <row r="7061" spans="2:10" ht="18">
      <c r="B7061" s="245"/>
      <c r="C7061" s="141"/>
      <c r="D7061" s="246"/>
      <c r="E7061" s="247"/>
      <c r="F7061" s="247"/>
      <c r="G7061" s="248"/>
      <c r="H7061" s="249"/>
      <c r="I7061" s="250"/>
      <c r="J7061" s="141"/>
    </row>
    <row r="7062" spans="2:10" ht="18">
      <c r="B7062" s="245"/>
      <c r="C7062" s="141"/>
      <c r="D7062" s="246"/>
      <c r="E7062" s="247"/>
      <c r="F7062" s="247"/>
      <c r="G7062" s="248"/>
      <c r="H7062" s="249"/>
      <c r="I7062" s="250"/>
      <c r="J7062" s="141"/>
    </row>
    <row r="7063" spans="2:10" ht="18">
      <c r="B7063" s="245"/>
      <c r="C7063" s="141"/>
      <c r="D7063" s="246"/>
      <c r="E7063" s="247"/>
      <c r="F7063" s="247"/>
      <c r="G7063" s="248"/>
      <c r="H7063" s="249"/>
      <c r="I7063" s="250"/>
      <c r="J7063" s="141"/>
    </row>
    <row r="7064" spans="2:10" ht="18">
      <c r="B7064" s="245"/>
      <c r="C7064" s="141"/>
      <c r="D7064" s="246"/>
      <c r="E7064" s="247"/>
      <c r="F7064" s="247"/>
      <c r="G7064" s="248"/>
      <c r="H7064" s="249"/>
      <c r="I7064" s="250"/>
      <c r="J7064" s="141"/>
    </row>
    <row r="7065" spans="2:10" ht="18">
      <c r="B7065" s="245"/>
      <c r="C7065" s="141"/>
      <c r="D7065" s="246"/>
      <c r="E7065" s="247"/>
      <c r="F7065" s="247"/>
      <c r="G7065" s="248"/>
      <c r="H7065" s="249"/>
      <c r="I7065" s="250"/>
      <c r="J7065" s="141"/>
    </row>
    <row r="7066" spans="2:10" ht="18">
      <c r="B7066" s="245"/>
      <c r="C7066" s="141"/>
      <c r="D7066" s="246"/>
      <c r="E7066" s="247"/>
      <c r="F7066" s="247"/>
      <c r="G7066" s="248"/>
      <c r="H7066" s="249"/>
      <c r="I7066" s="250"/>
      <c r="J7066" s="141"/>
    </row>
    <row r="7067" spans="2:10" ht="18">
      <c r="B7067" s="245"/>
      <c r="C7067" s="141"/>
      <c r="D7067" s="246"/>
      <c r="E7067" s="247"/>
      <c r="F7067" s="247"/>
      <c r="G7067" s="248"/>
      <c r="H7067" s="249"/>
      <c r="I7067" s="250"/>
      <c r="J7067" s="141"/>
    </row>
    <row r="7068" spans="2:10" ht="18">
      <c r="B7068" s="245"/>
      <c r="C7068" s="141"/>
      <c r="D7068" s="246"/>
      <c r="E7068" s="247"/>
      <c r="F7068" s="247"/>
      <c r="G7068" s="248"/>
      <c r="H7068" s="249"/>
      <c r="I7068" s="250"/>
      <c r="J7068" s="141"/>
    </row>
    <row r="7069" spans="2:10" ht="18">
      <c r="B7069" s="245"/>
      <c r="C7069" s="141"/>
      <c r="D7069" s="246"/>
      <c r="E7069" s="247"/>
      <c r="F7069" s="247"/>
      <c r="G7069" s="248"/>
      <c r="H7069" s="249"/>
      <c r="I7069" s="250"/>
      <c r="J7069" s="141"/>
    </row>
    <row r="7070" spans="2:10" ht="18">
      <c r="B7070" s="245"/>
      <c r="C7070" s="141"/>
      <c r="D7070" s="246"/>
      <c r="E7070" s="247"/>
      <c r="F7070" s="247"/>
      <c r="G7070" s="248"/>
      <c r="H7070" s="249"/>
      <c r="I7070" s="250"/>
      <c r="J7070" s="141"/>
    </row>
    <row r="7071" spans="2:10" ht="18">
      <c r="B7071" s="245"/>
      <c r="C7071" s="141"/>
      <c r="D7071" s="246"/>
      <c r="E7071" s="247"/>
      <c r="F7071" s="247"/>
      <c r="G7071" s="248"/>
      <c r="H7071" s="249"/>
      <c r="I7071" s="250"/>
      <c r="J7071" s="141"/>
    </row>
    <row r="7072" spans="2:10" ht="18">
      <c r="B7072" s="245"/>
      <c r="C7072" s="141"/>
      <c r="D7072" s="246"/>
      <c r="E7072" s="247"/>
      <c r="F7072" s="247"/>
      <c r="G7072" s="248"/>
      <c r="H7072" s="249"/>
      <c r="I7072" s="250"/>
      <c r="J7072" s="141"/>
    </row>
    <row r="7073" spans="2:10" ht="18">
      <c r="B7073" s="245"/>
      <c r="C7073" s="141"/>
      <c r="D7073" s="246"/>
      <c r="E7073" s="247"/>
      <c r="F7073" s="247"/>
      <c r="G7073" s="248"/>
      <c r="H7073" s="249"/>
      <c r="I7073" s="250"/>
      <c r="J7073" s="141"/>
    </row>
    <row r="7074" spans="2:10" ht="18">
      <c r="B7074" s="245"/>
      <c r="C7074" s="141"/>
      <c r="D7074" s="246"/>
      <c r="E7074" s="247"/>
      <c r="F7074" s="247"/>
      <c r="G7074" s="248"/>
      <c r="H7074" s="249"/>
      <c r="I7074" s="250"/>
      <c r="J7074" s="141"/>
    </row>
    <row r="7075" spans="2:10" ht="18">
      <c r="B7075" s="245"/>
      <c r="C7075" s="141"/>
      <c r="D7075" s="246"/>
      <c r="E7075" s="247"/>
      <c r="F7075" s="247"/>
      <c r="G7075" s="248"/>
      <c r="H7075" s="249"/>
      <c r="I7075" s="250"/>
      <c r="J7075" s="141"/>
    </row>
    <row r="7076" spans="2:10" ht="18">
      <c r="B7076" s="245"/>
      <c r="C7076" s="141"/>
      <c r="D7076" s="246"/>
      <c r="E7076" s="247"/>
      <c r="F7076" s="247"/>
      <c r="G7076" s="248"/>
      <c r="H7076" s="249"/>
      <c r="I7076" s="250"/>
      <c r="J7076" s="141"/>
    </row>
    <row r="7077" spans="2:10" ht="18">
      <c r="B7077" s="245"/>
      <c r="C7077" s="141"/>
      <c r="D7077" s="246"/>
      <c r="E7077" s="247"/>
      <c r="F7077" s="247"/>
      <c r="G7077" s="248"/>
      <c r="H7077" s="249"/>
      <c r="I7077" s="250"/>
      <c r="J7077" s="141"/>
    </row>
    <row r="7078" spans="2:10" ht="18">
      <c r="B7078" s="245"/>
      <c r="C7078" s="141"/>
      <c r="D7078" s="246"/>
      <c r="E7078" s="247"/>
      <c r="F7078" s="247"/>
      <c r="G7078" s="248"/>
      <c r="H7078" s="249"/>
      <c r="I7078" s="250"/>
      <c r="J7078" s="141"/>
    </row>
    <row r="7079" spans="2:10" ht="18">
      <c r="B7079" s="245"/>
      <c r="C7079" s="141"/>
      <c r="D7079" s="246"/>
      <c r="E7079" s="247"/>
      <c r="F7079" s="247"/>
      <c r="G7079" s="248"/>
      <c r="H7079" s="249"/>
      <c r="I7079" s="250"/>
      <c r="J7079" s="141"/>
    </row>
    <row r="7080" spans="2:10" ht="18">
      <c r="B7080" s="245"/>
      <c r="C7080" s="141"/>
      <c r="D7080" s="246"/>
      <c r="E7080" s="247"/>
      <c r="F7080" s="247"/>
      <c r="G7080" s="248"/>
      <c r="H7080" s="249"/>
      <c r="I7080" s="250"/>
      <c r="J7080" s="141"/>
    </row>
    <row r="7081" spans="2:10" ht="18">
      <c r="B7081" s="245"/>
      <c r="C7081" s="141"/>
      <c r="D7081" s="246"/>
      <c r="E7081" s="247"/>
      <c r="F7081" s="247"/>
      <c r="G7081" s="248"/>
      <c r="H7081" s="249"/>
      <c r="I7081" s="250"/>
      <c r="J7081" s="141"/>
    </row>
    <row r="7082" spans="2:10" ht="18">
      <c r="B7082" s="245"/>
      <c r="C7082" s="141"/>
      <c r="D7082" s="246"/>
      <c r="E7082" s="247"/>
      <c r="F7082" s="247"/>
      <c r="G7082" s="248"/>
      <c r="H7082" s="249"/>
      <c r="I7082" s="250"/>
      <c r="J7082" s="141"/>
    </row>
    <row r="7083" spans="2:10" ht="18">
      <c r="B7083" s="245"/>
      <c r="C7083" s="141"/>
      <c r="D7083" s="246"/>
      <c r="E7083" s="247"/>
      <c r="F7083" s="247"/>
      <c r="G7083" s="248"/>
      <c r="H7083" s="249"/>
      <c r="I7083" s="250"/>
      <c r="J7083" s="141"/>
    </row>
    <row r="7084" spans="2:10" ht="18">
      <c r="B7084" s="245"/>
      <c r="C7084" s="141"/>
      <c r="D7084" s="246"/>
      <c r="E7084" s="247"/>
      <c r="F7084" s="247"/>
      <c r="G7084" s="248"/>
      <c r="H7084" s="249"/>
      <c r="I7084" s="250"/>
      <c r="J7084" s="141"/>
    </row>
    <row r="7085" spans="2:10" ht="18">
      <c r="B7085" s="245"/>
      <c r="C7085" s="141"/>
      <c r="D7085" s="246"/>
      <c r="E7085" s="247"/>
      <c r="F7085" s="247"/>
      <c r="G7085" s="248"/>
      <c r="H7085" s="249"/>
      <c r="I7085" s="250"/>
      <c r="J7085" s="141"/>
    </row>
    <row r="7086" spans="2:10" ht="18">
      <c r="B7086" s="245"/>
      <c r="C7086" s="141"/>
      <c r="D7086" s="246"/>
      <c r="E7086" s="247"/>
      <c r="F7086" s="247"/>
      <c r="G7086" s="248"/>
      <c r="H7086" s="249"/>
      <c r="I7086" s="250"/>
      <c r="J7086" s="141"/>
    </row>
    <row r="7087" spans="2:10" ht="18">
      <c r="B7087" s="245"/>
      <c r="C7087" s="141"/>
      <c r="D7087" s="246"/>
      <c r="E7087" s="247"/>
      <c r="F7087" s="247"/>
      <c r="G7087" s="248"/>
      <c r="H7087" s="249"/>
      <c r="I7087" s="250"/>
      <c r="J7087" s="141"/>
    </row>
    <row r="7088" spans="2:10" ht="18">
      <c r="B7088" s="245"/>
      <c r="C7088" s="141"/>
      <c r="D7088" s="246"/>
      <c r="E7088" s="247"/>
      <c r="F7088" s="247"/>
      <c r="G7088" s="248"/>
      <c r="H7088" s="249"/>
      <c r="I7088" s="250"/>
      <c r="J7088" s="141"/>
    </row>
    <row r="7089" spans="2:10" ht="18">
      <c r="B7089" s="245"/>
      <c r="C7089" s="141"/>
      <c r="D7089" s="246"/>
      <c r="E7089" s="247"/>
      <c r="F7089" s="247"/>
      <c r="G7089" s="248"/>
      <c r="H7089" s="249"/>
      <c r="I7089" s="250"/>
      <c r="J7089" s="141"/>
    </row>
    <row r="7090" spans="2:10" ht="18">
      <c r="B7090" s="245"/>
      <c r="C7090" s="141"/>
      <c r="D7090" s="246"/>
      <c r="E7090" s="247"/>
      <c r="F7090" s="247"/>
      <c r="G7090" s="248"/>
      <c r="H7090" s="249"/>
      <c r="I7090" s="250"/>
      <c r="J7090" s="141"/>
    </row>
    <row r="7091" spans="2:10" ht="18">
      <c r="B7091" s="245"/>
      <c r="C7091" s="141"/>
      <c r="D7091" s="246"/>
      <c r="E7091" s="247"/>
      <c r="F7091" s="247"/>
      <c r="G7091" s="248"/>
      <c r="H7091" s="249"/>
      <c r="I7091" s="250"/>
      <c r="J7091" s="141"/>
    </row>
    <row r="7092" spans="2:10" ht="18">
      <c r="B7092" s="245"/>
      <c r="C7092" s="141"/>
      <c r="D7092" s="246"/>
      <c r="E7092" s="247"/>
      <c r="F7092" s="247"/>
      <c r="G7092" s="248"/>
      <c r="H7092" s="249"/>
      <c r="I7092" s="250"/>
      <c r="J7092" s="141"/>
    </row>
    <row r="7093" spans="2:10" ht="18">
      <c r="B7093" s="245"/>
      <c r="C7093" s="141"/>
      <c r="D7093" s="246"/>
      <c r="E7093" s="247"/>
      <c r="F7093" s="247"/>
      <c r="G7093" s="248"/>
      <c r="H7093" s="249"/>
      <c r="I7093" s="250"/>
      <c r="J7093" s="141"/>
    </row>
    <row r="7094" spans="2:10" ht="18">
      <c r="B7094" s="245"/>
      <c r="C7094" s="141"/>
      <c r="D7094" s="246"/>
      <c r="E7094" s="247"/>
      <c r="F7094" s="247"/>
      <c r="G7094" s="248"/>
      <c r="H7094" s="249"/>
      <c r="I7094" s="250"/>
      <c r="J7094" s="141"/>
    </row>
    <row r="7095" spans="2:10" ht="18">
      <c r="B7095" s="245"/>
      <c r="C7095" s="141"/>
      <c r="D7095" s="246"/>
      <c r="E7095" s="247"/>
      <c r="F7095" s="247"/>
      <c r="G7095" s="248"/>
      <c r="H7095" s="249"/>
      <c r="I7095" s="250"/>
      <c r="J7095" s="141"/>
    </row>
    <row r="7096" spans="2:10" ht="18">
      <c r="B7096" s="245"/>
      <c r="C7096" s="141"/>
      <c r="D7096" s="246"/>
      <c r="E7096" s="247"/>
      <c r="F7096" s="247"/>
      <c r="G7096" s="248"/>
      <c r="H7096" s="249"/>
      <c r="I7096" s="250"/>
      <c r="J7096" s="141"/>
    </row>
    <row r="7097" spans="2:10" ht="18">
      <c r="B7097" s="245"/>
      <c r="C7097" s="141"/>
      <c r="D7097" s="246"/>
      <c r="E7097" s="247"/>
      <c r="F7097" s="247"/>
      <c r="G7097" s="248"/>
      <c r="H7097" s="249"/>
      <c r="I7097" s="250"/>
      <c r="J7097" s="141"/>
    </row>
    <row r="7098" spans="2:10" ht="18">
      <c r="B7098" s="245"/>
      <c r="C7098" s="141"/>
      <c r="D7098" s="246"/>
      <c r="E7098" s="247"/>
      <c r="F7098" s="247"/>
      <c r="G7098" s="248"/>
      <c r="H7098" s="249"/>
      <c r="I7098" s="250"/>
      <c r="J7098" s="141"/>
    </row>
    <row r="7099" spans="2:10" ht="18">
      <c r="B7099" s="245"/>
      <c r="C7099" s="141"/>
      <c r="D7099" s="246"/>
      <c r="E7099" s="247"/>
      <c r="F7099" s="247"/>
      <c r="G7099" s="248"/>
      <c r="H7099" s="249"/>
      <c r="I7099" s="250"/>
      <c r="J7099" s="141"/>
    </row>
    <row r="7100" spans="2:10" ht="18">
      <c r="B7100" s="245"/>
      <c r="C7100" s="141"/>
      <c r="D7100" s="246"/>
      <c r="E7100" s="247"/>
      <c r="F7100" s="247"/>
      <c r="G7100" s="248"/>
      <c r="H7100" s="249"/>
      <c r="I7100" s="250"/>
      <c r="J7100" s="141"/>
    </row>
    <row r="7101" spans="2:10" ht="18">
      <c r="B7101" s="245"/>
      <c r="C7101" s="141"/>
      <c r="D7101" s="246"/>
      <c r="E7101" s="247"/>
      <c r="F7101" s="247"/>
      <c r="G7101" s="248"/>
      <c r="H7101" s="249"/>
      <c r="I7101" s="250"/>
      <c r="J7101" s="141"/>
    </row>
    <row r="7102" spans="2:10" ht="18">
      <c r="B7102" s="245"/>
      <c r="C7102" s="141"/>
      <c r="D7102" s="246"/>
      <c r="E7102" s="247"/>
      <c r="F7102" s="247"/>
      <c r="G7102" s="248"/>
      <c r="H7102" s="249"/>
      <c r="I7102" s="250"/>
      <c r="J7102" s="141"/>
    </row>
    <row r="7103" spans="2:10" ht="18">
      <c r="B7103" s="245"/>
      <c r="C7103" s="141"/>
      <c r="D7103" s="246"/>
      <c r="E7103" s="247"/>
      <c r="F7103" s="247"/>
      <c r="G7103" s="248"/>
      <c r="H7103" s="249"/>
      <c r="I7103" s="250"/>
      <c r="J7103" s="141"/>
    </row>
    <row r="7104" spans="2:10" ht="18">
      <c r="B7104" s="245"/>
      <c r="C7104" s="141"/>
      <c r="D7104" s="246"/>
      <c r="E7104" s="247"/>
      <c r="F7104" s="247"/>
      <c r="G7104" s="248"/>
      <c r="H7104" s="249"/>
      <c r="I7104" s="250"/>
      <c r="J7104" s="141"/>
    </row>
    <row r="7105" spans="2:10" ht="18">
      <c r="B7105" s="245"/>
      <c r="C7105" s="141"/>
      <c r="D7105" s="246"/>
      <c r="E7105" s="247"/>
      <c r="F7105" s="247"/>
      <c r="G7105" s="248"/>
      <c r="H7105" s="249"/>
      <c r="I7105" s="250"/>
      <c r="J7105" s="141"/>
    </row>
    <row r="7106" spans="2:10" ht="18">
      <c r="B7106" s="245"/>
      <c r="C7106" s="141"/>
      <c r="D7106" s="246"/>
      <c r="E7106" s="247"/>
      <c r="F7106" s="247"/>
      <c r="G7106" s="248"/>
      <c r="H7106" s="249"/>
      <c r="I7106" s="250"/>
      <c r="J7106" s="141"/>
    </row>
    <row r="7107" spans="2:10" ht="18">
      <c r="B7107" s="245"/>
      <c r="C7107" s="141"/>
      <c r="D7107" s="246"/>
      <c r="E7107" s="247"/>
      <c r="F7107" s="247"/>
      <c r="G7107" s="248"/>
      <c r="H7107" s="249"/>
      <c r="I7107" s="250"/>
      <c r="J7107" s="141"/>
    </row>
    <row r="7108" spans="2:10" ht="18">
      <c r="B7108" s="245"/>
      <c r="C7108" s="141"/>
      <c r="D7108" s="246"/>
      <c r="E7108" s="247"/>
      <c r="F7108" s="247"/>
      <c r="G7108" s="248"/>
      <c r="H7108" s="249"/>
      <c r="I7108" s="250"/>
      <c r="J7108" s="141"/>
    </row>
    <row r="7109" spans="2:10" ht="18">
      <c r="B7109" s="245"/>
      <c r="C7109" s="141"/>
      <c r="D7109" s="246"/>
      <c r="E7109" s="247"/>
      <c r="F7109" s="247"/>
      <c r="G7109" s="248"/>
      <c r="H7109" s="249"/>
      <c r="I7109" s="250"/>
      <c r="J7109" s="141"/>
    </row>
    <row r="7110" spans="2:10" ht="18">
      <c r="B7110" s="245"/>
      <c r="C7110" s="141"/>
      <c r="D7110" s="246"/>
      <c r="E7110" s="247"/>
      <c r="F7110" s="247"/>
      <c r="G7110" s="248"/>
      <c r="H7110" s="249"/>
      <c r="I7110" s="250"/>
      <c r="J7110" s="141"/>
    </row>
    <row r="7111" spans="2:10" ht="18">
      <c r="B7111" s="245"/>
      <c r="C7111" s="141"/>
      <c r="D7111" s="246"/>
      <c r="E7111" s="247"/>
      <c r="F7111" s="247"/>
      <c r="G7111" s="248"/>
      <c r="H7111" s="249"/>
      <c r="I7111" s="250"/>
      <c r="J7111" s="141"/>
    </row>
    <row r="7112" spans="2:10" ht="18">
      <c r="B7112" s="245"/>
      <c r="C7112" s="141"/>
      <c r="D7112" s="246"/>
      <c r="E7112" s="247"/>
      <c r="F7112" s="247"/>
      <c r="G7112" s="248"/>
      <c r="H7112" s="249"/>
      <c r="I7112" s="250"/>
      <c r="J7112" s="141"/>
    </row>
    <row r="7113" spans="2:10" ht="18">
      <c r="B7113" s="245"/>
      <c r="C7113" s="141"/>
      <c r="D7113" s="246"/>
      <c r="E7113" s="247"/>
      <c r="F7113" s="247"/>
      <c r="G7113" s="248"/>
      <c r="H7113" s="249"/>
      <c r="I7113" s="250"/>
      <c r="J7113" s="141"/>
    </row>
    <row r="7114" spans="2:10" ht="18">
      <c r="B7114" s="245"/>
      <c r="C7114" s="141"/>
      <c r="D7114" s="246"/>
      <c r="E7114" s="247"/>
      <c r="F7114" s="247"/>
      <c r="G7114" s="248"/>
      <c r="H7114" s="249"/>
      <c r="I7114" s="250"/>
      <c r="J7114" s="141"/>
    </row>
    <row r="7115" spans="2:10" ht="18">
      <c r="B7115" s="245"/>
      <c r="C7115" s="141"/>
      <c r="D7115" s="246"/>
      <c r="E7115" s="247"/>
      <c r="F7115" s="247"/>
      <c r="G7115" s="248"/>
      <c r="H7115" s="249"/>
      <c r="I7115" s="250"/>
      <c r="J7115" s="141"/>
    </row>
    <row r="7116" spans="2:10" ht="18">
      <c r="B7116" s="245"/>
      <c r="C7116" s="141"/>
      <c r="D7116" s="246"/>
      <c r="E7116" s="247"/>
      <c r="F7116" s="247"/>
      <c r="G7116" s="248"/>
      <c r="H7116" s="249"/>
      <c r="I7116" s="250"/>
      <c r="J7116" s="141"/>
    </row>
    <row r="7117" spans="2:10" ht="18">
      <c r="B7117" s="245"/>
      <c r="C7117" s="141"/>
      <c r="D7117" s="246"/>
      <c r="E7117" s="247"/>
      <c r="F7117" s="247"/>
      <c r="G7117" s="248"/>
      <c r="H7117" s="249"/>
      <c r="I7117" s="250"/>
      <c r="J7117" s="141"/>
    </row>
    <row r="7118" spans="2:10" ht="18">
      <c r="B7118" s="245"/>
      <c r="C7118" s="141"/>
      <c r="D7118" s="246"/>
      <c r="E7118" s="247"/>
      <c r="F7118" s="247"/>
      <c r="G7118" s="248"/>
      <c r="H7118" s="249"/>
      <c r="I7118" s="250"/>
      <c r="J7118" s="141"/>
    </row>
    <row r="7119" spans="2:10" ht="18">
      <c r="B7119" s="245"/>
      <c r="C7119" s="141"/>
      <c r="D7119" s="246"/>
      <c r="E7119" s="247"/>
      <c r="F7119" s="247"/>
      <c r="G7119" s="248"/>
      <c r="H7119" s="249"/>
      <c r="I7119" s="250"/>
      <c r="J7119" s="141"/>
    </row>
    <row r="7120" spans="2:10" ht="18">
      <c r="B7120" s="245"/>
      <c r="C7120" s="141"/>
      <c r="D7120" s="246"/>
      <c r="E7120" s="247"/>
      <c r="F7120" s="247"/>
      <c r="G7120" s="248"/>
      <c r="H7120" s="249"/>
      <c r="I7120" s="250"/>
      <c r="J7120" s="141"/>
    </row>
    <row r="7121" spans="2:10" ht="18">
      <c r="B7121" s="245"/>
      <c r="C7121" s="141"/>
      <c r="D7121" s="246"/>
      <c r="E7121" s="247"/>
      <c r="F7121" s="247"/>
      <c r="G7121" s="248"/>
      <c r="H7121" s="249"/>
      <c r="I7121" s="250"/>
      <c r="J7121" s="141"/>
    </row>
    <row r="7122" spans="2:10" ht="18">
      <c r="B7122" s="245"/>
      <c r="C7122" s="141"/>
      <c r="D7122" s="246"/>
      <c r="E7122" s="247"/>
      <c r="F7122" s="247"/>
      <c r="G7122" s="248"/>
      <c r="H7122" s="249"/>
      <c r="I7122" s="250"/>
      <c r="J7122" s="141"/>
    </row>
    <row r="7123" spans="2:10" ht="18">
      <c r="B7123" s="245"/>
      <c r="C7123" s="141"/>
      <c r="D7123" s="246"/>
      <c r="E7123" s="247"/>
      <c r="F7123" s="247"/>
      <c r="G7123" s="248"/>
      <c r="H7123" s="249"/>
      <c r="I7123" s="250"/>
      <c r="J7123" s="141"/>
    </row>
    <row r="7124" spans="2:10" ht="18">
      <c r="B7124" s="245"/>
      <c r="C7124" s="141"/>
      <c r="D7124" s="246"/>
      <c r="E7124" s="247"/>
      <c r="F7124" s="247"/>
      <c r="G7124" s="248"/>
      <c r="H7124" s="249"/>
      <c r="I7124" s="250"/>
      <c r="J7124" s="141"/>
    </row>
    <row r="7125" spans="2:10" ht="18">
      <c r="B7125" s="245"/>
      <c r="C7125" s="141"/>
      <c r="D7125" s="246"/>
      <c r="E7125" s="247"/>
      <c r="F7125" s="247"/>
      <c r="G7125" s="248"/>
      <c r="H7125" s="249"/>
      <c r="I7125" s="250"/>
      <c r="J7125" s="141"/>
    </row>
    <row r="7126" spans="2:10" ht="18">
      <c r="B7126" s="245"/>
      <c r="C7126" s="141"/>
      <c r="D7126" s="246"/>
      <c r="E7126" s="247"/>
      <c r="F7126" s="247"/>
      <c r="G7126" s="248"/>
      <c r="H7126" s="249"/>
      <c r="I7126" s="250"/>
      <c r="J7126" s="141"/>
    </row>
    <row r="7127" spans="2:10" ht="18">
      <c r="B7127" s="245"/>
      <c r="C7127" s="141"/>
      <c r="D7127" s="246"/>
      <c r="E7127" s="247"/>
      <c r="F7127" s="247"/>
      <c r="G7127" s="248"/>
      <c r="H7127" s="249"/>
      <c r="I7127" s="250"/>
      <c r="J7127" s="141"/>
    </row>
    <row r="7128" spans="2:10" ht="18">
      <c r="B7128" s="245"/>
      <c r="C7128" s="141"/>
      <c r="D7128" s="246"/>
      <c r="E7128" s="247"/>
      <c r="F7128" s="247"/>
      <c r="G7128" s="248"/>
      <c r="H7128" s="249"/>
      <c r="I7128" s="250"/>
      <c r="J7128" s="141"/>
    </row>
    <row r="7129" spans="2:10" ht="18">
      <c r="B7129" s="245"/>
      <c r="C7129" s="141"/>
      <c r="D7129" s="246"/>
      <c r="E7129" s="247"/>
      <c r="F7129" s="247"/>
      <c r="G7129" s="248"/>
      <c r="H7129" s="249"/>
      <c r="I7129" s="250"/>
      <c r="J7129" s="141"/>
    </row>
    <row r="7130" spans="2:10" ht="18">
      <c r="B7130" s="245"/>
      <c r="C7130" s="141"/>
      <c r="D7130" s="246"/>
      <c r="E7130" s="247"/>
      <c r="F7130" s="247"/>
      <c r="G7130" s="248"/>
      <c r="H7130" s="249"/>
      <c r="I7130" s="250"/>
      <c r="J7130" s="141"/>
    </row>
    <row r="7131" spans="2:10" ht="18">
      <c r="B7131" s="245"/>
      <c r="C7131" s="141"/>
      <c r="D7131" s="246"/>
      <c r="E7131" s="247"/>
      <c r="F7131" s="247"/>
      <c r="G7131" s="248"/>
      <c r="H7131" s="249"/>
      <c r="I7131" s="250"/>
      <c r="J7131" s="141"/>
    </row>
    <row r="7132" spans="2:10" ht="18">
      <c r="B7132" s="245"/>
      <c r="C7132" s="141"/>
      <c r="D7132" s="246"/>
      <c r="E7132" s="247"/>
      <c r="F7132" s="247"/>
      <c r="G7132" s="248"/>
      <c r="H7132" s="249"/>
      <c r="I7132" s="250"/>
      <c r="J7132" s="141"/>
    </row>
    <row r="7133" spans="2:10" ht="18">
      <c r="B7133" s="245"/>
      <c r="C7133" s="141"/>
      <c r="D7133" s="246"/>
      <c r="E7133" s="247"/>
      <c r="F7133" s="247"/>
      <c r="G7133" s="248"/>
      <c r="H7133" s="249"/>
      <c r="I7133" s="250"/>
      <c r="J7133" s="141"/>
    </row>
    <row r="7134" spans="2:10" ht="18">
      <c r="B7134" s="245"/>
      <c r="C7134" s="141"/>
      <c r="D7134" s="246"/>
      <c r="E7134" s="247"/>
      <c r="F7134" s="247"/>
      <c r="G7134" s="248"/>
      <c r="H7134" s="249"/>
      <c r="I7134" s="250"/>
      <c r="J7134" s="141"/>
    </row>
    <row r="7135" spans="2:10" ht="18">
      <c r="B7135" s="245"/>
      <c r="C7135" s="141"/>
      <c r="D7135" s="246"/>
      <c r="E7135" s="247"/>
      <c r="F7135" s="247"/>
      <c r="G7135" s="248"/>
      <c r="H7135" s="249"/>
      <c r="I7135" s="250"/>
      <c r="J7135" s="141"/>
    </row>
    <row r="7136" spans="2:10" ht="18">
      <c r="B7136" s="245"/>
      <c r="C7136" s="141"/>
      <c r="D7136" s="246"/>
      <c r="E7136" s="247"/>
      <c r="F7136" s="247"/>
      <c r="G7136" s="248"/>
      <c r="H7136" s="249"/>
      <c r="I7136" s="250"/>
      <c r="J7136" s="141"/>
    </row>
    <row r="7137" spans="2:10" ht="18">
      <c r="B7137" s="245"/>
      <c r="C7137" s="141"/>
      <c r="D7137" s="246"/>
      <c r="E7137" s="247"/>
      <c r="F7137" s="247"/>
      <c r="G7137" s="248"/>
      <c r="H7137" s="249"/>
      <c r="I7137" s="250"/>
      <c r="J7137" s="141"/>
    </row>
    <row r="7138" spans="2:10" ht="18">
      <c r="B7138" s="245"/>
      <c r="C7138" s="141"/>
      <c r="D7138" s="246"/>
      <c r="E7138" s="247"/>
      <c r="F7138" s="247"/>
      <c r="G7138" s="248"/>
      <c r="H7138" s="249"/>
      <c r="I7138" s="250"/>
      <c r="J7138" s="141"/>
    </row>
    <row r="7139" spans="2:10" ht="18">
      <c r="B7139" s="245"/>
      <c r="C7139" s="141"/>
      <c r="D7139" s="246"/>
      <c r="E7139" s="247"/>
      <c r="F7139" s="247"/>
      <c r="G7139" s="248"/>
      <c r="H7139" s="249"/>
      <c r="I7139" s="250"/>
      <c r="J7139" s="141"/>
    </row>
    <row r="7140" spans="2:10" ht="18">
      <c r="B7140" s="245"/>
      <c r="C7140" s="141"/>
      <c r="D7140" s="246"/>
      <c r="E7140" s="247"/>
      <c r="F7140" s="247"/>
      <c r="G7140" s="248"/>
      <c r="H7140" s="249"/>
      <c r="I7140" s="250"/>
      <c r="J7140" s="141"/>
    </row>
    <row r="7141" spans="2:10" ht="18">
      <c r="B7141" s="245"/>
      <c r="C7141" s="141"/>
      <c r="D7141" s="246"/>
      <c r="E7141" s="247"/>
      <c r="F7141" s="247"/>
      <c r="G7141" s="248"/>
      <c r="H7141" s="249"/>
      <c r="I7141" s="250"/>
      <c r="J7141" s="141"/>
    </row>
    <row r="7142" spans="2:10" ht="18">
      <c r="B7142" s="245"/>
      <c r="C7142" s="141"/>
      <c r="D7142" s="246"/>
      <c r="E7142" s="247"/>
      <c r="F7142" s="247"/>
      <c r="G7142" s="248"/>
      <c r="H7142" s="249"/>
      <c r="I7142" s="250"/>
      <c r="J7142" s="141"/>
    </row>
    <row r="7143" spans="2:10" ht="18">
      <c r="B7143" s="245"/>
      <c r="C7143" s="141"/>
      <c r="D7143" s="246"/>
      <c r="E7143" s="247"/>
      <c r="F7143" s="247"/>
      <c r="G7143" s="248"/>
      <c r="H7143" s="249"/>
      <c r="I7143" s="250"/>
      <c r="J7143" s="141"/>
    </row>
    <row r="7144" spans="2:10" ht="18">
      <c r="B7144" s="245"/>
      <c r="C7144" s="141"/>
      <c r="D7144" s="246"/>
      <c r="E7144" s="247"/>
      <c r="F7144" s="247"/>
      <c r="G7144" s="248"/>
      <c r="H7144" s="249"/>
      <c r="I7144" s="250"/>
      <c r="J7144" s="141"/>
    </row>
    <row r="7145" spans="2:10" ht="18">
      <c r="B7145" s="245"/>
      <c r="C7145" s="141"/>
      <c r="D7145" s="246"/>
      <c r="E7145" s="247"/>
      <c r="F7145" s="247"/>
      <c r="G7145" s="248"/>
      <c r="H7145" s="249"/>
      <c r="I7145" s="250"/>
      <c r="J7145" s="141"/>
    </row>
    <row r="7146" spans="2:10" ht="18">
      <c r="B7146" s="245"/>
      <c r="C7146" s="141"/>
      <c r="D7146" s="246"/>
      <c r="E7146" s="247"/>
      <c r="F7146" s="247"/>
      <c r="G7146" s="248"/>
      <c r="H7146" s="249"/>
      <c r="I7146" s="250"/>
      <c r="J7146" s="141"/>
    </row>
    <row r="7147" spans="2:10" ht="18">
      <c r="B7147" s="245"/>
      <c r="C7147" s="141"/>
      <c r="D7147" s="246"/>
      <c r="E7147" s="247"/>
      <c r="F7147" s="247"/>
      <c r="G7147" s="248"/>
      <c r="H7147" s="249"/>
      <c r="I7147" s="250"/>
      <c r="J7147" s="141"/>
    </row>
    <row r="7148" spans="2:10" ht="18">
      <c r="B7148" s="245"/>
      <c r="C7148" s="141"/>
      <c r="D7148" s="246"/>
      <c r="E7148" s="247"/>
      <c r="F7148" s="247"/>
      <c r="G7148" s="248"/>
      <c r="H7148" s="249"/>
      <c r="I7148" s="250"/>
      <c r="J7148" s="141"/>
    </row>
    <row r="7149" spans="2:10" ht="18">
      <c r="B7149" s="245"/>
      <c r="C7149" s="141"/>
      <c r="D7149" s="246"/>
      <c r="E7149" s="247"/>
      <c r="F7149" s="247"/>
      <c r="G7149" s="248"/>
      <c r="H7149" s="249"/>
      <c r="I7149" s="250"/>
      <c r="J7149" s="141"/>
    </row>
    <row r="7150" spans="2:10" ht="18">
      <c r="B7150" s="245"/>
      <c r="C7150" s="141"/>
      <c r="D7150" s="246"/>
      <c r="E7150" s="247"/>
      <c r="F7150" s="247"/>
      <c r="G7150" s="248"/>
      <c r="H7150" s="249"/>
      <c r="I7150" s="250"/>
      <c r="J7150" s="141"/>
    </row>
    <row r="7151" spans="2:10" ht="18">
      <c r="B7151" s="245"/>
      <c r="C7151" s="141"/>
      <c r="D7151" s="246"/>
      <c r="E7151" s="247"/>
      <c r="F7151" s="247"/>
      <c r="G7151" s="248"/>
      <c r="H7151" s="249"/>
      <c r="I7151" s="250"/>
      <c r="J7151" s="141"/>
    </row>
    <row r="7152" spans="2:10" ht="18">
      <c r="B7152" s="245"/>
      <c r="C7152" s="141"/>
      <c r="D7152" s="246"/>
      <c r="E7152" s="247"/>
      <c r="F7152" s="247"/>
      <c r="G7152" s="248"/>
      <c r="H7152" s="249"/>
      <c r="I7152" s="250"/>
      <c r="J7152" s="141"/>
    </row>
    <row r="7153" spans="2:10" ht="18">
      <c r="B7153" s="245"/>
      <c r="C7153" s="141"/>
      <c r="D7153" s="246"/>
      <c r="E7153" s="247"/>
      <c r="F7153" s="247"/>
      <c r="G7153" s="248"/>
      <c r="H7153" s="249"/>
      <c r="I7153" s="250"/>
      <c r="J7153" s="141"/>
    </row>
    <row r="7154" spans="2:10" ht="18">
      <c r="B7154" s="245"/>
      <c r="C7154" s="141"/>
      <c r="D7154" s="246"/>
      <c r="E7154" s="247"/>
      <c r="F7154" s="247"/>
      <c r="G7154" s="248"/>
      <c r="H7154" s="249"/>
      <c r="I7154" s="250"/>
      <c r="J7154" s="141"/>
    </row>
    <row r="7155" spans="2:10" ht="18">
      <c r="B7155" s="245"/>
      <c r="C7155" s="141"/>
      <c r="D7155" s="246"/>
      <c r="E7155" s="247"/>
      <c r="F7155" s="247"/>
      <c r="G7155" s="248"/>
      <c r="H7155" s="249"/>
      <c r="I7155" s="250"/>
      <c r="J7155" s="141"/>
    </row>
    <row r="7156" spans="2:10" ht="18">
      <c r="B7156" s="245"/>
      <c r="C7156" s="141"/>
      <c r="D7156" s="246"/>
      <c r="E7156" s="247"/>
      <c r="F7156" s="247"/>
      <c r="G7156" s="248"/>
      <c r="H7156" s="249"/>
      <c r="I7156" s="250"/>
      <c r="J7156" s="141"/>
    </row>
    <row r="7157" spans="2:10" ht="18">
      <c r="B7157" s="245"/>
      <c r="C7157" s="141"/>
      <c r="D7157" s="246"/>
      <c r="E7157" s="247"/>
      <c r="F7157" s="247"/>
      <c r="G7157" s="248"/>
      <c r="H7157" s="249"/>
      <c r="I7157" s="250"/>
      <c r="J7157" s="141"/>
    </row>
    <row r="7158" spans="2:10" ht="18">
      <c r="B7158" s="245"/>
      <c r="C7158" s="141"/>
      <c r="D7158" s="246"/>
      <c r="E7158" s="247"/>
      <c r="F7158" s="247"/>
      <c r="G7158" s="248"/>
      <c r="H7158" s="249"/>
      <c r="I7158" s="250"/>
      <c r="J7158" s="141"/>
    </row>
    <row r="7159" spans="2:10" ht="18">
      <c r="B7159" s="245"/>
      <c r="C7159" s="141"/>
      <c r="D7159" s="246"/>
      <c r="E7159" s="247"/>
      <c r="F7159" s="247"/>
      <c r="G7159" s="248"/>
      <c r="H7159" s="249"/>
      <c r="I7159" s="250"/>
      <c r="J7159" s="141"/>
    </row>
    <row r="7160" spans="2:10" ht="18">
      <c r="B7160" s="245"/>
      <c r="C7160" s="141"/>
      <c r="D7160" s="246"/>
      <c r="E7160" s="247"/>
      <c r="F7160" s="247"/>
      <c r="G7160" s="248"/>
      <c r="H7160" s="249"/>
      <c r="I7160" s="250"/>
      <c r="J7160" s="141"/>
    </row>
    <row r="7161" spans="2:10" ht="18">
      <c r="B7161" s="245"/>
      <c r="C7161" s="141"/>
      <c r="D7161" s="246"/>
      <c r="E7161" s="247"/>
      <c r="F7161" s="247"/>
      <c r="G7161" s="248"/>
      <c r="H7161" s="249"/>
      <c r="I7161" s="250"/>
      <c r="J7161" s="141"/>
    </row>
    <row r="7162" spans="2:10" ht="18">
      <c r="B7162" s="245"/>
      <c r="C7162" s="141"/>
      <c r="D7162" s="246"/>
      <c r="E7162" s="247"/>
      <c r="F7162" s="247"/>
      <c r="G7162" s="248"/>
      <c r="H7162" s="249"/>
      <c r="I7162" s="250"/>
      <c r="J7162" s="141"/>
    </row>
    <row r="7163" spans="2:10" ht="18">
      <c r="B7163" s="245"/>
      <c r="C7163" s="141"/>
      <c r="D7163" s="246"/>
      <c r="E7163" s="247"/>
      <c r="F7163" s="247"/>
      <c r="G7163" s="248"/>
      <c r="H7163" s="249"/>
      <c r="I7163" s="250"/>
      <c r="J7163" s="141"/>
    </row>
    <row r="7164" spans="2:10" ht="18">
      <c r="B7164" s="245"/>
      <c r="C7164" s="141"/>
      <c r="D7164" s="246"/>
      <c r="E7164" s="247"/>
      <c r="F7164" s="247"/>
      <c r="G7164" s="248"/>
      <c r="H7164" s="249"/>
      <c r="I7164" s="250"/>
      <c r="J7164" s="141"/>
    </row>
    <row r="7165" spans="2:10" ht="18">
      <c r="B7165" s="245"/>
      <c r="C7165" s="141"/>
      <c r="D7165" s="246"/>
      <c r="E7165" s="247"/>
      <c r="F7165" s="247"/>
      <c r="G7165" s="248"/>
      <c r="H7165" s="249"/>
      <c r="I7165" s="250"/>
      <c r="J7165" s="141"/>
    </row>
    <row r="7166" spans="2:10" ht="18">
      <c r="B7166" s="245"/>
      <c r="C7166" s="141"/>
      <c r="D7166" s="246"/>
      <c r="E7166" s="247"/>
      <c r="F7166" s="247"/>
      <c r="G7166" s="248"/>
      <c r="H7166" s="249"/>
      <c r="I7166" s="250"/>
      <c r="J7166" s="141"/>
    </row>
    <row r="7167" spans="2:10" ht="18">
      <c r="B7167" s="245"/>
      <c r="C7167" s="141"/>
      <c r="D7167" s="246"/>
      <c r="E7167" s="247"/>
      <c r="F7167" s="247"/>
      <c r="G7167" s="248"/>
      <c r="H7167" s="249"/>
      <c r="I7167" s="250"/>
      <c r="J7167" s="141"/>
    </row>
    <row r="7168" spans="2:10" ht="18">
      <c r="B7168" s="245"/>
      <c r="C7168" s="141"/>
      <c r="D7168" s="246"/>
      <c r="E7168" s="247"/>
      <c r="F7168" s="247"/>
      <c r="G7168" s="248"/>
      <c r="H7168" s="249"/>
      <c r="I7168" s="250"/>
      <c r="J7168" s="141"/>
    </row>
    <row r="7169" spans="2:10" ht="18">
      <c r="B7169" s="245"/>
      <c r="C7169" s="141"/>
      <c r="D7169" s="246"/>
      <c r="E7169" s="247"/>
      <c r="F7169" s="247"/>
      <c r="G7169" s="248"/>
      <c r="H7169" s="249"/>
      <c r="I7169" s="250"/>
      <c r="J7169" s="141"/>
    </row>
    <row r="7170" spans="2:10" ht="18">
      <c r="B7170" s="245"/>
      <c r="C7170" s="141"/>
      <c r="D7170" s="246"/>
      <c r="E7170" s="247"/>
      <c r="F7170" s="247"/>
      <c r="G7170" s="248"/>
      <c r="H7170" s="249"/>
      <c r="I7170" s="250"/>
      <c r="J7170" s="141"/>
    </row>
    <row r="7171" spans="2:10" ht="18">
      <c r="B7171" s="245"/>
      <c r="C7171" s="141"/>
      <c r="D7171" s="246"/>
      <c r="E7171" s="247"/>
      <c r="F7171" s="247"/>
      <c r="G7171" s="248"/>
      <c r="H7171" s="249"/>
      <c r="I7171" s="250"/>
      <c r="J7171" s="141"/>
    </row>
    <row r="7172" spans="2:10" ht="18">
      <c r="B7172" s="245"/>
      <c r="C7172" s="141"/>
      <c r="D7172" s="246"/>
      <c r="E7172" s="247"/>
      <c r="F7172" s="247"/>
      <c r="G7172" s="248"/>
      <c r="H7172" s="249"/>
      <c r="I7172" s="250"/>
      <c r="J7172" s="141"/>
    </row>
    <row r="7173" spans="2:10" ht="18">
      <c r="B7173" s="245"/>
      <c r="C7173" s="141"/>
      <c r="D7173" s="246"/>
      <c r="E7173" s="247"/>
      <c r="F7173" s="247"/>
      <c r="G7173" s="248"/>
      <c r="H7173" s="249"/>
      <c r="I7173" s="250"/>
      <c r="J7173" s="141"/>
    </row>
    <row r="7174" spans="2:10" ht="18">
      <c r="B7174" s="245"/>
      <c r="C7174" s="141"/>
      <c r="D7174" s="246"/>
      <c r="E7174" s="247"/>
      <c r="F7174" s="247"/>
      <c r="G7174" s="248"/>
      <c r="H7174" s="249"/>
      <c r="I7174" s="250"/>
      <c r="J7174" s="141"/>
    </row>
    <row r="7175" spans="2:10" ht="18">
      <c r="B7175" s="245"/>
      <c r="C7175" s="141"/>
      <c r="D7175" s="246"/>
      <c r="E7175" s="247"/>
      <c r="F7175" s="247"/>
      <c r="G7175" s="248"/>
      <c r="H7175" s="249"/>
      <c r="I7175" s="250"/>
      <c r="J7175" s="141"/>
    </row>
    <row r="7176" spans="2:10" ht="18">
      <c r="B7176" s="245"/>
      <c r="C7176" s="141"/>
      <c r="D7176" s="246"/>
      <c r="E7176" s="247"/>
      <c r="F7176" s="247"/>
      <c r="G7176" s="248"/>
      <c r="H7176" s="249"/>
      <c r="I7176" s="250"/>
      <c r="J7176" s="141"/>
    </row>
    <row r="7177" spans="2:10" ht="18">
      <c r="B7177" s="245"/>
      <c r="C7177" s="141"/>
      <c r="D7177" s="246"/>
      <c r="E7177" s="247"/>
      <c r="F7177" s="247"/>
      <c r="G7177" s="248"/>
      <c r="H7177" s="249"/>
      <c r="I7177" s="250"/>
      <c r="J7177" s="141"/>
    </row>
    <row r="7178" spans="2:10" ht="18">
      <c r="B7178" s="245"/>
      <c r="C7178" s="141"/>
      <c r="D7178" s="246"/>
      <c r="E7178" s="247"/>
      <c r="F7178" s="247"/>
      <c r="G7178" s="248"/>
      <c r="H7178" s="249"/>
      <c r="I7178" s="250"/>
      <c r="J7178" s="141"/>
    </row>
    <row r="7179" spans="2:10" ht="18">
      <c r="B7179" s="245"/>
      <c r="C7179" s="141"/>
      <c r="D7179" s="246"/>
      <c r="E7179" s="247"/>
      <c r="F7179" s="247"/>
      <c r="G7179" s="248"/>
      <c r="H7179" s="249"/>
      <c r="I7179" s="250"/>
      <c r="J7179" s="141"/>
    </row>
    <row r="7180" spans="2:10" ht="18">
      <c r="B7180" s="245"/>
      <c r="C7180" s="141"/>
      <c r="D7180" s="246"/>
      <c r="E7180" s="247"/>
      <c r="F7180" s="247"/>
      <c r="G7180" s="248"/>
      <c r="H7180" s="249"/>
      <c r="I7180" s="250"/>
      <c r="J7180" s="141"/>
    </row>
    <row r="7181" spans="2:10" ht="18">
      <c r="B7181" s="245"/>
      <c r="C7181" s="141"/>
      <c r="D7181" s="246"/>
      <c r="E7181" s="247"/>
      <c r="F7181" s="247"/>
      <c r="G7181" s="248"/>
      <c r="H7181" s="249"/>
      <c r="I7181" s="250"/>
      <c r="J7181" s="141"/>
    </row>
    <row r="7182" spans="2:10" ht="18">
      <c r="B7182" s="245"/>
      <c r="C7182" s="141"/>
      <c r="D7182" s="246"/>
      <c r="E7182" s="247"/>
      <c r="F7182" s="247"/>
      <c r="G7182" s="248"/>
      <c r="H7182" s="249"/>
      <c r="I7182" s="250"/>
      <c r="J7182" s="141"/>
    </row>
    <row r="7183" spans="2:10" ht="18">
      <c r="B7183" s="245"/>
      <c r="C7183" s="141"/>
      <c r="D7183" s="246"/>
      <c r="E7183" s="247"/>
      <c r="F7183" s="247"/>
      <c r="G7183" s="248"/>
      <c r="H7183" s="249"/>
      <c r="I7183" s="250"/>
      <c r="J7183" s="141"/>
    </row>
    <row r="7184" spans="2:10" ht="18">
      <c r="B7184" s="245"/>
      <c r="C7184" s="141"/>
      <c r="D7184" s="246"/>
      <c r="E7184" s="247"/>
      <c r="F7184" s="247"/>
      <c r="G7184" s="248"/>
      <c r="H7184" s="249"/>
      <c r="I7184" s="250"/>
      <c r="J7184" s="141"/>
    </row>
    <row r="7185" spans="2:10" ht="18">
      <c r="B7185" s="245"/>
      <c r="C7185" s="141"/>
      <c r="D7185" s="246"/>
      <c r="E7185" s="247"/>
      <c r="F7185" s="247"/>
      <c r="G7185" s="248"/>
      <c r="H7185" s="249"/>
      <c r="I7185" s="250"/>
      <c r="J7185" s="141"/>
    </row>
    <row r="7186" spans="2:10" ht="18">
      <c r="B7186" s="245"/>
      <c r="C7186" s="141"/>
      <c r="D7186" s="246"/>
      <c r="E7186" s="247"/>
      <c r="F7186" s="247"/>
      <c r="G7186" s="248"/>
      <c r="H7186" s="249"/>
      <c r="I7186" s="250"/>
      <c r="J7186" s="141"/>
    </row>
    <row r="7187" spans="2:10" ht="18">
      <c r="B7187" s="245"/>
      <c r="C7187" s="141"/>
      <c r="D7187" s="246"/>
      <c r="E7187" s="247"/>
      <c r="F7187" s="247"/>
      <c r="G7187" s="248"/>
      <c r="H7187" s="249"/>
      <c r="I7187" s="250"/>
      <c r="J7187" s="141"/>
    </row>
    <row r="7188" spans="2:10" ht="18">
      <c r="B7188" s="245"/>
      <c r="C7188" s="141"/>
      <c r="D7188" s="246"/>
      <c r="E7188" s="247"/>
      <c r="F7188" s="247"/>
      <c r="G7188" s="248"/>
      <c r="H7188" s="249"/>
      <c r="I7188" s="250"/>
      <c r="J7188" s="141"/>
    </row>
    <row r="7189" spans="2:10" ht="18">
      <c r="B7189" s="245"/>
      <c r="C7189" s="141"/>
      <c r="D7189" s="246"/>
      <c r="E7189" s="247"/>
      <c r="F7189" s="247"/>
      <c r="G7189" s="248"/>
      <c r="H7189" s="249"/>
      <c r="I7189" s="250"/>
      <c r="J7189" s="141"/>
    </row>
    <row r="7190" spans="2:10" ht="18">
      <c r="B7190" s="245"/>
      <c r="C7190" s="141"/>
      <c r="D7190" s="246"/>
      <c r="E7190" s="247"/>
      <c r="F7190" s="247"/>
      <c r="G7190" s="248"/>
      <c r="H7190" s="249"/>
      <c r="I7190" s="250"/>
      <c r="J7190" s="141"/>
    </row>
    <row r="7191" spans="2:10" ht="18">
      <c r="B7191" s="245"/>
      <c r="C7191" s="141"/>
      <c r="D7191" s="246"/>
      <c r="E7191" s="247"/>
      <c r="F7191" s="247"/>
      <c r="G7191" s="248"/>
      <c r="H7191" s="249"/>
      <c r="I7191" s="250"/>
      <c r="J7191" s="141"/>
    </row>
    <row r="7192" spans="2:10" ht="18">
      <c r="B7192" s="245"/>
      <c r="C7192" s="141"/>
      <c r="D7192" s="246"/>
      <c r="E7192" s="247"/>
      <c r="F7192" s="247"/>
      <c r="G7192" s="248"/>
      <c r="H7192" s="249"/>
      <c r="I7192" s="250"/>
      <c r="J7192" s="141"/>
    </row>
    <row r="7193" spans="2:10" ht="18">
      <c r="B7193" s="245"/>
      <c r="C7193" s="141"/>
      <c r="D7193" s="246"/>
      <c r="E7193" s="247"/>
      <c r="F7193" s="247"/>
      <c r="G7193" s="248"/>
      <c r="H7193" s="249"/>
      <c r="I7193" s="250"/>
      <c r="J7193" s="141"/>
    </row>
    <row r="7194" spans="2:10" ht="18">
      <c r="B7194" s="245"/>
      <c r="C7194" s="141"/>
      <c r="D7194" s="246"/>
      <c r="E7194" s="247"/>
      <c r="F7194" s="247"/>
      <c r="G7194" s="248"/>
      <c r="H7194" s="249"/>
      <c r="I7194" s="250"/>
      <c r="J7194" s="141"/>
    </row>
    <row r="7195" spans="2:10" ht="18">
      <c r="B7195" s="245"/>
      <c r="C7195" s="141"/>
      <c r="D7195" s="246"/>
      <c r="E7195" s="247"/>
      <c r="F7195" s="247"/>
      <c r="G7195" s="248"/>
      <c r="H7195" s="249"/>
      <c r="I7195" s="250"/>
      <c r="J7195" s="141"/>
    </row>
    <row r="7196" spans="2:10" ht="18">
      <c r="B7196" s="245"/>
      <c r="C7196" s="141"/>
      <c r="D7196" s="246"/>
      <c r="E7196" s="247"/>
      <c r="F7196" s="247"/>
      <c r="G7196" s="248"/>
      <c r="H7196" s="249"/>
      <c r="I7196" s="250"/>
      <c r="J7196" s="141"/>
    </row>
    <row r="7197" spans="2:10" ht="18">
      <c r="B7197" s="245"/>
      <c r="C7197" s="141"/>
      <c r="D7197" s="246"/>
      <c r="E7197" s="247"/>
      <c r="F7197" s="247"/>
      <c r="G7197" s="248"/>
      <c r="H7197" s="249"/>
      <c r="I7197" s="250"/>
      <c r="J7197" s="141"/>
    </row>
    <row r="7198" spans="2:10" ht="18">
      <c r="B7198" s="245"/>
      <c r="C7198" s="141"/>
      <c r="D7198" s="246"/>
      <c r="E7198" s="247"/>
      <c r="F7198" s="247"/>
      <c r="G7198" s="248"/>
      <c r="H7198" s="249"/>
      <c r="I7198" s="250"/>
      <c r="J7198" s="141"/>
    </row>
    <row r="7199" spans="2:10" ht="18">
      <c r="B7199" s="245"/>
      <c r="C7199" s="141"/>
      <c r="D7199" s="246"/>
      <c r="E7199" s="247"/>
      <c r="F7199" s="247"/>
      <c r="G7199" s="248"/>
      <c r="H7199" s="249"/>
      <c r="I7199" s="250"/>
      <c r="J7199" s="141"/>
    </row>
    <row r="7200" spans="2:10" ht="18">
      <c r="B7200" s="245"/>
      <c r="C7200" s="141"/>
      <c r="D7200" s="246"/>
      <c r="E7200" s="247"/>
      <c r="F7200" s="247"/>
      <c r="G7200" s="248"/>
      <c r="H7200" s="249"/>
      <c r="I7200" s="250"/>
      <c r="J7200" s="141"/>
    </row>
    <row r="7201" spans="2:10" ht="18">
      <c r="B7201" s="245"/>
      <c r="C7201" s="141"/>
      <c r="D7201" s="246"/>
      <c r="E7201" s="247"/>
      <c r="F7201" s="247"/>
      <c r="G7201" s="248"/>
      <c r="H7201" s="249"/>
      <c r="I7201" s="250"/>
      <c r="J7201" s="141"/>
    </row>
    <row r="7202" spans="2:10" ht="18">
      <c r="B7202" s="245"/>
      <c r="C7202" s="141"/>
      <c r="D7202" s="246"/>
      <c r="E7202" s="247"/>
      <c r="F7202" s="247"/>
      <c r="G7202" s="248"/>
      <c r="H7202" s="249"/>
      <c r="I7202" s="250"/>
      <c r="J7202" s="141"/>
    </row>
    <row r="7203" spans="2:10" ht="18">
      <c r="B7203" s="245"/>
      <c r="C7203" s="141"/>
      <c r="D7203" s="246"/>
      <c r="E7203" s="247"/>
      <c r="F7203" s="247"/>
      <c r="G7203" s="248"/>
      <c r="H7203" s="249"/>
      <c r="I7203" s="250"/>
      <c r="J7203" s="141"/>
    </row>
    <row r="7204" spans="2:10" ht="18">
      <c r="B7204" s="245"/>
      <c r="C7204" s="141"/>
      <c r="D7204" s="246"/>
      <c r="E7204" s="247"/>
      <c r="F7204" s="247"/>
      <c r="G7204" s="248"/>
      <c r="H7204" s="249"/>
      <c r="I7204" s="250"/>
      <c r="J7204" s="141"/>
    </row>
    <row r="7205" spans="2:10" ht="18">
      <c r="B7205" s="245"/>
      <c r="C7205" s="141"/>
      <c r="D7205" s="246"/>
      <c r="E7205" s="247"/>
      <c r="F7205" s="247"/>
      <c r="G7205" s="248"/>
      <c r="H7205" s="249"/>
      <c r="I7205" s="250"/>
      <c r="J7205" s="141"/>
    </row>
    <row r="7206" spans="2:10" ht="18">
      <c r="B7206" s="245"/>
      <c r="C7206" s="141"/>
      <c r="D7206" s="246"/>
      <c r="E7206" s="247"/>
      <c r="F7206" s="247"/>
      <c r="G7206" s="248"/>
      <c r="H7206" s="249"/>
      <c r="I7206" s="250"/>
      <c r="J7206" s="141"/>
    </row>
    <row r="7207" spans="2:10" ht="18">
      <c r="B7207" s="245"/>
      <c r="C7207" s="141"/>
      <c r="D7207" s="246"/>
      <c r="E7207" s="247"/>
      <c r="F7207" s="247"/>
      <c r="G7207" s="248"/>
      <c r="H7207" s="249"/>
      <c r="I7207" s="250"/>
      <c r="J7207" s="141"/>
    </row>
    <row r="7208" spans="2:10" ht="18">
      <c r="B7208" s="245"/>
      <c r="C7208" s="141"/>
      <c r="D7208" s="246"/>
      <c r="E7208" s="247"/>
      <c r="F7208" s="247"/>
      <c r="G7208" s="248"/>
      <c r="H7208" s="249"/>
      <c r="I7208" s="250"/>
      <c r="J7208" s="141"/>
    </row>
    <row r="7209" spans="2:10" ht="18">
      <c r="B7209" s="245"/>
      <c r="C7209" s="141"/>
      <c r="D7209" s="246"/>
      <c r="E7209" s="247"/>
      <c r="F7209" s="247"/>
      <c r="G7209" s="248"/>
      <c r="H7209" s="249"/>
      <c r="I7209" s="250"/>
      <c r="J7209" s="141"/>
    </row>
    <row r="7210" spans="2:10" ht="18">
      <c r="B7210" s="245"/>
      <c r="C7210" s="141"/>
      <c r="D7210" s="246"/>
      <c r="E7210" s="247"/>
      <c r="F7210" s="247"/>
      <c r="G7210" s="248"/>
      <c r="H7210" s="249"/>
      <c r="I7210" s="250"/>
      <c r="J7210" s="141"/>
    </row>
    <row r="7211" spans="2:10" ht="18">
      <c r="B7211" s="245"/>
      <c r="C7211" s="141"/>
      <c r="D7211" s="246"/>
      <c r="E7211" s="247"/>
      <c r="F7211" s="247"/>
      <c r="G7211" s="248"/>
      <c r="H7211" s="249"/>
      <c r="I7211" s="250"/>
      <c r="J7211" s="141"/>
    </row>
    <row r="7212" spans="2:10" ht="18">
      <c r="B7212" s="245"/>
      <c r="C7212" s="141"/>
      <c r="D7212" s="246"/>
      <c r="E7212" s="247"/>
      <c r="F7212" s="247"/>
      <c r="G7212" s="248"/>
      <c r="H7212" s="249"/>
      <c r="I7212" s="250"/>
      <c r="J7212" s="141"/>
    </row>
    <row r="7213" spans="2:10" ht="18">
      <c r="B7213" s="245"/>
      <c r="C7213" s="141"/>
      <c r="D7213" s="246"/>
      <c r="E7213" s="247"/>
      <c r="F7213" s="247"/>
      <c r="G7213" s="248"/>
      <c r="H7213" s="249"/>
      <c r="I7213" s="250"/>
      <c r="J7213" s="141"/>
    </row>
    <row r="7214" spans="2:10" ht="18">
      <c r="B7214" s="245"/>
      <c r="C7214" s="141"/>
      <c r="D7214" s="246"/>
      <c r="E7214" s="247"/>
      <c r="F7214" s="247"/>
      <c r="G7214" s="248"/>
      <c r="H7214" s="249"/>
      <c r="I7214" s="250"/>
      <c r="J7214" s="141"/>
    </row>
    <row r="7215" spans="2:10" ht="18">
      <c r="B7215" s="245"/>
      <c r="C7215" s="141"/>
      <c r="D7215" s="246"/>
      <c r="E7215" s="247"/>
      <c r="F7215" s="247"/>
      <c r="G7215" s="248"/>
      <c r="H7215" s="249"/>
      <c r="I7215" s="250"/>
      <c r="J7215" s="141"/>
    </row>
    <row r="7216" spans="2:10" ht="18">
      <c r="B7216" s="245"/>
      <c r="C7216" s="141"/>
      <c r="D7216" s="246"/>
      <c r="E7216" s="247"/>
      <c r="F7216" s="247"/>
      <c r="G7216" s="248"/>
      <c r="H7216" s="249"/>
      <c r="I7216" s="250"/>
      <c r="J7216" s="141"/>
    </row>
    <row r="7217" spans="2:10" ht="18">
      <c r="B7217" s="245"/>
      <c r="C7217" s="141"/>
      <c r="D7217" s="246"/>
      <c r="E7217" s="247"/>
      <c r="F7217" s="247"/>
      <c r="G7217" s="248"/>
      <c r="H7217" s="249"/>
      <c r="I7217" s="250"/>
      <c r="J7217" s="141"/>
    </row>
    <row r="7218" spans="2:10" ht="18">
      <c r="B7218" s="245"/>
      <c r="C7218" s="141"/>
      <c r="D7218" s="246"/>
      <c r="E7218" s="247"/>
      <c r="F7218" s="247"/>
      <c r="G7218" s="248"/>
      <c r="H7218" s="249"/>
      <c r="I7218" s="250"/>
      <c r="J7218" s="141"/>
    </row>
    <row r="7219" spans="2:10" ht="18">
      <c r="B7219" s="245"/>
      <c r="C7219" s="141"/>
      <c r="D7219" s="246"/>
      <c r="E7219" s="247"/>
      <c r="F7219" s="247"/>
      <c r="G7219" s="248"/>
      <c r="H7219" s="249"/>
      <c r="I7219" s="250"/>
      <c r="J7219" s="141"/>
    </row>
    <row r="7220" spans="2:10" ht="18">
      <c r="B7220" s="245"/>
      <c r="C7220" s="141"/>
      <c r="D7220" s="246"/>
      <c r="E7220" s="247"/>
      <c r="F7220" s="247"/>
      <c r="G7220" s="248"/>
      <c r="H7220" s="249"/>
      <c r="I7220" s="250"/>
      <c r="J7220" s="141"/>
    </row>
    <row r="7221" spans="2:10" ht="18">
      <c r="B7221" s="245"/>
      <c r="C7221" s="141"/>
      <c r="D7221" s="246"/>
      <c r="E7221" s="247"/>
      <c r="F7221" s="247"/>
      <c r="G7221" s="248"/>
      <c r="H7221" s="249"/>
      <c r="I7221" s="250"/>
      <c r="J7221" s="141"/>
    </row>
    <row r="7222" spans="2:10" ht="18">
      <c r="B7222" s="245"/>
      <c r="C7222" s="141"/>
      <c r="D7222" s="246"/>
      <c r="E7222" s="247"/>
      <c r="F7222" s="247"/>
      <c r="G7222" s="248"/>
      <c r="H7222" s="249"/>
      <c r="I7222" s="250"/>
      <c r="J7222" s="141"/>
    </row>
    <row r="7223" spans="2:10" ht="18">
      <c r="B7223" s="245"/>
      <c r="C7223" s="141"/>
      <c r="D7223" s="246"/>
      <c r="E7223" s="247"/>
      <c r="F7223" s="247"/>
      <c r="G7223" s="248"/>
      <c r="H7223" s="249"/>
      <c r="I7223" s="250"/>
      <c r="J7223" s="141"/>
    </row>
    <row r="7224" spans="2:10" ht="18">
      <c r="B7224" s="245"/>
      <c r="C7224" s="141"/>
      <c r="D7224" s="246"/>
      <c r="E7224" s="247"/>
      <c r="F7224" s="247"/>
      <c r="G7224" s="248"/>
      <c r="H7224" s="249"/>
      <c r="I7224" s="250"/>
      <c r="J7224" s="141"/>
    </row>
    <row r="7225" spans="2:10" ht="18">
      <c r="B7225" s="245"/>
      <c r="C7225" s="141"/>
      <c r="D7225" s="246"/>
      <c r="E7225" s="247"/>
      <c r="F7225" s="247"/>
      <c r="G7225" s="248"/>
      <c r="H7225" s="249"/>
      <c r="I7225" s="250"/>
      <c r="J7225" s="141"/>
    </row>
    <row r="7226" spans="2:10" ht="18">
      <c r="B7226" s="245"/>
      <c r="C7226" s="141"/>
      <c r="D7226" s="246"/>
      <c r="E7226" s="247"/>
      <c r="F7226" s="247"/>
      <c r="G7226" s="248"/>
      <c r="H7226" s="249"/>
      <c r="I7226" s="250"/>
      <c r="J7226" s="141"/>
    </row>
    <row r="7227" spans="2:10" ht="18">
      <c r="B7227" s="245"/>
      <c r="C7227" s="141"/>
      <c r="D7227" s="246"/>
      <c r="E7227" s="247"/>
      <c r="F7227" s="247"/>
      <c r="G7227" s="248"/>
      <c r="H7227" s="249"/>
      <c r="I7227" s="250"/>
      <c r="J7227" s="141"/>
    </row>
    <row r="7228" spans="2:10" ht="18">
      <c r="B7228" s="245"/>
      <c r="C7228" s="141"/>
      <c r="D7228" s="246"/>
      <c r="E7228" s="247"/>
      <c r="F7228" s="247"/>
      <c r="G7228" s="248"/>
      <c r="H7228" s="249"/>
      <c r="I7228" s="250"/>
      <c r="J7228" s="141"/>
    </row>
    <row r="7229" spans="2:10" ht="18">
      <c r="B7229" s="245"/>
      <c r="C7229" s="141"/>
      <c r="D7229" s="246"/>
      <c r="E7229" s="247"/>
      <c r="F7229" s="247"/>
      <c r="G7229" s="248"/>
      <c r="H7229" s="249"/>
      <c r="I7229" s="250"/>
      <c r="J7229" s="141"/>
    </row>
    <row r="7230" spans="2:10" ht="18">
      <c r="B7230" s="245"/>
      <c r="C7230" s="141"/>
      <c r="D7230" s="246"/>
      <c r="E7230" s="247"/>
      <c r="F7230" s="247"/>
      <c r="G7230" s="248"/>
      <c r="H7230" s="249"/>
      <c r="I7230" s="250"/>
      <c r="J7230" s="141"/>
    </row>
    <row r="7231" spans="2:10" ht="18">
      <c r="B7231" s="245"/>
      <c r="C7231" s="141"/>
      <c r="D7231" s="246"/>
      <c r="E7231" s="247"/>
      <c r="F7231" s="247"/>
      <c r="G7231" s="248"/>
      <c r="H7231" s="249"/>
      <c r="I7231" s="250"/>
      <c r="J7231" s="141"/>
    </row>
    <row r="7232" spans="2:10" ht="18">
      <c r="B7232" s="245"/>
      <c r="C7232" s="141"/>
      <c r="D7232" s="246"/>
      <c r="E7232" s="247"/>
      <c r="F7232" s="247"/>
      <c r="G7232" s="248"/>
      <c r="H7232" s="249"/>
      <c r="I7232" s="250"/>
      <c r="J7232" s="141"/>
    </row>
    <row r="7233" spans="2:10" ht="18">
      <c r="B7233" s="245"/>
      <c r="C7233" s="141"/>
      <c r="D7233" s="246"/>
      <c r="E7233" s="247"/>
      <c r="F7233" s="247"/>
      <c r="G7233" s="248"/>
      <c r="H7233" s="249"/>
      <c r="I7233" s="250"/>
      <c r="J7233" s="141"/>
    </row>
    <row r="7234" spans="2:10" ht="18">
      <c r="B7234" s="245"/>
      <c r="C7234" s="141"/>
      <c r="D7234" s="246"/>
      <c r="E7234" s="247"/>
      <c r="F7234" s="247"/>
      <c r="G7234" s="248"/>
      <c r="H7234" s="249"/>
      <c r="I7234" s="250"/>
      <c r="J7234" s="141"/>
    </row>
    <row r="7235" spans="2:10" ht="18">
      <c r="B7235" s="245"/>
      <c r="C7235" s="141"/>
      <c r="D7235" s="246"/>
      <c r="E7235" s="247"/>
      <c r="F7235" s="247"/>
      <c r="G7235" s="248"/>
      <c r="H7235" s="249"/>
      <c r="I7235" s="250"/>
      <c r="J7235" s="141"/>
    </row>
    <row r="7236" spans="2:10" ht="18">
      <c r="B7236" s="245"/>
      <c r="C7236" s="141"/>
      <c r="D7236" s="246"/>
      <c r="E7236" s="247"/>
      <c r="F7236" s="247"/>
      <c r="G7236" s="248"/>
      <c r="H7236" s="249"/>
      <c r="I7236" s="250"/>
      <c r="J7236" s="141"/>
    </row>
    <row r="7237" spans="2:10" ht="18">
      <c r="B7237" s="245"/>
      <c r="C7237" s="141"/>
      <c r="D7237" s="246"/>
      <c r="E7237" s="247"/>
      <c r="F7237" s="247"/>
      <c r="G7237" s="248"/>
      <c r="H7237" s="249"/>
      <c r="I7237" s="250"/>
      <c r="J7237" s="141"/>
    </row>
    <row r="7238" spans="2:10" ht="18">
      <c r="B7238" s="245"/>
      <c r="C7238" s="141"/>
      <c r="D7238" s="246"/>
      <c r="E7238" s="247"/>
      <c r="F7238" s="247"/>
      <c r="G7238" s="248"/>
      <c r="H7238" s="249"/>
      <c r="I7238" s="250"/>
      <c r="J7238" s="141"/>
    </row>
    <row r="7239" spans="2:10" ht="18">
      <c r="B7239" s="245"/>
      <c r="C7239" s="141"/>
      <c r="D7239" s="246"/>
      <c r="E7239" s="247"/>
      <c r="F7239" s="247"/>
      <c r="G7239" s="248"/>
      <c r="H7239" s="249"/>
      <c r="I7239" s="250"/>
      <c r="J7239" s="141"/>
    </row>
    <row r="7240" spans="2:10" ht="18">
      <c r="B7240" s="245"/>
      <c r="C7240" s="141"/>
      <c r="D7240" s="246"/>
      <c r="E7240" s="247"/>
      <c r="F7240" s="247"/>
      <c r="G7240" s="248"/>
      <c r="H7240" s="249"/>
      <c r="I7240" s="250"/>
      <c r="J7240" s="141"/>
    </row>
    <row r="7241" spans="2:10" ht="18">
      <c r="B7241" s="245"/>
      <c r="C7241" s="141"/>
      <c r="D7241" s="246"/>
      <c r="E7241" s="247"/>
      <c r="F7241" s="247"/>
      <c r="G7241" s="248"/>
      <c r="H7241" s="249"/>
      <c r="I7241" s="250"/>
      <c r="J7241" s="141"/>
    </row>
    <row r="7242" spans="2:10" ht="18">
      <c r="B7242" s="245"/>
      <c r="C7242" s="141"/>
      <c r="D7242" s="246"/>
      <c r="E7242" s="247"/>
      <c r="F7242" s="247"/>
      <c r="G7242" s="248"/>
      <c r="H7242" s="249"/>
      <c r="I7242" s="250"/>
      <c r="J7242" s="141"/>
    </row>
    <row r="7243" spans="2:10" ht="18">
      <c r="B7243" s="245"/>
      <c r="C7243" s="141"/>
      <c r="D7243" s="246"/>
      <c r="E7243" s="247"/>
      <c r="F7243" s="247"/>
      <c r="G7243" s="248"/>
      <c r="H7243" s="249"/>
      <c r="I7243" s="250"/>
      <c r="J7243" s="141"/>
    </row>
    <row r="7244" spans="2:10" ht="18">
      <c r="B7244" s="245"/>
      <c r="C7244" s="141"/>
      <c r="D7244" s="246"/>
      <c r="E7244" s="247"/>
      <c r="F7244" s="247"/>
      <c r="G7244" s="248"/>
      <c r="H7244" s="249"/>
      <c r="I7244" s="250"/>
      <c r="J7244" s="141"/>
    </row>
    <row r="7245" spans="2:10" ht="18">
      <c r="B7245" s="245"/>
      <c r="C7245" s="141"/>
      <c r="D7245" s="246"/>
      <c r="E7245" s="247"/>
      <c r="F7245" s="247"/>
      <c r="G7245" s="248"/>
      <c r="H7245" s="249"/>
      <c r="I7245" s="250"/>
      <c r="J7245" s="141"/>
    </row>
    <row r="7246" spans="2:10" ht="18">
      <c r="B7246" s="245"/>
      <c r="C7246" s="141"/>
      <c r="D7246" s="246"/>
      <c r="E7246" s="247"/>
      <c r="F7246" s="247"/>
      <c r="G7246" s="248"/>
      <c r="H7246" s="249"/>
      <c r="I7246" s="250"/>
      <c r="J7246" s="141"/>
    </row>
    <row r="7247" spans="2:10" ht="18">
      <c r="B7247" s="245"/>
      <c r="C7247" s="141"/>
      <c r="D7247" s="246"/>
      <c r="E7247" s="247"/>
      <c r="F7247" s="247"/>
      <c r="G7247" s="248"/>
      <c r="H7247" s="249"/>
      <c r="I7247" s="250"/>
      <c r="J7247" s="141"/>
    </row>
    <row r="7248" spans="2:10" ht="18">
      <c r="B7248" s="245"/>
      <c r="C7248" s="141"/>
      <c r="D7248" s="246"/>
      <c r="E7248" s="247"/>
      <c r="F7248" s="247"/>
      <c r="G7248" s="248"/>
      <c r="H7248" s="249"/>
      <c r="I7248" s="250"/>
      <c r="J7248" s="141"/>
    </row>
    <row r="7249" spans="2:10" ht="18">
      <c r="B7249" s="245"/>
      <c r="C7249" s="141"/>
      <c r="D7249" s="246"/>
      <c r="E7249" s="247"/>
      <c r="F7249" s="247"/>
      <c r="G7249" s="248"/>
      <c r="H7249" s="249"/>
      <c r="I7249" s="250"/>
      <c r="J7249" s="141"/>
    </row>
    <row r="7250" spans="2:10" ht="18">
      <c r="B7250" s="245"/>
      <c r="C7250" s="141"/>
      <c r="D7250" s="246"/>
      <c r="E7250" s="247"/>
      <c r="F7250" s="247"/>
      <c r="G7250" s="248"/>
      <c r="H7250" s="249"/>
      <c r="I7250" s="250"/>
      <c r="J7250" s="141"/>
    </row>
    <row r="7251" spans="2:10" ht="18">
      <c r="B7251" s="245"/>
      <c r="C7251" s="141"/>
      <c r="D7251" s="246"/>
      <c r="E7251" s="247"/>
      <c r="F7251" s="247"/>
      <c r="G7251" s="248"/>
      <c r="H7251" s="249"/>
      <c r="I7251" s="250"/>
      <c r="J7251" s="141"/>
    </row>
    <row r="7252" spans="2:10" ht="18">
      <c r="B7252" s="245"/>
      <c r="C7252" s="141"/>
      <c r="D7252" s="246"/>
      <c r="E7252" s="247"/>
      <c r="F7252" s="247"/>
      <c r="G7252" s="248"/>
      <c r="H7252" s="249"/>
      <c r="I7252" s="250"/>
      <c r="J7252" s="141"/>
    </row>
    <row r="7253" spans="2:10" ht="18">
      <c r="B7253" s="245"/>
      <c r="C7253" s="141"/>
      <c r="D7253" s="246"/>
      <c r="E7253" s="247"/>
      <c r="F7253" s="247"/>
      <c r="G7253" s="248"/>
      <c r="H7253" s="249"/>
      <c r="I7253" s="250"/>
      <c r="J7253" s="141"/>
    </row>
    <row r="7254" spans="2:10" ht="18">
      <c r="B7254" s="245"/>
      <c r="C7254" s="141"/>
      <c r="D7254" s="246"/>
      <c r="E7254" s="247"/>
      <c r="F7254" s="247"/>
      <c r="G7254" s="248"/>
      <c r="H7254" s="249"/>
      <c r="I7254" s="250"/>
      <c r="J7254" s="141"/>
    </row>
    <row r="7255" spans="2:10" ht="18">
      <c r="B7255" s="245"/>
      <c r="C7255" s="141"/>
      <c r="D7255" s="246"/>
      <c r="E7255" s="247"/>
      <c r="F7255" s="247"/>
      <c r="G7255" s="248"/>
      <c r="H7255" s="249"/>
      <c r="I7255" s="250"/>
      <c r="J7255" s="141"/>
    </row>
    <row r="7256" spans="2:10" ht="18">
      <c r="B7256" s="245"/>
      <c r="C7256" s="141"/>
      <c r="D7256" s="246"/>
      <c r="E7256" s="247"/>
      <c r="F7256" s="247"/>
      <c r="G7256" s="248"/>
      <c r="H7256" s="249"/>
      <c r="I7256" s="250"/>
      <c r="J7256" s="141"/>
    </row>
    <row r="7257" spans="2:10" ht="18">
      <c r="B7257" s="245"/>
      <c r="C7257" s="141"/>
      <c r="D7257" s="246"/>
      <c r="E7257" s="247"/>
      <c r="F7257" s="247"/>
      <c r="G7257" s="248"/>
      <c r="H7257" s="249"/>
      <c r="I7257" s="250"/>
      <c r="J7257" s="141"/>
    </row>
    <row r="7258" spans="2:10" ht="18">
      <c r="B7258" s="245"/>
      <c r="C7258" s="141"/>
      <c r="D7258" s="246"/>
      <c r="E7258" s="247"/>
      <c r="F7258" s="247"/>
      <c r="G7258" s="248"/>
      <c r="H7258" s="249"/>
      <c r="I7258" s="250"/>
      <c r="J7258" s="141"/>
    </row>
    <row r="7259" spans="2:10" ht="18">
      <c r="B7259" s="245"/>
      <c r="C7259" s="141"/>
      <c r="D7259" s="246"/>
      <c r="E7259" s="247"/>
      <c r="F7259" s="247"/>
      <c r="G7259" s="248"/>
      <c r="H7259" s="249"/>
      <c r="I7259" s="250"/>
      <c r="J7259" s="141"/>
    </row>
    <row r="7260" spans="2:10" ht="18">
      <c r="B7260" s="245"/>
      <c r="C7260" s="141"/>
      <c r="D7260" s="246"/>
      <c r="E7260" s="247"/>
      <c r="F7260" s="247"/>
      <c r="G7260" s="248"/>
      <c r="H7260" s="249"/>
      <c r="I7260" s="250"/>
      <c r="J7260" s="141"/>
    </row>
    <row r="7261" spans="2:10" ht="18">
      <c r="B7261" s="245"/>
      <c r="C7261" s="141"/>
      <c r="D7261" s="246"/>
      <c r="E7261" s="247"/>
      <c r="F7261" s="247"/>
      <c r="G7261" s="248"/>
      <c r="H7261" s="249"/>
      <c r="I7261" s="250"/>
      <c r="J7261" s="141"/>
    </row>
    <row r="7262" spans="2:10" ht="18">
      <c r="B7262" s="245"/>
      <c r="C7262" s="141"/>
      <c r="D7262" s="246"/>
      <c r="E7262" s="247"/>
      <c r="F7262" s="247"/>
      <c r="G7262" s="248"/>
      <c r="H7262" s="249"/>
      <c r="I7262" s="250"/>
      <c r="J7262" s="141"/>
    </row>
    <row r="7263" spans="2:10" ht="18">
      <c r="B7263" s="245"/>
      <c r="C7263" s="141"/>
      <c r="D7263" s="246"/>
      <c r="E7263" s="247"/>
      <c r="F7263" s="247"/>
      <c r="G7263" s="248"/>
      <c r="H7263" s="249"/>
      <c r="I7263" s="250"/>
      <c r="J7263" s="141"/>
    </row>
    <row r="7264" spans="2:10" ht="18">
      <c r="B7264" s="245"/>
      <c r="C7264" s="141"/>
      <c r="D7264" s="246"/>
      <c r="E7264" s="247"/>
      <c r="F7264" s="247"/>
      <c r="G7264" s="248"/>
      <c r="H7264" s="249"/>
      <c r="I7264" s="250"/>
      <c r="J7264" s="141"/>
    </row>
    <row r="7265" spans="2:10" ht="18">
      <c r="B7265" s="245"/>
      <c r="C7265" s="141"/>
      <c r="D7265" s="246"/>
      <c r="E7265" s="247"/>
      <c r="F7265" s="247"/>
      <c r="G7265" s="248"/>
      <c r="H7265" s="249"/>
      <c r="I7265" s="250"/>
      <c r="J7265" s="141"/>
    </row>
    <row r="7266" spans="2:10" ht="18">
      <c r="B7266" s="245"/>
      <c r="C7266" s="141"/>
      <c r="D7266" s="246"/>
      <c r="E7266" s="247"/>
      <c r="F7266" s="247"/>
      <c r="G7266" s="248"/>
      <c r="H7266" s="249"/>
      <c r="I7266" s="250"/>
      <c r="J7266" s="141"/>
    </row>
    <row r="7267" spans="2:10" ht="18">
      <c r="B7267" s="245"/>
      <c r="C7267" s="141"/>
      <c r="D7267" s="246"/>
      <c r="E7267" s="247"/>
      <c r="F7267" s="247"/>
      <c r="G7267" s="248"/>
      <c r="H7267" s="249"/>
      <c r="I7267" s="250"/>
      <c r="J7267" s="141"/>
    </row>
  </sheetData>
  <autoFilter ref="B1:J6910"/>
  <customSheetViews>
    <customSheetView guid="{3A451B6F-A3B6-41DE-830D-9E7D1D9679DB}" filter="1" showAutoFilter="1">
      <pageMargins left="0.7" right="0.7" top="0.75" bottom="0.75" header="0.3" footer="0.3"/>
      <autoFilter ref="A1:AC7418">
        <filterColumn colId="4">
          <filters>
            <filter val="Aktayeva A.L. /Актаева"/>
            <filter val="Aбиeв Б"/>
            <filter val="Beisenova L. Z., Karybayev A. A.-K., Zhakhmetova A. K., Serikova M. A. / Серикова М.А."/>
            <filter val="Bekembayeva G. S. / Бекембаева Г.С."/>
            <filter val="Daurenbekova Sh, Oxikbayev B."/>
            <filter val="Daurenbekova Sh., Oksikbayev B.K. Alem Abdildauly., Anuar Serdalin"/>
            <filter val="Kabieva S.K. / Кабиева С. К., Abilkanova F.Zh."/>
            <filter val="Kariyev A.D. / Кариев А.Д."/>
            <filter val="Kulataev B., Sirgebayeva S. (Кулатаев Б.)"/>
            <filter val="Minbayev B.O. / Минбаев Б.О."/>
            <filter val="Mussatayeva I. / Муззатаева И., Galymova A."/>
            <filter val="Roslyakova E.M., Nurakhova A.D. (Рослякова Е.М.)"/>
            <filter val="Sabdenov K., Sirgebayeva S., Kulataev B. / Кулатаев Б."/>
            <filter val="Sh.Daurenbekova., B.Oksikbayev., S.Kabdyganieva."/>
            <filter val="Shamuratova N.B / Шамуратова Н.Б."/>
            <filter val="Sholpan Daurenbekova, Berikzhan Oksikbayev, Sagdana Kabdygaliyeva"/>
            <filter val="Tatenov A. M., Savelyeva V. V., Toktaugaliyeva S.T. / Татенов А.М."/>
            <filter val="Veklenko G.V. / Векленко Г.В."/>
            <filter val="Yegenissova А.К. (Егенисова А.К.)"/>
            <filter val="Yessimova Z.K / Есимова Ж.К"/>
            <filter val="Абдрахманова К.К"/>
            <filter val="Абилова А.Б, Жангожина Г.М, Жетписбаева Б.А, Андреева О.А, Кандакова Т.В."/>
            <filter val="Абилова А.Б, Жангожина Г.М, Жетписбаева Б.А, Андреева О.А, Энгель Н.В."/>
            <filter val="Адамбек Б.К"/>
            <filter val="Адилбеков М.А., Сабралиев Н.С."/>
            <filter val="Азамат Тілеуберді"/>
            <filter val="Айталиев Е.С., Есбосынов К.Т., Казагачев В.Н."/>
            <filter val="Айткалиева К.Д"/>
            <filter val="Акбердиева Д.К.,Архабаева Ж.М.,Бүркіт Ә.Қ"/>
            <filter val="Акжанов А. А."/>
            <filter val="Акимбеков А.Р., Баймуканов Д. А., Исхан К.Ж., Каргаева М.Т."/>
            <filter val="Акимжанов Т.К., Кошкинбаева А.С., Торгаутова Б.А."/>
            <filter val="Альмухамбетова Б. Ж."/>
            <filter val="Аңсапов А.Е., Казагачев В.Н."/>
            <filter val="Арын А.Б."/>
            <filter val="Асанбаева С. А. Озгамбаева Р. О."/>
            <filter val="Аульбекова Ж.С., Усманова С.Т., Исмайлова Ж.Н., Буркит А.К"/>
            <filter val="Ахметов Қ.Ж., Векленко Г.В., Смагулова Ғ.Ә."/>
            <filter val="Аяған Е.С., Мыңжанов Н.Ә."/>
            <filter val="Базарбеков А.Б., Базарбекова А.А."/>
            <filter val="Баимбетова Э.М."/>
            <filter val="Байбекова М.М"/>
            <filter val="Байбекова М.М, Абдрахман А.О, Алибекова С.Н"/>
            <filter val="Байбекова М.М, Ибраева П.М"/>
            <filter val="Байбекова М.М, Нұрғалиева Ұ.С, Ахметова А.И, Гарбер А.И"/>
            <filter val="Байтоқаев Ө.П. (Байтукаев У.П.) , Татенов А.М."/>
            <filter val="Байтукаев У.П., Татенов А.М."/>
            <filter val="Балабеков Қ.Н., Жалғасбекова Ж.Қ., Жалғасбекова З.Қ."/>
            <filter val="Батанов С.Д., Старостина О.С., Баймуканов Д.А."/>
            <filter val="Баубеков С.Д., Таукебаева К.С."/>
            <filter val="Баялы Ә.Т"/>
            <filter val="Бекембаева Г.С., Ташпулатова Ф.К."/>
            <filter val="Бекембаева Г.С., Чункаева Д.Д."/>
            <filter val="Битилеуова З.К.,Сембаев Н.С.,Умарова Б.А.,Жанбиров Ж.Г"/>
            <filter val="Ботабаева А.Е., Қалжан Н.А."/>
            <filter val="Бухарбаев М.А., Ансапов А.Е., Казагачев В.Н."/>
            <filter val="Бүркіт Ә. Қ., Козбагарова Б.М., Раиымбекова Б. М."/>
            <filter val="Бүркіт Ә.Қ., Далмырзаева С.А.,Тәшімбет Д., Беркутова А.К.,Ыдырыс А.Н."/>
            <filter val="Бүркіт Ә.Қ., Ділдәбекова Н.Қ., Салибекова М.Ш."/>
            <filter val="Бүркіт Ә.Қ.,Каналкулова М.К., Дулатов С"/>
            <filter val="Векленко Г.В., Смагулова Г.А., Ахметов К.Ж."/>
            <filter val="Гайдай И.И."/>
            <filter val="Голубева Г.Г., Денисова И.А.,"/>
            <filter val="Гусманова Ф.Р., Дальбекова Қ.С., Беркімбаева С.Б."/>
            <filter val="Дайрабаева Г.Б., Шадинова Г.А., Малдыбек А.Ж."/>
            <filter val="Далмырзаев С.А., Бүркіт Ә.Қ., Беркутова А.К."/>
            <filter val="Далмырзаев С.А.,Бүркіт Ә.Қ.,Беркутова А.К."/>
            <filter val="Далмырзаев С.А.,Қантөре Н.Ә.,Бүркіт Ә.Қ"/>
            <filter val="Дамитов С.К."/>
            <filter val="Дамитов С.К., Дурумова Л.А."/>
            <filter val="Дарибаев Ю.А., Қабдушев А. А., Дарибаев Н.Ю."/>
            <filter val="Дарибаева Н.Г."/>
            <filter val="Дауренбекова Ш. Ж."/>
            <filter val="Денисова И.А."/>
            <filter val="Дәрібаев Ю. А. / Дарибаев, Дәрібаев Н. Ю.,Бетжанова А. Ж."/>
            <filter val="Дәуренбеков Қ.Н./Дауренбеков К.Н., Серимбетова Қ.М., Өмірқұлов А.Ш."/>
            <filter val="Дәуренбекова Ш. Ж."/>
            <filter val="Дузбаева Н.М."/>
            <filter val="Дүйсенбаев А.Қ."/>
            <filter val="Дьяченко В.К., Кусаинов Г.М."/>
            <filter val="Дюсембина Г."/>
            <filter val="Елеусинова А.У"/>
            <filter val="Ерматов Ш.Р., Махатова А.Х., Бүркіт Ә.Қ., антөре Н.Ә., Танабаева Ж."/>
            <filter val="Ермекбаева Л.К."/>
            <filter val="Ермекова Т.Н."/>
            <filter val="Ермекова Т.Н., Юсуп А.Н."/>
            <filter val="Ерниязова Б. Б."/>
            <filter val="Есберген Р.Ә."/>
            <filter val="Есберген Р.Ә., Жумагалиева Б.З."/>
            <filter val="Есберген Р.Ә., Сайымова М.Д."/>
            <filter val="Есимова Д.Д"/>
            <filter val="Әділбеков М.Ә., Күзембаев Қ.К., Ильясов Е.С., Жұмахан Н.Б."/>
            <filter val="Әділбеков М.Ә., Сыдықбаев Ж.Т., Оралбаев С.Ж"/>
            <filter val="Әділбеков М.Ә., Шамбулов Е.Д."/>
            <filter val="Жаманқұлов Қ.А."/>
            <filter val="Жанбиров Ж. Ғ., Елешева Ж. Б."/>
            <filter val="Жапанова Р.Н, Лапиева Г.К, Ишанов П.З."/>
            <filter val="Жапанова Р.Н,Тусенова Ж.Б, Ишанов П.З."/>
            <filter val="Жаппарова А.А."/>
            <filter val="Женсхан Д."/>
            <filter val="Жумагулова А.К"/>
            <filter val="Жунусова Т.И., Бүркіт Ә.Қ."/>
            <filter val="Жұбанышов Б.Т (Жубанышов Б.Т ) ., Жүрсінбаев Б.А., Мұрабілдаева Ж.О."/>
            <filter val="Жұмабеков Ә.Т., Жаңбырбаев С.Ж., Қаныбеков А."/>
            <filter val="Жұмабеков Ә.Т., Жарменов С.М., Қаныбеков А."/>
            <filter val="Жұмабеков Ә.Т., Қаныбеков А., Қаныбекова А."/>
            <filter val="Ибрагимов Р.І., Омаров Е.Т., Бүркіт Ә.Қ., Қантөре Н.Ә., Сулейкулова Г.О"/>
            <filter val="Ибрагимова С.В., Сарсенбаева Г.А."/>
            <filter val="Иманғазинов М.М.  /  Имангазинов М.М."/>
            <filter val="Иргебаев Г.Д"/>
            <filter val="Исакова А.С."/>
            <filter val="Исмаилова Ф.К."/>
            <filter val="Кабдулкаримова К.К., Баяхметова Б.Б., Сабитова А.Н."/>
            <filter val="Кабиева С.К. , Абдрасилов Б.С., Жаслан Р.Қ."/>
            <filter val="Кабиева С.К. , Жаслан Р.К."/>
            <filter val="Кабиева С.К. , Жуманазарова Ғ.М., Жаслан Р.Қ."/>
            <filter val="Кабиева С.К., Абилканова Ф.Ж., Жаслан Р.К."/>
            <filter val="Кабиева С.К., Жаслан Р.К."/>
            <filter val="Кабиева С.К., Жаслан Р.Қ., Абилканова Ф.Ж."/>
            <filter val="Кабиева С.К., Мереке Ә.Ж., Абилканова Ф.Ж."/>
            <filter val="Каипова А.Д., Сартабанова Ж.Е., Урдабаева Г.Ж."/>
            <filter val="Калимжанова Р.Л."/>
            <filter val="Картбаева Г.Т"/>
            <filter val="Каршалова Д.Г., Карбаев Н.К., Ажимгереева А.Б."/>
            <filter val="Кенжебаев Ж.А., Еримбетов Т.А., Урустамбеков А.А., Қасымбеков А.Б., Шаймерденов Б.А., Кульманов С.Д., Амалбеков О.Р., Алайдар Д.Б."/>
            <filter val="Кервенев Қ.Е, Қосыбаева Ү.А, Шаматаева Н.Қ, Хабдолда С , Ахманова Д.М"/>
            <filter val="Кервенев Қ.Е., Бейсенова Д.Р., Искаков С.А., Шаматаева Н.Қ., Ахманова Д.М."/>
            <filter val="Кервенев Қ.Е., Шегирова Д.К"/>
            <filter val="Козбагарова Б.М.,Козбагарова Б.М.,Бүркіт Ә.Қ."/>
            <filter val="Кочетков М.Ю"/>
            <filter val="Кузнецов А.Ф., Тюрин В.Г., Семенов В.Г. Баймуканов Д.А., Сагинбаев А.К., Шамшидин А.С."/>
            <filter val="Кузнецов А.Ф., Тюрин В.Г., Семенов В.Г. Баймуканов Д.А., Шамшидин А.С., Исхан К.Ж."/>
            <filter val="Кургамбеков М.С., Кемалова Г.Б., Жеңсікбаева А.Н."/>
            <filter val="Қажыбай А"/>
            <filter val="Қаныбеков А. / Каныбеков А."/>
            <filter val="Қожас А.К. ( Кожас )"/>
            <filter val="Құрамысов Е.А., Баймухамбетов Ж.Ж., Қаныбеков А."/>
            <filter val="Құрамысов Е.А., Мұқанов М.Ө., Қаныбеков А."/>
            <filter val="Лекеров Е.Б, Карабалина Ж.Ж. Казагачев В.Н."/>
            <filter val="Мамекова А.Т."/>
            <filter val="Муратаев К"/>
            <filter val="Мусабаев Б.К"/>
            <filter val="Мұқашева М.Б. / Мукашева М.Б"/>
            <filter val="Мырзаева У.А., Баишева Е.Д."/>
            <filter val="Мырзаханов Н., Мырзаханова М.Н."/>
            <filter val="Нуржаубаева Р.Б, Казагачев В.Н."/>
            <filter val="Нурмухамедова Ш.С., Нахипбекова С.А."/>
            <filter val="Нурымбетова Л.Қ., Бүркіт Ә.Қ., Қантөре М.Ә., Мамаева Г.,Турапбаева М."/>
            <filter val="Нұржаубаева Р.Б, Казағачев В.Н."/>
            <filter val="Олжаева Р.Р."/>
            <filter val="Омаров Е.Т., Бүркіт Ә.Қ.,Куралбаева Д., Тургинбаева К.А., Беркутова А.К."/>
            <filter val="Омаров Т.Ж., Назаров А.Ж., Алайдарова А.А."/>
            <filter val="Орынбасарова К.К., Ибрагимова З.Е., Оразбеков Е.Қ."/>
            <filter val="Орынтаева Ж.А., Абуова Ж.К."/>
            <filter val="Өмірбай Р.С., Муратова С.К., Аршидинова М.Т., Өмірзакова Э.Ж., Музаппарова А.Б."/>
            <filter val="Өтеғұлов О.Ж"/>
            <filter val="Пиримжаров М.Х., Кобланов К.Р., Казагачев В.Н."/>
            <filter val="Сабден О."/>
            <filter val="Сабден О., Акбердин Р.З., Васильева Е.С."/>
            <filter val="Сабден О., Арменский А.Е., Кочубей С.Э., Наумов Е.А."/>
            <filter val="Сабден О., Аширов А."/>
            <filter val="Сабден О., Глазьев С.Ю., Арменский А.Е., Наумов Е.А."/>
            <filter val="Сабден О., Кошанов А., Догалов Д."/>
            <filter val="Сабден О., Муханова Е."/>
            <filter val="Сабден О., Омарова К.Ж."/>
            <filter val="Сабденов К.С. , Арынғазиев  С., Насырханова Б.К., Кулатаев Б.Т., Байбатшанов М.К. , Арынғазиев Б.С."/>
            <filter val="Сабденов К.С., Арынғазиев С., Шаугимбаева Н.Н., Кулатаев Б.Т., Байбатшанов М.К., Арынғазиев Б.С."/>
            <filter val="Сабитов Е.Е."/>
            <filter val="Сагатбаев Е.Н."/>
            <filter val="Сағымбекова П.С., Сарыбекова Қ.Н."/>
            <filter val="Сайлаубеков Н.Т."/>
            <filter val="Сатиева К.Р., Нуржанова К.Х., Ахметова Б.С., Құрманғали Л.С."/>
            <filter val="Сембаев Н.С., Умарова Б.А., Жанбиров Е.Ж., Жанбиров Ж. Г"/>
            <filter val="Семенов Г.М., Петришин В.Л., Ковшова М.В., Қаныбеков А."/>
            <filter val="Сергеева А.М., Терещенко Т.А., Бердыгулова Г.Е."/>
            <filter val="Сәбден О. / Сабден О."/>
            <filter val="Супиев Т.К"/>
            <filter val="Татенов А.М., Савельева В.В."/>
            <filter val="Тәтенов А.М. / Татенов А.М"/>
            <filter val="Тогизбаева Б.Б., Балабекова К.Г., Бектаев Б.Б."/>
            <filter val="Токсанбаева Т.Ж"/>
            <filter val="Торыбаев Х.К."/>
            <filter val="Түгелбаева Г.Т. / Тугелбаева К., Байкадамова Л.С."/>
            <filter val="Тытюк В.К., Кунаев В.А., Кан С.В."/>
            <filter val="Умаров Б.Д., Биязбаев А.А."/>
            <filter val="Унаева А.З"/>
            <filter val="унримбетов"/>
            <filter val="Уразалиева М.А., Исаметова К.И."/>
            <filter val="Хаймулдинова А.К., Искаков Р.М., Асиржанова Ж.Б."/>
            <filter val="Хамзина Ш.Ш., Алтайбаева Ж.К., Нарынбаева А.С."/>
            <filter val="Хамзина Ш.Ш., Хасенова М.Т., Сулейменов О.А."/>
            <filter val="Хамитова Д.М."/>
            <filter val="Хведелидзе Т.Б., Толеубекова Б.Х., Сайлибаева Ж.Ю."/>
            <filter val="Хужамов Ж.Н., Есеева Г.К., Давлетова А.М., Лобазова В.А."/>
            <filter val="Шадинова Г.А"/>
            <filter val="Шандаулов А.Х., Хамчиев К.М., Жашкеева А.М., Жиенгалиева А.К."/>
            <filter val="Шлюпиков М.В., Шлюпикова М.М"/>
            <filter val="Шоқыбаев Ж.Ә., Каражанова Д.А."/>
            <filter val="Юминова Е.И."/>
            <filter val="Ячменев В.М., Каныбеков А., Каныбекова А."/>
          </filters>
        </filterColumn>
      </autoFilter>
    </customSheetView>
    <customSheetView guid="{34B82C5F-7EE8-4DB1-919C-F5498919C282}" filter="1" showAutoFilter="1">
      <pageMargins left="0.7" right="0.7" top="0.75" bottom="0.75" header="0.3" footer="0.3"/>
      <autoFilter ref="A1:AC7418"/>
    </customSheetView>
    <customSheetView guid="{EE63F955-F818-4FD1-A6D1-2D4D264070B4}" filter="1" showAutoFilter="1">
      <pageMargins left="0.7" right="0.7" top="0.75" bottom="0.75" header="0.3" footer="0.3"/>
      <autoFilter ref="A1:AC7418"/>
    </customSheetView>
    <customSheetView guid="{48FD8D05-423C-4C1B-B93C-CF0B7D61756E}" filter="1" showAutoFilter="1">
      <pageMargins left="0.7" right="0.7" top="0.75" bottom="0.75" header="0.3" footer="0.3"/>
      <autoFilter ref="A1:AC7418"/>
    </customSheetView>
    <customSheetView guid="{39C1AF7B-8D9E-4D20-8E9A-2A0E44E66FC5}" filter="1" showAutoFilter="1">
      <pageMargins left="0.7" right="0.7" top="0.75" bottom="0.75" header="0.3" footer="0.3"/>
      <autoFilter ref="A1:AC7418"/>
    </customSheetView>
    <customSheetView guid="{4A795195-D17F-47D1-BA9A-B7F78B99D611}" filter="1" showAutoFilter="1">
      <pageMargins left="0.7" right="0.7" top="0.75" bottom="0.75" header="0.3" footer="0.3"/>
      <autoFilter ref="A1:AC7418"/>
    </customSheetView>
  </customSheetViews>
  <hyperlinks>
    <hyperlink ref="J6427" r:id="rId1"/>
    <hyperlink ref="J6428" r:id="rId2"/>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sheetPr>
    <outlinePr summaryBelow="0" summaryRight="0"/>
  </sheetPr>
  <dimension ref="A1:D1000"/>
  <sheetViews>
    <sheetView workbookViewId="0"/>
  </sheetViews>
  <sheetFormatPr defaultColWidth="12.5703125" defaultRowHeight="15.75" customHeight="1"/>
  <cols>
    <col min="2" max="2" width="63.42578125" customWidth="1"/>
    <col min="4" max="4" width="58.140625" customWidth="1"/>
  </cols>
  <sheetData>
    <row r="1" spans="1:4" ht="15.75" customHeight="1">
      <c r="A1" s="279" t="s">
        <v>18184</v>
      </c>
      <c r="B1" s="280"/>
      <c r="C1" s="280"/>
      <c r="D1" s="281"/>
    </row>
    <row r="2" spans="1:4" ht="15.75" customHeight="1">
      <c r="A2" s="1">
        <v>1</v>
      </c>
      <c r="B2" s="2" t="s">
        <v>958</v>
      </c>
      <c r="C2" s="3">
        <v>37</v>
      </c>
      <c r="D2" s="2" t="s">
        <v>18185</v>
      </c>
    </row>
    <row r="3" spans="1:4" ht="15.75" customHeight="1">
      <c r="A3" s="1">
        <v>2</v>
      </c>
      <c r="B3" s="2" t="s">
        <v>18186</v>
      </c>
      <c r="C3" s="3">
        <v>38</v>
      </c>
      <c r="D3" s="2" t="s">
        <v>5245</v>
      </c>
    </row>
    <row r="4" spans="1:4" ht="15.75" customHeight="1">
      <c r="A4" s="1">
        <v>3</v>
      </c>
      <c r="B4" s="2" t="s">
        <v>116</v>
      </c>
      <c r="C4" s="3">
        <v>39</v>
      </c>
      <c r="D4" s="2" t="s">
        <v>844</v>
      </c>
    </row>
    <row r="5" spans="1:4" ht="15.75" customHeight="1">
      <c r="A5" s="1">
        <v>4</v>
      </c>
      <c r="B5" s="2" t="s">
        <v>501</v>
      </c>
      <c r="C5" s="3">
        <v>40</v>
      </c>
      <c r="D5" s="2" t="s">
        <v>552</v>
      </c>
    </row>
    <row r="6" spans="1:4" ht="15.75" customHeight="1">
      <c r="A6" s="1">
        <v>5</v>
      </c>
      <c r="B6" s="2" t="s">
        <v>190</v>
      </c>
      <c r="C6" s="3">
        <v>41</v>
      </c>
      <c r="D6" s="2" t="s">
        <v>282</v>
      </c>
    </row>
    <row r="7" spans="1:4" ht="15.75" customHeight="1">
      <c r="A7" s="1">
        <v>6</v>
      </c>
      <c r="B7" s="2" t="s">
        <v>1377</v>
      </c>
      <c r="C7" s="3">
        <v>42</v>
      </c>
      <c r="D7" s="2" t="s">
        <v>7702</v>
      </c>
    </row>
    <row r="8" spans="1:4" ht="15.75" customHeight="1">
      <c r="A8" s="1">
        <v>7</v>
      </c>
      <c r="B8" s="2" t="s">
        <v>614</v>
      </c>
      <c r="C8" s="3">
        <v>43</v>
      </c>
      <c r="D8" s="2" t="s">
        <v>6113</v>
      </c>
    </row>
    <row r="9" spans="1:4" ht="15.75" customHeight="1">
      <c r="A9" s="1">
        <v>8</v>
      </c>
      <c r="B9" s="4" t="s">
        <v>18187</v>
      </c>
      <c r="C9" s="3">
        <v>44</v>
      </c>
      <c r="D9" s="2" t="s">
        <v>1219</v>
      </c>
    </row>
    <row r="10" spans="1:4" ht="15.75" customHeight="1">
      <c r="A10" s="1">
        <v>9</v>
      </c>
      <c r="B10" s="2" t="s">
        <v>14193</v>
      </c>
      <c r="C10" s="3">
        <v>45</v>
      </c>
      <c r="D10" s="2" t="s">
        <v>133</v>
      </c>
    </row>
    <row r="11" spans="1:4" ht="15.75" customHeight="1">
      <c r="A11" s="1">
        <v>10</v>
      </c>
      <c r="B11" s="2" t="s">
        <v>5349</v>
      </c>
      <c r="C11" s="3">
        <v>46</v>
      </c>
      <c r="D11" s="2" t="s">
        <v>554</v>
      </c>
    </row>
    <row r="12" spans="1:4" ht="15.75" customHeight="1">
      <c r="A12" s="1">
        <v>11</v>
      </c>
      <c r="B12" s="2" t="s">
        <v>171</v>
      </c>
      <c r="C12" s="3">
        <v>47</v>
      </c>
      <c r="D12" s="2" t="s">
        <v>1021</v>
      </c>
    </row>
    <row r="13" spans="1:4" ht="15.75" customHeight="1">
      <c r="A13" s="1">
        <v>12</v>
      </c>
      <c r="B13" s="2" t="s">
        <v>79</v>
      </c>
      <c r="C13" s="3">
        <v>48</v>
      </c>
      <c r="D13" s="2" t="s">
        <v>4058</v>
      </c>
    </row>
    <row r="14" spans="1:4" ht="21">
      <c r="A14" s="1">
        <v>13</v>
      </c>
      <c r="B14" s="2" t="s">
        <v>1153</v>
      </c>
      <c r="C14" s="3">
        <v>49</v>
      </c>
      <c r="D14" s="2" t="s">
        <v>28</v>
      </c>
    </row>
    <row r="15" spans="1:4" ht="21">
      <c r="A15" s="1">
        <v>14</v>
      </c>
      <c r="B15" s="2" t="s">
        <v>398</v>
      </c>
      <c r="C15" s="3">
        <v>50</v>
      </c>
      <c r="D15" s="2" t="s">
        <v>234</v>
      </c>
    </row>
    <row r="16" spans="1:4" ht="21">
      <c r="A16" s="1">
        <v>15</v>
      </c>
      <c r="B16" s="2" t="s">
        <v>1726</v>
      </c>
      <c r="C16" s="3">
        <v>51</v>
      </c>
      <c r="D16" s="2" t="s">
        <v>6015</v>
      </c>
    </row>
    <row r="17" spans="1:4" ht="21">
      <c r="A17" s="1">
        <v>16</v>
      </c>
      <c r="B17" s="2" t="s">
        <v>9610</v>
      </c>
      <c r="C17" s="3">
        <v>52</v>
      </c>
      <c r="D17" s="2" t="s">
        <v>5571</v>
      </c>
    </row>
    <row r="18" spans="1:4" ht="21">
      <c r="A18" s="1">
        <v>17</v>
      </c>
      <c r="B18" s="2" t="s">
        <v>3365</v>
      </c>
      <c r="C18" s="3">
        <v>53</v>
      </c>
      <c r="D18" s="2" t="s">
        <v>97</v>
      </c>
    </row>
    <row r="19" spans="1:4" ht="21">
      <c r="A19" s="1">
        <v>18</v>
      </c>
      <c r="B19" s="2" t="s">
        <v>238</v>
      </c>
      <c r="C19" s="3">
        <v>54</v>
      </c>
      <c r="D19" s="2" t="s">
        <v>2593</v>
      </c>
    </row>
    <row r="20" spans="1:4" ht="21">
      <c r="A20" s="1">
        <v>19</v>
      </c>
      <c r="B20" s="2" t="s">
        <v>1397</v>
      </c>
      <c r="C20" s="3">
        <v>55</v>
      </c>
      <c r="D20" s="2" t="s">
        <v>1523</v>
      </c>
    </row>
    <row r="21" spans="1:4" ht="21">
      <c r="A21" s="1">
        <v>20</v>
      </c>
      <c r="B21" s="2" t="s">
        <v>537</v>
      </c>
      <c r="C21" s="3">
        <v>56</v>
      </c>
      <c r="D21" s="2" t="s">
        <v>18188</v>
      </c>
    </row>
    <row r="22" spans="1:4" ht="21">
      <c r="A22" s="1">
        <v>21</v>
      </c>
      <c r="B22" s="2" t="s">
        <v>743</v>
      </c>
      <c r="C22" s="3">
        <v>57</v>
      </c>
      <c r="D22" s="2" t="s">
        <v>596</v>
      </c>
    </row>
    <row r="23" spans="1:4" ht="21">
      <c r="A23" s="1">
        <v>22</v>
      </c>
      <c r="B23" s="2" t="s">
        <v>3956</v>
      </c>
      <c r="C23" s="3">
        <v>58</v>
      </c>
      <c r="D23" s="2" t="s">
        <v>518</v>
      </c>
    </row>
    <row r="24" spans="1:4" ht="21">
      <c r="A24" s="1">
        <v>23</v>
      </c>
      <c r="B24" s="2" t="s">
        <v>2268</v>
      </c>
      <c r="C24" s="3">
        <v>59</v>
      </c>
      <c r="D24" s="2" t="s">
        <v>7507</v>
      </c>
    </row>
    <row r="25" spans="1:4" ht="21">
      <c r="A25" s="1">
        <v>24</v>
      </c>
      <c r="B25" s="2" t="s">
        <v>246</v>
      </c>
      <c r="C25" s="3">
        <v>60</v>
      </c>
      <c r="D25" s="2" t="s">
        <v>340</v>
      </c>
    </row>
    <row r="26" spans="1:4" ht="21">
      <c r="A26" s="1">
        <v>25</v>
      </c>
      <c r="B26" s="2" t="s">
        <v>1128</v>
      </c>
      <c r="C26" s="3">
        <v>61</v>
      </c>
      <c r="D26" s="2" t="s">
        <v>2651</v>
      </c>
    </row>
    <row r="27" spans="1:4" ht="21">
      <c r="A27" s="1">
        <v>26</v>
      </c>
      <c r="B27" s="2" t="s">
        <v>138</v>
      </c>
      <c r="C27" s="3">
        <v>62</v>
      </c>
      <c r="D27" s="2" t="s">
        <v>257</v>
      </c>
    </row>
    <row r="28" spans="1:4" ht="21">
      <c r="A28" s="1">
        <v>27</v>
      </c>
      <c r="B28" s="2" t="s">
        <v>6200</v>
      </c>
      <c r="C28" s="3">
        <v>63</v>
      </c>
      <c r="D28" s="2" t="s">
        <v>1581</v>
      </c>
    </row>
    <row r="29" spans="1:4" ht="21">
      <c r="A29" s="1">
        <v>28</v>
      </c>
      <c r="B29" s="2" t="s">
        <v>19</v>
      </c>
      <c r="C29" s="3">
        <v>64</v>
      </c>
      <c r="D29" s="2" t="s">
        <v>18189</v>
      </c>
    </row>
    <row r="30" spans="1:4" ht="21">
      <c r="A30" s="1">
        <v>29</v>
      </c>
      <c r="B30" s="2" t="s">
        <v>534</v>
      </c>
      <c r="C30" s="3">
        <v>65</v>
      </c>
      <c r="D30" s="2" t="s">
        <v>103</v>
      </c>
    </row>
    <row r="31" spans="1:4" ht="21">
      <c r="A31" s="1">
        <v>30</v>
      </c>
      <c r="B31" s="2" t="s">
        <v>27</v>
      </c>
      <c r="C31" s="3">
        <v>66</v>
      </c>
      <c r="D31" s="2" t="s">
        <v>167</v>
      </c>
    </row>
    <row r="32" spans="1:4" ht="21">
      <c r="A32" s="1">
        <v>31</v>
      </c>
      <c r="B32" s="2" t="s">
        <v>489</v>
      </c>
      <c r="C32" s="3">
        <v>67</v>
      </c>
      <c r="D32" s="2" t="s">
        <v>210</v>
      </c>
    </row>
    <row r="33" spans="1:4" ht="21">
      <c r="A33" s="1">
        <v>32</v>
      </c>
      <c r="B33" s="2" t="s">
        <v>3150</v>
      </c>
      <c r="C33" s="3">
        <v>68</v>
      </c>
      <c r="D33" s="2" t="s">
        <v>18190</v>
      </c>
    </row>
    <row r="34" spans="1:4" ht="21">
      <c r="A34" s="1">
        <v>33</v>
      </c>
      <c r="B34" s="2" t="s">
        <v>558</v>
      </c>
      <c r="C34" s="3">
        <v>69</v>
      </c>
      <c r="D34" s="2" t="s">
        <v>72</v>
      </c>
    </row>
    <row r="35" spans="1:4" ht="21">
      <c r="A35" s="1">
        <v>34</v>
      </c>
      <c r="B35" s="2" t="s">
        <v>11453</v>
      </c>
      <c r="C35" s="3">
        <v>70</v>
      </c>
      <c r="D35" s="2" t="s">
        <v>161</v>
      </c>
    </row>
    <row r="36" spans="1:4" ht="21">
      <c r="A36" s="1">
        <v>35</v>
      </c>
      <c r="B36" s="2" t="s">
        <v>1196</v>
      </c>
      <c r="C36" s="3">
        <v>71</v>
      </c>
      <c r="D36" s="2" t="s">
        <v>1841</v>
      </c>
    </row>
    <row r="37" spans="1:4" ht="21">
      <c r="A37" s="1">
        <v>36</v>
      </c>
      <c r="B37" s="2" t="s">
        <v>819</v>
      </c>
      <c r="C37" s="3">
        <v>72</v>
      </c>
      <c r="D37" s="2" t="s">
        <v>5971</v>
      </c>
    </row>
    <row r="38" spans="1:4" ht="21">
      <c r="A38" s="5"/>
      <c r="B38" s="6"/>
      <c r="C38" s="7"/>
      <c r="D38" s="8"/>
    </row>
    <row r="39" spans="1:4" ht="12.75">
      <c r="A39" s="7"/>
      <c r="B39" s="8"/>
      <c r="C39" s="7"/>
      <c r="D39" s="8"/>
    </row>
    <row r="40" spans="1:4" ht="12.75">
      <c r="A40" s="7"/>
      <c r="B40" s="8"/>
      <c r="C40" s="7"/>
      <c r="D40" s="8"/>
    </row>
    <row r="41" spans="1:4" ht="12.75">
      <c r="A41" s="7"/>
      <c r="B41" s="8"/>
      <c r="C41" s="7"/>
      <c r="D41" s="8"/>
    </row>
    <row r="42" spans="1:4" ht="12.75">
      <c r="A42" s="7"/>
      <c r="B42" s="8"/>
      <c r="C42" s="7"/>
      <c r="D42" s="8"/>
    </row>
    <row r="43" spans="1:4" ht="12.75">
      <c r="A43" s="7"/>
      <c r="B43" s="8"/>
      <c r="C43" s="7"/>
      <c r="D43" s="8"/>
    </row>
    <row r="44" spans="1:4" ht="12.75">
      <c r="A44" s="7"/>
      <c r="B44" s="8"/>
      <c r="C44" s="7"/>
      <c r="D44" s="8"/>
    </row>
    <row r="45" spans="1:4" ht="12.75">
      <c r="A45" s="7"/>
      <c r="B45" s="8"/>
      <c r="C45" s="7"/>
      <c r="D45" s="8"/>
    </row>
    <row r="46" spans="1:4" ht="12.75">
      <c r="A46" s="7"/>
      <c r="B46" s="8"/>
      <c r="C46" s="7"/>
      <c r="D46" s="8"/>
    </row>
    <row r="47" spans="1:4" ht="12.75">
      <c r="A47" s="7"/>
      <c r="B47" s="8"/>
      <c r="C47" s="7"/>
      <c r="D47" s="8"/>
    </row>
    <row r="48" spans="1:4" ht="12.75">
      <c r="A48" s="7"/>
      <c r="B48" s="8"/>
      <c r="C48" s="7"/>
      <c r="D48" s="8"/>
    </row>
    <row r="49" spans="1:4" ht="12.75">
      <c r="A49" s="7"/>
      <c r="B49" s="8"/>
      <c r="C49" s="7"/>
      <c r="D49" s="8"/>
    </row>
    <row r="50" spans="1:4" ht="12.75">
      <c r="A50" s="7"/>
      <c r="B50" s="8"/>
      <c r="C50" s="7"/>
      <c r="D50" s="8"/>
    </row>
    <row r="51" spans="1:4" ht="12.75">
      <c r="A51" s="7"/>
      <c r="B51" s="8"/>
      <c r="C51" s="7"/>
      <c r="D51" s="8"/>
    </row>
    <row r="52" spans="1:4" ht="12.75">
      <c r="A52" s="7"/>
      <c r="B52" s="8"/>
      <c r="C52" s="7"/>
      <c r="D52" s="8"/>
    </row>
    <row r="53" spans="1:4" ht="12.75">
      <c r="A53" s="7"/>
      <c r="B53" s="8"/>
      <c r="C53" s="7"/>
      <c r="D53" s="8"/>
    </row>
    <row r="54" spans="1:4" ht="12.75">
      <c r="A54" s="7"/>
      <c r="B54" s="8"/>
      <c r="C54" s="7"/>
      <c r="D54" s="8"/>
    </row>
    <row r="55" spans="1:4" ht="12.75">
      <c r="A55" s="7"/>
      <c r="B55" s="8"/>
      <c r="C55" s="7"/>
      <c r="D55" s="8"/>
    </row>
    <row r="56" spans="1:4" ht="12.75">
      <c r="A56" s="7"/>
      <c r="B56" s="8"/>
      <c r="C56" s="7"/>
      <c r="D56" s="8"/>
    </row>
    <row r="57" spans="1:4" ht="12.75">
      <c r="A57" s="7"/>
      <c r="B57" s="8"/>
      <c r="C57" s="7"/>
      <c r="D57" s="8"/>
    </row>
    <row r="58" spans="1:4" ht="12.75">
      <c r="A58" s="7"/>
      <c r="B58" s="8"/>
      <c r="C58" s="7"/>
      <c r="D58" s="8"/>
    </row>
    <row r="59" spans="1:4" ht="12.75">
      <c r="A59" s="7"/>
      <c r="B59" s="8"/>
      <c r="C59" s="7"/>
      <c r="D59" s="8"/>
    </row>
    <row r="60" spans="1:4" ht="12.75">
      <c r="A60" s="7"/>
      <c r="B60" s="8"/>
      <c r="C60" s="7"/>
      <c r="D60" s="8"/>
    </row>
    <row r="61" spans="1:4" ht="12.75">
      <c r="A61" s="7"/>
      <c r="B61" s="8"/>
      <c r="C61" s="7"/>
      <c r="D61" s="8"/>
    </row>
    <row r="62" spans="1:4" ht="12.75">
      <c r="A62" s="7"/>
      <c r="B62" s="8"/>
      <c r="C62" s="7"/>
      <c r="D62" s="8"/>
    </row>
    <row r="63" spans="1:4" ht="12.75">
      <c r="A63" s="7"/>
      <c r="B63" s="8"/>
      <c r="C63" s="7"/>
      <c r="D63" s="8"/>
    </row>
    <row r="64" spans="1:4" ht="12.75">
      <c r="A64" s="7"/>
      <c r="B64" s="8"/>
      <c r="C64" s="7"/>
      <c r="D64" s="8"/>
    </row>
    <row r="65" spans="1:4" ht="12.75">
      <c r="A65" s="7"/>
      <c r="B65" s="8"/>
      <c r="C65" s="7"/>
      <c r="D65" s="8"/>
    </row>
    <row r="66" spans="1:4" ht="12.75">
      <c r="A66" s="7"/>
      <c r="B66" s="8"/>
      <c r="C66" s="7"/>
      <c r="D66" s="8"/>
    </row>
    <row r="67" spans="1:4" ht="12.75">
      <c r="A67" s="7"/>
      <c r="B67" s="8"/>
      <c r="C67" s="7"/>
      <c r="D67" s="8"/>
    </row>
    <row r="68" spans="1:4" ht="12.75">
      <c r="A68" s="7"/>
      <c r="B68" s="8"/>
      <c r="C68" s="7"/>
      <c r="D68" s="8"/>
    </row>
    <row r="69" spans="1:4" ht="12.75">
      <c r="A69" s="7"/>
      <c r="B69" s="8"/>
      <c r="C69" s="7"/>
      <c r="D69" s="8"/>
    </row>
    <row r="70" spans="1:4" ht="12.75">
      <c r="A70" s="7"/>
      <c r="B70" s="8"/>
      <c r="C70" s="7"/>
      <c r="D70" s="8"/>
    </row>
    <row r="71" spans="1:4" ht="12.75">
      <c r="A71" s="7"/>
      <c r="B71" s="8"/>
      <c r="C71" s="7"/>
      <c r="D71" s="8"/>
    </row>
    <row r="72" spans="1:4" ht="12.75">
      <c r="A72" s="7"/>
      <c r="B72" s="8"/>
      <c r="C72" s="7"/>
      <c r="D72" s="8"/>
    </row>
    <row r="73" spans="1:4" ht="12.75">
      <c r="A73" s="7"/>
      <c r="B73" s="8"/>
      <c r="C73" s="7"/>
      <c r="D73" s="8"/>
    </row>
    <row r="74" spans="1:4" ht="12.75">
      <c r="A74" s="7"/>
      <c r="B74" s="8"/>
      <c r="C74" s="7"/>
      <c r="D74" s="8"/>
    </row>
    <row r="75" spans="1:4" ht="12.75">
      <c r="A75" s="7"/>
      <c r="B75" s="8"/>
      <c r="C75" s="7"/>
      <c r="D75" s="8"/>
    </row>
    <row r="76" spans="1:4" ht="12.75">
      <c r="A76" s="7"/>
      <c r="B76" s="8"/>
      <c r="C76" s="7"/>
      <c r="D76" s="8"/>
    </row>
    <row r="77" spans="1:4" ht="12.75">
      <c r="A77" s="7"/>
      <c r="B77" s="8"/>
      <c r="C77" s="7"/>
      <c r="D77" s="8"/>
    </row>
    <row r="78" spans="1:4" ht="12.75">
      <c r="A78" s="7"/>
      <c r="B78" s="8"/>
      <c r="C78" s="7"/>
      <c r="D78" s="8"/>
    </row>
    <row r="79" spans="1:4" ht="12.75">
      <c r="A79" s="7"/>
      <c r="B79" s="8"/>
      <c r="C79" s="7"/>
      <c r="D79" s="8"/>
    </row>
    <row r="80" spans="1:4" ht="12.75">
      <c r="A80" s="7"/>
      <c r="B80" s="8"/>
      <c r="C80" s="7"/>
      <c r="D80" s="8"/>
    </row>
    <row r="81" spans="1:4" ht="12.75">
      <c r="A81" s="7"/>
      <c r="B81" s="8"/>
      <c r="C81" s="7"/>
      <c r="D81" s="8"/>
    </row>
    <row r="82" spans="1:4" ht="12.75">
      <c r="A82" s="7"/>
      <c r="B82" s="8"/>
      <c r="C82" s="7"/>
      <c r="D82" s="8"/>
    </row>
    <row r="83" spans="1:4" ht="12.75">
      <c r="A83" s="7"/>
      <c r="B83" s="8"/>
      <c r="C83" s="7"/>
      <c r="D83" s="8"/>
    </row>
    <row r="84" spans="1:4" ht="12.75">
      <c r="A84" s="7"/>
      <c r="B84" s="8"/>
      <c r="C84" s="7"/>
      <c r="D84" s="8"/>
    </row>
    <row r="85" spans="1:4" ht="12.75">
      <c r="A85" s="7"/>
      <c r="B85" s="8"/>
      <c r="C85" s="7"/>
      <c r="D85" s="8"/>
    </row>
    <row r="86" spans="1:4" ht="12.75">
      <c r="A86" s="7"/>
      <c r="B86" s="8"/>
      <c r="C86" s="7"/>
      <c r="D86" s="8"/>
    </row>
    <row r="87" spans="1:4" ht="12.75">
      <c r="A87" s="7"/>
      <c r="B87" s="8"/>
      <c r="C87" s="7"/>
      <c r="D87" s="8"/>
    </row>
    <row r="88" spans="1:4" ht="12.75">
      <c r="A88" s="7"/>
      <c r="B88" s="8"/>
      <c r="C88" s="7"/>
      <c r="D88" s="8"/>
    </row>
    <row r="89" spans="1:4" ht="12.75">
      <c r="A89" s="7"/>
      <c r="B89" s="8"/>
      <c r="C89" s="7"/>
      <c r="D89" s="8"/>
    </row>
    <row r="90" spans="1:4" ht="12.75">
      <c r="A90" s="7"/>
      <c r="B90" s="8"/>
      <c r="C90" s="7"/>
      <c r="D90" s="8"/>
    </row>
    <row r="91" spans="1:4" ht="12.75">
      <c r="A91" s="7"/>
      <c r="B91" s="8"/>
      <c r="C91" s="7"/>
      <c r="D91" s="8"/>
    </row>
    <row r="92" spans="1:4" ht="12.75">
      <c r="A92" s="7"/>
      <c r="B92" s="8"/>
      <c r="C92" s="7"/>
      <c r="D92" s="8"/>
    </row>
    <row r="93" spans="1:4" ht="12.75">
      <c r="A93" s="7"/>
      <c r="B93" s="8"/>
      <c r="C93" s="7"/>
      <c r="D93" s="8"/>
    </row>
    <row r="94" spans="1:4" ht="12.75">
      <c r="A94" s="7"/>
      <c r="B94" s="8"/>
      <c r="C94" s="7"/>
      <c r="D94" s="8"/>
    </row>
    <row r="95" spans="1:4" ht="12.75">
      <c r="A95" s="7"/>
      <c r="B95" s="8"/>
      <c r="C95" s="7"/>
      <c r="D95" s="8"/>
    </row>
    <row r="96" spans="1:4" ht="12.75">
      <c r="A96" s="7"/>
      <c r="B96" s="8"/>
      <c r="C96" s="7"/>
      <c r="D96" s="8"/>
    </row>
    <row r="97" spans="1:4" ht="12.75">
      <c r="A97" s="7"/>
      <c r="B97" s="8"/>
      <c r="C97" s="7"/>
      <c r="D97" s="8"/>
    </row>
    <row r="98" spans="1:4" ht="12.75">
      <c r="A98" s="7"/>
      <c r="B98" s="8"/>
      <c r="C98" s="7"/>
      <c r="D98" s="8"/>
    </row>
    <row r="99" spans="1:4" ht="12.75">
      <c r="A99" s="7"/>
      <c r="B99" s="8"/>
      <c r="C99" s="7"/>
      <c r="D99" s="8"/>
    </row>
    <row r="100" spans="1:4" ht="12.75">
      <c r="A100" s="7"/>
      <c r="B100" s="8"/>
      <c r="C100" s="7"/>
      <c r="D100" s="8"/>
    </row>
    <row r="101" spans="1:4" ht="12.75">
      <c r="A101" s="7"/>
      <c r="B101" s="8"/>
      <c r="C101" s="7"/>
      <c r="D101" s="8"/>
    </row>
    <row r="102" spans="1:4" ht="12.75">
      <c r="A102" s="7"/>
      <c r="B102" s="8"/>
      <c r="C102" s="7"/>
      <c r="D102" s="8"/>
    </row>
    <row r="103" spans="1:4" ht="12.75">
      <c r="A103" s="7"/>
      <c r="B103" s="8"/>
      <c r="C103" s="7"/>
      <c r="D103" s="8"/>
    </row>
    <row r="104" spans="1:4" ht="12.75">
      <c r="A104" s="7"/>
      <c r="B104" s="8"/>
      <c r="C104" s="7"/>
      <c r="D104" s="8"/>
    </row>
    <row r="105" spans="1:4" ht="12.75">
      <c r="A105" s="7"/>
      <c r="B105" s="8"/>
      <c r="C105" s="7"/>
      <c r="D105" s="8"/>
    </row>
    <row r="106" spans="1:4" ht="12.75">
      <c r="A106" s="7"/>
      <c r="B106" s="8"/>
      <c r="C106" s="7"/>
      <c r="D106" s="8"/>
    </row>
    <row r="107" spans="1:4" ht="12.75">
      <c r="A107" s="7"/>
      <c r="B107" s="8"/>
      <c r="C107" s="7"/>
      <c r="D107" s="8"/>
    </row>
    <row r="108" spans="1:4" ht="12.75">
      <c r="A108" s="7"/>
      <c r="B108" s="8"/>
      <c r="C108" s="7"/>
      <c r="D108" s="8"/>
    </row>
    <row r="109" spans="1:4" ht="12.75">
      <c r="A109" s="7"/>
      <c r="B109" s="8"/>
      <c r="C109" s="7"/>
      <c r="D109" s="8"/>
    </row>
    <row r="110" spans="1:4" ht="12.75">
      <c r="A110" s="7"/>
      <c r="B110" s="8"/>
      <c r="C110" s="7"/>
      <c r="D110" s="8"/>
    </row>
    <row r="111" spans="1:4" ht="12.75">
      <c r="A111" s="7"/>
      <c r="B111" s="8"/>
      <c r="C111" s="7"/>
      <c r="D111" s="8"/>
    </row>
    <row r="112" spans="1:4" ht="12.75">
      <c r="A112" s="7"/>
      <c r="B112" s="8"/>
      <c r="C112" s="7"/>
      <c r="D112" s="8"/>
    </row>
    <row r="113" spans="1:4" ht="12.75">
      <c r="A113" s="7"/>
      <c r="B113" s="8"/>
      <c r="C113" s="7"/>
      <c r="D113" s="8"/>
    </row>
    <row r="114" spans="1:4" ht="12.75">
      <c r="A114" s="7"/>
      <c r="B114" s="8"/>
      <c r="C114" s="7"/>
      <c r="D114" s="8"/>
    </row>
    <row r="115" spans="1:4" ht="12.75">
      <c r="A115" s="7"/>
      <c r="B115" s="8"/>
      <c r="C115" s="7"/>
      <c r="D115" s="8"/>
    </row>
    <row r="116" spans="1:4" ht="12.75">
      <c r="A116" s="7"/>
      <c r="B116" s="8"/>
      <c r="C116" s="7"/>
      <c r="D116" s="8"/>
    </row>
    <row r="117" spans="1:4" ht="12.75">
      <c r="A117" s="7"/>
      <c r="B117" s="8"/>
      <c r="C117" s="7"/>
      <c r="D117" s="8"/>
    </row>
    <row r="118" spans="1:4" ht="12.75">
      <c r="A118" s="7"/>
      <c r="B118" s="8"/>
      <c r="C118" s="7"/>
      <c r="D118" s="8"/>
    </row>
    <row r="119" spans="1:4" ht="12.75">
      <c r="A119" s="7"/>
      <c r="B119" s="8"/>
      <c r="C119" s="7"/>
      <c r="D119" s="8"/>
    </row>
    <row r="120" spans="1:4" ht="12.75">
      <c r="A120" s="7"/>
      <c r="B120" s="8"/>
      <c r="C120" s="7"/>
      <c r="D120" s="8"/>
    </row>
    <row r="121" spans="1:4" ht="12.75">
      <c r="A121" s="7"/>
      <c r="B121" s="8"/>
      <c r="C121" s="7"/>
      <c r="D121" s="8"/>
    </row>
    <row r="122" spans="1:4" ht="12.75">
      <c r="A122" s="7"/>
      <c r="B122" s="8"/>
      <c r="C122" s="7"/>
      <c r="D122" s="8"/>
    </row>
    <row r="123" spans="1:4" ht="12.75">
      <c r="A123" s="7"/>
      <c r="B123" s="8"/>
      <c r="C123" s="7"/>
      <c r="D123" s="8"/>
    </row>
    <row r="124" spans="1:4" ht="12.75">
      <c r="A124" s="7"/>
      <c r="B124" s="8"/>
      <c r="C124" s="7"/>
      <c r="D124" s="8"/>
    </row>
    <row r="125" spans="1:4" ht="12.75">
      <c r="A125" s="7"/>
      <c r="B125" s="8"/>
      <c r="C125" s="7"/>
      <c r="D125" s="8"/>
    </row>
    <row r="126" spans="1:4" ht="12.75">
      <c r="A126" s="7"/>
      <c r="B126" s="8"/>
      <c r="C126" s="7"/>
      <c r="D126" s="8"/>
    </row>
    <row r="127" spans="1:4" ht="12.75">
      <c r="A127" s="7"/>
      <c r="B127" s="8"/>
      <c r="C127" s="7"/>
      <c r="D127" s="8"/>
    </row>
    <row r="128" spans="1:4" ht="12.75">
      <c r="A128" s="7"/>
      <c r="B128" s="8"/>
      <c r="C128" s="7"/>
      <c r="D128" s="8"/>
    </row>
    <row r="129" spans="1:4" ht="12.75">
      <c r="A129" s="7"/>
      <c r="B129" s="8"/>
      <c r="C129" s="7"/>
      <c r="D129" s="8"/>
    </row>
    <row r="130" spans="1:4" ht="12.75">
      <c r="A130" s="7"/>
      <c r="B130" s="8"/>
      <c r="C130" s="7"/>
      <c r="D130" s="8"/>
    </row>
    <row r="131" spans="1:4" ht="12.75">
      <c r="A131" s="7"/>
      <c r="B131" s="8"/>
      <c r="C131" s="7"/>
      <c r="D131" s="8"/>
    </row>
    <row r="132" spans="1:4" ht="12.75">
      <c r="A132" s="7"/>
      <c r="B132" s="8"/>
      <c r="C132" s="7"/>
      <c r="D132" s="8"/>
    </row>
    <row r="133" spans="1:4" ht="12.75">
      <c r="A133" s="7"/>
      <c r="B133" s="8"/>
      <c r="C133" s="7"/>
      <c r="D133" s="8"/>
    </row>
    <row r="134" spans="1:4" ht="12.75">
      <c r="A134" s="7"/>
      <c r="B134" s="8"/>
      <c r="C134" s="7"/>
      <c r="D134" s="8"/>
    </row>
    <row r="135" spans="1:4" ht="12.75">
      <c r="A135" s="7"/>
      <c r="B135" s="8"/>
      <c r="C135" s="7"/>
      <c r="D135" s="8"/>
    </row>
    <row r="136" spans="1:4" ht="12.75">
      <c r="A136" s="7"/>
      <c r="B136" s="8"/>
      <c r="C136" s="7"/>
      <c r="D136" s="8"/>
    </row>
    <row r="137" spans="1:4" ht="12.75">
      <c r="A137" s="7"/>
      <c r="B137" s="8"/>
      <c r="C137" s="7"/>
      <c r="D137" s="8"/>
    </row>
    <row r="138" spans="1:4" ht="12.75">
      <c r="A138" s="7"/>
      <c r="B138" s="8"/>
      <c r="C138" s="7"/>
      <c r="D138" s="8"/>
    </row>
    <row r="139" spans="1:4" ht="12.75">
      <c r="A139" s="7"/>
      <c r="B139" s="8"/>
      <c r="C139" s="7"/>
      <c r="D139" s="8"/>
    </row>
    <row r="140" spans="1:4" ht="12.75">
      <c r="A140" s="7"/>
      <c r="B140" s="8"/>
      <c r="C140" s="7"/>
      <c r="D140" s="8"/>
    </row>
    <row r="141" spans="1:4" ht="12.75">
      <c r="A141" s="7"/>
      <c r="B141" s="8"/>
      <c r="C141" s="7"/>
      <c r="D141" s="8"/>
    </row>
    <row r="142" spans="1:4" ht="12.75">
      <c r="A142" s="7"/>
      <c r="B142" s="8"/>
      <c r="C142" s="7"/>
      <c r="D142" s="8"/>
    </row>
    <row r="143" spans="1:4" ht="12.75">
      <c r="A143" s="7"/>
      <c r="B143" s="8"/>
      <c r="C143" s="7"/>
      <c r="D143" s="8"/>
    </row>
    <row r="144" spans="1:4" ht="12.75">
      <c r="A144" s="7"/>
      <c r="B144" s="8"/>
      <c r="C144" s="7"/>
      <c r="D144" s="8"/>
    </row>
    <row r="145" spans="1:4" ht="12.75">
      <c r="A145" s="7"/>
      <c r="B145" s="8"/>
      <c r="C145" s="7"/>
      <c r="D145" s="8"/>
    </row>
    <row r="146" spans="1:4" ht="12.75">
      <c r="A146" s="7"/>
      <c r="B146" s="8"/>
      <c r="C146" s="7"/>
      <c r="D146" s="8"/>
    </row>
    <row r="147" spans="1:4" ht="12.75">
      <c r="A147" s="7"/>
      <c r="B147" s="8"/>
      <c r="C147" s="7"/>
      <c r="D147" s="8"/>
    </row>
    <row r="148" spans="1:4" ht="12.75">
      <c r="A148" s="7"/>
      <c r="B148" s="8"/>
      <c r="C148" s="7"/>
      <c r="D148" s="8"/>
    </row>
    <row r="149" spans="1:4" ht="12.75">
      <c r="A149" s="7"/>
      <c r="B149" s="8"/>
      <c r="C149" s="7"/>
      <c r="D149" s="8"/>
    </row>
    <row r="150" spans="1:4" ht="12.75">
      <c r="A150" s="7"/>
      <c r="B150" s="8"/>
      <c r="C150" s="7"/>
      <c r="D150" s="8"/>
    </row>
    <row r="151" spans="1:4" ht="12.75">
      <c r="A151" s="7"/>
      <c r="B151" s="8"/>
      <c r="C151" s="7"/>
      <c r="D151" s="8"/>
    </row>
    <row r="152" spans="1:4" ht="12.75">
      <c r="A152" s="7"/>
      <c r="B152" s="8"/>
      <c r="C152" s="7"/>
      <c r="D152" s="8"/>
    </row>
    <row r="153" spans="1:4" ht="12.75">
      <c r="A153" s="7"/>
      <c r="B153" s="8"/>
      <c r="C153" s="7"/>
      <c r="D153" s="8"/>
    </row>
    <row r="154" spans="1:4" ht="12.75">
      <c r="A154" s="7"/>
      <c r="B154" s="8"/>
      <c r="C154" s="7"/>
      <c r="D154" s="8"/>
    </row>
    <row r="155" spans="1:4" ht="12.75">
      <c r="A155" s="7"/>
      <c r="B155" s="8"/>
      <c r="C155" s="7"/>
      <c r="D155" s="8"/>
    </row>
    <row r="156" spans="1:4" ht="12.75">
      <c r="A156" s="7"/>
      <c r="B156" s="8"/>
      <c r="C156" s="7"/>
      <c r="D156" s="8"/>
    </row>
    <row r="157" spans="1:4" ht="12.75">
      <c r="A157" s="7"/>
      <c r="B157" s="8"/>
      <c r="C157" s="7"/>
      <c r="D157" s="8"/>
    </row>
    <row r="158" spans="1:4" ht="12.75">
      <c r="A158" s="7"/>
      <c r="B158" s="8"/>
      <c r="C158" s="7"/>
      <c r="D158" s="8"/>
    </row>
    <row r="159" spans="1:4" ht="12.75">
      <c r="A159" s="7"/>
      <c r="B159" s="8"/>
      <c r="C159" s="7"/>
      <c r="D159" s="8"/>
    </row>
    <row r="160" spans="1:4" ht="12.75">
      <c r="A160" s="7"/>
      <c r="B160" s="8"/>
      <c r="C160" s="7"/>
      <c r="D160" s="8"/>
    </row>
    <row r="161" spans="1:4" ht="12.75">
      <c r="A161" s="7"/>
      <c r="B161" s="8"/>
      <c r="C161" s="7"/>
      <c r="D161" s="8"/>
    </row>
    <row r="162" spans="1:4" ht="12.75">
      <c r="A162" s="7"/>
      <c r="B162" s="8"/>
      <c r="C162" s="7"/>
      <c r="D162" s="8"/>
    </row>
    <row r="163" spans="1:4" ht="12.75">
      <c r="A163" s="7"/>
      <c r="B163" s="8"/>
      <c r="C163" s="7"/>
      <c r="D163" s="8"/>
    </row>
    <row r="164" spans="1:4" ht="12.75">
      <c r="A164" s="7"/>
      <c r="B164" s="8"/>
      <c r="C164" s="7"/>
      <c r="D164" s="8"/>
    </row>
    <row r="165" spans="1:4" ht="12.75">
      <c r="A165" s="7"/>
      <c r="B165" s="8"/>
      <c r="C165" s="7"/>
      <c r="D165" s="8"/>
    </row>
    <row r="166" spans="1:4" ht="12.75">
      <c r="A166" s="7"/>
      <c r="B166" s="8"/>
      <c r="C166" s="7"/>
      <c r="D166" s="8"/>
    </row>
    <row r="167" spans="1:4" ht="12.75">
      <c r="A167" s="7"/>
      <c r="B167" s="8"/>
      <c r="C167" s="7"/>
      <c r="D167" s="8"/>
    </row>
    <row r="168" spans="1:4" ht="12.75">
      <c r="A168" s="7"/>
      <c r="B168" s="8"/>
      <c r="C168" s="7"/>
      <c r="D168" s="8"/>
    </row>
    <row r="169" spans="1:4" ht="12.75">
      <c r="A169" s="7"/>
      <c r="B169" s="8"/>
      <c r="C169" s="7"/>
      <c r="D169" s="8"/>
    </row>
    <row r="170" spans="1:4" ht="12.75">
      <c r="A170" s="7"/>
      <c r="B170" s="8"/>
      <c r="C170" s="7"/>
      <c r="D170" s="8"/>
    </row>
    <row r="171" spans="1:4" ht="12.75">
      <c r="A171" s="7"/>
      <c r="B171" s="8"/>
      <c r="C171" s="7"/>
      <c r="D171" s="8"/>
    </row>
    <row r="172" spans="1:4" ht="12.75">
      <c r="A172" s="7"/>
      <c r="B172" s="8"/>
      <c r="C172" s="7"/>
      <c r="D172" s="8"/>
    </row>
    <row r="173" spans="1:4" ht="12.75">
      <c r="A173" s="7"/>
      <c r="B173" s="8"/>
      <c r="C173" s="7"/>
      <c r="D173" s="8"/>
    </row>
    <row r="174" spans="1:4" ht="12.75">
      <c r="A174" s="7"/>
      <c r="B174" s="8"/>
      <c r="C174" s="7"/>
      <c r="D174" s="8"/>
    </row>
    <row r="175" spans="1:4" ht="12.75">
      <c r="A175" s="7"/>
      <c r="B175" s="8"/>
      <c r="C175" s="7"/>
      <c r="D175" s="8"/>
    </row>
    <row r="176" spans="1:4" ht="12.75">
      <c r="A176" s="7"/>
      <c r="B176" s="8"/>
      <c r="C176" s="7"/>
      <c r="D176" s="8"/>
    </row>
    <row r="177" spans="1:4" ht="12.75">
      <c r="A177" s="7"/>
      <c r="B177" s="8"/>
      <c r="C177" s="7"/>
      <c r="D177" s="8"/>
    </row>
    <row r="178" spans="1:4" ht="12.75">
      <c r="A178" s="7"/>
      <c r="B178" s="8"/>
      <c r="C178" s="7"/>
      <c r="D178" s="8"/>
    </row>
    <row r="179" spans="1:4" ht="12.75">
      <c r="A179" s="7"/>
      <c r="B179" s="8"/>
      <c r="C179" s="7"/>
      <c r="D179" s="8"/>
    </row>
    <row r="180" spans="1:4" ht="12.75">
      <c r="A180" s="7"/>
      <c r="B180" s="8"/>
      <c r="C180" s="7"/>
      <c r="D180" s="8"/>
    </row>
    <row r="181" spans="1:4" ht="12.75">
      <c r="A181" s="7"/>
      <c r="B181" s="8"/>
      <c r="C181" s="7"/>
      <c r="D181" s="8"/>
    </row>
    <row r="182" spans="1:4" ht="12.75">
      <c r="A182" s="7"/>
      <c r="B182" s="8"/>
      <c r="C182" s="7"/>
      <c r="D182" s="8"/>
    </row>
    <row r="183" spans="1:4" ht="12.75">
      <c r="A183" s="7"/>
      <c r="B183" s="8"/>
      <c r="C183" s="7"/>
      <c r="D183" s="8"/>
    </row>
    <row r="184" spans="1:4" ht="12.75">
      <c r="A184" s="7"/>
      <c r="B184" s="8"/>
      <c r="C184" s="7"/>
      <c r="D184" s="8"/>
    </row>
    <row r="185" spans="1:4" ht="12.75">
      <c r="A185" s="7"/>
      <c r="B185" s="8"/>
      <c r="C185" s="7"/>
      <c r="D185" s="8"/>
    </row>
    <row r="186" spans="1:4" ht="12.75">
      <c r="A186" s="7"/>
      <c r="B186" s="8"/>
      <c r="C186" s="7"/>
      <c r="D186" s="8"/>
    </row>
    <row r="187" spans="1:4" ht="12.75">
      <c r="A187" s="7"/>
      <c r="B187" s="8"/>
      <c r="C187" s="7"/>
      <c r="D187" s="8"/>
    </row>
    <row r="188" spans="1:4" ht="12.75">
      <c r="A188" s="7"/>
      <c r="B188" s="8"/>
      <c r="C188" s="7"/>
      <c r="D188" s="8"/>
    </row>
    <row r="189" spans="1:4" ht="12.75">
      <c r="A189" s="7"/>
      <c r="B189" s="8"/>
      <c r="C189" s="7"/>
      <c r="D189" s="8"/>
    </row>
    <row r="190" spans="1:4" ht="12.75">
      <c r="A190" s="7"/>
      <c r="B190" s="8"/>
      <c r="C190" s="7"/>
      <c r="D190" s="8"/>
    </row>
    <row r="191" spans="1:4" ht="12.75">
      <c r="A191" s="7"/>
      <c r="B191" s="8"/>
      <c r="C191" s="7"/>
      <c r="D191" s="8"/>
    </row>
    <row r="192" spans="1:4" ht="12.75">
      <c r="A192" s="7"/>
      <c r="B192" s="8"/>
      <c r="C192" s="7"/>
      <c r="D192" s="8"/>
    </row>
    <row r="193" spans="1:4" ht="12.75">
      <c r="A193" s="7"/>
      <c r="B193" s="8"/>
      <c r="C193" s="7"/>
      <c r="D193" s="8"/>
    </row>
    <row r="194" spans="1:4" ht="12.75">
      <c r="A194" s="7"/>
      <c r="B194" s="8"/>
      <c r="C194" s="7"/>
      <c r="D194" s="8"/>
    </row>
    <row r="195" spans="1:4" ht="12.75">
      <c r="A195" s="7"/>
      <c r="B195" s="8"/>
      <c r="C195" s="7"/>
      <c r="D195" s="8"/>
    </row>
    <row r="196" spans="1:4" ht="12.75">
      <c r="A196" s="7"/>
      <c r="B196" s="8"/>
      <c r="C196" s="7"/>
      <c r="D196" s="8"/>
    </row>
    <row r="197" spans="1:4" ht="12.75">
      <c r="A197" s="7"/>
      <c r="B197" s="8"/>
      <c r="C197" s="7"/>
      <c r="D197" s="8"/>
    </row>
    <row r="198" spans="1:4" ht="12.75">
      <c r="A198" s="7"/>
      <c r="B198" s="8"/>
      <c r="C198" s="7"/>
      <c r="D198" s="8"/>
    </row>
    <row r="199" spans="1:4" ht="12.75">
      <c r="A199" s="7"/>
      <c r="B199" s="8"/>
      <c r="C199" s="7"/>
      <c r="D199" s="8"/>
    </row>
    <row r="200" spans="1:4" ht="12.75">
      <c r="A200" s="7"/>
      <c r="B200" s="8"/>
      <c r="C200" s="7"/>
      <c r="D200" s="8"/>
    </row>
    <row r="201" spans="1:4" ht="12.75">
      <c r="A201" s="7"/>
      <c r="B201" s="8"/>
      <c r="C201" s="7"/>
      <c r="D201" s="8"/>
    </row>
    <row r="202" spans="1:4" ht="12.75">
      <c r="A202" s="7"/>
      <c r="B202" s="8"/>
      <c r="C202" s="7"/>
      <c r="D202" s="8"/>
    </row>
    <row r="203" spans="1:4" ht="12.75">
      <c r="A203" s="7"/>
      <c r="B203" s="8"/>
      <c r="C203" s="7"/>
      <c r="D203" s="8"/>
    </row>
    <row r="204" spans="1:4" ht="12.75">
      <c r="A204" s="7"/>
      <c r="B204" s="8"/>
      <c r="C204" s="7"/>
      <c r="D204" s="8"/>
    </row>
    <row r="205" spans="1:4" ht="12.75">
      <c r="A205" s="7"/>
      <c r="B205" s="8"/>
      <c r="C205" s="7"/>
      <c r="D205" s="8"/>
    </row>
    <row r="206" spans="1:4" ht="12.75">
      <c r="A206" s="7"/>
      <c r="B206" s="8"/>
      <c r="C206" s="7"/>
      <c r="D206" s="8"/>
    </row>
    <row r="207" spans="1:4" ht="12.75">
      <c r="A207" s="7"/>
      <c r="B207" s="8"/>
      <c r="C207" s="7"/>
      <c r="D207" s="8"/>
    </row>
    <row r="208" spans="1:4" ht="12.75">
      <c r="A208" s="7"/>
      <c r="B208" s="8"/>
      <c r="C208" s="7"/>
      <c r="D208" s="8"/>
    </row>
    <row r="209" spans="1:4" ht="12.75">
      <c r="A209" s="7"/>
      <c r="B209" s="8"/>
      <c r="C209" s="7"/>
      <c r="D209" s="8"/>
    </row>
    <row r="210" spans="1:4" ht="12.75">
      <c r="A210" s="7"/>
      <c r="B210" s="8"/>
      <c r="C210" s="7"/>
      <c r="D210" s="8"/>
    </row>
    <row r="211" spans="1:4" ht="12.75">
      <c r="A211" s="7"/>
      <c r="B211" s="8"/>
      <c r="C211" s="7"/>
      <c r="D211" s="8"/>
    </row>
    <row r="212" spans="1:4" ht="12.75">
      <c r="A212" s="7"/>
      <c r="B212" s="8"/>
      <c r="C212" s="7"/>
      <c r="D212" s="8"/>
    </row>
    <row r="213" spans="1:4" ht="12.75">
      <c r="A213" s="7"/>
      <c r="B213" s="8"/>
      <c r="C213" s="7"/>
      <c r="D213" s="8"/>
    </row>
    <row r="214" spans="1:4" ht="12.75">
      <c r="A214" s="7"/>
      <c r="B214" s="8"/>
      <c r="C214" s="7"/>
      <c r="D214" s="8"/>
    </row>
    <row r="215" spans="1:4" ht="12.75">
      <c r="A215" s="7"/>
      <c r="B215" s="8"/>
      <c r="C215" s="7"/>
      <c r="D215" s="8"/>
    </row>
    <row r="216" spans="1:4" ht="12.75">
      <c r="A216" s="7"/>
      <c r="B216" s="8"/>
      <c r="C216" s="7"/>
      <c r="D216" s="8"/>
    </row>
    <row r="217" spans="1:4" ht="12.75">
      <c r="A217" s="7"/>
      <c r="B217" s="8"/>
      <c r="C217" s="7"/>
      <c r="D217" s="8"/>
    </row>
    <row r="218" spans="1:4" ht="12.75">
      <c r="A218" s="7"/>
      <c r="B218" s="8"/>
      <c r="C218" s="7"/>
      <c r="D218" s="8"/>
    </row>
    <row r="219" spans="1:4" ht="12.75">
      <c r="A219" s="7"/>
      <c r="B219" s="8"/>
      <c r="C219" s="7"/>
      <c r="D219" s="8"/>
    </row>
    <row r="220" spans="1:4" ht="12.75">
      <c r="A220" s="7"/>
      <c r="B220" s="8"/>
      <c r="C220" s="7"/>
      <c r="D220" s="8"/>
    </row>
    <row r="221" spans="1:4" ht="12.75">
      <c r="A221" s="7"/>
      <c r="B221" s="8"/>
      <c r="C221" s="7"/>
      <c r="D221" s="8"/>
    </row>
    <row r="222" spans="1:4" ht="12.75">
      <c r="A222" s="7"/>
      <c r="B222" s="8"/>
      <c r="C222" s="7"/>
      <c r="D222" s="8"/>
    </row>
    <row r="223" spans="1:4" ht="12.75">
      <c r="A223" s="7"/>
      <c r="B223" s="8"/>
      <c r="C223" s="7"/>
      <c r="D223" s="8"/>
    </row>
    <row r="224" spans="1:4" ht="12.75">
      <c r="A224" s="7"/>
      <c r="B224" s="8"/>
      <c r="C224" s="7"/>
      <c r="D224" s="8"/>
    </row>
    <row r="225" spans="1:4" ht="12.75">
      <c r="A225" s="7"/>
      <c r="B225" s="8"/>
      <c r="C225" s="7"/>
      <c r="D225" s="8"/>
    </row>
    <row r="226" spans="1:4" ht="12.75">
      <c r="A226" s="7"/>
      <c r="B226" s="8"/>
      <c r="C226" s="7"/>
      <c r="D226" s="8"/>
    </row>
    <row r="227" spans="1:4" ht="12.75">
      <c r="A227" s="7"/>
      <c r="B227" s="8"/>
      <c r="C227" s="7"/>
      <c r="D227" s="8"/>
    </row>
    <row r="228" spans="1:4" ht="12.75">
      <c r="A228" s="7"/>
      <c r="B228" s="8"/>
      <c r="C228" s="7"/>
      <c r="D228" s="8"/>
    </row>
    <row r="229" spans="1:4" ht="12.75">
      <c r="A229" s="7"/>
      <c r="B229" s="8"/>
      <c r="C229" s="7"/>
      <c r="D229" s="8"/>
    </row>
    <row r="230" spans="1:4" ht="12.75">
      <c r="A230" s="7"/>
      <c r="B230" s="8"/>
      <c r="C230" s="7"/>
      <c r="D230" s="8"/>
    </row>
    <row r="231" spans="1:4" ht="12.75">
      <c r="A231" s="7"/>
      <c r="B231" s="8"/>
      <c r="C231" s="7"/>
      <c r="D231" s="8"/>
    </row>
    <row r="232" spans="1:4" ht="12.75">
      <c r="A232" s="7"/>
      <c r="B232" s="8"/>
      <c r="C232" s="7"/>
      <c r="D232" s="8"/>
    </row>
    <row r="233" spans="1:4" ht="12.75">
      <c r="A233" s="7"/>
      <c r="B233" s="8"/>
      <c r="C233" s="7"/>
      <c r="D233" s="8"/>
    </row>
    <row r="234" spans="1:4" ht="12.75">
      <c r="A234" s="7"/>
      <c r="B234" s="8"/>
      <c r="C234" s="7"/>
      <c r="D234" s="8"/>
    </row>
    <row r="235" spans="1:4" ht="12.75">
      <c r="A235" s="7"/>
      <c r="B235" s="8"/>
      <c r="C235" s="7"/>
      <c r="D235" s="8"/>
    </row>
    <row r="236" spans="1:4" ht="12.75">
      <c r="A236" s="7"/>
      <c r="B236" s="8"/>
      <c r="C236" s="7"/>
      <c r="D236" s="8"/>
    </row>
    <row r="237" spans="1:4" ht="12.75">
      <c r="A237" s="7"/>
      <c r="B237" s="8"/>
      <c r="C237" s="7"/>
      <c r="D237" s="8"/>
    </row>
    <row r="238" spans="1:4" ht="12.75">
      <c r="A238" s="7"/>
      <c r="B238" s="8"/>
      <c r="C238" s="7"/>
      <c r="D238" s="8"/>
    </row>
    <row r="239" spans="1:4" ht="12.75">
      <c r="A239" s="7"/>
      <c r="B239" s="8"/>
      <c r="C239" s="7"/>
      <c r="D239" s="8"/>
    </row>
    <row r="240" spans="1:4" ht="12.75">
      <c r="A240" s="7"/>
      <c r="B240" s="8"/>
      <c r="C240" s="7"/>
      <c r="D240" s="8"/>
    </row>
    <row r="241" spans="1:4" ht="12.75">
      <c r="A241" s="7"/>
      <c r="B241" s="8"/>
      <c r="C241" s="7"/>
      <c r="D241" s="8"/>
    </row>
    <row r="242" spans="1:4" ht="12.75">
      <c r="A242" s="7"/>
      <c r="B242" s="8"/>
      <c r="C242" s="7"/>
      <c r="D242" s="8"/>
    </row>
    <row r="243" spans="1:4" ht="12.75">
      <c r="A243" s="7"/>
      <c r="B243" s="8"/>
      <c r="C243" s="7"/>
      <c r="D243" s="8"/>
    </row>
    <row r="244" spans="1:4" ht="12.75">
      <c r="A244" s="7"/>
      <c r="B244" s="8"/>
      <c r="C244" s="7"/>
      <c r="D244" s="8"/>
    </row>
    <row r="245" spans="1:4" ht="12.75">
      <c r="A245" s="7"/>
      <c r="B245" s="8"/>
      <c r="C245" s="7"/>
      <c r="D245" s="8"/>
    </row>
    <row r="246" spans="1:4" ht="12.75">
      <c r="A246" s="7"/>
      <c r="B246" s="8"/>
      <c r="C246" s="7"/>
      <c r="D246" s="8"/>
    </row>
    <row r="247" spans="1:4" ht="12.75">
      <c r="A247" s="7"/>
      <c r="B247" s="8"/>
      <c r="C247" s="7"/>
      <c r="D247" s="8"/>
    </row>
    <row r="248" spans="1:4" ht="12.75">
      <c r="A248" s="7"/>
      <c r="B248" s="8"/>
      <c r="C248" s="7"/>
      <c r="D248" s="8"/>
    </row>
    <row r="249" spans="1:4" ht="12.75">
      <c r="A249" s="7"/>
      <c r="B249" s="8"/>
      <c r="C249" s="7"/>
      <c r="D249" s="8"/>
    </row>
    <row r="250" spans="1:4" ht="12.75">
      <c r="A250" s="7"/>
      <c r="B250" s="8"/>
      <c r="C250" s="7"/>
      <c r="D250" s="8"/>
    </row>
    <row r="251" spans="1:4" ht="12.75">
      <c r="A251" s="7"/>
      <c r="B251" s="8"/>
      <c r="C251" s="7"/>
      <c r="D251" s="8"/>
    </row>
    <row r="252" spans="1:4" ht="12.75">
      <c r="A252" s="7"/>
      <c r="B252" s="8"/>
      <c r="C252" s="7"/>
      <c r="D252" s="8"/>
    </row>
    <row r="253" spans="1:4" ht="12.75">
      <c r="A253" s="7"/>
      <c r="B253" s="8"/>
      <c r="C253" s="7"/>
      <c r="D253" s="8"/>
    </row>
    <row r="254" spans="1:4" ht="12.75">
      <c r="A254" s="7"/>
      <c r="B254" s="8"/>
      <c r="C254" s="7"/>
      <c r="D254" s="8"/>
    </row>
    <row r="255" spans="1:4" ht="12.75">
      <c r="A255" s="7"/>
      <c r="B255" s="8"/>
      <c r="C255" s="7"/>
      <c r="D255" s="8"/>
    </row>
    <row r="256" spans="1:4" ht="12.75">
      <c r="A256" s="7"/>
      <c r="B256" s="8"/>
      <c r="C256" s="7"/>
      <c r="D256" s="8"/>
    </row>
    <row r="257" spans="1:4" ht="12.75">
      <c r="A257" s="7"/>
      <c r="B257" s="8"/>
      <c r="C257" s="7"/>
      <c r="D257" s="8"/>
    </row>
    <row r="258" spans="1:4" ht="12.75">
      <c r="A258" s="7"/>
      <c r="B258" s="8"/>
      <c r="C258" s="7"/>
      <c r="D258" s="8"/>
    </row>
    <row r="259" spans="1:4" ht="12.75">
      <c r="A259" s="7"/>
      <c r="B259" s="8"/>
      <c r="C259" s="7"/>
      <c r="D259" s="8"/>
    </row>
    <row r="260" spans="1:4" ht="12.75">
      <c r="A260" s="7"/>
      <c r="B260" s="8"/>
      <c r="C260" s="7"/>
      <c r="D260" s="8"/>
    </row>
    <row r="261" spans="1:4" ht="12.75">
      <c r="A261" s="7"/>
      <c r="B261" s="8"/>
      <c r="C261" s="7"/>
      <c r="D261" s="8"/>
    </row>
    <row r="262" spans="1:4" ht="12.75">
      <c r="A262" s="7"/>
      <c r="B262" s="8"/>
      <c r="C262" s="7"/>
      <c r="D262" s="8"/>
    </row>
    <row r="263" spans="1:4" ht="12.75">
      <c r="A263" s="7"/>
      <c r="B263" s="8"/>
      <c r="C263" s="7"/>
      <c r="D263" s="8"/>
    </row>
    <row r="264" spans="1:4" ht="12.75">
      <c r="A264" s="7"/>
      <c r="B264" s="8"/>
      <c r="C264" s="7"/>
      <c r="D264" s="8"/>
    </row>
    <row r="265" spans="1:4" ht="12.75">
      <c r="A265" s="7"/>
      <c r="B265" s="8"/>
      <c r="C265" s="7"/>
      <c r="D265" s="8"/>
    </row>
    <row r="266" spans="1:4" ht="12.75">
      <c r="A266" s="7"/>
      <c r="B266" s="8"/>
      <c r="C266" s="7"/>
      <c r="D266" s="8"/>
    </row>
    <row r="267" spans="1:4" ht="12.75">
      <c r="A267" s="7"/>
      <c r="B267" s="8"/>
      <c r="C267" s="7"/>
      <c r="D267" s="8"/>
    </row>
    <row r="268" spans="1:4" ht="12.75">
      <c r="A268" s="7"/>
      <c r="B268" s="8"/>
      <c r="C268" s="7"/>
      <c r="D268" s="8"/>
    </row>
    <row r="269" spans="1:4" ht="12.75">
      <c r="A269" s="7"/>
      <c r="B269" s="8"/>
      <c r="C269" s="7"/>
      <c r="D269" s="8"/>
    </row>
    <row r="270" spans="1:4" ht="12.75">
      <c r="A270" s="7"/>
      <c r="B270" s="8"/>
      <c r="C270" s="7"/>
      <c r="D270" s="8"/>
    </row>
    <row r="271" spans="1:4" ht="12.75">
      <c r="A271" s="7"/>
      <c r="B271" s="8"/>
      <c r="C271" s="7"/>
      <c r="D271" s="8"/>
    </row>
    <row r="272" spans="1:4" ht="12.75">
      <c r="A272" s="7"/>
      <c r="B272" s="8"/>
      <c r="C272" s="7"/>
      <c r="D272" s="8"/>
    </row>
    <row r="273" spans="1:4" ht="12.75">
      <c r="A273" s="7"/>
      <c r="B273" s="8"/>
      <c r="C273" s="7"/>
      <c r="D273" s="8"/>
    </row>
    <row r="274" spans="1:4" ht="12.75">
      <c r="A274" s="7"/>
      <c r="B274" s="8"/>
      <c r="C274" s="7"/>
      <c r="D274" s="8"/>
    </row>
    <row r="275" spans="1:4" ht="12.75">
      <c r="A275" s="7"/>
      <c r="B275" s="8"/>
      <c r="C275" s="7"/>
      <c r="D275" s="8"/>
    </row>
    <row r="276" spans="1:4" ht="12.75">
      <c r="A276" s="7"/>
      <c r="B276" s="8"/>
      <c r="C276" s="7"/>
      <c r="D276" s="8"/>
    </row>
    <row r="277" spans="1:4" ht="12.75">
      <c r="A277" s="7"/>
      <c r="B277" s="8"/>
      <c r="C277" s="7"/>
      <c r="D277" s="8"/>
    </row>
    <row r="278" spans="1:4" ht="12.75">
      <c r="A278" s="7"/>
      <c r="B278" s="8"/>
      <c r="C278" s="7"/>
      <c r="D278" s="8"/>
    </row>
    <row r="279" spans="1:4" ht="12.75">
      <c r="A279" s="7"/>
      <c r="B279" s="8"/>
      <c r="C279" s="7"/>
      <c r="D279" s="8"/>
    </row>
    <row r="280" spans="1:4" ht="12.75">
      <c r="A280" s="7"/>
      <c r="B280" s="8"/>
      <c r="C280" s="7"/>
      <c r="D280" s="8"/>
    </row>
    <row r="281" spans="1:4" ht="12.75">
      <c r="A281" s="7"/>
      <c r="B281" s="8"/>
      <c r="C281" s="7"/>
      <c r="D281" s="8"/>
    </row>
    <row r="282" spans="1:4" ht="12.75">
      <c r="A282" s="7"/>
      <c r="B282" s="8"/>
      <c r="C282" s="7"/>
      <c r="D282" s="8"/>
    </row>
    <row r="283" spans="1:4" ht="12.75">
      <c r="A283" s="7"/>
      <c r="B283" s="8"/>
      <c r="C283" s="7"/>
      <c r="D283" s="8"/>
    </row>
    <row r="284" spans="1:4" ht="12.75">
      <c r="A284" s="7"/>
      <c r="B284" s="8"/>
      <c r="C284" s="7"/>
      <c r="D284" s="8"/>
    </row>
    <row r="285" spans="1:4" ht="12.75">
      <c r="A285" s="7"/>
      <c r="B285" s="8"/>
      <c r="C285" s="7"/>
      <c r="D285" s="8"/>
    </row>
    <row r="286" spans="1:4" ht="12.75">
      <c r="A286" s="7"/>
      <c r="B286" s="8"/>
      <c r="C286" s="7"/>
      <c r="D286" s="8"/>
    </row>
    <row r="287" spans="1:4" ht="12.75">
      <c r="A287" s="7"/>
      <c r="B287" s="8"/>
      <c r="C287" s="7"/>
      <c r="D287" s="8"/>
    </row>
    <row r="288" spans="1:4" ht="12.75">
      <c r="A288" s="7"/>
      <c r="B288" s="8"/>
      <c r="C288" s="7"/>
      <c r="D288" s="8"/>
    </row>
    <row r="289" spans="1:4" ht="12.75">
      <c r="A289" s="7"/>
      <c r="B289" s="8"/>
      <c r="C289" s="7"/>
      <c r="D289" s="8"/>
    </row>
    <row r="290" spans="1:4" ht="12.75">
      <c r="A290" s="7"/>
      <c r="B290" s="8"/>
      <c r="C290" s="7"/>
      <c r="D290" s="8"/>
    </row>
    <row r="291" spans="1:4" ht="12.75">
      <c r="A291" s="7"/>
      <c r="B291" s="8"/>
      <c r="C291" s="7"/>
      <c r="D291" s="8"/>
    </row>
    <row r="292" spans="1:4" ht="12.75">
      <c r="A292" s="7"/>
      <c r="B292" s="8"/>
      <c r="C292" s="7"/>
      <c r="D292" s="8"/>
    </row>
    <row r="293" spans="1:4" ht="12.75">
      <c r="A293" s="7"/>
      <c r="B293" s="8"/>
      <c r="C293" s="7"/>
      <c r="D293" s="8"/>
    </row>
    <row r="294" spans="1:4" ht="12.75">
      <c r="A294" s="7"/>
      <c r="B294" s="8"/>
      <c r="C294" s="7"/>
      <c r="D294" s="8"/>
    </row>
    <row r="295" spans="1:4" ht="12.75">
      <c r="A295" s="7"/>
      <c r="B295" s="8"/>
      <c r="C295" s="7"/>
      <c r="D295" s="8"/>
    </row>
    <row r="296" spans="1:4" ht="12.75">
      <c r="A296" s="7"/>
      <c r="B296" s="8"/>
      <c r="C296" s="7"/>
      <c r="D296" s="8"/>
    </row>
    <row r="297" spans="1:4" ht="12.75">
      <c r="A297" s="7"/>
      <c r="B297" s="8"/>
      <c r="C297" s="7"/>
      <c r="D297" s="8"/>
    </row>
    <row r="298" spans="1:4" ht="12.75">
      <c r="A298" s="7"/>
      <c r="B298" s="8"/>
      <c r="C298" s="7"/>
      <c r="D298" s="8"/>
    </row>
    <row r="299" spans="1:4" ht="12.75">
      <c r="A299" s="7"/>
      <c r="B299" s="8"/>
      <c r="C299" s="7"/>
      <c r="D299" s="8"/>
    </row>
    <row r="300" spans="1:4" ht="12.75">
      <c r="A300" s="7"/>
      <c r="B300" s="8"/>
      <c r="C300" s="7"/>
      <c r="D300" s="8"/>
    </row>
    <row r="301" spans="1:4" ht="12.75">
      <c r="A301" s="7"/>
      <c r="B301" s="8"/>
      <c r="C301" s="7"/>
      <c r="D301" s="8"/>
    </row>
    <row r="302" spans="1:4" ht="12.75">
      <c r="A302" s="7"/>
      <c r="B302" s="8"/>
      <c r="C302" s="7"/>
      <c r="D302" s="8"/>
    </row>
    <row r="303" spans="1:4" ht="12.75">
      <c r="A303" s="7"/>
      <c r="B303" s="8"/>
      <c r="C303" s="7"/>
      <c r="D303" s="8"/>
    </row>
    <row r="304" spans="1:4" ht="12.75">
      <c r="A304" s="7"/>
      <c r="B304" s="8"/>
      <c r="C304" s="7"/>
      <c r="D304" s="8"/>
    </row>
    <row r="305" spans="1:4" ht="12.75">
      <c r="A305" s="7"/>
      <c r="B305" s="8"/>
      <c r="C305" s="7"/>
      <c r="D305" s="8"/>
    </row>
    <row r="306" spans="1:4" ht="12.75">
      <c r="A306" s="7"/>
      <c r="B306" s="8"/>
      <c r="C306" s="7"/>
      <c r="D306" s="8"/>
    </row>
    <row r="307" spans="1:4" ht="12.75">
      <c r="A307" s="7"/>
      <c r="B307" s="8"/>
      <c r="C307" s="7"/>
      <c r="D307" s="8"/>
    </row>
    <row r="308" spans="1:4" ht="12.75">
      <c r="A308" s="7"/>
      <c r="B308" s="8"/>
      <c r="C308" s="7"/>
      <c r="D308" s="8"/>
    </row>
    <row r="309" spans="1:4" ht="12.75">
      <c r="A309" s="7"/>
      <c r="B309" s="8"/>
      <c r="C309" s="7"/>
      <c r="D309" s="8"/>
    </row>
    <row r="310" spans="1:4" ht="12.75">
      <c r="A310" s="7"/>
      <c r="B310" s="8"/>
      <c r="C310" s="7"/>
      <c r="D310" s="8"/>
    </row>
    <row r="311" spans="1:4" ht="12.75">
      <c r="A311" s="7"/>
      <c r="B311" s="8"/>
      <c r="C311" s="7"/>
      <c r="D311" s="8"/>
    </row>
    <row r="312" spans="1:4" ht="12.75">
      <c r="A312" s="7"/>
      <c r="B312" s="8"/>
      <c r="C312" s="7"/>
      <c r="D312" s="8"/>
    </row>
    <row r="313" spans="1:4" ht="12.75">
      <c r="A313" s="7"/>
      <c r="B313" s="8"/>
      <c r="C313" s="7"/>
      <c r="D313" s="8"/>
    </row>
    <row r="314" spans="1:4" ht="12.75">
      <c r="A314" s="7"/>
      <c r="B314" s="8"/>
      <c r="C314" s="7"/>
      <c r="D314" s="8"/>
    </row>
    <row r="315" spans="1:4" ht="12.75">
      <c r="A315" s="7"/>
      <c r="B315" s="8"/>
      <c r="C315" s="7"/>
      <c r="D315" s="8"/>
    </row>
    <row r="316" spans="1:4" ht="12.75">
      <c r="A316" s="7"/>
      <c r="B316" s="8"/>
      <c r="C316" s="7"/>
      <c r="D316" s="8"/>
    </row>
    <row r="317" spans="1:4" ht="12.75">
      <c r="A317" s="7"/>
      <c r="B317" s="8"/>
      <c r="C317" s="7"/>
      <c r="D317" s="8"/>
    </row>
    <row r="318" spans="1:4" ht="12.75">
      <c r="A318" s="7"/>
      <c r="B318" s="8"/>
      <c r="C318" s="7"/>
      <c r="D318" s="8"/>
    </row>
    <row r="319" spans="1:4" ht="12.75">
      <c r="A319" s="7"/>
      <c r="B319" s="8"/>
      <c r="C319" s="7"/>
      <c r="D319" s="8"/>
    </row>
    <row r="320" spans="1:4" ht="12.75">
      <c r="A320" s="7"/>
      <c r="B320" s="8"/>
      <c r="C320" s="7"/>
      <c r="D320" s="8"/>
    </row>
    <row r="321" spans="1:4" ht="12.75">
      <c r="A321" s="7"/>
      <c r="B321" s="8"/>
      <c r="C321" s="7"/>
      <c r="D321" s="8"/>
    </row>
    <row r="322" spans="1:4" ht="12.75">
      <c r="A322" s="7"/>
      <c r="B322" s="8"/>
      <c r="C322" s="7"/>
      <c r="D322" s="8"/>
    </row>
    <row r="323" spans="1:4" ht="12.75">
      <c r="A323" s="7"/>
      <c r="B323" s="8"/>
      <c r="C323" s="7"/>
      <c r="D323" s="8"/>
    </row>
    <row r="324" spans="1:4" ht="12.75">
      <c r="A324" s="7"/>
      <c r="B324" s="8"/>
      <c r="C324" s="7"/>
      <c r="D324" s="8"/>
    </row>
    <row r="325" spans="1:4" ht="12.75">
      <c r="A325" s="7"/>
      <c r="B325" s="8"/>
      <c r="C325" s="7"/>
      <c r="D325" s="8"/>
    </row>
    <row r="326" spans="1:4" ht="12.75">
      <c r="A326" s="7"/>
      <c r="B326" s="8"/>
      <c r="C326" s="7"/>
      <c r="D326" s="8"/>
    </row>
    <row r="327" spans="1:4" ht="12.75">
      <c r="A327" s="7"/>
      <c r="B327" s="8"/>
      <c r="C327" s="7"/>
      <c r="D327" s="8"/>
    </row>
    <row r="328" spans="1:4" ht="12.75">
      <c r="A328" s="7"/>
      <c r="B328" s="8"/>
      <c r="C328" s="7"/>
      <c r="D328" s="8"/>
    </row>
    <row r="329" spans="1:4" ht="12.75">
      <c r="A329" s="7"/>
      <c r="B329" s="8"/>
      <c r="C329" s="7"/>
      <c r="D329" s="8"/>
    </row>
    <row r="330" spans="1:4" ht="12.75">
      <c r="A330" s="7"/>
      <c r="B330" s="8"/>
      <c r="C330" s="7"/>
      <c r="D330" s="8"/>
    </row>
    <row r="331" spans="1:4" ht="12.75">
      <c r="A331" s="7"/>
      <c r="B331" s="8"/>
      <c r="C331" s="7"/>
      <c r="D331" s="8"/>
    </row>
    <row r="332" spans="1:4" ht="12.75">
      <c r="A332" s="7"/>
      <c r="B332" s="8"/>
      <c r="C332" s="7"/>
      <c r="D332" s="8"/>
    </row>
    <row r="333" spans="1:4" ht="12.75">
      <c r="A333" s="7"/>
      <c r="B333" s="8"/>
      <c r="C333" s="7"/>
      <c r="D333" s="8"/>
    </row>
    <row r="334" spans="1:4" ht="12.75">
      <c r="A334" s="7"/>
      <c r="B334" s="8"/>
      <c r="C334" s="7"/>
      <c r="D334" s="8"/>
    </row>
    <row r="335" spans="1:4" ht="12.75">
      <c r="A335" s="7"/>
      <c r="B335" s="8"/>
      <c r="C335" s="7"/>
      <c r="D335" s="8"/>
    </row>
    <row r="336" spans="1:4" ht="12.75">
      <c r="A336" s="7"/>
      <c r="B336" s="8"/>
      <c r="C336" s="7"/>
      <c r="D336" s="8"/>
    </row>
    <row r="337" spans="1:4" ht="12.75">
      <c r="A337" s="7"/>
      <c r="B337" s="8"/>
      <c r="C337" s="7"/>
      <c r="D337" s="8"/>
    </row>
    <row r="338" spans="1:4" ht="12.75">
      <c r="A338" s="7"/>
      <c r="B338" s="8"/>
      <c r="C338" s="7"/>
      <c r="D338" s="8"/>
    </row>
    <row r="339" spans="1:4" ht="12.75">
      <c r="A339" s="7"/>
      <c r="B339" s="8"/>
      <c r="C339" s="7"/>
      <c r="D339" s="8"/>
    </row>
    <row r="340" spans="1:4" ht="12.75">
      <c r="A340" s="7"/>
      <c r="B340" s="8"/>
      <c r="C340" s="7"/>
      <c r="D340" s="8"/>
    </row>
    <row r="341" spans="1:4" ht="12.75">
      <c r="A341" s="7"/>
      <c r="B341" s="8"/>
      <c r="C341" s="7"/>
      <c r="D341" s="8"/>
    </row>
    <row r="342" spans="1:4" ht="12.75">
      <c r="A342" s="7"/>
      <c r="B342" s="8"/>
      <c r="C342" s="7"/>
      <c r="D342" s="8"/>
    </row>
    <row r="343" spans="1:4" ht="12.75">
      <c r="A343" s="7"/>
      <c r="B343" s="8"/>
      <c r="C343" s="7"/>
      <c r="D343" s="8"/>
    </row>
    <row r="344" spans="1:4" ht="12.75">
      <c r="A344" s="7"/>
      <c r="B344" s="8"/>
      <c r="C344" s="7"/>
      <c r="D344" s="8"/>
    </row>
    <row r="345" spans="1:4" ht="12.75">
      <c r="A345" s="7"/>
      <c r="B345" s="8"/>
      <c r="C345" s="7"/>
      <c r="D345" s="8"/>
    </row>
    <row r="346" spans="1:4" ht="12.75">
      <c r="A346" s="7"/>
      <c r="B346" s="8"/>
      <c r="C346" s="7"/>
      <c r="D346" s="8"/>
    </row>
    <row r="347" spans="1:4" ht="12.75">
      <c r="A347" s="7"/>
      <c r="B347" s="8"/>
      <c r="C347" s="7"/>
      <c r="D347" s="8"/>
    </row>
    <row r="348" spans="1:4" ht="12.75">
      <c r="A348" s="7"/>
      <c r="B348" s="8"/>
      <c r="C348" s="7"/>
      <c r="D348" s="8"/>
    </row>
    <row r="349" spans="1:4" ht="12.75">
      <c r="A349" s="7"/>
      <c r="B349" s="8"/>
      <c r="C349" s="7"/>
      <c r="D349" s="8"/>
    </row>
    <row r="350" spans="1:4" ht="12.75">
      <c r="A350" s="7"/>
      <c r="B350" s="8"/>
      <c r="C350" s="7"/>
      <c r="D350" s="8"/>
    </row>
    <row r="351" spans="1:4" ht="12.75">
      <c r="A351" s="7"/>
      <c r="B351" s="8"/>
      <c r="C351" s="7"/>
      <c r="D351" s="8"/>
    </row>
    <row r="352" spans="1:4" ht="12.75">
      <c r="A352" s="7"/>
      <c r="B352" s="8"/>
      <c r="C352" s="7"/>
      <c r="D352" s="8"/>
    </row>
    <row r="353" spans="1:4" ht="12.75">
      <c r="A353" s="7"/>
      <c r="B353" s="8"/>
      <c r="C353" s="7"/>
      <c r="D353" s="8"/>
    </row>
    <row r="354" spans="1:4" ht="12.75">
      <c r="A354" s="7"/>
      <c r="B354" s="8"/>
      <c r="C354" s="7"/>
      <c r="D354" s="8"/>
    </row>
    <row r="355" spans="1:4" ht="12.75">
      <c r="A355" s="7"/>
      <c r="B355" s="8"/>
      <c r="C355" s="7"/>
      <c r="D355" s="8"/>
    </row>
    <row r="356" spans="1:4" ht="12.75">
      <c r="A356" s="7"/>
      <c r="B356" s="8"/>
      <c r="C356" s="7"/>
      <c r="D356" s="8"/>
    </row>
    <row r="357" spans="1:4" ht="12.75">
      <c r="A357" s="7"/>
      <c r="B357" s="8"/>
      <c r="C357" s="7"/>
      <c r="D357" s="8"/>
    </row>
    <row r="358" spans="1:4" ht="12.75">
      <c r="A358" s="7"/>
      <c r="B358" s="8"/>
      <c r="C358" s="7"/>
      <c r="D358" s="8"/>
    </row>
    <row r="359" spans="1:4" ht="12.75">
      <c r="A359" s="7"/>
      <c r="B359" s="8"/>
      <c r="C359" s="7"/>
      <c r="D359" s="8"/>
    </row>
    <row r="360" spans="1:4" ht="12.75">
      <c r="A360" s="7"/>
      <c r="B360" s="8"/>
      <c r="C360" s="7"/>
      <c r="D360" s="8"/>
    </row>
    <row r="361" spans="1:4" ht="12.75">
      <c r="A361" s="7"/>
      <c r="B361" s="8"/>
      <c r="C361" s="7"/>
      <c r="D361" s="8"/>
    </row>
    <row r="362" spans="1:4" ht="12.75">
      <c r="A362" s="7"/>
      <c r="B362" s="8"/>
      <c r="C362" s="7"/>
      <c r="D362" s="8"/>
    </row>
    <row r="363" spans="1:4" ht="12.75">
      <c r="A363" s="7"/>
      <c r="B363" s="8"/>
      <c r="C363" s="7"/>
      <c r="D363" s="8"/>
    </row>
    <row r="364" spans="1:4" ht="12.75">
      <c r="A364" s="7"/>
      <c r="B364" s="8"/>
      <c r="C364" s="7"/>
      <c r="D364" s="8"/>
    </row>
    <row r="365" spans="1:4" ht="12.75">
      <c r="A365" s="7"/>
      <c r="B365" s="8"/>
      <c r="C365" s="7"/>
      <c r="D365" s="8"/>
    </row>
    <row r="366" spans="1:4" ht="12.75">
      <c r="A366" s="7"/>
      <c r="B366" s="8"/>
      <c r="C366" s="7"/>
      <c r="D366" s="8"/>
    </row>
    <row r="367" spans="1:4" ht="12.75">
      <c r="A367" s="7"/>
      <c r="B367" s="8"/>
      <c r="C367" s="7"/>
      <c r="D367" s="8"/>
    </row>
    <row r="368" spans="1:4" ht="12.75">
      <c r="A368" s="7"/>
      <c r="B368" s="8"/>
      <c r="C368" s="7"/>
      <c r="D368" s="8"/>
    </row>
    <row r="369" spans="1:4" ht="12.75">
      <c r="A369" s="7"/>
      <c r="B369" s="8"/>
      <c r="C369" s="7"/>
      <c r="D369" s="8"/>
    </row>
    <row r="370" spans="1:4" ht="12.75">
      <c r="A370" s="7"/>
      <c r="B370" s="8"/>
      <c r="C370" s="7"/>
      <c r="D370" s="8"/>
    </row>
    <row r="371" spans="1:4" ht="12.75">
      <c r="A371" s="7"/>
      <c r="B371" s="8"/>
      <c r="C371" s="7"/>
      <c r="D371" s="8"/>
    </row>
    <row r="372" spans="1:4" ht="12.75">
      <c r="A372" s="7"/>
      <c r="B372" s="8"/>
      <c r="C372" s="7"/>
      <c r="D372" s="8"/>
    </row>
    <row r="373" spans="1:4" ht="12.75">
      <c r="A373" s="7"/>
      <c r="B373" s="8"/>
      <c r="C373" s="7"/>
      <c r="D373" s="8"/>
    </row>
    <row r="374" spans="1:4" ht="12.75">
      <c r="A374" s="7"/>
      <c r="B374" s="8"/>
      <c r="C374" s="7"/>
      <c r="D374" s="8"/>
    </row>
    <row r="375" spans="1:4" ht="12.75">
      <c r="A375" s="7"/>
      <c r="B375" s="8"/>
      <c r="C375" s="7"/>
      <c r="D375" s="8"/>
    </row>
    <row r="376" spans="1:4" ht="12.75">
      <c r="A376" s="7"/>
      <c r="B376" s="8"/>
      <c r="C376" s="7"/>
      <c r="D376" s="8"/>
    </row>
    <row r="377" spans="1:4" ht="12.75">
      <c r="A377" s="7"/>
      <c r="B377" s="8"/>
      <c r="C377" s="7"/>
      <c r="D377" s="8"/>
    </row>
    <row r="378" spans="1:4" ht="12.75">
      <c r="A378" s="7"/>
      <c r="B378" s="8"/>
      <c r="C378" s="7"/>
      <c r="D378" s="8"/>
    </row>
    <row r="379" spans="1:4" ht="12.75">
      <c r="A379" s="7"/>
      <c r="B379" s="8"/>
      <c r="C379" s="7"/>
      <c r="D379" s="8"/>
    </row>
    <row r="380" spans="1:4" ht="12.75">
      <c r="A380" s="7"/>
      <c r="B380" s="8"/>
      <c r="C380" s="7"/>
      <c r="D380" s="8"/>
    </row>
    <row r="381" spans="1:4" ht="12.75">
      <c r="A381" s="7"/>
      <c r="B381" s="8"/>
      <c r="C381" s="7"/>
      <c r="D381" s="8"/>
    </row>
    <row r="382" spans="1:4" ht="12.75">
      <c r="A382" s="7"/>
      <c r="B382" s="8"/>
      <c r="C382" s="7"/>
      <c r="D382" s="8"/>
    </row>
    <row r="383" spans="1:4" ht="12.75">
      <c r="A383" s="7"/>
      <c r="B383" s="8"/>
      <c r="C383" s="7"/>
      <c r="D383" s="8"/>
    </row>
    <row r="384" spans="1:4" ht="12.75">
      <c r="A384" s="7"/>
      <c r="B384" s="8"/>
      <c r="C384" s="7"/>
      <c r="D384" s="8"/>
    </row>
    <row r="385" spans="1:4" ht="12.75">
      <c r="A385" s="7"/>
      <c r="B385" s="8"/>
      <c r="C385" s="7"/>
      <c r="D385" s="8"/>
    </row>
    <row r="386" spans="1:4" ht="12.75">
      <c r="A386" s="7"/>
      <c r="B386" s="8"/>
      <c r="C386" s="7"/>
      <c r="D386" s="8"/>
    </row>
    <row r="387" spans="1:4" ht="12.75">
      <c r="A387" s="7"/>
      <c r="B387" s="8"/>
      <c r="C387" s="7"/>
      <c r="D387" s="8"/>
    </row>
    <row r="388" spans="1:4" ht="12.75">
      <c r="A388" s="7"/>
      <c r="B388" s="8"/>
      <c r="C388" s="7"/>
      <c r="D388" s="8"/>
    </row>
    <row r="389" spans="1:4" ht="12.75">
      <c r="A389" s="7"/>
      <c r="B389" s="8"/>
      <c r="C389" s="7"/>
      <c r="D389" s="8"/>
    </row>
    <row r="390" spans="1:4" ht="12.75">
      <c r="A390" s="7"/>
      <c r="B390" s="8"/>
      <c r="C390" s="7"/>
      <c r="D390" s="8"/>
    </row>
    <row r="391" spans="1:4" ht="12.75">
      <c r="A391" s="7"/>
      <c r="B391" s="8"/>
      <c r="C391" s="7"/>
      <c r="D391" s="8"/>
    </row>
    <row r="392" spans="1:4" ht="12.75">
      <c r="A392" s="7"/>
      <c r="B392" s="8"/>
      <c r="C392" s="7"/>
      <c r="D392" s="8"/>
    </row>
    <row r="393" spans="1:4" ht="12.75">
      <c r="A393" s="7"/>
      <c r="B393" s="8"/>
      <c r="C393" s="7"/>
      <c r="D393" s="8"/>
    </row>
    <row r="394" spans="1:4" ht="12.75">
      <c r="A394" s="7"/>
      <c r="B394" s="8"/>
      <c r="C394" s="7"/>
      <c r="D394" s="8"/>
    </row>
    <row r="395" spans="1:4" ht="12.75">
      <c r="A395" s="7"/>
      <c r="B395" s="8"/>
      <c r="C395" s="7"/>
      <c r="D395" s="8"/>
    </row>
    <row r="396" spans="1:4" ht="12.75">
      <c r="A396" s="7"/>
      <c r="B396" s="8"/>
      <c r="C396" s="7"/>
      <c r="D396" s="8"/>
    </row>
    <row r="397" spans="1:4" ht="12.75">
      <c r="A397" s="7"/>
      <c r="B397" s="8"/>
      <c r="C397" s="7"/>
      <c r="D397" s="8"/>
    </row>
    <row r="398" spans="1:4" ht="12.75">
      <c r="A398" s="7"/>
      <c r="B398" s="8"/>
      <c r="C398" s="7"/>
      <c r="D398" s="8"/>
    </row>
    <row r="399" spans="1:4" ht="12.75">
      <c r="A399" s="7"/>
      <c r="B399" s="8"/>
      <c r="C399" s="7"/>
      <c r="D399" s="8"/>
    </row>
    <row r="400" spans="1:4" ht="12.75">
      <c r="A400" s="7"/>
      <c r="B400" s="8"/>
      <c r="C400" s="7"/>
      <c r="D400" s="8"/>
    </row>
    <row r="401" spans="1:4" ht="12.75">
      <c r="A401" s="7"/>
      <c r="B401" s="8"/>
      <c r="C401" s="7"/>
      <c r="D401" s="8"/>
    </row>
    <row r="402" spans="1:4" ht="12.75">
      <c r="A402" s="7"/>
      <c r="B402" s="8"/>
      <c r="C402" s="7"/>
      <c r="D402" s="8"/>
    </row>
    <row r="403" spans="1:4" ht="12.75">
      <c r="A403" s="7"/>
      <c r="B403" s="8"/>
      <c r="C403" s="7"/>
      <c r="D403" s="8"/>
    </row>
    <row r="404" spans="1:4" ht="12.75">
      <c r="A404" s="7"/>
      <c r="B404" s="8"/>
      <c r="C404" s="7"/>
      <c r="D404" s="8"/>
    </row>
    <row r="405" spans="1:4" ht="12.75">
      <c r="A405" s="7"/>
      <c r="B405" s="8"/>
      <c r="C405" s="7"/>
      <c r="D405" s="8"/>
    </row>
    <row r="406" spans="1:4" ht="12.75">
      <c r="A406" s="7"/>
      <c r="B406" s="8"/>
      <c r="C406" s="7"/>
      <c r="D406" s="8"/>
    </row>
    <row r="407" spans="1:4" ht="12.75">
      <c r="A407" s="7"/>
      <c r="B407" s="8"/>
      <c r="C407" s="7"/>
      <c r="D407" s="8"/>
    </row>
    <row r="408" spans="1:4" ht="12.75">
      <c r="A408" s="7"/>
      <c r="B408" s="8"/>
      <c r="C408" s="7"/>
      <c r="D408" s="8"/>
    </row>
    <row r="409" spans="1:4" ht="12.75">
      <c r="A409" s="7"/>
      <c r="B409" s="8"/>
      <c r="C409" s="7"/>
      <c r="D409" s="8"/>
    </row>
    <row r="410" spans="1:4" ht="12.75">
      <c r="A410" s="7"/>
      <c r="B410" s="8"/>
      <c r="C410" s="7"/>
      <c r="D410" s="8"/>
    </row>
    <row r="411" spans="1:4" ht="12.75">
      <c r="A411" s="7"/>
      <c r="B411" s="8"/>
      <c r="C411" s="7"/>
      <c r="D411" s="8"/>
    </row>
    <row r="412" spans="1:4" ht="12.75">
      <c r="A412" s="7"/>
      <c r="B412" s="8"/>
      <c r="C412" s="7"/>
      <c r="D412" s="8"/>
    </row>
    <row r="413" spans="1:4" ht="12.75">
      <c r="A413" s="7"/>
      <c r="B413" s="8"/>
      <c r="C413" s="7"/>
      <c r="D413" s="8"/>
    </row>
    <row r="414" spans="1:4" ht="12.75">
      <c r="A414" s="7"/>
      <c r="B414" s="8"/>
      <c r="C414" s="7"/>
      <c r="D414" s="8"/>
    </row>
    <row r="415" spans="1:4" ht="12.75">
      <c r="A415" s="7"/>
      <c r="B415" s="8"/>
      <c r="C415" s="7"/>
      <c r="D415" s="8"/>
    </row>
    <row r="416" spans="1:4" ht="12.75">
      <c r="A416" s="7"/>
      <c r="B416" s="8"/>
      <c r="C416" s="7"/>
      <c r="D416" s="8"/>
    </row>
    <row r="417" spans="1:4" ht="12.75">
      <c r="A417" s="7"/>
      <c r="B417" s="8"/>
      <c r="C417" s="7"/>
      <c r="D417" s="8"/>
    </row>
    <row r="418" spans="1:4" ht="12.75">
      <c r="A418" s="7"/>
      <c r="B418" s="8"/>
      <c r="C418" s="7"/>
      <c r="D418" s="8"/>
    </row>
    <row r="419" spans="1:4" ht="12.75">
      <c r="A419" s="7"/>
      <c r="B419" s="8"/>
      <c r="C419" s="7"/>
      <c r="D419" s="8"/>
    </row>
    <row r="420" spans="1:4" ht="12.75">
      <c r="A420" s="7"/>
      <c r="B420" s="8"/>
      <c r="C420" s="7"/>
      <c r="D420" s="8"/>
    </row>
    <row r="421" spans="1:4" ht="12.75">
      <c r="A421" s="7"/>
      <c r="B421" s="8"/>
      <c r="C421" s="7"/>
      <c r="D421" s="8"/>
    </row>
    <row r="422" spans="1:4" ht="12.75">
      <c r="A422" s="7"/>
      <c r="B422" s="8"/>
      <c r="C422" s="7"/>
      <c r="D422" s="8"/>
    </row>
    <row r="423" spans="1:4" ht="12.75">
      <c r="A423" s="7"/>
      <c r="B423" s="8"/>
      <c r="C423" s="7"/>
      <c r="D423" s="8"/>
    </row>
    <row r="424" spans="1:4" ht="12.75">
      <c r="A424" s="7"/>
      <c r="B424" s="8"/>
      <c r="C424" s="7"/>
      <c r="D424" s="8"/>
    </row>
    <row r="425" spans="1:4" ht="12.75">
      <c r="A425" s="7"/>
      <c r="B425" s="8"/>
      <c r="C425" s="7"/>
      <c r="D425" s="8"/>
    </row>
    <row r="426" spans="1:4" ht="12.75">
      <c r="A426" s="7"/>
      <c r="B426" s="8"/>
      <c r="C426" s="7"/>
      <c r="D426" s="8"/>
    </row>
    <row r="427" spans="1:4" ht="12.75">
      <c r="A427" s="7"/>
      <c r="B427" s="8"/>
      <c r="C427" s="7"/>
      <c r="D427" s="8"/>
    </row>
    <row r="428" spans="1:4" ht="12.75">
      <c r="A428" s="7"/>
      <c r="B428" s="8"/>
      <c r="C428" s="7"/>
      <c r="D428" s="8"/>
    </row>
    <row r="429" spans="1:4" ht="12.75">
      <c r="A429" s="7"/>
      <c r="B429" s="8"/>
      <c r="C429" s="7"/>
      <c r="D429" s="8"/>
    </row>
    <row r="430" spans="1:4" ht="12.75">
      <c r="A430" s="7"/>
      <c r="B430" s="8"/>
      <c r="C430" s="7"/>
      <c r="D430" s="8"/>
    </row>
    <row r="431" spans="1:4" ht="12.75">
      <c r="A431" s="7"/>
      <c r="B431" s="8"/>
      <c r="C431" s="7"/>
      <c r="D431" s="8"/>
    </row>
    <row r="432" spans="1:4" ht="12.75">
      <c r="A432" s="7"/>
      <c r="B432" s="8"/>
      <c r="C432" s="7"/>
      <c r="D432" s="8"/>
    </row>
    <row r="433" spans="1:4" ht="12.75">
      <c r="A433" s="7"/>
      <c r="B433" s="8"/>
      <c r="C433" s="7"/>
      <c r="D433" s="8"/>
    </row>
    <row r="434" spans="1:4" ht="12.75">
      <c r="A434" s="7"/>
      <c r="B434" s="8"/>
      <c r="C434" s="7"/>
      <c r="D434" s="8"/>
    </row>
    <row r="435" spans="1:4" ht="12.75">
      <c r="A435" s="7"/>
      <c r="B435" s="8"/>
      <c r="C435" s="7"/>
      <c r="D435" s="8"/>
    </row>
    <row r="436" spans="1:4" ht="12.75">
      <c r="A436" s="7"/>
      <c r="B436" s="8"/>
      <c r="C436" s="7"/>
      <c r="D436" s="8"/>
    </row>
    <row r="437" spans="1:4" ht="12.75">
      <c r="A437" s="7"/>
      <c r="B437" s="8"/>
      <c r="C437" s="7"/>
      <c r="D437" s="8"/>
    </row>
    <row r="438" spans="1:4" ht="12.75">
      <c r="A438" s="7"/>
      <c r="B438" s="8"/>
      <c r="C438" s="7"/>
      <c r="D438" s="8"/>
    </row>
    <row r="439" spans="1:4" ht="12.75">
      <c r="A439" s="7"/>
      <c r="B439" s="8"/>
      <c r="C439" s="7"/>
      <c r="D439" s="8"/>
    </row>
    <row r="440" spans="1:4" ht="12.75">
      <c r="A440" s="7"/>
      <c r="B440" s="8"/>
      <c r="C440" s="7"/>
      <c r="D440" s="8"/>
    </row>
    <row r="441" spans="1:4" ht="12.75">
      <c r="A441" s="7"/>
      <c r="B441" s="8"/>
      <c r="C441" s="7"/>
      <c r="D441" s="8"/>
    </row>
    <row r="442" spans="1:4" ht="12.75">
      <c r="A442" s="7"/>
      <c r="B442" s="8"/>
      <c r="C442" s="7"/>
      <c r="D442" s="8"/>
    </row>
    <row r="443" spans="1:4" ht="12.75">
      <c r="A443" s="7"/>
      <c r="B443" s="8"/>
      <c r="C443" s="7"/>
      <c r="D443" s="8"/>
    </row>
    <row r="444" spans="1:4" ht="12.75">
      <c r="A444" s="7"/>
      <c r="B444" s="8"/>
      <c r="C444" s="7"/>
      <c r="D444" s="8"/>
    </row>
    <row r="445" spans="1:4" ht="12.75">
      <c r="A445" s="7"/>
      <c r="B445" s="8"/>
      <c r="C445" s="7"/>
      <c r="D445" s="8"/>
    </row>
    <row r="446" spans="1:4" ht="12.75">
      <c r="A446" s="7"/>
      <c r="B446" s="8"/>
      <c r="C446" s="7"/>
      <c r="D446" s="8"/>
    </row>
    <row r="447" spans="1:4" ht="12.75">
      <c r="A447" s="7"/>
      <c r="B447" s="8"/>
      <c r="C447" s="7"/>
      <c r="D447" s="8"/>
    </row>
    <row r="448" spans="1:4" ht="12.75">
      <c r="A448" s="7"/>
      <c r="B448" s="8"/>
      <c r="C448" s="7"/>
      <c r="D448" s="8"/>
    </row>
    <row r="449" spans="1:4" ht="12.75">
      <c r="A449" s="7"/>
      <c r="B449" s="8"/>
      <c r="C449" s="7"/>
      <c r="D449" s="8"/>
    </row>
    <row r="450" spans="1:4" ht="12.75">
      <c r="A450" s="7"/>
      <c r="B450" s="8"/>
      <c r="C450" s="7"/>
      <c r="D450" s="8"/>
    </row>
    <row r="451" spans="1:4" ht="12.75">
      <c r="A451" s="7"/>
      <c r="B451" s="8"/>
      <c r="C451" s="7"/>
      <c r="D451" s="8"/>
    </row>
    <row r="452" spans="1:4" ht="12.75">
      <c r="A452" s="7"/>
      <c r="B452" s="8"/>
      <c r="C452" s="7"/>
      <c r="D452" s="8"/>
    </row>
    <row r="453" spans="1:4" ht="12.75">
      <c r="A453" s="7"/>
      <c r="B453" s="8"/>
      <c r="C453" s="7"/>
      <c r="D453" s="8"/>
    </row>
    <row r="454" spans="1:4" ht="12.75">
      <c r="A454" s="7"/>
      <c r="B454" s="8"/>
      <c r="C454" s="7"/>
      <c r="D454" s="8"/>
    </row>
    <row r="455" spans="1:4" ht="12.75">
      <c r="A455" s="7"/>
      <c r="B455" s="8"/>
      <c r="C455" s="7"/>
      <c r="D455" s="8"/>
    </row>
    <row r="456" spans="1:4" ht="12.75">
      <c r="A456" s="7"/>
      <c r="B456" s="8"/>
      <c r="C456" s="7"/>
      <c r="D456" s="8"/>
    </row>
    <row r="457" spans="1:4" ht="12.75">
      <c r="A457" s="7"/>
      <c r="B457" s="8"/>
      <c r="C457" s="7"/>
      <c r="D457" s="8"/>
    </row>
    <row r="458" spans="1:4" ht="12.75">
      <c r="A458" s="7"/>
      <c r="B458" s="8"/>
      <c r="C458" s="7"/>
      <c r="D458" s="8"/>
    </row>
    <row r="459" spans="1:4" ht="12.75">
      <c r="A459" s="7"/>
      <c r="B459" s="8"/>
      <c r="C459" s="7"/>
      <c r="D459" s="8"/>
    </row>
    <row r="460" spans="1:4" ht="12.75">
      <c r="A460" s="7"/>
      <c r="B460" s="8"/>
      <c r="C460" s="7"/>
      <c r="D460" s="8"/>
    </row>
    <row r="461" spans="1:4" ht="12.75">
      <c r="A461" s="7"/>
      <c r="B461" s="8"/>
      <c r="C461" s="7"/>
      <c r="D461" s="8"/>
    </row>
    <row r="462" spans="1:4" ht="12.75">
      <c r="A462" s="7"/>
      <c r="B462" s="8"/>
      <c r="C462" s="7"/>
      <c r="D462" s="8"/>
    </row>
    <row r="463" spans="1:4" ht="12.75">
      <c r="A463" s="7"/>
      <c r="B463" s="8"/>
      <c r="C463" s="7"/>
      <c r="D463" s="8"/>
    </row>
    <row r="464" spans="1:4" ht="12.75">
      <c r="A464" s="7"/>
      <c r="B464" s="8"/>
      <c r="C464" s="7"/>
      <c r="D464" s="8"/>
    </row>
    <row r="465" spans="1:4" ht="12.75">
      <c r="A465" s="7"/>
      <c r="B465" s="8"/>
      <c r="C465" s="7"/>
      <c r="D465" s="8"/>
    </row>
    <row r="466" spans="1:4" ht="12.75">
      <c r="A466" s="7"/>
      <c r="B466" s="8"/>
      <c r="C466" s="7"/>
      <c r="D466" s="8"/>
    </row>
    <row r="467" spans="1:4" ht="12.75">
      <c r="A467" s="7"/>
      <c r="B467" s="8"/>
      <c r="C467" s="7"/>
      <c r="D467" s="8"/>
    </row>
    <row r="468" spans="1:4" ht="12.75">
      <c r="A468" s="7"/>
      <c r="B468" s="8"/>
      <c r="C468" s="7"/>
      <c r="D468" s="8"/>
    </row>
    <row r="469" spans="1:4" ht="12.75">
      <c r="A469" s="7"/>
      <c r="B469" s="8"/>
      <c r="C469" s="7"/>
      <c r="D469" s="8"/>
    </row>
    <row r="470" spans="1:4" ht="12.75">
      <c r="A470" s="7"/>
      <c r="B470" s="8"/>
      <c r="C470" s="7"/>
      <c r="D470" s="8"/>
    </row>
    <row r="471" spans="1:4" ht="12.75">
      <c r="A471" s="7"/>
      <c r="B471" s="8"/>
      <c r="C471" s="7"/>
      <c r="D471" s="8"/>
    </row>
    <row r="472" spans="1:4" ht="12.75">
      <c r="A472" s="7"/>
      <c r="B472" s="8"/>
      <c r="C472" s="7"/>
      <c r="D472" s="8"/>
    </row>
    <row r="473" spans="1:4" ht="12.75">
      <c r="A473" s="7"/>
      <c r="B473" s="8"/>
      <c r="C473" s="7"/>
      <c r="D473" s="8"/>
    </row>
    <row r="474" spans="1:4" ht="12.75">
      <c r="A474" s="7"/>
      <c r="B474" s="8"/>
      <c r="C474" s="7"/>
      <c r="D474" s="8"/>
    </row>
    <row r="475" spans="1:4" ht="12.75">
      <c r="A475" s="7"/>
      <c r="B475" s="8"/>
      <c r="C475" s="7"/>
      <c r="D475" s="8"/>
    </row>
    <row r="476" spans="1:4" ht="12.75">
      <c r="A476" s="7"/>
      <c r="B476" s="8"/>
      <c r="C476" s="7"/>
      <c r="D476" s="8"/>
    </row>
    <row r="477" spans="1:4" ht="12.75">
      <c r="A477" s="7"/>
      <c r="B477" s="8"/>
      <c r="C477" s="7"/>
      <c r="D477" s="8"/>
    </row>
    <row r="478" spans="1:4" ht="12.75">
      <c r="A478" s="7"/>
      <c r="B478" s="8"/>
      <c r="C478" s="7"/>
      <c r="D478" s="8"/>
    </row>
    <row r="479" spans="1:4" ht="12.75">
      <c r="A479" s="7"/>
      <c r="B479" s="8"/>
      <c r="C479" s="7"/>
      <c r="D479" s="8"/>
    </row>
    <row r="480" spans="1:4" ht="12.75">
      <c r="A480" s="7"/>
      <c r="B480" s="8"/>
      <c r="C480" s="7"/>
      <c r="D480" s="8"/>
    </row>
    <row r="481" spans="1:4" ht="12.75">
      <c r="A481" s="7"/>
      <c r="B481" s="8"/>
      <c r="C481" s="7"/>
      <c r="D481" s="8"/>
    </row>
    <row r="482" spans="1:4" ht="12.75">
      <c r="A482" s="7"/>
      <c r="B482" s="8"/>
      <c r="C482" s="7"/>
      <c r="D482" s="8"/>
    </row>
    <row r="483" spans="1:4" ht="12.75">
      <c r="A483" s="7"/>
      <c r="B483" s="8"/>
      <c r="C483" s="7"/>
      <c r="D483" s="8"/>
    </row>
    <row r="484" spans="1:4" ht="12.75">
      <c r="A484" s="7"/>
      <c r="B484" s="8"/>
      <c r="C484" s="7"/>
      <c r="D484" s="8"/>
    </row>
    <row r="485" spans="1:4" ht="12.75">
      <c r="A485" s="7"/>
      <c r="B485" s="8"/>
      <c r="C485" s="7"/>
      <c r="D485" s="8"/>
    </row>
    <row r="486" spans="1:4" ht="12.75">
      <c r="A486" s="7"/>
      <c r="B486" s="8"/>
      <c r="C486" s="7"/>
      <c r="D486" s="8"/>
    </row>
    <row r="487" spans="1:4" ht="12.75">
      <c r="A487" s="7"/>
      <c r="B487" s="8"/>
      <c r="C487" s="7"/>
      <c r="D487" s="8"/>
    </row>
    <row r="488" spans="1:4" ht="12.75">
      <c r="A488" s="7"/>
      <c r="B488" s="8"/>
      <c r="C488" s="7"/>
      <c r="D488" s="8"/>
    </row>
    <row r="489" spans="1:4" ht="12.75">
      <c r="A489" s="7"/>
      <c r="B489" s="8"/>
      <c r="C489" s="7"/>
      <c r="D489" s="8"/>
    </row>
    <row r="490" spans="1:4" ht="12.75">
      <c r="A490" s="7"/>
      <c r="B490" s="8"/>
      <c r="C490" s="7"/>
      <c r="D490" s="8"/>
    </row>
    <row r="491" spans="1:4" ht="12.75">
      <c r="A491" s="7"/>
      <c r="B491" s="8"/>
      <c r="C491" s="7"/>
      <c r="D491" s="8"/>
    </row>
    <row r="492" spans="1:4" ht="12.75">
      <c r="A492" s="7"/>
      <c r="B492" s="8"/>
      <c r="C492" s="7"/>
      <c r="D492" s="8"/>
    </row>
    <row r="493" spans="1:4" ht="12.75">
      <c r="A493" s="7"/>
      <c r="B493" s="8"/>
      <c r="C493" s="7"/>
      <c r="D493" s="8"/>
    </row>
    <row r="494" spans="1:4" ht="12.75">
      <c r="A494" s="7"/>
      <c r="B494" s="8"/>
      <c r="C494" s="7"/>
      <c r="D494" s="8"/>
    </row>
    <row r="495" spans="1:4" ht="12.75">
      <c r="A495" s="7"/>
      <c r="B495" s="8"/>
      <c r="C495" s="7"/>
      <c r="D495" s="8"/>
    </row>
    <row r="496" spans="1:4" ht="12.75">
      <c r="A496" s="7"/>
      <c r="B496" s="8"/>
      <c r="C496" s="7"/>
      <c r="D496" s="8"/>
    </row>
    <row r="497" spans="1:4" ht="12.75">
      <c r="A497" s="7"/>
      <c r="B497" s="8"/>
      <c r="C497" s="7"/>
      <c r="D497" s="8"/>
    </row>
    <row r="498" spans="1:4" ht="12.75">
      <c r="A498" s="7"/>
      <c r="B498" s="8"/>
      <c r="C498" s="7"/>
      <c r="D498" s="8"/>
    </row>
    <row r="499" spans="1:4" ht="12.75">
      <c r="A499" s="7"/>
      <c r="B499" s="8"/>
      <c r="C499" s="7"/>
      <c r="D499" s="8"/>
    </row>
    <row r="500" spans="1:4" ht="12.75">
      <c r="A500" s="7"/>
      <c r="B500" s="8"/>
      <c r="C500" s="7"/>
      <c r="D500" s="8"/>
    </row>
    <row r="501" spans="1:4" ht="12.75">
      <c r="A501" s="7"/>
      <c r="B501" s="8"/>
      <c r="C501" s="7"/>
      <c r="D501" s="8"/>
    </row>
    <row r="502" spans="1:4" ht="12.75">
      <c r="A502" s="7"/>
      <c r="B502" s="8"/>
      <c r="C502" s="7"/>
      <c r="D502" s="8"/>
    </row>
    <row r="503" spans="1:4" ht="12.75">
      <c r="A503" s="7"/>
      <c r="B503" s="8"/>
      <c r="C503" s="7"/>
      <c r="D503" s="8"/>
    </row>
    <row r="504" spans="1:4" ht="12.75">
      <c r="A504" s="7"/>
      <c r="B504" s="8"/>
      <c r="C504" s="7"/>
      <c r="D504" s="8"/>
    </row>
    <row r="505" spans="1:4" ht="12.75">
      <c r="A505" s="7"/>
      <c r="B505" s="8"/>
      <c r="C505" s="7"/>
      <c r="D505" s="8"/>
    </row>
    <row r="506" spans="1:4" ht="12.75">
      <c r="A506" s="7"/>
      <c r="B506" s="8"/>
      <c r="C506" s="7"/>
      <c r="D506" s="8"/>
    </row>
    <row r="507" spans="1:4" ht="12.75">
      <c r="A507" s="7"/>
      <c r="B507" s="8"/>
      <c r="C507" s="7"/>
      <c r="D507" s="8"/>
    </row>
    <row r="508" spans="1:4" ht="12.75">
      <c r="A508" s="7"/>
      <c r="B508" s="8"/>
      <c r="C508" s="7"/>
      <c r="D508" s="8"/>
    </row>
    <row r="509" spans="1:4" ht="12.75">
      <c r="A509" s="7"/>
      <c r="B509" s="8"/>
      <c r="C509" s="7"/>
      <c r="D509" s="8"/>
    </row>
    <row r="510" spans="1:4" ht="12.75">
      <c r="A510" s="7"/>
      <c r="B510" s="8"/>
      <c r="C510" s="7"/>
      <c r="D510" s="8"/>
    </row>
    <row r="511" spans="1:4" ht="12.75">
      <c r="A511" s="7"/>
      <c r="B511" s="8"/>
      <c r="C511" s="7"/>
      <c r="D511" s="8"/>
    </row>
    <row r="512" spans="1:4" ht="12.75">
      <c r="A512" s="7"/>
      <c r="B512" s="8"/>
      <c r="C512" s="7"/>
      <c r="D512" s="8"/>
    </row>
    <row r="513" spans="1:4" ht="12.75">
      <c r="A513" s="7"/>
      <c r="B513" s="8"/>
      <c r="C513" s="7"/>
      <c r="D513" s="8"/>
    </row>
    <row r="514" spans="1:4" ht="12.75">
      <c r="A514" s="7"/>
      <c r="B514" s="8"/>
      <c r="C514" s="7"/>
      <c r="D514" s="8"/>
    </row>
    <row r="515" spans="1:4" ht="12.75">
      <c r="A515" s="7"/>
      <c r="B515" s="8"/>
      <c r="C515" s="7"/>
      <c r="D515" s="8"/>
    </row>
    <row r="516" spans="1:4" ht="12.75">
      <c r="A516" s="7"/>
      <c r="B516" s="8"/>
      <c r="C516" s="7"/>
      <c r="D516" s="8"/>
    </row>
    <row r="517" spans="1:4" ht="12.75">
      <c r="A517" s="7"/>
      <c r="B517" s="8"/>
      <c r="C517" s="7"/>
      <c r="D517" s="8"/>
    </row>
    <row r="518" spans="1:4" ht="12.75">
      <c r="A518" s="7"/>
      <c r="B518" s="8"/>
      <c r="C518" s="7"/>
      <c r="D518" s="8"/>
    </row>
    <row r="519" spans="1:4" ht="12.75">
      <c r="A519" s="7"/>
      <c r="B519" s="8"/>
      <c r="C519" s="7"/>
      <c r="D519" s="8"/>
    </row>
    <row r="520" spans="1:4" ht="12.75">
      <c r="A520" s="7"/>
      <c r="B520" s="8"/>
      <c r="C520" s="7"/>
      <c r="D520" s="8"/>
    </row>
    <row r="521" spans="1:4" ht="12.75">
      <c r="A521" s="7"/>
      <c r="B521" s="8"/>
      <c r="C521" s="7"/>
      <c r="D521" s="8"/>
    </row>
    <row r="522" spans="1:4" ht="12.75">
      <c r="A522" s="7"/>
      <c r="B522" s="8"/>
      <c r="C522" s="7"/>
      <c r="D522" s="8"/>
    </row>
    <row r="523" spans="1:4" ht="12.75">
      <c r="A523" s="7"/>
      <c r="B523" s="8"/>
      <c r="C523" s="7"/>
      <c r="D523" s="8"/>
    </row>
    <row r="524" spans="1:4" ht="12.75">
      <c r="A524" s="7"/>
      <c r="B524" s="8"/>
      <c r="C524" s="7"/>
      <c r="D524" s="8"/>
    </row>
    <row r="525" spans="1:4" ht="12.75">
      <c r="A525" s="7"/>
      <c r="B525" s="8"/>
      <c r="C525" s="7"/>
      <c r="D525" s="8"/>
    </row>
    <row r="526" spans="1:4" ht="12.75">
      <c r="A526" s="7"/>
      <c r="B526" s="8"/>
      <c r="C526" s="7"/>
      <c r="D526" s="8"/>
    </row>
    <row r="527" spans="1:4" ht="12.75">
      <c r="A527" s="7"/>
      <c r="B527" s="8"/>
      <c r="C527" s="7"/>
      <c r="D527" s="8"/>
    </row>
    <row r="528" spans="1:4" ht="12.75">
      <c r="A528" s="7"/>
      <c r="B528" s="8"/>
      <c r="C528" s="7"/>
      <c r="D528" s="8"/>
    </row>
    <row r="529" spans="1:4" ht="12.75">
      <c r="A529" s="7"/>
      <c r="B529" s="8"/>
      <c r="C529" s="7"/>
      <c r="D529" s="8"/>
    </row>
    <row r="530" spans="1:4" ht="12.75">
      <c r="A530" s="7"/>
      <c r="B530" s="8"/>
      <c r="C530" s="7"/>
      <c r="D530" s="8"/>
    </row>
    <row r="531" spans="1:4" ht="12.75">
      <c r="A531" s="7"/>
      <c r="B531" s="8"/>
      <c r="C531" s="7"/>
      <c r="D531" s="8"/>
    </row>
    <row r="532" spans="1:4" ht="12.75">
      <c r="A532" s="7"/>
      <c r="B532" s="8"/>
      <c r="C532" s="7"/>
      <c r="D532" s="8"/>
    </row>
    <row r="533" spans="1:4" ht="12.75">
      <c r="A533" s="7"/>
      <c r="B533" s="8"/>
      <c r="C533" s="7"/>
      <c r="D533" s="8"/>
    </row>
    <row r="534" spans="1:4" ht="12.75">
      <c r="A534" s="7"/>
      <c r="B534" s="8"/>
      <c r="C534" s="7"/>
      <c r="D534" s="8"/>
    </row>
    <row r="535" spans="1:4" ht="12.75">
      <c r="A535" s="7"/>
      <c r="B535" s="8"/>
      <c r="C535" s="7"/>
      <c r="D535" s="8"/>
    </row>
    <row r="536" spans="1:4" ht="12.75">
      <c r="A536" s="7"/>
      <c r="B536" s="8"/>
      <c r="C536" s="7"/>
      <c r="D536" s="8"/>
    </row>
    <row r="537" spans="1:4" ht="12.75">
      <c r="A537" s="7"/>
      <c r="B537" s="8"/>
      <c r="C537" s="7"/>
      <c r="D537" s="8"/>
    </row>
    <row r="538" spans="1:4" ht="12.75">
      <c r="A538" s="7"/>
      <c r="B538" s="8"/>
      <c r="C538" s="7"/>
      <c r="D538" s="8"/>
    </row>
    <row r="539" spans="1:4" ht="12.75">
      <c r="A539" s="7"/>
      <c r="B539" s="8"/>
      <c r="C539" s="7"/>
      <c r="D539" s="8"/>
    </row>
    <row r="540" spans="1:4" ht="12.75">
      <c r="A540" s="7"/>
      <c r="B540" s="8"/>
      <c r="C540" s="7"/>
      <c r="D540" s="8"/>
    </row>
    <row r="541" spans="1:4" ht="12.75">
      <c r="A541" s="7"/>
      <c r="B541" s="8"/>
      <c r="C541" s="7"/>
      <c r="D541" s="8"/>
    </row>
    <row r="542" spans="1:4" ht="12.75">
      <c r="A542" s="7"/>
      <c r="B542" s="8"/>
      <c r="C542" s="7"/>
      <c r="D542" s="8"/>
    </row>
    <row r="543" spans="1:4" ht="12.75">
      <c r="A543" s="7"/>
      <c r="B543" s="8"/>
      <c r="C543" s="7"/>
      <c r="D543" s="8"/>
    </row>
    <row r="544" spans="1:4" ht="12.75">
      <c r="A544" s="7"/>
      <c r="B544" s="8"/>
      <c r="C544" s="7"/>
      <c r="D544" s="8"/>
    </row>
    <row r="545" spans="1:4" ht="12.75">
      <c r="A545" s="7"/>
      <c r="B545" s="8"/>
      <c r="C545" s="7"/>
      <c r="D545" s="8"/>
    </row>
    <row r="546" spans="1:4" ht="12.75">
      <c r="A546" s="7"/>
      <c r="B546" s="8"/>
      <c r="C546" s="7"/>
      <c r="D546" s="8"/>
    </row>
    <row r="547" spans="1:4" ht="12.75">
      <c r="A547" s="7"/>
      <c r="B547" s="8"/>
      <c r="C547" s="7"/>
      <c r="D547" s="8"/>
    </row>
    <row r="548" spans="1:4" ht="12.75">
      <c r="A548" s="7"/>
      <c r="B548" s="8"/>
      <c r="C548" s="7"/>
      <c r="D548" s="8"/>
    </row>
    <row r="549" spans="1:4" ht="12.75">
      <c r="A549" s="7"/>
      <c r="B549" s="8"/>
      <c r="C549" s="7"/>
      <c r="D549" s="8"/>
    </row>
    <row r="550" spans="1:4" ht="12.75">
      <c r="A550" s="7"/>
      <c r="B550" s="8"/>
      <c r="C550" s="7"/>
      <c r="D550" s="8"/>
    </row>
    <row r="551" spans="1:4" ht="12.75">
      <c r="A551" s="7"/>
      <c r="B551" s="8"/>
      <c r="C551" s="7"/>
      <c r="D551" s="8"/>
    </row>
    <row r="552" spans="1:4" ht="12.75">
      <c r="A552" s="7"/>
      <c r="B552" s="8"/>
      <c r="C552" s="7"/>
      <c r="D552" s="8"/>
    </row>
    <row r="553" spans="1:4" ht="12.75">
      <c r="A553" s="7"/>
      <c r="B553" s="8"/>
      <c r="C553" s="7"/>
      <c r="D553" s="8"/>
    </row>
    <row r="554" spans="1:4" ht="12.75">
      <c r="A554" s="7"/>
      <c r="B554" s="8"/>
      <c r="C554" s="7"/>
      <c r="D554" s="8"/>
    </row>
    <row r="555" spans="1:4" ht="12.75">
      <c r="A555" s="7"/>
      <c r="B555" s="8"/>
      <c r="C555" s="7"/>
      <c r="D555" s="8"/>
    </row>
    <row r="556" spans="1:4" ht="12.75">
      <c r="A556" s="7"/>
      <c r="B556" s="8"/>
      <c r="C556" s="7"/>
      <c r="D556" s="8"/>
    </row>
    <row r="557" spans="1:4" ht="12.75">
      <c r="A557" s="7"/>
      <c r="B557" s="8"/>
      <c r="C557" s="7"/>
      <c r="D557" s="8"/>
    </row>
    <row r="558" spans="1:4" ht="12.75">
      <c r="A558" s="7"/>
      <c r="B558" s="8"/>
      <c r="C558" s="7"/>
      <c r="D558" s="8"/>
    </row>
    <row r="559" spans="1:4" ht="12.75">
      <c r="A559" s="7"/>
      <c r="B559" s="8"/>
      <c r="C559" s="7"/>
      <c r="D559" s="8"/>
    </row>
    <row r="560" spans="1:4" ht="12.75">
      <c r="A560" s="7"/>
      <c r="B560" s="8"/>
      <c r="C560" s="7"/>
      <c r="D560" s="8"/>
    </row>
    <row r="561" spans="1:4" ht="12.75">
      <c r="A561" s="7"/>
      <c r="B561" s="8"/>
      <c r="C561" s="7"/>
      <c r="D561" s="8"/>
    </row>
    <row r="562" spans="1:4" ht="12.75">
      <c r="A562" s="7"/>
      <c r="B562" s="8"/>
      <c r="C562" s="7"/>
      <c r="D562" s="8"/>
    </row>
    <row r="563" spans="1:4" ht="12.75">
      <c r="A563" s="7"/>
      <c r="B563" s="8"/>
      <c r="C563" s="7"/>
      <c r="D563" s="8"/>
    </row>
    <row r="564" spans="1:4" ht="12.75">
      <c r="A564" s="7"/>
      <c r="B564" s="8"/>
      <c r="C564" s="7"/>
      <c r="D564" s="8"/>
    </row>
    <row r="565" spans="1:4" ht="12.75">
      <c r="A565" s="7"/>
      <c r="B565" s="8"/>
      <c r="C565" s="7"/>
      <c r="D565" s="8"/>
    </row>
    <row r="566" spans="1:4" ht="12.75">
      <c r="A566" s="7"/>
      <c r="B566" s="8"/>
      <c r="C566" s="7"/>
      <c r="D566" s="8"/>
    </row>
    <row r="567" spans="1:4" ht="12.75">
      <c r="A567" s="7"/>
      <c r="B567" s="8"/>
      <c r="C567" s="7"/>
      <c r="D567" s="8"/>
    </row>
    <row r="568" spans="1:4" ht="12.75">
      <c r="A568" s="7"/>
      <c r="B568" s="8"/>
      <c r="C568" s="7"/>
      <c r="D568" s="8"/>
    </row>
    <row r="569" spans="1:4" ht="12.75">
      <c r="A569" s="7"/>
      <c r="B569" s="8"/>
      <c r="C569" s="7"/>
      <c r="D569" s="8"/>
    </row>
    <row r="570" spans="1:4" ht="12.75">
      <c r="A570" s="7"/>
      <c r="B570" s="8"/>
      <c r="C570" s="7"/>
      <c r="D570" s="8"/>
    </row>
    <row r="571" spans="1:4" ht="12.75">
      <c r="A571" s="7"/>
      <c r="B571" s="8"/>
      <c r="C571" s="7"/>
      <c r="D571" s="8"/>
    </row>
    <row r="572" spans="1:4" ht="12.75">
      <c r="A572" s="7"/>
      <c r="B572" s="8"/>
      <c r="C572" s="7"/>
      <c r="D572" s="8"/>
    </row>
    <row r="573" spans="1:4" ht="12.75">
      <c r="A573" s="7"/>
      <c r="B573" s="8"/>
      <c r="C573" s="7"/>
      <c r="D573" s="8"/>
    </row>
    <row r="574" spans="1:4" ht="12.75">
      <c r="A574" s="7"/>
      <c r="B574" s="8"/>
      <c r="C574" s="7"/>
      <c r="D574" s="8"/>
    </row>
    <row r="575" spans="1:4" ht="12.75">
      <c r="A575" s="7"/>
      <c r="B575" s="8"/>
      <c r="C575" s="7"/>
      <c r="D575" s="8"/>
    </row>
    <row r="576" spans="1:4" ht="12.75">
      <c r="A576" s="7"/>
      <c r="B576" s="8"/>
      <c r="C576" s="7"/>
      <c r="D576" s="8"/>
    </row>
    <row r="577" spans="1:4" ht="12.75">
      <c r="A577" s="7"/>
      <c r="B577" s="8"/>
      <c r="C577" s="7"/>
      <c r="D577" s="8"/>
    </row>
    <row r="578" spans="1:4" ht="12.75">
      <c r="A578" s="7"/>
      <c r="B578" s="8"/>
      <c r="C578" s="7"/>
      <c r="D578" s="8"/>
    </row>
    <row r="579" spans="1:4" ht="12.75">
      <c r="A579" s="7"/>
      <c r="B579" s="8"/>
      <c r="C579" s="7"/>
      <c r="D579" s="8"/>
    </row>
    <row r="580" spans="1:4" ht="12.75">
      <c r="A580" s="7"/>
      <c r="B580" s="8"/>
      <c r="C580" s="7"/>
      <c r="D580" s="8"/>
    </row>
    <row r="581" spans="1:4" ht="12.75">
      <c r="A581" s="7"/>
      <c r="B581" s="8"/>
      <c r="C581" s="7"/>
      <c r="D581" s="8"/>
    </row>
    <row r="582" spans="1:4" ht="12.75">
      <c r="A582" s="7"/>
      <c r="B582" s="8"/>
      <c r="C582" s="7"/>
      <c r="D582" s="8"/>
    </row>
    <row r="583" spans="1:4" ht="12.75">
      <c r="A583" s="7"/>
      <c r="B583" s="8"/>
      <c r="C583" s="7"/>
      <c r="D583" s="8"/>
    </row>
    <row r="584" spans="1:4" ht="12.75">
      <c r="A584" s="7"/>
      <c r="B584" s="8"/>
      <c r="C584" s="7"/>
      <c r="D584" s="8"/>
    </row>
    <row r="585" spans="1:4" ht="12.75">
      <c r="A585" s="7"/>
      <c r="B585" s="8"/>
      <c r="C585" s="7"/>
      <c r="D585" s="8"/>
    </row>
    <row r="586" spans="1:4" ht="12.75">
      <c r="A586" s="7"/>
      <c r="B586" s="8"/>
      <c r="C586" s="7"/>
      <c r="D586" s="8"/>
    </row>
    <row r="587" spans="1:4" ht="12.75">
      <c r="A587" s="7"/>
      <c r="B587" s="8"/>
      <c r="C587" s="7"/>
      <c r="D587" s="8"/>
    </row>
    <row r="588" spans="1:4" ht="12.75">
      <c r="A588" s="7"/>
      <c r="B588" s="8"/>
      <c r="C588" s="7"/>
      <c r="D588" s="8"/>
    </row>
    <row r="589" spans="1:4" ht="12.75">
      <c r="A589" s="7"/>
      <c r="B589" s="8"/>
      <c r="C589" s="7"/>
      <c r="D589" s="8"/>
    </row>
    <row r="590" spans="1:4" ht="12.75">
      <c r="A590" s="7"/>
      <c r="B590" s="8"/>
      <c r="C590" s="7"/>
      <c r="D590" s="8"/>
    </row>
    <row r="591" spans="1:4" ht="12.75">
      <c r="A591" s="7"/>
      <c r="B591" s="8"/>
      <c r="C591" s="7"/>
      <c r="D591" s="8"/>
    </row>
    <row r="592" spans="1:4" ht="12.75">
      <c r="A592" s="7"/>
      <c r="B592" s="8"/>
      <c r="C592" s="7"/>
      <c r="D592" s="8"/>
    </row>
    <row r="593" spans="1:4" ht="12.75">
      <c r="A593" s="7"/>
      <c r="B593" s="8"/>
      <c r="C593" s="7"/>
      <c r="D593" s="8"/>
    </row>
    <row r="594" spans="1:4" ht="12.75">
      <c r="A594" s="7"/>
      <c r="B594" s="8"/>
      <c r="C594" s="7"/>
      <c r="D594" s="8"/>
    </row>
    <row r="595" spans="1:4" ht="12.75">
      <c r="A595" s="7"/>
      <c r="B595" s="8"/>
      <c r="C595" s="7"/>
      <c r="D595" s="8"/>
    </row>
    <row r="596" spans="1:4" ht="12.75">
      <c r="A596" s="7"/>
      <c r="B596" s="8"/>
      <c r="C596" s="7"/>
      <c r="D596" s="8"/>
    </row>
    <row r="597" spans="1:4" ht="12.75">
      <c r="A597" s="7"/>
      <c r="B597" s="8"/>
      <c r="C597" s="7"/>
      <c r="D597" s="8"/>
    </row>
    <row r="598" spans="1:4" ht="12.75">
      <c r="A598" s="7"/>
      <c r="B598" s="8"/>
      <c r="C598" s="7"/>
      <c r="D598" s="8"/>
    </row>
    <row r="599" spans="1:4" ht="12.75">
      <c r="A599" s="7"/>
      <c r="B599" s="8"/>
      <c r="C599" s="7"/>
      <c r="D599" s="8"/>
    </row>
    <row r="600" spans="1:4" ht="12.75">
      <c r="A600" s="7"/>
      <c r="B600" s="8"/>
      <c r="C600" s="7"/>
      <c r="D600" s="8"/>
    </row>
    <row r="601" spans="1:4" ht="12.75">
      <c r="A601" s="7"/>
      <c r="B601" s="8"/>
      <c r="C601" s="7"/>
      <c r="D601" s="8"/>
    </row>
    <row r="602" spans="1:4" ht="12.75">
      <c r="A602" s="7"/>
      <c r="B602" s="8"/>
      <c r="C602" s="7"/>
      <c r="D602" s="8"/>
    </row>
    <row r="603" spans="1:4" ht="12.75">
      <c r="A603" s="7"/>
      <c r="B603" s="8"/>
      <c r="C603" s="7"/>
      <c r="D603" s="8"/>
    </row>
    <row r="604" spans="1:4" ht="12.75">
      <c r="A604" s="7"/>
      <c r="B604" s="8"/>
      <c r="C604" s="7"/>
      <c r="D604" s="8"/>
    </row>
    <row r="605" spans="1:4" ht="12.75">
      <c r="A605" s="7"/>
      <c r="B605" s="8"/>
      <c r="C605" s="7"/>
      <c r="D605" s="8"/>
    </row>
    <row r="606" spans="1:4" ht="12.75">
      <c r="A606" s="7"/>
      <c r="B606" s="8"/>
      <c r="C606" s="7"/>
      <c r="D606" s="8"/>
    </row>
    <row r="607" spans="1:4" ht="12.75">
      <c r="A607" s="7"/>
      <c r="B607" s="8"/>
      <c r="C607" s="7"/>
      <c r="D607" s="8"/>
    </row>
    <row r="608" spans="1:4" ht="12.75">
      <c r="A608" s="7"/>
      <c r="B608" s="8"/>
      <c r="C608" s="7"/>
      <c r="D608" s="8"/>
    </row>
    <row r="609" spans="1:4" ht="12.75">
      <c r="A609" s="7"/>
      <c r="B609" s="8"/>
      <c r="C609" s="7"/>
      <c r="D609" s="8"/>
    </row>
    <row r="610" spans="1:4" ht="12.75">
      <c r="A610" s="7"/>
      <c r="B610" s="8"/>
      <c r="C610" s="7"/>
      <c r="D610" s="8"/>
    </row>
    <row r="611" spans="1:4" ht="12.75">
      <c r="A611" s="7"/>
      <c r="B611" s="8"/>
      <c r="C611" s="7"/>
      <c r="D611" s="8"/>
    </row>
    <row r="612" spans="1:4" ht="12.75">
      <c r="A612" s="7"/>
      <c r="B612" s="8"/>
      <c r="C612" s="7"/>
      <c r="D612" s="8"/>
    </row>
    <row r="613" spans="1:4" ht="12.75">
      <c r="A613" s="7"/>
      <c r="B613" s="8"/>
      <c r="C613" s="7"/>
      <c r="D613" s="8"/>
    </row>
    <row r="614" spans="1:4" ht="12.75">
      <c r="A614" s="7"/>
      <c r="B614" s="8"/>
      <c r="C614" s="7"/>
      <c r="D614" s="8"/>
    </row>
    <row r="615" spans="1:4" ht="12.75">
      <c r="A615" s="7"/>
      <c r="B615" s="8"/>
      <c r="C615" s="7"/>
      <c r="D615" s="8"/>
    </row>
    <row r="616" spans="1:4" ht="12.75">
      <c r="A616" s="7"/>
      <c r="B616" s="8"/>
      <c r="C616" s="7"/>
      <c r="D616" s="8"/>
    </row>
    <row r="617" spans="1:4" ht="12.75">
      <c r="A617" s="7"/>
      <c r="B617" s="8"/>
      <c r="C617" s="7"/>
      <c r="D617" s="8"/>
    </row>
    <row r="618" spans="1:4" ht="12.75">
      <c r="A618" s="7"/>
      <c r="B618" s="8"/>
      <c r="C618" s="7"/>
      <c r="D618" s="8"/>
    </row>
    <row r="619" spans="1:4" ht="12.75">
      <c r="A619" s="7"/>
      <c r="B619" s="8"/>
      <c r="C619" s="7"/>
      <c r="D619" s="8"/>
    </row>
    <row r="620" spans="1:4" ht="12.75">
      <c r="A620" s="7"/>
      <c r="B620" s="8"/>
      <c r="C620" s="7"/>
      <c r="D620" s="8"/>
    </row>
    <row r="621" spans="1:4" ht="12.75">
      <c r="A621" s="7"/>
      <c r="B621" s="8"/>
      <c r="C621" s="7"/>
      <c r="D621" s="8"/>
    </row>
    <row r="622" spans="1:4" ht="12.75">
      <c r="A622" s="7"/>
      <c r="B622" s="8"/>
      <c r="C622" s="7"/>
      <c r="D622" s="8"/>
    </row>
    <row r="623" spans="1:4" ht="12.75">
      <c r="A623" s="7"/>
      <c r="B623" s="8"/>
      <c r="C623" s="7"/>
      <c r="D623" s="8"/>
    </row>
    <row r="624" spans="1:4" ht="12.75">
      <c r="A624" s="7"/>
      <c r="B624" s="8"/>
      <c r="C624" s="7"/>
      <c r="D624" s="8"/>
    </row>
    <row r="625" spans="1:4" ht="12.75">
      <c r="A625" s="7"/>
      <c r="B625" s="8"/>
      <c r="C625" s="7"/>
      <c r="D625" s="8"/>
    </row>
    <row r="626" spans="1:4" ht="12.75">
      <c r="A626" s="7"/>
      <c r="B626" s="8"/>
      <c r="C626" s="7"/>
      <c r="D626" s="8"/>
    </row>
    <row r="627" spans="1:4" ht="12.75">
      <c r="A627" s="7"/>
      <c r="B627" s="8"/>
      <c r="C627" s="7"/>
      <c r="D627" s="8"/>
    </row>
    <row r="628" spans="1:4" ht="12.75">
      <c r="A628" s="7"/>
      <c r="B628" s="8"/>
      <c r="C628" s="7"/>
      <c r="D628" s="8"/>
    </row>
    <row r="629" spans="1:4" ht="12.75">
      <c r="A629" s="7"/>
      <c r="B629" s="8"/>
      <c r="C629" s="7"/>
      <c r="D629" s="8"/>
    </row>
    <row r="630" spans="1:4" ht="12.75">
      <c r="A630" s="7"/>
      <c r="B630" s="8"/>
      <c r="C630" s="7"/>
      <c r="D630" s="8"/>
    </row>
    <row r="631" spans="1:4" ht="12.75">
      <c r="A631" s="7"/>
      <c r="B631" s="8"/>
      <c r="C631" s="7"/>
      <c r="D631" s="8"/>
    </row>
    <row r="632" spans="1:4" ht="12.75">
      <c r="A632" s="7"/>
      <c r="B632" s="8"/>
      <c r="C632" s="7"/>
      <c r="D632" s="8"/>
    </row>
    <row r="633" spans="1:4" ht="12.75">
      <c r="A633" s="7"/>
      <c r="B633" s="8"/>
      <c r="C633" s="7"/>
      <c r="D633" s="8"/>
    </row>
    <row r="634" spans="1:4" ht="12.75">
      <c r="A634" s="7"/>
      <c r="B634" s="8"/>
      <c r="C634" s="7"/>
      <c r="D634" s="8"/>
    </row>
    <row r="635" spans="1:4" ht="12.75">
      <c r="A635" s="7"/>
      <c r="B635" s="8"/>
      <c r="C635" s="7"/>
      <c r="D635" s="8"/>
    </row>
    <row r="636" spans="1:4" ht="12.75">
      <c r="A636" s="7"/>
      <c r="B636" s="8"/>
      <c r="C636" s="7"/>
      <c r="D636" s="8"/>
    </row>
    <row r="637" spans="1:4" ht="12.75">
      <c r="A637" s="7"/>
      <c r="B637" s="8"/>
      <c r="C637" s="7"/>
      <c r="D637" s="8"/>
    </row>
    <row r="638" spans="1:4" ht="12.75">
      <c r="A638" s="7"/>
      <c r="B638" s="8"/>
      <c r="C638" s="7"/>
      <c r="D638" s="8"/>
    </row>
    <row r="639" spans="1:4" ht="12.75">
      <c r="A639" s="7"/>
      <c r="B639" s="8"/>
      <c r="C639" s="7"/>
      <c r="D639" s="8"/>
    </row>
    <row r="640" spans="1:4" ht="12.75">
      <c r="A640" s="7"/>
      <c r="B640" s="8"/>
      <c r="C640" s="7"/>
      <c r="D640" s="8"/>
    </row>
    <row r="641" spans="1:4" ht="12.75">
      <c r="A641" s="7"/>
      <c r="B641" s="8"/>
      <c r="C641" s="7"/>
      <c r="D641" s="8"/>
    </row>
    <row r="642" spans="1:4" ht="12.75">
      <c r="A642" s="7"/>
      <c r="B642" s="8"/>
      <c r="C642" s="7"/>
      <c r="D642" s="8"/>
    </row>
    <row r="643" spans="1:4" ht="12.75">
      <c r="A643" s="7"/>
      <c r="B643" s="8"/>
      <c r="C643" s="7"/>
      <c r="D643" s="8"/>
    </row>
    <row r="644" spans="1:4" ht="12.75">
      <c r="A644" s="7"/>
      <c r="B644" s="8"/>
      <c r="C644" s="7"/>
      <c r="D644" s="8"/>
    </row>
    <row r="645" spans="1:4" ht="12.75">
      <c r="A645" s="7"/>
      <c r="B645" s="8"/>
      <c r="C645" s="7"/>
      <c r="D645" s="8"/>
    </row>
    <row r="646" spans="1:4" ht="12.75">
      <c r="A646" s="7"/>
      <c r="B646" s="8"/>
      <c r="C646" s="7"/>
      <c r="D646" s="8"/>
    </row>
    <row r="647" spans="1:4" ht="12.75">
      <c r="A647" s="7"/>
      <c r="B647" s="8"/>
      <c r="C647" s="7"/>
      <c r="D647" s="8"/>
    </row>
    <row r="648" spans="1:4" ht="12.75">
      <c r="A648" s="7"/>
      <c r="B648" s="8"/>
      <c r="C648" s="7"/>
      <c r="D648" s="8"/>
    </row>
    <row r="649" spans="1:4" ht="12.75">
      <c r="A649" s="7"/>
      <c r="B649" s="8"/>
      <c r="C649" s="7"/>
      <c r="D649" s="8"/>
    </row>
    <row r="650" spans="1:4" ht="12.75">
      <c r="A650" s="7"/>
      <c r="B650" s="8"/>
      <c r="C650" s="7"/>
      <c r="D650" s="8"/>
    </row>
    <row r="651" spans="1:4" ht="12.75">
      <c r="A651" s="7"/>
      <c r="B651" s="8"/>
      <c r="C651" s="7"/>
      <c r="D651" s="8"/>
    </row>
    <row r="652" spans="1:4" ht="12.75">
      <c r="A652" s="7"/>
      <c r="B652" s="8"/>
      <c r="C652" s="7"/>
      <c r="D652" s="8"/>
    </row>
    <row r="653" spans="1:4" ht="12.75">
      <c r="A653" s="7"/>
      <c r="B653" s="8"/>
      <c r="C653" s="7"/>
      <c r="D653" s="8"/>
    </row>
    <row r="654" spans="1:4" ht="12.75">
      <c r="A654" s="7"/>
      <c r="B654" s="8"/>
      <c r="C654" s="7"/>
      <c r="D654" s="8"/>
    </row>
    <row r="655" spans="1:4" ht="12.75">
      <c r="A655" s="7"/>
      <c r="B655" s="8"/>
      <c r="C655" s="7"/>
      <c r="D655" s="8"/>
    </row>
    <row r="656" spans="1:4" ht="12.75">
      <c r="A656" s="7"/>
      <c r="B656" s="8"/>
      <c r="C656" s="7"/>
      <c r="D656" s="8"/>
    </row>
    <row r="657" spans="1:4" ht="12.75">
      <c r="A657" s="7"/>
      <c r="B657" s="8"/>
      <c r="C657" s="7"/>
      <c r="D657" s="8"/>
    </row>
    <row r="658" spans="1:4" ht="12.75">
      <c r="A658" s="7"/>
      <c r="B658" s="8"/>
      <c r="C658" s="7"/>
      <c r="D658" s="8"/>
    </row>
    <row r="659" spans="1:4" ht="12.75">
      <c r="A659" s="7"/>
      <c r="B659" s="8"/>
      <c r="C659" s="7"/>
      <c r="D659" s="8"/>
    </row>
    <row r="660" spans="1:4" ht="12.75">
      <c r="A660" s="7"/>
      <c r="B660" s="8"/>
      <c r="C660" s="7"/>
      <c r="D660" s="8"/>
    </row>
    <row r="661" spans="1:4" ht="12.75">
      <c r="A661" s="7"/>
      <c r="B661" s="8"/>
      <c r="C661" s="7"/>
      <c r="D661" s="8"/>
    </row>
    <row r="662" spans="1:4" ht="12.75">
      <c r="A662" s="7"/>
      <c r="B662" s="8"/>
      <c r="C662" s="7"/>
      <c r="D662" s="8"/>
    </row>
    <row r="663" spans="1:4" ht="12.75">
      <c r="A663" s="7"/>
      <c r="B663" s="8"/>
      <c r="C663" s="7"/>
      <c r="D663" s="8"/>
    </row>
    <row r="664" spans="1:4" ht="12.75">
      <c r="A664" s="7"/>
      <c r="B664" s="8"/>
      <c r="C664" s="7"/>
      <c r="D664" s="8"/>
    </row>
    <row r="665" spans="1:4" ht="12.75">
      <c r="A665" s="7"/>
      <c r="B665" s="8"/>
      <c r="C665" s="7"/>
      <c r="D665" s="8"/>
    </row>
    <row r="666" spans="1:4" ht="12.75">
      <c r="A666" s="7"/>
      <c r="B666" s="8"/>
      <c r="C666" s="7"/>
      <c r="D666" s="8"/>
    </row>
    <row r="667" spans="1:4" ht="12.75">
      <c r="A667" s="7"/>
      <c r="B667" s="8"/>
      <c r="C667" s="7"/>
      <c r="D667" s="8"/>
    </row>
    <row r="668" spans="1:4" ht="12.75">
      <c r="A668" s="7"/>
      <c r="B668" s="8"/>
      <c r="C668" s="7"/>
      <c r="D668" s="8"/>
    </row>
    <row r="669" spans="1:4" ht="12.75">
      <c r="A669" s="7"/>
      <c r="B669" s="8"/>
      <c r="C669" s="7"/>
      <c r="D669" s="8"/>
    </row>
    <row r="670" spans="1:4" ht="12.75">
      <c r="A670" s="7"/>
      <c r="B670" s="8"/>
      <c r="C670" s="7"/>
      <c r="D670" s="8"/>
    </row>
    <row r="671" spans="1:4" ht="12.75">
      <c r="A671" s="7"/>
      <c r="B671" s="8"/>
      <c r="C671" s="7"/>
      <c r="D671" s="8"/>
    </row>
    <row r="672" spans="1:4" ht="12.75">
      <c r="A672" s="7"/>
      <c r="B672" s="8"/>
      <c r="C672" s="7"/>
      <c r="D672" s="8"/>
    </row>
    <row r="673" spans="1:4" ht="12.75">
      <c r="A673" s="7"/>
      <c r="B673" s="8"/>
      <c r="C673" s="7"/>
      <c r="D673" s="8"/>
    </row>
    <row r="674" spans="1:4" ht="12.75">
      <c r="A674" s="7"/>
      <c r="B674" s="8"/>
      <c r="C674" s="7"/>
      <c r="D674" s="8"/>
    </row>
    <row r="675" spans="1:4" ht="12.75">
      <c r="A675" s="7"/>
      <c r="B675" s="8"/>
      <c r="C675" s="7"/>
      <c r="D675" s="8"/>
    </row>
    <row r="676" spans="1:4" ht="12.75">
      <c r="A676" s="7"/>
      <c r="B676" s="8"/>
      <c r="C676" s="7"/>
      <c r="D676" s="8"/>
    </row>
    <row r="677" spans="1:4" ht="12.75">
      <c r="A677" s="7"/>
      <c r="B677" s="8"/>
      <c r="C677" s="7"/>
      <c r="D677" s="8"/>
    </row>
    <row r="678" spans="1:4" ht="12.75">
      <c r="A678" s="7"/>
      <c r="B678" s="8"/>
      <c r="C678" s="7"/>
      <c r="D678" s="8"/>
    </row>
    <row r="679" spans="1:4" ht="12.75">
      <c r="A679" s="7"/>
      <c r="B679" s="8"/>
      <c r="C679" s="7"/>
      <c r="D679" s="8"/>
    </row>
    <row r="680" spans="1:4" ht="12.75">
      <c r="A680" s="7"/>
      <c r="B680" s="8"/>
      <c r="C680" s="7"/>
      <c r="D680" s="8"/>
    </row>
    <row r="681" spans="1:4" ht="12.75">
      <c r="A681" s="7"/>
      <c r="B681" s="8"/>
      <c r="C681" s="7"/>
      <c r="D681" s="8"/>
    </row>
    <row r="682" spans="1:4" ht="12.75">
      <c r="A682" s="7"/>
      <c r="B682" s="8"/>
      <c r="C682" s="7"/>
      <c r="D682" s="8"/>
    </row>
    <row r="683" spans="1:4" ht="12.75">
      <c r="A683" s="7"/>
      <c r="B683" s="8"/>
      <c r="C683" s="7"/>
      <c r="D683" s="8"/>
    </row>
    <row r="684" spans="1:4" ht="12.75">
      <c r="A684" s="7"/>
      <c r="B684" s="8"/>
      <c r="C684" s="7"/>
      <c r="D684" s="8"/>
    </row>
    <row r="685" spans="1:4" ht="12.75">
      <c r="A685" s="7"/>
      <c r="B685" s="8"/>
      <c r="C685" s="7"/>
      <c r="D685" s="8"/>
    </row>
    <row r="686" spans="1:4" ht="12.75">
      <c r="A686" s="7"/>
      <c r="B686" s="8"/>
      <c r="C686" s="7"/>
      <c r="D686" s="8"/>
    </row>
    <row r="687" spans="1:4" ht="12.75">
      <c r="A687" s="7"/>
      <c r="B687" s="8"/>
      <c r="C687" s="7"/>
      <c r="D687" s="8"/>
    </row>
    <row r="688" spans="1:4" ht="12.75">
      <c r="A688" s="7"/>
      <c r="B688" s="8"/>
      <c r="C688" s="7"/>
      <c r="D688" s="8"/>
    </row>
    <row r="689" spans="1:4" ht="12.75">
      <c r="A689" s="7"/>
      <c r="B689" s="8"/>
      <c r="C689" s="7"/>
      <c r="D689" s="8"/>
    </row>
    <row r="690" spans="1:4" ht="12.75">
      <c r="A690" s="7"/>
      <c r="B690" s="8"/>
      <c r="C690" s="7"/>
      <c r="D690" s="8"/>
    </row>
    <row r="691" spans="1:4" ht="12.75">
      <c r="A691" s="7"/>
      <c r="B691" s="8"/>
      <c r="C691" s="7"/>
      <c r="D691" s="8"/>
    </row>
    <row r="692" spans="1:4" ht="12.75">
      <c r="A692" s="7"/>
      <c r="B692" s="8"/>
      <c r="C692" s="7"/>
      <c r="D692" s="8"/>
    </row>
    <row r="693" spans="1:4" ht="12.75">
      <c r="A693" s="7"/>
      <c r="B693" s="8"/>
      <c r="C693" s="7"/>
      <c r="D693" s="8"/>
    </row>
    <row r="694" spans="1:4" ht="12.75">
      <c r="A694" s="7"/>
      <c r="B694" s="8"/>
      <c r="C694" s="7"/>
      <c r="D694" s="8"/>
    </row>
    <row r="695" spans="1:4" ht="12.75">
      <c r="A695" s="7"/>
      <c r="B695" s="8"/>
      <c r="C695" s="7"/>
      <c r="D695" s="8"/>
    </row>
    <row r="696" spans="1:4" ht="12.75">
      <c r="A696" s="7"/>
      <c r="B696" s="8"/>
      <c r="C696" s="7"/>
      <c r="D696" s="8"/>
    </row>
    <row r="697" spans="1:4" ht="12.75">
      <c r="A697" s="7"/>
      <c r="B697" s="8"/>
      <c r="C697" s="7"/>
      <c r="D697" s="8"/>
    </row>
    <row r="698" spans="1:4" ht="12.75">
      <c r="A698" s="7"/>
      <c r="B698" s="8"/>
      <c r="C698" s="7"/>
      <c r="D698" s="8"/>
    </row>
    <row r="699" spans="1:4" ht="12.75">
      <c r="A699" s="7"/>
      <c r="B699" s="8"/>
      <c r="C699" s="7"/>
      <c r="D699" s="8"/>
    </row>
    <row r="700" spans="1:4" ht="12.75">
      <c r="A700" s="7"/>
      <c r="B700" s="8"/>
      <c r="C700" s="7"/>
      <c r="D700" s="8"/>
    </row>
    <row r="701" spans="1:4" ht="12.75">
      <c r="A701" s="7"/>
      <c r="B701" s="8"/>
      <c r="C701" s="7"/>
      <c r="D701" s="8"/>
    </row>
    <row r="702" spans="1:4" ht="12.75">
      <c r="A702" s="7"/>
      <c r="B702" s="8"/>
      <c r="C702" s="7"/>
      <c r="D702" s="8"/>
    </row>
    <row r="703" spans="1:4" ht="12.75">
      <c r="A703" s="7"/>
      <c r="B703" s="8"/>
      <c r="C703" s="7"/>
      <c r="D703" s="8"/>
    </row>
    <row r="704" spans="1:4" ht="12.75">
      <c r="A704" s="7"/>
      <c r="B704" s="8"/>
      <c r="C704" s="7"/>
      <c r="D704" s="8"/>
    </row>
    <row r="705" spans="1:4" ht="12.75">
      <c r="A705" s="7"/>
      <c r="B705" s="8"/>
      <c r="C705" s="7"/>
      <c r="D705" s="8"/>
    </row>
    <row r="706" spans="1:4" ht="12.75">
      <c r="A706" s="7"/>
      <c r="B706" s="8"/>
      <c r="C706" s="7"/>
      <c r="D706" s="8"/>
    </row>
    <row r="707" spans="1:4" ht="12.75">
      <c r="A707" s="7"/>
      <c r="B707" s="8"/>
      <c r="C707" s="7"/>
      <c r="D707" s="8"/>
    </row>
    <row r="708" spans="1:4" ht="12.75">
      <c r="A708" s="7"/>
      <c r="B708" s="8"/>
      <c r="C708" s="7"/>
      <c r="D708" s="8"/>
    </row>
    <row r="709" spans="1:4" ht="12.75">
      <c r="A709" s="7"/>
      <c r="B709" s="8"/>
      <c r="C709" s="7"/>
      <c r="D709" s="8"/>
    </row>
    <row r="710" spans="1:4" ht="12.75">
      <c r="A710" s="7"/>
      <c r="B710" s="8"/>
      <c r="C710" s="7"/>
      <c r="D710" s="8"/>
    </row>
    <row r="711" spans="1:4" ht="12.75">
      <c r="A711" s="7"/>
      <c r="B711" s="8"/>
      <c r="C711" s="7"/>
      <c r="D711" s="8"/>
    </row>
    <row r="712" spans="1:4" ht="12.75">
      <c r="A712" s="7"/>
      <c r="B712" s="8"/>
      <c r="C712" s="7"/>
      <c r="D712" s="8"/>
    </row>
    <row r="713" spans="1:4" ht="12.75">
      <c r="A713" s="7"/>
      <c r="B713" s="8"/>
      <c r="C713" s="7"/>
      <c r="D713" s="8"/>
    </row>
    <row r="714" spans="1:4" ht="12.75">
      <c r="A714" s="7"/>
      <c r="B714" s="8"/>
      <c r="C714" s="7"/>
      <c r="D714" s="8"/>
    </row>
    <row r="715" spans="1:4" ht="12.75">
      <c r="A715" s="7"/>
      <c r="B715" s="8"/>
      <c r="C715" s="7"/>
      <c r="D715" s="8"/>
    </row>
    <row r="716" spans="1:4" ht="12.75">
      <c r="A716" s="7"/>
      <c r="B716" s="8"/>
      <c r="C716" s="7"/>
      <c r="D716" s="8"/>
    </row>
    <row r="717" spans="1:4" ht="12.75">
      <c r="A717" s="7"/>
      <c r="B717" s="8"/>
      <c r="C717" s="7"/>
      <c r="D717" s="8"/>
    </row>
    <row r="718" spans="1:4" ht="12.75">
      <c r="A718" s="7"/>
      <c r="B718" s="8"/>
      <c r="C718" s="7"/>
      <c r="D718" s="8"/>
    </row>
    <row r="719" spans="1:4" ht="12.75">
      <c r="A719" s="7"/>
      <c r="B719" s="8"/>
      <c r="C719" s="7"/>
      <c r="D719" s="8"/>
    </row>
    <row r="720" spans="1:4" ht="12.75">
      <c r="A720" s="7"/>
      <c r="B720" s="8"/>
      <c r="C720" s="7"/>
      <c r="D720" s="8"/>
    </row>
    <row r="721" spans="1:4" ht="12.75">
      <c r="A721" s="7"/>
      <c r="B721" s="8"/>
      <c r="C721" s="7"/>
      <c r="D721" s="8"/>
    </row>
    <row r="722" spans="1:4" ht="12.75">
      <c r="A722" s="7"/>
      <c r="B722" s="8"/>
      <c r="C722" s="7"/>
      <c r="D722" s="8"/>
    </row>
    <row r="723" spans="1:4" ht="12.75">
      <c r="A723" s="7"/>
      <c r="B723" s="8"/>
      <c r="C723" s="7"/>
      <c r="D723" s="8"/>
    </row>
    <row r="724" spans="1:4" ht="12.75">
      <c r="A724" s="7"/>
      <c r="B724" s="8"/>
      <c r="C724" s="7"/>
      <c r="D724" s="8"/>
    </row>
    <row r="725" spans="1:4" ht="12.75">
      <c r="A725" s="7"/>
      <c r="B725" s="8"/>
      <c r="C725" s="7"/>
      <c r="D725" s="8"/>
    </row>
    <row r="726" spans="1:4" ht="12.75">
      <c r="A726" s="7"/>
      <c r="B726" s="8"/>
      <c r="C726" s="7"/>
      <c r="D726" s="8"/>
    </row>
    <row r="727" spans="1:4" ht="12.75">
      <c r="A727" s="7"/>
      <c r="B727" s="8"/>
      <c r="C727" s="7"/>
      <c r="D727" s="8"/>
    </row>
    <row r="728" spans="1:4" ht="12.75">
      <c r="A728" s="7"/>
      <c r="B728" s="8"/>
      <c r="C728" s="7"/>
      <c r="D728" s="8"/>
    </row>
    <row r="729" spans="1:4" ht="12.75">
      <c r="A729" s="7"/>
      <c r="B729" s="8"/>
      <c r="C729" s="7"/>
      <c r="D729" s="8"/>
    </row>
    <row r="730" spans="1:4" ht="12.75">
      <c r="A730" s="7"/>
      <c r="B730" s="8"/>
      <c r="C730" s="7"/>
      <c r="D730" s="8"/>
    </row>
    <row r="731" spans="1:4" ht="12.75">
      <c r="A731" s="7"/>
      <c r="B731" s="8"/>
      <c r="C731" s="7"/>
      <c r="D731" s="8"/>
    </row>
    <row r="732" spans="1:4" ht="12.75">
      <c r="A732" s="7"/>
      <c r="B732" s="8"/>
      <c r="C732" s="7"/>
      <c r="D732" s="8"/>
    </row>
    <row r="733" spans="1:4" ht="12.75">
      <c r="A733" s="7"/>
      <c r="B733" s="8"/>
      <c r="C733" s="7"/>
      <c r="D733" s="8"/>
    </row>
    <row r="734" spans="1:4" ht="12.75">
      <c r="A734" s="7"/>
      <c r="B734" s="8"/>
      <c r="C734" s="7"/>
      <c r="D734" s="8"/>
    </row>
    <row r="735" spans="1:4" ht="12.75">
      <c r="A735" s="7"/>
      <c r="B735" s="8"/>
      <c r="C735" s="7"/>
      <c r="D735" s="8"/>
    </row>
    <row r="736" spans="1:4" ht="12.75">
      <c r="A736" s="7"/>
      <c r="B736" s="8"/>
      <c r="C736" s="7"/>
      <c r="D736" s="8"/>
    </row>
    <row r="737" spans="1:4" ht="12.75">
      <c r="A737" s="7"/>
      <c r="B737" s="8"/>
      <c r="C737" s="7"/>
      <c r="D737" s="8"/>
    </row>
    <row r="738" spans="1:4" ht="12.75">
      <c r="A738" s="7"/>
      <c r="B738" s="8"/>
      <c r="C738" s="7"/>
      <c r="D738" s="8"/>
    </row>
    <row r="739" spans="1:4" ht="12.75">
      <c r="A739" s="7"/>
      <c r="B739" s="8"/>
      <c r="C739" s="7"/>
      <c r="D739" s="8"/>
    </row>
    <row r="740" spans="1:4" ht="12.75">
      <c r="A740" s="7"/>
      <c r="B740" s="8"/>
      <c r="C740" s="7"/>
      <c r="D740" s="8"/>
    </row>
    <row r="741" spans="1:4" ht="12.75">
      <c r="A741" s="7"/>
      <c r="B741" s="8"/>
      <c r="C741" s="7"/>
      <c r="D741" s="8"/>
    </row>
    <row r="742" spans="1:4" ht="12.75">
      <c r="A742" s="7"/>
      <c r="B742" s="8"/>
      <c r="C742" s="7"/>
      <c r="D742" s="8"/>
    </row>
    <row r="743" spans="1:4" ht="12.75">
      <c r="A743" s="7"/>
      <c r="B743" s="8"/>
      <c r="C743" s="7"/>
      <c r="D743" s="8"/>
    </row>
    <row r="744" spans="1:4" ht="12.75">
      <c r="A744" s="7"/>
      <c r="B744" s="8"/>
      <c r="C744" s="7"/>
      <c r="D744" s="8"/>
    </row>
    <row r="745" spans="1:4" ht="12.75">
      <c r="A745" s="7"/>
      <c r="B745" s="8"/>
      <c r="C745" s="7"/>
      <c r="D745" s="8"/>
    </row>
    <row r="746" spans="1:4" ht="12.75">
      <c r="A746" s="7"/>
      <c r="B746" s="8"/>
      <c r="C746" s="7"/>
      <c r="D746" s="8"/>
    </row>
    <row r="747" spans="1:4" ht="12.75">
      <c r="A747" s="7"/>
      <c r="B747" s="8"/>
      <c r="C747" s="7"/>
      <c r="D747" s="8"/>
    </row>
    <row r="748" spans="1:4" ht="12.75">
      <c r="A748" s="7"/>
      <c r="B748" s="8"/>
      <c r="C748" s="7"/>
      <c r="D748" s="8"/>
    </row>
    <row r="749" spans="1:4" ht="12.75">
      <c r="A749" s="7"/>
      <c r="B749" s="8"/>
      <c r="C749" s="7"/>
      <c r="D749" s="8"/>
    </row>
    <row r="750" spans="1:4" ht="12.75">
      <c r="A750" s="7"/>
      <c r="B750" s="8"/>
      <c r="C750" s="7"/>
      <c r="D750" s="8"/>
    </row>
    <row r="751" spans="1:4" ht="12.75">
      <c r="A751" s="7"/>
      <c r="B751" s="8"/>
      <c r="C751" s="7"/>
      <c r="D751" s="8"/>
    </row>
    <row r="752" spans="1:4" ht="12.75">
      <c r="A752" s="7"/>
      <c r="B752" s="8"/>
      <c r="C752" s="7"/>
      <c r="D752" s="8"/>
    </row>
    <row r="753" spans="1:4" ht="12.75">
      <c r="A753" s="7"/>
      <c r="B753" s="8"/>
      <c r="C753" s="7"/>
      <c r="D753" s="8"/>
    </row>
    <row r="754" spans="1:4" ht="12.75">
      <c r="A754" s="7"/>
      <c r="B754" s="8"/>
      <c r="C754" s="7"/>
      <c r="D754" s="8"/>
    </row>
    <row r="755" spans="1:4" ht="12.75">
      <c r="A755" s="7"/>
      <c r="B755" s="8"/>
      <c r="C755" s="7"/>
      <c r="D755" s="8"/>
    </row>
    <row r="756" spans="1:4" ht="12.75">
      <c r="A756" s="7"/>
      <c r="B756" s="8"/>
      <c r="C756" s="7"/>
      <c r="D756" s="8"/>
    </row>
    <row r="757" spans="1:4" ht="12.75">
      <c r="A757" s="7"/>
      <c r="B757" s="8"/>
      <c r="C757" s="7"/>
      <c r="D757" s="8"/>
    </row>
    <row r="758" spans="1:4" ht="12.75">
      <c r="A758" s="7"/>
      <c r="B758" s="8"/>
      <c r="C758" s="7"/>
      <c r="D758" s="8"/>
    </row>
    <row r="759" spans="1:4" ht="12.75">
      <c r="A759" s="7"/>
      <c r="B759" s="8"/>
      <c r="C759" s="7"/>
      <c r="D759" s="8"/>
    </row>
    <row r="760" spans="1:4" ht="12.75">
      <c r="A760" s="7"/>
      <c r="B760" s="8"/>
      <c r="C760" s="7"/>
      <c r="D760" s="8"/>
    </row>
    <row r="761" spans="1:4" ht="12.75">
      <c r="A761" s="7"/>
      <c r="B761" s="8"/>
      <c r="C761" s="7"/>
      <c r="D761" s="8"/>
    </row>
    <row r="762" spans="1:4" ht="12.75">
      <c r="A762" s="7"/>
      <c r="B762" s="8"/>
      <c r="C762" s="7"/>
      <c r="D762" s="8"/>
    </row>
    <row r="763" spans="1:4" ht="12.75">
      <c r="A763" s="7"/>
      <c r="B763" s="8"/>
      <c r="C763" s="7"/>
      <c r="D763" s="8"/>
    </row>
    <row r="764" spans="1:4" ht="12.75">
      <c r="A764" s="7"/>
      <c r="B764" s="8"/>
      <c r="C764" s="7"/>
      <c r="D764" s="8"/>
    </row>
    <row r="765" spans="1:4" ht="12.75">
      <c r="A765" s="7"/>
      <c r="B765" s="8"/>
      <c r="C765" s="7"/>
      <c r="D765" s="8"/>
    </row>
    <row r="766" spans="1:4" ht="12.75">
      <c r="A766" s="7"/>
      <c r="B766" s="8"/>
      <c r="C766" s="7"/>
      <c r="D766" s="8"/>
    </row>
    <row r="767" spans="1:4" ht="12.75">
      <c r="A767" s="7"/>
      <c r="B767" s="8"/>
      <c r="C767" s="7"/>
      <c r="D767" s="8"/>
    </row>
    <row r="768" spans="1:4" ht="12.75">
      <c r="A768" s="7"/>
      <c r="B768" s="8"/>
      <c r="C768" s="7"/>
      <c r="D768" s="8"/>
    </row>
    <row r="769" spans="1:4" ht="12.75">
      <c r="A769" s="7"/>
      <c r="B769" s="8"/>
      <c r="C769" s="7"/>
      <c r="D769" s="8"/>
    </row>
    <row r="770" spans="1:4" ht="12.75">
      <c r="A770" s="7"/>
      <c r="B770" s="8"/>
      <c r="C770" s="7"/>
      <c r="D770" s="8"/>
    </row>
    <row r="771" spans="1:4" ht="12.75">
      <c r="A771" s="7"/>
      <c r="B771" s="8"/>
      <c r="C771" s="7"/>
      <c r="D771" s="8"/>
    </row>
    <row r="772" spans="1:4" ht="12.75">
      <c r="A772" s="7"/>
      <c r="B772" s="8"/>
      <c r="C772" s="7"/>
      <c r="D772" s="8"/>
    </row>
    <row r="773" spans="1:4" ht="12.75">
      <c r="A773" s="7"/>
      <c r="B773" s="8"/>
      <c r="C773" s="7"/>
      <c r="D773" s="8"/>
    </row>
    <row r="774" spans="1:4" ht="12.75">
      <c r="A774" s="7"/>
      <c r="B774" s="8"/>
      <c r="C774" s="7"/>
      <c r="D774" s="8"/>
    </row>
    <row r="775" spans="1:4" ht="12.75">
      <c r="A775" s="7"/>
      <c r="B775" s="8"/>
      <c r="C775" s="7"/>
      <c r="D775" s="8"/>
    </row>
    <row r="776" spans="1:4" ht="12.75">
      <c r="A776" s="7"/>
      <c r="B776" s="8"/>
      <c r="C776" s="7"/>
      <c r="D776" s="8"/>
    </row>
    <row r="777" spans="1:4" ht="12.75">
      <c r="A777" s="7"/>
      <c r="B777" s="8"/>
      <c r="C777" s="7"/>
      <c r="D777" s="8"/>
    </row>
    <row r="778" spans="1:4" ht="12.75">
      <c r="A778" s="7"/>
      <c r="B778" s="8"/>
      <c r="C778" s="7"/>
      <c r="D778" s="8"/>
    </row>
    <row r="779" spans="1:4" ht="12.75">
      <c r="A779" s="7"/>
      <c r="B779" s="8"/>
      <c r="C779" s="7"/>
      <c r="D779" s="8"/>
    </row>
    <row r="780" spans="1:4" ht="12.75">
      <c r="A780" s="7"/>
      <c r="B780" s="8"/>
      <c r="C780" s="7"/>
      <c r="D780" s="8"/>
    </row>
    <row r="781" spans="1:4" ht="12.75">
      <c r="A781" s="7"/>
      <c r="B781" s="8"/>
      <c r="C781" s="7"/>
      <c r="D781" s="8"/>
    </row>
    <row r="782" spans="1:4" ht="12.75">
      <c r="A782" s="7"/>
      <c r="B782" s="8"/>
      <c r="C782" s="7"/>
      <c r="D782" s="8"/>
    </row>
    <row r="783" spans="1:4" ht="12.75">
      <c r="A783" s="7"/>
      <c r="B783" s="8"/>
      <c r="C783" s="7"/>
      <c r="D783" s="8"/>
    </row>
    <row r="784" spans="1:4" ht="12.75">
      <c r="A784" s="7"/>
      <c r="B784" s="8"/>
      <c r="C784" s="7"/>
      <c r="D784" s="8"/>
    </row>
    <row r="785" spans="1:4" ht="12.75">
      <c r="A785" s="7"/>
      <c r="B785" s="8"/>
      <c r="C785" s="7"/>
      <c r="D785" s="8"/>
    </row>
    <row r="786" spans="1:4" ht="12.75">
      <c r="A786" s="7"/>
      <c r="B786" s="8"/>
      <c r="C786" s="7"/>
      <c r="D786" s="8"/>
    </row>
    <row r="787" spans="1:4" ht="12.75">
      <c r="A787" s="7"/>
      <c r="B787" s="8"/>
      <c r="C787" s="7"/>
      <c r="D787" s="8"/>
    </row>
    <row r="788" spans="1:4" ht="12.75">
      <c r="A788" s="7"/>
      <c r="B788" s="8"/>
      <c r="C788" s="7"/>
      <c r="D788" s="8"/>
    </row>
    <row r="789" spans="1:4" ht="12.75">
      <c r="A789" s="7"/>
      <c r="B789" s="8"/>
      <c r="C789" s="7"/>
      <c r="D789" s="8"/>
    </row>
    <row r="790" spans="1:4" ht="12.75">
      <c r="A790" s="7"/>
      <c r="B790" s="8"/>
      <c r="C790" s="7"/>
      <c r="D790" s="8"/>
    </row>
    <row r="791" spans="1:4" ht="12.75">
      <c r="A791" s="7"/>
      <c r="B791" s="8"/>
      <c r="C791" s="7"/>
      <c r="D791" s="8"/>
    </row>
    <row r="792" spans="1:4" ht="12.75">
      <c r="A792" s="7"/>
      <c r="B792" s="8"/>
      <c r="C792" s="7"/>
      <c r="D792" s="8"/>
    </row>
    <row r="793" spans="1:4" ht="12.75">
      <c r="A793" s="7"/>
      <c r="B793" s="8"/>
      <c r="C793" s="7"/>
      <c r="D793" s="8"/>
    </row>
    <row r="794" spans="1:4" ht="12.75">
      <c r="A794" s="7"/>
      <c r="B794" s="8"/>
      <c r="C794" s="7"/>
      <c r="D794" s="8"/>
    </row>
    <row r="795" spans="1:4" ht="12.75">
      <c r="A795" s="7"/>
      <c r="B795" s="8"/>
      <c r="C795" s="7"/>
      <c r="D795" s="8"/>
    </row>
    <row r="796" spans="1:4" ht="12.75">
      <c r="A796" s="7"/>
      <c r="B796" s="8"/>
      <c r="C796" s="7"/>
      <c r="D796" s="8"/>
    </row>
    <row r="797" spans="1:4" ht="12.75">
      <c r="A797" s="7"/>
      <c r="B797" s="8"/>
      <c r="C797" s="7"/>
      <c r="D797" s="8"/>
    </row>
    <row r="798" spans="1:4" ht="12.75">
      <c r="A798" s="7"/>
      <c r="B798" s="8"/>
      <c r="C798" s="7"/>
      <c r="D798" s="8"/>
    </row>
    <row r="799" spans="1:4" ht="12.75">
      <c r="A799" s="7"/>
      <c r="B799" s="8"/>
      <c r="C799" s="7"/>
      <c r="D799" s="8"/>
    </row>
    <row r="800" spans="1:4" ht="12.75">
      <c r="A800" s="7"/>
      <c r="B800" s="8"/>
      <c r="C800" s="7"/>
      <c r="D800" s="8"/>
    </row>
    <row r="801" spans="1:4" ht="12.75">
      <c r="A801" s="7"/>
      <c r="B801" s="8"/>
      <c r="C801" s="7"/>
      <c r="D801" s="8"/>
    </row>
    <row r="802" spans="1:4" ht="12.75">
      <c r="A802" s="7"/>
      <c r="B802" s="8"/>
      <c r="C802" s="7"/>
      <c r="D802" s="8"/>
    </row>
    <row r="803" spans="1:4" ht="12.75">
      <c r="A803" s="7"/>
      <c r="B803" s="8"/>
      <c r="C803" s="7"/>
      <c r="D803" s="8"/>
    </row>
    <row r="804" spans="1:4" ht="12.75">
      <c r="A804" s="7"/>
      <c r="B804" s="8"/>
      <c r="C804" s="7"/>
      <c r="D804" s="8"/>
    </row>
    <row r="805" spans="1:4" ht="12.75">
      <c r="A805" s="7"/>
      <c r="B805" s="8"/>
      <c r="C805" s="7"/>
      <c r="D805" s="8"/>
    </row>
    <row r="806" spans="1:4" ht="12.75">
      <c r="A806" s="7"/>
      <c r="B806" s="8"/>
      <c r="C806" s="7"/>
      <c r="D806" s="8"/>
    </row>
    <row r="807" spans="1:4" ht="12.75">
      <c r="A807" s="7"/>
      <c r="B807" s="8"/>
      <c r="C807" s="7"/>
      <c r="D807" s="8"/>
    </row>
    <row r="808" spans="1:4" ht="12.75">
      <c r="A808" s="7"/>
      <c r="B808" s="8"/>
      <c r="C808" s="7"/>
      <c r="D808" s="8"/>
    </row>
    <row r="809" spans="1:4" ht="12.75">
      <c r="A809" s="7"/>
      <c r="B809" s="8"/>
      <c r="C809" s="7"/>
      <c r="D809" s="8"/>
    </row>
    <row r="810" spans="1:4" ht="12.75">
      <c r="A810" s="7"/>
      <c r="B810" s="8"/>
      <c r="C810" s="7"/>
      <c r="D810" s="8"/>
    </row>
    <row r="811" spans="1:4" ht="12.75">
      <c r="A811" s="7"/>
      <c r="B811" s="8"/>
      <c r="C811" s="7"/>
      <c r="D811" s="8"/>
    </row>
    <row r="812" spans="1:4" ht="12.75">
      <c r="A812" s="7"/>
      <c r="B812" s="8"/>
      <c r="C812" s="7"/>
      <c r="D812" s="8"/>
    </row>
    <row r="813" spans="1:4" ht="12.75">
      <c r="A813" s="7"/>
      <c r="B813" s="8"/>
      <c r="C813" s="7"/>
      <c r="D813" s="8"/>
    </row>
    <row r="814" spans="1:4" ht="12.75">
      <c r="A814" s="7"/>
      <c r="B814" s="8"/>
      <c r="C814" s="7"/>
      <c r="D814" s="8"/>
    </row>
    <row r="815" spans="1:4" ht="12.75">
      <c r="A815" s="7"/>
      <c r="B815" s="8"/>
      <c r="C815" s="7"/>
      <c r="D815" s="8"/>
    </row>
    <row r="816" spans="1:4" ht="12.75">
      <c r="A816" s="7"/>
      <c r="B816" s="8"/>
      <c r="C816" s="7"/>
      <c r="D816" s="8"/>
    </row>
    <row r="817" spans="1:4" ht="12.75">
      <c r="A817" s="7"/>
      <c r="B817" s="8"/>
      <c r="C817" s="7"/>
      <c r="D817" s="8"/>
    </row>
    <row r="818" spans="1:4" ht="12.75">
      <c r="A818" s="7"/>
      <c r="B818" s="8"/>
      <c r="C818" s="7"/>
      <c r="D818" s="8"/>
    </row>
    <row r="819" spans="1:4" ht="12.75">
      <c r="A819" s="7"/>
      <c r="B819" s="8"/>
      <c r="C819" s="7"/>
      <c r="D819" s="8"/>
    </row>
    <row r="820" spans="1:4" ht="12.75">
      <c r="A820" s="7"/>
      <c r="B820" s="8"/>
      <c r="C820" s="7"/>
      <c r="D820" s="8"/>
    </row>
    <row r="821" spans="1:4" ht="12.75">
      <c r="A821" s="7"/>
      <c r="B821" s="8"/>
      <c r="C821" s="7"/>
      <c r="D821" s="8"/>
    </row>
    <row r="822" spans="1:4" ht="12.75">
      <c r="A822" s="7"/>
      <c r="B822" s="8"/>
      <c r="C822" s="7"/>
      <c r="D822" s="8"/>
    </row>
    <row r="823" spans="1:4" ht="12.75">
      <c r="A823" s="7"/>
      <c r="B823" s="8"/>
      <c r="C823" s="7"/>
      <c r="D823" s="8"/>
    </row>
    <row r="824" spans="1:4" ht="12.75">
      <c r="A824" s="7"/>
      <c r="B824" s="8"/>
      <c r="C824" s="7"/>
      <c r="D824" s="8"/>
    </row>
    <row r="825" spans="1:4" ht="12.75">
      <c r="A825" s="7"/>
      <c r="B825" s="8"/>
      <c r="C825" s="7"/>
      <c r="D825" s="8"/>
    </row>
    <row r="826" spans="1:4" ht="12.75">
      <c r="A826" s="7"/>
      <c r="B826" s="8"/>
      <c r="C826" s="7"/>
      <c r="D826" s="8"/>
    </row>
    <row r="827" spans="1:4" ht="12.75">
      <c r="A827" s="7"/>
      <c r="B827" s="8"/>
      <c r="C827" s="7"/>
      <c r="D827" s="8"/>
    </row>
    <row r="828" spans="1:4" ht="12.75">
      <c r="A828" s="7"/>
      <c r="B828" s="8"/>
      <c r="C828" s="7"/>
      <c r="D828" s="8"/>
    </row>
    <row r="829" spans="1:4" ht="12.75">
      <c r="A829" s="7"/>
      <c r="B829" s="8"/>
      <c r="C829" s="7"/>
      <c r="D829" s="8"/>
    </row>
    <row r="830" spans="1:4" ht="12.75">
      <c r="A830" s="7"/>
      <c r="B830" s="8"/>
      <c r="C830" s="7"/>
      <c r="D830" s="8"/>
    </row>
    <row r="831" spans="1:4" ht="12.75">
      <c r="A831" s="7"/>
      <c r="B831" s="8"/>
      <c r="C831" s="7"/>
      <c r="D831" s="8"/>
    </row>
    <row r="832" spans="1:4" ht="12.75">
      <c r="A832" s="7"/>
      <c r="B832" s="8"/>
      <c r="C832" s="7"/>
      <c r="D832" s="8"/>
    </row>
    <row r="833" spans="1:4" ht="12.75">
      <c r="A833" s="7"/>
      <c r="B833" s="8"/>
      <c r="C833" s="7"/>
      <c r="D833" s="8"/>
    </row>
    <row r="834" spans="1:4" ht="12.75">
      <c r="A834" s="7"/>
      <c r="B834" s="8"/>
      <c r="C834" s="7"/>
      <c r="D834" s="8"/>
    </row>
    <row r="835" spans="1:4" ht="12.75">
      <c r="A835" s="7"/>
      <c r="B835" s="8"/>
      <c r="C835" s="7"/>
      <c r="D835" s="8"/>
    </row>
    <row r="836" spans="1:4" ht="12.75">
      <c r="A836" s="7"/>
      <c r="B836" s="8"/>
      <c r="C836" s="7"/>
      <c r="D836" s="8"/>
    </row>
    <row r="837" spans="1:4" ht="12.75">
      <c r="A837" s="7"/>
      <c r="B837" s="8"/>
      <c r="C837" s="7"/>
      <c r="D837" s="8"/>
    </row>
    <row r="838" spans="1:4" ht="12.75">
      <c r="A838" s="7"/>
      <c r="B838" s="8"/>
      <c r="C838" s="7"/>
      <c r="D838" s="8"/>
    </row>
    <row r="839" spans="1:4" ht="12.75">
      <c r="A839" s="7"/>
      <c r="B839" s="8"/>
      <c r="C839" s="7"/>
      <c r="D839" s="8"/>
    </row>
    <row r="840" spans="1:4" ht="12.75">
      <c r="A840" s="7"/>
      <c r="B840" s="8"/>
      <c r="C840" s="7"/>
      <c r="D840" s="8"/>
    </row>
    <row r="841" spans="1:4" ht="12.75">
      <c r="A841" s="7"/>
      <c r="B841" s="8"/>
      <c r="C841" s="7"/>
      <c r="D841" s="8"/>
    </row>
    <row r="842" spans="1:4" ht="12.75">
      <c r="A842" s="7"/>
      <c r="B842" s="8"/>
      <c r="C842" s="7"/>
      <c r="D842" s="8"/>
    </row>
    <row r="843" spans="1:4" ht="12.75">
      <c r="A843" s="7"/>
      <c r="B843" s="8"/>
      <c r="C843" s="7"/>
      <c r="D843" s="8"/>
    </row>
    <row r="844" spans="1:4" ht="12.75">
      <c r="A844" s="7"/>
      <c r="B844" s="8"/>
      <c r="C844" s="7"/>
      <c r="D844" s="8"/>
    </row>
    <row r="845" spans="1:4" ht="12.75">
      <c r="A845" s="7"/>
      <c r="B845" s="8"/>
      <c r="C845" s="7"/>
      <c r="D845" s="8"/>
    </row>
    <row r="846" spans="1:4" ht="12.75">
      <c r="A846" s="7"/>
      <c r="B846" s="8"/>
      <c r="C846" s="7"/>
      <c r="D846" s="8"/>
    </row>
    <row r="847" spans="1:4" ht="12.75">
      <c r="A847" s="7"/>
      <c r="B847" s="8"/>
      <c r="C847" s="7"/>
      <c r="D847" s="8"/>
    </row>
    <row r="848" spans="1:4" ht="12.75">
      <c r="A848" s="7"/>
      <c r="B848" s="8"/>
      <c r="C848" s="7"/>
      <c r="D848" s="8"/>
    </row>
    <row r="849" spans="1:4" ht="12.75">
      <c r="A849" s="7"/>
      <c r="B849" s="8"/>
      <c r="C849" s="7"/>
      <c r="D849" s="8"/>
    </row>
    <row r="850" spans="1:4" ht="12.75">
      <c r="A850" s="7"/>
      <c r="B850" s="8"/>
      <c r="C850" s="7"/>
      <c r="D850" s="8"/>
    </row>
    <row r="851" spans="1:4" ht="12.75">
      <c r="A851" s="7"/>
      <c r="B851" s="8"/>
      <c r="C851" s="7"/>
      <c r="D851" s="8"/>
    </row>
    <row r="852" spans="1:4" ht="12.75">
      <c r="A852" s="7"/>
      <c r="B852" s="8"/>
      <c r="C852" s="7"/>
      <c r="D852" s="8"/>
    </row>
    <row r="853" spans="1:4" ht="12.75">
      <c r="A853" s="7"/>
      <c r="B853" s="8"/>
      <c r="C853" s="7"/>
      <c r="D853" s="8"/>
    </row>
    <row r="854" spans="1:4" ht="12.75">
      <c r="A854" s="7"/>
      <c r="B854" s="8"/>
      <c r="C854" s="7"/>
      <c r="D854" s="8"/>
    </row>
    <row r="855" spans="1:4" ht="12.75">
      <c r="A855" s="7"/>
      <c r="B855" s="8"/>
      <c r="C855" s="7"/>
      <c r="D855" s="8"/>
    </row>
    <row r="856" spans="1:4" ht="12.75">
      <c r="A856" s="7"/>
      <c r="B856" s="8"/>
      <c r="C856" s="7"/>
      <c r="D856" s="8"/>
    </row>
    <row r="857" spans="1:4" ht="12.75">
      <c r="A857" s="7"/>
      <c r="B857" s="8"/>
      <c r="C857" s="7"/>
      <c r="D857" s="8"/>
    </row>
    <row r="858" spans="1:4" ht="12.75">
      <c r="A858" s="7"/>
      <c r="B858" s="8"/>
      <c r="C858" s="7"/>
      <c r="D858" s="8"/>
    </row>
    <row r="859" spans="1:4" ht="12.75">
      <c r="A859" s="7"/>
      <c r="B859" s="8"/>
      <c r="C859" s="7"/>
      <c r="D859" s="8"/>
    </row>
    <row r="860" spans="1:4" ht="12.75">
      <c r="A860" s="7"/>
      <c r="B860" s="8"/>
      <c r="C860" s="7"/>
      <c r="D860" s="8"/>
    </row>
    <row r="861" spans="1:4" ht="12.75">
      <c r="A861" s="7"/>
      <c r="B861" s="8"/>
      <c r="C861" s="7"/>
      <c r="D861" s="8"/>
    </row>
    <row r="862" spans="1:4" ht="12.75">
      <c r="A862" s="7"/>
      <c r="B862" s="8"/>
      <c r="C862" s="7"/>
      <c r="D862" s="8"/>
    </row>
    <row r="863" spans="1:4" ht="12.75">
      <c r="A863" s="7"/>
      <c r="B863" s="8"/>
      <c r="C863" s="7"/>
      <c r="D863" s="8"/>
    </row>
    <row r="864" spans="1:4" ht="12.75">
      <c r="A864" s="7"/>
      <c r="B864" s="8"/>
      <c r="C864" s="7"/>
      <c r="D864" s="8"/>
    </row>
    <row r="865" spans="1:4" ht="12.75">
      <c r="A865" s="7"/>
      <c r="B865" s="8"/>
      <c r="C865" s="7"/>
      <c r="D865" s="8"/>
    </row>
    <row r="866" spans="1:4" ht="12.75">
      <c r="A866" s="7"/>
      <c r="B866" s="8"/>
      <c r="C866" s="7"/>
      <c r="D866" s="8"/>
    </row>
    <row r="867" spans="1:4" ht="12.75">
      <c r="A867" s="7"/>
      <c r="B867" s="8"/>
      <c r="C867" s="7"/>
      <c r="D867" s="8"/>
    </row>
    <row r="868" spans="1:4" ht="12.75">
      <c r="A868" s="7"/>
      <c r="B868" s="8"/>
      <c r="C868" s="7"/>
      <c r="D868" s="8"/>
    </row>
    <row r="869" spans="1:4" ht="12.75">
      <c r="A869" s="7"/>
      <c r="B869" s="8"/>
      <c r="C869" s="7"/>
      <c r="D869" s="8"/>
    </row>
    <row r="870" spans="1:4" ht="12.75">
      <c r="A870" s="7"/>
      <c r="B870" s="8"/>
      <c r="C870" s="7"/>
      <c r="D870" s="8"/>
    </row>
    <row r="871" spans="1:4" ht="12.75">
      <c r="A871" s="7"/>
      <c r="B871" s="8"/>
      <c r="C871" s="7"/>
      <c r="D871" s="8"/>
    </row>
    <row r="872" spans="1:4" ht="12.75">
      <c r="A872" s="7"/>
      <c r="B872" s="8"/>
      <c r="C872" s="7"/>
      <c r="D872" s="8"/>
    </row>
    <row r="873" spans="1:4" ht="12.75">
      <c r="A873" s="7"/>
      <c r="B873" s="8"/>
      <c r="C873" s="7"/>
      <c r="D873" s="8"/>
    </row>
    <row r="874" spans="1:4" ht="12.75">
      <c r="A874" s="7"/>
      <c r="B874" s="8"/>
      <c r="C874" s="7"/>
      <c r="D874" s="8"/>
    </row>
    <row r="875" spans="1:4" ht="12.75">
      <c r="A875" s="7"/>
      <c r="B875" s="8"/>
      <c r="C875" s="7"/>
      <c r="D875" s="8"/>
    </row>
    <row r="876" spans="1:4" ht="12.75">
      <c r="A876" s="7"/>
      <c r="B876" s="8"/>
      <c r="C876" s="7"/>
      <c r="D876" s="8"/>
    </row>
    <row r="877" spans="1:4" ht="12.75">
      <c r="A877" s="7"/>
      <c r="B877" s="8"/>
      <c r="C877" s="7"/>
      <c r="D877" s="8"/>
    </row>
    <row r="878" spans="1:4" ht="12.75">
      <c r="A878" s="7"/>
      <c r="B878" s="8"/>
      <c r="C878" s="7"/>
      <c r="D878" s="8"/>
    </row>
    <row r="879" spans="1:4" ht="12.75">
      <c r="A879" s="7"/>
      <c r="B879" s="8"/>
      <c r="C879" s="7"/>
      <c r="D879" s="8"/>
    </row>
    <row r="880" spans="1:4" ht="12.75">
      <c r="A880" s="7"/>
      <c r="B880" s="8"/>
      <c r="C880" s="7"/>
      <c r="D880" s="8"/>
    </row>
    <row r="881" spans="1:4" ht="12.75">
      <c r="A881" s="7"/>
      <c r="B881" s="8"/>
      <c r="C881" s="7"/>
      <c r="D881" s="8"/>
    </row>
    <row r="882" spans="1:4" ht="12.75">
      <c r="A882" s="7"/>
      <c r="B882" s="8"/>
      <c r="C882" s="7"/>
      <c r="D882" s="8"/>
    </row>
    <row r="883" spans="1:4" ht="12.75">
      <c r="A883" s="7"/>
      <c r="B883" s="8"/>
      <c r="C883" s="7"/>
      <c r="D883" s="8"/>
    </row>
    <row r="884" spans="1:4" ht="12.75">
      <c r="A884" s="7"/>
      <c r="B884" s="8"/>
      <c r="C884" s="7"/>
      <c r="D884" s="8"/>
    </row>
    <row r="885" spans="1:4" ht="12.75">
      <c r="A885" s="7"/>
      <c r="B885" s="8"/>
      <c r="C885" s="7"/>
      <c r="D885" s="8"/>
    </row>
    <row r="886" spans="1:4" ht="12.75">
      <c r="A886" s="7"/>
      <c r="B886" s="8"/>
      <c r="C886" s="7"/>
      <c r="D886" s="8"/>
    </row>
    <row r="887" spans="1:4" ht="12.75">
      <c r="A887" s="7"/>
      <c r="B887" s="8"/>
      <c r="C887" s="7"/>
      <c r="D887" s="8"/>
    </row>
    <row r="888" spans="1:4" ht="12.75">
      <c r="A888" s="7"/>
      <c r="B888" s="8"/>
      <c r="C888" s="7"/>
      <c r="D888" s="8"/>
    </row>
    <row r="889" spans="1:4" ht="12.75">
      <c r="A889" s="7"/>
      <c r="B889" s="8"/>
      <c r="C889" s="7"/>
      <c r="D889" s="8"/>
    </row>
    <row r="890" spans="1:4" ht="12.75">
      <c r="A890" s="7"/>
      <c r="B890" s="8"/>
      <c r="C890" s="7"/>
      <c r="D890" s="8"/>
    </row>
    <row r="891" spans="1:4" ht="12.75">
      <c r="A891" s="7"/>
      <c r="B891" s="8"/>
      <c r="C891" s="7"/>
      <c r="D891" s="8"/>
    </row>
    <row r="892" spans="1:4" ht="12.75">
      <c r="A892" s="7"/>
      <c r="B892" s="8"/>
      <c r="C892" s="7"/>
      <c r="D892" s="8"/>
    </row>
    <row r="893" spans="1:4" ht="12.75">
      <c r="A893" s="7"/>
      <c r="B893" s="8"/>
      <c r="C893" s="7"/>
      <c r="D893" s="8"/>
    </row>
    <row r="894" spans="1:4" ht="12.75">
      <c r="A894" s="7"/>
      <c r="B894" s="8"/>
      <c r="C894" s="7"/>
      <c r="D894" s="8"/>
    </row>
    <row r="895" spans="1:4" ht="12.75">
      <c r="A895" s="7"/>
      <c r="B895" s="8"/>
      <c r="C895" s="7"/>
      <c r="D895" s="8"/>
    </row>
    <row r="896" spans="1:4" ht="12.75">
      <c r="A896" s="7"/>
      <c r="B896" s="8"/>
      <c r="C896" s="7"/>
      <c r="D896" s="8"/>
    </row>
    <row r="897" spans="1:4" ht="12.75">
      <c r="A897" s="7"/>
      <c r="B897" s="8"/>
      <c r="C897" s="7"/>
      <c r="D897" s="8"/>
    </row>
    <row r="898" spans="1:4" ht="12.75">
      <c r="A898" s="7"/>
      <c r="B898" s="8"/>
      <c r="C898" s="7"/>
      <c r="D898" s="8"/>
    </row>
    <row r="899" spans="1:4" ht="12.75">
      <c r="A899" s="7"/>
      <c r="B899" s="8"/>
      <c r="C899" s="7"/>
      <c r="D899" s="8"/>
    </row>
    <row r="900" spans="1:4" ht="12.75">
      <c r="A900" s="7"/>
      <c r="B900" s="8"/>
      <c r="C900" s="7"/>
      <c r="D900" s="8"/>
    </row>
    <row r="901" spans="1:4" ht="12.75">
      <c r="A901" s="7"/>
      <c r="B901" s="8"/>
      <c r="C901" s="7"/>
      <c r="D901" s="8"/>
    </row>
    <row r="902" spans="1:4" ht="12.75">
      <c r="A902" s="7"/>
      <c r="B902" s="8"/>
      <c r="C902" s="7"/>
      <c r="D902" s="8"/>
    </row>
    <row r="903" spans="1:4" ht="12.75">
      <c r="A903" s="7"/>
      <c r="B903" s="8"/>
      <c r="C903" s="7"/>
      <c r="D903" s="8"/>
    </row>
    <row r="904" spans="1:4" ht="12.75">
      <c r="A904" s="7"/>
      <c r="B904" s="8"/>
      <c r="C904" s="7"/>
      <c r="D904" s="8"/>
    </row>
    <row r="905" spans="1:4" ht="12.75">
      <c r="A905" s="7"/>
      <c r="B905" s="8"/>
      <c r="C905" s="7"/>
      <c r="D905" s="8"/>
    </row>
    <row r="906" spans="1:4" ht="12.75">
      <c r="A906" s="7"/>
      <c r="B906" s="8"/>
      <c r="C906" s="7"/>
      <c r="D906" s="8"/>
    </row>
    <row r="907" spans="1:4" ht="12.75">
      <c r="A907" s="7"/>
      <c r="B907" s="8"/>
      <c r="C907" s="7"/>
      <c r="D907" s="8"/>
    </row>
    <row r="908" spans="1:4" ht="12.75">
      <c r="A908" s="7"/>
      <c r="B908" s="8"/>
      <c r="C908" s="7"/>
      <c r="D908" s="8"/>
    </row>
    <row r="909" spans="1:4" ht="12.75">
      <c r="A909" s="7"/>
      <c r="B909" s="8"/>
      <c r="C909" s="7"/>
      <c r="D909" s="8"/>
    </row>
    <row r="910" spans="1:4" ht="12.75">
      <c r="A910" s="7"/>
      <c r="B910" s="8"/>
      <c r="C910" s="7"/>
      <c r="D910" s="8"/>
    </row>
    <row r="911" spans="1:4" ht="12.75">
      <c r="A911" s="7"/>
      <c r="B911" s="8"/>
      <c r="C911" s="7"/>
      <c r="D911" s="8"/>
    </row>
    <row r="912" spans="1:4" ht="12.75">
      <c r="A912" s="7"/>
      <c r="B912" s="8"/>
      <c r="C912" s="7"/>
      <c r="D912" s="8"/>
    </row>
    <row r="913" spans="1:4" ht="12.75">
      <c r="A913" s="7"/>
      <c r="B913" s="8"/>
      <c r="C913" s="7"/>
      <c r="D913" s="8"/>
    </row>
    <row r="914" spans="1:4" ht="12.75">
      <c r="A914" s="7"/>
      <c r="B914" s="8"/>
      <c r="C914" s="7"/>
      <c r="D914" s="8"/>
    </row>
    <row r="915" spans="1:4" ht="12.75">
      <c r="A915" s="7"/>
      <c r="B915" s="8"/>
      <c r="C915" s="7"/>
      <c r="D915" s="8"/>
    </row>
    <row r="916" spans="1:4" ht="12.75">
      <c r="A916" s="7"/>
      <c r="B916" s="8"/>
      <c r="C916" s="7"/>
      <c r="D916" s="8"/>
    </row>
    <row r="917" spans="1:4" ht="12.75">
      <c r="A917" s="7"/>
      <c r="B917" s="8"/>
      <c r="C917" s="7"/>
      <c r="D917" s="8"/>
    </row>
    <row r="918" spans="1:4" ht="12.75">
      <c r="A918" s="7"/>
      <c r="B918" s="8"/>
      <c r="C918" s="7"/>
      <c r="D918" s="8"/>
    </row>
    <row r="919" spans="1:4" ht="12.75">
      <c r="A919" s="7"/>
      <c r="B919" s="8"/>
      <c r="C919" s="7"/>
      <c r="D919" s="8"/>
    </row>
    <row r="920" spans="1:4" ht="12.75">
      <c r="A920" s="7"/>
      <c r="B920" s="8"/>
      <c r="C920" s="7"/>
      <c r="D920" s="8"/>
    </row>
    <row r="921" spans="1:4" ht="12.75">
      <c r="A921" s="7"/>
      <c r="B921" s="8"/>
      <c r="C921" s="7"/>
      <c r="D921" s="8"/>
    </row>
    <row r="922" spans="1:4" ht="12.75">
      <c r="A922" s="7"/>
      <c r="B922" s="8"/>
      <c r="C922" s="7"/>
      <c r="D922" s="8"/>
    </row>
    <row r="923" spans="1:4" ht="12.75">
      <c r="A923" s="7"/>
      <c r="B923" s="8"/>
      <c r="C923" s="7"/>
      <c r="D923" s="8"/>
    </row>
    <row r="924" spans="1:4" ht="12.75">
      <c r="A924" s="7"/>
      <c r="B924" s="8"/>
      <c r="C924" s="7"/>
      <c r="D924" s="8"/>
    </row>
    <row r="925" spans="1:4" ht="12.75">
      <c r="A925" s="7"/>
      <c r="B925" s="8"/>
      <c r="C925" s="7"/>
      <c r="D925" s="8"/>
    </row>
    <row r="926" spans="1:4" ht="12.75">
      <c r="A926" s="7"/>
      <c r="B926" s="8"/>
      <c r="C926" s="7"/>
      <c r="D926" s="8"/>
    </row>
    <row r="927" spans="1:4" ht="12.75">
      <c r="A927" s="7"/>
      <c r="B927" s="8"/>
      <c r="C927" s="7"/>
      <c r="D927" s="8"/>
    </row>
    <row r="928" spans="1:4" ht="12.75">
      <c r="A928" s="7"/>
      <c r="B928" s="8"/>
      <c r="C928" s="7"/>
      <c r="D928" s="8"/>
    </row>
    <row r="929" spans="1:4" ht="12.75">
      <c r="A929" s="7"/>
      <c r="B929" s="8"/>
      <c r="C929" s="7"/>
      <c r="D929" s="8"/>
    </row>
    <row r="930" spans="1:4" ht="12.75">
      <c r="A930" s="7"/>
      <c r="B930" s="8"/>
      <c r="C930" s="7"/>
      <c r="D930" s="8"/>
    </row>
    <row r="931" spans="1:4" ht="12.75">
      <c r="A931" s="7"/>
      <c r="B931" s="8"/>
      <c r="C931" s="7"/>
      <c r="D931" s="8"/>
    </row>
    <row r="932" spans="1:4" ht="12.75">
      <c r="A932" s="7"/>
      <c r="B932" s="8"/>
      <c r="C932" s="7"/>
      <c r="D932" s="8"/>
    </row>
    <row r="933" spans="1:4" ht="12.75">
      <c r="A933" s="7"/>
      <c r="B933" s="8"/>
      <c r="C933" s="7"/>
      <c r="D933" s="8"/>
    </row>
    <row r="934" spans="1:4" ht="12.75">
      <c r="A934" s="7"/>
      <c r="B934" s="8"/>
      <c r="C934" s="7"/>
      <c r="D934" s="8"/>
    </row>
    <row r="935" spans="1:4" ht="12.75">
      <c r="A935" s="7"/>
      <c r="B935" s="8"/>
      <c r="C935" s="7"/>
      <c r="D935" s="8"/>
    </row>
    <row r="936" spans="1:4" ht="12.75">
      <c r="A936" s="7"/>
      <c r="B936" s="8"/>
      <c r="C936" s="7"/>
      <c r="D936" s="8"/>
    </row>
    <row r="937" spans="1:4" ht="12.75">
      <c r="A937" s="7"/>
      <c r="B937" s="8"/>
      <c r="C937" s="7"/>
      <c r="D937" s="8"/>
    </row>
    <row r="938" spans="1:4" ht="12.75">
      <c r="A938" s="7"/>
      <c r="B938" s="8"/>
      <c r="C938" s="7"/>
      <c r="D938" s="8"/>
    </row>
    <row r="939" spans="1:4" ht="12.75">
      <c r="A939" s="7"/>
      <c r="B939" s="8"/>
      <c r="C939" s="7"/>
      <c r="D939" s="8"/>
    </row>
    <row r="940" spans="1:4" ht="12.75">
      <c r="A940" s="7"/>
      <c r="B940" s="8"/>
      <c r="C940" s="7"/>
      <c r="D940" s="8"/>
    </row>
    <row r="941" spans="1:4" ht="12.75">
      <c r="A941" s="7"/>
      <c r="B941" s="8"/>
      <c r="C941" s="7"/>
      <c r="D941" s="8"/>
    </row>
    <row r="942" spans="1:4" ht="12.75">
      <c r="A942" s="7"/>
      <c r="B942" s="8"/>
      <c r="C942" s="7"/>
      <c r="D942" s="8"/>
    </row>
    <row r="943" spans="1:4" ht="12.75">
      <c r="A943" s="7"/>
      <c r="B943" s="8"/>
      <c r="C943" s="7"/>
      <c r="D943" s="8"/>
    </row>
    <row r="944" spans="1:4" ht="12.75">
      <c r="A944" s="7"/>
      <c r="B944" s="8"/>
      <c r="C944" s="7"/>
      <c r="D944" s="8"/>
    </row>
    <row r="945" spans="1:4" ht="12.75">
      <c r="A945" s="7"/>
      <c r="B945" s="8"/>
      <c r="C945" s="7"/>
      <c r="D945" s="8"/>
    </row>
    <row r="946" spans="1:4" ht="12.75">
      <c r="A946" s="7"/>
      <c r="B946" s="8"/>
      <c r="C946" s="7"/>
      <c r="D946" s="8"/>
    </row>
    <row r="947" spans="1:4" ht="12.75">
      <c r="A947" s="7"/>
      <c r="B947" s="8"/>
      <c r="C947" s="7"/>
      <c r="D947" s="8"/>
    </row>
    <row r="948" spans="1:4" ht="12.75">
      <c r="A948" s="7"/>
      <c r="B948" s="8"/>
      <c r="C948" s="7"/>
      <c r="D948" s="8"/>
    </row>
    <row r="949" spans="1:4" ht="12.75">
      <c r="A949" s="7"/>
      <c r="B949" s="8"/>
      <c r="C949" s="7"/>
      <c r="D949" s="8"/>
    </row>
    <row r="950" spans="1:4" ht="12.75">
      <c r="A950" s="7"/>
      <c r="B950" s="8"/>
      <c r="C950" s="7"/>
      <c r="D950" s="8"/>
    </row>
    <row r="951" spans="1:4" ht="12.75">
      <c r="A951" s="7"/>
      <c r="B951" s="8"/>
      <c r="C951" s="7"/>
      <c r="D951" s="8"/>
    </row>
    <row r="952" spans="1:4" ht="12.75">
      <c r="A952" s="7"/>
      <c r="B952" s="8"/>
      <c r="C952" s="7"/>
      <c r="D952" s="8"/>
    </row>
    <row r="953" spans="1:4" ht="12.75">
      <c r="A953" s="7"/>
      <c r="B953" s="8"/>
      <c r="C953" s="7"/>
      <c r="D953" s="8"/>
    </row>
    <row r="954" spans="1:4" ht="12.75">
      <c r="A954" s="7"/>
      <c r="B954" s="8"/>
      <c r="C954" s="7"/>
      <c r="D954" s="8"/>
    </row>
    <row r="955" spans="1:4" ht="12.75">
      <c r="A955" s="7"/>
      <c r="B955" s="8"/>
      <c r="C955" s="7"/>
      <c r="D955" s="8"/>
    </row>
    <row r="956" spans="1:4" ht="12.75">
      <c r="A956" s="7"/>
      <c r="B956" s="8"/>
      <c r="C956" s="7"/>
      <c r="D956" s="8"/>
    </row>
    <row r="957" spans="1:4" ht="12.75">
      <c r="A957" s="7"/>
      <c r="B957" s="8"/>
      <c r="C957" s="7"/>
      <c r="D957" s="8"/>
    </row>
    <row r="958" spans="1:4" ht="12.75">
      <c r="A958" s="7"/>
      <c r="B958" s="8"/>
      <c r="C958" s="7"/>
      <c r="D958" s="8"/>
    </row>
    <row r="959" spans="1:4" ht="12.75">
      <c r="A959" s="7"/>
      <c r="B959" s="8"/>
      <c r="C959" s="7"/>
      <c r="D959" s="8"/>
    </row>
    <row r="960" spans="1:4" ht="12.75">
      <c r="A960" s="7"/>
      <c r="B960" s="8"/>
      <c r="C960" s="7"/>
      <c r="D960" s="8"/>
    </row>
    <row r="961" spans="1:4" ht="12.75">
      <c r="A961" s="7"/>
      <c r="B961" s="8"/>
      <c r="C961" s="7"/>
      <c r="D961" s="8"/>
    </row>
    <row r="962" spans="1:4" ht="12.75">
      <c r="A962" s="7"/>
      <c r="B962" s="8"/>
      <c r="C962" s="7"/>
      <c r="D962" s="8"/>
    </row>
    <row r="963" spans="1:4" ht="12.75">
      <c r="A963" s="7"/>
      <c r="B963" s="8"/>
      <c r="C963" s="7"/>
      <c r="D963" s="8"/>
    </row>
    <row r="964" spans="1:4" ht="12.75">
      <c r="A964" s="7"/>
      <c r="B964" s="8"/>
      <c r="C964" s="7"/>
      <c r="D964" s="8"/>
    </row>
    <row r="965" spans="1:4" ht="12.75">
      <c r="A965" s="7"/>
      <c r="B965" s="8"/>
      <c r="C965" s="7"/>
      <c r="D965" s="8"/>
    </row>
    <row r="966" spans="1:4" ht="12.75">
      <c r="A966" s="7"/>
      <c r="B966" s="8"/>
      <c r="C966" s="7"/>
      <c r="D966" s="8"/>
    </row>
    <row r="967" spans="1:4" ht="12.75">
      <c r="A967" s="7"/>
      <c r="B967" s="8"/>
      <c r="C967" s="7"/>
      <c r="D967" s="8"/>
    </row>
    <row r="968" spans="1:4" ht="12.75">
      <c r="A968" s="7"/>
      <c r="B968" s="8"/>
      <c r="C968" s="7"/>
      <c r="D968" s="8"/>
    </row>
    <row r="969" spans="1:4" ht="12.75">
      <c r="A969" s="7"/>
      <c r="B969" s="8"/>
      <c r="C969" s="7"/>
      <c r="D969" s="8"/>
    </row>
    <row r="970" spans="1:4" ht="12.75">
      <c r="A970" s="7"/>
      <c r="B970" s="8"/>
      <c r="C970" s="7"/>
      <c r="D970" s="8"/>
    </row>
    <row r="971" spans="1:4" ht="12.75">
      <c r="A971" s="7"/>
      <c r="B971" s="8"/>
      <c r="C971" s="7"/>
      <c r="D971" s="8"/>
    </row>
    <row r="972" spans="1:4" ht="12.75">
      <c r="A972" s="7"/>
      <c r="B972" s="8"/>
      <c r="C972" s="7"/>
      <c r="D972" s="8"/>
    </row>
    <row r="973" spans="1:4" ht="12.75">
      <c r="A973" s="7"/>
      <c r="B973" s="8"/>
      <c r="C973" s="7"/>
      <c r="D973" s="8"/>
    </row>
    <row r="974" spans="1:4" ht="12.75">
      <c r="A974" s="7"/>
      <c r="B974" s="8"/>
      <c r="C974" s="7"/>
      <c r="D974" s="8"/>
    </row>
    <row r="975" spans="1:4" ht="12.75">
      <c r="A975" s="7"/>
      <c r="B975" s="8"/>
      <c r="C975" s="7"/>
      <c r="D975" s="8"/>
    </row>
    <row r="976" spans="1:4" ht="12.75">
      <c r="A976" s="7"/>
      <c r="B976" s="8"/>
      <c r="C976" s="7"/>
      <c r="D976" s="8"/>
    </row>
    <row r="977" spans="1:4" ht="12.75">
      <c r="A977" s="7"/>
      <c r="B977" s="8"/>
      <c r="C977" s="7"/>
      <c r="D977" s="8"/>
    </row>
    <row r="978" spans="1:4" ht="12.75">
      <c r="A978" s="7"/>
      <c r="B978" s="8"/>
      <c r="C978" s="7"/>
      <c r="D978" s="8"/>
    </row>
    <row r="979" spans="1:4" ht="12.75">
      <c r="A979" s="7"/>
      <c r="B979" s="8"/>
      <c r="C979" s="7"/>
      <c r="D979" s="8"/>
    </row>
    <row r="980" spans="1:4" ht="12.75">
      <c r="A980" s="7"/>
      <c r="B980" s="8"/>
      <c r="C980" s="7"/>
      <c r="D980" s="8"/>
    </row>
    <row r="981" spans="1:4" ht="12.75">
      <c r="A981" s="7"/>
      <c r="B981" s="8"/>
      <c r="C981" s="7"/>
      <c r="D981" s="8"/>
    </row>
    <row r="982" spans="1:4" ht="12.75">
      <c r="A982" s="7"/>
      <c r="B982" s="8"/>
      <c r="C982" s="7"/>
      <c r="D982" s="8"/>
    </row>
    <row r="983" spans="1:4" ht="12.75">
      <c r="A983" s="7"/>
      <c r="B983" s="8"/>
      <c r="C983" s="7"/>
      <c r="D983" s="8"/>
    </row>
    <row r="984" spans="1:4" ht="12.75">
      <c r="A984" s="7"/>
      <c r="B984" s="8"/>
      <c r="C984" s="7"/>
      <c r="D984" s="8"/>
    </row>
    <row r="985" spans="1:4" ht="12.75">
      <c r="A985" s="7"/>
      <c r="B985" s="8"/>
      <c r="C985" s="7"/>
      <c r="D985" s="8"/>
    </row>
    <row r="986" spans="1:4" ht="12.75">
      <c r="A986" s="7"/>
      <c r="B986" s="8"/>
      <c r="C986" s="7"/>
      <c r="D986" s="8"/>
    </row>
    <row r="987" spans="1:4" ht="12.75">
      <c r="A987" s="7"/>
      <c r="B987" s="8"/>
      <c r="C987" s="7"/>
      <c r="D987" s="8"/>
    </row>
    <row r="988" spans="1:4" ht="12.75">
      <c r="A988" s="7"/>
      <c r="B988" s="8"/>
      <c r="C988" s="7"/>
      <c r="D988" s="8"/>
    </row>
    <row r="989" spans="1:4" ht="12.75">
      <c r="A989" s="7"/>
      <c r="B989" s="8"/>
      <c r="C989" s="7"/>
      <c r="D989" s="8"/>
    </row>
    <row r="990" spans="1:4" ht="12.75">
      <c r="A990" s="7"/>
      <c r="B990" s="8"/>
      <c r="C990" s="7"/>
      <c r="D990" s="8"/>
    </row>
    <row r="991" spans="1:4" ht="12.75">
      <c r="A991" s="7"/>
      <c r="B991" s="8"/>
      <c r="C991" s="7"/>
      <c r="D991" s="8"/>
    </row>
    <row r="992" spans="1:4" ht="12.75">
      <c r="A992" s="7"/>
      <c r="B992" s="8"/>
      <c r="C992" s="7"/>
      <c r="D992" s="8"/>
    </row>
    <row r="993" spans="1:4" ht="12.75">
      <c r="A993" s="7"/>
      <c r="B993" s="8"/>
      <c r="C993" s="7"/>
      <c r="D993" s="8"/>
    </row>
    <row r="994" spans="1:4" ht="12.75">
      <c r="A994" s="7"/>
      <c r="B994" s="8"/>
      <c r="C994" s="7"/>
      <c r="D994" s="8"/>
    </row>
    <row r="995" spans="1:4" ht="12.75">
      <c r="A995" s="7"/>
      <c r="B995" s="8"/>
      <c r="C995" s="7"/>
      <c r="D995" s="8"/>
    </row>
    <row r="996" spans="1:4" ht="12.75">
      <c r="A996" s="7"/>
      <c r="B996" s="8"/>
      <c r="C996" s="7"/>
      <c r="D996" s="8"/>
    </row>
    <row r="997" spans="1:4" ht="12.75">
      <c r="A997" s="7"/>
      <c r="B997" s="8"/>
      <c r="C997" s="7"/>
      <c r="D997" s="8"/>
    </row>
    <row r="998" spans="1:4" ht="12.75">
      <c r="A998" s="7"/>
      <c r="B998" s="8"/>
      <c r="C998" s="7"/>
      <c r="D998" s="8"/>
    </row>
    <row r="999" spans="1:4" ht="12.75">
      <c r="A999" s="7"/>
      <c r="B999" s="8"/>
      <c r="C999" s="7"/>
      <c r="D999" s="8"/>
    </row>
    <row r="1000" spans="1:4" ht="12.75">
      <c r="A1000" s="7"/>
      <c r="B1000" s="8"/>
      <c r="C1000" s="7"/>
      <c r="D1000" s="8"/>
    </row>
  </sheetData>
  <mergeCells count="1">
    <mergeCell ref="A1:D1"/>
  </mergeCells>
  <pageMargins left="0.7" right="0.7" top="0.75" bottom="0.75" header="0.3" footer="0.3"/>
</worksheet>
</file>

<file path=xl/worksheets/sheet3.xml><?xml version="1.0" encoding="utf-8"?>
<worksheet xmlns="http://schemas.openxmlformats.org/spreadsheetml/2006/main" xmlns:r="http://schemas.openxmlformats.org/officeDocument/2006/relationships">
  <sheetPr>
    <outlinePr summaryBelow="0" summaryRight="0"/>
  </sheetPr>
  <dimension ref="A1:AK5210"/>
  <sheetViews>
    <sheetView workbookViewId="0"/>
  </sheetViews>
  <sheetFormatPr defaultColWidth="12.5703125" defaultRowHeight="15.75" customHeight="1"/>
  <sheetData>
    <row r="1" spans="1:37" ht="15.75" customHeight="1">
      <c r="A1" s="9" t="s">
        <v>18191</v>
      </c>
      <c r="B1" s="10" t="s">
        <v>18192</v>
      </c>
      <c r="C1" s="11" t="s">
        <v>18193</v>
      </c>
      <c r="D1" s="10" t="s">
        <v>18194</v>
      </c>
      <c r="E1" s="10" t="s">
        <v>18195</v>
      </c>
      <c r="F1" s="10" t="s">
        <v>18196</v>
      </c>
      <c r="G1" s="10" t="s">
        <v>1</v>
      </c>
      <c r="H1" s="10" t="s">
        <v>11</v>
      </c>
      <c r="I1" s="10" t="s">
        <v>18197</v>
      </c>
      <c r="J1" s="12"/>
      <c r="K1" s="13" t="s">
        <v>18198</v>
      </c>
      <c r="L1" s="14" t="s">
        <v>2</v>
      </c>
      <c r="M1" s="13" t="s">
        <v>3</v>
      </c>
      <c r="N1" s="13" t="s">
        <v>4</v>
      </c>
      <c r="O1" s="12"/>
      <c r="P1" s="13" t="s">
        <v>5</v>
      </c>
      <c r="Q1" s="13" t="s">
        <v>6</v>
      </c>
      <c r="R1" s="13" t="s">
        <v>7</v>
      </c>
      <c r="S1" s="13" t="s">
        <v>8</v>
      </c>
      <c r="T1" s="13" t="s">
        <v>9</v>
      </c>
      <c r="U1" s="13" t="s">
        <v>12</v>
      </c>
      <c r="V1" s="13" t="s">
        <v>10</v>
      </c>
      <c r="W1" s="15" t="s">
        <v>18199</v>
      </c>
      <c r="X1" s="16"/>
      <c r="Y1" s="17" t="s">
        <v>18200</v>
      </c>
      <c r="Z1" s="16"/>
      <c r="AA1" s="16"/>
      <c r="AB1" s="16"/>
      <c r="AC1" s="16"/>
      <c r="AD1" s="16"/>
      <c r="AE1" s="16"/>
      <c r="AF1" s="16"/>
      <c r="AG1" s="16"/>
      <c r="AH1" s="16"/>
      <c r="AI1" s="16"/>
      <c r="AJ1" s="16"/>
      <c r="AK1" s="16"/>
    </row>
    <row r="2" spans="1:37" ht="15.75" customHeight="1">
      <c r="A2" s="18">
        <v>6</v>
      </c>
      <c r="B2" s="19"/>
      <c r="C2" s="20" t="s">
        <v>18201</v>
      </c>
      <c r="D2" s="21"/>
      <c r="E2" s="22"/>
      <c r="F2" s="22"/>
      <c r="G2" s="22"/>
      <c r="H2" s="23">
        <v>0</v>
      </c>
      <c r="I2" s="22"/>
      <c r="J2" s="23" t="s">
        <v>18202</v>
      </c>
      <c r="K2" s="23" t="s">
        <v>18203</v>
      </c>
      <c r="L2" s="23" t="s">
        <v>219</v>
      </c>
      <c r="M2" s="22"/>
      <c r="N2" s="22"/>
      <c r="O2" s="23" t="s">
        <v>404</v>
      </c>
      <c r="P2" s="24"/>
      <c r="Q2" s="23" t="s">
        <v>1101</v>
      </c>
      <c r="R2" s="22"/>
      <c r="S2" s="25"/>
      <c r="T2" s="26"/>
      <c r="U2" s="26"/>
      <c r="V2" s="22"/>
      <c r="W2" s="27"/>
      <c r="X2" s="8"/>
      <c r="Y2" s="8"/>
      <c r="Z2" s="8"/>
      <c r="AA2" s="8"/>
      <c r="AB2" s="8"/>
      <c r="AC2" s="8"/>
      <c r="AD2" s="8"/>
      <c r="AE2" s="8"/>
      <c r="AF2" s="8"/>
      <c r="AG2" s="8"/>
      <c r="AH2" s="8"/>
      <c r="AI2" s="8"/>
      <c r="AJ2" s="8"/>
      <c r="AK2" s="8"/>
    </row>
    <row r="3" spans="1:37" ht="15.75" customHeight="1">
      <c r="A3" s="18">
        <v>7</v>
      </c>
      <c r="B3" s="19"/>
      <c r="C3" s="20" t="s">
        <v>18204</v>
      </c>
      <c r="D3" s="21"/>
      <c r="E3" s="22"/>
      <c r="F3" s="22"/>
      <c r="G3" s="22"/>
      <c r="H3" s="23">
        <v>0</v>
      </c>
      <c r="I3" s="22"/>
      <c r="J3" s="23" t="s">
        <v>18202</v>
      </c>
      <c r="K3" s="23" t="s">
        <v>18203</v>
      </c>
      <c r="L3" s="23" t="s">
        <v>219</v>
      </c>
      <c r="M3" s="22"/>
      <c r="N3" s="22"/>
      <c r="O3" s="23" t="s">
        <v>18205</v>
      </c>
      <c r="P3" s="24"/>
      <c r="Q3" s="23" t="s">
        <v>1101</v>
      </c>
      <c r="R3" s="22"/>
      <c r="S3" s="25"/>
      <c r="T3" s="26"/>
      <c r="U3" s="26"/>
      <c r="V3" s="22"/>
      <c r="W3" s="27"/>
      <c r="X3" s="8"/>
      <c r="Y3" s="8"/>
      <c r="Z3" s="8"/>
      <c r="AA3" s="8"/>
      <c r="AB3" s="8"/>
      <c r="AC3" s="8"/>
      <c r="AD3" s="8"/>
      <c r="AE3" s="8"/>
      <c r="AF3" s="8"/>
      <c r="AG3" s="8"/>
      <c r="AH3" s="8"/>
      <c r="AI3" s="8"/>
      <c r="AJ3" s="8"/>
      <c r="AK3" s="8"/>
    </row>
    <row r="4" spans="1:37" ht="15.75" customHeight="1">
      <c r="A4" s="18">
        <v>8</v>
      </c>
      <c r="B4" s="19"/>
      <c r="C4" s="20" t="s">
        <v>18206</v>
      </c>
      <c r="D4" s="21"/>
      <c r="E4" s="22"/>
      <c r="F4" s="22"/>
      <c r="G4" s="22"/>
      <c r="H4" s="23">
        <v>0</v>
      </c>
      <c r="I4" s="22"/>
      <c r="J4" s="23" t="s">
        <v>18202</v>
      </c>
      <c r="K4" s="23" t="s">
        <v>18203</v>
      </c>
      <c r="L4" s="23" t="s">
        <v>219</v>
      </c>
      <c r="M4" s="22"/>
      <c r="N4" s="22"/>
      <c r="O4" s="23" t="s">
        <v>2714</v>
      </c>
      <c r="P4" s="24"/>
      <c r="Q4" s="23" t="s">
        <v>1101</v>
      </c>
      <c r="R4" s="22"/>
      <c r="S4" s="25"/>
      <c r="T4" s="26"/>
      <c r="U4" s="26"/>
      <c r="V4" s="22"/>
      <c r="W4" s="27"/>
      <c r="X4" s="8"/>
      <c r="Y4" s="8"/>
      <c r="Z4" s="8"/>
      <c r="AA4" s="8"/>
      <c r="AB4" s="8"/>
      <c r="AC4" s="8"/>
      <c r="AD4" s="8"/>
      <c r="AE4" s="8"/>
      <c r="AF4" s="8"/>
      <c r="AG4" s="8"/>
      <c r="AH4" s="8"/>
      <c r="AI4" s="8"/>
      <c r="AJ4" s="8"/>
      <c r="AK4" s="8"/>
    </row>
    <row r="5" spans="1:37" ht="15.75" customHeight="1">
      <c r="A5" s="18">
        <v>9</v>
      </c>
      <c r="B5" s="19"/>
      <c r="C5" s="20" t="s">
        <v>18207</v>
      </c>
      <c r="D5" s="21"/>
      <c r="E5" s="22"/>
      <c r="F5" s="22"/>
      <c r="G5" s="22"/>
      <c r="H5" s="23">
        <v>0</v>
      </c>
      <c r="I5" s="22"/>
      <c r="J5" s="23" t="s">
        <v>18202</v>
      </c>
      <c r="K5" s="23" t="s">
        <v>18203</v>
      </c>
      <c r="L5" s="23" t="s">
        <v>219</v>
      </c>
      <c r="M5" s="22"/>
      <c r="N5" s="22"/>
      <c r="O5" s="23" t="s">
        <v>2714</v>
      </c>
      <c r="P5" s="24"/>
      <c r="Q5" s="23" t="s">
        <v>1101</v>
      </c>
      <c r="R5" s="22"/>
      <c r="S5" s="25"/>
      <c r="T5" s="26"/>
      <c r="U5" s="26"/>
      <c r="V5" s="22"/>
      <c r="W5" s="27"/>
      <c r="X5" s="8"/>
      <c r="Y5" s="8"/>
      <c r="Z5" s="8"/>
      <c r="AA5" s="8"/>
      <c r="AB5" s="8"/>
      <c r="AC5" s="8"/>
      <c r="AD5" s="8"/>
      <c r="AE5" s="8"/>
      <c r="AF5" s="8"/>
      <c r="AG5" s="8"/>
      <c r="AH5" s="8"/>
      <c r="AI5" s="8"/>
      <c r="AJ5" s="8"/>
      <c r="AK5" s="8"/>
    </row>
    <row r="6" spans="1:37" ht="15.75" customHeight="1">
      <c r="A6" s="18">
        <v>10</v>
      </c>
      <c r="B6" s="19"/>
      <c r="C6" s="20" t="s">
        <v>18208</v>
      </c>
      <c r="D6" s="21"/>
      <c r="E6" s="22"/>
      <c r="F6" s="22"/>
      <c r="G6" s="22"/>
      <c r="H6" s="23">
        <v>0</v>
      </c>
      <c r="I6" s="22"/>
      <c r="J6" s="23" t="s">
        <v>18202</v>
      </c>
      <c r="K6" s="23" t="s">
        <v>18203</v>
      </c>
      <c r="L6" s="23" t="s">
        <v>219</v>
      </c>
      <c r="M6" s="22"/>
      <c r="N6" s="22"/>
      <c r="O6" s="23" t="s">
        <v>2714</v>
      </c>
      <c r="P6" s="24"/>
      <c r="Q6" s="23" t="s">
        <v>1101</v>
      </c>
      <c r="R6" s="22"/>
      <c r="S6" s="25"/>
      <c r="T6" s="26"/>
      <c r="U6" s="26"/>
      <c r="V6" s="22"/>
      <c r="W6" s="27"/>
      <c r="X6" s="8"/>
      <c r="Y6" s="8"/>
      <c r="Z6" s="8"/>
      <c r="AA6" s="8"/>
      <c r="AB6" s="8"/>
      <c r="AC6" s="8"/>
      <c r="AD6" s="8"/>
      <c r="AE6" s="8"/>
      <c r="AF6" s="8"/>
      <c r="AG6" s="8"/>
      <c r="AH6" s="8"/>
      <c r="AI6" s="8"/>
      <c r="AJ6" s="8"/>
      <c r="AK6" s="8"/>
    </row>
    <row r="7" spans="1:37" ht="15.75" customHeight="1">
      <c r="A7" s="18">
        <v>11</v>
      </c>
      <c r="B7" s="19"/>
      <c r="C7" s="28" t="s">
        <v>18209</v>
      </c>
      <c r="D7" s="28" t="s">
        <v>18210</v>
      </c>
      <c r="E7" s="22"/>
      <c r="F7" s="22"/>
      <c r="G7" s="22"/>
      <c r="H7" s="23">
        <v>0</v>
      </c>
      <c r="I7" s="22"/>
      <c r="J7" s="23" t="s">
        <v>18202</v>
      </c>
      <c r="K7" s="29">
        <v>43497</v>
      </c>
      <c r="L7" s="23" t="s">
        <v>96</v>
      </c>
      <c r="M7" s="22"/>
      <c r="N7" s="22"/>
      <c r="O7" s="22"/>
      <c r="P7" s="24"/>
      <c r="Q7" s="23" t="s">
        <v>172</v>
      </c>
      <c r="R7" s="23" t="s">
        <v>173</v>
      </c>
      <c r="S7" s="25"/>
      <c r="T7" s="26"/>
      <c r="U7" s="26"/>
      <c r="V7" s="22"/>
      <c r="W7" s="27"/>
      <c r="X7" s="8"/>
      <c r="Y7" s="8"/>
      <c r="Z7" s="8"/>
      <c r="AA7" s="8"/>
      <c r="AB7" s="8"/>
      <c r="AC7" s="8"/>
      <c r="AD7" s="8"/>
      <c r="AE7" s="8"/>
      <c r="AF7" s="8"/>
      <c r="AG7" s="8"/>
      <c r="AH7" s="8"/>
      <c r="AI7" s="8"/>
      <c r="AJ7" s="8"/>
      <c r="AK7" s="8"/>
    </row>
    <row r="8" spans="1:37" ht="15.75" customHeight="1">
      <c r="A8" s="18">
        <v>12</v>
      </c>
      <c r="B8" s="19"/>
      <c r="C8" s="28" t="s">
        <v>18211</v>
      </c>
      <c r="D8" s="21"/>
      <c r="E8" s="22"/>
      <c r="F8" s="22"/>
      <c r="G8" s="22"/>
      <c r="H8" s="23">
        <v>0</v>
      </c>
      <c r="I8" s="22"/>
      <c r="J8" s="23" t="s">
        <v>18202</v>
      </c>
      <c r="K8" s="22"/>
      <c r="L8" s="23" t="s">
        <v>18212</v>
      </c>
      <c r="M8" s="23">
        <v>2017</v>
      </c>
      <c r="N8" s="22"/>
      <c r="O8" s="22"/>
      <c r="P8" s="24"/>
      <c r="Q8" s="23" t="s">
        <v>20</v>
      </c>
      <c r="R8" s="23" t="s">
        <v>21</v>
      </c>
      <c r="S8" s="25"/>
      <c r="T8" s="26"/>
      <c r="U8" s="26"/>
      <c r="V8" s="22"/>
      <c r="W8" s="27"/>
      <c r="X8" s="8"/>
      <c r="Y8" s="8"/>
      <c r="Z8" s="8"/>
      <c r="AA8" s="8"/>
      <c r="AB8" s="8"/>
      <c r="AC8" s="8"/>
      <c r="AD8" s="8"/>
      <c r="AE8" s="8"/>
      <c r="AF8" s="8"/>
      <c r="AG8" s="8"/>
      <c r="AH8" s="8"/>
      <c r="AI8" s="8"/>
      <c r="AJ8" s="8"/>
      <c r="AK8" s="8"/>
    </row>
    <row r="9" spans="1:37" ht="15.75" customHeight="1">
      <c r="A9" s="18">
        <v>13</v>
      </c>
      <c r="B9" s="19"/>
      <c r="C9" s="28" t="s">
        <v>18213</v>
      </c>
      <c r="D9" s="28" t="s">
        <v>18214</v>
      </c>
      <c r="E9" s="22"/>
      <c r="F9" s="22"/>
      <c r="G9" s="22"/>
      <c r="H9" s="23">
        <v>0</v>
      </c>
      <c r="I9" s="22"/>
      <c r="J9" s="23" t="s">
        <v>18202</v>
      </c>
      <c r="K9" s="29">
        <v>43497</v>
      </c>
      <c r="L9" s="23" t="s">
        <v>96</v>
      </c>
      <c r="M9" s="22"/>
      <c r="N9" s="22"/>
      <c r="O9" s="22"/>
      <c r="P9" s="24"/>
      <c r="Q9" s="23" t="s">
        <v>172</v>
      </c>
      <c r="R9" s="23" t="s">
        <v>173</v>
      </c>
      <c r="S9" s="25"/>
      <c r="T9" s="26"/>
      <c r="U9" s="26"/>
      <c r="V9" s="22"/>
      <c r="W9" s="27"/>
      <c r="X9" s="8"/>
      <c r="Y9" s="8"/>
      <c r="Z9" s="8"/>
      <c r="AA9" s="8"/>
      <c r="AB9" s="8"/>
      <c r="AC9" s="8"/>
      <c r="AD9" s="8"/>
      <c r="AE9" s="8"/>
      <c r="AF9" s="8"/>
      <c r="AG9" s="8"/>
      <c r="AH9" s="8"/>
      <c r="AI9" s="8"/>
      <c r="AJ9" s="8"/>
      <c r="AK9" s="8"/>
    </row>
    <row r="10" spans="1:37" ht="15.75" customHeight="1">
      <c r="A10" s="18">
        <v>14</v>
      </c>
      <c r="B10" s="19"/>
      <c r="C10" s="28" t="s">
        <v>18213</v>
      </c>
      <c r="D10" s="28" t="s">
        <v>18215</v>
      </c>
      <c r="E10" s="22"/>
      <c r="F10" s="23" t="s">
        <v>26</v>
      </c>
      <c r="G10" s="22"/>
      <c r="H10" s="23">
        <v>0</v>
      </c>
      <c r="I10" s="22"/>
      <c r="J10" s="23" t="s">
        <v>18202</v>
      </c>
      <c r="K10" s="23" t="s">
        <v>18203</v>
      </c>
      <c r="L10" s="23" t="s">
        <v>61</v>
      </c>
      <c r="M10" s="22"/>
      <c r="N10" s="22"/>
      <c r="O10" s="22"/>
      <c r="P10" s="24"/>
      <c r="Q10" s="23" t="s">
        <v>172</v>
      </c>
      <c r="R10" s="23" t="s">
        <v>173</v>
      </c>
      <c r="S10" s="25"/>
      <c r="T10" s="26"/>
      <c r="U10" s="26"/>
      <c r="V10" s="22"/>
      <c r="W10" s="27"/>
      <c r="X10" s="8"/>
      <c r="Y10" s="8"/>
      <c r="Z10" s="8"/>
      <c r="AA10" s="8"/>
      <c r="AB10" s="8"/>
      <c r="AC10" s="8"/>
      <c r="AD10" s="8"/>
      <c r="AE10" s="8"/>
      <c r="AF10" s="8"/>
      <c r="AG10" s="8"/>
      <c r="AH10" s="8"/>
      <c r="AI10" s="8"/>
      <c r="AJ10" s="8"/>
      <c r="AK10" s="8"/>
    </row>
    <row r="11" spans="1:37" ht="15.75" customHeight="1">
      <c r="A11" s="18">
        <v>24</v>
      </c>
      <c r="B11" s="19"/>
      <c r="C11" s="28" t="s">
        <v>18216</v>
      </c>
      <c r="D11" s="21"/>
      <c r="E11" s="22"/>
      <c r="F11" s="22"/>
      <c r="G11" s="22"/>
      <c r="H11" s="23">
        <v>0</v>
      </c>
      <c r="I11" s="22"/>
      <c r="J11" s="23" t="s">
        <v>18202</v>
      </c>
      <c r="K11" s="22"/>
      <c r="L11" s="23" t="s">
        <v>18212</v>
      </c>
      <c r="M11" s="23">
        <v>2017</v>
      </c>
      <c r="N11" s="22"/>
      <c r="O11" s="22"/>
      <c r="P11" s="24"/>
      <c r="Q11" s="23" t="s">
        <v>20</v>
      </c>
      <c r="R11" s="23" t="s">
        <v>21</v>
      </c>
      <c r="S11" s="25"/>
      <c r="T11" s="26"/>
      <c r="U11" s="26"/>
      <c r="V11" s="22"/>
      <c r="W11" s="27"/>
      <c r="X11" s="8"/>
      <c r="Y11" s="8"/>
      <c r="Z11" s="8"/>
      <c r="AA11" s="8"/>
      <c r="AB11" s="8"/>
      <c r="AC11" s="8"/>
      <c r="AD11" s="8"/>
      <c r="AE11" s="8"/>
      <c r="AF11" s="8"/>
      <c r="AG11" s="8"/>
      <c r="AH11" s="8"/>
      <c r="AI11" s="8"/>
      <c r="AJ11" s="8"/>
      <c r="AK11" s="8"/>
    </row>
    <row r="12" spans="1:37" ht="15.75" customHeight="1">
      <c r="A12" s="18">
        <v>35</v>
      </c>
      <c r="B12" s="19"/>
      <c r="C12" s="28" t="s">
        <v>18217</v>
      </c>
      <c r="D12" s="28" t="s">
        <v>18218</v>
      </c>
      <c r="E12" s="22"/>
      <c r="F12" s="22"/>
      <c r="G12" s="22"/>
      <c r="H12" s="23">
        <v>0</v>
      </c>
      <c r="I12" s="22"/>
      <c r="J12" s="23" t="s">
        <v>18202</v>
      </c>
      <c r="K12" s="22"/>
      <c r="L12" s="23" t="s">
        <v>18219</v>
      </c>
      <c r="M12" s="22"/>
      <c r="N12" s="22"/>
      <c r="O12" s="22"/>
      <c r="P12" s="24"/>
      <c r="Q12" s="23" t="s">
        <v>29</v>
      </c>
      <c r="R12" s="23" t="s">
        <v>30</v>
      </c>
      <c r="S12" s="25"/>
      <c r="T12" s="26"/>
      <c r="U12" s="26"/>
      <c r="V12" s="22"/>
      <c r="W12" s="27"/>
      <c r="X12" s="8"/>
      <c r="Y12" s="8"/>
      <c r="Z12" s="8"/>
      <c r="AA12" s="8"/>
      <c r="AB12" s="8"/>
      <c r="AC12" s="8"/>
      <c r="AD12" s="8"/>
      <c r="AE12" s="8"/>
      <c r="AF12" s="8"/>
      <c r="AG12" s="8"/>
      <c r="AH12" s="8"/>
      <c r="AI12" s="8"/>
      <c r="AJ12" s="8"/>
      <c r="AK12" s="8"/>
    </row>
    <row r="13" spans="1:37" ht="15.75" customHeight="1">
      <c r="A13" s="18">
        <v>36</v>
      </c>
      <c r="B13" s="19"/>
      <c r="C13" s="28" t="s">
        <v>18220</v>
      </c>
      <c r="D13" s="21"/>
      <c r="E13" s="22"/>
      <c r="F13" s="22"/>
      <c r="G13" s="22"/>
      <c r="H13" s="23">
        <v>0</v>
      </c>
      <c r="I13" s="22"/>
      <c r="J13" s="23" t="s">
        <v>18202</v>
      </c>
      <c r="K13" s="22"/>
      <c r="L13" s="23" t="s">
        <v>18212</v>
      </c>
      <c r="M13" s="23">
        <v>2017</v>
      </c>
      <c r="N13" s="22"/>
      <c r="O13" s="22"/>
      <c r="P13" s="24"/>
      <c r="Q13" s="23" t="s">
        <v>20</v>
      </c>
      <c r="R13" s="23" t="s">
        <v>21</v>
      </c>
      <c r="S13" s="25"/>
      <c r="T13" s="26"/>
      <c r="U13" s="26"/>
      <c r="V13" s="22"/>
      <c r="W13" s="27"/>
      <c r="X13" s="8"/>
      <c r="Y13" s="8"/>
      <c r="Z13" s="8"/>
      <c r="AA13" s="8"/>
      <c r="AB13" s="8"/>
      <c r="AC13" s="8"/>
      <c r="AD13" s="8"/>
      <c r="AE13" s="8"/>
      <c r="AF13" s="8"/>
      <c r="AG13" s="8"/>
      <c r="AH13" s="8"/>
      <c r="AI13" s="8"/>
      <c r="AJ13" s="8"/>
      <c r="AK13" s="8"/>
    </row>
    <row r="14" spans="1:37" ht="60.75">
      <c r="A14" s="18">
        <v>39</v>
      </c>
      <c r="B14" s="19"/>
      <c r="C14" s="28" t="s">
        <v>18221</v>
      </c>
      <c r="D14" s="28" t="s">
        <v>14497</v>
      </c>
      <c r="E14" s="22"/>
      <c r="F14" s="23" t="s">
        <v>415</v>
      </c>
      <c r="G14" s="23" t="s">
        <v>18222</v>
      </c>
      <c r="H14" s="23">
        <v>0</v>
      </c>
      <c r="I14" s="22"/>
      <c r="J14" s="23" t="s">
        <v>18202</v>
      </c>
      <c r="K14" s="29">
        <v>43497</v>
      </c>
      <c r="L14" s="23" t="s">
        <v>18223</v>
      </c>
      <c r="M14" s="22"/>
      <c r="N14" s="23" t="s">
        <v>18224</v>
      </c>
      <c r="O14" s="22"/>
      <c r="P14" s="24"/>
      <c r="Q14" s="23" t="s">
        <v>29</v>
      </c>
      <c r="R14" s="23" t="s">
        <v>30</v>
      </c>
      <c r="S14" s="25"/>
      <c r="T14" s="26"/>
      <c r="U14" s="26"/>
      <c r="V14" s="22"/>
      <c r="W14" s="27"/>
      <c r="X14" s="8"/>
      <c r="Y14" s="8"/>
      <c r="Z14" s="8"/>
      <c r="AA14" s="8"/>
      <c r="AB14" s="8"/>
      <c r="AC14" s="8"/>
      <c r="AD14" s="8"/>
      <c r="AE14" s="8"/>
      <c r="AF14" s="8"/>
      <c r="AG14" s="8"/>
      <c r="AH14" s="8"/>
      <c r="AI14" s="8"/>
      <c r="AJ14" s="8"/>
      <c r="AK14" s="8"/>
    </row>
    <row r="15" spans="1:37" ht="60.75">
      <c r="A15" s="18">
        <v>40</v>
      </c>
      <c r="B15" s="19"/>
      <c r="C15" s="28" t="s">
        <v>18221</v>
      </c>
      <c r="D15" s="28" t="s">
        <v>18225</v>
      </c>
      <c r="E15" s="22"/>
      <c r="F15" s="23" t="s">
        <v>415</v>
      </c>
      <c r="G15" s="23" t="s">
        <v>18226</v>
      </c>
      <c r="H15" s="23">
        <v>0</v>
      </c>
      <c r="I15" s="22"/>
      <c r="J15" s="23" t="s">
        <v>18202</v>
      </c>
      <c r="K15" s="29">
        <v>43497</v>
      </c>
      <c r="L15" s="23" t="s">
        <v>18223</v>
      </c>
      <c r="M15" s="22"/>
      <c r="N15" s="23" t="s">
        <v>18224</v>
      </c>
      <c r="O15" s="22"/>
      <c r="P15" s="24"/>
      <c r="Q15" s="23" t="s">
        <v>29</v>
      </c>
      <c r="R15" s="23" t="s">
        <v>30</v>
      </c>
      <c r="S15" s="25"/>
      <c r="T15" s="26"/>
      <c r="U15" s="26"/>
      <c r="V15" s="22"/>
      <c r="W15" s="27"/>
      <c r="X15" s="8"/>
      <c r="Y15" s="8"/>
      <c r="Z15" s="8"/>
      <c r="AA15" s="8"/>
      <c r="AB15" s="8"/>
      <c r="AC15" s="8"/>
      <c r="AD15" s="8"/>
      <c r="AE15" s="8"/>
      <c r="AF15" s="8"/>
      <c r="AG15" s="8"/>
      <c r="AH15" s="8"/>
      <c r="AI15" s="8"/>
      <c r="AJ15" s="8"/>
      <c r="AK15" s="8"/>
    </row>
    <row r="16" spans="1:37" ht="60.75">
      <c r="A16" s="18">
        <v>41</v>
      </c>
      <c r="B16" s="19"/>
      <c r="C16" s="28" t="s">
        <v>18221</v>
      </c>
      <c r="D16" s="28" t="s">
        <v>14495</v>
      </c>
      <c r="E16" s="22"/>
      <c r="F16" s="23" t="s">
        <v>415</v>
      </c>
      <c r="G16" s="23" t="s">
        <v>18226</v>
      </c>
      <c r="H16" s="23">
        <v>0</v>
      </c>
      <c r="I16" s="22"/>
      <c r="J16" s="23" t="s">
        <v>18202</v>
      </c>
      <c r="K16" s="29">
        <v>43497</v>
      </c>
      <c r="L16" s="23" t="s">
        <v>18223</v>
      </c>
      <c r="M16" s="22"/>
      <c r="N16" s="23" t="s">
        <v>18224</v>
      </c>
      <c r="O16" s="22"/>
      <c r="P16" s="24"/>
      <c r="Q16" s="23" t="s">
        <v>29</v>
      </c>
      <c r="R16" s="23" t="s">
        <v>30</v>
      </c>
      <c r="S16" s="25"/>
      <c r="T16" s="26"/>
      <c r="U16" s="26"/>
      <c r="V16" s="22"/>
      <c r="W16" s="27"/>
      <c r="X16" s="8"/>
      <c r="Y16" s="8"/>
      <c r="Z16" s="8"/>
      <c r="AA16" s="8"/>
      <c r="AB16" s="8"/>
      <c r="AC16" s="8"/>
      <c r="AD16" s="8"/>
      <c r="AE16" s="8"/>
      <c r="AF16" s="8"/>
      <c r="AG16" s="8"/>
      <c r="AH16" s="8"/>
      <c r="AI16" s="8"/>
      <c r="AJ16" s="8"/>
      <c r="AK16" s="8"/>
    </row>
    <row r="17" spans="1:37" ht="315.75">
      <c r="A17" s="18">
        <v>43</v>
      </c>
      <c r="B17" s="19"/>
      <c r="C17" s="28" t="s">
        <v>18227</v>
      </c>
      <c r="D17" s="28" t="s">
        <v>18228</v>
      </c>
      <c r="E17" s="22"/>
      <c r="F17" s="22"/>
      <c r="G17" s="22"/>
      <c r="H17" s="23">
        <v>0</v>
      </c>
      <c r="I17" s="22"/>
      <c r="J17" s="23" t="s">
        <v>18202</v>
      </c>
      <c r="K17" s="29">
        <v>43497</v>
      </c>
      <c r="L17" s="23" t="s">
        <v>96</v>
      </c>
      <c r="M17" s="22"/>
      <c r="N17" s="22"/>
      <c r="O17" s="22"/>
      <c r="P17" s="24"/>
      <c r="Q17" s="23" t="s">
        <v>172</v>
      </c>
      <c r="R17" s="23" t="s">
        <v>173</v>
      </c>
      <c r="S17" s="25"/>
      <c r="T17" s="26"/>
      <c r="U17" s="26"/>
      <c r="V17" s="22"/>
      <c r="W17" s="27"/>
      <c r="X17" s="8"/>
      <c r="Y17" s="8"/>
      <c r="Z17" s="8"/>
      <c r="AA17" s="8"/>
      <c r="AB17" s="8"/>
      <c r="AC17" s="8"/>
      <c r="AD17" s="8"/>
      <c r="AE17" s="8"/>
      <c r="AF17" s="8"/>
      <c r="AG17" s="8"/>
      <c r="AH17" s="8"/>
      <c r="AI17" s="8"/>
      <c r="AJ17" s="8"/>
      <c r="AK17" s="8"/>
    </row>
    <row r="18" spans="1:37" ht="285.75">
      <c r="A18" s="18">
        <v>44</v>
      </c>
      <c r="B18" s="19"/>
      <c r="C18" s="28" t="s">
        <v>18227</v>
      </c>
      <c r="D18" s="28" t="s">
        <v>18229</v>
      </c>
      <c r="E18" s="22"/>
      <c r="F18" s="23" t="s">
        <v>26</v>
      </c>
      <c r="G18" s="22"/>
      <c r="H18" s="23">
        <v>0</v>
      </c>
      <c r="I18" s="22"/>
      <c r="J18" s="23" t="s">
        <v>18202</v>
      </c>
      <c r="K18" s="23" t="s">
        <v>18203</v>
      </c>
      <c r="L18" s="23" t="s">
        <v>61</v>
      </c>
      <c r="M18" s="22"/>
      <c r="N18" s="22"/>
      <c r="O18" s="22"/>
      <c r="P18" s="24"/>
      <c r="Q18" s="23" t="s">
        <v>172</v>
      </c>
      <c r="R18" s="23" t="s">
        <v>173</v>
      </c>
      <c r="S18" s="25"/>
      <c r="T18" s="26"/>
      <c r="U18" s="26"/>
      <c r="V18" s="22"/>
      <c r="W18" s="27"/>
      <c r="X18" s="8"/>
      <c r="Y18" s="8"/>
      <c r="Z18" s="8"/>
      <c r="AA18" s="8"/>
      <c r="AB18" s="8"/>
      <c r="AC18" s="8"/>
      <c r="AD18" s="8"/>
      <c r="AE18" s="8"/>
      <c r="AF18" s="8"/>
      <c r="AG18" s="8"/>
      <c r="AH18" s="8"/>
      <c r="AI18" s="8"/>
      <c r="AJ18" s="8"/>
      <c r="AK18" s="8"/>
    </row>
    <row r="19" spans="1:37" ht="409.6">
      <c r="A19" s="18">
        <v>45</v>
      </c>
      <c r="B19" s="19"/>
      <c r="C19" s="28" t="s">
        <v>18230</v>
      </c>
      <c r="D19" s="21"/>
      <c r="E19" s="22"/>
      <c r="F19" s="22"/>
      <c r="G19" s="22"/>
      <c r="H19" s="23">
        <v>0</v>
      </c>
      <c r="I19" s="22"/>
      <c r="J19" s="23" t="s">
        <v>18202</v>
      </c>
      <c r="K19" s="22"/>
      <c r="L19" s="23" t="s">
        <v>18212</v>
      </c>
      <c r="M19" s="23">
        <v>2017</v>
      </c>
      <c r="N19" s="22"/>
      <c r="O19" s="22"/>
      <c r="P19" s="24"/>
      <c r="Q19" s="23" t="s">
        <v>20</v>
      </c>
      <c r="R19" s="23" t="s">
        <v>21</v>
      </c>
      <c r="S19" s="25"/>
      <c r="T19" s="26"/>
      <c r="U19" s="26"/>
      <c r="V19" s="22"/>
      <c r="W19" s="27"/>
      <c r="X19" s="8"/>
      <c r="Y19" s="8"/>
      <c r="Z19" s="8"/>
      <c r="AA19" s="8"/>
      <c r="AB19" s="8"/>
      <c r="AC19" s="8"/>
      <c r="AD19" s="8"/>
      <c r="AE19" s="8"/>
      <c r="AF19" s="8"/>
      <c r="AG19" s="8"/>
      <c r="AH19" s="8"/>
      <c r="AI19" s="8"/>
      <c r="AJ19" s="8"/>
      <c r="AK19" s="8"/>
    </row>
    <row r="20" spans="1:37" ht="409.6">
      <c r="A20" s="18">
        <v>47</v>
      </c>
      <c r="B20" s="19"/>
      <c r="C20" s="28" t="s">
        <v>18231</v>
      </c>
      <c r="D20" s="21"/>
      <c r="E20" s="22"/>
      <c r="F20" s="22"/>
      <c r="G20" s="22"/>
      <c r="H20" s="23">
        <v>0</v>
      </c>
      <c r="I20" s="22"/>
      <c r="J20" s="23" t="s">
        <v>18202</v>
      </c>
      <c r="K20" s="22"/>
      <c r="L20" s="23" t="s">
        <v>18212</v>
      </c>
      <c r="M20" s="23">
        <v>2017</v>
      </c>
      <c r="N20" s="22"/>
      <c r="O20" s="22"/>
      <c r="P20" s="24"/>
      <c r="Q20" s="23" t="s">
        <v>20</v>
      </c>
      <c r="R20" s="23" t="s">
        <v>21</v>
      </c>
      <c r="S20" s="25"/>
      <c r="T20" s="26"/>
      <c r="U20" s="26"/>
      <c r="V20" s="22"/>
      <c r="W20" s="27"/>
      <c r="X20" s="8"/>
      <c r="Y20" s="8"/>
      <c r="Z20" s="8"/>
      <c r="AA20" s="8"/>
      <c r="AB20" s="8"/>
      <c r="AC20" s="8"/>
      <c r="AD20" s="8"/>
      <c r="AE20" s="8"/>
      <c r="AF20" s="8"/>
      <c r="AG20" s="8"/>
      <c r="AH20" s="8"/>
      <c r="AI20" s="8"/>
      <c r="AJ20" s="8"/>
      <c r="AK20" s="8"/>
    </row>
    <row r="21" spans="1:37" ht="360.75">
      <c r="A21" s="18">
        <v>51</v>
      </c>
      <c r="B21" s="19"/>
      <c r="C21" s="28" t="s">
        <v>18232</v>
      </c>
      <c r="D21" s="21"/>
      <c r="E21" s="22"/>
      <c r="F21" s="22"/>
      <c r="G21" s="22"/>
      <c r="H21" s="23">
        <v>0</v>
      </c>
      <c r="I21" s="22"/>
      <c r="J21" s="23" t="s">
        <v>18202</v>
      </c>
      <c r="K21" s="22"/>
      <c r="L21" s="23" t="s">
        <v>18212</v>
      </c>
      <c r="M21" s="23">
        <v>2017</v>
      </c>
      <c r="N21" s="22"/>
      <c r="O21" s="22"/>
      <c r="P21" s="24"/>
      <c r="Q21" s="23" t="s">
        <v>20</v>
      </c>
      <c r="R21" s="23" t="s">
        <v>21</v>
      </c>
      <c r="S21" s="25"/>
      <c r="T21" s="26"/>
      <c r="U21" s="26"/>
      <c r="V21" s="22"/>
      <c r="W21" s="27"/>
      <c r="X21" s="8"/>
      <c r="Y21" s="8"/>
      <c r="Z21" s="8"/>
      <c r="AA21" s="8"/>
      <c r="AB21" s="8"/>
      <c r="AC21" s="8"/>
      <c r="AD21" s="8"/>
      <c r="AE21" s="8"/>
      <c r="AF21" s="8"/>
      <c r="AG21" s="8"/>
      <c r="AH21" s="8"/>
      <c r="AI21" s="8"/>
      <c r="AJ21" s="8"/>
      <c r="AK21" s="8"/>
    </row>
    <row r="22" spans="1:37" ht="409.6">
      <c r="A22" s="18">
        <v>59</v>
      </c>
      <c r="B22" s="19"/>
      <c r="C22" s="28" t="s">
        <v>18233</v>
      </c>
      <c r="D22" s="21"/>
      <c r="E22" s="22"/>
      <c r="F22" s="22"/>
      <c r="G22" s="22"/>
      <c r="H22" s="23">
        <v>0</v>
      </c>
      <c r="I22" s="22"/>
      <c r="J22" s="23" t="s">
        <v>18202</v>
      </c>
      <c r="K22" s="22"/>
      <c r="L22" s="23" t="s">
        <v>18212</v>
      </c>
      <c r="M22" s="23">
        <v>2017</v>
      </c>
      <c r="N22" s="22"/>
      <c r="O22" s="22"/>
      <c r="P22" s="24"/>
      <c r="Q22" s="23" t="s">
        <v>20</v>
      </c>
      <c r="R22" s="23" t="s">
        <v>21</v>
      </c>
      <c r="S22" s="25"/>
      <c r="T22" s="26"/>
      <c r="U22" s="26"/>
      <c r="V22" s="22"/>
      <c r="W22" s="27"/>
      <c r="X22" s="8"/>
      <c r="Y22" s="8"/>
      <c r="Z22" s="8"/>
      <c r="AA22" s="8"/>
      <c r="AB22" s="8"/>
      <c r="AC22" s="8"/>
      <c r="AD22" s="8"/>
      <c r="AE22" s="8"/>
      <c r="AF22" s="8"/>
      <c r="AG22" s="8"/>
      <c r="AH22" s="8"/>
      <c r="AI22" s="8"/>
      <c r="AJ22" s="8"/>
      <c r="AK22" s="8"/>
    </row>
    <row r="23" spans="1:37" ht="195.75">
      <c r="A23" s="18">
        <v>67</v>
      </c>
      <c r="B23" s="19"/>
      <c r="C23" s="28" t="s">
        <v>18234</v>
      </c>
      <c r="D23" s="28" t="s">
        <v>18235</v>
      </c>
      <c r="E23" s="22"/>
      <c r="F23" s="23" t="s">
        <v>415</v>
      </c>
      <c r="G23" s="23" t="s">
        <v>18236</v>
      </c>
      <c r="H23" s="23">
        <v>0</v>
      </c>
      <c r="I23" s="22"/>
      <c r="J23" s="23" t="s">
        <v>18202</v>
      </c>
      <c r="K23" s="29">
        <v>43497</v>
      </c>
      <c r="L23" s="23" t="s">
        <v>18223</v>
      </c>
      <c r="M23" s="22"/>
      <c r="N23" s="23" t="s">
        <v>18237</v>
      </c>
      <c r="O23" s="22"/>
      <c r="P23" s="24"/>
      <c r="Q23" s="23" t="s">
        <v>29</v>
      </c>
      <c r="R23" s="23" t="s">
        <v>30</v>
      </c>
      <c r="S23" s="25"/>
      <c r="T23" s="26"/>
      <c r="U23" s="26"/>
      <c r="V23" s="22"/>
      <c r="W23" s="27"/>
      <c r="X23" s="8"/>
      <c r="Y23" s="8"/>
      <c r="Z23" s="8"/>
      <c r="AA23" s="8"/>
      <c r="AB23" s="8"/>
      <c r="AC23" s="8"/>
      <c r="AD23" s="8"/>
      <c r="AE23" s="8"/>
      <c r="AF23" s="8"/>
      <c r="AG23" s="8"/>
      <c r="AH23" s="8"/>
      <c r="AI23" s="8"/>
      <c r="AJ23" s="8"/>
      <c r="AK23" s="8"/>
    </row>
    <row r="24" spans="1:37" ht="90.75">
      <c r="A24" s="18">
        <v>74</v>
      </c>
      <c r="B24" s="19"/>
      <c r="C24" s="28" t="s">
        <v>18238</v>
      </c>
      <c r="D24" s="28" t="s">
        <v>18239</v>
      </c>
      <c r="E24" s="22"/>
      <c r="F24" s="22"/>
      <c r="G24" s="22"/>
      <c r="H24" s="23">
        <v>0</v>
      </c>
      <c r="I24" s="22"/>
      <c r="J24" s="23" t="s">
        <v>18202</v>
      </c>
      <c r="K24" s="22"/>
      <c r="L24" s="23" t="s">
        <v>18219</v>
      </c>
      <c r="M24" s="22"/>
      <c r="N24" s="22"/>
      <c r="O24" s="22"/>
      <c r="P24" s="24"/>
      <c r="Q24" s="23" t="s">
        <v>29</v>
      </c>
      <c r="R24" s="23" t="s">
        <v>30</v>
      </c>
      <c r="S24" s="25"/>
      <c r="T24" s="26"/>
      <c r="U24" s="26"/>
      <c r="V24" s="22"/>
      <c r="W24" s="27"/>
      <c r="X24" s="8"/>
      <c r="Y24" s="8"/>
      <c r="Z24" s="8"/>
      <c r="AA24" s="8"/>
      <c r="AB24" s="8"/>
      <c r="AC24" s="8"/>
      <c r="AD24" s="8"/>
      <c r="AE24" s="8"/>
      <c r="AF24" s="8"/>
      <c r="AG24" s="8"/>
      <c r="AH24" s="8"/>
      <c r="AI24" s="8"/>
      <c r="AJ24" s="8"/>
      <c r="AK24" s="8"/>
    </row>
    <row r="25" spans="1:37" ht="409.6">
      <c r="A25" s="18">
        <v>79</v>
      </c>
      <c r="B25" s="19"/>
      <c r="C25" s="28" t="s">
        <v>18240</v>
      </c>
      <c r="D25" s="21"/>
      <c r="E25" s="22"/>
      <c r="F25" s="22"/>
      <c r="G25" s="22"/>
      <c r="H25" s="23">
        <v>0</v>
      </c>
      <c r="I25" s="22"/>
      <c r="J25" s="23" t="s">
        <v>18202</v>
      </c>
      <c r="K25" s="22"/>
      <c r="L25" s="23" t="s">
        <v>18212</v>
      </c>
      <c r="M25" s="23">
        <v>2017</v>
      </c>
      <c r="N25" s="22"/>
      <c r="O25" s="22"/>
      <c r="P25" s="24"/>
      <c r="Q25" s="23" t="s">
        <v>20</v>
      </c>
      <c r="R25" s="23" t="s">
        <v>21</v>
      </c>
      <c r="S25" s="25"/>
      <c r="T25" s="26"/>
      <c r="U25" s="26"/>
      <c r="V25" s="22"/>
      <c r="W25" s="27"/>
      <c r="X25" s="8"/>
      <c r="Y25" s="8"/>
      <c r="Z25" s="8"/>
      <c r="AA25" s="8"/>
      <c r="AB25" s="8"/>
      <c r="AC25" s="8"/>
      <c r="AD25" s="8"/>
      <c r="AE25" s="8"/>
      <c r="AF25" s="8"/>
      <c r="AG25" s="8"/>
      <c r="AH25" s="8"/>
      <c r="AI25" s="8"/>
      <c r="AJ25" s="8"/>
      <c r="AK25" s="8"/>
    </row>
    <row r="26" spans="1:37" ht="240.75">
      <c r="A26" s="18">
        <v>83</v>
      </c>
      <c r="B26" s="19"/>
      <c r="C26" s="28" t="s">
        <v>18241</v>
      </c>
      <c r="D26" s="28" t="s">
        <v>18242</v>
      </c>
      <c r="E26" s="22"/>
      <c r="F26" s="22"/>
      <c r="G26" s="22"/>
      <c r="H26" s="23">
        <v>0</v>
      </c>
      <c r="I26" s="22"/>
      <c r="J26" s="23" t="s">
        <v>18202</v>
      </c>
      <c r="K26" s="22"/>
      <c r="L26" s="23" t="s">
        <v>18243</v>
      </c>
      <c r="M26" s="22"/>
      <c r="N26" s="22"/>
      <c r="O26" s="22"/>
      <c r="P26" s="24"/>
      <c r="Q26" s="23" t="s">
        <v>29</v>
      </c>
      <c r="R26" s="23" t="s">
        <v>30</v>
      </c>
      <c r="S26" s="25"/>
      <c r="T26" s="26"/>
      <c r="U26" s="26"/>
      <c r="V26" s="22"/>
      <c r="W26" s="27"/>
      <c r="X26" s="8"/>
      <c r="Y26" s="8"/>
      <c r="Z26" s="8"/>
      <c r="AA26" s="8"/>
      <c r="AB26" s="8"/>
      <c r="AC26" s="8"/>
      <c r="AD26" s="8"/>
      <c r="AE26" s="8"/>
      <c r="AF26" s="8"/>
      <c r="AG26" s="8"/>
      <c r="AH26" s="8"/>
      <c r="AI26" s="8"/>
      <c r="AJ26" s="8"/>
      <c r="AK26" s="8"/>
    </row>
    <row r="27" spans="1:37" ht="120.75">
      <c r="A27" s="18">
        <v>91</v>
      </c>
      <c r="B27" s="19"/>
      <c r="C27" s="28" t="s">
        <v>18244</v>
      </c>
      <c r="D27" s="28" t="s">
        <v>18245</v>
      </c>
      <c r="E27" s="22"/>
      <c r="F27" s="23" t="s">
        <v>266</v>
      </c>
      <c r="G27" s="23" t="s">
        <v>18246</v>
      </c>
      <c r="H27" s="23">
        <v>0</v>
      </c>
      <c r="I27" s="22"/>
      <c r="J27" s="23" t="s">
        <v>18202</v>
      </c>
      <c r="K27" s="29">
        <v>43497</v>
      </c>
      <c r="L27" s="23" t="s">
        <v>18223</v>
      </c>
      <c r="M27" s="22"/>
      <c r="N27" s="23" t="s">
        <v>18247</v>
      </c>
      <c r="O27" s="22"/>
      <c r="P27" s="24"/>
      <c r="Q27" s="23" t="s">
        <v>29</v>
      </c>
      <c r="R27" s="23" t="s">
        <v>30</v>
      </c>
      <c r="S27" s="25"/>
      <c r="T27" s="26"/>
      <c r="U27" s="26"/>
      <c r="V27" s="22"/>
      <c r="W27" s="27"/>
      <c r="X27" s="8"/>
      <c r="Y27" s="8"/>
      <c r="Z27" s="8"/>
      <c r="AA27" s="8"/>
      <c r="AB27" s="8"/>
      <c r="AC27" s="8"/>
      <c r="AD27" s="8"/>
      <c r="AE27" s="8"/>
      <c r="AF27" s="8"/>
      <c r="AG27" s="8"/>
      <c r="AH27" s="8"/>
      <c r="AI27" s="8"/>
      <c r="AJ27" s="8"/>
      <c r="AK27" s="8"/>
    </row>
    <row r="28" spans="1:37" ht="105.75">
      <c r="A28" s="18">
        <v>94</v>
      </c>
      <c r="B28" s="19"/>
      <c r="C28" s="28" t="s">
        <v>18248</v>
      </c>
      <c r="D28" s="28" t="s">
        <v>18249</v>
      </c>
      <c r="E28" s="22"/>
      <c r="F28" s="23" t="s">
        <v>456</v>
      </c>
      <c r="G28" s="23" t="s">
        <v>18250</v>
      </c>
      <c r="H28" s="23">
        <v>0</v>
      </c>
      <c r="I28" s="22"/>
      <c r="J28" s="23" t="s">
        <v>18202</v>
      </c>
      <c r="K28" s="29">
        <v>43497</v>
      </c>
      <c r="L28" s="23" t="s">
        <v>18223</v>
      </c>
      <c r="M28" s="22"/>
      <c r="N28" s="23" t="s">
        <v>18251</v>
      </c>
      <c r="O28" s="22"/>
      <c r="P28" s="24"/>
      <c r="Q28" s="23" t="s">
        <v>29</v>
      </c>
      <c r="R28" s="23" t="s">
        <v>30</v>
      </c>
      <c r="S28" s="25"/>
      <c r="T28" s="26"/>
      <c r="U28" s="26"/>
      <c r="V28" s="22"/>
      <c r="W28" s="27"/>
      <c r="X28" s="8"/>
      <c r="Y28" s="8"/>
      <c r="Z28" s="8"/>
      <c r="AA28" s="8"/>
      <c r="AB28" s="8"/>
      <c r="AC28" s="8"/>
      <c r="AD28" s="8"/>
      <c r="AE28" s="8"/>
      <c r="AF28" s="8"/>
      <c r="AG28" s="8"/>
      <c r="AH28" s="8"/>
      <c r="AI28" s="8"/>
      <c r="AJ28" s="8"/>
      <c r="AK28" s="8"/>
    </row>
    <row r="29" spans="1:37" ht="90.75">
      <c r="A29" s="18">
        <v>98</v>
      </c>
      <c r="B29" s="19"/>
      <c r="C29" s="28" t="s">
        <v>18252</v>
      </c>
      <c r="D29" s="28" t="s">
        <v>18253</v>
      </c>
      <c r="E29" s="22"/>
      <c r="F29" s="22"/>
      <c r="G29" s="22"/>
      <c r="H29" s="23">
        <v>0</v>
      </c>
      <c r="I29" s="22"/>
      <c r="J29" s="23" t="s">
        <v>18202</v>
      </c>
      <c r="K29" s="22"/>
      <c r="L29" s="23" t="s">
        <v>18243</v>
      </c>
      <c r="M29" s="22"/>
      <c r="N29" s="22"/>
      <c r="O29" s="22"/>
      <c r="P29" s="24"/>
      <c r="Q29" s="23" t="s">
        <v>29</v>
      </c>
      <c r="R29" s="23" t="s">
        <v>30</v>
      </c>
      <c r="S29" s="25"/>
      <c r="T29" s="26"/>
      <c r="U29" s="26"/>
      <c r="V29" s="22"/>
      <c r="W29" s="27"/>
      <c r="X29" s="8"/>
      <c r="Y29" s="8"/>
      <c r="Z29" s="8"/>
      <c r="AA29" s="8"/>
      <c r="AB29" s="8"/>
      <c r="AC29" s="8"/>
      <c r="AD29" s="8"/>
      <c r="AE29" s="8"/>
      <c r="AF29" s="8"/>
      <c r="AG29" s="8"/>
      <c r="AH29" s="8"/>
      <c r="AI29" s="8"/>
      <c r="AJ29" s="8"/>
      <c r="AK29" s="8"/>
    </row>
    <row r="30" spans="1:37" ht="90.75">
      <c r="A30" s="18">
        <v>111</v>
      </c>
      <c r="B30" s="19"/>
      <c r="C30" s="28" t="s">
        <v>18254</v>
      </c>
      <c r="D30" s="28" t="s">
        <v>18255</v>
      </c>
      <c r="E30" s="22"/>
      <c r="F30" s="22"/>
      <c r="G30" s="22"/>
      <c r="H30" s="23">
        <v>0</v>
      </c>
      <c r="I30" s="22"/>
      <c r="J30" s="23" t="s">
        <v>18202</v>
      </c>
      <c r="K30" s="22"/>
      <c r="L30" s="23" t="s">
        <v>18219</v>
      </c>
      <c r="M30" s="22"/>
      <c r="N30" s="22"/>
      <c r="O30" s="22"/>
      <c r="P30" s="24"/>
      <c r="Q30" s="23" t="s">
        <v>29</v>
      </c>
      <c r="R30" s="23" t="s">
        <v>30</v>
      </c>
      <c r="S30" s="25"/>
      <c r="T30" s="26"/>
      <c r="U30" s="26"/>
      <c r="V30" s="22"/>
      <c r="W30" s="27"/>
      <c r="X30" s="8"/>
      <c r="Y30" s="8"/>
      <c r="Z30" s="8"/>
      <c r="AA30" s="8"/>
      <c r="AB30" s="8"/>
      <c r="AC30" s="8"/>
      <c r="AD30" s="8"/>
      <c r="AE30" s="8"/>
      <c r="AF30" s="8"/>
      <c r="AG30" s="8"/>
      <c r="AH30" s="8"/>
      <c r="AI30" s="8"/>
      <c r="AJ30" s="8"/>
      <c r="AK30" s="8"/>
    </row>
    <row r="31" spans="1:37" ht="150.75">
      <c r="A31" s="18">
        <v>112</v>
      </c>
      <c r="B31" s="19"/>
      <c r="C31" s="28" t="s">
        <v>18256</v>
      </c>
      <c r="D31" s="28" t="s">
        <v>18257</v>
      </c>
      <c r="E31" s="22"/>
      <c r="F31" s="23" t="s">
        <v>50</v>
      </c>
      <c r="G31" s="23" t="s">
        <v>18250</v>
      </c>
      <c r="H31" s="23">
        <v>0</v>
      </c>
      <c r="I31" s="22"/>
      <c r="J31" s="23" t="s">
        <v>18202</v>
      </c>
      <c r="K31" s="29">
        <v>43497</v>
      </c>
      <c r="L31" s="23" t="s">
        <v>18223</v>
      </c>
      <c r="M31" s="22"/>
      <c r="N31" s="23" t="s">
        <v>18251</v>
      </c>
      <c r="O31" s="22"/>
      <c r="P31" s="24"/>
      <c r="Q31" s="23" t="s">
        <v>29</v>
      </c>
      <c r="R31" s="23" t="s">
        <v>30</v>
      </c>
      <c r="S31" s="25"/>
      <c r="T31" s="26"/>
      <c r="U31" s="26"/>
      <c r="V31" s="22"/>
      <c r="W31" s="27"/>
      <c r="X31" s="8"/>
      <c r="Y31" s="8"/>
      <c r="Z31" s="8"/>
      <c r="AA31" s="8"/>
      <c r="AB31" s="8"/>
      <c r="AC31" s="8"/>
      <c r="AD31" s="8"/>
      <c r="AE31" s="8"/>
      <c r="AF31" s="8"/>
      <c r="AG31" s="8"/>
      <c r="AH31" s="8"/>
      <c r="AI31" s="8"/>
      <c r="AJ31" s="8"/>
      <c r="AK31" s="8"/>
    </row>
    <row r="32" spans="1:37" ht="409.6">
      <c r="A32" s="18">
        <v>119</v>
      </c>
      <c r="B32" s="19"/>
      <c r="C32" s="28" t="s">
        <v>18258</v>
      </c>
      <c r="D32" s="21"/>
      <c r="E32" s="22"/>
      <c r="F32" s="22"/>
      <c r="G32" s="22"/>
      <c r="H32" s="23">
        <v>0</v>
      </c>
      <c r="I32" s="22"/>
      <c r="J32" s="23" t="s">
        <v>18202</v>
      </c>
      <c r="K32" s="22"/>
      <c r="L32" s="23" t="s">
        <v>18219</v>
      </c>
      <c r="M32" s="23">
        <v>2017</v>
      </c>
      <c r="N32" s="22"/>
      <c r="O32" s="22"/>
      <c r="P32" s="24"/>
      <c r="Q32" s="23" t="s">
        <v>20</v>
      </c>
      <c r="R32" s="23" t="s">
        <v>21</v>
      </c>
      <c r="S32" s="25"/>
      <c r="T32" s="26"/>
      <c r="U32" s="26"/>
      <c r="V32" s="22"/>
      <c r="W32" s="27"/>
      <c r="X32" s="8"/>
      <c r="Y32" s="8"/>
      <c r="Z32" s="8"/>
      <c r="AA32" s="8"/>
      <c r="AB32" s="8"/>
      <c r="AC32" s="8"/>
      <c r="AD32" s="8"/>
      <c r="AE32" s="8"/>
      <c r="AF32" s="8"/>
      <c r="AG32" s="8"/>
      <c r="AH32" s="8"/>
      <c r="AI32" s="8"/>
      <c r="AJ32" s="8"/>
      <c r="AK32" s="8"/>
    </row>
    <row r="33" spans="1:37" ht="409.6">
      <c r="A33" s="18">
        <v>120</v>
      </c>
      <c r="B33" s="19"/>
      <c r="C33" s="28" t="s">
        <v>18259</v>
      </c>
      <c r="D33" s="21"/>
      <c r="E33" s="22"/>
      <c r="F33" s="22"/>
      <c r="G33" s="22"/>
      <c r="H33" s="23">
        <v>0</v>
      </c>
      <c r="I33" s="22"/>
      <c r="J33" s="23" t="s">
        <v>18202</v>
      </c>
      <c r="K33" s="22"/>
      <c r="L33" s="23" t="s">
        <v>18212</v>
      </c>
      <c r="M33" s="23">
        <v>2017</v>
      </c>
      <c r="N33" s="22"/>
      <c r="O33" s="22"/>
      <c r="P33" s="24"/>
      <c r="Q33" s="23" t="s">
        <v>20</v>
      </c>
      <c r="R33" s="23" t="s">
        <v>21</v>
      </c>
      <c r="S33" s="25"/>
      <c r="T33" s="26"/>
      <c r="U33" s="26"/>
      <c r="V33" s="22"/>
      <c r="W33" s="27"/>
      <c r="X33" s="8"/>
      <c r="Y33" s="8"/>
      <c r="Z33" s="8"/>
      <c r="AA33" s="8"/>
      <c r="AB33" s="8"/>
      <c r="AC33" s="8"/>
      <c r="AD33" s="8"/>
      <c r="AE33" s="8"/>
      <c r="AF33" s="8"/>
      <c r="AG33" s="8"/>
      <c r="AH33" s="8"/>
      <c r="AI33" s="8"/>
      <c r="AJ33" s="8"/>
      <c r="AK33" s="8"/>
    </row>
    <row r="34" spans="1:37" ht="180.75">
      <c r="A34" s="18">
        <v>123</v>
      </c>
      <c r="B34" s="19"/>
      <c r="C34" s="28" t="s">
        <v>18260</v>
      </c>
      <c r="D34" s="28" t="s">
        <v>18261</v>
      </c>
      <c r="E34" s="22"/>
      <c r="F34" s="23" t="s">
        <v>50</v>
      </c>
      <c r="G34" s="23" t="s">
        <v>18262</v>
      </c>
      <c r="H34" s="23">
        <v>0</v>
      </c>
      <c r="I34" s="22"/>
      <c r="J34" s="23" t="s">
        <v>18202</v>
      </c>
      <c r="K34" s="29">
        <v>43497</v>
      </c>
      <c r="L34" s="23" t="s">
        <v>18223</v>
      </c>
      <c r="M34" s="22"/>
      <c r="N34" s="23" t="s">
        <v>18263</v>
      </c>
      <c r="O34" s="22"/>
      <c r="P34" s="24"/>
      <c r="Q34" s="23" t="s">
        <v>29</v>
      </c>
      <c r="R34" s="23" t="s">
        <v>30</v>
      </c>
      <c r="S34" s="25"/>
      <c r="T34" s="26"/>
      <c r="U34" s="26"/>
      <c r="V34" s="22"/>
      <c r="W34" s="27"/>
      <c r="X34" s="8"/>
      <c r="Y34" s="8"/>
      <c r="Z34" s="8"/>
      <c r="AA34" s="8"/>
      <c r="AB34" s="8"/>
      <c r="AC34" s="8"/>
      <c r="AD34" s="8"/>
      <c r="AE34" s="8"/>
      <c r="AF34" s="8"/>
      <c r="AG34" s="8"/>
      <c r="AH34" s="8"/>
      <c r="AI34" s="8"/>
      <c r="AJ34" s="8"/>
      <c r="AK34" s="8"/>
    </row>
    <row r="35" spans="1:37" ht="120.75">
      <c r="A35" s="18">
        <v>124</v>
      </c>
      <c r="B35" s="19"/>
      <c r="C35" s="28" t="s">
        <v>18260</v>
      </c>
      <c r="D35" s="28" t="s">
        <v>18264</v>
      </c>
      <c r="E35" s="22"/>
      <c r="F35" s="23" t="s">
        <v>26</v>
      </c>
      <c r="G35" s="23" t="s">
        <v>18265</v>
      </c>
      <c r="H35" s="23">
        <v>0</v>
      </c>
      <c r="I35" s="22"/>
      <c r="J35" s="23" t="s">
        <v>18202</v>
      </c>
      <c r="K35" s="29">
        <v>43497</v>
      </c>
      <c r="L35" s="23" t="s">
        <v>18223</v>
      </c>
      <c r="M35" s="22"/>
      <c r="N35" s="23" t="s">
        <v>18263</v>
      </c>
      <c r="O35" s="22"/>
      <c r="P35" s="24"/>
      <c r="Q35" s="23" t="s">
        <v>29</v>
      </c>
      <c r="R35" s="23" t="s">
        <v>30</v>
      </c>
      <c r="S35" s="25"/>
      <c r="T35" s="26"/>
      <c r="U35" s="26"/>
      <c r="V35" s="22"/>
      <c r="W35" s="27"/>
      <c r="X35" s="8"/>
      <c r="Y35" s="8"/>
      <c r="Z35" s="8"/>
      <c r="AA35" s="8"/>
      <c r="AB35" s="8"/>
      <c r="AC35" s="8"/>
      <c r="AD35" s="8"/>
      <c r="AE35" s="8"/>
      <c r="AF35" s="8"/>
      <c r="AG35" s="8"/>
      <c r="AH35" s="8"/>
      <c r="AI35" s="8"/>
      <c r="AJ35" s="8"/>
      <c r="AK35" s="8"/>
    </row>
    <row r="36" spans="1:37" ht="409.6">
      <c r="A36" s="18">
        <v>128</v>
      </c>
      <c r="B36" s="19"/>
      <c r="C36" s="28" t="s">
        <v>18266</v>
      </c>
      <c r="D36" s="21"/>
      <c r="E36" s="22"/>
      <c r="F36" s="22"/>
      <c r="G36" s="22"/>
      <c r="H36" s="23">
        <v>0</v>
      </c>
      <c r="I36" s="22"/>
      <c r="J36" s="23" t="s">
        <v>18202</v>
      </c>
      <c r="K36" s="22"/>
      <c r="L36" s="23" t="s">
        <v>18267</v>
      </c>
      <c r="M36" s="23">
        <v>2017</v>
      </c>
      <c r="N36" s="22"/>
      <c r="O36" s="22"/>
      <c r="P36" s="24"/>
      <c r="Q36" s="23" t="s">
        <v>20</v>
      </c>
      <c r="R36" s="23" t="s">
        <v>21</v>
      </c>
      <c r="S36" s="25"/>
      <c r="T36" s="26"/>
      <c r="U36" s="26"/>
      <c r="V36" s="22"/>
      <c r="W36" s="27"/>
      <c r="X36" s="8"/>
      <c r="Y36" s="8"/>
      <c r="Z36" s="8"/>
      <c r="AA36" s="8"/>
      <c r="AB36" s="8"/>
      <c r="AC36" s="8"/>
      <c r="AD36" s="8"/>
      <c r="AE36" s="8"/>
      <c r="AF36" s="8"/>
      <c r="AG36" s="8"/>
      <c r="AH36" s="8"/>
      <c r="AI36" s="8"/>
      <c r="AJ36" s="8"/>
      <c r="AK36" s="8"/>
    </row>
    <row r="37" spans="1:37" ht="120.75">
      <c r="A37" s="18">
        <v>142</v>
      </c>
      <c r="B37" s="19"/>
      <c r="C37" s="28" t="s">
        <v>18268</v>
      </c>
      <c r="D37" s="28" t="s">
        <v>18269</v>
      </c>
      <c r="E37" s="22"/>
      <c r="F37" s="23" t="s">
        <v>18270</v>
      </c>
      <c r="G37" s="23" t="s">
        <v>18271</v>
      </c>
      <c r="H37" s="23">
        <v>0</v>
      </c>
      <c r="I37" s="22"/>
      <c r="J37" s="23" t="s">
        <v>18202</v>
      </c>
      <c r="K37" s="29">
        <v>43497</v>
      </c>
      <c r="L37" s="23" t="s">
        <v>18223</v>
      </c>
      <c r="M37" s="22"/>
      <c r="N37" s="23" t="s">
        <v>18272</v>
      </c>
      <c r="O37" s="22"/>
      <c r="P37" s="24"/>
      <c r="Q37" s="23" t="s">
        <v>29</v>
      </c>
      <c r="R37" s="23" t="s">
        <v>30</v>
      </c>
      <c r="S37" s="25"/>
      <c r="T37" s="26"/>
      <c r="U37" s="26"/>
      <c r="V37" s="22"/>
      <c r="W37" s="27"/>
      <c r="X37" s="8"/>
      <c r="Y37" s="8"/>
      <c r="Z37" s="8"/>
      <c r="AA37" s="8"/>
      <c r="AB37" s="8"/>
      <c r="AC37" s="8"/>
      <c r="AD37" s="8"/>
      <c r="AE37" s="8"/>
      <c r="AF37" s="8"/>
      <c r="AG37" s="8"/>
      <c r="AH37" s="8"/>
      <c r="AI37" s="8"/>
      <c r="AJ37" s="8"/>
      <c r="AK37" s="8"/>
    </row>
    <row r="38" spans="1:37" ht="195.75">
      <c r="A38" s="18">
        <v>143</v>
      </c>
      <c r="B38" s="19"/>
      <c r="C38" s="28" t="s">
        <v>18273</v>
      </c>
      <c r="D38" s="28" t="s">
        <v>18274</v>
      </c>
      <c r="E38" s="22"/>
      <c r="F38" s="22"/>
      <c r="G38" s="22"/>
      <c r="H38" s="23">
        <v>0</v>
      </c>
      <c r="I38" s="22"/>
      <c r="J38" s="23" t="s">
        <v>18202</v>
      </c>
      <c r="K38" s="29">
        <v>43497</v>
      </c>
      <c r="L38" s="23" t="s">
        <v>96</v>
      </c>
      <c r="M38" s="22"/>
      <c r="N38" s="22"/>
      <c r="O38" s="22"/>
      <c r="P38" s="24"/>
      <c r="Q38" s="23" t="s">
        <v>172</v>
      </c>
      <c r="R38" s="23" t="s">
        <v>173</v>
      </c>
      <c r="S38" s="25"/>
      <c r="T38" s="26"/>
      <c r="U38" s="26"/>
      <c r="V38" s="22"/>
      <c r="W38" s="27"/>
      <c r="X38" s="8"/>
      <c r="Y38" s="8"/>
      <c r="Z38" s="8"/>
      <c r="AA38" s="8"/>
      <c r="AB38" s="8"/>
      <c r="AC38" s="8"/>
      <c r="AD38" s="8"/>
      <c r="AE38" s="8"/>
      <c r="AF38" s="8"/>
      <c r="AG38" s="8"/>
      <c r="AH38" s="8"/>
      <c r="AI38" s="8"/>
      <c r="AJ38" s="8"/>
      <c r="AK38" s="8"/>
    </row>
    <row r="39" spans="1:37" ht="90.75">
      <c r="A39" s="18">
        <v>144</v>
      </c>
      <c r="B39" s="19"/>
      <c r="C39" s="28" t="s">
        <v>18275</v>
      </c>
      <c r="D39" s="28" t="s">
        <v>18276</v>
      </c>
      <c r="E39" s="22"/>
      <c r="F39" s="22"/>
      <c r="G39" s="22"/>
      <c r="H39" s="23">
        <v>0</v>
      </c>
      <c r="I39" s="22"/>
      <c r="J39" s="23" t="s">
        <v>18202</v>
      </c>
      <c r="K39" s="29">
        <v>43497</v>
      </c>
      <c r="L39" s="23" t="s">
        <v>96</v>
      </c>
      <c r="M39" s="22"/>
      <c r="N39" s="22"/>
      <c r="O39" s="22"/>
      <c r="P39" s="24"/>
      <c r="Q39" s="23" t="s">
        <v>172</v>
      </c>
      <c r="R39" s="23" t="s">
        <v>173</v>
      </c>
      <c r="S39" s="25"/>
      <c r="T39" s="26"/>
      <c r="U39" s="26"/>
      <c r="V39" s="22"/>
      <c r="W39" s="27"/>
      <c r="X39" s="8"/>
      <c r="Y39" s="8"/>
      <c r="Z39" s="8"/>
      <c r="AA39" s="8"/>
      <c r="AB39" s="8"/>
      <c r="AC39" s="8"/>
      <c r="AD39" s="8"/>
      <c r="AE39" s="8"/>
      <c r="AF39" s="8"/>
      <c r="AG39" s="8"/>
      <c r="AH39" s="8"/>
      <c r="AI39" s="8"/>
      <c r="AJ39" s="8"/>
      <c r="AK39" s="8"/>
    </row>
    <row r="40" spans="1:37" ht="105.75">
      <c r="A40" s="18">
        <v>145</v>
      </c>
      <c r="B40" s="19"/>
      <c r="C40" s="28" t="s">
        <v>18277</v>
      </c>
      <c r="D40" s="28" t="s">
        <v>18278</v>
      </c>
      <c r="E40" s="22"/>
      <c r="F40" s="22"/>
      <c r="G40" s="22"/>
      <c r="H40" s="23">
        <v>0</v>
      </c>
      <c r="I40" s="22"/>
      <c r="J40" s="23" t="s">
        <v>18202</v>
      </c>
      <c r="K40" s="29">
        <v>43497</v>
      </c>
      <c r="L40" s="23" t="s">
        <v>96</v>
      </c>
      <c r="M40" s="22"/>
      <c r="N40" s="22"/>
      <c r="O40" s="22"/>
      <c r="P40" s="24"/>
      <c r="Q40" s="23" t="s">
        <v>172</v>
      </c>
      <c r="R40" s="23" t="s">
        <v>173</v>
      </c>
      <c r="S40" s="25"/>
      <c r="T40" s="26"/>
      <c r="U40" s="26"/>
      <c r="V40" s="22"/>
      <c r="W40" s="27"/>
      <c r="X40" s="8"/>
      <c r="Y40" s="8"/>
      <c r="Z40" s="8"/>
      <c r="AA40" s="8"/>
      <c r="AB40" s="8"/>
      <c r="AC40" s="8"/>
      <c r="AD40" s="8"/>
      <c r="AE40" s="8"/>
      <c r="AF40" s="8"/>
      <c r="AG40" s="8"/>
      <c r="AH40" s="8"/>
      <c r="AI40" s="8"/>
      <c r="AJ40" s="8"/>
      <c r="AK40" s="8"/>
    </row>
    <row r="41" spans="1:37" ht="210.75">
      <c r="A41" s="18">
        <v>146</v>
      </c>
      <c r="B41" s="19"/>
      <c r="C41" s="28" t="s">
        <v>18279</v>
      </c>
      <c r="D41" s="28" t="s">
        <v>18280</v>
      </c>
      <c r="E41" s="22"/>
      <c r="F41" s="22"/>
      <c r="G41" s="22"/>
      <c r="H41" s="23">
        <v>0</v>
      </c>
      <c r="I41" s="22"/>
      <c r="J41" s="23" t="s">
        <v>18202</v>
      </c>
      <c r="K41" s="29">
        <v>43497</v>
      </c>
      <c r="L41" s="23" t="s">
        <v>96</v>
      </c>
      <c r="M41" s="22"/>
      <c r="N41" s="22"/>
      <c r="O41" s="22"/>
      <c r="P41" s="24"/>
      <c r="Q41" s="23" t="s">
        <v>172</v>
      </c>
      <c r="R41" s="23" t="s">
        <v>173</v>
      </c>
      <c r="S41" s="25"/>
      <c r="T41" s="26"/>
      <c r="U41" s="26"/>
      <c r="V41" s="22"/>
      <c r="W41" s="27"/>
      <c r="X41" s="8"/>
      <c r="Y41" s="8"/>
      <c r="Z41" s="8"/>
      <c r="AA41" s="8"/>
      <c r="AB41" s="8"/>
      <c r="AC41" s="8"/>
      <c r="AD41" s="8"/>
      <c r="AE41" s="8"/>
      <c r="AF41" s="8"/>
      <c r="AG41" s="8"/>
      <c r="AH41" s="8"/>
      <c r="AI41" s="8"/>
      <c r="AJ41" s="8"/>
      <c r="AK41" s="8"/>
    </row>
    <row r="42" spans="1:37" ht="135.75">
      <c r="A42" s="18">
        <v>147</v>
      </c>
      <c r="B42" s="19"/>
      <c r="C42" s="28" t="s">
        <v>18281</v>
      </c>
      <c r="D42" s="28" t="s">
        <v>18282</v>
      </c>
      <c r="E42" s="22"/>
      <c r="F42" s="22"/>
      <c r="G42" s="22"/>
      <c r="H42" s="23">
        <v>0</v>
      </c>
      <c r="I42" s="22"/>
      <c r="J42" s="23" t="s">
        <v>18202</v>
      </c>
      <c r="K42" s="29">
        <v>43497</v>
      </c>
      <c r="L42" s="23" t="s">
        <v>96</v>
      </c>
      <c r="M42" s="22"/>
      <c r="N42" s="22"/>
      <c r="O42" s="22"/>
      <c r="P42" s="24"/>
      <c r="Q42" s="23" t="s">
        <v>172</v>
      </c>
      <c r="R42" s="23" t="s">
        <v>173</v>
      </c>
      <c r="S42" s="25"/>
      <c r="T42" s="26"/>
      <c r="U42" s="26"/>
      <c r="V42" s="22"/>
      <c r="W42" s="27"/>
      <c r="X42" s="8"/>
      <c r="Y42" s="8"/>
      <c r="Z42" s="8"/>
      <c r="AA42" s="8"/>
      <c r="AB42" s="8"/>
      <c r="AC42" s="8"/>
      <c r="AD42" s="8"/>
      <c r="AE42" s="8"/>
      <c r="AF42" s="8"/>
      <c r="AG42" s="8"/>
      <c r="AH42" s="8"/>
      <c r="AI42" s="8"/>
      <c r="AJ42" s="8"/>
      <c r="AK42" s="8"/>
    </row>
    <row r="43" spans="1:37" ht="135.75">
      <c r="A43" s="18">
        <v>148</v>
      </c>
      <c r="B43" s="19"/>
      <c r="C43" s="28" t="s">
        <v>18283</v>
      </c>
      <c r="D43" s="28" t="s">
        <v>18284</v>
      </c>
      <c r="E43" s="22"/>
      <c r="F43" s="22"/>
      <c r="G43" s="22"/>
      <c r="H43" s="23">
        <v>0</v>
      </c>
      <c r="I43" s="22"/>
      <c r="J43" s="23" t="s">
        <v>18202</v>
      </c>
      <c r="K43" s="29">
        <v>43497</v>
      </c>
      <c r="L43" s="23" t="s">
        <v>96</v>
      </c>
      <c r="M43" s="22"/>
      <c r="N43" s="22"/>
      <c r="O43" s="22"/>
      <c r="P43" s="24"/>
      <c r="Q43" s="23" t="s">
        <v>172</v>
      </c>
      <c r="R43" s="23" t="s">
        <v>173</v>
      </c>
      <c r="S43" s="25"/>
      <c r="T43" s="26"/>
      <c r="U43" s="26"/>
      <c r="V43" s="22"/>
      <c r="W43" s="27"/>
      <c r="X43" s="8"/>
      <c r="Y43" s="8"/>
      <c r="Z43" s="8"/>
      <c r="AA43" s="8"/>
      <c r="AB43" s="8"/>
      <c r="AC43" s="8"/>
      <c r="AD43" s="8"/>
      <c r="AE43" s="8"/>
      <c r="AF43" s="8"/>
      <c r="AG43" s="8"/>
      <c r="AH43" s="8"/>
      <c r="AI43" s="8"/>
      <c r="AJ43" s="8"/>
      <c r="AK43" s="8"/>
    </row>
    <row r="44" spans="1:37" ht="105.75">
      <c r="A44" s="18">
        <v>149</v>
      </c>
      <c r="B44" s="19"/>
      <c r="C44" s="28" t="s">
        <v>18285</v>
      </c>
      <c r="D44" s="28" t="s">
        <v>18286</v>
      </c>
      <c r="E44" s="22"/>
      <c r="F44" s="23" t="s">
        <v>18287</v>
      </c>
      <c r="G44" s="22"/>
      <c r="H44" s="23">
        <v>0</v>
      </c>
      <c r="I44" s="22"/>
      <c r="J44" s="23" t="s">
        <v>18202</v>
      </c>
      <c r="K44" s="23" t="s">
        <v>18203</v>
      </c>
      <c r="L44" s="23" t="s">
        <v>61</v>
      </c>
      <c r="M44" s="22"/>
      <c r="N44" s="22"/>
      <c r="O44" s="22"/>
      <c r="P44" s="24"/>
      <c r="Q44" s="23" t="s">
        <v>172</v>
      </c>
      <c r="R44" s="23" t="s">
        <v>173</v>
      </c>
      <c r="S44" s="25"/>
      <c r="T44" s="26"/>
      <c r="U44" s="26"/>
      <c r="V44" s="22"/>
      <c r="W44" s="27"/>
      <c r="X44" s="8"/>
      <c r="Y44" s="8"/>
      <c r="Z44" s="8"/>
      <c r="AA44" s="8"/>
      <c r="AB44" s="8"/>
      <c r="AC44" s="8"/>
      <c r="AD44" s="8"/>
      <c r="AE44" s="8"/>
      <c r="AF44" s="8"/>
      <c r="AG44" s="8"/>
      <c r="AH44" s="8"/>
      <c r="AI44" s="8"/>
      <c r="AJ44" s="8"/>
      <c r="AK44" s="8"/>
    </row>
    <row r="45" spans="1:37" ht="105.75">
      <c r="A45" s="18">
        <v>150</v>
      </c>
      <c r="B45" s="19"/>
      <c r="C45" s="28" t="s">
        <v>18288</v>
      </c>
      <c r="D45" s="28" t="s">
        <v>18289</v>
      </c>
      <c r="E45" s="22"/>
      <c r="F45" s="22"/>
      <c r="G45" s="22"/>
      <c r="H45" s="23">
        <v>0</v>
      </c>
      <c r="I45" s="22"/>
      <c r="J45" s="23" t="s">
        <v>18202</v>
      </c>
      <c r="K45" s="29">
        <v>43497</v>
      </c>
      <c r="L45" s="23" t="s">
        <v>96</v>
      </c>
      <c r="M45" s="22"/>
      <c r="N45" s="22"/>
      <c r="O45" s="22"/>
      <c r="P45" s="24"/>
      <c r="Q45" s="23" t="s">
        <v>172</v>
      </c>
      <c r="R45" s="23" t="s">
        <v>173</v>
      </c>
      <c r="S45" s="25"/>
      <c r="T45" s="26"/>
      <c r="U45" s="26"/>
      <c r="V45" s="22"/>
      <c r="W45" s="27"/>
      <c r="X45" s="8"/>
      <c r="Y45" s="8"/>
      <c r="Z45" s="8"/>
      <c r="AA45" s="8"/>
      <c r="AB45" s="8"/>
      <c r="AC45" s="8"/>
      <c r="AD45" s="8"/>
      <c r="AE45" s="8"/>
      <c r="AF45" s="8"/>
      <c r="AG45" s="8"/>
      <c r="AH45" s="8"/>
      <c r="AI45" s="8"/>
      <c r="AJ45" s="8"/>
      <c r="AK45" s="8"/>
    </row>
    <row r="46" spans="1:37" ht="90.75">
      <c r="A46" s="18">
        <v>151</v>
      </c>
      <c r="B46" s="19"/>
      <c r="C46" s="28" t="s">
        <v>18290</v>
      </c>
      <c r="D46" s="28" t="s">
        <v>18291</v>
      </c>
      <c r="E46" s="22"/>
      <c r="F46" s="22"/>
      <c r="G46" s="22"/>
      <c r="H46" s="23">
        <v>0</v>
      </c>
      <c r="I46" s="22"/>
      <c r="J46" s="23" t="s">
        <v>18202</v>
      </c>
      <c r="K46" s="29">
        <v>43497</v>
      </c>
      <c r="L46" s="23" t="s">
        <v>96</v>
      </c>
      <c r="M46" s="22"/>
      <c r="N46" s="22"/>
      <c r="O46" s="22"/>
      <c r="P46" s="24"/>
      <c r="Q46" s="23" t="s">
        <v>172</v>
      </c>
      <c r="R46" s="23" t="s">
        <v>173</v>
      </c>
      <c r="S46" s="25"/>
      <c r="T46" s="26"/>
      <c r="U46" s="26"/>
      <c r="V46" s="22"/>
      <c r="W46" s="27"/>
      <c r="X46" s="8"/>
      <c r="Y46" s="8"/>
      <c r="Z46" s="8"/>
      <c r="AA46" s="8"/>
      <c r="AB46" s="8"/>
      <c r="AC46" s="8"/>
      <c r="AD46" s="8"/>
      <c r="AE46" s="8"/>
      <c r="AF46" s="8"/>
      <c r="AG46" s="8"/>
      <c r="AH46" s="8"/>
      <c r="AI46" s="8"/>
      <c r="AJ46" s="8"/>
      <c r="AK46" s="8"/>
    </row>
    <row r="47" spans="1:37" ht="225.75">
      <c r="A47" s="18">
        <v>152</v>
      </c>
      <c r="B47" s="19"/>
      <c r="C47" s="28" t="s">
        <v>18292</v>
      </c>
      <c r="D47" s="28" t="s">
        <v>18293</v>
      </c>
      <c r="E47" s="22"/>
      <c r="F47" s="22"/>
      <c r="G47" s="22"/>
      <c r="H47" s="23">
        <v>0</v>
      </c>
      <c r="I47" s="22"/>
      <c r="J47" s="23" t="s">
        <v>18202</v>
      </c>
      <c r="K47" s="29">
        <v>43497</v>
      </c>
      <c r="L47" s="23" t="s">
        <v>96</v>
      </c>
      <c r="M47" s="22"/>
      <c r="N47" s="22"/>
      <c r="O47" s="22"/>
      <c r="P47" s="24"/>
      <c r="Q47" s="23" t="s">
        <v>172</v>
      </c>
      <c r="R47" s="23" t="s">
        <v>173</v>
      </c>
      <c r="S47" s="25"/>
      <c r="T47" s="26"/>
      <c r="U47" s="26"/>
      <c r="V47" s="22"/>
      <c r="W47" s="27"/>
      <c r="X47" s="8"/>
      <c r="Y47" s="8"/>
      <c r="Z47" s="8"/>
      <c r="AA47" s="8"/>
      <c r="AB47" s="8"/>
      <c r="AC47" s="8"/>
      <c r="AD47" s="8"/>
      <c r="AE47" s="8"/>
      <c r="AF47" s="8"/>
      <c r="AG47" s="8"/>
      <c r="AH47" s="8"/>
      <c r="AI47" s="8"/>
      <c r="AJ47" s="8"/>
      <c r="AK47" s="8"/>
    </row>
    <row r="48" spans="1:37" ht="195.75">
      <c r="A48" s="18">
        <v>153</v>
      </c>
      <c r="B48" s="19"/>
      <c r="C48" s="28" t="s">
        <v>18292</v>
      </c>
      <c r="D48" s="28" t="s">
        <v>18294</v>
      </c>
      <c r="E48" s="22"/>
      <c r="F48" s="23" t="s">
        <v>26</v>
      </c>
      <c r="G48" s="22"/>
      <c r="H48" s="23">
        <v>0</v>
      </c>
      <c r="I48" s="22"/>
      <c r="J48" s="23" t="s">
        <v>18202</v>
      </c>
      <c r="K48" s="23" t="s">
        <v>18203</v>
      </c>
      <c r="L48" s="23" t="s">
        <v>61</v>
      </c>
      <c r="M48" s="22"/>
      <c r="N48" s="22"/>
      <c r="O48" s="22"/>
      <c r="P48" s="24"/>
      <c r="Q48" s="23" t="s">
        <v>172</v>
      </c>
      <c r="R48" s="23" t="s">
        <v>173</v>
      </c>
      <c r="S48" s="25"/>
      <c r="T48" s="26"/>
      <c r="U48" s="26"/>
      <c r="V48" s="22"/>
      <c r="W48" s="27"/>
      <c r="X48" s="8"/>
      <c r="Y48" s="8"/>
      <c r="Z48" s="8"/>
      <c r="AA48" s="8"/>
      <c r="AB48" s="8"/>
      <c r="AC48" s="8"/>
      <c r="AD48" s="8"/>
      <c r="AE48" s="8"/>
      <c r="AF48" s="8"/>
      <c r="AG48" s="8"/>
      <c r="AH48" s="8"/>
      <c r="AI48" s="8"/>
      <c r="AJ48" s="8"/>
      <c r="AK48" s="8"/>
    </row>
    <row r="49" spans="1:37" ht="165.75">
      <c r="A49" s="18">
        <v>154</v>
      </c>
      <c r="B49" s="19"/>
      <c r="C49" s="28" t="s">
        <v>18295</v>
      </c>
      <c r="D49" s="28" t="s">
        <v>18296</v>
      </c>
      <c r="E49" s="22"/>
      <c r="F49" s="22"/>
      <c r="G49" s="22"/>
      <c r="H49" s="23">
        <v>0</v>
      </c>
      <c r="I49" s="22"/>
      <c r="J49" s="23" t="s">
        <v>18202</v>
      </c>
      <c r="K49" s="29">
        <v>43497</v>
      </c>
      <c r="L49" s="23" t="s">
        <v>96</v>
      </c>
      <c r="M49" s="22"/>
      <c r="N49" s="22"/>
      <c r="O49" s="22"/>
      <c r="P49" s="24"/>
      <c r="Q49" s="23" t="s">
        <v>172</v>
      </c>
      <c r="R49" s="23" t="s">
        <v>173</v>
      </c>
      <c r="S49" s="25"/>
      <c r="T49" s="26"/>
      <c r="U49" s="26"/>
      <c r="V49" s="22"/>
      <c r="W49" s="27"/>
      <c r="X49" s="8"/>
      <c r="Y49" s="8"/>
      <c r="Z49" s="8"/>
      <c r="AA49" s="8"/>
      <c r="AB49" s="8"/>
      <c r="AC49" s="8"/>
      <c r="AD49" s="8"/>
      <c r="AE49" s="8"/>
      <c r="AF49" s="8"/>
      <c r="AG49" s="8"/>
      <c r="AH49" s="8"/>
      <c r="AI49" s="8"/>
      <c r="AJ49" s="8"/>
      <c r="AK49" s="8"/>
    </row>
    <row r="50" spans="1:37" ht="165.75">
      <c r="A50" s="18">
        <v>155</v>
      </c>
      <c r="B50" s="19"/>
      <c r="C50" s="28" t="s">
        <v>18297</v>
      </c>
      <c r="D50" s="28" t="s">
        <v>18298</v>
      </c>
      <c r="E50" s="22"/>
      <c r="F50" s="22"/>
      <c r="G50" s="22"/>
      <c r="H50" s="23">
        <v>0</v>
      </c>
      <c r="I50" s="22"/>
      <c r="J50" s="23" t="s">
        <v>18202</v>
      </c>
      <c r="K50" s="29">
        <v>43497</v>
      </c>
      <c r="L50" s="23" t="s">
        <v>96</v>
      </c>
      <c r="M50" s="22"/>
      <c r="N50" s="22"/>
      <c r="O50" s="22"/>
      <c r="P50" s="24"/>
      <c r="Q50" s="23" t="s">
        <v>172</v>
      </c>
      <c r="R50" s="23" t="s">
        <v>173</v>
      </c>
      <c r="S50" s="25"/>
      <c r="T50" s="26"/>
      <c r="U50" s="26"/>
      <c r="V50" s="22"/>
      <c r="W50" s="27"/>
      <c r="X50" s="8"/>
      <c r="Y50" s="8"/>
      <c r="Z50" s="8"/>
      <c r="AA50" s="8"/>
      <c r="AB50" s="8"/>
      <c r="AC50" s="8"/>
      <c r="AD50" s="8"/>
      <c r="AE50" s="8"/>
      <c r="AF50" s="8"/>
      <c r="AG50" s="8"/>
      <c r="AH50" s="8"/>
      <c r="AI50" s="8"/>
      <c r="AJ50" s="8"/>
      <c r="AK50" s="8"/>
    </row>
    <row r="51" spans="1:37" ht="135.75">
      <c r="A51" s="18">
        <v>156</v>
      </c>
      <c r="B51" s="19"/>
      <c r="C51" s="28" t="s">
        <v>18297</v>
      </c>
      <c r="D51" s="28" t="s">
        <v>18299</v>
      </c>
      <c r="E51" s="22"/>
      <c r="F51" s="22"/>
      <c r="G51" s="22"/>
      <c r="H51" s="23">
        <v>0</v>
      </c>
      <c r="I51" s="22"/>
      <c r="J51" s="23" t="s">
        <v>18202</v>
      </c>
      <c r="K51" s="29">
        <v>43497</v>
      </c>
      <c r="L51" s="23" t="s">
        <v>96</v>
      </c>
      <c r="M51" s="22"/>
      <c r="N51" s="22"/>
      <c r="O51" s="22"/>
      <c r="P51" s="24"/>
      <c r="Q51" s="23" t="s">
        <v>172</v>
      </c>
      <c r="R51" s="23" t="s">
        <v>173</v>
      </c>
      <c r="S51" s="25"/>
      <c r="T51" s="26"/>
      <c r="U51" s="26"/>
      <c r="V51" s="22"/>
      <c r="W51" s="27"/>
      <c r="X51" s="8"/>
      <c r="Y51" s="8"/>
      <c r="Z51" s="8"/>
      <c r="AA51" s="8"/>
      <c r="AB51" s="8"/>
      <c r="AC51" s="8"/>
      <c r="AD51" s="8"/>
      <c r="AE51" s="8"/>
      <c r="AF51" s="8"/>
      <c r="AG51" s="8"/>
      <c r="AH51" s="8"/>
      <c r="AI51" s="8"/>
      <c r="AJ51" s="8"/>
      <c r="AK51" s="8"/>
    </row>
    <row r="52" spans="1:37" ht="90.75">
      <c r="A52" s="18">
        <v>157</v>
      </c>
      <c r="B52" s="19"/>
      <c r="C52" s="28" t="s">
        <v>18297</v>
      </c>
      <c r="D52" s="28" t="s">
        <v>18300</v>
      </c>
      <c r="E52" s="22"/>
      <c r="F52" s="22"/>
      <c r="G52" s="22"/>
      <c r="H52" s="23">
        <v>0</v>
      </c>
      <c r="I52" s="22"/>
      <c r="J52" s="23" t="s">
        <v>18202</v>
      </c>
      <c r="K52" s="29">
        <v>43497</v>
      </c>
      <c r="L52" s="23" t="s">
        <v>96</v>
      </c>
      <c r="M52" s="22"/>
      <c r="N52" s="22"/>
      <c r="O52" s="22"/>
      <c r="P52" s="24"/>
      <c r="Q52" s="23" t="s">
        <v>172</v>
      </c>
      <c r="R52" s="23" t="s">
        <v>173</v>
      </c>
      <c r="S52" s="25"/>
      <c r="T52" s="26"/>
      <c r="U52" s="26"/>
      <c r="V52" s="22"/>
      <c r="W52" s="27"/>
      <c r="X52" s="8"/>
      <c r="Y52" s="8"/>
      <c r="Z52" s="8"/>
      <c r="AA52" s="8"/>
      <c r="AB52" s="8"/>
      <c r="AC52" s="8"/>
      <c r="AD52" s="8"/>
      <c r="AE52" s="8"/>
      <c r="AF52" s="8"/>
      <c r="AG52" s="8"/>
      <c r="AH52" s="8"/>
      <c r="AI52" s="8"/>
      <c r="AJ52" s="8"/>
      <c r="AK52" s="8"/>
    </row>
    <row r="53" spans="1:37" ht="90.75">
      <c r="A53" s="18">
        <v>158</v>
      </c>
      <c r="B53" s="19"/>
      <c r="C53" s="28" t="s">
        <v>18301</v>
      </c>
      <c r="D53" s="28" t="s">
        <v>18302</v>
      </c>
      <c r="E53" s="23" t="s">
        <v>18303</v>
      </c>
      <c r="F53" s="23" t="s">
        <v>415</v>
      </c>
      <c r="G53" s="22"/>
      <c r="H53" s="23">
        <v>0</v>
      </c>
      <c r="I53" s="22"/>
      <c r="J53" s="23" t="s">
        <v>18202</v>
      </c>
      <c r="K53" s="22"/>
      <c r="L53" s="23" t="s">
        <v>18243</v>
      </c>
      <c r="M53" s="22"/>
      <c r="N53" s="22"/>
      <c r="O53" s="22"/>
      <c r="P53" s="24"/>
      <c r="Q53" s="22"/>
      <c r="R53" s="23" t="s">
        <v>18304</v>
      </c>
      <c r="S53" s="25"/>
      <c r="T53" s="26"/>
      <c r="U53" s="26"/>
      <c r="V53" s="22"/>
      <c r="W53" s="27"/>
      <c r="X53" s="8"/>
      <c r="Y53" s="8"/>
      <c r="Z53" s="8"/>
      <c r="AA53" s="8"/>
      <c r="AB53" s="8"/>
      <c r="AC53" s="8"/>
      <c r="AD53" s="8"/>
      <c r="AE53" s="8"/>
      <c r="AF53" s="8"/>
      <c r="AG53" s="8"/>
      <c r="AH53" s="8"/>
      <c r="AI53" s="8"/>
      <c r="AJ53" s="8"/>
      <c r="AK53" s="8"/>
    </row>
    <row r="54" spans="1:37" ht="120.75">
      <c r="A54" s="18">
        <v>159</v>
      </c>
      <c r="B54" s="19"/>
      <c r="C54" s="28" t="s">
        <v>18305</v>
      </c>
      <c r="D54" s="28" t="s">
        <v>18306</v>
      </c>
      <c r="E54" s="22"/>
      <c r="F54" s="23" t="s">
        <v>26</v>
      </c>
      <c r="G54" s="22"/>
      <c r="H54" s="23">
        <v>0</v>
      </c>
      <c r="I54" s="22"/>
      <c r="J54" s="23" t="s">
        <v>18202</v>
      </c>
      <c r="K54" s="23" t="s">
        <v>18203</v>
      </c>
      <c r="L54" s="23" t="s">
        <v>61</v>
      </c>
      <c r="M54" s="22"/>
      <c r="N54" s="22"/>
      <c r="O54" s="22"/>
      <c r="P54" s="24"/>
      <c r="Q54" s="23" t="s">
        <v>172</v>
      </c>
      <c r="R54" s="23" t="s">
        <v>173</v>
      </c>
      <c r="S54" s="25"/>
      <c r="T54" s="26"/>
      <c r="U54" s="26"/>
      <c r="V54" s="22"/>
      <c r="W54" s="27"/>
      <c r="X54" s="8"/>
      <c r="Y54" s="8"/>
      <c r="Z54" s="8"/>
      <c r="AA54" s="8"/>
      <c r="AB54" s="8"/>
      <c r="AC54" s="8"/>
      <c r="AD54" s="8"/>
      <c r="AE54" s="8"/>
      <c r="AF54" s="8"/>
      <c r="AG54" s="8"/>
      <c r="AH54" s="8"/>
      <c r="AI54" s="8"/>
      <c r="AJ54" s="8"/>
      <c r="AK54" s="8"/>
    </row>
    <row r="55" spans="1:37" ht="165.75">
      <c r="A55" s="18">
        <v>160</v>
      </c>
      <c r="B55" s="19"/>
      <c r="C55" s="28" t="s">
        <v>18307</v>
      </c>
      <c r="D55" s="28" t="s">
        <v>18308</v>
      </c>
      <c r="E55" s="22"/>
      <c r="F55" s="22"/>
      <c r="G55" s="22"/>
      <c r="H55" s="23">
        <v>0</v>
      </c>
      <c r="I55" s="22"/>
      <c r="J55" s="23" t="s">
        <v>18202</v>
      </c>
      <c r="K55" s="29">
        <v>43497</v>
      </c>
      <c r="L55" s="23" t="s">
        <v>96</v>
      </c>
      <c r="M55" s="22"/>
      <c r="N55" s="22"/>
      <c r="O55" s="22"/>
      <c r="P55" s="24"/>
      <c r="Q55" s="23" t="s">
        <v>172</v>
      </c>
      <c r="R55" s="23" t="s">
        <v>173</v>
      </c>
      <c r="S55" s="25"/>
      <c r="T55" s="26"/>
      <c r="U55" s="26"/>
      <c r="V55" s="22"/>
      <c r="W55" s="27"/>
      <c r="X55" s="8"/>
      <c r="Y55" s="8"/>
      <c r="Z55" s="8"/>
      <c r="AA55" s="8"/>
      <c r="AB55" s="8"/>
      <c r="AC55" s="8"/>
      <c r="AD55" s="8"/>
      <c r="AE55" s="8"/>
      <c r="AF55" s="8"/>
      <c r="AG55" s="8"/>
      <c r="AH55" s="8"/>
      <c r="AI55" s="8"/>
      <c r="AJ55" s="8"/>
      <c r="AK55" s="8"/>
    </row>
    <row r="56" spans="1:37" ht="165.75">
      <c r="A56" s="18">
        <v>161</v>
      </c>
      <c r="B56" s="19"/>
      <c r="C56" s="28" t="s">
        <v>18307</v>
      </c>
      <c r="D56" s="28" t="s">
        <v>18309</v>
      </c>
      <c r="E56" s="22"/>
      <c r="F56" s="22"/>
      <c r="G56" s="22"/>
      <c r="H56" s="23">
        <v>0</v>
      </c>
      <c r="I56" s="22"/>
      <c r="J56" s="23" t="s">
        <v>18202</v>
      </c>
      <c r="K56" s="29">
        <v>43497</v>
      </c>
      <c r="L56" s="23" t="s">
        <v>96</v>
      </c>
      <c r="M56" s="22"/>
      <c r="N56" s="22"/>
      <c r="O56" s="22"/>
      <c r="P56" s="24"/>
      <c r="Q56" s="23" t="s">
        <v>172</v>
      </c>
      <c r="R56" s="23" t="s">
        <v>173</v>
      </c>
      <c r="S56" s="25"/>
      <c r="T56" s="26"/>
      <c r="U56" s="26"/>
      <c r="V56" s="22"/>
      <c r="W56" s="27"/>
      <c r="X56" s="8"/>
      <c r="Y56" s="8"/>
      <c r="Z56" s="8"/>
      <c r="AA56" s="8"/>
      <c r="AB56" s="8"/>
      <c r="AC56" s="8"/>
      <c r="AD56" s="8"/>
      <c r="AE56" s="8"/>
      <c r="AF56" s="8"/>
      <c r="AG56" s="8"/>
      <c r="AH56" s="8"/>
      <c r="AI56" s="8"/>
      <c r="AJ56" s="8"/>
      <c r="AK56" s="8"/>
    </row>
    <row r="57" spans="1:37" ht="210.75">
      <c r="A57" s="18">
        <v>162</v>
      </c>
      <c r="B57" s="19"/>
      <c r="C57" s="28" t="s">
        <v>18307</v>
      </c>
      <c r="D57" s="28" t="s">
        <v>18310</v>
      </c>
      <c r="E57" s="22"/>
      <c r="F57" s="22"/>
      <c r="G57" s="22"/>
      <c r="H57" s="23">
        <v>0</v>
      </c>
      <c r="I57" s="22"/>
      <c r="J57" s="23" t="s">
        <v>18202</v>
      </c>
      <c r="K57" s="29">
        <v>43497</v>
      </c>
      <c r="L57" s="23" t="s">
        <v>96</v>
      </c>
      <c r="M57" s="22"/>
      <c r="N57" s="22"/>
      <c r="O57" s="22"/>
      <c r="P57" s="24"/>
      <c r="Q57" s="23" t="s">
        <v>172</v>
      </c>
      <c r="R57" s="23" t="s">
        <v>173</v>
      </c>
      <c r="S57" s="25"/>
      <c r="T57" s="26"/>
      <c r="U57" s="26"/>
      <c r="V57" s="22"/>
      <c r="W57" s="27"/>
      <c r="X57" s="8"/>
      <c r="Y57" s="8"/>
      <c r="Z57" s="8"/>
      <c r="AA57" s="8"/>
      <c r="AB57" s="8"/>
      <c r="AC57" s="8"/>
      <c r="AD57" s="8"/>
      <c r="AE57" s="8"/>
      <c r="AF57" s="8"/>
      <c r="AG57" s="8"/>
      <c r="AH57" s="8"/>
      <c r="AI57" s="8"/>
      <c r="AJ57" s="8"/>
      <c r="AK57" s="8"/>
    </row>
    <row r="58" spans="1:37" ht="105.75">
      <c r="A58" s="18">
        <v>163</v>
      </c>
      <c r="B58" s="19"/>
      <c r="C58" s="28" t="s">
        <v>18311</v>
      </c>
      <c r="D58" s="28" t="s">
        <v>18312</v>
      </c>
      <c r="E58" s="22"/>
      <c r="F58" s="23" t="s">
        <v>1060</v>
      </c>
      <c r="G58" s="22"/>
      <c r="H58" s="23">
        <v>0</v>
      </c>
      <c r="I58" s="22"/>
      <c r="J58" s="23" t="s">
        <v>18202</v>
      </c>
      <c r="K58" s="23" t="s">
        <v>18203</v>
      </c>
      <c r="L58" s="23" t="s">
        <v>61</v>
      </c>
      <c r="M58" s="22"/>
      <c r="N58" s="22"/>
      <c r="O58" s="22"/>
      <c r="P58" s="24"/>
      <c r="Q58" s="23" t="s">
        <v>172</v>
      </c>
      <c r="R58" s="23" t="s">
        <v>173</v>
      </c>
      <c r="S58" s="25"/>
      <c r="T58" s="26"/>
      <c r="U58" s="26"/>
      <c r="V58" s="22"/>
      <c r="W58" s="27"/>
      <c r="X58" s="8"/>
      <c r="Y58" s="8"/>
      <c r="Z58" s="8"/>
      <c r="AA58" s="8"/>
      <c r="AB58" s="8"/>
      <c r="AC58" s="8"/>
      <c r="AD58" s="8"/>
      <c r="AE58" s="8"/>
      <c r="AF58" s="8"/>
      <c r="AG58" s="8"/>
      <c r="AH58" s="8"/>
      <c r="AI58" s="8"/>
      <c r="AJ58" s="8"/>
      <c r="AK58" s="8"/>
    </row>
    <row r="59" spans="1:37" ht="240.75">
      <c r="A59" s="18">
        <v>164</v>
      </c>
      <c r="B59" s="19"/>
      <c r="C59" s="28" t="s">
        <v>18313</v>
      </c>
      <c r="D59" s="28" t="s">
        <v>18314</v>
      </c>
      <c r="E59" s="22"/>
      <c r="F59" s="22"/>
      <c r="G59" s="22"/>
      <c r="H59" s="23">
        <v>0</v>
      </c>
      <c r="I59" s="22"/>
      <c r="J59" s="23" t="s">
        <v>18202</v>
      </c>
      <c r="K59" s="29">
        <v>43497</v>
      </c>
      <c r="L59" s="23" t="s">
        <v>96</v>
      </c>
      <c r="M59" s="22"/>
      <c r="N59" s="22"/>
      <c r="O59" s="22"/>
      <c r="P59" s="24"/>
      <c r="Q59" s="23" t="s">
        <v>172</v>
      </c>
      <c r="R59" s="23" t="s">
        <v>173</v>
      </c>
      <c r="S59" s="25"/>
      <c r="T59" s="26"/>
      <c r="U59" s="26"/>
      <c r="V59" s="22"/>
      <c r="W59" s="27"/>
      <c r="X59" s="8"/>
      <c r="Y59" s="8"/>
      <c r="Z59" s="8"/>
      <c r="AA59" s="8"/>
      <c r="AB59" s="8"/>
      <c r="AC59" s="8"/>
      <c r="AD59" s="8"/>
      <c r="AE59" s="8"/>
      <c r="AF59" s="8"/>
      <c r="AG59" s="8"/>
      <c r="AH59" s="8"/>
      <c r="AI59" s="8"/>
      <c r="AJ59" s="8"/>
      <c r="AK59" s="8"/>
    </row>
    <row r="60" spans="1:37" ht="195.75">
      <c r="A60" s="18">
        <v>165</v>
      </c>
      <c r="B60" s="19"/>
      <c r="C60" s="28" t="s">
        <v>18315</v>
      </c>
      <c r="D60" s="28" t="s">
        <v>18316</v>
      </c>
      <c r="E60" s="22"/>
      <c r="F60" s="22"/>
      <c r="G60" s="22"/>
      <c r="H60" s="23">
        <v>0</v>
      </c>
      <c r="I60" s="22"/>
      <c r="J60" s="23" t="s">
        <v>18202</v>
      </c>
      <c r="K60" s="29">
        <v>43497</v>
      </c>
      <c r="L60" s="23" t="s">
        <v>96</v>
      </c>
      <c r="M60" s="22"/>
      <c r="N60" s="22"/>
      <c r="O60" s="22"/>
      <c r="P60" s="24"/>
      <c r="Q60" s="23" t="s">
        <v>172</v>
      </c>
      <c r="R60" s="23" t="s">
        <v>173</v>
      </c>
      <c r="S60" s="25"/>
      <c r="T60" s="26"/>
      <c r="U60" s="26"/>
      <c r="V60" s="22"/>
      <c r="W60" s="27"/>
      <c r="X60" s="8"/>
      <c r="Y60" s="8"/>
      <c r="Z60" s="8"/>
      <c r="AA60" s="8"/>
      <c r="AB60" s="8"/>
      <c r="AC60" s="8"/>
      <c r="AD60" s="8"/>
      <c r="AE60" s="8"/>
      <c r="AF60" s="8"/>
      <c r="AG60" s="8"/>
      <c r="AH60" s="8"/>
      <c r="AI60" s="8"/>
      <c r="AJ60" s="8"/>
      <c r="AK60" s="8"/>
    </row>
    <row r="61" spans="1:37" ht="90.75">
      <c r="A61" s="18">
        <v>166</v>
      </c>
      <c r="B61" s="19"/>
      <c r="C61" s="28" t="s">
        <v>18315</v>
      </c>
      <c r="D61" s="28" t="s">
        <v>18317</v>
      </c>
      <c r="E61" s="22"/>
      <c r="F61" s="22"/>
      <c r="G61" s="22"/>
      <c r="H61" s="23">
        <v>0</v>
      </c>
      <c r="I61" s="22"/>
      <c r="J61" s="23" t="s">
        <v>18202</v>
      </c>
      <c r="K61" s="29">
        <v>43497</v>
      </c>
      <c r="L61" s="23" t="s">
        <v>96</v>
      </c>
      <c r="M61" s="22"/>
      <c r="N61" s="22"/>
      <c r="O61" s="22"/>
      <c r="P61" s="24"/>
      <c r="Q61" s="23" t="s">
        <v>172</v>
      </c>
      <c r="R61" s="23" t="s">
        <v>173</v>
      </c>
      <c r="S61" s="25"/>
      <c r="T61" s="26"/>
      <c r="U61" s="26"/>
      <c r="V61" s="22"/>
      <c r="W61" s="27"/>
      <c r="X61" s="8"/>
      <c r="Y61" s="8"/>
      <c r="Z61" s="8"/>
      <c r="AA61" s="8"/>
      <c r="AB61" s="8"/>
      <c r="AC61" s="8"/>
      <c r="AD61" s="8"/>
      <c r="AE61" s="8"/>
      <c r="AF61" s="8"/>
      <c r="AG61" s="8"/>
      <c r="AH61" s="8"/>
      <c r="AI61" s="8"/>
      <c r="AJ61" s="8"/>
      <c r="AK61" s="8"/>
    </row>
    <row r="62" spans="1:37" ht="165.75">
      <c r="A62" s="18">
        <v>167</v>
      </c>
      <c r="B62" s="19"/>
      <c r="C62" s="28" t="s">
        <v>18318</v>
      </c>
      <c r="D62" s="28" t="s">
        <v>18319</v>
      </c>
      <c r="E62" s="22"/>
      <c r="F62" s="22"/>
      <c r="G62" s="22"/>
      <c r="H62" s="23">
        <v>0</v>
      </c>
      <c r="I62" s="22"/>
      <c r="J62" s="23" t="s">
        <v>18202</v>
      </c>
      <c r="K62" s="29">
        <v>43497</v>
      </c>
      <c r="L62" s="23" t="s">
        <v>96</v>
      </c>
      <c r="M62" s="22"/>
      <c r="N62" s="22"/>
      <c r="O62" s="22"/>
      <c r="P62" s="24"/>
      <c r="Q62" s="23" t="s">
        <v>172</v>
      </c>
      <c r="R62" s="23" t="s">
        <v>173</v>
      </c>
      <c r="S62" s="25"/>
      <c r="T62" s="26"/>
      <c r="U62" s="26"/>
      <c r="V62" s="22"/>
      <c r="W62" s="27"/>
      <c r="X62" s="8"/>
      <c r="Y62" s="8"/>
      <c r="Z62" s="8"/>
      <c r="AA62" s="8"/>
      <c r="AB62" s="8"/>
      <c r="AC62" s="8"/>
      <c r="AD62" s="8"/>
      <c r="AE62" s="8"/>
      <c r="AF62" s="8"/>
      <c r="AG62" s="8"/>
      <c r="AH62" s="8"/>
      <c r="AI62" s="8"/>
      <c r="AJ62" s="8"/>
      <c r="AK62" s="8"/>
    </row>
    <row r="63" spans="1:37" ht="75.75">
      <c r="A63" s="18">
        <v>168</v>
      </c>
      <c r="B63" s="19"/>
      <c r="C63" s="28" t="s">
        <v>18320</v>
      </c>
      <c r="D63" s="28" t="s">
        <v>18321</v>
      </c>
      <c r="E63" s="22"/>
      <c r="F63" s="23" t="s">
        <v>1060</v>
      </c>
      <c r="G63" s="22"/>
      <c r="H63" s="23">
        <v>0</v>
      </c>
      <c r="I63" s="22"/>
      <c r="J63" s="23" t="s">
        <v>18202</v>
      </c>
      <c r="K63" s="23" t="s">
        <v>18203</v>
      </c>
      <c r="L63" s="23" t="s">
        <v>61</v>
      </c>
      <c r="M63" s="22"/>
      <c r="N63" s="22"/>
      <c r="O63" s="22"/>
      <c r="P63" s="24"/>
      <c r="Q63" s="23" t="s">
        <v>172</v>
      </c>
      <c r="R63" s="23" t="s">
        <v>173</v>
      </c>
      <c r="S63" s="25"/>
      <c r="T63" s="26"/>
      <c r="U63" s="26"/>
      <c r="V63" s="22"/>
      <c r="W63" s="27"/>
      <c r="X63" s="8"/>
      <c r="Y63" s="8"/>
      <c r="Z63" s="8"/>
      <c r="AA63" s="8"/>
      <c r="AB63" s="8"/>
      <c r="AC63" s="8"/>
      <c r="AD63" s="8"/>
      <c r="AE63" s="8"/>
      <c r="AF63" s="8"/>
      <c r="AG63" s="8"/>
      <c r="AH63" s="8"/>
      <c r="AI63" s="8"/>
      <c r="AJ63" s="8"/>
      <c r="AK63" s="8"/>
    </row>
    <row r="64" spans="1:37" ht="120.75">
      <c r="A64" s="18">
        <v>169</v>
      </c>
      <c r="B64" s="19"/>
      <c r="C64" s="28" t="s">
        <v>18320</v>
      </c>
      <c r="D64" s="28" t="s">
        <v>18322</v>
      </c>
      <c r="E64" s="22"/>
      <c r="F64" s="22"/>
      <c r="G64" s="22"/>
      <c r="H64" s="23">
        <v>0</v>
      </c>
      <c r="I64" s="22"/>
      <c r="J64" s="23" t="s">
        <v>18202</v>
      </c>
      <c r="K64" s="29">
        <v>43497</v>
      </c>
      <c r="L64" s="23" t="s">
        <v>96</v>
      </c>
      <c r="M64" s="22"/>
      <c r="N64" s="22"/>
      <c r="O64" s="22"/>
      <c r="P64" s="24"/>
      <c r="Q64" s="23" t="s">
        <v>172</v>
      </c>
      <c r="R64" s="23" t="s">
        <v>173</v>
      </c>
      <c r="S64" s="25"/>
      <c r="T64" s="26"/>
      <c r="U64" s="26"/>
      <c r="V64" s="22"/>
      <c r="W64" s="27"/>
      <c r="X64" s="8"/>
      <c r="Y64" s="8"/>
      <c r="Z64" s="8"/>
      <c r="AA64" s="8"/>
      <c r="AB64" s="8"/>
      <c r="AC64" s="8"/>
      <c r="AD64" s="8"/>
      <c r="AE64" s="8"/>
      <c r="AF64" s="8"/>
      <c r="AG64" s="8"/>
      <c r="AH64" s="8"/>
      <c r="AI64" s="8"/>
      <c r="AJ64" s="8"/>
      <c r="AK64" s="8"/>
    </row>
    <row r="65" spans="1:37" ht="135.75">
      <c r="A65" s="18">
        <v>170</v>
      </c>
      <c r="B65" s="19"/>
      <c r="C65" s="28" t="s">
        <v>18323</v>
      </c>
      <c r="D65" s="28" t="s">
        <v>18324</v>
      </c>
      <c r="E65" s="22"/>
      <c r="F65" s="22"/>
      <c r="G65" s="22"/>
      <c r="H65" s="23">
        <v>0</v>
      </c>
      <c r="I65" s="22"/>
      <c r="J65" s="23" t="s">
        <v>18202</v>
      </c>
      <c r="K65" s="29">
        <v>43497</v>
      </c>
      <c r="L65" s="23" t="s">
        <v>96</v>
      </c>
      <c r="M65" s="22"/>
      <c r="N65" s="22"/>
      <c r="O65" s="22"/>
      <c r="P65" s="24"/>
      <c r="Q65" s="23" t="s">
        <v>172</v>
      </c>
      <c r="R65" s="23" t="s">
        <v>173</v>
      </c>
      <c r="S65" s="25"/>
      <c r="T65" s="26"/>
      <c r="U65" s="26"/>
      <c r="V65" s="22"/>
      <c r="W65" s="27"/>
      <c r="X65" s="8"/>
      <c r="Y65" s="8"/>
      <c r="Z65" s="8"/>
      <c r="AA65" s="8"/>
      <c r="AB65" s="8"/>
      <c r="AC65" s="8"/>
      <c r="AD65" s="8"/>
      <c r="AE65" s="8"/>
      <c r="AF65" s="8"/>
      <c r="AG65" s="8"/>
      <c r="AH65" s="8"/>
      <c r="AI65" s="8"/>
      <c r="AJ65" s="8"/>
      <c r="AK65" s="8"/>
    </row>
    <row r="66" spans="1:37" ht="90.75">
      <c r="A66" s="18">
        <v>171</v>
      </c>
      <c r="B66" s="19"/>
      <c r="C66" s="28" t="s">
        <v>18325</v>
      </c>
      <c r="D66" s="28" t="s">
        <v>18326</v>
      </c>
      <c r="E66" s="22"/>
      <c r="F66" s="23" t="s">
        <v>1060</v>
      </c>
      <c r="G66" s="22"/>
      <c r="H66" s="23">
        <v>0</v>
      </c>
      <c r="I66" s="22"/>
      <c r="J66" s="23" t="s">
        <v>18202</v>
      </c>
      <c r="K66" s="23" t="s">
        <v>18203</v>
      </c>
      <c r="L66" s="23" t="s">
        <v>61</v>
      </c>
      <c r="M66" s="22"/>
      <c r="N66" s="22"/>
      <c r="O66" s="22"/>
      <c r="P66" s="24"/>
      <c r="Q66" s="23" t="s">
        <v>172</v>
      </c>
      <c r="R66" s="23" t="s">
        <v>173</v>
      </c>
      <c r="S66" s="25"/>
      <c r="T66" s="26"/>
      <c r="U66" s="26"/>
      <c r="V66" s="22"/>
      <c r="W66" s="27"/>
      <c r="X66" s="8"/>
      <c r="Y66" s="8"/>
      <c r="Z66" s="8"/>
      <c r="AA66" s="8"/>
      <c r="AB66" s="8"/>
      <c r="AC66" s="8"/>
      <c r="AD66" s="8"/>
      <c r="AE66" s="8"/>
      <c r="AF66" s="8"/>
      <c r="AG66" s="8"/>
      <c r="AH66" s="8"/>
      <c r="AI66" s="8"/>
      <c r="AJ66" s="8"/>
      <c r="AK66" s="8"/>
    </row>
    <row r="67" spans="1:37" ht="105.75">
      <c r="A67" s="18">
        <v>172</v>
      </c>
      <c r="B67" s="19"/>
      <c r="C67" s="28" t="s">
        <v>18327</v>
      </c>
      <c r="D67" s="28" t="s">
        <v>18328</v>
      </c>
      <c r="E67" s="22"/>
      <c r="F67" s="22"/>
      <c r="G67" s="22"/>
      <c r="H67" s="23">
        <v>0</v>
      </c>
      <c r="I67" s="22"/>
      <c r="J67" s="23" t="s">
        <v>18202</v>
      </c>
      <c r="K67" s="29">
        <v>43497</v>
      </c>
      <c r="L67" s="23" t="s">
        <v>96</v>
      </c>
      <c r="M67" s="22"/>
      <c r="N67" s="22"/>
      <c r="O67" s="22"/>
      <c r="P67" s="24"/>
      <c r="Q67" s="23" t="s">
        <v>172</v>
      </c>
      <c r="R67" s="23" t="s">
        <v>173</v>
      </c>
      <c r="S67" s="25"/>
      <c r="T67" s="26"/>
      <c r="U67" s="26"/>
      <c r="V67" s="22"/>
      <c r="W67" s="27"/>
      <c r="X67" s="8"/>
      <c r="Y67" s="8"/>
      <c r="Z67" s="8"/>
      <c r="AA67" s="8"/>
      <c r="AB67" s="8"/>
      <c r="AC67" s="8"/>
      <c r="AD67" s="8"/>
      <c r="AE67" s="8"/>
      <c r="AF67" s="8"/>
      <c r="AG67" s="8"/>
      <c r="AH67" s="8"/>
      <c r="AI67" s="8"/>
      <c r="AJ67" s="8"/>
      <c r="AK67" s="8"/>
    </row>
    <row r="68" spans="1:37" ht="255.75">
      <c r="A68" s="18">
        <v>173</v>
      </c>
      <c r="B68" s="19"/>
      <c r="C68" s="28" t="s">
        <v>18329</v>
      </c>
      <c r="D68" s="28" t="s">
        <v>18330</v>
      </c>
      <c r="E68" s="22"/>
      <c r="F68" s="22"/>
      <c r="G68" s="22"/>
      <c r="H68" s="23">
        <v>0</v>
      </c>
      <c r="I68" s="22"/>
      <c r="J68" s="23" t="s">
        <v>18202</v>
      </c>
      <c r="K68" s="23" t="s">
        <v>18203</v>
      </c>
      <c r="L68" s="23" t="s">
        <v>61</v>
      </c>
      <c r="M68" s="22"/>
      <c r="N68" s="22"/>
      <c r="O68" s="22"/>
      <c r="P68" s="24"/>
      <c r="Q68" s="23" t="s">
        <v>99</v>
      </c>
      <c r="R68" s="23" t="s">
        <v>179</v>
      </c>
      <c r="S68" s="25"/>
      <c r="T68" s="26"/>
      <c r="U68" s="26"/>
      <c r="V68" s="22"/>
      <c r="W68" s="27"/>
      <c r="X68" s="8"/>
      <c r="Y68" s="8"/>
      <c r="Z68" s="8"/>
      <c r="AA68" s="8"/>
      <c r="AB68" s="8"/>
      <c r="AC68" s="8"/>
      <c r="AD68" s="8"/>
      <c r="AE68" s="8"/>
      <c r="AF68" s="8"/>
      <c r="AG68" s="8"/>
      <c r="AH68" s="8"/>
      <c r="AI68" s="8"/>
      <c r="AJ68" s="8"/>
      <c r="AK68" s="8"/>
    </row>
    <row r="69" spans="1:37" ht="195.75">
      <c r="A69" s="18">
        <v>174</v>
      </c>
      <c r="B69" s="19"/>
      <c r="C69" s="28" t="s">
        <v>18329</v>
      </c>
      <c r="D69" s="28" t="s">
        <v>18331</v>
      </c>
      <c r="E69" s="22"/>
      <c r="F69" s="22"/>
      <c r="G69" s="22"/>
      <c r="H69" s="23">
        <v>0</v>
      </c>
      <c r="I69" s="22"/>
      <c r="J69" s="23" t="s">
        <v>18202</v>
      </c>
      <c r="K69" s="23" t="s">
        <v>18203</v>
      </c>
      <c r="L69" s="23" t="s">
        <v>61</v>
      </c>
      <c r="M69" s="22"/>
      <c r="N69" s="22"/>
      <c r="O69" s="22"/>
      <c r="P69" s="24"/>
      <c r="Q69" s="23" t="s">
        <v>99</v>
      </c>
      <c r="R69" s="23" t="s">
        <v>179</v>
      </c>
      <c r="S69" s="25"/>
      <c r="T69" s="26"/>
      <c r="U69" s="26"/>
      <c r="V69" s="22"/>
      <c r="W69" s="27"/>
      <c r="X69" s="8"/>
      <c r="Y69" s="8"/>
      <c r="Z69" s="8"/>
      <c r="AA69" s="8"/>
      <c r="AB69" s="8"/>
      <c r="AC69" s="8"/>
      <c r="AD69" s="8"/>
      <c r="AE69" s="8"/>
      <c r="AF69" s="8"/>
      <c r="AG69" s="8"/>
      <c r="AH69" s="8"/>
      <c r="AI69" s="8"/>
      <c r="AJ69" s="8"/>
      <c r="AK69" s="8"/>
    </row>
    <row r="70" spans="1:37" ht="300.75">
      <c r="A70" s="18">
        <v>175</v>
      </c>
      <c r="B70" s="19"/>
      <c r="C70" s="28" t="s">
        <v>18332</v>
      </c>
      <c r="D70" s="28" t="s">
        <v>18333</v>
      </c>
      <c r="E70" s="22"/>
      <c r="F70" s="22"/>
      <c r="G70" s="22"/>
      <c r="H70" s="23">
        <v>0</v>
      </c>
      <c r="I70" s="22"/>
      <c r="J70" s="23" t="s">
        <v>18202</v>
      </c>
      <c r="K70" s="23" t="s">
        <v>18203</v>
      </c>
      <c r="L70" s="23" t="s">
        <v>61</v>
      </c>
      <c r="M70" s="22"/>
      <c r="N70" s="22"/>
      <c r="O70" s="22"/>
      <c r="P70" s="24"/>
      <c r="Q70" s="23" t="s">
        <v>99</v>
      </c>
      <c r="R70" s="23" t="s">
        <v>179</v>
      </c>
      <c r="S70" s="25"/>
      <c r="T70" s="26"/>
      <c r="U70" s="26"/>
      <c r="V70" s="22"/>
      <c r="W70" s="27"/>
      <c r="X70" s="8"/>
      <c r="Y70" s="8"/>
      <c r="Z70" s="8"/>
      <c r="AA70" s="8"/>
      <c r="AB70" s="8"/>
      <c r="AC70" s="8"/>
      <c r="AD70" s="8"/>
      <c r="AE70" s="8"/>
      <c r="AF70" s="8"/>
      <c r="AG70" s="8"/>
      <c r="AH70" s="8"/>
      <c r="AI70" s="8"/>
      <c r="AJ70" s="8"/>
      <c r="AK70" s="8"/>
    </row>
    <row r="71" spans="1:37" ht="255.75">
      <c r="A71" s="18">
        <v>176</v>
      </c>
      <c r="B71" s="19"/>
      <c r="C71" s="28" t="s">
        <v>18332</v>
      </c>
      <c r="D71" s="28" t="s">
        <v>18334</v>
      </c>
      <c r="E71" s="22"/>
      <c r="F71" s="22"/>
      <c r="G71" s="22"/>
      <c r="H71" s="23">
        <v>0</v>
      </c>
      <c r="I71" s="22"/>
      <c r="J71" s="23" t="s">
        <v>18202</v>
      </c>
      <c r="K71" s="23" t="s">
        <v>18203</v>
      </c>
      <c r="L71" s="23" t="s">
        <v>61</v>
      </c>
      <c r="M71" s="22"/>
      <c r="N71" s="22"/>
      <c r="O71" s="22"/>
      <c r="P71" s="24"/>
      <c r="Q71" s="23" t="s">
        <v>99</v>
      </c>
      <c r="R71" s="23" t="s">
        <v>179</v>
      </c>
      <c r="S71" s="25"/>
      <c r="T71" s="26"/>
      <c r="U71" s="26"/>
      <c r="V71" s="22"/>
      <c r="W71" s="27"/>
      <c r="X71" s="8"/>
      <c r="Y71" s="8"/>
      <c r="Z71" s="8"/>
      <c r="AA71" s="8"/>
      <c r="AB71" s="8"/>
      <c r="AC71" s="8"/>
      <c r="AD71" s="8"/>
      <c r="AE71" s="8"/>
      <c r="AF71" s="8"/>
      <c r="AG71" s="8"/>
      <c r="AH71" s="8"/>
      <c r="AI71" s="8"/>
      <c r="AJ71" s="8"/>
      <c r="AK71" s="8"/>
    </row>
    <row r="72" spans="1:37" ht="210.75">
      <c r="A72" s="18">
        <v>177</v>
      </c>
      <c r="B72" s="19"/>
      <c r="C72" s="28" t="s">
        <v>18335</v>
      </c>
      <c r="D72" s="28" t="s">
        <v>18336</v>
      </c>
      <c r="E72" s="22"/>
      <c r="F72" s="22"/>
      <c r="G72" s="22"/>
      <c r="H72" s="23">
        <v>0</v>
      </c>
      <c r="I72" s="22"/>
      <c r="J72" s="23" t="s">
        <v>18202</v>
      </c>
      <c r="K72" s="23" t="s">
        <v>18203</v>
      </c>
      <c r="L72" s="23" t="s">
        <v>61</v>
      </c>
      <c r="M72" s="22"/>
      <c r="N72" s="22"/>
      <c r="O72" s="22"/>
      <c r="P72" s="24"/>
      <c r="Q72" s="23" t="s">
        <v>99</v>
      </c>
      <c r="R72" s="23" t="s">
        <v>179</v>
      </c>
      <c r="S72" s="25"/>
      <c r="T72" s="26"/>
      <c r="U72" s="26"/>
      <c r="V72" s="22"/>
      <c r="W72" s="27"/>
      <c r="X72" s="8"/>
      <c r="Y72" s="8"/>
      <c r="Z72" s="8"/>
      <c r="AA72" s="8"/>
      <c r="AB72" s="8"/>
      <c r="AC72" s="8"/>
      <c r="AD72" s="8"/>
      <c r="AE72" s="8"/>
      <c r="AF72" s="8"/>
      <c r="AG72" s="8"/>
      <c r="AH72" s="8"/>
      <c r="AI72" s="8"/>
      <c r="AJ72" s="8"/>
      <c r="AK72" s="8"/>
    </row>
    <row r="73" spans="1:37" ht="195.75">
      <c r="A73" s="18">
        <v>178</v>
      </c>
      <c r="B73" s="19"/>
      <c r="C73" s="28" t="s">
        <v>18337</v>
      </c>
      <c r="D73" s="28" t="s">
        <v>18338</v>
      </c>
      <c r="E73" s="22"/>
      <c r="F73" s="22"/>
      <c r="G73" s="22"/>
      <c r="H73" s="23">
        <v>0</v>
      </c>
      <c r="I73" s="22"/>
      <c r="J73" s="23" t="s">
        <v>18202</v>
      </c>
      <c r="K73" s="23" t="s">
        <v>18203</v>
      </c>
      <c r="L73" s="23" t="s">
        <v>61</v>
      </c>
      <c r="M73" s="22"/>
      <c r="N73" s="22"/>
      <c r="O73" s="22"/>
      <c r="P73" s="24"/>
      <c r="Q73" s="23" t="s">
        <v>99</v>
      </c>
      <c r="R73" s="23" t="s">
        <v>179</v>
      </c>
      <c r="S73" s="25"/>
      <c r="T73" s="26"/>
      <c r="U73" s="26"/>
      <c r="V73" s="22"/>
      <c r="W73" s="27"/>
      <c r="X73" s="8"/>
      <c r="Y73" s="8"/>
      <c r="Z73" s="8"/>
      <c r="AA73" s="8"/>
      <c r="AB73" s="8"/>
      <c r="AC73" s="8"/>
      <c r="AD73" s="8"/>
      <c r="AE73" s="8"/>
      <c r="AF73" s="8"/>
      <c r="AG73" s="8"/>
      <c r="AH73" s="8"/>
      <c r="AI73" s="8"/>
      <c r="AJ73" s="8"/>
      <c r="AK73" s="8"/>
    </row>
    <row r="74" spans="1:37" ht="45.75">
      <c r="A74" s="18">
        <v>179</v>
      </c>
      <c r="B74" s="19"/>
      <c r="C74" s="28" t="s">
        <v>18339</v>
      </c>
      <c r="D74" s="28" t="s">
        <v>18340</v>
      </c>
      <c r="E74" s="22"/>
      <c r="F74" s="22"/>
      <c r="G74" s="22"/>
      <c r="H74" s="23">
        <v>0</v>
      </c>
      <c r="I74" s="22"/>
      <c r="J74" s="23" t="s">
        <v>18202</v>
      </c>
      <c r="K74" s="23" t="s">
        <v>18203</v>
      </c>
      <c r="L74" s="23" t="s">
        <v>61</v>
      </c>
      <c r="M74" s="22"/>
      <c r="N74" s="22"/>
      <c r="O74" s="22"/>
      <c r="P74" s="24"/>
      <c r="Q74" s="23" t="s">
        <v>99</v>
      </c>
      <c r="R74" s="23" t="s">
        <v>179</v>
      </c>
      <c r="S74" s="25"/>
      <c r="T74" s="26"/>
      <c r="U74" s="26"/>
      <c r="V74" s="22"/>
      <c r="W74" s="27"/>
      <c r="X74" s="8"/>
      <c r="Y74" s="8"/>
      <c r="Z74" s="8"/>
      <c r="AA74" s="8"/>
      <c r="AB74" s="8"/>
      <c r="AC74" s="8"/>
      <c r="AD74" s="8"/>
      <c r="AE74" s="8"/>
      <c r="AF74" s="8"/>
      <c r="AG74" s="8"/>
      <c r="AH74" s="8"/>
      <c r="AI74" s="8"/>
      <c r="AJ74" s="8"/>
      <c r="AK74" s="8"/>
    </row>
    <row r="75" spans="1:37" ht="75.75">
      <c r="A75" s="18">
        <v>180</v>
      </c>
      <c r="B75" s="19"/>
      <c r="C75" s="28" t="s">
        <v>18341</v>
      </c>
      <c r="D75" s="28" t="s">
        <v>18342</v>
      </c>
      <c r="E75" s="22"/>
      <c r="F75" s="23" t="s">
        <v>415</v>
      </c>
      <c r="G75" s="23" t="s">
        <v>18343</v>
      </c>
      <c r="H75" s="23">
        <v>0</v>
      </c>
      <c r="I75" s="22"/>
      <c r="J75" s="23" t="s">
        <v>18202</v>
      </c>
      <c r="K75" s="29">
        <v>43497</v>
      </c>
      <c r="L75" s="23" t="s">
        <v>18223</v>
      </c>
      <c r="M75" s="22"/>
      <c r="N75" s="23" t="s">
        <v>18247</v>
      </c>
      <c r="O75" s="22"/>
      <c r="P75" s="24"/>
      <c r="Q75" s="23" t="s">
        <v>29</v>
      </c>
      <c r="R75" s="23" t="s">
        <v>30</v>
      </c>
      <c r="S75" s="25"/>
      <c r="T75" s="26"/>
      <c r="U75" s="26"/>
      <c r="V75" s="22"/>
      <c r="W75" s="27"/>
      <c r="X75" s="8"/>
      <c r="Y75" s="8"/>
      <c r="Z75" s="8"/>
      <c r="AA75" s="8"/>
      <c r="AB75" s="8"/>
      <c r="AC75" s="8"/>
      <c r="AD75" s="8"/>
      <c r="AE75" s="8"/>
      <c r="AF75" s="8"/>
      <c r="AG75" s="8"/>
      <c r="AH75" s="8"/>
      <c r="AI75" s="8"/>
      <c r="AJ75" s="8"/>
      <c r="AK75" s="8"/>
    </row>
    <row r="76" spans="1:37" ht="240.75">
      <c r="A76" s="18">
        <v>181</v>
      </c>
      <c r="B76" s="19"/>
      <c r="C76" s="28" t="s">
        <v>18344</v>
      </c>
      <c r="D76" s="28" t="s">
        <v>18345</v>
      </c>
      <c r="E76" s="22"/>
      <c r="F76" s="22"/>
      <c r="G76" s="22"/>
      <c r="H76" s="23">
        <v>0</v>
      </c>
      <c r="I76" s="22"/>
      <c r="J76" s="23" t="s">
        <v>18202</v>
      </c>
      <c r="K76" s="23" t="s">
        <v>18203</v>
      </c>
      <c r="L76" s="23" t="s">
        <v>61</v>
      </c>
      <c r="M76" s="22"/>
      <c r="N76" s="22"/>
      <c r="O76" s="22"/>
      <c r="P76" s="24"/>
      <c r="Q76" s="23" t="s">
        <v>99</v>
      </c>
      <c r="R76" s="23" t="s">
        <v>179</v>
      </c>
      <c r="S76" s="25"/>
      <c r="T76" s="26"/>
      <c r="U76" s="26"/>
      <c r="V76" s="22"/>
      <c r="W76" s="27"/>
      <c r="X76" s="8"/>
      <c r="Y76" s="8"/>
      <c r="Z76" s="8"/>
      <c r="AA76" s="8"/>
      <c r="AB76" s="8"/>
      <c r="AC76" s="8"/>
      <c r="AD76" s="8"/>
      <c r="AE76" s="8"/>
      <c r="AF76" s="8"/>
      <c r="AG76" s="8"/>
      <c r="AH76" s="8"/>
      <c r="AI76" s="8"/>
      <c r="AJ76" s="8"/>
      <c r="AK76" s="8"/>
    </row>
    <row r="77" spans="1:37" ht="225.75">
      <c r="A77" s="18">
        <v>182</v>
      </c>
      <c r="B77" s="19"/>
      <c r="C77" s="28" t="s">
        <v>18346</v>
      </c>
      <c r="D77" s="28" t="s">
        <v>18347</v>
      </c>
      <c r="E77" s="22"/>
      <c r="F77" s="22"/>
      <c r="G77" s="22"/>
      <c r="H77" s="23">
        <v>0</v>
      </c>
      <c r="I77" s="22"/>
      <c r="J77" s="23" t="s">
        <v>18202</v>
      </c>
      <c r="K77" s="23" t="s">
        <v>18203</v>
      </c>
      <c r="L77" s="23" t="s">
        <v>61</v>
      </c>
      <c r="M77" s="22"/>
      <c r="N77" s="22"/>
      <c r="O77" s="22"/>
      <c r="P77" s="24"/>
      <c r="Q77" s="23" t="s">
        <v>99</v>
      </c>
      <c r="R77" s="23" t="s">
        <v>179</v>
      </c>
      <c r="S77" s="25"/>
      <c r="T77" s="26"/>
      <c r="U77" s="26"/>
      <c r="V77" s="22"/>
      <c r="W77" s="27"/>
      <c r="X77" s="8"/>
      <c r="Y77" s="8"/>
      <c r="Z77" s="8"/>
      <c r="AA77" s="8"/>
      <c r="AB77" s="8"/>
      <c r="AC77" s="8"/>
      <c r="AD77" s="8"/>
      <c r="AE77" s="8"/>
      <c r="AF77" s="8"/>
      <c r="AG77" s="8"/>
      <c r="AH77" s="8"/>
      <c r="AI77" s="8"/>
      <c r="AJ77" s="8"/>
      <c r="AK77" s="8"/>
    </row>
    <row r="78" spans="1:37" ht="270.75">
      <c r="A78" s="18">
        <v>183</v>
      </c>
      <c r="B78" s="19"/>
      <c r="C78" s="28" t="s">
        <v>18348</v>
      </c>
      <c r="D78" s="28" t="s">
        <v>18349</v>
      </c>
      <c r="E78" s="22"/>
      <c r="F78" s="22"/>
      <c r="G78" s="22"/>
      <c r="H78" s="23">
        <v>0</v>
      </c>
      <c r="I78" s="22"/>
      <c r="J78" s="23" t="s">
        <v>18202</v>
      </c>
      <c r="K78" s="23" t="s">
        <v>18203</v>
      </c>
      <c r="L78" s="23" t="s">
        <v>61</v>
      </c>
      <c r="M78" s="22"/>
      <c r="N78" s="22"/>
      <c r="O78" s="22"/>
      <c r="P78" s="24"/>
      <c r="Q78" s="23" t="s">
        <v>99</v>
      </c>
      <c r="R78" s="23" t="s">
        <v>179</v>
      </c>
      <c r="S78" s="25"/>
      <c r="T78" s="26"/>
      <c r="U78" s="26"/>
      <c r="V78" s="22"/>
      <c r="W78" s="27"/>
      <c r="X78" s="8"/>
      <c r="Y78" s="8"/>
      <c r="Z78" s="8"/>
      <c r="AA78" s="8"/>
      <c r="AB78" s="8"/>
      <c r="AC78" s="8"/>
      <c r="AD78" s="8"/>
      <c r="AE78" s="8"/>
      <c r="AF78" s="8"/>
      <c r="AG78" s="8"/>
      <c r="AH78" s="8"/>
      <c r="AI78" s="8"/>
      <c r="AJ78" s="8"/>
      <c r="AK78" s="8"/>
    </row>
    <row r="79" spans="1:37" ht="75.75">
      <c r="A79" s="18">
        <v>184</v>
      </c>
      <c r="B79" s="19"/>
      <c r="C79" s="28" t="s">
        <v>18350</v>
      </c>
      <c r="D79" s="28" t="s">
        <v>18351</v>
      </c>
      <c r="E79" s="22"/>
      <c r="F79" s="23" t="s">
        <v>415</v>
      </c>
      <c r="G79" s="23" t="s">
        <v>18352</v>
      </c>
      <c r="H79" s="23">
        <v>0</v>
      </c>
      <c r="I79" s="22"/>
      <c r="J79" s="23" t="s">
        <v>18202</v>
      </c>
      <c r="K79" s="29">
        <v>43497</v>
      </c>
      <c r="L79" s="23" t="s">
        <v>18223</v>
      </c>
      <c r="M79" s="22"/>
      <c r="N79" s="23" t="s">
        <v>18224</v>
      </c>
      <c r="O79" s="22"/>
      <c r="P79" s="24"/>
      <c r="Q79" s="23" t="s">
        <v>29</v>
      </c>
      <c r="R79" s="23" t="s">
        <v>30</v>
      </c>
      <c r="S79" s="25"/>
      <c r="T79" s="26"/>
      <c r="U79" s="26"/>
      <c r="V79" s="22"/>
      <c r="W79" s="27"/>
      <c r="X79" s="8"/>
      <c r="Y79" s="8"/>
      <c r="Z79" s="8"/>
      <c r="AA79" s="8"/>
      <c r="AB79" s="8"/>
      <c r="AC79" s="8"/>
      <c r="AD79" s="8"/>
      <c r="AE79" s="8"/>
      <c r="AF79" s="8"/>
      <c r="AG79" s="8"/>
      <c r="AH79" s="8"/>
      <c r="AI79" s="8"/>
      <c r="AJ79" s="8"/>
      <c r="AK79" s="8"/>
    </row>
    <row r="80" spans="1:37" ht="150.75">
      <c r="A80" s="18">
        <v>185</v>
      </c>
      <c r="B80" s="19"/>
      <c r="C80" s="28" t="s">
        <v>18353</v>
      </c>
      <c r="D80" s="28" t="s">
        <v>18354</v>
      </c>
      <c r="E80" s="22"/>
      <c r="F80" s="23" t="s">
        <v>18355</v>
      </c>
      <c r="G80" s="23" t="s">
        <v>18352</v>
      </c>
      <c r="H80" s="23">
        <v>0</v>
      </c>
      <c r="I80" s="22"/>
      <c r="J80" s="23" t="s">
        <v>18202</v>
      </c>
      <c r="K80" s="29">
        <v>43497</v>
      </c>
      <c r="L80" s="23" t="s">
        <v>18223</v>
      </c>
      <c r="M80" s="22"/>
      <c r="N80" s="23" t="s">
        <v>18224</v>
      </c>
      <c r="O80" s="22"/>
      <c r="P80" s="24"/>
      <c r="Q80" s="23" t="s">
        <v>29</v>
      </c>
      <c r="R80" s="23" t="s">
        <v>30</v>
      </c>
      <c r="S80" s="25"/>
      <c r="T80" s="26"/>
      <c r="U80" s="26"/>
      <c r="V80" s="22"/>
      <c r="W80" s="27"/>
      <c r="X80" s="8"/>
      <c r="Y80" s="8"/>
      <c r="Z80" s="8"/>
      <c r="AA80" s="8"/>
      <c r="AB80" s="8"/>
      <c r="AC80" s="8"/>
      <c r="AD80" s="8"/>
      <c r="AE80" s="8"/>
      <c r="AF80" s="8"/>
      <c r="AG80" s="8"/>
      <c r="AH80" s="8"/>
      <c r="AI80" s="8"/>
      <c r="AJ80" s="8"/>
      <c r="AK80" s="8"/>
    </row>
    <row r="81" spans="1:37" ht="45.75">
      <c r="A81" s="18">
        <v>186</v>
      </c>
      <c r="B81" s="19"/>
      <c r="C81" s="28" t="s">
        <v>18356</v>
      </c>
      <c r="D81" s="28" t="s">
        <v>18357</v>
      </c>
      <c r="E81" s="22"/>
      <c r="F81" s="22"/>
      <c r="G81" s="22"/>
      <c r="H81" s="23">
        <v>0</v>
      </c>
      <c r="I81" s="22"/>
      <c r="J81" s="23" t="s">
        <v>18202</v>
      </c>
      <c r="K81" s="23" t="s">
        <v>18203</v>
      </c>
      <c r="L81" s="23" t="s">
        <v>61</v>
      </c>
      <c r="M81" s="22"/>
      <c r="N81" s="22"/>
      <c r="O81" s="22"/>
      <c r="P81" s="24"/>
      <c r="Q81" s="23" t="s">
        <v>99</v>
      </c>
      <c r="R81" s="23" t="s">
        <v>179</v>
      </c>
      <c r="S81" s="25"/>
      <c r="T81" s="26"/>
      <c r="U81" s="26"/>
      <c r="V81" s="22"/>
      <c r="W81" s="27"/>
      <c r="X81" s="8"/>
      <c r="Y81" s="8"/>
      <c r="Z81" s="8"/>
      <c r="AA81" s="8"/>
      <c r="AB81" s="8"/>
      <c r="AC81" s="8"/>
      <c r="AD81" s="8"/>
      <c r="AE81" s="8"/>
      <c r="AF81" s="8"/>
      <c r="AG81" s="8"/>
      <c r="AH81" s="8"/>
      <c r="AI81" s="8"/>
      <c r="AJ81" s="8"/>
      <c r="AK81" s="8"/>
    </row>
    <row r="82" spans="1:37" ht="105.75">
      <c r="A82" s="18">
        <v>187</v>
      </c>
      <c r="B82" s="19"/>
      <c r="C82" s="28" t="s">
        <v>18358</v>
      </c>
      <c r="D82" s="28" t="s">
        <v>18359</v>
      </c>
      <c r="E82" s="22"/>
      <c r="F82" s="22"/>
      <c r="G82" s="22"/>
      <c r="H82" s="23">
        <v>0</v>
      </c>
      <c r="I82" s="22"/>
      <c r="J82" s="23" t="s">
        <v>18202</v>
      </c>
      <c r="K82" s="23" t="s">
        <v>18203</v>
      </c>
      <c r="L82" s="23" t="s">
        <v>61</v>
      </c>
      <c r="M82" s="22"/>
      <c r="N82" s="22"/>
      <c r="O82" s="22"/>
      <c r="P82" s="24"/>
      <c r="Q82" s="23" t="s">
        <v>99</v>
      </c>
      <c r="R82" s="23" t="s">
        <v>179</v>
      </c>
      <c r="S82" s="25"/>
      <c r="T82" s="26"/>
      <c r="U82" s="26"/>
      <c r="V82" s="22"/>
      <c r="W82" s="27"/>
      <c r="X82" s="8"/>
      <c r="Y82" s="8"/>
      <c r="Z82" s="8"/>
      <c r="AA82" s="8"/>
      <c r="AB82" s="8"/>
      <c r="AC82" s="8"/>
      <c r="AD82" s="8"/>
      <c r="AE82" s="8"/>
      <c r="AF82" s="8"/>
      <c r="AG82" s="8"/>
      <c r="AH82" s="8"/>
      <c r="AI82" s="8"/>
      <c r="AJ82" s="8"/>
      <c r="AK82" s="8"/>
    </row>
    <row r="83" spans="1:37" ht="90.75">
      <c r="A83" s="18">
        <v>188</v>
      </c>
      <c r="B83" s="19"/>
      <c r="C83" s="28" t="s">
        <v>18358</v>
      </c>
      <c r="D83" s="28" t="s">
        <v>18360</v>
      </c>
      <c r="E83" s="22"/>
      <c r="F83" s="22"/>
      <c r="G83" s="22"/>
      <c r="H83" s="23">
        <v>0</v>
      </c>
      <c r="I83" s="22"/>
      <c r="J83" s="23" t="s">
        <v>18202</v>
      </c>
      <c r="K83" s="23" t="s">
        <v>18203</v>
      </c>
      <c r="L83" s="23" t="s">
        <v>61</v>
      </c>
      <c r="M83" s="22"/>
      <c r="N83" s="22"/>
      <c r="O83" s="22"/>
      <c r="P83" s="24"/>
      <c r="Q83" s="23" t="s">
        <v>99</v>
      </c>
      <c r="R83" s="23" t="s">
        <v>179</v>
      </c>
      <c r="S83" s="25"/>
      <c r="T83" s="26"/>
      <c r="U83" s="26"/>
      <c r="V83" s="22"/>
      <c r="W83" s="27"/>
      <c r="X83" s="8"/>
      <c r="Y83" s="8"/>
      <c r="Z83" s="8"/>
      <c r="AA83" s="8"/>
      <c r="AB83" s="8"/>
      <c r="AC83" s="8"/>
      <c r="AD83" s="8"/>
      <c r="AE83" s="8"/>
      <c r="AF83" s="8"/>
      <c r="AG83" s="8"/>
      <c r="AH83" s="8"/>
      <c r="AI83" s="8"/>
      <c r="AJ83" s="8"/>
      <c r="AK83" s="8"/>
    </row>
    <row r="84" spans="1:37" ht="90.75">
      <c r="A84" s="18">
        <v>189</v>
      </c>
      <c r="B84" s="19"/>
      <c r="C84" s="28" t="s">
        <v>18361</v>
      </c>
      <c r="D84" s="28" t="s">
        <v>18362</v>
      </c>
      <c r="E84" s="22"/>
      <c r="F84" s="22"/>
      <c r="G84" s="22"/>
      <c r="H84" s="23">
        <v>0</v>
      </c>
      <c r="I84" s="22"/>
      <c r="J84" s="23" t="s">
        <v>18202</v>
      </c>
      <c r="K84" s="23" t="s">
        <v>18203</v>
      </c>
      <c r="L84" s="23" t="s">
        <v>61</v>
      </c>
      <c r="M84" s="22"/>
      <c r="N84" s="22"/>
      <c r="O84" s="22"/>
      <c r="P84" s="24"/>
      <c r="Q84" s="23" t="s">
        <v>99</v>
      </c>
      <c r="R84" s="23" t="s">
        <v>179</v>
      </c>
      <c r="S84" s="25"/>
      <c r="T84" s="26"/>
      <c r="U84" s="26"/>
      <c r="V84" s="22"/>
      <c r="W84" s="27"/>
      <c r="X84" s="8"/>
      <c r="Y84" s="8"/>
      <c r="Z84" s="8"/>
      <c r="AA84" s="8"/>
      <c r="AB84" s="8"/>
      <c r="AC84" s="8"/>
      <c r="AD84" s="8"/>
      <c r="AE84" s="8"/>
      <c r="AF84" s="8"/>
      <c r="AG84" s="8"/>
      <c r="AH84" s="8"/>
      <c r="AI84" s="8"/>
      <c r="AJ84" s="8"/>
      <c r="AK84" s="8"/>
    </row>
    <row r="85" spans="1:37" ht="75.75">
      <c r="A85" s="18">
        <v>190</v>
      </c>
      <c r="B85" s="19"/>
      <c r="C85" s="28" t="s">
        <v>18363</v>
      </c>
      <c r="D85" s="28" t="s">
        <v>18364</v>
      </c>
      <c r="E85" s="22"/>
      <c r="F85" s="22"/>
      <c r="G85" s="22"/>
      <c r="H85" s="23">
        <v>0</v>
      </c>
      <c r="I85" s="22"/>
      <c r="J85" s="23" t="s">
        <v>18202</v>
      </c>
      <c r="K85" s="23" t="s">
        <v>18203</v>
      </c>
      <c r="L85" s="23" t="s">
        <v>61</v>
      </c>
      <c r="M85" s="22"/>
      <c r="N85" s="22"/>
      <c r="O85" s="22"/>
      <c r="P85" s="24"/>
      <c r="Q85" s="23" t="s">
        <v>99</v>
      </c>
      <c r="R85" s="23" t="s">
        <v>179</v>
      </c>
      <c r="S85" s="25"/>
      <c r="T85" s="26"/>
      <c r="U85" s="26"/>
      <c r="V85" s="22"/>
      <c r="W85" s="27"/>
      <c r="X85" s="8"/>
      <c r="Y85" s="8"/>
      <c r="Z85" s="8"/>
      <c r="AA85" s="8"/>
      <c r="AB85" s="8"/>
      <c r="AC85" s="8"/>
      <c r="AD85" s="8"/>
      <c r="AE85" s="8"/>
      <c r="AF85" s="8"/>
      <c r="AG85" s="8"/>
      <c r="AH85" s="8"/>
      <c r="AI85" s="8"/>
      <c r="AJ85" s="8"/>
      <c r="AK85" s="8"/>
    </row>
    <row r="86" spans="1:37" ht="60.75">
      <c r="A86" s="18">
        <v>192</v>
      </c>
      <c r="B86" s="19"/>
      <c r="C86" s="28" t="s">
        <v>18365</v>
      </c>
      <c r="D86" s="28" t="s">
        <v>18366</v>
      </c>
      <c r="E86" s="22"/>
      <c r="F86" s="22"/>
      <c r="G86" s="22"/>
      <c r="H86" s="23">
        <v>0</v>
      </c>
      <c r="I86" s="22"/>
      <c r="J86" s="23" t="s">
        <v>18202</v>
      </c>
      <c r="K86" s="22"/>
      <c r="L86" s="23" t="s">
        <v>18367</v>
      </c>
      <c r="M86" s="22"/>
      <c r="N86" s="22"/>
      <c r="O86" s="22"/>
      <c r="P86" s="24"/>
      <c r="Q86" s="23" t="s">
        <v>99</v>
      </c>
      <c r="R86" s="23" t="s">
        <v>179</v>
      </c>
      <c r="S86" s="25"/>
      <c r="T86" s="26"/>
      <c r="U86" s="26"/>
      <c r="V86" s="22"/>
      <c r="W86" s="27"/>
      <c r="X86" s="8"/>
      <c r="Y86" s="8"/>
      <c r="Z86" s="8"/>
      <c r="AA86" s="8"/>
      <c r="AB86" s="8"/>
      <c r="AC86" s="8"/>
      <c r="AD86" s="8"/>
      <c r="AE86" s="8"/>
      <c r="AF86" s="8"/>
      <c r="AG86" s="8"/>
      <c r="AH86" s="8"/>
      <c r="AI86" s="8"/>
      <c r="AJ86" s="8"/>
      <c r="AK86" s="8"/>
    </row>
    <row r="87" spans="1:37" ht="180.75">
      <c r="A87" s="18">
        <v>193</v>
      </c>
      <c r="B87" s="19"/>
      <c r="C87" s="28" t="s">
        <v>18368</v>
      </c>
      <c r="D87" s="28" t="s">
        <v>18369</v>
      </c>
      <c r="E87" s="22"/>
      <c r="F87" s="22"/>
      <c r="G87" s="22"/>
      <c r="H87" s="23">
        <v>0</v>
      </c>
      <c r="I87" s="22"/>
      <c r="J87" s="23" t="s">
        <v>18202</v>
      </c>
      <c r="K87" s="22"/>
      <c r="L87" s="23" t="s">
        <v>18367</v>
      </c>
      <c r="M87" s="22"/>
      <c r="N87" s="22"/>
      <c r="O87" s="22"/>
      <c r="P87" s="24"/>
      <c r="Q87" s="23" t="s">
        <v>99</v>
      </c>
      <c r="R87" s="23" t="s">
        <v>179</v>
      </c>
      <c r="S87" s="25"/>
      <c r="T87" s="26"/>
      <c r="U87" s="26"/>
      <c r="V87" s="22"/>
      <c r="W87" s="27"/>
      <c r="X87" s="8"/>
      <c r="Y87" s="8"/>
      <c r="Z87" s="8"/>
      <c r="AA87" s="8"/>
      <c r="AB87" s="8"/>
      <c r="AC87" s="8"/>
      <c r="AD87" s="8"/>
      <c r="AE87" s="8"/>
      <c r="AF87" s="8"/>
      <c r="AG87" s="8"/>
      <c r="AH87" s="8"/>
      <c r="AI87" s="8"/>
      <c r="AJ87" s="8"/>
      <c r="AK87" s="8"/>
    </row>
    <row r="88" spans="1:37" ht="409.5">
      <c r="A88" s="18">
        <v>194</v>
      </c>
      <c r="B88" s="19"/>
      <c r="C88" s="20" t="s">
        <v>18370</v>
      </c>
      <c r="D88" s="21"/>
      <c r="E88" s="22"/>
      <c r="F88" s="22"/>
      <c r="G88" s="22"/>
      <c r="H88" s="23">
        <v>0</v>
      </c>
      <c r="I88" s="22"/>
      <c r="J88" s="23" t="s">
        <v>18202</v>
      </c>
      <c r="K88" s="22"/>
      <c r="L88" s="23" t="s">
        <v>17409</v>
      </c>
      <c r="M88" s="22"/>
      <c r="N88" s="22"/>
      <c r="O88" s="22"/>
      <c r="P88" s="24"/>
      <c r="Q88" s="23" t="s">
        <v>20</v>
      </c>
      <c r="R88" s="22"/>
      <c r="S88" s="25"/>
      <c r="T88" s="26"/>
      <c r="U88" s="26"/>
      <c r="V88" s="22"/>
      <c r="W88" s="27"/>
      <c r="X88" s="8"/>
      <c r="Y88" s="8"/>
      <c r="Z88" s="8"/>
      <c r="AA88" s="8"/>
      <c r="AB88" s="8"/>
      <c r="AC88" s="8"/>
      <c r="AD88" s="8"/>
      <c r="AE88" s="8"/>
      <c r="AF88" s="8"/>
      <c r="AG88" s="8"/>
      <c r="AH88" s="8"/>
      <c r="AI88" s="8"/>
      <c r="AJ88" s="8"/>
      <c r="AK88" s="8"/>
    </row>
    <row r="89" spans="1:37" ht="270.75">
      <c r="A89" s="18">
        <v>196</v>
      </c>
      <c r="B89" s="30" t="s">
        <v>18371</v>
      </c>
      <c r="C89" s="28" t="s">
        <v>18372</v>
      </c>
      <c r="D89" s="28" t="s">
        <v>18373</v>
      </c>
      <c r="E89" s="22"/>
      <c r="F89" s="23" t="s">
        <v>59</v>
      </c>
      <c r="G89" s="22"/>
      <c r="H89" s="23">
        <v>0</v>
      </c>
      <c r="I89" s="22"/>
      <c r="J89" s="23" t="s">
        <v>18202</v>
      </c>
      <c r="K89" s="23" t="s">
        <v>18203</v>
      </c>
      <c r="L89" s="23" t="s">
        <v>35</v>
      </c>
      <c r="M89" s="22"/>
      <c r="N89" s="22"/>
      <c r="O89" s="23" t="s">
        <v>2820</v>
      </c>
      <c r="P89" s="24"/>
      <c r="Q89" s="23" t="s">
        <v>99</v>
      </c>
      <c r="R89" s="23" t="s">
        <v>10886</v>
      </c>
      <c r="S89" s="25"/>
      <c r="T89" s="26"/>
      <c r="U89" s="26"/>
      <c r="V89" s="22"/>
      <c r="W89" s="27"/>
      <c r="X89" s="8"/>
      <c r="Y89" s="8"/>
      <c r="Z89" s="8"/>
      <c r="AA89" s="8"/>
      <c r="AB89" s="8"/>
      <c r="AC89" s="8"/>
      <c r="AD89" s="8"/>
      <c r="AE89" s="8"/>
      <c r="AF89" s="8"/>
      <c r="AG89" s="8"/>
      <c r="AH89" s="8"/>
      <c r="AI89" s="8"/>
      <c r="AJ89" s="8"/>
      <c r="AK89" s="8"/>
    </row>
    <row r="90" spans="1:37" ht="165.75">
      <c r="A90" s="18">
        <v>199</v>
      </c>
      <c r="B90" s="19"/>
      <c r="C90" s="28" t="s">
        <v>475</v>
      </c>
      <c r="D90" s="28" t="s">
        <v>18374</v>
      </c>
      <c r="E90" s="22"/>
      <c r="F90" s="23" t="s">
        <v>50</v>
      </c>
      <c r="G90" s="23" t="s">
        <v>18250</v>
      </c>
      <c r="H90" s="23">
        <v>0</v>
      </c>
      <c r="I90" s="22"/>
      <c r="J90" s="23" t="s">
        <v>18202</v>
      </c>
      <c r="K90" s="29">
        <v>43497</v>
      </c>
      <c r="L90" s="23" t="s">
        <v>18219</v>
      </c>
      <c r="M90" s="22"/>
      <c r="N90" s="23" t="s">
        <v>18251</v>
      </c>
      <c r="O90" s="22"/>
      <c r="P90" s="24"/>
      <c r="Q90" s="23" t="s">
        <v>29</v>
      </c>
      <c r="R90" s="23" t="s">
        <v>30</v>
      </c>
      <c r="S90" s="25"/>
      <c r="T90" s="26"/>
      <c r="U90" s="26"/>
      <c r="V90" s="22"/>
      <c r="W90" s="27"/>
      <c r="X90" s="8"/>
      <c r="Y90" s="8"/>
      <c r="Z90" s="8"/>
      <c r="AA90" s="8"/>
      <c r="AB90" s="8"/>
      <c r="AC90" s="8"/>
      <c r="AD90" s="8"/>
      <c r="AE90" s="8"/>
      <c r="AF90" s="8"/>
      <c r="AG90" s="8"/>
      <c r="AH90" s="8"/>
      <c r="AI90" s="8"/>
      <c r="AJ90" s="8"/>
      <c r="AK90" s="8"/>
    </row>
    <row r="91" spans="1:37" ht="165.75">
      <c r="A91" s="18">
        <v>205</v>
      </c>
      <c r="B91" s="19"/>
      <c r="C91" s="28" t="s">
        <v>18375</v>
      </c>
      <c r="D91" s="28" t="s">
        <v>18376</v>
      </c>
      <c r="E91" s="22"/>
      <c r="F91" s="22"/>
      <c r="G91" s="22"/>
      <c r="H91" s="23">
        <v>0</v>
      </c>
      <c r="I91" s="22"/>
      <c r="J91" s="23" t="s">
        <v>18202</v>
      </c>
      <c r="K91" s="31">
        <v>43313</v>
      </c>
      <c r="L91" s="23" t="s">
        <v>219</v>
      </c>
      <c r="M91" s="22"/>
      <c r="N91" s="22"/>
      <c r="O91" s="22"/>
      <c r="P91" s="24"/>
      <c r="Q91" s="23" t="s">
        <v>18377</v>
      </c>
      <c r="R91" s="22"/>
      <c r="S91" s="25"/>
      <c r="T91" s="26"/>
      <c r="U91" s="26"/>
      <c r="V91" s="22"/>
      <c r="W91" s="27"/>
      <c r="X91" s="8"/>
      <c r="Y91" s="8"/>
      <c r="Z91" s="8"/>
      <c r="AA91" s="8"/>
      <c r="AB91" s="8"/>
      <c r="AC91" s="8"/>
      <c r="AD91" s="8"/>
      <c r="AE91" s="8"/>
      <c r="AF91" s="8"/>
      <c r="AG91" s="8"/>
      <c r="AH91" s="8"/>
      <c r="AI91" s="8"/>
      <c r="AJ91" s="8"/>
      <c r="AK91" s="8"/>
    </row>
    <row r="92" spans="1:37" ht="409.6">
      <c r="A92" s="18">
        <v>209</v>
      </c>
      <c r="B92" s="19"/>
      <c r="C92" s="28" t="s">
        <v>18378</v>
      </c>
      <c r="D92" s="21"/>
      <c r="E92" s="22"/>
      <c r="F92" s="22"/>
      <c r="G92" s="22"/>
      <c r="H92" s="23">
        <v>0</v>
      </c>
      <c r="I92" s="22"/>
      <c r="J92" s="23" t="s">
        <v>18202</v>
      </c>
      <c r="K92" s="22"/>
      <c r="L92" s="23" t="s">
        <v>18219</v>
      </c>
      <c r="M92" s="23">
        <v>2017</v>
      </c>
      <c r="N92" s="22"/>
      <c r="O92" s="22"/>
      <c r="P92" s="24"/>
      <c r="Q92" s="23" t="s">
        <v>20</v>
      </c>
      <c r="R92" s="23" t="s">
        <v>21</v>
      </c>
      <c r="S92" s="25"/>
      <c r="T92" s="26"/>
      <c r="U92" s="26"/>
      <c r="V92" s="22"/>
      <c r="W92" s="27"/>
      <c r="X92" s="8"/>
      <c r="Y92" s="8"/>
      <c r="Z92" s="8"/>
      <c r="AA92" s="8"/>
      <c r="AB92" s="8"/>
      <c r="AC92" s="8"/>
      <c r="AD92" s="8"/>
      <c r="AE92" s="8"/>
      <c r="AF92" s="8"/>
      <c r="AG92" s="8"/>
      <c r="AH92" s="8"/>
      <c r="AI92" s="8"/>
      <c r="AJ92" s="8"/>
      <c r="AK92" s="8"/>
    </row>
    <row r="93" spans="1:37" ht="195.75">
      <c r="A93" s="18">
        <v>211</v>
      </c>
      <c r="B93" s="19"/>
      <c r="C93" s="28" t="s">
        <v>18379</v>
      </c>
      <c r="D93" s="28" t="s">
        <v>18380</v>
      </c>
      <c r="E93" s="22"/>
      <c r="F93" s="23" t="s">
        <v>2114</v>
      </c>
      <c r="G93" s="23" t="s">
        <v>18381</v>
      </c>
      <c r="H93" s="23">
        <v>0</v>
      </c>
      <c r="I93" s="22"/>
      <c r="J93" s="23" t="s">
        <v>18202</v>
      </c>
      <c r="K93" s="29">
        <v>43497</v>
      </c>
      <c r="L93" s="23" t="s">
        <v>18223</v>
      </c>
      <c r="M93" s="22"/>
      <c r="N93" s="23" t="s">
        <v>18237</v>
      </c>
      <c r="O93" s="22"/>
      <c r="P93" s="24"/>
      <c r="Q93" s="23" t="s">
        <v>29</v>
      </c>
      <c r="R93" s="23" t="s">
        <v>30</v>
      </c>
      <c r="S93" s="25"/>
      <c r="T93" s="26"/>
      <c r="U93" s="26"/>
      <c r="V93" s="22"/>
      <c r="W93" s="27"/>
      <c r="X93" s="8"/>
      <c r="Y93" s="8"/>
      <c r="Z93" s="8"/>
      <c r="AA93" s="8"/>
      <c r="AB93" s="8"/>
      <c r="AC93" s="8"/>
      <c r="AD93" s="8"/>
      <c r="AE93" s="8"/>
      <c r="AF93" s="8"/>
      <c r="AG93" s="8"/>
      <c r="AH93" s="8"/>
      <c r="AI93" s="8"/>
      <c r="AJ93" s="8"/>
      <c r="AK93" s="8"/>
    </row>
    <row r="94" spans="1:37" ht="90.75">
      <c r="A94" s="18">
        <v>214</v>
      </c>
      <c r="B94" s="19"/>
      <c r="C94" s="28" t="s">
        <v>18382</v>
      </c>
      <c r="D94" s="28" t="s">
        <v>18383</v>
      </c>
      <c r="E94" s="22"/>
      <c r="F94" s="22"/>
      <c r="G94" s="22"/>
      <c r="H94" s="23">
        <v>0</v>
      </c>
      <c r="I94" s="22"/>
      <c r="J94" s="23" t="s">
        <v>18202</v>
      </c>
      <c r="K94" s="22"/>
      <c r="L94" s="23" t="s">
        <v>18243</v>
      </c>
      <c r="M94" s="22"/>
      <c r="N94" s="22"/>
      <c r="O94" s="22"/>
      <c r="P94" s="24"/>
      <c r="Q94" s="23" t="s">
        <v>29</v>
      </c>
      <c r="R94" s="23" t="s">
        <v>30</v>
      </c>
      <c r="S94" s="25"/>
      <c r="T94" s="26"/>
      <c r="U94" s="26"/>
      <c r="V94" s="22"/>
      <c r="W94" s="27"/>
      <c r="X94" s="8"/>
      <c r="Y94" s="8"/>
      <c r="Z94" s="8"/>
      <c r="AA94" s="8"/>
      <c r="AB94" s="8"/>
      <c r="AC94" s="8"/>
      <c r="AD94" s="8"/>
      <c r="AE94" s="8"/>
      <c r="AF94" s="8"/>
      <c r="AG94" s="8"/>
      <c r="AH94" s="8"/>
      <c r="AI94" s="8"/>
      <c r="AJ94" s="8"/>
      <c r="AK94" s="8"/>
    </row>
    <row r="95" spans="1:37" ht="105.75">
      <c r="A95" s="18">
        <v>215</v>
      </c>
      <c r="B95" s="19"/>
      <c r="C95" s="28" t="s">
        <v>18384</v>
      </c>
      <c r="D95" s="28" t="s">
        <v>18385</v>
      </c>
      <c r="E95" s="22"/>
      <c r="F95" s="23" t="s">
        <v>18386</v>
      </c>
      <c r="G95" s="22"/>
      <c r="H95" s="23">
        <v>0</v>
      </c>
      <c r="I95" s="22"/>
      <c r="J95" s="23" t="s">
        <v>18202</v>
      </c>
      <c r="K95" s="22"/>
      <c r="L95" s="23" t="s">
        <v>18243</v>
      </c>
      <c r="M95" s="23" t="s">
        <v>11857</v>
      </c>
      <c r="N95" s="22"/>
      <c r="O95" s="22"/>
      <c r="P95" s="24"/>
      <c r="Q95" s="23" t="s">
        <v>29</v>
      </c>
      <c r="R95" s="23" t="s">
        <v>30</v>
      </c>
      <c r="S95" s="25"/>
      <c r="T95" s="26"/>
      <c r="U95" s="26"/>
      <c r="V95" s="22"/>
      <c r="W95" s="27"/>
      <c r="X95" s="8"/>
      <c r="Y95" s="8"/>
      <c r="Z95" s="8"/>
      <c r="AA95" s="8"/>
      <c r="AB95" s="8"/>
      <c r="AC95" s="8"/>
      <c r="AD95" s="8"/>
      <c r="AE95" s="8"/>
      <c r="AF95" s="8"/>
      <c r="AG95" s="8"/>
      <c r="AH95" s="8"/>
      <c r="AI95" s="8"/>
      <c r="AJ95" s="8"/>
      <c r="AK95" s="8"/>
    </row>
    <row r="96" spans="1:37" ht="165.75">
      <c r="A96" s="18">
        <v>223</v>
      </c>
      <c r="B96" s="19"/>
      <c r="C96" s="28" t="s">
        <v>18387</v>
      </c>
      <c r="D96" s="28" t="s">
        <v>18388</v>
      </c>
      <c r="E96" s="22"/>
      <c r="F96" s="22"/>
      <c r="G96" s="22"/>
      <c r="H96" s="23">
        <v>0</v>
      </c>
      <c r="I96" s="22"/>
      <c r="J96" s="23" t="s">
        <v>18202</v>
      </c>
      <c r="K96" s="22"/>
      <c r="L96" s="23" t="s">
        <v>18243</v>
      </c>
      <c r="M96" s="22"/>
      <c r="N96" s="22"/>
      <c r="O96" s="22"/>
      <c r="P96" s="24"/>
      <c r="Q96" s="23" t="s">
        <v>29</v>
      </c>
      <c r="R96" s="23" t="s">
        <v>30</v>
      </c>
      <c r="S96" s="25"/>
      <c r="T96" s="26"/>
      <c r="U96" s="26"/>
      <c r="V96" s="22"/>
      <c r="W96" s="27"/>
      <c r="X96" s="8"/>
      <c r="Y96" s="8"/>
      <c r="Z96" s="8"/>
      <c r="AA96" s="8"/>
      <c r="AB96" s="8"/>
      <c r="AC96" s="8"/>
      <c r="AD96" s="8"/>
      <c r="AE96" s="8"/>
      <c r="AF96" s="8"/>
      <c r="AG96" s="8"/>
      <c r="AH96" s="8"/>
      <c r="AI96" s="8"/>
      <c r="AJ96" s="8"/>
      <c r="AK96" s="8"/>
    </row>
    <row r="97" spans="1:37" ht="180.75">
      <c r="A97" s="18">
        <v>224</v>
      </c>
      <c r="B97" s="19"/>
      <c r="C97" s="28" t="s">
        <v>18389</v>
      </c>
      <c r="D97" s="28" t="s">
        <v>18390</v>
      </c>
      <c r="E97" s="22"/>
      <c r="F97" s="23" t="s">
        <v>266</v>
      </c>
      <c r="G97" s="22"/>
      <c r="H97" s="23">
        <v>0</v>
      </c>
      <c r="I97" s="22"/>
      <c r="J97" s="23" t="s">
        <v>18202</v>
      </c>
      <c r="K97" s="29">
        <v>43497</v>
      </c>
      <c r="L97" s="23" t="s">
        <v>96</v>
      </c>
      <c r="M97" s="22"/>
      <c r="N97" s="23" t="s">
        <v>18391</v>
      </c>
      <c r="O97" s="22"/>
      <c r="P97" s="24"/>
      <c r="Q97" s="23" t="s">
        <v>18392</v>
      </c>
      <c r="R97" s="23" t="s">
        <v>127</v>
      </c>
      <c r="S97" s="25"/>
      <c r="T97" s="26"/>
      <c r="U97" s="26"/>
      <c r="V97" s="22"/>
      <c r="W97" s="27"/>
      <c r="X97" s="8"/>
      <c r="Y97" s="8"/>
      <c r="Z97" s="8"/>
      <c r="AA97" s="8"/>
      <c r="AB97" s="8"/>
      <c r="AC97" s="8"/>
      <c r="AD97" s="8"/>
      <c r="AE97" s="8"/>
      <c r="AF97" s="8"/>
      <c r="AG97" s="8"/>
      <c r="AH97" s="8"/>
      <c r="AI97" s="8"/>
      <c r="AJ97" s="8"/>
      <c r="AK97" s="8"/>
    </row>
    <row r="98" spans="1:37" ht="105.75">
      <c r="A98" s="18">
        <v>228</v>
      </c>
      <c r="B98" s="19"/>
      <c r="C98" s="28" t="s">
        <v>18393</v>
      </c>
      <c r="D98" s="28" t="s">
        <v>18394</v>
      </c>
      <c r="E98" s="22"/>
      <c r="F98" s="22"/>
      <c r="G98" s="22"/>
      <c r="H98" s="23">
        <v>0</v>
      </c>
      <c r="I98" s="22"/>
      <c r="J98" s="23" t="s">
        <v>18202</v>
      </c>
      <c r="K98" s="22"/>
      <c r="L98" s="23" t="s">
        <v>18243</v>
      </c>
      <c r="M98" s="22"/>
      <c r="N98" s="22"/>
      <c r="O98" s="22"/>
      <c r="P98" s="24"/>
      <c r="Q98" s="22"/>
      <c r="R98" s="22"/>
      <c r="S98" s="25"/>
      <c r="T98" s="26"/>
      <c r="U98" s="32" t="s">
        <v>545</v>
      </c>
      <c r="V98" s="22"/>
      <c r="W98" s="27"/>
      <c r="X98" s="8"/>
      <c r="Y98" s="8"/>
      <c r="Z98" s="8"/>
      <c r="AA98" s="8"/>
      <c r="AB98" s="8"/>
      <c r="AC98" s="8"/>
      <c r="AD98" s="8"/>
      <c r="AE98" s="8"/>
      <c r="AF98" s="8"/>
      <c r="AG98" s="8"/>
      <c r="AH98" s="8"/>
      <c r="AI98" s="8"/>
      <c r="AJ98" s="8"/>
      <c r="AK98" s="8"/>
    </row>
    <row r="99" spans="1:37" ht="75.75">
      <c r="A99" s="18">
        <v>229</v>
      </c>
      <c r="B99" s="19"/>
      <c r="C99" s="28" t="s">
        <v>18395</v>
      </c>
      <c r="D99" s="28" t="s">
        <v>18396</v>
      </c>
      <c r="E99" s="22"/>
      <c r="F99" s="22"/>
      <c r="G99" s="22"/>
      <c r="H99" s="23">
        <v>0</v>
      </c>
      <c r="I99" s="22"/>
      <c r="J99" s="23" t="s">
        <v>18202</v>
      </c>
      <c r="K99" s="22"/>
      <c r="L99" s="23" t="s">
        <v>18219</v>
      </c>
      <c r="M99" s="22"/>
      <c r="N99" s="22"/>
      <c r="O99" s="22"/>
      <c r="P99" s="24"/>
      <c r="Q99" s="23" t="s">
        <v>29</v>
      </c>
      <c r="R99" s="23" t="s">
        <v>30</v>
      </c>
      <c r="S99" s="25"/>
      <c r="T99" s="26"/>
      <c r="U99" s="26"/>
      <c r="V99" s="22"/>
      <c r="W99" s="27"/>
      <c r="X99" s="8"/>
      <c r="Y99" s="8"/>
      <c r="Z99" s="8"/>
      <c r="AA99" s="8"/>
      <c r="AB99" s="8"/>
      <c r="AC99" s="8"/>
      <c r="AD99" s="8"/>
      <c r="AE99" s="8"/>
      <c r="AF99" s="8"/>
      <c r="AG99" s="8"/>
      <c r="AH99" s="8"/>
      <c r="AI99" s="8"/>
      <c r="AJ99" s="8"/>
      <c r="AK99" s="8"/>
    </row>
    <row r="100" spans="1:37" ht="240.75">
      <c r="A100" s="18">
        <v>230</v>
      </c>
      <c r="B100" s="19"/>
      <c r="C100" s="20" t="s">
        <v>18397</v>
      </c>
      <c r="D100" s="28" t="s">
        <v>18398</v>
      </c>
      <c r="E100" s="22"/>
      <c r="F100" s="22"/>
      <c r="G100" s="22"/>
      <c r="H100" s="23">
        <v>0</v>
      </c>
      <c r="I100" s="22"/>
      <c r="J100" s="23" t="s">
        <v>18202</v>
      </c>
      <c r="K100" s="31">
        <v>43313</v>
      </c>
      <c r="L100" s="23" t="s">
        <v>18399</v>
      </c>
      <c r="M100" s="22"/>
      <c r="N100" s="22"/>
      <c r="O100" s="22"/>
      <c r="P100" s="24"/>
      <c r="Q100" s="23" t="s">
        <v>18377</v>
      </c>
      <c r="R100" s="22"/>
      <c r="S100" s="25"/>
      <c r="T100" s="26"/>
      <c r="U100" s="26"/>
      <c r="V100" s="22"/>
      <c r="W100" s="27"/>
      <c r="X100" s="8"/>
      <c r="Y100" s="8"/>
      <c r="Z100" s="8"/>
      <c r="AA100" s="8"/>
      <c r="AB100" s="8"/>
      <c r="AC100" s="8"/>
      <c r="AD100" s="8"/>
      <c r="AE100" s="8"/>
      <c r="AF100" s="8"/>
      <c r="AG100" s="8"/>
      <c r="AH100" s="8"/>
      <c r="AI100" s="8"/>
      <c r="AJ100" s="8"/>
      <c r="AK100" s="8"/>
    </row>
    <row r="101" spans="1:37" ht="90.75">
      <c r="A101" s="18">
        <v>231</v>
      </c>
      <c r="B101" s="19"/>
      <c r="C101" s="28" t="s">
        <v>18400</v>
      </c>
      <c r="D101" s="28" t="s">
        <v>18401</v>
      </c>
      <c r="E101" s="22"/>
      <c r="F101" s="23" t="s">
        <v>415</v>
      </c>
      <c r="G101" s="23" t="s">
        <v>18402</v>
      </c>
      <c r="H101" s="23">
        <v>0</v>
      </c>
      <c r="I101" s="22"/>
      <c r="J101" s="23" t="s">
        <v>18202</v>
      </c>
      <c r="K101" s="29">
        <v>43497</v>
      </c>
      <c r="L101" s="23" t="s">
        <v>18223</v>
      </c>
      <c r="M101" s="22"/>
      <c r="N101" s="23" t="s">
        <v>18403</v>
      </c>
      <c r="O101" s="22"/>
      <c r="P101" s="24"/>
      <c r="Q101" s="23" t="s">
        <v>29</v>
      </c>
      <c r="R101" s="23" t="s">
        <v>30</v>
      </c>
      <c r="S101" s="25"/>
      <c r="T101" s="26"/>
      <c r="U101" s="26"/>
      <c r="V101" s="22"/>
      <c r="W101" s="27"/>
      <c r="X101" s="8"/>
      <c r="Y101" s="8"/>
      <c r="Z101" s="8"/>
      <c r="AA101" s="8"/>
      <c r="AB101" s="8"/>
      <c r="AC101" s="8"/>
      <c r="AD101" s="8"/>
      <c r="AE101" s="8"/>
      <c r="AF101" s="8"/>
      <c r="AG101" s="8"/>
      <c r="AH101" s="8"/>
      <c r="AI101" s="8"/>
      <c r="AJ101" s="8"/>
      <c r="AK101" s="8"/>
    </row>
    <row r="102" spans="1:37" ht="90.75">
      <c r="A102" s="18">
        <v>232</v>
      </c>
      <c r="B102" s="19"/>
      <c r="C102" s="28" t="s">
        <v>18404</v>
      </c>
      <c r="D102" s="28" t="s">
        <v>18405</v>
      </c>
      <c r="E102" s="22"/>
      <c r="F102" s="23" t="s">
        <v>415</v>
      </c>
      <c r="G102" s="23" t="s">
        <v>18406</v>
      </c>
      <c r="H102" s="23">
        <v>0</v>
      </c>
      <c r="I102" s="22"/>
      <c r="J102" s="23" t="s">
        <v>18202</v>
      </c>
      <c r="K102" s="29">
        <v>43497</v>
      </c>
      <c r="L102" s="23" t="s">
        <v>18223</v>
      </c>
      <c r="M102" s="22"/>
      <c r="N102" s="23" t="s">
        <v>18263</v>
      </c>
      <c r="O102" s="22"/>
      <c r="P102" s="24"/>
      <c r="Q102" s="23" t="s">
        <v>29</v>
      </c>
      <c r="R102" s="23" t="s">
        <v>30</v>
      </c>
      <c r="S102" s="25"/>
      <c r="T102" s="26"/>
      <c r="U102" s="26"/>
      <c r="V102" s="22"/>
      <c r="W102" s="27"/>
      <c r="X102" s="8"/>
      <c r="Y102" s="8"/>
      <c r="Z102" s="8"/>
      <c r="AA102" s="8"/>
      <c r="AB102" s="8"/>
      <c r="AC102" s="8"/>
      <c r="AD102" s="8"/>
      <c r="AE102" s="8"/>
      <c r="AF102" s="8"/>
      <c r="AG102" s="8"/>
      <c r="AH102" s="8"/>
      <c r="AI102" s="8"/>
      <c r="AJ102" s="8"/>
      <c r="AK102" s="8"/>
    </row>
    <row r="103" spans="1:37" ht="135.75">
      <c r="A103" s="18">
        <v>241</v>
      </c>
      <c r="B103" s="19"/>
      <c r="C103" s="28" t="s">
        <v>18407</v>
      </c>
      <c r="D103" s="28" t="s">
        <v>18408</v>
      </c>
      <c r="E103" s="22"/>
      <c r="F103" s="23" t="s">
        <v>1794</v>
      </c>
      <c r="G103" s="22"/>
      <c r="H103" s="23">
        <v>0</v>
      </c>
      <c r="I103" s="22"/>
      <c r="J103" s="23" t="s">
        <v>18202</v>
      </c>
      <c r="K103" s="29">
        <v>43497</v>
      </c>
      <c r="L103" s="23" t="s">
        <v>219</v>
      </c>
      <c r="M103" s="22"/>
      <c r="N103" s="23" t="s">
        <v>18409</v>
      </c>
      <c r="O103" s="22"/>
      <c r="P103" s="24"/>
      <c r="Q103" s="23" t="s">
        <v>18392</v>
      </c>
      <c r="R103" s="23" t="s">
        <v>127</v>
      </c>
      <c r="S103" s="25"/>
      <c r="T103" s="26"/>
      <c r="U103" s="26"/>
      <c r="V103" s="22"/>
      <c r="W103" s="27"/>
      <c r="X103" s="8"/>
      <c r="Y103" s="8"/>
      <c r="Z103" s="8"/>
      <c r="AA103" s="8"/>
      <c r="AB103" s="8"/>
      <c r="AC103" s="8"/>
      <c r="AD103" s="8"/>
      <c r="AE103" s="8"/>
      <c r="AF103" s="8"/>
      <c r="AG103" s="8"/>
      <c r="AH103" s="8"/>
      <c r="AI103" s="8"/>
      <c r="AJ103" s="8"/>
      <c r="AK103" s="8"/>
    </row>
    <row r="104" spans="1:37" ht="120.75">
      <c r="A104" s="18">
        <v>242</v>
      </c>
      <c r="B104" s="19"/>
      <c r="C104" s="28" t="s">
        <v>18410</v>
      </c>
      <c r="D104" s="28" t="s">
        <v>18411</v>
      </c>
      <c r="E104" s="22"/>
      <c r="F104" s="23" t="s">
        <v>165</v>
      </c>
      <c r="G104" s="22"/>
      <c r="H104" s="23">
        <v>0</v>
      </c>
      <c r="I104" s="22"/>
      <c r="J104" s="23" t="s">
        <v>18202</v>
      </c>
      <c r="K104" s="29">
        <v>43497</v>
      </c>
      <c r="L104" s="23" t="s">
        <v>219</v>
      </c>
      <c r="M104" s="22"/>
      <c r="N104" s="23" t="s">
        <v>18412</v>
      </c>
      <c r="O104" s="22"/>
      <c r="P104" s="24"/>
      <c r="Q104" s="23" t="s">
        <v>18392</v>
      </c>
      <c r="R104" s="23" t="s">
        <v>127</v>
      </c>
      <c r="S104" s="25"/>
      <c r="T104" s="26"/>
      <c r="U104" s="26"/>
      <c r="V104" s="22"/>
      <c r="W104" s="27"/>
      <c r="X104" s="8"/>
      <c r="Y104" s="8"/>
      <c r="Z104" s="8"/>
      <c r="AA104" s="8"/>
      <c r="AB104" s="8"/>
      <c r="AC104" s="8"/>
      <c r="AD104" s="8"/>
      <c r="AE104" s="8"/>
      <c r="AF104" s="8"/>
      <c r="AG104" s="8"/>
      <c r="AH104" s="8"/>
      <c r="AI104" s="8"/>
      <c r="AJ104" s="8"/>
      <c r="AK104" s="8"/>
    </row>
    <row r="105" spans="1:37" ht="135.75">
      <c r="A105" s="18">
        <v>243</v>
      </c>
      <c r="B105" s="19"/>
      <c r="C105" s="28" t="s">
        <v>18413</v>
      </c>
      <c r="D105" s="28" t="s">
        <v>18414</v>
      </c>
      <c r="E105" s="22"/>
      <c r="F105" s="23" t="s">
        <v>16418</v>
      </c>
      <c r="G105" s="22"/>
      <c r="H105" s="23">
        <v>0</v>
      </c>
      <c r="I105" s="22"/>
      <c r="J105" s="23" t="s">
        <v>18202</v>
      </c>
      <c r="K105" s="29">
        <v>43497</v>
      </c>
      <c r="L105" s="23" t="s">
        <v>219</v>
      </c>
      <c r="M105" s="22"/>
      <c r="N105" s="23" t="s">
        <v>18412</v>
      </c>
      <c r="O105" s="22"/>
      <c r="P105" s="24"/>
      <c r="Q105" s="23" t="s">
        <v>18392</v>
      </c>
      <c r="R105" s="23" t="s">
        <v>127</v>
      </c>
      <c r="S105" s="25"/>
      <c r="T105" s="26"/>
      <c r="U105" s="26"/>
      <c r="V105" s="22"/>
      <c r="W105" s="27"/>
      <c r="X105" s="8"/>
      <c r="Y105" s="8"/>
      <c r="Z105" s="8"/>
      <c r="AA105" s="8"/>
      <c r="AB105" s="8"/>
      <c r="AC105" s="8"/>
      <c r="AD105" s="8"/>
      <c r="AE105" s="8"/>
      <c r="AF105" s="8"/>
      <c r="AG105" s="8"/>
      <c r="AH105" s="8"/>
      <c r="AI105" s="8"/>
      <c r="AJ105" s="8"/>
      <c r="AK105" s="8"/>
    </row>
    <row r="106" spans="1:37" ht="135.75">
      <c r="A106" s="18">
        <v>245</v>
      </c>
      <c r="B106" s="19"/>
      <c r="C106" s="28" t="s">
        <v>18415</v>
      </c>
      <c r="D106" s="28" t="s">
        <v>18416</v>
      </c>
      <c r="E106" s="22"/>
      <c r="F106" s="23" t="s">
        <v>50</v>
      </c>
      <c r="G106" s="22"/>
      <c r="H106" s="23">
        <v>0</v>
      </c>
      <c r="I106" s="22"/>
      <c r="J106" s="23" t="s">
        <v>18202</v>
      </c>
      <c r="K106" s="22"/>
      <c r="L106" s="23" t="s">
        <v>18243</v>
      </c>
      <c r="M106" s="23" t="s">
        <v>11857</v>
      </c>
      <c r="N106" s="22"/>
      <c r="O106" s="22"/>
      <c r="P106" s="24"/>
      <c r="Q106" s="23" t="s">
        <v>29</v>
      </c>
      <c r="R106" s="23" t="s">
        <v>30</v>
      </c>
      <c r="S106" s="25"/>
      <c r="T106" s="26"/>
      <c r="U106" s="26"/>
      <c r="V106" s="22"/>
      <c r="W106" s="27"/>
      <c r="X106" s="8"/>
      <c r="Y106" s="8"/>
      <c r="Z106" s="8"/>
      <c r="AA106" s="8"/>
      <c r="AB106" s="8"/>
      <c r="AC106" s="8"/>
      <c r="AD106" s="8"/>
      <c r="AE106" s="8"/>
      <c r="AF106" s="8"/>
      <c r="AG106" s="8"/>
      <c r="AH106" s="8"/>
      <c r="AI106" s="8"/>
      <c r="AJ106" s="8"/>
      <c r="AK106" s="8"/>
    </row>
    <row r="107" spans="1:37" ht="60.75">
      <c r="A107" s="18">
        <v>246</v>
      </c>
      <c r="B107" s="19"/>
      <c r="C107" s="28" t="s">
        <v>18417</v>
      </c>
      <c r="D107" s="28" t="s">
        <v>14354</v>
      </c>
      <c r="E107" s="22"/>
      <c r="F107" s="23" t="s">
        <v>50</v>
      </c>
      <c r="G107" s="23" t="s">
        <v>18418</v>
      </c>
      <c r="H107" s="23">
        <v>0</v>
      </c>
      <c r="I107" s="22"/>
      <c r="J107" s="23" t="s">
        <v>18202</v>
      </c>
      <c r="K107" s="29">
        <v>43497</v>
      </c>
      <c r="L107" s="23" t="s">
        <v>18223</v>
      </c>
      <c r="M107" s="22"/>
      <c r="N107" s="23" t="s">
        <v>18419</v>
      </c>
      <c r="O107" s="22"/>
      <c r="P107" s="24"/>
      <c r="Q107" s="23" t="s">
        <v>29</v>
      </c>
      <c r="R107" s="23" t="s">
        <v>30</v>
      </c>
      <c r="S107" s="25"/>
      <c r="T107" s="26"/>
      <c r="U107" s="26"/>
      <c r="V107" s="22"/>
      <c r="W107" s="27"/>
      <c r="X107" s="8"/>
      <c r="Y107" s="8"/>
      <c r="Z107" s="8"/>
      <c r="AA107" s="8"/>
      <c r="AB107" s="8"/>
      <c r="AC107" s="8"/>
      <c r="AD107" s="8"/>
      <c r="AE107" s="8"/>
      <c r="AF107" s="8"/>
      <c r="AG107" s="8"/>
      <c r="AH107" s="8"/>
      <c r="AI107" s="8"/>
      <c r="AJ107" s="8"/>
      <c r="AK107" s="8"/>
    </row>
    <row r="108" spans="1:37" ht="150.75">
      <c r="A108" s="18">
        <v>248</v>
      </c>
      <c r="B108" s="30" t="s">
        <v>400</v>
      </c>
      <c r="C108" s="28" t="s">
        <v>18420</v>
      </c>
      <c r="D108" s="28" t="s">
        <v>18421</v>
      </c>
      <c r="E108" s="22"/>
      <c r="F108" s="23" t="s">
        <v>18422</v>
      </c>
      <c r="G108" s="22"/>
      <c r="H108" s="23">
        <v>0</v>
      </c>
      <c r="I108" s="22"/>
      <c r="J108" s="23" t="s">
        <v>18202</v>
      </c>
      <c r="K108" s="23" t="s">
        <v>18203</v>
      </c>
      <c r="L108" s="23" t="s">
        <v>35</v>
      </c>
      <c r="M108" s="22"/>
      <c r="N108" s="22"/>
      <c r="O108" s="23" t="s">
        <v>18423</v>
      </c>
      <c r="P108" s="24"/>
      <c r="Q108" s="23" t="s">
        <v>99</v>
      </c>
      <c r="R108" s="23" t="s">
        <v>10886</v>
      </c>
      <c r="S108" s="25"/>
      <c r="T108" s="26"/>
      <c r="U108" s="26"/>
      <c r="V108" s="22"/>
      <c r="W108" s="27"/>
      <c r="X108" s="8"/>
      <c r="Y108" s="8"/>
      <c r="Z108" s="8"/>
      <c r="AA108" s="8"/>
      <c r="AB108" s="8"/>
      <c r="AC108" s="8"/>
      <c r="AD108" s="8"/>
      <c r="AE108" s="8"/>
      <c r="AF108" s="8"/>
      <c r="AG108" s="8"/>
      <c r="AH108" s="8"/>
      <c r="AI108" s="8"/>
      <c r="AJ108" s="8"/>
      <c r="AK108" s="8"/>
    </row>
    <row r="109" spans="1:37" ht="90.75">
      <c r="A109" s="18">
        <v>249</v>
      </c>
      <c r="B109" s="30" t="s">
        <v>18424</v>
      </c>
      <c r="C109" s="28" t="s">
        <v>18425</v>
      </c>
      <c r="D109" s="28" t="s">
        <v>18426</v>
      </c>
      <c r="E109" s="22"/>
      <c r="F109" s="23" t="s">
        <v>18427</v>
      </c>
      <c r="G109" s="22"/>
      <c r="H109" s="23">
        <v>0</v>
      </c>
      <c r="I109" s="22"/>
      <c r="J109" s="23" t="s">
        <v>18202</v>
      </c>
      <c r="K109" s="23" t="s">
        <v>18203</v>
      </c>
      <c r="L109" s="23" t="s">
        <v>35</v>
      </c>
      <c r="M109" s="22"/>
      <c r="N109" s="22"/>
      <c r="O109" s="23" t="s">
        <v>9355</v>
      </c>
      <c r="P109" s="24"/>
      <c r="Q109" s="23" t="s">
        <v>99</v>
      </c>
      <c r="R109" s="23" t="s">
        <v>10886</v>
      </c>
      <c r="S109" s="25"/>
      <c r="T109" s="26"/>
      <c r="U109" s="26"/>
      <c r="V109" s="22"/>
      <c r="W109" s="27"/>
      <c r="X109" s="8"/>
      <c r="Y109" s="8"/>
      <c r="Z109" s="8"/>
      <c r="AA109" s="8"/>
      <c r="AB109" s="8"/>
      <c r="AC109" s="8"/>
      <c r="AD109" s="8"/>
      <c r="AE109" s="8"/>
      <c r="AF109" s="8"/>
      <c r="AG109" s="8"/>
      <c r="AH109" s="8"/>
      <c r="AI109" s="8"/>
      <c r="AJ109" s="8"/>
      <c r="AK109" s="8"/>
    </row>
    <row r="110" spans="1:37" ht="60.75">
      <c r="A110" s="18">
        <v>250</v>
      </c>
      <c r="B110" s="30" t="s">
        <v>18424</v>
      </c>
      <c r="C110" s="28" t="s">
        <v>18425</v>
      </c>
      <c r="D110" s="28" t="s">
        <v>18428</v>
      </c>
      <c r="E110" s="22"/>
      <c r="F110" s="23" t="s">
        <v>456</v>
      </c>
      <c r="G110" s="22"/>
      <c r="H110" s="23">
        <v>0</v>
      </c>
      <c r="I110" s="22"/>
      <c r="J110" s="23" t="s">
        <v>18202</v>
      </c>
      <c r="K110" s="23" t="s">
        <v>18203</v>
      </c>
      <c r="L110" s="23" t="s">
        <v>35</v>
      </c>
      <c r="M110" s="22"/>
      <c r="N110" s="22"/>
      <c r="O110" s="23" t="s">
        <v>9355</v>
      </c>
      <c r="P110" s="24"/>
      <c r="Q110" s="23" t="s">
        <v>99</v>
      </c>
      <c r="R110" s="23" t="s">
        <v>10886</v>
      </c>
      <c r="S110" s="25"/>
      <c r="T110" s="26"/>
      <c r="U110" s="26"/>
      <c r="V110" s="22"/>
      <c r="W110" s="27"/>
      <c r="X110" s="8"/>
      <c r="Y110" s="8"/>
      <c r="Z110" s="8"/>
      <c r="AA110" s="8"/>
      <c r="AB110" s="8"/>
      <c r="AC110" s="8"/>
      <c r="AD110" s="8"/>
      <c r="AE110" s="8"/>
      <c r="AF110" s="8"/>
      <c r="AG110" s="8"/>
      <c r="AH110" s="8"/>
      <c r="AI110" s="8"/>
      <c r="AJ110" s="8"/>
      <c r="AK110" s="8"/>
    </row>
    <row r="111" spans="1:37" ht="285.75">
      <c r="A111" s="18">
        <v>251</v>
      </c>
      <c r="B111" s="19"/>
      <c r="C111" s="28" t="s">
        <v>18429</v>
      </c>
      <c r="D111" s="28" t="s">
        <v>18430</v>
      </c>
      <c r="E111" s="22"/>
      <c r="F111" s="23" t="s">
        <v>8303</v>
      </c>
      <c r="G111" s="23" t="s">
        <v>18431</v>
      </c>
      <c r="H111" s="23">
        <v>0</v>
      </c>
      <c r="I111" s="22"/>
      <c r="J111" s="23" t="s">
        <v>18202</v>
      </c>
      <c r="K111" s="29">
        <v>43497</v>
      </c>
      <c r="L111" s="23" t="s">
        <v>18223</v>
      </c>
      <c r="M111" s="22"/>
      <c r="N111" s="23" t="s">
        <v>18432</v>
      </c>
      <c r="O111" s="22"/>
      <c r="P111" s="24"/>
      <c r="Q111" s="23" t="s">
        <v>29</v>
      </c>
      <c r="R111" s="23" t="s">
        <v>30</v>
      </c>
      <c r="S111" s="25"/>
      <c r="T111" s="26"/>
      <c r="U111" s="26"/>
      <c r="V111" s="22"/>
      <c r="W111" s="27"/>
      <c r="X111" s="8"/>
      <c r="Y111" s="8"/>
      <c r="Z111" s="8"/>
      <c r="AA111" s="8"/>
      <c r="AB111" s="8"/>
      <c r="AC111" s="8"/>
      <c r="AD111" s="8"/>
      <c r="AE111" s="8"/>
      <c r="AF111" s="8"/>
      <c r="AG111" s="8"/>
      <c r="AH111" s="8"/>
      <c r="AI111" s="8"/>
      <c r="AJ111" s="8"/>
      <c r="AK111" s="8"/>
    </row>
    <row r="112" spans="1:37" ht="60.75">
      <c r="A112" s="18">
        <v>252</v>
      </c>
      <c r="B112" s="19"/>
      <c r="C112" s="28" t="s">
        <v>18433</v>
      </c>
      <c r="D112" s="28" t="s">
        <v>18434</v>
      </c>
      <c r="E112" s="22"/>
      <c r="F112" s="22"/>
      <c r="G112" s="22"/>
      <c r="H112" s="23">
        <v>0</v>
      </c>
      <c r="I112" s="22"/>
      <c r="J112" s="23" t="s">
        <v>18202</v>
      </c>
      <c r="K112" s="22"/>
      <c r="L112" s="23" t="s">
        <v>18243</v>
      </c>
      <c r="M112" s="22"/>
      <c r="N112" s="22"/>
      <c r="O112" s="22"/>
      <c r="P112" s="24"/>
      <c r="Q112" s="23" t="s">
        <v>29</v>
      </c>
      <c r="R112" s="23" t="s">
        <v>30</v>
      </c>
      <c r="S112" s="25"/>
      <c r="T112" s="26"/>
      <c r="U112" s="26"/>
      <c r="V112" s="22"/>
      <c r="W112" s="27"/>
      <c r="X112" s="8"/>
      <c r="Y112" s="8"/>
      <c r="Z112" s="8"/>
      <c r="AA112" s="8"/>
      <c r="AB112" s="8"/>
      <c r="AC112" s="8"/>
      <c r="AD112" s="8"/>
      <c r="AE112" s="8"/>
      <c r="AF112" s="8"/>
      <c r="AG112" s="8"/>
      <c r="AH112" s="8"/>
      <c r="AI112" s="8"/>
      <c r="AJ112" s="8"/>
      <c r="AK112" s="8"/>
    </row>
    <row r="113" spans="1:37" ht="135.75">
      <c r="A113" s="18">
        <v>253</v>
      </c>
      <c r="B113" s="19"/>
      <c r="C113" s="28" t="s">
        <v>18433</v>
      </c>
      <c r="D113" s="28" t="s">
        <v>18435</v>
      </c>
      <c r="E113" s="22"/>
      <c r="F113" s="22"/>
      <c r="G113" s="22"/>
      <c r="H113" s="23">
        <v>0</v>
      </c>
      <c r="I113" s="22"/>
      <c r="J113" s="23" t="s">
        <v>18202</v>
      </c>
      <c r="K113" s="22"/>
      <c r="L113" s="23" t="s">
        <v>18243</v>
      </c>
      <c r="M113" s="22"/>
      <c r="N113" s="22"/>
      <c r="O113" s="22"/>
      <c r="P113" s="24"/>
      <c r="Q113" s="23" t="s">
        <v>29</v>
      </c>
      <c r="R113" s="23" t="s">
        <v>30</v>
      </c>
      <c r="S113" s="25"/>
      <c r="T113" s="26"/>
      <c r="U113" s="26"/>
      <c r="V113" s="22"/>
      <c r="W113" s="27"/>
      <c r="X113" s="8"/>
      <c r="Y113" s="8"/>
      <c r="Z113" s="8"/>
      <c r="AA113" s="8"/>
      <c r="AB113" s="8"/>
      <c r="AC113" s="8"/>
      <c r="AD113" s="8"/>
      <c r="AE113" s="8"/>
      <c r="AF113" s="8"/>
      <c r="AG113" s="8"/>
      <c r="AH113" s="8"/>
      <c r="AI113" s="8"/>
      <c r="AJ113" s="8"/>
      <c r="AK113" s="8"/>
    </row>
    <row r="114" spans="1:37" ht="90.75">
      <c r="A114" s="18">
        <v>254</v>
      </c>
      <c r="B114" s="19"/>
      <c r="C114" s="28" t="s">
        <v>18436</v>
      </c>
      <c r="D114" s="28" t="s">
        <v>18437</v>
      </c>
      <c r="E114" s="22"/>
      <c r="F114" s="22"/>
      <c r="G114" s="22"/>
      <c r="H114" s="23">
        <v>0</v>
      </c>
      <c r="I114" s="22"/>
      <c r="J114" s="23" t="s">
        <v>18202</v>
      </c>
      <c r="K114" s="22"/>
      <c r="L114" s="23" t="s">
        <v>18243</v>
      </c>
      <c r="M114" s="22"/>
      <c r="N114" s="22"/>
      <c r="O114" s="22"/>
      <c r="P114" s="24"/>
      <c r="Q114" s="23" t="s">
        <v>29</v>
      </c>
      <c r="R114" s="23" t="s">
        <v>30</v>
      </c>
      <c r="S114" s="25"/>
      <c r="T114" s="26"/>
      <c r="U114" s="26"/>
      <c r="V114" s="22"/>
      <c r="W114" s="27"/>
      <c r="X114" s="8"/>
      <c r="Y114" s="8"/>
      <c r="Z114" s="8"/>
      <c r="AA114" s="8"/>
      <c r="AB114" s="8"/>
      <c r="AC114" s="8"/>
      <c r="AD114" s="8"/>
      <c r="AE114" s="8"/>
      <c r="AF114" s="8"/>
      <c r="AG114" s="8"/>
      <c r="AH114" s="8"/>
      <c r="AI114" s="8"/>
      <c r="AJ114" s="8"/>
      <c r="AK114" s="8"/>
    </row>
    <row r="115" spans="1:37" ht="120.75">
      <c r="A115" s="18">
        <v>255</v>
      </c>
      <c r="B115" s="19"/>
      <c r="C115" s="28" t="s">
        <v>18438</v>
      </c>
      <c r="D115" s="28" t="s">
        <v>18439</v>
      </c>
      <c r="E115" s="22"/>
      <c r="F115" s="23" t="s">
        <v>415</v>
      </c>
      <c r="G115" s="23" t="s">
        <v>18440</v>
      </c>
      <c r="H115" s="23">
        <v>0</v>
      </c>
      <c r="I115" s="22"/>
      <c r="J115" s="23" t="s">
        <v>18202</v>
      </c>
      <c r="K115" s="29">
        <v>43497</v>
      </c>
      <c r="L115" s="23" t="s">
        <v>18223</v>
      </c>
      <c r="M115" s="22"/>
      <c r="N115" s="23" t="s">
        <v>18441</v>
      </c>
      <c r="O115" s="22"/>
      <c r="P115" s="24"/>
      <c r="Q115" s="23" t="s">
        <v>29</v>
      </c>
      <c r="R115" s="23" t="s">
        <v>30</v>
      </c>
      <c r="S115" s="25"/>
      <c r="T115" s="26"/>
      <c r="U115" s="26"/>
      <c r="V115" s="22"/>
      <c r="W115" s="27"/>
      <c r="X115" s="8"/>
      <c r="Y115" s="8"/>
      <c r="Z115" s="8"/>
      <c r="AA115" s="8"/>
      <c r="AB115" s="8"/>
      <c r="AC115" s="8"/>
      <c r="AD115" s="8"/>
      <c r="AE115" s="8"/>
      <c r="AF115" s="8"/>
      <c r="AG115" s="8"/>
      <c r="AH115" s="8"/>
      <c r="AI115" s="8"/>
      <c r="AJ115" s="8"/>
      <c r="AK115" s="8"/>
    </row>
    <row r="116" spans="1:37" ht="60.75">
      <c r="A116" s="18">
        <v>258</v>
      </c>
      <c r="B116" s="30" t="s">
        <v>18442</v>
      </c>
      <c r="C116" s="28" t="s">
        <v>18443</v>
      </c>
      <c r="D116" s="28" t="s">
        <v>18444</v>
      </c>
      <c r="E116" s="22"/>
      <c r="F116" s="23" t="s">
        <v>50</v>
      </c>
      <c r="G116" s="22"/>
      <c r="H116" s="23">
        <v>0</v>
      </c>
      <c r="I116" s="22"/>
      <c r="J116" s="23" t="s">
        <v>18202</v>
      </c>
      <c r="K116" s="23" t="s">
        <v>18203</v>
      </c>
      <c r="L116" s="23" t="s">
        <v>35</v>
      </c>
      <c r="M116" s="22"/>
      <c r="N116" s="22"/>
      <c r="O116" s="23" t="s">
        <v>18445</v>
      </c>
      <c r="P116" s="24"/>
      <c r="Q116" s="23" t="s">
        <v>99</v>
      </c>
      <c r="R116" s="23" t="s">
        <v>10886</v>
      </c>
      <c r="S116" s="25"/>
      <c r="T116" s="26"/>
      <c r="U116" s="26"/>
      <c r="V116" s="22"/>
      <c r="W116" s="27"/>
      <c r="X116" s="8"/>
      <c r="Y116" s="8"/>
      <c r="Z116" s="8"/>
      <c r="AA116" s="8"/>
      <c r="AB116" s="8"/>
      <c r="AC116" s="8"/>
      <c r="AD116" s="8"/>
      <c r="AE116" s="8"/>
      <c r="AF116" s="8"/>
      <c r="AG116" s="8"/>
      <c r="AH116" s="8"/>
      <c r="AI116" s="8"/>
      <c r="AJ116" s="8"/>
      <c r="AK116" s="8"/>
    </row>
    <row r="117" spans="1:37" ht="90.75">
      <c r="A117" s="18">
        <v>259</v>
      </c>
      <c r="B117" s="30" t="s">
        <v>18442</v>
      </c>
      <c r="C117" s="28" t="s">
        <v>18446</v>
      </c>
      <c r="D117" s="28" t="s">
        <v>18447</v>
      </c>
      <c r="E117" s="22"/>
      <c r="F117" s="23" t="s">
        <v>50</v>
      </c>
      <c r="G117" s="22"/>
      <c r="H117" s="23">
        <v>0</v>
      </c>
      <c r="I117" s="22"/>
      <c r="J117" s="23" t="s">
        <v>18202</v>
      </c>
      <c r="K117" s="23" t="s">
        <v>18203</v>
      </c>
      <c r="L117" s="23" t="s">
        <v>35</v>
      </c>
      <c r="M117" s="22"/>
      <c r="N117" s="22"/>
      <c r="O117" s="23" t="s">
        <v>18448</v>
      </c>
      <c r="P117" s="24"/>
      <c r="Q117" s="23" t="s">
        <v>99</v>
      </c>
      <c r="R117" s="23" t="s">
        <v>10886</v>
      </c>
      <c r="S117" s="25"/>
      <c r="T117" s="26"/>
      <c r="U117" s="26"/>
      <c r="V117" s="22"/>
      <c r="W117" s="27"/>
      <c r="X117" s="8"/>
      <c r="Y117" s="8"/>
      <c r="Z117" s="8"/>
      <c r="AA117" s="8"/>
      <c r="AB117" s="8"/>
      <c r="AC117" s="8"/>
      <c r="AD117" s="8"/>
      <c r="AE117" s="8"/>
      <c r="AF117" s="8"/>
      <c r="AG117" s="8"/>
      <c r="AH117" s="8"/>
      <c r="AI117" s="8"/>
      <c r="AJ117" s="8"/>
      <c r="AK117" s="8"/>
    </row>
    <row r="118" spans="1:37" ht="165.75">
      <c r="A118" s="18">
        <v>260</v>
      </c>
      <c r="B118" s="30" t="s">
        <v>18449</v>
      </c>
      <c r="C118" s="28" t="s">
        <v>18450</v>
      </c>
      <c r="D118" s="28" t="s">
        <v>18451</v>
      </c>
      <c r="E118" s="22"/>
      <c r="F118" s="23" t="s">
        <v>18452</v>
      </c>
      <c r="G118" s="22"/>
      <c r="H118" s="23">
        <v>0</v>
      </c>
      <c r="I118" s="22"/>
      <c r="J118" s="23" t="s">
        <v>18202</v>
      </c>
      <c r="K118" s="23" t="s">
        <v>18203</v>
      </c>
      <c r="L118" s="23" t="s">
        <v>35</v>
      </c>
      <c r="M118" s="22"/>
      <c r="N118" s="22"/>
      <c r="O118" s="23" t="s">
        <v>18453</v>
      </c>
      <c r="P118" s="24"/>
      <c r="Q118" s="23" t="s">
        <v>99</v>
      </c>
      <c r="R118" s="23" t="s">
        <v>10886</v>
      </c>
      <c r="S118" s="25"/>
      <c r="T118" s="26"/>
      <c r="U118" s="26"/>
      <c r="V118" s="22"/>
      <c r="W118" s="27"/>
      <c r="X118" s="8"/>
      <c r="Y118" s="8"/>
      <c r="Z118" s="8"/>
      <c r="AA118" s="8"/>
      <c r="AB118" s="8"/>
      <c r="AC118" s="8"/>
      <c r="AD118" s="8"/>
      <c r="AE118" s="8"/>
      <c r="AF118" s="8"/>
      <c r="AG118" s="8"/>
      <c r="AH118" s="8"/>
      <c r="AI118" s="8"/>
      <c r="AJ118" s="8"/>
      <c r="AK118" s="8"/>
    </row>
    <row r="119" spans="1:37" ht="135.75">
      <c r="A119" s="18">
        <v>261</v>
      </c>
      <c r="B119" s="19"/>
      <c r="C119" s="28" t="s">
        <v>18454</v>
      </c>
      <c r="D119" s="28" t="s">
        <v>18455</v>
      </c>
      <c r="E119" s="22"/>
      <c r="F119" s="22"/>
      <c r="G119" s="22"/>
      <c r="H119" s="23">
        <v>0</v>
      </c>
      <c r="I119" s="22"/>
      <c r="J119" s="23" t="s">
        <v>18202</v>
      </c>
      <c r="K119" s="22"/>
      <c r="L119" s="23" t="s">
        <v>18243</v>
      </c>
      <c r="M119" s="22"/>
      <c r="N119" s="22"/>
      <c r="O119" s="22"/>
      <c r="P119" s="24"/>
      <c r="Q119" s="23" t="s">
        <v>29</v>
      </c>
      <c r="R119" s="23" t="s">
        <v>30</v>
      </c>
      <c r="S119" s="25"/>
      <c r="T119" s="26"/>
      <c r="U119" s="26"/>
      <c r="V119" s="22"/>
      <c r="W119" s="27"/>
      <c r="X119" s="8"/>
      <c r="Y119" s="8"/>
      <c r="Z119" s="8"/>
      <c r="AA119" s="8"/>
      <c r="AB119" s="8"/>
      <c r="AC119" s="8"/>
      <c r="AD119" s="8"/>
      <c r="AE119" s="8"/>
      <c r="AF119" s="8"/>
      <c r="AG119" s="8"/>
      <c r="AH119" s="8"/>
      <c r="AI119" s="8"/>
      <c r="AJ119" s="8"/>
      <c r="AK119" s="8"/>
    </row>
    <row r="120" spans="1:37" ht="120.75">
      <c r="A120" s="18">
        <v>262</v>
      </c>
      <c r="B120" s="19"/>
      <c r="C120" s="28" t="s">
        <v>18454</v>
      </c>
      <c r="D120" s="28" t="s">
        <v>18456</v>
      </c>
      <c r="E120" s="22"/>
      <c r="F120" s="22"/>
      <c r="G120" s="22"/>
      <c r="H120" s="23">
        <v>0</v>
      </c>
      <c r="I120" s="22"/>
      <c r="J120" s="23" t="s">
        <v>18202</v>
      </c>
      <c r="K120" s="22"/>
      <c r="L120" s="23" t="s">
        <v>18243</v>
      </c>
      <c r="M120" s="22"/>
      <c r="N120" s="22"/>
      <c r="O120" s="22"/>
      <c r="P120" s="24"/>
      <c r="Q120" s="23" t="s">
        <v>29</v>
      </c>
      <c r="R120" s="23" t="s">
        <v>30</v>
      </c>
      <c r="S120" s="25"/>
      <c r="T120" s="26"/>
      <c r="U120" s="26"/>
      <c r="V120" s="22"/>
      <c r="W120" s="27"/>
      <c r="X120" s="8"/>
      <c r="Y120" s="8"/>
      <c r="Z120" s="8"/>
      <c r="AA120" s="8"/>
      <c r="AB120" s="8"/>
      <c r="AC120" s="8"/>
      <c r="AD120" s="8"/>
      <c r="AE120" s="8"/>
      <c r="AF120" s="8"/>
      <c r="AG120" s="8"/>
      <c r="AH120" s="8"/>
      <c r="AI120" s="8"/>
      <c r="AJ120" s="8"/>
      <c r="AK120" s="8"/>
    </row>
    <row r="121" spans="1:37" ht="30.75">
      <c r="A121" s="18">
        <v>263</v>
      </c>
      <c r="B121" s="19"/>
      <c r="C121" s="28" t="s">
        <v>18454</v>
      </c>
      <c r="D121" s="28" t="s">
        <v>18457</v>
      </c>
      <c r="E121" s="22"/>
      <c r="F121" s="22"/>
      <c r="G121" s="22"/>
      <c r="H121" s="23">
        <v>0</v>
      </c>
      <c r="I121" s="22"/>
      <c r="J121" s="23" t="s">
        <v>18202</v>
      </c>
      <c r="K121" s="22"/>
      <c r="L121" s="23" t="s">
        <v>18243</v>
      </c>
      <c r="M121" s="22"/>
      <c r="N121" s="22"/>
      <c r="O121" s="22"/>
      <c r="P121" s="24"/>
      <c r="Q121" s="23" t="s">
        <v>29</v>
      </c>
      <c r="R121" s="23" t="s">
        <v>30</v>
      </c>
      <c r="S121" s="25"/>
      <c r="T121" s="26"/>
      <c r="U121" s="26"/>
      <c r="V121" s="22"/>
      <c r="W121" s="27"/>
      <c r="X121" s="8"/>
      <c r="Y121" s="8"/>
      <c r="Z121" s="8"/>
      <c r="AA121" s="8"/>
      <c r="AB121" s="8"/>
      <c r="AC121" s="8"/>
      <c r="AD121" s="8"/>
      <c r="AE121" s="8"/>
      <c r="AF121" s="8"/>
      <c r="AG121" s="8"/>
      <c r="AH121" s="8"/>
      <c r="AI121" s="8"/>
      <c r="AJ121" s="8"/>
      <c r="AK121" s="8"/>
    </row>
    <row r="122" spans="1:37" ht="105.75">
      <c r="A122" s="18">
        <v>264</v>
      </c>
      <c r="B122" s="19"/>
      <c r="C122" s="28" t="s">
        <v>18454</v>
      </c>
      <c r="D122" s="28" t="s">
        <v>18458</v>
      </c>
      <c r="E122" s="22"/>
      <c r="F122" s="22"/>
      <c r="G122" s="22"/>
      <c r="H122" s="23">
        <v>0</v>
      </c>
      <c r="I122" s="22"/>
      <c r="J122" s="23" t="s">
        <v>18202</v>
      </c>
      <c r="K122" s="22"/>
      <c r="L122" s="23" t="s">
        <v>18243</v>
      </c>
      <c r="M122" s="22"/>
      <c r="N122" s="22"/>
      <c r="O122" s="22"/>
      <c r="P122" s="24"/>
      <c r="Q122" s="23" t="s">
        <v>29</v>
      </c>
      <c r="R122" s="23" t="s">
        <v>30</v>
      </c>
      <c r="S122" s="25"/>
      <c r="T122" s="26"/>
      <c r="U122" s="26"/>
      <c r="V122" s="22"/>
      <c r="W122" s="27"/>
      <c r="X122" s="8"/>
      <c r="Y122" s="8"/>
      <c r="Z122" s="8"/>
      <c r="AA122" s="8"/>
      <c r="AB122" s="8"/>
      <c r="AC122" s="8"/>
      <c r="AD122" s="8"/>
      <c r="AE122" s="8"/>
      <c r="AF122" s="8"/>
      <c r="AG122" s="8"/>
      <c r="AH122" s="8"/>
      <c r="AI122" s="8"/>
      <c r="AJ122" s="8"/>
      <c r="AK122" s="8"/>
    </row>
    <row r="123" spans="1:37" ht="45.75">
      <c r="A123" s="18">
        <v>268</v>
      </c>
      <c r="B123" s="19"/>
      <c r="C123" s="28" t="s">
        <v>584</v>
      </c>
      <c r="D123" s="28" t="s">
        <v>18459</v>
      </c>
      <c r="E123" s="22"/>
      <c r="F123" s="23" t="s">
        <v>108</v>
      </c>
      <c r="G123" s="23" t="s">
        <v>18460</v>
      </c>
      <c r="H123" s="23">
        <v>0</v>
      </c>
      <c r="I123" s="22"/>
      <c r="J123" s="23" t="s">
        <v>18202</v>
      </c>
      <c r="K123" s="29">
        <v>43497</v>
      </c>
      <c r="L123" s="23" t="s">
        <v>18223</v>
      </c>
      <c r="M123" s="22"/>
      <c r="N123" s="23" t="s">
        <v>18461</v>
      </c>
      <c r="O123" s="22"/>
      <c r="P123" s="24"/>
      <c r="Q123" s="23" t="s">
        <v>29</v>
      </c>
      <c r="R123" s="23" t="s">
        <v>30</v>
      </c>
      <c r="S123" s="25"/>
      <c r="T123" s="26"/>
      <c r="U123" s="26"/>
      <c r="V123" s="22"/>
      <c r="W123" s="27"/>
      <c r="X123" s="8"/>
      <c r="Y123" s="8"/>
      <c r="Z123" s="8"/>
      <c r="AA123" s="8"/>
      <c r="AB123" s="8"/>
      <c r="AC123" s="8"/>
      <c r="AD123" s="8"/>
      <c r="AE123" s="8"/>
      <c r="AF123" s="8"/>
      <c r="AG123" s="8"/>
      <c r="AH123" s="8"/>
      <c r="AI123" s="8"/>
      <c r="AJ123" s="8"/>
      <c r="AK123" s="8"/>
    </row>
    <row r="124" spans="1:37" ht="90.75">
      <c r="A124" s="18">
        <v>270</v>
      </c>
      <c r="B124" s="19"/>
      <c r="C124" s="28" t="s">
        <v>18462</v>
      </c>
      <c r="D124" s="28" t="s">
        <v>18463</v>
      </c>
      <c r="E124" s="22"/>
      <c r="F124" s="23" t="s">
        <v>18464</v>
      </c>
      <c r="G124" s="23" t="s">
        <v>18460</v>
      </c>
      <c r="H124" s="23">
        <v>0</v>
      </c>
      <c r="I124" s="22"/>
      <c r="J124" s="23" t="s">
        <v>18202</v>
      </c>
      <c r="K124" s="29">
        <v>43497</v>
      </c>
      <c r="L124" s="23" t="s">
        <v>18223</v>
      </c>
      <c r="M124" s="22"/>
      <c r="N124" s="23" t="s">
        <v>18461</v>
      </c>
      <c r="O124" s="22"/>
      <c r="P124" s="24"/>
      <c r="Q124" s="23" t="s">
        <v>29</v>
      </c>
      <c r="R124" s="23" t="s">
        <v>30</v>
      </c>
      <c r="S124" s="25"/>
      <c r="T124" s="26"/>
      <c r="U124" s="26"/>
      <c r="V124" s="22"/>
      <c r="W124" s="27"/>
      <c r="X124" s="8"/>
      <c r="Y124" s="8"/>
      <c r="Z124" s="8"/>
      <c r="AA124" s="8"/>
      <c r="AB124" s="8"/>
      <c r="AC124" s="8"/>
      <c r="AD124" s="8"/>
      <c r="AE124" s="8"/>
      <c r="AF124" s="8"/>
      <c r="AG124" s="8"/>
      <c r="AH124" s="8"/>
      <c r="AI124" s="8"/>
      <c r="AJ124" s="8"/>
      <c r="AK124" s="8"/>
    </row>
    <row r="125" spans="1:37" ht="120.75">
      <c r="A125" s="18">
        <v>279</v>
      </c>
      <c r="B125" s="19"/>
      <c r="C125" s="28" t="s">
        <v>18465</v>
      </c>
      <c r="D125" s="28" t="s">
        <v>18466</v>
      </c>
      <c r="E125" s="22"/>
      <c r="F125" s="22"/>
      <c r="G125" s="22"/>
      <c r="H125" s="23">
        <v>0</v>
      </c>
      <c r="I125" s="22"/>
      <c r="J125" s="23" t="s">
        <v>18202</v>
      </c>
      <c r="K125" s="31">
        <v>43313</v>
      </c>
      <c r="L125" s="23" t="s">
        <v>18399</v>
      </c>
      <c r="M125" s="22"/>
      <c r="N125" s="22"/>
      <c r="O125" s="22"/>
      <c r="P125" s="24"/>
      <c r="Q125" s="23" t="s">
        <v>18377</v>
      </c>
      <c r="R125" s="22"/>
      <c r="S125" s="25"/>
      <c r="T125" s="26"/>
      <c r="U125" s="26"/>
      <c r="V125" s="22"/>
      <c r="W125" s="27"/>
      <c r="X125" s="8"/>
      <c r="Y125" s="8"/>
      <c r="Z125" s="8"/>
      <c r="AA125" s="8"/>
      <c r="AB125" s="8"/>
      <c r="AC125" s="8"/>
      <c r="AD125" s="8"/>
      <c r="AE125" s="8"/>
      <c r="AF125" s="8"/>
      <c r="AG125" s="8"/>
      <c r="AH125" s="8"/>
      <c r="AI125" s="8"/>
      <c r="AJ125" s="8"/>
      <c r="AK125" s="8"/>
    </row>
    <row r="126" spans="1:37" ht="75.75">
      <c r="A126" s="18">
        <v>281</v>
      </c>
      <c r="B126" s="19"/>
      <c r="C126" s="28" t="s">
        <v>18467</v>
      </c>
      <c r="D126" s="28" t="s">
        <v>1843</v>
      </c>
      <c r="E126" s="22"/>
      <c r="F126" s="23" t="s">
        <v>1056</v>
      </c>
      <c r="G126" s="22"/>
      <c r="H126" s="23">
        <v>0</v>
      </c>
      <c r="I126" s="22"/>
      <c r="J126" s="23" t="s">
        <v>18202</v>
      </c>
      <c r="K126" s="29">
        <v>43497</v>
      </c>
      <c r="L126" s="23" t="s">
        <v>96</v>
      </c>
      <c r="M126" s="22"/>
      <c r="N126" s="23" t="s">
        <v>18468</v>
      </c>
      <c r="O126" s="22"/>
      <c r="P126" s="24"/>
      <c r="Q126" s="23" t="s">
        <v>18392</v>
      </c>
      <c r="R126" s="23" t="s">
        <v>127</v>
      </c>
      <c r="S126" s="25"/>
      <c r="T126" s="26"/>
      <c r="U126" s="26"/>
      <c r="V126" s="22"/>
      <c r="W126" s="27"/>
      <c r="X126" s="8"/>
      <c r="Y126" s="8"/>
      <c r="Z126" s="8"/>
      <c r="AA126" s="8"/>
      <c r="AB126" s="8"/>
      <c r="AC126" s="8"/>
      <c r="AD126" s="8"/>
      <c r="AE126" s="8"/>
      <c r="AF126" s="8"/>
      <c r="AG126" s="8"/>
      <c r="AH126" s="8"/>
      <c r="AI126" s="8"/>
      <c r="AJ126" s="8"/>
      <c r="AK126" s="8"/>
    </row>
    <row r="127" spans="1:37" ht="225.75">
      <c r="A127" s="18">
        <v>282</v>
      </c>
      <c r="B127" s="30" t="s">
        <v>18442</v>
      </c>
      <c r="C127" s="28" t="s">
        <v>18469</v>
      </c>
      <c r="D127" s="28" t="s">
        <v>18470</v>
      </c>
      <c r="E127" s="22"/>
      <c r="F127" s="23" t="s">
        <v>18471</v>
      </c>
      <c r="G127" s="22"/>
      <c r="H127" s="23">
        <v>0</v>
      </c>
      <c r="I127" s="22"/>
      <c r="J127" s="23" t="s">
        <v>18202</v>
      </c>
      <c r="K127" s="23" t="s">
        <v>18203</v>
      </c>
      <c r="L127" s="23" t="s">
        <v>35</v>
      </c>
      <c r="M127" s="22"/>
      <c r="N127" s="22"/>
      <c r="O127" s="23" t="s">
        <v>18472</v>
      </c>
      <c r="P127" s="24"/>
      <c r="Q127" s="23" t="s">
        <v>99</v>
      </c>
      <c r="R127" s="23" t="s">
        <v>10886</v>
      </c>
      <c r="S127" s="25"/>
      <c r="T127" s="26"/>
      <c r="U127" s="26"/>
      <c r="V127" s="22"/>
      <c r="W127" s="27"/>
      <c r="X127" s="8"/>
      <c r="Y127" s="8"/>
      <c r="Z127" s="8"/>
      <c r="AA127" s="8"/>
      <c r="AB127" s="8"/>
      <c r="AC127" s="8"/>
      <c r="AD127" s="8"/>
      <c r="AE127" s="8"/>
      <c r="AF127" s="8"/>
      <c r="AG127" s="8"/>
      <c r="AH127" s="8"/>
      <c r="AI127" s="8"/>
      <c r="AJ127" s="8"/>
      <c r="AK127" s="8"/>
    </row>
    <row r="128" spans="1:37" ht="180.75">
      <c r="A128" s="18">
        <v>283</v>
      </c>
      <c r="B128" s="19"/>
      <c r="C128" s="28" t="s">
        <v>18473</v>
      </c>
      <c r="D128" s="28" t="s">
        <v>18474</v>
      </c>
      <c r="E128" s="22"/>
      <c r="F128" s="23" t="s">
        <v>7536</v>
      </c>
      <c r="G128" s="22"/>
      <c r="H128" s="23">
        <v>0</v>
      </c>
      <c r="I128" s="22"/>
      <c r="J128" s="23" t="s">
        <v>18202</v>
      </c>
      <c r="K128" s="22"/>
      <c r="L128" s="23" t="s">
        <v>18219</v>
      </c>
      <c r="M128" s="22"/>
      <c r="N128" s="22"/>
      <c r="O128" s="22"/>
      <c r="P128" s="24"/>
      <c r="Q128" s="22"/>
      <c r="R128" s="22"/>
      <c r="S128" s="25"/>
      <c r="T128" s="26"/>
      <c r="U128" s="26"/>
      <c r="V128" s="22"/>
      <c r="W128" s="27"/>
      <c r="X128" s="8"/>
      <c r="Y128" s="8"/>
      <c r="Z128" s="8"/>
      <c r="AA128" s="8"/>
      <c r="AB128" s="8"/>
      <c r="AC128" s="8"/>
      <c r="AD128" s="8"/>
      <c r="AE128" s="8"/>
      <c r="AF128" s="8"/>
      <c r="AG128" s="8"/>
      <c r="AH128" s="8"/>
      <c r="AI128" s="8"/>
      <c r="AJ128" s="8"/>
      <c r="AK128" s="8"/>
    </row>
    <row r="129" spans="1:37" ht="409.6">
      <c r="A129" s="18">
        <v>284</v>
      </c>
      <c r="B129" s="19"/>
      <c r="C129" s="28" t="s">
        <v>18475</v>
      </c>
      <c r="D129" s="21"/>
      <c r="E129" s="22"/>
      <c r="F129" s="22"/>
      <c r="G129" s="22"/>
      <c r="H129" s="23">
        <v>0</v>
      </c>
      <c r="I129" s="22"/>
      <c r="J129" s="23" t="s">
        <v>18202</v>
      </c>
      <c r="K129" s="22"/>
      <c r="L129" s="23" t="s">
        <v>18219</v>
      </c>
      <c r="M129" s="23">
        <v>2017</v>
      </c>
      <c r="N129" s="22"/>
      <c r="O129" s="22"/>
      <c r="P129" s="24"/>
      <c r="Q129" s="23" t="s">
        <v>20</v>
      </c>
      <c r="R129" s="23" t="s">
        <v>21</v>
      </c>
      <c r="S129" s="25"/>
      <c r="T129" s="26"/>
      <c r="U129" s="26"/>
      <c r="V129" s="22"/>
      <c r="W129" s="27"/>
      <c r="X129" s="8"/>
      <c r="Y129" s="8"/>
      <c r="Z129" s="8"/>
      <c r="AA129" s="8"/>
      <c r="AB129" s="8"/>
      <c r="AC129" s="8"/>
      <c r="AD129" s="8"/>
      <c r="AE129" s="8"/>
      <c r="AF129" s="8"/>
      <c r="AG129" s="8"/>
      <c r="AH129" s="8"/>
      <c r="AI129" s="8"/>
      <c r="AJ129" s="8"/>
      <c r="AK129" s="8"/>
    </row>
    <row r="130" spans="1:37" ht="409.6">
      <c r="A130" s="18">
        <v>285</v>
      </c>
      <c r="B130" s="19"/>
      <c r="C130" s="28" t="s">
        <v>18476</v>
      </c>
      <c r="D130" s="21"/>
      <c r="E130" s="22"/>
      <c r="F130" s="22"/>
      <c r="G130" s="22"/>
      <c r="H130" s="23">
        <v>0</v>
      </c>
      <c r="I130" s="22"/>
      <c r="J130" s="23" t="s">
        <v>18202</v>
      </c>
      <c r="K130" s="22"/>
      <c r="L130" s="23" t="s">
        <v>18219</v>
      </c>
      <c r="M130" s="23">
        <v>2017</v>
      </c>
      <c r="N130" s="22"/>
      <c r="O130" s="22"/>
      <c r="P130" s="24"/>
      <c r="Q130" s="23" t="s">
        <v>20</v>
      </c>
      <c r="R130" s="23" t="s">
        <v>21</v>
      </c>
      <c r="S130" s="25"/>
      <c r="T130" s="26"/>
      <c r="U130" s="26"/>
      <c r="V130" s="22"/>
      <c r="W130" s="27"/>
      <c r="X130" s="8"/>
      <c r="Y130" s="8"/>
      <c r="Z130" s="8"/>
      <c r="AA130" s="8"/>
      <c r="AB130" s="8"/>
      <c r="AC130" s="8"/>
      <c r="AD130" s="8"/>
      <c r="AE130" s="8"/>
      <c r="AF130" s="8"/>
      <c r="AG130" s="8"/>
      <c r="AH130" s="8"/>
      <c r="AI130" s="8"/>
      <c r="AJ130" s="8"/>
      <c r="AK130" s="8"/>
    </row>
    <row r="131" spans="1:37" ht="409.6">
      <c r="A131" s="18">
        <v>286</v>
      </c>
      <c r="B131" s="19"/>
      <c r="C131" s="28" t="s">
        <v>18477</v>
      </c>
      <c r="D131" s="21"/>
      <c r="E131" s="22"/>
      <c r="F131" s="22"/>
      <c r="G131" s="22"/>
      <c r="H131" s="23">
        <v>0</v>
      </c>
      <c r="I131" s="22"/>
      <c r="J131" s="23" t="s">
        <v>18202</v>
      </c>
      <c r="K131" s="22"/>
      <c r="L131" s="23" t="s">
        <v>18219</v>
      </c>
      <c r="M131" s="23">
        <v>2017</v>
      </c>
      <c r="N131" s="22"/>
      <c r="O131" s="22"/>
      <c r="P131" s="24"/>
      <c r="Q131" s="23" t="s">
        <v>20</v>
      </c>
      <c r="R131" s="23" t="s">
        <v>21</v>
      </c>
      <c r="S131" s="25"/>
      <c r="T131" s="26"/>
      <c r="U131" s="26"/>
      <c r="V131" s="22"/>
      <c r="W131" s="27"/>
      <c r="X131" s="8"/>
      <c r="Y131" s="8"/>
      <c r="Z131" s="8"/>
      <c r="AA131" s="8"/>
      <c r="AB131" s="8"/>
      <c r="AC131" s="8"/>
      <c r="AD131" s="8"/>
      <c r="AE131" s="8"/>
      <c r="AF131" s="8"/>
      <c r="AG131" s="8"/>
      <c r="AH131" s="8"/>
      <c r="AI131" s="8"/>
      <c r="AJ131" s="8"/>
      <c r="AK131" s="8"/>
    </row>
    <row r="132" spans="1:37" ht="409.6">
      <c r="A132" s="18">
        <v>287</v>
      </c>
      <c r="B132" s="19"/>
      <c r="C132" s="28" t="s">
        <v>18478</v>
      </c>
      <c r="D132" s="21"/>
      <c r="E132" s="22"/>
      <c r="F132" s="22"/>
      <c r="G132" s="22"/>
      <c r="H132" s="23">
        <v>0</v>
      </c>
      <c r="I132" s="22"/>
      <c r="J132" s="23" t="s">
        <v>18202</v>
      </c>
      <c r="K132" s="22"/>
      <c r="L132" s="23" t="s">
        <v>18219</v>
      </c>
      <c r="M132" s="23">
        <v>2017</v>
      </c>
      <c r="N132" s="22"/>
      <c r="O132" s="22"/>
      <c r="P132" s="24"/>
      <c r="Q132" s="23" t="s">
        <v>20</v>
      </c>
      <c r="R132" s="23" t="s">
        <v>21</v>
      </c>
      <c r="S132" s="25"/>
      <c r="T132" s="26"/>
      <c r="U132" s="26"/>
      <c r="V132" s="22"/>
      <c r="W132" s="27"/>
      <c r="X132" s="8"/>
      <c r="Y132" s="8"/>
      <c r="Z132" s="8"/>
      <c r="AA132" s="8"/>
      <c r="AB132" s="8"/>
      <c r="AC132" s="8"/>
      <c r="AD132" s="8"/>
      <c r="AE132" s="8"/>
      <c r="AF132" s="8"/>
      <c r="AG132" s="8"/>
      <c r="AH132" s="8"/>
      <c r="AI132" s="8"/>
      <c r="AJ132" s="8"/>
      <c r="AK132" s="8"/>
    </row>
    <row r="133" spans="1:37" ht="409.6">
      <c r="A133" s="18">
        <v>288</v>
      </c>
      <c r="B133" s="19"/>
      <c r="C133" s="28" t="s">
        <v>18479</v>
      </c>
      <c r="D133" s="21"/>
      <c r="E133" s="22"/>
      <c r="F133" s="22"/>
      <c r="G133" s="22"/>
      <c r="H133" s="23">
        <v>0</v>
      </c>
      <c r="I133" s="22"/>
      <c r="J133" s="23" t="s">
        <v>18202</v>
      </c>
      <c r="K133" s="22"/>
      <c r="L133" s="23" t="s">
        <v>18219</v>
      </c>
      <c r="M133" s="23">
        <v>2017</v>
      </c>
      <c r="N133" s="22"/>
      <c r="O133" s="22"/>
      <c r="P133" s="24"/>
      <c r="Q133" s="23" t="s">
        <v>20</v>
      </c>
      <c r="R133" s="23" t="s">
        <v>21</v>
      </c>
      <c r="S133" s="25"/>
      <c r="T133" s="26"/>
      <c r="U133" s="26"/>
      <c r="V133" s="22"/>
      <c r="W133" s="27"/>
      <c r="X133" s="8"/>
      <c r="Y133" s="8"/>
      <c r="Z133" s="8"/>
      <c r="AA133" s="8"/>
      <c r="AB133" s="8"/>
      <c r="AC133" s="8"/>
      <c r="AD133" s="8"/>
      <c r="AE133" s="8"/>
      <c r="AF133" s="8"/>
      <c r="AG133" s="8"/>
      <c r="AH133" s="8"/>
      <c r="AI133" s="8"/>
      <c r="AJ133" s="8"/>
      <c r="AK133" s="8"/>
    </row>
    <row r="134" spans="1:37" ht="409.6">
      <c r="A134" s="18">
        <v>289</v>
      </c>
      <c r="B134" s="19"/>
      <c r="C134" s="28" t="s">
        <v>18480</v>
      </c>
      <c r="D134" s="21"/>
      <c r="E134" s="22"/>
      <c r="F134" s="22"/>
      <c r="G134" s="22"/>
      <c r="H134" s="23">
        <v>0</v>
      </c>
      <c r="I134" s="22"/>
      <c r="J134" s="23" t="s">
        <v>18202</v>
      </c>
      <c r="K134" s="22"/>
      <c r="L134" s="23" t="s">
        <v>18219</v>
      </c>
      <c r="M134" s="23">
        <v>2017</v>
      </c>
      <c r="N134" s="22"/>
      <c r="O134" s="22"/>
      <c r="P134" s="24"/>
      <c r="Q134" s="23" t="s">
        <v>20</v>
      </c>
      <c r="R134" s="23" t="s">
        <v>21</v>
      </c>
      <c r="S134" s="25"/>
      <c r="T134" s="26"/>
      <c r="U134" s="26"/>
      <c r="V134" s="22"/>
      <c r="W134" s="27"/>
      <c r="X134" s="8"/>
      <c r="Y134" s="8"/>
      <c r="Z134" s="8"/>
      <c r="AA134" s="8"/>
      <c r="AB134" s="8"/>
      <c r="AC134" s="8"/>
      <c r="AD134" s="8"/>
      <c r="AE134" s="8"/>
      <c r="AF134" s="8"/>
      <c r="AG134" s="8"/>
      <c r="AH134" s="8"/>
      <c r="AI134" s="8"/>
      <c r="AJ134" s="8"/>
      <c r="AK134" s="8"/>
    </row>
    <row r="135" spans="1:37" ht="409.6">
      <c r="A135" s="18">
        <v>292</v>
      </c>
      <c r="B135" s="19"/>
      <c r="C135" s="28" t="s">
        <v>18481</v>
      </c>
      <c r="D135" s="21"/>
      <c r="E135" s="22"/>
      <c r="F135" s="22"/>
      <c r="G135" s="22"/>
      <c r="H135" s="23">
        <v>0</v>
      </c>
      <c r="I135" s="22"/>
      <c r="J135" s="23" t="s">
        <v>18202</v>
      </c>
      <c r="K135" s="22"/>
      <c r="L135" s="23" t="s">
        <v>18219</v>
      </c>
      <c r="M135" s="23">
        <v>2017</v>
      </c>
      <c r="N135" s="22"/>
      <c r="O135" s="22"/>
      <c r="P135" s="24"/>
      <c r="Q135" s="23" t="s">
        <v>20</v>
      </c>
      <c r="R135" s="23" t="s">
        <v>21</v>
      </c>
      <c r="S135" s="25"/>
      <c r="T135" s="26"/>
      <c r="U135" s="26"/>
      <c r="V135" s="22"/>
      <c r="W135" s="27"/>
      <c r="X135" s="8"/>
      <c r="Y135" s="8"/>
      <c r="Z135" s="8"/>
      <c r="AA135" s="8"/>
      <c r="AB135" s="8"/>
      <c r="AC135" s="8"/>
      <c r="AD135" s="8"/>
      <c r="AE135" s="8"/>
      <c r="AF135" s="8"/>
      <c r="AG135" s="8"/>
      <c r="AH135" s="8"/>
      <c r="AI135" s="8"/>
      <c r="AJ135" s="8"/>
      <c r="AK135" s="8"/>
    </row>
    <row r="136" spans="1:37" ht="45.75">
      <c r="A136" s="18">
        <v>301</v>
      </c>
      <c r="B136" s="19"/>
      <c r="C136" s="28" t="s">
        <v>18482</v>
      </c>
      <c r="D136" s="28" t="s">
        <v>18483</v>
      </c>
      <c r="E136" s="22"/>
      <c r="F136" s="22"/>
      <c r="G136" s="22"/>
      <c r="H136" s="23">
        <v>0</v>
      </c>
      <c r="I136" s="22"/>
      <c r="J136" s="23" t="s">
        <v>18202</v>
      </c>
      <c r="K136" s="22"/>
      <c r="L136" s="23" t="s">
        <v>18219</v>
      </c>
      <c r="M136" s="22"/>
      <c r="N136" s="22"/>
      <c r="O136" s="22"/>
      <c r="P136" s="24"/>
      <c r="Q136" s="23" t="s">
        <v>29</v>
      </c>
      <c r="R136" s="23" t="s">
        <v>30</v>
      </c>
      <c r="S136" s="25"/>
      <c r="T136" s="26"/>
      <c r="U136" s="26"/>
      <c r="V136" s="22"/>
      <c r="W136" s="27"/>
      <c r="X136" s="8"/>
      <c r="Y136" s="8"/>
      <c r="Z136" s="8"/>
      <c r="AA136" s="8"/>
      <c r="AB136" s="8"/>
      <c r="AC136" s="8"/>
      <c r="AD136" s="8"/>
      <c r="AE136" s="8"/>
      <c r="AF136" s="8"/>
      <c r="AG136" s="8"/>
      <c r="AH136" s="8"/>
      <c r="AI136" s="8"/>
      <c r="AJ136" s="8"/>
      <c r="AK136" s="8"/>
    </row>
    <row r="137" spans="1:37" ht="225.75">
      <c r="A137" s="18">
        <v>302</v>
      </c>
      <c r="B137" s="19"/>
      <c r="C137" s="28" t="s">
        <v>18484</v>
      </c>
      <c r="D137" s="28" t="s">
        <v>18485</v>
      </c>
      <c r="E137" s="22"/>
      <c r="F137" s="22"/>
      <c r="G137" s="22"/>
      <c r="H137" s="23">
        <v>0</v>
      </c>
      <c r="I137" s="22"/>
      <c r="J137" s="23" t="s">
        <v>18202</v>
      </c>
      <c r="K137" s="22"/>
      <c r="L137" s="23" t="s">
        <v>18219</v>
      </c>
      <c r="M137" s="22"/>
      <c r="N137" s="22"/>
      <c r="O137" s="22"/>
      <c r="P137" s="24"/>
      <c r="Q137" s="23" t="s">
        <v>29</v>
      </c>
      <c r="R137" s="23" t="s">
        <v>30</v>
      </c>
      <c r="S137" s="25"/>
      <c r="T137" s="26"/>
      <c r="U137" s="26"/>
      <c r="V137" s="22"/>
      <c r="W137" s="27"/>
      <c r="X137" s="8"/>
      <c r="Y137" s="8"/>
      <c r="Z137" s="8"/>
      <c r="AA137" s="8"/>
      <c r="AB137" s="8"/>
      <c r="AC137" s="8"/>
      <c r="AD137" s="8"/>
      <c r="AE137" s="8"/>
      <c r="AF137" s="8"/>
      <c r="AG137" s="8"/>
      <c r="AH137" s="8"/>
      <c r="AI137" s="8"/>
      <c r="AJ137" s="8"/>
      <c r="AK137" s="8"/>
    </row>
    <row r="138" spans="1:37" ht="180.75">
      <c r="A138" s="18">
        <v>303</v>
      </c>
      <c r="B138" s="19"/>
      <c r="C138" s="28" t="s">
        <v>18486</v>
      </c>
      <c r="D138" s="28" t="s">
        <v>18487</v>
      </c>
      <c r="E138" s="22"/>
      <c r="F138" s="22"/>
      <c r="G138" s="22"/>
      <c r="H138" s="23">
        <v>0</v>
      </c>
      <c r="I138" s="22"/>
      <c r="J138" s="23" t="s">
        <v>18202</v>
      </c>
      <c r="K138" s="31">
        <v>43313</v>
      </c>
      <c r="L138" s="23" t="s">
        <v>18399</v>
      </c>
      <c r="M138" s="22"/>
      <c r="N138" s="22"/>
      <c r="O138" s="22"/>
      <c r="P138" s="24"/>
      <c r="Q138" s="23" t="s">
        <v>18377</v>
      </c>
      <c r="R138" s="22"/>
      <c r="S138" s="25"/>
      <c r="T138" s="26"/>
      <c r="U138" s="26"/>
      <c r="V138" s="22"/>
      <c r="W138" s="27"/>
      <c r="X138" s="8"/>
      <c r="Y138" s="8"/>
      <c r="Z138" s="8"/>
      <c r="AA138" s="8"/>
      <c r="AB138" s="8"/>
      <c r="AC138" s="8"/>
      <c r="AD138" s="8"/>
      <c r="AE138" s="8"/>
      <c r="AF138" s="8"/>
      <c r="AG138" s="8"/>
      <c r="AH138" s="8"/>
      <c r="AI138" s="8"/>
      <c r="AJ138" s="8"/>
      <c r="AK138" s="8"/>
    </row>
    <row r="139" spans="1:37" ht="60.75">
      <c r="A139" s="18">
        <v>304</v>
      </c>
      <c r="B139" s="19"/>
      <c r="C139" s="28" t="s">
        <v>18488</v>
      </c>
      <c r="D139" s="28" t="s">
        <v>18489</v>
      </c>
      <c r="E139" s="22"/>
      <c r="F139" s="23" t="s">
        <v>50</v>
      </c>
      <c r="G139" s="22"/>
      <c r="H139" s="23">
        <v>0</v>
      </c>
      <c r="I139" s="22"/>
      <c r="J139" s="23" t="s">
        <v>18202</v>
      </c>
      <c r="K139" s="22"/>
      <c r="L139" s="23" t="s">
        <v>18243</v>
      </c>
      <c r="M139" s="23" t="s">
        <v>11857</v>
      </c>
      <c r="N139" s="22"/>
      <c r="O139" s="22"/>
      <c r="P139" s="24"/>
      <c r="Q139" s="23" t="s">
        <v>29</v>
      </c>
      <c r="R139" s="23" t="s">
        <v>30</v>
      </c>
      <c r="S139" s="25"/>
      <c r="T139" s="26"/>
      <c r="U139" s="26"/>
      <c r="V139" s="22"/>
      <c r="W139" s="27"/>
      <c r="X139" s="8"/>
      <c r="Y139" s="8"/>
      <c r="Z139" s="8"/>
      <c r="AA139" s="8"/>
      <c r="AB139" s="8"/>
      <c r="AC139" s="8"/>
      <c r="AD139" s="8"/>
      <c r="AE139" s="8"/>
      <c r="AF139" s="8"/>
      <c r="AG139" s="8"/>
      <c r="AH139" s="8"/>
      <c r="AI139" s="8"/>
      <c r="AJ139" s="8"/>
      <c r="AK139" s="8"/>
    </row>
    <row r="140" spans="1:37" ht="30.75">
      <c r="A140" s="18">
        <v>310</v>
      </c>
      <c r="B140" s="19"/>
      <c r="C140" s="28" t="s">
        <v>18490</v>
      </c>
      <c r="D140" s="28" t="s">
        <v>18491</v>
      </c>
      <c r="E140" s="22"/>
      <c r="F140" s="23" t="s">
        <v>50</v>
      </c>
      <c r="G140" s="23" t="s">
        <v>18492</v>
      </c>
      <c r="H140" s="23">
        <v>0</v>
      </c>
      <c r="I140" s="22"/>
      <c r="J140" s="23" t="s">
        <v>18202</v>
      </c>
      <c r="K140" s="29">
        <v>43497</v>
      </c>
      <c r="L140" s="23" t="s">
        <v>18223</v>
      </c>
      <c r="M140" s="22"/>
      <c r="N140" s="23" t="s">
        <v>18461</v>
      </c>
      <c r="O140" s="22"/>
      <c r="P140" s="24"/>
      <c r="Q140" s="23" t="s">
        <v>29</v>
      </c>
      <c r="R140" s="23" t="s">
        <v>30</v>
      </c>
      <c r="S140" s="25"/>
      <c r="T140" s="26"/>
      <c r="U140" s="26"/>
      <c r="V140" s="22"/>
      <c r="W140" s="27"/>
      <c r="X140" s="8"/>
      <c r="Y140" s="8"/>
      <c r="Z140" s="8"/>
      <c r="AA140" s="8"/>
      <c r="AB140" s="8"/>
      <c r="AC140" s="8"/>
      <c r="AD140" s="8"/>
      <c r="AE140" s="8"/>
      <c r="AF140" s="8"/>
      <c r="AG140" s="8"/>
      <c r="AH140" s="8"/>
      <c r="AI140" s="8"/>
      <c r="AJ140" s="8"/>
      <c r="AK140" s="8"/>
    </row>
    <row r="141" spans="1:37" ht="180.75">
      <c r="A141" s="18">
        <v>311</v>
      </c>
      <c r="B141" s="19"/>
      <c r="C141" s="20" t="s">
        <v>18493</v>
      </c>
      <c r="D141" s="28" t="s">
        <v>18494</v>
      </c>
      <c r="E141" s="22"/>
      <c r="F141" s="22"/>
      <c r="G141" s="22"/>
      <c r="H141" s="23">
        <v>0</v>
      </c>
      <c r="I141" s="22"/>
      <c r="J141" s="23" t="s">
        <v>18202</v>
      </c>
      <c r="K141" s="31">
        <v>43313</v>
      </c>
      <c r="L141" s="23" t="s">
        <v>18399</v>
      </c>
      <c r="M141" s="22"/>
      <c r="N141" s="22"/>
      <c r="O141" s="22"/>
      <c r="P141" s="24"/>
      <c r="Q141" s="23" t="s">
        <v>18377</v>
      </c>
      <c r="R141" s="22"/>
      <c r="S141" s="25"/>
      <c r="T141" s="26"/>
      <c r="U141" s="26"/>
      <c r="V141" s="22"/>
      <c r="W141" s="27"/>
      <c r="X141" s="8"/>
      <c r="Y141" s="8"/>
      <c r="Z141" s="8"/>
      <c r="AA141" s="8"/>
      <c r="AB141" s="8"/>
      <c r="AC141" s="8"/>
      <c r="AD141" s="8"/>
      <c r="AE141" s="8"/>
      <c r="AF141" s="8"/>
      <c r="AG141" s="8"/>
      <c r="AH141" s="8"/>
      <c r="AI141" s="8"/>
      <c r="AJ141" s="8"/>
      <c r="AK141" s="8"/>
    </row>
    <row r="142" spans="1:37" ht="90.75">
      <c r="A142" s="18">
        <v>316</v>
      </c>
      <c r="B142" s="19"/>
      <c r="C142" s="28" t="s">
        <v>18495</v>
      </c>
      <c r="D142" s="28" t="s">
        <v>18496</v>
      </c>
      <c r="E142" s="22"/>
      <c r="F142" s="23" t="s">
        <v>456</v>
      </c>
      <c r="G142" s="23" t="s">
        <v>18418</v>
      </c>
      <c r="H142" s="23">
        <v>0</v>
      </c>
      <c r="I142" s="22"/>
      <c r="J142" s="23" t="s">
        <v>18202</v>
      </c>
      <c r="K142" s="29">
        <v>43497</v>
      </c>
      <c r="L142" s="23" t="s">
        <v>18223</v>
      </c>
      <c r="M142" s="22"/>
      <c r="N142" s="23" t="s">
        <v>18497</v>
      </c>
      <c r="O142" s="22"/>
      <c r="P142" s="24"/>
      <c r="Q142" s="23" t="s">
        <v>29</v>
      </c>
      <c r="R142" s="23" t="s">
        <v>30</v>
      </c>
      <c r="S142" s="25"/>
      <c r="T142" s="26"/>
      <c r="U142" s="26"/>
      <c r="V142" s="22"/>
      <c r="W142" s="27"/>
      <c r="X142" s="8"/>
      <c r="Y142" s="8"/>
      <c r="Z142" s="8"/>
      <c r="AA142" s="8"/>
      <c r="AB142" s="8"/>
      <c r="AC142" s="8"/>
      <c r="AD142" s="8"/>
      <c r="AE142" s="8"/>
      <c r="AF142" s="8"/>
      <c r="AG142" s="8"/>
      <c r="AH142" s="8"/>
      <c r="AI142" s="8"/>
      <c r="AJ142" s="8"/>
      <c r="AK142" s="8"/>
    </row>
    <row r="143" spans="1:37" ht="90.75">
      <c r="A143" s="18">
        <v>317</v>
      </c>
      <c r="B143" s="19"/>
      <c r="C143" s="28" t="s">
        <v>18498</v>
      </c>
      <c r="D143" s="28" t="s">
        <v>18499</v>
      </c>
      <c r="E143" s="22"/>
      <c r="F143" s="23" t="s">
        <v>456</v>
      </c>
      <c r="G143" s="23" t="s">
        <v>18500</v>
      </c>
      <c r="H143" s="23">
        <v>0</v>
      </c>
      <c r="I143" s="22"/>
      <c r="J143" s="23" t="s">
        <v>18202</v>
      </c>
      <c r="K143" s="29">
        <v>43497</v>
      </c>
      <c r="L143" s="23" t="s">
        <v>18223</v>
      </c>
      <c r="M143" s="22"/>
      <c r="N143" s="23" t="s">
        <v>18497</v>
      </c>
      <c r="O143" s="22"/>
      <c r="P143" s="24"/>
      <c r="Q143" s="23" t="s">
        <v>29</v>
      </c>
      <c r="R143" s="23" t="s">
        <v>30</v>
      </c>
      <c r="S143" s="25"/>
      <c r="T143" s="26"/>
      <c r="U143" s="26"/>
      <c r="V143" s="22"/>
      <c r="W143" s="27"/>
      <c r="X143" s="8"/>
      <c r="Y143" s="8"/>
      <c r="Z143" s="8"/>
      <c r="AA143" s="8"/>
      <c r="AB143" s="8"/>
      <c r="AC143" s="8"/>
      <c r="AD143" s="8"/>
      <c r="AE143" s="8"/>
      <c r="AF143" s="8"/>
      <c r="AG143" s="8"/>
      <c r="AH143" s="8"/>
      <c r="AI143" s="8"/>
      <c r="AJ143" s="8"/>
      <c r="AK143" s="8"/>
    </row>
    <row r="144" spans="1:37" ht="75.75">
      <c r="A144" s="18">
        <v>319</v>
      </c>
      <c r="B144" s="19"/>
      <c r="C144" s="28" t="s">
        <v>18501</v>
      </c>
      <c r="D144" s="28" t="s">
        <v>18502</v>
      </c>
      <c r="E144" s="22"/>
      <c r="F144" s="23" t="s">
        <v>415</v>
      </c>
      <c r="G144" s="23" t="s">
        <v>18492</v>
      </c>
      <c r="H144" s="23">
        <v>0</v>
      </c>
      <c r="I144" s="22"/>
      <c r="J144" s="23" t="s">
        <v>18202</v>
      </c>
      <c r="K144" s="29">
        <v>43497</v>
      </c>
      <c r="L144" s="23" t="s">
        <v>18223</v>
      </c>
      <c r="M144" s="22"/>
      <c r="N144" s="23" t="s">
        <v>18503</v>
      </c>
      <c r="O144" s="22"/>
      <c r="P144" s="24"/>
      <c r="Q144" s="23" t="s">
        <v>29</v>
      </c>
      <c r="R144" s="23" t="s">
        <v>30</v>
      </c>
      <c r="S144" s="25"/>
      <c r="T144" s="26"/>
      <c r="U144" s="26"/>
      <c r="V144" s="22"/>
      <c r="W144" s="27"/>
      <c r="X144" s="8"/>
      <c r="Y144" s="8"/>
      <c r="Z144" s="8"/>
      <c r="AA144" s="8"/>
      <c r="AB144" s="8"/>
      <c r="AC144" s="8"/>
      <c r="AD144" s="8"/>
      <c r="AE144" s="8"/>
      <c r="AF144" s="8"/>
      <c r="AG144" s="8"/>
      <c r="AH144" s="8"/>
      <c r="AI144" s="8"/>
      <c r="AJ144" s="8"/>
      <c r="AK144" s="8"/>
    </row>
    <row r="145" spans="1:37" ht="195.75">
      <c r="A145" s="18">
        <v>320</v>
      </c>
      <c r="B145" s="19"/>
      <c r="C145" s="28" t="s">
        <v>18504</v>
      </c>
      <c r="D145" s="28" t="s">
        <v>18505</v>
      </c>
      <c r="E145" s="22"/>
      <c r="F145" s="23" t="s">
        <v>415</v>
      </c>
      <c r="G145" s="22"/>
      <c r="H145" s="23">
        <v>0</v>
      </c>
      <c r="I145" s="22"/>
      <c r="J145" s="23" t="s">
        <v>18202</v>
      </c>
      <c r="K145" s="22"/>
      <c r="L145" s="23" t="s">
        <v>18219</v>
      </c>
      <c r="M145" s="22"/>
      <c r="N145" s="22"/>
      <c r="O145" s="22"/>
      <c r="P145" s="24"/>
      <c r="Q145" s="23" t="s">
        <v>36</v>
      </c>
      <c r="R145" s="23" t="s">
        <v>37</v>
      </c>
      <c r="S145" s="25"/>
      <c r="T145" s="26"/>
      <c r="U145" s="26"/>
      <c r="V145" s="22"/>
      <c r="W145" s="27"/>
      <c r="X145" s="8"/>
      <c r="Y145" s="8"/>
      <c r="Z145" s="8"/>
      <c r="AA145" s="8"/>
      <c r="AB145" s="8"/>
      <c r="AC145" s="8"/>
      <c r="AD145" s="8"/>
      <c r="AE145" s="8"/>
      <c r="AF145" s="8"/>
      <c r="AG145" s="8"/>
      <c r="AH145" s="8"/>
      <c r="AI145" s="8"/>
      <c r="AJ145" s="8"/>
      <c r="AK145" s="8"/>
    </row>
    <row r="146" spans="1:37" ht="195.75">
      <c r="A146" s="18">
        <v>321</v>
      </c>
      <c r="B146" s="19"/>
      <c r="C146" s="28" t="s">
        <v>18506</v>
      </c>
      <c r="D146" s="28" t="s">
        <v>18507</v>
      </c>
      <c r="E146" s="22"/>
      <c r="F146" s="22"/>
      <c r="G146" s="22"/>
      <c r="H146" s="23">
        <v>0</v>
      </c>
      <c r="I146" s="22"/>
      <c r="J146" s="23" t="s">
        <v>18202</v>
      </c>
      <c r="K146" s="31">
        <v>43313</v>
      </c>
      <c r="L146" s="23" t="s">
        <v>18399</v>
      </c>
      <c r="M146" s="22"/>
      <c r="N146" s="22"/>
      <c r="O146" s="22"/>
      <c r="P146" s="24"/>
      <c r="Q146" s="23" t="s">
        <v>18377</v>
      </c>
      <c r="R146" s="22"/>
      <c r="S146" s="25"/>
      <c r="T146" s="26"/>
      <c r="U146" s="26"/>
      <c r="V146" s="22"/>
      <c r="W146" s="27"/>
      <c r="X146" s="8"/>
      <c r="Y146" s="8"/>
      <c r="Z146" s="8"/>
      <c r="AA146" s="8"/>
      <c r="AB146" s="8"/>
      <c r="AC146" s="8"/>
      <c r="AD146" s="8"/>
      <c r="AE146" s="8"/>
      <c r="AF146" s="8"/>
      <c r="AG146" s="8"/>
      <c r="AH146" s="8"/>
      <c r="AI146" s="8"/>
      <c r="AJ146" s="8"/>
      <c r="AK146" s="8"/>
    </row>
    <row r="147" spans="1:37" ht="75.75">
      <c r="A147" s="18">
        <v>322</v>
      </c>
      <c r="B147" s="19"/>
      <c r="C147" s="28" t="s">
        <v>18508</v>
      </c>
      <c r="D147" s="28" t="s">
        <v>18509</v>
      </c>
      <c r="E147" s="22"/>
      <c r="F147" s="23" t="s">
        <v>50</v>
      </c>
      <c r="G147" s="22"/>
      <c r="H147" s="23">
        <v>0</v>
      </c>
      <c r="I147" s="22"/>
      <c r="J147" s="23" t="s">
        <v>18202</v>
      </c>
      <c r="K147" s="23" t="s">
        <v>18203</v>
      </c>
      <c r="L147" s="23" t="s">
        <v>18223</v>
      </c>
      <c r="M147" s="22"/>
      <c r="N147" s="22"/>
      <c r="O147" s="22"/>
      <c r="P147" s="24"/>
      <c r="Q147" s="23" t="s">
        <v>29</v>
      </c>
      <c r="R147" s="23" t="s">
        <v>30</v>
      </c>
      <c r="S147" s="25"/>
      <c r="T147" s="26"/>
      <c r="U147" s="26"/>
      <c r="V147" s="22"/>
      <c r="W147" s="27"/>
      <c r="X147" s="8"/>
      <c r="Y147" s="8"/>
      <c r="Z147" s="8"/>
      <c r="AA147" s="8"/>
      <c r="AB147" s="8"/>
      <c r="AC147" s="8"/>
      <c r="AD147" s="8"/>
      <c r="AE147" s="8"/>
      <c r="AF147" s="8"/>
      <c r="AG147" s="8"/>
      <c r="AH147" s="8"/>
      <c r="AI147" s="8"/>
      <c r="AJ147" s="8"/>
      <c r="AK147" s="8"/>
    </row>
    <row r="148" spans="1:37" ht="90.75">
      <c r="A148" s="18">
        <v>325</v>
      </c>
      <c r="B148" s="19"/>
      <c r="C148" s="28" t="s">
        <v>18510</v>
      </c>
      <c r="D148" s="28" t="s">
        <v>18511</v>
      </c>
      <c r="E148" s="22"/>
      <c r="F148" s="23" t="s">
        <v>108</v>
      </c>
      <c r="G148" s="23" t="s">
        <v>18512</v>
      </c>
      <c r="H148" s="23">
        <v>0</v>
      </c>
      <c r="I148" s="22"/>
      <c r="J148" s="23" t="s">
        <v>18202</v>
      </c>
      <c r="K148" s="29">
        <v>43497</v>
      </c>
      <c r="L148" s="23" t="s">
        <v>18223</v>
      </c>
      <c r="M148" s="22"/>
      <c r="N148" s="23" t="s">
        <v>18247</v>
      </c>
      <c r="O148" s="22"/>
      <c r="P148" s="24"/>
      <c r="Q148" s="23" t="s">
        <v>29</v>
      </c>
      <c r="R148" s="23" t="s">
        <v>30</v>
      </c>
      <c r="S148" s="25"/>
      <c r="T148" s="26"/>
      <c r="U148" s="26"/>
      <c r="V148" s="22"/>
      <c r="W148" s="27"/>
      <c r="X148" s="8"/>
      <c r="Y148" s="8"/>
      <c r="Z148" s="8"/>
      <c r="AA148" s="8"/>
      <c r="AB148" s="8"/>
      <c r="AC148" s="8"/>
      <c r="AD148" s="8"/>
      <c r="AE148" s="8"/>
      <c r="AF148" s="8"/>
      <c r="AG148" s="8"/>
      <c r="AH148" s="8"/>
      <c r="AI148" s="8"/>
      <c r="AJ148" s="8"/>
      <c r="AK148" s="8"/>
    </row>
    <row r="149" spans="1:37" ht="60.75">
      <c r="A149" s="18">
        <v>326</v>
      </c>
      <c r="B149" s="19"/>
      <c r="C149" s="28" t="s">
        <v>18513</v>
      </c>
      <c r="D149" s="28" t="s">
        <v>18514</v>
      </c>
      <c r="E149" s="22"/>
      <c r="F149" s="23" t="s">
        <v>50</v>
      </c>
      <c r="G149" s="22"/>
      <c r="H149" s="23">
        <v>0</v>
      </c>
      <c r="I149" s="22"/>
      <c r="J149" s="23" t="s">
        <v>18202</v>
      </c>
      <c r="K149" s="29">
        <v>43497</v>
      </c>
      <c r="L149" s="23" t="s">
        <v>96</v>
      </c>
      <c r="M149" s="22"/>
      <c r="N149" s="23" t="s">
        <v>18515</v>
      </c>
      <c r="O149" s="22"/>
      <c r="P149" s="24"/>
      <c r="Q149" s="23" t="s">
        <v>18392</v>
      </c>
      <c r="R149" s="23" t="s">
        <v>127</v>
      </c>
      <c r="S149" s="25"/>
      <c r="T149" s="26"/>
      <c r="U149" s="26"/>
      <c r="V149" s="22"/>
      <c r="W149" s="27"/>
      <c r="X149" s="8"/>
      <c r="Y149" s="8"/>
      <c r="Z149" s="8"/>
      <c r="AA149" s="8"/>
      <c r="AB149" s="8"/>
      <c r="AC149" s="8"/>
      <c r="AD149" s="8"/>
      <c r="AE149" s="8"/>
      <c r="AF149" s="8"/>
      <c r="AG149" s="8"/>
      <c r="AH149" s="8"/>
      <c r="AI149" s="8"/>
      <c r="AJ149" s="8"/>
      <c r="AK149" s="8"/>
    </row>
    <row r="150" spans="1:37" ht="180.75">
      <c r="A150" s="18">
        <v>329</v>
      </c>
      <c r="B150" s="19"/>
      <c r="C150" s="28" t="s">
        <v>18516</v>
      </c>
      <c r="D150" s="28" t="s">
        <v>18517</v>
      </c>
      <c r="E150" s="22"/>
      <c r="F150" s="23" t="s">
        <v>1523</v>
      </c>
      <c r="G150" s="22"/>
      <c r="H150" s="23">
        <v>0</v>
      </c>
      <c r="I150" s="22"/>
      <c r="J150" s="23" t="s">
        <v>18202</v>
      </c>
      <c r="K150" s="29">
        <v>43497</v>
      </c>
      <c r="L150" s="23" t="s">
        <v>96</v>
      </c>
      <c r="M150" s="22"/>
      <c r="N150" s="23" t="s">
        <v>18518</v>
      </c>
      <c r="O150" s="22"/>
      <c r="P150" s="24"/>
      <c r="Q150" s="23" t="s">
        <v>18392</v>
      </c>
      <c r="R150" s="23" t="s">
        <v>127</v>
      </c>
      <c r="S150" s="25"/>
      <c r="T150" s="26"/>
      <c r="U150" s="26"/>
      <c r="V150" s="22"/>
      <c r="W150" s="27"/>
      <c r="X150" s="8"/>
      <c r="Y150" s="8"/>
      <c r="Z150" s="8"/>
      <c r="AA150" s="8"/>
      <c r="AB150" s="8"/>
      <c r="AC150" s="8"/>
      <c r="AD150" s="8"/>
      <c r="AE150" s="8"/>
      <c r="AF150" s="8"/>
      <c r="AG150" s="8"/>
      <c r="AH150" s="8"/>
      <c r="AI150" s="8"/>
      <c r="AJ150" s="8"/>
      <c r="AK150" s="8"/>
    </row>
    <row r="151" spans="1:37" ht="120.75">
      <c r="A151" s="18">
        <v>330</v>
      </c>
      <c r="B151" s="19"/>
      <c r="C151" s="28" t="s">
        <v>18519</v>
      </c>
      <c r="D151" s="28" t="s">
        <v>18520</v>
      </c>
      <c r="E151" s="22"/>
      <c r="F151" s="23" t="s">
        <v>50</v>
      </c>
      <c r="G151" s="22"/>
      <c r="H151" s="23">
        <v>0</v>
      </c>
      <c r="I151" s="22"/>
      <c r="J151" s="23" t="s">
        <v>18202</v>
      </c>
      <c r="K151" s="29">
        <v>43497</v>
      </c>
      <c r="L151" s="23" t="s">
        <v>96</v>
      </c>
      <c r="M151" s="22"/>
      <c r="N151" s="23" t="s">
        <v>18521</v>
      </c>
      <c r="O151" s="22"/>
      <c r="P151" s="24"/>
      <c r="Q151" s="23" t="s">
        <v>18392</v>
      </c>
      <c r="R151" s="23" t="s">
        <v>127</v>
      </c>
      <c r="S151" s="25"/>
      <c r="T151" s="26"/>
      <c r="U151" s="26"/>
      <c r="V151" s="22"/>
      <c r="W151" s="27"/>
      <c r="X151" s="8"/>
      <c r="Y151" s="8"/>
      <c r="Z151" s="8"/>
      <c r="AA151" s="8"/>
      <c r="AB151" s="8"/>
      <c r="AC151" s="8"/>
      <c r="AD151" s="8"/>
      <c r="AE151" s="8"/>
      <c r="AF151" s="8"/>
      <c r="AG151" s="8"/>
      <c r="AH151" s="8"/>
      <c r="AI151" s="8"/>
      <c r="AJ151" s="8"/>
      <c r="AK151" s="8"/>
    </row>
    <row r="152" spans="1:37" ht="135.75">
      <c r="A152" s="18">
        <v>331</v>
      </c>
      <c r="B152" s="19"/>
      <c r="C152" s="28" t="s">
        <v>18519</v>
      </c>
      <c r="D152" s="28" t="s">
        <v>18522</v>
      </c>
      <c r="E152" s="22"/>
      <c r="F152" s="23" t="s">
        <v>50</v>
      </c>
      <c r="G152" s="22"/>
      <c r="H152" s="23">
        <v>0</v>
      </c>
      <c r="I152" s="22"/>
      <c r="J152" s="23" t="s">
        <v>18202</v>
      </c>
      <c r="K152" s="29">
        <v>43497</v>
      </c>
      <c r="L152" s="23" t="s">
        <v>96</v>
      </c>
      <c r="M152" s="22"/>
      <c r="N152" s="23" t="s">
        <v>18521</v>
      </c>
      <c r="O152" s="22"/>
      <c r="P152" s="24"/>
      <c r="Q152" s="23" t="s">
        <v>18392</v>
      </c>
      <c r="R152" s="23" t="s">
        <v>127</v>
      </c>
      <c r="S152" s="25"/>
      <c r="T152" s="26"/>
      <c r="U152" s="26"/>
      <c r="V152" s="22"/>
      <c r="W152" s="27"/>
      <c r="X152" s="8"/>
      <c r="Y152" s="8"/>
      <c r="Z152" s="8"/>
      <c r="AA152" s="8"/>
      <c r="AB152" s="8"/>
      <c r="AC152" s="8"/>
      <c r="AD152" s="8"/>
      <c r="AE152" s="8"/>
      <c r="AF152" s="8"/>
      <c r="AG152" s="8"/>
      <c r="AH152" s="8"/>
      <c r="AI152" s="8"/>
      <c r="AJ152" s="8"/>
      <c r="AK152" s="8"/>
    </row>
    <row r="153" spans="1:37" ht="135.75">
      <c r="A153" s="18">
        <v>332</v>
      </c>
      <c r="B153" s="19"/>
      <c r="C153" s="28" t="s">
        <v>18523</v>
      </c>
      <c r="D153" s="28" t="s">
        <v>18524</v>
      </c>
      <c r="E153" s="22"/>
      <c r="F153" s="23" t="s">
        <v>50</v>
      </c>
      <c r="G153" s="22"/>
      <c r="H153" s="23">
        <v>0</v>
      </c>
      <c r="I153" s="22"/>
      <c r="J153" s="23" t="s">
        <v>18202</v>
      </c>
      <c r="K153" s="29">
        <v>43497</v>
      </c>
      <c r="L153" s="23" t="s">
        <v>96</v>
      </c>
      <c r="M153" s="22"/>
      <c r="N153" s="23" t="s">
        <v>18525</v>
      </c>
      <c r="O153" s="22"/>
      <c r="P153" s="24"/>
      <c r="Q153" s="23" t="s">
        <v>18392</v>
      </c>
      <c r="R153" s="23" t="s">
        <v>127</v>
      </c>
      <c r="S153" s="25"/>
      <c r="T153" s="26"/>
      <c r="U153" s="26"/>
      <c r="V153" s="22"/>
      <c r="W153" s="27"/>
      <c r="X153" s="8"/>
      <c r="Y153" s="8"/>
      <c r="Z153" s="8"/>
      <c r="AA153" s="8"/>
      <c r="AB153" s="8"/>
      <c r="AC153" s="8"/>
      <c r="AD153" s="8"/>
      <c r="AE153" s="8"/>
      <c r="AF153" s="8"/>
      <c r="AG153" s="8"/>
      <c r="AH153" s="8"/>
      <c r="AI153" s="8"/>
      <c r="AJ153" s="8"/>
      <c r="AK153" s="8"/>
    </row>
    <row r="154" spans="1:37" ht="60.75">
      <c r="A154" s="18">
        <v>339</v>
      </c>
      <c r="B154" s="19"/>
      <c r="C154" s="28" t="s">
        <v>18526</v>
      </c>
      <c r="D154" s="28" t="s">
        <v>210</v>
      </c>
      <c r="E154" s="22"/>
      <c r="F154" s="23" t="s">
        <v>266</v>
      </c>
      <c r="G154" s="22"/>
      <c r="H154" s="23">
        <v>0</v>
      </c>
      <c r="I154" s="22"/>
      <c r="J154" s="23" t="s">
        <v>18202</v>
      </c>
      <c r="K154" s="29">
        <v>43497</v>
      </c>
      <c r="L154" s="23" t="s">
        <v>96</v>
      </c>
      <c r="M154" s="22"/>
      <c r="N154" s="23" t="s">
        <v>18527</v>
      </c>
      <c r="O154" s="22"/>
      <c r="P154" s="24"/>
      <c r="Q154" s="23" t="s">
        <v>18392</v>
      </c>
      <c r="R154" s="23" t="s">
        <v>127</v>
      </c>
      <c r="S154" s="25"/>
      <c r="T154" s="26"/>
      <c r="U154" s="26"/>
      <c r="V154" s="22"/>
      <c r="W154" s="27"/>
      <c r="X154" s="8"/>
      <c r="Y154" s="8"/>
      <c r="Z154" s="8"/>
      <c r="AA154" s="8"/>
      <c r="AB154" s="8"/>
      <c r="AC154" s="8"/>
      <c r="AD154" s="8"/>
      <c r="AE154" s="8"/>
      <c r="AF154" s="8"/>
      <c r="AG154" s="8"/>
      <c r="AH154" s="8"/>
      <c r="AI154" s="8"/>
      <c r="AJ154" s="8"/>
      <c r="AK154" s="8"/>
    </row>
    <row r="155" spans="1:37" ht="409.6">
      <c r="A155" s="18">
        <v>340</v>
      </c>
      <c r="B155" s="19"/>
      <c r="C155" s="28" t="s">
        <v>18528</v>
      </c>
      <c r="D155" s="21"/>
      <c r="E155" s="22"/>
      <c r="F155" s="22"/>
      <c r="G155" s="22"/>
      <c r="H155" s="23">
        <v>0</v>
      </c>
      <c r="I155" s="22"/>
      <c r="J155" s="23" t="s">
        <v>18202</v>
      </c>
      <c r="K155" s="22"/>
      <c r="L155" s="23" t="s">
        <v>18267</v>
      </c>
      <c r="M155" s="23">
        <v>2017</v>
      </c>
      <c r="N155" s="22"/>
      <c r="O155" s="22"/>
      <c r="P155" s="24"/>
      <c r="Q155" s="23" t="s">
        <v>20</v>
      </c>
      <c r="R155" s="23" t="s">
        <v>21</v>
      </c>
      <c r="S155" s="25"/>
      <c r="T155" s="26"/>
      <c r="U155" s="26"/>
      <c r="V155" s="22"/>
      <c r="W155" s="27"/>
      <c r="X155" s="8"/>
      <c r="Y155" s="8"/>
      <c r="Z155" s="8"/>
      <c r="AA155" s="8"/>
      <c r="AB155" s="8"/>
      <c r="AC155" s="8"/>
      <c r="AD155" s="8"/>
      <c r="AE155" s="8"/>
      <c r="AF155" s="8"/>
      <c r="AG155" s="8"/>
      <c r="AH155" s="8"/>
      <c r="AI155" s="8"/>
      <c r="AJ155" s="8"/>
      <c r="AK155" s="8"/>
    </row>
    <row r="156" spans="1:37" ht="409.6">
      <c r="A156" s="18">
        <v>341</v>
      </c>
      <c r="B156" s="19"/>
      <c r="C156" s="28" t="s">
        <v>18529</v>
      </c>
      <c r="D156" s="21"/>
      <c r="E156" s="22"/>
      <c r="F156" s="22"/>
      <c r="G156" s="22"/>
      <c r="H156" s="23">
        <v>0</v>
      </c>
      <c r="I156" s="22"/>
      <c r="J156" s="23" t="s">
        <v>18202</v>
      </c>
      <c r="K156" s="22"/>
      <c r="L156" s="23" t="s">
        <v>18267</v>
      </c>
      <c r="M156" s="23">
        <v>2017</v>
      </c>
      <c r="N156" s="22"/>
      <c r="O156" s="22"/>
      <c r="P156" s="24"/>
      <c r="Q156" s="23" t="s">
        <v>20</v>
      </c>
      <c r="R156" s="23" t="s">
        <v>21</v>
      </c>
      <c r="S156" s="25"/>
      <c r="T156" s="26"/>
      <c r="U156" s="26"/>
      <c r="V156" s="22"/>
      <c r="W156" s="27"/>
      <c r="X156" s="8"/>
      <c r="Y156" s="8"/>
      <c r="Z156" s="8"/>
      <c r="AA156" s="8"/>
      <c r="AB156" s="8"/>
      <c r="AC156" s="8"/>
      <c r="AD156" s="8"/>
      <c r="AE156" s="8"/>
      <c r="AF156" s="8"/>
      <c r="AG156" s="8"/>
      <c r="AH156" s="8"/>
      <c r="AI156" s="8"/>
      <c r="AJ156" s="8"/>
      <c r="AK156" s="8"/>
    </row>
    <row r="157" spans="1:37" ht="409.6">
      <c r="A157" s="18">
        <v>342</v>
      </c>
      <c r="B157" s="19"/>
      <c r="C157" s="28" t="s">
        <v>18530</v>
      </c>
      <c r="D157" s="21"/>
      <c r="E157" s="22"/>
      <c r="F157" s="22"/>
      <c r="G157" s="22"/>
      <c r="H157" s="23">
        <v>0</v>
      </c>
      <c r="I157" s="22"/>
      <c r="J157" s="23" t="s">
        <v>18202</v>
      </c>
      <c r="K157" s="22"/>
      <c r="L157" s="23" t="s">
        <v>18267</v>
      </c>
      <c r="M157" s="23">
        <v>2017</v>
      </c>
      <c r="N157" s="22"/>
      <c r="O157" s="22"/>
      <c r="P157" s="24"/>
      <c r="Q157" s="23" t="s">
        <v>20</v>
      </c>
      <c r="R157" s="23" t="s">
        <v>21</v>
      </c>
      <c r="S157" s="25"/>
      <c r="T157" s="26"/>
      <c r="U157" s="26"/>
      <c r="V157" s="22"/>
      <c r="W157" s="27"/>
      <c r="X157" s="8"/>
      <c r="Y157" s="8"/>
      <c r="Z157" s="8"/>
      <c r="AA157" s="8"/>
      <c r="AB157" s="8"/>
      <c r="AC157" s="8"/>
      <c r="AD157" s="8"/>
      <c r="AE157" s="8"/>
      <c r="AF157" s="8"/>
      <c r="AG157" s="8"/>
      <c r="AH157" s="8"/>
      <c r="AI157" s="8"/>
      <c r="AJ157" s="8"/>
      <c r="AK157" s="8"/>
    </row>
    <row r="158" spans="1:37" ht="255.75">
      <c r="A158" s="18">
        <v>343</v>
      </c>
      <c r="B158" s="19"/>
      <c r="C158" s="28" t="s">
        <v>18531</v>
      </c>
      <c r="D158" s="28" t="s">
        <v>18532</v>
      </c>
      <c r="E158" s="22"/>
      <c r="F158" s="23" t="s">
        <v>415</v>
      </c>
      <c r="G158" s="22"/>
      <c r="H158" s="23">
        <v>0</v>
      </c>
      <c r="I158" s="22"/>
      <c r="J158" s="23" t="s">
        <v>18202</v>
      </c>
      <c r="K158" s="22"/>
      <c r="L158" s="23" t="s">
        <v>18219</v>
      </c>
      <c r="M158" s="22"/>
      <c r="N158" s="22"/>
      <c r="O158" s="22"/>
      <c r="P158" s="24"/>
      <c r="Q158" s="23" t="s">
        <v>36</v>
      </c>
      <c r="R158" s="23" t="s">
        <v>37</v>
      </c>
      <c r="S158" s="25"/>
      <c r="T158" s="26"/>
      <c r="U158" s="26"/>
      <c r="V158" s="22"/>
      <c r="W158" s="27"/>
      <c r="X158" s="8"/>
      <c r="Y158" s="8"/>
      <c r="Z158" s="8"/>
      <c r="AA158" s="8"/>
      <c r="AB158" s="8"/>
      <c r="AC158" s="8"/>
      <c r="AD158" s="8"/>
      <c r="AE158" s="8"/>
      <c r="AF158" s="8"/>
      <c r="AG158" s="8"/>
      <c r="AH158" s="8"/>
      <c r="AI158" s="8"/>
      <c r="AJ158" s="8"/>
      <c r="AK158" s="8"/>
    </row>
    <row r="159" spans="1:37" ht="409.6">
      <c r="A159" s="18">
        <v>348</v>
      </c>
      <c r="B159" s="19"/>
      <c r="C159" s="28" t="s">
        <v>18533</v>
      </c>
      <c r="D159" s="21"/>
      <c r="E159" s="22"/>
      <c r="F159" s="22"/>
      <c r="G159" s="22"/>
      <c r="H159" s="23">
        <v>0</v>
      </c>
      <c r="I159" s="22"/>
      <c r="J159" s="23" t="s">
        <v>18202</v>
      </c>
      <c r="K159" s="22"/>
      <c r="L159" s="23" t="s">
        <v>18219</v>
      </c>
      <c r="M159" s="23">
        <v>2017</v>
      </c>
      <c r="N159" s="22"/>
      <c r="O159" s="22"/>
      <c r="P159" s="24"/>
      <c r="Q159" s="23" t="s">
        <v>20</v>
      </c>
      <c r="R159" s="23" t="s">
        <v>21</v>
      </c>
      <c r="S159" s="25"/>
      <c r="T159" s="26"/>
      <c r="U159" s="26"/>
      <c r="V159" s="22"/>
      <c r="W159" s="27"/>
      <c r="X159" s="8"/>
      <c r="Y159" s="8"/>
      <c r="Z159" s="8"/>
      <c r="AA159" s="8"/>
      <c r="AB159" s="8"/>
      <c r="AC159" s="8"/>
      <c r="AD159" s="8"/>
      <c r="AE159" s="8"/>
      <c r="AF159" s="8"/>
      <c r="AG159" s="8"/>
      <c r="AH159" s="8"/>
      <c r="AI159" s="8"/>
      <c r="AJ159" s="8"/>
      <c r="AK159" s="8"/>
    </row>
    <row r="160" spans="1:37" ht="409.6">
      <c r="A160" s="18">
        <v>349</v>
      </c>
      <c r="B160" s="19"/>
      <c r="C160" s="28" t="s">
        <v>18534</v>
      </c>
      <c r="D160" s="21"/>
      <c r="E160" s="22"/>
      <c r="F160" s="22"/>
      <c r="G160" s="22"/>
      <c r="H160" s="23">
        <v>0</v>
      </c>
      <c r="I160" s="22"/>
      <c r="J160" s="23" t="s">
        <v>18202</v>
      </c>
      <c r="K160" s="22"/>
      <c r="L160" s="23" t="s">
        <v>18267</v>
      </c>
      <c r="M160" s="23">
        <v>2017</v>
      </c>
      <c r="N160" s="22"/>
      <c r="O160" s="22"/>
      <c r="P160" s="24"/>
      <c r="Q160" s="23" t="s">
        <v>20</v>
      </c>
      <c r="R160" s="23" t="s">
        <v>21</v>
      </c>
      <c r="S160" s="25"/>
      <c r="T160" s="26"/>
      <c r="U160" s="26"/>
      <c r="V160" s="22"/>
      <c r="W160" s="27"/>
      <c r="X160" s="8"/>
      <c r="Y160" s="8"/>
      <c r="Z160" s="8"/>
      <c r="AA160" s="8"/>
      <c r="AB160" s="8"/>
      <c r="AC160" s="8"/>
      <c r="AD160" s="8"/>
      <c r="AE160" s="8"/>
      <c r="AF160" s="8"/>
      <c r="AG160" s="8"/>
      <c r="AH160" s="8"/>
      <c r="AI160" s="8"/>
      <c r="AJ160" s="8"/>
      <c r="AK160" s="8"/>
    </row>
    <row r="161" spans="1:37" ht="210.75">
      <c r="A161" s="18">
        <v>355</v>
      </c>
      <c r="B161" s="19"/>
      <c r="C161" s="28" t="s">
        <v>18535</v>
      </c>
      <c r="D161" s="28" t="s">
        <v>18536</v>
      </c>
      <c r="E161" s="22"/>
      <c r="F161" s="23" t="s">
        <v>14336</v>
      </c>
      <c r="G161" s="22"/>
      <c r="H161" s="23">
        <v>0</v>
      </c>
      <c r="I161" s="22"/>
      <c r="J161" s="23" t="s">
        <v>18202</v>
      </c>
      <c r="K161" s="22"/>
      <c r="L161" s="23" t="s">
        <v>18243</v>
      </c>
      <c r="M161" s="23" t="s">
        <v>11857</v>
      </c>
      <c r="N161" s="22"/>
      <c r="O161" s="22"/>
      <c r="P161" s="24"/>
      <c r="Q161" s="23" t="s">
        <v>29</v>
      </c>
      <c r="R161" s="23" t="s">
        <v>30</v>
      </c>
      <c r="S161" s="25"/>
      <c r="T161" s="26"/>
      <c r="U161" s="26"/>
      <c r="V161" s="22"/>
      <c r="W161" s="27"/>
      <c r="X161" s="8"/>
      <c r="Y161" s="8"/>
      <c r="Z161" s="8"/>
      <c r="AA161" s="8"/>
      <c r="AB161" s="8"/>
      <c r="AC161" s="8"/>
      <c r="AD161" s="8"/>
      <c r="AE161" s="8"/>
      <c r="AF161" s="8"/>
      <c r="AG161" s="8"/>
      <c r="AH161" s="8"/>
      <c r="AI161" s="8"/>
      <c r="AJ161" s="8"/>
      <c r="AK161" s="8"/>
    </row>
    <row r="162" spans="1:37" ht="75.75">
      <c r="A162" s="18">
        <v>356</v>
      </c>
      <c r="B162" s="19"/>
      <c r="C162" s="28" t="s">
        <v>18537</v>
      </c>
      <c r="D162" s="28" t="s">
        <v>18538</v>
      </c>
      <c r="E162" s="22"/>
      <c r="F162" s="23" t="s">
        <v>14336</v>
      </c>
      <c r="G162" s="22"/>
      <c r="H162" s="23">
        <v>0</v>
      </c>
      <c r="I162" s="22"/>
      <c r="J162" s="23" t="s">
        <v>18202</v>
      </c>
      <c r="K162" s="22"/>
      <c r="L162" s="23" t="s">
        <v>18243</v>
      </c>
      <c r="M162" s="23" t="s">
        <v>11857</v>
      </c>
      <c r="N162" s="22"/>
      <c r="O162" s="22"/>
      <c r="P162" s="24"/>
      <c r="Q162" s="23" t="s">
        <v>29</v>
      </c>
      <c r="R162" s="23" t="s">
        <v>30</v>
      </c>
      <c r="S162" s="25"/>
      <c r="T162" s="26"/>
      <c r="U162" s="26"/>
      <c r="V162" s="22"/>
      <c r="W162" s="27"/>
      <c r="X162" s="8"/>
      <c r="Y162" s="8"/>
      <c r="Z162" s="8"/>
      <c r="AA162" s="8"/>
      <c r="AB162" s="8"/>
      <c r="AC162" s="8"/>
      <c r="AD162" s="8"/>
      <c r="AE162" s="8"/>
      <c r="AF162" s="8"/>
      <c r="AG162" s="8"/>
      <c r="AH162" s="8"/>
      <c r="AI162" s="8"/>
      <c r="AJ162" s="8"/>
      <c r="AK162" s="8"/>
    </row>
    <row r="163" spans="1:37" ht="315.75">
      <c r="A163" s="18">
        <v>357</v>
      </c>
      <c r="B163" s="19"/>
      <c r="C163" s="20" t="s">
        <v>18539</v>
      </c>
      <c r="D163" s="28" t="s">
        <v>18540</v>
      </c>
      <c r="E163" s="22"/>
      <c r="F163" s="22"/>
      <c r="G163" s="22"/>
      <c r="H163" s="23">
        <v>0</v>
      </c>
      <c r="I163" s="22"/>
      <c r="J163" s="23" t="s">
        <v>18202</v>
      </c>
      <c r="K163" s="31">
        <v>43313</v>
      </c>
      <c r="L163" s="23" t="s">
        <v>18399</v>
      </c>
      <c r="M163" s="22"/>
      <c r="N163" s="22"/>
      <c r="O163" s="22"/>
      <c r="P163" s="24"/>
      <c r="Q163" s="23" t="s">
        <v>18541</v>
      </c>
      <c r="R163" s="22"/>
      <c r="S163" s="33"/>
      <c r="T163" s="26"/>
      <c r="U163" s="26"/>
      <c r="V163" s="22"/>
      <c r="W163" s="27"/>
      <c r="X163" s="8"/>
      <c r="Y163" s="8"/>
      <c r="Z163" s="8"/>
      <c r="AA163" s="8"/>
      <c r="AB163" s="8"/>
      <c r="AC163" s="8"/>
      <c r="AD163" s="8"/>
      <c r="AE163" s="8"/>
      <c r="AF163" s="8"/>
      <c r="AG163" s="8"/>
      <c r="AH163" s="8"/>
      <c r="AI163" s="8"/>
      <c r="AJ163" s="8"/>
      <c r="AK163" s="8"/>
    </row>
    <row r="164" spans="1:37" ht="330.75">
      <c r="A164" s="18">
        <v>358</v>
      </c>
      <c r="B164" s="19"/>
      <c r="C164" s="20" t="s">
        <v>18539</v>
      </c>
      <c r="D164" s="28" t="s">
        <v>18542</v>
      </c>
      <c r="E164" s="22"/>
      <c r="F164" s="22"/>
      <c r="G164" s="22"/>
      <c r="H164" s="23">
        <v>0</v>
      </c>
      <c r="I164" s="22"/>
      <c r="J164" s="23" t="s">
        <v>18202</v>
      </c>
      <c r="K164" s="31">
        <v>43313</v>
      </c>
      <c r="L164" s="23" t="s">
        <v>18399</v>
      </c>
      <c r="M164" s="22"/>
      <c r="N164" s="22"/>
      <c r="O164" s="22"/>
      <c r="P164" s="24"/>
      <c r="Q164" s="23" t="s">
        <v>18541</v>
      </c>
      <c r="R164" s="22"/>
      <c r="S164" s="33"/>
      <c r="T164" s="26"/>
      <c r="U164" s="26"/>
      <c r="V164" s="22"/>
      <c r="W164" s="27"/>
      <c r="X164" s="8"/>
      <c r="Y164" s="8"/>
      <c r="Z164" s="8"/>
      <c r="AA164" s="8"/>
      <c r="AB164" s="8"/>
      <c r="AC164" s="8"/>
      <c r="AD164" s="8"/>
      <c r="AE164" s="8"/>
      <c r="AF164" s="8"/>
      <c r="AG164" s="8"/>
      <c r="AH164" s="8"/>
      <c r="AI164" s="8"/>
      <c r="AJ164" s="8"/>
      <c r="AK164" s="8"/>
    </row>
    <row r="165" spans="1:37" ht="330.75">
      <c r="A165" s="18">
        <v>359</v>
      </c>
      <c r="B165" s="19"/>
      <c r="C165" s="20" t="s">
        <v>18539</v>
      </c>
      <c r="D165" s="28" t="s">
        <v>18543</v>
      </c>
      <c r="E165" s="22"/>
      <c r="F165" s="22"/>
      <c r="G165" s="22"/>
      <c r="H165" s="23">
        <v>0</v>
      </c>
      <c r="I165" s="22"/>
      <c r="J165" s="23" t="s">
        <v>18202</v>
      </c>
      <c r="K165" s="31">
        <v>43313</v>
      </c>
      <c r="L165" s="23" t="s">
        <v>18399</v>
      </c>
      <c r="M165" s="22"/>
      <c r="N165" s="22"/>
      <c r="O165" s="22"/>
      <c r="P165" s="24"/>
      <c r="Q165" s="23" t="s">
        <v>18541</v>
      </c>
      <c r="R165" s="22"/>
      <c r="S165" s="33"/>
      <c r="T165" s="26"/>
      <c r="U165" s="26"/>
      <c r="V165" s="22"/>
      <c r="W165" s="27"/>
      <c r="X165" s="8"/>
      <c r="Y165" s="8"/>
      <c r="Z165" s="8"/>
      <c r="AA165" s="8"/>
      <c r="AB165" s="8"/>
      <c r="AC165" s="8"/>
      <c r="AD165" s="8"/>
      <c r="AE165" s="8"/>
      <c r="AF165" s="8"/>
      <c r="AG165" s="8"/>
      <c r="AH165" s="8"/>
      <c r="AI165" s="8"/>
      <c r="AJ165" s="8"/>
      <c r="AK165" s="8"/>
    </row>
    <row r="166" spans="1:37" ht="315.75">
      <c r="A166" s="18">
        <v>360</v>
      </c>
      <c r="B166" s="19"/>
      <c r="C166" s="20" t="s">
        <v>18539</v>
      </c>
      <c r="D166" s="28" t="s">
        <v>18544</v>
      </c>
      <c r="E166" s="22"/>
      <c r="F166" s="22"/>
      <c r="G166" s="22"/>
      <c r="H166" s="23">
        <v>0</v>
      </c>
      <c r="I166" s="22"/>
      <c r="J166" s="23" t="s">
        <v>18202</v>
      </c>
      <c r="K166" s="31">
        <v>43313</v>
      </c>
      <c r="L166" s="23" t="s">
        <v>18399</v>
      </c>
      <c r="M166" s="22"/>
      <c r="N166" s="22"/>
      <c r="O166" s="22"/>
      <c r="P166" s="24"/>
      <c r="Q166" s="23" t="s">
        <v>18541</v>
      </c>
      <c r="R166" s="22"/>
      <c r="S166" s="33"/>
      <c r="T166" s="26"/>
      <c r="U166" s="26"/>
      <c r="V166" s="22"/>
      <c r="W166" s="27"/>
      <c r="X166" s="8"/>
      <c r="Y166" s="8"/>
      <c r="Z166" s="8"/>
      <c r="AA166" s="8"/>
      <c r="AB166" s="8"/>
      <c r="AC166" s="8"/>
      <c r="AD166" s="8"/>
      <c r="AE166" s="8"/>
      <c r="AF166" s="8"/>
      <c r="AG166" s="8"/>
      <c r="AH166" s="8"/>
      <c r="AI166" s="8"/>
      <c r="AJ166" s="8"/>
      <c r="AK166" s="8"/>
    </row>
    <row r="167" spans="1:37" ht="315.75">
      <c r="A167" s="18">
        <v>361</v>
      </c>
      <c r="B167" s="19"/>
      <c r="C167" s="20" t="s">
        <v>18539</v>
      </c>
      <c r="D167" s="28" t="s">
        <v>18545</v>
      </c>
      <c r="E167" s="22"/>
      <c r="F167" s="22"/>
      <c r="G167" s="22"/>
      <c r="H167" s="23">
        <v>0</v>
      </c>
      <c r="I167" s="22"/>
      <c r="J167" s="23" t="s">
        <v>18202</v>
      </c>
      <c r="K167" s="31">
        <v>43313</v>
      </c>
      <c r="L167" s="23" t="s">
        <v>18399</v>
      </c>
      <c r="M167" s="22"/>
      <c r="N167" s="22"/>
      <c r="O167" s="22"/>
      <c r="P167" s="24"/>
      <c r="Q167" s="23" t="s">
        <v>18541</v>
      </c>
      <c r="R167" s="22"/>
      <c r="S167" s="33"/>
      <c r="T167" s="26"/>
      <c r="U167" s="26"/>
      <c r="V167" s="22"/>
      <c r="W167" s="27"/>
      <c r="X167" s="8"/>
      <c r="Y167" s="8"/>
      <c r="Z167" s="8"/>
      <c r="AA167" s="8"/>
      <c r="AB167" s="8"/>
      <c r="AC167" s="8"/>
      <c r="AD167" s="8"/>
      <c r="AE167" s="8"/>
      <c r="AF167" s="8"/>
      <c r="AG167" s="8"/>
      <c r="AH167" s="8"/>
      <c r="AI167" s="8"/>
      <c r="AJ167" s="8"/>
      <c r="AK167" s="8"/>
    </row>
    <row r="168" spans="1:37" ht="270.75">
      <c r="A168" s="18">
        <v>362</v>
      </c>
      <c r="B168" s="19"/>
      <c r="C168" s="20" t="s">
        <v>18539</v>
      </c>
      <c r="D168" s="28" t="s">
        <v>18546</v>
      </c>
      <c r="E168" s="22"/>
      <c r="F168" s="22"/>
      <c r="G168" s="22"/>
      <c r="H168" s="23">
        <v>0</v>
      </c>
      <c r="I168" s="22"/>
      <c r="J168" s="23" t="s">
        <v>18202</v>
      </c>
      <c r="K168" s="31">
        <v>43313</v>
      </c>
      <c r="L168" s="23" t="s">
        <v>18399</v>
      </c>
      <c r="M168" s="22"/>
      <c r="N168" s="22"/>
      <c r="O168" s="22"/>
      <c r="P168" s="24"/>
      <c r="Q168" s="23" t="s">
        <v>18541</v>
      </c>
      <c r="R168" s="22"/>
      <c r="S168" s="33"/>
      <c r="T168" s="26"/>
      <c r="U168" s="26"/>
      <c r="V168" s="22"/>
      <c r="W168" s="27"/>
      <c r="X168" s="8"/>
      <c r="Y168" s="8"/>
      <c r="Z168" s="8"/>
      <c r="AA168" s="8"/>
      <c r="AB168" s="8"/>
      <c r="AC168" s="8"/>
      <c r="AD168" s="8"/>
      <c r="AE168" s="8"/>
      <c r="AF168" s="8"/>
      <c r="AG168" s="8"/>
      <c r="AH168" s="8"/>
      <c r="AI168" s="8"/>
      <c r="AJ168" s="8"/>
      <c r="AK168" s="8"/>
    </row>
    <row r="169" spans="1:37" ht="240.75">
      <c r="A169" s="18">
        <v>363</v>
      </c>
      <c r="B169" s="19"/>
      <c r="C169" s="20" t="s">
        <v>18539</v>
      </c>
      <c r="D169" s="28" t="s">
        <v>18547</v>
      </c>
      <c r="E169" s="22"/>
      <c r="F169" s="22"/>
      <c r="G169" s="22"/>
      <c r="H169" s="23">
        <v>0</v>
      </c>
      <c r="I169" s="22"/>
      <c r="J169" s="23" t="s">
        <v>18202</v>
      </c>
      <c r="K169" s="31">
        <v>43313</v>
      </c>
      <c r="L169" s="23" t="s">
        <v>18399</v>
      </c>
      <c r="M169" s="22"/>
      <c r="N169" s="22"/>
      <c r="O169" s="22"/>
      <c r="P169" s="24"/>
      <c r="Q169" s="23" t="s">
        <v>18541</v>
      </c>
      <c r="R169" s="22"/>
      <c r="S169" s="33"/>
      <c r="T169" s="26"/>
      <c r="U169" s="26"/>
      <c r="V169" s="22"/>
      <c r="W169" s="27"/>
      <c r="X169" s="8"/>
      <c r="Y169" s="8"/>
      <c r="Z169" s="8"/>
      <c r="AA169" s="8"/>
      <c r="AB169" s="8"/>
      <c r="AC169" s="8"/>
      <c r="AD169" s="8"/>
      <c r="AE169" s="8"/>
      <c r="AF169" s="8"/>
      <c r="AG169" s="8"/>
      <c r="AH169" s="8"/>
      <c r="AI169" s="8"/>
      <c r="AJ169" s="8"/>
      <c r="AK169" s="8"/>
    </row>
    <row r="170" spans="1:37" ht="45.75">
      <c r="A170" s="18">
        <v>371</v>
      </c>
      <c r="B170" s="19"/>
      <c r="C170" s="28" t="s">
        <v>18548</v>
      </c>
      <c r="D170" s="28" t="s">
        <v>18549</v>
      </c>
      <c r="E170" s="22"/>
      <c r="F170" s="22"/>
      <c r="G170" s="22"/>
      <c r="H170" s="23">
        <v>0</v>
      </c>
      <c r="I170" s="22"/>
      <c r="J170" s="23" t="s">
        <v>18202</v>
      </c>
      <c r="K170" s="22"/>
      <c r="L170" s="23" t="s">
        <v>18243</v>
      </c>
      <c r="M170" s="22"/>
      <c r="N170" s="22"/>
      <c r="O170" s="22"/>
      <c r="P170" s="24"/>
      <c r="Q170" s="23" t="s">
        <v>29</v>
      </c>
      <c r="R170" s="23" t="s">
        <v>30</v>
      </c>
      <c r="S170" s="25"/>
      <c r="T170" s="26"/>
      <c r="U170" s="26"/>
      <c r="V170" s="22"/>
      <c r="W170" s="27"/>
      <c r="X170" s="8"/>
      <c r="Y170" s="8"/>
      <c r="Z170" s="8"/>
      <c r="AA170" s="8"/>
      <c r="AB170" s="8"/>
      <c r="AC170" s="8"/>
      <c r="AD170" s="8"/>
      <c r="AE170" s="8"/>
      <c r="AF170" s="8"/>
      <c r="AG170" s="8"/>
      <c r="AH170" s="8"/>
      <c r="AI170" s="8"/>
      <c r="AJ170" s="8"/>
      <c r="AK170" s="8"/>
    </row>
    <row r="171" spans="1:37" ht="135.75">
      <c r="A171" s="18">
        <v>372</v>
      </c>
      <c r="B171" s="19"/>
      <c r="C171" s="28" t="s">
        <v>18550</v>
      </c>
      <c r="D171" s="28" t="s">
        <v>18551</v>
      </c>
      <c r="E171" s="22"/>
      <c r="F171" s="23" t="s">
        <v>26</v>
      </c>
      <c r="G171" s="23" t="s">
        <v>18552</v>
      </c>
      <c r="H171" s="23">
        <v>0</v>
      </c>
      <c r="I171" s="22"/>
      <c r="J171" s="23" t="s">
        <v>18202</v>
      </c>
      <c r="K171" s="29">
        <v>43497</v>
      </c>
      <c r="L171" s="23" t="s">
        <v>18223</v>
      </c>
      <c r="M171" s="22"/>
      <c r="N171" s="23" t="s">
        <v>2651</v>
      </c>
      <c r="O171" s="22"/>
      <c r="P171" s="24"/>
      <c r="Q171" s="23" t="s">
        <v>29</v>
      </c>
      <c r="R171" s="23" t="s">
        <v>30</v>
      </c>
      <c r="S171" s="25"/>
      <c r="T171" s="26"/>
      <c r="U171" s="26"/>
      <c r="V171" s="22"/>
      <c r="W171" s="27"/>
      <c r="X171" s="8"/>
      <c r="Y171" s="8"/>
      <c r="Z171" s="8"/>
      <c r="AA171" s="8"/>
      <c r="AB171" s="8"/>
      <c r="AC171" s="8"/>
      <c r="AD171" s="8"/>
      <c r="AE171" s="8"/>
      <c r="AF171" s="8"/>
      <c r="AG171" s="8"/>
      <c r="AH171" s="8"/>
      <c r="AI171" s="8"/>
      <c r="AJ171" s="8"/>
      <c r="AK171" s="8"/>
    </row>
    <row r="172" spans="1:37" ht="45.75">
      <c r="A172" s="18">
        <v>373</v>
      </c>
      <c r="B172" s="19"/>
      <c r="C172" s="28" t="s">
        <v>18550</v>
      </c>
      <c r="D172" s="28" t="s">
        <v>18553</v>
      </c>
      <c r="E172" s="22"/>
      <c r="F172" s="23" t="s">
        <v>403</v>
      </c>
      <c r="G172" s="23" t="s">
        <v>18554</v>
      </c>
      <c r="H172" s="23">
        <v>0</v>
      </c>
      <c r="I172" s="22"/>
      <c r="J172" s="23" t="s">
        <v>18202</v>
      </c>
      <c r="K172" s="29">
        <v>43497</v>
      </c>
      <c r="L172" s="23" t="s">
        <v>18223</v>
      </c>
      <c r="M172" s="22"/>
      <c r="N172" s="23" t="s">
        <v>2651</v>
      </c>
      <c r="O172" s="22"/>
      <c r="P172" s="24"/>
      <c r="Q172" s="23" t="s">
        <v>29</v>
      </c>
      <c r="R172" s="23" t="s">
        <v>30</v>
      </c>
      <c r="S172" s="25"/>
      <c r="T172" s="26"/>
      <c r="U172" s="26"/>
      <c r="V172" s="22"/>
      <c r="W172" s="27"/>
      <c r="X172" s="8"/>
      <c r="Y172" s="8"/>
      <c r="Z172" s="8"/>
      <c r="AA172" s="8"/>
      <c r="AB172" s="8"/>
      <c r="AC172" s="8"/>
      <c r="AD172" s="8"/>
      <c r="AE172" s="8"/>
      <c r="AF172" s="8"/>
      <c r="AG172" s="8"/>
      <c r="AH172" s="8"/>
      <c r="AI172" s="8"/>
      <c r="AJ172" s="8"/>
      <c r="AK172" s="8"/>
    </row>
    <row r="173" spans="1:37" ht="45.75">
      <c r="A173" s="18">
        <v>374</v>
      </c>
      <c r="B173" s="19"/>
      <c r="C173" s="28" t="s">
        <v>18555</v>
      </c>
      <c r="D173" s="28" t="s">
        <v>18556</v>
      </c>
      <c r="E173" s="22"/>
      <c r="F173" s="22"/>
      <c r="G173" s="22"/>
      <c r="H173" s="23">
        <v>0</v>
      </c>
      <c r="I173" s="22"/>
      <c r="J173" s="23" t="s">
        <v>18202</v>
      </c>
      <c r="K173" s="22"/>
      <c r="L173" s="23" t="s">
        <v>18243</v>
      </c>
      <c r="M173" s="22"/>
      <c r="N173" s="22"/>
      <c r="O173" s="22"/>
      <c r="P173" s="24"/>
      <c r="Q173" s="23" t="s">
        <v>29</v>
      </c>
      <c r="R173" s="23" t="s">
        <v>30</v>
      </c>
      <c r="S173" s="25"/>
      <c r="T173" s="26"/>
      <c r="U173" s="26"/>
      <c r="V173" s="22"/>
      <c r="W173" s="27"/>
      <c r="X173" s="8"/>
      <c r="Y173" s="8"/>
      <c r="Z173" s="8"/>
      <c r="AA173" s="8"/>
      <c r="AB173" s="8"/>
      <c r="AC173" s="8"/>
      <c r="AD173" s="8"/>
      <c r="AE173" s="8"/>
      <c r="AF173" s="8"/>
      <c r="AG173" s="8"/>
      <c r="AH173" s="8"/>
      <c r="AI173" s="8"/>
      <c r="AJ173" s="8"/>
      <c r="AK173" s="8"/>
    </row>
    <row r="174" spans="1:37" ht="75.75">
      <c r="A174" s="18">
        <v>375</v>
      </c>
      <c r="B174" s="19"/>
      <c r="C174" s="28" t="s">
        <v>18555</v>
      </c>
      <c r="D174" s="28" t="s">
        <v>10929</v>
      </c>
      <c r="E174" s="22"/>
      <c r="F174" s="22"/>
      <c r="G174" s="22"/>
      <c r="H174" s="23">
        <v>0</v>
      </c>
      <c r="I174" s="22"/>
      <c r="J174" s="23" t="s">
        <v>18202</v>
      </c>
      <c r="K174" s="22"/>
      <c r="L174" s="23" t="s">
        <v>18243</v>
      </c>
      <c r="M174" s="22"/>
      <c r="N174" s="22"/>
      <c r="O174" s="22"/>
      <c r="P174" s="24"/>
      <c r="Q174" s="23" t="s">
        <v>29</v>
      </c>
      <c r="R174" s="23" t="s">
        <v>30</v>
      </c>
      <c r="S174" s="25"/>
      <c r="T174" s="26"/>
      <c r="U174" s="26"/>
      <c r="V174" s="22"/>
      <c r="W174" s="27"/>
      <c r="X174" s="8"/>
      <c r="Y174" s="8"/>
      <c r="Z174" s="8"/>
      <c r="AA174" s="8"/>
      <c r="AB174" s="8"/>
      <c r="AC174" s="8"/>
      <c r="AD174" s="8"/>
      <c r="AE174" s="8"/>
      <c r="AF174" s="8"/>
      <c r="AG174" s="8"/>
      <c r="AH174" s="8"/>
      <c r="AI174" s="8"/>
      <c r="AJ174" s="8"/>
      <c r="AK174" s="8"/>
    </row>
    <row r="175" spans="1:37" ht="60.75">
      <c r="A175" s="18">
        <v>376</v>
      </c>
      <c r="B175" s="19"/>
      <c r="C175" s="28" t="s">
        <v>18555</v>
      </c>
      <c r="D175" s="28" t="s">
        <v>18557</v>
      </c>
      <c r="E175" s="22"/>
      <c r="F175" s="22"/>
      <c r="G175" s="22"/>
      <c r="H175" s="23">
        <v>0</v>
      </c>
      <c r="I175" s="22"/>
      <c r="J175" s="23" t="s">
        <v>18202</v>
      </c>
      <c r="K175" s="22"/>
      <c r="L175" s="23" t="s">
        <v>18243</v>
      </c>
      <c r="M175" s="22"/>
      <c r="N175" s="22"/>
      <c r="O175" s="22"/>
      <c r="P175" s="24"/>
      <c r="Q175" s="23" t="s">
        <v>29</v>
      </c>
      <c r="R175" s="23" t="s">
        <v>30</v>
      </c>
      <c r="S175" s="25"/>
      <c r="T175" s="26"/>
      <c r="U175" s="26"/>
      <c r="V175" s="22"/>
      <c r="W175" s="27"/>
      <c r="X175" s="8"/>
      <c r="Y175" s="8"/>
      <c r="Z175" s="8"/>
      <c r="AA175" s="8"/>
      <c r="AB175" s="8"/>
      <c r="AC175" s="8"/>
      <c r="AD175" s="8"/>
      <c r="AE175" s="8"/>
      <c r="AF175" s="8"/>
      <c r="AG175" s="8"/>
      <c r="AH175" s="8"/>
      <c r="AI175" s="8"/>
      <c r="AJ175" s="8"/>
      <c r="AK175" s="8"/>
    </row>
    <row r="176" spans="1:37" ht="60.75">
      <c r="A176" s="18">
        <v>377</v>
      </c>
      <c r="B176" s="19"/>
      <c r="C176" s="28" t="s">
        <v>18558</v>
      </c>
      <c r="D176" s="28" t="s">
        <v>18559</v>
      </c>
      <c r="E176" s="22"/>
      <c r="F176" s="23" t="s">
        <v>50</v>
      </c>
      <c r="G176" s="22"/>
      <c r="H176" s="23">
        <v>0</v>
      </c>
      <c r="I176" s="22"/>
      <c r="J176" s="23" t="s">
        <v>18202</v>
      </c>
      <c r="K176" s="22"/>
      <c r="L176" s="23" t="s">
        <v>18243</v>
      </c>
      <c r="M176" s="23" t="s">
        <v>11857</v>
      </c>
      <c r="N176" s="22"/>
      <c r="O176" s="22"/>
      <c r="P176" s="24"/>
      <c r="Q176" s="23" t="s">
        <v>29</v>
      </c>
      <c r="R176" s="23" t="s">
        <v>30</v>
      </c>
      <c r="S176" s="25"/>
      <c r="T176" s="26"/>
      <c r="U176" s="26"/>
      <c r="V176" s="22"/>
      <c r="W176" s="27"/>
      <c r="X176" s="8"/>
      <c r="Y176" s="8"/>
      <c r="Z176" s="8"/>
      <c r="AA176" s="8"/>
      <c r="AB176" s="8"/>
      <c r="AC176" s="8"/>
      <c r="AD176" s="8"/>
      <c r="AE176" s="8"/>
      <c r="AF176" s="8"/>
      <c r="AG176" s="8"/>
      <c r="AH176" s="8"/>
      <c r="AI176" s="8"/>
      <c r="AJ176" s="8"/>
      <c r="AK176" s="8"/>
    </row>
    <row r="177" spans="1:37" ht="150.75">
      <c r="A177" s="18">
        <v>378</v>
      </c>
      <c r="B177" s="19"/>
      <c r="C177" s="28" t="s">
        <v>18558</v>
      </c>
      <c r="D177" s="28" t="s">
        <v>18560</v>
      </c>
      <c r="E177" s="22"/>
      <c r="F177" s="23" t="s">
        <v>108</v>
      </c>
      <c r="G177" s="22"/>
      <c r="H177" s="23">
        <v>0</v>
      </c>
      <c r="I177" s="22"/>
      <c r="J177" s="23" t="s">
        <v>18202</v>
      </c>
      <c r="K177" s="22"/>
      <c r="L177" s="23" t="s">
        <v>18243</v>
      </c>
      <c r="M177" s="23" t="s">
        <v>11857</v>
      </c>
      <c r="N177" s="22"/>
      <c r="O177" s="22"/>
      <c r="P177" s="24"/>
      <c r="Q177" s="23" t="s">
        <v>29</v>
      </c>
      <c r="R177" s="23" t="s">
        <v>30</v>
      </c>
      <c r="S177" s="25"/>
      <c r="T177" s="26"/>
      <c r="U177" s="26"/>
      <c r="V177" s="22"/>
      <c r="W177" s="27"/>
      <c r="X177" s="8"/>
      <c r="Y177" s="8"/>
      <c r="Z177" s="8"/>
      <c r="AA177" s="8"/>
      <c r="AB177" s="8"/>
      <c r="AC177" s="8"/>
      <c r="AD177" s="8"/>
      <c r="AE177" s="8"/>
      <c r="AF177" s="8"/>
      <c r="AG177" s="8"/>
      <c r="AH177" s="8"/>
      <c r="AI177" s="8"/>
      <c r="AJ177" s="8"/>
      <c r="AK177" s="8"/>
    </row>
    <row r="178" spans="1:37" ht="135.75">
      <c r="A178" s="18">
        <v>379</v>
      </c>
      <c r="B178" s="19"/>
      <c r="C178" s="28" t="s">
        <v>18558</v>
      </c>
      <c r="D178" s="28" t="s">
        <v>18561</v>
      </c>
      <c r="E178" s="22"/>
      <c r="F178" s="23" t="s">
        <v>108</v>
      </c>
      <c r="G178" s="22"/>
      <c r="H178" s="23">
        <v>0</v>
      </c>
      <c r="I178" s="22"/>
      <c r="J178" s="23" t="s">
        <v>18202</v>
      </c>
      <c r="K178" s="22"/>
      <c r="L178" s="23" t="s">
        <v>18243</v>
      </c>
      <c r="M178" s="23" t="s">
        <v>11857</v>
      </c>
      <c r="N178" s="22"/>
      <c r="O178" s="22"/>
      <c r="P178" s="24"/>
      <c r="Q178" s="23" t="s">
        <v>29</v>
      </c>
      <c r="R178" s="23" t="s">
        <v>30</v>
      </c>
      <c r="S178" s="25"/>
      <c r="T178" s="26"/>
      <c r="U178" s="26"/>
      <c r="V178" s="22"/>
      <c r="W178" s="27"/>
      <c r="X178" s="8"/>
      <c r="Y178" s="8"/>
      <c r="Z178" s="8"/>
      <c r="AA178" s="8"/>
      <c r="AB178" s="8"/>
      <c r="AC178" s="8"/>
      <c r="AD178" s="8"/>
      <c r="AE178" s="8"/>
      <c r="AF178" s="8"/>
      <c r="AG178" s="8"/>
      <c r="AH178" s="8"/>
      <c r="AI178" s="8"/>
      <c r="AJ178" s="8"/>
      <c r="AK178" s="8"/>
    </row>
    <row r="179" spans="1:37" ht="75.75">
      <c r="A179" s="18">
        <v>380</v>
      </c>
      <c r="B179" s="19"/>
      <c r="C179" s="28" t="s">
        <v>18558</v>
      </c>
      <c r="D179" s="28" t="s">
        <v>18562</v>
      </c>
      <c r="E179" s="22"/>
      <c r="F179" s="23" t="s">
        <v>108</v>
      </c>
      <c r="G179" s="22"/>
      <c r="H179" s="23">
        <v>0</v>
      </c>
      <c r="I179" s="22"/>
      <c r="J179" s="23" t="s">
        <v>18202</v>
      </c>
      <c r="K179" s="22"/>
      <c r="L179" s="23" t="s">
        <v>18243</v>
      </c>
      <c r="M179" s="23" t="s">
        <v>11857</v>
      </c>
      <c r="N179" s="22"/>
      <c r="O179" s="22"/>
      <c r="P179" s="24"/>
      <c r="Q179" s="23" t="s">
        <v>29</v>
      </c>
      <c r="R179" s="23" t="s">
        <v>30</v>
      </c>
      <c r="S179" s="25"/>
      <c r="T179" s="26"/>
      <c r="U179" s="26"/>
      <c r="V179" s="22"/>
      <c r="W179" s="27"/>
      <c r="X179" s="8"/>
      <c r="Y179" s="8"/>
      <c r="Z179" s="8"/>
      <c r="AA179" s="8"/>
      <c r="AB179" s="8"/>
      <c r="AC179" s="8"/>
      <c r="AD179" s="8"/>
      <c r="AE179" s="8"/>
      <c r="AF179" s="8"/>
      <c r="AG179" s="8"/>
      <c r="AH179" s="8"/>
      <c r="AI179" s="8"/>
      <c r="AJ179" s="8"/>
      <c r="AK179" s="8"/>
    </row>
    <row r="180" spans="1:37" ht="120.75">
      <c r="A180" s="18">
        <v>403</v>
      </c>
      <c r="B180" s="19"/>
      <c r="C180" s="28" t="s">
        <v>18563</v>
      </c>
      <c r="D180" s="28" t="s">
        <v>18564</v>
      </c>
      <c r="E180" s="22"/>
      <c r="F180" s="23" t="s">
        <v>50</v>
      </c>
      <c r="G180" s="22"/>
      <c r="H180" s="23">
        <v>0</v>
      </c>
      <c r="I180" s="22"/>
      <c r="J180" s="23" t="s">
        <v>18202</v>
      </c>
      <c r="K180" s="23" t="s">
        <v>18203</v>
      </c>
      <c r="L180" s="23" t="s">
        <v>18223</v>
      </c>
      <c r="M180" s="22"/>
      <c r="N180" s="22"/>
      <c r="O180" s="22"/>
      <c r="P180" s="24"/>
      <c r="Q180" s="23" t="s">
        <v>29</v>
      </c>
      <c r="R180" s="23" t="s">
        <v>30</v>
      </c>
      <c r="S180" s="25"/>
      <c r="T180" s="26"/>
      <c r="U180" s="26"/>
      <c r="V180" s="22"/>
      <c r="W180" s="27"/>
      <c r="X180" s="8"/>
      <c r="Y180" s="8"/>
      <c r="Z180" s="8"/>
      <c r="AA180" s="8"/>
      <c r="AB180" s="8"/>
      <c r="AC180" s="8"/>
      <c r="AD180" s="8"/>
      <c r="AE180" s="8"/>
      <c r="AF180" s="8"/>
      <c r="AG180" s="8"/>
      <c r="AH180" s="8"/>
      <c r="AI180" s="8"/>
      <c r="AJ180" s="8"/>
      <c r="AK180" s="8"/>
    </row>
    <row r="181" spans="1:37" ht="105.75">
      <c r="A181" s="18">
        <v>404</v>
      </c>
      <c r="B181" s="19"/>
      <c r="C181" s="28" t="s">
        <v>18565</v>
      </c>
      <c r="D181" s="28" t="s">
        <v>18566</v>
      </c>
      <c r="E181" s="22"/>
      <c r="F181" s="23" t="s">
        <v>266</v>
      </c>
      <c r="G181" s="23" t="s">
        <v>18250</v>
      </c>
      <c r="H181" s="23">
        <v>0</v>
      </c>
      <c r="I181" s="22"/>
      <c r="J181" s="23" t="s">
        <v>18202</v>
      </c>
      <c r="K181" s="29">
        <v>43497</v>
      </c>
      <c r="L181" s="23" t="s">
        <v>18223</v>
      </c>
      <c r="M181" s="22"/>
      <c r="N181" s="23" t="s">
        <v>18251</v>
      </c>
      <c r="O181" s="22"/>
      <c r="P181" s="24"/>
      <c r="Q181" s="23" t="s">
        <v>29</v>
      </c>
      <c r="R181" s="23" t="s">
        <v>30</v>
      </c>
      <c r="S181" s="25"/>
      <c r="T181" s="26"/>
      <c r="U181" s="26"/>
      <c r="V181" s="22"/>
      <c r="W181" s="27"/>
      <c r="X181" s="8"/>
      <c r="Y181" s="8"/>
      <c r="Z181" s="8"/>
      <c r="AA181" s="8"/>
      <c r="AB181" s="8"/>
      <c r="AC181" s="8"/>
      <c r="AD181" s="8"/>
      <c r="AE181" s="8"/>
      <c r="AF181" s="8"/>
      <c r="AG181" s="8"/>
      <c r="AH181" s="8"/>
      <c r="AI181" s="8"/>
      <c r="AJ181" s="8"/>
      <c r="AK181" s="8"/>
    </row>
    <row r="182" spans="1:37" ht="90.75">
      <c r="A182" s="18">
        <v>405</v>
      </c>
      <c r="B182" s="19"/>
      <c r="C182" s="28" t="s">
        <v>18567</v>
      </c>
      <c r="D182" s="28" t="s">
        <v>18568</v>
      </c>
      <c r="E182" s="22"/>
      <c r="F182" s="22"/>
      <c r="G182" s="22"/>
      <c r="H182" s="23">
        <v>0</v>
      </c>
      <c r="I182" s="22"/>
      <c r="J182" s="23" t="s">
        <v>18202</v>
      </c>
      <c r="K182" s="22"/>
      <c r="L182" s="23" t="s">
        <v>18243</v>
      </c>
      <c r="M182" s="22"/>
      <c r="N182" s="22"/>
      <c r="O182" s="22"/>
      <c r="P182" s="24"/>
      <c r="Q182" s="23" t="s">
        <v>29</v>
      </c>
      <c r="R182" s="23" t="s">
        <v>30</v>
      </c>
      <c r="S182" s="25"/>
      <c r="T182" s="26"/>
      <c r="U182" s="26"/>
      <c r="V182" s="22"/>
      <c r="W182" s="27"/>
      <c r="X182" s="8"/>
      <c r="Y182" s="8"/>
      <c r="Z182" s="8"/>
      <c r="AA182" s="8"/>
      <c r="AB182" s="8"/>
      <c r="AC182" s="8"/>
      <c r="AD182" s="8"/>
      <c r="AE182" s="8"/>
      <c r="AF182" s="8"/>
      <c r="AG182" s="8"/>
      <c r="AH182" s="8"/>
      <c r="AI182" s="8"/>
      <c r="AJ182" s="8"/>
      <c r="AK182" s="8"/>
    </row>
    <row r="183" spans="1:37" ht="90.75">
      <c r="A183" s="18">
        <v>407</v>
      </c>
      <c r="B183" s="19"/>
      <c r="C183" s="28" t="s">
        <v>18569</v>
      </c>
      <c r="D183" s="28" t="s">
        <v>17083</v>
      </c>
      <c r="E183" s="22"/>
      <c r="F183" s="22"/>
      <c r="G183" s="22"/>
      <c r="H183" s="23">
        <v>0</v>
      </c>
      <c r="I183" s="22"/>
      <c r="J183" s="23" t="s">
        <v>18202</v>
      </c>
      <c r="K183" s="22"/>
      <c r="L183" s="23" t="s">
        <v>18219</v>
      </c>
      <c r="M183" s="22"/>
      <c r="N183" s="22"/>
      <c r="O183" s="22"/>
      <c r="P183" s="24"/>
      <c r="Q183" s="23" t="s">
        <v>99</v>
      </c>
      <c r="R183" s="23" t="s">
        <v>179</v>
      </c>
      <c r="S183" s="25"/>
      <c r="T183" s="26"/>
      <c r="U183" s="26"/>
      <c r="V183" s="22"/>
      <c r="W183" s="27"/>
      <c r="X183" s="8"/>
      <c r="Y183" s="8"/>
      <c r="Z183" s="8"/>
      <c r="AA183" s="8"/>
      <c r="AB183" s="8"/>
      <c r="AC183" s="8"/>
      <c r="AD183" s="8"/>
      <c r="AE183" s="8"/>
      <c r="AF183" s="8"/>
      <c r="AG183" s="8"/>
      <c r="AH183" s="8"/>
      <c r="AI183" s="8"/>
      <c r="AJ183" s="8"/>
      <c r="AK183" s="8"/>
    </row>
    <row r="184" spans="1:37" ht="75.75">
      <c r="A184" s="18">
        <v>410</v>
      </c>
      <c r="B184" s="19"/>
      <c r="C184" s="28" t="s">
        <v>18570</v>
      </c>
      <c r="D184" s="28" t="s">
        <v>18571</v>
      </c>
      <c r="E184" s="22"/>
      <c r="F184" s="23" t="s">
        <v>507</v>
      </c>
      <c r="G184" s="22"/>
      <c r="H184" s="23">
        <v>0</v>
      </c>
      <c r="I184" s="22"/>
      <c r="J184" s="23" t="s">
        <v>18202</v>
      </c>
      <c r="K184" s="22"/>
      <c r="L184" s="23" t="s">
        <v>18219</v>
      </c>
      <c r="M184" s="22"/>
      <c r="N184" s="22"/>
      <c r="O184" s="22"/>
      <c r="P184" s="24"/>
      <c r="Q184" s="22"/>
      <c r="R184" s="22"/>
      <c r="S184" s="25"/>
      <c r="T184" s="26"/>
      <c r="U184" s="26"/>
      <c r="V184" s="22"/>
      <c r="W184" s="27"/>
      <c r="X184" s="8"/>
      <c r="Y184" s="8"/>
      <c r="Z184" s="8"/>
      <c r="AA184" s="8"/>
      <c r="AB184" s="8"/>
      <c r="AC184" s="8"/>
      <c r="AD184" s="8"/>
      <c r="AE184" s="8"/>
      <c r="AF184" s="8"/>
      <c r="AG184" s="8"/>
      <c r="AH184" s="8"/>
      <c r="AI184" s="8"/>
      <c r="AJ184" s="8"/>
      <c r="AK184" s="8"/>
    </row>
    <row r="185" spans="1:37" ht="225.75">
      <c r="A185" s="18">
        <v>412</v>
      </c>
      <c r="B185" s="19"/>
      <c r="C185" s="28" t="s">
        <v>18572</v>
      </c>
      <c r="D185" s="28" t="s">
        <v>11176</v>
      </c>
      <c r="E185" s="22"/>
      <c r="F185" s="22"/>
      <c r="G185" s="22"/>
      <c r="H185" s="23">
        <v>0</v>
      </c>
      <c r="I185" s="22"/>
      <c r="J185" s="23" t="s">
        <v>18202</v>
      </c>
      <c r="K185" s="22"/>
      <c r="L185" s="23" t="s">
        <v>18219</v>
      </c>
      <c r="M185" s="22"/>
      <c r="N185" s="22"/>
      <c r="O185" s="22"/>
      <c r="P185" s="24"/>
      <c r="Q185" s="23" t="s">
        <v>20</v>
      </c>
      <c r="R185" s="23" t="s">
        <v>18573</v>
      </c>
      <c r="S185" s="25"/>
      <c r="T185" s="26"/>
      <c r="U185" s="32" t="s">
        <v>545</v>
      </c>
      <c r="V185" s="22"/>
      <c r="W185" s="27"/>
      <c r="X185" s="8"/>
      <c r="Y185" s="8"/>
      <c r="Z185" s="8"/>
      <c r="AA185" s="8"/>
      <c r="AB185" s="8"/>
      <c r="AC185" s="8"/>
      <c r="AD185" s="8"/>
      <c r="AE185" s="8"/>
      <c r="AF185" s="8"/>
      <c r="AG185" s="8"/>
      <c r="AH185" s="8"/>
      <c r="AI185" s="8"/>
      <c r="AJ185" s="8"/>
      <c r="AK185" s="8"/>
    </row>
    <row r="186" spans="1:37" ht="120.75">
      <c r="A186" s="18">
        <v>413</v>
      </c>
      <c r="B186" s="19"/>
      <c r="C186" s="28" t="s">
        <v>18574</v>
      </c>
      <c r="D186" s="28" t="s">
        <v>1914</v>
      </c>
      <c r="E186" s="22"/>
      <c r="F186" s="23" t="s">
        <v>50</v>
      </c>
      <c r="G186" s="23" t="s">
        <v>18575</v>
      </c>
      <c r="H186" s="23">
        <v>0</v>
      </c>
      <c r="I186" s="22"/>
      <c r="J186" s="23" t="s">
        <v>18202</v>
      </c>
      <c r="K186" s="29">
        <v>43497</v>
      </c>
      <c r="L186" s="23" t="s">
        <v>18223</v>
      </c>
      <c r="M186" s="22"/>
      <c r="N186" s="23" t="s">
        <v>18576</v>
      </c>
      <c r="O186" s="22"/>
      <c r="P186" s="24"/>
      <c r="Q186" s="23" t="s">
        <v>29</v>
      </c>
      <c r="R186" s="23" t="s">
        <v>30</v>
      </c>
      <c r="S186" s="25"/>
      <c r="T186" s="26"/>
      <c r="U186" s="26"/>
      <c r="V186" s="22"/>
      <c r="W186" s="27"/>
      <c r="X186" s="8"/>
      <c r="Y186" s="8"/>
      <c r="Z186" s="8"/>
      <c r="AA186" s="8"/>
      <c r="AB186" s="8"/>
      <c r="AC186" s="8"/>
      <c r="AD186" s="8"/>
      <c r="AE186" s="8"/>
      <c r="AF186" s="8"/>
      <c r="AG186" s="8"/>
      <c r="AH186" s="8"/>
      <c r="AI186" s="8"/>
      <c r="AJ186" s="8"/>
      <c r="AK186" s="8"/>
    </row>
    <row r="187" spans="1:37" ht="90.75">
      <c r="A187" s="18">
        <v>417</v>
      </c>
      <c r="B187" s="19"/>
      <c r="C187" s="28" t="s">
        <v>18577</v>
      </c>
      <c r="D187" s="28" t="s">
        <v>18578</v>
      </c>
      <c r="E187" s="22"/>
      <c r="F187" s="23" t="s">
        <v>50</v>
      </c>
      <c r="G187" s="22"/>
      <c r="H187" s="23">
        <v>0</v>
      </c>
      <c r="I187" s="22"/>
      <c r="J187" s="23" t="s">
        <v>18202</v>
      </c>
      <c r="K187" s="29">
        <v>43497</v>
      </c>
      <c r="L187" s="23" t="s">
        <v>96</v>
      </c>
      <c r="M187" s="22"/>
      <c r="N187" s="23" t="s">
        <v>18579</v>
      </c>
      <c r="O187" s="22"/>
      <c r="P187" s="24"/>
      <c r="Q187" s="23" t="s">
        <v>18392</v>
      </c>
      <c r="R187" s="23" t="s">
        <v>127</v>
      </c>
      <c r="S187" s="25"/>
      <c r="T187" s="26"/>
      <c r="U187" s="26"/>
      <c r="V187" s="22"/>
      <c r="W187" s="27"/>
      <c r="X187" s="8"/>
      <c r="Y187" s="8"/>
      <c r="Z187" s="8"/>
      <c r="AA187" s="8"/>
      <c r="AB187" s="8"/>
      <c r="AC187" s="8"/>
      <c r="AD187" s="8"/>
      <c r="AE187" s="8"/>
      <c r="AF187" s="8"/>
      <c r="AG187" s="8"/>
      <c r="AH187" s="8"/>
      <c r="AI187" s="8"/>
      <c r="AJ187" s="8"/>
      <c r="AK187" s="8"/>
    </row>
    <row r="188" spans="1:37" ht="270.75">
      <c r="A188" s="18">
        <v>424</v>
      </c>
      <c r="B188" s="19"/>
      <c r="C188" s="28" t="s">
        <v>18580</v>
      </c>
      <c r="D188" s="28" t="s">
        <v>18581</v>
      </c>
      <c r="E188" s="22"/>
      <c r="F188" s="23" t="s">
        <v>18582</v>
      </c>
      <c r="G188" s="23" t="s">
        <v>18583</v>
      </c>
      <c r="H188" s="23">
        <v>0</v>
      </c>
      <c r="I188" s="22"/>
      <c r="J188" s="23" t="s">
        <v>18202</v>
      </c>
      <c r="K188" s="29">
        <v>43497</v>
      </c>
      <c r="L188" s="23" t="s">
        <v>18223</v>
      </c>
      <c r="M188" s="22"/>
      <c r="N188" s="23" t="s">
        <v>3960</v>
      </c>
      <c r="O188" s="22"/>
      <c r="P188" s="24"/>
      <c r="Q188" s="23" t="s">
        <v>29</v>
      </c>
      <c r="R188" s="23" t="s">
        <v>30</v>
      </c>
      <c r="S188" s="25"/>
      <c r="T188" s="26"/>
      <c r="U188" s="26"/>
      <c r="V188" s="22"/>
      <c r="W188" s="27"/>
      <c r="X188" s="8"/>
      <c r="Y188" s="8"/>
      <c r="Z188" s="8"/>
      <c r="AA188" s="8"/>
      <c r="AB188" s="8"/>
      <c r="AC188" s="8"/>
      <c r="AD188" s="8"/>
      <c r="AE188" s="8"/>
      <c r="AF188" s="8"/>
      <c r="AG188" s="8"/>
      <c r="AH188" s="8"/>
      <c r="AI188" s="8"/>
      <c r="AJ188" s="8"/>
      <c r="AK188" s="8"/>
    </row>
    <row r="189" spans="1:37" ht="60.75">
      <c r="A189" s="18">
        <v>425</v>
      </c>
      <c r="B189" s="19"/>
      <c r="C189" s="28" t="s">
        <v>18580</v>
      </c>
      <c r="D189" s="28" t="s">
        <v>2353</v>
      </c>
      <c r="E189" s="22"/>
      <c r="F189" s="23" t="s">
        <v>50</v>
      </c>
      <c r="G189" s="23" t="s">
        <v>18418</v>
      </c>
      <c r="H189" s="23">
        <v>0</v>
      </c>
      <c r="I189" s="22"/>
      <c r="J189" s="23" t="s">
        <v>18202</v>
      </c>
      <c r="K189" s="29">
        <v>43497</v>
      </c>
      <c r="L189" s="23" t="s">
        <v>18223</v>
      </c>
      <c r="M189" s="22"/>
      <c r="N189" s="23" t="s">
        <v>3960</v>
      </c>
      <c r="O189" s="22"/>
      <c r="P189" s="24"/>
      <c r="Q189" s="23" t="s">
        <v>29</v>
      </c>
      <c r="R189" s="23" t="s">
        <v>30</v>
      </c>
      <c r="S189" s="25"/>
      <c r="T189" s="26"/>
      <c r="U189" s="26"/>
      <c r="V189" s="22"/>
      <c r="W189" s="27"/>
      <c r="X189" s="8"/>
      <c r="Y189" s="8"/>
      <c r="Z189" s="8"/>
      <c r="AA189" s="8"/>
      <c r="AB189" s="8"/>
      <c r="AC189" s="8"/>
      <c r="AD189" s="8"/>
      <c r="AE189" s="8"/>
      <c r="AF189" s="8"/>
      <c r="AG189" s="8"/>
      <c r="AH189" s="8"/>
      <c r="AI189" s="8"/>
      <c r="AJ189" s="8"/>
      <c r="AK189" s="8"/>
    </row>
    <row r="190" spans="1:37" ht="75.75">
      <c r="A190" s="18">
        <v>426</v>
      </c>
      <c r="B190" s="19"/>
      <c r="C190" s="28" t="s">
        <v>18584</v>
      </c>
      <c r="D190" s="28" t="s">
        <v>18585</v>
      </c>
      <c r="E190" s="22"/>
      <c r="F190" s="22"/>
      <c r="G190" s="22"/>
      <c r="H190" s="23">
        <v>0</v>
      </c>
      <c r="I190" s="22"/>
      <c r="J190" s="23" t="s">
        <v>18202</v>
      </c>
      <c r="K190" s="22"/>
      <c r="L190" s="23" t="s">
        <v>18243</v>
      </c>
      <c r="M190" s="22"/>
      <c r="N190" s="22"/>
      <c r="O190" s="22"/>
      <c r="P190" s="24"/>
      <c r="Q190" s="23" t="s">
        <v>29</v>
      </c>
      <c r="R190" s="23" t="s">
        <v>30</v>
      </c>
      <c r="S190" s="25"/>
      <c r="T190" s="26"/>
      <c r="U190" s="26"/>
      <c r="V190" s="22"/>
      <c r="W190" s="27"/>
      <c r="X190" s="8"/>
      <c r="Y190" s="8"/>
      <c r="Z190" s="8"/>
      <c r="AA190" s="8"/>
      <c r="AB190" s="8"/>
      <c r="AC190" s="8"/>
      <c r="AD190" s="8"/>
      <c r="AE190" s="8"/>
      <c r="AF190" s="8"/>
      <c r="AG190" s="8"/>
      <c r="AH190" s="8"/>
      <c r="AI190" s="8"/>
      <c r="AJ190" s="8"/>
      <c r="AK190" s="8"/>
    </row>
    <row r="191" spans="1:37" ht="150.75">
      <c r="A191" s="18">
        <v>428</v>
      </c>
      <c r="B191" s="19"/>
      <c r="C191" s="28" t="s">
        <v>18586</v>
      </c>
      <c r="D191" s="28" t="s">
        <v>7346</v>
      </c>
      <c r="E191" s="22"/>
      <c r="F191" s="23" t="s">
        <v>108</v>
      </c>
      <c r="G191" s="23" t="s">
        <v>18554</v>
      </c>
      <c r="H191" s="23">
        <v>0</v>
      </c>
      <c r="I191" s="22"/>
      <c r="J191" s="23" t="s">
        <v>18202</v>
      </c>
      <c r="K191" s="29">
        <v>43497</v>
      </c>
      <c r="L191" s="23" t="s">
        <v>18223</v>
      </c>
      <c r="M191" s="22"/>
      <c r="N191" s="23" t="s">
        <v>18587</v>
      </c>
      <c r="O191" s="22"/>
      <c r="P191" s="24"/>
      <c r="Q191" s="23" t="s">
        <v>29</v>
      </c>
      <c r="R191" s="23" t="s">
        <v>30</v>
      </c>
      <c r="S191" s="25"/>
      <c r="T191" s="26"/>
      <c r="U191" s="26"/>
      <c r="V191" s="22"/>
      <c r="W191" s="27"/>
      <c r="X191" s="8"/>
      <c r="Y191" s="8"/>
      <c r="Z191" s="8"/>
      <c r="AA191" s="8"/>
      <c r="AB191" s="8"/>
      <c r="AC191" s="8"/>
      <c r="AD191" s="8"/>
      <c r="AE191" s="8"/>
      <c r="AF191" s="8"/>
      <c r="AG191" s="8"/>
      <c r="AH191" s="8"/>
      <c r="AI191" s="8"/>
      <c r="AJ191" s="8"/>
      <c r="AK191" s="8"/>
    </row>
    <row r="192" spans="1:37" ht="135.75">
      <c r="A192" s="18">
        <v>429</v>
      </c>
      <c r="B192" s="19"/>
      <c r="C192" s="28" t="s">
        <v>18586</v>
      </c>
      <c r="D192" s="28" t="s">
        <v>18588</v>
      </c>
      <c r="E192" s="22"/>
      <c r="F192" s="23" t="s">
        <v>108</v>
      </c>
      <c r="G192" s="23" t="s">
        <v>18589</v>
      </c>
      <c r="H192" s="23">
        <v>0</v>
      </c>
      <c r="I192" s="22"/>
      <c r="J192" s="23" t="s">
        <v>18202</v>
      </c>
      <c r="K192" s="29">
        <v>43497</v>
      </c>
      <c r="L192" s="23" t="s">
        <v>18223</v>
      </c>
      <c r="M192" s="22"/>
      <c r="N192" s="23" t="s">
        <v>18587</v>
      </c>
      <c r="O192" s="22"/>
      <c r="P192" s="24"/>
      <c r="Q192" s="23" t="s">
        <v>29</v>
      </c>
      <c r="R192" s="23" t="s">
        <v>30</v>
      </c>
      <c r="S192" s="25"/>
      <c r="T192" s="26"/>
      <c r="U192" s="26"/>
      <c r="V192" s="22"/>
      <c r="W192" s="27"/>
      <c r="X192" s="8"/>
      <c r="Y192" s="8"/>
      <c r="Z192" s="8"/>
      <c r="AA192" s="8"/>
      <c r="AB192" s="8"/>
      <c r="AC192" s="8"/>
      <c r="AD192" s="8"/>
      <c r="AE192" s="8"/>
      <c r="AF192" s="8"/>
      <c r="AG192" s="8"/>
      <c r="AH192" s="8"/>
      <c r="AI192" s="8"/>
      <c r="AJ192" s="8"/>
      <c r="AK192" s="8"/>
    </row>
    <row r="193" spans="1:37" ht="135.75">
      <c r="A193" s="18">
        <v>431</v>
      </c>
      <c r="B193" s="19"/>
      <c r="C193" s="28" t="s">
        <v>18590</v>
      </c>
      <c r="D193" s="28" t="s">
        <v>18591</v>
      </c>
      <c r="E193" s="22"/>
      <c r="F193" s="23" t="s">
        <v>50</v>
      </c>
      <c r="G193" s="23" t="s">
        <v>18592</v>
      </c>
      <c r="H193" s="23">
        <v>0</v>
      </c>
      <c r="I193" s="22"/>
      <c r="J193" s="23" t="s">
        <v>18202</v>
      </c>
      <c r="K193" s="29">
        <v>43497</v>
      </c>
      <c r="L193" s="23" t="s">
        <v>18223</v>
      </c>
      <c r="M193" s="22"/>
      <c r="N193" s="23" t="s">
        <v>534</v>
      </c>
      <c r="O193" s="22"/>
      <c r="P193" s="24"/>
      <c r="Q193" s="23" t="s">
        <v>29</v>
      </c>
      <c r="R193" s="23" t="s">
        <v>30</v>
      </c>
      <c r="S193" s="25"/>
      <c r="T193" s="26"/>
      <c r="U193" s="26"/>
      <c r="V193" s="22"/>
      <c r="W193" s="27"/>
      <c r="X193" s="8"/>
      <c r="Y193" s="8"/>
      <c r="Z193" s="8"/>
      <c r="AA193" s="8"/>
      <c r="AB193" s="8"/>
      <c r="AC193" s="8"/>
      <c r="AD193" s="8"/>
      <c r="AE193" s="8"/>
      <c r="AF193" s="8"/>
      <c r="AG193" s="8"/>
      <c r="AH193" s="8"/>
      <c r="AI193" s="8"/>
      <c r="AJ193" s="8"/>
      <c r="AK193" s="8"/>
    </row>
    <row r="194" spans="1:37" ht="90.75">
      <c r="A194" s="18">
        <v>432</v>
      </c>
      <c r="B194" s="19"/>
      <c r="C194" s="28" t="s">
        <v>18593</v>
      </c>
      <c r="D194" s="28" t="s">
        <v>18594</v>
      </c>
      <c r="E194" s="22"/>
      <c r="F194" s="23" t="s">
        <v>50</v>
      </c>
      <c r="G194" s="23" t="s">
        <v>18595</v>
      </c>
      <c r="H194" s="23">
        <v>0</v>
      </c>
      <c r="I194" s="22"/>
      <c r="J194" s="23" t="s">
        <v>18202</v>
      </c>
      <c r="K194" s="29">
        <v>43497</v>
      </c>
      <c r="L194" s="23" t="s">
        <v>18223</v>
      </c>
      <c r="M194" s="22"/>
      <c r="N194" s="23" t="s">
        <v>534</v>
      </c>
      <c r="O194" s="22"/>
      <c r="P194" s="24"/>
      <c r="Q194" s="23" t="s">
        <v>29</v>
      </c>
      <c r="R194" s="23" t="s">
        <v>30</v>
      </c>
      <c r="S194" s="25"/>
      <c r="T194" s="26"/>
      <c r="U194" s="26"/>
      <c r="V194" s="22"/>
      <c r="W194" s="27"/>
      <c r="X194" s="8"/>
      <c r="Y194" s="8"/>
      <c r="Z194" s="8"/>
      <c r="AA194" s="8"/>
      <c r="AB194" s="8"/>
      <c r="AC194" s="8"/>
      <c r="AD194" s="8"/>
      <c r="AE194" s="8"/>
      <c r="AF194" s="8"/>
      <c r="AG194" s="8"/>
      <c r="AH194" s="8"/>
      <c r="AI194" s="8"/>
      <c r="AJ194" s="8"/>
      <c r="AK194" s="8"/>
    </row>
    <row r="195" spans="1:37" ht="90.75">
      <c r="A195" s="18">
        <v>433</v>
      </c>
      <c r="B195" s="19"/>
      <c r="C195" s="28" t="s">
        <v>832</v>
      </c>
      <c r="D195" s="28" t="s">
        <v>18596</v>
      </c>
      <c r="E195" s="22"/>
      <c r="F195" s="23" t="s">
        <v>50</v>
      </c>
      <c r="G195" s="22"/>
      <c r="H195" s="23">
        <v>0</v>
      </c>
      <c r="I195" s="22"/>
      <c r="J195" s="23" t="s">
        <v>18202</v>
      </c>
      <c r="K195" s="22"/>
      <c r="L195" s="23" t="s">
        <v>18243</v>
      </c>
      <c r="M195" s="23" t="s">
        <v>11857</v>
      </c>
      <c r="N195" s="22"/>
      <c r="O195" s="22"/>
      <c r="P195" s="24"/>
      <c r="Q195" s="23" t="s">
        <v>29</v>
      </c>
      <c r="R195" s="23" t="s">
        <v>30</v>
      </c>
      <c r="S195" s="25"/>
      <c r="T195" s="26"/>
      <c r="U195" s="26"/>
      <c r="V195" s="22"/>
      <c r="W195" s="27"/>
      <c r="X195" s="8"/>
      <c r="Y195" s="8"/>
      <c r="Z195" s="8"/>
      <c r="AA195" s="8"/>
      <c r="AB195" s="8"/>
      <c r="AC195" s="8"/>
      <c r="AD195" s="8"/>
      <c r="AE195" s="8"/>
      <c r="AF195" s="8"/>
      <c r="AG195" s="8"/>
      <c r="AH195" s="8"/>
      <c r="AI195" s="8"/>
      <c r="AJ195" s="8"/>
      <c r="AK195" s="8"/>
    </row>
    <row r="196" spans="1:37" ht="180.75">
      <c r="A196" s="18">
        <v>436</v>
      </c>
      <c r="B196" s="19"/>
      <c r="C196" s="28" t="s">
        <v>18597</v>
      </c>
      <c r="D196" s="28" t="s">
        <v>18598</v>
      </c>
      <c r="E196" s="22"/>
      <c r="F196" s="22"/>
      <c r="G196" s="22"/>
      <c r="H196" s="23">
        <v>0</v>
      </c>
      <c r="I196" s="22"/>
      <c r="J196" s="23" t="s">
        <v>18202</v>
      </c>
      <c r="K196" s="22"/>
      <c r="L196" s="23" t="s">
        <v>18219</v>
      </c>
      <c r="M196" s="22"/>
      <c r="N196" s="22"/>
      <c r="O196" s="22"/>
      <c r="P196" s="24"/>
      <c r="Q196" s="23" t="s">
        <v>36</v>
      </c>
      <c r="R196" s="23" t="s">
        <v>37</v>
      </c>
      <c r="S196" s="25"/>
      <c r="T196" s="26"/>
      <c r="U196" s="26"/>
      <c r="V196" s="22"/>
      <c r="W196" s="27"/>
      <c r="X196" s="8"/>
      <c r="Y196" s="8"/>
      <c r="Z196" s="8"/>
      <c r="AA196" s="8"/>
      <c r="AB196" s="8"/>
      <c r="AC196" s="8"/>
      <c r="AD196" s="8"/>
      <c r="AE196" s="8"/>
      <c r="AF196" s="8"/>
      <c r="AG196" s="8"/>
      <c r="AH196" s="8"/>
      <c r="AI196" s="8"/>
      <c r="AJ196" s="8"/>
      <c r="AK196" s="8"/>
    </row>
    <row r="197" spans="1:37" ht="105.75">
      <c r="A197" s="18">
        <v>437</v>
      </c>
      <c r="B197" s="19"/>
      <c r="C197" s="28" t="s">
        <v>18599</v>
      </c>
      <c r="D197" s="28" t="s">
        <v>18600</v>
      </c>
      <c r="E197" s="22"/>
      <c r="F197" s="22"/>
      <c r="G197" s="22"/>
      <c r="H197" s="23">
        <v>0</v>
      </c>
      <c r="I197" s="22"/>
      <c r="J197" s="23" t="s">
        <v>18202</v>
      </c>
      <c r="K197" s="22"/>
      <c r="L197" s="23" t="s">
        <v>18243</v>
      </c>
      <c r="M197" s="22"/>
      <c r="N197" s="22"/>
      <c r="O197" s="22"/>
      <c r="P197" s="24"/>
      <c r="Q197" s="23" t="s">
        <v>29</v>
      </c>
      <c r="R197" s="23" t="s">
        <v>30</v>
      </c>
      <c r="S197" s="25"/>
      <c r="T197" s="26"/>
      <c r="U197" s="26"/>
      <c r="V197" s="22"/>
      <c r="W197" s="27"/>
      <c r="X197" s="8"/>
      <c r="Y197" s="8"/>
      <c r="Z197" s="8"/>
      <c r="AA197" s="8"/>
      <c r="AB197" s="8"/>
      <c r="AC197" s="8"/>
      <c r="AD197" s="8"/>
      <c r="AE197" s="8"/>
      <c r="AF197" s="8"/>
      <c r="AG197" s="8"/>
      <c r="AH197" s="8"/>
      <c r="AI197" s="8"/>
      <c r="AJ197" s="8"/>
      <c r="AK197" s="8"/>
    </row>
    <row r="198" spans="1:37" ht="90.75">
      <c r="A198" s="18">
        <v>449</v>
      </c>
      <c r="B198" s="19"/>
      <c r="C198" s="28" t="s">
        <v>18601</v>
      </c>
      <c r="D198" s="28" t="s">
        <v>18602</v>
      </c>
      <c r="E198" s="22"/>
      <c r="F198" s="22"/>
      <c r="G198" s="22"/>
      <c r="H198" s="23">
        <v>0</v>
      </c>
      <c r="I198" s="22"/>
      <c r="J198" s="23" t="s">
        <v>18202</v>
      </c>
      <c r="K198" s="22"/>
      <c r="L198" s="23" t="s">
        <v>18243</v>
      </c>
      <c r="M198" s="22"/>
      <c r="N198" s="22"/>
      <c r="O198" s="22"/>
      <c r="P198" s="24"/>
      <c r="Q198" s="23" t="s">
        <v>29</v>
      </c>
      <c r="R198" s="23" t="s">
        <v>30</v>
      </c>
      <c r="S198" s="25"/>
      <c r="T198" s="26"/>
      <c r="U198" s="26"/>
      <c r="V198" s="22"/>
      <c r="W198" s="27"/>
      <c r="X198" s="8"/>
      <c r="Y198" s="8"/>
      <c r="Z198" s="8"/>
      <c r="AA198" s="8"/>
      <c r="AB198" s="8"/>
      <c r="AC198" s="8"/>
      <c r="AD198" s="8"/>
      <c r="AE198" s="8"/>
      <c r="AF198" s="8"/>
      <c r="AG198" s="8"/>
      <c r="AH198" s="8"/>
      <c r="AI198" s="8"/>
      <c r="AJ198" s="8"/>
      <c r="AK198" s="8"/>
    </row>
    <row r="199" spans="1:37" ht="165.75">
      <c r="A199" s="18">
        <v>450</v>
      </c>
      <c r="B199" s="19"/>
      <c r="C199" s="20" t="s">
        <v>18603</v>
      </c>
      <c r="D199" s="28" t="s">
        <v>18604</v>
      </c>
      <c r="E199" s="22"/>
      <c r="F199" s="22"/>
      <c r="G199" s="22"/>
      <c r="H199" s="23">
        <v>0</v>
      </c>
      <c r="I199" s="22"/>
      <c r="J199" s="23" t="s">
        <v>18202</v>
      </c>
      <c r="K199" s="31">
        <v>43313</v>
      </c>
      <c r="L199" s="23" t="s">
        <v>18399</v>
      </c>
      <c r="M199" s="22"/>
      <c r="N199" s="22"/>
      <c r="O199" s="22"/>
      <c r="P199" s="24"/>
      <c r="Q199" s="23" t="s">
        <v>18377</v>
      </c>
      <c r="R199" s="22"/>
      <c r="S199" s="25"/>
      <c r="T199" s="26"/>
      <c r="U199" s="26"/>
      <c r="V199" s="22"/>
      <c r="W199" s="27"/>
      <c r="X199" s="8"/>
      <c r="Y199" s="8"/>
      <c r="Z199" s="8"/>
      <c r="AA199" s="8"/>
      <c r="AB199" s="8"/>
      <c r="AC199" s="8"/>
      <c r="AD199" s="8"/>
      <c r="AE199" s="8"/>
      <c r="AF199" s="8"/>
      <c r="AG199" s="8"/>
      <c r="AH199" s="8"/>
      <c r="AI199" s="8"/>
      <c r="AJ199" s="8"/>
      <c r="AK199" s="8"/>
    </row>
    <row r="200" spans="1:37" ht="150.75">
      <c r="A200" s="18">
        <v>451</v>
      </c>
      <c r="B200" s="19"/>
      <c r="C200" s="20" t="s">
        <v>18603</v>
      </c>
      <c r="D200" s="28" t="s">
        <v>18605</v>
      </c>
      <c r="E200" s="22"/>
      <c r="F200" s="22"/>
      <c r="G200" s="22"/>
      <c r="H200" s="23">
        <v>0</v>
      </c>
      <c r="I200" s="22"/>
      <c r="J200" s="23" t="s">
        <v>18202</v>
      </c>
      <c r="K200" s="31">
        <v>43313</v>
      </c>
      <c r="L200" s="23" t="s">
        <v>18399</v>
      </c>
      <c r="M200" s="22"/>
      <c r="N200" s="22"/>
      <c r="O200" s="22"/>
      <c r="P200" s="24"/>
      <c r="Q200" s="23" t="s">
        <v>18377</v>
      </c>
      <c r="R200" s="22"/>
      <c r="S200" s="25"/>
      <c r="T200" s="26"/>
      <c r="U200" s="26"/>
      <c r="V200" s="22"/>
      <c r="W200" s="27"/>
      <c r="X200" s="8"/>
      <c r="Y200" s="8"/>
      <c r="Z200" s="8"/>
      <c r="AA200" s="8"/>
      <c r="AB200" s="8"/>
      <c r="AC200" s="8"/>
      <c r="AD200" s="8"/>
      <c r="AE200" s="8"/>
      <c r="AF200" s="8"/>
      <c r="AG200" s="8"/>
      <c r="AH200" s="8"/>
      <c r="AI200" s="8"/>
      <c r="AJ200" s="8"/>
      <c r="AK200" s="8"/>
    </row>
    <row r="201" spans="1:37" ht="210.75">
      <c r="A201" s="18">
        <v>452</v>
      </c>
      <c r="B201" s="19"/>
      <c r="C201" s="20" t="s">
        <v>18603</v>
      </c>
      <c r="D201" s="28" t="s">
        <v>18606</v>
      </c>
      <c r="E201" s="22"/>
      <c r="F201" s="22"/>
      <c r="G201" s="22"/>
      <c r="H201" s="23">
        <v>0</v>
      </c>
      <c r="I201" s="22"/>
      <c r="J201" s="23" t="s">
        <v>18202</v>
      </c>
      <c r="K201" s="31">
        <v>43313</v>
      </c>
      <c r="L201" s="23" t="s">
        <v>18399</v>
      </c>
      <c r="M201" s="22"/>
      <c r="N201" s="22"/>
      <c r="O201" s="22"/>
      <c r="P201" s="24"/>
      <c r="Q201" s="23" t="s">
        <v>18377</v>
      </c>
      <c r="R201" s="22"/>
      <c r="S201" s="25"/>
      <c r="T201" s="26"/>
      <c r="U201" s="26"/>
      <c r="V201" s="22"/>
      <c r="W201" s="27"/>
      <c r="X201" s="8"/>
      <c r="Y201" s="8"/>
      <c r="Z201" s="8"/>
      <c r="AA201" s="8"/>
      <c r="AB201" s="8"/>
      <c r="AC201" s="8"/>
      <c r="AD201" s="8"/>
      <c r="AE201" s="8"/>
      <c r="AF201" s="8"/>
      <c r="AG201" s="8"/>
      <c r="AH201" s="8"/>
      <c r="AI201" s="8"/>
      <c r="AJ201" s="8"/>
      <c r="AK201" s="8"/>
    </row>
    <row r="202" spans="1:37" ht="105.75">
      <c r="A202" s="18">
        <v>453</v>
      </c>
      <c r="B202" s="19"/>
      <c r="C202" s="28" t="s">
        <v>18607</v>
      </c>
      <c r="D202" s="28" t="s">
        <v>18608</v>
      </c>
      <c r="E202" s="22"/>
      <c r="F202" s="23" t="s">
        <v>50</v>
      </c>
      <c r="G202" s="23" t="s">
        <v>18271</v>
      </c>
      <c r="H202" s="23">
        <v>0</v>
      </c>
      <c r="I202" s="22"/>
      <c r="J202" s="23" t="s">
        <v>18202</v>
      </c>
      <c r="K202" s="29">
        <v>43497</v>
      </c>
      <c r="L202" s="23" t="s">
        <v>18223</v>
      </c>
      <c r="M202" s="22"/>
      <c r="N202" s="23" t="s">
        <v>18441</v>
      </c>
      <c r="O202" s="22"/>
      <c r="P202" s="24"/>
      <c r="Q202" s="23" t="s">
        <v>29</v>
      </c>
      <c r="R202" s="23" t="s">
        <v>30</v>
      </c>
      <c r="S202" s="25"/>
      <c r="T202" s="26"/>
      <c r="U202" s="26"/>
      <c r="V202" s="22"/>
      <c r="W202" s="27"/>
      <c r="X202" s="8"/>
      <c r="Y202" s="8"/>
      <c r="Z202" s="8"/>
      <c r="AA202" s="8"/>
      <c r="AB202" s="8"/>
      <c r="AC202" s="8"/>
      <c r="AD202" s="8"/>
      <c r="AE202" s="8"/>
      <c r="AF202" s="8"/>
      <c r="AG202" s="8"/>
      <c r="AH202" s="8"/>
      <c r="AI202" s="8"/>
      <c r="AJ202" s="8"/>
      <c r="AK202" s="8"/>
    </row>
    <row r="203" spans="1:37" ht="60.75">
      <c r="A203" s="18">
        <v>454</v>
      </c>
      <c r="B203" s="19"/>
      <c r="C203" s="28" t="s">
        <v>18607</v>
      </c>
      <c r="D203" s="28" t="s">
        <v>18608</v>
      </c>
      <c r="E203" s="22"/>
      <c r="F203" s="22"/>
      <c r="G203" s="22"/>
      <c r="H203" s="23">
        <v>0</v>
      </c>
      <c r="I203" s="22"/>
      <c r="J203" s="23" t="s">
        <v>18202</v>
      </c>
      <c r="K203" s="22"/>
      <c r="L203" s="23" t="s">
        <v>18243</v>
      </c>
      <c r="M203" s="22"/>
      <c r="N203" s="22"/>
      <c r="O203" s="22"/>
      <c r="P203" s="24"/>
      <c r="Q203" s="23" t="s">
        <v>29</v>
      </c>
      <c r="R203" s="23" t="s">
        <v>30</v>
      </c>
      <c r="S203" s="25"/>
      <c r="T203" s="26"/>
      <c r="U203" s="26"/>
      <c r="V203" s="22"/>
      <c r="W203" s="27"/>
      <c r="X203" s="8"/>
      <c r="Y203" s="8"/>
      <c r="Z203" s="8"/>
      <c r="AA203" s="8"/>
      <c r="AB203" s="8"/>
      <c r="AC203" s="8"/>
      <c r="AD203" s="8"/>
      <c r="AE203" s="8"/>
      <c r="AF203" s="8"/>
      <c r="AG203" s="8"/>
      <c r="AH203" s="8"/>
      <c r="AI203" s="8"/>
      <c r="AJ203" s="8"/>
      <c r="AK203" s="8"/>
    </row>
    <row r="204" spans="1:37" ht="150.75">
      <c r="A204" s="18">
        <v>455</v>
      </c>
      <c r="B204" s="19"/>
      <c r="C204" s="28" t="s">
        <v>18609</v>
      </c>
      <c r="D204" s="28" t="s">
        <v>18610</v>
      </c>
      <c r="E204" s="22"/>
      <c r="F204" s="22"/>
      <c r="G204" s="22"/>
      <c r="H204" s="23">
        <v>0</v>
      </c>
      <c r="I204" s="22"/>
      <c r="J204" s="23" t="s">
        <v>18202</v>
      </c>
      <c r="K204" s="22"/>
      <c r="L204" s="23" t="s">
        <v>18243</v>
      </c>
      <c r="M204" s="22"/>
      <c r="N204" s="22"/>
      <c r="O204" s="22"/>
      <c r="P204" s="24"/>
      <c r="Q204" s="23" t="s">
        <v>29</v>
      </c>
      <c r="R204" s="23" t="s">
        <v>30</v>
      </c>
      <c r="S204" s="25"/>
      <c r="T204" s="26"/>
      <c r="U204" s="26"/>
      <c r="V204" s="22"/>
      <c r="W204" s="27"/>
      <c r="X204" s="8"/>
      <c r="Y204" s="8"/>
      <c r="Z204" s="8"/>
      <c r="AA204" s="8"/>
      <c r="AB204" s="8"/>
      <c r="AC204" s="8"/>
      <c r="AD204" s="8"/>
      <c r="AE204" s="8"/>
      <c r="AF204" s="8"/>
      <c r="AG204" s="8"/>
      <c r="AH204" s="8"/>
      <c r="AI204" s="8"/>
      <c r="AJ204" s="8"/>
      <c r="AK204" s="8"/>
    </row>
    <row r="205" spans="1:37" ht="60.75">
      <c r="A205" s="18">
        <v>456</v>
      </c>
      <c r="B205" s="19"/>
      <c r="C205" s="28" t="s">
        <v>18611</v>
      </c>
      <c r="D205" s="28" t="s">
        <v>18612</v>
      </c>
      <c r="E205" s="22"/>
      <c r="F205" s="22"/>
      <c r="G205" s="22"/>
      <c r="H205" s="23">
        <v>0</v>
      </c>
      <c r="I205" s="22"/>
      <c r="J205" s="23" t="s">
        <v>18202</v>
      </c>
      <c r="K205" s="22"/>
      <c r="L205" s="23" t="s">
        <v>18243</v>
      </c>
      <c r="M205" s="22"/>
      <c r="N205" s="22"/>
      <c r="O205" s="22"/>
      <c r="P205" s="24"/>
      <c r="Q205" s="23" t="s">
        <v>29</v>
      </c>
      <c r="R205" s="23" t="s">
        <v>30</v>
      </c>
      <c r="S205" s="25"/>
      <c r="T205" s="26"/>
      <c r="U205" s="26"/>
      <c r="V205" s="22"/>
      <c r="W205" s="27"/>
      <c r="X205" s="8"/>
      <c r="Y205" s="8"/>
      <c r="Z205" s="8"/>
      <c r="AA205" s="8"/>
      <c r="AB205" s="8"/>
      <c r="AC205" s="8"/>
      <c r="AD205" s="8"/>
      <c r="AE205" s="8"/>
      <c r="AF205" s="8"/>
      <c r="AG205" s="8"/>
      <c r="AH205" s="8"/>
      <c r="AI205" s="8"/>
      <c r="AJ205" s="8"/>
      <c r="AK205" s="8"/>
    </row>
    <row r="206" spans="1:37" ht="75.75">
      <c r="A206" s="18">
        <v>457</v>
      </c>
      <c r="B206" s="19"/>
      <c r="C206" s="28" t="s">
        <v>18613</v>
      </c>
      <c r="D206" s="28" t="s">
        <v>18614</v>
      </c>
      <c r="E206" s="22"/>
      <c r="F206" s="22"/>
      <c r="G206" s="22"/>
      <c r="H206" s="23">
        <v>0</v>
      </c>
      <c r="I206" s="22"/>
      <c r="J206" s="23" t="s">
        <v>18202</v>
      </c>
      <c r="K206" s="22"/>
      <c r="L206" s="23" t="s">
        <v>18243</v>
      </c>
      <c r="M206" s="22"/>
      <c r="N206" s="22"/>
      <c r="O206" s="22"/>
      <c r="P206" s="24"/>
      <c r="Q206" s="23" t="s">
        <v>29</v>
      </c>
      <c r="R206" s="23" t="s">
        <v>30</v>
      </c>
      <c r="S206" s="25"/>
      <c r="T206" s="26"/>
      <c r="U206" s="26"/>
      <c r="V206" s="22"/>
      <c r="W206" s="27"/>
      <c r="X206" s="8"/>
      <c r="Y206" s="8"/>
      <c r="Z206" s="8"/>
      <c r="AA206" s="8"/>
      <c r="AB206" s="8"/>
      <c r="AC206" s="8"/>
      <c r="AD206" s="8"/>
      <c r="AE206" s="8"/>
      <c r="AF206" s="8"/>
      <c r="AG206" s="8"/>
      <c r="AH206" s="8"/>
      <c r="AI206" s="8"/>
      <c r="AJ206" s="8"/>
      <c r="AK206" s="8"/>
    </row>
    <row r="207" spans="1:37" ht="165.75">
      <c r="A207" s="18">
        <v>472</v>
      </c>
      <c r="B207" s="19"/>
      <c r="C207" s="28" t="s">
        <v>18615</v>
      </c>
      <c r="D207" s="28" t="s">
        <v>18616</v>
      </c>
      <c r="E207" s="22"/>
      <c r="F207" s="22"/>
      <c r="G207" s="22"/>
      <c r="H207" s="23">
        <v>0</v>
      </c>
      <c r="I207" s="22"/>
      <c r="J207" s="23" t="s">
        <v>18202</v>
      </c>
      <c r="K207" s="22"/>
      <c r="L207" s="23" t="s">
        <v>18219</v>
      </c>
      <c r="M207" s="22"/>
      <c r="N207" s="22"/>
      <c r="O207" s="22"/>
      <c r="P207" s="24"/>
      <c r="Q207" s="23" t="s">
        <v>36</v>
      </c>
      <c r="R207" s="23" t="s">
        <v>37</v>
      </c>
      <c r="S207" s="25"/>
      <c r="T207" s="26"/>
      <c r="U207" s="26"/>
      <c r="V207" s="22"/>
      <c r="W207" s="27"/>
      <c r="X207" s="8"/>
      <c r="Y207" s="8"/>
      <c r="Z207" s="8"/>
      <c r="AA207" s="8"/>
      <c r="AB207" s="8"/>
      <c r="AC207" s="8"/>
      <c r="AD207" s="8"/>
      <c r="AE207" s="8"/>
      <c r="AF207" s="8"/>
      <c r="AG207" s="8"/>
      <c r="AH207" s="8"/>
      <c r="AI207" s="8"/>
      <c r="AJ207" s="8"/>
      <c r="AK207" s="8"/>
    </row>
    <row r="208" spans="1:37" ht="120.75">
      <c r="A208" s="18">
        <v>473</v>
      </c>
      <c r="B208" s="19"/>
      <c r="C208" s="28" t="s">
        <v>18617</v>
      </c>
      <c r="D208" s="28" t="s">
        <v>18618</v>
      </c>
      <c r="E208" s="22"/>
      <c r="F208" s="22"/>
      <c r="G208" s="22"/>
      <c r="H208" s="23">
        <v>0</v>
      </c>
      <c r="I208" s="22"/>
      <c r="J208" s="23" t="s">
        <v>18202</v>
      </c>
      <c r="K208" s="31">
        <v>43313</v>
      </c>
      <c r="L208" s="23" t="s">
        <v>18399</v>
      </c>
      <c r="M208" s="22"/>
      <c r="N208" s="22"/>
      <c r="O208" s="22"/>
      <c r="P208" s="24"/>
      <c r="Q208" s="23" t="s">
        <v>18377</v>
      </c>
      <c r="R208" s="22"/>
      <c r="S208" s="25"/>
      <c r="T208" s="26"/>
      <c r="U208" s="26"/>
      <c r="V208" s="22"/>
      <c r="W208" s="27"/>
      <c r="X208" s="8"/>
      <c r="Y208" s="8"/>
      <c r="Z208" s="8"/>
      <c r="AA208" s="8"/>
      <c r="AB208" s="8"/>
      <c r="AC208" s="8"/>
      <c r="AD208" s="8"/>
      <c r="AE208" s="8"/>
      <c r="AF208" s="8"/>
      <c r="AG208" s="8"/>
      <c r="AH208" s="8"/>
      <c r="AI208" s="8"/>
      <c r="AJ208" s="8"/>
      <c r="AK208" s="8"/>
    </row>
    <row r="209" spans="1:37" ht="135.75">
      <c r="A209" s="18">
        <v>474</v>
      </c>
      <c r="B209" s="19"/>
      <c r="C209" s="28" t="s">
        <v>18619</v>
      </c>
      <c r="D209" s="28" t="s">
        <v>18620</v>
      </c>
      <c r="E209" s="22"/>
      <c r="F209" s="22"/>
      <c r="G209" s="22"/>
      <c r="H209" s="23">
        <v>0</v>
      </c>
      <c r="I209" s="22"/>
      <c r="J209" s="23" t="s">
        <v>18202</v>
      </c>
      <c r="K209" s="22"/>
      <c r="L209" s="23" t="s">
        <v>18219</v>
      </c>
      <c r="M209" s="22"/>
      <c r="N209" s="22"/>
      <c r="O209" s="22"/>
      <c r="P209" s="24"/>
      <c r="Q209" s="22"/>
      <c r="R209" s="23" t="s">
        <v>18621</v>
      </c>
      <c r="S209" s="25"/>
      <c r="T209" s="26"/>
      <c r="U209" s="32" t="s">
        <v>545</v>
      </c>
      <c r="V209" s="22"/>
      <c r="W209" s="27"/>
      <c r="X209" s="8"/>
      <c r="Y209" s="8"/>
      <c r="Z209" s="8"/>
      <c r="AA209" s="8"/>
      <c r="AB209" s="8"/>
      <c r="AC209" s="8"/>
      <c r="AD209" s="8"/>
      <c r="AE209" s="8"/>
      <c r="AF209" s="8"/>
      <c r="AG209" s="8"/>
      <c r="AH209" s="8"/>
      <c r="AI209" s="8"/>
      <c r="AJ209" s="8"/>
      <c r="AK209" s="8"/>
    </row>
    <row r="210" spans="1:37" ht="180.75">
      <c r="A210" s="18">
        <v>475</v>
      </c>
      <c r="B210" s="19"/>
      <c r="C210" s="28" t="s">
        <v>18622</v>
      </c>
      <c r="D210" s="28" t="s">
        <v>18623</v>
      </c>
      <c r="E210" s="22"/>
      <c r="F210" s="23" t="s">
        <v>50</v>
      </c>
      <c r="G210" s="23" t="s">
        <v>18624</v>
      </c>
      <c r="H210" s="23">
        <v>0</v>
      </c>
      <c r="I210" s="22"/>
      <c r="J210" s="23" t="s">
        <v>18202</v>
      </c>
      <c r="K210" s="29">
        <v>43497</v>
      </c>
      <c r="L210" s="23" t="s">
        <v>18223</v>
      </c>
      <c r="M210" s="22"/>
      <c r="N210" s="23" t="s">
        <v>18625</v>
      </c>
      <c r="O210" s="22"/>
      <c r="P210" s="24"/>
      <c r="Q210" s="23" t="s">
        <v>29</v>
      </c>
      <c r="R210" s="23" t="s">
        <v>30</v>
      </c>
      <c r="S210" s="25"/>
      <c r="T210" s="26"/>
      <c r="U210" s="26"/>
      <c r="V210" s="22"/>
      <c r="W210" s="27"/>
      <c r="X210" s="8"/>
      <c r="Y210" s="8"/>
      <c r="Z210" s="8"/>
      <c r="AA210" s="8"/>
      <c r="AB210" s="8"/>
      <c r="AC210" s="8"/>
      <c r="AD210" s="8"/>
      <c r="AE210" s="8"/>
      <c r="AF210" s="8"/>
      <c r="AG210" s="8"/>
      <c r="AH210" s="8"/>
      <c r="AI210" s="8"/>
      <c r="AJ210" s="8"/>
      <c r="AK210" s="8"/>
    </row>
    <row r="211" spans="1:37" ht="180.75">
      <c r="A211" s="18">
        <v>476</v>
      </c>
      <c r="B211" s="30" t="s">
        <v>13</v>
      </c>
      <c r="C211" s="28" t="s">
        <v>18626</v>
      </c>
      <c r="D211" s="28" t="s">
        <v>18627</v>
      </c>
      <c r="E211" s="22"/>
      <c r="F211" s="22"/>
      <c r="G211" s="22"/>
      <c r="H211" s="23">
        <v>0</v>
      </c>
      <c r="I211" s="22"/>
      <c r="J211" s="23" t="s">
        <v>18202</v>
      </c>
      <c r="K211" s="22"/>
      <c r="L211" s="23" t="s">
        <v>18243</v>
      </c>
      <c r="M211" s="22"/>
      <c r="N211" s="22"/>
      <c r="O211" s="22"/>
      <c r="P211" s="24"/>
      <c r="Q211" s="23" t="s">
        <v>36</v>
      </c>
      <c r="R211" s="23" t="s">
        <v>37</v>
      </c>
      <c r="S211" s="34" t="s">
        <v>18628</v>
      </c>
      <c r="T211" s="26"/>
      <c r="U211" s="26"/>
      <c r="V211" s="22"/>
      <c r="W211" s="27"/>
      <c r="X211" s="8"/>
      <c r="Y211" s="8"/>
      <c r="Z211" s="8"/>
      <c r="AA211" s="8"/>
      <c r="AB211" s="8"/>
      <c r="AC211" s="8"/>
      <c r="AD211" s="8"/>
      <c r="AE211" s="8"/>
      <c r="AF211" s="8"/>
      <c r="AG211" s="8"/>
      <c r="AH211" s="8"/>
      <c r="AI211" s="8"/>
      <c r="AJ211" s="8"/>
      <c r="AK211" s="8"/>
    </row>
    <row r="212" spans="1:37" ht="210.75">
      <c r="A212" s="18">
        <v>481</v>
      </c>
      <c r="B212" s="19"/>
      <c r="C212" s="28" t="s">
        <v>18629</v>
      </c>
      <c r="D212" s="28" t="s">
        <v>18630</v>
      </c>
      <c r="E212" s="22"/>
      <c r="F212" s="23" t="s">
        <v>18631</v>
      </c>
      <c r="G212" s="22"/>
      <c r="H212" s="23">
        <v>0</v>
      </c>
      <c r="I212" s="22"/>
      <c r="J212" s="23" t="s">
        <v>18202</v>
      </c>
      <c r="K212" s="22"/>
      <c r="L212" s="23" t="s">
        <v>18243</v>
      </c>
      <c r="M212" s="23" t="s">
        <v>11857</v>
      </c>
      <c r="N212" s="22"/>
      <c r="O212" s="22"/>
      <c r="P212" s="24"/>
      <c r="Q212" s="23" t="s">
        <v>29</v>
      </c>
      <c r="R212" s="23" t="s">
        <v>30</v>
      </c>
      <c r="S212" s="25"/>
      <c r="T212" s="26"/>
      <c r="U212" s="26"/>
      <c r="V212" s="22"/>
      <c r="W212" s="27"/>
      <c r="X212" s="8"/>
      <c r="Y212" s="8"/>
      <c r="Z212" s="8"/>
      <c r="AA212" s="8"/>
      <c r="AB212" s="8"/>
      <c r="AC212" s="8"/>
      <c r="AD212" s="8"/>
      <c r="AE212" s="8"/>
      <c r="AF212" s="8"/>
      <c r="AG212" s="8"/>
      <c r="AH212" s="8"/>
      <c r="AI212" s="8"/>
      <c r="AJ212" s="8"/>
      <c r="AK212" s="8"/>
    </row>
    <row r="213" spans="1:37" ht="195.75">
      <c r="A213" s="18">
        <v>482</v>
      </c>
      <c r="B213" s="19"/>
      <c r="C213" s="28" t="s">
        <v>18632</v>
      </c>
      <c r="D213" s="28" t="s">
        <v>18633</v>
      </c>
      <c r="E213" s="22"/>
      <c r="F213" s="22"/>
      <c r="G213" s="22"/>
      <c r="H213" s="23">
        <v>0</v>
      </c>
      <c r="I213" s="22"/>
      <c r="J213" s="23" t="s">
        <v>18202</v>
      </c>
      <c r="K213" s="31">
        <v>43313</v>
      </c>
      <c r="L213" s="23" t="s">
        <v>18399</v>
      </c>
      <c r="M213" s="22"/>
      <c r="N213" s="22"/>
      <c r="O213" s="22"/>
      <c r="P213" s="24"/>
      <c r="Q213" s="23" t="s">
        <v>18377</v>
      </c>
      <c r="R213" s="22"/>
      <c r="S213" s="25"/>
      <c r="T213" s="26"/>
      <c r="U213" s="26"/>
      <c r="V213" s="22"/>
      <c r="W213" s="27"/>
      <c r="X213" s="8"/>
      <c r="Y213" s="8"/>
      <c r="Z213" s="8"/>
      <c r="AA213" s="8"/>
      <c r="AB213" s="8"/>
      <c r="AC213" s="8"/>
      <c r="AD213" s="8"/>
      <c r="AE213" s="8"/>
      <c r="AF213" s="8"/>
      <c r="AG213" s="8"/>
      <c r="AH213" s="8"/>
      <c r="AI213" s="8"/>
      <c r="AJ213" s="8"/>
      <c r="AK213" s="8"/>
    </row>
    <row r="214" spans="1:37" ht="105.75">
      <c r="A214" s="18">
        <v>486</v>
      </c>
      <c r="B214" s="19"/>
      <c r="C214" s="28" t="s">
        <v>18634</v>
      </c>
      <c r="D214" s="28" t="s">
        <v>18635</v>
      </c>
      <c r="E214" s="22"/>
      <c r="F214" s="23" t="s">
        <v>50</v>
      </c>
      <c r="G214" s="22"/>
      <c r="H214" s="23">
        <v>0</v>
      </c>
      <c r="I214" s="22"/>
      <c r="J214" s="23" t="s">
        <v>18202</v>
      </c>
      <c r="K214" s="22"/>
      <c r="L214" s="23" t="s">
        <v>18243</v>
      </c>
      <c r="M214" s="23" t="s">
        <v>11857</v>
      </c>
      <c r="N214" s="22"/>
      <c r="O214" s="22"/>
      <c r="P214" s="24"/>
      <c r="Q214" s="23" t="s">
        <v>29</v>
      </c>
      <c r="R214" s="23" t="s">
        <v>30</v>
      </c>
      <c r="S214" s="25"/>
      <c r="T214" s="26"/>
      <c r="U214" s="26"/>
      <c r="V214" s="22"/>
      <c r="W214" s="27"/>
      <c r="X214" s="8"/>
      <c r="Y214" s="8"/>
      <c r="Z214" s="8"/>
      <c r="AA214" s="8"/>
      <c r="AB214" s="8"/>
      <c r="AC214" s="8"/>
      <c r="AD214" s="8"/>
      <c r="AE214" s="8"/>
      <c r="AF214" s="8"/>
      <c r="AG214" s="8"/>
      <c r="AH214" s="8"/>
      <c r="AI214" s="8"/>
      <c r="AJ214" s="8"/>
      <c r="AK214" s="8"/>
    </row>
    <row r="215" spans="1:37" ht="330.75">
      <c r="A215" s="18">
        <v>490</v>
      </c>
      <c r="B215" s="19"/>
      <c r="C215" s="28" t="s">
        <v>18636</v>
      </c>
      <c r="D215" s="28" t="s">
        <v>18637</v>
      </c>
      <c r="E215" s="22"/>
      <c r="F215" s="23" t="s">
        <v>3739</v>
      </c>
      <c r="G215" s="23" t="s">
        <v>18589</v>
      </c>
      <c r="H215" s="23">
        <v>0</v>
      </c>
      <c r="I215" s="22"/>
      <c r="J215" s="23" t="s">
        <v>18202</v>
      </c>
      <c r="K215" s="29">
        <v>43497</v>
      </c>
      <c r="L215" s="23" t="s">
        <v>18212</v>
      </c>
      <c r="M215" s="23" t="s">
        <v>18638</v>
      </c>
      <c r="N215" s="23" t="s">
        <v>18639</v>
      </c>
      <c r="O215" s="22"/>
      <c r="P215" s="24"/>
      <c r="Q215" s="23" t="s">
        <v>29</v>
      </c>
      <c r="R215" s="23" t="s">
        <v>30</v>
      </c>
      <c r="S215" s="25"/>
      <c r="T215" s="26"/>
      <c r="U215" s="26"/>
      <c r="V215" s="22"/>
      <c r="W215" s="27"/>
      <c r="X215" s="8"/>
      <c r="Y215" s="8"/>
      <c r="Z215" s="8"/>
      <c r="AA215" s="8"/>
      <c r="AB215" s="8"/>
      <c r="AC215" s="8"/>
      <c r="AD215" s="8"/>
      <c r="AE215" s="8"/>
      <c r="AF215" s="8"/>
      <c r="AG215" s="8"/>
      <c r="AH215" s="8"/>
      <c r="AI215" s="8"/>
      <c r="AJ215" s="8"/>
      <c r="AK215" s="8"/>
    </row>
    <row r="216" spans="1:37" ht="405.75">
      <c r="A216" s="18">
        <v>491</v>
      </c>
      <c r="B216" s="19"/>
      <c r="C216" s="28" t="s">
        <v>18640</v>
      </c>
      <c r="D216" s="28" t="s">
        <v>18641</v>
      </c>
      <c r="E216" s="22"/>
      <c r="F216" s="22"/>
      <c r="G216" s="22"/>
      <c r="H216" s="23">
        <v>0</v>
      </c>
      <c r="I216" s="22"/>
      <c r="J216" s="23" t="s">
        <v>18202</v>
      </c>
      <c r="K216" s="22"/>
      <c r="L216" s="23" t="s">
        <v>18219</v>
      </c>
      <c r="M216" s="22"/>
      <c r="N216" s="22"/>
      <c r="O216" s="22"/>
      <c r="P216" s="24"/>
      <c r="Q216" s="23" t="s">
        <v>36</v>
      </c>
      <c r="R216" s="23" t="s">
        <v>37</v>
      </c>
      <c r="S216" s="25"/>
      <c r="T216" s="26"/>
      <c r="U216" s="26"/>
      <c r="V216" s="22"/>
      <c r="W216" s="27"/>
      <c r="X216" s="8"/>
      <c r="Y216" s="8"/>
      <c r="Z216" s="8"/>
      <c r="AA216" s="8"/>
      <c r="AB216" s="8"/>
      <c r="AC216" s="8"/>
      <c r="AD216" s="8"/>
      <c r="AE216" s="8"/>
      <c r="AF216" s="8"/>
      <c r="AG216" s="8"/>
      <c r="AH216" s="8"/>
      <c r="AI216" s="8"/>
      <c r="AJ216" s="8"/>
      <c r="AK216" s="8"/>
    </row>
    <row r="217" spans="1:37" ht="105.75">
      <c r="A217" s="18">
        <v>492</v>
      </c>
      <c r="B217" s="19"/>
      <c r="C217" s="28" t="s">
        <v>18642</v>
      </c>
      <c r="D217" s="28" t="s">
        <v>18643</v>
      </c>
      <c r="E217" s="22"/>
      <c r="F217" s="22"/>
      <c r="G217" s="22"/>
      <c r="H217" s="23">
        <v>0</v>
      </c>
      <c r="I217" s="22"/>
      <c r="J217" s="23" t="s">
        <v>18202</v>
      </c>
      <c r="K217" s="22"/>
      <c r="L217" s="23" t="s">
        <v>18219</v>
      </c>
      <c r="M217" s="22"/>
      <c r="N217" s="22"/>
      <c r="O217" s="22"/>
      <c r="P217" s="24"/>
      <c r="Q217" s="22"/>
      <c r="R217" s="23" t="s">
        <v>18644</v>
      </c>
      <c r="S217" s="25"/>
      <c r="T217" s="26"/>
      <c r="U217" s="32" t="s">
        <v>545</v>
      </c>
      <c r="V217" s="22"/>
      <c r="W217" s="27"/>
      <c r="X217" s="8"/>
      <c r="Y217" s="8"/>
      <c r="Z217" s="8"/>
      <c r="AA217" s="8"/>
      <c r="AB217" s="8"/>
      <c r="AC217" s="8"/>
      <c r="AD217" s="8"/>
      <c r="AE217" s="8"/>
      <c r="AF217" s="8"/>
      <c r="AG217" s="8"/>
      <c r="AH217" s="8"/>
      <c r="AI217" s="8"/>
      <c r="AJ217" s="8"/>
      <c r="AK217" s="8"/>
    </row>
    <row r="218" spans="1:37" ht="180.75">
      <c r="A218" s="18">
        <v>498</v>
      </c>
      <c r="B218" s="30" t="s">
        <v>13</v>
      </c>
      <c r="C218" s="28" t="s">
        <v>18645</v>
      </c>
      <c r="D218" s="28" t="s">
        <v>18646</v>
      </c>
      <c r="E218" s="22"/>
      <c r="F218" s="22"/>
      <c r="G218" s="22"/>
      <c r="H218" s="23">
        <v>0</v>
      </c>
      <c r="I218" s="22"/>
      <c r="J218" s="23" t="s">
        <v>18202</v>
      </c>
      <c r="K218" s="22"/>
      <c r="L218" s="23" t="s">
        <v>18212</v>
      </c>
      <c r="M218" s="22"/>
      <c r="N218" s="22"/>
      <c r="O218" s="22"/>
      <c r="P218" s="24"/>
      <c r="Q218" s="23" t="s">
        <v>36</v>
      </c>
      <c r="R218" s="23" t="s">
        <v>37</v>
      </c>
      <c r="S218" s="34" t="s">
        <v>18646</v>
      </c>
      <c r="T218" s="26"/>
      <c r="U218" s="26"/>
      <c r="V218" s="22"/>
      <c r="W218" s="27"/>
      <c r="X218" s="8"/>
      <c r="Y218" s="8"/>
      <c r="Z218" s="8"/>
      <c r="AA218" s="8"/>
      <c r="AB218" s="8"/>
      <c r="AC218" s="8"/>
      <c r="AD218" s="8"/>
      <c r="AE218" s="8"/>
      <c r="AF218" s="8"/>
      <c r="AG218" s="8"/>
      <c r="AH218" s="8"/>
      <c r="AI218" s="8"/>
      <c r="AJ218" s="8"/>
      <c r="AK218" s="8"/>
    </row>
    <row r="219" spans="1:37" ht="75.75">
      <c r="A219" s="18">
        <v>501</v>
      </c>
      <c r="B219" s="19"/>
      <c r="C219" s="28" t="s">
        <v>18647</v>
      </c>
      <c r="D219" s="28" t="s">
        <v>18648</v>
      </c>
      <c r="E219" s="22"/>
      <c r="F219" s="23" t="s">
        <v>50</v>
      </c>
      <c r="G219" s="22"/>
      <c r="H219" s="23">
        <v>0</v>
      </c>
      <c r="I219" s="22"/>
      <c r="J219" s="23" t="s">
        <v>18202</v>
      </c>
      <c r="K219" s="22"/>
      <c r="L219" s="23" t="s">
        <v>18243</v>
      </c>
      <c r="M219" s="23" t="s">
        <v>11857</v>
      </c>
      <c r="N219" s="22"/>
      <c r="O219" s="22"/>
      <c r="P219" s="24"/>
      <c r="Q219" s="23" t="s">
        <v>29</v>
      </c>
      <c r="R219" s="23" t="s">
        <v>30</v>
      </c>
      <c r="S219" s="25"/>
      <c r="T219" s="26"/>
      <c r="U219" s="26"/>
      <c r="V219" s="22"/>
      <c r="W219" s="27"/>
      <c r="X219" s="8"/>
      <c r="Y219" s="8"/>
      <c r="Z219" s="8"/>
      <c r="AA219" s="8"/>
      <c r="AB219" s="8"/>
      <c r="AC219" s="8"/>
      <c r="AD219" s="8"/>
      <c r="AE219" s="8"/>
      <c r="AF219" s="8"/>
      <c r="AG219" s="8"/>
      <c r="AH219" s="8"/>
      <c r="AI219" s="8"/>
      <c r="AJ219" s="8"/>
      <c r="AK219" s="8"/>
    </row>
    <row r="220" spans="1:37" ht="90.75">
      <c r="A220" s="18">
        <v>502</v>
      </c>
      <c r="B220" s="19"/>
      <c r="C220" s="28" t="s">
        <v>18647</v>
      </c>
      <c r="D220" s="28" t="s">
        <v>18649</v>
      </c>
      <c r="E220" s="22"/>
      <c r="F220" s="22"/>
      <c r="G220" s="22"/>
      <c r="H220" s="23">
        <v>0</v>
      </c>
      <c r="I220" s="22"/>
      <c r="J220" s="23" t="s">
        <v>18202</v>
      </c>
      <c r="K220" s="22"/>
      <c r="L220" s="23" t="s">
        <v>18243</v>
      </c>
      <c r="M220" s="22"/>
      <c r="N220" s="22"/>
      <c r="O220" s="22"/>
      <c r="P220" s="24"/>
      <c r="Q220" s="23" t="s">
        <v>29</v>
      </c>
      <c r="R220" s="23" t="s">
        <v>30</v>
      </c>
      <c r="S220" s="25"/>
      <c r="T220" s="26"/>
      <c r="U220" s="26"/>
      <c r="V220" s="22"/>
      <c r="W220" s="27"/>
      <c r="X220" s="8"/>
      <c r="Y220" s="8"/>
      <c r="Z220" s="8"/>
      <c r="AA220" s="8"/>
      <c r="AB220" s="8"/>
      <c r="AC220" s="8"/>
      <c r="AD220" s="8"/>
      <c r="AE220" s="8"/>
      <c r="AF220" s="8"/>
      <c r="AG220" s="8"/>
      <c r="AH220" s="8"/>
      <c r="AI220" s="8"/>
      <c r="AJ220" s="8"/>
      <c r="AK220" s="8"/>
    </row>
    <row r="221" spans="1:37" ht="75.75">
      <c r="A221" s="18">
        <v>503</v>
      </c>
      <c r="B221" s="19"/>
      <c r="C221" s="28" t="s">
        <v>18647</v>
      </c>
      <c r="D221" s="28" t="s">
        <v>18648</v>
      </c>
      <c r="E221" s="22"/>
      <c r="F221" s="22"/>
      <c r="G221" s="22"/>
      <c r="H221" s="23">
        <v>0</v>
      </c>
      <c r="I221" s="22"/>
      <c r="J221" s="23" t="s">
        <v>18202</v>
      </c>
      <c r="K221" s="22"/>
      <c r="L221" s="23" t="s">
        <v>18243</v>
      </c>
      <c r="M221" s="22"/>
      <c r="N221" s="22"/>
      <c r="O221" s="22"/>
      <c r="P221" s="24"/>
      <c r="Q221" s="23" t="s">
        <v>29</v>
      </c>
      <c r="R221" s="23" t="s">
        <v>30</v>
      </c>
      <c r="S221" s="25"/>
      <c r="T221" s="26"/>
      <c r="U221" s="26"/>
      <c r="V221" s="22"/>
      <c r="W221" s="27"/>
      <c r="X221" s="8"/>
      <c r="Y221" s="8"/>
      <c r="Z221" s="8"/>
      <c r="AA221" s="8"/>
      <c r="AB221" s="8"/>
      <c r="AC221" s="8"/>
      <c r="AD221" s="8"/>
      <c r="AE221" s="8"/>
      <c r="AF221" s="8"/>
      <c r="AG221" s="8"/>
      <c r="AH221" s="8"/>
      <c r="AI221" s="8"/>
      <c r="AJ221" s="8"/>
      <c r="AK221" s="8"/>
    </row>
    <row r="222" spans="1:37" ht="60.75">
      <c r="A222" s="18">
        <v>505</v>
      </c>
      <c r="B222" s="30" t="s">
        <v>486</v>
      </c>
      <c r="C222" s="28" t="s">
        <v>18650</v>
      </c>
      <c r="D222" s="28" t="s">
        <v>18651</v>
      </c>
      <c r="E222" s="22"/>
      <c r="F222" s="23" t="s">
        <v>18652</v>
      </c>
      <c r="G222" s="22"/>
      <c r="H222" s="23">
        <v>0</v>
      </c>
      <c r="I222" s="22"/>
      <c r="J222" s="23" t="s">
        <v>18202</v>
      </c>
      <c r="K222" s="23" t="s">
        <v>18203</v>
      </c>
      <c r="L222" s="23" t="s">
        <v>35</v>
      </c>
      <c r="M222" s="22"/>
      <c r="N222" s="22"/>
      <c r="O222" s="23" t="s">
        <v>18653</v>
      </c>
      <c r="P222" s="24"/>
      <c r="Q222" s="23" t="s">
        <v>99</v>
      </c>
      <c r="R222" s="23" t="s">
        <v>10886</v>
      </c>
      <c r="S222" s="25"/>
      <c r="T222" s="26"/>
      <c r="U222" s="26"/>
      <c r="V222" s="22"/>
      <c r="W222" s="27"/>
      <c r="X222" s="8"/>
      <c r="Y222" s="8"/>
      <c r="Z222" s="8"/>
      <c r="AA222" s="8"/>
      <c r="AB222" s="8"/>
      <c r="AC222" s="8"/>
      <c r="AD222" s="8"/>
      <c r="AE222" s="8"/>
      <c r="AF222" s="8"/>
      <c r="AG222" s="8"/>
      <c r="AH222" s="8"/>
      <c r="AI222" s="8"/>
      <c r="AJ222" s="8"/>
      <c r="AK222" s="8"/>
    </row>
    <row r="223" spans="1:37" ht="409.6">
      <c r="A223" s="18">
        <v>512</v>
      </c>
      <c r="B223" s="19"/>
      <c r="C223" s="28" t="s">
        <v>18654</v>
      </c>
      <c r="D223" s="21"/>
      <c r="E223" s="22"/>
      <c r="F223" s="22"/>
      <c r="G223" s="22"/>
      <c r="H223" s="23">
        <v>0</v>
      </c>
      <c r="I223" s="22"/>
      <c r="J223" s="23" t="s">
        <v>18202</v>
      </c>
      <c r="K223" s="22"/>
      <c r="L223" s="23" t="s">
        <v>18267</v>
      </c>
      <c r="M223" s="23">
        <v>2017</v>
      </c>
      <c r="N223" s="22"/>
      <c r="O223" s="22"/>
      <c r="P223" s="24"/>
      <c r="Q223" s="23" t="s">
        <v>20</v>
      </c>
      <c r="R223" s="23" t="s">
        <v>21</v>
      </c>
      <c r="S223" s="25"/>
      <c r="T223" s="26"/>
      <c r="U223" s="26"/>
      <c r="V223" s="22"/>
      <c r="W223" s="27"/>
      <c r="X223" s="8"/>
      <c r="Y223" s="8"/>
      <c r="Z223" s="8"/>
      <c r="AA223" s="8"/>
      <c r="AB223" s="8"/>
      <c r="AC223" s="8"/>
      <c r="AD223" s="8"/>
      <c r="AE223" s="8"/>
      <c r="AF223" s="8"/>
      <c r="AG223" s="8"/>
      <c r="AH223" s="8"/>
      <c r="AI223" s="8"/>
      <c r="AJ223" s="8"/>
      <c r="AK223" s="8"/>
    </row>
    <row r="224" spans="1:37" ht="409.6">
      <c r="A224" s="18">
        <v>514</v>
      </c>
      <c r="B224" s="19"/>
      <c r="C224" s="28" t="s">
        <v>18655</v>
      </c>
      <c r="D224" s="21"/>
      <c r="E224" s="22"/>
      <c r="F224" s="22"/>
      <c r="G224" s="22"/>
      <c r="H224" s="23">
        <v>0</v>
      </c>
      <c r="I224" s="22"/>
      <c r="J224" s="23" t="s">
        <v>18202</v>
      </c>
      <c r="K224" s="22"/>
      <c r="L224" s="23" t="s">
        <v>18267</v>
      </c>
      <c r="M224" s="23">
        <v>2017</v>
      </c>
      <c r="N224" s="22"/>
      <c r="O224" s="22"/>
      <c r="P224" s="24"/>
      <c r="Q224" s="23" t="s">
        <v>20</v>
      </c>
      <c r="R224" s="23" t="s">
        <v>21</v>
      </c>
      <c r="S224" s="25"/>
      <c r="T224" s="26"/>
      <c r="U224" s="26"/>
      <c r="V224" s="22"/>
      <c r="W224" s="27"/>
      <c r="X224" s="8"/>
      <c r="Y224" s="8"/>
      <c r="Z224" s="8"/>
      <c r="AA224" s="8"/>
      <c r="AB224" s="8"/>
      <c r="AC224" s="8"/>
      <c r="AD224" s="8"/>
      <c r="AE224" s="8"/>
      <c r="AF224" s="8"/>
      <c r="AG224" s="8"/>
      <c r="AH224" s="8"/>
      <c r="AI224" s="8"/>
      <c r="AJ224" s="8"/>
      <c r="AK224" s="8"/>
    </row>
    <row r="225" spans="1:37" ht="409.6">
      <c r="A225" s="18">
        <v>515</v>
      </c>
      <c r="B225" s="19"/>
      <c r="C225" s="28" t="s">
        <v>18656</v>
      </c>
      <c r="D225" s="21"/>
      <c r="E225" s="22"/>
      <c r="F225" s="22"/>
      <c r="G225" s="22"/>
      <c r="H225" s="23">
        <v>0</v>
      </c>
      <c r="I225" s="22"/>
      <c r="J225" s="23" t="s">
        <v>18202</v>
      </c>
      <c r="K225" s="22"/>
      <c r="L225" s="23" t="s">
        <v>18267</v>
      </c>
      <c r="M225" s="23">
        <v>2017</v>
      </c>
      <c r="N225" s="22"/>
      <c r="O225" s="22"/>
      <c r="P225" s="24"/>
      <c r="Q225" s="23" t="s">
        <v>20</v>
      </c>
      <c r="R225" s="23" t="s">
        <v>21</v>
      </c>
      <c r="S225" s="25"/>
      <c r="T225" s="26"/>
      <c r="U225" s="26"/>
      <c r="V225" s="22"/>
      <c r="W225" s="27"/>
      <c r="X225" s="8"/>
      <c r="Y225" s="8"/>
      <c r="Z225" s="8"/>
      <c r="AA225" s="8"/>
      <c r="AB225" s="8"/>
      <c r="AC225" s="8"/>
      <c r="AD225" s="8"/>
      <c r="AE225" s="8"/>
      <c r="AF225" s="8"/>
      <c r="AG225" s="8"/>
      <c r="AH225" s="8"/>
      <c r="AI225" s="8"/>
      <c r="AJ225" s="8"/>
      <c r="AK225" s="8"/>
    </row>
    <row r="226" spans="1:37" ht="60.75">
      <c r="A226" s="18">
        <v>516</v>
      </c>
      <c r="B226" s="19"/>
      <c r="C226" s="28" t="s">
        <v>18657</v>
      </c>
      <c r="D226" s="28" t="s">
        <v>18658</v>
      </c>
      <c r="E226" s="22"/>
      <c r="F226" s="23" t="s">
        <v>50</v>
      </c>
      <c r="G226" s="23" t="s">
        <v>18512</v>
      </c>
      <c r="H226" s="23">
        <v>0</v>
      </c>
      <c r="I226" s="22"/>
      <c r="J226" s="23" t="s">
        <v>18202</v>
      </c>
      <c r="K226" s="29">
        <v>43497</v>
      </c>
      <c r="L226" s="23" t="s">
        <v>18223</v>
      </c>
      <c r="M226" s="22"/>
      <c r="N226" s="23" t="s">
        <v>18659</v>
      </c>
      <c r="O226" s="22"/>
      <c r="P226" s="24"/>
      <c r="Q226" s="23" t="s">
        <v>29</v>
      </c>
      <c r="R226" s="23" t="s">
        <v>30</v>
      </c>
      <c r="S226" s="25"/>
      <c r="T226" s="26"/>
      <c r="U226" s="26"/>
      <c r="V226" s="22"/>
      <c r="W226" s="27"/>
      <c r="X226" s="8"/>
      <c r="Y226" s="8"/>
      <c r="Z226" s="8"/>
      <c r="AA226" s="8"/>
      <c r="AB226" s="8"/>
      <c r="AC226" s="8"/>
      <c r="AD226" s="8"/>
      <c r="AE226" s="8"/>
      <c r="AF226" s="8"/>
      <c r="AG226" s="8"/>
      <c r="AH226" s="8"/>
      <c r="AI226" s="8"/>
      <c r="AJ226" s="8"/>
      <c r="AK226" s="8"/>
    </row>
    <row r="227" spans="1:37" ht="165.75">
      <c r="A227" s="18">
        <v>517</v>
      </c>
      <c r="B227" s="19"/>
      <c r="C227" s="28" t="s">
        <v>18660</v>
      </c>
      <c r="D227" s="28" t="s">
        <v>18661</v>
      </c>
      <c r="E227" s="23">
        <v>51</v>
      </c>
      <c r="F227" s="22"/>
      <c r="G227" s="22"/>
      <c r="H227" s="23">
        <v>0</v>
      </c>
      <c r="I227" s="22"/>
      <c r="J227" s="23" t="s">
        <v>18202</v>
      </c>
      <c r="K227" s="23" t="s">
        <v>18203</v>
      </c>
      <c r="L227" s="23" t="s">
        <v>219</v>
      </c>
      <c r="M227" s="22"/>
      <c r="N227" s="22"/>
      <c r="O227" s="22"/>
      <c r="P227" s="24"/>
      <c r="Q227" s="23" t="s">
        <v>490</v>
      </c>
      <c r="R227" s="22"/>
      <c r="S227" s="25"/>
      <c r="T227" s="26"/>
      <c r="U227" s="26"/>
      <c r="V227" s="22"/>
      <c r="W227" s="27"/>
      <c r="X227" s="8"/>
      <c r="Y227" s="8"/>
      <c r="Z227" s="8"/>
      <c r="AA227" s="8"/>
      <c r="AB227" s="8"/>
      <c r="AC227" s="8"/>
      <c r="AD227" s="8"/>
      <c r="AE227" s="8"/>
      <c r="AF227" s="8"/>
      <c r="AG227" s="8"/>
      <c r="AH227" s="8"/>
      <c r="AI227" s="8"/>
      <c r="AJ227" s="8"/>
      <c r="AK227" s="8"/>
    </row>
    <row r="228" spans="1:37" ht="45.75">
      <c r="A228" s="18">
        <v>520</v>
      </c>
      <c r="B228" s="19"/>
      <c r="C228" s="28" t="s">
        <v>18662</v>
      </c>
      <c r="D228" s="28" t="s">
        <v>18663</v>
      </c>
      <c r="E228" s="22"/>
      <c r="F228" s="22"/>
      <c r="G228" s="22"/>
      <c r="H228" s="23">
        <v>0</v>
      </c>
      <c r="I228" s="22"/>
      <c r="J228" s="23" t="s">
        <v>18202</v>
      </c>
      <c r="K228" s="22"/>
      <c r="L228" s="23" t="s">
        <v>18219</v>
      </c>
      <c r="M228" s="22"/>
      <c r="N228" s="22"/>
      <c r="O228" s="22"/>
      <c r="P228" s="24"/>
      <c r="Q228" s="23" t="s">
        <v>29</v>
      </c>
      <c r="R228" s="23" t="s">
        <v>30</v>
      </c>
      <c r="S228" s="25"/>
      <c r="T228" s="26"/>
      <c r="U228" s="26"/>
      <c r="V228" s="22"/>
      <c r="W228" s="27"/>
      <c r="X228" s="8"/>
      <c r="Y228" s="8"/>
      <c r="Z228" s="8"/>
      <c r="AA228" s="8"/>
      <c r="AB228" s="8"/>
      <c r="AC228" s="8"/>
      <c r="AD228" s="8"/>
      <c r="AE228" s="8"/>
      <c r="AF228" s="8"/>
      <c r="AG228" s="8"/>
      <c r="AH228" s="8"/>
      <c r="AI228" s="8"/>
      <c r="AJ228" s="8"/>
      <c r="AK228" s="8"/>
    </row>
    <row r="229" spans="1:37" ht="60.75">
      <c r="A229" s="18">
        <v>521</v>
      </c>
      <c r="B229" s="19"/>
      <c r="C229" s="28" t="s">
        <v>18662</v>
      </c>
      <c r="D229" s="28" t="s">
        <v>18664</v>
      </c>
      <c r="E229" s="22"/>
      <c r="F229" s="23" t="s">
        <v>266</v>
      </c>
      <c r="G229" s="23" t="s">
        <v>18552</v>
      </c>
      <c r="H229" s="23">
        <v>0</v>
      </c>
      <c r="I229" s="22"/>
      <c r="J229" s="23" t="s">
        <v>18202</v>
      </c>
      <c r="K229" s="29">
        <v>43497</v>
      </c>
      <c r="L229" s="23" t="s">
        <v>18223</v>
      </c>
      <c r="M229" s="22"/>
      <c r="N229" s="23" t="s">
        <v>18665</v>
      </c>
      <c r="O229" s="22"/>
      <c r="P229" s="24"/>
      <c r="Q229" s="23" t="s">
        <v>29</v>
      </c>
      <c r="R229" s="23" t="s">
        <v>30</v>
      </c>
      <c r="S229" s="25"/>
      <c r="T229" s="26"/>
      <c r="U229" s="26"/>
      <c r="V229" s="22"/>
      <c r="W229" s="27"/>
      <c r="X229" s="8"/>
      <c r="Y229" s="8"/>
      <c r="Z229" s="8"/>
      <c r="AA229" s="8"/>
      <c r="AB229" s="8"/>
      <c r="AC229" s="8"/>
      <c r="AD229" s="8"/>
      <c r="AE229" s="8"/>
      <c r="AF229" s="8"/>
      <c r="AG229" s="8"/>
      <c r="AH229" s="8"/>
      <c r="AI229" s="8"/>
      <c r="AJ229" s="8"/>
      <c r="AK229" s="8"/>
    </row>
    <row r="230" spans="1:37" ht="120.75">
      <c r="A230" s="18">
        <v>532</v>
      </c>
      <c r="B230" s="19"/>
      <c r="C230" s="28" t="s">
        <v>18666</v>
      </c>
      <c r="D230" s="28" t="s">
        <v>18667</v>
      </c>
      <c r="E230" s="22"/>
      <c r="F230" s="23" t="s">
        <v>50</v>
      </c>
      <c r="G230" s="23" t="s">
        <v>18668</v>
      </c>
      <c r="H230" s="23">
        <v>0</v>
      </c>
      <c r="I230" s="22"/>
      <c r="J230" s="23" t="s">
        <v>18202</v>
      </c>
      <c r="K230" s="29">
        <v>43497</v>
      </c>
      <c r="L230" s="23" t="s">
        <v>18223</v>
      </c>
      <c r="M230" s="22"/>
      <c r="N230" s="23" t="s">
        <v>18263</v>
      </c>
      <c r="O230" s="22"/>
      <c r="P230" s="24"/>
      <c r="Q230" s="23" t="s">
        <v>29</v>
      </c>
      <c r="R230" s="23" t="s">
        <v>30</v>
      </c>
      <c r="S230" s="25"/>
      <c r="T230" s="26"/>
      <c r="U230" s="26"/>
      <c r="V230" s="22"/>
      <c r="W230" s="27"/>
      <c r="X230" s="8"/>
      <c r="Y230" s="8"/>
      <c r="Z230" s="8"/>
      <c r="AA230" s="8"/>
      <c r="AB230" s="8"/>
      <c r="AC230" s="8"/>
      <c r="AD230" s="8"/>
      <c r="AE230" s="8"/>
      <c r="AF230" s="8"/>
      <c r="AG230" s="8"/>
      <c r="AH230" s="8"/>
      <c r="AI230" s="8"/>
      <c r="AJ230" s="8"/>
      <c r="AK230" s="8"/>
    </row>
    <row r="231" spans="1:37" ht="90.75">
      <c r="A231" s="18">
        <v>537</v>
      </c>
      <c r="B231" s="19"/>
      <c r="C231" s="28" t="s">
        <v>18669</v>
      </c>
      <c r="D231" s="28" t="s">
        <v>18670</v>
      </c>
      <c r="E231" s="22"/>
      <c r="F231" s="23" t="s">
        <v>50</v>
      </c>
      <c r="G231" s="22"/>
      <c r="H231" s="23">
        <v>0</v>
      </c>
      <c r="I231" s="22"/>
      <c r="J231" s="23" t="s">
        <v>18202</v>
      </c>
      <c r="K231" s="22"/>
      <c r="L231" s="23" t="s">
        <v>18243</v>
      </c>
      <c r="M231" s="23" t="s">
        <v>11857</v>
      </c>
      <c r="N231" s="22"/>
      <c r="O231" s="22"/>
      <c r="P231" s="24"/>
      <c r="Q231" s="23" t="s">
        <v>29</v>
      </c>
      <c r="R231" s="23" t="s">
        <v>30</v>
      </c>
      <c r="S231" s="25"/>
      <c r="T231" s="26"/>
      <c r="U231" s="26"/>
      <c r="V231" s="22"/>
      <c r="W231" s="27"/>
      <c r="X231" s="8"/>
      <c r="Y231" s="8"/>
      <c r="Z231" s="8"/>
      <c r="AA231" s="8"/>
      <c r="AB231" s="8"/>
      <c r="AC231" s="8"/>
      <c r="AD231" s="8"/>
      <c r="AE231" s="8"/>
      <c r="AF231" s="8"/>
      <c r="AG231" s="8"/>
      <c r="AH231" s="8"/>
      <c r="AI231" s="8"/>
      <c r="AJ231" s="8"/>
      <c r="AK231" s="8"/>
    </row>
    <row r="232" spans="1:37" ht="90.75">
      <c r="A232" s="18">
        <v>538</v>
      </c>
      <c r="B232" s="19"/>
      <c r="C232" s="28" t="s">
        <v>18671</v>
      </c>
      <c r="D232" s="28" t="s">
        <v>18672</v>
      </c>
      <c r="E232" s="22"/>
      <c r="F232" s="23" t="s">
        <v>18673</v>
      </c>
      <c r="G232" s="22"/>
      <c r="H232" s="23">
        <v>0</v>
      </c>
      <c r="I232" s="22"/>
      <c r="J232" s="23" t="s">
        <v>18202</v>
      </c>
      <c r="K232" s="22"/>
      <c r="L232" s="23" t="s">
        <v>18243</v>
      </c>
      <c r="M232" s="23" t="s">
        <v>11857</v>
      </c>
      <c r="N232" s="22"/>
      <c r="O232" s="22"/>
      <c r="P232" s="24"/>
      <c r="Q232" s="23" t="s">
        <v>29</v>
      </c>
      <c r="R232" s="23" t="s">
        <v>30</v>
      </c>
      <c r="S232" s="25"/>
      <c r="T232" s="26"/>
      <c r="U232" s="26"/>
      <c r="V232" s="22"/>
      <c r="W232" s="27"/>
      <c r="X232" s="8"/>
      <c r="Y232" s="8"/>
      <c r="Z232" s="8"/>
      <c r="AA232" s="8"/>
      <c r="AB232" s="8"/>
      <c r="AC232" s="8"/>
      <c r="AD232" s="8"/>
      <c r="AE232" s="8"/>
      <c r="AF232" s="8"/>
      <c r="AG232" s="8"/>
      <c r="AH232" s="8"/>
      <c r="AI232" s="8"/>
      <c r="AJ232" s="8"/>
      <c r="AK232" s="8"/>
    </row>
    <row r="233" spans="1:37" ht="255.75">
      <c r="A233" s="18">
        <v>539</v>
      </c>
      <c r="B233" s="19"/>
      <c r="C233" s="28" t="s">
        <v>18674</v>
      </c>
      <c r="D233" s="28" t="s">
        <v>18675</v>
      </c>
      <c r="E233" s="22"/>
      <c r="F233" s="23" t="s">
        <v>108</v>
      </c>
      <c r="G233" s="23" t="s">
        <v>18676</v>
      </c>
      <c r="H233" s="23">
        <v>0</v>
      </c>
      <c r="I233" s="22"/>
      <c r="J233" s="23" t="s">
        <v>18202</v>
      </c>
      <c r="K233" s="29">
        <v>43497</v>
      </c>
      <c r="L233" s="23" t="s">
        <v>18223</v>
      </c>
      <c r="M233" s="22"/>
      <c r="N233" s="23" t="s">
        <v>18677</v>
      </c>
      <c r="O233" s="22"/>
      <c r="P233" s="24"/>
      <c r="Q233" s="23" t="s">
        <v>29</v>
      </c>
      <c r="R233" s="23" t="s">
        <v>30</v>
      </c>
      <c r="S233" s="25"/>
      <c r="T233" s="26"/>
      <c r="U233" s="26"/>
      <c r="V233" s="22"/>
      <c r="W233" s="27"/>
      <c r="X233" s="8"/>
      <c r="Y233" s="8"/>
      <c r="Z233" s="8"/>
      <c r="AA233" s="8"/>
      <c r="AB233" s="8"/>
      <c r="AC233" s="8"/>
      <c r="AD233" s="8"/>
      <c r="AE233" s="8"/>
      <c r="AF233" s="8"/>
      <c r="AG233" s="8"/>
      <c r="AH233" s="8"/>
      <c r="AI233" s="8"/>
      <c r="AJ233" s="8"/>
      <c r="AK233" s="8"/>
    </row>
    <row r="234" spans="1:37" ht="195.75">
      <c r="A234" s="18">
        <v>540</v>
      </c>
      <c r="B234" s="19"/>
      <c r="C234" s="28" t="s">
        <v>18678</v>
      </c>
      <c r="D234" s="28" t="s">
        <v>18679</v>
      </c>
      <c r="E234" s="22"/>
      <c r="F234" s="23" t="s">
        <v>50</v>
      </c>
      <c r="G234" s="23" t="s">
        <v>18676</v>
      </c>
      <c r="H234" s="23">
        <v>0</v>
      </c>
      <c r="I234" s="22"/>
      <c r="J234" s="23" t="s">
        <v>18202</v>
      </c>
      <c r="K234" s="29">
        <v>43497</v>
      </c>
      <c r="L234" s="23" t="s">
        <v>18223</v>
      </c>
      <c r="M234" s="22"/>
      <c r="N234" s="23" t="s">
        <v>18677</v>
      </c>
      <c r="O234" s="22"/>
      <c r="P234" s="24"/>
      <c r="Q234" s="23" t="s">
        <v>29</v>
      </c>
      <c r="R234" s="23" t="s">
        <v>30</v>
      </c>
      <c r="S234" s="25"/>
      <c r="T234" s="26"/>
      <c r="U234" s="26"/>
      <c r="V234" s="22"/>
      <c r="W234" s="27"/>
      <c r="X234" s="8"/>
      <c r="Y234" s="8"/>
      <c r="Z234" s="8"/>
      <c r="AA234" s="8"/>
      <c r="AB234" s="8"/>
      <c r="AC234" s="8"/>
      <c r="AD234" s="8"/>
      <c r="AE234" s="8"/>
      <c r="AF234" s="8"/>
      <c r="AG234" s="8"/>
      <c r="AH234" s="8"/>
      <c r="AI234" s="8"/>
      <c r="AJ234" s="8"/>
      <c r="AK234" s="8"/>
    </row>
    <row r="235" spans="1:37" ht="75.75">
      <c r="A235" s="18">
        <v>541</v>
      </c>
      <c r="B235" s="19"/>
      <c r="C235" s="28" t="s">
        <v>18680</v>
      </c>
      <c r="D235" s="28" t="s">
        <v>18681</v>
      </c>
      <c r="E235" s="22"/>
      <c r="F235" s="22"/>
      <c r="G235" s="22"/>
      <c r="H235" s="23">
        <v>0</v>
      </c>
      <c r="I235" s="22"/>
      <c r="J235" s="23" t="s">
        <v>18202</v>
      </c>
      <c r="K235" s="22"/>
      <c r="L235" s="23" t="s">
        <v>18243</v>
      </c>
      <c r="M235" s="22"/>
      <c r="N235" s="22"/>
      <c r="O235" s="22"/>
      <c r="P235" s="24"/>
      <c r="Q235" s="23" t="s">
        <v>29</v>
      </c>
      <c r="R235" s="23" t="s">
        <v>30</v>
      </c>
      <c r="S235" s="25"/>
      <c r="T235" s="26"/>
      <c r="U235" s="26"/>
      <c r="V235" s="22"/>
      <c r="W235" s="27"/>
      <c r="X235" s="8"/>
      <c r="Y235" s="8"/>
      <c r="Z235" s="8"/>
      <c r="AA235" s="8"/>
      <c r="AB235" s="8"/>
      <c r="AC235" s="8"/>
      <c r="AD235" s="8"/>
      <c r="AE235" s="8"/>
      <c r="AF235" s="8"/>
      <c r="AG235" s="8"/>
      <c r="AH235" s="8"/>
      <c r="AI235" s="8"/>
      <c r="AJ235" s="8"/>
      <c r="AK235" s="8"/>
    </row>
    <row r="236" spans="1:37" ht="90.75">
      <c r="A236" s="18">
        <v>555</v>
      </c>
      <c r="B236" s="19"/>
      <c r="C236" s="28" t="s">
        <v>18682</v>
      </c>
      <c r="D236" s="28" t="s">
        <v>18683</v>
      </c>
      <c r="E236" s="22"/>
      <c r="F236" s="23" t="s">
        <v>50</v>
      </c>
      <c r="G236" s="23" t="s">
        <v>18684</v>
      </c>
      <c r="H236" s="23">
        <v>0</v>
      </c>
      <c r="I236" s="22"/>
      <c r="J236" s="23" t="s">
        <v>18202</v>
      </c>
      <c r="K236" s="29">
        <v>43497</v>
      </c>
      <c r="L236" s="23" t="s">
        <v>18223</v>
      </c>
      <c r="M236" s="22"/>
      <c r="N236" s="23" t="s">
        <v>18461</v>
      </c>
      <c r="O236" s="22"/>
      <c r="P236" s="24"/>
      <c r="Q236" s="23" t="s">
        <v>29</v>
      </c>
      <c r="R236" s="23" t="s">
        <v>30</v>
      </c>
      <c r="S236" s="25"/>
      <c r="T236" s="26"/>
      <c r="U236" s="26"/>
      <c r="V236" s="22"/>
      <c r="W236" s="27"/>
      <c r="X236" s="8"/>
      <c r="Y236" s="8"/>
      <c r="Z236" s="8"/>
      <c r="AA236" s="8"/>
      <c r="AB236" s="8"/>
      <c r="AC236" s="8"/>
      <c r="AD236" s="8"/>
      <c r="AE236" s="8"/>
      <c r="AF236" s="8"/>
      <c r="AG236" s="8"/>
      <c r="AH236" s="8"/>
      <c r="AI236" s="8"/>
      <c r="AJ236" s="8"/>
      <c r="AK236" s="8"/>
    </row>
    <row r="237" spans="1:37" ht="75.75">
      <c r="A237" s="18">
        <v>556</v>
      </c>
      <c r="B237" s="19"/>
      <c r="C237" s="28" t="s">
        <v>18685</v>
      </c>
      <c r="D237" s="28" t="s">
        <v>18686</v>
      </c>
      <c r="E237" s="22"/>
      <c r="F237" s="22"/>
      <c r="G237" s="22"/>
      <c r="H237" s="23">
        <v>0</v>
      </c>
      <c r="I237" s="22"/>
      <c r="J237" s="23" t="s">
        <v>18202</v>
      </c>
      <c r="K237" s="23" t="s">
        <v>18203</v>
      </c>
      <c r="L237" s="23" t="s">
        <v>219</v>
      </c>
      <c r="M237" s="22"/>
      <c r="N237" s="22"/>
      <c r="O237" s="22"/>
      <c r="P237" s="24"/>
      <c r="Q237" s="23" t="s">
        <v>490</v>
      </c>
      <c r="R237" s="22"/>
      <c r="S237" s="25"/>
      <c r="T237" s="26"/>
      <c r="U237" s="26"/>
      <c r="V237" s="22"/>
      <c r="W237" s="27"/>
      <c r="X237" s="8"/>
      <c r="Y237" s="8"/>
      <c r="Z237" s="8"/>
      <c r="AA237" s="8"/>
      <c r="AB237" s="8"/>
      <c r="AC237" s="8"/>
      <c r="AD237" s="8"/>
      <c r="AE237" s="8"/>
      <c r="AF237" s="8"/>
      <c r="AG237" s="8"/>
      <c r="AH237" s="8"/>
      <c r="AI237" s="8"/>
      <c r="AJ237" s="8"/>
      <c r="AK237" s="8"/>
    </row>
    <row r="238" spans="1:37" ht="409.6">
      <c r="A238" s="18">
        <v>557</v>
      </c>
      <c r="B238" s="19"/>
      <c r="C238" s="28" t="s">
        <v>18687</v>
      </c>
      <c r="D238" s="21"/>
      <c r="E238" s="22"/>
      <c r="F238" s="22"/>
      <c r="G238" s="22"/>
      <c r="H238" s="23">
        <v>0</v>
      </c>
      <c r="I238" s="22"/>
      <c r="J238" s="23" t="s">
        <v>18202</v>
      </c>
      <c r="K238" s="22"/>
      <c r="L238" s="23" t="s">
        <v>18267</v>
      </c>
      <c r="M238" s="23">
        <v>2017</v>
      </c>
      <c r="N238" s="22"/>
      <c r="O238" s="22"/>
      <c r="P238" s="24"/>
      <c r="Q238" s="23" t="s">
        <v>20</v>
      </c>
      <c r="R238" s="23" t="s">
        <v>21</v>
      </c>
      <c r="S238" s="25"/>
      <c r="T238" s="26"/>
      <c r="U238" s="26"/>
      <c r="V238" s="22"/>
      <c r="W238" s="27"/>
      <c r="X238" s="8"/>
      <c r="Y238" s="8"/>
      <c r="Z238" s="8"/>
      <c r="AA238" s="8"/>
      <c r="AB238" s="8"/>
      <c r="AC238" s="8"/>
      <c r="AD238" s="8"/>
      <c r="AE238" s="8"/>
      <c r="AF238" s="8"/>
      <c r="AG238" s="8"/>
      <c r="AH238" s="8"/>
      <c r="AI238" s="8"/>
      <c r="AJ238" s="8"/>
      <c r="AK238" s="8"/>
    </row>
    <row r="239" spans="1:37" ht="75.75">
      <c r="A239" s="18">
        <v>558</v>
      </c>
      <c r="B239" s="19"/>
      <c r="C239" s="28" t="s">
        <v>18688</v>
      </c>
      <c r="D239" s="28" t="s">
        <v>18689</v>
      </c>
      <c r="E239" s="22"/>
      <c r="F239" s="22"/>
      <c r="G239" s="22"/>
      <c r="H239" s="23">
        <v>0</v>
      </c>
      <c r="I239" s="22"/>
      <c r="J239" s="23" t="s">
        <v>18202</v>
      </c>
      <c r="K239" s="22"/>
      <c r="L239" s="23" t="s">
        <v>18219</v>
      </c>
      <c r="M239" s="22"/>
      <c r="N239" s="22"/>
      <c r="O239" s="22"/>
      <c r="P239" s="24"/>
      <c r="Q239" s="23" t="s">
        <v>29</v>
      </c>
      <c r="R239" s="23" t="s">
        <v>30</v>
      </c>
      <c r="S239" s="25"/>
      <c r="T239" s="26"/>
      <c r="U239" s="26"/>
      <c r="V239" s="22"/>
      <c r="W239" s="27"/>
      <c r="X239" s="8"/>
      <c r="Y239" s="8"/>
      <c r="Z239" s="8"/>
      <c r="AA239" s="8"/>
      <c r="AB239" s="8"/>
      <c r="AC239" s="8"/>
      <c r="AD239" s="8"/>
      <c r="AE239" s="8"/>
      <c r="AF239" s="8"/>
      <c r="AG239" s="8"/>
      <c r="AH239" s="8"/>
      <c r="AI239" s="8"/>
      <c r="AJ239" s="8"/>
      <c r="AK239" s="8"/>
    </row>
    <row r="240" spans="1:37" ht="75.75">
      <c r="A240" s="18">
        <v>561</v>
      </c>
      <c r="B240" s="19"/>
      <c r="C240" s="28" t="s">
        <v>18690</v>
      </c>
      <c r="D240" s="28" t="s">
        <v>18691</v>
      </c>
      <c r="E240" s="22"/>
      <c r="F240" s="23" t="s">
        <v>50</v>
      </c>
      <c r="G240" s="22"/>
      <c r="H240" s="23">
        <v>0</v>
      </c>
      <c r="I240" s="22"/>
      <c r="J240" s="23" t="s">
        <v>18202</v>
      </c>
      <c r="K240" s="22"/>
      <c r="L240" s="23" t="s">
        <v>18243</v>
      </c>
      <c r="M240" s="23" t="s">
        <v>11857</v>
      </c>
      <c r="N240" s="22"/>
      <c r="O240" s="22"/>
      <c r="P240" s="24"/>
      <c r="Q240" s="23" t="s">
        <v>29</v>
      </c>
      <c r="R240" s="23" t="s">
        <v>30</v>
      </c>
      <c r="S240" s="25"/>
      <c r="T240" s="26"/>
      <c r="U240" s="26"/>
      <c r="V240" s="22"/>
      <c r="W240" s="27"/>
      <c r="X240" s="8"/>
      <c r="Y240" s="8"/>
      <c r="Z240" s="8"/>
      <c r="AA240" s="8"/>
      <c r="AB240" s="8"/>
      <c r="AC240" s="8"/>
      <c r="AD240" s="8"/>
      <c r="AE240" s="8"/>
      <c r="AF240" s="8"/>
      <c r="AG240" s="8"/>
      <c r="AH240" s="8"/>
      <c r="AI240" s="8"/>
      <c r="AJ240" s="8"/>
      <c r="AK240" s="8"/>
    </row>
    <row r="241" spans="1:37" ht="60.75">
      <c r="A241" s="18">
        <v>562</v>
      </c>
      <c r="B241" s="19"/>
      <c r="C241" s="28" t="s">
        <v>18690</v>
      </c>
      <c r="D241" s="28" t="s">
        <v>18692</v>
      </c>
      <c r="E241" s="22"/>
      <c r="F241" s="22"/>
      <c r="G241" s="22"/>
      <c r="H241" s="23">
        <v>0</v>
      </c>
      <c r="I241" s="22"/>
      <c r="J241" s="23" t="s">
        <v>18202</v>
      </c>
      <c r="K241" s="22"/>
      <c r="L241" s="23" t="s">
        <v>18243</v>
      </c>
      <c r="M241" s="22"/>
      <c r="N241" s="22"/>
      <c r="O241" s="22"/>
      <c r="P241" s="24"/>
      <c r="Q241" s="23" t="s">
        <v>29</v>
      </c>
      <c r="R241" s="23" t="s">
        <v>30</v>
      </c>
      <c r="S241" s="25"/>
      <c r="T241" s="26"/>
      <c r="U241" s="26"/>
      <c r="V241" s="22"/>
      <c r="W241" s="27"/>
      <c r="X241" s="8"/>
      <c r="Y241" s="8"/>
      <c r="Z241" s="8"/>
      <c r="AA241" s="8"/>
      <c r="AB241" s="8"/>
      <c r="AC241" s="8"/>
      <c r="AD241" s="8"/>
      <c r="AE241" s="8"/>
      <c r="AF241" s="8"/>
      <c r="AG241" s="8"/>
      <c r="AH241" s="8"/>
      <c r="AI241" s="8"/>
      <c r="AJ241" s="8"/>
      <c r="AK241" s="8"/>
    </row>
    <row r="242" spans="1:37" ht="90.75">
      <c r="A242" s="18">
        <v>563</v>
      </c>
      <c r="B242" s="19"/>
      <c r="C242" s="28" t="s">
        <v>18690</v>
      </c>
      <c r="D242" s="28" t="s">
        <v>18693</v>
      </c>
      <c r="E242" s="22"/>
      <c r="F242" s="22"/>
      <c r="G242" s="22"/>
      <c r="H242" s="23">
        <v>0</v>
      </c>
      <c r="I242" s="22"/>
      <c r="J242" s="23" t="s">
        <v>18202</v>
      </c>
      <c r="K242" s="22"/>
      <c r="L242" s="23" t="s">
        <v>18243</v>
      </c>
      <c r="M242" s="22"/>
      <c r="N242" s="22"/>
      <c r="O242" s="22"/>
      <c r="P242" s="24"/>
      <c r="Q242" s="23" t="s">
        <v>29</v>
      </c>
      <c r="R242" s="23" t="s">
        <v>30</v>
      </c>
      <c r="S242" s="25"/>
      <c r="T242" s="26"/>
      <c r="U242" s="26"/>
      <c r="V242" s="22"/>
      <c r="W242" s="27"/>
      <c r="X242" s="8"/>
      <c r="Y242" s="8"/>
      <c r="Z242" s="8"/>
      <c r="AA242" s="8"/>
      <c r="AB242" s="8"/>
      <c r="AC242" s="8"/>
      <c r="AD242" s="8"/>
      <c r="AE242" s="8"/>
      <c r="AF242" s="8"/>
      <c r="AG242" s="8"/>
      <c r="AH242" s="8"/>
      <c r="AI242" s="8"/>
      <c r="AJ242" s="8"/>
      <c r="AK242" s="8"/>
    </row>
    <row r="243" spans="1:37" ht="90.75">
      <c r="A243" s="18">
        <v>564</v>
      </c>
      <c r="B243" s="19"/>
      <c r="C243" s="28" t="s">
        <v>18694</v>
      </c>
      <c r="D243" s="28" t="s">
        <v>18695</v>
      </c>
      <c r="E243" s="22"/>
      <c r="F243" s="22"/>
      <c r="G243" s="22"/>
      <c r="H243" s="23">
        <v>0</v>
      </c>
      <c r="I243" s="22"/>
      <c r="J243" s="23" t="s">
        <v>18202</v>
      </c>
      <c r="K243" s="22"/>
      <c r="L243" s="23" t="s">
        <v>18243</v>
      </c>
      <c r="M243" s="22"/>
      <c r="N243" s="22"/>
      <c r="O243" s="22"/>
      <c r="P243" s="24"/>
      <c r="Q243" s="23" t="s">
        <v>29</v>
      </c>
      <c r="R243" s="23" t="s">
        <v>30</v>
      </c>
      <c r="S243" s="25"/>
      <c r="T243" s="26"/>
      <c r="U243" s="26"/>
      <c r="V243" s="22"/>
      <c r="W243" s="27"/>
      <c r="X243" s="8"/>
      <c r="Y243" s="8"/>
      <c r="Z243" s="8"/>
      <c r="AA243" s="8"/>
      <c r="AB243" s="8"/>
      <c r="AC243" s="8"/>
      <c r="AD243" s="8"/>
      <c r="AE243" s="8"/>
      <c r="AF243" s="8"/>
      <c r="AG243" s="8"/>
      <c r="AH243" s="8"/>
      <c r="AI243" s="8"/>
      <c r="AJ243" s="8"/>
      <c r="AK243" s="8"/>
    </row>
    <row r="244" spans="1:37" ht="60.75">
      <c r="A244" s="18">
        <v>582</v>
      </c>
      <c r="B244" s="30" t="s">
        <v>18696</v>
      </c>
      <c r="C244" s="28" t="s">
        <v>18697</v>
      </c>
      <c r="D244" s="28" t="s">
        <v>18698</v>
      </c>
      <c r="E244" s="22"/>
      <c r="F244" s="23" t="s">
        <v>18699</v>
      </c>
      <c r="G244" s="22"/>
      <c r="H244" s="23">
        <v>0</v>
      </c>
      <c r="I244" s="22"/>
      <c r="J244" s="23" t="s">
        <v>18202</v>
      </c>
      <c r="K244" s="23" t="s">
        <v>18203</v>
      </c>
      <c r="L244" s="23" t="s">
        <v>35</v>
      </c>
      <c r="M244" s="22"/>
      <c r="N244" s="22"/>
      <c r="O244" s="23" t="s">
        <v>18700</v>
      </c>
      <c r="P244" s="24"/>
      <c r="Q244" s="23" t="s">
        <v>99</v>
      </c>
      <c r="R244" s="23" t="s">
        <v>10886</v>
      </c>
      <c r="S244" s="25"/>
      <c r="T244" s="26"/>
      <c r="U244" s="26"/>
      <c r="V244" s="22"/>
      <c r="W244" s="27"/>
      <c r="X244" s="8"/>
      <c r="Y244" s="8"/>
      <c r="Z244" s="8"/>
      <c r="AA244" s="8"/>
      <c r="AB244" s="8"/>
      <c r="AC244" s="8"/>
      <c r="AD244" s="8"/>
      <c r="AE244" s="8"/>
      <c r="AF244" s="8"/>
      <c r="AG244" s="8"/>
      <c r="AH244" s="8"/>
      <c r="AI244" s="8"/>
      <c r="AJ244" s="8"/>
      <c r="AK244" s="8"/>
    </row>
    <row r="245" spans="1:37" ht="135.75">
      <c r="A245" s="18">
        <v>584</v>
      </c>
      <c r="B245" s="30" t="s">
        <v>18696</v>
      </c>
      <c r="C245" s="28" t="s">
        <v>18701</v>
      </c>
      <c r="D245" s="28" t="s">
        <v>18702</v>
      </c>
      <c r="E245" s="22"/>
      <c r="F245" s="23" t="s">
        <v>18703</v>
      </c>
      <c r="G245" s="22"/>
      <c r="H245" s="23">
        <v>0</v>
      </c>
      <c r="I245" s="22"/>
      <c r="J245" s="23" t="s">
        <v>18202</v>
      </c>
      <c r="K245" s="23" t="s">
        <v>18203</v>
      </c>
      <c r="L245" s="23" t="s">
        <v>35</v>
      </c>
      <c r="M245" s="22"/>
      <c r="N245" s="22"/>
      <c r="O245" s="23" t="s">
        <v>18700</v>
      </c>
      <c r="P245" s="24"/>
      <c r="Q245" s="23" t="s">
        <v>99</v>
      </c>
      <c r="R245" s="23" t="s">
        <v>10886</v>
      </c>
      <c r="S245" s="25"/>
      <c r="T245" s="26"/>
      <c r="U245" s="26"/>
      <c r="V245" s="22"/>
      <c r="W245" s="27"/>
      <c r="X245" s="8"/>
      <c r="Y245" s="8"/>
      <c r="Z245" s="8"/>
      <c r="AA245" s="8"/>
      <c r="AB245" s="8"/>
      <c r="AC245" s="8"/>
      <c r="AD245" s="8"/>
      <c r="AE245" s="8"/>
      <c r="AF245" s="8"/>
      <c r="AG245" s="8"/>
      <c r="AH245" s="8"/>
      <c r="AI245" s="8"/>
      <c r="AJ245" s="8"/>
      <c r="AK245" s="8"/>
    </row>
    <row r="246" spans="1:37" ht="60.75">
      <c r="A246" s="18">
        <v>585</v>
      </c>
      <c r="B246" s="30" t="s">
        <v>18704</v>
      </c>
      <c r="C246" s="28" t="s">
        <v>18705</v>
      </c>
      <c r="D246" s="28" t="s">
        <v>18706</v>
      </c>
      <c r="E246" s="22"/>
      <c r="F246" s="23" t="s">
        <v>18707</v>
      </c>
      <c r="G246" s="22"/>
      <c r="H246" s="23">
        <v>0</v>
      </c>
      <c r="I246" s="22"/>
      <c r="J246" s="23" t="s">
        <v>18202</v>
      </c>
      <c r="K246" s="23" t="s">
        <v>18203</v>
      </c>
      <c r="L246" s="23" t="s">
        <v>35</v>
      </c>
      <c r="M246" s="22"/>
      <c r="N246" s="22"/>
      <c r="O246" s="23" t="s">
        <v>18700</v>
      </c>
      <c r="P246" s="24"/>
      <c r="Q246" s="23" t="s">
        <v>99</v>
      </c>
      <c r="R246" s="23" t="s">
        <v>10886</v>
      </c>
      <c r="S246" s="25"/>
      <c r="T246" s="26"/>
      <c r="U246" s="26"/>
      <c r="V246" s="22"/>
      <c r="W246" s="27"/>
      <c r="X246" s="8"/>
      <c r="Y246" s="8"/>
      <c r="Z246" s="8"/>
      <c r="AA246" s="8"/>
      <c r="AB246" s="8"/>
      <c r="AC246" s="8"/>
      <c r="AD246" s="8"/>
      <c r="AE246" s="8"/>
      <c r="AF246" s="8"/>
      <c r="AG246" s="8"/>
      <c r="AH246" s="8"/>
      <c r="AI246" s="8"/>
      <c r="AJ246" s="8"/>
      <c r="AK246" s="8"/>
    </row>
    <row r="247" spans="1:37" ht="180.75">
      <c r="A247" s="18">
        <v>588</v>
      </c>
      <c r="B247" s="19"/>
      <c r="C247" s="28" t="s">
        <v>18708</v>
      </c>
      <c r="D247" s="28" t="s">
        <v>18709</v>
      </c>
      <c r="E247" s="22"/>
      <c r="F247" s="23" t="s">
        <v>50</v>
      </c>
      <c r="G247" s="22"/>
      <c r="H247" s="23">
        <v>0</v>
      </c>
      <c r="I247" s="22"/>
      <c r="J247" s="23" t="s">
        <v>18202</v>
      </c>
      <c r="K247" s="29">
        <v>43497</v>
      </c>
      <c r="L247" s="23" t="s">
        <v>96</v>
      </c>
      <c r="M247" s="22"/>
      <c r="N247" s="23" t="s">
        <v>18710</v>
      </c>
      <c r="O247" s="22"/>
      <c r="P247" s="24"/>
      <c r="Q247" s="23" t="s">
        <v>18392</v>
      </c>
      <c r="R247" s="23" t="s">
        <v>127</v>
      </c>
      <c r="S247" s="25"/>
      <c r="T247" s="26"/>
      <c r="U247" s="26"/>
      <c r="V247" s="22"/>
      <c r="W247" s="27"/>
      <c r="X247" s="8"/>
      <c r="Y247" s="8"/>
      <c r="Z247" s="8"/>
      <c r="AA247" s="8"/>
      <c r="AB247" s="8"/>
      <c r="AC247" s="8"/>
      <c r="AD247" s="8"/>
      <c r="AE247" s="8"/>
      <c r="AF247" s="8"/>
      <c r="AG247" s="8"/>
      <c r="AH247" s="8"/>
      <c r="AI247" s="8"/>
      <c r="AJ247" s="8"/>
      <c r="AK247" s="8"/>
    </row>
    <row r="248" spans="1:37" ht="165.75">
      <c r="A248" s="18">
        <v>592</v>
      </c>
      <c r="B248" s="30" t="s">
        <v>13</v>
      </c>
      <c r="C248" s="28" t="s">
        <v>18711</v>
      </c>
      <c r="D248" s="28" t="s">
        <v>18712</v>
      </c>
      <c r="E248" s="22"/>
      <c r="F248" s="22"/>
      <c r="G248" s="22"/>
      <c r="H248" s="23">
        <v>0</v>
      </c>
      <c r="I248" s="22"/>
      <c r="J248" s="23" t="s">
        <v>18202</v>
      </c>
      <c r="K248" s="22"/>
      <c r="L248" s="23" t="s">
        <v>18219</v>
      </c>
      <c r="M248" s="22"/>
      <c r="N248" s="22"/>
      <c r="O248" s="22"/>
      <c r="P248" s="24"/>
      <c r="Q248" s="23" t="s">
        <v>36</v>
      </c>
      <c r="R248" s="23" t="s">
        <v>37</v>
      </c>
      <c r="S248" s="34" t="s">
        <v>18713</v>
      </c>
      <c r="T248" s="26"/>
      <c r="U248" s="26"/>
      <c r="V248" s="22"/>
      <c r="W248" s="27"/>
      <c r="X248" s="8"/>
      <c r="Y248" s="8"/>
      <c r="Z248" s="8"/>
      <c r="AA248" s="8"/>
      <c r="AB248" s="8"/>
      <c r="AC248" s="8"/>
      <c r="AD248" s="8"/>
      <c r="AE248" s="8"/>
      <c r="AF248" s="8"/>
      <c r="AG248" s="8"/>
      <c r="AH248" s="8"/>
      <c r="AI248" s="8"/>
      <c r="AJ248" s="8"/>
      <c r="AK248" s="8"/>
    </row>
    <row r="249" spans="1:37" ht="150.75">
      <c r="A249" s="18">
        <v>593</v>
      </c>
      <c r="B249" s="19"/>
      <c r="C249" s="28" t="s">
        <v>18714</v>
      </c>
      <c r="D249" s="28" t="s">
        <v>18715</v>
      </c>
      <c r="E249" s="22"/>
      <c r="F249" s="23" t="s">
        <v>456</v>
      </c>
      <c r="G249" s="22"/>
      <c r="H249" s="23">
        <v>0</v>
      </c>
      <c r="I249" s="22"/>
      <c r="J249" s="23" t="s">
        <v>18202</v>
      </c>
      <c r="K249" s="22"/>
      <c r="L249" s="23" t="s">
        <v>18243</v>
      </c>
      <c r="M249" s="23" t="s">
        <v>11857</v>
      </c>
      <c r="N249" s="22"/>
      <c r="O249" s="22"/>
      <c r="P249" s="24"/>
      <c r="Q249" s="23" t="s">
        <v>29</v>
      </c>
      <c r="R249" s="23" t="s">
        <v>30</v>
      </c>
      <c r="S249" s="25"/>
      <c r="T249" s="26"/>
      <c r="U249" s="26"/>
      <c r="V249" s="22"/>
      <c r="W249" s="27"/>
      <c r="X249" s="8"/>
      <c r="Y249" s="8"/>
      <c r="Z249" s="8"/>
      <c r="AA249" s="8"/>
      <c r="AB249" s="8"/>
      <c r="AC249" s="8"/>
      <c r="AD249" s="8"/>
      <c r="AE249" s="8"/>
      <c r="AF249" s="8"/>
      <c r="AG249" s="8"/>
      <c r="AH249" s="8"/>
      <c r="AI249" s="8"/>
      <c r="AJ249" s="8"/>
      <c r="AK249" s="8"/>
    </row>
    <row r="250" spans="1:37" ht="165.75">
      <c r="A250" s="18">
        <v>594</v>
      </c>
      <c r="B250" s="19"/>
      <c r="C250" s="28" t="s">
        <v>18716</v>
      </c>
      <c r="D250" s="28" t="s">
        <v>18717</v>
      </c>
      <c r="E250" s="22"/>
      <c r="F250" s="23" t="s">
        <v>50</v>
      </c>
      <c r="G250" s="22"/>
      <c r="H250" s="23">
        <v>0</v>
      </c>
      <c r="I250" s="22"/>
      <c r="J250" s="23" t="s">
        <v>18202</v>
      </c>
      <c r="K250" s="22"/>
      <c r="L250" s="23" t="s">
        <v>18243</v>
      </c>
      <c r="M250" s="23" t="s">
        <v>11857</v>
      </c>
      <c r="N250" s="22"/>
      <c r="O250" s="22"/>
      <c r="P250" s="24"/>
      <c r="Q250" s="23" t="s">
        <v>29</v>
      </c>
      <c r="R250" s="23" t="s">
        <v>30</v>
      </c>
      <c r="S250" s="25"/>
      <c r="T250" s="26"/>
      <c r="U250" s="26"/>
      <c r="V250" s="22"/>
      <c r="W250" s="27"/>
      <c r="X250" s="8"/>
      <c r="Y250" s="8"/>
      <c r="Z250" s="8"/>
      <c r="AA250" s="8"/>
      <c r="AB250" s="8"/>
      <c r="AC250" s="8"/>
      <c r="AD250" s="8"/>
      <c r="AE250" s="8"/>
      <c r="AF250" s="8"/>
      <c r="AG250" s="8"/>
      <c r="AH250" s="8"/>
      <c r="AI250" s="8"/>
      <c r="AJ250" s="8"/>
      <c r="AK250" s="8"/>
    </row>
    <row r="251" spans="1:37" ht="90.75">
      <c r="A251" s="18">
        <v>596</v>
      </c>
      <c r="B251" s="19"/>
      <c r="C251" s="28" t="s">
        <v>18718</v>
      </c>
      <c r="D251" s="28" t="s">
        <v>18719</v>
      </c>
      <c r="E251" s="22"/>
      <c r="F251" s="22"/>
      <c r="G251" s="22"/>
      <c r="H251" s="23">
        <v>0</v>
      </c>
      <c r="I251" s="22"/>
      <c r="J251" s="23" t="s">
        <v>18202</v>
      </c>
      <c r="K251" s="22"/>
      <c r="L251" s="23" t="s">
        <v>18243</v>
      </c>
      <c r="M251" s="22"/>
      <c r="N251" s="22"/>
      <c r="O251" s="22"/>
      <c r="P251" s="24"/>
      <c r="Q251" s="23" t="s">
        <v>29</v>
      </c>
      <c r="R251" s="23" t="s">
        <v>30</v>
      </c>
      <c r="S251" s="25"/>
      <c r="T251" s="26"/>
      <c r="U251" s="26"/>
      <c r="V251" s="22"/>
      <c r="W251" s="27"/>
      <c r="X251" s="8"/>
      <c r="Y251" s="8"/>
      <c r="Z251" s="8"/>
      <c r="AA251" s="8"/>
      <c r="AB251" s="8"/>
      <c r="AC251" s="8"/>
      <c r="AD251" s="8"/>
      <c r="AE251" s="8"/>
      <c r="AF251" s="8"/>
      <c r="AG251" s="8"/>
      <c r="AH251" s="8"/>
      <c r="AI251" s="8"/>
      <c r="AJ251" s="8"/>
      <c r="AK251" s="8"/>
    </row>
    <row r="252" spans="1:37" ht="135.75">
      <c r="A252" s="18">
        <v>598</v>
      </c>
      <c r="B252" s="19"/>
      <c r="C252" s="28" t="s">
        <v>18720</v>
      </c>
      <c r="D252" s="28" t="s">
        <v>1113</v>
      </c>
      <c r="E252" s="22"/>
      <c r="F252" s="23" t="s">
        <v>50</v>
      </c>
      <c r="G252" s="23" t="s">
        <v>18721</v>
      </c>
      <c r="H252" s="23">
        <v>0</v>
      </c>
      <c r="I252" s="22"/>
      <c r="J252" s="23" t="s">
        <v>18202</v>
      </c>
      <c r="K252" s="29">
        <v>43497</v>
      </c>
      <c r="L252" s="23" t="s">
        <v>18223</v>
      </c>
      <c r="M252" s="22"/>
      <c r="N252" s="23" t="s">
        <v>18722</v>
      </c>
      <c r="O252" s="22"/>
      <c r="P252" s="24"/>
      <c r="Q252" s="23" t="s">
        <v>29</v>
      </c>
      <c r="R252" s="23" t="s">
        <v>30</v>
      </c>
      <c r="S252" s="25"/>
      <c r="T252" s="26"/>
      <c r="U252" s="26"/>
      <c r="V252" s="22"/>
      <c r="W252" s="27"/>
      <c r="X252" s="8"/>
      <c r="Y252" s="8"/>
      <c r="Z252" s="8"/>
      <c r="AA252" s="8"/>
      <c r="AB252" s="8"/>
      <c r="AC252" s="8"/>
      <c r="AD252" s="8"/>
      <c r="AE252" s="8"/>
      <c r="AF252" s="8"/>
      <c r="AG252" s="8"/>
      <c r="AH252" s="8"/>
      <c r="AI252" s="8"/>
      <c r="AJ252" s="8"/>
      <c r="AK252" s="8"/>
    </row>
    <row r="253" spans="1:37" ht="210.75">
      <c r="A253" s="18">
        <v>599</v>
      </c>
      <c r="B253" s="19"/>
      <c r="C253" s="28" t="s">
        <v>18723</v>
      </c>
      <c r="D253" s="28" t="s">
        <v>18724</v>
      </c>
      <c r="E253" s="22"/>
      <c r="F253" s="23" t="s">
        <v>50</v>
      </c>
      <c r="G253" s="23" t="s">
        <v>18725</v>
      </c>
      <c r="H253" s="23">
        <v>0</v>
      </c>
      <c r="I253" s="22"/>
      <c r="J253" s="23" t="s">
        <v>18202</v>
      </c>
      <c r="K253" s="29">
        <v>43497</v>
      </c>
      <c r="L253" s="23" t="s">
        <v>18223</v>
      </c>
      <c r="M253" s="22"/>
      <c r="N253" s="23" t="s">
        <v>18722</v>
      </c>
      <c r="O253" s="22"/>
      <c r="P253" s="24"/>
      <c r="Q253" s="23" t="s">
        <v>29</v>
      </c>
      <c r="R253" s="23" t="s">
        <v>30</v>
      </c>
      <c r="S253" s="25"/>
      <c r="T253" s="26"/>
      <c r="U253" s="26"/>
      <c r="V253" s="22"/>
      <c r="W253" s="27"/>
      <c r="X253" s="8"/>
      <c r="Y253" s="8"/>
      <c r="Z253" s="8"/>
      <c r="AA253" s="8"/>
      <c r="AB253" s="8"/>
      <c r="AC253" s="8"/>
      <c r="AD253" s="8"/>
      <c r="AE253" s="8"/>
      <c r="AF253" s="8"/>
      <c r="AG253" s="8"/>
      <c r="AH253" s="8"/>
      <c r="AI253" s="8"/>
      <c r="AJ253" s="8"/>
      <c r="AK253" s="8"/>
    </row>
    <row r="254" spans="1:37" ht="135.75">
      <c r="A254" s="18">
        <v>600</v>
      </c>
      <c r="B254" s="19"/>
      <c r="C254" s="28" t="s">
        <v>18726</v>
      </c>
      <c r="D254" s="28" t="s">
        <v>1113</v>
      </c>
      <c r="E254" s="22"/>
      <c r="F254" s="23" t="s">
        <v>50</v>
      </c>
      <c r="G254" s="23" t="s">
        <v>18727</v>
      </c>
      <c r="H254" s="23">
        <v>0</v>
      </c>
      <c r="I254" s="22"/>
      <c r="J254" s="23" t="s">
        <v>18202</v>
      </c>
      <c r="K254" s="29">
        <v>43497</v>
      </c>
      <c r="L254" s="23" t="s">
        <v>18223</v>
      </c>
      <c r="M254" s="22"/>
      <c r="N254" s="23" t="s">
        <v>18659</v>
      </c>
      <c r="O254" s="22"/>
      <c r="P254" s="24"/>
      <c r="Q254" s="23" t="s">
        <v>29</v>
      </c>
      <c r="R254" s="23" t="s">
        <v>30</v>
      </c>
      <c r="S254" s="25"/>
      <c r="T254" s="26"/>
      <c r="U254" s="26"/>
      <c r="V254" s="22"/>
      <c r="W254" s="27"/>
      <c r="X254" s="8"/>
      <c r="Y254" s="8"/>
      <c r="Z254" s="8"/>
      <c r="AA254" s="8"/>
      <c r="AB254" s="8"/>
      <c r="AC254" s="8"/>
      <c r="AD254" s="8"/>
      <c r="AE254" s="8"/>
      <c r="AF254" s="8"/>
      <c r="AG254" s="8"/>
      <c r="AH254" s="8"/>
      <c r="AI254" s="8"/>
      <c r="AJ254" s="8"/>
      <c r="AK254" s="8"/>
    </row>
    <row r="255" spans="1:37" ht="135.75">
      <c r="A255" s="18">
        <v>601</v>
      </c>
      <c r="B255" s="19"/>
      <c r="C255" s="28" t="s">
        <v>18728</v>
      </c>
      <c r="D255" s="28" t="s">
        <v>18729</v>
      </c>
      <c r="E255" s="22"/>
      <c r="F255" s="22"/>
      <c r="G255" s="22"/>
      <c r="H255" s="23">
        <v>0</v>
      </c>
      <c r="I255" s="22"/>
      <c r="J255" s="23" t="s">
        <v>18202</v>
      </c>
      <c r="K255" s="22"/>
      <c r="L255" s="23" t="s">
        <v>18219</v>
      </c>
      <c r="M255" s="22"/>
      <c r="N255" s="22"/>
      <c r="O255" s="22"/>
      <c r="P255" s="24"/>
      <c r="Q255" s="22"/>
      <c r="R255" s="22"/>
      <c r="S255" s="25"/>
      <c r="T255" s="26"/>
      <c r="U255" s="26"/>
      <c r="V255" s="22"/>
      <c r="W255" s="27"/>
      <c r="X255" s="8"/>
      <c r="Y255" s="8"/>
      <c r="Z255" s="8"/>
      <c r="AA255" s="8"/>
      <c r="AB255" s="8"/>
      <c r="AC255" s="8"/>
      <c r="AD255" s="8"/>
      <c r="AE255" s="8"/>
      <c r="AF255" s="8"/>
      <c r="AG255" s="8"/>
      <c r="AH255" s="8"/>
      <c r="AI255" s="8"/>
      <c r="AJ255" s="8"/>
      <c r="AK255" s="8"/>
    </row>
    <row r="256" spans="1:37" ht="210.75">
      <c r="A256" s="18">
        <v>603</v>
      </c>
      <c r="B256" s="19"/>
      <c r="C256" s="28" t="s">
        <v>18730</v>
      </c>
      <c r="D256" s="28" t="s">
        <v>18731</v>
      </c>
      <c r="E256" s="22"/>
      <c r="F256" s="22"/>
      <c r="G256" s="22"/>
      <c r="H256" s="23">
        <v>0</v>
      </c>
      <c r="I256" s="22"/>
      <c r="J256" s="23" t="s">
        <v>18202</v>
      </c>
      <c r="K256" s="31">
        <v>43313</v>
      </c>
      <c r="L256" s="23" t="s">
        <v>18399</v>
      </c>
      <c r="M256" s="22"/>
      <c r="N256" s="22"/>
      <c r="O256" s="22"/>
      <c r="P256" s="24"/>
      <c r="Q256" s="23" t="s">
        <v>18377</v>
      </c>
      <c r="R256" s="22"/>
      <c r="S256" s="25"/>
      <c r="T256" s="26"/>
      <c r="U256" s="26"/>
      <c r="V256" s="22"/>
      <c r="W256" s="27"/>
      <c r="X256" s="8"/>
      <c r="Y256" s="8"/>
      <c r="Z256" s="8"/>
      <c r="AA256" s="8"/>
      <c r="AB256" s="8"/>
      <c r="AC256" s="8"/>
      <c r="AD256" s="8"/>
      <c r="AE256" s="8"/>
      <c r="AF256" s="8"/>
      <c r="AG256" s="8"/>
      <c r="AH256" s="8"/>
      <c r="AI256" s="8"/>
      <c r="AJ256" s="8"/>
      <c r="AK256" s="8"/>
    </row>
    <row r="257" spans="1:37" ht="255.75">
      <c r="A257" s="18">
        <v>604</v>
      </c>
      <c r="B257" s="19"/>
      <c r="C257" s="28" t="s">
        <v>18732</v>
      </c>
      <c r="D257" s="28" t="s">
        <v>18733</v>
      </c>
      <c r="E257" s="22"/>
      <c r="F257" s="22"/>
      <c r="G257" s="22"/>
      <c r="H257" s="23">
        <v>0</v>
      </c>
      <c r="I257" s="22"/>
      <c r="J257" s="23" t="s">
        <v>18202</v>
      </c>
      <c r="K257" s="31">
        <v>43313</v>
      </c>
      <c r="L257" s="23" t="s">
        <v>18399</v>
      </c>
      <c r="M257" s="22"/>
      <c r="N257" s="22"/>
      <c r="O257" s="22"/>
      <c r="P257" s="24"/>
      <c r="Q257" s="23" t="s">
        <v>18377</v>
      </c>
      <c r="R257" s="22"/>
      <c r="S257" s="25"/>
      <c r="T257" s="26"/>
      <c r="U257" s="26"/>
      <c r="V257" s="22"/>
      <c r="W257" s="27"/>
      <c r="X257" s="8"/>
      <c r="Y257" s="8"/>
      <c r="Z257" s="8"/>
      <c r="AA257" s="8"/>
      <c r="AB257" s="8"/>
      <c r="AC257" s="8"/>
      <c r="AD257" s="8"/>
      <c r="AE257" s="8"/>
      <c r="AF257" s="8"/>
      <c r="AG257" s="8"/>
      <c r="AH257" s="8"/>
      <c r="AI257" s="8"/>
      <c r="AJ257" s="8"/>
      <c r="AK257" s="8"/>
    </row>
    <row r="258" spans="1:37" ht="105.75">
      <c r="A258" s="18">
        <v>605</v>
      </c>
      <c r="B258" s="19"/>
      <c r="C258" s="28" t="s">
        <v>18734</v>
      </c>
      <c r="D258" s="28" t="s">
        <v>18735</v>
      </c>
      <c r="E258" s="22"/>
      <c r="F258" s="23" t="s">
        <v>108</v>
      </c>
      <c r="G258" s="23" t="s">
        <v>18736</v>
      </c>
      <c r="H258" s="23">
        <v>0</v>
      </c>
      <c r="I258" s="22"/>
      <c r="J258" s="23" t="s">
        <v>18202</v>
      </c>
      <c r="K258" s="29">
        <v>43497</v>
      </c>
      <c r="L258" s="23" t="s">
        <v>18223</v>
      </c>
      <c r="M258" s="22"/>
      <c r="N258" s="23" t="s">
        <v>18263</v>
      </c>
      <c r="O258" s="22"/>
      <c r="P258" s="24"/>
      <c r="Q258" s="23" t="s">
        <v>29</v>
      </c>
      <c r="R258" s="23" t="s">
        <v>30</v>
      </c>
      <c r="S258" s="25"/>
      <c r="T258" s="26"/>
      <c r="U258" s="26"/>
      <c r="V258" s="22"/>
      <c r="W258" s="27"/>
      <c r="X258" s="8"/>
      <c r="Y258" s="8"/>
      <c r="Z258" s="8"/>
      <c r="AA258" s="8"/>
      <c r="AB258" s="8"/>
      <c r="AC258" s="8"/>
      <c r="AD258" s="8"/>
      <c r="AE258" s="8"/>
      <c r="AF258" s="8"/>
      <c r="AG258" s="8"/>
      <c r="AH258" s="8"/>
      <c r="AI258" s="8"/>
      <c r="AJ258" s="8"/>
      <c r="AK258" s="8"/>
    </row>
    <row r="259" spans="1:37" ht="120.75">
      <c r="A259" s="18">
        <v>606</v>
      </c>
      <c r="B259" s="19"/>
      <c r="C259" s="28" t="s">
        <v>18734</v>
      </c>
      <c r="D259" s="28" t="s">
        <v>18737</v>
      </c>
      <c r="E259" s="22"/>
      <c r="F259" s="23" t="s">
        <v>50</v>
      </c>
      <c r="G259" s="23" t="s">
        <v>18736</v>
      </c>
      <c r="H259" s="23">
        <v>0</v>
      </c>
      <c r="I259" s="22"/>
      <c r="J259" s="23" t="s">
        <v>18202</v>
      </c>
      <c r="K259" s="29">
        <v>43497</v>
      </c>
      <c r="L259" s="23" t="s">
        <v>18223</v>
      </c>
      <c r="M259" s="22"/>
      <c r="N259" s="23" t="s">
        <v>18263</v>
      </c>
      <c r="O259" s="22"/>
      <c r="P259" s="24"/>
      <c r="Q259" s="23" t="s">
        <v>29</v>
      </c>
      <c r="R259" s="23" t="s">
        <v>30</v>
      </c>
      <c r="S259" s="25"/>
      <c r="T259" s="26"/>
      <c r="U259" s="26"/>
      <c r="V259" s="22"/>
      <c r="W259" s="27"/>
      <c r="X259" s="8"/>
      <c r="Y259" s="8"/>
      <c r="Z259" s="8"/>
      <c r="AA259" s="8"/>
      <c r="AB259" s="8"/>
      <c r="AC259" s="8"/>
      <c r="AD259" s="8"/>
      <c r="AE259" s="8"/>
      <c r="AF259" s="8"/>
      <c r="AG259" s="8"/>
      <c r="AH259" s="8"/>
      <c r="AI259" s="8"/>
      <c r="AJ259" s="8"/>
      <c r="AK259" s="8"/>
    </row>
    <row r="260" spans="1:37" ht="240.75">
      <c r="A260" s="18">
        <v>610</v>
      </c>
      <c r="B260" s="19"/>
      <c r="C260" s="28" t="s">
        <v>18738</v>
      </c>
      <c r="D260" s="28" t="s">
        <v>18739</v>
      </c>
      <c r="E260" s="22"/>
      <c r="F260" s="22"/>
      <c r="G260" s="22"/>
      <c r="H260" s="23">
        <v>0</v>
      </c>
      <c r="I260" s="22"/>
      <c r="J260" s="23" t="s">
        <v>18202</v>
      </c>
      <c r="K260" s="22"/>
      <c r="L260" s="23" t="s">
        <v>18219</v>
      </c>
      <c r="M260" s="22"/>
      <c r="N260" s="22"/>
      <c r="O260" s="22"/>
      <c r="P260" s="24"/>
      <c r="Q260" s="23" t="s">
        <v>36</v>
      </c>
      <c r="R260" s="23" t="s">
        <v>37</v>
      </c>
      <c r="S260" s="25"/>
      <c r="T260" s="26"/>
      <c r="U260" s="26"/>
      <c r="V260" s="22"/>
      <c r="W260" s="27"/>
      <c r="X260" s="8"/>
      <c r="Y260" s="8"/>
      <c r="Z260" s="8"/>
      <c r="AA260" s="8"/>
      <c r="AB260" s="8"/>
      <c r="AC260" s="8"/>
      <c r="AD260" s="8"/>
      <c r="AE260" s="8"/>
      <c r="AF260" s="8"/>
      <c r="AG260" s="8"/>
      <c r="AH260" s="8"/>
      <c r="AI260" s="8"/>
      <c r="AJ260" s="8"/>
      <c r="AK260" s="8"/>
    </row>
    <row r="261" spans="1:37" ht="150.75">
      <c r="A261" s="18">
        <v>611</v>
      </c>
      <c r="B261" s="19"/>
      <c r="C261" s="28" t="s">
        <v>18740</v>
      </c>
      <c r="D261" s="28" t="s">
        <v>18741</v>
      </c>
      <c r="E261" s="22"/>
      <c r="F261" s="23" t="s">
        <v>415</v>
      </c>
      <c r="G261" s="22"/>
      <c r="H261" s="23">
        <v>0</v>
      </c>
      <c r="I261" s="22"/>
      <c r="J261" s="23" t="s">
        <v>18202</v>
      </c>
      <c r="K261" s="22"/>
      <c r="L261" s="23" t="s">
        <v>18219</v>
      </c>
      <c r="M261" s="22"/>
      <c r="N261" s="22"/>
      <c r="O261" s="22"/>
      <c r="P261" s="24"/>
      <c r="Q261" s="23" t="s">
        <v>36</v>
      </c>
      <c r="R261" s="23" t="s">
        <v>37</v>
      </c>
      <c r="S261" s="25"/>
      <c r="T261" s="26"/>
      <c r="U261" s="26"/>
      <c r="V261" s="22"/>
      <c r="W261" s="27"/>
      <c r="X261" s="8"/>
      <c r="Y261" s="8"/>
      <c r="Z261" s="8"/>
      <c r="AA261" s="8"/>
      <c r="AB261" s="8"/>
      <c r="AC261" s="8"/>
      <c r="AD261" s="8"/>
      <c r="AE261" s="8"/>
      <c r="AF261" s="8"/>
      <c r="AG261" s="8"/>
      <c r="AH261" s="8"/>
      <c r="AI261" s="8"/>
      <c r="AJ261" s="8"/>
      <c r="AK261" s="8"/>
    </row>
    <row r="262" spans="1:37" ht="105.75">
      <c r="A262" s="18">
        <v>612</v>
      </c>
      <c r="B262" s="19"/>
      <c r="C262" s="28" t="s">
        <v>18742</v>
      </c>
      <c r="D262" s="28" t="s">
        <v>18743</v>
      </c>
      <c r="E262" s="22"/>
      <c r="F262" s="23" t="s">
        <v>50</v>
      </c>
      <c r="G262" s="23" t="s">
        <v>18684</v>
      </c>
      <c r="H262" s="23">
        <v>0</v>
      </c>
      <c r="I262" s="22"/>
      <c r="J262" s="23" t="s">
        <v>18202</v>
      </c>
      <c r="K262" s="29">
        <v>43497</v>
      </c>
      <c r="L262" s="23" t="s">
        <v>18223</v>
      </c>
      <c r="M262" s="22"/>
      <c r="N262" s="23" t="s">
        <v>534</v>
      </c>
      <c r="O262" s="22"/>
      <c r="P262" s="24"/>
      <c r="Q262" s="23" t="s">
        <v>29</v>
      </c>
      <c r="R262" s="23" t="s">
        <v>30</v>
      </c>
      <c r="S262" s="25"/>
      <c r="T262" s="26"/>
      <c r="U262" s="26"/>
      <c r="V262" s="22"/>
      <c r="W262" s="27"/>
      <c r="X262" s="8"/>
      <c r="Y262" s="8"/>
      <c r="Z262" s="8"/>
      <c r="AA262" s="8"/>
      <c r="AB262" s="8"/>
      <c r="AC262" s="8"/>
      <c r="AD262" s="8"/>
      <c r="AE262" s="8"/>
      <c r="AF262" s="8"/>
      <c r="AG262" s="8"/>
      <c r="AH262" s="8"/>
      <c r="AI262" s="8"/>
      <c r="AJ262" s="8"/>
      <c r="AK262" s="8"/>
    </row>
    <row r="263" spans="1:37" ht="180.75">
      <c r="A263" s="18">
        <v>617</v>
      </c>
      <c r="B263" s="19"/>
      <c r="C263" s="20" t="s">
        <v>18744</v>
      </c>
      <c r="D263" s="28" t="s">
        <v>18745</v>
      </c>
      <c r="E263" s="22"/>
      <c r="F263" s="22"/>
      <c r="G263" s="22"/>
      <c r="H263" s="23">
        <v>0</v>
      </c>
      <c r="I263" s="22"/>
      <c r="J263" s="23" t="s">
        <v>18202</v>
      </c>
      <c r="K263" s="31">
        <v>43313</v>
      </c>
      <c r="L263" s="23" t="s">
        <v>18399</v>
      </c>
      <c r="M263" s="22"/>
      <c r="N263" s="22"/>
      <c r="O263" s="22"/>
      <c r="P263" s="24"/>
      <c r="Q263" s="23" t="s">
        <v>18377</v>
      </c>
      <c r="R263" s="22"/>
      <c r="S263" s="25"/>
      <c r="T263" s="26"/>
      <c r="U263" s="26"/>
      <c r="V263" s="22"/>
      <c r="W263" s="27"/>
      <c r="X263" s="8"/>
      <c r="Y263" s="8"/>
      <c r="Z263" s="8"/>
      <c r="AA263" s="8"/>
      <c r="AB263" s="8"/>
      <c r="AC263" s="8"/>
      <c r="AD263" s="8"/>
      <c r="AE263" s="8"/>
      <c r="AF263" s="8"/>
      <c r="AG263" s="8"/>
      <c r="AH263" s="8"/>
      <c r="AI263" s="8"/>
      <c r="AJ263" s="8"/>
      <c r="AK263" s="8"/>
    </row>
    <row r="264" spans="1:37" ht="135.75">
      <c r="A264" s="18">
        <v>620</v>
      </c>
      <c r="B264" s="19"/>
      <c r="C264" s="28" t="s">
        <v>18746</v>
      </c>
      <c r="D264" s="28" t="s">
        <v>18747</v>
      </c>
      <c r="E264" s="22"/>
      <c r="F264" s="23" t="s">
        <v>18748</v>
      </c>
      <c r="G264" s="22"/>
      <c r="H264" s="23">
        <v>0</v>
      </c>
      <c r="I264" s="22"/>
      <c r="J264" s="23" t="s">
        <v>18202</v>
      </c>
      <c r="K264" s="23" t="s">
        <v>18203</v>
      </c>
      <c r="L264" s="23" t="s">
        <v>18223</v>
      </c>
      <c r="M264" s="22"/>
      <c r="N264" s="22"/>
      <c r="O264" s="22"/>
      <c r="P264" s="24"/>
      <c r="Q264" s="23" t="s">
        <v>29</v>
      </c>
      <c r="R264" s="23" t="s">
        <v>30</v>
      </c>
      <c r="S264" s="25"/>
      <c r="T264" s="26"/>
      <c r="U264" s="26"/>
      <c r="V264" s="22"/>
      <c r="W264" s="27"/>
      <c r="X264" s="8"/>
      <c r="Y264" s="8"/>
      <c r="Z264" s="8"/>
      <c r="AA264" s="8"/>
      <c r="AB264" s="8"/>
      <c r="AC264" s="8"/>
      <c r="AD264" s="8"/>
      <c r="AE264" s="8"/>
      <c r="AF264" s="8"/>
      <c r="AG264" s="8"/>
      <c r="AH264" s="8"/>
      <c r="AI264" s="8"/>
      <c r="AJ264" s="8"/>
      <c r="AK264" s="8"/>
    </row>
    <row r="265" spans="1:37" ht="60.75">
      <c r="A265" s="18">
        <v>622</v>
      </c>
      <c r="B265" s="19"/>
      <c r="C265" s="28" t="s">
        <v>18749</v>
      </c>
      <c r="D265" s="28" t="s">
        <v>18750</v>
      </c>
      <c r="E265" s="22"/>
      <c r="F265" s="23" t="s">
        <v>266</v>
      </c>
      <c r="G265" s="22"/>
      <c r="H265" s="23">
        <v>0</v>
      </c>
      <c r="I265" s="22"/>
      <c r="J265" s="23" t="s">
        <v>18202</v>
      </c>
      <c r="K265" s="22"/>
      <c r="L265" s="23" t="s">
        <v>18243</v>
      </c>
      <c r="M265" s="23" t="s">
        <v>11857</v>
      </c>
      <c r="N265" s="22"/>
      <c r="O265" s="22"/>
      <c r="P265" s="24"/>
      <c r="Q265" s="23" t="s">
        <v>29</v>
      </c>
      <c r="R265" s="23" t="s">
        <v>30</v>
      </c>
      <c r="S265" s="25"/>
      <c r="T265" s="26"/>
      <c r="U265" s="26"/>
      <c r="V265" s="22"/>
      <c r="W265" s="27"/>
      <c r="X265" s="8"/>
      <c r="Y265" s="8"/>
      <c r="Z265" s="8"/>
      <c r="AA265" s="8"/>
      <c r="AB265" s="8"/>
      <c r="AC265" s="8"/>
      <c r="AD265" s="8"/>
      <c r="AE265" s="8"/>
      <c r="AF265" s="8"/>
      <c r="AG265" s="8"/>
      <c r="AH265" s="8"/>
      <c r="AI265" s="8"/>
      <c r="AJ265" s="8"/>
      <c r="AK265" s="8"/>
    </row>
    <row r="266" spans="1:37" ht="225.75">
      <c r="A266" s="18">
        <v>623</v>
      </c>
      <c r="B266" s="19"/>
      <c r="C266" s="28" t="s">
        <v>18751</v>
      </c>
      <c r="D266" s="28" t="s">
        <v>18752</v>
      </c>
      <c r="E266" s="22"/>
      <c r="F266" s="23" t="s">
        <v>266</v>
      </c>
      <c r="G266" s="23" t="s">
        <v>18583</v>
      </c>
      <c r="H266" s="23">
        <v>0</v>
      </c>
      <c r="I266" s="22"/>
      <c r="J266" s="23" t="s">
        <v>18202</v>
      </c>
      <c r="K266" s="29">
        <v>43497</v>
      </c>
      <c r="L266" s="23" t="s">
        <v>18223</v>
      </c>
      <c r="M266" s="22"/>
      <c r="N266" s="23" t="s">
        <v>18753</v>
      </c>
      <c r="O266" s="22"/>
      <c r="P266" s="24"/>
      <c r="Q266" s="23" t="s">
        <v>29</v>
      </c>
      <c r="R266" s="23" t="s">
        <v>30</v>
      </c>
      <c r="S266" s="25"/>
      <c r="T266" s="26"/>
      <c r="U266" s="26"/>
      <c r="V266" s="22"/>
      <c r="W266" s="27"/>
      <c r="X266" s="8"/>
      <c r="Y266" s="8"/>
      <c r="Z266" s="8"/>
      <c r="AA266" s="8"/>
      <c r="AB266" s="8"/>
      <c r="AC266" s="8"/>
      <c r="AD266" s="8"/>
      <c r="AE266" s="8"/>
      <c r="AF266" s="8"/>
      <c r="AG266" s="8"/>
      <c r="AH266" s="8"/>
      <c r="AI266" s="8"/>
      <c r="AJ266" s="8"/>
      <c r="AK266" s="8"/>
    </row>
    <row r="267" spans="1:37" ht="60.75">
      <c r="A267" s="18">
        <v>625</v>
      </c>
      <c r="B267" s="19"/>
      <c r="C267" s="28" t="s">
        <v>18754</v>
      </c>
      <c r="D267" s="28" t="s">
        <v>18755</v>
      </c>
      <c r="E267" s="22"/>
      <c r="F267" s="22"/>
      <c r="G267" s="22"/>
      <c r="H267" s="23">
        <v>0</v>
      </c>
      <c r="I267" s="22"/>
      <c r="J267" s="23" t="s">
        <v>18202</v>
      </c>
      <c r="K267" s="22"/>
      <c r="L267" s="23" t="s">
        <v>18212</v>
      </c>
      <c r="M267" s="22"/>
      <c r="N267" s="22"/>
      <c r="O267" s="22"/>
      <c r="P267" s="24"/>
      <c r="Q267" s="23" t="s">
        <v>29</v>
      </c>
      <c r="R267" s="23" t="s">
        <v>30</v>
      </c>
      <c r="S267" s="25"/>
      <c r="T267" s="26"/>
      <c r="U267" s="26"/>
      <c r="V267" s="22"/>
      <c r="W267" s="27"/>
      <c r="X267" s="8"/>
      <c r="Y267" s="8"/>
      <c r="Z267" s="8"/>
      <c r="AA267" s="8"/>
      <c r="AB267" s="8"/>
      <c r="AC267" s="8"/>
      <c r="AD267" s="8"/>
      <c r="AE267" s="8"/>
      <c r="AF267" s="8"/>
      <c r="AG267" s="8"/>
      <c r="AH267" s="8"/>
      <c r="AI267" s="8"/>
      <c r="AJ267" s="8"/>
      <c r="AK267" s="8"/>
    </row>
    <row r="268" spans="1:37" ht="60.75">
      <c r="A268" s="18">
        <v>626</v>
      </c>
      <c r="B268" s="19"/>
      <c r="C268" s="28" t="s">
        <v>18756</v>
      </c>
      <c r="D268" s="28" t="s">
        <v>18757</v>
      </c>
      <c r="E268" s="22"/>
      <c r="F268" s="22"/>
      <c r="G268" s="22"/>
      <c r="H268" s="23">
        <v>0</v>
      </c>
      <c r="I268" s="22"/>
      <c r="J268" s="23" t="s">
        <v>18202</v>
      </c>
      <c r="K268" s="22"/>
      <c r="L268" s="23" t="s">
        <v>18212</v>
      </c>
      <c r="M268" s="22"/>
      <c r="N268" s="22"/>
      <c r="O268" s="22"/>
      <c r="P268" s="24"/>
      <c r="Q268" s="23" t="s">
        <v>29</v>
      </c>
      <c r="R268" s="23" t="s">
        <v>30</v>
      </c>
      <c r="S268" s="25"/>
      <c r="T268" s="26"/>
      <c r="U268" s="26"/>
      <c r="V268" s="22"/>
      <c r="W268" s="27"/>
      <c r="X268" s="8"/>
      <c r="Y268" s="8"/>
      <c r="Z268" s="8"/>
      <c r="AA268" s="8"/>
      <c r="AB268" s="8"/>
      <c r="AC268" s="8"/>
      <c r="AD268" s="8"/>
      <c r="AE268" s="8"/>
      <c r="AF268" s="8"/>
      <c r="AG268" s="8"/>
      <c r="AH268" s="8"/>
      <c r="AI268" s="8"/>
      <c r="AJ268" s="8"/>
      <c r="AK268" s="8"/>
    </row>
    <row r="269" spans="1:37" ht="346.5">
      <c r="A269" s="18">
        <v>628</v>
      </c>
      <c r="B269" s="19"/>
      <c r="C269" s="20" t="s">
        <v>18758</v>
      </c>
      <c r="D269" s="21"/>
      <c r="E269" s="22"/>
      <c r="F269" s="22"/>
      <c r="G269" s="22"/>
      <c r="H269" s="23">
        <v>0</v>
      </c>
      <c r="I269" s="22"/>
      <c r="J269" s="23" t="s">
        <v>18202</v>
      </c>
      <c r="K269" s="22"/>
      <c r="L269" s="23" t="s">
        <v>17409</v>
      </c>
      <c r="M269" s="22"/>
      <c r="N269" s="22"/>
      <c r="O269" s="22"/>
      <c r="P269" s="24"/>
      <c r="Q269" s="23" t="s">
        <v>20</v>
      </c>
      <c r="R269" s="22"/>
      <c r="S269" s="25"/>
      <c r="T269" s="26"/>
      <c r="U269" s="26"/>
      <c r="V269" s="22"/>
      <c r="W269" s="27"/>
      <c r="X269" s="8"/>
      <c r="Y269" s="8"/>
      <c r="Z269" s="8"/>
      <c r="AA269" s="8"/>
      <c r="AB269" s="8"/>
      <c r="AC269" s="8"/>
      <c r="AD269" s="8"/>
      <c r="AE269" s="8"/>
      <c r="AF269" s="8"/>
      <c r="AG269" s="8"/>
      <c r="AH269" s="8"/>
      <c r="AI269" s="8"/>
      <c r="AJ269" s="8"/>
      <c r="AK269" s="8"/>
    </row>
    <row r="270" spans="1:37" ht="90.75">
      <c r="A270" s="18">
        <v>629</v>
      </c>
      <c r="B270" s="19"/>
      <c r="C270" s="28" t="s">
        <v>18759</v>
      </c>
      <c r="D270" s="28" t="s">
        <v>18760</v>
      </c>
      <c r="E270" s="22"/>
      <c r="F270" s="22"/>
      <c r="G270" s="22"/>
      <c r="H270" s="23">
        <v>0</v>
      </c>
      <c r="I270" s="22"/>
      <c r="J270" s="23" t="s">
        <v>18202</v>
      </c>
      <c r="K270" s="22"/>
      <c r="L270" s="23" t="s">
        <v>18243</v>
      </c>
      <c r="M270" s="22"/>
      <c r="N270" s="22"/>
      <c r="O270" s="22"/>
      <c r="P270" s="24"/>
      <c r="Q270" s="22"/>
      <c r="R270" s="23" t="s">
        <v>18761</v>
      </c>
      <c r="S270" s="25"/>
      <c r="T270" s="26"/>
      <c r="U270" s="32" t="s">
        <v>545</v>
      </c>
      <c r="V270" s="22"/>
      <c r="W270" s="27"/>
      <c r="X270" s="8"/>
      <c r="Y270" s="8"/>
      <c r="Z270" s="8"/>
      <c r="AA270" s="8"/>
      <c r="AB270" s="8"/>
      <c r="AC270" s="8"/>
      <c r="AD270" s="8"/>
      <c r="AE270" s="8"/>
      <c r="AF270" s="8"/>
      <c r="AG270" s="8"/>
      <c r="AH270" s="8"/>
      <c r="AI270" s="8"/>
      <c r="AJ270" s="8"/>
      <c r="AK270" s="8"/>
    </row>
    <row r="271" spans="1:37" ht="60.75">
      <c r="A271" s="18">
        <v>635</v>
      </c>
      <c r="B271" s="19"/>
      <c r="C271" s="28" t="s">
        <v>18762</v>
      </c>
      <c r="D271" s="28" t="s">
        <v>18763</v>
      </c>
      <c r="E271" s="22"/>
      <c r="F271" s="23" t="s">
        <v>108</v>
      </c>
      <c r="G271" s="23" t="s">
        <v>18764</v>
      </c>
      <c r="H271" s="23">
        <v>0</v>
      </c>
      <c r="I271" s="22"/>
      <c r="J271" s="23" t="s">
        <v>18202</v>
      </c>
      <c r="K271" s="29">
        <v>43497</v>
      </c>
      <c r="L271" s="23" t="s">
        <v>18219</v>
      </c>
      <c r="M271" s="22"/>
      <c r="N271" s="23" t="s">
        <v>18765</v>
      </c>
      <c r="O271" s="22"/>
      <c r="P271" s="24"/>
      <c r="Q271" s="23" t="s">
        <v>29</v>
      </c>
      <c r="R271" s="23" t="s">
        <v>30</v>
      </c>
      <c r="S271" s="25"/>
      <c r="T271" s="26"/>
      <c r="U271" s="26"/>
      <c r="V271" s="22"/>
      <c r="W271" s="27"/>
      <c r="X271" s="8"/>
      <c r="Y271" s="8"/>
      <c r="Z271" s="8"/>
      <c r="AA271" s="8"/>
      <c r="AB271" s="8"/>
      <c r="AC271" s="8"/>
      <c r="AD271" s="8"/>
      <c r="AE271" s="8"/>
      <c r="AF271" s="8"/>
      <c r="AG271" s="8"/>
      <c r="AH271" s="8"/>
      <c r="AI271" s="8"/>
      <c r="AJ271" s="8"/>
      <c r="AK271" s="8"/>
    </row>
    <row r="272" spans="1:37" ht="60.75">
      <c r="A272" s="18">
        <v>636</v>
      </c>
      <c r="B272" s="19"/>
      <c r="C272" s="28" t="s">
        <v>1170</v>
      </c>
      <c r="D272" s="28" t="s">
        <v>18766</v>
      </c>
      <c r="E272" s="22"/>
      <c r="F272" s="22"/>
      <c r="G272" s="22"/>
      <c r="H272" s="23">
        <v>0</v>
      </c>
      <c r="I272" s="22"/>
      <c r="J272" s="23" t="s">
        <v>18202</v>
      </c>
      <c r="K272" s="22"/>
      <c r="L272" s="23" t="s">
        <v>18212</v>
      </c>
      <c r="M272" s="22"/>
      <c r="N272" s="22"/>
      <c r="O272" s="22"/>
      <c r="P272" s="24"/>
      <c r="Q272" s="23" t="s">
        <v>29</v>
      </c>
      <c r="R272" s="23" t="s">
        <v>30</v>
      </c>
      <c r="S272" s="25"/>
      <c r="T272" s="26"/>
      <c r="U272" s="26"/>
      <c r="V272" s="22"/>
      <c r="W272" s="27"/>
      <c r="X272" s="8"/>
      <c r="Y272" s="8"/>
      <c r="Z272" s="8"/>
      <c r="AA272" s="8"/>
      <c r="AB272" s="8"/>
      <c r="AC272" s="8"/>
      <c r="AD272" s="8"/>
      <c r="AE272" s="8"/>
      <c r="AF272" s="8"/>
      <c r="AG272" s="8"/>
      <c r="AH272" s="8"/>
      <c r="AI272" s="8"/>
      <c r="AJ272" s="8"/>
      <c r="AK272" s="8"/>
    </row>
    <row r="273" spans="1:37" ht="105.75">
      <c r="A273" s="18">
        <v>639</v>
      </c>
      <c r="B273" s="19"/>
      <c r="C273" s="28" t="s">
        <v>1170</v>
      </c>
      <c r="D273" s="28" t="s">
        <v>18767</v>
      </c>
      <c r="E273" s="22"/>
      <c r="F273" s="23" t="s">
        <v>677</v>
      </c>
      <c r="G273" s="23" t="s">
        <v>18768</v>
      </c>
      <c r="H273" s="23">
        <v>0</v>
      </c>
      <c r="I273" s="22"/>
      <c r="J273" s="23" t="s">
        <v>18202</v>
      </c>
      <c r="K273" s="29">
        <v>43497</v>
      </c>
      <c r="L273" s="23" t="s">
        <v>18212</v>
      </c>
      <c r="M273" s="22"/>
      <c r="N273" s="23" t="s">
        <v>18769</v>
      </c>
      <c r="O273" s="22"/>
      <c r="P273" s="24"/>
      <c r="Q273" s="23" t="s">
        <v>29</v>
      </c>
      <c r="R273" s="23" t="s">
        <v>30</v>
      </c>
      <c r="S273" s="25"/>
      <c r="T273" s="26"/>
      <c r="U273" s="26"/>
      <c r="V273" s="22"/>
      <c r="W273" s="27"/>
      <c r="X273" s="8"/>
      <c r="Y273" s="8"/>
      <c r="Z273" s="8"/>
      <c r="AA273" s="8"/>
      <c r="AB273" s="8"/>
      <c r="AC273" s="8"/>
      <c r="AD273" s="8"/>
      <c r="AE273" s="8"/>
      <c r="AF273" s="8"/>
      <c r="AG273" s="8"/>
      <c r="AH273" s="8"/>
      <c r="AI273" s="8"/>
      <c r="AJ273" s="8"/>
      <c r="AK273" s="8"/>
    </row>
    <row r="274" spans="1:37" ht="180.75">
      <c r="A274" s="18">
        <v>653</v>
      </c>
      <c r="B274" s="30" t="s">
        <v>13</v>
      </c>
      <c r="C274" s="28" t="s">
        <v>18770</v>
      </c>
      <c r="D274" s="28" t="s">
        <v>18771</v>
      </c>
      <c r="E274" s="22"/>
      <c r="F274" s="22"/>
      <c r="G274" s="22"/>
      <c r="H274" s="23">
        <v>0</v>
      </c>
      <c r="I274" s="22"/>
      <c r="J274" s="23" t="s">
        <v>18202</v>
      </c>
      <c r="K274" s="22"/>
      <c r="L274" s="23" t="s">
        <v>18243</v>
      </c>
      <c r="M274" s="22"/>
      <c r="N274" s="22"/>
      <c r="O274" s="22"/>
      <c r="P274" s="24"/>
      <c r="Q274" s="23" t="s">
        <v>36</v>
      </c>
      <c r="R274" s="23" t="s">
        <v>37</v>
      </c>
      <c r="S274" s="34" t="s">
        <v>18772</v>
      </c>
      <c r="T274" s="26"/>
      <c r="U274" s="26"/>
      <c r="V274" s="22"/>
      <c r="W274" s="27"/>
      <c r="X274" s="8"/>
      <c r="Y274" s="8"/>
      <c r="Z274" s="8"/>
      <c r="AA274" s="8"/>
      <c r="AB274" s="8"/>
      <c r="AC274" s="8"/>
      <c r="AD274" s="8"/>
      <c r="AE274" s="8"/>
      <c r="AF274" s="8"/>
      <c r="AG274" s="8"/>
      <c r="AH274" s="8"/>
      <c r="AI274" s="8"/>
      <c r="AJ274" s="8"/>
      <c r="AK274" s="8"/>
    </row>
    <row r="275" spans="1:37" ht="255.75">
      <c r="A275" s="18">
        <v>654</v>
      </c>
      <c r="B275" s="30" t="s">
        <v>13</v>
      </c>
      <c r="C275" s="28" t="s">
        <v>18773</v>
      </c>
      <c r="D275" s="28" t="s">
        <v>18774</v>
      </c>
      <c r="E275" s="22"/>
      <c r="F275" s="22"/>
      <c r="G275" s="22"/>
      <c r="H275" s="23">
        <v>0</v>
      </c>
      <c r="I275" s="22"/>
      <c r="J275" s="23" t="s">
        <v>18202</v>
      </c>
      <c r="K275" s="22"/>
      <c r="L275" s="23" t="s">
        <v>18243</v>
      </c>
      <c r="M275" s="22"/>
      <c r="N275" s="22"/>
      <c r="O275" s="22"/>
      <c r="P275" s="24"/>
      <c r="Q275" s="23" t="s">
        <v>36</v>
      </c>
      <c r="R275" s="23" t="s">
        <v>37</v>
      </c>
      <c r="S275" s="34" t="s">
        <v>18775</v>
      </c>
      <c r="T275" s="26"/>
      <c r="U275" s="26"/>
      <c r="V275" s="22"/>
      <c r="W275" s="27"/>
      <c r="X275" s="8"/>
      <c r="Y275" s="8"/>
      <c r="Z275" s="8"/>
      <c r="AA275" s="8"/>
      <c r="AB275" s="8"/>
      <c r="AC275" s="8"/>
      <c r="AD275" s="8"/>
      <c r="AE275" s="8"/>
      <c r="AF275" s="8"/>
      <c r="AG275" s="8"/>
      <c r="AH275" s="8"/>
      <c r="AI275" s="8"/>
      <c r="AJ275" s="8"/>
      <c r="AK275" s="8"/>
    </row>
    <row r="276" spans="1:37" ht="120.75">
      <c r="A276" s="18">
        <v>655</v>
      </c>
      <c r="B276" s="30" t="s">
        <v>13</v>
      </c>
      <c r="C276" s="28" t="s">
        <v>18773</v>
      </c>
      <c r="D276" s="28" t="s">
        <v>18776</v>
      </c>
      <c r="E276" s="22"/>
      <c r="F276" s="22"/>
      <c r="G276" s="22"/>
      <c r="H276" s="23">
        <v>0</v>
      </c>
      <c r="I276" s="22"/>
      <c r="J276" s="23" t="s">
        <v>18202</v>
      </c>
      <c r="K276" s="22"/>
      <c r="L276" s="23" t="s">
        <v>18243</v>
      </c>
      <c r="M276" s="22"/>
      <c r="N276" s="22"/>
      <c r="O276" s="22"/>
      <c r="P276" s="24"/>
      <c r="Q276" s="23" t="s">
        <v>36</v>
      </c>
      <c r="R276" s="23" t="s">
        <v>37</v>
      </c>
      <c r="S276" s="34" t="s">
        <v>18777</v>
      </c>
      <c r="T276" s="26"/>
      <c r="U276" s="26"/>
      <c r="V276" s="22"/>
      <c r="W276" s="27"/>
      <c r="X276" s="8"/>
      <c r="Y276" s="8"/>
      <c r="Z276" s="8"/>
      <c r="AA276" s="8"/>
      <c r="AB276" s="8"/>
      <c r="AC276" s="8"/>
      <c r="AD276" s="8"/>
      <c r="AE276" s="8"/>
      <c r="AF276" s="8"/>
      <c r="AG276" s="8"/>
      <c r="AH276" s="8"/>
      <c r="AI276" s="8"/>
      <c r="AJ276" s="8"/>
      <c r="AK276" s="8"/>
    </row>
    <row r="277" spans="1:37" ht="180.75">
      <c r="A277" s="18">
        <v>656</v>
      </c>
      <c r="B277" s="19"/>
      <c r="C277" s="28" t="s">
        <v>18778</v>
      </c>
      <c r="D277" s="28" t="s">
        <v>18779</v>
      </c>
      <c r="E277" s="22"/>
      <c r="F277" s="22"/>
      <c r="G277" s="22"/>
      <c r="H277" s="23">
        <v>0</v>
      </c>
      <c r="I277" s="22"/>
      <c r="J277" s="23" t="s">
        <v>18202</v>
      </c>
      <c r="K277" s="31">
        <v>43313</v>
      </c>
      <c r="L277" s="23" t="s">
        <v>18399</v>
      </c>
      <c r="M277" s="22"/>
      <c r="N277" s="22"/>
      <c r="O277" s="22"/>
      <c r="P277" s="24"/>
      <c r="Q277" s="23" t="s">
        <v>18377</v>
      </c>
      <c r="R277" s="22"/>
      <c r="S277" s="25"/>
      <c r="T277" s="26"/>
      <c r="U277" s="26"/>
      <c r="V277" s="22"/>
      <c r="W277" s="27"/>
      <c r="X277" s="8"/>
      <c r="Y277" s="8"/>
      <c r="Z277" s="8"/>
      <c r="AA277" s="8"/>
      <c r="AB277" s="8"/>
      <c r="AC277" s="8"/>
      <c r="AD277" s="8"/>
      <c r="AE277" s="8"/>
      <c r="AF277" s="8"/>
      <c r="AG277" s="8"/>
      <c r="AH277" s="8"/>
      <c r="AI277" s="8"/>
      <c r="AJ277" s="8"/>
      <c r="AK277" s="8"/>
    </row>
    <row r="278" spans="1:37" ht="150.75">
      <c r="A278" s="18">
        <v>657</v>
      </c>
      <c r="B278" s="19"/>
      <c r="C278" s="28" t="s">
        <v>18780</v>
      </c>
      <c r="D278" s="28" t="s">
        <v>18781</v>
      </c>
      <c r="E278" s="22"/>
      <c r="F278" s="23" t="s">
        <v>26</v>
      </c>
      <c r="G278" s="23" t="s">
        <v>18782</v>
      </c>
      <c r="H278" s="23">
        <v>0</v>
      </c>
      <c r="I278" s="22"/>
      <c r="J278" s="23" t="s">
        <v>18202</v>
      </c>
      <c r="K278" s="29">
        <v>43497</v>
      </c>
      <c r="L278" s="23" t="s">
        <v>18223</v>
      </c>
      <c r="M278" s="22"/>
      <c r="N278" s="23" t="s">
        <v>18783</v>
      </c>
      <c r="O278" s="22"/>
      <c r="P278" s="24"/>
      <c r="Q278" s="23" t="s">
        <v>29</v>
      </c>
      <c r="R278" s="23" t="s">
        <v>30</v>
      </c>
      <c r="S278" s="25"/>
      <c r="T278" s="26"/>
      <c r="U278" s="26"/>
      <c r="V278" s="22"/>
      <c r="W278" s="27"/>
      <c r="X278" s="8"/>
      <c r="Y278" s="8"/>
      <c r="Z278" s="8"/>
      <c r="AA278" s="8"/>
      <c r="AB278" s="8"/>
      <c r="AC278" s="8"/>
      <c r="AD278" s="8"/>
      <c r="AE278" s="8"/>
      <c r="AF278" s="8"/>
      <c r="AG278" s="8"/>
      <c r="AH278" s="8"/>
      <c r="AI278" s="8"/>
      <c r="AJ278" s="8"/>
      <c r="AK278" s="8"/>
    </row>
    <row r="279" spans="1:37" ht="240.75">
      <c r="A279" s="18">
        <v>658</v>
      </c>
      <c r="B279" s="19"/>
      <c r="C279" s="28" t="s">
        <v>18784</v>
      </c>
      <c r="D279" s="28" t="s">
        <v>18785</v>
      </c>
      <c r="E279" s="22"/>
      <c r="F279" s="22"/>
      <c r="G279" s="22"/>
      <c r="H279" s="23">
        <v>0</v>
      </c>
      <c r="I279" s="22"/>
      <c r="J279" s="23" t="s">
        <v>18202</v>
      </c>
      <c r="K279" s="22"/>
      <c r="L279" s="23" t="s">
        <v>18219</v>
      </c>
      <c r="M279" s="22"/>
      <c r="N279" s="22"/>
      <c r="O279" s="22"/>
      <c r="P279" s="24"/>
      <c r="Q279" s="23" t="s">
        <v>36</v>
      </c>
      <c r="R279" s="23" t="s">
        <v>37</v>
      </c>
      <c r="S279" s="25"/>
      <c r="T279" s="26"/>
      <c r="U279" s="26"/>
      <c r="V279" s="22"/>
      <c r="W279" s="27"/>
      <c r="X279" s="8"/>
      <c r="Y279" s="8"/>
      <c r="Z279" s="8"/>
      <c r="AA279" s="8"/>
      <c r="AB279" s="8"/>
      <c r="AC279" s="8"/>
      <c r="AD279" s="8"/>
      <c r="AE279" s="8"/>
      <c r="AF279" s="8"/>
      <c r="AG279" s="8"/>
      <c r="AH279" s="8"/>
      <c r="AI279" s="8"/>
      <c r="AJ279" s="8"/>
      <c r="AK279" s="8"/>
    </row>
    <row r="280" spans="1:37" ht="120.75">
      <c r="A280" s="18">
        <v>659</v>
      </c>
      <c r="B280" s="19"/>
      <c r="C280" s="28" t="s">
        <v>18786</v>
      </c>
      <c r="D280" s="28" t="s">
        <v>18787</v>
      </c>
      <c r="E280" s="22"/>
      <c r="F280" s="23" t="s">
        <v>415</v>
      </c>
      <c r="G280" s="22"/>
      <c r="H280" s="23">
        <v>0</v>
      </c>
      <c r="I280" s="22"/>
      <c r="J280" s="23" t="s">
        <v>18202</v>
      </c>
      <c r="K280" s="22"/>
      <c r="L280" s="23" t="s">
        <v>18219</v>
      </c>
      <c r="M280" s="22"/>
      <c r="N280" s="22"/>
      <c r="O280" s="22"/>
      <c r="P280" s="24"/>
      <c r="Q280" s="23" t="s">
        <v>36</v>
      </c>
      <c r="R280" s="23" t="s">
        <v>37</v>
      </c>
      <c r="S280" s="25"/>
      <c r="T280" s="26"/>
      <c r="U280" s="26"/>
      <c r="V280" s="22"/>
      <c r="W280" s="27"/>
      <c r="X280" s="8"/>
      <c r="Y280" s="8"/>
      <c r="Z280" s="8"/>
      <c r="AA280" s="8"/>
      <c r="AB280" s="8"/>
      <c r="AC280" s="8"/>
      <c r="AD280" s="8"/>
      <c r="AE280" s="8"/>
      <c r="AF280" s="8"/>
      <c r="AG280" s="8"/>
      <c r="AH280" s="8"/>
      <c r="AI280" s="8"/>
      <c r="AJ280" s="8"/>
      <c r="AK280" s="8"/>
    </row>
    <row r="281" spans="1:37" ht="120.75">
      <c r="A281" s="18">
        <v>660</v>
      </c>
      <c r="B281" s="19"/>
      <c r="C281" s="28" t="s">
        <v>18788</v>
      </c>
      <c r="D281" s="28" t="s">
        <v>18789</v>
      </c>
      <c r="E281" s="22"/>
      <c r="F281" s="22"/>
      <c r="G281" s="22"/>
      <c r="H281" s="23">
        <v>0</v>
      </c>
      <c r="I281" s="22"/>
      <c r="J281" s="23" t="s">
        <v>18202</v>
      </c>
      <c r="K281" s="22"/>
      <c r="L281" s="23" t="s">
        <v>18219</v>
      </c>
      <c r="M281" s="22"/>
      <c r="N281" s="22"/>
      <c r="O281" s="22"/>
      <c r="P281" s="24"/>
      <c r="Q281" s="22"/>
      <c r="R281" s="23" t="s">
        <v>18790</v>
      </c>
      <c r="S281" s="25"/>
      <c r="T281" s="26"/>
      <c r="U281" s="32" t="s">
        <v>545</v>
      </c>
      <c r="V281" s="22"/>
      <c r="W281" s="27"/>
      <c r="X281" s="8"/>
      <c r="Y281" s="8"/>
      <c r="Z281" s="8"/>
      <c r="AA281" s="8"/>
      <c r="AB281" s="8"/>
      <c r="AC281" s="8"/>
      <c r="AD281" s="8"/>
      <c r="AE281" s="8"/>
      <c r="AF281" s="8"/>
      <c r="AG281" s="8"/>
      <c r="AH281" s="8"/>
      <c r="AI281" s="8"/>
      <c r="AJ281" s="8"/>
      <c r="AK281" s="8"/>
    </row>
    <row r="282" spans="1:37" ht="60.75">
      <c r="A282" s="18">
        <v>661</v>
      </c>
      <c r="B282" s="19"/>
      <c r="C282" s="28" t="s">
        <v>18791</v>
      </c>
      <c r="D282" s="28" t="s">
        <v>18792</v>
      </c>
      <c r="E282" s="22"/>
      <c r="F282" s="22"/>
      <c r="G282" s="22"/>
      <c r="H282" s="23">
        <v>0</v>
      </c>
      <c r="I282" s="22"/>
      <c r="J282" s="23" t="s">
        <v>18202</v>
      </c>
      <c r="K282" s="22"/>
      <c r="L282" s="23" t="s">
        <v>18219</v>
      </c>
      <c r="M282" s="22"/>
      <c r="N282" s="22"/>
      <c r="O282" s="22"/>
      <c r="P282" s="24"/>
      <c r="Q282" s="23" t="s">
        <v>99</v>
      </c>
      <c r="R282" s="23" t="s">
        <v>179</v>
      </c>
      <c r="S282" s="25"/>
      <c r="T282" s="26"/>
      <c r="U282" s="26"/>
      <c r="V282" s="22"/>
      <c r="W282" s="27"/>
      <c r="X282" s="8"/>
      <c r="Y282" s="8"/>
      <c r="Z282" s="8"/>
      <c r="AA282" s="8"/>
      <c r="AB282" s="8"/>
      <c r="AC282" s="8"/>
      <c r="AD282" s="8"/>
      <c r="AE282" s="8"/>
      <c r="AF282" s="8"/>
      <c r="AG282" s="8"/>
      <c r="AH282" s="8"/>
      <c r="AI282" s="8"/>
      <c r="AJ282" s="8"/>
      <c r="AK282" s="8"/>
    </row>
    <row r="283" spans="1:37" ht="165.75">
      <c r="A283" s="18">
        <v>664</v>
      </c>
      <c r="B283" s="19"/>
      <c r="C283" s="28" t="s">
        <v>18793</v>
      </c>
      <c r="D283" s="28" t="s">
        <v>18794</v>
      </c>
      <c r="E283" s="22"/>
      <c r="F283" s="23" t="s">
        <v>415</v>
      </c>
      <c r="G283" s="22"/>
      <c r="H283" s="23">
        <v>0</v>
      </c>
      <c r="I283" s="22"/>
      <c r="J283" s="23" t="s">
        <v>18202</v>
      </c>
      <c r="K283" s="22"/>
      <c r="L283" s="23" t="s">
        <v>18219</v>
      </c>
      <c r="M283" s="22"/>
      <c r="N283" s="22"/>
      <c r="O283" s="22"/>
      <c r="P283" s="24"/>
      <c r="Q283" s="23" t="s">
        <v>36</v>
      </c>
      <c r="R283" s="23" t="s">
        <v>37</v>
      </c>
      <c r="S283" s="25"/>
      <c r="T283" s="26"/>
      <c r="U283" s="26"/>
      <c r="V283" s="22"/>
      <c r="W283" s="27"/>
      <c r="X283" s="8"/>
      <c r="Y283" s="8"/>
      <c r="Z283" s="8"/>
      <c r="AA283" s="8"/>
      <c r="AB283" s="8"/>
      <c r="AC283" s="8"/>
      <c r="AD283" s="8"/>
      <c r="AE283" s="8"/>
      <c r="AF283" s="8"/>
      <c r="AG283" s="8"/>
      <c r="AH283" s="8"/>
      <c r="AI283" s="8"/>
      <c r="AJ283" s="8"/>
      <c r="AK283" s="8"/>
    </row>
    <row r="284" spans="1:37" ht="75.75">
      <c r="A284" s="18">
        <v>675</v>
      </c>
      <c r="B284" s="19"/>
      <c r="C284" s="28" t="s">
        <v>18795</v>
      </c>
      <c r="D284" s="28" t="s">
        <v>18796</v>
      </c>
      <c r="E284" s="22"/>
      <c r="F284" s="22"/>
      <c r="G284" s="22"/>
      <c r="H284" s="23">
        <v>0</v>
      </c>
      <c r="I284" s="22"/>
      <c r="J284" s="23" t="s">
        <v>18202</v>
      </c>
      <c r="K284" s="22"/>
      <c r="L284" s="23" t="s">
        <v>18219</v>
      </c>
      <c r="M284" s="22"/>
      <c r="N284" s="22"/>
      <c r="O284" s="22"/>
      <c r="P284" s="24"/>
      <c r="Q284" s="22"/>
      <c r="R284" s="22"/>
      <c r="S284" s="25"/>
      <c r="T284" s="26"/>
      <c r="U284" s="26"/>
      <c r="V284" s="22"/>
      <c r="W284" s="27"/>
      <c r="X284" s="8"/>
      <c r="Y284" s="8"/>
      <c r="Z284" s="8"/>
      <c r="AA284" s="8"/>
      <c r="AB284" s="8"/>
      <c r="AC284" s="8"/>
      <c r="AD284" s="8"/>
      <c r="AE284" s="8"/>
      <c r="AF284" s="8"/>
      <c r="AG284" s="8"/>
      <c r="AH284" s="8"/>
      <c r="AI284" s="8"/>
      <c r="AJ284" s="8"/>
      <c r="AK284" s="8"/>
    </row>
    <row r="285" spans="1:37" ht="90.75">
      <c r="A285" s="18">
        <v>680</v>
      </c>
      <c r="B285" s="19"/>
      <c r="C285" s="28" t="s">
        <v>18797</v>
      </c>
      <c r="D285" s="28" t="s">
        <v>18798</v>
      </c>
      <c r="E285" s="22"/>
      <c r="F285" s="22"/>
      <c r="G285" s="22"/>
      <c r="H285" s="23">
        <v>0</v>
      </c>
      <c r="I285" s="22"/>
      <c r="J285" s="23" t="s">
        <v>18202</v>
      </c>
      <c r="K285" s="22"/>
      <c r="L285" s="23" t="s">
        <v>18212</v>
      </c>
      <c r="M285" s="22"/>
      <c r="N285" s="22"/>
      <c r="O285" s="22"/>
      <c r="P285" s="24"/>
      <c r="Q285" s="23" t="s">
        <v>29</v>
      </c>
      <c r="R285" s="23" t="s">
        <v>30</v>
      </c>
      <c r="S285" s="25"/>
      <c r="T285" s="26"/>
      <c r="U285" s="26"/>
      <c r="V285" s="22"/>
      <c r="W285" s="27"/>
      <c r="X285" s="8"/>
      <c r="Y285" s="8"/>
      <c r="Z285" s="8"/>
      <c r="AA285" s="8"/>
      <c r="AB285" s="8"/>
      <c r="AC285" s="8"/>
      <c r="AD285" s="8"/>
      <c r="AE285" s="8"/>
      <c r="AF285" s="8"/>
      <c r="AG285" s="8"/>
      <c r="AH285" s="8"/>
      <c r="AI285" s="8"/>
      <c r="AJ285" s="8"/>
      <c r="AK285" s="8"/>
    </row>
    <row r="286" spans="1:37" ht="135.75">
      <c r="A286" s="18">
        <v>681</v>
      </c>
      <c r="B286" s="19"/>
      <c r="C286" s="28" t="s">
        <v>18799</v>
      </c>
      <c r="D286" s="28" t="s">
        <v>18800</v>
      </c>
      <c r="E286" s="22"/>
      <c r="F286" s="23" t="s">
        <v>50</v>
      </c>
      <c r="G286" s="23" t="s">
        <v>18801</v>
      </c>
      <c r="H286" s="23">
        <v>0</v>
      </c>
      <c r="I286" s="22"/>
      <c r="J286" s="23" t="s">
        <v>18202</v>
      </c>
      <c r="K286" s="29">
        <v>43497</v>
      </c>
      <c r="L286" s="23" t="s">
        <v>18223</v>
      </c>
      <c r="M286" s="22"/>
      <c r="N286" s="23" t="s">
        <v>18802</v>
      </c>
      <c r="O286" s="22"/>
      <c r="P286" s="24"/>
      <c r="Q286" s="23" t="s">
        <v>29</v>
      </c>
      <c r="R286" s="23" t="s">
        <v>30</v>
      </c>
      <c r="S286" s="25"/>
      <c r="T286" s="26"/>
      <c r="U286" s="26"/>
      <c r="V286" s="22"/>
      <c r="W286" s="27"/>
      <c r="X286" s="8"/>
      <c r="Y286" s="8"/>
      <c r="Z286" s="8"/>
      <c r="AA286" s="8"/>
      <c r="AB286" s="8"/>
      <c r="AC286" s="8"/>
      <c r="AD286" s="8"/>
      <c r="AE286" s="8"/>
      <c r="AF286" s="8"/>
      <c r="AG286" s="8"/>
      <c r="AH286" s="8"/>
      <c r="AI286" s="8"/>
      <c r="AJ286" s="8"/>
      <c r="AK286" s="8"/>
    </row>
    <row r="287" spans="1:37" ht="60.75">
      <c r="A287" s="18">
        <v>685</v>
      </c>
      <c r="B287" s="19"/>
      <c r="C287" s="28" t="s">
        <v>18803</v>
      </c>
      <c r="D287" s="28" t="s">
        <v>18804</v>
      </c>
      <c r="E287" s="22"/>
      <c r="F287" s="22"/>
      <c r="G287" s="22"/>
      <c r="H287" s="23">
        <v>0</v>
      </c>
      <c r="I287" s="22"/>
      <c r="J287" s="23" t="s">
        <v>18202</v>
      </c>
      <c r="K287" s="22"/>
      <c r="L287" s="23" t="s">
        <v>18243</v>
      </c>
      <c r="M287" s="22"/>
      <c r="N287" s="22"/>
      <c r="O287" s="22"/>
      <c r="P287" s="24"/>
      <c r="Q287" s="22"/>
      <c r="R287" s="23" t="s">
        <v>18805</v>
      </c>
      <c r="S287" s="25"/>
      <c r="T287" s="26"/>
      <c r="U287" s="32" t="s">
        <v>545</v>
      </c>
      <c r="V287" s="22"/>
      <c r="W287" s="27"/>
      <c r="X287" s="8"/>
      <c r="Y287" s="8"/>
      <c r="Z287" s="8"/>
      <c r="AA287" s="8"/>
      <c r="AB287" s="8"/>
      <c r="AC287" s="8"/>
      <c r="AD287" s="8"/>
      <c r="AE287" s="8"/>
      <c r="AF287" s="8"/>
      <c r="AG287" s="8"/>
      <c r="AH287" s="8"/>
      <c r="AI287" s="8"/>
      <c r="AJ287" s="8"/>
      <c r="AK287" s="8"/>
    </row>
    <row r="288" spans="1:37" ht="45.75">
      <c r="A288" s="18">
        <v>701</v>
      </c>
      <c r="B288" s="19"/>
      <c r="C288" s="28" t="s">
        <v>18806</v>
      </c>
      <c r="D288" s="28" t="s">
        <v>18807</v>
      </c>
      <c r="E288" s="22"/>
      <c r="F288" s="22"/>
      <c r="G288" s="22"/>
      <c r="H288" s="23">
        <v>0</v>
      </c>
      <c r="I288" s="22"/>
      <c r="J288" s="23" t="s">
        <v>18202</v>
      </c>
      <c r="K288" s="22"/>
      <c r="L288" s="23" t="s">
        <v>18219</v>
      </c>
      <c r="M288" s="22"/>
      <c r="N288" s="22"/>
      <c r="O288" s="22"/>
      <c r="P288" s="24"/>
      <c r="Q288" s="23" t="s">
        <v>36</v>
      </c>
      <c r="R288" s="23" t="s">
        <v>37</v>
      </c>
      <c r="S288" s="25"/>
      <c r="T288" s="26"/>
      <c r="U288" s="26"/>
      <c r="V288" s="22"/>
      <c r="W288" s="27"/>
      <c r="X288" s="8"/>
      <c r="Y288" s="8"/>
      <c r="Z288" s="8"/>
      <c r="AA288" s="8"/>
      <c r="AB288" s="8"/>
      <c r="AC288" s="8"/>
      <c r="AD288" s="8"/>
      <c r="AE288" s="8"/>
      <c r="AF288" s="8"/>
      <c r="AG288" s="8"/>
      <c r="AH288" s="8"/>
      <c r="AI288" s="8"/>
      <c r="AJ288" s="8"/>
      <c r="AK288" s="8"/>
    </row>
    <row r="289" spans="1:37" ht="105.75">
      <c r="A289" s="18">
        <v>702</v>
      </c>
      <c r="B289" s="19"/>
      <c r="C289" s="28" t="s">
        <v>18808</v>
      </c>
      <c r="D289" s="28" t="s">
        <v>18809</v>
      </c>
      <c r="E289" s="22"/>
      <c r="F289" s="22"/>
      <c r="G289" s="22"/>
      <c r="H289" s="23">
        <v>0</v>
      </c>
      <c r="I289" s="22"/>
      <c r="J289" s="23" t="s">
        <v>18202</v>
      </c>
      <c r="K289" s="22"/>
      <c r="L289" s="23" t="s">
        <v>18219</v>
      </c>
      <c r="M289" s="22"/>
      <c r="N289" s="22"/>
      <c r="O289" s="22"/>
      <c r="P289" s="24"/>
      <c r="Q289" s="23" t="s">
        <v>36</v>
      </c>
      <c r="R289" s="23" t="s">
        <v>37</v>
      </c>
      <c r="S289" s="25"/>
      <c r="T289" s="26"/>
      <c r="U289" s="26"/>
      <c r="V289" s="22"/>
      <c r="W289" s="27"/>
      <c r="X289" s="8"/>
      <c r="Y289" s="8"/>
      <c r="Z289" s="8"/>
      <c r="AA289" s="8"/>
      <c r="AB289" s="8"/>
      <c r="AC289" s="8"/>
      <c r="AD289" s="8"/>
      <c r="AE289" s="8"/>
      <c r="AF289" s="8"/>
      <c r="AG289" s="8"/>
      <c r="AH289" s="8"/>
      <c r="AI289" s="8"/>
      <c r="AJ289" s="8"/>
      <c r="AK289" s="8"/>
    </row>
    <row r="290" spans="1:37" ht="165.75">
      <c r="A290" s="18">
        <v>706</v>
      </c>
      <c r="B290" s="19"/>
      <c r="C290" s="28" t="s">
        <v>18810</v>
      </c>
      <c r="D290" s="28" t="s">
        <v>8074</v>
      </c>
      <c r="E290" s="22"/>
      <c r="F290" s="23" t="s">
        <v>415</v>
      </c>
      <c r="G290" s="23" t="s">
        <v>18402</v>
      </c>
      <c r="H290" s="23">
        <v>0</v>
      </c>
      <c r="I290" s="22"/>
      <c r="J290" s="23" t="s">
        <v>18202</v>
      </c>
      <c r="K290" s="29">
        <v>43497</v>
      </c>
      <c r="L290" s="23" t="s">
        <v>18223</v>
      </c>
      <c r="M290" s="22"/>
      <c r="N290" s="23" t="s">
        <v>18659</v>
      </c>
      <c r="O290" s="22"/>
      <c r="P290" s="24"/>
      <c r="Q290" s="23" t="s">
        <v>29</v>
      </c>
      <c r="R290" s="23" t="s">
        <v>30</v>
      </c>
      <c r="S290" s="25"/>
      <c r="T290" s="26"/>
      <c r="U290" s="26"/>
      <c r="V290" s="22"/>
      <c r="W290" s="27"/>
      <c r="X290" s="8"/>
      <c r="Y290" s="8"/>
      <c r="Z290" s="8"/>
      <c r="AA290" s="8"/>
      <c r="AB290" s="8"/>
      <c r="AC290" s="8"/>
      <c r="AD290" s="8"/>
      <c r="AE290" s="8"/>
      <c r="AF290" s="8"/>
      <c r="AG290" s="8"/>
      <c r="AH290" s="8"/>
      <c r="AI290" s="8"/>
      <c r="AJ290" s="8"/>
      <c r="AK290" s="8"/>
    </row>
    <row r="291" spans="1:37" ht="120.75">
      <c r="A291" s="18">
        <v>707</v>
      </c>
      <c r="B291" s="19"/>
      <c r="C291" s="28" t="s">
        <v>18811</v>
      </c>
      <c r="D291" s="28" t="s">
        <v>18812</v>
      </c>
      <c r="E291" s="22"/>
      <c r="F291" s="23" t="s">
        <v>108</v>
      </c>
      <c r="G291" s="22"/>
      <c r="H291" s="23">
        <v>0</v>
      </c>
      <c r="I291" s="22"/>
      <c r="J291" s="23" t="s">
        <v>18202</v>
      </c>
      <c r="K291" s="29">
        <v>43497</v>
      </c>
      <c r="L291" s="23" t="s">
        <v>96</v>
      </c>
      <c r="M291" s="22"/>
      <c r="N291" s="23" t="s">
        <v>18813</v>
      </c>
      <c r="O291" s="22"/>
      <c r="P291" s="24"/>
      <c r="Q291" s="23" t="s">
        <v>18392</v>
      </c>
      <c r="R291" s="23" t="s">
        <v>127</v>
      </c>
      <c r="S291" s="25"/>
      <c r="T291" s="26"/>
      <c r="U291" s="26"/>
      <c r="V291" s="22"/>
      <c r="W291" s="27"/>
      <c r="X291" s="8"/>
      <c r="Y291" s="8"/>
      <c r="Z291" s="8"/>
      <c r="AA291" s="8"/>
      <c r="AB291" s="8"/>
      <c r="AC291" s="8"/>
      <c r="AD291" s="8"/>
      <c r="AE291" s="8"/>
      <c r="AF291" s="8"/>
      <c r="AG291" s="8"/>
      <c r="AH291" s="8"/>
      <c r="AI291" s="8"/>
      <c r="AJ291" s="8"/>
      <c r="AK291" s="8"/>
    </row>
    <row r="292" spans="1:37" ht="409.6">
      <c r="A292" s="18">
        <v>719</v>
      </c>
      <c r="B292" s="19"/>
      <c r="C292" s="28" t="s">
        <v>18814</v>
      </c>
      <c r="D292" s="21"/>
      <c r="E292" s="22"/>
      <c r="F292" s="22"/>
      <c r="G292" s="22"/>
      <c r="H292" s="23">
        <v>0</v>
      </c>
      <c r="I292" s="22"/>
      <c r="J292" s="23" t="s">
        <v>18202</v>
      </c>
      <c r="K292" s="22"/>
      <c r="L292" s="23" t="s">
        <v>18267</v>
      </c>
      <c r="M292" s="23">
        <v>2017</v>
      </c>
      <c r="N292" s="22"/>
      <c r="O292" s="22"/>
      <c r="P292" s="24"/>
      <c r="Q292" s="23" t="s">
        <v>20</v>
      </c>
      <c r="R292" s="23" t="s">
        <v>21</v>
      </c>
      <c r="S292" s="25"/>
      <c r="T292" s="26"/>
      <c r="U292" s="26"/>
      <c r="V292" s="22"/>
      <c r="W292" s="27"/>
      <c r="X292" s="8"/>
      <c r="Y292" s="8"/>
      <c r="Z292" s="8"/>
      <c r="AA292" s="8"/>
      <c r="AB292" s="8"/>
      <c r="AC292" s="8"/>
      <c r="AD292" s="8"/>
      <c r="AE292" s="8"/>
      <c r="AF292" s="8"/>
      <c r="AG292" s="8"/>
      <c r="AH292" s="8"/>
      <c r="AI292" s="8"/>
      <c r="AJ292" s="8"/>
      <c r="AK292" s="8"/>
    </row>
    <row r="293" spans="1:37" ht="409.6">
      <c r="A293" s="18">
        <v>720</v>
      </c>
      <c r="B293" s="19"/>
      <c r="C293" s="28" t="s">
        <v>18815</v>
      </c>
      <c r="D293" s="21"/>
      <c r="E293" s="22"/>
      <c r="F293" s="22"/>
      <c r="G293" s="22"/>
      <c r="H293" s="23">
        <v>0</v>
      </c>
      <c r="I293" s="22"/>
      <c r="J293" s="23" t="s">
        <v>18202</v>
      </c>
      <c r="K293" s="22"/>
      <c r="L293" s="23" t="s">
        <v>18267</v>
      </c>
      <c r="M293" s="23">
        <v>2017</v>
      </c>
      <c r="N293" s="22"/>
      <c r="O293" s="22"/>
      <c r="P293" s="24"/>
      <c r="Q293" s="23" t="s">
        <v>20</v>
      </c>
      <c r="R293" s="23" t="s">
        <v>21</v>
      </c>
      <c r="S293" s="25"/>
      <c r="T293" s="26"/>
      <c r="U293" s="26"/>
      <c r="V293" s="22"/>
      <c r="W293" s="27"/>
      <c r="X293" s="8"/>
      <c r="Y293" s="8"/>
      <c r="Z293" s="8"/>
      <c r="AA293" s="8"/>
      <c r="AB293" s="8"/>
      <c r="AC293" s="8"/>
      <c r="AD293" s="8"/>
      <c r="AE293" s="8"/>
      <c r="AF293" s="8"/>
      <c r="AG293" s="8"/>
      <c r="AH293" s="8"/>
      <c r="AI293" s="8"/>
      <c r="AJ293" s="8"/>
      <c r="AK293" s="8"/>
    </row>
    <row r="294" spans="1:37" ht="75.75">
      <c r="A294" s="18">
        <v>721</v>
      </c>
      <c r="B294" s="19"/>
      <c r="C294" s="28" t="s">
        <v>18816</v>
      </c>
      <c r="D294" s="28" t="s">
        <v>18817</v>
      </c>
      <c r="E294" s="22"/>
      <c r="F294" s="22"/>
      <c r="G294" s="22"/>
      <c r="H294" s="23">
        <v>0</v>
      </c>
      <c r="I294" s="22"/>
      <c r="J294" s="23" t="s">
        <v>18202</v>
      </c>
      <c r="K294" s="22"/>
      <c r="L294" s="23" t="s">
        <v>18243</v>
      </c>
      <c r="M294" s="22"/>
      <c r="N294" s="22"/>
      <c r="O294" s="22"/>
      <c r="P294" s="24"/>
      <c r="Q294" s="22"/>
      <c r="R294" s="23" t="s">
        <v>481</v>
      </c>
      <c r="S294" s="25"/>
      <c r="T294" s="26"/>
      <c r="U294" s="32" t="s">
        <v>545</v>
      </c>
      <c r="V294" s="22"/>
      <c r="W294" s="27"/>
      <c r="X294" s="8"/>
      <c r="Y294" s="8"/>
      <c r="Z294" s="8"/>
      <c r="AA294" s="8"/>
      <c r="AB294" s="8"/>
      <c r="AC294" s="8"/>
      <c r="AD294" s="8"/>
      <c r="AE294" s="8"/>
      <c r="AF294" s="8"/>
      <c r="AG294" s="8"/>
      <c r="AH294" s="8"/>
      <c r="AI294" s="8"/>
      <c r="AJ294" s="8"/>
      <c r="AK294" s="8"/>
    </row>
    <row r="295" spans="1:37" ht="90.75">
      <c r="A295" s="18">
        <v>724</v>
      </c>
      <c r="B295" s="19"/>
      <c r="C295" s="28" t="s">
        <v>18818</v>
      </c>
      <c r="D295" s="28" t="s">
        <v>18819</v>
      </c>
      <c r="E295" s="22"/>
      <c r="F295" s="22"/>
      <c r="G295" s="22"/>
      <c r="H295" s="23">
        <v>0</v>
      </c>
      <c r="I295" s="22"/>
      <c r="J295" s="23" t="s">
        <v>18202</v>
      </c>
      <c r="K295" s="23" t="s">
        <v>18203</v>
      </c>
      <c r="L295" s="23" t="s">
        <v>219</v>
      </c>
      <c r="M295" s="22"/>
      <c r="N295" s="22"/>
      <c r="O295" s="22"/>
      <c r="P295" s="24"/>
      <c r="Q295" s="23" t="s">
        <v>18820</v>
      </c>
      <c r="R295" s="23" t="s">
        <v>18821</v>
      </c>
      <c r="S295" s="25"/>
      <c r="T295" s="26"/>
      <c r="U295" s="26"/>
      <c r="V295" s="22"/>
      <c r="W295" s="27"/>
      <c r="X295" s="8"/>
      <c r="Y295" s="8"/>
      <c r="Z295" s="8"/>
      <c r="AA295" s="8"/>
      <c r="AB295" s="8"/>
      <c r="AC295" s="8"/>
      <c r="AD295" s="8"/>
      <c r="AE295" s="8"/>
      <c r="AF295" s="8"/>
      <c r="AG295" s="8"/>
      <c r="AH295" s="8"/>
      <c r="AI295" s="8"/>
      <c r="AJ295" s="8"/>
      <c r="AK295" s="8"/>
    </row>
    <row r="296" spans="1:37" ht="90.75">
      <c r="A296" s="18">
        <v>726</v>
      </c>
      <c r="B296" s="19"/>
      <c r="C296" s="28" t="s">
        <v>18822</v>
      </c>
      <c r="D296" s="28" t="s">
        <v>18823</v>
      </c>
      <c r="E296" s="22"/>
      <c r="F296" s="23" t="s">
        <v>50</v>
      </c>
      <c r="G296" s="22"/>
      <c r="H296" s="23">
        <v>0</v>
      </c>
      <c r="I296" s="22"/>
      <c r="J296" s="23" t="s">
        <v>18202</v>
      </c>
      <c r="K296" s="29">
        <v>43497</v>
      </c>
      <c r="L296" s="23" t="s">
        <v>96</v>
      </c>
      <c r="M296" s="22"/>
      <c r="N296" s="23" t="s">
        <v>12306</v>
      </c>
      <c r="O296" s="22"/>
      <c r="P296" s="24"/>
      <c r="Q296" s="23" t="s">
        <v>18392</v>
      </c>
      <c r="R296" s="23" t="s">
        <v>127</v>
      </c>
      <c r="S296" s="25"/>
      <c r="T296" s="26"/>
      <c r="U296" s="26"/>
      <c r="V296" s="22"/>
      <c r="W296" s="27"/>
      <c r="X296" s="8"/>
      <c r="Y296" s="8"/>
      <c r="Z296" s="8"/>
      <c r="AA296" s="8"/>
      <c r="AB296" s="8"/>
      <c r="AC296" s="8"/>
      <c r="AD296" s="8"/>
      <c r="AE296" s="8"/>
      <c r="AF296" s="8"/>
      <c r="AG296" s="8"/>
      <c r="AH296" s="8"/>
      <c r="AI296" s="8"/>
      <c r="AJ296" s="8"/>
      <c r="AK296" s="8"/>
    </row>
    <row r="297" spans="1:37" ht="75.75">
      <c r="A297" s="18">
        <v>727</v>
      </c>
      <c r="B297" s="19"/>
      <c r="C297" s="28" t="s">
        <v>18824</v>
      </c>
      <c r="D297" s="28" t="s">
        <v>18825</v>
      </c>
      <c r="E297" s="22"/>
      <c r="F297" s="23" t="s">
        <v>2691</v>
      </c>
      <c r="G297" s="22"/>
      <c r="H297" s="23">
        <v>0</v>
      </c>
      <c r="I297" s="22"/>
      <c r="J297" s="23" t="s">
        <v>18202</v>
      </c>
      <c r="K297" s="29">
        <v>43497</v>
      </c>
      <c r="L297" s="23" t="s">
        <v>96</v>
      </c>
      <c r="M297" s="22"/>
      <c r="N297" s="23" t="s">
        <v>18826</v>
      </c>
      <c r="O297" s="22"/>
      <c r="P297" s="24"/>
      <c r="Q297" s="23" t="s">
        <v>18392</v>
      </c>
      <c r="R297" s="23" t="s">
        <v>127</v>
      </c>
      <c r="S297" s="25"/>
      <c r="T297" s="26"/>
      <c r="U297" s="26"/>
      <c r="V297" s="22"/>
      <c r="W297" s="27"/>
      <c r="X297" s="8"/>
      <c r="Y297" s="8"/>
      <c r="Z297" s="8"/>
      <c r="AA297" s="8"/>
      <c r="AB297" s="8"/>
      <c r="AC297" s="8"/>
      <c r="AD297" s="8"/>
      <c r="AE297" s="8"/>
      <c r="AF297" s="8"/>
      <c r="AG297" s="8"/>
      <c r="AH297" s="8"/>
      <c r="AI297" s="8"/>
      <c r="AJ297" s="8"/>
      <c r="AK297" s="8"/>
    </row>
    <row r="298" spans="1:37" ht="195.75">
      <c r="A298" s="18">
        <v>728</v>
      </c>
      <c r="B298" s="19"/>
      <c r="C298" s="28" t="s">
        <v>18827</v>
      </c>
      <c r="D298" s="28" t="s">
        <v>18828</v>
      </c>
      <c r="E298" s="22"/>
      <c r="F298" s="23" t="s">
        <v>415</v>
      </c>
      <c r="G298" s="22"/>
      <c r="H298" s="23">
        <v>0</v>
      </c>
      <c r="I298" s="22"/>
      <c r="J298" s="23" t="s">
        <v>18202</v>
      </c>
      <c r="K298" s="22"/>
      <c r="L298" s="23" t="s">
        <v>18219</v>
      </c>
      <c r="M298" s="22"/>
      <c r="N298" s="22"/>
      <c r="O298" s="22"/>
      <c r="P298" s="24"/>
      <c r="Q298" s="23" t="s">
        <v>36</v>
      </c>
      <c r="R298" s="23" t="s">
        <v>37</v>
      </c>
      <c r="S298" s="25"/>
      <c r="T298" s="26"/>
      <c r="U298" s="26"/>
      <c r="V298" s="22"/>
      <c r="W298" s="27"/>
      <c r="X298" s="8"/>
      <c r="Y298" s="8"/>
      <c r="Z298" s="8"/>
      <c r="AA298" s="8"/>
      <c r="AB298" s="8"/>
      <c r="AC298" s="8"/>
      <c r="AD298" s="8"/>
      <c r="AE298" s="8"/>
      <c r="AF298" s="8"/>
      <c r="AG298" s="8"/>
      <c r="AH298" s="8"/>
      <c r="AI298" s="8"/>
      <c r="AJ298" s="8"/>
      <c r="AK298" s="8"/>
    </row>
    <row r="299" spans="1:37" ht="135.75">
      <c r="A299" s="18">
        <v>730</v>
      </c>
      <c r="B299" s="19"/>
      <c r="C299" s="28" t="s">
        <v>18829</v>
      </c>
      <c r="D299" s="28" t="s">
        <v>18830</v>
      </c>
      <c r="E299" s="22"/>
      <c r="F299" s="23" t="s">
        <v>266</v>
      </c>
      <c r="G299" s="23" t="s">
        <v>18831</v>
      </c>
      <c r="H299" s="23">
        <v>0</v>
      </c>
      <c r="I299" s="22"/>
      <c r="J299" s="23" t="s">
        <v>18202</v>
      </c>
      <c r="K299" s="29">
        <v>43497</v>
      </c>
      <c r="L299" s="23" t="s">
        <v>18223</v>
      </c>
      <c r="M299" s="22"/>
      <c r="N299" s="23" t="s">
        <v>18432</v>
      </c>
      <c r="O299" s="22"/>
      <c r="P299" s="24"/>
      <c r="Q299" s="23" t="s">
        <v>29</v>
      </c>
      <c r="R299" s="23" t="s">
        <v>30</v>
      </c>
      <c r="S299" s="25"/>
      <c r="T299" s="26"/>
      <c r="U299" s="26"/>
      <c r="V299" s="22"/>
      <c r="W299" s="27"/>
      <c r="X299" s="8"/>
      <c r="Y299" s="8"/>
      <c r="Z299" s="8"/>
      <c r="AA299" s="8"/>
      <c r="AB299" s="8"/>
      <c r="AC299" s="8"/>
      <c r="AD299" s="8"/>
      <c r="AE299" s="8"/>
      <c r="AF299" s="8"/>
      <c r="AG299" s="8"/>
      <c r="AH299" s="8"/>
      <c r="AI299" s="8"/>
      <c r="AJ299" s="8"/>
      <c r="AK299" s="8"/>
    </row>
    <row r="300" spans="1:37" ht="409.6">
      <c r="A300" s="18">
        <v>731</v>
      </c>
      <c r="B300" s="19"/>
      <c r="C300" s="28" t="s">
        <v>18832</v>
      </c>
      <c r="D300" s="21"/>
      <c r="E300" s="22"/>
      <c r="F300" s="22"/>
      <c r="G300" s="22"/>
      <c r="H300" s="23">
        <v>0</v>
      </c>
      <c r="I300" s="22"/>
      <c r="J300" s="23" t="s">
        <v>18202</v>
      </c>
      <c r="K300" s="22"/>
      <c r="L300" s="23" t="s">
        <v>18212</v>
      </c>
      <c r="M300" s="23">
        <v>2017</v>
      </c>
      <c r="N300" s="22"/>
      <c r="O300" s="22"/>
      <c r="P300" s="24"/>
      <c r="Q300" s="23" t="s">
        <v>20</v>
      </c>
      <c r="R300" s="23" t="s">
        <v>21</v>
      </c>
      <c r="S300" s="25"/>
      <c r="T300" s="26"/>
      <c r="U300" s="26"/>
      <c r="V300" s="22"/>
      <c r="W300" s="27"/>
      <c r="X300" s="8"/>
      <c r="Y300" s="8"/>
      <c r="Z300" s="8"/>
      <c r="AA300" s="8"/>
      <c r="AB300" s="8"/>
      <c r="AC300" s="8"/>
      <c r="AD300" s="8"/>
      <c r="AE300" s="8"/>
      <c r="AF300" s="8"/>
      <c r="AG300" s="8"/>
      <c r="AH300" s="8"/>
      <c r="AI300" s="8"/>
      <c r="AJ300" s="8"/>
      <c r="AK300" s="8"/>
    </row>
    <row r="301" spans="1:37" ht="409.6">
      <c r="A301" s="18">
        <v>732</v>
      </c>
      <c r="B301" s="19"/>
      <c r="C301" s="28" t="s">
        <v>18833</v>
      </c>
      <c r="D301" s="28" t="s">
        <v>18834</v>
      </c>
      <c r="E301" s="22"/>
      <c r="F301" s="22"/>
      <c r="G301" s="22"/>
      <c r="H301" s="23">
        <v>0</v>
      </c>
      <c r="I301" s="22"/>
      <c r="J301" s="23" t="s">
        <v>18202</v>
      </c>
      <c r="K301" s="31">
        <v>43313</v>
      </c>
      <c r="L301" s="23" t="s">
        <v>18399</v>
      </c>
      <c r="M301" s="22"/>
      <c r="N301" s="22"/>
      <c r="O301" s="22"/>
      <c r="P301" s="24"/>
      <c r="Q301" s="23" t="s">
        <v>18541</v>
      </c>
      <c r="R301" s="22"/>
      <c r="S301" s="33"/>
      <c r="T301" s="26"/>
      <c r="U301" s="26"/>
      <c r="V301" s="22"/>
      <c r="W301" s="27"/>
      <c r="X301" s="8"/>
      <c r="Y301" s="8"/>
      <c r="Z301" s="8"/>
      <c r="AA301" s="8"/>
      <c r="AB301" s="8"/>
      <c r="AC301" s="8"/>
      <c r="AD301" s="8"/>
      <c r="AE301" s="8"/>
      <c r="AF301" s="8"/>
      <c r="AG301" s="8"/>
      <c r="AH301" s="8"/>
      <c r="AI301" s="8"/>
      <c r="AJ301" s="8"/>
      <c r="AK301" s="8"/>
    </row>
    <row r="302" spans="1:37" ht="270.75">
      <c r="A302" s="18">
        <v>733</v>
      </c>
      <c r="B302" s="19"/>
      <c r="C302" s="28" t="s">
        <v>18835</v>
      </c>
      <c r="D302" s="28" t="s">
        <v>18836</v>
      </c>
      <c r="E302" s="22"/>
      <c r="F302" s="22"/>
      <c r="G302" s="22"/>
      <c r="H302" s="23">
        <v>0</v>
      </c>
      <c r="I302" s="22"/>
      <c r="J302" s="23" t="s">
        <v>18202</v>
      </c>
      <c r="K302" s="31">
        <v>43313</v>
      </c>
      <c r="L302" s="23" t="s">
        <v>18399</v>
      </c>
      <c r="M302" s="22"/>
      <c r="N302" s="22"/>
      <c r="O302" s="22"/>
      <c r="P302" s="24"/>
      <c r="Q302" s="23" t="s">
        <v>18541</v>
      </c>
      <c r="R302" s="22"/>
      <c r="S302" s="33"/>
      <c r="T302" s="26"/>
      <c r="U302" s="26"/>
      <c r="V302" s="22"/>
      <c r="W302" s="27"/>
      <c r="X302" s="8"/>
      <c r="Y302" s="8"/>
      <c r="Z302" s="8"/>
      <c r="AA302" s="8"/>
      <c r="AB302" s="8"/>
      <c r="AC302" s="8"/>
      <c r="AD302" s="8"/>
      <c r="AE302" s="8"/>
      <c r="AF302" s="8"/>
      <c r="AG302" s="8"/>
      <c r="AH302" s="8"/>
      <c r="AI302" s="8"/>
      <c r="AJ302" s="8"/>
      <c r="AK302" s="8"/>
    </row>
    <row r="303" spans="1:37" ht="360.75">
      <c r="A303" s="18">
        <v>734</v>
      </c>
      <c r="B303" s="19"/>
      <c r="C303" s="28" t="s">
        <v>18835</v>
      </c>
      <c r="D303" s="28" t="s">
        <v>18837</v>
      </c>
      <c r="E303" s="22"/>
      <c r="F303" s="22"/>
      <c r="G303" s="22"/>
      <c r="H303" s="23">
        <v>0</v>
      </c>
      <c r="I303" s="22"/>
      <c r="J303" s="23" t="s">
        <v>18202</v>
      </c>
      <c r="K303" s="31">
        <v>43313</v>
      </c>
      <c r="L303" s="23" t="s">
        <v>18399</v>
      </c>
      <c r="M303" s="22"/>
      <c r="N303" s="22"/>
      <c r="O303" s="22"/>
      <c r="P303" s="24"/>
      <c r="Q303" s="23" t="s">
        <v>18541</v>
      </c>
      <c r="R303" s="22"/>
      <c r="S303" s="33"/>
      <c r="T303" s="26"/>
      <c r="U303" s="26"/>
      <c r="V303" s="22"/>
      <c r="W303" s="27"/>
      <c r="X303" s="8"/>
      <c r="Y303" s="8"/>
      <c r="Z303" s="8"/>
      <c r="AA303" s="8"/>
      <c r="AB303" s="8"/>
      <c r="AC303" s="8"/>
      <c r="AD303" s="8"/>
      <c r="AE303" s="8"/>
      <c r="AF303" s="8"/>
      <c r="AG303" s="8"/>
      <c r="AH303" s="8"/>
      <c r="AI303" s="8"/>
      <c r="AJ303" s="8"/>
      <c r="AK303" s="8"/>
    </row>
    <row r="304" spans="1:37" ht="315.75">
      <c r="A304" s="18">
        <v>735</v>
      </c>
      <c r="B304" s="19"/>
      <c r="C304" s="28" t="s">
        <v>18835</v>
      </c>
      <c r="D304" s="28" t="s">
        <v>18838</v>
      </c>
      <c r="E304" s="22"/>
      <c r="F304" s="22"/>
      <c r="G304" s="22"/>
      <c r="H304" s="23">
        <v>0</v>
      </c>
      <c r="I304" s="22"/>
      <c r="J304" s="23" t="s">
        <v>18202</v>
      </c>
      <c r="K304" s="31">
        <v>43313</v>
      </c>
      <c r="L304" s="23" t="s">
        <v>18399</v>
      </c>
      <c r="M304" s="22"/>
      <c r="N304" s="22"/>
      <c r="O304" s="22"/>
      <c r="P304" s="24"/>
      <c r="Q304" s="23" t="s">
        <v>18541</v>
      </c>
      <c r="R304" s="22"/>
      <c r="S304" s="33"/>
      <c r="T304" s="26"/>
      <c r="U304" s="26"/>
      <c r="V304" s="22"/>
      <c r="W304" s="27"/>
      <c r="X304" s="8"/>
      <c r="Y304" s="8"/>
      <c r="Z304" s="8"/>
      <c r="AA304" s="8"/>
      <c r="AB304" s="8"/>
      <c r="AC304" s="8"/>
      <c r="AD304" s="8"/>
      <c r="AE304" s="8"/>
      <c r="AF304" s="8"/>
      <c r="AG304" s="8"/>
      <c r="AH304" s="8"/>
      <c r="AI304" s="8"/>
      <c r="AJ304" s="8"/>
      <c r="AK304" s="8"/>
    </row>
    <row r="305" spans="1:37" ht="360.75">
      <c r="A305" s="18">
        <v>736</v>
      </c>
      <c r="B305" s="19"/>
      <c r="C305" s="28" t="s">
        <v>18835</v>
      </c>
      <c r="D305" s="28" t="s">
        <v>18839</v>
      </c>
      <c r="E305" s="22"/>
      <c r="F305" s="22"/>
      <c r="G305" s="22"/>
      <c r="H305" s="23">
        <v>0</v>
      </c>
      <c r="I305" s="22"/>
      <c r="J305" s="23" t="s">
        <v>18202</v>
      </c>
      <c r="K305" s="31">
        <v>43313</v>
      </c>
      <c r="L305" s="23" t="s">
        <v>18399</v>
      </c>
      <c r="M305" s="22"/>
      <c r="N305" s="22"/>
      <c r="O305" s="22"/>
      <c r="P305" s="24"/>
      <c r="Q305" s="23" t="s">
        <v>18541</v>
      </c>
      <c r="R305" s="22"/>
      <c r="S305" s="33"/>
      <c r="T305" s="26"/>
      <c r="U305" s="26"/>
      <c r="V305" s="22"/>
      <c r="W305" s="27"/>
      <c r="X305" s="8"/>
      <c r="Y305" s="8"/>
      <c r="Z305" s="8"/>
      <c r="AA305" s="8"/>
      <c r="AB305" s="8"/>
      <c r="AC305" s="8"/>
      <c r="AD305" s="8"/>
      <c r="AE305" s="8"/>
      <c r="AF305" s="8"/>
      <c r="AG305" s="8"/>
      <c r="AH305" s="8"/>
      <c r="AI305" s="8"/>
      <c r="AJ305" s="8"/>
      <c r="AK305" s="8"/>
    </row>
    <row r="306" spans="1:37" ht="409.6">
      <c r="A306" s="18">
        <v>737</v>
      </c>
      <c r="B306" s="19"/>
      <c r="C306" s="28" t="s">
        <v>18835</v>
      </c>
      <c r="D306" s="28" t="s">
        <v>18840</v>
      </c>
      <c r="E306" s="22"/>
      <c r="F306" s="22"/>
      <c r="G306" s="22"/>
      <c r="H306" s="23">
        <v>0</v>
      </c>
      <c r="I306" s="22"/>
      <c r="J306" s="23" t="s">
        <v>18202</v>
      </c>
      <c r="K306" s="31">
        <v>43313</v>
      </c>
      <c r="L306" s="23" t="s">
        <v>18399</v>
      </c>
      <c r="M306" s="22"/>
      <c r="N306" s="22"/>
      <c r="O306" s="22"/>
      <c r="P306" s="24"/>
      <c r="Q306" s="23" t="s">
        <v>18541</v>
      </c>
      <c r="R306" s="22"/>
      <c r="S306" s="33"/>
      <c r="T306" s="26"/>
      <c r="U306" s="26"/>
      <c r="V306" s="22"/>
      <c r="W306" s="27"/>
      <c r="X306" s="8"/>
      <c r="Y306" s="8"/>
      <c r="Z306" s="8"/>
      <c r="AA306" s="8"/>
      <c r="AB306" s="8"/>
      <c r="AC306" s="8"/>
      <c r="AD306" s="8"/>
      <c r="AE306" s="8"/>
      <c r="AF306" s="8"/>
      <c r="AG306" s="8"/>
      <c r="AH306" s="8"/>
      <c r="AI306" s="8"/>
      <c r="AJ306" s="8"/>
      <c r="AK306" s="8"/>
    </row>
    <row r="307" spans="1:37" ht="390.75">
      <c r="A307" s="18">
        <v>738</v>
      </c>
      <c r="B307" s="19"/>
      <c r="C307" s="28" t="s">
        <v>18835</v>
      </c>
      <c r="D307" s="28" t="s">
        <v>18841</v>
      </c>
      <c r="E307" s="22"/>
      <c r="F307" s="22"/>
      <c r="G307" s="22"/>
      <c r="H307" s="23">
        <v>0</v>
      </c>
      <c r="I307" s="22"/>
      <c r="J307" s="23" t="s">
        <v>18202</v>
      </c>
      <c r="K307" s="31">
        <v>43313</v>
      </c>
      <c r="L307" s="23" t="s">
        <v>18399</v>
      </c>
      <c r="M307" s="22"/>
      <c r="N307" s="22"/>
      <c r="O307" s="22"/>
      <c r="P307" s="24"/>
      <c r="Q307" s="23" t="s">
        <v>18541</v>
      </c>
      <c r="R307" s="22"/>
      <c r="S307" s="33"/>
      <c r="T307" s="26"/>
      <c r="U307" s="26"/>
      <c r="V307" s="22"/>
      <c r="W307" s="27"/>
      <c r="X307" s="8"/>
      <c r="Y307" s="8"/>
      <c r="Z307" s="8"/>
      <c r="AA307" s="8"/>
      <c r="AB307" s="8"/>
      <c r="AC307" s="8"/>
      <c r="AD307" s="8"/>
      <c r="AE307" s="8"/>
      <c r="AF307" s="8"/>
      <c r="AG307" s="8"/>
      <c r="AH307" s="8"/>
      <c r="AI307" s="8"/>
      <c r="AJ307" s="8"/>
      <c r="AK307" s="8"/>
    </row>
    <row r="308" spans="1:37" ht="330.75">
      <c r="A308" s="18">
        <v>739</v>
      </c>
      <c r="B308" s="19"/>
      <c r="C308" s="28" t="s">
        <v>18835</v>
      </c>
      <c r="D308" s="28" t="s">
        <v>18842</v>
      </c>
      <c r="E308" s="22"/>
      <c r="F308" s="22"/>
      <c r="G308" s="22"/>
      <c r="H308" s="23">
        <v>0</v>
      </c>
      <c r="I308" s="22"/>
      <c r="J308" s="23" t="s">
        <v>18202</v>
      </c>
      <c r="K308" s="31">
        <v>43313</v>
      </c>
      <c r="L308" s="23" t="s">
        <v>18399</v>
      </c>
      <c r="M308" s="22"/>
      <c r="N308" s="22"/>
      <c r="O308" s="22"/>
      <c r="P308" s="24"/>
      <c r="Q308" s="23" t="s">
        <v>18541</v>
      </c>
      <c r="R308" s="22"/>
      <c r="S308" s="33"/>
      <c r="T308" s="26"/>
      <c r="U308" s="26"/>
      <c r="V308" s="22"/>
      <c r="W308" s="27"/>
      <c r="X308" s="8"/>
      <c r="Y308" s="8"/>
      <c r="Z308" s="8"/>
      <c r="AA308" s="8"/>
      <c r="AB308" s="8"/>
      <c r="AC308" s="8"/>
      <c r="AD308" s="8"/>
      <c r="AE308" s="8"/>
      <c r="AF308" s="8"/>
      <c r="AG308" s="8"/>
      <c r="AH308" s="8"/>
      <c r="AI308" s="8"/>
      <c r="AJ308" s="8"/>
      <c r="AK308" s="8"/>
    </row>
    <row r="309" spans="1:37" ht="285.75">
      <c r="A309" s="18">
        <v>740</v>
      </c>
      <c r="B309" s="19"/>
      <c r="C309" s="28" t="s">
        <v>18835</v>
      </c>
      <c r="D309" s="28" t="s">
        <v>18843</v>
      </c>
      <c r="E309" s="22"/>
      <c r="F309" s="22"/>
      <c r="G309" s="22"/>
      <c r="H309" s="23">
        <v>0</v>
      </c>
      <c r="I309" s="22"/>
      <c r="J309" s="23" t="s">
        <v>18202</v>
      </c>
      <c r="K309" s="31">
        <v>43313</v>
      </c>
      <c r="L309" s="23" t="s">
        <v>18399</v>
      </c>
      <c r="M309" s="22"/>
      <c r="N309" s="22"/>
      <c r="O309" s="22"/>
      <c r="P309" s="24"/>
      <c r="Q309" s="23" t="s">
        <v>18541</v>
      </c>
      <c r="R309" s="22"/>
      <c r="S309" s="33"/>
      <c r="T309" s="26"/>
      <c r="U309" s="26"/>
      <c r="V309" s="22"/>
      <c r="W309" s="27"/>
      <c r="X309" s="8"/>
      <c r="Y309" s="8"/>
      <c r="Z309" s="8"/>
      <c r="AA309" s="8"/>
      <c r="AB309" s="8"/>
      <c r="AC309" s="8"/>
      <c r="AD309" s="8"/>
      <c r="AE309" s="8"/>
      <c r="AF309" s="8"/>
      <c r="AG309" s="8"/>
      <c r="AH309" s="8"/>
      <c r="AI309" s="8"/>
      <c r="AJ309" s="8"/>
      <c r="AK309" s="8"/>
    </row>
    <row r="310" spans="1:37" ht="315.75">
      <c r="A310" s="18">
        <v>741</v>
      </c>
      <c r="B310" s="19"/>
      <c r="C310" s="28" t="s">
        <v>18835</v>
      </c>
      <c r="D310" s="28" t="s">
        <v>18844</v>
      </c>
      <c r="E310" s="22"/>
      <c r="F310" s="22"/>
      <c r="G310" s="22"/>
      <c r="H310" s="23">
        <v>0</v>
      </c>
      <c r="I310" s="22"/>
      <c r="J310" s="23" t="s">
        <v>18202</v>
      </c>
      <c r="K310" s="31">
        <v>43313</v>
      </c>
      <c r="L310" s="23" t="s">
        <v>18399</v>
      </c>
      <c r="M310" s="22"/>
      <c r="N310" s="22"/>
      <c r="O310" s="22"/>
      <c r="P310" s="24"/>
      <c r="Q310" s="23" t="s">
        <v>18541</v>
      </c>
      <c r="R310" s="22"/>
      <c r="S310" s="33"/>
      <c r="T310" s="26"/>
      <c r="U310" s="26"/>
      <c r="V310" s="22"/>
      <c r="W310" s="27"/>
      <c r="X310" s="8"/>
      <c r="Y310" s="8"/>
      <c r="Z310" s="8"/>
      <c r="AA310" s="8"/>
      <c r="AB310" s="8"/>
      <c r="AC310" s="8"/>
      <c r="AD310" s="8"/>
      <c r="AE310" s="8"/>
      <c r="AF310" s="8"/>
      <c r="AG310" s="8"/>
      <c r="AH310" s="8"/>
      <c r="AI310" s="8"/>
      <c r="AJ310" s="8"/>
      <c r="AK310" s="8"/>
    </row>
    <row r="311" spans="1:37" ht="360.75">
      <c r="A311" s="18">
        <v>742</v>
      </c>
      <c r="B311" s="19"/>
      <c r="C311" s="28" t="s">
        <v>18835</v>
      </c>
      <c r="D311" s="28" t="s">
        <v>18845</v>
      </c>
      <c r="E311" s="22"/>
      <c r="F311" s="22"/>
      <c r="G311" s="22"/>
      <c r="H311" s="23">
        <v>0</v>
      </c>
      <c r="I311" s="22"/>
      <c r="J311" s="23" t="s">
        <v>18202</v>
      </c>
      <c r="K311" s="31">
        <v>43313</v>
      </c>
      <c r="L311" s="23" t="s">
        <v>18399</v>
      </c>
      <c r="M311" s="22"/>
      <c r="N311" s="22"/>
      <c r="O311" s="22"/>
      <c r="P311" s="24"/>
      <c r="Q311" s="23" t="s">
        <v>18541</v>
      </c>
      <c r="R311" s="22"/>
      <c r="S311" s="33"/>
      <c r="T311" s="26"/>
      <c r="U311" s="26"/>
      <c r="V311" s="22"/>
      <c r="W311" s="27"/>
      <c r="X311" s="8"/>
      <c r="Y311" s="8"/>
      <c r="Z311" s="8"/>
      <c r="AA311" s="8"/>
      <c r="AB311" s="8"/>
      <c r="AC311" s="8"/>
      <c r="AD311" s="8"/>
      <c r="AE311" s="8"/>
      <c r="AF311" s="8"/>
      <c r="AG311" s="8"/>
      <c r="AH311" s="8"/>
      <c r="AI311" s="8"/>
      <c r="AJ311" s="8"/>
      <c r="AK311" s="8"/>
    </row>
    <row r="312" spans="1:37" ht="300.75">
      <c r="A312" s="18">
        <v>743</v>
      </c>
      <c r="B312" s="19"/>
      <c r="C312" s="28" t="s">
        <v>18835</v>
      </c>
      <c r="D312" s="28" t="s">
        <v>18846</v>
      </c>
      <c r="E312" s="22"/>
      <c r="F312" s="22"/>
      <c r="G312" s="22"/>
      <c r="H312" s="23">
        <v>0</v>
      </c>
      <c r="I312" s="22"/>
      <c r="J312" s="23" t="s">
        <v>18202</v>
      </c>
      <c r="K312" s="31">
        <v>43313</v>
      </c>
      <c r="L312" s="23" t="s">
        <v>18399</v>
      </c>
      <c r="M312" s="22"/>
      <c r="N312" s="22"/>
      <c r="O312" s="22"/>
      <c r="P312" s="24"/>
      <c r="Q312" s="23" t="s">
        <v>18541</v>
      </c>
      <c r="R312" s="22"/>
      <c r="S312" s="33"/>
      <c r="T312" s="26"/>
      <c r="U312" s="26"/>
      <c r="V312" s="22"/>
      <c r="W312" s="27"/>
      <c r="X312" s="8"/>
      <c r="Y312" s="8"/>
      <c r="Z312" s="8"/>
      <c r="AA312" s="8"/>
      <c r="AB312" s="8"/>
      <c r="AC312" s="8"/>
      <c r="AD312" s="8"/>
      <c r="AE312" s="8"/>
      <c r="AF312" s="8"/>
      <c r="AG312" s="8"/>
      <c r="AH312" s="8"/>
      <c r="AI312" s="8"/>
      <c r="AJ312" s="8"/>
      <c r="AK312" s="8"/>
    </row>
    <row r="313" spans="1:37" ht="345.75">
      <c r="A313" s="18">
        <v>744</v>
      </c>
      <c r="B313" s="19"/>
      <c r="C313" s="28" t="s">
        <v>18835</v>
      </c>
      <c r="D313" s="28" t="s">
        <v>18847</v>
      </c>
      <c r="E313" s="22"/>
      <c r="F313" s="22"/>
      <c r="G313" s="22"/>
      <c r="H313" s="23">
        <v>0</v>
      </c>
      <c r="I313" s="22"/>
      <c r="J313" s="23" t="s">
        <v>18202</v>
      </c>
      <c r="K313" s="31">
        <v>43313</v>
      </c>
      <c r="L313" s="23" t="s">
        <v>18399</v>
      </c>
      <c r="M313" s="22"/>
      <c r="N313" s="22"/>
      <c r="O313" s="22"/>
      <c r="P313" s="24"/>
      <c r="Q313" s="23" t="s">
        <v>18541</v>
      </c>
      <c r="R313" s="22"/>
      <c r="S313" s="33"/>
      <c r="T313" s="26"/>
      <c r="U313" s="26"/>
      <c r="V313" s="22"/>
      <c r="W313" s="27"/>
      <c r="X313" s="8"/>
      <c r="Y313" s="8"/>
      <c r="Z313" s="8"/>
      <c r="AA313" s="8"/>
      <c r="AB313" s="8"/>
      <c r="AC313" s="8"/>
      <c r="AD313" s="8"/>
      <c r="AE313" s="8"/>
      <c r="AF313" s="8"/>
      <c r="AG313" s="8"/>
      <c r="AH313" s="8"/>
      <c r="AI313" s="8"/>
      <c r="AJ313" s="8"/>
      <c r="AK313" s="8"/>
    </row>
    <row r="314" spans="1:37" ht="240.75">
      <c r="A314" s="18">
        <v>745</v>
      </c>
      <c r="B314" s="19"/>
      <c r="C314" s="28" t="s">
        <v>18835</v>
      </c>
      <c r="D314" s="28" t="s">
        <v>18848</v>
      </c>
      <c r="E314" s="22"/>
      <c r="F314" s="22"/>
      <c r="G314" s="22"/>
      <c r="H314" s="23">
        <v>0</v>
      </c>
      <c r="I314" s="22"/>
      <c r="J314" s="23" t="s">
        <v>18202</v>
      </c>
      <c r="K314" s="31">
        <v>43313</v>
      </c>
      <c r="L314" s="23" t="s">
        <v>18399</v>
      </c>
      <c r="M314" s="22"/>
      <c r="N314" s="22"/>
      <c r="O314" s="22"/>
      <c r="P314" s="24"/>
      <c r="Q314" s="23" t="s">
        <v>18541</v>
      </c>
      <c r="R314" s="22"/>
      <c r="S314" s="33"/>
      <c r="T314" s="26"/>
      <c r="U314" s="26"/>
      <c r="V314" s="22"/>
      <c r="W314" s="27"/>
      <c r="X314" s="8"/>
      <c r="Y314" s="8"/>
      <c r="Z314" s="8"/>
      <c r="AA314" s="8"/>
      <c r="AB314" s="8"/>
      <c r="AC314" s="8"/>
      <c r="AD314" s="8"/>
      <c r="AE314" s="8"/>
      <c r="AF314" s="8"/>
      <c r="AG314" s="8"/>
      <c r="AH314" s="8"/>
      <c r="AI314" s="8"/>
      <c r="AJ314" s="8"/>
      <c r="AK314" s="8"/>
    </row>
    <row r="315" spans="1:37" ht="345.75">
      <c r="A315" s="18">
        <v>746</v>
      </c>
      <c r="B315" s="19"/>
      <c r="C315" s="28" t="s">
        <v>18835</v>
      </c>
      <c r="D315" s="28" t="s">
        <v>18849</v>
      </c>
      <c r="E315" s="22"/>
      <c r="F315" s="22"/>
      <c r="G315" s="22"/>
      <c r="H315" s="23">
        <v>0</v>
      </c>
      <c r="I315" s="22"/>
      <c r="J315" s="23" t="s">
        <v>18202</v>
      </c>
      <c r="K315" s="31">
        <v>43313</v>
      </c>
      <c r="L315" s="23" t="s">
        <v>18399</v>
      </c>
      <c r="M315" s="22"/>
      <c r="N315" s="22"/>
      <c r="O315" s="22"/>
      <c r="P315" s="24"/>
      <c r="Q315" s="23" t="s">
        <v>18541</v>
      </c>
      <c r="R315" s="22"/>
      <c r="S315" s="33"/>
      <c r="T315" s="26"/>
      <c r="U315" s="26"/>
      <c r="V315" s="22"/>
      <c r="W315" s="27"/>
      <c r="X315" s="8"/>
      <c r="Y315" s="8"/>
      <c r="Z315" s="8"/>
      <c r="AA315" s="8"/>
      <c r="AB315" s="8"/>
      <c r="AC315" s="8"/>
      <c r="AD315" s="8"/>
      <c r="AE315" s="8"/>
      <c r="AF315" s="8"/>
      <c r="AG315" s="8"/>
      <c r="AH315" s="8"/>
      <c r="AI315" s="8"/>
      <c r="AJ315" s="8"/>
      <c r="AK315" s="8"/>
    </row>
    <row r="316" spans="1:37" ht="285.75">
      <c r="A316" s="18">
        <v>747</v>
      </c>
      <c r="B316" s="19"/>
      <c r="C316" s="28" t="s">
        <v>18835</v>
      </c>
      <c r="D316" s="28" t="s">
        <v>18850</v>
      </c>
      <c r="E316" s="22"/>
      <c r="F316" s="22"/>
      <c r="G316" s="22"/>
      <c r="H316" s="23">
        <v>0</v>
      </c>
      <c r="I316" s="22"/>
      <c r="J316" s="23" t="s">
        <v>18202</v>
      </c>
      <c r="K316" s="31">
        <v>43313</v>
      </c>
      <c r="L316" s="23" t="s">
        <v>18399</v>
      </c>
      <c r="M316" s="22"/>
      <c r="N316" s="22"/>
      <c r="O316" s="22"/>
      <c r="P316" s="24"/>
      <c r="Q316" s="23" t="s">
        <v>18541</v>
      </c>
      <c r="R316" s="22"/>
      <c r="S316" s="33"/>
      <c r="T316" s="26"/>
      <c r="U316" s="26"/>
      <c r="V316" s="22"/>
      <c r="W316" s="27"/>
      <c r="X316" s="8"/>
      <c r="Y316" s="8"/>
      <c r="Z316" s="8"/>
      <c r="AA316" s="8"/>
      <c r="AB316" s="8"/>
      <c r="AC316" s="8"/>
      <c r="AD316" s="8"/>
      <c r="AE316" s="8"/>
      <c r="AF316" s="8"/>
      <c r="AG316" s="8"/>
      <c r="AH316" s="8"/>
      <c r="AI316" s="8"/>
      <c r="AJ316" s="8"/>
      <c r="AK316" s="8"/>
    </row>
    <row r="317" spans="1:37" ht="409.6">
      <c r="A317" s="18">
        <v>748</v>
      </c>
      <c r="B317" s="19"/>
      <c r="C317" s="28" t="s">
        <v>18835</v>
      </c>
      <c r="D317" s="28" t="s">
        <v>18851</v>
      </c>
      <c r="E317" s="22"/>
      <c r="F317" s="22"/>
      <c r="G317" s="22"/>
      <c r="H317" s="23">
        <v>0</v>
      </c>
      <c r="I317" s="22"/>
      <c r="J317" s="23" t="s">
        <v>18202</v>
      </c>
      <c r="K317" s="31">
        <v>43313</v>
      </c>
      <c r="L317" s="23" t="s">
        <v>18399</v>
      </c>
      <c r="M317" s="22"/>
      <c r="N317" s="22"/>
      <c r="O317" s="22"/>
      <c r="P317" s="24"/>
      <c r="Q317" s="23" t="s">
        <v>18541</v>
      </c>
      <c r="R317" s="22"/>
      <c r="S317" s="33"/>
      <c r="T317" s="26"/>
      <c r="U317" s="26"/>
      <c r="V317" s="22"/>
      <c r="W317" s="27"/>
      <c r="X317" s="8"/>
      <c r="Y317" s="8"/>
      <c r="Z317" s="8"/>
      <c r="AA317" s="8"/>
      <c r="AB317" s="8"/>
      <c r="AC317" s="8"/>
      <c r="AD317" s="8"/>
      <c r="AE317" s="8"/>
      <c r="AF317" s="8"/>
      <c r="AG317" s="8"/>
      <c r="AH317" s="8"/>
      <c r="AI317" s="8"/>
      <c r="AJ317" s="8"/>
      <c r="AK317" s="8"/>
    </row>
    <row r="318" spans="1:37" ht="330.75">
      <c r="A318" s="18">
        <v>749</v>
      </c>
      <c r="B318" s="19"/>
      <c r="C318" s="28" t="s">
        <v>18835</v>
      </c>
      <c r="D318" s="28" t="s">
        <v>18852</v>
      </c>
      <c r="E318" s="22"/>
      <c r="F318" s="22"/>
      <c r="G318" s="22"/>
      <c r="H318" s="23">
        <v>0</v>
      </c>
      <c r="I318" s="22"/>
      <c r="J318" s="23" t="s">
        <v>18202</v>
      </c>
      <c r="K318" s="31">
        <v>43313</v>
      </c>
      <c r="L318" s="23" t="s">
        <v>18399</v>
      </c>
      <c r="M318" s="22"/>
      <c r="N318" s="22"/>
      <c r="O318" s="22"/>
      <c r="P318" s="24"/>
      <c r="Q318" s="23" t="s">
        <v>18541</v>
      </c>
      <c r="R318" s="22"/>
      <c r="S318" s="33"/>
      <c r="T318" s="26"/>
      <c r="U318" s="26"/>
      <c r="V318" s="22"/>
      <c r="W318" s="27"/>
      <c r="X318" s="8"/>
      <c r="Y318" s="8"/>
      <c r="Z318" s="8"/>
      <c r="AA318" s="8"/>
      <c r="AB318" s="8"/>
      <c r="AC318" s="8"/>
      <c r="AD318" s="8"/>
      <c r="AE318" s="8"/>
      <c r="AF318" s="8"/>
      <c r="AG318" s="8"/>
      <c r="AH318" s="8"/>
      <c r="AI318" s="8"/>
      <c r="AJ318" s="8"/>
      <c r="AK318" s="8"/>
    </row>
    <row r="319" spans="1:37" ht="409.6">
      <c r="A319" s="18">
        <v>750</v>
      </c>
      <c r="B319" s="19"/>
      <c r="C319" s="28" t="s">
        <v>18835</v>
      </c>
      <c r="D319" s="28" t="s">
        <v>18853</v>
      </c>
      <c r="E319" s="22"/>
      <c r="F319" s="22"/>
      <c r="G319" s="22"/>
      <c r="H319" s="23">
        <v>0</v>
      </c>
      <c r="I319" s="22"/>
      <c r="J319" s="23" t="s">
        <v>18202</v>
      </c>
      <c r="K319" s="31">
        <v>43313</v>
      </c>
      <c r="L319" s="23" t="s">
        <v>18399</v>
      </c>
      <c r="M319" s="22"/>
      <c r="N319" s="22"/>
      <c r="O319" s="22"/>
      <c r="P319" s="24"/>
      <c r="Q319" s="23" t="s">
        <v>18541</v>
      </c>
      <c r="R319" s="22"/>
      <c r="S319" s="33"/>
      <c r="T319" s="26"/>
      <c r="U319" s="26"/>
      <c r="V319" s="22"/>
      <c r="W319" s="27"/>
      <c r="X319" s="8"/>
      <c r="Y319" s="8"/>
      <c r="Z319" s="8"/>
      <c r="AA319" s="8"/>
      <c r="AB319" s="8"/>
      <c r="AC319" s="8"/>
      <c r="AD319" s="8"/>
      <c r="AE319" s="8"/>
      <c r="AF319" s="8"/>
      <c r="AG319" s="8"/>
      <c r="AH319" s="8"/>
      <c r="AI319" s="8"/>
      <c r="AJ319" s="8"/>
      <c r="AK319" s="8"/>
    </row>
    <row r="320" spans="1:37" ht="360.75">
      <c r="A320" s="18">
        <v>751</v>
      </c>
      <c r="B320" s="19"/>
      <c r="C320" s="28" t="s">
        <v>18835</v>
      </c>
      <c r="D320" s="28" t="s">
        <v>18854</v>
      </c>
      <c r="E320" s="22"/>
      <c r="F320" s="22"/>
      <c r="G320" s="22"/>
      <c r="H320" s="23">
        <v>0</v>
      </c>
      <c r="I320" s="22"/>
      <c r="J320" s="23" t="s">
        <v>18202</v>
      </c>
      <c r="K320" s="31">
        <v>43313</v>
      </c>
      <c r="L320" s="23" t="s">
        <v>18399</v>
      </c>
      <c r="M320" s="22"/>
      <c r="N320" s="22"/>
      <c r="O320" s="22"/>
      <c r="P320" s="24"/>
      <c r="Q320" s="23" t="s">
        <v>18541</v>
      </c>
      <c r="R320" s="22"/>
      <c r="S320" s="33"/>
      <c r="T320" s="26"/>
      <c r="U320" s="26"/>
      <c r="V320" s="22"/>
      <c r="W320" s="27"/>
      <c r="X320" s="8"/>
      <c r="Y320" s="8"/>
      <c r="Z320" s="8"/>
      <c r="AA320" s="8"/>
      <c r="AB320" s="8"/>
      <c r="AC320" s="8"/>
      <c r="AD320" s="8"/>
      <c r="AE320" s="8"/>
      <c r="AF320" s="8"/>
      <c r="AG320" s="8"/>
      <c r="AH320" s="8"/>
      <c r="AI320" s="8"/>
      <c r="AJ320" s="8"/>
      <c r="AK320" s="8"/>
    </row>
    <row r="321" spans="1:37" ht="409.6">
      <c r="A321" s="18">
        <v>752</v>
      </c>
      <c r="B321" s="19"/>
      <c r="C321" s="28" t="s">
        <v>18835</v>
      </c>
      <c r="D321" s="28" t="s">
        <v>18855</v>
      </c>
      <c r="E321" s="22"/>
      <c r="F321" s="22"/>
      <c r="G321" s="22"/>
      <c r="H321" s="23">
        <v>0</v>
      </c>
      <c r="I321" s="22"/>
      <c r="J321" s="23" t="s">
        <v>18202</v>
      </c>
      <c r="K321" s="31">
        <v>43313</v>
      </c>
      <c r="L321" s="23" t="s">
        <v>18399</v>
      </c>
      <c r="M321" s="22"/>
      <c r="N321" s="22"/>
      <c r="O321" s="22"/>
      <c r="P321" s="24"/>
      <c r="Q321" s="23" t="s">
        <v>18541</v>
      </c>
      <c r="R321" s="22"/>
      <c r="S321" s="33"/>
      <c r="T321" s="26"/>
      <c r="U321" s="26"/>
      <c r="V321" s="22"/>
      <c r="W321" s="27"/>
      <c r="X321" s="8"/>
      <c r="Y321" s="8"/>
      <c r="Z321" s="8"/>
      <c r="AA321" s="8"/>
      <c r="AB321" s="8"/>
      <c r="AC321" s="8"/>
      <c r="AD321" s="8"/>
      <c r="AE321" s="8"/>
      <c r="AF321" s="8"/>
      <c r="AG321" s="8"/>
      <c r="AH321" s="8"/>
      <c r="AI321" s="8"/>
      <c r="AJ321" s="8"/>
      <c r="AK321" s="8"/>
    </row>
    <row r="322" spans="1:37" ht="345.75">
      <c r="A322" s="18">
        <v>753</v>
      </c>
      <c r="B322" s="19"/>
      <c r="C322" s="28" t="s">
        <v>18835</v>
      </c>
      <c r="D322" s="28" t="s">
        <v>18856</v>
      </c>
      <c r="E322" s="22"/>
      <c r="F322" s="22"/>
      <c r="G322" s="22"/>
      <c r="H322" s="23">
        <v>0</v>
      </c>
      <c r="I322" s="22"/>
      <c r="J322" s="23" t="s">
        <v>18202</v>
      </c>
      <c r="K322" s="31">
        <v>43313</v>
      </c>
      <c r="L322" s="23" t="s">
        <v>18399</v>
      </c>
      <c r="M322" s="22"/>
      <c r="N322" s="22"/>
      <c r="O322" s="22"/>
      <c r="P322" s="24"/>
      <c r="Q322" s="23" t="s">
        <v>18541</v>
      </c>
      <c r="R322" s="22"/>
      <c r="S322" s="33"/>
      <c r="T322" s="26"/>
      <c r="U322" s="26"/>
      <c r="V322" s="22"/>
      <c r="W322" s="27"/>
      <c r="X322" s="8"/>
      <c r="Y322" s="8"/>
      <c r="Z322" s="8"/>
      <c r="AA322" s="8"/>
      <c r="AB322" s="8"/>
      <c r="AC322" s="8"/>
      <c r="AD322" s="8"/>
      <c r="AE322" s="8"/>
      <c r="AF322" s="8"/>
      <c r="AG322" s="8"/>
      <c r="AH322" s="8"/>
      <c r="AI322" s="8"/>
      <c r="AJ322" s="8"/>
      <c r="AK322" s="8"/>
    </row>
    <row r="323" spans="1:37" ht="255.75">
      <c r="A323" s="18">
        <v>754</v>
      </c>
      <c r="B323" s="19"/>
      <c r="C323" s="28" t="s">
        <v>18835</v>
      </c>
      <c r="D323" s="28" t="s">
        <v>18857</v>
      </c>
      <c r="E323" s="22"/>
      <c r="F323" s="22"/>
      <c r="G323" s="22"/>
      <c r="H323" s="23">
        <v>0</v>
      </c>
      <c r="I323" s="22"/>
      <c r="J323" s="23" t="s">
        <v>18202</v>
      </c>
      <c r="K323" s="31">
        <v>43313</v>
      </c>
      <c r="L323" s="23" t="s">
        <v>18399</v>
      </c>
      <c r="M323" s="22"/>
      <c r="N323" s="22"/>
      <c r="O323" s="22"/>
      <c r="P323" s="24"/>
      <c r="Q323" s="23" t="s">
        <v>18541</v>
      </c>
      <c r="R323" s="22"/>
      <c r="S323" s="33"/>
      <c r="T323" s="26"/>
      <c r="U323" s="26"/>
      <c r="V323" s="22"/>
      <c r="W323" s="27"/>
      <c r="X323" s="8"/>
      <c r="Y323" s="8"/>
      <c r="Z323" s="8"/>
      <c r="AA323" s="8"/>
      <c r="AB323" s="8"/>
      <c r="AC323" s="8"/>
      <c r="AD323" s="8"/>
      <c r="AE323" s="8"/>
      <c r="AF323" s="8"/>
      <c r="AG323" s="8"/>
      <c r="AH323" s="8"/>
      <c r="AI323" s="8"/>
      <c r="AJ323" s="8"/>
      <c r="AK323" s="8"/>
    </row>
    <row r="324" spans="1:37" ht="390.75">
      <c r="A324" s="18">
        <v>755</v>
      </c>
      <c r="B324" s="19"/>
      <c r="C324" s="28" t="s">
        <v>18835</v>
      </c>
      <c r="D324" s="28" t="s">
        <v>18858</v>
      </c>
      <c r="E324" s="22"/>
      <c r="F324" s="22"/>
      <c r="G324" s="22"/>
      <c r="H324" s="23">
        <v>0</v>
      </c>
      <c r="I324" s="22"/>
      <c r="J324" s="23" t="s">
        <v>18202</v>
      </c>
      <c r="K324" s="31">
        <v>43313</v>
      </c>
      <c r="L324" s="23" t="s">
        <v>18399</v>
      </c>
      <c r="M324" s="22"/>
      <c r="N324" s="22"/>
      <c r="O324" s="22"/>
      <c r="P324" s="24"/>
      <c r="Q324" s="23" t="s">
        <v>18541</v>
      </c>
      <c r="R324" s="22"/>
      <c r="S324" s="33"/>
      <c r="T324" s="26"/>
      <c r="U324" s="26"/>
      <c r="V324" s="22"/>
      <c r="W324" s="27"/>
      <c r="X324" s="8"/>
      <c r="Y324" s="8"/>
      <c r="Z324" s="8"/>
      <c r="AA324" s="8"/>
      <c r="AB324" s="8"/>
      <c r="AC324" s="8"/>
      <c r="AD324" s="8"/>
      <c r="AE324" s="8"/>
      <c r="AF324" s="8"/>
      <c r="AG324" s="8"/>
      <c r="AH324" s="8"/>
      <c r="AI324" s="8"/>
      <c r="AJ324" s="8"/>
      <c r="AK324" s="8"/>
    </row>
    <row r="325" spans="1:37" ht="390.75">
      <c r="A325" s="18">
        <v>756</v>
      </c>
      <c r="B325" s="19"/>
      <c r="C325" s="28" t="s">
        <v>18835</v>
      </c>
      <c r="D325" s="28" t="s">
        <v>18859</v>
      </c>
      <c r="E325" s="22"/>
      <c r="F325" s="22"/>
      <c r="G325" s="22"/>
      <c r="H325" s="23">
        <v>0</v>
      </c>
      <c r="I325" s="22"/>
      <c r="J325" s="23" t="s">
        <v>18202</v>
      </c>
      <c r="K325" s="31">
        <v>43313</v>
      </c>
      <c r="L325" s="23" t="s">
        <v>18399</v>
      </c>
      <c r="M325" s="22"/>
      <c r="N325" s="22"/>
      <c r="O325" s="22"/>
      <c r="P325" s="24"/>
      <c r="Q325" s="23" t="s">
        <v>18541</v>
      </c>
      <c r="R325" s="22"/>
      <c r="S325" s="33"/>
      <c r="T325" s="26"/>
      <c r="U325" s="26"/>
      <c r="V325" s="22"/>
      <c r="W325" s="27"/>
      <c r="X325" s="8"/>
      <c r="Y325" s="8"/>
      <c r="Z325" s="8"/>
      <c r="AA325" s="8"/>
      <c r="AB325" s="8"/>
      <c r="AC325" s="8"/>
      <c r="AD325" s="8"/>
      <c r="AE325" s="8"/>
      <c r="AF325" s="8"/>
      <c r="AG325" s="8"/>
      <c r="AH325" s="8"/>
      <c r="AI325" s="8"/>
      <c r="AJ325" s="8"/>
      <c r="AK325" s="8"/>
    </row>
    <row r="326" spans="1:37" ht="330.75">
      <c r="A326" s="18">
        <v>757</v>
      </c>
      <c r="B326" s="19"/>
      <c r="C326" s="28" t="s">
        <v>18835</v>
      </c>
      <c r="D326" s="28" t="s">
        <v>18860</v>
      </c>
      <c r="E326" s="22"/>
      <c r="F326" s="22"/>
      <c r="G326" s="22"/>
      <c r="H326" s="23">
        <v>0</v>
      </c>
      <c r="I326" s="22"/>
      <c r="J326" s="23" t="s">
        <v>18202</v>
      </c>
      <c r="K326" s="31">
        <v>43313</v>
      </c>
      <c r="L326" s="23" t="s">
        <v>18399</v>
      </c>
      <c r="M326" s="22"/>
      <c r="N326" s="22"/>
      <c r="O326" s="22"/>
      <c r="P326" s="24"/>
      <c r="Q326" s="23" t="s">
        <v>18541</v>
      </c>
      <c r="R326" s="22"/>
      <c r="S326" s="33"/>
      <c r="T326" s="26"/>
      <c r="U326" s="26"/>
      <c r="V326" s="22"/>
      <c r="W326" s="27"/>
      <c r="X326" s="8"/>
      <c r="Y326" s="8"/>
      <c r="Z326" s="8"/>
      <c r="AA326" s="8"/>
      <c r="AB326" s="8"/>
      <c r="AC326" s="8"/>
      <c r="AD326" s="8"/>
      <c r="AE326" s="8"/>
      <c r="AF326" s="8"/>
      <c r="AG326" s="8"/>
      <c r="AH326" s="8"/>
      <c r="AI326" s="8"/>
      <c r="AJ326" s="8"/>
      <c r="AK326" s="8"/>
    </row>
    <row r="327" spans="1:37" ht="409.6">
      <c r="A327" s="18">
        <v>758</v>
      </c>
      <c r="B327" s="19"/>
      <c r="C327" s="28" t="s">
        <v>18835</v>
      </c>
      <c r="D327" s="28" t="s">
        <v>18861</v>
      </c>
      <c r="E327" s="22"/>
      <c r="F327" s="22"/>
      <c r="G327" s="22"/>
      <c r="H327" s="23">
        <v>0</v>
      </c>
      <c r="I327" s="22"/>
      <c r="J327" s="23" t="s">
        <v>18202</v>
      </c>
      <c r="K327" s="31">
        <v>43313</v>
      </c>
      <c r="L327" s="23" t="s">
        <v>18399</v>
      </c>
      <c r="M327" s="22"/>
      <c r="N327" s="22"/>
      <c r="O327" s="22"/>
      <c r="P327" s="24"/>
      <c r="Q327" s="23" t="s">
        <v>18541</v>
      </c>
      <c r="R327" s="22"/>
      <c r="S327" s="33"/>
      <c r="T327" s="26"/>
      <c r="U327" s="26"/>
      <c r="V327" s="22"/>
      <c r="W327" s="27"/>
      <c r="X327" s="8"/>
      <c r="Y327" s="8"/>
      <c r="Z327" s="8"/>
      <c r="AA327" s="8"/>
      <c r="AB327" s="8"/>
      <c r="AC327" s="8"/>
      <c r="AD327" s="8"/>
      <c r="AE327" s="8"/>
      <c r="AF327" s="8"/>
      <c r="AG327" s="8"/>
      <c r="AH327" s="8"/>
      <c r="AI327" s="8"/>
      <c r="AJ327" s="8"/>
      <c r="AK327" s="8"/>
    </row>
    <row r="328" spans="1:37" ht="409.6">
      <c r="A328" s="18">
        <v>759</v>
      </c>
      <c r="B328" s="19"/>
      <c r="C328" s="28" t="s">
        <v>18835</v>
      </c>
      <c r="D328" s="28" t="s">
        <v>18862</v>
      </c>
      <c r="E328" s="22"/>
      <c r="F328" s="22"/>
      <c r="G328" s="22"/>
      <c r="H328" s="23">
        <v>0</v>
      </c>
      <c r="I328" s="22"/>
      <c r="J328" s="23" t="s">
        <v>18202</v>
      </c>
      <c r="K328" s="31">
        <v>43313</v>
      </c>
      <c r="L328" s="23" t="s">
        <v>18399</v>
      </c>
      <c r="M328" s="22"/>
      <c r="N328" s="22"/>
      <c r="O328" s="22"/>
      <c r="P328" s="24"/>
      <c r="Q328" s="23" t="s">
        <v>18541</v>
      </c>
      <c r="R328" s="22"/>
      <c r="S328" s="33"/>
      <c r="T328" s="26"/>
      <c r="U328" s="26"/>
      <c r="V328" s="22"/>
      <c r="W328" s="27"/>
      <c r="X328" s="8"/>
      <c r="Y328" s="8"/>
      <c r="Z328" s="8"/>
      <c r="AA328" s="8"/>
      <c r="AB328" s="8"/>
      <c r="AC328" s="8"/>
      <c r="AD328" s="8"/>
      <c r="AE328" s="8"/>
      <c r="AF328" s="8"/>
      <c r="AG328" s="8"/>
      <c r="AH328" s="8"/>
      <c r="AI328" s="8"/>
      <c r="AJ328" s="8"/>
      <c r="AK328" s="8"/>
    </row>
    <row r="329" spans="1:37" ht="330.75">
      <c r="A329" s="18">
        <v>760</v>
      </c>
      <c r="B329" s="19"/>
      <c r="C329" s="28" t="s">
        <v>18835</v>
      </c>
      <c r="D329" s="28" t="s">
        <v>18863</v>
      </c>
      <c r="E329" s="22"/>
      <c r="F329" s="22"/>
      <c r="G329" s="22"/>
      <c r="H329" s="23">
        <v>0</v>
      </c>
      <c r="I329" s="22"/>
      <c r="J329" s="23" t="s">
        <v>18202</v>
      </c>
      <c r="K329" s="31">
        <v>43313</v>
      </c>
      <c r="L329" s="23" t="s">
        <v>18399</v>
      </c>
      <c r="M329" s="22"/>
      <c r="N329" s="22"/>
      <c r="O329" s="22"/>
      <c r="P329" s="24"/>
      <c r="Q329" s="23" t="s">
        <v>18541</v>
      </c>
      <c r="R329" s="22"/>
      <c r="S329" s="33"/>
      <c r="T329" s="26"/>
      <c r="U329" s="26"/>
      <c r="V329" s="22"/>
      <c r="W329" s="27"/>
      <c r="X329" s="8"/>
      <c r="Y329" s="8"/>
      <c r="Z329" s="8"/>
      <c r="AA329" s="8"/>
      <c r="AB329" s="8"/>
      <c r="AC329" s="8"/>
      <c r="AD329" s="8"/>
      <c r="AE329" s="8"/>
      <c r="AF329" s="8"/>
      <c r="AG329" s="8"/>
      <c r="AH329" s="8"/>
      <c r="AI329" s="8"/>
      <c r="AJ329" s="8"/>
      <c r="AK329" s="8"/>
    </row>
    <row r="330" spans="1:37" ht="409.6">
      <c r="A330" s="18">
        <v>761</v>
      </c>
      <c r="B330" s="19"/>
      <c r="C330" s="28" t="s">
        <v>18835</v>
      </c>
      <c r="D330" s="28" t="s">
        <v>18864</v>
      </c>
      <c r="E330" s="22"/>
      <c r="F330" s="22"/>
      <c r="G330" s="22"/>
      <c r="H330" s="23">
        <v>0</v>
      </c>
      <c r="I330" s="22"/>
      <c r="J330" s="23" t="s">
        <v>18202</v>
      </c>
      <c r="K330" s="31">
        <v>43313</v>
      </c>
      <c r="L330" s="23" t="s">
        <v>18399</v>
      </c>
      <c r="M330" s="22"/>
      <c r="N330" s="22"/>
      <c r="O330" s="22"/>
      <c r="P330" s="24"/>
      <c r="Q330" s="23" t="s">
        <v>18541</v>
      </c>
      <c r="R330" s="22"/>
      <c r="S330" s="33"/>
      <c r="T330" s="26"/>
      <c r="U330" s="26"/>
      <c r="V330" s="22"/>
      <c r="W330" s="27"/>
      <c r="X330" s="8"/>
      <c r="Y330" s="8"/>
      <c r="Z330" s="8"/>
      <c r="AA330" s="8"/>
      <c r="AB330" s="8"/>
      <c r="AC330" s="8"/>
      <c r="AD330" s="8"/>
      <c r="AE330" s="8"/>
      <c r="AF330" s="8"/>
      <c r="AG330" s="8"/>
      <c r="AH330" s="8"/>
      <c r="AI330" s="8"/>
      <c r="AJ330" s="8"/>
      <c r="AK330" s="8"/>
    </row>
    <row r="331" spans="1:37" ht="300.75">
      <c r="A331" s="18">
        <v>762</v>
      </c>
      <c r="B331" s="19"/>
      <c r="C331" s="28" t="s">
        <v>18835</v>
      </c>
      <c r="D331" s="28" t="s">
        <v>18865</v>
      </c>
      <c r="E331" s="22"/>
      <c r="F331" s="22"/>
      <c r="G331" s="22"/>
      <c r="H331" s="23">
        <v>0</v>
      </c>
      <c r="I331" s="22"/>
      <c r="J331" s="23" t="s">
        <v>18202</v>
      </c>
      <c r="K331" s="31">
        <v>43313</v>
      </c>
      <c r="L331" s="23" t="s">
        <v>18399</v>
      </c>
      <c r="M331" s="22"/>
      <c r="N331" s="22"/>
      <c r="O331" s="22"/>
      <c r="P331" s="24"/>
      <c r="Q331" s="23" t="s">
        <v>18541</v>
      </c>
      <c r="R331" s="22"/>
      <c r="S331" s="33"/>
      <c r="T331" s="26"/>
      <c r="U331" s="26"/>
      <c r="V331" s="22"/>
      <c r="W331" s="27"/>
      <c r="X331" s="8"/>
      <c r="Y331" s="8"/>
      <c r="Z331" s="8"/>
      <c r="AA331" s="8"/>
      <c r="AB331" s="8"/>
      <c r="AC331" s="8"/>
      <c r="AD331" s="8"/>
      <c r="AE331" s="8"/>
      <c r="AF331" s="8"/>
      <c r="AG331" s="8"/>
      <c r="AH331" s="8"/>
      <c r="AI331" s="8"/>
      <c r="AJ331" s="8"/>
      <c r="AK331" s="8"/>
    </row>
    <row r="332" spans="1:37" ht="285.75">
      <c r="A332" s="18">
        <v>763</v>
      </c>
      <c r="B332" s="19"/>
      <c r="C332" s="28" t="s">
        <v>18835</v>
      </c>
      <c r="D332" s="28" t="s">
        <v>18866</v>
      </c>
      <c r="E332" s="22"/>
      <c r="F332" s="22"/>
      <c r="G332" s="22"/>
      <c r="H332" s="23">
        <v>0</v>
      </c>
      <c r="I332" s="22"/>
      <c r="J332" s="23" t="s">
        <v>18202</v>
      </c>
      <c r="K332" s="31">
        <v>43313</v>
      </c>
      <c r="L332" s="23" t="s">
        <v>18399</v>
      </c>
      <c r="M332" s="22"/>
      <c r="N332" s="22"/>
      <c r="O332" s="22"/>
      <c r="P332" s="24"/>
      <c r="Q332" s="23" t="s">
        <v>18541</v>
      </c>
      <c r="R332" s="22"/>
      <c r="S332" s="33"/>
      <c r="T332" s="26"/>
      <c r="U332" s="26"/>
      <c r="V332" s="22"/>
      <c r="W332" s="27"/>
      <c r="X332" s="8"/>
      <c r="Y332" s="8"/>
      <c r="Z332" s="8"/>
      <c r="AA332" s="8"/>
      <c r="AB332" s="8"/>
      <c r="AC332" s="8"/>
      <c r="AD332" s="8"/>
      <c r="AE332" s="8"/>
      <c r="AF332" s="8"/>
      <c r="AG332" s="8"/>
      <c r="AH332" s="8"/>
      <c r="AI332" s="8"/>
      <c r="AJ332" s="8"/>
      <c r="AK332" s="8"/>
    </row>
    <row r="333" spans="1:37" ht="299.25">
      <c r="A333" s="18">
        <v>767</v>
      </c>
      <c r="B333" s="19"/>
      <c r="C333" s="20" t="s">
        <v>18867</v>
      </c>
      <c r="D333" s="21"/>
      <c r="E333" s="22"/>
      <c r="F333" s="22"/>
      <c r="G333" s="22"/>
      <c r="H333" s="23">
        <v>0</v>
      </c>
      <c r="I333" s="22"/>
      <c r="J333" s="23" t="s">
        <v>18202</v>
      </c>
      <c r="K333" s="22"/>
      <c r="L333" s="23" t="s">
        <v>17409</v>
      </c>
      <c r="M333" s="22"/>
      <c r="N333" s="22"/>
      <c r="O333" s="22"/>
      <c r="P333" s="24"/>
      <c r="Q333" s="23" t="s">
        <v>20</v>
      </c>
      <c r="R333" s="22"/>
      <c r="S333" s="25"/>
      <c r="T333" s="26"/>
      <c r="U333" s="26"/>
      <c r="V333" s="22"/>
      <c r="W333" s="27"/>
      <c r="X333" s="8"/>
      <c r="Y333" s="8"/>
      <c r="Z333" s="8"/>
      <c r="AA333" s="8"/>
      <c r="AB333" s="8"/>
      <c r="AC333" s="8"/>
      <c r="AD333" s="8"/>
      <c r="AE333" s="8"/>
      <c r="AF333" s="8"/>
      <c r="AG333" s="8"/>
      <c r="AH333" s="8"/>
      <c r="AI333" s="8"/>
      <c r="AJ333" s="8"/>
      <c r="AK333" s="8"/>
    </row>
    <row r="334" spans="1:37" ht="409.6">
      <c r="A334" s="18">
        <v>768</v>
      </c>
      <c r="B334" s="19"/>
      <c r="C334" s="28" t="s">
        <v>18868</v>
      </c>
      <c r="D334" s="21"/>
      <c r="E334" s="22"/>
      <c r="F334" s="22"/>
      <c r="G334" s="22"/>
      <c r="H334" s="23">
        <v>0</v>
      </c>
      <c r="I334" s="22"/>
      <c r="J334" s="23" t="s">
        <v>18202</v>
      </c>
      <c r="K334" s="22"/>
      <c r="L334" s="23" t="s">
        <v>18267</v>
      </c>
      <c r="M334" s="23">
        <v>2017</v>
      </c>
      <c r="N334" s="22"/>
      <c r="O334" s="22"/>
      <c r="P334" s="24"/>
      <c r="Q334" s="23" t="s">
        <v>20</v>
      </c>
      <c r="R334" s="23" t="s">
        <v>21</v>
      </c>
      <c r="S334" s="25"/>
      <c r="T334" s="26"/>
      <c r="U334" s="26"/>
      <c r="V334" s="22"/>
      <c r="W334" s="27"/>
      <c r="X334" s="8"/>
      <c r="Y334" s="8"/>
      <c r="Z334" s="8"/>
      <c r="AA334" s="8"/>
      <c r="AB334" s="8"/>
      <c r="AC334" s="8"/>
      <c r="AD334" s="8"/>
      <c r="AE334" s="8"/>
      <c r="AF334" s="8"/>
      <c r="AG334" s="8"/>
      <c r="AH334" s="8"/>
      <c r="AI334" s="8"/>
      <c r="AJ334" s="8"/>
      <c r="AK334" s="8"/>
    </row>
    <row r="335" spans="1:37" ht="409.6">
      <c r="A335" s="18">
        <v>769</v>
      </c>
      <c r="B335" s="19"/>
      <c r="C335" s="28" t="s">
        <v>18869</v>
      </c>
      <c r="D335" s="21"/>
      <c r="E335" s="22"/>
      <c r="F335" s="22"/>
      <c r="G335" s="22"/>
      <c r="H335" s="23">
        <v>0</v>
      </c>
      <c r="I335" s="22"/>
      <c r="J335" s="23" t="s">
        <v>18202</v>
      </c>
      <c r="K335" s="22"/>
      <c r="L335" s="23" t="s">
        <v>18267</v>
      </c>
      <c r="M335" s="23">
        <v>2017</v>
      </c>
      <c r="N335" s="22"/>
      <c r="O335" s="22"/>
      <c r="P335" s="24"/>
      <c r="Q335" s="23" t="s">
        <v>20</v>
      </c>
      <c r="R335" s="23" t="s">
        <v>21</v>
      </c>
      <c r="S335" s="25"/>
      <c r="T335" s="26"/>
      <c r="U335" s="26"/>
      <c r="V335" s="22"/>
      <c r="W335" s="27"/>
      <c r="X335" s="8"/>
      <c r="Y335" s="8"/>
      <c r="Z335" s="8"/>
      <c r="AA335" s="8"/>
      <c r="AB335" s="8"/>
      <c r="AC335" s="8"/>
      <c r="AD335" s="8"/>
      <c r="AE335" s="8"/>
      <c r="AF335" s="8"/>
      <c r="AG335" s="8"/>
      <c r="AH335" s="8"/>
      <c r="AI335" s="8"/>
      <c r="AJ335" s="8"/>
      <c r="AK335" s="8"/>
    </row>
    <row r="336" spans="1:37" ht="255.75">
      <c r="A336" s="18">
        <v>772</v>
      </c>
      <c r="B336" s="19"/>
      <c r="C336" s="28" t="s">
        <v>18870</v>
      </c>
      <c r="D336" s="28" t="s">
        <v>18871</v>
      </c>
      <c r="E336" s="22"/>
      <c r="F336" s="23" t="s">
        <v>18872</v>
      </c>
      <c r="G336" s="22"/>
      <c r="H336" s="23">
        <v>0</v>
      </c>
      <c r="I336" s="22"/>
      <c r="J336" s="23" t="s">
        <v>18202</v>
      </c>
      <c r="K336" s="22"/>
      <c r="L336" s="23" t="s">
        <v>18219</v>
      </c>
      <c r="M336" s="22"/>
      <c r="N336" s="22"/>
      <c r="O336" s="22"/>
      <c r="P336" s="24"/>
      <c r="Q336" s="23" t="s">
        <v>36</v>
      </c>
      <c r="R336" s="23" t="s">
        <v>37</v>
      </c>
      <c r="S336" s="25"/>
      <c r="T336" s="26"/>
      <c r="U336" s="26"/>
      <c r="V336" s="22"/>
      <c r="W336" s="27"/>
      <c r="X336" s="8"/>
      <c r="Y336" s="8"/>
      <c r="Z336" s="8"/>
      <c r="AA336" s="8"/>
      <c r="AB336" s="8"/>
      <c r="AC336" s="8"/>
      <c r="AD336" s="8"/>
      <c r="AE336" s="8"/>
      <c r="AF336" s="8"/>
      <c r="AG336" s="8"/>
      <c r="AH336" s="8"/>
      <c r="AI336" s="8"/>
      <c r="AJ336" s="8"/>
      <c r="AK336" s="8"/>
    </row>
    <row r="337" spans="1:37" ht="90.75">
      <c r="A337" s="18">
        <v>773</v>
      </c>
      <c r="B337" s="19"/>
      <c r="C337" s="28" t="s">
        <v>18873</v>
      </c>
      <c r="D337" s="28" t="s">
        <v>18874</v>
      </c>
      <c r="E337" s="22"/>
      <c r="F337" s="23" t="s">
        <v>2691</v>
      </c>
      <c r="G337" s="22"/>
      <c r="H337" s="23">
        <v>0</v>
      </c>
      <c r="I337" s="22"/>
      <c r="J337" s="23" t="s">
        <v>18202</v>
      </c>
      <c r="K337" s="29">
        <v>43497</v>
      </c>
      <c r="L337" s="23" t="s">
        <v>96</v>
      </c>
      <c r="M337" s="22"/>
      <c r="N337" s="23" t="s">
        <v>18875</v>
      </c>
      <c r="O337" s="22"/>
      <c r="P337" s="24"/>
      <c r="Q337" s="23" t="s">
        <v>18392</v>
      </c>
      <c r="R337" s="23" t="s">
        <v>127</v>
      </c>
      <c r="S337" s="25"/>
      <c r="T337" s="26"/>
      <c r="U337" s="26"/>
      <c r="V337" s="22"/>
      <c r="W337" s="27"/>
      <c r="X337" s="8"/>
      <c r="Y337" s="8"/>
      <c r="Z337" s="8"/>
      <c r="AA337" s="8"/>
      <c r="AB337" s="8"/>
      <c r="AC337" s="8"/>
      <c r="AD337" s="8"/>
      <c r="AE337" s="8"/>
      <c r="AF337" s="8"/>
      <c r="AG337" s="8"/>
      <c r="AH337" s="8"/>
      <c r="AI337" s="8"/>
      <c r="AJ337" s="8"/>
      <c r="AK337" s="8"/>
    </row>
    <row r="338" spans="1:37" ht="150.75">
      <c r="A338" s="18">
        <v>774</v>
      </c>
      <c r="B338" s="19"/>
      <c r="C338" s="28" t="s">
        <v>18876</v>
      </c>
      <c r="D338" s="28" t="s">
        <v>18877</v>
      </c>
      <c r="E338" s="22"/>
      <c r="F338" s="23" t="s">
        <v>50</v>
      </c>
      <c r="G338" s="22"/>
      <c r="H338" s="23">
        <v>0</v>
      </c>
      <c r="I338" s="22"/>
      <c r="J338" s="23" t="s">
        <v>18202</v>
      </c>
      <c r="K338" s="29">
        <v>43497</v>
      </c>
      <c r="L338" s="23" t="s">
        <v>96</v>
      </c>
      <c r="M338" s="22"/>
      <c r="N338" s="23" t="s">
        <v>18878</v>
      </c>
      <c r="O338" s="22"/>
      <c r="P338" s="24"/>
      <c r="Q338" s="23" t="s">
        <v>18392</v>
      </c>
      <c r="R338" s="23" t="s">
        <v>127</v>
      </c>
      <c r="S338" s="25"/>
      <c r="T338" s="26"/>
      <c r="U338" s="26"/>
      <c r="V338" s="22"/>
      <c r="W338" s="27"/>
      <c r="X338" s="8"/>
      <c r="Y338" s="8"/>
      <c r="Z338" s="8"/>
      <c r="AA338" s="8"/>
      <c r="AB338" s="8"/>
      <c r="AC338" s="8"/>
      <c r="AD338" s="8"/>
      <c r="AE338" s="8"/>
      <c r="AF338" s="8"/>
      <c r="AG338" s="8"/>
      <c r="AH338" s="8"/>
      <c r="AI338" s="8"/>
      <c r="AJ338" s="8"/>
      <c r="AK338" s="8"/>
    </row>
    <row r="339" spans="1:37" ht="195.75">
      <c r="A339" s="18">
        <v>775</v>
      </c>
      <c r="B339" s="19"/>
      <c r="C339" s="28" t="s">
        <v>18879</v>
      </c>
      <c r="D339" s="28" t="s">
        <v>18880</v>
      </c>
      <c r="E339" s="22"/>
      <c r="F339" s="23" t="s">
        <v>415</v>
      </c>
      <c r="G339" s="22"/>
      <c r="H339" s="23">
        <v>0</v>
      </c>
      <c r="I339" s="22"/>
      <c r="J339" s="23" t="s">
        <v>18202</v>
      </c>
      <c r="K339" s="29">
        <v>43497</v>
      </c>
      <c r="L339" s="23" t="s">
        <v>96</v>
      </c>
      <c r="M339" s="22"/>
      <c r="N339" s="23" t="s">
        <v>18881</v>
      </c>
      <c r="O339" s="22"/>
      <c r="P339" s="24"/>
      <c r="Q339" s="23" t="s">
        <v>18392</v>
      </c>
      <c r="R339" s="23" t="s">
        <v>127</v>
      </c>
      <c r="S339" s="25"/>
      <c r="T339" s="26"/>
      <c r="U339" s="26"/>
      <c r="V339" s="22"/>
      <c r="W339" s="27"/>
      <c r="X339" s="8"/>
      <c r="Y339" s="8"/>
      <c r="Z339" s="8"/>
      <c r="AA339" s="8"/>
      <c r="AB339" s="8"/>
      <c r="AC339" s="8"/>
      <c r="AD339" s="8"/>
      <c r="AE339" s="8"/>
      <c r="AF339" s="8"/>
      <c r="AG339" s="8"/>
      <c r="AH339" s="8"/>
      <c r="AI339" s="8"/>
      <c r="AJ339" s="8"/>
      <c r="AK339" s="8"/>
    </row>
    <row r="340" spans="1:37" ht="195.75">
      <c r="A340" s="18">
        <v>776</v>
      </c>
      <c r="B340" s="19"/>
      <c r="C340" s="28" t="s">
        <v>18879</v>
      </c>
      <c r="D340" s="28" t="s">
        <v>883</v>
      </c>
      <c r="E340" s="22"/>
      <c r="F340" s="23" t="s">
        <v>403</v>
      </c>
      <c r="G340" s="22"/>
      <c r="H340" s="23">
        <v>0</v>
      </c>
      <c r="I340" s="22"/>
      <c r="J340" s="23" t="s">
        <v>18202</v>
      </c>
      <c r="K340" s="29">
        <v>43497</v>
      </c>
      <c r="L340" s="23" t="s">
        <v>96</v>
      </c>
      <c r="M340" s="22"/>
      <c r="N340" s="23" t="s">
        <v>18882</v>
      </c>
      <c r="O340" s="22"/>
      <c r="P340" s="24"/>
      <c r="Q340" s="23" t="s">
        <v>18392</v>
      </c>
      <c r="R340" s="23" t="s">
        <v>127</v>
      </c>
      <c r="S340" s="25"/>
      <c r="T340" s="26"/>
      <c r="U340" s="26"/>
      <c r="V340" s="22"/>
      <c r="W340" s="27"/>
      <c r="X340" s="8"/>
      <c r="Y340" s="8"/>
      <c r="Z340" s="8"/>
      <c r="AA340" s="8"/>
      <c r="AB340" s="8"/>
      <c r="AC340" s="8"/>
      <c r="AD340" s="8"/>
      <c r="AE340" s="8"/>
      <c r="AF340" s="8"/>
      <c r="AG340" s="8"/>
      <c r="AH340" s="8"/>
      <c r="AI340" s="8"/>
      <c r="AJ340" s="8"/>
      <c r="AK340" s="8"/>
    </row>
    <row r="341" spans="1:37" ht="300.75">
      <c r="A341" s="18">
        <v>777</v>
      </c>
      <c r="B341" s="19"/>
      <c r="C341" s="28" t="s">
        <v>18883</v>
      </c>
      <c r="D341" s="28" t="s">
        <v>18884</v>
      </c>
      <c r="E341" s="22"/>
      <c r="F341" s="22"/>
      <c r="G341" s="22"/>
      <c r="H341" s="23">
        <v>0</v>
      </c>
      <c r="I341" s="22"/>
      <c r="J341" s="23" t="s">
        <v>18202</v>
      </c>
      <c r="K341" s="22"/>
      <c r="L341" s="23" t="s">
        <v>18219</v>
      </c>
      <c r="M341" s="22"/>
      <c r="N341" s="22"/>
      <c r="O341" s="22"/>
      <c r="P341" s="24"/>
      <c r="Q341" s="23" t="s">
        <v>36</v>
      </c>
      <c r="R341" s="23" t="s">
        <v>37</v>
      </c>
      <c r="S341" s="25"/>
      <c r="T341" s="26"/>
      <c r="U341" s="26"/>
      <c r="V341" s="22"/>
      <c r="W341" s="27"/>
      <c r="X341" s="8"/>
      <c r="Y341" s="8"/>
      <c r="Z341" s="8"/>
      <c r="AA341" s="8"/>
      <c r="AB341" s="8"/>
      <c r="AC341" s="8"/>
      <c r="AD341" s="8"/>
      <c r="AE341" s="8"/>
      <c r="AF341" s="8"/>
      <c r="AG341" s="8"/>
      <c r="AH341" s="8"/>
      <c r="AI341" s="8"/>
      <c r="AJ341" s="8"/>
      <c r="AK341" s="8"/>
    </row>
    <row r="342" spans="1:37" ht="135.75">
      <c r="A342" s="18">
        <v>778</v>
      </c>
      <c r="B342" s="19"/>
      <c r="C342" s="28" t="s">
        <v>18885</v>
      </c>
      <c r="D342" s="28" t="s">
        <v>18886</v>
      </c>
      <c r="E342" s="22"/>
      <c r="F342" s="23" t="s">
        <v>415</v>
      </c>
      <c r="G342" s="22"/>
      <c r="H342" s="23">
        <v>0</v>
      </c>
      <c r="I342" s="22"/>
      <c r="J342" s="23" t="s">
        <v>18202</v>
      </c>
      <c r="K342" s="22"/>
      <c r="L342" s="23" t="s">
        <v>18219</v>
      </c>
      <c r="M342" s="22"/>
      <c r="N342" s="22"/>
      <c r="O342" s="22"/>
      <c r="P342" s="24"/>
      <c r="Q342" s="23" t="s">
        <v>36</v>
      </c>
      <c r="R342" s="23" t="s">
        <v>37</v>
      </c>
      <c r="S342" s="25"/>
      <c r="T342" s="26"/>
      <c r="U342" s="26"/>
      <c r="V342" s="22"/>
      <c r="W342" s="27"/>
      <c r="X342" s="8"/>
      <c r="Y342" s="8"/>
      <c r="Z342" s="8"/>
      <c r="AA342" s="8"/>
      <c r="AB342" s="8"/>
      <c r="AC342" s="8"/>
      <c r="AD342" s="8"/>
      <c r="AE342" s="8"/>
      <c r="AF342" s="8"/>
      <c r="AG342" s="8"/>
      <c r="AH342" s="8"/>
      <c r="AI342" s="8"/>
      <c r="AJ342" s="8"/>
      <c r="AK342" s="8"/>
    </row>
    <row r="343" spans="1:37" ht="195.75">
      <c r="A343" s="18">
        <v>780</v>
      </c>
      <c r="B343" s="19"/>
      <c r="C343" s="20" t="s">
        <v>18887</v>
      </c>
      <c r="D343" s="28" t="s">
        <v>18888</v>
      </c>
      <c r="E343" s="22"/>
      <c r="F343" s="22"/>
      <c r="G343" s="22"/>
      <c r="H343" s="23">
        <v>0</v>
      </c>
      <c r="I343" s="22"/>
      <c r="J343" s="23" t="s">
        <v>18202</v>
      </c>
      <c r="K343" s="31">
        <v>43313</v>
      </c>
      <c r="L343" s="23" t="s">
        <v>18399</v>
      </c>
      <c r="M343" s="22"/>
      <c r="N343" s="22"/>
      <c r="O343" s="22"/>
      <c r="P343" s="24"/>
      <c r="Q343" s="23" t="s">
        <v>18541</v>
      </c>
      <c r="R343" s="22"/>
      <c r="S343" s="33"/>
      <c r="T343" s="26"/>
      <c r="U343" s="26"/>
      <c r="V343" s="22"/>
      <c r="W343" s="27"/>
      <c r="X343" s="8"/>
      <c r="Y343" s="8"/>
      <c r="Z343" s="8"/>
      <c r="AA343" s="8"/>
      <c r="AB343" s="8"/>
      <c r="AC343" s="8"/>
      <c r="AD343" s="8"/>
      <c r="AE343" s="8"/>
      <c r="AF343" s="8"/>
      <c r="AG343" s="8"/>
      <c r="AH343" s="8"/>
      <c r="AI343" s="8"/>
      <c r="AJ343" s="8"/>
      <c r="AK343" s="8"/>
    </row>
    <row r="344" spans="1:37" ht="285.75">
      <c r="A344" s="18">
        <v>781</v>
      </c>
      <c r="B344" s="19"/>
      <c r="C344" s="20" t="s">
        <v>18887</v>
      </c>
      <c r="D344" s="28" t="s">
        <v>18889</v>
      </c>
      <c r="E344" s="22"/>
      <c r="F344" s="22"/>
      <c r="G344" s="22"/>
      <c r="H344" s="23">
        <v>0</v>
      </c>
      <c r="I344" s="22"/>
      <c r="J344" s="23" t="s">
        <v>18202</v>
      </c>
      <c r="K344" s="31">
        <v>43313</v>
      </c>
      <c r="L344" s="23" t="s">
        <v>18399</v>
      </c>
      <c r="M344" s="22"/>
      <c r="N344" s="22"/>
      <c r="O344" s="22"/>
      <c r="P344" s="24"/>
      <c r="Q344" s="23" t="s">
        <v>18541</v>
      </c>
      <c r="R344" s="22"/>
      <c r="S344" s="33"/>
      <c r="T344" s="26"/>
      <c r="U344" s="26"/>
      <c r="V344" s="22"/>
      <c r="W344" s="27"/>
      <c r="X344" s="8"/>
      <c r="Y344" s="8"/>
      <c r="Z344" s="8"/>
      <c r="AA344" s="8"/>
      <c r="AB344" s="8"/>
      <c r="AC344" s="8"/>
      <c r="AD344" s="8"/>
      <c r="AE344" s="8"/>
      <c r="AF344" s="8"/>
      <c r="AG344" s="8"/>
      <c r="AH344" s="8"/>
      <c r="AI344" s="8"/>
      <c r="AJ344" s="8"/>
      <c r="AK344" s="8"/>
    </row>
    <row r="345" spans="1:37" ht="315.75">
      <c r="A345" s="18">
        <v>782</v>
      </c>
      <c r="B345" s="19"/>
      <c r="C345" s="20" t="s">
        <v>18887</v>
      </c>
      <c r="D345" s="28" t="s">
        <v>18890</v>
      </c>
      <c r="E345" s="22"/>
      <c r="F345" s="22"/>
      <c r="G345" s="22"/>
      <c r="H345" s="23">
        <v>0</v>
      </c>
      <c r="I345" s="22"/>
      <c r="J345" s="23" t="s">
        <v>18202</v>
      </c>
      <c r="K345" s="31">
        <v>43313</v>
      </c>
      <c r="L345" s="23" t="s">
        <v>18399</v>
      </c>
      <c r="M345" s="22"/>
      <c r="N345" s="22"/>
      <c r="O345" s="22"/>
      <c r="P345" s="24"/>
      <c r="Q345" s="23" t="s">
        <v>18541</v>
      </c>
      <c r="R345" s="22"/>
      <c r="S345" s="33"/>
      <c r="T345" s="26"/>
      <c r="U345" s="26"/>
      <c r="V345" s="22"/>
      <c r="W345" s="27"/>
      <c r="X345" s="8"/>
      <c r="Y345" s="8"/>
      <c r="Z345" s="8"/>
      <c r="AA345" s="8"/>
      <c r="AB345" s="8"/>
      <c r="AC345" s="8"/>
      <c r="AD345" s="8"/>
      <c r="AE345" s="8"/>
      <c r="AF345" s="8"/>
      <c r="AG345" s="8"/>
      <c r="AH345" s="8"/>
      <c r="AI345" s="8"/>
      <c r="AJ345" s="8"/>
      <c r="AK345" s="8"/>
    </row>
    <row r="346" spans="1:37" ht="405.75">
      <c r="A346" s="18">
        <v>783</v>
      </c>
      <c r="B346" s="19"/>
      <c r="C346" s="20" t="s">
        <v>18887</v>
      </c>
      <c r="D346" s="28" t="s">
        <v>18891</v>
      </c>
      <c r="E346" s="22"/>
      <c r="F346" s="22"/>
      <c r="G346" s="22"/>
      <c r="H346" s="23">
        <v>0</v>
      </c>
      <c r="I346" s="22"/>
      <c r="J346" s="23" t="s">
        <v>18202</v>
      </c>
      <c r="K346" s="31">
        <v>43313</v>
      </c>
      <c r="L346" s="23" t="s">
        <v>18399</v>
      </c>
      <c r="M346" s="22"/>
      <c r="N346" s="22"/>
      <c r="O346" s="22"/>
      <c r="P346" s="24"/>
      <c r="Q346" s="23" t="s">
        <v>18541</v>
      </c>
      <c r="R346" s="22"/>
      <c r="S346" s="33"/>
      <c r="T346" s="26"/>
      <c r="U346" s="26"/>
      <c r="V346" s="22"/>
      <c r="W346" s="27"/>
      <c r="X346" s="8"/>
      <c r="Y346" s="8"/>
      <c r="Z346" s="8"/>
      <c r="AA346" s="8"/>
      <c r="AB346" s="8"/>
      <c r="AC346" s="8"/>
      <c r="AD346" s="8"/>
      <c r="AE346" s="8"/>
      <c r="AF346" s="8"/>
      <c r="AG346" s="8"/>
      <c r="AH346" s="8"/>
      <c r="AI346" s="8"/>
      <c r="AJ346" s="8"/>
      <c r="AK346" s="8"/>
    </row>
    <row r="347" spans="1:37" ht="330.75">
      <c r="A347" s="18">
        <v>784</v>
      </c>
      <c r="B347" s="19"/>
      <c r="C347" s="20" t="s">
        <v>18887</v>
      </c>
      <c r="D347" s="28" t="s">
        <v>18892</v>
      </c>
      <c r="E347" s="22"/>
      <c r="F347" s="22"/>
      <c r="G347" s="22"/>
      <c r="H347" s="23">
        <v>0</v>
      </c>
      <c r="I347" s="22"/>
      <c r="J347" s="23" t="s">
        <v>18202</v>
      </c>
      <c r="K347" s="31">
        <v>43313</v>
      </c>
      <c r="L347" s="23" t="s">
        <v>18399</v>
      </c>
      <c r="M347" s="22"/>
      <c r="N347" s="22"/>
      <c r="O347" s="22"/>
      <c r="P347" s="24"/>
      <c r="Q347" s="23" t="s">
        <v>18541</v>
      </c>
      <c r="R347" s="22"/>
      <c r="S347" s="33"/>
      <c r="T347" s="26"/>
      <c r="U347" s="26"/>
      <c r="V347" s="22"/>
      <c r="W347" s="27"/>
      <c r="X347" s="8"/>
      <c r="Y347" s="8"/>
      <c r="Z347" s="8"/>
      <c r="AA347" s="8"/>
      <c r="AB347" s="8"/>
      <c r="AC347" s="8"/>
      <c r="AD347" s="8"/>
      <c r="AE347" s="8"/>
      <c r="AF347" s="8"/>
      <c r="AG347" s="8"/>
      <c r="AH347" s="8"/>
      <c r="AI347" s="8"/>
      <c r="AJ347" s="8"/>
      <c r="AK347" s="8"/>
    </row>
    <row r="348" spans="1:37" ht="135.75">
      <c r="A348" s="18">
        <v>796</v>
      </c>
      <c r="B348" s="19"/>
      <c r="C348" s="28" t="s">
        <v>18893</v>
      </c>
      <c r="D348" s="28" t="s">
        <v>18894</v>
      </c>
      <c r="E348" s="22"/>
      <c r="F348" s="22"/>
      <c r="G348" s="22"/>
      <c r="H348" s="23">
        <v>0</v>
      </c>
      <c r="I348" s="22"/>
      <c r="J348" s="23" t="s">
        <v>18202</v>
      </c>
      <c r="K348" s="23" t="s">
        <v>18203</v>
      </c>
      <c r="L348" s="23" t="s">
        <v>219</v>
      </c>
      <c r="M348" s="22"/>
      <c r="N348" s="22"/>
      <c r="O348" s="22"/>
      <c r="P348" s="24"/>
      <c r="Q348" s="23" t="s">
        <v>490</v>
      </c>
      <c r="R348" s="22"/>
      <c r="S348" s="25"/>
      <c r="T348" s="26"/>
      <c r="U348" s="26"/>
      <c r="V348" s="22"/>
      <c r="W348" s="27"/>
      <c r="X348" s="8"/>
      <c r="Y348" s="8"/>
      <c r="Z348" s="8"/>
      <c r="AA348" s="8"/>
      <c r="AB348" s="8"/>
      <c r="AC348" s="8"/>
      <c r="AD348" s="8"/>
      <c r="AE348" s="8"/>
      <c r="AF348" s="8"/>
      <c r="AG348" s="8"/>
      <c r="AH348" s="8"/>
      <c r="AI348" s="8"/>
      <c r="AJ348" s="8"/>
      <c r="AK348" s="8"/>
    </row>
    <row r="349" spans="1:37" ht="75.75">
      <c r="A349" s="18">
        <v>797</v>
      </c>
      <c r="B349" s="30" t="s">
        <v>486</v>
      </c>
      <c r="C349" s="28" t="s">
        <v>18895</v>
      </c>
      <c r="D349" s="28" t="s">
        <v>18896</v>
      </c>
      <c r="E349" s="22"/>
      <c r="F349" s="23" t="s">
        <v>18652</v>
      </c>
      <c r="G349" s="22"/>
      <c r="H349" s="23">
        <v>0</v>
      </c>
      <c r="I349" s="22"/>
      <c r="J349" s="23" t="s">
        <v>18202</v>
      </c>
      <c r="K349" s="23" t="s">
        <v>18203</v>
      </c>
      <c r="L349" s="23" t="s">
        <v>35</v>
      </c>
      <c r="M349" s="22"/>
      <c r="N349" s="22"/>
      <c r="O349" s="23" t="s">
        <v>18653</v>
      </c>
      <c r="P349" s="24"/>
      <c r="Q349" s="23" t="s">
        <v>99</v>
      </c>
      <c r="R349" s="23" t="s">
        <v>10886</v>
      </c>
      <c r="S349" s="25"/>
      <c r="T349" s="26"/>
      <c r="U349" s="26"/>
      <c r="V349" s="22"/>
      <c r="W349" s="27"/>
      <c r="X349" s="8"/>
      <c r="Y349" s="8"/>
      <c r="Z349" s="8"/>
      <c r="AA349" s="8"/>
      <c r="AB349" s="8"/>
      <c r="AC349" s="8"/>
      <c r="AD349" s="8"/>
      <c r="AE349" s="8"/>
      <c r="AF349" s="8"/>
      <c r="AG349" s="8"/>
      <c r="AH349" s="8"/>
      <c r="AI349" s="8"/>
      <c r="AJ349" s="8"/>
      <c r="AK349" s="8"/>
    </row>
    <row r="350" spans="1:37" ht="30.75">
      <c r="A350" s="18">
        <v>798</v>
      </c>
      <c r="B350" s="19"/>
      <c r="C350" s="28" t="s">
        <v>18897</v>
      </c>
      <c r="D350" s="28" t="s">
        <v>16063</v>
      </c>
      <c r="E350" s="22"/>
      <c r="F350" s="22"/>
      <c r="G350" s="22"/>
      <c r="H350" s="23">
        <v>0</v>
      </c>
      <c r="I350" s="22"/>
      <c r="J350" s="23" t="s">
        <v>18202</v>
      </c>
      <c r="K350" s="22"/>
      <c r="L350" s="23" t="s">
        <v>18219</v>
      </c>
      <c r="M350" s="22"/>
      <c r="N350" s="22"/>
      <c r="O350" s="22"/>
      <c r="P350" s="24"/>
      <c r="Q350" s="23" t="s">
        <v>29</v>
      </c>
      <c r="R350" s="23" t="s">
        <v>30</v>
      </c>
      <c r="S350" s="25"/>
      <c r="T350" s="26"/>
      <c r="U350" s="26"/>
      <c r="V350" s="22"/>
      <c r="W350" s="27"/>
      <c r="X350" s="8"/>
      <c r="Y350" s="8"/>
      <c r="Z350" s="8"/>
      <c r="AA350" s="8"/>
      <c r="AB350" s="8"/>
      <c r="AC350" s="8"/>
      <c r="AD350" s="8"/>
      <c r="AE350" s="8"/>
      <c r="AF350" s="8"/>
      <c r="AG350" s="8"/>
      <c r="AH350" s="8"/>
      <c r="AI350" s="8"/>
      <c r="AJ350" s="8"/>
      <c r="AK350" s="8"/>
    </row>
    <row r="351" spans="1:37" ht="60.75">
      <c r="A351" s="18">
        <v>799</v>
      </c>
      <c r="B351" s="19"/>
      <c r="C351" s="28" t="s">
        <v>18897</v>
      </c>
      <c r="D351" s="28" t="s">
        <v>16070</v>
      </c>
      <c r="E351" s="22"/>
      <c r="F351" s="22"/>
      <c r="G351" s="22"/>
      <c r="H351" s="23">
        <v>0</v>
      </c>
      <c r="I351" s="22"/>
      <c r="J351" s="23" t="s">
        <v>18202</v>
      </c>
      <c r="K351" s="22"/>
      <c r="L351" s="23" t="s">
        <v>18219</v>
      </c>
      <c r="M351" s="22"/>
      <c r="N351" s="22"/>
      <c r="O351" s="22"/>
      <c r="P351" s="24"/>
      <c r="Q351" s="23" t="s">
        <v>29</v>
      </c>
      <c r="R351" s="23" t="s">
        <v>30</v>
      </c>
      <c r="S351" s="25"/>
      <c r="T351" s="26"/>
      <c r="U351" s="26"/>
      <c r="V351" s="22"/>
      <c r="W351" s="27"/>
      <c r="X351" s="8"/>
      <c r="Y351" s="8"/>
      <c r="Z351" s="8"/>
      <c r="AA351" s="8"/>
      <c r="AB351" s="8"/>
      <c r="AC351" s="8"/>
      <c r="AD351" s="8"/>
      <c r="AE351" s="8"/>
      <c r="AF351" s="8"/>
      <c r="AG351" s="8"/>
      <c r="AH351" s="8"/>
      <c r="AI351" s="8"/>
      <c r="AJ351" s="8"/>
      <c r="AK351" s="8"/>
    </row>
    <row r="352" spans="1:37" ht="165.75">
      <c r="A352" s="18">
        <v>800</v>
      </c>
      <c r="B352" s="19"/>
      <c r="C352" s="28" t="s">
        <v>18898</v>
      </c>
      <c r="D352" s="28" t="s">
        <v>18899</v>
      </c>
      <c r="E352" s="22"/>
      <c r="F352" s="22"/>
      <c r="G352" s="22"/>
      <c r="H352" s="23">
        <v>0</v>
      </c>
      <c r="I352" s="22"/>
      <c r="J352" s="23" t="s">
        <v>18202</v>
      </c>
      <c r="K352" s="31">
        <v>43313</v>
      </c>
      <c r="L352" s="23" t="s">
        <v>18399</v>
      </c>
      <c r="M352" s="22"/>
      <c r="N352" s="22"/>
      <c r="O352" s="22"/>
      <c r="P352" s="24"/>
      <c r="Q352" s="23" t="s">
        <v>18377</v>
      </c>
      <c r="R352" s="22"/>
      <c r="S352" s="25"/>
      <c r="T352" s="26"/>
      <c r="U352" s="26"/>
      <c r="V352" s="22"/>
      <c r="W352" s="27"/>
      <c r="X352" s="8"/>
      <c r="Y352" s="8"/>
      <c r="Z352" s="8"/>
      <c r="AA352" s="8"/>
      <c r="AB352" s="8"/>
      <c r="AC352" s="8"/>
      <c r="AD352" s="8"/>
      <c r="AE352" s="8"/>
      <c r="AF352" s="8"/>
      <c r="AG352" s="8"/>
      <c r="AH352" s="8"/>
      <c r="AI352" s="8"/>
      <c r="AJ352" s="8"/>
      <c r="AK352" s="8"/>
    </row>
    <row r="353" spans="1:37" ht="240.75">
      <c r="A353" s="18">
        <v>813</v>
      </c>
      <c r="B353" s="19"/>
      <c r="C353" s="28" t="s">
        <v>18900</v>
      </c>
      <c r="D353" s="28" t="s">
        <v>18901</v>
      </c>
      <c r="E353" s="22"/>
      <c r="F353" s="22"/>
      <c r="G353" s="22"/>
      <c r="H353" s="23">
        <v>0</v>
      </c>
      <c r="I353" s="22"/>
      <c r="J353" s="23" t="s">
        <v>18202</v>
      </c>
      <c r="K353" s="31">
        <v>43313</v>
      </c>
      <c r="L353" s="23" t="s">
        <v>18399</v>
      </c>
      <c r="M353" s="22"/>
      <c r="N353" s="22"/>
      <c r="O353" s="22"/>
      <c r="P353" s="24"/>
      <c r="Q353" s="23" t="s">
        <v>18377</v>
      </c>
      <c r="R353" s="22"/>
      <c r="S353" s="25"/>
      <c r="T353" s="26"/>
      <c r="U353" s="26"/>
      <c r="V353" s="22"/>
      <c r="W353" s="27"/>
      <c r="X353" s="8"/>
      <c r="Y353" s="8"/>
      <c r="Z353" s="8"/>
      <c r="AA353" s="8"/>
      <c r="AB353" s="8"/>
      <c r="AC353" s="8"/>
      <c r="AD353" s="8"/>
      <c r="AE353" s="8"/>
      <c r="AF353" s="8"/>
      <c r="AG353" s="8"/>
      <c r="AH353" s="8"/>
      <c r="AI353" s="8"/>
      <c r="AJ353" s="8"/>
      <c r="AK353" s="8"/>
    </row>
    <row r="354" spans="1:37" ht="195.75">
      <c r="A354" s="18">
        <v>815</v>
      </c>
      <c r="B354" s="19"/>
      <c r="C354" s="28" t="s">
        <v>18902</v>
      </c>
      <c r="D354" s="28" t="s">
        <v>18903</v>
      </c>
      <c r="E354" s="22"/>
      <c r="F354" s="23" t="s">
        <v>415</v>
      </c>
      <c r="G354" s="22"/>
      <c r="H354" s="23">
        <v>0</v>
      </c>
      <c r="I354" s="22"/>
      <c r="J354" s="23" t="s">
        <v>18202</v>
      </c>
      <c r="K354" s="22"/>
      <c r="L354" s="23" t="s">
        <v>18219</v>
      </c>
      <c r="M354" s="22"/>
      <c r="N354" s="22"/>
      <c r="O354" s="22"/>
      <c r="P354" s="24"/>
      <c r="Q354" s="23" t="s">
        <v>36</v>
      </c>
      <c r="R354" s="23" t="s">
        <v>37</v>
      </c>
      <c r="S354" s="25"/>
      <c r="T354" s="26"/>
      <c r="U354" s="26"/>
      <c r="V354" s="22"/>
      <c r="W354" s="27"/>
      <c r="X354" s="8"/>
      <c r="Y354" s="8"/>
      <c r="Z354" s="8"/>
      <c r="AA354" s="8"/>
      <c r="AB354" s="8"/>
      <c r="AC354" s="8"/>
      <c r="AD354" s="8"/>
      <c r="AE354" s="8"/>
      <c r="AF354" s="8"/>
      <c r="AG354" s="8"/>
      <c r="AH354" s="8"/>
      <c r="AI354" s="8"/>
      <c r="AJ354" s="8"/>
      <c r="AK354" s="8"/>
    </row>
    <row r="355" spans="1:37" ht="60.75">
      <c r="A355" s="18">
        <v>819</v>
      </c>
      <c r="B355" s="19"/>
      <c r="C355" s="28" t="s">
        <v>18904</v>
      </c>
      <c r="D355" s="28" t="s">
        <v>9542</v>
      </c>
      <c r="E355" s="22"/>
      <c r="F355" s="23" t="s">
        <v>507</v>
      </c>
      <c r="G355" s="23" t="s">
        <v>18552</v>
      </c>
      <c r="H355" s="23">
        <v>0</v>
      </c>
      <c r="I355" s="22"/>
      <c r="J355" s="23" t="s">
        <v>18202</v>
      </c>
      <c r="K355" s="29">
        <v>43497</v>
      </c>
      <c r="L355" s="23" t="s">
        <v>18223</v>
      </c>
      <c r="M355" s="22"/>
      <c r="N355" s="23" t="s">
        <v>18905</v>
      </c>
      <c r="O355" s="22"/>
      <c r="P355" s="24"/>
      <c r="Q355" s="23" t="s">
        <v>29</v>
      </c>
      <c r="R355" s="23" t="s">
        <v>30</v>
      </c>
      <c r="S355" s="25"/>
      <c r="T355" s="26"/>
      <c r="U355" s="26"/>
      <c r="V355" s="22"/>
      <c r="W355" s="27"/>
      <c r="X355" s="8"/>
      <c r="Y355" s="8"/>
      <c r="Z355" s="8"/>
      <c r="AA355" s="8"/>
      <c r="AB355" s="8"/>
      <c r="AC355" s="8"/>
      <c r="AD355" s="8"/>
      <c r="AE355" s="8"/>
      <c r="AF355" s="8"/>
      <c r="AG355" s="8"/>
      <c r="AH355" s="8"/>
      <c r="AI355" s="8"/>
      <c r="AJ355" s="8"/>
      <c r="AK355" s="8"/>
    </row>
    <row r="356" spans="1:37" ht="60.75">
      <c r="A356" s="18">
        <v>838</v>
      </c>
      <c r="B356" s="19"/>
      <c r="C356" s="28" t="s">
        <v>18906</v>
      </c>
      <c r="D356" s="28" t="s">
        <v>18907</v>
      </c>
      <c r="E356" s="22"/>
      <c r="F356" s="22"/>
      <c r="G356" s="22"/>
      <c r="H356" s="23">
        <v>0</v>
      </c>
      <c r="I356" s="22"/>
      <c r="J356" s="23" t="s">
        <v>18202</v>
      </c>
      <c r="K356" s="22"/>
      <c r="L356" s="23" t="s">
        <v>18219</v>
      </c>
      <c r="M356" s="22"/>
      <c r="N356" s="22"/>
      <c r="O356" s="22"/>
      <c r="P356" s="24"/>
      <c r="Q356" s="23" t="s">
        <v>29</v>
      </c>
      <c r="R356" s="23" t="s">
        <v>30</v>
      </c>
      <c r="S356" s="25"/>
      <c r="T356" s="26"/>
      <c r="U356" s="26"/>
      <c r="V356" s="22"/>
      <c r="W356" s="27"/>
      <c r="X356" s="8"/>
      <c r="Y356" s="8"/>
      <c r="Z356" s="8"/>
      <c r="AA356" s="8"/>
      <c r="AB356" s="8"/>
      <c r="AC356" s="8"/>
      <c r="AD356" s="8"/>
      <c r="AE356" s="8"/>
      <c r="AF356" s="8"/>
      <c r="AG356" s="8"/>
      <c r="AH356" s="8"/>
      <c r="AI356" s="8"/>
      <c r="AJ356" s="8"/>
      <c r="AK356" s="8"/>
    </row>
    <row r="357" spans="1:37" ht="180.75">
      <c r="A357" s="18">
        <v>840</v>
      </c>
      <c r="B357" s="30" t="s">
        <v>13</v>
      </c>
      <c r="C357" s="28" t="s">
        <v>18908</v>
      </c>
      <c r="D357" s="28" t="s">
        <v>18909</v>
      </c>
      <c r="E357" s="22"/>
      <c r="F357" s="22"/>
      <c r="G357" s="22"/>
      <c r="H357" s="23">
        <v>0</v>
      </c>
      <c r="I357" s="22"/>
      <c r="J357" s="23" t="s">
        <v>18202</v>
      </c>
      <c r="K357" s="22"/>
      <c r="L357" s="23" t="s">
        <v>18219</v>
      </c>
      <c r="M357" s="22"/>
      <c r="N357" s="22"/>
      <c r="O357" s="22"/>
      <c r="P357" s="24"/>
      <c r="Q357" s="23" t="s">
        <v>36</v>
      </c>
      <c r="R357" s="23" t="s">
        <v>37</v>
      </c>
      <c r="S357" s="34" t="s">
        <v>18910</v>
      </c>
      <c r="T357" s="26"/>
      <c r="U357" s="26"/>
      <c r="V357" s="22"/>
      <c r="W357" s="27"/>
      <c r="X357" s="8"/>
      <c r="Y357" s="8"/>
      <c r="Z357" s="8"/>
      <c r="AA357" s="8"/>
      <c r="AB357" s="8"/>
      <c r="AC357" s="8"/>
      <c r="AD357" s="8"/>
      <c r="AE357" s="8"/>
      <c r="AF357" s="8"/>
      <c r="AG357" s="8"/>
      <c r="AH357" s="8"/>
      <c r="AI357" s="8"/>
      <c r="AJ357" s="8"/>
      <c r="AK357" s="8"/>
    </row>
    <row r="358" spans="1:37" ht="135.75">
      <c r="A358" s="18">
        <v>841</v>
      </c>
      <c r="B358" s="19"/>
      <c r="C358" s="28" t="s">
        <v>18911</v>
      </c>
      <c r="D358" s="28" t="s">
        <v>18912</v>
      </c>
      <c r="E358" s="22"/>
      <c r="F358" s="23" t="s">
        <v>50</v>
      </c>
      <c r="G358" s="23" t="s">
        <v>18913</v>
      </c>
      <c r="H358" s="23">
        <v>0</v>
      </c>
      <c r="I358" s="22"/>
      <c r="J358" s="23" t="s">
        <v>18202</v>
      </c>
      <c r="K358" s="29">
        <v>43497</v>
      </c>
      <c r="L358" s="23" t="s">
        <v>18223</v>
      </c>
      <c r="M358" s="22"/>
      <c r="N358" s="23" t="s">
        <v>18272</v>
      </c>
      <c r="O358" s="22"/>
      <c r="P358" s="24"/>
      <c r="Q358" s="23" t="s">
        <v>29</v>
      </c>
      <c r="R358" s="23" t="s">
        <v>30</v>
      </c>
      <c r="S358" s="25"/>
      <c r="T358" s="26"/>
      <c r="U358" s="26"/>
      <c r="V358" s="22"/>
      <c r="W358" s="27"/>
      <c r="X358" s="8"/>
      <c r="Y358" s="8"/>
      <c r="Z358" s="8"/>
      <c r="AA358" s="8"/>
      <c r="AB358" s="8"/>
      <c r="AC358" s="8"/>
      <c r="AD358" s="8"/>
      <c r="AE358" s="8"/>
      <c r="AF358" s="8"/>
      <c r="AG358" s="8"/>
      <c r="AH358" s="8"/>
      <c r="AI358" s="8"/>
      <c r="AJ358" s="8"/>
      <c r="AK358" s="8"/>
    </row>
    <row r="359" spans="1:37" ht="180.75">
      <c r="A359" s="18">
        <v>842</v>
      </c>
      <c r="B359" s="30" t="s">
        <v>18914</v>
      </c>
      <c r="C359" s="28" t="s">
        <v>18915</v>
      </c>
      <c r="D359" s="28" t="s">
        <v>18916</v>
      </c>
      <c r="E359" s="22"/>
      <c r="F359" s="23" t="s">
        <v>108</v>
      </c>
      <c r="G359" s="22"/>
      <c r="H359" s="23">
        <v>0</v>
      </c>
      <c r="I359" s="22"/>
      <c r="J359" s="23" t="s">
        <v>18202</v>
      </c>
      <c r="K359" s="23" t="s">
        <v>18203</v>
      </c>
      <c r="L359" s="23" t="s">
        <v>35</v>
      </c>
      <c r="M359" s="22"/>
      <c r="N359" s="22"/>
      <c r="O359" s="23" t="s">
        <v>18917</v>
      </c>
      <c r="P359" s="24"/>
      <c r="Q359" s="23" t="s">
        <v>99</v>
      </c>
      <c r="R359" s="23" t="s">
        <v>10886</v>
      </c>
      <c r="S359" s="25"/>
      <c r="T359" s="26"/>
      <c r="U359" s="26"/>
      <c r="V359" s="22"/>
      <c r="W359" s="27"/>
      <c r="X359" s="8"/>
      <c r="Y359" s="8"/>
      <c r="Z359" s="8"/>
      <c r="AA359" s="8"/>
      <c r="AB359" s="8"/>
      <c r="AC359" s="8"/>
      <c r="AD359" s="8"/>
      <c r="AE359" s="8"/>
      <c r="AF359" s="8"/>
      <c r="AG359" s="8"/>
      <c r="AH359" s="8"/>
      <c r="AI359" s="8"/>
      <c r="AJ359" s="8"/>
      <c r="AK359" s="8"/>
    </row>
    <row r="360" spans="1:37" ht="150.75">
      <c r="A360" s="18">
        <v>843</v>
      </c>
      <c r="B360" s="19"/>
      <c r="C360" s="20" t="s">
        <v>18918</v>
      </c>
      <c r="D360" s="28" t="s">
        <v>18919</v>
      </c>
      <c r="E360" s="22"/>
      <c r="F360" s="22"/>
      <c r="G360" s="22"/>
      <c r="H360" s="23">
        <v>0</v>
      </c>
      <c r="I360" s="22"/>
      <c r="J360" s="23" t="s">
        <v>18202</v>
      </c>
      <c r="K360" s="31">
        <v>43313</v>
      </c>
      <c r="L360" s="23" t="s">
        <v>18399</v>
      </c>
      <c r="M360" s="22"/>
      <c r="N360" s="22"/>
      <c r="O360" s="22"/>
      <c r="P360" s="24"/>
      <c r="Q360" s="23" t="s">
        <v>18377</v>
      </c>
      <c r="R360" s="22"/>
      <c r="S360" s="25"/>
      <c r="T360" s="26"/>
      <c r="U360" s="26"/>
      <c r="V360" s="22"/>
      <c r="W360" s="27"/>
      <c r="X360" s="8"/>
      <c r="Y360" s="8"/>
      <c r="Z360" s="8"/>
      <c r="AA360" s="8"/>
      <c r="AB360" s="8"/>
      <c r="AC360" s="8"/>
      <c r="AD360" s="8"/>
      <c r="AE360" s="8"/>
      <c r="AF360" s="8"/>
      <c r="AG360" s="8"/>
      <c r="AH360" s="8"/>
      <c r="AI360" s="8"/>
      <c r="AJ360" s="8"/>
      <c r="AK360" s="8"/>
    </row>
    <row r="361" spans="1:37" ht="210.75">
      <c r="A361" s="18">
        <v>844</v>
      </c>
      <c r="B361" s="19"/>
      <c r="C361" s="28" t="s">
        <v>12190</v>
      </c>
      <c r="D361" s="28" t="s">
        <v>18920</v>
      </c>
      <c r="E361" s="22"/>
      <c r="F361" s="22"/>
      <c r="G361" s="22"/>
      <c r="H361" s="23">
        <v>0</v>
      </c>
      <c r="I361" s="22"/>
      <c r="J361" s="23" t="s">
        <v>18202</v>
      </c>
      <c r="K361" s="31">
        <v>43313</v>
      </c>
      <c r="L361" s="23" t="s">
        <v>18399</v>
      </c>
      <c r="M361" s="22"/>
      <c r="N361" s="22"/>
      <c r="O361" s="22"/>
      <c r="P361" s="24"/>
      <c r="Q361" s="23" t="s">
        <v>18541</v>
      </c>
      <c r="R361" s="22"/>
      <c r="S361" s="33"/>
      <c r="T361" s="26"/>
      <c r="U361" s="26"/>
      <c r="V361" s="22"/>
      <c r="W361" s="27"/>
      <c r="X361" s="8"/>
      <c r="Y361" s="8"/>
      <c r="Z361" s="8"/>
      <c r="AA361" s="8"/>
      <c r="AB361" s="8"/>
      <c r="AC361" s="8"/>
      <c r="AD361" s="8"/>
      <c r="AE361" s="8"/>
      <c r="AF361" s="8"/>
      <c r="AG361" s="8"/>
      <c r="AH361" s="8"/>
      <c r="AI361" s="8"/>
      <c r="AJ361" s="8"/>
      <c r="AK361" s="8"/>
    </row>
    <row r="362" spans="1:37" ht="60.75">
      <c r="A362" s="18">
        <v>845</v>
      </c>
      <c r="B362" s="19"/>
      <c r="C362" s="28" t="s">
        <v>18921</v>
      </c>
      <c r="D362" s="28" t="s">
        <v>18789</v>
      </c>
      <c r="E362" s="22"/>
      <c r="F362" s="23" t="s">
        <v>266</v>
      </c>
      <c r="G362" s="22"/>
      <c r="H362" s="23">
        <v>0</v>
      </c>
      <c r="I362" s="22"/>
      <c r="J362" s="23" t="s">
        <v>18202</v>
      </c>
      <c r="K362" s="29">
        <v>43497</v>
      </c>
      <c r="L362" s="23" t="s">
        <v>96</v>
      </c>
      <c r="M362" s="22"/>
      <c r="N362" s="23" t="s">
        <v>18922</v>
      </c>
      <c r="O362" s="22"/>
      <c r="P362" s="24"/>
      <c r="Q362" s="23" t="s">
        <v>18392</v>
      </c>
      <c r="R362" s="23" t="s">
        <v>127</v>
      </c>
      <c r="S362" s="25"/>
      <c r="T362" s="26"/>
      <c r="U362" s="26"/>
      <c r="V362" s="22"/>
      <c r="W362" s="27"/>
      <c r="X362" s="8"/>
      <c r="Y362" s="8"/>
      <c r="Z362" s="8"/>
      <c r="AA362" s="8"/>
      <c r="AB362" s="8"/>
      <c r="AC362" s="8"/>
      <c r="AD362" s="8"/>
      <c r="AE362" s="8"/>
      <c r="AF362" s="8"/>
      <c r="AG362" s="8"/>
      <c r="AH362" s="8"/>
      <c r="AI362" s="8"/>
      <c r="AJ362" s="8"/>
      <c r="AK362" s="8"/>
    </row>
    <row r="363" spans="1:37" ht="255.75">
      <c r="A363" s="18">
        <v>849</v>
      </c>
      <c r="B363" s="19"/>
      <c r="C363" s="20" t="s">
        <v>18923</v>
      </c>
      <c r="D363" s="28" t="s">
        <v>18924</v>
      </c>
      <c r="E363" s="22"/>
      <c r="F363" s="22"/>
      <c r="G363" s="22"/>
      <c r="H363" s="23">
        <v>0</v>
      </c>
      <c r="I363" s="22"/>
      <c r="J363" s="23" t="s">
        <v>18202</v>
      </c>
      <c r="K363" s="31">
        <v>43313</v>
      </c>
      <c r="L363" s="23" t="s">
        <v>18399</v>
      </c>
      <c r="M363" s="22"/>
      <c r="N363" s="22"/>
      <c r="O363" s="22"/>
      <c r="P363" s="24"/>
      <c r="Q363" s="23" t="s">
        <v>18377</v>
      </c>
      <c r="R363" s="22"/>
      <c r="S363" s="25"/>
      <c r="T363" s="26"/>
      <c r="U363" s="26"/>
      <c r="V363" s="22"/>
      <c r="W363" s="27"/>
      <c r="X363" s="8"/>
      <c r="Y363" s="8"/>
      <c r="Z363" s="8"/>
      <c r="AA363" s="8"/>
      <c r="AB363" s="8"/>
      <c r="AC363" s="8"/>
      <c r="AD363" s="8"/>
      <c r="AE363" s="8"/>
      <c r="AF363" s="8"/>
      <c r="AG363" s="8"/>
      <c r="AH363" s="8"/>
      <c r="AI363" s="8"/>
      <c r="AJ363" s="8"/>
      <c r="AK363" s="8"/>
    </row>
    <row r="364" spans="1:37" ht="135.75">
      <c r="A364" s="18">
        <v>850</v>
      </c>
      <c r="B364" s="19"/>
      <c r="C364" s="28" t="s">
        <v>18925</v>
      </c>
      <c r="D364" s="28" t="s">
        <v>18926</v>
      </c>
      <c r="E364" s="22"/>
      <c r="F364" s="22"/>
      <c r="G364" s="22"/>
      <c r="H364" s="23">
        <v>0</v>
      </c>
      <c r="I364" s="22"/>
      <c r="J364" s="23" t="s">
        <v>18202</v>
      </c>
      <c r="K364" s="31">
        <v>43313</v>
      </c>
      <c r="L364" s="23" t="s">
        <v>18399</v>
      </c>
      <c r="M364" s="22"/>
      <c r="N364" s="22"/>
      <c r="O364" s="22"/>
      <c r="P364" s="24"/>
      <c r="Q364" s="23" t="s">
        <v>18377</v>
      </c>
      <c r="R364" s="22"/>
      <c r="S364" s="25"/>
      <c r="T364" s="26"/>
      <c r="U364" s="26"/>
      <c r="V364" s="22"/>
      <c r="W364" s="27"/>
      <c r="X364" s="8"/>
      <c r="Y364" s="8"/>
      <c r="Z364" s="8"/>
      <c r="AA364" s="8"/>
      <c r="AB364" s="8"/>
      <c r="AC364" s="8"/>
      <c r="AD364" s="8"/>
      <c r="AE364" s="8"/>
      <c r="AF364" s="8"/>
      <c r="AG364" s="8"/>
      <c r="AH364" s="8"/>
      <c r="AI364" s="8"/>
      <c r="AJ364" s="8"/>
      <c r="AK364" s="8"/>
    </row>
    <row r="365" spans="1:37" ht="60.75">
      <c r="A365" s="18">
        <v>851</v>
      </c>
      <c r="B365" s="19"/>
      <c r="C365" s="28" t="s">
        <v>18927</v>
      </c>
      <c r="D365" s="28" t="s">
        <v>18928</v>
      </c>
      <c r="E365" s="22"/>
      <c r="F365" s="22"/>
      <c r="G365" s="22"/>
      <c r="H365" s="23">
        <v>0</v>
      </c>
      <c r="I365" s="22"/>
      <c r="J365" s="23" t="s">
        <v>18202</v>
      </c>
      <c r="K365" s="22"/>
      <c r="L365" s="23" t="s">
        <v>18219</v>
      </c>
      <c r="M365" s="22"/>
      <c r="N365" s="22"/>
      <c r="O365" s="22"/>
      <c r="P365" s="24"/>
      <c r="Q365" s="23" t="s">
        <v>36</v>
      </c>
      <c r="R365" s="23" t="s">
        <v>37</v>
      </c>
      <c r="S365" s="25"/>
      <c r="T365" s="26"/>
      <c r="U365" s="26"/>
      <c r="V365" s="22"/>
      <c r="W365" s="27"/>
      <c r="X365" s="8"/>
      <c r="Y365" s="8"/>
      <c r="Z365" s="8"/>
      <c r="AA365" s="8"/>
      <c r="AB365" s="8"/>
      <c r="AC365" s="8"/>
      <c r="AD365" s="8"/>
      <c r="AE365" s="8"/>
      <c r="AF365" s="8"/>
      <c r="AG365" s="8"/>
      <c r="AH365" s="8"/>
      <c r="AI365" s="8"/>
      <c r="AJ365" s="8"/>
      <c r="AK365" s="8"/>
    </row>
    <row r="366" spans="1:37" ht="165.75">
      <c r="A366" s="18">
        <v>853</v>
      </c>
      <c r="B366" s="19"/>
      <c r="C366" s="28" t="s">
        <v>1472</v>
      </c>
      <c r="D366" s="28" t="s">
        <v>18929</v>
      </c>
      <c r="E366" s="22"/>
      <c r="F366" s="23" t="s">
        <v>18930</v>
      </c>
      <c r="G366" s="23" t="s">
        <v>18931</v>
      </c>
      <c r="H366" s="23">
        <v>0</v>
      </c>
      <c r="I366" s="22"/>
      <c r="J366" s="23" t="s">
        <v>18202</v>
      </c>
      <c r="K366" s="29">
        <v>43497</v>
      </c>
      <c r="L366" s="23" t="s">
        <v>18223</v>
      </c>
      <c r="M366" s="22"/>
      <c r="N366" s="23" t="s">
        <v>18441</v>
      </c>
      <c r="O366" s="22"/>
      <c r="P366" s="24"/>
      <c r="Q366" s="23" t="s">
        <v>29</v>
      </c>
      <c r="R366" s="23" t="s">
        <v>30</v>
      </c>
      <c r="S366" s="25"/>
      <c r="T366" s="26"/>
      <c r="U366" s="26"/>
      <c r="V366" s="22"/>
      <c r="W366" s="27"/>
      <c r="X366" s="8"/>
      <c r="Y366" s="8"/>
      <c r="Z366" s="8"/>
      <c r="AA366" s="8"/>
      <c r="AB366" s="8"/>
      <c r="AC366" s="8"/>
      <c r="AD366" s="8"/>
      <c r="AE366" s="8"/>
      <c r="AF366" s="8"/>
      <c r="AG366" s="8"/>
      <c r="AH366" s="8"/>
      <c r="AI366" s="8"/>
      <c r="AJ366" s="8"/>
      <c r="AK366" s="8"/>
    </row>
    <row r="367" spans="1:37" ht="105.75">
      <c r="A367" s="18">
        <v>854</v>
      </c>
      <c r="B367" s="19"/>
      <c r="C367" s="28" t="s">
        <v>18932</v>
      </c>
      <c r="D367" s="28" t="s">
        <v>18933</v>
      </c>
      <c r="E367" s="22"/>
      <c r="F367" s="23" t="s">
        <v>415</v>
      </c>
      <c r="G367" s="35">
        <v>45401</v>
      </c>
      <c r="H367" s="23">
        <v>0</v>
      </c>
      <c r="I367" s="22"/>
      <c r="J367" s="23" t="s">
        <v>18202</v>
      </c>
      <c r="K367" s="29">
        <v>43497</v>
      </c>
      <c r="L367" s="23" t="s">
        <v>18223</v>
      </c>
      <c r="M367" s="22"/>
      <c r="N367" s="23" t="s">
        <v>18441</v>
      </c>
      <c r="O367" s="22"/>
      <c r="P367" s="24"/>
      <c r="Q367" s="23" t="s">
        <v>29</v>
      </c>
      <c r="R367" s="23" t="s">
        <v>30</v>
      </c>
      <c r="S367" s="25"/>
      <c r="T367" s="26"/>
      <c r="U367" s="26"/>
      <c r="V367" s="22"/>
      <c r="W367" s="27"/>
      <c r="X367" s="8"/>
      <c r="Y367" s="8"/>
      <c r="Z367" s="8"/>
      <c r="AA367" s="8"/>
      <c r="AB367" s="8"/>
      <c r="AC367" s="8"/>
      <c r="AD367" s="8"/>
      <c r="AE367" s="8"/>
      <c r="AF367" s="8"/>
      <c r="AG367" s="8"/>
      <c r="AH367" s="8"/>
      <c r="AI367" s="8"/>
      <c r="AJ367" s="8"/>
      <c r="AK367" s="8"/>
    </row>
    <row r="368" spans="1:37" ht="409.6">
      <c r="A368" s="18">
        <v>863</v>
      </c>
      <c r="B368" s="19"/>
      <c r="C368" s="28" t="s">
        <v>18934</v>
      </c>
      <c r="D368" s="21"/>
      <c r="E368" s="22"/>
      <c r="F368" s="22"/>
      <c r="G368" s="22"/>
      <c r="H368" s="23">
        <v>0</v>
      </c>
      <c r="I368" s="22"/>
      <c r="J368" s="23" t="s">
        <v>18202</v>
      </c>
      <c r="K368" s="22"/>
      <c r="L368" s="23" t="s">
        <v>18219</v>
      </c>
      <c r="M368" s="23">
        <v>2017</v>
      </c>
      <c r="N368" s="22"/>
      <c r="O368" s="22"/>
      <c r="P368" s="24"/>
      <c r="Q368" s="23" t="s">
        <v>20</v>
      </c>
      <c r="R368" s="23" t="s">
        <v>21</v>
      </c>
      <c r="S368" s="25"/>
      <c r="T368" s="26"/>
      <c r="U368" s="26"/>
      <c r="V368" s="22"/>
      <c r="W368" s="27"/>
      <c r="X368" s="8"/>
      <c r="Y368" s="8"/>
      <c r="Z368" s="8"/>
      <c r="AA368" s="8"/>
      <c r="AB368" s="8"/>
      <c r="AC368" s="8"/>
      <c r="AD368" s="8"/>
      <c r="AE368" s="8"/>
      <c r="AF368" s="8"/>
      <c r="AG368" s="8"/>
      <c r="AH368" s="8"/>
      <c r="AI368" s="8"/>
      <c r="AJ368" s="8"/>
      <c r="AK368" s="8"/>
    </row>
    <row r="369" spans="1:37" ht="409.6">
      <c r="A369" s="18">
        <v>864</v>
      </c>
      <c r="B369" s="19"/>
      <c r="C369" s="28" t="s">
        <v>18935</v>
      </c>
      <c r="D369" s="21"/>
      <c r="E369" s="22"/>
      <c r="F369" s="22"/>
      <c r="G369" s="22"/>
      <c r="H369" s="23">
        <v>0</v>
      </c>
      <c r="I369" s="22"/>
      <c r="J369" s="23" t="s">
        <v>18202</v>
      </c>
      <c r="K369" s="22"/>
      <c r="L369" s="23" t="s">
        <v>18267</v>
      </c>
      <c r="M369" s="23">
        <v>2017</v>
      </c>
      <c r="N369" s="22"/>
      <c r="O369" s="22"/>
      <c r="P369" s="24"/>
      <c r="Q369" s="23" t="s">
        <v>20</v>
      </c>
      <c r="R369" s="23" t="s">
        <v>21</v>
      </c>
      <c r="S369" s="25"/>
      <c r="T369" s="26"/>
      <c r="U369" s="26"/>
      <c r="V369" s="22"/>
      <c r="W369" s="27"/>
      <c r="X369" s="8"/>
      <c r="Y369" s="8"/>
      <c r="Z369" s="8"/>
      <c r="AA369" s="8"/>
      <c r="AB369" s="8"/>
      <c r="AC369" s="8"/>
      <c r="AD369" s="8"/>
      <c r="AE369" s="8"/>
      <c r="AF369" s="8"/>
      <c r="AG369" s="8"/>
      <c r="AH369" s="8"/>
      <c r="AI369" s="8"/>
      <c r="AJ369" s="8"/>
      <c r="AK369" s="8"/>
    </row>
    <row r="370" spans="1:37" ht="75.75">
      <c r="A370" s="18">
        <v>865</v>
      </c>
      <c r="B370" s="19"/>
      <c r="C370" s="28" t="s">
        <v>18936</v>
      </c>
      <c r="D370" s="28" t="s">
        <v>18937</v>
      </c>
      <c r="E370" s="22"/>
      <c r="F370" s="23" t="s">
        <v>266</v>
      </c>
      <c r="G370" s="22"/>
      <c r="H370" s="23">
        <v>0</v>
      </c>
      <c r="I370" s="22"/>
      <c r="J370" s="23" t="s">
        <v>18202</v>
      </c>
      <c r="K370" s="22"/>
      <c r="L370" s="23" t="s">
        <v>18212</v>
      </c>
      <c r="M370" s="23" t="s">
        <v>11857</v>
      </c>
      <c r="N370" s="22"/>
      <c r="O370" s="22"/>
      <c r="P370" s="24"/>
      <c r="Q370" s="23" t="s">
        <v>29</v>
      </c>
      <c r="R370" s="23" t="s">
        <v>30</v>
      </c>
      <c r="S370" s="25"/>
      <c r="T370" s="26"/>
      <c r="U370" s="26"/>
      <c r="V370" s="22"/>
      <c r="W370" s="27"/>
      <c r="X370" s="8"/>
      <c r="Y370" s="8"/>
      <c r="Z370" s="8"/>
      <c r="AA370" s="8"/>
      <c r="AB370" s="8"/>
      <c r="AC370" s="8"/>
      <c r="AD370" s="8"/>
      <c r="AE370" s="8"/>
      <c r="AF370" s="8"/>
      <c r="AG370" s="8"/>
      <c r="AH370" s="8"/>
      <c r="AI370" s="8"/>
      <c r="AJ370" s="8"/>
      <c r="AK370" s="8"/>
    </row>
    <row r="371" spans="1:37" ht="75.75">
      <c r="A371" s="18">
        <v>866</v>
      </c>
      <c r="B371" s="19"/>
      <c r="C371" s="28" t="s">
        <v>18936</v>
      </c>
      <c r="D371" s="28" t="s">
        <v>18938</v>
      </c>
      <c r="E371" s="22"/>
      <c r="F371" s="22"/>
      <c r="G371" s="22"/>
      <c r="H371" s="23">
        <v>0</v>
      </c>
      <c r="I371" s="22"/>
      <c r="J371" s="23" t="s">
        <v>18202</v>
      </c>
      <c r="K371" s="22"/>
      <c r="L371" s="23" t="s">
        <v>18212</v>
      </c>
      <c r="M371" s="22"/>
      <c r="N371" s="22"/>
      <c r="O371" s="22"/>
      <c r="P371" s="24"/>
      <c r="Q371" s="23" t="s">
        <v>29</v>
      </c>
      <c r="R371" s="23" t="s">
        <v>30</v>
      </c>
      <c r="S371" s="25"/>
      <c r="T371" s="26"/>
      <c r="U371" s="26"/>
      <c r="V371" s="22"/>
      <c r="W371" s="27"/>
      <c r="X371" s="8"/>
      <c r="Y371" s="8"/>
      <c r="Z371" s="8"/>
      <c r="AA371" s="8"/>
      <c r="AB371" s="8"/>
      <c r="AC371" s="8"/>
      <c r="AD371" s="8"/>
      <c r="AE371" s="8"/>
      <c r="AF371" s="8"/>
      <c r="AG371" s="8"/>
      <c r="AH371" s="8"/>
      <c r="AI371" s="8"/>
      <c r="AJ371" s="8"/>
      <c r="AK371" s="8"/>
    </row>
    <row r="372" spans="1:37" ht="75.75">
      <c r="A372" s="18">
        <v>869</v>
      </c>
      <c r="B372" s="19"/>
      <c r="C372" s="28" t="s">
        <v>18939</v>
      </c>
      <c r="D372" s="28" t="s">
        <v>18940</v>
      </c>
      <c r="E372" s="22"/>
      <c r="F372" s="22"/>
      <c r="G372" s="22"/>
      <c r="H372" s="23">
        <v>0</v>
      </c>
      <c r="I372" s="22"/>
      <c r="J372" s="23" t="s">
        <v>18202</v>
      </c>
      <c r="K372" s="22"/>
      <c r="L372" s="23" t="s">
        <v>18219</v>
      </c>
      <c r="M372" s="22"/>
      <c r="N372" s="22"/>
      <c r="O372" s="22"/>
      <c r="P372" s="24"/>
      <c r="Q372" s="22"/>
      <c r="R372" s="23" t="s">
        <v>18941</v>
      </c>
      <c r="S372" s="25"/>
      <c r="T372" s="26"/>
      <c r="U372" s="32" t="s">
        <v>545</v>
      </c>
      <c r="V372" s="22"/>
      <c r="W372" s="27"/>
      <c r="X372" s="8"/>
      <c r="Y372" s="8"/>
      <c r="Z372" s="8"/>
      <c r="AA372" s="8"/>
      <c r="AB372" s="8"/>
      <c r="AC372" s="8"/>
      <c r="AD372" s="8"/>
      <c r="AE372" s="8"/>
      <c r="AF372" s="8"/>
      <c r="AG372" s="8"/>
      <c r="AH372" s="8"/>
      <c r="AI372" s="8"/>
      <c r="AJ372" s="8"/>
      <c r="AK372" s="8"/>
    </row>
    <row r="373" spans="1:37" ht="60.75">
      <c r="A373" s="18">
        <v>875</v>
      </c>
      <c r="B373" s="19"/>
      <c r="C373" s="28" t="s">
        <v>18942</v>
      </c>
      <c r="D373" s="28" t="s">
        <v>3264</v>
      </c>
      <c r="E373" s="22"/>
      <c r="F373" s="22"/>
      <c r="G373" s="22"/>
      <c r="H373" s="23">
        <v>0</v>
      </c>
      <c r="I373" s="22"/>
      <c r="J373" s="23" t="s">
        <v>18202</v>
      </c>
      <c r="K373" s="22"/>
      <c r="L373" s="23" t="s">
        <v>18212</v>
      </c>
      <c r="M373" s="22"/>
      <c r="N373" s="22"/>
      <c r="O373" s="22"/>
      <c r="P373" s="24"/>
      <c r="Q373" s="23" t="s">
        <v>29</v>
      </c>
      <c r="R373" s="23" t="s">
        <v>30</v>
      </c>
      <c r="S373" s="25"/>
      <c r="T373" s="26"/>
      <c r="U373" s="26"/>
      <c r="V373" s="22"/>
      <c r="W373" s="27"/>
      <c r="X373" s="8"/>
      <c r="Y373" s="8"/>
      <c r="Z373" s="8"/>
      <c r="AA373" s="8"/>
      <c r="AB373" s="8"/>
      <c r="AC373" s="8"/>
      <c r="AD373" s="8"/>
      <c r="AE373" s="8"/>
      <c r="AF373" s="8"/>
      <c r="AG373" s="8"/>
      <c r="AH373" s="8"/>
      <c r="AI373" s="8"/>
      <c r="AJ373" s="8"/>
      <c r="AK373" s="8"/>
    </row>
    <row r="374" spans="1:37" ht="90.75">
      <c r="A374" s="18">
        <v>876</v>
      </c>
      <c r="B374" s="19"/>
      <c r="C374" s="28" t="s">
        <v>18942</v>
      </c>
      <c r="D374" s="28" t="s">
        <v>18943</v>
      </c>
      <c r="E374" s="22"/>
      <c r="F374" s="22"/>
      <c r="G374" s="22"/>
      <c r="H374" s="23">
        <v>0</v>
      </c>
      <c r="I374" s="22"/>
      <c r="J374" s="23" t="s">
        <v>18202</v>
      </c>
      <c r="K374" s="22"/>
      <c r="L374" s="23" t="s">
        <v>18212</v>
      </c>
      <c r="M374" s="22"/>
      <c r="N374" s="22"/>
      <c r="O374" s="22"/>
      <c r="P374" s="24"/>
      <c r="Q374" s="23" t="s">
        <v>29</v>
      </c>
      <c r="R374" s="23" t="s">
        <v>30</v>
      </c>
      <c r="S374" s="25"/>
      <c r="T374" s="26"/>
      <c r="U374" s="26"/>
      <c r="V374" s="22"/>
      <c r="W374" s="27"/>
      <c r="X374" s="8"/>
      <c r="Y374" s="8"/>
      <c r="Z374" s="8"/>
      <c r="AA374" s="8"/>
      <c r="AB374" s="8"/>
      <c r="AC374" s="8"/>
      <c r="AD374" s="8"/>
      <c r="AE374" s="8"/>
      <c r="AF374" s="8"/>
      <c r="AG374" s="8"/>
      <c r="AH374" s="8"/>
      <c r="AI374" s="8"/>
      <c r="AJ374" s="8"/>
      <c r="AK374" s="8"/>
    </row>
    <row r="375" spans="1:37" ht="60.75">
      <c r="A375" s="18">
        <v>878</v>
      </c>
      <c r="B375" s="19"/>
      <c r="C375" s="28" t="s">
        <v>18944</v>
      </c>
      <c r="D375" s="28" t="s">
        <v>18945</v>
      </c>
      <c r="E375" s="22"/>
      <c r="F375" s="22"/>
      <c r="G375" s="22"/>
      <c r="H375" s="23">
        <v>0</v>
      </c>
      <c r="I375" s="22"/>
      <c r="J375" s="23" t="s">
        <v>18202</v>
      </c>
      <c r="K375" s="22"/>
      <c r="L375" s="23" t="s">
        <v>18219</v>
      </c>
      <c r="M375" s="22"/>
      <c r="N375" s="22"/>
      <c r="O375" s="22"/>
      <c r="P375" s="24"/>
      <c r="Q375" s="23" t="s">
        <v>29</v>
      </c>
      <c r="R375" s="23" t="s">
        <v>30</v>
      </c>
      <c r="S375" s="25"/>
      <c r="T375" s="26"/>
      <c r="U375" s="26"/>
      <c r="V375" s="22"/>
      <c r="W375" s="27"/>
      <c r="X375" s="8"/>
      <c r="Y375" s="8"/>
      <c r="Z375" s="8"/>
      <c r="AA375" s="8"/>
      <c r="AB375" s="8"/>
      <c r="AC375" s="8"/>
      <c r="AD375" s="8"/>
      <c r="AE375" s="8"/>
      <c r="AF375" s="8"/>
      <c r="AG375" s="8"/>
      <c r="AH375" s="8"/>
      <c r="AI375" s="8"/>
      <c r="AJ375" s="8"/>
      <c r="AK375" s="8"/>
    </row>
    <row r="376" spans="1:37" ht="60.75">
      <c r="A376" s="18">
        <v>879</v>
      </c>
      <c r="B376" s="19"/>
      <c r="C376" s="28" t="s">
        <v>18946</v>
      </c>
      <c r="D376" s="28" t="s">
        <v>18947</v>
      </c>
      <c r="E376" s="22"/>
      <c r="F376" s="22"/>
      <c r="G376" s="22"/>
      <c r="H376" s="23">
        <v>0</v>
      </c>
      <c r="I376" s="22"/>
      <c r="J376" s="23" t="s">
        <v>18202</v>
      </c>
      <c r="K376" s="22"/>
      <c r="L376" s="23" t="s">
        <v>18219</v>
      </c>
      <c r="M376" s="22"/>
      <c r="N376" s="22"/>
      <c r="O376" s="22"/>
      <c r="P376" s="24"/>
      <c r="Q376" s="23" t="s">
        <v>29</v>
      </c>
      <c r="R376" s="23" t="s">
        <v>30</v>
      </c>
      <c r="S376" s="25"/>
      <c r="T376" s="26"/>
      <c r="U376" s="26"/>
      <c r="V376" s="22"/>
      <c r="W376" s="27"/>
      <c r="X376" s="8"/>
      <c r="Y376" s="8"/>
      <c r="Z376" s="8"/>
      <c r="AA376" s="8"/>
      <c r="AB376" s="8"/>
      <c r="AC376" s="8"/>
      <c r="AD376" s="8"/>
      <c r="AE376" s="8"/>
      <c r="AF376" s="8"/>
      <c r="AG376" s="8"/>
      <c r="AH376" s="8"/>
      <c r="AI376" s="8"/>
      <c r="AJ376" s="8"/>
      <c r="AK376" s="8"/>
    </row>
    <row r="377" spans="1:37" ht="60.75">
      <c r="A377" s="18">
        <v>880</v>
      </c>
      <c r="B377" s="19"/>
      <c r="C377" s="28" t="s">
        <v>18948</v>
      </c>
      <c r="D377" s="28" t="s">
        <v>5119</v>
      </c>
      <c r="E377" s="22"/>
      <c r="F377" s="22"/>
      <c r="G377" s="22"/>
      <c r="H377" s="23">
        <v>0</v>
      </c>
      <c r="I377" s="22"/>
      <c r="J377" s="23" t="s">
        <v>18202</v>
      </c>
      <c r="K377" s="22"/>
      <c r="L377" s="23" t="s">
        <v>18219</v>
      </c>
      <c r="M377" s="22"/>
      <c r="N377" s="22"/>
      <c r="O377" s="22"/>
      <c r="P377" s="24"/>
      <c r="Q377" s="23" t="s">
        <v>29</v>
      </c>
      <c r="R377" s="23" t="s">
        <v>30</v>
      </c>
      <c r="S377" s="25"/>
      <c r="T377" s="26"/>
      <c r="U377" s="26"/>
      <c r="V377" s="22"/>
      <c r="W377" s="27"/>
      <c r="X377" s="8"/>
      <c r="Y377" s="8"/>
      <c r="Z377" s="8"/>
      <c r="AA377" s="8"/>
      <c r="AB377" s="8"/>
      <c r="AC377" s="8"/>
      <c r="AD377" s="8"/>
      <c r="AE377" s="8"/>
      <c r="AF377" s="8"/>
      <c r="AG377" s="8"/>
      <c r="AH377" s="8"/>
      <c r="AI377" s="8"/>
      <c r="AJ377" s="8"/>
      <c r="AK377" s="8"/>
    </row>
    <row r="378" spans="1:37" ht="60.75">
      <c r="A378" s="18">
        <v>881</v>
      </c>
      <c r="B378" s="19"/>
      <c r="C378" s="28" t="s">
        <v>1521</v>
      </c>
      <c r="D378" s="28" t="s">
        <v>18949</v>
      </c>
      <c r="E378" s="22"/>
      <c r="F378" s="23" t="s">
        <v>266</v>
      </c>
      <c r="G378" s="22"/>
      <c r="H378" s="23">
        <v>0</v>
      </c>
      <c r="I378" s="22"/>
      <c r="J378" s="23" t="s">
        <v>18202</v>
      </c>
      <c r="K378" s="29">
        <v>43497</v>
      </c>
      <c r="L378" s="23" t="s">
        <v>96</v>
      </c>
      <c r="M378" s="22"/>
      <c r="N378" s="23" t="s">
        <v>18950</v>
      </c>
      <c r="O378" s="22"/>
      <c r="P378" s="24"/>
      <c r="Q378" s="23" t="s">
        <v>18392</v>
      </c>
      <c r="R378" s="23" t="s">
        <v>127</v>
      </c>
      <c r="S378" s="25"/>
      <c r="T378" s="26"/>
      <c r="U378" s="26"/>
      <c r="V378" s="22"/>
      <c r="W378" s="27"/>
      <c r="X378" s="8"/>
      <c r="Y378" s="8"/>
      <c r="Z378" s="8"/>
      <c r="AA378" s="8"/>
      <c r="AB378" s="8"/>
      <c r="AC378" s="8"/>
      <c r="AD378" s="8"/>
      <c r="AE378" s="8"/>
      <c r="AF378" s="8"/>
      <c r="AG378" s="8"/>
      <c r="AH378" s="8"/>
      <c r="AI378" s="8"/>
      <c r="AJ378" s="8"/>
      <c r="AK378" s="8"/>
    </row>
    <row r="379" spans="1:37" ht="90.75">
      <c r="A379" s="18">
        <v>883</v>
      </c>
      <c r="B379" s="19"/>
      <c r="C379" s="28" t="s">
        <v>18951</v>
      </c>
      <c r="D379" s="28" t="s">
        <v>18952</v>
      </c>
      <c r="E379" s="22"/>
      <c r="F379" s="23" t="s">
        <v>50</v>
      </c>
      <c r="G379" s="22"/>
      <c r="H379" s="23">
        <v>0</v>
      </c>
      <c r="I379" s="22"/>
      <c r="J379" s="23" t="s">
        <v>18202</v>
      </c>
      <c r="K379" s="29">
        <v>43497</v>
      </c>
      <c r="L379" s="23" t="s">
        <v>96</v>
      </c>
      <c r="M379" s="22"/>
      <c r="N379" s="23" t="s">
        <v>18950</v>
      </c>
      <c r="O379" s="22"/>
      <c r="P379" s="24"/>
      <c r="Q379" s="23" t="s">
        <v>18392</v>
      </c>
      <c r="R379" s="23" t="s">
        <v>127</v>
      </c>
      <c r="S379" s="25"/>
      <c r="T379" s="26"/>
      <c r="U379" s="26"/>
      <c r="V379" s="22"/>
      <c r="W379" s="27"/>
      <c r="X379" s="8"/>
      <c r="Y379" s="8"/>
      <c r="Z379" s="8"/>
      <c r="AA379" s="8"/>
      <c r="AB379" s="8"/>
      <c r="AC379" s="8"/>
      <c r="AD379" s="8"/>
      <c r="AE379" s="8"/>
      <c r="AF379" s="8"/>
      <c r="AG379" s="8"/>
      <c r="AH379" s="8"/>
      <c r="AI379" s="8"/>
      <c r="AJ379" s="8"/>
      <c r="AK379" s="8"/>
    </row>
    <row r="380" spans="1:37" ht="225.75">
      <c r="A380" s="18">
        <v>885</v>
      </c>
      <c r="B380" s="30" t="s">
        <v>13</v>
      </c>
      <c r="C380" s="28" t="s">
        <v>18953</v>
      </c>
      <c r="D380" s="28" t="s">
        <v>18954</v>
      </c>
      <c r="E380" s="22"/>
      <c r="F380" s="22"/>
      <c r="G380" s="22"/>
      <c r="H380" s="23">
        <v>0</v>
      </c>
      <c r="I380" s="22"/>
      <c r="J380" s="23" t="s">
        <v>18202</v>
      </c>
      <c r="K380" s="22"/>
      <c r="L380" s="23" t="s">
        <v>18219</v>
      </c>
      <c r="M380" s="22"/>
      <c r="N380" s="22"/>
      <c r="O380" s="22"/>
      <c r="P380" s="24"/>
      <c r="Q380" s="23" t="s">
        <v>36</v>
      </c>
      <c r="R380" s="23" t="s">
        <v>37</v>
      </c>
      <c r="S380" s="34" t="s">
        <v>18955</v>
      </c>
      <c r="T380" s="26"/>
      <c r="U380" s="26"/>
      <c r="V380" s="22"/>
      <c r="W380" s="27"/>
      <c r="X380" s="8"/>
      <c r="Y380" s="8"/>
      <c r="Z380" s="8"/>
      <c r="AA380" s="8"/>
      <c r="AB380" s="8"/>
      <c r="AC380" s="8"/>
      <c r="AD380" s="8"/>
      <c r="AE380" s="8"/>
      <c r="AF380" s="8"/>
      <c r="AG380" s="8"/>
      <c r="AH380" s="8"/>
      <c r="AI380" s="8"/>
      <c r="AJ380" s="8"/>
      <c r="AK380" s="8"/>
    </row>
    <row r="381" spans="1:37" ht="180.75">
      <c r="A381" s="18">
        <v>886</v>
      </c>
      <c r="B381" s="30" t="s">
        <v>13</v>
      </c>
      <c r="C381" s="28" t="s">
        <v>18953</v>
      </c>
      <c r="D381" s="28" t="s">
        <v>18956</v>
      </c>
      <c r="E381" s="22"/>
      <c r="F381" s="22"/>
      <c r="G381" s="22"/>
      <c r="H381" s="23">
        <v>0</v>
      </c>
      <c r="I381" s="22"/>
      <c r="J381" s="23" t="s">
        <v>18202</v>
      </c>
      <c r="K381" s="22"/>
      <c r="L381" s="23" t="s">
        <v>18219</v>
      </c>
      <c r="M381" s="22"/>
      <c r="N381" s="22"/>
      <c r="O381" s="22"/>
      <c r="P381" s="24"/>
      <c r="Q381" s="23" t="s">
        <v>36</v>
      </c>
      <c r="R381" s="23" t="s">
        <v>37</v>
      </c>
      <c r="S381" s="34" t="s">
        <v>18957</v>
      </c>
      <c r="T381" s="26"/>
      <c r="U381" s="26"/>
      <c r="V381" s="22"/>
      <c r="W381" s="27"/>
      <c r="X381" s="8"/>
      <c r="Y381" s="8"/>
      <c r="Z381" s="8"/>
      <c r="AA381" s="8"/>
      <c r="AB381" s="8"/>
      <c r="AC381" s="8"/>
      <c r="AD381" s="8"/>
      <c r="AE381" s="8"/>
      <c r="AF381" s="8"/>
      <c r="AG381" s="8"/>
      <c r="AH381" s="8"/>
      <c r="AI381" s="8"/>
      <c r="AJ381" s="8"/>
      <c r="AK381" s="8"/>
    </row>
    <row r="382" spans="1:37" ht="180.75">
      <c r="A382" s="18">
        <v>889</v>
      </c>
      <c r="B382" s="19"/>
      <c r="C382" s="28" t="s">
        <v>18958</v>
      </c>
      <c r="D382" s="28" t="s">
        <v>18959</v>
      </c>
      <c r="E382" s="22"/>
      <c r="F382" s="23" t="s">
        <v>10703</v>
      </c>
      <c r="G382" s="22"/>
      <c r="H382" s="23">
        <v>0</v>
      </c>
      <c r="I382" s="22"/>
      <c r="J382" s="23" t="s">
        <v>18202</v>
      </c>
      <c r="K382" s="29">
        <v>43497</v>
      </c>
      <c r="L382" s="23" t="s">
        <v>96</v>
      </c>
      <c r="M382" s="22"/>
      <c r="N382" s="23" t="s">
        <v>246</v>
      </c>
      <c r="O382" s="22"/>
      <c r="P382" s="24"/>
      <c r="Q382" s="23" t="s">
        <v>18392</v>
      </c>
      <c r="R382" s="23" t="s">
        <v>127</v>
      </c>
      <c r="S382" s="25"/>
      <c r="T382" s="26"/>
      <c r="U382" s="26"/>
      <c r="V382" s="22"/>
      <c r="W382" s="27"/>
      <c r="X382" s="8"/>
      <c r="Y382" s="8"/>
      <c r="Z382" s="8"/>
      <c r="AA382" s="8"/>
      <c r="AB382" s="8"/>
      <c r="AC382" s="8"/>
      <c r="AD382" s="8"/>
      <c r="AE382" s="8"/>
      <c r="AF382" s="8"/>
      <c r="AG382" s="8"/>
      <c r="AH382" s="8"/>
      <c r="AI382" s="8"/>
      <c r="AJ382" s="8"/>
      <c r="AK382" s="8"/>
    </row>
    <row r="383" spans="1:37" ht="409.6">
      <c r="A383" s="18">
        <v>891</v>
      </c>
      <c r="B383" s="19"/>
      <c r="C383" s="28" t="s">
        <v>18960</v>
      </c>
      <c r="D383" s="21"/>
      <c r="E383" s="22"/>
      <c r="F383" s="22"/>
      <c r="G383" s="22"/>
      <c r="H383" s="23">
        <v>0</v>
      </c>
      <c r="I383" s="22"/>
      <c r="J383" s="23" t="s">
        <v>18202</v>
      </c>
      <c r="K383" s="22"/>
      <c r="L383" s="23" t="s">
        <v>18219</v>
      </c>
      <c r="M383" s="23">
        <v>2017</v>
      </c>
      <c r="N383" s="22"/>
      <c r="O383" s="22"/>
      <c r="P383" s="24"/>
      <c r="Q383" s="23" t="s">
        <v>20</v>
      </c>
      <c r="R383" s="23" t="s">
        <v>21</v>
      </c>
      <c r="S383" s="25"/>
      <c r="T383" s="26"/>
      <c r="U383" s="26"/>
      <c r="V383" s="22"/>
      <c r="W383" s="27"/>
      <c r="X383" s="8"/>
      <c r="Y383" s="8"/>
      <c r="Z383" s="8"/>
      <c r="AA383" s="8"/>
      <c r="AB383" s="8"/>
      <c r="AC383" s="8"/>
      <c r="AD383" s="8"/>
      <c r="AE383" s="8"/>
      <c r="AF383" s="8"/>
      <c r="AG383" s="8"/>
      <c r="AH383" s="8"/>
      <c r="AI383" s="8"/>
      <c r="AJ383" s="8"/>
      <c r="AK383" s="8"/>
    </row>
    <row r="384" spans="1:37" ht="150.75">
      <c r="A384" s="18">
        <v>892</v>
      </c>
      <c r="B384" s="19"/>
      <c r="C384" s="28" t="s">
        <v>18961</v>
      </c>
      <c r="D384" s="28" t="s">
        <v>18962</v>
      </c>
      <c r="E384" s="22"/>
      <c r="F384" s="22"/>
      <c r="G384" s="22"/>
      <c r="H384" s="23">
        <v>0</v>
      </c>
      <c r="I384" s="22"/>
      <c r="J384" s="23" t="s">
        <v>18202</v>
      </c>
      <c r="K384" s="22"/>
      <c r="L384" s="23" t="s">
        <v>18219</v>
      </c>
      <c r="M384" s="22"/>
      <c r="N384" s="22"/>
      <c r="O384" s="22"/>
      <c r="P384" s="24"/>
      <c r="Q384" s="23" t="s">
        <v>29</v>
      </c>
      <c r="R384" s="23" t="s">
        <v>30</v>
      </c>
      <c r="S384" s="25"/>
      <c r="T384" s="26"/>
      <c r="U384" s="26"/>
      <c r="V384" s="22"/>
      <c r="W384" s="27"/>
      <c r="X384" s="8"/>
      <c r="Y384" s="8"/>
      <c r="Z384" s="8"/>
      <c r="AA384" s="8"/>
      <c r="AB384" s="8"/>
      <c r="AC384" s="8"/>
      <c r="AD384" s="8"/>
      <c r="AE384" s="8"/>
      <c r="AF384" s="8"/>
      <c r="AG384" s="8"/>
      <c r="AH384" s="8"/>
      <c r="AI384" s="8"/>
      <c r="AJ384" s="8"/>
      <c r="AK384" s="8"/>
    </row>
    <row r="385" spans="1:37" ht="150.75">
      <c r="A385" s="18">
        <v>893</v>
      </c>
      <c r="B385" s="19"/>
      <c r="C385" s="28" t="s">
        <v>18963</v>
      </c>
      <c r="D385" s="28" t="s">
        <v>18964</v>
      </c>
      <c r="E385" s="22"/>
      <c r="F385" s="22"/>
      <c r="G385" s="22"/>
      <c r="H385" s="23">
        <v>0</v>
      </c>
      <c r="I385" s="22"/>
      <c r="J385" s="23" t="s">
        <v>18202</v>
      </c>
      <c r="K385" s="22"/>
      <c r="L385" s="23" t="s">
        <v>18219</v>
      </c>
      <c r="M385" s="22"/>
      <c r="N385" s="22"/>
      <c r="O385" s="22"/>
      <c r="P385" s="24"/>
      <c r="Q385" s="23" t="s">
        <v>29</v>
      </c>
      <c r="R385" s="23" t="s">
        <v>30</v>
      </c>
      <c r="S385" s="25"/>
      <c r="T385" s="26"/>
      <c r="U385" s="26"/>
      <c r="V385" s="22"/>
      <c r="W385" s="27"/>
      <c r="X385" s="8"/>
      <c r="Y385" s="8"/>
      <c r="Z385" s="8"/>
      <c r="AA385" s="8"/>
      <c r="AB385" s="8"/>
      <c r="AC385" s="8"/>
      <c r="AD385" s="8"/>
      <c r="AE385" s="8"/>
      <c r="AF385" s="8"/>
      <c r="AG385" s="8"/>
      <c r="AH385" s="8"/>
      <c r="AI385" s="8"/>
      <c r="AJ385" s="8"/>
      <c r="AK385" s="8"/>
    </row>
    <row r="386" spans="1:37" ht="60.75">
      <c r="A386" s="18">
        <v>894</v>
      </c>
      <c r="B386" s="19"/>
      <c r="C386" s="28" t="s">
        <v>18965</v>
      </c>
      <c r="D386" s="28" t="s">
        <v>18966</v>
      </c>
      <c r="E386" s="22"/>
      <c r="F386" s="23" t="s">
        <v>415</v>
      </c>
      <c r="G386" s="22"/>
      <c r="H386" s="23">
        <v>0</v>
      </c>
      <c r="I386" s="22"/>
      <c r="J386" s="23" t="s">
        <v>18202</v>
      </c>
      <c r="K386" s="22"/>
      <c r="L386" s="23" t="s">
        <v>18219</v>
      </c>
      <c r="M386" s="23" t="s">
        <v>11857</v>
      </c>
      <c r="N386" s="22"/>
      <c r="O386" s="22"/>
      <c r="P386" s="24"/>
      <c r="Q386" s="23" t="s">
        <v>29</v>
      </c>
      <c r="R386" s="23" t="s">
        <v>30</v>
      </c>
      <c r="S386" s="25"/>
      <c r="T386" s="26"/>
      <c r="U386" s="26"/>
      <c r="V386" s="22"/>
      <c r="W386" s="27"/>
      <c r="X386" s="8"/>
      <c r="Y386" s="8"/>
      <c r="Z386" s="8"/>
      <c r="AA386" s="8"/>
      <c r="AB386" s="8"/>
      <c r="AC386" s="8"/>
      <c r="AD386" s="8"/>
      <c r="AE386" s="8"/>
      <c r="AF386" s="8"/>
      <c r="AG386" s="8"/>
      <c r="AH386" s="8"/>
      <c r="AI386" s="8"/>
      <c r="AJ386" s="8"/>
      <c r="AK386" s="8"/>
    </row>
    <row r="387" spans="1:37" ht="30.75">
      <c r="A387" s="18">
        <v>895</v>
      </c>
      <c r="B387" s="19"/>
      <c r="C387" s="28" t="s">
        <v>18967</v>
      </c>
      <c r="D387" s="28" t="s">
        <v>13758</v>
      </c>
      <c r="E387" s="22"/>
      <c r="F387" s="22"/>
      <c r="G387" s="22"/>
      <c r="H387" s="23">
        <v>0</v>
      </c>
      <c r="I387" s="22"/>
      <c r="J387" s="23" t="s">
        <v>18202</v>
      </c>
      <c r="K387" s="22"/>
      <c r="L387" s="23" t="s">
        <v>18219</v>
      </c>
      <c r="M387" s="22"/>
      <c r="N387" s="22"/>
      <c r="O387" s="22"/>
      <c r="P387" s="24"/>
      <c r="Q387" s="23" t="s">
        <v>29</v>
      </c>
      <c r="R387" s="23" t="s">
        <v>30</v>
      </c>
      <c r="S387" s="25"/>
      <c r="T387" s="26"/>
      <c r="U387" s="26"/>
      <c r="V387" s="22"/>
      <c r="W387" s="27"/>
      <c r="X387" s="8"/>
      <c r="Y387" s="8"/>
      <c r="Z387" s="8"/>
      <c r="AA387" s="8"/>
      <c r="AB387" s="8"/>
      <c r="AC387" s="8"/>
      <c r="AD387" s="8"/>
      <c r="AE387" s="8"/>
      <c r="AF387" s="8"/>
      <c r="AG387" s="8"/>
      <c r="AH387" s="8"/>
      <c r="AI387" s="8"/>
      <c r="AJ387" s="8"/>
      <c r="AK387" s="8"/>
    </row>
    <row r="388" spans="1:37" ht="30.75">
      <c r="A388" s="18">
        <v>900</v>
      </c>
      <c r="B388" s="19"/>
      <c r="C388" s="28" t="s">
        <v>18968</v>
      </c>
      <c r="D388" s="28" t="s">
        <v>18969</v>
      </c>
      <c r="E388" s="22"/>
      <c r="F388" s="22"/>
      <c r="G388" s="22"/>
      <c r="H388" s="23">
        <v>0</v>
      </c>
      <c r="I388" s="22"/>
      <c r="J388" s="23" t="s">
        <v>18202</v>
      </c>
      <c r="K388" s="22"/>
      <c r="L388" s="23" t="s">
        <v>18219</v>
      </c>
      <c r="M388" s="22"/>
      <c r="N388" s="22"/>
      <c r="O388" s="22"/>
      <c r="P388" s="24"/>
      <c r="Q388" s="23" t="s">
        <v>29</v>
      </c>
      <c r="R388" s="23" t="s">
        <v>30</v>
      </c>
      <c r="S388" s="25"/>
      <c r="T388" s="26"/>
      <c r="U388" s="26"/>
      <c r="V388" s="22"/>
      <c r="W388" s="27"/>
      <c r="X388" s="8"/>
      <c r="Y388" s="8"/>
      <c r="Z388" s="8"/>
      <c r="AA388" s="8"/>
      <c r="AB388" s="8"/>
      <c r="AC388" s="8"/>
      <c r="AD388" s="8"/>
      <c r="AE388" s="8"/>
      <c r="AF388" s="8"/>
      <c r="AG388" s="8"/>
      <c r="AH388" s="8"/>
      <c r="AI388" s="8"/>
      <c r="AJ388" s="8"/>
      <c r="AK388" s="8"/>
    </row>
    <row r="389" spans="1:37" ht="409.6">
      <c r="A389" s="18">
        <v>903</v>
      </c>
      <c r="B389" s="19"/>
      <c r="C389" s="20" t="s">
        <v>18970</v>
      </c>
      <c r="D389" s="28" t="s">
        <v>18971</v>
      </c>
      <c r="E389" s="22"/>
      <c r="F389" s="22"/>
      <c r="G389" s="22"/>
      <c r="H389" s="23">
        <v>0</v>
      </c>
      <c r="I389" s="22"/>
      <c r="J389" s="23" t="s">
        <v>18202</v>
      </c>
      <c r="K389" s="31">
        <v>43313</v>
      </c>
      <c r="L389" s="23" t="s">
        <v>18399</v>
      </c>
      <c r="M389" s="22"/>
      <c r="N389" s="22"/>
      <c r="O389" s="22"/>
      <c r="P389" s="24"/>
      <c r="Q389" s="23" t="s">
        <v>18541</v>
      </c>
      <c r="R389" s="22"/>
      <c r="S389" s="33"/>
      <c r="T389" s="26"/>
      <c r="U389" s="26"/>
      <c r="V389" s="22"/>
      <c r="W389" s="27"/>
      <c r="X389" s="8"/>
      <c r="Y389" s="8"/>
      <c r="Z389" s="8"/>
      <c r="AA389" s="8"/>
      <c r="AB389" s="8"/>
      <c r="AC389" s="8"/>
      <c r="AD389" s="8"/>
      <c r="AE389" s="8"/>
      <c r="AF389" s="8"/>
      <c r="AG389" s="8"/>
      <c r="AH389" s="8"/>
      <c r="AI389" s="8"/>
      <c r="AJ389" s="8"/>
      <c r="AK389" s="8"/>
    </row>
    <row r="390" spans="1:37" ht="165.75">
      <c r="A390" s="18">
        <v>918</v>
      </c>
      <c r="B390" s="19"/>
      <c r="C390" s="28" t="s">
        <v>18972</v>
      </c>
      <c r="D390" s="28" t="s">
        <v>18973</v>
      </c>
      <c r="E390" s="22"/>
      <c r="F390" s="23" t="s">
        <v>108</v>
      </c>
      <c r="G390" s="23" t="s">
        <v>18974</v>
      </c>
      <c r="H390" s="23">
        <v>0</v>
      </c>
      <c r="I390" s="22"/>
      <c r="J390" s="23" t="s">
        <v>18202</v>
      </c>
      <c r="K390" s="29">
        <v>43497</v>
      </c>
      <c r="L390" s="23" t="s">
        <v>18223</v>
      </c>
      <c r="M390" s="22"/>
      <c r="N390" s="23" t="s">
        <v>18497</v>
      </c>
      <c r="O390" s="22"/>
      <c r="P390" s="24"/>
      <c r="Q390" s="23" t="s">
        <v>29</v>
      </c>
      <c r="R390" s="23" t="s">
        <v>30</v>
      </c>
      <c r="S390" s="25"/>
      <c r="T390" s="26"/>
      <c r="U390" s="26"/>
      <c r="V390" s="22"/>
      <c r="W390" s="27"/>
      <c r="X390" s="8"/>
      <c r="Y390" s="8"/>
      <c r="Z390" s="8"/>
      <c r="AA390" s="8"/>
      <c r="AB390" s="8"/>
      <c r="AC390" s="8"/>
      <c r="AD390" s="8"/>
      <c r="AE390" s="8"/>
      <c r="AF390" s="8"/>
      <c r="AG390" s="8"/>
      <c r="AH390" s="8"/>
      <c r="AI390" s="8"/>
      <c r="AJ390" s="8"/>
      <c r="AK390" s="8"/>
    </row>
    <row r="391" spans="1:37" ht="105.75">
      <c r="A391" s="18">
        <v>919</v>
      </c>
      <c r="B391" s="19"/>
      <c r="C391" s="28" t="s">
        <v>18975</v>
      </c>
      <c r="D391" s="28" t="s">
        <v>18976</v>
      </c>
      <c r="E391" s="22"/>
      <c r="F391" s="23" t="s">
        <v>456</v>
      </c>
      <c r="G391" s="23" t="s">
        <v>18418</v>
      </c>
      <c r="H391" s="23">
        <v>0</v>
      </c>
      <c r="I391" s="22"/>
      <c r="J391" s="23" t="s">
        <v>18202</v>
      </c>
      <c r="K391" s="29">
        <v>43497</v>
      </c>
      <c r="L391" s="23" t="s">
        <v>18223</v>
      </c>
      <c r="M391" s="22"/>
      <c r="N391" s="23" t="s">
        <v>18497</v>
      </c>
      <c r="O391" s="22"/>
      <c r="P391" s="24"/>
      <c r="Q391" s="23" t="s">
        <v>29</v>
      </c>
      <c r="R391" s="23" t="s">
        <v>30</v>
      </c>
      <c r="S391" s="25"/>
      <c r="T391" s="26"/>
      <c r="U391" s="26"/>
      <c r="V391" s="22"/>
      <c r="W391" s="27"/>
      <c r="X391" s="8"/>
      <c r="Y391" s="8"/>
      <c r="Z391" s="8"/>
      <c r="AA391" s="8"/>
      <c r="AB391" s="8"/>
      <c r="AC391" s="8"/>
      <c r="AD391" s="8"/>
      <c r="AE391" s="8"/>
      <c r="AF391" s="8"/>
      <c r="AG391" s="8"/>
      <c r="AH391" s="8"/>
      <c r="AI391" s="8"/>
      <c r="AJ391" s="8"/>
      <c r="AK391" s="8"/>
    </row>
    <row r="392" spans="1:37" ht="75.75">
      <c r="A392" s="18">
        <v>921</v>
      </c>
      <c r="B392" s="19"/>
      <c r="C392" s="28" t="s">
        <v>18977</v>
      </c>
      <c r="D392" s="28" t="s">
        <v>18978</v>
      </c>
      <c r="E392" s="22"/>
      <c r="F392" s="23" t="s">
        <v>50</v>
      </c>
      <c r="G392" s="23" t="s">
        <v>18913</v>
      </c>
      <c r="H392" s="23">
        <v>0</v>
      </c>
      <c r="I392" s="22"/>
      <c r="J392" s="23" t="s">
        <v>18202</v>
      </c>
      <c r="K392" s="29">
        <v>43497</v>
      </c>
      <c r="L392" s="23" t="s">
        <v>18223</v>
      </c>
      <c r="M392" s="22"/>
      <c r="N392" s="23" t="s">
        <v>18979</v>
      </c>
      <c r="O392" s="22"/>
      <c r="P392" s="24"/>
      <c r="Q392" s="23" t="s">
        <v>29</v>
      </c>
      <c r="R392" s="23" t="s">
        <v>30</v>
      </c>
      <c r="S392" s="25"/>
      <c r="T392" s="26"/>
      <c r="U392" s="26"/>
      <c r="V392" s="22"/>
      <c r="W392" s="27"/>
      <c r="X392" s="8"/>
      <c r="Y392" s="8"/>
      <c r="Z392" s="8"/>
      <c r="AA392" s="8"/>
      <c r="AB392" s="8"/>
      <c r="AC392" s="8"/>
      <c r="AD392" s="8"/>
      <c r="AE392" s="8"/>
      <c r="AF392" s="8"/>
      <c r="AG392" s="8"/>
      <c r="AH392" s="8"/>
      <c r="AI392" s="8"/>
      <c r="AJ392" s="8"/>
      <c r="AK392" s="8"/>
    </row>
    <row r="393" spans="1:37" ht="135.75">
      <c r="A393" s="18">
        <v>923</v>
      </c>
      <c r="B393" s="19"/>
      <c r="C393" s="28" t="s">
        <v>18980</v>
      </c>
      <c r="D393" s="28" t="s">
        <v>18981</v>
      </c>
      <c r="E393" s="22"/>
      <c r="F393" s="23" t="s">
        <v>266</v>
      </c>
      <c r="G393" s="22"/>
      <c r="H393" s="23">
        <v>0</v>
      </c>
      <c r="I393" s="22"/>
      <c r="J393" s="23" t="s">
        <v>18202</v>
      </c>
      <c r="K393" s="29">
        <v>43497</v>
      </c>
      <c r="L393" s="23" t="s">
        <v>96</v>
      </c>
      <c r="M393" s="22"/>
      <c r="N393" s="23" t="s">
        <v>18525</v>
      </c>
      <c r="O393" s="22"/>
      <c r="P393" s="24"/>
      <c r="Q393" s="23" t="s">
        <v>18392</v>
      </c>
      <c r="R393" s="23" t="s">
        <v>127</v>
      </c>
      <c r="S393" s="25"/>
      <c r="T393" s="26"/>
      <c r="U393" s="26"/>
      <c r="V393" s="22"/>
      <c r="W393" s="27"/>
      <c r="X393" s="8"/>
      <c r="Y393" s="8"/>
      <c r="Z393" s="8"/>
      <c r="AA393" s="8"/>
      <c r="AB393" s="8"/>
      <c r="AC393" s="8"/>
      <c r="AD393" s="8"/>
      <c r="AE393" s="8"/>
      <c r="AF393" s="8"/>
      <c r="AG393" s="8"/>
      <c r="AH393" s="8"/>
      <c r="AI393" s="8"/>
      <c r="AJ393" s="8"/>
      <c r="AK393" s="8"/>
    </row>
    <row r="394" spans="1:37" ht="135.75">
      <c r="A394" s="18">
        <v>924</v>
      </c>
      <c r="B394" s="19"/>
      <c r="C394" s="28" t="s">
        <v>18982</v>
      </c>
      <c r="D394" s="28" t="s">
        <v>18983</v>
      </c>
      <c r="E394" s="22"/>
      <c r="F394" s="23" t="s">
        <v>50</v>
      </c>
      <c r="G394" s="22"/>
      <c r="H394" s="23">
        <v>0</v>
      </c>
      <c r="I394" s="22"/>
      <c r="J394" s="23" t="s">
        <v>18202</v>
      </c>
      <c r="K394" s="29">
        <v>43497</v>
      </c>
      <c r="L394" s="23" t="s">
        <v>96</v>
      </c>
      <c r="M394" s="22"/>
      <c r="N394" s="23" t="s">
        <v>18984</v>
      </c>
      <c r="O394" s="22"/>
      <c r="P394" s="24"/>
      <c r="Q394" s="23" t="s">
        <v>18392</v>
      </c>
      <c r="R394" s="23" t="s">
        <v>127</v>
      </c>
      <c r="S394" s="25"/>
      <c r="T394" s="26"/>
      <c r="U394" s="26"/>
      <c r="V394" s="22"/>
      <c r="W394" s="27"/>
      <c r="X394" s="8"/>
      <c r="Y394" s="8"/>
      <c r="Z394" s="8"/>
      <c r="AA394" s="8"/>
      <c r="AB394" s="8"/>
      <c r="AC394" s="8"/>
      <c r="AD394" s="8"/>
      <c r="AE394" s="8"/>
      <c r="AF394" s="8"/>
      <c r="AG394" s="8"/>
      <c r="AH394" s="8"/>
      <c r="AI394" s="8"/>
      <c r="AJ394" s="8"/>
      <c r="AK394" s="8"/>
    </row>
    <row r="395" spans="1:37" ht="409.5">
      <c r="A395" s="18">
        <v>925</v>
      </c>
      <c r="B395" s="19"/>
      <c r="C395" s="20" t="s">
        <v>18985</v>
      </c>
      <c r="D395" s="21"/>
      <c r="E395" s="22"/>
      <c r="F395" s="22"/>
      <c r="G395" s="22"/>
      <c r="H395" s="23">
        <v>0</v>
      </c>
      <c r="I395" s="22"/>
      <c r="J395" s="23" t="s">
        <v>18202</v>
      </c>
      <c r="K395" s="22"/>
      <c r="L395" s="23" t="s">
        <v>17409</v>
      </c>
      <c r="M395" s="22"/>
      <c r="N395" s="22"/>
      <c r="O395" s="22"/>
      <c r="P395" s="24"/>
      <c r="Q395" s="23" t="s">
        <v>20</v>
      </c>
      <c r="R395" s="22"/>
      <c r="S395" s="25"/>
      <c r="T395" s="26"/>
      <c r="U395" s="26"/>
      <c r="V395" s="22"/>
      <c r="W395" s="27"/>
      <c r="X395" s="8"/>
      <c r="Y395" s="8"/>
      <c r="Z395" s="8"/>
      <c r="AA395" s="8"/>
      <c r="AB395" s="8"/>
      <c r="AC395" s="8"/>
      <c r="AD395" s="8"/>
      <c r="AE395" s="8"/>
      <c r="AF395" s="8"/>
      <c r="AG395" s="8"/>
      <c r="AH395" s="8"/>
      <c r="AI395" s="8"/>
      <c r="AJ395" s="8"/>
      <c r="AK395" s="8"/>
    </row>
    <row r="396" spans="1:37" ht="409.5">
      <c r="A396" s="18">
        <v>926</v>
      </c>
      <c r="B396" s="19"/>
      <c r="C396" s="20" t="s">
        <v>18985</v>
      </c>
      <c r="D396" s="21"/>
      <c r="E396" s="22"/>
      <c r="F396" s="22"/>
      <c r="G396" s="22"/>
      <c r="H396" s="23">
        <v>0</v>
      </c>
      <c r="I396" s="22"/>
      <c r="J396" s="23" t="s">
        <v>18202</v>
      </c>
      <c r="K396" s="22"/>
      <c r="L396" s="23" t="s">
        <v>17409</v>
      </c>
      <c r="M396" s="22"/>
      <c r="N396" s="22"/>
      <c r="O396" s="22"/>
      <c r="P396" s="24"/>
      <c r="Q396" s="23" t="s">
        <v>20</v>
      </c>
      <c r="R396" s="22"/>
      <c r="S396" s="25"/>
      <c r="T396" s="26"/>
      <c r="U396" s="26"/>
      <c r="V396" s="22"/>
      <c r="W396" s="27"/>
      <c r="X396" s="8"/>
      <c r="Y396" s="8"/>
      <c r="Z396" s="8"/>
      <c r="AA396" s="8"/>
      <c r="AB396" s="8"/>
      <c r="AC396" s="8"/>
      <c r="AD396" s="8"/>
      <c r="AE396" s="8"/>
      <c r="AF396" s="8"/>
      <c r="AG396" s="8"/>
      <c r="AH396" s="8"/>
      <c r="AI396" s="8"/>
      <c r="AJ396" s="8"/>
      <c r="AK396" s="8"/>
    </row>
    <row r="397" spans="1:37" ht="195.75">
      <c r="A397" s="18">
        <v>927</v>
      </c>
      <c r="B397" s="19"/>
      <c r="C397" s="28" t="s">
        <v>18986</v>
      </c>
      <c r="D397" s="28" t="s">
        <v>18987</v>
      </c>
      <c r="E397" s="22"/>
      <c r="F397" s="23" t="s">
        <v>18872</v>
      </c>
      <c r="G397" s="22"/>
      <c r="H397" s="23">
        <v>0</v>
      </c>
      <c r="I397" s="22"/>
      <c r="J397" s="23" t="s">
        <v>18202</v>
      </c>
      <c r="K397" s="22"/>
      <c r="L397" s="23" t="s">
        <v>18219</v>
      </c>
      <c r="M397" s="22"/>
      <c r="N397" s="22"/>
      <c r="O397" s="22"/>
      <c r="P397" s="24"/>
      <c r="Q397" s="23" t="s">
        <v>36</v>
      </c>
      <c r="R397" s="23" t="s">
        <v>37</v>
      </c>
      <c r="S397" s="25"/>
      <c r="T397" s="26"/>
      <c r="U397" s="26"/>
      <c r="V397" s="22"/>
      <c r="W397" s="27"/>
      <c r="X397" s="8"/>
      <c r="Y397" s="8"/>
      <c r="Z397" s="8"/>
      <c r="AA397" s="8"/>
      <c r="AB397" s="8"/>
      <c r="AC397" s="8"/>
      <c r="AD397" s="8"/>
      <c r="AE397" s="8"/>
      <c r="AF397" s="8"/>
      <c r="AG397" s="8"/>
      <c r="AH397" s="8"/>
      <c r="AI397" s="8"/>
      <c r="AJ397" s="8"/>
      <c r="AK397" s="8"/>
    </row>
    <row r="398" spans="1:37" ht="120.75">
      <c r="A398" s="18">
        <v>928</v>
      </c>
      <c r="B398" s="19"/>
      <c r="C398" s="28" t="s">
        <v>18988</v>
      </c>
      <c r="D398" s="28" t="s">
        <v>18989</v>
      </c>
      <c r="E398" s="22"/>
      <c r="F398" s="23" t="s">
        <v>50</v>
      </c>
      <c r="G398" s="22"/>
      <c r="H398" s="23">
        <v>0</v>
      </c>
      <c r="I398" s="22"/>
      <c r="J398" s="23" t="s">
        <v>18202</v>
      </c>
      <c r="K398" s="23" t="s">
        <v>18203</v>
      </c>
      <c r="L398" s="23" t="s">
        <v>18223</v>
      </c>
      <c r="M398" s="22"/>
      <c r="N398" s="22"/>
      <c r="O398" s="22"/>
      <c r="P398" s="24"/>
      <c r="Q398" s="23" t="s">
        <v>29</v>
      </c>
      <c r="R398" s="23" t="s">
        <v>30</v>
      </c>
      <c r="S398" s="25"/>
      <c r="T398" s="26"/>
      <c r="U398" s="26"/>
      <c r="V398" s="22"/>
      <c r="W398" s="27"/>
      <c r="X398" s="8"/>
      <c r="Y398" s="8"/>
      <c r="Z398" s="8"/>
      <c r="AA398" s="8"/>
      <c r="AB398" s="8"/>
      <c r="AC398" s="8"/>
      <c r="AD398" s="8"/>
      <c r="AE398" s="8"/>
      <c r="AF398" s="8"/>
      <c r="AG398" s="8"/>
      <c r="AH398" s="8"/>
      <c r="AI398" s="8"/>
      <c r="AJ398" s="8"/>
      <c r="AK398" s="8"/>
    </row>
    <row r="399" spans="1:37" ht="180.75">
      <c r="A399" s="18">
        <v>934</v>
      </c>
      <c r="B399" s="30" t="s">
        <v>18990</v>
      </c>
      <c r="C399" s="28" t="s">
        <v>18991</v>
      </c>
      <c r="D399" s="28" t="s">
        <v>18992</v>
      </c>
      <c r="E399" s="22"/>
      <c r="F399" s="23" t="s">
        <v>456</v>
      </c>
      <c r="G399" s="22"/>
      <c r="H399" s="23">
        <v>0</v>
      </c>
      <c r="I399" s="22"/>
      <c r="J399" s="23" t="s">
        <v>18202</v>
      </c>
      <c r="K399" s="23" t="s">
        <v>18203</v>
      </c>
      <c r="L399" s="23" t="s">
        <v>35</v>
      </c>
      <c r="M399" s="22"/>
      <c r="N399" s="22"/>
      <c r="O399" s="23" t="s">
        <v>18993</v>
      </c>
      <c r="P399" s="24"/>
      <c r="Q399" s="23" t="s">
        <v>99</v>
      </c>
      <c r="R399" s="23" t="s">
        <v>10886</v>
      </c>
      <c r="S399" s="25"/>
      <c r="T399" s="26"/>
      <c r="U399" s="26"/>
      <c r="V399" s="22"/>
      <c r="W399" s="27"/>
      <c r="X399" s="8"/>
      <c r="Y399" s="8"/>
      <c r="Z399" s="8"/>
      <c r="AA399" s="8"/>
      <c r="AB399" s="8"/>
      <c r="AC399" s="8"/>
      <c r="AD399" s="8"/>
      <c r="AE399" s="8"/>
      <c r="AF399" s="8"/>
      <c r="AG399" s="8"/>
      <c r="AH399" s="8"/>
      <c r="AI399" s="8"/>
      <c r="AJ399" s="8"/>
      <c r="AK399" s="8"/>
    </row>
    <row r="400" spans="1:37" ht="150.75">
      <c r="A400" s="18">
        <v>936</v>
      </c>
      <c r="B400" s="19"/>
      <c r="C400" s="28" t="s">
        <v>18994</v>
      </c>
      <c r="D400" s="28" t="s">
        <v>18995</v>
      </c>
      <c r="E400" s="22"/>
      <c r="F400" s="23" t="s">
        <v>18996</v>
      </c>
      <c r="G400" s="22"/>
      <c r="H400" s="23">
        <v>0</v>
      </c>
      <c r="I400" s="22"/>
      <c r="J400" s="23" t="s">
        <v>18202</v>
      </c>
      <c r="K400" s="23" t="s">
        <v>18203</v>
      </c>
      <c r="L400" s="23" t="s">
        <v>18223</v>
      </c>
      <c r="M400" s="22"/>
      <c r="N400" s="22"/>
      <c r="O400" s="22"/>
      <c r="P400" s="24"/>
      <c r="Q400" s="23" t="s">
        <v>29</v>
      </c>
      <c r="R400" s="23" t="s">
        <v>30</v>
      </c>
      <c r="S400" s="25"/>
      <c r="T400" s="26"/>
      <c r="U400" s="26"/>
      <c r="V400" s="22"/>
      <c r="W400" s="27"/>
      <c r="X400" s="8"/>
      <c r="Y400" s="8"/>
      <c r="Z400" s="8"/>
      <c r="AA400" s="8"/>
      <c r="AB400" s="8"/>
      <c r="AC400" s="8"/>
      <c r="AD400" s="8"/>
      <c r="AE400" s="8"/>
      <c r="AF400" s="8"/>
      <c r="AG400" s="8"/>
      <c r="AH400" s="8"/>
      <c r="AI400" s="8"/>
      <c r="AJ400" s="8"/>
      <c r="AK400" s="8"/>
    </row>
    <row r="401" spans="1:37" ht="409.5">
      <c r="A401" s="18">
        <v>937</v>
      </c>
      <c r="B401" s="19"/>
      <c r="C401" s="20" t="s">
        <v>18997</v>
      </c>
      <c r="D401" s="21"/>
      <c r="E401" s="22"/>
      <c r="F401" s="22"/>
      <c r="G401" s="22"/>
      <c r="H401" s="23">
        <v>0</v>
      </c>
      <c r="I401" s="22"/>
      <c r="J401" s="23" t="s">
        <v>18202</v>
      </c>
      <c r="K401" s="22"/>
      <c r="L401" s="23" t="s">
        <v>17409</v>
      </c>
      <c r="M401" s="22"/>
      <c r="N401" s="22"/>
      <c r="O401" s="22"/>
      <c r="P401" s="24"/>
      <c r="Q401" s="23" t="s">
        <v>20</v>
      </c>
      <c r="R401" s="22"/>
      <c r="S401" s="25"/>
      <c r="T401" s="26"/>
      <c r="U401" s="26"/>
      <c r="V401" s="22"/>
      <c r="W401" s="27"/>
      <c r="X401" s="8"/>
      <c r="Y401" s="8"/>
      <c r="Z401" s="8"/>
      <c r="AA401" s="8"/>
      <c r="AB401" s="8"/>
      <c r="AC401" s="8"/>
      <c r="AD401" s="8"/>
      <c r="AE401" s="8"/>
      <c r="AF401" s="8"/>
      <c r="AG401" s="8"/>
      <c r="AH401" s="8"/>
      <c r="AI401" s="8"/>
      <c r="AJ401" s="8"/>
      <c r="AK401" s="8"/>
    </row>
    <row r="402" spans="1:37" ht="409.5">
      <c r="A402" s="18">
        <v>938</v>
      </c>
      <c r="B402" s="19"/>
      <c r="C402" s="20" t="s">
        <v>18998</v>
      </c>
      <c r="D402" s="21"/>
      <c r="E402" s="22"/>
      <c r="F402" s="22"/>
      <c r="G402" s="22"/>
      <c r="H402" s="23">
        <v>0</v>
      </c>
      <c r="I402" s="22"/>
      <c r="J402" s="23" t="s">
        <v>18202</v>
      </c>
      <c r="K402" s="22"/>
      <c r="L402" s="23" t="s">
        <v>18212</v>
      </c>
      <c r="M402" s="22"/>
      <c r="N402" s="22"/>
      <c r="O402" s="22"/>
      <c r="P402" s="24"/>
      <c r="Q402" s="23" t="s">
        <v>20</v>
      </c>
      <c r="R402" s="22"/>
      <c r="S402" s="25"/>
      <c r="T402" s="26"/>
      <c r="U402" s="26"/>
      <c r="V402" s="22"/>
      <c r="W402" s="27"/>
      <c r="X402" s="8"/>
      <c r="Y402" s="8"/>
      <c r="Z402" s="8"/>
      <c r="AA402" s="8"/>
      <c r="AB402" s="8"/>
      <c r="AC402" s="8"/>
      <c r="AD402" s="8"/>
      <c r="AE402" s="8"/>
      <c r="AF402" s="8"/>
      <c r="AG402" s="8"/>
      <c r="AH402" s="8"/>
      <c r="AI402" s="8"/>
      <c r="AJ402" s="8"/>
      <c r="AK402" s="8"/>
    </row>
    <row r="403" spans="1:37" ht="240.75">
      <c r="A403" s="18">
        <v>940</v>
      </c>
      <c r="B403" s="19"/>
      <c r="C403" s="28" t="s">
        <v>18999</v>
      </c>
      <c r="D403" s="28" t="s">
        <v>19000</v>
      </c>
      <c r="E403" s="22"/>
      <c r="F403" s="23" t="s">
        <v>415</v>
      </c>
      <c r="G403" s="22"/>
      <c r="H403" s="23">
        <v>0</v>
      </c>
      <c r="I403" s="22"/>
      <c r="J403" s="23" t="s">
        <v>18202</v>
      </c>
      <c r="K403" s="22"/>
      <c r="L403" s="23" t="s">
        <v>18219</v>
      </c>
      <c r="M403" s="22"/>
      <c r="N403" s="22"/>
      <c r="O403" s="22"/>
      <c r="P403" s="24"/>
      <c r="Q403" s="23" t="s">
        <v>36</v>
      </c>
      <c r="R403" s="23" t="s">
        <v>37</v>
      </c>
      <c r="S403" s="25"/>
      <c r="T403" s="26"/>
      <c r="U403" s="26"/>
      <c r="V403" s="22"/>
      <c r="W403" s="27"/>
      <c r="X403" s="8"/>
      <c r="Y403" s="8"/>
      <c r="Z403" s="8"/>
      <c r="AA403" s="8"/>
      <c r="AB403" s="8"/>
      <c r="AC403" s="8"/>
      <c r="AD403" s="8"/>
      <c r="AE403" s="8"/>
      <c r="AF403" s="8"/>
      <c r="AG403" s="8"/>
      <c r="AH403" s="8"/>
      <c r="AI403" s="8"/>
      <c r="AJ403" s="8"/>
      <c r="AK403" s="8"/>
    </row>
    <row r="404" spans="1:37" ht="90.75">
      <c r="A404" s="18">
        <v>944</v>
      </c>
      <c r="B404" s="19"/>
      <c r="C404" s="28" t="s">
        <v>19001</v>
      </c>
      <c r="D404" s="28" t="s">
        <v>19002</v>
      </c>
      <c r="E404" s="22"/>
      <c r="F404" s="23" t="s">
        <v>266</v>
      </c>
      <c r="G404" s="22"/>
      <c r="H404" s="23">
        <v>0</v>
      </c>
      <c r="I404" s="22"/>
      <c r="J404" s="23" t="s">
        <v>18202</v>
      </c>
      <c r="K404" s="29">
        <v>43497</v>
      </c>
      <c r="L404" s="23" t="s">
        <v>96</v>
      </c>
      <c r="M404" s="22"/>
      <c r="N404" s="23" t="s">
        <v>19003</v>
      </c>
      <c r="O404" s="22"/>
      <c r="P404" s="24"/>
      <c r="Q404" s="23" t="s">
        <v>18392</v>
      </c>
      <c r="R404" s="23" t="s">
        <v>127</v>
      </c>
      <c r="S404" s="25"/>
      <c r="T404" s="26"/>
      <c r="U404" s="26"/>
      <c r="V404" s="22"/>
      <c r="W404" s="27"/>
      <c r="X404" s="8"/>
      <c r="Y404" s="8"/>
      <c r="Z404" s="8"/>
      <c r="AA404" s="8"/>
      <c r="AB404" s="8"/>
      <c r="AC404" s="8"/>
      <c r="AD404" s="8"/>
      <c r="AE404" s="8"/>
      <c r="AF404" s="8"/>
      <c r="AG404" s="8"/>
      <c r="AH404" s="8"/>
      <c r="AI404" s="8"/>
      <c r="AJ404" s="8"/>
      <c r="AK404" s="8"/>
    </row>
    <row r="405" spans="1:37" ht="75.75">
      <c r="A405" s="18">
        <v>947</v>
      </c>
      <c r="B405" s="19"/>
      <c r="C405" s="28" t="s">
        <v>19004</v>
      </c>
      <c r="D405" s="28" t="s">
        <v>19005</v>
      </c>
      <c r="E405" s="22"/>
      <c r="F405" s="23" t="s">
        <v>266</v>
      </c>
      <c r="G405" s="22"/>
      <c r="H405" s="23">
        <v>0</v>
      </c>
      <c r="I405" s="22"/>
      <c r="J405" s="23" t="s">
        <v>18202</v>
      </c>
      <c r="K405" s="22"/>
      <c r="L405" s="23" t="s">
        <v>18212</v>
      </c>
      <c r="M405" s="23" t="s">
        <v>11857</v>
      </c>
      <c r="N405" s="22"/>
      <c r="O405" s="22"/>
      <c r="P405" s="24"/>
      <c r="Q405" s="23" t="s">
        <v>29</v>
      </c>
      <c r="R405" s="23" t="s">
        <v>30</v>
      </c>
      <c r="S405" s="25"/>
      <c r="T405" s="26"/>
      <c r="U405" s="26"/>
      <c r="V405" s="22"/>
      <c r="W405" s="27"/>
      <c r="X405" s="8"/>
      <c r="Y405" s="8"/>
      <c r="Z405" s="8"/>
      <c r="AA405" s="8"/>
      <c r="AB405" s="8"/>
      <c r="AC405" s="8"/>
      <c r="AD405" s="8"/>
      <c r="AE405" s="8"/>
      <c r="AF405" s="8"/>
      <c r="AG405" s="8"/>
      <c r="AH405" s="8"/>
      <c r="AI405" s="8"/>
      <c r="AJ405" s="8"/>
      <c r="AK405" s="8"/>
    </row>
    <row r="406" spans="1:37" ht="60.75">
      <c r="A406" s="18">
        <v>949</v>
      </c>
      <c r="B406" s="19"/>
      <c r="C406" s="28" t="s">
        <v>1630</v>
      </c>
      <c r="D406" s="28" t="s">
        <v>19006</v>
      </c>
      <c r="E406" s="22"/>
      <c r="F406" s="22"/>
      <c r="G406" s="22"/>
      <c r="H406" s="23">
        <v>0</v>
      </c>
      <c r="I406" s="22"/>
      <c r="J406" s="23" t="s">
        <v>18202</v>
      </c>
      <c r="K406" s="22"/>
      <c r="L406" s="23" t="s">
        <v>18212</v>
      </c>
      <c r="M406" s="22"/>
      <c r="N406" s="22"/>
      <c r="O406" s="22"/>
      <c r="P406" s="24"/>
      <c r="Q406" s="23" t="s">
        <v>29</v>
      </c>
      <c r="R406" s="23" t="s">
        <v>30</v>
      </c>
      <c r="S406" s="25"/>
      <c r="T406" s="26"/>
      <c r="U406" s="26"/>
      <c r="V406" s="22"/>
      <c r="W406" s="27"/>
      <c r="X406" s="8"/>
      <c r="Y406" s="8"/>
      <c r="Z406" s="8"/>
      <c r="AA406" s="8"/>
      <c r="AB406" s="8"/>
      <c r="AC406" s="8"/>
      <c r="AD406" s="8"/>
      <c r="AE406" s="8"/>
      <c r="AF406" s="8"/>
      <c r="AG406" s="8"/>
      <c r="AH406" s="8"/>
      <c r="AI406" s="8"/>
      <c r="AJ406" s="8"/>
      <c r="AK406" s="8"/>
    </row>
    <row r="407" spans="1:37" ht="135.75">
      <c r="A407" s="18">
        <v>952</v>
      </c>
      <c r="B407" s="19"/>
      <c r="C407" s="28" t="s">
        <v>19007</v>
      </c>
      <c r="D407" s="28" t="s">
        <v>19008</v>
      </c>
      <c r="E407" s="22"/>
      <c r="F407" s="23" t="s">
        <v>19009</v>
      </c>
      <c r="G407" s="23" t="s">
        <v>19010</v>
      </c>
      <c r="H407" s="23">
        <v>0</v>
      </c>
      <c r="I407" s="22"/>
      <c r="J407" s="23" t="s">
        <v>18202</v>
      </c>
      <c r="K407" s="29">
        <v>43497</v>
      </c>
      <c r="L407" s="23" t="s">
        <v>18223</v>
      </c>
      <c r="M407" s="22"/>
      <c r="N407" s="23" t="s">
        <v>19011</v>
      </c>
      <c r="O407" s="22"/>
      <c r="P407" s="24"/>
      <c r="Q407" s="23" t="s">
        <v>29</v>
      </c>
      <c r="R407" s="23" t="s">
        <v>30</v>
      </c>
      <c r="S407" s="25"/>
      <c r="T407" s="26"/>
      <c r="U407" s="26"/>
      <c r="V407" s="22"/>
      <c r="W407" s="27"/>
      <c r="X407" s="8"/>
      <c r="Y407" s="8"/>
      <c r="Z407" s="8"/>
      <c r="AA407" s="8"/>
      <c r="AB407" s="8"/>
      <c r="AC407" s="8"/>
      <c r="AD407" s="8"/>
      <c r="AE407" s="8"/>
      <c r="AF407" s="8"/>
      <c r="AG407" s="8"/>
      <c r="AH407" s="8"/>
      <c r="AI407" s="8"/>
      <c r="AJ407" s="8"/>
      <c r="AK407" s="8"/>
    </row>
    <row r="408" spans="1:37" ht="75.75">
      <c r="A408" s="18">
        <v>954</v>
      </c>
      <c r="B408" s="19"/>
      <c r="C408" s="28" t="s">
        <v>19012</v>
      </c>
      <c r="D408" s="28" t="s">
        <v>19013</v>
      </c>
      <c r="E408" s="22"/>
      <c r="F408" s="22"/>
      <c r="G408" s="22"/>
      <c r="H408" s="23">
        <v>0</v>
      </c>
      <c r="I408" s="22"/>
      <c r="J408" s="23" t="s">
        <v>18202</v>
      </c>
      <c r="K408" s="22"/>
      <c r="L408" s="23" t="s">
        <v>18212</v>
      </c>
      <c r="M408" s="22"/>
      <c r="N408" s="22"/>
      <c r="O408" s="22"/>
      <c r="P408" s="24"/>
      <c r="Q408" s="23" t="s">
        <v>36</v>
      </c>
      <c r="R408" s="23" t="s">
        <v>37</v>
      </c>
      <c r="S408" s="25"/>
      <c r="T408" s="26"/>
      <c r="U408" s="26"/>
      <c r="V408" s="22"/>
      <c r="W408" s="27"/>
      <c r="X408" s="8"/>
      <c r="Y408" s="8"/>
      <c r="Z408" s="8"/>
      <c r="AA408" s="8"/>
      <c r="AB408" s="8"/>
      <c r="AC408" s="8"/>
      <c r="AD408" s="8"/>
      <c r="AE408" s="8"/>
      <c r="AF408" s="8"/>
      <c r="AG408" s="8"/>
      <c r="AH408" s="8"/>
      <c r="AI408" s="8"/>
      <c r="AJ408" s="8"/>
      <c r="AK408" s="8"/>
    </row>
    <row r="409" spans="1:37" ht="105.75">
      <c r="A409" s="18">
        <v>955</v>
      </c>
      <c r="B409" s="19"/>
      <c r="C409" s="28" t="s">
        <v>19012</v>
      </c>
      <c r="D409" s="28" t="s">
        <v>19014</v>
      </c>
      <c r="E409" s="22"/>
      <c r="F409" s="22"/>
      <c r="G409" s="22"/>
      <c r="H409" s="23">
        <v>0</v>
      </c>
      <c r="I409" s="22"/>
      <c r="J409" s="23" t="s">
        <v>18202</v>
      </c>
      <c r="K409" s="22"/>
      <c r="L409" s="23" t="s">
        <v>18212</v>
      </c>
      <c r="M409" s="22"/>
      <c r="N409" s="22"/>
      <c r="O409" s="22"/>
      <c r="P409" s="24"/>
      <c r="Q409" s="23" t="s">
        <v>36</v>
      </c>
      <c r="R409" s="23" t="s">
        <v>37</v>
      </c>
      <c r="S409" s="25"/>
      <c r="T409" s="26"/>
      <c r="U409" s="26"/>
      <c r="V409" s="22"/>
      <c r="W409" s="27"/>
      <c r="X409" s="8"/>
      <c r="Y409" s="8"/>
      <c r="Z409" s="8"/>
      <c r="AA409" s="8"/>
      <c r="AB409" s="8"/>
      <c r="AC409" s="8"/>
      <c r="AD409" s="8"/>
      <c r="AE409" s="8"/>
      <c r="AF409" s="8"/>
      <c r="AG409" s="8"/>
      <c r="AH409" s="8"/>
      <c r="AI409" s="8"/>
      <c r="AJ409" s="8"/>
      <c r="AK409" s="8"/>
    </row>
    <row r="410" spans="1:37" ht="150.75">
      <c r="A410" s="18">
        <v>956</v>
      </c>
      <c r="B410" s="19"/>
      <c r="C410" s="28" t="s">
        <v>19012</v>
      </c>
      <c r="D410" s="28" t="s">
        <v>19015</v>
      </c>
      <c r="E410" s="22"/>
      <c r="F410" s="22"/>
      <c r="G410" s="22"/>
      <c r="H410" s="23">
        <v>0</v>
      </c>
      <c r="I410" s="22"/>
      <c r="J410" s="23" t="s">
        <v>18202</v>
      </c>
      <c r="K410" s="22"/>
      <c r="L410" s="23" t="s">
        <v>18212</v>
      </c>
      <c r="M410" s="22"/>
      <c r="N410" s="22"/>
      <c r="O410" s="22"/>
      <c r="P410" s="24"/>
      <c r="Q410" s="23" t="s">
        <v>36</v>
      </c>
      <c r="R410" s="23" t="s">
        <v>37</v>
      </c>
      <c r="S410" s="25"/>
      <c r="T410" s="26"/>
      <c r="U410" s="26"/>
      <c r="V410" s="22"/>
      <c r="W410" s="27"/>
      <c r="X410" s="8"/>
      <c r="Y410" s="8"/>
      <c r="Z410" s="8"/>
      <c r="AA410" s="8"/>
      <c r="AB410" s="8"/>
      <c r="AC410" s="8"/>
      <c r="AD410" s="8"/>
      <c r="AE410" s="8"/>
      <c r="AF410" s="8"/>
      <c r="AG410" s="8"/>
      <c r="AH410" s="8"/>
      <c r="AI410" s="8"/>
      <c r="AJ410" s="8"/>
      <c r="AK410" s="8"/>
    </row>
    <row r="411" spans="1:37" ht="195.75">
      <c r="A411" s="18">
        <v>957</v>
      </c>
      <c r="B411" s="19"/>
      <c r="C411" s="28" t="s">
        <v>19012</v>
      </c>
      <c r="D411" s="28" t="s">
        <v>19016</v>
      </c>
      <c r="E411" s="22"/>
      <c r="F411" s="22"/>
      <c r="G411" s="22"/>
      <c r="H411" s="23">
        <v>0</v>
      </c>
      <c r="I411" s="22"/>
      <c r="J411" s="23" t="s">
        <v>18202</v>
      </c>
      <c r="K411" s="22"/>
      <c r="L411" s="23" t="s">
        <v>18212</v>
      </c>
      <c r="M411" s="22"/>
      <c r="N411" s="22"/>
      <c r="O411" s="22"/>
      <c r="P411" s="24"/>
      <c r="Q411" s="23" t="s">
        <v>36</v>
      </c>
      <c r="R411" s="23" t="s">
        <v>37</v>
      </c>
      <c r="S411" s="25"/>
      <c r="T411" s="26"/>
      <c r="U411" s="26"/>
      <c r="V411" s="22"/>
      <c r="W411" s="27"/>
      <c r="X411" s="8"/>
      <c r="Y411" s="8"/>
      <c r="Z411" s="8"/>
      <c r="AA411" s="8"/>
      <c r="AB411" s="8"/>
      <c r="AC411" s="8"/>
      <c r="AD411" s="8"/>
      <c r="AE411" s="8"/>
      <c r="AF411" s="8"/>
      <c r="AG411" s="8"/>
      <c r="AH411" s="8"/>
      <c r="AI411" s="8"/>
      <c r="AJ411" s="8"/>
      <c r="AK411" s="8"/>
    </row>
    <row r="412" spans="1:37" ht="105.75">
      <c r="A412" s="18">
        <v>958</v>
      </c>
      <c r="B412" s="19"/>
      <c r="C412" s="28" t="s">
        <v>19012</v>
      </c>
      <c r="D412" s="28" t="s">
        <v>19017</v>
      </c>
      <c r="E412" s="22"/>
      <c r="F412" s="22"/>
      <c r="G412" s="22"/>
      <c r="H412" s="23">
        <v>0</v>
      </c>
      <c r="I412" s="22"/>
      <c r="J412" s="23" t="s">
        <v>18202</v>
      </c>
      <c r="K412" s="22"/>
      <c r="L412" s="23" t="s">
        <v>18212</v>
      </c>
      <c r="M412" s="22"/>
      <c r="N412" s="22"/>
      <c r="O412" s="22"/>
      <c r="P412" s="24"/>
      <c r="Q412" s="23" t="s">
        <v>36</v>
      </c>
      <c r="R412" s="23" t="s">
        <v>37</v>
      </c>
      <c r="S412" s="25"/>
      <c r="T412" s="26"/>
      <c r="U412" s="26"/>
      <c r="V412" s="22"/>
      <c r="W412" s="27"/>
      <c r="X412" s="8"/>
      <c r="Y412" s="8"/>
      <c r="Z412" s="8"/>
      <c r="AA412" s="8"/>
      <c r="AB412" s="8"/>
      <c r="AC412" s="8"/>
      <c r="AD412" s="8"/>
      <c r="AE412" s="8"/>
      <c r="AF412" s="8"/>
      <c r="AG412" s="8"/>
      <c r="AH412" s="8"/>
      <c r="AI412" s="8"/>
      <c r="AJ412" s="8"/>
      <c r="AK412" s="8"/>
    </row>
    <row r="413" spans="1:37" ht="120.75">
      <c r="A413" s="18">
        <v>959</v>
      </c>
      <c r="B413" s="19"/>
      <c r="C413" s="28" t="s">
        <v>19012</v>
      </c>
      <c r="D413" s="28" t="s">
        <v>19018</v>
      </c>
      <c r="E413" s="22"/>
      <c r="F413" s="22"/>
      <c r="G413" s="22"/>
      <c r="H413" s="23">
        <v>0</v>
      </c>
      <c r="I413" s="22"/>
      <c r="J413" s="23" t="s">
        <v>18202</v>
      </c>
      <c r="K413" s="22"/>
      <c r="L413" s="23" t="s">
        <v>18212</v>
      </c>
      <c r="M413" s="22"/>
      <c r="N413" s="22"/>
      <c r="O413" s="22"/>
      <c r="P413" s="24"/>
      <c r="Q413" s="23" t="s">
        <v>36</v>
      </c>
      <c r="R413" s="23" t="s">
        <v>37</v>
      </c>
      <c r="S413" s="25"/>
      <c r="T413" s="26"/>
      <c r="U413" s="26"/>
      <c r="V413" s="22"/>
      <c r="W413" s="27"/>
      <c r="X413" s="8"/>
      <c r="Y413" s="8"/>
      <c r="Z413" s="8"/>
      <c r="AA413" s="8"/>
      <c r="AB413" s="8"/>
      <c r="AC413" s="8"/>
      <c r="AD413" s="8"/>
      <c r="AE413" s="8"/>
      <c r="AF413" s="8"/>
      <c r="AG413" s="8"/>
      <c r="AH413" s="8"/>
      <c r="AI413" s="8"/>
      <c r="AJ413" s="8"/>
      <c r="AK413" s="8"/>
    </row>
    <row r="414" spans="1:37" ht="105.75">
      <c r="A414" s="18">
        <v>960</v>
      </c>
      <c r="B414" s="19"/>
      <c r="C414" s="28" t="s">
        <v>19012</v>
      </c>
      <c r="D414" s="28" t="s">
        <v>19019</v>
      </c>
      <c r="E414" s="22"/>
      <c r="F414" s="22"/>
      <c r="G414" s="22"/>
      <c r="H414" s="23">
        <v>0</v>
      </c>
      <c r="I414" s="22"/>
      <c r="J414" s="23" t="s">
        <v>18202</v>
      </c>
      <c r="K414" s="22"/>
      <c r="L414" s="23" t="s">
        <v>18212</v>
      </c>
      <c r="M414" s="22"/>
      <c r="N414" s="22"/>
      <c r="O414" s="22"/>
      <c r="P414" s="24"/>
      <c r="Q414" s="23" t="s">
        <v>36</v>
      </c>
      <c r="R414" s="23" t="s">
        <v>37</v>
      </c>
      <c r="S414" s="25"/>
      <c r="T414" s="26"/>
      <c r="U414" s="26"/>
      <c r="V414" s="22"/>
      <c r="W414" s="27"/>
      <c r="X414" s="8"/>
      <c r="Y414" s="8"/>
      <c r="Z414" s="8"/>
      <c r="AA414" s="8"/>
      <c r="AB414" s="8"/>
      <c r="AC414" s="8"/>
      <c r="AD414" s="8"/>
      <c r="AE414" s="8"/>
      <c r="AF414" s="8"/>
      <c r="AG414" s="8"/>
      <c r="AH414" s="8"/>
      <c r="AI414" s="8"/>
      <c r="AJ414" s="8"/>
      <c r="AK414" s="8"/>
    </row>
    <row r="415" spans="1:37" ht="165.75">
      <c r="A415" s="18">
        <v>961</v>
      </c>
      <c r="B415" s="19"/>
      <c r="C415" s="28" t="s">
        <v>19012</v>
      </c>
      <c r="D415" s="28" t="s">
        <v>19020</v>
      </c>
      <c r="E415" s="22"/>
      <c r="F415" s="22"/>
      <c r="G415" s="22"/>
      <c r="H415" s="23">
        <v>0</v>
      </c>
      <c r="I415" s="22"/>
      <c r="J415" s="23" t="s">
        <v>18202</v>
      </c>
      <c r="K415" s="22"/>
      <c r="L415" s="23" t="s">
        <v>18212</v>
      </c>
      <c r="M415" s="22"/>
      <c r="N415" s="22"/>
      <c r="O415" s="22"/>
      <c r="P415" s="24"/>
      <c r="Q415" s="23" t="s">
        <v>36</v>
      </c>
      <c r="R415" s="23" t="s">
        <v>37</v>
      </c>
      <c r="S415" s="25"/>
      <c r="T415" s="26"/>
      <c r="U415" s="26"/>
      <c r="V415" s="22"/>
      <c r="W415" s="27"/>
      <c r="X415" s="8"/>
      <c r="Y415" s="8"/>
      <c r="Z415" s="8"/>
      <c r="AA415" s="8"/>
      <c r="AB415" s="8"/>
      <c r="AC415" s="8"/>
      <c r="AD415" s="8"/>
      <c r="AE415" s="8"/>
      <c r="AF415" s="8"/>
      <c r="AG415" s="8"/>
      <c r="AH415" s="8"/>
      <c r="AI415" s="8"/>
      <c r="AJ415" s="8"/>
      <c r="AK415" s="8"/>
    </row>
    <row r="416" spans="1:37" ht="135.75">
      <c r="A416" s="18">
        <v>962</v>
      </c>
      <c r="B416" s="19"/>
      <c r="C416" s="28" t="s">
        <v>19012</v>
      </c>
      <c r="D416" s="28" t="s">
        <v>19021</v>
      </c>
      <c r="E416" s="22"/>
      <c r="F416" s="22"/>
      <c r="G416" s="22"/>
      <c r="H416" s="23">
        <v>0</v>
      </c>
      <c r="I416" s="22"/>
      <c r="J416" s="23" t="s">
        <v>18202</v>
      </c>
      <c r="K416" s="22"/>
      <c r="L416" s="23" t="s">
        <v>18212</v>
      </c>
      <c r="M416" s="22"/>
      <c r="N416" s="22"/>
      <c r="O416" s="22"/>
      <c r="P416" s="24"/>
      <c r="Q416" s="23" t="s">
        <v>36</v>
      </c>
      <c r="R416" s="23" t="s">
        <v>37</v>
      </c>
      <c r="S416" s="25"/>
      <c r="T416" s="26"/>
      <c r="U416" s="26"/>
      <c r="V416" s="22"/>
      <c r="W416" s="27"/>
      <c r="X416" s="8"/>
      <c r="Y416" s="8"/>
      <c r="Z416" s="8"/>
      <c r="AA416" s="8"/>
      <c r="AB416" s="8"/>
      <c r="AC416" s="8"/>
      <c r="AD416" s="8"/>
      <c r="AE416" s="8"/>
      <c r="AF416" s="8"/>
      <c r="AG416" s="8"/>
      <c r="AH416" s="8"/>
      <c r="AI416" s="8"/>
      <c r="AJ416" s="8"/>
      <c r="AK416" s="8"/>
    </row>
    <row r="417" spans="1:37" ht="195.75">
      <c r="A417" s="18">
        <v>964</v>
      </c>
      <c r="B417" s="19"/>
      <c r="C417" s="28" t="s">
        <v>19022</v>
      </c>
      <c r="D417" s="28" t="s">
        <v>19023</v>
      </c>
      <c r="E417" s="22"/>
      <c r="F417" s="22"/>
      <c r="G417" s="22"/>
      <c r="H417" s="23">
        <v>0</v>
      </c>
      <c r="I417" s="22"/>
      <c r="J417" s="23" t="s">
        <v>18202</v>
      </c>
      <c r="K417" s="22"/>
      <c r="L417" s="23" t="s">
        <v>18212</v>
      </c>
      <c r="M417" s="22"/>
      <c r="N417" s="22"/>
      <c r="O417" s="22"/>
      <c r="P417" s="24"/>
      <c r="Q417" s="23" t="s">
        <v>36</v>
      </c>
      <c r="R417" s="23" t="s">
        <v>37</v>
      </c>
      <c r="S417" s="25"/>
      <c r="T417" s="26"/>
      <c r="U417" s="26"/>
      <c r="V417" s="22"/>
      <c r="W417" s="27"/>
      <c r="X417" s="8"/>
      <c r="Y417" s="8"/>
      <c r="Z417" s="8"/>
      <c r="AA417" s="8"/>
      <c r="AB417" s="8"/>
      <c r="AC417" s="8"/>
      <c r="AD417" s="8"/>
      <c r="AE417" s="8"/>
      <c r="AF417" s="8"/>
      <c r="AG417" s="8"/>
      <c r="AH417" s="8"/>
      <c r="AI417" s="8"/>
      <c r="AJ417" s="8"/>
      <c r="AK417" s="8"/>
    </row>
    <row r="418" spans="1:37" ht="210.75">
      <c r="A418" s="18">
        <v>965</v>
      </c>
      <c r="B418" s="19"/>
      <c r="C418" s="28" t="s">
        <v>19024</v>
      </c>
      <c r="D418" s="28" t="s">
        <v>19025</v>
      </c>
      <c r="E418" s="22"/>
      <c r="F418" s="22"/>
      <c r="G418" s="22"/>
      <c r="H418" s="23">
        <v>0</v>
      </c>
      <c r="I418" s="22"/>
      <c r="J418" s="23" t="s">
        <v>18202</v>
      </c>
      <c r="K418" s="22"/>
      <c r="L418" s="23" t="s">
        <v>18212</v>
      </c>
      <c r="M418" s="22"/>
      <c r="N418" s="22"/>
      <c r="O418" s="22"/>
      <c r="P418" s="24"/>
      <c r="Q418" s="23" t="s">
        <v>36</v>
      </c>
      <c r="R418" s="23" t="s">
        <v>37</v>
      </c>
      <c r="S418" s="25"/>
      <c r="T418" s="26"/>
      <c r="U418" s="26"/>
      <c r="V418" s="22"/>
      <c r="W418" s="27"/>
      <c r="X418" s="8"/>
      <c r="Y418" s="8"/>
      <c r="Z418" s="8"/>
      <c r="AA418" s="8"/>
      <c r="AB418" s="8"/>
      <c r="AC418" s="8"/>
      <c r="AD418" s="8"/>
      <c r="AE418" s="8"/>
      <c r="AF418" s="8"/>
      <c r="AG418" s="8"/>
      <c r="AH418" s="8"/>
      <c r="AI418" s="8"/>
      <c r="AJ418" s="8"/>
      <c r="AK418" s="8"/>
    </row>
    <row r="419" spans="1:37" ht="105.75">
      <c r="A419" s="18">
        <v>967</v>
      </c>
      <c r="B419" s="19"/>
      <c r="C419" s="28" t="s">
        <v>19026</v>
      </c>
      <c r="D419" s="28" t="s">
        <v>19027</v>
      </c>
      <c r="E419" s="22"/>
      <c r="F419" s="23" t="s">
        <v>415</v>
      </c>
      <c r="G419" s="22"/>
      <c r="H419" s="23">
        <v>0</v>
      </c>
      <c r="I419" s="22"/>
      <c r="J419" s="23" t="s">
        <v>18202</v>
      </c>
      <c r="K419" s="22"/>
      <c r="L419" s="23" t="s">
        <v>18219</v>
      </c>
      <c r="M419" s="22"/>
      <c r="N419" s="22"/>
      <c r="O419" s="22"/>
      <c r="P419" s="24"/>
      <c r="Q419" s="23" t="s">
        <v>36</v>
      </c>
      <c r="R419" s="23" t="s">
        <v>37</v>
      </c>
      <c r="S419" s="25"/>
      <c r="T419" s="26"/>
      <c r="U419" s="26"/>
      <c r="V419" s="22"/>
      <c r="W419" s="27"/>
      <c r="X419" s="8"/>
      <c r="Y419" s="8"/>
      <c r="Z419" s="8"/>
      <c r="AA419" s="8"/>
      <c r="AB419" s="8"/>
      <c r="AC419" s="8"/>
      <c r="AD419" s="8"/>
      <c r="AE419" s="8"/>
      <c r="AF419" s="8"/>
      <c r="AG419" s="8"/>
      <c r="AH419" s="8"/>
      <c r="AI419" s="8"/>
      <c r="AJ419" s="8"/>
      <c r="AK419" s="8"/>
    </row>
    <row r="420" spans="1:37" ht="120.75">
      <c r="A420" s="18">
        <v>969</v>
      </c>
      <c r="B420" s="19"/>
      <c r="C420" s="28" t="s">
        <v>19028</v>
      </c>
      <c r="D420" s="28" t="s">
        <v>19029</v>
      </c>
      <c r="E420" s="22"/>
      <c r="F420" s="23" t="s">
        <v>415</v>
      </c>
      <c r="G420" s="22"/>
      <c r="H420" s="23">
        <v>0</v>
      </c>
      <c r="I420" s="22"/>
      <c r="J420" s="23" t="s">
        <v>18202</v>
      </c>
      <c r="K420" s="23" t="s">
        <v>18203</v>
      </c>
      <c r="L420" s="23" t="s">
        <v>18212</v>
      </c>
      <c r="M420" s="22"/>
      <c r="N420" s="22"/>
      <c r="O420" s="22"/>
      <c r="P420" s="24"/>
      <c r="Q420" s="23" t="s">
        <v>29</v>
      </c>
      <c r="R420" s="23" t="s">
        <v>30</v>
      </c>
      <c r="S420" s="25"/>
      <c r="T420" s="26"/>
      <c r="U420" s="26"/>
      <c r="V420" s="22"/>
      <c r="W420" s="27"/>
      <c r="X420" s="8"/>
      <c r="Y420" s="8"/>
      <c r="Z420" s="8"/>
      <c r="AA420" s="8"/>
      <c r="AB420" s="8"/>
      <c r="AC420" s="8"/>
      <c r="AD420" s="8"/>
      <c r="AE420" s="8"/>
      <c r="AF420" s="8"/>
      <c r="AG420" s="8"/>
      <c r="AH420" s="8"/>
      <c r="AI420" s="8"/>
      <c r="AJ420" s="8"/>
      <c r="AK420" s="8"/>
    </row>
    <row r="421" spans="1:37" ht="135.75">
      <c r="A421" s="18">
        <v>970</v>
      </c>
      <c r="B421" s="19"/>
      <c r="C421" s="28" t="s">
        <v>19030</v>
      </c>
      <c r="D421" s="28" t="s">
        <v>19031</v>
      </c>
      <c r="E421" s="22"/>
      <c r="F421" s="23" t="s">
        <v>415</v>
      </c>
      <c r="G421" s="22"/>
      <c r="H421" s="23">
        <v>0</v>
      </c>
      <c r="I421" s="22"/>
      <c r="J421" s="23" t="s">
        <v>18202</v>
      </c>
      <c r="K421" s="23" t="s">
        <v>18203</v>
      </c>
      <c r="L421" s="23" t="s">
        <v>18212</v>
      </c>
      <c r="M421" s="22"/>
      <c r="N421" s="22"/>
      <c r="O421" s="22"/>
      <c r="P421" s="24"/>
      <c r="Q421" s="23" t="s">
        <v>29</v>
      </c>
      <c r="R421" s="23" t="s">
        <v>30</v>
      </c>
      <c r="S421" s="25"/>
      <c r="T421" s="26"/>
      <c r="U421" s="26"/>
      <c r="V421" s="22"/>
      <c r="W421" s="27"/>
      <c r="X421" s="8"/>
      <c r="Y421" s="8"/>
      <c r="Z421" s="8"/>
      <c r="AA421" s="8"/>
      <c r="AB421" s="8"/>
      <c r="AC421" s="8"/>
      <c r="AD421" s="8"/>
      <c r="AE421" s="8"/>
      <c r="AF421" s="8"/>
      <c r="AG421" s="8"/>
      <c r="AH421" s="8"/>
      <c r="AI421" s="8"/>
      <c r="AJ421" s="8"/>
      <c r="AK421" s="8"/>
    </row>
    <row r="422" spans="1:37" ht="150.75">
      <c r="A422" s="18">
        <v>971</v>
      </c>
      <c r="B422" s="19"/>
      <c r="C422" s="28" t="s">
        <v>19032</v>
      </c>
      <c r="D422" s="28" t="s">
        <v>19033</v>
      </c>
      <c r="E422" s="22"/>
      <c r="F422" s="23" t="s">
        <v>415</v>
      </c>
      <c r="G422" s="22"/>
      <c r="H422" s="23">
        <v>0</v>
      </c>
      <c r="I422" s="22"/>
      <c r="J422" s="23" t="s">
        <v>18202</v>
      </c>
      <c r="K422" s="23" t="s">
        <v>18203</v>
      </c>
      <c r="L422" s="23" t="s">
        <v>18212</v>
      </c>
      <c r="M422" s="22"/>
      <c r="N422" s="22"/>
      <c r="O422" s="22"/>
      <c r="P422" s="24"/>
      <c r="Q422" s="23" t="s">
        <v>29</v>
      </c>
      <c r="R422" s="23" t="s">
        <v>30</v>
      </c>
      <c r="S422" s="25"/>
      <c r="T422" s="26"/>
      <c r="U422" s="26"/>
      <c r="V422" s="22"/>
      <c r="W422" s="27"/>
      <c r="X422" s="8"/>
      <c r="Y422" s="8"/>
      <c r="Z422" s="8"/>
      <c r="AA422" s="8"/>
      <c r="AB422" s="8"/>
      <c r="AC422" s="8"/>
      <c r="AD422" s="8"/>
      <c r="AE422" s="8"/>
      <c r="AF422" s="8"/>
      <c r="AG422" s="8"/>
      <c r="AH422" s="8"/>
      <c r="AI422" s="8"/>
      <c r="AJ422" s="8"/>
      <c r="AK422" s="8"/>
    </row>
    <row r="423" spans="1:37" ht="180.75">
      <c r="A423" s="18">
        <v>972</v>
      </c>
      <c r="B423" s="19"/>
      <c r="C423" s="28" t="s">
        <v>19034</v>
      </c>
      <c r="D423" s="28" t="s">
        <v>19033</v>
      </c>
      <c r="E423" s="22"/>
      <c r="F423" s="23" t="s">
        <v>415</v>
      </c>
      <c r="G423" s="23" t="s">
        <v>19035</v>
      </c>
      <c r="H423" s="23">
        <v>0</v>
      </c>
      <c r="I423" s="22"/>
      <c r="J423" s="23" t="s">
        <v>18202</v>
      </c>
      <c r="K423" s="29">
        <v>43497</v>
      </c>
      <c r="L423" s="23" t="s">
        <v>18223</v>
      </c>
      <c r="M423" s="22"/>
      <c r="N423" s="23" t="s">
        <v>18237</v>
      </c>
      <c r="O423" s="22"/>
      <c r="P423" s="24"/>
      <c r="Q423" s="23" t="s">
        <v>29</v>
      </c>
      <c r="R423" s="23" t="s">
        <v>30</v>
      </c>
      <c r="S423" s="25"/>
      <c r="T423" s="26"/>
      <c r="U423" s="26"/>
      <c r="V423" s="22"/>
      <c r="W423" s="27"/>
      <c r="X423" s="8"/>
      <c r="Y423" s="8"/>
      <c r="Z423" s="8"/>
      <c r="AA423" s="8"/>
      <c r="AB423" s="8"/>
      <c r="AC423" s="8"/>
      <c r="AD423" s="8"/>
      <c r="AE423" s="8"/>
      <c r="AF423" s="8"/>
      <c r="AG423" s="8"/>
      <c r="AH423" s="8"/>
      <c r="AI423" s="8"/>
      <c r="AJ423" s="8"/>
      <c r="AK423" s="8"/>
    </row>
    <row r="424" spans="1:37" ht="120.75">
      <c r="A424" s="18">
        <v>973</v>
      </c>
      <c r="B424" s="19"/>
      <c r="C424" s="28" t="s">
        <v>19036</v>
      </c>
      <c r="D424" s="28" t="s">
        <v>19037</v>
      </c>
      <c r="E424" s="22"/>
      <c r="F424" s="23" t="s">
        <v>108</v>
      </c>
      <c r="G424" s="23" t="s">
        <v>18265</v>
      </c>
      <c r="H424" s="23">
        <v>0</v>
      </c>
      <c r="I424" s="22"/>
      <c r="J424" s="23" t="s">
        <v>18202</v>
      </c>
      <c r="K424" s="29">
        <v>43497</v>
      </c>
      <c r="L424" s="23" t="s">
        <v>18223</v>
      </c>
      <c r="M424" s="22"/>
      <c r="N424" s="23" t="s">
        <v>18272</v>
      </c>
      <c r="O424" s="22"/>
      <c r="P424" s="24"/>
      <c r="Q424" s="23" t="s">
        <v>29</v>
      </c>
      <c r="R424" s="23" t="s">
        <v>30</v>
      </c>
      <c r="S424" s="25"/>
      <c r="T424" s="26"/>
      <c r="U424" s="26"/>
      <c r="V424" s="22"/>
      <c r="W424" s="27"/>
      <c r="X424" s="8"/>
      <c r="Y424" s="8"/>
      <c r="Z424" s="8"/>
      <c r="AA424" s="8"/>
      <c r="AB424" s="8"/>
      <c r="AC424" s="8"/>
      <c r="AD424" s="8"/>
      <c r="AE424" s="8"/>
      <c r="AF424" s="8"/>
      <c r="AG424" s="8"/>
      <c r="AH424" s="8"/>
      <c r="AI424" s="8"/>
      <c r="AJ424" s="8"/>
      <c r="AK424" s="8"/>
    </row>
    <row r="425" spans="1:37" ht="330.75">
      <c r="A425" s="18">
        <v>974</v>
      </c>
      <c r="B425" s="19"/>
      <c r="C425" s="20" t="s">
        <v>19038</v>
      </c>
      <c r="D425" s="21"/>
      <c r="E425" s="22"/>
      <c r="F425" s="22"/>
      <c r="G425" s="22"/>
      <c r="H425" s="23">
        <v>0</v>
      </c>
      <c r="I425" s="22"/>
      <c r="J425" s="23" t="s">
        <v>18202</v>
      </c>
      <c r="K425" s="22"/>
      <c r="L425" s="23" t="s">
        <v>17409</v>
      </c>
      <c r="M425" s="22"/>
      <c r="N425" s="22"/>
      <c r="O425" s="22"/>
      <c r="P425" s="24"/>
      <c r="Q425" s="23" t="s">
        <v>20</v>
      </c>
      <c r="R425" s="22"/>
      <c r="S425" s="25"/>
      <c r="T425" s="26"/>
      <c r="U425" s="26"/>
      <c r="V425" s="22"/>
      <c r="W425" s="27"/>
      <c r="X425" s="8"/>
      <c r="Y425" s="8"/>
      <c r="Z425" s="8"/>
      <c r="AA425" s="8"/>
      <c r="AB425" s="8"/>
      <c r="AC425" s="8"/>
      <c r="AD425" s="8"/>
      <c r="AE425" s="8"/>
      <c r="AF425" s="8"/>
      <c r="AG425" s="8"/>
      <c r="AH425" s="8"/>
      <c r="AI425" s="8"/>
      <c r="AJ425" s="8"/>
      <c r="AK425" s="8"/>
    </row>
    <row r="426" spans="1:37" ht="378">
      <c r="A426" s="18">
        <v>975</v>
      </c>
      <c r="B426" s="19"/>
      <c r="C426" s="20" t="s">
        <v>19039</v>
      </c>
      <c r="D426" s="21"/>
      <c r="E426" s="22"/>
      <c r="F426" s="22"/>
      <c r="G426" s="22"/>
      <c r="H426" s="23">
        <v>0</v>
      </c>
      <c r="I426" s="22"/>
      <c r="J426" s="23" t="s">
        <v>18202</v>
      </c>
      <c r="K426" s="22"/>
      <c r="L426" s="23" t="s">
        <v>17409</v>
      </c>
      <c r="M426" s="22"/>
      <c r="N426" s="22"/>
      <c r="O426" s="22"/>
      <c r="P426" s="24"/>
      <c r="Q426" s="23" t="s">
        <v>20</v>
      </c>
      <c r="R426" s="22"/>
      <c r="S426" s="25"/>
      <c r="T426" s="26"/>
      <c r="U426" s="26"/>
      <c r="V426" s="22"/>
      <c r="W426" s="27"/>
      <c r="X426" s="8"/>
      <c r="Y426" s="8"/>
      <c r="Z426" s="8"/>
      <c r="AA426" s="8"/>
      <c r="AB426" s="8"/>
      <c r="AC426" s="8"/>
      <c r="AD426" s="8"/>
      <c r="AE426" s="8"/>
      <c r="AF426" s="8"/>
      <c r="AG426" s="8"/>
      <c r="AH426" s="8"/>
      <c r="AI426" s="8"/>
      <c r="AJ426" s="8"/>
      <c r="AK426" s="8"/>
    </row>
    <row r="427" spans="1:37" ht="299.25">
      <c r="A427" s="18">
        <v>976</v>
      </c>
      <c r="B427" s="19"/>
      <c r="C427" s="20" t="s">
        <v>19040</v>
      </c>
      <c r="D427" s="21"/>
      <c r="E427" s="22"/>
      <c r="F427" s="22"/>
      <c r="G427" s="22"/>
      <c r="H427" s="23">
        <v>0</v>
      </c>
      <c r="I427" s="22"/>
      <c r="J427" s="23" t="s">
        <v>18202</v>
      </c>
      <c r="K427" s="22"/>
      <c r="L427" s="23" t="s">
        <v>17409</v>
      </c>
      <c r="M427" s="22"/>
      <c r="N427" s="22"/>
      <c r="O427" s="22"/>
      <c r="P427" s="24"/>
      <c r="Q427" s="23" t="s">
        <v>20</v>
      </c>
      <c r="R427" s="22"/>
      <c r="S427" s="25"/>
      <c r="T427" s="26"/>
      <c r="U427" s="26"/>
      <c r="V427" s="22"/>
      <c r="W427" s="27"/>
      <c r="X427" s="8"/>
      <c r="Y427" s="8"/>
      <c r="Z427" s="8"/>
      <c r="AA427" s="8"/>
      <c r="AB427" s="8"/>
      <c r="AC427" s="8"/>
      <c r="AD427" s="8"/>
      <c r="AE427" s="8"/>
      <c r="AF427" s="8"/>
      <c r="AG427" s="8"/>
      <c r="AH427" s="8"/>
      <c r="AI427" s="8"/>
      <c r="AJ427" s="8"/>
      <c r="AK427" s="8"/>
    </row>
    <row r="428" spans="1:37" ht="409.5">
      <c r="A428" s="18">
        <v>977</v>
      </c>
      <c r="B428" s="19"/>
      <c r="C428" s="20" t="s">
        <v>19041</v>
      </c>
      <c r="D428" s="21"/>
      <c r="E428" s="22"/>
      <c r="F428" s="22"/>
      <c r="G428" s="22"/>
      <c r="H428" s="23">
        <v>0</v>
      </c>
      <c r="I428" s="22"/>
      <c r="J428" s="23" t="s">
        <v>18202</v>
      </c>
      <c r="K428" s="22"/>
      <c r="L428" s="23" t="s">
        <v>17409</v>
      </c>
      <c r="M428" s="22"/>
      <c r="N428" s="22"/>
      <c r="O428" s="22"/>
      <c r="P428" s="24"/>
      <c r="Q428" s="23" t="s">
        <v>20</v>
      </c>
      <c r="R428" s="22"/>
      <c r="S428" s="25"/>
      <c r="T428" s="26"/>
      <c r="U428" s="26"/>
      <c r="V428" s="22"/>
      <c r="W428" s="27"/>
      <c r="X428" s="8"/>
      <c r="Y428" s="8"/>
      <c r="Z428" s="8"/>
      <c r="AA428" s="8"/>
      <c r="AB428" s="8"/>
      <c r="AC428" s="8"/>
      <c r="AD428" s="8"/>
      <c r="AE428" s="8"/>
      <c r="AF428" s="8"/>
      <c r="AG428" s="8"/>
      <c r="AH428" s="8"/>
      <c r="AI428" s="8"/>
      <c r="AJ428" s="8"/>
      <c r="AK428" s="8"/>
    </row>
    <row r="429" spans="1:37" ht="409.6">
      <c r="A429" s="18">
        <v>980</v>
      </c>
      <c r="B429" s="19"/>
      <c r="C429" s="28" t="s">
        <v>19042</v>
      </c>
      <c r="D429" s="21"/>
      <c r="E429" s="22"/>
      <c r="F429" s="22"/>
      <c r="G429" s="22"/>
      <c r="H429" s="23">
        <v>0</v>
      </c>
      <c r="I429" s="22"/>
      <c r="J429" s="23" t="s">
        <v>18202</v>
      </c>
      <c r="K429" s="22"/>
      <c r="L429" s="23" t="s">
        <v>18212</v>
      </c>
      <c r="M429" s="23">
        <v>2017</v>
      </c>
      <c r="N429" s="22"/>
      <c r="O429" s="22"/>
      <c r="P429" s="24"/>
      <c r="Q429" s="23" t="s">
        <v>20</v>
      </c>
      <c r="R429" s="23" t="s">
        <v>21</v>
      </c>
      <c r="S429" s="25"/>
      <c r="T429" s="26"/>
      <c r="U429" s="26"/>
      <c r="V429" s="22"/>
      <c r="W429" s="27"/>
      <c r="X429" s="8"/>
      <c r="Y429" s="8"/>
      <c r="Z429" s="8"/>
      <c r="AA429" s="8"/>
      <c r="AB429" s="8"/>
      <c r="AC429" s="8"/>
      <c r="AD429" s="8"/>
      <c r="AE429" s="8"/>
      <c r="AF429" s="8"/>
      <c r="AG429" s="8"/>
      <c r="AH429" s="8"/>
      <c r="AI429" s="8"/>
      <c r="AJ429" s="8"/>
      <c r="AK429" s="8"/>
    </row>
    <row r="430" spans="1:37" ht="409.6">
      <c r="A430" s="18">
        <v>981</v>
      </c>
      <c r="B430" s="19"/>
      <c r="C430" s="28" t="s">
        <v>19043</v>
      </c>
      <c r="D430" s="21"/>
      <c r="E430" s="22"/>
      <c r="F430" s="22"/>
      <c r="G430" s="22"/>
      <c r="H430" s="23">
        <v>0</v>
      </c>
      <c r="I430" s="22"/>
      <c r="J430" s="23" t="s">
        <v>18202</v>
      </c>
      <c r="K430" s="22"/>
      <c r="L430" s="23" t="s">
        <v>18212</v>
      </c>
      <c r="M430" s="23">
        <v>2017</v>
      </c>
      <c r="N430" s="22"/>
      <c r="O430" s="22"/>
      <c r="P430" s="24"/>
      <c r="Q430" s="23" t="s">
        <v>20</v>
      </c>
      <c r="R430" s="23" t="s">
        <v>21</v>
      </c>
      <c r="S430" s="25"/>
      <c r="T430" s="26"/>
      <c r="U430" s="26"/>
      <c r="V430" s="22"/>
      <c r="W430" s="27"/>
      <c r="X430" s="8"/>
      <c r="Y430" s="8"/>
      <c r="Z430" s="8"/>
      <c r="AA430" s="8"/>
      <c r="AB430" s="8"/>
      <c r="AC430" s="8"/>
      <c r="AD430" s="8"/>
      <c r="AE430" s="8"/>
      <c r="AF430" s="8"/>
      <c r="AG430" s="8"/>
      <c r="AH430" s="8"/>
      <c r="AI430" s="8"/>
      <c r="AJ430" s="8"/>
      <c r="AK430" s="8"/>
    </row>
    <row r="431" spans="1:37" ht="180.75">
      <c r="A431" s="18">
        <v>984</v>
      </c>
      <c r="B431" s="19"/>
      <c r="C431" s="28" t="s">
        <v>19044</v>
      </c>
      <c r="D431" s="28" t="s">
        <v>19045</v>
      </c>
      <c r="E431" s="22"/>
      <c r="F431" s="22"/>
      <c r="G431" s="22"/>
      <c r="H431" s="23">
        <v>0</v>
      </c>
      <c r="I431" s="22"/>
      <c r="J431" s="23" t="s">
        <v>18202</v>
      </c>
      <c r="K431" s="29">
        <v>43497</v>
      </c>
      <c r="L431" s="23" t="s">
        <v>96</v>
      </c>
      <c r="M431" s="22"/>
      <c r="N431" s="22"/>
      <c r="O431" s="22"/>
      <c r="P431" s="24"/>
      <c r="Q431" s="23" t="s">
        <v>172</v>
      </c>
      <c r="R431" s="23" t="s">
        <v>173</v>
      </c>
      <c r="S431" s="25"/>
      <c r="T431" s="26"/>
      <c r="U431" s="26"/>
      <c r="V431" s="22"/>
      <c r="W431" s="27"/>
      <c r="X431" s="8"/>
      <c r="Y431" s="8"/>
      <c r="Z431" s="8"/>
      <c r="AA431" s="8"/>
      <c r="AB431" s="8"/>
      <c r="AC431" s="8"/>
      <c r="AD431" s="8"/>
      <c r="AE431" s="8"/>
      <c r="AF431" s="8"/>
      <c r="AG431" s="8"/>
      <c r="AH431" s="8"/>
      <c r="AI431" s="8"/>
      <c r="AJ431" s="8"/>
      <c r="AK431" s="8"/>
    </row>
    <row r="432" spans="1:37" ht="60.75">
      <c r="A432" s="18">
        <v>985</v>
      </c>
      <c r="B432" s="19"/>
      <c r="C432" s="28" t="s">
        <v>19046</v>
      </c>
      <c r="D432" s="28" t="s">
        <v>19047</v>
      </c>
      <c r="E432" s="22"/>
      <c r="F432" s="22"/>
      <c r="G432" s="22"/>
      <c r="H432" s="23">
        <v>0</v>
      </c>
      <c r="I432" s="22"/>
      <c r="J432" s="23" t="s">
        <v>18202</v>
      </c>
      <c r="K432" s="29">
        <v>43497</v>
      </c>
      <c r="L432" s="23" t="s">
        <v>96</v>
      </c>
      <c r="M432" s="22"/>
      <c r="N432" s="22"/>
      <c r="O432" s="22"/>
      <c r="P432" s="24"/>
      <c r="Q432" s="23" t="s">
        <v>172</v>
      </c>
      <c r="R432" s="23" t="s">
        <v>173</v>
      </c>
      <c r="S432" s="25"/>
      <c r="T432" s="26"/>
      <c r="U432" s="26"/>
      <c r="V432" s="22"/>
      <c r="W432" s="27"/>
      <c r="X432" s="8"/>
      <c r="Y432" s="8"/>
      <c r="Z432" s="8"/>
      <c r="AA432" s="8"/>
      <c r="AB432" s="8"/>
      <c r="AC432" s="8"/>
      <c r="AD432" s="8"/>
      <c r="AE432" s="8"/>
      <c r="AF432" s="8"/>
      <c r="AG432" s="8"/>
      <c r="AH432" s="8"/>
      <c r="AI432" s="8"/>
      <c r="AJ432" s="8"/>
      <c r="AK432" s="8"/>
    </row>
    <row r="433" spans="1:37" ht="105.75">
      <c r="A433" s="18">
        <v>986</v>
      </c>
      <c r="B433" s="19"/>
      <c r="C433" s="28" t="s">
        <v>19046</v>
      </c>
      <c r="D433" s="28" t="s">
        <v>19048</v>
      </c>
      <c r="E433" s="22"/>
      <c r="F433" s="22"/>
      <c r="G433" s="22"/>
      <c r="H433" s="23">
        <v>0</v>
      </c>
      <c r="I433" s="22"/>
      <c r="J433" s="23" t="s">
        <v>18202</v>
      </c>
      <c r="K433" s="29">
        <v>43497</v>
      </c>
      <c r="L433" s="23" t="s">
        <v>96</v>
      </c>
      <c r="M433" s="22"/>
      <c r="N433" s="22"/>
      <c r="O433" s="22"/>
      <c r="P433" s="24"/>
      <c r="Q433" s="23" t="s">
        <v>172</v>
      </c>
      <c r="R433" s="23" t="s">
        <v>173</v>
      </c>
      <c r="S433" s="25"/>
      <c r="T433" s="26"/>
      <c r="U433" s="26"/>
      <c r="V433" s="22"/>
      <c r="W433" s="27"/>
      <c r="X433" s="8"/>
      <c r="Y433" s="8"/>
      <c r="Z433" s="8"/>
      <c r="AA433" s="8"/>
      <c r="AB433" s="8"/>
      <c r="AC433" s="8"/>
      <c r="AD433" s="8"/>
      <c r="AE433" s="8"/>
      <c r="AF433" s="8"/>
      <c r="AG433" s="8"/>
      <c r="AH433" s="8"/>
      <c r="AI433" s="8"/>
      <c r="AJ433" s="8"/>
      <c r="AK433" s="8"/>
    </row>
    <row r="434" spans="1:37" ht="150.75">
      <c r="A434" s="18">
        <v>987</v>
      </c>
      <c r="B434" s="19"/>
      <c r="C434" s="28" t="s">
        <v>19049</v>
      </c>
      <c r="D434" s="28" t="s">
        <v>19050</v>
      </c>
      <c r="E434" s="22"/>
      <c r="F434" s="22"/>
      <c r="G434" s="22"/>
      <c r="H434" s="23">
        <v>0</v>
      </c>
      <c r="I434" s="22"/>
      <c r="J434" s="23" t="s">
        <v>18202</v>
      </c>
      <c r="K434" s="29">
        <v>43497</v>
      </c>
      <c r="L434" s="23" t="s">
        <v>96</v>
      </c>
      <c r="M434" s="22"/>
      <c r="N434" s="22"/>
      <c r="O434" s="22"/>
      <c r="P434" s="24"/>
      <c r="Q434" s="23" t="s">
        <v>172</v>
      </c>
      <c r="R434" s="23" t="s">
        <v>173</v>
      </c>
      <c r="S434" s="25"/>
      <c r="T434" s="26"/>
      <c r="U434" s="26"/>
      <c r="V434" s="22"/>
      <c r="W434" s="27"/>
      <c r="X434" s="8"/>
      <c r="Y434" s="8"/>
      <c r="Z434" s="8"/>
      <c r="AA434" s="8"/>
      <c r="AB434" s="8"/>
      <c r="AC434" s="8"/>
      <c r="AD434" s="8"/>
      <c r="AE434" s="8"/>
      <c r="AF434" s="8"/>
      <c r="AG434" s="8"/>
      <c r="AH434" s="8"/>
      <c r="AI434" s="8"/>
      <c r="AJ434" s="8"/>
      <c r="AK434" s="8"/>
    </row>
    <row r="435" spans="1:37" ht="165.75">
      <c r="A435" s="18">
        <v>988</v>
      </c>
      <c r="B435" s="19"/>
      <c r="C435" s="28" t="s">
        <v>19051</v>
      </c>
      <c r="D435" s="28" t="s">
        <v>19052</v>
      </c>
      <c r="E435" s="22"/>
      <c r="F435" s="22"/>
      <c r="G435" s="22"/>
      <c r="H435" s="23">
        <v>0</v>
      </c>
      <c r="I435" s="22"/>
      <c r="J435" s="23" t="s">
        <v>18202</v>
      </c>
      <c r="K435" s="29">
        <v>43497</v>
      </c>
      <c r="L435" s="23" t="s">
        <v>96</v>
      </c>
      <c r="M435" s="22"/>
      <c r="N435" s="22"/>
      <c r="O435" s="22"/>
      <c r="P435" s="24"/>
      <c r="Q435" s="23" t="s">
        <v>172</v>
      </c>
      <c r="R435" s="23" t="s">
        <v>173</v>
      </c>
      <c r="S435" s="25"/>
      <c r="T435" s="26"/>
      <c r="U435" s="26"/>
      <c r="V435" s="22"/>
      <c r="W435" s="27"/>
      <c r="X435" s="8"/>
      <c r="Y435" s="8"/>
      <c r="Z435" s="8"/>
      <c r="AA435" s="8"/>
      <c r="AB435" s="8"/>
      <c r="AC435" s="8"/>
      <c r="AD435" s="8"/>
      <c r="AE435" s="8"/>
      <c r="AF435" s="8"/>
      <c r="AG435" s="8"/>
      <c r="AH435" s="8"/>
      <c r="AI435" s="8"/>
      <c r="AJ435" s="8"/>
      <c r="AK435" s="8"/>
    </row>
    <row r="436" spans="1:37" ht="165.75">
      <c r="A436" s="18">
        <v>989</v>
      </c>
      <c r="B436" s="19"/>
      <c r="C436" s="28" t="s">
        <v>19051</v>
      </c>
      <c r="D436" s="28" t="s">
        <v>19053</v>
      </c>
      <c r="E436" s="22"/>
      <c r="F436" s="22"/>
      <c r="G436" s="22"/>
      <c r="H436" s="23">
        <v>0</v>
      </c>
      <c r="I436" s="22"/>
      <c r="J436" s="23" t="s">
        <v>18202</v>
      </c>
      <c r="K436" s="29">
        <v>43497</v>
      </c>
      <c r="L436" s="23" t="s">
        <v>96</v>
      </c>
      <c r="M436" s="22"/>
      <c r="N436" s="22"/>
      <c r="O436" s="22"/>
      <c r="P436" s="24"/>
      <c r="Q436" s="23" t="s">
        <v>172</v>
      </c>
      <c r="R436" s="23" t="s">
        <v>173</v>
      </c>
      <c r="S436" s="25"/>
      <c r="T436" s="26"/>
      <c r="U436" s="26"/>
      <c r="V436" s="22"/>
      <c r="W436" s="27"/>
      <c r="X436" s="8"/>
      <c r="Y436" s="8"/>
      <c r="Z436" s="8"/>
      <c r="AA436" s="8"/>
      <c r="AB436" s="8"/>
      <c r="AC436" s="8"/>
      <c r="AD436" s="8"/>
      <c r="AE436" s="8"/>
      <c r="AF436" s="8"/>
      <c r="AG436" s="8"/>
      <c r="AH436" s="8"/>
      <c r="AI436" s="8"/>
      <c r="AJ436" s="8"/>
      <c r="AK436" s="8"/>
    </row>
    <row r="437" spans="1:37" ht="315.75">
      <c r="A437" s="18">
        <v>990</v>
      </c>
      <c r="B437" s="19"/>
      <c r="C437" s="28" t="s">
        <v>19054</v>
      </c>
      <c r="D437" s="28" t="s">
        <v>19055</v>
      </c>
      <c r="E437" s="22"/>
      <c r="F437" s="22"/>
      <c r="G437" s="22"/>
      <c r="H437" s="23">
        <v>0</v>
      </c>
      <c r="I437" s="22"/>
      <c r="J437" s="23" t="s">
        <v>18202</v>
      </c>
      <c r="K437" s="29">
        <v>43497</v>
      </c>
      <c r="L437" s="23" t="s">
        <v>96</v>
      </c>
      <c r="M437" s="22"/>
      <c r="N437" s="22"/>
      <c r="O437" s="22"/>
      <c r="P437" s="24"/>
      <c r="Q437" s="23" t="s">
        <v>172</v>
      </c>
      <c r="R437" s="23" t="s">
        <v>173</v>
      </c>
      <c r="S437" s="25"/>
      <c r="T437" s="26"/>
      <c r="U437" s="26"/>
      <c r="V437" s="22"/>
      <c r="W437" s="27"/>
      <c r="X437" s="8"/>
      <c r="Y437" s="8"/>
      <c r="Z437" s="8"/>
      <c r="AA437" s="8"/>
      <c r="AB437" s="8"/>
      <c r="AC437" s="8"/>
      <c r="AD437" s="8"/>
      <c r="AE437" s="8"/>
      <c r="AF437" s="8"/>
      <c r="AG437" s="8"/>
      <c r="AH437" s="8"/>
      <c r="AI437" s="8"/>
      <c r="AJ437" s="8"/>
      <c r="AK437" s="8"/>
    </row>
    <row r="438" spans="1:37" ht="90.75">
      <c r="A438" s="18">
        <v>991</v>
      </c>
      <c r="B438" s="19"/>
      <c r="C438" s="28" t="s">
        <v>19054</v>
      </c>
      <c r="D438" s="28" t="s">
        <v>19056</v>
      </c>
      <c r="E438" s="22"/>
      <c r="F438" s="22"/>
      <c r="G438" s="22"/>
      <c r="H438" s="23">
        <v>0</v>
      </c>
      <c r="I438" s="22"/>
      <c r="J438" s="23" t="s">
        <v>18202</v>
      </c>
      <c r="K438" s="29">
        <v>43497</v>
      </c>
      <c r="L438" s="23" t="s">
        <v>96</v>
      </c>
      <c r="M438" s="22"/>
      <c r="N438" s="22"/>
      <c r="O438" s="22"/>
      <c r="P438" s="24"/>
      <c r="Q438" s="23" t="s">
        <v>172</v>
      </c>
      <c r="R438" s="23" t="s">
        <v>173</v>
      </c>
      <c r="S438" s="25"/>
      <c r="T438" s="26"/>
      <c r="U438" s="26"/>
      <c r="V438" s="22"/>
      <c r="W438" s="27"/>
      <c r="X438" s="8"/>
      <c r="Y438" s="8"/>
      <c r="Z438" s="8"/>
      <c r="AA438" s="8"/>
      <c r="AB438" s="8"/>
      <c r="AC438" s="8"/>
      <c r="AD438" s="8"/>
      <c r="AE438" s="8"/>
      <c r="AF438" s="8"/>
      <c r="AG438" s="8"/>
      <c r="AH438" s="8"/>
      <c r="AI438" s="8"/>
      <c r="AJ438" s="8"/>
      <c r="AK438" s="8"/>
    </row>
    <row r="439" spans="1:37" ht="165.75">
      <c r="A439" s="18">
        <v>992</v>
      </c>
      <c r="B439" s="19"/>
      <c r="C439" s="28" t="s">
        <v>19057</v>
      </c>
      <c r="D439" s="28" t="s">
        <v>19058</v>
      </c>
      <c r="E439" s="22"/>
      <c r="F439" s="22"/>
      <c r="G439" s="22"/>
      <c r="H439" s="23">
        <v>0</v>
      </c>
      <c r="I439" s="22"/>
      <c r="J439" s="23" t="s">
        <v>18202</v>
      </c>
      <c r="K439" s="29">
        <v>43497</v>
      </c>
      <c r="L439" s="23" t="s">
        <v>96</v>
      </c>
      <c r="M439" s="22"/>
      <c r="N439" s="22"/>
      <c r="O439" s="22"/>
      <c r="P439" s="24"/>
      <c r="Q439" s="23" t="s">
        <v>172</v>
      </c>
      <c r="R439" s="23" t="s">
        <v>173</v>
      </c>
      <c r="S439" s="25"/>
      <c r="T439" s="26"/>
      <c r="U439" s="26"/>
      <c r="V439" s="22"/>
      <c r="W439" s="27"/>
      <c r="X439" s="8"/>
      <c r="Y439" s="8"/>
      <c r="Z439" s="8"/>
      <c r="AA439" s="8"/>
      <c r="AB439" s="8"/>
      <c r="AC439" s="8"/>
      <c r="AD439" s="8"/>
      <c r="AE439" s="8"/>
      <c r="AF439" s="8"/>
      <c r="AG439" s="8"/>
      <c r="AH439" s="8"/>
      <c r="AI439" s="8"/>
      <c r="AJ439" s="8"/>
      <c r="AK439" s="8"/>
    </row>
    <row r="440" spans="1:37" ht="150.75">
      <c r="A440" s="18">
        <v>993</v>
      </c>
      <c r="B440" s="19"/>
      <c r="C440" s="28" t="s">
        <v>19059</v>
      </c>
      <c r="D440" s="28" t="s">
        <v>19060</v>
      </c>
      <c r="E440" s="22"/>
      <c r="F440" s="22"/>
      <c r="G440" s="22"/>
      <c r="H440" s="23">
        <v>0</v>
      </c>
      <c r="I440" s="22"/>
      <c r="J440" s="23" t="s">
        <v>18202</v>
      </c>
      <c r="K440" s="29">
        <v>43497</v>
      </c>
      <c r="L440" s="23" t="s">
        <v>96</v>
      </c>
      <c r="M440" s="22"/>
      <c r="N440" s="22"/>
      <c r="O440" s="22"/>
      <c r="P440" s="24"/>
      <c r="Q440" s="23" t="s">
        <v>172</v>
      </c>
      <c r="R440" s="23" t="s">
        <v>173</v>
      </c>
      <c r="S440" s="25"/>
      <c r="T440" s="26"/>
      <c r="U440" s="26"/>
      <c r="V440" s="22"/>
      <c r="W440" s="27"/>
      <c r="X440" s="8"/>
      <c r="Y440" s="8"/>
      <c r="Z440" s="8"/>
      <c r="AA440" s="8"/>
      <c r="AB440" s="8"/>
      <c r="AC440" s="8"/>
      <c r="AD440" s="8"/>
      <c r="AE440" s="8"/>
      <c r="AF440" s="8"/>
      <c r="AG440" s="8"/>
      <c r="AH440" s="8"/>
      <c r="AI440" s="8"/>
      <c r="AJ440" s="8"/>
      <c r="AK440" s="8"/>
    </row>
    <row r="441" spans="1:37" ht="60.75">
      <c r="A441" s="18">
        <v>994</v>
      </c>
      <c r="B441" s="19"/>
      <c r="C441" s="28" t="s">
        <v>19061</v>
      </c>
      <c r="D441" s="28" t="s">
        <v>19062</v>
      </c>
      <c r="E441" s="22"/>
      <c r="F441" s="23" t="s">
        <v>18287</v>
      </c>
      <c r="G441" s="22"/>
      <c r="H441" s="23">
        <v>0</v>
      </c>
      <c r="I441" s="22"/>
      <c r="J441" s="23" t="s">
        <v>18202</v>
      </c>
      <c r="K441" s="23" t="s">
        <v>18203</v>
      </c>
      <c r="L441" s="23" t="s">
        <v>61</v>
      </c>
      <c r="M441" s="22"/>
      <c r="N441" s="22"/>
      <c r="O441" s="22"/>
      <c r="P441" s="24"/>
      <c r="Q441" s="23" t="s">
        <v>172</v>
      </c>
      <c r="R441" s="23" t="s">
        <v>173</v>
      </c>
      <c r="S441" s="25"/>
      <c r="T441" s="26"/>
      <c r="U441" s="26"/>
      <c r="V441" s="22"/>
      <c r="W441" s="27"/>
      <c r="X441" s="8"/>
      <c r="Y441" s="8"/>
      <c r="Z441" s="8"/>
      <c r="AA441" s="8"/>
      <c r="AB441" s="8"/>
      <c r="AC441" s="8"/>
      <c r="AD441" s="8"/>
      <c r="AE441" s="8"/>
      <c r="AF441" s="8"/>
      <c r="AG441" s="8"/>
      <c r="AH441" s="8"/>
      <c r="AI441" s="8"/>
      <c r="AJ441" s="8"/>
      <c r="AK441" s="8"/>
    </row>
    <row r="442" spans="1:37" ht="90.75">
      <c r="A442" s="18">
        <v>995</v>
      </c>
      <c r="B442" s="19"/>
      <c r="C442" s="28" t="s">
        <v>19063</v>
      </c>
      <c r="D442" s="28" t="s">
        <v>19064</v>
      </c>
      <c r="E442" s="22"/>
      <c r="F442" s="23" t="s">
        <v>403</v>
      </c>
      <c r="G442" s="22"/>
      <c r="H442" s="23">
        <v>0</v>
      </c>
      <c r="I442" s="22"/>
      <c r="J442" s="23" t="s">
        <v>18202</v>
      </c>
      <c r="K442" s="23" t="s">
        <v>18203</v>
      </c>
      <c r="L442" s="23" t="s">
        <v>61</v>
      </c>
      <c r="M442" s="22"/>
      <c r="N442" s="22"/>
      <c r="O442" s="22"/>
      <c r="P442" s="24"/>
      <c r="Q442" s="23" t="s">
        <v>172</v>
      </c>
      <c r="R442" s="23" t="s">
        <v>173</v>
      </c>
      <c r="S442" s="25"/>
      <c r="T442" s="26"/>
      <c r="U442" s="26"/>
      <c r="V442" s="22"/>
      <c r="W442" s="27"/>
      <c r="X442" s="8"/>
      <c r="Y442" s="8"/>
      <c r="Z442" s="8"/>
      <c r="AA442" s="8"/>
      <c r="AB442" s="8"/>
      <c r="AC442" s="8"/>
      <c r="AD442" s="8"/>
      <c r="AE442" s="8"/>
      <c r="AF442" s="8"/>
      <c r="AG442" s="8"/>
      <c r="AH442" s="8"/>
      <c r="AI442" s="8"/>
      <c r="AJ442" s="8"/>
      <c r="AK442" s="8"/>
    </row>
    <row r="443" spans="1:37" ht="75.75">
      <c r="A443" s="18">
        <v>996</v>
      </c>
      <c r="B443" s="19"/>
      <c r="C443" s="28" t="s">
        <v>19065</v>
      </c>
      <c r="D443" s="28" t="s">
        <v>19066</v>
      </c>
      <c r="E443" s="22"/>
      <c r="F443" s="22"/>
      <c r="G443" s="22"/>
      <c r="H443" s="23">
        <v>0</v>
      </c>
      <c r="I443" s="22"/>
      <c r="J443" s="23" t="s">
        <v>18202</v>
      </c>
      <c r="K443" s="29">
        <v>43497</v>
      </c>
      <c r="L443" s="23" t="s">
        <v>96</v>
      </c>
      <c r="M443" s="22"/>
      <c r="N443" s="22"/>
      <c r="O443" s="22"/>
      <c r="P443" s="24"/>
      <c r="Q443" s="23" t="s">
        <v>172</v>
      </c>
      <c r="R443" s="23" t="s">
        <v>173</v>
      </c>
      <c r="S443" s="25"/>
      <c r="T443" s="26"/>
      <c r="U443" s="26"/>
      <c r="V443" s="22"/>
      <c r="W443" s="27"/>
      <c r="X443" s="8"/>
      <c r="Y443" s="8"/>
      <c r="Z443" s="8"/>
      <c r="AA443" s="8"/>
      <c r="AB443" s="8"/>
      <c r="AC443" s="8"/>
      <c r="AD443" s="8"/>
      <c r="AE443" s="8"/>
      <c r="AF443" s="8"/>
      <c r="AG443" s="8"/>
      <c r="AH443" s="8"/>
      <c r="AI443" s="8"/>
      <c r="AJ443" s="8"/>
      <c r="AK443" s="8"/>
    </row>
    <row r="444" spans="1:37" ht="90.75">
      <c r="A444" s="18">
        <v>997</v>
      </c>
      <c r="B444" s="19"/>
      <c r="C444" s="28" t="s">
        <v>19067</v>
      </c>
      <c r="D444" s="28" t="s">
        <v>19068</v>
      </c>
      <c r="E444" s="23" t="s">
        <v>19069</v>
      </c>
      <c r="F444" s="23" t="s">
        <v>677</v>
      </c>
      <c r="G444" s="22"/>
      <c r="H444" s="23">
        <v>0</v>
      </c>
      <c r="I444" s="22"/>
      <c r="J444" s="23" t="s">
        <v>18202</v>
      </c>
      <c r="K444" s="22"/>
      <c r="L444" s="23" t="s">
        <v>18243</v>
      </c>
      <c r="M444" s="22"/>
      <c r="N444" s="22"/>
      <c r="O444" s="22"/>
      <c r="P444" s="24"/>
      <c r="Q444" s="22"/>
      <c r="R444" s="23" t="s">
        <v>18304</v>
      </c>
      <c r="S444" s="25"/>
      <c r="T444" s="26"/>
      <c r="U444" s="26"/>
      <c r="V444" s="22"/>
      <c r="W444" s="27"/>
      <c r="X444" s="8"/>
      <c r="Y444" s="8"/>
      <c r="Z444" s="8"/>
      <c r="AA444" s="8"/>
      <c r="AB444" s="8"/>
      <c r="AC444" s="8"/>
      <c r="AD444" s="8"/>
      <c r="AE444" s="8"/>
      <c r="AF444" s="8"/>
      <c r="AG444" s="8"/>
      <c r="AH444" s="8"/>
      <c r="AI444" s="8"/>
      <c r="AJ444" s="8"/>
      <c r="AK444" s="8"/>
    </row>
    <row r="445" spans="1:37" ht="90.75">
      <c r="A445" s="18">
        <v>998</v>
      </c>
      <c r="B445" s="19"/>
      <c r="C445" s="28" t="s">
        <v>19070</v>
      </c>
      <c r="D445" s="28" t="s">
        <v>19071</v>
      </c>
      <c r="E445" s="22"/>
      <c r="F445" s="22"/>
      <c r="G445" s="22"/>
      <c r="H445" s="23">
        <v>0</v>
      </c>
      <c r="I445" s="22"/>
      <c r="J445" s="23" t="s">
        <v>18202</v>
      </c>
      <c r="K445" s="23" t="s">
        <v>18203</v>
      </c>
      <c r="L445" s="23" t="s">
        <v>61</v>
      </c>
      <c r="M445" s="22"/>
      <c r="N445" s="22"/>
      <c r="O445" s="22"/>
      <c r="P445" s="24"/>
      <c r="Q445" s="23" t="s">
        <v>99</v>
      </c>
      <c r="R445" s="23" t="s">
        <v>179</v>
      </c>
      <c r="S445" s="25"/>
      <c r="T445" s="26"/>
      <c r="U445" s="26"/>
      <c r="V445" s="22"/>
      <c r="W445" s="27"/>
      <c r="X445" s="8"/>
      <c r="Y445" s="8"/>
      <c r="Z445" s="8"/>
      <c r="AA445" s="8"/>
      <c r="AB445" s="8"/>
      <c r="AC445" s="8"/>
      <c r="AD445" s="8"/>
      <c r="AE445" s="8"/>
      <c r="AF445" s="8"/>
      <c r="AG445" s="8"/>
      <c r="AH445" s="8"/>
      <c r="AI445" s="8"/>
      <c r="AJ445" s="8"/>
      <c r="AK445" s="8"/>
    </row>
    <row r="446" spans="1:37" ht="120.75">
      <c r="A446" s="18">
        <v>999</v>
      </c>
      <c r="B446" s="19"/>
      <c r="C446" s="28" t="s">
        <v>19072</v>
      </c>
      <c r="D446" s="28" t="s">
        <v>19073</v>
      </c>
      <c r="E446" s="22"/>
      <c r="F446" s="22"/>
      <c r="G446" s="22"/>
      <c r="H446" s="23">
        <v>0</v>
      </c>
      <c r="I446" s="22"/>
      <c r="J446" s="23" t="s">
        <v>18202</v>
      </c>
      <c r="K446" s="23" t="s">
        <v>18203</v>
      </c>
      <c r="L446" s="23" t="s">
        <v>61</v>
      </c>
      <c r="M446" s="22"/>
      <c r="N446" s="22"/>
      <c r="O446" s="22"/>
      <c r="P446" s="24"/>
      <c r="Q446" s="23" t="s">
        <v>99</v>
      </c>
      <c r="R446" s="23" t="s">
        <v>179</v>
      </c>
      <c r="S446" s="25"/>
      <c r="T446" s="26"/>
      <c r="U446" s="26"/>
      <c r="V446" s="22"/>
      <c r="W446" s="27"/>
      <c r="X446" s="8"/>
      <c r="Y446" s="8"/>
      <c r="Z446" s="8"/>
      <c r="AA446" s="8"/>
      <c r="AB446" s="8"/>
      <c r="AC446" s="8"/>
      <c r="AD446" s="8"/>
      <c r="AE446" s="8"/>
      <c r="AF446" s="8"/>
      <c r="AG446" s="8"/>
      <c r="AH446" s="8"/>
      <c r="AI446" s="8"/>
      <c r="AJ446" s="8"/>
      <c r="AK446" s="8"/>
    </row>
    <row r="447" spans="1:37" ht="330.75">
      <c r="A447" s="18">
        <v>1000</v>
      </c>
      <c r="B447" s="30" t="s">
        <v>18914</v>
      </c>
      <c r="C447" s="28" t="s">
        <v>19074</v>
      </c>
      <c r="D447" s="28" t="s">
        <v>19075</v>
      </c>
      <c r="E447" s="22"/>
      <c r="F447" s="23" t="s">
        <v>1291</v>
      </c>
      <c r="G447" s="22"/>
      <c r="H447" s="23">
        <v>0</v>
      </c>
      <c r="I447" s="22"/>
      <c r="J447" s="23" t="s">
        <v>18202</v>
      </c>
      <c r="K447" s="23" t="s">
        <v>18203</v>
      </c>
      <c r="L447" s="23" t="s">
        <v>35</v>
      </c>
      <c r="M447" s="22"/>
      <c r="N447" s="22"/>
      <c r="O447" s="23" t="s">
        <v>19076</v>
      </c>
      <c r="P447" s="24"/>
      <c r="Q447" s="23" t="s">
        <v>99</v>
      </c>
      <c r="R447" s="23" t="s">
        <v>10886</v>
      </c>
      <c r="S447" s="25"/>
      <c r="T447" s="26"/>
      <c r="U447" s="26"/>
      <c r="V447" s="22"/>
      <c r="W447" s="27"/>
      <c r="X447" s="8"/>
      <c r="Y447" s="8"/>
      <c r="Z447" s="8"/>
      <c r="AA447" s="8"/>
      <c r="AB447" s="8"/>
      <c r="AC447" s="8"/>
      <c r="AD447" s="8"/>
      <c r="AE447" s="8"/>
      <c r="AF447" s="8"/>
      <c r="AG447" s="8"/>
      <c r="AH447" s="8"/>
      <c r="AI447" s="8"/>
      <c r="AJ447" s="8"/>
      <c r="AK447" s="8"/>
    </row>
    <row r="448" spans="1:37" ht="180.75">
      <c r="A448" s="18">
        <v>1001</v>
      </c>
      <c r="B448" s="19"/>
      <c r="C448" s="28" t="s">
        <v>19077</v>
      </c>
      <c r="D448" s="28" t="s">
        <v>19078</v>
      </c>
      <c r="E448" s="22"/>
      <c r="F448" s="22"/>
      <c r="G448" s="22"/>
      <c r="H448" s="23">
        <v>0</v>
      </c>
      <c r="I448" s="22"/>
      <c r="J448" s="23" t="s">
        <v>18202</v>
      </c>
      <c r="K448" s="23" t="s">
        <v>18203</v>
      </c>
      <c r="L448" s="23" t="s">
        <v>61</v>
      </c>
      <c r="M448" s="22"/>
      <c r="N448" s="22"/>
      <c r="O448" s="22"/>
      <c r="P448" s="24"/>
      <c r="Q448" s="23" t="s">
        <v>99</v>
      </c>
      <c r="R448" s="23" t="s">
        <v>179</v>
      </c>
      <c r="S448" s="25"/>
      <c r="T448" s="26"/>
      <c r="U448" s="26"/>
      <c r="V448" s="22"/>
      <c r="W448" s="27"/>
      <c r="X448" s="8"/>
      <c r="Y448" s="8"/>
      <c r="Z448" s="8"/>
      <c r="AA448" s="8"/>
      <c r="AB448" s="8"/>
      <c r="AC448" s="8"/>
      <c r="AD448" s="8"/>
      <c r="AE448" s="8"/>
      <c r="AF448" s="8"/>
      <c r="AG448" s="8"/>
      <c r="AH448" s="8"/>
      <c r="AI448" s="8"/>
      <c r="AJ448" s="8"/>
      <c r="AK448" s="8"/>
    </row>
    <row r="449" spans="1:37" ht="90.75">
      <c r="A449" s="18">
        <v>1002</v>
      </c>
      <c r="B449" s="19"/>
      <c r="C449" s="28" t="s">
        <v>19079</v>
      </c>
      <c r="D449" s="28" t="s">
        <v>19080</v>
      </c>
      <c r="E449" s="22"/>
      <c r="F449" s="22"/>
      <c r="G449" s="22"/>
      <c r="H449" s="23">
        <v>0</v>
      </c>
      <c r="I449" s="22"/>
      <c r="J449" s="23" t="s">
        <v>18202</v>
      </c>
      <c r="K449" s="22"/>
      <c r="L449" s="23" t="s">
        <v>18219</v>
      </c>
      <c r="M449" s="22"/>
      <c r="N449" s="22"/>
      <c r="O449" s="22"/>
      <c r="P449" s="24"/>
      <c r="Q449" s="23" t="s">
        <v>29</v>
      </c>
      <c r="R449" s="23" t="s">
        <v>30</v>
      </c>
      <c r="S449" s="25"/>
      <c r="T449" s="26"/>
      <c r="U449" s="26"/>
      <c r="V449" s="22"/>
      <c r="W449" s="27"/>
      <c r="X449" s="8"/>
      <c r="Y449" s="8"/>
      <c r="Z449" s="8"/>
      <c r="AA449" s="8"/>
      <c r="AB449" s="8"/>
      <c r="AC449" s="8"/>
      <c r="AD449" s="8"/>
      <c r="AE449" s="8"/>
      <c r="AF449" s="8"/>
      <c r="AG449" s="8"/>
      <c r="AH449" s="8"/>
      <c r="AI449" s="8"/>
      <c r="AJ449" s="8"/>
      <c r="AK449" s="8"/>
    </row>
    <row r="450" spans="1:37" ht="120.75">
      <c r="A450" s="18">
        <v>1003</v>
      </c>
      <c r="B450" s="19"/>
      <c r="C450" s="28" t="s">
        <v>19081</v>
      </c>
      <c r="D450" s="28" t="s">
        <v>19082</v>
      </c>
      <c r="E450" s="22"/>
      <c r="F450" s="22"/>
      <c r="G450" s="22"/>
      <c r="H450" s="23">
        <v>0</v>
      </c>
      <c r="I450" s="22"/>
      <c r="J450" s="23" t="s">
        <v>18202</v>
      </c>
      <c r="K450" s="22"/>
      <c r="L450" s="23" t="s">
        <v>18219</v>
      </c>
      <c r="M450" s="22"/>
      <c r="N450" s="22"/>
      <c r="O450" s="22"/>
      <c r="P450" s="24"/>
      <c r="Q450" s="23" t="s">
        <v>29</v>
      </c>
      <c r="R450" s="23" t="s">
        <v>30</v>
      </c>
      <c r="S450" s="25"/>
      <c r="T450" s="26"/>
      <c r="U450" s="26"/>
      <c r="V450" s="22"/>
      <c r="W450" s="27"/>
      <c r="X450" s="8"/>
      <c r="Y450" s="8"/>
      <c r="Z450" s="8"/>
      <c r="AA450" s="8"/>
      <c r="AB450" s="8"/>
      <c r="AC450" s="8"/>
      <c r="AD450" s="8"/>
      <c r="AE450" s="8"/>
      <c r="AF450" s="8"/>
      <c r="AG450" s="8"/>
      <c r="AH450" s="8"/>
      <c r="AI450" s="8"/>
      <c r="AJ450" s="8"/>
      <c r="AK450" s="8"/>
    </row>
    <row r="451" spans="1:37" ht="60.75">
      <c r="A451" s="18">
        <v>1005</v>
      </c>
      <c r="B451" s="19"/>
      <c r="C451" s="28" t="s">
        <v>19083</v>
      </c>
      <c r="D451" s="28" t="s">
        <v>19084</v>
      </c>
      <c r="E451" s="22"/>
      <c r="F451" s="22"/>
      <c r="G451" s="22"/>
      <c r="H451" s="23">
        <v>0</v>
      </c>
      <c r="I451" s="22"/>
      <c r="J451" s="23" t="s">
        <v>18202</v>
      </c>
      <c r="K451" s="22"/>
      <c r="L451" s="23" t="s">
        <v>18219</v>
      </c>
      <c r="M451" s="22"/>
      <c r="N451" s="22"/>
      <c r="O451" s="22"/>
      <c r="P451" s="24"/>
      <c r="Q451" s="23" t="s">
        <v>99</v>
      </c>
      <c r="R451" s="23" t="s">
        <v>179</v>
      </c>
      <c r="S451" s="25"/>
      <c r="T451" s="26"/>
      <c r="U451" s="26"/>
      <c r="V451" s="22"/>
      <c r="W451" s="27"/>
      <c r="X451" s="8"/>
      <c r="Y451" s="8"/>
      <c r="Z451" s="8"/>
      <c r="AA451" s="8"/>
      <c r="AB451" s="8"/>
      <c r="AC451" s="8"/>
      <c r="AD451" s="8"/>
      <c r="AE451" s="8"/>
      <c r="AF451" s="8"/>
      <c r="AG451" s="8"/>
      <c r="AH451" s="8"/>
      <c r="AI451" s="8"/>
      <c r="AJ451" s="8"/>
      <c r="AK451" s="8"/>
    </row>
    <row r="452" spans="1:37" ht="225.75">
      <c r="A452" s="18">
        <v>1006</v>
      </c>
      <c r="B452" s="19"/>
      <c r="C452" s="28" t="s">
        <v>19085</v>
      </c>
      <c r="D452" s="28" t="s">
        <v>19086</v>
      </c>
      <c r="E452" s="22"/>
      <c r="F452" s="22"/>
      <c r="G452" s="22"/>
      <c r="H452" s="23">
        <v>0</v>
      </c>
      <c r="I452" s="22"/>
      <c r="J452" s="23" t="s">
        <v>18202</v>
      </c>
      <c r="K452" s="22"/>
      <c r="L452" s="23" t="s">
        <v>18219</v>
      </c>
      <c r="M452" s="22"/>
      <c r="N452" s="22"/>
      <c r="O452" s="22"/>
      <c r="P452" s="24"/>
      <c r="Q452" s="23" t="s">
        <v>29</v>
      </c>
      <c r="R452" s="23" t="s">
        <v>30</v>
      </c>
      <c r="S452" s="25"/>
      <c r="T452" s="26"/>
      <c r="U452" s="26"/>
      <c r="V452" s="22"/>
      <c r="W452" s="27"/>
      <c r="X452" s="8"/>
      <c r="Y452" s="8"/>
      <c r="Z452" s="8"/>
      <c r="AA452" s="8"/>
      <c r="AB452" s="8"/>
      <c r="AC452" s="8"/>
      <c r="AD452" s="8"/>
      <c r="AE452" s="8"/>
      <c r="AF452" s="8"/>
      <c r="AG452" s="8"/>
      <c r="AH452" s="8"/>
      <c r="AI452" s="8"/>
      <c r="AJ452" s="8"/>
      <c r="AK452" s="8"/>
    </row>
    <row r="453" spans="1:37" ht="195.75">
      <c r="A453" s="18">
        <v>1017</v>
      </c>
      <c r="B453" s="19"/>
      <c r="C453" s="28" t="s">
        <v>19087</v>
      </c>
      <c r="D453" s="28" t="s">
        <v>19088</v>
      </c>
      <c r="E453" s="22"/>
      <c r="F453" s="23" t="s">
        <v>26</v>
      </c>
      <c r="G453" s="23" t="s">
        <v>18271</v>
      </c>
      <c r="H453" s="23">
        <v>0</v>
      </c>
      <c r="I453" s="22"/>
      <c r="J453" s="23" t="s">
        <v>18202</v>
      </c>
      <c r="K453" s="29">
        <v>43497</v>
      </c>
      <c r="L453" s="23" t="s">
        <v>18223</v>
      </c>
      <c r="M453" s="22"/>
      <c r="N453" s="23" t="s">
        <v>18263</v>
      </c>
      <c r="O453" s="22"/>
      <c r="P453" s="24"/>
      <c r="Q453" s="23" t="s">
        <v>29</v>
      </c>
      <c r="R453" s="23" t="s">
        <v>30</v>
      </c>
      <c r="S453" s="25"/>
      <c r="T453" s="26"/>
      <c r="U453" s="26"/>
      <c r="V453" s="22"/>
      <c r="W453" s="27"/>
      <c r="X453" s="8"/>
      <c r="Y453" s="8"/>
      <c r="Z453" s="8"/>
      <c r="AA453" s="8"/>
      <c r="AB453" s="8"/>
      <c r="AC453" s="8"/>
      <c r="AD453" s="8"/>
      <c r="AE453" s="8"/>
      <c r="AF453" s="8"/>
      <c r="AG453" s="8"/>
      <c r="AH453" s="8"/>
      <c r="AI453" s="8"/>
      <c r="AJ453" s="8"/>
      <c r="AK453" s="8"/>
    </row>
    <row r="454" spans="1:37" ht="75.75">
      <c r="A454" s="18">
        <v>1022</v>
      </c>
      <c r="B454" s="19"/>
      <c r="C454" s="28" t="s">
        <v>19089</v>
      </c>
      <c r="D454" s="28" t="s">
        <v>19090</v>
      </c>
      <c r="E454" s="22"/>
      <c r="F454" s="23" t="s">
        <v>50</v>
      </c>
      <c r="G454" s="22"/>
      <c r="H454" s="23">
        <v>0</v>
      </c>
      <c r="I454" s="22"/>
      <c r="J454" s="23" t="s">
        <v>18202</v>
      </c>
      <c r="K454" s="22"/>
      <c r="L454" s="23" t="s">
        <v>18212</v>
      </c>
      <c r="M454" s="23" t="s">
        <v>11857</v>
      </c>
      <c r="N454" s="22"/>
      <c r="O454" s="22"/>
      <c r="P454" s="24"/>
      <c r="Q454" s="23" t="s">
        <v>29</v>
      </c>
      <c r="R454" s="23" t="s">
        <v>30</v>
      </c>
      <c r="S454" s="25"/>
      <c r="T454" s="26"/>
      <c r="U454" s="26"/>
      <c r="V454" s="22"/>
      <c r="W454" s="27"/>
      <c r="X454" s="8"/>
      <c r="Y454" s="8"/>
      <c r="Z454" s="8"/>
      <c r="AA454" s="8"/>
      <c r="AB454" s="8"/>
      <c r="AC454" s="8"/>
      <c r="AD454" s="8"/>
      <c r="AE454" s="8"/>
      <c r="AF454" s="8"/>
      <c r="AG454" s="8"/>
      <c r="AH454" s="8"/>
      <c r="AI454" s="8"/>
      <c r="AJ454" s="8"/>
      <c r="AK454" s="8"/>
    </row>
    <row r="455" spans="1:37" ht="180.75">
      <c r="A455" s="18">
        <v>1023</v>
      </c>
      <c r="B455" s="19"/>
      <c r="C455" s="28" t="s">
        <v>19091</v>
      </c>
      <c r="D455" s="28" t="s">
        <v>19092</v>
      </c>
      <c r="E455" s="22"/>
      <c r="F455" s="22"/>
      <c r="G455" s="22"/>
      <c r="H455" s="23">
        <v>0</v>
      </c>
      <c r="I455" s="22"/>
      <c r="J455" s="23" t="s">
        <v>18202</v>
      </c>
      <c r="K455" s="22"/>
      <c r="L455" s="23" t="s">
        <v>18219</v>
      </c>
      <c r="M455" s="22"/>
      <c r="N455" s="22"/>
      <c r="O455" s="22"/>
      <c r="P455" s="24"/>
      <c r="Q455" s="22"/>
      <c r="R455" s="22"/>
      <c r="S455" s="25"/>
      <c r="T455" s="26"/>
      <c r="U455" s="26"/>
      <c r="V455" s="22"/>
      <c r="W455" s="27"/>
      <c r="X455" s="8"/>
      <c r="Y455" s="8"/>
      <c r="Z455" s="8"/>
      <c r="AA455" s="8"/>
      <c r="AB455" s="8"/>
      <c r="AC455" s="8"/>
      <c r="AD455" s="8"/>
      <c r="AE455" s="8"/>
      <c r="AF455" s="8"/>
      <c r="AG455" s="8"/>
      <c r="AH455" s="8"/>
      <c r="AI455" s="8"/>
      <c r="AJ455" s="8"/>
      <c r="AK455" s="8"/>
    </row>
    <row r="456" spans="1:37" ht="150.75">
      <c r="A456" s="18">
        <v>1025</v>
      </c>
      <c r="B456" s="19"/>
      <c r="C456" s="28" t="s">
        <v>19093</v>
      </c>
      <c r="D456" s="28" t="s">
        <v>19094</v>
      </c>
      <c r="E456" s="22"/>
      <c r="F456" s="22"/>
      <c r="G456" s="22"/>
      <c r="H456" s="23">
        <v>0</v>
      </c>
      <c r="I456" s="22"/>
      <c r="J456" s="23" t="s">
        <v>18202</v>
      </c>
      <c r="K456" s="22"/>
      <c r="L456" s="23" t="s">
        <v>18219</v>
      </c>
      <c r="M456" s="22"/>
      <c r="N456" s="22"/>
      <c r="O456" s="22"/>
      <c r="P456" s="24"/>
      <c r="Q456" s="23" t="s">
        <v>99</v>
      </c>
      <c r="R456" s="23" t="s">
        <v>179</v>
      </c>
      <c r="S456" s="25"/>
      <c r="T456" s="26"/>
      <c r="U456" s="26"/>
      <c r="V456" s="22"/>
      <c r="W456" s="27"/>
      <c r="X456" s="8"/>
      <c r="Y456" s="8"/>
      <c r="Z456" s="8"/>
      <c r="AA456" s="8"/>
      <c r="AB456" s="8"/>
      <c r="AC456" s="8"/>
      <c r="AD456" s="8"/>
      <c r="AE456" s="8"/>
      <c r="AF456" s="8"/>
      <c r="AG456" s="8"/>
      <c r="AH456" s="8"/>
      <c r="AI456" s="8"/>
      <c r="AJ456" s="8"/>
      <c r="AK456" s="8"/>
    </row>
    <row r="457" spans="1:37" ht="75.75">
      <c r="A457" s="18">
        <v>1027</v>
      </c>
      <c r="B457" s="30" t="s">
        <v>400</v>
      </c>
      <c r="C457" s="28" t="s">
        <v>1702</v>
      </c>
      <c r="D457" s="28" t="s">
        <v>19095</v>
      </c>
      <c r="E457" s="36" t="s">
        <v>19096</v>
      </c>
      <c r="F457" s="23" t="s">
        <v>415</v>
      </c>
      <c r="G457" s="23">
        <v>2016</v>
      </c>
      <c r="H457" s="23">
        <v>0</v>
      </c>
      <c r="I457" s="22"/>
      <c r="J457" s="23" t="s">
        <v>18202</v>
      </c>
      <c r="K457" s="23" t="s">
        <v>527</v>
      </c>
      <c r="L457" s="23" t="s">
        <v>219</v>
      </c>
      <c r="M457" s="37">
        <v>42520</v>
      </c>
      <c r="N457" s="22"/>
      <c r="O457" s="22"/>
      <c r="P457" s="24"/>
      <c r="Q457" s="23" t="s">
        <v>29</v>
      </c>
      <c r="R457" s="23" t="s">
        <v>30</v>
      </c>
      <c r="S457" s="25"/>
      <c r="T457" s="26"/>
      <c r="U457" s="26"/>
      <c r="V457" s="22"/>
      <c r="W457" s="27"/>
      <c r="X457" s="8"/>
      <c r="Y457" s="8"/>
      <c r="Z457" s="8"/>
      <c r="AA457" s="8"/>
      <c r="AB457" s="8"/>
      <c r="AC457" s="8"/>
      <c r="AD457" s="8"/>
      <c r="AE457" s="8"/>
      <c r="AF457" s="8"/>
      <c r="AG457" s="8"/>
      <c r="AH457" s="8"/>
      <c r="AI457" s="8"/>
      <c r="AJ457" s="8"/>
      <c r="AK457" s="8"/>
    </row>
    <row r="458" spans="1:37" ht="225.75">
      <c r="A458" s="18">
        <v>1034</v>
      </c>
      <c r="B458" s="30" t="s">
        <v>18442</v>
      </c>
      <c r="C458" s="28" t="s">
        <v>19097</v>
      </c>
      <c r="D458" s="28" t="s">
        <v>19098</v>
      </c>
      <c r="E458" s="22"/>
      <c r="F458" s="23" t="s">
        <v>50</v>
      </c>
      <c r="G458" s="22"/>
      <c r="H458" s="23">
        <v>0</v>
      </c>
      <c r="I458" s="22"/>
      <c r="J458" s="23" t="s">
        <v>18202</v>
      </c>
      <c r="K458" s="23" t="s">
        <v>18203</v>
      </c>
      <c r="L458" s="23" t="s">
        <v>35</v>
      </c>
      <c r="M458" s="22"/>
      <c r="N458" s="22"/>
      <c r="O458" s="23" t="s">
        <v>19099</v>
      </c>
      <c r="P458" s="24"/>
      <c r="Q458" s="23" t="s">
        <v>99</v>
      </c>
      <c r="R458" s="23" t="s">
        <v>10886</v>
      </c>
      <c r="S458" s="25"/>
      <c r="T458" s="26"/>
      <c r="U458" s="26"/>
      <c r="V458" s="22"/>
      <c r="W458" s="27"/>
      <c r="X458" s="8"/>
      <c r="Y458" s="8"/>
      <c r="Z458" s="8"/>
      <c r="AA458" s="8"/>
      <c r="AB458" s="8"/>
      <c r="AC458" s="8"/>
      <c r="AD458" s="8"/>
      <c r="AE458" s="8"/>
      <c r="AF458" s="8"/>
      <c r="AG458" s="8"/>
      <c r="AH458" s="8"/>
      <c r="AI458" s="8"/>
      <c r="AJ458" s="8"/>
      <c r="AK458" s="8"/>
    </row>
    <row r="459" spans="1:37" ht="210.75">
      <c r="A459" s="18">
        <v>1035</v>
      </c>
      <c r="B459" s="30" t="s">
        <v>18442</v>
      </c>
      <c r="C459" s="28" t="s">
        <v>19100</v>
      </c>
      <c r="D459" s="28" t="s">
        <v>19101</v>
      </c>
      <c r="E459" s="22"/>
      <c r="F459" s="23" t="s">
        <v>18471</v>
      </c>
      <c r="G459" s="22"/>
      <c r="H459" s="23">
        <v>0</v>
      </c>
      <c r="I459" s="22"/>
      <c r="J459" s="23" t="s">
        <v>18202</v>
      </c>
      <c r="K459" s="23" t="s">
        <v>18203</v>
      </c>
      <c r="L459" s="23" t="s">
        <v>35</v>
      </c>
      <c r="M459" s="22"/>
      <c r="N459" s="22"/>
      <c r="O459" s="23" t="s">
        <v>19102</v>
      </c>
      <c r="P459" s="24"/>
      <c r="Q459" s="23" t="s">
        <v>99</v>
      </c>
      <c r="R459" s="23" t="s">
        <v>10886</v>
      </c>
      <c r="S459" s="25"/>
      <c r="T459" s="26"/>
      <c r="U459" s="26"/>
      <c r="V459" s="22"/>
      <c r="W459" s="27"/>
      <c r="X459" s="8"/>
      <c r="Y459" s="8"/>
      <c r="Z459" s="8"/>
      <c r="AA459" s="8"/>
      <c r="AB459" s="8"/>
      <c r="AC459" s="8"/>
      <c r="AD459" s="8"/>
      <c r="AE459" s="8"/>
      <c r="AF459" s="8"/>
      <c r="AG459" s="8"/>
      <c r="AH459" s="8"/>
      <c r="AI459" s="8"/>
      <c r="AJ459" s="8"/>
      <c r="AK459" s="8"/>
    </row>
    <row r="460" spans="1:37" ht="180.75">
      <c r="A460" s="18">
        <v>1036</v>
      </c>
      <c r="B460" s="30" t="s">
        <v>18442</v>
      </c>
      <c r="C460" s="28" t="s">
        <v>19103</v>
      </c>
      <c r="D460" s="28" t="s">
        <v>19104</v>
      </c>
      <c r="E460" s="22"/>
      <c r="F460" s="23" t="s">
        <v>18471</v>
      </c>
      <c r="G460" s="22"/>
      <c r="H460" s="23">
        <v>0</v>
      </c>
      <c r="I460" s="22"/>
      <c r="J460" s="23" t="s">
        <v>18202</v>
      </c>
      <c r="K460" s="23" t="s">
        <v>18203</v>
      </c>
      <c r="L460" s="23" t="s">
        <v>35</v>
      </c>
      <c r="M460" s="22"/>
      <c r="N460" s="22"/>
      <c r="O460" s="23" t="s">
        <v>19102</v>
      </c>
      <c r="P460" s="24"/>
      <c r="Q460" s="23" t="s">
        <v>99</v>
      </c>
      <c r="R460" s="23" t="s">
        <v>10886</v>
      </c>
      <c r="S460" s="25"/>
      <c r="T460" s="26"/>
      <c r="U460" s="26"/>
      <c r="V460" s="22"/>
      <c r="W460" s="27"/>
      <c r="X460" s="8"/>
      <c r="Y460" s="8"/>
      <c r="Z460" s="8"/>
      <c r="AA460" s="8"/>
      <c r="AB460" s="8"/>
      <c r="AC460" s="8"/>
      <c r="AD460" s="8"/>
      <c r="AE460" s="8"/>
      <c r="AF460" s="8"/>
      <c r="AG460" s="8"/>
      <c r="AH460" s="8"/>
      <c r="AI460" s="8"/>
      <c r="AJ460" s="8"/>
      <c r="AK460" s="8"/>
    </row>
    <row r="461" spans="1:37" ht="60.75">
      <c r="A461" s="18">
        <v>1037</v>
      </c>
      <c r="B461" s="19"/>
      <c r="C461" s="28" t="s">
        <v>19105</v>
      </c>
      <c r="D461" s="28" t="s">
        <v>19106</v>
      </c>
      <c r="E461" s="22"/>
      <c r="F461" s="23" t="s">
        <v>19107</v>
      </c>
      <c r="G461" s="22"/>
      <c r="H461" s="23">
        <v>0</v>
      </c>
      <c r="I461" s="22"/>
      <c r="J461" s="23" t="s">
        <v>18202</v>
      </c>
      <c r="K461" s="23" t="s">
        <v>18203</v>
      </c>
      <c r="L461" s="23" t="s">
        <v>18223</v>
      </c>
      <c r="M461" s="22"/>
      <c r="N461" s="22"/>
      <c r="O461" s="22"/>
      <c r="P461" s="24"/>
      <c r="Q461" s="23" t="s">
        <v>29</v>
      </c>
      <c r="R461" s="23" t="s">
        <v>30</v>
      </c>
      <c r="S461" s="25"/>
      <c r="T461" s="26"/>
      <c r="U461" s="26"/>
      <c r="V461" s="22"/>
      <c r="W461" s="27"/>
      <c r="X461" s="8"/>
      <c r="Y461" s="8"/>
      <c r="Z461" s="8"/>
      <c r="AA461" s="8"/>
      <c r="AB461" s="8"/>
      <c r="AC461" s="8"/>
      <c r="AD461" s="8"/>
      <c r="AE461" s="8"/>
      <c r="AF461" s="8"/>
      <c r="AG461" s="8"/>
      <c r="AH461" s="8"/>
      <c r="AI461" s="8"/>
      <c r="AJ461" s="8"/>
      <c r="AK461" s="8"/>
    </row>
    <row r="462" spans="1:37" ht="75.75">
      <c r="A462" s="18">
        <v>1038</v>
      </c>
      <c r="B462" s="19"/>
      <c r="C462" s="28" t="s">
        <v>19108</v>
      </c>
      <c r="D462" s="28" t="s">
        <v>19109</v>
      </c>
      <c r="E462" s="22"/>
      <c r="F462" s="23" t="s">
        <v>19107</v>
      </c>
      <c r="G462" s="22"/>
      <c r="H462" s="23">
        <v>0</v>
      </c>
      <c r="I462" s="22"/>
      <c r="J462" s="23" t="s">
        <v>18202</v>
      </c>
      <c r="K462" s="23" t="s">
        <v>18203</v>
      </c>
      <c r="L462" s="23" t="s">
        <v>18223</v>
      </c>
      <c r="M462" s="22"/>
      <c r="N462" s="22"/>
      <c r="O462" s="22"/>
      <c r="P462" s="24"/>
      <c r="Q462" s="23" t="s">
        <v>29</v>
      </c>
      <c r="R462" s="23" t="s">
        <v>30</v>
      </c>
      <c r="S462" s="25"/>
      <c r="T462" s="26"/>
      <c r="U462" s="26"/>
      <c r="V462" s="22"/>
      <c r="W462" s="27"/>
      <c r="X462" s="8"/>
      <c r="Y462" s="8"/>
      <c r="Z462" s="8"/>
      <c r="AA462" s="8"/>
      <c r="AB462" s="8"/>
      <c r="AC462" s="8"/>
      <c r="AD462" s="8"/>
      <c r="AE462" s="8"/>
      <c r="AF462" s="8"/>
      <c r="AG462" s="8"/>
      <c r="AH462" s="8"/>
      <c r="AI462" s="8"/>
      <c r="AJ462" s="8"/>
      <c r="AK462" s="8"/>
    </row>
    <row r="463" spans="1:37" ht="135.75">
      <c r="A463" s="18">
        <v>1039</v>
      </c>
      <c r="B463" s="30" t="s">
        <v>19110</v>
      </c>
      <c r="C463" s="28" t="s">
        <v>19111</v>
      </c>
      <c r="D463" s="28" t="s">
        <v>19112</v>
      </c>
      <c r="E463" s="22"/>
      <c r="F463" s="23" t="s">
        <v>415</v>
      </c>
      <c r="G463" s="22"/>
      <c r="H463" s="23">
        <v>0</v>
      </c>
      <c r="I463" s="22"/>
      <c r="J463" s="23" t="s">
        <v>18202</v>
      </c>
      <c r="K463" s="23" t="s">
        <v>18203</v>
      </c>
      <c r="L463" s="23" t="s">
        <v>35</v>
      </c>
      <c r="M463" s="22"/>
      <c r="N463" s="22"/>
      <c r="O463" s="23" t="s">
        <v>19113</v>
      </c>
      <c r="P463" s="24"/>
      <c r="Q463" s="23" t="s">
        <v>99</v>
      </c>
      <c r="R463" s="23" t="s">
        <v>10886</v>
      </c>
      <c r="S463" s="25"/>
      <c r="T463" s="26"/>
      <c r="U463" s="26"/>
      <c r="V463" s="22"/>
      <c r="W463" s="27"/>
      <c r="X463" s="8"/>
      <c r="Y463" s="8"/>
      <c r="Z463" s="8"/>
      <c r="AA463" s="8"/>
      <c r="AB463" s="8"/>
      <c r="AC463" s="8"/>
      <c r="AD463" s="8"/>
      <c r="AE463" s="8"/>
      <c r="AF463" s="8"/>
      <c r="AG463" s="8"/>
      <c r="AH463" s="8"/>
      <c r="AI463" s="8"/>
      <c r="AJ463" s="8"/>
      <c r="AK463" s="8"/>
    </row>
    <row r="464" spans="1:37" ht="90.75">
      <c r="A464" s="18">
        <v>1040</v>
      </c>
      <c r="B464" s="30" t="s">
        <v>19114</v>
      </c>
      <c r="C464" s="28" t="s">
        <v>19115</v>
      </c>
      <c r="D464" s="28" t="s">
        <v>19116</v>
      </c>
      <c r="E464" s="22"/>
      <c r="F464" s="22"/>
      <c r="G464" s="22"/>
      <c r="H464" s="23">
        <v>0</v>
      </c>
      <c r="I464" s="22"/>
      <c r="J464" s="23" t="s">
        <v>18202</v>
      </c>
      <c r="K464" s="23" t="s">
        <v>18203</v>
      </c>
      <c r="L464" s="23" t="s">
        <v>35</v>
      </c>
      <c r="M464" s="22"/>
      <c r="N464" s="22"/>
      <c r="O464" s="23" t="s">
        <v>19117</v>
      </c>
      <c r="P464" s="24"/>
      <c r="Q464" s="23" t="s">
        <v>99</v>
      </c>
      <c r="R464" s="23" t="s">
        <v>10886</v>
      </c>
      <c r="S464" s="25"/>
      <c r="T464" s="26"/>
      <c r="U464" s="26"/>
      <c r="V464" s="22"/>
      <c r="W464" s="27"/>
      <c r="X464" s="8"/>
      <c r="Y464" s="8"/>
      <c r="Z464" s="8"/>
      <c r="AA464" s="8"/>
      <c r="AB464" s="8"/>
      <c r="AC464" s="8"/>
      <c r="AD464" s="8"/>
      <c r="AE464" s="8"/>
      <c r="AF464" s="8"/>
      <c r="AG464" s="8"/>
      <c r="AH464" s="8"/>
      <c r="AI464" s="8"/>
      <c r="AJ464" s="8"/>
      <c r="AK464" s="8"/>
    </row>
    <row r="465" spans="1:37" ht="105.75">
      <c r="A465" s="18">
        <v>1045</v>
      </c>
      <c r="B465" s="19"/>
      <c r="C465" s="28" t="s">
        <v>19118</v>
      </c>
      <c r="D465" s="28" t="s">
        <v>19119</v>
      </c>
      <c r="E465" s="22"/>
      <c r="F465" s="23" t="s">
        <v>415</v>
      </c>
      <c r="G465" s="22"/>
      <c r="H465" s="23">
        <v>0</v>
      </c>
      <c r="I465" s="22"/>
      <c r="J465" s="23" t="s">
        <v>18202</v>
      </c>
      <c r="K465" s="22"/>
      <c r="L465" s="23" t="s">
        <v>18219</v>
      </c>
      <c r="M465" s="22"/>
      <c r="N465" s="22"/>
      <c r="O465" s="22"/>
      <c r="P465" s="24"/>
      <c r="Q465" s="23" t="s">
        <v>36</v>
      </c>
      <c r="R465" s="23" t="s">
        <v>37</v>
      </c>
      <c r="S465" s="25"/>
      <c r="T465" s="26"/>
      <c r="U465" s="26"/>
      <c r="V465" s="22"/>
      <c r="W465" s="27"/>
      <c r="X465" s="8"/>
      <c r="Y465" s="8"/>
      <c r="Z465" s="8"/>
      <c r="AA465" s="8"/>
      <c r="AB465" s="8"/>
      <c r="AC465" s="8"/>
      <c r="AD465" s="8"/>
      <c r="AE465" s="8"/>
      <c r="AF465" s="8"/>
      <c r="AG465" s="8"/>
      <c r="AH465" s="8"/>
      <c r="AI465" s="8"/>
      <c r="AJ465" s="8"/>
      <c r="AK465" s="8"/>
    </row>
    <row r="466" spans="1:37" ht="126">
      <c r="A466" s="18">
        <v>1046</v>
      </c>
      <c r="B466" s="19"/>
      <c r="C466" s="20" t="s">
        <v>19120</v>
      </c>
      <c r="D466" s="28" t="s">
        <v>19121</v>
      </c>
      <c r="E466" s="22"/>
      <c r="F466" s="22"/>
      <c r="G466" s="22"/>
      <c r="H466" s="23">
        <v>0</v>
      </c>
      <c r="I466" s="22"/>
      <c r="J466" s="23" t="s">
        <v>18202</v>
      </c>
      <c r="K466" s="31">
        <v>43313</v>
      </c>
      <c r="L466" s="23" t="s">
        <v>18219</v>
      </c>
      <c r="M466" s="22"/>
      <c r="N466" s="22"/>
      <c r="O466" s="22"/>
      <c r="P466" s="24"/>
      <c r="Q466" s="23" t="s">
        <v>18377</v>
      </c>
      <c r="R466" s="22"/>
      <c r="S466" s="25"/>
      <c r="T466" s="26"/>
      <c r="U466" s="26"/>
      <c r="V466" s="22"/>
      <c r="W466" s="27"/>
      <c r="X466" s="8"/>
      <c r="Y466" s="8"/>
      <c r="Z466" s="8"/>
      <c r="AA466" s="8"/>
      <c r="AB466" s="8"/>
      <c r="AC466" s="8"/>
      <c r="AD466" s="8"/>
      <c r="AE466" s="8"/>
      <c r="AF466" s="8"/>
      <c r="AG466" s="8"/>
      <c r="AH466" s="8"/>
      <c r="AI466" s="8"/>
      <c r="AJ466" s="8"/>
      <c r="AK466" s="8"/>
    </row>
    <row r="467" spans="1:37" ht="75.75">
      <c r="A467" s="18">
        <v>1049</v>
      </c>
      <c r="B467" s="19"/>
      <c r="C467" s="28" t="s">
        <v>19122</v>
      </c>
      <c r="D467" s="28" t="s">
        <v>19123</v>
      </c>
      <c r="E467" s="22"/>
      <c r="F467" s="22"/>
      <c r="G467" s="22"/>
      <c r="H467" s="23">
        <v>0</v>
      </c>
      <c r="I467" s="22"/>
      <c r="J467" s="23" t="s">
        <v>18202</v>
      </c>
      <c r="K467" s="22"/>
      <c r="L467" s="23" t="s">
        <v>18219</v>
      </c>
      <c r="M467" s="22"/>
      <c r="N467" s="22"/>
      <c r="O467" s="22"/>
      <c r="P467" s="24"/>
      <c r="Q467" s="23" t="s">
        <v>99</v>
      </c>
      <c r="R467" s="23" t="s">
        <v>179</v>
      </c>
      <c r="S467" s="25"/>
      <c r="T467" s="26"/>
      <c r="U467" s="26"/>
      <c r="V467" s="22"/>
      <c r="W467" s="27"/>
      <c r="X467" s="8"/>
      <c r="Y467" s="8"/>
      <c r="Z467" s="8"/>
      <c r="AA467" s="8"/>
      <c r="AB467" s="8"/>
      <c r="AC467" s="8"/>
      <c r="AD467" s="8"/>
      <c r="AE467" s="8"/>
      <c r="AF467" s="8"/>
      <c r="AG467" s="8"/>
      <c r="AH467" s="8"/>
      <c r="AI467" s="8"/>
      <c r="AJ467" s="8"/>
      <c r="AK467" s="8"/>
    </row>
    <row r="468" spans="1:37" ht="180.75">
      <c r="A468" s="18">
        <v>1050</v>
      </c>
      <c r="B468" s="19"/>
      <c r="C468" s="28" t="s">
        <v>19124</v>
      </c>
      <c r="D468" s="28" t="s">
        <v>1743</v>
      </c>
      <c r="E468" s="22"/>
      <c r="F468" s="23" t="s">
        <v>50</v>
      </c>
      <c r="G468" s="22"/>
      <c r="H468" s="23">
        <v>0</v>
      </c>
      <c r="I468" s="22"/>
      <c r="J468" s="23" t="s">
        <v>18202</v>
      </c>
      <c r="K468" s="29">
        <v>43497</v>
      </c>
      <c r="L468" s="23" t="s">
        <v>96</v>
      </c>
      <c r="M468" s="22"/>
      <c r="N468" s="23" t="s">
        <v>19125</v>
      </c>
      <c r="O468" s="22"/>
      <c r="P468" s="24"/>
      <c r="Q468" s="23" t="s">
        <v>18392</v>
      </c>
      <c r="R468" s="23" t="s">
        <v>127</v>
      </c>
      <c r="S468" s="25"/>
      <c r="T468" s="26"/>
      <c r="U468" s="26"/>
      <c r="V468" s="22"/>
      <c r="W468" s="27"/>
      <c r="X468" s="8"/>
      <c r="Y468" s="8"/>
      <c r="Z468" s="8"/>
      <c r="AA468" s="8"/>
      <c r="AB468" s="8"/>
      <c r="AC468" s="8"/>
      <c r="AD468" s="8"/>
      <c r="AE468" s="8"/>
      <c r="AF468" s="8"/>
      <c r="AG468" s="8"/>
      <c r="AH468" s="8"/>
      <c r="AI468" s="8"/>
      <c r="AJ468" s="8"/>
      <c r="AK468" s="8"/>
    </row>
    <row r="469" spans="1:37" ht="75.75">
      <c r="A469" s="18">
        <v>1052</v>
      </c>
      <c r="B469" s="19"/>
      <c r="C469" s="28" t="s">
        <v>19126</v>
      </c>
      <c r="D469" s="28" t="s">
        <v>19127</v>
      </c>
      <c r="E469" s="22"/>
      <c r="F469" s="23" t="s">
        <v>50</v>
      </c>
      <c r="G469" s="23" t="s">
        <v>18727</v>
      </c>
      <c r="H469" s="23">
        <v>0</v>
      </c>
      <c r="I469" s="22"/>
      <c r="J469" s="23" t="s">
        <v>18202</v>
      </c>
      <c r="K469" s="29">
        <v>43497</v>
      </c>
      <c r="L469" s="23" t="s">
        <v>18223</v>
      </c>
      <c r="M469" s="22"/>
      <c r="N469" s="23" t="s">
        <v>18247</v>
      </c>
      <c r="O469" s="22"/>
      <c r="P469" s="24"/>
      <c r="Q469" s="23" t="s">
        <v>29</v>
      </c>
      <c r="R469" s="23" t="s">
        <v>30</v>
      </c>
      <c r="S469" s="25"/>
      <c r="T469" s="26"/>
      <c r="U469" s="26"/>
      <c r="V469" s="22"/>
      <c r="W469" s="27"/>
      <c r="X469" s="8"/>
      <c r="Y469" s="8"/>
      <c r="Z469" s="8"/>
      <c r="AA469" s="8"/>
      <c r="AB469" s="8"/>
      <c r="AC469" s="8"/>
      <c r="AD469" s="8"/>
      <c r="AE469" s="8"/>
      <c r="AF469" s="8"/>
      <c r="AG469" s="8"/>
      <c r="AH469" s="8"/>
      <c r="AI469" s="8"/>
      <c r="AJ469" s="8"/>
      <c r="AK469" s="8"/>
    </row>
    <row r="470" spans="1:37" ht="75.75">
      <c r="A470" s="18">
        <v>1053</v>
      </c>
      <c r="B470" s="19"/>
      <c r="C470" s="28" t="s">
        <v>19128</v>
      </c>
      <c r="D470" s="28" t="s">
        <v>19129</v>
      </c>
      <c r="E470" s="22"/>
      <c r="F470" s="23" t="s">
        <v>266</v>
      </c>
      <c r="G470" s="22"/>
      <c r="H470" s="23">
        <v>0</v>
      </c>
      <c r="I470" s="22"/>
      <c r="J470" s="23" t="s">
        <v>18202</v>
      </c>
      <c r="K470" s="22"/>
      <c r="L470" s="23" t="s">
        <v>18219</v>
      </c>
      <c r="M470" s="23" t="s">
        <v>11857</v>
      </c>
      <c r="N470" s="22"/>
      <c r="O470" s="22"/>
      <c r="P470" s="24"/>
      <c r="Q470" s="23" t="s">
        <v>29</v>
      </c>
      <c r="R470" s="23" t="s">
        <v>30</v>
      </c>
      <c r="S470" s="25"/>
      <c r="T470" s="26"/>
      <c r="U470" s="26"/>
      <c r="V470" s="22"/>
      <c r="W470" s="27"/>
      <c r="X470" s="8"/>
      <c r="Y470" s="8"/>
      <c r="Z470" s="8"/>
      <c r="AA470" s="8"/>
      <c r="AB470" s="8"/>
      <c r="AC470" s="8"/>
      <c r="AD470" s="8"/>
      <c r="AE470" s="8"/>
      <c r="AF470" s="8"/>
      <c r="AG470" s="8"/>
      <c r="AH470" s="8"/>
      <c r="AI470" s="8"/>
      <c r="AJ470" s="8"/>
      <c r="AK470" s="8"/>
    </row>
    <row r="471" spans="1:37" ht="90.75">
      <c r="A471" s="18">
        <v>1054</v>
      </c>
      <c r="B471" s="19"/>
      <c r="C471" s="28" t="s">
        <v>19130</v>
      </c>
      <c r="D471" s="28" t="s">
        <v>19131</v>
      </c>
      <c r="E471" s="22"/>
      <c r="F471" s="22"/>
      <c r="G471" s="22"/>
      <c r="H471" s="23">
        <v>0</v>
      </c>
      <c r="I471" s="22"/>
      <c r="J471" s="23" t="s">
        <v>18202</v>
      </c>
      <c r="K471" s="23" t="s">
        <v>18203</v>
      </c>
      <c r="L471" s="23" t="s">
        <v>219</v>
      </c>
      <c r="M471" s="22"/>
      <c r="N471" s="22"/>
      <c r="O471" s="22"/>
      <c r="P471" s="24"/>
      <c r="Q471" s="23" t="s">
        <v>490</v>
      </c>
      <c r="R471" s="22"/>
      <c r="S471" s="25"/>
      <c r="T471" s="26"/>
      <c r="U471" s="26"/>
      <c r="V471" s="22"/>
      <c r="W471" s="27"/>
      <c r="X471" s="8"/>
      <c r="Y471" s="8"/>
      <c r="Z471" s="8"/>
      <c r="AA471" s="8"/>
      <c r="AB471" s="8"/>
      <c r="AC471" s="8"/>
      <c r="AD471" s="8"/>
      <c r="AE471" s="8"/>
      <c r="AF471" s="8"/>
      <c r="AG471" s="8"/>
      <c r="AH471" s="8"/>
      <c r="AI471" s="8"/>
      <c r="AJ471" s="8"/>
      <c r="AK471" s="8"/>
    </row>
    <row r="472" spans="1:37" ht="60.75">
      <c r="A472" s="18">
        <v>1055</v>
      </c>
      <c r="B472" s="19"/>
      <c r="C472" s="28" t="s">
        <v>19132</v>
      </c>
      <c r="D472" s="28" t="s">
        <v>13915</v>
      </c>
      <c r="E472" s="22"/>
      <c r="F472" s="23" t="s">
        <v>415</v>
      </c>
      <c r="G472" s="22"/>
      <c r="H472" s="23">
        <v>0</v>
      </c>
      <c r="I472" s="22"/>
      <c r="J472" s="23" t="s">
        <v>18202</v>
      </c>
      <c r="K472" s="22"/>
      <c r="L472" s="23" t="s">
        <v>18212</v>
      </c>
      <c r="M472" s="23" t="s">
        <v>11857</v>
      </c>
      <c r="N472" s="22"/>
      <c r="O472" s="22"/>
      <c r="P472" s="24"/>
      <c r="Q472" s="23" t="s">
        <v>29</v>
      </c>
      <c r="R472" s="23" t="s">
        <v>30</v>
      </c>
      <c r="S472" s="25"/>
      <c r="T472" s="26"/>
      <c r="U472" s="26"/>
      <c r="V472" s="22"/>
      <c r="W472" s="27"/>
      <c r="X472" s="8"/>
      <c r="Y472" s="8"/>
      <c r="Z472" s="8"/>
      <c r="AA472" s="8"/>
      <c r="AB472" s="8"/>
      <c r="AC472" s="8"/>
      <c r="AD472" s="8"/>
      <c r="AE472" s="8"/>
      <c r="AF472" s="8"/>
      <c r="AG472" s="8"/>
      <c r="AH472" s="8"/>
      <c r="AI472" s="8"/>
      <c r="AJ472" s="8"/>
      <c r="AK472" s="8"/>
    </row>
    <row r="473" spans="1:37" ht="135.75">
      <c r="A473" s="18">
        <v>1056</v>
      </c>
      <c r="B473" s="19"/>
      <c r="C473" s="28" t="s">
        <v>19133</v>
      </c>
      <c r="D473" s="28" t="s">
        <v>19134</v>
      </c>
      <c r="E473" s="22"/>
      <c r="F473" s="23" t="s">
        <v>108</v>
      </c>
      <c r="G473" s="22"/>
      <c r="H473" s="23">
        <v>0</v>
      </c>
      <c r="I473" s="22"/>
      <c r="J473" s="23" t="s">
        <v>18202</v>
      </c>
      <c r="K473" s="22"/>
      <c r="L473" s="23" t="s">
        <v>18212</v>
      </c>
      <c r="M473" s="23" t="s">
        <v>11857</v>
      </c>
      <c r="N473" s="22"/>
      <c r="O473" s="22"/>
      <c r="P473" s="24"/>
      <c r="Q473" s="23" t="s">
        <v>29</v>
      </c>
      <c r="R473" s="23" t="s">
        <v>30</v>
      </c>
      <c r="S473" s="25"/>
      <c r="T473" s="26"/>
      <c r="U473" s="26"/>
      <c r="V473" s="22"/>
      <c r="W473" s="27"/>
      <c r="X473" s="8"/>
      <c r="Y473" s="8"/>
      <c r="Z473" s="8"/>
      <c r="AA473" s="8"/>
      <c r="AB473" s="8"/>
      <c r="AC473" s="8"/>
      <c r="AD473" s="8"/>
      <c r="AE473" s="8"/>
      <c r="AF473" s="8"/>
      <c r="AG473" s="8"/>
      <c r="AH473" s="8"/>
      <c r="AI473" s="8"/>
      <c r="AJ473" s="8"/>
      <c r="AK473" s="8"/>
    </row>
    <row r="474" spans="1:37" ht="135.75">
      <c r="A474" s="18">
        <v>1057</v>
      </c>
      <c r="B474" s="19"/>
      <c r="C474" s="28" t="s">
        <v>19133</v>
      </c>
      <c r="D474" s="28" t="s">
        <v>19134</v>
      </c>
      <c r="E474" s="22"/>
      <c r="F474" s="22"/>
      <c r="G474" s="22"/>
      <c r="H474" s="23">
        <v>0</v>
      </c>
      <c r="I474" s="22"/>
      <c r="J474" s="23" t="s">
        <v>18202</v>
      </c>
      <c r="K474" s="22"/>
      <c r="L474" s="23" t="s">
        <v>18212</v>
      </c>
      <c r="M474" s="22"/>
      <c r="N474" s="22"/>
      <c r="O474" s="22"/>
      <c r="P474" s="24"/>
      <c r="Q474" s="23" t="s">
        <v>29</v>
      </c>
      <c r="R474" s="23" t="s">
        <v>30</v>
      </c>
      <c r="S474" s="25"/>
      <c r="T474" s="26"/>
      <c r="U474" s="26"/>
      <c r="V474" s="22"/>
      <c r="W474" s="27"/>
      <c r="X474" s="8"/>
      <c r="Y474" s="8"/>
      <c r="Z474" s="8"/>
      <c r="AA474" s="8"/>
      <c r="AB474" s="8"/>
      <c r="AC474" s="8"/>
      <c r="AD474" s="8"/>
      <c r="AE474" s="8"/>
      <c r="AF474" s="8"/>
      <c r="AG474" s="8"/>
      <c r="AH474" s="8"/>
      <c r="AI474" s="8"/>
      <c r="AJ474" s="8"/>
      <c r="AK474" s="8"/>
    </row>
    <row r="475" spans="1:37" ht="210.75">
      <c r="A475" s="18">
        <v>1058</v>
      </c>
      <c r="B475" s="19"/>
      <c r="C475" s="28" t="s">
        <v>19135</v>
      </c>
      <c r="D475" s="28" t="s">
        <v>19136</v>
      </c>
      <c r="E475" s="22"/>
      <c r="F475" s="22"/>
      <c r="G475" s="22"/>
      <c r="H475" s="23">
        <v>0</v>
      </c>
      <c r="I475" s="22"/>
      <c r="J475" s="23" t="s">
        <v>18202</v>
      </c>
      <c r="K475" s="22"/>
      <c r="L475" s="23" t="s">
        <v>18212</v>
      </c>
      <c r="M475" s="22"/>
      <c r="N475" s="22"/>
      <c r="O475" s="22"/>
      <c r="P475" s="24"/>
      <c r="Q475" s="23" t="s">
        <v>29</v>
      </c>
      <c r="R475" s="23" t="s">
        <v>30</v>
      </c>
      <c r="S475" s="25"/>
      <c r="T475" s="26"/>
      <c r="U475" s="26"/>
      <c r="V475" s="22"/>
      <c r="W475" s="27"/>
      <c r="X475" s="8"/>
      <c r="Y475" s="8"/>
      <c r="Z475" s="8"/>
      <c r="AA475" s="8"/>
      <c r="AB475" s="8"/>
      <c r="AC475" s="8"/>
      <c r="AD475" s="8"/>
      <c r="AE475" s="8"/>
      <c r="AF475" s="8"/>
      <c r="AG475" s="8"/>
      <c r="AH475" s="8"/>
      <c r="AI475" s="8"/>
      <c r="AJ475" s="8"/>
      <c r="AK475" s="8"/>
    </row>
    <row r="476" spans="1:37" ht="90.75">
      <c r="A476" s="18">
        <v>1059</v>
      </c>
      <c r="B476" s="19"/>
      <c r="C476" s="28" t="s">
        <v>19137</v>
      </c>
      <c r="D476" s="28" t="s">
        <v>19138</v>
      </c>
      <c r="E476" s="22"/>
      <c r="F476" s="22"/>
      <c r="G476" s="22"/>
      <c r="H476" s="23">
        <v>0</v>
      </c>
      <c r="I476" s="22"/>
      <c r="J476" s="23" t="s">
        <v>18202</v>
      </c>
      <c r="K476" s="23" t="s">
        <v>18203</v>
      </c>
      <c r="L476" s="23" t="s">
        <v>219</v>
      </c>
      <c r="M476" s="22"/>
      <c r="N476" s="22"/>
      <c r="O476" s="22"/>
      <c r="P476" s="24"/>
      <c r="Q476" s="23" t="s">
        <v>18820</v>
      </c>
      <c r="R476" s="38">
        <v>87789000000</v>
      </c>
      <c r="S476" s="25"/>
      <c r="T476" s="26"/>
      <c r="U476" s="26"/>
      <c r="V476" s="22"/>
      <c r="W476" s="27"/>
      <c r="X476" s="8"/>
      <c r="Y476" s="8"/>
      <c r="Z476" s="8"/>
      <c r="AA476" s="8"/>
      <c r="AB476" s="8"/>
      <c r="AC476" s="8"/>
      <c r="AD476" s="8"/>
      <c r="AE476" s="8"/>
      <c r="AF476" s="8"/>
      <c r="AG476" s="8"/>
      <c r="AH476" s="8"/>
      <c r="AI476" s="8"/>
      <c r="AJ476" s="8"/>
      <c r="AK476" s="8"/>
    </row>
    <row r="477" spans="1:37" ht="135.75">
      <c r="A477" s="18">
        <v>1067</v>
      </c>
      <c r="B477" s="19"/>
      <c r="C477" s="28" t="s">
        <v>19139</v>
      </c>
      <c r="D477" s="28" t="s">
        <v>19140</v>
      </c>
      <c r="E477" s="22"/>
      <c r="F477" s="22"/>
      <c r="G477" s="22"/>
      <c r="H477" s="23">
        <v>0</v>
      </c>
      <c r="I477" s="22"/>
      <c r="J477" s="23" t="s">
        <v>18202</v>
      </c>
      <c r="K477" s="22"/>
      <c r="L477" s="23" t="s">
        <v>18219</v>
      </c>
      <c r="M477" s="22"/>
      <c r="N477" s="22"/>
      <c r="O477" s="22"/>
      <c r="P477" s="24"/>
      <c r="Q477" s="23" t="s">
        <v>29</v>
      </c>
      <c r="R477" s="23" t="s">
        <v>30</v>
      </c>
      <c r="S477" s="25"/>
      <c r="T477" s="26"/>
      <c r="U477" s="26"/>
      <c r="V477" s="22"/>
      <c r="W477" s="27"/>
      <c r="X477" s="8"/>
      <c r="Y477" s="8"/>
      <c r="Z477" s="8"/>
      <c r="AA477" s="8"/>
      <c r="AB477" s="8"/>
      <c r="AC477" s="8"/>
      <c r="AD477" s="8"/>
      <c r="AE477" s="8"/>
      <c r="AF477" s="8"/>
      <c r="AG477" s="8"/>
      <c r="AH477" s="8"/>
      <c r="AI477" s="8"/>
      <c r="AJ477" s="8"/>
      <c r="AK477" s="8"/>
    </row>
    <row r="478" spans="1:37" ht="225.75">
      <c r="A478" s="18">
        <v>1069</v>
      </c>
      <c r="B478" s="19"/>
      <c r="C478" s="28" t="s">
        <v>19141</v>
      </c>
      <c r="D478" s="28" t="s">
        <v>19142</v>
      </c>
      <c r="E478" s="22"/>
      <c r="F478" s="22"/>
      <c r="G478" s="22"/>
      <c r="H478" s="23">
        <v>0</v>
      </c>
      <c r="I478" s="22"/>
      <c r="J478" s="23" t="s">
        <v>18202</v>
      </c>
      <c r="K478" s="31">
        <v>43313</v>
      </c>
      <c r="L478" s="23" t="s">
        <v>18219</v>
      </c>
      <c r="M478" s="22"/>
      <c r="N478" s="22"/>
      <c r="O478" s="22"/>
      <c r="P478" s="24"/>
      <c r="Q478" s="23" t="s">
        <v>18377</v>
      </c>
      <c r="R478" s="22"/>
      <c r="S478" s="25"/>
      <c r="T478" s="26"/>
      <c r="U478" s="26"/>
      <c r="V478" s="22"/>
      <c r="W478" s="27"/>
      <c r="X478" s="8"/>
      <c r="Y478" s="8"/>
      <c r="Z478" s="8"/>
      <c r="AA478" s="8"/>
      <c r="AB478" s="8"/>
      <c r="AC478" s="8"/>
      <c r="AD478" s="8"/>
      <c r="AE478" s="8"/>
      <c r="AF478" s="8"/>
      <c r="AG478" s="8"/>
      <c r="AH478" s="8"/>
      <c r="AI478" s="8"/>
      <c r="AJ478" s="8"/>
      <c r="AK478" s="8"/>
    </row>
    <row r="479" spans="1:37" ht="30.75">
      <c r="A479" s="18">
        <v>1071</v>
      </c>
      <c r="B479" s="19"/>
      <c r="C479" s="28" t="s">
        <v>19143</v>
      </c>
      <c r="D479" s="28" t="s">
        <v>19144</v>
      </c>
      <c r="E479" s="22"/>
      <c r="F479" s="23" t="s">
        <v>50</v>
      </c>
      <c r="G479" s="22"/>
      <c r="H479" s="23">
        <v>0</v>
      </c>
      <c r="I479" s="22"/>
      <c r="J479" s="23" t="s">
        <v>18202</v>
      </c>
      <c r="K479" s="22"/>
      <c r="L479" s="23" t="s">
        <v>18212</v>
      </c>
      <c r="M479" s="23" t="s">
        <v>11857</v>
      </c>
      <c r="N479" s="22"/>
      <c r="O479" s="22"/>
      <c r="P479" s="24"/>
      <c r="Q479" s="23" t="s">
        <v>29</v>
      </c>
      <c r="R479" s="23" t="s">
        <v>30</v>
      </c>
      <c r="S479" s="25"/>
      <c r="T479" s="26"/>
      <c r="U479" s="26"/>
      <c r="V479" s="22"/>
      <c r="W479" s="27"/>
      <c r="X479" s="8"/>
      <c r="Y479" s="8"/>
      <c r="Z479" s="8"/>
      <c r="AA479" s="8"/>
      <c r="AB479" s="8"/>
      <c r="AC479" s="8"/>
      <c r="AD479" s="8"/>
      <c r="AE479" s="8"/>
      <c r="AF479" s="8"/>
      <c r="AG479" s="8"/>
      <c r="AH479" s="8"/>
      <c r="AI479" s="8"/>
      <c r="AJ479" s="8"/>
      <c r="AK479" s="8"/>
    </row>
    <row r="480" spans="1:37" ht="75.75">
      <c r="A480" s="18">
        <v>1072</v>
      </c>
      <c r="B480" s="19"/>
      <c r="C480" s="28" t="s">
        <v>19143</v>
      </c>
      <c r="D480" s="28" t="s">
        <v>19145</v>
      </c>
      <c r="E480" s="22"/>
      <c r="F480" s="23" t="s">
        <v>108</v>
      </c>
      <c r="G480" s="22"/>
      <c r="H480" s="23">
        <v>0</v>
      </c>
      <c r="I480" s="22"/>
      <c r="J480" s="23" t="s">
        <v>18202</v>
      </c>
      <c r="K480" s="22"/>
      <c r="L480" s="23" t="s">
        <v>18212</v>
      </c>
      <c r="M480" s="23" t="s">
        <v>11857</v>
      </c>
      <c r="N480" s="22"/>
      <c r="O480" s="22"/>
      <c r="P480" s="24"/>
      <c r="Q480" s="23" t="s">
        <v>29</v>
      </c>
      <c r="R480" s="23" t="s">
        <v>30</v>
      </c>
      <c r="S480" s="25"/>
      <c r="T480" s="26"/>
      <c r="U480" s="26"/>
      <c r="V480" s="22"/>
      <c r="W480" s="27"/>
      <c r="X480" s="8"/>
      <c r="Y480" s="8"/>
      <c r="Z480" s="8"/>
      <c r="AA480" s="8"/>
      <c r="AB480" s="8"/>
      <c r="AC480" s="8"/>
      <c r="AD480" s="8"/>
      <c r="AE480" s="8"/>
      <c r="AF480" s="8"/>
      <c r="AG480" s="8"/>
      <c r="AH480" s="8"/>
      <c r="AI480" s="8"/>
      <c r="AJ480" s="8"/>
      <c r="AK480" s="8"/>
    </row>
    <row r="481" spans="1:37" ht="150.75">
      <c r="A481" s="18">
        <v>1086</v>
      </c>
      <c r="B481" s="19"/>
      <c r="C481" s="28" t="s">
        <v>19146</v>
      </c>
      <c r="D481" s="28" t="s">
        <v>19147</v>
      </c>
      <c r="E481" s="23" t="s">
        <v>19148</v>
      </c>
      <c r="F481" s="23" t="s">
        <v>8686</v>
      </c>
      <c r="G481" s="22"/>
      <c r="H481" s="23">
        <v>0</v>
      </c>
      <c r="I481" s="22"/>
      <c r="J481" s="23" t="s">
        <v>18202</v>
      </c>
      <c r="K481" s="22"/>
      <c r="L481" s="23" t="s">
        <v>18399</v>
      </c>
      <c r="M481" s="22"/>
      <c r="N481" s="22"/>
      <c r="O481" s="22"/>
      <c r="P481" s="24"/>
      <c r="Q481" s="22"/>
      <c r="R481" s="23" t="s">
        <v>18304</v>
      </c>
      <c r="S481" s="25"/>
      <c r="T481" s="26"/>
      <c r="U481" s="26"/>
      <c r="V481" s="22"/>
      <c r="W481" s="27"/>
      <c r="X481" s="8"/>
      <c r="Y481" s="8"/>
      <c r="Z481" s="8"/>
      <c r="AA481" s="8"/>
      <c r="AB481" s="8"/>
      <c r="AC481" s="8"/>
      <c r="AD481" s="8"/>
      <c r="AE481" s="8"/>
      <c r="AF481" s="8"/>
      <c r="AG481" s="8"/>
      <c r="AH481" s="8"/>
      <c r="AI481" s="8"/>
      <c r="AJ481" s="8"/>
      <c r="AK481" s="8"/>
    </row>
    <row r="482" spans="1:37" ht="150.75">
      <c r="A482" s="18">
        <v>1087</v>
      </c>
      <c r="B482" s="19"/>
      <c r="C482" s="28" t="s">
        <v>19149</v>
      </c>
      <c r="D482" s="28" t="s">
        <v>19150</v>
      </c>
      <c r="E482" s="23" t="s">
        <v>19151</v>
      </c>
      <c r="F482" s="23" t="s">
        <v>8686</v>
      </c>
      <c r="G482" s="22"/>
      <c r="H482" s="23">
        <v>0</v>
      </c>
      <c r="I482" s="22"/>
      <c r="J482" s="23" t="s">
        <v>18202</v>
      </c>
      <c r="K482" s="22"/>
      <c r="L482" s="23" t="s">
        <v>18399</v>
      </c>
      <c r="M482" s="22"/>
      <c r="N482" s="22"/>
      <c r="O482" s="22"/>
      <c r="P482" s="24"/>
      <c r="Q482" s="22"/>
      <c r="R482" s="23" t="s">
        <v>18304</v>
      </c>
      <c r="S482" s="25"/>
      <c r="T482" s="26"/>
      <c r="U482" s="26"/>
      <c r="V482" s="22"/>
      <c r="W482" s="27"/>
      <c r="X482" s="8"/>
      <c r="Y482" s="8"/>
      <c r="Z482" s="8"/>
      <c r="AA482" s="8"/>
      <c r="AB482" s="8"/>
      <c r="AC482" s="8"/>
      <c r="AD482" s="8"/>
      <c r="AE482" s="8"/>
      <c r="AF482" s="8"/>
      <c r="AG482" s="8"/>
      <c r="AH482" s="8"/>
      <c r="AI482" s="8"/>
      <c r="AJ482" s="8"/>
      <c r="AK482" s="8"/>
    </row>
    <row r="483" spans="1:37" ht="30.75">
      <c r="A483" s="18">
        <v>1089</v>
      </c>
      <c r="B483" s="19"/>
      <c r="C483" s="28" t="s">
        <v>19152</v>
      </c>
      <c r="D483" s="28" t="s">
        <v>13758</v>
      </c>
      <c r="E483" s="22"/>
      <c r="F483" s="23" t="s">
        <v>50</v>
      </c>
      <c r="G483" s="22"/>
      <c r="H483" s="23">
        <v>0</v>
      </c>
      <c r="I483" s="22"/>
      <c r="J483" s="23" t="s">
        <v>18202</v>
      </c>
      <c r="K483" s="22"/>
      <c r="L483" s="23" t="s">
        <v>18219</v>
      </c>
      <c r="M483" s="23" t="s">
        <v>11857</v>
      </c>
      <c r="N483" s="22"/>
      <c r="O483" s="22"/>
      <c r="P483" s="24"/>
      <c r="Q483" s="23" t="s">
        <v>29</v>
      </c>
      <c r="R483" s="23" t="s">
        <v>30</v>
      </c>
      <c r="S483" s="25"/>
      <c r="T483" s="26"/>
      <c r="U483" s="26"/>
      <c r="V483" s="22"/>
      <c r="W483" s="27"/>
      <c r="X483" s="8"/>
      <c r="Y483" s="8"/>
      <c r="Z483" s="8"/>
      <c r="AA483" s="8"/>
      <c r="AB483" s="8"/>
      <c r="AC483" s="8"/>
      <c r="AD483" s="8"/>
      <c r="AE483" s="8"/>
      <c r="AF483" s="8"/>
      <c r="AG483" s="8"/>
      <c r="AH483" s="8"/>
      <c r="AI483" s="8"/>
      <c r="AJ483" s="8"/>
      <c r="AK483" s="8"/>
    </row>
    <row r="484" spans="1:37" ht="90.75">
      <c r="A484" s="18">
        <v>1090</v>
      </c>
      <c r="B484" s="19"/>
      <c r="C484" s="28" t="s">
        <v>19152</v>
      </c>
      <c r="D484" s="28" t="s">
        <v>19153</v>
      </c>
      <c r="E484" s="22"/>
      <c r="F484" s="22"/>
      <c r="G484" s="23" t="s">
        <v>18974</v>
      </c>
      <c r="H484" s="23">
        <v>0</v>
      </c>
      <c r="I484" s="22"/>
      <c r="J484" s="23" t="s">
        <v>18202</v>
      </c>
      <c r="K484" s="22"/>
      <c r="L484" s="23" t="s">
        <v>18219</v>
      </c>
      <c r="M484" s="22"/>
      <c r="N484" s="23" t="s">
        <v>18587</v>
      </c>
      <c r="O484" s="22"/>
      <c r="P484" s="24"/>
      <c r="Q484" s="23" t="s">
        <v>29</v>
      </c>
      <c r="R484" s="23" t="s">
        <v>30</v>
      </c>
      <c r="S484" s="25"/>
      <c r="T484" s="26"/>
      <c r="U484" s="26"/>
      <c r="V484" s="22"/>
      <c r="W484" s="27"/>
      <c r="X484" s="8"/>
      <c r="Y484" s="8"/>
      <c r="Z484" s="8"/>
      <c r="AA484" s="8"/>
      <c r="AB484" s="8"/>
      <c r="AC484" s="8"/>
      <c r="AD484" s="8"/>
      <c r="AE484" s="8"/>
      <c r="AF484" s="8"/>
      <c r="AG484" s="8"/>
      <c r="AH484" s="8"/>
      <c r="AI484" s="8"/>
      <c r="AJ484" s="8"/>
      <c r="AK484" s="8"/>
    </row>
    <row r="485" spans="1:37" ht="105.75">
      <c r="A485" s="18">
        <v>1094</v>
      </c>
      <c r="B485" s="19"/>
      <c r="C485" s="28" t="s">
        <v>19154</v>
      </c>
      <c r="D485" s="28" t="s">
        <v>1239</v>
      </c>
      <c r="E485" s="22"/>
      <c r="F485" s="23" t="s">
        <v>50</v>
      </c>
      <c r="G485" s="22"/>
      <c r="H485" s="23">
        <v>0</v>
      </c>
      <c r="I485" s="22"/>
      <c r="J485" s="23" t="s">
        <v>18202</v>
      </c>
      <c r="K485" s="29">
        <v>43497</v>
      </c>
      <c r="L485" s="23" t="s">
        <v>96</v>
      </c>
      <c r="M485" s="22"/>
      <c r="N485" s="23" t="s">
        <v>19155</v>
      </c>
      <c r="O485" s="22"/>
      <c r="P485" s="24"/>
      <c r="Q485" s="23" t="s">
        <v>18392</v>
      </c>
      <c r="R485" s="23" t="s">
        <v>127</v>
      </c>
      <c r="S485" s="25"/>
      <c r="T485" s="26"/>
      <c r="U485" s="26"/>
      <c r="V485" s="22"/>
      <c r="W485" s="27"/>
      <c r="X485" s="8"/>
      <c r="Y485" s="8"/>
      <c r="Z485" s="8"/>
      <c r="AA485" s="8"/>
      <c r="AB485" s="8"/>
      <c r="AC485" s="8"/>
      <c r="AD485" s="8"/>
      <c r="AE485" s="8"/>
      <c r="AF485" s="8"/>
      <c r="AG485" s="8"/>
      <c r="AH485" s="8"/>
      <c r="AI485" s="8"/>
      <c r="AJ485" s="8"/>
      <c r="AK485" s="8"/>
    </row>
    <row r="486" spans="1:37" ht="165.75">
      <c r="A486" s="18">
        <v>1095</v>
      </c>
      <c r="B486" s="19"/>
      <c r="C486" s="28" t="s">
        <v>19156</v>
      </c>
      <c r="D486" s="28" t="s">
        <v>19157</v>
      </c>
      <c r="E486" s="22"/>
      <c r="F486" s="23" t="s">
        <v>50</v>
      </c>
      <c r="G486" s="22"/>
      <c r="H486" s="23">
        <v>0</v>
      </c>
      <c r="I486" s="22"/>
      <c r="J486" s="23" t="s">
        <v>18202</v>
      </c>
      <c r="K486" s="29">
        <v>43497</v>
      </c>
      <c r="L486" s="23" t="s">
        <v>96</v>
      </c>
      <c r="M486" s="22"/>
      <c r="N486" s="23" t="s">
        <v>19158</v>
      </c>
      <c r="O486" s="22"/>
      <c r="P486" s="24"/>
      <c r="Q486" s="23" t="s">
        <v>18392</v>
      </c>
      <c r="R486" s="23" t="s">
        <v>127</v>
      </c>
      <c r="S486" s="25"/>
      <c r="T486" s="26"/>
      <c r="U486" s="26"/>
      <c r="V486" s="22"/>
      <c r="W486" s="27"/>
      <c r="X486" s="8"/>
      <c r="Y486" s="8"/>
      <c r="Z486" s="8"/>
      <c r="AA486" s="8"/>
      <c r="AB486" s="8"/>
      <c r="AC486" s="8"/>
      <c r="AD486" s="8"/>
      <c r="AE486" s="8"/>
      <c r="AF486" s="8"/>
      <c r="AG486" s="8"/>
      <c r="AH486" s="8"/>
      <c r="AI486" s="8"/>
      <c r="AJ486" s="8"/>
      <c r="AK486" s="8"/>
    </row>
    <row r="487" spans="1:37" ht="105.75">
      <c r="A487" s="18">
        <v>1096</v>
      </c>
      <c r="B487" s="19"/>
      <c r="C487" s="28" t="s">
        <v>19159</v>
      </c>
      <c r="D487" s="28" t="s">
        <v>19160</v>
      </c>
      <c r="E487" s="22"/>
      <c r="F487" s="22"/>
      <c r="G487" s="22"/>
      <c r="H487" s="23">
        <v>0</v>
      </c>
      <c r="I487" s="22"/>
      <c r="J487" s="23" t="s">
        <v>18202</v>
      </c>
      <c r="K487" s="22"/>
      <c r="L487" s="23" t="s">
        <v>18212</v>
      </c>
      <c r="M487" s="22"/>
      <c r="N487" s="22"/>
      <c r="O487" s="22"/>
      <c r="P487" s="24"/>
      <c r="Q487" s="23" t="s">
        <v>29</v>
      </c>
      <c r="R487" s="23" t="s">
        <v>30</v>
      </c>
      <c r="S487" s="25"/>
      <c r="T487" s="26"/>
      <c r="U487" s="26"/>
      <c r="V487" s="22"/>
      <c r="W487" s="27"/>
      <c r="X487" s="8"/>
      <c r="Y487" s="8"/>
      <c r="Z487" s="8"/>
      <c r="AA487" s="8"/>
      <c r="AB487" s="8"/>
      <c r="AC487" s="8"/>
      <c r="AD487" s="8"/>
      <c r="AE487" s="8"/>
      <c r="AF487" s="8"/>
      <c r="AG487" s="8"/>
      <c r="AH487" s="8"/>
      <c r="AI487" s="8"/>
      <c r="AJ487" s="8"/>
      <c r="AK487" s="8"/>
    </row>
    <row r="488" spans="1:37" ht="165.75">
      <c r="A488" s="18">
        <v>1097</v>
      </c>
      <c r="B488" s="19"/>
      <c r="C488" s="28" t="s">
        <v>19161</v>
      </c>
      <c r="D488" s="28" t="s">
        <v>19162</v>
      </c>
      <c r="E488" s="22"/>
      <c r="F488" s="22"/>
      <c r="G488" s="22"/>
      <c r="H488" s="23">
        <v>0</v>
      </c>
      <c r="I488" s="22"/>
      <c r="J488" s="23" t="s">
        <v>18202</v>
      </c>
      <c r="K488" s="31">
        <v>43313</v>
      </c>
      <c r="L488" s="23" t="s">
        <v>18219</v>
      </c>
      <c r="M488" s="22"/>
      <c r="N488" s="22"/>
      <c r="O488" s="22"/>
      <c r="P488" s="24"/>
      <c r="Q488" s="23" t="s">
        <v>18377</v>
      </c>
      <c r="R488" s="22"/>
      <c r="S488" s="25"/>
      <c r="T488" s="26"/>
      <c r="U488" s="26"/>
      <c r="V488" s="22"/>
      <c r="W488" s="27"/>
      <c r="X488" s="8"/>
      <c r="Y488" s="8"/>
      <c r="Z488" s="8"/>
      <c r="AA488" s="8"/>
      <c r="AB488" s="8"/>
      <c r="AC488" s="8"/>
      <c r="AD488" s="8"/>
      <c r="AE488" s="8"/>
      <c r="AF488" s="8"/>
      <c r="AG488" s="8"/>
      <c r="AH488" s="8"/>
      <c r="AI488" s="8"/>
      <c r="AJ488" s="8"/>
      <c r="AK488" s="8"/>
    </row>
    <row r="489" spans="1:37" ht="409.6">
      <c r="A489" s="18">
        <v>1099</v>
      </c>
      <c r="B489" s="19"/>
      <c r="C489" s="28" t="s">
        <v>19163</v>
      </c>
      <c r="D489" s="21"/>
      <c r="E489" s="22"/>
      <c r="F489" s="22"/>
      <c r="G489" s="22"/>
      <c r="H489" s="23">
        <v>0</v>
      </c>
      <c r="I489" s="22"/>
      <c r="J489" s="23" t="s">
        <v>18202</v>
      </c>
      <c r="K489" s="22"/>
      <c r="L489" s="23" t="s">
        <v>18219</v>
      </c>
      <c r="M489" s="23">
        <v>2017</v>
      </c>
      <c r="N489" s="22"/>
      <c r="O489" s="22"/>
      <c r="P489" s="24"/>
      <c r="Q489" s="23" t="s">
        <v>20</v>
      </c>
      <c r="R489" s="23" t="s">
        <v>21</v>
      </c>
      <c r="S489" s="25"/>
      <c r="T489" s="26"/>
      <c r="U489" s="26"/>
      <c r="V489" s="22"/>
      <c r="W489" s="27"/>
      <c r="X489" s="8"/>
      <c r="Y489" s="8"/>
      <c r="Z489" s="8"/>
      <c r="AA489" s="8"/>
      <c r="AB489" s="8"/>
      <c r="AC489" s="8"/>
      <c r="AD489" s="8"/>
      <c r="AE489" s="8"/>
      <c r="AF489" s="8"/>
      <c r="AG489" s="8"/>
      <c r="AH489" s="8"/>
      <c r="AI489" s="8"/>
      <c r="AJ489" s="8"/>
      <c r="AK489" s="8"/>
    </row>
    <row r="490" spans="1:37" ht="150.75">
      <c r="A490" s="18">
        <v>1107</v>
      </c>
      <c r="B490" s="19"/>
      <c r="C490" s="28" t="s">
        <v>19164</v>
      </c>
      <c r="D490" s="28" t="s">
        <v>19165</v>
      </c>
      <c r="E490" s="22"/>
      <c r="F490" s="22"/>
      <c r="G490" s="22"/>
      <c r="H490" s="23">
        <v>0</v>
      </c>
      <c r="I490" s="22"/>
      <c r="J490" s="23" t="s">
        <v>18202</v>
      </c>
      <c r="K490" s="22"/>
      <c r="L490" s="23" t="s">
        <v>18223</v>
      </c>
      <c r="M490" s="22"/>
      <c r="N490" s="22"/>
      <c r="O490" s="22"/>
      <c r="P490" s="24"/>
      <c r="Q490" s="23" t="s">
        <v>29</v>
      </c>
      <c r="R490" s="23" t="s">
        <v>30</v>
      </c>
      <c r="S490" s="25"/>
      <c r="T490" s="26"/>
      <c r="U490" s="26"/>
      <c r="V490" s="22"/>
      <c r="W490" s="27"/>
      <c r="X490" s="8"/>
      <c r="Y490" s="8"/>
      <c r="Z490" s="8"/>
      <c r="AA490" s="8"/>
      <c r="AB490" s="8"/>
      <c r="AC490" s="8"/>
      <c r="AD490" s="8"/>
      <c r="AE490" s="8"/>
      <c r="AF490" s="8"/>
      <c r="AG490" s="8"/>
      <c r="AH490" s="8"/>
      <c r="AI490" s="8"/>
      <c r="AJ490" s="8"/>
      <c r="AK490" s="8"/>
    </row>
    <row r="491" spans="1:37" ht="150.75">
      <c r="A491" s="18">
        <v>1108</v>
      </c>
      <c r="B491" s="19"/>
      <c r="C491" s="28" t="s">
        <v>19166</v>
      </c>
      <c r="D491" s="28" t="s">
        <v>19167</v>
      </c>
      <c r="E491" s="22"/>
      <c r="F491" s="23" t="s">
        <v>415</v>
      </c>
      <c r="G491" s="35">
        <v>45523</v>
      </c>
      <c r="H491" s="23">
        <v>0</v>
      </c>
      <c r="I491" s="22"/>
      <c r="J491" s="23" t="s">
        <v>18202</v>
      </c>
      <c r="K491" s="29">
        <v>43497</v>
      </c>
      <c r="L491" s="23" t="s">
        <v>18212</v>
      </c>
      <c r="M491" s="22"/>
      <c r="N491" s="23" t="s">
        <v>18441</v>
      </c>
      <c r="O491" s="22"/>
      <c r="P491" s="24"/>
      <c r="Q491" s="23" t="s">
        <v>29</v>
      </c>
      <c r="R491" s="23" t="s">
        <v>30</v>
      </c>
      <c r="S491" s="25"/>
      <c r="T491" s="26"/>
      <c r="U491" s="26"/>
      <c r="V491" s="22"/>
      <c r="W491" s="27"/>
      <c r="X491" s="8"/>
      <c r="Y491" s="8"/>
      <c r="Z491" s="8"/>
      <c r="AA491" s="8"/>
      <c r="AB491" s="8"/>
      <c r="AC491" s="8"/>
      <c r="AD491" s="8"/>
      <c r="AE491" s="8"/>
      <c r="AF491" s="8"/>
      <c r="AG491" s="8"/>
      <c r="AH491" s="8"/>
      <c r="AI491" s="8"/>
      <c r="AJ491" s="8"/>
      <c r="AK491" s="8"/>
    </row>
    <row r="492" spans="1:37" ht="60.75">
      <c r="A492" s="18">
        <v>1115</v>
      </c>
      <c r="B492" s="19"/>
      <c r="C492" s="28" t="s">
        <v>3526</v>
      </c>
      <c r="D492" s="28" t="s">
        <v>19168</v>
      </c>
      <c r="E492" s="22"/>
      <c r="F492" s="23" t="s">
        <v>50</v>
      </c>
      <c r="G492" s="22"/>
      <c r="H492" s="23">
        <v>0</v>
      </c>
      <c r="I492" s="22"/>
      <c r="J492" s="23" t="s">
        <v>18202</v>
      </c>
      <c r="K492" s="29">
        <v>43497</v>
      </c>
      <c r="L492" s="23" t="s">
        <v>96</v>
      </c>
      <c r="M492" s="22"/>
      <c r="N492" s="23" t="s">
        <v>19169</v>
      </c>
      <c r="O492" s="22"/>
      <c r="P492" s="24"/>
      <c r="Q492" s="23" t="s">
        <v>18392</v>
      </c>
      <c r="R492" s="23" t="s">
        <v>127</v>
      </c>
      <c r="S492" s="25"/>
      <c r="T492" s="26"/>
      <c r="U492" s="26"/>
      <c r="V492" s="22"/>
      <c r="W492" s="27"/>
      <c r="X492" s="8"/>
      <c r="Y492" s="8"/>
      <c r="Z492" s="8"/>
      <c r="AA492" s="8"/>
      <c r="AB492" s="8"/>
      <c r="AC492" s="8"/>
      <c r="AD492" s="8"/>
      <c r="AE492" s="8"/>
      <c r="AF492" s="8"/>
      <c r="AG492" s="8"/>
      <c r="AH492" s="8"/>
      <c r="AI492" s="8"/>
      <c r="AJ492" s="8"/>
      <c r="AK492" s="8"/>
    </row>
    <row r="493" spans="1:37" ht="75.75">
      <c r="A493" s="18">
        <v>1118</v>
      </c>
      <c r="B493" s="19"/>
      <c r="C493" s="28" t="s">
        <v>3620</v>
      </c>
      <c r="D493" s="28" t="s">
        <v>19170</v>
      </c>
      <c r="E493" s="22"/>
      <c r="F493" s="22"/>
      <c r="G493" s="22"/>
      <c r="H493" s="23">
        <v>0</v>
      </c>
      <c r="I493" s="22"/>
      <c r="J493" s="23" t="s">
        <v>18202</v>
      </c>
      <c r="K493" s="22"/>
      <c r="L493" s="23" t="s">
        <v>61</v>
      </c>
      <c r="M493" s="22"/>
      <c r="N493" s="22"/>
      <c r="O493" s="22"/>
      <c r="P493" s="24"/>
      <c r="Q493" s="23" t="s">
        <v>29</v>
      </c>
      <c r="R493" s="23" t="s">
        <v>30</v>
      </c>
      <c r="S493" s="25"/>
      <c r="T493" s="26"/>
      <c r="U493" s="26"/>
      <c r="V493" s="22"/>
      <c r="W493" s="27"/>
      <c r="X493" s="8"/>
      <c r="Y493" s="8"/>
      <c r="Z493" s="8"/>
      <c r="AA493" s="8"/>
      <c r="AB493" s="8"/>
      <c r="AC493" s="8"/>
      <c r="AD493" s="8"/>
      <c r="AE493" s="8"/>
      <c r="AF493" s="8"/>
      <c r="AG493" s="8"/>
      <c r="AH493" s="8"/>
      <c r="AI493" s="8"/>
      <c r="AJ493" s="8"/>
      <c r="AK493" s="8"/>
    </row>
    <row r="494" spans="1:37" ht="75.75">
      <c r="A494" s="18">
        <v>1120</v>
      </c>
      <c r="B494" s="19"/>
      <c r="C494" s="28" t="s">
        <v>3674</v>
      </c>
      <c r="D494" s="28" t="s">
        <v>19171</v>
      </c>
      <c r="E494" s="22"/>
      <c r="F494" s="22"/>
      <c r="G494" s="22"/>
      <c r="H494" s="23">
        <v>0</v>
      </c>
      <c r="I494" s="22"/>
      <c r="J494" s="23" t="s">
        <v>18202</v>
      </c>
      <c r="K494" s="22"/>
      <c r="L494" s="23" t="s">
        <v>61</v>
      </c>
      <c r="M494" s="22"/>
      <c r="N494" s="22"/>
      <c r="O494" s="22"/>
      <c r="P494" s="24"/>
      <c r="Q494" s="22"/>
      <c r="R494" s="22"/>
      <c r="S494" s="25"/>
      <c r="T494" s="26"/>
      <c r="U494" s="26"/>
      <c r="V494" s="22"/>
      <c r="W494" s="27"/>
      <c r="X494" s="8"/>
      <c r="Y494" s="8"/>
      <c r="Z494" s="8"/>
      <c r="AA494" s="8"/>
      <c r="AB494" s="8"/>
      <c r="AC494" s="8"/>
      <c r="AD494" s="8"/>
      <c r="AE494" s="8"/>
      <c r="AF494" s="8"/>
      <c r="AG494" s="8"/>
      <c r="AH494" s="8"/>
      <c r="AI494" s="8"/>
      <c r="AJ494" s="8"/>
      <c r="AK494" s="8"/>
    </row>
    <row r="495" spans="1:37" ht="409.6">
      <c r="A495" s="18">
        <v>1131</v>
      </c>
      <c r="B495" s="19"/>
      <c r="C495" s="28" t="s">
        <v>19172</v>
      </c>
      <c r="D495" s="21"/>
      <c r="E495" s="22"/>
      <c r="F495" s="22"/>
      <c r="G495" s="22"/>
      <c r="H495" s="23">
        <v>0</v>
      </c>
      <c r="I495" s="22"/>
      <c r="J495" s="23" t="s">
        <v>18202</v>
      </c>
      <c r="K495" s="22"/>
      <c r="L495" s="23" t="s">
        <v>18219</v>
      </c>
      <c r="M495" s="23">
        <v>2017</v>
      </c>
      <c r="N495" s="22"/>
      <c r="O495" s="22"/>
      <c r="P495" s="24"/>
      <c r="Q495" s="23" t="s">
        <v>20</v>
      </c>
      <c r="R495" s="23" t="s">
        <v>21</v>
      </c>
      <c r="S495" s="25"/>
      <c r="T495" s="26"/>
      <c r="U495" s="26"/>
      <c r="V495" s="22"/>
      <c r="W495" s="27"/>
      <c r="X495" s="8"/>
      <c r="Y495" s="8"/>
      <c r="Z495" s="8"/>
      <c r="AA495" s="8"/>
      <c r="AB495" s="8"/>
      <c r="AC495" s="8"/>
      <c r="AD495" s="8"/>
      <c r="AE495" s="8"/>
      <c r="AF495" s="8"/>
      <c r="AG495" s="8"/>
      <c r="AH495" s="8"/>
      <c r="AI495" s="8"/>
      <c r="AJ495" s="8"/>
      <c r="AK495" s="8"/>
    </row>
    <row r="496" spans="1:37" ht="270.75">
      <c r="A496" s="18">
        <v>1133</v>
      </c>
      <c r="B496" s="19"/>
      <c r="C496" s="28" t="s">
        <v>19173</v>
      </c>
      <c r="D496" s="28" t="s">
        <v>19174</v>
      </c>
      <c r="E496" s="22"/>
      <c r="F496" s="23" t="s">
        <v>18872</v>
      </c>
      <c r="G496" s="22"/>
      <c r="H496" s="23">
        <v>0</v>
      </c>
      <c r="I496" s="22"/>
      <c r="J496" s="23" t="s">
        <v>18202</v>
      </c>
      <c r="K496" s="22"/>
      <c r="L496" s="23" t="s">
        <v>18219</v>
      </c>
      <c r="M496" s="22"/>
      <c r="N496" s="22"/>
      <c r="O496" s="22"/>
      <c r="P496" s="24"/>
      <c r="Q496" s="23" t="s">
        <v>36</v>
      </c>
      <c r="R496" s="23" t="s">
        <v>37</v>
      </c>
      <c r="S496" s="25"/>
      <c r="T496" s="26"/>
      <c r="U496" s="26"/>
      <c r="V496" s="22"/>
      <c r="W496" s="27"/>
      <c r="X496" s="8"/>
      <c r="Y496" s="8"/>
      <c r="Z496" s="8"/>
      <c r="AA496" s="8"/>
      <c r="AB496" s="8"/>
      <c r="AC496" s="8"/>
      <c r="AD496" s="8"/>
      <c r="AE496" s="8"/>
      <c r="AF496" s="8"/>
      <c r="AG496" s="8"/>
      <c r="AH496" s="8"/>
      <c r="AI496" s="8"/>
      <c r="AJ496" s="8"/>
      <c r="AK496" s="8"/>
    </row>
    <row r="497" spans="1:37" ht="180.75">
      <c r="A497" s="18">
        <v>1134</v>
      </c>
      <c r="B497" s="19"/>
      <c r="C497" s="28" t="s">
        <v>19175</v>
      </c>
      <c r="D497" s="28" t="s">
        <v>19176</v>
      </c>
      <c r="E497" s="22"/>
      <c r="F497" s="23" t="s">
        <v>415</v>
      </c>
      <c r="G497" s="22"/>
      <c r="H497" s="23">
        <v>0</v>
      </c>
      <c r="I497" s="22"/>
      <c r="J497" s="23" t="s">
        <v>18202</v>
      </c>
      <c r="K497" s="22"/>
      <c r="L497" s="23" t="s">
        <v>18219</v>
      </c>
      <c r="M497" s="22"/>
      <c r="N497" s="22"/>
      <c r="O497" s="22"/>
      <c r="P497" s="24"/>
      <c r="Q497" s="23" t="s">
        <v>36</v>
      </c>
      <c r="R497" s="23" t="s">
        <v>37</v>
      </c>
      <c r="S497" s="25"/>
      <c r="T497" s="26"/>
      <c r="U497" s="26"/>
      <c r="V497" s="22"/>
      <c r="W497" s="27"/>
      <c r="X497" s="8"/>
      <c r="Y497" s="8"/>
      <c r="Z497" s="8"/>
      <c r="AA497" s="8"/>
      <c r="AB497" s="8"/>
      <c r="AC497" s="8"/>
      <c r="AD497" s="8"/>
      <c r="AE497" s="8"/>
      <c r="AF497" s="8"/>
      <c r="AG497" s="8"/>
      <c r="AH497" s="8"/>
      <c r="AI497" s="8"/>
      <c r="AJ497" s="8"/>
      <c r="AK497" s="8"/>
    </row>
    <row r="498" spans="1:37" ht="120.75">
      <c r="A498" s="18">
        <v>1135</v>
      </c>
      <c r="B498" s="19"/>
      <c r="C498" s="28" t="s">
        <v>4118</v>
      </c>
      <c r="D498" s="28" t="s">
        <v>19177</v>
      </c>
      <c r="E498" s="22"/>
      <c r="F498" s="22"/>
      <c r="G498" s="22"/>
      <c r="H498" s="23">
        <v>0</v>
      </c>
      <c r="I498" s="22"/>
      <c r="J498" s="23" t="s">
        <v>18202</v>
      </c>
      <c r="K498" s="22"/>
      <c r="L498" s="23" t="s">
        <v>18212</v>
      </c>
      <c r="M498" s="22"/>
      <c r="N498" s="22"/>
      <c r="O498" s="22"/>
      <c r="P498" s="24"/>
      <c r="Q498" s="23" t="s">
        <v>29</v>
      </c>
      <c r="R498" s="23" t="s">
        <v>30</v>
      </c>
      <c r="S498" s="25"/>
      <c r="T498" s="26"/>
      <c r="U498" s="26"/>
      <c r="V498" s="22"/>
      <c r="W498" s="27"/>
      <c r="X498" s="8"/>
      <c r="Y498" s="8"/>
      <c r="Z498" s="8"/>
      <c r="AA498" s="8"/>
      <c r="AB498" s="8"/>
      <c r="AC498" s="8"/>
      <c r="AD498" s="8"/>
      <c r="AE498" s="8"/>
      <c r="AF498" s="8"/>
      <c r="AG498" s="8"/>
      <c r="AH498" s="8"/>
      <c r="AI498" s="8"/>
      <c r="AJ498" s="8"/>
      <c r="AK498" s="8"/>
    </row>
    <row r="499" spans="1:37" ht="90.75">
      <c r="A499" s="18">
        <v>1145</v>
      </c>
      <c r="B499" s="19"/>
      <c r="C499" s="28" t="s">
        <v>19178</v>
      </c>
      <c r="D499" s="28" t="s">
        <v>19179</v>
      </c>
      <c r="E499" s="22"/>
      <c r="F499" s="23" t="s">
        <v>50</v>
      </c>
      <c r="G499" s="22"/>
      <c r="H499" s="23">
        <v>0</v>
      </c>
      <c r="I499" s="22"/>
      <c r="J499" s="23" t="s">
        <v>18202</v>
      </c>
      <c r="K499" s="23" t="s">
        <v>18203</v>
      </c>
      <c r="L499" s="23" t="s">
        <v>18212</v>
      </c>
      <c r="M499" s="22"/>
      <c r="N499" s="22"/>
      <c r="O499" s="22"/>
      <c r="P499" s="24"/>
      <c r="Q499" s="23" t="s">
        <v>29</v>
      </c>
      <c r="R499" s="23" t="s">
        <v>30</v>
      </c>
      <c r="S499" s="25"/>
      <c r="T499" s="26"/>
      <c r="U499" s="26"/>
      <c r="V499" s="22"/>
      <c r="W499" s="27"/>
      <c r="X499" s="8"/>
      <c r="Y499" s="8"/>
      <c r="Z499" s="8"/>
      <c r="AA499" s="8"/>
      <c r="AB499" s="8"/>
      <c r="AC499" s="8"/>
      <c r="AD499" s="8"/>
      <c r="AE499" s="8"/>
      <c r="AF499" s="8"/>
      <c r="AG499" s="8"/>
      <c r="AH499" s="8"/>
      <c r="AI499" s="8"/>
      <c r="AJ499" s="8"/>
      <c r="AK499" s="8"/>
    </row>
    <row r="500" spans="1:37" ht="90.75">
      <c r="A500" s="18">
        <v>1146</v>
      </c>
      <c r="B500" s="19"/>
      <c r="C500" s="28" t="s">
        <v>19178</v>
      </c>
      <c r="D500" s="28" t="s">
        <v>19179</v>
      </c>
      <c r="E500" s="22"/>
      <c r="F500" s="23" t="s">
        <v>50</v>
      </c>
      <c r="G500" s="23" t="s">
        <v>19180</v>
      </c>
      <c r="H500" s="23">
        <v>0</v>
      </c>
      <c r="I500" s="22"/>
      <c r="J500" s="23" t="s">
        <v>18202</v>
      </c>
      <c r="K500" s="29">
        <v>43497</v>
      </c>
      <c r="L500" s="23" t="s">
        <v>18212</v>
      </c>
      <c r="M500" s="22"/>
      <c r="N500" s="23" t="s">
        <v>19181</v>
      </c>
      <c r="O500" s="22"/>
      <c r="P500" s="24"/>
      <c r="Q500" s="23" t="s">
        <v>29</v>
      </c>
      <c r="R500" s="23" t="s">
        <v>30</v>
      </c>
      <c r="S500" s="25"/>
      <c r="T500" s="26"/>
      <c r="U500" s="26"/>
      <c r="V500" s="22"/>
      <c r="W500" s="27"/>
      <c r="X500" s="8"/>
      <c r="Y500" s="8"/>
      <c r="Z500" s="8"/>
      <c r="AA500" s="8"/>
      <c r="AB500" s="8"/>
      <c r="AC500" s="8"/>
      <c r="AD500" s="8"/>
      <c r="AE500" s="8"/>
      <c r="AF500" s="8"/>
      <c r="AG500" s="8"/>
      <c r="AH500" s="8"/>
      <c r="AI500" s="8"/>
      <c r="AJ500" s="8"/>
      <c r="AK500" s="8"/>
    </row>
    <row r="501" spans="1:37" ht="90.75">
      <c r="A501" s="18">
        <v>1147</v>
      </c>
      <c r="B501" s="19"/>
      <c r="C501" s="28" t="s">
        <v>19182</v>
      </c>
      <c r="D501" s="28" t="s">
        <v>19183</v>
      </c>
      <c r="E501" s="22"/>
      <c r="F501" s="23" t="s">
        <v>415</v>
      </c>
      <c r="G501" s="23" t="s">
        <v>18727</v>
      </c>
      <c r="H501" s="23">
        <v>0</v>
      </c>
      <c r="I501" s="22"/>
      <c r="J501" s="23" t="s">
        <v>18202</v>
      </c>
      <c r="K501" s="29">
        <v>43497</v>
      </c>
      <c r="L501" s="23" t="s">
        <v>18212</v>
      </c>
      <c r="M501" s="22"/>
      <c r="N501" s="23" t="s">
        <v>19181</v>
      </c>
      <c r="O501" s="22"/>
      <c r="P501" s="24"/>
      <c r="Q501" s="23" t="s">
        <v>29</v>
      </c>
      <c r="R501" s="23" t="s">
        <v>30</v>
      </c>
      <c r="S501" s="25"/>
      <c r="T501" s="26"/>
      <c r="U501" s="26"/>
      <c r="V501" s="22"/>
      <c r="W501" s="27"/>
      <c r="X501" s="8"/>
      <c r="Y501" s="8"/>
      <c r="Z501" s="8"/>
      <c r="AA501" s="8"/>
      <c r="AB501" s="8"/>
      <c r="AC501" s="8"/>
      <c r="AD501" s="8"/>
      <c r="AE501" s="8"/>
      <c r="AF501" s="8"/>
      <c r="AG501" s="8"/>
      <c r="AH501" s="8"/>
      <c r="AI501" s="8"/>
      <c r="AJ501" s="8"/>
      <c r="AK501" s="8"/>
    </row>
    <row r="502" spans="1:37" ht="90.75">
      <c r="A502" s="18">
        <v>1148</v>
      </c>
      <c r="B502" s="19"/>
      <c r="C502" s="28" t="s">
        <v>19184</v>
      </c>
      <c r="D502" s="28" t="s">
        <v>19185</v>
      </c>
      <c r="E502" s="22"/>
      <c r="F502" s="23" t="s">
        <v>50</v>
      </c>
      <c r="G502" s="23" t="s">
        <v>18727</v>
      </c>
      <c r="H502" s="23">
        <v>0</v>
      </c>
      <c r="I502" s="22"/>
      <c r="J502" s="23" t="s">
        <v>18202</v>
      </c>
      <c r="K502" s="29">
        <v>43497</v>
      </c>
      <c r="L502" s="23" t="s">
        <v>18212</v>
      </c>
      <c r="M502" s="22"/>
      <c r="N502" s="23" t="s">
        <v>19181</v>
      </c>
      <c r="O502" s="22"/>
      <c r="P502" s="24"/>
      <c r="Q502" s="23" t="s">
        <v>29</v>
      </c>
      <c r="R502" s="23" t="s">
        <v>30</v>
      </c>
      <c r="S502" s="25"/>
      <c r="T502" s="26"/>
      <c r="U502" s="26"/>
      <c r="V502" s="22"/>
      <c r="W502" s="27"/>
      <c r="X502" s="8"/>
      <c r="Y502" s="8"/>
      <c r="Z502" s="8"/>
      <c r="AA502" s="8"/>
      <c r="AB502" s="8"/>
      <c r="AC502" s="8"/>
      <c r="AD502" s="8"/>
      <c r="AE502" s="8"/>
      <c r="AF502" s="8"/>
      <c r="AG502" s="8"/>
      <c r="AH502" s="8"/>
      <c r="AI502" s="8"/>
      <c r="AJ502" s="8"/>
      <c r="AK502" s="8"/>
    </row>
    <row r="503" spans="1:37" ht="90.75">
      <c r="A503" s="18">
        <v>1149</v>
      </c>
      <c r="B503" s="19"/>
      <c r="C503" s="28" t="s">
        <v>19182</v>
      </c>
      <c r="D503" s="28" t="s">
        <v>19183</v>
      </c>
      <c r="E503" s="22"/>
      <c r="F503" s="23" t="s">
        <v>415</v>
      </c>
      <c r="G503" s="22"/>
      <c r="H503" s="23">
        <v>0</v>
      </c>
      <c r="I503" s="22"/>
      <c r="J503" s="23" t="s">
        <v>18202</v>
      </c>
      <c r="K503" s="23" t="s">
        <v>18203</v>
      </c>
      <c r="L503" s="23" t="s">
        <v>18212</v>
      </c>
      <c r="M503" s="22"/>
      <c r="N503" s="22"/>
      <c r="O503" s="22"/>
      <c r="P503" s="24"/>
      <c r="Q503" s="23" t="s">
        <v>29</v>
      </c>
      <c r="R503" s="23" t="s">
        <v>30</v>
      </c>
      <c r="S503" s="25"/>
      <c r="T503" s="26"/>
      <c r="U503" s="26"/>
      <c r="V503" s="22"/>
      <c r="W503" s="27"/>
      <c r="X503" s="8"/>
      <c r="Y503" s="8"/>
      <c r="Z503" s="8"/>
      <c r="AA503" s="8"/>
      <c r="AB503" s="8"/>
      <c r="AC503" s="8"/>
      <c r="AD503" s="8"/>
      <c r="AE503" s="8"/>
      <c r="AF503" s="8"/>
      <c r="AG503" s="8"/>
      <c r="AH503" s="8"/>
      <c r="AI503" s="8"/>
      <c r="AJ503" s="8"/>
      <c r="AK503" s="8"/>
    </row>
    <row r="504" spans="1:37" ht="60.75">
      <c r="A504" s="18">
        <v>1150</v>
      </c>
      <c r="B504" s="19"/>
      <c r="C504" s="28" t="s">
        <v>19184</v>
      </c>
      <c r="D504" s="28" t="s">
        <v>19185</v>
      </c>
      <c r="E504" s="22"/>
      <c r="F504" s="23" t="s">
        <v>50</v>
      </c>
      <c r="G504" s="22"/>
      <c r="H504" s="23">
        <v>0</v>
      </c>
      <c r="I504" s="22"/>
      <c r="J504" s="23" t="s">
        <v>18202</v>
      </c>
      <c r="K504" s="23" t="s">
        <v>18203</v>
      </c>
      <c r="L504" s="23" t="s">
        <v>18212</v>
      </c>
      <c r="M504" s="22"/>
      <c r="N504" s="22"/>
      <c r="O504" s="22"/>
      <c r="P504" s="24"/>
      <c r="Q504" s="23" t="s">
        <v>29</v>
      </c>
      <c r="R504" s="23" t="s">
        <v>30</v>
      </c>
      <c r="S504" s="25"/>
      <c r="T504" s="26"/>
      <c r="U504" s="26"/>
      <c r="V504" s="22"/>
      <c r="W504" s="27"/>
      <c r="X504" s="8"/>
      <c r="Y504" s="8"/>
      <c r="Z504" s="8"/>
      <c r="AA504" s="8"/>
      <c r="AB504" s="8"/>
      <c r="AC504" s="8"/>
      <c r="AD504" s="8"/>
      <c r="AE504" s="8"/>
      <c r="AF504" s="8"/>
      <c r="AG504" s="8"/>
      <c r="AH504" s="8"/>
      <c r="AI504" s="8"/>
      <c r="AJ504" s="8"/>
      <c r="AK504" s="8"/>
    </row>
    <row r="505" spans="1:37" ht="180.75">
      <c r="A505" s="18">
        <v>1151</v>
      </c>
      <c r="B505" s="19"/>
      <c r="C505" s="28" t="s">
        <v>19186</v>
      </c>
      <c r="D505" s="28" t="s">
        <v>19187</v>
      </c>
      <c r="E505" s="22"/>
      <c r="F505" s="22"/>
      <c r="G505" s="22"/>
      <c r="H505" s="23">
        <v>0</v>
      </c>
      <c r="I505" s="22"/>
      <c r="J505" s="23" t="s">
        <v>18202</v>
      </c>
      <c r="K505" s="22"/>
      <c r="L505" s="23" t="s">
        <v>18243</v>
      </c>
      <c r="M505" s="22"/>
      <c r="N505" s="22"/>
      <c r="O505" s="22"/>
      <c r="P505" s="24"/>
      <c r="Q505" s="23" t="s">
        <v>36</v>
      </c>
      <c r="R505" s="23" t="s">
        <v>37</v>
      </c>
      <c r="S505" s="25"/>
      <c r="T505" s="26"/>
      <c r="U505" s="26"/>
      <c r="V505" s="22"/>
      <c r="W505" s="27"/>
      <c r="X505" s="8"/>
      <c r="Y505" s="8"/>
      <c r="Z505" s="8"/>
      <c r="AA505" s="8"/>
      <c r="AB505" s="8"/>
      <c r="AC505" s="8"/>
      <c r="AD505" s="8"/>
      <c r="AE505" s="8"/>
      <c r="AF505" s="8"/>
      <c r="AG505" s="8"/>
      <c r="AH505" s="8"/>
      <c r="AI505" s="8"/>
      <c r="AJ505" s="8"/>
      <c r="AK505" s="8"/>
    </row>
    <row r="506" spans="1:37" ht="409.6">
      <c r="A506" s="18">
        <v>1156</v>
      </c>
      <c r="B506" s="19"/>
      <c r="C506" s="28" t="s">
        <v>19188</v>
      </c>
      <c r="D506" s="21"/>
      <c r="E506" s="22"/>
      <c r="F506" s="22"/>
      <c r="G506" s="22"/>
      <c r="H506" s="23">
        <v>0</v>
      </c>
      <c r="I506" s="22"/>
      <c r="J506" s="23" t="s">
        <v>18202</v>
      </c>
      <c r="K506" s="22"/>
      <c r="L506" s="23" t="s">
        <v>18219</v>
      </c>
      <c r="M506" s="23">
        <v>2017</v>
      </c>
      <c r="N506" s="22"/>
      <c r="O506" s="22"/>
      <c r="P506" s="24"/>
      <c r="Q506" s="23" t="s">
        <v>20</v>
      </c>
      <c r="R506" s="23" t="s">
        <v>21</v>
      </c>
      <c r="S506" s="25"/>
      <c r="T506" s="26"/>
      <c r="U506" s="26"/>
      <c r="V506" s="22"/>
      <c r="W506" s="27"/>
      <c r="X506" s="8"/>
      <c r="Y506" s="8"/>
      <c r="Z506" s="8"/>
      <c r="AA506" s="8"/>
      <c r="AB506" s="8"/>
      <c r="AC506" s="8"/>
      <c r="AD506" s="8"/>
      <c r="AE506" s="8"/>
      <c r="AF506" s="8"/>
      <c r="AG506" s="8"/>
      <c r="AH506" s="8"/>
      <c r="AI506" s="8"/>
      <c r="AJ506" s="8"/>
      <c r="AK506" s="8"/>
    </row>
    <row r="507" spans="1:37" ht="409.6">
      <c r="A507" s="18">
        <v>1157</v>
      </c>
      <c r="B507" s="19"/>
      <c r="C507" s="28" t="s">
        <v>19189</v>
      </c>
      <c r="D507" s="21"/>
      <c r="E507" s="22"/>
      <c r="F507" s="22"/>
      <c r="G507" s="22"/>
      <c r="H507" s="23">
        <v>0</v>
      </c>
      <c r="I507" s="22"/>
      <c r="J507" s="23" t="s">
        <v>18202</v>
      </c>
      <c r="K507" s="22"/>
      <c r="L507" s="23" t="s">
        <v>18219</v>
      </c>
      <c r="M507" s="23">
        <v>2017</v>
      </c>
      <c r="N507" s="22"/>
      <c r="O507" s="22"/>
      <c r="P507" s="24"/>
      <c r="Q507" s="23" t="s">
        <v>20</v>
      </c>
      <c r="R507" s="23" t="s">
        <v>21</v>
      </c>
      <c r="S507" s="25"/>
      <c r="T507" s="26"/>
      <c r="U507" s="26"/>
      <c r="V507" s="22"/>
      <c r="W507" s="27"/>
      <c r="X507" s="8"/>
      <c r="Y507" s="8"/>
      <c r="Z507" s="8"/>
      <c r="AA507" s="8"/>
      <c r="AB507" s="8"/>
      <c r="AC507" s="8"/>
      <c r="AD507" s="8"/>
      <c r="AE507" s="8"/>
      <c r="AF507" s="8"/>
      <c r="AG507" s="8"/>
      <c r="AH507" s="8"/>
      <c r="AI507" s="8"/>
      <c r="AJ507" s="8"/>
      <c r="AK507" s="8"/>
    </row>
    <row r="508" spans="1:37" ht="409.6">
      <c r="A508" s="18">
        <v>1158</v>
      </c>
      <c r="B508" s="19"/>
      <c r="C508" s="28" t="s">
        <v>19190</v>
      </c>
      <c r="D508" s="21"/>
      <c r="E508" s="22"/>
      <c r="F508" s="22"/>
      <c r="G508" s="22"/>
      <c r="H508" s="23">
        <v>0</v>
      </c>
      <c r="I508" s="22"/>
      <c r="J508" s="23" t="s">
        <v>18202</v>
      </c>
      <c r="K508" s="22"/>
      <c r="L508" s="23" t="s">
        <v>18219</v>
      </c>
      <c r="M508" s="23">
        <v>2017</v>
      </c>
      <c r="N508" s="22"/>
      <c r="O508" s="22"/>
      <c r="P508" s="24"/>
      <c r="Q508" s="23" t="s">
        <v>20</v>
      </c>
      <c r="R508" s="23" t="s">
        <v>21</v>
      </c>
      <c r="S508" s="25"/>
      <c r="T508" s="26"/>
      <c r="U508" s="26"/>
      <c r="V508" s="22"/>
      <c r="W508" s="27"/>
      <c r="X508" s="8"/>
      <c r="Y508" s="8"/>
      <c r="Z508" s="8"/>
      <c r="AA508" s="8"/>
      <c r="AB508" s="8"/>
      <c r="AC508" s="8"/>
      <c r="AD508" s="8"/>
      <c r="AE508" s="8"/>
      <c r="AF508" s="8"/>
      <c r="AG508" s="8"/>
      <c r="AH508" s="8"/>
      <c r="AI508" s="8"/>
      <c r="AJ508" s="8"/>
      <c r="AK508" s="8"/>
    </row>
    <row r="509" spans="1:37" ht="120.75">
      <c r="A509" s="18">
        <v>1163</v>
      </c>
      <c r="B509" s="30" t="s">
        <v>13</v>
      </c>
      <c r="C509" s="28" t="s">
        <v>19191</v>
      </c>
      <c r="D509" s="28" t="s">
        <v>19192</v>
      </c>
      <c r="E509" s="22"/>
      <c r="F509" s="22"/>
      <c r="G509" s="22"/>
      <c r="H509" s="23">
        <v>0</v>
      </c>
      <c r="I509" s="22"/>
      <c r="J509" s="23" t="s">
        <v>18202</v>
      </c>
      <c r="K509" s="22"/>
      <c r="L509" s="23" t="s">
        <v>18219</v>
      </c>
      <c r="M509" s="22"/>
      <c r="N509" s="22"/>
      <c r="O509" s="22"/>
      <c r="P509" s="24"/>
      <c r="Q509" s="23" t="s">
        <v>36</v>
      </c>
      <c r="R509" s="23" t="s">
        <v>37</v>
      </c>
      <c r="S509" s="34" t="s">
        <v>19193</v>
      </c>
      <c r="T509" s="26"/>
      <c r="U509" s="26"/>
      <c r="V509" s="22"/>
      <c r="W509" s="27"/>
      <c r="X509" s="8"/>
      <c r="Y509" s="8"/>
      <c r="Z509" s="8"/>
      <c r="AA509" s="8"/>
      <c r="AB509" s="8"/>
      <c r="AC509" s="8"/>
      <c r="AD509" s="8"/>
      <c r="AE509" s="8"/>
      <c r="AF509" s="8"/>
      <c r="AG509" s="8"/>
      <c r="AH509" s="8"/>
      <c r="AI509" s="8"/>
      <c r="AJ509" s="8"/>
      <c r="AK509" s="8"/>
    </row>
    <row r="510" spans="1:37" ht="255.75">
      <c r="A510" s="18">
        <v>1164</v>
      </c>
      <c r="B510" s="19"/>
      <c r="C510" s="28" t="s">
        <v>19194</v>
      </c>
      <c r="D510" s="28" t="s">
        <v>19195</v>
      </c>
      <c r="E510" s="22"/>
      <c r="F510" s="22"/>
      <c r="G510" s="22"/>
      <c r="H510" s="23">
        <v>0</v>
      </c>
      <c r="I510" s="22"/>
      <c r="J510" s="23" t="s">
        <v>18202</v>
      </c>
      <c r="K510" s="22"/>
      <c r="L510" s="23" t="s">
        <v>18243</v>
      </c>
      <c r="M510" s="22"/>
      <c r="N510" s="22"/>
      <c r="O510" s="22"/>
      <c r="P510" s="24"/>
      <c r="Q510" s="23" t="s">
        <v>36</v>
      </c>
      <c r="R510" s="23" t="s">
        <v>37</v>
      </c>
      <c r="S510" s="25"/>
      <c r="T510" s="26"/>
      <c r="U510" s="26"/>
      <c r="V510" s="22"/>
      <c r="W510" s="27"/>
      <c r="X510" s="8"/>
      <c r="Y510" s="8"/>
      <c r="Z510" s="8"/>
      <c r="AA510" s="8"/>
      <c r="AB510" s="8"/>
      <c r="AC510" s="8"/>
      <c r="AD510" s="8"/>
      <c r="AE510" s="8"/>
      <c r="AF510" s="8"/>
      <c r="AG510" s="8"/>
      <c r="AH510" s="8"/>
      <c r="AI510" s="8"/>
      <c r="AJ510" s="8"/>
      <c r="AK510" s="8"/>
    </row>
    <row r="511" spans="1:37" ht="60.75">
      <c r="A511" s="18">
        <v>1169</v>
      </c>
      <c r="B511" s="19"/>
      <c r="C511" s="28" t="s">
        <v>19196</v>
      </c>
      <c r="D511" s="28" t="s">
        <v>19197</v>
      </c>
      <c r="E511" s="22"/>
      <c r="F511" s="23" t="s">
        <v>50</v>
      </c>
      <c r="G511" s="22"/>
      <c r="H511" s="23">
        <v>0</v>
      </c>
      <c r="I511" s="22"/>
      <c r="J511" s="23" t="s">
        <v>18202</v>
      </c>
      <c r="K511" s="23" t="s">
        <v>18203</v>
      </c>
      <c r="L511" s="23" t="s">
        <v>18212</v>
      </c>
      <c r="M511" s="22"/>
      <c r="N511" s="22"/>
      <c r="O511" s="22"/>
      <c r="P511" s="24"/>
      <c r="Q511" s="23" t="s">
        <v>29</v>
      </c>
      <c r="R511" s="23" t="s">
        <v>30</v>
      </c>
      <c r="S511" s="25"/>
      <c r="T511" s="26"/>
      <c r="U511" s="26"/>
      <c r="V511" s="22"/>
      <c r="W511" s="27"/>
      <c r="X511" s="8"/>
      <c r="Y511" s="8"/>
      <c r="Z511" s="8"/>
      <c r="AA511" s="8"/>
      <c r="AB511" s="8"/>
      <c r="AC511" s="8"/>
      <c r="AD511" s="8"/>
      <c r="AE511" s="8"/>
      <c r="AF511" s="8"/>
      <c r="AG511" s="8"/>
      <c r="AH511" s="8"/>
      <c r="AI511" s="8"/>
      <c r="AJ511" s="8"/>
      <c r="AK511" s="8"/>
    </row>
    <row r="512" spans="1:37" ht="120.75">
      <c r="A512" s="18">
        <v>1170</v>
      </c>
      <c r="B512" s="19"/>
      <c r="C512" s="28" t="s">
        <v>19198</v>
      </c>
      <c r="D512" s="28" t="s">
        <v>19199</v>
      </c>
      <c r="E512" s="22"/>
      <c r="F512" s="23" t="s">
        <v>50</v>
      </c>
      <c r="G512" s="23" t="s">
        <v>19200</v>
      </c>
      <c r="H512" s="23">
        <v>0</v>
      </c>
      <c r="I512" s="22"/>
      <c r="J512" s="23" t="s">
        <v>18202</v>
      </c>
      <c r="K512" s="29">
        <v>43497</v>
      </c>
      <c r="L512" s="23" t="s">
        <v>18212</v>
      </c>
      <c r="M512" s="22"/>
      <c r="N512" s="23" t="s">
        <v>18576</v>
      </c>
      <c r="O512" s="22"/>
      <c r="P512" s="24"/>
      <c r="Q512" s="23" t="s">
        <v>29</v>
      </c>
      <c r="R512" s="23" t="s">
        <v>30</v>
      </c>
      <c r="S512" s="25"/>
      <c r="T512" s="26"/>
      <c r="U512" s="26"/>
      <c r="V512" s="22"/>
      <c r="W512" s="27"/>
      <c r="X512" s="8"/>
      <c r="Y512" s="8"/>
      <c r="Z512" s="8"/>
      <c r="AA512" s="8"/>
      <c r="AB512" s="8"/>
      <c r="AC512" s="8"/>
      <c r="AD512" s="8"/>
      <c r="AE512" s="8"/>
      <c r="AF512" s="8"/>
      <c r="AG512" s="8"/>
      <c r="AH512" s="8"/>
      <c r="AI512" s="8"/>
      <c r="AJ512" s="8"/>
      <c r="AK512" s="8"/>
    </row>
    <row r="513" spans="1:37" ht="90.75">
      <c r="A513" s="18">
        <v>1171</v>
      </c>
      <c r="B513" s="19"/>
      <c r="C513" s="28" t="s">
        <v>19201</v>
      </c>
      <c r="D513" s="28" t="s">
        <v>19202</v>
      </c>
      <c r="E513" s="22"/>
      <c r="F513" s="22"/>
      <c r="G513" s="22"/>
      <c r="H513" s="23">
        <v>0</v>
      </c>
      <c r="I513" s="22"/>
      <c r="J513" s="23" t="s">
        <v>18202</v>
      </c>
      <c r="K513" s="22"/>
      <c r="L513" s="23" t="s">
        <v>18219</v>
      </c>
      <c r="M513" s="22"/>
      <c r="N513" s="22"/>
      <c r="O513" s="22"/>
      <c r="P513" s="24"/>
      <c r="Q513" s="23" t="s">
        <v>29</v>
      </c>
      <c r="R513" s="23" t="s">
        <v>30</v>
      </c>
      <c r="S513" s="25"/>
      <c r="T513" s="26"/>
      <c r="U513" s="26"/>
      <c r="V513" s="22"/>
      <c r="W513" s="27"/>
      <c r="X513" s="8"/>
      <c r="Y513" s="8"/>
      <c r="Z513" s="8"/>
      <c r="AA513" s="8"/>
      <c r="AB513" s="8"/>
      <c r="AC513" s="8"/>
      <c r="AD513" s="8"/>
      <c r="AE513" s="8"/>
      <c r="AF513" s="8"/>
      <c r="AG513" s="8"/>
      <c r="AH513" s="8"/>
      <c r="AI513" s="8"/>
      <c r="AJ513" s="8"/>
      <c r="AK513" s="8"/>
    </row>
    <row r="514" spans="1:37" ht="75.75">
      <c r="A514" s="18">
        <v>1172</v>
      </c>
      <c r="B514" s="19"/>
      <c r="C514" s="28" t="s">
        <v>19203</v>
      </c>
      <c r="D514" s="28" t="s">
        <v>19204</v>
      </c>
      <c r="E514" s="22"/>
      <c r="F514" s="22"/>
      <c r="G514" s="22"/>
      <c r="H514" s="23">
        <v>0</v>
      </c>
      <c r="I514" s="22"/>
      <c r="J514" s="23" t="s">
        <v>18202</v>
      </c>
      <c r="K514" s="22"/>
      <c r="L514" s="23" t="s">
        <v>18219</v>
      </c>
      <c r="M514" s="22"/>
      <c r="N514" s="22"/>
      <c r="O514" s="22"/>
      <c r="P514" s="24"/>
      <c r="Q514" s="23" t="s">
        <v>29</v>
      </c>
      <c r="R514" s="23" t="s">
        <v>30</v>
      </c>
      <c r="S514" s="25"/>
      <c r="T514" s="26"/>
      <c r="U514" s="26"/>
      <c r="V514" s="22"/>
      <c r="W514" s="27"/>
      <c r="X514" s="8"/>
      <c r="Y514" s="8"/>
      <c r="Z514" s="8"/>
      <c r="AA514" s="8"/>
      <c r="AB514" s="8"/>
      <c r="AC514" s="8"/>
      <c r="AD514" s="8"/>
      <c r="AE514" s="8"/>
      <c r="AF514" s="8"/>
      <c r="AG514" s="8"/>
      <c r="AH514" s="8"/>
      <c r="AI514" s="8"/>
      <c r="AJ514" s="8"/>
      <c r="AK514" s="8"/>
    </row>
    <row r="515" spans="1:37" ht="60.75">
      <c r="A515" s="18">
        <v>1173</v>
      </c>
      <c r="B515" s="19"/>
      <c r="C515" s="28" t="s">
        <v>19203</v>
      </c>
      <c r="D515" s="28" t="s">
        <v>19205</v>
      </c>
      <c r="E515" s="22"/>
      <c r="F515" s="23" t="s">
        <v>456</v>
      </c>
      <c r="G515" s="22"/>
      <c r="H515" s="23">
        <v>0</v>
      </c>
      <c r="I515" s="22"/>
      <c r="J515" s="23" t="s">
        <v>18202</v>
      </c>
      <c r="K515" s="22"/>
      <c r="L515" s="23" t="s">
        <v>18219</v>
      </c>
      <c r="M515" s="23" t="s">
        <v>11857</v>
      </c>
      <c r="N515" s="22"/>
      <c r="O515" s="22"/>
      <c r="P515" s="24"/>
      <c r="Q515" s="23" t="s">
        <v>29</v>
      </c>
      <c r="R515" s="23" t="s">
        <v>30</v>
      </c>
      <c r="S515" s="25"/>
      <c r="T515" s="26"/>
      <c r="U515" s="26"/>
      <c r="V515" s="22"/>
      <c r="W515" s="27"/>
      <c r="X515" s="8"/>
      <c r="Y515" s="8"/>
      <c r="Z515" s="8"/>
      <c r="AA515" s="8"/>
      <c r="AB515" s="8"/>
      <c r="AC515" s="8"/>
      <c r="AD515" s="8"/>
      <c r="AE515" s="8"/>
      <c r="AF515" s="8"/>
      <c r="AG515" s="8"/>
      <c r="AH515" s="8"/>
      <c r="AI515" s="8"/>
      <c r="AJ515" s="8"/>
      <c r="AK515" s="8"/>
    </row>
    <row r="516" spans="1:37" ht="75.75">
      <c r="A516" s="18">
        <v>1175</v>
      </c>
      <c r="B516" s="19"/>
      <c r="C516" s="28" t="s">
        <v>19206</v>
      </c>
      <c r="D516" s="28" t="s">
        <v>19207</v>
      </c>
      <c r="E516" s="22"/>
      <c r="F516" s="22"/>
      <c r="G516" s="22"/>
      <c r="H516" s="23">
        <v>0</v>
      </c>
      <c r="I516" s="22"/>
      <c r="J516" s="23" t="s">
        <v>18202</v>
      </c>
      <c r="K516" s="22"/>
      <c r="L516" s="23" t="s">
        <v>18219</v>
      </c>
      <c r="M516" s="22"/>
      <c r="N516" s="22"/>
      <c r="O516" s="22"/>
      <c r="P516" s="24"/>
      <c r="Q516" s="23" t="s">
        <v>29</v>
      </c>
      <c r="R516" s="23" t="s">
        <v>30</v>
      </c>
      <c r="S516" s="25"/>
      <c r="T516" s="26"/>
      <c r="U516" s="26"/>
      <c r="V516" s="22"/>
      <c r="W516" s="27"/>
      <c r="X516" s="8"/>
      <c r="Y516" s="8"/>
      <c r="Z516" s="8"/>
      <c r="AA516" s="8"/>
      <c r="AB516" s="8"/>
      <c r="AC516" s="8"/>
      <c r="AD516" s="8"/>
      <c r="AE516" s="8"/>
      <c r="AF516" s="8"/>
      <c r="AG516" s="8"/>
      <c r="AH516" s="8"/>
      <c r="AI516" s="8"/>
      <c r="AJ516" s="8"/>
      <c r="AK516" s="8"/>
    </row>
    <row r="517" spans="1:37" ht="195.75">
      <c r="A517" s="18">
        <v>1177</v>
      </c>
      <c r="B517" s="19"/>
      <c r="C517" s="28" t="s">
        <v>19208</v>
      </c>
      <c r="D517" s="28" t="s">
        <v>19209</v>
      </c>
      <c r="E517" s="22"/>
      <c r="F517" s="22"/>
      <c r="G517" s="22"/>
      <c r="H517" s="23">
        <v>0</v>
      </c>
      <c r="I517" s="22"/>
      <c r="J517" s="23" t="s">
        <v>18202</v>
      </c>
      <c r="K517" s="22"/>
      <c r="L517" s="23" t="s">
        <v>18212</v>
      </c>
      <c r="M517" s="22"/>
      <c r="N517" s="22"/>
      <c r="O517" s="22"/>
      <c r="P517" s="24"/>
      <c r="Q517" s="23" t="s">
        <v>36</v>
      </c>
      <c r="R517" s="23" t="s">
        <v>37</v>
      </c>
      <c r="S517" s="25"/>
      <c r="T517" s="26"/>
      <c r="U517" s="26"/>
      <c r="V517" s="22"/>
      <c r="W517" s="27"/>
      <c r="X517" s="8"/>
      <c r="Y517" s="8"/>
      <c r="Z517" s="8"/>
      <c r="AA517" s="8"/>
      <c r="AB517" s="8"/>
      <c r="AC517" s="8"/>
      <c r="AD517" s="8"/>
      <c r="AE517" s="8"/>
      <c r="AF517" s="8"/>
      <c r="AG517" s="8"/>
      <c r="AH517" s="8"/>
      <c r="AI517" s="8"/>
      <c r="AJ517" s="8"/>
      <c r="AK517" s="8"/>
    </row>
    <row r="518" spans="1:37" ht="150.75">
      <c r="A518" s="18">
        <v>1179</v>
      </c>
      <c r="B518" s="19"/>
      <c r="C518" s="28" t="s">
        <v>19210</v>
      </c>
      <c r="D518" s="28" t="s">
        <v>19211</v>
      </c>
      <c r="E518" s="22"/>
      <c r="F518" s="23" t="s">
        <v>2691</v>
      </c>
      <c r="G518" s="22"/>
      <c r="H518" s="23">
        <v>0</v>
      </c>
      <c r="I518" s="22"/>
      <c r="J518" s="23" t="s">
        <v>18202</v>
      </c>
      <c r="K518" s="29">
        <v>43497</v>
      </c>
      <c r="L518" s="23" t="s">
        <v>96</v>
      </c>
      <c r="M518" s="22"/>
      <c r="N518" s="23" t="s">
        <v>19212</v>
      </c>
      <c r="O518" s="22"/>
      <c r="P518" s="24"/>
      <c r="Q518" s="23" t="s">
        <v>18392</v>
      </c>
      <c r="R518" s="23" t="s">
        <v>127</v>
      </c>
      <c r="S518" s="25"/>
      <c r="T518" s="26"/>
      <c r="U518" s="26"/>
      <c r="V518" s="22"/>
      <c r="W518" s="27"/>
      <c r="X518" s="8"/>
      <c r="Y518" s="8"/>
      <c r="Z518" s="8"/>
      <c r="AA518" s="8"/>
      <c r="AB518" s="8"/>
      <c r="AC518" s="8"/>
      <c r="AD518" s="8"/>
      <c r="AE518" s="8"/>
      <c r="AF518" s="8"/>
      <c r="AG518" s="8"/>
      <c r="AH518" s="8"/>
      <c r="AI518" s="8"/>
      <c r="AJ518" s="8"/>
      <c r="AK518" s="8"/>
    </row>
    <row r="519" spans="1:37" ht="120.75">
      <c r="A519" s="18">
        <v>1182</v>
      </c>
      <c r="B519" s="19"/>
      <c r="C519" s="28" t="s">
        <v>19213</v>
      </c>
      <c r="D519" s="28" t="s">
        <v>19214</v>
      </c>
      <c r="E519" s="22"/>
      <c r="F519" s="22"/>
      <c r="G519" s="22"/>
      <c r="H519" s="23">
        <v>0</v>
      </c>
      <c r="I519" s="22"/>
      <c r="J519" s="23" t="s">
        <v>18202</v>
      </c>
      <c r="K519" s="22"/>
      <c r="L519" s="23" t="s">
        <v>18219</v>
      </c>
      <c r="M519" s="22"/>
      <c r="N519" s="22"/>
      <c r="O519" s="22"/>
      <c r="P519" s="24"/>
      <c r="Q519" s="23" t="s">
        <v>29</v>
      </c>
      <c r="R519" s="23" t="s">
        <v>30</v>
      </c>
      <c r="S519" s="25"/>
      <c r="T519" s="26"/>
      <c r="U519" s="26"/>
      <c r="V519" s="22"/>
      <c r="W519" s="27"/>
      <c r="X519" s="8"/>
      <c r="Y519" s="8"/>
      <c r="Z519" s="8"/>
      <c r="AA519" s="8"/>
      <c r="AB519" s="8"/>
      <c r="AC519" s="8"/>
      <c r="AD519" s="8"/>
      <c r="AE519" s="8"/>
      <c r="AF519" s="8"/>
      <c r="AG519" s="8"/>
      <c r="AH519" s="8"/>
      <c r="AI519" s="8"/>
      <c r="AJ519" s="8"/>
      <c r="AK519" s="8"/>
    </row>
    <row r="520" spans="1:37" ht="120.75">
      <c r="A520" s="18">
        <v>1185</v>
      </c>
      <c r="B520" s="19"/>
      <c r="C520" s="28" t="s">
        <v>19215</v>
      </c>
      <c r="D520" s="28" t="s">
        <v>19216</v>
      </c>
      <c r="E520" s="22"/>
      <c r="F520" s="22"/>
      <c r="G520" s="22"/>
      <c r="H520" s="23">
        <v>0</v>
      </c>
      <c r="I520" s="22"/>
      <c r="J520" s="23" t="s">
        <v>18202</v>
      </c>
      <c r="K520" s="22"/>
      <c r="L520" s="23" t="s">
        <v>18243</v>
      </c>
      <c r="M520" s="22"/>
      <c r="N520" s="22"/>
      <c r="O520" s="22"/>
      <c r="P520" s="24"/>
      <c r="Q520" s="22"/>
      <c r="R520" s="23" t="s">
        <v>19217</v>
      </c>
      <c r="S520" s="25"/>
      <c r="T520" s="26"/>
      <c r="U520" s="32" t="s">
        <v>545</v>
      </c>
      <c r="V520" s="22"/>
      <c r="W520" s="27"/>
      <c r="X520" s="8"/>
      <c r="Y520" s="8"/>
      <c r="Z520" s="8"/>
      <c r="AA520" s="8"/>
      <c r="AB520" s="8"/>
      <c r="AC520" s="8"/>
      <c r="AD520" s="8"/>
      <c r="AE520" s="8"/>
      <c r="AF520" s="8"/>
      <c r="AG520" s="8"/>
      <c r="AH520" s="8"/>
      <c r="AI520" s="8"/>
      <c r="AJ520" s="8"/>
      <c r="AK520" s="8"/>
    </row>
    <row r="521" spans="1:37" ht="409.6">
      <c r="A521" s="18">
        <v>1186</v>
      </c>
      <c r="B521" s="19"/>
      <c r="C521" s="28" t="s">
        <v>19218</v>
      </c>
      <c r="D521" s="21"/>
      <c r="E521" s="22"/>
      <c r="F521" s="22"/>
      <c r="G521" s="22"/>
      <c r="H521" s="23">
        <v>0</v>
      </c>
      <c r="I521" s="22"/>
      <c r="J521" s="23" t="s">
        <v>18202</v>
      </c>
      <c r="K521" s="22"/>
      <c r="L521" s="23" t="s">
        <v>18267</v>
      </c>
      <c r="M521" s="23">
        <v>2017</v>
      </c>
      <c r="N521" s="22"/>
      <c r="O521" s="22"/>
      <c r="P521" s="24"/>
      <c r="Q521" s="23" t="s">
        <v>20</v>
      </c>
      <c r="R521" s="23" t="s">
        <v>21</v>
      </c>
      <c r="S521" s="25"/>
      <c r="T521" s="26"/>
      <c r="U521" s="26"/>
      <c r="V521" s="22"/>
      <c r="W521" s="27"/>
      <c r="X521" s="8"/>
      <c r="Y521" s="8"/>
      <c r="Z521" s="8"/>
      <c r="AA521" s="8"/>
      <c r="AB521" s="8"/>
      <c r="AC521" s="8"/>
      <c r="AD521" s="8"/>
      <c r="AE521" s="8"/>
      <c r="AF521" s="8"/>
      <c r="AG521" s="8"/>
      <c r="AH521" s="8"/>
      <c r="AI521" s="8"/>
      <c r="AJ521" s="8"/>
      <c r="AK521" s="8"/>
    </row>
    <row r="522" spans="1:37" ht="409.6">
      <c r="A522" s="18">
        <v>1187</v>
      </c>
      <c r="B522" s="19"/>
      <c r="C522" s="28" t="s">
        <v>19219</v>
      </c>
      <c r="D522" s="21"/>
      <c r="E522" s="22"/>
      <c r="F522" s="22"/>
      <c r="G522" s="22"/>
      <c r="H522" s="23">
        <v>0</v>
      </c>
      <c r="I522" s="22"/>
      <c r="J522" s="23" t="s">
        <v>18202</v>
      </c>
      <c r="K522" s="22"/>
      <c r="L522" s="23" t="s">
        <v>18219</v>
      </c>
      <c r="M522" s="23">
        <v>2017</v>
      </c>
      <c r="N522" s="22"/>
      <c r="O522" s="22"/>
      <c r="P522" s="24"/>
      <c r="Q522" s="23" t="s">
        <v>20</v>
      </c>
      <c r="R522" s="23" t="s">
        <v>21</v>
      </c>
      <c r="S522" s="25"/>
      <c r="T522" s="26"/>
      <c r="U522" s="26"/>
      <c r="V522" s="22"/>
      <c r="W522" s="27"/>
      <c r="X522" s="8"/>
      <c r="Y522" s="8"/>
      <c r="Z522" s="8"/>
      <c r="AA522" s="8"/>
      <c r="AB522" s="8"/>
      <c r="AC522" s="8"/>
      <c r="AD522" s="8"/>
      <c r="AE522" s="8"/>
      <c r="AF522" s="8"/>
      <c r="AG522" s="8"/>
      <c r="AH522" s="8"/>
      <c r="AI522" s="8"/>
      <c r="AJ522" s="8"/>
      <c r="AK522" s="8"/>
    </row>
    <row r="523" spans="1:37" ht="409.6">
      <c r="A523" s="18">
        <v>1188</v>
      </c>
      <c r="B523" s="19"/>
      <c r="C523" s="28" t="s">
        <v>19220</v>
      </c>
      <c r="D523" s="21"/>
      <c r="E523" s="22"/>
      <c r="F523" s="22"/>
      <c r="G523" s="22"/>
      <c r="H523" s="23">
        <v>0</v>
      </c>
      <c r="I523" s="22"/>
      <c r="J523" s="23" t="s">
        <v>18202</v>
      </c>
      <c r="K523" s="22"/>
      <c r="L523" s="23" t="s">
        <v>18219</v>
      </c>
      <c r="M523" s="23">
        <v>2017</v>
      </c>
      <c r="N523" s="22"/>
      <c r="O523" s="22"/>
      <c r="P523" s="24"/>
      <c r="Q523" s="23" t="s">
        <v>20</v>
      </c>
      <c r="R523" s="23" t="s">
        <v>21</v>
      </c>
      <c r="S523" s="25"/>
      <c r="T523" s="26"/>
      <c r="U523" s="26"/>
      <c r="V523" s="22"/>
      <c r="W523" s="27"/>
      <c r="X523" s="8"/>
      <c r="Y523" s="8"/>
      <c r="Z523" s="8"/>
      <c r="AA523" s="8"/>
      <c r="AB523" s="8"/>
      <c r="AC523" s="8"/>
      <c r="AD523" s="8"/>
      <c r="AE523" s="8"/>
      <c r="AF523" s="8"/>
      <c r="AG523" s="8"/>
      <c r="AH523" s="8"/>
      <c r="AI523" s="8"/>
      <c r="AJ523" s="8"/>
      <c r="AK523" s="8"/>
    </row>
    <row r="524" spans="1:37" ht="409.6">
      <c r="A524" s="18">
        <v>1190</v>
      </c>
      <c r="B524" s="19"/>
      <c r="C524" s="28" t="s">
        <v>19221</v>
      </c>
      <c r="D524" s="21"/>
      <c r="E524" s="22"/>
      <c r="F524" s="22"/>
      <c r="G524" s="22"/>
      <c r="H524" s="23">
        <v>0</v>
      </c>
      <c r="I524" s="22"/>
      <c r="J524" s="23" t="s">
        <v>18202</v>
      </c>
      <c r="K524" s="22"/>
      <c r="L524" s="23" t="s">
        <v>18267</v>
      </c>
      <c r="M524" s="23">
        <v>2017</v>
      </c>
      <c r="N524" s="22"/>
      <c r="O524" s="22"/>
      <c r="P524" s="24"/>
      <c r="Q524" s="23" t="s">
        <v>20</v>
      </c>
      <c r="R524" s="23" t="s">
        <v>21</v>
      </c>
      <c r="S524" s="25"/>
      <c r="T524" s="26"/>
      <c r="U524" s="26"/>
      <c r="V524" s="22"/>
      <c r="W524" s="27"/>
      <c r="X524" s="8"/>
      <c r="Y524" s="8"/>
      <c r="Z524" s="8"/>
      <c r="AA524" s="8"/>
      <c r="AB524" s="8"/>
      <c r="AC524" s="8"/>
      <c r="AD524" s="8"/>
      <c r="AE524" s="8"/>
      <c r="AF524" s="8"/>
      <c r="AG524" s="8"/>
      <c r="AH524" s="8"/>
      <c r="AI524" s="8"/>
      <c r="AJ524" s="8"/>
      <c r="AK524" s="8"/>
    </row>
    <row r="525" spans="1:37" ht="409.6">
      <c r="A525" s="18">
        <v>1191</v>
      </c>
      <c r="B525" s="19"/>
      <c r="C525" s="28" t="s">
        <v>19222</v>
      </c>
      <c r="D525" s="21"/>
      <c r="E525" s="22"/>
      <c r="F525" s="22"/>
      <c r="G525" s="22"/>
      <c r="H525" s="23">
        <v>0</v>
      </c>
      <c r="I525" s="22"/>
      <c r="J525" s="23" t="s">
        <v>18202</v>
      </c>
      <c r="K525" s="22"/>
      <c r="L525" s="23" t="s">
        <v>18267</v>
      </c>
      <c r="M525" s="23">
        <v>2017</v>
      </c>
      <c r="N525" s="22"/>
      <c r="O525" s="22"/>
      <c r="P525" s="24"/>
      <c r="Q525" s="23" t="s">
        <v>20</v>
      </c>
      <c r="R525" s="23" t="s">
        <v>21</v>
      </c>
      <c r="S525" s="25"/>
      <c r="T525" s="26"/>
      <c r="U525" s="26"/>
      <c r="V525" s="22"/>
      <c r="W525" s="27"/>
      <c r="X525" s="8"/>
      <c r="Y525" s="8"/>
      <c r="Z525" s="8"/>
      <c r="AA525" s="8"/>
      <c r="AB525" s="8"/>
      <c r="AC525" s="8"/>
      <c r="AD525" s="8"/>
      <c r="AE525" s="8"/>
      <c r="AF525" s="8"/>
      <c r="AG525" s="8"/>
      <c r="AH525" s="8"/>
      <c r="AI525" s="8"/>
      <c r="AJ525" s="8"/>
      <c r="AK525" s="8"/>
    </row>
    <row r="526" spans="1:37" ht="120.75">
      <c r="A526" s="18">
        <v>1192</v>
      </c>
      <c r="B526" s="19"/>
      <c r="C526" s="28" t="s">
        <v>19223</v>
      </c>
      <c r="D526" s="28" t="s">
        <v>19224</v>
      </c>
      <c r="E526" s="22"/>
      <c r="F526" s="23" t="s">
        <v>415</v>
      </c>
      <c r="G526" s="22"/>
      <c r="H526" s="23">
        <v>0</v>
      </c>
      <c r="I526" s="22"/>
      <c r="J526" s="23" t="s">
        <v>18202</v>
      </c>
      <c r="K526" s="22"/>
      <c r="L526" s="23" t="s">
        <v>18219</v>
      </c>
      <c r="M526" s="22"/>
      <c r="N526" s="22"/>
      <c r="O526" s="22"/>
      <c r="P526" s="24"/>
      <c r="Q526" s="23" t="s">
        <v>36</v>
      </c>
      <c r="R526" s="23" t="s">
        <v>37</v>
      </c>
      <c r="S526" s="25"/>
      <c r="T526" s="26"/>
      <c r="U526" s="26"/>
      <c r="V526" s="22"/>
      <c r="W526" s="27"/>
      <c r="X526" s="8"/>
      <c r="Y526" s="8"/>
      <c r="Z526" s="8"/>
      <c r="AA526" s="8"/>
      <c r="AB526" s="8"/>
      <c r="AC526" s="8"/>
      <c r="AD526" s="8"/>
      <c r="AE526" s="8"/>
      <c r="AF526" s="8"/>
      <c r="AG526" s="8"/>
      <c r="AH526" s="8"/>
      <c r="AI526" s="8"/>
      <c r="AJ526" s="8"/>
      <c r="AK526" s="8"/>
    </row>
    <row r="527" spans="1:37" ht="105.75">
      <c r="A527" s="18">
        <v>1193</v>
      </c>
      <c r="B527" s="19"/>
      <c r="C527" s="20" t="s">
        <v>14465</v>
      </c>
      <c r="D527" s="28" t="s">
        <v>19225</v>
      </c>
      <c r="E527" s="22"/>
      <c r="F527" s="22"/>
      <c r="G527" s="22"/>
      <c r="H527" s="23">
        <v>0</v>
      </c>
      <c r="I527" s="22"/>
      <c r="J527" s="23" t="s">
        <v>18202</v>
      </c>
      <c r="K527" s="31">
        <v>43313</v>
      </c>
      <c r="L527" s="23" t="s">
        <v>18219</v>
      </c>
      <c r="M527" s="22"/>
      <c r="N527" s="22"/>
      <c r="O527" s="22"/>
      <c r="P527" s="24"/>
      <c r="Q527" s="23" t="s">
        <v>18377</v>
      </c>
      <c r="R527" s="22"/>
      <c r="S527" s="25"/>
      <c r="T527" s="26"/>
      <c r="U527" s="26"/>
      <c r="V527" s="22"/>
      <c r="W527" s="27"/>
      <c r="X527" s="8"/>
      <c r="Y527" s="8"/>
      <c r="Z527" s="8"/>
      <c r="AA527" s="8"/>
      <c r="AB527" s="8"/>
      <c r="AC527" s="8"/>
      <c r="AD527" s="8"/>
      <c r="AE527" s="8"/>
      <c r="AF527" s="8"/>
      <c r="AG527" s="8"/>
      <c r="AH527" s="8"/>
      <c r="AI527" s="8"/>
      <c r="AJ527" s="8"/>
      <c r="AK527" s="8"/>
    </row>
    <row r="528" spans="1:37" ht="135.75">
      <c r="A528" s="18">
        <v>1198</v>
      </c>
      <c r="B528" s="19"/>
      <c r="C528" s="28" t="s">
        <v>19226</v>
      </c>
      <c r="D528" s="28" t="s">
        <v>19227</v>
      </c>
      <c r="E528" s="22"/>
      <c r="F528" s="23" t="s">
        <v>9779</v>
      </c>
      <c r="G528" s="23" t="s">
        <v>19228</v>
      </c>
      <c r="H528" s="23">
        <v>0</v>
      </c>
      <c r="I528" s="22"/>
      <c r="J528" s="23" t="s">
        <v>18202</v>
      </c>
      <c r="K528" s="29">
        <v>43497</v>
      </c>
      <c r="L528" s="23" t="s">
        <v>18223</v>
      </c>
      <c r="M528" s="22"/>
      <c r="N528" s="23" t="s">
        <v>18677</v>
      </c>
      <c r="O528" s="22"/>
      <c r="P528" s="24"/>
      <c r="Q528" s="23" t="s">
        <v>29</v>
      </c>
      <c r="R528" s="23" t="s">
        <v>30</v>
      </c>
      <c r="S528" s="25"/>
      <c r="T528" s="26"/>
      <c r="U528" s="26"/>
      <c r="V528" s="22"/>
      <c r="W528" s="27"/>
      <c r="X528" s="8"/>
      <c r="Y528" s="8"/>
      <c r="Z528" s="8"/>
      <c r="AA528" s="8"/>
      <c r="AB528" s="8"/>
      <c r="AC528" s="8"/>
      <c r="AD528" s="8"/>
      <c r="AE528" s="8"/>
      <c r="AF528" s="8"/>
      <c r="AG528" s="8"/>
      <c r="AH528" s="8"/>
      <c r="AI528" s="8"/>
      <c r="AJ528" s="8"/>
      <c r="AK528" s="8"/>
    </row>
    <row r="529" spans="1:37" ht="255.75">
      <c r="A529" s="18">
        <v>1200</v>
      </c>
      <c r="B529" s="19"/>
      <c r="C529" s="28" t="s">
        <v>19229</v>
      </c>
      <c r="D529" s="28" t="s">
        <v>19230</v>
      </c>
      <c r="E529" s="22"/>
      <c r="F529" s="22"/>
      <c r="G529" s="22"/>
      <c r="H529" s="23">
        <v>0</v>
      </c>
      <c r="I529" s="22"/>
      <c r="J529" s="23" t="s">
        <v>18202</v>
      </c>
      <c r="K529" s="31">
        <v>43313</v>
      </c>
      <c r="L529" s="23" t="s">
        <v>18219</v>
      </c>
      <c r="M529" s="22"/>
      <c r="N529" s="22"/>
      <c r="O529" s="22"/>
      <c r="P529" s="24"/>
      <c r="Q529" s="23" t="s">
        <v>18377</v>
      </c>
      <c r="R529" s="22"/>
      <c r="S529" s="25"/>
      <c r="T529" s="26"/>
      <c r="U529" s="26"/>
      <c r="V529" s="22"/>
      <c r="W529" s="27"/>
      <c r="X529" s="8"/>
      <c r="Y529" s="8"/>
      <c r="Z529" s="8"/>
      <c r="AA529" s="8"/>
      <c r="AB529" s="8"/>
      <c r="AC529" s="8"/>
      <c r="AD529" s="8"/>
      <c r="AE529" s="8"/>
      <c r="AF529" s="8"/>
      <c r="AG529" s="8"/>
      <c r="AH529" s="8"/>
      <c r="AI529" s="8"/>
      <c r="AJ529" s="8"/>
      <c r="AK529" s="8"/>
    </row>
    <row r="530" spans="1:37" ht="409.6">
      <c r="A530" s="18">
        <v>1202</v>
      </c>
      <c r="B530" s="19"/>
      <c r="C530" s="28" t="s">
        <v>19231</v>
      </c>
      <c r="D530" s="21"/>
      <c r="E530" s="22"/>
      <c r="F530" s="22"/>
      <c r="G530" s="22"/>
      <c r="H530" s="23">
        <v>0</v>
      </c>
      <c r="I530" s="22"/>
      <c r="J530" s="23" t="s">
        <v>18202</v>
      </c>
      <c r="K530" s="22"/>
      <c r="L530" s="23" t="s">
        <v>18212</v>
      </c>
      <c r="M530" s="23">
        <v>2017</v>
      </c>
      <c r="N530" s="22"/>
      <c r="O530" s="22"/>
      <c r="P530" s="24"/>
      <c r="Q530" s="23" t="s">
        <v>20</v>
      </c>
      <c r="R530" s="23" t="s">
        <v>21</v>
      </c>
      <c r="S530" s="25"/>
      <c r="T530" s="26"/>
      <c r="U530" s="26"/>
      <c r="V530" s="22"/>
      <c r="W530" s="27"/>
      <c r="X530" s="8"/>
      <c r="Y530" s="8"/>
      <c r="Z530" s="8"/>
      <c r="AA530" s="8"/>
      <c r="AB530" s="8"/>
      <c r="AC530" s="8"/>
      <c r="AD530" s="8"/>
      <c r="AE530" s="8"/>
      <c r="AF530" s="8"/>
      <c r="AG530" s="8"/>
      <c r="AH530" s="8"/>
      <c r="AI530" s="8"/>
      <c r="AJ530" s="8"/>
      <c r="AK530" s="8"/>
    </row>
    <row r="531" spans="1:37" ht="409.6">
      <c r="A531" s="18">
        <v>1203</v>
      </c>
      <c r="B531" s="19"/>
      <c r="C531" s="28" t="s">
        <v>19232</v>
      </c>
      <c r="D531" s="21"/>
      <c r="E531" s="22"/>
      <c r="F531" s="22"/>
      <c r="G531" s="22"/>
      <c r="H531" s="23">
        <v>0</v>
      </c>
      <c r="I531" s="22"/>
      <c r="J531" s="23" t="s">
        <v>18202</v>
      </c>
      <c r="K531" s="22"/>
      <c r="L531" s="23" t="s">
        <v>18212</v>
      </c>
      <c r="M531" s="23">
        <v>2017</v>
      </c>
      <c r="N531" s="22"/>
      <c r="O531" s="22"/>
      <c r="P531" s="24"/>
      <c r="Q531" s="23" t="s">
        <v>20</v>
      </c>
      <c r="R531" s="23" t="s">
        <v>21</v>
      </c>
      <c r="S531" s="25"/>
      <c r="T531" s="26"/>
      <c r="U531" s="26"/>
      <c r="V531" s="22"/>
      <c r="W531" s="27"/>
      <c r="X531" s="8"/>
      <c r="Y531" s="8"/>
      <c r="Z531" s="8"/>
      <c r="AA531" s="8"/>
      <c r="AB531" s="8"/>
      <c r="AC531" s="8"/>
      <c r="AD531" s="8"/>
      <c r="AE531" s="8"/>
      <c r="AF531" s="8"/>
      <c r="AG531" s="8"/>
      <c r="AH531" s="8"/>
      <c r="AI531" s="8"/>
      <c r="AJ531" s="8"/>
      <c r="AK531" s="8"/>
    </row>
    <row r="532" spans="1:37" ht="30.75">
      <c r="A532" s="18">
        <v>1207</v>
      </c>
      <c r="B532" s="19"/>
      <c r="C532" s="28" t="s">
        <v>19233</v>
      </c>
      <c r="D532" s="28" t="s">
        <v>19234</v>
      </c>
      <c r="E532" s="22"/>
      <c r="F532" s="23" t="s">
        <v>50</v>
      </c>
      <c r="G532" s="22"/>
      <c r="H532" s="23">
        <v>0</v>
      </c>
      <c r="I532" s="22"/>
      <c r="J532" s="23" t="s">
        <v>18202</v>
      </c>
      <c r="K532" s="22"/>
      <c r="L532" s="23" t="s">
        <v>18212</v>
      </c>
      <c r="M532" s="23" t="s">
        <v>11857</v>
      </c>
      <c r="N532" s="22"/>
      <c r="O532" s="22"/>
      <c r="P532" s="24"/>
      <c r="Q532" s="23" t="s">
        <v>29</v>
      </c>
      <c r="R532" s="23" t="s">
        <v>30</v>
      </c>
      <c r="S532" s="25"/>
      <c r="T532" s="26"/>
      <c r="U532" s="26"/>
      <c r="V532" s="22"/>
      <c r="W532" s="27"/>
      <c r="X532" s="8"/>
      <c r="Y532" s="8"/>
      <c r="Z532" s="8"/>
      <c r="AA532" s="8"/>
      <c r="AB532" s="8"/>
      <c r="AC532" s="8"/>
      <c r="AD532" s="8"/>
      <c r="AE532" s="8"/>
      <c r="AF532" s="8"/>
      <c r="AG532" s="8"/>
      <c r="AH532" s="8"/>
      <c r="AI532" s="8"/>
      <c r="AJ532" s="8"/>
      <c r="AK532" s="8"/>
    </row>
    <row r="533" spans="1:37" ht="45.75">
      <c r="A533" s="18">
        <v>1208</v>
      </c>
      <c r="B533" s="19"/>
      <c r="C533" s="28" t="s">
        <v>19233</v>
      </c>
      <c r="D533" s="28" t="s">
        <v>19235</v>
      </c>
      <c r="E533" s="22"/>
      <c r="F533" s="22"/>
      <c r="G533" s="22"/>
      <c r="H533" s="23">
        <v>0</v>
      </c>
      <c r="I533" s="22"/>
      <c r="J533" s="23" t="s">
        <v>18202</v>
      </c>
      <c r="K533" s="22"/>
      <c r="L533" s="23" t="s">
        <v>18212</v>
      </c>
      <c r="M533" s="22"/>
      <c r="N533" s="22"/>
      <c r="O533" s="22"/>
      <c r="P533" s="24"/>
      <c r="Q533" s="23" t="s">
        <v>29</v>
      </c>
      <c r="R533" s="23" t="s">
        <v>30</v>
      </c>
      <c r="S533" s="25"/>
      <c r="T533" s="26"/>
      <c r="U533" s="26"/>
      <c r="V533" s="22"/>
      <c r="W533" s="27"/>
      <c r="X533" s="8"/>
      <c r="Y533" s="8"/>
      <c r="Z533" s="8"/>
      <c r="AA533" s="8"/>
      <c r="AB533" s="8"/>
      <c r="AC533" s="8"/>
      <c r="AD533" s="8"/>
      <c r="AE533" s="8"/>
      <c r="AF533" s="8"/>
      <c r="AG533" s="8"/>
      <c r="AH533" s="8"/>
      <c r="AI533" s="8"/>
      <c r="AJ533" s="8"/>
      <c r="AK533" s="8"/>
    </row>
    <row r="534" spans="1:37" ht="60.75">
      <c r="A534" s="18">
        <v>1209</v>
      </c>
      <c r="B534" s="19"/>
      <c r="C534" s="28" t="s">
        <v>19236</v>
      </c>
      <c r="D534" s="28" t="s">
        <v>19234</v>
      </c>
      <c r="E534" s="22"/>
      <c r="F534" s="23" t="s">
        <v>59</v>
      </c>
      <c r="G534" s="23" t="s">
        <v>18554</v>
      </c>
      <c r="H534" s="23">
        <v>0</v>
      </c>
      <c r="I534" s="22"/>
      <c r="J534" s="23" t="s">
        <v>18202</v>
      </c>
      <c r="K534" s="29">
        <v>43497</v>
      </c>
      <c r="L534" s="23" t="s">
        <v>18212</v>
      </c>
      <c r="M534" s="22"/>
      <c r="N534" s="23" t="s">
        <v>2651</v>
      </c>
      <c r="O534" s="22"/>
      <c r="P534" s="24"/>
      <c r="Q534" s="23" t="s">
        <v>29</v>
      </c>
      <c r="R534" s="23" t="s">
        <v>30</v>
      </c>
      <c r="S534" s="25"/>
      <c r="T534" s="26"/>
      <c r="U534" s="26"/>
      <c r="V534" s="22"/>
      <c r="W534" s="27"/>
      <c r="X534" s="8"/>
      <c r="Y534" s="8"/>
      <c r="Z534" s="8"/>
      <c r="AA534" s="8"/>
      <c r="AB534" s="8"/>
      <c r="AC534" s="8"/>
      <c r="AD534" s="8"/>
      <c r="AE534" s="8"/>
      <c r="AF534" s="8"/>
      <c r="AG534" s="8"/>
      <c r="AH534" s="8"/>
      <c r="AI534" s="8"/>
      <c r="AJ534" s="8"/>
      <c r="AK534" s="8"/>
    </row>
    <row r="535" spans="1:37" ht="409.6">
      <c r="A535" s="18">
        <v>1210</v>
      </c>
      <c r="B535" s="19"/>
      <c r="C535" s="28" t="s">
        <v>19237</v>
      </c>
      <c r="D535" s="21"/>
      <c r="E535" s="22"/>
      <c r="F535" s="22"/>
      <c r="G535" s="22"/>
      <c r="H535" s="23">
        <v>0</v>
      </c>
      <c r="I535" s="22"/>
      <c r="J535" s="23" t="s">
        <v>18202</v>
      </c>
      <c r="K535" s="22"/>
      <c r="L535" s="23" t="s">
        <v>18267</v>
      </c>
      <c r="M535" s="23">
        <v>2017</v>
      </c>
      <c r="N535" s="22"/>
      <c r="O535" s="22"/>
      <c r="P535" s="24"/>
      <c r="Q535" s="23" t="s">
        <v>20</v>
      </c>
      <c r="R535" s="23" t="s">
        <v>21</v>
      </c>
      <c r="S535" s="25"/>
      <c r="T535" s="26"/>
      <c r="U535" s="26"/>
      <c r="V535" s="22"/>
      <c r="W535" s="27"/>
      <c r="X535" s="8"/>
      <c r="Y535" s="8"/>
      <c r="Z535" s="8"/>
      <c r="AA535" s="8"/>
      <c r="AB535" s="8"/>
      <c r="AC535" s="8"/>
      <c r="AD535" s="8"/>
      <c r="AE535" s="8"/>
      <c r="AF535" s="8"/>
      <c r="AG535" s="8"/>
      <c r="AH535" s="8"/>
      <c r="AI535" s="8"/>
      <c r="AJ535" s="8"/>
      <c r="AK535" s="8"/>
    </row>
    <row r="536" spans="1:37" ht="409.6">
      <c r="A536" s="18">
        <v>1211</v>
      </c>
      <c r="B536" s="19"/>
      <c r="C536" s="28" t="s">
        <v>19238</v>
      </c>
      <c r="D536" s="21"/>
      <c r="E536" s="22"/>
      <c r="F536" s="22"/>
      <c r="G536" s="22"/>
      <c r="H536" s="23">
        <v>0</v>
      </c>
      <c r="I536" s="22"/>
      <c r="J536" s="23" t="s">
        <v>18202</v>
      </c>
      <c r="K536" s="22"/>
      <c r="L536" s="23" t="s">
        <v>18267</v>
      </c>
      <c r="M536" s="23">
        <v>2017</v>
      </c>
      <c r="N536" s="22"/>
      <c r="O536" s="22"/>
      <c r="P536" s="24"/>
      <c r="Q536" s="23" t="s">
        <v>20</v>
      </c>
      <c r="R536" s="23" t="s">
        <v>21</v>
      </c>
      <c r="S536" s="25"/>
      <c r="T536" s="26"/>
      <c r="U536" s="26"/>
      <c r="V536" s="22"/>
      <c r="W536" s="27"/>
      <c r="X536" s="8"/>
      <c r="Y536" s="8"/>
      <c r="Z536" s="8"/>
      <c r="AA536" s="8"/>
      <c r="AB536" s="8"/>
      <c r="AC536" s="8"/>
      <c r="AD536" s="8"/>
      <c r="AE536" s="8"/>
      <c r="AF536" s="8"/>
      <c r="AG536" s="8"/>
      <c r="AH536" s="8"/>
      <c r="AI536" s="8"/>
      <c r="AJ536" s="8"/>
      <c r="AK536" s="8"/>
    </row>
    <row r="537" spans="1:37" ht="409.6">
      <c r="A537" s="18">
        <v>1212</v>
      </c>
      <c r="B537" s="19"/>
      <c r="C537" s="28" t="s">
        <v>19239</v>
      </c>
      <c r="D537" s="21"/>
      <c r="E537" s="22"/>
      <c r="F537" s="22"/>
      <c r="G537" s="22"/>
      <c r="H537" s="23">
        <v>0</v>
      </c>
      <c r="I537" s="22"/>
      <c r="J537" s="23" t="s">
        <v>18202</v>
      </c>
      <c r="K537" s="22"/>
      <c r="L537" s="23" t="s">
        <v>18267</v>
      </c>
      <c r="M537" s="23">
        <v>2017</v>
      </c>
      <c r="N537" s="22"/>
      <c r="O537" s="22"/>
      <c r="P537" s="24"/>
      <c r="Q537" s="23" t="s">
        <v>20</v>
      </c>
      <c r="R537" s="23" t="s">
        <v>21</v>
      </c>
      <c r="S537" s="25"/>
      <c r="T537" s="26"/>
      <c r="U537" s="26"/>
      <c r="V537" s="22"/>
      <c r="W537" s="27"/>
      <c r="X537" s="8"/>
      <c r="Y537" s="8"/>
      <c r="Z537" s="8"/>
      <c r="AA537" s="8"/>
      <c r="AB537" s="8"/>
      <c r="AC537" s="8"/>
      <c r="AD537" s="8"/>
      <c r="AE537" s="8"/>
      <c r="AF537" s="8"/>
      <c r="AG537" s="8"/>
      <c r="AH537" s="8"/>
      <c r="AI537" s="8"/>
      <c r="AJ537" s="8"/>
      <c r="AK537" s="8"/>
    </row>
    <row r="538" spans="1:37" ht="409.6">
      <c r="A538" s="18">
        <v>1213</v>
      </c>
      <c r="B538" s="19"/>
      <c r="C538" s="28" t="s">
        <v>19240</v>
      </c>
      <c r="D538" s="21"/>
      <c r="E538" s="22"/>
      <c r="F538" s="22"/>
      <c r="G538" s="22"/>
      <c r="H538" s="23">
        <v>0</v>
      </c>
      <c r="I538" s="22"/>
      <c r="J538" s="23" t="s">
        <v>18202</v>
      </c>
      <c r="K538" s="22"/>
      <c r="L538" s="23" t="s">
        <v>18219</v>
      </c>
      <c r="M538" s="23">
        <v>2017</v>
      </c>
      <c r="N538" s="22"/>
      <c r="O538" s="22"/>
      <c r="P538" s="24"/>
      <c r="Q538" s="23" t="s">
        <v>20</v>
      </c>
      <c r="R538" s="23" t="s">
        <v>21</v>
      </c>
      <c r="S538" s="25"/>
      <c r="T538" s="26"/>
      <c r="U538" s="26"/>
      <c r="V538" s="22"/>
      <c r="W538" s="27"/>
      <c r="X538" s="8"/>
      <c r="Y538" s="8"/>
      <c r="Z538" s="8"/>
      <c r="AA538" s="8"/>
      <c r="AB538" s="8"/>
      <c r="AC538" s="8"/>
      <c r="AD538" s="8"/>
      <c r="AE538" s="8"/>
      <c r="AF538" s="8"/>
      <c r="AG538" s="8"/>
      <c r="AH538" s="8"/>
      <c r="AI538" s="8"/>
      <c r="AJ538" s="8"/>
      <c r="AK538" s="8"/>
    </row>
    <row r="539" spans="1:37" ht="409.6">
      <c r="A539" s="18">
        <v>1214</v>
      </c>
      <c r="B539" s="19"/>
      <c r="C539" s="28" t="s">
        <v>19241</v>
      </c>
      <c r="D539" s="21"/>
      <c r="E539" s="22"/>
      <c r="F539" s="22"/>
      <c r="G539" s="22"/>
      <c r="H539" s="23">
        <v>0</v>
      </c>
      <c r="I539" s="22"/>
      <c r="J539" s="23" t="s">
        <v>18202</v>
      </c>
      <c r="K539" s="22"/>
      <c r="L539" s="23" t="s">
        <v>18267</v>
      </c>
      <c r="M539" s="23">
        <v>2017</v>
      </c>
      <c r="N539" s="22"/>
      <c r="O539" s="22"/>
      <c r="P539" s="24"/>
      <c r="Q539" s="23" t="s">
        <v>20</v>
      </c>
      <c r="R539" s="23" t="s">
        <v>21</v>
      </c>
      <c r="S539" s="25"/>
      <c r="T539" s="26"/>
      <c r="U539" s="26"/>
      <c r="V539" s="22"/>
      <c r="W539" s="27"/>
      <c r="X539" s="8"/>
      <c r="Y539" s="8"/>
      <c r="Z539" s="8"/>
      <c r="AA539" s="8"/>
      <c r="AB539" s="8"/>
      <c r="AC539" s="8"/>
      <c r="AD539" s="8"/>
      <c r="AE539" s="8"/>
      <c r="AF539" s="8"/>
      <c r="AG539" s="8"/>
      <c r="AH539" s="8"/>
      <c r="AI539" s="8"/>
      <c r="AJ539" s="8"/>
      <c r="AK539" s="8"/>
    </row>
    <row r="540" spans="1:37" ht="105.75">
      <c r="A540" s="18">
        <v>1216</v>
      </c>
      <c r="B540" s="30" t="s">
        <v>18424</v>
      </c>
      <c r="C540" s="28" t="s">
        <v>19242</v>
      </c>
      <c r="D540" s="28" t="s">
        <v>19243</v>
      </c>
      <c r="E540" s="22"/>
      <c r="F540" s="23" t="s">
        <v>18582</v>
      </c>
      <c r="G540" s="22"/>
      <c r="H540" s="23">
        <v>0</v>
      </c>
      <c r="I540" s="22"/>
      <c r="J540" s="23" t="s">
        <v>18202</v>
      </c>
      <c r="K540" s="23" t="s">
        <v>18203</v>
      </c>
      <c r="L540" s="23" t="s">
        <v>35</v>
      </c>
      <c r="M540" s="22"/>
      <c r="N540" s="22"/>
      <c r="O540" s="23" t="s">
        <v>9355</v>
      </c>
      <c r="P540" s="24"/>
      <c r="Q540" s="23" t="s">
        <v>99</v>
      </c>
      <c r="R540" s="23" t="s">
        <v>10886</v>
      </c>
      <c r="S540" s="25"/>
      <c r="T540" s="26"/>
      <c r="U540" s="26"/>
      <c r="V540" s="22"/>
      <c r="W540" s="27"/>
      <c r="X540" s="8"/>
      <c r="Y540" s="8"/>
      <c r="Z540" s="8"/>
      <c r="AA540" s="8"/>
      <c r="AB540" s="8"/>
      <c r="AC540" s="8"/>
      <c r="AD540" s="8"/>
      <c r="AE540" s="8"/>
      <c r="AF540" s="8"/>
      <c r="AG540" s="8"/>
      <c r="AH540" s="8"/>
      <c r="AI540" s="8"/>
      <c r="AJ540" s="8"/>
      <c r="AK540" s="8"/>
    </row>
    <row r="541" spans="1:37" ht="45.75">
      <c r="A541" s="18">
        <v>1219</v>
      </c>
      <c r="B541" s="19"/>
      <c r="C541" s="28" t="s">
        <v>19244</v>
      </c>
      <c r="D541" s="28" t="s">
        <v>19245</v>
      </c>
      <c r="E541" s="22"/>
      <c r="F541" s="22"/>
      <c r="G541" s="22"/>
      <c r="H541" s="23">
        <v>0</v>
      </c>
      <c r="I541" s="22"/>
      <c r="J541" s="23" t="s">
        <v>18202</v>
      </c>
      <c r="K541" s="22"/>
      <c r="L541" s="23" t="s">
        <v>18219</v>
      </c>
      <c r="M541" s="22"/>
      <c r="N541" s="22"/>
      <c r="O541" s="22"/>
      <c r="P541" s="24"/>
      <c r="Q541" s="23" t="s">
        <v>29</v>
      </c>
      <c r="R541" s="23" t="s">
        <v>30</v>
      </c>
      <c r="S541" s="25"/>
      <c r="T541" s="26"/>
      <c r="U541" s="26"/>
      <c r="V541" s="22"/>
      <c r="W541" s="27"/>
      <c r="X541" s="8"/>
      <c r="Y541" s="8"/>
      <c r="Z541" s="8"/>
      <c r="AA541" s="8"/>
      <c r="AB541" s="8"/>
      <c r="AC541" s="8"/>
      <c r="AD541" s="8"/>
      <c r="AE541" s="8"/>
      <c r="AF541" s="8"/>
      <c r="AG541" s="8"/>
      <c r="AH541" s="8"/>
      <c r="AI541" s="8"/>
      <c r="AJ541" s="8"/>
      <c r="AK541" s="8"/>
    </row>
    <row r="542" spans="1:37" ht="135.75">
      <c r="A542" s="18">
        <v>1221</v>
      </c>
      <c r="B542" s="19"/>
      <c r="C542" s="28" t="s">
        <v>19246</v>
      </c>
      <c r="D542" s="28" t="s">
        <v>19247</v>
      </c>
      <c r="E542" s="22"/>
      <c r="F542" s="23" t="s">
        <v>50</v>
      </c>
      <c r="G542" s="22"/>
      <c r="H542" s="23">
        <v>0</v>
      </c>
      <c r="I542" s="22"/>
      <c r="J542" s="23" t="s">
        <v>18202</v>
      </c>
      <c r="K542" s="22"/>
      <c r="L542" s="23" t="s">
        <v>18212</v>
      </c>
      <c r="M542" s="23" t="s">
        <v>11857</v>
      </c>
      <c r="N542" s="22"/>
      <c r="O542" s="22"/>
      <c r="P542" s="24"/>
      <c r="Q542" s="23" t="s">
        <v>29</v>
      </c>
      <c r="R542" s="23" t="s">
        <v>30</v>
      </c>
      <c r="S542" s="25"/>
      <c r="T542" s="26"/>
      <c r="U542" s="26"/>
      <c r="V542" s="22"/>
      <c r="W542" s="27"/>
      <c r="X542" s="8"/>
      <c r="Y542" s="8"/>
      <c r="Z542" s="8"/>
      <c r="AA542" s="8"/>
      <c r="AB542" s="8"/>
      <c r="AC542" s="8"/>
      <c r="AD542" s="8"/>
      <c r="AE542" s="8"/>
      <c r="AF542" s="8"/>
      <c r="AG542" s="8"/>
      <c r="AH542" s="8"/>
      <c r="AI542" s="8"/>
      <c r="AJ542" s="8"/>
      <c r="AK542" s="8"/>
    </row>
    <row r="543" spans="1:37" ht="105.75">
      <c r="A543" s="18">
        <v>1223</v>
      </c>
      <c r="B543" s="19"/>
      <c r="C543" s="28" t="s">
        <v>19248</v>
      </c>
      <c r="D543" s="28" t="s">
        <v>19249</v>
      </c>
      <c r="E543" s="22"/>
      <c r="F543" s="23" t="s">
        <v>456</v>
      </c>
      <c r="G543" s="22"/>
      <c r="H543" s="23">
        <v>0</v>
      </c>
      <c r="I543" s="22"/>
      <c r="J543" s="23" t="s">
        <v>18202</v>
      </c>
      <c r="K543" s="22"/>
      <c r="L543" s="23" t="s">
        <v>18219</v>
      </c>
      <c r="M543" s="23" t="s">
        <v>11857</v>
      </c>
      <c r="N543" s="22"/>
      <c r="O543" s="22"/>
      <c r="P543" s="24"/>
      <c r="Q543" s="23" t="s">
        <v>29</v>
      </c>
      <c r="R543" s="23" t="s">
        <v>30</v>
      </c>
      <c r="S543" s="25"/>
      <c r="T543" s="26"/>
      <c r="U543" s="26"/>
      <c r="V543" s="22"/>
      <c r="W543" s="27"/>
      <c r="X543" s="8"/>
      <c r="Y543" s="8"/>
      <c r="Z543" s="8"/>
      <c r="AA543" s="8"/>
      <c r="AB543" s="8"/>
      <c r="AC543" s="8"/>
      <c r="AD543" s="8"/>
      <c r="AE543" s="8"/>
      <c r="AF543" s="8"/>
      <c r="AG543" s="8"/>
      <c r="AH543" s="8"/>
      <c r="AI543" s="8"/>
      <c r="AJ543" s="8"/>
      <c r="AK543" s="8"/>
    </row>
    <row r="544" spans="1:37" ht="105.75">
      <c r="A544" s="18">
        <v>1224</v>
      </c>
      <c r="B544" s="19"/>
      <c r="C544" s="28" t="s">
        <v>19250</v>
      </c>
      <c r="D544" s="28" t="s">
        <v>19251</v>
      </c>
      <c r="E544" s="22"/>
      <c r="F544" s="23" t="s">
        <v>456</v>
      </c>
      <c r="G544" s="22"/>
      <c r="H544" s="23">
        <v>0</v>
      </c>
      <c r="I544" s="22"/>
      <c r="J544" s="23" t="s">
        <v>18202</v>
      </c>
      <c r="K544" s="22"/>
      <c r="L544" s="23" t="s">
        <v>18219</v>
      </c>
      <c r="M544" s="23" t="s">
        <v>11857</v>
      </c>
      <c r="N544" s="22"/>
      <c r="O544" s="22"/>
      <c r="P544" s="24"/>
      <c r="Q544" s="23" t="s">
        <v>29</v>
      </c>
      <c r="R544" s="23" t="s">
        <v>30</v>
      </c>
      <c r="S544" s="25"/>
      <c r="T544" s="26"/>
      <c r="U544" s="26"/>
      <c r="V544" s="22"/>
      <c r="W544" s="27"/>
      <c r="X544" s="8"/>
      <c r="Y544" s="8"/>
      <c r="Z544" s="8"/>
      <c r="AA544" s="8"/>
      <c r="AB544" s="8"/>
      <c r="AC544" s="8"/>
      <c r="AD544" s="8"/>
      <c r="AE544" s="8"/>
      <c r="AF544" s="8"/>
      <c r="AG544" s="8"/>
      <c r="AH544" s="8"/>
      <c r="AI544" s="8"/>
      <c r="AJ544" s="8"/>
      <c r="AK544" s="8"/>
    </row>
    <row r="545" spans="1:37" ht="150.75">
      <c r="A545" s="18">
        <v>1225</v>
      </c>
      <c r="B545" s="19"/>
      <c r="C545" s="28" t="s">
        <v>19252</v>
      </c>
      <c r="D545" s="28" t="s">
        <v>19253</v>
      </c>
      <c r="E545" s="22"/>
      <c r="F545" s="22"/>
      <c r="G545" s="22"/>
      <c r="H545" s="23">
        <v>0</v>
      </c>
      <c r="I545" s="22"/>
      <c r="J545" s="23" t="s">
        <v>18202</v>
      </c>
      <c r="K545" s="22"/>
      <c r="L545" s="23" t="s">
        <v>18219</v>
      </c>
      <c r="M545" s="22"/>
      <c r="N545" s="22"/>
      <c r="O545" s="22"/>
      <c r="P545" s="24"/>
      <c r="Q545" s="23" t="s">
        <v>29</v>
      </c>
      <c r="R545" s="23" t="s">
        <v>30</v>
      </c>
      <c r="S545" s="25"/>
      <c r="T545" s="26"/>
      <c r="U545" s="26"/>
      <c r="V545" s="22"/>
      <c r="W545" s="27"/>
      <c r="X545" s="8"/>
      <c r="Y545" s="8"/>
      <c r="Z545" s="8"/>
      <c r="AA545" s="8"/>
      <c r="AB545" s="8"/>
      <c r="AC545" s="8"/>
      <c r="AD545" s="8"/>
      <c r="AE545" s="8"/>
      <c r="AF545" s="8"/>
      <c r="AG545" s="8"/>
      <c r="AH545" s="8"/>
      <c r="AI545" s="8"/>
      <c r="AJ545" s="8"/>
      <c r="AK545" s="8"/>
    </row>
    <row r="546" spans="1:37" ht="150.75">
      <c r="A546" s="18">
        <v>1226</v>
      </c>
      <c r="B546" s="19"/>
      <c r="C546" s="28" t="s">
        <v>19252</v>
      </c>
      <c r="D546" s="28" t="s">
        <v>19254</v>
      </c>
      <c r="E546" s="22"/>
      <c r="F546" s="22"/>
      <c r="G546" s="22"/>
      <c r="H546" s="23">
        <v>0</v>
      </c>
      <c r="I546" s="22"/>
      <c r="J546" s="23" t="s">
        <v>18202</v>
      </c>
      <c r="K546" s="22"/>
      <c r="L546" s="23" t="s">
        <v>18219</v>
      </c>
      <c r="M546" s="22"/>
      <c r="N546" s="22"/>
      <c r="O546" s="22"/>
      <c r="P546" s="24"/>
      <c r="Q546" s="23" t="s">
        <v>29</v>
      </c>
      <c r="R546" s="23" t="s">
        <v>30</v>
      </c>
      <c r="S546" s="25"/>
      <c r="T546" s="26"/>
      <c r="U546" s="26"/>
      <c r="V546" s="22"/>
      <c r="W546" s="27"/>
      <c r="X546" s="8"/>
      <c r="Y546" s="8"/>
      <c r="Z546" s="8"/>
      <c r="AA546" s="8"/>
      <c r="AB546" s="8"/>
      <c r="AC546" s="8"/>
      <c r="AD546" s="8"/>
      <c r="AE546" s="8"/>
      <c r="AF546" s="8"/>
      <c r="AG546" s="8"/>
      <c r="AH546" s="8"/>
      <c r="AI546" s="8"/>
      <c r="AJ546" s="8"/>
      <c r="AK546" s="8"/>
    </row>
    <row r="547" spans="1:37" ht="120.75">
      <c r="A547" s="18">
        <v>1227</v>
      </c>
      <c r="B547" s="19"/>
      <c r="C547" s="28" t="s">
        <v>19255</v>
      </c>
      <c r="D547" s="28" t="s">
        <v>19256</v>
      </c>
      <c r="E547" s="22"/>
      <c r="F547" s="23" t="s">
        <v>19257</v>
      </c>
      <c r="G547" s="23" t="s">
        <v>19258</v>
      </c>
      <c r="H547" s="23">
        <v>0</v>
      </c>
      <c r="I547" s="22"/>
      <c r="J547" s="23" t="s">
        <v>18202</v>
      </c>
      <c r="K547" s="29">
        <v>43497</v>
      </c>
      <c r="L547" s="23" t="s">
        <v>18219</v>
      </c>
      <c r="M547" s="22"/>
      <c r="N547" s="23" t="s">
        <v>19011</v>
      </c>
      <c r="O547" s="22"/>
      <c r="P547" s="24"/>
      <c r="Q547" s="23" t="s">
        <v>29</v>
      </c>
      <c r="R547" s="23" t="s">
        <v>30</v>
      </c>
      <c r="S547" s="25"/>
      <c r="T547" s="26"/>
      <c r="U547" s="26"/>
      <c r="V547" s="22"/>
      <c r="W547" s="27"/>
      <c r="X547" s="8"/>
      <c r="Y547" s="8"/>
      <c r="Z547" s="8"/>
      <c r="AA547" s="8"/>
      <c r="AB547" s="8"/>
      <c r="AC547" s="8"/>
      <c r="AD547" s="8"/>
      <c r="AE547" s="8"/>
      <c r="AF547" s="8"/>
      <c r="AG547" s="8"/>
      <c r="AH547" s="8"/>
      <c r="AI547" s="8"/>
      <c r="AJ547" s="8"/>
      <c r="AK547" s="8"/>
    </row>
    <row r="548" spans="1:37" ht="120.75">
      <c r="A548" s="18">
        <v>1228</v>
      </c>
      <c r="B548" s="19"/>
      <c r="C548" s="28" t="s">
        <v>19255</v>
      </c>
      <c r="D548" s="28" t="s">
        <v>19259</v>
      </c>
      <c r="E548" s="22"/>
      <c r="F548" s="23" t="s">
        <v>19260</v>
      </c>
      <c r="G548" s="23" t="s">
        <v>19258</v>
      </c>
      <c r="H548" s="23">
        <v>0</v>
      </c>
      <c r="I548" s="22"/>
      <c r="J548" s="23" t="s">
        <v>18202</v>
      </c>
      <c r="K548" s="29">
        <v>43497</v>
      </c>
      <c r="L548" s="23" t="s">
        <v>18219</v>
      </c>
      <c r="M548" s="22"/>
      <c r="N548" s="23" t="s">
        <v>19011</v>
      </c>
      <c r="O548" s="22"/>
      <c r="P548" s="24"/>
      <c r="Q548" s="23" t="s">
        <v>29</v>
      </c>
      <c r="R548" s="23" t="s">
        <v>30</v>
      </c>
      <c r="S548" s="25"/>
      <c r="T548" s="26"/>
      <c r="U548" s="26"/>
      <c r="V548" s="22"/>
      <c r="W548" s="27"/>
      <c r="X548" s="8"/>
      <c r="Y548" s="8"/>
      <c r="Z548" s="8"/>
      <c r="AA548" s="8"/>
      <c r="AB548" s="8"/>
      <c r="AC548" s="8"/>
      <c r="AD548" s="8"/>
      <c r="AE548" s="8"/>
      <c r="AF548" s="8"/>
      <c r="AG548" s="8"/>
      <c r="AH548" s="8"/>
      <c r="AI548" s="8"/>
      <c r="AJ548" s="8"/>
      <c r="AK548" s="8"/>
    </row>
    <row r="549" spans="1:37" ht="180.75">
      <c r="A549" s="18">
        <v>1229</v>
      </c>
      <c r="B549" s="19"/>
      <c r="C549" s="28" t="s">
        <v>19261</v>
      </c>
      <c r="D549" s="28" t="s">
        <v>19262</v>
      </c>
      <c r="E549" s="22"/>
      <c r="F549" s="23" t="s">
        <v>19009</v>
      </c>
      <c r="G549" s="23" t="s">
        <v>19258</v>
      </c>
      <c r="H549" s="23">
        <v>0</v>
      </c>
      <c r="I549" s="22"/>
      <c r="J549" s="23" t="s">
        <v>18202</v>
      </c>
      <c r="K549" s="29">
        <v>43497</v>
      </c>
      <c r="L549" s="23" t="s">
        <v>18219</v>
      </c>
      <c r="M549" s="22"/>
      <c r="N549" s="23" t="s">
        <v>19011</v>
      </c>
      <c r="O549" s="22"/>
      <c r="P549" s="24"/>
      <c r="Q549" s="23" t="s">
        <v>29</v>
      </c>
      <c r="R549" s="23" t="s">
        <v>30</v>
      </c>
      <c r="S549" s="25"/>
      <c r="T549" s="26"/>
      <c r="U549" s="26"/>
      <c r="V549" s="22"/>
      <c r="W549" s="27"/>
      <c r="X549" s="8"/>
      <c r="Y549" s="8"/>
      <c r="Z549" s="8"/>
      <c r="AA549" s="8"/>
      <c r="AB549" s="8"/>
      <c r="AC549" s="8"/>
      <c r="AD549" s="8"/>
      <c r="AE549" s="8"/>
      <c r="AF549" s="8"/>
      <c r="AG549" s="8"/>
      <c r="AH549" s="8"/>
      <c r="AI549" s="8"/>
      <c r="AJ549" s="8"/>
      <c r="AK549" s="8"/>
    </row>
    <row r="550" spans="1:37" ht="299.25">
      <c r="A550" s="18">
        <v>1231</v>
      </c>
      <c r="B550" s="19"/>
      <c r="C550" s="20" t="s">
        <v>19263</v>
      </c>
      <c r="D550" s="21"/>
      <c r="E550" s="22"/>
      <c r="F550" s="22"/>
      <c r="G550" s="22"/>
      <c r="H550" s="23">
        <v>0</v>
      </c>
      <c r="I550" s="22"/>
      <c r="J550" s="23" t="s">
        <v>18202</v>
      </c>
      <c r="K550" s="22"/>
      <c r="L550" s="23" t="s">
        <v>17409</v>
      </c>
      <c r="M550" s="22"/>
      <c r="N550" s="22"/>
      <c r="O550" s="22"/>
      <c r="P550" s="24"/>
      <c r="Q550" s="23" t="s">
        <v>20</v>
      </c>
      <c r="R550" s="22"/>
      <c r="S550" s="25"/>
      <c r="T550" s="26"/>
      <c r="U550" s="26"/>
      <c r="V550" s="22"/>
      <c r="W550" s="27"/>
      <c r="X550" s="8"/>
      <c r="Y550" s="8"/>
      <c r="Z550" s="8"/>
      <c r="AA550" s="8"/>
      <c r="AB550" s="8"/>
      <c r="AC550" s="8"/>
      <c r="AD550" s="8"/>
      <c r="AE550" s="8"/>
      <c r="AF550" s="8"/>
      <c r="AG550" s="8"/>
      <c r="AH550" s="8"/>
      <c r="AI550" s="8"/>
      <c r="AJ550" s="8"/>
      <c r="AK550" s="8"/>
    </row>
    <row r="551" spans="1:37" ht="135.75">
      <c r="A551" s="18">
        <v>1236</v>
      </c>
      <c r="B551" s="19"/>
      <c r="C551" s="28" t="s">
        <v>19264</v>
      </c>
      <c r="D551" s="28" t="s">
        <v>19265</v>
      </c>
      <c r="E551" s="22"/>
      <c r="F551" s="23" t="s">
        <v>50</v>
      </c>
      <c r="G551" s="23" t="s">
        <v>19266</v>
      </c>
      <c r="H551" s="23">
        <v>0</v>
      </c>
      <c r="I551" s="22"/>
      <c r="J551" s="23" t="s">
        <v>18202</v>
      </c>
      <c r="K551" s="29">
        <v>43497</v>
      </c>
      <c r="L551" s="23" t="s">
        <v>18212</v>
      </c>
      <c r="M551" s="22"/>
      <c r="N551" s="23" t="s">
        <v>19267</v>
      </c>
      <c r="O551" s="22"/>
      <c r="P551" s="24"/>
      <c r="Q551" s="23" t="s">
        <v>29</v>
      </c>
      <c r="R551" s="23" t="s">
        <v>30</v>
      </c>
      <c r="S551" s="25"/>
      <c r="T551" s="26"/>
      <c r="U551" s="26"/>
      <c r="V551" s="22"/>
      <c r="W551" s="27"/>
      <c r="X551" s="8"/>
      <c r="Y551" s="8"/>
      <c r="Z551" s="8"/>
      <c r="AA551" s="8"/>
      <c r="AB551" s="8"/>
      <c r="AC551" s="8"/>
      <c r="AD551" s="8"/>
      <c r="AE551" s="8"/>
      <c r="AF551" s="8"/>
      <c r="AG551" s="8"/>
      <c r="AH551" s="8"/>
      <c r="AI551" s="8"/>
      <c r="AJ551" s="8"/>
      <c r="AK551" s="8"/>
    </row>
    <row r="552" spans="1:37" ht="195.75">
      <c r="A552" s="18">
        <v>1237</v>
      </c>
      <c r="B552" s="19"/>
      <c r="C552" s="28" t="s">
        <v>19268</v>
      </c>
      <c r="D552" s="28" t="s">
        <v>19269</v>
      </c>
      <c r="E552" s="22"/>
      <c r="F552" s="23" t="s">
        <v>415</v>
      </c>
      <c r="G552" s="22"/>
      <c r="H552" s="23">
        <v>0</v>
      </c>
      <c r="I552" s="22"/>
      <c r="J552" s="23" t="s">
        <v>18202</v>
      </c>
      <c r="K552" s="29">
        <v>43497</v>
      </c>
      <c r="L552" s="23" t="s">
        <v>96</v>
      </c>
      <c r="M552" s="22"/>
      <c r="N552" s="23" t="s">
        <v>18881</v>
      </c>
      <c r="O552" s="22"/>
      <c r="P552" s="24"/>
      <c r="Q552" s="23" t="s">
        <v>18392</v>
      </c>
      <c r="R552" s="23" t="s">
        <v>127</v>
      </c>
      <c r="S552" s="25"/>
      <c r="T552" s="26"/>
      <c r="U552" s="26"/>
      <c r="V552" s="22"/>
      <c r="W552" s="27"/>
      <c r="X552" s="8"/>
      <c r="Y552" s="8"/>
      <c r="Z552" s="8"/>
      <c r="AA552" s="8"/>
      <c r="AB552" s="8"/>
      <c r="AC552" s="8"/>
      <c r="AD552" s="8"/>
      <c r="AE552" s="8"/>
      <c r="AF552" s="8"/>
      <c r="AG552" s="8"/>
      <c r="AH552" s="8"/>
      <c r="AI552" s="8"/>
      <c r="AJ552" s="8"/>
      <c r="AK552" s="8"/>
    </row>
    <row r="553" spans="1:37" ht="195.75">
      <c r="A553" s="18">
        <v>1238</v>
      </c>
      <c r="B553" s="19"/>
      <c r="C553" s="28" t="s">
        <v>19268</v>
      </c>
      <c r="D553" s="28" t="s">
        <v>3823</v>
      </c>
      <c r="E553" s="22"/>
      <c r="F553" s="23" t="s">
        <v>403</v>
      </c>
      <c r="G553" s="22"/>
      <c r="H553" s="23">
        <v>0</v>
      </c>
      <c r="I553" s="22"/>
      <c r="J553" s="23" t="s">
        <v>18202</v>
      </c>
      <c r="K553" s="29">
        <v>43497</v>
      </c>
      <c r="L553" s="23" t="s">
        <v>96</v>
      </c>
      <c r="M553" s="22"/>
      <c r="N553" s="23" t="s">
        <v>18882</v>
      </c>
      <c r="O553" s="22"/>
      <c r="P553" s="24"/>
      <c r="Q553" s="23" t="s">
        <v>18392</v>
      </c>
      <c r="R553" s="23" t="s">
        <v>127</v>
      </c>
      <c r="S553" s="25"/>
      <c r="T553" s="26"/>
      <c r="U553" s="26"/>
      <c r="V553" s="22"/>
      <c r="W553" s="27"/>
      <c r="X553" s="8"/>
      <c r="Y553" s="8"/>
      <c r="Z553" s="8"/>
      <c r="AA553" s="8"/>
      <c r="AB553" s="8"/>
      <c r="AC553" s="8"/>
      <c r="AD553" s="8"/>
      <c r="AE553" s="8"/>
      <c r="AF553" s="8"/>
      <c r="AG553" s="8"/>
      <c r="AH553" s="8"/>
      <c r="AI553" s="8"/>
      <c r="AJ553" s="8"/>
      <c r="AK553" s="8"/>
    </row>
    <row r="554" spans="1:37" ht="30.75">
      <c r="A554" s="18">
        <v>1240</v>
      </c>
      <c r="B554" s="30" t="s">
        <v>18442</v>
      </c>
      <c r="C554" s="28" t="s">
        <v>19270</v>
      </c>
      <c r="D554" s="28" t="s">
        <v>19271</v>
      </c>
      <c r="E554" s="22"/>
      <c r="F554" s="23" t="s">
        <v>50</v>
      </c>
      <c r="G554" s="22"/>
      <c r="H554" s="23">
        <v>0</v>
      </c>
      <c r="I554" s="22"/>
      <c r="J554" s="23" t="s">
        <v>18202</v>
      </c>
      <c r="K554" s="23" t="s">
        <v>18203</v>
      </c>
      <c r="L554" s="23" t="s">
        <v>35</v>
      </c>
      <c r="M554" s="22"/>
      <c r="N554" s="22"/>
      <c r="O554" s="23" t="s">
        <v>19272</v>
      </c>
      <c r="P554" s="24"/>
      <c r="Q554" s="23" t="s">
        <v>99</v>
      </c>
      <c r="R554" s="23" t="s">
        <v>10886</v>
      </c>
      <c r="S554" s="25"/>
      <c r="T554" s="26"/>
      <c r="U554" s="26"/>
      <c r="V554" s="22"/>
      <c r="W554" s="27"/>
      <c r="X554" s="8"/>
      <c r="Y554" s="8"/>
      <c r="Z554" s="8"/>
      <c r="AA554" s="8"/>
      <c r="AB554" s="8"/>
      <c r="AC554" s="8"/>
      <c r="AD554" s="8"/>
      <c r="AE554" s="8"/>
      <c r="AF554" s="8"/>
      <c r="AG554" s="8"/>
      <c r="AH554" s="8"/>
      <c r="AI554" s="8"/>
      <c r="AJ554" s="8"/>
      <c r="AK554" s="8"/>
    </row>
    <row r="555" spans="1:37" ht="105.75">
      <c r="A555" s="18">
        <v>1241</v>
      </c>
      <c r="B555" s="30" t="s">
        <v>18424</v>
      </c>
      <c r="C555" s="28" t="s">
        <v>19273</v>
      </c>
      <c r="D555" s="28" t="s">
        <v>19274</v>
      </c>
      <c r="E555" s="22"/>
      <c r="F555" s="23" t="s">
        <v>415</v>
      </c>
      <c r="G555" s="22"/>
      <c r="H555" s="23">
        <v>0</v>
      </c>
      <c r="I555" s="22"/>
      <c r="J555" s="23" t="s">
        <v>18202</v>
      </c>
      <c r="K555" s="23" t="s">
        <v>18203</v>
      </c>
      <c r="L555" s="23" t="s">
        <v>35</v>
      </c>
      <c r="M555" s="22"/>
      <c r="N555" s="22"/>
      <c r="O555" s="23" t="s">
        <v>9355</v>
      </c>
      <c r="P555" s="24"/>
      <c r="Q555" s="23" t="s">
        <v>99</v>
      </c>
      <c r="R555" s="23" t="s">
        <v>10886</v>
      </c>
      <c r="S555" s="25"/>
      <c r="T555" s="26"/>
      <c r="U555" s="26"/>
      <c r="V555" s="22"/>
      <c r="W555" s="27"/>
      <c r="X555" s="8"/>
      <c r="Y555" s="8"/>
      <c r="Z555" s="8"/>
      <c r="AA555" s="8"/>
      <c r="AB555" s="8"/>
      <c r="AC555" s="8"/>
      <c r="AD555" s="8"/>
      <c r="AE555" s="8"/>
      <c r="AF555" s="8"/>
      <c r="AG555" s="8"/>
      <c r="AH555" s="8"/>
      <c r="AI555" s="8"/>
      <c r="AJ555" s="8"/>
      <c r="AK555" s="8"/>
    </row>
    <row r="556" spans="1:37" ht="60.75">
      <c r="A556" s="18">
        <v>1242</v>
      </c>
      <c r="B556" s="19"/>
      <c r="C556" s="28" t="s">
        <v>19275</v>
      </c>
      <c r="D556" s="28" t="s">
        <v>19276</v>
      </c>
      <c r="E556" s="22"/>
      <c r="F556" s="22"/>
      <c r="G556" s="22"/>
      <c r="H556" s="23">
        <v>0</v>
      </c>
      <c r="I556" s="22"/>
      <c r="J556" s="23" t="s">
        <v>18202</v>
      </c>
      <c r="K556" s="22"/>
      <c r="L556" s="23" t="s">
        <v>18212</v>
      </c>
      <c r="M556" s="22"/>
      <c r="N556" s="22"/>
      <c r="O556" s="22"/>
      <c r="P556" s="24"/>
      <c r="Q556" s="23" t="s">
        <v>29</v>
      </c>
      <c r="R556" s="23" t="s">
        <v>30</v>
      </c>
      <c r="S556" s="25"/>
      <c r="T556" s="26"/>
      <c r="U556" s="26"/>
      <c r="V556" s="22"/>
      <c r="W556" s="27"/>
      <c r="X556" s="8"/>
      <c r="Y556" s="8"/>
      <c r="Z556" s="8"/>
      <c r="AA556" s="8"/>
      <c r="AB556" s="8"/>
      <c r="AC556" s="8"/>
      <c r="AD556" s="8"/>
      <c r="AE556" s="8"/>
      <c r="AF556" s="8"/>
      <c r="AG556" s="8"/>
      <c r="AH556" s="8"/>
      <c r="AI556" s="8"/>
      <c r="AJ556" s="8"/>
      <c r="AK556" s="8"/>
    </row>
    <row r="557" spans="1:37" ht="105.75">
      <c r="A557" s="18">
        <v>1243</v>
      </c>
      <c r="B557" s="19"/>
      <c r="C557" s="28" t="s">
        <v>19277</v>
      </c>
      <c r="D557" s="28" t="s">
        <v>19278</v>
      </c>
      <c r="E557" s="22"/>
      <c r="F557" s="22"/>
      <c r="G557" s="22"/>
      <c r="H557" s="23">
        <v>0</v>
      </c>
      <c r="I557" s="22"/>
      <c r="J557" s="23" t="s">
        <v>18202</v>
      </c>
      <c r="K557" s="22"/>
      <c r="L557" s="23" t="s">
        <v>18212</v>
      </c>
      <c r="M557" s="22"/>
      <c r="N557" s="22"/>
      <c r="O557" s="22"/>
      <c r="P557" s="24"/>
      <c r="Q557" s="23" t="s">
        <v>29</v>
      </c>
      <c r="R557" s="23" t="s">
        <v>30</v>
      </c>
      <c r="S557" s="25"/>
      <c r="T557" s="26"/>
      <c r="U557" s="26"/>
      <c r="V557" s="22"/>
      <c r="W557" s="27"/>
      <c r="X557" s="8"/>
      <c r="Y557" s="8"/>
      <c r="Z557" s="8"/>
      <c r="AA557" s="8"/>
      <c r="AB557" s="8"/>
      <c r="AC557" s="8"/>
      <c r="AD557" s="8"/>
      <c r="AE557" s="8"/>
      <c r="AF557" s="8"/>
      <c r="AG557" s="8"/>
      <c r="AH557" s="8"/>
      <c r="AI557" s="8"/>
      <c r="AJ557" s="8"/>
      <c r="AK557" s="8"/>
    </row>
    <row r="558" spans="1:37" ht="180.75">
      <c r="A558" s="18">
        <v>1307</v>
      </c>
      <c r="B558" s="19"/>
      <c r="C558" s="28" t="s">
        <v>19279</v>
      </c>
      <c r="D558" s="28" t="s">
        <v>19280</v>
      </c>
      <c r="E558" s="22"/>
      <c r="F558" s="22"/>
      <c r="G558" s="22"/>
      <c r="H558" s="23">
        <v>0</v>
      </c>
      <c r="I558" s="22"/>
      <c r="J558" s="23" t="s">
        <v>18202</v>
      </c>
      <c r="K558" s="22"/>
      <c r="L558" s="23" t="s">
        <v>18243</v>
      </c>
      <c r="M558" s="22"/>
      <c r="N558" s="22"/>
      <c r="O558" s="22"/>
      <c r="P558" s="24"/>
      <c r="Q558" s="22"/>
      <c r="R558" s="22"/>
      <c r="S558" s="25"/>
      <c r="T558" s="26"/>
      <c r="U558" s="26"/>
      <c r="V558" s="22"/>
      <c r="W558" s="27"/>
      <c r="X558" s="8"/>
      <c r="Y558" s="8"/>
      <c r="Z558" s="8"/>
      <c r="AA558" s="8"/>
      <c r="AB558" s="8"/>
      <c r="AC558" s="8"/>
      <c r="AD558" s="8"/>
      <c r="AE558" s="8"/>
      <c r="AF558" s="8"/>
      <c r="AG558" s="8"/>
      <c r="AH558" s="8"/>
      <c r="AI558" s="8"/>
      <c r="AJ558" s="8"/>
      <c r="AK558" s="8"/>
    </row>
    <row r="559" spans="1:37" ht="105.75">
      <c r="A559" s="18">
        <v>1308</v>
      </c>
      <c r="B559" s="19"/>
      <c r="C559" s="28" t="s">
        <v>19281</v>
      </c>
      <c r="D559" s="28" t="s">
        <v>19282</v>
      </c>
      <c r="E559" s="22"/>
      <c r="F559" s="22"/>
      <c r="G559" s="22"/>
      <c r="H559" s="23">
        <v>0</v>
      </c>
      <c r="I559" s="22"/>
      <c r="J559" s="23" t="s">
        <v>18202</v>
      </c>
      <c r="K559" s="22"/>
      <c r="L559" s="23" t="s">
        <v>18219</v>
      </c>
      <c r="M559" s="22"/>
      <c r="N559" s="22"/>
      <c r="O559" s="22"/>
      <c r="P559" s="24"/>
      <c r="Q559" s="22"/>
      <c r="R559" s="23" t="s">
        <v>19283</v>
      </c>
      <c r="S559" s="25"/>
      <c r="T559" s="26"/>
      <c r="U559" s="32" t="s">
        <v>545</v>
      </c>
      <c r="V559" s="22"/>
      <c r="W559" s="27"/>
      <c r="X559" s="8"/>
      <c r="Y559" s="8"/>
      <c r="Z559" s="8"/>
      <c r="AA559" s="8"/>
      <c r="AB559" s="8"/>
      <c r="AC559" s="8"/>
      <c r="AD559" s="8"/>
      <c r="AE559" s="8"/>
      <c r="AF559" s="8"/>
      <c r="AG559" s="8"/>
      <c r="AH559" s="8"/>
      <c r="AI559" s="8"/>
      <c r="AJ559" s="8"/>
      <c r="AK559" s="8"/>
    </row>
    <row r="560" spans="1:37" ht="75.75">
      <c r="A560" s="18">
        <v>1339</v>
      </c>
      <c r="B560" s="19"/>
      <c r="C560" s="28" t="s">
        <v>19284</v>
      </c>
      <c r="D560" s="28" t="s">
        <v>19285</v>
      </c>
      <c r="E560" s="22"/>
      <c r="F560" s="23" t="s">
        <v>415</v>
      </c>
      <c r="G560" s="23" t="s">
        <v>19286</v>
      </c>
      <c r="H560" s="23">
        <v>0</v>
      </c>
      <c r="I560" s="22"/>
      <c r="J560" s="23" t="s">
        <v>18202</v>
      </c>
      <c r="K560" s="29">
        <v>43497</v>
      </c>
      <c r="L560" s="23" t="s">
        <v>18212</v>
      </c>
      <c r="M560" s="22"/>
      <c r="N560" s="23" t="s">
        <v>18503</v>
      </c>
      <c r="O560" s="22"/>
      <c r="P560" s="24"/>
      <c r="Q560" s="23" t="s">
        <v>29</v>
      </c>
      <c r="R560" s="23" t="s">
        <v>30</v>
      </c>
      <c r="S560" s="25"/>
      <c r="T560" s="26"/>
      <c r="U560" s="26"/>
      <c r="V560" s="22"/>
      <c r="W560" s="27"/>
      <c r="X560" s="8"/>
      <c r="Y560" s="8"/>
      <c r="Z560" s="8"/>
      <c r="AA560" s="8"/>
      <c r="AB560" s="8"/>
      <c r="AC560" s="8"/>
      <c r="AD560" s="8"/>
      <c r="AE560" s="8"/>
      <c r="AF560" s="8"/>
      <c r="AG560" s="8"/>
      <c r="AH560" s="8"/>
      <c r="AI560" s="8"/>
      <c r="AJ560" s="8"/>
      <c r="AK560" s="8"/>
    </row>
    <row r="561" spans="1:37" ht="105.75">
      <c r="A561" s="18">
        <v>1340</v>
      </c>
      <c r="B561" s="19"/>
      <c r="C561" s="28" t="s">
        <v>19287</v>
      </c>
      <c r="D561" s="28" t="s">
        <v>19288</v>
      </c>
      <c r="E561" s="22"/>
      <c r="F561" s="22"/>
      <c r="G561" s="22"/>
      <c r="H561" s="23">
        <v>0</v>
      </c>
      <c r="I561" s="22"/>
      <c r="J561" s="23" t="s">
        <v>18202</v>
      </c>
      <c r="K561" s="22"/>
      <c r="L561" s="23" t="s">
        <v>18212</v>
      </c>
      <c r="M561" s="22"/>
      <c r="N561" s="22"/>
      <c r="O561" s="22"/>
      <c r="P561" s="24"/>
      <c r="Q561" s="23" t="s">
        <v>29</v>
      </c>
      <c r="R561" s="23" t="s">
        <v>30</v>
      </c>
      <c r="S561" s="25"/>
      <c r="T561" s="26"/>
      <c r="U561" s="26"/>
      <c r="V561" s="22"/>
      <c r="W561" s="27"/>
      <c r="X561" s="8"/>
      <c r="Y561" s="8"/>
      <c r="Z561" s="8"/>
      <c r="AA561" s="8"/>
      <c r="AB561" s="8"/>
      <c r="AC561" s="8"/>
      <c r="AD561" s="8"/>
      <c r="AE561" s="8"/>
      <c r="AF561" s="8"/>
      <c r="AG561" s="8"/>
      <c r="AH561" s="8"/>
      <c r="AI561" s="8"/>
      <c r="AJ561" s="8"/>
      <c r="AK561" s="8"/>
    </row>
    <row r="562" spans="1:37" ht="30.75">
      <c r="A562" s="18">
        <v>1348</v>
      </c>
      <c r="B562" s="19"/>
      <c r="C562" s="28" t="s">
        <v>5749</v>
      </c>
      <c r="D562" s="28" t="s">
        <v>19289</v>
      </c>
      <c r="E562" s="22"/>
      <c r="F562" s="22"/>
      <c r="G562" s="22"/>
      <c r="H562" s="23">
        <v>0</v>
      </c>
      <c r="I562" s="22"/>
      <c r="J562" s="23" t="s">
        <v>18202</v>
      </c>
      <c r="K562" s="22"/>
      <c r="L562" s="23" t="s">
        <v>18219</v>
      </c>
      <c r="M562" s="22"/>
      <c r="N562" s="22"/>
      <c r="O562" s="22"/>
      <c r="P562" s="24"/>
      <c r="Q562" s="23" t="s">
        <v>29</v>
      </c>
      <c r="R562" s="23" t="s">
        <v>30</v>
      </c>
      <c r="S562" s="25"/>
      <c r="T562" s="26"/>
      <c r="U562" s="26"/>
      <c r="V562" s="22"/>
      <c r="W562" s="27"/>
      <c r="X562" s="8"/>
      <c r="Y562" s="8"/>
      <c r="Z562" s="8"/>
      <c r="AA562" s="8"/>
      <c r="AB562" s="8"/>
      <c r="AC562" s="8"/>
      <c r="AD562" s="8"/>
      <c r="AE562" s="8"/>
      <c r="AF562" s="8"/>
      <c r="AG562" s="8"/>
      <c r="AH562" s="8"/>
      <c r="AI562" s="8"/>
      <c r="AJ562" s="8"/>
      <c r="AK562" s="8"/>
    </row>
    <row r="563" spans="1:37" ht="60.75">
      <c r="A563" s="18">
        <v>1349</v>
      </c>
      <c r="B563" s="19"/>
      <c r="C563" s="28" t="s">
        <v>5749</v>
      </c>
      <c r="D563" s="28" t="s">
        <v>19290</v>
      </c>
      <c r="E563" s="22"/>
      <c r="F563" s="22"/>
      <c r="G563" s="22"/>
      <c r="H563" s="23">
        <v>0</v>
      </c>
      <c r="I563" s="22"/>
      <c r="J563" s="23" t="s">
        <v>18202</v>
      </c>
      <c r="K563" s="22"/>
      <c r="L563" s="23" t="s">
        <v>18219</v>
      </c>
      <c r="M563" s="22"/>
      <c r="N563" s="22"/>
      <c r="O563" s="22"/>
      <c r="P563" s="24"/>
      <c r="Q563" s="23" t="s">
        <v>29</v>
      </c>
      <c r="R563" s="23" t="s">
        <v>30</v>
      </c>
      <c r="S563" s="25"/>
      <c r="T563" s="26"/>
      <c r="U563" s="26"/>
      <c r="V563" s="22"/>
      <c r="W563" s="27"/>
      <c r="X563" s="8"/>
      <c r="Y563" s="8"/>
      <c r="Z563" s="8"/>
      <c r="AA563" s="8"/>
      <c r="AB563" s="8"/>
      <c r="AC563" s="8"/>
      <c r="AD563" s="8"/>
      <c r="AE563" s="8"/>
      <c r="AF563" s="8"/>
      <c r="AG563" s="8"/>
      <c r="AH563" s="8"/>
      <c r="AI563" s="8"/>
      <c r="AJ563" s="8"/>
      <c r="AK563" s="8"/>
    </row>
    <row r="564" spans="1:37" ht="30.75">
      <c r="A564" s="18">
        <v>1350</v>
      </c>
      <c r="B564" s="19"/>
      <c r="C564" s="28" t="s">
        <v>5749</v>
      </c>
      <c r="D564" s="28" t="s">
        <v>6954</v>
      </c>
      <c r="E564" s="22"/>
      <c r="F564" s="22"/>
      <c r="G564" s="22"/>
      <c r="H564" s="23">
        <v>0</v>
      </c>
      <c r="I564" s="22"/>
      <c r="J564" s="23" t="s">
        <v>18202</v>
      </c>
      <c r="K564" s="22"/>
      <c r="L564" s="23" t="s">
        <v>18219</v>
      </c>
      <c r="M564" s="22"/>
      <c r="N564" s="22"/>
      <c r="O564" s="22"/>
      <c r="P564" s="24"/>
      <c r="Q564" s="23" t="s">
        <v>29</v>
      </c>
      <c r="R564" s="23" t="s">
        <v>30</v>
      </c>
      <c r="S564" s="25"/>
      <c r="T564" s="26"/>
      <c r="U564" s="26"/>
      <c r="V564" s="22"/>
      <c r="W564" s="27"/>
      <c r="X564" s="8"/>
      <c r="Y564" s="8"/>
      <c r="Z564" s="8"/>
      <c r="AA564" s="8"/>
      <c r="AB564" s="8"/>
      <c r="AC564" s="8"/>
      <c r="AD564" s="8"/>
      <c r="AE564" s="8"/>
      <c r="AF564" s="8"/>
      <c r="AG564" s="8"/>
      <c r="AH564" s="8"/>
      <c r="AI564" s="8"/>
      <c r="AJ564" s="8"/>
      <c r="AK564" s="8"/>
    </row>
    <row r="565" spans="1:37" ht="45.75">
      <c r="A565" s="18">
        <v>1354</v>
      </c>
      <c r="B565" s="19"/>
      <c r="C565" s="28" t="s">
        <v>19291</v>
      </c>
      <c r="D565" s="28" t="s">
        <v>19292</v>
      </c>
      <c r="E565" s="22"/>
      <c r="F565" s="22"/>
      <c r="G565" s="22"/>
      <c r="H565" s="23">
        <v>0</v>
      </c>
      <c r="I565" s="22"/>
      <c r="J565" s="23" t="s">
        <v>18202</v>
      </c>
      <c r="K565" s="22"/>
      <c r="L565" s="23" t="s">
        <v>18212</v>
      </c>
      <c r="M565" s="22"/>
      <c r="N565" s="22"/>
      <c r="O565" s="22"/>
      <c r="P565" s="24"/>
      <c r="Q565" s="23" t="s">
        <v>29</v>
      </c>
      <c r="R565" s="23" t="s">
        <v>30</v>
      </c>
      <c r="S565" s="25"/>
      <c r="T565" s="26"/>
      <c r="U565" s="26"/>
      <c r="V565" s="22"/>
      <c r="W565" s="27"/>
      <c r="X565" s="8"/>
      <c r="Y565" s="8"/>
      <c r="Z565" s="8"/>
      <c r="AA565" s="8"/>
      <c r="AB565" s="8"/>
      <c r="AC565" s="8"/>
      <c r="AD565" s="8"/>
      <c r="AE565" s="8"/>
      <c r="AF565" s="8"/>
      <c r="AG565" s="8"/>
      <c r="AH565" s="8"/>
      <c r="AI565" s="8"/>
      <c r="AJ565" s="8"/>
      <c r="AK565" s="8"/>
    </row>
    <row r="566" spans="1:37" ht="150.75">
      <c r="A566" s="18">
        <v>1355</v>
      </c>
      <c r="B566" s="30" t="s">
        <v>13</v>
      </c>
      <c r="C566" s="28" t="s">
        <v>19293</v>
      </c>
      <c r="D566" s="28" t="s">
        <v>19294</v>
      </c>
      <c r="E566" s="22"/>
      <c r="F566" s="22"/>
      <c r="G566" s="22"/>
      <c r="H566" s="23">
        <v>0</v>
      </c>
      <c r="I566" s="22"/>
      <c r="J566" s="23" t="s">
        <v>18202</v>
      </c>
      <c r="K566" s="22"/>
      <c r="L566" s="23" t="s">
        <v>18219</v>
      </c>
      <c r="M566" s="22"/>
      <c r="N566" s="22"/>
      <c r="O566" s="22"/>
      <c r="P566" s="24"/>
      <c r="Q566" s="23" t="s">
        <v>36</v>
      </c>
      <c r="R566" s="23" t="s">
        <v>37</v>
      </c>
      <c r="S566" s="34" t="s">
        <v>19295</v>
      </c>
      <c r="T566" s="26"/>
      <c r="U566" s="26"/>
      <c r="V566" s="22"/>
      <c r="W566" s="27"/>
      <c r="X566" s="8"/>
      <c r="Y566" s="8"/>
      <c r="Z566" s="8"/>
      <c r="AA566" s="8"/>
      <c r="AB566" s="8"/>
      <c r="AC566" s="8"/>
      <c r="AD566" s="8"/>
      <c r="AE566" s="8"/>
      <c r="AF566" s="8"/>
      <c r="AG566" s="8"/>
      <c r="AH566" s="8"/>
      <c r="AI566" s="8"/>
      <c r="AJ566" s="8"/>
      <c r="AK566" s="8"/>
    </row>
    <row r="567" spans="1:37" ht="405.75">
      <c r="A567" s="18">
        <v>1357</v>
      </c>
      <c r="B567" s="19"/>
      <c r="C567" s="28" t="s">
        <v>19296</v>
      </c>
      <c r="D567" s="28" t="s">
        <v>19297</v>
      </c>
      <c r="E567" s="22"/>
      <c r="F567" s="22"/>
      <c r="G567" s="22"/>
      <c r="H567" s="23">
        <v>0</v>
      </c>
      <c r="I567" s="22"/>
      <c r="J567" s="23" t="s">
        <v>18202</v>
      </c>
      <c r="K567" s="31">
        <v>43313</v>
      </c>
      <c r="L567" s="23" t="s">
        <v>18399</v>
      </c>
      <c r="M567" s="22"/>
      <c r="N567" s="22"/>
      <c r="O567" s="22"/>
      <c r="P567" s="24"/>
      <c r="Q567" s="23" t="s">
        <v>18541</v>
      </c>
      <c r="R567" s="22"/>
      <c r="S567" s="33"/>
      <c r="T567" s="26"/>
      <c r="U567" s="26"/>
      <c r="V567" s="22"/>
      <c r="W567" s="27"/>
      <c r="X567" s="8"/>
      <c r="Y567" s="8"/>
      <c r="Z567" s="8"/>
      <c r="AA567" s="8"/>
      <c r="AB567" s="8"/>
      <c r="AC567" s="8"/>
      <c r="AD567" s="8"/>
      <c r="AE567" s="8"/>
      <c r="AF567" s="8"/>
      <c r="AG567" s="8"/>
      <c r="AH567" s="8"/>
      <c r="AI567" s="8"/>
      <c r="AJ567" s="8"/>
      <c r="AK567" s="8"/>
    </row>
    <row r="568" spans="1:37" ht="300.75">
      <c r="A568" s="18">
        <v>1358</v>
      </c>
      <c r="B568" s="19"/>
      <c r="C568" s="28" t="s">
        <v>19296</v>
      </c>
      <c r="D568" s="28" t="s">
        <v>19298</v>
      </c>
      <c r="E568" s="22"/>
      <c r="F568" s="22"/>
      <c r="G568" s="22"/>
      <c r="H568" s="23">
        <v>0</v>
      </c>
      <c r="I568" s="22"/>
      <c r="J568" s="23" t="s">
        <v>18202</v>
      </c>
      <c r="K568" s="31">
        <v>43313</v>
      </c>
      <c r="L568" s="23" t="s">
        <v>18399</v>
      </c>
      <c r="M568" s="22"/>
      <c r="N568" s="22"/>
      <c r="O568" s="22"/>
      <c r="P568" s="24"/>
      <c r="Q568" s="23" t="s">
        <v>18541</v>
      </c>
      <c r="R568" s="22"/>
      <c r="S568" s="33"/>
      <c r="T568" s="26"/>
      <c r="U568" s="26"/>
      <c r="V568" s="22"/>
      <c r="W568" s="27"/>
      <c r="X568" s="8"/>
      <c r="Y568" s="8"/>
      <c r="Z568" s="8"/>
      <c r="AA568" s="8"/>
      <c r="AB568" s="8"/>
      <c r="AC568" s="8"/>
      <c r="AD568" s="8"/>
      <c r="AE568" s="8"/>
      <c r="AF568" s="8"/>
      <c r="AG568" s="8"/>
      <c r="AH568" s="8"/>
      <c r="AI568" s="8"/>
      <c r="AJ568" s="8"/>
      <c r="AK568" s="8"/>
    </row>
    <row r="569" spans="1:37" ht="255.75">
      <c r="A569" s="18">
        <v>1359</v>
      </c>
      <c r="B569" s="19"/>
      <c r="C569" s="28" t="s">
        <v>19296</v>
      </c>
      <c r="D569" s="28" t="s">
        <v>19299</v>
      </c>
      <c r="E569" s="22"/>
      <c r="F569" s="22"/>
      <c r="G569" s="22"/>
      <c r="H569" s="23">
        <v>0</v>
      </c>
      <c r="I569" s="22"/>
      <c r="J569" s="23" t="s">
        <v>18202</v>
      </c>
      <c r="K569" s="31">
        <v>43313</v>
      </c>
      <c r="L569" s="23" t="s">
        <v>18399</v>
      </c>
      <c r="M569" s="22"/>
      <c r="N569" s="22"/>
      <c r="O569" s="22"/>
      <c r="P569" s="24"/>
      <c r="Q569" s="23" t="s">
        <v>18541</v>
      </c>
      <c r="R569" s="22"/>
      <c r="S569" s="33"/>
      <c r="T569" s="26"/>
      <c r="U569" s="26"/>
      <c r="V569" s="22"/>
      <c r="W569" s="27"/>
      <c r="X569" s="8"/>
      <c r="Y569" s="8"/>
      <c r="Z569" s="8"/>
      <c r="AA569" s="8"/>
      <c r="AB569" s="8"/>
      <c r="AC569" s="8"/>
      <c r="AD569" s="8"/>
      <c r="AE569" s="8"/>
      <c r="AF569" s="8"/>
      <c r="AG569" s="8"/>
      <c r="AH569" s="8"/>
      <c r="AI569" s="8"/>
      <c r="AJ569" s="8"/>
      <c r="AK569" s="8"/>
    </row>
    <row r="570" spans="1:37" ht="270.75">
      <c r="A570" s="18">
        <v>1360</v>
      </c>
      <c r="B570" s="19"/>
      <c r="C570" s="28" t="s">
        <v>19296</v>
      </c>
      <c r="D570" s="28" t="s">
        <v>19300</v>
      </c>
      <c r="E570" s="22"/>
      <c r="F570" s="22"/>
      <c r="G570" s="22"/>
      <c r="H570" s="23">
        <v>0</v>
      </c>
      <c r="I570" s="22"/>
      <c r="J570" s="23" t="s">
        <v>18202</v>
      </c>
      <c r="K570" s="31">
        <v>43313</v>
      </c>
      <c r="L570" s="23" t="s">
        <v>18399</v>
      </c>
      <c r="M570" s="22"/>
      <c r="N570" s="22"/>
      <c r="O570" s="22"/>
      <c r="P570" s="24"/>
      <c r="Q570" s="23" t="s">
        <v>18541</v>
      </c>
      <c r="R570" s="22"/>
      <c r="S570" s="33"/>
      <c r="T570" s="26"/>
      <c r="U570" s="26"/>
      <c r="V570" s="22"/>
      <c r="W570" s="27"/>
      <c r="X570" s="8"/>
      <c r="Y570" s="8"/>
      <c r="Z570" s="8"/>
      <c r="AA570" s="8"/>
      <c r="AB570" s="8"/>
      <c r="AC570" s="8"/>
      <c r="AD570" s="8"/>
      <c r="AE570" s="8"/>
      <c r="AF570" s="8"/>
      <c r="AG570" s="8"/>
      <c r="AH570" s="8"/>
      <c r="AI570" s="8"/>
      <c r="AJ570" s="8"/>
      <c r="AK570" s="8"/>
    </row>
    <row r="571" spans="1:37" ht="195.75">
      <c r="A571" s="18">
        <v>1361</v>
      </c>
      <c r="B571" s="19"/>
      <c r="C571" s="28" t="s">
        <v>19296</v>
      </c>
      <c r="D571" s="28" t="s">
        <v>19301</v>
      </c>
      <c r="E571" s="22"/>
      <c r="F571" s="22"/>
      <c r="G571" s="22"/>
      <c r="H571" s="23">
        <v>0</v>
      </c>
      <c r="I571" s="22"/>
      <c r="J571" s="23" t="s">
        <v>18202</v>
      </c>
      <c r="K571" s="31">
        <v>43313</v>
      </c>
      <c r="L571" s="23" t="s">
        <v>18399</v>
      </c>
      <c r="M571" s="22"/>
      <c r="N571" s="22"/>
      <c r="O571" s="22"/>
      <c r="P571" s="24"/>
      <c r="Q571" s="23" t="s">
        <v>18541</v>
      </c>
      <c r="R571" s="22"/>
      <c r="S571" s="33"/>
      <c r="T571" s="26"/>
      <c r="U571" s="26"/>
      <c r="V571" s="22"/>
      <c r="W571" s="27"/>
      <c r="X571" s="8"/>
      <c r="Y571" s="8"/>
      <c r="Z571" s="8"/>
      <c r="AA571" s="8"/>
      <c r="AB571" s="8"/>
      <c r="AC571" s="8"/>
      <c r="AD571" s="8"/>
      <c r="AE571" s="8"/>
      <c r="AF571" s="8"/>
      <c r="AG571" s="8"/>
      <c r="AH571" s="8"/>
      <c r="AI571" s="8"/>
      <c r="AJ571" s="8"/>
      <c r="AK571" s="8"/>
    </row>
    <row r="572" spans="1:37" ht="375.75">
      <c r="A572" s="18">
        <v>1362</v>
      </c>
      <c r="B572" s="19"/>
      <c r="C572" s="28" t="s">
        <v>19296</v>
      </c>
      <c r="D572" s="28" t="s">
        <v>19302</v>
      </c>
      <c r="E572" s="22"/>
      <c r="F572" s="22"/>
      <c r="G572" s="22"/>
      <c r="H572" s="23">
        <v>0</v>
      </c>
      <c r="I572" s="22"/>
      <c r="J572" s="23" t="s">
        <v>18202</v>
      </c>
      <c r="K572" s="31">
        <v>43313</v>
      </c>
      <c r="L572" s="23" t="s">
        <v>18399</v>
      </c>
      <c r="M572" s="22"/>
      <c r="N572" s="22"/>
      <c r="O572" s="22"/>
      <c r="P572" s="24"/>
      <c r="Q572" s="23" t="s">
        <v>18541</v>
      </c>
      <c r="R572" s="22"/>
      <c r="S572" s="33"/>
      <c r="T572" s="26"/>
      <c r="U572" s="26"/>
      <c r="V572" s="22"/>
      <c r="W572" s="27"/>
      <c r="X572" s="8"/>
      <c r="Y572" s="8"/>
      <c r="Z572" s="8"/>
      <c r="AA572" s="8"/>
      <c r="AB572" s="8"/>
      <c r="AC572" s="8"/>
      <c r="AD572" s="8"/>
      <c r="AE572" s="8"/>
      <c r="AF572" s="8"/>
      <c r="AG572" s="8"/>
      <c r="AH572" s="8"/>
      <c r="AI572" s="8"/>
      <c r="AJ572" s="8"/>
      <c r="AK572" s="8"/>
    </row>
    <row r="573" spans="1:37" ht="390.75">
      <c r="A573" s="18">
        <v>1363</v>
      </c>
      <c r="B573" s="19"/>
      <c r="C573" s="28" t="s">
        <v>19296</v>
      </c>
      <c r="D573" s="28" t="s">
        <v>19303</v>
      </c>
      <c r="E573" s="22"/>
      <c r="F573" s="22"/>
      <c r="G573" s="22"/>
      <c r="H573" s="23">
        <v>0</v>
      </c>
      <c r="I573" s="22"/>
      <c r="J573" s="23" t="s">
        <v>18202</v>
      </c>
      <c r="K573" s="31">
        <v>43313</v>
      </c>
      <c r="L573" s="23" t="s">
        <v>18399</v>
      </c>
      <c r="M573" s="22"/>
      <c r="N573" s="22"/>
      <c r="O573" s="22"/>
      <c r="P573" s="24"/>
      <c r="Q573" s="23" t="s">
        <v>18541</v>
      </c>
      <c r="R573" s="22"/>
      <c r="S573" s="33"/>
      <c r="T573" s="26"/>
      <c r="U573" s="26"/>
      <c r="V573" s="22"/>
      <c r="W573" s="27"/>
      <c r="X573" s="8"/>
      <c r="Y573" s="8"/>
      <c r="Z573" s="8"/>
      <c r="AA573" s="8"/>
      <c r="AB573" s="8"/>
      <c r="AC573" s="8"/>
      <c r="AD573" s="8"/>
      <c r="AE573" s="8"/>
      <c r="AF573" s="8"/>
      <c r="AG573" s="8"/>
      <c r="AH573" s="8"/>
      <c r="AI573" s="8"/>
      <c r="AJ573" s="8"/>
      <c r="AK573" s="8"/>
    </row>
    <row r="574" spans="1:37" ht="405.75">
      <c r="A574" s="18">
        <v>1364</v>
      </c>
      <c r="B574" s="19"/>
      <c r="C574" s="28" t="s">
        <v>19296</v>
      </c>
      <c r="D574" s="28" t="s">
        <v>19304</v>
      </c>
      <c r="E574" s="22"/>
      <c r="F574" s="22"/>
      <c r="G574" s="22"/>
      <c r="H574" s="23">
        <v>0</v>
      </c>
      <c r="I574" s="22"/>
      <c r="J574" s="23" t="s">
        <v>18202</v>
      </c>
      <c r="K574" s="31">
        <v>43313</v>
      </c>
      <c r="L574" s="23" t="s">
        <v>18399</v>
      </c>
      <c r="M574" s="22"/>
      <c r="N574" s="22"/>
      <c r="O574" s="22"/>
      <c r="P574" s="24"/>
      <c r="Q574" s="23" t="s">
        <v>18541</v>
      </c>
      <c r="R574" s="22"/>
      <c r="S574" s="33"/>
      <c r="T574" s="26"/>
      <c r="U574" s="26"/>
      <c r="V574" s="22"/>
      <c r="W574" s="27"/>
      <c r="X574" s="8"/>
      <c r="Y574" s="8"/>
      <c r="Z574" s="8"/>
      <c r="AA574" s="8"/>
      <c r="AB574" s="8"/>
      <c r="AC574" s="8"/>
      <c r="AD574" s="8"/>
      <c r="AE574" s="8"/>
      <c r="AF574" s="8"/>
      <c r="AG574" s="8"/>
      <c r="AH574" s="8"/>
      <c r="AI574" s="8"/>
      <c r="AJ574" s="8"/>
      <c r="AK574" s="8"/>
    </row>
    <row r="575" spans="1:37" ht="225.75">
      <c r="A575" s="18">
        <v>1365</v>
      </c>
      <c r="B575" s="19"/>
      <c r="C575" s="28" t="s">
        <v>19296</v>
      </c>
      <c r="D575" s="28" t="s">
        <v>19305</v>
      </c>
      <c r="E575" s="22"/>
      <c r="F575" s="22"/>
      <c r="G575" s="22"/>
      <c r="H575" s="23">
        <v>0</v>
      </c>
      <c r="I575" s="22"/>
      <c r="J575" s="23" t="s">
        <v>18202</v>
      </c>
      <c r="K575" s="31">
        <v>43313</v>
      </c>
      <c r="L575" s="23" t="s">
        <v>18399</v>
      </c>
      <c r="M575" s="22"/>
      <c r="N575" s="22"/>
      <c r="O575" s="22"/>
      <c r="P575" s="24"/>
      <c r="Q575" s="23" t="s">
        <v>18541</v>
      </c>
      <c r="R575" s="22"/>
      <c r="S575" s="33"/>
      <c r="T575" s="26"/>
      <c r="U575" s="26"/>
      <c r="V575" s="22"/>
      <c r="W575" s="27"/>
      <c r="X575" s="8"/>
      <c r="Y575" s="8"/>
      <c r="Z575" s="8"/>
      <c r="AA575" s="8"/>
      <c r="AB575" s="8"/>
      <c r="AC575" s="8"/>
      <c r="AD575" s="8"/>
      <c r="AE575" s="8"/>
      <c r="AF575" s="8"/>
      <c r="AG575" s="8"/>
      <c r="AH575" s="8"/>
      <c r="AI575" s="8"/>
      <c r="AJ575" s="8"/>
      <c r="AK575" s="8"/>
    </row>
    <row r="576" spans="1:37" ht="225.75">
      <c r="A576" s="18">
        <v>1366</v>
      </c>
      <c r="B576" s="19"/>
      <c r="C576" s="28" t="s">
        <v>19296</v>
      </c>
      <c r="D576" s="28" t="s">
        <v>19306</v>
      </c>
      <c r="E576" s="22"/>
      <c r="F576" s="22"/>
      <c r="G576" s="22"/>
      <c r="H576" s="23">
        <v>0</v>
      </c>
      <c r="I576" s="22"/>
      <c r="J576" s="23" t="s">
        <v>18202</v>
      </c>
      <c r="K576" s="31">
        <v>43313</v>
      </c>
      <c r="L576" s="23" t="s">
        <v>18399</v>
      </c>
      <c r="M576" s="22"/>
      <c r="N576" s="22"/>
      <c r="O576" s="22"/>
      <c r="P576" s="24"/>
      <c r="Q576" s="23" t="s">
        <v>18541</v>
      </c>
      <c r="R576" s="22"/>
      <c r="S576" s="33"/>
      <c r="T576" s="26"/>
      <c r="U576" s="26"/>
      <c r="V576" s="22"/>
      <c r="W576" s="27"/>
      <c r="X576" s="8"/>
      <c r="Y576" s="8"/>
      <c r="Z576" s="8"/>
      <c r="AA576" s="8"/>
      <c r="AB576" s="8"/>
      <c r="AC576" s="8"/>
      <c r="AD576" s="8"/>
      <c r="AE576" s="8"/>
      <c r="AF576" s="8"/>
      <c r="AG576" s="8"/>
      <c r="AH576" s="8"/>
      <c r="AI576" s="8"/>
      <c r="AJ576" s="8"/>
      <c r="AK576" s="8"/>
    </row>
    <row r="577" spans="1:37" ht="135.75">
      <c r="A577" s="18">
        <v>1367</v>
      </c>
      <c r="B577" s="19"/>
      <c r="C577" s="28" t="s">
        <v>19307</v>
      </c>
      <c r="D577" s="28" t="s">
        <v>19308</v>
      </c>
      <c r="E577" s="22"/>
      <c r="F577" s="22"/>
      <c r="G577" s="22"/>
      <c r="H577" s="23">
        <v>0</v>
      </c>
      <c r="I577" s="22"/>
      <c r="J577" s="23" t="s">
        <v>18202</v>
      </c>
      <c r="K577" s="31">
        <v>43313</v>
      </c>
      <c r="L577" s="23" t="s">
        <v>18219</v>
      </c>
      <c r="M577" s="22"/>
      <c r="N577" s="22"/>
      <c r="O577" s="22"/>
      <c r="P577" s="24"/>
      <c r="Q577" s="23" t="s">
        <v>18377</v>
      </c>
      <c r="R577" s="22"/>
      <c r="S577" s="25"/>
      <c r="T577" s="26"/>
      <c r="U577" s="26"/>
      <c r="V577" s="22"/>
      <c r="W577" s="27"/>
      <c r="X577" s="8"/>
      <c r="Y577" s="8"/>
      <c r="Z577" s="8"/>
      <c r="AA577" s="8"/>
      <c r="AB577" s="8"/>
      <c r="AC577" s="8"/>
      <c r="AD577" s="8"/>
      <c r="AE577" s="8"/>
      <c r="AF577" s="8"/>
      <c r="AG577" s="8"/>
      <c r="AH577" s="8"/>
      <c r="AI577" s="8"/>
      <c r="AJ577" s="8"/>
      <c r="AK577" s="8"/>
    </row>
    <row r="578" spans="1:37" ht="345.75">
      <c r="A578" s="18">
        <v>1368</v>
      </c>
      <c r="B578" s="30" t="s">
        <v>19309</v>
      </c>
      <c r="C578" s="28" t="s">
        <v>19310</v>
      </c>
      <c r="D578" s="28" t="s">
        <v>19311</v>
      </c>
      <c r="E578" s="22"/>
      <c r="F578" s="23" t="s">
        <v>165</v>
      </c>
      <c r="G578" s="22"/>
      <c r="H578" s="23">
        <v>0</v>
      </c>
      <c r="I578" s="22"/>
      <c r="J578" s="23" t="s">
        <v>18202</v>
      </c>
      <c r="K578" s="23" t="s">
        <v>18203</v>
      </c>
      <c r="L578" s="23" t="s">
        <v>35</v>
      </c>
      <c r="M578" s="22"/>
      <c r="N578" s="22"/>
      <c r="O578" s="23" t="s">
        <v>19117</v>
      </c>
      <c r="P578" s="24"/>
      <c r="Q578" s="23" t="s">
        <v>99</v>
      </c>
      <c r="R578" s="23" t="s">
        <v>10886</v>
      </c>
      <c r="S578" s="25"/>
      <c r="T578" s="26"/>
      <c r="U578" s="26"/>
      <c r="V578" s="22"/>
      <c r="W578" s="27"/>
      <c r="X578" s="8"/>
      <c r="Y578" s="8"/>
      <c r="Z578" s="8"/>
      <c r="AA578" s="8"/>
      <c r="AB578" s="8"/>
      <c r="AC578" s="8"/>
      <c r="AD578" s="8"/>
      <c r="AE578" s="8"/>
      <c r="AF578" s="8"/>
      <c r="AG578" s="8"/>
      <c r="AH578" s="8"/>
      <c r="AI578" s="8"/>
      <c r="AJ578" s="8"/>
      <c r="AK578" s="8"/>
    </row>
    <row r="579" spans="1:37" ht="120.75">
      <c r="A579" s="18">
        <v>1369</v>
      </c>
      <c r="B579" s="19"/>
      <c r="C579" s="28" t="s">
        <v>19312</v>
      </c>
      <c r="D579" s="28" t="s">
        <v>19313</v>
      </c>
      <c r="E579" s="22"/>
      <c r="F579" s="22"/>
      <c r="G579" s="22"/>
      <c r="H579" s="23">
        <v>0</v>
      </c>
      <c r="I579" s="22"/>
      <c r="J579" s="23" t="s">
        <v>18202</v>
      </c>
      <c r="K579" s="22"/>
      <c r="L579" s="23" t="s">
        <v>18219</v>
      </c>
      <c r="M579" s="22"/>
      <c r="N579" s="22"/>
      <c r="O579" s="22"/>
      <c r="P579" s="24"/>
      <c r="Q579" s="23" t="s">
        <v>29</v>
      </c>
      <c r="R579" s="23" t="s">
        <v>30</v>
      </c>
      <c r="S579" s="25"/>
      <c r="T579" s="26"/>
      <c r="U579" s="26"/>
      <c r="V579" s="22"/>
      <c r="W579" s="27"/>
      <c r="X579" s="8"/>
      <c r="Y579" s="8"/>
      <c r="Z579" s="8"/>
      <c r="AA579" s="8"/>
      <c r="AB579" s="8"/>
      <c r="AC579" s="8"/>
      <c r="AD579" s="8"/>
      <c r="AE579" s="8"/>
      <c r="AF579" s="8"/>
      <c r="AG579" s="8"/>
      <c r="AH579" s="8"/>
      <c r="AI579" s="8"/>
      <c r="AJ579" s="8"/>
      <c r="AK579" s="8"/>
    </row>
    <row r="580" spans="1:37" ht="120.75">
      <c r="A580" s="18">
        <v>1370</v>
      </c>
      <c r="B580" s="19"/>
      <c r="C580" s="28" t="s">
        <v>19314</v>
      </c>
      <c r="D580" s="28" t="s">
        <v>19315</v>
      </c>
      <c r="E580" s="22"/>
      <c r="F580" s="22"/>
      <c r="G580" s="22"/>
      <c r="H580" s="23">
        <v>0</v>
      </c>
      <c r="I580" s="22"/>
      <c r="J580" s="23" t="s">
        <v>18202</v>
      </c>
      <c r="K580" s="22"/>
      <c r="L580" s="23" t="s">
        <v>18219</v>
      </c>
      <c r="M580" s="22"/>
      <c r="N580" s="22"/>
      <c r="O580" s="22"/>
      <c r="P580" s="24"/>
      <c r="Q580" s="23" t="s">
        <v>29</v>
      </c>
      <c r="R580" s="23" t="s">
        <v>30</v>
      </c>
      <c r="S580" s="25"/>
      <c r="T580" s="26"/>
      <c r="U580" s="26"/>
      <c r="V580" s="22"/>
      <c r="W580" s="27"/>
      <c r="X580" s="8"/>
      <c r="Y580" s="8"/>
      <c r="Z580" s="8"/>
      <c r="AA580" s="8"/>
      <c r="AB580" s="8"/>
      <c r="AC580" s="8"/>
      <c r="AD580" s="8"/>
      <c r="AE580" s="8"/>
      <c r="AF580" s="8"/>
      <c r="AG580" s="8"/>
      <c r="AH580" s="8"/>
      <c r="AI580" s="8"/>
      <c r="AJ580" s="8"/>
      <c r="AK580" s="8"/>
    </row>
    <row r="581" spans="1:37" ht="105.75">
      <c r="A581" s="18">
        <v>1371</v>
      </c>
      <c r="B581" s="19"/>
      <c r="C581" s="28" t="s">
        <v>19316</v>
      </c>
      <c r="D581" s="28" t="s">
        <v>19317</v>
      </c>
      <c r="E581" s="22"/>
      <c r="F581" s="23" t="s">
        <v>50</v>
      </c>
      <c r="G581" s="22"/>
      <c r="H581" s="23">
        <v>0</v>
      </c>
      <c r="I581" s="22"/>
      <c r="J581" s="23" t="s">
        <v>18202</v>
      </c>
      <c r="K581" s="29">
        <v>43497</v>
      </c>
      <c r="L581" s="23" t="s">
        <v>96</v>
      </c>
      <c r="M581" s="22"/>
      <c r="N581" s="23" t="s">
        <v>19318</v>
      </c>
      <c r="O581" s="22"/>
      <c r="P581" s="24"/>
      <c r="Q581" s="23" t="s">
        <v>18392</v>
      </c>
      <c r="R581" s="23" t="s">
        <v>127</v>
      </c>
      <c r="S581" s="25"/>
      <c r="T581" s="26"/>
      <c r="U581" s="26"/>
      <c r="V581" s="22"/>
      <c r="W581" s="27"/>
      <c r="X581" s="8"/>
      <c r="Y581" s="8"/>
      <c r="Z581" s="8"/>
      <c r="AA581" s="8"/>
      <c r="AB581" s="8"/>
      <c r="AC581" s="8"/>
      <c r="AD581" s="8"/>
      <c r="AE581" s="8"/>
      <c r="AF581" s="8"/>
      <c r="AG581" s="8"/>
      <c r="AH581" s="8"/>
      <c r="AI581" s="8"/>
      <c r="AJ581" s="8"/>
      <c r="AK581" s="8"/>
    </row>
    <row r="582" spans="1:37" ht="90.75">
      <c r="A582" s="18">
        <v>1372</v>
      </c>
      <c r="B582" s="19"/>
      <c r="C582" s="28" t="s">
        <v>19319</v>
      </c>
      <c r="D582" s="28" t="s">
        <v>19320</v>
      </c>
      <c r="E582" s="22"/>
      <c r="F582" s="23" t="s">
        <v>266</v>
      </c>
      <c r="G582" s="22"/>
      <c r="H582" s="23">
        <v>0</v>
      </c>
      <c r="I582" s="22"/>
      <c r="J582" s="23" t="s">
        <v>18202</v>
      </c>
      <c r="K582" s="29">
        <v>43497</v>
      </c>
      <c r="L582" s="23" t="s">
        <v>96</v>
      </c>
      <c r="M582" s="22"/>
      <c r="N582" s="23" t="s">
        <v>19321</v>
      </c>
      <c r="O582" s="22"/>
      <c r="P582" s="24"/>
      <c r="Q582" s="23" t="s">
        <v>18392</v>
      </c>
      <c r="R582" s="23" t="s">
        <v>127</v>
      </c>
      <c r="S582" s="25"/>
      <c r="T582" s="26"/>
      <c r="U582" s="26"/>
      <c r="V582" s="22"/>
      <c r="W582" s="27"/>
      <c r="X582" s="8"/>
      <c r="Y582" s="8"/>
      <c r="Z582" s="8"/>
      <c r="AA582" s="8"/>
      <c r="AB582" s="8"/>
      <c r="AC582" s="8"/>
      <c r="AD582" s="8"/>
      <c r="AE582" s="8"/>
      <c r="AF582" s="8"/>
      <c r="AG582" s="8"/>
      <c r="AH582" s="8"/>
      <c r="AI582" s="8"/>
      <c r="AJ582" s="8"/>
      <c r="AK582" s="8"/>
    </row>
    <row r="583" spans="1:37" ht="120.75">
      <c r="A583" s="18">
        <v>1375</v>
      </c>
      <c r="B583" s="19"/>
      <c r="C583" s="28" t="s">
        <v>19322</v>
      </c>
      <c r="D583" s="28" t="s">
        <v>19323</v>
      </c>
      <c r="E583" s="22"/>
      <c r="F583" s="22"/>
      <c r="G583" s="22"/>
      <c r="H583" s="23">
        <v>0</v>
      </c>
      <c r="I583" s="22"/>
      <c r="J583" s="23" t="s">
        <v>18202</v>
      </c>
      <c r="K583" s="22"/>
      <c r="L583" s="23" t="s">
        <v>18219</v>
      </c>
      <c r="M583" s="22"/>
      <c r="N583" s="22"/>
      <c r="O583" s="22"/>
      <c r="P583" s="24"/>
      <c r="Q583" s="23" t="s">
        <v>29</v>
      </c>
      <c r="R583" s="23" t="s">
        <v>30</v>
      </c>
      <c r="S583" s="25"/>
      <c r="T583" s="26"/>
      <c r="U583" s="26"/>
      <c r="V583" s="22"/>
      <c r="W583" s="27"/>
      <c r="X583" s="8"/>
      <c r="Y583" s="8"/>
      <c r="Z583" s="8"/>
      <c r="AA583" s="8"/>
      <c r="AB583" s="8"/>
      <c r="AC583" s="8"/>
      <c r="AD583" s="8"/>
      <c r="AE583" s="8"/>
      <c r="AF583" s="8"/>
      <c r="AG583" s="8"/>
      <c r="AH583" s="8"/>
      <c r="AI583" s="8"/>
      <c r="AJ583" s="8"/>
      <c r="AK583" s="8"/>
    </row>
    <row r="584" spans="1:37" ht="105.75">
      <c r="A584" s="18">
        <v>1376</v>
      </c>
      <c r="B584" s="19"/>
      <c r="C584" s="28" t="s">
        <v>19322</v>
      </c>
      <c r="D584" s="28" t="s">
        <v>19324</v>
      </c>
      <c r="E584" s="22"/>
      <c r="F584" s="22"/>
      <c r="G584" s="22"/>
      <c r="H584" s="23">
        <v>0</v>
      </c>
      <c r="I584" s="22"/>
      <c r="J584" s="23" t="s">
        <v>18202</v>
      </c>
      <c r="K584" s="22"/>
      <c r="L584" s="23" t="s">
        <v>18219</v>
      </c>
      <c r="M584" s="22"/>
      <c r="N584" s="22"/>
      <c r="O584" s="22"/>
      <c r="P584" s="24"/>
      <c r="Q584" s="23" t="s">
        <v>29</v>
      </c>
      <c r="R584" s="23" t="s">
        <v>30</v>
      </c>
      <c r="S584" s="25"/>
      <c r="T584" s="26"/>
      <c r="U584" s="26"/>
      <c r="V584" s="22"/>
      <c r="W584" s="27"/>
      <c r="X584" s="8"/>
      <c r="Y584" s="8"/>
      <c r="Z584" s="8"/>
      <c r="AA584" s="8"/>
      <c r="AB584" s="8"/>
      <c r="AC584" s="8"/>
      <c r="AD584" s="8"/>
      <c r="AE584" s="8"/>
      <c r="AF584" s="8"/>
      <c r="AG584" s="8"/>
      <c r="AH584" s="8"/>
      <c r="AI584" s="8"/>
      <c r="AJ584" s="8"/>
      <c r="AK584" s="8"/>
    </row>
    <row r="585" spans="1:37" ht="195.75">
      <c r="A585" s="18">
        <v>1384</v>
      </c>
      <c r="B585" s="30" t="s">
        <v>18914</v>
      </c>
      <c r="C585" s="28" t="s">
        <v>19325</v>
      </c>
      <c r="D585" s="28" t="s">
        <v>19326</v>
      </c>
      <c r="E585" s="22"/>
      <c r="F585" s="23" t="s">
        <v>108</v>
      </c>
      <c r="G585" s="22"/>
      <c r="H585" s="23">
        <v>0</v>
      </c>
      <c r="I585" s="22"/>
      <c r="J585" s="23" t="s">
        <v>18202</v>
      </c>
      <c r="K585" s="23" t="s">
        <v>18203</v>
      </c>
      <c r="L585" s="23" t="s">
        <v>35</v>
      </c>
      <c r="M585" s="22"/>
      <c r="N585" s="22"/>
      <c r="O585" s="23" t="s">
        <v>19327</v>
      </c>
      <c r="P585" s="24"/>
      <c r="Q585" s="23" t="s">
        <v>99</v>
      </c>
      <c r="R585" s="23" t="s">
        <v>10886</v>
      </c>
      <c r="S585" s="25"/>
      <c r="T585" s="26"/>
      <c r="U585" s="26"/>
      <c r="V585" s="22"/>
      <c r="W585" s="27"/>
      <c r="X585" s="8"/>
      <c r="Y585" s="8"/>
      <c r="Z585" s="8"/>
      <c r="AA585" s="8"/>
      <c r="AB585" s="8"/>
      <c r="AC585" s="8"/>
      <c r="AD585" s="8"/>
      <c r="AE585" s="8"/>
      <c r="AF585" s="8"/>
      <c r="AG585" s="8"/>
      <c r="AH585" s="8"/>
      <c r="AI585" s="8"/>
      <c r="AJ585" s="8"/>
      <c r="AK585" s="8"/>
    </row>
    <row r="586" spans="1:37" ht="255.75">
      <c r="A586" s="18">
        <v>1387</v>
      </c>
      <c r="B586" s="19"/>
      <c r="C586" s="28" t="s">
        <v>19328</v>
      </c>
      <c r="D586" s="28" t="s">
        <v>19329</v>
      </c>
      <c r="E586" s="22"/>
      <c r="F586" s="22"/>
      <c r="G586" s="22"/>
      <c r="H586" s="23">
        <v>0</v>
      </c>
      <c r="I586" s="22"/>
      <c r="J586" s="23" t="s">
        <v>18202</v>
      </c>
      <c r="K586" s="22"/>
      <c r="L586" s="23" t="s">
        <v>18243</v>
      </c>
      <c r="M586" s="22"/>
      <c r="N586" s="22"/>
      <c r="O586" s="22"/>
      <c r="P586" s="24"/>
      <c r="Q586" s="23" t="s">
        <v>36</v>
      </c>
      <c r="R586" s="23" t="s">
        <v>37</v>
      </c>
      <c r="S586" s="25"/>
      <c r="T586" s="26"/>
      <c r="U586" s="26"/>
      <c r="V586" s="22"/>
      <c r="W586" s="27"/>
      <c r="X586" s="8"/>
      <c r="Y586" s="8"/>
      <c r="Z586" s="8"/>
      <c r="AA586" s="8"/>
      <c r="AB586" s="8"/>
      <c r="AC586" s="8"/>
      <c r="AD586" s="8"/>
      <c r="AE586" s="8"/>
      <c r="AF586" s="8"/>
      <c r="AG586" s="8"/>
      <c r="AH586" s="8"/>
      <c r="AI586" s="8"/>
      <c r="AJ586" s="8"/>
      <c r="AK586" s="8"/>
    </row>
    <row r="587" spans="1:37" ht="240.75">
      <c r="A587" s="18">
        <v>1388</v>
      </c>
      <c r="B587" s="19"/>
      <c r="C587" s="28" t="s">
        <v>19330</v>
      </c>
      <c r="D587" s="28" t="s">
        <v>19331</v>
      </c>
      <c r="E587" s="22"/>
      <c r="F587" s="23" t="s">
        <v>165</v>
      </c>
      <c r="G587" s="23" t="s">
        <v>19332</v>
      </c>
      <c r="H587" s="23">
        <v>0</v>
      </c>
      <c r="I587" s="22"/>
      <c r="J587" s="23" t="s">
        <v>18202</v>
      </c>
      <c r="K587" s="29">
        <v>43497</v>
      </c>
      <c r="L587" s="23" t="s">
        <v>18212</v>
      </c>
      <c r="M587" s="22"/>
      <c r="N587" s="23" t="s">
        <v>19333</v>
      </c>
      <c r="O587" s="22"/>
      <c r="P587" s="24"/>
      <c r="Q587" s="23" t="s">
        <v>29</v>
      </c>
      <c r="R587" s="23" t="s">
        <v>30</v>
      </c>
      <c r="S587" s="25"/>
      <c r="T587" s="26"/>
      <c r="U587" s="26"/>
      <c r="V587" s="22"/>
      <c r="W587" s="27"/>
      <c r="X587" s="8"/>
      <c r="Y587" s="8"/>
      <c r="Z587" s="8"/>
      <c r="AA587" s="8"/>
      <c r="AB587" s="8"/>
      <c r="AC587" s="8"/>
      <c r="AD587" s="8"/>
      <c r="AE587" s="8"/>
      <c r="AF587" s="8"/>
      <c r="AG587" s="8"/>
      <c r="AH587" s="8"/>
      <c r="AI587" s="8"/>
      <c r="AJ587" s="8"/>
      <c r="AK587" s="8"/>
    </row>
    <row r="588" spans="1:37" ht="135.75">
      <c r="A588" s="18">
        <v>1393</v>
      </c>
      <c r="B588" s="19"/>
      <c r="C588" s="28" t="s">
        <v>19334</v>
      </c>
      <c r="D588" s="28" t="s">
        <v>15385</v>
      </c>
      <c r="E588" s="22"/>
      <c r="F588" s="23" t="s">
        <v>50</v>
      </c>
      <c r="G588" s="23" t="s">
        <v>19335</v>
      </c>
      <c r="H588" s="23">
        <v>0</v>
      </c>
      <c r="I588" s="22"/>
      <c r="J588" s="23" t="s">
        <v>18202</v>
      </c>
      <c r="K588" s="29">
        <v>43497</v>
      </c>
      <c r="L588" s="23" t="s">
        <v>18212</v>
      </c>
      <c r="M588" s="22"/>
      <c r="N588" s="23" t="s">
        <v>18722</v>
      </c>
      <c r="O588" s="22"/>
      <c r="P588" s="24"/>
      <c r="Q588" s="23" t="s">
        <v>29</v>
      </c>
      <c r="R588" s="23" t="s">
        <v>30</v>
      </c>
      <c r="S588" s="25"/>
      <c r="T588" s="26"/>
      <c r="U588" s="26"/>
      <c r="V588" s="22"/>
      <c r="W588" s="27"/>
      <c r="X588" s="8"/>
      <c r="Y588" s="8"/>
      <c r="Z588" s="8"/>
      <c r="AA588" s="8"/>
      <c r="AB588" s="8"/>
      <c r="AC588" s="8"/>
      <c r="AD588" s="8"/>
      <c r="AE588" s="8"/>
      <c r="AF588" s="8"/>
      <c r="AG588" s="8"/>
      <c r="AH588" s="8"/>
      <c r="AI588" s="8"/>
      <c r="AJ588" s="8"/>
      <c r="AK588" s="8"/>
    </row>
    <row r="589" spans="1:37" ht="120.75">
      <c r="A589" s="18">
        <v>1396</v>
      </c>
      <c r="B589" s="19"/>
      <c r="C589" s="28" t="s">
        <v>5804</v>
      </c>
      <c r="D589" s="28" t="s">
        <v>19336</v>
      </c>
      <c r="E589" s="22"/>
      <c r="F589" s="23" t="s">
        <v>415</v>
      </c>
      <c r="G589" s="23" t="s">
        <v>19337</v>
      </c>
      <c r="H589" s="23">
        <v>0</v>
      </c>
      <c r="I589" s="22"/>
      <c r="J589" s="23" t="s">
        <v>18202</v>
      </c>
      <c r="K589" s="29">
        <v>43497</v>
      </c>
      <c r="L589" s="23" t="s">
        <v>18212</v>
      </c>
      <c r="M589" s="22"/>
      <c r="N589" s="23" t="s">
        <v>18576</v>
      </c>
      <c r="O589" s="22"/>
      <c r="P589" s="24"/>
      <c r="Q589" s="23" t="s">
        <v>29</v>
      </c>
      <c r="R589" s="23" t="s">
        <v>30</v>
      </c>
      <c r="S589" s="25"/>
      <c r="T589" s="26"/>
      <c r="U589" s="26"/>
      <c r="V589" s="22"/>
      <c r="W589" s="27"/>
      <c r="X589" s="8"/>
      <c r="Y589" s="8"/>
      <c r="Z589" s="8"/>
      <c r="AA589" s="8"/>
      <c r="AB589" s="8"/>
      <c r="AC589" s="8"/>
      <c r="AD589" s="8"/>
      <c r="AE589" s="8"/>
      <c r="AF589" s="8"/>
      <c r="AG589" s="8"/>
      <c r="AH589" s="8"/>
      <c r="AI589" s="8"/>
      <c r="AJ589" s="8"/>
      <c r="AK589" s="8"/>
    </row>
    <row r="590" spans="1:37" ht="60.75">
      <c r="A590" s="18">
        <v>1397</v>
      </c>
      <c r="B590" s="19"/>
      <c r="C590" s="28" t="s">
        <v>19338</v>
      </c>
      <c r="D590" s="28" t="s">
        <v>19339</v>
      </c>
      <c r="E590" s="22"/>
      <c r="F590" s="22"/>
      <c r="G590" s="22"/>
      <c r="H590" s="23">
        <v>0</v>
      </c>
      <c r="I590" s="22"/>
      <c r="J590" s="23" t="s">
        <v>18202</v>
      </c>
      <c r="K590" s="22"/>
      <c r="L590" s="23" t="s">
        <v>18212</v>
      </c>
      <c r="M590" s="22"/>
      <c r="N590" s="22"/>
      <c r="O590" s="22"/>
      <c r="P590" s="24"/>
      <c r="Q590" s="23" t="s">
        <v>29</v>
      </c>
      <c r="R590" s="23" t="s">
        <v>30</v>
      </c>
      <c r="S590" s="25"/>
      <c r="T590" s="26"/>
      <c r="U590" s="26"/>
      <c r="V590" s="22"/>
      <c r="W590" s="27"/>
      <c r="X590" s="8"/>
      <c r="Y590" s="8"/>
      <c r="Z590" s="8"/>
      <c r="AA590" s="8"/>
      <c r="AB590" s="8"/>
      <c r="AC590" s="8"/>
      <c r="AD590" s="8"/>
      <c r="AE590" s="8"/>
      <c r="AF590" s="8"/>
      <c r="AG590" s="8"/>
      <c r="AH590" s="8"/>
      <c r="AI590" s="8"/>
      <c r="AJ590" s="8"/>
      <c r="AK590" s="8"/>
    </row>
    <row r="591" spans="1:37" ht="120.75">
      <c r="A591" s="18">
        <v>1398</v>
      </c>
      <c r="B591" s="19"/>
      <c r="C591" s="28" t="s">
        <v>19340</v>
      </c>
      <c r="D591" s="28" t="s">
        <v>19341</v>
      </c>
      <c r="E591" s="22"/>
      <c r="F591" s="22"/>
      <c r="G591" s="22"/>
      <c r="H591" s="23">
        <v>0</v>
      </c>
      <c r="I591" s="22"/>
      <c r="J591" s="23" t="s">
        <v>18202</v>
      </c>
      <c r="K591" s="22"/>
      <c r="L591" s="23" t="s">
        <v>18212</v>
      </c>
      <c r="M591" s="22"/>
      <c r="N591" s="22"/>
      <c r="O591" s="22"/>
      <c r="P591" s="24"/>
      <c r="Q591" s="23" t="s">
        <v>29</v>
      </c>
      <c r="R591" s="23" t="s">
        <v>30</v>
      </c>
      <c r="S591" s="25"/>
      <c r="T591" s="26"/>
      <c r="U591" s="26"/>
      <c r="V591" s="22"/>
      <c r="W591" s="27"/>
      <c r="X591" s="8"/>
      <c r="Y591" s="8"/>
      <c r="Z591" s="8"/>
      <c r="AA591" s="8"/>
      <c r="AB591" s="8"/>
      <c r="AC591" s="8"/>
      <c r="AD591" s="8"/>
      <c r="AE591" s="8"/>
      <c r="AF591" s="8"/>
      <c r="AG591" s="8"/>
      <c r="AH591" s="8"/>
      <c r="AI591" s="8"/>
      <c r="AJ591" s="8"/>
      <c r="AK591" s="8"/>
    </row>
    <row r="592" spans="1:37" ht="90.75">
      <c r="A592" s="18">
        <v>1402</v>
      </c>
      <c r="B592" s="19"/>
      <c r="C592" s="28" t="s">
        <v>19342</v>
      </c>
      <c r="D592" s="28" t="s">
        <v>19343</v>
      </c>
      <c r="E592" s="22"/>
      <c r="F592" s="23" t="s">
        <v>266</v>
      </c>
      <c r="G592" s="22"/>
      <c r="H592" s="23">
        <v>0</v>
      </c>
      <c r="I592" s="22"/>
      <c r="J592" s="23" t="s">
        <v>18202</v>
      </c>
      <c r="K592" s="29">
        <v>43497</v>
      </c>
      <c r="L592" s="23" t="s">
        <v>96</v>
      </c>
      <c r="M592" s="22"/>
      <c r="N592" s="23" t="s">
        <v>19321</v>
      </c>
      <c r="O592" s="22"/>
      <c r="P592" s="24"/>
      <c r="Q592" s="23" t="s">
        <v>18392</v>
      </c>
      <c r="R592" s="23" t="s">
        <v>127</v>
      </c>
      <c r="S592" s="25"/>
      <c r="T592" s="26"/>
      <c r="U592" s="26"/>
      <c r="V592" s="22"/>
      <c r="W592" s="27"/>
      <c r="X592" s="8"/>
      <c r="Y592" s="8"/>
      <c r="Z592" s="8"/>
      <c r="AA592" s="8"/>
      <c r="AB592" s="8"/>
      <c r="AC592" s="8"/>
      <c r="AD592" s="8"/>
      <c r="AE592" s="8"/>
      <c r="AF592" s="8"/>
      <c r="AG592" s="8"/>
      <c r="AH592" s="8"/>
      <c r="AI592" s="8"/>
      <c r="AJ592" s="8"/>
      <c r="AK592" s="8"/>
    </row>
    <row r="593" spans="1:37" ht="135.75">
      <c r="A593" s="18">
        <v>1407</v>
      </c>
      <c r="B593" s="19"/>
      <c r="C593" s="28" t="s">
        <v>19344</v>
      </c>
      <c r="D593" s="28" t="s">
        <v>19345</v>
      </c>
      <c r="E593" s="22"/>
      <c r="F593" s="22"/>
      <c r="G593" s="22"/>
      <c r="H593" s="23">
        <v>0</v>
      </c>
      <c r="I593" s="22"/>
      <c r="J593" s="23" t="s">
        <v>18202</v>
      </c>
      <c r="K593" s="22"/>
      <c r="L593" s="23" t="s">
        <v>18212</v>
      </c>
      <c r="M593" s="22"/>
      <c r="N593" s="22"/>
      <c r="O593" s="22"/>
      <c r="P593" s="24"/>
      <c r="Q593" s="23" t="s">
        <v>29</v>
      </c>
      <c r="R593" s="23" t="s">
        <v>30</v>
      </c>
      <c r="S593" s="25"/>
      <c r="T593" s="26"/>
      <c r="U593" s="26"/>
      <c r="V593" s="22"/>
      <c r="W593" s="27"/>
      <c r="X593" s="8"/>
      <c r="Y593" s="8"/>
      <c r="Z593" s="8"/>
      <c r="AA593" s="8"/>
      <c r="AB593" s="8"/>
      <c r="AC593" s="8"/>
      <c r="AD593" s="8"/>
      <c r="AE593" s="8"/>
      <c r="AF593" s="8"/>
      <c r="AG593" s="8"/>
      <c r="AH593" s="8"/>
      <c r="AI593" s="8"/>
      <c r="AJ593" s="8"/>
      <c r="AK593" s="8"/>
    </row>
    <row r="594" spans="1:37" ht="120.75">
      <c r="A594" s="18">
        <v>1408</v>
      </c>
      <c r="B594" s="19"/>
      <c r="C594" s="28" t="s">
        <v>19346</v>
      </c>
      <c r="D594" s="28" t="s">
        <v>19347</v>
      </c>
      <c r="E594" s="22"/>
      <c r="F594" s="23" t="s">
        <v>50</v>
      </c>
      <c r="G594" s="22"/>
      <c r="H594" s="23">
        <v>0</v>
      </c>
      <c r="I594" s="22"/>
      <c r="J594" s="23" t="s">
        <v>18202</v>
      </c>
      <c r="K594" s="22"/>
      <c r="L594" s="23" t="s">
        <v>18267</v>
      </c>
      <c r="M594" s="23" t="s">
        <v>11857</v>
      </c>
      <c r="N594" s="22"/>
      <c r="O594" s="22"/>
      <c r="P594" s="24"/>
      <c r="Q594" s="23" t="s">
        <v>29</v>
      </c>
      <c r="R594" s="23" t="s">
        <v>30</v>
      </c>
      <c r="S594" s="25"/>
      <c r="T594" s="26"/>
      <c r="U594" s="26"/>
      <c r="V594" s="22"/>
      <c r="W594" s="27"/>
      <c r="X594" s="8"/>
      <c r="Y594" s="8"/>
      <c r="Z594" s="8"/>
      <c r="AA594" s="8"/>
      <c r="AB594" s="8"/>
      <c r="AC594" s="8"/>
      <c r="AD594" s="8"/>
      <c r="AE594" s="8"/>
      <c r="AF594" s="8"/>
      <c r="AG594" s="8"/>
      <c r="AH594" s="8"/>
      <c r="AI594" s="8"/>
      <c r="AJ594" s="8"/>
      <c r="AK594" s="8"/>
    </row>
    <row r="595" spans="1:37" ht="135.75">
      <c r="A595" s="18">
        <v>1409</v>
      </c>
      <c r="B595" s="19"/>
      <c r="C595" s="28" t="s">
        <v>19348</v>
      </c>
      <c r="D595" s="28" t="s">
        <v>19349</v>
      </c>
      <c r="E595" s="22"/>
      <c r="F595" s="23" t="s">
        <v>415</v>
      </c>
      <c r="G595" s="23" t="s">
        <v>18418</v>
      </c>
      <c r="H595" s="23">
        <v>0</v>
      </c>
      <c r="I595" s="22"/>
      <c r="J595" s="23" t="s">
        <v>18202</v>
      </c>
      <c r="K595" s="29">
        <v>43497</v>
      </c>
      <c r="L595" s="23" t="s">
        <v>18212</v>
      </c>
      <c r="M595" s="22"/>
      <c r="N595" s="23" t="s">
        <v>18587</v>
      </c>
      <c r="O595" s="22"/>
      <c r="P595" s="24"/>
      <c r="Q595" s="23" t="s">
        <v>29</v>
      </c>
      <c r="R595" s="23" t="s">
        <v>30</v>
      </c>
      <c r="S595" s="25"/>
      <c r="T595" s="26"/>
      <c r="U595" s="26"/>
      <c r="V595" s="22"/>
      <c r="W595" s="27"/>
      <c r="X595" s="8"/>
      <c r="Y595" s="8"/>
      <c r="Z595" s="8"/>
      <c r="AA595" s="8"/>
      <c r="AB595" s="8"/>
      <c r="AC595" s="8"/>
      <c r="AD595" s="8"/>
      <c r="AE595" s="8"/>
      <c r="AF595" s="8"/>
      <c r="AG595" s="8"/>
      <c r="AH595" s="8"/>
      <c r="AI595" s="8"/>
      <c r="AJ595" s="8"/>
      <c r="AK595" s="8"/>
    </row>
    <row r="596" spans="1:37" ht="75.75">
      <c r="A596" s="18">
        <v>1410</v>
      </c>
      <c r="B596" s="19"/>
      <c r="C596" s="28" t="s">
        <v>19350</v>
      </c>
      <c r="D596" s="28" t="s">
        <v>19351</v>
      </c>
      <c r="E596" s="23" t="s">
        <v>19352</v>
      </c>
      <c r="F596" s="23" t="s">
        <v>415</v>
      </c>
      <c r="G596" s="22"/>
      <c r="H596" s="23">
        <v>0</v>
      </c>
      <c r="I596" s="22"/>
      <c r="J596" s="23" t="s">
        <v>18202</v>
      </c>
      <c r="K596" s="22"/>
      <c r="L596" s="23" t="s">
        <v>18243</v>
      </c>
      <c r="M596" s="22"/>
      <c r="N596" s="22"/>
      <c r="O596" s="22"/>
      <c r="P596" s="24"/>
      <c r="Q596" s="22"/>
      <c r="R596" s="23" t="s">
        <v>18304</v>
      </c>
      <c r="S596" s="25"/>
      <c r="T596" s="26"/>
      <c r="U596" s="26"/>
      <c r="V596" s="22"/>
      <c r="W596" s="27"/>
      <c r="X596" s="8"/>
      <c r="Y596" s="8"/>
      <c r="Z596" s="8"/>
      <c r="AA596" s="8"/>
      <c r="AB596" s="8"/>
      <c r="AC596" s="8"/>
      <c r="AD596" s="8"/>
      <c r="AE596" s="8"/>
      <c r="AF596" s="8"/>
      <c r="AG596" s="8"/>
      <c r="AH596" s="8"/>
      <c r="AI596" s="8"/>
      <c r="AJ596" s="8"/>
      <c r="AK596" s="8"/>
    </row>
    <row r="597" spans="1:37" ht="135.75">
      <c r="A597" s="18">
        <v>1411</v>
      </c>
      <c r="B597" s="19"/>
      <c r="C597" s="28" t="s">
        <v>19353</v>
      </c>
      <c r="D597" s="28" t="s">
        <v>19354</v>
      </c>
      <c r="E597" s="22"/>
      <c r="F597" s="23" t="s">
        <v>456</v>
      </c>
      <c r="G597" s="23" t="s">
        <v>18552</v>
      </c>
      <c r="H597" s="23">
        <v>0</v>
      </c>
      <c r="I597" s="22"/>
      <c r="J597" s="23" t="s">
        <v>18202</v>
      </c>
      <c r="K597" s="29">
        <v>43497</v>
      </c>
      <c r="L597" s="23" t="s">
        <v>18212</v>
      </c>
      <c r="M597" s="22"/>
      <c r="N597" s="23" t="s">
        <v>18722</v>
      </c>
      <c r="O597" s="22"/>
      <c r="P597" s="24"/>
      <c r="Q597" s="23" t="s">
        <v>29</v>
      </c>
      <c r="R597" s="23" t="s">
        <v>30</v>
      </c>
      <c r="S597" s="25"/>
      <c r="T597" s="26"/>
      <c r="U597" s="26"/>
      <c r="V597" s="22"/>
      <c r="W597" s="27"/>
      <c r="X597" s="8"/>
      <c r="Y597" s="8"/>
      <c r="Z597" s="8"/>
      <c r="AA597" s="8"/>
      <c r="AB597" s="8"/>
      <c r="AC597" s="8"/>
      <c r="AD597" s="8"/>
      <c r="AE597" s="8"/>
      <c r="AF597" s="8"/>
      <c r="AG597" s="8"/>
      <c r="AH597" s="8"/>
      <c r="AI597" s="8"/>
      <c r="AJ597" s="8"/>
      <c r="AK597" s="8"/>
    </row>
    <row r="598" spans="1:37" ht="135.75">
      <c r="A598" s="18">
        <v>1412</v>
      </c>
      <c r="B598" s="19"/>
      <c r="C598" s="28" t="s">
        <v>19355</v>
      </c>
      <c r="D598" s="28" t="s">
        <v>19356</v>
      </c>
      <c r="E598" s="22"/>
      <c r="F598" s="23" t="s">
        <v>19357</v>
      </c>
      <c r="G598" s="22"/>
      <c r="H598" s="23">
        <v>0</v>
      </c>
      <c r="I598" s="22"/>
      <c r="J598" s="23" t="s">
        <v>18202</v>
      </c>
      <c r="K598" s="29">
        <v>43497</v>
      </c>
      <c r="L598" s="23" t="s">
        <v>96</v>
      </c>
      <c r="M598" s="22"/>
      <c r="N598" s="23" t="s">
        <v>19358</v>
      </c>
      <c r="O598" s="22"/>
      <c r="P598" s="24"/>
      <c r="Q598" s="23" t="s">
        <v>18392</v>
      </c>
      <c r="R598" s="23" t="s">
        <v>127</v>
      </c>
      <c r="S598" s="25"/>
      <c r="T598" s="26"/>
      <c r="U598" s="26"/>
      <c r="V598" s="22"/>
      <c r="W598" s="27"/>
      <c r="X598" s="8"/>
      <c r="Y598" s="8"/>
      <c r="Z598" s="8"/>
      <c r="AA598" s="8"/>
      <c r="AB598" s="8"/>
      <c r="AC598" s="8"/>
      <c r="AD598" s="8"/>
      <c r="AE598" s="8"/>
      <c r="AF598" s="8"/>
      <c r="AG598" s="8"/>
      <c r="AH598" s="8"/>
      <c r="AI598" s="8"/>
      <c r="AJ598" s="8"/>
      <c r="AK598" s="8"/>
    </row>
    <row r="599" spans="1:37" ht="90.75">
      <c r="A599" s="18">
        <v>1417</v>
      </c>
      <c r="B599" s="19"/>
      <c r="C599" s="28" t="s">
        <v>19359</v>
      </c>
      <c r="D599" s="28" t="s">
        <v>19360</v>
      </c>
      <c r="E599" s="22"/>
      <c r="F599" s="22"/>
      <c r="G599" s="22"/>
      <c r="H599" s="23">
        <v>0</v>
      </c>
      <c r="I599" s="22"/>
      <c r="J599" s="23" t="s">
        <v>18202</v>
      </c>
      <c r="K599" s="22"/>
      <c r="L599" s="23" t="s">
        <v>18219</v>
      </c>
      <c r="M599" s="22"/>
      <c r="N599" s="22"/>
      <c r="O599" s="22"/>
      <c r="P599" s="24"/>
      <c r="Q599" s="23" t="s">
        <v>29</v>
      </c>
      <c r="R599" s="23" t="s">
        <v>30</v>
      </c>
      <c r="S599" s="25"/>
      <c r="T599" s="26"/>
      <c r="U599" s="26"/>
      <c r="V599" s="22"/>
      <c r="W599" s="27"/>
      <c r="X599" s="8"/>
      <c r="Y599" s="8"/>
      <c r="Z599" s="8"/>
      <c r="AA599" s="8"/>
      <c r="AB599" s="8"/>
      <c r="AC599" s="8"/>
      <c r="AD599" s="8"/>
      <c r="AE599" s="8"/>
      <c r="AF599" s="8"/>
      <c r="AG599" s="8"/>
      <c r="AH599" s="8"/>
      <c r="AI599" s="8"/>
      <c r="AJ599" s="8"/>
      <c r="AK599" s="8"/>
    </row>
    <row r="600" spans="1:37" ht="60.75">
      <c r="A600" s="18">
        <v>1418</v>
      </c>
      <c r="B600" s="19"/>
      <c r="C600" s="28" t="s">
        <v>19361</v>
      </c>
      <c r="D600" s="28" t="s">
        <v>19362</v>
      </c>
      <c r="E600" s="22"/>
      <c r="F600" s="23" t="s">
        <v>19363</v>
      </c>
      <c r="G600" s="22"/>
      <c r="H600" s="23">
        <v>0</v>
      </c>
      <c r="I600" s="22"/>
      <c r="J600" s="23" t="s">
        <v>18202</v>
      </c>
      <c r="K600" s="23" t="s">
        <v>18203</v>
      </c>
      <c r="L600" s="23" t="s">
        <v>18212</v>
      </c>
      <c r="M600" s="22"/>
      <c r="N600" s="22"/>
      <c r="O600" s="22"/>
      <c r="P600" s="24"/>
      <c r="Q600" s="23" t="s">
        <v>29</v>
      </c>
      <c r="R600" s="23" t="s">
        <v>30</v>
      </c>
      <c r="S600" s="25"/>
      <c r="T600" s="26"/>
      <c r="U600" s="26"/>
      <c r="V600" s="22"/>
      <c r="W600" s="27"/>
      <c r="X600" s="8"/>
      <c r="Y600" s="8"/>
      <c r="Z600" s="8"/>
      <c r="AA600" s="8"/>
      <c r="AB600" s="8"/>
      <c r="AC600" s="8"/>
      <c r="AD600" s="8"/>
      <c r="AE600" s="8"/>
      <c r="AF600" s="8"/>
      <c r="AG600" s="8"/>
      <c r="AH600" s="8"/>
      <c r="AI600" s="8"/>
      <c r="AJ600" s="8"/>
      <c r="AK600" s="8"/>
    </row>
    <row r="601" spans="1:37" ht="45.75">
      <c r="A601" s="18">
        <v>1419</v>
      </c>
      <c r="B601" s="19"/>
      <c r="C601" s="28" t="s">
        <v>19361</v>
      </c>
      <c r="D601" s="28" t="s">
        <v>19364</v>
      </c>
      <c r="E601" s="22"/>
      <c r="F601" s="23" t="s">
        <v>19365</v>
      </c>
      <c r="G601" s="22"/>
      <c r="H601" s="23">
        <v>0</v>
      </c>
      <c r="I601" s="22"/>
      <c r="J601" s="23" t="s">
        <v>18202</v>
      </c>
      <c r="K601" s="23" t="s">
        <v>18203</v>
      </c>
      <c r="L601" s="23" t="s">
        <v>18212</v>
      </c>
      <c r="M601" s="22"/>
      <c r="N601" s="22"/>
      <c r="O601" s="22"/>
      <c r="P601" s="24"/>
      <c r="Q601" s="23" t="s">
        <v>29</v>
      </c>
      <c r="R601" s="23" t="s">
        <v>30</v>
      </c>
      <c r="S601" s="25"/>
      <c r="T601" s="26"/>
      <c r="U601" s="26"/>
      <c r="V601" s="22"/>
      <c r="W601" s="27"/>
      <c r="X601" s="8"/>
      <c r="Y601" s="8"/>
      <c r="Z601" s="8"/>
      <c r="AA601" s="8"/>
      <c r="AB601" s="8"/>
      <c r="AC601" s="8"/>
      <c r="AD601" s="8"/>
      <c r="AE601" s="8"/>
      <c r="AF601" s="8"/>
      <c r="AG601" s="8"/>
      <c r="AH601" s="8"/>
      <c r="AI601" s="8"/>
      <c r="AJ601" s="8"/>
      <c r="AK601" s="8"/>
    </row>
    <row r="602" spans="1:37" ht="240.75">
      <c r="A602" s="18">
        <v>1420</v>
      </c>
      <c r="B602" s="19"/>
      <c r="C602" s="20" t="s">
        <v>19366</v>
      </c>
      <c r="D602" s="28" t="s">
        <v>19367</v>
      </c>
      <c r="E602" s="22"/>
      <c r="F602" s="22"/>
      <c r="G602" s="22"/>
      <c r="H602" s="23">
        <v>0</v>
      </c>
      <c r="I602" s="22"/>
      <c r="J602" s="23" t="s">
        <v>18202</v>
      </c>
      <c r="K602" s="31">
        <v>43313</v>
      </c>
      <c r="L602" s="23" t="s">
        <v>18219</v>
      </c>
      <c r="M602" s="22"/>
      <c r="N602" s="22"/>
      <c r="O602" s="22"/>
      <c r="P602" s="24"/>
      <c r="Q602" s="23" t="s">
        <v>18377</v>
      </c>
      <c r="R602" s="22"/>
      <c r="S602" s="25"/>
      <c r="T602" s="26"/>
      <c r="U602" s="26"/>
      <c r="V602" s="22"/>
      <c r="W602" s="27"/>
      <c r="X602" s="8"/>
      <c r="Y602" s="8"/>
      <c r="Z602" s="8"/>
      <c r="AA602" s="8"/>
      <c r="AB602" s="8"/>
      <c r="AC602" s="8"/>
      <c r="AD602" s="8"/>
      <c r="AE602" s="8"/>
      <c r="AF602" s="8"/>
      <c r="AG602" s="8"/>
      <c r="AH602" s="8"/>
      <c r="AI602" s="8"/>
      <c r="AJ602" s="8"/>
      <c r="AK602" s="8"/>
    </row>
    <row r="603" spans="1:37" ht="270.75">
      <c r="A603" s="18">
        <v>1421</v>
      </c>
      <c r="B603" s="19"/>
      <c r="C603" s="20" t="s">
        <v>19368</v>
      </c>
      <c r="D603" s="28" t="s">
        <v>19369</v>
      </c>
      <c r="E603" s="22"/>
      <c r="F603" s="22"/>
      <c r="G603" s="22"/>
      <c r="H603" s="23">
        <v>0</v>
      </c>
      <c r="I603" s="22"/>
      <c r="J603" s="23" t="s">
        <v>18202</v>
      </c>
      <c r="K603" s="31">
        <v>43313</v>
      </c>
      <c r="L603" s="23" t="s">
        <v>18219</v>
      </c>
      <c r="M603" s="22"/>
      <c r="N603" s="22"/>
      <c r="O603" s="22"/>
      <c r="P603" s="24"/>
      <c r="Q603" s="23" t="s">
        <v>18377</v>
      </c>
      <c r="R603" s="22"/>
      <c r="S603" s="25"/>
      <c r="T603" s="26"/>
      <c r="U603" s="26"/>
      <c r="V603" s="22"/>
      <c r="W603" s="27"/>
      <c r="X603" s="8"/>
      <c r="Y603" s="8"/>
      <c r="Z603" s="8"/>
      <c r="AA603" s="8"/>
      <c r="AB603" s="8"/>
      <c r="AC603" s="8"/>
      <c r="AD603" s="8"/>
      <c r="AE603" s="8"/>
      <c r="AF603" s="8"/>
      <c r="AG603" s="8"/>
      <c r="AH603" s="8"/>
      <c r="AI603" s="8"/>
      <c r="AJ603" s="8"/>
      <c r="AK603" s="8"/>
    </row>
    <row r="604" spans="1:37" ht="409.6">
      <c r="A604" s="18">
        <v>1423</v>
      </c>
      <c r="B604" s="19"/>
      <c r="C604" s="28" t="s">
        <v>19370</v>
      </c>
      <c r="D604" s="21"/>
      <c r="E604" s="22"/>
      <c r="F604" s="22"/>
      <c r="G604" s="22"/>
      <c r="H604" s="23">
        <v>0</v>
      </c>
      <c r="I604" s="22"/>
      <c r="J604" s="23" t="s">
        <v>18202</v>
      </c>
      <c r="K604" s="22"/>
      <c r="L604" s="23" t="s">
        <v>18267</v>
      </c>
      <c r="M604" s="23">
        <v>2017</v>
      </c>
      <c r="N604" s="22"/>
      <c r="O604" s="22"/>
      <c r="P604" s="24"/>
      <c r="Q604" s="23" t="s">
        <v>20</v>
      </c>
      <c r="R604" s="23" t="s">
        <v>21</v>
      </c>
      <c r="S604" s="25"/>
      <c r="T604" s="26"/>
      <c r="U604" s="26"/>
      <c r="V604" s="22"/>
      <c r="W604" s="27"/>
      <c r="X604" s="8"/>
      <c r="Y604" s="8"/>
      <c r="Z604" s="8"/>
      <c r="AA604" s="8"/>
      <c r="AB604" s="8"/>
      <c r="AC604" s="8"/>
      <c r="AD604" s="8"/>
      <c r="AE604" s="8"/>
      <c r="AF604" s="8"/>
      <c r="AG604" s="8"/>
      <c r="AH604" s="8"/>
      <c r="AI604" s="8"/>
      <c r="AJ604" s="8"/>
      <c r="AK604" s="8"/>
    </row>
    <row r="605" spans="1:37" ht="135.75">
      <c r="A605" s="18">
        <v>1426</v>
      </c>
      <c r="B605" s="19"/>
      <c r="C605" s="28" t="s">
        <v>19371</v>
      </c>
      <c r="D605" s="28" t="s">
        <v>19372</v>
      </c>
      <c r="E605" s="22"/>
      <c r="F605" s="22"/>
      <c r="G605" s="22"/>
      <c r="H605" s="23">
        <v>0</v>
      </c>
      <c r="I605" s="22"/>
      <c r="J605" s="23" t="s">
        <v>18202</v>
      </c>
      <c r="K605" s="22"/>
      <c r="L605" s="23" t="s">
        <v>18243</v>
      </c>
      <c r="M605" s="22"/>
      <c r="N605" s="22"/>
      <c r="O605" s="22"/>
      <c r="P605" s="24"/>
      <c r="Q605" s="22"/>
      <c r="R605" s="23" t="s">
        <v>19373</v>
      </c>
      <c r="S605" s="25"/>
      <c r="T605" s="26"/>
      <c r="U605" s="32" t="s">
        <v>545</v>
      </c>
      <c r="V605" s="22"/>
      <c r="W605" s="27"/>
      <c r="X605" s="8"/>
      <c r="Y605" s="8"/>
      <c r="Z605" s="8"/>
      <c r="AA605" s="8"/>
      <c r="AB605" s="8"/>
      <c r="AC605" s="8"/>
      <c r="AD605" s="8"/>
      <c r="AE605" s="8"/>
      <c r="AF605" s="8"/>
      <c r="AG605" s="8"/>
      <c r="AH605" s="8"/>
      <c r="AI605" s="8"/>
      <c r="AJ605" s="8"/>
      <c r="AK605" s="8"/>
    </row>
    <row r="606" spans="1:37" ht="225.75">
      <c r="A606" s="18">
        <v>1433</v>
      </c>
      <c r="B606" s="19"/>
      <c r="C606" s="20" t="s">
        <v>19374</v>
      </c>
      <c r="D606" s="28" t="s">
        <v>19375</v>
      </c>
      <c r="E606" s="22"/>
      <c r="F606" s="22"/>
      <c r="G606" s="22"/>
      <c r="H606" s="23">
        <v>0</v>
      </c>
      <c r="I606" s="22"/>
      <c r="J606" s="23" t="s">
        <v>18202</v>
      </c>
      <c r="K606" s="31">
        <v>43313</v>
      </c>
      <c r="L606" s="23" t="s">
        <v>18219</v>
      </c>
      <c r="M606" s="22"/>
      <c r="N606" s="22"/>
      <c r="O606" s="22"/>
      <c r="P606" s="24"/>
      <c r="Q606" s="23" t="s">
        <v>18377</v>
      </c>
      <c r="R606" s="22"/>
      <c r="S606" s="25"/>
      <c r="T606" s="26"/>
      <c r="U606" s="26"/>
      <c r="V606" s="22"/>
      <c r="W606" s="27"/>
      <c r="X606" s="8"/>
      <c r="Y606" s="8"/>
      <c r="Z606" s="8"/>
      <c r="AA606" s="8"/>
      <c r="AB606" s="8"/>
      <c r="AC606" s="8"/>
      <c r="AD606" s="8"/>
      <c r="AE606" s="8"/>
      <c r="AF606" s="8"/>
      <c r="AG606" s="8"/>
      <c r="AH606" s="8"/>
      <c r="AI606" s="8"/>
      <c r="AJ606" s="8"/>
      <c r="AK606" s="8"/>
    </row>
    <row r="607" spans="1:37" ht="409.5">
      <c r="A607" s="18">
        <v>1436</v>
      </c>
      <c r="B607" s="19"/>
      <c r="C607" s="20" t="s">
        <v>19376</v>
      </c>
      <c r="D607" s="21"/>
      <c r="E607" s="22"/>
      <c r="F607" s="22"/>
      <c r="G607" s="22"/>
      <c r="H607" s="23">
        <v>0</v>
      </c>
      <c r="I607" s="22"/>
      <c r="J607" s="23" t="s">
        <v>18202</v>
      </c>
      <c r="K607" s="22"/>
      <c r="L607" s="23" t="s">
        <v>17409</v>
      </c>
      <c r="M607" s="22"/>
      <c r="N607" s="22"/>
      <c r="O607" s="22"/>
      <c r="P607" s="24"/>
      <c r="Q607" s="23" t="s">
        <v>20</v>
      </c>
      <c r="R607" s="22"/>
      <c r="S607" s="25"/>
      <c r="T607" s="26"/>
      <c r="U607" s="26"/>
      <c r="V607" s="22"/>
      <c r="W607" s="27"/>
      <c r="X607" s="8"/>
      <c r="Y607" s="8"/>
      <c r="Z607" s="8"/>
      <c r="AA607" s="8"/>
      <c r="AB607" s="8"/>
      <c r="AC607" s="8"/>
      <c r="AD607" s="8"/>
      <c r="AE607" s="8"/>
      <c r="AF607" s="8"/>
      <c r="AG607" s="8"/>
      <c r="AH607" s="8"/>
      <c r="AI607" s="8"/>
      <c r="AJ607" s="8"/>
      <c r="AK607" s="8"/>
    </row>
    <row r="608" spans="1:37" ht="225.75">
      <c r="A608" s="18">
        <v>1438</v>
      </c>
      <c r="B608" s="19"/>
      <c r="C608" s="28" t="s">
        <v>19377</v>
      </c>
      <c r="D608" s="28" t="s">
        <v>19378</v>
      </c>
      <c r="E608" s="22"/>
      <c r="F608" s="22"/>
      <c r="G608" s="22"/>
      <c r="H608" s="23">
        <v>0</v>
      </c>
      <c r="I608" s="22"/>
      <c r="J608" s="23" t="s">
        <v>18202</v>
      </c>
      <c r="K608" s="22"/>
      <c r="L608" s="23" t="s">
        <v>18212</v>
      </c>
      <c r="M608" s="22"/>
      <c r="N608" s="22"/>
      <c r="O608" s="22"/>
      <c r="P608" s="24"/>
      <c r="Q608" s="23" t="s">
        <v>36</v>
      </c>
      <c r="R608" s="23" t="s">
        <v>37</v>
      </c>
      <c r="S608" s="25"/>
      <c r="T608" s="26"/>
      <c r="U608" s="26"/>
      <c r="V608" s="22"/>
      <c r="W608" s="27"/>
      <c r="X608" s="8"/>
      <c r="Y608" s="8"/>
      <c r="Z608" s="8"/>
      <c r="AA608" s="8"/>
      <c r="AB608" s="8"/>
      <c r="AC608" s="8"/>
      <c r="AD608" s="8"/>
      <c r="AE608" s="8"/>
      <c r="AF608" s="8"/>
      <c r="AG608" s="8"/>
      <c r="AH608" s="8"/>
      <c r="AI608" s="8"/>
      <c r="AJ608" s="8"/>
      <c r="AK608" s="8"/>
    </row>
    <row r="609" spans="1:37" ht="180.75">
      <c r="A609" s="18">
        <v>1439</v>
      </c>
      <c r="B609" s="30" t="s">
        <v>13</v>
      </c>
      <c r="C609" s="28" t="s">
        <v>19379</v>
      </c>
      <c r="D609" s="28" t="s">
        <v>19380</v>
      </c>
      <c r="E609" s="22"/>
      <c r="F609" s="22"/>
      <c r="G609" s="22"/>
      <c r="H609" s="23">
        <v>0</v>
      </c>
      <c r="I609" s="22"/>
      <c r="J609" s="23" t="s">
        <v>18202</v>
      </c>
      <c r="K609" s="22"/>
      <c r="L609" s="23" t="s">
        <v>18212</v>
      </c>
      <c r="M609" s="22"/>
      <c r="N609" s="22"/>
      <c r="O609" s="22"/>
      <c r="P609" s="24"/>
      <c r="Q609" s="23" t="s">
        <v>36</v>
      </c>
      <c r="R609" s="23" t="s">
        <v>37</v>
      </c>
      <c r="S609" s="34" t="s">
        <v>19381</v>
      </c>
      <c r="T609" s="26"/>
      <c r="U609" s="26"/>
      <c r="V609" s="22"/>
      <c r="W609" s="27"/>
      <c r="X609" s="8"/>
      <c r="Y609" s="8"/>
      <c r="Z609" s="8"/>
      <c r="AA609" s="8"/>
      <c r="AB609" s="8"/>
      <c r="AC609" s="8"/>
      <c r="AD609" s="8"/>
      <c r="AE609" s="8"/>
      <c r="AF609" s="8"/>
      <c r="AG609" s="8"/>
      <c r="AH609" s="8"/>
      <c r="AI609" s="8"/>
      <c r="AJ609" s="8"/>
      <c r="AK609" s="8"/>
    </row>
    <row r="610" spans="1:37" ht="120.75">
      <c r="A610" s="18">
        <v>1440</v>
      </c>
      <c r="B610" s="30" t="s">
        <v>13</v>
      </c>
      <c r="C610" s="28" t="s">
        <v>19379</v>
      </c>
      <c r="D610" s="28" t="s">
        <v>19382</v>
      </c>
      <c r="E610" s="22"/>
      <c r="F610" s="22"/>
      <c r="G610" s="22"/>
      <c r="H610" s="23">
        <v>0</v>
      </c>
      <c r="I610" s="22"/>
      <c r="J610" s="23" t="s">
        <v>18202</v>
      </c>
      <c r="K610" s="22"/>
      <c r="L610" s="23" t="s">
        <v>18212</v>
      </c>
      <c r="M610" s="22"/>
      <c r="N610" s="22"/>
      <c r="O610" s="22"/>
      <c r="P610" s="24"/>
      <c r="Q610" s="23" t="s">
        <v>36</v>
      </c>
      <c r="R610" s="23" t="s">
        <v>37</v>
      </c>
      <c r="S610" s="34" t="s">
        <v>19383</v>
      </c>
      <c r="T610" s="26"/>
      <c r="U610" s="26"/>
      <c r="V610" s="22"/>
      <c r="W610" s="27"/>
      <c r="X610" s="8"/>
      <c r="Y610" s="8"/>
      <c r="Z610" s="8"/>
      <c r="AA610" s="8"/>
      <c r="AB610" s="8"/>
      <c r="AC610" s="8"/>
      <c r="AD610" s="8"/>
      <c r="AE610" s="8"/>
      <c r="AF610" s="8"/>
      <c r="AG610" s="8"/>
      <c r="AH610" s="8"/>
      <c r="AI610" s="8"/>
      <c r="AJ610" s="8"/>
      <c r="AK610" s="8"/>
    </row>
    <row r="611" spans="1:37" ht="135.75">
      <c r="A611" s="18">
        <v>1441</v>
      </c>
      <c r="B611" s="30" t="s">
        <v>13</v>
      </c>
      <c r="C611" s="28" t="s">
        <v>19379</v>
      </c>
      <c r="D611" s="28" t="s">
        <v>19384</v>
      </c>
      <c r="E611" s="22"/>
      <c r="F611" s="22"/>
      <c r="G611" s="22"/>
      <c r="H611" s="23">
        <v>0</v>
      </c>
      <c r="I611" s="22"/>
      <c r="J611" s="23" t="s">
        <v>18202</v>
      </c>
      <c r="K611" s="22"/>
      <c r="L611" s="23" t="s">
        <v>18212</v>
      </c>
      <c r="M611" s="22"/>
      <c r="N611" s="22"/>
      <c r="O611" s="22"/>
      <c r="P611" s="24"/>
      <c r="Q611" s="23" t="s">
        <v>36</v>
      </c>
      <c r="R611" s="23" t="s">
        <v>37</v>
      </c>
      <c r="S611" s="34" t="s">
        <v>19385</v>
      </c>
      <c r="T611" s="26"/>
      <c r="U611" s="26"/>
      <c r="V611" s="22"/>
      <c r="W611" s="27"/>
      <c r="X611" s="8"/>
      <c r="Y611" s="8"/>
      <c r="Z611" s="8"/>
      <c r="AA611" s="8"/>
      <c r="AB611" s="8"/>
      <c r="AC611" s="8"/>
      <c r="AD611" s="8"/>
      <c r="AE611" s="8"/>
      <c r="AF611" s="8"/>
      <c r="AG611" s="8"/>
      <c r="AH611" s="8"/>
      <c r="AI611" s="8"/>
      <c r="AJ611" s="8"/>
      <c r="AK611" s="8"/>
    </row>
    <row r="612" spans="1:37" ht="120.75">
      <c r="A612" s="18">
        <v>1442</v>
      </c>
      <c r="B612" s="30" t="s">
        <v>13</v>
      </c>
      <c r="C612" s="28" t="s">
        <v>19379</v>
      </c>
      <c r="D612" s="28" t="s">
        <v>19386</v>
      </c>
      <c r="E612" s="22"/>
      <c r="F612" s="22"/>
      <c r="G612" s="22"/>
      <c r="H612" s="23">
        <v>0</v>
      </c>
      <c r="I612" s="22"/>
      <c r="J612" s="23" t="s">
        <v>18202</v>
      </c>
      <c r="K612" s="22"/>
      <c r="L612" s="23" t="s">
        <v>18212</v>
      </c>
      <c r="M612" s="22"/>
      <c r="N612" s="22"/>
      <c r="O612" s="22"/>
      <c r="P612" s="24"/>
      <c r="Q612" s="23" t="s">
        <v>36</v>
      </c>
      <c r="R612" s="23" t="s">
        <v>37</v>
      </c>
      <c r="S612" s="34" t="s">
        <v>19387</v>
      </c>
      <c r="T612" s="26"/>
      <c r="U612" s="26"/>
      <c r="V612" s="22"/>
      <c r="W612" s="27"/>
      <c r="X612" s="8"/>
      <c r="Y612" s="8"/>
      <c r="Z612" s="8"/>
      <c r="AA612" s="8"/>
      <c r="AB612" s="8"/>
      <c r="AC612" s="8"/>
      <c r="AD612" s="8"/>
      <c r="AE612" s="8"/>
      <c r="AF612" s="8"/>
      <c r="AG612" s="8"/>
      <c r="AH612" s="8"/>
      <c r="AI612" s="8"/>
      <c r="AJ612" s="8"/>
      <c r="AK612" s="8"/>
    </row>
    <row r="613" spans="1:37" ht="270.75">
      <c r="A613" s="18">
        <v>1443</v>
      </c>
      <c r="B613" s="19"/>
      <c r="C613" s="28" t="s">
        <v>19388</v>
      </c>
      <c r="D613" s="28" t="s">
        <v>19389</v>
      </c>
      <c r="E613" s="22"/>
      <c r="F613" s="22"/>
      <c r="G613" s="22"/>
      <c r="H613" s="23">
        <v>0</v>
      </c>
      <c r="I613" s="22"/>
      <c r="J613" s="23" t="s">
        <v>18202</v>
      </c>
      <c r="K613" s="22"/>
      <c r="L613" s="23" t="s">
        <v>18212</v>
      </c>
      <c r="M613" s="22"/>
      <c r="N613" s="22"/>
      <c r="O613" s="22"/>
      <c r="P613" s="24"/>
      <c r="Q613" s="23" t="s">
        <v>36</v>
      </c>
      <c r="R613" s="23" t="s">
        <v>37</v>
      </c>
      <c r="S613" s="25"/>
      <c r="T613" s="26"/>
      <c r="U613" s="26"/>
      <c r="V613" s="22"/>
      <c r="W613" s="27"/>
      <c r="X613" s="8"/>
      <c r="Y613" s="8"/>
      <c r="Z613" s="8"/>
      <c r="AA613" s="8"/>
      <c r="AB613" s="8"/>
      <c r="AC613" s="8"/>
      <c r="AD613" s="8"/>
      <c r="AE613" s="8"/>
      <c r="AF613" s="8"/>
      <c r="AG613" s="8"/>
      <c r="AH613" s="8"/>
      <c r="AI613" s="8"/>
      <c r="AJ613" s="8"/>
      <c r="AK613" s="8"/>
    </row>
    <row r="614" spans="1:37" ht="195.75">
      <c r="A614" s="18">
        <v>1444</v>
      </c>
      <c r="B614" s="19"/>
      <c r="C614" s="28" t="s">
        <v>19390</v>
      </c>
      <c r="D614" s="28" t="s">
        <v>19391</v>
      </c>
      <c r="E614" s="22"/>
      <c r="F614" s="23" t="s">
        <v>108</v>
      </c>
      <c r="G614" s="23" t="s">
        <v>19392</v>
      </c>
      <c r="H614" s="23">
        <v>0</v>
      </c>
      <c r="I614" s="22"/>
      <c r="J614" s="23" t="s">
        <v>18202</v>
      </c>
      <c r="K614" s="29">
        <v>43497</v>
      </c>
      <c r="L614" s="23" t="s">
        <v>18219</v>
      </c>
      <c r="M614" s="22"/>
      <c r="N614" s="23" t="s">
        <v>19267</v>
      </c>
      <c r="O614" s="22"/>
      <c r="P614" s="24"/>
      <c r="Q614" s="23" t="s">
        <v>29</v>
      </c>
      <c r="R614" s="23" t="s">
        <v>30</v>
      </c>
      <c r="S614" s="25"/>
      <c r="T614" s="26"/>
      <c r="U614" s="26"/>
      <c r="V614" s="22"/>
      <c r="W614" s="27"/>
      <c r="X614" s="8"/>
      <c r="Y614" s="8"/>
      <c r="Z614" s="8"/>
      <c r="AA614" s="8"/>
      <c r="AB614" s="8"/>
      <c r="AC614" s="8"/>
      <c r="AD614" s="8"/>
      <c r="AE614" s="8"/>
      <c r="AF614" s="8"/>
      <c r="AG614" s="8"/>
      <c r="AH614" s="8"/>
      <c r="AI614" s="8"/>
      <c r="AJ614" s="8"/>
      <c r="AK614" s="8"/>
    </row>
    <row r="615" spans="1:37" ht="195.75">
      <c r="A615" s="18">
        <v>1445</v>
      </c>
      <c r="B615" s="19"/>
      <c r="C615" s="28" t="s">
        <v>19393</v>
      </c>
      <c r="D615" s="28" t="s">
        <v>19394</v>
      </c>
      <c r="E615" s="22"/>
      <c r="F615" s="23" t="s">
        <v>108</v>
      </c>
      <c r="G615" s="23" t="s">
        <v>19395</v>
      </c>
      <c r="H615" s="23">
        <v>0</v>
      </c>
      <c r="I615" s="22"/>
      <c r="J615" s="23" t="s">
        <v>18202</v>
      </c>
      <c r="K615" s="29">
        <v>43497</v>
      </c>
      <c r="L615" s="23" t="s">
        <v>18219</v>
      </c>
      <c r="M615" s="22"/>
      <c r="N615" s="23" t="s">
        <v>19267</v>
      </c>
      <c r="O615" s="22"/>
      <c r="P615" s="24"/>
      <c r="Q615" s="23" t="s">
        <v>29</v>
      </c>
      <c r="R615" s="23" t="s">
        <v>30</v>
      </c>
      <c r="S615" s="25"/>
      <c r="T615" s="26"/>
      <c r="U615" s="26"/>
      <c r="V615" s="22"/>
      <c r="W615" s="27"/>
      <c r="X615" s="8"/>
      <c r="Y615" s="8"/>
      <c r="Z615" s="8"/>
      <c r="AA615" s="8"/>
      <c r="AB615" s="8"/>
      <c r="AC615" s="8"/>
      <c r="AD615" s="8"/>
      <c r="AE615" s="8"/>
      <c r="AF615" s="8"/>
      <c r="AG615" s="8"/>
      <c r="AH615" s="8"/>
      <c r="AI615" s="8"/>
      <c r="AJ615" s="8"/>
      <c r="AK615" s="8"/>
    </row>
    <row r="616" spans="1:37" ht="105.75">
      <c r="A616" s="18">
        <v>1450</v>
      </c>
      <c r="B616" s="19"/>
      <c r="C616" s="28" t="s">
        <v>19396</v>
      </c>
      <c r="D616" s="28" t="s">
        <v>19397</v>
      </c>
      <c r="E616" s="22"/>
      <c r="F616" s="23" t="s">
        <v>50</v>
      </c>
      <c r="G616" s="23" t="s">
        <v>18554</v>
      </c>
      <c r="H616" s="23">
        <v>0</v>
      </c>
      <c r="I616" s="22"/>
      <c r="J616" s="23" t="s">
        <v>18202</v>
      </c>
      <c r="K616" s="29">
        <v>43497</v>
      </c>
      <c r="L616" s="23" t="s">
        <v>18212</v>
      </c>
      <c r="M616" s="22"/>
      <c r="N616" s="23" t="s">
        <v>19398</v>
      </c>
      <c r="O616" s="22"/>
      <c r="P616" s="24"/>
      <c r="Q616" s="23" t="s">
        <v>29</v>
      </c>
      <c r="R616" s="23" t="s">
        <v>30</v>
      </c>
      <c r="S616" s="25"/>
      <c r="T616" s="26"/>
      <c r="U616" s="26"/>
      <c r="V616" s="22"/>
      <c r="W616" s="27"/>
      <c r="X616" s="8"/>
      <c r="Y616" s="8"/>
      <c r="Z616" s="8"/>
      <c r="AA616" s="8"/>
      <c r="AB616" s="8"/>
      <c r="AC616" s="8"/>
      <c r="AD616" s="8"/>
      <c r="AE616" s="8"/>
      <c r="AF616" s="8"/>
      <c r="AG616" s="8"/>
      <c r="AH616" s="8"/>
      <c r="AI616" s="8"/>
      <c r="AJ616" s="8"/>
      <c r="AK616" s="8"/>
    </row>
    <row r="617" spans="1:37" ht="75.75">
      <c r="A617" s="18">
        <v>1453</v>
      </c>
      <c r="B617" s="19"/>
      <c r="C617" s="28" t="s">
        <v>19399</v>
      </c>
      <c r="D617" s="28" t="s">
        <v>19400</v>
      </c>
      <c r="E617" s="22"/>
      <c r="F617" s="23" t="s">
        <v>50</v>
      </c>
      <c r="G617" s="22"/>
      <c r="H617" s="23">
        <v>0</v>
      </c>
      <c r="I617" s="22"/>
      <c r="J617" s="23" t="s">
        <v>18202</v>
      </c>
      <c r="K617" s="29">
        <v>43497</v>
      </c>
      <c r="L617" s="23" t="s">
        <v>96</v>
      </c>
      <c r="M617" s="22"/>
      <c r="N617" s="23" t="s">
        <v>19169</v>
      </c>
      <c r="O617" s="22"/>
      <c r="P617" s="24"/>
      <c r="Q617" s="23" t="s">
        <v>18392</v>
      </c>
      <c r="R617" s="23" t="s">
        <v>127</v>
      </c>
      <c r="S617" s="25"/>
      <c r="T617" s="26"/>
      <c r="U617" s="26"/>
      <c r="V617" s="22"/>
      <c r="W617" s="27"/>
      <c r="X617" s="8"/>
      <c r="Y617" s="8"/>
      <c r="Z617" s="8"/>
      <c r="AA617" s="8"/>
      <c r="AB617" s="8"/>
      <c r="AC617" s="8"/>
      <c r="AD617" s="8"/>
      <c r="AE617" s="8"/>
      <c r="AF617" s="8"/>
      <c r="AG617" s="8"/>
      <c r="AH617" s="8"/>
      <c r="AI617" s="8"/>
      <c r="AJ617" s="8"/>
      <c r="AK617" s="8"/>
    </row>
    <row r="618" spans="1:37" ht="90.75">
      <c r="A618" s="18">
        <v>1454</v>
      </c>
      <c r="B618" s="19"/>
      <c r="C618" s="28" t="s">
        <v>19401</v>
      </c>
      <c r="D618" s="28" t="s">
        <v>19402</v>
      </c>
      <c r="E618" s="22"/>
      <c r="F618" s="23" t="s">
        <v>50</v>
      </c>
      <c r="G618" s="22"/>
      <c r="H618" s="23">
        <v>0</v>
      </c>
      <c r="I618" s="22"/>
      <c r="J618" s="23" t="s">
        <v>18202</v>
      </c>
      <c r="K618" s="29">
        <v>43497</v>
      </c>
      <c r="L618" s="23" t="s">
        <v>96</v>
      </c>
      <c r="M618" s="22"/>
      <c r="N618" s="23" t="s">
        <v>19403</v>
      </c>
      <c r="O618" s="22"/>
      <c r="P618" s="24"/>
      <c r="Q618" s="23" t="s">
        <v>18392</v>
      </c>
      <c r="R618" s="23" t="s">
        <v>127</v>
      </c>
      <c r="S618" s="25"/>
      <c r="T618" s="26"/>
      <c r="U618" s="26"/>
      <c r="V618" s="22"/>
      <c r="W618" s="27"/>
      <c r="X618" s="8"/>
      <c r="Y618" s="8"/>
      <c r="Z618" s="8"/>
      <c r="AA618" s="8"/>
      <c r="AB618" s="8"/>
      <c r="AC618" s="8"/>
      <c r="AD618" s="8"/>
      <c r="AE618" s="8"/>
      <c r="AF618" s="8"/>
      <c r="AG618" s="8"/>
      <c r="AH618" s="8"/>
      <c r="AI618" s="8"/>
      <c r="AJ618" s="8"/>
      <c r="AK618" s="8"/>
    </row>
    <row r="619" spans="1:37" ht="90.75">
      <c r="A619" s="18">
        <v>1455</v>
      </c>
      <c r="B619" s="19"/>
      <c r="C619" s="28" t="s">
        <v>19401</v>
      </c>
      <c r="D619" s="28" t="s">
        <v>19404</v>
      </c>
      <c r="E619" s="22"/>
      <c r="F619" s="23" t="s">
        <v>50</v>
      </c>
      <c r="G619" s="22"/>
      <c r="H619" s="23">
        <v>0</v>
      </c>
      <c r="I619" s="22"/>
      <c r="J619" s="23" t="s">
        <v>18202</v>
      </c>
      <c r="K619" s="29">
        <v>43497</v>
      </c>
      <c r="L619" s="23" t="s">
        <v>96</v>
      </c>
      <c r="M619" s="22"/>
      <c r="N619" s="23" t="s">
        <v>19403</v>
      </c>
      <c r="O619" s="22"/>
      <c r="P619" s="24"/>
      <c r="Q619" s="23" t="s">
        <v>18392</v>
      </c>
      <c r="R619" s="23" t="s">
        <v>127</v>
      </c>
      <c r="S619" s="25"/>
      <c r="T619" s="26"/>
      <c r="U619" s="26"/>
      <c r="V619" s="22"/>
      <c r="W619" s="27"/>
      <c r="X619" s="8"/>
      <c r="Y619" s="8"/>
      <c r="Z619" s="8"/>
      <c r="AA619" s="8"/>
      <c r="AB619" s="8"/>
      <c r="AC619" s="8"/>
      <c r="AD619" s="8"/>
      <c r="AE619" s="8"/>
      <c r="AF619" s="8"/>
      <c r="AG619" s="8"/>
      <c r="AH619" s="8"/>
      <c r="AI619" s="8"/>
      <c r="AJ619" s="8"/>
      <c r="AK619" s="8"/>
    </row>
    <row r="620" spans="1:37" ht="255.75">
      <c r="A620" s="18">
        <v>1457</v>
      </c>
      <c r="B620" s="19"/>
      <c r="C620" s="28" t="s">
        <v>19405</v>
      </c>
      <c r="D620" s="28" t="s">
        <v>19406</v>
      </c>
      <c r="E620" s="22"/>
      <c r="F620" s="23" t="s">
        <v>415</v>
      </c>
      <c r="G620" s="22"/>
      <c r="H620" s="23">
        <v>0</v>
      </c>
      <c r="I620" s="22"/>
      <c r="J620" s="23" t="s">
        <v>18202</v>
      </c>
      <c r="K620" s="22"/>
      <c r="L620" s="23" t="s">
        <v>18219</v>
      </c>
      <c r="M620" s="22"/>
      <c r="N620" s="22"/>
      <c r="O620" s="22"/>
      <c r="P620" s="24"/>
      <c r="Q620" s="23" t="s">
        <v>36</v>
      </c>
      <c r="R620" s="23" t="s">
        <v>37</v>
      </c>
      <c r="S620" s="25"/>
      <c r="T620" s="26"/>
      <c r="U620" s="26"/>
      <c r="V620" s="22"/>
      <c r="W620" s="27"/>
      <c r="X620" s="8"/>
      <c r="Y620" s="8"/>
      <c r="Z620" s="8"/>
      <c r="AA620" s="8"/>
      <c r="AB620" s="8"/>
      <c r="AC620" s="8"/>
      <c r="AD620" s="8"/>
      <c r="AE620" s="8"/>
      <c r="AF620" s="8"/>
      <c r="AG620" s="8"/>
      <c r="AH620" s="8"/>
      <c r="AI620" s="8"/>
      <c r="AJ620" s="8"/>
      <c r="AK620" s="8"/>
    </row>
    <row r="621" spans="1:37" ht="180.75">
      <c r="A621" s="18">
        <v>1458</v>
      </c>
      <c r="B621" s="19"/>
      <c r="C621" s="20" t="s">
        <v>19407</v>
      </c>
      <c r="D621" s="28" t="s">
        <v>19408</v>
      </c>
      <c r="E621" s="22"/>
      <c r="F621" s="22"/>
      <c r="G621" s="22"/>
      <c r="H621" s="23">
        <v>0</v>
      </c>
      <c r="I621" s="22"/>
      <c r="J621" s="23" t="s">
        <v>18202</v>
      </c>
      <c r="K621" s="31">
        <v>43313</v>
      </c>
      <c r="L621" s="23" t="s">
        <v>18219</v>
      </c>
      <c r="M621" s="22"/>
      <c r="N621" s="22"/>
      <c r="O621" s="22"/>
      <c r="P621" s="24"/>
      <c r="Q621" s="23" t="s">
        <v>18377</v>
      </c>
      <c r="R621" s="22"/>
      <c r="S621" s="25"/>
      <c r="T621" s="26"/>
      <c r="U621" s="26"/>
      <c r="V621" s="22"/>
      <c r="W621" s="27"/>
      <c r="X621" s="8"/>
      <c r="Y621" s="8"/>
      <c r="Z621" s="8"/>
      <c r="AA621" s="8"/>
      <c r="AB621" s="8"/>
      <c r="AC621" s="8"/>
      <c r="AD621" s="8"/>
      <c r="AE621" s="8"/>
      <c r="AF621" s="8"/>
      <c r="AG621" s="8"/>
      <c r="AH621" s="8"/>
      <c r="AI621" s="8"/>
      <c r="AJ621" s="8"/>
      <c r="AK621" s="8"/>
    </row>
    <row r="622" spans="1:37" ht="105.75">
      <c r="A622" s="18">
        <v>1459</v>
      </c>
      <c r="B622" s="19"/>
      <c r="C622" s="28" t="s">
        <v>19409</v>
      </c>
      <c r="D622" s="28" t="s">
        <v>19410</v>
      </c>
      <c r="E622" s="22"/>
      <c r="F622" s="22"/>
      <c r="G622" s="22"/>
      <c r="H622" s="23">
        <v>0</v>
      </c>
      <c r="I622" s="22"/>
      <c r="J622" s="23" t="s">
        <v>18202</v>
      </c>
      <c r="K622" s="22"/>
      <c r="L622" s="23" t="s">
        <v>18219</v>
      </c>
      <c r="M622" s="22"/>
      <c r="N622" s="22"/>
      <c r="O622" s="22"/>
      <c r="P622" s="24"/>
      <c r="Q622" s="22"/>
      <c r="R622" s="23" t="s">
        <v>19411</v>
      </c>
      <c r="S622" s="25"/>
      <c r="T622" s="26"/>
      <c r="U622" s="32" t="s">
        <v>545</v>
      </c>
      <c r="V622" s="22"/>
      <c r="W622" s="27"/>
      <c r="X622" s="8"/>
      <c r="Y622" s="8"/>
      <c r="Z622" s="8"/>
      <c r="AA622" s="8"/>
      <c r="AB622" s="8"/>
      <c r="AC622" s="8"/>
      <c r="AD622" s="8"/>
      <c r="AE622" s="8"/>
      <c r="AF622" s="8"/>
      <c r="AG622" s="8"/>
      <c r="AH622" s="8"/>
      <c r="AI622" s="8"/>
      <c r="AJ622" s="8"/>
      <c r="AK622" s="8"/>
    </row>
    <row r="623" spans="1:37" ht="60.75">
      <c r="A623" s="18">
        <v>1460</v>
      </c>
      <c r="B623" s="19"/>
      <c r="C623" s="28" t="s">
        <v>19412</v>
      </c>
      <c r="D623" s="28" t="s">
        <v>19413</v>
      </c>
      <c r="E623" s="23" t="s">
        <v>19414</v>
      </c>
      <c r="F623" s="23" t="s">
        <v>415</v>
      </c>
      <c r="G623" s="22"/>
      <c r="H623" s="23">
        <v>0</v>
      </c>
      <c r="I623" s="22"/>
      <c r="J623" s="23" t="s">
        <v>18202</v>
      </c>
      <c r="K623" s="22"/>
      <c r="L623" s="23" t="s">
        <v>18243</v>
      </c>
      <c r="M623" s="22"/>
      <c r="N623" s="22"/>
      <c r="O623" s="22"/>
      <c r="P623" s="24"/>
      <c r="Q623" s="22"/>
      <c r="R623" s="23" t="s">
        <v>18304</v>
      </c>
      <c r="S623" s="25"/>
      <c r="T623" s="26"/>
      <c r="U623" s="26"/>
      <c r="V623" s="22"/>
      <c r="W623" s="27"/>
      <c r="X623" s="8"/>
      <c r="Y623" s="8"/>
      <c r="Z623" s="8"/>
      <c r="AA623" s="8"/>
      <c r="AB623" s="8"/>
      <c r="AC623" s="8"/>
      <c r="AD623" s="8"/>
      <c r="AE623" s="8"/>
      <c r="AF623" s="8"/>
      <c r="AG623" s="8"/>
      <c r="AH623" s="8"/>
      <c r="AI623" s="8"/>
      <c r="AJ623" s="8"/>
      <c r="AK623" s="8"/>
    </row>
    <row r="624" spans="1:37" ht="120.75">
      <c r="A624" s="18">
        <v>1461</v>
      </c>
      <c r="B624" s="19"/>
      <c r="C624" s="28" t="s">
        <v>19412</v>
      </c>
      <c r="D624" s="28" t="s">
        <v>19415</v>
      </c>
      <c r="E624" s="23" t="s">
        <v>19416</v>
      </c>
      <c r="F624" s="23" t="s">
        <v>415</v>
      </c>
      <c r="G624" s="22"/>
      <c r="H624" s="23">
        <v>0</v>
      </c>
      <c r="I624" s="22"/>
      <c r="J624" s="23" t="s">
        <v>18202</v>
      </c>
      <c r="K624" s="22"/>
      <c r="L624" s="23" t="s">
        <v>18243</v>
      </c>
      <c r="M624" s="22"/>
      <c r="N624" s="22"/>
      <c r="O624" s="22"/>
      <c r="P624" s="24"/>
      <c r="Q624" s="22"/>
      <c r="R624" s="23" t="s">
        <v>18304</v>
      </c>
      <c r="S624" s="25"/>
      <c r="T624" s="26"/>
      <c r="U624" s="26"/>
      <c r="V624" s="22"/>
      <c r="W624" s="27"/>
      <c r="X624" s="8"/>
      <c r="Y624" s="8"/>
      <c r="Z624" s="8"/>
      <c r="AA624" s="8"/>
      <c r="AB624" s="8"/>
      <c r="AC624" s="8"/>
      <c r="AD624" s="8"/>
      <c r="AE624" s="8"/>
      <c r="AF624" s="8"/>
      <c r="AG624" s="8"/>
      <c r="AH624" s="8"/>
      <c r="AI624" s="8"/>
      <c r="AJ624" s="8"/>
      <c r="AK624" s="8"/>
    </row>
    <row r="625" spans="1:37" ht="120.75">
      <c r="A625" s="18">
        <v>1462</v>
      </c>
      <c r="B625" s="19"/>
      <c r="C625" s="28" t="s">
        <v>19412</v>
      </c>
      <c r="D625" s="28" t="s">
        <v>19417</v>
      </c>
      <c r="E625" s="23" t="s">
        <v>19418</v>
      </c>
      <c r="F625" s="23" t="s">
        <v>415</v>
      </c>
      <c r="G625" s="22"/>
      <c r="H625" s="23">
        <v>0</v>
      </c>
      <c r="I625" s="22"/>
      <c r="J625" s="23" t="s">
        <v>18202</v>
      </c>
      <c r="K625" s="22"/>
      <c r="L625" s="23" t="s">
        <v>18243</v>
      </c>
      <c r="M625" s="22"/>
      <c r="N625" s="22"/>
      <c r="O625" s="22"/>
      <c r="P625" s="24"/>
      <c r="Q625" s="22"/>
      <c r="R625" s="23" t="s">
        <v>18304</v>
      </c>
      <c r="S625" s="25"/>
      <c r="T625" s="26"/>
      <c r="U625" s="26"/>
      <c r="V625" s="22"/>
      <c r="W625" s="27"/>
      <c r="X625" s="8"/>
      <c r="Y625" s="8"/>
      <c r="Z625" s="8"/>
      <c r="AA625" s="8"/>
      <c r="AB625" s="8"/>
      <c r="AC625" s="8"/>
      <c r="AD625" s="8"/>
      <c r="AE625" s="8"/>
      <c r="AF625" s="8"/>
      <c r="AG625" s="8"/>
      <c r="AH625" s="8"/>
      <c r="AI625" s="8"/>
      <c r="AJ625" s="8"/>
      <c r="AK625" s="8"/>
    </row>
    <row r="626" spans="1:37" ht="90.75">
      <c r="A626" s="18">
        <v>1466</v>
      </c>
      <c r="B626" s="19"/>
      <c r="C626" s="28" t="s">
        <v>19419</v>
      </c>
      <c r="D626" s="28" t="s">
        <v>19420</v>
      </c>
      <c r="E626" s="22"/>
      <c r="F626" s="23" t="s">
        <v>415</v>
      </c>
      <c r="G626" s="22"/>
      <c r="H626" s="23">
        <v>0</v>
      </c>
      <c r="I626" s="22"/>
      <c r="J626" s="23" t="s">
        <v>18202</v>
      </c>
      <c r="K626" s="22"/>
      <c r="L626" s="23" t="s">
        <v>18219</v>
      </c>
      <c r="M626" s="22"/>
      <c r="N626" s="22"/>
      <c r="O626" s="22"/>
      <c r="P626" s="24"/>
      <c r="Q626" s="23" t="s">
        <v>36</v>
      </c>
      <c r="R626" s="23" t="s">
        <v>37</v>
      </c>
      <c r="S626" s="25"/>
      <c r="T626" s="26"/>
      <c r="U626" s="26"/>
      <c r="V626" s="22"/>
      <c r="W626" s="27"/>
      <c r="X626" s="8"/>
      <c r="Y626" s="8"/>
      <c r="Z626" s="8"/>
      <c r="AA626" s="8"/>
      <c r="AB626" s="8"/>
      <c r="AC626" s="8"/>
      <c r="AD626" s="8"/>
      <c r="AE626" s="8"/>
      <c r="AF626" s="8"/>
      <c r="AG626" s="8"/>
      <c r="AH626" s="8"/>
      <c r="AI626" s="8"/>
      <c r="AJ626" s="8"/>
      <c r="AK626" s="8"/>
    </row>
    <row r="627" spans="1:37" ht="135.75">
      <c r="A627" s="18">
        <v>1467</v>
      </c>
      <c r="B627" s="19"/>
      <c r="C627" s="28" t="s">
        <v>19421</v>
      </c>
      <c r="D627" s="28" t="s">
        <v>19422</v>
      </c>
      <c r="E627" s="22"/>
      <c r="F627" s="23" t="s">
        <v>8303</v>
      </c>
      <c r="G627" s="22"/>
      <c r="H627" s="23">
        <v>0</v>
      </c>
      <c r="I627" s="22"/>
      <c r="J627" s="23" t="s">
        <v>18202</v>
      </c>
      <c r="K627" s="29">
        <v>43497</v>
      </c>
      <c r="L627" s="23" t="s">
        <v>96</v>
      </c>
      <c r="M627" s="22"/>
      <c r="N627" s="23" t="s">
        <v>19423</v>
      </c>
      <c r="O627" s="22"/>
      <c r="P627" s="24"/>
      <c r="Q627" s="23" t="s">
        <v>18392</v>
      </c>
      <c r="R627" s="23" t="s">
        <v>127</v>
      </c>
      <c r="S627" s="25"/>
      <c r="T627" s="26"/>
      <c r="U627" s="26"/>
      <c r="V627" s="22"/>
      <c r="W627" s="27"/>
      <c r="X627" s="8"/>
      <c r="Y627" s="8"/>
      <c r="Z627" s="8"/>
      <c r="AA627" s="8"/>
      <c r="AB627" s="8"/>
      <c r="AC627" s="8"/>
      <c r="AD627" s="8"/>
      <c r="AE627" s="8"/>
      <c r="AF627" s="8"/>
      <c r="AG627" s="8"/>
      <c r="AH627" s="8"/>
      <c r="AI627" s="8"/>
      <c r="AJ627" s="8"/>
      <c r="AK627" s="8"/>
    </row>
    <row r="628" spans="1:37" ht="75.75">
      <c r="A628" s="18">
        <v>1468</v>
      </c>
      <c r="B628" s="19"/>
      <c r="C628" s="28" t="s">
        <v>19424</v>
      </c>
      <c r="D628" s="28" t="s">
        <v>19425</v>
      </c>
      <c r="E628" s="22"/>
      <c r="F628" s="22"/>
      <c r="G628" s="22"/>
      <c r="H628" s="23">
        <v>0</v>
      </c>
      <c r="I628" s="22"/>
      <c r="J628" s="23" t="s">
        <v>18202</v>
      </c>
      <c r="K628" s="23" t="s">
        <v>18203</v>
      </c>
      <c r="L628" s="23" t="s">
        <v>219</v>
      </c>
      <c r="M628" s="22"/>
      <c r="N628" s="22"/>
      <c r="O628" s="22"/>
      <c r="P628" s="24"/>
      <c r="Q628" s="23" t="s">
        <v>18820</v>
      </c>
      <c r="R628" s="38">
        <v>87780000000</v>
      </c>
      <c r="S628" s="25"/>
      <c r="T628" s="26"/>
      <c r="U628" s="26"/>
      <c r="V628" s="22"/>
      <c r="W628" s="27"/>
      <c r="X628" s="8"/>
      <c r="Y628" s="8"/>
      <c r="Z628" s="8"/>
      <c r="AA628" s="8"/>
      <c r="AB628" s="8"/>
      <c r="AC628" s="8"/>
      <c r="AD628" s="8"/>
      <c r="AE628" s="8"/>
      <c r="AF628" s="8"/>
      <c r="AG628" s="8"/>
      <c r="AH628" s="8"/>
      <c r="AI628" s="8"/>
      <c r="AJ628" s="8"/>
      <c r="AK628" s="8"/>
    </row>
    <row r="629" spans="1:37" ht="180.75">
      <c r="A629" s="18">
        <v>1472</v>
      </c>
      <c r="B629" s="19"/>
      <c r="C629" s="28" t="s">
        <v>5894</v>
      </c>
      <c r="D629" s="28" t="s">
        <v>19426</v>
      </c>
      <c r="E629" s="22"/>
      <c r="F629" s="23" t="s">
        <v>50</v>
      </c>
      <c r="G629" s="23" t="s">
        <v>19427</v>
      </c>
      <c r="H629" s="23">
        <v>0</v>
      </c>
      <c r="I629" s="22"/>
      <c r="J629" s="23" t="s">
        <v>18202</v>
      </c>
      <c r="K629" s="29">
        <v>43497</v>
      </c>
      <c r="L629" s="23" t="s">
        <v>18219</v>
      </c>
      <c r="M629" s="22"/>
      <c r="N629" s="23" t="s">
        <v>19428</v>
      </c>
      <c r="O629" s="22"/>
      <c r="P629" s="24"/>
      <c r="Q629" s="23" t="s">
        <v>29</v>
      </c>
      <c r="R629" s="23" t="s">
        <v>30</v>
      </c>
      <c r="S629" s="25"/>
      <c r="T629" s="26"/>
      <c r="U629" s="26"/>
      <c r="V629" s="22"/>
      <c r="W629" s="27"/>
      <c r="X629" s="8"/>
      <c r="Y629" s="8"/>
      <c r="Z629" s="8"/>
      <c r="AA629" s="8"/>
      <c r="AB629" s="8"/>
      <c r="AC629" s="8"/>
      <c r="AD629" s="8"/>
      <c r="AE629" s="8"/>
      <c r="AF629" s="8"/>
      <c r="AG629" s="8"/>
      <c r="AH629" s="8"/>
      <c r="AI629" s="8"/>
      <c r="AJ629" s="8"/>
      <c r="AK629" s="8"/>
    </row>
    <row r="630" spans="1:37" ht="105.75">
      <c r="A630" s="18">
        <v>1474</v>
      </c>
      <c r="B630" s="30" t="s">
        <v>18442</v>
      </c>
      <c r="C630" s="28" t="s">
        <v>19429</v>
      </c>
      <c r="D630" s="28" t="s">
        <v>19430</v>
      </c>
      <c r="E630" s="22"/>
      <c r="F630" s="23" t="s">
        <v>19431</v>
      </c>
      <c r="G630" s="22"/>
      <c r="H630" s="23">
        <v>0</v>
      </c>
      <c r="I630" s="22"/>
      <c r="J630" s="23" t="s">
        <v>18202</v>
      </c>
      <c r="K630" s="23" t="s">
        <v>18203</v>
      </c>
      <c r="L630" s="23" t="s">
        <v>35</v>
      </c>
      <c r="M630" s="22"/>
      <c r="N630" s="22"/>
      <c r="O630" s="23" t="s">
        <v>19432</v>
      </c>
      <c r="P630" s="24"/>
      <c r="Q630" s="23" t="s">
        <v>99</v>
      </c>
      <c r="R630" s="23" t="s">
        <v>10886</v>
      </c>
      <c r="S630" s="25"/>
      <c r="T630" s="26"/>
      <c r="U630" s="26"/>
      <c r="V630" s="22"/>
      <c r="W630" s="27"/>
      <c r="X630" s="8"/>
      <c r="Y630" s="8"/>
      <c r="Z630" s="8"/>
      <c r="AA630" s="8"/>
      <c r="AB630" s="8"/>
      <c r="AC630" s="8"/>
      <c r="AD630" s="8"/>
      <c r="AE630" s="8"/>
      <c r="AF630" s="8"/>
      <c r="AG630" s="8"/>
      <c r="AH630" s="8"/>
      <c r="AI630" s="8"/>
      <c r="AJ630" s="8"/>
      <c r="AK630" s="8"/>
    </row>
    <row r="631" spans="1:37" ht="285.75">
      <c r="A631" s="18">
        <v>1475</v>
      </c>
      <c r="B631" s="19"/>
      <c r="C631" s="28" t="s">
        <v>19433</v>
      </c>
      <c r="D631" s="28" t="s">
        <v>19434</v>
      </c>
      <c r="E631" s="22"/>
      <c r="F631" s="22"/>
      <c r="G631" s="22"/>
      <c r="H631" s="23">
        <v>0</v>
      </c>
      <c r="I631" s="22"/>
      <c r="J631" s="23" t="s">
        <v>18202</v>
      </c>
      <c r="K631" s="31">
        <v>43313</v>
      </c>
      <c r="L631" s="23" t="s">
        <v>18219</v>
      </c>
      <c r="M631" s="22"/>
      <c r="N631" s="22"/>
      <c r="O631" s="22"/>
      <c r="P631" s="24"/>
      <c r="Q631" s="23" t="s">
        <v>18377</v>
      </c>
      <c r="R631" s="22"/>
      <c r="S631" s="25"/>
      <c r="T631" s="26"/>
      <c r="U631" s="26"/>
      <c r="V631" s="22"/>
      <c r="W631" s="27"/>
      <c r="X631" s="8"/>
      <c r="Y631" s="8"/>
      <c r="Z631" s="8"/>
      <c r="AA631" s="8"/>
      <c r="AB631" s="8"/>
      <c r="AC631" s="8"/>
      <c r="AD631" s="8"/>
      <c r="AE631" s="8"/>
      <c r="AF631" s="8"/>
      <c r="AG631" s="8"/>
      <c r="AH631" s="8"/>
      <c r="AI631" s="8"/>
      <c r="AJ631" s="8"/>
      <c r="AK631" s="8"/>
    </row>
    <row r="632" spans="1:37" ht="90.75">
      <c r="A632" s="18">
        <v>1477</v>
      </c>
      <c r="B632" s="19"/>
      <c r="C632" s="28" t="s">
        <v>19435</v>
      </c>
      <c r="D632" s="28" t="s">
        <v>19436</v>
      </c>
      <c r="E632" s="22"/>
      <c r="F632" s="23" t="s">
        <v>50</v>
      </c>
      <c r="G632" s="22"/>
      <c r="H632" s="23">
        <v>0</v>
      </c>
      <c r="I632" s="22"/>
      <c r="J632" s="23" t="s">
        <v>18202</v>
      </c>
      <c r="K632" s="22"/>
      <c r="L632" s="23" t="s">
        <v>18212</v>
      </c>
      <c r="M632" s="23" t="s">
        <v>11857</v>
      </c>
      <c r="N632" s="22"/>
      <c r="O632" s="22"/>
      <c r="P632" s="24"/>
      <c r="Q632" s="23" t="s">
        <v>29</v>
      </c>
      <c r="R632" s="23" t="s">
        <v>30</v>
      </c>
      <c r="S632" s="25"/>
      <c r="T632" s="26"/>
      <c r="U632" s="26"/>
      <c r="V632" s="22"/>
      <c r="W632" s="27"/>
      <c r="X632" s="8"/>
      <c r="Y632" s="8"/>
      <c r="Z632" s="8"/>
      <c r="AA632" s="8"/>
      <c r="AB632" s="8"/>
      <c r="AC632" s="8"/>
      <c r="AD632" s="8"/>
      <c r="AE632" s="8"/>
      <c r="AF632" s="8"/>
      <c r="AG632" s="8"/>
      <c r="AH632" s="8"/>
      <c r="AI632" s="8"/>
      <c r="AJ632" s="8"/>
      <c r="AK632" s="8"/>
    </row>
    <row r="633" spans="1:37" ht="30.75">
      <c r="A633" s="18">
        <v>1478</v>
      </c>
      <c r="B633" s="19"/>
      <c r="C633" s="28" t="s">
        <v>19435</v>
      </c>
      <c r="D633" s="28" t="s">
        <v>13057</v>
      </c>
      <c r="E633" s="22"/>
      <c r="F633" s="22"/>
      <c r="G633" s="22"/>
      <c r="H633" s="23">
        <v>0</v>
      </c>
      <c r="I633" s="22"/>
      <c r="J633" s="23" t="s">
        <v>18202</v>
      </c>
      <c r="K633" s="22"/>
      <c r="L633" s="23" t="s">
        <v>18212</v>
      </c>
      <c r="M633" s="22"/>
      <c r="N633" s="22"/>
      <c r="O633" s="22"/>
      <c r="P633" s="24"/>
      <c r="Q633" s="23" t="s">
        <v>29</v>
      </c>
      <c r="R633" s="23" t="s">
        <v>30</v>
      </c>
      <c r="S633" s="25"/>
      <c r="T633" s="26"/>
      <c r="U633" s="26"/>
      <c r="V633" s="22"/>
      <c r="W633" s="27"/>
      <c r="X633" s="8"/>
      <c r="Y633" s="8"/>
      <c r="Z633" s="8"/>
      <c r="AA633" s="8"/>
      <c r="AB633" s="8"/>
      <c r="AC633" s="8"/>
      <c r="AD633" s="8"/>
      <c r="AE633" s="8"/>
      <c r="AF633" s="8"/>
      <c r="AG633" s="8"/>
      <c r="AH633" s="8"/>
      <c r="AI633" s="8"/>
      <c r="AJ633" s="8"/>
      <c r="AK633" s="8"/>
    </row>
    <row r="634" spans="1:37" ht="225.75">
      <c r="A634" s="18">
        <v>1479</v>
      </c>
      <c r="B634" s="19"/>
      <c r="C634" s="28" t="s">
        <v>19437</v>
      </c>
      <c r="D634" s="28" t="s">
        <v>19438</v>
      </c>
      <c r="E634" s="22"/>
      <c r="F634" s="23" t="s">
        <v>456</v>
      </c>
      <c r="G634" s="22"/>
      <c r="H634" s="23">
        <v>0</v>
      </c>
      <c r="I634" s="22"/>
      <c r="J634" s="23" t="s">
        <v>18202</v>
      </c>
      <c r="K634" s="23" t="s">
        <v>18203</v>
      </c>
      <c r="L634" s="23" t="s">
        <v>18212</v>
      </c>
      <c r="M634" s="22"/>
      <c r="N634" s="22"/>
      <c r="O634" s="22"/>
      <c r="P634" s="24"/>
      <c r="Q634" s="23" t="s">
        <v>29</v>
      </c>
      <c r="R634" s="23" t="s">
        <v>30</v>
      </c>
      <c r="S634" s="25"/>
      <c r="T634" s="26"/>
      <c r="U634" s="26"/>
      <c r="V634" s="22"/>
      <c r="W634" s="27"/>
      <c r="X634" s="8"/>
      <c r="Y634" s="8"/>
      <c r="Z634" s="8"/>
      <c r="AA634" s="8"/>
      <c r="AB634" s="8"/>
      <c r="AC634" s="8"/>
      <c r="AD634" s="8"/>
      <c r="AE634" s="8"/>
      <c r="AF634" s="8"/>
      <c r="AG634" s="8"/>
      <c r="AH634" s="8"/>
      <c r="AI634" s="8"/>
      <c r="AJ634" s="8"/>
      <c r="AK634" s="8"/>
    </row>
    <row r="635" spans="1:37" ht="90.75">
      <c r="A635" s="18">
        <v>1480</v>
      </c>
      <c r="B635" s="19"/>
      <c r="C635" s="28" t="s">
        <v>19437</v>
      </c>
      <c r="D635" s="28" t="s">
        <v>19439</v>
      </c>
      <c r="E635" s="22"/>
      <c r="F635" s="23" t="s">
        <v>456</v>
      </c>
      <c r="G635" s="23" t="s">
        <v>19440</v>
      </c>
      <c r="H635" s="23">
        <v>0</v>
      </c>
      <c r="I635" s="22"/>
      <c r="J635" s="23" t="s">
        <v>18202</v>
      </c>
      <c r="K635" s="29">
        <v>43497</v>
      </c>
      <c r="L635" s="23" t="s">
        <v>18212</v>
      </c>
      <c r="M635" s="22"/>
      <c r="N635" s="23" t="s">
        <v>18263</v>
      </c>
      <c r="O635" s="22"/>
      <c r="P635" s="24"/>
      <c r="Q635" s="23" t="s">
        <v>29</v>
      </c>
      <c r="R635" s="23" t="s">
        <v>30</v>
      </c>
      <c r="S635" s="25"/>
      <c r="T635" s="26"/>
      <c r="U635" s="26"/>
      <c r="V635" s="22"/>
      <c r="W635" s="27"/>
      <c r="X635" s="8"/>
      <c r="Y635" s="8"/>
      <c r="Z635" s="8"/>
      <c r="AA635" s="8"/>
      <c r="AB635" s="8"/>
      <c r="AC635" s="8"/>
      <c r="AD635" s="8"/>
      <c r="AE635" s="8"/>
      <c r="AF635" s="8"/>
      <c r="AG635" s="8"/>
      <c r="AH635" s="8"/>
      <c r="AI635" s="8"/>
      <c r="AJ635" s="8"/>
      <c r="AK635" s="8"/>
    </row>
    <row r="636" spans="1:37" ht="105.75">
      <c r="A636" s="18">
        <v>1482</v>
      </c>
      <c r="B636" s="19"/>
      <c r="C636" s="28" t="s">
        <v>19441</v>
      </c>
      <c r="D636" s="28" t="s">
        <v>19442</v>
      </c>
      <c r="E636" s="22"/>
      <c r="F636" s="22"/>
      <c r="G636" s="22"/>
      <c r="H636" s="23">
        <v>0</v>
      </c>
      <c r="I636" s="22"/>
      <c r="J636" s="23" t="s">
        <v>18202</v>
      </c>
      <c r="K636" s="23" t="s">
        <v>18203</v>
      </c>
      <c r="L636" s="23" t="s">
        <v>17409</v>
      </c>
      <c r="M636" s="22"/>
      <c r="N636" s="22"/>
      <c r="O636" s="22"/>
      <c r="P636" s="24"/>
      <c r="Q636" s="23" t="s">
        <v>18820</v>
      </c>
      <c r="R636" s="38">
        <v>87776000000</v>
      </c>
      <c r="S636" s="25"/>
      <c r="T636" s="26"/>
      <c r="U636" s="26"/>
      <c r="V636" s="22"/>
      <c r="W636" s="27"/>
      <c r="X636" s="8"/>
      <c r="Y636" s="8"/>
      <c r="Z636" s="8"/>
      <c r="AA636" s="8"/>
      <c r="AB636" s="8"/>
      <c r="AC636" s="8"/>
      <c r="AD636" s="8"/>
      <c r="AE636" s="8"/>
      <c r="AF636" s="8"/>
      <c r="AG636" s="8"/>
      <c r="AH636" s="8"/>
      <c r="AI636" s="8"/>
      <c r="AJ636" s="8"/>
      <c r="AK636" s="8"/>
    </row>
    <row r="637" spans="1:37" ht="135.75">
      <c r="A637" s="18">
        <v>1483</v>
      </c>
      <c r="B637" s="19"/>
      <c r="C637" s="28" t="s">
        <v>19443</v>
      </c>
      <c r="D637" s="28" t="s">
        <v>19444</v>
      </c>
      <c r="E637" s="22"/>
      <c r="F637" s="22"/>
      <c r="G637" s="22"/>
      <c r="H637" s="23">
        <v>0</v>
      </c>
      <c r="I637" s="22"/>
      <c r="J637" s="23" t="s">
        <v>18202</v>
      </c>
      <c r="K637" s="23" t="s">
        <v>18203</v>
      </c>
      <c r="L637" s="23" t="s">
        <v>17409</v>
      </c>
      <c r="M637" s="22"/>
      <c r="N637" s="22"/>
      <c r="O637" s="22"/>
      <c r="P637" s="24"/>
      <c r="Q637" s="23" t="s">
        <v>18820</v>
      </c>
      <c r="R637" s="38">
        <v>87790000000</v>
      </c>
      <c r="S637" s="25"/>
      <c r="T637" s="26"/>
      <c r="U637" s="26"/>
      <c r="V637" s="22"/>
      <c r="W637" s="27"/>
      <c r="X637" s="8"/>
      <c r="Y637" s="8"/>
      <c r="Z637" s="8"/>
      <c r="AA637" s="8"/>
      <c r="AB637" s="8"/>
      <c r="AC637" s="8"/>
      <c r="AD637" s="8"/>
      <c r="AE637" s="8"/>
      <c r="AF637" s="8"/>
      <c r="AG637" s="8"/>
      <c r="AH637" s="8"/>
      <c r="AI637" s="8"/>
      <c r="AJ637" s="8"/>
      <c r="AK637" s="8"/>
    </row>
    <row r="638" spans="1:37" ht="90.75">
      <c r="A638" s="18">
        <v>1484</v>
      </c>
      <c r="B638" s="19"/>
      <c r="C638" s="28" t="s">
        <v>19445</v>
      </c>
      <c r="D638" s="28" t="s">
        <v>19446</v>
      </c>
      <c r="E638" s="22"/>
      <c r="F638" s="23" t="s">
        <v>466</v>
      </c>
      <c r="G638" s="23" t="s">
        <v>19447</v>
      </c>
      <c r="H638" s="23">
        <v>0</v>
      </c>
      <c r="I638" s="22"/>
      <c r="J638" s="23" t="s">
        <v>18202</v>
      </c>
      <c r="K638" s="29">
        <v>43497</v>
      </c>
      <c r="L638" s="23" t="s">
        <v>18212</v>
      </c>
      <c r="M638" s="22"/>
      <c r="N638" s="23" t="s">
        <v>18263</v>
      </c>
      <c r="O638" s="22"/>
      <c r="P638" s="24"/>
      <c r="Q638" s="23" t="s">
        <v>29</v>
      </c>
      <c r="R638" s="23" t="s">
        <v>30</v>
      </c>
      <c r="S638" s="25"/>
      <c r="T638" s="26"/>
      <c r="U638" s="26"/>
      <c r="V638" s="22"/>
      <c r="W638" s="27"/>
      <c r="X638" s="8"/>
      <c r="Y638" s="8"/>
      <c r="Z638" s="8"/>
      <c r="AA638" s="8"/>
      <c r="AB638" s="8"/>
      <c r="AC638" s="8"/>
      <c r="AD638" s="8"/>
      <c r="AE638" s="8"/>
      <c r="AF638" s="8"/>
      <c r="AG638" s="8"/>
      <c r="AH638" s="8"/>
      <c r="AI638" s="8"/>
      <c r="AJ638" s="8"/>
      <c r="AK638" s="8"/>
    </row>
    <row r="639" spans="1:37" ht="60.75">
      <c r="A639" s="18">
        <v>1485</v>
      </c>
      <c r="B639" s="19"/>
      <c r="C639" s="28" t="s">
        <v>19448</v>
      </c>
      <c r="D639" s="28" t="s">
        <v>19449</v>
      </c>
      <c r="E639" s="22"/>
      <c r="F639" s="23" t="s">
        <v>1060</v>
      </c>
      <c r="G639" s="22"/>
      <c r="H639" s="23">
        <v>0</v>
      </c>
      <c r="I639" s="22"/>
      <c r="J639" s="23" t="s">
        <v>18202</v>
      </c>
      <c r="K639" s="29">
        <v>43497</v>
      </c>
      <c r="L639" s="23" t="s">
        <v>96</v>
      </c>
      <c r="M639" s="22"/>
      <c r="N639" s="23" t="s">
        <v>19450</v>
      </c>
      <c r="O639" s="22"/>
      <c r="P639" s="24"/>
      <c r="Q639" s="23" t="s">
        <v>18392</v>
      </c>
      <c r="R639" s="23" t="s">
        <v>127</v>
      </c>
      <c r="S639" s="25"/>
      <c r="T639" s="26"/>
      <c r="U639" s="26"/>
      <c r="V639" s="22"/>
      <c r="W639" s="27"/>
      <c r="X639" s="8"/>
      <c r="Y639" s="8"/>
      <c r="Z639" s="8"/>
      <c r="AA639" s="8"/>
      <c r="AB639" s="8"/>
      <c r="AC639" s="8"/>
      <c r="AD639" s="8"/>
      <c r="AE639" s="8"/>
      <c r="AF639" s="8"/>
      <c r="AG639" s="8"/>
      <c r="AH639" s="8"/>
      <c r="AI639" s="8"/>
      <c r="AJ639" s="8"/>
      <c r="AK639" s="8"/>
    </row>
    <row r="640" spans="1:37" ht="150.75">
      <c r="A640" s="18">
        <v>1487</v>
      </c>
      <c r="B640" s="19"/>
      <c r="C640" s="20" t="s">
        <v>19451</v>
      </c>
      <c r="D640" s="28" t="s">
        <v>19452</v>
      </c>
      <c r="E640" s="22"/>
      <c r="F640" s="22"/>
      <c r="G640" s="22"/>
      <c r="H640" s="23">
        <v>0</v>
      </c>
      <c r="I640" s="22"/>
      <c r="J640" s="23" t="s">
        <v>18202</v>
      </c>
      <c r="K640" s="31">
        <v>43313</v>
      </c>
      <c r="L640" s="23" t="s">
        <v>18219</v>
      </c>
      <c r="M640" s="22"/>
      <c r="N640" s="22"/>
      <c r="O640" s="22"/>
      <c r="P640" s="24"/>
      <c r="Q640" s="23" t="s">
        <v>18377</v>
      </c>
      <c r="R640" s="22"/>
      <c r="S640" s="25"/>
      <c r="T640" s="26"/>
      <c r="U640" s="26"/>
      <c r="V640" s="22"/>
      <c r="W640" s="27"/>
      <c r="X640" s="8"/>
      <c r="Y640" s="8"/>
      <c r="Z640" s="8"/>
      <c r="AA640" s="8"/>
      <c r="AB640" s="8"/>
      <c r="AC640" s="8"/>
      <c r="AD640" s="8"/>
      <c r="AE640" s="8"/>
      <c r="AF640" s="8"/>
      <c r="AG640" s="8"/>
      <c r="AH640" s="8"/>
      <c r="AI640" s="8"/>
      <c r="AJ640" s="8"/>
      <c r="AK640" s="8"/>
    </row>
    <row r="641" spans="1:37" ht="210.75">
      <c r="A641" s="18">
        <v>1488</v>
      </c>
      <c r="B641" s="19"/>
      <c r="C641" s="28" t="s">
        <v>19453</v>
      </c>
      <c r="D641" s="28" t="s">
        <v>19454</v>
      </c>
      <c r="E641" s="22"/>
      <c r="F641" s="23" t="s">
        <v>18872</v>
      </c>
      <c r="G641" s="22"/>
      <c r="H641" s="23">
        <v>0</v>
      </c>
      <c r="I641" s="22"/>
      <c r="J641" s="23" t="s">
        <v>18202</v>
      </c>
      <c r="K641" s="22"/>
      <c r="L641" s="23" t="s">
        <v>18219</v>
      </c>
      <c r="M641" s="22"/>
      <c r="N641" s="22"/>
      <c r="O641" s="22"/>
      <c r="P641" s="24"/>
      <c r="Q641" s="23" t="s">
        <v>36</v>
      </c>
      <c r="R641" s="23" t="s">
        <v>37</v>
      </c>
      <c r="S641" s="25"/>
      <c r="T641" s="26"/>
      <c r="U641" s="26"/>
      <c r="V641" s="22"/>
      <c r="W641" s="27"/>
      <c r="X641" s="8"/>
      <c r="Y641" s="8"/>
      <c r="Z641" s="8"/>
      <c r="AA641" s="8"/>
      <c r="AB641" s="8"/>
      <c r="AC641" s="8"/>
      <c r="AD641" s="8"/>
      <c r="AE641" s="8"/>
      <c r="AF641" s="8"/>
      <c r="AG641" s="8"/>
      <c r="AH641" s="8"/>
      <c r="AI641" s="8"/>
      <c r="AJ641" s="8"/>
      <c r="AK641" s="8"/>
    </row>
    <row r="642" spans="1:37" ht="315.75">
      <c r="A642" s="18">
        <v>1489</v>
      </c>
      <c r="B642" s="19"/>
      <c r="C642" s="28" t="s">
        <v>19455</v>
      </c>
      <c r="D642" s="28" t="s">
        <v>19456</v>
      </c>
      <c r="E642" s="22"/>
      <c r="F642" s="22"/>
      <c r="G642" s="22"/>
      <c r="H642" s="23">
        <v>0</v>
      </c>
      <c r="I642" s="22"/>
      <c r="J642" s="23" t="s">
        <v>18202</v>
      </c>
      <c r="K642" s="31">
        <v>43313</v>
      </c>
      <c r="L642" s="23" t="s">
        <v>18219</v>
      </c>
      <c r="M642" s="22"/>
      <c r="N642" s="22"/>
      <c r="O642" s="22"/>
      <c r="P642" s="24"/>
      <c r="Q642" s="23" t="s">
        <v>18377</v>
      </c>
      <c r="R642" s="22"/>
      <c r="S642" s="25"/>
      <c r="T642" s="26"/>
      <c r="U642" s="26"/>
      <c r="V642" s="22"/>
      <c r="W642" s="27"/>
      <c r="X642" s="8"/>
      <c r="Y642" s="8"/>
      <c r="Z642" s="8"/>
      <c r="AA642" s="8"/>
      <c r="AB642" s="8"/>
      <c r="AC642" s="8"/>
      <c r="AD642" s="8"/>
      <c r="AE642" s="8"/>
      <c r="AF642" s="8"/>
      <c r="AG642" s="8"/>
      <c r="AH642" s="8"/>
      <c r="AI642" s="8"/>
      <c r="AJ642" s="8"/>
      <c r="AK642" s="8"/>
    </row>
    <row r="643" spans="1:37" ht="409.6">
      <c r="A643" s="18">
        <v>1491</v>
      </c>
      <c r="B643" s="19"/>
      <c r="C643" s="28" t="s">
        <v>19457</v>
      </c>
      <c r="D643" s="21"/>
      <c r="E643" s="22"/>
      <c r="F643" s="22"/>
      <c r="G643" s="22"/>
      <c r="H643" s="23">
        <v>0</v>
      </c>
      <c r="I643" s="22"/>
      <c r="J643" s="23" t="s">
        <v>18202</v>
      </c>
      <c r="K643" s="22"/>
      <c r="L643" s="23" t="s">
        <v>18219</v>
      </c>
      <c r="M643" s="23">
        <v>2017</v>
      </c>
      <c r="N643" s="22"/>
      <c r="O643" s="22"/>
      <c r="P643" s="24"/>
      <c r="Q643" s="23" t="s">
        <v>20</v>
      </c>
      <c r="R643" s="23" t="s">
        <v>21</v>
      </c>
      <c r="S643" s="25"/>
      <c r="T643" s="26"/>
      <c r="U643" s="26"/>
      <c r="V643" s="22"/>
      <c r="W643" s="27"/>
      <c r="X643" s="8"/>
      <c r="Y643" s="8"/>
      <c r="Z643" s="8"/>
      <c r="AA643" s="8"/>
      <c r="AB643" s="8"/>
      <c r="AC643" s="8"/>
      <c r="AD643" s="8"/>
      <c r="AE643" s="8"/>
      <c r="AF643" s="8"/>
      <c r="AG643" s="8"/>
      <c r="AH643" s="8"/>
      <c r="AI643" s="8"/>
      <c r="AJ643" s="8"/>
      <c r="AK643" s="8"/>
    </row>
    <row r="644" spans="1:37" ht="105.75">
      <c r="A644" s="18">
        <v>1493</v>
      </c>
      <c r="B644" s="30" t="s">
        <v>19458</v>
      </c>
      <c r="C644" s="28" t="s">
        <v>19459</v>
      </c>
      <c r="D644" s="28" t="s">
        <v>19460</v>
      </c>
      <c r="E644" s="22"/>
      <c r="F644" s="23" t="s">
        <v>6567</v>
      </c>
      <c r="G644" s="22"/>
      <c r="H644" s="23">
        <v>0</v>
      </c>
      <c r="I644" s="22"/>
      <c r="J644" s="23" t="s">
        <v>18202</v>
      </c>
      <c r="K644" s="23" t="s">
        <v>18203</v>
      </c>
      <c r="L644" s="23" t="s">
        <v>35</v>
      </c>
      <c r="M644" s="22"/>
      <c r="N644" s="22"/>
      <c r="O644" s="23" t="s">
        <v>19461</v>
      </c>
      <c r="P644" s="24"/>
      <c r="Q644" s="23" t="s">
        <v>99</v>
      </c>
      <c r="R644" s="23" t="s">
        <v>10886</v>
      </c>
      <c r="S644" s="25"/>
      <c r="T644" s="26"/>
      <c r="U644" s="26"/>
      <c r="V644" s="22"/>
      <c r="W644" s="27"/>
      <c r="X644" s="8"/>
      <c r="Y644" s="8"/>
      <c r="Z644" s="8"/>
      <c r="AA644" s="8"/>
      <c r="AB644" s="8"/>
      <c r="AC644" s="8"/>
      <c r="AD644" s="8"/>
      <c r="AE644" s="8"/>
      <c r="AF644" s="8"/>
      <c r="AG644" s="8"/>
      <c r="AH644" s="8"/>
      <c r="AI644" s="8"/>
      <c r="AJ644" s="8"/>
      <c r="AK644" s="8"/>
    </row>
    <row r="645" spans="1:37" ht="165.75">
      <c r="A645" s="18">
        <v>1494</v>
      </c>
      <c r="B645" s="30" t="s">
        <v>18442</v>
      </c>
      <c r="C645" s="28" t="s">
        <v>19462</v>
      </c>
      <c r="D645" s="28" t="s">
        <v>19463</v>
      </c>
      <c r="E645" s="22"/>
      <c r="F645" s="23" t="s">
        <v>18582</v>
      </c>
      <c r="G645" s="22"/>
      <c r="H645" s="23">
        <v>0</v>
      </c>
      <c r="I645" s="22"/>
      <c r="J645" s="23" t="s">
        <v>18202</v>
      </c>
      <c r="K645" s="23" t="s">
        <v>18203</v>
      </c>
      <c r="L645" s="23" t="s">
        <v>35</v>
      </c>
      <c r="M645" s="22"/>
      <c r="N645" s="22"/>
      <c r="O645" s="23" t="s">
        <v>19464</v>
      </c>
      <c r="P645" s="24"/>
      <c r="Q645" s="23" t="s">
        <v>99</v>
      </c>
      <c r="R645" s="23" t="s">
        <v>10886</v>
      </c>
      <c r="S645" s="25"/>
      <c r="T645" s="26"/>
      <c r="U645" s="26"/>
      <c r="V645" s="22"/>
      <c r="W645" s="27"/>
      <c r="X645" s="8"/>
      <c r="Y645" s="8"/>
      <c r="Z645" s="8"/>
      <c r="AA645" s="8"/>
      <c r="AB645" s="8"/>
      <c r="AC645" s="8"/>
      <c r="AD645" s="8"/>
      <c r="AE645" s="8"/>
      <c r="AF645" s="8"/>
      <c r="AG645" s="8"/>
      <c r="AH645" s="8"/>
      <c r="AI645" s="8"/>
      <c r="AJ645" s="8"/>
      <c r="AK645" s="8"/>
    </row>
    <row r="646" spans="1:37" ht="409.6">
      <c r="A646" s="18">
        <v>1495</v>
      </c>
      <c r="B646" s="19"/>
      <c r="C646" s="28" t="s">
        <v>19465</v>
      </c>
      <c r="D646" s="21"/>
      <c r="E646" s="22"/>
      <c r="F646" s="22"/>
      <c r="G646" s="22"/>
      <c r="H646" s="23">
        <v>0</v>
      </c>
      <c r="I646" s="22"/>
      <c r="J646" s="23" t="s">
        <v>18202</v>
      </c>
      <c r="K646" s="22"/>
      <c r="L646" s="23" t="s">
        <v>18267</v>
      </c>
      <c r="M646" s="23">
        <v>2017</v>
      </c>
      <c r="N646" s="22"/>
      <c r="O646" s="22"/>
      <c r="P646" s="24"/>
      <c r="Q646" s="23" t="s">
        <v>20</v>
      </c>
      <c r="R646" s="23" t="s">
        <v>21</v>
      </c>
      <c r="S646" s="25"/>
      <c r="T646" s="26"/>
      <c r="U646" s="26"/>
      <c r="V646" s="22"/>
      <c r="W646" s="27"/>
      <c r="X646" s="8"/>
      <c r="Y646" s="8"/>
      <c r="Z646" s="8"/>
      <c r="AA646" s="8"/>
      <c r="AB646" s="8"/>
      <c r="AC646" s="8"/>
      <c r="AD646" s="8"/>
      <c r="AE646" s="8"/>
      <c r="AF646" s="8"/>
      <c r="AG646" s="8"/>
      <c r="AH646" s="8"/>
      <c r="AI646" s="8"/>
      <c r="AJ646" s="8"/>
      <c r="AK646" s="8"/>
    </row>
    <row r="647" spans="1:37" ht="270.75">
      <c r="A647" s="18">
        <v>1499</v>
      </c>
      <c r="B647" s="19"/>
      <c r="C647" s="28" t="s">
        <v>5916</v>
      </c>
      <c r="D647" s="28" t="s">
        <v>19466</v>
      </c>
      <c r="E647" s="22"/>
      <c r="F647" s="22"/>
      <c r="G647" s="22"/>
      <c r="H647" s="23">
        <v>0</v>
      </c>
      <c r="I647" s="22"/>
      <c r="J647" s="23" t="s">
        <v>18202</v>
      </c>
      <c r="K647" s="22"/>
      <c r="L647" s="23" t="s">
        <v>18243</v>
      </c>
      <c r="M647" s="22"/>
      <c r="N647" s="22"/>
      <c r="O647" s="22"/>
      <c r="P647" s="24"/>
      <c r="Q647" s="23" t="s">
        <v>36</v>
      </c>
      <c r="R647" s="23" t="s">
        <v>37</v>
      </c>
      <c r="S647" s="25"/>
      <c r="T647" s="26"/>
      <c r="U647" s="26"/>
      <c r="V647" s="22"/>
      <c r="W647" s="27"/>
      <c r="X647" s="8"/>
      <c r="Y647" s="8"/>
      <c r="Z647" s="8"/>
      <c r="AA647" s="8"/>
      <c r="AB647" s="8"/>
      <c r="AC647" s="8"/>
      <c r="AD647" s="8"/>
      <c r="AE647" s="8"/>
      <c r="AF647" s="8"/>
      <c r="AG647" s="8"/>
      <c r="AH647" s="8"/>
      <c r="AI647" s="8"/>
      <c r="AJ647" s="8"/>
      <c r="AK647" s="8"/>
    </row>
    <row r="648" spans="1:37" ht="90.75">
      <c r="A648" s="18">
        <v>1502</v>
      </c>
      <c r="B648" s="19"/>
      <c r="C648" s="28" t="s">
        <v>19467</v>
      </c>
      <c r="D648" s="28" t="s">
        <v>19468</v>
      </c>
      <c r="E648" s="22"/>
      <c r="F648" s="22"/>
      <c r="G648" s="22"/>
      <c r="H648" s="23">
        <v>0</v>
      </c>
      <c r="I648" s="22"/>
      <c r="J648" s="23" t="s">
        <v>18202</v>
      </c>
      <c r="K648" s="22"/>
      <c r="L648" s="23" t="s">
        <v>18219</v>
      </c>
      <c r="M648" s="22"/>
      <c r="N648" s="22"/>
      <c r="O648" s="22"/>
      <c r="P648" s="24"/>
      <c r="Q648" s="23" t="s">
        <v>29</v>
      </c>
      <c r="R648" s="23" t="s">
        <v>30</v>
      </c>
      <c r="S648" s="25"/>
      <c r="T648" s="26"/>
      <c r="U648" s="26"/>
      <c r="V648" s="22"/>
      <c r="W648" s="27"/>
      <c r="X648" s="8"/>
      <c r="Y648" s="8"/>
      <c r="Z648" s="8"/>
      <c r="AA648" s="8"/>
      <c r="AB648" s="8"/>
      <c r="AC648" s="8"/>
      <c r="AD648" s="8"/>
      <c r="AE648" s="8"/>
      <c r="AF648" s="8"/>
      <c r="AG648" s="8"/>
      <c r="AH648" s="8"/>
      <c r="AI648" s="8"/>
      <c r="AJ648" s="8"/>
      <c r="AK648" s="8"/>
    </row>
    <row r="649" spans="1:37" ht="150.75">
      <c r="A649" s="18">
        <v>1503</v>
      </c>
      <c r="B649" s="19"/>
      <c r="C649" s="28" t="s">
        <v>19469</v>
      </c>
      <c r="D649" s="28" t="s">
        <v>19470</v>
      </c>
      <c r="E649" s="22"/>
      <c r="F649" s="22"/>
      <c r="G649" s="22"/>
      <c r="H649" s="23">
        <v>0</v>
      </c>
      <c r="I649" s="22"/>
      <c r="J649" s="23" t="s">
        <v>18202</v>
      </c>
      <c r="K649" s="22"/>
      <c r="L649" s="23" t="s">
        <v>18219</v>
      </c>
      <c r="M649" s="22"/>
      <c r="N649" s="22"/>
      <c r="O649" s="22"/>
      <c r="P649" s="24"/>
      <c r="Q649" s="23" t="s">
        <v>29</v>
      </c>
      <c r="R649" s="23" t="s">
        <v>30</v>
      </c>
      <c r="S649" s="25"/>
      <c r="T649" s="26"/>
      <c r="U649" s="26"/>
      <c r="V649" s="22"/>
      <c r="W649" s="27"/>
      <c r="X649" s="8"/>
      <c r="Y649" s="8"/>
      <c r="Z649" s="8"/>
      <c r="AA649" s="8"/>
      <c r="AB649" s="8"/>
      <c r="AC649" s="8"/>
      <c r="AD649" s="8"/>
      <c r="AE649" s="8"/>
      <c r="AF649" s="8"/>
      <c r="AG649" s="8"/>
      <c r="AH649" s="8"/>
      <c r="AI649" s="8"/>
      <c r="AJ649" s="8"/>
      <c r="AK649" s="8"/>
    </row>
    <row r="650" spans="1:37" ht="210.75">
      <c r="A650" s="18">
        <v>1505</v>
      </c>
      <c r="B650" s="19"/>
      <c r="C650" s="28" t="s">
        <v>19471</v>
      </c>
      <c r="D650" s="28" t="s">
        <v>19472</v>
      </c>
      <c r="E650" s="22"/>
      <c r="F650" s="22"/>
      <c r="G650" s="22"/>
      <c r="H650" s="23">
        <v>0</v>
      </c>
      <c r="I650" s="22"/>
      <c r="J650" s="23" t="s">
        <v>18202</v>
      </c>
      <c r="K650" s="31">
        <v>43313</v>
      </c>
      <c r="L650" s="23" t="s">
        <v>18399</v>
      </c>
      <c r="M650" s="22"/>
      <c r="N650" s="22"/>
      <c r="O650" s="22"/>
      <c r="P650" s="24"/>
      <c r="Q650" s="23" t="s">
        <v>18541</v>
      </c>
      <c r="R650" s="22"/>
      <c r="S650" s="33"/>
      <c r="T650" s="26"/>
      <c r="U650" s="26"/>
      <c r="V650" s="22"/>
      <c r="W650" s="27"/>
      <c r="X650" s="8"/>
      <c r="Y650" s="8"/>
      <c r="Z650" s="8"/>
      <c r="AA650" s="8"/>
      <c r="AB650" s="8"/>
      <c r="AC650" s="8"/>
      <c r="AD650" s="8"/>
      <c r="AE650" s="8"/>
      <c r="AF650" s="8"/>
      <c r="AG650" s="8"/>
      <c r="AH650" s="8"/>
      <c r="AI650" s="8"/>
      <c r="AJ650" s="8"/>
      <c r="AK650" s="8"/>
    </row>
    <row r="651" spans="1:37" ht="210.75">
      <c r="A651" s="18">
        <v>1506</v>
      </c>
      <c r="B651" s="19"/>
      <c r="C651" s="28" t="s">
        <v>19471</v>
      </c>
      <c r="D651" s="28" t="s">
        <v>19473</v>
      </c>
      <c r="E651" s="22"/>
      <c r="F651" s="22"/>
      <c r="G651" s="22"/>
      <c r="H651" s="23">
        <v>0</v>
      </c>
      <c r="I651" s="22"/>
      <c r="J651" s="23" t="s">
        <v>18202</v>
      </c>
      <c r="K651" s="31">
        <v>43313</v>
      </c>
      <c r="L651" s="23" t="s">
        <v>18399</v>
      </c>
      <c r="M651" s="22"/>
      <c r="N651" s="22"/>
      <c r="O651" s="22"/>
      <c r="P651" s="24"/>
      <c r="Q651" s="23" t="s">
        <v>18541</v>
      </c>
      <c r="R651" s="22"/>
      <c r="S651" s="33"/>
      <c r="T651" s="26"/>
      <c r="U651" s="26"/>
      <c r="V651" s="22"/>
      <c r="W651" s="27"/>
      <c r="X651" s="8"/>
      <c r="Y651" s="8"/>
      <c r="Z651" s="8"/>
      <c r="AA651" s="8"/>
      <c r="AB651" s="8"/>
      <c r="AC651" s="8"/>
      <c r="AD651" s="8"/>
      <c r="AE651" s="8"/>
      <c r="AF651" s="8"/>
      <c r="AG651" s="8"/>
      <c r="AH651" s="8"/>
      <c r="AI651" s="8"/>
      <c r="AJ651" s="8"/>
      <c r="AK651" s="8"/>
    </row>
    <row r="652" spans="1:37" ht="270.75">
      <c r="A652" s="18">
        <v>1507</v>
      </c>
      <c r="B652" s="19"/>
      <c r="C652" s="28" t="s">
        <v>19471</v>
      </c>
      <c r="D652" s="28" t="s">
        <v>19474</v>
      </c>
      <c r="E652" s="22"/>
      <c r="F652" s="22"/>
      <c r="G652" s="22"/>
      <c r="H652" s="23">
        <v>0</v>
      </c>
      <c r="I652" s="22"/>
      <c r="J652" s="23" t="s">
        <v>18202</v>
      </c>
      <c r="K652" s="31">
        <v>43313</v>
      </c>
      <c r="L652" s="23" t="s">
        <v>18399</v>
      </c>
      <c r="M652" s="22"/>
      <c r="N652" s="22"/>
      <c r="O652" s="22"/>
      <c r="P652" s="24"/>
      <c r="Q652" s="23" t="s">
        <v>18541</v>
      </c>
      <c r="R652" s="22"/>
      <c r="S652" s="33"/>
      <c r="T652" s="26"/>
      <c r="U652" s="26"/>
      <c r="V652" s="22"/>
      <c r="W652" s="27"/>
      <c r="X652" s="8"/>
      <c r="Y652" s="8"/>
      <c r="Z652" s="8"/>
      <c r="AA652" s="8"/>
      <c r="AB652" s="8"/>
      <c r="AC652" s="8"/>
      <c r="AD652" s="8"/>
      <c r="AE652" s="8"/>
      <c r="AF652" s="8"/>
      <c r="AG652" s="8"/>
      <c r="AH652" s="8"/>
      <c r="AI652" s="8"/>
      <c r="AJ652" s="8"/>
      <c r="AK652" s="8"/>
    </row>
    <row r="653" spans="1:37" ht="315.75">
      <c r="A653" s="18">
        <v>1508</v>
      </c>
      <c r="B653" s="19"/>
      <c r="C653" s="28" t="s">
        <v>19471</v>
      </c>
      <c r="D653" s="28" t="s">
        <v>19475</v>
      </c>
      <c r="E653" s="22"/>
      <c r="F653" s="22"/>
      <c r="G653" s="22"/>
      <c r="H653" s="23">
        <v>0</v>
      </c>
      <c r="I653" s="22"/>
      <c r="J653" s="23" t="s">
        <v>18202</v>
      </c>
      <c r="K653" s="31">
        <v>43313</v>
      </c>
      <c r="L653" s="23" t="s">
        <v>18399</v>
      </c>
      <c r="M653" s="22"/>
      <c r="N653" s="22"/>
      <c r="O653" s="22"/>
      <c r="P653" s="24"/>
      <c r="Q653" s="23" t="s">
        <v>18541</v>
      </c>
      <c r="R653" s="22"/>
      <c r="S653" s="33"/>
      <c r="T653" s="26"/>
      <c r="U653" s="26"/>
      <c r="V653" s="22"/>
      <c r="W653" s="27"/>
      <c r="X653" s="8"/>
      <c r="Y653" s="8"/>
      <c r="Z653" s="8"/>
      <c r="AA653" s="8"/>
      <c r="AB653" s="8"/>
      <c r="AC653" s="8"/>
      <c r="AD653" s="8"/>
      <c r="AE653" s="8"/>
      <c r="AF653" s="8"/>
      <c r="AG653" s="8"/>
      <c r="AH653" s="8"/>
      <c r="AI653" s="8"/>
      <c r="AJ653" s="8"/>
      <c r="AK653" s="8"/>
    </row>
    <row r="654" spans="1:37" ht="300.75">
      <c r="A654" s="18">
        <v>1509</v>
      </c>
      <c r="B654" s="19"/>
      <c r="C654" s="28" t="s">
        <v>19471</v>
      </c>
      <c r="D654" s="28" t="s">
        <v>19476</v>
      </c>
      <c r="E654" s="22"/>
      <c r="F654" s="22"/>
      <c r="G654" s="22"/>
      <c r="H654" s="23">
        <v>0</v>
      </c>
      <c r="I654" s="22"/>
      <c r="J654" s="23" t="s">
        <v>18202</v>
      </c>
      <c r="K654" s="31">
        <v>43313</v>
      </c>
      <c r="L654" s="23" t="s">
        <v>18399</v>
      </c>
      <c r="M654" s="22"/>
      <c r="N654" s="22"/>
      <c r="O654" s="22"/>
      <c r="P654" s="24"/>
      <c r="Q654" s="23" t="s">
        <v>18541</v>
      </c>
      <c r="R654" s="22"/>
      <c r="S654" s="33"/>
      <c r="T654" s="26"/>
      <c r="U654" s="26"/>
      <c r="V654" s="22"/>
      <c r="W654" s="27"/>
      <c r="X654" s="8"/>
      <c r="Y654" s="8"/>
      <c r="Z654" s="8"/>
      <c r="AA654" s="8"/>
      <c r="AB654" s="8"/>
      <c r="AC654" s="8"/>
      <c r="AD654" s="8"/>
      <c r="AE654" s="8"/>
      <c r="AF654" s="8"/>
      <c r="AG654" s="8"/>
      <c r="AH654" s="8"/>
      <c r="AI654" s="8"/>
      <c r="AJ654" s="8"/>
      <c r="AK654" s="8"/>
    </row>
    <row r="655" spans="1:37" ht="300.75">
      <c r="A655" s="18">
        <v>1510</v>
      </c>
      <c r="B655" s="19"/>
      <c r="C655" s="28" t="s">
        <v>19471</v>
      </c>
      <c r="D655" s="28" t="s">
        <v>19477</v>
      </c>
      <c r="E655" s="22"/>
      <c r="F655" s="22"/>
      <c r="G655" s="22"/>
      <c r="H655" s="23">
        <v>0</v>
      </c>
      <c r="I655" s="22"/>
      <c r="J655" s="23" t="s">
        <v>18202</v>
      </c>
      <c r="K655" s="31">
        <v>43313</v>
      </c>
      <c r="L655" s="23" t="s">
        <v>18399</v>
      </c>
      <c r="M655" s="22"/>
      <c r="N655" s="22"/>
      <c r="O655" s="22"/>
      <c r="P655" s="24"/>
      <c r="Q655" s="23" t="s">
        <v>18541</v>
      </c>
      <c r="R655" s="22"/>
      <c r="S655" s="33"/>
      <c r="T655" s="26"/>
      <c r="U655" s="26"/>
      <c r="V655" s="22"/>
      <c r="W655" s="27"/>
      <c r="X655" s="8"/>
      <c r="Y655" s="8"/>
      <c r="Z655" s="8"/>
      <c r="AA655" s="8"/>
      <c r="AB655" s="8"/>
      <c r="AC655" s="8"/>
      <c r="AD655" s="8"/>
      <c r="AE655" s="8"/>
      <c r="AF655" s="8"/>
      <c r="AG655" s="8"/>
      <c r="AH655" s="8"/>
      <c r="AI655" s="8"/>
      <c r="AJ655" s="8"/>
      <c r="AK655" s="8"/>
    </row>
    <row r="656" spans="1:37" ht="255.75">
      <c r="A656" s="18">
        <v>1511</v>
      </c>
      <c r="B656" s="19"/>
      <c r="C656" s="28" t="s">
        <v>19471</v>
      </c>
      <c r="D656" s="28" t="s">
        <v>19478</v>
      </c>
      <c r="E656" s="22"/>
      <c r="F656" s="22"/>
      <c r="G656" s="22"/>
      <c r="H656" s="23">
        <v>0</v>
      </c>
      <c r="I656" s="22"/>
      <c r="J656" s="23" t="s">
        <v>18202</v>
      </c>
      <c r="K656" s="31">
        <v>43313</v>
      </c>
      <c r="L656" s="23" t="s">
        <v>18399</v>
      </c>
      <c r="M656" s="22"/>
      <c r="N656" s="22"/>
      <c r="O656" s="22"/>
      <c r="P656" s="24"/>
      <c r="Q656" s="23" t="s">
        <v>18541</v>
      </c>
      <c r="R656" s="22"/>
      <c r="S656" s="33"/>
      <c r="T656" s="26"/>
      <c r="U656" s="26"/>
      <c r="V656" s="22"/>
      <c r="W656" s="27"/>
      <c r="X656" s="8"/>
      <c r="Y656" s="8"/>
      <c r="Z656" s="8"/>
      <c r="AA656" s="8"/>
      <c r="AB656" s="8"/>
      <c r="AC656" s="8"/>
      <c r="AD656" s="8"/>
      <c r="AE656" s="8"/>
      <c r="AF656" s="8"/>
      <c r="AG656" s="8"/>
      <c r="AH656" s="8"/>
      <c r="AI656" s="8"/>
      <c r="AJ656" s="8"/>
      <c r="AK656" s="8"/>
    </row>
    <row r="657" spans="1:37" ht="165.75">
      <c r="A657" s="18">
        <v>1512</v>
      </c>
      <c r="B657" s="19"/>
      <c r="C657" s="28" t="s">
        <v>19471</v>
      </c>
      <c r="D657" s="28" t="s">
        <v>19479</v>
      </c>
      <c r="E657" s="22"/>
      <c r="F657" s="22"/>
      <c r="G657" s="22"/>
      <c r="H657" s="23">
        <v>0</v>
      </c>
      <c r="I657" s="22"/>
      <c r="J657" s="23" t="s">
        <v>18202</v>
      </c>
      <c r="K657" s="31">
        <v>43313</v>
      </c>
      <c r="L657" s="23" t="s">
        <v>18399</v>
      </c>
      <c r="M657" s="22"/>
      <c r="N657" s="22"/>
      <c r="O657" s="22"/>
      <c r="P657" s="24"/>
      <c r="Q657" s="23" t="s">
        <v>18541</v>
      </c>
      <c r="R657" s="22"/>
      <c r="S657" s="33"/>
      <c r="T657" s="26"/>
      <c r="U657" s="26"/>
      <c r="V657" s="22"/>
      <c r="W657" s="27"/>
      <c r="X657" s="8"/>
      <c r="Y657" s="8"/>
      <c r="Z657" s="8"/>
      <c r="AA657" s="8"/>
      <c r="AB657" s="8"/>
      <c r="AC657" s="8"/>
      <c r="AD657" s="8"/>
      <c r="AE657" s="8"/>
      <c r="AF657" s="8"/>
      <c r="AG657" s="8"/>
      <c r="AH657" s="8"/>
      <c r="AI657" s="8"/>
      <c r="AJ657" s="8"/>
      <c r="AK657" s="8"/>
    </row>
    <row r="658" spans="1:37" ht="195.75">
      <c r="A658" s="18">
        <v>1513</v>
      </c>
      <c r="B658" s="19"/>
      <c r="C658" s="28" t="s">
        <v>19471</v>
      </c>
      <c r="D658" s="28" t="s">
        <v>19480</v>
      </c>
      <c r="E658" s="22"/>
      <c r="F658" s="22"/>
      <c r="G658" s="22"/>
      <c r="H658" s="23">
        <v>0</v>
      </c>
      <c r="I658" s="22"/>
      <c r="J658" s="23" t="s">
        <v>18202</v>
      </c>
      <c r="K658" s="31">
        <v>43313</v>
      </c>
      <c r="L658" s="23" t="s">
        <v>18399</v>
      </c>
      <c r="M658" s="22"/>
      <c r="N658" s="22"/>
      <c r="O658" s="22"/>
      <c r="P658" s="24"/>
      <c r="Q658" s="23" t="s">
        <v>18541</v>
      </c>
      <c r="R658" s="22"/>
      <c r="S658" s="33"/>
      <c r="T658" s="26"/>
      <c r="U658" s="26"/>
      <c r="V658" s="22"/>
      <c r="W658" s="27"/>
      <c r="X658" s="8"/>
      <c r="Y658" s="8"/>
      <c r="Z658" s="8"/>
      <c r="AA658" s="8"/>
      <c r="AB658" s="8"/>
      <c r="AC658" s="8"/>
      <c r="AD658" s="8"/>
      <c r="AE658" s="8"/>
      <c r="AF658" s="8"/>
      <c r="AG658" s="8"/>
      <c r="AH658" s="8"/>
      <c r="AI658" s="8"/>
      <c r="AJ658" s="8"/>
      <c r="AK658" s="8"/>
    </row>
    <row r="659" spans="1:37" ht="105.75">
      <c r="A659" s="18">
        <v>1519</v>
      </c>
      <c r="B659" s="30" t="s">
        <v>18704</v>
      </c>
      <c r="C659" s="28" t="s">
        <v>19481</v>
      </c>
      <c r="D659" s="28" t="s">
        <v>19482</v>
      </c>
      <c r="E659" s="22"/>
      <c r="F659" s="23" t="s">
        <v>18707</v>
      </c>
      <c r="G659" s="22"/>
      <c r="H659" s="23">
        <v>0</v>
      </c>
      <c r="I659" s="22"/>
      <c r="J659" s="23" t="s">
        <v>18202</v>
      </c>
      <c r="K659" s="23" t="s">
        <v>18203</v>
      </c>
      <c r="L659" s="23" t="s">
        <v>35</v>
      </c>
      <c r="M659" s="22"/>
      <c r="N659" s="22"/>
      <c r="O659" s="23" t="s">
        <v>18700</v>
      </c>
      <c r="P659" s="24"/>
      <c r="Q659" s="23" t="s">
        <v>99</v>
      </c>
      <c r="R659" s="23" t="s">
        <v>10886</v>
      </c>
      <c r="S659" s="25"/>
      <c r="T659" s="26"/>
      <c r="U659" s="26"/>
      <c r="V659" s="22"/>
      <c r="W659" s="27"/>
      <c r="X659" s="8"/>
      <c r="Y659" s="8"/>
      <c r="Z659" s="8"/>
      <c r="AA659" s="8"/>
      <c r="AB659" s="8"/>
      <c r="AC659" s="8"/>
      <c r="AD659" s="8"/>
      <c r="AE659" s="8"/>
      <c r="AF659" s="8"/>
      <c r="AG659" s="8"/>
      <c r="AH659" s="8"/>
      <c r="AI659" s="8"/>
      <c r="AJ659" s="8"/>
      <c r="AK659" s="8"/>
    </row>
    <row r="660" spans="1:37" ht="45.75">
      <c r="A660" s="18">
        <v>1520</v>
      </c>
      <c r="B660" s="30" t="s">
        <v>18442</v>
      </c>
      <c r="C660" s="28" t="s">
        <v>19481</v>
      </c>
      <c r="D660" s="28" t="s">
        <v>2757</v>
      </c>
      <c r="E660" s="22"/>
      <c r="F660" s="23" t="s">
        <v>18707</v>
      </c>
      <c r="G660" s="22"/>
      <c r="H660" s="23">
        <v>0</v>
      </c>
      <c r="I660" s="22"/>
      <c r="J660" s="23" t="s">
        <v>18202</v>
      </c>
      <c r="K660" s="23" t="s">
        <v>18203</v>
      </c>
      <c r="L660" s="23" t="s">
        <v>35</v>
      </c>
      <c r="M660" s="22"/>
      <c r="N660" s="22"/>
      <c r="O660" s="23" t="s">
        <v>18700</v>
      </c>
      <c r="P660" s="24"/>
      <c r="Q660" s="23" t="s">
        <v>99</v>
      </c>
      <c r="R660" s="23" t="s">
        <v>10886</v>
      </c>
      <c r="S660" s="25"/>
      <c r="T660" s="26"/>
      <c r="U660" s="26"/>
      <c r="V660" s="22"/>
      <c r="W660" s="27"/>
      <c r="X660" s="8"/>
      <c r="Y660" s="8"/>
      <c r="Z660" s="8"/>
      <c r="AA660" s="8"/>
      <c r="AB660" s="8"/>
      <c r="AC660" s="8"/>
      <c r="AD660" s="8"/>
      <c r="AE660" s="8"/>
      <c r="AF660" s="8"/>
      <c r="AG660" s="8"/>
      <c r="AH660" s="8"/>
      <c r="AI660" s="8"/>
      <c r="AJ660" s="8"/>
      <c r="AK660" s="8"/>
    </row>
    <row r="661" spans="1:37" ht="105.75">
      <c r="A661" s="18">
        <v>1521</v>
      </c>
      <c r="B661" s="19"/>
      <c r="C661" s="28" t="s">
        <v>19483</v>
      </c>
      <c r="D661" s="28" t="s">
        <v>19484</v>
      </c>
      <c r="E661" s="22"/>
      <c r="F661" s="22"/>
      <c r="G661" s="22"/>
      <c r="H661" s="23">
        <v>0</v>
      </c>
      <c r="I661" s="22"/>
      <c r="J661" s="23" t="s">
        <v>18202</v>
      </c>
      <c r="K661" s="31">
        <v>43313</v>
      </c>
      <c r="L661" s="23" t="s">
        <v>18219</v>
      </c>
      <c r="M661" s="22"/>
      <c r="N661" s="22"/>
      <c r="O661" s="22"/>
      <c r="P661" s="24"/>
      <c r="Q661" s="23" t="s">
        <v>18377</v>
      </c>
      <c r="R661" s="22"/>
      <c r="S661" s="25"/>
      <c r="T661" s="26"/>
      <c r="U661" s="26"/>
      <c r="V661" s="22"/>
      <c r="W661" s="27"/>
      <c r="X661" s="8"/>
      <c r="Y661" s="8"/>
      <c r="Z661" s="8"/>
      <c r="AA661" s="8"/>
      <c r="AB661" s="8"/>
      <c r="AC661" s="8"/>
      <c r="AD661" s="8"/>
      <c r="AE661" s="8"/>
      <c r="AF661" s="8"/>
      <c r="AG661" s="8"/>
      <c r="AH661" s="8"/>
      <c r="AI661" s="8"/>
      <c r="AJ661" s="8"/>
      <c r="AK661" s="8"/>
    </row>
    <row r="662" spans="1:37" ht="165.75">
      <c r="A662" s="18">
        <v>1522</v>
      </c>
      <c r="B662" s="19"/>
      <c r="C662" s="28" t="s">
        <v>19485</v>
      </c>
      <c r="D662" s="28" t="s">
        <v>19486</v>
      </c>
      <c r="E662" s="22"/>
      <c r="F662" s="23" t="s">
        <v>415</v>
      </c>
      <c r="G662" s="22"/>
      <c r="H662" s="23">
        <v>0</v>
      </c>
      <c r="I662" s="22"/>
      <c r="J662" s="23" t="s">
        <v>18202</v>
      </c>
      <c r="K662" s="22"/>
      <c r="L662" s="23" t="s">
        <v>18219</v>
      </c>
      <c r="M662" s="22"/>
      <c r="N662" s="22"/>
      <c r="O662" s="22"/>
      <c r="P662" s="24"/>
      <c r="Q662" s="23" t="s">
        <v>36</v>
      </c>
      <c r="R662" s="23" t="s">
        <v>37</v>
      </c>
      <c r="S662" s="25"/>
      <c r="T662" s="26"/>
      <c r="U662" s="26"/>
      <c r="V662" s="22"/>
      <c r="W662" s="27"/>
      <c r="X662" s="8"/>
      <c r="Y662" s="8"/>
      <c r="Z662" s="8"/>
      <c r="AA662" s="8"/>
      <c r="AB662" s="8"/>
      <c r="AC662" s="8"/>
      <c r="AD662" s="8"/>
      <c r="AE662" s="8"/>
      <c r="AF662" s="8"/>
      <c r="AG662" s="8"/>
      <c r="AH662" s="8"/>
      <c r="AI662" s="8"/>
      <c r="AJ662" s="8"/>
      <c r="AK662" s="8"/>
    </row>
    <row r="663" spans="1:37" ht="409.6">
      <c r="A663" s="18">
        <v>1530</v>
      </c>
      <c r="B663" s="19"/>
      <c r="C663" s="28" t="s">
        <v>19487</v>
      </c>
      <c r="D663" s="21"/>
      <c r="E663" s="22"/>
      <c r="F663" s="22"/>
      <c r="G663" s="22"/>
      <c r="H663" s="23">
        <v>0</v>
      </c>
      <c r="I663" s="22"/>
      <c r="J663" s="23" t="s">
        <v>18202</v>
      </c>
      <c r="K663" s="22"/>
      <c r="L663" s="23" t="s">
        <v>18219</v>
      </c>
      <c r="M663" s="23">
        <v>2017</v>
      </c>
      <c r="N663" s="22"/>
      <c r="O663" s="22"/>
      <c r="P663" s="24"/>
      <c r="Q663" s="23" t="s">
        <v>20</v>
      </c>
      <c r="R663" s="23" t="s">
        <v>21</v>
      </c>
      <c r="S663" s="25"/>
      <c r="T663" s="26"/>
      <c r="U663" s="26"/>
      <c r="V663" s="22"/>
      <c r="W663" s="27"/>
      <c r="X663" s="8"/>
      <c r="Y663" s="8"/>
      <c r="Z663" s="8"/>
      <c r="AA663" s="8"/>
      <c r="AB663" s="8"/>
      <c r="AC663" s="8"/>
      <c r="AD663" s="8"/>
      <c r="AE663" s="8"/>
      <c r="AF663" s="8"/>
      <c r="AG663" s="8"/>
      <c r="AH663" s="8"/>
      <c r="AI663" s="8"/>
      <c r="AJ663" s="8"/>
      <c r="AK663" s="8"/>
    </row>
    <row r="664" spans="1:37" ht="135.75">
      <c r="A664" s="18">
        <v>1531</v>
      </c>
      <c r="B664" s="30" t="s">
        <v>18424</v>
      </c>
      <c r="C664" s="28" t="s">
        <v>19488</v>
      </c>
      <c r="D664" s="28" t="s">
        <v>19489</v>
      </c>
      <c r="E664" s="22"/>
      <c r="F664" s="23" t="s">
        <v>456</v>
      </c>
      <c r="G664" s="22"/>
      <c r="H664" s="23">
        <v>0</v>
      </c>
      <c r="I664" s="22"/>
      <c r="J664" s="23" t="s">
        <v>18202</v>
      </c>
      <c r="K664" s="23" t="s">
        <v>18203</v>
      </c>
      <c r="L664" s="23" t="s">
        <v>35</v>
      </c>
      <c r="M664" s="22"/>
      <c r="N664" s="22"/>
      <c r="O664" s="23" t="s">
        <v>9355</v>
      </c>
      <c r="P664" s="24"/>
      <c r="Q664" s="23" t="s">
        <v>99</v>
      </c>
      <c r="R664" s="23" t="s">
        <v>10886</v>
      </c>
      <c r="S664" s="25"/>
      <c r="T664" s="26"/>
      <c r="U664" s="26"/>
      <c r="V664" s="22"/>
      <c r="W664" s="27"/>
      <c r="X664" s="8"/>
      <c r="Y664" s="8"/>
      <c r="Z664" s="8"/>
      <c r="AA664" s="8"/>
      <c r="AB664" s="8"/>
      <c r="AC664" s="8"/>
      <c r="AD664" s="8"/>
      <c r="AE664" s="8"/>
      <c r="AF664" s="8"/>
      <c r="AG664" s="8"/>
      <c r="AH664" s="8"/>
      <c r="AI664" s="8"/>
      <c r="AJ664" s="8"/>
      <c r="AK664" s="8"/>
    </row>
    <row r="665" spans="1:37" ht="225.75">
      <c r="A665" s="18">
        <v>1533</v>
      </c>
      <c r="B665" s="19"/>
      <c r="C665" s="28" t="s">
        <v>19490</v>
      </c>
      <c r="D665" s="28" t="s">
        <v>19491</v>
      </c>
      <c r="E665" s="22"/>
      <c r="F665" s="23" t="s">
        <v>415</v>
      </c>
      <c r="G665" s="22"/>
      <c r="H665" s="23">
        <v>0</v>
      </c>
      <c r="I665" s="22"/>
      <c r="J665" s="23" t="s">
        <v>18202</v>
      </c>
      <c r="K665" s="22"/>
      <c r="L665" s="23" t="s">
        <v>18219</v>
      </c>
      <c r="M665" s="22"/>
      <c r="N665" s="22"/>
      <c r="O665" s="22"/>
      <c r="P665" s="24"/>
      <c r="Q665" s="23" t="s">
        <v>36</v>
      </c>
      <c r="R665" s="23" t="s">
        <v>37</v>
      </c>
      <c r="S665" s="25"/>
      <c r="T665" s="26"/>
      <c r="U665" s="26"/>
      <c r="V665" s="22"/>
      <c r="W665" s="27"/>
      <c r="X665" s="8"/>
      <c r="Y665" s="8"/>
      <c r="Z665" s="8"/>
      <c r="AA665" s="8"/>
      <c r="AB665" s="8"/>
      <c r="AC665" s="8"/>
      <c r="AD665" s="8"/>
      <c r="AE665" s="8"/>
      <c r="AF665" s="8"/>
      <c r="AG665" s="8"/>
      <c r="AH665" s="8"/>
      <c r="AI665" s="8"/>
      <c r="AJ665" s="8"/>
      <c r="AK665" s="8"/>
    </row>
    <row r="666" spans="1:37" ht="165.75">
      <c r="A666" s="18">
        <v>1534</v>
      </c>
      <c r="B666" s="19"/>
      <c r="C666" s="20" t="s">
        <v>171</v>
      </c>
      <c r="D666" s="28" t="s">
        <v>19492</v>
      </c>
      <c r="E666" s="22"/>
      <c r="F666" s="22"/>
      <c r="G666" s="22"/>
      <c r="H666" s="23">
        <v>0</v>
      </c>
      <c r="I666" s="22"/>
      <c r="J666" s="23" t="s">
        <v>18202</v>
      </c>
      <c r="K666" s="31">
        <v>43313</v>
      </c>
      <c r="L666" s="23" t="s">
        <v>18399</v>
      </c>
      <c r="M666" s="22"/>
      <c r="N666" s="22"/>
      <c r="O666" s="22"/>
      <c r="P666" s="24"/>
      <c r="Q666" s="23" t="s">
        <v>18541</v>
      </c>
      <c r="R666" s="22"/>
      <c r="S666" s="33"/>
      <c r="T666" s="26"/>
      <c r="U666" s="26"/>
      <c r="V666" s="22"/>
      <c r="W666" s="27"/>
      <c r="X666" s="8"/>
      <c r="Y666" s="8"/>
      <c r="Z666" s="8"/>
      <c r="AA666" s="8"/>
      <c r="AB666" s="8"/>
      <c r="AC666" s="8"/>
      <c r="AD666" s="8"/>
      <c r="AE666" s="8"/>
      <c r="AF666" s="8"/>
      <c r="AG666" s="8"/>
      <c r="AH666" s="8"/>
      <c r="AI666" s="8"/>
      <c r="AJ666" s="8"/>
      <c r="AK666" s="8"/>
    </row>
    <row r="667" spans="1:37" ht="240.75">
      <c r="A667" s="18">
        <v>1535</v>
      </c>
      <c r="B667" s="19"/>
      <c r="C667" s="20" t="s">
        <v>171</v>
      </c>
      <c r="D667" s="28" t="s">
        <v>19493</v>
      </c>
      <c r="E667" s="22"/>
      <c r="F667" s="22"/>
      <c r="G667" s="22"/>
      <c r="H667" s="23">
        <v>0</v>
      </c>
      <c r="I667" s="22"/>
      <c r="J667" s="23" t="s">
        <v>18202</v>
      </c>
      <c r="K667" s="31">
        <v>43313</v>
      </c>
      <c r="L667" s="23" t="s">
        <v>18399</v>
      </c>
      <c r="M667" s="22"/>
      <c r="N667" s="22"/>
      <c r="O667" s="22"/>
      <c r="P667" s="24"/>
      <c r="Q667" s="23" t="s">
        <v>18541</v>
      </c>
      <c r="R667" s="22"/>
      <c r="S667" s="33"/>
      <c r="T667" s="26"/>
      <c r="U667" s="26"/>
      <c r="V667" s="22"/>
      <c r="W667" s="27"/>
      <c r="X667" s="8"/>
      <c r="Y667" s="8"/>
      <c r="Z667" s="8"/>
      <c r="AA667" s="8"/>
      <c r="AB667" s="8"/>
      <c r="AC667" s="8"/>
      <c r="AD667" s="8"/>
      <c r="AE667" s="8"/>
      <c r="AF667" s="8"/>
      <c r="AG667" s="8"/>
      <c r="AH667" s="8"/>
      <c r="AI667" s="8"/>
      <c r="AJ667" s="8"/>
      <c r="AK667" s="8"/>
    </row>
    <row r="668" spans="1:37" ht="195.75">
      <c r="A668" s="18">
        <v>1536</v>
      </c>
      <c r="B668" s="19"/>
      <c r="C668" s="20" t="s">
        <v>171</v>
      </c>
      <c r="D668" s="28" t="s">
        <v>19494</v>
      </c>
      <c r="E668" s="22"/>
      <c r="F668" s="22"/>
      <c r="G668" s="22"/>
      <c r="H668" s="23">
        <v>0</v>
      </c>
      <c r="I668" s="22"/>
      <c r="J668" s="23" t="s">
        <v>18202</v>
      </c>
      <c r="K668" s="31">
        <v>43313</v>
      </c>
      <c r="L668" s="23" t="s">
        <v>18399</v>
      </c>
      <c r="M668" s="22"/>
      <c r="N668" s="22"/>
      <c r="O668" s="22"/>
      <c r="P668" s="24"/>
      <c r="Q668" s="23" t="s">
        <v>18541</v>
      </c>
      <c r="R668" s="22"/>
      <c r="S668" s="33"/>
      <c r="T668" s="26"/>
      <c r="U668" s="26"/>
      <c r="V668" s="22"/>
      <c r="W668" s="27"/>
      <c r="X668" s="8"/>
      <c r="Y668" s="8"/>
      <c r="Z668" s="8"/>
      <c r="AA668" s="8"/>
      <c r="AB668" s="8"/>
      <c r="AC668" s="8"/>
      <c r="AD668" s="8"/>
      <c r="AE668" s="8"/>
      <c r="AF668" s="8"/>
      <c r="AG668" s="8"/>
      <c r="AH668" s="8"/>
      <c r="AI668" s="8"/>
      <c r="AJ668" s="8"/>
      <c r="AK668" s="8"/>
    </row>
    <row r="669" spans="1:37" ht="345.75">
      <c r="A669" s="18">
        <v>1537</v>
      </c>
      <c r="B669" s="19"/>
      <c r="C669" s="20" t="s">
        <v>171</v>
      </c>
      <c r="D669" s="28" t="s">
        <v>19495</v>
      </c>
      <c r="E669" s="22"/>
      <c r="F669" s="22"/>
      <c r="G669" s="22"/>
      <c r="H669" s="23">
        <v>0</v>
      </c>
      <c r="I669" s="22"/>
      <c r="J669" s="23" t="s">
        <v>18202</v>
      </c>
      <c r="K669" s="31">
        <v>43313</v>
      </c>
      <c r="L669" s="23" t="s">
        <v>18399</v>
      </c>
      <c r="M669" s="22"/>
      <c r="N669" s="22"/>
      <c r="O669" s="22"/>
      <c r="P669" s="24"/>
      <c r="Q669" s="23" t="s">
        <v>18541</v>
      </c>
      <c r="R669" s="22"/>
      <c r="S669" s="33"/>
      <c r="T669" s="26"/>
      <c r="U669" s="26"/>
      <c r="V669" s="22"/>
      <c r="W669" s="27"/>
      <c r="X669" s="8"/>
      <c r="Y669" s="8"/>
      <c r="Z669" s="8"/>
      <c r="AA669" s="8"/>
      <c r="AB669" s="8"/>
      <c r="AC669" s="8"/>
      <c r="AD669" s="8"/>
      <c r="AE669" s="8"/>
      <c r="AF669" s="8"/>
      <c r="AG669" s="8"/>
      <c r="AH669" s="8"/>
      <c r="AI669" s="8"/>
      <c r="AJ669" s="8"/>
      <c r="AK669" s="8"/>
    </row>
    <row r="670" spans="1:37" ht="315.75">
      <c r="A670" s="18">
        <v>1538</v>
      </c>
      <c r="B670" s="19"/>
      <c r="C670" s="20" t="s">
        <v>171</v>
      </c>
      <c r="D670" s="28" t="s">
        <v>19496</v>
      </c>
      <c r="E670" s="22"/>
      <c r="F670" s="22"/>
      <c r="G670" s="22"/>
      <c r="H670" s="23">
        <v>0</v>
      </c>
      <c r="I670" s="22"/>
      <c r="J670" s="23" t="s">
        <v>18202</v>
      </c>
      <c r="K670" s="31">
        <v>43313</v>
      </c>
      <c r="L670" s="23" t="s">
        <v>18399</v>
      </c>
      <c r="M670" s="22"/>
      <c r="N670" s="22"/>
      <c r="O670" s="22"/>
      <c r="P670" s="24"/>
      <c r="Q670" s="23" t="s">
        <v>18541</v>
      </c>
      <c r="R670" s="22"/>
      <c r="S670" s="33"/>
      <c r="T670" s="26"/>
      <c r="U670" s="26"/>
      <c r="V670" s="22"/>
      <c r="W670" s="27"/>
      <c r="X670" s="8"/>
      <c r="Y670" s="8"/>
      <c r="Z670" s="8"/>
      <c r="AA670" s="8"/>
      <c r="AB670" s="8"/>
      <c r="AC670" s="8"/>
      <c r="AD670" s="8"/>
      <c r="AE670" s="8"/>
      <c r="AF670" s="8"/>
      <c r="AG670" s="8"/>
      <c r="AH670" s="8"/>
      <c r="AI670" s="8"/>
      <c r="AJ670" s="8"/>
      <c r="AK670" s="8"/>
    </row>
    <row r="671" spans="1:37" ht="300.75">
      <c r="A671" s="18">
        <v>1539</v>
      </c>
      <c r="B671" s="19"/>
      <c r="C671" s="20" t="s">
        <v>171</v>
      </c>
      <c r="D671" s="28" t="s">
        <v>19497</v>
      </c>
      <c r="E671" s="22"/>
      <c r="F671" s="22"/>
      <c r="G671" s="22"/>
      <c r="H671" s="23">
        <v>0</v>
      </c>
      <c r="I671" s="22"/>
      <c r="J671" s="23" t="s">
        <v>18202</v>
      </c>
      <c r="K671" s="31">
        <v>43313</v>
      </c>
      <c r="L671" s="23" t="s">
        <v>18399</v>
      </c>
      <c r="M671" s="22"/>
      <c r="N671" s="22"/>
      <c r="O671" s="22"/>
      <c r="P671" s="24"/>
      <c r="Q671" s="23" t="s">
        <v>18541</v>
      </c>
      <c r="R671" s="22"/>
      <c r="S671" s="33"/>
      <c r="T671" s="26"/>
      <c r="U671" s="26"/>
      <c r="V671" s="22"/>
      <c r="W671" s="27"/>
      <c r="X671" s="8"/>
      <c r="Y671" s="8"/>
      <c r="Z671" s="8"/>
      <c r="AA671" s="8"/>
      <c r="AB671" s="8"/>
      <c r="AC671" s="8"/>
      <c r="AD671" s="8"/>
      <c r="AE671" s="8"/>
      <c r="AF671" s="8"/>
      <c r="AG671" s="8"/>
      <c r="AH671" s="8"/>
      <c r="AI671" s="8"/>
      <c r="AJ671" s="8"/>
      <c r="AK671" s="8"/>
    </row>
    <row r="672" spans="1:37" ht="330.75">
      <c r="A672" s="18">
        <v>1540</v>
      </c>
      <c r="B672" s="19"/>
      <c r="C672" s="20" t="s">
        <v>171</v>
      </c>
      <c r="D672" s="28" t="s">
        <v>19498</v>
      </c>
      <c r="E672" s="22"/>
      <c r="F672" s="22"/>
      <c r="G672" s="22"/>
      <c r="H672" s="23">
        <v>0</v>
      </c>
      <c r="I672" s="22"/>
      <c r="J672" s="23" t="s">
        <v>18202</v>
      </c>
      <c r="K672" s="31">
        <v>43313</v>
      </c>
      <c r="L672" s="23" t="s">
        <v>18399</v>
      </c>
      <c r="M672" s="22"/>
      <c r="N672" s="22"/>
      <c r="O672" s="22"/>
      <c r="P672" s="24"/>
      <c r="Q672" s="23" t="s">
        <v>18541</v>
      </c>
      <c r="R672" s="22"/>
      <c r="S672" s="33"/>
      <c r="T672" s="26"/>
      <c r="U672" s="26"/>
      <c r="V672" s="22"/>
      <c r="W672" s="27"/>
      <c r="X672" s="8"/>
      <c r="Y672" s="8"/>
      <c r="Z672" s="8"/>
      <c r="AA672" s="8"/>
      <c r="AB672" s="8"/>
      <c r="AC672" s="8"/>
      <c r="AD672" s="8"/>
      <c r="AE672" s="8"/>
      <c r="AF672" s="8"/>
      <c r="AG672" s="8"/>
      <c r="AH672" s="8"/>
      <c r="AI672" s="8"/>
      <c r="AJ672" s="8"/>
      <c r="AK672" s="8"/>
    </row>
    <row r="673" spans="1:37" ht="360.75">
      <c r="A673" s="18">
        <v>1541</v>
      </c>
      <c r="B673" s="19"/>
      <c r="C673" s="20" t="s">
        <v>171</v>
      </c>
      <c r="D673" s="28" t="s">
        <v>19499</v>
      </c>
      <c r="E673" s="22"/>
      <c r="F673" s="22"/>
      <c r="G673" s="22"/>
      <c r="H673" s="23">
        <v>0</v>
      </c>
      <c r="I673" s="22"/>
      <c r="J673" s="23" t="s">
        <v>18202</v>
      </c>
      <c r="K673" s="31">
        <v>43313</v>
      </c>
      <c r="L673" s="23" t="s">
        <v>18399</v>
      </c>
      <c r="M673" s="22"/>
      <c r="N673" s="22"/>
      <c r="O673" s="22"/>
      <c r="P673" s="24"/>
      <c r="Q673" s="23" t="s">
        <v>18541</v>
      </c>
      <c r="R673" s="22"/>
      <c r="S673" s="33"/>
      <c r="T673" s="26"/>
      <c r="U673" s="26"/>
      <c r="V673" s="22"/>
      <c r="W673" s="27"/>
      <c r="X673" s="8"/>
      <c r="Y673" s="8"/>
      <c r="Z673" s="8"/>
      <c r="AA673" s="8"/>
      <c r="AB673" s="8"/>
      <c r="AC673" s="8"/>
      <c r="AD673" s="8"/>
      <c r="AE673" s="8"/>
      <c r="AF673" s="8"/>
      <c r="AG673" s="8"/>
      <c r="AH673" s="8"/>
      <c r="AI673" s="8"/>
      <c r="AJ673" s="8"/>
      <c r="AK673" s="8"/>
    </row>
    <row r="674" spans="1:37" ht="360.75">
      <c r="A674" s="18">
        <v>1542</v>
      </c>
      <c r="B674" s="19"/>
      <c r="C674" s="20" t="s">
        <v>171</v>
      </c>
      <c r="D674" s="28" t="s">
        <v>19500</v>
      </c>
      <c r="E674" s="22"/>
      <c r="F674" s="22"/>
      <c r="G674" s="22"/>
      <c r="H674" s="23">
        <v>0</v>
      </c>
      <c r="I674" s="22"/>
      <c r="J674" s="23" t="s">
        <v>18202</v>
      </c>
      <c r="K674" s="31">
        <v>43313</v>
      </c>
      <c r="L674" s="23" t="s">
        <v>18399</v>
      </c>
      <c r="M674" s="22"/>
      <c r="N674" s="22"/>
      <c r="O674" s="22"/>
      <c r="P674" s="24"/>
      <c r="Q674" s="23" t="s">
        <v>18541</v>
      </c>
      <c r="R674" s="22"/>
      <c r="S674" s="33"/>
      <c r="T674" s="26"/>
      <c r="U674" s="26"/>
      <c r="V674" s="22"/>
      <c r="W674" s="27"/>
      <c r="X674" s="8"/>
      <c r="Y674" s="8"/>
      <c r="Z674" s="8"/>
      <c r="AA674" s="8"/>
      <c r="AB674" s="8"/>
      <c r="AC674" s="8"/>
      <c r="AD674" s="8"/>
      <c r="AE674" s="8"/>
      <c r="AF674" s="8"/>
      <c r="AG674" s="8"/>
      <c r="AH674" s="8"/>
      <c r="AI674" s="8"/>
      <c r="AJ674" s="8"/>
      <c r="AK674" s="8"/>
    </row>
    <row r="675" spans="1:37" ht="270.75">
      <c r="A675" s="18">
        <v>1543</v>
      </c>
      <c r="B675" s="19"/>
      <c r="C675" s="20" t="s">
        <v>171</v>
      </c>
      <c r="D675" s="28" t="s">
        <v>19501</v>
      </c>
      <c r="E675" s="22"/>
      <c r="F675" s="22"/>
      <c r="G675" s="22"/>
      <c r="H675" s="23">
        <v>0</v>
      </c>
      <c r="I675" s="22"/>
      <c r="J675" s="23" t="s">
        <v>18202</v>
      </c>
      <c r="K675" s="31">
        <v>43313</v>
      </c>
      <c r="L675" s="23" t="s">
        <v>18399</v>
      </c>
      <c r="M675" s="22"/>
      <c r="N675" s="22"/>
      <c r="O675" s="22"/>
      <c r="P675" s="24"/>
      <c r="Q675" s="23" t="s">
        <v>18541</v>
      </c>
      <c r="R675" s="22"/>
      <c r="S675" s="33"/>
      <c r="T675" s="26"/>
      <c r="U675" s="26"/>
      <c r="V675" s="22"/>
      <c r="W675" s="27"/>
      <c r="X675" s="8"/>
      <c r="Y675" s="8"/>
      <c r="Z675" s="8"/>
      <c r="AA675" s="8"/>
      <c r="AB675" s="8"/>
      <c r="AC675" s="8"/>
      <c r="AD675" s="8"/>
      <c r="AE675" s="8"/>
      <c r="AF675" s="8"/>
      <c r="AG675" s="8"/>
      <c r="AH675" s="8"/>
      <c r="AI675" s="8"/>
      <c r="AJ675" s="8"/>
      <c r="AK675" s="8"/>
    </row>
    <row r="676" spans="1:37" ht="270.75">
      <c r="A676" s="18">
        <v>1544</v>
      </c>
      <c r="B676" s="19"/>
      <c r="C676" s="20" t="s">
        <v>171</v>
      </c>
      <c r="D676" s="28" t="s">
        <v>19502</v>
      </c>
      <c r="E676" s="22"/>
      <c r="F676" s="22"/>
      <c r="G676" s="22"/>
      <c r="H676" s="23">
        <v>0</v>
      </c>
      <c r="I676" s="22"/>
      <c r="J676" s="23" t="s">
        <v>18202</v>
      </c>
      <c r="K676" s="31">
        <v>43313</v>
      </c>
      <c r="L676" s="23" t="s">
        <v>18399</v>
      </c>
      <c r="M676" s="22"/>
      <c r="N676" s="22"/>
      <c r="O676" s="22"/>
      <c r="P676" s="24"/>
      <c r="Q676" s="23" t="s">
        <v>18541</v>
      </c>
      <c r="R676" s="22"/>
      <c r="S676" s="33"/>
      <c r="T676" s="26"/>
      <c r="U676" s="26"/>
      <c r="V676" s="22"/>
      <c r="W676" s="27"/>
      <c r="X676" s="8"/>
      <c r="Y676" s="8"/>
      <c r="Z676" s="8"/>
      <c r="AA676" s="8"/>
      <c r="AB676" s="8"/>
      <c r="AC676" s="8"/>
      <c r="AD676" s="8"/>
      <c r="AE676" s="8"/>
      <c r="AF676" s="8"/>
      <c r="AG676" s="8"/>
      <c r="AH676" s="8"/>
      <c r="AI676" s="8"/>
      <c r="AJ676" s="8"/>
      <c r="AK676" s="8"/>
    </row>
    <row r="677" spans="1:37" ht="360.75">
      <c r="A677" s="18">
        <v>1545</v>
      </c>
      <c r="B677" s="19"/>
      <c r="C677" s="20" t="s">
        <v>171</v>
      </c>
      <c r="D677" s="28" t="s">
        <v>19503</v>
      </c>
      <c r="E677" s="22"/>
      <c r="F677" s="22"/>
      <c r="G677" s="22"/>
      <c r="H677" s="23">
        <v>0</v>
      </c>
      <c r="I677" s="22"/>
      <c r="J677" s="23" t="s">
        <v>18202</v>
      </c>
      <c r="K677" s="31">
        <v>43313</v>
      </c>
      <c r="L677" s="23" t="s">
        <v>18219</v>
      </c>
      <c r="M677" s="22"/>
      <c r="N677" s="22"/>
      <c r="O677" s="22"/>
      <c r="P677" s="24"/>
      <c r="Q677" s="23" t="s">
        <v>18541</v>
      </c>
      <c r="R677" s="22"/>
      <c r="S677" s="33"/>
      <c r="T677" s="26"/>
      <c r="U677" s="26"/>
      <c r="V677" s="22"/>
      <c r="W677" s="27"/>
      <c r="X677" s="8"/>
      <c r="Y677" s="8"/>
      <c r="Z677" s="8"/>
      <c r="AA677" s="8"/>
      <c r="AB677" s="8"/>
      <c r="AC677" s="8"/>
      <c r="AD677" s="8"/>
      <c r="AE677" s="8"/>
      <c r="AF677" s="8"/>
      <c r="AG677" s="8"/>
      <c r="AH677" s="8"/>
      <c r="AI677" s="8"/>
      <c r="AJ677" s="8"/>
      <c r="AK677" s="8"/>
    </row>
    <row r="678" spans="1:37" ht="285.75">
      <c r="A678" s="18">
        <v>1546</v>
      </c>
      <c r="B678" s="19"/>
      <c r="C678" s="20" t="s">
        <v>171</v>
      </c>
      <c r="D678" s="28" t="s">
        <v>19504</v>
      </c>
      <c r="E678" s="22"/>
      <c r="F678" s="22"/>
      <c r="G678" s="22"/>
      <c r="H678" s="23">
        <v>0</v>
      </c>
      <c r="I678" s="22"/>
      <c r="J678" s="23" t="s">
        <v>18202</v>
      </c>
      <c r="K678" s="31">
        <v>43313</v>
      </c>
      <c r="L678" s="23" t="s">
        <v>18219</v>
      </c>
      <c r="M678" s="22"/>
      <c r="N678" s="22"/>
      <c r="O678" s="22"/>
      <c r="P678" s="24"/>
      <c r="Q678" s="23" t="s">
        <v>18541</v>
      </c>
      <c r="R678" s="22"/>
      <c r="S678" s="33"/>
      <c r="T678" s="26"/>
      <c r="U678" s="26"/>
      <c r="V678" s="22"/>
      <c r="W678" s="27"/>
      <c r="X678" s="8"/>
      <c r="Y678" s="8"/>
      <c r="Z678" s="8"/>
      <c r="AA678" s="8"/>
      <c r="AB678" s="8"/>
      <c r="AC678" s="8"/>
      <c r="AD678" s="8"/>
      <c r="AE678" s="8"/>
      <c r="AF678" s="8"/>
      <c r="AG678" s="8"/>
      <c r="AH678" s="8"/>
      <c r="AI678" s="8"/>
      <c r="AJ678" s="8"/>
      <c r="AK678" s="8"/>
    </row>
    <row r="679" spans="1:37" ht="285.75">
      <c r="A679" s="18">
        <v>1547</v>
      </c>
      <c r="B679" s="19"/>
      <c r="C679" s="20" t="s">
        <v>171</v>
      </c>
      <c r="D679" s="28" t="s">
        <v>19505</v>
      </c>
      <c r="E679" s="22"/>
      <c r="F679" s="22"/>
      <c r="G679" s="22"/>
      <c r="H679" s="23">
        <v>0</v>
      </c>
      <c r="I679" s="22"/>
      <c r="J679" s="23" t="s">
        <v>18202</v>
      </c>
      <c r="K679" s="31">
        <v>43313</v>
      </c>
      <c r="L679" s="23" t="s">
        <v>18219</v>
      </c>
      <c r="M679" s="22"/>
      <c r="N679" s="22"/>
      <c r="O679" s="22"/>
      <c r="P679" s="24"/>
      <c r="Q679" s="23" t="s">
        <v>18541</v>
      </c>
      <c r="R679" s="22"/>
      <c r="S679" s="33"/>
      <c r="T679" s="26"/>
      <c r="U679" s="26"/>
      <c r="V679" s="22"/>
      <c r="W679" s="27"/>
      <c r="X679" s="8"/>
      <c r="Y679" s="8"/>
      <c r="Z679" s="8"/>
      <c r="AA679" s="8"/>
      <c r="AB679" s="8"/>
      <c r="AC679" s="8"/>
      <c r="AD679" s="8"/>
      <c r="AE679" s="8"/>
      <c r="AF679" s="8"/>
      <c r="AG679" s="8"/>
      <c r="AH679" s="8"/>
      <c r="AI679" s="8"/>
      <c r="AJ679" s="8"/>
      <c r="AK679" s="8"/>
    </row>
    <row r="680" spans="1:37" ht="390.75">
      <c r="A680" s="18">
        <v>1548</v>
      </c>
      <c r="B680" s="19"/>
      <c r="C680" s="20" t="s">
        <v>79</v>
      </c>
      <c r="D680" s="28" t="s">
        <v>19506</v>
      </c>
      <c r="E680" s="22"/>
      <c r="F680" s="22"/>
      <c r="G680" s="22"/>
      <c r="H680" s="23">
        <v>0</v>
      </c>
      <c r="I680" s="22"/>
      <c r="J680" s="23" t="s">
        <v>18202</v>
      </c>
      <c r="K680" s="31">
        <v>43313</v>
      </c>
      <c r="L680" s="23" t="s">
        <v>18219</v>
      </c>
      <c r="M680" s="22"/>
      <c r="N680" s="22"/>
      <c r="O680" s="22"/>
      <c r="P680" s="24"/>
      <c r="Q680" s="23" t="s">
        <v>18541</v>
      </c>
      <c r="R680" s="22"/>
      <c r="S680" s="33"/>
      <c r="T680" s="26"/>
      <c r="U680" s="26"/>
      <c r="V680" s="22"/>
      <c r="W680" s="27"/>
      <c r="X680" s="8"/>
      <c r="Y680" s="8"/>
      <c r="Z680" s="8"/>
      <c r="AA680" s="8"/>
      <c r="AB680" s="8"/>
      <c r="AC680" s="8"/>
      <c r="AD680" s="8"/>
      <c r="AE680" s="8"/>
      <c r="AF680" s="8"/>
      <c r="AG680" s="8"/>
      <c r="AH680" s="8"/>
      <c r="AI680" s="8"/>
      <c r="AJ680" s="8"/>
      <c r="AK680" s="8"/>
    </row>
    <row r="681" spans="1:37" ht="390.75">
      <c r="A681" s="18">
        <v>1549</v>
      </c>
      <c r="B681" s="19"/>
      <c r="C681" s="20" t="s">
        <v>79</v>
      </c>
      <c r="D681" s="28" t="s">
        <v>19507</v>
      </c>
      <c r="E681" s="22"/>
      <c r="F681" s="22"/>
      <c r="G681" s="22"/>
      <c r="H681" s="23">
        <v>0</v>
      </c>
      <c r="I681" s="22"/>
      <c r="J681" s="23" t="s">
        <v>18202</v>
      </c>
      <c r="K681" s="31">
        <v>43313</v>
      </c>
      <c r="L681" s="23" t="s">
        <v>18219</v>
      </c>
      <c r="M681" s="22"/>
      <c r="N681" s="22"/>
      <c r="O681" s="22"/>
      <c r="P681" s="24"/>
      <c r="Q681" s="23" t="s">
        <v>18541</v>
      </c>
      <c r="R681" s="22"/>
      <c r="S681" s="33"/>
      <c r="T681" s="26"/>
      <c r="U681" s="26"/>
      <c r="V681" s="22"/>
      <c r="W681" s="27"/>
      <c r="X681" s="8"/>
      <c r="Y681" s="8"/>
      <c r="Z681" s="8"/>
      <c r="AA681" s="8"/>
      <c r="AB681" s="8"/>
      <c r="AC681" s="8"/>
      <c r="AD681" s="8"/>
      <c r="AE681" s="8"/>
      <c r="AF681" s="8"/>
      <c r="AG681" s="8"/>
      <c r="AH681" s="8"/>
      <c r="AI681" s="8"/>
      <c r="AJ681" s="8"/>
      <c r="AK681" s="8"/>
    </row>
    <row r="682" spans="1:37" ht="285.75">
      <c r="A682" s="18">
        <v>1550</v>
      </c>
      <c r="B682" s="19"/>
      <c r="C682" s="20" t="s">
        <v>79</v>
      </c>
      <c r="D682" s="28" t="s">
        <v>19508</v>
      </c>
      <c r="E682" s="22"/>
      <c r="F682" s="22"/>
      <c r="G682" s="22"/>
      <c r="H682" s="23">
        <v>0</v>
      </c>
      <c r="I682" s="22"/>
      <c r="J682" s="23" t="s">
        <v>18202</v>
      </c>
      <c r="K682" s="31">
        <v>43313</v>
      </c>
      <c r="L682" s="23" t="s">
        <v>18219</v>
      </c>
      <c r="M682" s="22"/>
      <c r="N682" s="22"/>
      <c r="O682" s="22"/>
      <c r="P682" s="24"/>
      <c r="Q682" s="23" t="s">
        <v>18541</v>
      </c>
      <c r="R682" s="22"/>
      <c r="S682" s="33"/>
      <c r="T682" s="26"/>
      <c r="U682" s="26"/>
      <c r="V682" s="22"/>
      <c r="W682" s="27"/>
      <c r="X682" s="8"/>
      <c r="Y682" s="8"/>
      <c r="Z682" s="8"/>
      <c r="AA682" s="8"/>
      <c r="AB682" s="8"/>
      <c r="AC682" s="8"/>
      <c r="AD682" s="8"/>
      <c r="AE682" s="8"/>
      <c r="AF682" s="8"/>
      <c r="AG682" s="8"/>
      <c r="AH682" s="8"/>
      <c r="AI682" s="8"/>
      <c r="AJ682" s="8"/>
      <c r="AK682" s="8"/>
    </row>
    <row r="683" spans="1:37" ht="409.6">
      <c r="A683" s="18">
        <v>1551</v>
      </c>
      <c r="B683" s="19"/>
      <c r="C683" s="20" t="s">
        <v>79</v>
      </c>
      <c r="D683" s="28" t="s">
        <v>19509</v>
      </c>
      <c r="E683" s="22"/>
      <c r="F683" s="22"/>
      <c r="G683" s="22"/>
      <c r="H683" s="23">
        <v>0</v>
      </c>
      <c r="I683" s="22"/>
      <c r="J683" s="23" t="s">
        <v>18202</v>
      </c>
      <c r="K683" s="31">
        <v>43313</v>
      </c>
      <c r="L683" s="23" t="s">
        <v>18219</v>
      </c>
      <c r="M683" s="22"/>
      <c r="N683" s="22"/>
      <c r="O683" s="22"/>
      <c r="P683" s="24"/>
      <c r="Q683" s="23" t="s">
        <v>18541</v>
      </c>
      <c r="R683" s="22"/>
      <c r="S683" s="33"/>
      <c r="T683" s="26"/>
      <c r="U683" s="26"/>
      <c r="V683" s="22"/>
      <c r="W683" s="27"/>
      <c r="X683" s="8"/>
      <c r="Y683" s="8"/>
      <c r="Z683" s="8"/>
      <c r="AA683" s="8"/>
      <c r="AB683" s="8"/>
      <c r="AC683" s="8"/>
      <c r="AD683" s="8"/>
      <c r="AE683" s="8"/>
      <c r="AF683" s="8"/>
      <c r="AG683" s="8"/>
      <c r="AH683" s="8"/>
      <c r="AI683" s="8"/>
      <c r="AJ683" s="8"/>
      <c r="AK683" s="8"/>
    </row>
    <row r="684" spans="1:37" ht="210.75">
      <c r="A684" s="18">
        <v>1552</v>
      </c>
      <c r="B684" s="19"/>
      <c r="C684" s="20" t="s">
        <v>79</v>
      </c>
      <c r="D684" s="28" t="s">
        <v>19510</v>
      </c>
      <c r="E684" s="22"/>
      <c r="F684" s="22"/>
      <c r="G684" s="22"/>
      <c r="H684" s="23">
        <v>0</v>
      </c>
      <c r="I684" s="22"/>
      <c r="J684" s="23" t="s">
        <v>18202</v>
      </c>
      <c r="K684" s="31">
        <v>43313</v>
      </c>
      <c r="L684" s="23" t="s">
        <v>18219</v>
      </c>
      <c r="M684" s="22"/>
      <c r="N684" s="22"/>
      <c r="O684" s="22"/>
      <c r="P684" s="24"/>
      <c r="Q684" s="23" t="s">
        <v>18541</v>
      </c>
      <c r="R684" s="22"/>
      <c r="S684" s="33"/>
      <c r="T684" s="26"/>
      <c r="U684" s="26"/>
      <c r="V684" s="22"/>
      <c r="W684" s="27"/>
      <c r="X684" s="8"/>
      <c r="Y684" s="8"/>
      <c r="Z684" s="8"/>
      <c r="AA684" s="8"/>
      <c r="AB684" s="8"/>
      <c r="AC684" s="8"/>
      <c r="AD684" s="8"/>
      <c r="AE684" s="8"/>
      <c r="AF684" s="8"/>
      <c r="AG684" s="8"/>
      <c r="AH684" s="8"/>
      <c r="AI684" s="8"/>
      <c r="AJ684" s="8"/>
      <c r="AK684" s="8"/>
    </row>
    <row r="685" spans="1:37" ht="240.75">
      <c r="A685" s="18">
        <v>1553</v>
      </c>
      <c r="B685" s="19"/>
      <c r="C685" s="20" t="s">
        <v>79</v>
      </c>
      <c r="D685" s="28" t="s">
        <v>19511</v>
      </c>
      <c r="E685" s="22"/>
      <c r="F685" s="22"/>
      <c r="G685" s="22"/>
      <c r="H685" s="23">
        <v>0</v>
      </c>
      <c r="I685" s="22"/>
      <c r="J685" s="23" t="s">
        <v>18202</v>
      </c>
      <c r="K685" s="31">
        <v>43313</v>
      </c>
      <c r="L685" s="23" t="s">
        <v>18219</v>
      </c>
      <c r="M685" s="22"/>
      <c r="N685" s="22"/>
      <c r="O685" s="22"/>
      <c r="P685" s="24"/>
      <c r="Q685" s="23" t="s">
        <v>18541</v>
      </c>
      <c r="R685" s="22"/>
      <c r="S685" s="33"/>
      <c r="T685" s="26"/>
      <c r="U685" s="26"/>
      <c r="V685" s="22"/>
      <c r="W685" s="27"/>
      <c r="X685" s="8"/>
      <c r="Y685" s="8"/>
      <c r="Z685" s="8"/>
      <c r="AA685" s="8"/>
      <c r="AB685" s="8"/>
      <c r="AC685" s="8"/>
      <c r="AD685" s="8"/>
      <c r="AE685" s="8"/>
      <c r="AF685" s="8"/>
      <c r="AG685" s="8"/>
      <c r="AH685" s="8"/>
      <c r="AI685" s="8"/>
      <c r="AJ685" s="8"/>
      <c r="AK685" s="8"/>
    </row>
    <row r="686" spans="1:37" ht="225.75">
      <c r="A686" s="18">
        <v>1554</v>
      </c>
      <c r="B686" s="19"/>
      <c r="C686" s="20" t="s">
        <v>79</v>
      </c>
      <c r="D686" s="28" t="s">
        <v>19512</v>
      </c>
      <c r="E686" s="22"/>
      <c r="F686" s="22"/>
      <c r="G686" s="22"/>
      <c r="H686" s="23">
        <v>0</v>
      </c>
      <c r="I686" s="22"/>
      <c r="J686" s="23" t="s">
        <v>18202</v>
      </c>
      <c r="K686" s="31">
        <v>43313</v>
      </c>
      <c r="L686" s="23" t="s">
        <v>18219</v>
      </c>
      <c r="M686" s="22"/>
      <c r="N686" s="22"/>
      <c r="O686" s="22"/>
      <c r="P686" s="24"/>
      <c r="Q686" s="23" t="s">
        <v>18541</v>
      </c>
      <c r="R686" s="22"/>
      <c r="S686" s="33"/>
      <c r="T686" s="26"/>
      <c r="U686" s="26"/>
      <c r="V686" s="22"/>
      <c r="W686" s="27"/>
      <c r="X686" s="8"/>
      <c r="Y686" s="8"/>
      <c r="Z686" s="8"/>
      <c r="AA686" s="8"/>
      <c r="AB686" s="8"/>
      <c r="AC686" s="8"/>
      <c r="AD686" s="8"/>
      <c r="AE686" s="8"/>
      <c r="AF686" s="8"/>
      <c r="AG686" s="8"/>
      <c r="AH686" s="8"/>
      <c r="AI686" s="8"/>
      <c r="AJ686" s="8"/>
      <c r="AK686" s="8"/>
    </row>
    <row r="687" spans="1:37" ht="390.75">
      <c r="A687" s="18">
        <v>1555</v>
      </c>
      <c r="B687" s="19"/>
      <c r="C687" s="20" t="s">
        <v>386</v>
      </c>
      <c r="D687" s="28" t="s">
        <v>19513</v>
      </c>
      <c r="E687" s="22"/>
      <c r="F687" s="22"/>
      <c r="G687" s="22"/>
      <c r="H687" s="23">
        <v>0</v>
      </c>
      <c r="I687" s="22"/>
      <c r="J687" s="23" t="s">
        <v>18202</v>
      </c>
      <c r="K687" s="31">
        <v>43313</v>
      </c>
      <c r="L687" s="23" t="s">
        <v>18219</v>
      </c>
      <c r="M687" s="22"/>
      <c r="N687" s="22"/>
      <c r="O687" s="22"/>
      <c r="P687" s="24"/>
      <c r="Q687" s="23" t="s">
        <v>18541</v>
      </c>
      <c r="R687" s="22"/>
      <c r="S687" s="33"/>
      <c r="T687" s="26"/>
      <c r="U687" s="26"/>
      <c r="V687" s="22"/>
      <c r="W687" s="27"/>
      <c r="X687" s="8"/>
      <c r="Y687" s="8"/>
      <c r="Z687" s="8"/>
      <c r="AA687" s="8"/>
      <c r="AB687" s="8"/>
      <c r="AC687" s="8"/>
      <c r="AD687" s="8"/>
      <c r="AE687" s="8"/>
      <c r="AF687" s="8"/>
      <c r="AG687" s="8"/>
      <c r="AH687" s="8"/>
      <c r="AI687" s="8"/>
      <c r="AJ687" s="8"/>
      <c r="AK687" s="8"/>
    </row>
    <row r="688" spans="1:37" ht="409.6">
      <c r="A688" s="18">
        <v>1556</v>
      </c>
      <c r="B688" s="19"/>
      <c r="C688" s="20" t="s">
        <v>386</v>
      </c>
      <c r="D688" s="28" t="s">
        <v>19514</v>
      </c>
      <c r="E688" s="22"/>
      <c r="F688" s="22"/>
      <c r="G688" s="22"/>
      <c r="H688" s="23">
        <v>0</v>
      </c>
      <c r="I688" s="22"/>
      <c r="J688" s="23" t="s">
        <v>18202</v>
      </c>
      <c r="K688" s="31">
        <v>43313</v>
      </c>
      <c r="L688" s="23" t="s">
        <v>18219</v>
      </c>
      <c r="M688" s="22"/>
      <c r="N688" s="22"/>
      <c r="O688" s="22"/>
      <c r="P688" s="24"/>
      <c r="Q688" s="23" t="s">
        <v>18541</v>
      </c>
      <c r="R688" s="22"/>
      <c r="S688" s="33"/>
      <c r="T688" s="26"/>
      <c r="U688" s="26"/>
      <c r="V688" s="22"/>
      <c r="W688" s="27"/>
      <c r="X688" s="8"/>
      <c r="Y688" s="8"/>
      <c r="Z688" s="8"/>
      <c r="AA688" s="8"/>
      <c r="AB688" s="8"/>
      <c r="AC688" s="8"/>
      <c r="AD688" s="8"/>
      <c r="AE688" s="8"/>
      <c r="AF688" s="8"/>
      <c r="AG688" s="8"/>
      <c r="AH688" s="8"/>
      <c r="AI688" s="8"/>
      <c r="AJ688" s="8"/>
      <c r="AK688" s="8"/>
    </row>
    <row r="689" spans="1:37" ht="105.75">
      <c r="A689" s="18">
        <v>1557</v>
      </c>
      <c r="B689" s="19"/>
      <c r="C689" s="28" t="s">
        <v>19515</v>
      </c>
      <c r="D689" s="28" t="s">
        <v>19516</v>
      </c>
      <c r="E689" s="22"/>
      <c r="F689" s="22"/>
      <c r="G689" s="22"/>
      <c r="H689" s="23">
        <v>0</v>
      </c>
      <c r="I689" s="22"/>
      <c r="J689" s="23" t="s">
        <v>18202</v>
      </c>
      <c r="K689" s="23" t="s">
        <v>18203</v>
      </c>
      <c r="L689" s="23" t="s">
        <v>219</v>
      </c>
      <c r="M689" s="22"/>
      <c r="N689" s="22"/>
      <c r="O689" s="22"/>
      <c r="P689" s="24"/>
      <c r="Q689" s="23" t="s">
        <v>490</v>
      </c>
      <c r="R689" s="22"/>
      <c r="S689" s="25"/>
      <c r="T689" s="26"/>
      <c r="U689" s="26"/>
      <c r="V689" s="22"/>
      <c r="W689" s="27"/>
      <c r="X689" s="8"/>
      <c r="Y689" s="8"/>
      <c r="Z689" s="8"/>
      <c r="AA689" s="8"/>
      <c r="AB689" s="8"/>
      <c r="AC689" s="8"/>
      <c r="AD689" s="8"/>
      <c r="AE689" s="8"/>
      <c r="AF689" s="8"/>
      <c r="AG689" s="8"/>
      <c r="AH689" s="8"/>
      <c r="AI689" s="8"/>
      <c r="AJ689" s="8"/>
      <c r="AK689" s="8"/>
    </row>
    <row r="690" spans="1:37" ht="409.6">
      <c r="A690" s="18">
        <v>1558</v>
      </c>
      <c r="B690" s="19"/>
      <c r="C690" s="28" t="s">
        <v>19517</v>
      </c>
      <c r="D690" s="21"/>
      <c r="E690" s="22"/>
      <c r="F690" s="22"/>
      <c r="G690" s="22"/>
      <c r="H690" s="23">
        <v>0</v>
      </c>
      <c r="I690" s="22"/>
      <c r="J690" s="23" t="s">
        <v>18202</v>
      </c>
      <c r="K690" s="22"/>
      <c r="L690" s="23" t="s">
        <v>18212</v>
      </c>
      <c r="M690" s="23">
        <v>2017</v>
      </c>
      <c r="N690" s="22"/>
      <c r="O690" s="22"/>
      <c r="P690" s="24"/>
      <c r="Q690" s="23" t="s">
        <v>20</v>
      </c>
      <c r="R690" s="23" t="s">
        <v>21</v>
      </c>
      <c r="S690" s="25"/>
      <c r="T690" s="26"/>
      <c r="U690" s="26"/>
      <c r="V690" s="22"/>
      <c r="W690" s="27"/>
      <c r="X690" s="8"/>
      <c r="Y690" s="8"/>
      <c r="Z690" s="8"/>
      <c r="AA690" s="8"/>
      <c r="AB690" s="8"/>
      <c r="AC690" s="8"/>
      <c r="AD690" s="8"/>
      <c r="AE690" s="8"/>
      <c r="AF690" s="8"/>
      <c r="AG690" s="8"/>
      <c r="AH690" s="8"/>
      <c r="AI690" s="8"/>
      <c r="AJ690" s="8"/>
      <c r="AK690" s="8"/>
    </row>
    <row r="691" spans="1:37" ht="150.75">
      <c r="A691" s="18">
        <v>1564</v>
      </c>
      <c r="B691" s="19"/>
      <c r="C691" s="28" t="s">
        <v>5969</v>
      </c>
      <c r="D691" s="28" t="s">
        <v>19518</v>
      </c>
      <c r="E691" s="22"/>
      <c r="F691" s="23" t="s">
        <v>415</v>
      </c>
      <c r="G691" s="22"/>
      <c r="H691" s="23">
        <v>0</v>
      </c>
      <c r="I691" s="22"/>
      <c r="J691" s="23" t="s">
        <v>18202</v>
      </c>
      <c r="K691" s="29">
        <v>43497</v>
      </c>
      <c r="L691" s="23" t="s">
        <v>96</v>
      </c>
      <c r="M691" s="22"/>
      <c r="N691" s="23" t="s">
        <v>19519</v>
      </c>
      <c r="O691" s="22"/>
      <c r="P691" s="24"/>
      <c r="Q691" s="23" t="s">
        <v>18392</v>
      </c>
      <c r="R691" s="23" t="s">
        <v>127</v>
      </c>
      <c r="S691" s="25"/>
      <c r="T691" s="26"/>
      <c r="U691" s="26"/>
      <c r="V691" s="22"/>
      <c r="W691" s="27"/>
      <c r="X691" s="8"/>
      <c r="Y691" s="8"/>
      <c r="Z691" s="8"/>
      <c r="AA691" s="8"/>
      <c r="AB691" s="8"/>
      <c r="AC691" s="8"/>
      <c r="AD691" s="8"/>
      <c r="AE691" s="8"/>
      <c r="AF691" s="8"/>
      <c r="AG691" s="8"/>
      <c r="AH691" s="8"/>
      <c r="AI691" s="8"/>
      <c r="AJ691" s="8"/>
      <c r="AK691" s="8"/>
    </row>
    <row r="692" spans="1:37" ht="150.75">
      <c r="A692" s="18">
        <v>1566</v>
      </c>
      <c r="B692" s="19"/>
      <c r="C692" s="28" t="s">
        <v>19520</v>
      </c>
      <c r="D692" s="28" t="s">
        <v>19521</v>
      </c>
      <c r="E692" s="22"/>
      <c r="F692" s="22"/>
      <c r="G692" s="22"/>
      <c r="H692" s="23">
        <v>0</v>
      </c>
      <c r="I692" s="22"/>
      <c r="J692" s="23" t="s">
        <v>18202</v>
      </c>
      <c r="K692" s="22"/>
      <c r="L692" s="23" t="s">
        <v>18243</v>
      </c>
      <c r="M692" s="22"/>
      <c r="N692" s="22"/>
      <c r="O692" s="22"/>
      <c r="P692" s="24"/>
      <c r="Q692" s="22"/>
      <c r="R692" s="23" t="s">
        <v>19522</v>
      </c>
      <c r="S692" s="25"/>
      <c r="T692" s="26"/>
      <c r="U692" s="32" t="s">
        <v>545</v>
      </c>
      <c r="V692" s="22"/>
      <c r="W692" s="27"/>
      <c r="X692" s="8"/>
      <c r="Y692" s="8"/>
      <c r="Z692" s="8"/>
      <c r="AA692" s="8"/>
      <c r="AB692" s="8"/>
      <c r="AC692" s="8"/>
      <c r="AD692" s="8"/>
      <c r="AE692" s="8"/>
      <c r="AF692" s="8"/>
      <c r="AG692" s="8"/>
      <c r="AH692" s="8"/>
      <c r="AI692" s="8"/>
      <c r="AJ692" s="8"/>
      <c r="AK692" s="8"/>
    </row>
    <row r="693" spans="1:37" ht="30.75">
      <c r="A693" s="18">
        <v>1573</v>
      </c>
      <c r="B693" s="19"/>
      <c r="C693" s="28" t="s">
        <v>19523</v>
      </c>
      <c r="D693" s="28" t="s">
        <v>19524</v>
      </c>
      <c r="E693" s="22"/>
      <c r="F693" s="22"/>
      <c r="G693" s="22"/>
      <c r="H693" s="23">
        <v>0</v>
      </c>
      <c r="I693" s="22"/>
      <c r="J693" s="23" t="s">
        <v>18202</v>
      </c>
      <c r="K693" s="22"/>
      <c r="L693" s="23" t="s">
        <v>18243</v>
      </c>
      <c r="M693" s="22"/>
      <c r="N693" s="22"/>
      <c r="O693" s="22"/>
      <c r="P693" s="24"/>
      <c r="Q693" s="22"/>
      <c r="R693" s="22"/>
      <c r="S693" s="25"/>
      <c r="T693" s="26"/>
      <c r="U693" s="26"/>
      <c r="V693" s="22"/>
      <c r="W693" s="27"/>
      <c r="X693" s="8"/>
      <c r="Y693" s="8"/>
      <c r="Z693" s="8"/>
      <c r="AA693" s="8"/>
      <c r="AB693" s="8"/>
      <c r="AC693" s="8"/>
      <c r="AD693" s="8"/>
      <c r="AE693" s="8"/>
      <c r="AF693" s="8"/>
      <c r="AG693" s="8"/>
      <c r="AH693" s="8"/>
      <c r="AI693" s="8"/>
      <c r="AJ693" s="8"/>
      <c r="AK693" s="8"/>
    </row>
    <row r="694" spans="1:37" ht="105.75">
      <c r="A694" s="18">
        <v>1576</v>
      </c>
      <c r="B694" s="19"/>
      <c r="C694" s="28" t="s">
        <v>19525</v>
      </c>
      <c r="D694" s="28" t="s">
        <v>19526</v>
      </c>
      <c r="E694" s="22"/>
      <c r="F694" s="22"/>
      <c r="G694" s="22"/>
      <c r="H694" s="23">
        <v>0</v>
      </c>
      <c r="I694" s="22"/>
      <c r="J694" s="23" t="s">
        <v>18202</v>
      </c>
      <c r="K694" s="22"/>
      <c r="L694" s="23" t="s">
        <v>18243</v>
      </c>
      <c r="M694" s="22"/>
      <c r="N694" s="22"/>
      <c r="O694" s="22"/>
      <c r="P694" s="24"/>
      <c r="Q694" s="22"/>
      <c r="R694" s="23" t="s">
        <v>19527</v>
      </c>
      <c r="S694" s="25"/>
      <c r="T694" s="26"/>
      <c r="U694" s="32" t="s">
        <v>545</v>
      </c>
      <c r="V694" s="22"/>
      <c r="W694" s="27"/>
      <c r="X694" s="8"/>
      <c r="Y694" s="8"/>
      <c r="Z694" s="8"/>
      <c r="AA694" s="8"/>
      <c r="AB694" s="8"/>
      <c r="AC694" s="8"/>
      <c r="AD694" s="8"/>
      <c r="AE694" s="8"/>
      <c r="AF694" s="8"/>
      <c r="AG694" s="8"/>
      <c r="AH694" s="8"/>
      <c r="AI694" s="8"/>
      <c r="AJ694" s="8"/>
      <c r="AK694" s="8"/>
    </row>
    <row r="695" spans="1:37" ht="409.6">
      <c r="A695" s="18">
        <v>1577</v>
      </c>
      <c r="B695" s="19"/>
      <c r="C695" s="28" t="s">
        <v>19528</v>
      </c>
      <c r="D695" s="21"/>
      <c r="E695" s="22"/>
      <c r="F695" s="22"/>
      <c r="G695" s="22"/>
      <c r="H695" s="23">
        <v>0</v>
      </c>
      <c r="I695" s="22"/>
      <c r="J695" s="23" t="s">
        <v>18202</v>
      </c>
      <c r="K695" s="22"/>
      <c r="L695" s="23" t="s">
        <v>18267</v>
      </c>
      <c r="M695" s="23">
        <v>2017</v>
      </c>
      <c r="N695" s="22"/>
      <c r="O695" s="22"/>
      <c r="P695" s="24"/>
      <c r="Q695" s="23" t="s">
        <v>20</v>
      </c>
      <c r="R695" s="23" t="s">
        <v>21</v>
      </c>
      <c r="S695" s="25"/>
      <c r="T695" s="26"/>
      <c r="U695" s="26"/>
      <c r="V695" s="22"/>
      <c r="W695" s="27"/>
      <c r="X695" s="8"/>
      <c r="Y695" s="8"/>
      <c r="Z695" s="8"/>
      <c r="AA695" s="8"/>
      <c r="AB695" s="8"/>
      <c r="AC695" s="8"/>
      <c r="AD695" s="8"/>
      <c r="AE695" s="8"/>
      <c r="AF695" s="8"/>
      <c r="AG695" s="8"/>
      <c r="AH695" s="8"/>
      <c r="AI695" s="8"/>
      <c r="AJ695" s="8"/>
      <c r="AK695" s="8"/>
    </row>
    <row r="696" spans="1:37" ht="409.6">
      <c r="A696" s="18">
        <v>1578</v>
      </c>
      <c r="B696" s="19"/>
      <c r="C696" s="28" t="s">
        <v>19529</v>
      </c>
      <c r="D696" s="21"/>
      <c r="E696" s="22"/>
      <c r="F696" s="22"/>
      <c r="G696" s="22"/>
      <c r="H696" s="23">
        <v>0</v>
      </c>
      <c r="I696" s="22"/>
      <c r="J696" s="23" t="s">
        <v>18202</v>
      </c>
      <c r="K696" s="22"/>
      <c r="L696" s="23" t="s">
        <v>18267</v>
      </c>
      <c r="M696" s="23">
        <v>2017</v>
      </c>
      <c r="N696" s="22"/>
      <c r="O696" s="22"/>
      <c r="P696" s="24"/>
      <c r="Q696" s="23" t="s">
        <v>20</v>
      </c>
      <c r="R696" s="23" t="s">
        <v>21</v>
      </c>
      <c r="S696" s="25"/>
      <c r="T696" s="26"/>
      <c r="U696" s="26"/>
      <c r="V696" s="22"/>
      <c r="W696" s="27"/>
      <c r="X696" s="8"/>
      <c r="Y696" s="8"/>
      <c r="Z696" s="8"/>
      <c r="AA696" s="8"/>
      <c r="AB696" s="8"/>
      <c r="AC696" s="8"/>
      <c r="AD696" s="8"/>
      <c r="AE696" s="8"/>
      <c r="AF696" s="8"/>
      <c r="AG696" s="8"/>
      <c r="AH696" s="8"/>
      <c r="AI696" s="8"/>
      <c r="AJ696" s="8"/>
      <c r="AK696" s="8"/>
    </row>
    <row r="697" spans="1:37" ht="409.6">
      <c r="A697" s="18">
        <v>1579</v>
      </c>
      <c r="B697" s="19"/>
      <c r="C697" s="28" t="s">
        <v>19530</v>
      </c>
      <c r="D697" s="21"/>
      <c r="E697" s="22"/>
      <c r="F697" s="22"/>
      <c r="G697" s="22"/>
      <c r="H697" s="23">
        <v>0</v>
      </c>
      <c r="I697" s="22"/>
      <c r="J697" s="23" t="s">
        <v>18202</v>
      </c>
      <c r="K697" s="22"/>
      <c r="L697" s="23" t="s">
        <v>18267</v>
      </c>
      <c r="M697" s="23">
        <v>2017</v>
      </c>
      <c r="N697" s="22"/>
      <c r="O697" s="22"/>
      <c r="P697" s="24"/>
      <c r="Q697" s="23" t="s">
        <v>20</v>
      </c>
      <c r="R697" s="23" t="s">
        <v>21</v>
      </c>
      <c r="S697" s="25"/>
      <c r="T697" s="26"/>
      <c r="U697" s="26"/>
      <c r="V697" s="22"/>
      <c r="W697" s="27"/>
      <c r="X697" s="8"/>
      <c r="Y697" s="8"/>
      <c r="Z697" s="8"/>
      <c r="AA697" s="8"/>
      <c r="AB697" s="8"/>
      <c r="AC697" s="8"/>
      <c r="AD697" s="8"/>
      <c r="AE697" s="8"/>
      <c r="AF697" s="8"/>
      <c r="AG697" s="8"/>
      <c r="AH697" s="8"/>
      <c r="AI697" s="8"/>
      <c r="AJ697" s="8"/>
      <c r="AK697" s="8"/>
    </row>
    <row r="698" spans="1:37" ht="409.6">
      <c r="A698" s="18">
        <v>1580</v>
      </c>
      <c r="B698" s="19"/>
      <c r="C698" s="28" t="s">
        <v>19531</v>
      </c>
      <c r="D698" s="21"/>
      <c r="E698" s="22"/>
      <c r="F698" s="22"/>
      <c r="G698" s="22"/>
      <c r="H698" s="23">
        <v>0</v>
      </c>
      <c r="I698" s="22"/>
      <c r="J698" s="23" t="s">
        <v>18202</v>
      </c>
      <c r="K698" s="22"/>
      <c r="L698" s="23" t="s">
        <v>18267</v>
      </c>
      <c r="M698" s="23">
        <v>2017</v>
      </c>
      <c r="N698" s="22"/>
      <c r="O698" s="22"/>
      <c r="P698" s="24"/>
      <c r="Q698" s="23" t="s">
        <v>20</v>
      </c>
      <c r="R698" s="23" t="s">
        <v>21</v>
      </c>
      <c r="S698" s="25"/>
      <c r="T698" s="26"/>
      <c r="U698" s="26"/>
      <c r="V698" s="22"/>
      <c r="W698" s="27"/>
      <c r="X698" s="8"/>
      <c r="Y698" s="8"/>
      <c r="Z698" s="8"/>
      <c r="AA698" s="8"/>
      <c r="AB698" s="8"/>
      <c r="AC698" s="8"/>
      <c r="AD698" s="8"/>
      <c r="AE698" s="8"/>
      <c r="AF698" s="8"/>
      <c r="AG698" s="8"/>
      <c r="AH698" s="8"/>
      <c r="AI698" s="8"/>
      <c r="AJ698" s="8"/>
      <c r="AK698" s="8"/>
    </row>
    <row r="699" spans="1:37" ht="30.75">
      <c r="A699" s="18">
        <v>1581</v>
      </c>
      <c r="B699" s="19"/>
      <c r="C699" s="28" t="s">
        <v>19532</v>
      </c>
      <c r="D699" s="28" t="s">
        <v>19533</v>
      </c>
      <c r="E699" s="22"/>
      <c r="F699" s="22"/>
      <c r="G699" s="22"/>
      <c r="H699" s="23">
        <v>0</v>
      </c>
      <c r="I699" s="22"/>
      <c r="J699" s="23" t="s">
        <v>18202</v>
      </c>
      <c r="K699" s="22"/>
      <c r="L699" s="23" t="s">
        <v>18219</v>
      </c>
      <c r="M699" s="22"/>
      <c r="N699" s="22"/>
      <c r="O699" s="22"/>
      <c r="P699" s="24"/>
      <c r="Q699" s="23" t="s">
        <v>29</v>
      </c>
      <c r="R699" s="23" t="s">
        <v>30</v>
      </c>
      <c r="S699" s="25"/>
      <c r="T699" s="26"/>
      <c r="U699" s="26"/>
      <c r="V699" s="22"/>
      <c r="W699" s="27"/>
      <c r="X699" s="8"/>
      <c r="Y699" s="8"/>
      <c r="Z699" s="8"/>
      <c r="AA699" s="8"/>
      <c r="AB699" s="8"/>
      <c r="AC699" s="8"/>
      <c r="AD699" s="8"/>
      <c r="AE699" s="8"/>
      <c r="AF699" s="8"/>
      <c r="AG699" s="8"/>
      <c r="AH699" s="8"/>
      <c r="AI699" s="8"/>
      <c r="AJ699" s="8"/>
      <c r="AK699" s="8"/>
    </row>
    <row r="700" spans="1:37" ht="30.75">
      <c r="A700" s="18">
        <v>1582</v>
      </c>
      <c r="B700" s="19"/>
      <c r="C700" s="28" t="s">
        <v>19532</v>
      </c>
      <c r="D700" s="28" t="s">
        <v>13445</v>
      </c>
      <c r="E700" s="22"/>
      <c r="F700" s="22"/>
      <c r="G700" s="22"/>
      <c r="H700" s="23">
        <v>0</v>
      </c>
      <c r="I700" s="22"/>
      <c r="J700" s="23" t="s">
        <v>18202</v>
      </c>
      <c r="K700" s="22"/>
      <c r="L700" s="23" t="s">
        <v>18219</v>
      </c>
      <c r="M700" s="22"/>
      <c r="N700" s="22"/>
      <c r="O700" s="22"/>
      <c r="P700" s="24"/>
      <c r="Q700" s="23" t="s">
        <v>29</v>
      </c>
      <c r="R700" s="23" t="s">
        <v>30</v>
      </c>
      <c r="S700" s="25"/>
      <c r="T700" s="26"/>
      <c r="U700" s="26"/>
      <c r="V700" s="22"/>
      <c r="W700" s="27"/>
      <c r="X700" s="8"/>
      <c r="Y700" s="8"/>
      <c r="Z700" s="8"/>
      <c r="AA700" s="8"/>
      <c r="AB700" s="8"/>
      <c r="AC700" s="8"/>
      <c r="AD700" s="8"/>
      <c r="AE700" s="8"/>
      <c r="AF700" s="8"/>
      <c r="AG700" s="8"/>
      <c r="AH700" s="8"/>
      <c r="AI700" s="8"/>
      <c r="AJ700" s="8"/>
      <c r="AK700" s="8"/>
    </row>
    <row r="701" spans="1:37" ht="45.75">
      <c r="A701" s="18">
        <v>1589</v>
      </c>
      <c r="B701" s="19"/>
      <c r="C701" s="28" t="s">
        <v>19534</v>
      </c>
      <c r="D701" s="28" t="s">
        <v>19535</v>
      </c>
      <c r="E701" s="22"/>
      <c r="F701" s="22"/>
      <c r="G701" s="22"/>
      <c r="H701" s="23">
        <v>0</v>
      </c>
      <c r="I701" s="22"/>
      <c r="J701" s="23" t="s">
        <v>18202</v>
      </c>
      <c r="K701" s="22"/>
      <c r="L701" s="23" t="s">
        <v>18219</v>
      </c>
      <c r="M701" s="22"/>
      <c r="N701" s="22"/>
      <c r="O701" s="22"/>
      <c r="P701" s="24"/>
      <c r="Q701" s="23" t="s">
        <v>29</v>
      </c>
      <c r="R701" s="23" t="s">
        <v>30</v>
      </c>
      <c r="S701" s="25"/>
      <c r="T701" s="26"/>
      <c r="U701" s="26"/>
      <c r="V701" s="22"/>
      <c r="W701" s="27"/>
      <c r="X701" s="8"/>
      <c r="Y701" s="8"/>
      <c r="Z701" s="8"/>
      <c r="AA701" s="8"/>
      <c r="AB701" s="8"/>
      <c r="AC701" s="8"/>
      <c r="AD701" s="8"/>
      <c r="AE701" s="8"/>
      <c r="AF701" s="8"/>
      <c r="AG701" s="8"/>
      <c r="AH701" s="8"/>
      <c r="AI701" s="8"/>
      <c r="AJ701" s="8"/>
      <c r="AK701" s="8"/>
    </row>
    <row r="702" spans="1:37" ht="165.75">
      <c r="A702" s="18">
        <v>1590</v>
      </c>
      <c r="B702" s="19"/>
      <c r="C702" s="28" t="s">
        <v>19536</v>
      </c>
      <c r="D702" s="28" t="s">
        <v>19537</v>
      </c>
      <c r="E702" s="22"/>
      <c r="F702" s="23" t="s">
        <v>50</v>
      </c>
      <c r="G702" s="23" t="s">
        <v>18402</v>
      </c>
      <c r="H702" s="23">
        <v>0</v>
      </c>
      <c r="I702" s="22"/>
      <c r="J702" s="23" t="s">
        <v>18202</v>
      </c>
      <c r="K702" s="29">
        <v>43497</v>
      </c>
      <c r="L702" s="23" t="s">
        <v>18212</v>
      </c>
      <c r="M702" s="22"/>
      <c r="N702" s="23" t="s">
        <v>18247</v>
      </c>
      <c r="O702" s="22"/>
      <c r="P702" s="24"/>
      <c r="Q702" s="23" t="s">
        <v>29</v>
      </c>
      <c r="R702" s="23" t="s">
        <v>30</v>
      </c>
      <c r="S702" s="25"/>
      <c r="T702" s="26"/>
      <c r="U702" s="26"/>
      <c r="V702" s="22"/>
      <c r="W702" s="27"/>
      <c r="X702" s="8"/>
      <c r="Y702" s="8"/>
      <c r="Z702" s="8"/>
      <c r="AA702" s="8"/>
      <c r="AB702" s="8"/>
      <c r="AC702" s="8"/>
      <c r="AD702" s="8"/>
      <c r="AE702" s="8"/>
      <c r="AF702" s="8"/>
      <c r="AG702" s="8"/>
      <c r="AH702" s="8"/>
      <c r="AI702" s="8"/>
      <c r="AJ702" s="8"/>
      <c r="AK702" s="8"/>
    </row>
    <row r="703" spans="1:37" ht="60.75">
      <c r="A703" s="18">
        <v>1591</v>
      </c>
      <c r="B703" s="19"/>
      <c r="C703" s="28" t="s">
        <v>19538</v>
      </c>
      <c r="D703" s="28" t="s">
        <v>19539</v>
      </c>
      <c r="E703" s="22"/>
      <c r="F703" s="22"/>
      <c r="G703" s="22"/>
      <c r="H703" s="23">
        <v>0</v>
      </c>
      <c r="I703" s="22"/>
      <c r="J703" s="23" t="s">
        <v>18202</v>
      </c>
      <c r="K703" s="22"/>
      <c r="L703" s="23" t="s">
        <v>18219</v>
      </c>
      <c r="M703" s="22"/>
      <c r="N703" s="22"/>
      <c r="O703" s="22"/>
      <c r="P703" s="24"/>
      <c r="Q703" s="23" t="s">
        <v>29</v>
      </c>
      <c r="R703" s="23" t="s">
        <v>30</v>
      </c>
      <c r="S703" s="25"/>
      <c r="T703" s="26"/>
      <c r="U703" s="26"/>
      <c r="V703" s="22"/>
      <c r="W703" s="27"/>
      <c r="X703" s="8"/>
      <c r="Y703" s="8"/>
      <c r="Z703" s="8"/>
      <c r="AA703" s="8"/>
      <c r="AB703" s="8"/>
      <c r="AC703" s="8"/>
      <c r="AD703" s="8"/>
      <c r="AE703" s="8"/>
      <c r="AF703" s="8"/>
      <c r="AG703" s="8"/>
      <c r="AH703" s="8"/>
      <c r="AI703" s="8"/>
      <c r="AJ703" s="8"/>
      <c r="AK703" s="8"/>
    </row>
    <row r="704" spans="1:37" ht="90.75">
      <c r="A704" s="18">
        <v>1592</v>
      </c>
      <c r="B704" s="19"/>
      <c r="C704" s="28" t="s">
        <v>19540</v>
      </c>
      <c r="D704" s="28" t="s">
        <v>19541</v>
      </c>
      <c r="E704" s="22"/>
      <c r="F704" s="23" t="s">
        <v>19107</v>
      </c>
      <c r="G704" s="22"/>
      <c r="H704" s="23">
        <v>0</v>
      </c>
      <c r="I704" s="22"/>
      <c r="J704" s="23" t="s">
        <v>18202</v>
      </c>
      <c r="K704" s="23" t="s">
        <v>18203</v>
      </c>
      <c r="L704" s="23" t="s">
        <v>18223</v>
      </c>
      <c r="M704" s="22"/>
      <c r="N704" s="22"/>
      <c r="O704" s="22"/>
      <c r="P704" s="24"/>
      <c r="Q704" s="23" t="s">
        <v>29</v>
      </c>
      <c r="R704" s="23" t="s">
        <v>30</v>
      </c>
      <c r="S704" s="25"/>
      <c r="T704" s="26"/>
      <c r="U704" s="26"/>
      <c r="V704" s="22"/>
      <c r="W704" s="27"/>
      <c r="X704" s="8"/>
      <c r="Y704" s="8"/>
      <c r="Z704" s="8"/>
      <c r="AA704" s="8"/>
      <c r="AB704" s="8"/>
      <c r="AC704" s="8"/>
      <c r="AD704" s="8"/>
      <c r="AE704" s="8"/>
      <c r="AF704" s="8"/>
      <c r="AG704" s="8"/>
      <c r="AH704" s="8"/>
      <c r="AI704" s="8"/>
      <c r="AJ704" s="8"/>
      <c r="AK704" s="8"/>
    </row>
    <row r="705" spans="1:37" ht="75.75">
      <c r="A705" s="18">
        <v>1596</v>
      </c>
      <c r="B705" s="19"/>
      <c r="C705" s="28" t="s">
        <v>19542</v>
      </c>
      <c r="D705" s="28" t="s">
        <v>19543</v>
      </c>
      <c r="E705" s="22"/>
      <c r="F705" s="23" t="s">
        <v>403</v>
      </c>
      <c r="G705" s="22"/>
      <c r="H705" s="23">
        <v>0</v>
      </c>
      <c r="I705" s="22"/>
      <c r="J705" s="23" t="s">
        <v>18202</v>
      </c>
      <c r="K705" s="23" t="s">
        <v>18203</v>
      </c>
      <c r="L705" s="23" t="s">
        <v>61</v>
      </c>
      <c r="M705" s="22"/>
      <c r="N705" s="22"/>
      <c r="O705" s="22"/>
      <c r="P705" s="24"/>
      <c r="Q705" s="23" t="s">
        <v>172</v>
      </c>
      <c r="R705" s="23" t="s">
        <v>173</v>
      </c>
      <c r="S705" s="25"/>
      <c r="T705" s="26"/>
      <c r="U705" s="26"/>
      <c r="V705" s="22"/>
      <c r="W705" s="27"/>
      <c r="X705" s="8"/>
      <c r="Y705" s="8"/>
      <c r="Z705" s="8"/>
      <c r="AA705" s="8"/>
      <c r="AB705" s="8"/>
      <c r="AC705" s="8"/>
      <c r="AD705" s="8"/>
      <c r="AE705" s="8"/>
      <c r="AF705" s="8"/>
      <c r="AG705" s="8"/>
      <c r="AH705" s="8"/>
      <c r="AI705" s="8"/>
      <c r="AJ705" s="8"/>
      <c r="AK705" s="8"/>
    </row>
    <row r="706" spans="1:37" ht="45.75">
      <c r="A706" s="18">
        <v>1597</v>
      </c>
      <c r="B706" s="19"/>
      <c r="C706" s="28" t="s">
        <v>19544</v>
      </c>
      <c r="D706" s="28" t="s">
        <v>19545</v>
      </c>
      <c r="E706" s="22"/>
      <c r="F706" s="22"/>
      <c r="G706" s="22"/>
      <c r="H706" s="23">
        <v>0</v>
      </c>
      <c r="I706" s="22"/>
      <c r="J706" s="23" t="s">
        <v>18202</v>
      </c>
      <c r="K706" s="22"/>
      <c r="L706" s="23" t="s">
        <v>18219</v>
      </c>
      <c r="M706" s="22"/>
      <c r="N706" s="22"/>
      <c r="O706" s="22"/>
      <c r="P706" s="24"/>
      <c r="Q706" s="23" t="s">
        <v>29</v>
      </c>
      <c r="R706" s="23" t="s">
        <v>30</v>
      </c>
      <c r="S706" s="25"/>
      <c r="T706" s="26"/>
      <c r="U706" s="26"/>
      <c r="V706" s="22"/>
      <c r="W706" s="27"/>
      <c r="X706" s="8"/>
      <c r="Y706" s="8"/>
      <c r="Z706" s="8"/>
      <c r="AA706" s="8"/>
      <c r="AB706" s="8"/>
      <c r="AC706" s="8"/>
      <c r="AD706" s="8"/>
      <c r="AE706" s="8"/>
      <c r="AF706" s="8"/>
      <c r="AG706" s="8"/>
      <c r="AH706" s="8"/>
      <c r="AI706" s="8"/>
      <c r="AJ706" s="8"/>
      <c r="AK706" s="8"/>
    </row>
    <row r="707" spans="1:37" ht="60.75">
      <c r="A707" s="18">
        <v>1598</v>
      </c>
      <c r="B707" s="19"/>
      <c r="C707" s="28" t="s">
        <v>19546</v>
      </c>
      <c r="D707" s="28" t="s">
        <v>19547</v>
      </c>
      <c r="E707" s="22"/>
      <c r="F707" s="23" t="s">
        <v>108</v>
      </c>
      <c r="G707" s="22"/>
      <c r="H707" s="23">
        <v>0</v>
      </c>
      <c r="I707" s="22"/>
      <c r="J707" s="23" t="s">
        <v>18202</v>
      </c>
      <c r="K707" s="22"/>
      <c r="L707" s="23" t="s">
        <v>18267</v>
      </c>
      <c r="M707" s="23" t="s">
        <v>11857</v>
      </c>
      <c r="N707" s="22"/>
      <c r="O707" s="22"/>
      <c r="P707" s="24"/>
      <c r="Q707" s="23" t="s">
        <v>29</v>
      </c>
      <c r="R707" s="23" t="s">
        <v>30</v>
      </c>
      <c r="S707" s="25"/>
      <c r="T707" s="26"/>
      <c r="U707" s="26"/>
      <c r="V707" s="22"/>
      <c r="W707" s="27"/>
      <c r="X707" s="8"/>
      <c r="Y707" s="8"/>
      <c r="Z707" s="8"/>
      <c r="AA707" s="8"/>
      <c r="AB707" s="8"/>
      <c r="AC707" s="8"/>
      <c r="AD707" s="8"/>
      <c r="AE707" s="8"/>
      <c r="AF707" s="8"/>
      <c r="AG707" s="8"/>
      <c r="AH707" s="8"/>
      <c r="AI707" s="8"/>
      <c r="AJ707" s="8"/>
      <c r="AK707" s="8"/>
    </row>
    <row r="708" spans="1:37" ht="165.75">
      <c r="A708" s="18">
        <v>1599</v>
      </c>
      <c r="B708" s="19"/>
      <c r="C708" s="28" t="s">
        <v>19546</v>
      </c>
      <c r="D708" s="28" t="s">
        <v>19548</v>
      </c>
      <c r="E708" s="22"/>
      <c r="F708" s="22"/>
      <c r="G708" s="22"/>
      <c r="H708" s="23">
        <v>0</v>
      </c>
      <c r="I708" s="22"/>
      <c r="J708" s="23" t="s">
        <v>18202</v>
      </c>
      <c r="K708" s="22"/>
      <c r="L708" s="23" t="s">
        <v>18212</v>
      </c>
      <c r="M708" s="22"/>
      <c r="N708" s="22"/>
      <c r="O708" s="22"/>
      <c r="P708" s="24"/>
      <c r="Q708" s="23" t="s">
        <v>29</v>
      </c>
      <c r="R708" s="23" t="s">
        <v>30</v>
      </c>
      <c r="S708" s="25"/>
      <c r="T708" s="26"/>
      <c r="U708" s="26"/>
      <c r="V708" s="22"/>
      <c r="W708" s="27"/>
      <c r="X708" s="8"/>
      <c r="Y708" s="8"/>
      <c r="Z708" s="8"/>
      <c r="AA708" s="8"/>
      <c r="AB708" s="8"/>
      <c r="AC708" s="8"/>
      <c r="AD708" s="8"/>
      <c r="AE708" s="8"/>
      <c r="AF708" s="8"/>
      <c r="AG708" s="8"/>
      <c r="AH708" s="8"/>
      <c r="AI708" s="8"/>
      <c r="AJ708" s="8"/>
      <c r="AK708" s="8"/>
    </row>
    <row r="709" spans="1:37" ht="180.75">
      <c r="A709" s="18">
        <v>1600</v>
      </c>
      <c r="B709" s="19"/>
      <c r="C709" s="28" t="s">
        <v>19549</v>
      </c>
      <c r="D709" s="28" t="s">
        <v>19550</v>
      </c>
      <c r="E709" s="22"/>
      <c r="F709" s="23" t="s">
        <v>266</v>
      </c>
      <c r="G709" s="23" t="s">
        <v>19551</v>
      </c>
      <c r="H709" s="23">
        <v>0</v>
      </c>
      <c r="I709" s="22"/>
      <c r="J709" s="23" t="s">
        <v>18202</v>
      </c>
      <c r="K709" s="29">
        <v>43497</v>
      </c>
      <c r="L709" s="23" t="s">
        <v>18212</v>
      </c>
      <c r="M709" s="22"/>
      <c r="N709" s="23" t="s">
        <v>19552</v>
      </c>
      <c r="O709" s="22"/>
      <c r="P709" s="24"/>
      <c r="Q709" s="23" t="s">
        <v>29</v>
      </c>
      <c r="R709" s="23" t="s">
        <v>30</v>
      </c>
      <c r="S709" s="25"/>
      <c r="T709" s="26"/>
      <c r="U709" s="26"/>
      <c r="V709" s="22"/>
      <c r="W709" s="27"/>
      <c r="X709" s="8"/>
      <c r="Y709" s="8"/>
      <c r="Z709" s="8"/>
      <c r="AA709" s="8"/>
      <c r="AB709" s="8"/>
      <c r="AC709" s="8"/>
      <c r="AD709" s="8"/>
      <c r="AE709" s="8"/>
      <c r="AF709" s="8"/>
      <c r="AG709" s="8"/>
      <c r="AH709" s="8"/>
      <c r="AI709" s="8"/>
      <c r="AJ709" s="8"/>
      <c r="AK709" s="8"/>
    </row>
    <row r="710" spans="1:37" ht="409.5">
      <c r="A710" s="18">
        <v>1605</v>
      </c>
      <c r="B710" s="19"/>
      <c r="C710" s="20" t="s">
        <v>19553</v>
      </c>
      <c r="D710" s="21"/>
      <c r="E710" s="22"/>
      <c r="F710" s="22"/>
      <c r="G710" s="22"/>
      <c r="H710" s="23">
        <v>0</v>
      </c>
      <c r="I710" s="22"/>
      <c r="J710" s="23" t="s">
        <v>18202</v>
      </c>
      <c r="K710" s="22"/>
      <c r="L710" s="23" t="s">
        <v>17409</v>
      </c>
      <c r="M710" s="22"/>
      <c r="N710" s="22"/>
      <c r="O710" s="22"/>
      <c r="P710" s="24"/>
      <c r="Q710" s="23" t="s">
        <v>20</v>
      </c>
      <c r="R710" s="22"/>
      <c r="S710" s="25"/>
      <c r="T710" s="26"/>
      <c r="U710" s="26"/>
      <c r="V710" s="22"/>
      <c r="W710" s="27"/>
      <c r="X710" s="8"/>
      <c r="Y710" s="8"/>
      <c r="Z710" s="8"/>
      <c r="AA710" s="8"/>
      <c r="AB710" s="8"/>
      <c r="AC710" s="8"/>
      <c r="AD710" s="8"/>
      <c r="AE710" s="8"/>
      <c r="AF710" s="8"/>
      <c r="AG710" s="8"/>
      <c r="AH710" s="8"/>
      <c r="AI710" s="8"/>
      <c r="AJ710" s="8"/>
      <c r="AK710" s="8"/>
    </row>
    <row r="711" spans="1:37" ht="105.75">
      <c r="A711" s="18">
        <v>1608</v>
      </c>
      <c r="B711" s="30" t="s">
        <v>18424</v>
      </c>
      <c r="C711" s="28" t="s">
        <v>19554</v>
      </c>
      <c r="D711" s="28" t="s">
        <v>19555</v>
      </c>
      <c r="E711" s="22"/>
      <c r="F711" s="23" t="s">
        <v>19556</v>
      </c>
      <c r="G711" s="22"/>
      <c r="H711" s="23">
        <v>0</v>
      </c>
      <c r="I711" s="22"/>
      <c r="J711" s="23" t="s">
        <v>18202</v>
      </c>
      <c r="K711" s="23" t="s">
        <v>18203</v>
      </c>
      <c r="L711" s="23" t="s">
        <v>35</v>
      </c>
      <c r="M711" s="22"/>
      <c r="N711" s="22"/>
      <c r="O711" s="23" t="s">
        <v>19557</v>
      </c>
      <c r="P711" s="24"/>
      <c r="Q711" s="23" t="s">
        <v>99</v>
      </c>
      <c r="R711" s="23" t="s">
        <v>10886</v>
      </c>
      <c r="S711" s="25"/>
      <c r="T711" s="26"/>
      <c r="U711" s="26"/>
      <c r="V711" s="22"/>
      <c r="W711" s="27"/>
      <c r="X711" s="8"/>
      <c r="Y711" s="8"/>
      <c r="Z711" s="8"/>
      <c r="AA711" s="8"/>
      <c r="AB711" s="8"/>
      <c r="AC711" s="8"/>
      <c r="AD711" s="8"/>
      <c r="AE711" s="8"/>
      <c r="AF711" s="8"/>
      <c r="AG711" s="8"/>
      <c r="AH711" s="8"/>
      <c r="AI711" s="8"/>
      <c r="AJ711" s="8"/>
      <c r="AK711" s="8"/>
    </row>
    <row r="712" spans="1:37" ht="105.75">
      <c r="A712" s="18">
        <v>1609</v>
      </c>
      <c r="B712" s="30" t="s">
        <v>18424</v>
      </c>
      <c r="C712" s="28" t="s">
        <v>19554</v>
      </c>
      <c r="D712" s="28" t="s">
        <v>19558</v>
      </c>
      <c r="E712" s="22"/>
      <c r="F712" s="23" t="s">
        <v>19559</v>
      </c>
      <c r="G712" s="22"/>
      <c r="H712" s="23">
        <v>0</v>
      </c>
      <c r="I712" s="22"/>
      <c r="J712" s="23" t="s">
        <v>18202</v>
      </c>
      <c r="K712" s="23" t="s">
        <v>18203</v>
      </c>
      <c r="L712" s="23" t="s">
        <v>35</v>
      </c>
      <c r="M712" s="22"/>
      <c r="N712" s="22"/>
      <c r="O712" s="23" t="s">
        <v>19557</v>
      </c>
      <c r="P712" s="24"/>
      <c r="Q712" s="23" t="s">
        <v>99</v>
      </c>
      <c r="R712" s="23" t="s">
        <v>10886</v>
      </c>
      <c r="S712" s="25"/>
      <c r="T712" s="26"/>
      <c r="U712" s="26"/>
      <c r="V712" s="22"/>
      <c r="W712" s="27"/>
      <c r="X712" s="8"/>
      <c r="Y712" s="8"/>
      <c r="Z712" s="8"/>
      <c r="AA712" s="8"/>
      <c r="AB712" s="8"/>
      <c r="AC712" s="8"/>
      <c r="AD712" s="8"/>
      <c r="AE712" s="8"/>
      <c r="AF712" s="8"/>
      <c r="AG712" s="8"/>
      <c r="AH712" s="8"/>
      <c r="AI712" s="8"/>
      <c r="AJ712" s="8"/>
      <c r="AK712" s="8"/>
    </row>
    <row r="713" spans="1:37" ht="60.75">
      <c r="A713" s="18">
        <v>1610</v>
      </c>
      <c r="B713" s="30" t="s">
        <v>18424</v>
      </c>
      <c r="C713" s="28" t="s">
        <v>19560</v>
      </c>
      <c r="D713" s="28" t="s">
        <v>19561</v>
      </c>
      <c r="E713" s="22"/>
      <c r="F713" s="23" t="s">
        <v>18582</v>
      </c>
      <c r="G713" s="22"/>
      <c r="H713" s="23">
        <v>0</v>
      </c>
      <c r="I713" s="22"/>
      <c r="J713" s="23" t="s">
        <v>18202</v>
      </c>
      <c r="K713" s="23" t="s">
        <v>18203</v>
      </c>
      <c r="L713" s="23" t="s">
        <v>35</v>
      </c>
      <c r="M713" s="22"/>
      <c r="N713" s="22"/>
      <c r="O713" s="23" t="s">
        <v>9355</v>
      </c>
      <c r="P713" s="24"/>
      <c r="Q713" s="23" t="s">
        <v>99</v>
      </c>
      <c r="R713" s="23" t="s">
        <v>10886</v>
      </c>
      <c r="S713" s="25"/>
      <c r="T713" s="26"/>
      <c r="U713" s="26"/>
      <c r="V713" s="22"/>
      <c r="W713" s="27"/>
      <c r="X713" s="8"/>
      <c r="Y713" s="8"/>
      <c r="Z713" s="8"/>
      <c r="AA713" s="8"/>
      <c r="AB713" s="8"/>
      <c r="AC713" s="8"/>
      <c r="AD713" s="8"/>
      <c r="AE713" s="8"/>
      <c r="AF713" s="8"/>
      <c r="AG713" s="8"/>
      <c r="AH713" s="8"/>
      <c r="AI713" s="8"/>
      <c r="AJ713" s="8"/>
      <c r="AK713" s="8"/>
    </row>
    <row r="714" spans="1:37" ht="120.75">
      <c r="A714" s="18">
        <v>1611</v>
      </c>
      <c r="B714" s="30" t="s">
        <v>18424</v>
      </c>
      <c r="C714" s="28" t="s">
        <v>19560</v>
      </c>
      <c r="D714" s="28" t="s">
        <v>19562</v>
      </c>
      <c r="E714" s="22"/>
      <c r="F714" s="23" t="s">
        <v>18582</v>
      </c>
      <c r="G714" s="22"/>
      <c r="H714" s="23">
        <v>0</v>
      </c>
      <c r="I714" s="22"/>
      <c r="J714" s="23" t="s">
        <v>18202</v>
      </c>
      <c r="K714" s="23" t="s">
        <v>18203</v>
      </c>
      <c r="L714" s="23" t="s">
        <v>35</v>
      </c>
      <c r="M714" s="22"/>
      <c r="N714" s="22"/>
      <c r="O714" s="23" t="s">
        <v>9355</v>
      </c>
      <c r="P714" s="24"/>
      <c r="Q714" s="23" t="s">
        <v>99</v>
      </c>
      <c r="R714" s="23" t="s">
        <v>10886</v>
      </c>
      <c r="S714" s="25"/>
      <c r="T714" s="26"/>
      <c r="U714" s="26"/>
      <c r="V714" s="22"/>
      <c r="W714" s="27"/>
      <c r="X714" s="8"/>
      <c r="Y714" s="8"/>
      <c r="Z714" s="8"/>
      <c r="AA714" s="8"/>
      <c r="AB714" s="8"/>
      <c r="AC714" s="8"/>
      <c r="AD714" s="8"/>
      <c r="AE714" s="8"/>
      <c r="AF714" s="8"/>
      <c r="AG714" s="8"/>
      <c r="AH714" s="8"/>
      <c r="AI714" s="8"/>
      <c r="AJ714" s="8"/>
      <c r="AK714" s="8"/>
    </row>
    <row r="715" spans="1:37" ht="135.75">
      <c r="A715" s="18">
        <v>1612</v>
      </c>
      <c r="B715" s="19"/>
      <c r="C715" s="28" t="s">
        <v>19563</v>
      </c>
      <c r="D715" s="28" t="s">
        <v>19564</v>
      </c>
      <c r="E715" s="22"/>
      <c r="F715" s="23" t="s">
        <v>415</v>
      </c>
      <c r="G715" s="22"/>
      <c r="H715" s="23">
        <v>0</v>
      </c>
      <c r="I715" s="22"/>
      <c r="J715" s="23" t="s">
        <v>18202</v>
      </c>
      <c r="K715" s="23" t="s">
        <v>18203</v>
      </c>
      <c r="L715" s="23" t="s">
        <v>18223</v>
      </c>
      <c r="M715" s="22"/>
      <c r="N715" s="22"/>
      <c r="O715" s="22"/>
      <c r="P715" s="24"/>
      <c r="Q715" s="23" t="s">
        <v>29</v>
      </c>
      <c r="R715" s="23" t="s">
        <v>30</v>
      </c>
      <c r="S715" s="25"/>
      <c r="T715" s="26"/>
      <c r="U715" s="26"/>
      <c r="V715" s="22"/>
      <c r="W715" s="27"/>
      <c r="X715" s="8"/>
      <c r="Y715" s="8"/>
      <c r="Z715" s="8"/>
      <c r="AA715" s="8"/>
      <c r="AB715" s="8"/>
      <c r="AC715" s="8"/>
      <c r="AD715" s="8"/>
      <c r="AE715" s="8"/>
      <c r="AF715" s="8"/>
      <c r="AG715" s="8"/>
      <c r="AH715" s="8"/>
      <c r="AI715" s="8"/>
      <c r="AJ715" s="8"/>
      <c r="AK715" s="8"/>
    </row>
    <row r="716" spans="1:37" ht="409.6">
      <c r="A716" s="18">
        <v>1613</v>
      </c>
      <c r="B716" s="19"/>
      <c r="C716" s="28" t="s">
        <v>19565</v>
      </c>
      <c r="D716" s="28" t="s">
        <v>19566</v>
      </c>
      <c r="E716" s="22"/>
      <c r="F716" s="22"/>
      <c r="G716" s="22"/>
      <c r="H716" s="23">
        <v>0</v>
      </c>
      <c r="I716" s="22"/>
      <c r="J716" s="23" t="s">
        <v>18202</v>
      </c>
      <c r="K716" s="22"/>
      <c r="L716" s="23" t="s">
        <v>18243</v>
      </c>
      <c r="M716" s="22"/>
      <c r="N716" s="22"/>
      <c r="O716" s="22"/>
      <c r="P716" s="24"/>
      <c r="Q716" s="23" t="s">
        <v>36</v>
      </c>
      <c r="R716" s="23" t="s">
        <v>37</v>
      </c>
      <c r="S716" s="25"/>
      <c r="T716" s="26"/>
      <c r="U716" s="26"/>
      <c r="V716" s="22"/>
      <c r="W716" s="27"/>
      <c r="X716" s="8"/>
      <c r="Y716" s="8"/>
      <c r="Z716" s="8"/>
      <c r="AA716" s="8"/>
      <c r="AB716" s="8"/>
      <c r="AC716" s="8"/>
      <c r="AD716" s="8"/>
      <c r="AE716" s="8"/>
      <c r="AF716" s="8"/>
      <c r="AG716" s="8"/>
      <c r="AH716" s="8"/>
      <c r="AI716" s="8"/>
      <c r="AJ716" s="8"/>
      <c r="AK716" s="8"/>
    </row>
    <row r="717" spans="1:37" ht="30.75">
      <c r="A717" s="18">
        <v>1614</v>
      </c>
      <c r="B717" s="19"/>
      <c r="C717" s="28" t="s">
        <v>19567</v>
      </c>
      <c r="D717" s="28" t="s">
        <v>19568</v>
      </c>
      <c r="E717" s="22"/>
      <c r="F717" s="23" t="s">
        <v>50</v>
      </c>
      <c r="G717" s="22"/>
      <c r="H717" s="23">
        <v>0</v>
      </c>
      <c r="I717" s="22"/>
      <c r="J717" s="23" t="s">
        <v>18202</v>
      </c>
      <c r="K717" s="22"/>
      <c r="L717" s="23" t="s">
        <v>18267</v>
      </c>
      <c r="M717" s="23" t="s">
        <v>11857</v>
      </c>
      <c r="N717" s="22"/>
      <c r="O717" s="22"/>
      <c r="P717" s="24"/>
      <c r="Q717" s="23" t="s">
        <v>29</v>
      </c>
      <c r="R717" s="23" t="s">
        <v>30</v>
      </c>
      <c r="S717" s="25"/>
      <c r="T717" s="26"/>
      <c r="U717" s="26"/>
      <c r="V717" s="22"/>
      <c r="W717" s="27"/>
      <c r="X717" s="8"/>
      <c r="Y717" s="8"/>
      <c r="Z717" s="8"/>
      <c r="AA717" s="8"/>
      <c r="AB717" s="8"/>
      <c r="AC717" s="8"/>
      <c r="AD717" s="8"/>
      <c r="AE717" s="8"/>
      <c r="AF717" s="8"/>
      <c r="AG717" s="8"/>
      <c r="AH717" s="8"/>
      <c r="AI717" s="8"/>
      <c r="AJ717" s="8"/>
      <c r="AK717" s="8"/>
    </row>
    <row r="718" spans="1:37" ht="120.75">
      <c r="A718" s="18">
        <v>1615</v>
      </c>
      <c r="B718" s="19"/>
      <c r="C718" s="28" t="s">
        <v>19569</v>
      </c>
      <c r="D718" s="28" t="s">
        <v>19570</v>
      </c>
      <c r="E718" s="22"/>
      <c r="F718" s="22"/>
      <c r="G718" s="22"/>
      <c r="H718" s="23">
        <v>0</v>
      </c>
      <c r="I718" s="22"/>
      <c r="J718" s="23" t="s">
        <v>18202</v>
      </c>
      <c r="K718" s="22"/>
      <c r="L718" s="23" t="s">
        <v>18212</v>
      </c>
      <c r="M718" s="22"/>
      <c r="N718" s="22"/>
      <c r="O718" s="22"/>
      <c r="P718" s="24"/>
      <c r="Q718" s="23" t="s">
        <v>29</v>
      </c>
      <c r="R718" s="23" t="s">
        <v>30</v>
      </c>
      <c r="S718" s="25"/>
      <c r="T718" s="26"/>
      <c r="U718" s="26"/>
      <c r="V718" s="22"/>
      <c r="W718" s="27"/>
      <c r="X718" s="8"/>
      <c r="Y718" s="8"/>
      <c r="Z718" s="8"/>
      <c r="AA718" s="8"/>
      <c r="AB718" s="8"/>
      <c r="AC718" s="8"/>
      <c r="AD718" s="8"/>
      <c r="AE718" s="8"/>
      <c r="AF718" s="8"/>
      <c r="AG718" s="8"/>
      <c r="AH718" s="8"/>
      <c r="AI718" s="8"/>
      <c r="AJ718" s="8"/>
      <c r="AK718" s="8"/>
    </row>
    <row r="719" spans="1:37" ht="90.75">
      <c r="A719" s="18">
        <v>1623</v>
      </c>
      <c r="B719" s="19"/>
      <c r="C719" s="28" t="s">
        <v>6054</v>
      </c>
      <c r="D719" s="28" t="s">
        <v>19571</v>
      </c>
      <c r="E719" s="22"/>
      <c r="F719" s="22"/>
      <c r="G719" s="22"/>
      <c r="H719" s="23">
        <v>0</v>
      </c>
      <c r="I719" s="22"/>
      <c r="J719" s="23" t="s">
        <v>18202</v>
      </c>
      <c r="K719" s="31">
        <v>43313</v>
      </c>
      <c r="L719" s="23" t="s">
        <v>18219</v>
      </c>
      <c r="M719" s="22"/>
      <c r="N719" s="22"/>
      <c r="O719" s="22"/>
      <c r="P719" s="24"/>
      <c r="Q719" s="23" t="s">
        <v>18377</v>
      </c>
      <c r="R719" s="22"/>
      <c r="S719" s="25"/>
      <c r="T719" s="26"/>
      <c r="U719" s="26"/>
      <c r="V719" s="22"/>
      <c r="W719" s="27"/>
      <c r="X719" s="8"/>
      <c r="Y719" s="8"/>
      <c r="Z719" s="8"/>
      <c r="AA719" s="8"/>
      <c r="AB719" s="8"/>
      <c r="AC719" s="8"/>
      <c r="AD719" s="8"/>
      <c r="AE719" s="8"/>
      <c r="AF719" s="8"/>
      <c r="AG719" s="8"/>
      <c r="AH719" s="8"/>
      <c r="AI719" s="8"/>
      <c r="AJ719" s="8"/>
      <c r="AK719" s="8"/>
    </row>
    <row r="720" spans="1:37" ht="112.5">
      <c r="A720" s="18">
        <v>1624</v>
      </c>
      <c r="B720" s="30" t="s">
        <v>13</v>
      </c>
      <c r="C720" s="28" t="s">
        <v>19572</v>
      </c>
      <c r="D720" s="28" t="s">
        <v>19573</v>
      </c>
      <c r="E720" s="22"/>
      <c r="F720" s="22"/>
      <c r="G720" s="22"/>
      <c r="H720" s="23">
        <v>0</v>
      </c>
      <c r="I720" s="22"/>
      <c r="J720" s="23" t="s">
        <v>18202</v>
      </c>
      <c r="K720" s="22"/>
      <c r="L720" s="23" t="s">
        <v>18212</v>
      </c>
      <c r="M720" s="22"/>
      <c r="N720" s="22"/>
      <c r="O720" s="22"/>
      <c r="P720" s="24"/>
      <c r="Q720" s="23" t="s">
        <v>36</v>
      </c>
      <c r="R720" s="23" t="s">
        <v>37</v>
      </c>
      <c r="S720" s="34" t="s">
        <v>19574</v>
      </c>
      <c r="T720" s="26"/>
      <c r="U720" s="26"/>
      <c r="V720" s="22"/>
      <c r="W720" s="27"/>
      <c r="X720" s="8"/>
      <c r="Y720" s="8"/>
      <c r="Z720" s="8"/>
      <c r="AA720" s="8"/>
      <c r="AB720" s="8"/>
      <c r="AC720" s="8"/>
      <c r="AD720" s="8"/>
      <c r="AE720" s="8"/>
      <c r="AF720" s="8"/>
      <c r="AG720" s="8"/>
      <c r="AH720" s="8"/>
      <c r="AI720" s="8"/>
      <c r="AJ720" s="8"/>
      <c r="AK720" s="8"/>
    </row>
    <row r="721" spans="1:37" ht="409.6">
      <c r="A721" s="18">
        <v>1625</v>
      </c>
      <c r="B721" s="19"/>
      <c r="C721" s="28" t="s">
        <v>19575</v>
      </c>
      <c r="D721" s="21"/>
      <c r="E721" s="22"/>
      <c r="F721" s="22"/>
      <c r="G721" s="22"/>
      <c r="H721" s="23">
        <v>0</v>
      </c>
      <c r="I721" s="22"/>
      <c r="J721" s="23" t="s">
        <v>18202</v>
      </c>
      <c r="K721" s="22"/>
      <c r="L721" s="23" t="s">
        <v>18219</v>
      </c>
      <c r="M721" s="23">
        <v>2017</v>
      </c>
      <c r="N721" s="22"/>
      <c r="O721" s="22"/>
      <c r="P721" s="24"/>
      <c r="Q721" s="23" t="s">
        <v>20</v>
      </c>
      <c r="R721" s="23" t="s">
        <v>21</v>
      </c>
      <c r="S721" s="25"/>
      <c r="T721" s="26"/>
      <c r="U721" s="26"/>
      <c r="V721" s="22"/>
      <c r="W721" s="27"/>
      <c r="X721" s="8"/>
      <c r="Y721" s="8"/>
      <c r="Z721" s="8"/>
      <c r="AA721" s="8"/>
      <c r="AB721" s="8"/>
      <c r="AC721" s="8"/>
      <c r="AD721" s="8"/>
      <c r="AE721" s="8"/>
      <c r="AF721" s="8"/>
      <c r="AG721" s="8"/>
      <c r="AH721" s="8"/>
      <c r="AI721" s="8"/>
      <c r="AJ721" s="8"/>
      <c r="AK721" s="8"/>
    </row>
    <row r="722" spans="1:37" ht="135.75">
      <c r="A722" s="18">
        <v>1626</v>
      </c>
      <c r="B722" s="19"/>
      <c r="C722" s="28" t="s">
        <v>19576</v>
      </c>
      <c r="D722" s="28" t="s">
        <v>19577</v>
      </c>
      <c r="E722" s="22"/>
      <c r="F722" s="22"/>
      <c r="G722" s="22"/>
      <c r="H722" s="23">
        <v>0</v>
      </c>
      <c r="I722" s="22"/>
      <c r="J722" s="23" t="s">
        <v>18202</v>
      </c>
      <c r="K722" s="22"/>
      <c r="L722" s="23" t="s">
        <v>18219</v>
      </c>
      <c r="M722" s="22"/>
      <c r="N722" s="22"/>
      <c r="O722" s="22"/>
      <c r="P722" s="24"/>
      <c r="Q722" s="23" t="s">
        <v>29</v>
      </c>
      <c r="R722" s="23" t="s">
        <v>30</v>
      </c>
      <c r="S722" s="25"/>
      <c r="T722" s="26"/>
      <c r="U722" s="26"/>
      <c r="V722" s="22"/>
      <c r="W722" s="27"/>
      <c r="X722" s="8"/>
      <c r="Y722" s="8"/>
      <c r="Z722" s="8"/>
      <c r="AA722" s="8"/>
      <c r="AB722" s="8"/>
      <c r="AC722" s="8"/>
      <c r="AD722" s="8"/>
      <c r="AE722" s="8"/>
      <c r="AF722" s="8"/>
      <c r="AG722" s="8"/>
      <c r="AH722" s="8"/>
      <c r="AI722" s="8"/>
      <c r="AJ722" s="8"/>
      <c r="AK722" s="8"/>
    </row>
    <row r="723" spans="1:37" ht="120.75">
      <c r="A723" s="18">
        <v>1628</v>
      </c>
      <c r="B723" s="19"/>
      <c r="C723" s="28" t="s">
        <v>19578</v>
      </c>
      <c r="D723" s="28" t="s">
        <v>19579</v>
      </c>
      <c r="E723" s="22"/>
      <c r="F723" s="22"/>
      <c r="G723" s="22"/>
      <c r="H723" s="23">
        <v>0</v>
      </c>
      <c r="I723" s="22"/>
      <c r="J723" s="23" t="s">
        <v>18202</v>
      </c>
      <c r="K723" s="22"/>
      <c r="L723" s="23" t="s">
        <v>18243</v>
      </c>
      <c r="M723" s="22"/>
      <c r="N723" s="22"/>
      <c r="O723" s="22"/>
      <c r="P723" s="24"/>
      <c r="Q723" s="22"/>
      <c r="R723" s="23" t="s">
        <v>19580</v>
      </c>
      <c r="S723" s="25"/>
      <c r="T723" s="26"/>
      <c r="U723" s="32" t="s">
        <v>545</v>
      </c>
      <c r="V723" s="22"/>
      <c r="W723" s="27"/>
      <c r="X723" s="8"/>
      <c r="Y723" s="8"/>
      <c r="Z723" s="8"/>
      <c r="AA723" s="8"/>
      <c r="AB723" s="8"/>
      <c r="AC723" s="8"/>
      <c r="AD723" s="8"/>
      <c r="AE723" s="8"/>
      <c r="AF723" s="8"/>
      <c r="AG723" s="8"/>
      <c r="AH723" s="8"/>
      <c r="AI723" s="8"/>
      <c r="AJ723" s="8"/>
      <c r="AK723" s="8"/>
    </row>
    <row r="724" spans="1:37" ht="210.75">
      <c r="A724" s="18">
        <v>1637</v>
      </c>
      <c r="B724" s="19"/>
      <c r="C724" s="28" t="s">
        <v>19581</v>
      </c>
      <c r="D724" s="28" t="s">
        <v>19582</v>
      </c>
      <c r="E724" s="22"/>
      <c r="F724" s="23" t="s">
        <v>4782</v>
      </c>
      <c r="G724" s="22"/>
      <c r="H724" s="23">
        <v>0</v>
      </c>
      <c r="I724" s="22"/>
      <c r="J724" s="23" t="s">
        <v>18202</v>
      </c>
      <c r="K724" s="29">
        <v>43497</v>
      </c>
      <c r="L724" s="23" t="s">
        <v>96</v>
      </c>
      <c r="M724" s="22"/>
      <c r="N724" s="23" t="s">
        <v>18409</v>
      </c>
      <c r="O724" s="22"/>
      <c r="P724" s="24"/>
      <c r="Q724" s="23" t="s">
        <v>18392</v>
      </c>
      <c r="R724" s="23" t="s">
        <v>127</v>
      </c>
      <c r="S724" s="25"/>
      <c r="T724" s="26"/>
      <c r="U724" s="26"/>
      <c r="V724" s="22"/>
      <c r="W724" s="27"/>
      <c r="X724" s="8"/>
      <c r="Y724" s="8"/>
      <c r="Z724" s="8"/>
      <c r="AA724" s="8"/>
      <c r="AB724" s="8"/>
      <c r="AC724" s="8"/>
      <c r="AD724" s="8"/>
      <c r="AE724" s="8"/>
      <c r="AF724" s="8"/>
      <c r="AG724" s="8"/>
      <c r="AH724" s="8"/>
      <c r="AI724" s="8"/>
      <c r="AJ724" s="8"/>
      <c r="AK724" s="8"/>
    </row>
    <row r="725" spans="1:37" ht="255.75">
      <c r="A725" s="18">
        <v>1640</v>
      </c>
      <c r="B725" s="19"/>
      <c r="C725" s="28" t="s">
        <v>19583</v>
      </c>
      <c r="D725" s="28" t="s">
        <v>19584</v>
      </c>
      <c r="E725" s="22"/>
      <c r="F725" s="23" t="s">
        <v>19585</v>
      </c>
      <c r="G725" s="22"/>
      <c r="H725" s="23">
        <v>0</v>
      </c>
      <c r="I725" s="22"/>
      <c r="J725" s="23" t="s">
        <v>18202</v>
      </c>
      <c r="K725" s="29">
        <v>43497</v>
      </c>
      <c r="L725" s="23" t="s">
        <v>96</v>
      </c>
      <c r="M725" s="22"/>
      <c r="N725" s="23" t="s">
        <v>19586</v>
      </c>
      <c r="O725" s="22"/>
      <c r="P725" s="24"/>
      <c r="Q725" s="23" t="s">
        <v>18392</v>
      </c>
      <c r="R725" s="23" t="s">
        <v>127</v>
      </c>
      <c r="S725" s="25"/>
      <c r="T725" s="26"/>
      <c r="U725" s="26"/>
      <c r="V725" s="22"/>
      <c r="W725" s="27"/>
      <c r="X725" s="8"/>
      <c r="Y725" s="8"/>
      <c r="Z725" s="8"/>
      <c r="AA725" s="8"/>
      <c r="AB725" s="8"/>
      <c r="AC725" s="8"/>
      <c r="AD725" s="8"/>
      <c r="AE725" s="8"/>
      <c r="AF725" s="8"/>
      <c r="AG725" s="8"/>
      <c r="AH725" s="8"/>
      <c r="AI725" s="8"/>
      <c r="AJ725" s="8"/>
      <c r="AK725" s="8"/>
    </row>
    <row r="726" spans="1:37" ht="210.75">
      <c r="A726" s="18">
        <v>1641</v>
      </c>
      <c r="B726" s="19"/>
      <c r="C726" s="28" t="s">
        <v>19587</v>
      </c>
      <c r="D726" s="28" t="s">
        <v>19588</v>
      </c>
      <c r="E726" s="22"/>
      <c r="F726" s="23" t="s">
        <v>50</v>
      </c>
      <c r="G726" s="22"/>
      <c r="H726" s="23">
        <v>0</v>
      </c>
      <c r="I726" s="22"/>
      <c r="J726" s="23" t="s">
        <v>18202</v>
      </c>
      <c r="K726" s="29">
        <v>43497</v>
      </c>
      <c r="L726" s="23" t="s">
        <v>96</v>
      </c>
      <c r="M726" s="22"/>
      <c r="N726" s="23" t="s">
        <v>19589</v>
      </c>
      <c r="O726" s="22"/>
      <c r="P726" s="24"/>
      <c r="Q726" s="23" t="s">
        <v>18392</v>
      </c>
      <c r="R726" s="23" t="s">
        <v>127</v>
      </c>
      <c r="S726" s="25"/>
      <c r="T726" s="26"/>
      <c r="U726" s="26"/>
      <c r="V726" s="22"/>
      <c r="W726" s="27"/>
      <c r="X726" s="8"/>
      <c r="Y726" s="8"/>
      <c r="Z726" s="8"/>
      <c r="AA726" s="8"/>
      <c r="AB726" s="8"/>
      <c r="AC726" s="8"/>
      <c r="AD726" s="8"/>
      <c r="AE726" s="8"/>
      <c r="AF726" s="8"/>
      <c r="AG726" s="8"/>
      <c r="AH726" s="8"/>
      <c r="AI726" s="8"/>
      <c r="AJ726" s="8"/>
      <c r="AK726" s="8"/>
    </row>
    <row r="727" spans="1:37" ht="409.6">
      <c r="A727" s="18">
        <v>1642</v>
      </c>
      <c r="B727" s="19"/>
      <c r="C727" s="28" t="s">
        <v>19590</v>
      </c>
      <c r="D727" s="21"/>
      <c r="E727" s="22"/>
      <c r="F727" s="22"/>
      <c r="G727" s="22"/>
      <c r="H727" s="23">
        <v>0</v>
      </c>
      <c r="I727" s="22"/>
      <c r="J727" s="23" t="s">
        <v>18202</v>
      </c>
      <c r="K727" s="22"/>
      <c r="L727" s="23" t="s">
        <v>18219</v>
      </c>
      <c r="M727" s="23">
        <v>2017</v>
      </c>
      <c r="N727" s="22"/>
      <c r="O727" s="22"/>
      <c r="P727" s="24"/>
      <c r="Q727" s="23" t="s">
        <v>20</v>
      </c>
      <c r="R727" s="23" t="s">
        <v>21</v>
      </c>
      <c r="S727" s="25"/>
      <c r="T727" s="26"/>
      <c r="U727" s="26"/>
      <c r="V727" s="22"/>
      <c r="W727" s="27"/>
      <c r="X727" s="8"/>
      <c r="Y727" s="8"/>
      <c r="Z727" s="8"/>
      <c r="AA727" s="8"/>
      <c r="AB727" s="8"/>
      <c r="AC727" s="8"/>
      <c r="AD727" s="8"/>
      <c r="AE727" s="8"/>
      <c r="AF727" s="8"/>
      <c r="AG727" s="8"/>
      <c r="AH727" s="8"/>
      <c r="AI727" s="8"/>
      <c r="AJ727" s="8"/>
      <c r="AK727" s="8"/>
    </row>
    <row r="728" spans="1:37" ht="409.6">
      <c r="A728" s="18">
        <v>1643</v>
      </c>
      <c r="B728" s="19"/>
      <c r="C728" s="28" t="s">
        <v>19591</v>
      </c>
      <c r="D728" s="21"/>
      <c r="E728" s="22"/>
      <c r="F728" s="22"/>
      <c r="G728" s="22"/>
      <c r="H728" s="23">
        <v>0</v>
      </c>
      <c r="I728" s="22"/>
      <c r="J728" s="23" t="s">
        <v>18202</v>
      </c>
      <c r="K728" s="22"/>
      <c r="L728" s="23" t="s">
        <v>18267</v>
      </c>
      <c r="M728" s="23">
        <v>2017</v>
      </c>
      <c r="N728" s="22"/>
      <c r="O728" s="22"/>
      <c r="P728" s="24"/>
      <c r="Q728" s="23" t="s">
        <v>20</v>
      </c>
      <c r="R728" s="23" t="s">
        <v>21</v>
      </c>
      <c r="S728" s="25"/>
      <c r="T728" s="26"/>
      <c r="U728" s="26"/>
      <c r="V728" s="22"/>
      <c r="W728" s="27"/>
      <c r="X728" s="8"/>
      <c r="Y728" s="8"/>
      <c r="Z728" s="8"/>
      <c r="AA728" s="8"/>
      <c r="AB728" s="8"/>
      <c r="AC728" s="8"/>
      <c r="AD728" s="8"/>
      <c r="AE728" s="8"/>
      <c r="AF728" s="8"/>
      <c r="AG728" s="8"/>
      <c r="AH728" s="8"/>
      <c r="AI728" s="8"/>
      <c r="AJ728" s="8"/>
      <c r="AK728" s="8"/>
    </row>
    <row r="729" spans="1:37" ht="409.6">
      <c r="A729" s="18">
        <v>1644</v>
      </c>
      <c r="B729" s="19"/>
      <c r="C729" s="28" t="s">
        <v>19592</v>
      </c>
      <c r="D729" s="21"/>
      <c r="E729" s="22"/>
      <c r="F729" s="22"/>
      <c r="G729" s="22"/>
      <c r="H729" s="23">
        <v>0</v>
      </c>
      <c r="I729" s="22"/>
      <c r="J729" s="23" t="s">
        <v>18202</v>
      </c>
      <c r="K729" s="22"/>
      <c r="L729" s="23" t="s">
        <v>18219</v>
      </c>
      <c r="M729" s="23">
        <v>2017</v>
      </c>
      <c r="N729" s="22"/>
      <c r="O729" s="22"/>
      <c r="P729" s="24"/>
      <c r="Q729" s="23" t="s">
        <v>20</v>
      </c>
      <c r="R729" s="23" t="s">
        <v>21</v>
      </c>
      <c r="S729" s="25"/>
      <c r="T729" s="26"/>
      <c r="U729" s="26"/>
      <c r="V729" s="22"/>
      <c r="W729" s="27"/>
      <c r="X729" s="8"/>
      <c r="Y729" s="8"/>
      <c r="Z729" s="8"/>
      <c r="AA729" s="8"/>
      <c r="AB729" s="8"/>
      <c r="AC729" s="8"/>
      <c r="AD729" s="8"/>
      <c r="AE729" s="8"/>
      <c r="AF729" s="8"/>
      <c r="AG729" s="8"/>
      <c r="AH729" s="8"/>
      <c r="AI729" s="8"/>
      <c r="AJ729" s="8"/>
      <c r="AK729" s="8"/>
    </row>
    <row r="730" spans="1:37" ht="120.75">
      <c r="A730" s="18">
        <v>1647</v>
      </c>
      <c r="B730" s="19"/>
      <c r="C730" s="28" t="s">
        <v>19593</v>
      </c>
      <c r="D730" s="28" t="s">
        <v>13741</v>
      </c>
      <c r="E730" s="22"/>
      <c r="F730" s="23" t="s">
        <v>50</v>
      </c>
      <c r="G730" s="22"/>
      <c r="H730" s="23">
        <v>0</v>
      </c>
      <c r="I730" s="22"/>
      <c r="J730" s="23" t="s">
        <v>18202</v>
      </c>
      <c r="K730" s="22"/>
      <c r="L730" s="23" t="s">
        <v>18219</v>
      </c>
      <c r="M730" s="23" t="s">
        <v>11857</v>
      </c>
      <c r="N730" s="22"/>
      <c r="O730" s="22"/>
      <c r="P730" s="24"/>
      <c r="Q730" s="23" t="s">
        <v>29</v>
      </c>
      <c r="R730" s="23" t="s">
        <v>30</v>
      </c>
      <c r="S730" s="25"/>
      <c r="T730" s="26"/>
      <c r="U730" s="26"/>
      <c r="V730" s="22"/>
      <c r="W730" s="27"/>
      <c r="X730" s="8"/>
      <c r="Y730" s="8"/>
      <c r="Z730" s="8"/>
      <c r="AA730" s="8"/>
      <c r="AB730" s="8"/>
      <c r="AC730" s="8"/>
      <c r="AD730" s="8"/>
      <c r="AE730" s="8"/>
      <c r="AF730" s="8"/>
      <c r="AG730" s="8"/>
      <c r="AH730" s="8"/>
      <c r="AI730" s="8"/>
      <c r="AJ730" s="8"/>
      <c r="AK730" s="8"/>
    </row>
    <row r="731" spans="1:37" ht="90.75">
      <c r="A731" s="18">
        <v>1648</v>
      </c>
      <c r="B731" s="19"/>
      <c r="C731" s="28" t="s">
        <v>19594</v>
      </c>
      <c r="D731" s="28" t="s">
        <v>13741</v>
      </c>
      <c r="E731" s="22"/>
      <c r="F731" s="23" t="s">
        <v>50</v>
      </c>
      <c r="G731" s="22"/>
      <c r="H731" s="23">
        <v>0</v>
      </c>
      <c r="I731" s="22"/>
      <c r="J731" s="23" t="s">
        <v>18202</v>
      </c>
      <c r="K731" s="23" t="s">
        <v>18203</v>
      </c>
      <c r="L731" s="23" t="s">
        <v>18223</v>
      </c>
      <c r="M731" s="22"/>
      <c r="N731" s="22"/>
      <c r="O731" s="22"/>
      <c r="P731" s="24"/>
      <c r="Q731" s="23" t="s">
        <v>29</v>
      </c>
      <c r="R731" s="23" t="s">
        <v>30</v>
      </c>
      <c r="S731" s="25"/>
      <c r="T731" s="26"/>
      <c r="U731" s="26"/>
      <c r="V731" s="22"/>
      <c r="W731" s="27"/>
      <c r="X731" s="8"/>
      <c r="Y731" s="8"/>
      <c r="Z731" s="8"/>
      <c r="AA731" s="8"/>
      <c r="AB731" s="8"/>
      <c r="AC731" s="8"/>
      <c r="AD731" s="8"/>
      <c r="AE731" s="8"/>
      <c r="AF731" s="8"/>
      <c r="AG731" s="8"/>
      <c r="AH731" s="8"/>
      <c r="AI731" s="8"/>
      <c r="AJ731" s="8"/>
      <c r="AK731" s="8"/>
    </row>
    <row r="732" spans="1:37" ht="90.75">
      <c r="A732" s="18">
        <v>1655</v>
      </c>
      <c r="B732" s="19"/>
      <c r="C732" s="28" t="s">
        <v>19595</v>
      </c>
      <c r="D732" s="28" t="s">
        <v>19541</v>
      </c>
      <c r="E732" s="22"/>
      <c r="F732" s="23" t="s">
        <v>19107</v>
      </c>
      <c r="G732" s="22"/>
      <c r="H732" s="23">
        <v>0</v>
      </c>
      <c r="I732" s="22"/>
      <c r="J732" s="23" t="s">
        <v>18202</v>
      </c>
      <c r="K732" s="23" t="s">
        <v>18203</v>
      </c>
      <c r="L732" s="23" t="s">
        <v>18223</v>
      </c>
      <c r="M732" s="22"/>
      <c r="N732" s="22"/>
      <c r="O732" s="22"/>
      <c r="P732" s="24"/>
      <c r="Q732" s="23" t="s">
        <v>29</v>
      </c>
      <c r="R732" s="23" t="s">
        <v>30</v>
      </c>
      <c r="S732" s="25"/>
      <c r="T732" s="26"/>
      <c r="U732" s="26"/>
      <c r="V732" s="22"/>
      <c r="W732" s="27"/>
      <c r="X732" s="8"/>
      <c r="Y732" s="8"/>
      <c r="Z732" s="8"/>
      <c r="AA732" s="8"/>
      <c r="AB732" s="8"/>
      <c r="AC732" s="8"/>
      <c r="AD732" s="8"/>
      <c r="AE732" s="8"/>
      <c r="AF732" s="8"/>
      <c r="AG732" s="8"/>
      <c r="AH732" s="8"/>
      <c r="AI732" s="8"/>
      <c r="AJ732" s="8"/>
      <c r="AK732" s="8"/>
    </row>
    <row r="733" spans="1:37" ht="210.75">
      <c r="A733" s="18">
        <v>1657</v>
      </c>
      <c r="B733" s="19"/>
      <c r="C733" s="28" t="s">
        <v>19596</v>
      </c>
      <c r="D733" s="28" t="s">
        <v>19597</v>
      </c>
      <c r="E733" s="22"/>
      <c r="F733" s="22"/>
      <c r="G733" s="22"/>
      <c r="H733" s="23">
        <v>0</v>
      </c>
      <c r="I733" s="22"/>
      <c r="J733" s="23" t="s">
        <v>18202</v>
      </c>
      <c r="K733" s="22"/>
      <c r="L733" s="23" t="s">
        <v>18243</v>
      </c>
      <c r="M733" s="22"/>
      <c r="N733" s="22"/>
      <c r="O733" s="22"/>
      <c r="P733" s="24"/>
      <c r="Q733" s="23" t="s">
        <v>36</v>
      </c>
      <c r="R733" s="23" t="s">
        <v>37</v>
      </c>
      <c r="S733" s="25"/>
      <c r="T733" s="26"/>
      <c r="U733" s="26"/>
      <c r="V733" s="22"/>
      <c r="W733" s="27"/>
      <c r="X733" s="8"/>
      <c r="Y733" s="8"/>
      <c r="Z733" s="8"/>
      <c r="AA733" s="8"/>
      <c r="AB733" s="8"/>
      <c r="AC733" s="8"/>
      <c r="AD733" s="8"/>
      <c r="AE733" s="8"/>
      <c r="AF733" s="8"/>
      <c r="AG733" s="8"/>
      <c r="AH733" s="8"/>
      <c r="AI733" s="8"/>
      <c r="AJ733" s="8"/>
      <c r="AK733" s="8"/>
    </row>
    <row r="734" spans="1:37" ht="195.75">
      <c r="A734" s="18">
        <v>1658</v>
      </c>
      <c r="B734" s="19"/>
      <c r="C734" s="28" t="s">
        <v>19598</v>
      </c>
      <c r="D734" s="28" t="s">
        <v>19599</v>
      </c>
      <c r="E734" s="22"/>
      <c r="F734" s="23" t="s">
        <v>19600</v>
      </c>
      <c r="G734" s="22"/>
      <c r="H734" s="23">
        <v>0</v>
      </c>
      <c r="I734" s="22"/>
      <c r="J734" s="23" t="s">
        <v>18202</v>
      </c>
      <c r="K734" s="23" t="s">
        <v>18203</v>
      </c>
      <c r="L734" s="23" t="s">
        <v>18212</v>
      </c>
      <c r="M734" s="22"/>
      <c r="N734" s="22"/>
      <c r="O734" s="22"/>
      <c r="P734" s="24"/>
      <c r="Q734" s="23" t="s">
        <v>29</v>
      </c>
      <c r="R734" s="23" t="s">
        <v>30</v>
      </c>
      <c r="S734" s="25"/>
      <c r="T734" s="26"/>
      <c r="U734" s="26"/>
      <c r="V734" s="22"/>
      <c r="W734" s="27"/>
      <c r="X734" s="8"/>
      <c r="Y734" s="8"/>
      <c r="Z734" s="8"/>
      <c r="AA734" s="8"/>
      <c r="AB734" s="8"/>
      <c r="AC734" s="8"/>
      <c r="AD734" s="8"/>
      <c r="AE734" s="8"/>
      <c r="AF734" s="8"/>
      <c r="AG734" s="8"/>
      <c r="AH734" s="8"/>
      <c r="AI734" s="8"/>
      <c r="AJ734" s="8"/>
      <c r="AK734" s="8"/>
    </row>
    <row r="735" spans="1:37" ht="195.75">
      <c r="A735" s="18">
        <v>1659</v>
      </c>
      <c r="B735" s="19"/>
      <c r="C735" s="28" t="s">
        <v>19598</v>
      </c>
      <c r="D735" s="28" t="s">
        <v>19601</v>
      </c>
      <c r="E735" s="22"/>
      <c r="F735" s="23" t="s">
        <v>19600</v>
      </c>
      <c r="G735" s="22"/>
      <c r="H735" s="23">
        <v>0</v>
      </c>
      <c r="I735" s="22"/>
      <c r="J735" s="23" t="s">
        <v>18202</v>
      </c>
      <c r="K735" s="23" t="s">
        <v>18203</v>
      </c>
      <c r="L735" s="23" t="s">
        <v>18212</v>
      </c>
      <c r="M735" s="22"/>
      <c r="N735" s="22"/>
      <c r="O735" s="22"/>
      <c r="P735" s="24"/>
      <c r="Q735" s="23" t="s">
        <v>29</v>
      </c>
      <c r="R735" s="23" t="s">
        <v>30</v>
      </c>
      <c r="S735" s="25"/>
      <c r="T735" s="26"/>
      <c r="U735" s="26"/>
      <c r="V735" s="22"/>
      <c r="W735" s="27"/>
      <c r="X735" s="8"/>
      <c r="Y735" s="8"/>
      <c r="Z735" s="8"/>
      <c r="AA735" s="8"/>
      <c r="AB735" s="8"/>
      <c r="AC735" s="8"/>
      <c r="AD735" s="8"/>
      <c r="AE735" s="8"/>
      <c r="AF735" s="8"/>
      <c r="AG735" s="8"/>
      <c r="AH735" s="8"/>
      <c r="AI735" s="8"/>
      <c r="AJ735" s="8"/>
      <c r="AK735" s="8"/>
    </row>
    <row r="736" spans="1:37" ht="195.75">
      <c r="A736" s="18">
        <v>1660</v>
      </c>
      <c r="B736" s="19"/>
      <c r="C736" s="28" t="s">
        <v>19598</v>
      </c>
      <c r="D736" s="28" t="s">
        <v>19602</v>
      </c>
      <c r="E736" s="22"/>
      <c r="F736" s="23" t="s">
        <v>19600</v>
      </c>
      <c r="G736" s="22"/>
      <c r="H736" s="23">
        <v>0</v>
      </c>
      <c r="I736" s="22"/>
      <c r="J736" s="23" t="s">
        <v>18202</v>
      </c>
      <c r="K736" s="23" t="s">
        <v>18203</v>
      </c>
      <c r="L736" s="23" t="s">
        <v>18212</v>
      </c>
      <c r="M736" s="22"/>
      <c r="N736" s="22"/>
      <c r="O736" s="22"/>
      <c r="P736" s="24"/>
      <c r="Q736" s="23" t="s">
        <v>29</v>
      </c>
      <c r="R736" s="23" t="s">
        <v>30</v>
      </c>
      <c r="S736" s="25"/>
      <c r="T736" s="26"/>
      <c r="U736" s="26"/>
      <c r="V736" s="22"/>
      <c r="W736" s="27"/>
      <c r="X736" s="8"/>
      <c r="Y736" s="8"/>
      <c r="Z736" s="8"/>
      <c r="AA736" s="8"/>
      <c r="AB736" s="8"/>
      <c r="AC736" s="8"/>
      <c r="AD736" s="8"/>
      <c r="AE736" s="8"/>
      <c r="AF736" s="8"/>
      <c r="AG736" s="8"/>
      <c r="AH736" s="8"/>
      <c r="AI736" s="8"/>
      <c r="AJ736" s="8"/>
      <c r="AK736" s="8"/>
    </row>
    <row r="737" spans="1:37" ht="195.75">
      <c r="A737" s="18">
        <v>1661</v>
      </c>
      <c r="B737" s="19"/>
      <c r="C737" s="28" t="s">
        <v>19598</v>
      </c>
      <c r="D737" s="28" t="s">
        <v>19603</v>
      </c>
      <c r="E737" s="22"/>
      <c r="F737" s="23" t="s">
        <v>19600</v>
      </c>
      <c r="G737" s="22"/>
      <c r="H737" s="23">
        <v>0</v>
      </c>
      <c r="I737" s="22"/>
      <c r="J737" s="23" t="s">
        <v>18202</v>
      </c>
      <c r="K737" s="23" t="s">
        <v>18203</v>
      </c>
      <c r="L737" s="23" t="s">
        <v>18212</v>
      </c>
      <c r="M737" s="22"/>
      <c r="N737" s="22"/>
      <c r="O737" s="22"/>
      <c r="P737" s="24"/>
      <c r="Q737" s="23" t="s">
        <v>29</v>
      </c>
      <c r="R737" s="23" t="s">
        <v>30</v>
      </c>
      <c r="S737" s="25"/>
      <c r="T737" s="26"/>
      <c r="U737" s="26"/>
      <c r="V737" s="22"/>
      <c r="W737" s="27"/>
      <c r="X737" s="8"/>
      <c r="Y737" s="8"/>
      <c r="Z737" s="8"/>
      <c r="AA737" s="8"/>
      <c r="AB737" s="8"/>
      <c r="AC737" s="8"/>
      <c r="AD737" s="8"/>
      <c r="AE737" s="8"/>
      <c r="AF737" s="8"/>
      <c r="AG737" s="8"/>
      <c r="AH737" s="8"/>
      <c r="AI737" s="8"/>
      <c r="AJ737" s="8"/>
      <c r="AK737" s="8"/>
    </row>
    <row r="738" spans="1:37" ht="90.75">
      <c r="A738" s="18">
        <v>1663</v>
      </c>
      <c r="B738" s="19"/>
      <c r="C738" s="28" t="s">
        <v>19604</v>
      </c>
      <c r="D738" s="28" t="s">
        <v>19605</v>
      </c>
      <c r="E738" s="22"/>
      <c r="F738" s="23" t="s">
        <v>19606</v>
      </c>
      <c r="G738" s="22"/>
      <c r="H738" s="23">
        <v>0</v>
      </c>
      <c r="I738" s="22"/>
      <c r="J738" s="23" t="s">
        <v>18202</v>
      </c>
      <c r="K738" s="23" t="s">
        <v>18203</v>
      </c>
      <c r="L738" s="23" t="s">
        <v>18219</v>
      </c>
      <c r="M738" s="22"/>
      <c r="N738" s="22"/>
      <c r="O738" s="22"/>
      <c r="P738" s="24"/>
      <c r="Q738" s="23" t="s">
        <v>29</v>
      </c>
      <c r="R738" s="23" t="s">
        <v>30</v>
      </c>
      <c r="S738" s="25"/>
      <c r="T738" s="26"/>
      <c r="U738" s="26"/>
      <c r="V738" s="22"/>
      <c r="W738" s="27"/>
      <c r="X738" s="8"/>
      <c r="Y738" s="8"/>
      <c r="Z738" s="8"/>
      <c r="AA738" s="8"/>
      <c r="AB738" s="8"/>
      <c r="AC738" s="8"/>
      <c r="AD738" s="8"/>
      <c r="AE738" s="8"/>
      <c r="AF738" s="8"/>
      <c r="AG738" s="8"/>
      <c r="AH738" s="8"/>
      <c r="AI738" s="8"/>
      <c r="AJ738" s="8"/>
      <c r="AK738" s="8"/>
    </row>
    <row r="739" spans="1:37" ht="135.75">
      <c r="A739" s="18">
        <v>1667</v>
      </c>
      <c r="B739" s="19"/>
      <c r="C739" s="28" t="s">
        <v>19607</v>
      </c>
      <c r="D739" s="28" t="s">
        <v>19608</v>
      </c>
      <c r="E739" s="22"/>
      <c r="F739" s="23" t="s">
        <v>266</v>
      </c>
      <c r="G739" s="23" t="s">
        <v>19609</v>
      </c>
      <c r="H739" s="23">
        <v>0</v>
      </c>
      <c r="I739" s="22"/>
      <c r="J739" s="23" t="s">
        <v>18202</v>
      </c>
      <c r="K739" s="29">
        <v>43497</v>
      </c>
      <c r="L739" s="23" t="s">
        <v>18219</v>
      </c>
      <c r="M739" s="22"/>
      <c r="N739" s="23" t="s">
        <v>19610</v>
      </c>
      <c r="O739" s="22"/>
      <c r="P739" s="24"/>
      <c r="Q739" s="23" t="s">
        <v>29</v>
      </c>
      <c r="R739" s="23" t="s">
        <v>30</v>
      </c>
      <c r="S739" s="25"/>
      <c r="T739" s="26"/>
      <c r="U739" s="26"/>
      <c r="V739" s="22"/>
      <c r="W739" s="27"/>
      <c r="X739" s="8"/>
      <c r="Y739" s="8"/>
      <c r="Z739" s="8"/>
      <c r="AA739" s="8"/>
      <c r="AB739" s="8"/>
      <c r="AC739" s="8"/>
      <c r="AD739" s="8"/>
      <c r="AE739" s="8"/>
      <c r="AF739" s="8"/>
      <c r="AG739" s="8"/>
      <c r="AH739" s="8"/>
      <c r="AI739" s="8"/>
      <c r="AJ739" s="8"/>
      <c r="AK739" s="8"/>
    </row>
    <row r="740" spans="1:37" ht="90.75">
      <c r="A740" s="18">
        <v>1668</v>
      </c>
      <c r="B740" s="19"/>
      <c r="C740" s="28" t="s">
        <v>19611</v>
      </c>
      <c r="D740" s="28" t="s">
        <v>19612</v>
      </c>
      <c r="E740" s="22"/>
      <c r="F740" s="23" t="s">
        <v>19613</v>
      </c>
      <c r="G740" s="22"/>
      <c r="H740" s="23">
        <v>0</v>
      </c>
      <c r="I740" s="22"/>
      <c r="J740" s="23" t="s">
        <v>18202</v>
      </c>
      <c r="K740" s="22"/>
      <c r="L740" s="23" t="s">
        <v>18212</v>
      </c>
      <c r="M740" s="23" t="s">
        <v>11857</v>
      </c>
      <c r="N740" s="22"/>
      <c r="O740" s="22"/>
      <c r="P740" s="24"/>
      <c r="Q740" s="23" t="s">
        <v>29</v>
      </c>
      <c r="R740" s="23" t="s">
        <v>30</v>
      </c>
      <c r="S740" s="25"/>
      <c r="T740" s="26"/>
      <c r="U740" s="26"/>
      <c r="V740" s="22"/>
      <c r="W740" s="27"/>
      <c r="X740" s="8"/>
      <c r="Y740" s="8"/>
      <c r="Z740" s="8"/>
      <c r="AA740" s="8"/>
      <c r="AB740" s="8"/>
      <c r="AC740" s="8"/>
      <c r="AD740" s="8"/>
      <c r="AE740" s="8"/>
      <c r="AF740" s="8"/>
      <c r="AG740" s="8"/>
      <c r="AH740" s="8"/>
      <c r="AI740" s="8"/>
      <c r="AJ740" s="8"/>
      <c r="AK740" s="8"/>
    </row>
    <row r="741" spans="1:37" ht="405.75">
      <c r="A741" s="18">
        <v>1681</v>
      </c>
      <c r="B741" s="19"/>
      <c r="C741" s="28" t="s">
        <v>19614</v>
      </c>
      <c r="D741" s="28" t="s">
        <v>19615</v>
      </c>
      <c r="E741" s="22"/>
      <c r="F741" s="22"/>
      <c r="G741" s="22"/>
      <c r="H741" s="23">
        <v>0</v>
      </c>
      <c r="I741" s="22"/>
      <c r="J741" s="23" t="s">
        <v>18202</v>
      </c>
      <c r="K741" s="31">
        <v>43313</v>
      </c>
      <c r="L741" s="23" t="s">
        <v>18219</v>
      </c>
      <c r="M741" s="22"/>
      <c r="N741" s="22"/>
      <c r="O741" s="22"/>
      <c r="P741" s="24"/>
      <c r="Q741" s="23" t="s">
        <v>18541</v>
      </c>
      <c r="R741" s="22"/>
      <c r="S741" s="33"/>
      <c r="T741" s="26"/>
      <c r="U741" s="26"/>
      <c r="V741" s="22"/>
      <c r="W741" s="27"/>
      <c r="X741" s="8"/>
      <c r="Y741" s="8"/>
      <c r="Z741" s="8"/>
      <c r="AA741" s="8"/>
      <c r="AB741" s="8"/>
      <c r="AC741" s="8"/>
      <c r="AD741" s="8"/>
      <c r="AE741" s="8"/>
      <c r="AF741" s="8"/>
      <c r="AG741" s="8"/>
      <c r="AH741" s="8"/>
      <c r="AI741" s="8"/>
      <c r="AJ741" s="8"/>
      <c r="AK741" s="8"/>
    </row>
    <row r="742" spans="1:37" ht="409.6">
      <c r="A742" s="18">
        <v>1682</v>
      </c>
      <c r="B742" s="19"/>
      <c r="C742" s="28" t="s">
        <v>19616</v>
      </c>
      <c r="D742" s="21"/>
      <c r="E742" s="22"/>
      <c r="F742" s="22"/>
      <c r="G742" s="22"/>
      <c r="H742" s="23">
        <v>0</v>
      </c>
      <c r="I742" s="22"/>
      <c r="J742" s="23" t="s">
        <v>18202</v>
      </c>
      <c r="K742" s="22"/>
      <c r="L742" s="23" t="s">
        <v>19617</v>
      </c>
      <c r="M742" s="23">
        <v>2017</v>
      </c>
      <c r="N742" s="22"/>
      <c r="O742" s="22"/>
      <c r="P742" s="24"/>
      <c r="Q742" s="23" t="s">
        <v>20</v>
      </c>
      <c r="R742" s="23" t="s">
        <v>21</v>
      </c>
      <c r="S742" s="25"/>
      <c r="T742" s="26"/>
      <c r="U742" s="26"/>
      <c r="V742" s="22"/>
      <c r="W742" s="27"/>
      <c r="X742" s="8"/>
      <c r="Y742" s="8"/>
      <c r="Z742" s="8"/>
      <c r="AA742" s="8"/>
      <c r="AB742" s="8"/>
      <c r="AC742" s="8"/>
      <c r="AD742" s="8"/>
      <c r="AE742" s="8"/>
      <c r="AF742" s="8"/>
      <c r="AG742" s="8"/>
      <c r="AH742" s="8"/>
      <c r="AI742" s="8"/>
      <c r="AJ742" s="8"/>
      <c r="AK742" s="8"/>
    </row>
    <row r="743" spans="1:37" ht="150.75">
      <c r="A743" s="18">
        <v>1683</v>
      </c>
      <c r="B743" s="19"/>
      <c r="C743" s="28" t="s">
        <v>19618</v>
      </c>
      <c r="D743" s="28" t="s">
        <v>19619</v>
      </c>
      <c r="E743" s="22"/>
      <c r="F743" s="22"/>
      <c r="G743" s="22"/>
      <c r="H743" s="23">
        <v>0</v>
      </c>
      <c r="I743" s="22"/>
      <c r="J743" s="23" t="s">
        <v>18202</v>
      </c>
      <c r="K743" s="31">
        <v>43313</v>
      </c>
      <c r="L743" s="23" t="s">
        <v>18212</v>
      </c>
      <c r="M743" s="22"/>
      <c r="N743" s="22"/>
      <c r="O743" s="22"/>
      <c r="P743" s="24"/>
      <c r="Q743" s="23" t="s">
        <v>18377</v>
      </c>
      <c r="R743" s="22"/>
      <c r="S743" s="25"/>
      <c r="T743" s="26"/>
      <c r="U743" s="26"/>
      <c r="V743" s="22"/>
      <c r="W743" s="27"/>
      <c r="X743" s="8"/>
      <c r="Y743" s="8"/>
      <c r="Z743" s="8"/>
      <c r="AA743" s="8"/>
      <c r="AB743" s="8"/>
      <c r="AC743" s="8"/>
      <c r="AD743" s="8"/>
      <c r="AE743" s="8"/>
      <c r="AF743" s="8"/>
      <c r="AG743" s="8"/>
      <c r="AH743" s="8"/>
      <c r="AI743" s="8"/>
      <c r="AJ743" s="8"/>
      <c r="AK743" s="8"/>
    </row>
    <row r="744" spans="1:37" ht="30.75">
      <c r="A744" s="18">
        <v>1684</v>
      </c>
      <c r="B744" s="19"/>
      <c r="C744" s="28" t="s">
        <v>19620</v>
      </c>
      <c r="D744" s="28" t="s">
        <v>19621</v>
      </c>
      <c r="E744" s="22"/>
      <c r="F744" s="23" t="s">
        <v>415</v>
      </c>
      <c r="G744" s="22"/>
      <c r="H744" s="23">
        <v>0</v>
      </c>
      <c r="I744" s="22"/>
      <c r="J744" s="23" t="s">
        <v>18202</v>
      </c>
      <c r="K744" s="22"/>
      <c r="L744" s="23" t="s">
        <v>18267</v>
      </c>
      <c r="M744" s="23" t="s">
        <v>11857</v>
      </c>
      <c r="N744" s="22"/>
      <c r="O744" s="22"/>
      <c r="P744" s="24"/>
      <c r="Q744" s="23" t="s">
        <v>29</v>
      </c>
      <c r="R744" s="23" t="s">
        <v>30</v>
      </c>
      <c r="S744" s="25"/>
      <c r="T744" s="26"/>
      <c r="U744" s="26"/>
      <c r="V744" s="22"/>
      <c r="W744" s="27"/>
      <c r="X744" s="8"/>
      <c r="Y744" s="8"/>
      <c r="Z744" s="8"/>
      <c r="AA744" s="8"/>
      <c r="AB744" s="8"/>
      <c r="AC744" s="8"/>
      <c r="AD744" s="8"/>
      <c r="AE744" s="8"/>
      <c r="AF744" s="8"/>
      <c r="AG744" s="8"/>
      <c r="AH744" s="8"/>
      <c r="AI744" s="8"/>
      <c r="AJ744" s="8"/>
      <c r="AK744" s="8"/>
    </row>
    <row r="745" spans="1:37" ht="60.75">
      <c r="A745" s="18">
        <v>1685</v>
      </c>
      <c r="B745" s="19"/>
      <c r="C745" s="28" t="s">
        <v>19622</v>
      </c>
      <c r="D745" s="28" t="s">
        <v>19621</v>
      </c>
      <c r="E745" s="22"/>
      <c r="F745" s="23" t="s">
        <v>415</v>
      </c>
      <c r="G745" s="23" t="s">
        <v>18554</v>
      </c>
      <c r="H745" s="23">
        <v>0</v>
      </c>
      <c r="I745" s="22"/>
      <c r="J745" s="23" t="s">
        <v>18202</v>
      </c>
      <c r="K745" s="29">
        <v>43497</v>
      </c>
      <c r="L745" s="23" t="s">
        <v>18212</v>
      </c>
      <c r="M745" s="22"/>
      <c r="N745" s="23" t="s">
        <v>3960</v>
      </c>
      <c r="O745" s="22"/>
      <c r="P745" s="24"/>
      <c r="Q745" s="23" t="s">
        <v>29</v>
      </c>
      <c r="R745" s="23" t="s">
        <v>30</v>
      </c>
      <c r="S745" s="25"/>
      <c r="T745" s="26"/>
      <c r="U745" s="26"/>
      <c r="V745" s="22"/>
      <c r="W745" s="27"/>
      <c r="X745" s="8"/>
      <c r="Y745" s="8"/>
      <c r="Z745" s="8"/>
      <c r="AA745" s="8"/>
      <c r="AB745" s="8"/>
      <c r="AC745" s="8"/>
      <c r="AD745" s="8"/>
      <c r="AE745" s="8"/>
      <c r="AF745" s="8"/>
      <c r="AG745" s="8"/>
      <c r="AH745" s="8"/>
      <c r="AI745" s="8"/>
      <c r="AJ745" s="8"/>
      <c r="AK745" s="8"/>
    </row>
    <row r="746" spans="1:37" ht="105.75">
      <c r="A746" s="18">
        <v>1686</v>
      </c>
      <c r="B746" s="19"/>
      <c r="C746" s="28" t="s">
        <v>19623</v>
      </c>
      <c r="D746" s="28" t="s">
        <v>19624</v>
      </c>
      <c r="E746" s="22"/>
      <c r="F746" s="22"/>
      <c r="G746" s="22"/>
      <c r="H746" s="23">
        <v>0</v>
      </c>
      <c r="I746" s="22"/>
      <c r="J746" s="23" t="s">
        <v>18202</v>
      </c>
      <c r="K746" s="23" t="s">
        <v>18203</v>
      </c>
      <c r="L746" s="23" t="s">
        <v>219</v>
      </c>
      <c r="M746" s="22"/>
      <c r="N746" s="22"/>
      <c r="O746" s="22"/>
      <c r="P746" s="24"/>
      <c r="Q746" s="23" t="s">
        <v>490</v>
      </c>
      <c r="R746" s="22"/>
      <c r="S746" s="25"/>
      <c r="T746" s="26"/>
      <c r="U746" s="26"/>
      <c r="V746" s="22"/>
      <c r="W746" s="27"/>
      <c r="X746" s="8"/>
      <c r="Y746" s="8"/>
      <c r="Z746" s="8"/>
      <c r="AA746" s="8"/>
      <c r="AB746" s="8"/>
      <c r="AC746" s="8"/>
      <c r="AD746" s="8"/>
      <c r="AE746" s="8"/>
      <c r="AF746" s="8"/>
      <c r="AG746" s="8"/>
      <c r="AH746" s="8"/>
      <c r="AI746" s="8"/>
      <c r="AJ746" s="8"/>
      <c r="AK746" s="8"/>
    </row>
    <row r="747" spans="1:37" ht="90.75">
      <c r="A747" s="18">
        <v>1687</v>
      </c>
      <c r="B747" s="19"/>
      <c r="C747" s="28" t="s">
        <v>19625</v>
      </c>
      <c r="D747" s="28" t="s">
        <v>19626</v>
      </c>
      <c r="E747" s="22"/>
      <c r="F747" s="22"/>
      <c r="G747" s="22"/>
      <c r="H747" s="23">
        <v>0</v>
      </c>
      <c r="I747" s="22"/>
      <c r="J747" s="23" t="s">
        <v>18202</v>
      </c>
      <c r="K747" s="23" t="s">
        <v>18203</v>
      </c>
      <c r="L747" s="23" t="s">
        <v>219</v>
      </c>
      <c r="M747" s="22"/>
      <c r="N747" s="22"/>
      <c r="O747" s="22"/>
      <c r="P747" s="24"/>
      <c r="Q747" s="23" t="s">
        <v>490</v>
      </c>
      <c r="R747" s="22"/>
      <c r="S747" s="25"/>
      <c r="T747" s="26"/>
      <c r="U747" s="26"/>
      <c r="V747" s="22"/>
      <c r="W747" s="27"/>
      <c r="X747" s="8"/>
      <c r="Y747" s="8"/>
      <c r="Z747" s="8"/>
      <c r="AA747" s="8"/>
      <c r="AB747" s="8"/>
      <c r="AC747" s="8"/>
      <c r="AD747" s="8"/>
      <c r="AE747" s="8"/>
      <c r="AF747" s="8"/>
      <c r="AG747" s="8"/>
      <c r="AH747" s="8"/>
      <c r="AI747" s="8"/>
      <c r="AJ747" s="8"/>
      <c r="AK747" s="8"/>
    </row>
    <row r="748" spans="1:37" ht="30.75">
      <c r="A748" s="18">
        <v>1688</v>
      </c>
      <c r="B748" s="19"/>
      <c r="C748" s="28" t="s">
        <v>19627</v>
      </c>
      <c r="D748" s="28" t="s">
        <v>19628</v>
      </c>
      <c r="E748" s="22"/>
      <c r="F748" s="22"/>
      <c r="G748" s="22"/>
      <c r="H748" s="23">
        <v>0</v>
      </c>
      <c r="I748" s="22"/>
      <c r="J748" s="23" t="s">
        <v>18202</v>
      </c>
      <c r="K748" s="22"/>
      <c r="L748" s="23" t="s">
        <v>18212</v>
      </c>
      <c r="M748" s="22"/>
      <c r="N748" s="22"/>
      <c r="O748" s="22"/>
      <c r="P748" s="24"/>
      <c r="Q748" s="23" t="s">
        <v>29</v>
      </c>
      <c r="R748" s="23" t="s">
        <v>30</v>
      </c>
      <c r="S748" s="25"/>
      <c r="T748" s="26"/>
      <c r="U748" s="26"/>
      <c r="V748" s="22"/>
      <c r="W748" s="27"/>
      <c r="X748" s="8"/>
      <c r="Y748" s="8"/>
      <c r="Z748" s="8"/>
      <c r="AA748" s="8"/>
      <c r="AB748" s="8"/>
      <c r="AC748" s="8"/>
      <c r="AD748" s="8"/>
      <c r="AE748" s="8"/>
      <c r="AF748" s="8"/>
      <c r="AG748" s="8"/>
      <c r="AH748" s="8"/>
      <c r="AI748" s="8"/>
      <c r="AJ748" s="8"/>
      <c r="AK748" s="8"/>
    </row>
    <row r="749" spans="1:37" ht="30.75">
      <c r="A749" s="18">
        <v>1689</v>
      </c>
      <c r="B749" s="19"/>
      <c r="C749" s="28" t="s">
        <v>19627</v>
      </c>
      <c r="D749" s="28" t="s">
        <v>19628</v>
      </c>
      <c r="E749" s="22"/>
      <c r="F749" s="23" t="s">
        <v>456</v>
      </c>
      <c r="G749" s="23" t="s">
        <v>18402</v>
      </c>
      <c r="H749" s="23">
        <v>0</v>
      </c>
      <c r="I749" s="22"/>
      <c r="J749" s="23" t="s">
        <v>18202</v>
      </c>
      <c r="K749" s="29">
        <v>43497</v>
      </c>
      <c r="L749" s="23" t="s">
        <v>18212</v>
      </c>
      <c r="M749" s="22"/>
      <c r="N749" s="23" t="s">
        <v>2443</v>
      </c>
      <c r="O749" s="22"/>
      <c r="P749" s="24"/>
      <c r="Q749" s="23" t="s">
        <v>29</v>
      </c>
      <c r="R749" s="23" t="s">
        <v>30</v>
      </c>
      <c r="S749" s="25"/>
      <c r="T749" s="26"/>
      <c r="U749" s="26"/>
      <c r="V749" s="22"/>
      <c r="W749" s="27"/>
      <c r="X749" s="8"/>
      <c r="Y749" s="8"/>
      <c r="Z749" s="8"/>
      <c r="AA749" s="8"/>
      <c r="AB749" s="8"/>
      <c r="AC749" s="8"/>
      <c r="AD749" s="8"/>
      <c r="AE749" s="8"/>
      <c r="AF749" s="8"/>
      <c r="AG749" s="8"/>
      <c r="AH749" s="8"/>
      <c r="AI749" s="8"/>
      <c r="AJ749" s="8"/>
      <c r="AK749" s="8"/>
    </row>
    <row r="750" spans="1:37" ht="120.75">
      <c r="A750" s="18">
        <v>1690</v>
      </c>
      <c r="B750" s="19"/>
      <c r="C750" s="28" t="s">
        <v>19627</v>
      </c>
      <c r="D750" s="28" t="s">
        <v>19629</v>
      </c>
      <c r="E750" s="22"/>
      <c r="F750" s="23" t="s">
        <v>108</v>
      </c>
      <c r="G750" s="23" t="s">
        <v>18801</v>
      </c>
      <c r="H750" s="23">
        <v>0</v>
      </c>
      <c r="I750" s="22"/>
      <c r="J750" s="23" t="s">
        <v>18202</v>
      </c>
      <c r="K750" s="29">
        <v>43497</v>
      </c>
      <c r="L750" s="23" t="s">
        <v>18212</v>
      </c>
      <c r="M750" s="22"/>
      <c r="N750" s="23" t="s">
        <v>2443</v>
      </c>
      <c r="O750" s="22"/>
      <c r="P750" s="24"/>
      <c r="Q750" s="23" t="s">
        <v>29</v>
      </c>
      <c r="R750" s="23" t="s">
        <v>30</v>
      </c>
      <c r="S750" s="25"/>
      <c r="T750" s="26"/>
      <c r="U750" s="26"/>
      <c r="V750" s="22"/>
      <c r="W750" s="27"/>
      <c r="X750" s="8"/>
      <c r="Y750" s="8"/>
      <c r="Z750" s="8"/>
      <c r="AA750" s="8"/>
      <c r="AB750" s="8"/>
      <c r="AC750" s="8"/>
      <c r="AD750" s="8"/>
      <c r="AE750" s="8"/>
      <c r="AF750" s="8"/>
      <c r="AG750" s="8"/>
      <c r="AH750" s="8"/>
      <c r="AI750" s="8"/>
      <c r="AJ750" s="8"/>
      <c r="AK750" s="8"/>
    </row>
    <row r="751" spans="1:37" ht="225.75">
      <c r="A751" s="18">
        <v>1691</v>
      </c>
      <c r="B751" s="19"/>
      <c r="C751" s="28" t="s">
        <v>19630</v>
      </c>
      <c r="D751" s="28" t="s">
        <v>19631</v>
      </c>
      <c r="E751" s="22"/>
      <c r="F751" s="22"/>
      <c r="G751" s="22"/>
      <c r="H751" s="23">
        <v>0</v>
      </c>
      <c r="I751" s="22"/>
      <c r="J751" s="23" t="s">
        <v>18202</v>
      </c>
      <c r="K751" s="23" t="s">
        <v>18203</v>
      </c>
      <c r="L751" s="23" t="s">
        <v>61</v>
      </c>
      <c r="M751" s="22"/>
      <c r="N751" s="22"/>
      <c r="O751" s="22"/>
      <c r="P751" s="24"/>
      <c r="Q751" s="23" t="s">
        <v>99</v>
      </c>
      <c r="R751" s="23" t="s">
        <v>179</v>
      </c>
      <c r="S751" s="25"/>
      <c r="T751" s="26"/>
      <c r="U751" s="26"/>
      <c r="V751" s="22"/>
      <c r="W751" s="27"/>
      <c r="X751" s="8"/>
      <c r="Y751" s="8"/>
      <c r="Z751" s="8"/>
      <c r="AA751" s="8"/>
      <c r="AB751" s="8"/>
      <c r="AC751" s="8"/>
      <c r="AD751" s="8"/>
      <c r="AE751" s="8"/>
      <c r="AF751" s="8"/>
      <c r="AG751" s="8"/>
      <c r="AH751" s="8"/>
      <c r="AI751" s="8"/>
      <c r="AJ751" s="8"/>
      <c r="AK751" s="8"/>
    </row>
    <row r="752" spans="1:37" ht="165.75">
      <c r="A752" s="18">
        <v>1692</v>
      </c>
      <c r="B752" s="19"/>
      <c r="C752" s="28" t="s">
        <v>19632</v>
      </c>
      <c r="D752" s="28" t="s">
        <v>19633</v>
      </c>
      <c r="E752" s="22"/>
      <c r="F752" s="22"/>
      <c r="G752" s="22"/>
      <c r="H752" s="23">
        <v>0</v>
      </c>
      <c r="I752" s="22"/>
      <c r="J752" s="23" t="s">
        <v>18202</v>
      </c>
      <c r="K752" s="23" t="s">
        <v>18203</v>
      </c>
      <c r="L752" s="23" t="s">
        <v>61</v>
      </c>
      <c r="M752" s="22"/>
      <c r="N752" s="22"/>
      <c r="O752" s="22"/>
      <c r="P752" s="24"/>
      <c r="Q752" s="23" t="s">
        <v>99</v>
      </c>
      <c r="R752" s="23" t="s">
        <v>179</v>
      </c>
      <c r="S752" s="25"/>
      <c r="T752" s="26"/>
      <c r="U752" s="26"/>
      <c r="V752" s="22"/>
      <c r="W752" s="27"/>
      <c r="X752" s="8"/>
      <c r="Y752" s="8"/>
      <c r="Z752" s="8"/>
      <c r="AA752" s="8"/>
      <c r="AB752" s="8"/>
      <c r="AC752" s="8"/>
      <c r="AD752" s="8"/>
      <c r="AE752" s="8"/>
      <c r="AF752" s="8"/>
      <c r="AG752" s="8"/>
      <c r="AH752" s="8"/>
      <c r="AI752" s="8"/>
      <c r="AJ752" s="8"/>
      <c r="AK752" s="8"/>
    </row>
    <row r="753" spans="1:37" ht="120.75">
      <c r="A753" s="18">
        <v>1696</v>
      </c>
      <c r="B753" s="19"/>
      <c r="C753" s="28" t="s">
        <v>19634</v>
      </c>
      <c r="D753" s="28" t="s">
        <v>19635</v>
      </c>
      <c r="E753" s="22"/>
      <c r="F753" s="23" t="s">
        <v>108</v>
      </c>
      <c r="G753" s="23" t="s">
        <v>18831</v>
      </c>
      <c r="H753" s="23">
        <v>0</v>
      </c>
      <c r="I753" s="22"/>
      <c r="J753" s="23" t="s">
        <v>18202</v>
      </c>
      <c r="K753" s="29">
        <v>43497</v>
      </c>
      <c r="L753" s="23" t="s">
        <v>18212</v>
      </c>
      <c r="M753" s="22"/>
      <c r="N753" s="23" t="s">
        <v>18441</v>
      </c>
      <c r="O753" s="22"/>
      <c r="P753" s="24"/>
      <c r="Q753" s="23" t="s">
        <v>29</v>
      </c>
      <c r="R753" s="23" t="s">
        <v>30</v>
      </c>
      <c r="S753" s="25"/>
      <c r="T753" s="26"/>
      <c r="U753" s="26"/>
      <c r="V753" s="22"/>
      <c r="W753" s="27"/>
      <c r="X753" s="8"/>
      <c r="Y753" s="8"/>
      <c r="Z753" s="8"/>
      <c r="AA753" s="8"/>
      <c r="AB753" s="8"/>
      <c r="AC753" s="8"/>
      <c r="AD753" s="8"/>
      <c r="AE753" s="8"/>
      <c r="AF753" s="8"/>
      <c r="AG753" s="8"/>
      <c r="AH753" s="8"/>
      <c r="AI753" s="8"/>
      <c r="AJ753" s="8"/>
      <c r="AK753" s="8"/>
    </row>
    <row r="754" spans="1:37" ht="180.75">
      <c r="A754" s="18">
        <v>1705</v>
      </c>
      <c r="B754" s="19"/>
      <c r="C754" s="28" t="s">
        <v>19636</v>
      </c>
      <c r="D754" s="28" t="s">
        <v>19637</v>
      </c>
      <c r="E754" s="22"/>
      <c r="F754" s="23" t="s">
        <v>456</v>
      </c>
      <c r="G754" s="23" t="s">
        <v>18460</v>
      </c>
      <c r="H754" s="23">
        <v>0</v>
      </c>
      <c r="I754" s="22"/>
      <c r="J754" s="23" t="s">
        <v>18202</v>
      </c>
      <c r="K754" s="29">
        <v>43497</v>
      </c>
      <c r="L754" s="23" t="s">
        <v>18212</v>
      </c>
      <c r="M754" s="22"/>
      <c r="N754" s="23" t="s">
        <v>534</v>
      </c>
      <c r="O754" s="22"/>
      <c r="P754" s="24"/>
      <c r="Q754" s="23" t="s">
        <v>29</v>
      </c>
      <c r="R754" s="23" t="s">
        <v>30</v>
      </c>
      <c r="S754" s="25"/>
      <c r="T754" s="26"/>
      <c r="U754" s="26"/>
      <c r="V754" s="22"/>
      <c r="W754" s="27"/>
      <c r="X754" s="8"/>
      <c r="Y754" s="8"/>
      <c r="Z754" s="8"/>
      <c r="AA754" s="8"/>
      <c r="AB754" s="8"/>
      <c r="AC754" s="8"/>
      <c r="AD754" s="8"/>
      <c r="AE754" s="8"/>
      <c r="AF754" s="8"/>
      <c r="AG754" s="8"/>
      <c r="AH754" s="8"/>
      <c r="AI754" s="8"/>
      <c r="AJ754" s="8"/>
      <c r="AK754" s="8"/>
    </row>
    <row r="755" spans="1:37" ht="409.6">
      <c r="A755" s="18">
        <v>1707</v>
      </c>
      <c r="B755" s="19"/>
      <c r="C755" s="28" t="s">
        <v>19638</v>
      </c>
      <c r="D755" s="21"/>
      <c r="E755" s="22"/>
      <c r="F755" s="22"/>
      <c r="G755" s="22"/>
      <c r="H755" s="23">
        <v>0</v>
      </c>
      <c r="I755" s="22"/>
      <c r="J755" s="23" t="s">
        <v>18202</v>
      </c>
      <c r="K755" s="22"/>
      <c r="L755" s="23" t="s">
        <v>18219</v>
      </c>
      <c r="M755" s="23">
        <v>2017</v>
      </c>
      <c r="N755" s="22"/>
      <c r="O755" s="22"/>
      <c r="P755" s="24"/>
      <c r="Q755" s="23" t="s">
        <v>20</v>
      </c>
      <c r="R755" s="23" t="s">
        <v>21</v>
      </c>
      <c r="S755" s="25"/>
      <c r="T755" s="26"/>
      <c r="U755" s="26"/>
      <c r="V755" s="22"/>
      <c r="W755" s="27"/>
      <c r="X755" s="8"/>
      <c r="Y755" s="8"/>
      <c r="Z755" s="8"/>
      <c r="AA755" s="8"/>
      <c r="AB755" s="8"/>
      <c r="AC755" s="8"/>
      <c r="AD755" s="8"/>
      <c r="AE755" s="8"/>
      <c r="AF755" s="8"/>
      <c r="AG755" s="8"/>
      <c r="AH755" s="8"/>
      <c r="AI755" s="8"/>
      <c r="AJ755" s="8"/>
      <c r="AK755" s="8"/>
    </row>
    <row r="756" spans="1:37" ht="195.75">
      <c r="A756" s="18">
        <v>1716</v>
      </c>
      <c r="B756" s="19"/>
      <c r="C756" s="28" t="s">
        <v>19639</v>
      </c>
      <c r="D756" s="28" t="s">
        <v>19640</v>
      </c>
      <c r="E756" s="22"/>
      <c r="F756" s="22"/>
      <c r="G756" s="22"/>
      <c r="H756" s="23">
        <v>0</v>
      </c>
      <c r="I756" s="22"/>
      <c r="J756" s="23" t="s">
        <v>18202</v>
      </c>
      <c r="K756" s="23" t="s">
        <v>18203</v>
      </c>
      <c r="L756" s="23" t="s">
        <v>219</v>
      </c>
      <c r="M756" s="22"/>
      <c r="N756" s="22"/>
      <c r="O756" s="22"/>
      <c r="P756" s="24"/>
      <c r="Q756" s="23" t="s">
        <v>490</v>
      </c>
      <c r="R756" s="22"/>
      <c r="S756" s="25"/>
      <c r="T756" s="26"/>
      <c r="U756" s="26"/>
      <c r="V756" s="22"/>
      <c r="W756" s="27"/>
      <c r="X756" s="8"/>
      <c r="Y756" s="8"/>
      <c r="Z756" s="8"/>
      <c r="AA756" s="8"/>
      <c r="AB756" s="8"/>
      <c r="AC756" s="8"/>
      <c r="AD756" s="8"/>
      <c r="AE756" s="8"/>
      <c r="AF756" s="8"/>
      <c r="AG756" s="8"/>
      <c r="AH756" s="8"/>
      <c r="AI756" s="8"/>
      <c r="AJ756" s="8"/>
      <c r="AK756" s="8"/>
    </row>
    <row r="757" spans="1:37" ht="409.6">
      <c r="A757" s="18">
        <v>1717</v>
      </c>
      <c r="B757" s="19"/>
      <c r="C757" s="28" t="s">
        <v>19641</v>
      </c>
      <c r="D757" s="21"/>
      <c r="E757" s="22"/>
      <c r="F757" s="22"/>
      <c r="G757" s="22"/>
      <c r="H757" s="23">
        <v>0</v>
      </c>
      <c r="I757" s="22"/>
      <c r="J757" s="23" t="s">
        <v>18202</v>
      </c>
      <c r="K757" s="22"/>
      <c r="L757" s="23" t="s">
        <v>18219</v>
      </c>
      <c r="M757" s="23">
        <v>2017</v>
      </c>
      <c r="N757" s="22"/>
      <c r="O757" s="22"/>
      <c r="P757" s="24"/>
      <c r="Q757" s="23" t="s">
        <v>20</v>
      </c>
      <c r="R757" s="23" t="s">
        <v>21</v>
      </c>
      <c r="S757" s="25"/>
      <c r="T757" s="26"/>
      <c r="U757" s="26"/>
      <c r="V757" s="22"/>
      <c r="W757" s="27"/>
      <c r="X757" s="8"/>
      <c r="Y757" s="8"/>
      <c r="Z757" s="8"/>
      <c r="AA757" s="8"/>
      <c r="AB757" s="8"/>
      <c r="AC757" s="8"/>
      <c r="AD757" s="8"/>
      <c r="AE757" s="8"/>
      <c r="AF757" s="8"/>
      <c r="AG757" s="8"/>
      <c r="AH757" s="8"/>
      <c r="AI757" s="8"/>
      <c r="AJ757" s="8"/>
      <c r="AK757" s="8"/>
    </row>
    <row r="758" spans="1:37" ht="105.75">
      <c r="A758" s="18">
        <v>1720</v>
      </c>
      <c r="B758" s="19"/>
      <c r="C758" s="28" t="s">
        <v>19642</v>
      </c>
      <c r="D758" s="28" t="s">
        <v>19643</v>
      </c>
      <c r="E758" s="22"/>
      <c r="F758" s="22"/>
      <c r="G758" s="22"/>
      <c r="H758" s="23">
        <v>0</v>
      </c>
      <c r="I758" s="22"/>
      <c r="J758" s="23" t="s">
        <v>18202</v>
      </c>
      <c r="K758" s="29">
        <v>43497</v>
      </c>
      <c r="L758" s="23" t="s">
        <v>96</v>
      </c>
      <c r="M758" s="22"/>
      <c r="N758" s="22"/>
      <c r="O758" s="22"/>
      <c r="P758" s="24"/>
      <c r="Q758" s="23" t="s">
        <v>172</v>
      </c>
      <c r="R758" s="23" t="s">
        <v>173</v>
      </c>
      <c r="S758" s="25"/>
      <c r="T758" s="26"/>
      <c r="U758" s="26"/>
      <c r="V758" s="22"/>
      <c r="W758" s="27"/>
      <c r="X758" s="8"/>
      <c r="Y758" s="8"/>
      <c r="Z758" s="8"/>
      <c r="AA758" s="8"/>
      <c r="AB758" s="8"/>
      <c r="AC758" s="8"/>
      <c r="AD758" s="8"/>
      <c r="AE758" s="8"/>
      <c r="AF758" s="8"/>
      <c r="AG758" s="8"/>
      <c r="AH758" s="8"/>
      <c r="AI758" s="8"/>
      <c r="AJ758" s="8"/>
      <c r="AK758" s="8"/>
    </row>
    <row r="759" spans="1:37" ht="180.75">
      <c r="A759" s="18">
        <v>1721</v>
      </c>
      <c r="B759" s="19"/>
      <c r="C759" s="28" t="s">
        <v>19644</v>
      </c>
      <c r="D759" s="28" t="s">
        <v>19645</v>
      </c>
      <c r="E759" s="22"/>
      <c r="F759" s="22"/>
      <c r="G759" s="22"/>
      <c r="H759" s="23">
        <v>0</v>
      </c>
      <c r="I759" s="22"/>
      <c r="J759" s="23" t="s">
        <v>18202</v>
      </c>
      <c r="K759" s="29">
        <v>43497</v>
      </c>
      <c r="L759" s="23" t="s">
        <v>96</v>
      </c>
      <c r="M759" s="22"/>
      <c r="N759" s="22"/>
      <c r="O759" s="22"/>
      <c r="P759" s="24"/>
      <c r="Q759" s="23" t="s">
        <v>172</v>
      </c>
      <c r="R759" s="23" t="s">
        <v>173</v>
      </c>
      <c r="S759" s="25"/>
      <c r="T759" s="26"/>
      <c r="U759" s="26"/>
      <c r="V759" s="22"/>
      <c r="W759" s="27"/>
      <c r="X759" s="8"/>
      <c r="Y759" s="8"/>
      <c r="Z759" s="8"/>
      <c r="AA759" s="8"/>
      <c r="AB759" s="8"/>
      <c r="AC759" s="8"/>
      <c r="AD759" s="8"/>
      <c r="AE759" s="8"/>
      <c r="AF759" s="8"/>
      <c r="AG759" s="8"/>
      <c r="AH759" s="8"/>
      <c r="AI759" s="8"/>
      <c r="AJ759" s="8"/>
      <c r="AK759" s="8"/>
    </row>
    <row r="760" spans="1:37" ht="120.75">
      <c r="A760" s="18">
        <v>1722</v>
      </c>
      <c r="B760" s="19"/>
      <c r="C760" s="28" t="s">
        <v>19646</v>
      </c>
      <c r="D760" s="28" t="s">
        <v>19647</v>
      </c>
      <c r="E760" s="22"/>
      <c r="F760" s="22"/>
      <c r="G760" s="22"/>
      <c r="H760" s="23">
        <v>0</v>
      </c>
      <c r="I760" s="22"/>
      <c r="J760" s="23" t="s">
        <v>18202</v>
      </c>
      <c r="K760" s="29">
        <v>43497</v>
      </c>
      <c r="L760" s="23" t="s">
        <v>96</v>
      </c>
      <c r="M760" s="22"/>
      <c r="N760" s="22"/>
      <c r="O760" s="22"/>
      <c r="P760" s="24"/>
      <c r="Q760" s="23" t="s">
        <v>172</v>
      </c>
      <c r="R760" s="23" t="s">
        <v>173</v>
      </c>
      <c r="S760" s="25"/>
      <c r="T760" s="26"/>
      <c r="U760" s="26"/>
      <c r="V760" s="22"/>
      <c r="W760" s="27"/>
      <c r="X760" s="8"/>
      <c r="Y760" s="8"/>
      <c r="Z760" s="8"/>
      <c r="AA760" s="8"/>
      <c r="AB760" s="8"/>
      <c r="AC760" s="8"/>
      <c r="AD760" s="8"/>
      <c r="AE760" s="8"/>
      <c r="AF760" s="8"/>
      <c r="AG760" s="8"/>
      <c r="AH760" s="8"/>
      <c r="AI760" s="8"/>
      <c r="AJ760" s="8"/>
      <c r="AK760" s="8"/>
    </row>
    <row r="761" spans="1:37" ht="135.75">
      <c r="A761" s="18">
        <v>1723</v>
      </c>
      <c r="B761" s="19"/>
      <c r="C761" s="28" t="s">
        <v>19646</v>
      </c>
      <c r="D761" s="28" t="s">
        <v>19648</v>
      </c>
      <c r="E761" s="22"/>
      <c r="F761" s="22"/>
      <c r="G761" s="22"/>
      <c r="H761" s="23">
        <v>0</v>
      </c>
      <c r="I761" s="22"/>
      <c r="J761" s="23" t="s">
        <v>18202</v>
      </c>
      <c r="K761" s="29">
        <v>43497</v>
      </c>
      <c r="L761" s="23" t="s">
        <v>96</v>
      </c>
      <c r="M761" s="22"/>
      <c r="N761" s="22"/>
      <c r="O761" s="22"/>
      <c r="P761" s="24"/>
      <c r="Q761" s="23" t="s">
        <v>172</v>
      </c>
      <c r="R761" s="23" t="s">
        <v>173</v>
      </c>
      <c r="S761" s="25"/>
      <c r="T761" s="26"/>
      <c r="U761" s="26"/>
      <c r="V761" s="22"/>
      <c r="W761" s="27"/>
      <c r="X761" s="8"/>
      <c r="Y761" s="8"/>
      <c r="Z761" s="8"/>
      <c r="AA761" s="8"/>
      <c r="AB761" s="8"/>
      <c r="AC761" s="8"/>
      <c r="AD761" s="8"/>
      <c r="AE761" s="8"/>
      <c r="AF761" s="8"/>
      <c r="AG761" s="8"/>
      <c r="AH761" s="8"/>
      <c r="AI761" s="8"/>
      <c r="AJ761" s="8"/>
      <c r="AK761" s="8"/>
    </row>
    <row r="762" spans="1:37" ht="60.75">
      <c r="A762" s="18">
        <v>1724</v>
      </c>
      <c r="B762" s="19"/>
      <c r="C762" s="28" t="s">
        <v>19649</v>
      </c>
      <c r="D762" s="28" t="s">
        <v>19650</v>
      </c>
      <c r="E762" s="22"/>
      <c r="F762" s="22"/>
      <c r="G762" s="22"/>
      <c r="H762" s="23">
        <v>0</v>
      </c>
      <c r="I762" s="22"/>
      <c r="J762" s="23" t="s">
        <v>18202</v>
      </c>
      <c r="K762" s="29">
        <v>43497</v>
      </c>
      <c r="L762" s="23" t="s">
        <v>96</v>
      </c>
      <c r="M762" s="22"/>
      <c r="N762" s="22"/>
      <c r="O762" s="22"/>
      <c r="P762" s="24"/>
      <c r="Q762" s="23" t="s">
        <v>172</v>
      </c>
      <c r="R762" s="23" t="s">
        <v>173</v>
      </c>
      <c r="S762" s="25"/>
      <c r="T762" s="26"/>
      <c r="U762" s="26"/>
      <c r="V762" s="22"/>
      <c r="W762" s="27"/>
      <c r="X762" s="8"/>
      <c r="Y762" s="8"/>
      <c r="Z762" s="8"/>
      <c r="AA762" s="8"/>
      <c r="AB762" s="8"/>
      <c r="AC762" s="8"/>
      <c r="AD762" s="8"/>
      <c r="AE762" s="8"/>
      <c r="AF762" s="8"/>
      <c r="AG762" s="8"/>
      <c r="AH762" s="8"/>
      <c r="AI762" s="8"/>
      <c r="AJ762" s="8"/>
      <c r="AK762" s="8"/>
    </row>
    <row r="763" spans="1:37" ht="120.75">
      <c r="A763" s="18">
        <v>1725</v>
      </c>
      <c r="B763" s="19"/>
      <c r="C763" s="28" t="s">
        <v>19651</v>
      </c>
      <c r="D763" s="28" t="s">
        <v>19652</v>
      </c>
      <c r="E763" s="22"/>
      <c r="F763" s="22"/>
      <c r="G763" s="22"/>
      <c r="H763" s="23">
        <v>0</v>
      </c>
      <c r="I763" s="22"/>
      <c r="J763" s="23" t="s">
        <v>18202</v>
      </c>
      <c r="K763" s="29">
        <v>43497</v>
      </c>
      <c r="L763" s="23" t="s">
        <v>96</v>
      </c>
      <c r="M763" s="22"/>
      <c r="N763" s="22"/>
      <c r="O763" s="22"/>
      <c r="P763" s="24"/>
      <c r="Q763" s="23" t="s">
        <v>172</v>
      </c>
      <c r="R763" s="23" t="s">
        <v>173</v>
      </c>
      <c r="S763" s="25"/>
      <c r="T763" s="26"/>
      <c r="U763" s="26"/>
      <c r="V763" s="22"/>
      <c r="W763" s="27"/>
      <c r="X763" s="8"/>
      <c r="Y763" s="8"/>
      <c r="Z763" s="8"/>
      <c r="AA763" s="8"/>
      <c r="AB763" s="8"/>
      <c r="AC763" s="8"/>
      <c r="AD763" s="8"/>
      <c r="AE763" s="8"/>
      <c r="AF763" s="8"/>
      <c r="AG763" s="8"/>
      <c r="AH763" s="8"/>
      <c r="AI763" s="8"/>
      <c r="AJ763" s="8"/>
      <c r="AK763" s="8"/>
    </row>
    <row r="764" spans="1:37" ht="150.75">
      <c r="A764" s="18">
        <v>1726</v>
      </c>
      <c r="B764" s="19"/>
      <c r="C764" s="28" t="s">
        <v>19653</v>
      </c>
      <c r="D764" s="28" t="s">
        <v>19654</v>
      </c>
      <c r="E764" s="22"/>
      <c r="F764" s="22"/>
      <c r="G764" s="22"/>
      <c r="H764" s="23">
        <v>0</v>
      </c>
      <c r="I764" s="22"/>
      <c r="J764" s="23" t="s">
        <v>18202</v>
      </c>
      <c r="K764" s="29">
        <v>43497</v>
      </c>
      <c r="L764" s="23" t="s">
        <v>96</v>
      </c>
      <c r="M764" s="22"/>
      <c r="N764" s="22"/>
      <c r="O764" s="22"/>
      <c r="P764" s="24"/>
      <c r="Q764" s="23" t="s">
        <v>172</v>
      </c>
      <c r="R764" s="23" t="s">
        <v>173</v>
      </c>
      <c r="S764" s="25"/>
      <c r="T764" s="26"/>
      <c r="U764" s="26"/>
      <c r="V764" s="22"/>
      <c r="W764" s="27"/>
      <c r="X764" s="8"/>
      <c r="Y764" s="8"/>
      <c r="Z764" s="8"/>
      <c r="AA764" s="8"/>
      <c r="AB764" s="8"/>
      <c r="AC764" s="8"/>
      <c r="AD764" s="8"/>
      <c r="AE764" s="8"/>
      <c r="AF764" s="8"/>
      <c r="AG764" s="8"/>
      <c r="AH764" s="8"/>
      <c r="AI764" s="8"/>
      <c r="AJ764" s="8"/>
      <c r="AK764" s="8"/>
    </row>
    <row r="765" spans="1:37" ht="75.75">
      <c r="A765" s="18">
        <v>1727</v>
      </c>
      <c r="B765" s="19"/>
      <c r="C765" s="28" t="s">
        <v>19655</v>
      </c>
      <c r="D765" s="28" t="s">
        <v>19656</v>
      </c>
      <c r="E765" s="22"/>
      <c r="F765" s="23" t="s">
        <v>415</v>
      </c>
      <c r="G765" s="23" t="s">
        <v>19657</v>
      </c>
      <c r="H765" s="23">
        <v>0</v>
      </c>
      <c r="I765" s="22"/>
      <c r="J765" s="23" t="s">
        <v>18202</v>
      </c>
      <c r="K765" s="29">
        <v>43497</v>
      </c>
      <c r="L765" s="23" t="s">
        <v>18212</v>
      </c>
      <c r="M765" s="22"/>
      <c r="N765" s="23" t="s">
        <v>18247</v>
      </c>
      <c r="O765" s="22"/>
      <c r="P765" s="24"/>
      <c r="Q765" s="23" t="s">
        <v>29</v>
      </c>
      <c r="R765" s="23" t="s">
        <v>30</v>
      </c>
      <c r="S765" s="25"/>
      <c r="T765" s="26"/>
      <c r="U765" s="26"/>
      <c r="V765" s="22"/>
      <c r="W765" s="27"/>
      <c r="X765" s="8"/>
      <c r="Y765" s="8"/>
      <c r="Z765" s="8"/>
      <c r="AA765" s="8"/>
      <c r="AB765" s="8"/>
      <c r="AC765" s="8"/>
      <c r="AD765" s="8"/>
      <c r="AE765" s="8"/>
      <c r="AF765" s="8"/>
      <c r="AG765" s="8"/>
      <c r="AH765" s="8"/>
      <c r="AI765" s="8"/>
      <c r="AJ765" s="8"/>
      <c r="AK765" s="8"/>
    </row>
    <row r="766" spans="1:37" ht="150.75">
      <c r="A766" s="18">
        <v>1728</v>
      </c>
      <c r="B766" s="19"/>
      <c r="C766" s="28" t="s">
        <v>19658</v>
      </c>
      <c r="D766" s="28" t="s">
        <v>19659</v>
      </c>
      <c r="E766" s="22"/>
      <c r="F766" s="22"/>
      <c r="G766" s="22"/>
      <c r="H766" s="23">
        <v>0</v>
      </c>
      <c r="I766" s="22"/>
      <c r="J766" s="23" t="s">
        <v>18202</v>
      </c>
      <c r="K766" s="29">
        <v>43497</v>
      </c>
      <c r="L766" s="23" t="s">
        <v>96</v>
      </c>
      <c r="M766" s="22"/>
      <c r="N766" s="22"/>
      <c r="O766" s="22"/>
      <c r="P766" s="24"/>
      <c r="Q766" s="23" t="s">
        <v>172</v>
      </c>
      <c r="R766" s="23" t="s">
        <v>173</v>
      </c>
      <c r="S766" s="25"/>
      <c r="T766" s="26"/>
      <c r="U766" s="26"/>
      <c r="V766" s="22"/>
      <c r="W766" s="27"/>
      <c r="X766" s="8"/>
      <c r="Y766" s="8"/>
      <c r="Z766" s="8"/>
      <c r="AA766" s="8"/>
      <c r="AB766" s="8"/>
      <c r="AC766" s="8"/>
      <c r="AD766" s="8"/>
      <c r="AE766" s="8"/>
      <c r="AF766" s="8"/>
      <c r="AG766" s="8"/>
      <c r="AH766" s="8"/>
      <c r="AI766" s="8"/>
      <c r="AJ766" s="8"/>
      <c r="AK766" s="8"/>
    </row>
    <row r="767" spans="1:37" ht="120.75">
      <c r="A767" s="18">
        <v>1729</v>
      </c>
      <c r="B767" s="19"/>
      <c r="C767" s="28" t="s">
        <v>19658</v>
      </c>
      <c r="D767" s="28" t="s">
        <v>19660</v>
      </c>
      <c r="E767" s="22"/>
      <c r="F767" s="23" t="s">
        <v>3739</v>
      </c>
      <c r="G767" s="22"/>
      <c r="H767" s="23">
        <v>0</v>
      </c>
      <c r="I767" s="22"/>
      <c r="J767" s="23" t="s">
        <v>18202</v>
      </c>
      <c r="K767" s="23" t="s">
        <v>18203</v>
      </c>
      <c r="L767" s="23" t="s">
        <v>61</v>
      </c>
      <c r="M767" s="22"/>
      <c r="N767" s="22"/>
      <c r="O767" s="22"/>
      <c r="P767" s="24"/>
      <c r="Q767" s="23" t="s">
        <v>172</v>
      </c>
      <c r="R767" s="23" t="s">
        <v>173</v>
      </c>
      <c r="S767" s="25"/>
      <c r="T767" s="26"/>
      <c r="U767" s="26"/>
      <c r="V767" s="22"/>
      <c r="W767" s="27"/>
      <c r="X767" s="8"/>
      <c r="Y767" s="8"/>
      <c r="Z767" s="8"/>
      <c r="AA767" s="8"/>
      <c r="AB767" s="8"/>
      <c r="AC767" s="8"/>
      <c r="AD767" s="8"/>
      <c r="AE767" s="8"/>
      <c r="AF767" s="8"/>
      <c r="AG767" s="8"/>
      <c r="AH767" s="8"/>
      <c r="AI767" s="8"/>
      <c r="AJ767" s="8"/>
      <c r="AK767" s="8"/>
    </row>
    <row r="768" spans="1:37" ht="165.75">
      <c r="A768" s="18">
        <v>1730</v>
      </c>
      <c r="B768" s="19"/>
      <c r="C768" s="28" t="s">
        <v>19661</v>
      </c>
      <c r="D768" s="28" t="s">
        <v>19662</v>
      </c>
      <c r="E768" s="23" t="s">
        <v>19663</v>
      </c>
      <c r="F768" s="23" t="s">
        <v>266</v>
      </c>
      <c r="G768" s="22"/>
      <c r="H768" s="23">
        <v>0</v>
      </c>
      <c r="I768" s="22"/>
      <c r="J768" s="23" t="s">
        <v>18202</v>
      </c>
      <c r="K768" s="22"/>
      <c r="L768" s="23" t="s">
        <v>18243</v>
      </c>
      <c r="M768" s="22"/>
      <c r="N768" s="22"/>
      <c r="O768" s="22"/>
      <c r="P768" s="24"/>
      <c r="Q768" s="22"/>
      <c r="R768" s="23" t="s">
        <v>18304</v>
      </c>
      <c r="S768" s="25"/>
      <c r="T768" s="26"/>
      <c r="U768" s="26"/>
      <c r="V768" s="22"/>
      <c r="W768" s="27"/>
      <c r="X768" s="8"/>
      <c r="Y768" s="8"/>
      <c r="Z768" s="8"/>
      <c r="AA768" s="8"/>
      <c r="AB768" s="8"/>
      <c r="AC768" s="8"/>
      <c r="AD768" s="8"/>
      <c r="AE768" s="8"/>
      <c r="AF768" s="8"/>
      <c r="AG768" s="8"/>
      <c r="AH768" s="8"/>
      <c r="AI768" s="8"/>
      <c r="AJ768" s="8"/>
      <c r="AK768" s="8"/>
    </row>
    <row r="769" spans="1:37" ht="285.75">
      <c r="A769" s="18">
        <v>1731</v>
      </c>
      <c r="B769" s="19"/>
      <c r="C769" s="28" t="s">
        <v>19661</v>
      </c>
      <c r="D769" s="28" t="s">
        <v>19664</v>
      </c>
      <c r="E769" s="23" t="s">
        <v>19663</v>
      </c>
      <c r="F769" s="23" t="s">
        <v>266</v>
      </c>
      <c r="G769" s="22"/>
      <c r="H769" s="23">
        <v>0</v>
      </c>
      <c r="I769" s="22"/>
      <c r="J769" s="23" t="s">
        <v>18202</v>
      </c>
      <c r="K769" s="22"/>
      <c r="L769" s="23" t="s">
        <v>18243</v>
      </c>
      <c r="M769" s="22"/>
      <c r="N769" s="22"/>
      <c r="O769" s="22"/>
      <c r="P769" s="24"/>
      <c r="Q769" s="22"/>
      <c r="R769" s="23" t="s">
        <v>18304</v>
      </c>
      <c r="S769" s="25"/>
      <c r="T769" s="26"/>
      <c r="U769" s="26"/>
      <c r="V769" s="22"/>
      <c r="W769" s="27"/>
      <c r="X769" s="8"/>
      <c r="Y769" s="8"/>
      <c r="Z769" s="8"/>
      <c r="AA769" s="8"/>
      <c r="AB769" s="8"/>
      <c r="AC769" s="8"/>
      <c r="AD769" s="8"/>
      <c r="AE769" s="8"/>
      <c r="AF769" s="8"/>
      <c r="AG769" s="8"/>
      <c r="AH769" s="8"/>
      <c r="AI769" s="8"/>
      <c r="AJ769" s="8"/>
      <c r="AK769" s="8"/>
    </row>
    <row r="770" spans="1:37" ht="135.75">
      <c r="A770" s="18">
        <v>1732</v>
      </c>
      <c r="B770" s="19"/>
      <c r="C770" s="28" t="s">
        <v>19665</v>
      </c>
      <c r="D770" s="28" t="s">
        <v>19666</v>
      </c>
      <c r="E770" s="22"/>
      <c r="F770" s="22"/>
      <c r="G770" s="22"/>
      <c r="H770" s="23">
        <v>0</v>
      </c>
      <c r="I770" s="22"/>
      <c r="J770" s="23" t="s">
        <v>18202</v>
      </c>
      <c r="K770" s="29">
        <v>43497</v>
      </c>
      <c r="L770" s="23" t="s">
        <v>96</v>
      </c>
      <c r="M770" s="22"/>
      <c r="N770" s="22"/>
      <c r="O770" s="22"/>
      <c r="P770" s="24"/>
      <c r="Q770" s="23" t="s">
        <v>172</v>
      </c>
      <c r="R770" s="23" t="s">
        <v>173</v>
      </c>
      <c r="S770" s="25"/>
      <c r="T770" s="26"/>
      <c r="U770" s="26"/>
      <c r="V770" s="22"/>
      <c r="W770" s="27"/>
      <c r="X770" s="8"/>
      <c r="Y770" s="8"/>
      <c r="Z770" s="8"/>
      <c r="AA770" s="8"/>
      <c r="AB770" s="8"/>
      <c r="AC770" s="8"/>
      <c r="AD770" s="8"/>
      <c r="AE770" s="8"/>
      <c r="AF770" s="8"/>
      <c r="AG770" s="8"/>
      <c r="AH770" s="8"/>
      <c r="AI770" s="8"/>
      <c r="AJ770" s="8"/>
      <c r="AK770" s="8"/>
    </row>
    <row r="771" spans="1:37" ht="90.75">
      <c r="A771" s="18">
        <v>1733</v>
      </c>
      <c r="B771" s="19"/>
      <c r="C771" s="28" t="s">
        <v>19667</v>
      </c>
      <c r="D771" s="28" t="s">
        <v>19668</v>
      </c>
      <c r="E771" s="22"/>
      <c r="F771" s="23" t="s">
        <v>19669</v>
      </c>
      <c r="G771" s="23" t="s">
        <v>19670</v>
      </c>
      <c r="H771" s="23">
        <v>0</v>
      </c>
      <c r="I771" s="22"/>
      <c r="J771" s="23" t="s">
        <v>18202</v>
      </c>
      <c r="K771" s="29">
        <v>43497</v>
      </c>
      <c r="L771" s="23" t="s">
        <v>18212</v>
      </c>
      <c r="M771" s="22"/>
      <c r="N771" s="23" t="s">
        <v>18224</v>
      </c>
      <c r="O771" s="22"/>
      <c r="P771" s="24"/>
      <c r="Q771" s="23" t="s">
        <v>29</v>
      </c>
      <c r="R771" s="23" t="s">
        <v>30</v>
      </c>
      <c r="S771" s="25"/>
      <c r="T771" s="26"/>
      <c r="U771" s="26"/>
      <c r="V771" s="22"/>
      <c r="W771" s="27"/>
      <c r="X771" s="8"/>
      <c r="Y771" s="8"/>
      <c r="Z771" s="8"/>
      <c r="AA771" s="8"/>
      <c r="AB771" s="8"/>
      <c r="AC771" s="8"/>
      <c r="AD771" s="8"/>
      <c r="AE771" s="8"/>
      <c r="AF771" s="8"/>
      <c r="AG771" s="8"/>
      <c r="AH771" s="8"/>
      <c r="AI771" s="8"/>
      <c r="AJ771" s="8"/>
      <c r="AK771" s="8"/>
    </row>
    <row r="772" spans="1:37" ht="105.75">
      <c r="A772" s="18">
        <v>1734</v>
      </c>
      <c r="B772" s="19"/>
      <c r="C772" s="28" t="s">
        <v>19671</v>
      </c>
      <c r="D772" s="28" t="s">
        <v>19672</v>
      </c>
      <c r="E772" s="22"/>
      <c r="F772" s="23" t="s">
        <v>403</v>
      </c>
      <c r="G772" s="22"/>
      <c r="H772" s="23">
        <v>0</v>
      </c>
      <c r="I772" s="22"/>
      <c r="J772" s="23" t="s">
        <v>18202</v>
      </c>
      <c r="K772" s="23" t="s">
        <v>18203</v>
      </c>
      <c r="L772" s="23" t="s">
        <v>61</v>
      </c>
      <c r="M772" s="22"/>
      <c r="N772" s="22"/>
      <c r="O772" s="22"/>
      <c r="P772" s="24"/>
      <c r="Q772" s="23" t="s">
        <v>172</v>
      </c>
      <c r="R772" s="23" t="s">
        <v>173</v>
      </c>
      <c r="S772" s="25"/>
      <c r="T772" s="26"/>
      <c r="U772" s="26"/>
      <c r="V772" s="22"/>
      <c r="W772" s="27"/>
      <c r="X772" s="8"/>
      <c r="Y772" s="8"/>
      <c r="Z772" s="8"/>
      <c r="AA772" s="8"/>
      <c r="AB772" s="8"/>
      <c r="AC772" s="8"/>
      <c r="AD772" s="8"/>
      <c r="AE772" s="8"/>
      <c r="AF772" s="8"/>
      <c r="AG772" s="8"/>
      <c r="AH772" s="8"/>
      <c r="AI772" s="8"/>
      <c r="AJ772" s="8"/>
      <c r="AK772" s="8"/>
    </row>
    <row r="773" spans="1:37" ht="300.75">
      <c r="A773" s="18">
        <v>1735</v>
      </c>
      <c r="B773" s="19"/>
      <c r="C773" s="28" t="s">
        <v>19673</v>
      </c>
      <c r="D773" s="28" t="s">
        <v>19674</v>
      </c>
      <c r="E773" s="22"/>
      <c r="F773" s="22"/>
      <c r="G773" s="22"/>
      <c r="H773" s="23">
        <v>0</v>
      </c>
      <c r="I773" s="22"/>
      <c r="J773" s="23" t="s">
        <v>18202</v>
      </c>
      <c r="K773" s="29">
        <v>43497</v>
      </c>
      <c r="L773" s="23" t="s">
        <v>96</v>
      </c>
      <c r="M773" s="22"/>
      <c r="N773" s="22"/>
      <c r="O773" s="22"/>
      <c r="P773" s="24"/>
      <c r="Q773" s="23" t="s">
        <v>172</v>
      </c>
      <c r="R773" s="23" t="s">
        <v>173</v>
      </c>
      <c r="S773" s="25"/>
      <c r="T773" s="26"/>
      <c r="U773" s="26"/>
      <c r="V773" s="22"/>
      <c r="W773" s="27"/>
      <c r="X773" s="8"/>
      <c r="Y773" s="8"/>
      <c r="Z773" s="8"/>
      <c r="AA773" s="8"/>
      <c r="AB773" s="8"/>
      <c r="AC773" s="8"/>
      <c r="AD773" s="8"/>
      <c r="AE773" s="8"/>
      <c r="AF773" s="8"/>
      <c r="AG773" s="8"/>
      <c r="AH773" s="8"/>
      <c r="AI773" s="8"/>
      <c r="AJ773" s="8"/>
      <c r="AK773" s="8"/>
    </row>
    <row r="774" spans="1:37" ht="255.75">
      <c r="A774" s="18">
        <v>1736</v>
      </c>
      <c r="B774" s="19"/>
      <c r="C774" s="28" t="s">
        <v>19675</v>
      </c>
      <c r="D774" s="28" t="s">
        <v>19676</v>
      </c>
      <c r="E774" s="22"/>
      <c r="F774" s="23" t="s">
        <v>26</v>
      </c>
      <c r="G774" s="22"/>
      <c r="H774" s="23">
        <v>0</v>
      </c>
      <c r="I774" s="22"/>
      <c r="J774" s="23" t="s">
        <v>18202</v>
      </c>
      <c r="K774" s="23" t="s">
        <v>18203</v>
      </c>
      <c r="L774" s="23" t="s">
        <v>61</v>
      </c>
      <c r="M774" s="22"/>
      <c r="N774" s="22"/>
      <c r="O774" s="22"/>
      <c r="P774" s="24"/>
      <c r="Q774" s="23" t="s">
        <v>172</v>
      </c>
      <c r="R774" s="23" t="s">
        <v>173</v>
      </c>
      <c r="S774" s="25"/>
      <c r="T774" s="26"/>
      <c r="U774" s="26"/>
      <c r="V774" s="22"/>
      <c r="W774" s="27"/>
      <c r="X774" s="8"/>
      <c r="Y774" s="8"/>
      <c r="Z774" s="8"/>
      <c r="AA774" s="8"/>
      <c r="AB774" s="8"/>
      <c r="AC774" s="8"/>
      <c r="AD774" s="8"/>
      <c r="AE774" s="8"/>
      <c r="AF774" s="8"/>
      <c r="AG774" s="8"/>
      <c r="AH774" s="8"/>
      <c r="AI774" s="8"/>
      <c r="AJ774" s="8"/>
      <c r="AK774" s="8"/>
    </row>
    <row r="775" spans="1:37" ht="75.75">
      <c r="A775" s="18">
        <v>1737</v>
      </c>
      <c r="B775" s="19"/>
      <c r="C775" s="28" t="s">
        <v>19677</v>
      </c>
      <c r="D775" s="28" t="s">
        <v>19678</v>
      </c>
      <c r="E775" s="22"/>
      <c r="F775" s="23" t="s">
        <v>18355</v>
      </c>
      <c r="G775" s="23" t="s">
        <v>19679</v>
      </c>
      <c r="H775" s="23">
        <v>0</v>
      </c>
      <c r="I775" s="22"/>
      <c r="J775" s="23" t="s">
        <v>18202</v>
      </c>
      <c r="K775" s="29">
        <v>43497</v>
      </c>
      <c r="L775" s="23" t="s">
        <v>18212</v>
      </c>
      <c r="M775" s="22"/>
      <c r="N775" s="23" t="s">
        <v>18224</v>
      </c>
      <c r="O775" s="22"/>
      <c r="P775" s="24"/>
      <c r="Q775" s="23" t="s">
        <v>29</v>
      </c>
      <c r="R775" s="23" t="s">
        <v>30</v>
      </c>
      <c r="S775" s="25"/>
      <c r="T775" s="26"/>
      <c r="U775" s="26"/>
      <c r="V775" s="22"/>
      <c r="W775" s="27"/>
      <c r="X775" s="8"/>
      <c r="Y775" s="8"/>
      <c r="Z775" s="8"/>
      <c r="AA775" s="8"/>
      <c r="AB775" s="8"/>
      <c r="AC775" s="8"/>
      <c r="AD775" s="8"/>
      <c r="AE775" s="8"/>
      <c r="AF775" s="8"/>
      <c r="AG775" s="8"/>
      <c r="AH775" s="8"/>
      <c r="AI775" s="8"/>
      <c r="AJ775" s="8"/>
      <c r="AK775" s="8"/>
    </row>
    <row r="776" spans="1:37" ht="135.75">
      <c r="A776" s="18">
        <v>1738</v>
      </c>
      <c r="B776" s="19"/>
      <c r="C776" s="28" t="s">
        <v>19680</v>
      </c>
      <c r="D776" s="28" t="s">
        <v>19681</v>
      </c>
      <c r="E776" s="22"/>
      <c r="F776" s="22"/>
      <c r="G776" s="22"/>
      <c r="H776" s="23">
        <v>0</v>
      </c>
      <c r="I776" s="22"/>
      <c r="J776" s="23" t="s">
        <v>18202</v>
      </c>
      <c r="K776" s="23" t="s">
        <v>18203</v>
      </c>
      <c r="L776" s="23" t="s">
        <v>61</v>
      </c>
      <c r="M776" s="22"/>
      <c r="N776" s="22"/>
      <c r="O776" s="22"/>
      <c r="P776" s="24"/>
      <c r="Q776" s="23" t="s">
        <v>99</v>
      </c>
      <c r="R776" s="23" t="s">
        <v>179</v>
      </c>
      <c r="S776" s="25"/>
      <c r="T776" s="26"/>
      <c r="U776" s="26"/>
      <c r="V776" s="22"/>
      <c r="W776" s="27"/>
      <c r="X776" s="8"/>
      <c r="Y776" s="8"/>
      <c r="Z776" s="8"/>
      <c r="AA776" s="8"/>
      <c r="AB776" s="8"/>
      <c r="AC776" s="8"/>
      <c r="AD776" s="8"/>
      <c r="AE776" s="8"/>
      <c r="AF776" s="8"/>
      <c r="AG776" s="8"/>
      <c r="AH776" s="8"/>
      <c r="AI776" s="8"/>
      <c r="AJ776" s="8"/>
      <c r="AK776" s="8"/>
    </row>
    <row r="777" spans="1:37" ht="120.75">
      <c r="A777" s="18">
        <v>1739</v>
      </c>
      <c r="B777" s="19"/>
      <c r="C777" s="28" t="s">
        <v>19682</v>
      </c>
      <c r="D777" s="28" t="s">
        <v>19683</v>
      </c>
      <c r="E777" s="22"/>
      <c r="F777" s="22"/>
      <c r="G777" s="22"/>
      <c r="H777" s="23">
        <v>0</v>
      </c>
      <c r="I777" s="22"/>
      <c r="J777" s="23" t="s">
        <v>18202</v>
      </c>
      <c r="K777" s="22"/>
      <c r="L777" s="23" t="s">
        <v>18212</v>
      </c>
      <c r="M777" s="22"/>
      <c r="N777" s="22"/>
      <c r="O777" s="22"/>
      <c r="P777" s="24"/>
      <c r="Q777" s="23" t="s">
        <v>29</v>
      </c>
      <c r="R777" s="23" t="s">
        <v>30</v>
      </c>
      <c r="S777" s="25"/>
      <c r="T777" s="26"/>
      <c r="U777" s="26"/>
      <c r="V777" s="22"/>
      <c r="W777" s="27"/>
      <c r="X777" s="8"/>
      <c r="Y777" s="8"/>
      <c r="Z777" s="8"/>
      <c r="AA777" s="8"/>
      <c r="AB777" s="8"/>
      <c r="AC777" s="8"/>
      <c r="AD777" s="8"/>
      <c r="AE777" s="8"/>
      <c r="AF777" s="8"/>
      <c r="AG777" s="8"/>
      <c r="AH777" s="8"/>
      <c r="AI777" s="8"/>
      <c r="AJ777" s="8"/>
      <c r="AK777" s="8"/>
    </row>
    <row r="778" spans="1:37" ht="150.75">
      <c r="A778" s="18">
        <v>1740</v>
      </c>
      <c r="B778" s="19"/>
      <c r="C778" s="28" t="s">
        <v>19684</v>
      </c>
      <c r="D778" s="28" t="s">
        <v>19685</v>
      </c>
      <c r="E778" s="22"/>
      <c r="F778" s="22"/>
      <c r="G778" s="22"/>
      <c r="H778" s="23">
        <v>0</v>
      </c>
      <c r="I778" s="22"/>
      <c r="J778" s="23" t="s">
        <v>18202</v>
      </c>
      <c r="K778" s="22"/>
      <c r="L778" s="23" t="s">
        <v>18212</v>
      </c>
      <c r="M778" s="22"/>
      <c r="N778" s="22"/>
      <c r="O778" s="22"/>
      <c r="P778" s="24"/>
      <c r="Q778" s="23" t="s">
        <v>29</v>
      </c>
      <c r="R778" s="23" t="s">
        <v>30</v>
      </c>
      <c r="S778" s="25"/>
      <c r="T778" s="26"/>
      <c r="U778" s="26"/>
      <c r="V778" s="22"/>
      <c r="W778" s="27"/>
      <c r="X778" s="8"/>
      <c r="Y778" s="8"/>
      <c r="Z778" s="8"/>
      <c r="AA778" s="8"/>
      <c r="AB778" s="8"/>
      <c r="AC778" s="8"/>
      <c r="AD778" s="8"/>
      <c r="AE778" s="8"/>
      <c r="AF778" s="8"/>
      <c r="AG778" s="8"/>
      <c r="AH778" s="8"/>
      <c r="AI778" s="8"/>
      <c r="AJ778" s="8"/>
      <c r="AK778" s="8"/>
    </row>
    <row r="779" spans="1:37" ht="60.75">
      <c r="A779" s="18">
        <v>1741</v>
      </c>
      <c r="B779" s="19"/>
      <c r="C779" s="28" t="s">
        <v>6218</v>
      </c>
      <c r="D779" s="28" t="s">
        <v>5320</v>
      </c>
      <c r="E779" s="22"/>
      <c r="F779" s="22"/>
      <c r="G779" s="22"/>
      <c r="H779" s="23">
        <v>0</v>
      </c>
      <c r="I779" s="22"/>
      <c r="J779" s="23" t="s">
        <v>18202</v>
      </c>
      <c r="K779" s="22"/>
      <c r="L779" s="23" t="s">
        <v>18212</v>
      </c>
      <c r="M779" s="22"/>
      <c r="N779" s="22"/>
      <c r="O779" s="22"/>
      <c r="P779" s="24"/>
      <c r="Q779" s="23" t="s">
        <v>29</v>
      </c>
      <c r="R779" s="23" t="s">
        <v>30</v>
      </c>
      <c r="S779" s="25"/>
      <c r="T779" s="26"/>
      <c r="U779" s="26"/>
      <c r="V779" s="22"/>
      <c r="W779" s="27"/>
      <c r="X779" s="8"/>
      <c r="Y779" s="8"/>
      <c r="Z779" s="8"/>
      <c r="AA779" s="8"/>
      <c r="AB779" s="8"/>
      <c r="AC779" s="8"/>
      <c r="AD779" s="8"/>
      <c r="AE779" s="8"/>
      <c r="AF779" s="8"/>
      <c r="AG779" s="8"/>
      <c r="AH779" s="8"/>
      <c r="AI779" s="8"/>
      <c r="AJ779" s="8"/>
      <c r="AK779" s="8"/>
    </row>
    <row r="780" spans="1:37" ht="150.75">
      <c r="A780" s="18">
        <v>1743</v>
      </c>
      <c r="B780" s="19"/>
      <c r="C780" s="28" t="s">
        <v>6218</v>
      </c>
      <c r="D780" s="28" t="s">
        <v>19686</v>
      </c>
      <c r="E780" s="22"/>
      <c r="F780" s="23" t="s">
        <v>108</v>
      </c>
      <c r="G780" s="23" t="s">
        <v>19258</v>
      </c>
      <c r="H780" s="23">
        <v>0</v>
      </c>
      <c r="I780" s="22"/>
      <c r="J780" s="23" t="s">
        <v>18202</v>
      </c>
      <c r="K780" s="29">
        <v>43497</v>
      </c>
      <c r="L780" s="23" t="s">
        <v>18212</v>
      </c>
      <c r="M780" s="22"/>
      <c r="N780" s="23" t="s">
        <v>2443</v>
      </c>
      <c r="O780" s="22"/>
      <c r="P780" s="24"/>
      <c r="Q780" s="23" t="s">
        <v>29</v>
      </c>
      <c r="R780" s="23" t="s">
        <v>30</v>
      </c>
      <c r="S780" s="25"/>
      <c r="T780" s="26"/>
      <c r="U780" s="26"/>
      <c r="V780" s="22"/>
      <c r="W780" s="27"/>
      <c r="X780" s="8"/>
      <c r="Y780" s="8"/>
      <c r="Z780" s="8"/>
      <c r="AA780" s="8"/>
      <c r="AB780" s="8"/>
      <c r="AC780" s="8"/>
      <c r="AD780" s="8"/>
      <c r="AE780" s="8"/>
      <c r="AF780" s="8"/>
      <c r="AG780" s="8"/>
      <c r="AH780" s="8"/>
      <c r="AI780" s="8"/>
      <c r="AJ780" s="8"/>
      <c r="AK780" s="8"/>
    </row>
    <row r="781" spans="1:37" ht="105.75">
      <c r="A781" s="18">
        <v>1744</v>
      </c>
      <c r="B781" s="19"/>
      <c r="C781" s="28" t="s">
        <v>6218</v>
      </c>
      <c r="D781" s="28" t="s">
        <v>19687</v>
      </c>
      <c r="E781" s="22"/>
      <c r="F781" s="23" t="s">
        <v>108</v>
      </c>
      <c r="G781" s="23" t="s">
        <v>19258</v>
      </c>
      <c r="H781" s="23">
        <v>0</v>
      </c>
      <c r="I781" s="22"/>
      <c r="J781" s="23" t="s">
        <v>18202</v>
      </c>
      <c r="K781" s="29">
        <v>43497</v>
      </c>
      <c r="L781" s="23" t="s">
        <v>18212</v>
      </c>
      <c r="M781" s="22"/>
      <c r="N781" s="23" t="s">
        <v>2443</v>
      </c>
      <c r="O781" s="22"/>
      <c r="P781" s="24"/>
      <c r="Q781" s="23" t="s">
        <v>29</v>
      </c>
      <c r="R781" s="23" t="s">
        <v>30</v>
      </c>
      <c r="S781" s="25"/>
      <c r="T781" s="26"/>
      <c r="U781" s="26"/>
      <c r="V781" s="22"/>
      <c r="W781" s="27"/>
      <c r="X781" s="8"/>
      <c r="Y781" s="8"/>
      <c r="Z781" s="8"/>
      <c r="AA781" s="8"/>
      <c r="AB781" s="8"/>
      <c r="AC781" s="8"/>
      <c r="AD781" s="8"/>
      <c r="AE781" s="8"/>
      <c r="AF781" s="8"/>
      <c r="AG781" s="8"/>
      <c r="AH781" s="8"/>
      <c r="AI781" s="8"/>
      <c r="AJ781" s="8"/>
      <c r="AK781" s="8"/>
    </row>
    <row r="782" spans="1:37" ht="135.75">
      <c r="A782" s="18">
        <v>1786</v>
      </c>
      <c r="B782" s="19"/>
      <c r="C782" s="28" t="s">
        <v>19688</v>
      </c>
      <c r="D782" s="28" t="s">
        <v>19689</v>
      </c>
      <c r="E782" s="22"/>
      <c r="F782" s="22"/>
      <c r="G782" s="22"/>
      <c r="H782" s="23">
        <v>0</v>
      </c>
      <c r="I782" s="22"/>
      <c r="J782" s="23" t="s">
        <v>18202</v>
      </c>
      <c r="K782" s="23" t="s">
        <v>18203</v>
      </c>
      <c r="L782" s="23" t="s">
        <v>17409</v>
      </c>
      <c r="M782" s="22"/>
      <c r="N782" s="22"/>
      <c r="O782" s="22"/>
      <c r="P782" s="24"/>
      <c r="Q782" s="23" t="s">
        <v>18820</v>
      </c>
      <c r="R782" s="38">
        <v>87019000000</v>
      </c>
      <c r="S782" s="25"/>
      <c r="T782" s="26"/>
      <c r="U782" s="26"/>
      <c r="V782" s="22"/>
      <c r="W782" s="27"/>
      <c r="X782" s="8"/>
      <c r="Y782" s="8"/>
      <c r="Z782" s="8"/>
      <c r="AA782" s="8"/>
      <c r="AB782" s="8"/>
      <c r="AC782" s="8"/>
      <c r="AD782" s="8"/>
      <c r="AE782" s="8"/>
      <c r="AF782" s="8"/>
      <c r="AG782" s="8"/>
      <c r="AH782" s="8"/>
      <c r="AI782" s="8"/>
      <c r="AJ782" s="8"/>
      <c r="AK782" s="8"/>
    </row>
    <row r="783" spans="1:37" ht="180.75">
      <c r="A783" s="18">
        <v>1787</v>
      </c>
      <c r="B783" s="19"/>
      <c r="C783" s="28" t="s">
        <v>19690</v>
      </c>
      <c r="D783" s="28" t="s">
        <v>18789</v>
      </c>
      <c r="E783" s="22"/>
      <c r="F783" s="23" t="s">
        <v>403</v>
      </c>
      <c r="G783" s="23" t="s">
        <v>18589</v>
      </c>
      <c r="H783" s="23">
        <v>0</v>
      </c>
      <c r="I783" s="22"/>
      <c r="J783" s="23" t="s">
        <v>18202</v>
      </c>
      <c r="K783" s="29">
        <v>43497</v>
      </c>
      <c r="L783" s="23" t="s">
        <v>18212</v>
      </c>
      <c r="M783" s="22"/>
      <c r="N783" s="23" t="s">
        <v>2651</v>
      </c>
      <c r="O783" s="22"/>
      <c r="P783" s="24"/>
      <c r="Q783" s="23" t="s">
        <v>29</v>
      </c>
      <c r="R783" s="23" t="s">
        <v>30</v>
      </c>
      <c r="S783" s="25"/>
      <c r="T783" s="26"/>
      <c r="U783" s="26"/>
      <c r="V783" s="22"/>
      <c r="W783" s="27"/>
      <c r="X783" s="8"/>
      <c r="Y783" s="8"/>
      <c r="Z783" s="8"/>
      <c r="AA783" s="8"/>
      <c r="AB783" s="8"/>
      <c r="AC783" s="8"/>
      <c r="AD783" s="8"/>
      <c r="AE783" s="8"/>
      <c r="AF783" s="8"/>
      <c r="AG783" s="8"/>
      <c r="AH783" s="8"/>
      <c r="AI783" s="8"/>
      <c r="AJ783" s="8"/>
      <c r="AK783" s="8"/>
    </row>
    <row r="784" spans="1:37" ht="225.75">
      <c r="A784" s="18">
        <v>1793</v>
      </c>
      <c r="B784" s="19"/>
      <c r="C784" s="28" t="s">
        <v>19691</v>
      </c>
      <c r="D784" s="28" t="s">
        <v>19692</v>
      </c>
      <c r="E784" s="22"/>
      <c r="F784" s="23" t="s">
        <v>266</v>
      </c>
      <c r="G784" s="22"/>
      <c r="H784" s="23">
        <v>0</v>
      </c>
      <c r="I784" s="22"/>
      <c r="J784" s="23" t="s">
        <v>18202</v>
      </c>
      <c r="K784" s="29">
        <v>43497</v>
      </c>
      <c r="L784" s="23" t="s">
        <v>96</v>
      </c>
      <c r="M784" s="22"/>
      <c r="N784" s="23" t="s">
        <v>19003</v>
      </c>
      <c r="O784" s="22"/>
      <c r="P784" s="24"/>
      <c r="Q784" s="23" t="s">
        <v>18392</v>
      </c>
      <c r="R784" s="23" t="s">
        <v>127</v>
      </c>
      <c r="S784" s="25"/>
      <c r="T784" s="26"/>
      <c r="U784" s="26"/>
      <c r="V784" s="22"/>
      <c r="W784" s="27"/>
      <c r="X784" s="8"/>
      <c r="Y784" s="8"/>
      <c r="Z784" s="8"/>
      <c r="AA784" s="8"/>
      <c r="AB784" s="8"/>
      <c r="AC784" s="8"/>
      <c r="AD784" s="8"/>
      <c r="AE784" s="8"/>
      <c r="AF784" s="8"/>
      <c r="AG784" s="8"/>
      <c r="AH784" s="8"/>
      <c r="AI784" s="8"/>
      <c r="AJ784" s="8"/>
      <c r="AK784" s="8"/>
    </row>
    <row r="785" spans="1:37" ht="75.75">
      <c r="A785" s="18">
        <v>1795</v>
      </c>
      <c r="B785" s="19"/>
      <c r="C785" s="28" t="s">
        <v>19693</v>
      </c>
      <c r="D785" s="28" t="s">
        <v>19694</v>
      </c>
      <c r="E785" s="22"/>
      <c r="F785" s="22"/>
      <c r="G785" s="22"/>
      <c r="H785" s="23">
        <v>0</v>
      </c>
      <c r="I785" s="22"/>
      <c r="J785" s="23" t="s">
        <v>18202</v>
      </c>
      <c r="K785" s="22"/>
      <c r="L785" s="23" t="s">
        <v>18212</v>
      </c>
      <c r="M785" s="22"/>
      <c r="N785" s="22"/>
      <c r="O785" s="22"/>
      <c r="P785" s="24"/>
      <c r="Q785" s="23" t="s">
        <v>29</v>
      </c>
      <c r="R785" s="23" t="s">
        <v>30</v>
      </c>
      <c r="S785" s="25"/>
      <c r="T785" s="26"/>
      <c r="U785" s="26"/>
      <c r="V785" s="22"/>
      <c r="W785" s="27"/>
      <c r="X785" s="8"/>
      <c r="Y785" s="8"/>
      <c r="Z785" s="8"/>
      <c r="AA785" s="8"/>
      <c r="AB785" s="8"/>
      <c r="AC785" s="8"/>
      <c r="AD785" s="8"/>
      <c r="AE785" s="8"/>
      <c r="AF785" s="8"/>
      <c r="AG785" s="8"/>
      <c r="AH785" s="8"/>
      <c r="AI785" s="8"/>
      <c r="AJ785" s="8"/>
      <c r="AK785" s="8"/>
    </row>
    <row r="786" spans="1:37" ht="409.5">
      <c r="A786" s="18">
        <v>1797</v>
      </c>
      <c r="B786" s="19"/>
      <c r="C786" s="20" t="s">
        <v>19695</v>
      </c>
      <c r="D786" s="21"/>
      <c r="E786" s="22"/>
      <c r="F786" s="22"/>
      <c r="G786" s="22"/>
      <c r="H786" s="23">
        <v>0</v>
      </c>
      <c r="I786" s="22"/>
      <c r="J786" s="23" t="s">
        <v>18202</v>
      </c>
      <c r="K786" s="22"/>
      <c r="L786" s="23" t="s">
        <v>17409</v>
      </c>
      <c r="M786" s="22"/>
      <c r="N786" s="22"/>
      <c r="O786" s="22"/>
      <c r="P786" s="24"/>
      <c r="Q786" s="23" t="s">
        <v>20</v>
      </c>
      <c r="R786" s="22"/>
      <c r="S786" s="25"/>
      <c r="T786" s="26"/>
      <c r="U786" s="26"/>
      <c r="V786" s="22"/>
      <c r="W786" s="27"/>
      <c r="X786" s="8"/>
      <c r="Y786" s="8"/>
      <c r="Z786" s="8"/>
      <c r="AA786" s="8"/>
      <c r="AB786" s="8"/>
      <c r="AC786" s="8"/>
      <c r="AD786" s="8"/>
      <c r="AE786" s="8"/>
      <c r="AF786" s="8"/>
      <c r="AG786" s="8"/>
      <c r="AH786" s="8"/>
      <c r="AI786" s="8"/>
      <c r="AJ786" s="8"/>
      <c r="AK786" s="8"/>
    </row>
    <row r="787" spans="1:37" ht="315.75">
      <c r="A787" s="18">
        <v>1801</v>
      </c>
      <c r="B787" s="19"/>
      <c r="C787" s="20" t="s">
        <v>14332</v>
      </c>
      <c r="D787" s="28" t="s">
        <v>19696</v>
      </c>
      <c r="E787" s="22"/>
      <c r="F787" s="22"/>
      <c r="G787" s="22"/>
      <c r="H787" s="23">
        <v>0</v>
      </c>
      <c r="I787" s="22"/>
      <c r="J787" s="23" t="s">
        <v>18202</v>
      </c>
      <c r="K787" s="31">
        <v>43313</v>
      </c>
      <c r="L787" s="23" t="s">
        <v>18212</v>
      </c>
      <c r="M787" s="22"/>
      <c r="N787" s="22"/>
      <c r="O787" s="22"/>
      <c r="P787" s="24"/>
      <c r="Q787" s="23" t="s">
        <v>18541</v>
      </c>
      <c r="R787" s="22"/>
      <c r="S787" s="33"/>
      <c r="T787" s="26"/>
      <c r="U787" s="26"/>
      <c r="V787" s="22"/>
      <c r="W787" s="27"/>
      <c r="X787" s="8"/>
      <c r="Y787" s="8"/>
      <c r="Z787" s="8"/>
      <c r="AA787" s="8"/>
      <c r="AB787" s="8"/>
      <c r="AC787" s="8"/>
      <c r="AD787" s="8"/>
      <c r="AE787" s="8"/>
      <c r="AF787" s="8"/>
      <c r="AG787" s="8"/>
      <c r="AH787" s="8"/>
      <c r="AI787" s="8"/>
      <c r="AJ787" s="8"/>
      <c r="AK787" s="8"/>
    </row>
    <row r="788" spans="1:37" ht="345.75">
      <c r="A788" s="18">
        <v>1802</v>
      </c>
      <c r="B788" s="19"/>
      <c r="C788" s="28" t="s">
        <v>18205</v>
      </c>
      <c r="D788" s="28" t="s">
        <v>19697</v>
      </c>
      <c r="E788" s="22"/>
      <c r="F788" s="22"/>
      <c r="G788" s="22"/>
      <c r="H788" s="23">
        <v>0</v>
      </c>
      <c r="I788" s="22"/>
      <c r="J788" s="23" t="s">
        <v>18202</v>
      </c>
      <c r="K788" s="31">
        <v>43313</v>
      </c>
      <c r="L788" s="23" t="s">
        <v>18212</v>
      </c>
      <c r="M788" s="22"/>
      <c r="N788" s="22"/>
      <c r="O788" s="22"/>
      <c r="P788" s="24"/>
      <c r="Q788" s="23" t="s">
        <v>18541</v>
      </c>
      <c r="R788" s="22"/>
      <c r="S788" s="33"/>
      <c r="T788" s="26"/>
      <c r="U788" s="26"/>
      <c r="V788" s="22"/>
      <c r="W788" s="27"/>
      <c r="X788" s="8"/>
      <c r="Y788" s="8"/>
      <c r="Z788" s="8"/>
      <c r="AA788" s="8"/>
      <c r="AB788" s="8"/>
      <c r="AC788" s="8"/>
      <c r="AD788" s="8"/>
      <c r="AE788" s="8"/>
      <c r="AF788" s="8"/>
      <c r="AG788" s="8"/>
      <c r="AH788" s="8"/>
      <c r="AI788" s="8"/>
      <c r="AJ788" s="8"/>
      <c r="AK788" s="8"/>
    </row>
    <row r="789" spans="1:37" ht="285.75">
      <c r="A789" s="18">
        <v>1803</v>
      </c>
      <c r="B789" s="19"/>
      <c r="C789" s="28" t="s">
        <v>18205</v>
      </c>
      <c r="D789" s="28" t="s">
        <v>19698</v>
      </c>
      <c r="E789" s="22"/>
      <c r="F789" s="22"/>
      <c r="G789" s="22"/>
      <c r="H789" s="23">
        <v>0</v>
      </c>
      <c r="I789" s="22"/>
      <c r="J789" s="23" t="s">
        <v>18202</v>
      </c>
      <c r="K789" s="31">
        <v>43313</v>
      </c>
      <c r="L789" s="23" t="s">
        <v>18212</v>
      </c>
      <c r="M789" s="22"/>
      <c r="N789" s="22"/>
      <c r="O789" s="22"/>
      <c r="P789" s="24"/>
      <c r="Q789" s="23" t="s">
        <v>18541</v>
      </c>
      <c r="R789" s="22"/>
      <c r="S789" s="33"/>
      <c r="T789" s="26"/>
      <c r="U789" s="26"/>
      <c r="V789" s="22"/>
      <c r="W789" s="27"/>
      <c r="X789" s="8"/>
      <c r="Y789" s="8"/>
      <c r="Z789" s="8"/>
      <c r="AA789" s="8"/>
      <c r="AB789" s="8"/>
      <c r="AC789" s="8"/>
      <c r="AD789" s="8"/>
      <c r="AE789" s="8"/>
      <c r="AF789" s="8"/>
      <c r="AG789" s="8"/>
      <c r="AH789" s="8"/>
      <c r="AI789" s="8"/>
      <c r="AJ789" s="8"/>
      <c r="AK789" s="8"/>
    </row>
    <row r="790" spans="1:37" ht="300.75">
      <c r="A790" s="18">
        <v>1804</v>
      </c>
      <c r="B790" s="19"/>
      <c r="C790" s="28" t="s">
        <v>18205</v>
      </c>
      <c r="D790" s="28" t="s">
        <v>19699</v>
      </c>
      <c r="E790" s="22"/>
      <c r="F790" s="22"/>
      <c r="G790" s="22"/>
      <c r="H790" s="23">
        <v>0</v>
      </c>
      <c r="I790" s="22"/>
      <c r="J790" s="23" t="s">
        <v>18202</v>
      </c>
      <c r="K790" s="31">
        <v>43313</v>
      </c>
      <c r="L790" s="23" t="s">
        <v>18212</v>
      </c>
      <c r="M790" s="22"/>
      <c r="N790" s="22"/>
      <c r="O790" s="22"/>
      <c r="P790" s="24"/>
      <c r="Q790" s="23" t="s">
        <v>18541</v>
      </c>
      <c r="R790" s="22"/>
      <c r="S790" s="33"/>
      <c r="T790" s="26"/>
      <c r="U790" s="26"/>
      <c r="V790" s="22"/>
      <c r="W790" s="27"/>
      <c r="X790" s="8"/>
      <c r="Y790" s="8"/>
      <c r="Z790" s="8"/>
      <c r="AA790" s="8"/>
      <c r="AB790" s="8"/>
      <c r="AC790" s="8"/>
      <c r="AD790" s="8"/>
      <c r="AE790" s="8"/>
      <c r="AF790" s="8"/>
      <c r="AG790" s="8"/>
      <c r="AH790" s="8"/>
      <c r="AI790" s="8"/>
      <c r="AJ790" s="8"/>
      <c r="AK790" s="8"/>
    </row>
    <row r="791" spans="1:37" ht="345.75">
      <c r="A791" s="18">
        <v>1805</v>
      </c>
      <c r="B791" s="19"/>
      <c r="C791" s="28" t="s">
        <v>18205</v>
      </c>
      <c r="D791" s="28" t="s">
        <v>19700</v>
      </c>
      <c r="E791" s="22"/>
      <c r="F791" s="22"/>
      <c r="G791" s="22"/>
      <c r="H791" s="23">
        <v>0</v>
      </c>
      <c r="I791" s="22"/>
      <c r="J791" s="23" t="s">
        <v>18202</v>
      </c>
      <c r="K791" s="31">
        <v>43313</v>
      </c>
      <c r="L791" s="23" t="s">
        <v>18212</v>
      </c>
      <c r="M791" s="22"/>
      <c r="N791" s="22"/>
      <c r="O791" s="22"/>
      <c r="P791" s="24"/>
      <c r="Q791" s="23" t="s">
        <v>18541</v>
      </c>
      <c r="R791" s="22"/>
      <c r="S791" s="33"/>
      <c r="T791" s="26"/>
      <c r="U791" s="26"/>
      <c r="V791" s="22"/>
      <c r="W791" s="27"/>
      <c r="X791" s="8"/>
      <c r="Y791" s="8"/>
      <c r="Z791" s="8"/>
      <c r="AA791" s="8"/>
      <c r="AB791" s="8"/>
      <c r="AC791" s="8"/>
      <c r="AD791" s="8"/>
      <c r="AE791" s="8"/>
      <c r="AF791" s="8"/>
      <c r="AG791" s="8"/>
      <c r="AH791" s="8"/>
      <c r="AI791" s="8"/>
      <c r="AJ791" s="8"/>
      <c r="AK791" s="8"/>
    </row>
    <row r="792" spans="1:37" ht="285.75">
      <c r="A792" s="18">
        <v>1806</v>
      </c>
      <c r="B792" s="19"/>
      <c r="C792" s="28" t="s">
        <v>18205</v>
      </c>
      <c r="D792" s="28" t="s">
        <v>19701</v>
      </c>
      <c r="E792" s="22"/>
      <c r="F792" s="22"/>
      <c r="G792" s="22"/>
      <c r="H792" s="23">
        <v>0</v>
      </c>
      <c r="I792" s="22"/>
      <c r="J792" s="23" t="s">
        <v>18202</v>
      </c>
      <c r="K792" s="31">
        <v>43313</v>
      </c>
      <c r="L792" s="23" t="s">
        <v>18212</v>
      </c>
      <c r="M792" s="22"/>
      <c r="N792" s="22"/>
      <c r="O792" s="22"/>
      <c r="P792" s="24"/>
      <c r="Q792" s="23" t="s">
        <v>18541</v>
      </c>
      <c r="R792" s="22"/>
      <c r="S792" s="33"/>
      <c r="T792" s="26"/>
      <c r="U792" s="26"/>
      <c r="V792" s="22"/>
      <c r="W792" s="27"/>
      <c r="X792" s="8"/>
      <c r="Y792" s="8"/>
      <c r="Z792" s="8"/>
      <c r="AA792" s="8"/>
      <c r="AB792" s="8"/>
      <c r="AC792" s="8"/>
      <c r="AD792" s="8"/>
      <c r="AE792" s="8"/>
      <c r="AF792" s="8"/>
      <c r="AG792" s="8"/>
      <c r="AH792" s="8"/>
      <c r="AI792" s="8"/>
      <c r="AJ792" s="8"/>
      <c r="AK792" s="8"/>
    </row>
    <row r="793" spans="1:37" ht="345.75">
      <c r="A793" s="18">
        <v>1807</v>
      </c>
      <c r="B793" s="19"/>
      <c r="C793" s="28" t="s">
        <v>18205</v>
      </c>
      <c r="D793" s="28" t="s">
        <v>19702</v>
      </c>
      <c r="E793" s="22"/>
      <c r="F793" s="22"/>
      <c r="G793" s="22"/>
      <c r="H793" s="23">
        <v>0</v>
      </c>
      <c r="I793" s="22"/>
      <c r="J793" s="23" t="s">
        <v>18202</v>
      </c>
      <c r="K793" s="31">
        <v>43313</v>
      </c>
      <c r="L793" s="23" t="s">
        <v>18212</v>
      </c>
      <c r="M793" s="22"/>
      <c r="N793" s="22"/>
      <c r="O793" s="22"/>
      <c r="P793" s="24"/>
      <c r="Q793" s="23" t="s">
        <v>18541</v>
      </c>
      <c r="R793" s="22"/>
      <c r="S793" s="33"/>
      <c r="T793" s="26"/>
      <c r="U793" s="26"/>
      <c r="V793" s="22"/>
      <c r="W793" s="27"/>
      <c r="X793" s="8"/>
      <c r="Y793" s="8"/>
      <c r="Z793" s="8"/>
      <c r="AA793" s="8"/>
      <c r="AB793" s="8"/>
      <c r="AC793" s="8"/>
      <c r="AD793" s="8"/>
      <c r="AE793" s="8"/>
      <c r="AF793" s="8"/>
      <c r="AG793" s="8"/>
      <c r="AH793" s="8"/>
      <c r="AI793" s="8"/>
      <c r="AJ793" s="8"/>
      <c r="AK793" s="8"/>
    </row>
    <row r="794" spans="1:37" ht="330.75">
      <c r="A794" s="18">
        <v>1808</v>
      </c>
      <c r="B794" s="19"/>
      <c r="C794" s="28" t="s">
        <v>18205</v>
      </c>
      <c r="D794" s="28" t="s">
        <v>19703</v>
      </c>
      <c r="E794" s="22"/>
      <c r="F794" s="22"/>
      <c r="G794" s="22"/>
      <c r="H794" s="23">
        <v>0</v>
      </c>
      <c r="I794" s="22"/>
      <c r="J794" s="23" t="s">
        <v>18202</v>
      </c>
      <c r="K794" s="31">
        <v>43313</v>
      </c>
      <c r="L794" s="23" t="s">
        <v>18212</v>
      </c>
      <c r="M794" s="22"/>
      <c r="N794" s="22"/>
      <c r="O794" s="22"/>
      <c r="P794" s="24"/>
      <c r="Q794" s="23" t="s">
        <v>18541</v>
      </c>
      <c r="R794" s="22"/>
      <c r="S794" s="33"/>
      <c r="T794" s="26"/>
      <c r="U794" s="26"/>
      <c r="V794" s="22"/>
      <c r="W794" s="27"/>
      <c r="X794" s="8"/>
      <c r="Y794" s="8"/>
      <c r="Z794" s="8"/>
      <c r="AA794" s="8"/>
      <c r="AB794" s="8"/>
      <c r="AC794" s="8"/>
      <c r="AD794" s="8"/>
      <c r="AE794" s="8"/>
      <c r="AF794" s="8"/>
      <c r="AG794" s="8"/>
      <c r="AH794" s="8"/>
      <c r="AI794" s="8"/>
      <c r="AJ794" s="8"/>
      <c r="AK794" s="8"/>
    </row>
    <row r="795" spans="1:37" ht="225.75">
      <c r="A795" s="18">
        <v>1809</v>
      </c>
      <c r="B795" s="19"/>
      <c r="C795" s="28" t="s">
        <v>18205</v>
      </c>
      <c r="D795" s="28" t="s">
        <v>19704</v>
      </c>
      <c r="E795" s="22"/>
      <c r="F795" s="22"/>
      <c r="G795" s="22"/>
      <c r="H795" s="23">
        <v>0</v>
      </c>
      <c r="I795" s="22"/>
      <c r="J795" s="23" t="s">
        <v>18202</v>
      </c>
      <c r="K795" s="31">
        <v>43313</v>
      </c>
      <c r="L795" s="23" t="s">
        <v>18212</v>
      </c>
      <c r="M795" s="22"/>
      <c r="N795" s="22"/>
      <c r="O795" s="22"/>
      <c r="P795" s="24"/>
      <c r="Q795" s="23" t="s">
        <v>18541</v>
      </c>
      <c r="R795" s="22"/>
      <c r="S795" s="33"/>
      <c r="T795" s="26"/>
      <c r="U795" s="26"/>
      <c r="V795" s="22"/>
      <c r="W795" s="27"/>
      <c r="X795" s="8"/>
      <c r="Y795" s="8"/>
      <c r="Z795" s="8"/>
      <c r="AA795" s="8"/>
      <c r="AB795" s="8"/>
      <c r="AC795" s="8"/>
      <c r="AD795" s="8"/>
      <c r="AE795" s="8"/>
      <c r="AF795" s="8"/>
      <c r="AG795" s="8"/>
      <c r="AH795" s="8"/>
      <c r="AI795" s="8"/>
      <c r="AJ795" s="8"/>
      <c r="AK795" s="8"/>
    </row>
    <row r="796" spans="1:37" ht="135.75">
      <c r="A796" s="18">
        <v>1810</v>
      </c>
      <c r="B796" s="19"/>
      <c r="C796" s="20" t="s">
        <v>19705</v>
      </c>
      <c r="D796" s="28" t="s">
        <v>19706</v>
      </c>
      <c r="E796" s="22"/>
      <c r="F796" s="22"/>
      <c r="G796" s="22"/>
      <c r="H796" s="23">
        <v>0</v>
      </c>
      <c r="I796" s="22"/>
      <c r="J796" s="23" t="s">
        <v>18202</v>
      </c>
      <c r="K796" s="31">
        <v>43313</v>
      </c>
      <c r="L796" s="23" t="s">
        <v>18212</v>
      </c>
      <c r="M796" s="22"/>
      <c r="N796" s="22"/>
      <c r="O796" s="22"/>
      <c r="P796" s="24"/>
      <c r="Q796" s="23" t="s">
        <v>18541</v>
      </c>
      <c r="R796" s="22"/>
      <c r="S796" s="33"/>
      <c r="T796" s="26"/>
      <c r="U796" s="26"/>
      <c r="V796" s="22"/>
      <c r="W796" s="27"/>
      <c r="X796" s="8"/>
      <c r="Y796" s="8"/>
      <c r="Z796" s="8"/>
      <c r="AA796" s="8"/>
      <c r="AB796" s="8"/>
      <c r="AC796" s="8"/>
      <c r="AD796" s="8"/>
      <c r="AE796" s="8"/>
      <c r="AF796" s="8"/>
      <c r="AG796" s="8"/>
      <c r="AH796" s="8"/>
      <c r="AI796" s="8"/>
      <c r="AJ796" s="8"/>
      <c r="AK796" s="8"/>
    </row>
    <row r="797" spans="1:37" ht="180.75">
      <c r="A797" s="18">
        <v>1811</v>
      </c>
      <c r="B797" s="19"/>
      <c r="C797" s="20" t="s">
        <v>19705</v>
      </c>
      <c r="D797" s="28" t="s">
        <v>19707</v>
      </c>
      <c r="E797" s="22"/>
      <c r="F797" s="22"/>
      <c r="G797" s="22"/>
      <c r="H797" s="23">
        <v>0</v>
      </c>
      <c r="I797" s="22"/>
      <c r="J797" s="23" t="s">
        <v>18202</v>
      </c>
      <c r="K797" s="31">
        <v>43313</v>
      </c>
      <c r="L797" s="23" t="s">
        <v>18212</v>
      </c>
      <c r="M797" s="22"/>
      <c r="N797" s="22"/>
      <c r="O797" s="22"/>
      <c r="P797" s="24"/>
      <c r="Q797" s="23" t="s">
        <v>18541</v>
      </c>
      <c r="R797" s="22"/>
      <c r="S797" s="33"/>
      <c r="T797" s="26"/>
      <c r="U797" s="26"/>
      <c r="V797" s="22"/>
      <c r="W797" s="27"/>
      <c r="X797" s="8"/>
      <c r="Y797" s="8"/>
      <c r="Z797" s="8"/>
      <c r="AA797" s="8"/>
      <c r="AB797" s="8"/>
      <c r="AC797" s="8"/>
      <c r="AD797" s="8"/>
      <c r="AE797" s="8"/>
      <c r="AF797" s="8"/>
      <c r="AG797" s="8"/>
      <c r="AH797" s="8"/>
      <c r="AI797" s="8"/>
      <c r="AJ797" s="8"/>
      <c r="AK797" s="8"/>
    </row>
    <row r="798" spans="1:37" ht="409.6">
      <c r="A798" s="18">
        <v>1812</v>
      </c>
      <c r="B798" s="19"/>
      <c r="C798" s="28" t="s">
        <v>19708</v>
      </c>
      <c r="D798" s="21"/>
      <c r="E798" s="22"/>
      <c r="F798" s="22"/>
      <c r="G798" s="22"/>
      <c r="H798" s="23">
        <v>0</v>
      </c>
      <c r="I798" s="22"/>
      <c r="J798" s="23" t="s">
        <v>18202</v>
      </c>
      <c r="K798" s="22"/>
      <c r="L798" s="23" t="s">
        <v>18212</v>
      </c>
      <c r="M798" s="23">
        <v>2017</v>
      </c>
      <c r="N798" s="22"/>
      <c r="O798" s="22"/>
      <c r="P798" s="24"/>
      <c r="Q798" s="23" t="s">
        <v>20</v>
      </c>
      <c r="R798" s="23" t="s">
        <v>21</v>
      </c>
      <c r="S798" s="25"/>
      <c r="T798" s="26"/>
      <c r="U798" s="26"/>
      <c r="V798" s="22"/>
      <c r="W798" s="27"/>
      <c r="X798" s="8"/>
      <c r="Y798" s="8"/>
      <c r="Z798" s="8"/>
      <c r="AA798" s="8"/>
      <c r="AB798" s="8"/>
      <c r="AC798" s="8"/>
      <c r="AD798" s="8"/>
      <c r="AE798" s="8"/>
      <c r="AF798" s="8"/>
      <c r="AG798" s="8"/>
      <c r="AH798" s="8"/>
      <c r="AI798" s="8"/>
      <c r="AJ798" s="8"/>
      <c r="AK798" s="8"/>
    </row>
    <row r="799" spans="1:37" ht="315.75">
      <c r="A799" s="18">
        <v>1813</v>
      </c>
      <c r="B799" s="19"/>
      <c r="C799" s="28" t="s">
        <v>19709</v>
      </c>
      <c r="D799" s="28" t="s">
        <v>19710</v>
      </c>
      <c r="E799" s="22"/>
      <c r="F799" s="22"/>
      <c r="G799" s="22"/>
      <c r="H799" s="23">
        <v>0</v>
      </c>
      <c r="I799" s="22"/>
      <c r="J799" s="23" t="s">
        <v>18202</v>
      </c>
      <c r="K799" s="31">
        <v>43313</v>
      </c>
      <c r="L799" s="23" t="s">
        <v>18212</v>
      </c>
      <c r="M799" s="22"/>
      <c r="N799" s="22"/>
      <c r="O799" s="22"/>
      <c r="P799" s="24"/>
      <c r="Q799" s="23" t="s">
        <v>18541</v>
      </c>
      <c r="R799" s="22"/>
      <c r="S799" s="33"/>
      <c r="T799" s="26"/>
      <c r="U799" s="26"/>
      <c r="V799" s="22"/>
      <c r="W799" s="27"/>
      <c r="X799" s="8"/>
      <c r="Y799" s="8"/>
      <c r="Z799" s="8"/>
      <c r="AA799" s="8"/>
      <c r="AB799" s="8"/>
      <c r="AC799" s="8"/>
      <c r="AD799" s="8"/>
      <c r="AE799" s="8"/>
      <c r="AF799" s="8"/>
      <c r="AG799" s="8"/>
      <c r="AH799" s="8"/>
      <c r="AI799" s="8"/>
      <c r="AJ799" s="8"/>
      <c r="AK799" s="8"/>
    </row>
    <row r="800" spans="1:37" ht="360.75">
      <c r="A800" s="18">
        <v>1814</v>
      </c>
      <c r="B800" s="19"/>
      <c r="C800" s="20" t="s">
        <v>11608</v>
      </c>
      <c r="D800" s="28" t="s">
        <v>19711</v>
      </c>
      <c r="E800" s="22"/>
      <c r="F800" s="22"/>
      <c r="G800" s="22"/>
      <c r="H800" s="23">
        <v>0</v>
      </c>
      <c r="I800" s="22"/>
      <c r="J800" s="23" t="s">
        <v>18202</v>
      </c>
      <c r="K800" s="31">
        <v>43313</v>
      </c>
      <c r="L800" s="23" t="s">
        <v>18212</v>
      </c>
      <c r="M800" s="22"/>
      <c r="N800" s="22"/>
      <c r="O800" s="22"/>
      <c r="P800" s="24"/>
      <c r="Q800" s="23" t="s">
        <v>18541</v>
      </c>
      <c r="R800" s="22"/>
      <c r="S800" s="33"/>
      <c r="T800" s="26"/>
      <c r="U800" s="26"/>
      <c r="V800" s="22"/>
      <c r="W800" s="27"/>
      <c r="X800" s="8"/>
      <c r="Y800" s="8"/>
      <c r="Z800" s="8"/>
      <c r="AA800" s="8"/>
      <c r="AB800" s="8"/>
      <c r="AC800" s="8"/>
      <c r="AD800" s="8"/>
      <c r="AE800" s="8"/>
      <c r="AF800" s="8"/>
      <c r="AG800" s="8"/>
      <c r="AH800" s="8"/>
      <c r="AI800" s="8"/>
      <c r="AJ800" s="8"/>
      <c r="AK800" s="8"/>
    </row>
    <row r="801" spans="1:37" ht="120.75">
      <c r="A801" s="18">
        <v>1815</v>
      </c>
      <c r="B801" s="19"/>
      <c r="C801" s="28" t="s">
        <v>19712</v>
      </c>
      <c r="D801" s="28" t="s">
        <v>19713</v>
      </c>
      <c r="E801" s="22"/>
      <c r="F801" s="22"/>
      <c r="G801" s="22"/>
      <c r="H801" s="23">
        <v>0</v>
      </c>
      <c r="I801" s="22"/>
      <c r="J801" s="23" t="s">
        <v>18202</v>
      </c>
      <c r="K801" s="22"/>
      <c r="L801" s="23" t="s">
        <v>18212</v>
      </c>
      <c r="M801" s="22"/>
      <c r="N801" s="22"/>
      <c r="O801" s="22"/>
      <c r="P801" s="24"/>
      <c r="Q801" s="23" t="s">
        <v>29</v>
      </c>
      <c r="R801" s="23" t="s">
        <v>30</v>
      </c>
      <c r="S801" s="25"/>
      <c r="T801" s="26"/>
      <c r="U801" s="26"/>
      <c r="V801" s="22"/>
      <c r="W801" s="27"/>
      <c r="X801" s="8"/>
      <c r="Y801" s="8"/>
      <c r="Z801" s="8"/>
      <c r="AA801" s="8"/>
      <c r="AB801" s="8"/>
      <c r="AC801" s="8"/>
      <c r="AD801" s="8"/>
      <c r="AE801" s="8"/>
      <c r="AF801" s="8"/>
      <c r="AG801" s="8"/>
      <c r="AH801" s="8"/>
      <c r="AI801" s="8"/>
      <c r="AJ801" s="8"/>
      <c r="AK801" s="8"/>
    </row>
    <row r="802" spans="1:37" ht="165.75">
      <c r="A802" s="18">
        <v>1821</v>
      </c>
      <c r="B802" s="19"/>
      <c r="C802" s="28" t="s">
        <v>19714</v>
      </c>
      <c r="D802" s="28" t="s">
        <v>19715</v>
      </c>
      <c r="E802" s="22"/>
      <c r="F802" s="23" t="s">
        <v>19716</v>
      </c>
      <c r="G802" s="22"/>
      <c r="H802" s="23">
        <v>0</v>
      </c>
      <c r="I802" s="22"/>
      <c r="J802" s="23" t="s">
        <v>18202</v>
      </c>
      <c r="K802" s="23" t="s">
        <v>18203</v>
      </c>
      <c r="L802" s="23" t="s">
        <v>18212</v>
      </c>
      <c r="M802" s="22"/>
      <c r="N802" s="22"/>
      <c r="O802" s="22"/>
      <c r="P802" s="24"/>
      <c r="Q802" s="23" t="s">
        <v>29</v>
      </c>
      <c r="R802" s="23" t="s">
        <v>30</v>
      </c>
      <c r="S802" s="25"/>
      <c r="T802" s="26"/>
      <c r="U802" s="26"/>
      <c r="V802" s="22"/>
      <c r="W802" s="27"/>
      <c r="X802" s="8"/>
      <c r="Y802" s="8"/>
      <c r="Z802" s="8"/>
      <c r="AA802" s="8"/>
      <c r="AB802" s="8"/>
      <c r="AC802" s="8"/>
      <c r="AD802" s="8"/>
      <c r="AE802" s="8"/>
      <c r="AF802" s="8"/>
      <c r="AG802" s="8"/>
      <c r="AH802" s="8"/>
      <c r="AI802" s="8"/>
      <c r="AJ802" s="8"/>
      <c r="AK802" s="8"/>
    </row>
    <row r="803" spans="1:37" ht="409.6">
      <c r="A803" s="18">
        <v>1829</v>
      </c>
      <c r="B803" s="19"/>
      <c r="C803" s="28" t="s">
        <v>19717</v>
      </c>
      <c r="D803" s="21"/>
      <c r="E803" s="22"/>
      <c r="F803" s="22"/>
      <c r="G803" s="22"/>
      <c r="H803" s="23">
        <v>0</v>
      </c>
      <c r="I803" s="22"/>
      <c r="J803" s="23" t="s">
        <v>18202</v>
      </c>
      <c r="K803" s="22"/>
      <c r="L803" s="23" t="s">
        <v>18212</v>
      </c>
      <c r="M803" s="23">
        <v>2017</v>
      </c>
      <c r="N803" s="22"/>
      <c r="O803" s="22"/>
      <c r="P803" s="24"/>
      <c r="Q803" s="23" t="s">
        <v>20</v>
      </c>
      <c r="R803" s="23" t="s">
        <v>21</v>
      </c>
      <c r="S803" s="25"/>
      <c r="T803" s="26"/>
      <c r="U803" s="26"/>
      <c r="V803" s="22"/>
      <c r="W803" s="27"/>
      <c r="X803" s="8"/>
      <c r="Y803" s="8"/>
      <c r="Z803" s="8"/>
      <c r="AA803" s="8"/>
      <c r="AB803" s="8"/>
      <c r="AC803" s="8"/>
      <c r="AD803" s="8"/>
      <c r="AE803" s="8"/>
      <c r="AF803" s="8"/>
      <c r="AG803" s="8"/>
      <c r="AH803" s="8"/>
      <c r="AI803" s="8"/>
      <c r="AJ803" s="8"/>
      <c r="AK803" s="8"/>
    </row>
    <row r="804" spans="1:37" ht="330.75">
      <c r="A804" s="18">
        <v>1831</v>
      </c>
      <c r="B804" s="19"/>
      <c r="C804" s="28" t="s">
        <v>19718</v>
      </c>
      <c r="D804" s="28" t="s">
        <v>19719</v>
      </c>
      <c r="E804" s="22"/>
      <c r="F804" s="23" t="s">
        <v>1291</v>
      </c>
      <c r="G804" s="22"/>
      <c r="H804" s="23">
        <v>0</v>
      </c>
      <c r="I804" s="22"/>
      <c r="J804" s="23" t="s">
        <v>18202</v>
      </c>
      <c r="K804" s="23" t="s">
        <v>18203</v>
      </c>
      <c r="L804" s="23" t="s">
        <v>18212</v>
      </c>
      <c r="M804" s="22"/>
      <c r="N804" s="22"/>
      <c r="O804" s="22"/>
      <c r="P804" s="24"/>
      <c r="Q804" s="23" t="s">
        <v>29</v>
      </c>
      <c r="R804" s="23" t="s">
        <v>30</v>
      </c>
      <c r="S804" s="25"/>
      <c r="T804" s="26"/>
      <c r="U804" s="26"/>
      <c r="V804" s="22"/>
      <c r="W804" s="27"/>
      <c r="X804" s="8"/>
      <c r="Y804" s="8"/>
      <c r="Z804" s="8"/>
      <c r="AA804" s="8"/>
      <c r="AB804" s="8"/>
      <c r="AC804" s="8"/>
      <c r="AD804" s="8"/>
      <c r="AE804" s="8"/>
      <c r="AF804" s="8"/>
      <c r="AG804" s="8"/>
      <c r="AH804" s="8"/>
      <c r="AI804" s="8"/>
      <c r="AJ804" s="8"/>
      <c r="AK804" s="8"/>
    </row>
    <row r="805" spans="1:37" ht="330.75">
      <c r="A805" s="18">
        <v>1832</v>
      </c>
      <c r="B805" s="19"/>
      <c r="C805" s="28" t="s">
        <v>19718</v>
      </c>
      <c r="D805" s="28" t="s">
        <v>19719</v>
      </c>
      <c r="E805" s="22"/>
      <c r="F805" s="23" t="s">
        <v>1291</v>
      </c>
      <c r="G805" s="23" t="s">
        <v>19180</v>
      </c>
      <c r="H805" s="23">
        <v>0</v>
      </c>
      <c r="I805" s="22"/>
      <c r="J805" s="23" t="s">
        <v>18202</v>
      </c>
      <c r="K805" s="29">
        <v>43497</v>
      </c>
      <c r="L805" s="23" t="s">
        <v>18212</v>
      </c>
      <c r="M805" s="22"/>
      <c r="N805" s="23" t="s">
        <v>19181</v>
      </c>
      <c r="O805" s="22"/>
      <c r="P805" s="24"/>
      <c r="Q805" s="23" t="s">
        <v>29</v>
      </c>
      <c r="R805" s="23" t="s">
        <v>30</v>
      </c>
      <c r="S805" s="25"/>
      <c r="T805" s="26"/>
      <c r="U805" s="26"/>
      <c r="V805" s="22"/>
      <c r="W805" s="27"/>
      <c r="X805" s="8"/>
      <c r="Y805" s="8"/>
      <c r="Z805" s="8"/>
      <c r="AA805" s="8"/>
      <c r="AB805" s="8"/>
      <c r="AC805" s="8"/>
      <c r="AD805" s="8"/>
      <c r="AE805" s="8"/>
      <c r="AF805" s="8"/>
      <c r="AG805" s="8"/>
      <c r="AH805" s="8"/>
      <c r="AI805" s="8"/>
      <c r="AJ805" s="8"/>
      <c r="AK805" s="8"/>
    </row>
    <row r="806" spans="1:37" ht="105.75">
      <c r="A806" s="18">
        <v>1833</v>
      </c>
      <c r="B806" s="19"/>
      <c r="C806" s="28" t="s">
        <v>19720</v>
      </c>
      <c r="D806" s="28" t="s">
        <v>19721</v>
      </c>
      <c r="E806" s="22"/>
      <c r="F806" s="23" t="s">
        <v>50</v>
      </c>
      <c r="G806" s="22"/>
      <c r="H806" s="23">
        <v>0</v>
      </c>
      <c r="I806" s="22"/>
      <c r="J806" s="23" t="s">
        <v>18202</v>
      </c>
      <c r="K806" s="23" t="s">
        <v>18203</v>
      </c>
      <c r="L806" s="23" t="s">
        <v>18212</v>
      </c>
      <c r="M806" s="22"/>
      <c r="N806" s="22"/>
      <c r="O806" s="22"/>
      <c r="P806" s="24"/>
      <c r="Q806" s="23" t="s">
        <v>29</v>
      </c>
      <c r="R806" s="23" t="s">
        <v>30</v>
      </c>
      <c r="S806" s="25"/>
      <c r="T806" s="26"/>
      <c r="U806" s="26"/>
      <c r="V806" s="22"/>
      <c r="W806" s="27"/>
      <c r="X806" s="8"/>
      <c r="Y806" s="8"/>
      <c r="Z806" s="8"/>
      <c r="AA806" s="8"/>
      <c r="AB806" s="8"/>
      <c r="AC806" s="8"/>
      <c r="AD806" s="8"/>
      <c r="AE806" s="8"/>
      <c r="AF806" s="8"/>
      <c r="AG806" s="8"/>
      <c r="AH806" s="8"/>
      <c r="AI806" s="8"/>
      <c r="AJ806" s="8"/>
      <c r="AK806" s="8"/>
    </row>
    <row r="807" spans="1:37" ht="120.75">
      <c r="A807" s="18">
        <v>1834</v>
      </c>
      <c r="B807" s="19"/>
      <c r="C807" s="28" t="s">
        <v>19720</v>
      </c>
      <c r="D807" s="28" t="s">
        <v>19722</v>
      </c>
      <c r="E807" s="22"/>
      <c r="F807" s="23" t="s">
        <v>415</v>
      </c>
      <c r="G807" s="22"/>
      <c r="H807" s="23">
        <v>0</v>
      </c>
      <c r="I807" s="22"/>
      <c r="J807" s="23" t="s">
        <v>18202</v>
      </c>
      <c r="K807" s="23" t="s">
        <v>18203</v>
      </c>
      <c r="L807" s="23" t="s">
        <v>18212</v>
      </c>
      <c r="M807" s="22"/>
      <c r="N807" s="22"/>
      <c r="O807" s="22"/>
      <c r="P807" s="24"/>
      <c r="Q807" s="23" t="s">
        <v>29</v>
      </c>
      <c r="R807" s="23" t="s">
        <v>30</v>
      </c>
      <c r="S807" s="25"/>
      <c r="T807" s="26"/>
      <c r="U807" s="26"/>
      <c r="V807" s="22"/>
      <c r="W807" s="27"/>
      <c r="X807" s="8"/>
      <c r="Y807" s="8"/>
      <c r="Z807" s="8"/>
      <c r="AA807" s="8"/>
      <c r="AB807" s="8"/>
      <c r="AC807" s="8"/>
      <c r="AD807" s="8"/>
      <c r="AE807" s="8"/>
      <c r="AF807" s="8"/>
      <c r="AG807" s="8"/>
      <c r="AH807" s="8"/>
      <c r="AI807" s="8"/>
      <c r="AJ807" s="8"/>
      <c r="AK807" s="8"/>
    </row>
    <row r="808" spans="1:37" ht="409.6">
      <c r="A808" s="18">
        <v>1838</v>
      </c>
      <c r="B808" s="19"/>
      <c r="C808" s="28" t="s">
        <v>1195</v>
      </c>
      <c r="D808" s="28" t="s">
        <v>19723</v>
      </c>
      <c r="E808" s="22"/>
      <c r="F808" s="22"/>
      <c r="G808" s="22"/>
      <c r="H808" s="23">
        <v>0</v>
      </c>
      <c r="I808" s="22"/>
      <c r="J808" s="23" t="s">
        <v>18202</v>
      </c>
      <c r="K808" s="31">
        <v>43313</v>
      </c>
      <c r="L808" s="23" t="s">
        <v>18212</v>
      </c>
      <c r="M808" s="22"/>
      <c r="N808" s="22"/>
      <c r="O808" s="22"/>
      <c r="P808" s="24"/>
      <c r="Q808" s="23" t="s">
        <v>18541</v>
      </c>
      <c r="R808" s="22"/>
      <c r="S808" s="33"/>
      <c r="T808" s="26"/>
      <c r="U808" s="26"/>
      <c r="V808" s="22"/>
      <c r="W808" s="27"/>
      <c r="X808" s="8"/>
      <c r="Y808" s="8"/>
      <c r="Z808" s="8"/>
      <c r="AA808" s="8"/>
      <c r="AB808" s="8"/>
      <c r="AC808" s="8"/>
      <c r="AD808" s="8"/>
      <c r="AE808" s="8"/>
      <c r="AF808" s="8"/>
      <c r="AG808" s="8"/>
      <c r="AH808" s="8"/>
      <c r="AI808" s="8"/>
      <c r="AJ808" s="8"/>
      <c r="AK808" s="8"/>
    </row>
    <row r="809" spans="1:37" ht="330.75">
      <c r="A809" s="18">
        <v>1839</v>
      </c>
      <c r="B809" s="19"/>
      <c r="C809" s="28" t="s">
        <v>1195</v>
      </c>
      <c r="D809" s="28" t="s">
        <v>19724</v>
      </c>
      <c r="E809" s="22"/>
      <c r="F809" s="22"/>
      <c r="G809" s="22"/>
      <c r="H809" s="23">
        <v>0</v>
      </c>
      <c r="I809" s="22"/>
      <c r="J809" s="23" t="s">
        <v>18202</v>
      </c>
      <c r="K809" s="31">
        <v>43313</v>
      </c>
      <c r="L809" s="23" t="s">
        <v>18212</v>
      </c>
      <c r="M809" s="22"/>
      <c r="N809" s="22"/>
      <c r="O809" s="22"/>
      <c r="P809" s="24"/>
      <c r="Q809" s="23" t="s">
        <v>18541</v>
      </c>
      <c r="R809" s="22"/>
      <c r="S809" s="33"/>
      <c r="T809" s="26"/>
      <c r="U809" s="26"/>
      <c r="V809" s="22"/>
      <c r="W809" s="27"/>
      <c r="X809" s="8"/>
      <c r="Y809" s="8"/>
      <c r="Z809" s="8"/>
      <c r="AA809" s="8"/>
      <c r="AB809" s="8"/>
      <c r="AC809" s="8"/>
      <c r="AD809" s="8"/>
      <c r="AE809" s="8"/>
      <c r="AF809" s="8"/>
      <c r="AG809" s="8"/>
      <c r="AH809" s="8"/>
      <c r="AI809" s="8"/>
      <c r="AJ809" s="8"/>
      <c r="AK809" s="8"/>
    </row>
    <row r="810" spans="1:37" ht="165.75">
      <c r="A810" s="18">
        <v>1840</v>
      </c>
      <c r="B810" s="19"/>
      <c r="C810" s="28" t="s">
        <v>1195</v>
      </c>
      <c r="D810" s="28" t="s">
        <v>19725</v>
      </c>
      <c r="E810" s="22"/>
      <c r="F810" s="22"/>
      <c r="G810" s="22"/>
      <c r="H810" s="23">
        <v>0</v>
      </c>
      <c r="I810" s="22"/>
      <c r="J810" s="23" t="s">
        <v>18202</v>
      </c>
      <c r="K810" s="31">
        <v>43313</v>
      </c>
      <c r="L810" s="23" t="s">
        <v>18212</v>
      </c>
      <c r="M810" s="22"/>
      <c r="N810" s="22"/>
      <c r="O810" s="22"/>
      <c r="P810" s="24"/>
      <c r="Q810" s="23" t="s">
        <v>18541</v>
      </c>
      <c r="R810" s="22"/>
      <c r="S810" s="33"/>
      <c r="T810" s="26"/>
      <c r="U810" s="26"/>
      <c r="V810" s="22"/>
      <c r="W810" s="27"/>
      <c r="X810" s="8"/>
      <c r="Y810" s="8"/>
      <c r="Z810" s="8"/>
      <c r="AA810" s="8"/>
      <c r="AB810" s="8"/>
      <c r="AC810" s="8"/>
      <c r="AD810" s="8"/>
      <c r="AE810" s="8"/>
      <c r="AF810" s="8"/>
      <c r="AG810" s="8"/>
      <c r="AH810" s="8"/>
      <c r="AI810" s="8"/>
      <c r="AJ810" s="8"/>
      <c r="AK810" s="8"/>
    </row>
    <row r="811" spans="1:37" ht="409.6">
      <c r="A811" s="18">
        <v>1841</v>
      </c>
      <c r="B811" s="19"/>
      <c r="C811" s="28" t="s">
        <v>19726</v>
      </c>
      <c r="D811" s="28" t="s">
        <v>19727</v>
      </c>
      <c r="E811" s="22"/>
      <c r="F811" s="22"/>
      <c r="G811" s="22"/>
      <c r="H811" s="23">
        <v>0</v>
      </c>
      <c r="I811" s="22"/>
      <c r="J811" s="23" t="s">
        <v>18202</v>
      </c>
      <c r="K811" s="31">
        <v>43313</v>
      </c>
      <c r="L811" s="23" t="s">
        <v>18212</v>
      </c>
      <c r="M811" s="22"/>
      <c r="N811" s="22"/>
      <c r="O811" s="22"/>
      <c r="P811" s="24"/>
      <c r="Q811" s="23" t="s">
        <v>18541</v>
      </c>
      <c r="R811" s="22"/>
      <c r="S811" s="33"/>
      <c r="T811" s="26"/>
      <c r="U811" s="26"/>
      <c r="V811" s="22"/>
      <c r="W811" s="27"/>
      <c r="X811" s="8"/>
      <c r="Y811" s="8"/>
      <c r="Z811" s="8"/>
      <c r="AA811" s="8"/>
      <c r="AB811" s="8"/>
      <c r="AC811" s="8"/>
      <c r="AD811" s="8"/>
      <c r="AE811" s="8"/>
      <c r="AF811" s="8"/>
      <c r="AG811" s="8"/>
      <c r="AH811" s="8"/>
      <c r="AI811" s="8"/>
      <c r="AJ811" s="8"/>
      <c r="AK811" s="8"/>
    </row>
    <row r="812" spans="1:37" ht="150.75">
      <c r="A812" s="18">
        <v>1842</v>
      </c>
      <c r="B812" s="19"/>
      <c r="C812" s="28" t="s">
        <v>19728</v>
      </c>
      <c r="D812" s="28" t="s">
        <v>19729</v>
      </c>
      <c r="E812" s="22"/>
      <c r="F812" s="22"/>
      <c r="G812" s="22"/>
      <c r="H812" s="23">
        <v>0</v>
      </c>
      <c r="I812" s="22"/>
      <c r="J812" s="23" t="s">
        <v>18202</v>
      </c>
      <c r="K812" s="31">
        <v>43313</v>
      </c>
      <c r="L812" s="23" t="s">
        <v>18212</v>
      </c>
      <c r="M812" s="22"/>
      <c r="N812" s="22"/>
      <c r="O812" s="22"/>
      <c r="P812" s="24"/>
      <c r="Q812" s="23" t="s">
        <v>18541</v>
      </c>
      <c r="R812" s="22"/>
      <c r="S812" s="33"/>
      <c r="T812" s="26"/>
      <c r="U812" s="26"/>
      <c r="V812" s="22"/>
      <c r="W812" s="27"/>
      <c r="X812" s="8"/>
      <c r="Y812" s="8"/>
      <c r="Z812" s="8"/>
      <c r="AA812" s="8"/>
      <c r="AB812" s="8"/>
      <c r="AC812" s="8"/>
      <c r="AD812" s="8"/>
      <c r="AE812" s="8"/>
      <c r="AF812" s="8"/>
      <c r="AG812" s="8"/>
      <c r="AH812" s="8"/>
      <c r="AI812" s="8"/>
      <c r="AJ812" s="8"/>
      <c r="AK812" s="8"/>
    </row>
    <row r="813" spans="1:37" ht="240.75">
      <c r="A813" s="18">
        <v>1843</v>
      </c>
      <c r="B813" s="19"/>
      <c r="C813" s="28" t="s">
        <v>19728</v>
      </c>
      <c r="D813" s="28" t="s">
        <v>19730</v>
      </c>
      <c r="E813" s="22"/>
      <c r="F813" s="22"/>
      <c r="G813" s="22"/>
      <c r="H813" s="23">
        <v>0</v>
      </c>
      <c r="I813" s="22"/>
      <c r="J813" s="23" t="s">
        <v>18202</v>
      </c>
      <c r="K813" s="31">
        <v>43313</v>
      </c>
      <c r="L813" s="23" t="s">
        <v>18212</v>
      </c>
      <c r="M813" s="22"/>
      <c r="N813" s="22"/>
      <c r="O813" s="22"/>
      <c r="P813" s="24"/>
      <c r="Q813" s="23" t="s">
        <v>18541</v>
      </c>
      <c r="R813" s="22"/>
      <c r="S813" s="33"/>
      <c r="T813" s="26"/>
      <c r="U813" s="26"/>
      <c r="V813" s="22"/>
      <c r="W813" s="27"/>
      <c r="X813" s="8"/>
      <c r="Y813" s="8"/>
      <c r="Z813" s="8"/>
      <c r="AA813" s="8"/>
      <c r="AB813" s="8"/>
      <c r="AC813" s="8"/>
      <c r="AD813" s="8"/>
      <c r="AE813" s="8"/>
      <c r="AF813" s="8"/>
      <c r="AG813" s="8"/>
      <c r="AH813" s="8"/>
      <c r="AI813" s="8"/>
      <c r="AJ813" s="8"/>
      <c r="AK813" s="8"/>
    </row>
    <row r="814" spans="1:37" ht="195.75">
      <c r="A814" s="18">
        <v>1844</v>
      </c>
      <c r="B814" s="19"/>
      <c r="C814" s="28" t="s">
        <v>19728</v>
      </c>
      <c r="D814" s="28" t="s">
        <v>19731</v>
      </c>
      <c r="E814" s="22"/>
      <c r="F814" s="22"/>
      <c r="G814" s="22"/>
      <c r="H814" s="23">
        <v>0</v>
      </c>
      <c r="I814" s="22"/>
      <c r="J814" s="23" t="s">
        <v>18202</v>
      </c>
      <c r="K814" s="31">
        <v>43313</v>
      </c>
      <c r="L814" s="23" t="s">
        <v>18212</v>
      </c>
      <c r="M814" s="22"/>
      <c r="N814" s="22"/>
      <c r="O814" s="22"/>
      <c r="P814" s="24"/>
      <c r="Q814" s="23" t="s">
        <v>18541</v>
      </c>
      <c r="R814" s="22"/>
      <c r="S814" s="33"/>
      <c r="T814" s="26"/>
      <c r="U814" s="26"/>
      <c r="V814" s="22"/>
      <c r="W814" s="27"/>
      <c r="X814" s="8"/>
      <c r="Y814" s="8"/>
      <c r="Z814" s="8"/>
      <c r="AA814" s="8"/>
      <c r="AB814" s="8"/>
      <c r="AC814" s="8"/>
      <c r="AD814" s="8"/>
      <c r="AE814" s="8"/>
      <c r="AF814" s="8"/>
      <c r="AG814" s="8"/>
      <c r="AH814" s="8"/>
      <c r="AI814" s="8"/>
      <c r="AJ814" s="8"/>
      <c r="AK814" s="8"/>
    </row>
    <row r="815" spans="1:37" ht="255.75">
      <c r="A815" s="18">
        <v>1845</v>
      </c>
      <c r="B815" s="19"/>
      <c r="C815" s="28" t="s">
        <v>19728</v>
      </c>
      <c r="D815" s="28" t="s">
        <v>19732</v>
      </c>
      <c r="E815" s="22"/>
      <c r="F815" s="22"/>
      <c r="G815" s="22"/>
      <c r="H815" s="23">
        <v>0</v>
      </c>
      <c r="I815" s="22"/>
      <c r="J815" s="23" t="s">
        <v>18202</v>
      </c>
      <c r="K815" s="31">
        <v>43313</v>
      </c>
      <c r="L815" s="23" t="s">
        <v>18212</v>
      </c>
      <c r="M815" s="22"/>
      <c r="N815" s="22"/>
      <c r="O815" s="22"/>
      <c r="P815" s="24"/>
      <c r="Q815" s="23" t="s">
        <v>18541</v>
      </c>
      <c r="R815" s="22"/>
      <c r="S815" s="33"/>
      <c r="T815" s="26"/>
      <c r="U815" s="26"/>
      <c r="V815" s="22"/>
      <c r="W815" s="27"/>
      <c r="X815" s="8"/>
      <c r="Y815" s="8"/>
      <c r="Z815" s="8"/>
      <c r="AA815" s="8"/>
      <c r="AB815" s="8"/>
      <c r="AC815" s="8"/>
      <c r="AD815" s="8"/>
      <c r="AE815" s="8"/>
      <c r="AF815" s="8"/>
      <c r="AG815" s="8"/>
      <c r="AH815" s="8"/>
      <c r="AI815" s="8"/>
      <c r="AJ815" s="8"/>
      <c r="AK815" s="8"/>
    </row>
    <row r="816" spans="1:37" ht="270.75">
      <c r="A816" s="18">
        <v>1846</v>
      </c>
      <c r="B816" s="19"/>
      <c r="C816" s="28" t="s">
        <v>19728</v>
      </c>
      <c r="D816" s="28" t="s">
        <v>19733</v>
      </c>
      <c r="E816" s="22"/>
      <c r="F816" s="22"/>
      <c r="G816" s="22"/>
      <c r="H816" s="23">
        <v>0</v>
      </c>
      <c r="I816" s="22"/>
      <c r="J816" s="23" t="s">
        <v>18202</v>
      </c>
      <c r="K816" s="31">
        <v>43313</v>
      </c>
      <c r="L816" s="23" t="s">
        <v>18212</v>
      </c>
      <c r="M816" s="22"/>
      <c r="N816" s="22"/>
      <c r="O816" s="22"/>
      <c r="P816" s="24"/>
      <c r="Q816" s="23" t="s">
        <v>18541</v>
      </c>
      <c r="R816" s="22"/>
      <c r="S816" s="33"/>
      <c r="T816" s="26"/>
      <c r="U816" s="26"/>
      <c r="V816" s="22"/>
      <c r="W816" s="27"/>
      <c r="X816" s="8"/>
      <c r="Y816" s="8"/>
      <c r="Z816" s="8"/>
      <c r="AA816" s="8"/>
      <c r="AB816" s="8"/>
      <c r="AC816" s="8"/>
      <c r="AD816" s="8"/>
      <c r="AE816" s="8"/>
      <c r="AF816" s="8"/>
      <c r="AG816" s="8"/>
      <c r="AH816" s="8"/>
      <c r="AI816" s="8"/>
      <c r="AJ816" s="8"/>
      <c r="AK816" s="8"/>
    </row>
    <row r="817" spans="1:37" ht="240.75">
      <c r="A817" s="18">
        <v>1847</v>
      </c>
      <c r="B817" s="19"/>
      <c r="C817" s="28" t="s">
        <v>19728</v>
      </c>
      <c r="D817" s="28" t="s">
        <v>19734</v>
      </c>
      <c r="E817" s="22"/>
      <c r="F817" s="22"/>
      <c r="G817" s="22"/>
      <c r="H817" s="23">
        <v>0</v>
      </c>
      <c r="I817" s="22"/>
      <c r="J817" s="23" t="s">
        <v>18202</v>
      </c>
      <c r="K817" s="31">
        <v>43313</v>
      </c>
      <c r="L817" s="23" t="s">
        <v>18212</v>
      </c>
      <c r="M817" s="22"/>
      <c r="N817" s="22"/>
      <c r="O817" s="22"/>
      <c r="P817" s="24"/>
      <c r="Q817" s="23" t="s">
        <v>18541</v>
      </c>
      <c r="R817" s="22"/>
      <c r="S817" s="33"/>
      <c r="T817" s="26"/>
      <c r="U817" s="26"/>
      <c r="V817" s="22"/>
      <c r="W817" s="27"/>
      <c r="X817" s="8"/>
      <c r="Y817" s="8"/>
      <c r="Z817" s="8"/>
      <c r="AA817" s="8"/>
      <c r="AB817" s="8"/>
      <c r="AC817" s="8"/>
      <c r="AD817" s="8"/>
      <c r="AE817" s="8"/>
      <c r="AF817" s="8"/>
      <c r="AG817" s="8"/>
      <c r="AH817" s="8"/>
      <c r="AI817" s="8"/>
      <c r="AJ817" s="8"/>
      <c r="AK817" s="8"/>
    </row>
    <row r="818" spans="1:37" ht="360.75">
      <c r="A818" s="18">
        <v>1848</v>
      </c>
      <c r="B818" s="19"/>
      <c r="C818" s="28" t="s">
        <v>19728</v>
      </c>
      <c r="D818" s="28" t="s">
        <v>19735</v>
      </c>
      <c r="E818" s="22"/>
      <c r="F818" s="22"/>
      <c r="G818" s="22"/>
      <c r="H818" s="23">
        <v>0</v>
      </c>
      <c r="I818" s="22"/>
      <c r="J818" s="23" t="s">
        <v>18202</v>
      </c>
      <c r="K818" s="31">
        <v>43313</v>
      </c>
      <c r="L818" s="23" t="s">
        <v>18212</v>
      </c>
      <c r="M818" s="22"/>
      <c r="N818" s="22"/>
      <c r="O818" s="22"/>
      <c r="P818" s="24"/>
      <c r="Q818" s="23" t="s">
        <v>18541</v>
      </c>
      <c r="R818" s="22"/>
      <c r="S818" s="33"/>
      <c r="T818" s="26"/>
      <c r="U818" s="26"/>
      <c r="V818" s="22"/>
      <c r="W818" s="27"/>
      <c r="X818" s="8"/>
      <c r="Y818" s="8"/>
      <c r="Z818" s="8"/>
      <c r="AA818" s="8"/>
      <c r="AB818" s="8"/>
      <c r="AC818" s="8"/>
      <c r="AD818" s="8"/>
      <c r="AE818" s="8"/>
      <c r="AF818" s="8"/>
      <c r="AG818" s="8"/>
      <c r="AH818" s="8"/>
      <c r="AI818" s="8"/>
      <c r="AJ818" s="8"/>
      <c r="AK818" s="8"/>
    </row>
    <row r="819" spans="1:37" ht="300.75">
      <c r="A819" s="18">
        <v>1849</v>
      </c>
      <c r="B819" s="19"/>
      <c r="C819" s="28" t="s">
        <v>19728</v>
      </c>
      <c r="D819" s="28" t="s">
        <v>19736</v>
      </c>
      <c r="E819" s="22"/>
      <c r="F819" s="22"/>
      <c r="G819" s="22"/>
      <c r="H819" s="23">
        <v>0</v>
      </c>
      <c r="I819" s="22"/>
      <c r="J819" s="23" t="s">
        <v>18202</v>
      </c>
      <c r="K819" s="31">
        <v>43313</v>
      </c>
      <c r="L819" s="23" t="s">
        <v>18212</v>
      </c>
      <c r="M819" s="22"/>
      <c r="N819" s="22"/>
      <c r="O819" s="22"/>
      <c r="P819" s="24"/>
      <c r="Q819" s="23" t="s">
        <v>18541</v>
      </c>
      <c r="R819" s="22"/>
      <c r="S819" s="33"/>
      <c r="T819" s="26"/>
      <c r="U819" s="26"/>
      <c r="V819" s="22"/>
      <c r="W819" s="27"/>
      <c r="X819" s="8"/>
      <c r="Y819" s="8"/>
      <c r="Z819" s="8"/>
      <c r="AA819" s="8"/>
      <c r="AB819" s="8"/>
      <c r="AC819" s="8"/>
      <c r="AD819" s="8"/>
      <c r="AE819" s="8"/>
      <c r="AF819" s="8"/>
      <c r="AG819" s="8"/>
      <c r="AH819" s="8"/>
      <c r="AI819" s="8"/>
      <c r="AJ819" s="8"/>
      <c r="AK819" s="8"/>
    </row>
    <row r="820" spans="1:37" ht="270.75">
      <c r="A820" s="18">
        <v>1850</v>
      </c>
      <c r="B820" s="19"/>
      <c r="C820" s="28" t="s">
        <v>19728</v>
      </c>
      <c r="D820" s="28" t="s">
        <v>19737</v>
      </c>
      <c r="E820" s="22"/>
      <c r="F820" s="22"/>
      <c r="G820" s="22"/>
      <c r="H820" s="23">
        <v>0</v>
      </c>
      <c r="I820" s="22"/>
      <c r="J820" s="23" t="s">
        <v>18202</v>
      </c>
      <c r="K820" s="31">
        <v>43313</v>
      </c>
      <c r="L820" s="23" t="s">
        <v>18212</v>
      </c>
      <c r="M820" s="22"/>
      <c r="N820" s="22"/>
      <c r="O820" s="22"/>
      <c r="P820" s="24"/>
      <c r="Q820" s="23" t="s">
        <v>18541</v>
      </c>
      <c r="R820" s="22"/>
      <c r="S820" s="33"/>
      <c r="T820" s="26"/>
      <c r="U820" s="26"/>
      <c r="V820" s="22"/>
      <c r="W820" s="27"/>
      <c r="X820" s="8"/>
      <c r="Y820" s="8"/>
      <c r="Z820" s="8"/>
      <c r="AA820" s="8"/>
      <c r="AB820" s="8"/>
      <c r="AC820" s="8"/>
      <c r="AD820" s="8"/>
      <c r="AE820" s="8"/>
      <c r="AF820" s="8"/>
      <c r="AG820" s="8"/>
      <c r="AH820" s="8"/>
      <c r="AI820" s="8"/>
      <c r="AJ820" s="8"/>
      <c r="AK820" s="8"/>
    </row>
    <row r="821" spans="1:37" ht="225.75">
      <c r="A821" s="18">
        <v>1851</v>
      </c>
      <c r="B821" s="19"/>
      <c r="C821" s="28" t="s">
        <v>19728</v>
      </c>
      <c r="D821" s="28" t="s">
        <v>19738</v>
      </c>
      <c r="E821" s="22"/>
      <c r="F821" s="22"/>
      <c r="G821" s="22"/>
      <c r="H821" s="23">
        <v>0</v>
      </c>
      <c r="I821" s="22"/>
      <c r="J821" s="23" t="s">
        <v>18202</v>
      </c>
      <c r="K821" s="31">
        <v>43313</v>
      </c>
      <c r="L821" s="23" t="s">
        <v>18212</v>
      </c>
      <c r="M821" s="22"/>
      <c r="N821" s="22"/>
      <c r="O821" s="22"/>
      <c r="P821" s="24"/>
      <c r="Q821" s="23" t="s">
        <v>18541</v>
      </c>
      <c r="R821" s="22"/>
      <c r="S821" s="33"/>
      <c r="T821" s="26"/>
      <c r="U821" s="26"/>
      <c r="V821" s="22"/>
      <c r="W821" s="27"/>
      <c r="X821" s="8"/>
      <c r="Y821" s="8"/>
      <c r="Z821" s="8"/>
      <c r="AA821" s="8"/>
      <c r="AB821" s="8"/>
      <c r="AC821" s="8"/>
      <c r="AD821" s="8"/>
      <c r="AE821" s="8"/>
      <c r="AF821" s="8"/>
      <c r="AG821" s="8"/>
      <c r="AH821" s="8"/>
      <c r="AI821" s="8"/>
      <c r="AJ821" s="8"/>
      <c r="AK821" s="8"/>
    </row>
    <row r="822" spans="1:37" ht="45.75">
      <c r="A822" s="18">
        <v>1853</v>
      </c>
      <c r="B822" s="19"/>
      <c r="C822" s="28" t="s">
        <v>19739</v>
      </c>
      <c r="D822" s="28" t="s">
        <v>19740</v>
      </c>
      <c r="E822" s="22"/>
      <c r="F822" s="22"/>
      <c r="G822" s="22"/>
      <c r="H822" s="23">
        <v>0</v>
      </c>
      <c r="I822" s="22"/>
      <c r="J822" s="23" t="s">
        <v>18202</v>
      </c>
      <c r="K822" s="23" t="s">
        <v>18203</v>
      </c>
      <c r="L822" s="23" t="s">
        <v>219</v>
      </c>
      <c r="M822" s="22"/>
      <c r="N822" s="22"/>
      <c r="O822" s="22"/>
      <c r="P822" s="24"/>
      <c r="Q822" s="23" t="s">
        <v>490</v>
      </c>
      <c r="R822" s="22"/>
      <c r="S822" s="25"/>
      <c r="T822" s="26"/>
      <c r="U822" s="26"/>
      <c r="V822" s="22"/>
      <c r="W822" s="27"/>
      <c r="X822" s="8"/>
      <c r="Y822" s="8"/>
      <c r="Z822" s="8"/>
      <c r="AA822" s="8"/>
      <c r="AB822" s="8"/>
      <c r="AC822" s="8"/>
      <c r="AD822" s="8"/>
      <c r="AE822" s="8"/>
      <c r="AF822" s="8"/>
      <c r="AG822" s="8"/>
      <c r="AH822" s="8"/>
      <c r="AI822" s="8"/>
      <c r="AJ822" s="8"/>
      <c r="AK822" s="8"/>
    </row>
    <row r="823" spans="1:37" ht="409.5">
      <c r="A823" s="18">
        <v>1865</v>
      </c>
      <c r="B823" s="19"/>
      <c r="C823" s="20" t="s">
        <v>19741</v>
      </c>
      <c r="D823" s="21"/>
      <c r="E823" s="22"/>
      <c r="F823" s="22"/>
      <c r="G823" s="22"/>
      <c r="H823" s="23">
        <v>0</v>
      </c>
      <c r="I823" s="22"/>
      <c r="J823" s="23" t="s">
        <v>18202</v>
      </c>
      <c r="K823" s="22"/>
      <c r="L823" s="23" t="s">
        <v>17409</v>
      </c>
      <c r="M823" s="22"/>
      <c r="N823" s="22"/>
      <c r="O823" s="22"/>
      <c r="P823" s="24"/>
      <c r="Q823" s="23" t="s">
        <v>20</v>
      </c>
      <c r="R823" s="22"/>
      <c r="S823" s="25"/>
      <c r="T823" s="26"/>
      <c r="U823" s="26"/>
      <c r="V823" s="22"/>
      <c r="W823" s="27"/>
      <c r="X823" s="8"/>
      <c r="Y823" s="8"/>
      <c r="Z823" s="8"/>
      <c r="AA823" s="8"/>
      <c r="AB823" s="8"/>
      <c r="AC823" s="8"/>
      <c r="AD823" s="8"/>
      <c r="AE823" s="8"/>
      <c r="AF823" s="8"/>
      <c r="AG823" s="8"/>
      <c r="AH823" s="8"/>
      <c r="AI823" s="8"/>
      <c r="AJ823" s="8"/>
      <c r="AK823" s="8"/>
    </row>
    <row r="824" spans="1:37" ht="409.6">
      <c r="A824" s="18">
        <v>1866</v>
      </c>
      <c r="B824" s="19"/>
      <c r="C824" s="28" t="s">
        <v>19742</v>
      </c>
      <c r="D824" s="21"/>
      <c r="E824" s="22"/>
      <c r="F824" s="22"/>
      <c r="G824" s="22"/>
      <c r="H824" s="23">
        <v>0</v>
      </c>
      <c r="I824" s="22"/>
      <c r="J824" s="23" t="s">
        <v>18202</v>
      </c>
      <c r="K824" s="22"/>
      <c r="L824" s="23" t="s">
        <v>18219</v>
      </c>
      <c r="M824" s="23">
        <v>2017</v>
      </c>
      <c r="N824" s="22"/>
      <c r="O824" s="22"/>
      <c r="P824" s="24"/>
      <c r="Q824" s="23" t="s">
        <v>20</v>
      </c>
      <c r="R824" s="23" t="s">
        <v>21</v>
      </c>
      <c r="S824" s="25"/>
      <c r="T824" s="26"/>
      <c r="U824" s="26"/>
      <c r="V824" s="22"/>
      <c r="W824" s="27"/>
      <c r="X824" s="8"/>
      <c r="Y824" s="8"/>
      <c r="Z824" s="8"/>
      <c r="AA824" s="8"/>
      <c r="AB824" s="8"/>
      <c r="AC824" s="8"/>
      <c r="AD824" s="8"/>
      <c r="AE824" s="8"/>
      <c r="AF824" s="8"/>
      <c r="AG824" s="8"/>
      <c r="AH824" s="8"/>
      <c r="AI824" s="8"/>
      <c r="AJ824" s="8"/>
      <c r="AK824" s="8"/>
    </row>
    <row r="825" spans="1:37" ht="409.6">
      <c r="A825" s="18">
        <v>1867</v>
      </c>
      <c r="B825" s="19"/>
      <c r="C825" s="28" t="s">
        <v>19743</v>
      </c>
      <c r="D825" s="21"/>
      <c r="E825" s="22"/>
      <c r="F825" s="22"/>
      <c r="G825" s="22"/>
      <c r="H825" s="23">
        <v>0</v>
      </c>
      <c r="I825" s="22"/>
      <c r="J825" s="23" t="s">
        <v>18202</v>
      </c>
      <c r="K825" s="22"/>
      <c r="L825" s="23" t="s">
        <v>18267</v>
      </c>
      <c r="M825" s="23">
        <v>2017</v>
      </c>
      <c r="N825" s="22"/>
      <c r="O825" s="22"/>
      <c r="P825" s="24"/>
      <c r="Q825" s="23" t="s">
        <v>20</v>
      </c>
      <c r="R825" s="23" t="s">
        <v>21</v>
      </c>
      <c r="S825" s="25"/>
      <c r="T825" s="26"/>
      <c r="U825" s="26"/>
      <c r="V825" s="22"/>
      <c r="W825" s="27"/>
      <c r="X825" s="8"/>
      <c r="Y825" s="8"/>
      <c r="Z825" s="8"/>
      <c r="AA825" s="8"/>
      <c r="AB825" s="8"/>
      <c r="AC825" s="8"/>
      <c r="AD825" s="8"/>
      <c r="AE825" s="8"/>
      <c r="AF825" s="8"/>
      <c r="AG825" s="8"/>
      <c r="AH825" s="8"/>
      <c r="AI825" s="8"/>
      <c r="AJ825" s="8"/>
      <c r="AK825" s="8"/>
    </row>
    <row r="826" spans="1:37" ht="135.75">
      <c r="A826" s="18">
        <v>1868</v>
      </c>
      <c r="B826" s="19"/>
      <c r="C826" s="28" t="s">
        <v>19744</v>
      </c>
      <c r="D826" s="28" t="s">
        <v>19745</v>
      </c>
      <c r="E826" s="22"/>
      <c r="F826" s="23" t="s">
        <v>3739</v>
      </c>
      <c r="G826" s="22"/>
      <c r="H826" s="23">
        <v>0</v>
      </c>
      <c r="I826" s="22"/>
      <c r="J826" s="23" t="s">
        <v>18202</v>
      </c>
      <c r="K826" s="23" t="s">
        <v>18203</v>
      </c>
      <c r="L826" s="23" t="s">
        <v>61</v>
      </c>
      <c r="M826" s="22"/>
      <c r="N826" s="22"/>
      <c r="O826" s="22"/>
      <c r="P826" s="24"/>
      <c r="Q826" s="23" t="s">
        <v>172</v>
      </c>
      <c r="R826" s="23" t="s">
        <v>173</v>
      </c>
      <c r="S826" s="25"/>
      <c r="T826" s="26"/>
      <c r="U826" s="26"/>
      <c r="V826" s="22"/>
      <c r="W826" s="27"/>
      <c r="X826" s="8"/>
      <c r="Y826" s="8"/>
      <c r="Z826" s="8"/>
      <c r="AA826" s="8"/>
      <c r="AB826" s="8"/>
      <c r="AC826" s="8"/>
      <c r="AD826" s="8"/>
      <c r="AE826" s="8"/>
      <c r="AF826" s="8"/>
      <c r="AG826" s="8"/>
      <c r="AH826" s="8"/>
      <c r="AI826" s="8"/>
      <c r="AJ826" s="8"/>
      <c r="AK826" s="8"/>
    </row>
    <row r="827" spans="1:37" ht="45.75">
      <c r="A827" s="18">
        <v>1869</v>
      </c>
      <c r="B827" s="19"/>
      <c r="C827" s="28" t="s">
        <v>19746</v>
      </c>
      <c r="D827" s="28" t="s">
        <v>19747</v>
      </c>
      <c r="E827" s="22"/>
      <c r="F827" s="22"/>
      <c r="G827" s="22"/>
      <c r="H827" s="23">
        <v>0</v>
      </c>
      <c r="I827" s="22"/>
      <c r="J827" s="23" t="s">
        <v>18202</v>
      </c>
      <c r="K827" s="29">
        <v>43497</v>
      </c>
      <c r="L827" s="23" t="s">
        <v>96</v>
      </c>
      <c r="M827" s="22"/>
      <c r="N827" s="22"/>
      <c r="O827" s="22"/>
      <c r="P827" s="24"/>
      <c r="Q827" s="23" t="s">
        <v>172</v>
      </c>
      <c r="R827" s="23" t="s">
        <v>173</v>
      </c>
      <c r="S827" s="25"/>
      <c r="T827" s="26"/>
      <c r="U827" s="26"/>
      <c r="V827" s="22"/>
      <c r="W827" s="27"/>
      <c r="X827" s="8"/>
      <c r="Y827" s="8"/>
      <c r="Z827" s="8"/>
      <c r="AA827" s="8"/>
      <c r="AB827" s="8"/>
      <c r="AC827" s="8"/>
      <c r="AD827" s="8"/>
      <c r="AE827" s="8"/>
      <c r="AF827" s="8"/>
      <c r="AG827" s="8"/>
      <c r="AH827" s="8"/>
      <c r="AI827" s="8"/>
      <c r="AJ827" s="8"/>
      <c r="AK827" s="8"/>
    </row>
    <row r="828" spans="1:37" ht="120.75">
      <c r="A828" s="18">
        <v>1870</v>
      </c>
      <c r="B828" s="19"/>
      <c r="C828" s="28" t="s">
        <v>19748</v>
      </c>
      <c r="D828" s="28" t="s">
        <v>19749</v>
      </c>
      <c r="E828" s="22"/>
      <c r="F828" s="23" t="s">
        <v>165</v>
      </c>
      <c r="G828" s="22"/>
      <c r="H828" s="23">
        <v>0</v>
      </c>
      <c r="I828" s="22"/>
      <c r="J828" s="23" t="s">
        <v>18202</v>
      </c>
      <c r="K828" s="23" t="s">
        <v>18203</v>
      </c>
      <c r="L828" s="23" t="s">
        <v>61</v>
      </c>
      <c r="M828" s="22"/>
      <c r="N828" s="22"/>
      <c r="O828" s="22"/>
      <c r="P828" s="24"/>
      <c r="Q828" s="23" t="s">
        <v>172</v>
      </c>
      <c r="R828" s="23" t="s">
        <v>173</v>
      </c>
      <c r="S828" s="25"/>
      <c r="T828" s="26"/>
      <c r="U828" s="26"/>
      <c r="V828" s="22"/>
      <c r="W828" s="27"/>
      <c r="X828" s="8"/>
      <c r="Y828" s="8"/>
      <c r="Z828" s="8"/>
      <c r="AA828" s="8"/>
      <c r="AB828" s="8"/>
      <c r="AC828" s="8"/>
      <c r="AD828" s="8"/>
      <c r="AE828" s="8"/>
      <c r="AF828" s="8"/>
      <c r="AG828" s="8"/>
      <c r="AH828" s="8"/>
      <c r="AI828" s="8"/>
      <c r="AJ828" s="8"/>
      <c r="AK828" s="8"/>
    </row>
    <row r="829" spans="1:37" ht="150.75">
      <c r="A829" s="18">
        <v>1871</v>
      </c>
      <c r="B829" s="19"/>
      <c r="C829" s="28" t="s">
        <v>19748</v>
      </c>
      <c r="D829" s="28" t="s">
        <v>19750</v>
      </c>
      <c r="E829" s="22"/>
      <c r="F829" s="22"/>
      <c r="G829" s="22"/>
      <c r="H829" s="23">
        <v>0</v>
      </c>
      <c r="I829" s="22"/>
      <c r="J829" s="23" t="s">
        <v>18202</v>
      </c>
      <c r="K829" s="29">
        <v>43497</v>
      </c>
      <c r="L829" s="23" t="s">
        <v>96</v>
      </c>
      <c r="M829" s="22"/>
      <c r="N829" s="22"/>
      <c r="O829" s="22"/>
      <c r="P829" s="24"/>
      <c r="Q829" s="23" t="s">
        <v>172</v>
      </c>
      <c r="R829" s="23" t="s">
        <v>173</v>
      </c>
      <c r="S829" s="25"/>
      <c r="T829" s="26"/>
      <c r="U829" s="26"/>
      <c r="V829" s="22"/>
      <c r="W829" s="27"/>
      <c r="X829" s="8"/>
      <c r="Y829" s="8"/>
      <c r="Z829" s="8"/>
      <c r="AA829" s="8"/>
      <c r="AB829" s="8"/>
      <c r="AC829" s="8"/>
      <c r="AD829" s="8"/>
      <c r="AE829" s="8"/>
      <c r="AF829" s="8"/>
      <c r="AG829" s="8"/>
      <c r="AH829" s="8"/>
      <c r="AI829" s="8"/>
      <c r="AJ829" s="8"/>
      <c r="AK829" s="8"/>
    </row>
    <row r="830" spans="1:37" ht="375.75">
      <c r="A830" s="18">
        <v>1872</v>
      </c>
      <c r="B830" s="19"/>
      <c r="C830" s="28" t="s">
        <v>19751</v>
      </c>
      <c r="D830" s="28" t="s">
        <v>19752</v>
      </c>
      <c r="E830" s="22"/>
      <c r="F830" s="22"/>
      <c r="G830" s="22"/>
      <c r="H830" s="23">
        <v>0</v>
      </c>
      <c r="I830" s="22"/>
      <c r="J830" s="23" t="s">
        <v>18202</v>
      </c>
      <c r="K830" s="29">
        <v>43497</v>
      </c>
      <c r="L830" s="23" t="s">
        <v>96</v>
      </c>
      <c r="M830" s="22"/>
      <c r="N830" s="22"/>
      <c r="O830" s="22"/>
      <c r="P830" s="24"/>
      <c r="Q830" s="23" t="s">
        <v>172</v>
      </c>
      <c r="R830" s="23" t="s">
        <v>173</v>
      </c>
      <c r="S830" s="25"/>
      <c r="T830" s="26"/>
      <c r="U830" s="26"/>
      <c r="V830" s="22"/>
      <c r="W830" s="27"/>
      <c r="X830" s="8"/>
      <c r="Y830" s="8"/>
      <c r="Z830" s="8"/>
      <c r="AA830" s="8"/>
      <c r="AB830" s="8"/>
      <c r="AC830" s="8"/>
      <c r="AD830" s="8"/>
      <c r="AE830" s="8"/>
      <c r="AF830" s="8"/>
      <c r="AG830" s="8"/>
      <c r="AH830" s="8"/>
      <c r="AI830" s="8"/>
      <c r="AJ830" s="8"/>
      <c r="AK830" s="8"/>
    </row>
    <row r="831" spans="1:37" ht="345.75">
      <c r="A831" s="18">
        <v>1873</v>
      </c>
      <c r="B831" s="19"/>
      <c r="C831" s="28" t="s">
        <v>19751</v>
      </c>
      <c r="D831" s="28" t="s">
        <v>19753</v>
      </c>
      <c r="E831" s="22"/>
      <c r="F831" s="23" t="s">
        <v>26</v>
      </c>
      <c r="G831" s="22"/>
      <c r="H831" s="23">
        <v>0</v>
      </c>
      <c r="I831" s="22"/>
      <c r="J831" s="23" t="s">
        <v>18202</v>
      </c>
      <c r="K831" s="23" t="s">
        <v>18203</v>
      </c>
      <c r="L831" s="23" t="s">
        <v>61</v>
      </c>
      <c r="M831" s="22"/>
      <c r="N831" s="22"/>
      <c r="O831" s="22"/>
      <c r="P831" s="24"/>
      <c r="Q831" s="23" t="s">
        <v>172</v>
      </c>
      <c r="R831" s="23" t="s">
        <v>173</v>
      </c>
      <c r="S831" s="25"/>
      <c r="T831" s="26"/>
      <c r="U831" s="26"/>
      <c r="V831" s="22"/>
      <c r="W831" s="27"/>
      <c r="X831" s="8"/>
      <c r="Y831" s="8"/>
      <c r="Z831" s="8"/>
      <c r="AA831" s="8"/>
      <c r="AB831" s="8"/>
      <c r="AC831" s="8"/>
      <c r="AD831" s="8"/>
      <c r="AE831" s="8"/>
      <c r="AF831" s="8"/>
      <c r="AG831" s="8"/>
      <c r="AH831" s="8"/>
      <c r="AI831" s="8"/>
      <c r="AJ831" s="8"/>
      <c r="AK831" s="8"/>
    </row>
    <row r="832" spans="1:37" ht="105.75">
      <c r="A832" s="18">
        <v>1874</v>
      </c>
      <c r="B832" s="19"/>
      <c r="C832" s="28" t="s">
        <v>19754</v>
      </c>
      <c r="D832" s="28" t="s">
        <v>19755</v>
      </c>
      <c r="E832" s="22"/>
      <c r="F832" s="22"/>
      <c r="G832" s="22"/>
      <c r="H832" s="23">
        <v>0</v>
      </c>
      <c r="I832" s="22"/>
      <c r="J832" s="23" t="s">
        <v>18202</v>
      </c>
      <c r="K832" s="29">
        <v>43497</v>
      </c>
      <c r="L832" s="23" t="s">
        <v>96</v>
      </c>
      <c r="M832" s="22"/>
      <c r="N832" s="22"/>
      <c r="O832" s="22"/>
      <c r="P832" s="24"/>
      <c r="Q832" s="23" t="s">
        <v>172</v>
      </c>
      <c r="R832" s="23" t="s">
        <v>173</v>
      </c>
      <c r="S832" s="25"/>
      <c r="T832" s="26"/>
      <c r="U832" s="26"/>
      <c r="V832" s="22"/>
      <c r="W832" s="27"/>
      <c r="X832" s="8"/>
      <c r="Y832" s="8"/>
      <c r="Z832" s="8"/>
      <c r="AA832" s="8"/>
      <c r="AB832" s="8"/>
      <c r="AC832" s="8"/>
      <c r="AD832" s="8"/>
      <c r="AE832" s="8"/>
      <c r="AF832" s="8"/>
      <c r="AG832" s="8"/>
      <c r="AH832" s="8"/>
      <c r="AI832" s="8"/>
      <c r="AJ832" s="8"/>
      <c r="AK832" s="8"/>
    </row>
    <row r="833" spans="1:37" ht="105.75">
      <c r="A833" s="18">
        <v>1875</v>
      </c>
      <c r="B833" s="19"/>
      <c r="C833" s="28" t="s">
        <v>19754</v>
      </c>
      <c r="D833" s="28" t="s">
        <v>19756</v>
      </c>
      <c r="E833" s="22"/>
      <c r="F833" s="23" t="s">
        <v>19757</v>
      </c>
      <c r="G833" s="22"/>
      <c r="H833" s="23">
        <v>0</v>
      </c>
      <c r="I833" s="22"/>
      <c r="J833" s="23" t="s">
        <v>18202</v>
      </c>
      <c r="K833" s="23" t="s">
        <v>18203</v>
      </c>
      <c r="L833" s="23" t="s">
        <v>61</v>
      </c>
      <c r="M833" s="22"/>
      <c r="N833" s="22"/>
      <c r="O833" s="22"/>
      <c r="P833" s="24"/>
      <c r="Q833" s="23" t="s">
        <v>172</v>
      </c>
      <c r="R833" s="23" t="s">
        <v>173</v>
      </c>
      <c r="S833" s="25"/>
      <c r="T833" s="26"/>
      <c r="U833" s="26"/>
      <c r="V833" s="22"/>
      <c r="W833" s="27"/>
      <c r="X833" s="8"/>
      <c r="Y833" s="8"/>
      <c r="Z833" s="8"/>
      <c r="AA833" s="8"/>
      <c r="AB833" s="8"/>
      <c r="AC833" s="8"/>
      <c r="AD833" s="8"/>
      <c r="AE833" s="8"/>
      <c r="AF833" s="8"/>
      <c r="AG833" s="8"/>
      <c r="AH833" s="8"/>
      <c r="AI833" s="8"/>
      <c r="AJ833" s="8"/>
      <c r="AK833" s="8"/>
    </row>
    <row r="834" spans="1:37" ht="360.75">
      <c r="A834" s="18">
        <v>1876</v>
      </c>
      <c r="B834" s="19"/>
      <c r="C834" s="28" t="s">
        <v>19758</v>
      </c>
      <c r="D834" s="28" t="s">
        <v>19759</v>
      </c>
      <c r="E834" s="22"/>
      <c r="F834" s="22"/>
      <c r="G834" s="22"/>
      <c r="H834" s="23">
        <v>0</v>
      </c>
      <c r="I834" s="22"/>
      <c r="J834" s="23" t="s">
        <v>18202</v>
      </c>
      <c r="K834" s="23" t="s">
        <v>18203</v>
      </c>
      <c r="L834" s="23" t="s">
        <v>61</v>
      </c>
      <c r="M834" s="22"/>
      <c r="N834" s="22"/>
      <c r="O834" s="22"/>
      <c r="P834" s="24"/>
      <c r="Q834" s="23" t="s">
        <v>99</v>
      </c>
      <c r="R834" s="23" t="s">
        <v>179</v>
      </c>
      <c r="S834" s="25"/>
      <c r="T834" s="26"/>
      <c r="U834" s="26"/>
      <c r="V834" s="22"/>
      <c r="W834" s="27"/>
      <c r="X834" s="8"/>
      <c r="Y834" s="8"/>
      <c r="Z834" s="8"/>
      <c r="AA834" s="8"/>
      <c r="AB834" s="8"/>
      <c r="AC834" s="8"/>
      <c r="AD834" s="8"/>
      <c r="AE834" s="8"/>
      <c r="AF834" s="8"/>
      <c r="AG834" s="8"/>
      <c r="AH834" s="8"/>
      <c r="AI834" s="8"/>
      <c r="AJ834" s="8"/>
      <c r="AK834" s="8"/>
    </row>
    <row r="835" spans="1:37" ht="409.5">
      <c r="A835" s="18">
        <v>1880</v>
      </c>
      <c r="B835" s="19"/>
      <c r="C835" s="20" t="s">
        <v>19760</v>
      </c>
      <c r="D835" s="21"/>
      <c r="E835" s="22"/>
      <c r="F835" s="22"/>
      <c r="G835" s="22"/>
      <c r="H835" s="23">
        <v>0</v>
      </c>
      <c r="I835" s="22"/>
      <c r="J835" s="23" t="s">
        <v>18202</v>
      </c>
      <c r="K835" s="22"/>
      <c r="L835" s="23" t="s">
        <v>17409</v>
      </c>
      <c r="M835" s="22"/>
      <c r="N835" s="22"/>
      <c r="O835" s="22"/>
      <c r="P835" s="24"/>
      <c r="Q835" s="23" t="s">
        <v>20</v>
      </c>
      <c r="R835" s="22"/>
      <c r="S835" s="25"/>
      <c r="T835" s="26"/>
      <c r="U835" s="26"/>
      <c r="V835" s="22"/>
      <c r="W835" s="27"/>
      <c r="X835" s="8"/>
      <c r="Y835" s="8"/>
      <c r="Z835" s="8"/>
      <c r="AA835" s="8"/>
      <c r="AB835" s="8"/>
      <c r="AC835" s="8"/>
      <c r="AD835" s="8"/>
      <c r="AE835" s="8"/>
      <c r="AF835" s="8"/>
      <c r="AG835" s="8"/>
      <c r="AH835" s="8"/>
      <c r="AI835" s="8"/>
      <c r="AJ835" s="8"/>
      <c r="AK835" s="8"/>
    </row>
    <row r="836" spans="1:37" ht="105.75">
      <c r="A836" s="18">
        <v>1884</v>
      </c>
      <c r="B836" s="19"/>
      <c r="C836" s="28" t="s">
        <v>19761</v>
      </c>
      <c r="D836" s="28" t="s">
        <v>19762</v>
      </c>
      <c r="E836" s="22"/>
      <c r="F836" s="23" t="s">
        <v>50</v>
      </c>
      <c r="G836" s="22"/>
      <c r="H836" s="23">
        <v>0</v>
      </c>
      <c r="I836" s="22"/>
      <c r="J836" s="23" t="s">
        <v>18202</v>
      </c>
      <c r="K836" s="29">
        <v>43497</v>
      </c>
      <c r="L836" s="23" t="s">
        <v>96</v>
      </c>
      <c r="M836" s="22"/>
      <c r="N836" s="23" t="s">
        <v>19763</v>
      </c>
      <c r="O836" s="22"/>
      <c r="P836" s="24"/>
      <c r="Q836" s="23" t="s">
        <v>18392</v>
      </c>
      <c r="R836" s="23" t="s">
        <v>127</v>
      </c>
      <c r="S836" s="25"/>
      <c r="T836" s="26"/>
      <c r="U836" s="26"/>
      <c r="V836" s="22"/>
      <c r="W836" s="27"/>
      <c r="X836" s="8"/>
      <c r="Y836" s="8"/>
      <c r="Z836" s="8"/>
      <c r="AA836" s="8"/>
      <c r="AB836" s="8"/>
      <c r="AC836" s="8"/>
      <c r="AD836" s="8"/>
      <c r="AE836" s="8"/>
      <c r="AF836" s="8"/>
      <c r="AG836" s="8"/>
      <c r="AH836" s="8"/>
      <c r="AI836" s="8"/>
      <c r="AJ836" s="8"/>
      <c r="AK836" s="8"/>
    </row>
    <row r="837" spans="1:37" ht="75.75">
      <c r="A837" s="18">
        <v>1885</v>
      </c>
      <c r="B837" s="19"/>
      <c r="C837" s="28" t="s">
        <v>19761</v>
      </c>
      <c r="D837" s="28" t="s">
        <v>19764</v>
      </c>
      <c r="E837" s="22"/>
      <c r="F837" s="23" t="s">
        <v>50</v>
      </c>
      <c r="G837" s="22"/>
      <c r="H837" s="23">
        <v>0</v>
      </c>
      <c r="I837" s="22"/>
      <c r="J837" s="23" t="s">
        <v>18202</v>
      </c>
      <c r="K837" s="29">
        <v>43497</v>
      </c>
      <c r="L837" s="23" t="s">
        <v>96</v>
      </c>
      <c r="M837" s="22"/>
      <c r="N837" s="23" t="s">
        <v>19763</v>
      </c>
      <c r="O837" s="22"/>
      <c r="P837" s="24"/>
      <c r="Q837" s="23" t="s">
        <v>18392</v>
      </c>
      <c r="R837" s="23" t="s">
        <v>127</v>
      </c>
      <c r="S837" s="25"/>
      <c r="T837" s="26"/>
      <c r="U837" s="26"/>
      <c r="V837" s="22"/>
      <c r="W837" s="27"/>
      <c r="X837" s="8"/>
      <c r="Y837" s="8"/>
      <c r="Z837" s="8"/>
      <c r="AA837" s="8"/>
      <c r="AB837" s="8"/>
      <c r="AC837" s="8"/>
      <c r="AD837" s="8"/>
      <c r="AE837" s="8"/>
      <c r="AF837" s="8"/>
      <c r="AG837" s="8"/>
      <c r="AH837" s="8"/>
      <c r="AI837" s="8"/>
      <c r="AJ837" s="8"/>
      <c r="AK837" s="8"/>
    </row>
    <row r="838" spans="1:37" ht="135.75">
      <c r="A838" s="18">
        <v>1886</v>
      </c>
      <c r="B838" s="19"/>
      <c r="C838" s="28" t="s">
        <v>19761</v>
      </c>
      <c r="D838" s="28" t="s">
        <v>19765</v>
      </c>
      <c r="E838" s="22"/>
      <c r="F838" s="23" t="s">
        <v>50</v>
      </c>
      <c r="G838" s="22"/>
      <c r="H838" s="23">
        <v>0</v>
      </c>
      <c r="I838" s="22"/>
      <c r="J838" s="23" t="s">
        <v>18202</v>
      </c>
      <c r="K838" s="29">
        <v>43497</v>
      </c>
      <c r="L838" s="23" t="s">
        <v>96</v>
      </c>
      <c r="M838" s="22"/>
      <c r="N838" s="23" t="s">
        <v>19763</v>
      </c>
      <c r="O838" s="22"/>
      <c r="P838" s="24"/>
      <c r="Q838" s="23" t="s">
        <v>18392</v>
      </c>
      <c r="R838" s="23" t="s">
        <v>127</v>
      </c>
      <c r="S838" s="25"/>
      <c r="T838" s="26"/>
      <c r="U838" s="26"/>
      <c r="V838" s="22"/>
      <c r="W838" s="27"/>
      <c r="X838" s="8"/>
      <c r="Y838" s="8"/>
      <c r="Z838" s="8"/>
      <c r="AA838" s="8"/>
      <c r="AB838" s="8"/>
      <c r="AC838" s="8"/>
      <c r="AD838" s="8"/>
      <c r="AE838" s="8"/>
      <c r="AF838" s="8"/>
      <c r="AG838" s="8"/>
      <c r="AH838" s="8"/>
      <c r="AI838" s="8"/>
      <c r="AJ838" s="8"/>
      <c r="AK838" s="8"/>
    </row>
    <row r="839" spans="1:37" ht="150.75">
      <c r="A839" s="18">
        <v>1887</v>
      </c>
      <c r="B839" s="19"/>
      <c r="C839" s="28" t="s">
        <v>19761</v>
      </c>
      <c r="D839" s="28" t="s">
        <v>19766</v>
      </c>
      <c r="E839" s="22"/>
      <c r="F839" s="23" t="s">
        <v>50</v>
      </c>
      <c r="G839" s="22"/>
      <c r="H839" s="23">
        <v>0</v>
      </c>
      <c r="I839" s="22"/>
      <c r="J839" s="23" t="s">
        <v>18202</v>
      </c>
      <c r="K839" s="29">
        <v>43497</v>
      </c>
      <c r="L839" s="23" t="s">
        <v>96</v>
      </c>
      <c r="M839" s="22"/>
      <c r="N839" s="23" t="s">
        <v>19763</v>
      </c>
      <c r="O839" s="22"/>
      <c r="P839" s="24"/>
      <c r="Q839" s="23" t="s">
        <v>18392</v>
      </c>
      <c r="R839" s="23" t="s">
        <v>127</v>
      </c>
      <c r="S839" s="25"/>
      <c r="T839" s="26"/>
      <c r="U839" s="26"/>
      <c r="V839" s="22"/>
      <c r="W839" s="27"/>
      <c r="X839" s="8"/>
      <c r="Y839" s="8"/>
      <c r="Z839" s="8"/>
      <c r="AA839" s="8"/>
      <c r="AB839" s="8"/>
      <c r="AC839" s="8"/>
      <c r="AD839" s="8"/>
      <c r="AE839" s="8"/>
      <c r="AF839" s="8"/>
      <c r="AG839" s="8"/>
      <c r="AH839" s="8"/>
      <c r="AI839" s="8"/>
      <c r="AJ839" s="8"/>
      <c r="AK839" s="8"/>
    </row>
    <row r="840" spans="1:37" ht="120.75">
      <c r="A840" s="18">
        <v>1888</v>
      </c>
      <c r="B840" s="19"/>
      <c r="C840" s="28" t="s">
        <v>19761</v>
      </c>
      <c r="D840" s="28" t="s">
        <v>19767</v>
      </c>
      <c r="E840" s="22"/>
      <c r="F840" s="23" t="s">
        <v>50</v>
      </c>
      <c r="G840" s="22"/>
      <c r="H840" s="23">
        <v>0</v>
      </c>
      <c r="I840" s="22"/>
      <c r="J840" s="23" t="s">
        <v>18202</v>
      </c>
      <c r="K840" s="29">
        <v>43497</v>
      </c>
      <c r="L840" s="23" t="s">
        <v>96</v>
      </c>
      <c r="M840" s="22"/>
      <c r="N840" s="23" t="s">
        <v>19763</v>
      </c>
      <c r="O840" s="22"/>
      <c r="P840" s="24"/>
      <c r="Q840" s="23" t="s">
        <v>18392</v>
      </c>
      <c r="R840" s="23" t="s">
        <v>127</v>
      </c>
      <c r="S840" s="25"/>
      <c r="T840" s="26"/>
      <c r="U840" s="26"/>
      <c r="V840" s="22"/>
      <c r="W840" s="27"/>
      <c r="X840" s="8"/>
      <c r="Y840" s="8"/>
      <c r="Z840" s="8"/>
      <c r="AA840" s="8"/>
      <c r="AB840" s="8"/>
      <c r="AC840" s="8"/>
      <c r="AD840" s="8"/>
      <c r="AE840" s="8"/>
      <c r="AF840" s="8"/>
      <c r="AG840" s="8"/>
      <c r="AH840" s="8"/>
      <c r="AI840" s="8"/>
      <c r="AJ840" s="8"/>
      <c r="AK840" s="8"/>
    </row>
    <row r="841" spans="1:37" ht="90.75">
      <c r="A841" s="18">
        <v>1889</v>
      </c>
      <c r="B841" s="19"/>
      <c r="C841" s="28" t="s">
        <v>19761</v>
      </c>
      <c r="D841" s="28" t="s">
        <v>19768</v>
      </c>
      <c r="E841" s="22"/>
      <c r="F841" s="23" t="s">
        <v>50</v>
      </c>
      <c r="G841" s="22"/>
      <c r="H841" s="23">
        <v>0</v>
      </c>
      <c r="I841" s="22"/>
      <c r="J841" s="23" t="s">
        <v>18202</v>
      </c>
      <c r="K841" s="29">
        <v>43497</v>
      </c>
      <c r="L841" s="23" t="s">
        <v>96</v>
      </c>
      <c r="M841" s="22"/>
      <c r="N841" s="23" t="s">
        <v>19763</v>
      </c>
      <c r="O841" s="22"/>
      <c r="P841" s="24"/>
      <c r="Q841" s="23" t="s">
        <v>18392</v>
      </c>
      <c r="R841" s="23" t="s">
        <v>127</v>
      </c>
      <c r="S841" s="25"/>
      <c r="T841" s="26"/>
      <c r="U841" s="26"/>
      <c r="V841" s="22"/>
      <c r="W841" s="27"/>
      <c r="X841" s="8"/>
      <c r="Y841" s="8"/>
      <c r="Z841" s="8"/>
      <c r="AA841" s="8"/>
      <c r="AB841" s="8"/>
      <c r="AC841" s="8"/>
      <c r="AD841" s="8"/>
      <c r="AE841" s="8"/>
      <c r="AF841" s="8"/>
      <c r="AG841" s="8"/>
      <c r="AH841" s="8"/>
      <c r="AI841" s="8"/>
      <c r="AJ841" s="8"/>
      <c r="AK841" s="8"/>
    </row>
    <row r="842" spans="1:37" ht="45.75">
      <c r="A842" s="18">
        <v>1890</v>
      </c>
      <c r="B842" s="19"/>
      <c r="C842" s="28" t="s">
        <v>19761</v>
      </c>
      <c r="D842" s="28" t="s">
        <v>19769</v>
      </c>
      <c r="E842" s="22"/>
      <c r="F842" s="23" t="s">
        <v>50</v>
      </c>
      <c r="G842" s="22"/>
      <c r="H842" s="23">
        <v>0</v>
      </c>
      <c r="I842" s="22"/>
      <c r="J842" s="23" t="s">
        <v>18202</v>
      </c>
      <c r="K842" s="29">
        <v>43497</v>
      </c>
      <c r="L842" s="23" t="s">
        <v>96</v>
      </c>
      <c r="M842" s="22"/>
      <c r="N842" s="23" t="s">
        <v>19770</v>
      </c>
      <c r="O842" s="22"/>
      <c r="P842" s="24"/>
      <c r="Q842" s="23" t="s">
        <v>18392</v>
      </c>
      <c r="R842" s="23" t="s">
        <v>127</v>
      </c>
      <c r="S842" s="25"/>
      <c r="T842" s="26"/>
      <c r="U842" s="26"/>
      <c r="V842" s="22"/>
      <c r="W842" s="27"/>
      <c r="X842" s="8"/>
      <c r="Y842" s="8"/>
      <c r="Z842" s="8"/>
      <c r="AA842" s="8"/>
      <c r="AB842" s="8"/>
      <c r="AC842" s="8"/>
      <c r="AD842" s="8"/>
      <c r="AE842" s="8"/>
      <c r="AF842" s="8"/>
      <c r="AG842" s="8"/>
      <c r="AH842" s="8"/>
      <c r="AI842" s="8"/>
      <c r="AJ842" s="8"/>
      <c r="AK842" s="8"/>
    </row>
    <row r="843" spans="1:37" ht="90.75">
      <c r="A843" s="18">
        <v>1891</v>
      </c>
      <c r="B843" s="19"/>
      <c r="C843" s="28" t="s">
        <v>19761</v>
      </c>
      <c r="D843" s="28" t="s">
        <v>19771</v>
      </c>
      <c r="E843" s="22"/>
      <c r="F843" s="23" t="s">
        <v>50</v>
      </c>
      <c r="G843" s="22"/>
      <c r="H843" s="23">
        <v>0</v>
      </c>
      <c r="I843" s="22"/>
      <c r="J843" s="23" t="s">
        <v>18202</v>
      </c>
      <c r="K843" s="29">
        <v>43497</v>
      </c>
      <c r="L843" s="23" t="s">
        <v>96</v>
      </c>
      <c r="M843" s="22"/>
      <c r="N843" s="23" t="s">
        <v>19770</v>
      </c>
      <c r="O843" s="22"/>
      <c r="P843" s="24"/>
      <c r="Q843" s="23" t="s">
        <v>18392</v>
      </c>
      <c r="R843" s="23" t="s">
        <v>127</v>
      </c>
      <c r="S843" s="25"/>
      <c r="T843" s="26"/>
      <c r="U843" s="26"/>
      <c r="V843" s="22"/>
      <c r="W843" s="27"/>
      <c r="X843" s="8"/>
      <c r="Y843" s="8"/>
      <c r="Z843" s="8"/>
      <c r="AA843" s="8"/>
      <c r="AB843" s="8"/>
      <c r="AC843" s="8"/>
      <c r="AD843" s="8"/>
      <c r="AE843" s="8"/>
      <c r="AF843" s="8"/>
      <c r="AG843" s="8"/>
      <c r="AH843" s="8"/>
      <c r="AI843" s="8"/>
      <c r="AJ843" s="8"/>
      <c r="AK843" s="8"/>
    </row>
    <row r="844" spans="1:37" ht="105.75">
      <c r="A844" s="18">
        <v>1892</v>
      </c>
      <c r="B844" s="19"/>
      <c r="C844" s="28" t="s">
        <v>19761</v>
      </c>
      <c r="D844" s="28" t="s">
        <v>19772</v>
      </c>
      <c r="E844" s="22"/>
      <c r="F844" s="23" t="s">
        <v>50</v>
      </c>
      <c r="G844" s="22"/>
      <c r="H844" s="23">
        <v>0</v>
      </c>
      <c r="I844" s="22"/>
      <c r="J844" s="23" t="s">
        <v>18202</v>
      </c>
      <c r="K844" s="29">
        <v>43497</v>
      </c>
      <c r="L844" s="23" t="s">
        <v>96</v>
      </c>
      <c r="M844" s="22"/>
      <c r="N844" s="23" t="s">
        <v>19770</v>
      </c>
      <c r="O844" s="22"/>
      <c r="P844" s="24"/>
      <c r="Q844" s="23" t="s">
        <v>18392</v>
      </c>
      <c r="R844" s="23" t="s">
        <v>127</v>
      </c>
      <c r="S844" s="25"/>
      <c r="T844" s="26"/>
      <c r="U844" s="26"/>
      <c r="V844" s="22"/>
      <c r="W844" s="27"/>
      <c r="X844" s="8"/>
      <c r="Y844" s="8"/>
      <c r="Z844" s="8"/>
      <c r="AA844" s="8"/>
      <c r="AB844" s="8"/>
      <c r="AC844" s="8"/>
      <c r="AD844" s="8"/>
      <c r="AE844" s="8"/>
      <c r="AF844" s="8"/>
      <c r="AG844" s="8"/>
      <c r="AH844" s="8"/>
      <c r="AI844" s="8"/>
      <c r="AJ844" s="8"/>
      <c r="AK844" s="8"/>
    </row>
    <row r="845" spans="1:37" ht="90.75">
      <c r="A845" s="18">
        <v>1893</v>
      </c>
      <c r="B845" s="19"/>
      <c r="C845" s="28" t="s">
        <v>19761</v>
      </c>
      <c r="D845" s="28" t="s">
        <v>19773</v>
      </c>
      <c r="E845" s="22"/>
      <c r="F845" s="23" t="s">
        <v>50</v>
      </c>
      <c r="G845" s="22"/>
      <c r="H845" s="23">
        <v>0</v>
      </c>
      <c r="I845" s="22"/>
      <c r="J845" s="23" t="s">
        <v>18202</v>
      </c>
      <c r="K845" s="29">
        <v>43497</v>
      </c>
      <c r="L845" s="23" t="s">
        <v>96</v>
      </c>
      <c r="M845" s="22"/>
      <c r="N845" s="23" t="s">
        <v>19770</v>
      </c>
      <c r="O845" s="22"/>
      <c r="P845" s="24"/>
      <c r="Q845" s="23" t="s">
        <v>18392</v>
      </c>
      <c r="R845" s="23" t="s">
        <v>127</v>
      </c>
      <c r="S845" s="25"/>
      <c r="T845" s="26"/>
      <c r="U845" s="26"/>
      <c r="V845" s="22"/>
      <c r="W845" s="27"/>
      <c r="X845" s="8"/>
      <c r="Y845" s="8"/>
      <c r="Z845" s="8"/>
      <c r="AA845" s="8"/>
      <c r="AB845" s="8"/>
      <c r="AC845" s="8"/>
      <c r="AD845" s="8"/>
      <c r="AE845" s="8"/>
      <c r="AF845" s="8"/>
      <c r="AG845" s="8"/>
      <c r="AH845" s="8"/>
      <c r="AI845" s="8"/>
      <c r="AJ845" s="8"/>
      <c r="AK845" s="8"/>
    </row>
    <row r="846" spans="1:37" ht="60.75">
      <c r="A846" s="18">
        <v>1894</v>
      </c>
      <c r="B846" s="19"/>
      <c r="C846" s="28" t="s">
        <v>19761</v>
      </c>
      <c r="D846" s="28" t="s">
        <v>19774</v>
      </c>
      <c r="E846" s="22"/>
      <c r="F846" s="23" t="s">
        <v>50</v>
      </c>
      <c r="G846" s="22"/>
      <c r="H846" s="23">
        <v>0</v>
      </c>
      <c r="I846" s="22"/>
      <c r="J846" s="23" t="s">
        <v>18202</v>
      </c>
      <c r="K846" s="29">
        <v>43497</v>
      </c>
      <c r="L846" s="23" t="s">
        <v>96</v>
      </c>
      <c r="M846" s="22"/>
      <c r="N846" s="23" t="s">
        <v>19775</v>
      </c>
      <c r="O846" s="22"/>
      <c r="P846" s="24"/>
      <c r="Q846" s="23" t="s">
        <v>18392</v>
      </c>
      <c r="R846" s="23" t="s">
        <v>127</v>
      </c>
      <c r="S846" s="25"/>
      <c r="T846" s="26"/>
      <c r="U846" s="26"/>
      <c r="V846" s="22"/>
      <c r="W846" s="27"/>
      <c r="X846" s="8"/>
      <c r="Y846" s="8"/>
      <c r="Z846" s="8"/>
      <c r="AA846" s="8"/>
      <c r="AB846" s="8"/>
      <c r="AC846" s="8"/>
      <c r="AD846" s="8"/>
      <c r="AE846" s="8"/>
      <c r="AF846" s="8"/>
      <c r="AG846" s="8"/>
      <c r="AH846" s="8"/>
      <c r="AI846" s="8"/>
      <c r="AJ846" s="8"/>
      <c r="AK846" s="8"/>
    </row>
    <row r="847" spans="1:37" ht="409.6">
      <c r="A847" s="18">
        <v>1902</v>
      </c>
      <c r="B847" s="19"/>
      <c r="C847" s="28" t="s">
        <v>19776</v>
      </c>
      <c r="D847" s="21"/>
      <c r="E847" s="22"/>
      <c r="F847" s="22"/>
      <c r="G847" s="22"/>
      <c r="H847" s="23">
        <v>0</v>
      </c>
      <c r="I847" s="22"/>
      <c r="J847" s="23" t="s">
        <v>18202</v>
      </c>
      <c r="K847" s="22"/>
      <c r="L847" s="23" t="s">
        <v>18267</v>
      </c>
      <c r="M847" s="23">
        <v>2017</v>
      </c>
      <c r="N847" s="22"/>
      <c r="O847" s="22"/>
      <c r="P847" s="24"/>
      <c r="Q847" s="23" t="s">
        <v>20</v>
      </c>
      <c r="R847" s="23" t="s">
        <v>21</v>
      </c>
      <c r="S847" s="25"/>
      <c r="T847" s="26"/>
      <c r="U847" s="26"/>
      <c r="V847" s="22"/>
      <c r="W847" s="27"/>
      <c r="X847" s="8"/>
      <c r="Y847" s="8"/>
      <c r="Z847" s="8"/>
      <c r="AA847" s="8"/>
      <c r="AB847" s="8"/>
      <c r="AC847" s="8"/>
      <c r="AD847" s="8"/>
      <c r="AE847" s="8"/>
      <c r="AF847" s="8"/>
      <c r="AG847" s="8"/>
      <c r="AH847" s="8"/>
      <c r="AI847" s="8"/>
      <c r="AJ847" s="8"/>
      <c r="AK847" s="8"/>
    </row>
    <row r="848" spans="1:37" ht="60.75">
      <c r="A848" s="18">
        <v>1903</v>
      </c>
      <c r="B848" s="19"/>
      <c r="C848" s="28" t="s">
        <v>19777</v>
      </c>
      <c r="D848" s="28" t="s">
        <v>5338</v>
      </c>
      <c r="E848" s="22"/>
      <c r="F848" s="23" t="s">
        <v>50</v>
      </c>
      <c r="G848" s="22"/>
      <c r="H848" s="23">
        <v>0</v>
      </c>
      <c r="I848" s="22"/>
      <c r="J848" s="23" t="s">
        <v>18202</v>
      </c>
      <c r="K848" s="22"/>
      <c r="L848" s="23" t="s">
        <v>18267</v>
      </c>
      <c r="M848" s="23" t="s">
        <v>11857</v>
      </c>
      <c r="N848" s="22"/>
      <c r="O848" s="22"/>
      <c r="P848" s="24"/>
      <c r="Q848" s="23" t="s">
        <v>29</v>
      </c>
      <c r="R848" s="23" t="s">
        <v>30</v>
      </c>
      <c r="S848" s="25"/>
      <c r="T848" s="26"/>
      <c r="U848" s="26"/>
      <c r="V848" s="22"/>
      <c r="W848" s="27"/>
      <c r="X848" s="8"/>
      <c r="Y848" s="8"/>
      <c r="Z848" s="8"/>
      <c r="AA848" s="8"/>
      <c r="AB848" s="8"/>
      <c r="AC848" s="8"/>
      <c r="AD848" s="8"/>
      <c r="AE848" s="8"/>
      <c r="AF848" s="8"/>
      <c r="AG848" s="8"/>
      <c r="AH848" s="8"/>
      <c r="AI848" s="8"/>
      <c r="AJ848" s="8"/>
      <c r="AK848" s="8"/>
    </row>
    <row r="849" spans="1:37" ht="60.75">
      <c r="A849" s="18">
        <v>1904</v>
      </c>
      <c r="B849" s="19"/>
      <c r="C849" s="28" t="s">
        <v>19777</v>
      </c>
      <c r="D849" s="28" t="s">
        <v>5338</v>
      </c>
      <c r="E849" s="22"/>
      <c r="F849" s="22"/>
      <c r="G849" s="22"/>
      <c r="H849" s="23">
        <v>0</v>
      </c>
      <c r="I849" s="22"/>
      <c r="J849" s="23" t="s">
        <v>18202</v>
      </c>
      <c r="K849" s="22"/>
      <c r="L849" s="23" t="s">
        <v>18212</v>
      </c>
      <c r="M849" s="22"/>
      <c r="N849" s="22"/>
      <c r="O849" s="22"/>
      <c r="P849" s="24"/>
      <c r="Q849" s="23" t="s">
        <v>29</v>
      </c>
      <c r="R849" s="23" t="s">
        <v>30</v>
      </c>
      <c r="S849" s="25"/>
      <c r="T849" s="26"/>
      <c r="U849" s="26"/>
      <c r="V849" s="22"/>
      <c r="W849" s="27"/>
      <c r="X849" s="8"/>
      <c r="Y849" s="8"/>
      <c r="Z849" s="8"/>
      <c r="AA849" s="8"/>
      <c r="AB849" s="8"/>
      <c r="AC849" s="8"/>
      <c r="AD849" s="8"/>
      <c r="AE849" s="8"/>
      <c r="AF849" s="8"/>
      <c r="AG849" s="8"/>
      <c r="AH849" s="8"/>
      <c r="AI849" s="8"/>
      <c r="AJ849" s="8"/>
      <c r="AK849" s="8"/>
    </row>
    <row r="850" spans="1:37" ht="105.75">
      <c r="A850" s="18">
        <v>1905</v>
      </c>
      <c r="B850" s="19"/>
      <c r="C850" s="28" t="s">
        <v>19777</v>
      </c>
      <c r="D850" s="28" t="s">
        <v>19778</v>
      </c>
      <c r="E850" s="22"/>
      <c r="F850" s="22"/>
      <c r="G850" s="22"/>
      <c r="H850" s="23">
        <v>0</v>
      </c>
      <c r="I850" s="22"/>
      <c r="J850" s="23" t="s">
        <v>18202</v>
      </c>
      <c r="K850" s="22"/>
      <c r="L850" s="23" t="s">
        <v>18212</v>
      </c>
      <c r="M850" s="22"/>
      <c r="N850" s="22"/>
      <c r="O850" s="22"/>
      <c r="P850" s="24"/>
      <c r="Q850" s="23" t="s">
        <v>29</v>
      </c>
      <c r="R850" s="23" t="s">
        <v>30</v>
      </c>
      <c r="S850" s="25"/>
      <c r="T850" s="26"/>
      <c r="U850" s="26"/>
      <c r="V850" s="22"/>
      <c r="W850" s="27"/>
      <c r="X850" s="8"/>
      <c r="Y850" s="8"/>
      <c r="Z850" s="8"/>
      <c r="AA850" s="8"/>
      <c r="AB850" s="8"/>
      <c r="AC850" s="8"/>
      <c r="AD850" s="8"/>
      <c r="AE850" s="8"/>
      <c r="AF850" s="8"/>
      <c r="AG850" s="8"/>
      <c r="AH850" s="8"/>
      <c r="AI850" s="8"/>
      <c r="AJ850" s="8"/>
      <c r="AK850" s="8"/>
    </row>
    <row r="851" spans="1:37" ht="105.75">
      <c r="A851" s="18">
        <v>1906</v>
      </c>
      <c r="B851" s="30" t="s">
        <v>153</v>
      </c>
      <c r="C851" s="28" t="s">
        <v>19779</v>
      </c>
      <c r="D851" s="28" t="s">
        <v>19780</v>
      </c>
      <c r="E851" s="22"/>
      <c r="F851" s="23" t="s">
        <v>19781</v>
      </c>
      <c r="G851" s="22"/>
      <c r="H851" s="23">
        <v>0</v>
      </c>
      <c r="I851" s="22"/>
      <c r="J851" s="23" t="s">
        <v>18202</v>
      </c>
      <c r="K851" s="23" t="s">
        <v>18203</v>
      </c>
      <c r="L851" s="23" t="s">
        <v>35</v>
      </c>
      <c r="M851" s="22"/>
      <c r="N851" s="22"/>
      <c r="O851" s="23" t="s">
        <v>19782</v>
      </c>
      <c r="P851" s="24"/>
      <c r="Q851" s="23" t="s">
        <v>99</v>
      </c>
      <c r="R851" s="23" t="s">
        <v>10886</v>
      </c>
      <c r="S851" s="25"/>
      <c r="T851" s="26"/>
      <c r="U851" s="26"/>
      <c r="V851" s="22"/>
      <c r="W851" s="27"/>
      <c r="X851" s="8"/>
      <c r="Y851" s="8"/>
      <c r="Z851" s="8"/>
      <c r="AA851" s="8"/>
      <c r="AB851" s="8"/>
      <c r="AC851" s="8"/>
      <c r="AD851" s="8"/>
      <c r="AE851" s="8"/>
      <c r="AF851" s="8"/>
      <c r="AG851" s="8"/>
      <c r="AH851" s="8"/>
      <c r="AI851" s="8"/>
      <c r="AJ851" s="8"/>
      <c r="AK851" s="8"/>
    </row>
    <row r="852" spans="1:37" ht="45.75">
      <c r="A852" s="18">
        <v>1915</v>
      </c>
      <c r="B852" s="19"/>
      <c r="C852" s="28" t="s">
        <v>19783</v>
      </c>
      <c r="D852" s="28" t="s">
        <v>19784</v>
      </c>
      <c r="E852" s="22"/>
      <c r="F852" s="22"/>
      <c r="G852" s="22"/>
      <c r="H852" s="23">
        <v>0</v>
      </c>
      <c r="I852" s="22"/>
      <c r="J852" s="23" t="s">
        <v>18202</v>
      </c>
      <c r="K852" s="22"/>
      <c r="L852" s="23" t="s">
        <v>18243</v>
      </c>
      <c r="M852" s="22"/>
      <c r="N852" s="22"/>
      <c r="O852" s="22"/>
      <c r="P852" s="24"/>
      <c r="Q852" s="23" t="s">
        <v>36</v>
      </c>
      <c r="R852" s="23" t="s">
        <v>37</v>
      </c>
      <c r="S852" s="25"/>
      <c r="T852" s="26"/>
      <c r="U852" s="26"/>
      <c r="V852" s="22"/>
      <c r="W852" s="27"/>
      <c r="X852" s="8"/>
      <c r="Y852" s="8"/>
      <c r="Z852" s="8"/>
      <c r="AA852" s="8"/>
      <c r="AB852" s="8"/>
      <c r="AC852" s="8"/>
      <c r="AD852" s="8"/>
      <c r="AE852" s="8"/>
      <c r="AF852" s="8"/>
      <c r="AG852" s="8"/>
      <c r="AH852" s="8"/>
      <c r="AI852" s="8"/>
      <c r="AJ852" s="8"/>
      <c r="AK852" s="8"/>
    </row>
    <row r="853" spans="1:37" ht="60.75">
      <c r="A853" s="18">
        <v>1916</v>
      </c>
      <c r="B853" s="19"/>
      <c r="C853" s="28" t="s">
        <v>19783</v>
      </c>
      <c r="D853" s="28" t="s">
        <v>19785</v>
      </c>
      <c r="E853" s="22"/>
      <c r="F853" s="22"/>
      <c r="G853" s="22"/>
      <c r="H853" s="23">
        <v>0</v>
      </c>
      <c r="I853" s="22"/>
      <c r="J853" s="23" t="s">
        <v>18202</v>
      </c>
      <c r="K853" s="22"/>
      <c r="L853" s="23" t="s">
        <v>18243</v>
      </c>
      <c r="M853" s="22"/>
      <c r="N853" s="22"/>
      <c r="O853" s="22"/>
      <c r="P853" s="24"/>
      <c r="Q853" s="23" t="s">
        <v>36</v>
      </c>
      <c r="R853" s="23" t="s">
        <v>37</v>
      </c>
      <c r="S853" s="25"/>
      <c r="T853" s="26"/>
      <c r="U853" s="26"/>
      <c r="V853" s="22"/>
      <c r="W853" s="27"/>
      <c r="X853" s="8"/>
      <c r="Y853" s="8"/>
      <c r="Z853" s="8"/>
      <c r="AA853" s="8"/>
      <c r="AB853" s="8"/>
      <c r="AC853" s="8"/>
      <c r="AD853" s="8"/>
      <c r="AE853" s="8"/>
      <c r="AF853" s="8"/>
      <c r="AG853" s="8"/>
      <c r="AH853" s="8"/>
      <c r="AI853" s="8"/>
      <c r="AJ853" s="8"/>
      <c r="AK853" s="8"/>
    </row>
    <row r="854" spans="1:37" ht="90.75">
      <c r="A854" s="18">
        <v>1919</v>
      </c>
      <c r="B854" s="30" t="s">
        <v>18914</v>
      </c>
      <c r="C854" s="28" t="s">
        <v>19786</v>
      </c>
      <c r="D854" s="28" t="s">
        <v>19787</v>
      </c>
      <c r="E854" s="22"/>
      <c r="F854" s="23" t="s">
        <v>50</v>
      </c>
      <c r="G854" s="22"/>
      <c r="H854" s="23">
        <v>0</v>
      </c>
      <c r="I854" s="22"/>
      <c r="J854" s="23" t="s">
        <v>18202</v>
      </c>
      <c r="K854" s="23" t="s">
        <v>18203</v>
      </c>
      <c r="L854" s="23" t="s">
        <v>35</v>
      </c>
      <c r="M854" s="22"/>
      <c r="N854" s="22"/>
      <c r="O854" s="23" t="s">
        <v>19788</v>
      </c>
      <c r="P854" s="24"/>
      <c r="Q854" s="23" t="s">
        <v>99</v>
      </c>
      <c r="R854" s="23" t="s">
        <v>10886</v>
      </c>
      <c r="S854" s="25"/>
      <c r="T854" s="26"/>
      <c r="U854" s="26"/>
      <c r="V854" s="22"/>
      <c r="W854" s="27"/>
      <c r="X854" s="8"/>
      <c r="Y854" s="8"/>
      <c r="Z854" s="8"/>
      <c r="AA854" s="8"/>
      <c r="AB854" s="8"/>
      <c r="AC854" s="8"/>
      <c r="AD854" s="8"/>
      <c r="AE854" s="8"/>
      <c r="AF854" s="8"/>
      <c r="AG854" s="8"/>
      <c r="AH854" s="8"/>
      <c r="AI854" s="8"/>
      <c r="AJ854" s="8"/>
      <c r="AK854" s="8"/>
    </row>
    <row r="855" spans="1:37" ht="105.75">
      <c r="A855" s="18">
        <v>1920</v>
      </c>
      <c r="B855" s="30" t="s">
        <v>18914</v>
      </c>
      <c r="C855" s="28" t="s">
        <v>19789</v>
      </c>
      <c r="D855" s="28" t="s">
        <v>19790</v>
      </c>
      <c r="E855" s="22"/>
      <c r="F855" s="23" t="s">
        <v>19791</v>
      </c>
      <c r="G855" s="22"/>
      <c r="H855" s="23">
        <v>0</v>
      </c>
      <c r="I855" s="22"/>
      <c r="J855" s="23" t="s">
        <v>18202</v>
      </c>
      <c r="K855" s="23" t="s">
        <v>18203</v>
      </c>
      <c r="L855" s="23" t="s">
        <v>35</v>
      </c>
      <c r="M855" s="22"/>
      <c r="N855" s="22"/>
      <c r="O855" s="23" t="s">
        <v>19557</v>
      </c>
      <c r="P855" s="24"/>
      <c r="Q855" s="23" t="s">
        <v>99</v>
      </c>
      <c r="R855" s="23" t="s">
        <v>10886</v>
      </c>
      <c r="S855" s="25"/>
      <c r="T855" s="26"/>
      <c r="U855" s="26"/>
      <c r="V855" s="22"/>
      <c r="W855" s="27"/>
      <c r="X855" s="8"/>
      <c r="Y855" s="8"/>
      <c r="Z855" s="8"/>
      <c r="AA855" s="8"/>
      <c r="AB855" s="8"/>
      <c r="AC855" s="8"/>
      <c r="AD855" s="8"/>
      <c r="AE855" s="8"/>
      <c r="AF855" s="8"/>
      <c r="AG855" s="8"/>
      <c r="AH855" s="8"/>
      <c r="AI855" s="8"/>
      <c r="AJ855" s="8"/>
      <c r="AK855" s="8"/>
    </row>
    <row r="856" spans="1:37" ht="165.75">
      <c r="A856" s="18">
        <v>1921</v>
      </c>
      <c r="B856" s="30" t="s">
        <v>18914</v>
      </c>
      <c r="C856" s="28" t="s">
        <v>19789</v>
      </c>
      <c r="D856" s="28" t="s">
        <v>19790</v>
      </c>
      <c r="E856" s="22"/>
      <c r="F856" s="23" t="s">
        <v>19791</v>
      </c>
      <c r="G856" s="22"/>
      <c r="H856" s="23">
        <v>0</v>
      </c>
      <c r="I856" s="22"/>
      <c r="J856" s="23" t="s">
        <v>18202</v>
      </c>
      <c r="K856" s="23" t="s">
        <v>18203</v>
      </c>
      <c r="L856" s="23" t="s">
        <v>35</v>
      </c>
      <c r="M856" s="22"/>
      <c r="N856" s="22"/>
      <c r="O856" s="23" t="s">
        <v>19792</v>
      </c>
      <c r="P856" s="24"/>
      <c r="Q856" s="23" t="s">
        <v>99</v>
      </c>
      <c r="R856" s="23" t="s">
        <v>10886</v>
      </c>
      <c r="S856" s="25"/>
      <c r="T856" s="26"/>
      <c r="U856" s="26"/>
      <c r="V856" s="22"/>
      <c r="W856" s="27"/>
      <c r="X856" s="8"/>
      <c r="Y856" s="8"/>
      <c r="Z856" s="8"/>
      <c r="AA856" s="8"/>
      <c r="AB856" s="8"/>
      <c r="AC856" s="8"/>
      <c r="AD856" s="8"/>
      <c r="AE856" s="8"/>
      <c r="AF856" s="8"/>
      <c r="AG856" s="8"/>
      <c r="AH856" s="8"/>
      <c r="AI856" s="8"/>
      <c r="AJ856" s="8"/>
      <c r="AK856" s="8"/>
    </row>
    <row r="857" spans="1:37" ht="90.75">
      <c r="A857" s="18">
        <v>1923</v>
      </c>
      <c r="B857" s="19"/>
      <c r="C857" s="28" t="s">
        <v>19793</v>
      </c>
      <c r="D857" s="28" t="s">
        <v>19794</v>
      </c>
      <c r="E857" s="22"/>
      <c r="F857" s="23" t="s">
        <v>266</v>
      </c>
      <c r="G857" s="22"/>
      <c r="H857" s="23">
        <v>0</v>
      </c>
      <c r="I857" s="22"/>
      <c r="J857" s="23" t="s">
        <v>18202</v>
      </c>
      <c r="K857" s="29">
        <v>43497</v>
      </c>
      <c r="L857" s="23" t="s">
        <v>96</v>
      </c>
      <c r="M857" s="22"/>
      <c r="N857" s="23" t="s">
        <v>19795</v>
      </c>
      <c r="O857" s="22"/>
      <c r="P857" s="24"/>
      <c r="Q857" s="23" t="s">
        <v>18392</v>
      </c>
      <c r="R857" s="23" t="s">
        <v>127</v>
      </c>
      <c r="S857" s="25"/>
      <c r="T857" s="26"/>
      <c r="U857" s="26"/>
      <c r="V857" s="22"/>
      <c r="W857" s="27"/>
      <c r="X857" s="8"/>
      <c r="Y857" s="8"/>
      <c r="Z857" s="8"/>
      <c r="AA857" s="8"/>
      <c r="AB857" s="8"/>
      <c r="AC857" s="8"/>
      <c r="AD857" s="8"/>
      <c r="AE857" s="8"/>
      <c r="AF857" s="8"/>
      <c r="AG857" s="8"/>
      <c r="AH857" s="8"/>
      <c r="AI857" s="8"/>
      <c r="AJ857" s="8"/>
      <c r="AK857" s="8"/>
    </row>
    <row r="858" spans="1:37" ht="195.75">
      <c r="A858" s="18">
        <v>1929</v>
      </c>
      <c r="B858" s="19"/>
      <c r="C858" s="28" t="s">
        <v>19796</v>
      </c>
      <c r="D858" s="28" t="s">
        <v>19797</v>
      </c>
      <c r="E858" s="22"/>
      <c r="F858" s="22"/>
      <c r="G858" s="22"/>
      <c r="H858" s="23">
        <v>0</v>
      </c>
      <c r="I858" s="22"/>
      <c r="J858" s="23" t="s">
        <v>18202</v>
      </c>
      <c r="K858" s="31">
        <v>43313</v>
      </c>
      <c r="L858" s="23" t="s">
        <v>18212</v>
      </c>
      <c r="M858" s="22"/>
      <c r="N858" s="22"/>
      <c r="O858" s="22"/>
      <c r="P858" s="24"/>
      <c r="Q858" s="23" t="s">
        <v>18377</v>
      </c>
      <c r="R858" s="22"/>
      <c r="S858" s="25"/>
      <c r="T858" s="26"/>
      <c r="U858" s="26"/>
      <c r="V858" s="22"/>
      <c r="W858" s="27"/>
      <c r="X858" s="8"/>
      <c r="Y858" s="8"/>
      <c r="Z858" s="8"/>
      <c r="AA858" s="8"/>
      <c r="AB858" s="8"/>
      <c r="AC858" s="8"/>
      <c r="AD858" s="8"/>
      <c r="AE858" s="8"/>
      <c r="AF858" s="8"/>
      <c r="AG858" s="8"/>
      <c r="AH858" s="8"/>
      <c r="AI858" s="8"/>
      <c r="AJ858" s="8"/>
      <c r="AK858" s="8"/>
    </row>
    <row r="859" spans="1:37" ht="75.75">
      <c r="A859" s="18">
        <v>1930</v>
      </c>
      <c r="B859" s="19"/>
      <c r="C859" s="28" t="s">
        <v>19798</v>
      </c>
      <c r="D859" s="28" t="s">
        <v>19799</v>
      </c>
      <c r="E859" s="22"/>
      <c r="F859" s="23" t="s">
        <v>50</v>
      </c>
      <c r="G859" s="22"/>
      <c r="H859" s="23">
        <v>0</v>
      </c>
      <c r="I859" s="22"/>
      <c r="J859" s="23" t="s">
        <v>18202</v>
      </c>
      <c r="K859" s="22"/>
      <c r="L859" s="23" t="s">
        <v>18212</v>
      </c>
      <c r="M859" s="23" t="s">
        <v>11857</v>
      </c>
      <c r="N859" s="22"/>
      <c r="O859" s="22"/>
      <c r="P859" s="24"/>
      <c r="Q859" s="23" t="s">
        <v>29</v>
      </c>
      <c r="R859" s="23" t="s">
        <v>30</v>
      </c>
      <c r="S859" s="25"/>
      <c r="T859" s="26"/>
      <c r="U859" s="26"/>
      <c r="V859" s="22"/>
      <c r="W859" s="27"/>
      <c r="X859" s="8"/>
      <c r="Y859" s="8"/>
      <c r="Z859" s="8"/>
      <c r="AA859" s="8"/>
      <c r="AB859" s="8"/>
      <c r="AC859" s="8"/>
      <c r="AD859" s="8"/>
      <c r="AE859" s="8"/>
      <c r="AF859" s="8"/>
      <c r="AG859" s="8"/>
      <c r="AH859" s="8"/>
      <c r="AI859" s="8"/>
      <c r="AJ859" s="8"/>
      <c r="AK859" s="8"/>
    </row>
    <row r="860" spans="1:37" ht="90.75">
      <c r="A860" s="18">
        <v>1931</v>
      </c>
      <c r="B860" s="19"/>
      <c r="C860" s="28" t="s">
        <v>19800</v>
      </c>
      <c r="D860" s="28" t="s">
        <v>19801</v>
      </c>
      <c r="E860" s="22"/>
      <c r="F860" s="23" t="s">
        <v>415</v>
      </c>
      <c r="G860" s="22"/>
      <c r="H860" s="23">
        <v>0</v>
      </c>
      <c r="I860" s="22"/>
      <c r="J860" s="23" t="s">
        <v>18202</v>
      </c>
      <c r="K860" s="23" t="s">
        <v>18203</v>
      </c>
      <c r="L860" s="23" t="s">
        <v>18212</v>
      </c>
      <c r="M860" s="22"/>
      <c r="N860" s="22"/>
      <c r="O860" s="22"/>
      <c r="P860" s="24"/>
      <c r="Q860" s="23" t="s">
        <v>29</v>
      </c>
      <c r="R860" s="23" t="s">
        <v>30</v>
      </c>
      <c r="S860" s="25"/>
      <c r="T860" s="26"/>
      <c r="U860" s="26"/>
      <c r="V860" s="22"/>
      <c r="W860" s="27"/>
      <c r="X860" s="8"/>
      <c r="Y860" s="8"/>
      <c r="Z860" s="8"/>
      <c r="AA860" s="8"/>
      <c r="AB860" s="8"/>
      <c r="AC860" s="8"/>
      <c r="AD860" s="8"/>
      <c r="AE860" s="8"/>
      <c r="AF860" s="8"/>
      <c r="AG860" s="8"/>
      <c r="AH860" s="8"/>
      <c r="AI860" s="8"/>
      <c r="AJ860" s="8"/>
      <c r="AK860" s="8"/>
    </row>
    <row r="861" spans="1:37" ht="409.6">
      <c r="A861" s="18">
        <v>1952</v>
      </c>
      <c r="B861" s="19"/>
      <c r="C861" s="28" t="s">
        <v>19802</v>
      </c>
      <c r="D861" s="21"/>
      <c r="E861" s="22"/>
      <c r="F861" s="22"/>
      <c r="G861" s="22"/>
      <c r="H861" s="23">
        <v>0</v>
      </c>
      <c r="I861" s="22"/>
      <c r="J861" s="23" t="s">
        <v>18202</v>
      </c>
      <c r="K861" s="22"/>
      <c r="L861" s="23" t="s">
        <v>18267</v>
      </c>
      <c r="M861" s="23">
        <v>2017</v>
      </c>
      <c r="N861" s="22"/>
      <c r="O861" s="22"/>
      <c r="P861" s="24"/>
      <c r="Q861" s="23" t="s">
        <v>20</v>
      </c>
      <c r="R861" s="23" t="s">
        <v>21</v>
      </c>
      <c r="S861" s="25"/>
      <c r="T861" s="26"/>
      <c r="U861" s="26"/>
      <c r="V861" s="22"/>
      <c r="W861" s="27"/>
      <c r="X861" s="8"/>
      <c r="Y861" s="8"/>
      <c r="Z861" s="8"/>
      <c r="AA861" s="8"/>
      <c r="AB861" s="8"/>
      <c r="AC861" s="8"/>
      <c r="AD861" s="8"/>
      <c r="AE861" s="8"/>
      <c r="AF861" s="8"/>
      <c r="AG861" s="8"/>
      <c r="AH861" s="8"/>
      <c r="AI861" s="8"/>
      <c r="AJ861" s="8"/>
      <c r="AK861" s="8"/>
    </row>
    <row r="862" spans="1:37" ht="120.75">
      <c r="A862" s="18">
        <v>1955</v>
      </c>
      <c r="B862" s="19"/>
      <c r="C862" s="28" t="s">
        <v>19803</v>
      </c>
      <c r="D862" s="28" t="s">
        <v>19804</v>
      </c>
      <c r="E862" s="22"/>
      <c r="F862" s="23" t="s">
        <v>50</v>
      </c>
      <c r="G862" s="22"/>
      <c r="H862" s="23">
        <v>0</v>
      </c>
      <c r="I862" s="22"/>
      <c r="J862" s="23" t="s">
        <v>18202</v>
      </c>
      <c r="K862" s="29">
        <v>43497</v>
      </c>
      <c r="L862" s="23" t="s">
        <v>96</v>
      </c>
      <c r="M862" s="22"/>
      <c r="N862" s="23" t="s">
        <v>19805</v>
      </c>
      <c r="O862" s="22"/>
      <c r="P862" s="24"/>
      <c r="Q862" s="23" t="s">
        <v>18392</v>
      </c>
      <c r="R862" s="23" t="s">
        <v>127</v>
      </c>
      <c r="S862" s="25"/>
      <c r="T862" s="26"/>
      <c r="U862" s="26"/>
      <c r="V862" s="22"/>
      <c r="W862" s="27"/>
      <c r="X862" s="8"/>
      <c r="Y862" s="8"/>
      <c r="Z862" s="8"/>
      <c r="AA862" s="8"/>
      <c r="AB862" s="8"/>
      <c r="AC862" s="8"/>
      <c r="AD862" s="8"/>
      <c r="AE862" s="8"/>
      <c r="AF862" s="8"/>
      <c r="AG862" s="8"/>
      <c r="AH862" s="8"/>
      <c r="AI862" s="8"/>
      <c r="AJ862" s="8"/>
      <c r="AK862" s="8"/>
    </row>
    <row r="863" spans="1:37" ht="225.75">
      <c r="A863" s="18">
        <v>1956</v>
      </c>
      <c r="B863" s="19"/>
      <c r="C863" s="20" t="s">
        <v>19806</v>
      </c>
      <c r="D863" s="28" t="s">
        <v>19807</v>
      </c>
      <c r="E863" s="22"/>
      <c r="F863" s="22"/>
      <c r="G863" s="22"/>
      <c r="H863" s="23">
        <v>0</v>
      </c>
      <c r="I863" s="22"/>
      <c r="J863" s="23" t="s">
        <v>18202</v>
      </c>
      <c r="K863" s="31">
        <v>43313</v>
      </c>
      <c r="L863" s="23" t="s">
        <v>18212</v>
      </c>
      <c r="M863" s="22"/>
      <c r="N863" s="22"/>
      <c r="O863" s="22"/>
      <c r="P863" s="24"/>
      <c r="Q863" s="23" t="s">
        <v>18541</v>
      </c>
      <c r="R863" s="22"/>
      <c r="S863" s="33"/>
      <c r="T863" s="26"/>
      <c r="U863" s="26"/>
      <c r="V863" s="22"/>
      <c r="W863" s="27"/>
      <c r="X863" s="8"/>
      <c r="Y863" s="8"/>
      <c r="Z863" s="8"/>
      <c r="AA863" s="8"/>
      <c r="AB863" s="8"/>
      <c r="AC863" s="8"/>
      <c r="AD863" s="8"/>
      <c r="AE863" s="8"/>
      <c r="AF863" s="8"/>
      <c r="AG863" s="8"/>
      <c r="AH863" s="8"/>
      <c r="AI863" s="8"/>
      <c r="AJ863" s="8"/>
      <c r="AK863" s="8"/>
    </row>
    <row r="864" spans="1:37" ht="30.75">
      <c r="A864" s="18">
        <v>1957</v>
      </c>
      <c r="B864" s="19"/>
      <c r="C864" s="28" t="s">
        <v>19808</v>
      </c>
      <c r="D864" s="28" t="s">
        <v>15927</v>
      </c>
      <c r="E864" s="22"/>
      <c r="F864" s="22"/>
      <c r="G864" s="22"/>
      <c r="H864" s="23">
        <v>0</v>
      </c>
      <c r="I864" s="22"/>
      <c r="J864" s="23" t="s">
        <v>18202</v>
      </c>
      <c r="K864" s="22"/>
      <c r="L864" s="23" t="s">
        <v>18212</v>
      </c>
      <c r="M864" s="22"/>
      <c r="N864" s="22"/>
      <c r="O864" s="22"/>
      <c r="P864" s="24"/>
      <c r="Q864" s="23" t="s">
        <v>29</v>
      </c>
      <c r="R864" s="23" t="s">
        <v>30</v>
      </c>
      <c r="S864" s="25"/>
      <c r="T864" s="26"/>
      <c r="U864" s="26"/>
      <c r="V864" s="22"/>
      <c r="W864" s="27"/>
      <c r="X864" s="8"/>
      <c r="Y864" s="8"/>
      <c r="Z864" s="8"/>
      <c r="AA864" s="8"/>
      <c r="AB864" s="8"/>
      <c r="AC864" s="8"/>
      <c r="AD864" s="8"/>
      <c r="AE864" s="8"/>
      <c r="AF864" s="8"/>
      <c r="AG864" s="8"/>
      <c r="AH864" s="8"/>
      <c r="AI864" s="8"/>
      <c r="AJ864" s="8"/>
      <c r="AK864" s="8"/>
    </row>
    <row r="865" spans="1:37" ht="30.75">
      <c r="A865" s="18">
        <v>1958</v>
      </c>
      <c r="B865" s="19"/>
      <c r="C865" s="28" t="s">
        <v>19808</v>
      </c>
      <c r="D865" s="28" t="s">
        <v>19809</v>
      </c>
      <c r="E865" s="22"/>
      <c r="F865" s="22"/>
      <c r="G865" s="22"/>
      <c r="H865" s="23">
        <v>0</v>
      </c>
      <c r="I865" s="22"/>
      <c r="J865" s="23" t="s">
        <v>18202</v>
      </c>
      <c r="K865" s="22"/>
      <c r="L865" s="23" t="s">
        <v>18212</v>
      </c>
      <c r="M865" s="22"/>
      <c r="N865" s="22"/>
      <c r="O865" s="22"/>
      <c r="P865" s="24"/>
      <c r="Q865" s="23" t="s">
        <v>29</v>
      </c>
      <c r="R865" s="23" t="s">
        <v>30</v>
      </c>
      <c r="S865" s="25"/>
      <c r="T865" s="26"/>
      <c r="U865" s="26"/>
      <c r="V865" s="22"/>
      <c r="W865" s="27"/>
      <c r="X865" s="8"/>
      <c r="Y865" s="8"/>
      <c r="Z865" s="8"/>
      <c r="AA865" s="8"/>
      <c r="AB865" s="8"/>
      <c r="AC865" s="8"/>
      <c r="AD865" s="8"/>
      <c r="AE865" s="8"/>
      <c r="AF865" s="8"/>
      <c r="AG865" s="8"/>
      <c r="AH865" s="8"/>
      <c r="AI865" s="8"/>
      <c r="AJ865" s="8"/>
      <c r="AK865" s="8"/>
    </row>
    <row r="866" spans="1:37" ht="409.6">
      <c r="A866" s="18">
        <v>1959</v>
      </c>
      <c r="B866" s="19"/>
      <c r="C866" s="28" t="s">
        <v>19810</v>
      </c>
      <c r="D866" s="21"/>
      <c r="E866" s="22"/>
      <c r="F866" s="22"/>
      <c r="G866" s="22"/>
      <c r="H866" s="23">
        <v>0</v>
      </c>
      <c r="I866" s="22"/>
      <c r="J866" s="23" t="s">
        <v>18202</v>
      </c>
      <c r="K866" s="22"/>
      <c r="L866" s="23" t="s">
        <v>18267</v>
      </c>
      <c r="M866" s="23">
        <v>2017</v>
      </c>
      <c r="N866" s="22"/>
      <c r="O866" s="22"/>
      <c r="P866" s="24"/>
      <c r="Q866" s="23" t="s">
        <v>20</v>
      </c>
      <c r="R866" s="23" t="s">
        <v>21</v>
      </c>
      <c r="S866" s="25"/>
      <c r="T866" s="26"/>
      <c r="U866" s="26"/>
      <c r="V866" s="22"/>
      <c r="W866" s="27"/>
      <c r="X866" s="8"/>
      <c r="Y866" s="8"/>
      <c r="Z866" s="8"/>
      <c r="AA866" s="8"/>
      <c r="AB866" s="8"/>
      <c r="AC866" s="8"/>
      <c r="AD866" s="8"/>
      <c r="AE866" s="8"/>
      <c r="AF866" s="8"/>
      <c r="AG866" s="8"/>
      <c r="AH866" s="8"/>
      <c r="AI866" s="8"/>
      <c r="AJ866" s="8"/>
      <c r="AK866" s="8"/>
    </row>
    <row r="867" spans="1:37" ht="135.75">
      <c r="A867" s="18">
        <v>1960</v>
      </c>
      <c r="B867" s="19"/>
      <c r="C867" s="28" t="s">
        <v>19811</v>
      </c>
      <c r="D867" s="28" t="s">
        <v>19812</v>
      </c>
      <c r="E867" s="22"/>
      <c r="F867" s="23" t="s">
        <v>266</v>
      </c>
      <c r="G867" s="22"/>
      <c r="H867" s="23">
        <v>0</v>
      </c>
      <c r="I867" s="22"/>
      <c r="J867" s="23" t="s">
        <v>18202</v>
      </c>
      <c r="K867" s="29">
        <v>43497</v>
      </c>
      <c r="L867" s="23" t="s">
        <v>96</v>
      </c>
      <c r="M867" s="22"/>
      <c r="N867" s="23" t="s">
        <v>97</v>
      </c>
      <c r="O867" s="22"/>
      <c r="P867" s="24"/>
      <c r="Q867" s="23" t="s">
        <v>18392</v>
      </c>
      <c r="R867" s="23" t="s">
        <v>127</v>
      </c>
      <c r="S867" s="25"/>
      <c r="T867" s="26"/>
      <c r="U867" s="26"/>
      <c r="V867" s="22"/>
      <c r="W867" s="27"/>
      <c r="X867" s="8"/>
      <c r="Y867" s="8"/>
      <c r="Z867" s="8"/>
      <c r="AA867" s="8"/>
      <c r="AB867" s="8"/>
      <c r="AC867" s="8"/>
      <c r="AD867" s="8"/>
      <c r="AE867" s="8"/>
      <c r="AF867" s="8"/>
      <c r="AG867" s="8"/>
      <c r="AH867" s="8"/>
      <c r="AI867" s="8"/>
      <c r="AJ867" s="8"/>
      <c r="AK867" s="8"/>
    </row>
    <row r="868" spans="1:37" ht="90.75">
      <c r="A868" s="18">
        <v>1961</v>
      </c>
      <c r="B868" s="19"/>
      <c r="C868" s="28" t="s">
        <v>19811</v>
      </c>
      <c r="D868" s="28" t="s">
        <v>19813</v>
      </c>
      <c r="E868" s="22"/>
      <c r="F868" s="23" t="s">
        <v>266</v>
      </c>
      <c r="G868" s="22"/>
      <c r="H868" s="23">
        <v>0</v>
      </c>
      <c r="I868" s="22"/>
      <c r="J868" s="23" t="s">
        <v>18202</v>
      </c>
      <c r="K868" s="29">
        <v>43497</v>
      </c>
      <c r="L868" s="23" t="s">
        <v>96</v>
      </c>
      <c r="M868" s="22"/>
      <c r="N868" s="23" t="s">
        <v>97</v>
      </c>
      <c r="O868" s="22"/>
      <c r="P868" s="24"/>
      <c r="Q868" s="23" t="s">
        <v>18392</v>
      </c>
      <c r="R868" s="23" t="s">
        <v>127</v>
      </c>
      <c r="S868" s="25"/>
      <c r="T868" s="26"/>
      <c r="U868" s="26"/>
      <c r="V868" s="22"/>
      <c r="W868" s="27"/>
      <c r="X868" s="8"/>
      <c r="Y868" s="8"/>
      <c r="Z868" s="8"/>
      <c r="AA868" s="8"/>
      <c r="AB868" s="8"/>
      <c r="AC868" s="8"/>
      <c r="AD868" s="8"/>
      <c r="AE868" s="8"/>
      <c r="AF868" s="8"/>
      <c r="AG868" s="8"/>
      <c r="AH868" s="8"/>
      <c r="AI868" s="8"/>
      <c r="AJ868" s="8"/>
      <c r="AK868" s="8"/>
    </row>
    <row r="869" spans="1:37" ht="60.75">
      <c r="A869" s="18">
        <v>1962</v>
      </c>
      <c r="B869" s="19"/>
      <c r="C869" s="28" t="s">
        <v>19814</v>
      </c>
      <c r="D869" s="28" t="s">
        <v>19815</v>
      </c>
      <c r="E869" s="22"/>
      <c r="F869" s="22"/>
      <c r="G869" s="22"/>
      <c r="H869" s="23">
        <v>0</v>
      </c>
      <c r="I869" s="22"/>
      <c r="J869" s="23" t="s">
        <v>18202</v>
      </c>
      <c r="K869" s="22"/>
      <c r="L869" s="23" t="s">
        <v>18212</v>
      </c>
      <c r="M869" s="22"/>
      <c r="N869" s="22"/>
      <c r="O869" s="22"/>
      <c r="P869" s="24"/>
      <c r="Q869" s="23" t="s">
        <v>29</v>
      </c>
      <c r="R869" s="23" t="s">
        <v>30</v>
      </c>
      <c r="S869" s="25"/>
      <c r="T869" s="26"/>
      <c r="U869" s="26"/>
      <c r="V869" s="22"/>
      <c r="W869" s="27"/>
      <c r="X869" s="8"/>
      <c r="Y869" s="8"/>
      <c r="Z869" s="8"/>
      <c r="AA869" s="8"/>
      <c r="AB869" s="8"/>
      <c r="AC869" s="8"/>
      <c r="AD869" s="8"/>
      <c r="AE869" s="8"/>
      <c r="AF869" s="8"/>
      <c r="AG869" s="8"/>
      <c r="AH869" s="8"/>
      <c r="AI869" s="8"/>
      <c r="AJ869" s="8"/>
      <c r="AK869" s="8"/>
    </row>
    <row r="870" spans="1:37" ht="105.75">
      <c r="A870" s="18">
        <v>1967</v>
      </c>
      <c r="B870" s="19"/>
      <c r="C870" s="28" t="s">
        <v>19816</v>
      </c>
      <c r="D870" s="28" t="s">
        <v>19817</v>
      </c>
      <c r="E870" s="22"/>
      <c r="F870" s="22"/>
      <c r="G870" s="22"/>
      <c r="H870" s="23">
        <v>0</v>
      </c>
      <c r="I870" s="22"/>
      <c r="J870" s="23" t="s">
        <v>18202</v>
      </c>
      <c r="K870" s="31">
        <v>43313</v>
      </c>
      <c r="L870" s="23" t="s">
        <v>18212</v>
      </c>
      <c r="M870" s="22"/>
      <c r="N870" s="22"/>
      <c r="O870" s="22"/>
      <c r="P870" s="24"/>
      <c r="Q870" s="23" t="s">
        <v>18377</v>
      </c>
      <c r="R870" s="22"/>
      <c r="S870" s="25"/>
      <c r="T870" s="26"/>
      <c r="U870" s="26"/>
      <c r="V870" s="22"/>
      <c r="W870" s="27"/>
      <c r="X870" s="8"/>
      <c r="Y870" s="8"/>
      <c r="Z870" s="8"/>
      <c r="AA870" s="8"/>
      <c r="AB870" s="8"/>
      <c r="AC870" s="8"/>
      <c r="AD870" s="8"/>
      <c r="AE870" s="8"/>
      <c r="AF870" s="8"/>
      <c r="AG870" s="8"/>
      <c r="AH870" s="8"/>
      <c r="AI870" s="8"/>
      <c r="AJ870" s="8"/>
      <c r="AK870" s="8"/>
    </row>
    <row r="871" spans="1:37" ht="120.75">
      <c r="A871" s="18">
        <v>1969</v>
      </c>
      <c r="B871" s="19"/>
      <c r="C871" s="28" t="s">
        <v>19818</v>
      </c>
      <c r="D871" s="28" t="s">
        <v>19819</v>
      </c>
      <c r="E871" s="22"/>
      <c r="F871" s="22"/>
      <c r="G871" s="22"/>
      <c r="H871" s="23">
        <v>0</v>
      </c>
      <c r="I871" s="22"/>
      <c r="J871" s="23" t="s">
        <v>18202</v>
      </c>
      <c r="K871" s="22"/>
      <c r="L871" s="23" t="s">
        <v>18243</v>
      </c>
      <c r="M871" s="22"/>
      <c r="N871" s="22"/>
      <c r="O871" s="22"/>
      <c r="P871" s="24"/>
      <c r="Q871" s="22"/>
      <c r="R871" s="23" t="s">
        <v>19820</v>
      </c>
      <c r="S871" s="25"/>
      <c r="T871" s="26"/>
      <c r="U871" s="32" t="s">
        <v>545</v>
      </c>
      <c r="V871" s="22"/>
      <c r="W871" s="27"/>
      <c r="X871" s="8"/>
      <c r="Y871" s="8"/>
      <c r="Z871" s="8"/>
      <c r="AA871" s="8"/>
      <c r="AB871" s="8"/>
      <c r="AC871" s="8"/>
      <c r="AD871" s="8"/>
      <c r="AE871" s="8"/>
      <c r="AF871" s="8"/>
      <c r="AG871" s="8"/>
      <c r="AH871" s="8"/>
      <c r="AI871" s="8"/>
      <c r="AJ871" s="8"/>
      <c r="AK871" s="8"/>
    </row>
    <row r="872" spans="1:37" ht="105.75">
      <c r="A872" s="18">
        <v>1972</v>
      </c>
      <c r="B872" s="19"/>
      <c r="C872" s="28" t="s">
        <v>6531</v>
      </c>
      <c r="D872" s="28" t="s">
        <v>19821</v>
      </c>
      <c r="E872" s="22"/>
      <c r="F872" s="22"/>
      <c r="G872" s="22"/>
      <c r="H872" s="23">
        <v>0</v>
      </c>
      <c r="I872" s="22"/>
      <c r="J872" s="23" t="s">
        <v>18202</v>
      </c>
      <c r="K872" s="22"/>
      <c r="L872" s="23" t="s">
        <v>18212</v>
      </c>
      <c r="M872" s="22"/>
      <c r="N872" s="22"/>
      <c r="O872" s="22"/>
      <c r="P872" s="24"/>
      <c r="Q872" s="23" t="s">
        <v>29</v>
      </c>
      <c r="R872" s="23" t="s">
        <v>30</v>
      </c>
      <c r="S872" s="25"/>
      <c r="T872" s="26"/>
      <c r="U872" s="26"/>
      <c r="V872" s="22"/>
      <c r="W872" s="27"/>
      <c r="X872" s="8"/>
      <c r="Y872" s="8"/>
      <c r="Z872" s="8"/>
      <c r="AA872" s="8"/>
      <c r="AB872" s="8"/>
      <c r="AC872" s="8"/>
      <c r="AD872" s="8"/>
      <c r="AE872" s="8"/>
      <c r="AF872" s="8"/>
      <c r="AG872" s="8"/>
      <c r="AH872" s="8"/>
      <c r="AI872" s="8"/>
      <c r="AJ872" s="8"/>
      <c r="AK872" s="8"/>
    </row>
    <row r="873" spans="1:37" ht="75.75">
      <c r="A873" s="18">
        <v>1975</v>
      </c>
      <c r="B873" s="19"/>
      <c r="C873" s="28" t="s">
        <v>19822</v>
      </c>
      <c r="D873" s="28" t="s">
        <v>209</v>
      </c>
      <c r="E873" s="22"/>
      <c r="F873" s="23" t="s">
        <v>18673</v>
      </c>
      <c r="G873" s="23" t="s">
        <v>19823</v>
      </c>
      <c r="H873" s="23">
        <v>0</v>
      </c>
      <c r="I873" s="22"/>
      <c r="J873" s="23" t="s">
        <v>18202</v>
      </c>
      <c r="K873" s="29">
        <v>43497</v>
      </c>
      <c r="L873" s="23" t="s">
        <v>18212</v>
      </c>
      <c r="M873" s="22"/>
      <c r="N873" s="23" t="s">
        <v>19824</v>
      </c>
      <c r="O873" s="22"/>
      <c r="P873" s="24"/>
      <c r="Q873" s="23" t="s">
        <v>29</v>
      </c>
      <c r="R873" s="23" t="s">
        <v>30</v>
      </c>
      <c r="S873" s="25"/>
      <c r="T873" s="26"/>
      <c r="U873" s="26"/>
      <c r="V873" s="22"/>
      <c r="W873" s="27"/>
      <c r="X873" s="8"/>
      <c r="Y873" s="8"/>
      <c r="Z873" s="8"/>
      <c r="AA873" s="8"/>
      <c r="AB873" s="8"/>
      <c r="AC873" s="8"/>
      <c r="AD873" s="8"/>
      <c r="AE873" s="8"/>
      <c r="AF873" s="8"/>
      <c r="AG873" s="8"/>
      <c r="AH873" s="8"/>
      <c r="AI873" s="8"/>
      <c r="AJ873" s="8"/>
      <c r="AK873" s="8"/>
    </row>
    <row r="874" spans="1:37" ht="285.75">
      <c r="A874" s="18">
        <v>1976</v>
      </c>
      <c r="B874" s="19"/>
      <c r="C874" s="20" t="s">
        <v>19825</v>
      </c>
      <c r="D874" s="28" t="s">
        <v>19826</v>
      </c>
      <c r="E874" s="22"/>
      <c r="F874" s="22"/>
      <c r="G874" s="22"/>
      <c r="H874" s="23">
        <v>0</v>
      </c>
      <c r="I874" s="22"/>
      <c r="J874" s="23" t="s">
        <v>18202</v>
      </c>
      <c r="K874" s="31">
        <v>43313</v>
      </c>
      <c r="L874" s="23" t="s">
        <v>18212</v>
      </c>
      <c r="M874" s="22"/>
      <c r="N874" s="22"/>
      <c r="O874" s="22"/>
      <c r="P874" s="24"/>
      <c r="Q874" s="23" t="s">
        <v>18377</v>
      </c>
      <c r="R874" s="22"/>
      <c r="S874" s="25"/>
      <c r="T874" s="26"/>
      <c r="U874" s="26"/>
      <c r="V874" s="22"/>
      <c r="W874" s="27"/>
      <c r="X874" s="8"/>
      <c r="Y874" s="8"/>
      <c r="Z874" s="8"/>
      <c r="AA874" s="8"/>
      <c r="AB874" s="8"/>
      <c r="AC874" s="8"/>
      <c r="AD874" s="8"/>
      <c r="AE874" s="8"/>
      <c r="AF874" s="8"/>
      <c r="AG874" s="8"/>
      <c r="AH874" s="8"/>
      <c r="AI874" s="8"/>
      <c r="AJ874" s="8"/>
      <c r="AK874" s="8"/>
    </row>
    <row r="875" spans="1:37" ht="150.75">
      <c r="A875" s="18">
        <v>1977</v>
      </c>
      <c r="B875" s="19"/>
      <c r="C875" s="28" t="s">
        <v>19827</v>
      </c>
      <c r="D875" s="28" t="s">
        <v>19828</v>
      </c>
      <c r="E875" s="22"/>
      <c r="F875" s="23" t="s">
        <v>19829</v>
      </c>
      <c r="G875" s="23" t="s">
        <v>18265</v>
      </c>
      <c r="H875" s="23">
        <v>0</v>
      </c>
      <c r="I875" s="22"/>
      <c r="J875" s="23" t="s">
        <v>18202</v>
      </c>
      <c r="K875" s="29">
        <v>43497</v>
      </c>
      <c r="L875" s="23" t="s">
        <v>18212</v>
      </c>
      <c r="M875" s="22"/>
      <c r="N875" s="23" t="s">
        <v>18272</v>
      </c>
      <c r="O875" s="22"/>
      <c r="P875" s="24"/>
      <c r="Q875" s="23" t="s">
        <v>29</v>
      </c>
      <c r="R875" s="23" t="s">
        <v>30</v>
      </c>
      <c r="S875" s="25"/>
      <c r="T875" s="26"/>
      <c r="U875" s="26"/>
      <c r="V875" s="22"/>
      <c r="W875" s="27"/>
      <c r="X875" s="8"/>
      <c r="Y875" s="8"/>
      <c r="Z875" s="8"/>
      <c r="AA875" s="8"/>
      <c r="AB875" s="8"/>
      <c r="AC875" s="8"/>
      <c r="AD875" s="8"/>
      <c r="AE875" s="8"/>
      <c r="AF875" s="8"/>
      <c r="AG875" s="8"/>
      <c r="AH875" s="8"/>
      <c r="AI875" s="8"/>
      <c r="AJ875" s="8"/>
      <c r="AK875" s="8"/>
    </row>
    <row r="876" spans="1:37" ht="60.75">
      <c r="A876" s="18">
        <v>1980</v>
      </c>
      <c r="B876" s="19"/>
      <c r="C876" s="28" t="s">
        <v>19830</v>
      </c>
      <c r="D876" s="28" t="s">
        <v>19831</v>
      </c>
      <c r="E876" s="22"/>
      <c r="F876" s="22"/>
      <c r="G876" s="22"/>
      <c r="H876" s="23">
        <v>0</v>
      </c>
      <c r="I876" s="22"/>
      <c r="J876" s="23" t="s">
        <v>18202</v>
      </c>
      <c r="K876" s="22"/>
      <c r="L876" s="23" t="s">
        <v>18212</v>
      </c>
      <c r="M876" s="22"/>
      <c r="N876" s="22"/>
      <c r="O876" s="22"/>
      <c r="P876" s="24"/>
      <c r="Q876" s="23" t="s">
        <v>29</v>
      </c>
      <c r="R876" s="23" t="s">
        <v>30</v>
      </c>
      <c r="S876" s="25"/>
      <c r="T876" s="26"/>
      <c r="U876" s="26"/>
      <c r="V876" s="22"/>
      <c r="W876" s="27"/>
      <c r="X876" s="8"/>
      <c r="Y876" s="8"/>
      <c r="Z876" s="8"/>
      <c r="AA876" s="8"/>
      <c r="AB876" s="8"/>
      <c r="AC876" s="8"/>
      <c r="AD876" s="8"/>
      <c r="AE876" s="8"/>
      <c r="AF876" s="8"/>
      <c r="AG876" s="8"/>
      <c r="AH876" s="8"/>
      <c r="AI876" s="8"/>
      <c r="AJ876" s="8"/>
      <c r="AK876" s="8"/>
    </row>
    <row r="877" spans="1:37" ht="75.75">
      <c r="A877" s="18">
        <v>1989</v>
      </c>
      <c r="B877" s="19"/>
      <c r="C877" s="28" t="s">
        <v>19832</v>
      </c>
      <c r="D877" s="28" t="s">
        <v>19833</v>
      </c>
      <c r="E877" s="22"/>
      <c r="F877" s="23" t="s">
        <v>50</v>
      </c>
      <c r="G877" s="22"/>
      <c r="H877" s="23">
        <v>0</v>
      </c>
      <c r="I877" s="22"/>
      <c r="J877" s="23" t="s">
        <v>18202</v>
      </c>
      <c r="K877" s="23" t="s">
        <v>18203</v>
      </c>
      <c r="L877" s="23" t="s">
        <v>18223</v>
      </c>
      <c r="M877" s="22"/>
      <c r="N877" s="22"/>
      <c r="O877" s="22"/>
      <c r="P877" s="24"/>
      <c r="Q877" s="23" t="s">
        <v>29</v>
      </c>
      <c r="R877" s="23" t="s">
        <v>30</v>
      </c>
      <c r="S877" s="25"/>
      <c r="T877" s="26"/>
      <c r="U877" s="26"/>
      <c r="V877" s="22"/>
      <c r="W877" s="27"/>
      <c r="X877" s="8"/>
      <c r="Y877" s="8"/>
      <c r="Z877" s="8"/>
      <c r="AA877" s="8"/>
      <c r="AB877" s="8"/>
      <c r="AC877" s="8"/>
      <c r="AD877" s="8"/>
      <c r="AE877" s="8"/>
      <c r="AF877" s="8"/>
      <c r="AG877" s="8"/>
      <c r="AH877" s="8"/>
      <c r="AI877" s="8"/>
      <c r="AJ877" s="8"/>
      <c r="AK877" s="8"/>
    </row>
    <row r="878" spans="1:37" ht="300.75">
      <c r="A878" s="18">
        <v>1995</v>
      </c>
      <c r="B878" s="19"/>
      <c r="C878" s="28" t="s">
        <v>19834</v>
      </c>
      <c r="D878" s="28" t="s">
        <v>19835</v>
      </c>
      <c r="E878" s="22"/>
      <c r="F878" s="22"/>
      <c r="G878" s="22"/>
      <c r="H878" s="23">
        <v>0</v>
      </c>
      <c r="I878" s="22"/>
      <c r="J878" s="23" t="s">
        <v>18202</v>
      </c>
      <c r="K878" s="31">
        <v>43313</v>
      </c>
      <c r="L878" s="23" t="s">
        <v>18212</v>
      </c>
      <c r="M878" s="22"/>
      <c r="N878" s="22"/>
      <c r="O878" s="22"/>
      <c r="P878" s="24"/>
      <c r="Q878" s="23" t="s">
        <v>18377</v>
      </c>
      <c r="R878" s="22"/>
      <c r="S878" s="25"/>
      <c r="T878" s="26"/>
      <c r="U878" s="26"/>
      <c r="V878" s="22"/>
      <c r="W878" s="27"/>
      <c r="X878" s="8"/>
      <c r="Y878" s="8"/>
      <c r="Z878" s="8"/>
      <c r="AA878" s="8"/>
      <c r="AB878" s="8"/>
      <c r="AC878" s="8"/>
      <c r="AD878" s="8"/>
      <c r="AE878" s="8"/>
      <c r="AF878" s="8"/>
      <c r="AG878" s="8"/>
      <c r="AH878" s="8"/>
      <c r="AI878" s="8"/>
      <c r="AJ878" s="8"/>
      <c r="AK878" s="8"/>
    </row>
    <row r="879" spans="1:37" ht="90.75">
      <c r="A879" s="18">
        <v>2005</v>
      </c>
      <c r="B879" s="19"/>
      <c r="C879" s="28" t="s">
        <v>19836</v>
      </c>
      <c r="D879" s="28" t="s">
        <v>19837</v>
      </c>
      <c r="E879" s="22"/>
      <c r="F879" s="22"/>
      <c r="G879" s="22"/>
      <c r="H879" s="23">
        <v>0</v>
      </c>
      <c r="I879" s="22"/>
      <c r="J879" s="23" t="s">
        <v>18202</v>
      </c>
      <c r="K879" s="22"/>
      <c r="L879" s="23" t="s">
        <v>18212</v>
      </c>
      <c r="M879" s="22"/>
      <c r="N879" s="22"/>
      <c r="O879" s="22"/>
      <c r="P879" s="24"/>
      <c r="Q879" s="23" t="s">
        <v>29</v>
      </c>
      <c r="R879" s="23" t="s">
        <v>30</v>
      </c>
      <c r="S879" s="25"/>
      <c r="T879" s="26"/>
      <c r="U879" s="26"/>
      <c r="V879" s="22"/>
      <c r="W879" s="27"/>
      <c r="X879" s="8"/>
      <c r="Y879" s="8"/>
      <c r="Z879" s="8"/>
      <c r="AA879" s="8"/>
      <c r="AB879" s="8"/>
      <c r="AC879" s="8"/>
      <c r="AD879" s="8"/>
      <c r="AE879" s="8"/>
      <c r="AF879" s="8"/>
      <c r="AG879" s="8"/>
      <c r="AH879" s="8"/>
      <c r="AI879" s="8"/>
      <c r="AJ879" s="8"/>
      <c r="AK879" s="8"/>
    </row>
    <row r="880" spans="1:37" ht="105.75">
      <c r="A880" s="18">
        <v>2006</v>
      </c>
      <c r="B880" s="19"/>
      <c r="C880" s="28" t="s">
        <v>19838</v>
      </c>
      <c r="D880" s="28" t="s">
        <v>19839</v>
      </c>
      <c r="E880" s="22"/>
      <c r="F880" s="22"/>
      <c r="G880" s="22"/>
      <c r="H880" s="23">
        <v>0</v>
      </c>
      <c r="I880" s="22"/>
      <c r="J880" s="23" t="s">
        <v>18202</v>
      </c>
      <c r="K880" s="31">
        <v>43313</v>
      </c>
      <c r="L880" s="23" t="s">
        <v>18212</v>
      </c>
      <c r="M880" s="22"/>
      <c r="N880" s="22"/>
      <c r="O880" s="22"/>
      <c r="P880" s="24"/>
      <c r="Q880" s="23" t="s">
        <v>18377</v>
      </c>
      <c r="R880" s="22"/>
      <c r="S880" s="25"/>
      <c r="T880" s="26"/>
      <c r="U880" s="26"/>
      <c r="V880" s="22"/>
      <c r="W880" s="27"/>
      <c r="X880" s="8"/>
      <c r="Y880" s="8"/>
      <c r="Z880" s="8"/>
      <c r="AA880" s="8"/>
      <c r="AB880" s="8"/>
      <c r="AC880" s="8"/>
      <c r="AD880" s="8"/>
      <c r="AE880" s="8"/>
      <c r="AF880" s="8"/>
      <c r="AG880" s="8"/>
      <c r="AH880" s="8"/>
      <c r="AI880" s="8"/>
      <c r="AJ880" s="8"/>
      <c r="AK880" s="8"/>
    </row>
    <row r="881" spans="1:37" ht="90.75">
      <c r="A881" s="18">
        <v>2012</v>
      </c>
      <c r="B881" s="19"/>
      <c r="C881" s="28" t="s">
        <v>19840</v>
      </c>
      <c r="D881" s="28" t="s">
        <v>19841</v>
      </c>
      <c r="E881" s="22"/>
      <c r="F881" s="22"/>
      <c r="G881" s="22"/>
      <c r="H881" s="23">
        <v>0</v>
      </c>
      <c r="I881" s="22"/>
      <c r="J881" s="23" t="s">
        <v>18202</v>
      </c>
      <c r="K881" s="22"/>
      <c r="L881" s="23" t="s">
        <v>18243</v>
      </c>
      <c r="M881" s="22"/>
      <c r="N881" s="22"/>
      <c r="O881" s="22"/>
      <c r="P881" s="24"/>
      <c r="Q881" s="23" t="s">
        <v>36</v>
      </c>
      <c r="R881" s="23" t="s">
        <v>37</v>
      </c>
      <c r="S881" s="25"/>
      <c r="T881" s="26"/>
      <c r="U881" s="26"/>
      <c r="V881" s="22"/>
      <c r="W881" s="27"/>
      <c r="X881" s="8"/>
      <c r="Y881" s="8"/>
      <c r="Z881" s="8"/>
      <c r="AA881" s="8"/>
      <c r="AB881" s="8"/>
      <c r="AC881" s="8"/>
      <c r="AD881" s="8"/>
      <c r="AE881" s="8"/>
      <c r="AF881" s="8"/>
      <c r="AG881" s="8"/>
      <c r="AH881" s="8"/>
      <c r="AI881" s="8"/>
      <c r="AJ881" s="8"/>
      <c r="AK881" s="8"/>
    </row>
    <row r="882" spans="1:37" ht="180.75">
      <c r="A882" s="18">
        <v>2014</v>
      </c>
      <c r="B882" s="19"/>
      <c r="C882" s="28" t="s">
        <v>6621</v>
      </c>
      <c r="D882" s="28" t="s">
        <v>19842</v>
      </c>
      <c r="E882" s="22"/>
      <c r="F882" s="22"/>
      <c r="G882" s="22"/>
      <c r="H882" s="23">
        <v>0</v>
      </c>
      <c r="I882" s="22"/>
      <c r="J882" s="23" t="s">
        <v>18202</v>
      </c>
      <c r="K882" s="22"/>
      <c r="L882" s="23" t="s">
        <v>18267</v>
      </c>
      <c r="M882" s="23" t="s">
        <v>11857</v>
      </c>
      <c r="N882" s="22"/>
      <c r="O882" s="22"/>
      <c r="P882" s="24"/>
      <c r="Q882" s="23" t="s">
        <v>29</v>
      </c>
      <c r="R882" s="23" t="s">
        <v>30</v>
      </c>
      <c r="S882" s="25"/>
      <c r="T882" s="26"/>
      <c r="U882" s="26"/>
      <c r="V882" s="22"/>
      <c r="W882" s="27"/>
      <c r="X882" s="8"/>
      <c r="Y882" s="8"/>
      <c r="Z882" s="8"/>
      <c r="AA882" s="8"/>
      <c r="AB882" s="8"/>
      <c r="AC882" s="8"/>
      <c r="AD882" s="8"/>
      <c r="AE882" s="8"/>
      <c r="AF882" s="8"/>
      <c r="AG882" s="8"/>
      <c r="AH882" s="8"/>
      <c r="AI882" s="8"/>
      <c r="AJ882" s="8"/>
      <c r="AK882" s="8"/>
    </row>
    <row r="883" spans="1:37" ht="90.75">
      <c r="A883" s="18">
        <v>2017</v>
      </c>
      <c r="B883" s="19"/>
      <c r="C883" s="28" t="s">
        <v>19843</v>
      </c>
      <c r="D883" s="28" t="s">
        <v>16739</v>
      </c>
      <c r="E883" s="22"/>
      <c r="F883" s="22"/>
      <c r="G883" s="22"/>
      <c r="H883" s="23">
        <v>0</v>
      </c>
      <c r="I883" s="22"/>
      <c r="J883" s="23" t="s">
        <v>18202</v>
      </c>
      <c r="K883" s="22"/>
      <c r="L883" s="23" t="s">
        <v>18367</v>
      </c>
      <c r="M883" s="22"/>
      <c r="N883" s="22"/>
      <c r="O883" s="22"/>
      <c r="P883" s="24"/>
      <c r="Q883" s="23" t="s">
        <v>99</v>
      </c>
      <c r="R883" s="23" t="s">
        <v>179</v>
      </c>
      <c r="S883" s="25"/>
      <c r="T883" s="26"/>
      <c r="U883" s="26"/>
      <c r="V883" s="22"/>
      <c r="W883" s="27"/>
      <c r="X883" s="8"/>
      <c r="Y883" s="8"/>
      <c r="Z883" s="8"/>
      <c r="AA883" s="8"/>
      <c r="AB883" s="8"/>
      <c r="AC883" s="8"/>
      <c r="AD883" s="8"/>
      <c r="AE883" s="8"/>
      <c r="AF883" s="8"/>
      <c r="AG883" s="8"/>
      <c r="AH883" s="8"/>
      <c r="AI883" s="8"/>
      <c r="AJ883" s="8"/>
      <c r="AK883" s="8"/>
    </row>
    <row r="884" spans="1:37" ht="90.75">
      <c r="A884" s="18">
        <v>2018</v>
      </c>
      <c r="B884" s="19"/>
      <c r="C884" s="28" t="s">
        <v>19844</v>
      </c>
      <c r="D884" s="28" t="s">
        <v>19845</v>
      </c>
      <c r="E884" s="22"/>
      <c r="F884" s="22"/>
      <c r="G884" s="22"/>
      <c r="H884" s="23">
        <v>0</v>
      </c>
      <c r="I884" s="22"/>
      <c r="J884" s="23" t="s">
        <v>18202</v>
      </c>
      <c r="K884" s="22"/>
      <c r="L884" s="23" t="s">
        <v>18367</v>
      </c>
      <c r="M884" s="22"/>
      <c r="N884" s="22"/>
      <c r="O884" s="22"/>
      <c r="P884" s="24"/>
      <c r="Q884" s="23" t="s">
        <v>99</v>
      </c>
      <c r="R884" s="23" t="s">
        <v>179</v>
      </c>
      <c r="S884" s="25"/>
      <c r="T884" s="26"/>
      <c r="U884" s="26"/>
      <c r="V884" s="22"/>
      <c r="W884" s="27"/>
      <c r="X884" s="8"/>
      <c r="Y884" s="8"/>
      <c r="Z884" s="8"/>
      <c r="AA884" s="8"/>
      <c r="AB884" s="8"/>
      <c r="AC884" s="8"/>
      <c r="AD884" s="8"/>
      <c r="AE884" s="8"/>
      <c r="AF884" s="8"/>
      <c r="AG884" s="8"/>
      <c r="AH884" s="8"/>
      <c r="AI884" s="8"/>
      <c r="AJ884" s="8"/>
      <c r="AK884" s="8"/>
    </row>
    <row r="885" spans="1:37" ht="90.75">
      <c r="A885" s="18">
        <v>2021</v>
      </c>
      <c r="B885" s="19"/>
      <c r="C885" s="28" t="s">
        <v>19846</v>
      </c>
      <c r="D885" s="28" t="s">
        <v>19847</v>
      </c>
      <c r="E885" s="22"/>
      <c r="F885" s="22"/>
      <c r="G885" s="22"/>
      <c r="H885" s="23">
        <v>0</v>
      </c>
      <c r="I885" s="22"/>
      <c r="J885" s="23" t="s">
        <v>18202</v>
      </c>
      <c r="K885" s="22"/>
      <c r="L885" s="23" t="s">
        <v>18243</v>
      </c>
      <c r="M885" s="22"/>
      <c r="N885" s="22"/>
      <c r="O885" s="22"/>
      <c r="P885" s="24"/>
      <c r="Q885" s="23" t="s">
        <v>36</v>
      </c>
      <c r="R885" s="23" t="s">
        <v>37</v>
      </c>
      <c r="S885" s="25"/>
      <c r="T885" s="26"/>
      <c r="U885" s="26"/>
      <c r="V885" s="22"/>
      <c r="W885" s="27"/>
      <c r="X885" s="8"/>
      <c r="Y885" s="8"/>
      <c r="Z885" s="8"/>
      <c r="AA885" s="8"/>
      <c r="AB885" s="8"/>
      <c r="AC885" s="8"/>
      <c r="AD885" s="8"/>
      <c r="AE885" s="8"/>
      <c r="AF885" s="8"/>
      <c r="AG885" s="8"/>
      <c r="AH885" s="8"/>
      <c r="AI885" s="8"/>
      <c r="AJ885" s="8"/>
      <c r="AK885" s="8"/>
    </row>
    <row r="886" spans="1:37" ht="135.75">
      <c r="A886" s="18">
        <v>2022</v>
      </c>
      <c r="B886" s="19"/>
      <c r="C886" s="28" t="s">
        <v>19848</v>
      </c>
      <c r="D886" s="28" t="s">
        <v>19849</v>
      </c>
      <c r="E886" s="22"/>
      <c r="F886" s="23" t="s">
        <v>50</v>
      </c>
      <c r="G886" s="23" t="s">
        <v>19266</v>
      </c>
      <c r="H886" s="23">
        <v>0</v>
      </c>
      <c r="I886" s="22"/>
      <c r="J886" s="23" t="s">
        <v>18202</v>
      </c>
      <c r="K886" s="29">
        <v>43497</v>
      </c>
      <c r="L886" s="23" t="s">
        <v>18212</v>
      </c>
      <c r="M886" s="22"/>
      <c r="N886" s="23" t="s">
        <v>19267</v>
      </c>
      <c r="O886" s="22"/>
      <c r="P886" s="24"/>
      <c r="Q886" s="23" t="s">
        <v>29</v>
      </c>
      <c r="R886" s="23" t="s">
        <v>30</v>
      </c>
      <c r="S886" s="25"/>
      <c r="T886" s="26"/>
      <c r="U886" s="26"/>
      <c r="V886" s="22"/>
      <c r="W886" s="27"/>
      <c r="X886" s="8"/>
      <c r="Y886" s="8"/>
      <c r="Z886" s="8"/>
      <c r="AA886" s="8"/>
      <c r="AB886" s="8"/>
      <c r="AC886" s="8"/>
      <c r="AD886" s="8"/>
      <c r="AE886" s="8"/>
      <c r="AF886" s="8"/>
      <c r="AG886" s="8"/>
      <c r="AH886" s="8"/>
      <c r="AI886" s="8"/>
      <c r="AJ886" s="8"/>
      <c r="AK886" s="8"/>
    </row>
    <row r="887" spans="1:37" ht="255.75">
      <c r="A887" s="18">
        <v>2026</v>
      </c>
      <c r="B887" s="19"/>
      <c r="C887" s="28" t="s">
        <v>19850</v>
      </c>
      <c r="D887" s="28" t="s">
        <v>19851</v>
      </c>
      <c r="E887" s="22"/>
      <c r="F887" s="22"/>
      <c r="G887" s="22"/>
      <c r="H887" s="23">
        <v>0</v>
      </c>
      <c r="I887" s="22"/>
      <c r="J887" s="23" t="s">
        <v>18202</v>
      </c>
      <c r="K887" s="22"/>
      <c r="L887" s="23" t="s">
        <v>18243</v>
      </c>
      <c r="M887" s="22"/>
      <c r="N887" s="22"/>
      <c r="O887" s="22"/>
      <c r="P887" s="24"/>
      <c r="Q887" s="23" t="s">
        <v>36</v>
      </c>
      <c r="R887" s="23" t="s">
        <v>37</v>
      </c>
      <c r="S887" s="25"/>
      <c r="T887" s="26"/>
      <c r="U887" s="26"/>
      <c r="V887" s="22"/>
      <c r="W887" s="27"/>
      <c r="X887" s="8"/>
      <c r="Y887" s="8"/>
      <c r="Z887" s="8"/>
      <c r="AA887" s="8"/>
      <c r="AB887" s="8"/>
      <c r="AC887" s="8"/>
      <c r="AD887" s="8"/>
      <c r="AE887" s="8"/>
      <c r="AF887" s="8"/>
      <c r="AG887" s="8"/>
      <c r="AH887" s="8"/>
      <c r="AI887" s="8"/>
      <c r="AJ887" s="8"/>
      <c r="AK887" s="8"/>
    </row>
    <row r="888" spans="1:37" ht="210.75">
      <c r="A888" s="18">
        <v>2027</v>
      </c>
      <c r="B888" s="19"/>
      <c r="C888" s="28" t="s">
        <v>19852</v>
      </c>
      <c r="D888" s="28" t="s">
        <v>19853</v>
      </c>
      <c r="E888" s="22"/>
      <c r="F888" s="22"/>
      <c r="G888" s="22"/>
      <c r="H888" s="23">
        <v>0</v>
      </c>
      <c r="I888" s="22"/>
      <c r="J888" s="23" t="s">
        <v>18202</v>
      </c>
      <c r="K888" s="31">
        <v>43313</v>
      </c>
      <c r="L888" s="23" t="s">
        <v>18212</v>
      </c>
      <c r="M888" s="22"/>
      <c r="N888" s="22"/>
      <c r="O888" s="22"/>
      <c r="P888" s="24"/>
      <c r="Q888" s="23" t="s">
        <v>18377</v>
      </c>
      <c r="R888" s="22"/>
      <c r="S888" s="25"/>
      <c r="T888" s="26"/>
      <c r="U888" s="26"/>
      <c r="V888" s="22"/>
      <c r="W888" s="27"/>
      <c r="X888" s="8"/>
      <c r="Y888" s="8"/>
      <c r="Z888" s="8"/>
      <c r="AA888" s="8"/>
      <c r="AB888" s="8"/>
      <c r="AC888" s="8"/>
      <c r="AD888" s="8"/>
      <c r="AE888" s="8"/>
      <c r="AF888" s="8"/>
      <c r="AG888" s="8"/>
      <c r="AH888" s="8"/>
      <c r="AI888" s="8"/>
      <c r="AJ888" s="8"/>
      <c r="AK888" s="8"/>
    </row>
    <row r="889" spans="1:37" ht="60.75">
      <c r="A889" s="18">
        <v>2029</v>
      </c>
      <c r="B889" s="30" t="s">
        <v>18914</v>
      </c>
      <c r="C889" s="28" t="s">
        <v>19854</v>
      </c>
      <c r="D889" s="28" t="s">
        <v>3520</v>
      </c>
      <c r="E889" s="22"/>
      <c r="F889" s="23" t="s">
        <v>59</v>
      </c>
      <c r="G889" s="22"/>
      <c r="H889" s="23">
        <v>0</v>
      </c>
      <c r="I889" s="22"/>
      <c r="J889" s="23" t="s">
        <v>18202</v>
      </c>
      <c r="K889" s="23" t="s">
        <v>18203</v>
      </c>
      <c r="L889" s="23" t="s">
        <v>35</v>
      </c>
      <c r="M889" s="22"/>
      <c r="N889" s="22"/>
      <c r="O889" s="23" t="s">
        <v>19855</v>
      </c>
      <c r="P889" s="24"/>
      <c r="Q889" s="23" t="s">
        <v>99</v>
      </c>
      <c r="R889" s="23" t="s">
        <v>10886</v>
      </c>
      <c r="S889" s="25"/>
      <c r="T889" s="26"/>
      <c r="U889" s="26"/>
      <c r="V889" s="22"/>
      <c r="W889" s="27"/>
      <c r="X889" s="8"/>
      <c r="Y889" s="8"/>
      <c r="Z889" s="8"/>
      <c r="AA889" s="8"/>
      <c r="AB889" s="8"/>
      <c r="AC889" s="8"/>
      <c r="AD889" s="8"/>
      <c r="AE889" s="8"/>
      <c r="AF889" s="8"/>
      <c r="AG889" s="8"/>
      <c r="AH889" s="8"/>
      <c r="AI889" s="8"/>
      <c r="AJ889" s="8"/>
      <c r="AK889" s="8"/>
    </row>
    <row r="890" spans="1:37" ht="75.75">
      <c r="A890" s="18">
        <v>2044</v>
      </c>
      <c r="B890" s="19"/>
      <c r="C890" s="28" t="s">
        <v>19856</v>
      </c>
      <c r="D890" s="28" t="s">
        <v>19857</v>
      </c>
      <c r="E890" s="22"/>
      <c r="F890" s="22"/>
      <c r="G890" s="22"/>
      <c r="H890" s="23">
        <v>0</v>
      </c>
      <c r="I890" s="22"/>
      <c r="J890" s="23" t="s">
        <v>18202</v>
      </c>
      <c r="K890" s="22"/>
      <c r="L890" s="23" t="s">
        <v>18212</v>
      </c>
      <c r="M890" s="22"/>
      <c r="N890" s="22"/>
      <c r="O890" s="22"/>
      <c r="P890" s="24"/>
      <c r="Q890" s="23" t="s">
        <v>29</v>
      </c>
      <c r="R890" s="23" t="s">
        <v>30</v>
      </c>
      <c r="S890" s="25"/>
      <c r="T890" s="26"/>
      <c r="U890" s="26"/>
      <c r="V890" s="22"/>
      <c r="W890" s="27"/>
      <c r="X890" s="8"/>
      <c r="Y890" s="8"/>
      <c r="Z890" s="8"/>
      <c r="AA890" s="8"/>
      <c r="AB890" s="8"/>
      <c r="AC890" s="8"/>
      <c r="AD890" s="8"/>
      <c r="AE890" s="8"/>
      <c r="AF890" s="8"/>
      <c r="AG890" s="8"/>
      <c r="AH890" s="8"/>
      <c r="AI890" s="8"/>
      <c r="AJ890" s="8"/>
      <c r="AK890" s="8"/>
    </row>
    <row r="891" spans="1:37" ht="195.75">
      <c r="A891" s="18">
        <v>2045</v>
      </c>
      <c r="B891" s="19"/>
      <c r="C891" s="28" t="s">
        <v>19858</v>
      </c>
      <c r="D891" s="28" t="s">
        <v>19859</v>
      </c>
      <c r="E891" s="22"/>
      <c r="F891" s="23" t="s">
        <v>266</v>
      </c>
      <c r="G891" s="23" t="s">
        <v>18583</v>
      </c>
      <c r="H891" s="23">
        <v>0</v>
      </c>
      <c r="I891" s="22"/>
      <c r="J891" s="23" t="s">
        <v>18202</v>
      </c>
      <c r="K891" s="29">
        <v>43497</v>
      </c>
      <c r="L891" s="23" t="s">
        <v>18212</v>
      </c>
      <c r="M891" s="22"/>
      <c r="N891" s="23" t="s">
        <v>18665</v>
      </c>
      <c r="O891" s="22"/>
      <c r="P891" s="24"/>
      <c r="Q891" s="23" t="s">
        <v>29</v>
      </c>
      <c r="R891" s="23" t="s">
        <v>30</v>
      </c>
      <c r="S891" s="25"/>
      <c r="T891" s="26"/>
      <c r="U891" s="26"/>
      <c r="V891" s="22"/>
      <c r="W891" s="27"/>
      <c r="X891" s="8"/>
      <c r="Y891" s="8"/>
      <c r="Z891" s="8"/>
      <c r="AA891" s="8"/>
      <c r="AB891" s="8"/>
      <c r="AC891" s="8"/>
      <c r="AD891" s="8"/>
      <c r="AE891" s="8"/>
      <c r="AF891" s="8"/>
      <c r="AG891" s="8"/>
      <c r="AH891" s="8"/>
      <c r="AI891" s="8"/>
      <c r="AJ891" s="8"/>
      <c r="AK891" s="8"/>
    </row>
    <row r="892" spans="1:37" ht="195.75">
      <c r="A892" s="18">
        <v>2046</v>
      </c>
      <c r="B892" s="19"/>
      <c r="C892" s="28" t="s">
        <v>19858</v>
      </c>
      <c r="D892" s="28" t="s">
        <v>19860</v>
      </c>
      <c r="E892" s="22"/>
      <c r="F892" s="23" t="s">
        <v>266</v>
      </c>
      <c r="G892" s="23" t="s">
        <v>18583</v>
      </c>
      <c r="H892" s="23">
        <v>0</v>
      </c>
      <c r="I892" s="22"/>
      <c r="J892" s="23" t="s">
        <v>18202</v>
      </c>
      <c r="K892" s="29">
        <v>43497</v>
      </c>
      <c r="L892" s="23" t="s">
        <v>18212</v>
      </c>
      <c r="M892" s="22"/>
      <c r="N892" s="23" t="s">
        <v>18665</v>
      </c>
      <c r="O892" s="22"/>
      <c r="P892" s="24"/>
      <c r="Q892" s="23" t="s">
        <v>29</v>
      </c>
      <c r="R892" s="23" t="s">
        <v>30</v>
      </c>
      <c r="S892" s="25"/>
      <c r="T892" s="26"/>
      <c r="U892" s="26"/>
      <c r="V892" s="22"/>
      <c r="W892" s="27"/>
      <c r="X892" s="8"/>
      <c r="Y892" s="8"/>
      <c r="Z892" s="8"/>
      <c r="AA892" s="8"/>
      <c r="AB892" s="8"/>
      <c r="AC892" s="8"/>
      <c r="AD892" s="8"/>
      <c r="AE892" s="8"/>
      <c r="AF892" s="8"/>
      <c r="AG892" s="8"/>
      <c r="AH892" s="8"/>
      <c r="AI892" s="8"/>
      <c r="AJ892" s="8"/>
      <c r="AK892" s="8"/>
    </row>
    <row r="893" spans="1:37" ht="150.75">
      <c r="A893" s="18">
        <v>2053</v>
      </c>
      <c r="B893" s="19"/>
      <c r="C893" s="28" t="s">
        <v>8784</v>
      </c>
      <c r="D893" s="28" t="s">
        <v>19861</v>
      </c>
      <c r="E893" s="22"/>
      <c r="F893" s="22"/>
      <c r="G893" s="22"/>
      <c r="H893" s="23">
        <v>0</v>
      </c>
      <c r="I893" s="22"/>
      <c r="J893" s="23" t="s">
        <v>18202</v>
      </c>
      <c r="K893" s="31">
        <v>43313</v>
      </c>
      <c r="L893" s="23" t="s">
        <v>18212</v>
      </c>
      <c r="M893" s="22"/>
      <c r="N893" s="22"/>
      <c r="O893" s="22"/>
      <c r="P893" s="24"/>
      <c r="Q893" s="23" t="s">
        <v>18541</v>
      </c>
      <c r="R893" s="22"/>
      <c r="S893" s="33"/>
      <c r="T893" s="26"/>
      <c r="U893" s="26"/>
      <c r="V893" s="22"/>
      <c r="W893" s="27"/>
      <c r="X893" s="8"/>
      <c r="Y893" s="8"/>
      <c r="Z893" s="8"/>
      <c r="AA893" s="8"/>
      <c r="AB893" s="8"/>
      <c r="AC893" s="8"/>
      <c r="AD893" s="8"/>
      <c r="AE893" s="8"/>
      <c r="AF893" s="8"/>
      <c r="AG893" s="8"/>
      <c r="AH893" s="8"/>
      <c r="AI893" s="8"/>
      <c r="AJ893" s="8"/>
      <c r="AK893" s="8"/>
    </row>
    <row r="894" spans="1:37" ht="120.75">
      <c r="A894" s="18">
        <v>2057</v>
      </c>
      <c r="B894" s="19"/>
      <c r="C894" s="28" t="s">
        <v>19862</v>
      </c>
      <c r="D894" s="28" t="s">
        <v>19863</v>
      </c>
      <c r="E894" s="22"/>
      <c r="F894" s="22"/>
      <c r="G894" s="22"/>
      <c r="H894" s="23">
        <v>0</v>
      </c>
      <c r="I894" s="22"/>
      <c r="J894" s="23" t="s">
        <v>18202</v>
      </c>
      <c r="K894" s="31">
        <v>43313</v>
      </c>
      <c r="L894" s="23" t="s">
        <v>18212</v>
      </c>
      <c r="M894" s="22"/>
      <c r="N894" s="22"/>
      <c r="O894" s="22"/>
      <c r="P894" s="24"/>
      <c r="Q894" s="23" t="s">
        <v>18377</v>
      </c>
      <c r="R894" s="22"/>
      <c r="S894" s="25"/>
      <c r="T894" s="26"/>
      <c r="U894" s="26"/>
      <c r="V894" s="22"/>
      <c r="W894" s="27"/>
      <c r="X894" s="8"/>
      <c r="Y894" s="8"/>
      <c r="Z894" s="8"/>
      <c r="AA894" s="8"/>
      <c r="AB894" s="8"/>
      <c r="AC894" s="8"/>
      <c r="AD894" s="8"/>
      <c r="AE894" s="8"/>
      <c r="AF894" s="8"/>
      <c r="AG894" s="8"/>
      <c r="AH894" s="8"/>
      <c r="AI894" s="8"/>
      <c r="AJ894" s="8"/>
      <c r="AK894" s="8"/>
    </row>
    <row r="895" spans="1:37" ht="90.75">
      <c r="A895" s="18">
        <v>2060</v>
      </c>
      <c r="B895" s="19"/>
      <c r="C895" s="28" t="s">
        <v>19864</v>
      </c>
      <c r="D895" s="28" t="s">
        <v>19865</v>
      </c>
      <c r="E895" s="22"/>
      <c r="F895" s="23" t="s">
        <v>108</v>
      </c>
      <c r="G895" s="22"/>
      <c r="H895" s="23">
        <v>0</v>
      </c>
      <c r="I895" s="22"/>
      <c r="J895" s="23" t="s">
        <v>18202</v>
      </c>
      <c r="K895" s="22"/>
      <c r="L895" s="23" t="s">
        <v>18212</v>
      </c>
      <c r="M895" s="23" t="s">
        <v>11857</v>
      </c>
      <c r="N895" s="22"/>
      <c r="O895" s="22"/>
      <c r="P895" s="24"/>
      <c r="Q895" s="23" t="s">
        <v>29</v>
      </c>
      <c r="R895" s="23" t="s">
        <v>30</v>
      </c>
      <c r="S895" s="25"/>
      <c r="T895" s="26"/>
      <c r="U895" s="26"/>
      <c r="V895" s="22"/>
      <c r="W895" s="27"/>
      <c r="X895" s="8"/>
      <c r="Y895" s="8"/>
      <c r="Z895" s="8"/>
      <c r="AA895" s="8"/>
      <c r="AB895" s="8"/>
      <c r="AC895" s="8"/>
      <c r="AD895" s="8"/>
      <c r="AE895" s="8"/>
      <c r="AF895" s="8"/>
      <c r="AG895" s="8"/>
      <c r="AH895" s="8"/>
      <c r="AI895" s="8"/>
      <c r="AJ895" s="8"/>
      <c r="AK895" s="8"/>
    </row>
    <row r="896" spans="1:37" ht="90.75">
      <c r="A896" s="18">
        <v>2066</v>
      </c>
      <c r="B896" s="19"/>
      <c r="C896" s="28" t="s">
        <v>19866</v>
      </c>
      <c r="D896" s="28" t="s">
        <v>19867</v>
      </c>
      <c r="E896" s="22"/>
      <c r="F896" s="23" t="s">
        <v>108</v>
      </c>
      <c r="G896" s="23" t="s">
        <v>19335</v>
      </c>
      <c r="H896" s="23">
        <v>0</v>
      </c>
      <c r="I896" s="22"/>
      <c r="J896" s="23" t="s">
        <v>18202</v>
      </c>
      <c r="K896" s="29">
        <v>43497</v>
      </c>
      <c r="L896" s="23" t="s">
        <v>18212</v>
      </c>
      <c r="M896" s="22"/>
      <c r="N896" s="23" t="s">
        <v>18587</v>
      </c>
      <c r="O896" s="22"/>
      <c r="P896" s="24"/>
      <c r="Q896" s="23" t="s">
        <v>29</v>
      </c>
      <c r="R896" s="23" t="s">
        <v>30</v>
      </c>
      <c r="S896" s="25"/>
      <c r="T896" s="26"/>
      <c r="U896" s="26"/>
      <c r="V896" s="22"/>
      <c r="W896" s="27"/>
      <c r="X896" s="8"/>
      <c r="Y896" s="8"/>
      <c r="Z896" s="8"/>
      <c r="AA896" s="8"/>
      <c r="AB896" s="8"/>
      <c r="AC896" s="8"/>
      <c r="AD896" s="8"/>
      <c r="AE896" s="8"/>
      <c r="AF896" s="8"/>
      <c r="AG896" s="8"/>
      <c r="AH896" s="8"/>
      <c r="AI896" s="8"/>
      <c r="AJ896" s="8"/>
      <c r="AK896" s="8"/>
    </row>
    <row r="897" spans="1:37" ht="409.6">
      <c r="A897" s="18">
        <v>2070</v>
      </c>
      <c r="B897" s="19"/>
      <c r="C897" s="28" t="s">
        <v>19868</v>
      </c>
      <c r="D897" s="21"/>
      <c r="E897" s="22"/>
      <c r="F897" s="22"/>
      <c r="G897" s="22"/>
      <c r="H897" s="23">
        <v>0</v>
      </c>
      <c r="I897" s="22"/>
      <c r="J897" s="23" t="s">
        <v>18202</v>
      </c>
      <c r="K897" s="22"/>
      <c r="L897" s="23" t="s">
        <v>18212</v>
      </c>
      <c r="M897" s="23">
        <v>2017</v>
      </c>
      <c r="N897" s="22"/>
      <c r="O897" s="22"/>
      <c r="P897" s="24"/>
      <c r="Q897" s="23" t="s">
        <v>20</v>
      </c>
      <c r="R897" s="23" t="s">
        <v>21</v>
      </c>
      <c r="S897" s="25"/>
      <c r="T897" s="26"/>
      <c r="U897" s="26"/>
      <c r="V897" s="22"/>
      <c r="W897" s="27"/>
      <c r="X897" s="8"/>
      <c r="Y897" s="8"/>
      <c r="Z897" s="8"/>
      <c r="AA897" s="8"/>
      <c r="AB897" s="8"/>
      <c r="AC897" s="8"/>
      <c r="AD897" s="8"/>
      <c r="AE897" s="8"/>
      <c r="AF897" s="8"/>
      <c r="AG897" s="8"/>
      <c r="AH897" s="8"/>
      <c r="AI897" s="8"/>
      <c r="AJ897" s="8"/>
      <c r="AK897" s="8"/>
    </row>
    <row r="898" spans="1:37" ht="75.75">
      <c r="A898" s="18">
        <v>2075</v>
      </c>
      <c r="B898" s="19"/>
      <c r="C898" s="28" t="s">
        <v>19869</v>
      </c>
      <c r="D898" s="28" t="s">
        <v>19870</v>
      </c>
      <c r="E898" s="22"/>
      <c r="F898" s="23" t="s">
        <v>108</v>
      </c>
      <c r="G898" s="22"/>
      <c r="H898" s="23">
        <v>0</v>
      </c>
      <c r="I898" s="22"/>
      <c r="J898" s="23" t="s">
        <v>18202</v>
      </c>
      <c r="K898" s="22"/>
      <c r="L898" s="23" t="s">
        <v>18212</v>
      </c>
      <c r="M898" s="23" t="s">
        <v>11857</v>
      </c>
      <c r="N898" s="22"/>
      <c r="O898" s="22"/>
      <c r="P898" s="24"/>
      <c r="Q898" s="23" t="s">
        <v>29</v>
      </c>
      <c r="R898" s="23" t="s">
        <v>30</v>
      </c>
      <c r="S898" s="25"/>
      <c r="T898" s="26"/>
      <c r="U898" s="26"/>
      <c r="V898" s="22"/>
      <c r="W898" s="27"/>
      <c r="X898" s="8"/>
      <c r="Y898" s="8"/>
      <c r="Z898" s="8"/>
      <c r="AA898" s="8"/>
      <c r="AB898" s="8"/>
      <c r="AC898" s="8"/>
      <c r="AD898" s="8"/>
      <c r="AE898" s="8"/>
      <c r="AF898" s="8"/>
      <c r="AG898" s="8"/>
      <c r="AH898" s="8"/>
      <c r="AI898" s="8"/>
      <c r="AJ898" s="8"/>
      <c r="AK898" s="8"/>
    </row>
    <row r="899" spans="1:37" ht="75.75">
      <c r="A899" s="18">
        <v>2077</v>
      </c>
      <c r="B899" s="19"/>
      <c r="C899" s="28" t="s">
        <v>19871</v>
      </c>
      <c r="D899" s="28" t="s">
        <v>19872</v>
      </c>
      <c r="E899" s="22"/>
      <c r="F899" s="22"/>
      <c r="G899" s="22"/>
      <c r="H899" s="23">
        <v>0</v>
      </c>
      <c r="I899" s="22"/>
      <c r="J899" s="23" t="s">
        <v>18202</v>
      </c>
      <c r="K899" s="22"/>
      <c r="L899" s="23" t="s">
        <v>18243</v>
      </c>
      <c r="M899" s="22"/>
      <c r="N899" s="22"/>
      <c r="O899" s="22"/>
      <c r="P899" s="24"/>
      <c r="Q899" s="22"/>
      <c r="R899" s="23" t="s">
        <v>19873</v>
      </c>
      <c r="S899" s="25"/>
      <c r="T899" s="26"/>
      <c r="U899" s="32" t="s">
        <v>545</v>
      </c>
      <c r="V899" s="22"/>
      <c r="W899" s="27"/>
      <c r="X899" s="8"/>
      <c r="Y899" s="8"/>
      <c r="Z899" s="8"/>
      <c r="AA899" s="8"/>
      <c r="AB899" s="8"/>
      <c r="AC899" s="8"/>
      <c r="AD899" s="8"/>
      <c r="AE899" s="8"/>
      <c r="AF899" s="8"/>
      <c r="AG899" s="8"/>
      <c r="AH899" s="8"/>
      <c r="AI899" s="8"/>
      <c r="AJ899" s="8"/>
      <c r="AK899" s="8"/>
    </row>
    <row r="900" spans="1:37" ht="105.75">
      <c r="A900" s="18">
        <v>2078</v>
      </c>
      <c r="B900" s="19"/>
      <c r="C900" s="28" t="s">
        <v>19874</v>
      </c>
      <c r="D900" s="28" t="s">
        <v>7574</v>
      </c>
      <c r="E900" s="22"/>
      <c r="F900" s="23" t="s">
        <v>50</v>
      </c>
      <c r="G900" s="22"/>
      <c r="H900" s="23">
        <v>0</v>
      </c>
      <c r="I900" s="22"/>
      <c r="J900" s="23" t="s">
        <v>18202</v>
      </c>
      <c r="K900" s="22"/>
      <c r="L900" s="23" t="s">
        <v>18267</v>
      </c>
      <c r="M900" s="23" t="s">
        <v>11857</v>
      </c>
      <c r="N900" s="22"/>
      <c r="O900" s="22"/>
      <c r="P900" s="24"/>
      <c r="Q900" s="23" t="s">
        <v>29</v>
      </c>
      <c r="R900" s="23" t="s">
        <v>30</v>
      </c>
      <c r="S900" s="25"/>
      <c r="T900" s="26"/>
      <c r="U900" s="26"/>
      <c r="V900" s="22"/>
      <c r="W900" s="27"/>
      <c r="X900" s="8"/>
      <c r="Y900" s="8"/>
      <c r="Z900" s="8"/>
      <c r="AA900" s="8"/>
      <c r="AB900" s="8"/>
      <c r="AC900" s="8"/>
      <c r="AD900" s="8"/>
      <c r="AE900" s="8"/>
      <c r="AF900" s="8"/>
      <c r="AG900" s="8"/>
      <c r="AH900" s="8"/>
      <c r="AI900" s="8"/>
      <c r="AJ900" s="8"/>
      <c r="AK900" s="8"/>
    </row>
    <row r="901" spans="1:37" ht="409.6">
      <c r="A901" s="18">
        <v>2079</v>
      </c>
      <c r="B901" s="19"/>
      <c r="C901" s="28" t="s">
        <v>19875</v>
      </c>
      <c r="D901" s="21"/>
      <c r="E901" s="22"/>
      <c r="F901" s="22"/>
      <c r="G901" s="22"/>
      <c r="H901" s="23">
        <v>0</v>
      </c>
      <c r="I901" s="22"/>
      <c r="J901" s="23" t="s">
        <v>18202</v>
      </c>
      <c r="K901" s="22"/>
      <c r="L901" s="23" t="s">
        <v>18267</v>
      </c>
      <c r="M901" s="23">
        <v>2017</v>
      </c>
      <c r="N901" s="22"/>
      <c r="O901" s="22"/>
      <c r="P901" s="24"/>
      <c r="Q901" s="23" t="s">
        <v>20</v>
      </c>
      <c r="R901" s="23" t="s">
        <v>21</v>
      </c>
      <c r="S901" s="25"/>
      <c r="T901" s="26"/>
      <c r="U901" s="26"/>
      <c r="V901" s="22"/>
      <c r="W901" s="27"/>
      <c r="X901" s="8"/>
      <c r="Y901" s="8"/>
      <c r="Z901" s="8"/>
      <c r="AA901" s="8"/>
      <c r="AB901" s="8"/>
      <c r="AC901" s="8"/>
      <c r="AD901" s="8"/>
      <c r="AE901" s="8"/>
      <c r="AF901" s="8"/>
      <c r="AG901" s="8"/>
      <c r="AH901" s="8"/>
      <c r="AI901" s="8"/>
      <c r="AJ901" s="8"/>
      <c r="AK901" s="8"/>
    </row>
    <row r="902" spans="1:37" ht="180.75">
      <c r="A902" s="18">
        <v>2080</v>
      </c>
      <c r="B902" s="19"/>
      <c r="C902" s="28" t="s">
        <v>19876</v>
      </c>
      <c r="D902" s="28" t="s">
        <v>19877</v>
      </c>
      <c r="E902" s="22"/>
      <c r="F902" s="22"/>
      <c r="G902" s="22"/>
      <c r="H902" s="23">
        <v>0</v>
      </c>
      <c r="I902" s="22"/>
      <c r="J902" s="23" t="s">
        <v>18202</v>
      </c>
      <c r="K902" s="31">
        <v>43313</v>
      </c>
      <c r="L902" s="23" t="s">
        <v>18212</v>
      </c>
      <c r="M902" s="22"/>
      <c r="N902" s="22"/>
      <c r="O902" s="22"/>
      <c r="P902" s="24"/>
      <c r="Q902" s="23" t="s">
        <v>18377</v>
      </c>
      <c r="R902" s="22"/>
      <c r="S902" s="25"/>
      <c r="T902" s="26"/>
      <c r="U902" s="26"/>
      <c r="V902" s="22"/>
      <c r="W902" s="27"/>
      <c r="X902" s="8"/>
      <c r="Y902" s="8"/>
      <c r="Z902" s="8"/>
      <c r="AA902" s="8"/>
      <c r="AB902" s="8"/>
      <c r="AC902" s="8"/>
      <c r="AD902" s="8"/>
      <c r="AE902" s="8"/>
      <c r="AF902" s="8"/>
      <c r="AG902" s="8"/>
      <c r="AH902" s="8"/>
      <c r="AI902" s="8"/>
      <c r="AJ902" s="8"/>
      <c r="AK902" s="8"/>
    </row>
    <row r="903" spans="1:37" ht="60.75">
      <c r="A903" s="18">
        <v>2082</v>
      </c>
      <c r="B903" s="19"/>
      <c r="C903" s="28" t="s">
        <v>19878</v>
      </c>
      <c r="D903" s="28" t="s">
        <v>19879</v>
      </c>
      <c r="E903" s="22"/>
      <c r="F903" s="23" t="s">
        <v>50</v>
      </c>
      <c r="G903" s="23" t="s">
        <v>18725</v>
      </c>
      <c r="H903" s="23">
        <v>0</v>
      </c>
      <c r="I903" s="22"/>
      <c r="J903" s="23" t="s">
        <v>18202</v>
      </c>
      <c r="K903" s="29">
        <v>43497</v>
      </c>
      <c r="L903" s="23" t="s">
        <v>18212</v>
      </c>
      <c r="M903" s="22"/>
      <c r="N903" s="23" t="s">
        <v>18639</v>
      </c>
      <c r="O903" s="22"/>
      <c r="P903" s="24"/>
      <c r="Q903" s="23" t="s">
        <v>29</v>
      </c>
      <c r="R903" s="23" t="s">
        <v>30</v>
      </c>
      <c r="S903" s="25"/>
      <c r="T903" s="26"/>
      <c r="U903" s="26"/>
      <c r="V903" s="22"/>
      <c r="W903" s="27"/>
      <c r="X903" s="8"/>
      <c r="Y903" s="8"/>
      <c r="Z903" s="8"/>
      <c r="AA903" s="8"/>
      <c r="AB903" s="8"/>
      <c r="AC903" s="8"/>
      <c r="AD903" s="8"/>
      <c r="AE903" s="8"/>
      <c r="AF903" s="8"/>
      <c r="AG903" s="8"/>
      <c r="AH903" s="8"/>
      <c r="AI903" s="8"/>
      <c r="AJ903" s="8"/>
      <c r="AK903" s="8"/>
    </row>
    <row r="904" spans="1:37" ht="90.75">
      <c r="A904" s="18">
        <v>2083</v>
      </c>
      <c r="B904" s="19"/>
      <c r="C904" s="28" t="s">
        <v>19880</v>
      </c>
      <c r="D904" s="28" t="s">
        <v>19881</v>
      </c>
      <c r="E904" s="22"/>
      <c r="F904" s="23" t="s">
        <v>266</v>
      </c>
      <c r="G904" s="22"/>
      <c r="H904" s="23">
        <v>0</v>
      </c>
      <c r="I904" s="22"/>
      <c r="J904" s="23" t="s">
        <v>18202</v>
      </c>
      <c r="K904" s="29">
        <v>43497</v>
      </c>
      <c r="L904" s="23" t="s">
        <v>96</v>
      </c>
      <c r="M904" s="22"/>
      <c r="N904" s="23" t="s">
        <v>19882</v>
      </c>
      <c r="O904" s="22"/>
      <c r="P904" s="24"/>
      <c r="Q904" s="23" t="s">
        <v>18392</v>
      </c>
      <c r="R904" s="23" t="s">
        <v>127</v>
      </c>
      <c r="S904" s="25"/>
      <c r="T904" s="26"/>
      <c r="U904" s="26"/>
      <c r="V904" s="22"/>
      <c r="W904" s="27"/>
      <c r="X904" s="8"/>
      <c r="Y904" s="8"/>
      <c r="Z904" s="8"/>
      <c r="AA904" s="8"/>
      <c r="AB904" s="8"/>
      <c r="AC904" s="8"/>
      <c r="AD904" s="8"/>
      <c r="AE904" s="8"/>
      <c r="AF904" s="8"/>
      <c r="AG904" s="8"/>
      <c r="AH904" s="8"/>
      <c r="AI904" s="8"/>
      <c r="AJ904" s="8"/>
      <c r="AK904" s="8"/>
    </row>
    <row r="905" spans="1:37" ht="105.75">
      <c r="A905" s="18">
        <v>2084</v>
      </c>
      <c r="B905" s="19"/>
      <c r="C905" s="28" t="s">
        <v>19883</v>
      </c>
      <c r="D905" s="28" t="s">
        <v>19884</v>
      </c>
      <c r="E905" s="22"/>
      <c r="F905" s="23" t="s">
        <v>456</v>
      </c>
      <c r="G905" s="22"/>
      <c r="H905" s="23">
        <v>0</v>
      </c>
      <c r="I905" s="22"/>
      <c r="J905" s="23" t="s">
        <v>18202</v>
      </c>
      <c r="K905" s="29">
        <v>43497</v>
      </c>
      <c r="L905" s="23" t="s">
        <v>96</v>
      </c>
      <c r="M905" s="22"/>
      <c r="N905" s="23" t="s">
        <v>19885</v>
      </c>
      <c r="O905" s="22"/>
      <c r="P905" s="24"/>
      <c r="Q905" s="23" t="s">
        <v>18392</v>
      </c>
      <c r="R905" s="23" t="s">
        <v>127</v>
      </c>
      <c r="S905" s="25"/>
      <c r="T905" s="26"/>
      <c r="U905" s="26"/>
      <c r="V905" s="22"/>
      <c r="W905" s="27"/>
      <c r="X905" s="8"/>
      <c r="Y905" s="8"/>
      <c r="Z905" s="8"/>
      <c r="AA905" s="8"/>
      <c r="AB905" s="8"/>
      <c r="AC905" s="8"/>
      <c r="AD905" s="8"/>
      <c r="AE905" s="8"/>
      <c r="AF905" s="8"/>
      <c r="AG905" s="8"/>
      <c r="AH905" s="8"/>
      <c r="AI905" s="8"/>
      <c r="AJ905" s="8"/>
      <c r="AK905" s="8"/>
    </row>
    <row r="906" spans="1:37" ht="90.75">
      <c r="A906" s="18">
        <v>2085</v>
      </c>
      <c r="B906" s="19"/>
      <c r="C906" s="28" t="s">
        <v>19883</v>
      </c>
      <c r="D906" s="28" t="s">
        <v>19886</v>
      </c>
      <c r="E906" s="22"/>
      <c r="F906" s="23" t="s">
        <v>50</v>
      </c>
      <c r="G906" s="22"/>
      <c r="H906" s="23">
        <v>0</v>
      </c>
      <c r="I906" s="22"/>
      <c r="J906" s="23" t="s">
        <v>18202</v>
      </c>
      <c r="K906" s="29">
        <v>43497</v>
      </c>
      <c r="L906" s="23" t="s">
        <v>96</v>
      </c>
      <c r="M906" s="22"/>
      <c r="N906" s="23" t="s">
        <v>19885</v>
      </c>
      <c r="O906" s="22"/>
      <c r="P906" s="24"/>
      <c r="Q906" s="23" t="s">
        <v>18392</v>
      </c>
      <c r="R906" s="23" t="s">
        <v>127</v>
      </c>
      <c r="S906" s="25"/>
      <c r="T906" s="26"/>
      <c r="U906" s="26"/>
      <c r="V906" s="22"/>
      <c r="W906" s="27"/>
      <c r="X906" s="8"/>
      <c r="Y906" s="8"/>
      <c r="Z906" s="8"/>
      <c r="AA906" s="8"/>
      <c r="AB906" s="8"/>
      <c r="AC906" s="8"/>
      <c r="AD906" s="8"/>
      <c r="AE906" s="8"/>
      <c r="AF906" s="8"/>
      <c r="AG906" s="8"/>
      <c r="AH906" s="8"/>
      <c r="AI906" s="8"/>
      <c r="AJ906" s="8"/>
      <c r="AK906" s="8"/>
    </row>
    <row r="907" spans="1:37" ht="90.75">
      <c r="A907" s="18">
        <v>2086</v>
      </c>
      <c r="B907" s="19"/>
      <c r="C907" s="28" t="s">
        <v>19883</v>
      </c>
      <c r="D907" s="28" t="s">
        <v>19887</v>
      </c>
      <c r="E907" s="22"/>
      <c r="F907" s="23" t="s">
        <v>50</v>
      </c>
      <c r="G907" s="22"/>
      <c r="H907" s="23">
        <v>0</v>
      </c>
      <c r="I907" s="22"/>
      <c r="J907" s="23" t="s">
        <v>18202</v>
      </c>
      <c r="K907" s="29">
        <v>43497</v>
      </c>
      <c r="L907" s="23" t="s">
        <v>96</v>
      </c>
      <c r="M907" s="22"/>
      <c r="N907" s="23" t="s">
        <v>19885</v>
      </c>
      <c r="O907" s="22"/>
      <c r="P907" s="24"/>
      <c r="Q907" s="23" t="s">
        <v>18392</v>
      </c>
      <c r="R907" s="23" t="s">
        <v>127</v>
      </c>
      <c r="S907" s="25"/>
      <c r="T907" s="26"/>
      <c r="U907" s="26"/>
      <c r="V907" s="22"/>
      <c r="W907" s="27"/>
      <c r="X907" s="8"/>
      <c r="Y907" s="8"/>
      <c r="Z907" s="8"/>
      <c r="AA907" s="8"/>
      <c r="AB907" s="8"/>
      <c r="AC907" s="8"/>
      <c r="AD907" s="8"/>
      <c r="AE907" s="8"/>
      <c r="AF907" s="8"/>
      <c r="AG907" s="8"/>
      <c r="AH907" s="8"/>
      <c r="AI907" s="8"/>
      <c r="AJ907" s="8"/>
      <c r="AK907" s="8"/>
    </row>
    <row r="908" spans="1:37" ht="165.75">
      <c r="A908" s="18">
        <v>2087</v>
      </c>
      <c r="B908" s="19"/>
      <c r="C908" s="28" t="s">
        <v>19888</v>
      </c>
      <c r="D908" s="28" t="s">
        <v>8495</v>
      </c>
      <c r="E908" s="22"/>
      <c r="F908" s="23" t="s">
        <v>50</v>
      </c>
      <c r="G908" s="22"/>
      <c r="H908" s="23">
        <v>0</v>
      </c>
      <c r="I908" s="22"/>
      <c r="J908" s="23" t="s">
        <v>18202</v>
      </c>
      <c r="K908" s="29">
        <v>43497</v>
      </c>
      <c r="L908" s="23" t="s">
        <v>96</v>
      </c>
      <c r="M908" s="22"/>
      <c r="N908" s="23" t="s">
        <v>19889</v>
      </c>
      <c r="O908" s="22"/>
      <c r="P908" s="24"/>
      <c r="Q908" s="23" t="s">
        <v>18392</v>
      </c>
      <c r="R908" s="23" t="s">
        <v>127</v>
      </c>
      <c r="S908" s="25"/>
      <c r="T908" s="26"/>
      <c r="U908" s="26"/>
      <c r="V908" s="22"/>
      <c r="W908" s="27"/>
      <c r="X908" s="8"/>
      <c r="Y908" s="8"/>
      <c r="Z908" s="8"/>
      <c r="AA908" s="8"/>
      <c r="AB908" s="8"/>
      <c r="AC908" s="8"/>
      <c r="AD908" s="8"/>
      <c r="AE908" s="8"/>
      <c r="AF908" s="8"/>
      <c r="AG908" s="8"/>
      <c r="AH908" s="8"/>
      <c r="AI908" s="8"/>
      <c r="AJ908" s="8"/>
      <c r="AK908" s="8"/>
    </row>
    <row r="909" spans="1:37" ht="60.75">
      <c r="A909" s="18">
        <v>2088</v>
      </c>
      <c r="B909" s="19"/>
      <c r="C909" s="28" t="s">
        <v>19890</v>
      </c>
      <c r="D909" s="28" t="s">
        <v>19891</v>
      </c>
      <c r="E909" s="22"/>
      <c r="F909" s="23" t="s">
        <v>19892</v>
      </c>
      <c r="G909" s="22"/>
      <c r="H909" s="23">
        <v>0</v>
      </c>
      <c r="I909" s="22"/>
      <c r="J909" s="23" t="s">
        <v>18202</v>
      </c>
      <c r="K909" s="29">
        <v>43497</v>
      </c>
      <c r="L909" s="23" t="s">
        <v>96</v>
      </c>
      <c r="M909" s="22"/>
      <c r="N909" s="23" t="s">
        <v>19889</v>
      </c>
      <c r="O909" s="22"/>
      <c r="P909" s="24"/>
      <c r="Q909" s="23" t="s">
        <v>18392</v>
      </c>
      <c r="R909" s="23" t="s">
        <v>127</v>
      </c>
      <c r="S909" s="25"/>
      <c r="T909" s="26"/>
      <c r="U909" s="26"/>
      <c r="V909" s="22"/>
      <c r="W909" s="27"/>
      <c r="X909" s="8"/>
      <c r="Y909" s="8"/>
      <c r="Z909" s="8"/>
      <c r="AA909" s="8"/>
      <c r="AB909" s="8"/>
      <c r="AC909" s="8"/>
      <c r="AD909" s="8"/>
      <c r="AE909" s="8"/>
      <c r="AF909" s="8"/>
      <c r="AG909" s="8"/>
      <c r="AH909" s="8"/>
      <c r="AI909" s="8"/>
      <c r="AJ909" s="8"/>
      <c r="AK909" s="8"/>
    </row>
    <row r="910" spans="1:37" ht="60.75">
      <c r="A910" s="18">
        <v>2089</v>
      </c>
      <c r="B910" s="19"/>
      <c r="C910" s="28" t="s">
        <v>19893</v>
      </c>
      <c r="D910" s="28" t="s">
        <v>19894</v>
      </c>
      <c r="E910" s="22"/>
      <c r="F910" s="23" t="s">
        <v>50</v>
      </c>
      <c r="G910" s="22"/>
      <c r="H910" s="23">
        <v>0</v>
      </c>
      <c r="I910" s="22"/>
      <c r="J910" s="23" t="s">
        <v>18202</v>
      </c>
      <c r="K910" s="29">
        <v>43497</v>
      </c>
      <c r="L910" s="23" t="s">
        <v>96</v>
      </c>
      <c r="M910" s="22"/>
      <c r="N910" s="23" t="s">
        <v>19889</v>
      </c>
      <c r="O910" s="22"/>
      <c r="P910" s="24"/>
      <c r="Q910" s="23" t="s">
        <v>18392</v>
      </c>
      <c r="R910" s="23" t="s">
        <v>127</v>
      </c>
      <c r="S910" s="25"/>
      <c r="T910" s="26"/>
      <c r="U910" s="26"/>
      <c r="V910" s="22"/>
      <c r="W910" s="27"/>
      <c r="X910" s="8"/>
      <c r="Y910" s="8"/>
      <c r="Z910" s="8"/>
      <c r="AA910" s="8"/>
      <c r="AB910" s="8"/>
      <c r="AC910" s="8"/>
      <c r="AD910" s="8"/>
      <c r="AE910" s="8"/>
      <c r="AF910" s="8"/>
      <c r="AG910" s="8"/>
      <c r="AH910" s="8"/>
      <c r="AI910" s="8"/>
      <c r="AJ910" s="8"/>
      <c r="AK910" s="8"/>
    </row>
    <row r="911" spans="1:37" ht="60.75">
      <c r="A911" s="18">
        <v>2090</v>
      </c>
      <c r="B911" s="19"/>
      <c r="C911" s="28" t="s">
        <v>19893</v>
      </c>
      <c r="D911" s="28" t="s">
        <v>19895</v>
      </c>
      <c r="E911" s="22"/>
      <c r="F911" s="23" t="s">
        <v>19892</v>
      </c>
      <c r="G911" s="22"/>
      <c r="H911" s="23">
        <v>0</v>
      </c>
      <c r="I911" s="22"/>
      <c r="J911" s="23" t="s">
        <v>18202</v>
      </c>
      <c r="K911" s="29">
        <v>43497</v>
      </c>
      <c r="L911" s="23" t="s">
        <v>96</v>
      </c>
      <c r="M911" s="22"/>
      <c r="N911" s="23" t="s">
        <v>19889</v>
      </c>
      <c r="O911" s="22"/>
      <c r="P911" s="24"/>
      <c r="Q911" s="23" t="s">
        <v>18392</v>
      </c>
      <c r="R911" s="23" t="s">
        <v>127</v>
      </c>
      <c r="S911" s="25"/>
      <c r="T911" s="26"/>
      <c r="U911" s="26"/>
      <c r="V911" s="22"/>
      <c r="W911" s="27"/>
      <c r="X911" s="8"/>
      <c r="Y911" s="8"/>
      <c r="Z911" s="8"/>
      <c r="AA911" s="8"/>
      <c r="AB911" s="8"/>
      <c r="AC911" s="8"/>
      <c r="AD911" s="8"/>
      <c r="AE911" s="8"/>
      <c r="AF911" s="8"/>
      <c r="AG911" s="8"/>
      <c r="AH911" s="8"/>
      <c r="AI911" s="8"/>
      <c r="AJ911" s="8"/>
      <c r="AK911" s="8"/>
    </row>
    <row r="912" spans="1:37" ht="120.75">
      <c r="A912" s="18">
        <v>2091</v>
      </c>
      <c r="B912" s="19"/>
      <c r="C912" s="28" t="s">
        <v>19896</v>
      </c>
      <c r="D912" s="28" t="s">
        <v>19897</v>
      </c>
      <c r="E912" s="22"/>
      <c r="F912" s="23" t="s">
        <v>266</v>
      </c>
      <c r="G912" s="22"/>
      <c r="H912" s="23">
        <v>0</v>
      </c>
      <c r="I912" s="22"/>
      <c r="J912" s="23" t="s">
        <v>18202</v>
      </c>
      <c r="K912" s="29">
        <v>43497</v>
      </c>
      <c r="L912" s="23" t="s">
        <v>96</v>
      </c>
      <c r="M912" s="22"/>
      <c r="N912" s="23" t="s">
        <v>19882</v>
      </c>
      <c r="O912" s="22"/>
      <c r="P912" s="24"/>
      <c r="Q912" s="23" t="s">
        <v>18392</v>
      </c>
      <c r="R912" s="23" t="s">
        <v>127</v>
      </c>
      <c r="S912" s="25"/>
      <c r="T912" s="26"/>
      <c r="U912" s="26"/>
      <c r="V912" s="22"/>
      <c r="W912" s="27"/>
      <c r="X912" s="8"/>
      <c r="Y912" s="8"/>
      <c r="Z912" s="8"/>
      <c r="AA912" s="8"/>
      <c r="AB912" s="8"/>
      <c r="AC912" s="8"/>
      <c r="AD912" s="8"/>
      <c r="AE912" s="8"/>
      <c r="AF912" s="8"/>
      <c r="AG912" s="8"/>
      <c r="AH912" s="8"/>
      <c r="AI912" s="8"/>
      <c r="AJ912" s="8"/>
      <c r="AK912" s="8"/>
    </row>
    <row r="913" spans="1:37" ht="390.75">
      <c r="A913" s="18">
        <v>2092</v>
      </c>
      <c r="B913" s="19"/>
      <c r="C913" s="28" t="s">
        <v>19898</v>
      </c>
      <c r="D913" s="28" t="s">
        <v>19899</v>
      </c>
      <c r="E913" s="22"/>
      <c r="F913" s="22"/>
      <c r="G913" s="22"/>
      <c r="H913" s="23">
        <v>0</v>
      </c>
      <c r="I913" s="22"/>
      <c r="J913" s="23" t="s">
        <v>18202</v>
      </c>
      <c r="K913" s="31">
        <v>43313</v>
      </c>
      <c r="L913" s="23" t="s">
        <v>18212</v>
      </c>
      <c r="M913" s="22"/>
      <c r="N913" s="22"/>
      <c r="O913" s="22"/>
      <c r="P913" s="24"/>
      <c r="Q913" s="23" t="s">
        <v>18541</v>
      </c>
      <c r="R913" s="22"/>
      <c r="S913" s="33"/>
      <c r="T913" s="26"/>
      <c r="U913" s="26"/>
      <c r="V913" s="22"/>
      <c r="W913" s="27"/>
      <c r="X913" s="8"/>
      <c r="Y913" s="8"/>
      <c r="Z913" s="8"/>
      <c r="AA913" s="8"/>
      <c r="AB913" s="8"/>
      <c r="AC913" s="8"/>
      <c r="AD913" s="8"/>
      <c r="AE913" s="8"/>
      <c r="AF913" s="8"/>
      <c r="AG913" s="8"/>
      <c r="AH913" s="8"/>
      <c r="AI913" s="8"/>
      <c r="AJ913" s="8"/>
      <c r="AK913" s="8"/>
    </row>
    <row r="914" spans="1:37" ht="165.75">
      <c r="A914" s="18">
        <v>2093</v>
      </c>
      <c r="B914" s="19"/>
      <c r="C914" s="28" t="s">
        <v>19898</v>
      </c>
      <c r="D914" s="28" t="s">
        <v>19900</v>
      </c>
      <c r="E914" s="22"/>
      <c r="F914" s="22"/>
      <c r="G914" s="22"/>
      <c r="H914" s="23">
        <v>0</v>
      </c>
      <c r="I914" s="22"/>
      <c r="J914" s="23" t="s">
        <v>18202</v>
      </c>
      <c r="K914" s="31">
        <v>43313</v>
      </c>
      <c r="L914" s="23" t="s">
        <v>18212</v>
      </c>
      <c r="M914" s="22"/>
      <c r="N914" s="22"/>
      <c r="O914" s="22"/>
      <c r="P914" s="24"/>
      <c r="Q914" s="23" t="s">
        <v>18541</v>
      </c>
      <c r="R914" s="22"/>
      <c r="S914" s="33"/>
      <c r="T914" s="26"/>
      <c r="U914" s="26"/>
      <c r="V914" s="22"/>
      <c r="W914" s="27"/>
      <c r="X914" s="8"/>
      <c r="Y914" s="8"/>
      <c r="Z914" s="8"/>
      <c r="AA914" s="8"/>
      <c r="AB914" s="8"/>
      <c r="AC914" s="8"/>
      <c r="AD914" s="8"/>
      <c r="AE914" s="8"/>
      <c r="AF914" s="8"/>
      <c r="AG914" s="8"/>
      <c r="AH914" s="8"/>
      <c r="AI914" s="8"/>
      <c r="AJ914" s="8"/>
      <c r="AK914" s="8"/>
    </row>
    <row r="915" spans="1:37" ht="45.75">
      <c r="A915" s="18">
        <v>2094</v>
      </c>
      <c r="B915" s="30" t="s">
        <v>1993</v>
      </c>
      <c r="C915" s="28" t="s">
        <v>19901</v>
      </c>
      <c r="D915" s="28" t="s">
        <v>2818</v>
      </c>
      <c r="E915" s="22"/>
      <c r="F915" s="23" t="s">
        <v>50</v>
      </c>
      <c r="G915" s="22"/>
      <c r="H915" s="23">
        <v>0</v>
      </c>
      <c r="I915" s="22"/>
      <c r="J915" s="23" t="s">
        <v>18202</v>
      </c>
      <c r="K915" s="23" t="s">
        <v>18203</v>
      </c>
      <c r="L915" s="23" t="s">
        <v>35</v>
      </c>
      <c r="M915" s="22"/>
      <c r="N915" s="22"/>
      <c r="O915" s="23" t="s">
        <v>2820</v>
      </c>
      <c r="P915" s="24"/>
      <c r="Q915" s="23" t="s">
        <v>99</v>
      </c>
      <c r="R915" s="23" t="s">
        <v>10886</v>
      </c>
      <c r="S915" s="25"/>
      <c r="T915" s="26"/>
      <c r="U915" s="26"/>
      <c r="V915" s="22"/>
      <c r="W915" s="27"/>
      <c r="X915" s="8"/>
      <c r="Y915" s="8"/>
      <c r="Z915" s="8"/>
      <c r="AA915" s="8"/>
      <c r="AB915" s="8"/>
      <c r="AC915" s="8"/>
      <c r="AD915" s="8"/>
      <c r="AE915" s="8"/>
      <c r="AF915" s="8"/>
      <c r="AG915" s="8"/>
      <c r="AH915" s="8"/>
      <c r="AI915" s="8"/>
      <c r="AJ915" s="8"/>
      <c r="AK915" s="8"/>
    </row>
    <row r="916" spans="1:37" ht="75.75">
      <c r="A916" s="18">
        <v>2095</v>
      </c>
      <c r="B916" s="30" t="s">
        <v>1993</v>
      </c>
      <c r="C916" s="28" t="s">
        <v>19901</v>
      </c>
      <c r="D916" s="28" t="s">
        <v>19902</v>
      </c>
      <c r="E916" s="22"/>
      <c r="F916" s="23" t="s">
        <v>50</v>
      </c>
      <c r="G916" s="22"/>
      <c r="H916" s="23">
        <v>0</v>
      </c>
      <c r="I916" s="22"/>
      <c r="J916" s="23" t="s">
        <v>18202</v>
      </c>
      <c r="K916" s="23" t="s">
        <v>18203</v>
      </c>
      <c r="L916" s="23" t="s">
        <v>35</v>
      </c>
      <c r="M916" s="22"/>
      <c r="N916" s="22"/>
      <c r="O916" s="23" t="s">
        <v>2820</v>
      </c>
      <c r="P916" s="24"/>
      <c r="Q916" s="23" t="s">
        <v>99</v>
      </c>
      <c r="R916" s="23" t="s">
        <v>10886</v>
      </c>
      <c r="S916" s="25"/>
      <c r="T916" s="26"/>
      <c r="U916" s="26"/>
      <c r="V916" s="22"/>
      <c r="W916" s="27"/>
      <c r="X916" s="8"/>
      <c r="Y916" s="8"/>
      <c r="Z916" s="8"/>
      <c r="AA916" s="8"/>
      <c r="AB916" s="8"/>
      <c r="AC916" s="8"/>
      <c r="AD916" s="8"/>
      <c r="AE916" s="8"/>
      <c r="AF916" s="8"/>
      <c r="AG916" s="8"/>
      <c r="AH916" s="8"/>
      <c r="AI916" s="8"/>
      <c r="AJ916" s="8"/>
      <c r="AK916" s="8"/>
    </row>
    <row r="917" spans="1:37" ht="120.75">
      <c r="A917" s="18">
        <v>2100</v>
      </c>
      <c r="B917" s="19"/>
      <c r="C917" s="28" t="s">
        <v>19903</v>
      </c>
      <c r="D917" s="28" t="s">
        <v>19904</v>
      </c>
      <c r="E917" s="22"/>
      <c r="F917" s="23" t="s">
        <v>1291</v>
      </c>
      <c r="G917" s="23" t="s">
        <v>19905</v>
      </c>
      <c r="H917" s="23">
        <v>0</v>
      </c>
      <c r="I917" s="22"/>
      <c r="J917" s="23" t="s">
        <v>18202</v>
      </c>
      <c r="K917" s="29">
        <v>43497</v>
      </c>
      <c r="L917" s="23" t="s">
        <v>18212</v>
      </c>
      <c r="M917" s="22"/>
      <c r="N917" s="23" t="s">
        <v>19906</v>
      </c>
      <c r="O917" s="22"/>
      <c r="P917" s="24"/>
      <c r="Q917" s="23" t="s">
        <v>29</v>
      </c>
      <c r="R917" s="23" t="s">
        <v>30</v>
      </c>
      <c r="S917" s="25"/>
      <c r="T917" s="26"/>
      <c r="U917" s="26"/>
      <c r="V917" s="22"/>
      <c r="W917" s="27"/>
      <c r="X917" s="8"/>
      <c r="Y917" s="8"/>
      <c r="Z917" s="8"/>
      <c r="AA917" s="8"/>
      <c r="AB917" s="8"/>
      <c r="AC917" s="8"/>
      <c r="AD917" s="8"/>
      <c r="AE917" s="8"/>
      <c r="AF917" s="8"/>
      <c r="AG917" s="8"/>
      <c r="AH917" s="8"/>
      <c r="AI917" s="8"/>
      <c r="AJ917" s="8"/>
      <c r="AK917" s="8"/>
    </row>
    <row r="918" spans="1:37" ht="75.75">
      <c r="A918" s="18">
        <v>2101</v>
      </c>
      <c r="B918" s="19"/>
      <c r="C918" s="28" t="s">
        <v>19907</v>
      </c>
      <c r="D918" s="28" t="s">
        <v>19908</v>
      </c>
      <c r="E918" s="22"/>
      <c r="F918" s="23" t="s">
        <v>108</v>
      </c>
      <c r="G918" s="22"/>
      <c r="H918" s="23">
        <v>0</v>
      </c>
      <c r="I918" s="22"/>
      <c r="J918" s="23" t="s">
        <v>18202</v>
      </c>
      <c r="K918" s="23" t="s">
        <v>18203</v>
      </c>
      <c r="L918" s="23" t="s">
        <v>18212</v>
      </c>
      <c r="M918" s="22"/>
      <c r="N918" s="22"/>
      <c r="O918" s="22"/>
      <c r="P918" s="24"/>
      <c r="Q918" s="23" t="s">
        <v>29</v>
      </c>
      <c r="R918" s="23" t="s">
        <v>30</v>
      </c>
      <c r="S918" s="25"/>
      <c r="T918" s="26"/>
      <c r="U918" s="26"/>
      <c r="V918" s="22"/>
      <c r="W918" s="27"/>
      <c r="X918" s="8"/>
      <c r="Y918" s="8"/>
      <c r="Z918" s="8"/>
      <c r="AA918" s="8"/>
      <c r="AB918" s="8"/>
      <c r="AC918" s="8"/>
      <c r="AD918" s="8"/>
      <c r="AE918" s="8"/>
      <c r="AF918" s="8"/>
      <c r="AG918" s="8"/>
      <c r="AH918" s="8"/>
      <c r="AI918" s="8"/>
      <c r="AJ918" s="8"/>
      <c r="AK918" s="8"/>
    </row>
    <row r="919" spans="1:37" ht="135.75">
      <c r="A919" s="18">
        <v>2102</v>
      </c>
      <c r="B919" s="19"/>
      <c r="C919" s="28" t="s">
        <v>19907</v>
      </c>
      <c r="D919" s="28" t="s">
        <v>19909</v>
      </c>
      <c r="E919" s="22"/>
      <c r="F919" s="23" t="s">
        <v>108</v>
      </c>
      <c r="G919" s="22"/>
      <c r="H919" s="23">
        <v>0</v>
      </c>
      <c r="I919" s="22"/>
      <c r="J919" s="23" t="s">
        <v>18202</v>
      </c>
      <c r="K919" s="23" t="s">
        <v>18203</v>
      </c>
      <c r="L919" s="23" t="s">
        <v>18212</v>
      </c>
      <c r="M919" s="22"/>
      <c r="N919" s="22"/>
      <c r="O919" s="22"/>
      <c r="P919" s="24"/>
      <c r="Q919" s="23" t="s">
        <v>29</v>
      </c>
      <c r="R919" s="23" t="s">
        <v>30</v>
      </c>
      <c r="S919" s="25"/>
      <c r="T919" s="26"/>
      <c r="U919" s="26"/>
      <c r="V919" s="22"/>
      <c r="W919" s="27"/>
      <c r="X919" s="8"/>
      <c r="Y919" s="8"/>
      <c r="Z919" s="8"/>
      <c r="AA919" s="8"/>
      <c r="AB919" s="8"/>
      <c r="AC919" s="8"/>
      <c r="AD919" s="8"/>
      <c r="AE919" s="8"/>
      <c r="AF919" s="8"/>
      <c r="AG919" s="8"/>
      <c r="AH919" s="8"/>
      <c r="AI919" s="8"/>
      <c r="AJ919" s="8"/>
      <c r="AK919" s="8"/>
    </row>
    <row r="920" spans="1:37" ht="120.75">
      <c r="A920" s="18">
        <v>2103</v>
      </c>
      <c r="B920" s="19"/>
      <c r="C920" s="28" t="s">
        <v>19910</v>
      </c>
      <c r="D920" s="28" t="s">
        <v>19911</v>
      </c>
      <c r="E920" s="22"/>
      <c r="F920" s="23" t="s">
        <v>50</v>
      </c>
      <c r="G920" s="22"/>
      <c r="H920" s="23">
        <v>0</v>
      </c>
      <c r="I920" s="22"/>
      <c r="J920" s="23" t="s">
        <v>18202</v>
      </c>
      <c r="K920" s="22"/>
      <c r="L920" s="23" t="s">
        <v>18267</v>
      </c>
      <c r="M920" s="23" t="s">
        <v>11857</v>
      </c>
      <c r="N920" s="22"/>
      <c r="O920" s="22"/>
      <c r="P920" s="24"/>
      <c r="Q920" s="23" t="s">
        <v>29</v>
      </c>
      <c r="R920" s="23" t="s">
        <v>30</v>
      </c>
      <c r="S920" s="25"/>
      <c r="T920" s="26"/>
      <c r="U920" s="26"/>
      <c r="V920" s="22"/>
      <c r="W920" s="27"/>
      <c r="X920" s="8"/>
      <c r="Y920" s="8"/>
      <c r="Z920" s="8"/>
      <c r="AA920" s="8"/>
      <c r="AB920" s="8"/>
      <c r="AC920" s="8"/>
      <c r="AD920" s="8"/>
      <c r="AE920" s="8"/>
      <c r="AF920" s="8"/>
      <c r="AG920" s="8"/>
      <c r="AH920" s="8"/>
      <c r="AI920" s="8"/>
      <c r="AJ920" s="8"/>
      <c r="AK920" s="8"/>
    </row>
    <row r="921" spans="1:37" ht="75.75">
      <c r="A921" s="18">
        <v>2104</v>
      </c>
      <c r="B921" s="19"/>
      <c r="C921" s="28" t="s">
        <v>19912</v>
      </c>
      <c r="D921" s="28" t="s">
        <v>19913</v>
      </c>
      <c r="E921" s="22"/>
      <c r="F921" s="23" t="s">
        <v>50</v>
      </c>
      <c r="G921" s="22"/>
      <c r="H921" s="23">
        <v>0</v>
      </c>
      <c r="I921" s="22"/>
      <c r="J921" s="23" t="s">
        <v>18202</v>
      </c>
      <c r="K921" s="22"/>
      <c r="L921" s="23" t="s">
        <v>18267</v>
      </c>
      <c r="M921" s="23" t="s">
        <v>11857</v>
      </c>
      <c r="N921" s="22"/>
      <c r="O921" s="22"/>
      <c r="P921" s="24"/>
      <c r="Q921" s="23" t="s">
        <v>29</v>
      </c>
      <c r="R921" s="23" t="s">
        <v>30</v>
      </c>
      <c r="S921" s="25"/>
      <c r="T921" s="26"/>
      <c r="U921" s="26"/>
      <c r="V921" s="22"/>
      <c r="W921" s="27"/>
      <c r="X921" s="8"/>
      <c r="Y921" s="8"/>
      <c r="Z921" s="8"/>
      <c r="AA921" s="8"/>
      <c r="AB921" s="8"/>
      <c r="AC921" s="8"/>
      <c r="AD921" s="8"/>
      <c r="AE921" s="8"/>
      <c r="AF921" s="8"/>
      <c r="AG921" s="8"/>
      <c r="AH921" s="8"/>
      <c r="AI921" s="8"/>
      <c r="AJ921" s="8"/>
      <c r="AK921" s="8"/>
    </row>
    <row r="922" spans="1:37" ht="90.75">
      <c r="A922" s="18">
        <v>2105</v>
      </c>
      <c r="B922" s="19"/>
      <c r="C922" s="28" t="s">
        <v>19914</v>
      </c>
      <c r="D922" s="28" t="s">
        <v>19915</v>
      </c>
      <c r="E922" s="22"/>
      <c r="F922" s="22"/>
      <c r="G922" s="22"/>
      <c r="H922" s="23">
        <v>0</v>
      </c>
      <c r="I922" s="22"/>
      <c r="J922" s="23" t="s">
        <v>18202</v>
      </c>
      <c r="K922" s="22"/>
      <c r="L922" s="23" t="s">
        <v>18212</v>
      </c>
      <c r="M922" s="22"/>
      <c r="N922" s="22"/>
      <c r="O922" s="22"/>
      <c r="P922" s="24"/>
      <c r="Q922" s="23" t="s">
        <v>29</v>
      </c>
      <c r="R922" s="23" t="s">
        <v>30</v>
      </c>
      <c r="S922" s="25"/>
      <c r="T922" s="26"/>
      <c r="U922" s="26"/>
      <c r="V922" s="22"/>
      <c r="W922" s="27"/>
      <c r="X922" s="8"/>
      <c r="Y922" s="8"/>
      <c r="Z922" s="8"/>
      <c r="AA922" s="8"/>
      <c r="AB922" s="8"/>
      <c r="AC922" s="8"/>
      <c r="AD922" s="8"/>
      <c r="AE922" s="8"/>
      <c r="AF922" s="8"/>
      <c r="AG922" s="8"/>
      <c r="AH922" s="8"/>
      <c r="AI922" s="8"/>
      <c r="AJ922" s="8"/>
      <c r="AK922" s="8"/>
    </row>
    <row r="923" spans="1:37" ht="90.75">
      <c r="A923" s="18">
        <v>2106</v>
      </c>
      <c r="B923" s="19"/>
      <c r="C923" s="28" t="s">
        <v>19916</v>
      </c>
      <c r="D923" s="28" t="s">
        <v>19917</v>
      </c>
      <c r="E923" s="22"/>
      <c r="F923" s="22"/>
      <c r="G923" s="22"/>
      <c r="H923" s="23">
        <v>0</v>
      </c>
      <c r="I923" s="22"/>
      <c r="J923" s="23" t="s">
        <v>18202</v>
      </c>
      <c r="K923" s="22"/>
      <c r="L923" s="23" t="s">
        <v>18212</v>
      </c>
      <c r="M923" s="22"/>
      <c r="N923" s="22"/>
      <c r="O923" s="22"/>
      <c r="P923" s="24"/>
      <c r="Q923" s="23" t="s">
        <v>29</v>
      </c>
      <c r="R923" s="23" t="s">
        <v>30</v>
      </c>
      <c r="S923" s="25"/>
      <c r="T923" s="26"/>
      <c r="U923" s="26"/>
      <c r="V923" s="22"/>
      <c r="W923" s="27"/>
      <c r="X923" s="8"/>
      <c r="Y923" s="8"/>
      <c r="Z923" s="8"/>
      <c r="AA923" s="8"/>
      <c r="AB923" s="8"/>
      <c r="AC923" s="8"/>
      <c r="AD923" s="8"/>
      <c r="AE923" s="8"/>
      <c r="AF923" s="8"/>
      <c r="AG923" s="8"/>
      <c r="AH923" s="8"/>
      <c r="AI923" s="8"/>
      <c r="AJ923" s="8"/>
      <c r="AK923" s="8"/>
    </row>
    <row r="924" spans="1:37" ht="75.75">
      <c r="A924" s="18">
        <v>2107</v>
      </c>
      <c r="B924" s="19"/>
      <c r="C924" s="28" t="s">
        <v>19918</v>
      </c>
      <c r="D924" s="28" t="s">
        <v>19919</v>
      </c>
      <c r="E924" s="22"/>
      <c r="F924" s="23" t="s">
        <v>599</v>
      </c>
      <c r="G924" s="23" t="s">
        <v>18554</v>
      </c>
      <c r="H924" s="23">
        <v>0</v>
      </c>
      <c r="I924" s="22"/>
      <c r="J924" s="23" t="s">
        <v>18202</v>
      </c>
      <c r="K924" s="29">
        <v>43497</v>
      </c>
      <c r="L924" s="23" t="s">
        <v>18212</v>
      </c>
      <c r="M924" s="22"/>
      <c r="N924" s="23" t="s">
        <v>2651</v>
      </c>
      <c r="O924" s="22"/>
      <c r="P924" s="24"/>
      <c r="Q924" s="23" t="s">
        <v>29</v>
      </c>
      <c r="R924" s="23" t="s">
        <v>30</v>
      </c>
      <c r="S924" s="25"/>
      <c r="T924" s="26"/>
      <c r="U924" s="26"/>
      <c r="V924" s="22"/>
      <c r="W924" s="27"/>
      <c r="X924" s="8"/>
      <c r="Y924" s="8"/>
      <c r="Z924" s="8"/>
      <c r="AA924" s="8"/>
      <c r="AB924" s="8"/>
      <c r="AC924" s="8"/>
      <c r="AD924" s="8"/>
      <c r="AE924" s="8"/>
      <c r="AF924" s="8"/>
      <c r="AG924" s="8"/>
      <c r="AH924" s="8"/>
      <c r="AI924" s="8"/>
      <c r="AJ924" s="8"/>
      <c r="AK924" s="8"/>
    </row>
    <row r="925" spans="1:37" ht="195.75">
      <c r="A925" s="18">
        <v>2108</v>
      </c>
      <c r="B925" s="19"/>
      <c r="C925" s="28" t="s">
        <v>19920</v>
      </c>
      <c r="D925" s="28" t="s">
        <v>19921</v>
      </c>
      <c r="E925" s="22"/>
      <c r="F925" s="23" t="s">
        <v>26</v>
      </c>
      <c r="G925" s="23" t="s">
        <v>18721</v>
      </c>
      <c r="H925" s="23">
        <v>0</v>
      </c>
      <c r="I925" s="22"/>
      <c r="J925" s="23" t="s">
        <v>18202</v>
      </c>
      <c r="K925" s="29">
        <v>43497</v>
      </c>
      <c r="L925" s="23" t="s">
        <v>18212</v>
      </c>
      <c r="M925" s="22"/>
      <c r="N925" s="23" t="s">
        <v>2651</v>
      </c>
      <c r="O925" s="22"/>
      <c r="P925" s="24"/>
      <c r="Q925" s="23" t="s">
        <v>29</v>
      </c>
      <c r="R925" s="23" t="s">
        <v>30</v>
      </c>
      <c r="S925" s="25"/>
      <c r="T925" s="26"/>
      <c r="U925" s="26"/>
      <c r="V925" s="22"/>
      <c r="W925" s="27"/>
      <c r="X925" s="8"/>
      <c r="Y925" s="8"/>
      <c r="Z925" s="8"/>
      <c r="AA925" s="8"/>
      <c r="AB925" s="8"/>
      <c r="AC925" s="8"/>
      <c r="AD925" s="8"/>
      <c r="AE925" s="8"/>
      <c r="AF925" s="8"/>
      <c r="AG925" s="8"/>
      <c r="AH925" s="8"/>
      <c r="AI925" s="8"/>
      <c r="AJ925" s="8"/>
      <c r="AK925" s="8"/>
    </row>
    <row r="926" spans="1:37" ht="210.75">
      <c r="A926" s="18">
        <v>2109</v>
      </c>
      <c r="B926" s="19"/>
      <c r="C926" s="28" t="s">
        <v>19922</v>
      </c>
      <c r="D926" s="28" t="s">
        <v>19923</v>
      </c>
      <c r="E926" s="22"/>
      <c r="F926" s="23" t="s">
        <v>26</v>
      </c>
      <c r="G926" s="23" t="s">
        <v>18721</v>
      </c>
      <c r="H926" s="23">
        <v>0</v>
      </c>
      <c r="I926" s="22"/>
      <c r="J926" s="23" t="s">
        <v>18202</v>
      </c>
      <c r="K926" s="29">
        <v>43497</v>
      </c>
      <c r="L926" s="23" t="s">
        <v>18212</v>
      </c>
      <c r="M926" s="22"/>
      <c r="N926" s="23" t="s">
        <v>2651</v>
      </c>
      <c r="O926" s="22"/>
      <c r="P926" s="24"/>
      <c r="Q926" s="23" t="s">
        <v>29</v>
      </c>
      <c r="R926" s="23" t="s">
        <v>30</v>
      </c>
      <c r="S926" s="25"/>
      <c r="T926" s="26"/>
      <c r="U926" s="26"/>
      <c r="V926" s="22"/>
      <c r="W926" s="27"/>
      <c r="X926" s="8"/>
      <c r="Y926" s="8"/>
      <c r="Z926" s="8"/>
      <c r="AA926" s="8"/>
      <c r="AB926" s="8"/>
      <c r="AC926" s="8"/>
      <c r="AD926" s="8"/>
      <c r="AE926" s="8"/>
      <c r="AF926" s="8"/>
      <c r="AG926" s="8"/>
      <c r="AH926" s="8"/>
      <c r="AI926" s="8"/>
      <c r="AJ926" s="8"/>
      <c r="AK926" s="8"/>
    </row>
    <row r="927" spans="1:37" ht="135.75">
      <c r="A927" s="18">
        <v>2110</v>
      </c>
      <c r="B927" s="19"/>
      <c r="C927" s="28" t="s">
        <v>19924</v>
      </c>
      <c r="D927" s="28" t="s">
        <v>19925</v>
      </c>
      <c r="E927" s="22"/>
      <c r="F927" s="23" t="s">
        <v>403</v>
      </c>
      <c r="G927" s="23" t="s">
        <v>18589</v>
      </c>
      <c r="H927" s="23">
        <v>0</v>
      </c>
      <c r="I927" s="22"/>
      <c r="J927" s="23" t="s">
        <v>18202</v>
      </c>
      <c r="K927" s="29">
        <v>43497</v>
      </c>
      <c r="L927" s="23" t="s">
        <v>18212</v>
      </c>
      <c r="M927" s="22"/>
      <c r="N927" s="23" t="s">
        <v>2651</v>
      </c>
      <c r="O927" s="22"/>
      <c r="P927" s="24"/>
      <c r="Q927" s="23" t="s">
        <v>29</v>
      </c>
      <c r="R927" s="23" t="s">
        <v>30</v>
      </c>
      <c r="S927" s="25"/>
      <c r="T927" s="26"/>
      <c r="U927" s="26"/>
      <c r="V927" s="22"/>
      <c r="W927" s="27"/>
      <c r="X927" s="8"/>
      <c r="Y927" s="8"/>
      <c r="Z927" s="8"/>
      <c r="AA927" s="8"/>
      <c r="AB927" s="8"/>
      <c r="AC927" s="8"/>
      <c r="AD927" s="8"/>
      <c r="AE927" s="8"/>
      <c r="AF927" s="8"/>
      <c r="AG927" s="8"/>
      <c r="AH927" s="8"/>
      <c r="AI927" s="8"/>
      <c r="AJ927" s="8"/>
      <c r="AK927" s="8"/>
    </row>
    <row r="928" spans="1:37" ht="195.75">
      <c r="A928" s="18">
        <v>2111</v>
      </c>
      <c r="B928" s="19"/>
      <c r="C928" s="28" t="s">
        <v>19926</v>
      </c>
      <c r="D928" s="28" t="s">
        <v>19927</v>
      </c>
      <c r="E928" s="22"/>
      <c r="F928" s="23" t="s">
        <v>26</v>
      </c>
      <c r="G928" s="23" t="s">
        <v>18583</v>
      </c>
      <c r="H928" s="23">
        <v>0</v>
      </c>
      <c r="I928" s="22"/>
      <c r="J928" s="23" t="s">
        <v>18202</v>
      </c>
      <c r="K928" s="29">
        <v>43497</v>
      </c>
      <c r="L928" s="23" t="s">
        <v>18212</v>
      </c>
      <c r="M928" s="22"/>
      <c r="N928" s="23" t="s">
        <v>2651</v>
      </c>
      <c r="O928" s="22"/>
      <c r="P928" s="24"/>
      <c r="Q928" s="23" t="s">
        <v>29</v>
      </c>
      <c r="R928" s="23" t="s">
        <v>30</v>
      </c>
      <c r="S928" s="25"/>
      <c r="T928" s="26"/>
      <c r="U928" s="26"/>
      <c r="V928" s="22"/>
      <c r="W928" s="27"/>
      <c r="X928" s="8"/>
      <c r="Y928" s="8"/>
      <c r="Z928" s="8"/>
      <c r="AA928" s="8"/>
      <c r="AB928" s="8"/>
      <c r="AC928" s="8"/>
      <c r="AD928" s="8"/>
      <c r="AE928" s="8"/>
      <c r="AF928" s="8"/>
      <c r="AG928" s="8"/>
      <c r="AH928" s="8"/>
      <c r="AI928" s="8"/>
      <c r="AJ928" s="8"/>
      <c r="AK928" s="8"/>
    </row>
    <row r="929" spans="1:37" ht="105.75">
      <c r="A929" s="18">
        <v>2120</v>
      </c>
      <c r="B929" s="19"/>
      <c r="C929" s="28" t="s">
        <v>6751</v>
      </c>
      <c r="D929" s="28" t="s">
        <v>19928</v>
      </c>
      <c r="E929" s="22"/>
      <c r="F929" s="22"/>
      <c r="G929" s="22"/>
      <c r="H929" s="23">
        <v>0</v>
      </c>
      <c r="I929" s="22"/>
      <c r="J929" s="23" t="s">
        <v>18202</v>
      </c>
      <c r="K929" s="22"/>
      <c r="L929" s="23" t="s">
        <v>18212</v>
      </c>
      <c r="M929" s="22"/>
      <c r="N929" s="22"/>
      <c r="O929" s="22"/>
      <c r="P929" s="24"/>
      <c r="Q929" s="23" t="s">
        <v>29</v>
      </c>
      <c r="R929" s="23" t="s">
        <v>30</v>
      </c>
      <c r="S929" s="25"/>
      <c r="T929" s="26"/>
      <c r="U929" s="26"/>
      <c r="V929" s="22"/>
      <c r="W929" s="27"/>
      <c r="X929" s="8"/>
      <c r="Y929" s="8"/>
      <c r="Z929" s="8"/>
      <c r="AA929" s="8"/>
      <c r="AB929" s="8"/>
      <c r="AC929" s="8"/>
      <c r="AD929" s="8"/>
      <c r="AE929" s="8"/>
      <c r="AF929" s="8"/>
      <c r="AG929" s="8"/>
      <c r="AH929" s="8"/>
      <c r="AI929" s="8"/>
      <c r="AJ929" s="8"/>
      <c r="AK929" s="8"/>
    </row>
    <row r="930" spans="1:37" ht="90.75">
      <c r="A930" s="18">
        <v>2123</v>
      </c>
      <c r="B930" s="19"/>
      <c r="C930" s="28" t="s">
        <v>19929</v>
      </c>
      <c r="D930" s="28" t="s">
        <v>19930</v>
      </c>
      <c r="E930" s="22"/>
      <c r="F930" s="22"/>
      <c r="G930" s="22"/>
      <c r="H930" s="23">
        <v>0</v>
      </c>
      <c r="I930" s="22"/>
      <c r="J930" s="23" t="s">
        <v>18202</v>
      </c>
      <c r="K930" s="22"/>
      <c r="L930" s="23" t="s">
        <v>18212</v>
      </c>
      <c r="M930" s="22"/>
      <c r="N930" s="22"/>
      <c r="O930" s="22"/>
      <c r="P930" s="24"/>
      <c r="Q930" s="23" t="s">
        <v>29</v>
      </c>
      <c r="R930" s="23" t="s">
        <v>30</v>
      </c>
      <c r="S930" s="25"/>
      <c r="T930" s="26"/>
      <c r="U930" s="26"/>
      <c r="V930" s="22"/>
      <c r="W930" s="27"/>
      <c r="X930" s="8"/>
      <c r="Y930" s="8"/>
      <c r="Z930" s="8"/>
      <c r="AA930" s="8"/>
      <c r="AB930" s="8"/>
      <c r="AC930" s="8"/>
      <c r="AD930" s="8"/>
      <c r="AE930" s="8"/>
      <c r="AF930" s="8"/>
      <c r="AG930" s="8"/>
      <c r="AH930" s="8"/>
      <c r="AI930" s="8"/>
      <c r="AJ930" s="8"/>
      <c r="AK930" s="8"/>
    </row>
    <row r="931" spans="1:37" ht="135.75">
      <c r="A931" s="18">
        <v>2124</v>
      </c>
      <c r="B931" s="19"/>
      <c r="C931" s="28" t="s">
        <v>19931</v>
      </c>
      <c r="D931" s="28" t="s">
        <v>19932</v>
      </c>
      <c r="E931" s="22"/>
      <c r="F931" s="23" t="s">
        <v>26</v>
      </c>
      <c r="G931" s="23" t="s">
        <v>18721</v>
      </c>
      <c r="H931" s="23">
        <v>0</v>
      </c>
      <c r="I931" s="22"/>
      <c r="J931" s="23" t="s">
        <v>18202</v>
      </c>
      <c r="K931" s="29">
        <v>43497</v>
      </c>
      <c r="L931" s="23" t="s">
        <v>18212</v>
      </c>
      <c r="M931" s="22"/>
      <c r="N931" s="23" t="s">
        <v>2651</v>
      </c>
      <c r="O931" s="22"/>
      <c r="P931" s="24"/>
      <c r="Q931" s="23" t="s">
        <v>29</v>
      </c>
      <c r="R931" s="23" t="s">
        <v>30</v>
      </c>
      <c r="S931" s="25"/>
      <c r="T931" s="26"/>
      <c r="U931" s="26"/>
      <c r="V931" s="22"/>
      <c r="W931" s="27"/>
      <c r="X931" s="8"/>
      <c r="Y931" s="8"/>
      <c r="Z931" s="8"/>
      <c r="AA931" s="8"/>
      <c r="AB931" s="8"/>
      <c r="AC931" s="8"/>
      <c r="AD931" s="8"/>
      <c r="AE931" s="8"/>
      <c r="AF931" s="8"/>
      <c r="AG931" s="8"/>
      <c r="AH931" s="8"/>
      <c r="AI931" s="8"/>
      <c r="AJ931" s="8"/>
      <c r="AK931" s="8"/>
    </row>
    <row r="932" spans="1:37" ht="165.75">
      <c r="A932" s="18">
        <v>2125</v>
      </c>
      <c r="B932" s="19"/>
      <c r="C932" s="28" t="s">
        <v>19933</v>
      </c>
      <c r="D932" s="28" t="s">
        <v>19934</v>
      </c>
      <c r="E932" s="22"/>
      <c r="F932" s="23" t="s">
        <v>26</v>
      </c>
      <c r="G932" s="23" t="s">
        <v>18974</v>
      </c>
      <c r="H932" s="23">
        <v>0</v>
      </c>
      <c r="I932" s="22"/>
      <c r="J932" s="23" t="s">
        <v>18202</v>
      </c>
      <c r="K932" s="29">
        <v>43497</v>
      </c>
      <c r="L932" s="23" t="s">
        <v>18212</v>
      </c>
      <c r="M932" s="22"/>
      <c r="N932" s="23" t="s">
        <v>2651</v>
      </c>
      <c r="O932" s="22"/>
      <c r="P932" s="24"/>
      <c r="Q932" s="23" t="s">
        <v>29</v>
      </c>
      <c r="R932" s="23" t="s">
        <v>30</v>
      </c>
      <c r="S932" s="25"/>
      <c r="T932" s="26"/>
      <c r="U932" s="26"/>
      <c r="V932" s="22"/>
      <c r="W932" s="27"/>
      <c r="X932" s="8"/>
      <c r="Y932" s="8"/>
      <c r="Z932" s="8"/>
      <c r="AA932" s="8"/>
      <c r="AB932" s="8"/>
      <c r="AC932" s="8"/>
      <c r="AD932" s="8"/>
      <c r="AE932" s="8"/>
      <c r="AF932" s="8"/>
      <c r="AG932" s="8"/>
      <c r="AH932" s="8"/>
      <c r="AI932" s="8"/>
      <c r="AJ932" s="8"/>
      <c r="AK932" s="8"/>
    </row>
    <row r="933" spans="1:37" ht="105.75">
      <c r="A933" s="18">
        <v>2126</v>
      </c>
      <c r="B933" s="19"/>
      <c r="C933" s="28" t="s">
        <v>19935</v>
      </c>
      <c r="D933" s="28" t="s">
        <v>19936</v>
      </c>
      <c r="E933" s="22"/>
      <c r="F933" s="23" t="s">
        <v>50</v>
      </c>
      <c r="G933" s="23" t="s">
        <v>18624</v>
      </c>
      <c r="H933" s="23">
        <v>0</v>
      </c>
      <c r="I933" s="22"/>
      <c r="J933" s="23" t="s">
        <v>18202</v>
      </c>
      <c r="K933" s="29">
        <v>43497</v>
      </c>
      <c r="L933" s="23" t="s">
        <v>18212</v>
      </c>
      <c r="M933" s="22"/>
      <c r="N933" s="23" t="s">
        <v>18625</v>
      </c>
      <c r="O933" s="22"/>
      <c r="P933" s="24"/>
      <c r="Q933" s="23" t="s">
        <v>29</v>
      </c>
      <c r="R933" s="23" t="s">
        <v>30</v>
      </c>
      <c r="S933" s="25"/>
      <c r="T933" s="26"/>
      <c r="U933" s="26"/>
      <c r="V933" s="22"/>
      <c r="W933" s="27"/>
      <c r="X933" s="8"/>
      <c r="Y933" s="8"/>
      <c r="Z933" s="8"/>
      <c r="AA933" s="8"/>
      <c r="AB933" s="8"/>
      <c r="AC933" s="8"/>
      <c r="AD933" s="8"/>
      <c r="AE933" s="8"/>
      <c r="AF933" s="8"/>
      <c r="AG933" s="8"/>
      <c r="AH933" s="8"/>
      <c r="AI933" s="8"/>
      <c r="AJ933" s="8"/>
      <c r="AK933" s="8"/>
    </row>
    <row r="934" spans="1:37" ht="45.75">
      <c r="A934" s="18">
        <v>2127</v>
      </c>
      <c r="B934" s="19"/>
      <c r="C934" s="28" t="s">
        <v>19937</v>
      </c>
      <c r="D934" s="28" t="s">
        <v>19938</v>
      </c>
      <c r="E934" s="22"/>
      <c r="F934" s="22"/>
      <c r="G934" s="22"/>
      <c r="H934" s="23">
        <v>0</v>
      </c>
      <c r="I934" s="22"/>
      <c r="J934" s="23" t="s">
        <v>18202</v>
      </c>
      <c r="K934" s="22"/>
      <c r="L934" s="23" t="s">
        <v>18212</v>
      </c>
      <c r="M934" s="22"/>
      <c r="N934" s="22"/>
      <c r="O934" s="22"/>
      <c r="P934" s="24"/>
      <c r="Q934" s="23" t="s">
        <v>29</v>
      </c>
      <c r="R934" s="23" t="s">
        <v>30</v>
      </c>
      <c r="S934" s="25"/>
      <c r="T934" s="26"/>
      <c r="U934" s="26"/>
      <c r="V934" s="22"/>
      <c r="W934" s="27"/>
      <c r="X934" s="8"/>
      <c r="Y934" s="8"/>
      <c r="Z934" s="8"/>
      <c r="AA934" s="8"/>
      <c r="AB934" s="8"/>
      <c r="AC934" s="8"/>
      <c r="AD934" s="8"/>
      <c r="AE934" s="8"/>
      <c r="AF934" s="8"/>
      <c r="AG934" s="8"/>
      <c r="AH934" s="8"/>
      <c r="AI934" s="8"/>
      <c r="AJ934" s="8"/>
      <c r="AK934" s="8"/>
    </row>
    <row r="935" spans="1:37" ht="30.75">
      <c r="A935" s="18">
        <v>2128</v>
      </c>
      <c r="B935" s="19"/>
      <c r="C935" s="28" t="s">
        <v>19937</v>
      </c>
      <c r="D935" s="28" t="s">
        <v>19939</v>
      </c>
      <c r="E935" s="22"/>
      <c r="F935" s="22"/>
      <c r="G935" s="22"/>
      <c r="H935" s="23">
        <v>0</v>
      </c>
      <c r="I935" s="22"/>
      <c r="J935" s="23" t="s">
        <v>18202</v>
      </c>
      <c r="K935" s="22"/>
      <c r="L935" s="23" t="s">
        <v>18212</v>
      </c>
      <c r="M935" s="22"/>
      <c r="N935" s="22"/>
      <c r="O935" s="22"/>
      <c r="P935" s="24"/>
      <c r="Q935" s="23" t="s">
        <v>29</v>
      </c>
      <c r="R935" s="23" t="s">
        <v>30</v>
      </c>
      <c r="S935" s="25"/>
      <c r="T935" s="26"/>
      <c r="U935" s="26"/>
      <c r="V935" s="22"/>
      <c r="W935" s="27"/>
      <c r="X935" s="8"/>
      <c r="Y935" s="8"/>
      <c r="Z935" s="8"/>
      <c r="AA935" s="8"/>
      <c r="AB935" s="8"/>
      <c r="AC935" s="8"/>
      <c r="AD935" s="8"/>
      <c r="AE935" s="8"/>
      <c r="AF935" s="8"/>
      <c r="AG935" s="8"/>
      <c r="AH935" s="8"/>
      <c r="AI935" s="8"/>
      <c r="AJ935" s="8"/>
      <c r="AK935" s="8"/>
    </row>
    <row r="936" spans="1:37" ht="45.75">
      <c r="A936" s="18">
        <v>2129</v>
      </c>
      <c r="B936" s="19"/>
      <c r="C936" s="28" t="s">
        <v>19937</v>
      </c>
      <c r="D936" s="28" t="s">
        <v>19940</v>
      </c>
      <c r="E936" s="22"/>
      <c r="F936" s="22"/>
      <c r="G936" s="22"/>
      <c r="H936" s="23">
        <v>0</v>
      </c>
      <c r="I936" s="22"/>
      <c r="J936" s="23" t="s">
        <v>18202</v>
      </c>
      <c r="K936" s="22"/>
      <c r="L936" s="23" t="s">
        <v>18212</v>
      </c>
      <c r="M936" s="22"/>
      <c r="N936" s="22"/>
      <c r="O936" s="22"/>
      <c r="P936" s="24"/>
      <c r="Q936" s="23" t="s">
        <v>29</v>
      </c>
      <c r="R936" s="23" t="s">
        <v>30</v>
      </c>
      <c r="S936" s="25"/>
      <c r="T936" s="26"/>
      <c r="U936" s="26"/>
      <c r="V936" s="22"/>
      <c r="W936" s="27"/>
      <c r="X936" s="8"/>
      <c r="Y936" s="8"/>
      <c r="Z936" s="8"/>
      <c r="AA936" s="8"/>
      <c r="AB936" s="8"/>
      <c r="AC936" s="8"/>
      <c r="AD936" s="8"/>
      <c r="AE936" s="8"/>
      <c r="AF936" s="8"/>
      <c r="AG936" s="8"/>
      <c r="AH936" s="8"/>
      <c r="AI936" s="8"/>
      <c r="AJ936" s="8"/>
      <c r="AK936" s="8"/>
    </row>
    <row r="937" spans="1:37" ht="60.75">
      <c r="A937" s="18">
        <v>2130</v>
      </c>
      <c r="B937" s="19"/>
      <c r="C937" s="28" t="s">
        <v>19937</v>
      </c>
      <c r="D937" s="28" t="s">
        <v>19941</v>
      </c>
      <c r="E937" s="22"/>
      <c r="F937" s="23" t="s">
        <v>50</v>
      </c>
      <c r="G937" s="23" t="s">
        <v>18246</v>
      </c>
      <c r="H937" s="23">
        <v>0</v>
      </c>
      <c r="I937" s="22"/>
      <c r="J937" s="23" t="s">
        <v>18202</v>
      </c>
      <c r="K937" s="29">
        <v>43497</v>
      </c>
      <c r="L937" s="23" t="s">
        <v>18212</v>
      </c>
      <c r="M937" s="22"/>
      <c r="N937" s="23" t="s">
        <v>19942</v>
      </c>
      <c r="O937" s="22"/>
      <c r="P937" s="24"/>
      <c r="Q937" s="23" t="s">
        <v>29</v>
      </c>
      <c r="R937" s="23" t="s">
        <v>30</v>
      </c>
      <c r="S937" s="25"/>
      <c r="T937" s="26"/>
      <c r="U937" s="26"/>
      <c r="V937" s="22"/>
      <c r="W937" s="27"/>
      <c r="X937" s="8"/>
      <c r="Y937" s="8"/>
      <c r="Z937" s="8"/>
      <c r="AA937" s="8"/>
      <c r="AB937" s="8"/>
      <c r="AC937" s="8"/>
      <c r="AD937" s="8"/>
      <c r="AE937" s="8"/>
      <c r="AF937" s="8"/>
      <c r="AG937" s="8"/>
      <c r="AH937" s="8"/>
      <c r="AI937" s="8"/>
      <c r="AJ937" s="8"/>
      <c r="AK937" s="8"/>
    </row>
    <row r="938" spans="1:37" ht="60.75">
      <c r="A938" s="18">
        <v>2131</v>
      </c>
      <c r="B938" s="19"/>
      <c r="C938" s="28" t="s">
        <v>19937</v>
      </c>
      <c r="D938" s="28" t="s">
        <v>19943</v>
      </c>
      <c r="E938" s="22"/>
      <c r="F938" s="23" t="s">
        <v>50</v>
      </c>
      <c r="G938" s="23" t="s">
        <v>19258</v>
      </c>
      <c r="H938" s="23">
        <v>0</v>
      </c>
      <c r="I938" s="22"/>
      <c r="J938" s="23" t="s">
        <v>18202</v>
      </c>
      <c r="K938" s="29">
        <v>43497</v>
      </c>
      <c r="L938" s="23" t="s">
        <v>18212</v>
      </c>
      <c r="M938" s="22"/>
      <c r="N938" s="23" t="s">
        <v>19942</v>
      </c>
      <c r="O938" s="22"/>
      <c r="P938" s="24"/>
      <c r="Q938" s="23" t="s">
        <v>29</v>
      </c>
      <c r="R938" s="23" t="s">
        <v>30</v>
      </c>
      <c r="S938" s="25"/>
      <c r="T938" s="26"/>
      <c r="U938" s="26"/>
      <c r="V938" s="22"/>
      <c r="W938" s="27"/>
      <c r="X938" s="8"/>
      <c r="Y938" s="8"/>
      <c r="Z938" s="8"/>
      <c r="AA938" s="8"/>
      <c r="AB938" s="8"/>
      <c r="AC938" s="8"/>
      <c r="AD938" s="8"/>
      <c r="AE938" s="8"/>
      <c r="AF938" s="8"/>
      <c r="AG938" s="8"/>
      <c r="AH938" s="8"/>
      <c r="AI938" s="8"/>
      <c r="AJ938" s="8"/>
      <c r="AK938" s="8"/>
    </row>
    <row r="939" spans="1:37" ht="60.75">
      <c r="A939" s="18">
        <v>2132</v>
      </c>
      <c r="B939" s="19"/>
      <c r="C939" s="28" t="s">
        <v>19937</v>
      </c>
      <c r="D939" s="28" t="s">
        <v>19944</v>
      </c>
      <c r="E939" s="22"/>
      <c r="F939" s="23" t="s">
        <v>50</v>
      </c>
      <c r="G939" s="23" t="s">
        <v>19010</v>
      </c>
      <c r="H939" s="23">
        <v>0</v>
      </c>
      <c r="I939" s="22"/>
      <c r="J939" s="23" t="s">
        <v>18202</v>
      </c>
      <c r="K939" s="29">
        <v>43497</v>
      </c>
      <c r="L939" s="23" t="s">
        <v>18212</v>
      </c>
      <c r="M939" s="22"/>
      <c r="N939" s="23" t="s">
        <v>19942</v>
      </c>
      <c r="O939" s="22"/>
      <c r="P939" s="24"/>
      <c r="Q939" s="23" t="s">
        <v>29</v>
      </c>
      <c r="R939" s="23" t="s">
        <v>30</v>
      </c>
      <c r="S939" s="25"/>
      <c r="T939" s="26"/>
      <c r="U939" s="26"/>
      <c r="V939" s="22"/>
      <c r="W939" s="27"/>
      <c r="X939" s="8"/>
      <c r="Y939" s="8"/>
      <c r="Z939" s="8"/>
      <c r="AA939" s="8"/>
      <c r="AB939" s="8"/>
      <c r="AC939" s="8"/>
      <c r="AD939" s="8"/>
      <c r="AE939" s="8"/>
      <c r="AF939" s="8"/>
      <c r="AG939" s="8"/>
      <c r="AH939" s="8"/>
      <c r="AI939" s="8"/>
      <c r="AJ939" s="8"/>
      <c r="AK939" s="8"/>
    </row>
    <row r="940" spans="1:37" ht="135.75">
      <c r="A940" s="18">
        <v>2133</v>
      </c>
      <c r="B940" s="19"/>
      <c r="C940" s="28" t="s">
        <v>19945</v>
      </c>
      <c r="D940" s="28" t="s">
        <v>19946</v>
      </c>
      <c r="E940" s="22"/>
      <c r="F940" s="22"/>
      <c r="G940" s="22"/>
      <c r="H940" s="23">
        <v>0</v>
      </c>
      <c r="I940" s="22"/>
      <c r="J940" s="23" t="s">
        <v>18202</v>
      </c>
      <c r="K940" s="22"/>
      <c r="L940" s="23" t="s">
        <v>18212</v>
      </c>
      <c r="M940" s="22"/>
      <c r="N940" s="22"/>
      <c r="O940" s="22"/>
      <c r="P940" s="24"/>
      <c r="Q940" s="23" t="s">
        <v>29</v>
      </c>
      <c r="R940" s="23" t="s">
        <v>30</v>
      </c>
      <c r="S940" s="25"/>
      <c r="T940" s="26"/>
      <c r="U940" s="26"/>
      <c r="V940" s="22"/>
      <c r="W940" s="27"/>
      <c r="X940" s="8"/>
      <c r="Y940" s="8"/>
      <c r="Z940" s="8"/>
      <c r="AA940" s="8"/>
      <c r="AB940" s="8"/>
      <c r="AC940" s="8"/>
      <c r="AD940" s="8"/>
      <c r="AE940" s="8"/>
      <c r="AF940" s="8"/>
      <c r="AG940" s="8"/>
      <c r="AH940" s="8"/>
      <c r="AI940" s="8"/>
      <c r="AJ940" s="8"/>
      <c r="AK940" s="8"/>
    </row>
    <row r="941" spans="1:37" ht="75.75">
      <c r="A941" s="18">
        <v>2143</v>
      </c>
      <c r="B941" s="19"/>
      <c r="C941" s="28" t="s">
        <v>19947</v>
      </c>
      <c r="D941" s="28" t="s">
        <v>19948</v>
      </c>
      <c r="E941" s="22"/>
      <c r="F941" s="23" t="s">
        <v>11808</v>
      </c>
      <c r="G941" s="23" t="s">
        <v>19551</v>
      </c>
      <c r="H941" s="23">
        <v>0</v>
      </c>
      <c r="I941" s="22"/>
      <c r="J941" s="23" t="s">
        <v>18202</v>
      </c>
      <c r="K941" s="29">
        <v>43497</v>
      </c>
      <c r="L941" s="23" t="s">
        <v>18212</v>
      </c>
      <c r="M941" s="22"/>
      <c r="N941" s="23" t="s">
        <v>18765</v>
      </c>
      <c r="O941" s="22"/>
      <c r="P941" s="24"/>
      <c r="Q941" s="23" t="s">
        <v>29</v>
      </c>
      <c r="R941" s="23" t="s">
        <v>30</v>
      </c>
      <c r="S941" s="25"/>
      <c r="T941" s="26"/>
      <c r="U941" s="26"/>
      <c r="V941" s="22"/>
      <c r="W941" s="27"/>
      <c r="X941" s="8"/>
      <c r="Y941" s="8"/>
      <c r="Z941" s="8"/>
      <c r="AA941" s="8"/>
      <c r="AB941" s="8"/>
      <c r="AC941" s="8"/>
      <c r="AD941" s="8"/>
      <c r="AE941" s="8"/>
      <c r="AF941" s="8"/>
      <c r="AG941" s="8"/>
      <c r="AH941" s="8"/>
      <c r="AI941" s="8"/>
      <c r="AJ941" s="8"/>
      <c r="AK941" s="8"/>
    </row>
    <row r="942" spans="1:37" ht="60.75">
      <c r="A942" s="18">
        <v>2148</v>
      </c>
      <c r="B942" s="19"/>
      <c r="C942" s="28" t="s">
        <v>19949</v>
      </c>
      <c r="D942" s="28" t="s">
        <v>13367</v>
      </c>
      <c r="E942" s="23" t="s">
        <v>19950</v>
      </c>
      <c r="F942" s="23" t="s">
        <v>415</v>
      </c>
      <c r="G942" s="22"/>
      <c r="H942" s="23">
        <v>0</v>
      </c>
      <c r="I942" s="22"/>
      <c r="J942" s="23" t="s">
        <v>18202</v>
      </c>
      <c r="K942" s="22"/>
      <c r="L942" s="23" t="s">
        <v>18243</v>
      </c>
      <c r="M942" s="22"/>
      <c r="N942" s="22"/>
      <c r="O942" s="22"/>
      <c r="P942" s="24"/>
      <c r="Q942" s="22"/>
      <c r="R942" s="23" t="s">
        <v>18304</v>
      </c>
      <c r="S942" s="25"/>
      <c r="T942" s="26"/>
      <c r="U942" s="26"/>
      <c r="V942" s="22"/>
      <c r="W942" s="27"/>
      <c r="X942" s="8"/>
      <c r="Y942" s="8"/>
      <c r="Z942" s="8"/>
      <c r="AA942" s="8"/>
      <c r="AB942" s="8"/>
      <c r="AC942" s="8"/>
      <c r="AD942" s="8"/>
      <c r="AE942" s="8"/>
      <c r="AF942" s="8"/>
      <c r="AG942" s="8"/>
      <c r="AH942" s="8"/>
      <c r="AI942" s="8"/>
      <c r="AJ942" s="8"/>
      <c r="AK942" s="8"/>
    </row>
    <row r="943" spans="1:37" ht="135.75">
      <c r="A943" s="18">
        <v>2149</v>
      </c>
      <c r="B943" s="19"/>
      <c r="C943" s="28" t="s">
        <v>19951</v>
      </c>
      <c r="D943" s="28" t="s">
        <v>19952</v>
      </c>
      <c r="E943" s="22"/>
      <c r="F943" s="22"/>
      <c r="G943" s="22"/>
      <c r="H943" s="23">
        <v>0</v>
      </c>
      <c r="I943" s="22"/>
      <c r="J943" s="23" t="s">
        <v>18202</v>
      </c>
      <c r="K943" s="22"/>
      <c r="L943" s="23" t="s">
        <v>18243</v>
      </c>
      <c r="M943" s="22"/>
      <c r="N943" s="22"/>
      <c r="O943" s="22"/>
      <c r="P943" s="24"/>
      <c r="Q943" s="22"/>
      <c r="R943" s="23" t="s">
        <v>19373</v>
      </c>
      <c r="S943" s="25"/>
      <c r="T943" s="26"/>
      <c r="U943" s="32" t="s">
        <v>545</v>
      </c>
      <c r="V943" s="22"/>
      <c r="W943" s="27"/>
      <c r="X943" s="8"/>
      <c r="Y943" s="8"/>
      <c r="Z943" s="8"/>
      <c r="AA943" s="8"/>
      <c r="AB943" s="8"/>
      <c r="AC943" s="8"/>
      <c r="AD943" s="8"/>
      <c r="AE943" s="8"/>
      <c r="AF943" s="8"/>
      <c r="AG943" s="8"/>
      <c r="AH943" s="8"/>
      <c r="AI943" s="8"/>
      <c r="AJ943" s="8"/>
      <c r="AK943" s="8"/>
    </row>
    <row r="944" spans="1:37" ht="75.75">
      <c r="A944" s="18">
        <v>2170</v>
      </c>
      <c r="B944" s="19"/>
      <c r="C944" s="28" t="s">
        <v>19953</v>
      </c>
      <c r="D944" s="28" t="s">
        <v>19954</v>
      </c>
      <c r="E944" s="22"/>
      <c r="F944" s="22"/>
      <c r="G944" s="22"/>
      <c r="H944" s="23">
        <v>0</v>
      </c>
      <c r="I944" s="22"/>
      <c r="J944" s="23" t="s">
        <v>18202</v>
      </c>
      <c r="K944" s="22"/>
      <c r="L944" s="23" t="s">
        <v>18212</v>
      </c>
      <c r="M944" s="22"/>
      <c r="N944" s="22"/>
      <c r="O944" s="22"/>
      <c r="P944" s="24"/>
      <c r="Q944" s="23" t="s">
        <v>29</v>
      </c>
      <c r="R944" s="23" t="s">
        <v>30</v>
      </c>
      <c r="S944" s="25"/>
      <c r="T944" s="26"/>
      <c r="U944" s="26"/>
      <c r="V944" s="22"/>
      <c r="W944" s="27"/>
      <c r="X944" s="8"/>
      <c r="Y944" s="8"/>
      <c r="Z944" s="8"/>
      <c r="AA944" s="8"/>
      <c r="AB944" s="8"/>
      <c r="AC944" s="8"/>
      <c r="AD944" s="8"/>
      <c r="AE944" s="8"/>
      <c r="AF944" s="8"/>
      <c r="AG944" s="8"/>
      <c r="AH944" s="8"/>
      <c r="AI944" s="8"/>
      <c r="AJ944" s="8"/>
      <c r="AK944" s="8"/>
    </row>
    <row r="945" spans="1:37" ht="255.75">
      <c r="A945" s="18">
        <v>2171</v>
      </c>
      <c r="B945" s="19"/>
      <c r="C945" s="28" t="s">
        <v>19955</v>
      </c>
      <c r="D945" s="28" t="s">
        <v>19956</v>
      </c>
      <c r="E945" s="22"/>
      <c r="F945" s="22"/>
      <c r="G945" s="22"/>
      <c r="H945" s="23">
        <v>0</v>
      </c>
      <c r="I945" s="22"/>
      <c r="J945" s="23" t="s">
        <v>18202</v>
      </c>
      <c r="K945" s="23" t="s">
        <v>18203</v>
      </c>
      <c r="L945" s="23" t="s">
        <v>219</v>
      </c>
      <c r="M945" s="22"/>
      <c r="N945" s="22"/>
      <c r="O945" s="22"/>
      <c r="P945" s="24"/>
      <c r="Q945" s="23" t="s">
        <v>18820</v>
      </c>
      <c r="R945" s="38">
        <v>87019000000</v>
      </c>
      <c r="S945" s="25"/>
      <c r="T945" s="26"/>
      <c r="U945" s="26"/>
      <c r="V945" s="22"/>
      <c r="W945" s="27"/>
      <c r="X945" s="8"/>
      <c r="Y945" s="8"/>
      <c r="Z945" s="8"/>
      <c r="AA945" s="8"/>
      <c r="AB945" s="8"/>
      <c r="AC945" s="8"/>
      <c r="AD945" s="8"/>
      <c r="AE945" s="8"/>
      <c r="AF945" s="8"/>
      <c r="AG945" s="8"/>
      <c r="AH945" s="8"/>
      <c r="AI945" s="8"/>
      <c r="AJ945" s="8"/>
      <c r="AK945" s="8"/>
    </row>
    <row r="946" spans="1:37" ht="60.75">
      <c r="A946" s="18">
        <v>2172</v>
      </c>
      <c r="B946" s="19"/>
      <c r="C946" s="28" t="s">
        <v>19957</v>
      </c>
      <c r="D946" s="28" t="s">
        <v>19958</v>
      </c>
      <c r="E946" s="22"/>
      <c r="F946" s="22"/>
      <c r="G946" s="22"/>
      <c r="H946" s="23">
        <v>0</v>
      </c>
      <c r="I946" s="22"/>
      <c r="J946" s="23" t="s">
        <v>18202</v>
      </c>
      <c r="K946" s="22"/>
      <c r="L946" s="23" t="s">
        <v>18212</v>
      </c>
      <c r="M946" s="22"/>
      <c r="N946" s="22"/>
      <c r="O946" s="22"/>
      <c r="P946" s="24"/>
      <c r="Q946" s="23" t="s">
        <v>29</v>
      </c>
      <c r="R946" s="23" t="s">
        <v>30</v>
      </c>
      <c r="S946" s="25"/>
      <c r="T946" s="26"/>
      <c r="U946" s="26"/>
      <c r="V946" s="22"/>
      <c r="W946" s="27"/>
      <c r="X946" s="8"/>
      <c r="Y946" s="8"/>
      <c r="Z946" s="8"/>
      <c r="AA946" s="8"/>
      <c r="AB946" s="8"/>
      <c r="AC946" s="8"/>
      <c r="AD946" s="8"/>
      <c r="AE946" s="8"/>
      <c r="AF946" s="8"/>
      <c r="AG946" s="8"/>
      <c r="AH946" s="8"/>
      <c r="AI946" s="8"/>
      <c r="AJ946" s="8"/>
      <c r="AK946" s="8"/>
    </row>
    <row r="947" spans="1:37" ht="90.75">
      <c r="A947" s="18">
        <v>2173</v>
      </c>
      <c r="B947" s="19"/>
      <c r="C947" s="28" t="s">
        <v>19959</v>
      </c>
      <c r="D947" s="28" t="s">
        <v>19960</v>
      </c>
      <c r="E947" s="22"/>
      <c r="F947" s="23" t="s">
        <v>50</v>
      </c>
      <c r="G947" s="22"/>
      <c r="H947" s="23">
        <v>0</v>
      </c>
      <c r="I947" s="22"/>
      <c r="J947" s="23" t="s">
        <v>18202</v>
      </c>
      <c r="K947" s="23" t="s">
        <v>18203</v>
      </c>
      <c r="L947" s="23" t="s">
        <v>18212</v>
      </c>
      <c r="M947" s="22"/>
      <c r="N947" s="22"/>
      <c r="O947" s="22"/>
      <c r="P947" s="24"/>
      <c r="Q947" s="23" t="s">
        <v>29</v>
      </c>
      <c r="R947" s="23" t="s">
        <v>30</v>
      </c>
      <c r="S947" s="25"/>
      <c r="T947" s="26"/>
      <c r="U947" s="26"/>
      <c r="V947" s="22"/>
      <c r="W947" s="27"/>
      <c r="X947" s="8"/>
      <c r="Y947" s="8"/>
      <c r="Z947" s="8"/>
      <c r="AA947" s="8"/>
      <c r="AB947" s="8"/>
      <c r="AC947" s="8"/>
      <c r="AD947" s="8"/>
      <c r="AE947" s="8"/>
      <c r="AF947" s="8"/>
      <c r="AG947" s="8"/>
      <c r="AH947" s="8"/>
      <c r="AI947" s="8"/>
      <c r="AJ947" s="8"/>
      <c r="AK947" s="8"/>
    </row>
    <row r="948" spans="1:37" ht="90.75">
      <c r="A948" s="18">
        <v>2174</v>
      </c>
      <c r="B948" s="19"/>
      <c r="C948" s="28" t="s">
        <v>19959</v>
      </c>
      <c r="D948" s="28" t="s">
        <v>19960</v>
      </c>
      <c r="E948" s="22"/>
      <c r="F948" s="23" t="s">
        <v>1291</v>
      </c>
      <c r="G948" s="22"/>
      <c r="H948" s="23">
        <v>0</v>
      </c>
      <c r="I948" s="22"/>
      <c r="J948" s="23" t="s">
        <v>18202</v>
      </c>
      <c r="K948" s="23" t="s">
        <v>18203</v>
      </c>
      <c r="L948" s="23" t="s">
        <v>18212</v>
      </c>
      <c r="M948" s="22"/>
      <c r="N948" s="22"/>
      <c r="O948" s="22"/>
      <c r="P948" s="24"/>
      <c r="Q948" s="23" t="s">
        <v>29</v>
      </c>
      <c r="R948" s="23" t="s">
        <v>30</v>
      </c>
      <c r="S948" s="25"/>
      <c r="T948" s="26"/>
      <c r="U948" s="26"/>
      <c r="V948" s="22"/>
      <c r="W948" s="27"/>
      <c r="X948" s="8"/>
      <c r="Y948" s="8"/>
      <c r="Z948" s="8"/>
      <c r="AA948" s="8"/>
      <c r="AB948" s="8"/>
      <c r="AC948" s="8"/>
      <c r="AD948" s="8"/>
      <c r="AE948" s="8"/>
      <c r="AF948" s="8"/>
      <c r="AG948" s="8"/>
      <c r="AH948" s="8"/>
      <c r="AI948" s="8"/>
      <c r="AJ948" s="8"/>
      <c r="AK948" s="8"/>
    </row>
    <row r="949" spans="1:37" ht="75.75">
      <c r="A949" s="18">
        <v>2175</v>
      </c>
      <c r="B949" s="19"/>
      <c r="C949" s="28" t="s">
        <v>19961</v>
      </c>
      <c r="D949" s="28" t="s">
        <v>19962</v>
      </c>
      <c r="E949" s="22"/>
      <c r="F949" s="23" t="s">
        <v>266</v>
      </c>
      <c r="G949" s="22"/>
      <c r="H949" s="23">
        <v>0</v>
      </c>
      <c r="I949" s="22"/>
      <c r="J949" s="23" t="s">
        <v>18202</v>
      </c>
      <c r="K949" s="29">
        <v>43497</v>
      </c>
      <c r="L949" s="23" t="s">
        <v>96</v>
      </c>
      <c r="M949" s="22"/>
      <c r="N949" s="23" t="s">
        <v>19963</v>
      </c>
      <c r="O949" s="22"/>
      <c r="P949" s="24"/>
      <c r="Q949" s="23" t="s">
        <v>18392</v>
      </c>
      <c r="R949" s="23" t="s">
        <v>127</v>
      </c>
      <c r="S949" s="25"/>
      <c r="T949" s="26"/>
      <c r="U949" s="26"/>
      <c r="V949" s="22"/>
      <c r="W949" s="27"/>
      <c r="X949" s="8"/>
      <c r="Y949" s="8"/>
      <c r="Z949" s="8"/>
      <c r="AA949" s="8"/>
      <c r="AB949" s="8"/>
      <c r="AC949" s="8"/>
      <c r="AD949" s="8"/>
      <c r="AE949" s="8"/>
      <c r="AF949" s="8"/>
      <c r="AG949" s="8"/>
      <c r="AH949" s="8"/>
      <c r="AI949" s="8"/>
      <c r="AJ949" s="8"/>
      <c r="AK949" s="8"/>
    </row>
    <row r="950" spans="1:37" ht="225.75">
      <c r="A950" s="18">
        <v>2176</v>
      </c>
      <c r="B950" s="19"/>
      <c r="C950" s="28" t="s">
        <v>19964</v>
      </c>
      <c r="D950" s="28" t="s">
        <v>19965</v>
      </c>
      <c r="E950" s="22"/>
      <c r="F950" s="23" t="s">
        <v>26</v>
      </c>
      <c r="G950" s="22"/>
      <c r="H950" s="23">
        <v>0</v>
      </c>
      <c r="I950" s="22"/>
      <c r="J950" s="23" t="s">
        <v>18202</v>
      </c>
      <c r="K950" s="23" t="s">
        <v>18203</v>
      </c>
      <c r="L950" s="23" t="s">
        <v>61</v>
      </c>
      <c r="M950" s="22"/>
      <c r="N950" s="22"/>
      <c r="O950" s="22"/>
      <c r="P950" s="24"/>
      <c r="Q950" s="23" t="s">
        <v>172</v>
      </c>
      <c r="R950" s="23" t="s">
        <v>173</v>
      </c>
      <c r="S950" s="25"/>
      <c r="T950" s="26"/>
      <c r="U950" s="26"/>
      <c r="V950" s="22"/>
      <c r="W950" s="27"/>
      <c r="X950" s="8"/>
      <c r="Y950" s="8"/>
      <c r="Z950" s="8"/>
      <c r="AA950" s="8"/>
      <c r="AB950" s="8"/>
      <c r="AC950" s="8"/>
      <c r="AD950" s="8"/>
      <c r="AE950" s="8"/>
      <c r="AF950" s="8"/>
      <c r="AG950" s="8"/>
      <c r="AH950" s="8"/>
      <c r="AI950" s="8"/>
      <c r="AJ950" s="8"/>
      <c r="AK950" s="8"/>
    </row>
    <row r="951" spans="1:37" ht="225.75">
      <c r="A951" s="18">
        <v>2177</v>
      </c>
      <c r="B951" s="19"/>
      <c r="C951" s="28" t="s">
        <v>19964</v>
      </c>
      <c r="D951" s="28" t="s">
        <v>19966</v>
      </c>
      <c r="E951" s="22"/>
      <c r="F951" s="22"/>
      <c r="G951" s="22"/>
      <c r="H951" s="23">
        <v>0</v>
      </c>
      <c r="I951" s="22"/>
      <c r="J951" s="23" t="s">
        <v>18202</v>
      </c>
      <c r="K951" s="29">
        <v>43497</v>
      </c>
      <c r="L951" s="23" t="s">
        <v>96</v>
      </c>
      <c r="M951" s="22"/>
      <c r="N951" s="22"/>
      <c r="O951" s="22"/>
      <c r="P951" s="24"/>
      <c r="Q951" s="23" t="s">
        <v>172</v>
      </c>
      <c r="R951" s="23" t="s">
        <v>173</v>
      </c>
      <c r="S951" s="25"/>
      <c r="T951" s="26"/>
      <c r="U951" s="26"/>
      <c r="V951" s="22"/>
      <c r="W951" s="27"/>
      <c r="X951" s="8"/>
      <c r="Y951" s="8"/>
      <c r="Z951" s="8"/>
      <c r="AA951" s="8"/>
      <c r="AB951" s="8"/>
      <c r="AC951" s="8"/>
      <c r="AD951" s="8"/>
      <c r="AE951" s="8"/>
      <c r="AF951" s="8"/>
      <c r="AG951" s="8"/>
      <c r="AH951" s="8"/>
      <c r="AI951" s="8"/>
      <c r="AJ951" s="8"/>
      <c r="AK951" s="8"/>
    </row>
    <row r="952" spans="1:37" ht="255.75">
      <c r="A952" s="18">
        <v>2182</v>
      </c>
      <c r="B952" s="19"/>
      <c r="C952" s="28" t="s">
        <v>19967</v>
      </c>
      <c r="D952" s="28" t="s">
        <v>19968</v>
      </c>
      <c r="E952" s="22"/>
      <c r="F952" s="22"/>
      <c r="G952" s="22"/>
      <c r="H952" s="23">
        <v>0</v>
      </c>
      <c r="I952" s="22"/>
      <c r="J952" s="23" t="s">
        <v>18202</v>
      </c>
      <c r="K952" s="29">
        <v>43497</v>
      </c>
      <c r="L952" s="23" t="s">
        <v>96</v>
      </c>
      <c r="M952" s="22"/>
      <c r="N952" s="22"/>
      <c r="O952" s="22"/>
      <c r="P952" s="24"/>
      <c r="Q952" s="23" t="s">
        <v>172</v>
      </c>
      <c r="R952" s="23" t="s">
        <v>173</v>
      </c>
      <c r="S952" s="25"/>
      <c r="T952" s="26"/>
      <c r="U952" s="26"/>
      <c r="V952" s="22"/>
      <c r="W952" s="27"/>
      <c r="X952" s="8"/>
      <c r="Y952" s="8"/>
      <c r="Z952" s="8"/>
      <c r="AA952" s="8"/>
      <c r="AB952" s="8"/>
      <c r="AC952" s="8"/>
      <c r="AD952" s="8"/>
      <c r="AE952" s="8"/>
      <c r="AF952" s="8"/>
      <c r="AG952" s="8"/>
      <c r="AH952" s="8"/>
      <c r="AI952" s="8"/>
      <c r="AJ952" s="8"/>
      <c r="AK952" s="8"/>
    </row>
    <row r="953" spans="1:37" ht="225.75">
      <c r="A953" s="18">
        <v>2183</v>
      </c>
      <c r="B953" s="19"/>
      <c r="C953" s="28" t="s">
        <v>19969</v>
      </c>
      <c r="D953" s="28" t="s">
        <v>19970</v>
      </c>
      <c r="E953" s="22"/>
      <c r="F953" s="23" t="s">
        <v>403</v>
      </c>
      <c r="G953" s="22"/>
      <c r="H953" s="23">
        <v>0</v>
      </c>
      <c r="I953" s="22"/>
      <c r="J953" s="23" t="s">
        <v>18202</v>
      </c>
      <c r="K953" s="23" t="s">
        <v>18203</v>
      </c>
      <c r="L953" s="23" t="s">
        <v>61</v>
      </c>
      <c r="M953" s="22"/>
      <c r="N953" s="22"/>
      <c r="O953" s="22"/>
      <c r="P953" s="24"/>
      <c r="Q953" s="23" t="s">
        <v>172</v>
      </c>
      <c r="R953" s="23" t="s">
        <v>173</v>
      </c>
      <c r="S953" s="25"/>
      <c r="T953" s="26"/>
      <c r="U953" s="26"/>
      <c r="V953" s="22"/>
      <c r="W953" s="27"/>
      <c r="X953" s="8"/>
      <c r="Y953" s="8"/>
      <c r="Z953" s="8"/>
      <c r="AA953" s="8"/>
      <c r="AB953" s="8"/>
      <c r="AC953" s="8"/>
      <c r="AD953" s="8"/>
      <c r="AE953" s="8"/>
      <c r="AF953" s="8"/>
      <c r="AG953" s="8"/>
      <c r="AH953" s="8"/>
      <c r="AI953" s="8"/>
      <c r="AJ953" s="8"/>
      <c r="AK953" s="8"/>
    </row>
    <row r="954" spans="1:37" ht="165.75">
      <c r="A954" s="18">
        <v>2184</v>
      </c>
      <c r="B954" s="19"/>
      <c r="C954" s="28" t="s">
        <v>19971</v>
      </c>
      <c r="D954" s="28" t="s">
        <v>19972</v>
      </c>
      <c r="E954" s="22"/>
      <c r="F954" s="22"/>
      <c r="G954" s="22"/>
      <c r="H954" s="23">
        <v>0</v>
      </c>
      <c r="I954" s="22"/>
      <c r="J954" s="23" t="s">
        <v>18202</v>
      </c>
      <c r="K954" s="29">
        <v>43497</v>
      </c>
      <c r="L954" s="23" t="s">
        <v>96</v>
      </c>
      <c r="M954" s="22"/>
      <c r="N954" s="22"/>
      <c r="O954" s="22"/>
      <c r="P954" s="24"/>
      <c r="Q954" s="23" t="s">
        <v>172</v>
      </c>
      <c r="R954" s="23" t="s">
        <v>173</v>
      </c>
      <c r="S954" s="25"/>
      <c r="T954" s="26"/>
      <c r="U954" s="26"/>
      <c r="V954" s="22"/>
      <c r="W954" s="27"/>
      <c r="X954" s="8"/>
      <c r="Y954" s="8"/>
      <c r="Z954" s="8"/>
      <c r="AA954" s="8"/>
      <c r="AB954" s="8"/>
      <c r="AC954" s="8"/>
      <c r="AD954" s="8"/>
      <c r="AE954" s="8"/>
      <c r="AF954" s="8"/>
      <c r="AG954" s="8"/>
      <c r="AH954" s="8"/>
      <c r="AI954" s="8"/>
      <c r="AJ954" s="8"/>
      <c r="AK954" s="8"/>
    </row>
    <row r="955" spans="1:37" ht="120.75">
      <c r="A955" s="18">
        <v>2185</v>
      </c>
      <c r="B955" s="19"/>
      <c r="C955" s="28" t="s">
        <v>19973</v>
      </c>
      <c r="D955" s="28" t="s">
        <v>19974</v>
      </c>
      <c r="E955" s="22"/>
      <c r="F955" s="22"/>
      <c r="G955" s="22"/>
      <c r="H955" s="23">
        <v>0</v>
      </c>
      <c r="I955" s="22"/>
      <c r="J955" s="23" t="s">
        <v>18202</v>
      </c>
      <c r="K955" s="29">
        <v>43497</v>
      </c>
      <c r="L955" s="23" t="s">
        <v>96</v>
      </c>
      <c r="M955" s="22"/>
      <c r="N955" s="22"/>
      <c r="O955" s="22"/>
      <c r="P955" s="24"/>
      <c r="Q955" s="23" t="s">
        <v>172</v>
      </c>
      <c r="R955" s="23" t="s">
        <v>173</v>
      </c>
      <c r="S955" s="25"/>
      <c r="T955" s="26"/>
      <c r="U955" s="26"/>
      <c r="V955" s="22"/>
      <c r="W955" s="27"/>
      <c r="X955" s="8"/>
      <c r="Y955" s="8"/>
      <c r="Z955" s="8"/>
      <c r="AA955" s="8"/>
      <c r="AB955" s="8"/>
      <c r="AC955" s="8"/>
      <c r="AD955" s="8"/>
      <c r="AE955" s="8"/>
      <c r="AF955" s="8"/>
      <c r="AG955" s="8"/>
      <c r="AH955" s="8"/>
      <c r="AI955" s="8"/>
      <c r="AJ955" s="8"/>
      <c r="AK955" s="8"/>
    </row>
    <row r="956" spans="1:37" ht="165.75">
      <c r="A956" s="18">
        <v>2186</v>
      </c>
      <c r="B956" s="19"/>
      <c r="C956" s="28" t="s">
        <v>19975</v>
      </c>
      <c r="D956" s="28" t="s">
        <v>19976</v>
      </c>
      <c r="E956" s="22"/>
      <c r="F956" s="23" t="s">
        <v>26</v>
      </c>
      <c r="G956" s="22"/>
      <c r="H956" s="23">
        <v>0</v>
      </c>
      <c r="I956" s="22"/>
      <c r="J956" s="23" t="s">
        <v>18202</v>
      </c>
      <c r="K956" s="23" t="s">
        <v>18203</v>
      </c>
      <c r="L956" s="23" t="s">
        <v>61</v>
      </c>
      <c r="M956" s="22"/>
      <c r="N956" s="22"/>
      <c r="O956" s="22"/>
      <c r="P956" s="24"/>
      <c r="Q956" s="23" t="s">
        <v>172</v>
      </c>
      <c r="R956" s="23" t="s">
        <v>173</v>
      </c>
      <c r="S956" s="25"/>
      <c r="T956" s="26"/>
      <c r="U956" s="26"/>
      <c r="V956" s="22"/>
      <c r="W956" s="27"/>
      <c r="X956" s="8"/>
      <c r="Y956" s="8"/>
      <c r="Z956" s="8"/>
      <c r="AA956" s="8"/>
      <c r="AB956" s="8"/>
      <c r="AC956" s="8"/>
      <c r="AD956" s="8"/>
      <c r="AE956" s="8"/>
      <c r="AF956" s="8"/>
      <c r="AG956" s="8"/>
      <c r="AH956" s="8"/>
      <c r="AI956" s="8"/>
      <c r="AJ956" s="8"/>
      <c r="AK956" s="8"/>
    </row>
    <row r="957" spans="1:37" ht="165.75">
      <c r="A957" s="18">
        <v>2187</v>
      </c>
      <c r="B957" s="19"/>
      <c r="C957" s="28" t="s">
        <v>19977</v>
      </c>
      <c r="D957" s="28" t="s">
        <v>19978</v>
      </c>
      <c r="E957" s="22"/>
      <c r="F957" s="22"/>
      <c r="G957" s="22"/>
      <c r="H957" s="23">
        <v>0</v>
      </c>
      <c r="I957" s="22"/>
      <c r="J957" s="23" t="s">
        <v>18202</v>
      </c>
      <c r="K957" s="29">
        <v>43497</v>
      </c>
      <c r="L957" s="23" t="s">
        <v>96</v>
      </c>
      <c r="M957" s="22"/>
      <c r="N957" s="22"/>
      <c r="O957" s="22"/>
      <c r="P957" s="24"/>
      <c r="Q957" s="23" t="s">
        <v>172</v>
      </c>
      <c r="R957" s="23" t="s">
        <v>173</v>
      </c>
      <c r="S957" s="25"/>
      <c r="T957" s="26"/>
      <c r="U957" s="26"/>
      <c r="V957" s="22"/>
      <c r="W957" s="27"/>
      <c r="X957" s="8"/>
      <c r="Y957" s="8"/>
      <c r="Z957" s="8"/>
      <c r="AA957" s="8"/>
      <c r="AB957" s="8"/>
      <c r="AC957" s="8"/>
      <c r="AD957" s="8"/>
      <c r="AE957" s="8"/>
      <c r="AF957" s="8"/>
      <c r="AG957" s="8"/>
      <c r="AH957" s="8"/>
      <c r="AI957" s="8"/>
      <c r="AJ957" s="8"/>
      <c r="AK957" s="8"/>
    </row>
    <row r="958" spans="1:37" ht="75.75">
      <c r="A958" s="18">
        <v>2188</v>
      </c>
      <c r="B958" s="19"/>
      <c r="C958" s="28" t="s">
        <v>19977</v>
      </c>
      <c r="D958" s="28" t="s">
        <v>19979</v>
      </c>
      <c r="E958" s="22"/>
      <c r="F958" s="22"/>
      <c r="G958" s="22"/>
      <c r="H958" s="23">
        <v>0</v>
      </c>
      <c r="I958" s="22"/>
      <c r="J958" s="23" t="s">
        <v>18202</v>
      </c>
      <c r="K958" s="29">
        <v>43497</v>
      </c>
      <c r="L958" s="23" t="s">
        <v>96</v>
      </c>
      <c r="M958" s="22"/>
      <c r="N958" s="22"/>
      <c r="O958" s="22"/>
      <c r="P958" s="24"/>
      <c r="Q958" s="23" t="s">
        <v>172</v>
      </c>
      <c r="R958" s="23" t="s">
        <v>173</v>
      </c>
      <c r="S958" s="25"/>
      <c r="T958" s="26"/>
      <c r="U958" s="26"/>
      <c r="V958" s="22"/>
      <c r="W958" s="27"/>
      <c r="X958" s="8"/>
      <c r="Y958" s="8"/>
      <c r="Z958" s="8"/>
      <c r="AA958" s="8"/>
      <c r="AB958" s="8"/>
      <c r="AC958" s="8"/>
      <c r="AD958" s="8"/>
      <c r="AE958" s="8"/>
      <c r="AF958" s="8"/>
      <c r="AG958" s="8"/>
      <c r="AH958" s="8"/>
      <c r="AI958" s="8"/>
      <c r="AJ958" s="8"/>
      <c r="AK958" s="8"/>
    </row>
    <row r="959" spans="1:37" ht="120.75">
      <c r="A959" s="18">
        <v>2189</v>
      </c>
      <c r="B959" s="19"/>
      <c r="C959" s="28" t="s">
        <v>19980</v>
      </c>
      <c r="D959" s="28" t="s">
        <v>19981</v>
      </c>
      <c r="E959" s="22"/>
      <c r="F959" s="22"/>
      <c r="G959" s="22"/>
      <c r="H959" s="23">
        <v>0</v>
      </c>
      <c r="I959" s="22"/>
      <c r="J959" s="23" t="s">
        <v>18202</v>
      </c>
      <c r="K959" s="29">
        <v>43497</v>
      </c>
      <c r="L959" s="23" t="s">
        <v>96</v>
      </c>
      <c r="M959" s="22"/>
      <c r="N959" s="22"/>
      <c r="O959" s="22"/>
      <c r="P959" s="24"/>
      <c r="Q959" s="23" t="s">
        <v>172</v>
      </c>
      <c r="R959" s="23" t="s">
        <v>173</v>
      </c>
      <c r="S959" s="25"/>
      <c r="T959" s="26"/>
      <c r="U959" s="26"/>
      <c r="V959" s="22"/>
      <c r="W959" s="27"/>
      <c r="X959" s="8"/>
      <c r="Y959" s="8"/>
      <c r="Z959" s="8"/>
      <c r="AA959" s="8"/>
      <c r="AB959" s="8"/>
      <c r="AC959" s="8"/>
      <c r="AD959" s="8"/>
      <c r="AE959" s="8"/>
      <c r="AF959" s="8"/>
      <c r="AG959" s="8"/>
      <c r="AH959" s="8"/>
      <c r="AI959" s="8"/>
      <c r="AJ959" s="8"/>
      <c r="AK959" s="8"/>
    </row>
    <row r="960" spans="1:37" ht="135.75">
      <c r="A960" s="18">
        <v>2190</v>
      </c>
      <c r="B960" s="19"/>
      <c r="C960" s="28" t="s">
        <v>19982</v>
      </c>
      <c r="D960" s="28" t="s">
        <v>19983</v>
      </c>
      <c r="E960" s="22"/>
      <c r="F960" s="22"/>
      <c r="G960" s="22"/>
      <c r="H960" s="23">
        <v>0</v>
      </c>
      <c r="I960" s="22"/>
      <c r="J960" s="23" t="s">
        <v>18202</v>
      </c>
      <c r="K960" s="23" t="s">
        <v>18203</v>
      </c>
      <c r="L960" s="23" t="s">
        <v>61</v>
      </c>
      <c r="M960" s="22"/>
      <c r="N960" s="22"/>
      <c r="O960" s="22"/>
      <c r="P960" s="24"/>
      <c r="Q960" s="23" t="s">
        <v>99</v>
      </c>
      <c r="R960" s="23" t="s">
        <v>179</v>
      </c>
      <c r="S960" s="25"/>
      <c r="T960" s="26"/>
      <c r="U960" s="26"/>
      <c r="V960" s="22"/>
      <c r="W960" s="27"/>
      <c r="X960" s="8"/>
      <c r="Y960" s="8"/>
      <c r="Z960" s="8"/>
      <c r="AA960" s="8"/>
      <c r="AB960" s="8"/>
      <c r="AC960" s="8"/>
      <c r="AD960" s="8"/>
      <c r="AE960" s="8"/>
      <c r="AF960" s="8"/>
      <c r="AG960" s="8"/>
      <c r="AH960" s="8"/>
      <c r="AI960" s="8"/>
      <c r="AJ960" s="8"/>
      <c r="AK960" s="8"/>
    </row>
    <row r="961" spans="1:37" ht="255.75">
      <c r="A961" s="18">
        <v>2191</v>
      </c>
      <c r="B961" s="19"/>
      <c r="C961" s="28" t="s">
        <v>19984</v>
      </c>
      <c r="D961" s="28" t="s">
        <v>19985</v>
      </c>
      <c r="E961" s="22"/>
      <c r="F961" s="22"/>
      <c r="G961" s="22"/>
      <c r="H961" s="23">
        <v>0</v>
      </c>
      <c r="I961" s="22"/>
      <c r="J961" s="23" t="s">
        <v>18202</v>
      </c>
      <c r="K961" s="23" t="s">
        <v>18203</v>
      </c>
      <c r="L961" s="23" t="s">
        <v>61</v>
      </c>
      <c r="M961" s="22"/>
      <c r="N961" s="22"/>
      <c r="O961" s="22"/>
      <c r="P961" s="24"/>
      <c r="Q961" s="23" t="s">
        <v>99</v>
      </c>
      <c r="R961" s="23" t="s">
        <v>179</v>
      </c>
      <c r="S961" s="25"/>
      <c r="T961" s="26"/>
      <c r="U961" s="26"/>
      <c r="V961" s="22"/>
      <c r="W961" s="27"/>
      <c r="X961" s="8"/>
      <c r="Y961" s="8"/>
      <c r="Z961" s="8"/>
      <c r="AA961" s="8"/>
      <c r="AB961" s="8"/>
      <c r="AC961" s="8"/>
      <c r="AD961" s="8"/>
      <c r="AE961" s="8"/>
      <c r="AF961" s="8"/>
      <c r="AG961" s="8"/>
      <c r="AH961" s="8"/>
      <c r="AI961" s="8"/>
      <c r="AJ961" s="8"/>
      <c r="AK961" s="8"/>
    </row>
    <row r="962" spans="1:37" ht="135.75">
      <c r="A962" s="18">
        <v>2192</v>
      </c>
      <c r="B962" s="19"/>
      <c r="C962" s="28" t="s">
        <v>19986</v>
      </c>
      <c r="D962" s="28" t="s">
        <v>19987</v>
      </c>
      <c r="E962" s="22"/>
      <c r="F962" s="22"/>
      <c r="G962" s="22"/>
      <c r="H962" s="23">
        <v>0</v>
      </c>
      <c r="I962" s="22"/>
      <c r="J962" s="23" t="s">
        <v>18202</v>
      </c>
      <c r="K962" s="23" t="s">
        <v>18203</v>
      </c>
      <c r="L962" s="23" t="s">
        <v>61</v>
      </c>
      <c r="M962" s="22"/>
      <c r="N962" s="22"/>
      <c r="O962" s="22"/>
      <c r="P962" s="24"/>
      <c r="Q962" s="23" t="s">
        <v>99</v>
      </c>
      <c r="R962" s="23" t="s">
        <v>179</v>
      </c>
      <c r="S962" s="25"/>
      <c r="T962" s="26"/>
      <c r="U962" s="26"/>
      <c r="V962" s="22"/>
      <c r="W962" s="27"/>
      <c r="X962" s="8"/>
      <c r="Y962" s="8"/>
      <c r="Z962" s="8"/>
      <c r="AA962" s="8"/>
      <c r="AB962" s="8"/>
      <c r="AC962" s="8"/>
      <c r="AD962" s="8"/>
      <c r="AE962" s="8"/>
      <c r="AF962" s="8"/>
      <c r="AG962" s="8"/>
      <c r="AH962" s="8"/>
      <c r="AI962" s="8"/>
      <c r="AJ962" s="8"/>
      <c r="AK962" s="8"/>
    </row>
    <row r="963" spans="1:37" ht="270.75">
      <c r="A963" s="18">
        <v>2193</v>
      </c>
      <c r="B963" s="19"/>
      <c r="C963" s="28" t="s">
        <v>19988</v>
      </c>
      <c r="D963" s="28" t="s">
        <v>19989</v>
      </c>
      <c r="E963" s="22"/>
      <c r="F963" s="22"/>
      <c r="G963" s="22"/>
      <c r="H963" s="23">
        <v>0</v>
      </c>
      <c r="I963" s="22"/>
      <c r="J963" s="23" t="s">
        <v>18202</v>
      </c>
      <c r="K963" s="23" t="s">
        <v>18203</v>
      </c>
      <c r="L963" s="23" t="s">
        <v>61</v>
      </c>
      <c r="M963" s="22"/>
      <c r="N963" s="22"/>
      <c r="O963" s="22"/>
      <c r="P963" s="24"/>
      <c r="Q963" s="23" t="s">
        <v>99</v>
      </c>
      <c r="R963" s="23" t="s">
        <v>179</v>
      </c>
      <c r="S963" s="25"/>
      <c r="T963" s="26"/>
      <c r="U963" s="26"/>
      <c r="V963" s="22"/>
      <c r="W963" s="27"/>
      <c r="X963" s="8"/>
      <c r="Y963" s="8"/>
      <c r="Z963" s="8"/>
      <c r="AA963" s="8"/>
      <c r="AB963" s="8"/>
      <c r="AC963" s="8"/>
      <c r="AD963" s="8"/>
      <c r="AE963" s="8"/>
      <c r="AF963" s="8"/>
      <c r="AG963" s="8"/>
      <c r="AH963" s="8"/>
      <c r="AI963" s="8"/>
      <c r="AJ963" s="8"/>
      <c r="AK963" s="8"/>
    </row>
    <row r="964" spans="1:37" ht="75.75">
      <c r="A964" s="18">
        <v>2194</v>
      </c>
      <c r="B964" s="19"/>
      <c r="C964" s="28" t="s">
        <v>19990</v>
      </c>
      <c r="D964" s="28" t="s">
        <v>19991</v>
      </c>
      <c r="E964" s="23" t="s">
        <v>19992</v>
      </c>
      <c r="F964" s="23" t="s">
        <v>3809</v>
      </c>
      <c r="G964" s="22"/>
      <c r="H964" s="23">
        <v>0</v>
      </c>
      <c r="I964" s="22"/>
      <c r="J964" s="23" t="s">
        <v>18202</v>
      </c>
      <c r="K964" s="22"/>
      <c r="L964" s="23" t="s">
        <v>18399</v>
      </c>
      <c r="M964" s="22"/>
      <c r="N964" s="22"/>
      <c r="O964" s="22"/>
      <c r="P964" s="24"/>
      <c r="Q964" s="22"/>
      <c r="R964" s="23" t="s">
        <v>18304</v>
      </c>
      <c r="S964" s="25"/>
      <c r="T964" s="26"/>
      <c r="U964" s="26"/>
      <c r="V964" s="22"/>
      <c r="W964" s="27"/>
      <c r="X964" s="8"/>
      <c r="Y964" s="8"/>
      <c r="Z964" s="8"/>
      <c r="AA964" s="8"/>
      <c r="AB964" s="8"/>
      <c r="AC964" s="8"/>
      <c r="AD964" s="8"/>
      <c r="AE964" s="8"/>
      <c r="AF964" s="8"/>
      <c r="AG964" s="8"/>
      <c r="AH964" s="8"/>
      <c r="AI964" s="8"/>
      <c r="AJ964" s="8"/>
      <c r="AK964" s="8"/>
    </row>
    <row r="965" spans="1:37" ht="210.75">
      <c r="A965" s="18">
        <v>2200</v>
      </c>
      <c r="B965" s="19"/>
      <c r="C965" s="28" t="s">
        <v>19993</v>
      </c>
      <c r="D965" s="28" t="s">
        <v>19994</v>
      </c>
      <c r="E965" s="22"/>
      <c r="F965" s="22"/>
      <c r="G965" s="22"/>
      <c r="H965" s="23">
        <v>0</v>
      </c>
      <c r="I965" s="22"/>
      <c r="J965" s="23" t="s">
        <v>18202</v>
      </c>
      <c r="K965" s="22"/>
      <c r="L965" s="23" t="s">
        <v>18243</v>
      </c>
      <c r="M965" s="22"/>
      <c r="N965" s="22"/>
      <c r="O965" s="22"/>
      <c r="P965" s="24"/>
      <c r="Q965" s="23" t="s">
        <v>36</v>
      </c>
      <c r="R965" s="23" t="s">
        <v>37</v>
      </c>
      <c r="S965" s="25"/>
      <c r="T965" s="26"/>
      <c r="U965" s="26"/>
      <c r="V965" s="22"/>
      <c r="W965" s="27"/>
      <c r="X965" s="8"/>
      <c r="Y965" s="8"/>
      <c r="Z965" s="8"/>
      <c r="AA965" s="8"/>
      <c r="AB965" s="8"/>
      <c r="AC965" s="8"/>
      <c r="AD965" s="8"/>
      <c r="AE965" s="8"/>
      <c r="AF965" s="8"/>
      <c r="AG965" s="8"/>
      <c r="AH965" s="8"/>
      <c r="AI965" s="8"/>
      <c r="AJ965" s="8"/>
      <c r="AK965" s="8"/>
    </row>
    <row r="966" spans="1:37" ht="135.75">
      <c r="A966" s="18">
        <v>2201</v>
      </c>
      <c r="B966" s="19"/>
      <c r="C966" s="28" t="s">
        <v>6846</v>
      </c>
      <c r="D966" s="28" t="s">
        <v>19995</v>
      </c>
      <c r="E966" s="22"/>
      <c r="F966" s="23" t="s">
        <v>50</v>
      </c>
      <c r="G966" s="22"/>
      <c r="H966" s="23">
        <v>0</v>
      </c>
      <c r="I966" s="22"/>
      <c r="J966" s="23" t="s">
        <v>18202</v>
      </c>
      <c r="K966" s="22"/>
      <c r="L966" s="23" t="s">
        <v>18267</v>
      </c>
      <c r="M966" s="23" t="s">
        <v>11857</v>
      </c>
      <c r="N966" s="22"/>
      <c r="O966" s="22"/>
      <c r="P966" s="24"/>
      <c r="Q966" s="23" t="s">
        <v>29</v>
      </c>
      <c r="R966" s="23" t="s">
        <v>30</v>
      </c>
      <c r="S966" s="25"/>
      <c r="T966" s="26"/>
      <c r="U966" s="26"/>
      <c r="V966" s="22"/>
      <c r="W966" s="27"/>
      <c r="X966" s="8"/>
      <c r="Y966" s="8"/>
      <c r="Z966" s="8"/>
      <c r="AA966" s="8"/>
      <c r="AB966" s="8"/>
      <c r="AC966" s="8"/>
      <c r="AD966" s="8"/>
      <c r="AE966" s="8"/>
      <c r="AF966" s="8"/>
      <c r="AG966" s="8"/>
      <c r="AH966" s="8"/>
      <c r="AI966" s="8"/>
      <c r="AJ966" s="8"/>
      <c r="AK966" s="8"/>
    </row>
    <row r="967" spans="1:37" ht="75.75">
      <c r="A967" s="18">
        <v>2206</v>
      </c>
      <c r="B967" s="19"/>
      <c r="C967" s="28" t="s">
        <v>19996</v>
      </c>
      <c r="D967" s="28" t="s">
        <v>6853</v>
      </c>
      <c r="E967" s="22"/>
      <c r="F967" s="23" t="s">
        <v>108</v>
      </c>
      <c r="G967" s="23" t="s">
        <v>19997</v>
      </c>
      <c r="H967" s="23">
        <v>0</v>
      </c>
      <c r="I967" s="22"/>
      <c r="J967" s="23" t="s">
        <v>18202</v>
      </c>
      <c r="K967" s="29">
        <v>43497</v>
      </c>
      <c r="L967" s="23" t="s">
        <v>18212</v>
      </c>
      <c r="M967" s="22"/>
      <c r="N967" s="23" t="s">
        <v>19428</v>
      </c>
      <c r="O967" s="22"/>
      <c r="P967" s="24"/>
      <c r="Q967" s="23" t="s">
        <v>29</v>
      </c>
      <c r="R967" s="23" t="s">
        <v>30</v>
      </c>
      <c r="S967" s="25"/>
      <c r="T967" s="26"/>
      <c r="U967" s="26"/>
      <c r="V967" s="22"/>
      <c r="W967" s="27"/>
      <c r="X967" s="8"/>
      <c r="Y967" s="8"/>
      <c r="Z967" s="8"/>
      <c r="AA967" s="8"/>
      <c r="AB967" s="8"/>
      <c r="AC967" s="8"/>
      <c r="AD967" s="8"/>
      <c r="AE967" s="8"/>
      <c r="AF967" s="8"/>
      <c r="AG967" s="8"/>
      <c r="AH967" s="8"/>
      <c r="AI967" s="8"/>
      <c r="AJ967" s="8"/>
      <c r="AK967" s="8"/>
    </row>
    <row r="968" spans="1:37" ht="135.75">
      <c r="A968" s="18">
        <v>2207</v>
      </c>
      <c r="B968" s="19"/>
      <c r="C968" s="28" t="s">
        <v>19998</v>
      </c>
      <c r="D968" s="28" t="s">
        <v>19999</v>
      </c>
      <c r="E968" s="22"/>
      <c r="F968" s="23" t="s">
        <v>8303</v>
      </c>
      <c r="G968" s="22"/>
      <c r="H968" s="23">
        <v>0</v>
      </c>
      <c r="I968" s="22"/>
      <c r="J968" s="23" t="s">
        <v>18202</v>
      </c>
      <c r="K968" s="29">
        <v>43497</v>
      </c>
      <c r="L968" s="23" t="s">
        <v>96</v>
      </c>
      <c r="M968" s="22"/>
      <c r="N968" s="23" t="s">
        <v>20000</v>
      </c>
      <c r="O968" s="22"/>
      <c r="P968" s="24"/>
      <c r="Q968" s="23" t="s">
        <v>18392</v>
      </c>
      <c r="R968" s="23" t="s">
        <v>127</v>
      </c>
      <c r="S968" s="25"/>
      <c r="T968" s="26"/>
      <c r="U968" s="26"/>
      <c r="V968" s="22"/>
      <c r="W968" s="27"/>
      <c r="X968" s="8"/>
      <c r="Y968" s="8"/>
      <c r="Z968" s="8"/>
      <c r="AA968" s="8"/>
      <c r="AB968" s="8"/>
      <c r="AC968" s="8"/>
      <c r="AD968" s="8"/>
      <c r="AE968" s="8"/>
      <c r="AF968" s="8"/>
      <c r="AG968" s="8"/>
      <c r="AH968" s="8"/>
      <c r="AI968" s="8"/>
      <c r="AJ968" s="8"/>
      <c r="AK968" s="8"/>
    </row>
    <row r="969" spans="1:37" ht="135.75">
      <c r="A969" s="18">
        <v>2208</v>
      </c>
      <c r="B969" s="19"/>
      <c r="C969" s="28" t="s">
        <v>20001</v>
      </c>
      <c r="D969" s="28" t="s">
        <v>20002</v>
      </c>
      <c r="E969" s="22"/>
      <c r="F969" s="23" t="s">
        <v>8303</v>
      </c>
      <c r="G969" s="22"/>
      <c r="H969" s="23">
        <v>0</v>
      </c>
      <c r="I969" s="22"/>
      <c r="J969" s="23" t="s">
        <v>18202</v>
      </c>
      <c r="K969" s="29">
        <v>43497</v>
      </c>
      <c r="L969" s="23" t="s">
        <v>96</v>
      </c>
      <c r="M969" s="22"/>
      <c r="N969" s="23" t="s">
        <v>20000</v>
      </c>
      <c r="O969" s="22"/>
      <c r="P969" s="24"/>
      <c r="Q969" s="23" t="s">
        <v>18392</v>
      </c>
      <c r="R969" s="23" t="s">
        <v>127</v>
      </c>
      <c r="S969" s="25"/>
      <c r="T969" s="26"/>
      <c r="U969" s="26"/>
      <c r="V969" s="22"/>
      <c r="W969" s="27"/>
      <c r="X969" s="8"/>
      <c r="Y969" s="8"/>
      <c r="Z969" s="8"/>
      <c r="AA969" s="8"/>
      <c r="AB969" s="8"/>
      <c r="AC969" s="8"/>
      <c r="AD969" s="8"/>
      <c r="AE969" s="8"/>
      <c r="AF969" s="8"/>
      <c r="AG969" s="8"/>
      <c r="AH969" s="8"/>
      <c r="AI969" s="8"/>
      <c r="AJ969" s="8"/>
      <c r="AK969" s="8"/>
    </row>
    <row r="970" spans="1:37" ht="90.75">
      <c r="A970" s="18">
        <v>2209</v>
      </c>
      <c r="B970" s="19"/>
      <c r="C970" s="28" t="s">
        <v>20003</v>
      </c>
      <c r="D970" s="28" t="s">
        <v>20004</v>
      </c>
      <c r="E970" s="22"/>
      <c r="F970" s="23" t="s">
        <v>50</v>
      </c>
      <c r="G970" s="22"/>
      <c r="H970" s="23">
        <v>0</v>
      </c>
      <c r="I970" s="22"/>
      <c r="J970" s="23" t="s">
        <v>18202</v>
      </c>
      <c r="K970" s="29">
        <v>43497</v>
      </c>
      <c r="L970" s="23" t="s">
        <v>96</v>
      </c>
      <c r="M970" s="22"/>
      <c r="N970" s="23" t="s">
        <v>20005</v>
      </c>
      <c r="O970" s="22"/>
      <c r="P970" s="24"/>
      <c r="Q970" s="23" t="s">
        <v>18392</v>
      </c>
      <c r="R970" s="23" t="s">
        <v>127</v>
      </c>
      <c r="S970" s="25"/>
      <c r="T970" s="26"/>
      <c r="U970" s="26"/>
      <c r="V970" s="22"/>
      <c r="W970" s="27"/>
      <c r="X970" s="8"/>
      <c r="Y970" s="8"/>
      <c r="Z970" s="8"/>
      <c r="AA970" s="8"/>
      <c r="AB970" s="8"/>
      <c r="AC970" s="8"/>
      <c r="AD970" s="8"/>
      <c r="AE970" s="8"/>
      <c r="AF970" s="8"/>
      <c r="AG970" s="8"/>
      <c r="AH970" s="8"/>
      <c r="AI970" s="8"/>
      <c r="AJ970" s="8"/>
      <c r="AK970" s="8"/>
    </row>
    <row r="971" spans="1:37" ht="120.75">
      <c r="A971" s="18">
        <v>2210</v>
      </c>
      <c r="B971" s="19"/>
      <c r="C971" s="28" t="s">
        <v>20006</v>
      </c>
      <c r="D971" s="28" t="s">
        <v>20007</v>
      </c>
      <c r="E971" s="22"/>
      <c r="F971" s="23" t="s">
        <v>8303</v>
      </c>
      <c r="G971" s="22"/>
      <c r="H971" s="23">
        <v>0</v>
      </c>
      <c r="I971" s="22"/>
      <c r="J971" s="23" t="s">
        <v>18202</v>
      </c>
      <c r="K971" s="29">
        <v>43497</v>
      </c>
      <c r="L971" s="23" t="s">
        <v>96</v>
      </c>
      <c r="M971" s="22"/>
      <c r="N971" s="23" t="s">
        <v>20000</v>
      </c>
      <c r="O971" s="22"/>
      <c r="P971" s="24"/>
      <c r="Q971" s="23" t="s">
        <v>18392</v>
      </c>
      <c r="R971" s="23" t="s">
        <v>127</v>
      </c>
      <c r="S971" s="25"/>
      <c r="T971" s="26"/>
      <c r="U971" s="26"/>
      <c r="V971" s="22"/>
      <c r="W971" s="27"/>
      <c r="X971" s="8"/>
      <c r="Y971" s="8"/>
      <c r="Z971" s="8"/>
      <c r="AA971" s="8"/>
      <c r="AB971" s="8"/>
      <c r="AC971" s="8"/>
      <c r="AD971" s="8"/>
      <c r="AE971" s="8"/>
      <c r="AF971" s="8"/>
      <c r="AG971" s="8"/>
      <c r="AH971" s="8"/>
      <c r="AI971" s="8"/>
      <c r="AJ971" s="8"/>
      <c r="AK971" s="8"/>
    </row>
    <row r="972" spans="1:37" ht="60.75">
      <c r="A972" s="18">
        <v>2211</v>
      </c>
      <c r="B972" s="19"/>
      <c r="C972" s="28" t="s">
        <v>20008</v>
      </c>
      <c r="D972" s="28" t="s">
        <v>20009</v>
      </c>
      <c r="E972" s="22"/>
      <c r="F972" s="23" t="s">
        <v>50</v>
      </c>
      <c r="G972" s="22"/>
      <c r="H972" s="23">
        <v>0</v>
      </c>
      <c r="I972" s="22"/>
      <c r="J972" s="23" t="s">
        <v>18202</v>
      </c>
      <c r="K972" s="29">
        <v>43497</v>
      </c>
      <c r="L972" s="23" t="s">
        <v>96</v>
      </c>
      <c r="M972" s="22"/>
      <c r="N972" s="23" t="s">
        <v>20010</v>
      </c>
      <c r="O972" s="22"/>
      <c r="P972" s="24"/>
      <c r="Q972" s="23" t="s">
        <v>18392</v>
      </c>
      <c r="R972" s="23" t="s">
        <v>127</v>
      </c>
      <c r="S972" s="25"/>
      <c r="T972" s="26"/>
      <c r="U972" s="26"/>
      <c r="V972" s="22"/>
      <c r="W972" s="27"/>
      <c r="X972" s="8"/>
      <c r="Y972" s="8"/>
      <c r="Z972" s="8"/>
      <c r="AA972" s="8"/>
      <c r="AB972" s="8"/>
      <c r="AC972" s="8"/>
      <c r="AD972" s="8"/>
      <c r="AE972" s="8"/>
      <c r="AF972" s="8"/>
      <c r="AG972" s="8"/>
      <c r="AH972" s="8"/>
      <c r="AI972" s="8"/>
      <c r="AJ972" s="8"/>
      <c r="AK972" s="8"/>
    </row>
    <row r="973" spans="1:37" ht="30.75">
      <c r="A973" s="18">
        <v>2212</v>
      </c>
      <c r="B973" s="19"/>
      <c r="C973" s="28" t="s">
        <v>20008</v>
      </c>
      <c r="D973" s="28" t="s">
        <v>507</v>
      </c>
      <c r="E973" s="22"/>
      <c r="F973" s="23" t="s">
        <v>50</v>
      </c>
      <c r="G973" s="22"/>
      <c r="H973" s="23">
        <v>0</v>
      </c>
      <c r="I973" s="22"/>
      <c r="J973" s="23" t="s">
        <v>18202</v>
      </c>
      <c r="K973" s="29">
        <v>43497</v>
      </c>
      <c r="L973" s="23" t="s">
        <v>96</v>
      </c>
      <c r="M973" s="22"/>
      <c r="N973" s="23" t="s">
        <v>20010</v>
      </c>
      <c r="O973" s="22"/>
      <c r="P973" s="24"/>
      <c r="Q973" s="23" t="s">
        <v>18392</v>
      </c>
      <c r="R973" s="23" t="s">
        <v>127</v>
      </c>
      <c r="S973" s="25"/>
      <c r="T973" s="26"/>
      <c r="U973" s="26"/>
      <c r="V973" s="22"/>
      <c r="W973" s="27"/>
      <c r="X973" s="8"/>
      <c r="Y973" s="8"/>
      <c r="Z973" s="8"/>
      <c r="AA973" s="8"/>
      <c r="AB973" s="8"/>
      <c r="AC973" s="8"/>
      <c r="AD973" s="8"/>
      <c r="AE973" s="8"/>
      <c r="AF973" s="8"/>
      <c r="AG973" s="8"/>
      <c r="AH973" s="8"/>
      <c r="AI973" s="8"/>
      <c r="AJ973" s="8"/>
      <c r="AK973" s="8"/>
    </row>
    <row r="974" spans="1:37" ht="120.75">
      <c r="A974" s="18">
        <v>2213</v>
      </c>
      <c r="B974" s="19"/>
      <c r="C974" s="28" t="s">
        <v>20011</v>
      </c>
      <c r="D974" s="28" t="s">
        <v>20012</v>
      </c>
      <c r="E974" s="22"/>
      <c r="F974" s="23" t="s">
        <v>50</v>
      </c>
      <c r="G974" s="22"/>
      <c r="H974" s="23">
        <v>0</v>
      </c>
      <c r="I974" s="22"/>
      <c r="J974" s="23" t="s">
        <v>18202</v>
      </c>
      <c r="K974" s="29">
        <v>43497</v>
      </c>
      <c r="L974" s="23" t="s">
        <v>96</v>
      </c>
      <c r="M974" s="22"/>
      <c r="N974" s="23" t="s">
        <v>20013</v>
      </c>
      <c r="O974" s="22"/>
      <c r="P974" s="24"/>
      <c r="Q974" s="23" t="s">
        <v>18392</v>
      </c>
      <c r="R974" s="23" t="s">
        <v>127</v>
      </c>
      <c r="S974" s="25"/>
      <c r="T974" s="26"/>
      <c r="U974" s="26"/>
      <c r="V974" s="22"/>
      <c r="W974" s="27"/>
      <c r="X974" s="8"/>
      <c r="Y974" s="8"/>
      <c r="Z974" s="8"/>
      <c r="AA974" s="8"/>
      <c r="AB974" s="8"/>
      <c r="AC974" s="8"/>
      <c r="AD974" s="8"/>
      <c r="AE974" s="8"/>
      <c r="AF974" s="8"/>
      <c r="AG974" s="8"/>
      <c r="AH974" s="8"/>
      <c r="AI974" s="8"/>
      <c r="AJ974" s="8"/>
      <c r="AK974" s="8"/>
    </row>
    <row r="975" spans="1:37" ht="120.75">
      <c r="A975" s="18">
        <v>2214</v>
      </c>
      <c r="B975" s="19"/>
      <c r="C975" s="28" t="s">
        <v>20014</v>
      </c>
      <c r="D975" s="28" t="s">
        <v>20015</v>
      </c>
      <c r="E975" s="22"/>
      <c r="F975" s="23" t="s">
        <v>50</v>
      </c>
      <c r="G975" s="22"/>
      <c r="H975" s="23">
        <v>0</v>
      </c>
      <c r="I975" s="22"/>
      <c r="J975" s="23" t="s">
        <v>18202</v>
      </c>
      <c r="K975" s="29">
        <v>43497</v>
      </c>
      <c r="L975" s="23" t="s">
        <v>96</v>
      </c>
      <c r="M975" s="22"/>
      <c r="N975" s="23" t="s">
        <v>20013</v>
      </c>
      <c r="O975" s="22"/>
      <c r="P975" s="24"/>
      <c r="Q975" s="23" t="s">
        <v>18392</v>
      </c>
      <c r="R975" s="23" t="s">
        <v>127</v>
      </c>
      <c r="S975" s="25"/>
      <c r="T975" s="26"/>
      <c r="U975" s="26"/>
      <c r="V975" s="22"/>
      <c r="W975" s="27"/>
      <c r="X975" s="8"/>
      <c r="Y975" s="8"/>
      <c r="Z975" s="8"/>
      <c r="AA975" s="8"/>
      <c r="AB975" s="8"/>
      <c r="AC975" s="8"/>
      <c r="AD975" s="8"/>
      <c r="AE975" s="8"/>
      <c r="AF975" s="8"/>
      <c r="AG975" s="8"/>
      <c r="AH975" s="8"/>
      <c r="AI975" s="8"/>
      <c r="AJ975" s="8"/>
      <c r="AK975" s="8"/>
    </row>
    <row r="976" spans="1:37" ht="120.75">
      <c r="A976" s="18">
        <v>2216</v>
      </c>
      <c r="B976" s="19"/>
      <c r="C976" s="28" t="s">
        <v>20016</v>
      </c>
      <c r="D976" s="28" t="s">
        <v>20017</v>
      </c>
      <c r="E976" s="22"/>
      <c r="F976" s="23" t="s">
        <v>108</v>
      </c>
      <c r="G976" s="22"/>
      <c r="H976" s="23">
        <v>0</v>
      </c>
      <c r="I976" s="22"/>
      <c r="J976" s="23" t="s">
        <v>18202</v>
      </c>
      <c r="K976" s="22"/>
      <c r="L976" s="23" t="s">
        <v>18267</v>
      </c>
      <c r="M976" s="23" t="s">
        <v>11857</v>
      </c>
      <c r="N976" s="22"/>
      <c r="O976" s="22"/>
      <c r="P976" s="24"/>
      <c r="Q976" s="23" t="s">
        <v>29</v>
      </c>
      <c r="R976" s="23" t="s">
        <v>30</v>
      </c>
      <c r="S976" s="25"/>
      <c r="T976" s="26"/>
      <c r="U976" s="26"/>
      <c r="V976" s="22"/>
      <c r="W976" s="27"/>
      <c r="X976" s="8"/>
      <c r="Y976" s="8"/>
      <c r="Z976" s="8"/>
      <c r="AA976" s="8"/>
      <c r="AB976" s="8"/>
      <c r="AC976" s="8"/>
      <c r="AD976" s="8"/>
      <c r="AE976" s="8"/>
      <c r="AF976" s="8"/>
      <c r="AG976" s="8"/>
      <c r="AH976" s="8"/>
      <c r="AI976" s="8"/>
      <c r="AJ976" s="8"/>
      <c r="AK976" s="8"/>
    </row>
    <row r="977" spans="1:37" ht="45.75">
      <c r="A977" s="18">
        <v>2217</v>
      </c>
      <c r="B977" s="19"/>
      <c r="C977" s="28" t="s">
        <v>20016</v>
      </c>
      <c r="D977" s="28" t="s">
        <v>20018</v>
      </c>
      <c r="E977" s="22"/>
      <c r="F977" s="23" t="s">
        <v>50</v>
      </c>
      <c r="G977" s="22"/>
      <c r="H977" s="23">
        <v>0</v>
      </c>
      <c r="I977" s="22"/>
      <c r="J977" s="23" t="s">
        <v>18202</v>
      </c>
      <c r="K977" s="22"/>
      <c r="L977" s="23" t="s">
        <v>18267</v>
      </c>
      <c r="M977" s="23" t="s">
        <v>11857</v>
      </c>
      <c r="N977" s="22"/>
      <c r="O977" s="22"/>
      <c r="P977" s="24"/>
      <c r="Q977" s="23" t="s">
        <v>29</v>
      </c>
      <c r="R977" s="23" t="s">
        <v>30</v>
      </c>
      <c r="S977" s="25"/>
      <c r="T977" s="26"/>
      <c r="U977" s="26"/>
      <c r="V977" s="22"/>
      <c r="W977" s="27"/>
      <c r="X977" s="8"/>
      <c r="Y977" s="8"/>
      <c r="Z977" s="8"/>
      <c r="AA977" s="8"/>
      <c r="AB977" s="8"/>
      <c r="AC977" s="8"/>
      <c r="AD977" s="8"/>
      <c r="AE977" s="8"/>
      <c r="AF977" s="8"/>
      <c r="AG977" s="8"/>
      <c r="AH977" s="8"/>
      <c r="AI977" s="8"/>
      <c r="AJ977" s="8"/>
      <c r="AK977" s="8"/>
    </row>
    <row r="978" spans="1:37" ht="409.6">
      <c r="A978" s="18">
        <v>2218</v>
      </c>
      <c r="B978" s="19"/>
      <c r="C978" s="28" t="s">
        <v>20019</v>
      </c>
      <c r="D978" s="21"/>
      <c r="E978" s="22"/>
      <c r="F978" s="22"/>
      <c r="G978" s="22"/>
      <c r="H978" s="23">
        <v>0</v>
      </c>
      <c r="I978" s="22"/>
      <c r="J978" s="23" t="s">
        <v>18202</v>
      </c>
      <c r="K978" s="22"/>
      <c r="L978" s="23" t="s">
        <v>18267</v>
      </c>
      <c r="M978" s="23">
        <v>2017</v>
      </c>
      <c r="N978" s="22"/>
      <c r="O978" s="22"/>
      <c r="P978" s="24"/>
      <c r="Q978" s="23" t="s">
        <v>20</v>
      </c>
      <c r="R978" s="23" t="s">
        <v>21</v>
      </c>
      <c r="S978" s="25"/>
      <c r="T978" s="26"/>
      <c r="U978" s="26"/>
      <c r="V978" s="22"/>
      <c r="W978" s="27"/>
      <c r="X978" s="8"/>
      <c r="Y978" s="8"/>
      <c r="Z978" s="8"/>
      <c r="AA978" s="8"/>
      <c r="AB978" s="8"/>
      <c r="AC978" s="8"/>
      <c r="AD978" s="8"/>
      <c r="AE978" s="8"/>
      <c r="AF978" s="8"/>
      <c r="AG978" s="8"/>
      <c r="AH978" s="8"/>
      <c r="AI978" s="8"/>
      <c r="AJ978" s="8"/>
      <c r="AK978" s="8"/>
    </row>
    <row r="979" spans="1:37" ht="210.75">
      <c r="A979" s="18">
        <v>2229</v>
      </c>
      <c r="B979" s="19"/>
      <c r="C979" s="20" t="s">
        <v>20020</v>
      </c>
      <c r="D979" s="28" t="s">
        <v>20021</v>
      </c>
      <c r="E979" s="22"/>
      <c r="F979" s="22"/>
      <c r="G979" s="22"/>
      <c r="H979" s="23">
        <v>0</v>
      </c>
      <c r="I979" s="22"/>
      <c r="J979" s="23" t="s">
        <v>18202</v>
      </c>
      <c r="K979" s="31">
        <v>43313</v>
      </c>
      <c r="L979" s="23" t="s">
        <v>18212</v>
      </c>
      <c r="M979" s="22"/>
      <c r="N979" s="22"/>
      <c r="O979" s="22"/>
      <c r="P979" s="24"/>
      <c r="Q979" s="23" t="s">
        <v>18377</v>
      </c>
      <c r="R979" s="22"/>
      <c r="S979" s="25"/>
      <c r="T979" s="26"/>
      <c r="U979" s="26"/>
      <c r="V979" s="22"/>
      <c r="W979" s="27"/>
      <c r="X979" s="8"/>
      <c r="Y979" s="8"/>
      <c r="Z979" s="8"/>
      <c r="AA979" s="8"/>
      <c r="AB979" s="8"/>
      <c r="AC979" s="8"/>
      <c r="AD979" s="8"/>
      <c r="AE979" s="8"/>
      <c r="AF979" s="8"/>
      <c r="AG979" s="8"/>
      <c r="AH979" s="8"/>
      <c r="AI979" s="8"/>
      <c r="AJ979" s="8"/>
      <c r="AK979" s="8"/>
    </row>
    <row r="980" spans="1:37" ht="210.75">
      <c r="A980" s="18">
        <v>2230</v>
      </c>
      <c r="B980" s="19"/>
      <c r="C980" s="20" t="s">
        <v>20020</v>
      </c>
      <c r="D980" s="28" t="s">
        <v>20022</v>
      </c>
      <c r="E980" s="22"/>
      <c r="F980" s="22"/>
      <c r="G980" s="22"/>
      <c r="H980" s="23">
        <v>0</v>
      </c>
      <c r="I980" s="22"/>
      <c r="J980" s="23" t="s">
        <v>18202</v>
      </c>
      <c r="K980" s="31">
        <v>43313</v>
      </c>
      <c r="L980" s="23" t="s">
        <v>18212</v>
      </c>
      <c r="M980" s="22"/>
      <c r="N980" s="22"/>
      <c r="O980" s="22"/>
      <c r="P980" s="24"/>
      <c r="Q980" s="23" t="s">
        <v>18377</v>
      </c>
      <c r="R980" s="22"/>
      <c r="S980" s="25"/>
      <c r="T980" s="26"/>
      <c r="U980" s="26"/>
      <c r="V980" s="22"/>
      <c r="W980" s="27"/>
      <c r="X980" s="8"/>
      <c r="Y980" s="8"/>
      <c r="Z980" s="8"/>
      <c r="AA980" s="8"/>
      <c r="AB980" s="8"/>
      <c r="AC980" s="8"/>
      <c r="AD980" s="8"/>
      <c r="AE980" s="8"/>
      <c r="AF980" s="8"/>
      <c r="AG980" s="8"/>
      <c r="AH980" s="8"/>
      <c r="AI980" s="8"/>
      <c r="AJ980" s="8"/>
      <c r="AK980" s="8"/>
    </row>
    <row r="981" spans="1:37" ht="90.75">
      <c r="A981" s="18">
        <v>2232</v>
      </c>
      <c r="B981" s="19"/>
      <c r="C981" s="28" t="s">
        <v>20023</v>
      </c>
      <c r="D981" s="28" t="s">
        <v>20004</v>
      </c>
      <c r="E981" s="22"/>
      <c r="F981" s="23" t="s">
        <v>50</v>
      </c>
      <c r="G981" s="23" t="s">
        <v>18684</v>
      </c>
      <c r="H981" s="23">
        <v>0</v>
      </c>
      <c r="I981" s="22"/>
      <c r="J981" s="23" t="s">
        <v>18202</v>
      </c>
      <c r="K981" s="29">
        <v>43497</v>
      </c>
      <c r="L981" s="23" t="s">
        <v>18212</v>
      </c>
      <c r="M981" s="22"/>
      <c r="N981" s="23" t="s">
        <v>534</v>
      </c>
      <c r="O981" s="22"/>
      <c r="P981" s="24"/>
      <c r="Q981" s="23" t="s">
        <v>29</v>
      </c>
      <c r="R981" s="23" t="s">
        <v>30</v>
      </c>
      <c r="S981" s="25"/>
      <c r="T981" s="26"/>
      <c r="U981" s="26"/>
      <c r="V981" s="22"/>
      <c r="W981" s="27"/>
      <c r="X981" s="8"/>
      <c r="Y981" s="8"/>
      <c r="Z981" s="8"/>
      <c r="AA981" s="8"/>
      <c r="AB981" s="8"/>
      <c r="AC981" s="8"/>
      <c r="AD981" s="8"/>
      <c r="AE981" s="8"/>
      <c r="AF981" s="8"/>
      <c r="AG981" s="8"/>
      <c r="AH981" s="8"/>
      <c r="AI981" s="8"/>
      <c r="AJ981" s="8"/>
      <c r="AK981" s="8"/>
    </row>
    <row r="982" spans="1:37" ht="150.75">
      <c r="A982" s="18">
        <v>2251</v>
      </c>
      <c r="B982" s="19"/>
      <c r="C982" s="28" t="s">
        <v>20024</v>
      </c>
      <c r="D982" s="28" t="s">
        <v>20025</v>
      </c>
      <c r="E982" s="22"/>
      <c r="F982" s="23" t="s">
        <v>108</v>
      </c>
      <c r="G982" s="22"/>
      <c r="H982" s="23">
        <v>0</v>
      </c>
      <c r="I982" s="22"/>
      <c r="J982" s="23" t="s">
        <v>18202</v>
      </c>
      <c r="K982" s="23" t="s">
        <v>18203</v>
      </c>
      <c r="L982" s="23" t="s">
        <v>18212</v>
      </c>
      <c r="M982" s="22"/>
      <c r="N982" s="22"/>
      <c r="O982" s="22"/>
      <c r="P982" s="24"/>
      <c r="Q982" s="23" t="s">
        <v>29</v>
      </c>
      <c r="R982" s="23" t="s">
        <v>30</v>
      </c>
      <c r="S982" s="25"/>
      <c r="T982" s="26"/>
      <c r="U982" s="26"/>
      <c r="V982" s="22"/>
      <c r="W982" s="27"/>
      <c r="X982" s="8"/>
      <c r="Y982" s="8"/>
      <c r="Z982" s="8"/>
      <c r="AA982" s="8"/>
      <c r="AB982" s="8"/>
      <c r="AC982" s="8"/>
      <c r="AD982" s="8"/>
      <c r="AE982" s="8"/>
      <c r="AF982" s="8"/>
      <c r="AG982" s="8"/>
      <c r="AH982" s="8"/>
      <c r="AI982" s="8"/>
      <c r="AJ982" s="8"/>
      <c r="AK982" s="8"/>
    </row>
    <row r="983" spans="1:37" ht="135.75">
      <c r="A983" s="18">
        <v>2264</v>
      </c>
      <c r="B983" s="19"/>
      <c r="C983" s="28" t="s">
        <v>20026</v>
      </c>
      <c r="D983" s="28" t="s">
        <v>20027</v>
      </c>
      <c r="E983" s="22"/>
      <c r="F983" s="22"/>
      <c r="G983" s="22"/>
      <c r="H983" s="23">
        <v>0</v>
      </c>
      <c r="I983" s="22"/>
      <c r="J983" s="23" t="s">
        <v>18202</v>
      </c>
      <c r="K983" s="22"/>
      <c r="L983" s="23" t="s">
        <v>18212</v>
      </c>
      <c r="M983" s="22"/>
      <c r="N983" s="22"/>
      <c r="O983" s="22"/>
      <c r="P983" s="24"/>
      <c r="Q983" s="23" t="s">
        <v>29</v>
      </c>
      <c r="R983" s="23" t="s">
        <v>30</v>
      </c>
      <c r="S983" s="25"/>
      <c r="T983" s="26"/>
      <c r="U983" s="26"/>
      <c r="V983" s="22"/>
      <c r="W983" s="27"/>
      <c r="X983" s="8"/>
      <c r="Y983" s="8"/>
      <c r="Z983" s="8"/>
      <c r="AA983" s="8"/>
      <c r="AB983" s="8"/>
      <c r="AC983" s="8"/>
      <c r="AD983" s="8"/>
      <c r="AE983" s="8"/>
      <c r="AF983" s="8"/>
      <c r="AG983" s="8"/>
      <c r="AH983" s="8"/>
      <c r="AI983" s="8"/>
      <c r="AJ983" s="8"/>
      <c r="AK983" s="8"/>
    </row>
    <row r="984" spans="1:37" ht="409.6">
      <c r="A984" s="18">
        <v>2265</v>
      </c>
      <c r="B984" s="19"/>
      <c r="C984" s="28" t="s">
        <v>20028</v>
      </c>
      <c r="D984" s="21"/>
      <c r="E984" s="22"/>
      <c r="F984" s="22"/>
      <c r="G984" s="22"/>
      <c r="H984" s="23">
        <v>0</v>
      </c>
      <c r="I984" s="22"/>
      <c r="J984" s="23" t="s">
        <v>18202</v>
      </c>
      <c r="K984" s="22"/>
      <c r="L984" s="23" t="s">
        <v>18267</v>
      </c>
      <c r="M984" s="23">
        <v>2017</v>
      </c>
      <c r="N984" s="22"/>
      <c r="O984" s="22"/>
      <c r="P984" s="24"/>
      <c r="Q984" s="23" t="s">
        <v>20</v>
      </c>
      <c r="R984" s="23" t="s">
        <v>21</v>
      </c>
      <c r="S984" s="25"/>
      <c r="T984" s="26"/>
      <c r="U984" s="26"/>
      <c r="V984" s="22"/>
      <c r="W984" s="27"/>
      <c r="X984" s="8"/>
      <c r="Y984" s="8"/>
      <c r="Z984" s="8"/>
      <c r="AA984" s="8"/>
      <c r="AB984" s="8"/>
      <c r="AC984" s="8"/>
      <c r="AD984" s="8"/>
      <c r="AE984" s="8"/>
      <c r="AF984" s="8"/>
      <c r="AG984" s="8"/>
      <c r="AH984" s="8"/>
      <c r="AI984" s="8"/>
      <c r="AJ984" s="8"/>
      <c r="AK984" s="8"/>
    </row>
    <row r="985" spans="1:37" ht="409.6">
      <c r="A985" s="18">
        <v>2266</v>
      </c>
      <c r="B985" s="19"/>
      <c r="C985" s="28" t="s">
        <v>20029</v>
      </c>
      <c r="D985" s="21"/>
      <c r="E985" s="22"/>
      <c r="F985" s="22"/>
      <c r="G985" s="22"/>
      <c r="H985" s="23">
        <v>0</v>
      </c>
      <c r="I985" s="22"/>
      <c r="J985" s="23" t="s">
        <v>18202</v>
      </c>
      <c r="K985" s="22"/>
      <c r="L985" s="23" t="s">
        <v>18267</v>
      </c>
      <c r="M985" s="23">
        <v>2017</v>
      </c>
      <c r="N985" s="22"/>
      <c r="O985" s="22"/>
      <c r="P985" s="24"/>
      <c r="Q985" s="23" t="s">
        <v>20</v>
      </c>
      <c r="R985" s="23" t="s">
        <v>21</v>
      </c>
      <c r="S985" s="25"/>
      <c r="T985" s="26"/>
      <c r="U985" s="26"/>
      <c r="V985" s="22"/>
      <c r="W985" s="27"/>
      <c r="X985" s="8"/>
      <c r="Y985" s="8"/>
      <c r="Z985" s="8"/>
      <c r="AA985" s="8"/>
      <c r="AB985" s="8"/>
      <c r="AC985" s="8"/>
      <c r="AD985" s="8"/>
      <c r="AE985" s="8"/>
      <c r="AF985" s="8"/>
      <c r="AG985" s="8"/>
      <c r="AH985" s="8"/>
      <c r="AI985" s="8"/>
      <c r="AJ985" s="8"/>
      <c r="AK985" s="8"/>
    </row>
    <row r="986" spans="1:37" ht="180.75">
      <c r="A986" s="18">
        <v>2267</v>
      </c>
      <c r="B986" s="19"/>
      <c r="C986" s="28" t="s">
        <v>20030</v>
      </c>
      <c r="D986" s="28" t="s">
        <v>20031</v>
      </c>
      <c r="E986" s="22"/>
      <c r="F986" s="23" t="s">
        <v>415</v>
      </c>
      <c r="G986" s="22"/>
      <c r="H986" s="23">
        <v>0</v>
      </c>
      <c r="I986" s="22"/>
      <c r="J986" s="23" t="s">
        <v>18202</v>
      </c>
      <c r="K986" s="23" t="s">
        <v>18203</v>
      </c>
      <c r="L986" s="23" t="s">
        <v>18212</v>
      </c>
      <c r="M986" s="22"/>
      <c r="N986" s="22"/>
      <c r="O986" s="22"/>
      <c r="P986" s="24"/>
      <c r="Q986" s="23" t="s">
        <v>29</v>
      </c>
      <c r="R986" s="23" t="s">
        <v>30</v>
      </c>
      <c r="S986" s="25"/>
      <c r="T986" s="26"/>
      <c r="U986" s="26"/>
      <c r="V986" s="22"/>
      <c r="W986" s="27"/>
      <c r="X986" s="8"/>
      <c r="Y986" s="8"/>
      <c r="Z986" s="8"/>
      <c r="AA986" s="8"/>
      <c r="AB986" s="8"/>
      <c r="AC986" s="8"/>
      <c r="AD986" s="8"/>
      <c r="AE986" s="8"/>
      <c r="AF986" s="8"/>
      <c r="AG986" s="8"/>
      <c r="AH986" s="8"/>
      <c r="AI986" s="8"/>
      <c r="AJ986" s="8"/>
      <c r="AK986" s="8"/>
    </row>
    <row r="987" spans="1:37" ht="180.75">
      <c r="A987" s="18">
        <v>2268</v>
      </c>
      <c r="B987" s="19"/>
      <c r="C987" s="28" t="s">
        <v>20032</v>
      </c>
      <c r="D987" s="28" t="s">
        <v>20031</v>
      </c>
      <c r="E987" s="22"/>
      <c r="F987" s="23" t="s">
        <v>415</v>
      </c>
      <c r="G987" s="23" t="s">
        <v>20033</v>
      </c>
      <c r="H987" s="23">
        <v>0</v>
      </c>
      <c r="I987" s="22"/>
      <c r="J987" s="23" t="s">
        <v>18202</v>
      </c>
      <c r="K987" s="29">
        <v>43497</v>
      </c>
      <c r="L987" s="23" t="s">
        <v>18212</v>
      </c>
      <c r="M987" s="22"/>
      <c r="N987" s="23" t="s">
        <v>18237</v>
      </c>
      <c r="O987" s="22"/>
      <c r="P987" s="24"/>
      <c r="Q987" s="23" t="s">
        <v>29</v>
      </c>
      <c r="R987" s="23" t="s">
        <v>30</v>
      </c>
      <c r="S987" s="25"/>
      <c r="T987" s="26"/>
      <c r="U987" s="26"/>
      <c r="V987" s="22"/>
      <c r="W987" s="27"/>
      <c r="X987" s="8"/>
      <c r="Y987" s="8"/>
      <c r="Z987" s="8"/>
      <c r="AA987" s="8"/>
      <c r="AB987" s="8"/>
      <c r="AC987" s="8"/>
      <c r="AD987" s="8"/>
      <c r="AE987" s="8"/>
      <c r="AF987" s="8"/>
      <c r="AG987" s="8"/>
      <c r="AH987" s="8"/>
      <c r="AI987" s="8"/>
      <c r="AJ987" s="8"/>
      <c r="AK987" s="8"/>
    </row>
    <row r="988" spans="1:37" ht="240.75">
      <c r="A988" s="18">
        <v>2269</v>
      </c>
      <c r="B988" s="19"/>
      <c r="C988" s="28" t="s">
        <v>20034</v>
      </c>
      <c r="D988" s="28" t="s">
        <v>20035</v>
      </c>
      <c r="E988" s="22"/>
      <c r="F988" s="23" t="s">
        <v>466</v>
      </c>
      <c r="G988" s="23" t="s">
        <v>20036</v>
      </c>
      <c r="H988" s="23">
        <v>0</v>
      </c>
      <c r="I988" s="22"/>
      <c r="J988" s="23" t="s">
        <v>18202</v>
      </c>
      <c r="K988" s="29">
        <v>43497</v>
      </c>
      <c r="L988" s="23" t="s">
        <v>18212</v>
      </c>
      <c r="M988" s="22"/>
      <c r="N988" s="23" t="s">
        <v>18237</v>
      </c>
      <c r="O988" s="22"/>
      <c r="P988" s="24"/>
      <c r="Q988" s="23" t="s">
        <v>29</v>
      </c>
      <c r="R988" s="23" t="s">
        <v>30</v>
      </c>
      <c r="S988" s="25"/>
      <c r="T988" s="26"/>
      <c r="U988" s="26"/>
      <c r="V988" s="22"/>
      <c r="W988" s="27"/>
      <c r="X988" s="8"/>
      <c r="Y988" s="8"/>
      <c r="Z988" s="8"/>
      <c r="AA988" s="8"/>
      <c r="AB988" s="8"/>
      <c r="AC988" s="8"/>
      <c r="AD988" s="8"/>
      <c r="AE988" s="8"/>
      <c r="AF988" s="8"/>
      <c r="AG988" s="8"/>
      <c r="AH988" s="8"/>
      <c r="AI988" s="8"/>
      <c r="AJ988" s="8"/>
      <c r="AK988" s="8"/>
    </row>
    <row r="989" spans="1:37" ht="150.75">
      <c r="A989" s="18">
        <v>2270</v>
      </c>
      <c r="B989" s="19"/>
      <c r="C989" s="28" t="s">
        <v>20037</v>
      </c>
      <c r="D989" s="28" t="s">
        <v>20038</v>
      </c>
      <c r="E989" s="22"/>
      <c r="F989" s="23" t="s">
        <v>108</v>
      </c>
      <c r="G989" s="22"/>
      <c r="H989" s="23">
        <v>0</v>
      </c>
      <c r="I989" s="22"/>
      <c r="J989" s="23" t="s">
        <v>18202</v>
      </c>
      <c r="K989" s="29">
        <v>43497</v>
      </c>
      <c r="L989" s="23" t="s">
        <v>96</v>
      </c>
      <c r="M989" s="22"/>
      <c r="N989" s="23" t="s">
        <v>18875</v>
      </c>
      <c r="O989" s="22"/>
      <c r="P989" s="24"/>
      <c r="Q989" s="23" t="s">
        <v>18392</v>
      </c>
      <c r="R989" s="23" t="s">
        <v>127</v>
      </c>
      <c r="S989" s="25"/>
      <c r="T989" s="26"/>
      <c r="U989" s="26"/>
      <c r="V989" s="22"/>
      <c r="W989" s="27"/>
      <c r="X989" s="8"/>
      <c r="Y989" s="8"/>
      <c r="Z989" s="8"/>
      <c r="AA989" s="8"/>
      <c r="AB989" s="8"/>
      <c r="AC989" s="8"/>
      <c r="AD989" s="8"/>
      <c r="AE989" s="8"/>
      <c r="AF989" s="8"/>
      <c r="AG989" s="8"/>
      <c r="AH989" s="8"/>
      <c r="AI989" s="8"/>
      <c r="AJ989" s="8"/>
      <c r="AK989" s="8"/>
    </row>
    <row r="990" spans="1:37" ht="75.75">
      <c r="A990" s="18">
        <v>2271</v>
      </c>
      <c r="B990" s="19"/>
      <c r="C990" s="28" t="s">
        <v>20037</v>
      </c>
      <c r="D990" s="28" t="s">
        <v>20039</v>
      </c>
      <c r="E990" s="22"/>
      <c r="F990" s="23" t="s">
        <v>50</v>
      </c>
      <c r="G990" s="22"/>
      <c r="H990" s="23">
        <v>0</v>
      </c>
      <c r="I990" s="22"/>
      <c r="J990" s="23" t="s">
        <v>18202</v>
      </c>
      <c r="K990" s="29">
        <v>43497</v>
      </c>
      <c r="L990" s="23" t="s">
        <v>96</v>
      </c>
      <c r="M990" s="22"/>
      <c r="N990" s="23" t="s">
        <v>18875</v>
      </c>
      <c r="O990" s="22"/>
      <c r="P990" s="24"/>
      <c r="Q990" s="23" t="s">
        <v>18392</v>
      </c>
      <c r="R990" s="23" t="s">
        <v>127</v>
      </c>
      <c r="S990" s="25"/>
      <c r="T990" s="26"/>
      <c r="U990" s="26"/>
      <c r="V990" s="22"/>
      <c r="W990" s="27"/>
      <c r="X990" s="8"/>
      <c r="Y990" s="8"/>
      <c r="Z990" s="8"/>
      <c r="AA990" s="8"/>
      <c r="AB990" s="8"/>
      <c r="AC990" s="8"/>
      <c r="AD990" s="8"/>
      <c r="AE990" s="8"/>
      <c r="AF990" s="8"/>
      <c r="AG990" s="8"/>
      <c r="AH990" s="8"/>
      <c r="AI990" s="8"/>
      <c r="AJ990" s="8"/>
      <c r="AK990" s="8"/>
    </row>
    <row r="991" spans="1:37" ht="105.75">
      <c r="A991" s="18">
        <v>2272</v>
      </c>
      <c r="B991" s="19"/>
      <c r="C991" s="28" t="s">
        <v>20037</v>
      </c>
      <c r="D991" s="28" t="s">
        <v>20040</v>
      </c>
      <c r="E991" s="22"/>
      <c r="F991" s="23" t="s">
        <v>2114</v>
      </c>
      <c r="G991" s="22"/>
      <c r="H991" s="23">
        <v>0</v>
      </c>
      <c r="I991" s="22"/>
      <c r="J991" s="23" t="s">
        <v>18202</v>
      </c>
      <c r="K991" s="29">
        <v>43497</v>
      </c>
      <c r="L991" s="23" t="s">
        <v>96</v>
      </c>
      <c r="M991" s="22"/>
      <c r="N991" s="23" t="s">
        <v>19212</v>
      </c>
      <c r="O991" s="22"/>
      <c r="P991" s="24"/>
      <c r="Q991" s="23" t="s">
        <v>18392</v>
      </c>
      <c r="R991" s="23" t="s">
        <v>127</v>
      </c>
      <c r="S991" s="25"/>
      <c r="T991" s="26"/>
      <c r="U991" s="26"/>
      <c r="V991" s="22"/>
      <c r="W991" s="27"/>
      <c r="X991" s="8"/>
      <c r="Y991" s="8"/>
      <c r="Z991" s="8"/>
      <c r="AA991" s="8"/>
      <c r="AB991" s="8"/>
      <c r="AC991" s="8"/>
      <c r="AD991" s="8"/>
      <c r="AE991" s="8"/>
      <c r="AF991" s="8"/>
      <c r="AG991" s="8"/>
      <c r="AH991" s="8"/>
      <c r="AI991" s="8"/>
      <c r="AJ991" s="8"/>
      <c r="AK991" s="8"/>
    </row>
    <row r="992" spans="1:37" ht="105.75">
      <c r="A992" s="18">
        <v>2273</v>
      </c>
      <c r="B992" s="30" t="s">
        <v>20041</v>
      </c>
      <c r="C992" s="28" t="s">
        <v>20042</v>
      </c>
      <c r="D992" s="28" t="s">
        <v>20043</v>
      </c>
      <c r="E992" s="22"/>
      <c r="F992" s="23" t="s">
        <v>20044</v>
      </c>
      <c r="G992" s="22"/>
      <c r="H992" s="23">
        <v>0</v>
      </c>
      <c r="I992" s="22"/>
      <c r="J992" s="23" t="s">
        <v>18202</v>
      </c>
      <c r="K992" s="23" t="s">
        <v>18203</v>
      </c>
      <c r="L992" s="23" t="s">
        <v>35</v>
      </c>
      <c r="M992" s="22"/>
      <c r="N992" s="22"/>
      <c r="O992" s="23" t="s">
        <v>20045</v>
      </c>
      <c r="P992" s="24"/>
      <c r="Q992" s="23" t="s">
        <v>99</v>
      </c>
      <c r="R992" s="23" t="s">
        <v>10886</v>
      </c>
      <c r="S992" s="25"/>
      <c r="T992" s="26"/>
      <c r="U992" s="26"/>
      <c r="V992" s="22"/>
      <c r="W992" s="27"/>
      <c r="X992" s="8"/>
      <c r="Y992" s="8"/>
      <c r="Z992" s="8"/>
      <c r="AA992" s="8"/>
      <c r="AB992" s="8"/>
      <c r="AC992" s="8"/>
      <c r="AD992" s="8"/>
      <c r="AE992" s="8"/>
      <c r="AF992" s="8"/>
      <c r="AG992" s="8"/>
      <c r="AH992" s="8"/>
      <c r="AI992" s="8"/>
      <c r="AJ992" s="8"/>
      <c r="AK992" s="8"/>
    </row>
    <row r="993" spans="1:37" ht="240.75">
      <c r="A993" s="18">
        <v>2274</v>
      </c>
      <c r="B993" s="19"/>
      <c r="C993" s="28" t="s">
        <v>20046</v>
      </c>
      <c r="D993" s="28" t="s">
        <v>20047</v>
      </c>
      <c r="E993" s="22"/>
      <c r="F993" s="23" t="s">
        <v>50</v>
      </c>
      <c r="G993" s="23" t="s">
        <v>18460</v>
      </c>
      <c r="H993" s="23">
        <v>0</v>
      </c>
      <c r="I993" s="22"/>
      <c r="J993" s="23" t="s">
        <v>18202</v>
      </c>
      <c r="K993" s="29">
        <v>43497</v>
      </c>
      <c r="L993" s="23" t="s">
        <v>18212</v>
      </c>
      <c r="M993" s="22"/>
      <c r="N993" s="23" t="s">
        <v>6417</v>
      </c>
      <c r="O993" s="22"/>
      <c r="P993" s="24"/>
      <c r="Q993" s="23" t="s">
        <v>29</v>
      </c>
      <c r="R993" s="23" t="s">
        <v>30</v>
      </c>
      <c r="S993" s="25"/>
      <c r="T993" s="26"/>
      <c r="U993" s="26"/>
      <c r="V993" s="22"/>
      <c r="W993" s="27"/>
      <c r="X993" s="8"/>
      <c r="Y993" s="8"/>
      <c r="Z993" s="8"/>
      <c r="AA993" s="8"/>
      <c r="AB993" s="8"/>
      <c r="AC993" s="8"/>
      <c r="AD993" s="8"/>
      <c r="AE993" s="8"/>
      <c r="AF993" s="8"/>
      <c r="AG993" s="8"/>
      <c r="AH993" s="8"/>
      <c r="AI993" s="8"/>
      <c r="AJ993" s="8"/>
      <c r="AK993" s="8"/>
    </row>
    <row r="994" spans="1:37" ht="105.75">
      <c r="A994" s="18">
        <v>2277</v>
      </c>
      <c r="B994" s="19"/>
      <c r="C994" s="28" t="s">
        <v>20048</v>
      </c>
      <c r="D994" s="28" t="s">
        <v>20049</v>
      </c>
      <c r="E994" s="22"/>
      <c r="F994" s="22"/>
      <c r="G994" s="22"/>
      <c r="H994" s="23">
        <v>0</v>
      </c>
      <c r="I994" s="22"/>
      <c r="J994" s="23" t="s">
        <v>18202</v>
      </c>
      <c r="K994" s="22"/>
      <c r="L994" s="23" t="s">
        <v>18243</v>
      </c>
      <c r="M994" s="22"/>
      <c r="N994" s="22"/>
      <c r="O994" s="22"/>
      <c r="P994" s="24"/>
      <c r="Q994" s="22"/>
      <c r="R994" s="23" t="s">
        <v>6887</v>
      </c>
      <c r="S994" s="25"/>
      <c r="T994" s="26"/>
      <c r="U994" s="32" t="s">
        <v>545</v>
      </c>
      <c r="V994" s="22"/>
      <c r="W994" s="27"/>
      <c r="X994" s="8"/>
      <c r="Y994" s="8"/>
      <c r="Z994" s="8"/>
      <c r="AA994" s="8"/>
      <c r="AB994" s="8"/>
      <c r="AC994" s="8"/>
      <c r="AD994" s="8"/>
      <c r="AE994" s="8"/>
      <c r="AF994" s="8"/>
      <c r="AG994" s="8"/>
      <c r="AH994" s="8"/>
      <c r="AI994" s="8"/>
      <c r="AJ994" s="8"/>
      <c r="AK994" s="8"/>
    </row>
    <row r="995" spans="1:37" ht="180.75">
      <c r="A995" s="18">
        <v>2278</v>
      </c>
      <c r="B995" s="19"/>
      <c r="C995" s="28" t="s">
        <v>20050</v>
      </c>
      <c r="D995" s="28" t="s">
        <v>20051</v>
      </c>
      <c r="E995" s="22"/>
      <c r="F995" s="23" t="s">
        <v>266</v>
      </c>
      <c r="G995" s="22"/>
      <c r="H995" s="23">
        <v>0</v>
      </c>
      <c r="I995" s="22"/>
      <c r="J995" s="23" t="s">
        <v>18202</v>
      </c>
      <c r="K995" s="29">
        <v>43497</v>
      </c>
      <c r="L995" s="23" t="s">
        <v>96</v>
      </c>
      <c r="M995" s="22"/>
      <c r="N995" s="23" t="s">
        <v>20052</v>
      </c>
      <c r="O995" s="22"/>
      <c r="P995" s="24"/>
      <c r="Q995" s="23" t="s">
        <v>18392</v>
      </c>
      <c r="R995" s="23" t="s">
        <v>127</v>
      </c>
      <c r="S995" s="25"/>
      <c r="T995" s="26"/>
      <c r="U995" s="26"/>
      <c r="V995" s="22"/>
      <c r="W995" s="27"/>
      <c r="X995" s="8"/>
      <c r="Y995" s="8"/>
      <c r="Z995" s="8"/>
      <c r="AA995" s="8"/>
      <c r="AB995" s="8"/>
      <c r="AC995" s="8"/>
      <c r="AD995" s="8"/>
      <c r="AE995" s="8"/>
      <c r="AF995" s="8"/>
      <c r="AG995" s="8"/>
      <c r="AH995" s="8"/>
      <c r="AI995" s="8"/>
      <c r="AJ995" s="8"/>
      <c r="AK995" s="8"/>
    </row>
    <row r="996" spans="1:37" ht="270.75">
      <c r="A996" s="18">
        <v>2279</v>
      </c>
      <c r="B996" s="19"/>
      <c r="C996" s="28" t="s">
        <v>20050</v>
      </c>
      <c r="D996" s="28" t="s">
        <v>20053</v>
      </c>
      <c r="E996" s="22"/>
      <c r="F996" s="23" t="s">
        <v>266</v>
      </c>
      <c r="G996" s="22"/>
      <c r="H996" s="23">
        <v>0</v>
      </c>
      <c r="I996" s="22"/>
      <c r="J996" s="23" t="s">
        <v>18202</v>
      </c>
      <c r="K996" s="29">
        <v>43497</v>
      </c>
      <c r="L996" s="23" t="s">
        <v>96</v>
      </c>
      <c r="M996" s="22"/>
      <c r="N996" s="23" t="s">
        <v>20052</v>
      </c>
      <c r="O996" s="22"/>
      <c r="P996" s="24"/>
      <c r="Q996" s="23" t="s">
        <v>18392</v>
      </c>
      <c r="R996" s="23" t="s">
        <v>127</v>
      </c>
      <c r="S996" s="25"/>
      <c r="T996" s="26"/>
      <c r="U996" s="26"/>
      <c r="V996" s="22"/>
      <c r="W996" s="27"/>
      <c r="X996" s="8"/>
      <c r="Y996" s="8"/>
      <c r="Z996" s="8"/>
      <c r="AA996" s="8"/>
      <c r="AB996" s="8"/>
      <c r="AC996" s="8"/>
      <c r="AD996" s="8"/>
      <c r="AE996" s="8"/>
      <c r="AF996" s="8"/>
      <c r="AG996" s="8"/>
      <c r="AH996" s="8"/>
      <c r="AI996" s="8"/>
      <c r="AJ996" s="8"/>
      <c r="AK996" s="8"/>
    </row>
    <row r="997" spans="1:37" ht="60.75">
      <c r="A997" s="18">
        <v>2280</v>
      </c>
      <c r="B997" s="19"/>
      <c r="C997" s="28" t="s">
        <v>20054</v>
      </c>
      <c r="D997" s="28" t="s">
        <v>20055</v>
      </c>
      <c r="E997" s="22"/>
      <c r="F997" s="22"/>
      <c r="G997" s="22"/>
      <c r="H997" s="23">
        <v>0</v>
      </c>
      <c r="I997" s="22"/>
      <c r="J997" s="23" t="s">
        <v>18202</v>
      </c>
      <c r="K997" s="22"/>
      <c r="L997" s="23" t="s">
        <v>18243</v>
      </c>
      <c r="M997" s="22"/>
      <c r="N997" s="22"/>
      <c r="O997" s="22"/>
      <c r="P997" s="24"/>
      <c r="Q997" s="22"/>
      <c r="R997" s="23" t="s">
        <v>20056</v>
      </c>
      <c r="S997" s="25"/>
      <c r="T997" s="26"/>
      <c r="U997" s="32" t="s">
        <v>545</v>
      </c>
      <c r="V997" s="22"/>
      <c r="W997" s="27"/>
      <c r="X997" s="8"/>
      <c r="Y997" s="8"/>
      <c r="Z997" s="8"/>
      <c r="AA997" s="8"/>
      <c r="AB997" s="8"/>
      <c r="AC997" s="8"/>
      <c r="AD997" s="8"/>
      <c r="AE997" s="8"/>
      <c r="AF997" s="8"/>
      <c r="AG997" s="8"/>
      <c r="AH997" s="8"/>
      <c r="AI997" s="8"/>
      <c r="AJ997" s="8"/>
      <c r="AK997" s="8"/>
    </row>
    <row r="998" spans="1:37" ht="90.75">
      <c r="A998" s="18">
        <v>2281</v>
      </c>
      <c r="B998" s="19"/>
      <c r="C998" s="28" t="s">
        <v>20057</v>
      </c>
      <c r="D998" s="28" t="s">
        <v>20058</v>
      </c>
      <c r="E998" s="22"/>
      <c r="F998" s="22"/>
      <c r="G998" s="22"/>
      <c r="H998" s="23">
        <v>0</v>
      </c>
      <c r="I998" s="22"/>
      <c r="J998" s="23" t="s">
        <v>18202</v>
      </c>
      <c r="K998" s="22"/>
      <c r="L998" s="23" t="s">
        <v>18212</v>
      </c>
      <c r="M998" s="22"/>
      <c r="N998" s="22"/>
      <c r="O998" s="22"/>
      <c r="P998" s="24"/>
      <c r="Q998" s="23" t="s">
        <v>29</v>
      </c>
      <c r="R998" s="23" t="s">
        <v>30</v>
      </c>
      <c r="S998" s="25"/>
      <c r="T998" s="26"/>
      <c r="U998" s="26"/>
      <c r="V998" s="22"/>
      <c r="W998" s="27"/>
      <c r="X998" s="8"/>
      <c r="Y998" s="8"/>
      <c r="Z998" s="8"/>
      <c r="AA998" s="8"/>
      <c r="AB998" s="8"/>
      <c r="AC998" s="8"/>
      <c r="AD998" s="8"/>
      <c r="AE998" s="8"/>
      <c r="AF998" s="8"/>
      <c r="AG998" s="8"/>
      <c r="AH998" s="8"/>
      <c r="AI998" s="8"/>
      <c r="AJ998" s="8"/>
      <c r="AK998" s="8"/>
    </row>
    <row r="999" spans="1:37" ht="165.75">
      <c r="A999" s="18">
        <v>2282</v>
      </c>
      <c r="B999" s="19"/>
      <c r="C999" s="28" t="s">
        <v>20057</v>
      </c>
      <c r="D999" s="28" t="s">
        <v>20059</v>
      </c>
      <c r="E999" s="22"/>
      <c r="F999" s="22"/>
      <c r="G999" s="22"/>
      <c r="H999" s="23">
        <v>0</v>
      </c>
      <c r="I999" s="22"/>
      <c r="J999" s="23" t="s">
        <v>18202</v>
      </c>
      <c r="K999" s="22"/>
      <c r="L999" s="23" t="s">
        <v>18212</v>
      </c>
      <c r="M999" s="22"/>
      <c r="N999" s="22"/>
      <c r="O999" s="22"/>
      <c r="P999" s="24"/>
      <c r="Q999" s="23" t="s">
        <v>29</v>
      </c>
      <c r="R999" s="23" t="s">
        <v>30</v>
      </c>
      <c r="S999" s="25"/>
      <c r="T999" s="26"/>
      <c r="U999" s="26"/>
      <c r="V999" s="22"/>
      <c r="W999" s="27"/>
      <c r="X999" s="8"/>
      <c r="Y999" s="8"/>
      <c r="Z999" s="8"/>
      <c r="AA999" s="8"/>
      <c r="AB999" s="8"/>
      <c r="AC999" s="8"/>
      <c r="AD999" s="8"/>
      <c r="AE999" s="8"/>
      <c r="AF999" s="8"/>
      <c r="AG999" s="8"/>
      <c r="AH999" s="8"/>
      <c r="AI999" s="8"/>
      <c r="AJ999" s="8"/>
      <c r="AK999" s="8"/>
    </row>
    <row r="1000" spans="1:37" ht="90.75">
      <c r="A1000" s="18">
        <v>2283</v>
      </c>
      <c r="B1000" s="19"/>
      <c r="C1000" s="28" t="s">
        <v>20057</v>
      </c>
      <c r="D1000" s="28" t="s">
        <v>20060</v>
      </c>
      <c r="E1000" s="22"/>
      <c r="F1000" s="22"/>
      <c r="G1000" s="22"/>
      <c r="H1000" s="23">
        <v>0</v>
      </c>
      <c r="I1000" s="22"/>
      <c r="J1000" s="23" t="s">
        <v>18202</v>
      </c>
      <c r="K1000" s="22"/>
      <c r="L1000" s="23" t="s">
        <v>18212</v>
      </c>
      <c r="M1000" s="22"/>
      <c r="N1000" s="22"/>
      <c r="O1000" s="22"/>
      <c r="P1000" s="24"/>
      <c r="Q1000" s="23" t="s">
        <v>29</v>
      </c>
      <c r="R1000" s="23" t="s">
        <v>30</v>
      </c>
      <c r="S1000" s="25"/>
      <c r="T1000" s="26"/>
      <c r="U1000" s="26"/>
      <c r="V1000" s="22"/>
      <c r="W1000" s="27"/>
      <c r="X1000" s="8"/>
      <c r="Y1000" s="8"/>
      <c r="Z1000" s="8"/>
      <c r="AA1000" s="8"/>
      <c r="AB1000" s="8"/>
      <c r="AC1000" s="8"/>
      <c r="AD1000" s="8"/>
      <c r="AE1000" s="8"/>
      <c r="AF1000" s="8"/>
      <c r="AG1000" s="8"/>
      <c r="AH1000" s="8"/>
      <c r="AI1000" s="8"/>
      <c r="AJ1000" s="8"/>
      <c r="AK1000" s="8"/>
    </row>
    <row r="1001" spans="1:37" ht="120.75">
      <c r="A1001" s="18">
        <v>2284</v>
      </c>
      <c r="B1001" s="19"/>
      <c r="C1001" s="28" t="s">
        <v>20061</v>
      </c>
      <c r="D1001" s="28" t="s">
        <v>20062</v>
      </c>
      <c r="E1001" s="22"/>
      <c r="F1001" s="22"/>
      <c r="G1001" s="22"/>
      <c r="H1001" s="23">
        <v>0</v>
      </c>
      <c r="I1001" s="22"/>
      <c r="J1001" s="23" t="s">
        <v>18202</v>
      </c>
      <c r="K1001" s="22"/>
      <c r="L1001" s="23" t="s">
        <v>18212</v>
      </c>
      <c r="M1001" s="22"/>
      <c r="N1001" s="22"/>
      <c r="O1001" s="22"/>
      <c r="P1001" s="24"/>
      <c r="Q1001" s="23" t="s">
        <v>29</v>
      </c>
      <c r="R1001" s="23" t="s">
        <v>30</v>
      </c>
      <c r="S1001" s="25"/>
      <c r="T1001" s="26"/>
      <c r="U1001" s="26"/>
      <c r="V1001" s="22"/>
      <c r="W1001" s="27"/>
      <c r="X1001" s="8"/>
      <c r="Y1001" s="8"/>
      <c r="Z1001" s="8"/>
      <c r="AA1001" s="8"/>
      <c r="AB1001" s="8"/>
      <c r="AC1001" s="8"/>
      <c r="AD1001" s="8"/>
      <c r="AE1001" s="8"/>
      <c r="AF1001" s="8"/>
      <c r="AG1001" s="8"/>
      <c r="AH1001" s="8"/>
      <c r="AI1001" s="8"/>
      <c r="AJ1001" s="8"/>
      <c r="AK1001" s="8"/>
    </row>
    <row r="1002" spans="1:37" ht="315.75">
      <c r="A1002" s="18">
        <v>2288</v>
      </c>
      <c r="B1002" s="19"/>
      <c r="C1002" s="28" t="s">
        <v>20063</v>
      </c>
      <c r="D1002" s="28" t="s">
        <v>20064</v>
      </c>
      <c r="E1002" s="23" t="s">
        <v>20065</v>
      </c>
      <c r="F1002" s="23" t="s">
        <v>108</v>
      </c>
      <c r="G1002" s="22"/>
      <c r="H1002" s="23">
        <v>0</v>
      </c>
      <c r="I1002" s="22"/>
      <c r="J1002" s="23" t="s">
        <v>18202</v>
      </c>
      <c r="K1002" s="22"/>
      <c r="L1002" s="23" t="s">
        <v>18243</v>
      </c>
      <c r="M1002" s="22"/>
      <c r="N1002" s="22"/>
      <c r="O1002" s="22"/>
      <c r="P1002" s="24"/>
      <c r="Q1002" s="22"/>
      <c r="R1002" s="23" t="s">
        <v>18304</v>
      </c>
      <c r="S1002" s="25"/>
      <c r="T1002" s="26"/>
      <c r="U1002" s="26"/>
      <c r="V1002" s="22"/>
      <c r="W1002" s="27"/>
      <c r="X1002" s="8"/>
      <c r="Y1002" s="8"/>
      <c r="Z1002" s="8"/>
      <c r="AA1002" s="8"/>
      <c r="AB1002" s="8"/>
      <c r="AC1002" s="8"/>
      <c r="AD1002" s="8"/>
      <c r="AE1002" s="8"/>
      <c r="AF1002" s="8"/>
      <c r="AG1002" s="8"/>
      <c r="AH1002" s="8"/>
      <c r="AI1002" s="8"/>
      <c r="AJ1002" s="8"/>
      <c r="AK1002" s="8"/>
    </row>
    <row r="1003" spans="1:37" ht="90.75">
      <c r="A1003" s="18">
        <v>2295</v>
      </c>
      <c r="B1003" s="19"/>
      <c r="C1003" s="28" t="s">
        <v>20066</v>
      </c>
      <c r="D1003" s="28" t="s">
        <v>20067</v>
      </c>
      <c r="E1003" s="22"/>
      <c r="F1003" s="23" t="s">
        <v>50</v>
      </c>
      <c r="G1003" s="22"/>
      <c r="H1003" s="23">
        <v>0</v>
      </c>
      <c r="I1003" s="22"/>
      <c r="J1003" s="23" t="s">
        <v>18202</v>
      </c>
      <c r="K1003" s="22"/>
      <c r="L1003" s="23" t="s">
        <v>18267</v>
      </c>
      <c r="M1003" s="23" t="s">
        <v>11857</v>
      </c>
      <c r="N1003" s="22"/>
      <c r="O1003" s="22"/>
      <c r="P1003" s="24"/>
      <c r="Q1003" s="23" t="s">
        <v>29</v>
      </c>
      <c r="R1003" s="23" t="s">
        <v>30</v>
      </c>
      <c r="S1003" s="25"/>
      <c r="T1003" s="26"/>
      <c r="U1003" s="26"/>
      <c r="V1003" s="22"/>
      <c r="W1003" s="27"/>
      <c r="X1003" s="8"/>
      <c r="Y1003" s="8"/>
      <c r="Z1003" s="8"/>
      <c r="AA1003" s="8"/>
      <c r="AB1003" s="8"/>
      <c r="AC1003" s="8"/>
      <c r="AD1003" s="8"/>
      <c r="AE1003" s="8"/>
      <c r="AF1003" s="8"/>
      <c r="AG1003" s="8"/>
      <c r="AH1003" s="8"/>
      <c r="AI1003" s="8"/>
      <c r="AJ1003" s="8"/>
      <c r="AK1003" s="8"/>
    </row>
    <row r="1004" spans="1:37" ht="75.75">
      <c r="A1004" s="18">
        <v>2296</v>
      </c>
      <c r="B1004" s="19"/>
      <c r="C1004" s="28" t="s">
        <v>20066</v>
      </c>
      <c r="D1004" s="28" t="s">
        <v>20068</v>
      </c>
      <c r="E1004" s="22"/>
      <c r="F1004" s="23" t="s">
        <v>50</v>
      </c>
      <c r="G1004" s="22"/>
      <c r="H1004" s="23">
        <v>0</v>
      </c>
      <c r="I1004" s="22"/>
      <c r="J1004" s="23" t="s">
        <v>18202</v>
      </c>
      <c r="K1004" s="22"/>
      <c r="L1004" s="23" t="s">
        <v>18267</v>
      </c>
      <c r="M1004" s="23" t="s">
        <v>11857</v>
      </c>
      <c r="N1004" s="22"/>
      <c r="O1004" s="22"/>
      <c r="P1004" s="24"/>
      <c r="Q1004" s="23" t="s">
        <v>29</v>
      </c>
      <c r="R1004" s="23" t="s">
        <v>30</v>
      </c>
      <c r="S1004" s="25"/>
      <c r="T1004" s="26"/>
      <c r="U1004" s="26"/>
      <c r="V1004" s="22"/>
      <c r="W1004" s="27"/>
      <c r="X1004" s="8"/>
      <c r="Y1004" s="8"/>
      <c r="Z1004" s="8"/>
      <c r="AA1004" s="8"/>
      <c r="AB1004" s="8"/>
      <c r="AC1004" s="8"/>
      <c r="AD1004" s="8"/>
      <c r="AE1004" s="8"/>
      <c r="AF1004" s="8"/>
      <c r="AG1004" s="8"/>
      <c r="AH1004" s="8"/>
      <c r="AI1004" s="8"/>
      <c r="AJ1004" s="8"/>
      <c r="AK1004" s="8"/>
    </row>
    <row r="1005" spans="1:37" ht="45.75">
      <c r="A1005" s="18">
        <v>2297</v>
      </c>
      <c r="B1005" s="19"/>
      <c r="C1005" s="28" t="s">
        <v>20069</v>
      </c>
      <c r="D1005" s="28" t="s">
        <v>20070</v>
      </c>
      <c r="E1005" s="22"/>
      <c r="F1005" s="23" t="s">
        <v>50</v>
      </c>
      <c r="G1005" s="22"/>
      <c r="H1005" s="23">
        <v>0</v>
      </c>
      <c r="I1005" s="22"/>
      <c r="J1005" s="23" t="s">
        <v>18202</v>
      </c>
      <c r="K1005" s="22"/>
      <c r="L1005" s="23" t="s">
        <v>18212</v>
      </c>
      <c r="M1005" s="23" t="s">
        <v>11857</v>
      </c>
      <c r="N1005" s="22"/>
      <c r="O1005" s="22"/>
      <c r="P1005" s="24"/>
      <c r="Q1005" s="23" t="s">
        <v>29</v>
      </c>
      <c r="R1005" s="23" t="s">
        <v>30</v>
      </c>
      <c r="S1005" s="25"/>
      <c r="T1005" s="26"/>
      <c r="U1005" s="26"/>
      <c r="V1005" s="22"/>
      <c r="W1005" s="27"/>
      <c r="X1005" s="8"/>
      <c r="Y1005" s="8"/>
      <c r="Z1005" s="8"/>
      <c r="AA1005" s="8"/>
      <c r="AB1005" s="8"/>
      <c r="AC1005" s="8"/>
      <c r="AD1005" s="8"/>
      <c r="AE1005" s="8"/>
      <c r="AF1005" s="8"/>
      <c r="AG1005" s="8"/>
      <c r="AH1005" s="8"/>
      <c r="AI1005" s="8"/>
      <c r="AJ1005" s="8"/>
      <c r="AK1005" s="8"/>
    </row>
    <row r="1006" spans="1:37" ht="210.75">
      <c r="A1006" s="18">
        <v>2298</v>
      </c>
      <c r="B1006" s="19"/>
      <c r="C1006" s="20" t="s">
        <v>20071</v>
      </c>
      <c r="D1006" s="28" t="s">
        <v>20072</v>
      </c>
      <c r="E1006" s="22"/>
      <c r="F1006" s="22"/>
      <c r="G1006" s="22"/>
      <c r="H1006" s="23">
        <v>0</v>
      </c>
      <c r="I1006" s="22"/>
      <c r="J1006" s="23" t="s">
        <v>18202</v>
      </c>
      <c r="K1006" s="31">
        <v>43313</v>
      </c>
      <c r="L1006" s="23" t="s">
        <v>18212</v>
      </c>
      <c r="M1006" s="22"/>
      <c r="N1006" s="22"/>
      <c r="O1006" s="22"/>
      <c r="P1006" s="24"/>
      <c r="Q1006" s="23" t="s">
        <v>18377</v>
      </c>
      <c r="R1006" s="22"/>
      <c r="S1006" s="25"/>
      <c r="T1006" s="26"/>
      <c r="U1006" s="26"/>
      <c r="V1006" s="22"/>
      <c r="W1006" s="27"/>
      <c r="X1006" s="8"/>
      <c r="Y1006" s="8"/>
      <c r="Z1006" s="8"/>
      <c r="AA1006" s="8"/>
      <c r="AB1006" s="8"/>
      <c r="AC1006" s="8"/>
      <c r="AD1006" s="8"/>
      <c r="AE1006" s="8"/>
      <c r="AF1006" s="8"/>
      <c r="AG1006" s="8"/>
      <c r="AH1006" s="8"/>
      <c r="AI1006" s="8"/>
      <c r="AJ1006" s="8"/>
      <c r="AK1006" s="8"/>
    </row>
    <row r="1007" spans="1:37" ht="60.75">
      <c r="A1007" s="18">
        <v>2300</v>
      </c>
      <c r="B1007" s="19"/>
      <c r="C1007" s="28" t="s">
        <v>20073</v>
      </c>
      <c r="D1007" s="28" t="s">
        <v>20074</v>
      </c>
      <c r="E1007" s="22"/>
      <c r="F1007" s="22"/>
      <c r="G1007" s="22"/>
      <c r="H1007" s="23">
        <v>0</v>
      </c>
      <c r="I1007" s="22"/>
      <c r="J1007" s="23" t="s">
        <v>18202</v>
      </c>
      <c r="K1007" s="22"/>
      <c r="L1007" s="23" t="s">
        <v>18212</v>
      </c>
      <c r="M1007" s="22"/>
      <c r="N1007" s="22"/>
      <c r="O1007" s="22"/>
      <c r="P1007" s="24"/>
      <c r="Q1007" s="23" t="s">
        <v>29</v>
      </c>
      <c r="R1007" s="23" t="s">
        <v>30</v>
      </c>
      <c r="S1007" s="25"/>
      <c r="T1007" s="26"/>
      <c r="U1007" s="26"/>
      <c r="V1007" s="22"/>
      <c r="W1007" s="27"/>
      <c r="X1007" s="8"/>
      <c r="Y1007" s="8"/>
      <c r="Z1007" s="8"/>
      <c r="AA1007" s="8"/>
      <c r="AB1007" s="8"/>
      <c r="AC1007" s="8"/>
      <c r="AD1007" s="8"/>
      <c r="AE1007" s="8"/>
      <c r="AF1007" s="8"/>
      <c r="AG1007" s="8"/>
      <c r="AH1007" s="8"/>
      <c r="AI1007" s="8"/>
      <c r="AJ1007" s="8"/>
      <c r="AK1007" s="8"/>
    </row>
    <row r="1008" spans="1:37" ht="409.6">
      <c r="A1008" s="18">
        <v>2303</v>
      </c>
      <c r="B1008" s="19"/>
      <c r="C1008" s="28" t="s">
        <v>20075</v>
      </c>
      <c r="D1008" s="21"/>
      <c r="E1008" s="22"/>
      <c r="F1008" s="22"/>
      <c r="G1008" s="22"/>
      <c r="H1008" s="23">
        <v>0</v>
      </c>
      <c r="I1008" s="22"/>
      <c r="J1008" s="23" t="s">
        <v>18202</v>
      </c>
      <c r="K1008" s="22"/>
      <c r="L1008" s="23" t="s">
        <v>18212</v>
      </c>
      <c r="M1008" s="23">
        <v>2017</v>
      </c>
      <c r="N1008" s="22"/>
      <c r="O1008" s="22"/>
      <c r="P1008" s="24"/>
      <c r="Q1008" s="23" t="s">
        <v>20</v>
      </c>
      <c r="R1008" s="23" t="s">
        <v>21</v>
      </c>
      <c r="S1008" s="25"/>
      <c r="T1008" s="26"/>
      <c r="U1008" s="26"/>
      <c r="V1008" s="22"/>
      <c r="W1008" s="27"/>
      <c r="X1008" s="8"/>
      <c r="Y1008" s="8"/>
      <c r="Z1008" s="8"/>
      <c r="AA1008" s="8"/>
      <c r="AB1008" s="8"/>
      <c r="AC1008" s="8"/>
      <c r="AD1008" s="8"/>
      <c r="AE1008" s="8"/>
      <c r="AF1008" s="8"/>
      <c r="AG1008" s="8"/>
      <c r="AH1008" s="8"/>
      <c r="AI1008" s="8"/>
      <c r="AJ1008" s="8"/>
      <c r="AK1008" s="8"/>
    </row>
    <row r="1009" spans="1:37" ht="165.75">
      <c r="A1009" s="18">
        <v>2307</v>
      </c>
      <c r="B1009" s="19"/>
      <c r="C1009" s="28" t="s">
        <v>20076</v>
      </c>
      <c r="D1009" s="28" t="s">
        <v>20077</v>
      </c>
      <c r="E1009" s="22"/>
      <c r="F1009" s="23" t="s">
        <v>108</v>
      </c>
      <c r="G1009" s="23" t="s">
        <v>20078</v>
      </c>
      <c r="H1009" s="23">
        <v>0</v>
      </c>
      <c r="I1009" s="22"/>
      <c r="J1009" s="23" t="s">
        <v>18202</v>
      </c>
      <c r="K1009" s="29">
        <v>43497</v>
      </c>
      <c r="L1009" s="23" t="s">
        <v>18212</v>
      </c>
      <c r="M1009" s="22"/>
      <c r="N1009" s="23" t="s">
        <v>18677</v>
      </c>
      <c r="O1009" s="22"/>
      <c r="P1009" s="24"/>
      <c r="Q1009" s="23" t="s">
        <v>29</v>
      </c>
      <c r="R1009" s="23" t="s">
        <v>30</v>
      </c>
      <c r="S1009" s="25"/>
      <c r="T1009" s="26"/>
      <c r="U1009" s="26"/>
      <c r="V1009" s="22"/>
      <c r="W1009" s="27"/>
      <c r="X1009" s="8"/>
      <c r="Y1009" s="8"/>
      <c r="Z1009" s="8"/>
      <c r="AA1009" s="8"/>
      <c r="AB1009" s="8"/>
      <c r="AC1009" s="8"/>
      <c r="AD1009" s="8"/>
      <c r="AE1009" s="8"/>
      <c r="AF1009" s="8"/>
      <c r="AG1009" s="8"/>
      <c r="AH1009" s="8"/>
      <c r="AI1009" s="8"/>
      <c r="AJ1009" s="8"/>
      <c r="AK1009" s="8"/>
    </row>
    <row r="1010" spans="1:37" ht="90.75">
      <c r="A1010" s="18">
        <v>2308</v>
      </c>
      <c r="B1010" s="19"/>
      <c r="C1010" s="28" t="s">
        <v>20076</v>
      </c>
      <c r="D1010" s="28" t="s">
        <v>20079</v>
      </c>
      <c r="E1010" s="22"/>
      <c r="F1010" s="23" t="s">
        <v>415</v>
      </c>
      <c r="G1010" s="23" t="s">
        <v>19228</v>
      </c>
      <c r="H1010" s="23">
        <v>0</v>
      </c>
      <c r="I1010" s="22"/>
      <c r="J1010" s="23" t="s">
        <v>18202</v>
      </c>
      <c r="K1010" s="29">
        <v>43497</v>
      </c>
      <c r="L1010" s="23" t="s">
        <v>18212</v>
      </c>
      <c r="M1010" s="22"/>
      <c r="N1010" s="23" t="s">
        <v>18677</v>
      </c>
      <c r="O1010" s="22"/>
      <c r="P1010" s="24"/>
      <c r="Q1010" s="23" t="s">
        <v>29</v>
      </c>
      <c r="R1010" s="23" t="s">
        <v>30</v>
      </c>
      <c r="S1010" s="25"/>
      <c r="T1010" s="26"/>
      <c r="U1010" s="26"/>
      <c r="V1010" s="22"/>
      <c r="W1010" s="27"/>
      <c r="X1010" s="8"/>
      <c r="Y1010" s="8"/>
      <c r="Z1010" s="8"/>
      <c r="AA1010" s="8"/>
      <c r="AB1010" s="8"/>
      <c r="AC1010" s="8"/>
      <c r="AD1010" s="8"/>
      <c r="AE1010" s="8"/>
      <c r="AF1010" s="8"/>
      <c r="AG1010" s="8"/>
      <c r="AH1010" s="8"/>
      <c r="AI1010" s="8"/>
      <c r="AJ1010" s="8"/>
      <c r="AK1010" s="8"/>
    </row>
    <row r="1011" spans="1:37" ht="105.75">
      <c r="A1011" s="18">
        <v>2309</v>
      </c>
      <c r="B1011" s="19"/>
      <c r="C1011" s="28" t="s">
        <v>20076</v>
      </c>
      <c r="D1011" s="28" t="s">
        <v>20080</v>
      </c>
      <c r="E1011" s="22"/>
      <c r="F1011" s="23" t="s">
        <v>415</v>
      </c>
      <c r="G1011" s="23" t="s">
        <v>20081</v>
      </c>
      <c r="H1011" s="23">
        <v>0</v>
      </c>
      <c r="I1011" s="22"/>
      <c r="J1011" s="23" t="s">
        <v>18202</v>
      </c>
      <c r="K1011" s="29">
        <v>43497</v>
      </c>
      <c r="L1011" s="23" t="s">
        <v>18212</v>
      </c>
      <c r="M1011" s="22"/>
      <c r="N1011" s="23" t="s">
        <v>18677</v>
      </c>
      <c r="O1011" s="22"/>
      <c r="P1011" s="24"/>
      <c r="Q1011" s="23" t="s">
        <v>29</v>
      </c>
      <c r="R1011" s="23" t="s">
        <v>30</v>
      </c>
      <c r="S1011" s="25"/>
      <c r="T1011" s="26"/>
      <c r="U1011" s="26"/>
      <c r="V1011" s="22"/>
      <c r="W1011" s="27"/>
      <c r="X1011" s="8"/>
      <c r="Y1011" s="8"/>
      <c r="Z1011" s="8"/>
      <c r="AA1011" s="8"/>
      <c r="AB1011" s="8"/>
      <c r="AC1011" s="8"/>
      <c r="AD1011" s="8"/>
      <c r="AE1011" s="8"/>
      <c r="AF1011" s="8"/>
      <c r="AG1011" s="8"/>
      <c r="AH1011" s="8"/>
      <c r="AI1011" s="8"/>
      <c r="AJ1011" s="8"/>
      <c r="AK1011" s="8"/>
    </row>
    <row r="1012" spans="1:37" ht="393.75">
      <c r="A1012" s="18">
        <v>2310</v>
      </c>
      <c r="B1012" s="19"/>
      <c r="C1012" s="20" t="s">
        <v>20082</v>
      </c>
      <c r="D1012" s="21"/>
      <c r="E1012" s="22"/>
      <c r="F1012" s="22"/>
      <c r="G1012" s="22"/>
      <c r="H1012" s="23">
        <v>0</v>
      </c>
      <c r="I1012" s="22"/>
      <c r="J1012" s="23" t="s">
        <v>18202</v>
      </c>
      <c r="K1012" s="22"/>
      <c r="L1012" s="23" t="s">
        <v>17409</v>
      </c>
      <c r="M1012" s="22"/>
      <c r="N1012" s="22"/>
      <c r="O1012" s="22"/>
      <c r="P1012" s="24"/>
      <c r="Q1012" s="23" t="s">
        <v>20</v>
      </c>
      <c r="R1012" s="22"/>
      <c r="S1012" s="25"/>
      <c r="T1012" s="26"/>
      <c r="U1012" s="26"/>
      <c r="V1012" s="22"/>
      <c r="W1012" s="27"/>
      <c r="X1012" s="8"/>
      <c r="Y1012" s="8"/>
      <c r="Z1012" s="8"/>
      <c r="AA1012" s="8"/>
      <c r="AB1012" s="8"/>
      <c r="AC1012" s="8"/>
      <c r="AD1012" s="8"/>
      <c r="AE1012" s="8"/>
      <c r="AF1012" s="8"/>
      <c r="AG1012" s="8"/>
      <c r="AH1012" s="8"/>
      <c r="AI1012" s="8"/>
      <c r="AJ1012" s="8"/>
      <c r="AK1012" s="8"/>
    </row>
    <row r="1013" spans="1:37" ht="105.75">
      <c r="A1013" s="18">
        <v>2311</v>
      </c>
      <c r="B1013" s="19"/>
      <c r="C1013" s="28" t="s">
        <v>20083</v>
      </c>
      <c r="D1013" s="28" t="s">
        <v>4795</v>
      </c>
      <c r="E1013" s="22"/>
      <c r="F1013" s="22"/>
      <c r="G1013" s="22"/>
      <c r="H1013" s="23">
        <v>0</v>
      </c>
      <c r="I1013" s="22"/>
      <c r="J1013" s="23" t="s">
        <v>18202</v>
      </c>
      <c r="K1013" s="22"/>
      <c r="L1013" s="23" t="s">
        <v>18243</v>
      </c>
      <c r="M1013" s="22"/>
      <c r="N1013" s="22"/>
      <c r="O1013" s="22"/>
      <c r="P1013" s="24"/>
      <c r="Q1013" s="22"/>
      <c r="R1013" s="23" t="s">
        <v>6887</v>
      </c>
      <c r="S1013" s="25"/>
      <c r="T1013" s="26"/>
      <c r="U1013" s="32" t="s">
        <v>545</v>
      </c>
      <c r="V1013" s="22"/>
      <c r="W1013" s="27"/>
      <c r="X1013" s="8"/>
      <c r="Y1013" s="8"/>
      <c r="Z1013" s="8"/>
      <c r="AA1013" s="8"/>
      <c r="AB1013" s="8"/>
      <c r="AC1013" s="8"/>
      <c r="AD1013" s="8"/>
      <c r="AE1013" s="8"/>
      <c r="AF1013" s="8"/>
      <c r="AG1013" s="8"/>
      <c r="AH1013" s="8"/>
      <c r="AI1013" s="8"/>
      <c r="AJ1013" s="8"/>
      <c r="AK1013" s="8"/>
    </row>
    <row r="1014" spans="1:37" ht="105.75">
      <c r="A1014" s="18">
        <v>2313</v>
      </c>
      <c r="B1014" s="19"/>
      <c r="C1014" s="28" t="s">
        <v>20084</v>
      </c>
      <c r="D1014" s="28" t="s">
        <v>20085</v>
      </c>
      <c r="E1014" s="22"/>
      <c r="F1014" s="23" t="s">
        <v>50</v>
      </c>
      <c r="G1014" s="22"/>
      <c r="H1014" s="23">
        <v>0</v>
      </c>
      <c r="I1014" s="22"/>
      <c r="J1014" s="23" t="s">
        <v>18202</v>
      </c>
      <c r="K1014" s="22"/>
      <c r="L1014" s="23" t="s">
        <v>19617</v>
      </c>
      <c r="M1014" s="23" t="s">
        <v>11857</v>
      </c>
      <c r="N1014" s="22"/>
      <c r="O1014" s="22"/>
      <c r="P1014" s="24"/>
      <c r="Q1014" s="23" t="s">
        <v>29</v>
      </c>
      <c r="R1014" s="23" t="s">
        <v>30</v>
      </c>
      <c r="S1014" s="25"/>
      <c r="T1014" s="26"/>
      <c r="U1014" s="26"/>
      <c r="V1014" s="22"/>
      <c r="W1014" s="27"/>
      <c r="X1014" s="8"/>
      <c r="Y1014" s="8"/>
      <c r="Z1014" s="8"/>
      <c r="AA1014" s="8"/>
      <c r="AB1014" s="8"/>
      <c r="AC1014" s="8"/>
      <c r="AD1014" s="8"/>
      <c r="AE1014" s="8"/>
      <c r="AF1014" s="8"/>
      <c r="AG1014" s="8"/>
      <c r="AH1014" s="8"/>
      <c r="AI1014" s="8"/>
      <c r="AJ1014" s="8"/>
      <c r="AK1014" s="8"/>
    </row>
    <row r="1015" spans="1:37" ht="135.75">
      <c r="A1015" s="18">
        <v>2314</v>
      </c>
      <c r="B1015" s="19"/>
      <c r="C1015" s="28" t="s">
        <v>20086</v>
      </c>
      <c r="D1015" s="28" t="s">
        <v>17646</v>
      </c>
      <c r="E1015" s="22"/>
      <c r="F1015" s="23" t="s">
        <v>20087</v>
      </c>
      <c r="G1015" s="23" t="s">
        <v>18271</v>
      </c>
      <c r="H1015" s="23">
        <v>0</v>
      </c>
      <c r="I1015" s="22"/>
      <c r="J1015" s="23" t="s">
        <v>18202</v>
      </c>
      <c r="K1015" s="29">
        <v>43497</v>
      </c>
      <c r="L1015" s="23" t="s">
        <v>19617</v>
      </c>
      <c r="M1015" s="22"/>
      <c r="N1015" s="23" t="s">
        <v>18441</v>
      </c>
      <c r="O1015" s="22"/>
      <c r="P1015" s="24"/>
      <c r="Q1015" s="23" t="s">
        <v>29</v>
      </c>
      <c r="R1015" s="23" t="s">
        <v>30</v>
      </c>
      <c r="S1015" s="25"/>
      <c r="T1015" s="26"/>
      <c r="U1015" s="26"/>
      <c r="V1015" s="22"/>
      <c r="W1015" s="27"/>
      <c r="X1015" s="8"/>
      <c r="Y1015" s="8"/>
      <c r="Z1015" s="8"/>
      <c r="AA1015" s="8"/>
      <c r="AB1015" s="8"/>
      <c r="AC1015" s="8"/>
      <c r="AD1015" s="8"/>
      <c r="AE1015" s="8"/>
      <c r="AF1015" s="8"/>
      <c r="AG1015" s="8"/>
      <c r="AH1015" s="8"/>
      <c r="AI1015" s="8"/>
      <c r="AJ1015" s="8"/>
      <c r="AK1015" s="8"/>
    </row>
    <row r="1016" spans="1:37" ht="150.75">
      <c r="A1016" s="18">
        <v>2315</v>
      </c>
      <c r="B1016" s="19"/>
      <c r="C1016" s="28" t="s">
        <v>20086</v>
      </c>
      <c r="D1016" s="28" t="s">
        <v>20088</v>
      </c>
      <c r="E1016" s="22"/>
      <c r="F1016" s="23" t="s">
        <v>108</v>
      </c>
      <c r="G1016" s="23" t="s">
        <v>20089</v>
      </c>
      <c r="H1016" s="23">
        <v>0</v>
      </c>
      <c r="I1016" s="22"/>
      <c r="J1016" s="23" t="s">
        <v>18202</v>
      </c>
      <c r="K1016" s="29">
        <v>43497</v>
      </c>
      <c r="L1016" s="23" t="s">
        <v>19617</v>
      </c>
      <c r="M1016" s="22"/>
      <c r="N1016" s="23" t="s">
        <v>18441</v>
      </c>
      <c r="O1016" s="22"/>
      <c r="P1016" s="24"/>
      <c r="Q1016" s="23" t="s">
        <v>29</v>
      </c>
      <c r="R1016" s="23" t="s">
        <v>30</v>
      </c>
      <c r="S1016" s="25"/>
      <c r="T1016" s="26"/>
      <c r="U1016" s="26"/>
      <c r="V1016" s="22"/>
      <c r="W1016" s="27"/>
      <c r="X1016" s="8"/>
      <c r="Y1016" s="8"/>
      <c r="Z1016" s="8"/>
      <c r="AA1016" s="8"/>
      <c r="AB1016" s="8"/>
      <c r="AC1016" s="8"/>
      <c r="AD1016" s="8"/>
      <c r="AE1016" s="8"/>
      <c r="AF1016" s="8"/>
      <c r="AG1016" s="8"/>
      <c r="AH1016" s="8"/>
      <c r="AI1016" s="8"/>
      <c r="AJ1016" s="8"/>
      <c r="AK1016" s="8"/>
    </row>
    <row r="1017" spans="1:37" ht="105.75">
      <c r="A1017" s="18">
        <v>2316</v>
      </c>
      <c r="B1017" s="19"/>
      <c r="C1017" s="28" t="s">
        <v>20086</v>
      </c>
      <c r="D1017" s="28" t="s">
        <v>20090</v>
      </c>
      <c r="E1017" s="22"/>
      <c r="F1017" s="23" t="s">
        <v>466</v>
      </c>
      <c r="G1017" s="35">
        <v>45401</v>
      </c>
      <c r="H1017" s="23">
        <v>0</v>
      </c>
      <c r="I1017" s="22"/>
      <c r="J1017" s="23" t="s">
        <v>18202</v>
      </c>
      <c r="K1017" s="29">
        <v>43497</v>
      </c>
      <c r="L1017" s="23" t="s">
        <v>19617</v>
      </c>
      <c r="M1017" s="22"/>
      <c r="N1017" s="23" t="s">
        <v>18441</v>
      </c>
      <c r="O1017" s="22"/>
      <c r="P1017" s="24"/>
      <c r="Q1017" s="23" t="s">
        <v>29</v>
      </c>
      <c r="R1017" s="23" t="s">
        <v>30</v>
      </c>
      <c r="S1017" s="25"/>
      <c r="T1017" s="26"/>
      <c r="U1017" s="26"/>
      <c r="V1017" s="22"/>
      <c r="W1017" s="27"/>
      <c r="X1017" s="8"/>
      <c r="Y1017" s="8"/>
      <c r="Z1017" s="8"/>
      <c r="AA1017" s="8"/>
      <c r="AB1017" s="8"/>
      <c r="AC1017" s="8"/>
      <c r="AD1017" s="8"/>
      <c r="AE1017" s="8"/>
      <c r="AF1017" s="8"/>
      <c r="AG1017" s="8"/>
      <c r="AH1017" s="8"/>
      <c r="AI1017" s="8"/>
      <c r="AJ1017" s="8"/>
      <c r="AK1017" s="8"/>
    </row>
    <row r="1018" spans="1:37" ht="180.75">
      <c r="A1018" s="18">
        <v>2317</v>
      </c>
      <c r="B1018" s="19"/>
      <c r="C1018" s="28" t="s">
        <v>20091</v>
      </c>
      <c r="D1018" s="28" t="s">
        <v>7583</v>
      </c>
      <c r="E1018" s="22"/>
      <c r="F1018" s="23" t="s">
        <v>415</v>
      </c>
      <c r="G1018" s="35">
        <v>45584</v>
      </c>
      <c r="H1018" s="23">
        <v>0</v>
      </c>
      <c r="I1018" s="22"/>
      <c r="J1018" s="23" t="s">
        <v>18202</v>
      </c>
      <c r="K1018" s="29">
        <v>43497</v>
      </c>
      <c r="L1018" s="23" t="s">
        <v>19617</v>
      </c>
      <c r="M1018" s="22"/>
      <c r="N1018" s="23" t="s">
        <v>18441</v>
      </c>
      <c r="O1018" s="22"/>
      <c r="P1018" s="24"/>
      <c r="Q1018" s="23" t="s">
        <v>29</v>
      </c>
      <c r="R1018" s="23" t="s">
        <v>30</v>
      </c>
      <c r="S1018" s="25"/>
      <c r="T1018" s="26"/>
      <c r="U1018" s="26"/>
      <c r="V1018" s="22"/>
      <c r="W1018" s="27"/>
      <c r="X1018" s="8"/>
      <c r="Y1018" s="8"/>
      <c r="Z1018" s="8"/>
      <c r="AA1018" s="8"/>
      <c r="AB1018" s="8"/>
      <c r="AC1018" s="8"/>
      <c r="AD1018" s="8"/>
      <c r="AE1018" s="8"/>
      <c r="AF1018" s="8"/>
      <c r="AG1018" s="8"/>
      <c r="AH1018" s="8"/>
      <c r="AI1018" s="8"/>
      <c r="AJ1018" s="8"/>
      <c r="AK1018" s="8"/>
    </row>
    <row r="1019" spans="1:37" ht="180.75">
      <c r="A1019" s="18">
        <v>2318</v>
      </c>
      <c r="B1019" s="19"/>
      <c r="C1019" s="28" t="s">
        <v>20092</v>
      </c>
      <c r="D1019" s="28" t="s">
        <v>20093</v>
      </c>
      <c r="E1019" s="22"/>
      <c r="F1019" s="23" t="s">
        <v>108</v>
      </c>
      <c r="G1019" s="23" t="s">
        <v>18831</v>
      </c>
      <c r="H1019" s="23">
        <v>0</v>
      </c>
      <c r="I1019" s="22"/>
      <c r="J1019" s="23" t="s">
        <v>18202</v>
      </c>
      <c r="K1019" s="29">
        <v>43497</v>
      </c>
      <c r="L1019" s="23" t="s">
        <v>19617</v>
      </c>
      <c r="M1019" s="22"/>
      <c r="N1019" s="23" t="s">
        <v>18441</v>
      </c>
      <c r="O1019" s="22"/>
      <c r="P1019" s="24"/>
      <c r="Q1019" s="23" t="s">
        <v>29</v>
      </c>
      <c r="R1019" s="23" t="s">
        <v>30</v>
      </c>
      <c r="S1019" s="25"/>
      <c r="T1019" s="26"/>
      <c r="U1019" s="26"/>
      <c r="V1019" s="22"/>
      <c r="W1019" s="27"/>
      <c r="X1019" s="8"/>
      <c r="Y1019" s="8"/>
      <c r="Z1019" s="8"/>
      <c r="AA1019" s="8"/>
      <c r="AB1019" s="8"/>
      <c r="AC1019" s="8"/>
      <c r="AD1019" s="8"/>
      <c r="AE1019" s="8"/>
      <c r="AF1019" s="8"/>
      <c r="AG1019" s="8"/>
      <c r="AH1019" s="8"/>
      <c r="AI1019" s="8"/>
      <c r="AJ1019" s="8"/>
      <c r="AK1019" s="8"/>
    </row>
    <row r="1020" spans="1:37" ht="135.75">
      <c r="A1020" s="18">
        <v>2319</v>
      </c>
      <c r="B1020" s="19"/>
      <c r="C1020" s="28" t="s">
        <v>20094</v>
      </c>
      <c r="D1020" s="28" t="s">
        <v>20095</v>
      </c>
      <c r="E1020" s="22"/>
      <c r="F1020" s="23" t="s">
        <v>20096</v>
      </c>
      <c r="G1020" s="23" t="s">
        <v>20097</v>
      </c>
      <c r="H1020" s="23">
        <v>0</v>
      </c>
      <c r="I1020" s="22"/>
      <c r="J1020" s="23" t="s">
        <v>18202</v>
      </c>
      <c r="K1020" s="29">
        <v>43497</v>
      </c>
      <c r="L1020" s="23" t="s">
        <v>19617</v>
      </c>
      <c r="M1020" s="22"/>
      <c r="N1020" s="23" t="s">
        <v>18441</v>
      </c>
      <c r="O1020" s="22"/>
      <c r="P1020" s="24"/>
      <c r="Q1020" s="23" t="s">
        <v>29</v>
      </c>
      <c r="R1020" s="23" t="s">
        <v>30</v>
      </c>
      <c r="S1020" s="25"/>
      <c r="T1020" s="26"/>
      <c r="U1020" s="26"/>
      <c r="V1020" s="22"/>
      <c r="W1020" s="27"/>
      <c r="X1020" s="8"/>
      <c r="Y1020" s="8"/>
      <c r="Z1020" s="8"/>
      <c r="AA1020" s="8"/>
      <c r="AB1020" s="8"/>
      <c r="AC1020" s="8"/>
      <c r="AD1020" s="8"/>
      <c r="AE1020" s="8"/>
      <c r="AF1020" s="8"/>
      <c r="AG1020" s="8"/>
      <c r="AH1020" s="8"/>
      <c r="AI1020" s="8"/>
      <c r="AJ1020" s="8"/>
      <c r="AK1020" s="8"/>
    </row>
    <row r="1021" spans="1:37" ht="195.75">
      <c r="A1021" s="18">
        <v>2320</v>
      </c>
      <c r="B1021" s="19"/>
      <c r="C1021" s="28" t="s">
        <v>20098</v>
      </c>
      <c r="D1021" s="28" t="s">
        <v>20099</v>
      </c>
      <c r="E1021" s="22"/>
      <c r="F1021" s="23" t="s">
        <v>108</v>
      </c>
      <c r="G1021" s="23" t="s">
        <v>18913</v>
      </c>
      <c r="H1021" s="23">
        <v>0</v>
      </c>
      <c r="I1021" s="22"/>
      <c r="J1021" s="23" t="s">
        <v>18202</v>
      </c>
      <c r="K1021" s="29">
        <v>43497</v>
      </c>
      <c r="L1021" s="23" t="s">
        <v>19617</v>
      </c>
      <c r="M1021" s="22"/>
      <c r="N1021" s="23" t="s">
        <v>18441</v>
      </c>
      <c r="O1021" s="22"/>
      <c r="P1021" s="24"/>
      <c r="Q1021" s="23" t="s">
        <v>29</v>
      </c>
      <c r="R1021" s="23" t="s">
        <v>30</v>
      </c>
      <c r="S1021" s="25"/>
      <c r="T1021" s="26"/>
      <c r="U1021" s="26"/>
      <c r="V1021" s="22"/>
      <c r="W1021" s="27"/>
      <c r="X1021" s="8"/>
      <c r="Y1021" s="8"/>
      <c r="Z1021" s="8"/>
      <c r="AA1021" s="8"/>
      <c r="AB1021" s="8"/>
      <c r="AC1021" s="8"/>
      <c r="AD1021" s="8"/>
      <c r="AE1021" s="8"/>
      <c r="AF1021" s="8"/>
      <c r="AG1021" s="8"/>
      <c r="AH1021" s="8"/>
      <c r="AI1021" s="8"/>
      <c r="AJ1021" s="8"/>
      <c r="AK1021" s="8"/>
    </row>
    <row r="1022" spans="1:37" ht="195.75">
      <c r="A1022" s="18">
        <v>2321</v>
      </c>
      <c r="B1022" s="19"/>
      <c r="C1022" s="28" t="s">
        <v>20098</v>
      </c>
      <c r="D1022" s="28" t="s">
        <v>20100</v>
      </c>
      <c r="E1022" s="22"/>
      <c r="F1022" s="23" t="s">
        <v>108</v>
      </c>
      <c r="G1022" s="23" t="s">
        <v>18913</v>
      </c>
      <c r="H1022" s="23">
        <v>0</v>
      </c>
      <c r="I1022" s="22"/>
      <c r="J1022" s="23" t="s">
        <v>18202</v>
      </c>
      <c r="K1022" s="29">
        <v>43497</v>
      </c>
      <c r="L1022" s="23" t="s">
        <v>19617</v>
      </c>
      <c r="M1022" s="22"/>
      <c r="N1022" s="23" t="s">
        <v>18441</v>
      </c>
      <c r="O1022" s="22"/>
      <c r="P1022" s="24"/>
      <c r="Q1022" s="23" t="s">
        <v>29</v>
      </c>
      <c r="R1022" s="23" t="s">
        <v>30</v>
      </c>
      <c r="S1022" s="25"/>
      <c r="T1022" s="26"/>
      <c r="U1022" s="26"/>
      <c r="V1022" s="22"/>
      <c r="W1022" s="27"/>
      <c r="X1022" s="8"/>
      <c r="Y1022" s="8"/>
      <c r="Z1022" s="8"/>
      <c r="AA1022" s="8"/>
      <c r="AB1022" s="8"/>
      <c r="AC1022" s="8"/>
      <c r="AD1022" s="8"/>
      <c r="AE1022" s="8"/>
      <c r="AF1022" s="8"/>
      <c r="AG1022" s="8"/>
      <c r="AH1022" s="8"/>
      <c r="AI1022" s="8"/>
      <c r="AJ1022" s="8"/>
      <c r="AK1022" s="8"/>
    </row>
    <row r="1023" spans="1:37" ht="90.75">
      <c r="A1023" s="18">
        <v>2325</v>
      </c>
      <c r="B1023" s="19"/>
      <c r="C1023" s="28" t="s">
        <v>20101</v>
      </c>
      <c r="D1023" s="28" t="s">
        <v>20102</v>
      </c>
      <c r="E1023" s="22"/>
      <c r="F1023" s="22"/>
      <c r="G1023" s="22"/>
      <c r="H1023" s="23">
        <v>0</v>
      </c>
      <c r="I1023" s="22"/>
      <c r="J1023" s="23" t="s">
        <v>18202</v>
      </c>
      <c r="K1023" s="22"/>
      <c r="L1023" s="23" t="s">
        <v>18212</v>
      </c>
      <c r="M1023" s="22"/>
      <c r="N1023" s="22"/>
      <c r="O1023" s="22"/>
      <c r="P1023" s="24"/>
      <c r="Q1023" s="23" t="s">
        <v>29</v>
      </c>
      <c r="R1023" s="23" t="s">
        <v>30</v>
      </c>
      <c r="S1023" s="25"/>
      <c r="T1023" s="26"/>
      <c r="U1023" s="26"/>
      <c r="V1023" s="22"/>
      <c r="W1023" s="27"/>
      <c r="X1023" s="8"/>
      <c r="Y1023" s="8"/>
      <c r="Z1023" s="8"/>
      <c r="AA1023" s="8"/>
      <c r="AB1023" s="8"/>
      <c r="AC1023" s="8"/>
      <c r="AD1023" s="8"/>
      <c r="AE1023" s="8"/>
      <c r="AF1023" s="8"/>
      <c r="AG1023" s="8"/>
      <c r="AH1023" s="8"/>
      <c r="AI1023" s="8"/>
      <c r="AJ1023" s="8"/>
      <c r="AK1023" s="8"/>
    </row>
    <row r="1024" spans="1:37" ht="75.75">
      <c r="A1024" s="18">
        <v>2331</v>
      </c>
      <c r="B1024" s="19"/>
      <c r="C1024" s="28" t="s">
        <v>20103</v>
      </c>
      <c r="D1024" s="28" t="s">
        <v>20104</v>
      </c>
      <c r="E1024" s="22"/>
      <c r="F1024" s="22"/>
      <c r="G1024" s="22"/>
      <c r="H1024" s="23">
        <v>0</v>
      </c>
      <c r="I1024" s="22"/>
      <c r="J1024" s="23" t="s">
        <v>18202</v>
      </c>
      <c r="K1024" s="22"/>
      <c r="L1024" s="23" t="s">
        <v>18212</v>
      </c>
      <c r="M1024" s="22"/>
      <c r="N1024" s="22"/>
      <c r="O1024" s="22"/>
      <c r="P1024" s="24"/>
      <c r="Q1024" s="23" t="s">
        <v>29</v>
      </c>
      <c r="R1024" s="23" t="s">
        <v>30</v>
      </c>
      <c r="S1024" s="25"/>
      <c r="T1024" s="26"/>
      <c r="U1024" s="26"/>
      <c r="V1024" s="22"/>
      <c r="W1024" s="27"/>
      <c r="X1024" s="8"/>
      <c r="Y1024" s="8"/>
      <c r="Z1024" s="8"/>
      <c r="AA1024" s="8"/>
      <c r="AB1024" s="8"/>
      <c r="AC1024" s="8"/>
      <c r="AD1024" s="8"/>
      <c r="AE1024" s="8"/>
      <c r="AF1024" s="8"/>
      <c r="AG1024" s="8"/>
      <c r="AH1024" s="8"/>
      <c r="AI1024" s="8"/>
      <c r="AJ1024" s="8"/>
      <c r="AK1024" s="8"/>
    </row>
    <row r="1025" spans="1:37" ht="120.75">
      <c r="A1025" s="18">
        <v>2338</v>
      </c>
      <c r="B1025" s="19"/>
      <c r="C1025" s="28" t="s">
        <v>20105</v>
      </c>
      <c r="D1025" s="28" t="s">
        <v>20106</v>
      </c>
      <c r="E1025" s="22"/>
      <c r="F1025" s="23" t="s">
        <v>50</v>
      </c>
      <c r="G1025" s="35">
        <v>45401</v>
      </c>
      <c r="H1025" s="23">
        <v>0</v>
      </c>
      <c r="I1025" s="22"/>
      <c r="J1025" s="23" t="s">
        <v>18202</v>
      </c>
      <c r="K1025" s="29">
        <v>43497</v>
      </c>
      <c r="L1025" s="23" t="s">
        <v>18212</v>
      </c>
      <c r="M1025" s="22"/>
      <c r="N1025" s="23" t="s">
        <v>534</v>
      </c>
      <c r="O1025" s="22"/>
      <c r="P1025" s="24"/>
      <c r="Q1025" s="23" t="s">
        <v>29</v>
      </c>
      <c r="R1025" s="23" t="s">
        <v>30</v>
      </c>
      <c r="S1025" s="25"/>
      <c r="T1025" s="26"/>
      <c r="U1025" s="26"/>
      <c r="V1025" s="22"/>
      <c r="W1025" s="27"/>
      <c r="X1025" s="8"/>
      <c r="Y1025" s="8"/>
      <c r="Z1025" s="8"/>
      <c r="AA1025" s="8"/>
      <c r="AB1025" s="8"/>
      <c r="AC1025" s="8"/>
      <c r="AD1025" s="8"/>
      <c r="AE1025" s="8"/>
      <c r="AF1025" s="8"/>
      <c r="AG1025" s="8"/>
      <c r="AH1025" s="8"/>
      <c r="AI1025" s="8"/>
      <c r="AJ1025" s="8"/>
      <c r="AK1025" s="8"/>
    </row>
    <row r="1026" spans="1:37" ht="105.75">
      <c r="A1026" s="18">
        <v>2341</v>
      </c>
      <c r="B1026" s="19"/>
      <c r="C1026" s="28" t="s">
        <v>20107</v>
      </c>
      <c r="D1026" s="28" t="s">
        <v>20108</v>
      </c>
      <c r="E1026" s="22"/>
      <c r="F1026" s="22"/>
      <c r="G1026" s="22"/>
      <c r="H1026" s="23">
        <v>0</v>
      </c>
      <c r="I1026" s="22"/>
      <c r="J1026" s="23" t="s">
        <v>18202</v>
      </c>
      <c r="K1026" s="31">
        <v>43313</v>
      </c>
      <c r="L1026" s="23" t="s">
        <v>18212</v>
      </c>
      <c r="M1026" s="22"/>
      <c r="N1026" s="22"/>
      <c r="O1026" s="22"/>
      <c r="P1026" s="24"/>
      <c r="Q1026" s="23" t="s">
        <v>18377</v>
      </c>
      <c r="R1026" s="22"/>
      <c r="S1026" s="25"/>
      <c r="T1026" s="26"/>
      <c r="U1026" s="26"/>
      <c r="V1026" s="22"/>
      <c r="W1026" s="27"/>
      <c r="X1026" s="8"/>
      <c r="Y1026" s="8"/>
      <c r="Z1026" s="8"/>
      <c r="AA1026" s="8"/>
      <c r="AB1026" s="8"/>
      <c r="AC1026" s="8"/>
      <c r="AD1026" s="8"/>
      <c r="AE1026" s="8"/>
      <c r="AF1026" s="8"/>
      <c r="AG1026" s="8"/>
      <c r="AH1026" s="8"/>
      <c r="AI1026" s="8"/>
      <c r="AJ1026" s="8"/>
      <c r="AK1026" s="8"/>
    </row>
    <row r="1027" spans="1:37" ht="60.75">
      <c r="A1027" s="18">
        <v>2349</v>
      </c>
      <c r="B1027" s="19"/>
      <c r="C1027" s="28" t="s">
        <v>20109</v>
      </c>
      <c r="D1027" s="28" t="s">
        <v>20110</v>
      </c>
      <c r="E1027" s="22"/>
      <c r="F1027" s="22"/>
      <c r="G1027" s="22"/>
      <c r="H1027" s="23">
        <v>0</v>
      </c>
      <c r="I1027" s="22"/>
      <c r="J1027" s="23" t="s">
        <v>18202</v>
      </c>
      <c r="K1027" s="22"/>
      <c r="L1027" s="23" t="s">
        <v>18212</v>
      </c>
      <c r="M1027" s="22"/>
      <c r="N1027" s="22"/>
      <c r="O1027" s="22"/>
      <c r="P1027" s="24"/>
      <c r="Q1027" s="23" t="s">
        <v>29</v>
      </c>
      <c r="R1027" s="23" t="s">
        <v>30</v>
      </c>
      <c r="S1027" s="25"/>
      <c r="T1027" s="26"/>
      <c r="U1027" s="26"/>
      <c r="V1027" s="22"/>
      <c r="W1027" s="27"/>
      <c r="X1027" s="8"/>
      <c r="Y1027" s="8"/>
      <c r="Z1027" s="8"/>
      <c r="AA1027" s="8"/>
      <c r="AB1027" s="8"/>
      <c r="AC1027" s="8"/>
      <c r="AD1027" s="8"/>
      <c r="AE1027" s="8"/>
      <c r="AF1027" s="8"/>
      <c r="AG1027" s="8"/>
      <c r="AH1027" s="8"/>
      <c r="AI1027" s="8"/>
      <c r="AJ1027" s="8"/>
      <c r="AK1027" s="8"/>
    </row>
    <row r="1028" spans="1:37" ht="105.75">
      <c r="A1028" s="18">
        <v>2350</v>
      </c>
      <c r="B1028" s="19"/>
      <c r="C1028" s="28" t="s">
        <v>20109</v>
      </c>
      <c r="D1028" s="28" t="s">
        <v>20111</v>
      </c>
      <c r="E1028" s="22"/>
      <c r="F1028" s="23" t="s">
        <v>20112</v>
      </c>
      <c r="G1028" s="23" t="s">
        <v>20113</v>
      </c>
      <c r="H1028" s="23">
        <v>0</v>
      </c>
      <c r="I1028" s="22"/>
      <c r="J1028" s="23" t="s">
        <v>18202</v>
      </c>
      <c r="K1028" s="29">
        <v>43497</v>
      </c>
      <c r="L1028" s="23" t="s">
        <v>18212</v>
      </c>
      <c r="M1028" s="22"/>
      <c r="N1028" s="23" t="s">
        <v>19942</v>
      </c>
      <c r="O1028" s="22"/>
      <c r="P1028" s="24"/>
      <c r="Q1028" s="23" t="s">
        <v>29</v>
      </c>
      <c r="R1028" s="23" t="s">
        <v>30</v>
      </c>
      <c r="S1028" s="25"/>
      <c r="T1028" s="26"/>
      <c r="U1028" s="26"/>
      <c r="V1028" s="22"/>
      <c r="W1028" s="27"/>
      <c r="X1028" s="8"/>
      <c r="Y1028" s="8"/>
      <c r="Z1028" s="8"/>
      <c r="AA1028" s="8"/>
      <c r="AB1028" s="8"/>
      <c r="AC1028" s="8"/>
      <c r="AD1028" s="8"/>
      <c r="AE1028" s="8"/>
      <c r="AF1028" s="8"/>
      <c r="AG1028" s="8"/>
      <c r="AH1028" s="8"/>
      <c r="AI1028" s="8"/>
      <c r="AJ1028" s="8"/>
      <c r="AK1028" s="8"/>
    </row>
    <row r="1029" spans="1:37" ht="105.75">
      <c r="A1029" s="18">
        <v>2352</v>
      </c>
      <c r="B1029" s="19"/>
      <c r="C1029" s="28" t="s">
        <v>20114</v>
      </c>
      <c r="D1029" s="28" t="s">
        <v>20115</v>
      </c>
      <c r="E1029" s="22"/>
      <c r="F1029" s="23" t="s">
        <v>50</v>
      </c>
      <c r="G1029" s="22"/>
      <c r="H1029" s="23">
        <v>0</v>
      </c>
      <c r="I1029" s="22"/>
      <c r="J1029" s="23" t="s">
        <v>18202</v>
      </c>
      <c r="K1029" s="22"/>
      <c r="L1029" s="23" t="s">
        <v>18212</v>
      </c>
      <c r="M1029" s="23" t="s">
        <v>11857</v>
      </c>
      <c r="N1029" s="22"/>
      <c r="O1029" s="22"/>
      <c r="P1029" s="24"/>
      <c r="Q1029" s="23" t="s">
        <v>29</v>
      </c>
      <c r="R1029" s="23" t="s">
        <v>30</v>
      </c>
      <c r="S1029" s="25"/>
      <c r="T1029" s="26"/>
      <c r="U1029" s="26"/>
      <c r="V1029" s="22"/>
      <c r="W1029" s="27"/>
      <c r="X1029" s="8"/>
      <c r="Y1029" s="8"/>
      <c r="Z1029" s="8"/>
      <c r="AA1029" s="8"/>
      <c r="AB1029" s="8"/>
      <c r="AC1029" s="8"/>
      <c r="AD1029" s="8"/>
      <c r="AE1029" s="8"/>
      <c r="AF1029" s="8"/>
      <c r="AG1029" s="8"/>
      <c r="AH1029" s="8"/>
      <c r="AI1029" s="8"/>
      <c r="AJ1029" s="8"/>
      <c r="AK1029" s="8"/>
    </row>
    <row r="1030" spans="1:37" ht="360.75">
      <c r="A1030" s="18">
        <v>2353</v>
      </c>
      <c r="B1030" s="19"/>
      <c r="C1030" s="28" t="s">
        <v>20114</v>
      </c>
      <c r="D1030" s="28" t="s">
        <v>20116</v>
      </c>
      <c r="E1030" s="22"/>
      <c r="F1030" s="23" t="s">
        <v>415</v>
      </c>
      <c r="G1030" s="22"/>
      <c r="H1030" s="23">
        <v>0</v>
      </c>
      <c r="I1030" s="22"/>
      <c r="J1030" s="23" t="s">
        <v>18202</v>
      </c>
      <c r="K1030" s="23" t="s">
        <v>18203</v>
      </c>
      <c r="L1030" s="23" t="s">
        <v>18212</v>
      </c>
      <c r="M1030" s="22"/>
      <c r="N1030" s="22"/>
      <c r="O1030" s="22"/>
      <c r="P1030" s="24"/>
      <c r="Q1030" s="23" t="s">
        <v>29</v>
      </c>
      <c r="R1030" s="23" t="s">
        <v>30</v>
      </c>
      <c r="S1030" s="25"/>
      <c r="T1030" s="26"/>
      <c r="U1030" s="26"/>
      <c r="V1030" s="22"/>
      <c r="W1030" s="27"/>
      <c r="X1030" s="8"/>
      <c r="Y1030" s="8"/>
      <c r="Z1030" s="8"/>
      <c r="AA1030" s="8"/>
      <c r="AB1030" s="8"/>
      <c r="AC1030" s="8"/>
      <c r="AD1030" s="8"/>
      <c r="AE1030" s="8"/>
      <c r="AF1030" s="8"/>
      <c r="AG1030" s="8"/>
      <c r="AH1030" s="8"/>
      <c r="AI1030" s="8"/>
      <c r="AJ1030" s="8"/>
      <c r="AK1030" s="8"/>
    </row>
    <row r="1031" spans="1:37" ht="375.75">
      <c r="A1031" s="18">
        <v>2354</v>
      </c>
      <c r="B1031" s="19"/>
      <c r="C1031" s="28" t="s">
        <v>20114</v>
      </c>
      <c r="D1031" s="28" t="s">
        <v>20117</v>
      </c>
      <c r="E1031" s="22"/>
      <c r="F1031" s="23" t="s">
        <v>415</v>
      </c>
      <c r="G1031" s="22"/>
      <c r="H1031" s="23">
        <v>0</v>
      </c>
      <c r="I1031" s="22"/>
      <c r="J1031" s="23" t="s">
        <v>18202</v>
      </c>
      <c r="K1031" s="23" t="s">
        <v>18203</v>
      </c>
      <c r="L1031" s="23" t="s">
        <v>18212</v>
      </c>
      <c r="M1031" s="22"/>
      <c r="N1031" s="22"/>
      <c r="O1031" s="22"/>
      <c r="P1031" s="24"/>
      <c r="Q1031" s="23" t="s">
        <v>29</v>
      </c>
      <c r="R1031" s="23" t="s">
        <v>30</v>
      </c>
      <c r="S1031" s="25"/>
      <c r="T1031" s="26"/>
      <c r="U1031" s="26"/>
      <c r="V1031" s="22"/>
      <c r="W1031" s="27"/>
      <c r="X1031" s="8"/>
      <c r="Y1031" s="8"/>
      <c r="Z1031" s="8"/>
      <c r="AA1031" s="8"/>
      <c r="AB1031" s="8"/>
      <c r="AC1031" s="8"/>
      <c r="AD1031" s="8"/>
      <c r="AE1031" s="8"/>
      <c r="AF1031" s="8"/>
      <c r="AG1031" s="8"/>
      <c r="AH1031" s="8"/>
      <c r="AI1031" s="8"/>
      <c r="AJ1031" s="8"/>
      <c r="AK1031" s="8"/>
    </row>
    <row r="1032" spans="1:37" ht="60.75">
      <c r="A1032" s="18">
        <v>2355</v>
      </c>
      <c r="B1032" s="19"/>
      <c r="C1032" s="28" t="s">
        <v>20118</v>
      </c>
      <c r="D1032" s="28" t="s">
        <v>20119</v>
      </c>
      <c r="E1032" s="22"/>
      <c r="F1032" s="23" t="s">
        <v>108</v>
      </c>
      <c r="G1032" s="22"/>
      <c r="H1032" s="23">
        <v>0</v>
      </c>
      <c r="I1032" s="22"/>
      <c r="J1032" s="23" t="s">
        <v>18202</v>
      </c>
      <c r="K1032" s="22"/>
      <c r="L1032" s="23" t="s">
        <v>18212</v>
      </c>
      <c r="M1032" s="23" t="s">
        <v>11857</v>
      </c>
      <c r="N1032" s="22"/>
      <c r="O1032" s="22"/>
      <c r="P1032" s="24"/>
      <c r="Q1032" s="23" t="s">
        <v>29</v>
      </c>
      <c r="R1032" s="23" t="s">
        <v>30</v>
      </c>
      <c r="S1032" s="25"/>
      <c r="T1032" s="26"/>
      <c r="U1032" s="26"/>
      <c r="V1032" s="22"/>
      <c r="W1032" s="27"/>
      <c r="X1032" s="8"/>
      <c r="Y1032" s="8"/>
      <c r="Z1032" s="8"/>
      <c r="AA1032" s="8"/>
      <c r="AB1032" s="8"/>
      <c r="AC1032" s="8"/>
      <c r="AD1032" s="8"/>
      <c r="AE1032" s="8"/>
      <c r="AF1032" s="8"/>
      <c r="AG1032" s="8"/>
      <c r="AH1032" s="8"/>
      <c r="AI1032" s="8"/>
      <c r="AJ1032" s="8"/>
      <c r="AK1032" s="8"/>
    </row>
    <row r="1033" spans="1:37" ht="267.75">
      <c r="A1033" s="18">
        <v>2358</v>
      </c>
      <c r="B1033" s="19"/>
      <c r="C1033" s="20" t="s">
        <v>20120</v>
      </c>
      <c r="D1033" s="21"/>
      <c r="E1033" s="22"/>
      <c r="F1033" s="22"/>
      <c r="G1033" s="22"/>
      <c r="H1033" s="23">
        <v>0</v>
      </c>
      <c r="I1033" s="22"/>
      <c r="J1033" s="23" t="s">
        <v>18202</v>
      </c>
      <c r="K1033" s="23" t="s">
        <v>18203</v>
      </c>
      <c r="L1033" s="23" t="s">
        <v>219</v>
      </c>
      <c r="M1033" s="22"/>
      <c r="N1033" s="22"/>
      <c r="O1033" s="23" t="s">
        <v>18205</v>
      </c>
      <c r="P1033" s="24"/>
      <c r="Q1033" s="23" t="s">
        <v>1101</v>
      </c>
      <c r="R1033" s="22"/>
      <c r="S1033" s="25"/>
      <c r="T1033" s="26"/>
      <c r="U1033" s="26"/>
      <c r="V1033" s="22"/>
      <c r="W1033" s="27"/>
      <c r="X1033" s="8"/>
      <c r="Y1033" s="8"/>
      <c r="Z1033" s="8"/>
      <c r="AA1033" s="8"/>
      <c r="AB1033" s="8"/>
      <c r="AC1033" s="8"/>
      <c r="AD1033" s="8"/>
      <c r="AE1033" s="8"/>
      <c r="AF1033" s="8"/>
      <c r="AG1033" s="8"/>
      <c r="AH1033" s="8"/>
      <c r="AI1033" s="8"/>
      <c r="AJ1033" s="8"/>
      <c r="AK1033" s="8"/>
    </row>
    <row r="1034" spans="1:37" ht="315">
      <c r="A1034" s="18">
        <v>2359</v>
      </c>
      <c r="B1034" s="19"/>
      <c r="C1034" s="20" t="s">
        <v>20121</v>
      </c>
      <c r="D1034" s="21"/>
      <c r="E1034" s="22"/>
      <c r="F1034" s="22"/>
      <c r="G1034" s="22"/>
      <c r="H1034" s="23">
        <v>0</v>
      </c>
      <c r="I1034" s="22"/>
      <c r="J1034" s="23" t="s">
        <v>18202</v>
      </c>
      <c r="K1034" s="23" t="s">
        <v>18203</v>
      </c>
      <c r="L1034" s="23" t="s">
        <v>219</v>
      </c>
      <c r="M1034" s="22"/>
      <c r="N1034" s="22"/>
      <c r="O1034" s="23" t="s">
        <v>18205</v>
      </c>
      <c r="P1034" s="24"/>
      <c r="Q1034" s="23" t="s">
        <v>1101</v>
      </c>
      <c r="R1034" s="22"/>
      <c r="S1034" s="25"/>
      <c r="T1034" s="26"/>
      <c r="U1034" s="26"/>
      <c r="V1034" s="22"/>
      <c r="W1034" s="27"/>
      <c r="X1034" s="8"/>
      <c r="Y1034" s="8"/>
      <c r="Z1034" s="8"/>
      <c r="AA1034" s="8"/>
      <c r="AB1034" s="8"/>
      <c r="AC1034" s="8"/>
      <c r="AD1034" s="8"/>
      <c r="AE1034" s="8"/>
      <c r="AF1034" s="8"/>
      <c r="AG1034" s="8"/>
      <c r="AH1034" s="8"/>
      <c r="AI1034" s="8"/>
      <c r="AJ1034" s="8"/>
      <c r="AK1034" s="8"/>
    </row>
    <row r="1035" spans="1:37" ht="120.75">
      <c r="A1035" s="18">
        <v>2360</v>
      </c>
      <c r="B1035" s="19"/>
      <c r="C1035" s="28" t="s">
        <v>20122</v>
      </c>
      <c r="D1035" s="28" t="s">
        <v>20123</v>
      </c>
      <c r="E1035" s="22"/>
      <c r="F1035" s="22"/>
      <c r="G1035" s="22"/>
      <c r="H1035" s="23">
        <v>0</v>
      </c>
      <c r="I1035" s="22"/>
      <c r="J1035" s="23" t="s">
        <v>18202</v>
      </c>
      <c r="K1035" s="22"/>
      <c r="L1035" s="23" t="s">
        <v>18243</v>
      </c>
      <c r="M1035" s="22"/>
      <c r="N1035" s="22"/>
      <c r="O1035" s="22"/>
      <c r="P1035" s="24"/>
      <c r="Q1035" s="22"/>
      <c r="R1035" s="23" t="s">
        <v>18790</v>
      </c>
      <c r="S1035" s="25"/>
      <c r="T1035" s="26"/>
      <c r="U1035" s="32" t="s">
        <v>545</v>
      </c>
      <c r="V1035" s="22"/>
      <c r="W1035" s="27"/>
      <c r="X1035" s="8"/>
      <c r="Y1035" s="8"/>
      <c r="Z1035" s="8"/>
      <c r="AA1035" s="8"/>
      <c r="AB1035" s="8"/>
      <c r="AC1035" s="8"/>
      <c r="AD1035" s="8"/>
      <c r="AE1035" s="8"/>
      <c r="AF1035" s="8"/>
      <c r="AG1035" s="8"/>
      <c r="AH1035" s="8"/>
      <c r="AI1035" s="8"/>
      <c r="AJ1035" s="8"/>
      <c r="AK1035" s="8"/>
    </row>
    <row r="1036" spans="1:37" ht="150.75">
      <c r="A1036" s="18">
        <v>2361</v>
      </c>
      <c r="B1036" s="19"/>
      <c r="C1036" s="28" t="s">
        <v>20122</v>
      </c>
      <c r="D1036" s="28" t="s">
        <v>20124</v>
      </c>
      <c r="E1036" s="22"/>
      <c r="F1036" s="22"/>
      <c r="G1036" s="22"/>
      <c r="H1036" s="23">
        <v>0</v>
      </c>
      <c r="I1036" s="22"/>
      <c r="J1036" s="23" t="s">
        <v>18202</v>
      </c>
      <c r="K1036" s="22"/>
      <c r="L1036" s="23" t="s">
        <v>18243</v>
      </c>
      <c r="M1036" s="22"/>
      <c r="N1036" s="22"/>
      <c r="O1036" s="22"/>
      <c r="P1036" s="24"/>
      <c r="Q1036" s="22"/>
      <c r="R1036" s="23" t="s">
        <v>18790</v>
      </c>
      <c r="S1036" s="25"/>
      <c r="T1036" s="26"/>
      <c r="U1036" s="32" t="s">
        <v>545</v>
      </c>
      <c r="V1036" s="22"/>
      <c r="W1036" s="27"/>
      <c r="X1036" s="8"/>
      <c r="Y1036" s="8"/>
      <c r="Z1036" s="8"/>
      <c r="AA1036" s="8"/>
      <c r="AB1036" s="8"/>
      <c r="AC1036" s="8"/>
      <c r="AD1036" s="8"/>
      <c r="AE1036" s="8"/>
      <c r="AF1036" s="8"/>
      <c r="AG1036" s="8"/>
      <c r="AH1036" s="8"/>
      <c r="AI1036" s="8"/>
      <c r="AJ1036" s="8"/>
      <c r="AK1036" s="8"/>
    </row>
    <row r="1037" spans="1:37" ht="45.75">
      <c r="A1037" s="18">
        <v>2362</v>
      </c>
      <c r="B1037" s="19"/>
      <c r="C1037" s="28" t="s">
        <v>20125</v>
      </c>
      <c r="D1037" s="28" t="s">
        <v>1280</v>
      </c>
      <c r="E1037" s="22"/>
      <c r="F1037" s="22"/>
      <c r="G1037" s="22"/>
      <c r="H1037" s="23">
        <v>0</v>
      </c>
      <c r="I1037" s="22"/>
      <c r="J1037" s="23" t="s">
        <v>18202</v>
      </c>
      <c r="K1037" s="22"/>
      <c r="L1037" s="23" t="s">
        <v>18212</v>
      </c>
      <c r="M1037" s="22"/>
      <c r="N1037" s="22"/>
      <c r="O1037" s="22"/>
      <c r="P1037" s="24"/>
      <c r="Q1037" s="23" t="s">
        <v>29</v>
      </c>
      <c r="R1037" s="23" t="s">
        <v>30</v>
      </c>
      <c r="S1037" s="25"/>
      <c r="T1037" s="26"/>
      <c r="U1037" s="26"/>
      <c r="V1037" s="22"/>
      <c r="W1037" s="27"/>
      <c r="X1037" s="8"/>
      <c r="Y1037" s="8"/>
      <c r="Z1037" s="8"/>
      <c r="AA1037" s="8"/>
      <c r="AB1037" s="8"/>
      <c r="AC1037" s="8"/>
      <c r="AD1037" s="8"/>
      <c r="AE1037" s="8"/>
      <c r="AF1037" s="8"/>
      <c r="AG1037" s="8"/>
      <c r="AH1037" s="8"/>
      <c r="AI1037" s="8"/>
      <c r="AJ1037" s="8"/>
      <c r="AK1037" s="8"/>
    </row>
    <row r="1038" spans="1:37" ht="210.75">
      <c r="A1038" s="18">
        <v>2365</v>
      </c>
      <c r="B1038" s="19"/>
      <c r="C1038" s="28" t="s">
        <v>20126</v>
      </c>
      <c r="D1038" s="28" t="s">
        <v>20127</v>
      </c>
      <c r="E1038" s="22"/>
      <c r="F1038" s="22"/>
      <c r="G1038" s="22"/>
      <c r="H1038" s="23">
        <v>0</v>
      </c>
      <c r="I1038" s="22"/>
      <c r="J1038" s="23" t="s">
        <v>18202</v>
      </c>
      <c r="K1038" s="22"/>
      <c r="L1038" s="23" t="s">
        <v>18212</v>
      </c>
      <c r="M1038" s="22"/>
      <c r="N1038" s="22"/>
      <c r="O1038" s="22"/>
      <c r="P1038" s="24"/>
      <c r="Q1038" s="23" t="s">
        <v>36</v>
      </c>
      <c r="R1038" s="23" t="s">
        <v>37</v>
      </c>
      <c r="S1038" s="25"/>
      <c r="T1038" s="26"/>
      <c r="U1038" s="26"/>
      <c r="V1038" s="22"/>
      <c r="W1038" s="27"/>
      <c r="X1038" s="8"/>
      <c r="Y1038" s="8"/>
      <c r="Z1038" s="8"/>
      <c r="AA1038" s="8"/>
      <c r="AB1038" s="8"/>
      <c r="AC1038" s="8"/>
      <c r="AD1038" s="8"/>
      <c r="AE1038" s="8"/>
      <c r="AF1038" s="8"/>
      <c r="AG1038" s="8"/>
      <c r="AH1038" s="8"/>
      <c r="AI1038" s="8"/>
      <c r="AJ1038" s="8"/>
      <c r="AK1038" s="8"/>
    </row>
    <row r="1039" spans="1:37" ht="300.75">
      <c r="A1039" s="18">
        <v>2368</v>
      </c>
      <c r="B1039" s="19"/>
      <c r="C1039" s="28" t="s">
        <v>20128</v>
      </c>
      <c r="D1039" s="28" t="s">
        <v>20129</v>
      </c>
      <c r="E1039" s="22"/>
      <c r="F1039" s="22"/>
      <c r="G1039" s="22"/>
      <c r="H1039" s="23">
        <v>0</v>
      </c>
      <c r="I1039" s="22"/>
      <c r="J1039" s="23" t="s">
        <v>18202</v>
      </c>
      <c r="K1039" s="22"/>
      <c r="L1039" s="23" t="s">
        <v>18243</v>
      </c>
      <c r="M1039" s="22"/>
      <c r="N1039" s="22"/>
      <c r="O1039" s="22"/>
      <c r="P1039" s="24"/>
      <c r="Q1039" s="23" t="s">
        <v>36</v>
      </c>
      <c r="R1039" s="23" t="s">
        <v>37</v>
      </c>
      <c r="S1039" s="25"/>
      <c r="T1039" s="26"/>
      <c r="U1039" s="26"/>
      <c r="V1039" s="22"/>
      <c r="W1039" s="27"/>
      <c r="X1039" s="8"/>
      <c r="Y1039" s="8"/>
      <c r="Z1039" s="8"/>
      <c r="AA1039" s="8"/>
      <c r="AB1039" s="8"/>
      <c r="AC1039" s="8"/>
      <c r="AD1039" s="8"/>
      <c r="AE1039" s="8"/>
      <c r="AF1039" s="8"/>
      <c r="AG1039" s="8"/>
      <c r="AH1039" s="8"/>
      <c r="AI1039" s="8"/>
      <c r="AJ1039" s="8"/>
      <c r="AK1039" s="8"/>
    </row>
    <row r="1040" spans="1:37" ht="225.75">
      <c r="A1040" s="18">
        <v>2370</v>
      </c>
      <c r="B1040" s="19"/>
      <c r="C1040" s="20" t="s">
        <v>3430</v>
      </c>
      <c r="D1040" s="28" t="s">
        <v>20130</v>
      </c>
      <c r="E1040" s="22"/>
      <c r="F1040" s="22"/>
      <c r="G1040" s="22"/>
      <c r="H1040" s="23">
        <v>0</v>
      </c>
      <c r="I1040" s="22"/>
      <c r="J1040" s="23" t="s">
        <v>18202</v>
      </c>
      <c r="K1040" s="31">
        <v>43313</v>
      </c>
      <c r="L1040" s="23" t="s">
        <v>18212</v>
      </c>
      <c r="M1040" s="22"/>
      <c r="N1040" s="22"/>
      <c r="O1040" s="22"/>
      <c r="P1040" s="24"/>
      <c r="Q1040" s="23" t="s">
        <v>18377</v>
      </c>
      <c r="R1040" s="22"/>
      <c r="S1040" s="25"/>
      <c r="T1040" s="26"/>
      <c r="U1040" s="26"/>
      <c r="V1040" s="22"/>
      <c r="W1040" s="27"/>
      <c r="X1040" s="8"/>
      <c r="Y1040" s="8"/>
      <c r="Z1040" s="8"/>
      <c r="AA1040" s="8"/>
      <c r="AB1040" s="8"/>
      <c r="AC1040" s="8"/>
      <c r="AD1040" s="8"/>
      <c r="AE1040" s="8"/>
      <c r="AF1040" s="8"/>
      <c r="AG1040" s="8"/>
      <c r="AH1040" s="8"/>
      <c r="AI1040" s="8"/>
      <c r="AJ1040" s="8"/>
      <c r="AK1040" s="8"/>
    </row>
    <row r="1041" spans="1:37" ht="165.75">
      <c r="A1041" s="18">
        <v>2371</v>
      </c>
      <c r="B1041" s="19"/>
      <c r="C1041" s="20" t="s">
        <v>20131</v>
      </c>
      <c r="D1041" s="28" t="s">
        <v>20132</v>
      </c>
      <c r="E1041" s="22"/>
      <c r="F1041" s="22"/>
      <c r="G1041" s="22"/>
      <c r="H1041" s="23">
        <v>0</v>
      </c>
      <c r="I1041" s="22"/>
      <c r="J1041" s="23" t="s">
        <v>18202</v>
      </c>
      <c r="K1041" s="31">
        <v>43313</v>
      </c>
      <c r="L1041" s="23" t="s">
        <v>18212</v>
      </c>
      <c r="M1041" s="22"/>
      <c r="N1041" s="22"/>
      <c r="O1041" s="22"/>
      <c r="P1041" s="24"/>
      <c r="Q1041" s="23" t="s">
        <v>18377</v>
      </c>
      <c r="R1041" s="22"/>
      <c r="S1041" s="25"/>
      <c r="T1041" s="26"/>
      <c r="U1041" s="26"/>
      <c r="V1041" s="22"/>
      <c r="W1041" s="27"/>
      <c r="X1041" s="8"/>
      <c r="Y1041" s="8"/>
      <c r="Z1041" s="8"/>
      <c r="AA1041" s="8"/>
      <c r="AB1041" s="8"/>
      <c r="AC1041" s="8"/>
      <c r="AD1041" s="8"/>
      <c r="AE1041" s="8"/>
      <c r="AF1041" s="8"/>
      <c r="AG1041" s="8"/>
      <c r="AH1041" s="8"/>
      <c r="AI1041" s="8"/>
      <c r="AJ1041" s="8"/>
      <c r="AK1041" s="8"/>
    </row>
    <row r="1042" spans="1:37" ht="210.75">
      <c r="A1042" s="18">
        <v>2372</v>
      </c>
      <c r="B1042" s="19"/>
      <c r="C1042" s="20" t="s">
        <v>20133</v>
      </c>
      <c r="D1042" s="28" t="s">
        <v>20134</v>
      </c>
      <c r="E1042" s="22"/>
      <c r="F1042" s="22"/>
      <c r="G1042" s="22"/>
      <c r="H1042" s="23">
        <v>0</v>
      </c>
      <c r="I1042" s="22"/>
      <c r="J1042" s="23" t="s">
        <v>18202</v>
      </c>
      <c r="K1042" s="31">
        <v>43313</v>
      </c>
      <c r="L1042" s="23" t="s">
        <v>18212</v>
      </c>
      <c r="M1042" s="22"/>
      <c r="N1042" s="22"/>
      <c r="O1042" s="22"/>
      <c r="P1042" s="24"/>
      <c r="Q1042" s="23" t="s">
        <v>18377</v>
      </c>
      <c r="R1042" s="22"/>
      <c r="S1042" s="25"/>
      <c r="T1042" s="26"/>
      <c r="U1042" s="26"/>
      <c r="V1042" s="22"/>
      <c r="W1042" s="27"/>
      <c r="X1042" s="8"/>
      <c r="Y1042" s="8"/>
      <c r="Z1042" s="8"/>
      <c r="AA1042" s="8"/>
      <c r="AB1042" s="8"/>
      <c r="AC1042" s="8"/>
      <c r="AD1042" s="8"/>
      <c r="AE1042" s="8"/>
      <c r="AF1042" s="8"/>
      <c r="AG1042" s="8"/>
      <c r="AH1042" s="8"/>
      <c r="AI1042" s="8"/>
      <c r="AJ1042" s="8"/>
      <c r="AK1042" s="8"/>
    </row>
    <row r="1043" spans="1:37" ht="60.75">
      <c r="A1043" s="18">
        <v>2379</v>
      </c>
      <c r="B1043" s="19"/>
      <c r="C1043" s="28" t="s">
        <v>20135</v>
      </c>
      <c r="D1043" s="28" t="s">
        <v>20136</v>
      </c>
      <c r="E1043" s="22"/>
      <c r="F1043" s="22"/>
      <c r="G1043" s="22"/>
      <c r="H1043" s="23">
        <v>0</v>
      </c>
      <c r="I1043" s="22"/>
      <c r="J1043" s="23" t="s">
        <v>18202</v>
      </c>
      <c r="K1043" s="22"/>
      <c r="L1043" s="23" t="s">
        <v>18212</v>
      </c>
      <c r="M1043" s="22"/>
      <c r="N1043" s="22"/>
      <c r="O1043" s="22"/>
      <c r="P1043" s="24"/>
      <c r="Q1043" s="23" t="s">
        <v>29</v>
      </c>
      <c r="R1043" s="23" t="s">
        <v>30</v>
      </c>
      <c r="S1043" s="25"/>
      <c r="T1043" s="26"/>
      <c r="U1043" s="26"/>
      <c r="V1043" s="22"/>
      <c r="W1043" s="27"/>
      <c r="X1043" s="8"/>
      <c r="Y1043" s="8"/>
      <c r="Z1043" s="8"/>
      <c r="AA1043" s="8"/>
      <c r="AB1043" s="8"/>
      <c r="AC1043" s="8"/>
      <c r="AD1043" s="8"/>
      <c r="AE1043" s="8"/>
      <c r="AF1043" s="8"/>
      <c r="AG1043" s="8"/>
      <c r="AH1043" s="8"/>
      <c r="AI1043" s="8"/>
      <c r="AJ1043" s="8"/>
      <c r="AK1043" s="8"/>
    </row>
    <row r="1044" spans="1:37" ht="75.75">
      <c r="A1044" s="18">
        <v>2382</v>
      </c>
      <c r="B1044" s="30" t="s">
        <v>486</v>
      </c>
      <c r="C1044" s="28" t="s">
        <v>20137</v>
      </c>
      <c r="D1044" s="28" t="s">
        <v>20138</v>
      </c>
      <c r="E1044" s="22"/>
      <c r="F1044" s="23" t="s">
        <v>18652</v>
      </c>
      <c r="G1044" s="22"/>
      <c r="H1044" s="23">
        <v>0</v>
      </c>
      <c r="I1044" s="22"/>
      <c r="J1044" s="23" t="s">
        <v>18202</v>
      </c>
      <c r="K1044" s="23" t="s">
        <v>18203</v>
      </c>
      <c r="L1044" s="23" t="s">
        <v>35</v>
      </c>
      <c r="M1044" s="22"/>
      <c r="N1044" s="22"/>
      <c r="O1044" s="23" t="s">
        <v>18653</v>
      </c>
      <c r="P1044" s="24"/>
      <c r="Q1044" s="23" t="s">
        <v>99</v>
      </c>
      <c r="R1044" s="23" t="s">
        <v>10886</v>
      </c>
      <c r="S1044" s="25"/>
      <c r="T1044" s="26"/>
      <c r="U1044" s="26"/>
      <c r="V1044" s="22"/>
      <c r="W1044" s="27"/>
      <c r="X1044" s="8"/>
      <c r="Y1044" s="8"/>
      <c r="Z1044" s="8"/>
      <c r="AA1044" s="8"/>
      <c r="AB1044" s="8"/>
      <c r="AC1044" s="8"/>
      <c r="AD1044" s="8"/>
      <c r="AE1044" s="8"/>
      <c r="AF1044" s="8"/>
      <c r="AG1044" s="8"/>
      <c r="AH1044" s="8"/>
      <c r="AI1044" s="8"/>
      <c r="AJ1044" s="8"/>
      <c r="AK1044" s="8"/>
    </row>
    <row r="1045" spans="1:37" ht="60.75">
      <c r="A1045" s="18">
        <v>2395</v>
      </c>
      <c r="B1045" s="19"/>
      <c r="C1045" s="28" t="s">
        <v>20139</v>
      </c>
      <c r="D1045" s="28" t="s">
        <v>20140</v>
      </c>
      <c r="E1045" s="22"/>
      <c r="F1045" s="23" t="s">
        <v>266</v>
      </c>
      <c r="G1045" s="22"/>
      <c r="H1045" s="23">
        <v>0</v>
      </c>
      <c r="I1045" s="22"/>
      <c r="J1045" s="23" t="s">
        <v>18202</v>
      </c>
      <c r="K1045" s="22"/>
      <c r="L1045" s="23" t="s">
        <v>18212</v>
      </c>
      <c r="M1045" s="23" t="s">
        <v>11857</v>
      </c>
      <c r="N1045" s="22"/>
      <c r="O1045" s="22"/>
      <c r="P1045" s="24"/>
      <c r="Q1045" s="23" t="s">
        <v>29</v>
      </c>
      <c r="R1045" s="23" t="s">
        <v>30</v>
      </c>
      <c r="S1045" s="25"/>
      <c r="T1045" s="26"/>
      <c r="U1045" s="26"/>
      <c r="V1045" s="22"/>
      <c r="W1045" s="27"/>
      <c r="X1045" s="8"/>
      <c r="Y1045" s="8"/>
      <c r="Z1045" s="8"/>
      <c r="AA1045" s="8"/>
      <c r="AB1045" s="8"/>
      <c r="AC1045" s="8"/>
      <c r="AD1045" s="8"/>
      <c r="AE1045" s="8"/>
      <c r="AF1045" s="8"/>
      <c r="AG1045" s="8"/>
      <c r="AH1045" s="8"/>
      <c r="AI1045" s="8"/>
      <c r="AJ1045" s="8"/>
      <c r="AK1045" s="8"/>
    </row>
    <row r="1046" spans="1:37" ht="75.75">
      <c r="A1046" s="18">
        <v>2397</v>
      </c>
      <c r="B1046" s="19"/>
      <c r="C1046" s="28" t="s">
        <v>20141</v>
      </c>
      <c r="D1046" s="28" t="s">
        <v>20142</v>
      </c>
      <c r="E1046" s="22"/>
      <c r="F1046" s="22"/>
      <c r="G1046" s="22"/>
      <c r="H1046" s="23">
        <v>0</v>
      </c>
      <c r="I1046" s="22"/>
      <c r="J1046" s="23" t="s">
        <v>18202</v>
      </c>
      <c r="K1046" s="22"/>
      <c r="L1046" s="23" t="s">
        <v>18243</v>
      </c>
      <c r="M1046" s="22"/>
      <c r="N1046" s="22"/>
      <c r="O1046" s="22"/>
      <c r="P1046" s="24"/>
      <c r="Q1046" s="22"/>
      <c r="R1046" s="23" t="s">
        <v>20143</v>
      </c>
      <c r="S1046" s="25"/>
      <c r="T1046" s="26"/>
      <c r="U1046" s="32" t="s">
        <v>545</v>
      </c>
      <c r="V1046" s="22"/>
      <c r="W1046" s="27"/>
      <c r="X1046" s="8"/>
      <c r="Y1046" s="8"/>
      <c r="Z1046" s="8"/>
      <c r="AA1046" s="8"/>
      <c r="AB1046" s="8"/>
      <c r="AC1046" s="8"/>
      <c r="AD1046" s="8"/>
      <c r="AE1046" s="8"/>
      <c r="AF1046" s="8"/>
      <c r="AG1046" s="8"/>
      <c r="AH1046" s="8"/>
      <c r="AI1046" s="8"/>
      <c r="AJ1046" s="8"/>
      <c r="AK1046" s="8"/>
    </row>
    <row r="1047" spans="1:37" ht="120.75">
      <c r="A1047" s="18">
        <v>2400</v>
      </c>
      <c r="B1047" s="19"/>
      <c r="C1047" s="28" t="s">
        <v>20144</v>
      </c>
      <c r="D1047" s="28" t="s">
        <v>20145</v>
      </c>
      <c r="E1047" s="22"/>
      <c r="F1047" s="23" t="s">
        <v>415</v>
      </c>
      <c r="G1047" s="23" t="s">
        <v>20146</v>
      </c>
      <c r="H1047" s="23">
        <v>0</v>
      </c>
      <c r="I1047" s="22"/>
      <c r="J1047" s="23" t="s">
        <v>18202</v>
      </c>
      <c r="K1047" s="29">
        <v>43497</v>
      </c>
      <c r="L1047" s="23" t="s">
        <v>18212</v>
      </c>
      <c r="M1047" s="22"/>
      <c r="N1047" s="23" t="s">
        <v>18503</v>
      </c>
      <c r="O1047" s="22"/>
      <c r="P1047" s="24"/>
      <c r="Q1047" s="23" t="s">
        <v>29</v>
      </c>
      <c r="R1047" s="23" t="s">
        <v>30</v>
      </c>
      <c r="S1047" s="25"/>
      <c r="T1047" s="26"/>
      <c r="U1047" s="26"/>
      <c r="V1047" s="22"/>
      <c r="W1047" s="27"/>
      <c r="X1047" s="8"/>
      <c r="Y1047" s="8"/>
      <c r="Z1047" s="8"/>
      <c r="AA1047" s="8"/>
      <c r="AB1047" s="8"/>
      <c r="AC1047" s="8"/>
      <c r="AD1047" s="8"/>
      <c r="AE1047" s="8"/>
      <c r="AF1047" s="8"/>
      <c r="AG1047" s="8"/>
      <c r="AH1047" s="8"/>
      <c r="AI1047" s="8"/>
      <c r="AJ1047" s="8"/>
      <c r="AK1047" s="8"/>
    </row>
    <row r="1048" spans="1:37" ht="210.75">
      <c r="A1048" s="18">
        <v>2401</v>
      </c>
      <c r="B1048" s="19"/>
      <c r="C1048" s="28" t="s">
        <v>20147</v>
      </c>
      <c r="D1048" s="28" t="s">
        <v>20148</v>
      </c>
      <c r="E1048" s="22"/>
      <c r="F1048" s="22"/>
      <c r="G1048" s="22"/>
      <c r="H1048" s="23">
        <v>0</v>
      </c>
      <c r="I1048" s="22"/>
      <c r="J1048" s="23" t="s">
        <v>18202</v>
      </c>
      <c r="K1048" s="31">
        <v>43313</v>
      </c>
      <c r="L1048" s="23" t="s">
        <v>18212</v>
      </c>
      <c r="M1048" s="22"/>
      <c r="N1048" s="22"/>
      <c r="O1048" s="22"/>
      <c r="P1048" s="24"/>
      <c r="Q1048" s="23" t="s">
        <v>18377</v>
      </c>
      <c r="R1048" s="22"/>
      <c r="S1048" s="25"/>
      <c r="T1048" s="26"/>
      <c r="U1048" s="26"/>
      <c r="V1048" s="22"/>
      <c r="W1048" s="27"/>
      <c r="X1048" s="8"/>
      <c r="Y1048" s="8"/>
      <c r="Z1048" s="8"/>
      <c r="AA1048" s="8"/>
      <c r="AB1048" s="8"/>
      <c r="AC1048" s="8"/>
      <c r="AD1048" s="8"/>
      <c r="AE1048" s="8"/>
      <c r="AF1048" s="8"/>
      <c r="AG1048" s="8"/>
      <c r="AH1048" s="8"/>
      <c r="AI1048" s="8"/>
      <c r="AJ1048" s="8"/>
      <c r="AK1048" s="8"/>
    </row>
    <row r="1049" spans="1:37" ht="300.75">
      <c r="A1049" s="18">
        <v>2402</v>
      </c>
      <c r="B1049" s="19"/>
      <c r="C1049" s="28" t="s">
        <v>20149</v>
      </c>
      <c r="D1049" s="28" t="s">
        <v>20150</v>
      </c>
      <c r="E1049" s="22"/>
      <c r="F1049" s="22"/>
      <c r="G1049" s="22"/>
      <c r="H1049" s="23">
        <v>0</v>
      </c>
      <c r="I1049" s="22"/>
      <c r="J1049" s="23" t="s">
        <v>18202</v>
      </c>
      <c r="K1049" s="31">
        <v>43313</v>
      </c>
      <c r="L1049" s="23" t="s">
        <v>17409</v>
      </c>
      <c r="M1049" s="22"/>
      <c r="N1049" s="22"/>
      <c r="O1049" s="22"/>
      <c r="P1049" s="24"/>
      <c r="Q1049" s="23" t="s">
        <v>18377</v>
      </c>
      <c r="R1049" s="22"/>
      <c r="S1049" s="25"/>
      <c r="T1049" s="26"/>
      <c r="U1049" s="26"/>
      <c r="V1049" s="22"/>
      <c r="W1049" s="27"/>
      <c r="X1049" s="8"/>
      <c r="Y1049" s="8"/>
      <c r="Z1049" s="8"/>
      <c r="AA1049" s="8"/>
      <c r="AB1049" s="8"/>
      <c r="AC1049" s="8"/>
      <c r="AD1049" s="8"/>
      <c r="AE1049" s="8"/>
      <c r="AF1049" s="8"/>
      <c r="AG1049" s="8"/>
      <c r="AH1049" s="8"/>
      <c r="AI1049" s="8"/>
      <c r="AJ1049" s="8"/>
      <c r="AK1049" s="8"/>
    </row>
    <row r="1050" spans="1:37" ht="240.75">
      <c r="A1050" s="18">
        <v>2403</v>
      </c>
      <c r="B1050" s="19"/>
      <c r="C1050" s="28" t="s">
        <v>20151</v>
      </c>
      <c r="D1050" s="28" t="s">
        <v>20152</v>
      </c>
      <c r="E1050" s="22"/>
      <c r="F1050" s="22"/>
      <c r="G1050" s="22"/>
      <c r="H1050" s="23">
        <v>0</v>
      </c>
      <c r="I1050" s="22"/>
      <c r="J1050" s="23" t="s">
        <v>18202</v>
      </c>
      <c r="K1050" s="22"/>
      <c r="L1050" s="23" t="s">
        <v>18243</v>
      </c>
      <c r="M1050" s="22"/>
      <c r="N1050" s="22"/>
      <c r="O1050" s="22"/>
      <c r="P1050" s="24"/>
      <c r="Q1050" s="23" t="s">
        <v>36</v>
      </c>
      <c r="R1050" s="23" t="s">
        <v>37</v>
      </c>
      <c r="S1050" s="25"/>
      <c r="T1050" s="26"/>
      <c r="U1050" s="26"/>
      <c r="V1050" s="22"/>
      <c r="W1050" s="27"/>
      <c r="X1050" s="8"/>
      <c r="Y1050" s="8"/>
      <c r="Z1050" s="8"/>
      <c r="AA1050" s="8"/>
      <c r="AB1050" s="8"/>
      <c r="AC1050" s="8"/>
      <c r="AD1050" s="8"/>
      <c r="AE1050" s="8"/>
      <c r="AF1050" s="8"/>
      <c r="AG1050" s="8"/>
      <c r="AH1050" s="8"/>
      <c r="AI1050" s="8"/>
      <c r="AJ1050" s="8"/>
      <c r="AK1050" s="8"/>
    </row>
    <row r="1051" spans="1:37" ht="60.75">
      <c r="A1051" s="18">
        <v>2404</v>
      </c>
      <c r="B1051" s="19"/>
      <c r="C1051" s="28" t="s">
        <v>20153</v>
      </c>
      <c r="D1051" s="28" t="s">
        <v>138</v>
      </c>
      <c r="E1051" s="22"/>
      <c r="F1051" s="23" t="s">
        <v>19107</v>
      </c>
      <c r="G1051" s="22"/>
      <c r="H1051" s="23">
        <v>0</v>
      </c>
      <c r="I1051" s="22"/>
      <c r="J1051" s="23" t="s">
        <v>18202</v>
      </c>
      <c r="K1051" s="23" t="s">
        <v>18203</v>
      </c>
      <c r="L1051" s="23" t="s">
        <v>18223</v>
      </c>
      <c r="M1051" s="22"/>
      <c r="N1051" s="22"/>
      <c r="O1051" s="22"/>
      <c r="P1051" s="24"/>
      <c r="Q1051" s="23" t="s">
        <v>29</v>
      </c>
      <c r="R1051" s="23" t="s">
        <v>30</v>
      </c>
      <c r="S1051" s="25"/>
      <c r="T1051" s="26"/>
      <c r="U1051" s="26"/>
      <c r="V1051" s="22"/>
      <c r="W1051" s="27"/>
      <c r="X1051" s="8"/>
      <c r="Y1051" s="8"/>
      <c r="Z1051" s="8"/>
      <c r="AA1051" s="8"/>
      <c r="AB1051" s="8"/>
      <c r="AC1051" s="8"/>
      <c r="AD1051" s="8"/>
      <c r="AE1051" s="8"/>
      <c r="AF1051" s="8"/>
      <c r="AG1051" s="8"/>
      <c r="AH1051" s="8"/>
      <c r="AI1051" s="8"/>
      <c r="AJ1051" s="8"/>
      <c r="AK1051" s="8"/>
    </row>
    <row r="1052" spans="1:37" ht="60.75">
      <c r="A1052" s="18">
        <v>2405</v>
      </c>
      <c r="B1052" s="19"/>
      <c r="C1052" s="28" t="s">
        <v>20153</v>
      </c>
      <c r="D1052" s="28" t="s">
        <v>7145</v>
      </c>
      <c r="E1052" s="22"/>
      <c r="F1052" s="23" t="s">
        <v>19107</v>
      </c>
      <c r="G1052" s="22"/>
      <c r="H1052" s="23">
        <v>0</v>
      </c>
      <c r="I1052" s="22"/>
      <c r="J1052" s="23" t="s">
        <v>18202</v>
      </c>
      <c r="K1052" s="23" t="s">
        <v>18203</v>
      </c>
      <c r="L1052" s="23" t="s">
        <v>18223</v>
      </c>
      <c r="M1052" s="22"/>
      <c r="N1052" s="22"/>
      <c r="O1052" s="22"/>
      <c r="P1052" s="24"/>
      <c r="Q1052" s="23" t="s">
        <v>29</v>
      </c>
      <c r="R1052" s="23" t="s">
        <v>30</v>
      </c>
      <c r="S1052" s="25"/>
      <c r="T1052" s="26"/>
      <c r="U1052" s="26"/>
      <c r="V1052" s="22"/>
      <c r="W1052" s="27"/>
      <c r="X1052" s="8"/>
      <c r="Y1052" s="8"/>
      <c r="Z1052" s="8"/>
      <c r="AA1052" s="8"/>
      <c r="AB1052" s="8"/>
      <c r="AC1052" s="8"/>
      <c r="AD1052" s="8"/>
      <c r="AE1052" s="8"/>
      <c r="AF1052" s="8"/>
      <c r="AG1052" s="8"/>
      <c r="AH1052" s="8"/>
      <c r="AI1052" s="8"/>
      <c r="AJ1052" s="8"/>
      <c r="AK1052" s="8"/>
    </row>
    <row r="1053" spans="1:37" ht="90.75">
      <c r="A1053" s="18">
        <v>2406</v>
      </c>
      <c r="B1053" s="19"/>
      <c r="C1053" s="28" t="s">
        <v>20153</v>
      </c>
      <c r="D1053" s="28" t="s">
        <v>20154</v>
      </c>
      <c r="E1053" s="22"/>
      <c r="F1053" s="23" t="s">
        <v>19107</v>
      </c>
      <c r="G1053" s="22"/>
      <c r="H1053" s="23">
        <v>0</v>
      </c>
      <c r="I1053" s="22"/>
      <c r="J1053" s="23" t="s">
        <v>18202</v>
      </c>
      <c r="K1053" s="23" t="s">
        <v>18203</v>
      </c>
      <c r="L1053" s="23" t="s">
        <v>18223</v>
      </c>
      <c r="M1053" s="22"/>
      <c r="N1053" s="22"/>
      <c r="O1053" s="22"/>
      <c r="P1053" s="24"/>
      <c r="Q1053" s="23" t="s">
        <v>29</v>
      </c>
      <c r="R1053" s="23" t="s">
        <v>30</v>
      </c>
      <c r="S1053" s="25"/>
      <c r="T1053" s="26"/>
      <c r="U1053" s="26"/>
      <c r="V1053" s="22"/>
      <c r="W1053" s="27"/>
      <c r="X1053" s="8"/>
      <c r="Y1053" s="8"/>
      <c r="Z1053" s="8"/>
      <c r="AA1053" s="8"/>
      <c r="AB1053" s="8"/>
      <c r="AC1053" s="8"/>
      <c r="AD1053" s="8"/>
      <c r="AE1053" s="8"/>
      <c r="AF1053" s="8"/>
      <c r="AG1053" s="8"/>
      <c r="AH1053" s="8"/>
      <c r="AI1053" s="8"/>
      <c r="AJ1053" s="8"/>
      <c r="AK1053" s="8"/>
    </row>
    <row r="1054" spans="1:37" ht="90.75">
      <c r="A1054" s="18">
        <v>2407</v>
      </c>
      <c r="B1054" s="19"/>
      <c r="C1054" s="28" t="s">
        <v>20153</v>
      </c>
      <c r="D1054" s="28" t="s">
        <v>20154</v>
      </c>
      <c r="E1054" s="22"/>
      <c r="F1054" s="23" t="s">
        <v>19107</v>
      </c>
      <c r="G1054" s="22"/>
      <c r="H1054" s="23">
        <v>0</v>
      </c>
      <c r="I1054" s="22"/>
      <c r="J1054" s="23" t="s">
        <v>18202</v>
      </c>
      <c r="K1054" s="23" t="s">
        <v>18203</v>
      </c>
      <c r="L1054" s="23" t="s">
        <v>18223</v>
      </c>
      <c r="M1054" s="22"/>
      <c r="N1054" s="22"/>
      <c r="O1054" s="22"/>
      <c r="P1054" s="24"/>
      <c r="Q1054" s="23" t="s">
        <v>29</v>
      </c>
      <c r="R1054" s="23" t="s">
        <v>30</v>
      </c>
      <c r="S1054" s="25"/>
      <c r="T1054" s="26"/>
      <c r="U1054" s="26"/>
      <c r="V1054" s="22"/>
      <c r="W1054" s="27"/>
      <c r="X1054" s="8"/>
      <c r="Y1054" s="8"/>
      <c r="Z1054" s="8"/>
      <c r="AA1054" s="8"/>
      <c r="AB1054" s="8"/>
      <c r="AC1054" s="8"/>
      <c r="AD1054" s="8"/>
      <c r="AE1054" s="8"/>
      <c r="AF1054" s="8"/>
      <c r="AG1054" s="8"/>
      <c r="AH1054" s="8"/>
      <c r="AI1054" s="8"/>
      <c r="AJ1054" s="8"/>
      <c r="AK1054" s="8"/>
    </row>
    <row r="1055" spans="1:37" ht="60.75">
      <c r="A1055" s="18">
        <v>2408</v>
      </c>
      <c r="B1055" s="19"/>
      <c r="C1055" s="28" t="s">
        <v>20153</v>
      </c>
      <c r="D1055" s="28" t="s">
        <v>20155</v>
      </c>
      <c r="E1055" s="22"/>
      <c r="F1055" s="23" t="s">
        <v>19107</v>
      </c>
      <c r="G1055" s="22"/>
      <c r="H1055" s="23">
        <v>0</v>
      </c>
      <c r="I1055" s="22"/>
      <c r="J1055" s="23" t="s">
        <v>18202</v>
      </c>
      <c r="K1055" s="23" t="s">
        <v>18203</v>
      </c>
      <c r="L1055" s="23" t="s">
        <v>18223</v>
      </c>
      <c r="M1055" s="22"/>
      <c r="N1055" s="22"/>
      <c r="O1055" s="22"/>
      <c r="P1055" s="24"/>
      <c r="Q1055" s="23" t="s">
        <v>29</v>
      </c>
      <c r="R1055" s="23" t="s">
        <v>30</v>
      </c>
      <c r="S1055" s="25"/>
      <c r="T1055" s="26"/>
      <c r="U1055" s="26"/>
      <c r="V1055" s="22"/>
      <c r="W1055" s="27"/>
      <c r="X1055" s="8"/>
      <c r="Y1055" s="8"/>
      <c r="Z1055" s="8"/>
      <c r="AA1055" s="8"/>
      <c r="AB1055" s="8"/>
      <c r="AC1055" s="8"/>
      <c r="AD1055" s="8"/>
      <c r="AE1055" s="8"/>
      <c r="AF1055" s="8"/>
      <c r="AG1055" s="8"/>
      <c r="AH1055" s="8"/>
      <c r="AI1055" s="8"/>
      <c r="AJ1055" s="8"/>
      <c r="AK1055" s="8"/>
    </row>
    <row r="1056" spans="1:37" ht="120.75">
      <c r="A1056" s="18">
        <v>2409</v>
      </c>
      <c r="B1056" s="19"/>
      <c r="C1056" s="28" t="s">
        <v>20153</v>
      </c>
      <c r="D1056" s="28" t="s">
        <v>20156</v>
      </c>
      <c r="E1056" s="22"/>
      <c r="F1056" s="23" t="s">
        <v>19107</v>
      </c>
      <c r="G1056" s="22"/>
      <c r="H1056" s="23">
        <v>0</v>
      </c>
      <c r="I1056" s="22"/>
      <c r="J1056" s="23" t="s">
        <v>18202</v>
      </c>
      <c r="K1056" s="23" t="s">
        <v>18203</v>
      </c>
      <c r="L1056" s="23" t="s">
        <v>18223</v>
      </c>
      <c r="M1056" s="22"/>
      <c r="N1056" s="22"/>
      <c r="O1056" s="22"/>
      <c r="P1056" s="24"/>
      <c r="Q1056" s="23" t="s">
        <v>29</v>
      </c>
      <c r="R1056" s="23" t="s">
        <v>30</v>
      </c>
      <c r="S1056" s="25"/>
      <c r="T1056" s="26"/>
      <c r="U1056" s="26"/>
      <c r="V1056" s="22"/>
      <c r="W1056" s="27"/>
      <c r="X1056" s="8"/>
      <c r="Y1056" s="8"/>
      <c r="Z1056" s="8"/>
      <c r="AA1056" s="8"/>
      <c r="AB1056" s="8"/>
      <c r="AC1056" s="8"/>
      <c r="AD1056" s="8"/>
      <c r="AE1056" s="8"/>
      <c r="AF1056" s="8"/>
      <c r="AG1056" s="8"/>
      <c r="AH1056" s="8"/>
      <c r="AI1056" s="8"/>
      <c r="AJ1056" s="8"/>
      <c r="AK1056" s="8"/>
    </row>
    <row r="1057" spans="1:37" ht="120.75">
      <c r="A1057" s="18">
        <v>2411</v>
      </c>
      <c r="B1057" s="19"/>
      <c r="C1057" s="28" t="s">
        <v>20157</v>
      </c>
      <c r="D1057" s="28" t="s">
        <v>20158</v>
      </c>
      <c r="E1057" s="22"/>
      <c r="F1057" s="23" t="s">
        <v>50</v>
      </c>
      <c r="G1057" s="35">
        <v>45645</v>
      </c>
      <c r="H1057" s="23">
        <v>0</v>
      </c>
      <c r="I1057" s="22"/>
      <c r="J1057" s="23" t="s">
        <v>18202</v>
      </c>
      <c r="K1057" s="29">
        <v>43497</v>
      </c>
      <c r="L1057" s="23" t="s">
        <v>18212</v>
      </c>
      <c r="M1057" s="22"/>
      <c r="N1057" s="23" t="s">
        <v>18251</v>
      </c>
      <c r="O1057" s="22"/>
      <c r="P1057" s="24"/>
      <c r="Q1057" s="23" t="s">
        <v>29</v>
      </c>
      <c r="R1057" s="23" t="s">
        <v>30</v>
      </c>
      <c r="S1057" s="25"/>
      <c r="T1057" s="26"/>
      <c r="U1057" s="26"/>
      <c r="V1057" s="22"/>
      <c r="W1057" s="27"/>
      <c r="X1057" s="8"/>
      <c r="Y1057" s="8"/>
      <c r="Z1057" s="8"/>
      <c r="AA1057" s="8"/>
      <c r="AB1057" s="8"/>
      <c r="AC1057" s="8"/>
      <c r="AD1057" s="8"/>
      <c r="AE1057" s="8"/>
      <c r="AF1057" s="8"/>
      <c r="AG1057" s="8"/>
      <c r="AH1057" s="8"/>
      <c r="AI1057" s="8"/>
      <c r="AJ1057" s="8"/>
      <c r="AK1057" s="8"/>
    </row>
    <row r="1058" spans="1:37" ht="120.75">
      <c r="A1058" s="18">
        <v>2412</v>
      </c>
      <c r="B1058" s="30" t="s">
        <v>18442</v>
      </c>
      <c r="C1058" s="28" t="s">
        <v>20159</v>
      </c>
      <c r="D1058" s="28" t="s">
        <v>20160</v>
      </c>
      <c r="E1058" s="22"/>
      <c r="F1058" s="23" t="s">
        <v>456</v>
      </c>
      <c r="G1058" s="22"/>
      <c r="H1058" s="23">
        <v>0</v>
      </c>
      <c r="I1058" s="22"/>
      <c r="J1058" s="23" t="s">
        <v>18202</v>
      </c>
      <c r="K1058" s="23" t="s">
        <v>18203</v>
      </c>
      <c r="L1058" s="23" t="s">
        <v>35</v>
      </c>
      <c r="M1058" s="22"/>
      <c r="N1058" s="22"/>
      <c r="O1058" s="23" t="s">
        <v>20161</v>
      </c>
      <c r="P1058" s="24"/>
      <c r="Q1058" s="23" t="s">
        <v>99</v>
      </c>
      <c r="R1058" s="23" t="s">
        <v>10886</v>
      </c>
      <c r="S1058" s="25"/>
      <c r="T1058" s="26"/>
      <c r="U1058" s="26"/>
      <c r="V1058" s="22"/>
      <c r="W1058" s="27"/>
      <c r="X1058" s="8"/>
      <c r="Y1058" s="8"/>
      <c r="Z1058" s="8"/>
      <c r="AA1058" s="8"/>
      <c r="AB1058" s="8"/>
      <c r="AC1058" s="8"/>
      <c r="AD1058" s="8"/>
      <c r="AE1058" s="8"/>
      <c r="AF1058" s="8"/>
      <c r="AG1058" s="8"/>
      <c r="AH1058" s="8"/>
      <c r="AI1058" s="8"/>
      <c r="AJ1058" s="8"/>
      <c r="AK1058" s="8"/>
    </row>
    <row r="1059" spans="1:37" ht="60.75">
      <c r="A1059" s="18">
        <v>2414</v>
      </c>
      <c r="B1059" s="19"/>
      <c r="C1059" s="28" t="s">
        <v>20162</v>
      </c>
      <c r="D1059" s="28" t="s">
        <v>20163</v>
      </c>
      <c r="E1059" s="22"/>
      <c r="F1059" s="22"/>
      <c r="G1059" s="22"/>
      <c r="H1059" s="23">
        <v>0</v>
      </c>
      <c r="I1059" s="22"/>
      <c r="J1059" s="23" t="s">
        <v>18202</v>
      </c>
      <c r="K1059" s="22"/>
      <c r="L1059" s="23" t="s">
        <v>18243</v>
      </c>
      <c r="M1059" s="22"/>
      <c r="N1059" s="22"/>
      <c r="O1059" s="22"/>
      <c r="P1059" s="24"/>
      <c r="Q1059" s="22"/>
      <c r="R1059" s="23" t="s">
        <v>20164</v>
      </c>
      <c r="S1059" s="25"/>
      <c r="T1059" s="26"/>
      <c r="U1059" s="32" t="s">
        <v>545</v>
      </c>
      <c r="V1059" s="22"/>
      <c r="W1059" s="27"/>
      <c r="X1059" s="8"/>
      <c r="Y1059" s="8"/>
      <c r="Z1059" s="8"/>
      <c r="AA1059" s="8"/>
      <c r="AB1059" s="8"/>
      <c r="AC1059" s="8"/>
      <c r="AD1059" s="8"/>
      <c r="AE1059" s="8"/>
      <c r="AF1059" s="8"/>
      <c r="AG1059" s="8"/>
      <c r="AH1059" s="8"/>
      <c r="AI1059" s="8"/>
      <c r="AJ1059" s="8"/>
      <c r="AK1059" s="8"/>
    </row>
    <row r="1060" spans="1:37" ht="60.75">
      <c r="A1060" s="18">
        <v>2416</v>
      </c>
      <c r="B1060" s="19"/>
      <c r="C1060" s="28" t="s">
        <v>20165</v>
      </c>
      <c r="D1060" s="28" t="s">
        <v>20166</v>
      </c>
      <c r="E1060" s="22"/>
      <c r="F1060" s="23" t="s">
        <v>266</v>
      </c>
      <c r="G1060" s="22"/>
      <c r="H1060" s="23">
        <v>0</v>
      </c>
      <c r="I1060" s="22"/>
      <c r="J1060" s="23" t="s">
        <v>18202</v>
      </c>
      <c r="K1060" s="29">
        <v>43497</v>
      </c>
      <c r="L1060" s="23" t="s">
        <v>96</v>
      </c>
      <c r="M1060" s="22"/>
      <c r="N1060" s="23" t="s">
        <v>19963</v>
      </c>
      <c r="O1060" s="22"/>
      <c r="P1060" s="24"/>
      <c r="Q1060" s="23" t="s">
        <v>18392</v>
      </c>
      <c r="R1060" s="23" t="s">
        <v>127</v>
      </c>
      <c r="S1060" s="25"/>
      <c r="T1060" s="26"/>
      <c r="U1060" s="26"/>
      <c r="V1060" s="22"/>
      <c r="W1060" s="27"/>
      <c r="X1060" s="8"/>
      <c r="Y1060" s="8"/>
      <c r="Z1060" s="8"/>
      <c r="AA1060" s="8"/>
      <c r="AB1060" s="8"/>
      <c r="AC1060" s="8"/>
      <c r="AD1060" s="8"/>
      <c r="AE1060" s="8"/>
      <c r="AF1060" s="8"/>
      <c r="AG1060" s="8"/>
      <c r="AH1060" s="8"/>
      <c r="AI1060" s="8"/>
      <c r="AJ1060" s="8"/>
      <c r="AK1060" s="8"/>
    </row>
    <row r="1061" spans="1:37" ht="135.75">
      <c r="A1061" s="18">
        <v>2417</v>
      </c>
      <c r="B1061" s="19"/>
      <c r="C1061" s="28" t="s">
        <v>20167</v>
      </c>
      <c r="D1061" s="28" t="s">
        <v>20168</v>
      </c>
      <c r="E1061" s="22"/>
      <c r="F1061" s="22"/>
      <c r="G1061" s="22"/>
      <c r="H1061" s="23">
        <v>0</v>
      </c>
      <c r="I1061" s="22"/>
      <c r="J1061" s="23" t="s">
        <v>18202</v>
      </c>
      <c r="K1061" s="31">
        <v>43313</v>
      </c>
      <c r="L1061" s="23" t="s">
        <v>18212</v>
      </c>
      <c r="M1061" s="22"/>
      <c r="N1061" s="22"/>
      <c r="O1061" s="22"/>
      <c r="P1061" s="24"/>
      <c r="Q1061" s="23" t="s">
        <v>18377</v>
      </c>
      <c r="R1061" s="22"/>
      <c r="S1061" s="25"/>
      <c r="T1061" s="26"/>
      <c r="U1061" s="26"/>
      <c r="V1061" s="22"/>
      <c r="W1061" s="27"/>
      <c r="X1061" s="8"/>
      <c r="Y1061" s="8"/>
      <c r="Z1061" s="8"/>
      <c r="AA1061" s="8"/>
      <c r="AB1061" s="8"/>
      <c r="AC1061" s="8"/>
      <c r="AD1061" s="8"/>
      <c r="AE1061" s="8"/>
      <c r="AF1061" s="8"/>
      <c r="AG1061" s="8"/>
      <c r="AH1061" s="8"/>
      <c r="AI1061" s="8"/>
      <c r="AJ1061" s="8"/>
      <c r="AK1061" s="8"/>
    </row>
    <row r="1062" spans="1:37" ht="60.75">
      <c r="A1062" s="18">
        <v>2418</v>
      </c>
      <c r="B1062" s="19"/>
      <c r="C1062" s="28" t="s">
        <v>20169</v>
      </c>
      <c r="D1062" s="28" t="s">
        <v>20170</v>
      </c>
      <c r="E1062" s="22"/>
      <c r="F1062" s="22"/>
      <c r="G1062" s="22"/>
      <c r="H1062" s="23">
        <v>0</v>
      </c>
      <c r="I1062" s="22"/>
      <c r="J1062" s="23" t="s">
        <v>18202</v>
      </c>
      <c r="K1062" s="22"/>
      <c r="L1062" s="23" t="s">
        <v>18212</v>
      </c>
      <c r="M1062" s="22"/>
      <c r="N1062" s="22"/>
      <c r="O1062" s="22"/>
      <c r="P1062" s="24"/>
      <c r="Q1062" s="23" t="s">
        <v>29</v>
      </c>
      <c r="R1062" s="23" t="s">
        <v>30</v>
      </c>
      <c r="S1062" s="25"/>
      <c r="T1062" s="26"/>
      <c r="U1062" s="26"/>
      <c r="V1062" s="22"/>
      <c r="W1062" s="27"/>
      <c r="X1062" s="8"/>
      <c r="Y1062" s="8"/>
      <c r="Z1062" s="8"/>
      <c r="AA1062" s="8"/>
      <c r="AB1062" s="8"/>
      <c r="AC1062" s="8"/>
      <c r="AD1062" s="8"/>
      <c r="AE1062" s="8"/>
      <c r="AF1062" s="8"/>
      <c r="AG1062" s="8"/>
      <c r="AH1062" s="8"/>
      <c r="AI1062" s="8"/>
      <c r="AJ1062" s="8"/>
      <c r="AK1062" s="8"/>
    </row>
    <row r="1063" spans="1:37" ht="75.75">
      <c r="A1063" s="18">
        <v>2419</v>
      </c>
      <c r="B1063" s="19"/>
      <c r="C1063" s="28" t="s">
        <v>20171</v>
      </c>
      <c r="D1063" s="28" t="s">
        <v>20172</v>
      </c>
      <c r="E1063" s="22"/>
      <c r="F1063" s="23" t="s">
        <v>50</v>
      </c>
      <c r="G1063" s="22"/>
      <c r="H1063" s="23">
        <v>0</v>
      </c>
      <c r="I1063" s="22"/>
      <c r="J1063" s="23" t="s">
        <v>18202</v>
      </c>
      <c r="K1063" s="22"/>
      <c r="L1063" s="23" t="s">
        <v>18212</v>
      </c>
      <c r="M1063" s="23" t="s">
        <v>11857</v>
      </c>
      <c r="N1063" s="22"/>
      <c r="O1063" s="22"/>
      <c r="P1063" s="24"/>
      <c r="Q1063" s="23" t="s">
        <v>29</v>
      </c>
      <c r="R1063" s="23" t="s">
        <v>30</v>
      </c>
      <c r="S1063" s="25"/>
      <c r="T1063" s="26"/>
      <c r="U1063" s="26"/>
      <c r="V1063" s="22"/>
      <c r="W1063" s="27"/>
      <c r="X1063" s="8"/>
      <c r="Y1063" s="8"/>
      <c r="Z1063" s="8"/>
      <c r="AA1063" s="8"/>
      <c r="AB1063" s="8"/>
      <c r="AC1063" s="8"/>
      <c r="AD1063" s="8"/>
      <c r="AE1063" s="8"/>
      <c r="AF1063" s="8"/>
      <c r="AG1063" s="8"/>
      <c r="AH1063" s="8"/>
      <c r="AI1063" s="8"/>
      <c r="AJ1063" s="8"/>
      <c r="AK1063" s="8"/>
    </row>
    <row r="1064" spans="1:37" ht="60.75">
      <c r="A1064" s="18">
        <v>2420</v>
      </c>
      <c r="B1064" s="19"/>
      <c r="C1064" s="28" t="s">
        <v>20171</v>
      </c>
      <c r="D1064" s="28" t="s">
        <v>20173</v>
      </c>
      <c r="E1064" s="22"/>
      <c r="F1064" s="23" t="s">
        <v>50</v>
      </c>
      <c r="G1064" s="22"/>
      <c r="H1064" s="23">
        <v>0</v>
      </c>
      <c r="I1064" s="22"/>
      <c r="J1064" s="23" t="s">
        <v>18202</v>
      </c>
      <c r="K1064" s="22"/>
      <c r="L1064" s="23" t="s">
        <v>18212</v>
      </c>
      <c r="M1064" s="23" t="s">
        <v>11857</v>
      </c>
      <c r="N1064" s="22"/>
      <c r="O1064" s="22"/>
      <c r="P1064" s="24"/>
      <c r="Q1064" s="23" t="s">
        <v>29</v>
      </c>
      <c r="R1064" s="23" t="s">
        <v>30</v>
      </c>
      <c r="S1064" s="25"/>
      <c r="T1064" s="26"/>
      <c r="U1064" s="26"/>
      <c r="V1064" s="22"/>
      <c r="W1064" s="27"/>
      <c r="X1064" s="8"/>
      <c r="Y1064" s="8"/>
      <c r="Z1064" s="8"/>
      <c r="AA1064" s="8"/>
      <c r="AB1064" s="8"/>
      <c r="AC1064" s="8"/>
      <c r="AD1064" s="8"/>
      <c r="AE1064" s="8"/>
      <c r="AF1064" s="8"/>
      <c r="AG1064" s="8"/>
      <c r="AH1064" s="8"/>
      <c r="AI1064" s="8"/>
      <c r="AJ1064" s="8"/>
      <c r="AK1064" s="8"/>
    </row>
    <row r="1065" spans="1:37" ht="30.75">
      <c r="A1065" s="18">
        <v>2421</v>
      </c>
      <c r="B1065" s="19"/>
      <c r="C1065" s="28" t="s">
        <v>20174</v>
      </c>
      <c r="D1065" s="28" t="s">
        <v>20175</v>
      </c>
      <c r="E1065" s="22"/>
      <c r="F1065" s="22"/>
      <c r="G1065" s="22"/>
      <c r="H1065" s="23">
        <v>0</v>
      </c>
      <c r="I1065" s="22"/>
      <c r="J1065" s="23" t="s">
        <v>18202</v>
      </c>
      <c r="K1065" s="22"/>
      <c r="L1065" s="23" t="s">
        <v>18212</v>
      </c>
      <c r="M1065" s="22"/>
      <c r="N1065" s="22"/>
      <c r="O1065" s="22"/>
      <c r="P1065" s="24"/>
      <c r="Q1065" s="23" t="s">
        <v>29</v>
      </c>
      <c r="R1065" s="23" t="s">
        <v>30</v>
      </c>
      <c r="S1065" s="25"/>
      <c r="T1065" s="26"/>
      <c r="U1065" s="26"/>
      <c r="V1065" s="22"/>
      <c r="W1065" s="27"/>
      <c r="X1065" s="8"/>
      <c r="Y1065" s="8"/>
      <c r="Z1065" s="8"/>
      <c r="AA1065" s="8"/>
      <c r="AB1065" s="8"/>
      <c r="AC1065" s="8"/>
      <c r="AD1065" s="8"/>
      <c r="AE1065" s="8"/>
      <c r="AF1065" s="8"/>
      <c r="AG1065" s="8"/>
      <c r="AH1065" s="8"/>
      <c r="AI1065" s="8"/>
      <c r="AJ1065" s="8"/>
      <c r="AK1065" s="8"/>
    </row>
    <row r="1066" spans="1:37" ht="105.75">
      <c r="A1066" s="18">
        <v>2423</v>
      </c>
      <c r="B1066" s="19"/>
      <c r="C1066" s="28" t="s">
        <v>20176</v>
      </c>
      <c r="D1066" s="28" t="s">
        <v>20177</v>
      </c>
      <c r="E1066" s="22"/>
      <c r="F1066" s="23" t="s">
        <v>50</v>
      </c>
      <c r="G1066" s="22"/>
      <c r="H1066" s="23">
        <v>0</v>
      </c>
      <c r="I1066" s="22"/>
      <c r="J1066" s="23" t="s">
        <v>18202</v>
      </c>
      <c r="K1066" s="29">
        <v>43497</v>
      </c>
      <c r="L1066" s="23" t="s">
        <v>96</v>
      </c>
      <c r="M1066" s="22"/>
      <c r="N1066" s="23" t="s">
        <v>20178</v>
      </c>
      <c r="O1066" s="22"/>
      <c r="P1066" s="24"/>
      <c r="Q1066" s="23" t="s">
        <v>18392</v>
      </c>
      <c r="R1066" s="23" t="s">
        <v>127</v>
      </c>
      <c r="S1066" s="25"/>
      <c r="T1066" s="26"/>
      <c r="U1066" s="26"/>
      <c r="V1066" s="22"/>
      <c r="W1066" s="27"/>
      <c r="X1066" s="8"/>
      <c r="Y1066" s="8"/>
      <c r="Z1066" s="8"/>
      <c r="AA1066" s="8"/>
      <c r="AB1066" s="8"/>
      <c r="AC1066" s="8"/>
      <c r="AD1066" s="8"/>
      <c r="AE1066" s="8"/>
      <c r="AF1066" s="8"/>
      <c r="AG1066" s="8"/>
      <c r="AH1066" s="8"/>
      <c r="AI1066" s="8"/>
      <c r="AJ1066" s="8"/>
      <c r="AK1066" s="8"/>
    </row>
    <row r="1067" spans="1:37" ht="45.75">
      <c r="A1067" s="18">
        <v>2424</v>
      </c>
      <c r="B1067" s="19"/>
      <c r="C1067" s="28" t="s">
        <v>20179</v>
      </c>
      <c r="D1067" s="28" t="s">
        <v>20180</v>
      </c>
      <c r="E1067" s="22"/>
      <c r="F1067" s="23" t="s">
        <v>108</v>
      </c>
      <c r="G1067" s="22"/>
      <c r="H1067" s="23">
        <v>0</v>
      </c>
      <c r="I1067" s="22"/>
      <c r="J1067" s="23" t="s">
        <v>18202</v>
      </c>
      <c r="K1067" s="22"/>
      <c r="L1067" s="23" t="s">
        <v>18212</v>
      </c>
      <c r="M1067" s="23" t="s">
        <v>11857</v>
      </c>
      <c r="N1067" s="22"/>
      <c r="O1067" s="22"/>
      <c r="P1067" s="24"/>
      <c r="Q1067" s="23" t="s">
        <v>29</v>
      </c>
      <c r="R1067" s="23" t="s">
        <v>30</v>
      </c>
      <c r="S1067" s="25"/>
      <c r="T1067" s="26"/>
      <c r="U1067" s="26"/>
      <c r="V1067" s="22"/>
      <c r="W1067" s="27"/>
      <c r="X1067" s="8"/>
      <c r="Y1067" s="8"/>
      <c r="Z1067" s="8"/>
      <c r="AA1067" s="8"/>
      <c r="AB1067" s="8"/>
      <c r="AC1067" s="8"/>
      <c r="AD1067" s="8"/>
      <c r="AE1067" s="8"/>
      <c r="AF1067" s="8"/>
      <c r="AG1067" s="8"/>
      <c r="AH1067" s="8"/>
      <c r="AI1067" s="8"/>
      <c r="AJ1067" s="8"/>
      <c r="AK1067" s="8"/>
    </row>
    <row r="1068" spans="1:37" ht="60.75">
      <c r="A1068" s="18">
        <v>2425</v>
      </c>
      <c r="B1068" s="19"/>
      <c r="C1068" s="28" t="s">
        <v>20179</v>
      </c>
      <c r="D1068" s="28" t="s">
        <v>20181</v>
      </c>
      <c r="E1068" s="22"/>
      <c r="F1068" s="22"/>
      <c r="G1068" s="22"/>
      <c r="H1068" s="23">
        <v>0</v>
      </c>
      <c r="I1068" s="22"/>
      <c r="J1068" s="23" t="s">
        <v>18202</v>
      </c>
      <c r="K1068" s="22"/>
      <c r="L1068" s="23" t="s">
        <v>18399</v>
      </c>
      <c r="M1068" s="22"/>
      <c r="N1068" s="22"/>
      <c r="O1068" s="22"/>
      <c r="P1068" s="24"/>
      <c r="Q1068" s="22"/>
      <c r="R1068" s="22"/>
      <c r="S1068" s="25"/>
      <c r="T1068" s="26"/>
      <c r="U1068" s="26"/>
      <c r="V1068" s="22"/>
      <c r="W1068" s="27"/>
      <c r="X1068" s="8"/>
      <c r="Y1068" s="8"/>
      <c r="Z1068" s="8"/>
      <c r="AA1068" s="8"/>
      <c r="AB1068" s="8"/>
      <c r="AC1068" s="8"/>
      <c r="AD1068" s="8"/>
      <c r="AE1068" s="8"/>
      <c r="AF1068" s="8"/>
      <c r="AG1068" s="8"/>
      <c r="AH1068" s="8"/>
      <c r="AI1068" s="8"/>
      <c r="AJ1068" s="8"/>
      <c r="AK1068" s="8"/>
    </row>
    <row r="1069" spans="1:37" ht="75.75">
      <c r="A1069" s="18">
        <v>2426</v>
      </c>
      <c r="B1069" s="19"/>
      <c r="C1069" s="28" t="s">
        <v>20182</v>
      </c>
      <c r="D1069" s="28" t="s">
        <v>20183</v>
      </c>
      <c r="E1069" s="22"/>
      <c r="F1069" s="23" t="s">
        <v>50</v>
      </c>
      <c r="G1069" s="22"/>
      <c r="H1069" s="23">
        <v>0</v>
      </c>
      <c r="I1069" s="22"/>
      <c r="J1069" s="23" t="s">
        <v>18202</v>
      </c>
      <c r="K1069" s="22"/>
      <c r="L1069" s="23" t="s">
        <v>18212</v>
      </c>
      <c r="M1069" s="23" t="s">
        <v>11857</v>
      </c>
      <c r="N1069" s="22"/>
      <c r="O1069" s="22"/>
      <c r="P1069" s="24"/>
      <c r="Q1069" s="23" t="s">
        <v>29</v>
      </c>
      <c r="R1069" s="23" t="s">
        <v>30</v>
      </c>
      <c r="S1069" s="25"/>
      <c r="T1069" s="26"/>
      <c r="U1069" s="26"/>
      <c r="V1069" s="22"/>
      <c r="W1069" s="27"/>
      <c r="X1069" s="8"/>
      <c r="Y1069" s="8"/>
      <c r="Z1069" s="8"/>
      <c r="AA1069" s="8"/>
      <c r="AB1069" s="8"/>
      <c r="AC1069" s="8"/>
      <c r="AD1069" s="8"/>
      <c r="AE1069" s="8"/>
      <c r="AF1069" s="8"/>
      <c r="AG1069" s="8"/>
      <c r="AH1069" s="8"/>
      <c r="AI1069" s="8"/>
      <c r="AJ1069" s="8"/>
      <c r="AK1069" s="8"/>
    </row>
    <row r="1070" spans="1:37" ht="105.75">
      <c r="A1070" s="18">
        <v>2427</v>
      </c>
      <c r="B1070" s="19"/>
      <c r="C1070" s="28" t="s">
        <v>20184</v>
      </c>
      <c r="D1070" s="28" t="s">
        <v>20185</v>
      </c>
      <c r="E1070" s="22"/>
      <c r="F1070" s="23" t="s">
        <v>165</v>
      </c>
      <c r="G1070" s="23" t="s">
        <v>18589</v>
      </c>
      <c r="H1070" s="23">
        <v>0</v>
      </c>
      <c r="I1070" s="22"/>
      <c r="J1070" s="23" t="s">
        <v>18202</v>
      </c>
      <c r="K1070" s="29">
        <v>43497</v>
      </c>
      <c r="L1070" s="23" t="s">
        <v>18212</v>
      </c>
      <c r="M1070" s="22"/>
      <c r="N1070" s="23" t="s">
        <v>2651</v>
      </c>
      <c r="O1070" s="22"/>
      <c r="P1070" s="24"/>
      <c r="Q1070" s="23" t="s">
        <v>29</v>
      </c>
      <c r="R1070" s="23" t="s">
        <v>30</v>
      </c>
      <c r="S1070" s="25"/>
      <c r="T1070" s="26"/>
      <c r="U1070" s="26"/>
      <c r="V1070" s="22"/>
      <c r="W1070" s="27"/>
      <c r="X1070" s="8"/>
      <c r="Y1070" s="8"/>
      <c r="Z1070" s="8"/>
      <c r="AA1070" s="8"/>
      <c r="AB1070" s="8"/>
      <c r="AC1070" s="8"/>
      <c r="AD1070" s="8"/>
      <c r="AE1070" s="8"/>
      <c r="AF1070" s="8"/>
      <c r="AG1070" s="8"/>
      <c r="AH1070" s="8"/>
      <c r="AI1070" s="8"/>
      <c r="AJ1070" s="8"/>
      <c r="AK1070" s="8"/>
    </row>
    <row r="1071" spans="1:37" ht="300.75">
      <c r="A1071" s="18">
        <v>2428</v>
      </c>
      <c r="B1071" s="19"/>
      <c r="C1071" s="28" t="s">
        <v>20186</v>
      </c>
      <c r="D1071" s="28" t="s">
        <v>20187</v>
      </c>
      <c r="E1071" s="22"/>
      <c r="F1071" s="23" t="s">
        <v>599</v>
      </c>
      <c r="G1071" s="23" t="s">
        <v>18554</v>
      </c>
      <c r="H1071" s="23">
        <v>0</v>
      </c>
      <c r="I1071" s="22"/>
      <c r="J1071" s="23" t="s">
        <v>18202</v>
      </c>
      <c r="K1071" s="29">
        <v>43497</v>
      </c>
      <c r="L1071" s="23" t="s">
        <v>18212</v>
      </c>
      <c r="M1071" s="22"/>
      <c r="N1071" s="23" t="s">
        <v>2651</v>
      </c>
      <c r="O1071" s="22"/>
      <c r="P1071" s="24"/>
      <c r="Q1071" s="23" t="s">
        <v>29</v>
      </c>
      <c r="R1071" s="23" t="s">
        <v>30</v>
      </c>
      <c r="S1071" s="25"/>
      <c r="T1071" s="26"/>
      <c r="U1071" s="26"/>
      <c r="V1071" s="22"/>
      <c r="W1071" s="27"/>
      <c r="X1071" s="8"/>
      <c r="Y1071" s="8"/>
      <c r="Z1071" s="8"/>
      <c r="AA1071" s="8"/>
      <c r="AB1071" s="8"/>
      <c r="AC1071" s="8"/>
      <c r="AD1071" s="8"/>
      <c r="AE1071" s="8"/>
      <c r="AF1071" s="8"/>
      <c r="AG1071" s="8"/>
      <c r="AH1071" s="8"/>
      <c r="AI1071" s="8"/>
      <c r="AJ1071" s="8"/>
      <c r="AK1071" s="8"/>
    </row>
    <row r="1072" spans="1:37" ht="120.75">
      <c r="A1072" s="18">
        <v>2429</v>
      </c>
      <c r="B1072" s="19"/>
      <c r="C1072" s="28" t="s">
        <v>20188</v>
      </c>
      <c r="D1072" s="28" t="s">
        <v>20189</v>
      </c>
      <c r="E1072" s="22"/>
      <c r="F1072" s="23" t="s">
        <v>26</v>
      </c>
      <c r="G1072" s="23" t="s">
        <v>18974</v>
      </c>
      <c r="H1072" s="23">
        <v>0</v>
      </c>
      <c r="I1072" s="22"/>
      <c r="J1072" s="23" t="s">
        <v>18202</v>
      </c>
      <c r="K1072" s="29">
        <v>43497</v>
      </c>
      <c r="L1072" s="23" t="s">
        <v>18212</v>
      </c>
      <c r="M1072" s="22"/>
      <c r="N1072" s="23" t="s">
        <v>2651</v>
      </c>
      <c r="O1072" s="22"/>
      <c r="P1072" s="24"/>
      <c r="Q1072" s="23" t="s">
        <v>29</v>
      </c>
      <c r="R1072" s="23" t="s">
        <v>30</v>
      </c>
      <c r="S1072" s="25"/>
      <c r="T1072" s="26"/>
      <c r="U1072" s="26"/>
      <c r="V1072" s="22"/>
      <c r="W1072" s="27"/>
      <c r="X1072" s="8"/>
      <c r="Y1072" s="8"/>
      <c r="Z1072" s="8"/>
      <c r="AA1072" s="8"/>
      <c r="AB1072" s="8"/>
      <c r="AC1072" s="8"/>
      <c r="AD1072" s="8"/>
      <c r="AE1072" s="8"/>
      <c r="AF1072" s="8"/>
      <c r="AG1072" s="8"/>
      <c r="AH1072" s="8"/>
      <c r="AI1072" s="8"/>
      <c r="AJ1072" s="8"/>
      <c r="AK1072" s="8"/>
    </row>
    <row r="1073" spans="1:37" ht="75.75">
      <c r="A1073" s="18">
        <v>2431</v>
      </c>
      <c r="B1073" s="19"/>
      <c r="C1073" s="28" t="s">
        <v>20190</v>
      </c>
      <c r="D1073" s="28" t="s">
        <v>20191</v>
      </c>
      <c r="E1073" s="22"/>
      <c r="F1073" s="22"/>
      <c r="G1073" s="22"/>
      <c r="H1073" s="23">
        <v>0</v>
      </c>
      <c r="I1073" s="22"/>
      <c r="J1073" s="23" t="s">
        <v>18202</v>
      </c>
      <c r="K1073" s="22"/>
      <c r="L1073" s="23" t="s">
        <v>18212</v>
      </c>
      <c r="M1073" s="22"/>
      <c r="N1073" s="22"/>
      <c r="O1073" s="22"/>
      <c r="P1073" s="24"/>
      <c r="Q1073" s="23" t="s">
        <v>29</v>
      </c>
      <c r="R1073" s="23" t="s">
        <v>30</v>
      </c>
      <c r="S1073" s="25"/>
      <c r="T1073" s="26"/>
      <c r="U1073" s="26"/>
      <c r="V1073" s="22"/>
      <c r="W1073" s="27"/>
      <c r="X1073" s="8"/>
      <c r="Y1073" s="8"/>
      <c r="Z1073" s="8"/>
      <c r="AA1073" s="8"/>
      <c r="AB1073" s="8"/>
      <c r="AC1073" s="8"/>
      <c r="AD1073" s="8"/>
      <c r="AE1073" s="8"/>
      <c r="AF1073" s="8"/>
      <c r="AG1073" s="8"/>
      <c r="AH1073" s="8"/>
      <c r="AI1073" s="8"/>
      <c r="AJ1073" s="8"/>
      <c r="AK1073" s="8"/>
    </row>
    <row r="1074" spans="1:37" ht="150.75">
      <c r="A1074" s="18">
        <v>2432</v>
      </c>
      <c r="B1074" s="19"/>
      <c r="C1074" s="28" t="s">
        <v>20192</v>
      </c>
      <c r="D1074" s="28" t="s">
        <v>20193</v>
      </c>
      <c r="E1074" s="22"/>
      <c r="F1074" s="22"/>
      <c r="G1074" s="22"/>
      <c r="H1074" s="23">
        <v>0</v>
      </c>
      <c r="I1074" s="22"/>
      <c r="J1074" s="23" t="s">
        <v>18202</v>
      </c>
      <c r="K1074" s="29">
        <v>43497</v>
      </c>
      <c r="L1074" s="23" t="s">
        <v>96</v>
      </c>
      <c r="M1074" s="22"/>
      <c r="N1074" s="22"/>
      <c r="O1074" s="22"/>
      <c r="P1074" s="24"/>
      <c r="Q1074" s="23" t="s">
        <v>172</v>
      </c>
      <c r="R1074" s="23" t="s">
        <v>173</v>
      </c>
      <c r="S1074" s="25"/>
      <c r="T1074" s="26"/>
      <c r="U1074" s="26"/>
      <c r="V1074" s="22"/>
      <c r="W1074" s="27"/>
      <c r="X1074" s="8"/>
      <c r="Y1074" s="8"/>
      <c r="Z1074" s="8"/>
      <c r="AA1074" s="8"/>
      <c r="AB1074" s="8"/>
      <c r="AC1074" s="8"/>
      <c r="AD1074" s="8"/>
      <c r="AE1074" s="8"/>
      <c r="AF1074" s="8"/>
      <c r="AG1074" s="8"/>
      <c r="AH1074" s="8"/>
      <c r="AI1074" s="8"/>
      <c r="AJ1074" s="8"/>
      <c r="AK1074" s="8"/>
    </row>
    <row r="1075" spans="1:37" ht="195.75">
      <c r="A1075" s="18">
        <v>2433</v>
      </c>
      <c r="B1075" s="19"/>
      <c r="C1075" s="28" t="s">
        <v>20194</v>
      </c>
      <c r="D1075" s="28" t="s">
        <v>20195</v>
      </c>
      <c r="E1075" s="22"/>
      <c r="F1075" s="22"/>
      <c r="G1075" s="22"/>
      <c r="H1075" s="23">
        <v>0</v>
      </c>
      <c r="I1075" s="22"/>
      <c r="J1075" s="23" t="s">
        <v>18202</v>
      </c>
      <c r="K1075" s="23" t="s">
        <v>18203</v>
      </c>
      <c r="L1075" s="23" t="s">
        <v>61</v>
      </c>
      <c r="M1075" s="22"/>
      <c r="N1075" s="22"/>
      <c r="O1075" s="22"/>
      <c r="P1075" s="24"/>
      <c r="Q1075" s="23" t="s">
        <v>99</v>
      </c>
      <c r="R1075" s="23" t="s">
        <v>179</v>
      </c>
      <c r="S1075" s="25"/>
      <c r="T1075" s="26"/>
      <c r="U1075" s="26"/>
      <c r="V1075" s="22"/>
      <c r="W1075" s="27"/>
      <c r="X1075" s="8"/>
      <c r="Y1075" s="8"/>
      <c r="Z1075" s="8"/>
      <c r="AA1075" s="8"/>
      <c r="AB1075" s="8"/>
      <c r="AC1075" s="8"/>
      <c r="AD1075" s="8"/>
      <c r="AE1075" s="8"/>
      <c r="AF1075" s="8"/>
      <c r="AG1075" s="8"/>
      <c r="AH1075" s="8"/>
      <c r="AI1075" s="8"/>
      <c r="AJ1075" s="8"/>
      <c r="AK1075" s="8"/>
    </row>
    <row r="1076" spans="1:37" ht="105.75">
      <c r="A1076" s="18">
        <v>2438</v>
      </c>
      <c r="B1076" s="19"/>
      <c r="C1076" s="28" t="s">
        <v>20196</v>
      </c>
      <c r="D1076" s="28" t="s">
        <v>20197</v>
      </c>
      <c r="E1076" s="22"/>
      <c r="F1076" s="23" t="s">
        <v>456</v>
      </c>
      <c r="G1076" s="22"/>
      <c r="H1076" s="23">
        <v>0</v>
      </c>
      <c r="I1076" s="22"/>
      <c r="J1076" s="23" t="s">
        <v>18202</v>
      </c>
      <c r="K1076" s="22"/>
      <c r="L1076" s="23" t="s">
        <v>18212</v>
      </c>
      <c r="M1076" s="23" t="s">
        <v>11857</v>
      </c>
      <c r="N1076" s="22"/>
      <c r="O1076" s="22"/>
      <c r="P1076" s="24"/>
      <c r="Q1076" s="23" t="s">
        <v>29</v>
      </c>
      <c r="R1076" s="23" t="s">
        <v>30</v>
      </c>
      <c r="S1076" s="25"/>
      <c r="T1076" s="26"/>
      <c r="U1076" s="26"/>
      <c r="V1076" s="22"/>
      <c r="W1076" s="27"/>
      <c r="X1076" s="8"/>
      <c r="Y1076" s="8"/>
      <c r="Z1076" s="8"/>
      <c r="AA1076" s="8"/>
      <c r="AB1076" s="8"/>
      <c r="AC1076" s="8"/>
      <c r="AD1076" s="8"/>
      <c r="AE1076" s="8"/>
      <c r="AF1076" s="8"/>
      <c r="AG1076" s="8"/>
      <c r="AH1076" s="8"/>
      <c r="AI1076" s="8"/>
      <c r="AJ1076" s="8"/>
      <c r="AK1076" s="8"/>
    </row>
    <row r="1077" spans="1:37" ht="195.75">
      <c r="A1077" s="18">
        <v>2442</v>
      </c>
      <c r="B1077" s="19"/>
      <c r="C1077" s="28" t="s">
        <v>20198</v>
      </c>
      <c r="D1077" s="28" t="s">
        <v>20199</v>
      </c>
      <c r="E1077" s="22"/>
      <c r="F1077" s="23" t="s">
        <v>20200</v>
      </c>
      <c r="G1077" s="23" t="s">
        <v>20036</v>
      </c>
      <c r="H1077" s="23">
        <v>0</v>
      </c>
      <c r="I1077" s="22"/>
      <c r="J1077" s="23" t="s">
        <v>18202</v>
      </c>
      <c r="K1077" s="29">
        <v>43497</v>
      </c>
      <c r="L1077" s="23" t="s">
        <v>18212</v>
      </c>
      <c r="M1077" s="22"/>
      <c r="N1077" s="23" t="s">
        <v>18237</v>
      </c>
      <c r="O1077" s="22"/>
      <c r="P1077" s="24"/>
      <c r="Q1077" s="23" t="s">
        <v>29</v>
      </c>
      <c r="R1077" s="23" t="s">
        <v>30</v>
      </c>
      <c r="S1077" s="25"/>
      <c r="T1077" s="26"/>
      <c r="U1077" s="26"/>
      <c r="V1077" s="22"/>
      <c r="W1077" s="27"/>
      <c r="X1077" s="8"/>
      <c r="Y1077" s="8"/>
      <c r="Z1077" s="8"/>
      <c r="AA1077" s="8"/>
      <c r="AB1077" s="8"/>
      <c r="AC1077" s="8"/>
      <c r="AD1077" s="8"/>
      <c r="AE1077" s="8"/>
      <c r="AF1077" s="8"/>
      <c r="AG1077" s="8"/>
      <c r="AH1077" s="8"/>
      <c r="AI1077" s="8"/>
      <c r="AJ1077" s="8"/>
      <c r="AK1077" s="8"/>
    </row>
    <row r="1078" spans="1:37" ht="75.75">
      <c r="A1078" s="18">
        <v>2443</v>
      </c>
      <c r="B1078" s="19"/>
      <c r="C1078" s="28" t="s">
        <v>20201</v>
      </c>
      <c r="D1078" s="28" t="s">
        <v>20202</v>
      </c>
      <c r="E1078" s="22"/>
      <c r="F1078" s="23" t="s">
        <v>266</v>
      </c>
      <c r="G1078" s="22"/>
      <c r="H1078" s="23">
        <v>0</v>
      </c>
      <c r="I1078" s="22"/>
      <c r="J1078" s="23" t="s">
        <v>18202</v>
      </c>
      <c r="K1078" s="22"/>
      <c r="L1078" s="23" t="s">
        <v>18212</v>
      </c>
      <c r="M1078" s="23" t="s">
        <v>11857</v>
      </c>
      <c r="N1078" s="22"/>
      <c r="O1078" s="22"/>
      <c r="P1078" s="24"/>
      <c r="Q1078" s="23" t="s">
        <v>29</v>
      </c>
      <c r="R1078" s="23" t="s">
        <v>30</v>
      </c>
      <c r="S1078" s="25"/>
      <c r="T1078" s="26"/>
      <c r="U1078" s="26"/>
      <c r="V1078" s="22"/>
      <c r="W1078" s="27"/>
      <c r="X1078" s="8"/>
      <c r="Y1078" s="8"/>
      <c r="Z1078" s="8"/>
      <c r="AA1078" s="8"/>
      <c r="AB1078" s="8"/>
      <c r="AC1078" s="8"/>
      <c r="AD1078" s="8"/>
      <c r="AE1078" s="8"/>
      <c r="AF1078" s="8"/>
      <c r="AG1078" s="8"/>
      <c r="AH1078" s="8"/>
      <c r="AI1078" s="8"/>
      <c r="AJ1078" s="8"/>
      <c r="AK1078" s="8"/>
    </row>
    <row r="1079" spans="1:37" ht="409.6">
      <c r="A1079" s="18">
        <v>2448</v>
      </c>
      <c r="B1079" s="19"/>
      <c r="C1079" s="28" t="s">
        <v>20203</v>
      </c>
      <c r="D1079" s="21"/>
      <c r="E1079" s="22"/>
      <c r="F1079" s="22"/>
      <c r="G1079" s="22"/>
      <c r="H1079" s="23">
        <v>0</v>
      </c>
      <c r="I1079" s="22"/>
      <c r="J1079" s="23" t="s">
        <v>18202</v>
      </c>
      <c r="K1079" s="22"/>
      <c r="L1079" s="23" t="s">
        <v>18219</v>
      </c>
      <c r="M1079" s="23">
        <v>2017</v>
      </c>
      <c r="N1079" s="22"/>
      <c r="O1079" s="22"/>
      <c r="P1079" s="24"/>
      <c r="Q1079" s="23" t="s">
        <v>20</v>
      </c>
      <c r="R1079" s="23" t="s">
        <v>21</v>
      </c>
      <c r="S1079" s="25"/>
      <c r="T1079" s="26"/>
      <c r="U1079" s="26"/>
      <c r="V1079" s="22"/>
      <c r="W1079" s="27"/>
      <c r="X1079" s="8"/>
      <c r="Y1079" s="8"/>
      <c r="Z1079" s="8"/>
      <c r="AA1079" s="8"/>
      <c r="AB1079" s="8"/>
      <c r="AC1079" s="8"/>
      <c r="AD1079" s="8"/>
      <c r="AE1079" s="8"/>
      <c r="AF1079" s="8"/>
      <c r="AG1079" s="8"/>
      <c r="AH1079" s="8"/>
      <c r="AI1079" s="8"/>
      <c r="AJ1079" s="8"/>
      <c r="AK1079" s="8"/>
    </row>
    <row r="1080" spans="1:37" ht="409.6">
      <c r="A1080" s="18">
        <v>2449</v>
      </c>
      <c r="B1080" s="19"/>
      <c r="C1080" s="28" t="s">
        <v>20204</v>
      </c>
      <c r="D1080" s="21"/>
      <c r="E1080" s="22"/>
      <c r="F1080" s="22"/>
      <c r="G1080" s="22"/>
      <c r="H1080" s="23">
        <v>0</v>
      </c>
      <c r="I1080" s="22"/>
      <c r="J1080" s="23" t="s">
        <v>18202</v>
      </c>
      <c r="K1080" s="22"/>
      <c r="L1080" s="23" t="s">
        <v>18267</v>
      </c>
      <c r="M1080" s="23">
        <v>2017</v>
      </c>
      <c r="N1080" s="22"/>
      <c r="O1080" s="22"/>
      <c r="P1080" s="24"/>
      <c r="Q1080" s="23" t="s">
        <v>20</v>
      </c>
      <c r="R1080" s="23" t="s">
        <v>21</v>
      </c>
      <c r="S1080" s="25"/>
      <c r="T1080" s="26"/>
      <c r="U1080" s="26"/>
      <c r="V1080" s="22"/>
      <c r="W1080" s="27"/>
      <c r="X1080" s="8"/>
      <c r="Y1080" s="8"/>
      <c r="Z1080" s="8"/>
      <c r="AA1080" s="8"/>
      <c r="AB1080" s="8"/>
      <c r="AC1080" s="8"/>
      <c r="AD1080" s="8"/>
      <c r="AE1080" s="8"/>
      <c r="AF1080" s="8"/>
      <c r="AG1080" s="8"/>
      <c r="AH1080" s="8"/>
      <c r="AI1080" s="8"/>
      <c r="AJ1080" s="8"/>
      <c r="AK1080" s="8"/>
    </row>
    <row r="1081" spans="1:37" ht="60.75">
      <c r="A1081" s="18">
        <v>2452</v>
      </c>
      <c r="B1081" s="19"/>
      <c r="C1081" s="28" t="s">
        <v>20205</v>
      </c>
      <c r="D1081" s="28" t="s">
        <v>20206</v>
      </c>
      <c r="E1081" s="22"/>
      <c r="F1081" s="23" t="s">
        <v>108</v>
      </c>
      <c r="G1081" s="23" t="s">
        <v>18764</v>
      </c>
      <c r="H1081" s="23">
        <v>0</v>
      </c>
      <c r="I1081" s="22"/>
      <c r="J1081" s="23" t="s">
        <v>18202</v>
      </c>
      <c r="K1081" s="29">
        <v>43497</v>
      </c>
      <c r="L1081" s="23" t="s">
        <v>18212</v>
      </c>
      <c r="M1081" s="22"/>
      <c r="N1081" s="23" t="s">
        <v>18765</v>
      </c>
      <c r="O1081" s="22"/>
      <c r="P1081" s="24"/>
      <c r="Q1081" s="23" t="s">
        <v>29</v>
      </c>
      <c r="R1081" s="23" t="s">
        <v>30</v>
      </c>
      <c r="S1081" s="25"/>
      <c r="T1081" s="26"/>
      <c r="U1081" s="26"/>
      <c r="V1081" s="22"/>
      <c r="W1081" s="27"/>
      <c r="X1081" s="8"/>
      <c r="Y1081" s="8"/>
      <c r="Z1081" s="8"/>
      <c r="AA1081" s="8"/>
      <c r="AB1081" s="8"/>
      <c r="AC1081" s="8"/>
      <c r="AD1081" s="8"/>
      <c r="AE1081" s="8"/>
      <c r="AF1081" s="8"/>
      <c r="AG1081" s="8"/>
      <c r="AH1081" s="8"/>
      <c r="AI1081" s="8"/>
      <c r="AJ1081" s="8"/>
      <c r="AK1081" s="8"/>
    </row>
    <row r="1082" spans="1:37" ht="60.75">
      <c r="A1082" s="18">
        <v>2459</v>
      </c>
      <c r="B1082" s="19"/>
      <c r="C1082" s="28" t="s">
        <v>20207</v>
      </c>
      <c r="D1082" s="28" t="s">
        <v>20208</v>
      </c>
      <c r="E1082" s="22"/>
      <c r="F1082" s="22"/>
      <c r="G1082" s="22"/>
      <c r="H1082" s="23">
        <v>0</v>
      </c>
      <c r="I1082" s="22"/>
      <c r="J1082" s="23" t="s">
        <v>18202</v>
      </c>
      <c r="K1082" s="22"/>
      <c r="L1082" s="23" t="s">
        <v>18212</v>
      </c>
      <c r="M1082" s="22"/>
      <c r="N1082" s="22"/>
      <c r="O1082" s="22"/>
      <c r="P1082" s="24"/>
      <c r="Q1082" s="23" t="s">
        <v>29</v>
      </c>
      <c r="R1082" s="23" t="s">
        <v>30</v>
      </c>
      <c r="S1082" s="25"/>
      <c r="T1082" s="26"/>
      <c r="U1082" s="26"/>
      <c r="V1082" s="22"/>
      <c r="W1082" s="27"/>
      <c r="X1082" s="8"/>
      <c r="Y1082" s="8"/>
      <c r="Z1082" s="8"/>
      <c r="AA1082" s="8"/>
      <c r="AB1082" s="8"/>
      <c r="AC1082" s="8"/>
      <c r="AD1082" s="8"/>
      <c r="AE1082" s="8"/>
      <c r="AF1082" s="8"/>
      <c r="AG1082" s="8"/>
      <c r="AH1082" s="8"/>
      <c r="AI1082" s="8"/>
      <c r="AJ1082" s="8"/>
      <c r="AK1082" s="8"/>
    </row>
    <row r="1083" spans="1:37" ht="165.75">
      <c r="A1083" s="18">
        <v>2463</v>
      </c>
      <c r="B1083" s="19"/>
      <c r="C1083" s="28" t="s">
        <v>20209</v>
      </c>
      <c r="D1083" s="28" t="s">
        <v>20210</v>
      </c>
      <c r="E1083" s="22"/>
      <c r="F1083" s="22"/>
      <c r="G1083" s="22"/>
      <c r="H1083" s="23">
        <v>0</v>
      </c>
      <c r="I1083" s="22"/>
      <c r="J1083" s="23" t="s">
        <v>18202</v>
      </c>
      <c r="K1083" s="31">
        <v>43313</v>
      </c>
      <c r="L1083" s="23" t="s">
        <v>18367</v>
      </c>
      <c r="M1083" s="22"/>
      <c r="N1083" s="22"/>
      <c r="O1083" s="22"/>
      <c r="P1083" s="24"/>
      <c r="Q1083" s="23" t="s">
        <v>18541</v>
      </c>
      <c r="R1083" s="22"/>
      <c r="S1083" s="33"/>
      <c r="T1083" s="26"/>
      <c r="U1083" s="26"/>
      <c r="V1083" s="22"/>
      <c r="W1083" s="27"/>
      <c r="X1083" s="8"/>
      <c r="Y1083" s="8"/>
      <c r="Z1083" s="8"/>
      <c r="AA1083" s="8"/>
      <c r="AB1083" s="8"/>
      <c r="AC1083" s="8"/>
      <c r="AD1083" s="8"/>
      <c r="AE1083" s="8"/>
      <c r="AF1083" s="8"/>
      <c r="AG1083" s="8"/>
      <c r="AH1083" s="8"/>
      <c r="AI1083" s="8"/>
      <c r="AJ1083" s="8"/>
      <c r="AK1083" s="8"/>
    </row>
    <row r="1084" spans="1:37" ht="375.75">
      <c r="A1084" s="18">
        <v>2464</v>
      </c>
      <c r="B1084" s="19"/>
      <c r="C1084" s="28" t="s">
        <v>8025</v>
      </c>
      <c r="D1084" s="28" t="s">
        <v>20211</v>
      </c>
      <c r="E1084" s="22"/>
      <c r="F1084" s="22"/>
      <c r="G1084" s="22"/>
      <c r="H1084" s="23">
        <v>0</v>
      </c>
      <c r="I1084" s="22"/>
      <c r="J1084" s="23" t="s">
        <v>18202</v>
      </c>
      <c r="K1084" s="31">
        <v>43313</v>
      </c>
      <c r="L1084" s="23" t="s">
        <v>18367</v>
      </c>
      <c r="M1084" s="22"/>
      <c r="N1084" s="22"/>
      <c r="O1084" s="22"/>
      <c r="P1084" s="24"/>
      <c r="Q1084" s="23" t="s">
        <v>18541</v>
      </c>
      <c r="R1084" s="22"/>
      <c r="S1084" s="33"/>
      <c r="T1084" s="26"/>
      <c r="U1084" s="26"/>
      <c r="V1084" s="22"/>
      <c r="W1084" s="27"/>
      <c r="X1084" s="8"/>
      <c r="Y1084" s="8"/>
      <c r="Z1084" s="8"/>
      <c r="AA1084" s="8"/>
      <c r="AB1084" s="8"/>
      <c r="AC1084" s="8"/>
      <c r="AD1084" s="8"/>
      <c r="AE1084" s="8"/>
      <c r="AF1084" s="8"/>
      <c r="AG1084" s="8"/>
      <c r="AH1084" s="8"/>
      <c r="AI1084" s="8"/>
      <c r="AJ1084" s="8"/>
      <c r="AK1084" s="8"/>
    </row>
    <row r="1085" spans="1:37" ht="285.75">
      <c r="A1085" s="18">
        <v>2465</v>
      </c>
      <c r="B1085" s="19"/>
      <c r="C1085" s="28" t="s">
        <v>8025</v>
      </c>
      <c r="D1085" s="28" t="s">
        <v>20212</v>
      </c>
      <c r="E1085" s="22"/>
      <c r="F1085" s="22"/>
      <c r="G1085" s="22"/>
      <c r="H1085" s="23">
        <v>0</v>
      </c>
      <c r="I1085" s="22"/>
      <c r="J1085" s="23" t="s">
        <v>18202</v>
      </c>
      <c r="K1085" s="31">
        <v>43313</v>
      </c>
      <c r="L1085" s="23" t="s">
        <v>18367</v>
      </c>
      <c r="M1085" s="22"/>
      <c r="N1085" s="22"/>
      <c r="O1085" s="22"/>
      <c r="P1085" s="24"/>
      <c r="Q1085" s="23" t="s">
        <v>18541</v>
      </c>
      <c r="R1085" s="22"/>
      <c r="S1085" s="33"/>
      <c r="T1085" s="26"/>
      <c r="U1085" s="26"/>
      <c r="V1085" s="22"/>
      <c r="W1085" s="27"/>
      <c r="X1085" s="8"/>
      <c r="Y1085" s="8"/>
      <c r="Z1085" s="8"/>
      <c r="AA1085" s="8"/>
      <c r="AB1085" s="8"/>
      <c r="AC1085" s="8"/>
      <c r="AD1085" s="8"/>
      <c r="AE1085" s="8"/>
      <c r="AF1085" s="8"/>
      <c r="AG1085" s="8"/>
      <c r="AH1085" s="8"/>
      <c r="AI1085" s="8"/>
      <c r="AJ1085" s="8"/>
      <c r="AK1085" s="8"/>
    </row>
    <row r="1086" spans="1:37" ht="360.75">
      <c r="A1086" s="18">
        <v>2466</v>
      </c>
      <c r="B1086" s="19"/>
      <c r="C1086" s="28" t="s">
        <v>8025</v>
      </c>
      <c r="D1086" s="28" t="s">
        <v>20213</v>
      </c>
      <c r="E1086" s="22"/>
      <c r="F1086" s="22"/>
      <c r="G1086" s="22"/>
      <c r="H1086" s="23">
        <v>0</v>
      </c>
      <c r="I1086" s="22"/>
      <c r="J1086" s="23" t="s">
        <v>18202</v>
      </c>
      <c r="K1086" s="31">
        <v>43313</v>
      </c>
      <c r="L1086" s="23" t="s">
        <v>18367</v>
      </c>
      <c r="M1086" s="22"/>
      <c r="N1086" s="22"/>
      <c r="O1086" s="22"/>
      <c r="P1086" s="24"/>
      <c r="Q1086" s="23" t="s">
        <v>18541</v>
      </c>
      <c r="R1086" s="22"/>
      <c r="S1086" s="33"/>
      <c r="T1086" s="26"/>
      <c r="U1086" s="26"/>
      <c r="V1086" s="22"/>
      <c r="W1086" s="27"/>
      <c r="X1086" s="8"/>
      <c r="Y1086" s="8"/>
      <c r="Z1086" s="8"/>
      <c r="AA1086" s="8"/>
      <c r="AB1086" s="8"/>
      <c r="AC1086" s="8"/>
      <c r="AD1086" s="8"/>
      <c r="AE1086" s="8"/>
      <c r="AF1086" s="8"/>
      <c r="AG1086" s="8"/>
      <c r="AH1086" s="8"/>
      <c r="AI1086" s="8"/>
      <c r="AJ1086" s="8"/>
      <c r="AK1086" s="8"/>
    </row>
    <row r="1087" spans="1:37" ht="330.75">
      <c r="A1087" s="18">
        <v>2467</v>
      </c>
      <c r="B1087" s="19"/>
      <c r="C1087" s="28" t="s">
        <v>8025</v>
      </c>
      <c r="D1087" s="28" t="s">
        <v>20214</v>
      </c>
      <c r="E1087" s="22"/>
      <c r="F1087" s="22"/>
      <c r="G1087" s="22"/>
      <c r="H1087" s="23">
        <v>0</v>
      </c>
      <c r="I1087" s="22"/>
      <c r="J1087" s="23" t="s">
        <v>18202</v>
      </c>
      <c r="K1087" s="31">
        <v>43313</v>
      </c>
      <c r="L1087" s="23" t="s">
        <v>18367</v>
      </c>
      <c r="M1087" s="22"/>
      <c r="N1087" s="22"/>
      <c r="O1087" s="22"/>
      <c r="P1087" s="24"/>
      <c r="Q1087" s="23" t="s">
        <v>18541</v>
      </c>
      <c r="R1087" s="22"/>
      <c r="S1087" s="33"/>
      <c r="T1087" s="26"/>
      <c r="U1087" s="26"/>
      <c r="V1087" s="22"/>
      <c r="W1087" s="27"/>
      <c r="X1087" s="8"/>
      <c r="Y1087" s="8"/>
      <c r="Z1087" s="8"/>
      <c r="AA1087" s="8"/>
      <c r="AB1087" s="8"/>
      <c r="AC1087" s="8"/>
      <c r="AD1087" s="8"/>
      <c r="AE1087" s="8"/>
      <c r="AF1087" s="8"/>
      <c r="AG1087" s="8"/>
      <c r="AH1087" s="8"/>
      <c r="AI1087" s="8"/>
      <c r="AJ1087" s="8"/>
      <c r="AK1087" s="8"/>
    </row>
    <row r="1088" spans="1:37" ht="409.6">
      <c r="A1088" s="18">
        <v>2468</v>
      </c>
      <c r="B1088" s="19"/>
      <c r="C1088" s="28" t="s">
        <v>8025</v>
      </c>
      <c r="D1088" s="28" t="s">
        <v>20215</v>
      </c>
      <c r="E1088" s="22"/>
      <c r="F1088" s="22"/>
      <c r="G1088" s="22"/>
      <c r="H1088" s="23">
        <v>0</v>
      </c>
      <c r="I1088" s="22"/>
      <c r="J1088" s="23" t="s">
        <v>18202</v>
      </c>
      <c r="K1088" s="31">
        <v>43313</v>
      </c>
      <c r="L1088" s="23" t="s">
        <v>18367</v>
      </c>
      <c r="M1088" s="22"/>
      <c r="N1088" s="22"/>
      <c r="O1088" s="22"/>
      <c r="P1088" s="24"/>
      <c r="Q1088" s="23" t="s">
        <v>18541</v>
      </c>
      <c r="R1088" s="22"/>
      <c r="S1088" s="33"/>
      <c r="T1088" s="26"/>
      <c r="U1088" s="26"/>
      <c r="V1088" s="22"/>
      <c r="W1088" s="27"/>
      <c r="X1088" s="8"/>
      <c r="Y1088" s="8"/>
      <c r="Z1088" s="8"/>
      <c r="AA1088" s="8"/>
      <c r="AB1088" s="8"/>
      <c r="AC1088" s="8"/>
      <c r="AD1088" s="8"/>
      <c r="AE1088" s="8"/>
      <c r="AF1088" s="8"/>
      <c r="AG1088" s="8"/>
      <c r="AH1088" s="8"/>
      <c r="AI1088" s="8"/>
      <c r="AJ1088" s="8"/>
      <c r="AK1088" s="8"/>
    </row>
    <row r="1089" spans="1:37" ht="270.75">
      <c r="A1089" s="18">
        <v>2469</v>
      </c>
      <c r="B1089" s="19"/>
      <c r="C1089" s="28" t="s">
        <v>8025</v>
      </c>
      <c r="D1089" s="28" t="s">
        <v>20216</v>
      </c>
      <c r="E1089" s="22"/>
      <c r="F1089" s="22"/>
      <c r="G1089" s="22"/>
      <c r="H1089" s="23">
        <v>0</v>
      </c>
      <c r="I1089" s="22"/>
      <c r="J1089" s="23" t="s">
        <v>18202</v>
      </c>
      <c r="K1089" s="31">
        <v>43313</v>
      </c>
      <c r="L1089" s="23" t="s">
        <v>18367</v>
      </c>
      <c r="M1089" s="22"/>
      <c r="N1089" s="22"/>
      <c r="O1089" s="22"/>
      <c r="P1089" s="24"/>
      <c r="Q1089" s="23" t="s">
        <v>18541</v>
      </c>
      <c r="R1089" s="22"/>
      <c r="S1089" s="33"/>
      <c r="T1089" s="26"/>
      <c r="U1089" s="26"/>
      <c r="V1089" s="22"/>
      <c r="W1089" s="27"/>
      <c r="X1089" s="8"/>
      <c r="Y1089" s="8"/>
      <c r="Z1089" s="8"/>
      <c r="AA1089" s="8"/>
      <c r="AB1089" s="8"/>
      <c r="AC1089" s="8"/>
      <c r="AD1089" s="8"/>
      <c r="AE1089" s="8"/>
      <c r="AF1089" s="8"/>
      <c r="AG1089" s="8"/>
      <c r="AH1089" s="8"/>
      <c r="AI1089" s="8"/>
      <c r="AJ1089" s="8"/>
      <c r="AK1089" s="8"/>
    </row>
    <row r="1090" spans="1:37" ht="225.75">
      <c r="A1090" s="18">
        <v>2470</v>
      </c>
      <c r="B1090" s="19"/>
      <c r="C1090" s="28" t="s">
        <v>7186</v>
      </c>
      <c r="D1090" s="28" t="s">
        <v>20217</v>
      </c>
      <c r="E1090" s="22"/>
      <c r="F1090" s="22"/>
      <c r="G1090" s="22"/>
      <c r="H1090" s="23">
        <v>0</v>
      </c>
      <c r="I1090" s="22"/>
      <c r="J1090" s="23" t="s">
        <v>18202</v>
      </c>
      <c r="K1090" s="31">
        <v>43313</v>
      </c>
      <c r="L1090" s="23" t="s">
        <v>18367</v>
      </c>
      <c r="M1090" s="22"/>
      <c r="N1090" s="22"/>
      <c r="O1090" s="22"/>
      <c r="P1090" s="24"/>
      <c r="Q1090" s="23" t="s">
        <v>18541</v>
      </c>
      <c r="R1090" s="22"/>
      <c r="S1090" s="33"/>
      <c r="T1090" s="26"/>
      <c r="U1090" s="26"/>
      <c r="V1090" s="22"/>
      <c r="W1090" s="27"/>
      <c r="X1090" s="8"/>
      <c r="Y1090" s="8"/>
      <c r="Z1090" s="8"/>
      <c r="AA1090" s="8"/>
      <c r="AB1090" s="8"/>
      <c r="AC1090" s="8"/>
      <c r="AD1090" s="8"/>
      <c r="AE1090" s="8"/>
      <c r="AF1090" s="8"/>
      <c r="AG1090" s="8"/>
      <c r="AH1090" s="8"/>
      <c r="AI1090" s="8"/>
      <c r="AJ1090" s="8"/>
      <c r="AK1090" s="8"/>
    </row>
    <row r="1091" spans="1:37" ht="195.75">
      <c r="A1091" s="18">
        <v>2474</v>
      </c>
      <c r="B1091" s="19"/>
      <c r="C1091" s="28" t="s">
        <v>20218</v>
      </c>
      <c r="D1091" s="28" t="s">
        <v>20219</v>
      </c>
      <c r="E1091" s="22"/>
      <c r="F1091" s="23" t="s">
        <v>415</v>
      </c>
      <c r="G1091" s="22"/>
      <c r="H1091" s="23">
        <v>0</v>
      </c>
      <c r="I1091" s="22"/>
      <c r="J1091" s="23" t="s">
        <v>18202</v>
      </c>
      <c r="K1091" s="29">
        <v>43497</v>
      </c>
      <c r="L1091" s="23" t="s">
        <v>96</v>
      </c>
      <c r="M1091" s="22"/>
      <c r="N1091" s="23" t="s">
        <v>18881</v>
      </c>
      <c r="O1091" s="22"/>
      <c r="P1091" s="24"/>
      <c r="Q1091" s="23" t="s">
        <v>18392</v>
      </c>
      <c r="R1091" s="23" t="s">
        <v>127</v>
      </c>
      <c r="S1091" s="25"/>
      <c r="T1091" s="26"/>
      <c r="U1091" s="26"/>
      <c r="V1091" s="22"/>
      <c r="W1091" s="27"/>
      <c r="X1091" s="8"/>
      <c r="Y1091" s="8"/>
      <c r="Z1091" s="8"/>
      <c r="AA1091" s="8"/>
      <c r="AB1091" s="8"/>
      <c r="AC1091" s="8"/>
      <c r="AD1091" s="8"/>
      <c r="AE1091" s="8"/>
      <c r="AF1091" s="8"/>
      <c r="AG1091" s="8"/>
      <c r="AH1091" s="8"/>
      <c r="AI1091" s="8"/>
      <c r="AJ1091" s="8"/>
      <c r="AK1091" s="8"/>
    </row>
    <row r="1092" spans="1:37" ht="409.6">
      <c r="A1092" s="18">
        <v>2476</v>
      </c>
      <c r="B1092" s="19"/>
      <c r="C1092" s="28" t="s">
        <v>20220</v>
      </c>
      <c r="D1092" s="21"/>
      <c r="E1092" s="22"/>
      <c r="F1092" s="22"/>
      <c r="G1092" s="22"/>
      <c r="H1092" s="23">
        <v>0</v>
      </c>
      <c r="I1092" s="22"/>
      <c r="J1092" s="23" t="s">
        <v>18202</v>
      </c>
      <c r="K1092" s="22"/>
      <c r="L1092" s="23" t="s">
        <v>18212</v>
      </c>
      <c r="M1092" s="23">
        <v>2017</v>
      </c>
      <c r="N1092" s="22"/>
      <c r="O1092" s="22"/>
      <c r="P1092" s="24"/>
      <c r="Q1092" s="23" t="s">
        <v>20</v>
      </c>
      <c r="R1092" s="23" t="s">
        <v>21</v>
      </c>
      <c r="S1092" s="25"/>
      <c r="T1092" s="26"/>
      <c r="U1092" s="26"/>
      <c r="V1092" s="22"/>
      <c r="W1092" s="27"/>
      <c r="X1092" s="8"/>
      <c r="Y1092" s="8"/>
      <c r="Z1092" s="8"/>
      <c r="AA1092" s="8"/>
      <c r="AB1092" s="8"/>
      <c r="AC1092" s="8"/>
      <c r="AD1092" s="8"/>
      <c r="AE1092" s="8"/>
      <c r="AF1092" s="8"/>
      <c r="AG1092" s="8"/>
      <c r="AH1092" s="8"/>
      <c r="AI1092" s="8"/>
      <c r="AJ1092" s="8"/>
      <c r="AK1092" s="8"/>
    </row>
    <row r="1093" spans="1:37" ht="409.6">
      <c r="A1093" s="18">
        <v>2482</v>
      </c>
      <c r="B1093" s="19"/>
      <c r="C1093" s="28" t="s">
        <v>20221</v>
      </c>
      <c r="D1093" s="21"/>
      <c r="E1093" s="22"/>
      <c r="F1093" s="22"/>
      <c r="G1093" s="22"/>
      <c r="H1093" s="23">
        <v>0</v>
      </c>
      <c r="I1093" s="22"/>
      <c r="J1093" s="23" t="s">
        <v>18202</v>
      </c>
      <c r="K1093" s="22"/>
      <c r="L1093" s="23" t="s">
        <v>18212</v>
      </c>
      <c r="M1093" s="23">
        <v>2017</v>
      </c>
      <c r="N1093" s="22"/>
      <c r="O1093" s="22"/>
      <c r="P1093" s="24"/>
      <c r="Q1093" s="23" t="s">
        <v>20</v>
      </c>
      <c r="R1093" s="23" t="s">
        <v>21</v>
      </c>
      <c r="S1093" s="25"/>
      <c r="T1093" s="26"/>
      <c r="U1093" s="26"/>
      <c r="V1093" s="22"/>
      <c r="W1093" s="27"/>
      <c r="X1093" s="8"/>
      <c r="Y1093" s="8"/>
      <c r="Z1093" s="8"/>
      <c r="AA1093" s="8"/>
      <c r="AB1093" s="8"/>
      <c r="AC1093" s="8"/>
      <c r="AD1093" s="8"/>
      <c r="AE1093" s="8"/>
      <c r="AF1093" s="8"/>
      <c r="AG1093" s="8"/>
      <c r="AH1093" s="8"/>
      <c r="AI1093" s="8"/>
      <c r="AJ1093" s="8"/>
      <c r="AK1093" s="8"/>
    </row>
    <row r="1094" spans="1:37" ht="345.75">
      <c r="A1094" s="18">
        <v>2483</v>
      </c>
      <c r="B1094" s="19"/>
      <c r="C1094" s="28" t="s">
        <v>20222</v>
      </c>
      <c r="D1094" s="28" t="s">
        <v>20223</v>
      </c>
      <c r="E1094" s="22"/>
      <c r="F1094" s="23" t="s">
        <v>20224</v>
      </c>
      <c r="G1094" s="23" t="s">
        <v>20225</v>
      </c>
      <c r="H1094" s="23">
        <v>0</v>
      </c>
      <c r="I1094" s="22"/>
      <c r="J1094" s="23" t="s">
        <v>18202</v>
      </c>
      <c r="K1094" s="29">
        <v>43497</v>
      </c>
      <c r="L1094" s="23" t="s">
        <v>18212</v>
      </c>
      <c r="M1094" s="22"/>
      <c r="N1094" s="23" t="s">
        <v>19610</v>
      </c>
      <c r="O1094" s="22"/>
      <c r="P1094" s="24"/>
      <c r="Q1094" s="23" t="s">
        <v>29</v>
      </c>
      <c r="R1094" s="23" t="s">
        <v>30</v>
      </c>
      <c r="S1094" s="25"/>
      <c r="T1094" s="26"/>
      <c r="U1094" s="26"/>
      <c r="V1094" s="22"/>
      <c r="W1094" s="27"/>
      <c r="X1094" s="8"/>
      <c r="Y1094" s="8"/>
      <c r="Z1094" s="8"/>
      <c r="AA1094" s="8"/>
      <c r="AB1094" s="8"/>
      <c r="AC1094" s="8"/>
      <c r="AD1094" s="8"/>
      <c r="AE1094" s="8"/>
      <c r="AF1094" s="8"/>
      <c r="AG1094" s="8"/>
      <c r="AH1094" s="8"/>
      <c r="AI1094" s="8"/>
      <c r="AJ1094" s="8"/>
      <c r="AK1094" s="8"/>
    </row>
    <row r="1095" spans="1:37" ht="105.75">
      <c r="A1095" s="18">
        <v>2488</v>
      </c>
      <c r="B1095" s="19"/>
      <c r="C1095" s="28" t="s">
        <v>20226</v>
      </c>
      <c r="D1095" s="28" t="s">
        <v>20227</v>
      </c>
      <c r="E1095" s="22"/>
      <c r="F1095" s="22"/>
      <c r="G1095" s="22"/>
      <c r="H1095" s="23">
        <v>0</v>
      </c>
      <c r="I1095" s="22"/>
      <c r="J1095" s="23" t="s">
        <v>18202</v>
      </c>
      <c r="K1095" s="29">
        <v>43497</v>
      </c>
      <c r="L1095" s="23" t="s">
        <v>96</v>
      </c>
      <c r="M1095" s="22"/>
      <c r="N1095" s="22"/>
      <c r="O1095" s="22"/>
      <c r="P1095" s="24"/>
      <c r="Q1095" s="23" t="s">
        <v>172</v>
      </c>
      <c r="R1095" s="23" t="s">
        <v>173</v>
      </c>
      <c r="S1095" s="25"/>
      <c r="T1095" s="26"/>
      <c r="U1095" s="26"/>
      <c r="V1095" s="22"/>
      <c r="W1095" s="27"/>
      <c r="X1095" s="8"/>
      <c r="Y1095" s="8"/>
      <c r="Z1095" s="8"/>
      <c r="AA1095" s="8"/>
      <c r="AB1095" s="8"/>
      <c r="AC1095" s="8"/>
      <c r="AD1095" s="8"/>
      <c r="AE1095" s="8"/>
      <c r="AF1095" s="8"/>
      <c r="AG1095" s="8"/>
      <c r="AH1095" s="8"/>
      <c r="AI1095" s="8"/>
      <c r="AJ1095" s="8"/>
      <c r="AK1095" s="8"/>
    </row>
    <row r="1096" spans="1:37" ht="90.75">
      <c r="A1096" s="18">
        <v>2489</v>
      </c>
      <c r="B1096" s="19"/>
      <c r="C1096" s="28" t="s">
        <v>20226</v>
      </c>
      <c r="D1096" s="28" t="s">
        <v>20228</v>
      </c>
      <c r="E1096" s="22"/>
      <c r="F1096" s="23" t="s">
        <v>403</v>
      </c>
      <c r="G1096" s="22"/>
      <c r="H1096" s="23">
        <v>0</v>
      </c>
      <c r="I1096" s="22"/>
      <c r="J1096" s="23" t="s">
        <v>18202</v>
      </c>
      <c r="K1096" s="23" t="s">
        <v>18203</v>
      </c>
      <c r="L1096" s="23" t="s">
        <v>61</v>
      </c>
      <c r="M1096" s="22"/>
      <c r="N1096" s="22"/>
      <c r="O1096" s="22"/>
      <c r="P1096" s="24"/>
      <c r="Q1096" s="23" t="s">
        <v>172</v>
      </c>
      <c r="R1096" s="23" t="s">
        <v>173</v>
      </c>
      <c r="S1096" s="25"/>
      <c r="T1096" s="26"/>
      <c r="U1096" s="26"/>
      <c r="V1096" s="22"/>
      <c r="W1096" s="27"/>
      <c r="X1096" s="8"/>
      <c r="Y1096" s="8"/>
      <c r="Z1096" s="8"/>
      <c r="AA1096" s="8"/>
      <c r="AB1096" s="8"/>
      <c r="AC1096" s="8"/>
      <c r="AD1096" s="8"/>
      <c r="AE1096" s="8"/>
      <c r="AF1096" s="8"/>
      <c r="AG1096" s="8"/>
      <c r="AH1096" s="8"/>
      <c r="AI1096" s="8"/>
      <c r="AJ1096" s="8"/>
      <c r="AK1096" s="8"/>
    </row>
    <row r="1097" spans="1:37" ht="105.75">
      <c r="A1097" s="18">
        <v>2490</v>
      </c>
      <c r="B1097" s="19"/>
      <c r="C1097" s="28" t="s">
        <v>20229</v>
      </c>
      <c r="D1097" s="28" t="s">
        <v>20230</v>
      </c>
      <c r="E1097" s="22"/>
      <c r="F1097" s="23" t="s">
        <v>165</v>
      </c>
      <c r="G1097" s="22"/>
      <c r="H1097" s="23">
        <v>0</v>
      </c>
      <c r="I1097" s="22"/>
      <c r="J1097" s="23" t="s">
        <v>18202</v>
      </c>
      <c r="K1097" s="23" t="s">
        <v>18203</v>
      </c>
      <c r="L1097" s="23" t="s">
        <v>61</v>
      </c>
      <c r="M1097" s="22"/>
      <c r="N1097" s="22"/>
      <c r="O1097" s="22"/>
      <c r="P1097" s="24"/>
      <c r="Q1097" s="23" t="s">
        <v>172</v>
      </c>
      <c r="R1097" s="23" t="s">
        <v>173</v>
      </c>
      <c r="S1097" s="25"/>
      <c r="T1097" s="26"/>
      <c r="U1097" s="26"/>
      <c r="V1097" s="22"/>
      <c r="W1097" s="27"/>
      <c r="X1097" s="8"/>
      <c r="Y1097" s="8"/>
      <c r="Z1097" s="8"/>
      <c r="AA1097" s="8"/>
      <c r="AB1097" s="8"/>
      <c r="AC1097" s="8"/>
      <c r="AD1097" s="8"/>
      <c r="AE1097" s="8"/>
      <c r="AF1097" s="8"/>
      <c r="AG1097" s="8"/>
      <c r="AH1097" s="8"/>
      <c r="AI1097" s="8"/>
      <c r="AJ1097" s="8"/>
      <c r="AK1097" s="8"/>
    </row>
    <row r="1098" spans="1:37" ht="150.75">
      <c r="A1098" s="18">
        <v>2491</v>
      </c>
      <c r="B1098" s="19"/>
      <c r="C1098" s="28" t="s">
        <v>20231</v>
      </c>
      <c r="D1098" s="28" t="s">
        <v>20232</v>
      </c>
      <c r="E1098" s="22"/>
      <c r="F1098" s="22"/>
      <c r="G1098" s="22"/>
      <c r="H1098" s="23">
        <v>0</v>
      </c>
      <c r="I1098" s="22"/>
      <c r="J1098" s="23" t="s">
        <v>18202</v>
      </c>
      <c r="K1098" s="29">
        <v>43497</v>
      </c>
      <c r="L1098" s="23" t="s">
        <v>96</v>
      </c>
      <c r="M1098" s="22"/>
      <c r="N1098" s="22"/>
      <c r="O1098" s="22"/>
      <c r="P1098" s="24"/>
      <c r="Q1098" s="23" t="s">
        <v>172</v>
      </c>
      <c r="R1098" s="23" t="s">
        <v>173</v>
      </c>
      <c r="S1098" s="25"/>
      <c r="T1098" s="26"/>
      <c r="U1098" s="26"/>
      <c r="V1098" s="22"/>
      <c r="W1098" s="27"/>
      <c r="X1098" s="8"/>
      <c r="Y1098" s="8"/>
      <c r="Z1098" s="8"/>
      <c r="AA1098" s="8"/>
      <c r="AB1098" s="8"/>
      <c r="AC1098" s="8"/>
      <c r="AD1098" s="8"/>
      <c r="AE1098" s="8"/>
      <c r="AF1098" s="8"/>
      <c r="AG1098" s="8"/>
      <c r="AH1098" s="8"/>
      <c r="AI1098" s="8"/>
      <c r="AJ1098" s="8"/>
      <c r="AK1098" s="8"/>
    </row>
    <row r="1099" spans="1:37" ht="195.75">
      <c r="A1099" s="18">
        <v>2493</v>
      </c>
      <c r="B1099" s="19"/>
      <c r="C1099" s="28" t="s">
        <v>20233</v>
      </c>
      <c r="D1099" s="28" t="s">
        <v>20234</v>
      </c>
      <c r="E1099" s="22"/>
      <c r="F1099" s="22"/>
      <c r="G1099" s="22"/>
      <c r="H1099" s="23">
        <v>0</v>
      </c>
      <c r="I1099" s="22"/>
      <c r="J1099" s="23" t="s">
        <v>18202</v>
      </c>
      <c r="K1099" s="29">
        <v>43497</v>
      </c>
      <c r="L1099" s="23" t="s">
        <v>96</v>
      </c>
      <c r="M1099" s="22"/>
      <c r="N1099" s="22"/>
      <c r="O1099" s="22"/>
      <c r="P1099" s="24"/>
      <c r="Q1099" s="23" t="s">
        <v>172</v>
      </c>
      <c r="R1099" s="23" t="s">
        <v>173</v>
      </c>
      <c r="S1099" s="25"/>
      <c r="T1099" s="26"/>
      <c r="U1099" s="26"/>
      <c r="V1099" s="22"/>
      <c r="W1099" s="27"/>
      <c r="X1099" s="8"/>
      <c r="Y1099" s="8"/>
      <c r="Z1099" s="8"/>
      <c r="AA1099" s="8"/>
      <c r="AB1099" s="8"/>
      <c r="AC1099" s="8"/>
      <c r="AD1099" s="8"/>
      <c r="AE1099" s="8"/>
      <c r="AF1099" s="8"/>
      <c r="AG1099" s="8"/>
      <c r="AH1099" s="8"/>
      <c r="AI1099" s="8"/>
      <c r="AJ1099" s="8"/>
      <c r="AK1099" s="8"/>
    </row>
    <row r="1100" spans="1:37" ht="90.75">
      <c r="A1100" s="18">
        <v>2494</v>
      </c>
      <c r="B1100" s="19"/>
      <c r="C1100" s="28" t="s">
        <v>20235</v>
      </c>
      <c r="D1100" s="28" t="s">
        <v>20236</v>
      </c>
      <c r="E1100" s="22"/>
      <c r="F1100" s="22"/>
      <c r="G1100" s="22"/>
      <c r="H1100" s="23">
        <v>0</v>
      </c>
      <c r="I1100" s="22"/>
      <c r="J1100" s="23" t="s">
        <v>18202</v>
      </c>
      <c r="K1100" s="29">
        <v>43497</v>
      </c>
      <c r="L1100" s="23" t="s">
        <v>96</v>
      </c>
      <c r="M1100" s="22"/>
      <c r="N1100" s="22"/>
      <c r="O1100" s="22"/>
      <c r="P1100" s="24"/>
      <c r="Q1100" s="23" t="s">
        <v>172</v>
      </c>
      <c r="R1100" s="23" t="s">
        <v>173</v>
      </c>
      <c r="S1100" s="25"/>
      <c r="T1100" s="26"/>
      <c r="U1100" s="26"/>
      <c r="V1100" s="22"/>
      <c r="W1100" s="27"/>
      <c r="X1100" s="8"/>
      <c r="Y1100" s="8"/>
      <c r="Z1100" s="8"/>
      <c r="AA1100" s="8"/>
      <c r="AB1100" s="8"/>
      <c r="AC1100" s="8"/>
      <c r="AD1100" s="8"/>
      <c r="AE1100" s="8"/>
      <c r="AF1100" s="8"/>
      <c r="AG1100" s="8"/>
      <c r="AH1100" s="8"/>
      <c r="AI1100" s="8"/>
      <c r="AJ1100" s="8"/>
      <c r="AK1100" s="8"/>
    </row>
    <row r="1101" spans="1:37" ht="120.75">
      <c r="A1101" s="18">
        <v>2495</v>
      </c>
      <c r="B1101" s="19"/>
      <c r="C1101" s="28" t="s">
        <v>20237</v>
      </c>
      <c r="D1101" s="28" t="s">
        <v>20238</v>
      </c>
      <c r="E1101" s="22"/>
      <c r="F1101" s="22"/>
      <c r="G1101" s="22"/>
      <c r="H1101" s="23">
        <v>0</v>
      </c>
      <c r="I1101" s="22"/>
      <c r="J1101" s="23" t="s">
        <v>18202</v>
      </c>
      <c r="K1101" s="23" t="s">
        <v>18203</v>
      </c>
      <c r="L1101" s="23" t="s">
        <v>61</v>
      </c>
      <c r="M1101" s="22"/>
      <c r="N1101" s="22"/>
      <c r="O1101" s="22"/>
      <c r="P1101" s="24"/>
      <c r="Q1101" s="23" t="s">
        <v>99</v>
      </c>
      <c r="R1101" s="23" t="s">
        <v>179</v>
      </c>
      <c r="S1101" s="25"/>
      <c r="T1101" s="26"/>
      <c r="U1101" s="26"/>
      <c r="V1101" s="22"/>
      <c r="W1101" s="27"/>
      <c r="X1101" s="8"/>
      <c r="Y1101" s="8"/>
      <c r="Z1101" s="8"/>
      <c r="AA1101" s="8"/>
      <c r="AB1101" s="8"/>
      <c r="AC1101" s="8"/>
      <c r="AD1101" s="8"/>
      <c r="AE1101" s="8"/>
      <c r="AF1101" s="8"/>
      <c r="AG1101" s="8"/>
      <c r="AH1101" s="8"/>
      <c r="AI1101" s="8"/>
      <c r="AJ1101" s="8"/>
      <c r="AK1101" s="8"/>
    </row>
    <row r="1102" spans="1:37" ht="120.75">
      <c r="A1102" s="18">
        <v>2496</v>
      </c>
      <c r="B1102" s="19"/>
      <c r="C1102" s="28" t="s">
        <v>20237</v>
      </c>
      <c r="D1102" s="28" t="s">
        <v>20238</v>
      </c>
      <c r="E1102" s="22"/>
      <c r="F1102" s="22"/>
      <c r="G1102" s="22"/>
      <c r="H1102" s="23">
        <v>0</v>
      </c>
      <c r="I1102" s="22"/>
      <c r="J1102" s="23" t="s">
        <v>18202</v>
      </c>
      <c r="K1102" s="23" t="s">
        <v>18203</v>
      </c>
      <c r="L1102" s="23" t="s">
        <v>61</v>
      </c>
      <c r="M1102" s="22"/>
      <c r="N1102" s="22"/>
      <c r="O1102" s="22"/>
      <c r="P1102" s="24"/>
      <c r="Q1102" s="23" t="s">
        <v>99</v>
      </c>
      <c r="R1102" s="23" t="s">
        <v>179</v>
      </c>
      <c r="S1102" s="25"/>
      <c r="T1102" s="26"/>
      <c r="U1102" s="26"/>
      <c r="V1102" s="22"/>
      <c r="W1102" s="27"/>
      <c r="X1102" s="8"/>
      <c r="Y1102" s="8"/>
      <c r="Z1102" s="8"/>
      <c r="AA1102" s="8"/>
      <c r="AB1102" s="8"/>
      <c r="AC1102" s="8"/>
      <c r="AD1102" s="8"/>
      <c r="AE1102" s="8"/>
      <c r="AF1102" s="8"/>
      <c r="AG1102" s="8"/>
      <c r="AH1102" s="8"/>
      <c r="AI1102" s="8"/>
      <c r="AJ1102" s="8"/>
      <c r="AK1102" s="8"/>
    </row>
    <row r="1103" spans="1:37" ht="195.75">
      <c r="A1103" s="18">
        <v>2497</v>
      </c>
      <c r="B1103" s="19"/>
      <c r="C1103" s="28" t="s">
        <v>20239</v>
      </c>
      <c r="D1103" s="28" t="s">
        <v>20240</v>
      </c>
      <c r="E1103" s="22"/>
      <c r="F1103" s="22"/>
      <c r="G1103" s="22"/>
      <c r="H1103" s="23">
        <v>0</v>
      </c>
      <c r="I1103" s="22"/>
      <c r="J1103" s="23" t="s">
        <v>18202</v>
      </c>
      <c r="K1103" s="23" t="s">
        <v>18203</v>
      </c>
      <c r="L1103" s="23" t="s">
        <v>61</v>
      </c>
      <c r="M1103" s="22"/>
      <c r="N1103" s="22"/>
      <c r="O1103" s="22"/>
      <c r="P1103" s="24"/>
      <c r="Q1103" s="23" t="s">
        <v>99</v>
      </c>
      <c r="R1103" s="23" t="s">
        <v>179</v>
      </c>
      <c r="S1103" s="25"/>
      <c r="T1103" s="26"/>
      <c r="U1103" s="26"/>
      <c r="V1103" s="22"/>
      <c r="W1103" s="27"/>
      <c r="X1103" s="8"/>
      <c r="Y1103" s="8"/>
      <c r="Z1103" s="8"/>
      <c r="AA1103" s="8"/>
      <c r="AB1103" s="8"/>
      <c r="AC1103" s="8"/>
      <c r="AD1103" s="8"/>
      <c r="AE1103" s="8"/>
      <c r="AF1103" s="8"/>
      <c r="AG1103" s="8"/>
      <c r="AH1103" s="8"/>
      <c r="AI1103" s="8"/>
      <c r="AJ1103" s="8"/>
      <c r="AK1103" s="8"/>
    </row>
    <row r="1104" spans="1:37" ht="45.75">
      <c r="A1104" s="18">
        <v>2498</v>
      </c>
      <c r="B1104" s="19"/>
      <c r="C1104" s="28" t="s">
        <v>20241</v>
      </c>
      <c r="D1104" s="28" t="s">
        <v>20242</v>
      </c>
      <c r="E1104" s="22"/>
      <c r="F1104" s="23" t="s">
        <v>466</v>
      </c>
      <c r="G1104" s="23" t="s">
        <v>18440</v>
      </c>
      <c r="H1104" s="23">
        <v>0</v>
      </c>
      <c r="I1104" s="22"/>
      <c r="J1104" s="23" t="s">
        <v>18202</v>
      </c>
      <c r="K1104" s="29">
        <v>43497</v>
      </c>
      <c r="L1104" s="23" t="s">
        <v>18212</v>
      </c>
      <c r="M1104" s="22"/>
      <c r="N1104" s="23" t="s">
        <v>3981</v>
      </c>
      <c r="O1104" s="22"/>
      <c r="P1104" s="24"/>
      <c r="Q1104" s="23" t="s">
        <v>29</v>
      </c>
      <c r="R1104" s="23" t="s">
        <v>30</v>
      </c>
      <c r="S1104" s="25"/>
      <c r="T1104" s="26"/>
      <c r="U1104" s="26"/>
      <c r="V1104" s="22"/>
      <c r="W1104" s="27"/>
      <c r="X1104" s="8"/>
      <c r="Y1104" s="8"/>
      <c r="Z1104" s="8"/>
      <c r="AA1104" s="8"/>
      <c r="AB1104" s="8"/>
      <c r="AC1104" s="8"/>
      <c r="AD1104" s="8"/>
      <c r="AE1104" s="8"/>
      <c r="AF1104" s="8"/>
      <c r="AG1104" s="8"/>
      <c r="AH1104" s="8"/>
      <c r="AI1104" s="8"/>
      <c r="AJ1104" s="8"/>
      <c r="AK1104" s="8"/>
    </row>
    <row r="1105" spans="1:37" ht="135.75">
      <c r="A1105" s="18">
        <v>2499</v>
      </c>
      <c r="B1105" s="19"/>
      <c r="C1105" s="28" t="s">
        <v>20243</v>
      </c>
      <c r="D1105" s="28" t="s">
        <v>20244</v>
      </c>
      <c r="E1105" s="22"/>
      <c r="F1105" s="22"/>
      <c r="G1105" s="22"/>
      <c r="H1105" s="23">
        <v>0</v>
      </c>
      <c r="I1105" s="22"/>
      <c r="J1105" s="23" t="s">
        <v>18202</v>
      </c>
      <c r="K1105" s="29">
        <v>43497</v>
      </c>
      <c r="L1105" s="23" t="s">
        <v>96</v>
      </c>
      <c r="M1105" s="22"/>
      <c r="N1105" s="22"/>
      <c r="O1105" s="22"/>
      <c r="P1105" s="24"/>
      <c r="Q1105" s="23" t="s">
        <v>172</v>
      </c>
      <c r="R1105" s="23" t="s">
        <v>173</v>
      </c>
      <c r="S1105" s="25"/>
      <c r="T1105" s="26"/>
      <c r="U1105" s="26"/>
      <c r="V1105" s="22"/>
      <c r="W1105" s="27"/>
      <c r="X1105" s="8"/>
      <c r="Y1105" s="8"/>
      <c r="Z1105" s="8"/>
      <c r="AA1105" s="8"/>
      <c r="AB1105" s="8"/>
      <c r="AC1105" s="8"/>
      <c r="AD1105" s="8"/>
      <c r="AE1105" s="8"/>
      <c r="AF1105" s="8"/>
      <c r="AG1105" s="8"/>
      <c r="AH1105" s="8"/>
      <c r="AI1105" s="8"/>
      <c r="AJ1105" s="8"/>
      <c r="AK1105" s="8"/>
    </row>
    <row r="1106" spans="1:37" ht="105.75">
      <c r="A1106" s="18">
        <v>2500</v>
      </c>
      <c r="B1106" s="19"/>
      <c r="C1106" s="28" t="s">
        <v>20243</v>
      </c>
      <c r="D1106" s="28" t="s">
        <v>20245</v>
      </c>
      <c r="E1106" s="22"/>
      <c r="F1106" s="23" t="s">
        <v>3739</v>
      </c>
      <c r="G1106" s="22"/>
      <c r="H1106" s="23">
        <v>0</v>
      </c>
      <c r="I1106" s="22"/>
      <c r="J1106" s="23" t="s">
        <v>18202</v>
      </c>
      <c r="K1106" s="23" t="s">
        <v>18203</v>
      </c>
      <c r="L1106" s="23" t="s">
        <v>61</v>
      </c>
      <c r="M1106" s="22"/>
      <c r="N1106" s="22"/>
      <c r="O1106" s="22"/>
      <c r="P1106" s="24"/>
      <c r="Q1106" s="23" t="s">
        <v>172</v>
      </c>
      <c r="R1106" s="23" t="s">
        <v>173</v>
      </c>
      <c r="S1106" s="25"/>
      <c r="T1106" s="26"/>
      <c r="U1106" s="26"/>
      <c r="V1106" s="22"/>
      <c r="W1106" s="27"/>
      <c r="X1106" s="8"/>
      <c r="Y1106" s="8"/>
      <c r="Z1106" s="8"/>
      <c r="AA1106" s="8"/>
      <c r="AB1106" s="8"/>
      <c r="AC1106" s="8"/>
      <c r="AD1106" s="8"/>
      <c r="AE1106" s="8"/>
      <c r="AF1106" s="8"/>
      <c r="AG1106" s="8"/>
      <c r="AH1106" s="8"/>
      <c r="AI1106" s="8"/>
      <c r="AJ1106" s="8"/>
      <c r="AK1106" s="8"/>
    </row>
    <row r="1107" spans="1:37" ht="120.75">
      <c r="A1107" s="18">
        <v>2501</v>
      </c>
      <c r="B1107" s="19"/>
      <c r="C1107" s="28" t="s">
        <v>20246</v>
      </c>
      <c r="D1107" s="28" t="s">
        <v>20247</v>
      </c>
      <c r="E1107" s="22"/>
      <c r="F1107" s="23" t="s">
        <v>415</v>
      </c>
      <c r="G1107" s="23" t="s">
        <v>20248</v>
      </c>
      <c r="H1107" s="23">
        <v>0</v>
      </c>
      <c r="I1107" s="22"/>
      <c r="J1107" s="23" t="s">
        <v>18202</v>
      </c>
      <c r="K1107" s="29">
        <v>43497</v>
      </c>
      <c r="L1107" s="23" t="s">
        <v>18212</v>
      </c>
      <c r="M1107" s="22"/>
      <c r="N1107" s="23" t="s">
        <v>18224</v>
      </c>
      <c r="O1107" s="22"/>
      <c r="P1107" s="24"/>
      <c r="Q1107" s="23" t="s">
        <v>29</v>
      </c>
      <c r="R1107" s="23" t="s">
        <v>30</v>
      </c>
      <c r="S1107" s="25"/>
      <c r="T1107" s="26"/>
      <c r="U1107" s="26"/>
      <c r="V1107" s="22"/>
      <c r="W1107" s="27"/>
      <c r="X1107" s="8"/>
      <c r="Y1107" s="8"/>
      <c r="Z1107" s="8"/>
      <c r="AA1107" s="8"/>
      <c r="AB1107" s="8"/>
      <c r="AC1107" s="8"/>
      <c r="AD1107" s="8"/>
      <c r="AE1107" s="8"/>
      <c r="AF1107" s="8"/>
      <c r="AG1107" s="8"/>
      <c r="AH1107" s="8"/>
      <c r="AI1107" s="8"/>
      <c r="AJ1107" s="8"/>
      <c r="AK1107" s="8"/>
    </row>
    <row r="1108" spans="1:37" ht="120.75">
      <c r="A1108" s="18">
        <v>2502</v>
      </c>
      <c r="B1108" s="19"/>
      <c r="C1108" s="28" t="s">
        <v>20246</v>
      </c>
      <c r="D1108" s="28" t="s">
        <v>20249</v>
      </c>
      <c r="E1108" s="22"/>
      <c r="F1108" s="23" t="s">
        <v>415</v>
      </c>
      <c r="G1108" s="23" t="s">
        <v>20248</v>
      </c>
      <c r="H1108" s="23">
        <v>0</v>
      </c>
      <c r="I1108" s="22"/>
      <c r="J1108" s="23" t="s">
        <v>18202</v>
      </c>
      <c r="K1108" s="29">
        <v>43497</v>
      </c>
      <c r="L1108" s="23" t="s">
        <v>18212</v>
      </c>
      <c r="M1108" s="22"/>
      <c r="N1108" s="23" t="s">
        <v>18224</v>
      </c>
      <c r="O1108" s="22"/>
      <c r="P1108" s="24"/>
      <c r="Q1108" s="23" t="s">
        <v>29</v>
      </c>
      <c r="R1108" s="23" t="s">
        <v>30</v>
      </c>
      <c r="S1108" s="25"/>
      <c r="T1108" s="26"/>
      <c r="U1108" s="26"/>
      <c r="V1108" s="22"/>
      <c r="W1108" s="27"/>
      <c r="X1108" s="8"/>
      <c r="Y1108" s="8"/>
      <c r="Z1108" s="8"/>
      <c r="AA1108" s="8"/>
      <c r="AB1108" s="8"/>
      <c r="AC1108" s="8"/>
      <c r="AD1108" s="8"/>
      <c r="AE1108" s="8"/>
      <c r="AF1108" s="8"/>
      <c r="AG1108" s="8"/>
      <c r="AH1108" s="8"/>
      <c r="AI1108" s="8"/>
      <c r="AJ1108" s="8"/>
      <c r="AK1108" s="8"/>
    </row>
    <row r="1109" spans="1:37" ht="120.75">
      <c r="A1109" s="18">
        <v>2503</v>
      </c>
      <c r="B1109" s="19"/>
      <c r="C1109" s="28" t="s">
        <v>20250</v>
      </c>
      <c r="D1109" s="28" t="s">
        <v>20251</v>
      </c>
      <c r="E1109" s="22"/>
      <c r="F1109" s="23" t="s">
        <v>415</v>
      </c>
      <c r="G1109" s="23" t="s">
        <v>18721</v>
      </c>
      <c r="H1109" s="23">
        <v>0</v>
      </c>
      <c r="I1109" s="22"/>
      <c r="J1109" s="23" t="s">
        <v>18202</v>
      </c>
      <c r="K1109" s="29">
        <v>43497</v>
      </c>
      <c r="L1109" s="23" t="s">
        <v>18212</v>
      </c>
      <c r="M1109" s="22"/>
      <c r="N1109" s="23" t="s">
        <v>3960</v>
      </c>
      <c r="O1109" s="22"/>
      <c r="P1109" s="24"/>
      <c r="Q1109" s="23" t="s">
        <v>29</v>
      </c>
      <c r="R1109" s="23" t="s">
        <v>30</v>
      </c>
      <c r="S1109" s="25"/>
      <c r="T1109" s="26"/>
      <c r="U1109" s="26"/>
      <c r="V1109" s="22"/>
      <c r="W1109" s="27"/>
      <c r="X1109" s="8"/>
      <c r="Y1109" s="8"/>
      <c r="Z1109" s="8"/>
      <c r="AA1109" s="8"/>
      <c r="AB1109" s="8"/>
      <c r="AC1109" s="8"/>
      <c r="AD1109" s="8"/>
      <c r="AE1109" s="8"/>
      <c r="AF1109" s="8"/>
      <c r="AG1109" s="8"/>
      <c r="AH1109" s="8"/>
      <c r="AI1109" s="8"/>
      <c r="AJ1109" s="8"/>
      <c r="AK1109" s="8"/>
    </row>
    <row r="1110" spans="1:37" ht="60.75">
      <c r="A1110" s="18">
        <v>2513</v>
      </c>
      <c r="B1110" s="19"/>
      <c r="C1110" s="28" t="s">
        <v>20252</v>
      </c>
      <c r="D1110" s="28" t="s">
        <v>20253</v>
      </c>
      <c r="E1110" s="22"/>
      <c r="F1110" s="23" t="s">
        <v>415</v>
      </c>
      <c r="G1110" s="22"/>
      <c r="H1110" s="23">
        <v>0</v>
      </c>
      <c r="I1110" s="22"/>
      <c r="J1110" s="23" t="s">
        <v>18202</v>
      </c>
      <c r="K1110" s="23" t="s">
        <v>18203</v>
      </c>
      <c r="L1110" s="23" t="s">
        <v>18212</v>
      </c>
      <c r="M1110" s="22"/>
      <c r="N1110" s="22"/>
      <c r="O1110" s="22"/>
      <c r="P1110" s="24"/>
      <c r="Q1110" s="23" t="s">
        <v>29</v>
      </c>
      <c r="R1110" s="23" t="s">
        <v>30</v>
      </c>
      <c r="S1110" s="25"/>
      <c r="T1110" s="26"/>
      <c r="U1110" s="26"/>
      <c r="V1110" s="22"/>
      <c r="W1110" s="27"/>
      <c r="X1110" s="8"/>
      <c r="Y1110" s="8"/>
      <c r="Z1110" s="8"/>
      <c r="AA1110" s="8"/>
      <c r="AB1110" s="8"/>
      <c r="AC1110" s="8"/>
      <c r="AD1110" s="8"/>
      <c r="AE1110" s="8"/>
      <c r="AF1110" s="8"/>
      <c r="AG1110" s="8"/>
      <c r="AH1110" s="8"/>
      <c r="AI1110" s="8"/>
      <c r="AJ1110" s="8"/>
      <c r="AK1110" s="8"/>
    </row>
    <row r="1111" spans="1:37" ht="285.75">
      <c r="A1111" s="18">
        <v>2516</v>
      </c>
      <c r="B1111" s="19"/>
      <c r="C1111" s="28" t="s">
        <v>20254</v>
      </c>
      <c r="D1111" s="28" t="s">
        <v>20255</v>
      </c>
      <c r="E1111" s="22"/>
      <c r="F1111" s="22"/>
      <c r="G1111" s="22"/>
      <c r="H1111" s="23">
        <v>0</v>
      </c>
      <c r="I1111" s="22"/>
      <c r="J1111" s="23" t="s">
        <v>18202</v>
      </c>
      <c r="K1111" s="31">
        <v>43313</v>
      </c>
      <c r="L1111" s="23" t="s">
        <v>17409</v>
      </c>
      <c r="M1111" s="22"/>
      <c r="N1111" s="22"/>
      <c r="O1111" s="22"/>
      <c r="P1111" s="24"/>
      <c r="Q1111" s="23" t="s">
        <v>18377</v>
      </c>
      <c r="R1111" s="22"/>
      <c r="S1111" s="25"/>
      <c r="T1111" s="26"/>
      <c r="U1111" s="26"/>
      <c r="V1111" s="22"/>
      <c r="W1111" s="27"/>
      <c r="X1111" s="8"/>
      <c r="Y1111" s="8"/>
      <c r="Z1111" s="8"/>
      <c r="AA1111" s="8"/>
      <c r="AB1111" s="8"/>
      <c r="AC1111" s="8"/>
      <c r="AD1111" s="8"/>
      <c r="AE1111" s="8"/>
      <c r="AF1111" s="8"/>
      <c r="AG1111" s="8"/>
      <c r="AH1111" s="8"/>
      <c r="AI1111" s="8"/>
      <c r="AJ1111" s="8"/>
      <c r="AK1111" s="8"/>
    </row>
    <row r="1112" spans="1:37" ht="120.75">
      <c r="A1112" s="18">
        <v>2523</v>
      </c>
      <c r="B1112" s="19"/>
      <c r="C1112" s="28" t="s">
        <v>20256</v>
      </c>
      <c r="D1112" s="28" t="s">
        <v>20257</v>
      </c>
      <c r="E1112" s="22"/>
      <c r="F1112" s="23" t="s">
        <v>50</v>
      </c>
      <c r="G1112" s="23" t="s">
        <v>18589</v>
      </c>
      <c r="H1112" s="23">
        <v>0</v>
      </c>
      <c r="I1112" s="22"/>
      <c r="J1112" s="23" t="s">
        <v>18202</v>
      </c>
      <c r="K1112" s="29">
        <v>43497</v>
      </c>
      <c r="L1112" s="23" t="s">
        <v>18212</v>
      </c>
      <c r="M1112" s="22"/>
      <c r="N1112" s="23" t="s">
        <v>18639</v>
      </c>
      <c r="O1112" s="22"/>
      <c r="P1112" s="24"/>
      <c r="Q1112" s="23" t="s">
        <v>29</v>
      </c>
      <c r="R1112" s="23" t="s">
        <v>30</v>
      </c>
      <c r="S1112" s="25"/>
      <c r="T1112" s="26"/>
      <c r="U1112" s="26"/>
      <c r="V1112" s="22"/>
      <c r="W1112" s="27"/>
      <c r="X1112" s="8"/>
      <c r="Y1112" s="8"/>
      <c r="Z1112" s="8"/>
      <c r="AA1112" s="8"/>
      <c r="AB1112" s="8"/>
      <c r="AC1112" s="8"/>
      <c r="AD1112" s="8"/>
      <c r="AE1112" s="8"/>
      <c r="AF1112" s="8"/>
      <c r="AG1112" s="8"/>
      <c r="AH1112" s="8"/>
      <c r="AI1112" s="8"/>
      <c r="AJ1112" s="8"/>
      <c r="AK1112" s="8"/>
    </row>
    <row r="1113" spans="1:37" ht="120.75">
      <c r="A1113" s="18">
        <v>2525</v>
      </c>
      <c r="B1113" s="19"/>
      <c r="C1113" s="28" t="s">
        <v>20258</v>
      </c>
      <c r="D1113" s="28" t="s">
        <v>20259</v>
      </c>
      <c r="E1113" s="22"/>
      <c r="F1113" s="23" t="s">
        <v>2691</v>
      </c>
      <c r="G1113" s="22"/>
      <c r="H1113" s="23">
        <v>0</v>
      </c>
      <c r="I1113" s="22"/>
      <c r="J1113" s="23" t="s">
        <v>18202</v>
      </c>
      <c r="K1113" s="29">
        <v>43497</v>
      </c>
      <c r="L1113" s="23" t="s">
        <v>96</v>
      </c>
      <c r="M1113" s="22"/>
      <c r="N1113" s="23" t="s">
        <v>19212</v>
      </c>
      <c r="O1113" s="22"/>
      <c r="P1113" s="24"/>
      <c r="Q1113" s="23" t="s">
        <v>18392</v>
      </c>
      <c r="R1113" s="23" t="s">
        <v>127</v>
      </c>
      <c r="S1113" s="25"/>
      <c r="T1113" s="26"/>
      <c r="U1113" s="26"/>
      <c r="V1113" s="22"/>
      <c r="W1113" s="27"/>
      <c r="X1113" s="8"/>
      <c r="Y1113" s="8"/>
      <c r="Z1113" s="8"/>
      <c r="AA1113" s="8"/>
      <c r="AB1113" s="8"/>
      <c r="AC1113" s="8"/>
      <c r="AD1113" s="8"/>
      <c r="AE1113" s="8"/>
      <c r="AF1113" s="8"/>
      <c r="AG1113" s="8"/>
      <c r="AH1113" s="8"/>
      <c r="AI1113" s="8"/>
      <c r="AJ1113" s="8"/>
      <c r="AK1113" s="8"/>
    </row>
    <row r="1114" spans="1:37" ht="60.75">
      <c r="A1114" s="18">
        <v>2526</v>
      </c>
      <c r="B1114" s="30" t="s">
        <v>486</v>
      </c>
      <c r="C1114" s="28" t="s">
        <v>20260</v>
      </c>
      <c r="D1114" s="28" t="s">
        <v>2818</v>
      </c>
      <c r="E1114" s="22"/>
      <c r="F1114" s="23" t="s">
        <v>18652</v>
      </c>
      <c r="G1114" s="22"/>
      <c r="H1114" s="23">
        <v>0</v>
      </c>
      <c r="I1114" s="22"/>
      <c r="J1114" s="23" t="s">
        <v>18202</v>
      </c>
      <c r="K1114" s="23" t="s">
        <v>18203</v>
      </c>
      <c r="L1114" s="23" t="s">
        <v>35</v>
      </c>
      <c r="M1114" s="22"/>
      <c r="N1114" s="22"/>
      <c r="O1114" s="23" t="s">
        <v>18653</v>
      </c>
      <c r="P1114" s="24"/>
      <c r="Q1114" s="23" t="s">
        <v>99</v>
      </c>
      <c r="R1114" s="23" t="s">
        <v>10886</v>
      </c>
      <c r="S1114" s="25"/>
      <c r="T1114" s="26"/>
      <c r="U1114" s="26"/>
      <c r="V1114" s="22"/>
      <c r="W1114" s="27"/>
      <c r="X1114" s="8"/>
      <c r="Y1114" s="8"/>
      <c r="Z1114" s="8"/>
      <c r="AA1114" s="8"/>
      <c r="AB1114" s="8"/>
      <c r="AC1114" s="8"/>
      <c r="AD1114" s="8"/>
      <c r="AE1114" s="8"/>
      <c r="AF1114" s="8"/>
      <c r="AG1114" s="8"/>
      <c r="AH1114" s="8"/>
      <c r="AI1114" s="8"/>
      <c r="AJ1114" s="8"/>
      <c r="AK1114" s="8"/>
    </row>
    <row r="1115" spans="1:37" ht="409.6">
      <c r="A1115" s="18">
        <v>2527</v>
      </c>
      <c r="B1115" s="19"/>
      <c r="C1115" s="28" t="s">
        <v>20261</v>
      </c>
      <c r="D1115" s="21"/>
      <c r="E1115" s="22"/>
      <c r="F1115" s="22"/>
      <c r="G1115" s="22"/>
      <c r="H1115" s="23">
        <v>0</v>
      </c>
      <c r="I1115" s="22"/>
      <c r="J1115" s="23" t="s">
        <v>18202</v>
      </c>
      <c r="K1115" s="22"/>
      <c r="L1115" s="23" t="s">
        <v>219</v>
      </c>
      <c r="M1115" s="23">
        <v>2017</v>
      </c>
      <c r="N1115" s="22"/>
      <c r="O1115" s="22"/>
      <c r="P1115" s="24"/>
      <c r="Q1115" s="23" t="s">
        <v>20</v>
      </c>
      <c r="R1115" s="23" t="s">
        <v>21</v>
      </c>
      <c r="S1115" s="25"/>
      <c r="T1115" s="26"/>
      <c r="U1115" s="26"/>
      <c r="V1115" s="22"/>
      <c r="W1115" s="27"/>
      <c r="X1115" s="8"/>
      <c r="Y1115" s="8"/>
      <c r="Z1115" s="8"/>
      <c r="AA1115" s="8"/>
      <c r="AB1115" s="8"/>
      <c r="AC1115" s="8"/>
      <c r="AD1115" s="8"/>
      <c r="AE1115" s="8"/>
      <c r="AF1115" s="8"/>
      <c r="AG1115" s="8"/>
      <c r="AH1115" s="8"/>
      <c r="AI1115" s="8"/>
      <c r="AJ1115" s="8"/>
      <c r="AK1115" s="8"/>
    </row>
    <row r="1116" spans="1:37" ht="409.6">
      <c r="A1116" s="18">
        <v>2529</v>
      </c>
      <c r="B1116" s="19"/>
      <c r="C1116" s="28" t="s">
        <v>20262</v>
      </c>
      <c r="D1116" s="21"/>
      <c r="E1116" s="22"/>
      <c r="F1116" s="22"/>
      <c r="G1116" s="22"/>
      <c r="H1116" s="23">
        <v>0</v>
      </c>
      <c r="I1116" s="22"/>
      <c r="J1116" s="23" t="s">
        <v>18202</v>
      </c>
      <c r="K1116" s="22"/>
      <c r="L1116" s="23" t="s">
        <v>219</v>
      </c>
      <c r="M1116" s="23">
        <v>2017</v>
      </c>
      <c r="N1116" s="22"/>
      <c r="O1116" s="22"/>
      <c r="P1116" s="24"/>
      <c r="Q1116" s="23" t="s">
        <v>20</v>
      </c>
      <c r="R1116" s="23" t="s">
        <v>21</v>
      </c>
      <c r="S1116" s="25"/>
      <c r="T1116" s="26"/>
      <c r="U1116" s="26"/>
      <c r="V1116" s="22"/>
      <c r="W1116" s="27"/>
      <c r="X1116" s="8"/>
      <c r="Y1116" s="8"/>
      <c r="Z1116" s="8"/>
      <c r="AA1116" s="8"/>
      <c r="AB1116" s="8"/>
      <c r="AC1116" s="8"/>
      <c r="AD1116" s="8"/>
      <c r="AE1116" s="8"/>
      <c r="AF1116" s="8"/>
      <c r="AG1116" s="8"/>
      <c r="AH1116" s="8"/>
      <c r="AI1116" s="8"/>
      <c r="AJ1116" s="8"/>
      <c r="AK1116" s="8"/>
    </row>
    <row r="1117" spans="1:37" ht="409.6">
      <c r="A1117" s="18">
        <v>2530</v>
      </c>
      <c r="B1117" s="19"/>
      <c r="C1117" s="28" t="s">
        <v>20263</v>
      </c>
      <c r="D1117" s="21"/>
      <c r="E1117" s="22"/>
      <c r="F1117" s="22"/>
      <c r="G1117" s="22"/>
      <c r="H1117" s="23">
        <v>0</v>
      </c>
      <c r="I1117" s="22"/>
      <c r="J1117" s="23" t="s">
        <v>18202</v>
      </c>
      <c r="K1117" s="22"/>
      <c r="L1117" s="23" t="s">
        <v>219</v>
      </c>
      <c r="M1117" s="23">
        <v>2017</v>
      </c>
      <c r="N1117" s="22"/>
      <c r="O1117" s="22"/>
      <c r="P1117" s="24"/>
      <c r="Q1117" s="23" t="s">
        <v>20</v>
      </c>
      <c r="R1117" s="23" t="s">
        <v>21</v>
      </c>
      <c r="S1117" s="25"/>
      <c r="T1117" s="26"/>
      <c r="U1117" s="26"/>
      <c r="V1117" s="22"/>
      <c r="W1117" s="27"/>
      <c r="X1117" s="8"/>
      <c r="Y1117" s="8"/>
      <c r="Z1117" s="8"/>
      <c r="AA1117" s="8"/>
      <c r="AB1117" s="8"/>
      <c r="AC1117" s="8"/>
      <c r="AD1117" s="8"/>
      <c r="AE1117" s="8"/>
      <c r="AF1117" s="8"/>
      <c r="AG1117" s="8"/>
      <c r="AH1117" s="8"/>
      <c r="AI1117" s="8"/>
      <c r="AJ1117" s="8"/>
      <c r="AK1117" s="8"/>
    </row>
    <row r="1118" spans="1:37" ht="409.6">
      <c r="A1118" s="18">
        <v>2531</v>
      </c>
      <c r="B1118" s="19"/>
      <c r="C1118" s="28" t="s">
        <v>20264</v>
      </c>
      <c r="D1118" s="21"/>
      <c r="E1118" s="22"/>
      <c r="F1118" s="22"/>
      <c r="G1118" s="22"/>
      <c r="H1118" s="23">
        <v>0</v>
      </c>
      <c r="I1118" s="22"/>
      <c r="J1118" s="23" t="s">
        <v>18202</v>
      </c>
      <c r="K1118" s="22"/>
      <c r="L1118" s="23" t="s">
        <v>18219</v>
      </c>
      <c r="M1118" s="23">
        <v>2017</v>
      </c>
      <c r="N1118" s="22"/>
      <c r="O1118" s="22"/>
      <c r="P1118" s="24"/>
      <c r="Q1118" s="23" t="s">
        <v>20</v>
      </c>
      <c r="R1118" s="23" t="s">
        <v>21</v>
      </c>
      <c r="S1118" s="25"/>
      <c r="T1118" s="26"/>
      <c r="U1118" s="26"/>
      <c r="V1118" s="22"/>
      <c r="W1118" s="27"/>
      <c r="X1118" s="8"/>
      <c r="Y1118" s="8"/>
      <c r="Z1118" s="8"/>
      <c r="AA1118" s="8"/>
      <c r="AB1118" s="8"/>
      <c r="AC1118" s="8"/>
      <c r="AD1118" s="8"/>
      <c r="AE1118" s="8"/>
      <c r="AF1118" s="8"/>
      <c r="AG1118" s="8"/>
      <c r="AH1118" s="8"/>
      <c r="AI1118" s="8"/>
      <c r="AJ1118" s="8"/>
      <c r="AK1118" s="8"/>
    </row>
    <row r="1119" spans="1:37" ht="120.75">
      <c r="A1119" s="18">
        <v>2532</v>
      </c>
      <c r="B1119" s="19"/>
      <c r="C1119" s="28" t="s">
        <v>20265</v>
      </c>
      <c r="D1119" s="28" t="s">
        <v>20266</v>
      </c>
      <c r="E1119" s="22"/>
      <c r="F1119" s="23" t="s">
        <v>108</v>
      </c>
      <c r="G1119" s="22"/>
      <c r="H1119" s="23">
        <v>0</v>
      </c>
      <c r="I1119" s="22"/>
      <c r="J1119" s="23" t="s">
        <v>18202</v>
      </c>
      <c r="K1119" s="22"/>
      <c r="L1119" s="23" t="s">
        <v>18267</v>
      </c>
      <c r="M1119" s="23" t="s">
        <v>11857</v>
      </c>
      <c r="N1119" s="22"/>
      <c r="O1119" s="22"/>
      <c r="P1119" s="24"/>
      <c r="Q1119" s="23" t="s">
        <v>29</v>
      </c>
      <c r="R1119" s="23" t="s">
        <v>30</v>
      </c>
      <c r="S1119" s="25"/>
      <c r="T1119" s="26"/>
      <c r="U1119" s="26"/>
      <c r="V1119" s="22"/>
      <c r="W1119" s="27"/>
      <c r="X1119" s="8"/>
      <c r="Y1119" s="8"/>
      <c r="Z1119" s="8"/>
      <c r="AA1119" s="8"/>
      <c r="AB1119" s="8"/>
      <c r="AC1119" s="8"/>
      <c r="AD1119" s="8"/>
      <c r="AE1119" s="8"/>
      <c r="AF1119" s="8"/>
      <c r="AG1119" s="8"/>
      <c r="AH1119" s="8"/>
      <c r="AI1119" s="8"/>
      <c r="AJ1119" s="8"/>
      <c r="AK1119" s="8"/>
    </row>
    <row r="1120" spans="1:37" ht="409.6">
      <c r="A1120" s="18">
        <v>2536</v>
      </c>
      <c r="B1120" s="19"/>
      <c r="C1120" s="28" t="s">
        <v>20267</v>
      </c>
      <c r="D1120" s="21"/>
      <c r="E1120" s="22"/>
      <c r="F1120" s="22"/>
      <c r="G1120" s="22"/>
      <c r="H1120" s="23">
        <v>0</v>
      </c>
      <c r="I1120" s="22"/>
      <c r="J1120" s="23" t="s">
        <v>18202</v>
      </c>
      <c r="K1120" s="22"/>
      <c r="L1120" s="23" t="s">
        <v>18267</v>
      </c>
      <c r="M1120" s="23">
        <v>2017</v>
      </c>
      <c r="N1120" s="22"/>
      <c r="O1120" s="22"/>
      <c r="P1120" s="24"/>
      <c r="Q1120" s="23" t="s">
        <v>20</v>
      </c>
      <c r="R1120" s="23" t="s">
        <v>21</v>
      </c>
      <c r="S1120" s="25"/>
      <c r="T1120" s="26"/>
      <c r="U1120" s="26"/>
      <c r="V1120" s="22"/>
      <c r="W1120" s="27"/>
      <c r="X1120" s="8"/>
      <c r="Y1120" s="8"/>
      <c r="Z1120" s="8"/>
      <c r="AA1120" s="8"/>
      <c r="AB1120" s="8"/>
      <c r="AC1120" s="8"/>
      <c r="AD1120" s="8"/>
      <c r="AE1120" s="8"/>
      <c r="AF1120" s="8"/>
      <c r="AG1120" s="8"/>
      <c r="AH1120" s="8"/>
      <c r="AI1120" s="8"/>
      <c r="AJ1120" s="8"/>
      <c r="AK1120" s="8"/>
    </row>
    <row r="1121" spans="1:37" ht="285.75">
      <c r="A1121" s="18">
        <v>2537</v>
      </c>
      <c r="B1121" s="19"/>
      <c r="C1121" s="28" t="s">
        <v>20268</v>
      </c>
      <c r="D1121" s="28" t="s">
        <v>20269</v>
      </c>
      <c r="E1121" s="22"/>
      <c r="F1121" s="23" t="s">
        <v>415</v>
      </c>
      <c r="G1121" s="23" t="s">
        <v>19035</v>
      </c>
      <c r="H1121" s="23">
        <v>0</v>
      </c>
      <c r="I1121" s="22"/>
      <c r="J1121" s="23" t="s">
        <v>18202</v>
      </c>
      <c r="K1121" s="29">
        <v>43497</v>
      </c>
      <c r="L1121" s="23" t="s">
        <v>18212</v>
      </c>
      <c r="M1121" s="22"/>
      <c r="N1121" s="23" t="s">
        <v>18237</v>
      </c>
      <c r="O1121" s="22"/>
      <c r="P1121" s="24"/>
      <c r="Q1121" s="23" t="s">
        <v>29</v>
      </c>
      <c r="R1121" s="23" t="s">
        <v>30</v>
      </c>
      <c r="S1121" s="25"/>
      <c r="T1121" s="26"/>
      <c r="U1121" s="26"/>
      <c r="V1121" s="22"/>
      <c r="W1121" s="27"/>
      <c r="X1121" s="8"/>
      <c r="Y1121" s="8"/>
      <c r="Z1121" s="8"/>
      <c r="AA1121" s="8"/>
      <c r="AB1121" s="8"/>
      <c r="AC1121" s="8"/>
      <c r="AD1121" s="8"/>
      <c r="AE1121" s="8"/>
      <c r="AF1121" s="8"/>
      <c r="AG1121" s="8"/>
      <c r="AH1121" s="8"/>
      <c r="AI1121" s="8"/>
      <c r="AJ1121" s="8"/>
      <c r="AK1121" s="8"/>
    </row>
    <row r="1122" spans="1:37" ht="75.75">
      <c r="A1122" s="18">
        <v>2539</v>
      </c>
      <c r="B1122" s="19"/>
      <c r="C1122" s="28" t="s">
        <v>20270</v>
      </c>
      <c r="D1122" s="28" t="s">
        <v>20271</v>
      </c>
      <c r="E1122" s="22"/>
      <c r="F1122" s="22"/>
      <c r="G1122" s="22"/>
      <c r="H1122" s="23">
        <v>0</v>
      </c>
      <c r="I1122" s="22"/>
      <c r="J1122" s="23" t="s">
        <v>18202</v>
      </c>
      <c r="K1122" s="22"/>
      <c r="L1122" s="23" t="s">
        <v>18212</v>
      </c>
      <c r="M1122" s="22"/>
      <c r="N1122" s="22"/>
      <c r="O1122" s="22"/>
      <c r="P1122" s="24"/>
      <c r="Q1122" s="23" t="s">
        <v>29</v>
      </c>
      <c r="R1122" s="23" t="s">
        <v>30</v>
      </c>
      <c r="S1122" s="25"/>
      <c r="T1122" s="26"/>
      <c r="U1122" s="26"/>
      <c r="V1122" s="22"/>
      <c r="W1122" s="27"/>
      <c r="X1122" s="8"/>
      <c r="Y1122" s="8"/>
      <c r="Z1122" s="8"/>
      <c r="AA1122" s="8"/>
      <c r="AB1122" s="8"/>
      <c r="AC1122" s="8"/>
      <c r="AD1122" s="8"/>
      <c r="AE1122" s="8"/>
      <c r="AF1122" s="8"/>
      <c r="AG1122" s="8"/>
      <c r="AH1122" s="8"/>
      <c r="AI1122" s="8"/>
      <c r="AJ1122" s="8"/>
      <c r="AK1122" s="8"/>
    </row>
    <row r="1123" spans="1:37" ht="105.75">
      <c r="A1123" s="18">
        <v>2544</v>
      </c>
      <c r="B1123" s="19"/>
      <c r="C1123" s="28" t="s">
        <v>20272</v>
      </c>
      <c r="D1123" s="28" t="s">
        <v>20273</v>
      </c>
      <c r="E1123" s="22"/>
      <c r="F1123" s="23" t="s">
        <v>1583</v>
      </c>
      <c r="G1123" s="23" t="s">
        <v>18583</v>
      </c>
      <c r="H1123" s="23">
        <v>0</v>
      </c>
      <c r="I1123" s="22"/>
      <c r="J1123" s="23" t="s">
        <v>18202</v>
      </c>
      <c r="K1123" s="29">
        <v>43497</v>
      </c>
      <c r="L1123" s="23" t="s">
        <v>18212</v>
      </c>
      <c r="M1123" s="22"/>
      <c r="N1123" s="23" t="s">
        <v>18753</v>
      </c>
      <c r="O1123" s="22"/>
      <c r="P1123" s="24"/>
      <c r="Q1123" s="23" t="s">
        <v>29</v>
      </c>
      <c r="R1123" s="23" t="s">
        <v>30</v>
      </c>
      <c r="S1123" s="25"/>
      <c r="T1123" s="26"/>
      <c r="U1123" s="26"/>
      <c r="V1123" s="22"/>
      <c r="W1123" s="27"/>
      <c r="X1123" s="8"/>
      <c r="Y1123" s="8"/>
      <c r="Z1123" s="8"/>
      <c r="AA1123" s="8"/>
      <c r="AB1123" s="8"/>
      <c r="AC1123" s="8"/>
      <c r="AD1123" s="8"/>
      <c r="AE1123" s="8"/>
      <c r="AF1123" s="8"/>
      <c r="AG1123" s="8"/>
      <c r="AH1123" s="8"/>
      <c r="AI1123" s="8"/>
      <c r="AJ1123" s="8"/>
      <c r="AK1123" s="8"/>
    </row>
    <row r="1124" spans="1:37" ht="135.75">
      <c r="A1124" s="18">
        <v>2546</v>
      </c>
      <c r="B1124" s="30" t="s">
        <v>18424</v>
      </c>
      <c r="C1124" s="28" t="s">
        <v>20274</v>
      </c>
      <c r="D1124" s="28" t="s">
        <v>20275</v>
      </c>
      <c r="E1124" s="22"/>
      <c r="F1124" s="23" t="s">
        <v>18699</v>
      </c>
      <c r="G1124" s="22"/>
      <c r="H1124" s="23">
        <v>0</v>
      </c>
      <c r="I1124" s="22"/>
      <c r="J1124" s="23" t="s">
        <v>18202</v>
      </c>
      <c r="K1124" s="23" t="s">
        <v>18203</v>
      </c>
      <c r="L1124" s="23" t="s">
        <v>35</v>
      </c>
      <c r="M1124" s="22"/>
      <c r="N1124" s="22"/>
      <c r="O1124" s="23" t="s">
        <v>20276</v>
      </c>
      <c r="P1124" s="24"/>
      <c r="Q1124" s="23" t="s">
        <v>99</v>
      </c>
      <c r="R1124" s="23" t="s">
        <v>10886</v>
      </c>
      <c r="S1124" s="25"/>
      <c r="T1124" s="26"/>
      <c r="U1124" s="26"/>
      <c r="V1124" s="22"/>
      <c r="W1124" s="27"/>
      <c r="X1124" s="8"/>
      <c r="Y1124" s="8"/>
      <c r="Z1124" s="8"/>
      <c r="AA1124" s="8"/>
      <c r="AB1124" s="8"/>
      <c r="AC1124" s="8"/>
      <c r="AD1124" s="8"/>
      <c r="AE1124" s="8"/>
      <c r="AF1124" s="8"/>
      <c r="AG1124" s="8"/>
      <c r="AH1124" s="8"/>
      <c r="AI1124" s="8"/>
      <c r="AJ1124" s="8"/>
      <c r="AK1124" s="8"/>
    </row>
    <row r="1125" spans="1:37" ht="105.75">
      <c r="A1125" s="18">
        <v>2554</v>
      </c>
      <c r="B1125" s="19"/>
      <c r="C1125" s="28" t="s">
        <v>20277</v>
      </c>
      <c r="D1125" s="28" t="s">
        <v>20278</v>
      </c>
      <c r="E1125" s="22"/>
      <c r="F1125" s="22"/>
      <c r="G1125" s="22"/>
      <c r="H1125" s="23">
        <v>0</v>
      </c>
      <c r="I1125" s="22"/>
      <c r="J1125" s="23" t="s">
        <v>18202</v>
      </c>
      <c r="K1125" s="22"/>
      <c r="L1125" s="23" t="s">
        <v>18212</v>
      </c>
      <c r="M1125" s="22"/>
      <c r="N1125" s="22"/>
      <c r="O1125" s="22"/>
      <c r="P1125" s="24"/>
      <c r="Q1125" s="23" t="s">
        <v>29</v>
      </c>
      <c r="R1125" s="23" t="s">
        <v>30</v>
      </c>
      <c r="S1125" s="25"/>
      <c r="T1125" s="26"/>
      <c r="U1125" s="26"/>
      <c r="V1125" s="22"/>
      <c r="W1125" s="27"/>
      <c r="X1125" s="8"/>
      <c r="Y1125" s="8"/>
      <c r="Z1125" s="8"/>
      <c r="AA1125" s="8"/>
      <c r="AB1125" s="8"/>
      <c r="AC1125" s="8"/>
      <c r="AD1125" s="8"/>
      <c r="AE1125" s="8"/>
      <c r="AF1125" s="8"/>
      <c r="AG1125" s="8"/>
      <c r="AH1125" s="8"/>
      <c r="AI1125" s="8"/>
      <c r="AJ1125" s="8"/>
      <c r="AK1125" s="8"/>
    </row>
    <row r="1126" spans="1:37" ht="360.75">
      <c r="A1126" s="18">
        <v>2561</v>
      </c>
      <c r="B1126" s="19"/>
      <c r="C1126" s="20" t="s">
        <v>20279</v>
      </c>
      <c r="D1126" s="28" t="s">
        <v>20280</v>
      </c>
      <c r="E1126" s="22"/>
      <c r="F1126" s="22"/>
      <c r="G1126" s="22"/>
      <c r="H1126" s="23">
        <v>0</v>
      </c>
      <c r="I1126" s="22"/>
      <c r="J1126" s="23" t="s">
        <v>18202</v>
      </c>
      <c r="K1126" s="31">
        <v>43313</v>
      </c>
      <c r="L1126" s="23" t="s">
        <v>18212</v>
      </c>
      <c r="M1126" s="22"/>
      <c r="N1126" s="22"/>
      <c r="O1126" s="22"/>
      <c r="P1126" s="24"/>
      <c r="Q1126" s="23" t="s">
        <v>18541</v>
      </c>
      <c r="R1126" s="22"/>
      <c r="S1126" s="33"/>
      <c r="T1126" s="26"/>
      <c r="U1126" s="26"/>
      <c r="V1126" s="22"/>
      <c r="W1126" s="27"/>
      <c r="X1126" s="8"/>
      <c r="Y1126" s="8"/>
      <c r="Z1126" s="8"/>
      <c r="AA1126" s="8"/>
      <c r="AB1126" s="8"/>
      <c r="AC1126" s="8"/>
      <c r="AD1126" s="8"/>
      <c r="AE1126" s="8"/>
      <c r="AF1126" s="8"/>
      <c r="AG1126" s="8"/>
      <c r="AH1126" s="8"/>
      <c r="AI1126" s="8"/>
      <c r="AJ1126" s="8"/>
      <c r="AK1126" s="8"/>
    </row>
    <row r="1127" spans="1:37" ht="285.75">
      <c r="A1127" s="18">
        <v>2562</v>
      </c>
      <c r="B1127" s="19"/>
      <c r="C1127" s="20" t="s">
        <v>20279</v>
      </c>
      <c r="D1127" s="28" t="s">
        <v>20281</v>
      </c>
      <c r="E1127" s="22"/>
      <c r="F1127" s="22"/>
      <c r="G1127" s="22"/>
      <c r="H1127" s="23">
        <v>0</v>
      </c>
      <c r="I1127" s="22"/>
      <c r="J1127" s="23" t="s">
        <v>18202</v>
      </c>
      <c r="K1127" s="31">
        <v>43313</v>
      </c>
      <c r="L1127" s="23" t="s">
        <v>18212</v>
      </c>
      <c r="M1127" s="22"/>
      <c r="N1127" s="22"/>
      <c r="O1127" s="22"/>
      <c r="P1127" s="24"/>
      <c r="Q1127" s="23" t="s">
        <v>18541</v>
      </c>
      <c r="R1127" s="22"/>
      <c r="S1127" s="33"/>
      <c r="T1127" s="26"/>
      <c r="U1127" s="26"/>
      <c r="V1127" s="22"/>
      <c r="W1127" s="27"/>
      <c r="X1127" s="8"/>
      <c r="Y1127" s="8"/>
      <c r="Z1127" s="8"/>
      <c r="AA1127" s="8"/>
      <c r="AB1127" s="8"/>
      <c r="AC1127" s="8"/>
      <c r="AD1127" s="8"/>
      <c r="AE1127" s="8"/>
      <c r="AF1127" s="8"/>
      <c r="AG1127" s="8"/>
      <c r="AH1127" s="8"/>
      <c r="AI1127" s="8"/>
      <c r="AJ1127" s="8"/>
      <c r="AK1127" s="8"/>
    </row>
    <row r="1128" spans="1:37" ht="409.6">
      <c r="A1128" s="18">
        <v>2563</v>
      </c>
      <c r="B1128" s="19"/>
      <c r="C1128" s="20" t="s">
        <v>20279</v>
      </c>
      <c r="D1128" s="28" t="s">
        <v>20282</v>
      </c>
      <c r="E1128" s="22"/>
      <c r="F1128" s="22"/>
      <c r="G1128" s="22"/>
      <c r="H1128" s="23">
        <v>0</v>
      </c>
      <c r="I1128" s="22"/>
      <c r="J1128" s="23" t="s">
        <v>18202</v>
      </c>
      <c r="K1128" s="31">
        <v>43313</v>
      </c>
      <c r="L1128" s="23" t="s">
        <v>18212</v>
      </c>
      <c r="M1128" s="22"/>
      <c r="N1128" s="22"/>
      <c r="O1128" s="22"/>
      <c r="P1128" s="24"/>
      <c r="Q1128" s="23" t="s">
        <v>18541</v>
      </c>
      <c r="R1128" s="22"/>
      <c r="S1128" s="33"/>
      <c r="T1128" s="26"/>
      <c r="U1128" s="26"/>
      <c r="V1128" s="22"/>
      <c r="W1128" s="27"/>
      <c r="X1128" s="8"/>
      <c r="Y1128" s="8"/>
      <c r="Z1128" s="8"/>
      <c r="AA1128" s="8"/>
      <c r="AB1128" s="8"/>
      <c r="AC1128" s="8"/>
      <c r="AD1128" s="8"/>
      <c r="AE1128" s="8"/>
      <c r="AF1128" s="8"/>
      <c r="AG1128" s="8"/>
      <c r="AH1128" s="8"/>
      <c r="AI1128" s="8"/>
      <c r="AJ1128" s="8"/>
      <c r="AK1128" s="8"/>
    </row>
    <row r="1129" spans="1:37" ht="375.75">
      <c r="A1129" s="18">
        <v>2564</v>
      </c>
      <c r="B1129" s="19"/>
      <c r="C1129" s="20" t="s">
        <v>20279</v>
      </c>
      <c r="D1129" s="28" t="s">
        <v>20283</v>
      </c>
      <c r="E1129" s="22"/>
      <c r="F1129" s="22"/>
      <c r="G1129" s="22"/>
      <c r="H1129" s="23">
        <v>0</v>
      </c>
      <c r="I1129" s="22"/>
      <c r="J1129" s="23" t="s">
        <v>18202</v>
      </c>
      <c r="K1129" s="31">
        <v>43313</v>
      </c>
      <c r="L1129" s="23" t="s">
        <v>18212</v>
      </c>
      <c r="M1129" s="22"/>
      <c r="N1129" s="22"/>
      <c r="O1129" s="22"/>
      <c r="P1129" s="24"/>
      <c r="Q1129" s="23" t="s">
        <v>18541</v>
      </c>
      <c r="R1129" s="22"/>
      <c r="S1129" s="33"/>
      <c r="T1129" s="26"/>
      <c r="U1129" s="26"/>
      <c r="V1129" s="22"/>
      <c r="W1129" s="27"/>
      <c r="X1129" s="8"/>
      <c r="Y1129" s="8"/>
      <c r="Z1129" s="8"/>
      <c r="AA1129" s="8"/>
      <c r="AB1129" s="8"/>
      <c r="AC1129" s="8"/>
      <c r="AD1129" s="8"/>
      <c r="AE1129" s="8"/>
      <c r="AF1129" s="8"/>
      <c r="AG1129" s="8"/>
      <c r="AH1129" s="8"/>
      <c r="AI1129" s="8"/>
      <c r="AJ1129" s="8"/>
      <c r="AK1129" s="8"/>
    </row>
    <row r="1130" spans="1:37" ht="375.75">
      <c r="A1130" s="18">
        <v>2565</v>
      </c>
      <c r="B1130" s="19"/>
      <c r="C1130" s="28" t="s">
        <v>20284</v>
      </c>
      <c r="D1130" s="28" t="s">
        <v>20285</v>
      </c>
      <c r="E1130" s="22"/>
      <c r="F1130" s="22"/>
      <c r="G1130" s="22"/>
      <c r="H1130" s="23">
        <v>0</v>
      </c>
      <c r="I1130" s="22"/>
      <c r="J1130" s="23" t="s">
        <v>18202</v>
      </c>
      <c r="K1130" s="31">
        <v>43313</v>
      </c>
      <c r="L1130" s="23" t="s">
        <v>18212</v>
      </c>
      <c r="M1130" s="22"/>
      <c r="N1130" s="22"/>
      <c r="O1130" s="22"/>
      <c r="P1130" s="24"/>
      <c r="Q1130" s="23" t="s">
        <v>18541</v>
      </c>
      <c r="R1130" s="22"/>
      <c r="S1130" s="33"/>
      <c r="T1130" s="26"/>
      <c r="U1130" s="26"/>
      <c r="V1130" s="22"/>
      <c r="W1130" s="27"/>
      <c r="X1130" s="8"/>
      <c r="Y1130" s="8"/>
      <c r="Z1130" s="8"/>
      <c r="AA1130" s="8"/>
      <c r="AB1130" s="8"/>
      <c r="AC1130" s="8"/>
      <c r="AD1130" s="8"/>
      <c r="AE1130" s="8"/>
      <c r="AF1130" s="8"/>
      <c r="AG1130" s="8"/>
      <c r="AH1130" s="8"/>
      <c r="AI1130" s="8"/>
      <c r="AJ1130" s="8"/>
      <c r="AK1130" s="8"/>
    </row>
    <row r="1131" spans="1:37" ht="90.75">
      <c r="A1131" s="18">
        <v>2566</v>
      </c>
      <c r="B1131" s="19"/>
      <c r="C1131" s="28" t="s">
        <v>20286</v>
      </c>
      <c r="D1131" s="28" t="s">
        <v>20287</v>
      </c>
      <c r="E1131" s="22"/>
      <c r="F1131" s="23" t="s">
        <v>415</v>
      </c>
      <c r="G1131" s="22"/>
      <c r="H1131" s="23">
        <v>0</v>
      </c>
      <c r="I1131" s="22"/>
      <c r="J1131" s="23" t="s">
        <v>18202</v>
      </c>
      <c r="K1131" s="29">
        <v>43497</v>
      </c>
      <c r="L1131" s="23" t="s">
        <v>96</v>
      </c>
      <c r="M1131" s="22"/>
      <c r="N1131" s="22"/>
      <c r="O1131" s="22"/>
      <c r="P1131" s="24"/>
      <c r="Q1131" s="23" t="s">
        <v>18392</v>
      </c>
      <c r="R1131" s="23" t="s">
        <v>127</v>
      </c>
      <c r="S1131" s="25"/>
      <c r="T1131" s="26"/>
      <c r="U1131" s="26"/>
      <c r="V1131" s="22"/>
      <c r="W1131" s="27"/>
      <c r="X1131" s="8"/>
      <c r="Y1131" s="8"/>
      <c r="Z1131" s="8"/>
      <c r="AA1131" s="8"/>
      <c r="AB1131" s="8"/>
      <c r="AC1131" s="8"/>
      <c r="AD1131" s="8"/>
      <c r="AE1131" s="8"/>
      <c r="AF1131" s="8"/>
      <c r="AG1131" s="8"/>
      <c r="AH1131" s="8"/>
      <c r="AI1131" s="8"/>
      <c r="AJ1131" s="8"/>
      <c r="AK1131" s="8"/>
    </row>
    <row r="1132" spans="1:37" ht="120.75">
      <c r="A1132" s="18">
        <v>2567</v>
      </c>
      <c r="B1132" s="19"/>
      <c r="C1132" s="28" t="s">
        <v>20288</v>
      </c>
      <c r="D1132" s="28" t="s">
        <v>20289</v>
      </c>
      <c r="E1132" s="22"/>
      <c r="F1132" s="23" t="s">
        <v>50</v>
      </c>
      <c r="G1132" s="23" t="s">
        <v>20290</v>
      </c>
      <c r="H1132" s="23">
        <v>0</v>
      </c>
      <c r="I1132" s="22"/>
      <c r="J1132" s="23" t="s">
        <v>18202</v>
      </c>
      <c r="K1132" s="29">
        <v>43497</v>
      </c>
      <c r="L1132" s="23" t="s">
        <v>18212</v>
      </c>
      <c r="M1132" s="22"/>
      <c r="N1132" s="23" t="s">
        <v>18576</v>
      </c>
      <c r="O1132" s="22"/>
      <c r="P1132" s="24"/>
      <c r="Q1132" s="23" t="s">
        <v>29</v>
      </c>
      <c r="R1132" s="23" t="s">
        <v>30</v>
      </c>
      <c r="S1132" s="25"/>
      <c r="T1132" s="26"/>
      <c r="U1132" s="26"/>
      <c r="V1132" s="22"/>
      <c r="W1132" s="27"/>
      <c r="X1132" s="8"/>
      <c r="Y1132" s="8"/>
      <c r="Z1132" s="8"/>
      <c r="AA1132" s="8"/>
      <c r="AB1132" s="8"/>
      <c r="AC1132" s="8"/>
      <c r="AD1132" s="8"/>
      <c r="AE1132" s="8"/>
      <c r="AF1132" s="8"/>
      <c r="AG1132" s="8"/>
      <c r="AH1132" s="8"/>
      <c r="AI1132" s="8"/>
      <c r="AJ1132" s="8"/>
      <c r="AK1132" s="8"/>
    </row>
    <row r="1133" spans="1:37" ht="120.75">
      <c r="A1133" s="18">
        <v>2568</v>
      </c>
      <c r="B1133" s="19"/>
      <c r="C1133" s="28" t="s">
        <v>20288</v>
      </c>
      <c r="D1133" s="28" t="s">
        <v>20291</v>
      </c>
      <c r="E1133" s="22"/>
      <c r="F1133" s="23" t="s">
        <v>108</v>
      </c>
      <c r="G1133" s="23" t="s">
        <v>60</v>
      </c>
      <c r="H1133" s="23">
        <v>0</v>
      </c>
      <c r="I1133" s="22"/>
      <c r="J1133" s="23" t="s">
        <v>18202</v>
      </c>
      <c r="K1133" s="29">
        <v>43497</v>
      </c>
      <c r="L1133" s="23" t="s">
        <v>18212</v>
      </c>
      <c r="M1133" s="22"/>
      <c r="N1133" s="23" t="s">
        <v>18576</v>
      </c>
      <c r="O1133" s="22"/>
      <c r="P1133" s="24"/>
      <c r="Q1133" s="23" t="s">
        <v>29</v>
      </c>
      <c r="R1133" s="23" t="s">
        <v>30</v>
      </c>
      <c r="S1133" s="25"/>
      <c r="T1133" s="26"/>
      <c r="U1133" s="26"/>
      <c r="V1133" s="22"/>
      <c r="W1133" s="27"/>
      <c r="X1133" s="8"/>
      <c r="Y1133" s="8"/>
      <c r="Z1133" s="8"/>
      <c r="AA1133" s="8"/>
      <c r="AB1133" s="8"/>
      <c r="AC1133" s="8"/>
      <c r="AD1133" s="8"/>
      <c r="AE1133" s="8"/>
      <c r="AF1133" s="8"/>
      <c r="AG1133" s="8"/>
      <c r="AH1133" s="8"/>
      <c r="AI1133" s="8"/>
      <c r="AJ1133" s="8"/>
      <c r="AK1133" s="8"/>
    </row>
    <row r="1134" spans="1:37" ht="75.75">
      <c r="A1134" s="18">
        <v>2570</v>
      </c>
      <c r="B1134" s="19"/>
      <c r="C1134" s="28" t="s">
        <v>3499</v>
      </c>
      <c r="D1134" s="28" t="s">
        <v>20292</v>
      </c>
      <c r="E1134" s="22"/>
      <c r="F1134" s="23" t="s">
        <v>415</v>
      </c>
      <c r="G1134" s="22"/>
      <c r="H1134" s="23">
        <v>0</v>
      </c>
      <c r="I1134" s="22"/>
      <c r="J1134" s="23" t="s">
        <v>18202</v>
      </c>
      <c r="K1134" s="23" t="s">
        <v>18203</v>
      </c>
      <c r="L1134" s="23" t="s">
        <v>18212</v>
      </c>
      <c r="M1134" s="22"/>
      <c r="N1134" s="22"/>
      <c r="O1134" s="22"/>
      <c r="P1134" s="24"/>
      <c r="Q1134" s="23" t="s">
        <v>29</v>
      </c>
      <c r="R1134" s="23" t="s">
        <v>30</v>
      </c>
      <c r="S1134" s="25"/>
      <c r="T1134" s="26"/>
      <c r="U1134" s="26"/>
      <c r="V1134" s="22"/>
      <c r="W1134" s="27"/>
      <c r="X1134" s="8"/>
      <c r="Y1134" s="8"/>
      <c r="Z1134" s="8"/>
      <c r="AA1134" s="8"/>
      <c r="AB1134" s="8"/>
      <c r="AC1134" s="8"/>
      <c r="AD1134" s="8"/>
      <c r="AE1134" s="8"/>
      <c r="AF1134" s="8"/>
      <c r="AG1134" s="8"/>
      <c r="AH1134" s="8"/>
      <c r="AI1134" s="8"/>
      <c r="AJ1134" s="8"/>
      <c r="AK1134" s="8"/>
    </row>
    <row r="1135" spans="1:37" ht="105.75">
      <c r="A1135" s="18">
        <v>2571</v>
      </c>
      <c r="B1135" s="19"/>
      <c r="C1135" s="28" t="s">
        <v>20293</v>
      </c>
      <c r="D1135" s="28" t="s">
        <v>20294</v>
      </c>
      <c r="E1135" s="22"/>
      <c r="F1135" s="23" t="s">
        <v>403</v>
      </c>
      <c r="G1135" s="23" t="s">
        <v>18782</v>
      </c>
      <c r="H1135" s="23">
        <v>0</v>
      </c>
      <c r="I1135" s="22"/>
      <c r="J1135" s="23" t="s">
        <v>18202</v>
      </c>
      <c r="K1135" s="29">
        <v>43497</v>
      </c>
      <c r="L1135" s="23" t="s">
        <v>18212</v>
      </c>
      <c r="M1135" s="22"/>
      <c r="N1135" s="23" t="s">
        <v>18783</v>
      </c>
      <c r="O1135" s="22"/>
      <c r="P1135" s="24"/>
      <c r="Q1135" s="23" t="s">
        <v>29</v>
      </c>
      <c r="R1135" s="23" t="s">
        <v>30</v>
      </c>
      <c r="S1135" s="25"/>
      <c r="T1135" s="26"/>
      <c r="U1135" s="26"/>
      <c r="V1135" s="22"/>
      <c r="W1135" s="27"/>
      <c r="X1135" s="8"/>
      <c r="Y1135" s="8"/>
      <c r="Z1135" s="8"/>
      <c r="AA1135" s="8"/>
      <c r="AB1135" s="8"/>
      <c r="AC1135" s="8"/>
      <c r="AD1135" s="8"/>
      <c r="AE1135" s="8"/>
      <c r="AF1135" s="8"/>
      <c r="AG1135" s="8"/>
      <c r="AH1135" s="8"/>
      <c r="AI1135" s="8"/>
      <c r="AJ1135" s="8"/>
      <c r="AK1135" s="8"/>
    </row>
    <row r="1136" spans="1:37" ht="75.75">
      <c r="A1136" s="18">
        <v>2572</v>
      </c>
      <c r="B1136" s="19"/>
      <c r="C1136" s="28" t="s">
        <v>20295</v>
      </c>
      <c r="D1136" s="28" t="s">
        <v>20296</v>
      </c>
      <c r="E1136" s="22"/>
      <c r="F1136" s="23" t="s">
        <v>266</v>
      </c>
      <c r="G1136" s="22"/>
      <c r="H1136" s="23">
        <v>0</v>
      </c>
      <c r="I1136" s="22"/>
      <c r="J1136" s="23" t="s">
        <v>18202</v>
      </c>
      <c r="K1136" s="22"/>
      <c r="L1136" s="23" t="s">
        <v>18212</v>
      </c>
      <c r="M1136" s="23" t="s">
        <v>11857</v>
      </c>
      <c r="N1136" s="22"/>
      <c r="O1136" s="22"/>
      <c r="P1136" s="24"/>
      <c r="Q1136" s="23" t="s">
        <v>29</v>
      </c>
      <c r="R1136" s="23" t="s">
        <v>30</v>
      </c>
      <c r="S1136" s="25"/>
      <c r="T1136" s="26"/>
      <c r="U1136" s="26"/>
      <c r="V1136" s="22"/>
      <c r="W1136" s="27"/>
      <c r="X1136" s="8"/>
      <c r="Y1136" s="8"/>
      <c r="Z1136" s="8"/>
      <c r="AA1136" s="8"/>
      <c r="AB1136" s="8"/>
      <c r="AC1136" s="8"/>
      <c r="AD1136" s="8"/>
      <c r="AE1136" s="8"/>
      <c r="AF1136" s="8"/>
      <c r="AG1136" s="8"/>
      <c r="AH1136" s="8"/>
      <c r="AI1136" s="8"/>
      <c r="AJ1136" s="8"/>
      <c r="AK1136" s="8"/>
    </row>
    <row r="1137" spans="1:37" ht="90.75">
      <c r="A1137" s="18">
        <v>2573</v>
      </c>
      <c r="B1137" s="19"/>
      <c r="C1137" s="28" t="s">
        <v>20297</v>
      </c>
      <c r="D1137" s="28" t="s">
        <v>20298</v>
      </c>
      <c r="E1137" s="22"/>
      <c r="F1137" s="23" t="s">
        <v>50</v>
      </c>
      <c r="G1137" s="23" t="s">
        <v>18418</v>
      </c>
      <c r="H1137" s="23">
        <v>0</v>
      </c>
      <c r="I1137" s="22"/>
      <c r="J1137" s="23" t="s">
        <v>18202</v>
      </c>
      <c r="K1137" s="29">
        <v>43497</v>
      </c>
      <c r="L1137" s="23" t="s">
        <v>18212</v>
      </c>
      <c r="M1137" s="22"/>
      <c r="N1137" s="23" t="s">
        <v>18587</v>
      </c>
      <c r="O1137" s="22"/>
      <c r="P1137" s="24"/>
      <c r="Q1137" s="23" t="s">
        <v>29</v>
      </c>
      <c r="R1137" s="23" t="s">
        <v>30</v>
      </c>
      <c r="S1137" s="25"/>
      <c r="T1137" s="26"/>
      <c r="U1137" s="26"/>
      <c r="V1137" s="22"/>
      <c r="W1137" s="27"/>
      <c r="X1137" s="8"/>
      <c r="Y1137" s="8"/>
      <c r="Z1137" s="8"/>
      <c r="AA1137" s="8"/>
      <c r="AB1137" s="8"/>
      <c r="AC1137" s="8"/>
      <c r="AD1137" s="8"/>
      <c r="AE1137" s="8"/>
      <c r="AF1137" s="8"/>
      <c r="AG1137" s="8"/>
      <c r="AH1137" s="8"/>
      <c r="AI1137" s="8"/>
      <c r="AJ1137" s="8"/>
      <c r="AK1137" s="8"/>
    </row>
    <row r="1138" spans="1:37" ht="105.75">
      <c r="A1138" s="18">
        <v>2578</v>
      </c>
      <c r="B1138" s="19"/>
      <c r="C1138" s="28" t="s">
        <v>20299</v>
      </c>
      <c r="D1138" s="28" t="s">
        <v>20300</v>
      </c>
      <c r="E1138" s="22"/>
      <c r="F1138" s="22"/>
      <c r="G1138" s="22"/>
      <c r="H1138" s="23">
        <v>0</v>
      </c>
      <c r="I1138" s="22"/>
      <c r="J1138" s="23" t="s">
        <v>18202</v>
      </c>
      <c r="K1138" s="23" t="s">
        <v>18203</v>
      </c>
      <c r="L1138" s="23" t="s">
        <v>219</v>
      </c>
      <c r="M1138" s="22"/>
      <c r="N1138" s="22"/>
      <c r="O1138" s="22"/>
      <c r="P1138" s="24"/>
      <c r="Q1138" s="23" t="s">
        <v>18820</v>
      </c>
      <c r="R1138" s="38">
        <v>87052000000</v>
      </c>
      <c r="S1138" s="25"/>
      <c r="T1138" s="26"/>
      <c r="U1138" s="26"/>
      <c r="V1138" s="22"/>
      <c r="W1138" s="27"/>
      <c r="X1138" s="8"/>
      <c r="Y1138" s="8"/>
      <c r="Z1138" s="8"/>
      <c r="AA1138" s="8"/>
      <c r="AB1138" s="8"/>
      <c r="AC1138" s="8"/>
      <c r="AD1138" s="8"/>
      <c r="AE1138" s="8"/>
      <c r="AF1138" s="8"/>
      <c r="AG1138" s="8"/>
      <c r="AH1138" s="8"/>
      <c r="AI1138" s="8"/>
      <c r="AJ1138" s="8"/>
      <c r="AK1138" s="8"/>
    </row>
    <row r="1139" spans="1:37" ht="75.75">
      <c r="A1139" s="18">
        <v>2579</v>
      </c>
      <c r="B1139" s="19"/>
      <c r="C1139" s="28" t="s">
        <v>20301</v>
      </c>
      <c r="D1139" s="28" t="s">
        <v>20302</v>
      </c>
      <c r="E1139" s="22"/>
      <c r="F1139" s="22"/>
      <c r="G1139" s="22"/>
      <c r="H1139" s="23">
        <v>0</v>
      </c>
      <c r="I1139" s="22"/>
      <c r="J1139" s="23" t="s">
        <v>18202</v>
      </c>
      <c r="K1139" s="22"/>
      <c r="L1139" s="23" t="s">
        <v>18212</v>
      </c>
      <c r="M1139" s="22"/>
      <c r="N1139" s="22"/>
      <c r="O1139" s="22"/>
      <c r="P1139" s="24"/>
      <c r="Q1139" s="23" t="s">
        <v>29</v>
      </c>
      <c r="R1139" s="23" t="s">
        <v>30</v>
      </c>
      <c r="S1139" s="25"/>
      <c r="T1139" s="26"/>
      <c r="U1139" s="26"/>
      <c r="V1139" s="22"/>
      <c r="W1139" s="27"/>
      <c r="X1139" s="8"/>
      <c r="Y1139" s="8"/>
      <c r="Z1139" s="8"/>
      <c r="AA1139" s="8"/>
      <c r="AB1139" s="8"/>
      <c r="AC1139" s="8"/>
      <c r="AD1139" s="8"/>
      <c r="AE1139" s="8"/>
      <c r="AF1139" s="8"/>
      <c r="AG1139" s="8"/>
      <c r="AH1139" s="8"/>
      <c r="AI1139" s="8"/>
      <c r="AJ1139" s="8"/>
      <c r="AK1139" s="8"/>
    </row>
    <row r="1140" spans="1:37" ht="75.75">
      <c r="A1140" s="18">
        <v>2580</v>
      </c>
      <c r="B1140" s="19"/>
      <c r="C1140" s="28" t="s">
        <v>20301</v>
      </c>
      <c r="D1140" s="28" t="s">
        <v>20303</v>
      </c>
      <c r="E1140" s="22"/>
      <c r="F1140" s="22"/>
      <c r="G1140" s="22"/>
      <c r="H1140" s="23">
        <v>0</v>
      </c>
      <c r="I1140" s="22"/>
      <c r="J1140" s="23" t="s">
        <v>18202</v>
      </c>
      <c r="K1140" s="22"/>
      <c r="L1140" s="23" t="s">
        <v>18212</v>
      </c>
      <c r="M1140" s="22"/>
      <c r="N1140" s="22"/>
      <c r="O1140" s="22"/>
      <c r="P1140" s="24"/>
      <c r="Q1140" s="23" t="s">
        <v>29</v>
      </c>
      <c r="R1140" s="23" t="s">
        <v>30</v>
      </c>
      <c r="S1140" s="25"/>
      <c r="T1140" s="26"/>
      <c r="U1140" s="26"/>
      <c r="V1140" s="22"/>
      <c r="W1140" s="27"/>
      <c r="X1140" s="8"/>
      <c r="Y1140" s="8"/>
      <c r="Z1140" s="8"/>
      <c r="AA1140" s="8"/>
      <c r="AB1140" s="8"/>
      <c r="AC1140" s="8"/>
      <c r="AD1140" s="8"/>
      <c r="AE1140" s="8"/>
      <c r="AF1140" s="8"/>
      <c r="AG1140" s="8"/>
      <c r="AH1140" s="8"/>
      <c r="AI1140" s="8"/>
      <c r="AJ1140" s="8"/>
      <c r="AK1140" s="8"/>
    </row>
    <row r="1141" spans="1:37" ht="165.75">
      <c r="A1141" s="18">
        <v>2609</v>
      </c>
      <c r="B1141" s="19"/>
      <c r="C1141" s="28" t="s">
        <v>20304</v>
      </c>
      <c r="D1141" s="28" t="s">
        <v>20305</v>
      </c>
      <c r="E1141" s="22"/>
      <c r="F1141" s="23" t="s">
        <v>50</v>
      </c>
      <c r="G1141" s="23" t="s">
        <v>20306</v>
      </c>
      <c r="H1141" s="23">
        <v>0</v>
      </c>
      <c r="I1141" s="22"/>
      <c r="J1141" s="23" t="s">
        <v>18202</v>
      </c>
      <c r="K1141" s="29">
        <v>43497</v>
      </c>
      <c r="L1141" s="23" t="s">
        <v>18212</v>
      </c>
      <c r="M1141" s="22"/>
      <c r="N1141" s="23" t="s">
        <v>534</v>
      </c>
      <c r="O1141" s="22"/>
      <c r="P1141" s="24"/>
      <c r="Q1141" s="23" t="s">
        <v>29</v>
      </c>
      <c r="R1141" s="23" t="s">
        <v>30</v>
      </c>
      <c r="S1141" s="25"/>
      <c r="T1141" s="26"/>
      <c r="U1141" s="26"/>
      <c r="V1141" s="22"/>
      <c r="W1141" s="27"/>
      <c r="X1141" s="8"/>
      <c r="Y1141" s="8"/>
      <c r="Z1141" s="8"/>
      <c r="AA1141" s="8"/>
      <c r="AB1141" s="8"/>
      <c r="AC1141" s="8"/>
      <c r="AD1141" s="8"/>
      <c r="AE1141" s="8"/>
      <c r="AF1141" s="8"/>
      <c r="AG1141" s="8"/>
      <c r="AH1141" s="8"/>
      <c r="AI1141" s="8"/>
      <c r="AJ1141" s="8"/>
      <c r="AK1141" s="8"/>
    </row>
    <row r="1142" spans="1:37" ht="285.75">
      <c r="A1142" s="18">
        <v>2610</v>
      </c>
      <c r="B1142" s="19"/>
      <c r="C1142" s="28" t="s">
        <v>20307</v>
      </c>
      <c r="D1142" s="28" t="s">
        <v>20308</v>
      </c>
      <c r="E1142" s="22"/>
      <c r="F1142" s="23" t="s">
        <v>50</v>
      </c>
      <c r="G1142" s="23" t="s">
        <v>20309</v>
      </c>
      <c r="H1142" s="23">
        <v>0</v>
      </c>
      <c r="I1142" s="22"/>
      <c r="J1142" s="23" t="s">
        <v>18202</v>
      </c>
      <c r="K1142" s="29">
        <v>43497</v>
      </c>
      <c r="L1142" s="23" t="s">
        <v>18212</v>
      </c>
      <c r="M1142" s="22"/>
      <c r="N1142" s="23" t="s">
        <v>534</v>
      </c>
      <c r="O1142" s="22"/>
      <c r="P1142" s="24"/>
      <c r="Q1142" s="23" t="s">
        <v>29</v>
      </c>
      <c r="R1142" s="23" t="s">
        <v>30</v>
      </c>
      <c r="S1142" s="25"/>
      <c r="T1142" s="26"/>
      <c r="U1142" s="26"/>
      <c r="V1142" s="22"/>
      <c r="W1142" s="27"/>
      <c r="X1142" s="8"/>
      <c r="Y1142" s="8"/>
      <c r="Z1142" s="8"/>
      <c r="AA1142" s="8"/>
      <c r="AB1142" s="8"/>
      <c r="AC1142" s="8"/>
      <c r="AD1142" s="8"/>
      <c r="AE1142" s="8"/>
      <c r="AF1142" s="8"/>
      <c r="AG1142" s="8"/>
      <c r="AH1142" s="8"/>
      <c r="AI1142" s="8"/>
      <c r="AJ1142" s="8"/>
      <c r="AK1142" s="8"/>
    </row>
    <row r="1143" spans="1:37" ht="90.75">
      <c r="A1143" s="18">
        <v>2612</v>
      </c>
      <c r="B1143" s="19"/>
      <c r="C1143" s="28" t="s">
        <v>20310</v>
      </c>
      <c r="D1143" s="28" t="s">
        <v>7424</v>
      </c>
      <c r="E1143" s="22"/>
      <c r="F1143" s="23" t="s">
        <v>50</v>
      </c>
      <c r="G1143" s="22"/>
      <c r="H1143" s="23">
        <v>0</v>
      </c>
      <c r="I1143" s="22"/>
      <c r="J1143" s="23" t="s">
        <v>18202</v>
      </c>
      <c r="K1143" s="29">
        <v>43497</v>
      </c>
      <c r="L1143" s="23" t="s">
        <v>96</v>
      </c>
      <c r="M1143" s="22"/>
      <c r="N1143" s="23" t="s">
        <v>20311</v>
      </c>
      <c r="O1143" s="22"/>
      <c r="P1143" s="24"/>
      <c r="Q1143" s="23" t="s">
        <v>18392</v>
      </c>
      <c r="R1143" s="23" t="s">
        <v>127</v>
      </c>
      <c r="S1143" s="25"/>
      <c r="T1143" s="26"/>
      <c r="U1143" s="26"/>
      <c r="V1143" s="22"/>
      <c r="W1143" s="27"/>
      <c r="X1143" s="8"/>
      <c r="Y1143" s="8"/>
      <c r="Z1143" s="8"/>
      <c r="AA1143" s="8"/>
      <c r="AB1143" s="8"/>
      <c r="AC1143" s="8"/>
      <c r="AD1143" s="8"/>
      <c r="AE1143" s="8"/>
      <c r="AF1143" s="8"/>
      <c r="AG1143" s="8"/>
      <c r="AH1143" s="8"/>
      <c r="AI1143" s="8"/>
      <c r="AJ1143" s="8"/>
      <c r="AK1143" s="8"/>
    </row>
    <row r="1144" spans="1:37" ht="75.75">
      <c r="A1144" s="18">
        <v>2613</v>
      </c>
      <c r="B1144" s="19"/>
      <c r="C1144" s="28" t="s">
        <v>20310</v>
      </c>
      <c r="D1144" s="28" t="s">
        <v>20312</v>
      </c>
      <c r="E1144" s="22"/>
      <c r="F1144" s="23" t="s">
        <v>50</v>
      </c>
      <c r="G1144" s="22"/>
      <c r="H1144" s="23">
        <v>0</v>
      </c>
      <c r="I1144" s="22"/>
      <c r="J1144" s="23" t="s">
        <v>18202</v>
      </c>
      <c r="K1144" s="29">
        <v>43497</v>
      </c>
      <c r="L1144" s="23" t="s">
        <v>96</v>
      </c>
      <c r="M1144" s="22"/>
      <c r="N1144" s="23" t="s">
        <v>20313</v>
      </c>
      <c r="O1144" s="22"/>
      <c r="P1144" s="24"/>
      <c r="Q1144" s="23" t="s">
        <v>18392</v>
      </c>
      <c r="R1144" s="23" t="s">
        <v>127</v>
      </c>
      <c r="S1144" s="25"/>
      <c r="T1144" s="26"/>
      <c r="U1144" s="26"/>
      <c r="V1144" s="22"/>
      <c r="W1144" s="27"/>
      <c r="X1144" s="8"/>
      <c r="Y1144" s="8"/>
      <c r="Z1144" s="8"/>
      <c r="AA1144" s="8"/>
      <c r="AB1144" s="8"/>
      <c r="AC1144" s="8"/>
      <c r="AD1144" s="8"/>
      <c r="AE1144" s="8"/>
      <c r="AF1144" s="8"/>
      <c r="AG1144" s="8"/>
      <c r="AH1144" s="8"/>
      <c r="AI1144" s="8"/>
      <c r="AJ1144" s="8"/>
      <c r="AK1144" s="8"/>
    </row>
    <row r="1145" spans="1:37" ht="135.75">
      <c r="A1145" s="18">
        <v>2614</v>
      </c>
      <c r="B1145" s="19"/>
      <c r="C1145" s="28" t="s">
        <v>20310</v>
      </c>
      <c r="D1145" s="28" t="s">
        <v>20314</v>
      </c>
      <c r="E1145" s="22"/>
      <c r="F1145" s="23" t="s">
        <v>50</v>
      </c>
      <c r="G1145" s="22"/>
      <c r="H1145" s="23">
        <v>0</v>
      </c>
      <c r="I1145" s="22"/>
      <c r="J1145" s="23" t="s">
        <v>18202</v>
      </c>
      <c r="K1145" s="29">
        <v>43497</v>
      </c>
      <c r="L1145" s="23" t="s">
        <v>96</v>
      </c>
      <c r="M1145" s="22"/>
      <c r="N1145" s="23" t="s">
        <v>20315</v>
      </c>
      <c r="O1145" s="22"/>
      <c r="P1145" s="24"/>
      <c r="Q1145" s="23" t="s">
        <v>18392</v>
      </c>
      <c r="R1145" s="23" t="s">
        <v>127</v>
      </c>
      <c r="S1145" s="25"/>
      <c r="T1145" s="26"/>
      <c r="U1145" s="26"/>
      <c r="V1145" s="22"/>
      <c r="W1145" s="27"/>
      <c r="X1145" s="8"/>
      <c r="Y1145" s="8"/>
      <c r="Z1145" s="8"/>
      <c r="AA1145" s="8"/>
      <c r="AB1145" s="8"/>
      <c r="AC1145" s="8"/>
      <c r="AD1145" s="8"/>
      <c r="AE1145" s="8"/>
      <c r="AF1145" s="8"/>
      <c r="AG1145" s="8"/>
      <c r="AH1145" s="8"/>
      <c r="AI1145" s="8"/>
      <c r="AJ1145" s="8"/>
      <c r="AK1145" s="8"/>
    </row>
    <row r="1146" spans="1:37" ht="135.75">
      <c r="A1146" s="18">
        <v>2615</v>
      </c>
      <c r="B1146" s="19"/>
      <c r="C1146" s="28" t="s">
        <v>20316</v>
      </c>
      <c r="D1146" s="28" t="s">
        <v>7004</v>
      </c>
      <c r="E1146" s="22"/>
      <c r="F1146" s="23" t="s">
        <v>50</v>
      </c>
      <c r="G1146" s="22"/>
      <c r="H1146" s="23">
        <v>0</v>
      </c>
      <c r="I1146" s="22"/>
      <c r="J1146" s="23" t="s">
        <v>18202</v>
      </c>
      <c r="K1146" s="29">
        <v>43497</v>
      </c>
      <c r="L1146" s="23" t="s">
        <v>96</v>
      </c>
      <c r="M1146" s="22"/>
      <c r="N1146" s="23" t="s">
        <v>20317</v>
      </c>
      <c r="O1146" s="22"/>
      <c r="P1146" s="24"/>
      <c r="Q1146" s="23" t="s">
        <v>18392</v>
      </c>
      <c r="R1146" s="23" t="s">
        <v>127</v>
      </c>
      <c r="S1146" s="25"/>
      <c r="T1146" s="26"/>
      <c r="U1146" s="26"/>
      <c r="V1146" s="22"/>
      <c r="W1146" s="27"/>
      <c r="X1146" s="8"/>
      <c r="Y1146" s="8"/>
      <c r="Z1146" s="8"/>
      <c r="AA1146" s="8"/>
      <c r="AB1146" s="8"/>
      <c r="AC1146" s="8"/>
      <c r="AD1146" s="8"/>
      <c r="AE1146" s="8"/>
      <c r="AF1146" s="8"/>
      <c r="AG1146" s="8"/>
      <c r="AH1146" s="8"/>
      <c r="AI1146" s="8"/>
      <c r="AJ1146" s="8"/>
      <c r="AK1146" s="8"/>
    </row>
    <row r="1147" spans="1:37" ht="60.75">
      <c r="A1147" s="18">
        <v>2625</v>
      </c>
      <c r="B1147" s="19"/>
      <c r="C1147" s="28" t="s">
        <v>20318</v>
      </c>
      <c r="D1147" s="28" t="s">
        <v>20319</v>
      </c>
      <c r="E1147" s="22"/>
      <c r="F1147" s="22"/>
      <c r="G1147" s="22"/>
      <c r="H1147" s="23">
        <v>0</v>
      </c>
      <c r="I1147" s="22"/>
      <c r="J1147" s="23" t="s">
        <v>18202</v>
      </c>
      <c r="K1147" s="22"/>
      <c r="L1147" s="23" t="s">
        <v>18212</v>
      </c>
      <c r="M1147" s="22"/>
      <c r="N1147" s="22"/>
      <c r="O1147" s="22"/>
      <c r="P1147" s="24"/>
      <c r="Q1147" s="23" t="s">
        <v>29</v>
      </c>
      <c r="R1147" s="23" t="s">
        <v>30</v>
      </c>
      <c r="S1147" s="25"/>
      <c r="T1147" s="26"/>
      <c r="U1147" s="26"/>
      <c r="V1147" s="22"/>
      <c r="W1147" s="27"/>
      <c r="X1147" s="8"/>
      <c r="Y1147" s="8"/>
      <c r="Z1147" s="8"/>
      <c r="AA1147" s="8"/>
      <c r="AB1147" s="8"/>
      <c r="AC1147" s="8"/>
      <c r="AD1147" s="8"/>
      <c r="AE1147" s="8"/>
      <c r="AF1147" s="8"/>
      <c r="AG1147" s="8"/>
      <c r="AH1147" s="8"/>
      <c r="AI1147" s="8"/>
      <c r="AJ1147" s="8"/>
      <c r="AK1147" s="8"/>
    </row>
    <row r="1148" spans="1:37" ht="150.75">
      <c r="A1148" s="18">
        <v>2626</v>
      </c>
      <c r="B1148" s="19"/>
      <c r="C1148" s="28" t="s">
        <v>20318</v>
      </c>
      <c r="D1148" s="28" t="s">
        <v>20320</v>
      </c>
      <c r="E1148" s="22"/>
      <c r="F1148" s="23" t="s">
        <v>108</v>
      </c>
      <c r="G1148" s="23" t="s">
        <v>18801</v>
      </c>
      <c r="H1148" s="23">
        <v>0</v>
      </c>
      <c r="I1148" s="22"/>
      <c r="J1148" s="23" t="s">
        <v>18202</v>
      </c>
      <c r="K1148" s="29">
        <v>43497</v>
      </c>
      <c r="L1148" s="23" t="s">
        <v>18212</v>
      </c>
      <c r="M1148" s="22"/>
      <c r="N1148" s="23" t="s">
        <v>2443</v>
      </c>
      <c r="O1148" s="22"/>
      <c r="P1148" s="24"/>
      <c r="Q1148" s="23" t="s">
        <v>29</v>
      </c>
      <c r="R1148" s="23" t="s">
        <v>30</v>
      </c>
      <c r="S1148" s="25"/>
      <c r="T1148" s="26"/>
      <c r="U1148" s="26"/>
      <c r="V1148" s="22"/>
      <c r="W1148" s="27"/>
      <c r="X1148" s="8"/>
      <c r="Y1148" s="8"/>
      <c r="Z1148" s="8"/>
      <c r="AA1148" s="8"/>
      <c r="AB1148" s="8"/>
      <c r="AC1148" s="8"/>
      <c r="AD1148" s="8"/>
      <c r="AE1148" s="8"/>
      <c r="AF1148" s="8"/>
      <c r="AG1148" s="8"/>
      <c r="AH1148" s="8"/>
      <c r="AI1148" s="8"/>
      <c r="AJ1148" s="8"/>
      <c r="AK1148" s="8"/>
    </row>
    <row r="1149" spans="1:37" ht="150.75">
      <c r="A1149" s="18">
        <v>2629</v>
      </c>
      <c r="B1149" s="19"/>
      <c r="C1149" s="28" t="s">
        <v>20321</v>
      </c>
      <c r="D1149" s="28" t="s">
        <v>20322</v>
      </c>
      <c r="E1149" s="22"/>
      <c r="F1149" s="22"/>
      <c r="G1149" s="22"/>
      <c r="H1149" s="23">
        <v>0</v>
      </c>
      <c r="I1149" s="22"/>
      <c r="J1149" s="23" t="s">
        <v>18202</v>
      </c>
      <c r="K1149" s="22"/>
      <c r="L1149" s="23" t="s">
        <v>18367</v>
      </c>
      <c r="M1149" s="22"/>
      <c r="N1149" s="22"/>
      <c r="O1149" s="22"/>
      <c r="P1149" s="24"/>
      <c r="Q1149" s="22"/>
      <c r="R1149" s="22"/>
      <c r="S1149" s="25"/>
      <c r="T1149" s="26"/>
      <c r="U1149" s="26"/>
      <c r="V1149" s="22"/>
      <c r="W1149" s="27"/>
      <c r="X1149" s="8"/>
      <c r="Y1149" s="8"/>
      <c r="Z1149" s="8"/>
      <c r="AA1149" s="8"/>
      <c r="AB1149" s="8"/>
      <c r="AC1149" s="8"/>
      <c r="AD1149" s="8"/>
      <c r="AE1149" s="8"/>
      <c r="AF1149" s="8"/>
      <c r="AG1149" s="8"/>
      <c r="AH1149" s="8"/>
      <c r="AI1149" s="8"/>
      <c r="AJ1149" s="8"/>
      <c r="AK1149" s="8"/>
    </row>
    <row r="1150" spans="1:37" ht="210.75">
      <c r="A1150" s="18">
        <v>2630</v>
      </c>
      <c r="B1150" s="19"/>
      <c r="C1150" s="28" t="s">
        <v>20323</v>
      </c>
      <c r="D1150" s="28" t="s">
        <v>20324</v>
      </c>
      <c r="E1150" s="22"/>
      <c r="F1150" s="23" t="s">
        <v>2114</v>
      </c>
      <c r="G1150" s="23" t="s">
        <v>18402</v>
      </c>
      <c r="H1150" s="23">
        <v>0</v>
      </c>
      <c r="I1150" s="22"/>
      <c r="J1150" s="23" t="s">
        <v>18202</v>
      </c>
      <c r="K1150" s="29">
        <v>43497</v>
      </c>
      <c r="L1150" s="23" t="s">
        <v>18212</v>
      </c>
      <c r="M1150" s="22"/>
      <c r="N1150" s="23" t="s">
        <v>18419</v>
      </c>
      <c r="O1150" s="22"/>
      <c r="P1150" s="24"/>
      <c r="Q1150" s="23" t="s">
        <v>29</v>
      </c>
      <c r="R1150" s="23" t="s">
        <v>30</v>
      </c>
      <c r="S1150" s="25"/>
      <c r="T1150" s="26"/>
      <c r="U1150" s="26"/>
      <c r="V1150" s="22"/>
      <c r="W1150" s="27"/>
      <c r="X1150" s="8"/>
      <c r="Y1150" s="8"/>
      <c r="Z1150" s="8"/>
      <c r="AA1150" s="8"/>
      <c r="AB1150" s="8"/>
      <c r="AC1150" s="8"/>
      <c r="AD1150" s="8"/>
      <c r="AE1150" s="8"/>
      <c r="AF1150" s="8"/>
      <c r="AG1150" s="8"/>
      <c r="AH1150" s="8"/>
      <c r="AI1150" s="8"/>
      <c r="AJ1150" s="8"/>
      <c r="AK1150" s="8"/>
    </row>
    <row r="1151" spans="1:37" ht="45.75">
      <c r="A1151" s="18">
        <v>2631</v>
      </c>
      <c r="B1151" s="19"/>
      <c r="C1151" s="28" t="s">
        <v>20325</v>
      </c>
      <c r="D1151" s="28" t="s">
        <v>20326</v>
      </c>
      <c r="E1151" s="22"/>
      <c r="F1151" s="23" t="s">
        <v>50</v>
      </c>
      <c r="G1151" s="22"/>
      <c r="H1151" s="23">
        <v>0</v>
      </c>
      <c r="I1151" s="22"/>
      <c r="J1151" s="23" t="s">
        <v>18202</v>
      </c>
      <c r="K1151" s="22"/>
      <c r="L1151" s="23" t="s">
        <v>18212</v>
      </c>
      <c r="M1151" s="23" t="s">
        <v>11857</v>
      </c>
      <c r="N1151" s="22"/>
      <c r="O1151" s="22"/>
      <c r="P1151" s="24"/>
      <c r="Q1151" s="23" t="s">
        <v>29</v>
      </c>
      <c r="R1151" s="23" t="s">
        <v>30</v>
      </c>
      <c r="S1151" s="25"/>
      <c r="T1151" s="26"/>
      <c r="U1151" s="26"/>
      <c r="V1151" s="22"/>
      <c r="W1151" s="27"/>
      <c r="X1151" s="8"/>
      <c r="Y1151" s="8"/>
      <c r="Z1151" s="8"/>
      <c r="AA1151" s="8"/>
      <c r="AB1151" s="8"/>
      <c r="AC1151" s="8"/>
      <c r="AD1151" s="8"/>
      <c r="AE1151" s="8"/>
      <c r="AF1151" s="8"/>
      <c r="AG1151" s="8"/>
      <c r="AH1151" s="8"/>
      <c r="AI1151" s="8"/>
      <c r="AJ1151" s="8"/>
      <c r="AK1151" s="8"/>
    </row>
    <row r="1152" spans="1:37" ht="285.75">
      <c r="A1152" s="18">
        <v>2632</v>
      </c>
      <c r="B1152" s="19"/>
      <c r="C1152" s="28" t="s">
        <v>20327</v>
      </c>
      <c r="D1152" s="28" t="s">
        <v>20328</v>
      </c>
      <c r="E1152" s="22"/>
      <c r="F1152" s="22"/>
      <c r="G1152" s="22"/>
      <c r="H1152" s="23">
        <v>0</v>
      </c>
      <c r="I1152" s="22"/>
      <c r="J1152" s="23" t="s">
        <v>18202</v>
      </c>
      <c r="K1152" s="22"/>
      <c r="L1152" s="23" t="s">
        <v>18212</v>
      </c>
      <c r="M1152" s="22"/>
      <c r="N1152" s="22"/>
      <c r="O1152" s="22"/>
      <c r="P1152" s="24"/>
      <c r="Q1152" s="23" t="s">
        <v>29</v>
      </c>
      <c r="R1152" s="23" t="s">
        <v>30</v>
      </c>
      <c r="S1152" s="25"/>
      <c r="T1152" s="26"/>
      <c r="U1152" s="26"/>
      <c r="V1152" s="22"/>
      <c r="W1152" s="27"/>
      <c r="X1152" s="8"/>
      <c r="Y1152" s="8"/>
      <c r="Z1152" s="8"/>
      <c r="AA1152" s="8"/>
      <c r="AB1152" s="8"/>
      <c r="AC1152" s="8"/>
      <c r="AD1152" s="8"/>
      <c r="AE1152" s="8"/>
      <c r="AF1152" s="8"/>
      <c r="AG1152" s="8"/>
      <c r="AH1152" s="8"/>
      <c r="AI1152" s="8"/>
      <c r="AJ1152" s="8"/>
      <c r="AK1152" s="8"/>
    </row>
    <row r="1153" spans="1:37" ht="150.75">
      <c r="A1153" s="18">
        <v>2641</v>
      </c>
      <c r="B1153" s="19"/>
      <c r="C1153" s="28" t="s">
        <v>20329</v>
      </c>
      <c r="D1153" s="28" t="s">
        <v>20330</v>
      </c>
      <c r="E1153" s="22"/>
      <c r="F1153" s="23" t="s">
        <v>1291</v>
      </c>
      <c r="G1153" s="22"/>
      <c r="H1153" s="23">
        <v>0</v>
      </c>
      <c r="I1153" s="22"/>
      <c r="J1153" s="23" t="s">
        <v>18202</v>
      </c>
      <c r="K1153" s="29">
        <v>43497</v>
      </c>
      <c r="L1153" s="23" t="s">
        <v>96</v>
      </c>
      <c r="M1153" s="22"/>
      <c r="N1153" s="23" t="s">
        <v>20331</v>
      </c>
      <c r="O1153" s="22"/>
      <c r="P1153" s="24"/>
      <c r="Q1153" s="23" t="s">
        <v>18392</v>
      </c>
      <c r="R1153" s="23" t="s">
        <v>127</v>
      </c>
      <c r="S1153" s="25"/>
      <c r="T1153" s="26"/>
      <c r="U1153" s="26"/>
      <c r="V1153" s="22"/>
      <c r="W1153" s="27"/>
      <c r="X1153" s="8"/>
      <c r="Y1153" s="8"/>
      <c r="Z1153" s="8"/>
      <c r="AA1153" s="8"/>
      <c r="AB1153" s="8"/>
      <c r="AC1153" s="8"/>
      <c r="AD1153" s="8"/>
      <c r="AE1153" s="8"/>
      <c r="AF1153" s="8"/>
      <c r="AG1153" s="8"/>
      <c r="AH1153" s="8"/>
      <c r="AI1153" s="8"/>
      <c r="AJ1153" s="8"/>
      <c r="AK1153" s="8"/>
    </row>
    <row r="1154" spans="1:37" ht="120.75">
      <c r="A1154" s="18">
        <v>2642</v>
      </c>
      <c r="B1154" s="19"/>
      <c r="C1154" s="28" t="s">
        <v>20332</v>
      </c>
      <c r="D1154" s="28" t="s">
        <v>20333</v>
      </c>
      <c r="E1154" s="22"/>
      <c r="F1154" s="23" t="s">
        <v>1291</v>
      </c>
      <c r="G1154" s="22"/>
      <c r="H1154" s="23">
        <v>0</v>
      </c>
      <c r="I1154" s="22"/>
      <c r="J1154" s="23" t="s">
        <v>18202</v>
      </c>
      <c r="K1154" s="29">
        <v>43497</v>
      </c>
      <c r="L1154" s="23" t="s">
        <v>96</v>
      </c>
      <c r="M1154" s="22"/>
      <c r="N1154" s="23" t="s">
        <v>20334</v>
      </c>
      <c r="O1154" s="22"/>
      <c r="P1154" s="24"/>
      <c r="Q1154" s="23" t="s">
        <v>18392</v>
      </c>
      <c r="R1154" s="23" t="s">
        <v>127</v>
      </c>
      <c r="S1154" s="25"/>
      <c r="T1154" s="26"/>
      <c r="U1154" s="26"/>
      <c r="V1154" s="22"/>
      <c r="W1154" s="27"/>
      <c r="X1154" s="8"/>
      <c r="Y1154" s="8"/>
      <c r="Z1154" s="8"/>
      <c r="AA1154" s="8"/>
      <c r="AB1154" s="8"/>
      <c r="AC1154" s="8"/>
      <c r="AD1154" s="8"/>
      <c r="AE1154" s="8"/>
      <c r="AF1154" s="8"/>
      <c r="AG1154" s="8"/>
      <c r="AH1154" s="8"/>
      <c r="AI1154" s="8"/>
      <c r="AJ1154" s="8"/>
      <c r="AK1154" s="8"/>
    </row>
    <row r="1155" spans="1:37" ht="30.75">
      <c r="A1155" s="18">
        <v>2643</v>
      </c>
      <c r="B1155" s="30" t="s">
        <v>18424</v>
      </c>
      <c r="C1155" s="28" t="s">
        <v>20335</v>
      </c>
      <c r="D1155" s="28" t="s">
        <v>18969</v>
      </c>
      <c r="E1155" s="22"/>
      <c r="F1155" s="23" t="s">
        <v>20336</v>
      </c>
      <c r="G1155" s="22"/>
      <c r="H1155" s="23">
        <v>0</v>
      </c>
      <c r="I1155" s="22"/>
      <c r="J1155" s="23" t="s">
        <v>18202</v>
      </c>
      <c r="K1155" s="23" t="s">
        <v>18203</v>
      </c>
      <c r="L1155" s="23" t="s">
        <v>35</v>
      </c>
      <c r="M1155" s="22"/>
      <c r="N1155" s="22"/>
      <c r="O1155" s="23" t="s">
        <v>20337</v>
      </c>
      <c r="P1155" s="24"/>
      <c r="Q1155" s="23" t="s">
        <v>99</v>
      </c>
      <c r="R1155" s="23" t="s">
        <v>10886</v>
      </c>
      <c r="S1155" s="25"/>
      <c r="T1155" s="26"/>
      <c r="U1155" s="26"/>
      <c r="V1155" s="22"/>
      <c r="W1155" s="27"/>
      <c r="X1155" s="8"/>
      <c r="Y1155" s="8"/>
      <c r="Z1155" s="8"/>
      <c r="AA1155" s="8"/>
      <c r="AB1155" s="8"/>
      <c r="AC1155" s="8"/>
      <c r="AD1155" s="8"/>
      <c r="AE1155" s="8"/>
      <c r="AF1155" s="8"/>
      <c r="AG1155" s="8"/>
      <c r="AH1155" s="8"/>
      <c r="AI1155" s="8"/>
      <c r="AJ1155" s="8"/>
      <c r="AK1155" s="8"/>
    </row>
    <row r="1156" spans="1:37" ht="409.6">
      <c r="A1156" s="18">
        <v>2645</v>
      </c>
      <c r="B1156" s="19"/>
      <c r="C1156" s="28" t="s">
        <v>20338</v>
      </c>
      <c r="D1156" s="21"/>
      <c r="E1156" s="22"/>
      <c r="F1156" s="22"/>
      <c r="G1156" s="22"/>
      <c r="H1156" s="23">
        <v>0</v>
      </c>
      <c r="I1156" s="22"/>
      <c r="J1156" s="23" t="s">
        <v>18202</v>
      </c>
      <c r="K1156" s="22"/>
      <c r="L1156" s="23" t="s">
        <v>18267</v>
      </c>
      <c r="M1156" s="23">
        <v>2017</v>
      </c>
      <c r="N1156" s="22"/>
      <c r="O1156" s="22"/>
      <c r="P1156" s="24"/>
      <c r="Q1156" s="23" t="s">
        <v>20</v>
      </c>
      <c r="R1156" s="23" t="s">
        <v>21</v>
      </c>
      <c r="S1156" s="25"/>
      <c r="T1156" s="26"/>
      <c r="U1156" s="26"/>
      <c r="V1156" s="22"/>
      <c r="W1156" s="27"/>
      <c r="X1156" s="8"/>
      <c r="Y1156" s="8"/>
      <c r="Z1156" s="8"/>
      <c r="AA1156" s="8"/>
      <c r="AB1156" s="8"/>
      <c r="AC1156" s="8"/>
      <c r="AD1156" s="8"/>
      <c r="AE1156" s="8"/>
      <c r="AF1156" s="8"/>
      <c r="AG1156" s="8"/>
      <c r="AH1156" s="8"/>
      <c r="AI1156" s="8"/>
      <c r="AJ1156" s="8"/>
      <c r="AK1156" s="8"/>
    </row>
    <row r="1157" spans="1:37" ht="240.75">
      <c r="A1157" s="18">
        <v>2654</v>
      </c>
      <c r="B1157" s="19"/>
      <c r="C1157" s="28" t="s">
        <v>20339</v>
      </c>
      <c r="D1157" s="28" t="s">
        <v>20340</v>
      </c>
      <c r="E1157" s="22"/>
      <c r="F1157" s="23" t="s">
        <v>20341</v>
      </c>
      <c r="G1157" s="22"/>
      <c r="H1157" s="23">
        <v>0</v>
      </c>
      <c r="I1157" s="22"/>
      <c r="J1157" s="23" t="s">
        <v>18202</v>
      </c>
      <c r="K1157" s="22"/>
      <c r="L1157" s="23" t="s">
        <v>18267</v>
      </c>
      <c r="M1157" s="23" t="s">
        <v>11857</v>
      </c>
      <c r="N1157" s="22"/>
      <c r="O1157" s="22"/>
      <c r="P1157" s="24"/>
      <c r="Q1157" s="23" t="s">
        <v>29</v>
      </c>
      <c r="R1157" s="23" t="s">
        <v>30</v>
      </c>
      <c r="S1157" s="25"/>
      <c r="T1157" s="26"/>
      <c r="U1157" s="26"/>
      <c r="V1157" s="22"/>
      <c r="W1157" s="27"/>
      <c r="X1157" s="8"/>
      <c r="Y1157" s="8"/>
      <c r="Z1157" s="8"/>
      <c r="AA1157" s="8"/>
      <c r="AB1157" s="8"/>
      <c r="AC1157" s="8"/>
      <c r="AD1157" s="8"/>
      <c r="AE1157" s="8"/>
      <c r="AF1157" s="8"/>
      <c r="AG1157" s="8"/>
      <c r="AH1157" s="8"/>
      <c r="AI1157" s="8"/>
      <c r="AJ1157" s="8"/>
      <c r="AK1157" s="8"/>
    </row>
    <row r="1158" spans="1:37" ht="150.75">
      <c r="A1158" s="18">
        <v>2655</v>
      </c>
      <c r="B1158" s="19"/>
      <c r="C1158" s="28" t="s">
        <v>20342</v>
      </c>
      <c r="D1158" s="28" t="s">
        <v>3591</v>
      </c>
      <c r="E1158" s="22"/>
      <c r="F1158" s="23" t="s">
        <v>3591</v>
      </c>
      <c r="G1158" s="22"/>
      <c r="H1158" s="23">
        <v>0</v>
      </c>
      <c r="I1158" s="22"/>
      <c r="J1158" s="23" t="s">
        <v>18202</v>
      </c>
      <c r="K1158" s="29">
        <v>43497</v>
      </c>
      <c r="L1158" s="23" t="s">
        <v>96</v>
      </c>
      <c r="M1158" s="22"/>
      <c r="N1158" s="23" t="s">
        <v>20343</v>
      </c>
      <c r="O1158" s="22"/>
      <c r="P1158" s="24"/>
      <c r="Q1158" s="23" t="s">
        <v>18392</v>
      </c>
      <c r="R1158" s="23" t="s">
        <v>127</v>
      </c>
      <c r="S1158" s="25"/>
      <c r="T1158" s="26"/>
      <c r="U1158" s="26"/>
      <c r="V1158" s="22"/>
      <c r="W1158" s="27"/>
      <c r="X1158" s="8"/>
      <c r="Y1158" s="8"/>
      <c r="Z1158" s="8"/>
      <c r="AA1158" s="8"/>
      <c r="AB1158" s="8"/>
      <c r="AC1158" s="8"/>
      <c r="AD1158" s="8"/>
      <c r="AE1158" s="8"/>
      <c r="AF1158" s="8"/>
      <c r="AG1158" s="8"/>
      <c r="AH1158" s="8"/>
      <c r="AI1158" s="8"/>
      <c r="AJ1158" s="8"/>
      <c r="AK1158" s="8"/>
    </row>
    <row r="1159" spans="1:37" ht="105.75">
      <c r="A1159" s="18">
        <v>2656</v>
      </c>
      <c r="B1159" s="19"/>
      <c r="C1159" s="28" t="s">
        <v>20342</v>
      </c>
      <c r="D1159" s="28" t="s">
        <v>20344</v>
      </c>
      <c r="E1159" s="22"/>
      <c r="F1159" s="23" t="s">
        <v>3591</v>
      </c>
      <c r="G1159" s="22"/>
      <c r="H1159" s="23">
        <v>0</v>
      </c>
      <c r="I1159" s="22"/>
      <c r="J1159" s="23" t="s">
        <v>18202</v>
      </c>
      <c r="K1159" s="29">
        <v>43497</v>
      </c>
      <c r="L1159" s="23" t="s">
        <v>96</v>
      </c>
      <c r="M1159" s="22"/>
      <c r="N1159" s="23" t="s">
        <v>20345</v>
      </c>
      <c r="O1159" s="22"/>
      <c r="P1159" s="24"/>
      <c r="Q1159" s="23" t="s">
        <v>18392</v>
      </c>
      <c r="R1159" s="23" t="s">
        <v>127</v>
      </c>
      <c r="S1159" s="25"/>
      <c r="T1159" s="26"/>
      <c r="U1159" s="26"/>
      <c r="V1159" s="22"/>
      <c r="W1159" s="27"/>
      <c r="X1159" s="8"/>
      <c r="Y1159" s="8"/>
      <c r="Z1159" s="8"/>
      <c r="AA1159" s="8"/>
      <c r="AB1159" s="8"/>
      <c r="AC1159" s="8"/>
      <c r="AD1159" s="8"/>
      <c r="AE1159" s="8"/>
      <c r="AF1159" s="8"/>
      <c r="AG1159" s="8"/>
      <c r="AH1159" s="8"/>
      <c r="AI1159" s="8"/>
      <c r="AJ1159" s="8"/>
      <c r="AK1159" s="8"/>
    </row>
    <row r="1160" spans="1:37" ht="285.75">
      <c r="A1160" s="18">
        <v>2657</v>
      </c>
      <c r="B1160" s="19"/>
      <c r="C1160" s="28" t="s">
        <v>20346</v>
      </c>
      <c r="D1160" s="28" t="s">
        <v>20347</v>
      </c>
      <c r="E1160" s="22"/>
      <c r="F1160" s="23" t="s">
        <v>8850</v>
      </c>
      <c r="G1160" s="22"/>
      <c r="H1160" s="23">
        <v>0</v>
      </c>
      <c r="I1160" s="22"/>
      <c r="J1160" s="23" t="s">
        <v>18202</v>
      </c>
      <c r="K1160" s="22"/>
      <c r="L1160" s="23" t="s">
        <v>18267</v>
      </c>
      <c r="M1160" s="23" t="s">
        <v>11857</v>
      </c>
      <c r="N1160" s="22"/>
      <c r="O1160" s="22"/>
      <c r="P1160" s="24"/>
      <c r="Q1160" s="23" t="s">
        <v>29</v>
      </c>
      <c r="R1160" s="23" t="s">
        <v>30</v>
      </c>
      <c r="S1160" s="25"/>
      <c r="T1160" s="26"/>
      <c r="U1160" s="26"/>
      <c r="V1160" s="22"/>
      <c r="W1160" s="27"/>
      <c r="X1160" s="8"/>
      <c r="Y1160" s="8"/>
      <c r="Z1160" s="8"/>
      <c r="AA1160" s="8"/>
      <c r="AB1160" s="8"/>
      <c r="AC1160" s="8"/>
      <c r="AD1160" s="8"/>
      <c r="AE1160" s="8"/>
      <c r="AF1160" s="8"/>
      <c r="AG1160" s="8"/>
      <c r="AH1160" s="8"/>
      <c r="AI1160" s="8"/>
      <c r="AJ1160" s="8"/>
      <c r="AK1160" s="8"/>
    </row>
    <row r="1161" spans="1:37" ht="90.75">
      <c r="A1161" s="18">
        <v>2658</v>
      </c>
      <c r="B1161" s="19"/>
      <c r="C1161" s="28" t="s">
        <v>20348</v>
      </c>
      <c r="D1161" s="28" t="s">
        <v>20349</v>
      </c>
      <c r="E1161" s="22"/>
      <c r="F1161" s="23" t="s">
        <v>50</v>
      </c>
      <c r="G1161" s="22"/>
      <c r="H1161" s="23">
        <v>0</v>
      </c>
      <c r="I1161" s="22"/>
      <c r="J1161" s="23" t="s">
        <v>18202</v>
      </c>
      <c r="K1161" s="29">
        <v>43497</v>
      </c>
      <c r="L1161" s="23" t="s">
        <v>96</v>
      </c>
      <c r="M1161" s="22"/>
      <c r="N1161" s="23" t="s">
        <v>19169</v>
      </c>
      <c r="O1161" s="22"/>
      <c r="P1161" s="24"/>
      <c r="Q1161" s="23" t="s">
        <v>18392</v>
      </c>
      <c r="R1161" s="23" t="s">
        <v>127</v>
      </c>
      <c r="S1161" s="25"/>
      <c r="T1161" s="26"/>
      <c r="U1161" s="26"/>
      <c r="V1161" s="22"/>
      <c r="W1161" s="27"/>
      <c r="X1161" s="8"/>
      <c r="Y1161" s="8"/>
      <c r="Z1161" s="8"/>
      <c r="AA1161" s="8"/>
      <c r="AB1161" s="8"/>
      <c r="AC1161" s="8"/>
      <c r="AD1161" s="8"/>
      <c r="AE1161" s="8"/>
      <c r="AF1161" s="8"/>
      <c r="AG1161" s="8"/>
      <c r="AH1161" s="8"/>
      <c r="AI1161" s="8"/>
      <c r="AJ1161" s="8"/>
      <c r="AK1161" s="8"/>
    </row>
    <row r="1162" spans="1:37" ht="60.75">
      <c r="A1162" s="18">
        <v>2674</v>
      </c>
      <c r="B1162" s="19"/>
      <c r="C1162" s="28" t="s">
        <v>20350</v>
      </c>
      <c r="D1162" s="28" t="s">
        <v>20351</v>
      </c>
      <c r="E1162" s="22"/>
      <c r="F1162" s="23" t="s">
        <v>50</v>
      </c>
      <c r="G1162" s="23" t="s">
        <v>18768</v>
      </c>
      <c r="H1162" s="23">
        <v>0</v>
      </c>
      <c r="I1162" s="22"/>
      <c r="J1162" s="23" t="s">
        <v>18202</v>
      </c>
      <c r="K1162" s="29">
        <v>43497</v>
      </c>
      <c r="L1162" s="23" t="s">
        <v>18212</v>
      </c>
      <c r="M1162" s="22"/>
      <c r="N1162" s="23" t="s">
        <v>18769</v>
      </c>
      <c r="O1162" s="22"/>
      <c r="P1162" s="24"/>
      <c r="Q1162" s="23" t="s">
        <v>29</v>
      </c>
      <c r="R1162" s="23" t="s">
        <v>30</v>
      </c>
      <c r="S1162" s="25"/>
      <c r="T1162" s="26"/>
      <c r="U1162" s="26"/>
      <c r="V1162" s="22"/>
      <c r="W1162" s="27"/>
      <c r="X1162" s="8"/>
      <c r="Y1162" s="8"/>
      <c r="Z1162" s="8"/>
      <c r="AA1162" s="8"/>
      <c r="AB1162" s="8"/>
      <c r="AC1162" s="8"/>
      <c r="AD1162" s="8"/>
      <c r="AE1162" s="8"/>
      <c r="AF1162" s="8"/>
      <c r="AG1162" s="8"/>
      <c r="AH1162" s="8"/>
      <c r="AI1162" s="8"/>
      <c r="AJ1162" s="8"/>
      <c r="AK1162" s="8"/>
    </row>
    <row r="1163" spans="1:37" ht="409.6">
      <c r="A1163" s="18">
        <v>2682</v>
      </c>
      <c r="B1163" s="19"/>
      <c r="C1163" s="28" t="s">
        <v>20352</v>
      </c>
      <c r="D1163" s="21"/>
      <c r="E1163" s="22"/>
      <c r="F1163" s="22"/>
      <c r="G1163" s="22"/>
      <c r="H1163" s="23">
        <v>0</v>
      </c>
      <c r="I1163" s="22"/>
      <c r="J1163" s="23" t="s">
        <v>18202</v>
      </c>
      <c r="K1163" s="22"/>
      <c r="L1163" s="23" t="s">
        <v>18212</v>
      </c>
      <c r="M1163" s="23">
        <v>2017</v>
      </c>
      <c r="N1163" s="22"/>
      <c r="O1163" s="22"/>
      <c r="P1163" s="24"/>
      <c r="Q1163" s="23" t="s">
        <v>20</v>
      </c>
      <c r="R1163" s="23" t="s">
        <v>21</v>
      </c>
      <c r="S1163" s="25"/>
      <c r="T1163" s="26"/>
      <c r="U1163" s="26"/>
      <c r="V1163" s="22"/>
      <c r="W1163" s="27"/>
      <c r="X1163" s="8"/>
      <c r="Y1163" s="8"/>
      <c r="Z1163" s="8"/>
      <c r="AA1163" s="8"/>
      <c r="AB1163" s="8"/>
      <c r="AC1163" s="8"/>
      <c r="AD1163" s="8"/>
      <c r="AE1163" s="8"/>
      <c r="AF1163" s="8"/>
      <c r="AG1163" s="8"/>
      <c r="AH1163" s="8"/>
      <c r="AI1163" s="8"/>
      <c r="AJ1163" s="8"/>
      <c r="AK1163" s="8"/>
    </row>
    <row r="1164" spans="1:37" ht="120.75">
      <c r="A1164" s="18">
        <v>2683</v>
      </c>
      <c r="B1164" s="19"/>
      <c r="C1164" s="28" t="s">
        <v>20353</v>
      </c>
      <c r="D1164" s="28" t="s">
        <v>20354</v>
      </c>
      <c r="E1164" s="22"/>
      <c r="F1164" s="23" t="s">
        <v>266</v>
      </c>
      <c r="G1164" s="22"/>
      <c r="H1164" s="23">
        <v>0</v>
      </c>
      <c r="I1164" s="22"/>
      <c r="J1164" s="23" t="s">
        <v>18202</v>
      </c>
      <c r="K1164" s="22"/>
      <c r="L1164" s="23" t="s">
        <v>18267</v>
      </c>
      <c r="M1164" s="23" t="s">
        <v>11857</v>
      </c>
      <c r="N1164" s="22"/>
      <c r="O1164" s="22"/>
      <c r="P1164" s="24"/>
      <c r="Q1164" s="23" t="s">
        <v>29</v>
      </c>
      <c r="R1164" s="23" t="s">
        <v>30</v>
      </c>
      <c r="S1164" s="25"/>
      <c r="T1164" s="26"/>
      <c r="U1164" s="26"/>
      <c r="V1164" s="22"/>
      <c r="W1164" s="27"/>
      <c r="X1164" s="8"/>
      <c r="Y1164" s="8"/>
      <c r="Z1164" s="8"/>
      <c r="AA1164" s="8"/>
      <c r="AB1164" s="8"/>
      <c r="AC1164" s="8"/>
      <c r="AD1164" s="8"/>
      <c r="AE1164" s="8"/>
      <c r="AF1164" s="8"/>
      <c r="AG1164" s="8"/>
      <c r="AH1164" s="8"/>
      <c r="AI1164" s="8"/>
      <c r="AJ1164" s="8"/>
      <c r="AK1164" s="8"/>
    </row>
    <row r="1165" spans="1:37" ht="120.75">
      <c r="A1165" s="18">
        <v>2684</v>
      </c>
      <c r="B1165" s="19"/>
      <c r="C1165" s="28" t="s">
        <v>20353</v>
      </c>
      <c r="D1165" s="28" t="s">
        <v>20355</v>
      </c>
      <c r="E1165" s="22"/>
      <c r="F1165" s="23" t="s">
        <v>266</v>
      </c>
      <c r="G1165" s="22"/>
      <c r="H1165" s="23">
        <v>0</v>
      </c>
      <c r="I1165" s="22"/>
      <c r="J1165" s="23" t="s">
        <v>18202</v>
      </c>
      <c r="K1165" s="22"/>
      <c r="L1165" s="23" t="s">
        <v>18267</v>
      </c>
      <c r="M1165" s="23" t="s">
        <v>11857</v>
      </c>
      <c r="N1165" s="22"/>
      <c r="O1165" s="22"/>
      <c r="P1165" s="24"/>
      <c r="Q1165" s="23" t="s">
        <v>29</v>
      </c>
      <c r="R1165" s="23" t="s">
        <v>30</v>
      </c>
      <c r="S1165" s="25"/>
      <c r="T1165" s="26"/>
      <c r="U1165" s="26"/>
      <c r="V1165" s="22"/>
      <c r="W1165" s="27"/>
      <c r="X1165" s="8"/>
      <c r="Y1165" s="8"/>
      <c r="Z1165" s="8"/>
      <c r="AA1165" s="8"/>
      <c r="AB1165" s="8"/>
      <c r="AC1165" s="8"/>
      <c r="AD1165" s="8"/>
      <c r="AE1165" s="8"/>
      <c r="AF1165" s="8"/>
      <c r="AG1165" s="8"/>
      <c r="AH1165" s="8"/>
      <c r="AI1165" s="8"/>
      <c r="AJ1165" s="8"/>
      <c r="AK1165" s="8"/>
    </row>
    <row r="1166" spans="1:37" ht="195.75">
      <c r="A1166" s="18">
        <v>2689</v>
      </c>
      <c r="B1166" s="19"/>
      <c r="C1166" s="28" t="s">
        <v>20356</v>
      </c>
      <c r="D1166" s="28" t="s">
        <v>20357</v>
      </c>
      <c r="E1166" s="22"/>
      <c r="F1166" s="22"/>
      <c r="G1166" s="22"/>
      <c r="H1166" s="23">
        <v>0</v>
      </c>
      <c r="I1166" s="22"/>
      <c r="J1166" s="23" t="s">
        <v>18202</v>
      </c>
      <c r="K1166" s="22"/>
      <c r="L1166" s="23" t="s">
        <v>18367</v>
      </c>
      <c r="M1166" s="22"/>
      <c r="N1166" s="22"/>
      <c r="O1166" s="22"/>
      <c r="P1166" s="24"/>
      <c r="Q1166" s="22"/>
      <c r="R1166" s="22"/>
      <c r="S1166" s="25"/>
      <c r="T1166" s="26"/>
      <c r="U1166" s="26"/>
      <c r="V1166" s="22"/>
      <c r="W1166" s="27"/>
      <c r="X1166" s="8"/>
      <c r="Y1166" s="8"/>
      <c r="Z1166" s="8"/>
      <c r="AA1166" s="8"/>
      <c r="AB1166" s="8"/>
      <c r="AC1166" s="8"/>
      <c r="AD1166" s="8"/>
      <c r="AE1166" s="8"/>
      <c r="AF1166" s="8"/>
      <c r="AG1166" s="8"/>
      <c r="AH1166" s="8"/>
      <c r="AI1166" s="8"/>
      <c r="AJ1166" s="8"/>
      <c r="AK1166" s="8"/>
    </row>
    <row r="1167" spans="1:37" ht="90.75">
      <c r="A1167" s="18">
        <v>2691</v>
      </c>
      <c r="B1167" s="30" t="s">
        <v>400</v>
      </c>
      <c r="C1167" s="28" t="s">
        <v>20358</v>
      </c>
      <c r="D1167" s="28" t="s">
        <v>20359</v>
      </c>
      <c r="E1167" s="36" t="s">
        <v>19096</v>
      </c>
      <c r="F1167" s="23" t="s">
        <v>108</v>
      </c>
      <c r="G1167" s="23">
        <v>2016</v>
      </c>
      <c r="H1167" s="23">
        <v>0</v>
      </c>
      <c r="I1167" s="22"/>
      <c r="J1167" s="23" t="s">
        <v>18202</v>
      </c>
      <c r="K1167" s="39">
        <v>42401</v>
      </c>
      <c r="L1167" s="23" t="s">
        <v>18267</v>
      </c>
      <c r="M1167" s="37">
        <v>42391</v>
      </c>
      <c r="N1167" s="22"/>
      <c r="O1167" s="22"/>
      <c r="P1167" s="24"/>
      <c r="Q1167" s="23" t="s">
        <v>20</v>
      </c>
      <c r="R1167" s="22"/>
      <c r="S1167" s="25"/>
      <c r="T1167" s="26"/>
      <c r="U1167" s="26"/>
      <c r="V1167" s="22"/>
      <c r="W1167" s="27"/>
      <c r="X1167" s="8"/>
      <c r="Y1167" s="8"/>
      <c r="Z1167" s="8"/>
      <c r="AA1167" s="8"/>
      <c r="AB1167" s="8"/>
      <c r="AC1167" s="8"/>
      <c r="AD1167" s="8"/>
      <c r="AE1167" s="8"/>
      <c r="AF1167" s="8"/>
      <c r="AG1167" s="8"/>
      <c r="AH1167" s="8"/>
      <c r="AI1167" s="8"/>
      <c r="AJ1167" s="8"/>
      <c r="AK1167" s="8"/>
    </row>
    <row r="1168" spans="1:37" ht="409.6">
      <c r="A1168" s="18">
        <v>2693</v>
      </c>
      <c r="B1168" s="19"/>
      <c r="C1168" s="28" t="s">
        <v>20360</v>
      </c>
      <c r="D1168" s="21"/>
      <c r="E1168" s="22"/>
      <c r="F1168" s="22"/>
      <c r="G1168" s="22"/>
      <c r="H1168" s="23">
        <v>0</v>
      </c>
      <c r="I1168" s="22"/>
      <c r="J1168" s="23" t="s">
        <v>18202</v>
      </c>
      <c r="K1168" s="22"/>
      <c r="L1168" s="23" t="s">
        <v>18267</v>
      </c>
      <c r="M1168" s="23">
        <v>2017</v>
      </c>
      <c r="N1168" s="22"/>
      <c r="O1168" s="22"/>
      <c r="P1168" s="24"/>
      <c r="Q1168" s="23" t="s">
        <v>20</v>
      </c>
      <c r="R1168" s="23" t="s">
        <v>21</v>
      </c>
      <c r="S1168" s="25"/>
      <c r="T1168" s="26"/>
      <c r="U1168" s="26"/>
      <c r="V1168" s="22"/>
      <c r="W1168" s="27"/>
      <c r="X1168" s="8"/>
      <c r="Y1168" s="8"/>
      <c r="Z1168" s="8"/>
      <c r="AA1168" s="8"/>
      <c r="AB1168" s="8"/>
      <c r="AC1168" s="8"/>
      <c r="AD1168" s="8"/>
      <c r="AE1168" s="8"/>
      <c r="AF1168" s="8"/>
      <c r="AG1168" s="8"/>
      <c r="AH1168" s="8"/>
      <c r="AI1168" s="8"/>
      <c r="AJ1168" s="8"/>
      <c r="AK1168" s="8"/>
    </row>
    <row r="1169" spans="1:37" ht="165.75">
      <c r="A1169" s="18">
        <v>2696</v>
      </c>
      <c r="B1169" s="19"/>
      <c r="C1169" s="28" t="s">
        <v>20361</v>
      </c>
      <c r="D1169" s="28" t="s">
        <v>20362</v>
      </c>
      <c r="E1169" s="22"/>
      <c r="F1169" s="22"/>
      <c r="G1169" s="22"/>
      <c r="H1169" s="23">
        <v>0</v>
      </c>
      <c r="I1169" s="22"/>
      <c r="J1169" s="23" t="s">
        <v>18202</v>
      </c>
      <c r="K1169" s="31">
        <v>43313</v>
      </c>
      <c r="L1169" s="23" t="s">
        <v>17409</v>
      </c>
      <c r="M1169" s="22"/>
      <c r="N1169" s="22"/>
      <c r="O1169" s="22"/>
      <c r="P1169" s="24"/>
      <c r="Q1169" s="23" t="s">
        <v>18377</v>
      </c>
      <c r="R1169" s="22"/>
      <c r="S1169" s="25"/>
      <c r="T1169" s="26"/>
      <c r="U1169" s="26"/>
      <c r="V1169" s="22"/>
      <c r="W1169" s="27"/>
      <c r="X1169" s="8"/>
      <c r="Y1169" s="8"/>
      <c r="Z1169" s="8"/>
      <c r="AA1169" s="8"/>
      <c r="AB1169" s="8"/>
      <c r="AC1169" s="8"/>
      <c r="AD1169" s="8"/>
      <c r="AE1169" s="8"/>
      <c r="AF1169" s="8"/>
      <c r="AG1169" s="8"/>
      <c r="AH1169" s="8"/>
      <c r="AI1169" s="8"/>
      <c r="AJ1169" s="8"/>
      <c r="AK1169" s="8"/>
    </row>
    <row r="1170" spans="1:37" ht="180.75">
      <c r="A1170" s="18">
        <v>2697</v>
      </c>
      <c r="B1170" s="19"/>
      <c r="C1170" s="28" t="s">
        <v>20361</v>
      </c>
      <c r="D1170" s="28" t="s">
        <v>20363</v>
      </c>
      <c r="E1170" s="22"/>
      <c r="F1170" s="22"/>
      <c r="G1170" s="22"/>
      <c r="H1170" s="23">
        <v>0</v>
      </c>
      <c r="I1170" s="22"/>
      <c r="J1170" s="23" t="s">
        <v>18202</v>
      </c>
      <c r="K1170" s="31">
        <v>43313</v>
      </c>
      <c r="L1170" s="23" t="s">
        <v>17409</v>
      </c>
      <c r="M1170" s="22"/>
      <c r="N1170" s="22"/>
      <c r="O1170" s="22"/>
      <c r="P1170" s="24"/>
      <c r="Q1170" s="23" t="s">
        <v>18377</v>
      </c>
      <c r="R1170" s="22"/>
      <c r="S1170" s="25"/>
      <c r="T1170" s="26"/>
      <c r="U1170" s="26"/>
      <c r="V1170" s="22"/>
      <c r="W1170" s="27"/>
      <c r="X1170" s="8"/>
      <c r="Y1170" s="8"/>
      <c r="Z1170" s="8"/>
      <c r="AA1170" s="8"/>
      <c r="AB1170" s="8"/>
      <c r="AC1170" s="8"/>
      <c r="AD1170" s="8"/>
      <c r="AE1170" s="8"/>
      <c r="AF1170" s="8"/>
      <c r="AG1170" s="8"/>
      <c r="AH1170" s="8"/>
      <c r="AI1170" s="8"/>
      <c r="AJ1170" s="8"/>
      <c r="AK1170" s="8"/>
    </row>
    <row r="1171" spans="1:37" ht="135.75">
      <c r="A1171" s="18">
        <v>2698</v>
      </c>
      <c r="B1171" s="30" t="s">
        <v>13</v>
      </c>
      <c r="C1171" s="28" t="s">
        <v>20364</v>
      </c>
      <c r="D1171" s="28" t="s">
        <v>20365</v>
      </c>
      <c r="E1171" s="22"/>
      <c r="F1171" s="22"/>
      <c r="G1171" s="22"/>
      <c r="H1171" s="23">
        <v>0</v>
      </c>
      <c r="I1171" s="22"/>
      <c r="J1171" s="23" t="s">
        <v>18202</v>
      </c>
      <c r="K1171" s="22"/>
      <c r="L1171" s="23" t="s">
        <v>18212</v>
      </c>
      <c r="M1171" s="22"/>
      <c r="N1171" s="22"/>
      <c r="O1171" s="22"/>
      <c r="P1171" s="24"/>
      <c r="Q1171" s="23" t="s">
        <v>36</v>
      </c>
      <c r="R1171" s="23" t="s">
        <v>37</v>
      </c>
      <c r="S1171" s="34" t="s">
        <v>20366</v>
      </c>
      <c r="T1171" s="26"/>
      <c r="U1171" s="26"/>
      <c r="V1171" s="22"/>
      <c r="W1171" s="27"/>
      <c r="X1171" s="8"/>
      <c r="Y1171" s="8"/>
      <c r="Z1171" s="8"/>
      <c r="AA1171" s="8"/>
      <c r="AB1171" s="8"/>
      <c r="AC1171" s="8"/>
      <c r="AD1171" s="8"/>
      <c r="AE1171" s="8"/>
      <c r="AF1171" s="8"/>
      <c r="AG1171" s="8"/>
      <c r="AH1171" s="8"/>
      <c r="AI1171" s="8"/>
      <c r="AJ1171" s="8"/>
      <c r="AK1171" s="8"/>
    </row>
    <row r="1172" spans="1:37" ht="300.75">
      <c r="A1172" s="18">
        <v>2699</v>
      </c>
      <c r="B1172" s="19"/>
      <c r="C1172" s="20" t="s">
        <v>20367</v>
      </c>
      <c r="D1172" s="28" t="s">
        <v>20368</v>
      </c>
      <c r="E1172" s="22"/>
      <c r="F1172" s="22"/>
      <c r="G1172" s="22"/>
      <c r="H1172" s="23">
        <v>0</v>
      </c>
      <c r="I1172" s="22"/>
      <c r="J1172" s="23" t="s">
        <v>18202</v>
      </c>
      <c r="K1172" s="31">
        <v>43313</v>
      </c>
      <c r="L1172" s="23" t="s">
        <v>17409</v>
      </c>
      <c r="M1172" s="22"/>
      <c r="N1172" s="22"/>
      <c r="O1172" s="22"/>
      <c r="P1172" s="24"/>
      <c r="Q1172" s="23" t="s">
        <v>18377</v>
      </c>
      <c r="R1172" s="22"/>
      <c r="S1172" s="25"/>
      <c r="T1172" s="26"/>
      <c r="U1172" s="26"/>
      <c r="V1172" s="22"/>
      <c r="W1172" s="27"/>
      <c r="X1172" s="8"/>
      <c r="Y1172" s="8"/>
      <c r="Z1172" s="8"/>
      <c r="AA1172" s="8"/>
      <c r="AB1172" s="8"/>
      <c r="AC1172" s="8"/>
      <c r="AD1172" s="8"/>
      <c r="AE1172" s="8"/>
      <c r="AF1172" s="8"/>
      <c r="AG1172" s="8"/>
      <c r="AH1172" s="8"/>
      <c r="AI1172" s="8"/>
      <c r="AJ1172" s="8"/>
      <c r="AK1172" s="8"/>
    </row>
    <row r="1173" spans="1:37" ht="210.75">
      <c r="A1173" s="18">
        <v>2701</v>
      </c>
      <c r="B1173" s="19"/>
      <c r="C1173" s="28" t="s">
        <v>20369</v>
      </c>
      <c r="D1173" s="28" t="s">
        <v>20370</v>
      </c>
      <c r="E1173" s="22"/>
      <c r="F1173" s="22"/>
      <c r="G1173" s="22"/>
      <c r="H1173" s="23">
        <v>0</v>
      </c>
      <c r="I1173" s="22"/>
      <c r="J1173" s="23" t="s">
        <v>18202</v>
      </c>
      <c r="K1173" s="31">
        <v>43313</v>
      </c>
      <c r="L1173" s="23" t="s">
        <v>17409</v>
      </c>
      <c r="M1173" s="22"/>
      <c r="N1173" s="22"/>
      <c r="O1173" s="22"/>
      <c r="P1173" s="24"/>
      <c r="Q1173" s="23" t="s">
        <v>18377</v>
      </c>
      <c r="R1173" s="22"/>
      <c r="S1173" s="25"/>
      <c r="T1173" s="26"/>
      <c r="U1173" s="26"/>
      <c r="V1173" s="22"/>
      <c r="W1173" s="27"/>
      <c r="X1173" s="8"/>
      <c r="Y1173" s="8"/>
      <c r="Z1173" s="8"/>
      <c r="AA1173" s="8"/>
      <c r="AB1173" s="8"/>
      <c r="AC1173" s="8"/>
      <c r="AD1173" s="8"/>
      <c r="AE1173" s="8"/>
      <c r="AF1173" s="8"/>
      <c r="AG1173" s="8"/>
      <c r="AH1173" s="8"/>
      <c r="AI1173" s="8"/>
      <c r="AJ1173" s="8"/>
      <c r="AK1173" s="8"/>
    </row>
    <row r="1174" spans="1:37" ht="60.75">
      <c r="A1174" s="18">
        <v>2710</v>
      </c>
      <c r="B1174" s="19"/>
      <c r="C1174" s="28" t="s">
        <v>20371</v>
      </c>
      <c r="D1174" s="28" t="s">
        <v>20372</v>
      </c>
      <c r="E1174" s="22"/>
      <c r="F1174" s="23" t="s">
        <v>20373</v>
      </c>
      <c r="G1174" s="22"/>
      <c r="H1174" s="23">
        <v>0</v>
      </c>
      <c r="I1174" s="22"/>
      <c r="J1174" s="23" t="s">
        <v>18202</v>
      </c>
      <c r="K1174" s="22"/>
      <c r="L1174" s="23" t="s">
        <v>18267</v>
      </c>
      <c r="M1174" s="23" t="s">
        <v>11857</v>
      </c>
      <c r="N1174" s="22"/>
      <c r="O1174" s="22"/>
      <c r="P1174" s="24"/>
      <c r="Q1174" s="23" t="s">
        <v>29</v>
      </c>
      <c r="R1174" s="23" t="s">
        <v>30</v>
      </c>
      <c r="S1174" s="25"/>
      <c r="T1174" s="26"/>
      <c r="U1174" s="26"/>
      <c r="V1174" s="22"/>
      <c r="W1174" s="27"/>
      <c r="X1174" s="8"/>
      <c r="Y1174" s="8"/>
      <c r="Z1174" s="8"/>
      <c r="AA1174" s="8"/>
      <c r="AB1174" s="8"/>
      <c r="AC1174" s="8"/>
      <c r="AD1174" s="8"/>
      <c r="AE1174" s="8"/>
      <c r="AF1174" s="8"/>
      <c r="AG1174" s="8"/>
      <c r="AH1174" s="8"/>
      <c r="AI1174" s="8"/>
      <c r="AJ1174" s="8"/>
      <c r="AK1174" s="8"/>
    </row>
    <row r="1175" spans="1:37" ht="225.75">
      <c r="A1175" s="18">
        <v>2712</v>
      </c>
      <c r="B1175" s="19"/>
      <c r="C1175" s="28" t="s">
        <v>20374</v>
      </c>
      <c r="D1175" s="28" t="s">
        <v>20375</v>
      </c>
      <c r="E1175" s="22"/>
      <c r="F1175" s="22"/>
      <c r="G1175" s="22"/>
      <c r="H1175" s="23">
        <v>0</v>
      </c>
      <c r="I1175" s="22"/>
      <c r="J1175" s="23" t="s">
        <v>18202</v>
      </c>
      <c r="K1175" s="31">
        <v>43313</v>
      </c>
      <c r="L1175" s="23" t="s">
        <v>17409</v>
      </c>
      <c r="M1175" s="22"/>
      <c r="N1175" s="22"/>
      <c r="O1175" s="22"/>
      <c r="P1175" s="24"/>
      <c r="Q1175" s="23" t="s">
        <v>18377</v>
      </c>
      <c r="R1175" s="22"/>
      <c r="S1175" s="25"/>
      <c r="T1175" s="26"/>
      <c r="U1175" s="26"/>
      <c r="V1175" s="22"/>
      <c r="W1175" s="27"/>
      <c r="X1175" s="8"/>
      <c r="Y1175" s="8"/>
      <c r="Z1175" s="8"/>
      <c r="AA1175" s="8"/>
      <c r="AB1175" s="8"/>
      <c r="AC1175" s="8"/>
      <c r="AD1175" s="8"/>
      <c r="AE1175" s="8"/>
      <c r="AF1175" s="8"/>
      <c r="AG1175" s="8"/>
      <c r="AH1175" s="8"/>
      <c r="AI1175" s="8"/>
      <c r="AJ1175" s="8"/>
      <c r="AK1175" s="8"/>
    </row>
    <row r="1176" spans="1:37" ht="90.75">
      <c r="A1176" s="18">
        <v>2713</v>
      </c>
      <c r="B1176" s="19"/>
      <c r="C1176" s="28" t="s">
        <v>20374</v>
      </c>
      <c r="D1176" s="28" t="s">
        <v>20376</v>
      </c>
      <c r="E1176" s="22"/>
      <c r="F1176" s="22"/>
      <c r="G1176" s="22"/>
      <c r="H1176" s="23">
        <v>0</v>
      </c>
      <c r="I1176" s="22"/>
      <c r="J1176" s="23" t="s">
        <v>18202</v>
      </c>
      <c r="K1176" s="22"/>
      <c r="L1176" s="23" t="s">
        <v>18212</v>
      </c>
      <c r="M1176" s="22"/>
      <c r="N1176" s="22"/>
      <c r="O1176" s="22"/>
      <c r="P1176" s="24"/>
      <c r="Q1176" s="23" t="s">
        <v>36</v>
      </c>
      <c r="R1176" s="23" t="s">
        <v>37</v>
      </c>
      <c r="S1176" s="25"/>
      <c r="T1176" s="26"/>
      <c r="U1176" s="26"/>
      <c r="V1176" s="22"/>
      <c r="W1176" s="27"/>
      <c r="X1176" s="8"/>
      <c r="Y1176" s="8"/>
      <c r="Z1176" s="8"/>
      <c r="AA1176" s="8"/>
      <c r="AB1176" s="8"/>
      <c r="AC1176" s="8"/>
      <c r="AD1176" s="8"/>
      <c r="AE1176" s="8"/>
      <c r="AF1176" s="8"/>
      <c r="AG1176" s="8"/>
      <c r="AH1176" s="8"/>
      <c r="AI1176" s="8"/>
      <c r="AJ1176" s="8"/>
      <c r="AK1176" s="8"/>
    </row>
    <row r="1177" spans="1:37" ht="315.75">
      <c r="A1177" s="18">
        <v>2714</v>
      </c>
      <c r="B1177" s="19"/>
      <c r="C1177" s="28" t="s">
        <v>20377</v>
      </c>
      <c r="D1177" s="28" t="s">
        <v>20378</v>
      </c>
      <c r="E1177" s="22"/>
      <c r="F1177" s="22"/>
      <c r="G1177" s="22"/>
      <c r="H1177" s="23">
        <v>0</v>
      </c>
      <c r="I1177" s="22"/>
      <c r="J1177" s="23" t="s">
        <v>18202</v>
      </c>
      <c r="K1177" s="22"/>
      <c r="L1177" s="23" t="s">
        <v>18212</v>
      </c>
      <c r="M1177" s="22"/>
      <c r="N1177" s="22"/>
      <c r="O1177" s="22"/>
      <c r="P1177" s="24"/>
      <c r="Q1177" s="23" t="s">
        <v>36</v>
      </c>
      <c r="R1177" s="23" t="s">
        <v>37</v>
      </c>
      <c r="S1177" s="25"/>
      <c r="T1177" s="26"/>
      <c r="U1177" s="26"/>
      <c r="V1177" s="22"/>
      <c r="W1177" s="27"/>
      <c r="X1177" s="8"/>
      <c r="Y1177" s="8"/>
      <c r="Z1177" s="8"/>
      <c r="AA1177" s="8"/>
      <c r="AB1177" s="8"/>
      <c r="AC1177" s="8"/>
      <c r="AD1177" s="8"/>
      <c r="AE1177" s="8"/>
      <c r="AF1177" s="8"/>
      <c r="AG1177" s="8"/>
      <c r="AH1177" s="8"/>
      <c r="AI1177" s="8"/>
      <c r="AJ1177" s="8"/>
      <c r="AK1177" s="8"/>
    </row>
    <row r="1178" spans="1:37" ht="60.75">
      <c r="A1178" s="18">
        <v>2716</v>
      </c>
      <c r="B1178" s="19"/>
      <c r="C1178" s="28" t="s">
        <v>20379</v>
      </c>
      <c r="D1178" s="28" t="s">
        <v>20380</v>
      </c>
      <c r="E1178" s="22"/>
      <c r="F1178" s="23" t="s">
        <v>677</v>
      </c>
      <c r="G1178" s="23" t="s">
        <v>19258</v>
      </c>
      <c r="H1178" s="23">
        <v>0</v>
      </c>
      <c r="I1178" s="22"/>
      <c r="J1178" s="23" t="s">
        <v>18202</v>
      </c>
      <c r="K1178" s="29">
        <v>43497</v>
      </c>
      <c r="L1178" s="23" t="s">
        <v>18212</v>
      </c>
      <c r="M1178" s="22"/>
      <c r="N1178" s="23" t="s">
        <v>20381</v>
      </c>
      <c r="O1178" s="22"/>
      <c r="P1178" s="24"/>
      <c r="Q1178" s="23" t="s">
        <v>29</v>
      </c>
      <c r="R1178" s="23" t="s">
        <v>30</v>
      </c>
      <c r="S1178" s="25"/>
      <c r="T1178" s="26"/>
      <c r="U1178" s="26"/>
      <c r="V1178" s="22"/>
      <c r="W1178" s="27"/>
      <c r="X1178" s="8"/>
      <c r="Y1178" s="8"/>
      <c r="Z1178" s="8"/>
      <c r="AA1178" s="8"/>
      <c r="AB1178" s="8"/>
      <c r="AC1178" s="8"/>
      <c r="AD1178" s="8"/>
      <c r="AE1178" s="8"/>
      <c r="AF1178" s="8"/>
      <c r="AG1178" s="8"/>
      <c r="AH1178" s="8"/>
      <c r="AI1178" s="8"/>
      <c r="AJ1178" s="8"/>
      <c r="AK1178" s="8"/>
    </row>
    <row r="1179" spans="1:37" ht="300.75">
      <c r="A1179" s="18">
        <v>2718</v>
      </c>
      <c r="B1179" s="19"/>
      <c r="C1179" s="20" t="s">
        <v>4270</v>
      </c>
      <c r="D1179" s="28" t="s">
        <v>20382</v>
      </c>
      <c r="E1179" s="22"/>
      <c r="F1179" s="22"/>
      <c r="G1179" s="22"/>
      <c r="H1179" s="23">
        <v>0</v>
      </c>
      <c r="I1179" s="22"/>
      <c r="J1179" s="23" t="s">
        <v>18202</v>
      </c>
      <c r="K1179" s="31">
        <v>43313</v>
      </c>
      <c r="L1179" s="23" t="s">
        <v>18212</v>
      </c>
      <c r="M1179" s="22"/>
      <c r="N1179" s="22"/>
      <c r="O1179" s="22"/>
      <c r="P1179" s="24"/>
      <c r="Q1179" s="23" t="s">
        <v>18541</v>
      </c>
      <c r="R1179" s="22"/>
      <c r="S1179" s="33"/>
      <c r="T1179" s="26"/>
      <c r="U1179" s="26"/>
      <c r="V1179" s="22"/>
      <c r="W1179" s="27"/>
      <c r="X1179" s="8"/>
      <c r="Y1179" s="8"/>
      <c r="Z1179" s="8"/>
      <c r="AA1179" s="8"/>
      <c r="AB1179" s="8"/>
      <c r="AC1179" s="8"/>
      <c r="AD1179" s="8"/>
      <c r="AE1179" s="8"/>
      <c r="AF1179" s="8"/>
      <c r="AG1179" s="8"/>
      <c r="AH1179" s="8"/>
      <c r="AI1179" s="8"/>
      <c r="AJ1179" s="8"/>
      <c r="AK1179" s="8"/>
    </row>
    <row r="1180" spans="1:37" ht="390.75">
      <c r="A1180" s="18">
        <v>2719</v>
      </c>
      <c r="B1180" s="19"/>
      <c r="C1180" s="20" t="s">
        <v>4270</v>
      </c>
      <c r="D1180" s="28" t="s">
        <v>20383</v>
      </c>
      <c r="E1180" s="22"/>
      <c r="F1180" s="22"/>
      <c r="G1180" s="22"/>
      <c r="H1180" s="23">
        <v>0</v>
      </c>
      <c r="I1180" s="22"/>
      <c r="J1180" s="23" t="s">
        <v>18202</v>
      </c>
      <c r="K1180" s="31">
        <v>43313</v>
      </c>
      <c r="L1180" s="23" t="s">
        <v>18212</v>
      </c>
      <c r="M1180" s="22"/>
      <c r="N1180" s="22"/>
      <c r="O1180" s="22"/>
      <c r="P1180" s="24"/>
      <c r="Q1180" s="23" t="s">
        <v>18541</v>
      </c>
      <c r="R1180" s="22"/>
      <c r="S1180" s="33"/>
      <c r="T1180" s="26"/>
      <c r="U1180" s="26"/>
      <c r="V1180" s="22"/>
      <c r="W1180" s="27"/>
      <c r="X1180" s="8"/>
      <c r="Y1180" s="8"/>
      <c r="Z1180" s="8"/>
      <c r="AA1180" s="8"/>
      <c r="AB1180" s="8"/>
      <c r="AC1180" s="8"/>
      <c r="AD1180" s="8"/>
      <c r="AE1180" s="8"/>
      <c r="AF1180" s="8"/>
      <c r="AG1180" s="8"/>
      <c r="AH1180" s="8"/>
      <c r="AI1180" s="8"/>
      <c r="AJ1180" s="8"/>
      <c r="AK1180" s="8"/>
    </row>
    <row r="1181" spans="1:37" ht="330.75">
      <c r="A1181" s="18">
        <v>2720</v>
      </c>
      <c r="B1181" s="19"/>
      <c r="C1181" s="20" t="s">
        <v>4270</v>
      </c>
      <c r="D1181" s="28" t="s">
        <v>20384</v>
      </c>
      <c r="E1181" s="22"/>
      <c r="F1181" s="22"/>
      <c r="G1181" s="22"/>
      <c r="H1181" s="23">
        <v>0</v>
      </c>
      <c r="I1181" s="22"/>
      <c r="J1181" s="23" t="s">
        <v>18202</v>
      </c>
      <c r="K1181" s="31">
        <v>43313</v>
      </c>
      <c r="L1181" s="23" t="s">
        <v>18212</v>
      </c>
      <c r="M1181" s="22"/>
      <c r="N1181" s="22"/>
      <c r="O1181" s="22"/>
      <c r="P1181" s="24"/>
      <c r="Q1181" s="23" t="s">
        <v>18541</v>
      </c>
      <c r="R1181" s="22"/>
      <c r="S1181" s="33"/>
      <c r="T1181" s="26"/>
      <c r="U1181" s="26"/>
      <c r="V1181" s="22"/>
      <c r="W1181" s="27"/>
      <c r="X1181" s="8"/>
      <c r="Y1181" s="8"/>
      <c r="Z1181" s="8"/>
      <c r="AA1181" s="8"/>
      <c r="AB1181" s="8"/>
      <c r="AC1181" s="8"/>
      <c r="AD1181" s="8"/>
      <c r="AE1181" s="8"/>
      <c r="AF1181" s="8"/>
      <c r="AG1181" s="8"/>
      <c r="AH1181" s="8"/>
      <c r="AI1181" s="8"/>
      <c r="AJ1181" s="8"/>
      <c r="AK1181" s="8"/>
    </row>
    <row r="1182" spans="1:37" ht="409.6">
      <c r="A1182" s="18">
        <v>2721</v>
      </c>
      <c r="B1182" s="19"/>
      <c r="C1182" s="20" t="s">
        <v>4270</v>
      </c>
      <c r="D1182" s="28" t="s">
        <v>20385</v>
      </c>
      <c r="E1182" s="22"/>
      <c r="F1182" s="22"/>
      <c r="G1182" s="22"/>
      <c r="H1182" s="23">
        <v>0</v>
      </c>
      <c r="I1182" s="22"/>
      <c r="J1182" s="23" t="s">
        <v>18202</v>
      </c>
      <c r="K1182" s="31">
        <v>43313</v>
      </c>
      <c r="L1182" s="23" t="s">
        <v>18212</v>
      </c>
      <c r="M1182" s="22"/>
      <c r="N1182" s="22"/>
      <c r="O1182" s="22"/>
      <c r="P1182" s="24"/>
      <c r="Q1182" s="23" t="s">
        <v>18541</v>
      </c>
      <c r="R1182" s="22"/>
      <c r="S1182" s="33"/>
      <c r="T1182" s="26"/>
      <c r="U1182" s="26"/>
      <c r="V1182" s="22"/>
      <c r="W1182" s="27"/>
      <c r="X1182" s="8"/>
      <c r="Y1182" s="8"/>
      <c r="Z1182" s="8"/>
      <c r="AA1182" s="8"/>
      <c r="AB1182" s="8"/>
      <c r="AC1182" s="8"/>
      <c r="AD1182" s="8"/>
      <c r="AE1182" s="8"/>
      <c r="AF1182" s="8"/>
      <c r="AG1182" s="8"/>
      <c r="AH1182" s="8"/>
      <c r="AI1182" s="8"/>
      <c r="AJ1182" s="8"/>
      <c r="AK1182" s="8"/>
    </row>
    <row r="1183" spans="1:37" ht="409.6">
      <c r="A1183" s="18">
        <v>2722</v>
      </c>
      <c r="B1183" s="19"/>
      <c r="C1183" s="20" t="s">
        <v>4270</v>
      </c>
      <c r="D1183" s="28" t="s">
        <v>20386</v>
      </c>
      <c r="E1183" s="22"/>
      <c r="F1183" s="22"/>
      <c r="G1183" s="22"/>
      <c r="H1183" s="23">
        <v>0</v>
      </c>
      <c r="I1183" s="22"/>
      <c r="J1183" s="23" t="s">
        <v>18202</v>
      </c>
      <c r="K1183" s="31">
        <v>43313</v>
      </c>
      <c r="L1183" s="23" t="s">
        <v>18212</v>
      </c>
      <c r="M1183" s="22"/>
      <c r="N1183" s="22"/>
      <c r="O1183" s="22"/>
      <c r="P1183" s="24"/>
      <c r="Q1183" s="23" t="s">
        <v>18541</v>
      </c>
      <c r="R1183" s="22"/>
      <c r="S1183" s="33"/>
      <c r="T1183" s="26"/>
      <c r="U1183" s="26"/>
      <c r="V1183" s="22"/>
      <c r="W1183" s="27"/>
      <c r="X1183" s="8"/>
      <c r="Y1183" s="8"/>
      <c r="Z1183" s="8"/>
      <c r="AA1183" s="8"/>
      <c r="AB1183" s="8"/>
      <c r="AC1183" s="8"/>
      <c r="AD1183" s="8"/>
      <c r="AE1183" s="8"/>
      <c r="AF1183" s="8"/>
      <c r="AG1183" s="8"/>
      <c r="AH1183" s="8"/>
      <c r="AI1183" s="8"/>
      <c r="AJ1183" s="8"/>
      <c r="AK1183" s="8"/>
    </row>
    <row r="1184" spans="1:37" ht="315.75">
      <c r="A1184" s="18">
        <v>2723</v>
      </c>
      <c r="B1184" s="19"/>
      <c r="C1184" s="20" t="s">
        <v>4270</v>
      </c>
      <c r="D1184" s="28" t="s">
        <v>20387</v>
      </c>
      <c r="E1184" s="22"/>
      <c r="F1184" s="22"/>
      <c r="G1184" s="22"/>
      <c r="H1184" s="23">
        <v>0</v>
      </c>
      <c r="I1184" s="22"/>
      <c r="J1184" s="23" t="s">
        <v>18202</v>
      </c>
      <c r="K1184" s="31">
        <v>43313</v>
      </c>
      <c r="L1184" s="23" t="s">
        <v>18212</v>
      </c>
      <c r="M1184" s="22"/>
      <c r="N1184" s="22"/>
      <c r="O1184" s="22"/>
      <c r="P1184" s="24"/>
      <c r="Q1184" s="23" t="s">
        <v>18541</v>
      </c>
      <c r="R1184" s="22"/>
      <c r="S1184" s="33"/>
      <c r="T1184" s="26"/>
      <c r="U1184" s="26"/>
      <c r="V1184" s="22"/>
      <c r="W1184" s="27"/>
      <c r="X1184" s="8"/>
      <c r="Y1184" s="8"/>
      <c r="Z1184" s="8"/>
      <c r="AA1184" s="8"/>
      <c r="AB1184" s="8"/>
      <c r="AC1184" s="8"/>
      <c r="AD1184" s="8"/>
      <c r="AE1184" s="8"/>
      <c r="AF1184" s="8"/>
      <c r="AG1184" s="8"/>
      <c r="AH1184" s="8"/>
      <c r="AI1184" s="8"/>
      <c r="AJ1184" s="8"/>
      <c r="AK1184" s="8"/>
    </row>
    <row r="1185" spans="1:37" ht="180.75">
      <c r="A1185" s="18">
        <v>2726</v>
      </c>
      <c r="B1185" s="19"/>
      <c r="C1185" s="28" t="s">
        <v>20388</v>
      </c>
      <c r="D1185" s="28" t="s">
        <v>6919</v>
      </c>
      <c r="E1185" s="22"/>
      <c r="F1185" s="23" t="s">
        <v>20389</v>
      </c>
      <c r="G1185" s="22"/>
      <c r="H1185" s="23">
        <v>0</v>
      </c>
      <c r="I1185" s="22"/>
      <c r="J1185" s="23" t="s">
        <v>18202</v>
      </c>
      <c r="K1185" s="22"/>
      <c r="L1185" s="23" t="s">
        <v>18267</v>
      </c>
      <c r="M1185" s="23" t="s">
        <v>11857</v>
      </c>
      <c r="N1185" s="22"/>
      <c r="O1185" s="22"/>
      <c r="P1185" s="24"/>
      <c r="Q1185" s="23" t="s">
        <v>29</v>
      </c>
      <c r="R1185" s="23" t="s">
        <v>30</v>
      </c>
      <c r="S1185" s="25"/>
      <c r="T1185" s="26"/>
      <c r="U1185" s="26"/>
      <c r="V1185" s="22"/>
      <c r="W1185" s="27"/>
      <c r="X1185" s="8"/>
      <c r="Y1185" s="8"/>
      <c r="Z1185" s="8"/>
      <c r="AA1185" s="8"/>
      <c r="AB1185" s="8"/>
      <c r="AC1185" s="8"/>
      <c r="AD1185" s="8"/>
      <c r="AE1185" s="8"/>
      <c r="AF1185" s="8"/>
      <c r="AG1185" s="8"/>
      <c r="AH1185" s="8"/>
      <c r="AI1185" s="8"/>
      <c r="AJ1185" s="8"/>
      <c r="AK1185" s="8"/>
    </row>
    <row r="1186" spans="1:37" ht="120.75">
      <c r="A1186" s="18">
        <v>2733</v>
      </c>
      <c r="B1186" s="19"/>
      <c r="C1186" s="28" t="s">
        <v>20390</v>
      </c>
      <c r="D1186" s="28" t="s">
        <v>20391</v>
      </c>
      <c r="E1186" s="22"/>
      <c r="F1186" s="22"/>
      <c r="G1186" s="22"/>
      <c r="H1186" s="23">
        <v>0</v>
      </c>
      <c r="I1186" s="22"/>
      <c r="J1186" s="23" t="s">
        <v>18202</v>
      </c>
      <c r="K1186" s="22"/>
      <c r="L1186" s="23" t="s">
        <v>19617</v>
      </c>
      <c r="M1186" s="22"/>
      <c r="N1186" s="22"/>
      <c r="O1186" s="22"/>
      <c r="P1186" s="24"/>
      <c r="Q1186" s="22"/>
      <c r="R1186" s="22"/>
      <c r="S1186" s="25"/>
      <c r="T1186" s="26"/>
      <c r="U1186" s="26"/>
      <c r="V1186" s="22"/>
      <c r="W1186" s="27"/>
      <c r="X1186" s="8"/>
      <c r="Y1186" s="8"/>
      <c r="Z1186" s="8"/>
      <c r="AA1186" s="8"/>
      <c r="AB1186" s="8"/>
      <c r="AC1186" s="8"/>
      <c r="AD1186" s="8"/>
      <c r="AE1186" s="8"/>
      <c r="AF1186" s="8"/>
      <c r="AG1186" s="8"/>
      <c r="AH1186" s="8"/>
      <c r="AI1186" s="8"/>
      <c r="AJ1186" s="8"/>
      <c r="AK1186" s="8"/>
    </row>
    <row r="1187" spans="1:37" ht="255.75">
      <c r="A1187" s="18">
        <v>2734</v>
      </c>
      <c r="B1187" s="19"/>
      <c r="C1187" s="20" t="s">
        <v>20392</v>
      </c>
      <c r="D1187" s="28" t="s">
        <v>20393</v>
      </c>
      <c r="E1187" s="22"/>
      <c r="F1187" s="22"/>
      <c r="G1187" s="22"/>
      <c r="H1187" s="23">
        <v>0</v>
      </c>
      <c r="I1187" s="22"/>
      <c r="J1187" s="23" t="s">
        <v>18202</v>
      </c>
      <c r="K1187" s="31">
        <v>43313</v>
      </c>
      <c r="L1187" s="23" t="s">
        <v>17409</v>
      </c>
      <c r="M1187" s="22"/>
      <c r="N1187" s="22"/>
      <c r="O1187" s="22"/>
      <c r="P1187" s="24"/>
      <c r="Q1187" s="23" t="s">
        <v>18377</v>
      </c>
      <c r="R1187" s="22"/>
      <c r="S1187" s="25"/>
      <c r="T1187" s="26"/>
      <c r="U1187" s="26"/>
      <c r="V1187" s="22"/>
      <c r="W1187" s="27"/>
      <c r="X1187" s="8"/>
      <c r="Y1187" s="8"/>
      <c r="Z1187" s="8"/>
      <c r="AA1187" s="8"/>
      <c r="AB1187" s="8"/>
      <c r="AC1187" s="8"/>
      <c r="AD1187" s="8"/>
      <c r="AE1187" s="8"/>
      <c r="AF1187" s="8"/>
      <c r="AG1187" s="8"/>
      <c r="AH1187" s="8"/>
      <c r="AI1187" s="8"/>
      <c r="AJ1187" s="8"/>
      <c r="AK1187" s="8"/>
    </row>
    <row r="1188" spans="1:37" ht="270.75">
      <c r="A1188" s="18">
        <v>2735</v>
      </c>
      <c r="B1188" s="19"/>
      <c r="C1188" s="20" t="s">
        <v>20394</v>
      </c>
      <c r="D1188" s="28" t="s">
        <v>20395</v>
      </c>
      <c r="E1188" s="22"/>
      <c r="F1188" s="22"/>
      <c r="G1188" s="22"/>
      <c r="H1188" s="23">
        <v>0</v>
      </c>
      <c r="I1188" s="22"/>
      <c r="J1188" s="23" t="s">
        <v>18202</v>
      </c>
      <c r="K1188" s="31">
        <v>43313</v>
      </c>
      <c r="L1188" s="23" t="s">
        <v>17409</v>
      </c>
      <c r="M1188" s="22"/>
      <c r="N1188" s="22"/>
      <c r="O1188" s="22"/>
      <c r="P1188" s="24"/>
      <c r="Q1188" s="23" t="s">
        <v>18377</v>
      </c>
      <c r="R1188" s="22"/>
      <c r="S1188" s="25"/>
      <c r="T1188" s="26"/>
      <c r="U1188" s="26"/>
      <c r="V1188" s="22"/>
      <c r="W1188" s="27"/>
      <c r="X1188" s="8"/>
      <c r="Y1188" s="8"/>
      <c r="Z1188" s="8"/>
      <c r="AA1188" s="8"/>
      <c r="AB1188" s="8"/>
      <c r="AC1188" s="8"/>
      <c r="AD1188" s="8"/>
      <c r="AE1188" s="8"/>
      <c r="AF1188" s="8"/>
      <c r="AG1188" s="8"/>
      <c r="AH1188" s="8"/>
      <c r="AI1188" s="8"/>
      <c r="AJ1188" s="8"/>
      <c r="AK1188" s="8"/>
    </row>
    <row r="1189" spans="1:37" ht="409.6">
      <c r="A1189" s="18">
        <v>2745</v>
      </c>
      <c r="B1189" s="19"/>
      <c r="C1189" s="28" t="s">
        <v>20396</v>
      </c>
      <c r="D1189" s="21"/>
      <c r="E1189" s="22"/>
      <c r="F1189" s="22"/>
      <c r="G1189" s="22"/>
      <c r="H1189" s="23">
        <v>0</v>
      </c>
      <c r="I1189" s="22"/>
      <c r="J1189" s="23" t="s">
        <v>18202</v>
      </c>
      <c r="K1189" s="22"/>
      <c r="L1189" s="23" t="s">
        <v>18219</v>
      </c>
      <c r="M1189" s="23">
        <v>2017</v>
      </c>
      <c r="N1189" s="22"/>
      <c r="O1189" s="22"/>
      <c r="P1189" s="24"/>
      <c r="Q1189" s="23" t="s">
        <v>20</v>
      </c>
      <c r="R1189" s="23" t="s">
        <v>21</v>
      </c>
      <c r="S1189" s="25"/>
      <c r="T1189" s="26"/>
      <c r="U1189" s="26"/>
      <c r="V1189" s="22"/>
      <c r="W1189" s="27"/>
      <c r="X1189" s="8"/>
      <c r="Y1189" s="8"/>
      <c r="Z1189" s="8"/>
      <c r="AA1189" s="8"/>
      <c r="AB1189" s="8"/>
      <c r="AC1189" s="8"/>
      <c r="AD1189" s="8"/>
      <c r="AE1189" s="8"/>
      <c r="AF1189" s="8"/>
      <c r="AG1189" s="8"/>
      <c r="AH1189" s="8"/>
      <c r="AI1189" s="8"/>
      <c r="AJ1189" s="8"/>
      <c r="AK1189" s="8"/>
    </row>
    <row r="1190" spans="1:37" ht="105.75">
      <c r="A1190" s="18">
        <v>2750</v>
      </c>
      <c r="B1190" s="19"/>
      <c r="C1190" s="28" t="s">
        <v>20397</v>
      </c>
      <c r="D1190" s="28" t="s">
        <v>20398</v>
      </c>
      <c r="E1190" s="22"/>
      <c r="F1190" s="22"/>
      <c r="G1190" s="22"/>
      <c r="H1190" s="23">
        <v>0</v>
      </c>
      <c r="I1190" s="22"/>
      <c r="J1190" s="23" t="s">
        <v>18202</v>
      </c>
      <c r="K1190" s="22"/>
      <c r="L1190" s="23" t="s">
        <v>18212</v>
      </c>
      <c r="M1190" s="22"/>
      <c r="N1190" s="22"/>
      <c r="O1190" s="22"/>
      <c r="P1190" s="24"/>
      <c r="Q1190" s="23" t="s">
        <v>36</v>
      </c>
      <c r="R1190" s="23" t="s">
        <v>37</v>
      </c>
      <c r="S1190" s="25"/>
      <c r="T1190" s="26"/>
      <c r="U1190" s="26"/>
      <c r="V1190" s="22"/>
      <c r="W1190" s="27"/>
      <c r="X1190" s="8"/>
      <c r="Y1190" s="8"/>
      <c r="Z1190" s="8"/>
      <c r="AA1190" s="8"/>
      <c r="AB1190" s="8"/>
      <c r="AC1190" s="8"/>
      <c r="AD1190" s="8"/>
      <c r="AE1190" s="8"/>
      <c r="AF1190" s="8"/>
      <c r="AG1190" s="8"/>
      <c r="AH1190" s="8"/>
      <c r="AI1190" s="8"/>
      <c r="AJ1190" s="8"/>
      <c r="AK1190" s="8"/>
    </row>
    <row r="1191" spans="1:37" ht="165.75">
      <c r="A1191" s="18">
        <v>2751</v>
      </c>
      <c r="B1191" s="19"/>
      <c r="C1191" s="28" t="s">
        <v>20397</v>
      </c>
      <c r="D1191" s="28" t="s">
        <v>20399</v>
      </c>
      <c r="E1191" s="22"/>
      <c r="F1191" s="22"/>
      <c r="G1191" s="22"/>
      <c r="H1191" s="23">
        <v>0</v>
      </c>
      <c r="I1191" s="22"/>
      <c r="J1191" s="23" t="s">
        <v>18202</v>
      </c>
      <c r="K1191" s="31">
        <v>43313</v>
      </c>
      <c r="L1191" s="23" t="s">
        <v>17409</v>
      </c>
      <c r="M1191" s="22"/>
      <c r="N1191" s="22"/>
      <c r="O1191" s="22"/>
      <c r="P1191" s="24"/>
      <c r="Q1191" s="23" t="s">
        <v>18377</v>
      </c>
      <c r="R1191" s="22"/>
      <c r="S1191" s="25"/>
      <c r="T1191" s="26"/>
      <c r="U1191" s="26"/>
      <c r="V1191" s="22"/>
      <c r="W1191" s="27"/>
      <c r="X1191" s="8"/>
      <c r="Y1191" s="8"/>
      <c r="Z1191" s="8"/>
      <c r="AA1191" s="8"/>
      <c r="AB1191" s="8"/>
      <c r="AC1191" s="8"/>
      <c r="AD1191" s="8"/>
      <c r="AE1191" s="8"/>
      <c r="AF1191" s="8"/>
      <c r="AG1191" s="8"/>
      <c r="AH1191" s="8"/>
      <c r="AI1191" s="8"/>
      <c r="AJ1191" s="8"/>
      <c r="AK1191" s="8"/>
    </row>
    <row r="1192" spans="1:37" ht="285.75">
      <c r="A1192" s="18">
        <v>2752</v>
      </c>
      <c r="B1192" s="19"/>
      <c r="C1192" s="28" t="s">
        <v>20397</v>
      </c>
      <c r="D1192" s="28" t="s">
        <v>20400</v>
      </c>
      <c r="E1192" s="22"/>
      <c r="F1192" s="22"/>
      <c r="G1192" s="22"/>
      <c r="H1192" s="23">
        <v>0</v>
      </c>
      <c r="I1192" s="22"/>
      <c r="J1192" s="23" t="s">
        <v>18202</v>
      </c>
      <c r="K1192" s="22"/>
      <c r="L1192" s="23" t="s">
        <v>18212</v>
      </c>
      <c r="M1192" s="22"/>
      <c r="N1192" s="22"/>
      <c r="O1192" s="22"/>
      <c r="P1192" s="24"/>
      <c r="Q1192" s="23" t="s">
        <v>36</v>
      </c>
      <c r="R1192" s="23" t="s">
        <v>37</v>
      </c>
      <c r="S1192" s="25"/>
      <c r="T1192" s="26"/>
      <c r="U1192" s="26"/>
      <c r="V1192" s="22"/>
      <c r="W1192" s="27"/>
      <c r="X1192" s="8"/>
      <c r="Y1192" s="8"/>
      <c r="Z1192" s="8"/>
      <c r="AA1192" s="8"/>
      <c r="AB1192" s="8"/>
      <c r="AC1192" s="8"/>
      <c r="AD1192" s="8"/>
      <c r="AE1192" s="8"/>
      <c r="AF1192" s="8"/>
      <c r="AG1192" s="8"/>
      <c r="AH1192" s="8"/>
      <c r="AI1192" s="8"/>
      <c r="AJ1192" s="8"/>
      <c r="AK1192" s="8"/>
    </row>
    <row r="1193" spans="1:37" ht="165.75">
      <c r="A1193" s="18">
        <v>2753</v>
      </c>
      <c r="B1193" s="19"/>
      <c r="C1193" s="28" t="s">
        <v>20401</v>
      </c>
      <c r="D1193" s="28" t="s">
        <v>20402</v>
      </c>
      <c r="E1193" s="22"/>
      <c r="F1193" s="22"/>
      <c r="G1193" s="22"/>
      <c r="H1193" s="23">
        <v>0</v>
      </c>
      <c r="I1193" s="22"/>
      <c r="J1193" s="23" t="s">
        <v>18202</v>
      </c>
      <c r="K1193" s="22"/>
      <c r="L1193" s="23" t="s">
        <v>18212</v>
      </c>
      <c r="M1193" s="22"/>
      <c r="N1193" s="22"/>
      <c r="O1193" s="22"/>
      <c r="P1193" s="24"/>
      <c r="Q1193" s="23" t="s">
        <v>36</v>
      </c>
      <c r="R1193" s="23" t="s">
        <v>37</v>
      </c>
      <c r="S1193" s="25"/>
      <c r="T1193" s="26"/>
      <c r="U1193" s="26"/>
      <c r="V1193" s="22"/>
      <c r="W1193" s="27"/>
      <c r="X1193" s="8"/>
      <c r="Y1193" s="8"/>
      <c r="Z1193" s="8"/>
      <c r="AA1193" s="8"/>
      <c r="AB1193" s="8"/>
      <c r="AC1193" s="8"/>
      <c r="AD1193" s="8"/>
      <c r="AE1193" s="8"/>
      <c r="AF1193" s="8"/>
      <c r="AG1193" s="8"/>
      <c r="AH1193" s="8"/>
      <c r="AI1193" s="8"/>
      <c r="AJ1193" s="8"/>
      <c r="AK1193" s="8"/>
    </row>
    <row r="1194" spans="1:37" ht="60.75">
      <c r="A1194" s="18">
        <v>2764</v>
      </c>
      <c r="B1194" s="19"/>
      <c r="C1194" s="28" t="s">
        <v>20403</v>
      </c>
      <c r="D1194" s="28" t="s">
        <v>20404</v>
      </c>
      <c r="E1194" s="22"/>
      <c r="F1194" s="23" t="s">
        <v>266</v>
      </c>
      <c r="G1194" s="22"/>
      <c r="H1194" s="23">
        <v>0</v>
      </c>
      <c r="I1194" s="22"/>
      <c r="J1194" s="23" t="s">
        <v>18202</v>
      </c>
      <c r="K1194" s="29">
        <v>43497</v>
      </c>
      <c r="L1194" s="23" t="s">
        <v>96</v>
      </c>
      <c r="M1194" s="22"/>
      <c r="N1194" s="23" t="s">
        <v>18922</v>
      </c>
      <c r="O1194" s="22"/>
      <c r="P1194" s="24"/>
      <c r="Q1194" s="23" t="s">
        <v>18392</v>
      </c>
      <c r="R1194" s="23" t="s">
        <v>127</v>
      </c>
      <c r="S1194" s="25"/>
      <c r="T1194" s="26"/>
      <c r="U1194" s="26"/>
      <c r="V1194" s="22"/>
      <c r="W1194" s="27"/>
      <c r="X1194" s="8"/>
      <c r="Y1194" s="8"/>
      <c r="Z1194" s="8"/>
      <c r="AA1194" s="8"/>
      <c r="AB1194" s="8"/>
      <c r="AC1194" s="8"/>
      <c r="AD1194" s="8"/>
      <c r="AE1194" s="8"/>
      <c r="AF1194" s="8"/>
      <c r="AG1194" s="8"/>
      <c r="AH1194" s="8"/>
      <c r="AI1194" s="8"/>
      <c r="AJ1194" s="8"/>
      <c r="AK1194" s="8"/>
    </row>
    <row r="1195" spans="1:37" ht="409.6">
      <c r="A1195" s="18">
        <v>2765</v>
      </c>
      <c r="B1195" s="19"/>
      <c r="C1195" s="28" t="s">
        <v>20405</v>
      </c>
      <c r="D1195" s="21"/>
      <c r="E1195" s="22"/>
      <c r="F1195" s="22"/>
      <c r="G1195" s="22"/>
      <c r="H1195" s="23">
        <v>0</v>
      </c>
      <c r="I1195" s="22"/>
      <c r="J1195" s="23" t="s">
        <v>18202</v>
      </c>
      <c r="K1195" s="22"/>
      <c r="L1195" s="23" t="s">
        <v>18212</v>
      </c>
      <c r="M1195" s="23">
        <v>2017</v>
      </c>
      <c r="N1195" s="22"/>
      <c r="O1195" s="22"/>
      <c r="P1195" s="24"/>
      <c r="Q1195" s="23" t="s">
        <v>20</v>
      </c>
      <c r="R1195" s="23" t="s">
        <v>21</v>
      </c>
      <c r="S1195" s="25"/>
      <c r="T1195" s="26"/>
      <c r="U1195" s="26"/>
      <c r="V1195" s="22"/>
      <c r="W1195" s="27"/>
      <c r="X1195" s="8"/>
      <c r="Y1195" s="8"/>
      <c r="Z1195" s="8"/>
      <c r="AA1195" s="8"/>
      <c r="AB1195" s="8"/>
      <c r="AC1195" s="8"/>
      <c r="AD1195" s="8"/>
      <c r="AE1195" s="8"/>
      <c r="AF1195" s="8"/>
      <c r="AG1195" s="8"/>
      <c r="AH1195" s="8"/>
      <c r="AI1195" s="8"/>
      <c r="AJ1195" s="8"/>
      <c r="AK1195" s="8"/>
    </row>
    <row r="1196" spans="1:37" ht="90.75">
      <c r="A1196" s="18">
        <v>2766</v>
      </c>
      <c r="B1196" s="19"/>
      <c r="C1196" s="28" t="s">
        <v>20406</v>
      </c>
      <c r="D1196" s="28" t="s">
        <v>20407</v>
      </c>
      <c r="E1196" s="22"/>
      <c r="F1196" s="22"/>
      <c r="G1196" s="22"/>
      <c r="H1196" s="23">
        <v>0</v>
      </c>
      <c r="I1196" s="22"/>
      <c r="J1196" s="23" t="s">
        <v>18202</v>
      </c>
      <c r="K1196" s="22"/>
      <c r="L1196" s="23" t="s">
        <v>18212</v>
      </c>
      <c r="M1196" s="22"/>
      <c r="N1196" s="22"/>
      <c r="O1196" s="22"/>
      <c r="P1196" s="24"/>
      <c r="Q1196" s="40" t="s">
        <v>29</v>
      </c>
      <c r="R1196" s="23" t="s">
        <v>30</v>
      </c>
      <c r="S1196" s="25"/>
      <c r="T1196" s="26"/>
      <c r="U1196" s="26"/>
      <c r="V1196" s="22"/>
      <c r="W1196" s="27"/>
      <c r="X1196" s="8"/>
      <c r="Y1196" s="8"/>
      <c r="Z1196" s="8"/>
      <c r="AA1196" s="8"/>
      <c r="AB1196" s="8"/>
      <c r="AC1196" s="8"/>
      <c r="AD1196" s="8"/>
      <c r="AE1196" s="8"/>
      <c r="AF1196" s="8"/>
      <c r="AG1196" s="8"/>
      <c r="AH1196" s="8"/>
      <c r="AI1196" s="8"/>
      <c r="AJ1196" s="8"/>
      <c r="AK1196" s="8"/>
    </row>
    <row r="1197" spans="1:37" ht="90.75">
      <c r="A1197" s="18">
        <v>2767</v>
      </c>
      <c r="B1197" s="19"/>
      <c r="C1197" s="28" t="s">
        <v>20406</v>
      </c>
      <c r="D1197" s="28" t="s">
        <v>20408</v>
      </c>
      <c r="E1197" s="22"/>
      <c r="F1197" s="22"/>
      <c r="G1197" s="22"/>
      <c r="H1197" s="23">
        <v>0</v>
      </c>
      <c r="I1197" s="22"/>
      <c r="J1197" s="23" t="s">
        <v>18202</v>
      </c>
      <c r="K1197" s="22"/>
      <c r="L1197" s="23" t="s">
        <v>18212</v>
      </c>
      <c r="M1197" s="22"/>
      <c r="N1197" s="22"/>
      <c r="O1197" s="22"/>
      <c r="P1197" s="24"/>
      <c r="Q1197" s="40" t="s">
        <v>29</v>
      </c>
      <c r="R1197" s="23" t="s">
        <v>30</v>
      </c>
      <c r="S1197" s="25"/>
      <c r="T1197" s="26"/>
      <c r="U1197" s="26"/>
      <c r="V1197" s="22"/>
      <c r="W1197" s="27"/>
      <c r="X1197" s="8"/>
      <c r="Y1197" s="8"/>
      <c r="Z1197" s="8"/>
      <c r="AA1197" s="8"/>
      <c r="AB1197" s="8"/>
      <c r="AC1197" s="8"/>
      <c r="AD1197" s="8"/>
      <c r="AE1197" s="8"/>
      <c r="AF1197" s="8"/>
      <c r="AG1197" s="8"/>
      <c r="AH1197" s="8"/>
      <c r="AI1197" s="8"/>
      <c r="AJ1197" s="8"/>
      <c r="AK1197" s="8"/>
    </row>
    <row r="1198" spans="1:37" ht="120.75">
      <c r="A1198" s="18">
        <v>2768</v>
      </c>
      <c r="B1198" s="19"/>
      <c r="C1198" s="28" t="s">
        <v>20409</v>
      </c>
      <c r="D1198" s="28" t="s">
        <v>20410</v>
      </c>
      <c r="E1198" s="22"/>
      <c r="F1198" s="22"/>
      <c r="G1198" s="22"/>
      <c r="H1198" s="23">
        <v>0</v>
      </c>
      <c r="I1198" s="22"/>
      <c r="J1198" s="23" t="s">
        <v>18202</v>
      </c>
      <c r="K1198" s="22"/>
      <c r="L1198" s="23" t="s">
        <v>18212</v>
      </c>
      <c r="M1198" s="22"/>
      <c r="N1198" s="22"/>
      <c r="O1198" s="22"/>
      <c r="P1198" s="24"/>
      <c r="Q1198" s="23" t="s">
        <v>29</v>
      </c>
      <c r="R1198" s="23" t="s">
        <v>30</v>
      </c>
      <c r="S1198" s="25"/>
      <c r="T1198" s="26"/>
      <c r="U1198" s="26"/>
      <c r="V1198" s="22"/>
      <c r="W1198" s="27"/>
      <c r="X1198" s="8"/>
      <c r="Y1198" s="8"/>
      <c r="Z1198" s="8"/>
      <c r="AA1198" s="8"/>
      <c r="AB1198" s="8"/>
      <c r="AC1198" s="8"/>
      <c r="AD1198" s="8"/>
      <c r="AE1198" s="8"/>
      <c r="AF1198" s="8"/>
      <c r="AG1198" s="8"/>
      <c r="AH1198" s="8"/>
      <c r="AI1198" s="8"/>
      <c r="AJ1198" s="8"/>
      <c r="AK1198" s="8"/>
    </row>
    <row r="1199" spans="1:37" ht="180.75">
      <c r="A1199" s="18">
        <v>2771</v>
      </c>
      <c r="B1199" s="19"/>
      <c r="C1199" s="20" t="s">
        <v>20411</v>
      </c>
      <c r="D1199" s="28" t="s">
        <v>20412</v>
      </c>
      <c r="E1199" s="22"/>
      <c r="F1199" s="22"/>
      <c r="G1199" s="22"/>
      <c r="H1199" s="23">
        <v>0</v>
      </c>
      <c r="I1199" s="22"/>
      <c r="J1199" s="23" t="s">
        <v>18202</v>
      </c>
      <c r="K1199" s="31">
        <v>43313</v>
      </c>
      <c r="L1199" s="23" t="s">
        <v>17409</v>
      </c>
      <c r="M1199" s="22"/>
      <c r="N1199" s="22"/>
      <c r="O1199" s="22"/>
      <c r="P1199" s="24"/>
      <c r="Q1199" s="23" t="s">
        <v>18377</v>
      </c>
      <c r="R1199" s="22"/>
      <c r="S1199" s="25"/>
      <c r="T1199" s="26"/>
      <c r="U1199" s="26"/>
      <c r="V1199" s="22"/>
      <c r="W1199" s="27"/>
      <c r="X1199" s="8"/>
      <c r="Y1199" s="8"/>
      <c r="Z1199" s="8"/>
      <c r="AA1199" s="8"/>
      <c r="AB1199" s="8"/>
      <c r="AC1199" s="8"/>
      <c r="AD1199" s="8"/>
      <c r="AE1199" s="8"/>
      <c r="AF1199" s="8"/>
      <c r="AG1199" s="8"/>
      <c r="AH1199" s="8"/>
      <c r="AI1199" s="8"/>
      <c r="AJ1199" s="8"/>
      <c r="AK1199" s="8"/>
    </row>
    <row r="1200" spans="1:37" ht="120.75">
      <c r="A1200" s="18">
        <v>2779</v>
      </c>
      <c r="B1200" s="19"/>
      <c r="C1200" s="28" t="s">
        <v>20413</v>
      </c>
      <c r="D1200" s="28" t="s">
        <v>20414</v>
      </c>
      <c r="E1200" s="22"/>
      <c r="F1200" s="23" t="s">
        <v>50</v>
      </c>
      <c r="G1200" s="23" t="s">
        <v>18725</v>
      </c>
      <c r="H1200" s="23">
        <v>0</v>
      </c>
      <c r="I1200" s="22"/>
      <c r="J1200" s="23" t="s">
        <v>18202</v>
      </c>
      <c r="K1200" s="29">
        <v>43497</v>
      </c>
      <c r="L1200" s="23" t="s">
        <v>18212</v>
      </c>
      <c r="M1200" s="22"/>
      <c r="N1200" s="23" t="s">
        <v>18639</v>
      </c>
      <c r="O1200" s="22"/>
      <c r="P1200" s="24"/>
      <c r="Q1200" s="23" t="s">
        <v>29</v>
      </c>
      <c r="R1200" s="23" t="s">
        <v>30</v>
      </c>
      <c r="S1200" s="25"/>
      <c r="T1200" s="26"/>
      <c r="U1200" s="26"/>
      <c r="V1200" s="22"/>
      <c r="W1200" s="27"/>
      <c r="X1200" s="8"/>
      <c r="Y1200" s="8"/>
      <c r="Z1200" s="8"/>
      <c r="AA1200" s="8"/>
      <c r="AB1200" s="8"/>
      <c r="AC1200" s="8"/>
      <c r="AD1200" s="8"/>
      <c r="AE1200" s="8"/>
      <c r="AF1200" s="8"/>
      <c r="AG1200" s="8"/>
      <c r="AH1200" s="8"/>
      <c r="AI1200" s="8"/>
      <c r="AJ1200" s="8"/>
      <c r="AK1200" s="8"/>
    </row>
    <row r="1201" spans="1:37" ht="165.75">
      <c r="A1201" s="18">
        <v>2780</v>
      </c>
      <c r="B1201" s="19"/>
      <c r="C1201" s="28" t="s">
        <v>20413</v>
      </c>
      <c r="D1201" s="28" t="s">
        <v>20415</v>
      </c>
      <c r="E1201" s="22"/>
      <c r="F1201" s="23" t="s">
        <v>1291</v>
      </c>
      <c r="G1201" s="23" t="s">
        <v>18725</v>
      </c>
      <c r="H1201" s="23">
        <v>0</v>
      </c>
      <c r="I1201" s="22"/>
      <c r="J1201" s="23" t="s">
        <v>18202</v>
      </c>
      <c r="K1201" s="29">
        <v>43497</v>
      </c>
      <c r="L1201" s="23" t="s">
        <v>18212</v>
      </c>
      <c r="M1201" s="22"/>
      <c r="N1201" s="23" t="s">
        <v>18639</v>
      </c>
      <c r="O1201" s="22"/>
      <c r="P1201" s="24"/>
      <c r="Q1201" s="23" t="s">
        <v>29</v>
      </c>
      <c r="R1201" s="23" t="s">
        <v>30</v>
      </c>
      <c r="S1201" s="25"/>
      <c r="T1201" s="26"/>
      <c r="U1201" s="26"/>
      <c r="V1201" s="22"/>
      <c r="W1201" s="27"/>
      <c r="X1201" s="8"/>
      <c r="Y1201" s="8"/>
      <c r="Z1201" s="8"/>
      <c r="AA1201" s="8"/>
      <c r="AB1201" s="8"/>
      <c r="AC1201" s="8"/>
      <c r="AD1201" s="8"/>
      <c r="AE1201" s="8"/>
      <c r="AF1201" s="8"/>
      <c r="AG1201" s="8"/>
      <c r="AH1201" s="8"/>
      <c r="AI1201" s="8"/>
      <c r="AJ1201" s="8"/>
      <c r="AK1201" s="8"/>
    </row>
    <row r="1202" spans="1:37" ht="90.75">
      <c r="A1202" s="18">
        <v>2781</v>
      </c>
      <c r="B1202" s="19"/>
      <c r="C1202" s="28" t="s">
        <v>20413</v>
      </c>
      <c r="D1202" s="28" t="s">
        <v>9633</v>
      </c>
      <c r="E1202" s="22"/>
      <c r="F1202" s="23" t="s">
        <v>50</v>
      </c>
      <c r="G1202" s="23" t="s">
        <v>19335</v>
      </c>
      <c r="H1202" s="23">
        <v>0</v>
      </c>
      <c r="I1202" s="22"/>
      <c r="J1202" s="23" t="s">
        <v>18202</v>
      </c>
      <c r="K1202" s="29">
        <v>43497</v>
      </c>
      <c r="L1202" s="23" t="s">
        <v>18212</v>
      </c>
      <c r="M1202" s="22"/>
      <c r="N1202" s="23" t="s">
        <v>18639</v>
      </c>
      <c r="O1202" s="22"/>
      <c r="P1202" s="24"/>
      <c r="Q1202" s="23" t="s">
        <v>29</v>
      </c>
      <c r="R1202" s="23" t="s">
        <v>30</v>
      </c>
      <c r="S1202" s="25"/>
      <c r="T1202" s="26"/>
      <c r="U1202" s="26"/>
      <c r="V1202" s="22"/>
      <c r="W1202" s="27"/>
      <c r="X1202" s="8"/>
      <c r="Y1202" s="8"/>
      <c r="Z1202" s="8"/>
      <c r="AA1202" s="8"/>
      <c r="AB1202" s="8"/>
      <c r="AC1202" s="8"/>
      <c r="AD1202" s="8"/>
      <c r="AE1202" s="8"/>
      <c r="AF1202" s="8"/>
      <c r="AG1202" s="8"/>
      <c r="AH1202" s="8"/>
      <c r="AI1202" s="8"/>
      <c r="AJ1202" s="8"/>
      <c r="AK1202" s="8"/>
    </row>
    <row r="1203" spans="1:37" ht="105.75">
      <c r="A1203" s="18">
        <v>2782</v>
      </c>
      <c r="B1203" s="19"/>
      <c r="C1203" s="28" t="s">
        <v>20413</v>
      </c>
      <c r="D1203" s="28" t="s">
        <v>20416</v>
      </c>
      <c r="E1203" s="22"/>
      <c r="F1203" s="23" t="s">
        <v>50</v>
      </c>
      <c r="G1203" s="23" t="s">
        <v>19335</v>
      </c>
      <c r="H1203" s="23">
        <v>0</v>
      </c>
      <c r="I1203" s="22"/>
      <c r="J1203" s="23" t="s">
        <v>18202</v>
      </c>
      <c r="K1203" s="29">
        <v>43497</v>
      </c>
      <c r="L1203" s="23" t="s">
        <v>18212</v>
      </c>
      <c r="M1203" s="22"/>
      <c r="N1203" s="23" t="s">
        <v>18639</v>
      </c>
      <c r="O1203" s="22"/>
      <c r="P1203" s="24"/>
      <c r="Q1203" s="23" t="s">
        <v>29</v>
      </c>
      <c r="R1203" s="23" t="s">
        <v>30</v>
      </c>
      <c r="S1203" s="25"/>
      <c r="T1203" s="26"/>
      <c r="U1203" s="26"/>
      <c r="V1203" s="22"/>
      <c r="W1203" s="27"/>
      <c r="X1203" s="8"/>
      <c r="Y1203" s="8"/>
      <c r="Z1203" s="8"/>
      <c r="AA1203" s="8"/>
      <c r="AB1203" s="8"/>
      <c r="AC1203" s="8"/>
      <c r="AD1203" s="8"/>
      <c r="AE1203" s="8"/>
      <c r="AF1203" s="8"/>
      <c r="AG1203" s="8"/>
      <c r="AH1203" s="8"/>
      <c r="AI1203" s="8"/>
      <c r="AJ1203" s="8"/>
      <c r="AK1203" s="8"/>
    </row>
    <row r="1204" spans="1:37" ht="90.75">
      <c r="A1204" s="18">
        <v>2784</v>
      </c>
      <c r="B1204" s="19"/>
      <c r="C1204" s="28" t="s">
        <v>20417</v>
      </c>
      <c r="D1204" s="28" t="s">
        <v>20418</v>
      </c>
      <c r="E1204" s="22"/>
      <c r="F1204" s="23" t="s">
        <v>50</v>
      </c>
      <c r="G1204" s="23" t="s">
        <v>18512</v>
      </c>
      <c r="H1204" s="23">
        <v>0</v>
      </c>
      <c r="I1204" s="22"/>
      <c r="J1204" s="23" t="s">
        <v>18202</v>
      </c>
      <c r="K1204" s="29">
        <v>43497</v>
      </c>
      <c r="L1204" s="23" t="s">
        <v>18212</v>
      </c>
      <c r="M1204" s="22"/>
      <c r="N1204" s="23" t="s">
        <v>18419</v>
      </c>
      <c r="O1204" s="22"/>
      <c r="P1204" s="24"/>
      <c r="Q1204" s="23" t="s">
        <v>29</v>
      </c>
      <c r="R1204" s="23" t="s">
        <v>30</v>
      </c>
      <c r="S1204" s="25"/>
      <c r="T1204" s="26"/>
      <c r="U1204" s="26"/>
      <c r="V1204" s="22"/>
      <c r="W1204" s="27"/>
      <c r="X1204" s="8"/>
      <c r="Y1204" s="8"/>
      <c r="Z1204" s="8"/>
      <c r="AA1204" s="8"/>
      <c r="AB1204" s="8"/>
      <c r="AC1204" s="8"/>
      <c r="AD1204" s="8"/>
      <c r="AE1204" s="8"/>
      <c r="AF1204" s="8"/>
      <c r="AG1204" s="8"/>
      <c r="AH1204" s="8"/>
      <c r="AI1204" s="8"/>
      <c r="AJ1204" s="8"/>
      <c r="AK1204" s="8"/>
    </row>
    <row r="1205" spans="1:37" ht="60.75">
      <c r="A1205" s="18">
        <v>2785</v>
      </c>
      <c r="B1205" s="19"/>
      <c r="C1205" s="28" t="s">
        <v>20419</v>
      </c>
      <c r="D1205" s="28" t="s">
        <v>20420</v>
      </c>
      <c r="E1205" s="22"/>
      <c r="F1205" s="23" t="s">
        <v>415</v>
      </c>
      <c r="G1205" s="23" t="s">
        <v>18727</v>
      </c>
      <c r="H1205" s="23">
        <v>0</v>
      </c>
      <c r="I1205" s="22"/>
      <c r="J1205" s="23" t="s">
        <v>18202</v>
      </c>
      <c r="K1205" s="29">
        <v>43497</v>
      </c>
      <c r="L1205" s="23" t="s">
        <v>18212</v>
      </c>
      <c r="M1205" s="22"/>
      <c r="N1205" s="23" t="s">
        <v>18419</v>
      </c>
      <c r="O1205" s="22"/>
      <c r="P1205" s="24"/>
      <c r="Q1205" s="23" t="s">
        <v>29</v>
      </c>
      <c r="R1205" s="23" t="s">
        <v>30</v>
      </c>
      <c r="S1205" s="25"/>
      <c r="T1205" s="26"/>
      <c r="U1205" s="26"/>
      <c r="V1205" s="22"/>
      <c r="W1205" s="27"/>
      <c r="X1205" s="8"/>
      <c r="Y1205" s="8"/>
      <c r="Z1205" s="8"/>
      <c r="AA1205" s="8"/>
      <c r="AB1205" s="8"/>
      <c r="AC1205" s="8"/>
      <c r="AD1205" s="8"/>
      <c r="AE1205" s="8"/>
      <c r="AF1205" s="8"/>
      <c r="AG1205" s="8"/>
      <c r="AH1205" s="8"/>
      <c r="AI1205" s="8"/>
      <c r="AJ1205" s="8"/>
      <c r="AK1205" s="8"/>
    </row>
    <row r="1206" spans="1:37" ht="45.75">
      <c r="A1206" s="18">
        <v>2786</v>
      </c>
      <c r="B1206" s="19"/>
      <c r="C1206" s="28" t="s">
        <v>20421</v>
      </c>
      <c r="D1206" s="28" t="s">
        <v>20422</v>
      </c>
      <c r="E1206" s="22"/>
      <c r="F1206" s="23" t="s">
        <v>108</v>
      </c>
      <c r="G1206" s="22"/>
      <c r="H1206" s="23">
        <v>0</v>
      </c>
      <c r="I1206" s="22"/>
      <c r="J1206" s="23" t="s">
        <v>18202</v>
      </c>
      <c r="K1206" s="23" t="s">
        <v>18203</v>
      </c>
      <c r="L1206" s="23" t="s">
        <v>18212</v>
      </c>
      <c r="M1206" s="22"/>
      <c r="N1206" s="22"/>
      <c r="O1206" s="22"/>
      <c r="P1206" s="24"/>
      <c r="Q1206" s="23" t="s">
        <v>29</v>
      </c>
      <c r="R1206" s="23" t="s">
        <v>30</v>
      </c>
      <c r="S1206" s="25"/>
      <c r="T1206" s="26"/>
      <c r="U1206" s="26"/>
      <c r="V1206" s="22"/>
      <c r="W1206" s="27"/>
      <c r="X1206" s="8"/>
      <c r="Y1206" s="8"/>
      <c r="Z1206" s="8"/>
      <c r="AA1206" s="8"/>
      <c r="AB1206" s="8"/>
      <c r="AC1206" s="8"/>
      <c r="AD1206" s="8"/>
      <c r="AE1206" s="8"/>
      <c r="AF1206" s="8"/>
      <c r="AG1206" s="8"/>
      <c r="AH1206" s="8"/>
      <c r="AI1206" s="8"/>
      <c r="AJ1206" s="8"/>
      <c r="AK1206" s="8"/>
    </row>
    <row r="1207" spans="1:37" ht="180.75">
      <c r="A1207" s="18">
        <v>2787</v>
      </c>
      <c r="B1207" s="19"/>
      <c r="C1207" s="28" t="s">
        <v>20423</v>
      </c>
      <c r="D1207" s="28" t="s">
        <v>20424</v>
      </c>
      <c r="E1207" s="22"/>
      <c r="F1207" s="23" t="s">
        <v>108</v>
      </c>
      <c r="G1207" s="23" t="s">
        <v>19266</v>
      </c>
      <c r="H1207" s="23">
        <v>0</v>
      </c>
      <c r="I1207" s="22"/>
      <c r="J1207" s="23" t="s">
        <v>18202</v>
      </c>
      <c r="K1207" s="29">
        <v>43497</v>
      </c>
      <c r="L1207" s="23" t="s">
        <v>18212</v>
      </c>
      <c r="M1207" s="22"/>
      <c r="N1207" s="23" t="s">
        <v>19267</v>
      </c>
      <c r="O1207" s="22"/>
      <c r="P1207" s="24"/>
      <c r="Q1207" s="23" t="s">
        <v>29</v>
      </c>
      <c r="R1207" s="23" t="s">
        <v>30</v>
      </c>
      <c r="S1207" s="25"/>
      <c r="T1207" s="26"/>
      <c r="U1207" s="26"/>
      <c r="V1207" s="22"/>
      <c r="W1207" s="27"/>
      <c r="X1207" s="8"/>
      <c r="Y1207" s="8"/>
      <c r="Z1207" s="8"/>
      <c r="AA1207" s="8"/>
      <c r="AB1207" s="8"/>
      <c r="AC1207" s="8"/>
      <c r="AD1207" s="8"/>
      <c r="AE1207" s="8"/>
      <c r="AF1207" s="8"/>
      <c r="AG1207" s="8"/>
      <c r="AH1207" s="8"/>
      <c r="AI1207" s="8"/>
      <c r="AJ1207" s="8"/>
      <c r="AK1207" s="8"/>
    </row>
    <row r="1208" spans="1:37" ht="45.75">
      <c r="A1208" s="18">
        <v>2788</v>
      </c>
      <c r="B1208" s="19"/>
      <c r="C1208" s="28" t="s">
        <v>16694</v>
      </c>
      <c r="D1208" s="28" t="s">
        <v>20425</v>
      </c>
      <c r="E1208" s="22"/>
      <c r="F1208" s="22"/>
      <c r="G1208" s="22"/>
      <c r="H1208" s="23">
        <v>0</v>
      </c>
      <c r="I1208" s="22"/>
      <c r="J1208" s="23" t="s">
        <v>18202</v>
      </c>
      <c r="K1208" s="22"/>
      <c r="L1208" s="23" t="s">
        <v>18212</v>
      </c>
      <c r="M1208" s="22"/>
      <c r="N1208" s="22"/>
      <c r="O1208" s="22"/>
      <c r="P1208" s="24"/>
      <c r="Q1208" s="23" t="s">
        <v>29</v>
      </c>
      <c r="R1208" s="23" t="s">
        <v>30</v>
      </c>
      <c r="S1208" s="25"/>
      <c r="T1208" s="26"/>
      <c r="U1208" s="26"/>
      <c r="V1208" s="22"/>
      <c r="W1208" s="27"/>
      <c r="X1208" s="8"/>
      <c r="Y1208" s="8"/>
      <c r="Z1208" s="8"/>
      <c r="AA1208" s="8"/>
      <c r="AB1208" s="8"/>
      <c r="AC1208" s="8"/>
      <c r="AD1208" s="8"/>
      <c r="AE1208" s="8"/>
      <c r="AF1208" s="8"/>
      <c r="AG1208" s="8"/>
      <c r="AH1208" s="8"/>
      <c r="AI1208" s="8"/>
      <c r="AJ1208" s="8"/>
      <c r="AK1208" s="8"/>
    </row>
    <row r="1209" spans="1:37" ht="378">
      <c r="A1209" s="18">
        <v>2793</v>
      </c>
      <c r="B1209" s="19"/>
      <c r="C1209" s="20" t="s">
        <v>20426</v>
      </c>
      <c r="D1209" s="21"/>
      <c r="E1209" s="22"/>
      <c r="F1209" s="22"/>
      <c r="G1209" s="22"/>
      <c r="H1209" s="23">
        <v>0</v>
      </c>
      <c r="I1209" s="22"/>
      <c r="J1209" s="23" t="s">
        <v>18202</v>
      </c>
      <c r="K1209" s="22"/>
      <c r="L1209" s="23" t="s">
        <v>17409</v>
      </c>
      <c r="M1209" s="22"/>
      <c r="N1209" s="22"/>
      <c r="O1209" s="22"/>
      <c r="P1209" s="24"/>
      <c r="Q1209" s="23" t="s">
        <v>20</v>
      </c>
      <c r="R1209" s="22"/>
      <c r="S1209" s="25"/>
      <c r="T1209" s="26"/>
      <c r="U1209" s="26"/>
      <c r="V1209" s="22"/>
      <c r="W1209" s="27"/>
      <c r="X1209" s="8"/>
      <c r="Y1209" s="8"/>
      <c r="Z1209" s="8"/>
      <c r="AA1209" s="8"/>
      <c r="AB1209" s="8"/>
      <c r="AC1209" s="8"/>
      <c r="AD1209" s="8"/>
      <c r="AE1209" s="8"/>
      <c r="AF1209" s="8"/>
      <c r="AG1209" s="8"/>
      <c r="AH1209" s="8"/>
      <c r="AI1209" s="8"/>
      <c r="AJ1209" s="8"/>
      <c r="AK1209" s="8"/>
    </row>
    <row r="1210" spans="1:37" ht="195.75">
      <c r="A1210" s="18">
        <v>2805</v>
      </c>
      <c r="B1210" s="30" t="s">
        <v>13</v>
      </c>
      <c r="C1210" s="28" t="s">
        <v>20427</v>
      </c>
      <c r="D1210" s="28" t="s">
        <v>20428</v>
      </c>
      <c r="E1210" s="22"/>
      <c r="F1210" s="22"/>
      <c r="G1210" s="22"/>
      <c r="H1210" s="23">
        <v>0</v>
      </c>
      <c r="I1210" s="22"/>
      <c r="J1210" s="23" t="s">
        <v>18202</v>
      </c>
      <c r="K1210" s="22"/>
      <c r="L1210" s="23" t="s">
        <v>18212</v>
      </c>
      <c r="M1210" s="22"/>
      <c r="N1210" s="22"/>
      <c r="O1210" s="22"/>
      <c r="P1210" s="24"/>
      <c r="Q1210" s="23" t="s">
        <v>36</v>
      </c>
      <c r="R1210" s="23" t="s">
        <v>37</v>
      </c>
      <c r="S1210" s="34" t="s">
        <v>20429</v>
      </c>
      <c r="T1210" s="26"/>
      <c r="U1210" s="26"/>
      <c r="V1210" s="22"/>
      <c r="W1210" s="27"/>
      <c r="X1210" s="8"/>
      <c r="Y1210" s="8"/>
      <c r="Z1210" s="8"/>
      <c r="AA1210" s="8"/>
      <c r="AB1210" s="8"/>
      <c r="AC1210" s="8"/>
      <c r="AD1210" s="8"/>
      <c r="AE1210" s="8"/>
      <c r="AF1210" s="8"/>
      <c r="AG1210" s="8"/>
      <c r="AH1210" s="8"/>
      <c r="AI1210" s="8"/>
      <c r="AJ1210" s="8"/>
      <c r="AK1210" s="8"/>
    </row>
    <row r="1211" spans="1:37" ht="180.75">
      <c r="A1211" s="18">
        <v>2806</v>
      </c>
      <c r="B1211" s="30" t="s">
        <v>13</v>
      </c>
      <c r="C1211" s="28" t="s">
        <v>20427</v>
      </c>
      <c r="D1211" s="28" t="s">
        <v>20430</v>
      </c>
      <c r="E1211" s="22"/>
      <c r="F1211" s="22"/>
      <c r="G1211" s="22"/>
      <c r="H1211" s="23">
        <v>0</v>
      </c>
      <c r="I1211" s="22"/>
      <c r="J1211" s="23" t="s">
        <v>18202</v>
      </c>
      <c r="K1211" s="22"/>
      <c r="L1211" s="23" t="s">
        <v>18212</v>
      </c>
      <c r="M1211" s="22"/>
      <c r="N1211" s="22"/>
      <c r="O1211" s="22"/>
      <c r="P1211" s="24"/>
      <c r="Q1211" s="23" t="s">
        <v>36</v>
      </c>
      <c r="R1211" s="23" t="s">
        <v>37</v>
      </c>
      <c r="S1211" s="34" t="s">
        <v>20431</v>
      </c>
      <c r="T1211" s="26"/>
      <c r="U1211" s="26"/>
      <c r="V1211" s="22"/>
      <c r="W1211" s="27"/>
      <c r="X1211" s="8"/>
      <c r="Y1211" s="8"/>
      <c r="Z1211" s="8"/>
      <c r="AA1211" s="8"/>
      <c r="AB1211" s="8"/>
      <c r="AC1211" s="8"/>
      <c r="AD1211" s="8"/>
      <c r="AE1211" s="8"/>
      <c r="AF1211" s="8"/>
      <c r="AG1211" s="8"/>
      <c r="AH1211" s="8"/>
      <c r="AI1211" s="8"/>
      <c r="AJ1211" s="8"/>
      <c r="AK1211" s="8"/>
    </row>
    <row r="1212" spans="1:37" ht="210.75">
      <c r="A1212" s="18">
        <v>2807</v>
      </c>
      <c r="B1212" s="30" t="s">
        <v>13</v>
      </c>
      <c r="C1212" s="28" t="s">
        <v>20427</v>
      </c>
      <c r="D1212" s="28" t="s">
        <v>20432</v>
      </c>
      <c r="E1212" s="22"/>
      <c r="F1212" s="22"/>
      <c r="G1212" s="22"/>
      <c r="H1212" s="23">
        <v>0</v>
      </c>
      <c r="I1212" s="22"/>
      <c r="J1212" s="23" t="s">
        <v>18202</v>
      </c>
      <c r="K1212" s="22"/>
      <c r="L1212" s="23" t="s">
        <v>18212</v>
      </c>
      <c r="M1212" s="22"/>
      <c r="N1212" s="22"/>
      <c r="O1212" s="22"/>
      <c r="P1212" s="24"/>
      <c r="Q1212" s="23" t="s">
        <v>36</v>
      </c>
      <c r="R1212" s="23" t="s">
        <v>37</v>
      </c>
      <c r="S1212" s="34" t="s">
        <v>20433</v>
      </c>
      <c r="T1212" s="26"/>
      <c r="U1212" s="26"/>
      <c r="V1212" s="22"/>
      <c r="W1212" s="27"/>
      <c r="X1212" s="8"/>
      <c r="Y1212" s="8"/>
      <c r="Z1212" s="8"/>
      <c r="AA1212" s="8"/>
      <c r="AB1212" s="8"/>
      <c r="AC1212" s="8"/>
      <c r="AD1212" s="8"/>
      <c r="AE1212" s="8"/>
      <c r="AF1212" s="8"/>
      <c r="AG1212" s="8"/>
      <c r="AH1212" s="8"/>
      <c r="AI1212" s="8"/>
      <c r="AJ1212" s="8"/>
      <c r="AK1212" s="8"/>
    </row>
    <row r="1213" spans="1:37" ht="150.75">
      <c r="A1213" s="18">
        <v>2808</v>
      </c>
      <c r="B1213" s="30" t="s">
        <v>13</v>
      </c>
      <c r="C1213" s="28" t="s">
        <v>20434</v>
      </c>
      <c r="D1213" s="28" t="s">
        <v>20435</v>
      </c>
      <c r="E1213" s="22"/>
      <c r="F1213" s="22"/>
      <c r="G1213" s="22"/>
      <c r="H1213" s="23">
        <v>0</v>
      </c>
      <c r="I1213" s="22"/>
      <c r="J1213" s="23" t="s">
        <v>18202</v>
      </c>
      <c r="K1213" s="22"/>
      <c r="L1213" s="23" t="s">
        <v>18212</v>
      </c>
      <c r="M1213" s="22"/>
      <c r="N1213" s="22"/>
      <c r="O1213" s="22"/>
      <c r="P1213" s="24"/>
      <c r="Q1213" s="23" t="s">
        <v>36</v>
      </c>
      <c r="R1213" s="23" t="s">
        <v>37</v>
      </c>
      <c r="S1213" s="34" t="s">
        <v>20436</v>
      </c>
      <c r="T1213" s="26"/>
      <c r="U1213" s="26"/>
      <c r="V1213" s="22"/>
      <c r="W1213" s="27"/>
      <c r="X1213" s="8"/>
      <c r="Y1213" s="8"/>
      <c r="Z1213" s="8"/>
      <c r="AA1213" s="8"/>
      <c r="AB1213" s="8"/>
      <c r="AC1213" s="8"/>
      <c r="AD1213" s="8"/>
      <c r="AE1213" s="8"/>
      <c r="AF1213" s="8"/>
      <c r="AG1213" s="8"/>
      <c r="AH1213" s="8"/>
      <c r="AI1213" s="8"/>
      <c r="AJ1213" s="8"/>
      <c r="AK1213" s="8"/>
    </row>
    <row r="1214" spans="1:37" ht="90.75">
      <c r="A1214" s="18">
        <v>2816</v>
      </c>
      <c r="B1214" s="19"/>
      <c r="C1214" s="28" t="s">
        <v>14615</v>
      </c>
      <c r="D1214" s="28" t="s">
        <v>20437</v>
      </c>
      <c r="E1214" s="22"/>
      <c r="F1214" s="22"/>
      <c r="G1214" s="22"/>
      <c r="H1214" s="23">
        <v>0</v>
      </c>
      <c r="I1214" s="22"/>
      <c r="J1214" s="23" t="s">
        <v>18202</v>
      </c>
      <c r="K1214" s="22"/>
      <c r="L1214" s="23" t="s">
        <v>18212</v>
      </c>
      <c r="M1214" s="22"/>
      <c r="N1214" s="22"/>
      <c r="O1214" s="22"/>
      <c r="P1214" s="24"/>
      <c r="Q1214" s="23" t="s">
        <v>36</v>
      </c>
      <c r="R1214" s="23" t="s">
        <v>37</v>
      </c>
      <c r="S1214" s="25"/>
      <c r="T1214" s="26"/>
      <c r="U1214" s="26"/>
      <c r="V1214" s="22"/>
      <c r="W1214" s="27"/>
      <c r="X1214" s="8"/>
      <c r="Y1214" s="8"/>
      <c r="Z1214" s="8"/>
      <c r="AA1214" s="8"/>
      <c r="AB1214" s="8"/>
      <c r="AC1214" s="8"/>
      <c r="AD1214" s="8"/>
      <c r="AE1214" s="8"/>
      <c r="AF1214" s="8"/>
      <c r="AG1214" s="8"/>
      <c r="AH1214" s="8"/>
      <c r="AI1214" s="8"/>
      <c r="AJ1214" s="8"/>
      <c r="AK1214" s="8"/>
    </row>
    <row r="1215" spans="1:37" ht="180.75">
      <c r="A1215" s="18">
        <v>2817</v>
      </c>
      <c r="B1215" s="19"/>
      <c r="C1215" s="28" t="s">
        <v>14615</v>
      </c>
      <c r="D1215" s="28" t="s">
        <v>20438</v>
      </c>
      <c r="E1215" s="22"/>
      <c r="F1215" s="22"/>
      <c r="G1215" s="22"/>
      <c r="H1215" s="23">
        <v>0</v>
      </c>
      <c r="I1215" s="22"/>
      <c r="J1215" s="23" t="s">
        <v>18202</v>
      </c>
      <c r="K1215" s="31">
        <v>43313</v>
      </c>
      <c r="L1215" s="23" t="s">
        <v>17409</v>
      </c>
      <c r="M1215" s="22"/>
      <c r="N1215" s="22"/>
      <c r="O1215" s="22"/>
      <c r="P1215" s="24"/>
      <c r="Q1215" s="23" t="s">
        <v>18377</v>
      </c>
      <c r="R1215" s="22"/>
      <c r="S1215" s="25"/>
      <c r="T1215" s="26"/>
      <c r="U1215" s="26"/>
      <c r="V1215" s="22"/>
      <c r="W1215" s="27"/>
      <c r="X1215" s="8"/>
      <c r="Y1215" s="8"/>
      <c r="Z1215" s="8"/>
      <c r="AA1215" s="8"/>
      <c r="AB1215" s="8"/>
      <c r="AC1215" s="8"/>
      <c r="AD1215" s="8"/>
      <c r="AE1215" s="8"/>
      <c r="AF1215" s="8"/>
      <c r="AG1215" s="8"/>
      <c r="AH1215" s="8"/>
      <c r="AI1215" s="8"/>
      <c r="AJ1215" s="8"/>
      <c r="AK1215" s="8"/>
    </row>
    <row r="1216" spans="1:37" ht="315.75">
      <c r="A1216" s="18">
        <v>2818</v>
      </c>
      <c r="B1216" s="19"/>
      <c r="C1216" s="28" t="s">
        <v>14615</v>
      </c>
      <c r="D1216" s="28" t="s">
        <v>20439</v>
      </c>
      <c r="E1216" s="22"/>
      <c r="F1216" s="22"/>
      <c r="G1216" s="22"/>
      <c r="H1216" s="23">
        <v>0</v>
      </c>
      <c r="I1216" s="22"/>
      <c r="J1216" s="23" t="s">
        <v>18202</v>
      </c>
      <c r="K1216" s="31">
        <v>43313</v>
      </c>
      <c r="L1216" s="23" t="s">
        <v>17409</v>
      </c>
      <c r="M1216" s="22"/>
      <c r="N1216" s="22"/>
      <c r="O1216" s="22"/>
      <c r="P1216" s="24"/>
      <c r="Q1216" s="23" t="s">
        <v>18377</v>
      </c>
      <c r="R1216" s="22"/>
      <c r="S1216" s="25"/>
      <c r="T1216" s="26"/>
      <c r="U1216" s="26"/>
      <c r="V1216" s="22"/>
      <c r="W1216" s="27"/>
      <c r="X1216" s="8"/>
      <c r="Y1216" s="8"/>
      <c r="Z1216" s="8"/>
      <c r="AA1216" s="8"/>
      <c r="AB1216" s="8"/>
      <c r="AC1216" s="8"/>
      <c r="AD1216" s="8"/>
      <c r="AE1216" s="8"/>
      <c r="AF1216" s="8"/>
      <c r="AG1216" s="8"/>
      <c r="AH1216" s="8"/>
      <c r="AI1216" s="8"/>
      <c r="AJ1216" s="8"/>
      <c r="AK1216" s="8"/>
    </row>
    <row r="1217" spans="1:37" ht="240.75">
      <c r="A1217" s="18">
        <v>2819</v>
      </c>
      <c r="B1217" s="19"/>
      <c r="C1217" s="28" t="s">
        <v>14615</v>
      </c>
      <c r="D1217" s="28" t="s">
        <v>20440</v>
      </c>
      <c r="E1217" s="22"/>
      <c r="F1217" s="22"/>
      <c r="G1217" s="22"/>
      <c r="H1217" s="23">
        <v>0</v>
      </c>
      <c r="I1217" s="22"/>
      <c r="J1217" s="23" t="s">
        <v>18202</v>
      </c>
      <c r="K1217" s="31">
        <v>43313</v>
      </c>
      <c r="L1217" s="23" t="s">
        <v>17409</v>
      </c>
      <c r="M1217" s="22"/>
      <c r="N1217" s="22"/>
      <c r="O1217" s="22"/>
      <c r="P1217" s="24"/>
      <c r="Q1217" s="23" t="s">
        <v>18377</v>
      </c>
      <c r="R1217" s="22"/>
      <c r="S1217" s="25"/>
      <c r="T1217" s="26"/>
      <c r="U1217" s="26"/>
      <c r="V1217" s="22"/>
      <c r="W1217" s="27"/>
      <c r="X1217" s="8"/>
      <c r="Y1217" s="8"/>
      <c r="Z1217" s="8"/>
      <c r="AA1217" s="8"/>
      <c r="AB1217" s="8"/>
      <c r="AC1217" s="8"/>
      <c r="AD1217" s="8"/>
      <c r="AE1217" s="8"/>
      <c r="AF1217" s="8"/>
      <c r="AG1217" s="8"/>
      <c r="AH1217" s="8"/>
      <c r="AI1217" s="8"/>
      <c r="AJ1217" s="8"/>
      <c r="AK1217" s="8"/>
    </row>
    <row r="1218" spans="1:37" ht="270.75">
      <c r="A1218" s="18">
        <v>2820</v>
      </c>
      <c r="B1218" s="19"/>
      <c r="C1218" s="28" t="s">
        <v>14615</v>
      </c>
      <c r="D1218" s="28" t="s">
        <v>20441</v>
      </c>
      <c r="E1218" s="22"/>
      <c r="F1218" s="22"/>
      <c r="G1218" s="22"/>
      <c r="H1218" s="23">
        <v>0</v>
      </c>
      <c r="I1218" s="22"/>
      <c r="J1218" s="23" t="s">
        <v>18202</v>
      </c>
      <c r="K1218" s="31">
        <v>43313</v>
      </c>
      <c r="L1218" s="23" t="s">
        <v>17409</v>
      </c>
      <c r="M1218" s="22"/>
      <c r="N1218" s="22"/>
      <c r="O1218" s="22"/>
      <c r="P1218" s="24"/>
      <c r="Q1218" s="23" t="s">
        <v>18377</v>
      </c>
      <c r="R1218" s="22"/>
      <c r="S1218" s="25"/>
      <c r="T1218" s="26"/>
      <c r="U1218" s="26"/>
      <c r="V1218" s="22"/>
      <c r="W1218" s="27"/>
      <c r="X1218" s="8"/>
      <c r="Y1218" s="8"/>
      <c r="Z1218" s="8"/>
      <c r="AA1218" s="8"/>
      <c r="AB1218" s="8"/>
      <c r="AC1218" s="8"/>
      <c r="AD1218" s="8"/>
      <c r="AE1218" s="8"/>
      <c r="AF1218" s="8"/>
      <c r="AG1218" s="8"/>
      <c r="AH1218" s="8"/>
      <c r="AI1218" s="8"/>
      <c r="AJ1218" s="8"/>
      <c r="AK1218" s="8"/>
    </row>
    <row r="1219" spans="1:37" ht="315.75">
      <c r="A1219" s="18">
        <v>2824</v>
      </c>
      <c r="B1219" s="19"/>
      <c r="C1219" s="28" t="s">
        <v>20442</v>
      </c>
      <c r="D1219" s="28" t="s">
        <v>20443</v>
      </c>
      <c r="E1219" s="22"/>
      <c r="F1219" s="22"/>
      <c r="G1219" s="22"/>
      <c r="H1219" s="23">
        <v>0</v>
      </c>
      <c r="I1219" s="22"/>
      <c r="J1219" s="23" t="s">
        <v>18202</v>
      </c>
      <c r="K1219" s="31">
        <v>43313</v>
      </c>
      <c r="L1219" s="23" t="s">
        <v>17409</v>
      </c>
      <c r="M1219" s="22"/>
      <c r="N1219" s="22"/>
      <c r="O1219" s="22"/>
      <c r="P1219" s="24"/>
      <c r="Q1219" s="23" t="s">
        <v>18377</v>
      </c>
      <c r="R1219" s="22"/>
      <c r="S1219" s="25"/>
      <c r="T1219" s="26"/>
      <c r="U1219" s="26"/>
      <c r="V1219" s="22"/>
      <c r="W1219" s="27"/>
      <c r="X1219" s="8"/>
      <c r="Y1219" s="8"/>
      <c r="Z1219" s="8"/>
      <c r="AA1219" s="8"/>
      <c r="AB1219" s="8"/>
      <c r="AC1219" s="8"/>
      <c r="AD1219" s="8"/>
      <c r="AE1219" s="8"/>
      <c r="AF1219" s="8"/>
      <c r="AG1219" s="8"/>
      <c r="AH1219" s="8"/>
      <c r="AI1219" s="8"/>
      <c r="AJ1219" s="8"/>
      <c r="AK1219" s="8"/>
    </row>
    <row r="1220" spans="1:37" ht="180.75">
      <c r="A1220" s="18">
        <v>2826</v>
      </c>
      <c r="B1220" s="19"/>
      <c r="C1220" s="28" t="s">
        <v>20444</v>
      </c>
      <c r="D1220" s="28" t="s">
        <v>20445</v>
      </c>
      <c r="E1220" s="22"/>
      <c r="F1220" s="22"/>
      <c r="G1220" s="22"/>
      <c r="H1220" s="23">
        <v>0</v>
      </c>
      <c r="I1220" s="22"/>
      <c r="J1220" s="23" t="s">
        <v>18202</v>
      </c>
      <c r="K1220" s="31">
        <v>43313</v>
      </c>
      <c r="L1220" s="23" t="s">
        <v>17409</v>
      </c>
      <c r="M1220" s="22"/>
      <c r="N1220" s="22"/>
      <c r="O1220" s="22"/>
      <c r="P1220" s="24"/>
      <c r="Q1220" s="23" t="s">
        <v>18377</v>
      </c>
      <c r="R1220" s="22"/>
      <c r="S1220" s="25"/>
      <c r="T1220" s="26"/>
      <c r="U1220" s="26"/>
      <c r="V1220" s="22"/>
      <c r="W1220" s="27"/>
      <c r="X1220" s="8"/>
      <c r="Y1220" s="8"/>
      <c r="Z1220" s="8"/>
      <c r="AA1220" s="8"/>
      <c r="AB1220" s="8"/>
      <c r="AC1220" s="8"/>
      <c r="AD1220" s="8"/>
      <c r="AE1220" s="8"/>
      <c r="AF1220" s="8"/>
      <c r="AG1220" s="8"/>
      <c r="AH1220" s="8"/>
      <c r="AI1220" s="8"/>
      <c r="AJ1220" s="8"/>
      <c r="AK1220" s="8"/>
    </row>
    <row r="1221" spans="1:37" ht="165.75">
      <c r="A1221" s="18">
        <v>2827</v>
      </c>
      <c r="B1221" s="19"/>
      <c r="C1221" s="28" t="s">
        <v>20446</v>
      </c>
      <c r="D1221" s="28" t="s">
        <v>20447</v>
      </c>
      <c r="E1221" s="22"/>
      <c r="F1221" s="23" t="s">
        <v>108</v>
      </c>
      <c r="G1221" s="22"/>
      <c r="H1221" s="23">
        <v>0</v>
      </c>
      <c r="I1221" s="22"/>
      <c r="J1221" s="23" t="s">
        <v>18202</v>
      </c>
      <c r="K1221" s="23" t="s">
        <v>18203</v>
      </c>
      <c r="L1221" s="23" t="s">
        <v>18212</v>
      </c>
      <c r="M1221" s="22"/>
      <c r="N1221" s="22"/>
      <c r="O1221" s="22"/>
      <c r="P1221" s="24"/>
      <c r="Q1221" s="23" t="s">
        <v>29</v>
      </c>
      <c r="R1221" s="23" t="s">
        <v>30</v>
      </c>
      <c r="S1221" s="25"/>
      <c r="T1221" s="26"/>
      <c r="U1221" s="26"/>
      <c r="V1221" s="22"/>
      <c r="W1221" s="27"/>
      <c r="X1221" s="8"/>
      <c r="Y1221" s="8"/>
      <c r="Z1221" s="8"/>
      <c r="AA1221" s="8"/>
      <c r="AB1221" s="8"/>
      <c r="AC1221" s="8"/>
      <c r="AD1221" s="8"/>
      <c r="AE1221" s="8"/>
      <c r="AF1221" s="8"/>
      <c r="AG1221" s="8"/>
      <c r="AH1221" s="8"/>
      <c r="AI1221" s="8"/>
      <c r="AJ1221" s="8"/>
      <c r="AK1221" s="8"/>
    </row>
    <row r="1222" spans="1:37" ht="165.75">
      <c r="A1222" s="18">
        <v>2828</v>
      </c>
      <c r="B1222" s="19"/>
      <c r="C1222" s="28" t="s">
        <v>20446</v>
      </c>
      <c r="D1222" s="28" t="s">
        <v>20447</v>
      </c>
      <c r="E1222" s="22"/>
      <c r="F1222" s="23" t="s">
        <v>108</v>
      </c>
      <c r="G1222" s="23" t="s">
        <v>18801</v>
      </c>
      <c r="H1222" s="23">
        <v>0</v>
      </c>
      <c r="I1222" s="22"/>
      <c r="J1222" s="23" t="s">
        <v>18202</v>
      </c>
      <c r="K1222" s="29">
        <v>43497</v>
      </c>
      <c r="L1222" s="23" t="s">
        <v>18212</v>
      </c>
      <c r="M1222" s="22"/>
      <c r="N1222" s="23" t="s">
        <v>19181</v>
      </c>
      <c r="O1222" s="22"/>
      <c r="P1222" s="24"/>
      <c r="Q1222" s="23" t="s">
        <v>29</v>
      </c>
      <c r="R1222" s="23" t="s">
        <v>30</v>
      </c>
      <c r="S1222" s="25"/>
      <c r="T1222" s="26"/>
      <c r="U1222" s="26"/>
      <c r="V1222" s="22"/>
      <c r="W1222" s="27"/>
      <c r="X1222" s="8"/>
      <c r="Y1222" s="8"/>
      <c r="Z1222" s="8"/>
      <c r="AA1222" s="8"/>
      <c r="AB1222" s="8"/>
      <c r="AC1222" s="8"/>
      <c r="AD1222" s="8"/>
      <c r="AE1222" s="8"/>
      <c r="AF1222" s="8"/>
      <c r="AG1222" s="8"/>
      <c r="AH1222" s="8"/>
      <c r="AI1222" s="8"/>
      <c r="AJ1222" s="8"/>
      <c r="AK1222" s="8"/>
    </row>
    <row r="1223" spans="1:37" ht="60.75">
      <c r="A1223" s="18">
        <v>2830</v>
      </c>
      <c r="B1223" s="19"/>
      <c r="C1223" s="28" t="s">
        <v>20448</v>
      </c>
      <c r="D1223" s="28" t="s">
        <v>20449</v>
      </c>
      <c r="E1223" s="22"/>
      <c r="F1223" s="23" t="s">
        <v>415</v>
      </c>
      <c r="G1223" s="22"/>
      <c r="H1223" s="23">
        <v>0</v>
      </c>
      <c r="I1223" s="22"/>
      <c r="J1223" s="23" t="s">
        <v>18202</v>
      </c>
      <c r="K1223" s="23" t="s">
        <v>18203</v>
      </c>
      <c r="L1223" s="23" t="s">
        <v>18212</v>
      </c>
      <c r="M1223" s="22"/>
      <c r="N1223" s="22"/>
      <c r="O1223" s="22"/>
      <c r="P1223" s="24"/>
      <c r="Q1223" s="23" t="s">
        <v>29</v>
      </c>
      <c r="R1223" s="23" t="s">
        <v>30</v>
      </c>
      <c r="S1223" s="25"/>
      <c r="T1223" s="26"/>
      <c r="U1223" s="26"/>
      <c r="V1223" s="22"/>
      <c r="W1223" s="27"/>
      <c r="X1223" s="8"/>
      <c r="Y1223" s="8"/>
      <c r="Z1223" s="8"/>
      <c r="AA1223" s="8"/>
      <c r="AB1223" s="8"/>
      <c r="AC1223" s="8"/>
      <c r="AD1223" s="8"/>
      <c r="AE1223" s="8"/>
      <c r="AF1223" s="8"/>
      <c r="AG1223" s="8"/>
      <c r="AH1223" s="8"/>
      <c r="AI1223" s="8"/>
      <c r="AJ1223" s="8"/>
      <c r="AK1223" s="8"/>
    </row>
    <row r="1224" spans="1:37" ht="60.75">
      <c r="A1224" s="18">
        <v>2831</v>
      </c>
      <c r="B1224" s="19"/>
      <c r="C1224" s="28" t="s">
        <v>20448</v>
      </c>
      <c r="D1224" s="28" t="s">
        <v>20450</v>
      </c>
      <c r="E1224" s="22"/>
      <c r="F1224" s="23" t="s">
        <v>415</v>
      </c>
      <c r="G1224" s="22"/>
      <c r="H1224" s="23">
        <v>0</v>
      </c>
      <c r="I1224" s="22"/>
      <c r="J1224" s="23" t="s">
        <v>18202</v>
      </c>
      <c r="K1224" s="23" t="s">
        <v>18203</v>
      </c>
      <c r="L1224" s="23" t="s">
        <v>18212</v>
      </c>
      <c r="M1224" s="22"/>
      <c r="N1224" s="22"/>
      <c r="O1224" s="22"/>
      <c r="P1224" s="24"/>
      <c r="Q1224" s="23" t="s">
        <v>29</v>
      </c>
      <c r="R1224" s="23" t="s">
        <v>30</v>
      </c>
      <c r="S1224" s="25"/>
      <c r="T1224" s="26"/>
      <c r="U1224" s="26"/>
      <c r="V1224" s="22"/>
      <c r="W1224" s="27"/>
      <c r="X1224" s="8"/>
      <c r="Y1224" s="8"/>
      <c r="Z1224" s="8"/>
      <c r="AA1224" s="8"/>
      <c r="AB1224" s="8"/>
      <c r="AC1224" s="8"/>
      <c r="AD1224" s="8"/>
      <c r="AE1224" s="8"/>
      <c r="AF1224" s="8"/>
      <c r="AG1224" s="8"/>
      <c r="AH1224" s="8"/>
      <c r="AI1224" s="8"/>
      <c r="AJ1224" s="8"/>
      <c r="AK1224" s="8"/>
    </row>
    <row r="1225" spans="1:37" ht="105.75">
      <c r="A1225" s="18">
        <v>2833</v>
      </c>
      <c r="B1225" s="19"/>
      <c r="C1225" s="28" t="s">
        <v>20451</v>
      </c>
      <c r="D1225" s="28" t="s">
        <v>20452</v>
      </c>
      <c r="E1225" s="22"/>
      <c r="F1225" s="23" t="s">
        <v>50</v>
      </c>
      <c r="G1225" s="22"/>
      <c r="H1225" s="23">
        <v>0</v>
      </c>
      <c r="I1225" s="22"/>
      <c r="J1225" s="23" t="s">
        <v>18202</v>
      </c>
      <c r="K1225" s="29">
        <v>43497</v>
      </c>
      <c r="L1225" s="23" t="s">
        <v>96</v>
      </c>
      <c r="M1225" s="22"/>
      <c r="N1225" s="23" t="s">
        <v>20453</v>
      </c>
      <c r="O1225" s="22"/>
      <c r="P1225" s="24"/>
      <c r="Q1225" s="23" t="s">
        <v>18392</v>
      </c>
      <c r="R1225" s="23" t="s">
        <v>127</v>
      </c>
      <c r="S1225" s="25"/>
      <c r="T1225" s="26"/>
      <c r="U1225" s="26"/>
      <c r="V1225" s="22"/>
      <c r="W1225" s="27"/>
      <c r="X1225" s="8"/>
      <c r="Y1225" s="8"/>
      <c r="Z1225" s="8"/>
      <c r="AA1225" s="8"/>
      <c r="AB1225" s="8"/>
      <c r="AC1225" s="8"/>
      <c r="AD1225" s="8"/>
      <c r="AE1225" s="8"/>
      <c r="AF1225" s="8"/>
      <c r="AG1225" s="8"/>
      <c r="AH1225" s="8"/>
      <c r="AI1225" s="8"/>
      <c r="AJ1225" s="8"/>
      <c r="AK1225" s="8"/>
    </row>
    <row r="1226" spans="1:37" ht="135.75">
      <c r="A1226" s="18">
        <v>2834</v>
      </c>
      <c r="B1226" s="19"/>
      <c r="C1226" s="28" t="s">
        <v>20454</v>
      </c>
      <c r="D1226" s="28" t="s">
        <v>20455</v>
      </c>
      <c r="E1226" s="22"/>
      <c r="F1226" s="23" t="s">
        <v>20456</v>
      </c>
      <c r="G1226" s="22"/>
      <c r="H1226" s="23">
        <v>0</v>
      </c>
      <c r="I1226" s="22"/>
      <c r="J1226" s="23" t="s">
        <v>18202</v>
      </c>
      <c r="K1226" s="22"/>
      <c r="L1226" s="23" t="s">
        <v>18267</v>
      </c>
      <c r="M1226" s="23" t="s">
        <v>11857</v>
      </c>
      <c r="N1226" s="22"/>
      <c r="O1226" s="22"/>
      <c r="P1226" s="24"/>
      <c r="Q1226" s="23" t="s">
        <v>29</v>
      </c>
      <c r="R1226" s="23" t="s">
        <v>30</v>
      </c>
      <c r="S1226" s="25"/>
      <c r="T1226" s="26"/>
      <c r="U1226" s="26"/>
      <c r="V1226" s="22"/>
      <c r="W1226" s="27"/>
      <c r="X1226" s="8"/>
      <c r="Y1226" s="8"/>
      <c r="Z1226" s="8"/>
      <c r="AA1226" s="8"/>
      <c r="AB1226" s="8"/>
      <c r="AC1226" s="8"/>
      <c r="AD1226" s="8"/>
      <c r="AE1226" s="8"/>
      <c r="AF1226" s="8"/>
      <c r="AG1226" s="8"/>
      <c r="AH1226" s="8"/>
      <c r="AI1226" s="8"/>
      <c r="AJ1226" s="8"/>
      <c r="AK1226" s="8"/>
    </row>
    <row r="1227" spans="1:37" ht="90.75">
      <c r="A1227" s="18">
        <v>2835</v>
      </c>
      <c r="B1227" s="19"/>
      <c r="C1227" s="28" t="s">
        <v>20457</v>
      </c>
      <c r="D1227" s="28" t="s">
        <v>20458</v>
      </c>
      <c r="E1227" s="22"/>
      <c r="F1227" s="23" t="s">
        <v>14336</v>
      </c>
      <c r="G1227" s="22"/>
      <c r="H1227" s="23">
        <v>0</v>
      </c>
      <c r="I1227" s="22"/>
      <c r="J1227" s="23" t="s">
        <v>18202</v>
      </c>
      <c r="K1227" s="22"/>
      <c r="L1227" s="23" t="s">
        <v>18267</v>
      </c>
      <c r="M1227" s="23" t="s">
        <v>11857</v>
      </c>
      <c r="N1227" s="22"/>
      <c r="O1227" s="22"/>
      <c r="P1227" s="24"/>
      <c r="Q1227" s="23" t="s">
        <v>29</v>
      </c>
      <c r="R1227" s="23" t="s">
        <v>30</v>
      </c>
      <c r="S1227" s="25"/>
      <c r="T1227" s="26"/>
      <c r="U1227" s="26"/>
      <c r="V1227" s="22"/>
      <c r="W1227" s="27"/>
      <c r="X1227" s="8"/>
      <c r="Y1227" s="8"/>
      <c r="Z1227" s="8"/>
      <c r="AA1227" s="8"/>
      <c r="AB1227" s="8"/>
      <c r="AC1227" s="8"/>
      <c r="AD1227" s="8"/>
      <c r="AE1227" s="8"/>
      <c r="AF1227" s="8"/>
      <c r="AG1227" s="8"/>
      <c r="AH1227" s="8"/>
      <c r="AI1227" s="8"/>
      <c r="AJ1227" s="8"/>
      <c r="AK1227" s="8"/>
    </row>
    <row r="1228" spans="1:37" ht="135.75">
      <c r="A1228" s="18">
        <v>2836</v>
      </c>
      <c r="B1228" s="19"/>
      <c r="C1228" s="28" t="s">
        <v>20459</v>
      </c>
      <c r="D1228" s="28" t="s">
        <v>20460</v>
      </c>
      <c r="E1228" s="22"/>
      <c r="F1228" s="23" t="s">
        <v>26</v>
      </c>
      <c r="G1228" s="23" t="s">
        <v>20097</v>
      </c>
      <c r="H1228" s="23">
        <v>0</v>
      </c>
      <c r="I1228" s="22"/>
      <c r="J1228" s="23" t="s">
        <v>18202</v>
      </c>
      <c r="K1228" s="29">
        <v>43497</v>
      </c>
      <c r="L1228" s="23" t="s">
        <v>18212</v>
      </c>
      <c r="M1228" s="22"/>
      <c r="N1228" s="23" t="s">
        <v>18272</v>
      </c>
      <c r="O1228" s="22"/>
      <c r="P1228" s="24"/>
      <c r="Q1228" s="23" t="s">
        <v>29</v>
      </c>
      <c r="R1228" s="23" t="s">
        <v>30</v>
      </c>
      <c r="S1228" s="25"/>
      <c r="T1228" s="26"/>
      <c r="U1228" s="26"/>
      <c r="V1228" s="22"/>
      <c r="W1228" s="27"/>
      <c r="X1228" s="8"/>
      <c r="Y1228" s="8"/>
      <c r="Z1228" s="8"/>
      <c r="AA1228" s="8"/>
      <c r="AB1228" s="8"/>
      <c r="AC1228" s="8"/>
      <c r="AD1228" s="8"/>
      <c r="AE1228" s="8"/>
      <c r="AF1228" s="8"/>
      <c r="AG1228" s="8"/>
      <c r="AH1228" s="8"/>
      <c r="AI1228" s="8"/>
      <c r="AJ1228" s="8"/>
      <c r="AK1228" s="8"/>
    </row>
    <row r="1229" spans="1:37" ht="180.75">
      <c r="A1229" s="18">
        <v>2837</v>
      </c>
      <c r="B1229" s="19"/>
      <c r="C1229" s="28" t="s">
        <v>20461</v>
      </c>
      <c r="D1229" s="28" t="s">
        <v>20462</v>
      </c>
      <c r="E1229" s="22"/>
      <c r="F1229" s="22"/>
      <c r="G1229" s="22"/>
      <c r="H1229" s="23">
        <v>0</v>
      </c>
      <c r="I1229" s="22"/>
      <c r="J1229" s="23" t="s">
        <v>18202</v>
      </c>
      <c r="K1229" s="22"/>
      <c r="L1229" s="23" t="s">
        <v>18212</v>
      </c>
      <c r="M1229" s="22"/>
      <c r="N1229" s="22"/>
      <c r="O1229" s="22"/>
      <c r="P1229" s="24"/>
      <c r="Q1229" s="23" t="s">
        <v>36</v>
      </c>
      <c r="R1229" s="23" t="s">
        <v>37</v>
      </c>
      <c r="S1229" s="25"/>
      <c r="T1229" s="26"/>
      <c r="U1229" s="26"/>
      <c r="V1229" s="22"/>
      <c r="W1229" s="27"/>
      <c r="X1229" s="8"/>
      <c r="Y1229" s="8"/>
      <c r="Z1229" s="8"/>
      <c r="AA1229" s="8"/>
      <c r="AB1229" s="8"/>
      <c r="AC1229" s="8"/>
      <c r="AD1229" s="8"/>
      <c r="AE1229" s="8"/>
      <c r="AF1229" s="8"/>
      <c r="AG1229" s="8"/>
      <c r="AH1229" s="8"/>
      <c r="AI1229" s="8"/>
      <c r="AJ1229" s="8"/>
      <c r="AK1229" s="8"/>
    </row>
    <row r="1230" spans="1:37" ht="120.75">
      <c r="A1230" s="18">
        <v>2839</v>
      </c>
      <c r="B1230" s="19"/>
      <c r="C1230" s="28" t="s">
        <v>7735</v>
      </c>
      <c r="D1230" s="28" t="s">
        <v>20463</v>
      </c>
      <c r="E1230" s="22"/>
      <c r="F1230" s="22"/>
      <c r="G1230" s="22"/>
      <c r="H1230" s="23">
        <v>0</v>
      </c>
      <c r="I1230" s="22"/>
      <c r="J1230" s="23" t="s">
        <v>18202</v>
      </c>
      <c r="K1230" s="22"/>
      <c r="L1230" s="23" t="s">
        <v>18212</v>
      </c>
      <c r="M1230" s="22"/>
      <c r="N1230" s="22"/>
      <c r="O1230" s="22"/>
      <c r="P1230" s="24"/>
      <c r="Q1230" s="23" t="s">
        <v>29</v>
      </c>
      <c r="R1230" s="23" t="s">
        <v>30</v>
      </c>
      <c r="S1230" s="25"/>
      <c r="T1230" s="26"/>
      <c r="U1230" s="26"/>
      <c r="V1230" s="22"/>
      <c r="W1230" s="27"/>
      <c r="X1230" s="8"/>
      <c r="Y1230" s="8"/>
      <c r="Z1230" s="8"/>
      <c r="AA1230" s="8"/>
      <c r="AB1230" s="8"/>
      <c r="AC1230" s="8"/>
      <c r="AD1230" s="8"/>
      <c r="AE1230" s="8"/>
      <c r="AF1230" s="8"/>
      <c r="AG1230" s="8"/>
      <c r="AH1230" s="8"/>
      <c r="AI1230" s="8"/>
      <c r="AJ1230" s="8"/>
      <c r="AK1230" s="8"/>
    </row>
    <row r="1231" spans="1:37" ht="105.75">
      <c r="A1231" s="18">
        <v>2840</v>
      </c>
      <c r="B1231" s="19"/>
      <c r="C1231" s="28" t="s">
        <v>7735</v>
      </c>
      <c r="D1231" s="28" t="s">
        <v>20464</v>
      </c>
      <c r="E1231" s="22"/>
      <c r="F1231" s="22"/>
      <c r="G1231" s="22"/>
      <c r="H1231" s="23">
        <v>0</v>
      </c>
      <c r="I1231" s="22"/>
      <c r="J1231" s="23" t="s">
        <v>18202</v>
      </c>
      <c r="K1231" s="22"/>
      <c r="L1231" s="23" t="s">
        <v>18212</v>
      </c>
      <c r="M1231" s="22"/>
      <c r="N1231" s="22"/>
      <c r="O1231" s="22"/>
      <c r="P1231" s="24"/>
      <c r="Q1231" s="23" t="s">
        <v>29</v>
      </c>
      <c r="R1231" s="23" t="s">
        <v>30</v>
      </c>
      <c r="S1231" s="25"/>
      <c r="T1231" s="26"/>
      <c r="U1231" s="26"/>
      <c r="V1231" s="22"/>
      <c r="W1231" s="27"/>
      <c r="X1231" s="8"/>
      <c r="Y1231" s="8"/>
      <c r="Z1231" s="8"/>
      <c r="AA1231" s="8"/>
      <c r="AB1231" s="8"/>
      <c r="AC1231" s="8"/>
      <c r="AD1231" s="8"/>
      <c r="AE1231" s="8"/>
      <c r="AF1231" s="8"/>
      <c r="AG1231" s="8"/>
      <c r="AH1231" s="8"/>
      <c r="AI1231" s="8"/>
      <c r="AJ1231" s="8"/>
      <c r="AK1231" s="8"/>
    </row>
    <row r="1232" spans="1:37" ht="180.75">
      <c r="A1232" s="18">
        <v>2843</v>
      </c>
      <c r="B1232" s="19"/>
      <c r="C1232" s="28" t="s">
        <v>20465</v>
      </c>
      <c r="D1232" s="28" t="s">
        <v>20466</v>
      </c>
      <c r="E1232" s="22"/>
      <c r="F1232" s="23" t="s">
        <v>50</v>
      </c>
      <c r="G1232" s="22"/>
      <c r="H1232" s="23">
        <v>0</v>
      </c>
      <c r="I1232" s="22"/>
      <c r="J1232" s="23" t="s">
        <v>18202</v>
      </c>
      <c r="K1232" s="22"/>
      <c r="L1232" s="23" t="s">
        <v>18267</v>
      </c>
      <c r="M1232" s="23" t="s">
        <v>11857</v>
      </c>
      <c r="N1232" s="22"/>
      <c r="O1232" s="22"/>
      <c r="P1232" s="24"/>
      <c r="Q1232" s="23" t="s">
        <v>29</v>
      </c>
      <c r="R1232" s="23" t="s">
        <v>30</v>
      </c>
      <c r="S1232" s="25"/>
      <c r="T1232" s="26"/>
      <c r="U1232" s="26"/>
      <c r="V1232" s="22"/>
      <c r="W1232" s="27"/>
      <c r="X1232" s="8"/>
      <c r="Y1232" s="8"/>
      <c r="Z1232" s="8"/>
      <c r="AA1232" s="8"/>
      <c r="AB1232" s="8"/>
      <c r="AC1232" s="8"/>
      <c r="AD1232" s="8"/>
      <c r="AE1232" s="8"/>
      <c r="AF1232" s="8"/>
      <c r="AG1232" s="8"/>
      <c r="AH1232" s="8"/>
      <c r="AI1232" s="8"/>
      <c r="AJ1232" s="8"/>
      <c r="AK1232" s="8"/>
    </row>
    <row r="1233" spans="1:37" ht="120.75">
      <c r="A1233" s="18">
        <v>2844</v>
      </c>
      <c r="B1233" s="19"/>
      <c r="C1233" s="28" t="s">
        <v>20467</v>
      </c>
      <c r="D1233" s="28" t="s">
        <v>20468</v>
      </c>
      <c r="E1233" s="22"/>
      <c r="F1233" s="23" t="s">
        <v>50</v>
      </c>
      <c r="G1233" s="23" t="s">
        <v>18271</v>
      </c>
      <c r="H1233" s="23">
        <v>0</v>
      </c>
      <c r="I1233" s="22"/>
      <c r="J1233" s="23" t="s">
        <v>18202</v>
      </c>
      <c r="K1233" s="29">
        <v>43497</v>
      </c>
      <c r="L1233" s="23" t="s">
        <v>18212</v>
      </c>
      <c r="M1233" s="22"/>
      <c r="N1233" s="23" t="s">
        <v>18272</v>
      </c>
      <c r="O1233" s="22"/>
      <c r="P1233" s="24"/>
      <c r="Q1233" s="23" t="s">
        <v>29</v>
      </c>
      <c r="R1233" s="23" t="s">
        <v>30</v>
      </c>
      <c r="S1233" s="25"/>
      <c r="T1233" s="26"/>
      <c r="U1233" s="26"/>
      <c r="V1233" s="22"/>
      <c r="W1233" s="27"/>
      <c r="X1233" s="8"/>
      <c r="Y1233" s="8"/>
      <c r="Z1233" s="8"/>
      <c r="AA1233" s="8"/>
      <c r="AB1233" s="8"/>
      <c r="AC1233" s="8"/>
      <c r="AD1233" s="8"/>
      <c r="AE1233" s="8"/>
      <c r="AF1233" s="8"/>
      <c r="AG1233" s="8"/>
      <c r="AH1233" s="8"/>
      <c r="AI1233" s="8"/>
      <c r="AJ1233" s="8"/>
      <c r="AK1233" s="8"/>
    </row>
    <row r="1234" spans="1:37" ht="120.75">
      <c r="A1234" s="18">
        <v>2845</v>
      </c>
      <c r="B1234" s="19"/>
      <c r="C1234" s="28" t="s">
        <v>20469</v>
      </c>
      <c r="D1234" s="28" t="s">
        <v>20470</v>
      </c>
      <c r="E1234" s="22"/>
      <c r="F1234" s="23" t="s">
        <v>50</v>
      </c>
      <c r="G1234" s="23" t="s">
        <v>18262</v>
      </c>
      <c r="H1234" s="23">
        <v>0</v>
      </c>
      <c r="I1234" s="22"/>
      <c r="J1234" s="23" t="s">
        <v>18202</v>
      </c>
      <c r="K1234" s="29">
        <v>43497</v>
      </c>
      <c r="L1234" s="23" t="s">
        <v>18212</v>
      </c>
      <c r="M1234" s="22"/>
      <c r="N1234" s="23" t="s">
        <v>18272</v>
      </c>
      <c r="O1234" s="22"/>
      <c r="P1234" s="24"/>
      <c r="Q1234" s="23" t="s">
        <v>29</v>
      </c>
      <c r="R1234" s="23" t="s">
        <v>30</v>
      </c>
      <c r="S1234" s="25"/>
      <c r="T1234" s="26"/>
      <c r="U1234" s="26"/>
      <c r="V1234" s="22"/>
      <c r="W1234" s="27"/>
      <c r="X1234" s="8"/>
      <c r="Y1234" s="8"/>
      <c r="Z1234" s="8"/>
      <c r="AA1234" s="8"/>
      <c r="AB1234" s="8"/>
      <c r="AC1234" s="8"/>
      <c r="AD1234" s="8"/>
      <c r="AE1234" s="8"/>
      <c r="AF1234" s="8"/>
      <c r="AG1234" s="8"/>
      <c r="AH1234" s="8"/>
      <c r="AI1234" s="8"/>
      <c r="AJ1234" s="8"/>
      <c r="AK1234" s="8"/>
    </row>
    <row r="1235" spans="1:37" ht="330.75">
      <c r="A1235" s="18">
        <v>2846</v>
      </c>
      <c r="B1235" s="19"/>
      <c r="C1235" s="28" t="s">
        <v>20471</v>
      </c>
      <c r="D1235" s="28" t="s">
        <v>20472</v>
      </c>
      <c r="E1235" s="22"/>
      <c r="F1235" s="22"/>
      <c r="G1235" s="22"/>
      <c r="H1235" s="23">
        <v>0</v>
      </c>
      <c r="I1235" s="22"/>
      <c r="J1235" s="23" t="s">
        <v>18202</v>
      </c>
      <c r="K1235" s="22"/>
      <c r="L1235" s="23" t="s">
        <v>18212</v>
      </c>
      <c r="M1235" s="22"/>
      <c r="N1235" s="22"/>
      <c r="O1235" s="22"/>
      <c r="P1235" s="24"/>
      <c r="Q1235" s="23" t="s">
        <v>29</v>
      </c>
      <c r="R1235" s="23" t="s">
        <v>30</v>
      </c>
      <c r="S1235" s="25"/>
      <c r="T1235" s="26"/>
      <c r="U1235" s="26"/>
      <c r="V1235" s="22"/>
      <c r="W1235" s="27"/>
      <c r="X1235" s="8"/>
      <c r="Y1235" s="8"/>
      <c r="Z1235" s="8"/>
      <c r="AA1235" s="8"/>
      <c r="AB1235" s="8"/>
      <c r="AC1235" s="8"/>
      <c r="AD1235" s="8"/>
      <c r="AE1235" s="8"/>
      <c r="AF1235" s="8"/>
      <c r="AG1235" s="8"/>
      <c r="AH1235" s="8"/>
      <c r="AI1235" s="8"/>
      <c r="AJ1235" s="8"/>
      <c r="AK1235" s="8"/>
    </row>
    <row r="1236" spans="1:37" ht="135.75">
      <c r="A1236" s="18">
        <v>2848</v>
      </c>
      <c r="B1236" s="19"/>
      <c r="C1236" s="28" t="s">
        <v>20473</v>
      </c>
      <c r="D1236" s="28" t="s">
        <v>20474</v>
      </c>
      <c r="E1236" s="22"/>
      <c r="F1236" s="22"/>
      <c r="G1236" s="22"/>
      <c r="H1236" s="23">
        <v>0</v>
      </c>
      <c r="I1236" s="22"/>
      <c r="J1236" s="23" t="s">
        <v>18202</v>
      </c>
      <c r="K1236" s="22"/>
      <c r="L1236" s="23" t="s">
        <v>18212</v>
      </c>
      <c r="M1236" s="22"/>
      <c r="N1236" s="22"/>
      <c r="O1236" s="22"/>
      <c r="P1236" s="24"/>
      <c r="Q1236" s="23" t="s">
        <v>29</v>
      </c>
      <c r="R1236" s="23" t="s">
        <v>30</v>
      </c>
      <c r="S1236" s="25"/>
      <c r="T1236" s="26"/>
      <c r="U1236" s="26"/>
      <c r="V1236" s="22"/>
      <c r="W1236" s="27"/>
      <c r="X1236" s="8"/>
      <c r="Y1236" s="8"/>
      <c r="Z1236" s="8"/>
      <c r="AA1236" s="8"/>
      <c r="AB1236" s="8"/>
      <c r="AC1236" s="8"/>
      <c r="AD1236" s="8"/>
      <c r="AE1236" s="8"/>
      <c r="AF1236" s="8"/>
      <c r="AG1236" s="8"/>
      <c r="AH1236" s="8"/>
      <c r="AI1236" s="8"/>
      <c r="AJ1236" s="8"/>
      <c r="AK1236" s="8"/>
    </row>
    <row r="1237" spans="1:37" ht="120.75">
      <c r="A1237" s="18">
        <v>2849</v>
      </c>
      <c r="B1237" s="19"/>
      <c r="C1237" s="28" t="s">
        <v>20475</v>
      </c>
      <c r="D1237" s="28" t="s">
        <v>20476</v>
      </c>
      <c r="E1237" s="22"/>
      <c r="F1237" s="23" t="s">
        <v>415</v>
      </c>
      <c r="G1237" s="23" t="s">
        <v>18512</v>
      </c>
      <c r="H1237" s="23">
        <v>0</v>
      </c>
      <c r="I1237" s="22"/>
      <c r="J1237" s="23" t="s">
        <v>18202</v>
      </c>
      <c r="K1237" s="29">
        <v>43497</v>
      </c>
      <c r="L1237" s="23" t="s">
        <v>18212</v>
      </c>
      <c r="M1237" s="22"/>
      <c r="N1237" s="23" t="s">
        <v>19398</v>
      </c>
      <c r="O1237" s="22"/>
      <c r="P1237" s="24"/>
      <c r="Q1237" s="23" t="s">
        <v>29</v>
      </c>
      <c r="R1237" s="23" t="s">
        <v>30</v>
      </c>
      <c r="S1237" s="25"/>
      <c r="T1237" s="26"/>
      <c r="U1237" s="26"/>
      <c r="V1237" s="22"/>
      <c r="W1237" s="27"/>
      <c r="X1237" s="8"/>
      <c r="Y1237" s="8"/>
      <c r="Z1237" s="8"/>
      <c r="AA1237" s="8"/>
      <c r="AB1237" s="8"/>
      <c r="AC1237" s="8"/>
      <c r="AD1237" s="8"/>
      <c r="AE1237" s="8"/>
      <c r="AF1237" s="8"/>
      <c r="AG1237" s="8"/>
      <c r="AH1237" s="8"/>
      <c r="AI1237" s="8"/>
      <c r="AJ1237" s="8"/>
      <c r="AK1237" s="8"/>
    </row>
    <row r="1238" spans="1:37" ht="120.75">
      <c r="A1238" s="18">
        <v>2850</v>
      </c>
      <c r="B1238" s="19"/>
      <c r="C1238" s="28" t="s">
        <v>20477</v>
      </c>
      <c r="D1238" s="28" t="s">
        <v>20478</v>
      </c>
      <c r="E1238" s="22"/>
      <c r="F1238" s="23" t="s">
        <v>50</v>
      </c>
      <c r="G1238" s="22"/>
      <c r="H1238" s="23">
        <v>0</v>
      </c>
      <c r="I1238" s="22"/>
      <c r="J1238" s="23" t="s">
        <v>18202</v>
      </c>
      <c r="K1238" s="23" t="s">
        <v>18203</v>
      </c>
      <c r="L1238" s="23" t="s">
        <v>18223</v>
      </c>
      <c r="M1238" s="22"/>
      <c r="N1238" s="22"/>
      <c r="O1238" s="22"/>
      <c r="P1238" s="24"/>
      <c r="Q1238" s="23" t="s">
        <v>29</v>
      </c>
      <c r="R1238" s="23" t="s">
        <v>30</v>
      </c>
      <c r="S1238" s="25"/>
      <c r="T1238" s="26"/>
      <c r="U1238" s="26"/>
      <c r="V1238" s="22"/>
      <c r="W1238" s="27"/>
      <c r="X1238" s="8"/>
      <c r="Y1238" s="8"/>
      <c r="Z1238" s="8"/>
      <c r="AA1238" s="8"/>
      <c r="AB1238" s="8"/>
      <c r="AC1238" s="8"/>
      <c r="AD1238" s="8"/>
      <c r="AE1238" s="8"/>
      <c r="AF1238" s="8"/>
      <c r="AG1238" s="8"/>
      <c r="AH1238" s="8"/>
      <c r="AI1238" s="8"/>
      <c r="AJ1238" s="8"/>
      <c r="AK1238" s="8"/>
    </row>
    <row r="1239" spans="1:37" ht="105.75">
      <c r="A1239" s="18">
        <v>2851</v>
      </c>
      <c r="B1239" s="19"/>
      <c r="C1239" s="28" t="s">
        <v>20479</v>
      </c>
      <c r="D1239" s="28" t="s">
        <v>20480</v>
      </c>
      <c r="E1239" s="22"/>
      <c r="F1239" s="23" t="s">
        <v>50</v>
      </c>
      <c r="G1239" s="23" t="s">
        <v>18250</v>
      </c>
      <c r="H1239" s="23">
        <v>0</v>
      </c>
      <c r="I1239" s="22"/>
      <c r="J1239" s="23" t="s">
        <v>18202</v>
      </c>
      <c r="K1239" s="29">
        <v>43497</v>
      </c>
      <c r="L1239" s="23" t="s">
        <v>18212</v>
      </c>
      <c r="M1239" s="22"/>
      <c r="N1239" s="23" t="s">
        <v>18251</v>
      </c>
      <c r="O1239" s="22"/>
      <c r="P1239" s="24"/>
      <c r="Q1239" s="23" t="s">
        <v>29</v>
      </c>
      <c r="R1239" s="23" t="s">
        <v>30</v>
      </c>
      <c r="S1239" s="25"/>
      <c r="T1239" s="26"/>
      <c r="U1239" s="26"/>
      <c r="V1239" s="22"/>
      <c r="W1239" s="27"/>
      <c r="X1239" s="8"/>
      <c r="Y1239" s="8"/>
      <c r="Z1239" s="8"/>
      <c r="AA1239" s="8"/>
      <c r="AB1239" s="8"/>
      <c r="AC1239" s="8"/>
      <c r="AD1239" s="8"/>
      <c r="AE1239" s="8"/>
      <c r="AF1239" s="8"/>
      <c r="AG1239" s="8"/>
      <c r="AH1239" s="8"/>
      <c r="AI1239" s="8"/>
      <c r="AJ1239" s="8"/>
      <c r="AK1239" s="8"/>
    </row>
    <row r="1240" spans="1:37" ht="45.75">
      <c r="A1240" s="18">
        <v>2856</v>
      </c>
      <c r="B1240" s="19"/>
      <c r="C1240" s="28" t="s">
        <v>20481</v>
      </c>
      <c r="D1240" s="28" t="s">
        <v>20482</v>
      </c>
      <c r="E1240" s="22"/>
      <c r="F1240" s="23" t="s">
        <v>108</v>
      </c>
      <c r="G1240" s="22"/>
      <c r="H1240" s="23">
        <v>0</v>
      </c>
      <c r="I1240" s="22"/>
      <c r="J1240" s="23" t="s">
        <v>18202</v>
      </c>
      <c r="K1240" s="22"/>
      <c r="L1240" s="23" t="s">
        <v>18212</v>
      </c>
      <c r="M1240" s="23" t="s">
        <v>11857</v>
      </c>
      <c r="N1240" s="22"/>
      <c r="O1240" s="22"/>
      <c r="P1240" s="24"/>
      <c r="Q1240" s="23" t="s">
        <v>29</v>
      </c>
      <c r="R1240" s="23" t="s">
        <v>30</v>
      </c>
      <c r="S1240" s="25"/>
      <c r="T1240" s="26"/>
      <c r="U1240" s="26"/>
      <c r="V1240" s="22"/>
      <c r="W1240" s="27"/>
      <c r="X1240" s="8"/>
      <c r="Y1240" s="8"/>
      <c r="Z1240" s="8"/>
      <c r="AA1240" s="8"/>
      <c r="AB1240" s="8"/>
      <c r="AC1240" s="8"/>
      <c r="AD1240" s="8"/>
      <c r="AE1240" s="8"/>
      <c r="AF1240" s="8"/>
      <c r="AG1240" s="8"/>
      <c r="AH1240" s="8"/>
      <c r="AI1240" s="8"/>
      <c r="AJ1240" s="8"/>
      <c r="AK1240" s="8"/>
    </row>
    <row r="1241" spans="1:37" ht="240.75">
      <c r="A1241" s="18">
        <v>2857</v>
      </c>
      <c r="B1241" s="19"/>
      <c r="C1241" s="28" t="s">
        <v>20483</v>
      </c>
      <c r="D1241" s="28" t="s">
        <v>20484</v>
      </c>
      <c r="E1241" s="22"/>
      <c r="F1241" s="23" t="s">
        <v>8303</v>
      </c>
      <c r="G1241" s="23" t="s">
        <v>18431</v>
      </c>
      <c r="H1241" s="23">
        <v>0</v>
      </c>
      <c r="I1241" s="22"/>
      <c r="J1241" s="23" t="s">
        <v>18202</v>
      </c>
      <c r="K1241" s="29">
        <v>43497</v>
      </c>
      <c r="L1241" s="23" t="s">
        <v>18212</v>
      </c>
      <c r="M1241" s="22"/>
      <c r="N1241" s="23" t="s">
        <v>18432</v>
      </c>
      <c r="O1241" s="22"/>
      <c r="P1241" s="24"/>
      <c r="Q1241" s="23" t="s">
        <v>29</v>
      </c>
      <c r="R1241" s="23" t="s">
        <v>30</v>
      </c>
      <c r="S1241" s="25"/>
      <c r="T1241" s="26"/>
      <c r="U1241" s="26"/>
      <c r="V1241" s="22"/>
      <c r="W1241" s="27"/>
      <c r="X1241" s="8"/>
      <c r="Y1241" s="8"/>
      <c r="Z1241" s="8"/>
      <c r="AA1241" s="8"/>
      <c r="AB1241" s="8"/>
      <c r="AC1241" s="8"/>
      <c r="AD1241" s="8"/>
      <c r="AE1241" s="8"/>
      <c r="AF1241" s="8"/>
      <c r="AG1241" s="8"/>
      <c r="AH1241" s="8"/>
      <c r="AI1241" s="8"/>
      <c r="AJ1241" s="8"/>
      <c r="AK1241" s="8"/>
    </row>
    <row r="1242" spans="1:37" ht="409.6">
      <c r="A1242" s="18">
        <v>2860</v>
      </c>
      <c r="B1242" s="19"/>
      <c r="C1242" s="28" t="s">
        <v>20485</v>
      </c>
      <c r="D1242" s="21"/>
      <c r="E1242" s="22"/>
      <c r="F1242" s="22"/>
      <c r="G1242" s="22"/>
      <c r="H1242" s="23">
        <v>0</v>
      </c>
      <c r="I1242" s="22"/>
      <c r="J1242" s="23" t="s">
        <v>18202</v>
      </c>
      <c r="K1242" s="22"/>
      <c r="L1242" s="23" t="s">
        <v>18267</v>
      </c>
      <c r="M1242" s="23">
        <v>2017</v>
      </c>
      <c r="N1242" s="22"/>
      <c r="O1242" s="22"/>
      <c r="P1242" s="24"/>
      <c r="Q1242" s="23" t="s">
        <v>20</v>
      </c>
      <c r="R1242" s="23" t="s">
        <v>21</v>
      </c>
      <c r="S1242" s="25"/>
      <c r="T1242" s="26"/>
      <c r="U1242" s="26"/>
      <c r="V1242" s="22"/>
      <c r="W1242" s="27"/>
      <c r="X1242" s="8"/>
      <c r="Y1242" s="8"/>
      <c r="Z1242" s="8"/>
      <c r="AA1242" s="8"/>
      <c r="AB1242" s="8"/>
      <c r="AC1242" s="8"/>
      <c r="AD1242" s="8"/>
      <c r="AE1242" s="8"/>
      <c r="AF1242" s="8"/>
      <c r="AG1242" s="8"/>
      <c r="AH1242" s="8"/>
      <c r="AI1242" s="8"/>
      <c r="AJ1242" s="8"/>
      <c r="AK1242" s="8"/>
    </row>
    <row r="1243" spans="1:37" ht="90.75">
      <c r="A1243" s="18">
        <v>2867</v>
      </c>
      <c r="B1243" s="19"/>
      <c r="C1243" s="28" t="s">
        <v>20486</v>
      </c>
      <c r="D1243" s="28" t="s">
        <v>20487</v>
      </c>
      <c r="E1243" s="22"/>
      <c r="F1243" s="22"/>
      <c r="G1243" s="22"/>
      <c r="H1243" s="23">
        <v>0</v>
      </c>
      <c r="I1243" s="22"/>
      <c r="J1243" s="23" t="s">
        <v>18202</v>
      </c>
      <c r="K1243" s="22"/>
      <c r="L1243" s="23" t="s">
        <v>18212</v>
      </c>
      <c r="M1243" s="22"/>
      <c r="N1243" s="22"/>
      <c r="O1243" s="22"/>
      <c r="P1243" s="24"/>
      <c r="Q1243" s="23" t="s">
        <v>36</v>
      </c>
      <c r="R1243" s="23" t="s">
        <v>37</v>
      </c>
      <c r="S1243" s="25"/>
      <c r="T1243" s="26"/>
      <c r="U1243" s="26"/>
      <c r="V1243" s="22"/>
      <c r="W1243" s="27"/>
      <c r="X1243" s="8"/>
      <c r="Y1243" s="8"/>
      <c r="Z1243" s="8"/>
      <c r="AA1243" s="8"/>
      <c r="AB1243" s="8"/>
      <c r="AC1243" s="8"/>
      <c r="AD1243" s="8"/>
      <c r="AE1243" s="8"/>
      <c r="AF1243" s="8"/>
      <c r="AG1243" s="8"/>
      <c r="AH1243" s="8"/>
      <c r="AI1243" s="8"/>
      <c r="AJ1243" s="8"/>
      <c r="AK1243" s="8"/>
    </row>
    <row r="1244" spans="1:37" ht="150.75">
      <c r="A1244" s="18">
        <v>2869</v>
      </c>
      <c r="B1244" s="19"/>
      <c r="C1244" s="28" t="s">
        <v>20488</v>
      </c>
      <c r="D1244" s="28" t="s">
        <v>20489</v>
      </c>
      <c r="E1244" s="22"/>
      <c r="F1244" s="23" t="s">
        <v>50</v>
      </c>
      <c r="G1244" s="22"/>
      <c r="H1244" s="23">
        <v>0</v>
      </c>
      <c r="I1244" s="22"/>
      <c r="J1244" s="23" t="s">
        <v>18202</v>
      </c>
      <c r="K1244" s="22"/>
      <c r="L1244" s="23" t="s">
        <v>18267</v>
      </c>
      <c r="M1244" s="23" t="s">
        <v>11857</v>
      </c>
      <c r="N1244" s="22"/>
      <c r="O1244" s="22"/>
      <c r="P1244" s="24"/>
      <c r="Q1244" s="23" t="s">
        <v>29</v>
      </c>
      <c r="R1244" s="23" t="s">
        <v>30</v>
      </c>
      <c r="S1244" s="25"/>
      <c r="T1244" s="26"/>
      <c r="U1244" s="26"/>
      <c r="V1244" s="22"/>
      <c r="W1244" s="27"/>
      <c r="X1244" s="8"/>
      <c r="Y1244" s="8"/>
      <c r="Z1244" s="8"/>
      <c r="AA1244" s="8"/>
      <c r="AB1244" s="8"/>
      <c r="AC1244" s="8"/>
      <c r="AD1244" s="8"/>
      <c r="AE1244" s="8"/>
      <c r="AF1244" s="8"/>
      <c r="AG1244" s="8"/>
      <c r="AH1244" s="8"/>
      <c r="AI1244" s="8"/>
      <c r="AJ1244" s="8"/>
      <c r="AK1244" s="8"/>
    </row>
    <row r="1245" spans="1:37" ht="75.75">
      <c r="A1245" s="18">
        <v>2871</v>
      </c>
      <c r="B1245" s="19"/>
      <c r="C1245" s="28" t="s">
        <v>20490</v>
      </c>
      <c r="D1245" s="28" t="s">
        <v>20491</v>
      </c>
      <c r="E1245" s="22"/>
      <c r="F1245" s="22"/>
      <c r="G1245" s="22"/>
      <c r="H1245" s="23">
        <v>0</v>
      </c>
      <c r="I1245" s="22"/>
      <c r="J1245" s="23" t="s">
        <v>18202</v>
      </c>
      <c r="K1245" s="22"/>
      <c r="L1245" s="23" t="s">
        <v>18212</v>
      </c>
      <c r="M1245" s="22"/>
      <c r="N1245" s="22"/>
      <c r="O1245" s="22"/>
      <c r="P1245" s="24"/>
      <c r="Q1245" s="23" t="s">
        <v>36</v>
      </c>
      <c r="R1245" s="23" t="s">
        <v>37</v>
      </c>
      <c r="S1245" s="25"/>
      <c r="T1245" s="26"/>
      <c r="U1245" s="26"/>
      <c r="V1245" s="22"/>
      <c r="W1245" s="27"/>
      <c r="X1245" s="8"/>
      <c r="Y1245" s="8"/>
      <c r="Z1245" s="8"/>
      <c r="AA1245" s="8"/>
      <c r="AB1245" s="8"/>
      <c r="AC1245" s="8"/>
      <c r="AD1245" s="8"/>
      <c r="AE1245" s="8"/>
      <c r="AF1245" s="8"/>
      <c r="AG1245" s="8"/>
      <c r="AH1245" s="8"/>
      <c r="AI1245" s="8"/>
      <c r="AJ1245" s="8"/>
      <c r="AK1245" s="8"/>
    </row>
    <row r="1246" spans="1:37" ht="255.75">
      <c r="A1246" s="18">
        <v>2874</v>
      </c>
      <c r="B1246" s="19"/>
      <c r="C1246" s="28" t="s">
        <v>20492</v>
      </c>
      <c r="D1246" s="28" t="s">
        <v>20493</v>
      </c>
      <c r="E1246" s="22"/>
      <c r="F1246" s="23" t="s">
        <v>108</v>
      </c>
      <c r="G1246" s="23" t="s">
        <v>19332</v>
      </c>
      <c r="H1246" s="23">
        <v>0</v>
      </c>
      <c r="I1246" s="22"/>
      <c r="J1246" s="23" t="s">
        <v>18202</v>
      </c>
      <c r="K1246" s="29">
        <v>43497</v>
      </c>
      <c r="L1246" s="23" t="s">
        <v>18212</v>
      </c>
      <c r="M1246" s="22"/>
      <c r="N1246" s="23" t="s">
        <v>18441</v>
      </c>
      <c r="O1246" s="22"/>
      <c r="P1246" s="24"/>
      <c r="Q1246" s="23" t="s">
        <v>29</v>
      </c>
      <c r="R1246" s="23" t="s">
        <v>30</v>
      </c>
      <c r="S1246" s="25"/>
      <c r="T1246" s="26"/>
      <c r="U1246" s="26"/>
      <c r="V1246" s="22"/>
      <c r="W1246" s="27"/>
      <c r="X1246" s="8"/>
      <c r="Y1246" s="8"/>
      <c r="Z1246" s="8"/>
      <c r="AA1246" s="8"/>
      <c r="AB1246" s="8"/>
      <c r="AC1246" s="8"/>
      <c r="AD1246" s="8"/>
      <c r="AE1246" s="8"/>
      <c r="AF1246" s="8"/>
      <c r="AG1246" s="8"/>
      <c r="AH1246" s="8"/>
      <c r="AI1246" s="8"/>
      <c r="AJ1246" s="8"/>
      <c r="AK1246" s="8"/>
    </row>
    <row r="1247" spans="1:37" ht="60.75">
      <c r="A1247" s="18">
        <v>2876</v>
      </c>
      <c r="B1247" s="19"/>
      <c r="C1247" s="28" t="s">
        <v>20494</v>
      </c>
      <c r="D1247" s="28" t="s">
        <v>20495</v>
      </c>
      <c r="E1247" s="22"/>
      <c r="F1247" s="23" t="s">
        <v>266</v>
      </c>
      <c r="G1247" s="22"/>
      <c r="H1247" s="23">
        <v>0</v>
      </c>
      <c r="I1247" s="22"/>
      <c r="J1247" s="23" t="s">
        <v>18202</v>
      </c>
      <c r="K1247" s="22"/>
      <c r="L1247" s="23" t="s">
        <v>18267</v>
      </c>
      <c r="M1247" s="23" t="s">
        <v>11857</v>
      </c>
      <c r="N1247" s="22"/>
      <c r="O1247" s="22"/>
      <c r="P1247" s="24"/>
      <c r="Q1247" s="23" t="s">
        <v>29</v>
      </c>
      <c r="R1247" s="23" t="s">
        <v>30</v>
      </c>
      <c r="S1247" s="25"/>
      <c r="T1247" s="26"/>
      <c r="U1247" s="26"/>
      <c r="V1247" s="22"/>
      <c r="W1247" s="27"/>
      <c r="X1247" s="8"/>
      <c r="Y1247" s="8"/>
      <c r="Z1247" s="8"/>
      <c r="AA1247" s="8"/>
      <c r="AB1247" s="8"/>
      <c r="AC1247" s="8"/>
      <c r="AD1247" s="8"/>
      <c r="AE1247" s="8"/>
      <c r="AF1247" s="8"/>
      <c r="AG1247" s="8"/>
      <c r="AH1247" s="8"/>
      <c r="AI1247" s="8"/>
      <c r="AJ1247" s="8"/>
      <c r="AK1247" s="8"/>
    </row>
    <row r="1248" spans="1:37" ht="45.75">
      <c r="A1248" s="18">
        <v>2879</v>
      </c>
      <c r="B1248" s="19"/>
      <c r="C1248" s="28" t="s">
        <v>20496</v>
      </c>
      <c r="D1248" s="28" t="s">
        <v>20497</v>
      </c>
      <c r="E1248" s="22"/>
      <c r="F1248" s="22"/>
      <c r="G1248" s="22"/>
      <c r="H1248" s="23">
        <v>0</v>
      </c>
      <c r="I1248" s="22"/>
      <c r="J1248" s="23" t="s">
        <v>18202</v>
      </c>
      <c r="K1248" s="22"/>
      <c r="L1248" s="23" t="s">
        <v>18212</v>
      </c>
      <c r="M1248" s="22"/>
      <c r="N1248" s="22"/>
      <c r="O1248" s="22"/>
      <c r="P1248" s="24"/>
      <c r="Q1248" s="23" t="s">
        <v>29</v>
      </c>
      <c r="R1248" s="23" t="s">
        <v>30</v>
      </c>
      <c r="S1248" s="25"/>
      <c r="T1248" s="26"/>
      <c r="U1248" s="26"/>
      <c r="V1248" s="22"/>
      <c r="W1248" s="27"/>
      <c r="X1248" s="8"/>
      <c r="Y1248" s="8"/>
      <c r="Z1248" s="8"/>
      <c r="AA1248" s="8"/>
      <c r="AB1248" s="8"/>
      <c r="AC1248" s="8"/>
      <c r="AD1248" s="8"/>
      <c r="AE1248" s="8"/>
      <c r="AF1248" s="8"/>
      <c r="AG1248" s="8"/>
      <c r="AH1248" s="8"/>
      <c r="AI1248" s="8"/>
      <c r="AJ1248" s="8"/>
      <c r="AK1248" s="8"/>
    </row>
    <row r="1249" spans="1:37" ht="60.75">
      <c r="A1249" s="18">
        <v>2880</v>
      </c>
      <c r="B1249" s="19"/>
      <c r="C1249" s="28" t="s">
        <v>20498</v>
      </c>
      <c r="D1249" s="28" t="s">
        <v>20499</v>
      </c>
      <c r="E1249" s="22"/>
      <c r="F1249" s="23" t="s">
        <v>50</v>
      </c>
      <c r="G1249" s="22"/>
      <c r="H1249" s="23">
        <v>0</v>
      </c>
      <c r="I1249" s="22"/>
      <c r="J1249" s="23" t="s">
        <v>18202</v>
      </c>
      <c r="K1249" s="22"/>
      <c r="L1249" s="23" t="s">
        <v>18267</v>
      </c>
      <c r="M1249" s="23" t="s">
        <v>11857</v>
      </c>
      <c r="N1249" s="22"/>
      <c r="O1249" s="22"/>
      <c r="P1249" s="24"/>
      <c r="Q1249" s="23" t="s">
        <v>29</v>
      </c>
      <c r="R1249" s="23" t="s">
        <v>30</v>
      </c>
      <c r="S1249" s="25"/>
      <c r="T1249" s="26"/>
      <c r="U1249" s="26"/>
      <c r="V1249" s="22"/>
      <c r="W1249" s="27"/>
      <c r="X1249" s="8"/>
      <c r="Y1249" s="8"/>
      <c r="Z1249" s="8"/>
      <c r="AA1249" s="8"/>
      <c r="AB1249" s="8"/>
      <c r="AC1249" s="8"/>
      <c r="AD1249" s="8"/>
      <c r="AE1249" s="8"/>
      <c r="AF1249" s="8"/>
      <c r="AG1249" s="8"/>
      <c r="AH1249" s="8"/>
      <c r="AI1249" s="8"/>
      <c r="AJ1249" s="8"/>
      <c r="AK1249" s="8"/>
    </row>
    <row r="1250" spans="1:37" ht="405.75">
      <c r="A1250" s="18">
        <v>2883</v>
      </c>
      <c r="B1250" s="19"/>
      <c r="C1250" s="20" t="s">
        <v>20500</v>
      </c>
      <c r="D1250" s="28" t="s">
        <v>20501</v>
      </c>
      <c r="E1250" s="22"/>
      <c r="F1250" s="22"/>
      <c r="G1250" s="22"/>
      <c r="H1250" s="23">
        <v>0</v>
      </c>
      <c r="I1250" s="22"/>
      <c r="J1250" s="23" t="s">
        <v>18202</v>
      </c>
      <c r="K1250" s="31">
        <v>43313</v>
      </c>
      <c r="L1250" s="23" t="s">
        <v>18212</v>
      </c>
      <c r="M1250" s="22"/>
      <c r="N1250" s="22"/>
      <c r="O1250" s="22"/>
      <c r="P1250" s="24"/>
      <c r="Q1250" s="23" t="s">
        <v>18541</v>
      </c>
      <c r="R1250" s="22"/>
      <c r="S1250" s="33"/>
      <c r="T1250" s="26"/>
      <c r="U1250" s="26"/>
      <c r="V1250" s="22"/>
      <c r="W1250" s="27"/>
      <c r="X1250" s="8"/>
      <c r="Y1250" s="8"/>
      <c r="Z1250" s="8"/>
      <c r="AA1250" s="8"/>
      <c r="AB1250" s="8"/>
      <c r="AC1250" s="8"/>
      <c r="AD1250" s="8"/>
      <c r="AE1250" s="8"/>
      <c r="AF1250" s="8"/>
      <c r="AG1250" s="8"/>
      <c r="AH1250" s="8"/>
      <c r="AI1250" s="8"/>
      <c r="AJ1250" s="8"/>
      <c r="AK1250" s="8"/>
    </row>
    <row r="1251" spans="1:37" ht="409.6">
      <c r="A1251" s="18">
        <v>2884</v>
      </c>
      <c r="B1251" s="19"/>
      <c r="C1251" s="20" t="s">
        <v>20500</v>
      </c>
      <c r="D1251" s="28" t="s">
        <v>20502</v>
      </c>
      <c r="E1251" s="22"/>
      <c r="F1251" s="22"/>
      <c r="G1251" s="22"/>
      <c r="H1251" s="23">
        <v>0</v>
      </c>
      <c r="I1251" s="22"/>
      <c r="J1251" s="23" t="s">
        <v>18202</v>
      </c>
      <c r="K1251" s="31">
        <v>43313</v>
      </c>
      <c r="L1251" s="23" t="s">
        <v>18212</v>
      </c>
      <c r="M1251" s="22"/>
      <c r="N1251" s="22"/>
      <c r="O1251" s="22"/>
      <c r="P1251" s="24"/>
      <c r="Q1251" s="23" t="s">
        <v>18541</v>
      </c>
      <c r="R1251" s="22"/>
      <c r="S1251" s="33"/>
      <c r="T1251" s="26"/>
      <c r="U1251" s="26"/>
      <c r="V1251" s="22"/>
      <c r="W1251" s="27"/>
      <c r="X1251" s="8"/>
      <c r="Y1251" s="8"/>
      <c r="Z1251" s="8"/>
      <c r="AA1251" s="8"/>
      <c r="AB1251" s="8"/>
      <c r="AC1251" s="8"/>
      <c r="AD1251" s="8"/>
      <c r="AE1251" s="8"/>
      <c r="AF1251" s="8"/>
      <c r="AG1251" s="8"/>
      <c r="AH1251" s="8"/>
      <c r="AI1251" s="8"/>
      <c r="AJ1251" s="8"/>
      <c r="AK1251" s="8"/>
    </row>
    <row r="1252" spans="1:37" ht="195.75">
      <c r="A1252" s="18">
        <v>2885</v>
      </c>
      <c r="B1252" s="19"/>
      <c r="C1252" s="28" t="s">
        <v>20503</v>
      </c>
      <c r="D1252" s="28" t="s">
        <v>20504</v>
      </c>
      <c r="E1252" s="22"/>
      <c r="F1252" s="23" t="s">
        <v>415</v>
      </c>
      <c r="G1252" s="22"/>
      <c r="H1252" s="23">
        <v>0</v>
      </c>
      <c r="I1252" s="22"/>
      <c r="J1252" s="23" t="s">
        <v>18202</v>
      </c>
      <c r="K1252" s="22"/>
      <c r="L1252" s="23" t="s">
        <v>18212</v>
      </c>
      <c r="M1252" s="22"/>
      <c r="N1252" s="22"/>
      <c r="O1252" s="22"/>
      <c r="P1252" s="24"/>
      <c r="Q1252" s="23" t="s">
        <v>36</v>
      </c>
      <c r="R1252" s="23" t="s">
        <v>37</v>
      </c>
      <c r="S1252" s="25"/>
      <c r="T1252" s="26"/>
      <c r="U1252" s="26"/>
      <c r="V1252" s="22"/>
      <c r="W1252" s="27"/>
      <c r="X1252" s="8"/>
      <c r="Y1252" s="8"/>
      <c r="Z1252" s="8"/>
      <c r="AA1252" s="8"/>
      <c r="AB1252" s="8"/>
      <c r="AC1252" s="8"/>
      <c r="AD1252" s="8"/>
      <c r="AE1252" s="8"/>
      <c r="AF1252" s="8"/>
      <c r="AG1252" s="8"/>
      <c r="AH1252" s="8"/>
      <c r="AI1252" s="8"/>
      <c r="AJ1252" s="8"/>
      <c r="AK1252" s="8"/>
    </row>
    <row r="1253" spans="1:37" ht="165.75">
      <c r="A1253" s="18">
        <v>2886</v>
      </c>
      <c r="B1253" s="30" t="s">
        <v>13</v>
      </c>
      <c r="C1253" s="28" t="s">
        <v>20505</v>
      </c>
      <c r="D1253" s="28" t="s">
        <v>20506</v>
      </c>
      <c r="E1253" s="22"/>
      <c r="F1253" s="22"/>
      <c r="G1253" s="22"/>
      <c r="H1253" s="23">
        <v>0</v>
      </c>
      <c r="I1253" s="22"/>
      <c r="J1253" s="23" t="s">
        <v>18202</v>
      </c>
      <c r="K1253" s="22"/>
      <c r="L1253" s="23" t="s">
        <v>18212</v>
      </c>
      <c r="M1253" s="22"/>
      <c r="N1253" s="22"/>
      <c r="O1253" s="22"/>
      <c r="P1253" s="24"/>
      <c r="Q1253" s="23" t="s">
        <v>36</v>
      </c>
      <c r="R1253" s="23" t="s">
        <v>37</v>
      </c>
      <c r="S1253" s="34" t="s">
        <v>20507</v>
      </c>
      <c r="T1253" s="26"/>
      <c r="U1253" s="26"/>
      <c r="V1253" s="22"/>
      <c r="W1253" s="27"/>
      <c r="X1253" s="8"/>
      <c r="Y1253" s="8"/>
      <c r="Z1253" s="8"/>
      <c r="AA1253" s="8"/>
      <c r="AB1253" s="8"/>
      <c r="AC1253" s="8"/>
      <c r="AD1253" s="8"/>
      <c r="AE1253" s="8"/>
      <c r="AF1253" s="8"/>
      <c r="AG1253" s="8"/>
      <c r="AH1253" s="8"/>
      <c r="AI1253" s="8"/>
      <c r="AJ1253" s="8"/>
      <c r="AK1253" s="8"/>
    </row>
    <row r="1254" spans="1:37" ht="165.75">
      <c r="A1254" s="18">
        <v>2887</v>
      </c>
      <c r="B1254" s="30" t="s">
        <v>13</v>
      </c>
      <c r="C1254" s="28" t="s">
        <v>20508</v>
      </c>
      <c r="D1254" s="28" t="s">
        <v>20509</v>
      </c>
      <c r="E1254" s="22"/>
      <c r="F1254" s="22"/>
      <c r="G1254" s="22"/>
      <c r="H1254" s="23">
        <v>0</v>
      </c>
      <c r="I1254" s="22"/>
      <c r="J1254" s="23" t="s">
        <v>18202</v>
      </c>
      <c r="K1254" s="22"/>
      <c r="L1254" s="23" t="s">
        <v>18212</v>
      </c>
      <c r="M1254" s="22"/>
      <c r="N1254" s="22"/>
      <c r="O1254" s="22"/>
      <c r="P1254" s="24"/>
      <c r="Q1254" s="23" t="s">
        <v>36</v>
      </c>
      <c r="R1254" s="23" t="s">
        <v>37</v>
      </c>
      <c r="S1254" s="34" t="s">
        <v>20510</v>
      </c>
      <c r="T1254" s="26"/>
      <c r="U1254" s="26"/>
      <c r="V1254" s="22"/>
      <c r="W1254" s="27"/>
      <c r="X1254" s="8"/>
      <c r="Y1254" s="8"/>
      <c r="Z1254" s="8"/>
      <c r="AA1254" s="8"/>
      <c r="AB1254" s="8"/>
      <c r="AC1254" s="8"/>
      <c r="AD1254" s="8"/>
      <c r="AE1254" s="8"/>
      <c r="AF1254" s="8"/>
      <c r="AG1254" s="8"/>
      <c r="AH1254" s="8"/>
      <c r="AI1254" s="8"/>
      <c r="AJ1254" s="8"/>
      <c r="AK1254" s="8"/>
    </row>
    <row r="1255" spans="1:37" ht="225.75">
      <c r="A1255" s="18">
        <v>2888</v>
      </c>
      <c r="B1255" s="19"/>
      <c r="C1255" s="28" t="s">
        <v>20511</v>
      </c>
      <c r="D1255" s="28" t="s">
        <v>20512</v>
      </c>
      <c r="E1255" s="22"/>
      <c r="F1255" s="22"/>
      <c r="G1255" s="22"/>
      <c r="H1255" s="23">
        <v>0</v>
      </c>
      <c r="I1255" s="22"/>
      <c r="J1255" s="23" t="s">
        <v>18202</v>
      </c>
      <c r="K1255" s="29">
        <v>43497</v>
      </c>
      <c r="L1255" s="23" t="s">
        <v>96</v>
      </c>
      <c r="M1255" s="22"/>
      <c r="N1255" s="22"/>
      <c r="O1255" s="22"/>
      <c r="P1255" s="24"/>
      <c r="Q1255" s="23" t="s">
        <v>172</v>
      </c>
      <c r="R1255" s="23" t="s">
        <v>173</v>
      </c>
      <c r="S1255" s="25"/>
      <c r="T1255" s="26"/>
      <c r="U1255" s="26"/>
      <c r="V1255" s="22"/>
      <c r="W1255" s="27"/>
      <c r="X1255" s="8"/>
      <c r="Y1255" s="8"/>
      <c r="Z1255" s="8"/>
      <c r="AA1255" s="8"/>
      <c r="AB1255" s="8"/>
      <c r="AC1255" s="8"/>
      <c r="AD1255" s="8"/>
      <c r="AE1255" s="8"/>
      <c r="AF1255" s="8"/>
      <c r="AG1255" s="8"/>
      <c r="AH1255" s="8"/>
      <c r="AI1255" s="8"/>
      <c r="AJ1255" s="8"/>
      <c r="AK1255" s="8"/>
    </row>
    <row r="1256" spans="1:37" ht="180.75">
      <c r="A1256" s="18">
        <v>2889</v>
      </c>
      <c r="B1256" s="19"/>
      <c r="C1256" s="28" t="s">
        <v>20511</v>
      </c>
      <c r="D1256" s="28" t="s">
        <v>20513</v>
      </c>
      <c r="E1256" s="22"/>
      <c r="F1256" s="23" t="s">
        <v>1060</v>
      </c>
      <c r="G1256" s="22"/>
      <c r="H1256" s="23">
        <v>0</v>
      </c>
      <c r="I1256" s="22"/>
      <c r="J1256" s="23" t="s">
        <v>18202</v>
      </c>
      <c r="K1256" s="23" t="s">
        <v>18203</v>
      </c>
      <c r="L1256" s="23" t="s">
        <v>61</v>
      </c>
      <c r="M1256" s="22"/>
      <c r="N1256" s="22"/>
      <c r="O1256" s="22"/>
      <c r="P1256" s="24"/>
      <c r="Q1256" s="23" t="s">
        <v>172</v>
      </c>
      <c r="R1256" s="23" t="s">
        <v>173</v>
      </c>
      <c r="S1256" s="25"/>
      <c r="T1256" s="26"/>
      <c r="U1256" s="26"/>
      <c r="V1256" s="22"/>
      <c r="W1256" s="27"/>
      <c r="X1256" s="8"/>
      <c r="Y1256" s="8"/>
      <c r="Z1256" s="8"/>
      <c r="AA1256" s="8"/>
      <c r="AB1256" s="8"/>
      <c r="AC1256" s="8"/>
      <c r="AD1256" s="8"/>
      <c r="AE1256" s="8"/>
      <c r="AF1256" s="8"/>
      <c r="AG1256" s="8"/>
      <c r="AH1256" s="8"/>
      <c r="AI1256" s="8"/>
      <c r="AJ1256" s="8"/>
      <c r="AK1256" s="8"/>
    </row>
    <row r="1257" spans="1:37" ht="60.75">
      <c r="A1257" s="18">
        <v>2890</v>
      </c>
      <c r="B1257" s="19"/>
      <c r="C1257" s="28" t="s">
        <v>20514</v>
      </c>
      <c r="D1257" s="28" t="s">
        <v>20515</v>
      </c>
      <c r="E1257" s="22"/>
      <c r="F1257" s="23" t="s">
        <v>50</v>
      </c>
      <c r="G1257" s="23" t="s">
        <v>19679</v>
      </c>
      <c r="H1257" s="23">
        <v>0</v>
      </c>
      <c r="I1257" s="22"/>
      <c r="J1257" s="23" t="s">
        <v>18202</v>
      </c>
      <c r="K1257" s="29">
        <v>43497</v>
      </c>
      <c r="L1257" s="23" t="s">
        <v>18212</v>
      </c>
      <c r="M1257" s="22"/>
      <c r="N1257" s="23" t="s">
        <v>18224</v>
      </c>
      <c r="O1257" s="22"/>
      <c r="P1257" s="24"/>
      <c r="Q1257" s="23" t="s">
        <v>29</v>
      </c>
      <c r="R1257" s="23" t="s">
        <v>30</v>
      </c>
      <c r="S1257" s="25"/>
      <c r="T1257" s="26"/>
      <c r="U1257" s="26"/>
      <c r="V1257" s="22"/>
      <c r="W1257" s="27"/>
      <c r="X1257" s="8"/>
      <c r="Y1257" s="8"/>
      <c r="Z1257" s="8"/>
      <c r="AA1257" s="8"/>
      <c r="AB1257" s="8"/>
      <c r="AC1257" s="8"/>
      <c r="AD1257" s="8"/>
      <c r="AE1257" s="8"/>
      <c r="AF1257" s="8"/>
      <c r="AG1257" s="8"/>
      <c r="AH1257" s="8"/>
      <c r="AI1257" s="8"/>
      <c r="AJ1257" s="8"/>
      <c r="AK1257" s="8"/>
    </row>
    <row r="1258" spans="1:37" ht="150.75">
      <c r="A1258" s="18">
        <v>2893</v>
      </c>
      <c r="B1258" s="19"/>
      <c r="C1258" s="28" t="s">
        <v>20516</v>
      </c>
      <c r="D1258" s="28" t="s">
        <v>20517</v>
      </c>
      <c r="E1258" s="22"/>
      <c r="F1258" s="23" t="s">
        <v>50</v>
      </c>
      <c r="G1258" s="22"/>
      <c r="H1258" s="23">
        <v>0</v>
      </c>
      <c r="I1258" s="22"/>
      <c r="J1258" s="23" t="s">
        <v>18202</v>
      </c>
      <c r="K1258" s="29">
        <v>43497</v>
      </c>
      <c r="L1258" s="23" t="s">
        <v>96</v>
      </c>
      <c r="M1258" s="22"/>
      <c r="N1258" s="23" t="s">
        <v>19885</v>
      </c>
      <c r="O1258" s="22"/>
      <c r="P1258" s="24"/>
      <c r="Q1258" s="23" t="s">
        <v>18392</v>
      </c>
      <c r="R1258" s="23" t="s">
        <v>127</v>
      </c>
      <c r="S1258" s="25"/>
      <c r="T1258" s="26"/>
      <c r="U1258" s="26"/>
      <c r="V1258" s="22"/>
      <c r="W1258" s="27"/>
      <c r="X1258" s="8"/>
      <c r="Y1258" s="8"/>
      <c r="Z1258" s="8"/>
      <c r="AA1258" s="8"/>
      <c r="AB1258" s="8"/>
      <c r="AC1258" s="8"/>
      <c r="AD1258" s="8"/>
      <c r="AE1258" s="8"/>
      <c r="AF1258" s="8"/>
      <c r="AG1258" s="8"/>
      <c r="AH1258" s="8"/>
      <c r="AI1258" s="8"/>
      <c r="AJ1258" s="8"/>
      <c r="AK1258" s="8"/>
    </row>
    <row r="1259" spans="1:37" ht="105.75">
      <c r="A1259" s="18">
        <v>2898</v>
      </c>
      <c r="B1259" s="19"/>
      <c r="C1259" s="28" t="s">
        <v>20518</v>
      </c>
      <c r="D1259" s="28" t="s">
        <v>20519</v>
      </c>
      <c r="E1259" s="22"/>
      <c r="F1259" s="22"/>
      <c r="G1259" s="22"/>
      <c r="H1259" s="23">
        <v>0</v>
      </c>
      <c r="I1259" s="22"/>
      <c r="J1259" s="23" t="s">
        <v>18202</v>
      </c>
      <c r="K1259" s="22"/>
      <c r="L1259" s="23" t="s">
        <v>18212</v>
      </c>
      <c r="M1259" s="22"/>
      <c r="N1259" s="22"/>
      <c r="O1259" s="22"/>
      <c r="P1259" s="24"/>
      <c r="Q1259" s="22"/>
      <c r="R1259" s="23" t="s">
        <v>6887</v>
      </c>
      <c r="S1259" s="25"/>
      <c r="T1259" s="26"/>
      <c r="U1259" s="32" t="s">
        <v>545</v>
      </c>
      <c r="V1259" s="22"/>
      <c r="W1259" s="27"/>
      <c r="X1259" s="8"/>
      <c r="Y1259" s="8"/>
      <c r="Z1259" s="8"/>
      <c r="AA1259" s="8"/>
      <c r="AB1259" s="8"/>
      <c r="AC1259" s="8"/>
      <c r="AD1259" s="8"/>
      <c r="AE1259" s="8"/>
      <c r="AF1259" s="8"/>
      <c r="AG1259" s="8"/>
      <c r="AH1259" s="8"/>
      <c r="AI1259" s="8"/>
      <c r="AJ1259" s="8"/>
      <c r="AK1259" s="8"/>
    </row>
    <row r="1260" spans="1:37" ht="409.6">
      <c r="A1260" s="18">
        <v>2899</v>
      </c>
      <c r="B1260" s="19"/>
      <c r="C1260" s="28" t="s">
        <v>20520</v>
      </c>
      <c r="D1260" s="21"/>
      <c r="E1260" s="22"/>
      <c r="F1260" s="22"/>
      <c r="G1260" s="22"/>
      <c r="H1260" s="23">
        <v>0</v>
      </c>
      <c r="I1260" s="22"/>
      <c r="J1260" s="23" t="s">
        <v>18202</v>
      </c>
      <c r="K1260" s="22"/>
      <c r="L1260" s="23" t="s">
        <v>18219</v>
      </c>
      <c r="M1260" s="23">
        <v>2017</v>
      </c>
      <c r="N1260" s="22"/>
      <c r="O1260" s="22"/>
      <c r="P1260" s="24"/>
      <c r="Q1260" s="23" t="s">
        <v>20</v>
      </c>
      <c r="R1260" s="23" t="s">
        <v>21</v>
      </c>
      <c r="S1260" s="25"/>
      <c r="T1260" s="26"/>
      <c r="U1260" s="26"/>
      <c r="V1260" s="22"/>
      <c r="W1260" s="27"/>
      <c r="X1260" s="8"/>
      <c r="Y1260" s="8"/>
      <c r="Z1260" s="8"/>
      <c r="AA1260" s="8"/>
      <c r="AB1260" s="8"/>
      <c r="AC1260" s="8"/>
      <c r="AD1260" s="8"/>
      <c r="AE1260" s="8"/>
      <c r="AF1260" s="8"/>
      <c r="AG1260" s="8"/>
      <c r="AH1260" s="8"/>
      <c r="AI1260" s="8"/>
      <c r="AJ1260" s="8"/>
      <c r="AK1260" s="8"/>
    </row>
    <row r="1261" spans="1:37" ht="409.5">
      <c r="A1261" s="18">
        <v>2900</v>
      </c>
      <c r="B1261" s="19"/>
      <c r="C1261" s="20" t="s">
        <v>20521</v>
      </c>
      <c r="D1261" s="21"/>
      <c r="E1261" s="22"/>
      <c r="F1261" s="22"/>
      <c r="G1261" s="22"/>
      <c r="H1261" s="23">
        <v>0</v>
      </c>
      <c r="I1261" s="22"/>
      <c r="J1261" s="23" t="s">
        <v>18202</v>
      </c>
      <c r="K1261" s="22"/>
      <c r="L1261" s="23" t="s">
        <v>17409</v>
      </c>
      <c r="M1261" s="22"/>
      <c r="N1261" s="22"/>
      <c r="O1261" s="22"/>
      <c r="P1261" s="24"/>
      <c r="Q1261" s="23" t="s">
        <v>20</v>
      </c>
      <c r="R1261" s="22"/>
      <c r="S1261" s="25"/>
      <c r="T1261" s="26"/>
      <c r="U1261" s="26"/>
      <c r="V1261" s="22"/>
      <c r="W1261" s="27"/>
      <c r="X1261" s="8"/>
      <c r="Y1261" s="8"/>
      <c r="Z1261" s="8"/>
      <c r="AA1261" s="8"/>
      <c r="AB1261" s="8"/>
      <c r="AC1261" s="8"/>
      <c r="AD1261" s="8"/>
      <c r="AE1261" s="8"/>
      <c r="AF1261" s="8"/>
      <c r="AG1261" s="8"/>
      <c r="AH1261" s="8"/>
      <c r="AI1261" s="8"/>
      <c r="AJ1261" s="8"/>
      <c r="AK1261" s="8"/>
    </row>
    <row r="1262" spans="1:37" ht="90.75">
      <c r="A1262" s="18">
        <v>2901</v>
      </c>
      <c r="B1262" s="19"/>
      <c r="C1262" s="28" t="s">
        <v>20522</v>
      </c>
      <c r="D1262" s="28" t="s">
        <v>20523</v>
      </c>
      <c r="E1262" s="22"/>
      <c r="F1262" s="23" t="s">
        <v>266</v>
      </c>
      <c r="G1262" s="23" t="s">
        <v>18402</v>
      </c>
      <c r="H1262" s="23">
        <v>0</v>
      </c>
      <c r="I1262" s="22"/>
      <c r="J1262" s="23" t="s">
        <v>18202</v>
      </c>
      <c r="K1262" s="29">
        <v>43497</v>
      </c>
      <c r="L1262" s="23" t="s">
        <v>18212</v>
      </c>
      <c r="M1262" s="22"/>
      <c r="N1262" s="23" t="s">
        <v>20524</v>
      </c>
      <c r="O1262" s="22"/>
      <c r="P1262" s="24"/>
      <c r="Q1262" s="23" t="s">
        <v>29</v>
      </c>
      <c r="R1262" s="23" t="s">
        <v>30</v>
      </c>
      <c r="S1262" s="25"/>
      <c r="T1262" s="26"/>
      <c r="U1262" s="26"/>
      <c r="V1262" s="22"/>
      <c r="W1262" s="27"/>
      <c r="X1262" s="8"/>
      <c r="Y1262" s="8"/>
      <c r="Z1262" s="8"/>
      <c r="AA1262" s="8"/>
      <c r="AB1262" s="8"/>
      <c r="AC1262" s="8"/>
      <c r="AD1262" s="8"/>
      <c r="AE1262" s="8"/>
      <c r="AF1262" s="8"/>
      <c r="AG1262" s="8"/>
      <c r="AH1262" s="8"/>
      <c r="AI1262" s="8"/>
      <c r="AJ1262" s="8"/>
      <c r="AK1262" s="8"/>
    </row>
    <row r="1263" spans="1:37" ht="105.75">
      <c r="A1263" s="18">
        <v>2902</v>
      </c>
      <c r="B1263" s="19"/>
      <c r="C1263" s="28" t="s">
        <v>20525</v>
      </c>
      <c r="D1263" s="28" t="s">
        <v>20526</v>
      </c>
      <c r="E1263" s="22"/>
      <c r="F1263" s="23" t="s">
        <v>50</v>
      </c>
      <c r="G1263" s="22"/>
      <c r="H1263" s="23">
        <v>0</v>
      </c>
      <c r="I1263" s="22"/>
      <c r="J1263" s="23" t="s">
        <v>18202</v>
      </c>
      <c r="K1263" s="29">
        <v>43497</v>
      </c>
      <c r="L1263" s="23" t="s">
        <v>96</v>
      </c>
      <c r="M1263" s="22"/>
      <c r="N1263" s="23" t="s">
        <v>20178</v>
      </c>
      <c r="O1263" s="22"/>
      <c r="P1263" s="24"/>
      <c r="Q1263" s="23" t="s">
        <v>18392</v>
      </c>
      <c r="R1263" s="23" t="s">
        <v>127</v>
      </c>
      <c r="S1263" s="25"/>
      <c r="T1263" s="26"/>
      <c r="U1263" s="26"/>
      <c r="V1263" s="22"/>
      <c r="W1263" s="27"/>
      <c r="X1263" s="8"/>
      <c r="Y1263" s="8"/>
      <c r="Z1263" s="8"/>
      <c r="AA1263" s="8"/>
      <c r="AB1263" s="8"/>
      <c r="AC1263" s="8"/>
      <c r="AD1263" s="8"/>
      <c r="AE1263" s="8"/>
      <c r="AF1263" s="8"/>
      <c r="AG1263" s="8"/>
      <c r="AH1263" s="8"/>
      <c r="AI1263" s="8"/>
      <c r="AJ1263" s="8"/>
      <c r="AK1263" s="8"/>
    </row>
    <row r="1264" spans="1:37" ht="60.75">
      <c r="A1264" s="18">
        <v>2903</v>
      </c>
      <c r="B1264" s="19"/>
      <c r="C1264" s="28" t="s">
        <v>15063</v>
      </c>
      <c r="D1264" s="28" t="s">
        <v>4765</v>
      </c>
      <c r="E1264" s="22"/>
      <c r="F1264" s="22"/>
      <c r="G1264" s="22"/>
      <c r="H1264" s="23">
        <v>0</v>
      </c>
      <c r="I1264" s="22"/>
      <c r="J1264" s="23" t="s">
        <v>18202</v>
      </c>
      <c r="K1264" s="22"/>
      <c r="L1264" s="23" t="s">
        <v>18212</v>
      </c>
      <c r="M1264" s="22"/>
      <c r="N1264" s="22"/>
      <c r="O1264" s="22"/>
      <c r="P1264" s="24"/>
      <c r="Q1264" s="23" t="s">
        <v>29</v>
      </c>
      <c r="R1264" s="23" t="s">
        <v>30</v>
      </c>
      <c r="S1264" s="25"/>
      <c r="T1264" s="26"/>
      <c r="U1264" s="26"/>
      <c r="V1264" s="22"/>
      <c r="W1264" s="27"/>
      <c r="X1264" s="8"/>
      <c r="Y1264" s="8"/>
      <c r="Z1264" s="8"/>
      <c r="AA1264" s="8"/>
      <c r="AB1264" s="8"/>
      <c r="AC1264" s="8"/>
      <c r="AD1264" s="8"/>
      <c r="AE1264" s="8"/>
      <c r="AF1264" s="8"/>
      <c r="AG1264" s="8"/>
      <c r="AH1264" s="8"/>
      <c r="AI1264" s="8"/>
      <c r="AJ1264" s="8"/>
      <c r="AK1264" s="8"/>
    </row>
    <row r="1265" spans="1:37" ht="120.75">
      <c r="A1265" s="18">
        <v>2906</v>
      </c>
      <c r="B1265" s="30" t="s">
        <v>18914</v>
      </c>
      <c r="C1265" s="28" t="s">
        <v>20527</v>
      </c>
      <c r="D1265" s="28" t="s">
        <v>20528</v>
      </c>
      <c r="E1265" s="22"/>
      <c r="F1265" s="23" t="s">
        <v>20529</v>
      </c>
      <c r="G1265" s="22"/>
      <c r="H1265" s="23">
        <v>0</v>
      </c>
      <c r="I1265" s="22"/>
      <c r="J1265" s="23" t="s">
        <v>18202</v>
      </c>
      <c r="K1265" s="23" t="s">
        <v>18203</v>
      </c>
      <c r="L1265" s="23" t="s">
        <v>35</v>
      </c>
      <c r="M1265" s="22"/>
      <c r="N1265" s="22"/>
      <c r="O1265" s="23" t="s">
        <v>20530</v>
      </c>
      <c r="P1265" s="24"/>
      <c r="Q1265" s="23" t="s">
        <v>99</v>
      </c>
      <c r="R1265" s="23" t="s">
        <v>10886</v>
      </c>
      <c r="S1265" s="25"/>
      <c r="T1265" s="26"/>
      <c r="U1265" s="26"/>
      <c r="V1265" s="22"/>
      <c r="W1265" s="27"/>
      <c r="X1265" s="8"/>
      <c r="Y1265" s="8"/>
      <c r="Z1265" s="8"/>
      <c r="AA1265" s="8"/>
      <c r="AB1265" s="8"/>
      <c r="AC1265" s="8"/>
      <c r="AD1265" s="8"/>
      <c r="AE1265" s="8"/>
      <c r="AF1265" s="8"/>
      <c r="AG1265" s="8"/>
      <c r="AH1265" s="8"/>
      <c r="AI1265" s="8"/>
      <c r="AJ1265" s="8"/>
      <c r="AK1265" s="8"/>
    </row>
    <row r="1266" spans="1:37" ht="120.75">
      <c r="A1266" s="18">
        <v>2907</v>
      </c>
      <c r="B1266" s="30" t="s">
        <v>18914</v>
      </c>
      <c r="C1266" s="28" t="s">
        <v>20527</v>
      </c>
      <c r="D1266" s="28" t="s">
        <v>20531</v>
      </c>
      <c r="E1266" s="22"/>
      <c r="F1266" s="23" t="s">
        <v>20529</v>
      </c>
      <c r="G1266" s="22"/>
      <c r="H1266" s="23">
        <v>0</v>
      </c>
      <c r="I1266" s="22"/>
      <c r="J1266" s="23" t="s">
        <v>18202</v>
      </c>
      <c r="K1266" s="23" t="s">
        <v>18203</v>
      </c>
      <c r="L1266" s="23" t="s">
        <v>35</v>
      </c>
      <c r="M1266" s="22"/>
      <c r="N1266" s="22"/>
      <c r="O1266" s="23" t="s">
        <v>20530</v>
      </c>
      <c r="P1266" s="24"/>
      <c r="Q1266" s="23" t="s">
        <v>99</v>
      </c>
      <c r="R1266" s="23" t="s">
        <v>10886</v>
      </c>
      <c r="S1266" s="25"/>
      <c r="T1266" s="26"/>
      <c r="U1266" s="26"/>
      <c r="V1266" s="22"/>
      <c r="W1266" s="27"/>
      <c r="X1266" s="8"/>
      <c r="Y1266" s="8"/>
      <c r="Z1266" s="8"/>
      <c r="AA1266" s="8"/>
      <c r="AB1266" s="8"/>
      <c r="AC1266" s="8"/>
      <c r="AD1266" s="8"/>
      <c r="AE1266" s="8"/>
      <c r="AF1266" s="8"/>
      <c r="AG1266" s="8"/>
      <c r="AH1266" s="8"/>
      <c r="AI1266" s="8"/>
      <c r="AJ1266" s="8"/>
      <c r="AK1266" s="8"/>
    </row>
    <row r="1267" spans="1:37" ht="210.75">
      <c r="A1267" s="18">
        <v>2910</v>
      </c>
      <c r="B1267" s="19"/>
      <c r="C1267" s="20" t="s">
        <v>712</v>
      </c>
      <c r="D1267" s="28" t="s">
        <v>20532</v>
      </c>
      <c r="E1267" s="22"/>
      <c r="F1267" s="22"/>
      <c r="G1267" s="22"/>
      <c r="H1267" s="23">
        <v>0</v>
      </c>
      <c r="I1267" s="22"/>
      <c r="J1267" s="23" t="s">
        <v>18202</v>
      </c>
      <c r="K1267" s="31">
        <v>43313</v>
      </c>
      <c r="L1267" s="23" t="s">
        <v>18212</v>
      </c>
      <c r="M1267" s="22"/>
      <c r="N1267" s="22"/>
      <c r="O1267" s="22"/>
      <c r="P1267" s="24"/>
      <c r="Q1267" s="23" t="s">
        <v>18541</v>
      </c>
      <c r="R1267" s="22"/>
      <c r="S1267" s="33"/>
      <c r="T1267" s="26"/>
      <c r="U1267" s="26"/>
      <c r="V1267" s="22"/>
      <c r="W1267" s="27"/>
      <c r="X1267" s="8"/>
      <c r="Y1267" s="8"/>
      <c r="Z1267" s="8"/>
      <c r="AA1267" s="8"/>
      <c r="AB1267" s="8"/>
      <c r="AC1267" s="8"/>
      <c r="AD1267" s="8"/>
      <c r="AE1267" s="8"/>
      <c r="AF1267" s="8"/>
      <c r="AG1267" s="8"/>
      <c r="AH1267" s="8"/>
      <c r="AI1267" s="8"/>
      <c r="AJ1267" s="8"/>
      <c r="AK1267" s="8"/>
    </row>
    <row r="1268" spans="1:37" ht="390.75">
      <c r="A1268" s="18">
        <v>2911</v>
      </c>
      <c r="B1268" s="19"/>
      <c r="C1268" s="20" t="s">
        <v>712</v>
      </c>
      <c r="D1268" s="28" t="s">
        <v>20533</v>
      </c>
      <c r="E1268" s="22"/>
      <c r="F1268" s="22"/>
      <c r="G1268" s="22"/>
      <c r="H1268" s="23">
        <v>0</v>
      </c>
      <c r="I1268" s="22"/>
      <c r="J1268" s="23" t="s">
        <v>18202</v>
      </c>
      <c r="K1268" s="31">
        <v>43313</v>
      </c>
      <c r="L1268" s="23" t="s">
        <v>18212</v>
      </c>
      <c r="M1268" s="22"/>
      <c r="N1268" s="22"/>
      <c r="O1268" s="22"/>
      <c r="P1268" s="24"/>
      <c r="Q1268" s="23" t="s">
        <v>18541</v>
      </c>
      <c r="R1268" s="22"/>
      <c r="S1268" s="33"/>
      <c r="T1268" s="26"/>
      <c r="U1268" s="26"/>
      <c r="V1268" s="22"/>
      <c r="W1268" s="27"/>
      <c r="X1268" s="8"/>
      <c r="Y1268" s="8"/>
      <c r="Z1268" s="8"/>
      <c r="AA1268" s="8"/>
      <c r="AB1268" s="8"/>
      <c r="AC1268" s="8"/>
      <c r="AD1268" s="8"/>
      <c r="AE1268" s="8"/>
      <c r="AF1268" s="8"/>
      <c r="AG1268" s="8"/>
      <c r="AH1268" s="8"/>
      <c r="AI1268" s="8"/>
      <c r="AJ1268" s="8"/>
      <c r="AK1268" s="8"/>
    </row>
    <row r="1269" spans="1:37" ht="405.75">
      <c r="A1269" s="18">
        <v>2912</v>
      </c>
      <c r="B1269" s="19"/>
      <c r="C1269" s="20" t="s">
        <v>712</v>
      </c>
      <c r="D1269" s="28" t="s">
        <v>20534</v>
      </c>
      <c r="E1269" s="22"/>
      <c r="F1269" s="22"/>
      <c r="G1269" s="22"/>
      <c r="H1269" s="23">
        <v>0</v>
      </c>
      <c r="I1269" s="22"/>
      <c r="J1269" s="23" t="s">
        <v>18202</v>
      </c>
      <c r="K1269" s="31">
        <v>43313</v>
      </c>
      <c r="L1269" s="23" t="s">
        <v>18212</v>
      </c>
      <c r="M1269" s="22"/>
      <c r="N1269" s="22"/>
      <c r="O1269" s="22"/>
      <c r="P1269" s="24"/>
      <c r="Q1269" s="23" t="s">
        <v>18541</v>
      </c>
      <c r="R1269" s="22"/>
      <c r="S1269" s="33"/>
      <c r="T1269" s="26"/>
      <c r="U1269" s="26"/>
      <c r="V1269" s="22"/>
      <c r="W1269" s="27"/>
      <c r="X1269" s="8"/>
      <c r="Y1269" s="8"/>
      <c r="Z1269" s="8"/>
      <c r="AA1269" s="8"/>
      <c r="AB1269" s="8"/>
      <c r="AC1269" s="8"/>
      <c r="AD1269" s="8"/>
      <c r="AE1269" s="8"/>
      <c r="AF1269" s="8"/>
      <c r="AG1269" s="8"/>
      <c r="AH1269" s="8"/>
      <c r="AI1269" s="8"/>
      <c r="AJ1269" s="8"/>
      <c r="AK1269" s="8"/>
    </row>
    <row r="1270" spans="1:37" ht="409.6">
      <c r="A1270" s="18">
        <v>2925</v>
      </c>
      <c r="B1270" s="19"/>
      <c r="C1270" s="28" t="s">
        <v>20535</v>
      </c>
      <c r="D1270" s="21"/>
      <c r="E1270" s="22"/>
      <c r="F1270" s="22"/>
      <c r="G1270" s="22"/>
      <c r="H1270" s="23">
        <v>0</v>
      </c>
      <c r="I1270" s="22"/>
      <c r="J1270" s="23" t="s">
        <v>18202</v>
      </c>
      <c r="K1270" s="22"/>
      <c r="L1270" s="23" t="s">
        <v>18267</v>
      </c>
      <c r="M1270" s="23">
        <v>2017</v>
      </c>
      <c r="N1270" s="22"/>
      <c r="O1270" s="22"/>
      <c r="P1270" s="24"/>
      <c r="Q1270" s="23" t="s">
        <v>20</v>
      </c>
      <c r="R1270" s="23" t="s">
        <v>21</v>
      </c>
      <c r="S1270" s="25"/>
      <c r="T1270" s="26"/>
      <c r="U1270" s="26"/>
      <c r="V1270" s="22"/>
      <c r="W1270" s="27"/>
      <c r="X1270" s="8"/>
      <c r="Y1270" s="8"/>
      <c r="Z1270" s="8"/>
      <c r="AA1270" s="8"/>
      <c r="AB1270" s="8"/>
      <c r="AC1270" s="8"/>
      <c r="AD1270" s="8"/>
      <c r="AE1270" s="8"/>
      <c r="AF1270" s="8"/>
      <c r="AG1270" s="8"/>
      <c r="AH1270" s="8"/>
      <c r="AI1270" s="8"/>
      <c r="AJ1270" s="8"/>
      <c r="AK1270" s="8"/>
    </row>
    <row r="1271" spans="1:37" ht="409.6">
      <c r="A1271" s="18">
        <v>2926</v>
      </c>
      <c r="B1271" s="19"/>
      <c r="C1271" s="28" t="s">
        <v>20536</v>
      </c>
      <c r="D1271" s="21"/>
      <c r="E1271" s="22"/>
      <c r="F1271" s="22"/>
      <c r="G1271" s="22"/>
      <c r="H1271" s="23">
        <v>0</v>
      </c>
      <c r="I1271" s="22"/>
      <c r="J1271" s="23" t="s">
        <v>18202</v>
      </c>
      <c r="K1271" s="22"/>
      <c r="L1271" s="23" t="s">
        <v>18267</v>
      </c>
      <c r="M1271" s="23">
        <v>2017</v>
      </c>
      <c r="N1271" s="22"/>
      <c r="O1271" s="22"/>
      <c r="P1271" s="24"/>
      <c r="Q1271" s="23" t="s">
        <v>20</v>
      </c>
      <c r="R1271" s="23" t="s">
        <v>21</v>
      </c>
      <c r="S1271" s="25"/>
      <c r="T1271" s="26"/>
      <c r="U1271" s="26"/>
      <c r="V1271" s="22"/>
      <c r="W1271" s="27"/>
      <c r="X1271" s="8"/>
      <c r="Y1271" s="8"/>
      <c r="Z1271" s="8"/>
      <c r="AA1271" s="8"/>
      <c r="AB1271" s="8"/>
      <c r="AC1271" s="8"/>
      <c r="AD1271" s="8"/>
      <c r="AE1271" s="8"/>
      <c r="AF1271" s="8"/>
      <c r="AG1271" s="8"/>
      <c r="AH1271" s="8"/>
      <c r="AI1271" s="8"/>
      <c r="AJ1271" s="8"/>
      <c r="AK1271" s="8"/>
    </row>
    <row r="1272" spans="1:37" ht="409.6">
      <c r="A1272" s="18">
        <v>2927</v>
      </c>
      <c r="B1272" s="19"/>
      <c r="C1272" s="28" t="s">
        <v>20537</v>
      </c>
      <c r="D1272" s="21"/>
      <c r="E1272" s="22"/>
      <c r="F1272" s="22"/>
      <c r="G1272" s="22"/>
      <c r="H1272" s="23">
        <v>0</v>
      </c>
      <c r="I1272" s="22"/>
      <c r="J1272" s="23" t="s">
        <v>18202</v>
      </c>
      <c r="K1272" s="22"/>
      <c r="L1272" s="23" t="s">
        <v>18267</v>
      </c>
      <c r="M1272" s="23">
        <v>2017</v>
      </c>
      <c r="N1272" s="22"/>
      <c r="O1272" s="22"/>
      <c r="P1272" s="24"/>
      <c r="Q1272" s="23" t="s">
        <v>20</v>
      </c>
      <c r="R1272" s="23" t="s">
        <v>21</v>
      </c>
      <c r="S1272" s="25"/>
      <c r="T1272" s="26"/>
      <c r="U1272" s="26"/>
      <c r="V1272" s="22"/>
      <c r="W1272" s="27"/>
      <c r="X1272" s="8"/>
      <c r="Y1272" s="8"/>
      <c r="Z1272" s="8"/>
      <c r="AA1272" s="8"/>
      <c r="AB1272" s="8"/>
      <c r="AC1272" s="8"/>
      <c r="AD1272" s="8"/>
      <c r="AE1272" s="8"/>
      <c r="AF1272" s="8"/>
      <c r="AG1272" s="8"/>
      <c r="AH1272" s="8"/>
      <c r="AI1272" s="8"/>
      <c r="AJ1272" s="8"/>
      <c r="AK1272" s="8"/>
    </row>
    <row r="1273" spans="1:37" ht="60.75">
      <c r="A1273" s="18">
        <v>2928</v>
      </c>
      <c r="B1273" s="30" t="s">
        <v>18914</v>
      </c>
      <c r="C1273" s="28" t="s">
        <v>20538</v>
      </c>
      <c r="D1273" s="28" t="s">
        <v>20539</v>
      </c>
      <c r="E1273" s="22"/>
      <c r="F1273" s="23" t="s">
        <v>20336</v>
      </c>
      <c r="G1273" s="22"/>
      <c r="H1273" s="23">
        <v>0</v>
      </c>
      <c r="I1273" s="22"/>
      <c r="J1273" s="23" t="s">
        <v>18202</v>
      </c>
      <c r="K1273" s="23" t="s">
        <v>18203</v>
      </c>
      <c r="L1273" s="23" t="s">
        <v>35</v>
      </c>
      <c r="M1273" s="22"/>
      <c r="N1273" s="22"/>
      <c r="O1273" s="23" t="s">
        <v>20337</v>
      </c>
      <c r="P1273" s="24"/>
      <c r="Q1273" s="23" t="s">
        <v>99</v>
      </c>
      <c r="R1273" s="23" t="s">
        <v>10886</v>
      </c>
      <c r="S1273" s="25"/>
      <c r="T1273" s="26"/>
      <c r="U1273" s="26"/>
      <c r="V1273" s="22"/>
      <c r="W1273" s="27"/>
      <c r="X1273" s="8"/>
      <c r="Y1273" s="8"/>
      <c r="Z1273" s="8"/>
      <c r="AA1273" s="8"/>
      <c r="AB1273" s="8"/>
      <c r="AC1273" s="8"/>
      <c r="AD1273" s="8"/>
      <c r="AE1273" s="8"/>
      <c r="AF1273" s="8"/>
      <c r="AG1273" s="8"/>
      <c r="AH1273" s="8"/>
      <c r="AI1273" s="8"/>
      <c r="AJ1273" s="8"/>
      <c r="AK1273" s="8"/>
    </row>
    <row r="1274" spans="1:37" ht="180.75">
      <c r="A1274" s="18">
        <v>2934</v>
      </c>
      <c r="B1274" s="19"/>
      <c r="C1274" s="28" t="s">
        <v>2499</v>
      </c>
      <c r="D1274" s="28" t="s">
        <v>20540</v>
      </c>
      <c r="E1274" s="22"/>
      <c r="F1274" s="23" t="s">
        <v>50</v>
      </c>
      <c r="G1274" s="23" t="s">
        <v>20541</v>
      </c>
      <c r="H1274" s="23">
        <v>0</v>
      </c>
      <c r="I1274" s="22"/>
      <c r="J1274" s="23" t="s">
        <v>18202</v>
      </c>
      <c r="K1274" s="29">
        <v>43497</v>
      </c>
      <c r="L1274" s="23" t="s">
        <v>18212</v>
      </c>
      <c r="M1274" s="22"/>
      <c r="N1274" s="23" t="s">
        <v>19428</v>
      </c>
      <c r="O1274" s="22"/>
      <c r="P1274" s="24"/>
      <c r="Q1274" s="23" t="s">
        <v>29</v>
      </c>
      <c r="R1274" s="23" t="s">
        <v>30</v>
      </c>
      <c r="S1274" s="25"/>
      <c r="T1274" s="26"/>
      <c r="U1274" s="26"/>
      <c r="V1274" s="22"/>
      <c r="W1274" s="27"/>
      <c r="X1274" s="8"/>
      <c r="Y1274" s="8"/>
      <c r="Z1274" s="8"/>
      <c r="AA1274" s="8"/>
      <c r="AB1274" s="8"/>
      <c r="AC1274" s="8"/>
      <c r="AD1274" s="8"/>
      <c r="AE1274" s="8"/>
      <c r="AF1274" s="8"/>
      <c r="AG1274" s="8"/>
      <c r="AH1274" s="8"/>
      <c r="AI1274" s="8"/>
      <c r="AJ1274" s="8"/>
      <c r="AK1274" s="8"/>
    </row>
    <row r="1275" spans="1:37" ht="120.75">
      <c r="A1275" s="18">
        <v>2937</v>
      </c>
      <c r="B1275" s="19"/>
      <c r="C1275" s="28" t="s">
        <v>20542</v>
      </c>
      <c r="D1275" s="28" t="s">
        <v>20543</v>
      </c>
      <c r="E1275" s="22"/>
      <c r="F1275" s="23" t="s">
        <v>266</v>
      </c>
      <c r="G1275" s="23" t="s">
        <v>19997</v>
      </c>
      <c r="H1275" s="23">
        <v>0</v>
      </c>
      <c r="I1275" s="22"/>
      <c r="J1275" s="23" t="s">
        <v>18202</v>
      </c>
      <c r="K1275" s="29">
        <v>43497</v>
      </c>
      <c r="L1275" s="23" t="s">
        <v>18212</v>
      </c>
      <c r="M1275" s="22"/>
      <c r="N1275" s="23" t="s">
        <v>19428</v>
      </c>
      <c r="O1275" s="22"/>
      <c r="P1275" s="24"/>
      <c r="Q1275" s="23" t="s">
        <v>29</v>
      </c>
      <c r="R1275" s="23" t="s">
        <v>30</v>
      </c>
      <c r="S1275" s="25"/>
      <c r="T1275" s="26"/>
      <c r="U1275" s="26"/>
      <c r="V1275" s="22"/>
      <c r="W1275" s="27"/>
      <c r="X1275" s="8"/>
      <c r="Y1275" s="8"/>
      <c r="Z1275" s="8"/>
      <c r="AA1275" s="8"/>
      <c r="AB1275" s="8"/>
      <c r="AC1275" s="8"/>
      <c r="AD1275" s="8"/>
      <c r="AE1275" s="8"/>
      <c r="AF1275" s="8"/>
      <c r="AG1275" s="8"/>
      <c r="AH1275" s="8"/>
      <c r="AI1275" s="8"/>
      <c r="AJ1275" s="8"/>
      <c r="AK1275" s="8"/>
    </row>
    <row r="1276" spans="1:37" ht="225.75">
      <c r="A1276" s="18">
        <v>2947</v>
      </c>
      <c r="B1276" s="19"/>
      <c r="C1276" s="28" t="s">
        <v>20544</v>
      </c>
      <c r="D1276" s="28" t="s">
        <v>20545</v>
      </c>
      <c r="E1276" s="22"/>
      <c r="F1276" s="22"/>
      <c r="G1276" s="22"/>
      <c r="H1276" s="23">
        <v>0</v>
      </c>
      <c r="I1276" s="22"/>
      <c r="J1276" s="23" t="s">
        <v>18202</v>
      </c>
      <c r="K1276" s="22"/>
      <c r="L1276" s="23" t="s">
        <v>18212</v>
      </c>
      <c r="M1276" s="22"/>
      <c r="N1276" s="22"/>
      <c r="O1276" s="22"/>
      <c r="P1276" s="24"/>
      <c r="Q1276" s="23" t="s">
        <v>36</v>
      </c>
      <c r="R1276" s="23" t="s">
        <v>37</v>
      </c>
      <c r="S1276" s="25"/>
      <c r="T1276" s="26"/>
      <c r="U1276" s="26"/>
      <c r="V1276" s="22"/>
      <c r="W1276" s="27"/>
      <c r="X1276" s="8"/>
      <c r="Y1276" s="8"/>
      <c r="Z1276" s="8"/>
      <c r="AA1276" s="8"/>
      <c r="AB1276" s="8"/>
      <c r="AC1276" s="8"/>
      <c r="AD1276" s="8"/>
      <c r="AE1276" s="8"/>
      <c r="AF1276" s="8"/>
      <c r="AG1276" s="8"/>
      <c r="AH1276" s="8"/>
      <c r="AI1276" s="8"/>
      <c r="AJ1276" s="8"/>
      <c r="AK1276" s="8"/>
    </row>
    <row r="1277" spans="1:37" ht="135.75">
      <c r="A1277" s="18">
        <v>2973</v>
      </c>
      <c r="B1277" s="19"/>
      <c r="C1277" s="28" t="s">
        <v>20546</v>
      </c>
      <c r="D1277" s="28" t="s">
        <v>20547</v>
      </c>
      <c r="E1277" s="22"/>
      <c r="F1277" s="22"/>
      <c r="G1277" s="22"/>
      <c r="H1277" s="23">
        <v>0</v>
      </c>
      <c r="I1277" s="22"/>
      <c r="J1277" s="23" t="s">
        <v>18202</v>
      </c>
      <c r="K1277" s="23" t="s">
        <v>18203</v>
      </c>
      <c r="L1277" s="23" t="s">
        <v>219</v>
      </c>
      <c r="M1277" s="22"/>
      <c r="N1277" s="22"/>
      <c r="O1277" s="22"/>
      <c r="P1277" s="24"/>
      <c r="Q1277" s="23" t="s">
        <v>18820</v>
      </c>
      <c r="R1277" s="38">
        <v>87056000000</v>
      </c>
      <c r="S1277" s="25"/>
      <c r="T1277" s="26"/>
      <c r="U1277" s="26"/>
      <c r="V1277" s="22"/>
      <c r="W1277" s="27"/>
      <c r="X1277" s="8"/>
      <c r="Y1277" s="8"/>
      <c r="Z1277" s="8"/>
      <c r="AA1277" s="8"/>
      <c r="AB1277" s="8"/>
      <c r="AC1277" s="8"/>
      <c r="AD1277" s="8"/>
      <c r="AE1277" s="8"/>
      <c r="AF1277" s="8"/>
      <c r="AG1277" s="8"/>
      <c r="AH1277" s="8"/>
      <c r="AI1277" s="8"/>
      <c r="AJ1277" s="8"/>
      <c r="AK1277" s="8"/>
    </row>
    <row r="1278" spans="1:37" ht="225.75">
      <c r="A1278" s="18">
        <v>2974</v>
      </c>
      <c r="B1278" s="30" t="s">
        <v>20548</v>
      </c>
      <c r="C1278" s="28" t="s">
        <v>20549</v>
      </c>
      <c r="D1278" s="28" t="s">
        <v>20550</v>
      </c>
      <c r="E1278" s="22"/>
      <c r="F1278" s="23" t="s">
        <v>1291</v>
      </c>
      <c r="G1278" s="22"/>
      <c r="H1278" s="23">
        <v>0</v>
      </c>
      <c r="I1278" s="22"/>
      <c r="J1278" s="23" t="s">
        <v>18202</v>
      </c>
      <c r="K1278" s="23" t="s">
        <v>18203</v>
      </c>
      <c r="L1278" s="23" t="s">
        <v>35</v>
      </c>
      <c r="M1278" s="22"/>
      <c r="N1278" s="22"/>
      <c r="O1278" s="23" t="s">
        <v>1129</v>
      </c>
      <c r="P1278" s="24"/>
      <c r="Q1278" s="23" t="s">
        <v>99</v>
      </c>
      <c r="R1278" s="23" t="s">
        <v>10886</v>
      </c>
      <c r="S1278" s="25"/>
      <c r="T1278" s="26"/>
      <c r="U1278" s="26"/>
      <c r="V1278" s="22"/>
      <c r="W1278" s="27"/>
      <c r="X1278" s="8"/>
      <c r="Y1278" s="8"/>
      <c r="Z1278" s="8"/>
      <c r="AA1278" s="8"/>
      <c r="AB1278" s="8"/>
      <c r="AC1278" s="8"/>
      <c r="AD1278" s="8"/>
      <c r="AE1278" s="8"/>
      <c r="AF1278" s="8"/>
      <c r="AG1278" s="8"/>
      <c r="AH1278" s="8"/>
      <c r="AI1278" s="8"/>
      <c r="AJ1278" s="8"/>
      <c r="AK1278" s="8"/>
    </row>
    <row r="1279" spans="1:37" ht="225.75">
      <c r="A1279" s="18">
        <v>2975</v>
      </c>
      <c r="B1279" s="19"/>
      <c r="C1279" s="28" t="s">
        <v>20551</v>
      </c>
      <c r="D1279" s="28" t="s">
        <v>20552</v>
      </c>
      <c r="E1279" s="22"/>
      <c r="F1279" s="22"/>
      <c r="G1279" s="22"/>
      <c r="H1279" s="23">
        <v>0</v>
      </c>
      <c r="I1279" s="22"/>
      <c r="J1279" s="23" t="s">
        <v>18202</v>
      </c>
      <c r="K1279" s="29">
        <v>43497</v>
      </c>
      <c r="L1279" s="23" t="s">
        <v>96</v>
      </c>
      <c r="M1279" s="22"/>
      <c r="N1279" s="22"/>
      <c r="O1279" s="22"/>
      <c r="P1279" s="24"/>
      <c r="Q1279" s="23" t="s">
        <v>172</v>
      </c>
      <c r="R1279" s="23" t="s">
        <v>173</v>
      </c>
      <c r="S1279" s="25"/>
      <c r="T1279" s="26"/>
      <c r="U1279" s="26"/>
      <c r="V1279" s="22"/>
      <c r="W1279" s="27"/>
      <c r="X1279" s="8"/>
      <c r="Y1279" s="8"/>
      <c r="Z1279" s="8"/>
      <c r="AA1279" s="8"/>
      <c r="AB1279" s="8"/>
      <c r="AC1279" s="8"/>
      <c r="AD1279" s="8"/>
      <c r="AE1279" s="8"/>
      <c r="AF1279" s="8"/>
      <c r="AG1279" s="8"/>
      <c r="AH1279" s="8"/>
      <c r="AI1279" s="8"/>
      <c r="AJ1279" s="8"/>
      <c r="AK1279" s="8"/>
    </row>
    <row r="1280" spans="1:37" ht="300.75">
      <c r="A1280" s="18">
        <v>2976</v>
      </c>
      <c r="B1280" s="19"/>
      <c r="C1280" s="28" t="s">
        <v>20553</v>
      </c>
      <c r="D1280" s="28" t="s">
        <v>20554</v>
      </c>
      <c r="E1280" s="22"/>
      <c r="F1280" s="22"/>
      <c r="G1280" s="22"/>
      <c r="H1280" s="23">
        <v>0</v>
      </c>
      <c r="I1280" s="22"/>
      <c r="J1280" s="23" t="s">
        <v>18202</v>
      </c>
      <c r="K1280" s="23" t="s">
        <v>18203</v>
      </c>
      <c r="L1280" s="23" t="s">
        <v>61</v>
      </c>
      <c r="M1280" s="22"/>
      <c r="N1280" s="22"/>
      <c r="O1280" s="22"/>
      <c r="P1280" s="24"/>
      <c r="Q1280" s="23" t="s">
        <v>99</v>
      </c>
      <c r="R1280" s="23" t="s">
        <v>179</v>
      </c>
      <c r="S1280" s="25"/>
      <c r="T1280" s="26"/>
      <c r="U1280" s="26"/>
      <c r="V1280" s="22"/>
      <c r="W1280" s="27"/>
      <c r="X1280" s="8"/>
      <c r="Y1280" s="8"/>
      <c r="Z1280" s="8"/>
      <c r="AA1280" s="8"/>
      <c r="AB1280" s="8"/>
      <c r="AC1280" s="8"/>
      <c r="AD1280" s="8"/>
      <c r="AE1280" s="8"/>
      <c r="AF1280" s="8"/>
      <c r="AG1280" s="8"/>
      <c r="AH1280" s="8"/>
      <c r="AI1280" s="8"/>
      <c r="AJ1280" s="8"/>
      <c r="AK1280" s="8"/>
    </row>
    <row r="1281" spans="1:37" ht="270.75">
      <c r="A1281" s="18">
        <v>2977</v>
      </c>
      <c r="B1281" s="19"/>
      <c r="C1281" s="28" t="s">
        <v>20555</v>
      </c>
      <c r="D1281" s="28" t="s">
        <v>20556</v>
      </c>
      <c r="E1281" s="22"/>
      <c r="F1281" s="22"/>
      <c r="G1281" s="22"/>
      <c r="H1281" s="23">
        <v>0</v>
      </c>
      <c r="I1281" s="22"/>
      <c r="J1281" s="23" t="s">
        <v>18202</v>
      </c>
      <c r="K1281" s="23" t="s">
        <v>18203</v>
      </c>
      <c r="L1281" s="23" t="s">
        <v>61</v>
      </c>
      <c r="M1281" s="22"/>
      <c r="N1281" s="22"/>
      <c r="O1281" s="22"/>
      <c r="P1281" s="24"/>
      <c r="Q1281" s="23" t="s">
        <v>99</v>
      </c>
      <c r="R1281" s="23" t="s">
        <v>179</v>
      </c>
      <c r="S1281" s="25"/>
      <c r="T1281" s="26"/>
      <c r="U1281" s="26"/>
      <c r="V1281" s="22"/>
      <c r="W1281" s="27"/>
      <c r="X1281" s="8"/>
      <c r="Y1281" s="8"/>
      <c r="Z1281" s="8"/>
      <c r="AA1281" s="8"/>
      <c r="AB1281" s="8"/>
      <c r="AC1281" s="8"/>
      <c r="AD1281" s="8"/>
      <c r="AE1281" s="8"/>
      <c r="AF1281" s="8"/>
      <c r="AG1281" s="8"/>
      <c r="AH1281" s="8"/>
      <c r="AI1281" s="8"/>
      <c r="AJ1281" s="8"/>
      <c r="AK1281" s="8"/>
    </row>
    <row r="1282" spans="1:37" ht="240.75">
      <c r="A1282" s="18">
        <v>2978</v>
      </c>
      <c r="B1282" s="19"/>
      <c r="C1282" s="28" t="s">
        <v>20557</v>
      </c>
      <c r="D1282" s="28" t="s">
        <v>20558</v>
      </c>
      <c r="E1282" s="22"/>
      <c r="F1282" s="22"/>
      <c r="G1282" s="22"/>
      <c r="H1282" s="23">
        <v>0</v>
      </c>
      <c r="I1282" s="22"/>
      <c r="J1282" s="23" t="s">
        <v>18202</v>
      </c>
      <c r="K1282" s="23" t="s">
        <v>18203</v>
      </c>
      <c r="L1282" s="23" t="s">
        <v>61</v>
      </c>
      <c r="M1282" s="22"/>
      <c r="N1282" s="22"/>
      <c r="O1282" s="22"/>
      <c r="P1282" s="24"/>
      <c r="Q1282" s="23" t="s">
        <v>99</v>
      </c>
      <c r="R1282" s="23" t="s">
        <v>179</v>
      </c>
      <c r="S1282" s="25"/>
      <c r="T1282" s="26"/>
      <c r="U1282" s="26"/>
      <c r="V1282" s="22"/>
      <c r="W1282" s="27"/>
      <c r="X1282" s="8"/>
      <c r="Y1282" s="8"/>
      <c r="Z1282" s="8"/>
      <c r="AA1282" s="8"/>
      <c r="AB1282" s="8"/>
      <c r="AC1282" s="8"/>
      <c r="AD1282" s="8"/>
      <c r="AE1282" s="8"/>
      <c r="AF1282" s="8"/>
      <c r="AG1282" s="8"/>
      <c r="AH1282" s="8"/>
      <c r="AI1282" s="8"/>
      <c r="AJ1282" s="8"/>
      <c r="AK1282" s="8"/>
    </row>
    <row r="1283" spans="1:37" ht="180.75">
      <c r="A1283" s="18">
        <v>2982</v>
      </c>
      <c r="B1283" s="19"/>
      <c r="C1283" s="28" t="s">
        <v>20559</v>
      </c>
      <c r="D1283" s="28" t="s">
        <v>20560</v>
      </c>
      <c r="E1283" s="22"/>
      <c r="F1283" s="23" t="s">
        <v>266</v>
      </c>
      <c r="G1283" s="23" t="s">
        <v>18727</v>
      </c>
      <c r="H1283" s="23">
        <v>0</v>
      </c>
      <c r="I1283" s="22"/>
      <c r="J1283" s="23" t="s">
        <v>18202</v>
      </c>
      <c r="K1283" s="29">
        <v>43497</v>
      </c>
      <c r="L1283" s="23" t="s">
        <v>18212</v>
      </c>
      <c r="M1283" s="22"/>
      <c r="N1283" s="23" t="s">
        <v>18247</v>
      </c>
      <c r="O1283" s="22"/>
      <c r="P1283" s="24"/>
      <c r="Q1283" s="23" t="s">
        <v>29</v>
      </c>
      <c r="R1283" s="23" t="s">
        <v>30</v>
      </c>
      <c r="S1283" s="25"/>
      <c r="T1283" s="26"/>
      <c r="U1283" s="26"/>
      <c r="V1283" s="22"/>
      <c r="W1283" s="27"/>
      <c r="X1283" s="8"/>
      <c r="Y1283" s="8"/>
      <c r="Z1283" s="8"/>
      <c r="AA1283" s="8"/>
      <c r="AB1283" s="8"/>
      <c r="AC1283" s="8"/>
      <c r="AD1283" s="8"/>
      <c r="AE1283" s="8"/>
      <c r="AF1283" s="8"/>
      <c r="AG1283" s="8"/>
      <c r="AH1283" s="8"/>
      <c r="AI1283" s="8"/>
      <c r="AJ1283" s="8"/>
      <c r="AK1283" s="8"/>
    </row>
    <row r="1284" spans="1:37" ht="405.75">
      <c r="A1284" s="18">
        <v>2983</v>
      </c>
      <c r="B1284" s="19"/>
      <c r="C1284" s="28" t="s">
        <v>20561</v>
      </c>
      <c r="D1284" s="28" t="s">
        <v>20562</v>
      </c>
      <c r="E1284" s="22"/>
      <c r="F1284" s="23" t="s">
        <v>50</v>
      </c>
      <c r="G1284" s="22"/>
      <c r="H1284" s="23">
        <v>0</v>
      </c>
      <c r="I1284" s="22"/>
      <c r="J1284" s="23" t="s">
        <v>18202</v>
      </c>
      <c r="K1284" s="23" t="s">
        <v>18203</v>
      </c>
      <c r="L1284" s="23" t="s">
        <v>18212</v>
      </c>
      <c r="M1284" s="22"/>
      <c r="N1284" s="22"/>
      <c r="O1284" s="22"/>
      <c r="P1284" s="24"/>
      <c r="Q1284" s="23" t="s">
        <v>29</v>
      </c>
      <c r="R1284" s="23" t="s">
        <v>30</v>
      </c>
      <c r="S1284" s="25"/>
      <c r="T1284" s="26"/>
      <c r="U1284" s="26"/>
      <c r="V1284" s="22"/>
      <c r="W1284" s="27"/>
      <c r="X1284" s="8"/>
      <c r="Y1284" s="8"/>
      <c r="Z1284" s="8"/>
      <c r="AA1284" s="8"/>
      <c r="AB1284" s="8"/>
      <c r="AC1284" s="8"/>
      <c r="AD1284" s="8"/>
      <c r="AE1284" s="8"/>
      <c r="AF1284" s="8"/>
      <c r="AG1284" s="8"/>
      <c r="AH1284" s="8"/>
      <c r="AI1284" s="8"/>
      <c r="AJ1284" s="8"/>
      <c r="AK1284" s="8"/>
    </row>
    <row r="1285" spans="1:37" ht="90.75">
      <c r="A1285" s="18">
        <v>2987</v>
      </c>
      <c r="B1285" s="19"/>
      <c r="C1285" s="28" t="s">
        <v>20563</v>
      </c>
      <c r="D1285" s="28" t="s">
        <v>20564</v>
      </c>
      <c r="E1285" s="22"/>
      <c r="F1285" s="23" t="s">
        <v>50</v>
      </c>
      <c r="G1285" s="22"/>
      <c r="H1285" s="23">
        <v>0</v>
      </c>
      <c r="I1285" s="22"/>
      <c r="J1285" s="23" t="s">
        <v>18202</v>
      </c>
      <c r="K1285" s="22"/>
      <c r="L1285" s="23" t="s">
        <v>18212</v>
      </c>
      <c r="M1285" s="23" t="s">
        <v>11857</v>
      </c>
      <c r="N1285" s="22"/>
      <c r="O1285" s="22"/>
      <c r="P1285" s="24"/>
      <c r="Q1285" s="23" t="s">
        <v>29</v>
      </c>
      <c r="R1285" s="23" t="s">
        <v>30</v>
      </c>
      <c r="S1285" s="25"/>
      <c r="T1285" s="26"/>
      <c r="U1285" s="26"/>
      <c r="V1285" s="22"/>
      <c r="W1285" s="27"/>
      <c r="X1285" s="8"/>
      <c r="Y1285" s="8"/>
      <c r="Z1285" s="8"/>
      <c r="AA1285" s="8"/>
      <c r="AB1285" s="8"/>
      <c r="AC1285" s="8"/>
      <c r="AD1285" s="8"/>
      <c r="AE1285" s="8"/>
      <c r="AF1285" s="8"/>
      <c r="AG1285" s="8"/>
      <c r="AH1285" s="8"/>
      <c r="AI1285" s="8"/>
      <c r="AJ1285" s="8"/>
      <c r="AK1285" s="8"/>
    </row>
    <row r="1286" spans="1:37" ht="75.75">
      <c r="A1286" s="18">
        <v>2988</v>
      </c>
      <c r="B1286" s="19"/>
      <c r="C1286" s="28" t="s">
        <v>20563</v>
      </c>
      <c r="D1286" s="28" t="s">
        <v>20565</v>
      </c>
      <c r="E1286" s="22"/>
      <c r="F1286" s="23" t="s">
        <v>415</v>
      </c>
      <c r="G1286" s="22"/>
      <c r="H1286" s="23">
        <v>0</v>
      </c>
      <c r="I1286" s="22"/>
      <c r="J1286" s="23" t="s">
        <v>18202</v>
      </c>
      <c r="K1286" s="23" t="s">
        <v>18203</v>
      </c>
      <c r="L1286" s="23" t="s">
        <v>18212</v>
      </c>
      <c r="M1286" s="22"/>
      <c r="N1286" s="22"/>
      <c r="O1286" s="22"/>
      <c r="P1286" s="24"/>
      <c r="Q1286" s="23" t="s">
        <v>29</v>
      </c>
      <c r="R1286" s="23" t="s">
        <v>30</v>
      </c>
      <c r="S1286" s="25"/>
      <c r="T1286" s="26"/>
      <c r="U1286" s="26"/>
      <c r="V1286" s="22"/>
      <c r="W1286" s="27"/>
      <c r="X1286" s="8"/>
      <c r="Y1286" s="8"/>
      <c r="Z1286" s="8"/>
      <c r="AA1286" s="8"/>
      <c r="AB1286" s="8"/>
      <c r="AC1286" s="8"/>
      <c r="AD1286" s="8"/>
      <c r="AE1286" s="8"/>
      <c r="AF1286" s="8"/>
      <c r="AG1286" s="8"/>
      <c r="AH1286" s="8"/>
      <c r="AI1286" s="8"/>
      <c r="AJ1286" s="8"/>
      <c r="AK1286" s="8"/>
    </row>
    <row r="1287" spans="1:37" ht="135.75">
      <c r="A1287" s="18">
        <v>2989</v>
      </c>
      <c r="B1287" s="19"/>
      <c r="C1287" s="28" t="s">
        <v>20566</v>
      </c>
      <c r="D1287" s="28" t="s">
        <v>20567</v>
      </c>
      <c r="E1287" s="22"/>
      <c r="F1287" s="23" t="s">
        <v>415</v>
      </c>
      <c r="G1287" s="23" t="s">
        <v>20036</v>
      </c>
      <c r="H1287" s="23">
        <v>0</v>
      </c>
      <c r="I1287" s="22"/>
      <c r="J1287" s="23" t="s">
        <v>18202</v>
      </c>
      <c r="K1287" s="29">
        <v>43497</v>
      </c>
      <c r="L1287" s="23" t="s">
        <v>18212</v>
      </c>
      <c r="M1287" s="22"/>
      <c r="N1287" s="23" t="s">
        <v>18237</v>
      </c>
      <c r="O1287" s="22"/>
      <c r="P1287" s="24"/>
      <c r="Q1287" s="23" t="s">
        <v>29</v>
      </c>
      <c r="R1287" s="23" t="s">
        <v>30</v>
      </c>
      <c r="S1287" s="25"/>
      <c r="T1287" s="26"/>
      <c r="U1287" s="26"/>
      <c r="V1287" s="22"/>
      <c r="W1287" s="27"/>
      <c r="X1287" s="8"/>
      <c r="Y1287" s="8"/>
      <c r="Z1287" s="8"/>
      <c r="AA1287" s="8"/>
      <c r="AB1287" s="8"/>
      <c r="AC1287" s="8"/>
      <c r="AD1287" s="8"/>
      <c r="AE1287" s="8"/>
      <c r="AF1287" s="8"/>
      <c r="AG1287" s="8"/>
      <c r="AH1287" s="8"/>
      <c r="AI1287" s="8"/>
      <c r="AJ1287" s="8"/>
      <c r="AK1287" s="8"/>
    </row>
    <row r="1288" spans="1:37" ht="105.75">
      <c r="A1288" s="18">
        <v>2990</v>
      </c>
      <c r="B1288" s="19"/>
      <c r="C1288" s="28" t="s">
        <v>20568</v>
      </c>
      <c r="D1288" s="28" t="s">
        <v>20569</v>
      </c>
      <c r="E1288" s="22"/>
      <c r="F1288" s="23" t="s">
        <v>415</v>
      </c>
      <c r="G1288" s="23" t="s">
        <v>19035</v>
      </c>
      <c r="H1288" s="23">
        <v>0</v>
      </c>
      <c r="I1288" s="22"/>
      <c r="J1288" s="23" t="s">
        <v>18202</v>
      </c>
      <c r="K1288" s="29">
        <v>43497</v>
      </c>
      <c r="L1288" s="23" t="s">
        <v>18212</v>
      </c>
      <c r="M1288" s="22"/>
      <c r="N1288" s="23" t="s">
        <v>18237</v>
      </c>
      <c r="O1288" s="22"/>
      <c r="P1288" s="24"/>
      <c r="Q1288" s="23" t="s">
        <v>29</v>
      </c>
      <c r="R1288" s="23" t="s">
        <v>30</v>
      </c>
      <c r="S1288" s="25"/>
      <c r="T1288" s="26"/>
      <c r="U1288" s="26"/>
      <c r="V1288" s="22"/>
      <c r="W1288" s="27"/>
      <c r="X1288" s="8"/>
      <c r="Y1288" s="8"/>
      <c r="Z1288" s="8"/>
      <c r="AA1288" s="8"/>
      <c r="AB1288" s="8"/>
      <c r="AC1288" s="8"/>
      <c r="AD1288" s="8"/>
      <c r="AE1288" s="8"/>
      <c r="AF1288" s="8"/>
      <c r="AG1288" s="8"/>
      <c r="AH1288" s="8"/>
      <c r="AI1288" s="8"/>
      <c r="AJ1288" s="8"/>
      <c r="AK1288" s="8"/>
    </row>
    <row r="1289" spans="1:37" ht="60.75">
      <c r="A1289" s="18">
        <v>2991</v>
      </c>
      <c r="B1289" s="19"/>
      <c r="C1289" s="28" t="s">
        <v>20570</v>
      </c>
      <c r="D1289" s="28" t="s">
        <v>20571</v>
      </c>
      <c r="E1289" s="22"/>
      <c r="F1289" s="22"/>
      <c r="G1289" s="22"/>
      <c r="H1289" s="23">
        <v>0</v>
      </c>
      <c r="I1289" s="22"/>
      <c r="J1289" s="23" t="s">
        <v>18202</v>
      </c>
      <c r="K1289" s="22"/>
      <c r="L1289" s="23" t="s">
        <v>18367</v>
      </c>
      <c r="M1289" s="22"/>
      <c r="N1289" s="22"/>
      <c r="O1289" s="22"/>
      <c r="P1289" s="24"/>
      <c r="Q1289" s="23" t="s">
        <v>99</v>
      </c>
      <c r="R1289" s="23" t="s">
        <v>179</v>
      </c>
      <c r="S1289" s="25"/>
      <c r="T1289" s="26"/>
      <c r="U1289" s="26"/>
      <c r="V1289" s="22"/>
      <c r="W1289" s="27"/>
      <c r="X1289" s="8"/>
      <c r="Y1289" s="8"/>
      <c r="Z1289" s="8"/>
      <c r="AA1289" s="8"/>
      <c r="AB1289" s="8"/>
      <c r="AC1289" s="8"/>
      <c r="AD1289" s="8"/>
      <c r="AE1289" s="8"/>
      <c r="AF1289" s="8"/>
      <c r="AG1289" s="8"/>
      <c r="AH1289" s="8"/>
      <c r="AI1289" s="8"/>
      <c r="AJ1289" s="8"/>
      <c r="AK1289" s="8"/>
    </row>
    <row r="1290" spans="1:37" ht="225.75">
      <c r="A1290" s="18">
        <v>2995</v>
      </c>
      <c r="B1290" s="19"/>
      <c r="C1290" s="28" t="s">
        <v>20572</v>
      </c>
      <c r="D1290" s="28" t="s">
        <v>20573</v>
      </c>
      <c r="E1290" s="22"/>
      <c r="F1290" s="22"/>
      <c r="G1290" s="22"/>
      <c r="H1290" s="23">
        <v>0</v>
      </c>
      <c r="I1290" s="22"/>
      <c r="J1290" s="23" t="s">
        <v>18202</v>
      </c>
      <c r="K1290" s="22"/>
      <c r="L1290" s="23" t="s">
        <v>18212</v>
      </c>
      <c r="M1290" s="22"/>
      <c r="N1290" s="22"/>
      <c r="O1290" s="22"/>
      <c r="P1290" s="24"/>
      <c r="Q1290" s="23" t="s">
        <v>36</v>
      </c>
      <c r="R1290" s="23" t="s">
        <v>37</v>
      </c>
      <c r="S1290" s="25"/>
      <c r="T1290" s="26"/>
      <c r="U1290" s="26"/>
      <c r="V1290" s="22"/>
      <c r="W1290" s="27"/>
      <c r="X1290" s="8"/>
      <c r="Y1290" s="8"/>
      <c r="Z1290" s="8"/>
      <c r="AA1290" s="8"/>
      <c r="AB1290" s="8"/>
      <c r="AC1290" s="8"/>
      <c r="AD1290" s="8"/>
      <c r="AE1290" s="8"/>
      <c r="AF1290" s="8"/>
      <c r="AG1290" s="8"/>
      <c r="AH1290" s="8"/>
      <c r="AI1290" s="8"/>
      <c r="AJ1290" s="8"/>
      <c r="AK1290" s="8"/>
    </row>
    <row r="1291" spans="1:37" ht="105.75">
      <c r="A1291" s="18">
        <v>2996</v>
      </c>
      <c r="B1291" s="19"/>
      <c r="C1291" s="28" t="s">
        <v>20574</v>
      </c>
      <c r="D1291" s="28" t="s">
        <v>20575</v>
      </c>
      <c r="E1291" s="22"/>
      <c r="F1291" s="22"/>
      <c r="G1291" s="22"/>
      <c r="H1291" s="23">
        <v>0</v>
      </c>
      <c r="I1291" s="22"/>
      <c r="J1291" s="23" t="s">
        <v>18202</v>
      </c>
      <c r="K1291" s="23" t="s">
        <v>18203</v>
      </c>
      <c r="L1291" s="23" t="s">
        <v>219</v>
      </c>
      <c r="M1291" s="22"/>
      <c r="N1291" s="22"/>
      <c r="O1291" s="22"/>
      <c r="P1291" s="24"/>
      <c r="Q1291" s="23" t="s">
        <v>18820</v>
      </c>
      <c r="R1291" s="38">
        <v>87079000000</v>
      </c>
      <c r="S1291" s="25"/>
      <c r="T1291" s="26"/>
      <c r="U1291" s="26"/>
      <c r="V1291" s="22"/>
      <c r="W1291" s="27"/>
      <c r="X1291" s="8"/>
      <c r="Y1291" s="8"/>
      <c r="Z1291" s="8"/>
      <c r="AA1291" s="8"/>
      <c r="AB1291" s="8"/>
      <c r="AC1291" s="8"/>
      <c r="AD1291" s="8"/>
      <c r="AE1291" s="8"/>
      <c r="AF1291" s="8"/>
      <c r="AG1291" s="8"/>
      <c r="AH1291" s="8"/>
      <c r="AI1291" s="8"/>
      <c r="AJ1291" s="8"/>
      <c r="AK1291" s="8"/>
    </row>
    <row r="1292" spans="1:37" ht="330.75">
      <c r="A1292" s="18">
        <v>3001</v>
      </c>
      <c r="B1292" s="19"/>
      <c r="C1292" s="28" t="s">
        <v>7985</v>
      </c>
      <c r="D1292" s="28" t="s">
        <v>20576</v>
      </c>
      <c r="E1292" s="22"/>
      <c r="F1292" s="22"/>
      <c r="G1292" s="22"/>
      <c r="H1292" s="23">
        <v>0</v>
      </c>
      <c r="I1292" s="22"/>
      <c r="J1292" s="23" t="s">
        <v>18202</v>
      </c>
      <c r="K1292" s="22"/>
      <c r="L1292" s="23" t="s">
        <v>18212</v>
      </c>
      <c r="M1292" s="22"/>
      <c r="N1292" s="22"/>
      <c r="O1292" s="22"/>
      <c r="P1292" s="24"/>
      <c r="Q1292" s="23" t="s">
        <v>36</v>
      </c>
      <c r="R1292" s="23" t="s">
        <v>37</v>
      </c>
      <c r="S1292" s="25"/>
      <c r="T1292" s="26"/>
      <c r="U1292" s="26"/>
      <c r="V1292" s="22"/>
      <c r="W1292" s="27"/>
      <c r="X1292" s="8"/>
      <c r="Y1292" s="8"/>
      <c r="Z1292" s="8"/>
      <c r="AA1292" s="8"/>
      <c r="AB1292" s="8"/>
      <c r="AC1292" s="8"/>
      <c r="AD1292" s="8"/>
      <c r="AE1292" s="8"/>
      <c r="AF1292" s="8"/>
      <c r="AG1292" s="8"/>
      <c r="AH1292" s="8"/>
      <c r="AI1292" s="8"/>
      <c r="AJ1292" s="8"/>
      <c r="AK1292" s="8"/>
    </row>
    <row r="1293" spans="1:37" ht="240.75">
      <c r="A1293" s="18">
        <v>3002</v>
      </c>
      <c r="B1293" s="19"/>
      <c r="C1293" s="28" t="s">
        <v>7985</v>
      </c>
      <c r="D1293" s="28" t="s">
        <v>20577</v>
      </c>
      <c r="E1293" s="22"/>
      <c r="F1293" s="22"/>
      <c r="G1293" s="22"/>
      <c r="H1293" s="23">
        <v>0</v>
      </c>
      <c r="I1293" s="22"/>
      <c r="J1293" s="23" t="s">
        <v>18202</v>
      </c>
      <c r="K1293" s="22"/>
      <c r="L1293" s="23" t="s">
        <v>18212</v>
      </c>
      <c r="M1293" s="22"/>
      <c r="N1293" s="22"/>
      <c r="O1293" s="22"/>
      <c r="P1293" s="24"/>
      <c r="Q1293" s="23" t="s">
        <v>36</v>
      </c>
      <c r="R1293" s="23" t="s">
        <v>37</v>
      </c>
      <c r="S1293" s="25"/>
      <c r="T1293" s="26"/>
      <c r="U1293" s="26"/>
      <c r="V1293" s="22"/>
      <c r="W1293" s="27"/>
      <c r="X1293" s="8"/>
      <c r="Y1293" s="8"/>
      <c r="Z1293" s="8"/>
      <c r="AA1293" s="8"/>
      <c r="AB1293" s="8"/>
      <c r="AC1293" s="8"/>
      <c r="AD1293" s="8"/>
      <c r="AE1293" s="8"/>
      <c r="AF1293" s="8"/>
      <c r="AG1293" s="8"/>
      <c r="AH1293" s="8"/>
      <c r="AI1293" s="8"/>
      <c r="AJ1293" s="8"/>
      <c r="AK1293" s="8"/>
    </row>
    <row r="1294" spans="1:37" ht="180.75">
      <c r="A1294" s="18">
        <v>3006</v>
      </c>
      <c r="B1294" s="19"/>
      <c r="C1294" s="28" t="s">
        <v>20578</v>
      </c>
      <c r="D1294" s="28" t="s">
        <v>20579</v>
      </c>
      <c r="E1294" s="22"/>
      <c r="F1294" s="22"/>
      <c r="G1294" s="22"/>
      <c r="H1294" s="23">
        <v>0</v>
      </c>
      <c r="I1294" s="22"/>
      <c r="J1294" s="23" t="s">
        <v>18202</v>
      </c>
      <c r="K1294" s="31">
        <v>43313</v>
      </c>
      <c r="L1294" s="23" t="s">
        <v>17409</v>
      </c>
      <c r="M1294" s="22"/>
      <c r="N1294" s="22"/>
      <c r="O1294" s="22"/>
      <c r="P1294" s="24"/>
      <c r="Q1294" s="23" t="s">
        <v>18377</v>
      </c>
      <c r="R1294" s="22"/>
      <c r="S1294" s="25"/>
      <c r="T1294" s="26"/>
      <c r="U1294" s="26"/>
      <c r="V1294" s="22"/>
      <c r="W1294" s="27"/>
      <c r="X1294" s="8"/>
      <c r="Y1294" s="8"/>
      <c r="Z1294" s="8"/>
      <c r="AA1294" s="8"/>
      <c r="AB1294" s="8"/>
      <c r="AC1294" s="8"/>
      <c r="AD1294" s="8"/>
      <c r="AE1294" s="8"/>
      <c r="AF1294" s="8"/>
      <c r="AG1294" s="8"/>
      <c r="AH1294" s="8"/>
      <c r="AI1294" s="8"/>
      <c r="AJ1294" s="8"/>
      <c r="AK1294" s="8"/>
    </row>
    <row r="1295" spans="1:37" ht="135.75">
      <c r="A1295" s="18">
        <v>3007</v>
      </c>
      <c r="B1295" s="19"/>
      <c r="C1295" s="28" t="s">
        <v>20580</v>
      </c>
      <c r="D1295" s="28" t="s">
        <v>20581</v>
      </c>
      <c r="E1295" s="22"/>
      <c r="F1295" s="23" t="s">
        <v>26</v>
      </c>
      <c r="G1295" s="22"/>
      <c r="H1295" s="23">
        <v>0</v>
      </c>
      <c r="I1295" s="22"/>
      <c r="J1295" s="23" t="s">
        <v>18202</v>
      </c>
      <c r="K1295" s="23" t="s">
        <v>18203</v>
      </c>
      <c r="L1295" s="23" t="s">
        <v>18223</v>
      </c>
      <c r="M1295" s="22"/>
      <c r="N1295" s="22"/>
      <c r="O1295" s="22"/>
      <c r="P1295" s="24"/>
      <c r="Q1295" s="23" t="s">
        <v>29</v>
      </c>
      <c r="R1295" s="23" t="s">
        <v>30</v>
      </c>
      <c r="S1295" s="25"/>
      <c r="T1295" s="26"/>
      <c r="U1295" s="26"/>
      <c r="V1295" s="22"/>
      <c r="W1295" s="27"/>
      <c r="X1295" s="8"/>
      <c r="Y1295" s="8"/>
      <c r="Z1295" s="8"/>
      <c r="AA1295" s="8"/>
      <c r="AB1295" s="8"/>
      <c r="AC1295" s="8"/>
      <c r="AD1295" s="8"/>
      <c r="AE1295" s="8"/>
      <c r="AF1295" s="8"/>
      <c r="AG1295" s="8"/>
      <c r="AH1295" s="8"/>
      <c r="AI1295" s="8"/>
      <c r="AJ1295" s="8"/>
      <c r="AK1295" s="8"/>
    </row>
    <row r="1296" spans="1:37" ht="60.75">
      <c r="A1296" s="18">
        <v>3008</v>
      </c>
      <c r="B1296" s="19"/>
      <c r="C1296" s="28" t="s">
        <v>20580</v>
      </c>
      <c r="D1296" s="28" t="s">
        <v>20582</v>
      </c>
      <c r="E1296" s="22"/>
      <c r="F1296" s="23" t="s">
        <v>599</v>
      </c>
      <c r="G1296" s="22"/>
      <c r="H1296" s="23">
        <v>0</v>
      </c>
      <c r="I1296" s="22"/>
      <c r="J1296" s="23" t="s">
        <v>18202</v>
      </c>
      <c r="K1296" s="23" t="s">
        <v>18203</v>
      </c>
      <c r="L1296" s="23" t="s">
        <v>18223</v>
      </c>
      <c r="M1296" s="22"/>
      <c r="N1296" s="22"/>
      <c r="O1296" s="22"/>
      <c r="P1296" s="24"/>
      <c r="Q1296" s="23" t="s">
        <v>29</v>
      </c>
      <c r="R1296" s="23" t="s">
        <v>30</v>
      </c>
      <c r="S1296" s="25"/>
      <c r="T1296" s="26"/>
      <c r="U1296" s="26"/>
      <c r="V1296" s="22"/>
      <c r="W1296" s="27"/>
      <c r="X1296" s="8"/>
      <c r="Y1296" s="8"/>
      <c r="Z1296" s="8"/>
      <c r="AA1296" s="8"/>
      <c r="AB1296" s="8"/>
      <c r="AC1296" s="8"/>
      <c r="AD1296" s="8"/>
      <c r="AE1296" s="8"/>
      <c r="AF1296" s="8"/>
      <c r="AG1296" s="8"/>
      <c r="AH1296" s="8"/>
      <c r="AI1296" s="8"/>
      <c r="AJ1296" s="8"/>
      <c r="AK1296" s="8"/>
    </row>
    <row r="1297" spans="1:37" ht="90.75">
      <c r="A1297" s="18">
        <v>3009</v>
      </c>
      <c r="B1297" s="19"/>
      <c r="C1297" s="28" t="s">
        <v>20583</v>
      </c>
      <c r="D1297" s="28" t="s">
        <v>20584</v>
      </c>
      <c r="E1297" s="22"/>
      <c r="F1297" s="23" t="s">
        <v>59</v>
      </c>
      <c r="G1297" s="22"/>
      <c r="H1297" s="23">
        <v>0</v>
      </c>
      <c r="I1297" s="22"/>
      <c r="J1297" s="23" t="s">
        <v>18202</v>
      </c>
      <c r="K1297" s="23" t="s">
        <v>18203</v>
      </c>
      <c r="L1297" s="23" t="s">
        <v>35</v>
      </c>
      <c r="M1297" s="22"/>
      <c r="N1297" s="22"/>
      <c r="O1297" s="23" t="s">
        <v>19117</v>
      </c>
      <c r="P1297" s="24"/>
      <c r="Q1297" s="23" t="s">
        <v>99</v>
      </c>
      <c r="R1297" s="23" t="s">
        <v>10886</v>
      </c>
      <c r="S1297" s="25"/>
      <c r="T1297" s="26"/>
      <c r="U1297" s="26"/>
      <c r="V1297" s="22"/>
      <c r="W1297" s="27"/>
      <c r="X1297" s="8"/>
      <c r="Y1297" s="8"/>
      <c r="Z1297" s="8"/>
      <c r="AA1297" s="8"/>
      <c r="AB1297" s="8"/>
      <c r="AC1297" s="8"/>
      <c r="AD1297" s="8"/>
      <c r="AE1297" s="8"/>
      <c r="AF1297" s="8"/>
      <c r="AG1297" s="8"/>
      <c r="AH1297" s="8"/>
      <c r="AI1297" s="8"/>
      <c r="AJ1297" s="8"/>
      <c r="AK1297" s="8"/>
    </row>
    <row r="1298" spans="1:37" ht="165.75">
      <c r="A1298" s="18">
        <v>3016</v>
      </c>
      <c r="B1298" s="19"/>
      <c r="C1298" s="28" t="s">
        <v>20585</v>
      </c>
      <c r="D1298" s="28" t="s">
        <v>20586</v>
      </c>
      <c r="E1298" s="22"/>
      <c r="F1298" s="23" t="s">
        <v>20587</v>
      </c>
      <c r="G1298" s="22"/>
      <c r="H1298" s="23">
        <v>0</v>
      </c>
      <c r="I1298" s="22"/>
      <c r="J1298" s="23" t="s">
        <v>18202</v>
      </c>
      <c r="K1298" s="23" t="s">
        <v>18203</v>
      </c>
      <c r="L1298" s="23" t="s">
        <v>18212</v>
      </c>
      <c r="M1298" s="22"/>
      <c r="N1298" s="22"/>
      <c r="O1298" s="22"/>
      <c r="P1298" s="24"/>
      <c r="Q1298" s="23" t="s">
        <v>29</v>
      </c>
      <c r="R1298" s="23" t="s">
        <v>30</v>
      </c>
      <c r="S1298" s="25"/>
      <c r="T1298" s="26"/>
      <c r="U1298" s="26"/>
      <c r="V1298" s="22"/>
      <c r="W1298" s="27"/>
      <c r="X1298" s="8"/>
      <c r="Y1298" s="8"/>
      <c r="Z1298" s="8"/>
      <c r="AA1298" s="8"/>
      <c r="AB1298" s="8"/>
      <c r="AC1298" s="8"/>
      <c r="AD1298" s="8"/>
      <c r="AE1298" s="8"/>
      <c r="AF1298" s="8"/>
      <c r="AG1298" s="8"/>
      <c r="AH1298" s="8"/>
      <c r="AI1298" s="8"/>
      <c r="AJ1298" s="8"/>
      <c r="AK1298" s="8"/>
    </row>
    <row r="1299" spans="1:37" ht="195.75">
      <c r="A1299" s="18">
        <v>3017</v>
      </c>
      <c r="B1299" s="19"/>
      <c r="C1299" s="28" t="s">
        <v>20585</v>
      </c>
      <c r="D1299" s="28" t="s">
        <v>20588</v>
      </c>
      <c r="E1299" s="22"/>
      <c r="F1299" s="23" t="s">
        <v>20589</v>
      </c>
      <c r="G1299" s="22"/>
      <c r="H1299" s="23">
        <v>0</v>
      </c>
      <c r="I1299" s="22"/>
      <c r="J1299" s="23" t="s">
        <v>18202</v>
      </c>
      <c r="K1299" s="23" t="s">
        <v>18203</v>
      </c>
      <c r="L1299" s="23" t="s">
        <v>18212</v>
      </c>
      <c r="M1299" s="22"/>
      <c r="N1299" s="22"/>
      <c r="O1299" s="22"/>
      <c r="P1299" s="24"/>
      <c r="Q1299" s="23" t="s">
        <v>29</v>
      </c>
      <c r="R1299" s="23" t="s">
        <v>30</v>
      </c>
      <c r="S1299" s="25"/>
      <c r="T1299" s="26"/>
      <c r="U1299" s="26"/>
      <c r="V1299" s="22"/>
      <c r="W1299" s="27"/>
      <c r="X1299" s="8"/>
      <c r="Y1299" s="8"/>
      <c r="Z1299" s="8"/>
      <c r="AA1299" s="8"/>
      <c r="AB1299" s="8"/>
      <c r="AC1299" s="8"/>
      <c r="AD1299" s="8"/>
      <c r="AE1299" s="8"/>
      <c r="AF1299" s="8"/>
      <c r="AG1299" s="8"/>
      <c r="AH1299" s="8"/>
      <c r="AI1299" s="8"/>
      <c r="AJ1299" s="8"/>
      <c r="AK1299" s="8"/>
    </row>
    <row r="1300" spans="1:37" ht="90.75">
      <c r="A1300" s="18">
        <v>3019</v>
      </c>
      <c r="B1300" s="19"/>
      <c r="C1300" s="28" t="s">
        <v>20590</v>
      </c>
      <c r="D1300" s="28" t="s">
        <v>20591</v>
      </c>
      <c r="E1300" s="22"/>
      <c r="F1300" s="23" t="s">
        <v>26</v>
      </c>
      <c r="G1300" s="23" t="s">
        <v>18684</v>
      </c>
      <c r="H1300" s="23">
        <v>0</v>
      </c>
      <c r="I1300" s="22"/>
      <c r="J1300" s="23" t="s">
        <v>18202</v>
      </c>
      <c r="K1300" s="29">
        <v>43497</v>
      </c>
      <c r="L1300" s="23" t="s">
        <v>18212</v>
      </c>
      <c r="M1300" s="22"/>
      <c r="N1300" s="23" t="s">
        <v>20592</v>
      </c>
      <c r="O1300" s="22"/>
      <c r="P1300" s="24"/>
      <c r="Q1300" s="23" t="s">
        <v>29</v>
      </c>
      <c r="R1300" s="23" t="s">
        <v>30</v>
      </c>
      <c r="S1300" s="25"/>
      <c r="T1300" s="26"/>
      <c r="U1300" s="26"/>
      <c r="V1300" s="22"/>
      <c r="W1300" s="27"/>
      <c r="X1300" s="8"/>
      <c r="Y1300" s="8"/>
      <c r="Z1300" s="8"/>
      <c r="AA1300" s="8"/>
      <c r="AB1300" s="8"/>
      <c r="AC1300" s="8"/>
      <c r="AD1300" s="8"/>
      <c r="AE1300" s="8"/>
      <c r="AF1300" s="8"/>
      <c r="AG1300" s="8"/>
      <c r="AH1300" s="8"/>
      <c r="AI1300" s="8"/>
      <c r="AJ1300" s="8"/>
      <c r="AK1300" s="8"/>
    </row>
    <row r="1301" spans="1:37" ht="165.75">
      <c r="A1301" s="18">
        <v>3020</v>
      </c>
      <c r="B1301" s="19"/>
      <c r="C1301" s="28" t="s">
        <v>20593</v>
      </c>
      <c r="D1301" s="28" t="s">
        <v>20594</v>
      </c>
      <c r="E1301" s="22"/>
      <c r="F1301" s="23" t="s">
        <v>50</v>
      </c>
      <c r="G1301" s="23" t="s">
        <v>18721</v>
      </c>
      <c r="H1301" s="23">
        <v>0</v>
      </c>
      <c r="I1301" s="22"/>
      <c r="J1301" s="23" t="s">
        <v>18202</v>
      </c>
      <c r="K1301" s="29">
        <v>43497</v>
      </c>
      <c r="L1301" s="23" t="s">
        <v>18212</v>
      </c>
      <c r="M1301" s="22"/>
      <c r="N1301" s="23" t="s">
        <v>20595</v>
      </c>
      <c r="O1301" s="22"/>
      <c r="P1301" s="24"/>
      <c r="Q1301" s="23" t="s">
        <v>29</v>
      </c>
      <c r="R1301" s="23" t="s">
        <v>30</v>
      </c>
      <c r="S1301" s="25"/>
      <c r="T1301" s="26"/>
      <c r="U1301" s="26"/>
      <c r="V1301" s="22"/>
      <c r="W1301" s="27"/>
      <c r="X1301" s="8"/>
      <c r="Y1301" s="8"/>
      <c r="Z1301" s="8"/>
      <c r="AA1301" s="8"/>
      <c r="AB1301" s="8"/>
      <c r="AC1301" s="8"/>
      <c r="AD1301" s="8"/>
      <c r="AE1301" s="8"/>
      <c r="AF1301" s="8"/>
      <c r="AG1301" s="8"/>
      <c r="AH1301" s="8"/>
      <c r="AI1301" s="8"/>
      <c r="AJ1301" s="8"/>
      <c r="AK1301" s="8"/>
    </row>
    <row r="1302" spans="1:37" ht="409.6">
      <c r="A1302" s="18">
        <v>3021</v>
      </c>
      <c r="B1302" s="19"/>
      <c r="C1302" s="28" t="s">
        <v>20596</v>
      </c>
      <c r="D1302" s="28" t="s">
        <v>20597</v>
      </c>
      <c r="E1302" s="22"/>
      <c r="F1302" s="23" t="s">
        <v>1291</v>
      </c>
      <c r="G1302" s="23" t="s">
        <v>18554</v>
      </c>
      <c r="H1302" s="23">
        <v>0</v>
      </c>
      <c r="I1302" s="22"/>
      <c r="J1302" s="23" t="s">
        <v>18202</v>
      </c>
      <c r="K1302" s="29">
        <v>43497</v>
      </c>
      <c r="L1302" s="23" t="s">
        <v>18212</v>
      </c>
      <c r="M1302" s="22"/>
      <c r="N1302" s="23" t="s">
        <v>20595</v>
      </c>
      <c r="O1302" s="22"/>
      <c r="P1302" s="24"/>
      <c r="Q1302" s="23" t="s">
        <v>29</v>
      </c>
      <c r="R1302" s="23" t="s">
        <v>30</v>
      </c>
      <c r="S1302" s="25"/>
      <c r="T1302" s="26"/>
      <c r="U1302" s="26"/>
      <c r="V1302" s="22"/>
      <c r="W1302" s="27"/>
      <c r="X1302" s="8"/>
      <c r="Y1302" s="8"/>
      <c r="Z1302" s="8"/>
      <c r="AA1302" s="8"/>
      <c r="AB1302" s="8"/>
      <c r="AC1302" s="8"/>
      <c r="AD1302" s="8"/>
      <c r="AE1302" s="8"/>
      <c r="AF1302" s="8"/>
      <c r="AG1302" s="8"/>
      <c r="AH1302" s="8"/>
      <c r="AI1302" s="8"/>
      <c r="AJ1302" s="8"/>
      <c r="AK1302" s="8"/>
    </row>
    <row r="1303" spans="1:37" ht="285.75">
      <c r="A1303" s="18">
        <v>3022</v>
      </c>
      <c r="B1303" s="19"/>
      <c r="C1303" s="28" t="s">
        <v>20596</v>
      </c>
      <c r="D1303" s="28" t="s">
        <v>20598</v>
      </c>
      <c r="E1303" s="22"/>
      <c r="F1303" s="23" t="s">
        <v>3739</v>
      </c>
      <c r="G1303" s="23" t="s">
        <v>18589</v>
      </c>
      <c r="H1303" s="23">
        <v>0</v>
      </c>
      <c r="I1303" s="22"/>
      <c r="J1303" s="23" t="s">
        <v>18202</v>
      </c>
      <c r="K1303" s="29">
        <v>43497</v>
      </c>
      <c r="L1303" s="23" t="s">
        <v>18212</v>
      </c>
      <c r="M1303" s="22"/>
      <c r="N1303" s="23" t="s">
        <v>20595</v>
      </c>
      <c r="O1303" s="22"/>
      <c r="P1303" s="24"/>
      <c r="Q1303" s="23" t="s">
        <v>29</v>
      </c>
      <c r="R1303" s="23" t="s">
        <v>30</v>
      </c>
      <c r="S1303" s="25"/>
      <c r="T1303" s="26"/>
      <c r="U1303" s="26"/>
      <c r="V1303" s="22"/>
      <c r="W1303" s="27"/>
      <c r="X1303" s="8"/>
      <c r="Y1303" s="8"/>
      <c r="Z1303" s="8"/>
      <c r="AA1303" s="8"/>
      <c r="AB1303" s="8"/>
      <c r="AC1303" s="8"/>
      <c r="AD1303" s="8"/>
      <c r="AE1303" s="8"/>
      <c r="AF1303" s="8"/>
      <c r="AG1303" s="8"/>
      <c r="AH1303" s="8"/>
      <c r="AI1303" s="8"/>
      <c r="AJ1303" s="8"/>
      <c r="AK1303" s="8"/>
    </row>
    <row r="1304" spans="1:37" ht="60.75">
      <c r="A1304" s="18">
        <v>3023</v>
      </c>
      <c r="B1304" s="19"/>
      <c r="C1304" s="28" t="s">
        <v>20599</v>
      </c>
      <c r="D1304" s="28" t="s">
        <v>20600</v>
      </c>
      <c r="E1304" s="22"/>
      <c r="F1304" s="23" t="s">
        <v>415</v>
      </c>
      <c r="G1304" s="22"/>
      <c r="H1304" s="23">
        <v>0</v>
      </c>
      <c r="I1304" s="22"/>
      <c r="J1304" s="23" t="s">
        <v>18202</v>
      </c>
      <c r="K1304" s="22"/>
      <c r="L1304" s="23" t="s">
        <v>18367</v>
      </c>
      <c r="M1304" s="22"/>
      <c r="N1304" s="22"/>
      <c r="O1304" s="22"/>
      <c r="P1304" s="24"/>
      <c r="Q1304" s="22"/>
      <c r="R1304" s="22"/>
      <c r="S1304" s="25"/>
      <c r="T1304" s="26"/>
      <c r="U1304" s="26"/>
      <c r="V1304" s="22"/>
      <c r="W1304" s="27"/>
      <c r="X1304" s="8"/>
      <c r="Y1304" s="8"/>
      <c r="Z1304" s="8"/>
      <c r="AA1304" s="8"/>
      <c r="AB1304" s="8"/>
      <c r="AC1304" s="8"/>
      <c r="AD1304" s="8"/>
      <c r="AE1304" s="8"/>
      <c r="AF1304" s="8"/>
      <c r="AG1304" s="8"/>
      <c r="AH1304" s="8"/>
      <c r="AI1304" s="8"/>
      <c r="AJ1304" s="8"/>
      <c r="AK1304" s="8"/>
    </row>
    <row r="1305" spans="1:37" ht="210.75">
      <c r="A1305" s="18">
        <v>3026</v>
      </c>
      <c r="B1305" s="19"/>
      <c r="C1305" s="28" t="s">
        <v>20601</v>
      </c>
      <c r="D1305" s="28" t="s">
        <v>20602</v>
      </c>
      <c r="E1305" s="22"/>
      <c r="F1305" s="22"/>
      <c r="G1305" s="22"/>
      <c r="H1305" s="23">
        <v>0</v>
      </c>
      <c r="I1305" s="22"/>
      <c r="J1305" s="23" t="s">
        <v>18202</v>
      </c>
      <c r="K1305" s="22"/>
      <c r="L1305" s="23" t="s">
        <v>18212</v>
      </c>
      <c r="M1305" s="22"/>
      <c r="N1305" s="22"/>
      <c r="O1305" s="22"/>
      <c r="P1305" s="24"/>
      <c r="Q1305" s="23" t="s">
        <v>36</v>
      </c>
      <c r="R1305" s="23" t="s">
        <v>37</v>
      </c>
      <c r="S1305" s="25"/>
      <c r="T1305" s="26"/>
      <c r="U1305" s="26"/>
      <c r="V1305" s="22"/>
      <c r="W1305" s="27"/>
      <c r="X1305" s="8"/>
      <c r="Y1305" s="8"/>
      <c r="Z1305" s="8"/>
      <c r="AA1305" s="8"/>
      <c r="AB1305" s="8"/>
      <c r="AC1305" s="8"/>
      <c r="AD1305" s="8"/>
      <c r="AE1305" s="8"/>
      <c r="AF1305" s="8"/>
      <c r="AG1305" s="8"/>
      <c r="AH1305" s="8"/>
      <c r="AI1305" s="8"/>
      <c r="AJ1305" s="8"/>
      <c r="AK1305" s="8"/>
    </row>
    <row r="1306" spans="1:37" ht="135.75">
      <c r="A1306" s="18">
        <v>3027</v>
      </c>
      <c r="B1306" s="19"/>
      <c r="C1306" s="28" t="s">
        <v>20603</v>
      </c>
      <c r="D1306" s="28" t="s">
        <v>20604</v>
      </c>
      <c r="E1306" s="22"/>
      <c r="F1306" s="23" t="s">
        <v>415</v>
      </c>
      <c r="G1306" s="22"/>
      <c r="H1306" s="23">
        <v>0</v>
      </c>
      <c r="I1306" s="22"/>
      <c r="J1306" s="23" t="s">
        <v>18202</v>
      </c>
      <c r="K1306" s="22"/>
      <c r="L1306" s="23" t="s">
        <v>18212</v>
      </c>
      <c r="M1306" s="22"/>
      <c r="N1306" s="22"/>
      <c r="O1306" s="22"/>
      <c r="P1306" s="24"/>
      <c r="Q1306" s="23" t="s">
        <v>36</v>
      </c>
      <c r="R1306" s="23" t="s">
        <v>37</v>
      </c>
      <c r="S1306" s="25"/>
      <c r="T1306" s="26"/>
      <c r="U1306" s="26"/>
      <c r="V1306" s="22"/>
      <c r="W1306" s="27"/>
      <c r="X1306" s="8"/>
      <c r="Y1306" s="8"/>
      <c r="Z1306" s="8"/>
      <c r="AA1306" s="8"/>
      <c r="AB1306" s="8"/>
      <c r="AC1306" s="8"/>
      <c r="AD1306" s="8"/>
      <c r="AE1306" s="8"/>
      <c r="AF1306" s="8"/>
      <c r="AG1306" s="8"/>
      <c r="AH1306" s="8"/>
      <c r="AI1306" s="8"/>
      <c r="AJ1306" s="8"/>
      <c r="AK1306" s="8"/>
    </row>
    <row r="1307" spans="1:37" ht="165.75">
      <c r="A1307" s="18">
        <v>3028</v>
      </c>
      <c r="B1307" s="19"/>
      <c r="C1307" s="28" t="s">
        <v>20605</v>
      </c>
      <c r="D1307" s="28" t="s">
        <v>20606</v>
      </c>
      <c r="E1307" s="22"/>
      <c r="F1307" s="22"/>
      <c r="G1307" s="22"/>
      <c r="H1307" s="23">
        <v>0</v>
      </c>
      <c r="I1307" s="22"/>
      <c r="J1307" s="23" t="s">
        <v>18202</v>
      </c>
      <c r="K1307" s="31">
        <v>43313</v>
      </c>
      <c r="L1307" s="23" t="s">
        <v>17409</v>
      </c>
      <c r="M1307" s="22"/>
      <c r="N1307" s="22"/>
      <c r="O1307" s="22"/>
      <c r="P1307" s="24"/>
      <c r="Q1307" s="23" t="s">
        <v>18377</v>
      </c>
      <c r="R1307" s="22"/>
      <c r="S1307" s="25"/>
      <c r="T1307" s="26"/>
      <c r="U1307" s="26"/>
      <c r="V1307" s="22"/>
      <c r="W1307" s="27"/>
      <c r="X1307" s="8"/>
      <c r="Y1307" s="8"/>
      <c r="Z1307" s="8"/>
      <c r="AA1307" s="8"/>
      <c r="AB1307" s="8"/>
      <c r="AC1307" s="8"/>
      <c r="AD1307" s="8"/>
      <c r="AE1307" s="8"/>
      <c r="AF1307" s="8"/>
      <c r="AG1307" s="8"/>
      <c r="AH1307" s="8"/>
      <c r="AI1307" s="8"/>
      <c r="AJ1307" s="8"/>
      <c r="AK1307" s="8"/>
    </row>
    <row r="1308" spans="1:37" ht="409.5">
      <c r="A1308" s="18">
        <v>3031</v>
      </c>
      <c r="B1308" s="19"/>
      <c r="C1308" s="20" t="s">
        <v>20607</v>
      </c>
      <c r="D1308" s="21"/>
      <c r="E1308" s="22"/>
      <c r="F1308" s="22"/>
      <c r="G1308" s="22"/>
      <c r="H1308" s="23">
        <v>0</v>
      </c>
      <c r="I1308" s="22"/>
      <c r="J1308" s="23" t="s">
        <v>18202</v>
      </c>
      <c r="K1308" s="22"/>
      <c r="L1308" s="23" t="s">
        <v>17409</v>
      </c>
      <c r="M1308" s="22"/>
      <c r="N1308" s="22"/>
      <c r="O1308" s="22"/>
      <c r="P1308" s="24"/>
      <c r="Q1308" s="23" t="s">
        <v>20</v>
      </c>
      <c r="R1308" s="22"/>
      <c r="S1308" s="25"/>
      <c r="T1308" s="26"/>
      <c r="U1308" s="26"/>
      <c r="V1308" s="22"/>
      <c r="W1308" s="27"/>
      <c r="X1308" s="8"/>
      <c r="Y1308" s="8"/>
      <c r="Z1308" s="8"/>
      <c r="AA1308" s="8"/>
      <c r="AB1308" s="8"/>
      <c r="AC1308" s="8"/>
      <c r="AD1308" s="8"/>
      <c r="AE1308" s="8"/>
      <c r="AF1308" s="8"/>
      <c r="AG1308" s="8"/>
      <c r="AH1308" s="8"/>
      <c r="AI1308" s="8"/>
      <c r="AJ1308" s="8"/>
      <c r="AK1308" s="8"/>
    </row>
    <row r="1309" spans="1:37" ht="120.75">
      <c r="A1309" s="18">
        <v>3037</v>
      </c>
      <c r="B1309" s="19"/>
      <c r="C1309" s="28" t="s">
        <v>20608</v>
      </c>
      <c r="D1309" s="28" t="s">
        <v>20609</v>
      </c>
      <c r="E1309" s="22"/>
      <c r="F1309" s="23" t="s">
        <v>17113</v>
      </c>
      <c r="G1309" s="22"/>
      <c r="H1309" s="23">
        <v>0</v>
      </c>
      <c r="I1309" s="22"/>
      <c r="J1309" s="23" t="s">
        <v>18202</v>
      </c>
      <c r="K1309" s="29">
        <v>43497</v>
      </c>
      <c r="L1309" s="23" t="s">
        <v>96</v>
      </c>
      <c r="M1309" s="22"/>
      <c r="N1309" s="23" t="s">
        <v>20610</v>
      </c>
      <c r="O1309" s="22"/>
      <c r="P1309" s="24"/>
      <c r="Q1309" s="23" t="s">
        <v>18392</v>
      </c>
      <c r="R1309" s="23" t="s">
        <v>127</v>
      </c>
      <c r="S1309" s="25"/>
      <c r="T1309" s="26"/>
      <c r="U1309" s="26"/>
      <c r="V1309" s="22"/>
      <c r="W1309" s="27"/>
      <c r="X1309" s="8"/>
      <c r="Y1309" s="8"/>
      <c r="Z1309" s="8"/>
      <c r="AA1309" s="8"/>
      <c r="AB1309" s="8"/>
      <c r="AC1309" s="8"/>
      <c r="AD1309" s="8"/>
      <c r="AE1309" s="8"/>
      <c r="AF1309" s="8"/>
      <c r="AG1309" s="8"/>
      <c r="AH1309" s="8"/>
      <c r="AI1309" s="8"/>
      <c r="AJ1309" s="8"/>
      <c r="AK1309" s="8"/>
    </row>
    <row r="1310" spans="1:37" ht="120.75">
      <c r="A1310" s="18">
        <v>3039</v>
      </c>
      <c r="B1310" s="19"/>
      <c r="C1310" s="28" t="s">
        <v>20611</v>
      </c>
      <c r="D1310" s="28" t="s">
        <v>20612</v>
      </c>
      <c r="E1310" s="22"/>
      <c r="F1310" s="22"/>
      <c r="G1310" s="22"/>
      <c r="H1310" s="23">
        <v>0</v>
      </c>
      <c r="I1310" s="22"/>
      <c r="J1310" s="23" t="s">
        <v>18202</v>
      </c>
      <c r="K1310" s="22"/>
      <c r="L1310" s="23" t="s">
        <v>18267</v>
      </c>
      <c r="M1310" s="22"/>
      <c r="N1310" s="22"/>
      <c r="O1310" s="22"/>
      <c r="P1310" s="24"/>
      <c r="Q1310" s="23" t="s">
        <v>29</v>
      </c>
      <c r="R1310" s="23" t="s">
        <v>30</v>
      </c>
      <c r="S1310" s="25"/>
      <c r="T1310" s="26"/>
      <c r="U1310" s="26"/>
      <c r="V1310" s="22"/>
      <c r="W1310" s="27"/>
      <c r="X1310" s="8"/>
      <c r="Y1310" s="8"/>
      <c r="Z1310" s="8"/>
      <c r="AA1310" s="8"/>
      <c r="AB1310" s="8"/>
      <c r="AC1310" s="8"/>
      <c r="AD1310" s="8"/>
      <c r="AE1310" s="8"/>
      <c r="AF1310" s="8"/>
      <c r="AG1310" s="8"/>
      <c r="AH1310" s="8"/>
      <c r="AI1310" s="8"/>
      <c r="AJ1310" s="8"/>
      <c r="AK1310" s="8"/>
    </row>
    <row r="1311" spans="1:37" ht="120.75">
      <c r="A1311" s="18">
        <v>3040</v>
      </c>
      <c r="B1311" s="19"/>
      <c r="C1311" s="28" t="s">
        <v>20613</v>
      </c>
      <c r="D1311" s="28" t="s">
        <v>20614</v>
      </c>
      <c r="E1311" s="22"/>
      <c r="F1311" s="22"/>
      <c r="G1311" s="22"/>
      <c r="H1311" s="23">
        <v>0</v>
      </c>
      <c r="I1311" s="22"/>
      <c r="J1311" s="23" t="s">
        <v>18202</v>
      </c>
      <c r="K1311" s="22"/>
      <c r="L1311" s="23" t="s">
        <v>18267</v>
      </c>
      <c r="M1311" s="22"/>
      <c r="N1311" s="22"/>
      <c r="O1311" s="22"/>
      <c r="P1311" s="24"/>
      <c r="Q1311" s="23" t="s">
        <v>29</v>
      </c>
      <c r="R1311" s="23" t="s">
        <v>30</v>
      </c>
      <c r="S1311" s="25"/>
      <c r="T1311" s="26"/>
      <c r="U1311" s="26"/>
      <c r="V1311" s="22"/>
      <c r="W1311" s="27"/>
      <c r="X1311" s="8"/>
      <c r="Y1311" s="8"/>
      <c r="Z1311" s="8"/>
      <c r="AA1311" s="8"/>
      <c r="AB1311" s="8"/>
      <c r="AC1311" s="8"/>
      <c r="AD1311" s="8"/>
      <c r="AE1311" s="8"/>
      <c r="AF1311" s="8"/>
      <c r="AG1311" s="8"/>
      <c r="AH1311" s="8"/>
      <c r="AI1311" s="8"/>
      <c r="AJ1311" s="8"/>
      <c r="AK1311" s="8"/>
    </row>
    <row r="1312" spans="1:37" ht="135.75">
      <c r="A1312" s="18">
        <v>3042</v>
      </c>
      <c r="B1312" s="19"/>
      <c r="C1312" s="28" t="s">
        <v>20615</v>
      </c>
      <c r="D1312" s="28" t="s">
        <v>20616</v>
      </c>
      <c r="E1312" s="22"/>
      <c r="F1312" s="23" t="s">
        <v>266</v>
      </c>
      <c r="G1312" s="22"/>
      <c r="H1312" s="23">
        <v>0</v>
      </c>
      <c r="I1312" s="22"/>
      <c r="J1312" s="23" t="s">
        <v>18202</v>
      </c>
      <c r="K1312" s="29">
        <v>43497</v>
      </c>
      <c r="L1312" s="23" t="s">
        <v>96</v>
      </c>
      <c r="M1312" s="22"/>
      <c r="N1312" s="23" t="s">
        <v>20617</v>
      </c>
      <c r="O1312" s="22"/>
      <c r="P1312" s="24"/>
      <c r="Q1312" s="23" t="s">
        <v>18392</v>
      </c>
      <c r="R1312" s="23" t="s">
        <v>127</v>
      </c>
      <c r="S1312" s="25"/>
      <c r="T1312" s="26"/>
      <c r="U1312" s="26"/>
      <c r="V1312" s="22"/>
      <c r="W1312" s="27"/>
      <c r="X1312" s="8"/>
      <c r="Y1312" s="8"/>
      <c r="Z1312" s="8"/>
      <c r="AA1312" s="8"/>
      <c r="AB1312" s="8"/>
      <c r="AC1312" s="8"/>
      <c r="AD1312" s="8"/>
      <c r="AE1312" s="8"/>
      <c r="AF1312" s="8"/>
      <c r="AG1312" s="8"/>
      <c r="AH1312" s="8"/>
      <c r="AI1312" s="8"/>
      <c r="AJ1312" s="8"/>
      <c r="AK1312" s="8"/>
    </row>
    <row r="1313" spans="1:37" ht="75.75">
      <c r="A1313" s="18">
        <v>3043</v>
      </c>
      <c r="B1313" s="19"/>
      <c r="C1313" s="28" t="s">
        <v>20618</v>
      </c>
      <c r="D1313" s="28" t="s">
        <v>20619</v>
      </c>
      <c r="E1313" s="22"/>
      <c r="F1313" s="23" t="s">
        <v>266</v>
      </c>
      <c r="G1313" s="22"/>
      <c r="H1313" s="23">
        <v>0</v>
      </c>
      <c r="I1313" s="22"/>
      <c r="J1313" s="23" t="s">
        <v>18202</v>
      </c>
      <c r="K1313" s="29">
        <v>43497</v>
      </c>
      <c r="L1313" s="23" t="s">
        <v>96</v>
      </c>
      <c r="M1313" s="22"/>
      <c r="N1313" s="23" t="s">
        <v>18527</v>
      </c>
      <c r="O1313" s="22"/>
      <c r="P1313" s="24"/>
      <c r="Q1313" s="23" t="s">
        <v>18392</v>
      </c>
      <c r="R1313" s="23" t="s">
        <v>127</v>
      </c>
      <c r="S1313" s="25"/>
      <c r="T1313" s="26"/>
      <c r="U1313" s="26"/>
      <c r="V1313" s="22"/>
      <c r="W1313" s="27"/>
      <c r="X1313" s="8"/>
      <c r="Y1313" s="8"/>
      <c r="Z1313" s="8"/>
      <c r="AA1313" s="8"/>
      <c r="AB1313" s="8"/>
      <c r="AC1313" s="8"/>
      <c r="AD1313" s="8"/>
      <c r="AE1313" s="8"/>
      <c r="AF1313" s="8"/>
      <c r="AG1313" s="8"/>
      <c r="AH1313" s="8"/>
      <c r="AI1313" s="8"/>
      <c r="AJ1313" s="8"/>
      <c r="AK1313" s="8"/>
    </row>
    <row r="1314" spans="1:37" ht="105.75">
      <c r="A1314" s="18">
        <v>3046</v>
      </c>
      <c r="B1314" s="19"/>
      <c r="C1314" s="28" t="s">
        <v>20620</v>
      </c>
      <c r="D1314" s="28" t="s">
        <v>530</v>
      </c>
      <c r="E1314" s="22"/>
      <c r="F1314" s="22"/>
      <c r="G1314" s="22"/>
      <c r="H1314" s="23">
        <v>0</v>
      </c>
      <c r="I1314" s="22"/>
      <c r="J1314" s="23" t="s">
        <v>18202</v>
      </c>
      <c r="K1314" s="22"/>
      <c r="L1314" s="23" t="s">
        <v>18367</v>
      </c>
      <c r="M1314" s="22"/>
      <c r="N1314" s="22"/>
      <c r="O1314" s="22"/>
      <c r="P1314" s="24"/>
      <c r="Q1314" s="22"/>
      <c r="R1314" s="23" t="s">
        <v>20621</v>
      </c>
      <c r="S1314" s="25"/>
      <c r="T1314" s="26"/>
      <c r="U1314" s="32" t="s">
        <v>545</v>
      </c>
      <c r="V1314" s="22"/>
      <c r="W1314" s="27"/>
      <c r="X1314" s="8"/>
      <c r="Y1314" s="8"/>
      <c r="Z1314" s="8"/>
      <c r="AA1314" s="8"/>
      <c r="AB1314" s="8"/>
      <c r="AC1314" s="8"/>
      <c r="AD1314" s="8"/>
      <c r="AE1314" s="8"/>
      <c r="AF1314" s="8"/>
      <c r="AG1314" s="8"/>
      <c r="AH1314" s="8"/>
      <c r="AI1314" s="8"/>
      <c r="AJ1314" s="8"/>
      <c r="AK1314" s="8"/>
    </row>
    <row r="1315" spans="1:37" ht="165.75">
      <c r="A1315" s="18">
        <v>3047</v>
      </c>
      <c r="B1315" s="19"/>
      <c r="C1315" s="28" t="s">
        <v>20622</v>
      </c>
      <c r="D1315" s="28" t="s">
        <v>20623</v>
      </c>
      <c r="E1315" s="22"/>
      <c r="F1315" s="23" t="s">
        <v>466</v>
      </c>
      <c r="G1315" s="22"/>
      <c r="H1315" s="23">
        <v>0</v>
      </c>
      <c r="I1315" s="22"/>
      <c r="J1315" s="23" t="s">
        <v>18202</v>
      </c>
      <c r="K1315" s="22"/>
      <c r="L1315" s="23" t="s">
        <v>18212</v>
      </c>
      <c r="M1315" s="22"/>
      <c r="N1315" s="22"/>
      <c r="O1315" s="22"/>
      <c r="P1315" s="24"/>
      <c r="Q1315" s="23" t="s">
        <v>36</v>
      </c>
      <c r="R1315" s="23" t="s">
        <v>37</v>
      </c>
      <c r="S1315" s="25"/>
      <c r="T1315" s="26"/>
      <c r="U1315" s="26"/>
      <c r="V1315" s="22"/>
      <c r="W1315" s="27"/>
      <c r="X1315" s="8"/>
      <c r="Y1315" s="8"/>
      <c r="Z1315" s="8"/>
      <c r="AA1315" s="8"/>
      <c r="AB1315" s="8"/>
      <c r="AC1315" s="8"/>
      <c r="AD1315" s="8"/>
      <c r="AE1315" s="8"/>
      <c r="AF1315" s="8"/>
      <c r="AG1315" s="8"/>
      <c r="AH1315" s="8"/>
      <c r="AI1315" s="8"/>
      <c r="AJ1315" s="8"/>
      <c r="AK1315" s="8"/>
    </row>
    <row r="1316" spans="1:37" ht="120.75">
      <c r="A1316" s="18">
        <v>3048</v>
      </c>
      <c r="B1316" s="19"/>
      <c r="C1316" s="28" t="s">
        <v>20624</v>
      </c>
      <c r="D1316" s="28" t="s">
        <v>20625</v>
      </c>
      <c r="E1316" s="22"/>
      <c r="F1316" s="22"/>
      <c r="G1316" s="22"/>
      <c r="H1316" s="23">
        <v>0</v>
      </c>
      <c r="I1316" s="22"/>
      <c r="J1316" s="23" t="s">
        <v>18202</v>
      </c>
      <c r="K1316" s="22"/>
      <c r="L1316" s="23" t="s">
        <v>18367</v>
      </c>
      <c r="M1316" s="22"/>
      <c r="N1316" s="22"/>
      <c r="O1316" s="22"/>
      <c r="P1316" s="24"/>
      <c r="Q1316" s="22"/>
      <c r="R1316" s="23" t="s">
        <v>19580</v>
      </c>
      <c r="S1316" s="25"/>
      <c r="T1316" s="26"/>
      <c r="U1316" s="32" t="s">
        <v>545</v>
      </c>
      <c r="V1316" s="22"/>
      <c r="W1316" s="27"/>
      <c r="X1316" s="8"/>
      <c r="Y1316" s="8"/>
      <c r="Z1316" s="8"/>
      <c r="AA1316" s="8"/>
      <c r="AB1316" s="8"/>
      <c r="AC1316" s="8"/>
      <c r="AD1316" s="8"/>
      <c r="AE1316" s="8"/>
      <c r="AF1316" s="8"/>
      <c r="AG1316" s="8"/>
      <c r="AH1316" s="8"/>
      <c r="AI1316" s="8"/>
      <c r="AJ1316" s="8"/>
      <c r="AK1316" s="8"/>
    </row>
    <row r="1317" spans="1:37" ht="90.75">
      <c r="A1317" s="18">
        <v>3049</v>
      </c>
      <c r="B1317" s="19"/>
      <c r="C1317" s="28" t="s">
        <v>20626</v>
      </c>
      <c r="D1317" s="28" t="s">
        <v>18005</v>
      </c>
      <c r="E1317" s="22"/>
      <c r="F1317" s="23" t="s">
        <v>50</v>
      </c>
      <c r="G1317" s="22"/>
      <c r="H1317" s="23">
        <v>0</v>
      </c>
      <c r="I1317" s="22"/>
      <c r="J1317" s="23" t="s">
        <v>18202</v>
      </c>
      <c r="K1317" s="29">
        <v>43497</v>
      </c>
      <c r="L1317" s="23" t="s">
        <v>96</v>
      </c>
      <c r="M1317" s="22"/>
      <c r="N1317" s="23" t="s">
        <v>19770</v>
      </c>
      <c r="O1317" s="22"/>
      <c r="P1317" s="24"/>
      <c r="Q1317" s="23" t="s">
        <v>18392</v>
      </c>
      <c r="R1317" s="23" t="s">
        <v>127</v>
      </c>
      <c r="S1317" s="25"/>
      <c r="T1317" s="26"/>
      <c r="U1317" s="26"/>
      <c r="V1317" s="22"/>
      <c r="W1317" s="27"/>
      <c r="X1317" s="8"/>
      <c r="Y1317" s="8"/>
      <c r="Z1317" s="8"/>
      <c r="AA1317" s="8"/>
      <c r="AB1317" s="8"/>
      <c r="AC1317" s="8"/>
      <c r="AD1317" s="8"/>
      <c r="AE1317" s="8"/>
      <c r="AF1317" s="8"/>
      <c r="AG1317" s="8"/>
      <c r="AH1317" s="8"/>
      <c r="AI1317" s="8"/>
      <c r="AJ1317" s="8"/>
      <c r="AK1317" s="8"/>
    </row>
    <row r="1318" spans="1:37" ht="90.75">
      <c r="A1318" s="18">
        <v>3050</v>
      </c>
      <c r="B1318" s="19"/>
      <c r="C1318" s="28" t="s">
        <v>20626</v>
      </c>
      <c r="D1318" s="28" t="s">
        <v>20627</v>
      </c>
      <c r="E1318" s="22"/>
      <c r="F1318" s="23" t="s">
        <v>50</v>
      </c>
      <c r="G1318" s="22"/>
      <c r="H1318" s="23">
        <v>0</v>
      </c>
      <c r="I1318" s="22"/>
      <c r="J1318" s="23" t="s">
        <v>18202</v>
      </c>
      <c r="K1318" s="29">
        <v>43497</v>
      </c>
      <c r="L1318" s="23" t="s">
        <v>96</v>
      </c>
      <c r="M1318" s="22"/>
      <c r="N1318" s="23" t="s">
        <v>19770</v>
      </c>
      <c r="O1318" s="22"/>
      <c r="P1318" s="24"/>
      <c r="Q1318" s="23" t="s">
        <v>18392</v>
      </c>
      <c r="R1318" s="23" t="s">
        <v>127</v>
      </c>
      <c r="S1318" s="25"/>
      <c r="T1318" s="26"/>
      <c r="U1318" s="26"/>
      <c r="V1318" s="22"/>
      <c r="W1318" s="27"/>
      <c r="X1318" s="8"/>
      <c r="Y1318" s="8"/>
      <c r="Z1318" s="8"/>
      <c r="AA1318" s="8"/>
      <c r="AB1318" s="8"/>
      <c r="AC1318" s="8"/>
      <c r="AD1318" s="8"/>
      <c r="AE1318" s="8"/>
      <c r="AF1318" s="8"/>
      <c r="AG1318" s="8"/>
      <c r="AH1318" s="8"/>
      <c r="AI1318" s="8"/>
      <c r="AJ1318" s="8"/>
      <c r="AK1318" s="8"/>
    </row>
    <row r="1319" spans="1:37" ht="120.75">
      <c r="A1319" s="18">
        <v>3051</v>
      </c>
      <c r="B1319" s="19"/>
      <c r="C1319" s="28" t="s">
        <v>20628</v>
      </c>
      <c r="D1319" s="28" t="s">
        <v>20629</v>
      </c>
      <c r="E1319" s="22"/>
      <c r="F1319" s="23" t="s">
        <v>50</v>
      </c>
      <c r="G1319" s="22"/>
      <c r="H1319" s="23">
        <v>0</v>
      </c>
      <c r="I1319" s="22"/>
      <c r="J1319" s="23" t="s">
        <v>18202</v>
      </c>
      <c r="K1319" s="29">
        <v>43497</v>
      </c>
      <c r="L1319" s="23" t="s">
        <v>96</v>
      </c>
      <c r="M1319" s="22"/>
      <c r="N1319" s="23" t="s">
        <v>19155</v>
      </c>
      <c r="O1319" s="22"/>
      <c r="P1319" s="24"/>
      <c r="Q1319" s="23" t="s">
        <v>18392</v>
      </c>
      <c r="R1319" s="23" t="s">
        <v>127</v>
      </c>
      <c r="S1319" s="25"/>
      <c r="T1319" s="26"/>
      <c r="U1319" s="26"/>
      <c r="V1319" s="22"/>
      <c r="W1319" s="27"/>
      <c r="X1319" s="8"/>
      <c r="Y1319" s="8"/>
      <c r="Z1319" s="8"/>
      <c r="AA1319" s="8"/>
      <c r="AB1319" s="8"/>
      <c r="AC1319" s="8"/>
      <c r="AD1319" s="8"/>
      <c r="AE1319" s="8"/>
      <c r="AF1319" s="8"/>
      <c r="AG1319" s="8"/>
      <c r="AH1319" s="8"/>
      <c r="AI1319" s="8"/>
      <c r="AJ1319" s="8"/>
      <c r="AK1319" s="8"/>
    </row>
    <row r="1320" spans="1:37" ht="60.75">
      <c r="A1320" s="18">
        <v>3052</v>
      </c>
      <c r="B1320" s="19"/>
      <c r="C1320" s="28" t="s">
        <v>20630</v>
      </c>
      <c r="D1320" s="28" t="s">
        <v>20631</v>
      </c>
      <c r="E1320" s="22"/>
      <c r="F1320" s="23" t="s">
        <v>18582</v>
      </c>
      <c r="G1320" s="22"/>
      <c r="H1320" s="23">
        <v>0</v>
      </c>
      <c r="I1320" s="22"/>
      <c r="J1320" s="23" t="s">
        <v>18202</v>
      </c>
      <c r="K1320" s="29">
        <v>43497</v>
      </c>
      <c r="L1320" s="23" t="s">
        <v>96</v>
      </c>
      <c r="M1320" s="22"/>
      <c r="N1320" s="23" t="s">
        <v>19763</v>
      </c>
      <c r="O1320" s="22"/>
      <c r="P1320" s="24"/>
      <c r="Q1320" s="23" t="s">
        <v>18392</v>
      </c>
      <c r="R1320" s="23" t="s">
        <v>127</v>
      </c>
      <c r="S1320" s="25"/>
      <c r="T1320" s="26"/>
      <c r="U1320" s="26"/>
      <c r="V1320" s="22"/>
      <c r="W1320" s="27"/>
      <c r="X1320" s="8"/>
      <c r="Y1320" s="8"/>
      <c r="Z1320" s="8"/>
      <c r="AA1320" s="8"/>
      <c r="AB1320" s="8"/>
      <c r="AC1320" s="8"/>
      <c r="AD1320" s="8"/>
      <c r="AE1320" s="8"/>
      <c r="AF1320" s="8"/>
      <c r="AG1320" s="8"/>
      <c r="AH1320" s="8"/>
      <c r="AI1320" s="8"/>
      <c r="AJ1320" s="8"/>
      <c r="AK1320" s="8"/>
    </row>
    <row r="1321" spans="1:37" ht="60.75">
      <c r="A1321" s="18">
        <v>3053</v>
      </c>
      <c r="B1321" s="19"/>
      <c r="C1321" s="28" t="s">
        <v>20630</v>
      </c>
      <c r="D1321" s="28" t="s">
        <v>20632</v>
      </c>
      <c r="E1321" s="22"/>
      <c r="F1321" s="23" t="s">
        <v>18582</v>
      </c>
      <c r="G1321" s="22"/>
      <c r="H1321" s="23">
        <v>0</v>
      </c>
      <c r="I1321" s="22"/>
      <c r="J1321" s="23" t="s">
        <v>18202</v>
      </c>
      <c r="K1321" s="29">
        <v>43497</v>
      </c>
      <c r="L1321" s="23" t="s">
        <v>96</v>
      </c>
      <c r="M1321" s="22"/>
      <c r="N1321" s="23" t="s">
        <v>19763</v>
      </c>
      <c r="O1321" s="22"/>
      <c r="P1321" s="24"/>
      <c r="Q1321" s="23" t="s">
        <v>18392</v>
      </c>
      <c r="R1321" s="23" t="s">
        <v>127</v>
      </c>
      <c r="S1321" s="25"/>
      <c r="T1321" s="26"/>
      <c r="U1321" s="26"/>
      <c r="V1321" s="22"/>
      <c r="W1321" s="27"/>
      <c r="X1321" s="8"/>
      <c r="Y1321" s="8"/>
      <c r="Z1321" s="8"/>
      <c r="AA1321" s="8"/>
      <c r="AB1321" s="8"/>
      <c r="AC1321" s="8"/>
      <c r="AD1321" s="8"/>
      <c r="AE1321" s="8"/>
      <c r="AF1321" s="8"/>
      <c r="AG1321" s="8"/>
      <c r="AH1321" s="8"/>
      <c r="AI1321" s="8"/>
      <c r="AJ1321" s="8"/>
      <c r="AK1321" s="8"/>
    </row>
    <row r="1322" spans="1:37" ht="195.75">
      <c r="A1322" s="18">
        <v>3054</v>
      </c>
      <c r="B1322" s="19"/>
      <c r="C1322" s="28" t="s">
        <v>20633</v>
      </c>
      <c r="D1322" s="28" t="s">
        <v>20634</v>
      </c>
      <c r="E1322" s="22"/>
      <c r="F1322" s="23" t="s">
        <v>50</v>
      </c>
      <c r="G1322" s="22"/>
      <c r="H1322" s="23">
        <v>0</v>
      </c>
      <c r="I1322" s="22"/>
      <c r="J1322" s="23" t="s">
        <v>18202</v>
      </c>
      <c r="K1322" s="29">
        <v>43497</v>
      </c>
      <c r="L1322" s="23" t="s">
        <v>96</v>
      </c>
      <c r="M1322" s="22"/>
      <c r="N1322" s="23" t="s">
        <v>20635</v>
      </c>
      <c r="O1322" s="22"/>
      <c r="P1322" s="24"/>
      <c r="Q1322" s="23" t="s">
        <v>18392</v>
      </c>
      <c r="R1322" s="23" t="s">
        <v>127</v>
      </c>
      <c r="S1322" s="25"/>
      <c r="T1322" s="26"/>
      <c r="U1322" s="26"/>
      <c r="V1322" s="22"/>
      <c r="W1322" s="27"/>
      <c r="X1322" s="8"/>
      <c r="Y1322" s="8"/>
      <c r="Z1322" s="8"/>
      <c r="AA1322" s="8"/>
      <c r="AB1322" s="8"/>
      <c r="AC1322" s="8"/>
      <c r="AD1322" s="8"/>
      <c r="AE1322" s="8"/>
      <c r="AF1322" s="8"/>
      <c r="AG1322" s="8"/>
      <c r="AH1322" s="8"/>
      <c r="AI1322" s="8"/>
      <c r="AJ1322" s="8"/>
      <c r="AK1322" s="8"/>
    </row>
    <row r="1323" spans="1:37" ht="195.75">
      <c r="A1323" s="18">
        <v>3055</v>
      </c>
      <c r="B1323" s="19"/>
      <c r="C1323" s="28" t="s">
        <v>20633</v>
      </c>
      <c r="D1323" s="28" t="s">
        <v>20636</v>
      </c>
      <c r="E1323" s="22"/>
      <c r="F1323" s="23" t="s">
        <v>50</v>
      </c>
      <c r="G1323" s="22"/>
      <c r="H1323" s="23">
        <v>0</v>
      </c>
      <c r="I1323" s="22"/>
      <c r="J1323" s="23" t="s">
        <v>18202</v>
      </c>
      <c r="K1323" s="29">
        <v>43497</v>
      </c>
      <c r="L1323" s="23" t="s">
        <v>96</v>
      </c>
      <c r="M1323" s="22"/>
      <c r="N1323" s="23" t="s">
        <v>20635</v>
      </c>
      <c r="O1323" s="22"/>
      <c r="P1323" s="24"/>
      <c r="Q1323" s="23" t="s">
        <v>18392</v>
      </c>
      <c r="R1323" s="23" t="s">
        <v>127</v>
      </c>
      <c r="S1323" s="25"/>
      <c r="T1323" s="26"/>
      <c r="U1323" s="26"/>
      <c r="V1323" s="22"/>
      <c r="W1323" s="27"/>
      <c r="X1323" s="8"/>
      <c r="Y1323" s="8"/>
      <c r="Z1323" s="8"/>
      <c r="AA1323" s="8"/>
      <c r="AB1323" s="8"/>
      <c r="AC1323" s="8"/>
      <c r="AD1323" s="8"/>
      <c r="AE1323" s="8"/>
      <c r="AF1323" s="8"/>
      <c r="AG1323" s="8"/>
      <c r="AH1323" s="8"/>
      <c r="AI1323" s="8"/>
      <c r="AJ1323" s="8"/>
      <c r="AK1323" s="8"/>
    </row>
    <row r="1324" spans="1:37" ht="195.75">
      <c r="A1324" s="18">
        <v>3056</v>
      </c>
      <c r="B1324" s="19"/>
      <c r="C1324" s="28" t="s">
        <v>20637</v>
      </c>
      <c r="D1324" s="28" t="s">
        <v>20638</v>
      </c>
      <c r="E1324" s="22"/>
      <c r="F1324" s="23" t="s">
        <v>415</v>
      </c>
      <c r="G1324" s="22"/>
      <c r="H1324" s="23">
        <v>0</v>
      </c>
      <c r="I1324" s="22"/>
      <c r="J1324" s="23" t="s">
        <v>18202</v>
      </c>
      <c r="K1324" s="29">
        <v>43497</v>
      </c>
      <c r="L1324" s="23" t="s">
        <v>96</v>
      </c>
      <c r="M1324" s="22"/>
      <c r="N1324" s="23" t="s">
        <v>20635</v>
      </c>
      <c r="O1324" s="22"/>
      <c r="P1324" s="24"/>
      <c r="Q1324" s="23" t="s">
        <v>18392</v>
      </c>
      <c r="R1324" s="23" t="s">
        <v>127</v>
      </c>
      <c r="S1324" s="25"/>
      <c r="T1324" s="26"/>
      <c r="U1324" s="26"/>
      <c r="V1324" s="22"/>
      <c r="W1324" s="27"/>
      <c r="X1324" s="8"/>
      <c r="Y1324" s="8"/>
      <c r="Z1324" s="8"/>
      <c r="AA1324" s="8"/>
      <c r="AB1324" s="8"/>
      <c r="AC1324" s="8"/>
      <c r="AD1324" s="8"/>
      <c r="AE1324" s="8"/>
      <c r="AF1324" s="8"/>
      <c r="AG1324" s="8"/>
      <c r="AH1324" s="8"/>
      <c r="AI1324" s="8"/>
      <c r="AJ1324" s="8"/>
      <c r="AK1324" s="8"/>
    </row>
    <row r="1325" spans="1:37" ht="195.75">
      <c r="A1325" s="18">
        <v>3057</v>
      </c>
      <c r="B1325" s="19"/>
      <c r="C1325" s="28" t="s">
        <v>20637</v>
      </c>
      <c r="D1325" s="28" t="s">
        <v>20639</v>
      </c>
      <c r="E1325" s="22"/>
      <c r="F1325" s="23" t="s">
        <v>415</v>
      </c>
      <c r="G1325" s="22"/>
      <c r="H1325" s="23">
        <v>0</v>
      </c>
      <c r="I1325" s="22"/>
      <c r="J1325" s="23" t="s">
        <v>18202</v>
      </c>
      <c r="K1325" s="29">
        <v>43497</v>
      </c>
      <c r="L1325" s="23" t="s">
        <v>96</v>
      </c>
      <c r="M1325" s="22"/>
      <c r="N1325" s="23" t="s">
        <v>20635</v>
      </c>
      <c r="O1325" s="22"/>
      <c r="P1325" s="24"/>
      <c r="Q1325" s="23" t="s">
        <v>18392</v>
      </c>
      <c r="R1325" s="23" t="s">
        <v>127</v>
      </c>
      <c r="S1325" s="25"/>
      <c r="T1325" s="26"/>
      <c r="U1325" s="26"/>
      <c r="V1325" s="22"/>
      <c r="W1325" s="27"/>
      <c r="X1325" s="8"/>
      <c r="Y1325" s="8"/>
      <c r="Z1325" s="8"/>
      <c r="AA1325" s="8"/>
      <c r="AB1325" s="8"/>
      <c r="AC1325" s="8"/>
      <c r="AD1325" s="8"/>
      <c r="AE1325" s="8"/>
      <c r="AF1325" s="8"/>
      <c r="AG1325" s="8"/>
      <c r="AH1325" s="8"/>
      <c r="AI1325" s="8"/>
      <c r="AJ1325" s="8"/>
      <c r="AK1325" s="8"/>
    </row>
    <row r="1326" spans="1:37" ht="75.75">
      <c r="A1326" s="18">
        <v>3058</v>
      </c>
      <c r="B1326" s="19"/>
      <c r="C1326" s="28" t="s">
        <v>20640</v>
      </c>
      <c r="D1326" s="28" t="s">
        <v>20641</v>
      </c>
      <c r="E1326" s="22"/>
      <c r="F1326" s="23" t="s">
        <v>50</v>
      </c>
      <c r="G1326" s="22"/>
      <c r="H1326" s="23">
        <v>0</v>
      </c>
      <c r="I1326" s="22"/>
      <c r="J1326" s="23" t="s">
        <v>18202</v>
      </c>
      <c r="K1326" s="29">
        <v>43497</v>
      </c>
      <c r="L1326" s="23" t="s">
        <v>96</v>
      </c>
      <c r="M1326" s="22"/>
      <c r="N1326" s="23" t="s">
        <v>20642</v>
      </c>
      <c r="O1326" s="22"/>
      <c r="P1326" s="24"/>
      <c r="Q1326" s="23" t="s">
        <v>18392</v>
      </c>
      <c r="R1326" s="23" t="s">
        <v>127</v>
      </c>
      <c r="S1326" s="25"/>
      <c r="T1326" s="26"/>
      <c r="U1326" s="26"/>
      <c r="V1326" s="22"/>
      <c r="W1326" s="27"/>
      <c r="X1326" s="8"/>
      <c r="Y1326" s="8"/>
      <c r="Z1326" s="8"/>
      <c r="AA1326" s="8"/>
      <c r="AB1326" s="8"/>
      <c r="AC1326" s="8"/>
      <c r="AD1326" s="8"/>
      <c r="AE1326" s="8"/>
      <c r="AF1326" s="8"/>
      <c r="AG1326" s="8"/>
      <c r="AH1326" s="8"/>
      <c r="AI1326" s="8"/>
      <c r="AJ1326" s="8"/>
      <c r="AK1326" s="8"/>
    </row>
    <row r="1327" spans="1:37" ht="90.75">
      <c r="A1327" s="18">
        <v>3059</v>
      </c>
      <c r="B1327" s="19"/>
      <c r="C1327" s="28" t="s">
        <v>20643</v>
      </c>
      <c r="D1327" s="28" t="s">
        <v>20644</v>
      </c>
      <c r="E1327" s="22"/>
      <c r="F1327" s="23" t="s">
        <v>415</v>
      </c>
      <c r="G1327" s="22"/>
      <c r="H1327" s="23">
        <v>0</v>
      </c>
      <c r="I1327" s="22"/>
      <c r="J1327" s="23" t="s">
        <v>18202</v>
      </c>
      <c r="K1327" s="29">
        <v>43497</v>
      </c>
      <c r="L1327" s="23" t="s">
        <v>96</v>
      </c>
      <c r="M1327" s="22"/>
      <c r="N1327" s="23" t="s">
        <v>20642</v>
      </c>
      <c r="O1327" s="22"/>
      <c r="P1327" s="24"/>
      <c r="Q1327" s="23" t="s">
        <v>18392</v>
      </c>
      <c r="R1327" s="23" t="s">
        <v>127</v>
      </c>
      <c r="S1327" s="25"/>
      <c r="T1327" s="26"/>
      <c r="U1327" s="26"/>
      <c r="V1327" s="22"/>
      <c r="W1327" s="27"/>
      <c r="X1327" s="8"/>
      <c r="Y1327" s="8"/>
      <c r="Z1327" s="8"/>
      <c r="AA1327" s="8"/>
      <c r="AB1327" s="8"/>
      <c r="AC1327" s="8"/>
      <c r="AD1327" s="8"/>
      <c r="AE1327" s="8"/>
      <c r="AF1327" s="8"/>
      <c r="AG1327" s="8"/>
      <c r="AH1327" s="8"/>
      <c r="AI1327" s="8"/>
      <c r="AJ1327" s="8"/>
      <c r="AK1327" s="8"/>
    </row>
    <row r="1328" spans="1:37" ht="135.75">
      <c r="A1328" s="18">
        <v>3062</v>
      </c>
      <c r="B1328" s="30" t="s">
        <v>13</v>
      </c>
      <c r="C1328" s="28" t="s">
        <v>20645</v>
      </c>
      <c r="D1328" s="28" t="s">
        <v>20646</v>
      </c>
      <c r="E1328" s="22"/>
      <c r="F1328" s="22"/>
      <c r="G1328" s="22"/>
      <c r="H1328" s="23">
        <v>0</v>
      </c>
      <c r="I1328" s="22"/>
      <c r="J1328" s="23" t="s">
        <v>18202</v>
      </c>
      <c r="K1328" s="22"/>
      <c r="L1328" s="23" t="s">
        <v>18212</v>
      </c>
      <c r="M1328" s="22"/>
      <c r="N1328" s="22"/>
      <c r="O1328" s="22"/>
      <c r="P1328" s="24"/>
      <c r="Q1328" s="23" t="s">
        <v>36</v>
      </c>
      <c r="R1328" s="23" t="s">
        <v>37</v>
      </c>
      <c r="S1328" s="34" t="s">
        <v>20647</v>
      </c>
      <c r="T1328" s="26"/>
      <c r="U1328" s="26"/>
      <c r="V1328" s="22"/>
      <c r="W1328" s="27"/>
      <c r="X1328" s="8"/>
      <c r="Y1328" s="8"/>
      <c r="Z1328" s="8"/>
      <c r="AA1328" s="8"/>
      <c r="AB1328" s="8"/>
      <c r="AC1328" s="8"/>
      <c r="AD1328" s="8"/>
      <c r="AE1328" s="8"/>
      <c r="AF1328" s="8"/>
      <c r="AG1328" s="8"/>
      <c r="AH1328" s="8"/>
      <c r="AI1328" s="8"/>
      <c r="AJ1328" s="8"/>
      <c r="AK1328" s="8"/>
    </row>
    <row r="1329" spans="1:37" ht="180.75">
      <c r="A1329" s="18">
        <v>3063</v>
      </c>
      <c r="B1329" s="19"/>
      <c r="C1329" s="20" t="s">
        <v>20648</v>
      </c>
      <c r="D1329" s="28" t="s">
        <v>20649</v>
      </c>
      <c r="E1329" s="22"/>
      <c r="F1329" s="22"/>
      <c r="G1329" s="22"/>
      <c r="H1329" s="23">
        <v>0</v>
      </c>
      <c r="I1329" s="22"/>
      <c r="J1329" s="23" t="s">
        <v>18202</v>
      </c>
      <c r="K1329" s="31">
        <v>43313</v>
      </c>
      <c r="L1329" s="23" t="s">
        <v>17409</v>
      </c>
      <c r="M1329" s="22"/>
      <c r="N1329" s="22"/>
      <c r="O1329" s="22"/>
      <c r="P1329" s="24"/>
      <c r="Q1329" s="23" t="s">
        <v>18377</v>
      </c>
      <c r="R1329" s="22"/>
      <c r="S1329" s="25"/>
      <c r="T1329" s="26"/>
      <c r="U1329" s="26"/>
      <c r="V1329" s="22"/>
      <c r="W1329" s="27"/>
      <c r="X1329" s="8"/>
      <c r="Y1329" s="8"/>
      <c r="Z1329" s="8"/>
      <c r="AA1329" s="8"/>
      <c r="AB1329" s="8"/>
      <c r="AC1329" s="8"/>
      <c r="AD1329" s="8"/>
      <c r="AE1329" s="8"/>
      <c r="AF1329" s="8"/>
      <c r="AG1329" s="8"/>
      <c r="AH1329" s="8"/>
      <c r="AI1329" s="8"/>
      <c r="AJ1329" s="8"/>
      <c r="AK1329" s="8"/>
    </row>
    <row r="1330" spans="1:37" ht="105.75">
      <c r="A1330" s="18">
        <v>3066</v>
      </c>
      <c r="B1330" s="30" t="s">
        <v>153</v>
      </c>
      <c r="C1330" s="28" t="s">
        <v>20650</v>
      </c>
      <c r="D1330" s="28" t="s">
        <v>20651</v>
      </c>
      <c r="E1330" s="22"/>
      <c r="F1330" s="23" t="s">
        <v>18422</v>
      </c>
      <c r="G1330" s="22"/>
      <c r="H1330" s="23">
        <v>0</v>
      </c>
      <c r="I1330" s="22"/>
      <c r="J1330" s="23" t="s">
        <v>18202</v>
      </c>
      <c r="K1330" s="23" t="s">
        <v>18203</v>
      </c>
      <c r="L1330" s="23" t="s">
        <v>35</v>
      </c>
      <c r="M1330" s="22"/>
      <c r="N1330" s="22"/>
      <c r="O1330" s="23" t="s">
        <v>19782</v>
      </c>
      <c r="P1330" s="24"/>
      <c r="Q1330" s="23" t="s">
        <v>99</v>
      </c>
      <c r="R1330" s="23" t="s">
        <v>10886</v>
      </c>
      <c r="S1330" s="25"/>
      <c r="T1330" s="26"/>
      <c r="U1330" s="26"/>
      <c r="V1330" s="22"/>
      <c r="W1330" s="27"/>
      <c r="X1330" s="8"/>
      <c r="Y1330" s="8"/>
      <c r="Z1330" s="8"/>
      <c r="AA1330" s="8"/>
      <c r="AB1330" s="8"/>
      <c r="AC1330" s="8"/>
      <c r="AD1330" s="8"/>
      <c r="AE1330" s="8"/>
      <c r="AF1330" s="8"/>
      <c r="AG1330" s="8"/>
      <c r="AH1330" s="8"/>
      <c r="AI1330" s="8"/>
      <c r="AJ1330" s="8"/>
      <c r="AK1330" s="8"/>
    </row>
    <row r="1331" spans="1:37" ht="30.75">
      <c r="A1331" s="18">
        <v>3067</v>
      </c>
      <c r="B1331" s="19"/>
      <c r="C1331" s="28" t="s">
        <v>20652</v>
      </c>
      <c r="D1331" s="28" t="s">
        <v>20653</v>
      </c>
      <c r="E1331" s="22"/>
      <c r="F1331" s="22"/>
      <c r="G1331" s="22"/>
      <c r="H1331" s="23">
        <v>0</v>
      </c>
      <c r="I1331" s="22"/>
      <c r="J1331" s="23" t="s">
        <v>18202</v>
      </c>
      <c r="K1331" s="22"/>
      <c r="L1331" s="23" t="s">
        <v>18212</v>
      </c>
      <c r="M1331" s="22"/>
      <c r="N1331" s="22"/>
      <c r="O1331" s="22"/>
      <c r="P1331" s="24"/>
      <c r="Q1331" s="23" t="s">
        <v>29</v>
      </c>
      <c r="R1331" s="23" t="s">
        <v>30</v>
      </c>
      <c r="S1331" s="25"/>
      <c r="T1331" s="26"/>
      <c r="U1331" s="26"/>
      <c r="V1331" s="22"/>
      <c r="W1331" s="27"/>
      <c r="X1331" s="8"/>
      <c r="Y1331" s="8"/>
      <c r="Z1331" s="8"/>
      <c r="AA1331" s="8"/>
      <c r="AB1331" s="8"/>
      <c r="AC1331" s="8"/>
      <c r="AD1331" s="8"/>
      <c r="AE1331" s="8"/>
      <c r="AF1331" s="8"/>
      <c r="AG1331" s="8"/>
      <c r="AH1331" s="8"/>
      <c r="AI1331" s="8"/>
      <c r="AJ1331" s="8"/>
      <c r="AK1331" s="8"/>
    </row>
    <row r="1332" spans="1:37" ht="409.6">
      <c r="A1332" s="18">
        <v>3068</v>
      </c>
      <c r="B1332" s="19"/>
      <c r="C1332" s="28" t="s">
        <v>20654</v>
      </c>
      <c r="D1332" s="28" t="s">
        <v>20655</v>
      </c>
      <c r="E1332" s="22"/>
      <c r="F1332" s="22"/>
      <c r="G1332" s="22"/>
      <c r="H1332" s="23">
        <v>0</v>
      </c>
      <c r="I1332" s="22"/>
      <c r="J1332" s="23" t="s">
        <v>18202</v>
      </c>
      <c r="K1332" s="22"/>
      <c r="L1332" s="23" t="s">
        <v>18212</v>
      </c>
      <c r="M1332" s="22"/>
      <c r="N1332" s="22"/>
      <c r="O1332" s="22"/>
      <c r="P1332" s="24"/>
      <c r="Q1332" s="23" t="s">
        <v>36</v>
      </c>
      <c r="R1332" s="23" t="s">
        <v>37</v>
      </c>
      <c r="S1332" s="25"/>
      <c r="T1332" s="26"/>
      <c r="U1332" s="26"/>
      <c r="V1332" s="22"/>
      <c r="W1332" s="27"/>
      <c r="X1332" s="8"/>
      <c r="Y1332" s="8"/>
      <c r="Z1332" s="8"/>
      <c r="AA1332" s="8"/>
      <c r="AB1332" s="8"/>
      <c r="AC1332" s="8"/>
      <c r="AD1332" s="8"/>
      <c r="AE1332" s="8"/>
      <c r="AF1332" s="8"/>
      <c r="AG1332" s="8"/>
      <c r="AH1332" s="8"/>
      <c r="AI1332" s="8"/>
      <c r="AJ1332" s="8"/>
      <c r="AK1332" s="8"/>
    </row>
    <row r="1333" spans="1:37" ht="150.75">
      <c r="A1333" s="18">
        <v>3069</v>
      </c>
      <c r="B1333" s="19"/>
      <c r="C1333" s="28" t="s">
        <v>20654</v>
      </c>
      <c r="D1333" s="28" t="s">
        <v>20656</v>
      </c>
      <c r="E1333" s="22"/>
      <c r="F1333" s="22"/>
      <c r="G1333" s="22"/>
      <c r="H1333" s="23">
        <v>0</v>
      </c>
      <c r="I1333" s="22"/>
      <c r="J1333" s="23" t="s">
        <v>18202</v>
      </c>
      <c r="K1333" s="22"/>
      <c r="L1333" s="23" t="s">
        <v>18212</v>
      </c>
      <c r="M1333" s="22"/>
      <c r="N1333" s="22"/>
      <c r="O1333" s="22"/>
      <c r="P1333" s="24"/>
      <c r="Q1333" s="23" t="s">
        <v>36</v>
      </c>
      <c r="R1333" s="23" t="s">
        <v>37</v>
      </c>
      <c r="S1333" s="25"/>
      <c r="T1333" s="26"/>
      <c r="U1333" s="26"/>
      <c r="V1333" s="22"/>
      <c r="W1333" s="27"/>
      <c r="X1333" s="8"/>
      <c r="Y1333" s="8"/>
      <c r="Z1333" s="8"/>
      <c r="AA1333" s="8"/>
      <c r="AB1333" s="8"/>
      <c r="AC1333" s="8"/>
      <c r="AD1333" s="8"/>
      <c r="AE1333" s="8"/>
      <c r="AF1333" s="8"/>
      <c r="AG1333" s="8"/>
      <c r="AH1333" s="8"/>
      <c r="AI1333" s="8"/>
      <c r="AJ1333" s="8"/>
      <c r="AK1333" s="8"/>
    </row>
    <row r="1334" spans="1:37" ht="120.75">
      <c r="A1334" s="18">
        <v>3070</v>
      </c>
      <c r="B1334" s="19"/>
      <c r="C1334" s="28" t="s">
        <v>20654</v>
      </c>
      <c r="D1334" s="28" t="s">
        <v>20657</v>
      </c>
      <c r="E1334" s="22"/>
      <c r="F1334" s="22"/>
      <c r="G1334" s="22"/>
      <c r="H1334" s="23">
        <v>0</v>
      </c>
      <c r="I1334" s="22"/>
      <c r="J1334" s="23" t="s">
        <v>18202</v>
      </c>
      <c r="K1334" s="22"/>
      <c r="L1334" s="23" t="s">
        <v>18212</v>
      </c>
      <c r="M1334" s="22"/>
      <c r="N1334" s="22"/>
      <c r="O1334" s="22"/>
      <c r="P1334" s="24"/>
      <c r="Q1334" s="23" t="s">
        <v>36</v>
      </c>
      <c r="R1334" s="23" t="s">
        <v>37</v>
      </c>
      <c r="S1334" s="25"/>
      <c r="T1334" s="26"/>
      <c r="U1334" s="26"/>
      <c r="V1334" s="22"/>
      <c r="W1334" s="27"/>
      <c r="X1334" s="8"/>
      <c r="Y1334" s="8"/>
      <c r="Z1334" s="8"/>
      <c r="AA1334" s="8"/>
      <c r="AB1334" s="8"/>
      <c r="AC1334" s="8"/>
      <c r="AD1334" s="8"/>
      <c r="AE1334" s="8"/>
      <c r="AF1334" s="8"/>
      <c r="AG1334" s="8"/>
      <c r="AH1334" s="8"/>
      <c r="AI1334" s="8"/>
      <c r="AJ1334" s="8"/>
      <c r="AK1334" s="8"/>
    </row>
    <row r="1335" spans="1:37" ht="105.75">
      <c r="A1335" s="18">
        <v>3072</v>
      </c>
      <c r="B1335" s="19"/>
      <c r="C1335" s="28" t="s">
        <v>20658</v>
      </c>
      <c r="D1335" s="28" t="s">
        <v>16940</v>
      </c>
      <c r="E1335" s="22"/>
      <c r="F1335" s="22"/>
      <c r="G1335" s="22"/>
      <c r="H1335" s="23">
        <v>0</v>
      </c>
      <c r="I1335" s="22"/>
      <c r="J1335" s="23" t="s">
        <v>18202</v>
      </c>
      <c r="K1335" s="22"/>
      <c r="L1335" s="23" t="s">
        <v>18367</v>
      </c>
      <c r="M1335" s="22"/>
      <c r="N1335" s="22"/>
      <c r="O1335" s="22"/>
      <c r="P1335" s="24"/>
      <c r="Q1335" s="22"/>
      <c r="R1335" s="23" t="s">
        <v>6887</v>
      </c>
      <c r="S1335" s="25"/>
      <c r="T1335" s="26"/>
      <c r="U1335" s="32" t="s">
        <v>545</v>
      </c>
      <c r="V1335" s="22"/>
      <c r="W1335" s="27"/>
      <c r="X1335" s="8"/>
      <c r="Y1335" s="8"/>
      <c r="Z1335" s="8"/>
      <c r="AA1335" s="8"/>
      <c r="AB1335" s="8"/>
      <c r="AC1335" s="8"/>
      <c r="AD1335" s="8"/>
      <c r="AE1335" s="8"/>
      <c r="AF1335" s="8"/>
      <c r="AG1335" s="8"/>
      <c r="AH1335" s="8"/>
      <c r="AI1335" s="8"/>
      <c r="AJ1335" s="8"/>
      <c r="AK1335" s="8"/>
    </row>
    <row r="1336" spans="1:37" ht="180.75">
      <c r="A1336" s="18">
        <v>3074</v>
      </c>
      <c r="B1336" s="19"/>
      <c r="C1336" s="28" t="s">
        <v>20659</v>
      </c>
      <c r="D1336" s="28" t="s">
        <v>20660</v>
      </c>
      <c r="E1336" s="22"/>
      <c r="F1336" s="23" t="s">
        <v>50</v>
      </c>
      <c r="G1336" s="23" t="s">
        <v>18592</v>
      </c>
      <c r="H1336" s="23">
        <v>0</v>
      </c>
      <c r="I1336" s="22"/>
      <c r="J1336" s="23" t="s">
        <v>18202</v>
      </c>
      <c r="K1336" s="29">
        <v>43497</v>
      </c>
      <c r="L1336" s="23" t="s">
        <v>18212</v>
      </c>
      <c r="M1336" s="22"/>
      <c r="N1336" s="23" t="s">
        <v>18461</v>
      </c>
      <c r="O1336" s="22"/>
      <c r="P1336" s="24"/>
      <c r="Q1336" s="23" t="s">
        <v>29</v>
      </c>
      <c r="R1336" s="23" t="s">
        <v>30</v>
      </c>
      <c r="S1336" s="25"/>
      <c r="T1336" s="26"/>
      <c r="U1336" s="26"/>
      <c r="V1336" s="22"/>
      <c r="W1336" s="27"/>
      <c r="X1336" s="8"/>
      <c r="Y1336" s="8"/>
      <c r="Z1336" s="8"/>
      <c r="AA1336" s="8"/>
      <c r="AB1336" s="8"/>
      <c r="AC1336" s="8"/>
      <c r="AD1336" s="8"/>
      <c r="AE1336" s="8"/>
      <c r="AF1336" s="8"/>
      <c r="AG1336" s="8"/>
      <c r="AH1336" s="8"/>
      <c r="AI1336" s="8"/>
      <c r="AJ1336" s="8"/>
      <c r="AK1336" s="8"/>
    </row>
    <row r="1337" spans="1:37" ht="90.75">
      <c r="A1337" s="18">
        <v>3075</v>
      </c>
      <c r="B1337" s="19"/>
      <c r="C1337" s="28" t="s">
        <v>20661</v>
      </c>
      <c r="D1337" s="28" t="s">
        <v>20662</v>
      </c>
      <c r="E1337" s="22"/>
      <c r="F1337" s="23" t="s">
        <v>456</v>
      </c>
      <c r="G1337" s="23" t="s">
        <v>18492</v>
      </c>
      <c r="H1337" s="23">
        <v>0</v>
      </c>
      <c r="I1337" s="22"/>
      <c r="J1337" s="23" t="s">
        <v>18202</v>
      </c>
      <c r="K1337" s="29">
        <v>43497</v>
      </c>
      <c r="L1337" s="23" t="s">
        <v>18212</v>
      </c>
      <c r="M1337" s="22"/>
      <c r="N1337" s="23" t="s">
        <v>18461</v>
      </c>
      <c r="O1337" s="22"/>
      <c r="P1337" s="24"/>
      <c r="Q1337" s="23" t="s">
        <v>29</v>
      </c>
      <c r="R1337" s="23" t="s">
        <v>30</v>
      </c>
      <c r="S1337" s="25"/>
      <c r="T1337" s="26"/>
      <c r="U1337" s="26"/>
      <c r="V1337" s="22"/>
      <c r="W1337" s="27"/>
      <c r="X1337" s="8"/>
      <c r="Y1337" s="8"/>
      <c r="Z1337" s="8"/>
      <c r="AA1337" s="8"/>
      <c r="AB1337" s="8"/>
      <c r="AC1337" s="8"/>
      <c r="AD1337" s="8"/>
      <c r="AE1337" s="8"/>
      <c r="AF1337" s="8"/>
      <c r="AG1337" s="8"/>
      <c r="AH1337" s="8"/>
      <c r="AI1337" s="8"/>
      <c r="AJ1337" s="8"/>
      <c r="AK1337" s="8"/>
    </row>
    <row r="1338" spans="1:37" ht="45.75">
      <c r="A1338" s="18">
        <v>3077</v>
      </c>
      <c r="B1338" s="19"/>
      <c r="C1338" s="28" t="s">
        <v>20663</v>
      </c>
      <c r="D1338" s="28" t="s">
        <v>20664</v>
      </c>
      <c r="E1338" s="22"/>
      <c r="F1338" s="23" t="s">
        <v>19107</v>
      </c>
      <c r="G1338" s="22"/>
      <c r="H1338" s="23">
        <v>0</v>
      </c>
      <c r="I1338" s="22"/>
      <c r="J1338" s="23" t="s">
        <v>18202</v>
      </c>
      <c r="K1338" s="23" t="s">
        <v>18203</v>
      </c>
      <c r="L1338" s="23" t="s">
        <v>18223</v>
      </c>
      <c r="M1338" s="22"/>
      <c r="N1338" s="22"/>
      <c r="O1338" s="22"/>
      <c r="P1338" s="24"/>
      <c r="Q1338" s="23" t="s">
        <v>29</v>
      </c>
      <c r="R1338" s="23" t="s">
        <v>30</v>
      </c>
      <c r="S1338" s="25"/>
      <c r="T1338" s="26"/>
      <c r="U1338" s="26"/>
      <c r="V1338" s="22"/>
      <c r="W1338" s="27"/>
      <c r="X1338" s="8"/>
      <c r="Y1338" s="8"/>
      <c r="Z1338" s="8"/>
      <c r="AA1338" s="8"/>
      <c r="AB1338" s="8"/>
      <c r="AC1338" s="8"/>
      <c r="AD1338" s="8"/>
      <c r="AE1338" s="8"/>
      <c r="AF1338" s="8"/>
      <c r="AG1338" s="8"/>
      <c r="AH1338" s="8"/>
      <c r="AI1338" s="8"/>
      <c r="AJ1338" s="8"/>
      <c r="AK1338" s="8"/>
    </row>
    <row r="1339" spans="1:37" ht="90.75">
      <c r="A1339" s="18">
        <v>3078</v>
      </c>
      <c r="B1339" s="19"/>
      <c r="C1339" s="28" t="s">
        <v>20663</v>
      </c>
      <c r="D1339" s="28" t="s">
        <v>20665</v>
      </c>
      <c r="E1339" s="22"/>
      <c r="F1339" s="23" t="s">
        <v>19107</v>
      </c>
      <c r="G1339" s="22"/>
      <c r="H1339" s="23">
        <v>0</v>
      </c>
      <c r="I1339" s="22"/>
      <c r="J1339" s="23" t="s">
        <v>18202</v>
      </c>
      <c r="K1339" s="23" t="s">
        <v>18203</v>
      </c>
      <c r="L1339" s="23" t="s">
        <v>18223</v>
      </c>
      <c r="M1339" s="22"/>
      <c r="N1339" s="22"/>
      <c r="O1339" s="22"/>
      <c r="P1339" s="24"/>
      <c r="Q1339" s="23" t="s">
        <v>29</v>
      </c>
      <c r="R1339" s="23" t="s">
        <v>30</v>
      </c>
      <c r="S1339" s="25"/>
      <c r="T1339" s="26"/>
      <c r="U1339" s="26"/>
      <c r="V1339" s="22"/>
      <c r="W1339" s="27"/>
      <c r="X1339" s="8"/>
      <c r="Y1339" s="8"/>
      <c r="Z1339" s="8"/>
      <c r="AA1339" s="8"/>
      <c r="AB1339" s="8"/>
      <c r="AC1339" s="8"/>
      <c r="AD1339" s="8"/>
      <c r="AE1339" s="8"/>
      <c r="AF1339" s="8"/>
      <c r="AG1339" s="8"/>
      <c r="AH1339" s="8"/>
      <c r="AI1339" s="8"/>
      <c r="AJ1339" s="8"/>
      <c r="AK1339" s="8"/>
    </row>
    <row r="1340" spans="1:37" ht="45.75">
      <c r="A1340" s="18">
        <v>3081</v>
      </c>
      <c r="B1340" s="19"/>
      <c r="C1340" s="28" t="s">
        <v>8060</v>
      </c>
      <c r="D1340" s="28" t="s">
        <v>20666</v>
      </c>
      <c r="E1340" s="22"/>
      <c r="F1340" s="22"/>
      <c r="G1340" s="22"/>
      <c r="H1340" s="23">
        <v>0</v>
      </c>
      <c r="I1340" s="22"/>
      <c r="J1340" s="23" t="s">
        <v>18202</v>
      </c>
      <c r="K1340" s="22"/>
      <c r="L1340" s="23" t="s">
        <v>18212</v>
      </c>
      <c r="M1340" s="22"/>
      <c r="N1340" s="22"/>
      <c r="O1340" s="22"/>
      <c r="P1340" s="24"/>
      <c r="Q1340" s="23" t="s">
        <v>29</v>
      </c>
      <c r="R1340" s="23" t="s">
        <v>30</v>
      </c>
      <c r="S1340" s="25"/>
      <c r="T1340" s="26"/>
      <c r="U1340" s="26"/>
      <c r="V1340" s="22"/>
      <c r="W1340" s="27"/>
      <c r="X1340" s="8"/>
      <c r="Y1340" s="8"/>
      <c r="Z1340" s="8"/>
      <c r="AA1340" s="8"/>
      <c r="AB1340" s="8"/>
      <c r="AC1340" s="8"/>
      <c r="AD1340" s="8"/>
      <c r="AE1340" s="8"/>
      <c r="AF1340" s="8"/>
      <c r="AG1340" s="8"/>
      <c r="AH1340" s="8"/>
      <c r="AI1340" s="8"/>
      <c r="AJ1340" s="8"/>
      <c r="AK1340" s="8"/>
    </row>
    <row r="1341" spans="1:37" ht="60.75">
      <c r="A1341" s="18">
        <v>3082</v>
      </c>
      <c r="B1341" s="19"/>
      <c r="C1341" s="28" t="s">
        <v>8060</v>
      </c>
      <c r="D1341" s="28" t="s">
        <v>20667</v>
      </c>
      <c r="E1341" s="22"/>
      <c r="F1341" s="22"/>
      <c r="G1341" s="22"/>
      <c r="H1341" s="23">
        <v>0</v>
      </c>
      <c r="I1341" s="22"/>
      <c r="J1341" s="23" t="s">
        <v>18202</v>
      </c>
      <c r="K1341" s="22"/>
      <c r="L1341" s="23" t="s">
        <v>18212</v>
      </c>
      <c r="M1341" s="22"/>
      <c r="N1341" s="22"/>
      <c r="O1341" s="22"/>
      <c r="P1341" s="24"/>
      <c r="Q1341" s="23" t="s">
        <v>29</v>
      </c>
      <c r="R1341" s="23" t="s">
        <v>30</v>
      </c>
      <c r="S1341" s="25"/>
      <c r="T1341" s="26"/>
      <c r="U1341" s="26"/>
      <c r="V1341" s="22"/>
      <c r="W1341" s="27"/>
      <c r="X1341" s="8"/>
      <c r="Y1341" s="8"/>
      <c r="Z1341" s="8"/>
      <c r="AA1341" s="8"/>
      <c r="AB1341" s="8"/>
      <c r="AC1341" s="8"/>
      <c r="AD1341" s="8"/>
      <c r="AE1341" s="8"/>
      <c r="AF1341" s="8"/>
      <c r="AG1341" s="8"/>
      <c r="AH1341" s="8"/>
      <c r="AI1341" s="8"/>
      <c r="AJ1341" s="8"/>
      <c r="AK1341" s="8"/>
    </row>
    <row r="1342" spans="1:37" ht="270.75">
      <c r="A1342" s="18">
        <v>3083</v>
      </c>
      <c r="B1342" s="19"/>
      <c r="C1342" s="28" t="s">
        <v>20668</v>
      </c>
      <c r="D1342" s="28" t="s">
        <v>20669</v>
      </c>
      <c r="E1342" s="22"/>
      <c r="F1342" s="23" t="s">
        <v>1291</v>
      </c>
      <c r="G1342" s="22"/>
      <c r="H1342" s="23">
        <v>0</v>
      </c>
      <c r="I1342" s="22"/>
      <c r="J1342" s="23" t="s">
        <v>18202</v>
      </c>
      <c r="K1342" s="23" t="s">
        <v>18203</v>
      </c>
      <c r="L1342" s="23" t="s">
        <v>18212</v>
      </c>
      <c r="M1342" s="22"/>
      <c r="N1342" s="22"/>
      <c r="O1342" s="22"/>
      <c r="P1342" s="24"/>
      <c r="Q1342" s="23" t="s">
        <v>29</v>
      </c>
      <c r="R1342" s="23" t="s">
        <v>30</v>
      </c>
      <c r="S1342" s="25"/>
      <c r="T1342" s="26"/>
      <c r="U1342" s="26"/>
      <c r="V1342" s="22"/>
      <c r="W1342" s="27"/>
      <c r="X1342" s="8"/>
      <c r="Y1342" s="8"/>
      <c r="Z1342" s="8"/>
      <c r="AA1342" s="8"/>
      <c r="AB1342" s="8"/>
      <c r="AC1342" s="8"/>
      <c r="AD1342" s="8"/>
      <c r="AE1342" s="8"/>
      <c r="AF1342" s="8"/>
      <c r="AG1342" s="8"/>
      <c r="AH1342" s="8"/>
      <c r="AI1342" s="8"/>
      <c r="AJ1342" s="8"/>
      <c r="AK1342" s="8"/>
    </row>
    <row r="1343" spans="1:37" ht="210.75">
      <c r="A1343" s="18">
        <v>3084</v>
      </c>
      <c r="B1343" s="19"/>
      <c r="C1343" s="28" t="s">
        <v>20668</v>
      </c>
      <c r="D1343" s="28" t="s">
        <v>20670</v>
      </c>
      <c r="E1343" s="22"/>
      <c r="F1343" s="23" t="s">
        <v>1291</v>
      </c>
      <c r="G1343" s="22"/>
      <c r="H1343" s="23">
        <v>0</v>
      </c>
      <c r="I1343" s="22"/>
      <c r="J1343" s="23" t="s">
        <v>18202</v>
      </c>
      <c r="K1343" s="23" t="s">
        <v>18203</v>
      </c>
      <c r="L1343" s="23" t="s">
        <v>18212</v>
      </c>
      <c r="M1343" s="22"/>
      <c r="N1343" s="22"/>
      <c r="O1343" s="22"/>
      <c r="P1343" s="24"/>
      <c r="Q1343" s="23" t="s">
        <v>29</v>
      </c>
      <c r="R1343" s="23" t="s">
        <v>30</v>
      </c>
      <c r="S1343" s="25"/>
      <c r="T1343" s="26"/>
      <c r="U1343" s="26"/>
      <c r="V1343" s="22"/>
      <c r="W1343" s="27"/>
      <c r="X1343" s="8"/>
      <c r="Y1343" s="8"/>
      <c r="Z1343" s="8"/>
      <c r="AA1343" s="8"/>
      <c r="AB1343" s="8"/>
      <c r="AC1343" s="8"/>
      <c r="AD1343" s="8"/>
      <c r="AE1343" s="8"/>
      <c r="AF1343" s="8"/>
      <c r="AG1343" s="8"/>
      <c r="AH1343" s="8"/>
      <c r="AI1343" s="8"/>
      <c r="AJ1343" s="8"/>
      <c r="AK1343" s="8"/>
    </row>
    <row r="1344" spans="1:37" ht="270.75">
      <c r="A1344" s="18">
        <v>3085</v>
      </c>
      <c r="B1344" s="19"/>
      <c r="C1344" s="28" t="s">
        <v>20671</v>
      </c>
      <c r="D1344" s="28" t="s">
        <v>20672</v>
      </c>
      <c r="E1344" s="22"/>
      <c r="F1344" s="23" t="s">
        <v>1291</v>
      </c>
      <c r="G1344" s="22"/>
      <c r="H1344" s="23">
        <v>0</v>
      </c>
      <c r="I1344" s="22"/>
      <c r="J1344" s="23" t="s">
        <v>18202</v>
      </c>
      <c r="K1344" s="23" t="s">
        <v>18203</v>
      </c>
      <c r="L1344" s="23" t="s">
        <v>18212</v>
      </c>
      <c r="M1344" s="22"/>
      <c r="N1344" s="22"/>
      <c r="O1344" s="22"/>
      <c r="P1344" s="24"/>
      <c r="Q1344" s="23" t="s">
        <v>29</v>
      </c>
      <c r="R1344" s="23" t="s">
        <v>30</v>
      </c>
      <c r="S1344" s="25"/>
      <c r="T1344" s="26"/>
      <c r="U1344" s="26"/>
      <c r="V1344" s="22"/>
      <c r="W1344" s="27"/>
      <c r="X1344" s="8"/>
      <c r="Y1344" s="8"/>
      <c r="Z1344" s="8"/>
      <c r="AA1344" s="8"/>
      <c r="AB1344" s="8"/>
      <c r="AC1344" s="8"/>
      <c r="AD1344" s="8"/>
      <c r="AE1344" s="8"/>
      <c r="AF1344" s="8"/>
      <c r="AG1344" s="8"/>
      <c r="AH1344" s="8"/>
      <c r="AI1344" s="8"/>
      <c r="AJ1344" s="8"/>
      <c r="AK1344" s="8"/>
    </row>
    <row r="1345" spans="1:37" ht="150.75">
      <c r="A1345" s="18">
        <v>3086</v>
      </c>
      <c r="B1345" s="19"/>
      <c r="C1345" s="28" t="s">
        <v>20671</v>
      </c>
      <c r="D1345" s="28" t="s">
        <v>20673</v>
      </c>
      <c r="E1345" s="22"/>
      <c r="F1345" s="23" t="s">
        <v>1291</v>
      </c>
      <c r="G1345" s="22"/>
      <c r="H1345" s="23">
        <v>0</v>
      </c>
      <c r="I1345" s="22"/>
      <c r="J1345" s="23" t="s">
        <v>18202</v>
      </c>
      <c r="K1345" s="23" t="s">
        <v>18203</v>
      </c>
      <c r="L1345" s="23" t="s">
        <v>18212</v>
      </c>
      <c r="M1345" s="22"/>
      <c r="N1345" s="22"/>
      <c r="O1345" s="22"/>
      <c r="P1345" s="24"/>
      <c r="Q1345" s="23" t="s">
        <v>29</v>
      </c>
      <c r="R1345" s="23" t="s">
        <v>30</v>
      </c>
      <c r="S1345" s="25"/>
      <c r="T1345" s="26"/>
      <c r="U1345" s="26"/>
      <c r="V1345" s="22"/>
      <c r="W1345" s="27"/>
      <c r="X1345" s="8"/>
      <c r="Y1345" s="8"/>
      <c r="Z1345" s="8"/>
      <c r="AA1345" s="8"/>
      <c r="AB1345" s="8"/>
      <c r="AC1345" s="8"/>
      <c r="AD1345" s="8"/>
      <c r="AE1345" s="8"/>
      <c r="AF1345" s="8"/>
      <c r="AG1345" s="8"/>
      <c r="AH1345" s="8"/>
      <c r="AI1345" s="8"/>
      <c r="AJ1345" s="8"/>
      <c r="AK1345" s="8"/>
    </row>
    <row r="1346" spans="1:37" ht="240.75">
      <c r="A1346" s="18">
        <v>3090</v>
      </c>
      <c r="B1346" s="19"/>
      <c r="C1346" s="28" t="s">
        <v>20674</v>
      </c>
      <c r="D1346" s="28" t="s">
        <v>20675</v>
      </c>
      <c r="E1346" s="22"/>
      <c r="F1346" s="22"/>
      <c r="G1346" s="22"/>
      <c r="H1346" s="23">
        <v>0</v>
      </c>
      <c r="I1346" s="22"/>
      <c r="J1346" s="23" t="s">
        <v>18202</v>
      </c>
      <c r="K1346" s="31">
        <v>43313</v>
      </c>
      <c r="L1346" s="23" t="s">
        <v>17409</v>
      </c>
      <c r="M1346" s="22"/>
      <c r="N1346" s="22"/>
      <c r="O1346" s="22"/>
      <c r="P1346" s="24"/>
      <c r="Q1346" s="23" t="s">
        <v>18377</v>
      </c>
      <c r="R1346" s="22"/>
      <c r="S1346" s="25"/>
      <c r="T1346" s="26"/>
      <c r="U1346" s="26"/>
      <c r="V1346" s="22"/>
      <c r="W1346" s="27"/>
      <c r="X1346" s="8"/>
      <c r="Y1346" s="8"/>
      <c r="Z1346" s="8"/>
      <c r="AA1346" s="8"/>
      <c r="AB1346" s="8"/>
      <c r="AC1346" s="8"/>
      <c r="AD1346" s="8"/>
      <c r="AE1346" s="8"/>
      <c r="AF1346" s="8"/>
      <c r="AG1346" s="8"/>
      <c r="AH1346" s="8"/>
      <c r="AI1346" s="8"/>
      <c r="AJ1346" s="8"/>
      <c r="AK1346" s="8"/>
    </row>
    <row r="1347" spans="1:37" ht="60.75">
      <c r="A1347" s="18">
        <v>3102</v>
      </c>
      <c r="B1347" s="19"/>
      <c r="C1347" s="28" t="s">
        <v>20676</v>
      </c>
      <c r="D1347" s="28" t="s">
        <v>20677</v>
      </c>
      <c r="E1347" s="22"/>
      <c r="F1347" s="23" t="s">
        <v>6782</v>
      </c>
      <c r="G1347" s="23" t="s">
        <v>18512</v>
      </c>
      <c r="H1347" s="23">
        <v>0</v>
      </c>
      <c r="I1347" s="22"/>
      <c r="J1347" s="23" t="s">
        <v>18202</v>
      </c>
      <c r="K1347" s="29">
        <v>43497</v>
      </c>
      <c r="L1347" s="23" t="s">
        <v>18212</v>
      </c>
      <c r="M1347" s="22"/>
      <c r="N1347" s="23" t="s">
        <v>19942</v>
      </c>
      <c r="O1347" s="22"/>
      <c r="P1347" s="24"/>
      <c r="Q1347" s="23" t="s">
        <v>29</v>
      </c>
      <c r="R1347" s="23" t="s">
        <v>30</v>
      </c>
      <c r="S1347" s="25"/>
      <c r="T1347" s="26"/>
      <c r="U1347" s="26"/>
      <c r="V1347" s="22"/>
      <c r="W1347" s="27"/>
      <c r="X1347" s="8"/>
      <c r="Y1347" s="8"/>
      <c r="Z1347" s="8"/>
      <c r="AA1347" s="8"/>
      <c r="AB1347" s="8"/>
      <c r="AC1347" s="8"/>
      <c r="AD1347" s="8"/>
      <c r="AE1347" s="8"/>
      <c r="AF1347" s="8"/>
      <c r="AG1347" s="8"/>
      <c r="AH1347" s="8"/>
      <c r="AI1347" s="8"/>
      <c r="AJ1347" s="8"/>
      <c r="AK1347" s="8"/>
    </row>
    <row r="1348" spans="1:37" ht="135.75">
      <c r="A1348" s="18">
        <v>3105</v>
      </c>
      <c r="B1348" s="19"/>
      <c r="C1348" s="28" t="s">
        <v>20678</v>
      </c>
      <c r="D1348" s="28" t="s">
        <v>20679</v>
      </c>
      <c r="E1348" s="22"/>
      <c r="F1348" s="23" t="s">
        <v>266</v>
      </c>
      <c r="G1348" s="22"/>
      <c r="H1348" s="23">
        <v>0</v>
      </c>
      <c r="I1348" s="22"/>
      <c r="J1348" s="23" t="s">
        <v>18202</v>
      </c>
      <c r="K1348" s="29">
        <v>43497</v>
      </c>
      <c r="L1348" s="23" t="s">
        <v>96</v>
      </c>
      <c r="M1348" s="22"/>
      <c r="N1348" s="23" t="s">
        <v>20680</v>
      </c>
      <c r="O1348" s="22"/>
      <c r="P1348" s="24"/>
      <c r="Q1348" s="23" t="s">
        <v>18392</v>
      </c>
      <c r="R1348" s="23" t="s">
        <v>127</v>
      </c>
      <c r="S1348" s="25"/>
      <c r="T1348" s="26"/>
      <c r="U1348" s="26"/>
      <c r="V1348" s="22"/>
      <c r="W1348" s="27"/>
      <c r="X1348" s="8"/>
      <c r="Y1348" s="8"/>
      <c r="Z1348" s="8"/>
      <c r="AA1348" s="8"/>
      <c r="AB1348" s="8"/>
      <c r="AC1348" s="8"/>
      <c r="AD1348" s="8"/>
      <c r="AE1348" s="8"/>
      <c r="AF1348" s="8"/>
      <c r="AG1348" s="8"/>
      <c r="AH1348" s="8"/>
      <c r="AI1348" s="8"/>
      <c r="AJ1348" s="8"/>
      <c r="AK1348" s="8"/>
    </row>
    <row r="1349" spans="1:37" ht="90.75">
      <c r="A1349" s="18">
        <v>3106</v>
      </c>
      <c r="B1349" s="19"/>
      <c r="C1349" s="28" t="s">
        <v>20681</v>
      </c>
      <c r="D1349" s="28" t="s">
        <v>20682</v>
      </c>
      <c r="E1349" s="22"/>
      <c r="F1349" s="23" t="s">
        <v>137</v>
      </c>
      <c r="G1349" s="22"/>
      <c r="H1349" s="23">
        <v>0</v>
      </c>
      <c r="I1349" s="22"/>
      <c r="J1349" s="23" t="s">
        <v>18202</v>
      </c>
      <c r="K1349" s="29">
        <v>43497</v>
      </c>
      <c r="L1349" s="23" t="s">
        <v>96</v>
      </c>
      <c r="M1349" s="22"/>
      <c r="N1349" s="23" t="s">
        <v>20683</v>
      </c>
      <c r="O1349" s="22"/>
      <c r="P1349" s="24"/>
      <c r="Q1349" s="23" t="s">
        <v>18392</v>
      </c>
      <c r="R1349" s="23" t="s">
        <v>127</v>
      </c>
      <c r="S1349" s="25"/>
      <c r="T1349" s="26"/>
      <c r="U1349" s="26"/>
      <c r="V1349" s="22"/>
      <c r="W1349" s="27"/>
      <c r="X1349" s="8"/>
      <c r="Y1349" s="8"/>
      <c r="Z1349" s="8"/>
      <c r="AA1349" s="8"/>
      <c r="AB1349" s="8"/>
      <c r="AC1349" s="8"/>
      <c r="AD1349" s="8"/>
      <c r="AE1349" s="8"/>
      <c r="AF1349" s="8"/>
      <c r="AG1349" s="8"/>
      <c r="AH1349" s="8"/>
      <c r="AI1349" s="8"/>
      <c r="AJ1349" s="8"/>
      <c r="AK1349" s="8"/>
    </row>
    <row r="1350" spans="1:37" ht="210.75">
      <c r="A1350" s="18">
        <v>3107</v>
      </c>
      <c r="B1350" s="19"/>
      <c r="C1350" s="28" t="s">
        <v>20684</v>
      </c>
      <c r="D1350" s="28" t="s">
        <v>20685</v>
      </c>
      <c r="E1350" s="22"/>
      <c r="F1350" s="23" t="s">
        <v>266</v>
      </c>
      <c r="G1350" s="22"/>
      <c r="H1350" s="23">
        <v>0</v>
      </c>
      <c r="I1350" s="22"/>
      <c r="J1350" s="23" t="s">
        <v>18202</v>
      </c>
      <c r="K1350" s="29">
        <v>43497</v>
      </c>
      <c r="L1350" s="23" t="s">
        <v>96</v>
      </c>
      <c r="M1350" s="22"/>
      <c r="N1350" s="23" t="s">
        <v>20680</v>
      </c>
      <c r="O1350" s="22"/>
      <c r="P1350" s="24"/>
      <c r="Q1350" s="23" t="s">
        <v>18392</v>
      </c>
      <c r="R1350" s="23" t="s">
        <v>127</v>
      </c>
      <c r="S1350" s="25"/>
      <c r="T1350" s="26"/>
      <c r="U1350" s="26"/>
      <c r="V1350" s="22"/>
      <c r="W1350" s="27"/>
      <c r="X1350" s="8"/>
      <c r="Y1350" s="8"/>
      <c r="Z1350" s="8"/>
      <c r="AA1350" s="8"/>
      <c r="AB1350" s="8"/>
      <c r="AC1350" s="8"/>
      <c r="AD1350" s="8"/>
      <c r="AE1350" s="8"/>
      <c r="AF1350" s="8"/>
      <c r="AG1350" s="8"/>
      <c r="AH1350" s="8"/>
      <c r="AI1350" s="8"/>
      <c r="AJ1350" s="8"/>
      <c r="AK1350" s="8"/>
    </row>
    <row r="1351" spans="1:37" ht="105.75">
      <c r="A1351" s="18">
        <v>3109</v>
      </c>
      <c r="B1351" s="19"/>
      <c r="C1351" s="28" t="s">
        <v>20686</v>
      </c>
      <c r="D1351" s="28" t="s">
        <v>20687</v>
      </c>
      <c r="E1351" s="22"/>
      <c r="F1351" s="23" t="s">
        <v>50</v>
      </c>
      <c r="G1351" s="22"/>
      <c r="H1351" s="23">
        <v>0</v>
      </c>
      <c r="I1351" s="22"/>
      <c r="J1351" s="23" t="s">
        <v>18202</v>
      </c>
      <c r="K1351" s="22"/>
      <c r="L1351" s="23" t="s">
        <v>18212</v>
      </c>
      <c r="M1351" s="23" t="s">
        <v>11857</v>
      </c>
      <c r="N1351" s="22"/>
      <c r="O1351" s="22"/>
      <c r="P1351" s="24"/>
      <c r="Q1351" s="23" t="s">
        <v>29</v>
      </c>
      <c r="R1351" s="23" t="s">
        <v>30</v>
      </c>
      <c r="S1351" s="25"/>
      <c r="T1351" s="26"/>
      <c r="U1351" s="26"/>
      <c r="V1351" s="22"/>
      <c r="W1351" s="27"/>
      <c r="X1351" s="8"/>
      <c r="Y1351" s="8"/>
      <c r="Z1351" s="8"/>
      <c r="AA1351" s="8"/>
      <c r="AB1351" s="8"/>
      <c r="AC1351" s="8"/>
      <c r="AD1351" s="8"/>
      <c r="AE1351" s="8"/>
      <c r="AF1351" s="8"/>
      <c r="AG1351" s="8"/>
      <c r="AH1351" s="8"/>
      <c r="AI1351" s="8"/>
      <c r="AJ1351" s="8"/>
      <c r="AK1351" s="8"/>
    </row>
    <row r="1352" spans="1:37" ht="150.75">
      <c r="A1352" s="18">
        <v>3111</v>
      </c>
      <c r="B1352" s="19"/>
      <c r="C1352" s="28" t="s">
        <v>20688</v>
      </c>
      <c r="D1352" s="28" t="s">
        <v>20689</v>
      </c>
      <c r="E1352" s="22"/>
      <c r="F1352" s="22"/>
      <c r="G1352" s="22"/>
      <c r="H1352" s="23">
        <v>0</v>
      </c>
      <c r="I1352" s="22"/>
      <c r="J1352" s="23" t="s">
        <v>18202</v>
      </c>
      <c r="K1352" s="22"/>
      <c r="L1352" s="23" t="s">
        <v>18212</v>
      </c>
      <c r="M1352" s="22"/>
      <c r="N1352" s="22"/>
      <c r="O1352" s="22"/>
      <c r="P1352" s="24"/>
      <c r="Q1352" s="23" t="s">
        <v>36</v>
      </c>
      <c r="R1352" s="23" t="s">
        <v>37</v>
      </c>
      <c r="S1352" s="25"/>
      <c r="T1352" s="26"/>
      <c r="U1352" s="26"/>
      <c r="V1352" s="22"/>
      <c r="W1352" s="27"/>
      <c r="X1352" s="8"/>
      <c r="Y1352" s="8"/>
      <c r="Z1352" s="8"/>
      <c r="AA1352" s="8"/>
      <c r="AB1352" s="8"/>
      <c r="AC1352" s="8"/>
      <c r="AD1352" s="8"/>
      <c r="AE1352" s="8"/>
      <c r="AF1352" s="8"/>
      <c r="AG1352" s="8"/>
      <c r="AH1352" s="8"/>
      <c r="AI1352" s="8"/>
      <c r="AJ1352" s="8"/>
      <c r="AK1352" s="8"/>
    </row>
    <row r="1353" spans="1:37" ht="120.75">
      <c r="A1353" s="18">
        <v>3112</v>
      </c>
      <c r="B1353" s="19"/>
      <c r="C1353" s="28" t="s">
        <v>20690</v>
      </c>
      <c r="D1353" s="28" t="s">
        <v>20691</v>
      </c>
      <c r="E1353" s="22"/>
      <c r="F1353" s="23" t="s">
        <v>50</v>
      </c>
      <c r="G1353" s="22"/>
      <c r="H1353" s="23">
        <v>0</v>
      </c>
      <c r="I1353" s="22"/>
      <c r="J1353" s="23" t="s">
        <v>18202</v>
      </c>
      <c r="K1353" s="29">
        <v>43497</v>
      </c>
      <c r="L1353" s="23" t="s">
        <v>96</v>
      </c>
      <c r="M1353" s="22"/>
      <c r="N1353" s="23" t="s">
        <v>20692</v>
      </c>
      <c r="O1353" s="22"/>
      <c r="P1353" s="24"/>
      <c r="Q1353" s="23" t="s">
        <v>18392</v>
      </c>
      <c r="R1353" s="23" t="s">
        <v>127</v>
      </c>
      <c r="S1353" s="25"/>
      <c r="T1353" s="26"/>
      <c r="U1353" s="26"/>
      <c r="V1353" s="22"/>
      <c r="W1353" s="27"/>
      <c r="X1353" s="8"/>
      <c r="Y1353" s="8"/>
      <c r="Z1353" s="8"/>
      <c r="AA1353" s="8"/>
      <c r="AB1353" s="8"/>
      <c r="AC1353" s="8"/>
      <c r="AD1353" s="8"/>
      <c r="AE1353" s="8"/>
      <c r="AF1353" s="8"/>
      <c r="AG1353" s="8"/>
      <c r="AH1353" s="8"/>
      <c r="AI1353" s="8"/>
      <c r="AJ1353" s="8"/>
      <c r="AK1353" s="8"/>
    </row>
    <row r="1354" spans="1:37" ht="375.75">
      <c r="A1354" s="18">
        <v>3113</v>
      </c>
      <c r="B1354" s="19"/>
      <c r="C1354" s="28" t="s">
        <v>20693</v>
      </c>
      <c r="D1354" s="28" t="s">
        <v>20694</v>
      </c>
      <c r="E1354" s="22"/>
      <c r="F1354" s="22"/>
      <c r="G1354" s="22"/>
      <c r="H1354" s="23">
        <v>0</v>
      </c>
      <c r="I1354" s="22"/>
      <c r="J1354" s="23" t="s">
        <v>18202</v>
      </c>
      <c r="K1354" s="31">
        <v>43313</v>
      </c>
      <c r="L1354" s="23" t="s">
        <v>18212</v>
      </c>
      <c r="M1354" s="22"/>
      <c r="N1354" s="22"/>
      <c r="O1354" s="22"/>
      <c r="P1354" s="24"/>
      <c r="Q1354" s="23" t="s">
        <v>18541</v>
      </c>
      <c r="R1354" s="22"/>
      <c r="S1354" s="33"/>
      <c r="T1354" s="26"/>
      <c r="U1354" s="26"/>
      <c r="V1354" s="22"/>
      <c r="W1354" s="27"/>
      <c r="X1354" s="8"/>
      <c r="Y1354" s="8"/>
      <c r="Z1354" s="8"/>
      <c r="AA1354" s="8"/>
      <c r="AB1354" s="8"/>
      <c r="AC1354" s="8"/>
      <c r="AD1354" s="8"/>
      <c r="AE1354" s="8"/>
      <c r="AF1354" s="8"/>
      <c r="AG1354" s="8"/>
      <c r="AH1354" s="8"/>
      <c r="AI1354" s="8"/>
      <c r="AJ1354" s="8"/>
      <c r="AK1354" s="8"/>
    </row>
    <row r="1355" spans="1:37" ht="409.6">
      <c r="A1355" s="18">
        <v>3114</v>
      </c>
      <c r="B1355" s="19"/>
      <c r="C1355" s="28" t="s">
        <v>20695</v>
      </c>
      <c r="D1355" s="21"/>
      <c r="E1355" s="22"/>
      <c r="F1355" s="22"/>
      <c r="G1355" s="22"/>
      <c r="H1355" s="23">
        <v>0</v>
      </c>
      <c r="I1355" s="22"/>
      <c r="J1355" s="23" t="s">
        <v>18202</v>
      </c>
      <c r="K1355" s="22"/>
      <c r="L1355" s="23" t="s">
        <v>18267</v>
      </c>
      <c r="M1355" s="23">
        <v>2017</v>
      </c>
      <c r="N1355" s="22"/>
      <c r="O1355" s="22"/>
      <c r="P1355" s="24"/>
      <c r="Q1355" s="23" t="s">
        <v>20</v>
      </c>
      <c r="R1355" s="23" t="s">
        <v>21</v>
      </c>
      <c r="S1355" s="25"/>
      <c r="T1355" s="26"/>
      <c r="U1355" s="26"/>
      <c r="V1355" s="22"/>
      <c r="W1355" s="27"/>
      <c r="X1355" s="8"/>
      <c r="Y1355" s="8"/>
      <c r="Z1355" s="8"/>
      <c r="AA1355" s="8"/>
      <c r="AB1355" s="8"/>
      <c r="AC1355" s="8"/>
      <c r="AD1355" s="8"/>
      <c r="AE1355" s="8"/>
      <c r="AF1355" s="8"/>
      <c r="AG1355" s="8"/>
      <c r="AH1355" s="8"/>
      <c r="AI1355" s="8"/>
      <c r="AJ1355" s="8"/>
      <c r="AK1355" s="8"/>
    </row>
    <row r="1356" spans="1:37" ht="409.6">
      <c r="A1356" s="18">
        <v>3115</v>
      </c>
      <c r="B1356" s="19"/>
      <c r="C1356" s="28" t="s">
        <v>20696</v>
      </c>
      <c r="D1356" s="21"/>
      <c r="E1356" s="22"/>
      <c r="F1356" s="22"/>
      <c r="G1356" s="22"/>
      <c r="H1356" s="23">
        <v>0</v>
      </c>
      <c r="I1356" s="22"/>
      <c r="J1356" s="23" t="s">
        <v>18202</v>
      </c>
      <c r="K1356" s="22"/>
      <c r="L1356" s="23" t="s">
        <v>18267</v>
      </c>
      <c r="M1356" s="23">
        <v>2017</v>
      </c>
      <c r="N1356" s="22"/>
      <c r="O1356" s="22"/>
      <c r="P1356" s="24"/>
      <c r="Q1356" s="23" t="s">
        <v>20</v>
      </c>
      <c r="R1356" s="23" t="s">
        <v>21</v>
      </c>
      <c r="S1356" s="25"/>
      <c r="T1356" s="26"/>
      <c r="U1356" s="26"/>
      <c r="V1356" s="22"/>
      <c r="W1356" s="27"/>
      <c r="X1356" s="8"/>
      <c r="Y1356" s="8"/>
      <c r="Z1356" s="8"/>
      <c r="AA1356" s="8"/>
      <c r="AB1356" s="8"/>
      <c r="AC1356" s="8"/>
      <c r="AD1356" s="8"/>
      <c r="AE1356" s="8"/>
      <c r="AF1356" s="8"/>
      <c r="AG1356" s="8"/>
      <c r="AH1356" s="8"/>
      <c r="AI1356" s="8"/>
      <c r="AJ1356" s="8"/>
      <c r="AK1356" s="8"/>
    </row>
    <row r="1357" spans="1:37" ht="60.75">
      <c r="A1357" s="18">
        <v>3116</v>
      </c>
      <c r="B1357" s="19"/>
      <c r="C1357" s="28" t="s">
        <v>20697</v>
      </c>
      <c r="D1357" s="28" t="s">
        <v>20698</v>
      </c>
      <c r="E1357" s="22"/>
      <c r="F1357" s="22"/>
      <c r="G1357" s="22"/>
      <c r="H1357" s="23">
        <v>0</v>
      </c>
      <c r="I1357" s="22"/>
      <c r="J1357" s="23" t="s">
        <v>18202</v>
      </c>
      <c r="K1357" s="22"/>
      <c r="L1357" s="23" t="s">
        <v>18212</v>
      </c>
      <c r="M1357" s="22"/>
      <c r="N1357" s="22"/>
      <c r="O1357" s="22"/>
      <c r="P1357" s="24"/>
      <c r="Q1357" s="23" t="s">
        <v>29</v>
      </c>
      <c r="R1357" s="23" t="s">
        <v>30</v>
      </c>
      <c r="S1357" s="25"/>
      <c r="T1357" s="26"/>
      <c r="U1357" s="26"/>
      <c r="V1357" s="22"/>
      <c r="W1357" s="27"/>
      <c r="X1357" s="8"/>
      <c r="Y1357" s="8"/>
      <c r="Z1357" s="8"/>
      <c r="AA1357" s="8"/>
      <c r="AB1357" s="8"/>
      <c r="AC1357" s="8"/>
      <c r="AD1357" s="8"/>
      <c r="AE1357" s="8"/>
      <c r="AF1357" s="8"/>
      <c r="AG1357" s="8"/>
      <c r="AH1357" s="8"/>
      <c r="AI1357" s="8"/>
      <c r="AJ1357" s="8"/>
      <c r="AK1357" s="8"/>
    </row>
    <row r="1358" spans="1:37" ht="409.5">
      <c r="A1358" s="18">
        <v>3117</v>
      </c>
      <c r="B1358" s="19"/>
      <c r="C1358" s="20" t="s">
        <v>20699</v>
      </c>
      <c r="D1358" s="21"/>
      <c r="E1358" s="22"/>
      <c r="F1358" s="22"/>
      <c r="G1358" s="22"/>
      <c r="H1358" s="23">
        <v>0</v>
      </c>
      <c r="I1358" s="22"/>
      <c r="J1358" s="23" t="s">
        <v>18202</v>
      </c>
      <c r="K1358" s="22"/>
      <c r="L1358" s="23" t="s">
        <v>17409</v>
      </c>
      <c r="M1358" s="22"/>
      <c r="N1358" s="22"/>
      <c r="O1358" s="22"/>
      <c r="P1358" s="24"/>
      <c r="Q1358" s="23" t="s">
        <v>20</v>
      </c>
      <c r="R1358" s="22"/>
      <c r="S1358" s="25"/>
      <c r="T1358" s="26"/>
      <c r="U1358" s="26"/>
      <c r="V1358" s="22"/>
      <c r="W1358" s="27"/>
      <c r="X1358" s="8"/>
      <c r="Y1358" s="8"/>
      <c r="Z1358" s="8"/>
      <c r="AA1358" s="8"/>
      <c r="AB1358" s="8"/>
      <c r="AC1358" s="8"/>
      <c r="AD1358" s="8"/>
      <c r="AE1358" s="8"/>
      <c r="AF1358" s="8"/>
      <c r="AG1358" s="8"/>
      <c r="AH1358" s="8"/>
      <c r="AI1358" s="8"/>
      <c r="AJ1358" s="8"/>
      <c r="AK1358" s="8"/>
    </row>
    <row r="1359" spans="1:37" ht="409.5">
      <c r="A1359" s="18">
        <v>3118</v>
      </c>
      <c r="B1359" s="19"/>
      <c r="C1359" s="20" t="s">
        <v>20700</v>
      </c>
      <c r="D1359" s="21"/>
      <c r="E1359" s="22"/>
      <c r="F1359" s="22"/>
      <c r="G1359" s="22"/>
      <c r="H1359" s="23">
        <v>0</v>
      </c>
      <c r="I1359" s="22"/>
      <c r="J1359" s="23" t="s">
        <v>18202</v>
      </c>
      <c r="K1359" s="22"/>
      <c r="L1359" s="23" t="s">
        <v>17409</v>
      </c>
      <c r="M1359" s="22"/>
      <c r="N1359" s="22"/>
      <c r="O1359" s="22"/>
      <c r="P1359" s="24"/>
      <c r="Q1359" s="23" t="s">
        <v>20</v>
      </c>
      <c r="R1359" s="22"/>
      <c r="S1359" s="25"/>
      <c r="T1359" s="26"/>
      <c r="U1359" s="26"/>
      <c r="V1359" s="22"/>
      <c r="W1359" s="27"/>
      <c r="X1359" s="8"/>
      <c r="Y1359" s="8"/>
      <c r="Z1359" s="8"/>
      <c r="AA1359" s="8"/>
      <c r="AB1359" s="8"/>
      <c r="AC1359" s="8"/>
      <c r="AD1359" s="8"/>
      <c r="AE1359" s="8"/>
      <c r="AF1359" s="8"/>
      <c r="AG1359" s="8"/>
      <c r="AH1359" s="8"/>
      <c r="AI1359" s="8"/>
      <c r="AJ1359" s="8"/>
      <c r="AK1359" s="8"/>
    </row>
    <row r="1360" spans="1:37" ht="300.75">
      <c r="A1360" s="18">
        <v>3119</v>
      </c>
      <c r="B1360" s="19"/>
      <c r="C1360" s="28" t="s">
        <v>20701</v>
      </c>
      <c r="D1360" s="28" t="s">
        <v>20702</v>
      </c>
      <c r="E1360" s="22"/>
      <c r="F1360" s="22"/>
      <c r="G1360" s="22"/>
      <c r="H1360" s="23">
        <v>0</v>
      </c>
      <c r="I1360" s="22"/>
      <c r="J1360" s="23" t="s">
        <v>18202</v>
      </c>
      <c r="K1360" s="31">
        <v>43313</v>
      </c>
      <c r="L1360" s="23" t="s">
        <v>18212</v>
      </c>
      <c r="M1360" s="22"/>
      <c r="N1360" s="22"/>
      <c r="O1360" s="22"/>
      <c r="P1360" s="24"/>
      <c r="Q1360" s="23" t="s">
        <v>18541</v>
      </c>
      <c r="R1360" s="22"/>
      <c r="S1360" s="33"/>
      <c r="T1360" s="26"/>
      <c r="U1360" s="26"/>
      <c r="V1360" s="22"/>
      <c r="W1360" s="27"/>
      <c r="X1360" s="8"/>
      <c r="Y1360" s="8"/>
      <c r="Z1360" s="8"/>
      <c r="AA1360" s="8"/>
      <c r="AB1360" s="8"/>
      <c r="AC1360" s="8"/>
      <c r="AD1360" s="8"/>
      <c r="AE1360" s="8"/>
      <c r="AF1360" s="8"/>
      <c r="AG1360" s="8"/>
      <c r="AH1360" s="8"/>
      <c r="AI1360" s="8"/>
      <c r="AJ1360" s="8"/>
      <c r="AK1360" s="8"/>
    </row>
    <row r="1361" spans="1:37" ht="345.75">
      <c r="A1361" s="18">
        <v>3120</v>
      </c>
      <c r="B1361" s="19"/>
      <c r="C1361" s="28" t="s">
        <v>20701</v>
      </c>
      <c r="D1361" s="28" t="s">
        <v>20703</v>
      </c>
      <c r="E1361" s="22"/>
      <c r="F1361" s="22"/>
      <c r="G1361" s="22"/>
      <c r="H1361" s="23">
        <v>0</v>
      </c>
      <c r="I1361" s="22"/>
      <c r="J1361" s="23" t="s">
        <v>18202</v>
      </c>
      <c r="K1361" s="31">
        <v>43313</v>
      </c>
      <c r="L1361" s="23" t="s">
        <v>18212</v>
      </c>
      <c r="M1361" s="22"/>
      <c r="N1361" s="22"/>
      <c r="O1361" s="22"/>
      <c r="P1361" s="24"/>
      <c r="Q1361" s="23" t="s">
        <v>18541</v>
      </c>
      <c r="R1361" s="22"/>
      <c r="S1361" s="33"/>
      <c r="T1361" s="26"/>
      <c r="U1361" s="26"/>
      <c r="V1361" s="22"/>
      <c r="W1361" s="27"/>
      <c r="X1361" s="8"/>
      <c r="Y1361" s="8"/>
      <c r="Z1361" s="8"/>
      <c r="AA1361" s="8"/>
      <c r="AB1361" s="8"/>
      <c r="AC1361" s="8"/>
      <c r="AD1361" s="8"/>
      <c r="AE1361" s="8"/>
      <c r="AF1361" s="8"/>
      <c r="AG1361" s="8"/>
      <c r="AH1361" s="8"/>
      <c r="AI1361" s="8"/>
      <c r="AJ1361" s="8"/>
      <c r="AK1361" s="8"/>
    </row>
    <row r="1362" spans="1:37" ht="405.75">
      <c r="A1362" s="18">
        <v>3121</v>
      </c>
      <c r="B1362" s="19"/>
      <c r="C1362" s="28" t="s">
        <v>20701</v>
      </c>
      <c r="D1362" s="28" t="s">
        <v>20704</v>
      </c>
      <c r="E1362" s="22"/>
      <c r="F1362" s="22"/>
      <c r="G1362" s="22"/>
      <c r="H1362" s="23">
        <v>0</v>
      </c>
      <c r="I1362" s="22"/>
      <c r="J1362" s="23" t="s">
        <v>18202</v>
      </c>
      <c r="K1362" s="31">
        <v>43313</v>
      </c>
      <c r="L1362" s="23" t="s">
        <v>18212</v>
      </c>
      <c r="M1362" s="22"/>
      <c r="N1362" s="22"/>
      <c r="O1362" s="22"/>
      <c r="P1362" s="24"/>
      <c r="Q1362" s="23" t="s">
        <v>18541</v>
      </c>
      <c r="R1362" s="22"/>
      <c r="S1362" s="33"/>
      <c r="T1362" s="26"/>
      <c r="U1362" s="26"/>
      <c r="V1362" s="22"/>
      <c r="W1362" s="27"/>
      <c r="X1362" s="8"/>
      <c r="Y1362" s="8"/>
      <c r="Z1362" s="8"/>
      <c r="AA1362" s="8"/>
      <c r="AB1362" s="8"/>
      <c r="AC1362" s="8"/>
      <c r="AD1362" s="8"/>
      <c r="AE1362" s="8"/>
      <c r="AF1362" s="8"/>
      <c r="AG1362" s="8"/>
      <c r="AH1362" s="8"/>
      <c r="AI1362" s="8"/>
      <c r="AJ1362" s="8"/>
      <c r="AK1362" s="8"/>
    </row>
    <row r="1363" spans="1:37" ht="345.75">
      <c r="A1363" s="18">
        <v>3122</v>
      </c>
      <c r="B1363" s="19"/>
      <c r="C1363" s="28" t="s">
        <v>20701</v>
      </c>
      <c r="D1363" s="28" t="s">
        <v>20705</v>
      </c>
      <c r="E1363" s="22"/>
      <c r="F1363" s="22"/>
      <c r="G1363" s="22"/>
      <c r="H1363" s="23">
        <v>0</v>
      </c>
      <c r="I1363" s="22"/>
      <c r="J1363" s="23" t="s">
        <v>18202</v>
      </c>
      <c r="K1363" s="31">
        <v>43313</v>
      </c>
      <c r="L1363" s="23" t="s">
        <v>15679</v>
      </c>
      <c r="M1363" s="22"/>
      <c r="N1363" s="22"/>
      <c r="O1363" s="22"/>
      <c r="P1363" s="24"/>
      <c r="Q1363" s="23" t="s">
        <v>18541</v>
      </c>
      <c r="R1363" s="22"/>
      <c r="S1363" s="33"/>
      <c r="T1363" s="26"/>
      <c r="U1363" s="26"/>
      <c r="V1363" s="22"/>
      <c r="W1363" s="27"/>
      <c r="X1363" s="8"/>
      <c r="Y1363" s="8"/>
      <c r="Z1363" s="8"/>
      <c r="AA1363" s="8"/>
      <c r="AB1363" s="8"/>
      <c r="AC1363" s="8"/>
      <c r="AD1363" s="8"/>
      <c r="AE1363" s="8"/>
      <c r="AF1363" s="8"/>
      <c r="AG1363" s="8"/>
      <c r="AH1363" s="8"/>
      <c r="AI1363" s="8"/>
      <c r="AJ1363" s="8"/>
      <c r="AK1363" s="8"/>
    </row>
    <row r="1364" spans="1:37" ht="409.6">
      <c r="A1364" s="18">
        <v>3123</v>
      </c>
      <c r="B1364" s="19"/>
      <c r="C1364" s="28" t="s">
        <v>20701</v>
      </c>
      <c r="D1364" s="28" t="s">
        <v>20706</v>
      </c>
      <c r="E1364" s="22"/>
      <c r="F1364" s="22"/>
      <c r="G1364" s="22"/>
      <c r="H1364" s="23">
        <v>0</v>
      </c>
      <c r="I1364" s="22"/>
      <c r="J1364" s="23" t="s">
        <v>18202</v>
      </c>
      <c r="K1364" s="31">
        <v>43313</v>
      </c>
      <c r="L1364" s="23" t="s">
        <v>15679</v>
      </c>
      <c r="M1364" s="22"/>
      <c r="N1364" s="22"/>
      <c r="O1364" s="22"/>
      <c r="P1364" s="24"/>
      <c r="Q1364" s="23" t="s">
        <v>18541</v>
      </c>
      <c r="R1364" s="22"/>
      <c r="S1364" s="33"/>
      <c r="T1364" s="26"/>
      <c r="U1364" s="26"/>
      <c r="V1364" s="22"/>
      <c r="W1364" s="27"/>
      <c r="X1364" s="8"/>
      <c r="Y1364" s="8"/>
      <c r="Z1364" s="8"/>
      <c r="AA1364" s="8"/>
      <c r="AB1364" s="8"/>
      <c r="AC1364" s="8"/>
      <c r="AD1364" s="8"/>
      <c r="AE1364" s="8"/>
      <c r="AF1364" s="8"/>
      <c r="AG1364" s="8"/>
      <c r="AH1364" s="8"/>
      <c r="AI1364" s="8"/>
      <c r="AJ1364" s="8"/>
      <c r="AK1364" s="8"/>
    </row>
    <row r="1365" spans="1:37" ht="195.75">
      <c r="A1365" s="18">
        <v>3124</v>
      </c>
      <c r="B1365" s="19"/>
      <c r="C1365" s="28" t="s">
        <v>20701</v>
      </c>
      <c r="D1365" s="28" t="s">
        <v>20707</v>
      </c>
      <c r="E1365" s="22"/>
      <c r="F1365" s="22"/>
      <c r="G1365" s="22"/>
      <c r="H1365" s="23">
        <v>0</v>
      </c>
      <c r="I1365" s="22"/>
      <c r="J1365" s="23" t="s">
        <v>18202</v>
      </c>
      <c r="K1365" s="31">
        <v>43313</v>
      </c>
      <c r="L1365" s="23" t="s">
        <v>15679</v>
      </c>
      <c r="M1365" s="22"/>
      <c r="N1365" s="22"/>
      <c r="O1365" s="22"/>
      <c r="P1365" s="24"/>
      <c r="Q1365" s="23" t="s">
        <v>18541</v>
      </c>
      <c r="R1365" s="22"/>
      <c r="S1365" s="33"/>
      <c r="T1365" s="26"/>
      <c r="U1365" s="26"/>
      <c r="V1365" s="22"/>
      <c r="W1365" s="27"/>
      <c r="X1365" s="8"/>
      <c r="Y1365" s="8"/>
      <c r="Z1365" s="8"/>
      <c r="AA1365" s="8"/>
      <c r="AB1365" s="8"/>
      <c r="AC1365" s="8"/>
      <c r="AD1365" s="8"/>
      <c r="AE1365" s="8"/>
      <c r="AF1365" s="8"/>
      <c r="AG1365" s="8"/>
      <c r="AH1365" s="8"/>
      <c r="AI1365" s="8"/>
      <c r="AJ1365" s="8"/>
      <c r="AK1365" s="8"/>
    </row>
    <row r="1366" spans="1:37" ht="315.75">
      <c r="A1366" s="18">
        <v>3125</v>
      </c>
      <c r="B1366" s="19"/>
      <c r="C1366" s="28" t="s">
        <v>20701</v>
      </c>
      <c r="D1366" s="28" t="s">
        <v>20708</v>
      </c>
      <c r="E1366" s="22"/>
      <c r="F1366" s="22"/>
      <c r="G1366" s="22"/>
      <c r="H1366" s="23">
        <v>0</v>
      </c>
      <c r="I1366" s="22"/>
      <c r="J1366" s="23" t="s">
        <v>18202</v>
      </c>
      <c r="K1366" s="31">
        <v>43313</v>
      </c>
      <c r="L1366" s="23" t="s">
        <v>15679</v>
      </c>
      <c r="M1366" s="22"/>
      <c r="N1366" s="22"/>
      <c r="O1366" s="22"/>
      <c r="P1366" s="24"/>
      <c r="Q1366" s="23" t="s">
        <v>18541</v>
      </c>
      <c r="R1366" s="22"/>
      <c r="S1366" s="33"/>
      <c r="T1366" s="26"/>
      <c r="U1366" s="26"/>
      <c r="V1366" s="22"/>
      <c r="W1366" s="27"/>
      <c r="X1366" s="8"/>
      <c r="Y1366" s="8"/>
      <c r="Z1366" s="8"/>
      <c r="AA1366" s="8"/>
      <c r="AB1366" s="8"/>
      <c r="AC1366" s="8"/>
      <c r="AD1366" s="8"/>
      <c r="AE1366" s="8"/>
      <c r="AF1366" s="8"/>
      <c r="AG1366" s="8"/>
      <c r="AH1366" s="8"/>
      <c r="AI1366" s="8"/>
      <c r="AJ1366" s="8"/>
      <c r="AK1366" s="8"/>
    </row>
    <row r="1367" spans="1:37" ht="210.75">
      <c r="A1367" s="18">
        <v>3126</v>
      </c>
      <c r="B1367" s="19"/>
      <c r="C1367" s="28" t="s">
        <v>20701</v>
      </c>
      <c r="D1367" s="28" t="s">
        <v>20709</v>
      </c>
      <c r="E1367" s="22"/>
      <c r="F1367" s="22"/>
      <c r="G1367" s="22"/>
      <c r="H1367" s="23">
        <v>0</v>
      </c>
      <c r="I1367" s="22"/>
      <c r="J1367" s="23" t="s">
        <v>18202</v>
      </c>
      <c r="K1367" s="31">
        <v>43313</v>
      </c>
      <c r="L1367" s="23" t="s">
        <v>15679</v>
      </c>
      <c r="M1367" s="22"/>
      <c r="N1367" s="22"/>
      <c r="O1367" s="22"/>
      <c r="P1367" s="24"/>
      <c r="Q1367" s="23" t="s">
        <v>18541</v>
      </c>
      <c r="R1367" s="22"/>
      <c r="S1367" s="33"/>
      <c r="T1367" s="26"/>
      <c r="U1367" s="26"/>
      <c r="V1367" s="22"/>
      <c r="W1367" s="27"/>
      <c r="X1367" s="8"/>
      <c r="Y1367" s="8"/>
      <c r="Z1367" s="8"/>
      <c r="AA1367" s="8"/>
      <c r="AB1367" s="8"/>
      <c r="AC1367" s="8"/>
      <c r="AD1367" s="8"/>
      <c r="AE1367" s="8"/>
      <c r="AF1367" s="8"/>
      <c r="AG1367" s="8"/>
      <c r="AH1367" s="8"/>
      <c r="AI1367" s="8"/>
      <c r="AJ1367" s="8"/>
      <c r="AK1367" s="8"/>
    </row>
    <row r="1368" spans="1:37" ht="240.75">
      <c r="A1368" s="18">
        <v>3127</v>
      </c>
      <c r="B1368" s="19"/>
      <c r="C1368" s="28" t="s">
        <v>20701</v>
      </c>
      <c r="D1368" s="28" t="s">
        <v>20710</v>
      </c>
      <c r="E1368" s="22"/>
      <c r="F1368" s="22"/>
      <c r="G1368" s="22"/>
      <c r="H1368" s="23">
        <v>0</v>
      </c>
      <c r="I1368" s="22"/>
      <c r="J1368" s="23" t="s">
        <v>18202</v>
      </c>
      <c r="K1368" s="31">
        <v>43313</v>
      </c>
      <c r="L1368" s="23" t="s">
        <v>15679</v>
      </c>
      <c r="M1368" s="22"/>
      <c r="N1368" s="22"/>
      <c r="O1368" s="22"/>
      <c r="P1368" s="24"/>
      <c r="Q1368" s="23" t="s">
        <v>18541</v>
      </c>
      <c r="R1368" s="22"/>
      <c r="S1368" s="33"/>
      <c r="T1368" s="26"/>
      <c r="U1368" s="26"/>
      <c r="V1368" s="22"/>
      <c r="W1368" s="27"/>
      <c r="X1368" s="8"/>
      <c r="Y1368" s="8"/>
      <c r="Z1368" s="8"/>
      <c r="AA1368" s="8"/>
      <c r="AB1368" s="8"/>
      <c r="AC1368" s="8"/>
      <c r="AD1368" s="8"/>
      <c r="AE1368" s="8"/>
      <c r="AF1368" s="8"/>
      <c r="AG1368" s="8"/>
      <c r="AH1368" s="8"/>
      <c r="AI1368" s="8"/>
      <c r="AJ1368" s="8"/>
      <c r="AK1368" s="8"/>
    </row>
    <row r="1369" spans="1:37" ht="409.6">
      <c r="A1369" s="18">
        <v>3128</v>
      </c>
      <c r="B1369" s="19"/>
      <c r="C1369" s="28" t="s">
        <v>20711</v>
      </c>
      <c r="D1369" s="21"/>
      <c r="E1369" s="22"/>
      <c r="F1369" s="22"/>
      <c r="G1369" s="22"/>
      <c r="H1369" s="23">
        <v>0</v>
      </c>
      <c r="I1369" s="22"/>
      <c r="J1369" s="23" t="s">
        <v>18202</v>
      </c>
      <c r="K1369" s="22"/>
      <c r="L1369" s="23" t="s">
        <v>18267</v>
      </c>
      <c r="M1369" s="23">
        <v>2017</v>
      </c>
      <c r="N1369" s="22"/>
      <c r="O1369" s="22"/>
      <c r="P1369" s="24"/>
      <c r="Q1369" s="23" t="s">
        <v>20</v>
      </c>
      <c r="R1369" s="23" t="s">
        <v>21</v>
      </c>
      <c r="S1369" s="25"/>
      <c r="T1369" s="26"/>
      <c r="U1369" s="26"/>
      <c r="V1369" s="22"/>
      <c r="W1369" s="27"/>
      <c r="X1369" s="8"/>
      <c r="Y1369" s="8"/>
      <c r="Z1369" s="8"/>
      <c r="AA1369" s="8"/>
      <c r="AB1369" s="8"/>
      <c r="AC1369" s="8"/>
      <c r="AD1369" s="8"/>
      <c r="AE1369" s="8"/>
      <c r="AF1369" s="8"/>
      <c r="AG1369" s="8"/>
      <c r="AH1369" s="8"/>
      <c r="AI1369" s="8"/>
      <c r="AJ1369" s="8"/>
      <c r="AK1369" s="8"/>
    </row>
    <row r="1370" spans="1:37" ht="390.75">
      <c r="A1370" s="18">
        <v>3129</v>
      </c>
      <c r="B1370" s="19"/>
      <c r="C1370" s="28" t="s">
        <v>1768</v>
      </c>
      <c r="D1370" s="28" t="s">
        <v>20712</v>
      </c>
      <c r="E1370" s="22"/>
      <c r="F1370" s="22"/>
      <c r="G1370" s="22"/>
      <c r="H1370" s="23">
        <v>0</v>
      </c>
      <c r="I1370" s="22"/>
      <c r="J1370" s="23" t="s">
        <v>18202</v>
      </c>
      <c r="K1370" s="31">
        <v>43313</v>
      </c>
      <c r="L1370" s="23" t="s">
        <v>17409</v>
      </c>
      <c r="M1370" s="22"/>
      <c r="N1370" s="22"/>
      <c r="O1370" s="22"/>
      <c r="P1370" s="24"/>
      <c r="Q1370" s="23" t="s">
        <v>18541</v>
      </c>
      <c r="R1370" s="22"/>
      <c r="S1370" s="33"/>
      <c r="T1370" s="26"/>
      <c r="U1370" s="26"/>
      <c r="V1370" s="22"/>
      <c r="W1370" s="27"/>
      <c r="X1370" s="8"/>
      <c r="Y1370" s="8"/>
      <c r="Z1370" s="8"/>
      <c r="AA1370" s="8"/>
      <c r="AB1370" s="8"/>
      <c r="AC1370" s="8"/>
      <c r="AD1370" s="8"/>
      <c r="AE1370" s="8"/>
      <c r="AF1370" s="8"/>
      <c r="AG1370" s="8"/>
      <c r="AH1370" s="8"/>
      <c r="AI1370" s="8"/>
      <c r="AJ1370" s="8"/>
      <c r="AK1370" s="8"/>
    </row>
    <row r="1371" spans="1:37" ht="375.75">
      <c r="A1371" s="18">
        <v>3130</v>
      </c>
      <c r="B1371" s="19"/>
      <c r="C1371" s="28" t="s">
        <v>1768</v>
      </c>
      <c r="D1371" s="28" t="s">
        <v>20713</v>
      </c>
      <c r="E1371" s="22"/>
      <c r="F1371" s="22"/>
      <c r="G1371" s="22"/>
      <c r="H1371" s="23">
        <v>0</v>
      </c>
      <c r="I1371" s="22"/>
      <c r="J1371" s="23" t="s">
        <v>18202</v>
      </c>
      <c r="K1371" s="31">
        <v>43313</v>
      </c>
      <c r="L1371" s="23" t="s">
        <v>17409</v>
      </c>
      <c r="M1371" s="22"/>
      <c r="N1371" s="22"/>
      <c r="O1371" s="22"/>
      <c r="P1371" s="24"/>
      <c r="Q1371" s="23" t="s">
        <v>18541</v>
      </c>
      <c r="R1371" s="22"/>
      <c r="S1371" s="33"/>
      <c r="T1371" s="26"/>
      <c r="U1371" s="26"/>
      <c r="V1371" s="22"/>
      <c r="W1371" s="27"/>
      <c r="X1371" s="8"/>
      <c r="Y1371" s="8"/>
      <c r="Z1371" s="8"/>
      <c r="AA1371" s="8"/>
      <c r="AB1371" s="8"/>
      <c r="AC1371" s="8"/>
      <c r="AD1371" s="8"/>
      <c r="AE1371" s="8"/>
      <c r="AF1371" s="8"/>
      <c r="AG1371" s="8"/>
      <c r="AH1371" s="8"/>
      <c r="AI1371" s="8"/>
      <c r="AJ1371" s="8"/>
      <c r="AK1371" s="8"/>
    </row>
    <row r="1372" spans="1:37" ht="330.75">
      <c r="A1372" s="18">
        <v>3131</v>
      </c>
      <c r="B1372" s="19"/>
      <c r="C1372" s="28" t="s">
        <v>1768</v>
      </c>
      <c r="D1372" s="28" t="s">
        <v>20714</v>
      </c>
      <c r="E1372" s="22"/>
      <c r="F1372" s="22"/>
      <c r="G1372" s="22"/>
      <c r="H1372" s="23">
        <v>0</v>
      </c>
      <c r="I1372" s="22"/>
      <c r="J1372" s="23" t="s">
        <v>18202</v>
      </c>
      <c r="K1372" s="31">
        <v>43313</v>
      </c>
      <c r="L1372" s="23" t="s">
        <v>17409</v>
      </c>
      <c r="M1372" s="22"/>
      <c r="N1372" s="22"/>
      <c r="O1372" s="22"/>
      <c r="P1372" s="24"/>
      <c r="Q1372" s="23" t="s">
        <v>18541</v>
      </c>
      <c r="R1372" s="22"/>
      <c r="S1372" s="33"/>
      <c r="T1372" s="26"/>
      <c r="U1372" s="26"/>
      <c r="V1372" s="22"/>
      <c r="W1372" s="27"/>
      <c r="X1372" s="8"/>
      <c r="Y1372" s="8"/>
      <c r="Z1372" s="8"/>
      <c r="AA1372" s="8"/>
      <c r="AB1372" s="8"/>
      <c r="AC1372" s="8"/>
      <c r="AD1372" s="8"/>
      <c r="AE1372" s="8"/>
      <c r="AF1372" s="8"/>
      <c r="AG1372" s="8"/>
      <c r="AH1372" s="8"/>
      <c r="AI1372" s="8"/>
      <c r="AJ1372" s="8"/>
      <c r="AK1372" s="8"/>
    </row>
    <row r="1373" spans="1:37" ht="165.75">
      <c r="A1373" s="18">
        <v>3132</v>
      </c>
      <c r="B1373" s="19"/>
      <c r="C1373" s="28" t="s">
        <v>1768</v>
      </c>
      <c r="D1373" s="28" t="s">
        <v>20715</v>
      </c>
      <c r="E1373" s="22"/>
      <c r="F1373" s="22"/>
      <c r="G1373" s="22"/>
      <c r="H1373" s="23">
        <v>0</v>
      </c>
      <c r="I1373" s="22"/>
      <c r="J1373" s="23" t="s">
        <v>18202</v>
      </c>
      <c r="K1373" s="31">
        <v>43313</v>
      </c>
      <c r="L1373" s="23" t="s">
        <v>17409</v>
      </c>
      <c r="M1373" s="22"/>
      <c r="N1373" s="22"/>
      <c r="O1373" s="22"/>
      <c r="P1373" s="24"/>
      <c r="Q1373" s="23" t="s">
        <v>18541</v>
      </c>
      <c r="R1373" s="22"/>
      <c r="S1373" s="33"/>
      <c r="T1373" s="26"/>
      <c r="U1373" s="26"/>
      <c r="V1373" s="22"/>
      <c r="W1373" s="27"/>
      <c r="X1373" s="8"/>
      <c r="Y1373" s="8"/>
      <c r="Z1373" s="8"/>
      <c r="AA1373" s="8"/>
      <c r="AB1373" s="8"/>
      <c r="AC1373" s="8"/>
      <c r="AD1373" s="8"/>
      <c r="AE1373" s="8"/>
      <c r="AF1373" s="8"/>
      <c r="AG1373" s="8"/>
      <c r="AH1373" s="8"/>
      <c r="AI1373" s="8"/>
      <c r="AJ1373" s="8"/>
      <c r="AK1373" s="8"/>
    </row>
    <row r="1374" spans="1:37" ht="300.75">
      <c r="A1374" s="18">
        <v>3133</v>
      </c>
      <c r="B1374" s="19"/>
      <c r="C1374" s="28" t="s">
        <v>1768</v>
      </c>
      <c r="D1374" s="28" t="s">
        <v>20716</v>
      </c>
      <c r="E1374" s="22"/>
      <c r="F1374" s="22"/>
      <c r="G1374" s="22"/>
      <c r="H1374" s="23">
        <v>0</v>
      </c>
      <c r="I1374" s="22"/>
      <c r="J1374" s="23" t="s">
        <v>18202</v>
      </c>
      <c r="K1374" s="31">
        <v>43313</v>
      </c>
      <c r="L1374" s="23" t="s">
        <v>17409</v>
      </c>
      <c r="M1374" s="22"/>
      <c r="N1374" s="22"/>
      <c r="O1374" s="22"/>
      <c r="P1374" s="24"/>
      <c r="Q1374" s="23" t="s">
        <v>18541</v>
      </c>
      <c r="R1374" s="22"/>
      <c r="S1374" s="33"/>
      <c r="T1374" s="26"/>
      <c r="U1374" s="26"/>
      <c r="V1374" s="22"/>
      <c r="W1374" s="27"/>
      <c r="X1374" s="8"/>
      <c r="Y1374" s="8"/>
      <c r="Z1374" s="8"/>
      <c r="AA1374" s="8"/>
      <c r="AB1374" s="8"/>
      <c r="AC1374" s="8"/>
      <c r="AD1374" s="8"/>
      <c r="AE1374" s="8"/>
      <c r="AF1374" s="8"/>
      <c r="AG1374" s="8"/>
      <c r="AH1374" s="8"/>
      <c r="AI1374" s="8"/>
      <c r="AJ1374" s="8"/>
      <c r="AK1374" s="8"/>
    </row>
    <row r="1375" spans="1:37" ht="255.75">
      <c r="A1375" s="18">
        <v>3134</v>
      </c>
      <c r="B1375" s="19"/>
      <c r="C1375" s="28" t="s">
        <v>2714</v>
      </c>
      <c r="D1375" s="28" t="s">
        <v>20717</v>
      </c>
      <c r="E1375" s="22"/>
      <c r="F1375" s="22"/>
      <c r="G1375" s="22"/>
      <c r="H1375" s="23">
        <v>0</v>
      </c>
      <c r="I1375" s="22"/>
      <c r="J1375" s="23" t="s">
        <v>18202</v>
      </c>
      <c r="K1375" s="31">
        <v>43313</v>
      </c>
      <c r="L1375" s="23" t="s">
        <v>17409</v>
      </c>
      <c r="M1375" s="22"/>
      <c r="N1375" s="22"/>
      <c r="O1375" s="22"/>
      <c r="P1375" s="24"/>
      <c r="Q1375" s="23" t="s">
        <v>18541</v>
      </c>
      <c r="R1375" s="22"/>
      <c r="S1375" s="33"/>
      <c r="T1375" s="26"/>
      <c r="U1375" s="26"/>
      <c r="V1375" s="22"/>
      <c r="W1375" s="27"/>
      <c r="X1375" s="8"/>
      <c r="Y1375" s="8"/>
      <c r="Z1375" s="8"/>
      <c r="AA1375" s="8"/>
      <c r="AB1375" s="8"/>
      <c r="AC1375" s="8"/>
      <c r="AD1375" s="8"/>
      <c r="AE1375" s="8"/>
      <c r="AF1375" s="8"/>
      <c r="AG1375" s="8"/>
      <c r="AH1375" s="8"/>
      <c r="AI1375" s="8"/>
      <c r="AJ1375" s="8"/>
      <c r="AK1375" s="8"/>
    </row>
    <row r="1376" spans="1:37" ht="255.75">
      <c r="A1376" s="18">
        <v>3135</v>
      </c>
      <c r="B1376" s="19"/>
      <c r="C1376" s="28" t="s">
        <v>2714</v>
      </c>
      <c r="D1376" s="28" t="s">
        <v>20718</v>
      </c>
      <c r="E1376" s="22"/>
      <c r="F1376" s="22"/>
      <c r="G1376" s="22"/>
      <c r="H1376" s="23">
        <v>0</v>
      </c>
      <c r="I1376" s="22"/>
      <c r="J1376" s="23" t="s">
        <v>18202</v>
      </c>
      <c r="K1376" s="31">
        <v>43313</v>
      </c>
      <c r="L1376" s="23" t="s">
        <v>17409</v>
      </c>
      <c r="M1376" s="22"/>
      <c r="N1376" s="22"/>
      <c r="O1376" s="22"/>
      <c r="P1376" s="24"/>
      <c r="Q1376" s="23" t="s">
        <v>18541</v>
      </c>
      <c r="R1376" s="22"/>
      <c r="S1376" s="33"/>
      <c r="T1376" s="26"/>
      <c r="U1376" s="26"/>
      <c r="V1376" s="22"/>
      <c r="W1376" s="27"/>
      <c r="X1376" s="8"/>
      <c r="Y1376" s="8"/>
      <c r="Z1376" s="8"/>
      <c r="AA1376" s="8"/>
      <c r="AB1376" s="8"/>
      <c r="AC1376" s="8"/>
      <c r="AD1376" s="8"/>
      <c r="AE1376" s="8"/>
      <c r="AF1376" s="8"/>
      <c r="AG1376" s="8"/>
      <c r="AH1376" s="8"/>
      <c r="AI1376" s="8"/>
      <c r="AJ1376" s="8"/>
      <c r="AK1376" s="8"/>
    </row>
    <row r="1377" spans="1:37" ht="300.75">
      <c r="A1377" s="18">
        <v>3136</v>
      </c>
      <c r="B1377" s="19"/>
      <c r="C1377" s="28" t="s">
        <v>2714</v>
      </c>
      <c r="D1377" s="28" t="s">
        <v>20719</v>
      </c>
      <c r="E1377" s="22"/>
      <c r="F1377" s="22"/>
      <c r="G1377" s="22"/>
      <c r="H1377" s="23">
        <v>0</v>
      </c>
      <c r="I1377" s="22"/>
      <c r="J1377" s="23" t="s">
        <v>18202</v>
      </c>
      <c r="K1377" s="31">
        <v>43313</v>
      </c>
      <c r="L1377" s="23" t="s">
        <v>17409</v>
      </c>
      <c r="M1377" s="22"/>
      <c r="N1377" s="22"/>
      <c r="O1377" s="22"/>
      <c r="P1377" s="24"/>
      <c r="Q1377" s="23" t="s">
        <v>18541</v>
      </c>
      <c r="R1377" s="22"/>
      <c r="S1377" s="33"/>
      <c r="T1377" s="26"/>
      <c r="U1377" s="26"/>
      <c r="V1377" s="22"/>
      <c r="W1377" s="27"/>
      <c r="X1377" s="8"/>
      <c r="Y1377" s="8"/>
      <c r="Z1377" s="8"/>
      <c r="AA1377" s="8"/>
      <c r="AB1377" s="8"/>
      <c r="AC1377" s="8"/>
      <c r="AD1377" s="8"/>
      <c r="AE1377" s="8"/>
      <c r="AF1377" s="8"/>
      <c r="AG1377" s="8"/>
      <c r="AH1377" s="8"/>
      <c r="AI1377" s="8"/>
      <c r="AJ1377" s="8"/>
      <c r="AK1377" s="8"/>
    </row>
    <row r="1378" spans="1:37" ht="409.6">
      <c r="A1378" s="18">
        <v>3137</v>
      </c>
      <c r="B1378" s="19"/>
      <c r="C1378" s="28" t="s">
        <v>2714</v>
      </c>
      <c r="D1378" s="28" t="s">
        <v>20720</v>
      </c>
      <c r="E1378" s="22"/>
      <c r="F1378" s="22"/>
      <c r="G1378" s="22"/>
      <c r="H1378" s="23">
        <v>0</v>
      </c>
      <c r="I1378" s="22"/>
      <c r="J1378" s="23" t="s">
        <v>18202</v>
      </c>
      <c r="K1378" s="31">
        <v>43313</v>
      </c>
      <c r="L1378" s="23" t="s">
        <v>17409</v>
      </c>
      <c r="M1378" s="22"/>
      <c r="N1378" s="22"/>
      <c r="O1378" s="22"/>
      <c r="P1378" s="24"/>
      <c r="Q1378" s="23" t="s">
        <v>18541</v>
      </c>
      <c r="R1378" s="22"/>
      <c r="S1378" s="33"/>
      <c r="T1378" s="26"/>
      <c r="U1378" s="26"/>
      <c r="V1378" s="22"/>
      <c r="W1378" s="27"/>
      <c r="X1378" s="8"/>
      <c r="Y1378" s="8"/>
      <c r="Z1378" s="8"/>
      <c r="AA1378" s="8"/>
      <c r="AB1378" s="8"/>
      <c r="AC1378" s="8"/>
      <c r="AD1378" s="8"/>
      <c r="AE1378" s="8"/>
      <c r="AF1378" s="8"/>
      <c r="AG1378" s="8"/>
      <c r="AH1378" s="8"/>
      <c r="AI1378" s="8"/>
      <c r="AJ1378" s="8"/>
      <c r="AK1378" s="8"/>
    </row>
    <row r="1379" spans="1:37" ht="409.6">
      <c r="A1379" s="18">
        <v>3138</v>
      </c>
      <c r="B1379" s="19"/>
      <c r="C1379" s="28" t="s">
        <v>2714</v>
      </c>
      <c r="D1379" s="28" t="s">
        <v>20721</v>
      </c>
      <c r="E1379" s="22"/>
      <c r="F1379" s="22"/>
      <c r="G1379" s="22"/>
      <c r="H1379" s="23">
        <v>0</v>
      </c>
      <c r="I1379" s="22"/>
      <c r="J1379" s="23" t="s">
        <v>18202</v>
      </c>
      <c r="K1379" s="31">
        <v>43313</v>
      </c>
      <c r="L1379" s="23" t="s">
        <v>17409</v>
      </c>
      <c r="M1379" s="22"/>
      <c r="N1379" s="22"/>
      <c r="O1379" s="22"/>
      <c r="P1379" s="24"/>
      <c r="Q1379" s="23" t="s">
        <v>18541</v>
      </c>
      <c r="R1379" s="22"/>
      <c r="S1379" s="33"/>
      <c r="T1379" s="26"/>
      <c r="U1379" s="26"/>
      <c r="V1379" s="22"/>
      <c r="W1379" s="27"/>
      <c r="X1379" s="8"/>
      <c r="Y1379" s="8"/>
      <c r="Z1379" s="8"/>
      <c r="AA1379" s="8"/>
      <c r="AB1379" s="8"/>
      <c r="AC1379" s="8"/>
      <c r="AD1379" s="8"/>
      <c r="AE1379" s="8"/>
      <c r="AF1379" s="8"/>
      <c r="AG1379" s="8"/>
      <c r="AH1379" s="8"/>
      <c r="AI1379" s="8"/>
      <c r="AJ1379" s="8"/>
      <c r="AK1379" s="8"/>
    </row>
    <row r="1380" spans="1:37" ht="330.75">
      <c r="A1380" s="18">
        <v>3139</v>
      </c>
      <c r="B1380" s="19"/>
      <c r="C1380" s="28" t="s">
        <v>2714</v>
      </c>
      <c r="D1380" s="28" t="s">
        <v>20722</v>
      </c>
      <c r="E1380" s="22"/>
      <c r="F1380" s="22"/>
      <c r="G1380" s="22"/>
      <c r="H1380" s="23">
        <v>0</v>
      </c>
      <c r="I1380" s="22"/>
      <c r="J1380" s="23" t="s">
        <v>18202</v>
      </c>
      <c r="K1380" s="31">
        <v>43313</v>
      </c>
      <c r="L1380" s="23" t="s">
        <v>17409</v>
      </c>
      <c r="M1380" s="22"/>
      <c r="N1380" s="22"/>
      <c r="O1380" s="22"/>
      <c r="P1380" s="24"/>
      <c r="Q1380" s="23" t="s">
        <v>18541</v>
      </c>
      <c r="R1380" s="22"/>
      <c r="S1380" s="33"/>
      <c r="T1380" s="26"/>
      <c r="U1380" s="26"/>
      <c r="V1380" s="22"/>
      <c r="W1380" s="27"/>
      <c r="X1380" s="8"/>
      <c r="Y1380" s="8"/>
      <c r="Z1380" s="8"/>
      <c r="AA1380" s="8"/>
      <c r="AB1380" s="8"/>
      <c r="AC1380" s="8"/>
      <c r="AD1380" s="8"/>
      <c r="AE1380" s="8"/>
      <c r="AF1380" s="8"/>
      <c r="AG1380" s="8"/>
      <c r="AH1380" s="8"/>
      <c r="AI1380" s="8"/>
      <c r="AJ1380" s="8"/>
      <c r="AK1380" s="8"/>
    </row>
    <row r="1381" spans="1:37" ht="315.75">
      <c r="A1381" s="18">
        <v>3140</v>
      </c>
      <c r="B1381" s="19"/>
      <c r="C1381" s="28" t="s">
        <v>2714</v>
      </c>
      <c r="D1381" s="28" t="s">
        <v>20723</v>
      </c>
      <c r="E1381" s="22"/>
      <c r="F1381" s="22"/>
      <c r="G1381" s="22"/>
      <c r="H1381" s="23">
        <v>0</v>
      </c>
      <c r="I1381" s="22"/>
      <c r="J1381" s="23" t="s">
        <v>18202</v>
      </c>
      <c r="K1381" s="31">
        <v>43313</v>
      </c>
      <c r="L1381" s="23" t="s">
        <v>17409</v>
      </c>
      <c r="M1381" s="22"/>
      <c r="N1381" s="22"/>
      <c r="O1381" s="22"/>
      <c r="P1381" s="24"/>
      <c r="Q1381" s="23" t="s">
        <v>18541</v>
      </c>
      <c r="R1381" s="22"/>
      <c r="S1381" s="33"/>
      <c r="T1381" s="26"/>
      <c r="U1381" s="26"/>
      <c r="V1381" s="22"/>
      <c r="W1381" s="27"/>
      <c r="X1381" s="8"/>
      <c r="Y1381" s="8"/>
      <c r="Z1381" s="8"/>
      <c r="AA1381" s="8"/>
      <c r="AB1381" s="8"/>
      <c r="AC1381" s="8"/>
      <c r="AD1381" s="8"/>
      <c r="AE1381" s="8"/>
      <c r="AF1381" s="8"/>
      <c r="AG1381" s="8"/>
      <c r="AH1381" s="8"/>
      <c r="AI1381" s="8"/>
      <c r="AJ1381" s="8"/>
      <c r="AK1381" s="8"/>
    </row>
    <row r="1382" spans="1:37" ht="255.75">
      <c r="A1382" s="18">
        <v>3141</v>
      </c>
      <c r="B1382" s="19"/>
      <c r="C1382" s="28" t="s">
        <v>2714</v>
      </c>
      <c r="D1382" s="28" t="s">
        <v>20724</v>
      </c>
      <c r="E1382" s="22"/>
      <c r="F1382" s="22"/>
      <c r="G1382" s="22"/>
      <c r="H1382" s="23">
        <v>0</v>
      </c>
      <c r="I1382" s="22"/>
      <c r="J1382" s="23" t="s">
        <v>18202</v>
      </c>
      <c r="K1382" s="31">
        <v>43313</v>
      </c>
      <c r="L1382" s="23" t="s">
        <v>17409</v>
      </c>
      <c r="M1382" s="22"/>
      <c r="N1382" s="22"/>
      <c r="O1382" s="22"/>
      <c r="P1382" s="24"/>
      <c r="Q1382" s="23" t="s">
        <v>18541</v>
      </c>
      <c r="R1382" s="22"/>
      <c r="S1382" s="33"/>
      <c r="T1382" s="26"/>
      <c r="U1382" s="26"/>
      <c r="V1382" s="22"/>
      <c r="W1382" s="27"/>
      <c r="X1382" s="8"/>
      <c r="Y1382" s="8"/>
      <c r="Z1382" s="8"/>
      <c r="AA1382" s="8"/>
      <c r="AB1382" s="8"/>
      <c r="AC1382" s="8"/>
      <c r="AD1382" s="8"/>
      <c r="AE1382" s="8"/>
      <c r="AF1382" s="8"/>
      <c r="AG1382" s="8"/>
      <c r="AH1382" s="8"/>
      <c r="AI1382" s="8"/>
      <c r="AJ1382" s="8"/>
      <c r="AK1382" s="8"/>
    </row>
    <row r="1383" spans="1:37" ht="255.75">
      <c r="A1383" s="18">
        <v>3142</v>
      </c>
      <c r="B1383" s="19"/>
      <c r="C1383" s="28" t="s">
        <v>2714</v>
      </c>
      <c r="D1383" s="28" t="s">
        <v>20725</v>
      </c>
      <c r="E1383" s="22"/>
      <c r="F1383" s="22"/>
      <c r="G1383" s="22"/>
      <c r="H1383" s="23">
        <v>0</v>
      </c>
      <c r="I1383" s="22"/>
      <c r="J1383" s="23" t="s">
        <v>18202</v>
      </c>
      <c r="K1383" s="31">
        <v>43313</v>
      </c>
      <c r="L1383" s="23" t="s">
        <v>17409</v>
      </c>
      <c r="M1383" s="22"/>
      <c r="N1383" s="22"/>
      <c r="O1383" s="22"/>
      <c r="P1383" s="24"/>
      <c r="Q1383" s="23" t="s">
        <v>18541</v>
      </c>
      <c r="R1383" s="22"/>
      <c r="S1383" s="33"/>
      <c r="T1383" s="26"/>
      <c r="U1383" s="26"/>
      <c r="V1383" s="22"/>
      <c r="W1383" s="27"/>
      <c r="X1383" s="8"/>
      <c r="Y1383" s="8"/>
      <c r="Z1383" s="8"/>
      <c r="AA1383" s="8"/>
      <c r="AB1383" s="8"/>
      <c r="AC1383" s="8"/>
      <c r="AD1383" s="8"/>
      <c r="AE1383" s="8"/>
      <c r="AF1383" s="8"/>
      <c r="AG1383" s="8"/>
      <c r="AH1383" s="8"/>
      <c r="AI1383" s="8"/>
      <c r="AJ1383" s="8"/>
      <c r="AK1383" s="8"/>
    </row>
    <row r="1384" spans="1:37" ht="390.75">
      <c r="A1384" s="18">
        <v>3143</v>
      </c>
      <c r="B1384" s="19"/>
      <c r="C1384" s="28" t="s">
        <v>2714</v>
      </c>
      <c r="D1384" s="28" t="s">
        <v>20726</v>
      </c>
      <c r="E1384" s="22"/>
      <c r="F1384" s="22"/>
      <c r="G1384" s="22"/>
      <c r="H1384" s="23">
        <v>0</v>
      </c>
      <c r="I1384" s="22"/>
      <c r="J1384" s="23" t="s">
        <v>18202</v>
      </c>
      <c r="K1384" s="31">
        <v>43313</v>
      </c>
      <c r="L1384" s="23" t="s">
        <v>17409</v>
      </c>
      <c r="M1384" s="22"/>
      <c r="N1384" s="22"/>
      <c r="O1384" s="22"/>
      <c r="P1384" s="24"/>
      <c r="Q1384" s="23" t="s">
        <v>18541</v>
      </c>
      <c r="R1384" s="22"/>
      <c r="S1384" s="33"/>
      <c r="T1384" s="26"/>
      <c r="U1384" s="26"/>
      <c r="V1384" s="22"/>
      <c r="W1384" s="27"/>
      <c r="X1384" s="8"/>
      <c r="Y1384" s="8"/>
      <c r="Z1384" s="8"/>
      <c r="AA1384" s="8"/>
      <c r="AB1384" s="8"/>
      <c r="AC1384" s="8"/>
      <c r="AD1384" s="8"/>
      <c r="AE1384" s="8"/>
      <c r="AF1384" s="8"/>
      <c r="AG1384" s="8"/>
      <c r="AH1384" s="8"/>
      <c r="AI1384" s="8"/>
      <c r="AJ1384" s="8"/>
      <c r="AK1384" s="8"/>
    </row>
    <row r="1385" spans="1:37" ht="195.75">
      <c r="A1385" s="18">
        <v>3144</v>
      </c>
      <c r="B1385" s="30" t="s">
        <v>1993</v>
      </c>
      <c r="C1385" s="28" t="s">
        <v>20727</v>
      </c>
      <c r="D1385" s="28" t="s">
        <v>20728</v>
      </c>
      <c r="E1385" s="22"/>
      <c r="F1385" s="23" t="s">
        <v>20729</v>
      </c>
      <c r="G1385" s="22"/>
      <c r="H1385" s="23">
        <v>0</v>
      </c>
      <c r="I1385" s="22"/>
      <c r="J1385" s="23" t="s">
        <v>18202</v>
      </c>
      <c r="K1385" s="23" t="s">
        <v>18203</v>
      </c>
      <c r="L1385" s="23" t="s">
        <v>35</v>
      </c>
      <c r="M1385" s="22"/>
      <c r="N1385" s="22"/>
      <c r="O1385" s="23" t="s">
        <v>20730</v>
      </c>
      <c r="P1385" s="24"/>
      <c r="Q1385" s="23" t="s">
        <v>99</v>
      </c>
      <c r="R1385" s="23" t="s">
        <v>10886</v>
      </c>
      <c r="S1385" s="25"/>
      <c r="T1385" s="26"/>
      <c r="U1385" s="26"/>
      <c r="V1385" s="22"/>
      <c r="W1385" s="27"/>
      <c r="X1385" s="8"/>
      <c r="Y1385" s="8"/>
      <c r="Z1385" s="8"/>
      <c r="AA1385" s="8"/>
      <c r="AB1385" s="8"/>
      <c r="AC1385" s="8"/>
      <c r="AD1385" s="8"/>
      <c r="AE1385" s="8"/>
      <c r="AF1385" s="8"/>
      <c r="AG1385" s="8"/>
      <c r="AH1385" s="8"/>
      <c r="AI1385" s="8"/>
      <c r="AJ1385" s="8"/>
      <c r="AK1385" s="8"/>
    </row>
    <row r="1386" spans="1:37" ht="225.75">
      <c r="A1386" s="18">
        <v>3145</v>
      </c>
      <c r="B1386" s="30" t="s">
        <v>486</v>
      </c>
      <c r="C1386" s="28" t="s">
        <v>20731</v>
      </c>
      <c r="D1386" s="28" t="s">
        <v>20732</v>
      </c>
      <c r="E1386" s="22"/>
      <c r="F1386" s="23" t="s">
        <v>2114</v>
      </c>
      <c r="G1386" s="22"/>
      <c r="H1386" s="23">
        <v>0</v>
      </c>
      <c r="I1386" s="22"/>
      <c r="J1386" s="23" t="s">
        <v>18202</v>
      </c>
      <c r="K1386" s="23" t="s">
        <v>18203</v>
      </c>
      <c r="L1386" s="23" t="s">
        <v>35</v>
      </c>
      <c r="M1386" s="22"/>
      <c r="N1386" s="22"/>
      <c r="O1386" s="23" t="s">
        <v>20733</v>
      </c>
      <c r="P1386" s="24"/>
      <c r="Q1386" s="23" t="s">
        <v>99</v>
      </c>
      <c r="R1386" s="23" t="s">
        <v>10886</v>
      </c>
      <c r="S1386" s="25"/>
      <c r="T1386" s="26"/>
      <c r="U1386" s="26"/>
      <c r="V1386" s="22"/>
      <c r="W1386" s="27"/>
      <c r="X1386" s="8"/>
      <c r="Y1386" s="8"/>
      <c r="Z1386" s="8"/>
      <c r="AA1386" s="8"/>
      <c r="AB1386" s="8"/>
      <c r="AC1386" s="8"/>
      <c r="AD1386" s="8"/>
      <c r="AE1386" s="8"/>
      <c r="AF1386" s="8"/>
      <c r="AG1386" s="8"/>
      <c r="AH1386" s="8"/>
      <c r="AI1386" s="8"/>
      <c r="AJ1386" s="8"/>
      <c r="AK1386" s="8"/>
    </row>
    <row r="1387" spans="1:37" ht="120.75">
      <c r="A1387" s="18">
        <v>3146</v>
      </c>
      <c r="B1387" s="30" t="s">
        <v>1993</v>
      </c>
      <c r="C1387" s="28" t="s">
        <v>20734</v>
      </c>
      <c r="D1387" s="28" t="s">
        <v>20735</v>
      </c>
      <c r="E1387" s="22"/>
      <c r="F1387" s="23" t="s">
        <v>20736</v>
      </c>
      <c r="G1387" s="22"/>
      <c r="H1387" s="23">
        <v>0</v>
      </c>
      <c r="I1387" s="22"/>
      <c r="J1387" s="23" t="s">
        <v>18202</v>
      </c>
      <c r="K1387" s="23" t="s">
        <v>18203</v>
      </c>
      <c r="L1387" s="23" t="s">
        <v>35</v>
      </c>
      <c r="M1387" s="22"/>
      <c r="N1387" s="22"/>
      <c r="O1387" s="23" t="s">
        <v>20737</v>
      </c>
      <c r="P1387" s="24"/>
      <c r="Q1387" s="23" t="s">
        <v>99</v>
      </c>
      <c r="R1387" s="23" t="s">
        <v>10886</v>
      </c>
      <c r="S1387" s="25"/>
      <c r="T1387" s="26"/>
      <c r="U1387" s="26"/>
      <c r="V1387" s="22"/>
      <c r="W1387" s="27"/>
      <c r="X1387" s="8"/>
      <c r="Y1387" s="8"/>
      <c r="Z1387" s="8"/>
      <c r="AA1387" s="8"/>
      <c r="AB1387" s="8"/>
      <c r="AC1387" s="8"/>
      <c r="AD1387" s="8"/>
      <c r="AE1387" s="8"/>
      <c r="AF1387" s="8"/>
      <c r="AG1387" s="8"/>
      <c r="AH1387" s="8"/>
      <c r="AI1387" s="8"/>
      <c r="AJ1387" s="8"/>
      <c r="AK1387" s="8"/>
    </row>
    <row r="1388" spans="1:37" ht="105.75">
      <c r="A1388" s="18">
        <v>3147</v>
      </c>
      <c r="B1388" s="30" t="s">
        <v>486</v>
      </c>
      <c r="C1388" s="28" t="s">
        <v>20734</v>
      </c>
      <c r="D1388" s="28" t="s">
        <v>20738</v>
      </c>
      <c r="E1388" s="22"/>
      <c r="F1388" s="23" t="s">
        <v>2114</v>
      </c>
      <c r="G1388" s="22"/>
      <c r="H1388" s="23">
        <v>0</v>
      </c>
      <c r="I1388" s="22"/>
      <c r="J1388" s="23" t="s">
        <v>18202</v>
      </c>
      <c r="K1388" s="23" t="s">
        <v>18203</v>
      </c>
      <c r="L1388" s="23" t="s">
        <v>35</v>
      </c>
      <c r="M1388" s="22"/>
      <c r="N1388" s="22"/>
      <c r="O1388" s="23" t="s">
        <v>20739</v>
      </c>
      <c r="P1388" s="24"/>
      <c r="Q1388" s="23" t="s">
        <v>99</v>
      </c>
      <c r="R1388" s="23" t="s">
        <v>10886</v>
      </c>
      <c r="S1388" s="25"/>
      <c r="T1388" s="26"/>
      <c r="U1388" s="26"/>
      <c r="V1388" s="22"/>
      <c r="W1388" s="27"/>
      <c r="X1388" s="8"/>
      <c r="Y1388" s="8"/>
      <c r="Z1388" s="8"/>
      <c r="AA1388" s="8"/>
      <c r="AB1388" s="8"/>
      <c r="AC1388" s="8"/>
      <c r="AD1388" s="8"/>
      <c r="AE1388" s="8"/>
      <c r="AF1388" s="8"/>
      <c r="AG1388" s="8"/>
      <c r="AH1388" s="8"/>
      <c r="AI1388" s="8"/>
      <c r="AJ1388" s="8"/>
      <c r="AK1388" s="8"/>
    </row>
    <row r="1389" spans="1:37" ht="180.75">
      <c r="A1389" s="18">
        <v>3148</v>
      </c>
      <c r="B1389" s="30" t="s">
        <v>13</v>
      </c>
      <c r="C1389" s="28" t="s">
        <v>20740</v>
      </c>
      <c r="D1389" s="28" t="s">
        <v>20741</v>
      </c>
      <c r="E1389" s="22"/>
      <c r="F1389" s="22"/>
      <c r="G1389" s="22"/>
      <c r="H1389" s="23">
        <v>0</v>
      </c>
      <c r="I1389" s="22"/>
      <c r="J1389" s="23" t="s">
        <v>18202</v>
      </c>
      <c r="K1389" s="22"/>
      <c r="L1389" s="23" t="s">
        <v>15679</v>
      </c>
      <c r="M1389" s="22"/>
      <c r="N1389" s="22"/>
      <c r="O1389" s="22"/>
      <c r="P1389" s="24"/>
      <c r="Q1389" s="23" t="s">
        <v>36</v>
      </c>
      <c r="R1389" s="23" t="s">
        <v>37</v>
      </c>
      <c r="S1389" s="34" t="s">
        <v>20742</v>
      </c>
      <c r="T1389" s="26"/>
      <c r="U1389" s="26"/>
      <c r="V1389" s="22"/>
      <c r="W1389" s="27"/>
      <c r="X1389" s="8"/>
      <c r="Y1389" s="8"/>
      <c r="Z1389" s="8"/>
      <c r="AA1389" s="8"/>
      <c r="AB1389" s="8"/>
      <c r="AC1389" s="8"/>
      <c r="AD1389" s="8"/>
      <c r="AE1389" s="8"/>
      <c r="AF1389" s="8"/>
      <c r="AG1389" s="8"/>
      <c r="AH1389" s="8"/>
      <c r="AI1389" s="8"/>
      <c r="AJ1389" s="8"/>
      <c r="AK1389" s="8"/>
    </row>
    <row r="1390" spans="1:37" ht="409.6">
      <c r="A1390" s="18">
        <v>3160</v>
      </c>
      <c r="B1390" s="19"/>
      <c r="C1390" s="28" t="s">
        <v>20743</v>
      </c>
      <c r="D1390" s="21"/>
      <c r="E1390" s="22"/>
      <c r="F1390" s="22"/>
      <c r="G1390" s="22"/>
      <c r="H1390" s="23">
        <v>0</v>
      </c>
      <c r="I1390" s="22"/>
      <c r="J1390" s="23" t="s">
        <v>18202</v>
      </c>
      <c r="K1390" s="22"/>
      <c r="L1390" s="23" t="s">
        <v>18219</v>
      </c>
      <c r="M1390" s="23">
        <v>2017</v>
      </c>
      <c r="N1390" s="22"/>
      <c r="O1390" s="22"/>
      <c r="P1390" s="24"/>
      <c r="Q1390" s="23" t="s">
        <v>20</v>
      </c>
      <c r="R1390" s="23" t="s">
        <v>21</v>
      </c>
      <c r="S1390" s="25"/>
      <c r="T1390" s="26"/>
      <c r="U1390" s="26"/>
      <c r="V1390" s="22"/>
      <c r="W1390" s="27"/>
      <c r="X1390" s="8"/>
      <c r="Y1390" s="8"/>
      <c r="Z1390" s="8"/>
      <c r="AA1390" s="8"/>
      <c r="AB1390" s="8"/>
      <c r="AC1390" s="8"/>
      <c r="AD1390" s="8"/>
      <c r="AE1390" s="8"/>
      <c r="AF1390" s="8"/>
      <c r="AG1390" s="8"/>
      <c r="AH1390" s="8"/>
      <c r="AI1390" s="8"/>
      <c r="AJ1390" s="8"/>
      <c r="AK1390" s="8"/>
    </row>
    <row r="1391" spans="1:37" ht="409.6">
      <c r="A1391" s="18">
        <v>3161</v>
      </c>
      <c r="B1391" s="19"/>
      <c r="C1391" s="28" t="s">
        <v>20744</v>
      </c>
      <c r="D1391" s="21"/>
      <c r="E1391" s="22"/>
      <c r="F1391" s="22"/>
      <c r="G1391" s="22"/>
      <c r="H1391" s="23">
        <v>0</v>
      </c>
      <c r="I1391" s="22"/>
      <c r="J1391" s="23" t="s">
        <v>18202</v>
      </c>
      <c r="K1391" s="22"/>
      <c r="L1391" s="23" t="s">
        <v>18219</v>
      </c>
      <c r="M1391" s="23">
        <v>2017</v>
      </c>
      <c r="N1391" s="22"/>
      <c r="O1391" s="22"/>
      <c r="P1391" s="24"/>
      <c r="Q1391" s="23" t="s">
        <v>20</v>
      </c>
      <c r="R1391" s="23" t="s">
        <v>21</v>
      </c>
      <c r="S1391" s="25"/>
      <c r="T1391" s="26"/>
      <c r="U1391" s="26"/>
      <c r="V1391" s="22"/>
      <c r="W1391" s="27"/>
      <c r="X1391" s="8"/>
      <c r="Y1391" s="8"/>
      <c r="Z1391" s="8"/>
      <c r="AA1391" s="8"/>
      <c r="AB1391" s="8"/>
      <c r="AC1391" s="8"/>
      <c r="AD1391" s="8"/>
      <c r="AE1391" s="8"/>
      <c r="AF1391" s="8"/>
      <c r="AG1391" s="8"/>
      <c r="AH1391" s="8"/>
      <c r="AI1391" s="8"/>
      <c r="AJ1391" s="8"/>
      <c r="AK1391" s="8"/>
    </row>
    <row r="1392" spans="1:37" ht="135.75">
      <c r="A1392" s="18">
        <v>3165</v>
      </c>
      <c r="B1392" s="19"/>
      <c r="C1392" s="28" t="s">
        <v>20745</v>
      </c>
      <c r="D1392" s="28" t="s">
        <v>20746</v>
      </c>
      <c r="E1392" s="22"/>
      <c r="F1392" s="23" t="s">
        <v>415</v>
      </c>
      <c r="G1392" s="22"/>
      <c r="H1392" s="23">
        <v>0</v>
      </c>
      <c r="I1392" s="22"/>
      <c r="J1392" s="23" t="s">
        <v>18202</v>
      </c>
      <c r="K1392" s="22"/>
      <c r="L1392" s="23" t="s">
        <v>18212</v>
      </c>
      <c r="M1392" s="22"/>
      <c r="N1392" s="22"/>
      <c r="O1392" s="22"/>
      <c r="P1392" s="24"/>
      <c r="Q1392" s="23" t="s">
        <v>36</v>
      </c>
      <c r="R1392" s="23" t="s">
        <v>37</v>
      </c>
      <c r="S1392" s="25"/>
      <c r="T1392" s="26"/>
      <c r="U1392" s="26"/>
      <c r="V1392" s="22"/>
      <c r="W1392" s="27"/>
      <c r="X1392" s="8"/>
      <c r="Y1392" s="8"/>
      <c r="Z1392" s="8"/>
      <c r="AA1392" s="8"/>
      <c r="AB1392" s="8"/>
      <c r="AC1392" s="8"/>
      <c r="AD1392" s="8"/>
      <c r="AE1392" s="8"/>
      <c r="AF1392" s="8"/>
      <c r="AG1392" s="8"/>
      <c r="AH1392" s="8"/>
      <c r="AI1392" s="8"/>
      <c r="AJ1392" s="8"/>
      <c r="AK1392" s="8"/>
    </row>
    <row r="1393" spans="1:37" ht="135.75">
      <c r="A1393" s="18">
        <v>3166</v>
      </c>
      <c r="B1393" s="19"/>
      <c r="C1393" s="28" t="s">
        <v>20747</v>
      </c>
      <c r="D1393" s="28" t="s">
        <v>20748</v>
      </c>
      <c r="E1393" s="22"/>
      <c r="F1393" s="22"/>
      <c r="G1393" s="22"/>
      <c r="H1393" s="23">
        <v>0</v>
      </c>
      <c r="I1393" s="22"/>
      <c r="J1393" s="23" t="s">
        <v>18202</v>
      </c>
      <c r="K1393" s="31">
        <v>43313</v>
      </c>
      <c r="L1393" s="23" t="s">
        <v>17409</v>
      </c>
      <c r="M1393" s="22"/>
      <c r="N1393" s="22"/>
      <c r="O1393" s="22"/>
      <c r="P1393" s="24"/>
      <c r="Q1393" s="23" t="s">
        <v>18377</v>
      </c>
      <c r="R1393" s="22"/>
      <c r="S1393" s="25"/>
      <c r="T1393" s="26"/>
      <c r="U1393" s="26"/>
      <c r="V1393" s="22"/>
      <c r="W1393" s="27"/>
      <c r="X1393" s="8"/>
      <c r="Y1393" s="8"/>
      <c r="Z1393" s="8"/>
      <c r="AA1393" s="8"/>
      <c r="AB1393" s="8"/>
      <c r="AC1393" s="8"/>
      <c r="AD1393" s="8"/>
      <c r="AE1393" s="8"/>
      <c r="AF1393" s="8"/>
      <c r="AG1393" s="8"/>
      <c r="AH1393" s="8"/>
      <c r="AI1393" s="8"/>
      <c r="AJ1393" s="8"/>
      <c r="AK1393" s="8"/>
    </row>
    <row r="1394" spans="1:37" ht="165.75">
      <c r="A1394" s="18">
        <v>3167</v>
      </c>
      <c r="B1394" s="19"/>
      <c r="C1394" s="28" t="s">
        <v>20749</v>
      </c>
      <c r="D1394" s="28" t="s">
        <v>20750</v>
      </c>
      <c r="E1394" s="22"/>
      <c r="F1394" s="22"/>
      <c r="G1394" s="22"/>
      <c r="H1394" s="23">
        <v>0</v>
      </c>
      <c r="I1394" s="22"/>
      <c r="J1394" s="23" t="s">
        <v>18202</v>
      </c>
      <c r="K1394" s="31">
        <v>43313</v>
      </c>
      <c r="L1394" s="23" t="s">
        <v>17409</v>
      </c>
      <c r="M1394" s="22"/>
      <c r="N1394" s="22"/>
      <c r="O1394" s="22"/>
      <c r="P1394" s="24"/>
      <c r="Q1394" s="23" t="s">
        <v>18377</v>
      </c>
      <c r="R1394" s="22"/>
      <c r="S1394" s="25"/>
      <c r="T1394" s="26"/>
      <c r="U1394" s="26"/>
      <c r="V1394" s="22"/>
      <c r="W1394" s="27"/>
      <c r="X1394" s="8"/>
      <c r="Y1394" s="8"/>
      <c r="Z1394" s="8"/>
      <c r="AA1394" s="8"/>
      <c r="AB1394" s="8"/>
      <c r="AC1394" s="8"/>
      <c r="AD1394" s="8"/>
      <c r="AE1394" s="8"/>
      <c r="AF1394" s="8"/>
      <c r="AG1394" s="8"/>
      <c r="AH1394" s="8"/>
      <c r="AI1394" s="8"/>
      <c r="AJ1394" s="8"/>
      <c r="AK1394" s="8"/>
    </row>
    <row r="1395" spans="1:37" ht="120.75">
      <c r="A1395" s="18">
        <v>3168</v>
      </c>
      <c r="B1395" s="19"/>
      <c r="C1395" s="28" t="s">
        <v>20749</v>
      </c>
      <c r="D1395" s="28" t="s">
        <v>20751</v>
      </c>
      <c r="E1395" s="22"/>
      <c r="F1395" s="22"/>
      <c r="G1395" s="22"/>
      <c r="H1395" s="23">
        <v>0</v>
      </c>
      <c r="I1395" s="22"/>
      <c r="J1395" s="23" t="s">
        <v>18202</v>
      </c>
      <c r="K1395" s="31">
        <v>43313</v>
      </c>
      <c r="L1395" s="23" t="s">
        <v>17409</v>
      </c>
      <c r="M1395" s="22"/>
      <c r="N1395" s="22"/>
      <c r="O1395" s="22"/>
      <c r="P1395" s="24"/>
      <c r="Q1395" s="23" t="s">
        <v>18377</v>
      </c>
      <c r="R1395" s="22"/>
      <c r="S1395" s="25"/>
      <c r="T1395" s="26"/>
      <c r="U1395" s="26"/>
      <c r="V1395" s="22"/>
      <c r="W1395" s="27"/>
      <c r="X1395" s="8"/>
      <c r="Y1395" s="8"/>
      <c r="Z1395" s="8"/>
      <c r="AA1395" s="8"/>
      <c r="AB1395" s="8"/>
      <c r="AC1395" s="8"/>
      <c r="AD1395" s="8"/>
      <c r="AE1395" s="8"/>
      <c r="AF1395" s="8"/>
      <c r="AG1395" s="8"/>
      <c r="AH1395" s="8"/>
      <c r="AI1395" s="8"/>
      <c r="AJ1395" s="8"/>
      <c r="AK1395" s="8"/>
    </row>
    <row r="1396" spans="1:37" ht="150.75">
      <c r="A1396" s="18">
        <v>3169</v>
      </c>
      <c r="B1396" s="19"/>
      <c r="C1396" s="28" t="s">
        <v>20752</v>
      </c>
      <c r="D1396" s="28" t="s">
        <v>20753</v>
      </c>
      <c r="E1396" s="23">
        <v>80</v>
      </c>
      <c r="F1396" s="22"/>
      <c r="G1396" s="22"/>
      <c r="H1396" s="23">
        <v>0</v>
      </c>
      <c r="I1396" s="22"/>
      <c r="J1396" s="23" t="s">
        <v>18202</v>
      </c>
      <c r="K1396" s="23" t="s">
        <v>18203</v>
      </c>
      <c r="L1396" s="23" t="s">
        <v>219</v>
      </c>
      <c r="M1396" s="22"/>
      <c r="N1396" s="22"/>
      <c r="O1396" s="22"/>
      <c r="P1396" s="24"/>
      <c r="Q1396" s="23" t="s">
        <v>490</v>
      </c>
      <c r="R1396" s="22"/>
      <c r="S1396" s="25"/>
      <c r="T1396" s="26"/>
      <c r="U1396" s="26"/>
      <c r="V1396" s="22"/>
      <c r="W1396" s="27"/>
      <c r="X1396" s="8"/>
      <c r="Y1396" s="8"/>
      <c r="Z1396" s="8"/>
      <c r="AA1396" s="8"/>
      <c r="AB1396" s="8"/>
      <c r="AC1396" s="8"/>
      <c r="AD1396" s="8"/>
      <c r="AE1396" s="8"/>
      <c r="AF1396" s="8"/>
      <c r="AG1396" s="8"/>
      <c r="AH1396" s="8"/>
      <c r="AI1396" s="8"/>
      <c r="AJ1396" s="8"/>
      <c r="AK1396" s="8"/>
    </row>
    <row r="1397" spans="1:37" ht="105.75">
      <c r="A1397" s="18">
        <v>3170</v>
      </c>
      <c r="B1397" s="19"/>
      <c r="C1397" s="28" t="s">
        <v>20752</v>
      </c>
      <c r="D1397" s="28" t="s">
        <v>20754</v>
      </c>
      <c r="E1397" s="22"/>
      <c r="F1397" s="22"/>
      <c r="G1397" s="22"/>
      <c r="H1397" s="23">
        <v>0</v>
      </c>
      <c r="I1397" s="22"/>
      <c r="J1397" s="23" t="s">
        <v>18202</v>
      </c>
      <c r="K1397" s="23" t="s">
        <v>18203</v>
      </c>
      <c r="L1397" s="23" t="s">
        <v>219</v>
      </c>
      <c r="M1397" s="22"/>
      <c r="N1397" s="22"/>
      <c r="O1397" s="22"/>
      <c r="P1397" s="24"/>
      <c r="Q1397" s="23" t="s">
        <v>490</v>
      </c>
      <c r="R1397" s="22"/>
      <c r="S1397" s="25"/>
      <c r="T1397" s="26"/>
      <c r="U1397" s="26"/>
      <c r="V1397" s="22"/>
      <c r="W1397" s="27"/>
      <c r="X1397" s="8"/>
      <c r="Y1397" s="8"/>
      <c r="Z1397" s="8"/>
      <c r="AA1397" s="8"/>
      <c r="AB1397" s="8"/>
      <c r="AC1397" s="8"/>
      <c r="AD1397" s="8"/>
      <c r="AE1397" s="8"/>
      <c r="AF1397" s="8"/>
      <c r="AG1397" s="8"/>
      <c r="AH1397" s="8"/>
      <c r="AI1397" s="8"/>
      <c r="AJ1397" s="8"/>
      <c r="AK1397" s="8"/>
    </row>
    <row r="1398" spans="1:37" ht="409.6">
      <c r="A1398" s="18">
        <v>3171</v>
      </c>
      <c r="B1398" s="19"/>
      <c r="C1398" s="28" t="s">
        <v>20755</v>
      </c>
      <c r="D1398" s="21"/>
      <c r="E1398" s="22"/>
      <c r="F1398" s="22"/>
      <c r="G1398" s="22"/>
      <c r="H1398" s="23">
        <v>0</v>
      </c>
      <c r="I1398" s="22"/>
      <c r="J1398" s="23" t="s">
        <v>18202</v>
      </c>
      <c r="K1398" s="22"/>
      <c r="L1398" s="23" t="s">
        <v>18267</v>
      </c>
      <c r="M1398" s="23">
        <v>2017</v>
      </c>
      <c r="N1398" s="22"/>
      <c r="O1398" s="22"/>
      <c r="P1398" s="24"/>
      <c r="Q1398" s="23" t="s">
        <v>20</v>
      </c>
      <c r="R1398" s="23" t="s">
        <v>21</v>
      </c>
      <c r="S1398" s="25"/>
      <c r="T1398" s="26"/>
      <c r="U1398" s="26"/>
      <c r="V1398" s="22"/>
      <c r="W1398" s="27"/>
      <c r="X1398" s="8"/>
      <c r="Y1398" s="8"/>
      <c r="Z1398" s="8"/>
      <c r="AA1398" s="8"/>
      <c r="AB1398" s="8"/>
      <c r="AC1398" s="8"/>
      <c r="AD1398" s="8"/>
      <c r="AE1398" s="8"/>
      <c r="AF1398" s="8"/>
      <c r="AG1398" s="8"/>
      <c r="AH1398" s="8"/>
      <c r="AI1398" s="8"/>
      <c r="AJ1398" s="8"/>
      <c r="AK1398" s="8"/>
    </row>
    <row r="1399" spans="1:37" ht="409.6">
      <c r="A1399" s="18">
        <v>3172</v>
      </c>
      <c r="B1399" s="19"/>
      <c r="C1399" s="28" t="s">
        <v>20756</v>
      </c>
      <c r="D1399" s="21"/>
      <c r="E1399" s="22"/>
      <c r="F1399" s="22"/>
      <c r="G1399" s="22"/>
      <c r="H1399" s="23">
        <v>0</v>
      </c>
      <c r="I1399" s="22"/>
      <c r="J1399" s="23" t="s">
        <v>18202</v>
      </c>
      <c r="K1399" s="22"/>
      <c r="L1399" s="23" t="s">
        <v>18267</v>
      </c>
      <c r="M1399" s="23">
        <v>2017</v>
      </c>
      <c r="N1399" s="22"/>
      <c r="O1399" s="22"/>
      <c r="P1399" s="24"/>
      <c r="Q1399" s="23" t="s">
        <v>20</v>
      </c>
      <c r="R1399" s="23" t="s">
        <v>21</v>
      </c>
      <c r="S1399" s="25"/>
      <c r="T1399" s="26"/>
      <c r="U1399" s="26"/>
      <c r="V1399" s="22"/>
      <c r="W1399" s="27"/>
      <c r="X1399" s="8"/>
      <c r="Y1399" s="8"/>
      <c r="Z1399" s="8"/>
      <c r="AA1399" s="8"/>
      <c r="AB1399" s="8"/>
      <c r="AC1399" s="8"/>
      <c r="AD1399" s="8"/>
      <c r="AE1399" s="8"/>
      <c r="AF1399" s="8"/>
      <c r="AG1399" s="8"/>
      <c r="AH1399" s="8"/>
      <c r="AI1399" s="8"/>
      <c r="AJ1399" s="8"/>
      <c r="AK1399" s="8"/>
    </row>
    <row r="1400" spans="1:37" ht="120.75">
      <c r="A1400" s="18">
        <v>3173</v>
      </c>
      <c r="B1400" s="19"/>
      <c r="C1400" s="28" t="s">
        <v>20757</v>
      </c>
      <c r="D1400" s="28" t="s">
        <v>20758</v>
      </c>
      <c r="E1400" s="22"/>
      <c r="F1400" s="22"/>
      <c r="G1400" s="22"/>
      <c r="H1400" s="23">
        <v>0</v>
      </c>
      <c r="I1400" s="22"/>
      <c r="J1400" s="23" t="s">
        <v>18202</v>
      </c>
      <c r="K1400" s="22"/>
      <c r="L1400" s="23" t="s">
        <v>15679</v>
      </c>
      <c r="M1400" s="22"/>
      <c r="N1400" s="22"/>
      <c r="O1400" s="22"/>
      <c r="P1400" s="24"/>
      <c r="Q1400" s="23" t="s">
        <v>36</v>
      </c>
      <c r="R1400" s="23" t="s">
        <v>37</v>
      </c>
      <c r="S1400" s="25"/>
      <c r="T1400" s="26"/>
      <c r="U1400" s="26"/>
      <c r="V1400" s="22"/>
      <c r="W1400" s="27"/>
      <c r="X1400" s="8"/>
      <c r="Y1400" s="8"/>
      <c r="Z1400" s="8"/>
      <c r="AA1400" s="8"/>
      <c r="AB1400" s="8"/>
      <c r="AC1400" s="8"/>
      <c r="AD1400" s="8"/>
      <c r="AE1400" s="8"/>
      <c r="AF1400" s="8"/>
      <c r="AG1400" s="8"/>
      <c r="AH1400" s="8"/>
      <c r="AI1400" s="8"/>
      <c r="AJ1400" s="8"/>
      <c r="AK1400" s="8"/>
    </row>
    <row r="1401" spans="1:37" ht="195.75">
      <c r="A1401" s="18">
        <v>3174</v>
      </c>
      <c r="B1401" s="19"/>
      <c r="C1401" s="28" t="s">
        <v>20757</v>
      </c>
      <c r="D1401" s="28" t="s">
        <v>20759</v>
      </c>
      <c r="E1401" s="22"/>
      <c r="F1401" s="22"/>
      <c r="G1401" s="22"/>
      <c r="H1401" s="23">
        <v>0</v>
      </c>
      <c r="I1401" s="22"/>
      <c r="J1401" s="23" t="s">
        <v>18202</v>
      </c>
      <c r="K1401" s="22"/>
      <c r="L1401" s="23" t="s">
        <v>15679</v>
      </c>
      <c r="M1401" s="22"/>
      <c r="N1401" s="22"/>
      <c r="O1401" s="22"/>
      <c r="P1401" s="24"/>
      <c r="Q1401" s="23" t="s">
        <v>36</v>
      </c>
      <c r="R1401" s="23" t="s">
        <v>37</v>
      </c>
      <c r="S1401" s="25"/>
      <c r="T1401" s="26"/>
      <c r="U1401" s="26"/>
      <c r="V1401" s="22"/>
      <c r="W1401" s="27"/>
      <c r="X1401" s="8"/>
      <c r="Y1401" s="8"/>
      <c r="Z1401" s="8"/>
      <c r="AA1401" s="8"/>
      <c r="AB1401" s="8"/>
      <c r="AC1401" s="8"/>
      <c r="AD1401" s="8"/>
      <c r="AE1401" s="8"/>
      <c r="AF1401" s="8"/>
      <c r="AG1401" s="8"/>
      <c r="AH1401" s="8"/>
      <c r="AI1401" s="8"/>
      <c r="AJ1401" s="8"/>
      <c r="AK1401" s="8"/>
    </row>
    <row r="1402" spans="1:37" ht="135.75">
      <c r="A1402" s="18">
        <v>3188</v>
      </c>
      <c r="B1402" s="19"/>
      <c r="C1402" s="28" t="s">
        <v>20760</v>
      </c>
      <c r="D1402" s="28" t="s">
        <v>20761</v>
      </c>
      <c r="E1402" s="22"/>
      <c r="F1402" s="22"/>
      <c r="G1402" s="22"/>
      <c r="H1402" s="23">
        <v>0</v>
      </c>
      <c r="I1402" s="22"/>
      <c r="J1402" s="23" t="s">
        <v>18202</v>
      </c>
      <c r="K1402" s="22"/>
      <c r="L1402" s="23" t="s">
        <v>15679</v>
      </c>
      <c r="M1402" s="22"/>
      <c r="N1402" s="22"/>
      <c r="O1402" s="22"/>
      <c r="P1402" s="24"/>
      <c r="Q1402" s="23" t="s">
        <v>36</v>
      </c>
      <c r="R1402" s="23" t="s">
        <v>37</v>
      </c>
      <c r="S1402" s="25"/>
      <c r="T1402" s="26"/>
      <c r="U1402" s="26"/>
      <c r="V1402" s="22"/>
      <c r="W1402" s="27"/>
      <c r="X1402" s="8"/>
      <c r="Y1402" s="8"/>
      <c r="Z1402" s="8"/>
      <c r="AA1402" s="8"/>
      <c r="AB1402" s="8"/>
      <c r="AC1402" s="8"/>
      <c r="AD1402" s="8"/>
      <c r="AE1402" s="8"/>
      <c r="AF1402" s="8"/>
      <c r="AG1402" s="8"/>
      <c r="AH1402" s="8"/>
      <c r="AI1402" s="8"/>
      <c r="AJ1402" s="8"/>
      <c r="AK1402" s="8"/>
    </row>
    <row r="1403" spans="1:37" ht="165.75">
      <c r="A1403" s="18">
        <v>3189</v>
      </c>
      <c r="B1403" s="19"/>
      <c r="C1403" s="20" t="s">
        <v>20760</v>
      </c>
      <c r="D1403" s="28" t="s">
        <v>20762</v>
      </c>
      <c r="E1403" s="22"/>
      <c r="F1403" s="22"/>
      <c r="G1403" s="22"/>
      <c r="H1403" s="23">
        <v>0</v>
      </c>
      <c r="I1403" s="22"/>
      <c r="J1403" s="23" t="s">
        <v>18202</v>
      </c>
      <c r="K1403" s="31">
        <v>43313</v>
      </c>
      <c r="L1403" s="23" t="s">
        <v>17409</v>
      </c>
      <c r="M1403" s="22"/>
      <c r="N1403" s="22"/>
      <c r="O1403" s="22"/>
      <c r="P1403" s="24"/>
      <c r="Q1403" s="23" t="s">
        <v>18377</v>
      </c>
      <c r="R1403" s="22"/>
      <c r="S1403" s="25"/>
      <c r="T1403" s="26"/>
      <c r="U1403" s="26"/>
      <c r="V1403" s="22"/>
      <c r="W1403" s="27"/>
      <c r="X1403" s="8"/>
      <c r="Y1403" s="8"/>
      <c r="Z1403" s="8"/>
      <c r="AA1403" s="8"/>
      <c r="AB1403" s="8"/>
      <c r="AC1403" s="8"/>
      <c r="AD1403" s="8"/>
      <c r="AE1403" s="8"/>
      <c r="AF1403" s="8"/>
      <c r="AG1403" s="8"/>
      <c r="AH1403" s="8"/>
      <c r="AI1403" s="8"/>
      <c r="AJ1403" s="8"/>
      <c r="AK1403" s="8"/>
    </row>
    <row r="1404" spans="1:37" ht="120.75">
      <c r="A1404" s="18">
        <v>3190</v>
      </c>
      <c r="B1404" s="19"/>
      <c r="C1404" s="20" t="s">
        <v>20763</v>
      </c>
      <c r="D1404" s="28" t="s">
        <v>20764</v>
      </c>
      <c r="E1404" s="22"/>
      <c r="F1404" s="22"/>
      <c r="G1404" s="22"/>
      <c r="H1404" s="23">
        <v>0</v>
      </c>
      <c r="I1404" s="22"/>
      <c r="J1404" s="23" t="s">
        <v>18202</v>
      </c>
      <c r="K1404" s="31">
        <v>43313</v>
      </c>
      <c r="L1404" s="23" t="s">
        <v>17409</v>
      </c>
      <c r="M1404" s="22"/>
      <c r="N1404" s="22"/>
      <c r="O1404" s="22"/>
      <c r="P1404" s="24"/>
      <c r="Q1404" s="23" t="s">
        <v>18377</v>
      </c>
      <c r="R1404" s="22"/>
      <c r="S1404" s="25"/>
      <c r="T1404" s="26"/>
      <c r="U1404" s="26"/>
      <c r="V1404" s="22"/>
      <c r="W1404" s="27"/>
      <c r="X1404" s="8"/>
      <c r="Y1404" s="8"/>
      <c r="Z1404" s="8"/>
      <c r="AA1404" s="8"/>
      <c r="AB1404" s="8"/>
      <c r="AC1404" s="8"/>
      <c r="AD1404" s="8"/>
      <c r="AE1404" s="8"/>
      <c r="AF1404" s="8"/>
      <c r="AG1404" s="8"/>
      <c r="AH1404" s="8"/>
      <c r="AI1404" s="8"/>
      <c r="AJ1404" s="8"/>
      <c r="AK1404" s="8"/>
    </row>
    <row r="1405" spans="1:37" ht="195.75">
      <c r="A1405" s="18">
        <v>3191</v>
      </c>
      <c r="B1405" s="19"/>
      <c r="C1405" s="28" t="s">
        <v>20765</v>
      </c>
      <c r="D1405" s="28" t="s">
        <v>20766</v>
      </c>
      <c r="E1405" s="23" t="s">
        <v>20767</v>
      </c>
      <c r="F1405" s="23" t="s">
        <v>415</v>
      </c>
      <c r="G1405" s="22"/>
      <c r="H1405" s="23">
        <v>0</v>
      </c>
      <c r="I1405" s="22"/>
      <c r="J1405" s="23" t="s">
        <v>18202</v>
      </c>
      <c r="K1405" s="22"/>
      <c r="L1405" s="23" t="s">
        <v>18367</v>
      </c>
      <c r="M1405" s="22"/>
      <c r="N1405" s="22"/>
      <c r="O1405" s="22"/>
      <c r="P1405" s="24"/>
      <c r="Q1405" s="22"/>
      <c r="R1405" s="23" t="s">
        <v>18304</v>
      </c>
      <c r="S1405" s="25"/>
      <c r="T1405" s="26"/>
      <c r="U1405" s="26"/>
      <c r="V1405" s="22"/>
      <c r="W1405" s="27"/>
      <c r="X1405" s="8"/>
      <c r="Y1405" s="8"/>
      <c r="Z1405" s="8"/>
      <c r="AA1405" s="8"/>
      <c r="AB1405" s="8"/>
      <c r="AC1405" s="8"/>
      <c r="AD1405" s="8"/>
      <c r="AE1405" s="8"/>
      <c r="AF1405" s="8"/>
      <c r="AG1405" s="8"/>
      <c r="AH1405" s="8"/>
      <c r="AI1405" s="8"/>
      <c r="AJ1405" s="8"/>
      <c r="AK1405" s="8"/>
    </row>
    <row r="1406" spans="1:37" ht="240.75">
      <c r="A1406" s="18">
        <v>3205</v>
      </c>
      <c r="B1406" s="19"/>
      <c r="C1406" s="28" t="s">
        <v>20768</v>
      </c>
      <c r="D1406" s="28" t="s">
        <v>20769</v>
      </c>
      <c r="E1406" s="22"/>
      <c r="F1406" s="22"/>
      <c r="G1406" s="22"/>
      <c r="H1406" s="23">
        <v>0</v>
      </c>
      <c r="I1406" s="22"/>
      <c r="J1406" s="23" t="s">
        <v>18202</v>
      </c>
      <c r="K1406" s="22"/>
      <c r="L1406" s="23" t="s">
        <v>20770</v>
      </c>
      <c r="M1406" s="22"/>
      <c r="N1406" s="22"/>
      <c r="O1406" s="22"/>
      <c r="P1406" s="24"/>
      <c r="Q1406" s="23" t="s">
        <v>29</v>
      </c>
      <c r="R1406" s="23" t="s">
        <v>30</v>
      </c>
      <c r="S1406" s="25"/>
      <c r="T1406" s="26"/>
      <c r="U1406" s="26"/>
      <c r="V1406" s="22"/>
      <c r="W1406" s="27"/>
      <c r="X1406" s="8"/>
      <c r="Y1406" s="8"/>
      <c r="Z1406" s="8"/>
      <c r="AA1406" s="8"/>
      <c r="AB1406" s="8"/>
      <c r="AC1406" s="8"/>
      <c r="AD1406" s="8"/>
      <c r="AE1406" s="8"/>
      <c r="AF1406" s="8"/>
      <c r="AG1406" s="8"/>
      <c r="AH1406" s="8"/>
      <c r="AI1406" s="8"/>
      <c r="AJ1406" s="8"/>
      <c r="AK1406" s="8"/>
    </row>
    <row r="1407" spans="1:37" ht="90.75">
      <c r="A1407" s="18">
        <v>3206</v>
      </c>
      <c r="B1407" s="19"/>
      <c r="C1407" s="28" t="s">
        <v>20768</v>
      </c>
      <c r="D1407" s="28" t="s">
        <v>20771</v>
      </c>
      <c r="E1407" s="22"/>
      <c r="F1407" s="22"/>
      <c r="G1407" s="22"/>
      <c r="H1407" s="23">
        <v>0</v>
      </c>
      <c r="I1407" s="22"/>
      <c r="J1407" s="23" t="s">
        <v>18202</v>
      </c>
      <c r="K1407" s="22"/>
      <c r="L1407" s="23" t="s">
        <v>20770</v>
      </c>
      <c r="M1407" s="22"/>
      <c r="N1407" s="22"/>
      <c r="O1407" s="22"/>
      <c r="P1407" s="24"/>
      <c r="Q1407" s="23" t="s">
        <v>29</v>
      </c>
      <c r="R1407" s="23" t="s">
        <v>30</v>
      </c>
      <c r="S1407" s="25"/>
      <c r="T1407" s="26"/>
      <c r="U1407" s="26"/>
      <c r="V1407" s="22"/>
      <c r="W1407" s="27"/>
      <c r="X1407" s="8"/>
      <c r="Y1407" s="8"/>
      <c r="Z1407" s="8"/>
      <c r="AA1407" s="8"/>
      <c r="AB1407" s="8"/>
      <c r="AC1407" s="8"/>
      <c r="AD1407" s="8"/>
      <c r="AE1407" s="8"/>
      <c r="AF1407" s="8"/>
      <c r="AG1407" s="8"/>
      <c r="AH1407" s="8"/>
      <c r="AI1407" s="8"/>
      <c r="AJ1407" s="8"/>
      <c r="AK1407" s="8"/>
    </row>
    <row r="1408" spans="1:37" ht="45.75">
      <c r="A1408" s="18">
        <v>3211</v>
      </c>
      <c r="B1408" s="19"/>
      <c r="C1408" s="28" t="s">
        <v>20772</v>
      </c>
      <c r="D1408" s="28" t="s">
        <v>20773</v>
      </c>
      <c r="E1408" s="22"/>
      <c r="F1408" s="22"/>
      <c r="G1408" s="22"/>
      <c r="H1408" s="23">
        <v>0</v>
      </c>
      <c r="I1408" s="22"/>
      <c r="J1408" s="23" t="s">
        <v>18202</v>
      </c>
      <c r="K1408" s="22"/>
      <c r="L1408" s="23" t="s">
        <v>18367</v>
      </c>
      <c r="M1408" s="22"/>
      <c r="N1408" s="22"/>
      <c r="O1408" s="22"/>
      <c r="P1408" s="24"/>
      <c r="Q1408" s="22"/>
      <c r="R1408" s="22"/>
      <c r="S1408" s="25"/>
      <c r="T1408" s="26"/>
      <c r="U1408" s="26"/>
      <c r="V1408" s="22"/>
      <c r="W1408" s="27"/>
      <c r="X1408" s="8"/>
      <c r="Y1408" s="8"/>
      <c r="Z1408" s="8"/>
      <c r="AA1408" s="8"/>
      <c r="AB1408" s="8"/>
      <c r="AC1408" s="8"/>
      <c r="AD1408" s="8"/>
      <c r="AE1408" s="8"/>
      <c r="AF1408" s="8"/>
      <c r="AG1408" s="8"/>
      <c r="AH1408" s="8"/>
      <c r="AI1408" s="8"/>
      <c r="AJ1408" s="8"/>
      <c r="AK1408" s="8"/>
    </row>
    <row r="1409" spans="1:37" ht="409.6">
      <c r="A1409" s="18">
        <v>3223</v>
      </c>
      <c r="B1409" s="19"/>
      <c r="C1409" s="28" t="s">
        <v>20774</v>
      </c>
      <c r="D1409" s="21"/>
      <c r="E1409" s="22"/>
      <c r="F1409" s="22"/>
      <c r="G1409" s="22"/>
      <c r="H1409" s="23">
        <v>0</v>
      </c>
      <c r="I1409" s="22"/>
      <c r="J1409" s="23" t="s">
        <v>18202</v>
      </c>
      <c r="K1409" s="22"/>
      <c r="L1409" s="23" t="s">
        <v>15679</v>
      </c>
      <c r="M1409" s="23">
        <v>2017</v>
      </c>
      <c r="N1409" s="22"/>
      <c r="O1409" s="22"/>
      <c r="P1409" s="24"/>
      <c r="Q1409" s="23" t="s">
        <v>20</v>
      </c>
      <c r="R1409" s="23" t="s">
        <v>21</v>
      </c>
      <c r="S1409" s="25"/>
      <c r="T1409" s="26"/>
      <c r="U1409" s="26"/>
      <c r="V1409" s="22"/>
      <c r="W1409" s="27"/>
      <c r="X1409" s="8"/>
      <c r="Y1409" s="8"/>
      <c r="Z1409" s="8"/>
      <c r="AA1409" s="8"/>
      <c r="AB1409" s="8"/>
      <c r="AC1409" s="8"/>
      <c r="AD1409" s="8"/>
      <c r="AE1409" s="8"/>
      <c r="AF1409" s="8"/>
      <c r="AG1409" s="8"/>
      <c r="AH1409" s="8"/>
      <c r="AI1409" s="8"/>
      <c r="AJ1409" s="8"/>
      <c r="AK1409" s="8"/>
    </row>
    <row r="1410" spans="1:37" ht="409.6">
      <c r="A1410" s="18">
        <v>3224</v>
      </c>
      <c r="B1410" s="19"/>
      <c r="C1410" s="28" t="s">
        <v>20775</v>
      </c>
      <c r="D1410" s="21"/>
      <c r="E1410" s="22"/>
      <c r="F1410" s="22"/>
      <c r="G1410" s="22"/>
      <c r="H1410" s="23">
        <v>0</v>
      </c>
      <c r="I1410" s="22"/>
      <c r="J1410" s="23" t="s">
        <v>18202</v>
      </c>
      <c r="K1410" s="22"/>
      <c r="L1410" s="23" t="s">
        <v>15679</v>
      </c>
      <c r="M1410" s="23">
        <v>2017</v>
      </c>
      <c r="N1410" s="22"/>
      <c r="O1410" s="22"/>
      <c r="P1410" s="24"/>
      <c r="Q1410" s="23" t="s">
        <v>20</v>
      </c>
      <c r="R1410" s="23" t="s">
        <v>21</v>
      </c>
      <c r="S1410" s="25"/>
      <c r="T1410" s="26"/>
      <c r="U1410" s="26"/>
      <c r="V1410" s="22"/>
      <c r="W1410" s="27"/>
      <c r="X1410" s="8"/>
      <c r="Y1410" s="8"/>
      <c r="Z1410" s="8"/>
      <c r="AA1410" s="8"/>
      <c r="AB1410" s="8"/>
      <c r="AC1410" s="8"/>
      <c r="AD1410" s="8"/>
      <c r="AE1410" s="8"/>
      <c r="AF1410" s="8"/>
      <c r="AG1410" s="8"/>
      <c r="AH1410" s="8"/>
      <c r="AI1410" s="8"/>
      <c r="AJ1410" s="8"/>
      <c r="AK1410" s="8"/>
    </row>
    <row r="1411" spans="1:37" ht="409.6">
      <c r="A1411" s="18">
        <v>3225</v>
      </c>
      <c r="B1411" s="19"/>
      <c r="C1411" s="28" t="s">
        <v>20776</v>
      </c>
      <c r="D1411" s="21"/>
      <c r="E1411" s="22"/>
      <c r="F1411" s="22"/>
      <c r="G1411" s="22"/>
      <c r="H1411" s="23">
        <v>0</v>
      </c>
      <c r="I1411" s="22"/>
      <c r="J1411" s="23" t="s">
        <v>18202</v>
      </c>
      <c r="K1411" s="22"/>
      <c r="L1411" s="23" t="s">
        <v>18267</v>
      </c>
      <c r="M1411" s="23">
        <v>2017</v>
      </c>
      <c r="N1411" s="22"/>
      <c r="O1411" s="22"/>
      <c r="P1411" s="24"/>
      <c r="Q1411" s="23" t="s">
        <v>20</v>
      </c>
      <c r="R1411" s="23" t="s">
        <v>21</v>
      </c>
      <c r="S1411" s="25"/>
      <c r="T1411" s="26"/>
      <c r="U1411" s="26"/>
      <c r="V1411" s="22"/>
      <c r="W1411" s="27"/>
      <c r="X1411" s="8"/>
      <c r="Y1411" s="8"/>
      <c r="Z1411" s="8"/>
      <c r="AA1411" s="8"/>
      <c r="AB1411" s="8"/>
      <c r="AC1411" s="8"/>
      <c r="AD1411" s="8"/>
      <c r="AE1411" s="8"/>
      <c r="AF1411" s="8"/>
      <c r="AG1411" s="8"/>
      <c r="AH1411" s="8"/>
      <c r="AI1411" s="8"/>
      <c r="AJ1411" s="8"/>
      <c r="AK1411" s="8"/>
    </row>
    <row r="1412" spans="1:37" ht="409.6">
      <c r="A1412" s="18">
        <v>3226</v>
      </c>
      <c r="B1412" s="19"/>
      <c r="C1412" s="28" t="s">
        <v>20777</v>
      </c>
      <c r="D1412" s="21"/>
      <c r="E1412" s="22"/>
      <c r="F1412" s="22"/>
      <c r="G1412" s="22"/>
      <c r="H1412" s="23">
        <v>0</v>
      </c>
      <c r="I1412" s="22"/>
      <c r="J1412" s="23" t="s">
        <v>18202</v>
      </c>
      <c r="K1412" s="22"/>
      <c r="L1412" s="23" t="s">
        <v>18267</v>
      </c>
      <c r="M1412" s="23">
        <v>2017</v>
      </c>
      <c r="N1412" s="22"/>
      <c r="O1412" s="22"/>
      <c r="P1412" s="24"/>
      <c r="Q1412" s="23" t="s">
        <v>20</v>
      </c>
      <c r="R1412" s="23" t="s">
        <v>21</v>
      </c>
      <c r="S1412" s="25"/>
      <c r="T1412" s="26"/>
      <c r="U1412" s="26"/>
      <c r="V1412" s="22"/>
      <c r="W1412" s="27"/>
      <c r="X1412" s="8"/>
      <c r="Y1412" s="8"/>
      <c r="Z1412" s="8"/>
      <c r="AA1412" s="8"/>
      <c r="AB1412" s="8"/>
      <c r="AC1412" s="8"/>
      <c r="AD1412" s="8"/>
      <c r="AE1412" s="8"/>
      <c r="AF1412" s="8"/>
      <c r="AG1412" s="8"/>
      <c r="AH1412" s="8"/>
      <c r="AI1412" s="8"/>
      <c r="AJ1412" s="8"/>
      <c r="AK1412" s="8"/>
    </row>
    <row r="1413" spans="1:37" ht="75.75">
      <c r="A1413" s="18">
        <v>3232</v>
      </c>
      <c r="B1413" s="19"/>
      <c r="C1413" s="28" t="s">
        <v>20778</v>
      </c>
      <c r="D1413" s="28" t="s">
        <v>20779</v>
      </c>
      <c r="E1413" s="22"/>
      <c r="F1413" s="22"/>
      <c r="G1413" s="22"/>
      <c r="H1413" s="23">
        <v>0</v>
      </c>
      <c r="I1413" s="22"/>
      <c r="J1413" s="23" t="s">
        <v>18202</v>
      </c>
      <c r="K1413" s="22"/>
      <c r="L1413" s="23" t="s">
        <v>18267</v>
      </c>
      <c r="M1413" s="22"/>
      <c r="N1413" s="22"/>
      <c r="O1413" s="22"/>
      <c r="P1413" s="24"/>
      <c r="Q1413" s="23" t="s">
        <v>29</v>
      </c>
      <c r="R1413" s="23" t="s">
        <v>30</v>
      </c>
      <c r="S1413" s="25"/>
      <c r="T1413" s="26"/>
      <c r="U1413" s="26"/>
      <c r="V1413" s="22"/>
      <c r="W1413" s="27"/>
      <c r="X1413" s="8"/>
      <c r="Y1413" s="8"/>
      <c r="Z1413" s="8"/>
      <c r="AA1413" s="8"/>
      <c r="AB1413" s="8"/>
      <c r="AC1413" s="8"/>
      <c r="AD1413" s="8"/>
      <c r="AE1413" s="8"/>
      <c r="AF1413" s="8"/>
      <c r="AG1413" s="8"/>
      <c r="AH1413" s="8"/>
      <c r="AI1413" s="8"/>
      <c r="AJ1413" s="8"/>
      <c r="AK1413" s="8"/>
    </row>
    <row r="1414" spans="1:37" ht="75.75">
      <c r="A1414" s="18">
        <v>3233</v>
      </c>
      <c r="B1414" s="19"/>
      <c r="C1414" s="28" t="s">
        <v>20778</v>
      </c>
      <c r="D1414" s="28" t="s">
        <v>20780</v>
      </c>
      <c r="E1414" s="22"/>
      <c r="F1414" s="22"/>
      <c r="G1414" s="22"/>
      <c r="H1414" s="23">
        <v>0</v>
      </c>
      <c r="I1414" s="22"/>
      <c r="J1414" s="23" t="s">
        <v>18202</v>
      </c>
      <c r="K1414" s="22"/>
      <c r="L1414" s="23" t="s">
        <v>18267</v>
      </c>
      <c r="M1414" s="22"/>
      <c r="N1414" s="22"/>
      <c r="O1414" s="22"/>
      <c r="P1414" s="24"/>
      <c r="Q1414" s="23" t="s">
        <v>29</v>
      </c>
      <c r="R1414" s="23" t="s">
        <v>30</v>
      </c>
      <c r="S1414" s="25"/>
      <c r="T1414" s="26"/>
      <c r="U1414" s="26"/>
      <c r="V1414" s="22"/>
      <c r="W1414" s="27"/>
      <c r="X1414" s="8"/>
      <c r="Y1414" s="8"/>
      <c r="Z1414" s="8"/>
      <c r="AA1414" s="8"/>
      <c r="AB1414" s="8"/>
      <c r="AC1414" s="8"/>
      <c r="AD1414" s="8"/>
      <c r="AE1414" s="8"/>
      <c r="AF1414" s="8"/>
      <c r="AG1414" s="8"/>
      <c r="AH1414" s="8"/>
      <c r="AI1414" s="8"/>
      <c r="AJ1414" s="8"/>
      <c r="AK1414" s="8"/>
    </row>
    <row r="1415" spans="1:37" ht="105.75">
      <c r="A1415" s="18">
        <v>3234</v>
      </c>
      <c r="B1415" s="19"/>
      <c r="C1415" s="28" t="s">
        <v>20778</v>
      </c>
      <c r="D1415" s="28" t="s">
        <v>20781</v>
      </c>
      <c r="E1415" s="22"/>
      <c r="F1415" s="22"/>
      <c r="G1415" s="22"/>
      <c r="H1415" s="23">
        <v>0</v>
      </c>
      <c r="I1415" s="22"/>
      <c r="J1415" s="23" t="s">
        <v>18202</v>
      </c>
      <c r="K1415" s="22"/>
      <c r="L1415" s="23" t="s">
        <v>18267</v>
      </c>
      <c r="M1415" s="22"/>
      <c r="N1415" s="22"/>
      <c r="O1415" s="22"/>
      <c r="P1415" s="24"/>
      <c r="Q1415" s="23" t="s">
        <v>29</v>
      </c>
      <c r="R1415" s="23" t="s">
        <v>30</v>
      </c>
      <c r="S1415" s="25"/>
      <c r="T1415" s="26"/>
      <c r="U1415" s="26"/>
      <c r="V1415" s="22"/>
      <c r="W1415" s="27"/>
      <c r="X1415" s="8"/>
      <c r="Y1415" s="8"/>
      <c r="Z1415" s="8"/>
      <c r="AA1415" s="8"/>
      <c r="AB1415" s="8"/>
      <c r="AC1415" s="8"/>
      <c r="AD1415" s="8"/>
      <c r="AE1415" s="8"/>
      <c r="AF1415" s="8"/>
      <c r="AG1415" s="8"/>
      <c r="AH1415" s="8"/>
      <c r="AI1415" s="8"/>
      <c r="AJ1415" s="8"/>
      <c r="AK1415" s="8"/>
    </row>
    <row r="1416" spans="1:37" ht="135.75">
      <c r="A1416" s="18">
        <v>3235</v>
      </c>
      <c r="B1416" s="19"/>
      <c r="C1416" s="28" t="s">
        <v>20778</v>
      </c>
      <c r="D1416" s="28" t="s">
        <v>20782</v>
      </c>
      <c r="E1416" s="22"/>
      <c r="F1416" s="23" t="s">
        <v>50</v>
      </c>
      <c r="G1416" s="22"/>
      <c r="H1416" s="23">
        <v>0</v>
      </c>
      <c r="I1416" s="22"/>
      <c r="J1416" s="23" t="s">
        <v>18202</v>
      </c>
      <c r="K1416" s="23" t="s">
        <v>18203</v>
      </c>
      <c r="L1416" s="23" t="s">
        <v>18212</v>
      </c>
      <c r="M1416" s="22"/>
      <c r="N1416" s="22"/>
      <c r="O1416" s="22"/>
      <c r="P1416" s="24"/>
      <c r="Q1416" s="23" t="s">
        <v>29</v>
      </c>
      <c r="R1416" s="23" t="s">
        <v>30</v>
      </c>
      <c r="S1416" s="25"/>
      <c r="T1416" s="26"/>
      <c r="U1416" s="26"/>
      <c r="V1416" s="22"/>
      <c r="W1416" s="27"/>
      <c r="X1416" s="8"/>
      <c r="Y1416" s="8"/>
      <c r="Z1416" s="8"/>
      <c r="AA1416" s="8"/>
      <c r="AB1416" s="8"/>
      <c r="AC1416" s="8"/>
      <c r="AD1416" s="8"/>
      <c r="AE1416" s="8"/>
      <c r="AF1416" s="8"/>
      <c r="AG1416" s="8"/>
      <c r="AH1416" s="8"/>
      <c r="AI1416" s="8"/>
      <c r="AJ1416" s="8"/>
      <c r="AK1416" s="8"/>
    </row>
    <row r="1417" spans="1:37" ht="60.75">
      <c r="A1417" s="18">
        <v>3236</v>
      </c>
      <c r="B1417" s="19"/>
      <c r="C1417" s="28" t="s">
        <v>20783</v>
      </c>
      <c r="D1417" s="28" t="s">
        <v>20784</v>
      </c>
      <c r="E1417" s="22"/>
      <c r="F1417" s="22"/>
      <c r="G1417" s="22"/>
      <c r="H1417" s="23">
        <v>0</v>
      </c>
      <c r="I1417" s="22"/>
      <c r="J1417" s="23" t="s">
        <v>18202</v>
      </c>
      <c r="K1417" s="22"/>
      <c r="L1417" s="23" t="s">
        <v>20770</v>
      </c>
      <c r="M1417" s="22"/>
      <c r="N1417" s="22"/>
      <c r="O1417" s="22"/>
      <c r="P1417" s="24"/>
      <c r="Q1417" s="23" t="s">
        <v>29</v>
      </c>
      <c r="R1417" s="23" t="s">
        <v>30</v>
      </c>
      <c r="S1417" s="25"/>
      <c r="T1417" s="26"/>
      <c r="U1417" s="26"/>
      <c r="V1417" s="22"/>
      <c r="W1417" s="27"/>
      <c r="X1417" s="8"/>
      <c r="Y1417" s="8"/>
      <c r="Z1417" s="8"/>
      <c r="AA1417" s="8"/>
      <c r="AB1417" s="8"/>
      <c r="AC1417" s="8"/>
      <c r="AD1417" s="8"/>
      <c r="AE1417" s="8"/>
      <c r="AF1417" s="8"/>
      <c r="AG1417" s="8"/>
      <c r="AH1417" s="8"/>
      <c r="AI1417" s="8"/>
      <c r="AJ1417" s="8"/>
      <c r="AK1417" s="8"/>
    </row>
    <row r="1418" spans="1:37" ht="409.6">
      <c r="A1418" s="18">
        <v>3238</v>
      </c>
      <c r="B1418" s="19"/>
      <c r="C1418" s="28" t="s">
        <v>20785</v>
      </c>
      <c r="D1418" s="21"/>
      <c r="E1418" s="22"/>
      <c r="F1418" s="22"/>
      <c r="G1418" s="22"/>
      <c r="H1418" s="23">
        <v>0</v>
      </c>
      <c r="I1418" s="22"/>
      <c r="J1418" s="23" t="s">
        <v>18202</v>
      </c>
      <c r="K1418" s="22"/>
      <c r="L1418" s="23" t="s">
        <v>15679</v>
      </c>
      <c r="M1418" s="23">
        <v>2017</v>
      </c>
      <c r="N1418" s="22"/>
      <c r="O1418" s="22"/>
      <c r="P1418" s="24"/>
      <c r="Q1418" s="23" t="s">
        <v>20</v>
      </c>
      <c r="R1418" s="23" t="s">
        <v>21</v>
      </c>
      <c r="S1418" s="25"/>
      <c r="T1418" s="26"/>
      <c r="U1418" s="26"/>
      <c r="V1418" s="22"/>
      <c r="W1418" s="27"/>
      <c r="X1418" s="8"/>
      <c r="Y1418" s="8"/>
      <c r="Z1418" s="8"/>
      <c r="AA1418" s="8"/>
      <c r="AB1418" s="8"/>
      <c r="AC1418" s="8"/>
      <c r="AD1418" s="8"/>
      <c r="AE1418" s="8"/>
      <c r="AF1418" s="8"/>
      <c r="AG1418" s="8"/>
      <c r="AH1418" s="8"/>
      <c r="AI1418" s="8"/>
      <c r="AJ1418" s="8"/>
      <c r="AK1418" s="8"/>
    </row>
    <row r="1419" spans="1:37" ht="60.75">
      <c r="A1419" s="18">
        <v>3242</v>
      </c>
      <c r="B1419" s="19"/>
      <c r="C1419" s="28" t="s">
        <v>20786</v>
      </c>
      <c r="D1419" s="28" t="s">
        <v>20787</v>
      </c>
      <c r="E1419" s="22"/>
      <c r="F1419" s="23" t="s">
        <v>456</v>
      </c>
      <c r="G1419" s="22"/>
      <c r="H1419" s="23">
        <v>0</v>
      </c>
      <c r="I1419" s="22"/>
      <c r="J1419" s="23" t="s">
        <v>18202</v>
      </c>
      <c r="K1419" s="22"/>
      <c r="L1419" s="23" t="s">
        <v>15679</v>
      </c>
      <c r="M1419" s="23" t="s">
        <v>11857</v>
      </c>
      <c r="N1419" s="22"/>
      <c r="O1419" s="22"/>
      <c r="P1419" s="24"/>
      <c r="Q1419" s="23" t="s">
        <v>29</v>
      </c>
      <c r="R1419" s="23" t="s">
        <v>30</v>
      </c>
      <c r="S1419" s="25"/>
      <c r="T1419" s="26"/>
      <c r="U1419" s="26"/>
      <c r="V1419" s="22"/>
      <c r="W1419" s="27"/>
      <c r="X1419" s="8"/>
      <c r="Y1419" s="8"/>
      <c r="Z1419" s="8"/>
      <c r="AA1419" s="8"/>
      <c r="AB1419" s="8"/>
      <c r="AC1419" s="8"/>
      <c r="AD1419" s="8"/>
      <c r="AE1419" s="8"/>
      <c r="AF1419" s="8"/>
      <c r="AG1419" s="8"/>
      <c r="AH1419" s="8"/>
      <c r="AI1419" s="8"/>
      <c r="AJ1419" s="8"/>
      <c r="AK1419" s="8"/>
    </row>
    <row r="1420" spans="1:37" ht="75.75">
      <c r="A1420" s="18">
        <v>3245</v>
      </c>
      <c r="B1420" s="19"/>
      <c r="C1420" s="28" t="s">
        <v>20788</v>
      </c>
      <c r="D1420" s="28" t="s">
        <v>20789</v>
      </c>
      <c r="E1420" s="22"/>
      <c r="F1420" s="23" t="s">
        <v>266</v>
      </c>
      <c r="G1420" s="22"/>
      <c r="H1420" s="23">
        <v>0</v>
      </c>
      <c r="I1420" s="22"/>
      <c r="J1420" s="23" t="s">
        <v>18202</v>
      </c>
      <c r="K1420" s="22"/>
      <c r="L1420" s="23" t="s">
        <v>18267</v>
      </c>
      <c r="M1420" s="23" t="s">
        <v>11857</v>
      </c>
      <c r="N1420" s="22"/>
      <c r="O1420" s="22"/>
      <c r="P1420" s="24"/>
      <c r="Q1420" s="23" t="s">
        <v>29</v>
      </c>
      <c r="R1420" s="23" t="s">
        <v>30</v>
      </c>
      <c r="S1420" s="25"/>
      <c r="T1420" s="26"/>
      <c r="U1420" s="26"/>
      <c r="V1420" s="22"/>
      <c r="W1420" s="27"/>
      <c r="X1420" s="8"/>
      <c r="Y1420" s="8"/>
      <c r="Z1420" s="8"/>
      <c r="AA1420" s="8"/>
      <c r="AB1420" s="8"/>
      <c r="AC1420" s="8"/>
      <c r="AD1420" s="8"/>
      <c r="AE1420" s="8"/>
      <c r="AF1420" s="8"/>
      <c r="AG1420" s="8"/>
      <c r="AH1420" s="8"/>
      <c r="AI1420" s="8"/>
      <c r="AJ1420" s="8"/>
      <c r="AK1420" s="8"/>
    </row>
    <row r="1421" spans="1:37" ht="409.5">
      <c r="A1421" s="18">
        <v>3246</v>
      </c>
      <c r="B1421" s="19"/>
      <c r="C1421" s="20" t="s">
        <v>20790</v>
      </c>
      <c r="D1421" s="21"/>
      <c r="E1421" s="22"/>
      <c r="F1421" s="22"/>
      <c r="G1421" s="22"/>
      <c r="H1421" s="23">
        <v>0</v>
      </c>
      <c r="I1421" s="22"/>
      <c r="J1421" s="23" t="s">
        <v>18202</v>
      </c>
      <c r="K1421" s="22"/>
      <c r="L1421" s="23" t="s">
        <v>17409</v>
      </c>
      <c r="M1421" s="22"/>
      <c r="N1421" s="22"/>
      <c r="O1421" s="22"/>
      <c r="P1421" s="24"/>
      <c r="Q1421" s="23" t="s">
        <v>20</v>
      </c>
      <c r="R1421" s="22"/>
      <c r="S1421" s="25"/>
      <c r="T1421" s="26"/>
      <c r="U1421" s="26"/>
      <c r="V1421" s="22"/>
      <c r="W1421" s="27"/>
      <c r="X1421" s="8"/>
      <c r="Y1421" s="8"/>
      <c r="Z1421" s="8"/>
      <c r="AA1421" s="8"/>
      <c r="AB1421" s="8"/>
      <c r="AC1421" s="8"/>
      <c r="AD1421" s="8"/>
      <c r="AE1421" s="8"/>
      <c r="AF1421" s="8"/>
      <c r="AG1421" s="8"/>
      <c r="AH1421" s="8"/>
      <c r="AI1421" s="8"/>
      <c r="AJ1421" s="8"/>
      <c r="AK1421" s="8"/>
    </row>
    <row r="1422" spans="1:37" ht="409.5">
      <c r="A1422" s="18">
        <v>3247</v>
      </c>
      <c r="B1422" s="19"/>
      <c r="C1422" s="20" t="s">
        <v>20791</v>
      </c>
      <c r="D1422" s="21"/>
      <c r="E1422" s="22"/>
      <c r="F1422" s="22"/>
      <c r="G1422" s="22"/>
      <c r="H1422" s="23">
        <v>0</v>
      </c>
      <c r="I1422" s="22"/>
      <c r="J1422" s="23" t="s">
        <v>18202</v>
      </c>
      <c r="K1422" s="22"/>
      <c r="L1422" s="23" t="s">
        <v>17409</v>
      </c>
      <c r="M1422" s="22"/>
      <c r="N1422" s="22"/>
      <c r="O1422" s="22"/>
      <c r="P1422" s="24"/>
      <c r="Q1422" s="23" t="s">
        <v>20</v>
      </c>
      <c r="R1422" s="22"/>
      <c r="S1422" s="25"/>
      <c r="T1422" s="26"/>
      <c r="U1422" s="26"/>
      <c r="V1422" s="22"/>
      <c r="W1422" s="27"/>
      <c r="X1422" s="8"/>
      <c r="Y1422" s="8"/>
      <c r="Z1422" s="8"/>
      <c r="AA1422" s="8"/>
      <c r="AB1422" s="8"/>
      <c r="AC1422" s="8"/>
      <c r="AD1422" s="8"/>
      <c r="AE1422" s="8"/>
      <c r="AF1422" s="8"/>
      <c r="AG1422" s="8"/>
      <c r="AH1422" s="8"/>
      <c r="AI1422" s="8"/>
      <c r="AJ1422" s="8"/>
      <c r="AK1422" s="8"/>
    </row>
    <row r="1423" spans="1:37" ht="409.5">
      <c r="A1423" s="18">
        <v>3248</v>
      </c>
      <c r="B1423" s="19"/>
      <c r="C1423" s="20" t="s">
        <v>20792</v>
      </c>
      <c r="D1423" s="21"/>
      <c r="E1423" s="22"/>
      <c r="F1423" s="22"/>
      <c r="G1423" s="22"/>
      <c r="H1423" s="23">
        <v>0</v>
      </c>
      <c r="I1423" s="22"/>
      <c r="J1423" s="23" t="s">
        <v>18202</v>
      </c>
      <c r="K1423" s="22"/>
      <c r="L1423" s="23" t="s">
        <v>17409</v>
      </c>
      <c r="M1423" s="22"/>
      <c r="N1423" s="22"/>
      <c r="O1423" s="22"/>
      <c r="P1423" s="24"/>
      <c r="Q1423" s="23" t="s">
        <v>20</v>
      </c>
      <c r="R1423" s="22"/>
      <c r="S1423" s="25"/>
      <c r="T1423" s="26"/>
      <c r="U1423" s="26"/>
      <c r="V1423" s="22"/>
      <c r="W1423" s="27"/>
      <c r="X1423" s="8"/>
      <c r="Y1423" s="8"/>
      <c r="Z1423" s="8"/>
      <c r="AA1423" s="8"/>
      <c r="AB1423" s="8"/>
      <c r="AC1423" s="8"/>
      <c r="AD1423" s="8"/>
      <c r="AE1423" s="8"/>
      <c r="AF1423" s="8"/>
      <c r="AG1423" s="8"/>
      <c r="AH1423" s="8"/>
      <c r="AI1423" s="8"/>
      <c r="AJ1423" s="8"/>
      <c r="AK1423" s="8"/>
    </row>
    <row r="1424" spans="1:37" ht="409.5">
      <c r="A1424" s="18">
        <v>3249</v>
      </c>
      <c r="B1424" s="19"/>
      <c r="C1424" s="20" t="s">
        <v>20792</v>
      </c>
      <c r="D1424" s="21"/>
      <c r="E1424" s="22"/>
      <c r="F1424" s="22"/>
      <c r="G1424" s="22"/>
      <c r="H1424" s="23">
        <v>0</v>
      </c>
      <c r="I1424" s="22"/>
      <c r="J1424" s="23" t="s">
        <v>18202</v>
      </c>
      <c r="K1424" s="22"/>
      <c r="L1424" s="23" t="s">
        <v>17409</v>
      </c>
      <c r="M1424" s="22"/>
      <c r="N1424" s="22"/>
      <c r="O1424" s="22"/>
      <c r="P1424" s="24"/>
      <c r="Q1424" s="23" t="s">
        <v>20</v>
      </c>
      <c r="R1424" s="22"/>
      <c r="S1424" s="25"/>
      <c r="T1424" s="26"/>
      <c r="U1424" s="26"/>
      <c r="V1424" s="22"/>
      <c r="W1424" s="27"/>
      <c r="X1424" s="8"/>
      <c r="Y1424" s="8"/>
      <c r="Z1424" s="8"/>
      <c r="AA1424" s="8"/>
      <c r="AB1424" s="8"/>
      <c r="AC1424" s="8"/>
      <c r="AD1424" s="8"/>
      <c r="AE1424" s="8"/>
      <c r="AF1424" s="8"/>
      <c r="AG1424" s="8"/>
      <c r="AH1424" s="8"/>
      <c r="AI1424" s="8"/>
      <c r="AJ1424" s="8"/>
      <c r="AK1424" s="8"/>
    </row>
    <row r="1425" spans="1:37" ht="180.75">
      <c r="A1425" s="18">
        <v>3265</v>
      </c>
      <c r="B1425" s="19"/>
      <c r="C1425" s="28" t="s">
        <v>20793</v>
      </c>
      <c r="D1425" s="28" t="s">
        <v>20794</v>
      </c>
      <c r="E1425" s="22"/>
      <c r="F1425" s="23" t="s">
        <v>415</v>
      </c>
      <c r="G1425" s="22"/>
      <c r="H1425" s="23">
        <v>0</v>
      </c>
      <c r="I1425" s="22"/>
      <c r="J1425" s="23" t="s">
        <v>18202</v>
      </c>
      <c r="K1425" s="22"/>
      <c r="L1425" s="23" t="s">
        <v>20770</v>
      </c>
      <c r="M1425" s="22"/>
      <c r="N1425" s="22"/>
      <c r="O1425" s="22"/>
      <c r="P1425" s="24"/>
      <c r="Q1425" s="23" t="s">
        <v>36</v>
      </c>
      <c r="R1425" s="23" t="s">
        <v>37</v>
      </c>
      <c r="S1425" s="25"/>
      <c r="T1425" s="26"/>
      <c r="U1425" s="26"/>
      <c r="V1425" s="22"/>
      <c r="W1425" s="27"/>
      <c r="X1425" s="8"/>
      <c r="Y1425" s="8"/>
      <c r="Z1425" s="8"/>
      <c r="AA1425" s="8"/>
      <c r="AB1425" s="8"/>
      <c r="AC1425" s="8"/>
      <c r="AD1425" s="8"/>
      <c r="AE1425" s="8"/>
      <c r="AF1425" s="8"/>
      <c r="AG1425" s="8"/>
      <c r="AH1425" s="8"/>
      <c r="AI1425" s="8"/>
      <c r="AJ1425" s="8"/>
      <c r="AK1425" s="8"/>
    </row>
    <row r="1426" spans="1:37" ht="30.75">
      <c r="A1426" s="18">
        <v>3268</v>
      </c>
      <c r="B1426" s="19"/>
      <c r="C1426" s="28" t="s">
        <v>20795</v>
      </c>
      <c r="D1426" s="28" t="s">
        <v>20796</v>
      </c>
      <c r="E1426" s="22"/>
      <c r="F1426" s="22"/>
      <c r="G1426" s="22"/>
      <c r="H1426" s="23">
        <v>0</v>
      </c>
      <c r="I1426" s="22"/>
      <c r="J1426" s="23" t="s">
        <v>18202</v>
      </c>
      <c r="K1426" s="22"/>
      <c r="L1426" s="23" t="s">
        <v>18267</v>
      </c>
      <c r="M1426" s="22"/>
      <c r="N1426" s="22"/>
      <c r="O1426" s="22"/>
      <c r="P1426" s="24"/>
      <c r="Q1426" s="23" t="s">
        <v>29</v>
      </c>
      <c r="R1426" s="23" t="s">
        <v>30</v>
      </c>
      <c r="S1426" s="25"/>
      <c r="T1426" s="26"/>
      <c r="U1426" s="26"/>
      <c r="V1426" s="22"/>
      <c r="W1426" s="27"/>
      <c r="X1426" s="8"/>
      <c r="Y1426" s="8"/>
      <c r="Z1426" s="8"/>
      <c r="AA1426" s="8"/>
      <c r="AB1426" s="8"/>
      <c r="AC1426" s="8"/>
      <c r="AD1426" s="8"/>
      <c r="AE1426" s="8"/>
      <c r="AF1426" s="8"/>
      <c r="AG1426" s="8"/>
      <c r="AH1426" s="8"/>
      <c r="AI1426" s="8"/>
      <c r="AJ1426" s="8"/>
      <c r="AK1426" s="8"/>
    </row>
    <row r="1427" spans="1:37" ht="240.75">
      <c r="A1427" s="18">
        <v>3270</v>
      </c>
      <c r="B1427" s="19"/>
      <c r="C1427" s="28" t="s">
        <v>404</v>
      </c>
      <c r="D1427" s="28" t="s">
        <v>20797</v>
      </c>
      <c r="E1427" s="22"/>
      <c r="F1427" s="22"/>
      <c r="G1427" s="22"/>
      <c r="H1427" s="23">
        <v>0</v>
      </c>
      <c r="I1427" s="22"/>
      <c r="J1427" s="23" t="s">
        <v>18202</v>
      </c>
      <c r="K1427" s="31">
        <v>43313</v>
      </c>
      <c r="L1427" s="23" t="s">
        <v>17409</v>
      </c>
      <c r="M1427" s="22"/>
      <c r="N1427" s="22"/>
      <c r="O1427" s="22"/>
      <c r="P1427" s="24"/>
      <c r="Q1427" s="23" t="s">
        <v>18541</v>
      </c>
      <c r="R1427" s="22"/>
      <c r="S1427" s="33"/>
      <c r="T1427" s="26"/>
      <c r="U1427" s="26"/>
      <c r="V1427" s="22"/>
      <c r="W1427" s="27"/>
      <c r="X1427" s="8"/>
      <c r="Y1427" s="8"/>
      <c r="Z1427" s="8"/>
      <c r="AA1427" s="8"/>
      <c r="AB1427" s="8"/>
      <c r="AC1427" s="8"/>
      <c r="AD1427" s="8"/>
      <c r="AE1427" s="8"/>
      <c r="AF1427" s="8"/>
      <c r="AG1427" s="8"/>
      <c r="AH1427" s="8"/>
      <c r="AI1427" s="8"/>
      <c r="AJ1427" s="8"/>
      <c r="AK1427" s="8"/>
    </row>
    <row r="1428" spans="1:37" ht="195.75">
      <c r="A1428" s="18">
        <v>3271</v>
      </c>
      <c r="B1428" s="19"/>
      <c r="C1428" s="28" t="s">
        <v>404</v>
      </c>
      <c r="D1428" s="28" t="s">
        <v>20798</v>
      </c>
      <c r="E1428" s="22"/>
      <c r="F1428" s="22"/>
      <c r="G1428" s="22"/>
      <c r="H1428" s="23">
        <v>0</v>
      </c>
      <c r="I1428" s="22"/>
      <c r="J1428" s="23" t="s">
        <v>18202</v>
      </c>
      <c r="K1428" s="31">
        <v>43313</v>
      </c>
      <c r="L1428" s="23" t="s">
        <v>17409</v>
      </c>
      <c r="M1428" s="22"/>
      <c r="N1428" s="22"/>
      <c r="O1428" s="22"/>
      <c r="P1428" s="24"/>
      <c r="Q1428" s="23" t="s">
        <v>18541</v>
      </c>
      <c r="R1428" s="22"/>
      <c r="S1428" s="33"/>
      <c r="T1428" s="26"/>
      <c r="U1428" s="26"/>
      <c r="V1428" s="22"/>
      <c r="W1428" s="27"/>
      <c r="X1428" s="8"/>
      <c r="Y1428" s="8"/>
      <c r="Z1428" s="8"/>
      <c r="AA1428" s="8"/>
      <c r="AB1428" s="8"/>
      <c r="AC1428" s="8"/>
      <c r="AD1428" s="8"/>
      <c r="AE1428" s="8"/>
      <c r="AF1428" s="8"/>
      <c r="AG1428" s="8"/>
      <c r="AH1428" s="8"/>
      <c r="AI1428" s="8"/>
      <c r="AJ1428" s="8"/>
      <c r="AK1428" s="8"/>
    </row>
    <row r="1429" spans="1:37" ht="409.6">
      <c r="A1429" s="18">
        <v>3272</v>
      </c>
      <c r="B1429" s="19"/>
      <c r="C1429" s="28" t="s">
        <v>404</v>
      </c>
      <c r="D1429" s="28" t="s">
        <v>20799</v>
      </c>
      <c r="E1429" s="22"/>
      <c r="F1429" s="22"/>
      <c r="G1429" s="22"/>
      <c r="H1429" s="23">
        <v>0</v>
      </c>
      <c r="I1429" s="22"/>
      <c r="J1429" s="23" t="s">
        <v>18202</v>
      </c>
      <c r="K1429" s="31">
        <v>43313</v>
      </c>
      <c r="L1429" s="23" t="s">
        <v>17409</v>
      </c>
      <c r="M1429" s="22"/>
      <c r="N1429" s="22"/>
      <c r="O1429" s="22"/>
      <c r="P1429" s="24"/>
      <c r="Q1429" s="23" t="s">
        <v>18541</v>
      </c>
      <c r="R1429" s="22"/>
      <c r="S1429" s="33"/>
      <c r="T1429" s="26"/>
      <c r="U1429" s="26"/>
      <c r="V1429" s="22"/>
      <c r="W1429" s="27"/>
      <c r="X1429" s="8"/>
      <c r="Y1429" s="8"/>
      <c r="Z1429" s="8"/>
      <c r="AA1429" s="8"/>
      <c r="AB1429" s="8"/>
      <c r="AC1429" s="8"/>
      <c r="AD1429" s="8"/>
      <c r="AE1429" s="8"/>
      <c r="AF1429" s="8"/>
      <c r="AG1429" s="8"/>
      <c r="AH1429" s="8"/>
      <c r="AI1429" s="8"/>
      <c r="AJ1429" s="8"/>
      <c r="AK1429" s="8"/>
    </row>
    <row r="1430" spans="1:37" ht="409.6">
      <c r="A1430" s="18">
        <v>3273</v>
      </c>
      <c r="B1430" s="19"/>
      <c r="C1430" s="28" t="s">
        <v>404</v>
      </c>
      <c r="D1430" s="28" t="s">
        <v>20800</v>
      </c>
      <c r="E1430" s="22"/>
      <c r="F1430" s="22"/>
      <c r="G1430" s="22"/>
      <c r="H1430" s="23">
        <v>0</v>
      </c>
      <c r="I1430" s="22"/>
      <c r="J1430" s="23" t="s">
        <v>18202</v>
      </c>
      <c r="K1430" s="31">
        <v>43313</v>
      </c>
      <c r="L1430" s="23" t="s">
        <v>17409</v>
      </c>
      <c r="M1430" s="22"/>
      <c r="N1430" s="22"/>
      <c r="O1430" s="22"/>
      <c r="P1430" s="24"/>
      <c r="Q1430" s="23" t="s">
        <v>18541</v>
      </c>
      <c r="R1430" s="22"/>
      <c r="S1430" s="33"/>
      <c r="T1430" s="26"/>
      <c r="U1430" s="26"/>
      <c r="V1430" s="22"/>
      <c r="W1430" s="27"/>
      <c r="X1430" s="8"/>
      <c r="Y1430" s="8"/>
      <c r="Z1430" s="8"/>
      <c r="AA1430" s="8"/>
      <c r="AB1430" s="8"/>
      <c r="AC1430" s="8"/>
      <c r="AD1430" s="8"/>
      <c r="AE1430" s="8"/>
      <c r="AF1430" s="8"/>
      <c r="AG1430" s="8"/>
      <c r="AH1430" s="8"/>
      <c r="AI1430" s="8"/>
      <c r="AJ1430" s="8"/>
      <c r="AK1430" s="8"/>
    </row>
    <row r="1431" spans="1:37" ht="300.75">
      <c r="A1431" s="18">
        <v>3274</v>
      </c>
      <c r="B1431" s="19"/>
      <c r="C1431" s="28" t="s">
        <v>404</v>
      </c>
      <c r="D1431" s="28" t="s">
        <v>20801</v>
      </c>
      <c r="E1431" s="22"/>
      <c r="F1431" s="22"/>
      <c r="G1431" s="22"/>
      <c r="H1431" s="23">
        <v>0</v>
      </c>
      <c r="I1431" s="22"/>
      <c r="J1431" s="23" t="s">
        <v>18202</v>
      </c>
      <c r="K1431" s="31">
        <v>43313</v>
      </c>
      <c r="L1431" s="23" t="s">
        <v>17409</v>
      </c>
      <c r="M1431" s="22"/>
      <c r="N1431" s="22"/>
      <c r="O1431" s="22"/>
      <c r="P1431" s="24"/>
      <c r="Q1431" s="23" t="s">
        <v>18541</v>
      </c>
      <c r="R1431" s="22"/>
      <c r="S1431" s="33"/>
      <c r="T1431" s="26"/>
      <c r="U1431" s="26"/>
      <c r="V1431" s="22"/>
      <c r="W1431" s="27"/>
      <c r="X1431" s="8"/>
      <c r="Y1431" s="8"/>
      <c r="Z1431" s="8"/>
      <c r="AA1431" s="8"/>
      <c r="AB1431" s="8"/>
      <c r="AC1431" s="8"/>
      <c r="AD1431" s="8"/>
      <c r="AE1431" s="8"/>
      <c r="AF1431" s="8"/>
      <c r="AG1431" s="8"/>
      <c r="AH1431" s="8"/>
      <c r="AI1431" s="8"/>
      <c r="AJ1431" s="8"/>
      <c r="AK1431" s="8"/>
    </row>
    <row r="1432" spans="1:37" ht="390.75">
      <c r="A1432" s="18">
        <v>3275</v>
      </c>
      <c r="B1432" s="19"/>
      <c r="C1432" s="28" t="s">
        <v>404</v>
      </c>
      <c r="D1432" s="28" t="s">
        <v>20802</v>
      </c>
      <c r="E1432" s="22"/>
      <c r="F1432" s="22"/>
      <c r="G1432" s="22"/>
      <c r="H1432" s="23">
        <v>0</v>
      </c>
      <c r="I1432" s="22"/>
      <c r="J1432" s="23" t="s">
        <v>18202</v>
      </c>
      <c r="K1432" s="31">
        <v>43313</v>
      </c>
      <c r="L1432" s="23" t="s">
        <v>17409</v>
      </c>
      <c r="M1432" s="22"/>
      <c r="N1432" s="22"/>
      <c r="O1432" s="22"/>
      <c r="P1432" s="24"/>
      <c r="Q1432" s="23" t="s">
        <v>18541</v>
      </c>
      <c r="R1432" s="22"/>
      <c r="S1432" s="33"/>
      <c r="T1432" s="26"/>
      <c r="U1432" s="26"/>
      <c r="V1432" s="22"/>
      <c r="W1432" s="27"/>
      <c r="X1432" s="8"/>
      <c r="Y1432" s="8"/>
      <c r="Z1432" s="8"/>
      <c r="AA1432" s="8"/>
      <c r="AB1432" s="8"/>
      <c r="AC1432" s="8"/>
      <c r="AD1432" s="8"/>
      <c r="AE1432" s="8"/>
      <c r="AF1432" s="8"/>
      <c r="AG1432" s="8"/>
      <c r="AH1432" s="8"/>
      <c r="AI1432" s="8"/>
      <c r="AJ1432" s="8"/>
      <c r="AK1432" s="8"/>
    </row>
    <row r="1433" spans="1:37" ht="375.75">
      <c r="A1433" s="18">
        <v>3276</v>
      </c>
      <c r="B1433" s="19"/>
      <c r="C1433" s="28" t="s">
        <v>404</v>
      </c>
      <c r="D1433" s="28" t="s">
        <v>20803</v>
      </c>
      <c r="E1433" s="22"/>
      <c r="F1433" s="22"/>
      <c r="G1433" s="22"/>
      <c r="H1433" s="23">
        <v>0</v>
      </c>
      <c r="I1433" s="22"/>
      <c r="J1433" s="23" t="s">
        <v>18202</v>
      </c>
      <c r="K1433" s="31">
        <v>43313</v>
      </c>
      <c r="L1433" s="23" t="s">
        <v>17409</v>
      </c>
      <c r="M1433" s="22"/>
      <c r="N1433" s="22"/>
      <c r="O1433" s="22"/>
      <c r="P1433" s="24"/>
      <c r="Q1433" s="23" t="s">
        <v>18541</v>
      </c>
      <c r="R1433" s="22"/>
      <c r="S1433" s="33"/>
      <c r="T1433" s="26"/>
      <c r="U1433" s="26"/>
      <c r="V1433" s="22"/>
      <c r="W1433" s="27"/>
      <c r="X1433" s="8"/>
      <c r="Y1433" s="8"/>
      <c r="Z1433" s="8"/>
      <c r="AA1433" s="8"/>
      <c r="AB1433" s="8"/>
      <c r="AC1433" s="8"/>
      <c r="AD1433" s="8"/>
      <c r="AE1433" s="8"/>
      <c r="AF1433" s="8"/>
      <c r="AG1433" s="8"/>
      <c r="AH1433" s="8"/>
      <c r="AI1433" s="8"/>
      <c r="AJ1433" s="8"/>
      <c r="AK1433" s="8"/>
    </row>
    <row r="1434" spans="1:37" ht="285.75">
      <c r="A1434" s="18">
        <v>3277</v>
      </c>
      <c r="B1434" s="19"/>
      <c r="C1434" s="28" t="s">
        <v>404</v>
      </c>
      <c r="D1434" s="28" t="s">
        <v>20804</v>
      </c>
      <c r="E1434" s="22"/>
      <c r="F1434" s="22"/>
      <c r="G1434" s="22"/>
      <c r="H1434" s="23">
        <v>0</v>
      </c>
      <c r="I1434" s="22"/>
      <c r="J1434" s="23" t="s">
        <v>18202</v>
      </c>
      <c r="K1434" s="31">
        <v>43313</v>
      </c>
      <c r="L1434" s="23" t="s">
        <v>17409</v>
      </c>
      <c r="M1434" s="22"/>
      <c r="N1434" s="22"/>
      <c r="O1434" s="22"/>
      <c r="P1434" s="24"/>
      <c r="Q1434" s="23" t="s">
        <v>18541</v>
      </c>
      <c r="R1434" s="22"/>
      <c r="S1434" s="33"/>
      <c r="T1434" s="26"/>
      <c r="U1434" s="26"/>
      <c r="V1434" s="22"/>
      <c r="W1434" s="27"/>
      <c r="X1434" s="8"/>
      <c r="Y1434" s="8"/>
      <c r="Z1434" s="8"/>
      <c r="AA1434" s="8"/>
      <c r="AB1434" s="8"/>
      <c r="AC1434" s="8"/>
      <c r="AD1434" s="8"/>
      <c r="AE1434" s="8"/>
      <c r="AF1434" s="8"/>
      <c r="AG1434" s="8"/>
      <c r="AH1434" s="8"/>
      <c r="AI1434" s="8"/>
      <c r="AJ1434" s="8"/>
      <c r="AK1434" s="8"/>
    </row>
    <row r="1435" spans="1:37" ht="285.75">
      <c r="A1435" s="18">
        <v>3278</v>
      </c>
      <c r="B1435" s="19"/>
      <c r="C1435" s="28" t="s">
        <v>404</v>
      </c>
      <c r="D1435" s="28" t="s">
        <v>20805</v>
      </c>
      <c r="E1435" s="22"/>
      <c r="F1435" s="22"/>
      <c r="G1435" s="22"/>
      <c r="H1435" s="23">
        <v>0</v>
      </c>
      <c r="I1435" s="22"/>
      <c r="J1435" s="23" t="s">
        <v>18202</v>
      </c>
      <c r="K1435" s="31">
        <v>43313</v>
      </c>
      <c r="L1435" s="23" t="s">
        <v>17409</v>
      </c>
      <c r="M1435" s="22"/>
      <c r="N1435" s="22"/>
      <c r="O1435" s="22"/>
      <c r="P1435" s="24"/>
      <c r="Q1435" s="23" t="s">
        <v>18541</v>
      </c>
      <c r="R1435" s="22"/>
      <c r="S1435" s="33"/>
      <c r="T1435" s="26"/>
      <c r="U1435" s="26"/>
      <c r="V1435" s="22"/>
      <c r="W1435" s="27"/>
      <c r="X1435" s="8"/>
      <c r="Y1435" s="8"/>
      <c r="Z1435" s="8"/>
      <c r="AA1435" s="8"/>
      <c r="AB1435" s="8"/>
      <c r="AC1435" s="8"/>
      <c r="AD1435" s="8"/>
      <c r="AE1435" s="8"/>
      <c r="AF1435" s="8"/>
      <c r="AG1435" s="8"/>
      <c r="AH1435" s="8"/>
      <c r="AI1435" s="8"/>
      <c r="AJ1435" s="8"/>
      <c r="AK1435" s="8"/>
    </row>
    <row r="1436" spans="1:37" ht="240.75">
      <c r="A1436" s="18">
        <v>3279</v>
      </c>
      <c r="B1436" s="19"/>
      <c r="C1436" s="28" t="s">
        <v>404</v>
      </c>
      <c r="D1436" s="28" t="s">
        <v>20806</v>
      </c>
      <c r="E1436" s="22"/>
      <c r="F1436" s="22"/>
      <c r="G1436" s="22"/>
      <c r="H1436" s="23">
        <v>0</v>
      </c>
      <c r="I1436" s="22"/>
      <c r="J1436" s="23" t="s">
        <v>18202</v>
      </c>
      <c r="K1436" s="31">
        <v>43313</v>
      </c>
      <c r="L1436" s="23" t="s">
        <v>17409</v>
      </c>
      <c r="M1436" s="22"/>
      <c r="N1436" s="22"/>
      <c r="O1436" s="22"/>
      <c r="P1436" s="24"/>
      <c r="Q1436" s="23" t="s">
        <v>18541</v>
      </c>
      <c r="R1436" s="22"/>
      <c r="S1436" s="33"/>
      <c r="T1436" s="26"/>
      <c r="U1436" s="26"/>
      <c r="V1436" s="22"/>
      <c r="W1436" s="27"/>
      <c r="X1436" s="8"/>
      <c r="Y1436" s="8"/>
      <c r="Z1436" s="8"/>
      <c r="AA1436" s="8"/>
      <c r="AB1436" s="8"/>
      <c r="AC1436" s="8"/>
      <c r="AD1436" s="8"/>
      <c r="AE1436" s="8"/>
      <c r="AF1436" s="8"/>
      <c r="AG1436" s="8"/>
      <c r="AH1436" s="8"/>
      <c r="AI1436" s="8"/>
      <c r="AJ1436" s="8"/>
      <c r="AK1436" s="8"/>
    </row>
    <row r="1437" spans="1:37" ht="285.75">
      <c r="A1437" s="18">
        <v>3280</v>
      </c>
      <c r="B1437" s="19"/>
      <c r="C1437" s="28" t="s">
        <v>404</v>
      </c>
      <c r="D1437" s="28" t="s">
        <v>20807</v>
      </c>
      <c r="E1437" s="22"/>
      <c r="F1437" s="22"/>
      <c r="G1437" s="22"/>
      <c r="H1437" s="23">
        <v>0</v>
      </c>
      <c r="I1437" s="22"/>
      <c r="J1437" s="23" t="s">
        <v>18202</v>
      </c>
      <c r="K1437" s="31">
        <v>43313</v>
      </c>
      <c r="L1437" s="23" t="s">
        <v>17409</v>
      </c>
      <c r="M1437" s="22"/>
      <c r="N1437" s="22"/>
      <c r="O1437" s="22"/>
      <c r="P1437" s="24"/>
      <c r="Q1437" s="23" t="s">
        <v>18541</v>
      </c>
      <c r="R1437" s="22"/>
      <c r="S1437" s="33"/>
      <c r="T1437" s="26"/>
      <c r="U1437" s="26"/>
      <c r="V1437" s="22"/>
      <c r="W1437" s="27"/>
      <c r="X1437" s="8"/>
      <c r="Y1437" s="8"/>
      <c r="Z1437" s="8"/>
      <c r="AA1437" s="8"/>
      <c r="AB1437" s="8"/>
      <c r="AC1437" s="8"/>
      <c r="AD1437" s="8"/>
      <c r="AE1437" s="8"/>
      <c r="AF1437" s="8"/>
      <c r="AG1437" s="8"/>
      <c r="AH1437" s="8"/>
      <c r="AI1437" s="8"/>
      <c r="AJ1437" s="8"/>
      <c r="AK1437" s="8"/>
    </row>
    <row r="1438" spans="1:37" ht="285.75">
      <c r="A1438" s="18">
        <v>3281</v>
      </c>
      <c r="B1438" s="19"/>
      <c r="C1438" s="28" t="s">
        <v>404</v>
      </c>
      <c r="D1438" s="28" t="s">
        <v>20808</v>
      </c>
      <c r="E1438" s="22"/>
      <c r="F1438" s="22"/>
      <c r="G1438" s="22"/>
      <c r="H1438" s="23">
        <v>0</v>
      </c>
      <c r="I1438" s="22"/>
      <c r="J1438" s="23" t="s">
        <v>18202</v>
      </c>
      <c r="K1438" s="31">
        <v>43313</v>
      </c>
      <c r="L1438" s="23" t="s">
        <v>17409</v>
      </c>
      <c r="M1438" s="22"/>
      <c r="N1438" s="22"/>
      <c r="O1438" s="22"/>
      <c r="P1438" s="24"/>
      <c r="Q1438" s="23" t="s">
        <v>18541</v>
      </c>
      <c r="R1438" s="22"/>
      <c r="S1438" s="33"/>
      <c r="T1438" s="26"/>
      <c r="U1438" s="26"/>
      <c r="V1438" s="22"/>
      <c r="W1438" s="27"/>
      <c r="X1438" s="8"/>
      <c r="Y1438" s="8"/>
      <c r="Z1438" s="8"/>
      <c r="AA1438" s="8"/>
      <c r="AB1438" s="8"/>
      <c r="AC1438" s="8"/>
      <c r="AD1438" s="8"/>
      <c r="AE1438" s="8"/>
      <c r="AF1438" s="8"/>
      <c r="AG1438" s="8"/>
      <c r="AH1438" s="8"/>
      <c r="AI1438" s="8"/>
      <c r="AJ1438" s="8"/>
      <c r="AK1438" s="8"/>
    </row>
    <row r="1439" spans="1:37" ht="240.75">
      <c r="A1439" s="18">
        <v>3282</v>
      </c>
      <c r="B1439" s="19"/>
      <c r="C1439" s="28" t="s">
        <v>404</v>
      </c>
      <c r="D1439" s="28" t="s">
        <v>20809</v>
      </c>
      <c r="E1439" s="22"/>
      <c r="F1439" s="22"/>
      <c r="G1439" s="22"/>
      <c r="H1439" s="23">
        <v>0</v>
      </c>
      <c r="I1439" s="22"/>
      <c r="J1439" s="23" t="s">
        <v>18202</v>
      </c>
      <c r="K1439" s="31">
        <v>43313</v>
      </c>
      <c r="L1439" s="23" t="s">
        <v>17409</v>
      </c>
      <c r="M1439" s="22"/>
      <c r="N1439" s="22"/>
      <c r="O1439" s="22"/>
      <c r="P1439" s="24"/>
      <c r="Q1439" s="23" t="s">
        <v>18541</v>
      </c>
      <c r="R1439" s="22"/>
      <c r="S1439" s="33"/>
      <c r="T1439" s="26"/>
      <c r="U1439" s="26"/>
      <c r="V1439" s="22"/>
      <c r="W1439" s="27"/>
      <c r="X1439" s="8"/>
      <c r="Y1439" s="8"/>
      <c r="Z1439" s="8"/>
      <c r="AA1439" s="8"/>
      <c r="AB1439" s="8"/>
      <c r="AC1439" s="8"/>
      <c r="AD1439" s="8"/>
      <c r="AE1439" s="8"/>
      <c r="AF1439" s="8"/>
      <c r="AG1439" s="8"/>
      <c r="AH1439" s="8"/>
      <c r="AI1439" s="8"/>
      <c r="AJ1439" s="8"/>
      <c r="AK1439" s="8"/>
    </row>
    <row r="1440" spans="1:37" ht="210.75">
      <c r="A1440" s="18">
        <v>3283</v>
      </c>
      <c r="B1440" s="19"/>
      <c r="C1440" s="28" t="s">
        <v>404</v>
      </c>
      <c r="D1440" s="28" t="s">
        <v>20810</v>
      </c>
      <c r="E1440" s="22"/>
      <c r="F1440" s="22"/>
      <c r="G1440" s="22"/>
      <c r="H1440" s="23">
        <v>0</v>
      </c>
      <c r="I1440" s="22"/>
      <c r="J1440" s="23" t="s">
        <v>18202</v>
      </c>
      <c r="K1440" s="31">
        <v>43313</v>
      </c>
      <c r="L1440" s="23" t="s">
        <v>17409</v>
      </c>
      <c r="M1440" s="22"/>
      <c r="N1440" s="22"/>
      <c r="O1440" s="22"/>
      <c r="P1440" s="24"/>
      <c r="Q1440" s="23" t="s">
        <v>18541</v>
      </c>
      <c r="R1440" s="22"/>
      <c r="S1440" s="33"/>
      <c r="T1440" s="26"/>
      <c r="U1440" s="26"/>
      <c r="V1440" s="22"/>
      <c r="W1440" s="27"/>
      <c r="X1440" s="8"/>
      <c r="Y1440" s="8"/>
      <c r="Z1440" s="8"/>
      <c r="AA1440" s="8"/>
      <c r="AB1440" s="8"/>
      <c r="AC1440" s="8"/>
      <c r="AD1440" s="8"/>
      <c r="AE1440" s="8"/>
      <c r="AF1440" s="8"/>
      <c r="AG1440" s="8"/>
      <c r="AH1440" s="8"/>
      <c r="AI1440" s="8"/>
      <c r="AJ1440" s="8"/>
      <c r="AK1440" s="8"/>
    </row>
    <row r="1441" spans="1:37" ht="255.75">
      <c r="A1441" s="18">
        <v>3284</v>
      </c>
      <c r="B1441" s="19"/>
      <c r="C1441" s="28" t="s">
        <v>404</v>
      </c>
      <c r="D1441" s="28" t="s">
        <v>20811</v>
      </c>
      <c r="E1441" s="22"/>
      <c r="F1441" s="22"/>
      <c r="G1441" s="22"/>
      <c r="H1441" s="23">
        <v>0</v>
      </c>
      <c r="I1441" s="22"/>
      <c r="J1441" s="23" t="s">
        <v>18202</v>
      </c>
      <c r="K1441" s="31">
        <v>43313</v>
      </c>
      <c r="L1441" s="23" t="s">
        <v>17409</v>
      </c>
      <c r="M1441" s="22"/>
      <c r="N1441" s="22"/>
      <c r="O1441" s="22"/>
      <c r="P1441" s="24"/>
      <c r="Q1441" s="23" t="s">
        <v>18541</v>
      </c>
      <c r="R1441" s="22"/>
      <c r="S1441" s="33"/>
      <c r="T1441" s="26"/>
      <c r="U1441" s="26"/>
      <c r="V1441" s="22"/>
      <c r="W1441" s="27"/>
      <c r="X1441" s="8"/>
      <c r="Y1441" s="8"/>
      <c r="Z1441" s="8"/>
      <c r="AA1441" s="8"/>
      <c r="AB1441" s="8"/>
      <c r="AC1441" s="8"/>
      <c r="AD1441" s="8"/>
      <c r="AE1441" s="8"/>
      <c r="AF1441" s="8"/>
      <c r="AG1441" s="8"/>
      <c r="AH1441" s="8"/>
      <c r="AI1441" s="8"/>
      <c r="AJ1441" s="8"/>
      <c r="AK1441" s="8"/>
    </row>
    <row r="1442" spans="1:37" ht="270.75">
      <c r="A1442" s="18">
        <v>3285</v>
      </c>
      <c r="B1442" s="19"/>
      <c r="C1442" s="28" t="s">
        <v>404</v>
      </c>
      <c r="D1442" s="28" t="s">
        <v>20812</v>
      </c>
      <c r="E1442" s="22"/>
      <c r="F1442" s="22"/>
      <c r="G1442" s="22"/>
      <c r="H1442" s="23">
        <v>0</v>
      </c>
      <c r="I1442" s="22"/>
      <c r="J1442" s="23" t="s">
        <v>18202</v>
      </c>
      <c r="K1442" s="31">
        <v>43313</v>
      </c>
      <c r="L1442" s="23" t="s">
        <v>17409</v>
      </c>
      <c r="M1442" s="22"/>
      <c r="N1442" s="22"/>
      <c r="O1442" s="22"/>
      <c r="P1442" s="24"/>
      <c r="Q1442" s="23" t="s">
        <v>18541</v>
      </c>
      <c r="R1442" s="22"/>
      <c r="S1442" s="33"/>
      <c r="T1442" s="26"/>
      <c r="U1442" s="26"/>
      <c r="V1442" s="22"/>
      <c r="W1442" s="27"/>
      <c r="X1442" s="8"/>
      <c r="Y1442" s="8"/>
      <c r="Z1442" s="8"/>
      <c r="AA1442" s="8"/>
      <c r="AB1442" s="8"/>
      <c r="AC1442" s="8"/>
      <c r="AD1442" s="8"/>
      <c r="AE1442" s="8"/>
      <c r="AF1442" s="8"/>
      <c r="AG1442" s="8"/>
      <c r="AH1442" s="8"/>
      <c r="AI1442" s="8"/>
      <c r="AJ1442" s="8"/>
      <c r="AK1442" s="8"/>
    </row>
    <row r="1443" spans="1:37" ht="315.75">
      <c r="A1443" s="18">
        <v>3286</v>
      </c>
      <c r="B1443" s="19"/>
      <c r="C1443" s="28" t="s">
        <v>404</v>
      </c>
      <c r="D1443" s="28" t="s">
        <v>20813</v>
      </c>
      <c r="E1443" s="22"/>
      <c r="F1443" s="22"/>
      <c r="G1443" s="22"/>
      <c r="H1443" s="23">
        <v>0</v>
      </c>
      <c r="I1443" s="22"/>
      <c r="J1443" s="23" t="s">
        <v>18202</v>
      </c>
      <c r="K1443" s="31">
        <v>43313</v>
      </c>
      <c r="L1443" s="23" t="s">
        <v>17409</v>
      </c>
      <c r="M1443" s="22"/>
      <c r="N1443" s="22"/>
      <c r="O1443" s="22"/>
      <c r="P1443" s="24"/>
      <c r="Q1443" s="23" t="s">
        <v>18541</v>
      </c>
      <c r="R1443" s="22"/>
      <c r="S1443" s="33"/>
      <c r="T1443" s="26"/>
      <c r="U1443" s="26"/>
      <c r="V1443" s="22"/>
      <c r="W1443" s="27"/>
      <c r="X1443" s="8"/>
      <c r="Y1443" s="8"/>
      <c r="Z1443" s="8"/>
      <c r="AA1443" s="8"/>
      <c r="AB1443" s="8"/>
      <c r="AC1443" s="8"/>
      <c r="AD1443" s="8"/>
      <c r="AE1443" s="8"/>
      <c r="AF1443" s="8"/>
      <c r="AG1443" s="8"/>
      <c r="AH1443" s="8"/>
      <c r="AI1443" s="8"/>
      <c r="AJ1443" s="8"/>
      <c r="AK1443" s="8"/>
    </row>
    <row r="1444" spans="1:37" ht="315.75">
      <c r="A1444" s="18">
        <v>3287</v>
      </c>
      <c r="B1444" s="19"/>
      <c r="C1444" s="28" t="s">
        <v>404</v>
      </c>
      <c r="D1444" s="28" t="s">
        <v>20814</v>
      </c>
      <c r="E1444" s="22"/>
      <c r="F1444" s="22"/>
      <c r="G1444" s="22"/>
      <c r="H1444" s="23">
        <v>0</v>
      </c>
      <c r="I1444" s="22"/>
      <c r="J1444" s="23" t="s">
        <v>18202</v>
      </c>
      <c r="K1444" s="31">
        <v>43313</v>
      </c>
      <c r="L1444" s="23" t="s">
        <v>17409</v>
      </c>
      <c r="M1444" s="22"/>
      <c r="N1444" s="22"/>
      <c r="O1444" s="22"/>
      <c r="P1444" s="24"/>
      <c r="Q1444" s="23" t="s">
        <v>18541</v>
      </c>
      <c r="R1444" s="22"/>
      <c r="S1444" s="33"/>
      <c r="T1444" s="26"/>
      <c r="U1444" s="26"/>
      <c r="V1444" s="22"/>
      <c r="W1444" s="27"/>
      <c r="X1444" s="8"/>
      <c r="Y1444" s="8"/>
      <c r="Z1444" s="8"/>
      <c r="AA1444" s="8"/>
      <c r="AB1444" s="8"/>
      <c r="AC1444" s="8"/>
      <c r="AD1444" s="8"/>
      <c r="AE1444" s="8"/>
      <c r="AF1444" s="8"/>
      <c r="AG1444" s="8"/>
      <c r="AH1444" s="8"/>
      <c r="AI1444" s="8"/>
      <c r="AJ1444" s="8"/>
      <c r="AK1444" s="8"/>
    </row>
    <row r="1445" spans="1:37" ht="300.75">
      <c r="A1445" s="18">
        <v>3288</v>
      </c>
      <c r="B1445" s="19"/>
      <c r="C1445" s="28" t="s">
        <v>404</v>
      </c>
      <c r="D1445" s="28" t="s">
        <v>20815</v>
      </c>
      <c r="E1445" s="22"/>
      <c r="F1445" s="22"/>
      <c r="G1445" s="22"/>
      <c r="H1445" s="23">
        <v>0</v>
      </c>
      <c r="I1445" s="22"/>
      <c r="J1445" s="23" t="s">
        <v>18202</v>
      </c>
      <c r="K1445" s="31">
        <v>43313</v>
      </c>
      <c r="L1445" s="23" t="s">
        <v>17409</v>
      </c>
      <c r="M1445" s="22"/>
      <c r="N1445" s="22"/>
      <c r="O1445" s="22"/>
      <c r="P1445" s="24"/>
      <c r="Q1445" s="23" t="s">
        <v>18541</v>
      </c>
      <c r="R1445" s="22"/>
      <c r="S1445" s="33"/>
      <c r="T1445" s="26"/>
      <c r="U1445" s="26"/>
      <c r="V1445" s="22"/>
      <c r="W1445" s="27"/>
      <c r="X1445" s="8"/>
      <c r="Y1445" s="8"/>
      <c r="Z1445" s="8"/>
      <c r="AA1445" s="8"/>
      <c r="AB1445" s="8"/>
      <c r="AC1445" s="8"/>
      <c r="AD1445" s="8"/>
      <c r="AE1445" s="8"/>
      <c r="AF1445" s="8"/>
      <c r="AG1445" s="8"/>
      <c r="AH1445" s="8"/>
      <c r="AI1445" s="8"/>
      <c r="AJ1445" s="8"/>
      <c r="AK1445" s="8"/>
    </row>
    <row r="1446" spans="1:37" ht="390.75">
      <c r="A1446" s="18">
        <v>3289</v>
      </c>
      <c r="B1446" s="19"/>
      <c r="C1446" s="28" t="s">
        <v>404</v>
      </c>
      <c r="D1446" s="28" t="s">
        <v>20816</v>
      </c>
      <c r="E1446" s="22"/>
      <c r="F1446" s="22"/>
      <c r="G1446" s="22"/>
      <c r="H1446" s="23">
        <v>0</v>
      </c>
      <c r="I1446" s="22"/>
      <c r="J1446" s="23" t="s">
        <v>18202</v>
      </c>
      <c r="K1446" s="31">
        <v>43313</v>
      </c>
      <c r="L1446" s="23" t="s">
        <v>17409</v>
      </c>
      <c r="M1446" s="22"/>
      <c r="N1446" s="22"/>
      <c r="O1446" s="22"/>
      <c r="P1446" s="24"/>
      <c r="Q1446" s="23" t="s">
        <v>18541</v>
      </c>
      <c r="R1446" s="22"/>
      <c r="S1446" s="33"/>
      <c r="T1446" s="26"/>
      <c r="U1446" s="26"/>
      <c r="V1446" s="22"/>
      <c r="W1446" s="27"/>
      <c r="X1446" s="8"/>
      <c r="Y1446" s="8"/>
      <c r="Z1446" s="8"/>
      <c r="AA1446" s="8"/>
      <c r="AB1446" s="8"/>
      <c r="AC1446" s="8"/>
      <c r="AD1446" s="8"/>
      <c r="AE1446" s="8"/>
      <c r="AF1446" s="8"/>
      <c r="AG1446" s="8"/>
      <c r="AH1446" s="8"/>
      <c r="AI1446" s="8"/>
      <c r="AJ1446" s="8"/>
      <c r="AK1446" s="8"/>
    </row>
    <row r="1447" spans="1:37" ht="300.75">
      <c r="A1447" s="18">
        <v>3291</v>
      </c>
      <c r="B1447" s="19"/>
      <c r="C1447" s="28" t="s">
        <v>20817</v>
      </c>
      <c r="D1447" s="28" t="s">
        <v>20818</v>
      </c>
      <c r="E1447" s="22"/>
      <c r="F1447" s="22"/>
      <c r="G1447" s="22"/>
      <c r="H1447" s="23">
        <v>0</v>
      </c>
      <c r="I1447" s="22"/>
      <c r="J1447" s="23" t="s">
        <v>18202</v>
      </c>
      <c r="K1447" s="31">
        <v>43313</v>
      </c>
      <c r="L1447" s="23" t="s">
        <v>17409</v>
      </c>
      <c r="M1447" s="22"/>
      <c r="N1447" s="22"/>
      <c r="O1447" s="22"/>
      <c r="P1447" s="24"/>
      <c r="Q1447" s="23" t="s">
        <v>18377</v>
      </c>
      <c r="R1447" s="22"/>
      <c r="S1447" s="25"/>
      <c r="T1447" s="26"/>
      <c r="U1447" s="26"/>
      <c r="V1447" s="22"/>
      <c r="W1447" s="27"/>
      <c r="X1447" s="8"/>
      <c r="Y1447" s="8"/>
      <c r="Z1447" s="8"/>
      <c r="AA1447" s="8"/>
      <c r="AB1447" s="8"/>
      <c r="AC1447" s="8"/>
      <c r="AD1447" s="8"/>
      <c r="AE1447" s="8"/>
      <c r="AF1447" s="8"/>
      <c r="AG1447" s="8"/>
      <c r="AH1447" s="8"/>
      <c r="AI1447" s="8"/>
      <c r="AJ1447" s="8"/>
      <c r="AK1447" s="8"/>
    </row>
    <row r="1448" spans="1:37" ht="360.75">
      <c r="A1448" s="18">
        <v>3292</v>
      </c>
      <c r="B1448" s="19"/>
      <c r="C1448" s="28" t="s">
        <v>20819</v>
      </c>
      <c r="D1448" s="28" t="s">
        <v>20820</v>
      </c>
      <c r="E1448" s="22"/>
      <c r="F1448" s="22"/>
      <c r="G1448" s="22"/>
      <c r="H1448" s="23">
        <v>0</v>
      </c>
      <c r="I1448" s="22"/>
      <c r="J1448" s="23" t="s">
        <v>18202</v>
      </c>
      <c r="K1448" s="31">
        <v>43313</v>
      </c>
      <c r="L1448" s="23" t="s">
        <v>17409</v>
      </c>
      <c r="M1448" s="22"/>
      <c r="N1448" s="22"/>
      <c r="O1448" s="22"/>
      <c r="P1448" s="24"/>
      <c r="Q1448" s="23" t="s">
        <v>18377</v>
      </c>
      <c r="R1448" s="22"/>
      <c r="S1448" s="25"/>
      <c r="T1448" s="26"/>
      <c r="U1448" s="26"/>
      <c r="V1448" s="22"/>
      <c r="W1448" s="27"/>
      <c r="X1448" s="8"/>
      <c r="Y1448" s="8"/>
      <c r="Z1448" s="8"/>
      <c r="AA1448" s="8"/>
      <c r="AB1448" s="8"/>
      <c r="AC1448" s="8"/>
      <c r="AD1448" s="8"/>
      <c r="AE1448" s="8"/>
      <c r="AF1448" s="8"/>
      <c r="AG1448" s="8"/>
      <c r="AH1448" s="8"/>
      <c r="AI1448" s="8"/>
      <c r="AJ1448" s="8"/>
      <c r="AK1448" s="8"/>
    </row>
    <row r="1449" spans="1:37" ht="345.75">
      <c r="A1449" s="18">
        <v>3293</v>
      </c>
      <c r="B1449" s="19"/>
      <c r="C1449" s="28" t="s">
        <v>8316</v>
      </c>
      <c r="D1449" s="28" t="s">
        <v>20821</v>
      </c>
      <c r="E1449" s="22"/>
      <c r="F1449" s="23" t="s">
        <v>415</v>
      </c>
      <c r="G1449" s="22"/>
      <c r="H1449" s="23">
        <v>0</v>
      </c>
      <c r="I1449" s="22"/>
      <c r="J1449" s="23" t="s">
        <v>18202</v>
      </c>
      <c r="K1449" s="22"/>
      <c r="L1449" s="23" t="s">
        <v>20770</v>
      </c>
      <c r="M1449" s="22"/>
      <c r="N1449" s="22"/>
      <c r="O1449" s="22"/>
      <c r="P1449" s="24"/>
      <c r="Q1449" s="23" t="s">
        <v>36</v>
      </c>
      <c r="R1449" s="23" t="s">
        <v>37</v>
      </c>
      <c r="S1449" s="25"/>
      <c r="T1449" s="26"/>
      <c r="U1449" s="26"/>
      <c r="V1449" s="22"/>
      <c r="W1449" s="27"/>
      <c r="X1449" s="8"/>
      <c r="Y1449" s="8"/>
      <c r="Z1449" s="8"/>
      <c r="AA1449" s="8"/>
      <c r="AB1449" s="8"/>
      <c r="AC1449" s="8"/>
      <c r="AD1449" s="8"/>
      <c r="AE1449" s="8"/>
      <c r="AF1449" s="8"/>
      <c r="AG1449" s="8"/>
      <c r="AH1449" s="8"/>
      <c r="AI1449" s="8"/>
      <c r="AJ1449" s="8"/>
      <c r="AK1449" s="8"/>
    </row>
    <row r="1450" spans="1:37" ht="165.75">
      <c r="A1450" s="18">
        <v>3295</v>
      </c>
      <c r="B1450" s="19"/>
      <c r="C1450" s="28" t="s">
        <v>3426</v>
      </c>
      <c r="D1450" s="28" t="s">
        <v>20822</v>
      </c>
      <c r="E1450" s="22"/>
      <c r="F1450" s="23" t="s">
        <v>466</v>
      </c>
      <c r="G1450" s="22"/>
      <c r="H1450" s="23">
        <v>0</v>
      </c>
      <c r="I1450" s="22"/>
      <c r="J1450" s="23" t="s">
        <v>18202</v>
      </c>
      <c r="K1450" s="22"/>
      <c r="L1450" s="23" t="s">
        <v>20770</v>
      </c>
      <c r="M1450" s="22"/>
      <c r="N1450" s="22"/>
      <c r="O1450" s="22"/>
      <c r="P1450" s="24"/>
      <c r="Q1450" s="23" t="s">
        <v>36</v>
      </c>
      <c r="R1450" s="23" t="s">
        <v>37</v>
      </c>
      <c r="S1450" s="25"/>
      <c r="T1450" s="26"/>
      <c r="U1450" s="26"/>
      <c r="V1450" s="22"/>
      <c r="W1450" s="27"/>
      <c r="X1450" s="8"/>
      <c r="Y1450" s="8"/>
      <c r="Z1450" s="8"/>
      <c r="AA1450" s="8"/>
      <c r="AB1450" s="8"/>
      <c r="AC1450" s="8"/>
      <c r="AD1450" s="8"/>
      <c r="AE1450" s="8"/>
      <c r="AF1450" s="8"/>
      <c r="AG1450" s="8"/>
      <c r="AH1450" s="8"/>
      <c r="AI1450" s="8"/>
      <c r="AJ1450" s="8"/>
      <c r="AK1450" s="8"/>
    </row>
    <row r="1451" spans="1:37" ht="165.75">
      <c r="A1451" s="18">
        <v>3296</v>
      </c>
      <c r="B1451" s="19"/>
      <c r="C1451" s="28" t="s">
        <v>20823</v>
      </c>
      <c r="D1451" s="28" t="s">
        <v>20824</v>
      </c>
      <c r="E1451" s="22"/>
      <c r="F1451" s="22"/>
      <c r="G1451" s="22"/>
      <c r="H1451" s="23">
        <v>0</v>
      </c>
      <c r="I1451" s="22"/>
      <c r="J1451" s="23" t="s">
        <v>18202</v>
      </c>
      <c r="K1451" s="31">
        <v>43313</v>
      </c>
      <c r="L1451" s="23" t="s">
        <v>17409</v>
      </c>
      <c r="M1451" s="22"/>
      <c r="N1451" s="22"/>
      <c r="O1451" s="22"/>
      <c r="P1451" s="24"/>
      <c r="Q1451" s="23" t="s">
        <v>18377</v>
      </c>
      <c r="R1451" s="22"/>
      <c r="S1451" s="25"/>
      <c r="T1451" s="26"/>
      <c r="U1451" s="26"/>
      <c r="V1451" s="22"/>
      <c r="W1451" s="27"/>
      <c r="X1451" s="8"/>
      <c r="Y1451" s="8"/>
      <c r="Z1451" s="8"/>
      <c r="AA1451" s="8"/>
      <c r="AB1451" s="8"/>
      <c r="AC1451" s="8"/>
      <c r="AD1451" s="8"/>
      <c r="AE1451" s="8"/>
      <c r="AF1451" s="8"/>
      <c r="AG1451" s="8"/>
      <c r="AH1451" s="8"/>
      <c r="AI1451" s="8"/>
      <c r="AJ1451" s="8"/>
      <c r="AK1451" s="8"/>
    </row>
    <row r="1452" spans="1:37" ht="105.75">
      <c r="A1452" s="18">
        <v>3299</v>
      </c>
      <c r="B1452" s="19"/>
      <c r="C1452" s="28" t="s">
        <v>20825</v>
      </c>
      <c r="D1452" s="28" t="s">
        <v>20826</v>
      </c>
      <c r="E1452" s="22"/>
      <c r="F1452" s="22"/>
      <c r="G1452" s="22"/>
      <c r="H1452" s="23">
        <v>0</v>
      </c>
      <c r="I1452" s="22"/>
      <c r="J1452" s="23" t="s">
        <v>18202</v>
      </c>
      <c r="K1452" s="22"/>
      <c r="L1452" s="23" t="s">
        <v>18367</v>
      </c>
      <c r="M1452" s="22"/>
      <c r="N1452" s="22"/>
      <c r="O1452" s="22"/>
      <c r="P1452" s="24"/>
      <c r="Q1452" s="22"/>
      <c r="R1452" s="23" t="s">
        <v>7606</v>
      </c>
      <c r="S1452" s="25"/>
      <c r="T1452" s="26"/>
      <c r="U1452" s="32" t="s">
        <v>545</v>
      </c>
      <c r="V1452" s="22"/>
      <c r="W1452" s="27"/>
      <c r="X1452" s="8"/>
      <c r="Y1452" s="8"/>
      <c r="Z1452" s="8"/>
      <c r="AA1452" s="8"/>
      <c r="AB1452" s="8"/>
      <c r="AC1452" s="8"/>
      <c r="AD1452" s="8"/>
      <c r="AE1452" s="8"/>
      <c r="AF1452" s="8"/>
      <c r="AG1452" s="8"/>
      <c r="AH1452" s="8"/>
      <c r="AI1452" s="8"/>
      <c r="AJ1452" s="8"/>
      <c r="AK1452" s="8"/>
    </row>
    <row r="1453" spans="1:37" ht="225.75">
      <c r="A1453" s="18">
        <v>3300</v>
      </c>
      <c r="B1453" s="19"/>
      <c r="C1453" s="28" t="s">
        <v>2585</v>
      </c>
      <c r="D1453" s="28" t="s">
        <v>20827</v>
      </c>
      <c r="E1453" s="22"/>
      <c r="F1453" s="22"/>
      <c r="G1453" s="22"/>
      <c r="H1453" s="23">
        <v>0</v>
      </c>
      <c r="I1453" s="22"/>
      <c r="J1453" s="23" t="s">
        <v>18202</v>
      </c>
      <c r="K1453" s="31">
        <v>43313</v>
      </c>
      <c r="L1453" s="23" t="s">
        <v>17409</v>
      </c>
      <c r="M1453" s="22"/>
      <c r="N1453" s="22"/>
      <c r="O1453" s="22"/>
      <c r="P1453" s="24"/>
      <c r="Q1453" s="23" t="s">
        <v>18541</v>
      </c>
      <c r="R1453" s="22"/>
      <c r="S1453" s="33"/>
      <c r="T1453" s="26"/>
      <c r="U1453" s="26"/>
      <c r="V1453" s="22"/>
      <c r="W1453" s="27"/>
      <c r="X1453" s="8"/>
      <c r="Y1453" s="8"/>
      <c r="Z1453" s="8"/>
      <c r="AA1453" s="8"/>
      <c r="AB1453" s="8"/>
      <c r="AC1453" s="8"/>
      <c r="AD1453" s="8"/>
      <c r="AE1453" s="8"/>
      <c r="AF1453" s="8"/>
      <c r="AG1453" s="8"/>
      <c r="AH1453" s="8"/>
      <c r="AI1453" s="8"/>
      <c r="AJ1453" s="8"/>
      <c r="AK1453" s="8"/>
    </row>
    <row r="1454" spans="1:37" ht="195.75">
      <c r="A1454" s="18">
        <v>3301</v>
      </c>
      <c r="B1454" s="19"/>
      <c r="C1454" s="28" t="s">
        <v>2585</v>
      </c>
      <c r="D1454" s="28" t="s">
        <v>20828</v>
      </c>
      <c r="E1454" s="22"/>
      <c r="F1454" s="22"/>
      <c r="G1454" s="22"/>
      <c r="H1454" s="23">
        <v>0</v>
      </c>
      <c r="I1454" s="22"/>
      <c r="J1454" s="23" t="s">
        <v>18202</v>
      </c>
      <c r="K1454" s="31">
        <v>43313</v>
      </c>
      <c r="L1454" s="23" t="s">
        <v>17409</v>
      </c>
      <c r="M1454" s="22"/>
      <c r="N1454" s="22"/>
      <c r="O1454" s="22"/>
      <c r="P1454" s="24"/>
      <c r="Q1454" s="23" t="s">
        <v>18541</v>
      </c>
      <c r="R1454" s="22"/>
      <c r="S1454" s="33"/>
      <c r="T1454" s="26"/>
      <c r="U1454" s="26"/>
      <c r="V1454" s="22"/>
      <c r="W1454" s="27"/>
      <c r="X1454" s="8"/>
      <c r="Y1454" s="8"/>
      <c r="Z1454" s="8"/>
      <c r="AA1454" s="8"/>
      <c r="AB1454" s="8"/>
      <c r="AC1454" s="8"/>
      <c r="AD1454" s="8"/>
      <c r="AE1454" s="8"/>
      <c r="AF1454" s="8"/>
      <c r="AG1454" s="8"/>
      <c r="AH1454" s="8"/>
      <c r="AI1454" s="8"/>
      <c r="AJ1454" s="8"/>
      <c r="AK1454" s="8"/>
    </row>
    <row r="1455" spans="1:37" ht="210.75">
      <c r="A1455" s="18">
        <v>3302</v>
      </c>
      <c r="B1455" s="19"/>
      <c r="C1455" s="28" t="s">
        <v>2585</v>
      </c>
      <c r="D1455" s="28" t="s">
        <v>20829</v>
      </c>
      <c r="E1455" s="22"/>
      <c r="F1455" s="22"/>
      <c r="G1455" s="22"/>
      <c r="H1455" s="23">
        <v>0</v>
      </c>
      <c r="I1455" s="22"/>
      <c r="J1455" s="23" t="s">
        <v>18202</v>
      </c>
      <c r="K1455" s="31">
        <v>43313</v>
      </c>
      <c r="L1455" s="23" t="s">
        <v>17409</v>
      </c>
      <c r="M1455" s="22"/>
      <c r="N1455" s="22"/>
      <c r="O1455" s="22"/>
      <c r="P1455" s="24"/>
      <c r="Q1455" s="23" t="s">
        <v>18541</v>
      </c>
      <c r="R1455" s="22"/>
      <c r="S1455" s="33"/>
      <c r="T1455" s="26"/>
      <c r="U1455" s="26"/>
      <c r="V1455" s="22"/>
      <c r="W1455" s="27"/>
      <c r="X1455" s="8"/>
      <c r="Y1455" s="8"/>
      <c r="Z1455" s="8"/>
      <c r="AA1455" s="8"/>
      <c r="AB1455" s="8"/>
      <c r="AC1455" s="8"/>
      <c r="AD1455" s="8"/>
      <c r="AE1455" s="8"/>
      <c r="AF1455" s="8"/>
      <c r="AG1455" s="8"/>
      <c r="AH1455" s="8"/>
      <c r="AI1455" s="8"/>
      <c r="AJ1455" s="8"/>
      <c r="AK1455" s="8"/>
    </row>
    <row r="1456" spans="1:37" ht="225.75">
      <c r="A1456" s="18">
        <v>3303</v>
      </c>
      <c r="B1456" s="19"/>
      <c r="C1456" s="28" t="s">
        <v>2585</v>
      </c>
      <c r="D1456" s="28" t="s">
        <v>20830</v>
      </c>
      <c r="E1456" s="22"/>
      <c r="F1456" s="22"/>
      <c r="G1456" s="22"/>
      <c r="H1456" s="23">
        <v>0</v>
      </c>
      <c r="I1456" s="22"/>
      <c r="J1456" s="23" t="s">
        <v>18202</v>
      </c>
      <c r="K1456" s="31">
        <v>43313</v>
      </c>
      <c r="L1456" s="23" t="s">
        <v>17409</v>
      </c>
      <c r="M1456" s="22"/>
      <c r="N1456" s="22"/>
      <c r="O1456" s="22"/>
      <c r="P1456" s="24"/>
      <c r="Q1456" s="23" t="s">
        <v>18541</v>
      </c>
      <c r="R1456" s="22"/>
      <c r="S1456" s="33"/>
      <c r="T1456" s="26"/>
      <c r="U1456" s="26"/>
      <c r="V1456" s="22"/>
      <c r="W1456" s="27"/>
      <c r="X1456" s="8"/>
      <c r="Y1456" s="8"/>
      <c r="Z1456" s="8"/>
      <c r="AA1456" s="8"/>
      <c r="AB1456" s="8"/>
      <c r="AC1456" s="8"/>
      <c r="AD1456" s="8"/>
      <c r="AE1456" s="8"/>
      <c r="AF1456" s="8"/>
      <c r="AG1456" s="8"/>
      <c r="AH1456" s="8"/>
      <c r="AI1456" s="8"/>
      <c r="AJ1456" s="8"/>
      <c r="AK1456" s="8"/>
    </row>
    <row r="1457" spans="1:37" ht="270.75">
      <c r="A1457" s="18">
        <v>3304</v>
      </c>
      <c r="B1457" s="19"/>
      <c r="C1457" s="28" t="s">
        <v>2585</v>
      </c>
      <c r="D1457" s="28" t="s">
        <v>20831</v>
      </c>
      <c r="E1457" s="22"/>
      <c r="F1457" s="22"/>
      <c r="G1457" s="22"/>
      <c r="H1457" s="23">
        <v>0</v>
      </c>
      <c r="I1457" s="22"/>
      <c r="J1457" s="23" t="s">
        <v>18202</v>
      </c>
      <c r="K1457" s="31">
        <v>43313</v>
      </c>
      <c r="L1457" s="23" t="s">
        <v>17409</v>
      </c>
      <c r="M1457" s="22"/>
      <c r="N1457" s="22"/>
      <c r="O1457" s="22"/>
      <c r="P1457" s="24"/>
      <c r="Q1457" s="23" t="s">
        <v>18541</v>
      </c>
      <c r="R1457" s="22"/>
      <c r="S1457" s="33"/>
      <c r="T1457" s="26"/>
      <c r="U1457" s="26"/>
      <c r="V1457" s="22"/>
      <c r="W1457" s="27"/>
      <c r="X1457" s="8"/>
      <c r="Y1457" s="8"/>
      <c r="Z1457" s="8"/>
      <c r="AA1457" s="8"/>
      <c r="AB1457" s="8"/>
      <c r="AC1457" s="8"/>
      <c r="AD1457" s="8"/>
      <c r="AE1457" s="8"/>
      <c r="AF1457" s="8"/>
      <c r="AG1457" s="8"/>
      <c r="AH1457" s="8"/>
      <c r="AI1457" s="8"/>
      <c r="AJ1457" s="8"/>
      <c r="AK1457" s="8"/>
    </row>
    <row r="1458" spans="1:37" ht="285.75">
      <c r="A1458" s="18">
        <v>3305</v>
      </c>
      <c r="B1458" s="19"/>
      <c r="C1458" s="28" t="s">
        <v>2585</v>
      </c>
      <c r="D1458" s="28" t="s">
        <v>20832</v>
      </c>
      <c r="E1458" s="22"/>
      <c r="F1458" s="22"/>
      <c r="G1458" s="22"/>
      <c r="H1458" s="23">
        <v>0</v>
      </c>
      <c r="I1458" s="22"/>
      <c r="J1458" s="23" t="s">
        <v>18202</v>
      </c>
      <c r="K1458" s="31">
        <v>43313</v>
      </c>
      <c r="L1458" s="23" t="s">
        <v>17409</v>
      </c>
      <c r="M1458" s="22"/>
      <c r="N1458" s="22"/>
      <c r="O1458" s="22"/>
      <c r="P1458" s="24"/>
      <c r="Q1458" s="23" t="s">
        <v>18541</v>
      </c>
      <c r="R1458" s="22"/>
      <c r="S1458" s="33"/>
      <c r="T1458" s="26"/>
      <c r="U1458" s="26"/>
      <c r="V1458" s="22"/>
      <c r="W1458" s="27"/>
      <c r="X1458" s="8"/>
      <c r="Y1458" s="8"/>
      <c r="Z1458" s="8"/>
      <c r="AA1458" s="8"/>
      <c r="AB1458" s="8"/>
      <c r="AC1458" s="8"/>
      <c r="AD1458" s="8"/>
      <c r="AE1458" s="8"/>
      <c r="AF1458" s="8"/>
      <c r="AG1458" s="8"/>
      <c r="AH1458" s="8"/>
      <c r="AI1458" s="8"/>
      <c r="AJ1458" s="8"/>
      <c r="AK1458" s="8"/>
    </row>
    <row r="1459" spans="1:37" ht="330.75">
      <c r="A1459" s="18">
        <v>3306</v>
      </c>
      <c r="B1459" s="19"/>
      <c r="C1459" s="28" t="s">
        <v>2585</v>
      </c>
      <c r="D1459" s="28" t="s">
        <v>20833</v>
      </c>
      <c r="E1459" s="22"/>
      <c r="F1459" s="22"/>
      <c r="G1459" s="22"/>
      <c r="H1459" s="23">
        <v>0</v>
      </c>
      <c r="I1459" s="22"/>
      <c r="J1459" s="23" t="s">
        <v>18202</v>
      </c>
      <c r="K1459" s="31">
        <v>43313</v>
      </c>
      <c r="L1459" s="23" t="s">
        <v>17409</v>
      </c>
      <c r="M1459" s="22"/>
      <c r="N1459" s="22"/>
      <c r="O1459" s="22"/>
      <c r="P1459" s="24"/>
      <c r="Q1459" s="23" t="s">
        <v>18541</v>
      </c>
      <c r="R1459" s="22"/>
      <c r="S1459" s="33"/>
      <c r="T1459" s="26"/>
      <c r="U1459" s="26"/>
      <c r="V1459" s="22"/>
      <c r="W1459" s="27"/>
      <c r="X1459" s="8"/>
      <c r="Y1459" s="8"/>
      <c r="Z1459" s="8"/>
      <c r="AA1459" s="8"/>
      <c r="AB1459" s="8"/>
      <c r="AC1459" s="8"/>
      <c r="AD1459" s="8"/>
      <c r="AE1459" s="8"/>
      <c r="AF1459" s="8"/>
      <c r="AG1459" s="8"/>
      <c r="AH1459" s="8"/>
      <c r="AI1459" s="8"/>
      <c r="AJ1459" s="8"/>
      <c r="AK1459" s="8"/>
    </row>
    <row r="1460" spans="1:37" ht="390.75">
      <c r="A1460" s="18">
        <v>3307</v>
      </c>
      <c r="B1460" s="19"/>
      <c r="C1460" s="28" t="s">
        <v>2585</v>
      </c>
      <c r="D1460" s="28" t="s">
        <v>20834</v>
      </c>
      <c r="E1460" s="22"/>
      <c r="F1460" s="22"/>
      <c r="G1460" s="22"/>
      <c r="H1460" s="23">
        <v>0</v>
      </c>
      <c r="I1460" s="22"/>
      <c r="J1460" s="23" t="s">
        <v>18202</v>
      </c>
      <c r="K1460" s="31">
        <v>43313</v>
      </c>
      <c r="L1460" s="23" t="s">
        <v>17409</v>
      </c>
      <c r="M1460" s="22"/>
      <c r="N1460" s="22"/>
      <c r="O1460" s="22"/>
      <c r="P1460" s="24"/>
      <c r="Q1460" s="23" t="s">
        <v>18541</v>
      </c>
      <c r="R1460" s="22"/>
      <c r="S1460" s="33"/>
      <c r="T1460" s="26"/>
      <c r="U1460" s="26"/>
      <c r="V1460" s="22"/>
      <c r="W1460" s="27"/>
      <c r="X1460" s="8"/>
      <c r="Y1460" s="8"/>
      <c r="Z1460" s="8"/>
      <c r="AA1460" s="8"/>
      <c r="AB1460" s="8"/>
      <c r="AC1460" s="8"/>
      <c r="AD1460" s="8"/>
      <c r="AE1460" s="8"/>
      <c r="AF1460" s="8"/>
      <c r="AG1460" s="8"/>
      <c r="AH1460" s="8"/>
      <c r="AI1460" s="8"/>
      <c r="AJ1460" s="8"/>
      <c r="AK1460" s="8"/>
    </row>
    <row r="1461" spans="1:37" ht="409.6">
      <c r="A1461" s="18">
        <v>3308</v>
      </c>
      <c r="B1461" s="19"/>
      <c r="C1461" s="28" t="s">
        <v>2585</v>
      </c>
      <c r="D1461" s="28" t="s">
        <v>20835</v>
      </c>
      <c r="E1461" s="22"/>
      <c r="F1461" s="22"/>
      <c r="G1461" s="22"/>
      <c r="H1461" s="23">
        <v>0</v>
      </c>
      <c r="I1461" s="22"/>
      <c r="J1461" s="23" t="s">
        <v>18202</v>
      </c>
      <c r="K1461" s="31">
        <v>43313</v>
      </c>
      <c r="L1461" s="23" t="s">
        <v>17409</v>
      </c>
      <c r="M1461" s="22"/>
      <c r="N1461" s="22"/>
      <c r="O1461" s="22"/>
      <c r="P1461" s="24"/>
      <c r="Q1461" s="23" t="s">
        <v>18541</v>
      </c>
      <c r="R1461" s="22"/>
      <c r="S1461" s="33"/>
      <c r="T1461" s="26"/>
      <c r="U1461" s="26"/>
      <c r="V1461" s="22"/>
      <c r="W1461" s="27"/>
      <c r="X1461" s="8"/>
      <c r="Y1461" s="8"/>
      <c r="Z1461" s="8"/>
      <c r="AA1461" s="8"/>
      <c r="AB1461" s="8"/>
      <c r="AC1461" s="8"/>
      <c r="AD1461" s="8"/>
      <c r="AE1461" s="8"/>
      <c r="AF1461" s="8"/>
      <c r="AG1461" s="8"/>
      <c r="AH1461" s="8"/>
      <c r="AI1461" s="8"/>
      <c r="AJ1461" s="8"/>
      <c r="AK1461" s="8"/>
    </row>
    <row r="1462" spans="1:37" ht="315.75">
      <c r="A1462" s="18">
        <v>3309</v>
      </c>
      <c r="B1462" s="19"/>
      <c r="C1462" s="28" t="s">
        <v>2585</v>
      </c>
      <c r="D1462" s="28" t="s">
        <v>20836</v>
      </c>
      <c r="E1462" s="22"/>
      <c r="F1462" s="22"/>
      <c r="G1462" s="22"/>
      <c r="H1462" s="23">
        <v>0</v>
      </c>
      <c r="I1462" s="22"/>
      <c r="J1462" s="23" t="s">
        <v>18202</v>
      </c>
      <c r="K1462" s="31">
        <v>43313</v>
      </c>
      <c r="L1462" s="23" t="s">
        <v>17409</v>
      </c>
      <c r="M1462" s="22"/>
      <c r="N1462" s="22"/>
      <c r="O1462" s="22"/>
      <c r="P1462" s="24"/>
      <c r="Q1462" s="23" t="s">
        <v>18541</v>
      </c>
      <c r="R1462" s="22"/>
      <c r="S1462" s="33"/>
      <c r="T1462" s="26"/>
      <c r="U1462" s="26"/>
      <c r="V1462" s="22"/>
      <c r="W1462" s="27"/>
      <c r="X1462" s="8"/>
      <c r="Y1462" s="8"/>
      <c r="Z1462" s="8"/>
      <c r="AA1462" s="8"/>
      <c r="AB1462" s="8"/>
      <c r="AC1462" s="8"/>
      <c r="AD1462" s="8"/>
      <c r="AE1462" s="8"/>
      <c r="AF1462" s="8"/>
      <c r="AG1462" s="8"/>
      <c r="AH1462" s="8"/>
      <c r="AI1462" s="8"/>
      <c r="AJ1462" s="8"/>
      <c r="AK1462" s="8"/>
    </row>
    <row r="1463" spans="1:37" ht="409.6">
      <c r="A1463" s="18">
        <v>3310</v>
      </c>
      <c r="B1463" s="19"/>
      <c r="C1463" s="28" t="s">
        <v>20837</v>
      </c>
      <c r="D1463" s="21"/>
      <c r="E1463" s="22"/>
      <c r="F1463" s="22"/>
      <c r="G1463" s="22"/>
      <c r="H1463" s="23">
        <v>0</v>
      </c>
      <c r="I1463" s="22"/>
      <c r="J1463" s="23" t="s">
        <v>18202</v>
      </c>
      <c r="K1463" s="22"/>
      <c r="L1463" s="23" t="s">
        <v>18267</v>
      </c>
      <c r="M1463" s="23">
        <v>2017</v>
      </c>
      <c r="N1463" s="22"/>
      <c r="O1463" s="22"/>
      <c r="P1463" s="24"/>
      <c r="Q1463" s="23" t="s">
        <v>20</v>
      </c>
      <c r="R1463" s="23" t="s">
        <v>21</v>
      </c>
      <c r="S1463" s="25"/>
      <c r="T1463" s="26"/>
      <c r="U1463" s="26"/>
      <c r="V1463" s="22"/>
      <c r="W1463" s="27"/>
      <c r="X1463" s="8"/>
      <c r="Y1463" s="8"/>
      <c r="Z1463" s="8"/>
      <c r="AA1463" s="8"/>
      <c r="AB1463" s="8"/>
      <c r="AC1463" s="8"/>
      <c r="AD1463" s="8"/>
      <c r="AE1463" s="8"/>
      <c r="AF1463" s="8"/>
      <c r="AG1463" s="8"/>
      <c r="AH1463" s="8"/>
      <c r="AI1463" s="8"/>
      <c r="AJ1463" s="8"/>
      <c r="AK1463" s="8"/>
    </row>
    <row r="1464" spans="1:37" ht="315.75">
      <c r="A1464" s="18">
        <v>3311</v>
      </c>
      <c r="B1464" s="19"/>
      <c r="C1464" s="28" t="s">
        <v>246</v>
      </c>
      <c r="D1464" s="28" t="s">
        <v>20838</v>
      </c>
      <c r="E1464" s="22"/>
      <c r="F1464" s="22"/>
      <c r="G1464" s="22"/>
      <c r="H1464" s="23">
        <v>0</v>
      </c>
      <c r="I1464" s="22"/>
      <c r="J1464" s="23" t="s">
        <v>18202</v>
      </c>
      <c r="K1464" s="31">
        <v>43313</v>
      </c>
      <c r="L1464" s="23" t="s">
        <v>17409</v>
      </c>
      <c r="M1464" s="22"/>
      <c r="N1464" s="22"/>
      <c r="O1464" s="22"/>
      <c r="P1464" s="24"/>
      <c r="Q1464" s="23" t="s">
        <v>18541</v>
      </c>
      <c r="R1464" s="22"/>
      <c r="S1464" s="33"/>
      <c r="T1464" s="26"/>
      <c r="U1464" s="26"/>
      <c r="V1464" s="22"/>
      <c r="W1464" s="27"/>
      <c r="X1464" s="8"/>
      <c r="Y1464" s="8"/>
      <c r="Z1464" s="8"/>
      <c r="AA1464" s="8"/>
      <c r="AB1464" s="8"/>
      <c r="AC1464" s="8"/>
      <c r="AD1464" s="8"/>
      <c r="AE1464" s="8"/>
      <c r="AF1464" s="8"/>
      <c r="AG1464" s="8"/>
      <c r="AH1464" s="8"/>
      <c r="AI1464" s="8"/>
      <c r="AJ1464" s="8"/>
      <c r="AK1464" s="8"/>
    </row>
    <row r="1465" spans="1:37" ht="285.75">
      <c r="A1465" s="18">
        <v>3312</v>
      </c>
      <c r="B1465" s="19"/>
      <c r="C1465" s="28" t="s">
        <v>246</v>
      </c>
      <c r="D1465" s="28" t="s">
        <v>20839</v>
      </c>
      <c r="E1465" s="22"/>
      <c r="F1465" s="22"/>
      <c r="G1465" s="22"/>
      <c r="H1465" s="23">
        <v>0</v>
      </c>
      <c r="I1465" s="22"/>
      <c r="J1465" s="23" t="s">
        <v>18202</v>
      </c>
      <c r="K1465" s="31">
        <v>43313</v>
      </c>
      <c r="L1465" s="23" t="s">
        <v>17409</v>
      </c>
      <c r="M1465" s="22"/>
      <c r="N1465" s="22"/>
      <c r="O1465" s="22"/>
      <c r="P1465" s="24"/>
      <c r="Q1465" s="23" t="s">
        <v>18541</v>
      </c>
      <c r="R1465" s="22"/>
      <c r="S1465" s="33"/>
      <c r="T1465" s="26"/>
      <c r="U1465" s="26"/>
      <c r="V1465" s="22"/>
      <c r="W1465" s="27"/>
      <c r="X1465" s="8"/>
      <c r="Y1465" s="8"/>
      <c r="Z1465" s="8"/>
      <c r="AA1465" s="8"/>
      <c r="AB1465" s="8"/>
      <c r="AC1465" s="8"/>
      <c r="AD1465" s="8"/>
      <c r="AE1465" s="8"/>
      <c r="AF1465" s="8"/>
      <c r="AG1465" s="8"/>
      <c r="AH1465" s="8"/>
      <c r="AI1465" s="8"/>
      <c r="AJ1465" s="8"/>
      <c r="AK1465" s="8"/>
    </row>
    <row r="1466" spans="1:37" ht="255.75">
      <c r="A1466" s="18">
        <v>3313</v>
      </c>
      <c r="B1466" s="19"/>
      <c r="C1466" s="28" t="s">
        <v>246</v>
      </c>
      <c r="D1466" s="28" t="s">
        <v>20840</v>
      </c>
      <c r="E1466" s="22"/>
      <c r="F1466" s="22"/>
      <c r="G1466" s="22"/>
      <c r="H1466" s="23">
        <v>0</v>
      </c>
      <c r="I1466" s="22"/>
      <c r="J1466" s="23" t="s">
        <v>18202</v>
      </c>
      <c r="K1466" s="31">
        <v>43313</v>
      </c>
      <c r="L1466" s="23" t="s">
        <v>17409</v>
      </c>
      <c r="M1466" s="22"/>
      <c r="N1466" s="22"/>
      <c r="O1466" s="22"/>
      <c r="P1466" s="24"/>
      <c r="Q1466" s="23" t="s">
        <v>18541</v>
      </c>
      <c r="R1466" s="22"/>
      <c r="S1466" s="33"/>
      <c r="T1466" s="26"/>
      <c r="U1466" s="26"/>
      <c r="V1466" s="22"/>
      <c r="W1466" s="27"/>
      <c r="X1466" s="8"/>
      <c r="Y1466" s="8"/>
      <c r="Z1466" s="8"/>
      <c r="AA1466" s="8"/>
      <c r="AB1466" s="8"/>
      <c r="AC1466" s="8"/>
      <c r="AD1466" s="8"/>
      <c r="AE1466" s="8"/>
      <c r="AF1466" s="8"/>
      <c r="AG1466" s="8"/>
      <c r="AH1466" s="8"/>
      <c r="AI1466" s="8"/>
      <c r="AJ1466" s="8"/>
      <c r="AK1466" s="8"/>
    </row>
    <row r="1467" spans="1:37" ht="240.75">
      <c r="A1467" s="18">
        <v>3314</v>
      </c>
      <c r="B1467" s="19"/>
      <c r="C1467" s="28" t="s">
        <v>246</v>
      </c>
      <c r="D1467" s="28" t="s">
        <v>20841</v>
      </c>
      <c r="E1467" s="22"/>
      <c r="F1467" s="22"/>
      <c r="G1467" s="22"/>
      <c r="H1467" s="23">
        <v>0</v>
      </c>
      <c r="I1467" s="22"/>
      <c r="J1467" s="23" t="s">
        <v>18202</v>
      </c>
      <c r="K1467" s="31">
        <v>43313</v>
      </c>
      <c r="L1467" s="23" t="s">
        <v>17409</v>
      </c>
      <c r="M1467" s="22"/>
      <c r="N1467" s="22"/>
      <c r="O1467" s="22"/>
      <c r="P1467" s="24"/>
      <c r="Q1467" s="23" t="s">
        <v>18541</v>
      </c>
      <c r="R1467" s="22"/>
      <c r="S1467" s="33"/>
      <c r="T1467" s="26"/>
      <c r="U1467" s="26"/>
      <c r="V1467" s="22"/>
      <c r="W1467" s="27"/>
      <c r="X1467" s="8"/>
      <c r="Y1467" s="8"/>
      <c r="Z1467" s="8"/>
      <c r="AA1467" s="8"/>
      <c r="AB1467" s="8"/>
      <c r="AC1467" s="8"/>
      <c r="AD1467" s="8"/>
      <c r="AE1467" s="8"/>
      <c r="AF1467" s="8"/>
      <c r="AG1467" s="8"/>
      <c r="AH1467" s="8"/>
      <c r="AI1467" s="8"/>
      <c r="AJ1467" s="8"/>
      <c r="AK1467" s="8"/>
    </row>
    <row r="1468" spans="1:37" ht="285.75">
      <c r="A1468" s="18">
        <v>3315</v>
      </c>
      <c r="B1468" s="19"/>
      <c r="C1468" s="28" t="s">
        <v>246</v>
      </c>
      <c r="D1468" s="28" t="s">
        <v>20842</v>
      </c>
      <c r="E1468" s="22"/>
      <c r="F1468" s="22"/>
      <c r="G1468" s="22"/>
      <c r="H1468" s="23">
        <v>0</v>
      </c>
      <c r="I1468" s="22"/>
      <c r="J1468" s="23" t="s">
        <v>18202</v>
      </c>
      <c r="K1468" s="31">
        <v>43313</v>
      </c>
      <c r="L1468" s="23" t="s">
        <v>17409</v>
      </c>
      <c r="M1468" s="22"/>
      <c r="N1468" s="22"/>
      <c r="O1468" s="22"/>
      <c r="P1468" s="24"/>
      <c r="Q1468" s="23" t="s">
        <v>18541</v>
      </c>
      <c r="R1468" s="22"/>
      <c r="S1468" s="33"/>
      <c r="T1468" s="26"/>
      <c r="U1468" s="26"/>
      <c r="V1468" s="22"/>
      <c r="W1468" s="27"/>
      <c r="X1468" s="8"/>
      <c r="Y1468" s="8"/>
      <c r="Z1468" s="8"/>
      <c r="AA1468" s="8"/>
      <c r="AB1468" s="8"/>
      <c r="AC1468" s="8"/>
      <c r="AD1468" s="8"/>
      <c r="AE1468" s="8"/>
      <c r="AF1468" s="8"/>
      <c r="AG1468" s="8"/>
      <c r="AH1468" s="8"/>
      <c r="AI1468" s="8"/>
      <c r="AJ1468" s="8"/>
      <c r="AK1468" s="8"/>
    </row>
    <row r="1469" spans="1:37" ht="330.75">
      <c r="A1469" s="18">
        <v>3316</v>
      </c>
      <c r="B1469" s="19"/>
      <c r="C1469" s="28" t="s">
        <v>246</v>
      </c>
      <c r="D1469" s="28" t="s">
        <v>20843</v>
      </c>
      <c r="E1469" s="22"/>
      <c r="F1469" s="22"/>
      <c r="G1469" s="22"/>
      <c r="H1469" s="23">
        <v>0</v>
      </c>
      <c r="I1469" s="22"/>
      <c r="J1469" s="23" t="s">
        <v>18202</v>
      </c>
      <c r="K1469" s="31">
        <v>43313</v>
      </c>
      <c r="L1469" s="23" t="s">
        <v>17409</v>
      </c>
      <c r="M1469" s="22"/>
      <c r="N1469" s="22"/>
      <c r="O1469" s="22"/>
      <c r="P1469" s="24"/>
      <c r="Q1469" s="23" t="s">
        <v>18541</v>
      </c>
      <c r="R1469" s="22"/>
      <c r="S1469" s="33"/>
      <c r="T1469" s="26"/>
      <c r="U1469" s="26"/>
      <c r="V1469" s="22"/>
      <c r="W1469" s="27"/>
      <c r="X1469" s="8"/>
      <c r="Y1469" s="8"/>
      <c r="Z1469" s="8"/>
      <c r="AA1469" s="8"/>
      <c r="AB1469" s="8"/>
      <c r="AC1469" s="8"/>
      <c r="AD1469" s="8"/>
      <c r="AE1469" s="8"/>
      <c r="AF1469" s="8"/>
      <c r="AG1469" s="8"/>
      <c r="AH1469" s="8"/>
      <c r="AI1469" s="8"/>
      <c r="AJ1469" s="8"/>
      <c r="AK1469" s="8"/>
    </row>
    <row r="1470" spans="1:37" ht="255.75">
      <c r="A1470" s="18">
        <v>3317</v>
      </c>
      <c r="B1470" s="19"/>
      <c r="C1470" s="28" t="s">
        <v>246</v>
      </c>
      <c r="D1470" s="28" t="s">
        <v>20844</v>
      </c>
      <c r="E1470" s="22"/>
      <c r="F1470" s="22"/>
      <c r="G1470" s="22"/>
      <c r="H1470" s="23">
        <v>0</v>
      </c>
      <c r="I1470" s="22"/>
      <c r="J1470" s="23" t="s">
        <v>18202</v>
      </c>
      <c r="K1470" s="31">
        <v>43313</v>
      </c>
      <c r="L1470" s="23" t="s">
        <v>17409</v>
      </c>
      <c r="M1470" s="22"/>
      <c r="N1470" s="22"/>
      <c r="O1470" s="22"/>
      <c r="P1470" s="24"/>
      <c r="Q1470" s="23" t="s">
        <v>18541</v>
      </c>
      <c r="R1470" s="22"/>
      <c r="S1470" s="33"/>
      <c r="T1470" s="26"/>
      <c r="U1470" s="26"/>
      <c r="V1470" s="22"/>
      <c r="W1470" s="27"/>
      <c r="X1470" s="8"/>
      <c r="Y1470" s="8"/>
      <c r="Z1470" s="8"/>
      <c r="AA1470" s="8"/>
      <c r="AB1470" s="8"/>
      <c r="AC1470" s="8"/>
      <c r="AD1470" s="8"/>
      <c r="AE1470" s="8"/>
      <c r="AF1470" s="8"/>
      <c r="AG1470" s="8"/>
      <c r="AH1470" s="8"/>
      <c r="AI1470" s="8"/>
      <c r="AJ1470" s="8"/>
      <c r="AK1470" s="8"/>
    </row>
    <row r="1471" spans="1:37" ht="270.75">
      <c r="A1471" s="18">
        <v>3318</v>
      </c>
      <c r="B1471" s="19"/>
      <c r="C1471" s="28" t="s">
        <v>246</v>
      </c>
      <c r="D1471" s="28" t="s">
        <v>20845</v>
      </c>
      <c r="E1471" s="22"/>
      <c r="F1471" s="22"/>
      <c r="G1471" s="22"/>
      <c r="H1471" s="23">
        <v>0</v>
      </c>
      <c r="I1471" s="22"/>
      <c r="J1471" s="23" t="s">
        <v>18202</v>
      </c>
      <c r="K1471" s="31">
        <v>43313</v>
      </c>
      <c r="L1471" s="23" t="s">
        <v>17409</v>
      </c>
      <c r="M1471" s="22"/>
      <c r="N1471" s="22"/>
      <c r="O1471" s="22"/>
      <c r="P1471" s="24"/>
      <c r="Q1471" s="23" t="s">
        <v>18541</v>
      </c>
      <c r="R1471" s="22"/>
      <c r="S1471" s="33"/>
      <c r="T1471" s="26"/>
      <c r="U1471" s="26"/>
      <c r="V1471" s="22"/>
      <c r="W1471" s="27"/>
      <c r="X1471" s="8"/>
      <c r="Y1471" s="8"/>
      <c r="Z1471" s="8"/>
      <c r="AA1471" s="8"/>
      <c r="AB1471" s="8"/>
      <c r="AC1471" s="8"/>
      <c r="AD1471" s="8"/>
      <c r="AE1471" s="8"/>
      <c r="AF1471" s="8"/>
      <c r="AG1471" s="8"/>
      <c r="AH1471" s="8"/>
      <c r="AI1471" s="8"/>
      <c r="AJ1471" s="8"/>
      <c r="AK1471" s="8"/>
    </row>
    <row r="1472" spans="1:37" ht="285.75">
      <c r="A1472" s="18">
        <v>3319</v>
      </c>
      <c r="B1472" s="19"/>
      <c r="C1472" s="28" t="s">
        <v>246</v>
      </c>
      <c r="D1472" s="28" t="s">
        <v>20846</v>
      </c>
      <c r="E1472" s="22"/>
      <c r="F1472" s="22"/>
      <c r="G1472" s="22"/>
      <c r="H1472" s="23">
        <v>0</v>
      </c>
      <c r="I1472" s="22"/>
      <c r="J1472" s="23" t="s">
        <v>18202</v>
      </c>
      <c r="K1472" s="31">
        <v>43313</v>
      </c>
      <c r="L1472" s="23" t="s">
        <v>17409</v>
      </c>
      <c r="M1472" s="22"/>
      <c r="N1472" s="22"/>
      <c r="O1472" s="22"/>
      <c r="P1472" s="24"/>
      <c r="Q1472" s="23" t="s">
        <v>18541</v>
      </c>
      <c r="R1472" s="22"/>
      <c r="S1472" s="33"/>
      <c r="T1472" s="26"/>
      <c r="U1472" s="26"/>
      <c r="V1472" s="22"/>
      <c r="W1472" s="27"/>
      <c r="X1472" s="8"/>
      <c r="Y1472" s="8"/>
      <c r="Z1472" s="8"/>
      <c r="AA1472" s="8"/>
      <c r="AB1472" s="8"/>
      <c r="AC1472" s="8"/>
      <c r="AD1472" s="8"/>
      <c r="AE1472" s="8"/>
      <c r="AF1472" s="8"/>
      <c r="AG1472" s="8"/>
      <c r="AH1472" s="8"/>
      <c r="AI1472" s="8"/>
      <c r="AJ1472" s="8"/>
      <c r="AK1472" s="8"/>
    </row>
    <row r="1473" spans="1:37" ht="285.75">
      <c r="A1473" s="18">
        <v>3320</v>
      </c>
      <c r="B1473" s="19"/>
      <c r="C1473" s="28" t="s">
        <v>246</v>
      </c>
      <c r="D1473" s="28" t="s">
        <v>20847</v>
      </c>
      <c r="E1473" s="22"/>
      <c r="F1473" s="22"/>
      <c r="G1473" s="22"/>
      <c r="H1473" s="23">
        <v>0</v>
      </c>
      <c r="I1473" s="22"/>
      <c r="J1473" s="23" t="s">
        <v>18202</v>
      </c>
      <c r="K1473" s="31">
        <v>43313</v>
      </c>
      <c r="L1473" s="23" t="s">
        <v>17409</v>
      </c>
      <c r="M1473" s="22"/>
      <c r="N1473" s="22"/>
      <c r="O1473" s="22"/>
      <c r="P1473" s="24"/>
      <c r="Q1473" s="23" t="s">
        <v>18541</v>
      </c>
      <c r="R1473" s="22"/>
      <c r="S1473" s="33"/>
      <c r="T1473" s="26"/>
      <c r="U1473" s="26"/>
      <c r="V1473" s="22"/>
      <c r="W1473" s="27"/>
      <c r="X1473" s="8"/>
      <c r="Y1473" s="8"/>
      <c r="Z1473" s="8"/>
      <c r="AA1473" s="8"/>
      <c r="AB1473" s="8"/>
      <c r="AC1473" s="8"/>
      <c r="AD1473" s="8"/>
      <c r="AE1473" s="8"/>
      <c r="AF1473" s="8"/>
      <c r="AG1473" s="8"/>
      <c r="AH1473" s="8"/>
      <c r="AI1473" s="8"/>
      <c r="AJ1473" s="8"/>
      <c r="AK1473" s="8"/>
    </row>
    <row r="1474" spans="1:37" ht="345.75">
      <c r="A1474" s="18">
        <v>3321</v>
      </c>
      <c r="B1474" s="19"/>
      <c r="C1474" s="28" t="s">
        <v>246</v>
      </c>
      <c r="D1474" s="28" t="s">
        <v>20848</v>
      </c>
      <c r="E1474" s="22"/>
      <c r="F1474" s="22"/>
      <c r="G1474" s="22"/>
      <c r="H1474" s="23">
        <v>0</v>
      </c>
      <c r="I1474" s="22"/>
      <c r="J1474" s="23" t="s">
        <v>18202</v>
      </c>
      <c r="K1474" s="31">
        <v>43313</v>
      </c>
      <c r="L1474" s="23" t="s">
        <v>17409</v>
      </c>
      <c r="M1474" s="22"/>
      <c r="N1474" s="22"/>
      <c r="O1474" s="22"/>
      <c r="P1474" s="24"/>
      <c r="Q1474" s="23" t="s">
        <v>18541</v>
      </c>
      <c r="R1474" s="22"/>
      <c r="S1474" s="33"/>
      <c r="T1474" s="26"/>
      <c r="U1474" s="26"/>
      <c r="V1474" s="22"/>
      <c r="W1474" s="27"/>
      <c r="X1474" s="8"/>
      <c r="Y1474" s="8"/>
      <c r="Z1474" s="8"/>
      <c r="AA1474" s="8"/>
      <c r="AB1474" s="8"/>
      <c r="AC1474" s="8"/>
      <c r="AD1474" s="8"/>
      <c r="AE1474" s="8"/>
      <c r="AF1474" s="8"/>
      <c r="AG1474" s="8"/>
      <c r="AH1474" s="8"/>
      <c r="AI1474" s="8"/>
      <c r="AJ1474" s="8"/>
      <c r="AK1474" s="8"/>
    </row>
    <row r="1475" spans="1:37" ht="270.75">
      <c r="A1475" s="18">
        <v>3322</v>
      </c>
      <c r="B1475" s="19"/>
      <c r="C1475" s="28" t="s">
        <v>246</v>
      </c>
      <c r="D1475" s="28" t="s">
        <v>20849</v>
      </c>
      <c r="E1475" s="22"/>
      <c r="F1475" s="22"/>
      <c r="G1475" s="22"/>
      <c r="H1475" s="23">
        <v>0</v>
      </c>
      <c r="I1475" s="22"/>
      <c r="J1475" s="23" t="s">
        <v>18202</v>
      </c>
      <c r="K1475" s="31">
        <v>43313</v>
      </c>
      <c r="L1475" s="23" t="s">
        <v>17409</v>
      </c>
      <c r="M1475" s="22"/>
      <c r="N1475" s="22"/>
      <c r="O1475" s="22"/>
      <c r="P1475" s="24"/>
      <c r="Q1475" s="23" t="s">
        <v>18541</v>
      </c>
      <c r="R1475" s="22"/>
      <c r="S1475" s="33"/>
      <c r="T1475" s="26"/>
      <c r="U1475" s="26"/>
      <c r="V1475" s="22"/>
      <c r="W1475" s="27"/>
      <c r="X1475" s="8"/>
      <c r="Y1475" s="8"/>
      <c r="Z1475" s="8"/>
      <c r="AA1475" s="8"/>
      <c r="AB1475" s="8"/>
      <c r="AC1475" s="8"/>
      <c r="AD1475" s="8"/>
      <c r="AE1475" s="8"/>
      <c r="AF1475" s="8"/>
      <c r="AG1475" s="8"/>
      <c r="AH1475" s="8"/>
      <c r="AI1475" s="8"/>
      <c r="AJ1475" s="8"/>
      <c r="AK1475" s="8"/>
    </row>
    <row r="1476" spans="1:37" ht="285.75">
      <c r="A1476" s="18">
        <v>3323</v>
      </c>
      <c r="B1476" s="19"/>
      <c r="C1476" s="28" t="s">
        <v>246</v>
      </c>
      <c r="D1476" s="28" t="s">
        <v>20850</v>
      </c>
      <c r="E1476" s="22"/>
      <c r="F1476" s="22"/>
      <c r="G1476" s="22"/>
      <c r="H1476" s="23">
        <v>0</v>
      </c>
      <c r="I1476" s="22"/>
      <c r="J1476" s="23" t="s">
        <v>18202</v>
      </c>
      <c r="K1476" s="31">
        <v>43313</v>
      </c>
      <c r="L1476" s="23" t="s">
        <v>17409</v>
      </c>
      <c r="M1476" s="22"/>
      <c r="N1476" s="22"/>
      <c r="O1476" s="22"/>
      <c r="P1476" s="24"/>
      <c r="Q1476" s="23" t="s">
        <v>18541</v>
      </c>
      <c r="R1476" s="22"/>
      <c r="S1476" s="33"/>
      <c r="T1476" s="26"/>
      <c r="U1476" s="26"/>
      <c r="V1476" s="22"/>
      <c r="W1476" s="27"/>
      <c r="X1476" s="8"/>
      <c r="Y1476" s="8"/>
      <c r="Z1476" s="8"/>
      <c r="AA1476" s="8"/>
      <c r="AB1476" s="8"/>
      <c r="AC1476" s="8"/>
      <c r="AD1476" s="8"/>
      <c r="AE1476" s="8"/>
      <c r="AF1476" s="8"/>
      <c r="AG1476" s="8"/>
      <c r="AH1476" s="8"/>
      <c r="AI1476" s="8"/>
      <c r="AJ1476" s="8"/>
      <c r="AK1476" s="8"/>
    </row>
    <row r="1477" spans="1:37" ht="225.75">
      <c r="A1477" s="18">
        <v>3324</v>
      </c>
      <c r="B1477" s="19"/>
      <c r="C1477" s="28" t="s">
        <v>246</v>
      </c>
      <c r="D1477" s="28" t="s">
        <v>20851</v>
      </c>
      <c r="E1477" s="22"/>
      <c r="F1477" s="22"/>
      <c r="G1477" s="22"/>
      <c r="H1477" s="23">
        <v>0</v>
      </c>
      <c r="I1477" s="22"/>
      <c r="J1477" s="23" t="s">
        <v>18202</v>
      </c>
      <c r="K1477" s="31">
        <v>43313</v>
      </c>
      <c r="L1477" s="23" t="s">
        <v>17409</v>
      </c>
      <c r="M1477" s="22"/>
      <c r="N1477" s="22"/>
      <c r="O1477" s="22"/>
      <c r="P1477" s="24"/>
      <c r="Q1477" s="23" t="s">
        <v>18541</v>
      </c>
      <c r="R1477" s="22"/>
      <c r="S1477" s="33"/>
      <c r="T1477" s="26"/>
      <c r="U1477" s="26"/>
      <c r="V1477" s="22"/>
      <c r="W1477" s="27"/>
      <c r="X1477" s="8"/>
      <c r="Y1477" s="8"/>
      <c r="Z1477" s="8"/>
      <c r="AA1477" s="8"/>
      <c r="AB1477" s="8"/>
      <c r="AC1477" s="8"/>
      <c r="AD1477" s="8"/>
      <c r="AE1477" s="8"/>
      <c r="AF1477" s="8"/>
      <c r="AG1477" s="8"/>
      <c r="AH1477" s="8"/>
      <c r="AI1477" s="8"/>
      <c r="AJ1477" s="8"/>
      <c r="AK1477" s="8"/>
    </row>
    <row r="1478" spans="1:37" ht="330.75">
      <c r="A1478" s="18">
        <v>3325</v>
      </c>
      <c r="B1478" s="19"/>
      <c r="C1478" s="28" t="s">
        <v>246</v>
      </c>
      <c r="D1478" s="28" t="s">
        <v>20852</v>
      </c>
      <c r="E1478" s="22"/>
      <c r="F1478" s="22"/>
      <c r="G1478" s="22"/>
      <c r="H1478" s="23">
        <v>0</v>
      </c>
      <c r="I1478" s="22"/>
      <c r="J1478" s="23" t="s">
        <v>18202</v>
      </c>
      <c r="K1478" s="31">
        <v>43313</v>
      </c>
      <c r="L1478" s="23" t="s">
        <v>17409</v>
      </c>
      <c r="M1478" s="22"/>
      <c r="N1478" s="22"/>
      <c r="O1478" s="22"/>
      <c r="P1478" s="24"/>
      <c r="Q1478" s="23" t="s">
        <v>18541</v>
      </c>
      <c r="R1478" s="22"/>
      <c r="S1478" s="33"/>
      <c r="T1478" s="26"/>
      <c r="U1478" s="26"/>
      <c r="V1478" s="22"/>
      <c r="W1478" s="27"/>
      <c r="X1478" s="8"/>
      <c r="Y1478" s="8"/>
      <c r="Z1478" s="8"/>
      <c r="AA1478" s="8"/>
      <c r="AB1478" s="8"/>
      <c r="AC1478" s="8"/>
      <c r="AD1478" s="8"/>
      <c r="AE1478" s="8"/>
      <c r="AF1478" s="8"/>
      <c r="AG1478" s="8"/>
      <c r="AH1478" s="8"/>
      <c r="AI1478" s="8"/>
      <c r="AJ1478" s="8"/>
      <c r="AK1478" s="8"/>
    </row>
    <row r="1479" spans="1:37" ht="210.75">
      <c r="A1479" s="18">
        <v>3326</v>
      </c>
      <c r="B1479" s="19"/>
      <c r="C1479" s="28" t="s">
        <v>246</v>
      </c>
      <c r="D1479" s="28" t="s">
        <v>20853</v>
      </c>
      <c r="E1479" s="22"/>
      <c r="F1479" s="22"/>
      <c r="G1479" s="22"/>
      <c r="H1479" s="23">
        <v>0</v>
      </c>
      <c r="I1479" s="22"/>
      <c r="J1479" s="23" t="s">
        <v>18202</v>
      </c>
      <c r="K1479" s="31">
        <v>43313</v>
      </c>
      <c r="L1479" s="23" t="s">
        <v>17409</v>
      </c>
      <c r="M1479" s="22"/>
      <c r="N1479" s="22"/>
      <c r="O1479" s="22"/>
      <c r="P1479" s="24"/>
      <c r="Q1479" s="23" t="s">
        <v>18541</v>
      </c>
      <c r="R1479" s="22"/>
      <c r="S1479" s="33"/>
      <c r="T1479" s="26"/>
      <c r="U1479" s="26"/>
      <c r="V1479" s="22"/>
      <c r="W1479" s="27"/>
      <c r="X1479" s="8"/>
      <c r="Y1479" s="8"/>
      <c r="Z1479" s="8"/>
      <c r="AA1479" s="8"/>
      <c r="AB1479" s="8"/>
      <c r="AC1479" s="8"/>
      <c r="AD1479" s="8"/>
      <c r="AE1479" s="8"/>
      <c r="AF1479" s="8"/>
      <c r="AG1479" s="8"/>
      <c r="AH1479" s="8"/>
      <c r="AI1479" s="8"/>
      <c r="AJ1479" s="8"/>
      <c r="AK1479" s="8"/>
    </row>
    <row r="1480" spans="1:37" ht="240.75">
      <c r="A1480" s="18">
        <v>3327</v>
      </c>
      <c r="B1480" s="19"/>
      <c r="C1480" s="28" t="s">
        <v>246</v>
      </c>
      <c r="D1480" s="28" t="s">
        <v>20854</v>
      </c>
      <c r="E1480" s="22"/>
      <c r="F1480" s="22"/>
      <c r="G1480" s="22"/>
      <c r="H1480" s="23">
        <v>0</v>
      </c>
      <c r="I1480" s="22"/>
      <c r="J1480" s="23" t="s">
        <v>18202</v>
      </c>
      <c r="K1480" s="31">
        <v>43313</v>
      </c>
      <c r="L1480" s="23" t="s">
        <v>17409</v>
      </c>
      <c r="M1480" s="22"/>
      <c r="N1480" s="22"/>
      <c r="O1480" s="22"/>
      <c r="P1480" s="24"/>
      <c r="Q1480" s="23" t="s">
        <v>18541</v>
      </c>
      <c r="R1480" s="22"/>
      <c r="S1480" s="33"/>
      <c r="T1480" s="26"/>
      <c r="U1480" s="26"/>
      <c r="V1480" s="22"/>
      <c r="W1480" s="27"/>
      <c r="X1480" s="8"/>
      <c r="Y1480" s="8"/>
      <c r="Z1480" s="8"/>
      <c r="AA1480" s="8"/>
      <c r="AB1480" s="8"/>
      <c r="AC1480" s="8"/>
      <c r="AD1480" s="8"/>
      <c r="AE1480" s="8"/>
      <c r="AF1480" s="8"/>
      <c r="AG1480" s="8"/>
      <c r="AH1480" s="8"/>
      <c r="AI1480" s="8"/>
      <c r="AJ1480" s="8"/>
      <c r="AK1480" s="8"/>
    </row>
    <row r="1481" spans="1:37" ht="300.75">
      <c r="A1481" s="18">
        <v>3328</v>
      </c>
      <c r="B1481" s="19"/>
      <c r="C1481" s="28" t="s">
        <v>246</v>
      </c>
      <c r="D1481" s="28" t="s">
        <v>20855</v>
      </c>
      <c r="E1481" s="22"/>
      <c r="F1481" s="22"/>
      <c r="G1481" s="22"/>
      <c r="H1481" s="23">
        <v>0</v>
      </c>
      <c r="I1481" s="22"/>
      <c r="J1481" s="23" t="s">
        <v>18202</v>
      </c>
      <c r="K1481" s="31">
        <v>43313</v>
      </c>
      <c r="L1481" s="23" t="s">
        <v>17409</v>
      </c>
      <c r="M1481" s="22"/>
      <c r="N1481" s="22"/>
      <c r="O1481" s="22"/>
      <c r="P1481" s="24"/>
      <c r="Q1481" s="23" t="s">
        <v>18541</v>
      </c>
      <c r="R1481" s="22"/>
      <c r="S1481" s="33"/>
      <c r="T1481" s="26"/>
      <c r="U1481" s="26"/>
      <c r="V1481" s="22"/>
      <c r="W1481" s="27"/>
      <c r="X1481" s="8"/>
      <c r="Y1481" s="8"/>
      <c r="Z1481" s="8"/>
      <c r="AA1481" s="8"/>
      <c r="AB1481" s="8"/>
      <c r="AC1481" s="8"/>
      <c r="AD1481" s="8"/>
      <c r="AE1481" s="8"/>
      <c r="AF1481" s="8"/>
      <c r="AG1481" s="8"/>
      <c r="AH1481" s="8"/>
      <c r="AI1481" s="8"/>
      <c r="AJ1481" s="8"/>
      <c r="AK1481" s="8"/>
    </row>
    <row r="1482" spans="1:37" ht="270.75">
      <c r="A1482" s="18">
        <v>3329</v>
      </c>
      <c r="B1482" s="19"/>
      <c r="C1482" s="28" t="s">
        <v>246</v>
      </c>
      <c r="D1482" s="28" t="s">
        <v>20856</v>
      </c>
      <c r="E1482" s="22"/>
      <c r="F1482" s="22"/>
      <c r="G1482" s="22"/>
      <c r="H1482" s="23">
        <v>0</v>
      </c>
      <c r="I1482" s="22"/>
      <c r="J1482" s="23" t="s">
        <v>18202</v>
      </c>
      <c r="K1482" s="31">
        <v>43313</v>
      </c>
      <c r="L1482" s="23" t="s">
        <v>17409</v>
      </c>
      <c r="M1482" s="22"/>
      <c r="N1482" s="22"/>
      <c r="O1482" s="22"/>
      <c r="P1482" s="24"/>
      <c r="Q1482" s="23" t="s">
        <v>18541</v>
      </c>
      <c r="R1482" s="22"/>
      <c r="S1482" s="33"/>
      <c r="T1482" s="26"/>
      <c r="U1482" s="26"/>
      <c r="V1482" s="22"/>
      <c r="W1482" s="27"/>
      <c r="X1482" s="8"/>
      <c r="Y1482" s="8"/>
      <c r="Z1482" s="8"/>
      <c r="AA1482" s="8"/>
      <c r="AB1482" s="8"/>
      <c r="AC1482" s="8"/>
      <c r="AD1482" s="8"/>
      <c r="AE1482" s="8"/>
      <c r="AF1482" s="8"/>
      <c r="AG1482" s="8"/>
      <c r="AH1482" s="8"/>
      <c r="AI1482" s="8"/>
      <c r="AJ1482" s="8"/>
      <c r="AK1482" s="8"/>
    </row>
    <row r="1483" spans="1:37" ht="270.75">
      <c r="A1483" s="18">
        <v>3330</v>
      </c>
      <c r="B1483" s="19"/>
      <c r="C1483" s="28" t="s">
        <v>246</v>
      </c>
      <c r="D1483" s="28" t="s">
        <v>20857</v>
      </c>
      <c r="E1483" s="22"/>
      <c r="F1483" s="22"/>
      <c r="G1483" s="22"/>
      <c r="H1483" s="23">
        <v>0</v>
      </c>
      <c r="I1483" s="22"/>
      <c r="J1483" s="23" t="s">
        <v>18202</v>
      </c>
      <c r="K1483" s="31">
        <v>43313</v>
      </c>
      <c r="L1483" s="23" t="s">
        <v>17409</v>
      </c>
      <c r="M1483" s="22"/>
      <c r="N1483" s="22"/>
      <c r="O1483" s="22"/>
      <c r="P1483" s="24"/>
      <c r="Q1483" s="23" t="s">
        <v>18541</v>
      </c>
      <c r="R1483" s="22"/>
      <c r="S1483" s="33"/>
      <c r="T1483" s="26"/>
      <c r="U1483" s="26"/>
      <c r="V1483" s="22"/>
      <c r="W1483" s="27"/>
      <c r="X1483" s="8"/>
      <c r="Y1483" s="8"/>
      <c r="Z1483" s="8"/>
      <c r="AA1483" s="8"/>
      <c r="AB1483" s="8"/>
      <c r="AC1483" s="8"/>
      <c r="AD1483" s="8"/>
      <c r="AE1483" s="8"/>
      <c r="AF1483" s="8"/>
      <c r="AG1483" s="8"/>
      <c r="AH1483" s="8"/>
      <c r="AI1483" s="8"/>
      <c r="AJ1483" s="8"/>
      <c r="AK1483" s="8"/>
    </row>
    <row r="1484" spans="1:37" ht="360.75">
      <c r="A1484" s="18">
        <v>3331</v>
      </c>
      <c r="B1484" s="19"/>
      <c r="C1484" s="28" t="s">
        <v>246</v>
      </c>
      <c r="D1484" s="28" t="s">
        <v>20858</v>
      </c>
      <c r="E1484" s="22"/>
      <c r="F1484" s="22"/>
      <c r="G1484" s="22"/>
      <c r="H1484" s="23">
        <v>0</v>
      </c>
      <c r="I1484" s="22"/>
      <c r="J1484" s="23" t="s">
        <v>18202</v>
      </c>
      <c r="K1484" s="31">
        <v>43313</v>
      </c>
      <c r="L1484" s="23" t="s">
        <v>17409</v>
      </c>
      <c r="M1484" s="22"/>
      <c r="N1484" s="22"/>
      <c r="O1484" s="22"/>
      <c r="P1484" s="24"/>
      <c r="Q1484" s="23" t="s">
        <v>18541</v>
      </c>
      <c r="R1484" s="22"/>
      <c r="S1484" s="33"/>
      <c r="T1484" s="26"/>
      <c r="U1484" s="26"/>
      <c r="V1484" s="22"/>
      <c r="W1484" s="27"/>
      <c r="X1484" s="8"/>
      <c r="Y1484" s="8"/>
      <c r="Z1484" s="8"/>
      <c r="AA1484" s="8"/>
      <c r="AB1484" s="8"/>
      <c r="AC1484" s="8"/>
      <c r="AD1484" s="8"/>
      <c r="AE1484" s="8"/>
      <c r="AF1484" s="8"/>
      <c r="AG1484" s="8"/>
      <c r="AH1484" s="8"/>
      <c r="AI1484" s="8"/>
      <c r="AJ1484" s="8"/>
      <c r="AK1484" s="8"/>
    </row>
    <row r="1485" spans="1:37" ht="330.75">
      <c r="A1485" s="18">
        <v>3332</v>
      </c>
      <c r="B1485" s="19"/>
      <c r="C1485" s="28" t="s">
        <v>246</v>
      </c>
      <c r="D1485" s="28" t="s">
        <v>20859</v>
      </c>
      <c r="E1485" s="22"/>
      <c r="F1485" s="22"/>
      <c r="G1485" s="22"/>
      <c r="H1485" s="23">
        <v>0</v>
      </c>
      <c r="I1485" s="22"/>
      <c r="J1485" s="23" t="s">
        <v>18202</v>
      </c>
      <c r="K1485" s="31">
        <v>43313</v>
      </c>
      <c r="L1485" s="23" t="s">
        <v>17409</v>
      </c>
      <c r="M1485" s="22"/>
      <c r="N1485" s="22"/>
      <c r="O1485" s="22"/>
      <c r="P1485" s="24"/>
      <c r="Q1485" s="23" t="s">
        <v>18541</v>
      </c>
      <c r="R1485" s="22"/>
      <c r="S1485" s="33"/>
      <c r="T1485" s="26"/>
      <c r="U1485" s="26"/>
      <c r="V1485" s="22"/>
      <c r="W1485" s="27"/>
      <c r="X1485" s="8"/>
      <c r="Y1485" s="8"/>
      <c r="Z1485" s="8"/>
      <c r="AA1485" s="8"/>
      <c r="AB1485" s="8"/>
      <c r="AC1485" s="8"/>
      <c r="AD1485" s="8"/>
      <c r="AE1485" s="8"/>
      <c r="AF1485" s="8"/>
      <c r="AG1485" s="8"/>
      <c r="AH1485" s="8"/>
      <c r="AI1485" s="8"/>
      <c r="AJ1485" s="8"/>
      <c r="AK1485" s="8"/>
    </row>
    <row r="1486" spans="1:37" ht="285.75">
      <c r="A1486" s="18">
        <v>3333</v>
      </c>
      <c r="B1486" s="19"/>
      <c r="C1486" s="28" t="s">
        <v>246</v>
      </c>
      <c r="D1486" s="28" t="s">
        <v>20860</v>
      </c>
      <c r="E1486" s="22"/>
      <c r="F1486" s="22"/>
      <c r="G1486" s="22"/>
      <c r="H1486" s="23">
        <v>0</v>
      </c>
      <c r="I1486" s="22"/>
      <c r="J1486" s="23" t="s">
        <v>18202</v>
      </c>
      <c r="K1486" s="31">
        <v>43313</v>
      </c>
      <c r="L1486" s="23" t="s">
        <v>17409</v>
      </c>
      <c r="M1486" s="22"/>
      <c r="N1486" s="22"/>
      <c r="O1486" s="22"/>
      <c r="P1486" s="24"/>
      <c r="Q1486" s="23" t="s">
        <v>18541</v>
      </c>
      <c r="R1486" s="22"/>
      <c r="S1486" s="33"/>
      <c r="T1486" s="26"/>
      <c r="U1486" s="26"/>
      <c r="V1486" s="22"/>
      <c r="W1486" s="27"/>
      <c r="X1486" s="8"/>
      <c r="Y1486" s="8"/>
      <c r="Z1486" s="8"/>
      <c r="AA1486" s="8"/>
      <c r="AB1486" s="8"/>
      <c r="AC1486" s="8"/>
      <c r="AD1486" s="8"/>
      <c r="AE1486" s="8"/>
      <c r="AF1486" s="8"/>
      <c r="AG1486" s="8"/>
      <c r="AH1486" s="8"/>
      <c r="AI1486" s="8"/>
      <c r="AJ1486" s="8"/>
      <c r="AK1486" s="8"/>
    </row>
    <row r="1487" spans="1:37" ht="390.75">
      <c r="A1487" s="18">
        <v>3334</v>
      </c>
      <c r="B1487" s="19"/>
      <c r="C1487" s="28" t="s">
        <v>246</v>
      </c>
      <c r="D1487" s="28" t="s">
        <v>20861</v>
      </c>
      <c r="E1487" s="22"/>
      <c r="F1487" s="22"/>
      <c r="G1487" s="22"/>
      <c r="H1487" s="23">
        <v>0</v>
      </c>
      <c r="I1487" s="22"/>
      <c r="J1487" s="23" t="s">
        <v>18202</v>
      </c>
      <c r="K1487" s="31">
        <v>43313</v>
      </c>
      <c r="L1487" s="23" t="s">
        <v>17409</v>
      </c>
      <c r="M1487" s="22"/>
      <c r="N1487" s="22"/>
      <c r="O1487" s="22"/>
      <c r="P1487" s="24"/>
      <c r="Q1487" s="23" t="s">
        <v>18541</v>
      </c>
      <c r="R1487" s="22"/>
      <c r="S1487" s="33"/>
      <c r="T1487" s="26"/>
      <c r="U1487" s="26"/>
      <c r="V1487" s="22"/>
      <c r="W1487" s="27"/>
      <c r="X1487" s="8"/>
      <c r="Y1487" s="8"/>
      <c r="Z1487" s="8"/>
      <c r="AA1487" s="8"/>
      <c r="AB1487" s="8"/>
      <c r="AC1487" s="8"/>
      <c r="AD1487" s="8"/>
      <c r="AE1487" s="8"/>
      <c r="AF1487" s="8"/>
      <c r="AG1487" s="8"/>
      <c r="AH1487" s="8"/>
      <c r="AI1487" s="8"/>
      <c r="AJ1487" s="8"/>
      <c r="AK1487" s="8"/>
    </row>
    <row r="1488" spans="1:37" ht="300.75">
      <c r="A1488" s="18">
        <v>3335</v>
      </c>
      <c r="B1488" s="19"/>
      <c r="C1488" s="28" t="s">
        <v>246</v>
      </c>
      <c r="D1488" s="28" t="s">
        <v>20862</v>
      </c>
      <c r="E1488" s="22"/>
      <c r="F1488" s="22"/>
      <c r="G1488" s="22"/>
      <c r="H1488" s="23">
        <v>0</v>
      </c>
      <c r="I1488" s="22"/>
      <c r="J1488" s="23" t="s">
        <v>18202</v>
      </c>
      <c r="K1488" s="31">
        <v>43313</v>
      </c>
      <c r="L1488" s="23" t="s">
        <v>17409</v>
      </c>
      <c r="M1488" s="22"/>
      <c r="N1488" s="22"/>
      <c r="O1488" s="22"/>
      <c r="P1488" s="24"/>
      <c r="Q1488" s="23" t="s">
        <v>18541</v>
      </c>
      <c r="R1488" s="22"/>
      <c r="S1488" s="33"/>
      <c r="T1488" s="26"/>
      <c r="U1488" s="26"/>
      <c r="V1488" s="22"/>
      <c r="W1488" s="27"/>
      <c r="X1488" s="8"/>
      <c r="Y1488" s="8"/>
      <c r="Z1488" s="8"/>
      <c r="AA1488" s="8"/>
      <c r="AB1488" s="8"/>
      <c r="AC1488" s="8"/>
      <c r="AD1488" s="8"/>
      <c r="AE1488" s="8"/>
      <c r="AF1488" s="8"/>
      <c r="AG1488" s="8"/>
      <c r="AH1488" s="8"/>
      <c r="AI1488" s="8"/>
      <c r="AJ1488" s="8"/>
      <c r="AK1488" s="8"/>
    </row>
    <row r="1489" spans="1:37" ht="285.75">
      <c r="A1489" s="18">
        <v>3336</v>
      </c>
      <c r="B1489" s="19"/>
      <c r="C1489" s="28" t="s">
        <v>246</v>
      </c>
      <c r="D1489" s="28" t="s">
        <v>20863</v>
      </c>
      <c r="E1489" s="22"/>
      <c r="F1489" s="22"/>
      <c r="G1489" s="22"/>
      <c r="H1489" s="23">
        <v>0</v>
      </c>
      <c r="I1489" s="22"/>
      <c r="J1489" s="23" t="s">
        <v>18202</v>
      </c>
      <c r="K1489" s="31">
        <v>43313</v>
      </c>
      <c r="L1489" s="23" t="s">
        <v>17409</v>
      </c>
      <c r="M1489" s="22"/>
      <c r="N1489" s="22"/>
      <c r="O1489" s="22"/>
      <c r="P1489" s="24"/>
      <c r="Q1489" s="23" t="s">
        <v>18541</v>
      </c>
      <c r="R1489" s="22"/>
      <c r="S1489" s="33"/>
      <c r="T1489" s="26"/>
      <c r="U1489" s="26"/>
      <c r="V1489" s="22"/>
      <c r="W1489" s="27"/>
      <c r="X1489" s="8"/>
      <c r="Y1489" s="8"/>
      <c r="Z1489" s="8"/>
      <c r="AA1489" s="8"/>
      <c r="AB1489" s="8"/>
      <c r="AC1489" s="8"/>
      <c r="AD1489" s="8"/>
      <c r="AE1489" s="8"/>
      <c r="AF1489" s="8"/>
      <c r="AG1489" s="8"/>
      <c r="AH1489" s="8"/>
      <c r="AI1489" s="8"/>
      <c r="AJ1489" s="8"/>
      <c r="AK1489" s="8"/>
    </row>
    <row r="1490" spans="1:37" ht="285.75">
      <c r="A1490" s="18">
        <v>3337</v>
      </c>
      <c r="B1490" s="19"/>
      <c r="C1490" s="28" t="s">
        <v>246</v>
      </c>
      <c r="D1490" s="28" t="s">
        <v>20864</v>
      </c>
      <c r="E1490" s="22"/>
      <c r="F1490" s="22"/>
      <c r="G1490" s="22"/>
      <c r="H1490" s="23">
        <v>0</v>
      </c>
      <c r="I1490" s="22"/>
      <c r="J1490" s="23" t="s">
        <v>18202</v>
      </c>
      <c r="K1490" s="31">
        <v>43313</v>
      </c>
      <c r="L1490" s="23" t="s">
        <v>17409</v>
      </c>
      <c r="M1490" s="22"/>
      <c r="N1490" s="22"/>
      <c r="O1490" s="22"/>
      <c r="P1490" s="24"/>
      <c r="Q1490" s="23" t="s">
        <v>18541</v>
      </c>
      <c r="R1490" s="22"/>
      <c r="S1490" s="33"/>
      <c r="T1490" s="26"/>
      <c r="U1490" s="26"/>
      <c r="V1490" s="22"/>
      <c r="W1490" s="27"/>
      <c r="X1490" s="8"/>
      <c r="Y1490" s="8"/>
      <c r="Z1490" s="8"/>
      <c r="AA1490" s="8"/>
      <c r="AB1490" s="8"/>
      <c r="AC1490" s="8"/>
      <c r="AD1490" s="8"/>
      <c r="AE1490" s="8"/>
      <c r="AF1490" s="8"/>
      <c r="AG1490" s="8"/>
      <c r="AH1490" s="8"/>
      <c r="AI1490" s="8"/>
      <c r="AJ1490" s="8"/>
      <c r="AK1490" s="8"/>
    </row>
    <row r="1491" spans="1:37" ht="225.75">
      <c r="A1491" s="18">
        <v>3338</v>
      </c>
      <c r="B1491" s="19"/>
      <c r="C1491" s="28" t="s">
        <v>246</v>
      </c>
      <c r="D1491" s="28" t="s">
        <v>20865</v>
      </c>
      <c r="E1491" s="22"/>
      <c r="F1491" s="22"/>
      <c r="G1491" s="22"/>
      <c r="H1491" s="23">
        <v>0</v>
      </c>
      <c r="I1491" s="22"/>
      <c r="J1491" s="23" t="s">
        <v>18202</v>
      </c>
      <c r="K1491" s="31">
        <v>43313</v>
      </c>
      <c r="L1491" s="23" t="s">
        <v>17409</v>
      </c>
      <c r="M1491" s="22"/>
      <c r="N1491" s="22"/>
      <c r="O1491" s="22"/>
      <c r="P1491" s="24"/>
      <c r="Q1491" s="23" t="s">
        <v>18541</v>
      </c>
      <c r="R1491" s="22"/>
      <c r="S1491" s="33"/>
      <c r="T1491" s="26"/>
      <c r="U1491" s="26"/>
      <c r="V1491" s="22"/>
      <c r="W1491" s="27"/>
      <c r="X1491" s="8"/>
      <c r="Y1491" s="8"/>
      <c r="Z1491" s="8"/>
      <c r="AA1491" s="8"/>
      <c r="AB1491" s="8"/>
      <c r="AC1491" s="8"/>
      <c r="AD1491" s="8"/>
      <c r="AE1491" s="8"/>
      <c r="AF1491" s="8"/>
      <c r="AG1491" s="8"/>
      <c r="AH1491" s="8"/>
      <c r="AI1491" s="8"/>
      <c r="AJ1491" s="8"/>
      <c r="AK1491" s="8"/>
    </row>
    <row r="1492" spans="1:37" ht="240.75">
      <c r="A1492" s="18">
        <v>3339</v>
      </c>
      <c r="B1492" s="19"/>
      <c r="C1492" s="28" t="s">
        <v>246</v>
      </c>
      <c r="D1492" s="28" t="s">
        <v>20866</v>
      </c>
      <c r="E1492" s="22"/>
      <c r="F1492" s="22"/>
      <c r="G1492" s="22"/>
      <c r="H1492" s="23">
        <v>0</v>
      </c>
      <c r="I1492" s="22"/>
      <c r="J1492" s="23" t="s">
        <v>18202</v>
      </c>
      <c r="K1492" s="31">
        <v>43313</v>
      </c>
      <c r="L1492" s="23" t="s">
        <v>17409</v>
      </c>
      <c r="M1492" s="22"/>
      <c r="N1492" s="22"/>
      <c r="O1492" s="22"/>
      <c r="P1492" s="24"/>
      <c r="Q1492" s="23" t="s">
        <v>18541</v>
      </c>
      <c r="R1492" s="22"/>
      <c r="S1492" s="33"/>
      <c r="T1492" s="26"/>
      <c r="U1492" s="26"/>
      <c r="V1492" s="22"/>
      <c r="W1492" s="27"/>
      <c r="X1492" s="8"/>
      <c r="Y1492" s="8"/>
      <c r="Z1492" s="8"/>
      <c r="AA1492" s="8"/>
      <c r="AB1492" s="8"/>
      <c r="AC1492" s="8"/>
      <c r="AD1492" s="8"/>
      <c r="AE1492" s="8"/>
      <c r="AF1492" s="8"/>
      <c r="AG1492" s="8"/>
      <c r="AH1492" s="8"/>
      <c r="AI1492" s="8"/>
      <c r="AJ1492" s="8"/>
      <c r="AK1492" s="8"/>
    </row>
    <row r="1493" spans="1:37" ht="390.75">
      <c r="A1493" s="18">
        <v>3340</v>
      </c>
      <c r="B1493" s="19"/>
      <c r="C1493" s="28" t="s">
        <v>246</v>
      </c>
      <c r="D1493" s="28" t="s">
        <v>20867</v>
      </c>
      <c r="E1493" s="22"/>
      <c r="F1493" s="22"/>
      <c r="G1493" s="22"/>
      <c r="H1493" s="23">
        <v>0</v>
      </c>
      <c r="I1493" s="22"/>
      <c r="J1493" s="23" t="s">
        <v>18202</v>
      </c>
      <c r="K1493" s="31">
        <v>43313</v>
      </c>
      <c r="L1493" s="23" t="s">
        <v>17409</v>
      </c>
      <c r="M1493" s="22"/>
      <c r="N1493" s="22"/>
      <c r="O1493" s="22"/>
      <c r="P1493" s="24"/>
      <c r="Q1493" s="23" t="s">
        <v>18541</v>
      </c>
      <c r="R1493" s="22"/>
      <c r="S1493" s="33"/>
      <c r="T1493" s="26"/>
      <c r="U1493" s="26"/>
      <c r="V1493" s="22"/>
      <c r="W1493" s="27"/>
      <c r="X1493" s="8"/>
      <c r="Y1493" s="8"/>
      <c r="Z1493" s="8"/>
      <c r="AA1493" s="8"/>
      <c r="AB1493" s="8"/>
      <c r="AC1493" s="8"/>
      <c r="AD1493" s="8"/>
      <c r="AE1493" s="8"/>
      <c r="AF1493" s="8"/>
      <c r="AG1493" s="8"/>
      <c r="AH1493" s="8"/>
      <c r="AI1493" s="8"/>
      <c r="AJ1493" s="8"/>
      <c r="AK1493" s="8"/>
    </row>
    <row r="1494" spans="1:37" ht="345.75">
      <c r="A1494" s="18">
        <v>3341</v>
      </c>
      <c r="B1494" s="19"/>
      <c r="C1494" s="28" t="s">
        <v>246</v>
      </c>
      <c r="D1494" s="28" t="s">
        <v>20868</v>
      </c>
      <c r="E1494" s="22"/>
      <c r="F1494" s="22"/>
      <c r="G1494" s="22"/>
      <c r="H1494" s="23">
        <v>0</v>
      </c>
      <c r="I1494" s="22"/>
      <c r="J1494" s="23" t="s">
        <v>18202</v>
      </c>
      <c r="K1494" s="31">
        <v>43313</v>
      </c>
      <c r="L1494" s="23" t="s">
        <v>17409</v>
      </c>
      <c r="M1494" s="22"/>
      <c r="N1494" s="22"/>
      <c r="O1494" s="22"/>
      <c r="P1494" s="24"/>
      <c r="Q1494" s="23" t="s">
        <v>18541</v>
      </c>
      <c r="R1494" s="22"/>
      <c r="S1494" s="33"/>
      <c r="T1494" s="26"/>
      <c r="U1494" s="26"/>
      <c r="V1494" s="22"/>
      <c r="W1494" s="27"/>
      <c r="X1494" s="8"/>
      <c r="Y1494" s="8"/>
      <c r="Z1494" s="8"/>
      <c r="AA1494" s="8"/>
      <c r="AB1494" s="8"/>
      <c r="AC1494" s="8"/>
      <c r="AD1494" s="8"/>
      <c r="AE1494" s="8"/>
      <c r="AF1494" s="8"/>
      <c r="AG1494" s="8"/>
      <c r="AH1494" s="8"/>
      <c r="AI1494" s="8"/>
      <c r="AJ1494" s="8"/>
      <c r="AK1494" s="8"/>
    </row>
    <row r="1495" spans="1:37" ht="285.75">
      <c r="A1495" s="18">
        <v>3342</v>
      </c>
      <c r="B1495" s="19"/>
      <c r="C1495" s="28" t="s">
        <v>246</v>
      </c>
      <c r="D1495" s="28" t="s">
        <v>20869</v>
      </c>
      <c r="E1495" s="22"/>
      <c r="F1495" s="22"/>
      <c r="G1495" s="22"/>
      <c r="H1495" s="23">
        <v>0</v>
      </c>
      <c r="I1495" s="22"/>
      <c r="J1495" s="23" t="s">
        <v>18202</v>
      </c>
      <c r="K1495" s="31">
        <v>43313</v>
      </c>
      <c r="L1495" s="23" t="s">
        <v>17409</v>
      </c>
      <c r="M1495" s="22"/>
      <c r="N1495" s="22"/>
      <c r="O1495" s="22"/>
      <c r="P1495" s="24"/>
      <c r="Q1495" s="23" t="s">
        <v>18541</v>
      </c>
      <c r="R1495" s="22"/>
      <c r="S1495" s="33"/>
      <c r="T1495" s="26"/>
      <c r="U1495" s="26"/>
      <c r="V1495" s="22"/>
      <c r="W1495" s="27"/>
      <c r="X1495" s="8"/>
      <c r="Y1495" s="8"/>
      <c r="Z1495" s="8"/>
      <c r="AA1495" s="8"/>
      <c r="AB1495" s="8"/>
      <c r="AC1495" s="8"/>
      <c r="AD1495" s="8"/>
      <c r="AE1495" s="8"/>
      <c r="AF1495" s="8"/>
      <c r="AG1495" s="8"/>
      <c r="AH1495" s="8"/>
      <c r="AI1495" s="8"/>
      <c r="AJ1495" s="8"/>
      <c r="AK1495" s="8"/>
    </row>
    <row r="1496" spans="1:37" ht="30.75">
      <c r="A1496" s="18">
        <v>3345</v>
      </c>
      <c r="B1496" s="19"/>
      <c r="C1496" s="28" t="s">
        <v>20870</v>
      </c>
      <c r="D1496" s="28" t="s">
        <v>20871</v>
      </c>
      <c r="E1496" s="22"/>
      <c r="F1496" s="22"/>
      <c r="G1496" s="22"/>
      <c r="H1496" s="23">
        <v>0</v>
      </c>
      <c r="I1496" s="22"/>
      <c r="J1496" s="23" t="s">
        <v>18202</v>
      </c>
      <c r="K1496" s="22"/>
      <c r="L1496" s="23" t="s">
        <v>15679</v>
      </c>
      <c r="M1496" s="22"/>
      <c r="N1496" s="22"/>
      <c r="O1496" s="22"/>
      <c r="P1496" s="24"/>
      <c r="Q1496" s="23" t="s">
        <v>29</v>
      </c>
      <c r="R1496" s="23" t="s">
        <v>30</v>
      </c>
      <c r="S1496" s="25"/>
      <c r="T1496" s="26"/>
      <c r="U1496" s="26"/>
      <c r="V1496" s="22"/>
      <c r="W1496" s="27"/>
      <c r="X1496" s="8"/>
      <c r="Y1496" s="8"/>
      <c r="Z1496" s="8"/>
      <c r="AA1496" s="8"/>
      <c r="AB1496" s="8"/>
      <c r="AC1496" s="8"/>
      <c r="AD1496" s="8"/>
      <c r="AE1496" s="8"/>
      <c r="AF1496" s="8"/>
      <c r="AG1496" s="8"/>
      <c r="AH1496" s="8"/>
      <c r="AI1496" s="8"/>
      <c r="AJ1496" s="8"/>
      <c r="AK1496" s="8"/>
    </row>
    <row r="1497" spans="1:37" ht="150.75">
      <c r="A1497" s="18">
        <v>3346</v>
      </c>
      <c r="B1497" s="19"/>
      <c r="C1497" s="28" t="s">
        <v>20870</v>
      </c>
      <c r="D1497" s="28" t="s">
        <v>20872</v>
      </c>
      <c r="E1497" s="22"/>
      <c r="F1497" s="22"/>
      <c r="G1497" s="22"/>
      <c r="H1497" s="23">
        <v>0</v>
      </c>
      <c r="I1497" s="22"/>
      <c r="J1497" s="23" t="s">
        <v>18202</v>
      </c>
      <c r="K1497" s="22"/>
      <c r="L1497" s="23" t="s">
        <v>15679</v>
      </c>
      <c r="M1497" s="22"/>
      <c r="N1497" s="22"/>
      <c r="O1497" s="22"/>
      <c r="P1497" s="24"/>
      <c r="Q1497" s="23" t="s">
        <v>29</v>
      </c>
      <c r="R1497" s="23" t="s">
        <v>30</v>
      </c>
      <c r="S1497" s="25"/>
      <c r="T1497" s="26"/>
      <c r="U1497" s="26"/>
      <c r="V1497" s="22"/>
      <c r="W1497" s="27"/>
      <c r="X1497" s="8"/>
      <c r="Y1497" s="8"/>
      <c r="Z1497" s="8"/>
      <c r="AA1497" s="8"/>
      <c r="AB1497" s="8"/>
      <c r="AC1497" s="8"/>
      <c r="AD1497" s="8"/>
      <c r="AE1497" s="8"/>
      <c r="AF1497" s="8"/>
      <c r="AG1497" s="8"/>
      <c r="AH1497" s="8"/>
      <c r="AI1497" s="8"/>
      <c r="AJ1497" s="8"/>
      <c r="AK1497" s="8"/>
    </row>
    <row r="1498" spans="1:37" ht="75.75">
      <c r="A1498" s="18">
        <v>3347</v>
      </c>
      <c r="B1498" s="19"/>
      <c r="C1498" s="28" t="s">
        <v>20873</v>
      </c>
      <c r="D1498" s="28" t="s">
        <v>20874</v>
      </c>
      <c r="E1498" s="22"/>
      <c r="F1498" s="22"/>
      <c r="G1498" s="22"/>
      <c r="H1498" s="23">
        <v>0</v>
      </c>
      <c r="I1498" s="22"/>
      <c r="J1498" s="23" t="s">
        <v>18202</v>
      </c>
      <c r="K1498" s="22"/>
      <c r="L1498" s="23" t="s">
        <v>15679</v>
      </c>
      <c r="M1498" s="22"/>
      <c r="N1498" s="22"/>
      <c r="O1498" s="22"/>
      <c r="P1498" s="24"/>
      <c r="Q1498" s="23" t="s">
        <v>29</v>
      </c>
      <c r="R1498" s="23" t="s">
        <v>30</v>
      </c>
      <c r="S1498" s="25"/>
      <c r="T1498" s="26"/>
      <c r="U1498" s="26"/>
      <c r="V1498" s="22"/>
      <c r="W1498" s="27"/>
      <c r="X1498" s="8"/>
      <c r="Y1498" s="8"/>
      <c r="Z1498" s="8"/>
      <c r="AA1498" s="8"/>
      <c r="AB1498" s="8"/>
      <c r="AC1498" s="8"/>
      <c r="AD1498" s="8"/>
      <c r="AE1498" s="8"/>
      <c r="AF1498" s="8"/>
      <c r="AG1498" s="8"/>
      <c r="AH1498" s="8"/>
      <c r="AI1498" s="8"/>
      <c r="AJ1498" s="8"/>
      <c r="AK1498" s="8"/>
    </row>
    <row r="1499" spans="1:37" ht="409.6">
      <c r="A1499" s="18">
        <v>3350</v>
      </c>
      <c r="B1499" s="19"/>
      <c r="C1499" s="28" t="s">
        <v>20875</v>
      </c>
      <c r="D1499" s="21"/>
      <c r="E1499" s="22"/>
      <c r="F1499" s="22"/>
      <c r="G1499" s="22"/>
      <c r="H1499" s="23">
        <v>0</v>
      </c>
      <c r="I1499" s="22"/>
      <c r="J1499" s="23" t="s">
        <v>18202</v>
      </c>
      <c r="K1499" s="22"/>
      <c r="L1499" s="23" t="s">
        <v>18267</v>
      </c>
      <c r="M1499" s="23">
        <v>2017</v>
      </c>
      <c r="N1499" s="22"/>
      <c r="O1499" s="22"/>
      <c r="P1499" s="24"/>
      <c r="Q1499" s="23" t="s">
        <v>20</v>
      </c>
      <c r="R1499" s="23" t="s">
        <v>21</v>
      </c>
      <c r="S1499" s="25"/>
      <c r="T1499" s="26"/>
      <c r="U1499" s="26"/>
      <c r="V1499" s="22"/>
      <c r="W1499" s="27"/>
      <c r="X1499" s="8"/>
      <c r="Y1499" s="8"/>
      <c r="Z1499" s="8"/>
      <c r="AA1499" s="8"/>
      <c r="AB1499" s="8"/>
      <c r="AC1499" s="8"/>
      <c r="AD1499" s="8"/>
      <c r="AE1499" s="8"/>
      <c r="AF1499" s="8"/>
      <c r="AG1499" s="8"/>
      <c r="AH1499" s="8"/>
      <c r="AI1499" s="8"/>
      <c r="AJ1499" s="8"/>
      <c r="AK1499" s="8"/>
    </row>
    <row r="1500" spans="1:37" ht="409.6">
      <c r="A1500" s="18">
        <v>3351</v>
      </c>
      <c r="B1500" s="19"/>
      <c r="C1500" s="28" t="s">
        <v>20876</v>
      </c>
      <c r="D1500" s="21"/>
      <c r="E1500" s="22"/>
      <c r="F1500" s="22"/>
      <c r="G1500" s="22"/>
      <c r="H1500" s="23">
        <v>0</v>
      </c>
      <c r="I1500" s="22"/>
      <c r="J1500" s="23" t="s">
        <v>18202</v>
      </c>
      <c r="K1500" s="22"/>
      <c r="L1500" s="23" t="s">
        <v>18267</v>
      </c>
      <c r="M1500" s="23">
        <v>2017</v>
      </c>
      <c r="N1500" s="22"/>
      <c r="O1500" s="22"/>
      <c r="P1500" s="24"/>
      <c r="Q1500" s="23" t="s">
        <v>20</v>
      </c>
      <c r="R1500" s="23" t="s">
        <v>21</v>
      </c>
      <c r="S1500" s="25"/>
      <c r="T1500" s="26"/>
      <c r="U1500" s="26"/>
      <c r="V1500" s="22"/>
      <c r="W1500" s="27"/>
      <c r="X1500" s="8"/>
      <c r="Y1500" s="8"/>
      <c r="Z1500" s="8"/>
      <c r="AA1500" s="8"/>
      <c r="AB1500" s="8"/>
      <c r="AC1500" s="8"/>
      <c r="AD1500" s="8"/>
      <c r="AE1500" s="8"/>
      <c r="AF1500" s="8"/>
      <c r="AG1500" s="8"/>
      <c r="AH1500" s="8"/>
      <c r="AI1500" s="8"/>
      <c r="AJ1500" s="8"/>
      <c r="AK1500" s="8"/>
    </row>
    <row r="1501" spans="1:37" ht="409.6">
      <c r="A1501" s="18">
        <v>3352</v>
      </c>
      <c r="B1501" s="19"/>
      <c r="C1501" s="28" t="s">
        <v>20877</v>
      </c>
      <c r="D1501" s="21"/>
      <c r="E1501" s="22"/>
      <c r="F1501" s="22"/>
      <c r="G1501" s="22"/>
      <c r="H1501" s="23">
        <v>0</v>
      </c>
      <c r="I1501" s="22"/>
      <c r="J1501" s="23" t="s">
        <v>18202</v>
      </c>
      <c r="K1501" s="22"/>
      <c r="L1501" s="23" t="s">
        <v>18267</v>
      </c>
      <c r="M1501" s="23">
        <v>2017</v>
      </c>
      <c r="N1501" s="22"/>
      <c r="O1501" s="22"/>
      <c r="P1501" s="24"/>
      <c r="Q1501" s="23" t="s">
        <v>20</v>
      </c>
      <c r="R1501" s="23" t="s">
        <v>21</v>
      </c>
      <c r="S1501" s="25"/>
      <c r="T1501" s="26"/>
      <c r="U1501" s="26"/>
      <c r="V1501" s="22"/>
      <c r="W1501" s="27"/>
      <c r="X1501" s="8"/>
      <c r="Y1501" s="8"/>
      <c r="Z1501" s="8"/>
      <c r="AA1501" s="8"/>
      <c r="AB1501" s="8"/>
      <c r="AC1501" s="8"/>
      <c r="AD1501" s="8"/>
      <c r="AE1501" s="8"/>
      <c r="AF1501" s="8"/>
      <c r="AG1501" s="8"/>
      <c r="AH1501" s="8"/>
      <c r="AI1501" s="8"/>
      <c r="AJ1501" s="8"/>
      <c r="AK1501" s="8"/>
    </row>
    <row r="1502" spans="1:37" ht="409.6">
      <c r="A1502" s="18">
        <v>3353</v>
      </c>
      <c r="B1502" s="19"/>
      <c r="C1502" s="28" t="s">
        <v>20878</v>
      </c>
      <c r="D1502" s="21"/>
      <c r="E1502" s="22"/>
      <c r="F1502" s="22"/>
      <c r="G1502" s="22"/>
      <c r="H1502" s="23">
        <v>0</v>
      </c>
      <c r="I1502" s="22"/>
      <c r="J1502" s="23" t="s">
        <v>18202</v>
      </c>
      <c r="K1502" s="22"/>
      <c r="L1502" s="23" t="s">
        <v>18267</v>
      </c>
      <c r="M1502" s="23">
        <v>2017</v>
      </c>
      <c r="N1502" s="22"/>
      <c r="O1502" s="22"/>
      <c r="P1502" s="24"/>
      <c r="Q1502" s="23" t="s">
        <v>20</v>
      </c>
      <c r="R1502" s="23" t="s">
        <v>21</v>
      </c>
      <c r="S1502" s="25"/>
      <c r="T1502" s="26"/>
      <c r="U1502" s="26"/>
      <c r="V1502" s="22"/>
      <c r="W1502" s="27"/>
      <c r="X1502" s="8"/>
      <c r="Y1502" s="8"/>
      <c r="Z1502" s="8"/>
      <c r="AA1502" s="8"/>
      <c r="AB1502" s="8"/>
      <c r="AC1502" s="8"/>
      <c r="AD1502" s="8"/>
      <c r="AE1502" s="8"/>
      <c r="AF1502" s="8"/>
      <c r="AG1502" s="8"/>
      <c r="AH1502" s="8"/>
      <c r="AI1502" s="8"/>
      <c r="AJ1502" s="8"/>
      <c r="AK1502" s="8"/>
    </row>
    <row r="1503" spans="1:37" ht="409.6">
      <c r="A1503" s="18">
        <v>3355</v>
      </c>
      <c r="B1503" s="19"/>
      <c r="C1503" s="28" t="s">
        <v>20879</v>
      </c>
      <c r="D1503" s="21"/>
      <c r="E1503" s="22"/>
      <c r="F1503" s="22"/>
      <c r="G1503" s="22"/>
      <c r="H1503" s="23">
        <v>0</v>
      </c>
      <c r="I1503" s="22"/>
      <c r="J1503" s="23" t="s">
        <v>18202</v>
      </c>
      <c r="K1503" s="22"/>
      <c r="L1503" s="23" t="s">
        <v>18219</v>
      </c>
      <c r="M1503" s="23">
        <v>2017</v>
      </c>
      <c r="N1503" s="22"/>
      <c r="O1503" s="22"/>
      <c r="P1503" s="24"/>
      <c r="Q1503" s="23" t="s">
        <v>20</v>
      </c>
      <c r="R1503" s="23" t="s">
        <v>21</v>
      </c>
      <c r="S1503" s="25"/>
      <c r="T1503" s="26"/>
      <c r="U1503" s="26"/>
      <c r="V1503" s="22"/>
      <c r="W1503" s="27"/>
      <c r="X1503" s="8"/>
      <c r="Y1503" s="8"/>
      <c r="Z1503" s="8"/>
      <c r="AA1503" s="8"/>
      <c r="AB1503" s="8"/>
      <c r="AC1503" s="8"/>
      <c r="AD1503" s="8"/>
      <c r="AE1503" s="8"/>
      <c r="AF1503" s="8"/>
      <c r="AG1503" s="8"/>
      <c r="AH1503" s="8"/>
      <c r="AI1503" s="8"/>
      <c r="AJ1503" s="8"/>
      <c r="AK1503" s="8"/>
    </row>
    <row r="1504" spans="1:37" ht="285.75">
      <c r="A1504" s="18">
        <v>3356</v>
      </c>
      <c r="B1504" s="19"/>
      <c r="C1504" s="28" t="s">
        <v>20880</v>
      </c>
      <c r="D1504" s="28" t="s">
        <v>20881</v>
      </c>
      <c r="E1504" s="22"/>
      <c r="F1504" s="22"/>
      <c r="G1504" s="22"/>
      <c r="H1504" s="23">
        <v>0</v>
      </c>
      <c r="I1504" s="22"/>
      <c r="J1504" s="23" t="s">
        <v>18202</v>
      </c>
      <c r="K1504" s="29">
        <v>43497</v>
      </c>
      <c r="L1504" s="23" t="s">
        <v>96</v>
      </c>
      <c r="M1504" s="22"/>
      <c r="N1504" s="22"/>
      <c r="O1504" s="22"/>
      <c r="P1504" s="24"/>
      <c r="Q1504" s="23" t="s">
        <v>172</v>
      </c>
      <c r="R1504" s="23" t="s">
        <v>173</v>
      </c>
      <c r="S1504" s="25"/>
      <c r="T1504" s="26"/>
      <c r="U1504" s="26"/>
      <c r="V1504" s="22"/>
      <c r="W1504" s="27"/>
      <c r="X1504" s="8"/>
      <c r="Y1504" s="8"/>
      <c r="Z1504" s="8"/>
      <c r="AA1504" s="8"/>
      <c r="AB1504" s="8"/>
      <c r="AC1504" s="8"/>
      <c r="AD1504" s="8"/>
      <c r="AE1504" s="8"/>
      <c r="AF1504" s="8"/>
      <c r="AG1504" s="8"/>
      <c r="AH1504" s="8"/>
      <c r="AI1504" s="8"/>
      <c r="AJ1504" s="8"/>
      <c r="AK1504" s="8"/>
    </row>
    <row r="1505" spans="1:37" ht="255.75">
      <c r="A1505" s="18">
        <v>3357</v>
      </c>
      <c r="B1505" s="19"/>
      <c r="C1505" s="28" t="s">
        <v>20880</v>
      </c>
      <c r="D1505" s="28" t="s">
        <v>20882</v>
      </c>
      <c r="E1505" s="22"/>
      <c r="F1505" s="23" t="s">
        <v>26</v>
      </c>
      <c r="G1505" s="22"/>
      <c r="H1505" s="23">
        <v>0</v>
      </c>
      <c r="I1505" s="22"/>
      <c r="J1505" s="23" t="s">
        <v>18202</v>
      </c>
      <c r="K1505" s="23" t="s">
        <v>18203</v>
      </c>
      <c r="L1505" s="23" t="s">
        <v>61</v>
      </c>
      <c r="M1505" s="22"/>
      <c r="N1505" s="22"/>
      <c r="O1505" s="22"/>
      <c r="P1505" s="24"/>
      <c r="Q1505" s="23" t="s">
        <v>172</v>
      </c>
      <c r="R1505" s="23" t="s">
        <v>173</v>
      </c>
      <c r="S1505" s="25"/>
      <c r="T1505" s="26"/>
      <c r="U1505" s="26"/>
      <c r="V1505" s="22"/>
      <c r="W1505" s="27"/>
      <c r="X1505" s="8"/>
      <c r="Y1505" s="8"/>
      <c r="Z1505" s="8"/>
      <c r="AA1505" s="8"/>
      <c r="AB1505" s="8"/>
      <c r="AC1505" s="8"/>
      <c r="AD1505" s="8"/>
      <c r="AE1505" s="8"/>
      <c r="AF1505" s="8"/>
      <c r="AG1505" s="8"/>
      <c r="AH1505" s="8"/>
      <c r="AI1505" s="8"/>
      <c r="AJ1505" s="8"/>
      <c r="AK1505" s="8"/>
    </row>
    <row r="1506" spans="1:37" ht="120.75">
      <c r="A1506" s="18">
        <v>3358</v>
      </c>
      <c r="B1506" s="19"/>
      <c r="C1506" s="28" t="s">
        <v>20883</v>
      </c>
      <c r="D1506" s="28" t="s">
        <v>20884</v>
      </c>
      <c r="E1506" s="22"/>
      <c r="F1506" s="22"/>
      <c r="G1506" s="22"/>
      <c r="H1506" s="23">
        <v>0</v>
      </c>
      <c r="I1506" s="22"/>
      <c r="J1506" s="23" t="s">
        <v>18202</v>
      </c>
      <c r="K1506" s="29">
        <v>43497</v>
      </c>
      <c r="L1506" s="23" t="s">
        <v>96</v>
      </c>
      <c r="M1506" s="22"/>
      <c r="N1506" s="22"/>
      <c r="O1506" s="22"/>
      <c r="P1506" s="24"/>
      <c r="Q1506" s="23" t="s">
        <v>172</v>
      </c>
      <c r="R1506" s="23" t="s">
        <v>173</v>
      </c>
      <c r="S1506" s="25"/>
      <c r="T1506" s="26"/>
      <c r="U1506" s="26"/>
      <c r="V1506" s="22"/>
      <c r="W1506" s="27"/>
      <c r="X1506" s="8"/>
      <c r="Y1506" s="8"/>
      <c r="Z1506" s="8"/>
      <c r="AA1506" s="8"/>
      <c r="AB1506" s="8"/>
      <c r="AC1506" s="8"/>
      <c r="AD1506" s="8"/>
      <c r="AE1506" s="8"/>
      <c r="AF1506" s="8"/>
      <c r="AG1506" s="8"/>
      <c r="AH1506" s="8"/>
      <c r="AI1506" s="8"/>
      <c r="AJ1506" s="8"/>
      <c r="AK1506" s="8"/>
    </row>
    <row r="1507" spans="1:37" ht="90.75">
      <c r="A1507" s="18">
        <v>3359</v>
      </c>
      <c r="B1507" s="19"/>
      <c r="C1507" s="28" t="s">
        <v>20885</v>
      </c>
      <c r="D1507" s="28" t="s">
        <v>20886</v>
      </c>
      <c r="E1507" s="22"/>
      <c r="F1507" s="22"/>
      <c r="G1507" s="22"/>
      <c r="H1507" s="23">
        <v>0</v>
      </c>
      <c r="I1507" s="22"/>
      <c r="J1507" s="23" t="s">
        <v>18202</v>
      </c>
      <c r="K1507" s="29">
        <v>43497</v>
      </c>
      <c r="L1507" s="23" t="s">
        <v>96</v>
      </c>
      <c r="M1507" s="22"/>
      <c r="N1507" s="22"/>
      <c r="O1507" s="22"/>
      <c r="P1507" s="24"/>
      <c r="Q1507" s="23" t="s">
        <v>172</v>
      </c>
      <c r="R1507" s="23" t="s">
        <v>173</v>
      </c>
      <c r="S1507" s="25"/>
      <c r="T1507" s="26"/>
      <c r="U1507" s="26"/>
      <c r="V1507" s="22"/>
      <c r="W1507" s="27"/>
      <c r="X1507" s="8"/>
      <c r="Y1507" s="8"/>
      <c r="Z1507" s="8"/>
      <c r="AA1507" s="8"/>
      <c r="AB1507" s="8"/>
      <c r="AC1507" s="8"/>
      <c r="AD1507" s="8"/>
      <c r="AE1507" s="8"/>
      <c r="AF1507" s="8"/>
      <c r="AG1507" s="8"/>
      <c r="AH1507" s="8"/>
      <c r="AI1507" s="8"/>
      <c r="AJ1507" s="8"/>
      <c r="AK1507" s="8"/>
    </row>
    <row r="1508" spans="1:37" ht="90.75">
      <c r="A1508" s="18">
        <v>3360</v>
      </c>
      <c r="B1508" s="19"/>
      <c r="C1508" s="28" t="s">
        <v>20885</v>
      </c>
      <c r="D1508" s="28" t="s">
        <v>20887</v>
      </c>
      <c r="E1508" s="22"/>
      <c r="F1508" s="23" t="s">
        <v>165</v>
      </c>
      <c r="G1508" s="22"/>
      <c r="H1508" s="23">
        <v>0</v>
      </c>
      <c r="I1508" s="22"/>
      <c r="J1508" s="23" t="s">
        <v>18202</v>
      </c>
      <c r="K1508" s="23" t="s">
        <v>18203</v>
      </c>
      <c r="L1508" s="23" t="s">
        <v>61</v>
      </c>
      <c r="M1508" s="22"/>
      <c r="N1508" s="22"/>
      <c r="O1508" s="22"/>
      <c r="P1508" s="24"/>
      <c r="Q1508" s="23" t="s">
        <v>172</v>
      </c>
      <c r="R1508" s="23" t="s">
        <v>173</v>
      </c>
      <c r="S1508" s="25"/>
      <c r="T1508" s="26"/>
      <c r="U1508" s="26"/>
      <c r="V1508" s="22"/>
      <c r="W1508" s="27"/>
      <c r="X1508" s="8"/>
      <c r="Y1508" s="8"/>
      <c r="Z1508" s="8"/>
      <c r="AA1508" s="8"/>
      <c r="AB1508" s="8"/>
      <c r="AC1508" s="8"/>
      <c r="AD1508" s="8"/>
      <c r="AE1508" s="8"/>
      <c r="AF1508" s="8"/>
      <c r="AG1508" s="8"/>
      <c r="AH1508" s="8"/>
      <c r="AI1508" s="8"/>
      <c r="AJ1508" s="8"/>
      <c r="AK1508" s="8"/>
    </row>
    <row r="1509" spans="1:37" ht="90.75">
      <c r="A1509" s="18">
        <v>3361</v>
      </c>
      <c r="B1509" s="19"/>
      <c r="C1509" s="28" t="s">
        <v>20888</v>
      </c>
      <c r="D1509" s="28" t="s">
        <v>20889</v>
      </c>
      <c r="E1509" s="22"/>
      <c r="F1509" s="22"/>
      <c r="G1509" s="22"/>
      <c r="H1509" s="23">
        <v>0</v>
      </c>
      <c r="I1509" s="22"/>
      <c r="J1509" s="23" t="s">
        <v>18202</v>
      </c>
      <c r="K1509" s="29">
        <v>43497</v>
      </c>
      <c r="L1509" s="23" t="s">
        <v>96</v>
      </c>
      <c r="M1509" s="22"/>
      <c r="N1509" s="22"/>
      <c r="O1509" s="22"/>
      <c r="P1509" s="24"/>
      <c r="Q1509" s="23" t="s">
        <v>172</v>
      </c>
      <c r="R1509" s="23" t="s">
        <v>173</v>
      </c>
      <c r="S1509" s="25"/>
      <c r="T1509" s="26"/>
      <c r="U1509" s="26"/>
      <c r="V1509" s="22"/>
      <c r="W1509" s="27"/>
      <c r="X1509" s="8"/>
      <c r="Y1509" s="8"/>
      <c r="Z1509" s="8"/>
      <c r="AA1509" s="8"/>
      <c r="AB1509" s="8"/>
      <c r="AC1509" s="8"/>
      <c r="AD1509" s="8"/>
      <c r="AE1509" s="8"/>
      <c r="AF1509" s="8"/>
      <c r="AG1509" s="8"/>
      <c r="AH1509" s="8"/>
      <c r="AI1509" s="8"/>
      <c r="AJ1509" s="8"/>
      <c r="AK1509" s="8"/>
    </row>
    <row r="1510" spans="1:37" ht="45.75">
      <c r="A1510" s="18">
        <v>3362</v>
      </c>
      <c r="B1510" s="19"/>
      <c r="C1510" s="28" t="s">
        <v>20890</v>
      </c>
      <c r="D1510" s="28" t="s">
        <v>20891</v>
      </c>
      <c r="E1510" s="22"/>
      <c r="F1510" s="22"/>
      <c r="G1510" s="22"/>
      <c r="H1510" s="23">
        <v>0</v>
      </c>
      <c r="I1510" s="22"/>
      <c r="J1510" s="23" t="s">
        <v>18202</v>
      </c>
      <c r="K1510" s="23" t="s">
        <v>18203</v>
      </c>
      <c r="L1510" s="23" t="s">
        <v>61</v>
      </c>
      <c r="M1510" s="22"/>
      <c r="N1510" s="22"/>
      <c r="O1510" s="22"/>
      <c r="P1510" s="24"/>
      <c r="Q1510" s="23" t="s">
        <v>99</v>
      </c>
      <c r="R1510" s="23" t="s">
        <v>179</v>
      </c>
      <c r="S1510" s="25"/>
      <c r="T1510" s="26"/>
      <c r="U1510" s="26"/>
      <c r="V1510" s="22"/>
      <c r="W1510" s="27"/>
      <c r="X1510" s="8"/>
      <c r="Y1510" s="8"/>
      <c r="Z1510" s="8"/>
      <c r="AA1510" s="8"/>
      <c r="AB1510" s="8"/>
      <c r="AC1510" s="8"/>
      <c r="AD1510" s="8"/>
      <c r="AE1510" s="8"/>
      <c r="AF1510" s="8"/>
      <c r="AG1510" s="8"/>
      <c r="AH1510" s="8"/>
      <c r="AI1510" s="8"/>
      <c r="AJ1510" s="8"/>
      <c r="AK1510" s="8"/>
    </row>
    <row r="1511" spans="1:37" ht="135.75">
      <c r="A1511" s="18">
        <v>3363</v>
      </c>
      <c r="B1511" s="19"/>
      <c r="C1511" s="28" t="s">
        <v>20892</v>
      </c>
      <c r="D1511" s="28" t="s">
        <v>20893</v>
      </c>
      <c r="E1511" s="22"/>
      <c r="F1511" s="22"/>
      <c r="G1511" s="22"/>
      <c r="H1511" s="23">
        <v>0</v>
      </c>
      <c r="I1511" s="22"/>
      <c r="J1511" s="23" t="s">
        <v>18202</v>
      </c>
      <c r="K1511" s="23" t="s">
        <v>18203</v>
      </c>
      <c r="L1511" s="23" t="s">
        <v>61</v>
      </c>
      <c r="M1511" s="22"/>
      <c r="N1511" s="22"/>
      <c r="O1511" s="22"/>
      <c r="P1511" s="24"/>
      <c r="Q1511" s="23" t="s">
        <v>99</v>
      </c>
      <c r="R1511" s="23" t="s">
        <v>179</v>
      </c>
      <c r="S1511" s="25"/>
      <c r="T1511" s="26"/>
      <c r="U1511" s="26"/>
      <c r="V1511" s="22"/>
      <c r="W1511" s="27"/>
      <c r="X1511" s="8"/>
      <c r="Y1511" s="8"/>
      <c r="Z1511" s="8"/>
      <c r="AA1511" s="8"/>
      <c r="AB1511" s="8"/>
      <c r="AC1511" s="8"/>
      <c r="AD1511" s="8"/>
      <c r="AE1511" s="8"/>
      <c r="AF1511" s="8"/>
      <c r="AG1511" s="8"/>
      <c r="AH1511" s="8"/>
      <c r="AI1511" s="8"/>
      <c r="AJ1511" s="8"/>
      <c r="AK1511" s="8"/>
    </row>
    <row r="1512" spans="1:37" ht="120.75">
      <c r="A1512" s="18">
        <v>3364</v>
      </c>
      <c r="B1512" s="19"/>
      <c r="C1512" s="28" t="s">
        <v>20894</v>
      </c>
      <c r="D1512" s="28" t="s">
        <v>20895</v>
      </c>
      <c r="E1512" s="23" t="s">
        <v>19069</v>
      </c>
      <c r="F1512" s="23" t="s">
        <v>677</v>
      </c>
      <c r="G1512" s="22"/>
      <c r="H1512" s="23">
        <v>0</v>
      </c>
      <c r="I1512" s="22"/>
      <c r="J1512" s="23" t="s">
        <v>18202</v>
      </c>
      <c r="K1512" s="22"/>
      <c r="L1512" s="23" t="s">
        <v>18367</v>
      </c>
      <c r="M1512" s="22"/>
      <c r="N1512" s="22"/>
      <c r="O1512" s="22"/>
      <c r="P1512" s="24"/>
      <c r="Q1512" s="22"/>
      <c r="R1512" s="23" t="s">
        <v>18304</v>
      </c>
      <c r="S1512" s="25"/>
      <c r="T1512" s="26"/>
      <c r="U1512" s="26"/>
      <c r="V1512" s="22"/>
      <c r="W1512" s="27"/>
      <c r="X1512" s="8"/>
      <c r="Y1512" s="8"/>
      <c r="Z1512" s="8"/>
      <c r="AA1512" s="8"/>
      <c r="AB1512" s="8"/>
      <c r="AC1512" s="8"/>
      <c r="AD1512" s="8"/>
      <c r="AE1512" s="8"/>
      <c r="AF1512" s="8"/>
      <c r="AG1512" s="8"/>
      <c r="AH1512" s="8"/>
      <c r="AI1512" s="8"/>
      <c r="AJ1512" s="8"/>
      <c r="AK1512" s="8"/>
    </row>
    <row r="1513" spans="1:37" ht="120.75">
      <c r="A1513" s="18">
        <v>3365</v>
      </c>
      <c r="B1513" s="30" t="s">
        <v>18914</v>
      </c>
      <c r="C1513" s="28" t="s">
        <v>20896</v>
      </c>
      <c r="D1513" s="28" t="s">
        <v>20897</v>
      </c>
      <c r="E1513" s="22"/>
      <c r="F1513" s="23" t="s">
        <v>50</v>
      </c>
      <c r="G1513" s="22"/>
      <c r="H1513" s="23">
        <v>0</v>
      </c>
      <c r="I1513" s="22"/>
      <c r="J1513" s="23" t="s">
        <v>18202</v>
      </c>
      <c r="K1513" s="23" t="s">
        <v>18203</v>
      </c>
      <c r="L1513" s="23" t="s">
        <v>35</v>
      </c>
      <c r="M1513" s="22"/>
      <c r="N1513" s="22"/>
      <c r="O1513" s="23" t="s">
        <v>1195</v>
      </c>
      <c r="P1513" s="24"/>
      <c r="Q1513" s="23" t="s">
        <v>99</v>
      </c>
      <c r="R1513" s="23" t="s">
        <v>10886</v>
      </c>
      <c r="S1513" s="25"/>
      <c r="T1513" s="26"/>
      <c r="U1513" s="26"/>
      <c r="V1513" s="22"/>
      <c r="W1513" s="27"/>
      <c r="X1513" s="8"/>
      <c r="Y1513" s="8"/>
      <c r="Z1513" s="8"/>
      <c r="AA1513" s="8"/>
      <c r="AB1513" s="8"/>
      <c r="AC1513" s="8"/>
      <c r="AD1513" s="8"/>
      <c r="AE1513" s="8"/>
      <c r="AF1513" s="8"/>
      <c r="AG1513" s="8"/>
      <c r="AH1513" s="8"/>
      <c r="AI1513" s="8"/>
      <c r="AJ1513" s="8"/>
      <c r="AK1513" s="8"/>
    </row>
    <row r="1514" spans="1:37" ht="135.75">
      <c r="A1514" s="18">
        <v>3366</v>
      </c>
      <c r="B1514" s="19"/>
      <c r="C1514" s="28" t="s">
        <v>20898</v>
      </c>
      <c r="D1514" s="28" t="s">
        <v>20899</v>
      </c>
      <c r="E1514" s="22"/>
      <c r="F1514" s="22"/>
      <c r="G1514" s="22"/>
      <c r="H1514" s="23">
        <v>0</v>
      </c>
      <c r="I1514" s="22"/>
      <c r="J1514" s="23" t="s">
        <v>18202</v>
      </c>
      <c r="K1514" s="23" t="s">
        <v>18203</v>
      </c>
      <c r="L1514" s="23" t="s">
        <v>61</v>
      </c>
      <c r="M1514" s="22"/>
      <c r="N1514" s="22"/>
      <c r="O1514" s="22"/>
      <c r="P1514" s="24"/>
      <c r="Q1514" s="23" t="s">
        <v>99</v>
      </c>
      <c r="R1514" s="23" t="s">
        <v>179</v>
      </c>
      <c r="S1514" s="25"/>
      <c r="T1514" s="26"/>
      <c r="U1514" s="26"/>
      <c r="V1514" s="22"/>
      <c r="W1514" s="27"/>
      <c r="X1514" s="8"/>
      <c r="Y1514" s="8"/>
      <c r="Z1514" s="8"/>
      <c r="AA1514" s="8"/>
      <c r="AB1514" s="8"/>
      <c r="AC1514" s="8"/>
      <c r="AD1514" s="8"/>
      <c r="AE1514" s="8"/>
      <c r="AF1514" s="8"/>
      <c r="AG1514" s="8"/>
      <c r="AH1514" s="8"/>
      <c r="AI1514" s="8"/>
      <c r="AJ1514" s="8"/>
      <c r="AK1514" s="8"/>
    </row>
    <row r="1515" spans="1:37" ht="330.75">
      <c r="A1515" s="18">
        <v>3367</v>
      </c>
      <c r="B1515" s="19"/>
      <c r="C1515" s="28" t="s">
        <v>20900</v>
      </c>
      <c r="D1515" s="28" t="s">
        <v>20901</v>
      </c>
      <c r="E1515" s="22"/>
      <c r="F1515" s="22"/>
      <c r="G1515" s="22"/>
      <c r="H1515" s="23">
        <v>0</v>
      </c>
      <c r="I1515" s="22"/>
      <c r="J1515" s="23" t="s">
        <v>18202</v>
      </c>
      <c r="K1515" s="23" t="s">
        <v>18203</v>
      </c>
      <c r="L1515" s="23" t="s">
        <v>61</v>
      </c>
      <c r="M1515" s="22"/>
      <c r="N1515" s="22"/>
      <c r="O1515" s="22"/>
      <c r="P1515" s="24"/>
      <c r="Q1515" s="23" t="s">
        <v>99</v>
      </c>
      <c r="R1515" s="23" t="s">
        <v>179</v>
      </c>
      <c r="S1515" s="25"/>
      <c r="T1515" s="26"/>
      <c r="U1515" s="26"/>
      <c r="V1515" s="22"/>
      <c r="W1515" s="27"/>
      <c r="X1515" s="8"/>
      <c r="Y1515" s="8"/>
      <c r="Z1515" s="8"/>
      <c r="AA1515" s="8"/>
      <c r="AB1515" s="8"/>
      <c r="AC1515" s="8"/>
      <c r="AD1515" s="8"/>
      <c r="AE1515" s="8"/>
      <c r="AF1515" s="8"/>
      <c r="AG1515" s="8"/>
      <c r="AH1515" s="8"/>
      <c r="AI1515" s="8"/>
      <c r="AJ1515" s="8"/>
      <c r="AK1515" s="8"/>
    </row>
    <row r="1516" spans="1:37" ht="315.75">
      <c r="A1516" s="18">
        <v>3368</v>
      </c>
      <c r="B1516" s="19"/>
      <c r="C1516" s="28" t="s">
        <v>20902</v>
      </c>
      <c r="D1516" s="28" t="s">
        <v>20903</v>
      </c>
      <c r="E1516" s="22"/>
      <c r="F1516" s="22"/>
      <c r="G1516" s="22"/>
      <c r="H1516" s="23">
        <v>0</v>
      </c>
      <c r="I1516" s="22"/>
      <c r="J1516" s="23" t="s">
        <v>18202</v>
      </c>
      <c r="K1516" s="23" t="s">
        <v>18203</v>
      </c>
      <c r="L1516" s="23" t="s">
        <v>61</v>
      </c>
      <c r="M1516" s="22"/>
      <c r="N1516" s="22"/>
      <c r="O1516" s="22"/>
      <c r="P1516" s="24"/>
      <c r="Q1516" s="23" t="s">
        <v>172</v>
      </c>
      <c r="R1516" s="23" t="s">
        <v>173</v>
      </c>
      <c r="S1516" s="25"/>
      <c r="T1516" s="26"/>
      <c r="U1516" s="26"/>
      <c r="V1516" s="22"/>
      <c r="W1516" s="27"/>
      <c r="X1516" s="8"/>
      <c r="Y1516" s="8"/>
      <c r="Z1516" s="8"/>
      <c r="AA1516" s="8"/>
      <c r="AB1516" s="8"/>
      <c r="AC1516" s="8"/>
      <c r="AD1516" s="8"/>
      <c r="AE1516" s="8"/>
      <c r="AF1516" s="8"/>
      <c r="AG1516" s="8"/>
      <c r="AH1516" s="8"/>
      <c r="AI1516" s="8"/>
      <c r="AJ1516" s="8"/>
      <c r="AK1516" s="8"/>
    </row>
    <row r="1517" spans="1:37" ht="330.75">
      <c r="A1517" s="18">
        <v>3369</v>
      </c>
      <c r="B1517" s="19"/>
      <c r="C1517" s="28" t="s">
        <v>20902</v>
      </c>
      <c r="D1517" s="28" t="s">
        <v>20904</v>
      </c>
      <c r="E1517" s="22"/>
      <c r="F1517" s="22"/>
      <c r="G1517" s="22"/>
      <c r="H1517" s="23">
        <v>0</v>
      </c>
      <c r="I1517" s="22"/>
      <c r="J1517" s="23" t="s">
        <v>18202</v>
      </c>
      <c r="K1517" s="29">
        <v>43497</v>
      </c>
      <c r="L1517" s="23" t="s">
        <v>96</v>
      </c>
      <c r="M1517" s="22"/>
      <c r="N1517" s="22"/>
      <c r="O1517" s="22"/>
      <c r="P1517" s="24"/>
      <c r="Q1517" s="23" t="s">
        <v>172</v>
      </c>
      <c r="R1517" s="23" t="s">
        <v>173</v>
      </c>
      <c r="S1517" s="25"/>
      <c r="T1517" s="26"/>
      <c r="U1517" s="26"/>
      <c r="V1517" s="22"/>
      <c r="W1517" s="27"/>
      <c r="X1517" s="8"/>
      <c r="Y1517" s="8"/>
      <c r="Z1517" s="8"/>
      <c r="AA1517" s="8"/>
      <c r="AB1517" s="8"/>
      <c r="AC1517" s="8"/>
      <c r="AD1517" s="8"/>
      <c r="AE1517" s="8"/>
      <c r="AF1517" s="8"/>
      <c r="AG1517" s="8"/>
      <c r="AH1517" s="8"/>
      <c r="AI1517" s="8"/>
      <c r="AJ1517" s="8"/>
      <c r="AK1517" s="8"/>
    </row>
    <row r="1518" spans="1:37" ht="60.75">
      <c r="A1518" s="18">
        <v>3370</v>
      </c>
      <c r="B1518" s="19"/>
      <c r="C1518" s="28" t="s">
        <v>20905</v>
      </c>
      <c r="D1518" s="28" t="s">
        <v>20906</v>
      </c>
      <c r="E1518" s="22"/>
      <c r="F1518" s="23" t="s">
        <v>19669</v>
      </c>
      <c r="G1518" s="23" t="s">
        <v>20907</v>
      </c>
      <c r="H1518" s="23">
        <v>0</v>
      </c>
      <c r="I1518" s="22"/>
      <c r="J1518" s="23" t="s">
        <v>18202</v>
      </c>
      <c r="K1518" s="29">
        <v>43497</v>
      </c>
      <c r="L1518" s="23" t="s">
        <v>15679</v>
      </c>
      <c r="M1518" s="22"/>
      <c r="N1518" s="23" t="s">
        <v>18224</v>
      </c>
      <c r="O1518" s="22"/>
      <c r="P1518" s="24"/>
      <c r="Q1518" s="23" t="s">
        <v>29</v>
      </c>
      <c r="R1518" s="23" t="s">
        <v>30</v>
      </c>
      <c r="S1518" s="25"/>
      <c r="T1518" s="26"/>
      <c r="U1518" s="26"/>
      <c r="V1518" s="22"/>
      <c r="W1518" s="27"/>
      <c r="X1518" s="8"/>
      <c r="Y1518" s="8"/>
      <c r="Z1518" s="8"/>
      <c r="AA1518" s="8"/>
      <c r="AB1518" s="8"/>
      <c r="AC1518" s="8"/>
      <c r="AD1518" s="8"/>
      <c r="AE1518" s="8"/>
      <c r="AF1518" s="8"/>
      <c r="AG1518" s="8"/>
      <c r="AH1518" s="8"/>
      <c r="AI1518" s="8"/>
      <c r="AJ1518" s="8"/>
      <c r="AK1518" s="8"/>
    </row>
    <row r="1519" spans="1:37" ht="409.6">
      <c r="A1519" s="18">
        <v>3376</v>
      </c>
      <c r="B1519" s="19"/>
      <c r="C1519" s="28" t="s">
        <v>20908</v>
      </c>
      <c r="D1519" s="21"/>
      <c r="E1519" s="22"/>
      <c r="F1519" s="22"/>
      <c r="G1519" s="22"/>
      <c r="H1519" s="23">
        <v>0</v>
      </c>
      <c r="I1519" s="22"/>
      <c r="J1519" s="23" t="s">
        <v>18202</v>
      </c>
      <c r="K1519" s="22"/>
      <c r="L1519" s="23" t="s">
        <v>15679</v>
      </c>
      <c r="M1519" s="23">
        <v>2017</v>
      </c>
      <c r="N1519" s="22"/>
      <c r="O1519" s="22"/>
      <c r="P1519" s="24"/>
      <c r="Q1519" s="23" t="s">
        <v>20</v>
      </c>
      <c r="R1519" s="23" t="s">
        <v>21</v>
      </c>
      <c r="S1519" s="25"/>
      <c r="T1519" s="26"/>
      <c r="U1519" s="26"/>
      <c r="V1519" s="22"/>
      <c r="W1519" s="27"/>
      <c r="X1519" s="8"/>
      <c r="Y1519" s="8"/>
      <c r="Z1519" s="8"/>
      <c r="AA1519" s="8"/>
      <c r="AB1519" s="8"/>
      <c r="AC1519" s="8"/>
      <c r="AD1519" s="8"/>
      <c r="AE1519" s="8"/>
      <c r="AF1519" s="8"/>
      <c r="AG1519" s="8"/>
      <c r="AH1519" s="8"/>
      <c r="AI1519" s="8"/>
      <c r="AJ1519" s="8"/>
      <c r="AK1519" s="8"/>
    </row>
    <row r="1520" spans="1:37" ht="409.6">
      <c r="A1520" s="18">
        <v>3377</v>
      </c>
      <c r="B1520" s="19"/>
      <c r="C1520" s="28" t="s">
        <v>20909</v>
      </c>
      <c r="D1520" s="21"/>
      <c r="E1520" s="22"/>
      <c r="F1520" s="22"/>
      <c r="G1520" s="22"/>
      <c r="H1520" s="23">
        <v>0</v>
      </c>
      <c r="I1520" s="22"/>
      <c r="J1520" s="23" t="s">
        <v>18202</v>
      </c>
      <c r="K1520" s="22"/>
      <c r="L1520" s="23" t="s">
        <v>15679</v>
      </c>
      <c r="M1520" s="23">
        <v>2017</v>
      </c>
      <c r="N1520" s="22"/>
      <c r="O1520" s="22"/>
      <c r="P1520" s="24"/>
      <c r="Q1520" s="23" t="s">
        <v>20</v>
      </c>
      <c r="R1520" s="23" t="s">
        <v>21</v>
      </c>
      <c r="S1520" s="25"/>
      <c r="T1520" s="26"/>
      <c r="U1520" s="26"/>
      <c r="V1520" s="22"/>
      <c r="W1520" s="27"/>
      <c r="X1520" s="8"/>
      <c r="Y1520" s="8"/>
      <c r="Z1520" s="8"/>
      <c r="AA1520" s="8"/>
      <c r="AB1520" s="8"/>
      <c r="AC1520" s="8"/>
      <c r="AD1520" s="8"/>
      <c r="AE1520" s="8"/>
      <c r="AF1520" s="8"/>
      <c r="AG1520" s="8"/>
      <c r="AH1520" s="8"/>
      <c r="AI1520" s="8"/>
      <c r="AJ1520" s="8"/>
      <c r="AK1520" s="8"/>
    </row>
    <row r="1521" spans="1:37" ht="409.6">
      <c r="A1521" s="18">
        <v>3378</v>
      </c>
      <c r="B1521" s="19"/>
      <c r="C1521" s="28" t="s">
        <v>20910</v>
      </c>
      <c r="D1521" s="21"/>
      <c r="E1521" s="22"/>
      <c r="F1521" s="22"/>
      <c r="G1521" s="22"/>
      <c r="H1521" s="23">
        <v>0</v>
      </c>
      <c r="I1521" s="22"/>
      <c r="J1521" s="23" t="s">
        <v>18202</v>
      </c>
      <c r="K1521" s="22"/>
      <c r="L1521" s="23" t="s">
        <v>18267</v>
      </c>
      <c r="M1521" s="23">
        <v>2017</v>
      </c>
      <c r="N1521" s="22"/>
      <c r="O1521" s="22"/>
      <c r="P1521" s="24"/>
      <c r="Q1521" s="23" t="s">
        <v>20</v>
      </c>
      <c r="R1521" s="23" t="s">
        <v>21</v>
      </c>
      <c r="S1521" s="25"/>
      <c r="T1521" s="26"/>
      <c r="U1521" s="26"/>
      <c r="V1521" s="22"/>
      <c r="W1521" s="27"/>
      <c r="X1521" s="8"/>
      <c r="Y1521" s="8"/>
      <c r="Z1521" s="8"/>
      <c r="AA1521" s="8"/>
      <c r="AB1521" s="8"/>
      <c r="AC1521" s="8"/>
      <c r="AD1521" s="8"/>
      <c r="AE1521" s="8"/>
      <c r="AF1521" s="8"/>
      <c r="AG1521" s="8"/>
      <c r="AH1521" s="8"/>
      <c r="AI1521" s="8"/>
      <c r="AJ1521" s="8"/>
      <c r="AK1521" s="8"/>
    </row>
    <row r="1522" spans="1:37" ht="409.6">
      <c r="A1522" s="18">
        <v>3379</v>
      </c>
      <c r="B1522" s="19"/>
      <c r="C1522" s="28" t="s">
        <v>20911</v>
      </c>
      <c r="D1522" s="21"/>
      <c r="E1522" s="22"/>
      <c r="F1522" s="22"/>
      <c r="G1522" s="22"/>
      <c r="H1522" s="23">
        <v>0</v>
      </c>
      <c r="I1522" s="22"/>
      <c r="J1522" s="23" t="s">
        <v>18202</v>
      </c>
      <c r="K1522" s="22"/>
      <c r="L1522" s="23" t="s">
        <v>18267</v>
      </c>
      <c r="M1522" s="23">
        <v>2017</v>
      </c>
      <c r="N1522" s="22"/>
      <c r="O1522" s="22"/>
      <c r="P1522" s="24"/>
      <c r="Q1522" s="23" t="s">
        <v>20</v>
      </c>
      <c r="R1522" s="23" t="s">
        <v>21</v>
      </c>
      <c r="S1522" s="25"/>
      <c r="T1522" s="26"/>
      <c r="U1522" s="26"/>
      <c r="V1522" s="22"/>
      <c r="W1522" s="27"/>
      <c r="X1522" s="8"/>
      <c r="Y1522" s="8"/>
      <c r="Z1522" s="8"/>
      <c r="AA1522" s="8"/>
      <c r="AB1522" s="8"/>
      <c r="AC1522" s="8"/>
      <c r="AD1522" s="8"/>
      <c r="AE1522" s="8"/>
      <c r="AF1522" s="8"/>
      <c r="AG1522" s="8"/>
      <c r="AH1522" s="8"/>
      <c r="AI1522" s="8"/>
      <c r="AJ1522" s="8"/>
      <c r="AK1522" s="8"/>
    </row>
    <row r="1523" spans="1:37" ht="105.75">
      <c r="A1523" s="18">
        <v>3397</v>
      </c>
      <c r="B1523" s="19"/>
      <c r="C1523" s="28" t="s">
        <v>20912</v>
      </c>
      <c r="D1523" s="28" t="s">
        <v>12521</v>
      </c>
      <c r="E1523" s="22"/>
      <c r="F1523" s="22"/>
      <c r="G1523" s="22"/>
      <c r="H1523" s="23">
        <v>0</v>
      </c>
      <c r="I1523" s="22"/>
      <c r="J1523" s="23" t="s">
        <v>18202</v>
      </c>
      <c r="K1523" s="22"/>
      <c r="L1523" s="23" t="s">
        <v>18367</v>
      </c>
      <c r="M1523" s="22"/>
      <c r="N1523" s="22"/>
      <c r="O1523" s="22"/>
      <c r="P1523" s="24"/>
      <c r="Q1523" s="22"/>
      <c r="R1523" s="23" t="s">
        <v>12731</v>
      </c>
      <c r="S1523" s="25"/>
      <c r="T1523" s="26"/>
      <c r="U1523" s="32" t="s">
        <v>545</v>
      </c>
      <c r="V1523" s="22"/>
      <c r="W1523" s="27"/>
      <c r="X1523" s="8"/>
      <c r="Y1523" s="8"/>
      <c r="Z1523" s="8"/>
      <c r="AA1523" s="8"/>
      <c r="AB1523" s="8"/>
      <c r="AC1523" s="8"/>
      <c r="AD1523" s="8"/>
      <c r="AE1523" s="8"/>
      <c r="AF1523" s="8"/>
      <c r="AG1523" s="8"/>
      <c r="AH1523" s="8"/>
      <c r="AI1523" s="8"/>
      <c r="AJ1523" s="8"/>
      <c r="AK1523" s="8"/>
    </row>
    <row r="1524" spans="1:37" ht="409.6">
      <c r="A1524" s="18">
        <v>3409</v>
      </c>
      <c r="B1524" s="19"/>
      <c r="C1524" s="28" t="s">
        <v>20913</v>
      </c>
      <c r="D1524" s="21"/>
      <c r="E1524" s="22"/>
      <c r="F1524" s="22"/>
      <c r="G1524" s="22"/>
      <c r="H1524" s="23">
        <v>0</v>
      </c>
      <c r="I1524" s="22"/>
      <c r="J1524" s="23" t="s">
        <v>18202</v>
      </c>
      <c r="K1524" s="22"/>
      <c r="L1524" s="23" t="s">
        <v>18267</v>
      </c>
      <c r="M1524" s="23">
        <v>2017</v>
      </c>
      <c r="N1524" s="22"/>
      <c r="O1524" s="22"/>
      <c r="P1524" s="24"/>
      <c r="Q1524" s="23" t="s">
        <v>20</v>
      </c>
      <c r="R1524" s="23" t="s">
        <v>21</v>
      </c>
      <c r="S1524" s="25"/>
      <c r="T1524" s="26"/>
      <c r="U1524" s="26"/>
      <c r="V1524" s="22"/>
      <c r="W1524" s="27"/>
      <c r="X1524" s="8"/>
      <c r="Y1524" s="8"/>
      <c r="Z1524" s="8"/>
      <c r="AA1524" s="8"/>
      <c r="AB1524" s="8"/>
      <c r="AC1524" s="8"/>
      <c r="AD1524" s="8"/>
      <c r="AE1524" s="8"/>
      <c r="AF1524" s="8"/>
      <c r="AG1524" s="8"/>
      <c r="AH1524" s="8"/>
      <c r="AI1524" s="8"/>
      <c r="AJ1524" s="8"/>
      <c r="AK1524" s="8"/>
    </row>
    <row r="1525" spans="1:37" ht="409.6">
      <c r="A1525" s="18">
        <v>3410</v>
      </c>
      <c r="B1525" s="19"/>
      <c r="C1525" s="28" t="s">
        <v>20914</v>
      </c>
      <c r="D1525" s="21"/>
      <c r="E1525" s="22"/>
      <c r="F1525" s="22"/>
      <c r="G1525" s="22"/>
      <c r="H1525" s="23">
        <v>0</v>
      </c>
      <c r="I1525" s="22"/>
      <c r="J1525" s="23" t="s">
        <v>18202</v>
      </c>
      <c r="K1525" s="22"/>
      <c r="L1525" s="23" t="s">
        <v>18267</v>
      </c>
      <c r="M1525" s="23">
        <v>2017</v>
      </c>
      <c r="N1525" s="22"/>
      <c r="O1525" s="22"/>
      <c r="P1525" s="24"/>
      <c r="Q1525" s="23" t="s">
        <v>20</v>
      </c>
      <c r="R1525" s="23" t="s">
        <v>21</v>
      </c>
      <c r="S1525" s="25"/>
      <c r="T1525" s="26"/>
      <c r="U1525" s="26"/>
      <c r="V1525" s="22"/>
      <c r="W1525" s="27"/>
      <c r="X1525" s="8"/>
      <c r="Y1525" s="8"/>
      <c r="Z1525" s="8"/>
      <c r="AA1525" s="8"/>
      <c r="AB1525" s="8"/>
      <c r="AC1525" s="8"/>
      <c r="AD1525" s="8"/>
      <c r="AE1525" s="8"/>
      <c r="AF1525" s="8"/>
      <c r="AG1525" s="8"/>
      <c r="AH1525" s="8"/>
      <c r="AI1525" s="8"/>
      <c r="AJ1525" s="8"/>
      <c r="AK1525" s="8"/>
    </row>
    <row r="1526" spans="1:37" ht="409.6">
      <c r="A1526" s="18">
        <v>3411</v>
      </c>
      <c r="B1526" s="19"/>
      <c r="C1526" s="28" t="s">
        <v>20915</v>
      </c>
      <c r="D1526" s="21"/>
      <c r="E1526" s="22"/>
      <c r="F1526" s="22"/>
      <c r="G1526" s="22"/>
      <c r="H1526" s="23">
        <v>0</v>
      </c>
      <c r="I1526" s="22"/>
      <c r="J1526" s="23" t="s">
        <v>18202</v>
      </c>
      <c r="K1526" s="22"/>
      <c r="L1526" s="23" t="s">
        <v>18267</v>
      </c>
      <c r="M1526" s="23">
        <v>2017</v>
      </c>
      <c r="N1526" s="22"/>
      <c r="O1526" s="22"/>
      <c r="P1526" s="24"/>
      <c r="Q1526" s="23" t="s">
        <v>20</v>
      </c>
      <c r="R1526" s="23" t="s">
        <v>21</v>
      </c>
      <c r="S1526" s="25"/>
      <c r="T1526" s="26"/>
      <c r="U1526" s="26"/>
      <c r="V1526" s="22"/>
      <c r="W1526" s="27"/>
      <c r="X1526" s="8"/>
      <c r="Y1526" s="8"/>
      <c r="Z1526" s="8"/>
      <c r="AA1526" s="8"/>
      <c r="AB1526" s="8"/>
      <c r="AC1526" s="8"/>
      <c r="AD1526" s="8"/>
      <c r="AE1526" s="8"/>
      <c r="AF1526" s="8"/>
      <c r="AG1526" s="8"/>
      <c r="AH1526" s="8"/>
      <c r="AI1526" s="8"/>
      <c r="AJ1526" s="8"/>
      <c r="AK1526" s="8"/>
    </row>
    <row r="1527" spans="1:37" ht="90.75">
      <c r="A1527" s="18">
        <v>3412</v>
      </c>
      <c r="B1527" s="19"/>
      <c r="C1527" s="28" t="s">
        <v>20916</v>
      </c>
      <c r="D1527" s="28" t="s">
        <v>20917</v>
      </c>
      <c r="E1527" s="22"/>
      <c r="F1527" s="23" t="s">
        <v>50</v>
      </c>
      <c r="G1527" s="22"/>
      <c r="H1527" s="23">
        <v>0</v>
      </c>
      <c r="I1527" s="22"/>
      <c r="J1527" s="23" t="s">
        <v>18202</v>
      </c>
      <c r="K1527" s="29">
        <v>43497</v>
      </c>
      <c r="L1527" s="23" t="s">
        <v>96</v>
      </c>
      <c r="M1527" s="22"/>
      <c r="N1527" s="23" t="s">
        <v>20918</v>
      </c>
      <c r="O1527" s="22"/>
      <c r="P1527" s="24"/>
      <c r="Q1527" s="23" t="s">
        <v>18392</v>
      </c>
      <c r="R1527" s="23" t="s">
        <v>127</v>
      </c>
      <c r="S1527" s="25"/>
      <c r="T1527" s="26"/>
      <c r="U1527" s="26"/>
      <c r="V1527" s="22"/>
      <c r="W1527" s="27"/>
      <c r="X1527" s="8"/>
      <c r="Y1527" s="8"/>
      <c r="Z1527" s="8"/>
      <c r="AA1527" s="8"/>
      <c r="AB1527" s="8"/>
      <c r="AC1527" s="8"/>
      <c r="AD1527" s="8"/>
      <c r="AE1527" s="8"/>
      <c r="AF1527" s="8"/>
      <c r="AG1527" s="8"/>
      <c r="AH1527" s="8"/>
      <c r="AI1527" s="8"/>
      <c r="AJ1527" s="8"/>
      <c r="AK1527" s="8"/>
    </row>
    <row r="1528" spans="1:37" ht="135.75">
      <c r="A1528" s="18">
        <v>3413</v>
      </c>
      <c r="B1528" s="19"/>
      <c r="C1528" s="28" t="s">
        <v>20916</v>
      </c>
      <c r="D1528" s="28" t="s">
        <v>20919</v>
      </c>
      <c r="E1528" s="22"/>
      <c r="F1528" s="23" t="s">
        <v>50</v>
      </c>
      <c r="G1528" s="22"/>
      <c r="H1528" s="23">
        <v>0</v>
      </c>
      <c r="I1528" s="22"/>
      <c r="J1528" s="23" t="s">
        <v>18202</v>
      </c>
      <c r="K1528" s="29">
        <v>43497</v>
      </c>
      <c r="L1528" s="23" t="s">
        <v>96</v>
      </c>
      <c r="M1528" s="22"/>
      <c r="N1528" s="23" t="s">
        <v>20920</v>
      </c>
      <c r="O1528" s="22"/>
      <c r="P1528" s="24"/>
      <c r="Q1528" s="23" t="s">
        <v>18392</v>
      </c>
      <c r="R1528" s="23" t="s">
        <v>127</v>
      </c>
      <c r="S1528" s="25"/>
      <c r="T1528" s="26"/>
      <c r="U1528" s="26"/>
      <c r="V1528" s="22"/>
      <c r="W1528" s="27"/>
      <c r="X1528" s="8"/>
      <c r="Y1528" s="8"/>
      <c r="Z1528" s="8"/>
      <c r="AA1528" s="8"/>
      <c r="AB1528" s="8"/>
      <c r="AC1528" s="8"/>
      <c r="AD1528" s="8"/>
      <c r="AE1528" s="8"/>
      <c r="AF1528" s="8"/>
      <c r="AG1528" s="8"/>
      <c r="AH1528" s="8"/>
      <c r="AI1528" s="8"/>
      <c r="AJ1528" s="8"/>
      <c r="AK1528" s="8"/>
    </row>
    <row r="1529" spans="1:37" ht="120.75">
      <c r="A1529" s="18">
        <v>3414</v>
      </c>
      <c r="B1529" s="19"/>
      <c r="C1529" s="28" t="s">
        <v>20921</v>
      </c>
      <c r="D1529" s="28" t="s">
        <v>20922</v>
      </c>
      <c r="E1529" s="22"/>
      <c r="F1529" s="23" t="s">
        <v>50</v>
      </c>
      <c r="G1529" s="22"/>
      <c r="H1529" s="23">
        <v>0</v>
      </c>
      <c r="I1529" s="22"/>
      <c r="J1529" s="23" t="s">
        <v>18202</v>
      </c>
      <c r="K1529" s="29">
        <v>43497</v>
      </c>
      <c r="L1529" s="23" t="s">
        <v>96</v>
      </c>
      <c r="M1529" s="22"/>
      <c r="N1529" s="23" t="s">
        <v>20918</v>
      </c>
      <c r="O1529" s="22"/>
      <c r="P1529" s="24"/>
      <c r="Q1529" s="23" t="s">
        <v>18392</v>
      </c>
      <c r="R1529" s="23" t="s">
        <v>127</v>
      </c>
      <c r="S1529" s="25"/>
      <c r="T1529" s="26"/>
      <c r="U1529" s="26"/>
      <c r="V1529" s="22"/>
      <c r="W1529" s="27"/>
      <c r="X1529" s="8"/>
      <c r="Y1529" s="8"/>
      <c r="Z1529" s="8"/>
      <c r="AA1529" s="8"/>
      <c r="AB1529" s="8"/>
      <c r="AC1529" s="8"/>
      <c r="AD1529" s="8"/>
      <c r="AE1529" s="8"/>
      <c r="AF1529" s="8"/>
      <c r="AG1529" s="8"/>
      <c r="AH1529" s="8"/>
      <c r="AI1529" s="8"/>
      <c r="AJ1529" s="8"/>
      <c r="AK1529" s="8"/>
    </row>
    <row r="1530" spans="1:37" ht="90.75">
      <c r="A1530" s="18">
        <v>3415</v>
      </c>
      <c r="B1530" s="19"/>
      <c r="C1530" s="28" t="s">
        <v>20923</v>
      </c>
      <c r="D1530" s="28" t="s">
        <v>20924</v>
      </c>
      <c r="E1530" s="22"/>
      <c r="F1530" s="23" t="s">
        <v>50</v>
      </c>
      <c r="G1530" s="23" t="s">
        <v>18460</v>
      </c>
      <c r="H1530" s="23">
        <v>0</v>
      </c>
      <c r="I1530" s="22"/>
      <c r="J1530" s="23" t="s">
        <v>18202</v>
      </c>
      <c r="K1530" s="29">
        <v>43497</v>
      </c>
      <c r="L1530" s="23" t="s">
        <v>15679</v>
      </c>
      <c r="M1530" s="22"/>
      <c r="N1530" s="23" t="s">
        <v>6417</v>
      </c>
      <c r="O1530" s="22"/>
      <c r="P1530" s="24"/>
      <c r="Q1530" s="23" t="s">
        <v>29</v>
      </c>
      <c r="R1530" s="23" t="s">
        <v>30</v>
      </c>
      <c r="S1530" s="25"/>
      <c r="T1530" s="26"/>
      <c r="U1530" s="26"/>
      <c r="V1530" s="22"/>
      <c r="W1530" s="27"/>
      <c r="X1530" s="8"/>
      <c r="Y1530" s="8"/>
      <c r="Z1530" s="8"/>
      <c r="AA1530" s="8"/>
      <c r="AB1530" s="8"/>
      <c r="AC1530" s="8"/>
      <c r="AD1530" s="8"/>
      <c r="AE1530" s="8"/>
      <c r="AF1530" s="8"/>
      <c r="AG1530" s="8"/>
      <c r="AH1530" s="8"/>
      <c r="AI1530" s="8"/>
      <c r="AJ1530" s="8"/>
      <c r="AK1530" s="8"/>
    </row>
    <row r="1531" spans="1:37" ht="180.75">
      <c r="A1531" s="18">
        <v>3428</v>
      </c>
      <c r="B1531" s="19"/>
      <c r="C1531" s="28" t="s">
        <v>20925</v>
      </c>
      <c r="D1531" s="28" t="s">
        <v>20926</v>
      </c>
      <c r="E1531" s="22"/>
      <c r="F1531" s="23" t="s">
        <v>415</v>
      </c>
      <c r="G1531" s="22"/>
      <c r="H1531" s="23">
        <v>0</v>
      </c>
      <c r="I1531" s="22"/>
      <c r="J1531" s="23" t="s">
        <v>18202</v>
      </c>
      <c r="K1531" s="22"/>
      <c r="L1531" s="23" t="s">
        <v>20770</v>
      </c>
      <c r="M1531" s="22"/>
      <c r="N1531" s="22"/>
      <c r="O1531" s="22"/>
      <c r="P1531" s="24"/>
      <c r="Q1531" s="23" t="s">
        <v>36</v>
      </c>
      <c r="R1531" s="23" t="s">
        <v>37</v>
      </c>
      <c r="S1531" s="25"/>
      <c r="T1531" s="26"/>
      <c r="U1531" s="26"/>
      <c r="V1531" s="22"/>
      <c r="W1531" s="27"/>
      <c r="X1531" s="8"/>
      <c r="Y1531" s="8"/>
      <c r="Z1531" s="8"/>
      <c r="AA1531" s="8"/>
      <c r="AB1531" s="8"/>
      <c r="AC1531" s="8"/>
      <c r="AD1531" s="8"/>
      <c r="AE1531" s="8"/>
      <c r="AF1531" s="8"/>
      <c r="AG1531" s="8"/>
      <c r="AH1531" s="8"/>
      <c r="AI1531" s="8"/>
      <c r="AJ1531" s="8"/>
      <c r="AK1531" s="8"/>
    </row>
    <row r="1532" spans="1:37" ht="90.75">
      <c r="A1532" s="18">
        <v>3430</v>
      </c>
      <c r="B1532" s="19"/>
      <c r="C1532" s="28" t="s">
        <v>20927</v>
      </c>
      <c r="D1532" s="28" t="s">
        <v>20928</v>
      </c>
      <c r="E1532" s="22"/>
      <c r="F1532" s="23" t="s">
        <v>50</v>
      </c>
      <c r="G1532" s="22"/>
      <c r="H1532" s="23">
        <v>0</v>
      </c>
      <c r="I1532" s="22"/>
      <c r="J1532" s="23" t="s">
        <v>18202</v>
      </c>
      <c r="K1532" s="22"/>
      <c r="L1532" s="23" t="s">
        <v>15679</v>
      </c>
      <c r="M1532" s="23" t="s">
        <v>11857</v>
      </c>
      <c r="N1532" s="22"/>
      <c r="O1532" s="22"/>
      <c r="P1532" s="24"/>
      <c r="Q1532" s="23" t="s">
        <v>29</v>
      </c>
      <c r="R1532" s="23" t="s">
        <v>30</v>
      </c>
      <c r="S1532" s="25"/>
      <c r="T1532" s="26"/>
      <c r="U1532" s="26"/>
      <c r="V1532" s="22"/>
      <c r="W1532" s="27"/>
      <c r="X1532" s="8"/>
      <c r="Y1532" s="8"/>
      <c r="Z1532" s="8"/>
      <c r="AA1532" s="8"/>
      <c r="AB1532" s="8"/>
      <c r="AC1532" s="8"/>
      <c r="AD1532" s="8"/>
      <c r="AE1532" s="8"/>
      <c r="AF1532" s="8"/>
      <c r="AG1532" s="8"/>
      <c r="AH1532" s="8"/>
      <c r="AI1532" s="8"/>
      <c r="AJ1532" s="8"/>
      <c r="AK1532" s="8"/>
    </row>
    <row r="1533" spans="1:37" ht="75.75">
      <c r="A1533" s="18">
        <v>3431</v>
      </c>
      <c r="B1533" s="19"/>
      <c r="C1533" s="28" t="s">
        <v>20927</v>
      </c>
      <c r="D1533" s="28" t="s">
        <v>20929</v>
      </c>
      <c r="E1533" s="22"/>
      <c r="F1533" s="23" t="s">
        <v>2691</v>
      </c>
      <c r="G1533" s="22"/>
      <c r="H1533" s="23">
        <v>0</v>
      </c>
      <c r="I1533" s="22"/>
      <c r="J1533" s="23" t="s">
        <v>18202</v>
      </c>
      <c r="K1533" s="22"/>
      <c r="L1533" s="23" t="s">
        <v>15679</v>
      </c>
      <c r="M1533" s="23" t="s">
        <v>11857</v>
      </c>
      <c r="N1533" s="22"/>
      <c r="O1533" s="22"/>
      <c r="P1533" s="24"/>
      <c r="Q1533" s="23" t="s">
        <v>29</v>
      </c>
      <c r="R1533" s="23" t="s">
        <v>30</v>
      </c>
      <c r="S1533" s="25"/>
      <c r="T1533" s="26"/>
      <c r="U1533" s="26"/>
      <c r="V1533" s="22"/>
      <c r="W1533" s="27"/>
      <c r="X1533" s="8"/>
      <c r="Y1533" s="8"/>
      <c r="Z1533" s="8"/>
      <c r="AA1533" s="8"/>
      <c r="AB1533" s="8"/>
      <c r="AC1533" s="8"/>
      <c r="AD1533" s="8"/>
      <c r="AE1533" s="8"/>
      <c r="AF1533" s="8"/>
      <c r="AG1533" s="8"/>
      <c r="AH1533" s="8"/>
      <c r="AI1533" s="8"/>
      <c r="AJ1533" s="8"/>
      <c r="AK1533" s="8"/>
    </row>
    <row r="1534" spans="1:37" ht="105.75">
      <c r="A1534" s="18">
        <v>3432</v>
      </c>
      <c r="B1534" s="30" t="s">
        <v>1993</v>
      </c>
      <c r="C1534" s="28" t="s">
        <v>20930</v>
      </c>
      <c r="D1534" s="28" t="s">
        <v>20931</v>
      </c>
      <c r="E1534" s="22"/>
      <c r="F1534" s="23" t="s">
        <v>18652</v>
      </c>
      <c r="G1534" s="22"/>
      <c r="H1534" s="23">
        <v>0</v>
      </c>
      <c r="I1534" s="22"/>
      <c r="J1534" s="23" t="s">
        <v>18202</v>
      </c>
      <c r="K1534" s="23" t="s">
        <v>18203</v>
      </c>
      <c r="L1534" s="23" t="s">
        <v>35</v>
      </c>
      <c r="M1534" s="22"/>
      <c r="N1534" s="22"/>
      <c r="O1534" s="23" t="s">
        <v>18653</v>
      </c>
      <c r="P1534" s="24"/>
      <c r="Q1534" s="23" t="s">
        <v>99</v>
      </c>
      <c r="R1534" s="23" t="s">
        <v>10886</v>
      </c>
      <c r="S1534" s="25"/>
      <c r="T1534" s="26"/>
      <c r="U1534" s="26"/>
      <c r="V1534" s="22"/>
      <c r="W1534" s="27"/>
      <c r="X1534" s="8"/>
      <c r="Y1534" s="8"/>
      <c r="Z1534" s="8"/>
      <c r="AA1534" s="8"/>
      <c r="AB1534" s="8"/>
      <c r="AC1534" s="8"/>
      <c r="AD1534" s="8"/>
      <c r="AE1534" s="8"/>
      <c r="AF1534" s="8"/>
      <c r="AG1534" s="8"/>
      <c r="AH1534" s="8"/>
      <c r="AI1534" s="8"/>
      <c r="AJ1534" s="8"/>
      <c r="AK1534" s="8"/>
    </row>
    <row r="1535" spans="1:37" ht="60.75">
      <c r="A1535" s="18">
        <v>3433</v>
      </c>
      <c r="B1535" s="19"/>
      <c r="C1535" s="28" t="s">
        <v>20932</v>
      </c>
      <c r="D1535" s="28" t="s">
        <v>20933</v>
      </c>
      <c r="E1535" s="22"/>
      <c r="F1535" s="23" t="s">
        <v>50</v>
      </c>
      <c r="G1535" s="22"/>
      <c r="H1535" s="23">
        <v>0</v>
      </c>
      <c r="I1535" s="22"/>
      <c r="J1535" s="23" t="s">
        <v>18202</v>
      </c>
      <c r="K1535" s="29">
        <v>43497</v>
      </c>
      <c r="L1535" s="23" t="s">
        <v>96</v>
      </c>
      <c r="M1535" s="22"/>
      <c r="N1535" s="23" t="s">
        <v>20934</v>
      </c>
      <c r="O1535" s="22"/>
      <c r="P1535" s="24"/>
      <c r="Q1535" s="23" t="s">
        <v>18392</v>
      </c>
      <c r="R1535" s="23" t="s">
        <v>127</v>
      </c>
      <c r="S1535" s="25"/>
      <c r="T1535" s="26"/>
      <c r="U1535" s="26"/>
      <c r="V1535" s="22"/>
      <c r="W1535" s="27"/>
      <c r="X1535" s="8"/>
      <c r="Y1535" s="8"/>
      <c r="Z1535" s="8"/>
      <c r="AA1535" s="8"/>
      <c r="AB1535" s="8"/>
      <c r="AC1535" s="8"/>
      <c r="AD1535" s="8"/>
      <c r="AE1535" s="8"/>
      <c r="AF1535" s="8"/>
      <c r="AG1535" s="8"/>
      <c r="AH1535" s="8"/>
      <c r="AI1535" s="8"/>
      <c r="AJ1535" s="8"/>
      <c r="AK1535" s="8"/>
    </row>
    <row r="1536" spans="1:37" ht="75.75">
      <c r="A1536" s="18">
        <v>3435</v>
      </c>
      <c r="B1536" s="19"/>
      <c r="C1536" s="28" t="s">
        <v>8457</v>
      </c>
      <c r="D1536" s="28" t="s">
        <v>20935</v>
      </c>
      <c r="E1536" s="22"/>
      <c r="F1536" s="23" t="s">
        <v>50</v>
      </c>
      <c r="G1536" s="22"/>
      <c r="H1536" s="23">
        <v>0</v>
      </c>
      <c r="I1536" s="22"/>
      <c r="J1536" s="23" t="s">
        <v>18202</v>
      </c>
      <c r="K1536" s="29">
        <v>43497</v>
      </c>
      <c r="L1536" s="23" t="s">
        <v>96</v>
      </c>
      <c r="M1536" s="22"/>
      <c r="N1536" s="23" t="s">
        <v>20934</v>
      </c>
      <c r="O1536" s="22"/>
      <c r="P1536" s="24"/>
      <c r="Q1536" s="23" t="s">
        <v>18392</v>
      </c>
      <c r="R1536" s="23" t="s">
        <v>127</v>
      </c>
      <c r="S1536" s="25"/>
      <c r="T1536" s="26"/>
      <c r="U1536" s="26"/>
      <c r="V1536" s="22"/>
      <c r="W1536" s="27"/>
      <c r="X1536" s="8"/>
      <c r="Y1536" s="8"/>
      <c r="Z1536" s="8"/>
      <c r="AA1536" s="8"/>
      <c r="AB1536" s="8"/>
      <c r="AC1536" s="8"/>
      <c r="AD1536" s="8"/>
      <c r="AE1536" s="8"/>
      <c r="AF1536" s="8"/>
      <c r="AG1536" s="8"/>
      <c r="AH1536" s="8"/>
      <c r="AI1536" s="8"/>
      <c r="AJ1536" s="8"/>
      <c r="AK1536" s="8"/>
    </row>
    <row r="1537" spans="1:37" ht="60.75">
      <c r="A1537" s="18">
        <v>3436</v>
      </c>
      <c r="B1537" s="19"/>
      <c r="C1537" s="28" t="s">
        <v>20936</v>
      </c>
      <c r="D1537" s="28" t="s">
        <v>20937</v>
      </c>
      <c r="E1537" s="22"/>
      <c r="F1537" s="23" t="s">
        <v>50</v>
      </c>
      <c r="G1537" s="22"/>
      <c r="H1537" s="23">
        <v>0</v>
      </c>
      <c r="I1537" s="22"/>
      <c r="J1537" s="23" t="s">
        <v>18202</v>
      </c>
      <c r="K1537" s="29">
        <v>43497</v>
      </c>
      <c r="L1537" s="23" t="s">
        <v>96</v>
      </c>
      <c r="M1537" s="22"/>
      <c r="N1537" s="23" t="s">
        <v>20934</v>
      </c>
      <c r="O1537" s="22"/>
      <c r="P1537" s="24"/>
      <c r="Q1537" s="23" t="s">
        <v>18392</v>
      </c>
      <c r="R1537" s="23" t="s">
        <v>127</v>
      </c>
      <c r="S1537" s="25"/>
      <c r="T1537" s="26"/>
      <c r="U1537" s="26"/>
      <c r="V1537" s="22"/>
      <c r="W1537" s="27"/>
      <c r="X1537" s="8"/>
      <c r="Y1537" s="8"/>
      <c r="Z1537" s="8"/>
      <c r="AA1537" s="8"/>
      <c r="AB1537" s="8"/>
      <c r="AC1537" s="8"/>
      <c r="AD1537" s="8"/>
      <c r="AE1537" s="8"/>
      <c r="AF1537" s="8"/>
      <c r="AG1537" s="8"/>
      <c r="AH1537" s="8"/>
      <c r="AI1537" s="8"/>
      <c r="AJ1537" s="8"/>
      <c r="AK1537" s="8"/>
    </row>
    <row r="1538" spans="1:37" ht="105.75">
      <c r="A1538" s="18">
        <v>3439</v>
      </c>
      <c r="B1538" s="19"/>
      <c r="C1538" s="28" t="s">
        <v>20938</v>
      </c>
      <c r="D1538" s="28" t="s">
        <v>20939</v>
      </c>
      <c r="E1538" s="22"/>
      <c r="F1538" s="22"/>
      <c r="G1538" s="22"/>
      <c r="H1538" s="23">
        <v>0</v>
      </c>
      <c r="I1538" s="22"/>
      <c r="J1538" s="23" t="s">
        <v>18202</v>
      </c>
      <c r="K1538" s="22"/>
      <c r="L1538" s="23" t="s">
        <v>18367</v>
      </c>
      <c r="M1538" s="22"/>
      <c r="N1538" s="22"/>
      <c r="O1538" s="22"/>
      <c r="P1538" s="24"/>
      <c r="Q1538" s="22"/>
      <c r="R1538" s="23" t="s">
        <v>20940</v>
      </c>
      <c r="S1538" s="25"/>
      <c r="T1538" s="26"/>
      <c r="U1538" s="32" t="s">
        <v>545</v>
      </c>
      <c r="V1538" s="22"/>
      <c r="W1538" s="27"/>
      <c r="X1538" s="8"/>
      <c r="Y1538" s="8"/>
      <c r="Z1538" s="8"/>
      <c r="AA1538" s="8"/>
      <c r="AB1538" s="8"/>
      <c r="AC1538" s="8"/>
      <c r="AD1538" s="8"/>
      <c r="AE1538" s="8"/>
      <c r="AF1538" s="8"/>
      <c r="AG1538" s="8"/>
      <c r="AH1538" s="8"/>
      <c r="AI1538" s="8"/>
      <c r="AJ1538" s="8"/>
      <c r="AK1538" s="8"/>
    </row>
    <row r="1539" spans="1:37" ht="105.75">
      <c r="A1539" s="18">
        <v>3440</v>
      </c>
      <c r="B1539" s="19"/>
      <c r="C1539" s="28" t="s">
        <v>20941</v>
      </c>
      <c r="D1539" s="28" t="s">
        <v>20942</v>
      </c>
      <c r="E1539" s="22"/>
      <c r="F1539" s="23" t="s">
        <v>108</v>
      </c>
      <c r="G1539" s="23" t="s">
        <v>20306</v>
      </c>
      <c r="H1539" s="23">
        <v>0</v>
      </c>
      <c r="I1539" s="22"/>
      <c r="J1539" s="23" t="s">
        <v>18202</v>
      </c>
      <c r="K1539" s="29">
        <v>43497</v>
      </c>
      <c r="L1539" s="23" t="s">
        <v>15679</v>
      </c>
      <c r="M1539" s="22"/>
      <c r="N1539" s="23" t="s">
        <v>18461</v>
      </c>
      <c r="O1539" s="22"/>
      <c r="P1539" s="24"/>
      <c r="Q1539" s="23" t="s">
        <v>29</v>
      </c>
      <c r="R1539" s="23" t="s">
        <v>30</v>
      </c>
      <c r="S1539" s="25"/>
      <c r="T1539" s="26"/>
      <c r="U1539" s="26"/>
      <c r="V1539" s="22"/>
      <c r="W1539" s="27"/>
      <c r="X1539" s="8"/>
      <c r="Y1539" s="8"/>
      <c r="Z1539" s="8"/>
      <c r="AA1539" s="8"/>
      <c r="AB1539" s="8"/>
      <c r="AC1539" s="8"/>
      <c r="AD1539" s="8"/>
      <c r="AE1539" s="8"/>
      <c r="AF1539" s="8"/>
      <c r="AG1539" s="8"/>
      <c r="AH1539" s="8"/>
      <c r="AI1539" s="8"/>
      <c r="AJ1539" s="8"/>
      <c r="AK1539" s="8"/>
    </row>
    <row r="1540" spans="1:37" ht="150.75">
      <c r="A1540" s="18">
        <v>3441</v>
      </c>
      <c r="B1540" s="19"/>
      <c r="C1540" s="28" t="s">
        <v>20943</v>
      </c>
      <c r="D1540" s="28" t="s">
        <v>20944</v>
      </c>
      <c r="E1540" s="22"/>
      <c r="F1540" s="23" t="s">
        <v>108</v>
      </c>
      <c r="G1540" s="23" t="s">
        <v>18684</v>
      </c>
      <c r="H1540" s="23">
        <v>0</v>
      </c>
      <c r="I1540" s="22"/>
      <c r="J1540" s="23" t="s">
        <v>18202</v>
      </c>
      <c r="K1540" s="29">
        <v>43497</v>
      </c>
      <c r="L1540" s="23" t="s">
        <v>15679</v>
      </c>
      <c r="M1540" s="22"/>
      <c r="N1540" s="23" t="s">
        <v>534</v>
      </c>
      <c r="O1540" s="22"/>
      <c r="P1540" s="24"/>
      <c r="Q1540" s="23" t="s">
        <v>29</v>
      </c>
      <c r="R1540" s="23" t="s">
        <v>30</v>
      </c>
      <c r="S1540" s="25"/>
      <c r="T1540" s="26"/>
      <c r="U1540" s="26"/>
      <c r="V1540" s="22"/>
      <c r="W1540" s="27"/>
      <c r="X1540" s="8"/>
      <c r="Y1540" s="8"/>
      <c r="Z1540" s="8"/>
      <c r="AA1540" s="8"/>
      <c r="AB1540" s="8"/>
      <c r="AC1540" s="8"/>
      <c r="AD1540" s="8"/>
      <c r="AE1540" s="8"/>
      <c r="AF1540" s="8"/>
      <c r="AG1540" s="8"/>
      <c r="AH1540" s="8"/>
      <c r="AI1540" s="8"/>
      <c r="AJ1540" s="8"/>
      <c r="AK1540" s="8"/>
    </row>
    <row r="1541" spans="1:37" ht="135.75">
      <c r="A1541" s="18">
        <v>3442</v>
      </c>
      <c r="B1541" s="19"/>
      <c r="C1541" s="28" t="s">
        <v>20945</v>
      </c>
      <c r="D1541" s="28" t="s">
        <v>20946</v>
      </c>
      <c r="E1541" s="22"/>
      <c r="F1541" s="23" t="s">
        <v>50</v>
      </c>
      <c r="G1541" s="23" t="s">
        <v>20947</v>
      </c>
      <c r="H1541" s="23">
        <v>0</v>
      </c>
      <c r="I1541" s="22"/>
      <c r="J1541" s="23" t="s">
        <v>18202</v>
      </c>
      <c r="K1541" s="29">
        <v>43497</v>
      </c>
      <c r="L1541" s="23" t="s">
        <v>15679</v>
      </c>
      <c r="M1541" s="22"/>
      <c r="N1541" s="23" t="s">
        <v>534</v>
      </c>
      <c r="O1541" s="22"/>
      <c r="P1541" s="24"/>
      <c r="Q1541" s="23" t="s">
        <v>29</v>
      </c>
      <c r="R1541" s="23" t="s">
        <v>30</v>
      </c>
      <c r="S1541" s="25"/>
      <c r="T1541" s="26"/>
      <c r="U1541" s="26"/>
      <c r="V1541" s="22"/>
      <c r="W1541" s="27"/>
      <c r="X1541" s="8"/>
      <c r="Y1541" s="8"/>
      <c r="Z1541" s="8"/>
      <c r="AA1541" s="8"/>
      <c r="AB1541" s="8"/>
      <c r="AC1541" s="8"/>
      <c r="AD1541" s="8"/>
      <c r="AE1541" s="8"/>
      <c r="AF1541" s="8"/>
      <c r="AG1541" s="8"/>
      <c r="AH1541" s="8"/>
      <c r="AI1541" s="8"/>
      <c r="AJ1541" s="8"/>
      <c r="AK1541" s="8"/>
    </row>
    <row r="1542" spans="1:37" ht="105.75">
      <c r="A1542" s="18">
        <v>3444</v>
      </c>
      <c r="B1542" s="19"/>
      <c r="C1542" s="28" t="s">
        <v>20948</v>
      </c>
      <c r="D1542" s="28" t="s">
        <v>20949</v>
      </c>
      <c r="E1542" s="22"/>
      <c r="F1542" s="22"/>
      <c r="G1542" s="22"/>
      <c r="H1542" s="23">
        <v>0</v>
      </c>
      <c r="I1542" s="22"/>
      <c r="J1542" s="23" t="s">
        <v>18202</v>
      </c>
      <c r="K1542" s="23" t="s">
        <v>18203</v>
      </c>
      <c r="L1542" s="23" t="s">
        <v>219</v>
      </c>
      <c r="M1542" s="22"/>
      <c r="N1542" s="22"/>
      <c r="O1542" s="22"/>
      <c r="P1542" s="24"/>
      <c r="Q1542" s="23" t="s">
        <v>18820</v>
      </c>
      <c r="R1542" s="38">
        <v>87772000000</v>
      </c>
      <c r="S1542" s="25"/>
      <c r="T1542" s="26"/>
      <c r="U1542" s="26"/>
      <c r="V1542" s="22"/>
      <c r="W1542" s="27"/>
      <c r="X1542" s="8"/>
      <c r="Y1542" s="8"/>
      <c r="Z1542" s="8"/>
      <c r="AA1542" s="8"/>
      <c r="AB1542" s="8"/>
      <c r="AC1542" s="8"/>
      <c r="AD1542" s="8"/>
      <c r="AE1542" s="8"/>
      <c r="AF1542" s="8"/>
      <c r="AG1542" s="8"/>
      <c r="AH1542" s="8"/>
      <c r="AI1542" s="8"/>
      <c r="AJ1542" s="8"/>
      <c r="AK1542" s="8"/>
    </row>
    <row r="1543" spans="1:37" ht="90.75">
      <c r="A1543" s="18">
        <v>3445</v>
      </c>
      <c r="B1543" s="19"/>
      <c r="C1543" s="28" t="s">
        <v>20950</v>
      </c>
      <c r="D1543" s="28" t="s">
        <v>20951</v>
      </c>
      <c r="E1543" s="22"/>
      <c r="F1543" s="22"/>
      <c r="G1543" s="22"/>
      <c r="H1543" s="23">
        <v>0</v>
      </c>
      <c r="I1543" s="22"/>
      <c r="J1543" s="23" t="s">
        <v>18202</v>
      </c>
      <c r="K1543" s="23" t="s">
        <v>18203</v>
      </c>
      <c r="L1543" s="23" t="s">
        <v>219</v>
      </c>
      <c r="M1543" s="22"/>
      <c r="N1543" s="22"/>
      <c r="O1543" s="22"/>
      <c r="P1543" s="24"/>
      <c r="Q1543" s="23" t="s">
        <v>18820</v>
      </c>
      <c r="R1543" s="38">
        <v>87053000000</v>
      </c>
      <c r="S1543" s="25"/>
      <c r="T1543" s="26"/>
      <c r="U1543" s="26"/>
      <c r="V1543" s="22"/>
      <c r="W1543" s="27"/>
      <c r="X1543" s="8"/>
      <c r="Y1543" s="8"/>
      <c r="Z1543" s="8"/>
      <c r="AA1543" s="8"/>
      <c r="AB1543" s="8"/>
      <c r="AC1543" s="8"/>
      <c r="AD1543" s="8"/>
      <c r="AE1543" s="8"/>
      <c r="AF1543" s="8"/>
      <c r="AG1543" s="8"/>
      <c r="AH1543" s="8"/>
      <c r="AI1543" s="8"/>
      <c r="AJ1543" s="8"/>
      <c r="AK1543" s="8"/>
    </row>
    <row r="1544" spans="1:37" ht="120.75">
      <c r="A1544" s="18">
        <v>3446</v>
      </c>
      <c r="B1544" s="30" t="s">
        <v>486</v>
      </c>
      <c r="C1544" s="28" t="s">
        <v>20952</v>
      </c>
      <c r="D1544" s="28" t="s">
        <v>20953</v>
      </c>
      <c r="E1544" s="22"/>
      <c r="F1544" s="23" t="s">
        <v>415</v>
      </c>
      <c r="G1544" s="22"/>
      <c r="H1544" s="23">
        <v>0</v>
      </c>
      <c r="I1544" s="22"/>
      <c r="J1544" s="23" t="s">
        <v>18202</v>
      </c>
      <c r="K1544" s="23" t="s">
        <v>18203</v>
      </c>
      <c r="L1544" s="23" t="s">
        <v>35</v>
      </c>
      <c r="M1544" s="22"/>
      <c r="N1544" s="22"/>
      <c r="O1544" s="23" t="s">
        <v>20954</v>
      </c>
      <c r="P1544" s="24"/>
      <c r="Q1544" s="23" t="s">
        <v>99</v>
      </c>
      <c r="R1544" s="23" t="s">
        <v>10886</v>
      </c>
      <c r="S1544" s="25"/>
      <c r="T1544" s="26"/>
      <c r="U1544" s="26"/>
      <c r="V1544" s="22"/>
      <c r="W1544" s="27"/>
      <c r="X1544" s="8"/>
      <c r="Y1544" s="8"/>
      <c r="Z1544" s="8"/>
      <c r="AA1544" s="8"/>
      <c r="AB1544" s="8"/>
      <c r="AC1544" s="8"/>
      <c r="AD1544" s="8"/>
      <c r="AE1544" s="8"/>
      <c r="AF1544" s="8"/>
      <c r="AG1544" s="8"/>
      <c r="AH1544" s="8"/>
      <c r="AI1544" s="8"/>
      <c r="AJ1544" s="8"/>
      <c r="AK1544" s="8"/>
    </row>
    <row r="1545" spans="1:37" ht="135.75">
      <c r="A1545" s="18">
        <v>3447</v>
      </c>
      <c r="B1545" s="19"/>
      <c r="C1545" s="28" t="s">
        <v>20955</v>
      </c>
      <c r="D1545" s="28" t="s">
        <v>20956</v>
      </c>
      <c r="E1545" s="22"/>
      <c r="F1545" s="22"/>
      <c r="G1545" s="22"/>
      <c r="H1545" s="23">
        <v>0</v>
      </c>
      <c r="I1545" s="22"/>
      <c r="J1545" s="23" t="s">
        <v>18202</v>
      </c>
      <c r="K1545" s="31">
        <v>43313</v>
      </c>
      <c r="L1545" s="23" t="s">
        <v>17409</v>
      </c>
      <c r="M1545" s="22"/>
      <c r="N1545" s="22"/>
      <c r="O1545" s="22"/>
      <c r="P1545" s="24"/>
      <c r="Q1545" s="23" t="s">
        <v>18377</v>
      </c>
      <c r="R1545" s="22"/>
      <c r="S1545" s="25"/>
      <c r="T1545" s="26"/>
      <c r="U1545" s="26"/>
      <c r="V1545" s="22"/>
      <c r="W1545" s="27"/>
      <c r="X1545" s="8"/>
      <c r="Y1545" s="8"/>
      <c r="Z1545" s="8"/>
      <c r="AA1545" s="8"/>
      <c r="AB1545" s="8"/>
      <c r="AC1545" s="8"/>
      <c r="AD1545" s="8"/>
      <c r="AE1545" s="8"/>
      <c r="AF1545" s="8"/>
      <c r="AG1545" s="8"/>
      <c r="AH1545" s="8"/>
      <c r="AI1545" s="8"/>
      <c r="AJ1545" s="8"/>
      <c r="AK1545" s="8"/>
    </row>
    <row r="1546" spans="1:37" ht="240.75">
      <c r="A1546" s="18">
        <v>3450</v>
      </c>
      <c r="B1546" s="19"/>
      <c r="C1546" s="28" t="s">
        <v>20957</v>
      </c>
      <c r="D1546" s="28" t="s">
        <v>20958</v>
      </c>
      <c r="E1546" s="22"/>
      <c r="F1546" s="22"/>
      <c r="G1546" s="22"/>
      <c r="H1546" s="23">
        <v>0</v>
      </c>
      <c r="I1546" s="22"/>
      <c r="J1546" s="23" t="s">
        <v>18202</v>
      </c>
      <c r="K1546" s="31">
        <v>43313</v>
      </c>
      <c r="L1546" s="23" t="s">
        <v>17409</v>
      </c>
      <c r="M1546" s="22"/>
      <c r="N1546" s="22"/>
      <c r="O1546" s="22"/>
      <c r="P1546" s="24"/>
      <c r="Q1546" s="23" t="s">
        <v>18377</v>
      </c>
      <c r="R1546" s="22"/>
      <c r="S1546" s="25"/>
      <c r="T1546" s="26"/>
      <c r="U1546" s="26"/>
      <c r="V1546" s="22"/>
      <c r="W1546" s="27"/>
      <c r="X1546" s="8"/>
      <c r="Y1546" s="8"/>
      <c r="Z1546" s="8"/>
      <c r="AA1546" s="8"/>
      <c r="AB1546" s="8"/>
      <c r="AC1546" s="8"/>
      <c r="AD1546" s="8"/>
      <c r="AE1546" s="8"/>
      <c r="AF1546" s="8"/>
      <c r="AG1546" s="8"/>
      <c r="AH1546" s="8"/>
      <c r="AI1546" s="8"/>
      <c r="AJ1546" s="8"/>
      <c r="AK1546" s="8"/>
    </row>
    <row r="1547" spans="1:37" ht="225.75">
      <c r="A1547" s="18">
        <v>3451</v>
      </c>
      <c r="B1547" s="19"/>
      <c r="C1547" s="28" t="s">
        <v>20957</v>
      </c>
      <c r="D1547" s="28" t="s">
        <v>20959</v>
      </c>
      <c r="E1547" s="22"/>
      <c r="F1547" s="22"/>
      <c r="G1547" s="22"/>
      <c r="H1547" s="23">
        <v>0</v>
      </c>
      <c r="I1547" s="22"/>
      <c r="J1547" s="23" t="s">
        <v>18202</v>
      </c>
      <c r="K1547" s="31">
        <v>43313</v>
      </c>
      <c r="L1547" s="23" t="s">
        <v>17409</v>
      </c>
      <c r="M1547" s="22"/>
      <c r="N1547" s="22"/>
      <c r="O1547" s="22"/>
      <c r="P1547" s="24"/>
      <c r="Q1547" s="23" t="s">
        <v>18377</v>
      </c>
      <c r="R1547" s="22"/>
      <c r="S1547" s="25"/>
      <c r="T1547" s="26"/>
      <c r="U1547" s="26"/>
      <c r="V1547" s="22"/>
      <c r="W1547" s="27"/>
      <c r="X1547" s="8"/>
      <c r="Y1547" s="8"/>
      <c r="Z1547" s="8"/>
      <c r="AA1547" s="8"/>
      <c r="AB1547" s="8"/>
      <c r="AC1547" s="8"/>
      <c r="AD1547" s="8"/>
      <c r="AE1547" s="8"/>
      <c r="AF1547" s="8"/>
      <c r="AG1547" s="8"/>
      <c r="AH1547" s="8"/>
      <c r="AI1547" s="8"/>
      <c r="AJ1547" s="8"/>
      <c r="AK1547" s="8"/>
    </row>
    <row r="1548" spans="1:37" ht="330.75">
      <c r="A1548" s="18">
        <v>3452</v>
      </c>
      <c r="B1548" s="19"/>
      <c r="C1548" s="28" t="s">
        <v>20960</v>
      </c>
      <c r="D1548" s="28" t="s">
        <v>20961</v>
      </c>
      <c r="E1548" s="22"/>
      <c r="F1548" s="22"/>
      <c r="G1548" s="22"/>
      <c r="H1548" s="23">
        <v>0</v>
      </c>
      <c r="I1548" s="22"/>
      <c r="J1548" s="23" t="s">
        <v>18202</v>
      </c>
      <c r="K1548" s="31">
        <v>43313</v>
      </c>
      <c r="L1548" s="23" t="s">
        <v>17409</v>
      </c>
      <c r="M1548" s="22"/>
      <c r="N1548" s="22"/>
      <c r="O1548" s="22"/>
      <c r="P1548" s="24"/>
      <c r="Q1548" s="23" t="s">
        <v>18377</v>
      </c>
      <c r="R1548" s="22"/>
      <c r="S1548" s="25"/>
      <c r="T1548" s="26"/>
      <c r="U1548" s="26"/>
      <c r="V1548" s="22"/>
      <c r="W1548" s="27"/>
      <c r="X1548" s="8"/>
      <c r="Y1548" s="8"/>
      <c r="Z1548" s="8"/>
      <c r="AA1548" s="8"/>
      <c r="AB1548" s="8"/>
      <c r="AC1548" s="8"/>
      <c r="AD1548" s="8"/>
      <c r="AE1548" s="8"/>
      <c r="AF1548" s="8"/>
      <c r="AG1548" s="8"/>
      <c r="AH1548" s="8"/>
      <c r="AI1548" s="8"/>
      <c r="AJ1548" s="8"/>
      <c r="AK1548" s="8"/>
    </row>
    <row r="1549" spans="1:37" ht="285.75">
      <c r="A1549" s="18">
        <v>3454</v>
      </c>
      <c r="B1549" s="19"/>
      <c r="C1549" s="20" t="s">
        <v>20962</v>
      </c>
      <c r="D1549" s="28" t="s">
        <v>20963</v>
      </c>
      <c r="E1549" s="22"/>
      <c r="F1549" s="22"/>
      <c r="G1549" s="22"/>
      <c r="H1549" s="23">
        <v>0</v>
      </c>
      <c r="I1549" s="22"/>
      <c r="J1549" s="23" t="s">
        <v>18202</v>
      </c>
      <c r="K1549" s="31">
        <v>43313</v>
      </c>
      <c r="L1549" s="23" t="s">
        <v>17409</v>
      </c>
      <c r="M1549" s="22"/>
      <c r="N1549" s="22"/>
      <c r="O1549" s="22"/>
      <c r="P1549" s="24"/>
      <c r="Q1549" s="23" t="s">
        <v>18377</v>
      </c>
      <c r="R1549" s="22"/>
      <c r="S1549" s="25"/>
      <c r="T1549" s="26"/>
      <c r="U1549" s="26"/>
      <c r="V1549" s="22"/>
      <c r="W1549" s="27"/>
      <c r="X1549" s="8"/>
      <c r="Y1549" s="8"/>
      <c r="Z1549" s="8"/>
      <c r="AA1549" s="8"/>
      <c r="AB1549" s="8"/>
      <c r="AC1549" s="8"/>
      <c r="AD1549" s="8"/>
      <c r="AE1549" s="8"/>
      <c r="AF1549" s="8"/>
      <c r="AG1549" s="8"/>
      <c r="AH1549" s="8"/>
      <c r="AI1549" s="8"/>
      <c r="AJ1549" s="8"/>
      <c r="AK1549" s="8"/>
    </row>
    <row r="1550" spans="1:37" ht="150.75">
      <c r="A1550" s="18">
        <v>3455</v>
      </c>
      <c r="B1550" s="19"/>
      <c r="C1550" s="28" t="s">
        <v>20964</v>
      </c>
      <c r="D1550" s="28" t="s">
        <v>20965</v>
      </c>
      <c r="E1550" s="22"/>
      <c r="F1550" s="22"/>
      <c r="G1550" s="22"/>
      <c r="H1550" s="23">
        <v>0</v>
      </c>
      <c r="I1550" s="22"/>
      <c r="J1550" s="23" t="s">
        <v>18202</v>
      </c>
      <c r="K1550" s="31">
        <v>43313</v>
      </c>
      <c r="L1550" s="23" t="s">
        <v>18367</v>
      </c>
      <c r="M1550" s="22"/>
      <c r="N1550" s="22"/>
      <c r="O1550" s="22"/>
      <c r="P1550" s="24"/>
      <c r="Q1550" s="23" t="s">
        <v>18377</v>
      </c>
      <c r="R1550" s="22"/>
      <c r="S1550" s="25"/>
      <c r="T1550" s="26"/>
      <c r="U1550" s="26"/>
      <c r="V1550" s="22"/>
      <c r="W1550" s="27"/>
      <c r="X1550" s="8"/>
      <c r="Y1550" s="8"/>
      <c r="Z1550" s="8"/>
      <c r="AA1550" s="8"/>
      <c r="AB1550" s="8"/>
      <c r="AC1550" s="8"/>
      <c r="AD1550" s="8"/>
      <c r="AE1550" s="8"/>
      <c r="AF1550" s="8"/>
      <c r="AG1550" s="8"/>
      <c r="AH1550" s="8"/>
      <c r="AI1550" s="8"/>
      <c r="AJ1550" s="8"/>
      <c r="AK1550" s="8"/>
    </row>
    <row r="1551" spans="1:37" ht="150.75">
      <c r="A1551" s="18">
        <v>3456</v>
      </c>
      <c r="B1551" s="19"/>
      <c r="C1551" s="28" t="s">
        <v>20964</v>
      </c>
      <c r="D1551" s="28" t="s">
        <v>20966</v>
      </c>
      <c r="E1551" s="22"/>
      <c r="F1551" s="22"/>
      <c r="G1551" s="22"/>
      <c r="H1551" s="23">
        <v>0</v>
      </c>
      <c r="I1551" s="22"/>
      <c r="J1551" s="23" t="s">
        <v>18202</v>
      </c>
      <c r="K1551" s="31">
        <v>43313</v>
      </c>
      <c r="L1551" s="23" t="s">
        <v>18367</v>
      </c>
      <c r="M1551" s="22"/>
      <c r="N1551" s="22"/>
      <c r="O1551" s="22"/>
      <c r="P1551" s="24"/>
      <c r="Q1551" s="23" t="s">
        <v>18377</v>
      </c>
      <c r="R1551" s="22"/>
      <c r="S1551" s="25"/>
      <c r="T1551" s="26"/>
      <c r="U1551" s="26"/>
      <c r="V1551" s="22"/>
      <c r="W1551" s="27"/>
      <c r="X1551" s="8"/>
      <c r="Y1551" s="8"/>
      <c r="Z1551" s="8"/>
      <c r="AA1551" s="8"/>
      <c r="AB1551" s="8"/>
      <c r="AC1551" s="8"/>
      <c r="AD1551" s="8"/>
      <c r="AE1551" s="8"/>
      <c r="AF1551" s="8"/>
      <c r="AG1551" s="8"/>
      <c r="AH1551" s="8"/>
      <c r="AI1551" s="8"/>
      <c r="AJ1551" s="8"/>
      <c r="AK1551" s="8"/>
    </row>
    <row r="1552" spans="1:37" ht="135.75">
      <c r="A1552" s="18">
        <v>3465</v>
      </c>
      <c r="B1552" s="19"/>
      <c r="C1552" s="28" t="s">
        <v>20967</v>
      </c>
      <c r="D1552" s="28" t="s">
        <v>20968</v>
      </c>
      <c r="E1552" s="22"/>
      <c r="F1552" s="23" t="s">
        <v>415</v>
      </c>
      <c r="G1552" s="22"/>
      <c r="H1552" s="23">
        <v>0</v>
      </c>
      <c r="I1552" s="22"/>
      <c r="J1552" s="23" t="s">
        <v>18202</v>
      </c>
      <c r="K1552" s="22"/>
      <c r="L1552" s="23" t="s">
        <v>20770</v>
      </c>
      <c r="M1552" s="22"/>
      <c r="N1552" s="22"/>
      <c r="O1552" s="22"/>
      <c r="P1552" s="24"/>
      <c r="Q1552" s="23" t="s">
        <v>36</v>
      </c>
      <c r="R1552" s="23" t="s">
        <v>37</v>
      </c>
      <c r="S1552" s="25"/>
      <c r="T1552" s="26"/>
      <c r="U1552" s="26"/>
      <c r="V1552" s="22"/>
      <c r="W1552" s="27"/>
      <c r="X1552" s="8"/>
      <c r="Y1552" s="8"/>
      <c r="Z1552" s="8"/>
      <c r="AA1552" s="8"/>
      <c r="AB1552" s="8"/>
      <c r="AC1552" s="8"/>
      <c r="AD1552" s="8"/>
      <c r="AE1552" s="8"/>
      <c r="AF1552" s="8"/>
      <c r="AG1552" s="8"/>
      <c r="AH1552" s="8"/>
      <c r="AI1552" s="8"/>
      <c r="AJ1552" s="8"/>
      <c r="AK1552" s="8"/>
    </row>
    <row r="1553" spans="1:37" ht="135.75">
      <c r="A1553" s="18">
        <v>3470</v>
      </c>
      <c r="B1553" s="19"/>
      <c r="C1553" s="28" t="s">
        <v>20969</v>
      </c>
      <c r="D1553" s="28" t="s">
        <v>20970</v>
      </c>
      <c r="E1553" s="22"/>
      <c r="F1553" s="23" t="s">
        <v>415</v>
      </c>
      <c r="G1553" s="23">
        <v>2015</v>
      </c>
      <c r="H1553" s="23">
        <v>0</v>
      </c>
      <c r="I1553" s="22"/>
      <c r="J1553" s="23" t="s">
        <v>18202</v>
      </c>
      <c r="K1553" s="41">
        <v>42036</v>
      </c>
      <c r="L1553" s="23" t="s">
        <v>18267</v>
      </c>
      <c r="M1553" s="22"/>
      <c r="N1553" s="22"/>
      <c r="O1553" s="22"/>
      <c r="P1553" s="24"/>
      <c r="Q1553" s="23" t="s">
        <v>29</v>
      </c>
      <c r="R1553" s="23" t="s">
        <v>20971</v>
      </c>
      <c r="S1553" s="25"/>
      <c r="T1553" s="26"/>
      <c r="U1553" s="26"/>
      <c r="V1553" s="22"/>
      <c r="W1553" s="27"/>
      <c r="X1553" s="8"/>
      <c r="Y1553" s="8"/>
      <c r="Z1553" s="8"/>
      <c r="AA1553" s="8"/>
      <c r="AB1553" s="8"/>
      <c r="AC1553" s="8"/>
      <c r="AD1553" s="8"/>
      <c r="AE1553" s="8"/>
      <c r="AF1553" s="8"/>
      <c r="AG1553" s="8"/>
      <c r="AH1553" s="8"/>
      <c r="AI1553" s="8"/>
      <c r="AJ1553" s="8"/>
      <c r="AK1553" s="8"/>
    </row>
    <row r="1554" spans="1:37" ht="180.75">
      <c r="A1554" s="18">
        <v>3471</v>
      </c>
      <c r="B1554" s="19"/>
      <c r="C1554" s="28" t="s">
        <v>20972</v>
      </c>
      <c r="D1554" s="28" t="s">
        <v>20973</v>
      </c>
      <c r="E1554" s="22"/>
      <c r="F1554" s="23" t="s">
        <v>20974</v>
      </c>
      <c r="G1554" s="22"/>
      <c r="H1554" s="23">
        <v>0</v>
      </c>
      <c r="I1554" s="22"/>
      <c r="J1554" s="23" t="s">
        <v>18202</v>
      </c>
      <c r="K1554" s="23" t="s">
        <v>18203</v>
      </c>
      <c r="L1554" s="23" t="s">
        <v>18212</v>
      </c>
      <c r="M1554" s="22"/>
      <c r="N1554" s="22"/>
      <c r="O1554" s="22"/>
      <c r="P1554" s="24"/>
      <c r="Q1554" s="23" t="s">
        <v>29</v>
      </c>
      <c r="R1554" s="23" t="s">
        <v>30</v>
      </c>
      <c r="S1554" s="25"/>
      <c r="T1554" s="26"/>
      <c r="U1554" s="26"/>
      <c r="V1554" s="22"/>
      <c r="W1554" s="27"/>
      <c r="X1554" s="8"/>
      <c r="Y1554" s="8"/>
      <c r="Z1554" s="8"/>
      <c r="AA1554" s="8"/>
      <c r="AB1554" s="8"/>
      <c r="AC1554" s="8"/>
      <c r="AD1554" s="8"/>
      <c r="AE1554" s="8"/>
      <c r="AF1554" s="8"/>
      <c r="AG1554" s="8"/>
      <c r="AH1554" s="8"/>
      <c r="AI1554" s="8"/>
      <c r="AJ1554" s="8"/>
      <c r="AK1554" s="8"/>
    </row>
    <row r="1555" spans="1:37" ht="180.75">
      <c r="A1555" s="18">
        <v>3472</v>
      </c>
      <c r="B1555" s="19"/>
      <c r="C1555" s="28" t="s">
        <v>20975</v>
      </c>
      <c r="D1555" s="28" t="s">
        <v>20976</v>
      </c>
      <c r="E1555" s="22"/>
      <c r="F1555" s="23" t="s">
        <v>20974</v>
      </c>
      <c r="G1555" s="22"/>
      <c r="H1555" s="23">
        <v>0</v>
      </c>
      <c r="I1555" s="22"/>
      <c r="J1555" s="23" t="s">
        <v>18202</v>
      </c>
      <c r="K1555" s="23" t="s">
        <v>18203</v>
      </c>
      <c r="L1555" s="23" t="s">
        <v>18212</v>
      </c>
      <c r="M1555" s="22"/>
      <c r="N1555" s="22"/>
      <c r="O1555" s="22"/>
      <c r="P1555" s="24"/>
      <c r="Q1555" s="23" t="s">
        <v>29</v>
      </c>
      <c r="R1555" s="23" t="s">
        <v>30</v>
      </c>
      <c r="S1555" s="25"/>
      <c r="T1555" s="26"/>
      <c r="U1555" s="26"/>
      <c r="V1555" s="22"/>
      <c r="W1555" s="27"/>
      <c r="X1555" s="8"/>
      <c r="Y1555" s="8"/>
      <c r="Z1555" s="8"/>
      <c r="AA1555" s="8"/>
      <c r="AB1555" s="8"/>
      <c r="AC1555" s="8"/>
      <c r="AD1555" s="8"/>
      <c r="AE1555" s="8"/>
      <c r="AF1555" s="8"/>
      <c r="AG1555" s="8"/>
      <c r="AH1555" s="8"/>
      <c r="AI1555" s="8"/>
      <c r="AJ1555" s="8"/>
      <c r="AK1555" s="8"/>
    </row>
    <row r="1556" spans="1:37" ht="75.75">
      <c r="A1556" s="18">
        <v>3473</v>
      </c>
      <c r="B1556" s="19"/>
      <c r="C1556" s="28" t="s">
        <v>20977</v>
      </c>
      <c r="D1556" s="28" t="s">
        <v>20978</v>
      </c>
      <c r="E1556" s="22"/>
      <c r="F1556" s="23" t="s">
        <v>50</v>
      </c>
      <c r="G1556" s="22"/>
      <c r="H1556" s="23">
        <v>0</v>
      </c>
      <c r="I1556" s="22"/>
      <c r="J1556" s="23" t="s">
        <v>18202</v>
      </c>
      <c r="K1556" s="29">
        <v>43497</v>
      </c>
      <c r="L1556" s="23" t="s">
        <v>96</v>
      </c>
      <c r="M1556" s="22"/>
      <c r="N1556" s="23" t="s">
        <v>20979</v>
      </c>
      <c r="O1556" s="22"/>
      <c r="P1556" s="24"/>
      <c r="Q1556" s="23" t="s">
        <v>18392</v>
      </c>
      <c r="R1556" s="23" t="s">
        <v>127</v>
      </c>
      <c r="S1556" s="25"/>
      <c r="T1556" s="26"/>
      <c r="U1556" s="26"/>
      <c r="V1556" s="22"/>
      <c r="W1556" s="27"/>
      <c r="X1556" s="8"/>
      <c r="Y1556" s="8"/>
      <c r="Z1556" s="8"/>
      <c r="AA1556" s="8"/>
      <c r="AB1556" s="8"/>
      <c r="AC1556" s="8"/>
      <c r="AD1556" s="8"/>
      <c r="AE1556" s="8"/>
      <c r="AF1556" s="8"/>
      <c r="AG1556" s="8"/>
      <c r="AH1556" s="8"/>
      <c r="AI1556" s="8"/>
      <c r="AJ1556" s="8"/>
      <c r="AK1556" s="8"/>
    </row>
    <row r="1557" spans="1:37" ht="120.75">
      <c r="A1557" s="18">
        <v>3474</v>
      </c>
      <c r="B1557" s="19"/>
      <c r="C1557" s="28" t="s">
        <v>20980</v>
      </c>
      <c r="D1557" s="28" t="s">
        <v>20981</v>
      </c>
      <c r="E1557" s="22"/>
      <c r="F1557" s="23" t="s">
        <v>266</v>
      </c>
      <c r="G1557" s="22"/>
      <c r="H1557" s="23">
        <v>0</v>
      </c>
      <c r="I1557" s="22"/>
      <c r="J1557" s="23" t="s">
        <v>18202</v>
      </c>
      <c r="K1557" s="29">
        <v>43497</v>
      </c>
      <c r="L1557" s="23" t="s">
        <v>96</v>
      </c>
      <c r="M1557" s="22"/>
      <c r="N1557" s="23" t="s">
        <v>20052</v>
      </c>
      <c r="O1557" s="22"/>
      <c r="P1557" s="24"/>
      <c r="Q1557" s="23" t="s">
        <v>18392</v>
      </c>
      <c r="R1557" s="23" t="s">
        <v>127</v>
      </c>
      <c r="S1557" s="25"/>
      <c r="T1557" s="26"/>
      <c r="U1557" s="26"/>
      <c r="V1557" s="22"/>
      <c r="W1557" s="27"/>
      <c r="X1557" s="8"/>
      <c r="Y1557" s="8"/>
      <c r="Z1557" s="8"/>
      <c r="AA1557" s="8"/>
      <c r="AB1557" s="8"/>
      <c r="AC1557" s="8"/>
      <c r="AD1557" s="8"/>
      <c r="AE1557" s="8"/>
      <c r="AF1557" s="8"/>
      <c r="AG1557" s="8"/>
      <c r="AH1557" s="8"/>
      <c r="AI1557" s="8"/>
      <c r="AJ1557" s="8"/>
      <c r="AK1557" s="8"/>
    </row>
    <row r="1558" spans="1:37" ht="409.5">
      <c r="A1558" s="18">
        <v>3475</v>
      </c>
      <c r="B1558" s="19"/>
      <c r="C1558" s="20" t="s">
        <v>20982</v>
      </c>
      <c r="D1558" s="21"/>
      <c r="E1558" s="22"/>
      <c r="F1558" s="22"/>
      <c r="G1558" s="22"/>
      <c r="H1558" s="23">
        <v>0</v>
      </c>
      <c r="I1558" s="22"/>
      <c r="J1558" s="23" t="s">
        <v>18202</v>
      </c>
      <c r="K1558" s="22"/>
      <c r="L1558" s="23" t="s">
        <v>17409</v>
      </c>
      <c r="M1558" s="22"/>
      <c r="N1558" s="22"/>
      <c r="O1558" s="22"/>
      <c r="P1558" s="24"/>
      <c r="Q1558" s="23" t="s">
        <v>20</v>
      </c>
      <c r="R1558" s="22"/>
      <c r="S1558" s="25"/>
      <c r="T1558" s="26"/>
      <c r="U1558" s="26"/>
      <c r="V1558" s="22"/>
      <c r="W1558" s="27"/>
      <c r="X1558" s="8"/>
      <c r="Y1558" s="8"/>
      <c r="Z1558" s="8"/>
      <c r="AA1558" s="8"/>
      <c r="AB1558" s="8"/>
      <c r="AC1558" s="8"/>
      <c r="AD1558" s="8"/>
      <c r="AE1558" s="8"/>
      <c r="AF1558" s="8"/>
      <c r="AG1558" s="8"/>
      <c r="AH1558" s="8"/>
      <c r="AI1558" s="8"/>
      <c r="AJ1558" s="8"/>
      <c r="AK1558" s="8"/>
    </row>
    <row r="1559" spans="1:37" ht="195.75">
      <c r="A1559" s="18">
        <v>3476</v>
      </c>
      <c r="B1559" s="19"/>
      <c r="C1559" s="28" t="s">
        <v>20983</v>
      </c>
      <c r="D1559" s="28" t="s">
        <v>20984</v>
      </c>
      <c r="E1559" s="22"/>
      <c r="F1559" s="22"/>
      <c r="G1559" s="22"/>
      <c r="H1559" s="23">
        <v>0</v>
      </c>
      <c r="I1559" s="22"/>
      <c r="J1559" s="23" t="s">
        <v>18202</v>
      </c>
      <c r="K1559" s="22"/>
      <c r="L1559" s="23" t="s">
        <v>15679</v>
      </c>
      <c r="M1559" s="22"/>
      <c r="N1559" s="22"/>
      <c r="O1559" s="22"/>
      <c r="P1559" s="24"/>
      <c r="Q1559" s="22"/>
      <c r="R1559" s="22"/>
      <c r="S1559" s="25"/>
      <c r="T1559" s="26"/>
      <c r="U1559" s="26"/>
      <c r="V1559" s="22"/>
      <c r="W1559" s="27"/>
      <c r="X1559" s="8"/>
      <c r="Y1559" s="8"/>
      <c r="Z1559" s="8"/>
      <c r="AA1559" s="8"/>
      <c r="AB1559" s="8"/>
      <c r="AC1559" s="8"/>
      <c r="AD1559" s="8"/>
      <c r="AE1559" s="8"/>
      <c r="AF1559" s="8"/>
      <c r="AG1559" s="8"/>
      <c r="AH1559" s="8"/>
      <c r="AI1559" s="8"/>
      <c r="AJ1559" s="8"/>
      <c r="AK1559" s="8"/>
    </row>
    <row r="1560" spans="1:37" ht="135.75">
      <c r="A1560" s="18">
        <v>3477</v>
      </c>
      <c r="B1560" s="19"/>
      <c r="C1560" s="28" t="s">
        <v>20985</v>
      </c>
      <c r="D1560" s="28" t="s">
        <v>20986</v>
      </c>
      <c r="E1560" s="22"/>
      <c r="F1560" s="22"/>
      <c r="G1560" s="22"/>
      <c r="H1560" s="23">
        <v>0</v>
      </c>
      <c r="I1560" s="22"/>
      <c r="J1560" s="23" t="s">
        <v>18202</v>
      </c>
      <c r="K1560" s="22"/>
      <c r="L1560" s="23" t="s">
        <v>15679</v>
      </c>
      <c r="M1560" s="22"/>
      <c r="N1560" s="22"/>
      <c r="O1560" s="22"/>
      <c r="P1560" s="24"/>
      <c r="Q1560" s="23" t="s">
        <v>29</v>
      </c>
      <c r="R1560" s="23" t="s">
        <v>30</v>
      </c>
      <c r="S1560" s="25"/>
      <c r="T1560" s="26"/>
      <c r="U1560" s="26"/>
      <c r="V1560" s="22"/>
      <c r="W1560" s="27"/>
      <c r="X1560" s="8"/>
      <c r="Y1560" s="8"/>
      <c r="Z1560" s="8"/>
      <c r="AA1560" s="8"/>
      <c r="AB1560" s="8"/>
      <c r="AC1560" s="8"/>
      <c r="AD1560" s="8"/>
      <c r="AE1560" s="8"/>
      <c r="AF1560" s="8"/>
      <c r="AG1560" s="8"/>
      <c r="AH1560" s="8"/>
      <c r="AI1560" s="8"/>
      <c r="AJ1560" s="8"/>
      <c r="AK1560" s="8"/>
    </row>
    <row r="1561" spans="1:37" ht="150.75">
      <c r="A1561" s="18">
        <v>3479</v>
      </c>
      <c r="B1561" s="19"/>
      <c r="C1561" s="28" t="s">
        <v>20987</v>
      </c>
      <c r="D1561" s="28" t="s">
        <v>20988</v>
      </c>
      <c r="E1561" s="22"/>
      <c r="F1561" s="22"/>
      <c r="G1561" s="22"/>
      <c r="H1561" s="23">
        <v>0</v>
      </c>
      <c r="I1561" s="22"/>
      <c r="J1561" s="23" t="s">
        <v>18202</v>
      </c>
      <c r="K1561" s="22"/>
      <c r="L1561" s="23" t="s">
        <v>15679</v>
      </c>
      <c r="M1561" s="22"/>
      <c r="N1561" s="22"/>
      <c r="O1561" s="22"/>
      <c r="P1561" s="24"/>
      <c r="Q1561" s="23" t="s">
        <v>29</v>
      </c>
      <c r="R1561" s="23" t="s">
        <v>30</v>
      </c>
      <c r="S1561" s="25"/>
      <c r="T1561" s="26"/>
      <c r="U1561" s="26"/>
      <c r="V1561" s="22"/>
      <c r="W1561" s="27"/>
      <c r="X1561" s="8"/>
      <c r="Y1561" s="8"/>
      <c r="Z1561" s="8"/>
      <c r="AA1561" s="8"/>
      <c r="AB1561" s="8"/>
      <c r="AC1561" s="8"/>
      <c r="AD1561" s="8"/>
      <c r="AE1561" s="8"/>
      <c r="AF1561" s="8"/>
      <c r="AG1561" s="8"/>
      <c r="AH1561" s="8"/>
      <c r="AI1561" s="8"/>
      <c r="AJ1561" s="8"/>
      <c r="AK1561" s="8"/>
    </row>
    <row r="1562" spans="1:37" ht="60.75">
      <c r="A1562" s="18">
        <v>3482</v>
      </c>
      <c r="B1562" s="19"/>
      <c r="C1562" s="28" t="s">
        <v>20989</v>
      </c>
      <c r="D1562" s="28" t="s">
        <v>20990</v>
      </c>
      <c r="E1562" s="22"/>
      <c r="F1562" s="22"/>
      <c r="G1562" s="22"/>
      <c r="H1562" s="23">
        <v>0</v>
      </c>
      <c r="I1562" s="22"/>
      <c r="J1562" s="23" t="s">
        <v>18202</v>
      </c>
      <c r="K1562" s="22"/>
      <c r="L1562" s="23" t="s">
        <v>18367</v>
      </c>
      <c r="M1562" s="22"/>
      <c r="N1562" s="22"/>
      <c r="O1562" s="22"/>
      <c r="P1562" s="24"/>
      <c r="Q1562" s="23" t="s">
        <v>99</v>
      </c>
      <c r="R1562" s="23" t="s">
        <v>179</v>
      </c>
      <c r="S1562" s="25"/>
      <c r="T1562" s="26"/>
      <c r="U1562" s="26"/>
      <c r="V1562" s="22"/>
      <c r="W1562" s="27"/>
      <c r="X1562" s="8"/>
      <c r="Y1562" s="8"/>
      <c r="Z1562" s="8"/>
      <c r="AA1562" s="8"/>
      <c r="AB1562" s="8"/>
      <c r="AC1562" s="8"/>
      <c r="AD1562" s="8"/>
      <c r="AE1562" s="8"/>
      <c r="AF1562" s="8"/>
      <c r="AG1562" s="8"/>
      <c r="AH1562" s="8"/>
      <c r="AI1562" s="8"/>
      <c r="AJ1562" s="8"/>
      <c r="AK1562" s="8"/>
    </row>
    <row r="1563" spans="1:37" ht="150.75">
      <c r="A1563" s="18">
        <v>3484</v>
      </c>
      <c r="B1563" s="19"/>
      <c r="C1563" s="28" t="s">
        <v>20991</v>
      </c>
      <c r="D1563" s="28" t="s">
        <v>20992</v>
      </c>
      <c r="E1563" s="22"/>
      <c r="F1563" s="23" t="s">
        <v>415</v>
      </c>
      <c r="G1563" s="22"/>
      <c r="H1563" s="23">
        <v>0</v>
      </c>
      <c r="I1563" s="22"/>
      <c r="J1563" s="23" t="s">
        <v>18202</v>
      </c>
      <c r="K1563" s="22"/>
      <c r="L1563" s="23" t="s">
        <v>20770</v>
      </c>
      <c r="M1563" s="22"/>
      <c r="N1563" s="22"/>
      <c r="O1563" s="22"/>
      <c r="P1563" s="24"/>
      <c r="Q1563" s="23" t="s">
        <v>36</v>
      </c>
      <c r="R1563" s="23" t="s">
        <v>37</v>
      </c>
      <c r="S1563" s="25"/>
      <c r="T1563" s="26"/>
      <c r="U1563" s="26"/>
      <c r="V1563" s="22"/>
      <c r="W1563" s="27"/>
      <c r="X1563" s="8"/>
      <c r="Y1563" s="8"/>
      <c r="Z1563" s="8"/>
      <c r="AA1563" s="8"/>
      <c r="AB1563" s="8"/>
      <c r="AC1563" s="8"/>
      <c r="AD1563" s="8"/>
      <c r="AE1563" s="8"/>
      <c r="AF1563" s="8"/>
      <c r="AG1563" s="8"/>
      <c r="AH1563" s="8"/>
      <c r="AI1563" s="8"/>
      <c r="AJ1563" s="8"/>
      <c r="AK1563" s="8"/>
    </row>
    <row r="1564" spans="1:37" ht="150.75">
      <c r="A1564" s="18">
        <v>3485</v>
      </c>
      <c r="B1564" s="19"/>
      <c r="C1564" s="28" t="s">
        <v>20993</v>
      </c>
      <c r="D1564" s="28" t="s">
        <v>20994</v>
      </c>
      <c r="E1564" s="22"/>
      <c r="F1564" s="22"/>
      <c r="G1564" s="22"/>
      <c r="H1564" s="23">
        <v>0</v>
      </c>
      <c r="I1564" s="22"/>
      <c r="J1564" s="23" t="s">
        <v>18202</v>
      </c>
      <c r="K1564" s="31">
        <v>43313</v>
      </c>
      <c r="L1564" s="23" t="s">
        <v>18367</v>
      </c>
      <c r="M1564" s="22"/>
      <c r="N1564" s="22"/>
      <c r="O1564" s="22"/>
      <c r="P1564" s="24"/>
      <c r="Q1564" s="23" t="s">
        <v>18377</v>
      </c>
      <c r="R1564" s="22"/>
      <c r="S1564" s="25"/>
      <c r="T1564" s="26"/>
      <c r="U1564" s="26"/>
      <c r="V1564" s="22"/>
      <c r="W1564" s="27"/>
      <c r="X1564" s="8"/>
      <c r="Y1564" s="8"/>
      <c r="Z1564" s="8"/>
      <c r="AA1564" s="8"/>
      <c r="AB1564" s="8"/>
      <c r="AC1564" s="8"/>
      <c r="AD1564" s="8"/>
      <c r="AE1564" s="8"/>
      <c r="AF1564" s="8"/>
      <c r="AG1564" s="8"/>
      <c r="AH1564" s="8"/>
      <c r="AI1564" s="8"/>
      <c r="AJ1564" s="8"/>
      <c r="AK1564" s="8"/>
    </row>
    <row r="1565" spans="1:37" ht="165.75">
      <c r="A1565" s="18">
        <v>3486</v>
      </c>
      <c r="B1565" s="19"/>
      <c r="C1565" s="28" t="s">
        <v>20995</v>
      </c>
      <c r="D1565" s="28" t="s">
        <v>20996</v>
      </c>
      <c r="E1565" s="22"/>
      <c r="F1565" s="22"/>
      <c r="G1565" s="22"/>
      <c r="H1565" s="23">
        <v>0</v>
      </c>
      <c r="I1565" s="22"/>
      <c r="J1565" s="23" t="s">
        <v>18202</v>
      </c>
      <c r="K1565" s="22"/>
      <c r="L1565" s="23" t="s">
        <v>20770</v>
      </c>
      <c r="M1565" s="22"/>
      <c r="N1565" s="22"/>
      <c r="O1565" s="22"/>
      <c r="P1565" s="24"/>
      <c r="Q1565" s="23" t="s">
        <v>36</v>
      </c>
      <c r="R1565" s="23" t="s">
        <v>37</v>
      </c>
      <c r="S1565" s="25"/>
      <c r="T1565" s="26"/>
      <c r="U1565" s="26"/>
      <c r="V1565" s="22"/>
      <c r="W1565" s="27"/>
      <c r="X1565" s="8"/>
      <c r="Y1565" s="8"/>
      <c r="Z1565" s="8"/>
      <c r="AA1565" s="8"/>
      <c r="AB1565" s="8"/>
      <c r="AC1565" s="8"/>
      <c r="AD1565" s="8"/>
      <c r="AE1565" s="8"/>
      <c r="AF1565" s="8"/>
      <c r="AG1565" s="8"/>
      <c r="AH1565" s="8"/>
      <c r="AI1565" s="8"/>
      <c r="AJ1565" s="8"/>
      <c r="AK1565" s="8"/>
    </row>
    <row r="1566" spans="1:37" ht="45.75">
      <c r="A1566" s="18">
        <v>3494</v>
      </c>
      <c r="B1566" s="19"/>
      <c r="C1566" s="28" t="s">
        <v>20997</v>
      </c>
      <c r="D1566" s="28" t="s">
        <v>20998</v>
      </c>
      <c r="E1566" s="22"/>
      <c r="F1566" s="23" t="s">
        <v>50</v>
      </c>
      <c r="G1566" s="22"/>
      <c r="H1566" s="23">
        <v>0</v>
      </c>
      <c r="I1566" s="22"/>
      <c r="J1566" s="23" t="s">
        <v>18202</v>
      </c>
      <c r="K1566" s="22"/>
      <c r="L1566" s="23" t="s">
        <v>18267</v>
      </c>
      <c r="M1566" s="23" t="s">
        <v>11857</v>
      </c>
      <c r="N1566" s="22"/>
      <c r="O1566" s="22"/>
      <c r="P1566" s="24"/>
      <c r="Q1566" s="23" t="s">
        <v>29</v>
      </c>
      <c r="R1566" s="23" t="s">
        <v>30</v>
      </c>
      <c r="S1566" s="25"/>
      <c r="T1566" s="26"/>
      <c r="U1566" s="26"/>
      <c r="V1566" s="22"/>
      <c r="W1566" s="27"/>
      <c r="X1566" s="8"/>
      <c r="Y1566" s="8"/>
      <c r="Z1566" s="8"/>
      <c r="AA1566" s="8"/>
      <c r="AB1566" s="8"/>
      <c r="AC1566" s="8"/>
      <c r="AD1566" s="8"/>
      <c r="AE1566" s="8"/>
      <c r="AF1566" s="8"/>
      <c r="AG1566" s="8"/>
      <c r="AH1566" s="8"/>
      <c r="AI1566" s="8"/>
      <c r="AJ1566" s="8"/>
      <c r="AK1566" s="8"/>
    </row>
    <row r="1567" spans="1:37" ht="360.75">
      <c r="A1567" s="18">
        <v>3495</v>
      </c>
      <c r="B1567" s="19"/>
      <c r="C1567" s="28" t="s">
        <v>20999</v>
      </c>
      <c r="D1567" s="28" t="s">
        <v>21000</v>
      </c>
      <c r="E1567" s="22"/>
      <c r="F1567" s="22"/>
      <c r="G1567" s="22"/>
      <c r="H1567" s="23">
        <v>0</v>
      </c>
      <c r="I1567" s="22"/>
      <c r="J1567" s="23" t="s">
        <v>18202</v>
      </c>
      <c r="K1567" s="31">
        <v>43313</v>
      </c>
      <c r="L1567" s="23" t="s">
        <v>18367</v>
      </c>
      <c r="M1567" s="22"/>
      <c r="N1567" s="22"/>
      <c r="O1567" s="22"/>
      <c r="P1567" s="24"/>
      <c r="Q1567" s="23" t="s">
        <v>18377</v>
      </c>
      <c r="R1567" s="22"/>
      <c r="S1567" s="25"/>
      <c r="T1567" s="26"/>
      <c r="U1567" s="26"/>
      <c r="V1567" s="22"/>
      <c r="W1567" s="27"/>
      <c r="X1567" s="8"/>
      <c r="Y1567" s="8"/>
      <c r="Z1567" s="8"/>
      <c r="AA1567" s="8"/>
      <c r="AB1567" s="8"/>
      <c r="AC1567" s="8"/>
      <c r="AD1567" s="8"/>
      <c r="AE1567" s="8"/>
      <c r="AF1567" s="8"/>
      <c r="AG1567" s="8"/>
      <c r="AH1567" s="8"/>
      <c r="AI1567" s="8"/>
      <c r="AJ1567" s="8"/>
      <c r="AK1567" s="8"/>
    </row>
    <row r="1568" spans="1:37" ht="409.5">
      <c r="A1568" s="18">
        <v>3496</v>
      </c>
      <c r="B1568" s="19"/>
      <c r="C1568" s="20" t="s">
        <v>21001</v>
      </c>
      <c r="D1568" s="21"/>
      <c r="E1568" s="22"/>
      <c r="F1568" s="22"/>
      <c r="G1568" s="22"/>
      <c r="H1568" s="23">
        <v>0</v>
      </c>
      <c r="I1568" s="22"/>
      <c r="J1568" s="23" t="s">
        <v>18202</v>
      </c>
      <c r="K1568" s="22"/>
      <c r="L1568" s="23" t="s">
        <v>17409</v>
      </c>
      <c r="M1568" s="22"/>
      <c r="N1568" s="22"/>
      <c r="O1568" s="22"/>
      <c r="P1568" s="24"/>
      <c r="Q1568" s="23" t="s">
        <v>20</v>
      </c>
      <c r="R1568" s="22"/>
      <c r="S1568" s="25"/>
      <c r="T1568" s="26"/>
      <c r="U1568" s="26"/>
      <c r="V1568" s="22"/>
      <c r="W1568" s="27"/>
      <c r="X1568" s="8"/>
      <c r="Y1568" s="8"/>
      <c r="Z1568" s="8"/>
      <c r="AA1568" s="8"/>
      <c r="AB1568" s="8"/>
      <c r="AC1568" s="8"/>
      <c r="AD1568" s="8"/>
      <c r="AE1568" s="8"/>
      <c r="AF1568" s="8"/>
      <c r="AG1568" s="8"/>
      <c r="AH1568" s="8"/>
      <c r="AI1568" s="8"/>
      <c r="AJ1568" s="8"/>
      <c r="AK1568" s="8"/>
    </row>
    <row r="1569" spans="1:37" ht="299.25">
      <c r="A1569" s="18">
        <v>3497</v>
      </c>
      <c r="B1569" s="19"/>
      <c r="C1569" s="20" t="s">
        <v>21002</v>
      </c>
      <c r="D1569" s="21"/>
      <c r="E1569" s="22"/>
      <c r="F1569" s="22"/>
      <c r="G1569" s="22"/>
      <c r="H1569" s="23">
        <v>0</v>
      </c>
      <c r="I1569" s="22"/>
      <c r="J1569" s="23" t="s">
        <v>18202</v>
      </c>
      <c r="K1569" s="22"/>
      <c r="L1569" s="23" t="s">
        <v>17409</v>
      </c>
      <c r="M1569" s="22"/>
      <c r="N1569" s="22"/>
      <c r="O1569" s="22"/>
      <c r="P1569" s="24"/>
      <c r="Q1569" s="23" t="s">
        <v>20</v>
      </c>
      <c r="R1569" s="22"/>
      <c r="S1569" s="25"/>
      <c r="T1569" s="26"/>
      <c r="U1569" s="26"/>
      <c r="V1569" s="22"/>
      <c r="W1569" s="27"/>
      <c r="X1569" s="8"/>
      <c r="Y1569" s="8"/>
      <c r="Z1569" s="8"/>
      <c r="AA1569" s="8"/>
      <c r="AB1569" s="8"/>
      <c r="AC1569" s="8"/>
      <c r="AD1569" s="8"/>
      <c r="AE1569" s="8"/>
      <c r="AF1569" s="8"/>
      <c r="AG1569" s="8"/>
      <c r="AH1569" s="8"/>
      <c r="AI1569" s="8"/>
      <c r="AJ1569" s="8"/>
      <c r="AK1569" s="8"/>
    </row>
    <row r="1570" spans="1:37" ht="120.75">
      <c r="A1570" s="18">
        <v>3498</v>
      </c>
      <c r="B1570" s="19"/>
      <c r="C1570" s="28" t="s">
        <v>21003</v>
      </c>
      <c r="D1570" s="28" t="s">
        <v>21004</v>
      </c>
      <c r="E1570" s="22"/>
      <c r="F1570" s="22"/>
      <c r="G1570" s="22"/>
      <c r="H1570" s="23">
        <v>0</v>
      </c>
      <c r="I1570" s="22"/>
      <c r="J1570" s="23" t="s">
        <v>18202</v>
      </c>
      <c r="K1570" s="22"/>
      <c r="L1570" s="23" t="s">
        <v>18367</v>
      </c>
      <c r="M1570" s="22"/>
      <c r="N1570" s="22"/>
      <c r="O1570" s="22"/>
      <c r="P1570" s="24"/>
      <c r="Q1570" s="22"/>
      <c r="R1570" s="22"/>
      <c r="S1570" s="25"/>
      <c r="T1570" s="26"/>
      <c r="U1570" s="26"/>
      <c r="V1570" s="22"/>
      <c r="W1570" s="27"/>
      <c r="X1570" s="8"/>
      <c r="Y1570" s="8"/>
      <c r="Z1570" s="8"/>
      <c r="AA1570" s="8"/>
      <c r="AB1570" s="8"/>
      <c r="AC1570" s="8"/>
      <c r="AD1570" s="8"/>
      <c r="AE1570" s="8"/>
      <c r="AF1570" s="8"/>
      <c r="AG1570" s="8"/>
      <c r="AH1570" s="8"/>
      <c r="AI1570" s="8"/>
      <c r="AJ1570" s="8"/>
      <c r="AK1570" s="8"/>
    </row>
    <row r="1571" spans="1:37" ht="105.75">
      <c r="A1571" s="18">
        <v>3499</v>
      </c>
      <c r="B1571" s="19"/>
      <c r="C1571" s="28" t="s">
        <v>21005</v>
      </c>
      <c r="D1571" s="28" t="s">
        <v>21006</v>
      </c>
      <c r="E1571" s="22"/>
      <c r="F1571" s="22"/>
      <c r="G1571" s="22"/>
      <c r="H1571" s="23">
        <v>0</v>
      </c>
      <c r="I1571" s="22"/>
      <c r="J1571" s="23" t="s">
        <v>18202</v>
      </c>
      <c r="K1571" s="22"/>
      <c r="L1571" s="23" t="s">
        <v>18367</v>
      </c>
      <c r="M1571" s="22"/>
      <c r="N1571" s="22"/>
      <c r="O1571" s="22"/>
      <c r="P1571" s="24"/>
      <c r="Q1571" s="23" t="s">
        <v>99</v>
      </c>
      <c r="R1571" s="23" t="s">
        <v>179</v>
      </c>
      <c r="S1571" s="25"/>
      <c r="T1571" s="26"/>
      <c r="U1571" s="26"/>
      <c r="V1571" s="22"/>
      <c r="W1571" s="27"/>
      <c r="X1571" s="8"/>
      <c r="Y1571" s="8"/>
      <c r="Z1571" s="8"/>
      <c r="AA1571" s="8"/>
      <c r="AB1571" s="8"/>
      <c r="AC1571" s="8"/>
      <c r="AD1571" s="8"/>
      <c r="AE1571" s="8"/>
      <c r="AF1571" s="8"/>
      <c r="AG1571" s="8"/>
      <c r="AH1571" s="8"/>
      <c r="AI1571" s="8"/>
      <c r="AJ1571" s="8"/>
      <c r="AK1571" s="8"/>
    </row>
    <row r="1572" spans="1:37" ht="90.75">
      <c r="A1572" s="18">
        <v>3504</v>
      </c>
      <c r="B1572" s="19"/>
      <c r="C1572" s="28" t="s">
        <v>21007</v>
      </c>
      <c r="D1572" s="28" t="s">
        <v>21008</v>
      </c>
      <c r="E1572" s="22"/>
      <c r="F1572" s="22"/>
      <c r="G1572" s="22"/>
      <c r="H1572" s="23">
        <v>0</v>
      </c>
      <c r="I1572" s="22"/>
      <c r="J1572" s="23" t="s">
        <v>18202</v>
      </c>
      <c r="K1572" s="22"/>
      <c r="L1572" s="23" t="s">
        <v>18367</v>
      </c>
      <c r="M1572" s="22"/>
      <c r="N1572" s="22"/>
      <c r="O1572" s="22"/>
      <c r="P1572" s="24"/>
      <c r="Q1572" s="23" t="s">
        <v>99</v>
      </c>
      <c r="R1572" s="23" t="s">
        <v>179</v>
      </c>
      <c r="S1572" s="25"/>
      <c r="T1572" s="26"/>
      <c r="U1572" s="26"/>
      <c r="V1572" s="22"/>
      <c r="W1572" s="27"/>
      <c r="X1572" s="8"/>
      <c r="Y1572" s="8"/>
      <c r="Z1572" s="8"/>
      <c r="AA1572" s="8"/>
      <c r="AB1572" s="8"/>
      <c r="AC1572" s="8"/>
      <c r="AD1572" s="8"/>
      <c r="AE1572" s="8"/>
      <c r="AF1572" s="8"/>
      <c r="AG1572" s="8"/>
      <c r="AH1572" s="8"/>
      <c r="AI1572" s="8"/>
      <c r="AJ1572" s="8"/>
      <c r="AK1572" s="8"/>
    </row>
    <row r="1573" spans="1:37" ht="150.75">
      <c r="A1573" s="18">
        <v>3507</v>
      </c>
      <c r="B1573" s="19"/>
      <c r="C1573" s="28" t="s">
        <v>14577</v>
      </c>
      <c r="D1573" s="28" t="s">
        <v>4309</v>
      </c>
      <c r="E1573" s="22"/>
      <c r="F1573" s="23" t="s">
        <v>50</v>
      </c>
      <c r="G1573" s="22"/>
      <c r="H1573" s="23">
        <v>0</v>
      </c>
      <c r="I1573" s="22"/>
      <c r="J1573" s="23" t="s">
        <v>18202</v>
      </c>
      <c r="K1573" s="29">
        <v>43497</v>
      </c>
      <c r="L1573" s="23" t="s">
        <v>96</v>
      </c>
      <c r="M1573" s="22"/>
      <c r="N1573" s="23" t="s">
        <v>21009</v>
      </c>
      <c r="O1573" s="22"/>
      <c r="P1573" s="24"/>
      <c r="Q1573" s="23" t="s">
        <v>18392</v>
      </c>
      <c r="R1573" s="23" t="s">
        <v>127</v>
      </c>
      <c r="S1573" s="25"/>
      <c r="T1573" s="26"/>
      <c r="U1573" s="26"/>
      <c r="V1573" s="22"/>
      <c r="W1573" s="27"/>
      <c r="X1573" s="8"/>
      <c r="Y1573" s="8"/>
      <c r="Z1573" s="8"/>
      <c r="AA1573" s="8"/>
      <c r="AB1573" s="8"/>
      <c r="AC1573" s="8"/>
      <c r="AD1573" s="8"/>
      <c r="AE1573" s="8"/>
      <c r="AF1573" s="8"/>
      <c r="AG1573" s="8"/>
      <c r="AH1573" s="8"/>
      <c r="AI1573" s="8"/>
      <c r="AJ1573" s="8"/>
      <c r="AK1573" s="8"/>
    </row>
    <row r="1574" spans="1:37" ht="30.75">
      <c r="A1574" s="18">
        <v>3508</v>
      </c>
      <c r="B1574" s="19"/>
      <c r="C1574" s="28" t="s">
        <v>14577</v>
      </c>
      <c r="D1574" s="28" t="s">
        <v>4309</v>
      </c>
      <c r="E1574" s="22"/>
      <c r="F1574" s="23" t="s">
        <v>50</v>
      </c>
      <c r="G1574" s="22"/>
      <c r="H1574" s="23">
        <v>0</v>
      </c>
      <c r="I1574" s="22"/>
      <c r="J1574" s="23" t="s">
        <v>18202</v>
      </c>
      <c r="K1574" s="29">
        <v>43497</v>
      </c>
      <c r="L1574" s="23" t="s">
        <v>96</v>
      </c>
      <c r="M1574" s="22"/>
      <c r="N1574" s="23" t="s">
        <v>21010</v>
      </c>
      <c r="O1574" s="22"/>
      <c r="P1574" s="24"/>
      <c r="Q1574" s="23" t="s">
        <v>18392</v>
      </c>
      <c r="R1574" s="23" t="s">
        <v>127</v>
      </c>
      <c r="S1574" s="25"/>
      <c r="T1574" s="26"/>
      <c r="U1574" s="26"/>
      <c r="V1574" s="22"/>
      <c r="W1574" s="27"/>
      <c r="X1574" s="8"/>
      <c r="Y1574" s="8"/>
      <c r="Z1574" s="8"/>
      <c r="AA1574" s="8"/>
      <c r="AB1574" s="8"/>
      <c r="AC1574" s="8"/>
      <c r="AD1574" s="8"/>
      <c r="AE1574" s="8"/>
      <c r="AF1574" s="8"/>
      <c r="AG1574" s="8"/>
      <c r="AH1574" s="8"/>
      <c r="AI1574" s="8"/>
      <c r="AJ1574" s="8"/>
      <c r="AK1574" s="8"/>
    </row>
    <row r="1575" spans="1:37" ht="30.75">
      <c r="A1575" s="18">
        <v>3509</v>
      </c>
      <c r="B1575" s="19"/>
      <c r="C1575" s="28" t="s">
        <v>14577</v>
      </c>
      <c r="D1575" s="28" t="s">
        <v>21011</v>
      </c>
      <c r="E1575" s="22"/>
      <c r="F1575" s="23" t="s">
        <v>2089</v>
      </c>
      <c r="G1575" s="22"/>
      <c r="H1575" s="23">
        <v>0</v>
      </c>
      <c r="I1575" s="22"/>
      <c r="J1575" s="23" t="s">
        <v>18202</v>
      </c>
      <c r="K1575" s="29">
        <v>43497</v>
      </c>
      <c r="L1575" s="23" t="s">
        <v>96</v>
      </c>
      <c r="M1575" s="22"/>
      <c r="N1575" s="23" t="s">
        <v>21010</v>
      </c>
      <c r="O1575" s="22"/>
      <c r="P1575" s="24"/>
      <c r="Q1575" s="23" t="s">
        <v>18392</v>
      </c>
      <c r="R1575" s="23" t="s">
        <v>127</v>
      </c>
      <c r="S1575" s="25"/>
      <c r="T1575" s="26"/>
      <c r="U1575" s="26"/>
      <c r="V1575" s="22"/>
      <c r="W1575" s="27"/>
      <c r="X1575" s="8"/>
      <c r="Y1575" s="8"/>
      <c r="Z1575" s="8"/>
      <c r="AA1575" s="8"/>
      <c r="AB1575" s="8"/>
      <c r="AC1575" s="8"/>
      <c r="AD1575" s="8"/>
      <c r="AE1575" s="8"/>
      <c r="AF1575" s="8"/>
      <c r="AG1575" s="8"/>
      <c r="AH1575" s="8"/>
      <c r="AI1575" s="8"/>
      <c r="AJ1575" s="8"/>
      <c r="AK1575" s="8"/>
    </row>
    <row r="1576" spans="1:37" ht="30.75">
      <c r="A1576" s="18">
        <v>3510</v>
      </c>
      <c r="B1576" s="19"/>
      <c r="C1576" s="28" t="s">
        <v>14577</v>
      </c>
      <c r="D1576" s="28" t="s">
        <v>3591</v>
      </c>
      <c r="E1576" s="22"/>
      <c r="F1576" s="23" t="s">
        <v>3591</v>
      </c>
      <c r="G1576" s="22"/>
      <c r="H1576" s="23">
        <v>0</v>
      </c>
      <c r="I1576" s="22"/>
      <c r="J1576" s="23" t="s">
        <v>18202</v>
      </c>
      <c r="K1576" s="29">
        <v>43497</v>
      </c>
      <c r="L1576" s="23" t="s">
        <v>96</v>
      </c>
      <c r="M1576" s="22"/>
      <c r="N1576" s="23" t="s">
        <v>21010</v>
      </c>
      <c r="O1576" s="22"/>
      <c r="P1576" s="24"/>
      <c r="Q1576" s="23" t="s">
        <v>18392</v>
      </c>
      <c r="R1576" s="23" t="s">
        <v>127</v>
      </c>
      <c r="S1576" s="25"/>
      <c r="T1576" s="26"/>
      <c r="U1576" s="26"/>
      <c r="V1576" s="22"/>
      <c r="W1576" s="27"/>
      <c r="X1576" s="8"/>
      <c r="Y1576" s="8"/>
      <c r="Z1576" s="8"/>
      <c r="AA1576" s="8"/>
      <c r="AB1576" s="8"/>
      <c r="AC1576" s="8"/>
      <c r="AD1576" s="8"/>
      <c r="AE1576" s="8"/>
      <c r="AF1576" s="8"/>
      <c r="AG1576" s="8"/>
      <c r="AH1576" s="8"/>
      <c r="AI1576" s="8"/>
      <c r="AJ1576" s="8"/>
      <c r="AK1576" s="8"/>
    </row>
    <row r="1577" spans="1:37" ht="409.6">
      <c r="A1577" s="18">
        <v>3511</v>
      </c>
      <c r="B1577" s="19"/>
      <c r="C1577" s="28" t="s">
        <v>21012</v>
      </c>
      <c r="D1577" s="21"/>
      <c r="E1577" s="22"/>
      <c r="F1577" s="22"/>
      <c r="G1577" s="22"/>
      <c r="H1577" s="23">
        <v>0</v>
      </c>
      <c r="I1577" s="22"/>
      <c r="J1577" s="23" t="s">
        <v>18202</v>
      </c>
      <c r="K1577" s="22"/>
      <c r="L1577" s="23" t="s">
        <v>18267</v>
      </c>
      <c r="M1577" s="23">
        <v>2017</v>
      </c>
      <c r="N1577" s="22"/>
      <c r="O1577" s="22"/>
      <c r="P1577" s="24"/>
      <c r="Q1577" s="23" t="s">
        <v>20</v>
      </c>
      <c r="R1577" s="23" t="s">
        <v>21</v>
      </c>
      <c r="S1577" s="25"/>
      <c r="T1577" s="26"/>
      <c r="U1577" s="26"/>
      <c r="V1577" s="22"/>
      <c r="W1577" s="27"/>
      <c r="X1577" s="8"/>
      <c r="Y1577" s="8"/>
      <c r="Z1577" s="8"/>
      <c r="AA1577" s="8"/>
      <c r="AB1577" s="8"/>
      <c r="AC1577" s="8"/>
      <c r="AD1577" s="8"/>
      <c r="AE1577" s="8"/>
      <c r="AF1577" s="8"/>
      <c r="AG1577" s="8"/>
      <c r="AH1577" s="8"/>
      <c r="AI1577" s="8"/>
      <c r="AJ1577" s="8"/>
      <c r="AK1577" s="8"/>
    </row>
    <row r="1578" spans="1:37" ht="409.6">
      <c r="A1578" s="18">
        <v>3512</v>
      </c>
      <c r="B1578" s="19"/>
      <c r="C1578" s="28" t="s">
        <v>21013</v>
      </c>
      <c r="D1578" s="21"/>
      <c r="E1578" s="22"/>
      <c r="F1578" s="22"/>
      <c r="G1578" s="22"/>
      <c r="H1578" s="23">
        <v>0</v>
      </c>
      <c r="I1578" s="22"/>
      <c r="J1578" s="23" t="s">
        <v>18202</v>
      </c>
      <c r="K1578" s="22"/>
      <c r="L1578" s="23" t="s">
        <v>18219</v>
      </c>
      <c r="M1578" s="23">
        <v>2017</v>
      </c>
      <c r="N1578" s="22"/>
      <c r="O1578" s="22"/>
      <c r="P1578" s="24"/>
      <c r="Q1578" s="23" t="s">
        <v>20</v>
      </c>
      <c r="R1578" s="23" t="s">
        <v>21</v>
      </c>
      <c r="S1578" s="25"/>
      <c r="T1578" s="26"/>
      <c r="U1578" s="26"/>
      <c r="V1578" s="22"/>
      <c r="W1578" s="27"/>
      <c r="X1578" s="8"/>
      <c r="Y1578" s="8"/>
      <c r="Z1578" s="8"/>
      <c r="AA1578" s="8"/>
      <c r="AB1578" s="8"/>
      <c r="AC1578" s="8"/>
      <c r="AD1578" s="8"/>
      <c r="AE1578" s="8"/>
      <c r="AF1578" s="8"/>
      <c r="AG1578" s="8"/>
      <c r="AH1578" s="8"/>
      <c r="AI1578" s="8"/>
      <c r="AJ1578" s="8"/>
      <c r="AK1578" s="8"/>
    </row>
    <row r="1579" spans="1:37" ht="135.75">
      <c r="A1579" s="18">
        <v>3513</v>
      </c>
      <c r="B1579" s="19"/>
      <c r="C1579" s="28" t="s">
        <v>21014</v>
      </c>
      <c r="D1579" s="28" t="s">
        <v>21015</v>
      </c>
      <c r="E1579" s="23">
        <v>46</v>
      </c>
      <c r="F1579" s="22"/>
      <c r="G1579" s="22"/>
      <c r="H1579" s="23">
        <v>0</v>
      </c>
      <c r="I1579" s="22"/>
      <c r="J1579" s="23" t="s">
        <v>18202</v>
      </c>
      <c r="K1579" s="23" t="s">
        <v>18203</v>
      </c>
      <c r="L1579" s="23" t="s">
        <v>219</v>
      </c>
      <c r="M1579" s="22"/>
      <c r="N1579" s="22"/>
      <c r="O1579" s="22"/>
      <c r="P1579" s="24"/>
      <c r="Q1579" s="23" t="s">
        <v>490</v>
      </c>
      <c r="R1579" s="22"/>
      <c r="S1579" s="25"/>
      <c r="T1579" s="26"/>
      <c r="U1579" s="26"/>
      <c r="V1579" s="22"/>
      <c r="W1579" s="27"/>
      <c r="X1579" s="8"/>
      <c r="Y1579" s="8"/>
      <c r="Z1579" s="8"/>
      <c r="AA1579" s="8"/>
      <c r="AB1579" s="8"/>
      <c r="AC1579" s="8"/>
      <c r="AD1579" s="8"/>
      <c r="AE1579" s="8"/>
      <c r="AF1579" s="8"/>
      <c r="AG1579" s="8"/>
      <c r="AH1579" s="8"/>
      <c r="AI1579" s="8"/>
      <c r="AJ1579" s="8"/>
      <c r="AK1579" s="8"/>
    </row>
    <row r="1580" spans="1:37" ht="90.75">
      <c r="A1580" s="18">
        <v>3514</v>
      </c>
      <c r="B1580" s="19"/>
      <c r="C1580" s="28" t="s">
        <v>21014</v>
      </c>
      <c r="D1580" s="28" t="s">
        <v>21016</v>
      </c>
      <c r="E1580" s="23">
        <v>39</v>
      </c>
      <c r="F1580" s="22"/>
      <c r="G1580" s="22"/>
      <c r="H1580" s="23">
        <v>0</v>
      </c>
      <c r="I1580" s="22"/>
      <c r="J1580" s="23" t="s">
        <v>18202</v>
      </c>
      <c r="K1580" s="23" t="s">
        <v>18203</v>
      </c>
      <c r="L1580" s="23" t="s">
        <v>219</v>
      </c>
      <c r="M1580" s="22"/>
      <c r="N1580" s="22"/>
      <c r="O1580" s="22"/>
      <c r="P1580" s="24"/>
      <c r="Q1580" s="23" t="s">
        <v>490</v>
      </c>
      <c r="R1580" s="22"/>
      <c r="S1580" s="25"/>
      <c r="T1580" s="26"/>
      <c r="U1580" s="26"/>
      <c r="V1580" s="22"/>
      <c r="W1580" s="27"/>
      <c r="X1580" s="8"/>
      <c r="Y1580" s="8"/>
      <c r="Z1580" s="8"/>
      <c r="AA1580" s="8"/>
      <c r="AB1580" s="8"/>
      <c r="AC1580" s="8"/>
      <c r="AD1580" s="8"/>
      <c r="AE1580" s="8"/>
      <c r="AF1580" s="8"/>
      <c r="AG1580" s="8"/>
      <c r="AH1580" s="8"/>
      <c r="AI1580" s="8"/>
      <c r="AJ1580" s="8"/>
      <c r="AK1580" s="8"/>
    </row>
    <row r="1581" spans="1:37" ht="90.75">
      <c r="A1581" s="18">
        <v>3515</v>
      </c>
      <c r="B1581" s="19"/>
      <c r="C1581" s="28" t="s">
        <v>21014</v>
      </c>
      <c r="D1581" s="28" t="s">
        <v>21017</v>
      </c>
      <c r="E1581" s="22"/>
      <c r="F1581" s="22"/>
      <c r="G1581" s="22"/>
      <c r="H1581" s="23">
        <v>0</v>
      </c>
      <c r="I1581" s="22"/>
      <c r="J1581" s="23" t="s">
        <v>18202</v>
      </c>
      <c r="K1581" s="23" t="s">
        <v>18203</v>
      </c>
      <c r="L1581" s="23" t="s">
        <v>219</v>
      </c>
      <c r="M1581" s="22"/>
      <c r="N1581" s="22"/>
      <c r="O1581" s="22"/>
      <c r="P1581" s="24"/>
      <c r="Q1581" s="23" t="s">
        <v>490</v>
      </c>
      <c r="R1581" s="22"/>
      <c r="S1581" s="25"/>
      <c r="T1581" s="26"/>
      <c r="U1581" s="26"/>
      <c r="V1581" s="22"/>
      <c r="W1581" s="27"/>
      <c r="X1581" s="8"/>
      <c r="Y1581" s="8"/>
      <c r="Z1581" s="8"/>
      <c r="AA1581" s="8"/>
      <c r="AB1581" s="8"/>
      <c r="AC1581" s="8"/>
      <c r="AD1581" s="8"/>
      <c r="AE1581" s="8"/>
      <c r="AF1581" s="8"/>
      <c r="AG1581" s="8"/>
      <c r="AH1581" s="8"/>
      <c r="AI1581" s="8"/>
      <c r="AJ1581" s="8"/>
      <c r="AK1581" s="8"/>
    </row>
    <row r="1582" spans="1:37" ht="90.75">
      <c r="A1582" s="18">
        <v>3516</v>
      </c>
      <c r="B1582" s="30" t="s">
        <v>21018</v>
      </c>
      <c r="C1582" s="28" t="s">
        <v>21019</v>
      </c>
      <c r="D1582" s="28" t="s">
        <v>21020</v>
      </c>
      <c r="E1582" s="22"/>
      <c r="F1582" s="23" t="s">
        <v>21021</v>
      </c>
      <c r="G1582" s="22"/>
      <c r="H1582" s="23">
        <v>0</v>
      </c>
      <c r="I1582" s="22"/>
      <c r="J1582" s="23" t="s">
        <v>18202</v>
      </c>
      <c r="K1582" s="23" t="s">
        <v>18203</v>
      </c>
      <c r="L1582" s="23" t="s">
        <v>35</v>
      </c>
      <c r="M1582" s="22"/>
      <c r="N1582" s="22"/>
      <c r="O1582" s="23" t="s">
        <v>21022</v>
      </c>
      <c r="P1582" s="24"/>
      <c r="Q1582" s="23" t="s">
        <v>99</v>
      </c>
      <c r="R1582" s="23" t="s">
        <v>10886</v>
      </c>
      <c r="S1582" s="25"/>
      <c r="T1582" s="26"/>
      <c r="U1582" s="26"/>
      <c r="V1582" s="22"/>
      <c r="W1582" s="27"/>
      <c r="X1582" s="8"/>
      <c r="Y1582" s="8"/>
      <c r="Z1582" s="8"/>
      <c r="AA1582" s="8"/>
      <c r="AB1582" s="8"/>
      <c r="AC1582" s="8"/>
      <c r="AD1582" s="8"/>
      <c r="AE1582" s="8"/>
      <c r="AF1582" s="8"/>
      <c r="AG1582" s="8"/>
      <c r="AH1582" s="8"/>
      <c r="AI1582" s="8"/>
      <c r="AJ1582" s="8"/>
      <c r="AK1582" s="8"/>
    </row>
    <row r="1583" spans="1:37" ht="105.75">
      <c r="A1583" s="18">
        <v>3517</v>
      </c>
      <c r="B1583" s="19"/>
      <c r="C1583" s="28" t="s">
        <v>21023</v>
      </c>
      <c r="D1583" s="28" t="s">
        <v>21024</v>
      </c>
      <c r="E1583" s="22"/>
      <c r="F1583" s="23" t="s">
        <v>266</v>
      </c>
      <c r="G1583" s="22"/>
      <c r="H1583" s="23">
        <v>0</v>
      </c>
      <c r="I1583" s="22"/>
      <c r="J1583" s="23" t="s">
        <v>18202</v>
      </c>
      <c r="K1583" s="29">
        <v>43497</v>
      </c>
      <c r="L1583" s="23" t="s">
        <v>96</v>
      </c>
      <c r="M1583" s="22"/>
      <c r="N1583" s="23" t="s">
        <v>6721</v>
      </c>
      <c r="O1583" s="22"/>
      <c r="P1583" s="24"/>
      <c r="Q1583" s="23" t="s">
        <v>18392</v>
      </c>
      <c r="R1583" s="23" t="s">
        <v>127</v>
      </c>
      <c r="S1583" s="25"/>
      <c r="T1583" s="26"/>
      <c r="U1583" s="26"/>
      <c r="V1583" s="22"/>
      <c r="W1583" s="27"/>
      <c r="X1583" s="8"/>
      <c r="Y1583" s="8"/>
      <c r="Z1583" s="8"/>
      <c r="AA1583" s="8"/>
      <c r="AB1583" s="8"/>
      <c r="AC1583" s="8"/>
      <c r="AD1583" s="8"/>
      <c r="AE1583" s="8"/>
      <c r="AF1583" s="8"/>
      <c r="AG1583" s="8"/>
      <c r="AH1583" s="8"/>
      <c r="AI1583" s="8"/>
      <c r="AJ1583" s="8"/>
      <c r="AK1583" s="8"/>
    </row>
    <row r="1584" spans="1:37" ht="60.75">
      <c r="A1584" s="18">
        <v>3520</v>
      </c>
      <c r="B1584" s="19"/>
      <c r="C1584" s="28" t="s">
        <v>21025</v>
      </c>
      <c r="D1584" s="28" t="s">
        <v>21026</v>
      </c>
      <c r="E1584" s="22"/>
      <c r="F1584" s="23" t="s">
        <v>21027</v>
      </c>
      <c r="G1584" s="22"/>
      <c r="H1584" s="23">
        <v>0</v>
      </c>
      <c r="I1584" s="22"/>
      <c r="J1584" s="23" t="s">
        <v>18202</v>
      </c>
      <c r="K1584" s="23" t="s">
        <v>18203</v>
      </c>
      <c r="L1584" s="23" t="s">
        <v>18212</v>
      </c>
      <c r="M1584" s="22"/>
      <c r="N1584" s="22"/>
      <c r="O1584" s="22"/>
      <c r="P1584" s="24"/>
      <c r="Q1584" s="23" t="s">
        <v>29</v>
      </c>
      <c r="R1584" s="23" t="s">
        <v>30</v>
      </c>
      <c r="S1584" s="25"/>
      <c r="T1584" s="26"/>
      <c r="U1584" s="26"/>
      <c r="V1584" s="22"/>
      <c r="W1584" s="27"/>
      <c r="X1584" s="8"/>
      <c r="Y1584" s="8"/>
      <c r="Z1584" s="8"/>
      <c r="AA1584" s="8"/>
      <c r="AB1584" s="8"/>
      <c r="AC1584" s="8"/>
      <c r="AD1584" s="8"/>
      <c r="AE1584" s="8"/>
      <c r="AF1584" s="8"/>
      <c r="AG1584" s="8"/>
      <c r="AH1584" s="8"/>
      <c r="AI1584" s="8"/>
      <c r="AJ1584" s="8"/>
      <c r="AK1584" s="8"/>
    </row>
    <row r="1585" spans="1:37" ht="165.75">
      <c r="A1585" s="18">
        <v>3521</v>
      </c>
      <c r="B1585" s="19"/>
      <c r="C1585" s="28" t="s">
        <v>21028</v>
      </c>
      <c r="D1585" s="28" t="s">
        <v>21029</v>
      </c>
      <c r="E1585" s="22"/>
      <c r="F1585" s="23" t="s">
        <v>1291</v>
      </c>
      <c r="G1585" s="23" t="s">
        <v>21030</v>
      </c>
      <c r="H1585" s="23">
        <v>0</v>
      </c>
      <c r="I1585" s="22"/>
      <c r="J1585" s="23" t="s">
        <v>18202</v>
      </c>
      <c r="K1585" s="29">
        <v>43497</v>
      </c>
      <c r="L1585" s="23" t="s">
        <v>15679</v>
      </c>
      <c r="M1585" s="22"/>
      <c r="N1585" s="23" t="s">
        <v>19610</v>
      </c>
      <c r="O1585" s="22"/>
      <c r="P1585" s="24"/>
      <c r="Q1585" s="23" t="s">
        <v>29</v>
      </c>
      <c r="R1585" s="23" t="s">
        <v>30</v>
      </c>
      <c r="S1585" s="25"/>
      <c r="T1585" s="26"/>
      <c r="U1585" s="26"/>
      <c r="V1585" s="22"/>
      <c r="W1585" s="27"/>
      <c r="X1585" s="8"/>
      <c r="Y1585" s="8"/>
      <c r="Z1585" s="8"/>
      <c r="AA1585" s="8"/>
      <c r="AB1585" s="8"/>
      <c r="AC1585" s="8"/>
      <c r="AD1585" s="8"/>
      <c r="AE1585" s="8"/>
      <c r="AF1585" s="8"/>
      <c r="AG1585" s="8"/>
      <c r="AH1585" s="8"/>
      <c r="AI1585" s="8"/>
      <c r="AJ1585" s="8"/>
      <c r="AK1585" s="8"/>
    </row>
    <row r="1586" spans="1:37" ht="409.6">
      <c r="A1586" s="18">
        <v>3522</v>
      </c>
      <c r="B1586" s="19"/>
      <c r="C1586" s="28" t="s">
        <v>21031</v>
      </c>
      <c r="D1586" s="21"/>
      <c r="E1586" s="22"/>
      <c r="F1586" s="22"/>
      <c r="G1586" s="22"/>
      <c r="H1586" s="23">
        <v>0</v>
      </c>
      <c r="I1586" s="22"/>
      <c r="J1586" s="23" t="s">
        <v>18202</v>
      </c>
      <c r="K1586" s="22"/>
      <c r="L1586" s="23" t="s">
        <v>15679</v>
      </c>
      <c r="M1586" s="23">
        <v>2017</v>
      </c>
      <c r="N1586" s="22"/>
      <c r="O1586" s="22"/>
      <c r="P1586" s="24"/>
      <c r="Q1586" s="23" t="s">
        <v>20</v>
      </c>
      <c r="R1586" s="23" t="s">
        <v>21</v>
      </c>
      <c r="S1586" s="25"/>
      <c r="T1586" s="26"/>
      <c r="U1586" s="26"/>
      <c r="V1586" s="22"/>
      <c r="W1586" s="27"/>
      <c r="X1586" s="8"/>
      <c r="Y1586" s="8"/>
      <c r="Z1586" s="8"/>
      <c r="AA1586" s="8"/>
      <c r="AB1586" s="8"/>
      <c r="AC1586" s="8"/>
      <c r="AD1586" s="8"/>
      <c r="AE1586" s="8"/>
      <c r="AF1586" s="8"/>
      <c r="AG1586" s="8"/>
      <c r="AH1586" s="8"/>
      <c r="AI1586" s="8"/>
      <c r="AJ1586" s="8"/>
      <c r="AK1586" s="8"/>
    </row>
    <row r="1587" spans="1:37" ht="105.75">
      <c r="A1587" s="18">
        <v>3542</v>
      </c>
      <c r="B1587" s="19"/>
      <c r="C1587" s="28" t="s">
        <v>21032</v>
      </c>
      <c r="D1587" s="28" t="s">
        <v>21033</v>
      </c>
      <c r="E1587" s="22"/>
      <c r="F1587" s="23" t="s">
        <v>266</v>
      </c>
      <c r="G1587" s="23" t="s">
        <v>18583</v>
      </c>
      <c r="H1587" s="23">
        <v>0</v>
      </c>
      <c r="I1587" s="22"/>
      <c r="J1587" s="23" t="s">
        <v>18202</v>
      </c>
      <c r="K1587" s="29">
        <v>43497</v>
      </c>
      <c r="L1587" s="23" t="s">
        <v>15679</v>
      </c>
      <c r="M1587" s="22"/>
      <c r="N1587" s="23" t="s">
        <v>18753</v>
      </c>
      <c r="O1587" s="22"/>
      <c r="P1587" s="24"/>
      <c r="Q1587" s="23" t="s">
        <v>29</v>
      </c>
      <c r="R1587" s="23" t="s">
        <v>30</v>
      </c>
      <c r="S1587" s="25"/>
      <c r="T1587" s="26"/>
      <c r="U1587" s="26"/>
      <c r="V1587" s="22"/>
      <c r="W1587" s="27"/>
      <c r="X1587" s="8"/>
      <c r="Y1587" s="8"/>
      <c r="Z1587" s="8"/>
      <c r="AA1587" s="8"/>
      <c r="AB1587" s="8"/>
      <c r="AC1587" s="8"/>
      <c r="AD1587" s="8"/>
      <c r="AE1587" s="8"/>
      <c r="AF1587" s="8"/>
      <c r="AG1587" s="8"/>
      <c r="AH1587" s="8"/>
      <c r="AI1587" s="8"/>
      <c r="AJ1587" s="8"/>
      <c r="AK1587" s="8"/>
    </row>
    <row r="1588" spans="1:37" ht="409.5">
      <c r="A1588" s="18">
        <v>3543</v>
      </c>
      <c r="B1588" s="19"/>
      <c r="C1588" s="20" t="s">
        <v>21034</v>
      </c>
      <c r="D1588" s="21"/>
      <c r="E1588" s="22"/>
      <c r="F1588" s="22"/>
      <c r="G1588" s="22"/>
      <c r="H1588" s="23">
        <v>0</v>
      </c>
      <c r="I1588" s="22"/>
      <c r="J1588" s="23" t="s">
        <v>18202</v>
      </c>
      <c r="K1588" s="22"/>
      <c r="L1588" s="23" t="s">
        <v>17409</v>
      </c>
      <c r="M1588" s="22"/>
      <c r="N1588" s="22"/>
      <c r="O1588" s="22"/>
      <c r="P1588" s="24"/>
      <c r="Q1588" s="23" t="s">
        <v>20</v>
      </c>
      <c r="R1588" s="22"/>
      <c r="S1588" s="25"/>
      <c r="T1588" s="26"/>
      <c r="U1588" s="26"/>
      <c r="V1588" s="22"/>
      <c r="W1588" s="27"/>
      <c r="X1588" s="8"/>
      <c r="Y1588" s="8"/>
      <c r="Z1588" s="8"/>
      <c r="AA1588" s="8"/>
      <c r="AB1588" s="8"/>
      <c r="AC1588" s="8"/>
      <c r="AD1588" s="8"/>
      <c r="AE1588" s="8"/>
      <c r="AF1588" s="8"/>
      <c r="AG1588" s="8"/>
      <c r="AH1588" s="8"/>
      <c r="AI1588" s="8"/>
      <c r="AJ1588" s="8"/>
      <c r="AK1588" s="8"/>
    </row>
    <row r="1589" spans="1:37" ht="409.5">
      <c r="A1589" s="18">
        <v>3544</v>
      </c>
      <c r="B1589" s="19"/>
      <c r="C1589" s="20" t="s">
        <v>21035</v>
      </c>
      <c r="D1589" s="21"/>
      <c r="E1589" s="22"/>
      <c r="F1589" s="22"/>
      <c r="G1589" s="22"/>
      <c r="H1589" s="23">
        <v>0</v>
      </c>
      <c r="I1589" s="22"/>
      <c r="J1589" s="23" t="s">
        <v>18202</v>
      </c>
      <c r="K1589" s="22"/>
      <c r="L1589" s="23" t="s">
        <v>17409</v>
      </c>
      <c r="M1589" s="22"/>
      <c r="N1589" s="22"/>
      <c r="O1589" s="22"/>
      <c r="P1589" s="24"/>
      <c r="Q1589" s="23" t="s">
        <v>20</v>
      </c>
      <c r="R1589" s="22"/>
      <c r="S1589" s="25"/>
      <c r="T1589" s="26"/>
      <c r="U1589" s="26"/>
      <c r="V1589" s="22"/>
      <c r="W1589" s="27"/>
      <c r="X1589" s="8"/>
      <c r="Y1589" s="8"/>
      <c r="Z1589" s="8"/>
      <c r="AA1589" s="8"/>
      <c r="AB1589" s="8"/>
      <c r="AC1589" s="8"/>
      <c r="AD1589" s="8"/>
      <c r="AE1589" s="8"/>
      <c r="AF1589" s="8"/>
      <c r="AG1589" s="8"/>
      <c r="AH1589" s="8"/>
      <c r="AI1589" s="8"/>
      <c r="AJ1589" s="8"/>
      <c r="AK1589" s="8"/>
    </row>
    <row r="1590" spans="1:37" ht="409.5">
      <c r="A1590" s="18">
        <v>3545</v>
      </c>
      <c r="B1590" s="19"/>
      <c r="C1590" s="20" t="s">
        <v>21036</v>
      </c>
      <c r="D1590" s="21"/>
      <c r="E1590" s="22"/>
      <c r="F1590" s="22"/>
      <c r="G1590" s="22"/>
      <c r="H1590" s="23">
        <v>0</v>
      </c>
      <c r="I1590" s="22"/>
      <c r="J1590" s="23" t="s">
        <v>18202</v>
      </c>
      <c r="K1590" s="22"/>
      <c r="L1590" s="23" t="s">
        <v>17409</v>
      </c>
      <c r="M1590" s="22"/>
      <c r="N1590" s="22"/>
      <c r="O1590" s="22"/>
      <c r="P1590" s="24"/>
      <c r="Q1590" s="23" t="s">
        <v>20</v>
      </c>
      <c r="R1590" s="22"/>
      <c r="S1590" s="25"/>
      <c r="T1590" s="26"/>
      <c r="U1590" s="26"/>
      <c r="V1590" s="22"/>
      <c r="W1590" s="27"/>
      <c r="X1590" s="8"/>
      <c r="Y1590" s="8"/>
      <c r="Z1590" s="8"/>
      <c r="AA1590" s="8"/>
      <c r="AB1590" s="8"/>
      <c r="AC1590" s="8"/>
      <c r="AD1590" s="8"/>
      <c r="AE1590" s="8"/>
      <c r="AF1590" s="8"/>
      <c r="AG1590" s="8"/>
      <c r="AH1590" s="8"/>
      <c r="AI1590" s="8"/>
      <c r="AJ1590" s="8"/>
      <c r="AK1590" s="8"/>
    </row>
    <row r="1591" spans="1:37" ht="409.5">
      <c r="A1591" s="18">
        <v>3546</v>
      </c>
      <c r="B1591" s="19"/>
      <c r="C1591" s="20" t="s">
        <v>21037</v>
      </c>
      <c r="D1591" s="21"/>
      <c r="E1591" s="22"/>
      <c r="F1591" s="22"/>
      <c r="G1591" s="22"/>
      <c r="H1591" s="23">
        <v>0</v>
      </c>
      <c r="I1591" s="22"/>
      <c r="J1591" s="23" t="s">
        <v>18202</v>
      </c>
      <c r="K1591" s="22"/>
      <c r="L1591" s="23" t="s">
        <v>17409</v>
      </c>
      <c r="M1591" s="22"/>
      <c r="N1591" s="22"/>
      <c r="O1591" s="22"/>
      <c r="P1591" s="24"/>
      <c r="Q1591" s="23" t="s">
        <v>20</v>
      </c>
      <c r="R1591" s="22"/>
      <c r="S1591" s="25"/>
      <c r="T1591" s="26"/>
      <c r="U1591" s="26"/>
      <c r="V1591" s="22"/>
      <c r="W1591" s="27"/>
      <c r="X1591" s="8"/>
      <c r="Y1591" s="8"/>
      <c r="Z1591" s="8"/>
      <c r="AA1591" s="8"/>
      <c r="AB1591" s="8"/>
      <c r="AC1591" s="8"/>
      <c r="AD1591" s="8"/>
      <c r="AE1591" s="8"/>
      <c r="AF1591" s="8"/>
      <c r="AG1591" s="8"/>
      <c r="AH1591" s="8"/>
      <c r="AI1591" s="8"/>
      <c r="AJ1591" s="8"/>
      <c r="AK1591" s="8"/>
    </row>
    <row r="1592" spans="1:37" ht="409.5">
      <c r="A1592" s="18">
        <v>3547</v>
      </c>
      <c r="B1592" s="19"/>
      <c r="C1592" s="20" t="s">
        <v>21038</v>
      </c>
      <c r="D1592" s="21"/>
      <c r="E1592" s="22"/>
      <c r="F1592" s="22"/>
      <c r="G1592" s="22"/>
      <c r="H1592" s="23">
        <v>0</v>
      </c>
      <c r="I1592" s="22"/>
      <c r="J1592" s="23" t="s">
        <v>18202</v>
      </c>
      <c r="K1592" s="22"/>
      <c r="L1592" s="23" t="s">
        <v>17409</v>
      </c>
      <c r="M1592" s="22"/>
      <c r="N1592" s="22"/>
      <c r="O1592" s="22"/>
      <c r="P1592" s="24"/>
      <c r="Q1592" s="23" t="s">
        <v>20</v>
      </c>
      <c r="R1592" s="22"/>
      <c r="S1592" s="25"/>
      <c r="T1592" s="26"/>
      <c r="U1592" s="26"/>
      <c r="V1592" s="22"/>
      <c r="W1592" s="27"/>
      <c r="X1592" s="8"/>
      <c r="Y1592" s="8"/>
      <c r="Z1592" s="8"/>
      <c r="AA1592" s="8"/>
      <c r="AB1592" s="8"/>
      <c r="AC1592" s="8"/>
      <c r="AD1592" s="8"/>
      <c r="AE1592" s="8"/>
      <c r="AF1592" s="8"/>
      <c r="AG1592" s="8"/>
      <c r="AH1592" s="8"/>
      <c r="AI1592" s="8"/>
      <c r="AJ1592" s="8"/>
      <c r="AK1592" s="8"/>
    </row>
    <row r="1593" spans="1:37" ht="409.5">
      <c r="A1593" s="18">
        <v>3548</v>
      </c>
      <c r="B1593" s="19"/>
      <c r="C1593" s="20" t="s">
        <v>21039</v>
      </c>
      <c r="D1593" s="21"/>
      <c r="E1593" s="22"/>
      <c r="F1593" s="22"/>
      <c r="G1593" s="22"/>
      <c r="H1593" s="23">
        <v>0</v>
      </c>
      <c r="I1593" s="22"/>
      <c r="J1593" s="23" t="s">
        <v>18202</v>
      </c>
      <c r="K1593" s="22"/>
      <c r="L1593" s="23" t="s">
        <v>17409</v>
      </c>
      <c r="M1593" s="22"/>
      <c r="N1593" s="22"/>
      <c r="O1593" s="22"/>
      <c r="P1593" s="24"/>
      <c r="Q1593" s="23" t="s">
        <v>20</v>
      </c>
      <c r="R1593" s="22"/>
      <c r="S1593" s="25"/>
      <c r="T1593" s="26"/>
      <c r="U1593" s="26"/>
      <c r="V1593" s="22"/>
      <c r="W1593" s="27"/>
      <c r="X1593" s="8"/>
      <c r="Y1593" s="8"/>
      <c r="Z1593" s="8"/>
      <c r="AA1593" s="8"/>
      <c r="AB1593" s="8"/>
      <c r="AC1593" s="8"/>
      <c r="AD1593" s="8"/>
      <c r="AE1593" s="8"/>
      <c r="AF1593" s="8"/>
      <c r="AG1593" s="8"/>
      <c r="AH1593" s="8"/>
      <c r="AI1593" s="8"/>
      <c r="AJ1593" s="8"/>
      <c r="AK1593" s="8"/>
    </row>
    <row r="1594" spans="1:37" ht="409.5">
      <c r="A1594" s="18">
        <v>3549</v>
      </c>
      <c r="B1594" s="19"/>
      <c r="C1594" s="20" t="s">
        <v>21040</v>
      </c>
      <c r="D1594" s="21"/>
      <c r="E1594" s="22"/>
      <c r="F1594" s="22"/>
      <c r="G1594" s="22"/>
      <c r="H1594" s="23">
        <v>0</v>
      </c>
      <c r="I1594" s="22"/>
      <c r="J1594" s="23" t="s">
        <v>18202</v>
      </c>
      <c r="K1594" s="22"/>
      <c r="L1594" s="23" t="s">
        <v>17409</v>
      </c>
      <c r="M1594" s="22"/>
      <c r="N1594" s="22"/>
      <c r="O1594" s="22"/>
      <c r="P1594" s="24"/>
      <c r="Q1594" s="23" t="s">
        <v>20</v>
      </c>
      <c r="R1594" s="22"/>
      <c r="S1594" s="25"/>
      <c r="T1594" s="26"/>
      <c r="U1594" s="26"/>
      <c r="V1594" s="22"/>
      <c r="W1594" s="27"/>
      <c r="X1594" s="8"/>
      <c r="Y1594" s="8"/>
      <c r="Z1594" s="8"/>
      <c r="AA1594" s="8"/>
      <c r="AB1594" s="8"/>
      <c r="AC1594" s="8"/>
      <c r="AD1594" s="8"/>
      <c r="AE1594" s="8"/>
      <c r="AF1594" s="8"/>
      <c r="AG1594" s="8"/>
      <c r="AH1594" s="8"/>
      <c r="AI1594" s="8"/>
      <c r="AJ1594" s="8"/>
      <c r="AK1594" s="8"/>
    </row>
    <row r="1595" spans="1:37" ht="409.5">
      <c r="A1595" s="18">
        <v>3550</v>
      </c>
      <c r="B1595" s="19"/>
      <c r="C1595" s="20" t="s">
        <v>21041</v>
      </c>
      <c r="D1595" s="21"/>
      <c r="E1595" s="22"/>
      <c r="F1595" s="22"/>
      <c r="G1595" s="22"/>
      <c r="H1595" s="23">
        <v>0</v>
      </c>
      <c r="I1595" s="22"/>
      <c r="J1595" s="23" t="s">
        <v>18202</v>
      </c>
      <c r="K1595" s="22"/>
      <c r="L1595" s="23" t="s">
        <v>17409</v>
      </c>
      <c r="M1595" s="22"/>
      <c r="N1595" s="22"/>
      <c r="O1595" s="22"/>
      <c r="P1595" s="24"/>
      <c r="Q1595" s="23" t="s">
        <v>20</v>
      </c>
      <c r="R1595" s="22"/>
      <c r="S1595" s="25"/>
      <c r="T1595" s="26"/>
      <c r="U1595" s="26"/>
      <c r="V1595" s="22"/>
      <c r="W1595" s="27"/>
      <c r="X1595" s="8"/>
      <c r="Y1595" s="8"/>
      <c r="Z1595" s="8"/>
      <c r="AA1595" s="8"/>
      <c r="AB1595" s="8"/>
      <c r="AC1595" s="8"/>
      <c r="AD1595" s="8"/>
      <c r="AE1595" s="8"/>
      <c r="AF1595" s="8"/>
      <c r="AG1595" s="8"/>
      <c r="AH1595" s="8"/>
      <c r="AI1595" s="8"/>
      <c r="AJ1595" s="8"/>
      <c r="AK1595" s="8"/>
    </row>
    <row r="1596" spans="1:37" ht="409.5">
      <c r="A1596" s="18">
        <v>3551</v>
      </c>
      <c r="B1596" s="19"/>
      <c r="C1596" s="20" t="s">
        <v>21042</v>
      </c>
      <c r="D1596" s="21"/>
      <c r="E1596" s="22"/>
      <c r="F1596" s="22"/>
      <c r="G1596" s="22"/>
      <c r="H1596" s="23">
        <v>0</v>
      </c>
      <c r="I1596" s="22"/>
      <c r="J1596" s="23" t="s">
        <v>18202</v>
      </c>
      <c r="K1596" s="22"/>
      <c r="L1596" s="23" t="s">
        <v>17409</v>
      </c>
      <c r="M1596" s="22"/>
      <c r="N1596" s="22"/>
      <c r="O1596" s="22"/>
      <c r="P1596" s="24"/>
      <c r="Q1596" s="23" t="s">
        <v>20</v>
      </c>
      <c r="R1596" s="22"/>
      <c r="S1596" s="25"/>
      <c r="T1596" s="26"/>
      <c r="U1596" s="26"/>
      <c r="V1596" s="22"/>
      <c r="W1596" s="27"/>
      <c r="X1596" s="8"/>
      <c r="Y1596" s="8"/>
      <c r="Z1596" s="8"/>
      <c r="AA1596" s="8"/>
      <c r="AB1596" s="8"/>
      <c r="AC1596" s="8"/>
      <c r="AD1596" s="8"/>
      <c r="AE1596" s="8"/>
      <c r="AF1596" s="8"/>
      <c r="AG1596" s="8"/>
      <c r="AH1596" s="8"/>
      <c r="AI1596" s="8"/>
      <c r="AJ1596" s="8"/>
      <c r="AK1596" s="8"/>
    </row>
    <row r="1597" spans="1:37" ht="409.5">
      <c r="A1597" s="18">
        <v>3552</v>
      </c>
      <c r="B1597" s="19"/>
      <c r="C1597" s="20" t="s">
        <v>21043</v>
      </c>
      <c r="D1597" s="21"/>
      <c r="E1597" s="22"/>
      <c r="F1597" s="22"/>
      <c r="G1597" s="22"/>
      <c r="H1597" s="23">
        <v>0</v>
      </c>
      <c r="I1597" s="22"/>
      <c r="J1597" s="23" t="s">
        <v>18202</v>
      </c>
      <c r="K1597" s="22"/>
      <c r="L1597" s="23" t="s">
        <v>17409</v>
      </c>
      <c r="M1597" s="22"/>
      <c r="N1597" s="22"/>
      <c r="O1597" s="22"/>
      <c r="P1597" s="24"/>
      <c r="Q1597" s="23" t="s">
        <v>20</v>
      </c>
      <c r="R1597" s="22"/>
      <c r="S1597" s="25"/>
      <c r="T1597" s="26"/>
      <c r="U1597" s="26"/>
      <c r="V1597" s="22"/>
      <c r="W1597" s="27"/>
      <c r="X1597" s="8"/>
      <c r="Y1597" s="8"/>
      <c r="Z1597" s="8"/>
      <c r="AA1597" s="8"/>
      <c r="AB1597" s="8"/>
      <c r="AC1597" s="8"/>
      <c r="AD1597" s="8"/>
      <c r="AE1597" s="8"/>
      <c r="AF1597" s="8"/>
      <c r="AG1597" s="8"/>
      <c r="AH1597" s="8"/>
      <c r="AI1597" s="8"/>
      <c r="AJ1597" s="8"/>
      <c r="AK1597" s="8"/>
    </row>
    <row r="1598" spans="1:37" ht="409.5">
      <c r="A1598" s="18">
        <v>3553</v>
      </c>
      <c r="B1598" s="19"/>
      <c r="C1598" s="20" t="s">
        <v>21044</v>
      </c>
      <c r="D1598" s="21"/>
      <c r="E1598" s="22"/>
      <c r="F1598" s="22"/>
      <c r="G1598" s="22"/>
      <c r="H1598" s="23">
        <v>0</v>
      </c>
      <c r="I1598" s="22"/>
      <c r="J1598" s="23" t="s">
        <v>18202</v>
      </c>
      <c r="K1598" s="22"/>
      <c r="L1598" s="23" t="s">
        <v>21045</v>
      </c>
      <c r="M1598" s="22"/>
      <c r="N1598" s="22"/>
      <c r="O1598" s="22"/>
      <c r="P1598" s="24"/>
      <c r="Q1598" s="23" t="s">
        <v>20</v>
      </c>
      <c r="R1598" s="22"/>
      <c r="S1598" s="25"/>
      <c r="T1598" s="26"/>
      <c r="U1598" s="26"/>
      <c r="V1598" s="22"/>
      <c r="W1598" s="27"/>
      <c r="X1598" s="8"/>
      <c r="Y1598" s="8"/>
      <c r="Z1598" s="8"/>
      <c r="AA1598" s="8"/>
      <c r="AB1598" s="8"/>
      <c r="AC1598" s="8"/>
      <c r="AD1598" s="8"/>
      <c r="AE1598" s="8"/>
      <c r="AF1598" s="8"/>
      <c r="AG1598" s="8"/>
      <c r="AH1598" s="8"/>
      <c r="AI1598" s="8"/>
      <c r="AJ1598" s="8"/>
      <c r="AK1598" s="8"/>
    </row>
    <row r="1599" spans="1:37" ht="409.5">
      <c r="A1599" s="18">
        <v>3554</v>
      </c>
      <c r="B1599" s="19"/>
      <c r="C1599" s="20" t="s">
        <v>21046</v>
      </c>
      <c r="D1599" s="21"/>
      <c r="E1599" s="22"/>
      <c r="F1599" s="22"/>
      <c r="G1599" s="22"/>
      <c r="H1599" s="23">
        <v>0</v>
      </c>
      <c r="I1599" s="22"/>
      <c r="J1599" s="23" t="s">
        <v>18202</v>
      </c>
      <c r="K1599" s="22"/>
      <c r="L1599" s="23" t="s">
        <v>21045</v>
      </c>
      <c r="M1599" s="22"/>
      <c r="N1599" s="22"/>
      <c r="O1599" s="22"/>
      <c r="P1599" s="24"/>
      <c r="Q1599" s="23" t="s">
        <v>20</v>
      </c>
      <c r="R1599" s="22"/>
      <c r="S1599" s="25"/>
      <c r="T1599" s="26"/>
      <c r="U1599" s="26"/>
      <c r="V1599" s="22"/>
      <c r="W1599" s="27"/>
      <c r="X1599" s="8"/>
      <c r="Y1599" s="8"/>
      <c r="Z1599" s="8"/>
      <c r="AA1599" s="8"/>
      <c r="AB1599" s="8"/>
      <c r="AC1599" s="8"/>
      <c r="AD1599" s="8"/>
      <c r="AE1599" s="8"/>
      <c r="AF1599" s="8"/>
      <c r="AG1599" s="8"/>
      <c r="AH1599" s="8"/>
      <c r="AI1599" s="8"/>
      <c r="AJ1599" s="8"/>
      <c r="AK1599" s="8"/>
    </row>
    <row r="1600" spans="1:37" ht="409.5">
      <c r="A1600" s="18">
        <v>3555</v>
      </c>
      <c r="B1600" s="19"/>
      <c r="C1600" s="20" t="s">
        <v>21047</v>
      </c>
      <c r="D1600" s="21"/>
      <c r="E1600" s="22"/>
      <c r="F1600" s="22"/>
      <c r="G1600" s="22"/>
      <c r="H1600" s="23">
        <v>0</v>
      </c>
      <c r="I1600" s="22"/>
      <c r="J1600" s="23" t="s">
        <v>18202</v>
      </c>
      <c r="K1600" s="22"/>
      <c r="L1600" s="23" t="s">
        <v>21045</v>
      </c>
      <c r="M1600" s="22"/>
      <c r="N1600" s="22"/>
      <c r="O1600" s="22"/>
      <c r="P1600" s="24"/>
      <c r="Q1600" s="23" t="s">
        <v>20</v>
      </c>
      <c r="R1600" s="22"/>
      <c r="S1600" s="25"/>
      <c r="T1600" s="26"/>
      <c r="U1600" s="26"/>
      <c r="V1600" s="22"/>
      <c r="W1600" s="27"/>
      <c r="X1600" s="8"/>
      <c r="Y1600" s="8"/>
      <c r="Z1600" s="8"/>
      <c r="AA1600" s="8"/>
      <c r="AB1600" s="8"/>
      <c r="AC1600" s="8"/>
      <c r="AD1600" s="8"/>
      <c r="AE1600" s="8"/>
      <c r="AF1600" s="8"/>
      <c r="AG1600" s="8"/>
      <c r="AH1600" s="8"/>
      <c r="AI1600" s="8"/>
      <c r="AJ1600" s="8"/>
      <c r="AK1600" s="8"/>
    </row>
    <row r="1601" spans="1:37" ht="409.5">
      <c r="A1601" s="18">
        <v>3556</v>
      </c>
      <c r="B1601" s="19"/>
      <c r="C1601" s="20" t="s">
        <v>21048</v>
      </c>
      <c r="D1601" s="21"/>
      <c r="E1601" s="22"/>
      <c r="F1601" s="22"/>
      <c r="G1601" s="22"/>
      <c r="H1601" s="23">
        <v>0</v>
      </c>
      <c r="I1601" s="22"/>
      <c r="J1601" s="23" t="s">
        <v>18202</v>
      </c>
      <c r="K1601" s="22"/>
      <c r="L1601" s="23" t="s">
        <v>21045</v>
      </c>
      <c r="M1601" s="22"/>
      <c r="N1601" s="22"/>
      <c r="O1601" s="22"/>
      <c r="P1601" s="24"/>
      <c r="Q1601" s="23" t="s">
        <v>20</v>
      </c>
      <c r="R1601" s="22"/>
      <c r="S1601" s="25"/>
      <c r="T1601" s="26"/>
      <c r="U1601" s="26"/>
      <c r="V1601" s="22"/>
      <c r="W1601" s="27"/>
      <c r="X1601" s="8"/>
      <c r="Y1601" s="8"/>
      <c r="Z1601" s="8"/>
      <c r="AA1601" s="8"/>
      <c r="AB1601" s="8"/>
      <c r="AC1601" s="8"/>
      <c r="AD1601" s="8"/>
      <c r="AE1601" s="8"/>
      <c r="AF1601" s="8"/>
      <c r="AG1601" s="8"/>
      <c r="AH1601" s="8"/>
      <c r="AI1601" s="8"/>
      <c r="AJ1601" s="8"/>
      <c r="AK1601" s="8"/>
    </row>
    <row r="1602" spans="1:37" ht="409.5">
      <c r="A1602" s="18">
        <v>3557</v>
      </c>
      <c r="B1602" s="19"/>
      <c r="C1602" s="20" t="s">
        <v>21049</v>
      </c>
      <c r="D1602" s="21"/>
      <c r="E1602" s="22"/>
      <c r="F1602" s="22"/>
      <c r="G1602" s="22"/>
      <c r="H1602" s="23">
        <v>0</v>
      </c>
      <c r="I1602" s="22"/>
      <c r="J1602" s="23" t="s">
        <v>18202</v>
      </c>
      <c r="K1602" s="22"/>
      <c r="L1602" s="23" t="s">
        <v>21045</v>
      </c>
      <c r="M1602" s="22"/>
      <c r="N1602" s="22"/>
      <c r="O1602" s="22"/>
      <c r="P1602" s="24"/>
      <c r="Q1602" s="23" t="s">
        <v>20</v>
      </c>
      <c r="R1602" s="22"/>
      <c r="S1602" s="25"/>
      <c r="T1602" s="26"/>
      <c r="U1602" s="26"/>
      <c r="V1602" s="22"/>
      <c r="W1602" s="27"/>
      <c r="X1602" s="8"/>
      <c r="Y1602" s="8"/>
      <c r="Z1602" s="8"/>
      <c r="AA1602" s="8"/>
      <c r="AB1602" s="8"/>
      <c r="AC1602" s="8"/>
      <c r="AD1602" s="8"/>
      <c r="AE1602" s="8"/>
      <c r="AF1602" s="8"/>
      <c r="AG1602" s="8"/>
      <c r="AH1602" s="8"/>
      <c r="AI1602" s="8"/>
      <c r="AJ1602" s="8"/>
      <c r="AK1602" s="8"/>
    </row>
    <row r="1603" spans="1:37" ht="409.5">
      <c r="A1603" s="18">
        <v>3558</v>
      </c>
      <c r="B1603" s="19"/>
      <c r="C1603" s="20" t="s">
        <v>21050</v>
      </c>
      <c r="D1603" s="21"/>
      <c r="E1603" s="22"/>
      <c r="F1603" s="22"/>
      <c r="G1603" s="22"/>
      <c r="H1603" s="23">
        <v>0</v>
      </c>
      <c r="I1603" s="22"/>
      <c r="J1603" s="23" t="s">
        <v>18202</v>
      </c>
      <c r="K1603" s="22"/>
      <c r="L1603" s="23" t="s">
        <v>21045</v>
      </c>
      <c r="M1603" s="22"/>
      <c r="N1603" s="22"/>
      <c r="O1603" s="22"/>
      <c r="P1603" s="24"/>
      <c r="Q1603" s="23" t="s">
        <v>20</v>
      </c>
      <c r="R1603" s="22"/>
      <c r="S1603" s="25"/>
      <c r="T1603" s="26"/>
      <c r="U1603" s="26"/>
      <c r="V1603" s="22"/>
      <c r="W1603" s="27"/>
      <c r="X1603" s="8"/>
      <c r="Y1603" s="8"/>
      <c r="Z1603" s="8"/>
      <c r="AA1603" s="8"/>
      <c r="AB1603" s="8"/>
      <c r="AC1603" s="8"/>
      <c r="AD1603" s="8"/>
      <c r="AE1603" s="8"/>
      <c r="AF1603" s="8"/>
      <c r="AG1603" s="8"/>
      <c r="AH1603" s="8"/>
      <c r="AI1603" s="8"/>
      <c r="AJ1603" s="8"/>
      <c r="AK1603" s="8"/>
    </row>
    <row r="1604" spans="1:37" ht="409.5">
      <c r="A1604" s="18">
        <v>3559</v>
      </c>
      <c r="B1604" s="19"/>
      <c r="C1604" s="20" t="s">
        <v>21051</v>
      </c>
      <c r="D1604" s="21"/>
      <c r="E1604" s="22"/>
      <c r="F1604" s="22"/>
      <c r="G1604" s="22"/>
      <c r="H1604" s="23">
        <v>0</v>
      </c>
      <c r="I1604" s="22"/>
      <c r="J1604" s="23" t="s">
        <v>18202</v>
      </c>
      <c r="K1604" s="22"/>
      <c r="L1604" s="23" t="s">
        <v>21045</v>
      </c>
      <c r="M1604" s="22"/>
      <c r="N1604" s="22"/>
      <c r="O1604" s="22"/>
      <c r="P1604" s="24"/>
      <c r="Q1604" s="23" t="s">
        <v>20</v>
      </c>
      <c r="R1604" s="22"/>
      <c r="S1604" s="25"/>
      <c r="T1604" s="26"/>
      <c r="U1604" s="26"/>
      <c r="V1604" s="22"/>
      <c r="W1604" s="27"/>
      <c r="X1604" s="8"/>
      <c r="Y1604" s="8"/>
      <c r="Z1604" s="8"/>
      <c r="AA1604" s="8"/>
      <c r="AB1604" s="8"/>
      <c r="AC1604" s="8"/>
      <c r="AD1604" s="8"/>
      <c r="AE1604" s="8"/>
      <c r="AF1604" s="8"/>
      <c r="AG1604" s="8"/>
      <c r="AH1604" s="8"/>
      <c r="AI1604" s="8"/>
      <c r="AJ1604" s="8"/>
      <c r="AK1604" s="8"/>
    </row>
    <row r="1605" spans="1:37" ht="409.5">
      <c r="A1605" s="18">
        <v>3560</v>
      </c>
      <c r="B1605" s="19"/>
      <c r="C1605" s="20" t="s">
        <v>21052</v>
      </c>
      <c r="D1605" s="21"/>
      <c r="E1605" s="22"/>
      <c r="F1605" s="22"/>
      <c r="G1605" s="22"/>
      <c r="H1605" s="23">
        <v>0</v>
      </c>
      <c r="I1605" s="22"/>
      <c r="J1605" s="23" t="s">
        <v>18202</v>
      </c>
      <c r="K1605" s="22"/>
      <c r="L1605" s="23" t="s">
        <v>21045</v>
      </c>
      <c r="M1605" s="22"/>
      <c r="N1605" s="22"/>
      <c r="O1605" s="22"/>
      <c r="P1605" s="24"/>
      <c r="Q1605" s="23" t="s">
        <v>20</v>
      </c>
      <c r="R1605" s="22"/>
      <c r="S1605" s="25"/>
      <c r="T1605" s="26"/>
      <c r="U1605" s="26"/>
      <c r="V1605" s="22"/>
      <c r="W1605" s="27"/>
      <c r="X1605" s="8"/>
      <c r="Y1605" s="8"/>
      <c r="Z1605" s="8"/>
      <c r="AA1605" s="8"/>
      <c r="AB1605" s="8"/>
      <c r="AC1605" s="8"/>
      <c r="AD1605" s="8"/>
      <c r="AE1605" s="8"/>
      <c r="AF1605" s="8"/>
      <c r="AG1605" s="8"/>
      <c r="AH1605" s="8"/>
      <c r="AI1605" s="8"/>
      <c r="AJ1605" s="8"/>
      <c r="AK1605" s="8"/>
    </row>
    <row r="1606" spans="1:37" ht="409.5">
      <c r="A1606" s="18">
        <v>3561</v>
      </c>
      <c r="B1606" s="19"/>
      <c r="C1606" s="20" t="s">
        <v>21053</v>
      </c>
      <c r="D1606" s="21"/>
      <c r="E1606" s="22"/>
      <c r="F1606" s="22"/>
      <c r="G1606" s="22"/>
      <c r="H1606" s="23">
        <v>0</v>
      </c>
      <c r="I1606" s="22"/>
      <c r="J1606" s="23" t="s">
        <v>18202</v>
      </c>
      <c r="K1606" s="22"/>
      <c r="L1606" s="23" t="s">
        <v>21045</v>
      </c>
      <c r="M1606" s="22"/>
      <c r="N1606" s="22"/>
      <c r="O1606" s="22"/>
      <c r="P1606" s="24"/>
      <c r="Q1606" s="23" t="s">
        <v>20</v>
      </c>
      <c r="R1606" s="22"/>
      <c r="S1606" s="25"/>
      <c r="T1606" s="26"/>
      <c r="U1606" s="26"/>
      <c r="V1606" s="22"/>
      <c r="W1606" s="27"/>
      <c r="X1606" s="8"/>
      <c r="Y1606" s="8"/>
      <c r="Z1606" s="8"/>
      <c r="AA1606" s="8"/>
      <c r="AB1606" s="8"/>
      <c r="AC1606" s="8"/>
      <c r="AD1606" s="8"/>
      <c r="AE1606" s="8"/>
      <c r="AF1606" s="8"/>
      <c r="AG1606" s="8"/>
      <c r="AH1606" s="8"/>
      <c r="AI1606" s="8"/>
      <c r="AJ1606" s="8"/>
      <c r="AK1606" s="8"/>
    </row>
    <row r="1607" spans="1:37" ht="409.5">
      <c r="A1607" s="18">
        <v>3562</v>
      </c>
      <c r="B1607" s="19"/>
      <c r="C1607" s="20" t="s">
        <v>21054</v>
      </c>
      <c r="D1607" s="21"/>
      <c r="E1607" s="22"/>
      <c r="F1607" s="22"/>
      <c r="G1607" s="22"/>
      <c r="H1607" s="23">
        <v>0</v>
      </c>
      <c r="I1607" s="22"/>
      <c r="J1607" s="23" t="s">
        <v>18202</v>
      </c>
      <c r="K1607" s="22"/>
      <c r="L1607" s="23" t="s">
        <v>21045</v>
      </c>
      <c r="M1607" s="22"/>
      <c r="N1607" s="22"/>
      <c r="O1607" s="22"/>
      <c r="P1607" s="24"/>
      <c r="Q1607" s="23" t="s">
        <v>20</v>
      </c>
      <c r="R1607" s="22"/>
      <c r="S1607" s="25"/>
      <c r="T1607" s="26"/>
      <c r="U1607" s="26"/>
      <c r="V1607" s="22"/>
      <c r="W1607" s="27"/>
      <c r="X1607" s="8"/>
      <c r="Y1607" s="8"/>
      <c r="Z1607" s="8"/>
      <c r="AA1607" s="8"/>
      <c r="AB1607" s="8"/>
      <c r="AC1607" s="8"/>
      <c r="AD1607" s="8"/>
      <c r="AE1607" s="8"/>
      <c r="AF1607" s="8"/>
      <c r="AG1607" s="8"/>
      <c r="AH1607" s="8"/>
      <c r="AI1607" s="8"/>
      <c r="AJ1607" s="8"/>
      <c r="AK1607" s="8"/>
    </row>
    <row r="1608" spans="1:37" ht="409.5">
      <c r="A1608" s="18">
        <v>3563</v>
      </c>
      <c r="B1608" s="19"/>
      <c r="C1608" s="20" t="s">
        <v>21055</v>
      </c>
      <c r="D1608" s="21"/>
      <c r="E1608" s="22"/>
      <c r="F1608" s="22"/>
      <c r="G1608" s="22"/>
      <c r="H1608" s="23">
        <v>0</v>
      </c>
      <c r="I1608" s="22"/>
      <c r="J1608" s="23" t="s">
        <v>18202</v>
      </c>
      <c r="K1608" s="22"/>
      <c r="L1608" s="23" t="s">
        <v>21045</v>
      </c>
      <c r="M1608" s="22"/>
      <c r="N1608" s="22"/>
      <c r="O1608" s="22"/>
      <c r="P1608" s="24"/>
      <c r="Q1608" s="23" t="s">
        <v>20</v>
      </c>
      <c r="R1608" s="22"/>
      <c r="S1608" s="25"/>
      <c r="T1608" s="26"/>
      <c r="U1608" s="26"/>
      <c r="V1608" s="22"/>
      <c r="W1608" s="27"/>
      <c r="X1608" s="8"/>
      <c r="Y1608" s="8"/>
      <c r="Z1608" s="8"/>
      <c r="AA1608" s="8"/>
      <c r="AB1608" s="8"/>
      <c r="AC1608" s="8"/>
      <c r="AD1608" s="8"/>
      <c r="AE1608" s="8"/>
      <c r="AF1608" s="8"/>
      <c r="AG1608" s="8"/>
      <c r="AH1608" s="8"/>
      <c r="AI1608" s="8"/>
      <c r="AJ1608" s="8"/>
      <c r="AK1608" s="8"/>
    </row>
    <row r="1609" spans="1:37" ht="409.5">
      <c r="A1609" s="18">
        <v>3564</v>
      </c>
      <c r="B1609" s="19"/>
      <c r="C1609" s="20" t="s">
        <v>21056</v>
      </c>
      <c r="D1609" s="21"/>
      <c r="E1609" s="22"/>
      <c r="F1609" s="22"/>
      <c r="G1609" s="22"/>
      <c r="H1609" s="23">
        <v>0</v>
      </c>
      <c r="I1609" s="22"/>
      <c r="J1609" s="23" t="s">
        <v>18202</v>
      </c>
      <c r="K1609" s="22"/>
      <c r="L1609" s="23" t="s">
        <v>21045</v>
      </c>
      <c r="M1609" s="22"/>
      <c r="N1609" s="22"/>
      <c r="O1609" s="22"/>
      <c r="P1609" s="24"/>
      <c r="Q1609" s="23" t="s">
        <v>20</v>
      </c>
      <c r="R1609" s="22"/>
      <c r="S1609" s="25"/>
      <c r="T1609" s="26"/>
      <c r="U1609" s="26"/>
      <c r="V1609" s="22"/>
      <c r="W1609" s="27"/>
      <c r="X1609" s="8"/>
      <c r="Y1609" s="8"/>
      <c r="Z1609" s="8"/>
      <c r="AA1609" s="8"/>
      <c r="AB1609" s="8"/>
      <c r="AC1609" s="8"/>
      <c r="AD1609" s="8"/>
      <c r="AE1609" s="8"/>
      <c r="AF1609" s="8"/>
      <c r="AG1609" s="8"/>
      <c r="AH1609" s="8"/>
      <c r="AI1609" s="8"/>
      <c r="AJ1609" s="8"/>
      <c r="AK1609" s="8"/>
    </row>
    <row r="1610" spans="1:37" ht="409.5">
      <c r="A1610" s="18">
        <v>3565</v>
      </c>
      <c r="B1610" s="19"/>
      <c r="C1610" s="20" t="s">
        <v>21057</v>
      </c>
      <c r="D1610" s="21"/>
      <c r="E1610" s="22"/>
      <c r="F1610" s="22"/>
      <c r="G1610" s="22"/>
      <c r="H1610" s="23">
        <v>0</v>
      </c>
      <c r="I1610" s="22"/>
      <c r="J1610" s="23" t="s">
        <v>18202</v>
      </c>
      <c r="K1610" s="22"/>
      <c r="L1610" s="23" t="s">
        <v>21045</v>
      </c>
      <c r="M1610" s="22"/>
      <c r="N1610" s="22"/>
      <c r="O1610" s="22"/>
      <c r="P1610" s="24"/>
      <c r="Q1610" s="23" t="s">
        <v>20</v>
      </c>
      <c r="R1610" s="22"/>
      <c r="S1610" s="25"/>
      <c r="T1610" s="26"/>
      <c r="U1610" s="26"/>
      <c r="V1610" s="22"/>
      <c r="W1610" s="27"/>
      <c r="X1610" s="8"/>
      <c r="Y1610" s="8"/>
      <c r="Z1610" s="8"/>
      <c r="AA1610" s="8"/>
      <c r="AB1610" s="8"/>
      <c r="AC1610" s="8"/>
      <c r="AD1610" s="8"/>
      <c r="AE1610" s="8"/>
      <c r="AF1610" s="8"/>
      <c r="AG1610" s="8"/>
      <c r="AH1610" s="8"/>
      <c r="AI1610" s="8"/>
      <c r="AJ1610" s="8"/>
      <c r="AK1610" s="8"/>
    </row>
    <row r="1611" spans="1:37" ht="409.5">
      <c r="A1611" s="18">
        <v>3566</v>
      </c>
      <c r="B1611" s="19"/>
      <c r="C1611" s="20" t="s">
        <v>21058</v>
      </c>
      <c r="D1611" s="21"/>
      <c r="E1611" s="22"/>
      <c r="F1611" s="22"/>
      <c r="G1611" s="22"/>
      <c r="H1611" s="23">
        <v>0</v>
      </c>
      <c r="I1611" s="22"/>
      <c r="J1611" s="23" t="s">
        <v>18202</v>
      </c>
      <c r="K1611" s="22"/>
      <c r="L1611" s="23" t="s">
        <v>21045</v>
      </c>
      <c r="M1611" s="22"/>
      <c r="N1611" s="22"/>
      <c r="O1611" s="22"/>
      <c r="P1611" s="24"/>
      <c r="Q1611" s="23" t="s">
        <v>20</v>
      </c>
      <c r="R1611" s="22"/>
      <c r="S1611" s="25"/>
      <c r="T1611" s="26"/>
      <c r="U1611" s="26"/>
      <c r="V1611" s="22"/>
      <c r="W1611" s="27"/>
      <c r="X1611" s="8"/>
      <c r="Y1611" s="8"/>
      <c r="Z1611" s="8"/>
      <c r="AA1611" s="8"/>
      <c r="AB1611" s="8"/>
      <c r="AC1611" s="8"/>
      <c r="AD1611" s="8"/>
      <c r="AE1611" s="8"/>
      <c r="AF1611" s="8"/>
      <c r="AG1611" s="8"/>
      <c r="AH1611" s="8"/>
      <c r="AI1611" s="8"/>
      <c r="AJ1611" s="8"/>
      <c r="AK1611" s="8"/>
    </row>
    <row r="1612" spans="1:37" ht="409.5">
      <c r="A1612" s="18">
        <v>3567</v>
      </c>
      <c r="B1612" s="19"/>
      <c r="C1612" s="20" t="s">
        <v>21059</v>
      </c>
      <c r="D1612" s="21"/>
      <c r="E1612" s="22"/>
      <c r="F1612" s="22"/>
      <c r="G1612" s="22"/>
      <c r="H1612" s="23">
        <v>0</v>
      </c>
      <c r="I1612" s="22"/>
      <c r="J1612" s="23" t="s">
        <v>18202</v>
      </c>
      <c r="K1612" s="22"/>
      <c r="L1612" s="23" t="s">
        <v>21045</v>
      </c>
      <c r="M1612" s="22"/>
      <c r="N1612" s="22"/>
      <c r="O1612" s="22"/>
      <c r="P1612" s="24"/>
      <c r="Q1612" s="23" t="s">
        <v>20</v>
      </c>
      <c r="R1612" s="22"/>
      <c r="S1612" s="25"/>
      <c r="T1612" s="26"/>
      <c r="U1612" s="26"/>
      <c r="V1612" s="22"/>
      <c r="W1612" s="27"/>
      <c r="X1612" s="8"/>
      <c r="Y1612" s="8"/>
      <c r="Z1612" s="8"/>
      <c r="AA1612" s="8"/>
      <c r="AB1612" s="8"/>
      <c r="AC1612" s="8"/>
      <c r="AD1612" s="8"/>
      <c r="AE1612" s="8"/>
      <c r="AF1612" s="8"/>
      <c r="AG1612" s="8"/>
      <c r="AH1612" s="8"/>
      <c r="AI1612" s="8"/>
      <c r="AJ1612" s="8"/>
      <c r="AK1612" s="8"/>
    </row>
    <row r="1613" spans="1:37" ht="409.5">
      <c r="A1613" s="18">
        <v>3568</v>
      </c>
      <c r="B1613" s="19"/>
      <c r="C1613" s="20" t="s">
        <v>21060</v>
      </c>
      <c r="D1613" s="21"/>
      <c r="E1613" s="22"/>
      <c r="F1613" s="22"/>
      <c r="G1613" s="22"/>
      <c r="H1613" s="23">
        <v>0</v>
      </c>
      <c r="I1613" s="22"/>
      <c r="J1613" s="23" t="s">
        <v>18202</v>
      </c>
      <c r="K1613" s="22"/>
      <c r="L1613" s="23" t="s">
        <v>21045</v>
      </c>
      <c r="M1613" s="22"/>
      <c r="N1613" s="22"/>
      <c r="O1613" s="22"/>
      <c r="P1613" s="24"/>
      <c r="Q1613" s="23" t="s">
        <v>20</v>
      </c>
      <c r="R1613" s="22"/>
      <c r="S1613" s="25"/>
      <c r="T1613" s="26"/>
      <c r="U1613" s="26"/>
      <c r="V1613" s="22"/>
      <c r="W1613" s="27"/>
      <c r="X1613" s="8"/>
      <c r="Y1613" s="8"/>
      <c r="Z1613" s="8"/>
      <c r="AA1613" s="8"/>
      <c r="AB1613" s="8"/>
      <c r="AC1613" s="8"/>
      <c r="AD1613" s="8"/>
      <c r="AE1613" s="8"/>
      <c r="AF1613" s="8"/>
      <c r="AG1613" s="8"/>
      <c r="AH1613" s="8"/>
      <c r="AI1613" s="8"/>
      <c r="AJ1613" s="8"/>
      <c r="AK1613" s="8"/>
    </row>
    <row r="1614" spans="1:37" ht="409.5">
      <c r="A1614" s="18">
        <v>3569</v>
      </c>
      <c r="B1614" s="19"/>
      <c r="C1614" s="20" t="s">
        <v>21061</v>
      </c>
      <c r="D1614" s="21"/>
      <c r="E1614" s="22"/>
      <c r="F1614" s="22"/>
      <c r="G1614" s="22"/>
      <c r="H1614" s="23">
        <v>0</v>
      </c>
      <c r="I1614" s="22"/>
      <c r="J1614" s="23" t="s">
        <v>18202</v>
      </c>
      <c r="K1614" s="22"/>
      <c r="L1614" s="23" t="s">
        <v>21045</v>
      </c>
      <c r="M1614" s="22"/>
      <c r="N1614" s="22"/>
      <c r="O1614" s="22"/>
      <c r="P1614" s="24"/>
      <c r="Q1614" s="23" t="s">
        <v>20</v>
      </c>
      <c r="R1614" s="22"/>
      <c r="S1614" s="25"/>
      <c r="T1614" s="26"/>
      <c r="U1614" s="26"/>
      <c r="V1614" s="22"/>
      <c r="W1614" s="27"/>
      <c r="X1614" s="8"/>
      <c r="Y1614" s="8"/>
      <c r="Z1614" s="8"/>
      <c r="AA1614" s="8"/>
      <c r="AB1614" s="8"/>
      <c r="AC1614" s="8"/>
      <c r="AD1614" s="8"/>
      <c r="AE1614" s="8"/>
      <c r="AF1614" s="8"/>
      <c r="AG1614" s="8"/>
      <c r="AH1614" s="8"/>
      <c r="AI1614" s="8"/>
      <c r="AJ1614" s="8"/>
      <c r="AK1614" s="8"/>
    </row>
    <row r="1615" spans="1:37" ht="409.5">
      <c r="A1615" s="18">
        <v>3570</v>
      </c>
      <c r="B1615" s="19"/>
      <c r="C1615" s="20" t="s">
        <v>21062</v>
      </c>
      <c r="D1615" s="21"/>
      <c r="E1615" s="22"/>
      <c r="F1615" s="22"/>
      <c r="G1615" s="22"/>
      <c r="H1615" s="23">
        <v>0</v>
      </c>
      <c r="I1615" s="22"/>
      <c r="J1615" s="23" t="s">
        <v>18202</v>
      </c>
      <c r="K1615" s="22"/>
      <c r="L1615" s="23" t="s">
        <v>21045</v>
      </c>
      <c r="M1615" s="22"/>
      <c r="N1615" s="22"/>
      <c r="O1615" s="22"/>
      <c r="P1615" s="24"/>
      <c r="Q1615" s="23" t="s">
        <v>20</v>
      </c>
      <c r="R1615" s="22"/>
      <c r="S1615" s="25"/>
      <c r="T1615" s="26"/>
      <c r="U1615" s="26"/>
      <c r="V1615" s="22"/>
      <c r="W1615" s="27"/>
      <c r="X1615" s="8"/>
      <c r="Y1615" s="8"/>
      <c r="Z1615" s="8"/>
      <c r="AA1615" s="8"/>
      <c r="AB1615" s="8"/>
      <c r="AC1615" s="8"/>
      <c r="AD1615" s="8"/>
      <c r="AE1615" s="8"/>
      <c r="AF1615" s="8"/>
      <c r="AG1615" s="8"/>
      <c r="AH1615" s="8"/>
      <c r="AI1615" s="8"/>
      <c r="AJ1615" s="8"/>
      <c r="AK1615" s="8"/>
    </row>
    <row r="1616" spans="1:37" ht="409.5">
      <c r="A1616" s="18">
        <v>3571</v>
      </c>
      <c r="B1616" s="19"/>
      <c r="C1616" s="20" t="s">
        <v>21063</v>
      </c>
      <c r="D1616" s="21"/>
      <c r="E1616" s="22"/>
      <c r="F1616" s="22"/>
      <c r="G1616" s="22"/>
      <c r="H1616" s="23">
        <v>0</v>
      </c>
      <c r="I1616" s="22"/>
      <c r="J1616" s="23" t="s">
        <v>18202</v>
      </c>
      <c r="K1616" s="22"/>
      <c r="L1616" s="23" t="s">
        <v>21045</v>
      </c>
      <c r="M1616" s="22"/>
      <c r="N1616" s="22"/>
      <c r="O1616" s="22"/>
      <c r="P1616" s="24"/>
      <c r="Q1616" s="23" t="s">
        <v>20</v>
      </c>
      <c r="R1616" s="22"/>
      <c r="S1616" s="25"/>
      <c r="T1616" s="26"/>
      <c r="U1616" s="26"/>
      <c r="V1616" s="22"/>
      <c r="W1616" s="27"/>
      <c r="X1616" s="8"/>
      <c r="Y1616" s="8"/>
      <c r="Z1616" s="8"/>
      <c r="AA1616" s="8"/>
      <c r="AB1616" s="8"/>
      <c r="AC1616" s="8"/>
      <c r="AD1616" s="8"/>
      <c r="AE1616" s="8"/>
      <c r="AF1616" s="8"/>
      <c r="AG1616" s="8"/>
      <c r="AH1616" s="8"/>
      <c r="AI1616" s="8"/>
      <c r="AJ1616" s="8"/>
      <c r="AK1616" s="8"/>
    </row>
    <row r="1617" spans="1:37" ht="409.5">
      <c r="A1617" s="18">
        <v>3572</v>
      </c>
      <c r="B1617" s="19"/>
      <c r="C1617" s="20" t="s">
        <v>21064</v>
      </c>
      <c r="D1617" s="21"/>
      <c r="E1617" s="22"/>
      <c r="F1617" s="22"/>
      <c r="G1617" s="22"/>
      <c r="H1617" s="23">
        <v>0</v>
      </c>
      <c r="I1617" s="22"/>
      <c r="J1617" s="23" t="s">
        <v>18202</v>
      </c>
      <c r="K1617" s="22"/>
      <c r="L1617" s="23" t="s">
        <v>21045</v>
      </c>
      <c r="M1617" s="22"/>
      <c r="N1617" s="22"/>
      <c r="O1617" s="22"/>
      <c r="P1617" s="24"/>
      <c r="Q1617" s="23" t="s">
        <v>20</v>
      </c>
      <c r="R1617" s="22"/>
      <c r="S1617" s="25"/>
      <c r="T1617" s="26"/>
      <c r="U1617" s="26"/>
      <c r="V1617" s="22"/>
      <c r="W1617" s="27"/>
      <c r="X1617" s="8"/>
      <c r="Y1617" s="8"/>
      <c r="Z1617" s="8"/>
      <c r="AA1617" s="8"/>
      <c r="AB1617" s="8"/>
      <c r="AC1617" s="8"/>
      <c r="AD1617" s="8"/>
      <c r="AE1617" s="8"/>
      <c r="AF1617" s="8"/>
      <c r="AG1617" s="8"/>
      <c r="AH1617" s="8"/>
      <c r="AI1617" s="8"/>
      <c r="AJ1617" s="8"/>
      <c r="AK1617" s="8"/>
    </row>
    <row r="1618" spans="1:37" ht="409.5">
      <c r="A1618" s="18">
        <v>3573</v>
      </c>
      <c r="B1618" s="19"/>
      <c r="C1618" s="20" t="s">
        <v>21065</v>
      </c>
      <c r="D1618" s="21"/>
      <c r="E1618" s="22"/>
      <c r="F1618" s="22"/>
      <c r="G1618" s="22"/>
      <c r="H1618" s="23">
        <v>0</v>
      </c>
      <c r="I1618" s="22"/>
      <c r="J1618" s="23" t="s">
        <v>18202</v>
      </c>
      <c r="K1618" s="22"/>
      <c r="L1618" s="23" t="s">
        <v>21045</v>
      </c>
      <c r="M1618" s="22"/>
      <c r="N1618" s="22"/>
      <c r="O1618" s="22"/>
      <c r="P1618" s="24"/>
      <c r="Q1618" s="23" t="s">
        <v>20</v>
      </c>
      <c r="R1618" s="22"/>
      <c r="S1618" s="25"/>
      <c r="T1618" s="26"/>
      <c r="U1618" s="26"/>
      <c r="V1618" s="22"/>
      <c r="W1618" s="27"/>
      <c r="X1618" s="8"/>
      <c r="Y1618" s="8"/>
      <c r="Z1618" s="8"/>
      <c r="AA1618" s="8"/>
      <c r="AB1618" s="8"/>
      <c r="AC1618" s="8"/>
      <c r="AD1618" s="8"/>
      <c r="AE1618" s="8"/>
      <c r="AF1618" s="8"/>
      <c r="AG1618" s="8"/>
      <c r="AH1618" s="8"/>
      <c r="AI1618" s="8"/>
      <c r="AJ1618" s="8"/>
      <c r="AK1618" s="8"/>
    </row>
    <row r="1619" spans="1:37" ht="409.5">
      <c r="A1619" s="18">
        <v>3574</v>
      </c>
      <c r="B1619" s="19"/>
      <c r="C1619" s="20" t="s">
        <v>21066</v>
      </c>
      <c r="D1619" s="21"/>
      <c r="E1619" s="22"/>
      <c r="F1619" s="22"/>
      <c r="G1619" s="22"/>
      <c r="H1619" s="23">
        <v>0</v>
      </c>
      <c r="I1619" s="22"/>
      <c r="J1619" s="23" t="s">
        <v>18202</v>
      </c>
      <c r="K1619" s="22"/>
      <c r="L1619" s="23" t="s">
        <v>21045</v>
      </c>
      <c r="M1619" s="22"/>
      <c r="N1619" s="22"/>
      <c r="O1619" s="22"/>
      <c r="P1619" s="24"/>
      <c r="Q1619" s="23" t="s">
        <v>20</v>
      </c>
      <c r="R1619" s="22"/>
      <c r="S1619" s="25"/>
      <c r="T1619" s="26"/>
      <c r="U1619" s="26"/>
      <c r="V1619" s="22"/>
      <c r="W1619" s="27"/>
      <c r="X1619" s="8"/>
      <c r="Y1619" s="8"/>
      <c r="Z1619" s="8"/>
      <c r="AA1619" s="8"/>
      <c r="AB1619" s="8"/>
      <c r="AC1619" s="8"/>
      <c r="AD1619" s="8"/>
      <c r="AE1619" s="8"/>
      <c r="AF1619" s="8"/>
      <c r="AG1619" s="8"/>
      <c r="AH1619" s="8"/>
      <c r="AI1619" s="8"/>
      <c r="AJ1619" s="8"/>
      <c r="AK1619" s="8"/>
    </row>
    <row r="1620" spans="1:37" ht="409.5">
      <c r="A1620" s="18">
        <v>3575</v>
      </c>
      <c r="B1620" s="19"/>
      <c r="C1620" s="20" t="s">
        <v>21067</v>
      </c>
      <c r="D1620" s="21"/>
      <c r="E1620" s="22"/>
      <c r="F1620" s="22"/>
      <c r="G1620" s="22"/>
      <c r="H1620" s="23">
        <v>0</v>
      </c>
      <c r="I1620" s="22"/>
      <c r="J1620" s="23" t="s">
        <v>18202</v>
      </c>
      <c r="K1620" s="22"/>
      <c r="L1620" s="23" t="s">
        <v>21045</v>
      </c>
      <c r="M1620" s="22"/>
      <c r="N1620" s="22"/>
      <c r="O1620" s="22"/>
      <c r="P1620" s="24"/>
      <c r="Q1620" s="23" t="s">
        <v>20</v>
      </c>
      <c r="R1620" s="22"/>
      <c r="S1620" s="25"/>
      <c r="T1620" s="26"/>
      <c r="U1620" s="26"/>
      <c r="V1620" s="22"/>
      <c r="W1620" s="27"/>
      <c r="X1620" s="8"/>
      <c r="Y1620" s="8"/>
      <c r="Z1620" s="8"/>
      <c r="AA1620" s="8"/>
      <c r="AB1620" s="8"/>
      <c r="AC1620" s="8"/>
      <c r="AD1620" s="8"/>
      <c r="AE1620" s="8"/>
      <c r="AF1620" s="8"/>
      <c r="AG1620" s="8"/>
      <c r="AH1620" s="8"/>
      <c r="AI1620" s="8"/>
      <c r="AJ1620" s="8"/>
      <c r="AK1620" s="8"/>
    </row>
    <row r="1621" spans="1:37" ht="409.5">
      <c r="A1621" s="18">
        <v>3576</v>
      </c>
      <c r="B1621" s="19"/>
      <c r="C1621" s="20" t="s">
        <v>21068</v>
      </c>
      <c r="D1621" s="21"/>
      <c r="E1621" s="22"/>
      <c r="F1621" s="22"/>
      <c r="G1621" s="22"/>
      <c r="H1621" s="23">
        <v>0</v>
      </c>
      <c r="I1621" s="22"/>
      <c r="J1621" s="23" t="s">
        <v>18202</v>
      </c>
      <c r="K1621" s="22"/>
      <c r="L1621" s="23" t="s">
        <v>21045</v>
      </c>
      <c r="M1621" s="22"/>
      <c r="N1621" s="22"/>
      <c r="O1621" s="22"/>
      <c r="P1621" s="24"/>
      <c r="Q1621" s="23" t="s">
        <v>20</v>
      </c>
      <c r="R1621" s="22"/>
      <c r="S1621" s="25"/>
      <c r="T1621" s="26"/>
      <c r="U1621" s="26"/>
      <c r="V1621" s="22"/>
      <c r="W1621" s="27"/>
      <c r="X1621" s="8"/>
      <c r="Y1621" s="8"/>
      <c r="Z1621" s="8"/>
      <c r="AA1621" s="8"/>
      <c r="AB1621" s="8"/>
      <c r="AC1621" s="8"/>
      <c r="AD1621" s="8"/>
      <c r="AE1621" s="8"/>
      <c r="AF1621" s="8"/>
      <c r="AG1621" s="8"/>
      <c r="AH1621" s="8"/>
      <c r="AI1621" s="8"/>
      <c r="AJ1621" s="8"/>
      <c r="AK1621" s="8"/>
    </row>
    <row r="1622" spans="1:37" ht="409.5">
      <c r="A1622" s="18">
        <v>3577</v>
      </c>
      <c r="B1622" s="19"/>
      <c r="C1622" s="20" t="s">
        <v>21069</v>
      </c>
      <c r="D1622" s="21"/>
      <c r="E1622" s="22"/>
      <c r="F1622" s="22"/>
      <c r="G1622" s="22"/>
      <c r="H1622" s="23">
        <v>0</v>
      </c>
      <c r="I1622" s="22"/>
      <c r="J1622" s="23" t="s">
        <v>18202</v>
      </c>
      <c r="K1622" s="22"/>
      <c r="L1622" s="23" t="s">
        <v>21045</v>
      </c>
      <c r="M1622" s="22"/>
      <c r="N1622" s="22"/>
      <c r="O1622" s="22"/>
      <c r="P1622" s="24"/>
      <c r="Q1622" s="23" t="s">
        <v>20</v>
      </c>
      <c r="R1622" s="22"/>
      <c r="S1622" s="25"/>
      <c r="T1622" s="26"/>
      <c r="U1622" s="26"/>
      <c r="V1622" s="22"/>
      <c r="W1622" s="27"/>
      <c r="X1622" s="8"/>
      <c r="Y1622" s="8"/>
      <c r="Z1622" s="8"/>
      <c r="AA1622" s="8"/>
      <c r="AB1622" s="8"/>
      <c r="AC1622" s="8"/>
      <c r="AD1622" s="8"/>
      <c r="AE1622" s="8"/>
      <c r="AF1622" s="8"/>
      <c r="AG1622" s="8"/>
      <c r="AH1622" s="8"/>
      <c r="AI1622" s="8"/>
      <c r="AJ1622" s="8"/>
      <c r="AK1622" s="8"/>
    </row>
    <row r="1623" spans="1:37" ht="409.5">
      <c r="A1623" s="18">
        <v>3578</v>
      </c>
      <c r="B1623" s="19"/>
      <c r="C1623" s="20" t="s">
        <v>21070</v>
      </c>
      <c r="D1623" s="21"/>
      <c r="E1623" s="22"/>
      <c r="F1623" s="22"/>
      <c r="G1623" s="22"/>
      <c r="H1623" s="23">
        <v>0</v>
      </c>
      <c r="I1623" s="22"/>
      <c r="J1623" s="23" t="s">
        <v>18202</v>
      </c>
      <c r="K1623" s="22"/>
      <c r="L1623" s="23" t="s">
        <v>21045</v>
      </c>
      <c r="M1623" s="22"/>
      <c r="N1623" s="22"/>
      <c r="O1623" s="22"/>
      <c r="P1623" s="24"/>
      <c r="Q1623" s="23" t="s">
        <v>20</v>
      </c>
      <c r="R1623" s="22"/>
      <c r="S1623" s="25"/>
      <c r="T1623" s="26"/>
      <c r="U1623" s="26"/>
      <c r="V1623" s="22"/>
      <c r="W1623" s="27"/>
      <c r="X1623" s="8"/>
      <c r="Y1623" s="8"/>
      <c r="Z1623" s="8"/>
      <c r="AA1623" s="8"/>
      <c r="AB1623" s="8"/>
      <c r="AC1623" s="8"/>
      <c r="AD1623" s="8"/>
      <c r="AE1623" s="8"/>
      <c r="AF1623" s="8"/>
      <c r="AG1623" s="8"/>
      <c r="AH1623" s="8"/>
      <c r="AI1623" s="8"/>
      <c r="AJ1623" s="8"/>
      <c r="AK1623" s="8"/>
    </row>
    <row r="1624" spans="1:37" ht="409.5">
      <c r="A1624" s="18">
        <v>3579</v>
      </c>
      <c r="B1624" s="19"/>
      <c r="C1624" s="20" t="s">
        <v>21071</v>
      </c>
      <c r="D1624" s="21"/>
      <c r="E1624" s="22"/>
      <c r="F1624" s="22"/>
      <c r="G1624" s="22"/>
      <c r="H1624" s="23">
        <v>0</v>
      </c>
      <c r="I1624" s="22"/>
      <c r="J1624" s="23" t="s">
        <v>18202</v>
      </c>
      <c r="K1624" s="22"/>
      <c r="L1624" s="23" t="s">
        <v>21045</v>
      </c>
      <c r="M1624" s="22"/>
      <c r="N1624" s="22"/>
      <c r="O1624" s="22"/>
      <c r="P1624" s="24"/>
      <c r="Q1624" s="23" t="s">
        <v>20</v>
      </c>
      <c r="R1624" s="22"/>
      <c r="S1624" s="25"/>
      <c r="T1624" s="26"/>
      <c r="U1624" s="26"/>
      <c r="V1624" s="22"/>
      <c r="W1624" s="27"/>
      <c r="X1624" s="8"/>
      <c r="Y1624" s="8"/>
      <c r="Z1624" s="8"/>
      <c r="AA1624" s="8"/>
      <c r="AB1624" s="8"/>
      <c r="AC1624" s="8"/>
      <c r="AD1624" s="8"/>
      <c r="AE1624" s="8"/>
      <c r="AF1624" s="8"/>
      <c r="AG1624" s="8"/>
      <c r="AH1624" s="8"/>
      <c r="AI1624" s="8"/>
      <c r="AJ1624" s="8"/>
      <c r="AK1624" s="8"/>
    </row>
    <row r="1625" spans="1:37" ht="105.75">
      <c r="A1625" s="18">
        <v>3580</v>
      </c>
      <c r="B1625" s="19"/>
      <c r="C1625" s="28" t="s">
        <v>21072</v>
      </c>
      <c r="D1625" s="28" t="s">
        <v>21073</v>
      </c>
      <c r="E1625" s="22"/>
      <c r="F1625" s="23" t="s">
        <v>50</v>
      </c>
      <c r="G1625" s="23" t="s">
        <v>18583</v>
      </c>
      <c r="H1625" s="23">
        <v>0</v>
      </c>
      <c r="I1625" s="22"/>
      <c r="J1625" s="23" t="s">
        <v>18202</v>
      </c>
      <c r="K1625" s="29">
        <v>43497</v>
      </c>
      <c r="L1625" s="23" t="s">
        <v>15679</v>
      </c>
      <c r="M1625" s="22"/>
      <c r="N1625" s="23" t="s">
        <v>18753</v>
      </c>
      <c r="O1625" s="22"/>
      <c r="P1625" s="24"/>
      <c r="Q1625" s="23" t="s">
        <v>29</v>
      </c>
      <c r="R1625" s="23" t="s">
        <v>30</v>
      </c>
      <c r="S1625" s="25"/>
      <c r="T1625" s="26"/>
      <c r="U1625" s="26"/>
      <c r="V1625" s="22"/>
      <c r="W1625" s="27"/>
      <c r="X1625" s="8"/>
      <c r="Y1625" s="8"/>
      <c r="Z1625" s="8"/>
      <c r="AA1625" s="8"/>
      <c r="AB1625" s="8"/>
      <c r="AC1625" s="8"/>
      <c r="AD1625" s="8"/>
      <c r="AE1625" s="8"/>
      <c r="AF1625" s="8"/>
      <c r="AG1625" s="8"/>
      <c r="AH1625" s="8"/>
      <c r="AI1625" s="8"/>
      <c r="AJ1625" s="8"/>
      <c r="AK1625" s="8"/>
    </row>
    <row r="1626" spans="1:37" ht="90.75">
      <c r="A1626" s="18">
        <v>3581</v>
      </c>
      <c r="B1626" s="19"/>
      <c r="C1626" s="28" t="s">
        <v>21074</v>
      </c>
      <c r="D1626" s="28" t="s">
        <v>21075</v>
      </c>
      <c r="E1626" s="22"/>
      <c r="F1626" s="23" t="s">
        <v>21076</v>
      </c>
      <c r="G1626" s="22"/>
      <c r="H1626" s="23">
        <v>0</v>
      </c>
      <c r="I1626" s="22"/>
      <c r="J1626" s="23" t="s">
        <v>18202</v>
      </c>
      <c r="K1626" s="23" t="s">
        <v>18203</v>
      </c>
      <c r="L1626" s="23" t="s">
        <v>18212</v>
      </c>
      <c r="M1626" s="22"/>
      <c r="N1626" s="22"/>
      <c r="O1626" s="22"/>
      <c r="P1626" s="24"/>
      <c r="Q1626" s="23" t="s">
        <v>29</v>
      </c>
      <c r="R1626" s="23" t="s">
        <v>30</v>
      </c>
      <c r="S1626" s="25"/>
      <c r="T1626" s="26"/>
      <c r="U1626" s="26"/>
      <c r="V1626" s="22"/>
      <c r="W1626" s="27"/>
      <c r="X1626" s="8"/>
      <c r="Y1626" s="8"/>
      <c r="Z1626" s="8"/>
      <c r="AA1626" s="8"/>
      <c r="AB1626" s="8"/>
      <c r="AC1626" s="8"/>
      <c r="AD1626" s="8"/>
      <c r="AE1626" s="8"/>
      <c r="AF1626" s="8"/>
      <c r="AG1626" s="8"/>
      <c r="AH1626" s="8"/>
      <c r="AI1626" s="8"/>
      <c r="AJ1626" s="8"/>
      <c r="AK1626" s="8"/>
    </row>
    <row r="1627" spans="1:37" ht="165.75">
      <c r="A1627" s="18">
        <v>3596</v>
      </c>
      <c r="B1627" s="19"/>
      <c r="C1627" s="28" t="s">
        <v>21077</v>
      </c>
      <c r="D1627" s="28" t="s">
        <v>21078</v>
      </c>
      <c r="E1627" s="22"/>
      <c r="F1627" s="23" t="s">
        <v>50</v>
      </c>
      <c r="G1627" s="23" t="s">
        <v>19335</v>
      </c>
      <c r="H1627" s="23">
        <v>0</v>
      </c>
      <c r="I1627" s="22"/>
      <c r="J1627" s="23" t="s">
        <v>18202</v>
      </c>
      <c r="K1627" s="29">
        <v>43497</v>
      </c>
      <c r="L1627" s="23" t="s">
        <v>15679</v>
      </c>
      <c r="M1627" s="22"/>
      <c r="N1627" s="23" t="s">
        <v>18497</v>
      </c>
      <c r="O1627" s="22"/>
      <c r="P1627" s="24"/>
      <c r="Q1627" s="23" t="s">
        <v>29</v>
      </c>
      <c r="R1627" s="23" t="s">
        <v>30</v>
      </c>
      <c r="S1627" s="25"/>
      <c r="T1627" s="26"/>
      <c r="U1627" s="26"/>
      <c r="V1627" s="22"/>
      <c r="W1627" s="27"/>
      <c r="X1627" s="8"/>
      <c r="Y1627" s="8"/>
      <c r="Z1627" s="8"/>
      <c r="AA1627" s="8"/>
      <c r="AB1627" s="8"/>
      <c r="AC1627" s="8"/>
      <c r="AD1627" s="8"/>
      <c r="AE1627" s="8"/>
      <c r="AF1627" s="8"/>
      <c r="AG1627" s="8"/>
      <c r="AH1627" s="8"/>
      <c r="AI1627" s="8"/>
      <c r="AJ1627" s="8"/>
      <c r="AK1627" s="8"/>
    </row>
    <row r="1628" spans="1:37" ht="90.75">
      <c r="A1628" s="18">
        <v>3597</v>
      </c>
      <c r="B1628" s="19"/>
      <c r="C1628" s="28" t="s">
        <v>21079</v>
      </c>
      <c r="D1628" s="28" t="s">
        <v>21080</v>
      </c>
      <c r="E1628" s="22"/>
      <c r="F1628" s="22"/>
      <c r="G1628" s="22"/>
      <c r="H1628" s="23">
        <v>0</v>
      </c>
      <c r="I1628" s="22"/>
      <c r="J1628" s="23" t="s">
        <v>18202</v>
      </c>
      <c r="K1628" s="22"/>
      <c r="L1628" s="23" t="s">
        <v>18367</v>
      </c>
      <c r="M1628" s="22"/>
      <c r="N1628" s="22"/>
      <c r="O1628" s="22"/>
      <c r="P1628" s="24"/>
      <c r="Q1628" s="22"/>
      <c r="R1628" s="22"/>
      <c r="S1628" s="25"/>
      <c r="T1628" s="26"/>
      <c r="U1628" s="26"/>
      <c r="V1628" s="22"/>
      <c r="W1628" s="27"/>
      <c r="X1628" s="8"/>
      <c r="Y1628" s="8"/>
      <c r="Z1628" s="8"/>
      <c r="AA1628" s="8"/>
      <c r="AB1628" s="8"/>
      <c r="AC1628" s="8"/>
      <c r="AD1628" s="8"/>
      <c r="AE1628" s="8"/>
      <c r="AF1628" s="8"/>
      <c r="AG1628" s="8"/>
      <c r="AH1628" s="8"/>
      <c r="AI1628" s="8"/>
      <c r="AJ1628" s="8"/>
      <c r="AK1628" s="8"/>
    </row>
    <row r="1629" spans="1:37" ht="60.75">
      <c r="A1629" s="18">
        <v>3604</v>
      </c>
      <c r="B1629" s="19"/>
      <c r="C1629" s="28" t="s">
        <v>21081</v>
      </c>
      <c r="D1629" s="28" t="s">
        <v>21082</v>
      </c>
      <c r="E1629" s="22"/>
      <c r="F1629" s="23" t="s">
        <v>50</v>
      </c>
      <c r="G1629" s="22"/>
      <c r="H1629" s="23">
        <v>0</v>
      </c>
      <c r="I1629" s="22"/>
      <c r="J1629" s="23" t="s">
        <v>18202</v>
      </c>
      <c r="K1629" s="22"/>
      <c r="L1629" s="23" t="s">
        <v>18367</v>
      </c>
      <c r="M1629" s="22"/>
      <c r="N1629" s="22"/>
      <c r="O1629" s="22"/>
      <c r="P1629" s="24"/>
      <c r="Q1629" s="22"/>
      <c r="R1629" s="22"/>
      <c r="S1629" s="25"/>
      <c r="T1629" s="26"/>
      <c r="U1629" s="26"/>
      <c r="V1629" s="22"/>
      <c r="W1629" s="27"/>
      <c r="X1629" s="8"/>
      <c r="Y1629" s="8"/>
      <c r="Z1629" s="8"/>
      <c r="AA1629" s="8"/>
      <c r="AB1629" s="8"/>
      <c r="AC1629" s="8"/>
      <c r="AD1629" s="8"/>
      <c r="AE1629" s="8"/>
      <c r="AF1629" s="8"/>
      <c r="AG1629" s="8"/>
      <c r="AH1629" s="8"/>
      <c r="AI1629" s="8"/>
      <c r="AJ1629" s="8"/>
      <c r="AK1629" s="8"/>
    </row>
    <row r="1630" spans="1:37" ht="409.6">
      <c r="A1630" s="18">
        <v>3605</v>
      </c>
      <c r="B1630" s="19"/>
      <c r="C1630" s="28" t="s">
        <v>21083</v>
      </c>
      <c r="D1630" s="28" t="s">
        <v>21084</v>
      </c>
      <c r="E1630" s="22"/>
      <c r="F1630" s="23" t="s">
        <v>266</v>
      </c>
      <c r="G1630" s="22"/>
      <c r="H1630" s="23">
        <v>0</v>
      </c>
      <c r="I1630" s="22"/>
      <c r="J1630" s="23" t="s">
        <v>18202</v>
      </c>
      <c r="K1630" s="29">
        <v>43497</v>
      </c>
      <c r="L1630" s="23" t="s">
        <v>96</v>
      </c>
      <c r="M1630" s="22"/>
      <c r="N1630" s="23" t="s">
        <v>21085</v>
      </c>
      <c r="O1630" s="22"/>
      <c r="P1630" s="24"/>
      <c r="Q1630" s="23" t="s">
        <v>18392</v>
      </c>
      <c r="R1630" s="23" t="s">
        <v>127</v>
      </c>
      <c r="S1630" s="25"/>
      <c r="T1630" s="26"/>
      <c r="U1630" s="26"/>
      <c r="V1630" s="22"/>
      <c r="W1630" s="27"/>
      <c r="X1630" s="8"/>
      <c r="Y1630" s="8"/>
      <c r="Z1630" s="8"/>
      <c r="AA1630" s="8"/>
      <c r="AB1630" s="8"/>
      <c r="AC1630" s="8"/>
      <c r="AD1630" s="8"/>
      <c r="AE1630" s="8"/>
      <c r="AF1630" s="8"/>
      <c r="AG1630" s="8"/>
      <c r="AH1630" s="8"/>
      <c r="AI1630" s="8"/>
      <c r="AJ1630" s="8"/>
      <c r="AK1630" s="8"/>
    </row>
    <row r="1631" spans="1:37" ht="90.75">
      <c r="A1631" s="18">
        <v>3608</v>
      </c>
      <c r="B1631" s="19"/>
      <c r="C1631" s="28" t="s">
        <v>21086</v>
      </c>
      <c r="D1631" s="28" t="s">
        <v>21087</v>
      </c>
      <c r="E1631" s="22"/>
      <c r="F1631" s="22"/>
      <c r="G1631" s="22"/>
      <c r="H1631" s="23">
        <v>0</v>
      </c>
      <c r="I1631" s="22"/>
      <c r="J1631" s="23" t="s">
        <v>18202</v>
      </c>
      <c r="K1631" s="23" t="s">
        <v>18203</v>
      </c>
      <c r="L1631" s="23" t="s">
        <v>219</v>
      </c>
      <c r="M1631" s="22"/>
      <c r="N1631" s="22"/>
      <c r="O1631" s="22"/>
      <c r="P1631" s="24"/>
      <c r="Q1631" s="23" t="s">
        <v>18820</v>
      </c>
      <c r="R1631" s="38">
        <v>87077000000</v>
      </c>
      <c r="S1631" s="25"/>
      <c r="T1631" s="26"/>
      <c r="U1631" s="26"/>
      <c r="V1631" s="22"/>
      <c r="W1631" s="27"/>
      <c r="X1631" s="8"/>
      <c r="Y1631" s="8"/>
      <c r="Z1631" s="8"/>
      <c r="AA1631" s="8"/>
      <c r="AB1631" s="8"/>
      <c r="AC1631" s="8"/>
      <c r="AD1631" s="8"/>
      <c r="AE1631" s="8"/>
      <c r="AF1631" s="8"/>
      <c r="AG1631" s="8"/>
      <c r="AH1631" s="8"/>
      <c r="AI1631" s="8"/>
      <c r="AJ1631" s="8"/>
      <c r="AK1631" s="8"/>
    </row>
    <row r="1632" spans="1:37" ht="300.75">
      <c r="A1632" s="18">
        <v>3618</v>
      </c>
      <c r="B1632" s="19"/>
      <c r="C1632" s="28" t="s">
        <v>21088</v>
      </c>
      <c r="D1632" s="28" t="s">
        <v>21089</v>
      </c>
      <c r="E1632" s="22"/>
      <c r="F1632" s="22"/>
      <c r="G1632" s="22"/>
      <c r="H1632" s="23">
        <v>0</v>
      </c>
      <c r="I1632" s="22"/>
      <c r="J1632" s="23" t="s">
        <v>18202</v>
      </c>
      <c r="K1632" s="22"/>
      <c r="L1632" s="23" t="s">
        <v>20770</v>
      </c>
      <c r="M1632" s="22"/>
      <c r="N1632" s="22"/>
      <c r="O1632" s="42"/>
      <c r="P1632" s="43"/>
      <c r="Q1632" s="23" t="s">
        <v>36</v>
      </c>
      <c r="R1632" s="23" t="s">
        <v>37</v>
      </c>
      <c r="S1632" s="25"/>
      <c r="T1632" s="26"/>
      <c r="U1632" s="26"/>
      <c r="V1632" s="22"/>
      <c r="W1632" s="27"/>
      <c r="X1632" s="8"/>
      <c r="Y1632" s="8"/>
      <c r="Z1632" s="8"/>
      <c r="AA1632" s="8"/>
      <c r="AB1632" s="8"/>
      <c r="AC1632" s="8"/>
      <c r="AD1632" s="8"/>
      <c r="AE1632" s="8"/>
      <c r="AF1632" s="8"/>
      <c r="AG1632" s="8"/>
      <c r="AH1632" s="8"/>
      <c r="AI1632" s="8"/>
      <c r="AJ1632" s="8"/>
      <c r="AK1632" s="8"/>
    </row>
    <row r="1633" spans="1:37" ht="60.75">
      <c r="A1633" s="18">
        <v>3619</v>
      </c>
      <c r="B1633" s="19"/>
      <c r="C1633" s="28" t="s">
        <v>21090</v>
      </c>
      <c r="D1633" s="28" t="s">
        <v>18670</v>
      </c>
      <c r="E1633" s="22"/>
      <c r="F1633" s="23" t="s">
        <v>415</v>
      </c>
      <c r="G1633" s="22"/>
      <c r="H1633" s="23">
        <v>0</v>
      </c>
      <c r="I1633" s="22"/>
      <c r="J1633" s="23" t="s">
        <v>18202</v>
      </c>
      <c r="K1633" s="23" t="s">
        <v>18203</v>
      </c>
      <c r="L1633" s="23" t="s">
        <v>18212</v>
      </c>
      <c r="M1633" s="22"/>
      <c r="N1633" s="22"/>
      <c r="O1633" s="22"/>
      <c r="P1633" s="24"/>
      <c r="Q1633" s="23" t="s">
        <v>29</v>
      </c>
      <c r="R1633" s="23" t="s">
        <v>30</v>
      </c>
      <c r="S1633" s="25"/>
      <c r="T1633" s="26"/>
      <c r="U1633" s="26"/>
      <c r="V1633" s="22"/>
      <c r="W1633" s="27"/>
      <c r="X1633" s="8"/>
      <c r="Y1633" s="8"/>
      <c r="Z1633" s="8"/>
      <c r="AA1633" s="8"/>
      <c r="AB1633" s="8"/>
      <c r="AC1633" s="8"/>
      <c r="AD1633" s="8"/>
      <c r="AE1633" s="8"/>
      <c r="AF1633" s="8"/>
      <c r="AG1633" s="8"/>
      <c r="AH1633" s="8"/>
      <c r="AI1633" s="8"/>
      <c r="AJ1633" s="8"/>
      <c r="AK1633" s="8"/>
    </row>
    <row r="1634" spans="1:37" ht="75.75">
      <c r="A1634" s="18">
        <v>3620</v>
      </c>
      <c r="B1634" s="19"/>
      <c r="C1634" s="28" t="s">
        <v>21091</v>
      </c>
      <c r="D1634" s="28" t="s">
        <v>18670</v>
      </c>
      <c r="E1634" s="22"/>
      <c r="F1634" s="23" t="s">
        <v>415</v>
      </c>
      <c r="G1634" s="23" t="s">
        <v>19228</v>
      </c>
      <c r="H1634" s="23">
        <v>0</v>
      </c>
      <c r="I1634" s="22"/>
      <c r="J1634" s="23" t="s">
        <v>18202</v>
      </c>
      <c r="K1634" s="29">
        <v>43497</v>
      </c>
      <c r="L1634" s="23" t="s">
        <v>15679</v>
      </c>
      <c r="M1634" s="22"/>
      <c r="N1634" s="23" t="s">
        <v>18677</v>
      </c>
      <c r="O1634" s="22"/>
      <c r="P1634" s="24"/>
      <c r="Q1634" s="23" t="s">
        <v>29</v>
      </c>
      <c r="R1634" s="23" t="s">
        <v>30</v>
      </c>
      <c r="S1634" s="25"/>
      <c r="T1634" s="26"/>
      <c r="U1634" s="26"/>
      <c r="V1634" s="22"/>
      <c r="W1634" s="27"/>
      <c r="X1634" s="8"/>
      <c r="Y1634" s="8"/>
      <c r="Z1634" s="8"/>
      <c r="AA1634" s="8"/>
      <c r="AB1634" s="8"/>
      <c r="AC1634" s="8"/>
      <c r="AD1634" s="8"/>
      <c r="AE1634" s="8"/>
      <c r="AF1634" s="8"/>
      <c r="AG1634" s="8"/>
      <c r="AH1634" s="8"/>
      <c r="AI1634" s="8"/>
      <c r="AJ1634" s="8"/>
      <c r="AK1634" s="8"/>
    </row>
    <row r="1635" spans="1:37" ht="75.75">
      <c r="A1635" s="18">
        <v>3621</v>
      </c>
      <c r="B1635" s="19"/>
      <c r="C1635" s="28" t="s">
        <v>21091</v>
      </c>
      <c r="D1635" s="28" t="s">
        <v>21092</v>
      </c>
      <c r="E1635" s="22"/>
      <c r="F1635" s="23" t="s">
        <v>415</v>
      </c>
      <c r="G1635" s="23" t="s">
        <v>20225</v>
      </c>
      <c r="H1635" s="23">
        <v>0</v>
      </c>
      <c r="I1635" s="22"/>
      <c r="J1635" s="23" t="s">
        <v>18202</v>
      </c>
      <c r="K1635" s="29">
        <v>43497</v>
      </c>
      <c r="L1635" s="23" t="s">
        <v>15679</v>
      </c>
      <c r="M1635" s="22"/>
      <c r="N1635" s="23" t="s">
        <v>18677</v>
      </c>
      <c r="O1635" s="22"/>
      <c r="P1635" s="24"/>
      <c r="Q1635" s="23" t="s">
        <v>29</v>
      </c>
      <c r="R1635" s="23" t="s">
        <v>30</v>
      </c>
      <c r="S1635" s="25"/>
      <c r="T1635" s="26"/>
      <c r="U1635" s="26"/>
      <c r="V1635" s="22"/>
      <c r="W1635" s="27"/>
      <c r="X1635" s="8"/>
      <c r="Y1635" s="8"/>
      <c r="Z1635" s="8"/>
      <c r="AA1635" s="8"/>
      <c r="AB1635" s="8"/>
      <c r="AC1635" s="8"/>
      <c r="AD1635" s="8"/>
      <c r="AE1635" s="8"/>
      <c r="AF1635" s="8"/>
      <c r="AG1635" s="8"/>
      <c r="AH1635" s="8"/>
      <c r="AI1635" s="8"/>
      <c r="AJ1635" s="8"/>
      <c r="AK1635" s="8"/>
    </row>
    <row r="1636" spans="1:37" ht="90.75">
      <c r="A1636" s="18">
        <v>3629</v>
      </c>
      <c r="B1636" s="19"/>
      <c r="C1636" s="28" t="s">
        <v>21093</v>
      </c>
      <c r="D1636" s="28" t="s">
        <v>7108</v>
      </c>
      <c r="E1636" s="22"/>
      <c r="F1636" s="23" t="s">
        <v>415</v>
      </c>
      <c r="G1636" s="23" t="s">
        <v>18552</v>
      </c>
      <c r="H1636" s="23">
        <v>0</v>
      </c>
      <c r="I1636" s="22"/>
      <c r="J1636" s="23" t="s">
        <v>18202</v>
      </c>
      <c r="K1636" s="29">
        <v>43497</v>
      </c>
      <c r="L1636" s="23" t="s">
        <v>15679</v>
      </c>
      <c r="M1636" s="22"/>
      <c r="N1636" s="23" t="s">
        <v>18587</v>
      </c>
      <c r="O1636" s="22"/>
      <c r="P1636" s="24"/>
      <c r="Q1636" s="23" t="s">
        <v>29</v>
      </c>
      <c r="R1636" s="23" t="s">
        <v>30</v>
      </c>
      <c r="S1636" s="25"/>
      <c r="T1636" s="26"/>
      <c r="U1636" s="26"/>
      <c r="V1636" s="22"/>
      <c r="W1636" s="27"/>
      <c r="X1636" s="8"/>
      <c r="Y1636" s="8"/>
      <c r="Z1636" s="8"/>
      <c r="AA1636" s="8"/>
      <c r="AB1636" s="8"/>
      <c r="AC1636" s="8"/>
      <c r="AD1636" s="8"/>
      <c r="AE1636" s="8"/>
      <c r="AF1636" s="8"/>
      <c r="AG1636" s="8"/>
      <c r="AH1636" s="8"/>
      <c r="AI1636" s="8"/>
      <c r="AJ1636" s="8"/>
      <c r="AK1636" s="8"/>
    </row>
    <row r="1637" spans="1:37" ht="60.75">
      <c r="A1637" s="18">
        <v>3630</v>
      </c>
      <c r="B1637" s="19"/>
      <c r="C1637" s="28" t="s">
        <v>21094</v>
      </c>
      <c r="D1637" s="28" t="s">
        <v>21095</v>
      </c>
      <c r="E1637" s="22"/>
      <c r="F1637" s="23" t="s">
        <v>50</v>
      </c>
      <c r="G1637" s="22"/>
      <c r="H1637" s="23">
        <v>0</v>
      </c>
      <c r="I1637" s="22"/>
      <c r="J1637" s="23" t="s">
        <v>18202</v>
      </c>
      <c r="K1637" s="22"/>
      <c r="L1637" s="23" t="s">
        <v>15679</v>
      </c>
      <c r="M1637" s="23" t="s">
        <v>11857</v>
      </c>
      <c r="N1637" s="22"/>
      <c r="O1637" s="22"/>
      <c r="P1637" s="24"/>
      <c r="Q1637" s="23" t="s">
        <v>29</v>
      </c>
      <c r="R1637" s="23" t="s">
        <v>30</v>
      </c>
      <c r="S1637" s="25"/>
      <c r="T1637" s="26"/>
      <c r="U1637" s="26"/>
      <c r="V1637" s="22"/>
      <c r="W1637" s="27"/>
      <c r="X1637" s="8"/>
      <c r="Y1637" s="8"/>
      <c r="Z1637" s="8"/>
      <c r="AA1637" s="8"/>
      <c r="AB1637" s="8"/>
      <c r="AC1637" s="8"/>
      <c r="AD1637" s="8"/>
      <c r="AE1637" s="8"/>
      <c r="AF1637" s="8"/>
      <c r="AG1637" s="8"/>
      <c r="AH1637" s="8"/>
      <c r="AI1637" s="8"/>
      <c r="AJ1637" s="8"/>
      <c r="AK1637" s="8"/>
    </row>
    <row r="1638" spans="1:37" ht="195.75">
      <c r="A1638" s="18">
        <v>3634</v>
      </c>
      <c r="B1638" s="30" t="s">
        <v>18424</v>
      </c>
      <c r="C1638" s="28" t="s">
        <v>21096</v>
      </c>
      <c r="D1638" s="28" t="s">
        <v>21097</v>
      </c>
      <c r="E1638" s="22"/>
      <c r="F1638" s="23" t="s">
        <v>2114</v>
      </c>
      <c r="G1638" s="22"/>
      <c r="H1638" s="23">
        <v>0</v>
      </c>
      <c r="I1638" s="22"/>
      <c r="J1638" s="23" t="s">
        <v>18202</v>
      </c>
      <c r="K1638" s="23" t="s">
        <v>18203</v>
      </c>
      <c r="L1638" s="23" t="s">
        <v>35</v>
      </c>
      <c r="M1638" s="22"/>
      <c r="N1638" s="22"/>
      <c r="O1638" s="23" t="s">
        <v>9355</v>
      </c>
      <c r="P1638" s="24"/>
      <c r="Q1638" s="23" t="s">
        <v>99</v>
      </c>
      <c r="R1638" s="23" t="s">
        <v>10886</v>
      </c>
      <c r="S1638" s="25"/>
      <c r="T1638" s="26"/>
      <c r="U1638" s="26"/>
      <c r="V1638" s="22"/>
      <c r="W1638" s="27"/>
      <c r="X1638" s="8"/>
      <c r="Y1638" s="8"/>
      <c r="Z1638" s="8"/>
      <c r="AA1638" s="8"/>
      <c r="AB1638" s="8"/>
      <c r="AC1638" s="8"/>
      <c r="AD1638" s="8"/>
      <c r="AE1638" s="8"/>
      <c r="AF1638" s="8"/>
      <c r="AG1638" s="8"/>
      <c r="AH1638" s="8"/>
      <c r="AI1638" s="8"/>
      <c r="AJ1638" s="8"/>
      <c r="AK1638" s="8"/>
    </row>
    <row r="1639" spans="1:37" ht="195.75">
      <c r="A1639" s="18">
        <v>3635</v>
      </c>
      <c r="B1639" s="30" t="s">
        <v>18424</v>
      </c>
      <c r="C1639" s="28" t="s">
        <v>21096</v>
      </c>
      <c r="D1639" s="28" t="s">
        <v>21098</v>
      </c>
      <c r="E1639" s="22"/>
      <c r="F1639" s="23" t="s">
        <v>2114</v>
      </c>
      <c r="G1639" s="22"/>
      <c r="H1639" s="23">
        <v>0</v>
      </c>
      <c r="I1639" s="22"/>
      <c r="J1639" s="23" t="s">
        <v>18202</v>
      </c>
      <c r="K1639" s="23" t="s">
        <v>18203</v>
      </c>
      <c r="L1639" s="23" t="s">
        <v>35</v>
      </c>
      <c r="M1639" s="22"/>
      <c r="N1639" s="22"/>
      <c r="O1639" s="23" t="s">
        <v>9355</v>
      </c>
      <c r="P1639" s="24"/>
      <c r="Q1639" s="23" t="s">
        <v>99</v>
      </c>
      <c r="R1639" s="23" t="s">
        <v>10886</v>
      </c>
      <c r="S1639" s="25"/>
      <c r="T1639" s="26"/>
      <c r="U1639" s="26"/>
      <c r="V1639" s="22"/>
      <c r="W1639" s="27"/>
      <c r="X1639" s="8"/>
      <c r="Y1639" s="8"/>
      <c r="Z1639" s="8"/>
      <c r="AA1639" s="8"/>
      <c r="AB1639" s="8"/>
      <c r="AC1639" s="8"/>
      <c r="AD1639" s="8"/>
      <c r="AE1639" s="8"/>
      <c r="AF1639" s="8"/>
      <c r="AG1639" s="8"/>
      <c r="AH1639" s="8"/>
      <c r="AI1639" s="8"/>
      <c r="AJ1639" s="8"/>
      <c r="AK1639" s="8"/>
    </row>
    <row r="1640" spans="1:37" ht="180.75">
      <c r="A1640" s="18">
        <v>3636</v>
      </c>
      <c r="B1640" s="30" t="s">
        <v>18424</v>
      </c>
      <c r="C1640" s="28" t="s">
        <v>21096</v>
      </c>
      <c r="D1640" s="28" t="s">
        <v>21099</v>
      </c>
      <c r="E1640" s="22"/>
      <c r="F1640" s="23" t="s">
        <v>2114</v>
      </c>
      <c r="G1640" s="22"/>
      <c r="H1640" s="23">
        <v>0</v>
      </c>
      <c r="I1640" s="22"/>
      <c r="J1640" s="23" t="s">
        <v>18202</v>
      </c>
      <c r="K1640" s="23" t="s">
        <v>18203</v>
      </c>
      <c r="L1640" s="23" t="s">
        <v>35</v>
      </c>
      <c r="M1640" s="22"/>
      <c r="N1640" s="22"/>
      <c r="O1640" s="23" t="s">
        <v>9355</v>
      </c>
      <c r="P1640" s="24"/>
      <c r="Q1640" s="23" t="s">
        <v>99</v>
      </c>
      <c r="R1640" s="23" t="s">
        <v>10886</v>
      </c>
      <c r="S1640" s="25"/>
      <c r="T1640" s="26"/>
      <c r="U1640" s="26"/>
      <c r="V1640" s="22"/>
      <c r="W1640" s="27"/>
      <c r="X1640" s="8"/>
      <c r="Y1640" s="8"/>
      <c r="Z1640" s="8"/>
      <c r="AA1640" s="8"/>
      <c r="AB1640" s="8"/>
      <c r="AC1640" s="8"/>
      <c r="AD1640" s="8"/>
      <c r="AE1640" s="8"/>
      <c r="AF1640" s="8"/>
      <c r="AG1640" s="8"/>
      <c r="AH1640" s="8"/>
      <c r="AI1640" s="8"/>
      <c r="AJ1640" s="8"/>
      <c r="AK1640" s="8"/>
    </row>
    <row r="1641" spans="1:37" ht="60.75">
      <c r="A1641" s="18">
        <v>3637</v>
      </c>
      <c r="B1641" s="19"/>
      <c r="C1641" s="28" t="s">
        <v>21100</v>
      </c>
      <c r="D1641" s="28" t="s">
        <v>21101</v>
      </c>
      <c r="E1641" s="22"/>
      <c r="F1641" s="23" t="s">
        <v>266</v>
      </c>
      <c r="G1641" s="22"/>
      <c r="H1641" s="23">
        <v>0</v>
      </c>
      <c r="I1641" s="22"/>
      <c r="J1641" s="23" t="s">
        <v>18202</v>
      </c>
      <c r="K1641" s="29">
        <v>43497</v>
      </c>
      <c r="L1641" s="23" t="s">
        <v>96</v>
      </c>
      <c r="M1641" s="22"/>
      <c r="N1641" s="23" t="s">
        <v>18527</v>
      </c>
      <c r="O1641" s="22"/>
      <c r="P1641" s="24"/>
      <c r="Q1641" s="23" t="s">
        <v>18392</v>
      </c>
      <c r="R1641" s="23" t="s">
        <v>127</v>
      </c>
      <c r="S1641" s="25"/>
      <c r="T1641" s="26"/>
      <c r="U1641" s="26"/>
      <c r="V1641" s="22"/>
      <c r="W1641" s="27"/>
      <c r="X1641" s="8"/>
      <c r="Y1641" s="8"/>
      <c r="Z1641" s="8"/>
      <c r="AA1641" s="8"/>
      <c r="AB1641" s="8"/>
      <c r="AC1641" s="8"/>
      <c r="AD1641" s="8"/>
      <c r="AE1641" s="8"/>
      <c r="AF1641" s="8"/>
      <c r="AG1641" s="8"/>
      <c r="AH1641" s="8"/>
      <c r="AI1641" s="8"/>
      <c r="AJ1641" s="8"/>
      <c r="AK1641" s="8"/>
    </row>
    <row r="1642" spans="1:37" ht="105.75">
      <c r="A1642" s="18">
        <v>3639</v>
      </c>
      <c r="B1642" s="19"/>
      <c r="C1642" s="28" t="s">
        <v>21102</v>
      </c>
      <c r="D1642" s="28" t="s">
        <v>21103</v>
      </c>
      <c r="E1642" s="22"/>
      <c r="F1642" s="23" t="s">
        <v>50</v>
      </c>
      <c r="G1642" s="22"/>
      <c r="H1642" s="23">
        <v>0</v>
      </c>
      <c r="I1642" s="22"/>
      <c r="J1642" s="23" t="s">
        <v>18202</v>
      </c>
      <c r="K1642" s="22"/>
      <c r="L1642" s="23" t="s">
        <v>15679</v>
      </c>
      <c r="M1642" s="23" t="s">
        <v>11857</v>
      </c>
      <c r="N1642" s="22"/>
      <c r="O1642" s="22"/>
      <c r="P1642" s="24"/>
      <c r="Q1642" s="23" t="s">
        <v>29</v>
      </c>
      <c r="R1642" s="23" t="s">
        <v>30</v>
      </c>
      <c r="S1642" s="25"/>
      <c r="T1642" s="26"/>
      <c r="U1642" s="26"/>
      <c r="V1642" s="22"/>
      <c r="W1642" s="27"/>
      <c r="X1642" s="8"/>
      <c r="Y1642" s="8"/>
      <c r="Z1642" s="8"/>
      <c r="AA1642" s="8"/>
      <c r="AB1642" s="8"/>
      <c r="AC1642" s="8"/>
      <c r="AD1642" s="8"/>
      <c r="AE1642" s="8"/>
      <c r="AF1642" s="8"/>
      <c r="AG1642" s="8"/>
      <c r="AH1642" s="8"/>
      <c r="AI1642" s="8"/>
      <c r="AJ1642" s="8"/>
      <c r="AK1642" s="8"/>
    </row>
    <row r="1643" spans="1:37" ht="75.75">
      <c r="A1643" s="18">
        <v>3640</v>
      </c>
      <c r="B1643" s="19"/>
      <c r="C1643" s="28" t="s">
        <v>21102</v>
      </c>
      <c r="D1643" s="28" t="s">
        <v>21104</v>
      </c>
      <c r="E1643" s="22"/>
      <c r="F1643" s="23" t="s">
        <v>19107</v>
      </c>
      <c r="G1643" s="22"/>
      <c r="H1643" s="23">
        <v>0</v>
      </c>
      <c r="I1643" s="22"/>
      <c r="J1643" s="23" t="s">
        <v>18202</v>
      </c>
      <c r="K1643" s="23" t="s">
        <v>18203</v>
      </c>
      <c r="L1643" s="23" t="s">
        <v>18223</v>
      </c>
      <c r="M1643" s="22"/>
      <c r="N1643" s="22"/>
      <c r="O1643" s="22"/>
      <c r="P1643" s="24"/>
      <c r="Q1643" s="23" t="s">
        <v>29</v>
      </c>
      <c r="R1643" s="23" t="s">
        <v>30</v>
      </c>
      <c r="S1643" s="25"/>
      <c r="T1643" s="26"/>
      <c r="U1643" s="26"/>
      <c r="V1643" s="22"/>
      <c r="W1643" s="27"/>
      <c r="X1643" s="8"/>
      <c r="Y1643" s="8"/>
      <c r="Z1643" s="8"/>
      <c r="AA1643" s="8"/>
      <c r="AB1643" s="8"/>
      <c r="AC1643" s="8"/>
      <c r="AD1643" s="8"/>
      <c r="AE1643" s="8"/>
      <c r="AF1643" s="8"/>
      <c r="AG1643" s="8"/>
      <c r="AH1643" s="8"/>
      <c r="AI1643" s="8"/>
      <c r="AJ1643" s="8"/>
      <c r="AK1643" s="8"/>
    </row>
    <row r="1644" spans="1:37" ht="300.75">
      <c r="A1644" s="18">
        <v>3643</v>
      </c>
      <c r="B1644" s="19"/>
      <c r="C1644" s="28" t="s">
        <v>2013</v>
      </c>
      <c r="D1644" s="28" t="s">
        <v>21105</v>
      </c>
      <c r="E1644" s="22"/>
      <c r="F1644" s="23" t="s">
        <v>415</v>
      </c>
      <c r="G1644" s="22"/>
      <c r="H1644" s="23">
        <v>0</v>
      </c>
      <c r="I1644" s="22"/>
      <c r="J1644" s="23" t="s">
        <v>18202</v>
      </c>
      <c r="K1644" s="29">
        <v>43497</v>
      </c>
      <c r="L1644" s="23" t="s">
        <v>96</v>
      </c>
      <c r="M1644" s="22"/>
      <c r="N1644" s="23" t="s">
        <v>21106</v>
      </c>
      <c r="O1644" s="22"/>
      <c r="P1644" s="24"/>
      <c r="Q1644" s="23" t="s">
        <v>18392</v>
      </c>
      <c r="R1644" s="23" t="s">
        <v>127</v>
      </c>
      <c r="S1644" s="25"/>
      <c r="T1644" s="26"/>
      <c r="U1644" s="26"/>
      <c r="V1644" s="22"/>
      <c r="W1644" s="27"/>
      <c r="X1644" s="8"/>
      <c r="Y1644" s="8"/>
      <c r="Z1644" s="8"/>
      <c r="AA1644" s="8"/>
      <c r="AB1644" s="8"/>
      <c r="AC1644" s="8"/>
      <c r="AD1644" s="8"/>
      <c r="AE1644" s="8"/>
      <c r="AF1644" s="8"/>
      <c r="AG1644" s="8"/>
      <c r="AH1644" s="8"/>
      <c r="AI1644" s="8"/>
      <c r="AJ1644" s="8"/>
      <c r="AK1644" s="8"/>
    </row>
    <row r="1645" spans="1:37" ht="105.75">
      <c r="A1645" s="18">
        <v>3644</v>
      </c>
      <c r="B1645" s="19"/>
      <c r="C1645" s="28" t="s">
        <v>21107</v>
      </c>
      <c r="D1645" s="28" t="s">
        <v>21108</v>
      </c>
      <c r="E1645" s="22"/>
      <c r="F1645" s="23" t="s">
        <v>403</v>
      </c>
      <c r="G1645" s="22"/>
      <c r="H1645" s="23">
        <v>0</v>
      </c>
      <c r="I1645" s="22"/>
      <c r="J1645" s="23" t="s">
        <v>18202</v>
      </c>
      <c r="K1645" s="29">
        <v>43497</v>
      </c>
      <c r="L1645" s="23" t="s">
        <v>96</v>
      </c>
      <c r="M1645" s="22"/>
      <c r="N1645" s="23" t="s">
        <v>21109</v>
      </c>
      <c r="O1645" s="22"/>
      <c r="P1645" s="24"/>
      <c r="Q1645" s="23" t="s">
        <v>18392</v>
      </c>
      <c r="R1645" s="23" t="s">
        <v>127</v>
      </c>
      <c r="S1645" s="25"/>
      <c r="T1645" s="26"/>
      <c r="U1645" s="26"/>
      <c r="V1645" s="22"/>
      <c r="W1645" s="27"/>
      <c r="X1645" s="8"/>
      <c r="Y1645" s="8"/>
      <c r="Z1645" s="8"/>
      <c r="AA1645" s="8"/>
      <c r="AB1645" s="8"/>
      <c r="AC1645" s="8"/>
      <c r="AD1645" s="8"/>
      <c r="AE1645" s="8"/>
      <c r="AF1645" s="8"/>
      <c r="AG1645" s="8"/>
      <c r="AH1645" s="8"/>
      <c r="AI1645" s="8"/>
      <c r="AJ1645" s="8"/>
      <c r="AK1645" s="8"/>
    </row>
    <row r="1646" spans="1:37" ht="409.6">
      <c r="A1646" s="18">
        <v>3645</v>
      </c>
      <c r="B1646" s="19"/>
      <c r="C1646" s="28" t="s">
        <v>21110</v>
      </c>
      <c r="D1646" s="21"/>
      <c r="E1646" s="22"/>
      <c r="F1646" s="22"/>
      <c r="G1646" s="22"/>
      <c r="H1646" s="23">
        <v>0</v>
      </c>
      <c r="I1646" s="22"/>
      <c r="J1646" s="23" t="s">
        <v>18202</v>
      </c>
      <c r="K1646" s="22"/>
      <c r="L1646" s="23" t="s">
        <v>18267</v>
      </c>
      <c r="M1646" s="23">
        <v>2017</v>
      </c>
      <c r="N1646" s="22"/>
      <c r="O1646" s="22"/>
      <c r="P1646" s="24"/>
      <c r="Q1646" s="23" t="s">
        <v>20</v>
      </c>
      <c r="R1646" s="23" t="s">
        <v>21</v>
      </c>
      <c r="S1646" s="25"/>
      <c r="T1646" s="26"/>
      <c r="U1646" s="26"/>
      <c r="V1646" s="22"/>
      <c r="W1646" s="27"/>
      <c r="X1646" s="8"/>
      <c r="Y1646" s="8"/>
      <c r="Z1646" s="8"/>
      <c r="AA1646" s="8"/>
      <c r="AB1646" s="8"/>
      <c r="AC1646" s="8"/>
      <c r="AD1646" s="8"/>
      <c r="AE1646" s="8"/>
      <c r="AF1646" s="8"/>
      <c r="AG1646" s="8"/>
      <c r="AH1646" s="8"/>
      <c r="AI1646" s="8"/>
      <c r="AJ1646" s="8"/>
      <c r="AK1646" s="8"/>
    </row>
    <row r="1647" spans="1:37" ht="60.75">
      <c r="A1647" s="18">
        <v>3646</v>
      </c>
      <c r="B1647" s="19"/>
      <c r="C1647" s="28" t="s">
        <v>21111</v>
      </c>
      <c r="D1647" s="28" t="s">
        <v>21112</v>
      </c>
      <c r="E1647" s="22"/>
      <c r="F1647" s="23" t="s">
        <v>19107</v>
      </c>
      <c r="G1647" s="22"/>
      <c r="H1647" s="23">
        <v>0</v>
      </c>
      <c r="I1647" s="22"/>
      <c r="J1647" s="23" t="s">
        <v>18202</v>
      </c>
      <c r="K1647" s="23" t="s">
        <v>18203</v>
      </c>
      <c r="L1647" s="23" t="s">
        <v>18223</v>
      </c>
      <c r="M1647" s="22"/>
      <c r="N1647" s="22"/>
      <c r="O1647" s="22"/>
      <c r="P1647" s="24"/>
      <c r="Q1647" s="23" t="s">
        <v>29</v>
      </c>
      <c r="R1647" s="23" t="s">
        <v>30</v>
      </c>
      <c r="S1647" s="25"/>
      <c r="T1647" s="26"/>
      <c r="U1647" s="26"/>
      <c r="V1647" s="22"/>
      <c r="W1647" s="27"/>
      <c r="X1647" s="8"/>
      <c r="Y1647" s="8"/>
      <c r="Z1647" s="8"/>
      <c r="AA1647" s="8"/>
      <c r="AB1647" s="8"/>
      <c r="AC1647" s="8"/>
      <c r="AD1647" s="8"/>
      <c r="AE1647" s="8"/>
      <c r="AF1647" s="8"/>
      <c r="AG1647" s="8"/>
      <c r="AH1647" s="8"/>
      <c r="AI1647" s="8"/>
      <c r="AJ1647" s="8"/>
      <c r="AK1647" s="8"/>
    </row>
    <row r="1648" spans="1:37" ht="120.75">
      <c r="A1648" s="18">
        <v>3649</v>
      </c>
      <c r="B1648" s="19"/>
      <c r="C1648" s="28" t="s">
        <v>21113</v>
      </c>
      <c r="D1648" s="28" t="s">
        <v>21114</v>
      </c>
      <c r="E1648" s="22"/>
      <c r="F1648" s="23" t="s">
        <v>50</v>
      </c>
      <c r="G1648" s="22"/>
      <c r="H1648" s="23">
        <v>0</v>
      </c>
      <c r="I1648" s="22"/>
      <c r="J1648" s="23" t="s">
        <v>18202</v>
      </c>
      <c r="K1648" s="23" t="s">
        <v>18203</v>
      </c>
      <c r="L1648" s="23" t="s">
        <v>18223</v>
      </c>
      <c r="M1648" s="22"/>
      <c r="N1648" s="22"/>
      <c r="O1648" s="22"/>
      <c r="P1648" s="24"/>
      <c r="Q1648" s="23" t="s">
        <v>29</v>
      </c>
      <c r="R1648" s="23" t="s">
        <v>30</v>
      </c>
      <c r="S1648" s="25"/>
      <c r="T1648" s="26"/>
      <c r="U1648" s="26"/>
      <c r="V1648" s="22"/>
      <c r="W1648" s="27"/>
      <c r="X1648" s="8"/>
      <c r="Y1648" s="8"/>
      <c r="Z1648" s="8"/>
      <c r="AA1648" s="8"/>
      <c r="AB1648" s="8"/>
      <c r="AC1648" s="8"/>
      <c r="AD1648" s="8"/>
      <c r="AE1648" s="8"/>
      <c r="AF1648" s="8"/>
      <c r="AG1648" s="8"/>
      <c r="AH1648" s="8"/>
      <c r="AI1648" s="8"/>
      <c r="AJ1648" s="8"/>
      <c r="AK1648" s="8"/>
    </row>
    <row r="1649" spans="1:37" ht="120.75">
      <c r="A1649" s="18">
        <v>3650</v>
      </c>
      <c r="B1649" s="19"/>
      <c r="C1649" s="28" t="s">
        <v>21113</v>
      </c>
      <c r="D1649" s="28" t="s">
        <v>21115</v>
      </c>
      <c r="E1649" s="22"/>
      <c r="F1649" s="23" t="s">
        <v>50</v>
      </c>
      <c r="G1649" s="22"/>
      <c r="H1649" s="23">
        <v>0</v>
      </c>
      <c r="I1649" s="22"/>
      <c r="J1649" s="23" t="s">
        <v>18202</v>
      </c>
      <c r="K1649" s="23" t="s">
        <v>18203</v>
      </c>
      <c r="L1649" s="23" t="s">
        <v>18223</v>
      </c>
      <c r="M1649" s="22"/>
      <c r="N1649" s="22"/>
      <c r="O1649" s="22"/>
      <c r="P1649" s="24"/>
      <c r="Q1649" s="23" t="s">
        <v>29</v>
      </c>
      <c r="R1649" s="23" t="s">
        <v>30</v>
      </c>
      <c r="S1649" s="25"/>
      <c r="T1649" s="26"/>
      <c r="U1649" s="26"/>
      <c r="V1649" s="22"/>
      <c r="W1649" s="27"/>
      <c r="X1649" s="8"/>
      <c r="Y1649" s="8"/>
      <c r="Z1649" s="8"/>
      <c r="AA1649" s="8"/>
      <c r="AB1649" s="8"/>
      <c r="AC1649" s="8"/>
      <c r="AD1649" s="8"/>
      <c r="AE1649" s="8"/>
      <c r="AF1649" s="8"/>
      <c r="AG1649" s="8"/>
      <c r="AH1649" s="8"/>
      <c r="AI1649" s="8"/>
      <c r="AJ1649" s="8"/>
      <c r="AK1649" s="8"/>
    </row>
    <row r="1650" spans="1:37" ht="330.75">
      <c r="A1650" s="18">
        <v>3652</v>
      </c>
      <c r="B1650" s="30" t="s">
        <v>18442</v>
      </c>
      <c r="C1650" s="28" t="s">
        <v>21116</v>
      </c>
      <c r="D1650" s="28" t="s">
        <v>21117</v>
      </c>
      <c r="E1650" s="22"/>
      <c r="F1650" s="23" t="s">
        <v>18471</v>
      </c>
      <c r="G1650" s="22"/>
      <c r="H1650" s="23">
        <v>0</v>
      </c>
      <c r="I1650" s="22"/>
      <c r="J1650" s="23" t="s">
        <v>18202</v>
      </c>
      <c r="K1650" s="23" t="s">
        <v>18203</v>
      </c>
      <c r="L1650" s="23" t="s">
        <v>35</v>
      </c>
      <c r="M1650" s="22"/>
      <c r="N1650" s="22"/>
      <c r="O1650" s="23" t="s">
        <v>21118</v>
      </c>
      <c r="P1650" s="24"/>
      <c r="Q1650" s="23" t="s">
        <v>99</v>
      </c>
      <c r="R1650" s="23" t="s">
        <v>10886</v>
      </c>
      <c r="S1650" s="25"/>
      <c r="T1650" s="26"/>
      <c r="U1650" s="26"/>
      <c r="V1650" s="22"/>
      <c r="W1650" s="27"/>
      <c r="X1650" s="8"/>
      <c r="Y1650" s="8"/>
      <c r="Z1650" s="8"/>
      <c r="AA1650" s="8"/>
      <c r="AB1650" s="8"/>
      <c r="AC1650" s="8"/>
      <c r="AD1650" s="8"/>
      <c r="AE1650" s="8"/>
      <c r="AF1650" s="8"/>
      <c r="AG1650" s="8"/>
      <c r="AH1650" s="8"/>
      <c r="AI1650" s="8"/>
      <c r="AJ1650" s="8"/>
      <c r="AK1650" s="8"/>
    </row>
    <row r="1651" spans="1:37" ht="255.75">
      <c r="A1651" s="18">
        <v>3653</v>
      </c>
      <c r="B1651" s="30" t="s">
        <v>18371</v>
      </c>
      <c r="C1651" s="28" t="s">
        <v>21119</v>
      </c>
      <c r="D1651" s="28" t="s">
        <v>21120</v>
      </c>
      <c r="E1651" s="22"/>
      <c r="F1651" s="23" t="s">
        <v>18471</v>
      </c>
      <c r="G1651" s="22"/>
      <c r="H1651" s="23">
        <v>0</v>
      </c>
      <c r="I1651" s="22"/>
      <c r="J1651" s="23" t="s">
        <v>18202</v>
      </c>
      <c r="K1651" s="23" t="s">
        <v>18203</v>
      </c>
      <c r="L1651" s="23" t="s">
        <v>35</v>
      </c>
      <c r="M1651" s="22"/>
      <c r="N1651" s="22"/>
      <c r="O1651" s="23" t="s">
        <v>21118</v>
      </c>
      <c r="P1651" s="24"/>
      <c r="Q1651" s="23" t="s">
        <v>99</v>
      </c>
      <c r="R1651" s="23" t="s">
        <v>10886</v>
      </c>
      <c r="S1651" s="25"/>
      <c r="T1651" s="26"/>
      <c r="U1651" s="26"/>
      <c r="V1651" s="22"/>
      <c r="W1651" s="27"/>
      <c r="X1651" s="8"/>
      <c r="Y1651" s="8"/>
      <c r="Z1651" s="8"/>
      <c r="AA1651" s="8"/>
      <c r="AB1651" s="8"/>
      <c r="AC1651" s="8"/>
      <c r="AD1651" s="8"/>
      <c r="AE1651" s="8"/>
      <c r="AF1651" s="8"/>
      <c r="AG1651" s="8"/>
      <c r="AH1651" s="8"/>
      <c r="AI1651" s="8"/>
      <c r="AJ1651" s="8"/>
      <c r="AK1651" s="8"/>
    </row>
    <row r="1652" spans="1:37" ht="255.75">
      <c r="A1652" s="18">
        <v>3654</v>
      </c>
      <c r="B1652" s="30" t="s">
        <v>18442</v>
      </c>
      <c r="C1652" s="28" t="s">
        <v>21121</v>
      </c>
      <c r="D1652" s="28" t="s">
        <v>21122</v>
      </c>
      <c r="E1652" s="22"/>
      <c r="F1652" s="23" t="s">
        <v>18471</v>
      </c>
      <c r="G1652" s="22"/>
      <c r="H1652" s="23">
        <v>0</v>
      </c>
      <c r="I1652" s="22"/>
      <c r="J1652" s="23" t="s">
        <v>18202</v>
      </c>
      <c r="K1652" s="23" t="s">
        <v>18203</v>
      </c>
      <c r="L1652" s="23" t="s">
        <v>35</v>
      </c>
      <c r="M1652" s="22"/>
      <c r="N1652" s="22"/>
      <c r="O1652" s="23" t="s">
        <v>21123</v>
      </c>
      <c r="P1652" s="24"/>
      <c r="Q1652" s="23" t="s">
        <v>99</v>
      </c>
      <c r="R1652" s="23" t="s">
        <v>10886</v>
      </c>
      <c r="S1652" s="25"/>
      <c r="T1652" s="26"/>
      <c r="U1652" s="26"/>
      <c r="V1652" s="22"/>
      <c r="W1652" s="27"/>
      <c r="X1652" s="8"/>
      <c r="Y1652" s="8"/>
      <c r="Z1652" s="8"/>
      <c r="AA1652" s="8"/>
      <c r="AB1652" s="8"/>
      <c r="AC1652" s="8"/>
      <c r="AD1652" s="8"/>
      <c r="AE1652" s="8"/>
      <c r="AF1652" s="8"/>
      <c r="AG1652" s="8"/>
      <c r="AH1652" s="8"/>
      <c r="AI1652" s="8"/>
      <c r="AJ1652" s="8"/>
      <c r="AK1652" s="8"/>
    </row>
    <row r="1653" spans="1:37" ht="378">
      <c r="A1653" s="18">
        <v>3657</v>
      </c>
      <c r="B1653" s="19"/>
      <c r="C1653" s="20" t="s">
        <v>21124</v>
      </c>
      <c r="D1653" s="21"/>
      <c r="E1653" s="22"/>
      <c r="F1653" s="22"/>
      <c r="G1653" s="22"/>
      <c r="H1653" s="23">
        <v>0</v>
      </c>
      <c r="I1653" s="22"/>
      <c r="J1653" s="23" t="s">
        <v>18202</v>
      </c>
      <c r="K1653" s="22"/>
      <c r="L1653" s="23" t="s">
        <v>21045</v>
      </c>
      <c r="M1653" s="22"/>
      <c r="N1653" s="22"/>
      <c r="O1653" s="22"/>
      <c r="P1653" s="24"/>
      <c r="Q1653" s="23" t="s">
        <v>20</v>
      </c>
      <c r="R1653" s="22"/>
      <c r="S1653" s="25"/>
      <c r="T1653" s="26"/>
      <c r="U1653" s="26"/>
      <c r="V1653" s="22"/>
      <c r="W1653" s="27"/>
      <c r="X1653" s="8"/>
      <c r="Y1653" s="8"/>
      <c r="Z1653" s="8"/>
      <c r="AA1653" s="8"/>
      <c r="AB1653" s="8"/>
      <c r="AC1653" s="8"/>
      <c r="AD1653" s="8"/>
      <c r="AE1653" s="8"/>
      <c r="AF1653" s="8"/>
      <c r="AG1653" s="8"/>
      <c r="AH1653" s="8"/>
      <c r="AI1653" s="8"/>
      <c r="AJ1653" s="8"/>
      <c r="AK1653" s="8"/>
    </row>
    <row r="1654" spans="1:37" ht="135.75">
      <c r="A1654" s="18">
        <v>3659</v>
      </c>
      <c r="B1654" s="19"/>
      <c r="C1654" s="28" t="s">
        <v>21125</v>
      </c>
      <c r="D1654" s="28" t="s">
        <v>19351</v>
      </c>
      <c r="E1654" s="22"/>
      <c r="F1654" s="22"/>
      <c r="G1654" s="22"/>
      <c r="H1654" s="23">
        <v>0</v>
      </c>
      <c r="I1654" s="22"/>
      <c r="J1654" s="23" t="s">
        <v>18202</v>
      </c>
      <c r="K1654" s="22"/>
      <c r="L1654" s="23" t="s">
        <v>18367</v>
      </c>
      <c r="M1654" s="22"/>
      <c r="N1654" s="22"/>
      <c r="O1654" s="22"/>
      <c r="P1654" s="24"/>
      <c r="Q1654" s="22"/>
      <c r="R1654" s="23" t="s">
        <v>21126</v>
      </c>
      <c r="S1654" s="25"/>
      <c r="T1654" s="26"/>
      <c r="U1654" s="32" t="s">
        <v>545</v>
      </c>
      <c r="V1654" s="22"/>
      <c r="W1654" s="27"/>
      <c r="X1654" s="8"/>
      <c r="Y1654" s="8"/>
      <c r="Z1654" s="8"/>
      <c r="AA1654" s="8"/>
      <c r="AB1654" s="8"/>
      <c r="AC1654" s="8"/>
      <c r="AD1654" s="8"/>
      <c r="AE1654" s="8"/>
      <c r="AF1654" s="8"/>
      <c r="AG1654" s="8"/>
      <c r="AH1654" s="8"/>
      <c r="AI1654" s="8"/>
      <c r="AJ1654" s="8"/>
      <c r="AK1654" s="8"/>
    </row>
    <row r="1655" spans="1:37" ht="409.6">
      <c r="A1655" s="18">
        <v>3665</v>
      </c>
      <c r="B1655" s="19"/>
      <c r="C1655" s="28" t="s">
        <v>21127</v>
      </c>
      <c r="D1655" s="21"/>
      <c r="E1655" s="22"/>
      <c r="F1655" s="22"/>
      <c r="G1655" s="22"/>
      <c r="H1655" s="23">
        <v>0</v>
      </c>
      <c r="I1655" s="22"/>
      <c r="J1655" s="23" t="s">
        <v>18202</v>
      </c>
      <c r="K1655" s="22"/>
      <c r="L1655" s="23" t="s">
        <v>18267</v>
      </c>
      <c r="M1655" s="23">
        <v>2017</v>
      </c>
      <c r="N1655" s="22"/>
      <c r="O1655" s="22"/>
      <c r="P1655" s="24"/>
      <c r="Q1655" s="23" t="s">
        <v>20</v>
      </c>
      <c r="R1655" s="23" t="s">
        <v>21</v>
      </c>
      <c r="S1655" s="25"/>
      <c r="T1655" s="26"/>
      <c r="U1655" s="26"/>
      <c r="V1655" s="22"/>
      <c r="W1655" s="27"/>
      <c r="X1655" s="8"/>
      <c r="Y1655" s="8"/>
      <c r="Z1655" s="8"/>
      <c r="AA1655" s="8"/>
      <c r="AB1655" s="8"/>
      <c r="AC1655" s="8"/>
      <c r="AD1655" s="8"/>
      <c r="AE1655" s="8"/>
      <c r="AF1655" s="8"/>
      <c r="AG1655" s="8"/>
      <c r="AH1655" s="8"/>
      <c r="AI1655" s="8"/>
      <c r="AJ1655" s="8"/>
      <c r="AK1655" s="8"/>
    </row>
    <row r="1656" spans="1:37" ht="270.75">
      <c r="A1656" s="18">
        <v>3671</v>
      </c>
      <c r="B1656" s="30" t="s">
        <v>18442</v>
      </c>
      <c r="C1656" s="28" t="s">
        <v>21128</v>
      </c>
      <c r="D1656" s="28" t="s">
        <v>21129</v>
      </c>
      <c r="E1656" s="22"/>
      <c r="F1656" s="23" t="s">
        <v>18471</v>
      </c>
      <c r="G1656" s="22"/>
      <c r="H1656" s="23">
        <v>0</v>
      </c>
      <c r="I1656" s="22"/>
      <c r="J1656" s="23" t="s">
        <v>18202</v>
      </c>
      <c r="K1656" s="23" t="s">
        <v>18203</v>
      </c>
      <c r="L1656" s="23" t="s">
        <v>35</v>
      </c>
      <c r="M1656" s="22"/>
      <c r="N1656" s="22"/>
      <c r="O1656" s="23" t="s">
        <v>21130</v>
      </c>
      <c r="P1656" s="24"/>
      <c r="Q1656" s="23" t="s">
        <v>99</v>
      </c>
      <c r="R1656" s="23" t="s">
        <v>10886</v>
      </c>
      <c r="S1656" s="25"/>
      <c r="T1656" s="26"/>
      <c r="U1656" s="26"/>
      <c r="V1656" s="22"/>
      <c r="W1656" s="27"/>
      <c r="X1656" s="8"/>
      <c r="Y1656" s="8"/>
      <c r="Z1656" s="8"/>
      <c r="AA1656" s="8"/>
      <c r="AB1656" s="8"/>
      <c r="AC1656" s="8"/>
      <c r="AD1656" s="8"/>
      <c r="AE1656" s="8"/>
      <c r="AF1656" s="8"/>
      <c r="AG1656" s="8"/>
      <c r="AH1656" s="8"/>
      <c r="AI1656" s="8"/>
      <c r="AJ1656" s="8"/>
      <c r="AK1656" s="8"/>
    </row>
    <row r="1657" spans="1:37" ht="270.75">
      <c r="A1657" s="18">
        <v>3672</v>
      </c>
      <c r="B1657" s="30" t="s">
        <v>18442</v>
      </c>
      <c r="C1657" s="28" t="s">
        <v>21128</v>
      </c>
      <c r="D1657" s="28" t="s">
        <v>21131</v>
      </c>
      <c r="E1657" s="22"/>
      <c r="F1657" s="23" t="s">
        <v>18471</v>
      </c>
      <c r="G1657" s="22"/>
      <c r="H1657" s="23">
        <v>0</v>
      </c>
      <c r="I1657" s="22"/>
      <c r="J1657" s="23" t="s">
        <v>18202</v>
      </c>
      <c r="K1657" s="23" t="s">
        <v>18203</v>
      </c>
      <c r="L1657" s="23" t="s">
        <v>35</v>
      </c>
      <c r="M1657" s="22"/>
      <c r="N1657" s="22"/>
      <c r="O1657" s="23" t="s">
        <v>21132</v>
      </c>
      <c r="P1657" s="24"/>
      <c r="Q1657" s="23" t="s">
        <v>99</v>
      </c>
      <c r="R1657" s="23" t="s">
        <v>10886</v>
      </c>
      <c r="S1657" s="25"/>
      <c r="T1657" s="26"/>
      <c r="U1657" s="26"/>
      <c r="V1657" s="22"/>
      <c r="W1657" s="27"/>
      <c r="X1657" s="8"/>
      <c r="Y1657" s="8"/>
      <c r="Z1657" s="8"/>
      <c r="AA1657" s="8"/>
      <c r="AB1657" s="8"/>
      <c r="AC1657" s="8"/>
      <c r="AD1657" s="8"/>
      <c r="AE1657" s="8"/>
      <c r="AF1657" s="8"/>
      <c r="AG1657" s="8"/>
      <c r="AH1657" s="8"/>
      <c r="AI1657" s="8"/>
      <c r="AJ1657" s="8"/>
      <c r="AK1657" s="8"/>
    </row>
    <row r="1658" spans="1:37" ht="409.6">
      <c r="A1658" s="18">
        <v>3673</v>
      </c>
      <c r="B1658" s="19"/>
      <c r="C1658" s="28" t="s">
        <v>21133</v>
      </c>
      <c r="D1658" s="21"/>
      <c r="E1658" s="22"/>
      <c r="F1658" s="22"/>
      <c r="G1658" s="22"/>
      <c r="H1658" s="23">
        <v>0</v>
      </c>
      <c r="I1658" s="22"/>
      <c r="J1658" s="23" t="s">
        <v>18202</v>
      </c>
      <c r="K1658" s="22"/>
      <c r="L1658" s="23" t="s">
        <v>18267</v>
      </c>
      <c r="M1658" s="23">
        <v>2017</v>
      </c>
      <c r="N1658" s="22"/>
      <c r="O1658" s="22"/>
      <c r="P1658" s="24"/>
      <c r="Q1658" s="23" t="s">
        <v>20</v>
      </c>
      <c r="R1658" s="23" t="s">
        <v>21</v>
      </c>
      <c r="S1658" s="25"/>
      <c r="T1658" s="26"/>
      <c r="U1658" s="26"/>
      <c r="V1658" s="22"/>
      <c r="W1658" s="27"/>
      <c r="X1658" s="8"/>
      <c r="Y1658" s="8"/>
      <c r="Z1658" s="8"/>
      <c r="AA1658" s="8"/>
      <c r="AB1658" s="8"/>
      <c r="AC1658" s="8"/>
      <c r="AD1658" s="8"/>
      <c r="AE1658" s="8"/>
      <c r="AF1658" s="8"/>
      <c r="AG1658" s="8"/>
      <c r="AH1658" s="8"/>
      <c r="AI1658" s="8"/>
      <c r="AJ1658" s="8"/>
      <c r="AK1658" s="8"/>
    </row>
    <row r="1659" spans="1:37" ht="75.75">
      <c r="A1659" s="18">
        <v>3676</v>
      </c>
      <c r="B1659" s="19"/>
      <c r="C1659" s="28" t="s">
        <v>21134</v>
      </c>
      <c r="D1659" s="28" t="s">
        <v>21135</v>
      </c>
      <c r="E1659" s="22"/>
      <c r="F1659" s="22"/>
      <c r="G1659" s="22"/>
      <c r="H1659" s="23">
        <v>0</v>
      </c>
      <c r="I1659" s="22"/>
      <c r="J1659" s="23" t="s">
        <v>18202</v>
      </c>
      <c r="K1659" s="22"/>
      <c r="L1659" s="23" t="s">
        <v>15679</v>
      </c>
      <c r="M1659" s="22"/>
      <c r="N1659" s="22"/>
      <c r="O1659" s="22"/>
      <c r="P1659" s="24"/>
      <c r="Q1659" s="23" t="s">
        <v>29</v>
      </c>
      <c r="R1659" s="23" t="s">
        <v>30</v>
      </c>
      <c r="S1659" s="25"/>
      <c r="T1659" s="26"/>
      <c r="U1659" s="26"/>
      <c r="V1659" s="22"/>
      <c r="W1659" s="27"/>
      <c r="X1659" s="8"/>
      <c r="Y1659" s="8"/>
      <c r="Z1659" s="8"/>
      <c r="AA1659" s="8"/>
      <c r="AB1659" s="8"/>
      <c r="AC1659" s="8"/>
      <c r="AD1659" s="8"/>
      <c r="AE1659" s="8"/>
      <c r="AF1659" s="8"/>
      <c r="AG1659" s="8"/>
      <c r="AH1659" s="8"/>
      <c r="AI1659" s="8"/>
      <c r="AJ1659" s="8"/>
      <c r="AK1659" s="8"/>
    </row>
    <row r="1660" spans="1:37" ht="90.75">
      <c r="A1660" s="18">
        <v>3677</v>
      </c>
      <c r="B1660" s="19"/>
      <c r="C1660" s="28" t="s">
        <v>21134</v>
      </c>
      <c r="D1660" s="28" t="s">
        <v>21136</v>
      </c>
      <c r="E1660" s="22"/>
      <c r="F1660" s="23" t="s">
        <v>415</v>
      </c>
      <c r="G1660" s="22"/>
      <c r="H1660" s="23">
        <v>0</v>
      </c>
      <c r="I1660" s="22"/>
      <c r="J1660" s="23" t="s">
        <v>18202</v>
      </c>
      <c r="K1660" s="23" t="s">
        <v>18203</v>
      </c>
      <c r="L1660" s="23" t="s">
        <v>18212</v>
      </c>
      <c r="M1660" s="22"/>
      <c r="N1660" s="22"/>
      <c r="O1660" s="22"/>
      <c r="P1660" s="24"/>
      <c r="Q1660" s="23" t="s">
        <v>29</v>
      </c>
      <c r="R1660" s="23" t="s">
        <v>30</v>
      </c>
      <c r="S1660" s="25"/>
      <c r="T1660" s="26"/>
      <c r="U1660" s="26"/>
      <c r="V1660" s="22"/>
      <c r="W1660" s="27"/>
      <c r="X1660" s="8"/>
      <c r="Y1660" s="8"/>
      <c r="Z1660" s="8"/>
      <c r="AA1660" s="8"/>
      <c r="AB1660" s="8"/>
      <c r="AC1660" s="8"/>
      <c r="AD1660" s="8"/>
      <c r="AE1660" s="8"/>
      <c r="AF1660" s="8"/>
      <c r="AG1660" s="8"/>
      <c r="AH1660" s="8"/>
      <c r="AI1660" s="8"/>
      <c r="AJ1660" s="8"/>
      <c r="AK1660" s="8"/>
    </row>
    <row r="1661" spans="1:37" ht="150.75">
      <c r="A1661" s="18">
        <v>3678</v>
      </c>
      <c r="B1661" s="19"/>
      <c r="C1661" s="28" t="s">
        <v>21137</v>
      </c>
      <c r="D1661" s="28" t="s">
        <v>21138</v>
      </c>
      <c r="E1661" s="22"/>
      <c r="F1661" s="22"/>
      <c r="G1661" s="22"/>
      <c r="H1661" s="23">
        <v>0</v>
      </c>
      <c r="I1661" s="22"/>
      <c r="J1661" s="23" t="s">
        <v>18202</v>
      </c>
      <c r="K1661" s="22"/>
      <c r="L1661" s="23" t="s">
        <v>15679</v>
      </c>
      <c r="M1661" s="22"/>
      <c r="N1661" s="22"/>
      <c r="O1661" s="22"/>
      <c r="P1661" s="24"/>
      <c r="Q1661" s="23" t="s">
        <v>29</v>
      </c>
      <c r="R1661" s="23" t="s">
        <v>30</v>
      </c>
      <c r="S1661" s="25"/>
      <c r="T1661" s="26"/>
      <c r="U1661" s="26"/>
      <c r="V1661" s="22"/>
      <c r="W1661" s="27"/>
      <c r="X1661" s="8"/>
      <c r="Y1661" s="8"/>
      <c r="Z1661" s="8"/>
      <c r="AA1661" s="8"/>
      <c r="AB1661" s="8"/>
      <c r="AC1661" s="8"/>
      <c r="AD1661" s="8"/>
      <c r="AE1661" s="8"/>
      <c r="AF1661" s="8"/>
      <c r="AG1661" s="8"/>
      <c r="AH1661" s="8"/>
      <c r="AI1661" s="8"/>
      <c r="AJ1661" s="8"/>
      <c r="AK1661" s="8"/>
    </row>
    <row r="1662" spans="1:37" ht="165.75">
      <c r="A1662" s="18">
        <v>3679</v>
      </c>
      <c r="B1662" s="19"/>
      <c r="C1662" s="28" t="s">
        <v>21139</v>
      </c>
      <c r="D1662" s="28" t="s">
        <v>21140</v>
      </c>
      <c r="E1662" s="22"/>
      <c r="F1662" s="23" t="s">
        <v>415</v>
      </c>
      <c r="G1662" s="22"/>
      <c r="H1662" s="23">
        <v>0</v>
      </c>
      <c r="I1662" s="22"/>
      <c r="J1662" s="23" t="s">
        <v>18202</v>
      </c>
      <c r="K1662" s="23" t="s">
        <v>18203</v>
      </c>
      <c r="L1662" s="23" t="s">
        <v>18212</v>
      </c>
      <c r="M1662" s="22"/>
      <c r="N1662" s="22"/>
      <c r="O1662" s="22"/>
      <c r="P1662" s="24"/>
      <c r="Q1662" s="23" t="s">
        <v>29</v>
      </c>
      <c r="R1662" s="23" t="s">
        <v>30</v>
      </c>
      <c r="S1662" s="25"/>
      <c r="T1662" s="26"/>
      <c r="U1662" s="26"/>
      <c r="V1662" s="22"/>
      <c r="W1662" s="27"/>
      <c r="X1662" s="8"/>
      <c r="Y1662" s="8"/>
      <c r="Z1662" s="8"/>
      <c r="AA1662" s="8"/>
      <c r="AB1662" s="8"/>
      <c r="AC1662" s="8"/>
      <c r="AD1662" s="8"/>
      <c r="AE1662" s="8"/>
      <c r="AF1662" s="8"/>
      <c r="AG1662" s="8"/>
      <c r="AH1662" s="8"/>
      <c r="AI1662" s="8"/>
      <c r="AJ1662" s="8"/>
      <c r="AK1662" s="8"/>
    </row>
    <row r="1663" spans="1:37" ht="75.75">
      <c r="A1663" s="18">
        <v>3680</v>
      </c>
      <c r="B1663" s="19"/>
      <c r="C1663" s="28" t="s">
        <v>21141</v>
      </c>
      <c r="D1663" s="28" t="s">
        <v>21142</v>
      </c>
      <c r="E1663" s="22"/>
      <c r="F1663" s="23" t="s">
        <v>415</v>
      </c>
      <c r="G1663" s="22"/>
      <c r="H1663" s="23">
        <v>0</v>
      </c>
      <c r="I1663" s="22"/>
      <c r="J1663" s="23" t="s">
        <v>18202</v>
      </c>
      <c r="K1663" s="23" t="s">
        <v>18203</v>
      </c>
      <c r="L1663" s="23" t="s">
        <v>18212</v>
      </c>
      <c r="M1663" s="22"/>
      <c r="N1663" s="22"/>
      <c r="O1663" s="22"/>
      <c r="P1663" s="24"/>
      <c r="Q1663" s="23" t="s">
        <v>29</v>
      </c>
      <c r="R1663" s="23" t="s">
        <v>30</v>
      </c>
      <c r="S1663" s="25"/>
      <c r="T1663" s="26"/>
      <c r="U1663" s="26"/>
      <c r="V1663" s="22"/>
      <c r="W1663" s="27"/>
      <c r="X1663" s="8"/>
      <c r="Y1663" s="8"/>
      <c r="Z1663" s="8"/>
      <c r="AA1663" s="8"/>
      <c r="AB1663" s="8"/>
      <c r="AC1663" s="8"/>
      <c r="AD1663" s="8"/>
      <c r="AE1663" s="8"/>
      <c r="AF1663" s="8"/>
      <c r="AG1663" s="8"/>
      <c r="AH1663" s="8"/>
      <c r="AI1663" s="8"/>
      <c r="AJ1663" s="8"/>
      <c r="AK1663" s="8"/>
    </row>
    <row r="1664" spans="1:37" ht="120.75">
      <c r="A1664" s="18">
        <v>3681</v>
      </c>
      <c r="B1664" s="19"/>
      <c r="C1664" s="28" t="s">
        <v>21143</v>
      </c>
      <c r="D1664" s="28" t="s">
        <v>21114</v>
      </c>
      <c r="E1664" s="22"/>
      <c r="F1664" s="23" t="s">
        <v>50</v>
      </c>
      <c r="G1664" s="22"/>
      <c r="H1664" s="23">
        <v>0</v>
      </c>
      <c r="I1664" s="22"/>
      <c r="J1664" s="23" t="s">
        <v>18202</v>
      </c>
      <c r="K1664" s="22"/>
      <c r="L1664" s="23" t="s">
        <v>15679</v>
      </c>
      <c r="M1664" s="23" t="s">
        <v>11857</v>
      </c>
      <c r="N1664" s="22"/>
      <c r="O1664" s="22"/>
      <c r="P1664" s="24"/>
      <c r="Q1664" s="23" t="s">
        <v>29</v>
      </c>
      <c r="R1664" s="23" t="s">
        <v>30</v>
      </c>
      <c r="S1664" s="25"/>
      <c r="T1664" s="26"/>
      <c r="U1664" s="26"/>
      <c r="V1664" s="22"/>
      <c r="W1664" s="27"/>
      <c r="X1664" s="8"/>
      <c r="Y1664" s="8"/>
      <c r="Z1664" s="8"/>
      <c r="AA1664" s="8"/>
      <c r="AB1664" s="8"/>
      <c r="AC1664" s="8"/>
      <c r="AD1664" s="8"/>
      <c r="AE1664" s="8"/>
      <c r="AF1664" s="8"/>
      <c r="AG1664" s="8"/>
      <c r="AH1664" s="8"/>
      <c r="AI1664" s="8"/>
      <c r="AJ1664" s="8"/>
      <c r="AK1664" s="8"/>
    </row>
    <row r="1665" spans="1:37" ht="105.75">
      <c r="A1665" s="18">
        <v>3682</v>
      </c>
      <c r="B1665" s="19"/>
      <c r="C1665" s="28" t="s">
        <v>21144</v>
      </c>
      <c r="D1665" s="28" t="s">
        <v>21145</v>
      </c>
      <c r="E1665" s="22"/>
      <c r="F1665" s="23" t="s">
        <v>415</v>
      </c>
      <c r="G1665" s="23" t="s">
        <v>19035</v>
      </c>
      <c r="H1665" s="23">
        <v>0</v>
      </c>
      <c r="I1665" s="22"/>
      <c r="J1665" s="23" t="s">
        <v>18202</v>
      </c>
      <c r="K1665" s="29">
        <v>43497</v>
      </c>
      <c r="L1665" s="23" t="s">
        <v>15679</v>
      </c>
      <c r="M1665" s="22"/>
      <c r="N1665" s="23" t="s">
        <v>18237</v>
      </c>
      <c r="O1665" s="22"/>
      <c r="P1665" s="24"/>
      <c r="Q1665" s="23" t="s">
        <v>29</v>
      </c>
      <c r="R1665" s="23" t="s">
        <v>30</v>
      </c>
      <c r="S1665" s="25"/>
      <c r="T1665" s="26"/>
      <c r="U1665" s="26"/>
      <c r="V1665" s="22"/>
      <c r="W1665" s="27"/>
      <c r="X1665" s="8"/>
      <c r="Y1665" s="8"/>
      <c r="Z1665" s="8"/>
      <c r="AA1665" s="8"/>
      <c r="AB1665" s="8"/>
      <c r="AC1665" s="8"/>
      <c r="AD1665" s="8"/>
      <c r="AE1665" s="8"/>
      <c r="AF1665" s="8"/>
      <c r="AG1665" s="8"/>
      <c r="AH1665" s="8"/>
      <c r="AI1665" s="8"/>
      <c r="AJ1665" s="8"/>
      <c r="AK1665" s="8"/>
    </row>
    <row r="1666" spans="1:37" ht="180.75">
      <c r="A1666" s="18">
        <v>3684</v>
      </c>
      <c r="B1666" s="19"/>
      <c r="C1666" s="28" t="s">
        <v>21146</v>
      </c>
      <c r="D1666" s="28" t="s">
        <v>21147</v>
      </c>
      <c r="E1666" s="22"/>
      <c r="F1666" s="22"/>
      <c r="G1666" s="22"/>
      <c r="H1666" s="23">
        <v>0</v>
      </c>
      <c r="I1666" s="22"/>
      <c r="J1666" s="23" t="s">
        <v>18202</v>
      </c>
      <c r="K1666" s="22"/>
      <c r="L1666" s="23" t="s">
        <v>20770</v>
      </c>
      <c r="M1666" s="22"/>
      <c r="N1666" s="22"/>
      <c r="O1666" s="22"/>
      <c r="P1666" s="24"/>
      <c r="Q1666" s="23" t="s">
        <v>36</v>
      </c>
      <c r="R1666" s="23" t="s">
        <v>37</v>
      </c>
      <c r="S1666" s="25"/>
      <c r="T1666" s="26"/>
      <c r="U1666" s="26"/>
      <c r="V1666" s="22"/>
      <c r="W1666" s="27"/>
      <c r="X1666" s="8"/>
      <c r="Y1666" s="8"/>
      <c r="Z1666" s="8"/>
      <c r="AA1666" s="8"/>
      <c r="AB1666" s="8"/>
      <c r="AC1666" s="8"/>
      <c r="AD1666" s="8"/>
      <c r="AE1666" s="8"/>
      <c r="AF1666" s="8"/>
      <c r="AG1666" s="8"/>
      <c r="AH1666" s="8"/>
      <c r="AI1666" s="8"/>
      <c r="AJ1666" s="8"/>
      <c r="AK1666" s="8"/>
    </row>
    <row r="1667" spans="1:37" ht="409.6">
      <c r="A1667" s="18">
        <v>3685</v>
      </c>
      <c r="B1667" s="19"/>
      <c r="C1667" s="28" t="s">
        <v>21148</v>
      </c>
      <c r="D1667" s="21"/>
      <c r="E1667" s="22"/>
      <c r="F1667" s="22"/>
      <c r="G1667" s="22"/>
      <c r="H1667" s="23">
        <v>0</v>
      </c>
      <c r="I1667" s="22"/>
      <c r="J1667" s="23" t="s">
        <v>18202</v>
      </c>
      <c r="K1667" s="22"/>
      <c r="L1667" s="23" t="s">
        <v>15679</v>
      </c>
      <c r="M1667" s="23">
        <v>2017</v>
      </c>
      <c r="N1667" s="22"/>
      <c r="O1667" s="22"/>
      <c r="P1667" s="24"/>
      <c r="Q1667" s="23" t="s">
        <v>20</v>
      </c>
      <c r="R1667" s="23" t="s">
        <v>21</v>
      </c>
      <c r="S1667" s="25"/>
      <c r="T1667" s="26"/>
      <c r="U1667" s="26"/>
      <c r="V1667" s="22"/>
      <c r="W1667" s="27"/>
      <c r="X1667" s="8"/>
      <c r="Y1667" s="8"/>
      <c r="Z1667" s="8"/>
      <c r="AA1667" s="8"/>
      <c r="AB1667" s="8"/>
      <c r="AC1667" s="8"/>
      <c r="AD1667" s="8"/>
      <c r="AE1667" s="8"/>
      <c r="AF1667" s="8"/>
      <c r="AG1667" s="8"/>
      <c r="AH1667" s="8"/>
      <c r="AI1667" s="8"/>
      <c r="AJ1667" s="8"/>
      <c r="AK1667" s="8"/>
    </row>
    <row r="1668" spans="1:37" ht="60.75">
      <c r="A1668" s="18">
        <v>3686</v>
      </c>
      <c r="B1668" s="19"/>
      <c r="C1668" s="28" t="s">
        <v>21149</v>
      </c>
      <c r="D1668" s="28" t="s">
        <v>21150</v>
      </c>
      <c r="E1668" s="22"/>
      <c r="F1668" s="23" t="s">
        <v>50</v>
      </c>
      <c r="G1668" s="22"/>
      <c r="H1668" s="23">
        <v>0</v>
      </c>
      <c r="I1668" s="22"/>
      <c r="J1668" s="23" t="s">
        <v>18202</v>
      </c>
      <c r="K1668" s="29">
        <v>43497</v>
      </c>
      <c r="L1668" s="23" t="s">
        <v>96</v>
      </c>
      <c r="M1668" s="22"/>
      <c r="N1668" s="23" t="s">
        <v>18468</v>
      </c>
      <c r="O1668" s="22"/>
      <c r="P1668" s="24"/>
      <c r="Q1668" s="23" t="s">
        <v>18392</v>
      </c>
      <c r="R1668" s="23" t="s">
        <v>127</v>
      </c>
      <c r="S1668" s="25"/>
      <c r="T1668" s="26"/>
      <c r="U1668" s="26"/>
      <c r="V1668" s="22"/>
      <c r="W1668" s="27"/>
      <c r="X1668" s="8"/>
      <c r="Y1668" s="8"/>
      <c r="Z1668" s="8"/>
      <c r="AA1668" s="8"/>
      <c r="AB1668" s="8"/>
      <c r="AC1668" s="8"/>
      <c r="AD1668" s="8"/>
      <c r="AE1668" s="8"/>
      <c r="AF1668" s="8"/>
      <c r="AG1668" s="8"/>
      <c r="AH1668" s="8"/>
      <c r="AI1668" s="8"/>
      <c r="AJ1668" s="8"/>
      <c r="AK1668" s="8"/>
    </row>
    <row r="1669" spans="1:37" ht="409.6">
      <c r="A1669" s="18">
        <v>3687</v>
      </c>
      <c r="B1669" s="19"/>
      <c r="C1669" s="28" t="s">
        <v>21151</v>
      </c>
      <c r="D1669" s="21"/>
      <c r="E1669" s="22"/>
      <c r="F1669" s="22"/>
      <c r="G1669" s="22"/>
      <c r="H1669" s="23">
        <v>0</v>
      </c>
      <c r="I1669" s="22"/>
      <c r="J1669" s="23" t="s">
        <v>18202</v>
      </c>
      <c r="K1669" s="22"/>
      <c r="L1669" s="23" t="s">
        <v>18267</v>
      </c>
      <c r="M1669" s="23">
        <v>2017</v>
      </c>
      <c r="N1669" s="22"/>
      <c r="O1669" s="22"/>
      <c r="P1669" s="24"/>
      <c r="Q1669" s="23" t="s">
        <v>20</v>
      </c>
      <c r="R1669" s="23" t="s">
        <v>21</v>
      </c>
      <c r="S1669" s="25"/>
      <c r="T1669" s="26"/>
      <c r="U1669" s="26"/>
      <c r="V1669" s="22"/>
      <c r="W1669" s="27"/>
      <c r="X1669" s="8"/>
      <c r="Y1669" s="8"/>
      <c r="Z1669" s="8"/>
      <c r="AA1669" s="8"/>
      <c r="AB1669" s="8"/>
      <c r="AC1669" s="8"/>
      <c r="AD1669" s="8"/>
      <c r="AE1669" s="8"/>
      <c r="AF1669" s="8"/>
      <c r="AG1669" s="8"/>
      <c r="AH1669" s="8"/>
      <c r="AI1669" s="8"/>
      <c r="AJ1669" s="8"/>
      <c r="AK1669" s="8"/>
    </row>
    <row r="1670" spans="1:37" ht="409.6">
      <c r="A1670" s="18">
        <v>3688</v>
      </c>
      <c r="B1670" s="19"/>
      <c r="C1670" s="28" t="s">
        <v>21152</v>
      </c>
      <c r="D1670" s="21"/>
      <c r="E1670" s="22"/>
      <c r="F1670" s="22"/>
      <c r="G1670" s="22"/>
      <c r="H1670" s="23">
        <v>0</v>
      </c>
      <c r="I1670" s="22"/>
      <c r="J1670" s="23" t="s">
        <v>18202</v>
      </c>
      <c r="K1670" s="22"/>
      <c r="L1670" s="23" t="s">
        <v>18219</v>
      </c>
      <c r="M1670" s="23">
        <v>2017</v>
      </c>
      <c r="N1670" s="22"/>
      <c r="O1670" s="22"/>
      <c r="P1670" s="24"/>
      <c r="Q1670" s="23" t="s">
        <v>20</v>
      </c>
      <c r="R1670" s="23" t="s">
        <v>21</v>
      </c>
      <c r="S1670" s="25"/>
      <c r="T1670" s="26"/>
      <c r="U1670" s="26"/>
      <c r="V1670" s="22"/>
      <c r="W1670" s="27"/>
      <c r="X1670" s="8"/>
      <c r="Y1670" s="8"/>
      <c r="Z1670" s="8"/>
      <c r="AA1670" s="8"/>
      <c r="AB1670" s="8"/>
      <c r="AC1670" s="8"/>
      <c r="AD1670" s="8"/>
      <c r="AE1670" s="8"/>
      <c r="AF1670" s="8"/>
      <c r="AG1670" s="8"/>
      <c r="AH1670" s="8"/>
      <c r="AI1670" s="8"/>
      <c r="AJ1670" s="8"/>
      <c r="AK1670" s="8"/>
    </row>
    <row r="1671" spans="1:37" ht="409.6">
      <c r="A1671" s="18">
        <v>3689</v>
      </c>
      <c r="B1671" s="19"/>
      <c r="C1671" s="28" t="s">
        <v>21153</v>
      </c>
      <c r="D1671" s="21"/>
      <c r="E1671" s="22"/>
      <c r="F1671" s="22"/>
      <c r="G1671" s="22"/>
      <c r="H1671" s="23">
        <v>0</v>
      </c>
      <c r="I1671" s="22"/>
      <c r="J1671" s="23" t="s">
        <v>18202</v>
      </c>
      <c r="K1671" s="22"/>
      <c r="L1671" s="23" t="s">
        <v>18267</v>
      </c>
      <c r="M1671" s="23">
        <v>2017</v>
      </c>
      <c r="N1671" s="22"/>
      <c r="O1671" s="22"/>
      <c r="P1671" s="24"/>
      <c r="Q1671" s="23" t="s">
        <v>20</v>
      </c>
      <c r="R1671" s="23" t="s">
        <v>21</v>
      </c>
      <c r="S1671" s="25"/>
      <c r="T1671" s="26"/>
      <c r="U1671" s="26"/>
      <c r="V1671" s="22"/>
      <c r="W1671" s="27"/>
      <c r="X1671" s="8"/>
      <c r="Y1671" s="8"/>
      <c r="Z1671" s="8"/>
      <c r="AA1671" s="8"/>
      <c r="AB1671" s="8"/>
      <c r="AC1671" s="8"/>
      <c r="AD1671" s="8"/>
      <c r="AE1671" s="8"/>
      <c r="AF1671" s="8"/>
      <c r="AG1671" s="8"/>
      <c r="AH1671" s="8"/>
      <c r="AI1671" s="8"/>
      <c r="AJ1671" s="8"/>
      <c r="AK1671" s="8"/>
    </row>
    <row r="1672" spans="1:37" ht="120.75">
      <c r="A1672" s="18">
        <v>3690</v>
      </c>
      <c r="B1672" s="19"/>
      <c r="C1672" s="28" t="s">
        <v>21154</v>
      </c>
      <c r="D1672" s="28" t="s">
        <v>21155</v>
      </c>
      <c r="E1672" s="22"/>
      <c r="F1672" s="22"/>
      <c r="G1672" s="22"/>
      <c r="H1672" s="23">
        <v>0</v>
      </c>
      <c r="I1672" s="22"/>
      <c r="J1672" s="23" t="s">
        <v>18202</v>
      </c>
      <c r="K1672" s="22"/>
      <c r="L1672" s="23" t="s">
        <v>20770</v>
      </c>
      <c r="M1672" s="22"/>
      <c r="N1672" s="22"/>
      <c r="O1672" s="22"/>
      <c r="P1672" s="24"/>
      <c r="Q1672" s="23" t="s">
        <v>29</v>
      </c>
      <c r="R1672" s="23" t="s">
        <v>30</v>
      </c>
      <c r="S1672" s="25"/>
      <c r="T1672" s="26"/>
      <c r="U1672" s="26"/>
      <c r="V1672" s="22"/>
      <c r="W1672" s="27"/>
      <c r="X1672" s="8"/>
      <c r="Y1672" s="8"/>
      <c r="Z1672" s="8"/>
      <c r="AA1672" s="8"/>
      <c r="AB1672" s="8"/>
      <c r="AC1672" s="8"/>
      <c r="AD1672" s="8"/>
      <c r="AE1672" s="8"/>
      <c r="AF1672" s="8"/>
      <c r="AG1672" s="8"/>
      <c r="AH1672" s="8"/>
      <c r="AI1672" s="8"/>
      <c r="AJ1672" s="8"/>
      <c r="AK1672" s="8"/>
    </row>
    <row r="1673" spans="1:37" ht="135.75">
      <c r="A1673" s="18">
        <v>3702</v>
      </c>
      <c r="B1673" s="19"/>
      <c r="C1673" s="28" t="s">
        <v>21156</v>
      </c>
      <c r="D1673" s="28" t="s">
        <v>21157</v>
      </c>
      <c r="E1673" s="22"/>
      <c r="F1673" s="22"/>
      <c r="G1673" s="22"/>
      <c r="H1673" s="23">
        <v>0</v>
      </c>
      <c r="I1673" s="22"/>
      <c r="J1673" s="23" t="s">
        <v>18202</v>
      </c>
      <c r="K1673" s="22"/>
      <c r="L1673" s="23" t="s">
        <v>18367</v>
      </c>
      <c r="M1673" s="22"/>
      <c r="N1673" s="22"/>
      <c r="O1673" s="22"/>
      <c r="P1673" s="24"/>
      <c r="Q1673" s="22"/>
      <c r="R1673" s="23" t="s">
        <v>19373</v>
      </c>
      <c r="S1673" s="25"/>
      <c r="T1673" s="26"/>
      <c r="U1673" s="32" t="s">
        <v>545</v>
      </c>
      <c r="V1673" s="22"/>
      <c r="W1673" s="27"/>
      <c r="X1673" s="8"/>
      <c r="Y1673" s="8"/>
      <c r="Z1673" s="8"/>
      <c r="AA1673" s="8"/>
      <c r="AB1673" s="8"/>
      <c r="AC1673" s="8"/>
      <c r="AD1673" s="8"/>
      <c r="AE1673" s="8"/>
      <c r="AF1673" s="8"/>
      <c r="AG1673" s="8"/>
      <c r="AH1673" s="8"/>
      <c r="AI1673" s="8"/>
      <c r="AJ1673" s="8"/>
      <c r="AK1673" s="8"/>
    </row>
    <row r="1674" spans="1:37" ht="255.75">
      <c r="A1674" s="18">
        <v>3710</v>
      </c>
      <c r="B1674" s="19"/>
      <c r="C1674" s="28" t="s">
        <v>21158</v>
      </c>
      <c r="D1674" s="28" t="s">
        <v>21159</v>
      </c>
      <c r="E1674" s="22"/>
      <c r="F1674" s="23" t="s">
        <v>165</v>
      </c>
      <c r="G1674" s="23" t="s">
        <v>21160</v>
      </c>
      <c r="H1674" s="23">
        <v>0</v>
      </c>
      <c r="I1674" s="22"/>
      <c r="J1674" s="23" t="s">
        <v>18202</v>
      </c>
      <c r="K1674" s="29">
        <v>43497</v>
      </c>
      <c r="L1674" s="23" t="s">
        <v>18212</v>
      </c>
      <c r="M1674" s="22"/>
      <c r="N1674" s="23" t="s">
        <v>18783</v>
      </c>
      <c r="O1674" s="22"/>
      <c r="P1674" s="24"/>
      <c r="Q1674" s="23" t="s">
        <v>29</v>
      </c>
      <c r="R1674" s="23" t="s">
        <v>30</v>
      </c>
      <c r="S1674" s="25"/>
      <c r="T1674" s="26"/>
      <c r="U1674" s="26"/>
      <c r="V1674" s="22"/>
      <c r="W1674" s="27"/>
      <c r="X1674" s="8"/>
      <c r="Y1674" s="8"/>
      <c r="Z1674" s="8"/>
      <c r="AA1674" s="8"/>
      <c r="AB1674" s="8"/>
      <c r="AC1674" s="8"/>
      <c r="AD1674" s="8"/>
      <c r="AE1674" s="8"/>
      <c r="AF1674" s="8"/>
      <c r="AG1674" s="8"/>
      <c r="AH1674" s="8"/>
      <c r="AI1674" s="8"/>
      <c r="AJ1674" s="8"/>
      <c r="AK1674" s="8"/>
    </row>
    <row r="1675" spans="1:37" ht="135.75">
      <c r="A1675" s="18">
        <v>3711</v>
      </c>
      <c r="B1675" s="19"/>
      <c r="C1675" s="28" t="s">
        <v>21161</v>
      </c>
      <c r="D1675" s="28" t="s">
        <v>21162</v>
      </c>
      <c r="E1675" s="22"/>
      <c r="F1675" s="23" t="s">
        <v>403</v>
      </c>
      <c r="G1675" s="23" t="s">
        <v>21160</v>
      </c>
      <c r="H1675" s="23">
        <v>0</v>
      </c>
      <c r="I1675" s="22"/>
      <c r="J1675" s="23" t="s">
        <v>18202</v>
      </c>
      <c r="K1675" s="29">
        <v>43497</v>
      </c>
      <c r="L1675" s="23" t="s">
        <v>18212</v>
      </c>
      <c r="M1675" s="22"/>
      <c r="N1675" s="23" t="s">
        <v>18783</v>
      </c>
      <c r="O1675" s="22"/>
      <c r="P1675" s="24"/>
      <c r="Q1675" s="23" t="s">
        <v>29</v>
      </c>
      <c r="R1675" s="23" t="s">
        <v>30</v>
      </c>
      <c r="S1675" s="25"/>
      <c r="T1675" s="26"/>
      <c r="U1675" s="26"/>
      <c r="V1675" s="22"/>
      <c r="W1675" s="27"/>
      <c r="X1675" s="8"/>
      <c r="Y1675" s="8"/>
      <c r="Z1675" s="8"/>
      <c r="AA1675" s="8"/>
      <c r="AB1675" s="8"/>
      <c r="AC1675" s="8"/>
      <c r="AD1675" s="8"/>
      <c r="AE1675" s="8"/>
      <c r="AF1675" s="8"/>
      <c r="AG1675" s="8"/>
      <c r="AH1675" s="8"/>
      <c r="AI1675" s="8"/>
      <c r="AJ1675" s="8"/>
      <c r="AK1675" s="8"/>
    </row>
    <row r="1676" spans="1:37" ht="135.75">
      <c r="A1676" s="18">
        <v>3712</v>
      </c>
      <c r="B1676" s="19"/>
      <c r="C1676" s="28" t="s">
        <v>21163</v>
      </c>
      <c r="D1676" s="28" t="s">
        <v>21164</v>
      </c>
      <c r="E1676" s="22"/>
      <c r="F1676" s="23" t="s">
        <v>415</v>
      </c>
      <c r="G1676" s="22"/>
      <c r="H1676" s="23">
        <v>0</v>
      </c>
      <c r="I1676" s="22"/>
      <c r="J1676" s="23" t="s">
        <v>18202</v>
      </c>
      <c r="K1676" s="22"/>
      <c r="L1676" s="23" t="s">
        <v>20770</v>
      </c>
      <c r="M1676" s="22"/>
      <c r="N1676" s="22"/>
      <c r="O1676" s="22"/>
      <c r="P1676" s="24"/>
      <c r="Q1676" s="23" t="s">
        <v>36</v>
      </c>
      <c r="R1676" s="23" t="s">
        <v>37</v>
      </c>
      <c r="S1676" s="25"/>
      <c r="T1676" s="26"/>
      <c r="U1676" s="26"/>
      <c r="V1676" s="22"/>
      <c r="W1676" s="27"/>
      <c r="X1676" s="8"/>
      <c r="Y1676" s="8"/>
      <c r="Z1676" s="8"/>
      <c r="AA1676" s="8"/>
      <c r="AB1676" s="8"/>
      <c r="AC1676" s="8"/>
      <c r="AD1676" s="8"/>
      <c r="AE1676" s="8"/>
      <c r="AF1676" s="8"/>
      <c r="AG1676" s="8"/>
      <c r="AH1676" s="8"/>
      <c r="AI1676" s="8"/>
      <c r="AJ1676" s="8"/>
      <c r="AK1676" s="8"/>
    </row>
    <row r="1677" spans="1:37" ht="195.75">
      <c r="A1677" s="18">
        <v>3713</v>
      </c>
      <c r="B1677" s="19"/>
      <c r="C1677" s="20" t="s">
        <v>21165</v>
      </c>
      <c r="D1677" s="28" t="s">
        <v>21166</v>
      </c>
      <c r="E1677" s="22"/>
      <c r="F1677" s="22"/>
      <c r="G1677" s="22"/>
      <c r="H1677" s="23">
        <v>0</v>
      </c>
      <c r="I1677" s="22"/>
      <c r="J1677" s="23" t="s">
        <v>18202</v>
      </c>
      <c r="K1677" s="31">
        <v>43313</v>
      </c>
      <c r="L1677" s="23" t="s">
        <v>18367</v>
      </c>
      <c r="M1677" s="22"/>
      <c r="N1677" s="22"/>
      <c r="O1677" s="22"/>
      <c r="P1677" s="24"/>
      <c r="Q1677" s="23" t="s">
        <v>18377</v>
      </c>
      <c r="R1677" s="22"/>
      <c r="S1677" s="25"/>
      <c r="T1677" s="26"/>
      <c r="U1677" s="26"/>
      <c r="V1677" s="22"/>
      <c r="W1677" s="27"/>
      <c r="X1677" s="8"/>
      <c r="Y1677" s="8"/>
      <c r="Z1677" s="8"/>
      <c r="AA1677" s="8"/>
      <c r="AB1677" s="8"/>
      <c r="AC1677" s="8"/>
      <c r="AD1677" s="8"/>
      <c r="AE1677" s="8"/>
      <c r="AF1677" s="8"/>
      <c r="AG1677" s="8"/>
      <c r="AH1677" s="8"/>
      <c r="AI1677" s="8"/>
      <c r="AJ1677" s="8"/>
      <c r="AK1677" s="8"/>
    </row>
    <row r="1678" spans="1:37" ht="105.75">
      <c r="A1678" s="18">
        <v>3714</v>
      </c>
      <c r="B1678" s="19"/>
      <c r="C1678" s="28" t="s">
        <v>21167</v>
      </c>
      <c r="D1678" s="28" t="s">
        <v>21168</v>
      </c>
      <c r="E1678" s="22"/>
      <c r="F1678" s="22"/>
      <c r="G1678" s="22"/>
      <c r="H1678" s="23">
        <v>0</v>
      </c>
      <c r="I1678" s="22"/>
      <c r="J1678" s="23" t="s">
        <v>18202</v>
      </c>
      <c r="K1678" s="22"/>
      <c r="L1678" s="23" t="s">
        <v>18367</v>
      </c>
      <c r="M1678" s="22"/>
      <c r="N1678" s="22"/>
      <c r="O1678" s="22"/>
      <c r="P1678" s="24"/>
      <c r="Q1678" s="22"/>
      <c r="R1678" s="23" t="s">
        <v>21169</v>
      </c>
      <c r="S1678" s="25"/>
      <c r="T1678" s="26"/>
      <c r="U1678" s="32" t="s">
        <v>545</v>
      </c>
      <c r="V1678" s="22"/>
      <c r="W1678" s="27"/>
      <c r="X1678" s="8"/>
      <c r="Y1678" s="8"/>
      <c r="Z1678" s="8"/>
      <c r="AA1678" s="8"/>
      <c r="AB1678" s="8"/>
      <c r="AC1678" s="8"/>
      <c r="AD1678" s="8"/>
      <c r="AE1678" s="8"/>
      <c r="AF1678" s="8"/>
      <c r="AG1678" s="8"/>
      <c r="AH1678" s="8"/>
      <c r="AI1678" s="8"/>
      <c r="AJ1678" s="8"/>
      <c r="AK1678" s="8"/>
    </row>
    <row r="1679" spans="1:37" ht="105.75">
      <c r="A1679" s="18">
        <v>3718</v>
      </c>
      <c r="B1679" s="19"/>
      <c r="C1679" s="28" t="s">
        <v>21170</v>
      </c>
      <c r="D1679" s="28" t="s">
        <v>21171</v>
      </c>
      <c r="E1679" s="22"/>
      <c r="F1679" s="22"/>
      <c r="G1679" s="22"/>
      <c r="H1679" s="23">
        <v>0</v>
      </c>
      <c r="I1679" s="22"/>
      <c r="J1679" s="23" t="s">
        <v>18202</v>
      </c>
      <c r="K1679" s="22"/>
      <c r="L1679" s="23" t="s">
        <v>18367</v>
      </c>
      <c r="M1679" s="22"/>
      <c r="N1679" s="22"/>
      <c r="O1679" s="22"/>
      <c r="P1679" s="24"/>
      <c r="Q1679" s="23" t="s">
        <v>99</v>
      </c>
      <c r="R1679" s="23" t="s">
        <v>179</v>
      </c>
      <c r="S1679" s="25"/>
      <c r="T1679" s="26"/>
      <c r="U1679" s="26"/>
      <c r="V1679" s="22"/>
      <c r="W1679" s="27"/>
      <c r="X1679" s="8"/>
      <c r="Y1679" s="8"/>
      <c r="Z1679" s="8"/>
      <c r="AA1679" s="8"/>
      <c r="AB1679" s="8"/>
      <c r="AC1679" s="8"/>
      <c r="AD1679" s="8"/>
      <c r="AE1679" s="8"/>
      <c r="AF1679" s="8"/>
      <c r="AG1679" s="8"/>
      <c r="AH1679" s="8"/>
      <c r="AI1679" s="8"/>
      <c r="AJ1679" s="8"/>
      <c r="AK1679" s="8"/>
    </row>
    <row r="1680" spans="1:37" ht="195.75">
      <c r="A1680" s="18">
        <v>3719</v>
      </c>
      <c r="B1680" s="19"/>
      <c r="C1680" s="28" t="s">
        <v>21172</v>
      </c>
      <c r="D1680" s="28" t="s">
        <v>21173</v>
      </c>
      <c r="E1680" s="22"/>
      <c r="F1680" s="22"/>
      <c r="G1680" s="22"/>
      <c r="H1680" s="23">
        <v>0</v>
      </c>
      <c r="I1680" s="22"/>
      <c r="J1680" s="23" t="s">
        <v>18202</v>
      </c>
      <c r="K1680" s="31">
        <v>43313</v>
      </c>
      <c r="L1680" s="23" t="s">
        <v>18367</v>
      </c>
      <c r="M1680" s="22"/>
      <c r="N1680" s="22"/>
      <c r="O1680" s="22"/>
      <c r="P1680" s="24"/>
      <c r="Q1680" s="23" t="s">
        <v>18377</v>
      </c>
      <c r="R1680" s="22"/>
      <c r="S1680" s="25"/>
      <c r="T1680" s="26"/>
      <c r="U1680" s="26"/>
      <c r="V1680" s="22"/>
      <c r="W1680" s="27"/>
      <c r="X1680" s="8"/>
      <c r="Y1680" s="8"/>
      <c r="Z1680" s="8"/>
      <c r="AA1680" s="8"/>
      <c r="AB1680" s="8"/>
      <c r="AC1680" s="8"/>
      <c r="AD1680" s="8"/>
      <c r="AE1680" s="8"/>
      <c r="AF1680" s="8"/>
      <c r="AG1680" s="8"/>
      <c r="AH1680" s="8"/>
      <c r="AI1680" s="8"/>
      <c r="AJ1680" s="8"/>
      <c r="AK1680" s="8"/>
    </row>
    <row r="1681" spans="1:37" ht="180.75">
      <c r="A1681" s="18">
        <v>3721</v>
      </c>
      <c r="B1681" s="19"/>
      <c r="C1681" s="28" t="s">
        <v>21174</v>
      </c>
      <c r="D1681" s="28" t="s">
        <v>21175</v>
      </c>
      <c r="E1681" s="23">
        <v>42</v>
      </c>
      <c r="F1681" s="22"/>
      <c r="G1681" s="22"/>
      <c r="H1681" s="23">
        <v>0</v>
      </c>
      <c r="I1681" s="22"/>
      <c r="J1681" s="23" t="s">
        <v>18202</v>
      </c>
      <c r="K1681" s="23" t="s">
        <v>18203</v>
      </c>
      <c r="L1681" s="23" t="s">
        <v>219</v>
      </c>
      <c r="M1681" s="22"/>
      <c r="N1681" s="22"/>
      <c r="O1681" s="22"/>
      <c r="P1681" s="24"/>
      <c r="Q1681" s="23" t="s">
        <v>490</v>
      </c>
      <c r="R1681" s="22"/>
      <c r="S1681" s="25"/>
      <c r="T1681" s="26"/>
      <c r="U1681" s="26"/>
      <c r="V1681" s="22"/>
      <c r="W1681" s="27"/>
      <c r="X1681" s="8"/>
      <c r="Y1681" s="8"/>
      <c r="Z1681" s="8"/>
      <c r="AA1681" s="8"/>
      <c r="AB1681" s="8"/>
      <c r="AC1681" s="8"/>
      <c r="AD1681" s="8"/>
      <c r="AE1681" s="8"/>
      <c r="AF1681" s="8"/>
      <c r="AG1681" s="8"/>
      <c r="AH1681" s="8"/>
      <c r="AI1681" s="8"/>
      <c r="AJ1681" s="8"/>
      <c r="AK1681" s="8"/>
    </row>
    <row r="1682" spans="1:37" ht="135.75">
      <c r="A1682" s="18">
        <v>3722</v>
      </c>
      <c r="B1682" s="19"/>
      <c r="C1682" s="28" t="s">
        <v>21174</v>
      </c>
      <c r="D1682" s="28" t="s">
        <v>21176</v>
      </c>
      <c r="E1682" s="22"/>
      <c r="F1682" s="22"/>
      <c r="G1682" s="22"/>
      <c r="H1682" s="23">
        <v>0</v>
      </c>
      <c r="I1682" s="22"/>
      <c r="J1682" s="23" t="s">
        <v>18202</v>
      </c>
      <c r="K1682" s="23" t="s">
        <v>18203</v>
      </c>
      <c r="L1682" s="23" t="s">
        <v>219</v>
      </c>
      <c r="M1682" s="22"/>
      <c r="N1682" s="22"/>
      <c r="O1682" s="22"/>
      <c r="P1682" s="24"/>
      <c r="Q1682" s="23" t="s">
        <v>490</v>
      </c>
      <c r="R1682" s="22"/>
      <c r="S1682" s="25"/>
      <c r="T1682" s="26"/>
      <c r="U1682" s="26"/>
      <c r="V1682" s="22"/>
      <c r="W1682" s="27"/>
      <c r="X1682" s="8"/>
      <c r="Y1682" s="8"/>
      <c r="Z1682" s="8"/>
      <c r="AA1682" s="8"/>
      <c r="AB1682" s="8"/>
      <c r="AC1682" s="8"/>
      <c r="AD1682" s="8"/>
      <c r="AE1682" s="8"/>
      <c r="AF1682" s="8"/>
      <c r="AG1682" s="8"/>
      <c r="AH1682" s="8"/>
      <c r="AI1682" s="8"/>
      <c r="AJ1682" s="8"/>
      <c r="AK1682" s="8"/>
    </row>
    <row r="1683" spans="1:37" ht="105.75">
      <c r="A1683" s="18">
        <v>3723</v>
      </c>
      <c r="B1683" s="19"/>
      <c r="C1683" s="28" t="s">
        <v>21174</v>
      </c>
      <c r="D1683" s="28" t="s">
        <v>21177</v>
      </c>
      <c r="E1683" s="22"/>
      <c r="F1683" s="22"/>
      <c r="G1683" s="22"/>
      <c r="H1683" s="23">
        <v>0</v>
      </c>
      <c r="I1683" s="22"/>
      <c r="J1683" s="23" t="s">
        <v>18202</v>
      </c>
      <c r="K1683" s="23" t="s">
        <v>18203</v>
      </c>
      <c r="L1683" s="23" t="s">
        <v>219</v>
      </c>
      <c r="M1683" s="22"/>
      <c r="N1683" s="22"/>
      <c r="O1683" s="22"/>
      <c r="P1683" s="24"/>
      <c r="Q1683" s="23" t="s">
        <v>490</v>
      </c>
      <c r="R1683" s="22"/>
      <c r="S1683" s="25"/>
      <c r="T1683" s="26"/>
      <c r="U1683" s="26"/>
      <c r="V1683" s="22"/>
      <c r="W1683" s="27"/>
      <c r="X1683" s="8"/>
      <c r="Y1683" s="8"/>
      <c r="Z1683" s="8"/>
      <c r="AA1683" s="8"/>
      <c r="AB1683" s="8"/>
      <c r="AC1683" s="8"/>
      <c r="AD1683" s="8"/>
      <c r="AE1683" s="8"/>
      <c r="AF1683" s="8"/>
      <c r="AG1683" s="8"/>
      <c r="AH1683" s="8"/>
      <c r="AI1683" s="8"/>
      <c r="AJ1683" s="8"/>
      <c r="AK1683" s="8"/>
    </row>
    <row r="1684" spans="1:37" ht="225.75">
      <c r="A1684" s="18">
        <v>3724</v>
      </c>
      <c r="B1684" s="19"/>
      <c r="C1684" s="28" t="s">
        <v>21178</v>
      </c>
      <c r="D1684" s="28" t="s">
        <v>21179</v>
      </c>
      <c r="E1684" s="22"/>
      <c r="F1684" s="23" t="s">
        <v>165</v>
      </c>
      <c r="G1684" s="22"/>
      <c r="H1684" s="23">
        <v>0</v>
      </c>
      <c r="I1684" s="22"/>
      <c r="J1684" s="23" t="s">
        <v>18202</v>
      </c>
      <c r="K1684" s="23" t="s">
        <v>18203</v>
      </c>
      <c r="L1684" s="23" t="s">
        <v>61</v>
      </c>
      <c r="M1684" s="22"/>
      <c r="N1684" s="22"/>
      <c r="O1684" s="22"/>
      <c r="P1684" s="24"/>
      <c r="Q1684" s="23" t="s">
        <v>172</v>
      </c>
      <c r="R1684" s="23" t="s">
        <v>173</v>
      </c>
      <c r="S1684" s="25"/>
      <c r="T1684" s="26"/>
      <c r="U1684" s="26"/>
      <c r="V1684" s="22"/>
      <c r="W1684" s="27"/>
      <c r="X1684" s="8"/>
      <c r="Y1684" s="8"/>
      <c r="Z1684" s="8"/>
      <c r="AA1684" s="8"/>
      <c r="AB1684" s="8"/>
      <c r="AC1684" s="8"/>
      <c r="AD1684" s="8"/>
      <c r="AE1684" s="8"/>
      <c r="AF1684" s="8"/>
      <c r="AG1684" s="8"/>
      <c r="AH1684" s="8"/>
      <c r="AI1684" s="8"/>
      <c r="AJ1684" s="8"/>
      <c r="AK1684" s="8"/>
    </row>
    <row r="1685" spans="1:37" ht="225.75">
      <c r="A1685" s="18">
        <v>3725</v>
      </c>
      <c r="B1685" s="19"/>
      <c r="C1685" s="28" t="s">
        <v>21178</v>
      </c>
      <c r="D1685" s="28" t="s">
        <v>21180</v>
      </c>
      <c r="E1685" s="22"/>
      <c r="F1685" s="22"/>
      <c r="G1685" s="22"/>
      <c r="H1685" s="23">
        <v>0</v>
      </c>
      <c r="I1685" s="22"/>
      <c r="J1685" s="23" t="s">
        <v>18202</v>
      </c>
      <c r="K1685" s="29">
        <v>43497</v>
      </c>
      <c r="L1685" s="23" t="s">
        <v>96</v>
      </c>
      <c r="M1685" s="22"/>
      <c r="N1685" s="22"/>
      <c r="O1685" s="22"/>
      <c r="P1685" s="24"/>
      <c r="Q1685" s="23" t="s">
        <v>172</v>
      </c>
      <c r="R1685" s="23" t="s">
        <v>173</v>
      </c>
      <c r="S1685" s="25"/>
      <c r="T1685" s="26"/>
      <c r="U1685" s="26"/>
      <c r="V1685" s="22"/>
      <c r="W1685" s="27"/>
      <c r="X1685" s="8"/>
      <c r="Y1685" s="8"/>
      <c r="Z1685" s="8"/>
      <c r="AA1685" s="8"/>
      <c r="AB1685" s="8"/>
      <c r="AC1685" s="8"/>
      <c r="AD1685" s="8"/>
      <c r="AE1685" s="8"/>
      <c r="AF1685" s="8"/>
      <c r="AG1685" s="8"/>
      <c r="AH1685" s="8"/>
      <c r="AI1685" s="8"/>
      <c r="AJ1685" s="8"/>
      <c r="AK1685" s="8"/>
    </row>
    <row r="1686" spans="1:37" ht="409.6">
      <c r="A1686" s="18">
        <v>3728</v>
      </c>
      <c r="B1686" s="19"/>
      <c r="C1686" s="28" t="s">
        <v>21181</v>
      </c>
      <c r="D1686" s="21"/>
      <c r="E1686" s="22"/>
      <c r="F1686" s="22"/>
      <c r="G1686" s="22"/>
      <c r="H1686" s="23">
        <v>0</v>
      </c>
      <c r="I1686" s="22"/>
      <c r="J1686" s="23" t="s">
        <v>18202</v>
      </c>
      <c r="K1686" s="22"/>
      <c r="L1686" s="23" t="s">
        <v>18267</v>
      </c>
      <c r="M1686" s="23">
        <v>2017</v>
      </c>
      <c r="N1686" s="22"/>
      <c r="O1686" s="22"/>
      <c r="P1686" s="24"/>
      <c r="Q1686" s="23" t="s">
        <v>20</v>
      </c>
      <c r="R1686" s="23" t="s">
        <v>21</v>
      </c>
      <c r="S1686" s="25"/>
      <c r="T1686" s="26"/>
      <c r="U1686" s="26"/>
      <c r="V1686" s="22"/>
      <c r="W1686" s="27"/>
      <c r="X1686" s="8"/>
      <c r="Y1686" s="8"/>
      <c r="Z1686" s="8"/>
      <c r="AA1686" s="8"/>
      <c r="AB1686" s="8"/>
      <c r="AC1686" s="8"/>
      <c r="AD1686" s="8"/>
      <c r="AE1686" s="8"/>
      <c r="AF1686" s="8"/>
      <c r="AG1686" s="8"/>
      <c r="AH1686" s="8"/>
      <c r="AI1686" s="8"/>
      <c r="AJ1686" s="8"/>
      <c r="AK1686" s="8"/>
    </row>
    <row r="1687" spans="1:37" ht="135.75">
      <c r="A1687" s="18">
        <v>3729</v>
      </c>
      <c r="B1687" s="19"/>
      <c r="C1687" s="28" t="s">
        <v>21182</v>
      </c>
      <c r="D1687" s="28" t="s">
        <v>21183</v>
      </c>
      <c r="E1687" s="22"/>
      <c r="F1687" s="22"/>
      <c r="G1687" s="22"/>
      <c r="H1687" s="23">
        <v>0</v>
      </c>
      <c r="I1687" s="22"/>
      <c r="J1687" s="23" t="s">
        <v>18202</v>
      </c>
      <c r="K1687" s="22"/>
      <c r="L1687" s="23" t="s">
        <v>18367</v>
      </c>
      <c r="M1687" s="22"/>
      <c r="N1687" s="22"/>
      <c r="O1687" s="22"/>
      <c r="P1687" s="24"/>
      <c r="Q1687" s="22"/>
      <c r="R1687" s="23" t="s">
        <v>19373</v>
      </c>
      <c r="S1687" s="25"/>
      <c r="T1687" s="26"/>
      <c r="U1687" s="32" t="s">
        <v>545</v>
      </c>
      <c r="V1687" s="22"/>
      <c r="W1687" s="27"/>
      <c r="X1687" s="8"/>
      <c r="Y1687" s="8"/>
      <c r="Z1687" s="8"/>
      <c r="AA1687" s="8"/>
      <c r="AB1687" s="8"/>
      <c r="AC1687" s="8"/>
      <c r="AD1687" s="8"/>
      <c r="AE1687" s="8"/>
      <c r="AF1687" s="8"/>
      <c r="AG1687" s="8"/>
      <c r="AH1687" s="8"/>
      <c r="AI1687" s="8"/>
      <c r="AJ1687" s="8"/>
      <c r="AK1687" s="8"/>
    </row>
    <row r="1688" spans="1:37" ht="409.6">
      <c r="A1688" s="18">
        <v>3730</v>
      </c>
      <c r="B1688" s="19"/>
      <c r="C1688" s="28" t="s">
        <v>21184</v>
      </c>
      <c r="D1688" s="28" t="s">
        <v>21185</v>
      </c>
      <c r="E1688" s="22"/>
      <c r="F1688" s="22"/>
      <c r="G1688" s="22"/>
      <c r="H1688" s="23">
        <v>0</v>
      </c>
      <c r="I1688" s="22"/>
      <c r="J1688" s="23" t="s">
        <v>18202</v>
      </c>
      <c r="K1688" s="23" t="s">
        <v>18203</v>
      </c>
      <c r="L1688" s="23" t="s">
        <v>61</v>
      </c>
      <c r="M1688" s="22"/>
      <c r="N1688" s="22"/>
      <c r="O1688" s="22"/>
      <c r="P1688" s="24"/>
      <c r="Q1688" s="23" t="s">
        <v>99</v>
      </c>
      <c r="R1688" s="23" t="s">
        <v>179</v>
      </c>
      <c r="S1688" s="25"/>
      <c r="T1688" s="26"/>
      <c r="U1688" s="26"/>
      <c r="V1688" s="22"/>
      <c r="W1688" s="27"/>
      <c r="X1688" s="8"/>
      <c r="Y1688" s="8"/>
      <c r="Z1688" s="8"/>
      <c r="AA1688" s="8"/>
      <c r="AB1688" s="8"/>
      <c r="AC1688" s="8"/>
      <c r="AD1688" s="8"/>
      <c r="AE1688" s="8"/>
      <c r="AF1688" s="8"/>
      <c r="AG1688" s="8"/>
      <c r="AH1688" s="8"/>
      <c r="AI1688" s="8"/>
      <c r="AJ1688" s="8"/>
      <c r="AK1688" s="8"/>
    </row>
    <row r="1689" spans="1:37" ht="409.6">
      <c r="A1689" s="18">
        <v>3731</v>
      </c>
      <c r="B1689" s="19"/>
      <c r="C1689" s="28" t="s">
        <v>21186</v>
      </c>
      <c r="D1689" s="21"/>
      <c r="E1689" s="22"/>
      <c r="F1689" s="22"/>
      <c r="G1689" s="22"/>
      <c r="H1689" s="23">
        <v>0</v>
      </c>
      <c r="I1689" s="22"/>
      <c r="J1689" s="23" t="s">
        <v>18202</v>
      </c>
      <c r="K1689" s="22"/>
      <c r="L1689" s="23" t="s">
        <v>18267</v>
      </c>
      <c r="M1689" s="23">
        <v>2017</v>
      </c>
      <c r="N1689" s="22"/>
      <c r="O1689" s="22"/>
      <c r="P1689" s="24"/>
      <c r="Q1689" s="23" t="s">
        <v>20</v>
      </c>
      <c r="R1689" s="23" t="s">
        <v>21</v>
      </c>
      <c r="S1689" s="25"/>
      <c r="T1689" s="26"/>
      <c r="U1689" s="26"/>
      <c r="V1689" s="22"/>
      <c r="W1689" s="27"/>
      <c r="X1689" s="8"/>
      <c r="Y1689" s="8"/>
      <c r="Z1689" s="8"/>
      <c r="AA1689" s="8"/>
      <c r="AB1689" s="8"/>
      <c r="AC1689" s="8"/>
      <c r="AD1689" s="8"/>
      <c r="AE1689" s="8"/>
      <c r="AF1689" s="8"/>
      <c r="AG1689" s="8"/>
      <c r="AH1689" s="8"/>
      <c r="AI1689" s="8"/>
      <c r="AJ1689" s="8"/>
      <c r="AK1689" s="8"/>
    </row>
    <row r="1690" spans="1:37" ht="409.6">
      <c r="A1690" s="18">
        <v>3732</v>
      </c>
      <c r="B1690" s="19"/>
      <c r="C1690" s="28" t="s">
        <v>21187</v>
      </c>
      <c r="D1690" s="21"/>
      <c r="E1690" s="22"/>
      <c r="F1690" s="22"/>
      <c r="G1690" s="22"/>
      <c r="H1690" s="23">
        <v>0</v>
      </c>
      <c r="I1690" s="22"/>
      <c r="J1690" s="23" t="s">
        <v>18202</v>
      </c>
      <c r="K1690" s="22"/>
      <c r="L1690" s="23" t="s">
        <v>18267</v>
      </c>
      <c r="M1690" s="23">
        <v>2017</v>
      </c>
      <c r="N1690" s="22"/>
      <c r="O1690" s="22"/>
      <c r="P1690" s="24"/>
      <c r="Q1690" s="23" t="s">
        <v>20</v>
      </c>
      <c r="R1690" s="23" t="s">
        <v>21</v>
      </c>
      <c r="S1690" s="25"/>
      <c r="T1690" s="26"/>
      <c r="U1690" s="26"/>
      <c r="V1690" s="22"/>
      <c r="W1690" s="27"/>
      <c r="X1690" s="8"/>
      <c r="Y1690" s="8"/>
      <c r="Z1690" s="8"/>
      <c r="AA1690" s="8"/>
      <c r="AB1690" s="8"/>
      <c r="AC1690" s="8"/>
      <c r="AD1690" s="8"/>
      <c r="AE1690" s="8"/>
      <c r="AF1690" s="8"/>
      <c r="AG1690" s="8"/>
      <c r="AH1690" s="8"/>
      <c r="AI1690" s="8"/>
      <c r="AJ1690" s="8"/>
      <c r="AK1690" s="8"/>
    </row>
    <row r="1691" spans="1:37" ht="120.75">
      <c r="A1691" s="18">
        <v>3733</v>
      </c>
      <c r="B1691" s="19"/>
      <c r="C1691" s="28" t="s">
        <v>21188</v>
      </c>
      <c r="D1691" s="28" t="s">
        <v>21189</v>
      </c>
      <c r="E1691" s="22"/>
      <c r="F1691" s="23" t="s">
        <v>50</v>
      </c>
      <c r="G1691" s="22"/>
      <c r="H1691" s="23">
        <v>0</v>
      </c>
      <c r="I1691" s="22"/>
      <c r="J1691" s="23" t="s">
        <v>18202</v>
      </c>
      <c r="K1691" s="22"/>
      <c r="L1691" s="23" t="s">
        <v>18267</v>
      </c>
      <c r="M1691" s="23" t="s">
        <v>11857</v>
      </c>
      <c r="N1691" s="22"/>
      <c r="O1691" s="22"/>
      <c r="P1691" s="24"/>
      <c r="Q1691" s="23" t="s">
        <v>29</v>
      </c>
      <c r="R1691" s="23" t="s">
        <v>30</v>
      </c>
      <c r="S1691" s="25"/>
      <c r="T1691" s="26"/>
      <c r="U1691" s="26"/>
      <c r="V1691" s="22"/>
      <c r="W1691" s="27"/>
      <c r="X1691" s="8"/>
      <c r="Y1691" s="8"/>
      <c r="Z1691" s="8"/>
      <c r="AA1691" s="8"/>
      <c r="AB1691" s="8"/>
      <c r="AC1691" s="8"/>
      <c r="AD1691" s="8"/>
      <c r="AE1691" s="8"/>
      <c r="AF1691" s="8"/>
      <c r="AG1691" s="8"/>
      <c r="AH1691" s="8"/>
      <c r="AI1691" s="8"/>
      <c r="AJ1691" s="8"/>
      <c r="AK1691" s="8"/>
    </row>
    <row r="1692" spans="1:37" ht="45.75">
      <c r="A1692" s="18">
        <v>3737</v>
      </c>
      <c r="B1692" s="19"/>
      <c r="C1692" s="28" t="s">
        <v>21190</v>
      </c>
      <c r="D1692" s="28" t="s">
        <v>21191</v>
      </c>
      <c r="E1692" s="22"/>
      <c r="F1692" s="22"/>
      <c r="G1692" s="22"/>
      <c r="H1692" s="23">
        <v>0</v>
      </c>
      <c r="I1692" s="22"/>
      <c r="J1692" s="23" t="s">
        <v>18202</v>
      </c>
      <c r="K1692" s="22"/>
      <c r="L1692" s="23" t="s">
        <v>18367</v>
      </c>
      <c r="M1692" s="22"/>
      <c r="N1692" s="22"/>
      <c r="O1692" s="22"/>
      <c r="P1692" s="24"/>
      <c r="Q1692" s="23" t="s">
        <v>99</v>
      </c>
      <c r="R1692" s="23" t="s">
        <v>179</v>
      </c>
      <c r="S1692" s="25"/>
      <c r="T1692" s="26"/>
      <c r="U1692" s="26"/>
      <c r="V1692" s="22"/>
      <c r="W1692" s="27"/>
      <c r="X1692" s="8"/>
      <c r="Y1692" s="8"/>
      <c r="Z1692" s="8"/>
      <c r="AA1692" s="8"/>
      <c r="AB1692" s="8"/>
      <c r="AC1692" s="8"/>
      <c r="AD1692" s="8"/>
      <c r="AE1692" s="8"/>
      <c r="AF1692" s="8"/>
      <c r="AG1692" s="8"/>
      <c r="AH1692" s="8"/>
      <c r="AI1692" s="8"/>
      <c r="AJ1692" s="8"/>
      <c r="AK1692" s="8"/>
    </row>
    <row r="1693" spans="1:37" ht="150.75">
      <c r="A1693" s="18">
        <v>3740</v>
      </c>
      <c r="B1693" s="19"/>
      <c r="C1693" s="28" t="s">
        <v>21192</v>
      </c>
      <c r="D1693" s="28" t="s">
        <v>21193</v>
      </c>
      <c r="E1693" s="22"/>
      <c r="F1693" s="23" t="s">
        <v>415</v>
      </c>
      <c r="G1693" s="22"/>
      <c r="H1693" s="23">
        <v>0</v>
      </c>
      <c r="I1693" s="22"/>
      <c r="J1693" s="23" t="s">
        <v>18202</v>
      </c>
      <c r="K1693" s="23" t="s">
        <v>18203</v>
      </c>
      <c r="L1693" s="23" t="s">
        <v>18212</v>
      </c>
      <c r="M1693" s="22"/>
      <c r="N1693" s="22"/>
      <c r="O1693" s="22"/>
      <c r="P1693" s="24"/>
      <c r="Q1693" s="23" t="s">
        <v>29</v>
      </c>
      <c r="R1693" s="23" t="s">
        <v>30</v>
      </c>
      <c r="S1693" s="25"/>
      <c r="T1693" s="26"/>
      <c r="U1693" s="26"/>
      <c r="V1693" s="22"/>
      <c r="W1693" s="27"/>
      <c r="X1693" s="8"/>
      <c r="Y1693" s="8"/>
      <c r="Z1693" s="8"/>
      <c r="AA1693" s="8"/>
      <c r="AB1693" s="8"/>
      <c r="AC1693" s="8"/>
      <c r="AD1693" s="8"/>
      <c r="AE1693" s="8"/>
      <c r="AF1693" s="8"/>
      <c r="AG1693" s="8"/>
      <c r="AH1693" s="8"/>
      <c r="AI1693" s="8"/>
      <c r="AJ1693" s="8"/>
      <c r="AK1693" s="8"/>
    </row>
    <row r="1694" spans="1:37" ht="165.75">
      <c r="A1694" s="18">
        <v>3741</v>
      </c>
      <c r="B1694" s="19"/>
      <c r="C1694" s="28" t="s">
        <v>21194</v>
      </c>
      <c r="D1694" s="28" t="s">
        <v>21195</v>
      </c>
      <c r="E1694" s="22"/>
      <c r="F1694" s="23" t="s">
        <v>18872</v>
      </c>
      <c r="G1694" s="22"/>
      <c r="H1694" s="23">
        <v>0</v>
      </c>
      <c r="I1694" s="22"/>
      <c r="J1694" s="23" t="s">
        <v>18202</v>
      </c>
      <c r="K1694" s="22"/>
      <c r="L1694" s="23" t="s">
        <v>20770</v>
      </c>
      <c r="M1694" s="22"/>
      <c r="N1694" s="22"/>
      <c r="O1694" s="22"/>
      <c r="P1694" s="24"/>
      <c r="Q1694" s="23" t="s">
        <v>36</v>
      </c>
      <c r="R1694" s="23" t="s">
        <v>37</v>
      </c>
      <c r="S1694" s="25"/>
      <c r="T1694" s="26"/>
      <c r="U1694" s="26"/>
      <c r="V1694" s="22"/>
      <c r="W1694" s="27"/>
      <c r="X1694" s="8"/>
      <c r="Y1694" s="8"/>
      <c r="Z1694" s="8"/>
      <c r="AA1694" s="8"/>
      <c r="AB1694" s="8"/>
      <c r="AC1694" s="8"/>
      <c r="AD1694" s="8"/>
      <c r="AE1694" s="8"/>
      <c r="AF1694" s="8"/>
      <c r="AG1694" s="8"/>
      <c r="AH1694" s="8"/>
      <c r="AI1694" s="8"/>
      <c r="AJ1694" s="8"/>
      <c r="AK1694" s="8"/>
    </row>
    <row r="1695" spans="1:37" ht="120.75">
      <c r="A1695" s="18">
        <v>3742</v>
      </c>
      <c r="B1695" s="19"/>
      <c r="C1695" s="28" t="s">
        <v>21196</v>
      </c>
      <c r="D1695" s="28" t="s">
        <v>21197</v>
      </c>
      <c r="E1695" s="22"/>
      <c r="F1695" s="23" t="s">
        <v>415</v>
      </c>
      <c r="G1695" s="22"/>
      <c r="H1695" s="23">
        <v>0</v>
      </c>
      <c r="I1695" s="22"/>
      <c r="J1695" s="23" t="s">
        <v>18202</v>
      </c>
      <c r="K1695" s="22"/>
      <c r="L1695" s="23" t="s">
        <v>20770</v>
      </c>
      <c r="M1695" s="22"/>
      <c r="N1695" s="22"/>
      <c r="O1695" s="22"/>
      <c r="P1695" s="24"/>
      <c r="Q1695" s="23" t="s">
        <v>36</v>
      </c>
      <c r="R1695" s="23" t="s">
        <v>37</v>
      </c>
      <c r="S1695" s="25"/>
      <c r="T1695" s="26"/>
      <c r="U1695" s="26"/>
      <c r="V1695" s="22"/>
      <c r="W1695" s="27"/>
      <c r="X1695" s="8"/>
      <c r="Y1695" s="8"/>
      <c r="Z1695" s="8"/>
      <c r="AA1695" s="8"/>
      <c r="AB1695" s="8"/>
      <c r="AC1695" s="8"/>
      <c r="AD1695" s="8"/>
      <c r="AE1695" s="8"/>
      <c r="AF1695" s="8"/>
      <c r="AG1695" s="8"/>
      <c r="AH1695" s="8"/>
      <c r="AI1695" s="8"/>
      <c r="AJ1695" s="8"/>
      <c r="AK1695" s="8"/>
    </row>
    <row r="1696" spans="1:37" ht="105.75">
      <c r="A1696" s="18">
        <v>3743</v>
      </c>
      <c r="B1696" s="19"/>
      <c r="C1696" s="28" t="s">
        <v>21196</v>
      </c>
      <c r="D1696" s="28" t="s">
        <v>21198</v>
      </c>
      <c r="E1696" s="22"/>
      <c r="F1696" s="23" t="s">
        <v>415</v>
      </c>
      <c r="G1696" s="22"/>
      <c r="H1696" s="23">
        <v>0</v>
      </c>
      <c r="I1696" s="22"/>
      <c r="J1696" s="23" t="s">
        <v>18202</v>
      </c>
      <c r="K1696" s="22"/>
      <c r="L1696" s="23" t="s">
        <v>20770</v>
      </c>
      <c r="M1696" s="22"/>
      <c r="N1696" s="22"/>
      <c r="O1696" s="22"/>
      <c r="P1696" s="24"/>
      <c r="Q1696" s="23" t="s">
        <v>36</v>
      </c>
      <c r="R1696" s="23" t="s">
        <v>37</v>
      </c>
      <c r="S1696" s="25"/>
      <c r="T1696" s="26"/>
      <c r="U1696" s="26"/>
      <c r="V1696" s="22"/>
      <c r="W1696" s="27"/>
      <c r="X1696" s="8"/>
      <c r="Y1696" s="8"/>
      <c r="Z1696" s="8"/>
      <c r="AA1696" s="8"/>
      <c r="AB1696" s="8"/>
      <c r="AC1696" s="8"/>
      <c r="AD1696" s="8"/>
      <c r="AE1696" s="8"/>
      <c r="AF1696" s="8"/>
      <c r="AG1696" s="8"/>
      <c r="AH1696" s="8"/>
      <c r="AI1696" s="8"/>
      <c r="AJ1696" s="8"/>
      <c r="AK1696" s="8"/>
    </row>
    <row r="1697" spans="1:37" ht="165.75">
      <c r="A1697" s="18">
        <v>3745</v>
      </c>
      <c r="B1697" s="19"/>
      <c r="C1697" s="28" t="s">
        <v>8844</v>
      </c>
      <c r="D1697" s="28" t="s">
        <v>8845</v>
      </c>
      <c r="E1697" s="22"/>
      <c r="F1697" s="22"/>
      <c r="G1697" s="22"/>
      <c r="H1697" s="23">
        <v>0</v>
      </c>
      <c r="I1697" s="22"/>
      <c r="J1697" s="23" t="s">
        <v>18202</v>
      </c>
      <c r="K1697" s="22"/>
      <c r="L1697" s="23" t="s">
        <v>15679</v>
      </c>
      <c r="M1697" s="22"/>
      <c r="N1697" s="22"/>
      <c r="O1697" s="22"/>
      <c r="P1697" s="24"/>
      <c r="Q1697" s="23" t="s">
        <v>29</v>
      </c>
      <c r="R1697" s="23" t="s">
        <v>30</v>
      </c>
      <c r="S1697" s="25"/>
      <c r="T1697" s="26"/>
      <c r="U1697" s="26"/>
      <c r="V1697" s="22"/>
      <c r="W1697" s="27"/>
      <c r="X1697" s="8"/>
      <c r="Y1697" s="8"/>
      <c r="Z1697" s="8"/>
      <c r="AA1697" s="8"/>
      <c r="AB1697" s="8"/>
      <c r="AC1697" s="8"/>
      <c r="AD1697" s="8"/>
      <c r="AE1697" s="8"/>
      <c r="AF1697" s="8"/>
      <c r="AG1697" s="8"/>
      <c r="AH1697" s="8"/>
      <c r="AI1697" s="8"/>
      <c r="AJ1697" s="8"/>
      <c r="AK1697" s="8"/>
    </row>
    <row r="1698" spans="1:37" ht="75.75">
      <c r="A1698" s="18">
        <v>3751</v>
      </c>
      <c r="B1698" s="19"/>
      <c r="C1698" s="28" t="s">
        <v>21199</v>
      </c>
      <c r="D1698" s="28" t="s">
        <v>19354</v>
      </c>
      <c r="E1698" s="22"/>
      <c r="F1698" s="23" t="s">
        <v>466</v>
      </c>
      <c r="G1698" s="23" t="s">
        <v>18589</v>
      </c>
      <c r="H1698" s="23">
        <v>0</v>
      </c>
      <c r="I1698" s="22"/>
      <c r="J1698" s="23" t="s">
        <v>18202</v>
      </c>
      <c r="K1698" s="29">
        <v>43497</v>
      </c>
      <c r="L1698" s="23" t="s">
        <v>18212</v>
      </c>
      <c r="M1698" s="22"/>
      <c r="N1698" s="23" t="s">
        <v>3960</v>
      </c>
      <c r="O1698" s="22"/>
      <c r="P1698" s="24"/>
      <c r="Q1698" s="23" t="s">
        <v>29</v>
      </c>
      <c r="R1698" s="23" t="s">
        <v>30</v>
      </c>
      <c r="S1698" s="25"/>
      <c r="T1698" s="26"/>
      <c r="U1698" s="26"/>
      <c r="V1698" s="22"/>
      <c r="W1698" s="27"/>
      <c r="X1698" s="8"/>
      <c r="Y1698" s="8"/>
      <c r="Z1698" s="8"/>
      <c r="AA1698" s="8"/>
      <c r="AB1698" s="8"/>
      <c r="AC1698" s="8"/>
      <c r="AD1698" s="8"/>
      <c r="AE1698" s="8"/>
      <c r="AF1698" s="8"/>
      <c r="AG1698" s="8"/>
      <c r="AH1698" s="8"/>
      <c r="AI1698" s="8"/>
      <c r="AJ1698" s="8"/>
      <c r="AK1698" s="8"/>
    </row>
    <row r="1699" spans="1:37" ht="120.75">
      <c r="A1699" s="18">
        <v>3752</v>
      </c>
      <c r="B1699" s="19"/>
      <c r="C1699" s="28" t="s">
        <v>21199</v>
      </c>
      <c r="D1699" s="28" t="s">
        <v>21200</v>
      </c>
      <c r="E1699" s="22"/>
      <c r="F1699" s="23" t="s">
        <v>108</v>
      </c>
      <c r="G1699" s="23" t="s">
        <v>21201</v>
      </c>
      <c r="H1699" s="23">
        <v>0</v>
      </c>
      <c r="I1699" s="22"/>
      <c r="J1699" s="23" t="s">
        <v>18202</v>
      </c>
      <c r="K1699" s="29">
        <v>43497</v>
      </c>
      <c r="L1699" s="23" t="s">
        <v>18212</v>
      </c>
      <c r="M1699" s="22"/>
      <c r="N1699" s="23" t="s">
        <v>3960</v>
      </c>
      <c r="O1699" s="22"/>
      <c r="P1699" s="24"/>
      <c r="Q1699" s="23" t="s">
        <v>29</v>
      </c>
      <c r="R1699" s="23" t="s">
        <v>30</v>
      </c>
      <c r="S1699" s="25"/>
      <c r="T1699" s="26"/>
      <c r="U1699" s="26"/>
      <c r="V1699" s="22"/>
      <c r="W1699" s="27"/>
      <c r="X1699" s="8"/>
      <c r="Y1699" s="8"/>
      <c r="Z1699" s="8"/>
      <c r="AA1699" s="8"/>
      <c r="AB1699" s="8"/>
      <c r="AC1699" s="8"/>
      <c r="AD1699" s="8"/>
      <c r="AE1699" s="8"/>
      <c r="AF1699" s="8"/>
      <c r="AG1699" s="8"/>
      <c r="AH1699" s="8"/>
      <c r="AI1699" s="8"/>
      <c r="AJ1699" s="8"/>
      <c r="AK1699" s="8"/>
    </row>
    <row r="1700" spans="1:37" ht="105.75">
      <c r="A1700" s="18">
        <v>3753</v>
      </c>
      <c r="B1700" s="19"/>
      <c r="C1700" s="28" t="s">
        <v>21199</v>
      </c>
      <c r="D1700" s="28" t="s">
        <v>21202</v>
      </c>
      <c r="E1700" s="22"/>
      <c r="F1700" s="23" t="s">
        <v>466</v>
      </c>
      <c r="G1700" s="23" t="s">
        <v>21203</v>
      </c>
      <c r="H1700" s="23">
        <v>0</v>
      </c>
      <c r="I1700" s="22"/>
      <c r="J1700" s="23" t="s">
        <v>18202</v>
      </c>
      <c r="K1700" s="29">
        <v>43497</v>
      </c>
      <c r="L1700" s="23" t="s">
        <v>18212</v>
      </c>
      <c r="M1700" s="22"/>
      <c r="N1700" s="23" t="s">
        <v>3960</v>
      </c>
      <c r="O1700" s="22"/>
      <c r="P1700" s="24"/>
      <c r="Q1700" s="23" t="s">
        <v>29</v>
      </c>
      <c r="R1700" s="23" t="s">
        <v>30</v>
      </c>
      <c r="S1700" s="25"/>
      <c r="T1700" s="26"/>
      <c r="U1700" s="26"/>
      <c r="V1700" s="22"/>
      <c r="W1700" s="27"/>
      <c r="X1700" s="8"/>
      <c r="Y1700" s="8"/>
      <c r="Z1700" s="8"/>
      <c r="AA1700" s="8"/>
      <c r="AB1700" s="8"/>
      <c r="AC1700" s="8"/>
      <c r="AD1700" s="8"/>
      <c r="AE1700" s="8"/>
      <c r="AF1700" s="8"/>
      <c r="AG1700" s="8"/>
      <c r="AH1700" s="8"/>
      <c r="AI1700" s="8"/>
      <c r="AJ1700" s="8"/>
      <c r="AK1700" s="8"/>
    </row>
    <row r="1701" spans="1:37" ht="180.75">
      <c r="A1701" s="18">
        <v>3754</v>
      </c>
      <c r="B1701" s="19"/>
      <c r="C1701" s="28" t="s">
        <v>21204</v>
      </c>
      <c r="D1701" s="28" t="s">
        <v>21205</v>
      </c>
      <c r="E1701" s="22"/>
      <c r="F1701" s="22"/>
      <c r="G1701" s="22"/>
      <c r="H1701" s="23">
        <v>0</v>
      </c>
      <c r="I1701" s="22"/>
      <c r="J1701" s="23" t="s">
        <v>18202</v>
      </c>
      <c r="K1701" s="22"/>
      <c r="L1701" s="23" t="s">
        <v>18367</v>
      </c>
      <c r="M1701" s="22"/>
      <c r="N1701" s="22"/>
      <c r="O1701" s="22"/>
      <c r="P1701" s="24"/>
      <c r="Q1701" s="22"/>
      <c r="R1701" s="22"/>
      <c r="S1701" s="25"/>
      <c r="T1701" s="26"/>
      <c r="U1701" s="26"/>
      <c r="V1701" s="22"/>
      <c r="W1701" s="27"/>
      <c r="X1701" s="8"/>
      <c r="Y1701" s="8"/>
      <c r="Z1701" s="8"/>
      <c r="AA1701" s="8"/>
      <c r="AB1701" s="8"/>
      <c r="AC1701" s="8"/>
      <c r="AD1701" s="8"/>
      <c r="AE1701" s="8"/>
      <c r="AF1701" s="8"/>
      <c r="AG1701" s="8"/>
      <c r="AH1701" s="8"/>
      <c r="AI1701" s="8"/>
      <c r="AJ1701" s="8"/>
      <c r="AK1701" s="8"/>
    </row>
    <row r="1702" spans="1:37" ht="150.75">
      <c r="A1702" s="18">
        <v>3756</v>
      </c>
      <c r="B1702" s="19"/>
      <c r="C1702" s="28" t="s">
        <v>21206</v>
      </c>
      <c r="D1702" s="28" t="s">
        <v>21207</v>
      </c>
      <c r="E1702" s="22"/>
      <c r="F1702" s="22"/>
      <c r="G1702" s="22"/>
      <c r="H1702" s="23">
        <v>0</v>
      </c>
      <c r="I1702" s="22"/>
      <c r="J1702" s="23" t="s">
        <v>18202</v>
      </c>
      <c r="K1702" s="22"/>
      <c r="L1702" s="23" t="s">
        <v>18367</v>
      </c>
      <c r="M1702" s="22"/>
      <c r="N1702" s="22"/>
      <c r="O1702" s="22"/>
      <c r="P1702" s="24"/>
      <c r="Q1702" s="22"/>
      <c r="R1702" s="23" t="s">
        <v>21208</v>
      </c>
      <c r="S1702" s="25"/>
      <c r="T1702" s="26"/>
      <c r="U1702" s="32" t="s">
        <v>545</v>
      </c>
      <c r="V1702" s="22"/>
      <c r="W1702" s="27"/>
      <c r="X1702" s="8"/>
      <c r="Y1702" s="8"/>
      <c r="Z1702" s="8"/>
      <c r="AA1702" s="8"/>
      <c r="AB1702" s="8"/>
      <c r="AC1702" s="8"/>
      <c r="AD1702" s="8"/>
      <c r="AE1702" s="8"/>
      <c r="AF1702" s="8"/>
      <c r="AG1702" s="8"/>
      <c r="AH1702" s="8"/>
      <c r="AI1702" s="8"/>
      <c r="AJ1702" s="8"/>
      <c r="AK1702" s="8"/>
    </row>
    <row r="1703" spans="1:37" ht="409.6">
      <c r="A1703" s="18">
        <v>3757</v>
      </c>
      <c r="B1703" s="19"/>
      <c r="C1703" s="28" t="s">
        <v>21209</v>
      </c>
      <c r="D1703" s="21"/>
      <c r="E1703" s="22"/>
      <c r="F1703" s="22"/>
      <c r="G1703" s="22"/>
      <c r="H1703" s="23">
        <v>0</v>
      </c>
      <c r="I1703" s="22"/>
      <c r="J1703" s="23" t="s">
        <v>18202</v>
      </c>
      <c r="K1703" s="22"/>
      <c r="L1703" s="23" t="s">
        <v>15679</v>
      </c>
      <c r="M1703" s="23">
        <v>2017</v>
      </c>
      <c r="N1703" s="22"/>
      <c r="O1703" s="22"/>
      <c r="P1703" s="24"/>
      <c r="Q1703" s="23" t="s">
        <v>20</v>
      </c>
      <c r="R1703" s="23" t="s">
        <v>21</v>
      </c>
      <c r="S1703" s="25"/>
      <c r="T1703" s="26"/>
      <c r="U1703" s="26"/>
      <c r="V1703" s="22"/>
      <c r="W1703" s="27"/>
      <c r="X1703" s="8"/>
      <c r="Y1703" s="8"/>
      <c r="Z1703" s="8"/>
      <c r="AA1703" s="8"/>
      <c r="AB1703" s="8"/>
      <c r="AC1703" s="8"/>
      <c r="AD1703" s="8"/>
      <c r="AE1703" s="8"/>
      <c r="AF1703" s="8"/>
      <c r="AG1703" s="8"/>
      <c r="AH1703" s="8"/>
      <c r="AI1703" s="8"/>
      <c r="AJ1703" s="8"/>
      <c r="AK1703" s="8"/>
    </row>
    <row r="1704" spans="1:37" ht="409.6">
      <c r="A1704" s="18">
        <v>3758</v>
      </c>
      <c r="B1704" s="19"/>
      <c r="C1704" s="28" t="s">
        <v>21210</v>
      </c>
      <c r="D1704" s="21"/>
      <c r="E1704" s="22"/>
      <c r="F1704" s="22"/>
      <c r="G1704" s="22"/>
      <c r="H1704" s="23">
        <v>0</v>
      </c>
      <c r="I1704" s="22"/>
      <c r="J1704" s="23" t="s">
        <v>18202</v>
      </c>
      <c r="K1704" s="22"/>
      <c r="L1704" s="23" t="s">
        <v>15679</v>
      </c>
      <c r="M1704" s="23">
        <v>2017</v>
      </c>
      <c r="N1704" s="22"/>
      <c r="O1704" s="22"/>
      <c r="P1704" s="24"/>
      <c r="Q1704" s="23" t="s">
        <v>20</v>
      </c>
      <c r="R1704" s="23" t="s">
        <v>21</v>
      </c>
      <c r="S1704" s="25"/>
      <c r="T1704" s="26"/>
      <c r="U1704" s="26"/>
      <c r="V1704" s="22"/>
      <c r="W1704" s="27"/>
      <c r="X1704" s="8"/>
      <c r="Y1704" s="8"/>
      <c r="Z1704" s="8"/>
      <c r="AA1704" s="8"/>
      <c r="AB1704" s="8"/>
      <c r="AC1704" s="8"/>
      <c r="AD1704" s="8"/>
      <c r="AE1704" s="8"/>
      <c r="AF1704" s="8"/>
      <c r="AG1704" s="8"/>
      <c r="AH1704" s="8"/>
      <c r="AI1704" s="8"/>
      <c r="AJ1704" s="8"/>
      <c r="AK1704" s="8"/>
    </row>
    <row r="1705" spans="1:37" ht="409.6">
      <c r="A1705" s="18">
        <v>3759</v>
      </c>
      <c r="B1705" s="19"/>
      <c r="C1705" s="28" t="s">
        <v>21211</v>
      </c>
      <c r="D1705" s="21"/>
      <c r="E1705" s="22"/>
      <c r="F1705" s="22"/>
      <c r="G1705" s="22"/>
      <c r="H1705" s="23">
        <v>0</v>
      </c>
      <c r="I1705" s="22"/>
      <c r="J1705" s="23" t="s">
        <v>18202</v>
      </c>
      <c r="K1705" s="22"/>
      <c r="L1705" s="23" t="s">
        <v>18219</v>
      </c>
      <c r="M1705" s="23">
        <v>2017</v>
      </c>
      <c r="N1705" s="22"/>
      <c r="O1705" s="22"/>
      <c r="P1705" s="24"/>
      <c r="Q1705" s="23" t="s">
        <v>20</v>
      </c>
      <c r="R1705" s="23" t="s">
        <v>21</v>
      </c>
      <c r="S1705" s="25"/>
      <c r="T1705" s="26"/>
      <c r="U1705" s="26"/>
      <c r="V1705" s="22"/>
      <c r="W1705" s="27"/>
      <c r="X1705" s="8"/>
      <c r="Y1705" s="8"/>
      <c r="Z1705" s="8"/>
      <c r="AA1705" s="8"/>
      <c r="AB1705" s="8"/>
      <c r="AC1705" s="8"/>
      <c r="AD1705" s="8"/>
      <c r="AE1705" s="8"/>
      <c r="AF1705" s="8"/>
      <c r="AG1705" s="8"/>
      <c r="AH1705" s="8"/>
      <c r="AI1705" s="8"/>
      <c r="AJ1705" s="8"/>
      <c r="AK1705" s="8"/>
    </row>
    <row r="1706" spans="1:37" ht="409.6">
      <c r="A1706" s="18">
        <v>3760</v>
      </c>
      <c r="B1706" s="19"/>
      <c r="C1706" s="28" t="s">
        <v>21212</v>
      </c>
      <c r="D1706" s="21"/>
      <c r="E1706" s="22"/>
      <c r="F1706" s="22"/>
      <c r="G1706" s="22"/>
      <c r="H1706" s="23">
        <v>0</v>
      </c>
      <c r="I1706" s="22"/>
      <c r="J1706" s="23" t="s">
        <v>18202</v>
      </c>
      <c r="K1706" s="22"/>
      <c r="L1706" s="23" t="s">
        <v>18219</v>
      </c>
      <c r="M1706" s="23">
        <v>2017</v>
      </c>
      <c r="N1706" s="22"/>
      <c r="O1706" s="22"/>
      <c r="P1706" s="24"/>
      <c r="Q1706" s="23" t="s">
        <v>20</v>
      </c>
      <c r="R1706" s="23" t="s">
        <v>21</v>
      </c>
      <c r="S1706" s="25"/>
      <c r="T1706" s="26"/>
      <c r="U1706" s="26"/>
      <c r="V1706" s="22"/>
      <c r="W1706" s="27"/>
      <c r="X1706" s="8"/>
      <c r="Y1706" s="8"/>
      <c r="Z1706" s="8"/>
      <c r="AA1706" s="8"/>
      <c r="AB1706" s="8"/>
      <c r="AC1706" s="8"/>
      <c r="AD1706" s="8"/>
      <c r="AE1706" s="8"/>
      <c r="AF1706" s="8"/>
      <c r="AG1706" s="8"/>
      <c r="AH1706" s="8"/>
      <c r="AI1706" s="8"/>
      <c r="AJ1706" s="8"/>
      <c r="AK1706" s="8"/>
    </row>
    <row r="1707" spans="1:37" ht="409.6">
      <c r="A1707" s="18">
        <v>3761</v>
      </c>
      <c r="B1707" s="19"/>
      <c r="C1707" s="28" t="s">
        <v>21213</v>
      </c>
      <c r="D1707" s="21"/>
      <c r="E1707" s="22"/>
      <c r="F1707" s="22"/>
      <c r="G1707" s="22"/>
      <c r="H1707" s="23">
        <v>0</v>
      </c>
      <c r="I1707" s="22"/>
      <c r="J1707" s="23" t="s">
        <v>18202</v>
      </c>
      <c r="K1707" s="22"/>
      <c r="L1707" s="23" t="s">
        <v>15679</v>
      </c>
      <c r="M1707" s="23">
        <v>2017</v>
      </c>
      <c r="N1707" s="22"/>
      <c r="O1707" s="22"/>
      <c r="P1707" s="24"/>
      <c r="Q1707" s="23" t="s">
        <v>20</v>
      </c>
      <c r="R1707" s="23" t="s">
        <v>21</v>
      </c>
      <c r="S1707" s="25"/>
      <c r="T1707" s="26"/>
      <c r="U1707" s="26"/>
      <c r="V1707" s="22"/>
      <c r="W1707" s="27"/>
      <c r="X1707" s="8"/>
      <c r="Y1707" s="8"/>
      <c r="Z1707" s="8"/>
      <c r="AA1707" s="8"/>
      <c r="AB1707" s="8"/>
      <c r="AC1707" s="8"/>
      <c r="AD1707" s="8"/>
      <c r="AE1707" s="8"/>
      <c r="AF1707" s="8"/>
      <c r="AG1707" s="8"/>
      <c r="AH1707" s="8"/>
      <c r="AI1707" s="8"/>
      <c r="AJ1707" s="8"/>
      <c r="AK1707" s="8"/>
    </row>
    <row r="1708" spans="1:37" ht="409.6">
      <c r="A1708" s="18">
        <v>3762</v>
      </c>
      <c r="B1708" s="19"/>
      <c r="C1708" s="28" t="s">
        <v>21214</v>
      </c>
      <c r="D1708" s="21"/>
      <c r="E1708" s="22"/>
      <c r="F1708" s="22"/>
      <c r="G1708" s="22"/>
      <c r="H1708" s="23">
        <v>0</v>
      </c>
      <c r="I1708" s="22"/>
      <c r="J1708" s="23" t="s">
        <v>18202</v>
      </c>
      <c r="K1708" s="22"/>
      <c r="L1708" s="23" t="s">
        <v>15679</v>
      </c>
      <c r="M1708" s="23">
        <v>2017</v>
      </c>
      <c r="N1708" s="22"/>
      <c r="O1708" s="22"/>
      <c r="P1708" s="24"/>
      <c r="Q1708" s="23" t="s">
        <v>20</v>
      </c>
      <c r="R1708" s="23" t="s">
        <v>21</v>
      </c>
      <c r="S1708" s="25"/>
      <c r="T1708" s="26"/>
      <c r="U1708" s="26"/>
      <c r="V1708" s="22"/>
      <c r="W1708" s="27"/>
      <c r="X1708" s="8"/>
      <c r="Y1708" s="8"/>
      <c r="Z1708" s="8"/>
      <c r="AA1708" s="8"/>
      <c r="AB1708" s="8"/>
      <c r="AC1708" s="8"/>
      <c r="AD1708" s="8"/>
      <c r="AE1708" s="8"/>
      <c r="AF1708" s="8"/>
      <c r="AG1708" s="8"/>
      <c r="AH1708" s="8"/>
      <c r="AI1708" s="8"/>
      <c r="AJ1708" s="8"/>
      <c r="AK1708" s="8"/>
    </row>
    <row r="1709" spans="1:37" ht="195.75">
      <c r="A1709" s="18">
        <v>3765</v>
      </c>
      <c r="B1709" s="19"/>
      <c r="C1709" s="28" t="s">
        <v>21215</v>
      </c>
      <c r="D1709" s="28" t="s">
        <v>21216</v>
      </c>
      <c r="E1709" s="23" t="s">
        <v>21217</v>
      </c>
      <c r="F1709" s="23" t="s">
        <v>2114</v>
      </c>
      <c r="G1709" s="22"/>
      <c r="H1709" s="23">
        <v>0</v>
      </c>
      <c r="I1709" s="22"/>
      <c r="J1709" s="23" t="s">
        <v>18202</v>
      </c>
      <c r="K1709" s="22"/>
      <c r="L1709" s="23" t="s">
        <v>18367</v>
      </c>
      <c r="M1709" s="22"/>
      <c r="N1709" s="22"/>
      <c r="O1709" s="22"/>
      <c r="P1709" s="24"/>
      <c r="Q1709" s="22"/>
      <c r="R1709" s="23" t="s">
        <v>18304</v>
      </c>
      <c r="S1709" s="25"/>
      <c r="T1709" s="26"/>
      <c r="U1709" s="26"/>
      <c r="V1709" s="22"/>
      <c r="W1709" s="27"/>
      <c r="X1709" s="8"/>
      <c r="Y1709" s="8"/>
      <c r="Z1709" s="8"/>
      <c r="AA1709" s="8"/>
      <c r="AB1709" s="8"/>
      <c r="AC1709" s="8"/>
      <c r="AD1709" s="8"/>
      <c r="AE1709" s="8"/>
      <c r="AF1709" s="8"/>
      <c r="AG1709" s="8"/>
      <c r="AH1709" s="8"/>
      <c r="AI1709" s="8"/>
      <c r="AJ1709" s="8"/>
      <c r="AK1709" s="8"/>
    </row>
    <row r="1710" spans="1:37" ht="409.6">
      <c r="A1710" s="18">
        <v>3766</v>
      </c>
      <c r="B1710" s="19"/>
      <c r="C1710" s="28" t="s">
        <v>21218</v>
      </c>
      <c r="D1710" s="21"/>
      <c r="E1710" s="22"/>
      <c r="F1710" s="22"/>
      <c r="G1710" s="22"/>
      <c r="H1710" s="23">
        <v>0</v>
      </c>
      <c r="I1710" s="22"/>
      <c r="J1710" s="23" t="s">
        <v>18202</v>
      </c>
      <c r="K1710" s="22"/>
      <c r="L1710" s="23" t="s">
        <v>18267</v>
      </c>
      <c r="M1710" s="23">
        <v>2017</v>
      </c>
      <c r="N1710" s="22"/>
      <c r="O1710" s="22"/>
      <c r="P1710" s="24"/>
      <c r="Q1710" s="23" t="s">
        <v>20</v>
      </c>
      <c r="R1710" s="23" t="s">
        <v>21</v>
      </c>
      <c r="S1710" s="25"/>
      <c r="T1710" s="26"/>
      <c r="U1710" s="26"/>
      <c r="V1710" s="22"/>
      <c r="W1710" s="27"/>
      <c r="X1710" s="8"/>
      <c r="Y1710" s="8"/>
      <c r="Z1710" s="8"/>
      <c r="AA1710" s="8"/>
      <c r="AB1710" s="8"/>
      <c r="AC1710" s="8"/>
      <c r="AD1710" s="8"/>
      <c r="AE1710" s="8"/>
      <c r="AF1710" s="8"/>
      <c r="AG1710" s="8"/>
      <c r="AH1710" s="8"/>
      <c r="AI1710" s="8"/>
      <c r="AJ1710" s="8"/>
      <c r="AK1710" s="8"/>
    </row>
    <row r="1711" spans="1:37" ht="120.75">
      <c r="A1711" s="18">
        <v>3768</v>
      </c>
      <c r="B1711" s="19"/>
      <c r="C1711" s="28" t="s">
        <v>21219</v>
      </c>
      <c r="D1711" s="28" t="s">
        <v>21220</v>
      </c>
      <c r="E1711" s="22"/>
      <c r="F1711" s="23" t="s">
        <v>266</v>
      </c>
      <c r="G1711" s="22"/>
      <c r="H1711" s="23">
        <v>0</v>
      </c>
      <c r="I1711" s="22"/>
      <c r="J1711" s="23" t="s">
        <v>18202</v>
      </c>
      <c r="K1711" s="29">
        <v>43497</v>
      </c>
      <c r="L1711" s="23" t="s">
        <v>96</v>
      </c>
      <c r="M1711" s="22"/>
      <c r="N1711" s="23" t="s">
        <v>21221</v>
      </c>
      <c r="O1711" s="22"/>
      <c r="P1711" s="24"/>
      <c r="Q1711" s="23" t="s">
        <v>18392</v>
      </c>
      <c r="R1711" s="23" t="s">
        <v>127</v>
      </c>
      <c r="S1711" s="25"/>
      <c r="T1711" s="26"/>
      <c r="U1711" s="26"/>
      <c r="V1711" s="22"/>
      <c r="W1711" s="27"/>
      <c r="X1711" s="8"/>
      <c r="Y1711" s="8"/>
      <c r="Z1711" s="8"/>
      <c r="AA1711" s="8"/>
      <c r="AB1711" s="8"/>
      <c r="AC1711" s="8"/>
      <c r="AD1711" s="8"/>
      <c r="AE1711" s="8"/>
      <c r="AF1711" s="8"/>
      <c r="AG1711" s="8"/>
      <c r="AH1711" s="8"/>
      <c r="AI1711" s="8"/>
      <c r="AJ1711" s="8"/>
      <c r="AK1711" s="8"/>
    </row>
    <row r="1712" spans="1:37" ht="60.75">
      <c r="A1712" s="18">
        <v>3769</v>
      </c>
      <c r="B1712" s="19"/>
      <c r="C1712" s="28" t="s">
        <v>21222</v>
      </c>
      <c r="D1712" s="28" t="s">
        <v>21223</v>
      </c>
      <c r="E1712" s="22"/>
      <c r="F1712" s="23" t="s">
        <v>50</v>
      </c>
      <c r="G1712" s="22"/>
      <c r="H1712" s="23">
        <v>0</v>
      </c>
      <c r="I1712" s="22"/>
      <c r="J1712" s="23" t="s">
        <v>18202</v>
      </c>
      <c r="K1712" s="22"/>
      <c r="L1712" s="23" t="s">
        <v>15679</v>
      </c>
      <c r="M1712" s="23" t="s">
        <v>11857</v>
      </c>
      <c r="N1712" s="22"/>
      <c r="O1712" s="22"/>
      <c r="P1712" s="24"/>
      <c r="Q1712" s="23" t="s">
        <v>29</v>
      </c>
      <c r="R1712" s="23" t="s">
        <v>30</v>
      </c>
      <c r="S1712" s="25"/>
      <c r="T1712" s="26"/>
      <c r="U1712" s="26"/>
      <c r="V1712" s="22"/>
      <c r="W1712" s="27"/>
      <c r="X1712" s="8"/>
      <c r="Y1712" s="8"/>
      <c r="Z1712" s="8"/>
      <c r="AA1712" s="8"/>
      <c r="AB1712" s="8"/>
      <c r="AC1712" s="8"/>
      <c r="AD1712" s="8"/>
      <c r="AE1712" s="8"/>
      <c r="AF1712" s="8"/>
      <c r="AG1712" s="8"/>
      <c r="AH1712" s="8"/>
      <c r="AI1712" s="8"/>
      <c r="AJ1712" s="8"/>
      <c r="AK1712" s="8"/>
    </row>
    <row r="1713" spans="1:37" ht="255.75">
      <c r="A1713" s="18">
        <v>3777</v>
      </c>
      <c r="B1713" s="19"/>
      <c r="C1713" s="28" t="s">
        <v>21224</v>
      </c>
      <c r="D1713" s="28" t="s">
        <v>21225</v>
      </c>
      <c r="E1713" s="22"/>
      <c r="F1713" s="23" t="s">
        <v>415</v>
      </c>
      <c r="G1713" s="22"/>
      <c r="H1713" s="23">
        <v>0</v>
      </c>
      <c r="I1713" s="22"/>
      <c r="J1713" s="23" t="s">
        <v>18202</v>
      </c>
      <c r="K1713" s="22"/>
      <c r="L1713" s="23" t="s">
        <v>20770</v>
      </c>
      <c r="M1713" s="22"/>
      <c r="N1713" s="22"/>
      <c r="O1713" s="22"/>
      <c r="P1713" s="24"/>
      <c r="Q1713" s="23" t="s">
        <v>36</v>
      </c>
      <c r="R1713" s="23" t="s">
        <v>37</v>
      </c>
      <c r="S1713" s="25"/>
      <c r="T1713" s="26"/>
      <c r="U1713" s="26"/>
      <c r="V1713" s="22"/>
      <c r="W1713" s="27"/>
      <c r="X1713" s="8"/>
      <c r="Y1713" s="8"/>
      <c r="Z1713" s="8"/>
      <c r="AA1713" s="8"/>
      <c r="AB1713" s="8"/>
      <c r="AC1713" s="8"/>
      <c r="AD1713" s="8"/>
      <c r="AE1713" s="8"/>
      <c r="AF1713" s="8"/>
      <c r="AG1713" s="8"/>
      <c r="AH1713" s="8"/>
      <c r="AI1713" s="8"/>
      <c r="AJ1713" s="8"/>
      <c r="AK1713" s="8"/>
    </row>
    <row r="1714" spans="1:37" ht="255.75">
      <c r="A1714" s="18">
        <v>3778</v>
      </c>
      <c r="B1714" s="19"/>
      <c r="C1714" s="28" t="s">
        <v>21226</v>
      </c>
      <c r="D1714" s="28" t="s">
        <v>21227</v>
      </c>
      <c r="E1714" s="22"/>
      <c r="F1714" s="22"/>
      <c r="G1714" s="22"/>
      <c r="H1714" s="23">
        <v>0</v>
      </c>
      <c r="I1714" s="22"/>
      <c r="J1714" s="23" t="s">
        <v>18202</v>
      </c>
      <c r="K1714" s="31">
        <v>43313</v>
      </c>
      <c r="L1714" s="23" t="s">
        <v>18367</v>
      </c>
      <c r="M1714" s="22"/>
      <c r="N1714" s="22"/>
      <c r="O1714" s="22"/>
      <c r="P1714" s="24"/>
      <c r="Q1714" s="23" t="s">
        <v>18377</v>
      </c>
      <c r="R1714" s="22"/>
      <c r="S1714" s="25"/>
      <c r="T1714" s="26"/>
      <c r="U1714" s="26"/>
      <c r="V1714" s="22"/>
      <c r="W1714" s="27"/>
      <c r="X1714" s="8"/>
      <c r="Y1714" s="8"/>
      <c r="Z1714" s="8"/>
      <c r="AA1714" s="8"/>
      <c r="AB1714" s="8"/>
      <c r="AC1714" s="8"/>
      <c r="AD1714" s="8"/>
      <c r="AE1714" s="8"/>
      <c r="AF1714" s="8"/>
      <c r="AG1714" s="8"/>
      <c r="AH1714" s="8"/>
      <c r="AI1714" s="8"/>
      <c r="AJ1714" s="8"/>
      <c r="AK1714" s="8"/>
    </row>
    <row r="1715" spans="1:37" ht="285.75">
      <c r="A1715" s="18">
        <v>3779</v>
      </c>
      <c r="B1715" s="19"/>
      <c r="C1715" s="28" t="s">
        <v>21228</v>
      </c>
      <c r="D1715" s="28" t="s">
        <v>21229</v>
      </c>
      <c r="E1715" s="22"/>
      <c r="F1715" s="22"/>
      <c r="G1715" s="22"/>
      <c r="H1715" s="23">
        <v>0</v>
      </c>
      <c r="I1715" s="22"/>
      <c r="J1715" s="23" t="s">
        <v>18202</v>
      </c>
      <c r="K1715" s="31">
        <v>43313</v>
      </c>
      <c r="L1715" s="23" t="s">
        <v>18367</v>
      </c>
      <c r="M1715" s="22"/>
      <c r="N1715" s="22"/>
      <c r="O1715" s="22"/>
      <c r="P1715" s="24"/>
      <c r="Q1715" s="23" t="s">
        <v>18377</v>
      </c>
      <c r="R1715" s="22"/>
      <c r="S1715" s="25"/>
      <c r="T1715" s="26"/>
      <c r="U1715" s="26"/>
      <c r="V1715" s="22"/>
      <c r="W1715" s="27"/>
      <c r="X1715" s="8"/>
      <c r="Y1715" s="8"/>
      <c r="Z1715" s="8"/>
      <c r="AA1715" s="8"/>
      <c r="AB1715" s="8"/>
      <c r="AC1715" s="8"/>
      <c r="AD1715" s="8"/>
      <c r="AE1715" s="8"/>
      <c r="AF1715" s="8"/>
      <c r="AG1715" s="8"/>
      <c r="AH1715" s="8"/>
      <c r="AI1715" s="8"/>
      <c r="AJ1715" s="8"/>
      <c r="AK1715" s="8"/>
    </row>
    <row r="1716" spans="1:37" ht="180.75">
      <c r="A1716" s="18">
        <v>3781</v>
      </c>
      <c r="B1716" s="19"/>
      <c r="C1716" s="28" t="s">
        <v>21230</v>
      </c>
      <c r="D1716" s="28" t="s">
        <v>21231</v>
      </c>
      <c r="E1716" s="22"/>
      <c r="F1716" s="22"/>
      <c r="G1716" s="22"/>
      <c r="H1716" s="23">
        <v>0</v>
      </c>
      <c r="I1716" s="22"/>
      <c r="J1716" s="23" t="s">
        <v>18202</v>
      </c>
      <c r="K1716" s="22"/>
      <c r="L1716" s="23" t="s">
        <v>18367</v>
      </c>
      <c r="M1716" s="22"/>
      <c r="N1716" s="22"/>
      <c r="O1716" s="22"/>
      <c r="P1716" s="24"/>
      <c r="Q1716" s="22"/>
      <c r="R1716" s="22"/>
      <c r="S1716" s="25"/>
      <c r="T1716" s="26"/>
      <c r="U1716" s="26"/>
      <c r="V1716" s="22"/>
      <c r="W1716" s="27"/>
      <c r="X1716" s="8"/>
      <c r="Y1716" s="8"/>
      <c r="Z1716" s="8"/>
      <c r="AA1716" s="8"/>
      <c r="AB1716" s="8"/>
      <c r="AC1716" s="8"/>
      <c r="AD1716" s="8"/>
      <c r="AE1716" s="8"/>
      <c r="AF1716" s="8"/>
      <c r="AG1716" s="8"/>
      <c r="AH1716" s="8"/>
      <c r="AI1716" s="8"/>
      <c r="AJ1716" s="8"/>
      <c r="AK1716" s="8"/>
    </row>
    <row r="1717" spans="1:37" ht="180.75">
      <c r="A1717" s="18">
        <v>3789</v>
      </c>
      <c r="B1717" s="19"/>
      <c r="C1717" s="28" t="s">
        <v>21232</v>
      </c>
      <c r="D1717" s="28" t="s">
        <v>21233</v>
      </c>
      <c r="E1717" s="22"/>
      <c r="F1717" s="22"/>
      <c r="G1717" s="22"/>
      <c r="H1717" s="23">
        <v>0</v>
      </c>
      <c r="I1717" s="22"/>
      <c r="J1717" s="23" t="s">
        <v>18202</v>
      </c>
      <c r="K1717" s="22"/>
      <c r="L1717" s="23" t="s">
        <v>20770</v>
      </c>
      <c r="M1717" s="22"/>
      <c r="N1717" s="22"/>
      <c r="O1717" s="22"/>
      <c r="P1717" s="24"/>
      <c r="Q1717" s="23" t="s">
        <v>36</v>
      </c>
      <c r="R1717" s="23" t="s">
        <v>37</v>
      </c>
      <c r="S1717" s="25"/>
      <c r="T1717" s="26"/>
      <c r="U1717" s="26"/>
      <c r="V1717" s="22"/>
      <c r="W1717" s="27"/>
      <c r="X1717" s="8"/>
      <c r="Y1717" s="8"/>
      <c r="Z1717" s="8"/>
      <c r="AA1717" s="8"/>
      <c r="AB1717" s="8"/>
      <c r="AC1717" s="8"/>
      <c r="AD1717" s="8"/>
      <c r="AE1717" s="8"/>
      <c r="AF1717" s="8"/>
      <c r="AG1717" s="8"/>
      <c r="AH1717" s="8"/>
      <c r="AI1717" s="8"/>
      <c r="AJ1717" s="8"/>
      <c r="AK1717" s="8"/>
    </row>
    <row r="1718" spans="1:37" ht="60.75">
      <c r="A1718" s="18">
        <v>3790</v>
      </c>
      <c r="B1718" s="19"/>
      <c r="C1718" s="28" t="s">
        <v>21234</v>
      </c>
      <c r="D1718" s="28" t="s">
        <v>7108</v>
      </c>
      <c r="E1718" s="22"/>
      <c r="F1718" s="23" t="s">
        <v>21235</v>
      </c>
      <c r="G1718" s="22"/>
      <c r="H1718" s="23">
        <v>0</v>
      </c>
      <c r="I1718" s="22"/>
      <c r="J1718" s="23" t="s">
        <v>18202</v>
      </c>
      <c r="K1718" s="29">
        <v>43497</v>
      </c>
      <c r="L1718" s="23" t="s">
        <v>96</v>
      </c>
      <c r="M1718" s="22"/>
      <c r="N1718" s="23" t="s">
        <v>21236</v>
      </c>
      <c r="O1718" s="22"/>
      <c r="P1718" s="24"/>
      <c r="Q1718" s="23" t="s">
        <v>18392</v>
      </c>
      <c r="R1718" s="23" t="s">
        <v>127</v>
      </c>
      <c r="S1718" s="25"/>
      <c r="T1718" s="26"/>
      <c r="U1718" s="26"/>
      <c r="V1718" s="22"/>
      <c r="W1718" s="27"/>
      <c r="X1718" s="8"/>
      <c r="Y1718" s="8"/>
      <c r="Z1718" s="8"/>
      <c r="AA1718" s="8"/>
      <c r="AB1718" s="8"/>
      <c r="AC1718" s="8"/>
      <c r="AD1718" s="8"/>
      <c r="AE1718" s="8"/>
      <c r="AF1718" s="8"/>
      <c r="AG1718" s="8"/>
      <c r="AH1718" s="8"/>
      <c r="AI1718" s="8"/>
      <c r="AJ1718" s="8"/>
      <c r="AK1718" s="8"/>
    </row>
    <row r="1719" spans="1:37" ht="409.6">
      <c r="A1719" s="18">
        <v>3796</v>
      </c>
      <c r="B1719" s="19"/>
      <c r="C1719" s="28" t="s">
        <v>21237</v>
      </c>
      <c r="D1719" s="21"/>
      <c r="E1719" s="22"/>
      <c r="F1719" s="22"/>
      <c r="G1719" s="22"/>
      <c r="H1719" s="23">
        <v>0</v>
      </c>
      <c r="I1719" s="22"/>
      <c r="J1719" s="23" t="s">
        <v>18202</v>
      </c>
      <c r="K1719" s="22"/>
      <c r="L1719" s="23" t="s">
        <v>18267</v>
      </c>
      <c r="M1719" s="23">
        <v>2017</v>
      </c>
      <c r="N1719" s="22"/>
      <c r="O1719" s="22"/>
      <c r="P1719" s="24"/>
      <c r="Q1719" s="23" t="s">
        <v>20</v>
      </c>
      <c r="R1719" s="23" t="s">
        <v>21</v>
      </c>
      <c r="S1719" s="25"/>
      <c r="T1719" s="26"/>
      <c r="U1719" s="26"/>
      <c r="V1719" s="22"/>
      <c r="W1719" s="27"/>
      <c r="X1719" s="8"/>
      <c r="Y1719" s="8"/>
      <c r="Z1719" s="8"/>
      <c r="AA1719" s="8"/>
      <c r="AB1719" s="8"/>
      <c r="AC1719" s="8"/>
      <c r="AD1719" s="8"/>
      <c r="AE1719" s="8"/>
      <c r="AF1719" s="8"/>
      <c r="AG1719" s="8"/>
      <c r="AH1719" s="8"/>
      <c r="AI1719" s="8"/>
      <c r="AJ1719" s="8"/>
      <c r="AK1719" s="8"/>
    </row>
    <row r="1720" spans="1:37" ht="90.75">
      <c r="A1720" s="18">
        <v>3797</v>
      </c>
      <c r="B1720" s="19"/>
      <c r="C1720" s="28" t="s">
        <v>21238</v>
      </c>
      <c r="D1720" s="28" t="s">
        <v>21239</v>
      </c>
      <c r="E1720" s="22"/>
      <c r="F1720" s="23" t="s">
        <v>415</v>
      </c>
      <c r="G1720" s="22"/>
      <c r="H1720" s="23">
        <v>0</v>
      </c>
      <c r="I1720" s="22"/>
      <c r="J1720" s="23" t="s">
        <v>18202</v>
      </c>
      <c r="K1720" s="23" t="s">
        <v>18203</v>
      </c>
      <c r="L1720" s="23" t="s">
        <v>15679</v>
      </c>
      <c r="M1720" s="22"/>
      <c r="N1720" s="22"/>
      <c r="O1720" s="22"/>
      <c r="P1720" s="24"/>
      <c r="Q1720" s="23" t="s">
        <v>29</v>
      </c>
      <c r="R1720" s="23" t="s">
        <v>30</v>
      </c>
      <c r="S1720" s="25"/>
      <c r="T1720" s="26"/>
      <c r="U1720" s="26"/>
      <c r="V1720" s="22"/>
      <c r="W1720" s="27"/>
      <c r="X1720" s="8"/>
      <c r="Y1720" s="8"/>
      <c r="Z1720" s="8"/>
      <c r="AA1720" s="8"/>
      <c r="AB1720" s="8"/>
      <c r="AC1720" s="8"/>
      <c r="AD1720" s="8"/>
      <c r="AE1720" s="8"/>
      <c r="AF1720" s="8"/>
      <c r="AG1720" s="8"/>
      <c r="AH1720" s="8"/>
      <c r="AI1720" s="8"/>
      <c r="AJ1720" s="8"/>
      <c r="AK1720" s="8"/>
    </row>
    <row r="1721" spans="1:37" ht="90.75">
      <c r="A1721" s="18">
        <v>3798</v>
      </c>
      <c r="B1721" s="19"/>
      <c r="C1721" s="28" t="s">
        <v>21238</v>
      </c>
      <c r="D1721" s="28" t="s">
        <v>21240</v>
      </c>
      <c r="E1721" s="22"/>
      <c r="F1721" s="23" t="s">
        <v>108</v>
      </c>
      <c r="G1721" s="23" t="s">
        <v>18725</v>
      </c>
      <c r="H1721" s="23">
        <v>0</v>
      </c>
      <c r="I1721" s="22"/>
      <c r="J1721" s="23" t="s">
        <v>18202</v>
      </c>
      <c r="K1721" s="29">
        <v>43497</v>
      </c>
      <c r="L1721" s="23" t="s">
        <v>15679</v>
      </c>
      <c r="M1721" s="22"/>
      <c r="N1721" s="23" t="s">
        <v>18497</v>
      </c>
      <c r="O1721" s="22"/>
      <c r="P1721" s="24"/>
      <c r="Q1721" s="23" t="s">
        <v>29</v>
      </c>
      <c r="R1721" s="23" t="s">
        <v>30</v>
      </c>
      <c r="S1721" s="25"/>
      <c r="T1721" s="26"/>
      <c r="U1721" s="26"/>
      <c r="V1721" s="22"/>
      <c r="W1721" s="27"/>
      <c r="X1721" s="8"/>
      <c r="Y1721" s="8"/>
      <c r="Z1721" s="8"/>
      <c r="AA1721" s="8"/>
      <c r="AB1721" s="8"/>
      <c r="AC1721" s="8"/>
      <c r="AD1721" s="8"/>
      <c r="AE1721" s="8"/>
      <c r="AF1721" s="8"/>
      <c r="AG1721" s="8"/>
      <c r="AH1721" s="8"/>
      <c r="AI1721" s="8"/>
      <c r="AJ1721" s="8"/>
      <c r="AK1721" s="8"/>
    </row>
    <row r="1722" spans="1:37" ht="90.75">
      <c r="A1722" s="18">
        <v>3799</v>
      </c>
      <c r="B1722" s="19"/>
      <c r="C1722" s="28" t="s">
        <v>21241</v>
      </c>
      <c r="D1722" s="28" t="s">
        <v>21242</v>
      </c>
      <c r="E1722" s="22"/>
      <c r="F1722" s="23" t="s">
        <v>46</v>
      </c>
      <c r="G1722" s="22"/>
      <c r="H1722" s="23">
        <v>0</v>
      </c>
      <c r="I1722" s="22"/>
      <c r="J1722" s="23" t="s">
        <v>18202</v>
      </c>
      <c r="K1722" s="23" t="s">
        <v>18203</v>
      </c>
      <c r="L1722" s="23" t="s">
        <v>15679</v>
      </c>
      <c r="M1722" s="22"/>
      <c r="N1722" s="22"/>
      <c r="O1722" s="22"/>
      <c r="P1722" s="24"/>
      <c r="Q1722" s="23" t="s">
        <v>29</v>
      </c>
      <c r="R1722" s="23" t="s">
        <v>30</v>
      </c>
      <c r="S1722" s="25"/>
      <c r="T1722" s="26"/>
      <c r="U1722" s="26"/>
      <c r="V1722" s="22"/>
      <c r="W1722" s="27"/>
      <c r="X1722" s="8"/>
      <c r="Y1722" s="8"/>
      <c r="Z1722" s="8"/>
      <c r="AA1722" s="8"/>
      <c r="AB1722" s="8"/>
      <c r="AC1722" s="8"/>
      <c r="AD1722" s="8"/>
      <c r="AE1722" s="8"/>
      <c r="AF1722" s="8"/>
      <c r="AG1722" s="8"/>
      <c r="AH1722" s="8"/>
      <c r="AI1722" s="8"/>
      <c r="AJ1722" s="8"/>
      <c r="AK1722" s="8"/>
    </row>
    <row r="1723" spans="1:37" ht="105.75">
      <c r="A1723" s="18">
        <v>3800</v>
      </c>
      <c r="B1723" s="19"/>
      <c r="C1723" s="28" t="s">
        <v>21243</v>
      </c>
      <c r="D1723" s="28" t="s">
        <v>21244</v>
      </c>
      <c r="E1723" s="22"/>
      <c r="F1723" s="23" t="s">
        <v>50</v>
      </c>
      <c r="G1723" s="22"/>
      <c r="H1723" s="23">
        <v>0</v>
      </c>
      <c r="I1723" s="22"/>
      <c r="J1723" s="23" t="s">
        <v>18202</v>
      </c>
      <c r="K1723" s="22"/>
      <c r="L1723" s="23" t="s">
        <v>15679</v>
      </c>
      <c r="M1723" s="23" t="s">
        <v>11857</v>
      </c>
      <c r="N1723" s="22"/>
      <c r="O1723" s="22"/>
      <c r="P1723" s="24"/>
      <c r="Q1723" s="23" t="s">
        <v>29</v>
      </c>
      <c r="R1723" s="23" t="s">
        <v>30</v>
      </c>
      <c r="S1723" s="25"/>
      <c r="T1723" s="26"/>
      <c r="U1723" s="26"/>
      <c r="V1723" s="22"/>
      <c r="W1723" s="27"/>
      <c r="X1723" s="8"/>
      <c r="Y1723" s="8"/>
      <c r="Z1723" s="8"/>
      <c r="AA1723" s="8"/>
      <c r="AB1723" s="8"/>
      <c r="AC1723" s="8"/>
      <c r="AD1723" s="8"/>
      <c r="AE1723" s="8"/>
      <c r="AF1723" s="8"/>
      <c r="AG1723" s="8"/>
      <c r="AH1723" s="8"/>
      <c r="AI1723" s="8"/>
      <c r="AJ1723" s="8"/>
      <c r="AK1723" s="8"/>
    </row>
    <row r="1724" spans="1:37" ht="135.75">
      <c r="A1724" s="18">
        <v>3801</v>
      </c>
      <c r="B1724" s="19"/>
      <c r="C1724" s="28" t="s">
        <v>21245</v>
      </c>
      <c r="D1724" s="28" t="s">
        <v>21246</v>
      </c>
      <c r="E1724" s="22"/>
      <c r="F1724" s="22"/>
      <c r="G1724" s="22"/>
      <c r="H1724" s="23">
        <v>0</v>
      </c>
      <c r="I1724" s="22"/>
      <c r="J1724" s="23" t="s">
        <v>18202</v>
      </c>
      <c r="K1724" s="22"/>
      <c r="L1724" s="23" t="s">
        <v>20770</v>
      </c>
      <c r="M1724" s="22"/>
      <c r="N1724" s="22"/>
      <c r="O1724" s="22"/>
      <c r="P1724" s="24"/>
      <c r="Q1724" s="23" t="s">
        <v>36</v>
      </c>
      <c r="R1724" s="23" t="s">
        <v>37</v>
      </c>
      <c r="S1724" s="25"/>
      <c r="T1724" s="26"/>
      <c r="U1724" s="26"/>
      <c r="V1724" s="22"/>
      <c r="W1724" s="27"/>
      <c r="X1724" s="8"/>
      <c r="Y1724" s="8"/>
      <c r="Z1724" s="8"/>
      <c r="AA1724" s="8"/>
      <c r="AB1724" s="8"/>
      <c r="AC1724" s="8"/>
      <c r="AD1724" s="8"/>
      <c r="AE1724" s="8"/>
      <c r="AF1724" s="8"/>
      <c r="AG1724" s="8"/>
      <c r="AH1724" s="8"/>
      <c r="AI1724" s="8"/>
      <c r="AJ1724" s="8"/>
      <c r="AK1724" s="8"/>
    </row>
    <row r="1725" spans="1:37" ht="120.75">
      <c r="A1725" s="18">
        <v>3802</v>
      </c>
      <c r="B1725" s="19"/>
      <c r="C1725" s="28" t="s">
        <v>21247</v>
      </c>
      <c r="D1725" s="28" t="s">
        <v>21248</v>
      </c>
      <c r="E1725" s="22"/>
      <c r="F1725" s="22"/>
      <c r="G1725" s="22"/>
      <c r="H1725" s="23">
        <v>0</v>
      </c>
      <c r="I1725" s="22"/>
      <c r="J1725" s="23" t="s">
        <v>18202</v>
      </c>
      <c r="K1725" s="22"/>
      <c r="L1725" s="23" t="s">
        <v>18367</v>
      </c>
      <c r="M1725" s="22"/>
      <c r="N1725" s="22"/>
      <c r="O1725" s="22"/>
      <c r="P1725" s="24"/>
      <c r="Q1725" s="23" t="s">
        <v>99</v>
      </c>
      <c r="R1725" s="23" t="s">
        <v>179</v>
      </c>
      <c r="S1725" s="25"/>
      <c r="T1725" s="26"/>
      <c r="U1725" s="26"/>
      <c r="V1725" s="22"/>
      <c r="W1725" s="27"/>
      <c r="X1725" s="8"/>
      <c r="Y1725" s="8"/>
      <c r="Z1725" s="8"/>
      <c r="AA1725" s="8"/>
      <c r="AB1725" s="8"/>
      <c r="AC1725" s="8"/>
      <c r="AD1725" s="8"/>
      <c r="AE1725" s="8"/>
      <c r="AF1725" s="8"/>
      <c r="AG1725" s="8"/>
      <c r="AH1725" s="8"/>
      <c r="AI1725" s="8"/>
      <c r="AJ1725" s="8"/>
      <c r="AK1725" s="8"/>
    </row>
    <row r="1726" spans="1:37" ht="75.75">
      <c r="A1726" s="18">
        <v>3803</v>
      </c>
      <c r="B1726" s="19"/>
      <c r="C1726" s="28" t="s">
        <v>21249</v>
      </c>
      <c r="D1726" s="28" t="s">
        <v>21250</v>
      </c>
      <c r="E1726" s="22"/>
      <c r="F1726" s="23" t="s">
        <v>50</v>
      </c>
      <c r="G1726" s="22"/>
      <c r="H1726" s="23">
        <v>0</v>
      </c>
      <c r="I1726" s="22"/>
      <c r="J1726" s="23" t="s">
        <v>18202</v>
      </c>
      <c r="K1726" s="22"/>
      <c r="L1726" s="23" t="s">
        <v>20770</v>
      </c>
      <c r="M1726" s="23" t="s">
        <v>11857</v>
      </c>
      <c r="N1726" s="22"/>
      <c r="O1726" s="22"/>
      <c r="P1726" s="24"/>
      <c r="Q1726" s="23" t="s">
        <v>29</v>
      </c>
      <c r="R1726" s="23" t="s">
        <v>30</v>
      </c>
      <c r="S1726" s="25"/>
      <c r="T1726" s="26"/>
      <c r="U1726" s="26"/>
      <c r="V1726" s="22"/>
      <c r="W1726" s="27"/>
      <c r="X1726" s="8"/>
      <c r="Y1726" s="8"/>
      <c r="Z1726" s="8"/>
      <c r="AA1726" s="8"/>
      <c r="AB1726" s="8"/>
      <c r="AC1726" s="8"/>
      <c r="AD1726" s="8"/>
      <c r="AE1726" s="8"/>
      <c r="AF1726" s="8"/>
      <c r="AG1726" s="8"/>
      <c r="AH1726" s="8"/>
      <c r="AI1726" s="8"/>
      <c r="AJ1726" s="8"/>
      <c r="AK1726" s="8"/>
    </row>
    <row r="1727" spans="1:37" ht="30.75">
      <c r="A1727" s="18">
        <v>3808</v>
      </c>
      <c r="B1727" s="19"/>
      <c r="C1727" s="28" t="s">
        <v>21251</v>
      </c>
      <c r="D1727" s="28" t="s">
        <v>21252</v>
      </c>
      <c r="E1727" s="22"/>
      <c r="F1727" s="23" t="s">
        <v>2819</v>
      </c>
      <c r="G1727" s="22"/>
      <c r="H1727" s="23">
        <v>0</v>
      </c>
      <c r="I1727" s="22"/>
      <c r="J1727" s="23" t="s">
        <v>18202</v>
      </c>
      <c r="K1727" s="29">
        <v>43497</v>
      </c>
      <c r="L1727" s="23" t="s">
        <v>96</v>
      </c>
      <c r="M1727" s="22"/>
      <c r="N1727" s="23" t="s">
        <v>18527</v>
      </c>
      <c r="O1727" s="22"/>
      <c r="P1727" s="24"/>
      <c r="Q1727" s="23" t="s">
        <v>18392</v>
      </c>
      <c r="R1727" s="23" t="s">
        <v>127</v>
      </c>
      <c r="S1727" s="25"/>
      <c r="T1727" s="26"/>
      <c r="U1727" s="26"/>
      <c r="V1727" s="22"/>
      <c r="W1727" s="27"/>
      <c r="X1727" s="8"/>
      <c r="Y1727" s="8"/>
      <c r="Z1727" s="8"/>
      <c r="AA1727" s="8"/>
      <c r="AB1727" s="8"/>
      <c r="AC1727" s="8"/>
      <c r="AD1727" s="8"/>
      <c r="AE1727" s="8"/>
      <c r="AF1727" s="8"/>
      <c r="AG1727" s="8"/>
      <c r="AH1727" s="8"/>
      <c r="AI1727" s="8"/>
      <c r="AJ1727" s="8"/>
      <c r="AK1727" s="8"/>
    </row>
    <row r="1728" spans="1:37" ht="150.75">
      <c r="A1728" s="18">
        <v>3809</v>
      </c>
      <c r="B1728" s="19"/>
      <c r="C1728" s="28" t="s">
        <v>21253</v>
      </c>
      <c r="D1728" s="28" t="s">
        <v>21254</v>
      </c>
      <c r="E1728" s="22"/>
      <c r="F1728" s="23" t="s">
        <v>1523</v>
      </c>
      <c r="G1728" s="22"/>
      <c r="H1728" s="23">
        <v>0</v>
      </c>
      <c r="I1728" s="22"/>
      <c r="J1728" s="23" t="s">
        <v>18202</v>
      </c>
      <c r="K1728" s="29">
        <v>43497</v>
      </c>
      <c r="L1728" s="23" t="s">
        <v>96</v>
      </c>
      <c r="M1728" s="22"/>
      <c r="N1728" s="23" t="s">
        <v>21255</v>
      </c>
      <c r="O1728" s="22"/>
      <c r="P1728" s="24"/>
      <c r="Q1728" s="23" t="s">
        <v>18392</v>
      </c>
      <c r="R1728" s="23" t="s">
        <v>127</v>
      </c>
      <c r="S1728" s="25"/>
      <c r="T1728" s="26"/>
      <c r="U1728" s="26"/>
      <c r="V1728" s="22"/>
      <c r="W1728" s="27"/>
      <c r="X1728" s="8"/>
      <c r="Y1728" s="8"/>
      <c r="Z1728" s="8"/>
      <c r="AA1728" s="8"/>
      <c r="AB1728" s="8"/>
      <c r="AC1728" s="8"/>
      <c r="AD1728" s="8"/>
      <c r="AE1728" s="8"/>
      <c r="AF1728" s="8"/>
      <c r="AG1728" s="8"/>
      <c r="AH1728" s="8"/>
      <c r="AI1728" s="8"/>
      <c r="AJ1728" s="8"/>
      <c r="AK1728" s="8"/>
    </row>
    <row r="1729" spans="1:37" ht="90.75">
      <c r="A1729" s="18">
        <v>3810</v>
      </c>
      <c r="B1729" s="19"/>
      <c r="C1729" s="28" t="s">
        <v>21256</v>
      </c>
      <c r="D1729" s="28" t="s">
        <v>21257</v>
      </c>
      <c r="E1729" s="22"/>
      <c r="F1729" s="23" t="s">
        <v>50</v>
      </c>
      <c r="G1729" s="22"/>
      <c r="H1729" s="23">
        <v>0</v>
      </c>
      <c r="I1729" s="22"/>
      <c r="J1729" s="23" t="s">
        <v>18202</v>
      </c>
      <c r="K1729" s="29">
        <v>43497</v>
      </c>
      <c r="L1729" s="23" t="s">
        <v>96</v>
      </c>
      <c r="M1729" s="22"/>
      <c r="N1729" s="23" t="s">
        <v>21255</v>
      </c>
      <c r="O1729" s="22"/>
      <c r="P1729" s="24"/>
      <c r="Q1729" s="23" t="s">
        <v>18392</v>
      </c>
      <c r="R1729" s="23" t="s">
        <v>127</v>
      </c>
      <c r="S1729" s="25"/>
      <c r="T1729" s="26"/>
      <c r="U1729" s="26"/>
      <c r="V1729" s="22"/>
      <c r="W1729" s="27"/>
      <c r="X1729" s="8"/>
      <c r="Y1729" s="8"/>
      <c r="Z1729" s="8"/>
      <c r="AA1729" s="8"/>
      <c r="AB1729" s="8"/>
      <c r="AC1729" s="8"/>
      <c r="AD1729" s="8"/>
      <c r="AE1729" s="8"/>
      <c r="AF1729" s="8"/>
      <c r="AG1729" s="8"/>
      <c r="AH1729" s="8"/>
      <c r="AI1729" s="8"/>
      <c r="AJ1729" s="8"/>
      <c r="AK1729" s="8"/>
    </row>
    <row r="1730" spans="1:37" ht="60.75">
      <c r="A1730" s="18">
        <v>3811</v>
      </c>
      <c r="B1730" s="19"/>
      <c r="C1730" s="28" t="s">
        <v>21256</v>
      </c>
      <c r="D1730" s="28" t="s">
        <v>21258</v>
      </c>
      <c r="E1730" s="22"/>
      <c r="F1730" s="23" t="s">
        <v>456</v>
      </c>
      <c r="G1730" s="22"/>
      <c r="H1730" s="23">
        <v>0</v>
      </c>
      <c r="I1730" s="22"/>
      <c r="J1730" s="23" t="s">
        <v>18202</v>
      </c>
      <c r="K1730" s="29">
        <v>43497</v>
      </c>
      <c r="L1730" s="23" t="s">
        <v>96</v>
      </c>
      <c r="M1730" s="22"/>
      <c r="N1730" s="23" t="s">
        <v>21255</v>
      </c>
      <c r="O1730" s="22"/>
      <c r="P1730" s="24"/>
      <c r="Q1730" s="23" t="s">
        <v>18392</v>
      </c>
      <c r="R1730" s="23" t="s">
        <v>127</v>
      </c>
      <c r="S1730" s="25"/>
      <c r="T1730" s="26"/>
      <c r="U1730" s="26"/>
      <c r="V1730" s="22"/>
      <c r="W1730" s="27"/>
      <c r="X1730" s="8"/>
      <c r="Y1730" s="8"/>
      <c r="Z1730" s="8"/>
      <c r="AA1730" s="8"/>
      <c r="AB1730" s="8"/>
      <c r="AC1730" s="8"/>
      <c r="AD1730" s="8"/>
      <c r="AE1730" s="8"/>
      <c r="AF1730" s="8"/>
      <c r="AG1730" s="8"/>
      <c r="AH1730" s="8"/>
      <c r="AI1730" s="8"/>
      <c r="AJ1730" s="8"/>
      <c r="AK1730" s="8"/>
    </row>
    <row r="1731" spans="1:37" ht="409.6">
      <c r="A1731" s="18">
        <v>3817</v>
      </c>
      <c r="B1731" s="19"/>
      <c r="C1731" s="28" t="s">
        <v>21259</v>
      </c>
      <c r="D1731" s="21"/>
      <c r="E1731" s="22"/>
      <c r="F1731" s="22"/>
      <c r="G1731" s="22"/>
      <c r="H1731" s="23">
        <v>0</v>
      </c>
      <c r="I1731" s="22"/>
      <c r="J1731" s="23" t="s">
        <v>18202</v>
      </c>
      <c r="K1731" s="22"/>
      <c r="L1731" s="23" t="s">
        <v>18267</v>
      </c>
      <c r="M1731" s="23">
        <v>2017</v>
      </c>
      <c r="N1731" s="22"/>
      <c r="O1731" s="22"/>
      <c r="P1731" s="24"/>
      <c r="Q1731" s="23" t="s">
        <v>20</v>
      </c>
      <c r="R1731" s="23" t="s">
        <v>21</v>
      </c>
      <c r="S1731" s="25"/>
      <c r="T1731" s="26"/>
      <c r="U1731" s="26"/>
      <c r="V1731" s="22"/>
      <c r="W1731" s="27"/>
      <c r="X1731" s="8"/>
      <c r="Y1731" s="8"/>
      <c r="Z1731" s="8"/>
      <c r="AA1731" s="8"/>
      <c r="AB1731" s="8"/>
      <c r="AC1731" s="8"/>
      <c r="AD1731" s="8"/>
      <c r="AE1731" s="8"/>
      <c r="AF1731" s="8"/>
      <c r="AG1731" s="8"/>
      <c r="AH1731" s="8"/>
      <c r="AI1731" s="8"/>
      <c r="AJ1731" s="8"/>
      <c r="AK1731" s="8"/>
    </row>
    <row r="1732" spans="1:37" ht="409.6">
      <c r="A1732" s="18">
        <v>3818</v>
      </c>
      <c r="B1732" s="19"/>
      <c r="C1732" s="28" t="s">
        <v>21260</v>
      </c>
      <c r="D1732" s="21"/>
      <c r="E1732" s="22"/>
      <c r="F1732" s="22"/>
      <c r="G1732" s="22"/>
      <c r="H1732" s="23">
        <v>0</v>
      </c>
      <c r="I1732" s="22"/>
      <c r="J1732" s="23" t="s">
        <v>18202</v>
      </c>
      <c r="K1732" s="22"/>
      <c r="L1732" s="23" t="s">
        <v>15679</v>
      </c>
      <c r="M1732" s="23">
        <v>2017</v>
      </c>
      <c r="N1732" s="22"/>
      <c r="O1732" s="22"/>
      <c r="P1732" s="24"/>
      <c r="Q1732" s="23" t="s">
        <v>20</v>
      </c>
      <c r="R1732" s="23" t="s">
        <v>21</v>
      </c>
      <c r="S1732" s="25"/>
      <c r="T1732" s="26"/>
      <c r="U1732" s="26"/>
      <c r="V1732" s="22"/>
      <c r="W1732" s="27"/>
      <c r="X1732" s="8"/>
      <c r="Y1732" s="8"/>
      <c r="Z1732" s="8"/>
      <c r="AA1732" s="8"/>
      <c r="AB1732" s="8"/>
      <c r="AC1732" s="8"/>
      <c r="AD1732" s="8"/>
      <c r="AE1732" s="8"/>
      <c r="AF1732" s="8"/>
      <c r="AG1732" s="8"/>
      <c r="AH1732" s="8"/>
      <c r="AI1732" s="8"/>
      <c r="AJ1732" s="8"/>
      <c r="AK1732" s="8"/>
    </row>
    <row r="1733" spans="1:37" ht="409.6">
      <c r="A1733" s="18">
        <v>3819</v>
      </c>
      <c r="B1733" s="19"/>
      <c r="C1733" s="28" t="s">
        <v>21261</v>
      </c>
      <c r="D1733" s="21"/>
      <c r="E1733" s="22"/>
      <c r="F1733" s="22"/>
      <c r="G1733" s="22"/>
      <c r="H1733" s="23">
        <v>0</v>
      </c>
      <c r="I1733" s="22"/>
      <c r="J1733" s="23" t="s">
        <v>18202</v>
      </c>
      <c r="K1733" s="22"/>
      <c r="L1733" s="23" t="s">
        <v>18267</v>
      </c>
      <c r="M1733" s="23">
        <v>2017</v>
      </c>
      <c r="N1733" s="22"/>
      <c r="O1733" s="22"/>
      <c r="P1733" s="24"/>
      <c r="Q1733" s="23" t="s">
        <v>20</v>
      </c>
      <c r="R1733" s="23" t="s">
        <v>21</v>
      </c>
      <c r="S1733" s="25"/>
      <c r="T1733" s="26"/>
      <c r="U1733" s="26"/>
      <c r="V1733" s="22"/>
      <c r="W1733" s="27"/>
      <c r="X1733" s="8"/>
      <c r="Y1733" s="8"/>
      <c r="Z1733" s="8"/>
      <c r="AA1733" s="8"/>
      <c r="AB1733" s="8"/>
      <c r="AC1733" s="8"/>
      <c r="AD1733" s="8"/>
      <c r="AE1733" s="8"/>
      <c r="AF1733" s="8"/>
      <c r="AG1733" s="8"/>
      <c r="AH1733" s="8"/>
      <c r="AI1733" s="8"/>
      <c r="AJ1733" s="8"/>
      <c r="AK1733" s="8"/>
    </row>
    <row r="1734" spans="1:37" ht="105.75">
      <c r="A1734" s="18">
        <v>3830</v>
      </c>
      <c r="B1734" s="19"/>
      <c r="C1734" s="28" t="s">
        <v>21262</v>
      </c>
      <c r="D1734" s="28" t="s">
        <v>21263</v>
      </c>
      <c r="E1734" s="22"/>
      <c r="F1734" s="22"/>
      <c r="G1734" s="22"/>
      <c r="H1734" s="23">
        <v>0</v>
      </c>
      <c r="I1734" s="22"/>
      <c r="J1734" s="23" t="s">
        <v>18202</v>
      </c>
      <c r="K1734" s="22"/>
      <c r="L1734" s="23" t="s">
        <v>15679</v>
      </c>
      <c r="M1734" s="22"/>
      <c r="N1734" s="22"/>
      <c r="O1734" s="22"/>
      <c r="P1734" s="24"/>
      <c r="Q1734" s="23" t="s">
        <v>29</v>
      </c>
      <c r="R1734" s="23" t="s">
        <v>30</v>
      </c>
      <c r="S1734" s="25"/>
      <c r="T1734" s="26"/>
      <c r="U1734" s="26"/>
      <c r="V1734" s="22"/>
      <c r="W1734" s="27"/>
      <c r="X1734" s="8"/>
      <c r="Y1734" s="8"/>
      <c r="Z1734" s="8"/>
      <c r="AA1734" s="8"/>
      <c r="AB1734" s="8"/>
      <c r="AC1734" s="8"/>
      <c r="AD1734" s="8"/>
      <c r="AE1734" s="8"/>
      <c r="AF1734" s="8"/>
      <c r="AG1734" s="8"/>
      <c r="AH1734" s="8"/>
      <c r="AI1734" s="8"/>
      <c r="AJ1734" s="8"/>
      <c r="AK1734" s="8"/>
    </row>
    <row r="1735" spans="1:37" ht="180.75">
      <c r="A1735" s="18">
        <v>3836</v>
      </c>
      <c r="B1735" s="19"/>
      <c r="C1735" s="28" t="s">
        <v>21264</v>
      </c>
      <c r="D1735" s="28" t="s">
        <v>21265</v>
      </c>
      <c r="E1735" s="22"/>
      <c r="F1735" s="22"/>
      <c r="G1735" s="22"/>
      <c r="H1735" s="23">
        <v>0</v>
      </c>
      <c r="I1735" s="22"/>
      <c r="J1735" s="23" t="s">
        <v>18202</v>
      </c>
      <c r="K1735" s="22"/>
      <c r="L1735" s="23" t="s">
        <v>20770</v>
      </c>
      <c r="M1735" s="22"/>
      <c r="N1735" s="22"/>
      <c r="O1735" s="22"/>
      <c r="P1735" s="24"/>
      <c r="Q1735" s="23" t="s">
        <v>29</v>
      </c>
      <c r="R1735" s="23" t="s">
        <v>30</v>
      </c>
      <c r="S1735" s="25"/>
      <c r="T1735" s="26"/>
      <c r="U1735" s="26"/>
      <c r="V1735" s="22"/>
      <c r="W1735" s="27"/>
      <c r="X1735" s="8"/>
      <c r="Y1735" s="8"/>
      <c r="Z1735" s="8"/>
      <c r="AA1735" s="8"/>
      <c r="AB1735" s="8"/>
      <c r="AC1735" s="8"/>
      <c r="AD1735" s="8"/>
      <c r="AE1735" s="8"/>
      <c r="AF1735" s="8"/>
      <c r="AG1735" s="8"/>
      <c r="AH1735" s="8"/>
      <c r="AI1735" s="8"/>
      <c r="AJ1735" s="8"/>
      <c r="AK1735" s="8"/>
    </row>
    <row r="1736" spans="1:37" ht="105.75">
      <c r="A1736" s="18">
        <v>3837</v>
      </c>
      <c r="B1736" s="19"/>
      <c r="C1736" s="28" t="s">
        <v>21264</v>
      </c>
      <c r="D1736" s="28" t="s">
        <v>21266</v>
      </c>
      <c r="E1736" s="22"/>
      <c r="F1736" s="23" t="s">
        <v>415</v>
      </c>
      <c r="G1736" s="23" t="s">
        <v>18676</v>
      </c>
      <c r="H1736" s="23">
        <v>0</v>
      </c>
      <c r="I1736" s="22"/>
      <c r="J1736" s="23" t="s">
        <v>18202</v>
      </c>
      <c r="K1736" s="29">
        <v>43497</v>
      </c>
      <c r="L1736" s="23" t="s">
        <v>15679</v>
      </c>
      <c r="M1736" s="22"/>
      <c r="N1736" s="23" t="s">
        <v>18441</v>
      </c>
      <c r="O1736" s="22"/>
      <c r="P1736" s="24"/>
      <c r="Q1736" s="23" t="s">
        <v>29</v>
      </c>
      <c r="R1736" s="23" t="s">
        <v>30</v>
      </c>
      <c r="S1736" s="25"/>
      <c r="T1736" s="26"/>
      <c r="U1736" s="26"/>
      <c r="V1736" s="22"/>
      <c r="W1736" s="27"/>
      <c r="X1736" s="8"/>
      <c r="Y1736" s="8"/>
      <c r="Z1736" s="8"/>
      <c r="AA1736" s="8"/>
      <c r="AB1736" s="8"/>
      <c r="AC1736" s="8"/>
      <c r="AD1736" s="8"/>
      <c r="AE1736" s="8"/>
      <c r="AF1736" s="8"/>
      <c r="AG1736" s="8"/>
      <c r="AH1736" s="8"/>
      <c r="AI1736" s="8"/>
      <c r="AJ1736" s="8"/>
      <c r="AK1736" s="8"/>
    </row>
    <row r="1737" spans="1:37" ht="150.75">
      <c r="A1737" s="18">
        <v>3838</v>
      </c>
      <c r="B1737" s="19"/>
      <c r="C1737" s="28" t="s">
        <v>21267</v>
      </c>
      <c r="D1737" s="28" t="s">
        <v>21268</v>
      </c>
      <c r="E1737" s="22"/>
      <c r="F1737" s="23" t="s">
        <v>50</v>
      </c>
      <c r="G1737" s="23" t="s">
        <v>21269</v>
      </c>
      <c r="H1737" s="23">
        <v>0</v>
      </c>
      <c r="I1737" s="22"/>
      <c r="J1737" s="23" t="s">
        <v>18202</v>
      </c>
      <c r="K1737" s="29">
        <v>43497</v>
      </c>
      <c r="L1737" s="23" t="s">
        <v>15679</v>
      </c>
      <c r="M1737" s="22"/>
      <c r="N1737" s="23" t="s">
        <v>19824</v>
      </c>
      <c r="O1737" s="22"/>
      <c r="P1737" s="24"/>
      <c r="Q1737" s="40" t="s">
        <v>29</v>
      </c>
      <c r="R1737" s="23" t="s">
        <v>30</v>
      </c>
      <c r="S1737" s="25"/>
      <c r="T1737" s="26"/>
      <c r="U1737" s="26"/>
      <c r="V1737" s="22"/>
      <c r="W1737" s="27"/>
      <c r="X1737" s="8"/>
      <c r="Y1737" s="8"/>
      <c r="Z1737" s="8"/>
      <c r="AA1737" s="8"/>
      <c r="AB1737" s="8"/>
      <c r="AC1737" s="8"/>
      <c r="AD1737" s="8"/>
      <c r="AE1737" s="8"/>
      <c r="AF1737" s="8"/>
      <c r="AG1737" s="8"/>
      <c r="AH1737" s="8"/>
      <c r="AI1737" s="8"/>
      <c r="AJ1737" s="8"/>
      <c r="AK1737" s="8"/>
    </row>
    <row r="1738" spans="1:37" ht="90.75">
      <c r="A1738" s="18">
        <v>3845</v>
      </c>
      <c r="B1738" s="30" t="s">
        <v>21270</v>
      </c>
      <c r="C1738" s="28" t="s">
        <v>21271</v>
      </c>
      <c r="D1738" s="28" t="s">
        <v>21272</v>
      </c>
      <c r="E1738" s="22"/>
      <c r="F1738" s="23" t="s">
        <v>21021</v>
      </c>
      <c r="G1738" s="22"/>
      <c r="H1738" s="23">
        <v>0</v>
      </c>
      <c r="I1738" s="22"/>
      <c r="J1738" s="23" t="s">
        <v>18202</v>
      </c>
      <c r="K1738" s="23" t="s">
        <v>18203</v>
      </c>
      <c r="L1738" s="23" t="s">
        <v>35</v>
      </c>
      <c r="M1738" s="22"/>
      <c r="N1738" s="22"/>
      <c r="O1738" s="23" t="s">
        <v>21022</v>
      </c>
      <c r="P1738" s="24"/>
      <c r="Q1738" s="23" t="s">
        <v>99</v>
      </c>
      <c r="R1738" s="23" t="s">
        <v>10886</v>
      </c>
      <c r="S1738" s="25"/>
      <c r="T1738" s="26"/>
      <c r="U1738" s="26"/>
      <c r="V1738" s="22"/>
      <c r="W1738" s="27"/>
      <c r="X1738" s="8"/>
      <c r="Y1738" s="8"/>
      <c r="Z1738" s="8"/>
      <c r="AA1738" s="8"/>
      <c r="AB1738" s="8"/>
      <c r="AC1738" s="8"/>
      <c r="AD1738" s="8"/>
      <c r="AE1738" s="8"/>
      <c r="AF1738" s="8"/>
      <c r="AG1738" s="8"/>
      <c r="AH1738" s="8"/>
      <c r="AI1738" s="8"/>
      <c r="AJ1738" s="8"/>
      <c r="AK1738" s="8"/>
    </row>
    <row r="1739" spans="1:37" ht="75.75">
      <c r="A1739" s="18">
        <v>3846</v>
      </c>
      <c r="B1739" s="19"/>
      <c r="C1739" s="28" t="s">
        <v>21273</v>
      </c>
      <c r="D1739" s="28" t="s">
        <v>21274</v>
      </c>
      <c r="E1739" s="22"/>
      <c r="F1739" s="23" t="s">
        <v>415</v>
      </c>
      <c r="G1739" s="22"/>
      <c r="H1739" s="23">
        <v>0</v>
      </c>
      <c r="I1739" s="22"/>
      <c r="J1739" s="23" t="s">
        <v>18202</v>
      </c>
      <c r="K1739" s="23" t="s">
        <v>18203</v>
      </c>
      <c r="L1739" s="23" t="s">
        <v>18212</v>
      </c>
      <c r="M1739" s="22"/>
      <c r="N1739" s="22"/>
      <c r="O1739" s="22"/>
      <c r="P1739" s="24"/>
      <c r="Q1739" s="23" t="s">
        <v>29</v>
      </c>
      <c r="R1739" s="23" t="s">
        <v>30</v>
      </c>
      <c r="S1739" s="25"/>
      <c r="T1739" s="26"/>
      <c r="U1739" s="26"/>
      <c r="V1739" s="22"/>
      <c r="W1739" s="27"/>
      <c r="X1739" s="8"/>
      <c r="Y1739" s="8"/>
      <c r="Z1739" s="8"/>
      <c r="AA1739" s="8"/>
      <c r="AB1739" s="8"/>
      <c r="AC1739" s="8"/>
      <c r="AD1739" s="8"/>
      <c r="AE1739" s="8"/>
      <c r="AF1739" s="8"/>
      <c r="AG1739" s="8"/>
      <c r="AH1739" s="8"/>
      <c r="AI1739" s="8"/>
      <c r="AJ1739" s="8"/>
      <c r="AK1739" s="8"/>
    </row>
    <row r="1740" spans="1:37" ht="75.75">
      <c r="A1740" s="18">
        <v>3847</v>
      </c>
      <c r="B1740" s="19"/>
      <c r="C1740" s="28" t="s">
        <v>21275</v>
      </c>
      <c r="D1740" s="28" t="s">
        <v>21276</v>
      </c>
      <c r="E1740" s="22"/>
      <c r="F1740" s="23" t="s">
        <v>50</v>
      </c>
      <c r="G1740" s="22"/>
      <c r="H1740" s="23">
        <v>0</v>
      </c>
      <c r="I1740" s="22"/>
      <c r="J1740" s="23" t="s">
        <v>18202</v>
      </c>
      <c r="K1740" s="22"/>
      <c r="L1740" s="23" t="s">
        <v>15679</v>
      </c>
      <c r="M1740" s="23" t="s">
        <v>11857</v>
      </c>
      <c r="N1740" s="22"/>
      <c r="O1740" s="22"/>
      <c r="P1740" s="24"/>
      <c r="Q1740" s="23" t="s">
        <v>29</v>
      </c>
      <c r="R1740" s="23" t="s">
        <v>30</v>
      </c>
      <c r="S1740" s="25"/>
      <c r="T1740" s="26"/>
      <c r="U1740" s="26"/>
      <c r="V1740" s="22"/>
      <c r="W1740" s="27"/>
      <c r="X1740" s="8"/>
      <c r="Y1740" s="8"/>
      <c r="Z1740" s="8"/>
      <c r="AA1740" s="8"/>
      <c r="AB1740" s="8"/>
      <c r="AC1740" s="8"/>
      <c r="AD1740" s="8"/>
      <c r="AE1740" s="8"/>
      <c r="AF1740" s="8"/>
      <c r="AG1740" s="8"/>
      <c r="AH1740" s="8"/>
      <c r="AI1740" s="8"/>
      <c r="AJ1740" s="8"/>
      <c r="AK1740" s="8"/>
    </row>
    <row r="1741" spans="1:37" ht="90.75">
      <c r="A1741" s="18">
        <v>3848</v>
      </c>
      <c r="B1741" s="19"/>
      <c r="C1741" s="28" t="s">
        <v>21277</v>
      </c>
      <c r="D1741" s="28" t="s">
        <v>21278</v>
      </c>
      <c r="E1741" s="22"/>
      <c r="F1741" s="23" t="s">
        <v>21279</v>
      </c>
      <c r="G1741" s="23" t="s">
        <v>18552</v>
      </c>
      <c r="H1741" s="23">
        <v>0</v>
      </c>
      <c r="I1741" s="22"/>
      <c r="J1741" s="23" t="s">
        <v>18202</v>
      </c>
      <c r="K1741" s="29">
        <v>43497</v>
      </c>
      <c r="L1741" s="23" t="s">
        <v>15679</v>
      </c>
      <c r="M1741" s="22"/>
      <c r="N1741" s="23" t="s">
        <v>18587</v>
      </c>
      <c r="O1741" s="22"/>
      <c r="P1741" s="24"/>
      <c r="Q1741" s="23" t="s">
        <v>29</v>
      </c>
      <c r="R1741" s="23" t="s">
        <v>30</v>
      </c>
      <c r="S1741" s="25"/>
      <c r="T1741" s="26"/>
      <c r="U1741" s="26"/>
      <c r="V1741" s="22"/>
      <c r="W1741" s="27"/>
      <c r="X1741" s="8"/>
      <c r="Y1741" s="8"/>
      <c r="Z1741" s="8"/>
      <c r="AA1741" s="8"/>
      <c r="AB1741" s="8"/>
      <c r="AC1741" s="8"/>
      <c r="AD1741" s="8"/>
      <c r="AE1741" s="8"/>
      <c r="AF1741" s="8"/>
      <c r="AG1741" s="8"/>
      <c r="AH1741" s="8"/>
      <c r="AI1741" s="8"/>
      <c r="AJ1741" s="8"/>
      <c r="AK1741" s="8"/>
    </row>
    <row r="1742" spans="1:37" ht="409.6">
      <c r="A1742" s="18">
        <v>3851</v>
      </c>
      <c r="B1742" s="19"/>
      <c r="C1742" s="28" t="s">
        <v>21280</v>
      </c>
      <c r="D1742" s="21"/>
      <c r="E1742" s="22"/>
      <c r="F1742" s="22"/>
      <c r="G1742" s="22"/>
      <c r="H1742" s="23">
        <v>0</v>
      </c>
      <c r="I1742" s="22"/>
      <c r="J1742" s="23" t="s">
        <v>18202</v>
      </c>
      <c r="K1742" s="22"/>
      <c r="L1742" s="23" t="s">
        <v>18267</v>
      </c>
      <c r="M1742" s="23">
        <v>2017</v>
      </c>
      <c r="N1742" s="22"/>
      <c r="O1742" s="22"/>
      <c r="P1742" s="24"/>
      <c r="Q1742" s="23" t="s">
        <v>20</v>
      </c>
      <c r="R1742" s="23" t="s">
        <v>21</v>
      </c>
      <c r="S1742" s="25"/>
      <c r="T1742" s="26"/>
      <c r="U1742" s="26"/>
      <c r="V1742" s="22"/>
      <c r="W1742" s="27"/>
      <c r="X1742" s="8"/>
      <c r="Y1742" s="8"/>
      <c r="Z1742" s="8"/>
      <c r="AA1742" s="8"/>
      <c r="AB1742" s="8"/>
      <c r="AC1742" s="8"/>
      <c r="AD1742" s="8"/>
      <c r="AE1742" s="8"/>
      <c r="AF1742" s="8"/>
      <c r="AG1742" s="8"/>
      <c r="AH1742" s="8"/>
      <c r="AI1742" s="8"/>
      <c r="AJ1742" s="8"/>
      <c r="AK1742" s="8"/>
    </row>
    <row r="1743" spans="1:37" ht="45.75">
      <c r="A1743" s="18">
        <v>3852</v>
      </c>
      <c r="B1743" s="19"/>
      <c r="C1743" s="28" t="s">
        <v>21281</v>
      </c>
      <c r="D1743" s="28" t="s">
        <v>21282</v>
      </c>
      <c r="E1743" s="22"/>
      <c r="F1743" s="23" t="s">
        <v>2691</v>
      </c>
      <c r="G1743" s="22"/>
      <c r="H1743" s="23">
        <v>0</v>
      </c>
      <c r="I1743" s="22"/>
      <c r="J1743" s="23" t="s">
        <v>18202</v>
      </c>
      <c r="K1743" s="29">
        <v>43497</v>
      </c>
      <c r="L1743" s="23" t="s">
        <v>96</v>
      </c>
      <c r="M1743" s="22"/>
      <c r="N1743" s="23" t="s">
        <v>21283</v>
      </c>
      <c r="O1743" s="22"/>
      <c r="P1743" s="24"/>
      <c r="Q1743" s="23" t="s">
        <v>18392</v>
      </c>
      <c r="R1743" s="23" t="s">
        <v>127</v>
      </c>
      <c r="S1743" s="25"/>
      <c r="T1743" s="26"/>
      <c r="U1743" s="26"/>
      <c r="V1743" s="22"/>
      <c r="W1743" s="27"/>
      <c r="X1743" s="8"/>
      <c r="Y1743" s="8"/>
      <c r="Z1743" s="8"/>
      <c r="AA1743" s="8"/>
      <c r="AB1743" s="8"/>
      <c r="AC1743" s="8"/>
      <c r="AD1743" s="8"/>
      <c r="AE1743" s="8"/>
      <c r="AF1743" s="8"/>
      <c r="AG1743" s="8"/>
      <c r="AH1743" s="8"/>
      <c r="AI1743" s="8"/>
      <c r="AJ1743" s="8"/>
      <c r="AK1743" s="8"/>
    </row>
    <row r="1744" spans="1:37" ht="240.75">
      <c r="A1744" s="18">
        <v>3853</v>
      </c>
      <c r="B1744" s="19"/>
      <c r="C1744" s="28" t="s">
        <v>21284</v>
      </c>
      <c r="D1744" s="28" t="s">
        <v>21285</v>
      </c>
      <c r="E1744" s="22"/>
      <c r="F1744" s="22"/>
      <c r="G1744" s="22"/>
      <c r="H1744" s="23">
        <v>0</v>
      </c>
      <c r="I1744" s="22"/>
      <c r="J1744" s="23" t="s">
        <v>18202</v>
      </c>
      <c r="K1744" s="22"/>
      <c r="L1744" s="23" t="s">
        <v>20770</v>
      </c>
      <c r="M1744" s="22"/>
      <c r="N1744" s="22"/>
      <c r="O1744" s="22"/>
      <c r="P1744" s="24"/>
      <c r="Q1744" s="23" t="s">
        <v>36</v>
      </c>
      <c r="R1744" s="23" t="s">
        <v>37</v>
      </c>
      <c r="S1744" s="25"/>
      <c r="T1744" s="26"/>
      <c r="U1744" s="26"/>
      <c r="V1744" s="22"/>
      <c r="W1744" s="27"/>
      <c r="X1744" s="8"/>
      <c r="Y1744" s="8"/>
      <c r="Z1744" s="8"/>
      <c r="AA1744" s="8"/>
      <c r="AB1744" s="8"/>
      <c r="AC1744" s="8"/>
      <c r="AD1744" s="8"/>
      <c r="AE1744" s="8"/>
      <c r="AF1744" s="8"/>
      <c r="AG1744" s="8"/>
      <c r="AH1744" s="8"/>
      <c r="AI1744" s="8"/>
      <c r="AJ1744" s="8"/>
      <c r="AK1744" s="8"/>
    </row>
    <row r="1745" spans="1:37" ht="75.75">
      <c r="A1745" s="18">
        <v>3854</v>
      </c>
      <c r="B1745" s="19"/>
      <c r="C1745" s="28" t="s">
        <v>21286</v>
      </c>
      <c r="D1745" s="28" t="s">
        <v>21287</v>
      </c>
      <c r="E1745" s="22"/>
      <c r="F1745" s="22"/>
      <c r="G1745" s="22"/>
      <c r="H1745" s="23">
        <v>0</v>
      </c>
      <c r="I1745" s="22"/>
      <c r="J1745" s="23" t="s">
        <v>18202</v>
      </c>
      <c r="K1745" s="22"/>
      <c r="L1745" s="23" t="s">
        <v>18367</v>
      </c>
      <c r="M1745" s="22"/>
      <c r="N1745" s="22"/>
      <c r="O1745" s="22"/>
      <c r="P1745" s="24"/>
      <c r="Q1745" s="23" t="s">
        <v>99</v>
      </c>
      <c r="R1745" s="23" t="s">
        <v>179</v>
      </c>
      <c r="S1745" s="25"/>
      <c r="T1745" s="26"/>
      <c r="U1745" s="26"/>
      <c r="V1745" s="22"/>
      <c r="W1745" s="27"/>
      <c r="X1745" s="8"/>
      <c r="Y1745" s="8"/>
      <c r="Z1745" s="8"/>
      <c r="AA1745" s="8"/>
      <c r="AB1745" s="8"/>
      <c r="AC1745" s="8"/>
      <c r="AD1745" s="8"/>
      <c r="AE1745" s="8"/>
      <c r="AF1745" s="8"/>
      <c r="AG1745" s="8"/>
      <c r="AH1745" s="8"/>
      <c r="AI1745" s="8"/>
      <c r="AJ1745" s="8"/>
      <c r="AK1745" s="8"/>
    </row>
    <row r="1746" spans="1:37" ht="45.75">
      <c r="A1746" s="18">
        <v>3865</v>
      </c>
      <c r="B1746" s="19"/>
      <c r="C1746" s="28" t="s">
        <v>21288</v>
      </c>
      <c r="D1746" s="28" t="s">
        <v>21289</v>
      </c>
      <c r="E1746" s="22"/>
      <c r="F1746" s="23" t="s">
        <v>50</v>
      </c>
      <c r="G1746" s="22"/>
      <c r="H1746" s="23">
        <v>0</v>
      </c>
      <c r="I1746" s="22"/>
      <c r="J1746" s="23" t="s">
        <v>18202</v>
      </c>
      <c r="K1746" s="29">
        <v>43497</v>
      </c>
      <c r="L1746" s="23" t="s">
        <v>96</v>
      </c>
      <c r="M1746" s="22"/>
      <c r="N1746" s="23" t="s">
        <v>18922</v>
      </c>
      <c r="O1746" s="22"/>
      <c r="P1746" s="24"/>
      <c r="Q1746" s="23" t="s">
        <v>18392</v>
      </c>
      <c r="R1746" s="23" t="s">
        <v>127</v>
      </c>
      <c r="S1746" s="25"/>
      <c r="T1746" s="26"/>
      <c r="U1746" s="26"/>
      <c r="V1746" s="22"/>
      <c r="W1746" s="27"/>
      <c r="X1746" s="8"/>
      <c r="Y1746" s="8"/>
      <c r="Z1746" s="8"/>
      <c r="AA1746" s="8"/>
      <c r="AB1746" s="8"/>
      <c r="AC1746" s="8"/>
      <c r="AD1746" s="8"/>
      <c r="AE1746" s="8"/>
      <c r="AF1746" s="8"/>
      <c r="AG1746" s="8"/>
      <c r="AH1746" s="8"/>
      <c r="AI1746" s="8"/>
      <c r="AJ1746" s="8"/>
      <c r="AK1746" s="8"/>
    </row>
    <row r="1747" spans="1:37" ht="120.75">
      <c r="A1747" s="18">
        <v>3866</v>
      </c>
      <c r="B1747" s="19"/>
      <c r="C1747" s="28" t="s">
        <v>21290</v>
      </c>
      <c r="D1747" s="28" t="s">
        <v>21291</v>
      </c>
      <c r="E1747" s="22"/>
      <c r="F1747" s="23" t="s">
        <v>21292</v>
      </c>
      <c r="G1747" s="22"/>
      <c r="H1747" s="23">
        <v>0</v>
      </c>
      <c r="I1747" s="22"/>
      <c r="J1747" s="23" t="s">
        <v>18202</v>
      </c>
      <c r="K1747" s="23" t="s">
        <v>18203</v>
      </c>
      <c r="L1747" s="23" t="s">
        <v>18212</v>
      </c>
      <c r="M1747" s="22"/>
      <c r="N1747" s="22"/>
      <c r="O1747" s="22"/>
      <c r="P1747" s="24"/>
      <c r="Q1747" s="23" t="s">
        <v>29</v>
      </c>
      <c r="R1747" s="23" t="s">
        <v>30</v>
      </c>
      <c r="S1747" s="25"/>
      <c r="T1747" s="26"/>
      <c r="U1747" s="26"/>
      <c r="V1747" s="22"/>
      <c r="W1747" s="27"/>
      <c r="X1747" s="8"/>
      <c r="Y1747" s="8"/>
      <c r="Z1747" s="8"/>
      <c r="AA1747" s="8"/>
      <c r="AB1747" s="8"/>
      <c r="AC1747" s="8"/>
      <c r="AD1747" s="8"/>
      <c r="AE1747" s="8"/>
      <c r="AF1747" s="8"/>
      <c r="AG1747" s="8"/>
      <c r="AH1747" s="8"/>
      <c r="AI1747" s="8"/>
      <c r="AJ1747" s="8"/>
      <c r="AK1747" s="8"/>
    </row>
    <row r="1748" spans="1:37" ht="299.25">
      <c r="A1748" s="18">
        <v>3867</v>
      </c>
      <c r="B1748" s="19"/>
      <c r="C1748" s="20" t="s">
        <v>21293</v>
      </c>
      <c r="D1748" s="21"/>
      <c r="E1748" s="22"/>
      <c r="F1748" s="22"/>
      <c r="G1748" s="22"/>
      <c r="H1748" s="23">
        <v>0</v>
      </c>
      <c r="I1748" s="22"/>
      <c r="J1748" s="23" t="s">
        <v>18202</v>
      </c>
      <c r="K1748" s="22"/>
      <c r="L1748" s="23" t="s">
        <v>21045</v>
      </c>
      <c r="M1748" s="22"/>
      <c r="N1748" s="22"/>
      <c r="O1748" s="22"/>
      <c r="P1748" s="24"/>
      <c r="Q1748" s="23" t="s">
        <v>20</v>
      </c>
      <c r="R1748" s="22"/>
      <c r="S1748" s="25"/>
      <c r="T1748" s="26"/>
      <c r="U1748" s="26"/>
      <c r="V1748" s="22"/>
      <c r="W1748" s="27"/>
      <c r="X1748" s="8"/>
      <c r="Y1748" s="8"/>
      <c r="Z1748" s="8"/>
      <c r="AA1748" s="8"/>
      <c r="AB1748" s="8"/>
      <c r="AC1748" s="8"/>
      <c r="AD1748" s="8"/>
      <c r="AE1748" s="8"/>
      <c r="AF1748" s="8"/>
      <c r="AG1748" s="8"/>
      <c r="AH1748" s="8"/>
      <c r="AI1748" s="8"/>
      <c r="AJ1748" s="8"/>
      <c r="AK1748" s="8"/>
    </row>
    <row r="1749" spans="1:37" ht="120.75">
      <c r="A1749" s="18">
        <v>3868</v>
      </c>
      <c r="B1749" s="19"/>
      <c r="C1749" s="28" t="s">
        <v>21294</v>
      </c>
      <c r="D1749" s="28" t="s">
        <v>21295</v>
      </c>
      <c r="E1749" s="22"/>
      <c r="F1749" s="22"/>
      <c r="G1749" s="22"/>
      <c r="H1749" s="23">
        <v>0</v>
      </c>
      <c r="I1749" s="22"/>
      <c r="J1749" s="23" t="s">
        <v>18202</v>
      </c>
      <c r="K1749" s="22"/>
      <c r="L1749" s="23" t="s">
        <v>18367</v>
      </c>
      <c r="M1749" s="22"/>
      <c r="N1749" s="22"/>
      <c r="O1749" s="22"/>
      <c r="P1749" s="24"/>
      <c r="Q1749" s="22"/>
      <c r="R1749" s="23" t="s">
        <v>21296</v>
      </c>
      <c r="S1749" s="25"/>
      <c r="T1749" s="26"/>
      <c r="U1749" s="32" t="s">
        <v>545</v>
      </c>
      <c r="V1749" s="22"/>
      <c r="W1749" s="27"/>
      <c r="X1749" s="8"/>
      <c r="Y1749" s="8"/>
      <c r="Z1749" s="8"/>
      <c r="AA1749" s="8"/>
      <c r="AB1749" s="8"/>
      <c r="AC1749" s="8"/>
      <c r="AD1749" s="8"/>
      <c r="AE1749" s="8"/>
      <c r="AF1749" s="8"/>
      <c r="AG1749" s="8"/>
      <c r="AH1749" s="8"/>
      <c r="AI1749" s="8"/>
      <c r="AJ1749" s="8"/>
      <c r="AK1749" s="8"/>
    </row>
    <row r="1750" spans="1:37" ht="75.75">
      <c r="A1750" s="18">
        <v>3873</v>
      </c>
      <c r="B1750" s="19"/>
      <c r="C1750" s="28" t="s">
        <v>21297</v>
      </c>
      <c r="D1750" s="28" t="s">
        <v>7796</v>
      </c>
      <c r="E1750" s="22"/>
      <c r="F1750" s="22"/>
      <c r="G1750" s="22"/>
      <c r="H1750" s="23">
        <v>0</v>
      </c>
      <c r="I1750" s="22"/>
      <c r="J1750" s="23" t="s">
        <v>18202</v>
      </c>
      <c r="K1750" s="22"/>
      <c r="L1750" s="23" t="s">
        <v>20770</v>
      </c>
      <c r="M1750" s="22"/>
      <c r="N1750" s="22"/>
      <c r="O1750" s="22"/>
      <c r="P1750" s="24"/>
      <c r="Q1750" s="23" t="s">
        <v>29</v>
      </c>
      <c r="R1750" s="23" t="s">
        <v>30</v>
      </c>
      <c r="S1750" s="25"/>
      <c r="T1750" s="26"/>
      <c r="U1750" s="26"/>
      <c r="V1750" s="22"/>
      <c r="W1750" s="27"/>
      <c r="X1750" s="8"/>
      <c r="Y1750" s="8"/>
      <c r="Z1750" s="8"/>
      <c r="AA1750" s="8"/>
      <c r="AB1750" s="8"/>
      <c r="AC1750" s="8"/>
      <c r="AD1750" s="8"/>
      <c r="AE1750" s="8"/>
      <c r="AF1750" s="8"/>
      <c r="AG1750" s="8"/>
      <c r="AH1750" s="8"/>
      <c r="AI1750" s="8"/>
      <c r="AJ1750" s="8"/>
      <c r="AK1750" s="8"/>
    </row>
    <row r="1751" spans="1:37" ht="135.75">
      <c r="A1751" s="18">
        <v>3874</v>
      </c>
      <c r="B1751" s="19"/>
      <c r="C1751" s="28" t="s">
        <v>21298</v>
      </c>
      <c r="D1751" s="28" t="s">
        <v>21299</v>
      </c>
      <c r="E1751" s="22"/>
      <c r="F1751" s="23" t="s">
        <v>50</v>
      </c>
      <c r="G1751" s="22"/>
      <c r="H1751" s="23">
        <v>0</v>
      </c>
      <c r="I1751" s="22"/>
      <c r="J1751" s="23" t="s">
        <v>18202</v>
      </c>
      <c r="K1751" s="22"/>
      <c r="L1751" s="23" t="s">
        <v>15679</v>
      </c>
      <c r="M1751" s="23" t="s">
        <v>11857</v>
      </c>
      <c r="N1751" s="22"/>
      <c r="O1751" s="22"/>
      <c r="P1751" s="24"/>
      <c r="Q1751" s="23" t="s">
        <v>29</v>
      </c>
      <c r="R1751" s="23" t="s">
        <v>30</v>
      </c>
      <c r="S1751" s="25"/>
      <c r="T1751" s="26"/>
      <c r="U1751" s="26"/>
      <c r="V1751" s="22"/>
      <c r="W1751" s="27"/>
      <c r="X1751" s="8"/>
      <c r="Y1751" s="8"/>
      <c r="Z1751" s="8"/>
      <c r="AA1751" s="8"/>
      <c r="AB1751" s="8"/>
      <c r="AC1751" s="8"/>
      <c r="AD1751" s="8"/>
      <c r="AE1751" s="8"/>
      <c r="AF1751" s="8"/>
      <c r="AG1751" s="8"/>
      <c r="AH1751" s="8"/>
      <c r="AI1751" s="8"/>
      <c r="AJ1751" s="8"/>
      <c r="AK1751" s="8"/>
    </row>
    <row r="1752" spans="1:37" ht="75.75">
      <c r="A1752" s="18">
        <v>3875</v>
      </c>
      <c r="B1752" s="19"/>
      <c r="C1752" s="28" t="s">
        <v>21300</v>
      </c>
      <c r="D1752" s="28" t="s">
        <v>21301</v>
      </c>
      <c r="E1752" s="22"/>
      <c r="F1752" s="22"/>
      <c r="G1752" s="22"/>
      <c r="H1752" s="23">
        <v>0</v>
      </c>
      <c r="I1752" s="22"/>
      <c r="J1752" s="23" t="s">
        <v>18202</v>
      </c>
      <c r="K1752" s="22"/>
      <c r="L1752" s="23" t="s">
        <v>15679</v>
      </c>
      <c r="M1752" s="22"/>
      <c r="N1752" s="22"/>
      <c r="O1752" s="22"/>
      <c r="P1752" s="24"/>
      <c r="Q1752" s="23" t="s">
        <v>29</v>
      </c>
      <c r="R1752" s="23" t="s">
        <v>30</v>
      </c>
      <c r="S1752" s="25"/>
      <c r="T1752" s="26"/>
      <c r="U1752" s="26"/>
      <c r="V1752" s="22"/>
      <c r="W1752" s="27"/>
      <c r="X1752" s="8"/>
      <c r="Y1752" s="8"/>
      <c r="Z1752" s="8"/>
      <c r="AA1752" s="8"/>
      <c r="AB1752" s="8"/>
      <c r="AC1752" s="8"/>
      <c r="AD1752" s="8"/>
      <c r="AE1752" s="8"/>
      <c r="AF1752" s="8"/>
      <c r="AG1752" s="8"/>
      <c r="AH1752" s="8"/>
      <c r="AI1752" s="8"/>
      <c r="AJ1752" s="8"/>
      <c r="AK1752" s="8"/>
    </row>
    <row r="1753" spans="1:37" ht="120.75">
      <c r="A1753" s="18">
        <v>3876</v>
      </c>
      <c r="B1753" s="19"/>
      <c r="C1753" s="28" t="s">
        <v>21302</v>
      </c>
      <c r="D1753" s="28" t="s">
        <v>21303</v>
      </c>
      <c r="E1753" s="22"/>
      <c r="F1753" s="23" t="s">
        <v>50</v>
      </c>
      <c r="G1753" s="23" t="s">
        <v>18831</v>
      </c>
      <c r="H1753" s="23">
        <v>0</v>
      </c>
      <c r="I1753" s="22"/>
      <c r="J1753" s="23" t="s">
        <v>18202</v>
      </c>
      <c r="K1753" s="29">
        <v>43497</v>
      </c>
      <c r="L1753" s="23" t="s">
        <v>15679</v>
      </c>
      <c r="M1753" s="22"/>
      <c r="N1753" s="23" t="s">
        <v>18272</v>
      </c>
      <c r="O1753" s="22"/>
      <c r="P1753" s="24"/>
      <c r="Q1753" s="23" t="s">
        <v>29</v>
      </c>
      <c r="R1753" s="23" t="s">
        <v>30</v>
      </c>
      <c r="S1753" s="25"/>
      <c r="T1753" s="26"/>
      <c r="U1753" s="26"/>
      <c r="V1753" s="22"/>
      <c r="W1753" s="27"/>
      <c r="X1753" s="8"/>
      <c r="Y1753" s="8"/>
      <c r="Z1753" s="8"/>
      <c r="AA1753" s="8"/>
      <c r="AB1753" s="8"/>
      <c r="AC1753" s="8"/>
      <c r="AD1753" s="8"/>
      <c r="AE1753" s="8"/>
      <c r="AF1753" s="8"/>
      <c r="AG1753" s="8"/>
      <c r="AH1753" s="8"/>
      <c r="AI1753" s="8"/>
      <c r="AJ1753" s="8"/>
      <c r="AK1753" s="8"/>
    </row>
    <row r="1754" spans="1:37" ht="225.75">
      <c r="A1754" s="18">
        <v>3877</v>
      </c>
      <c r="B1754" s="19"/>
      <c r="C1754" s="28" t="s">
        <v>21304</v>
      </c>
      <c r="D1754" s="28" t="s">
        <v>21305</v>
      </c>
      <c r="E1754" s="22"/>
      <c r="F1754" s="23" t="s">
        <v>14336</v>
      </c>
      <c r="G1754" s="23" t="s">
        <v>18583</v>
      </c>
      <c r="H1754" s="23">
        <v>0</v>
      </c>
      <c r="I1754" s="22"/>
      <c r="J1754" s="23" t="s">
        <v>18202</v>
      </c>
      <c r="K1754" s="29">
        <v>43497</v>
      </c>
      <c r="L1754" s="23" t="s">
        <v>15679</v>
      </c>
      <c r="M1754" s="22"/>
      <c r="N1754" s="23" t="s">
        <v>18587</v>
      </c>
      <c r="O1754" s="22"/>
      <c r="P1754" s="24"/>
      <c r="Q1754" s="23" t="s">
        <v>29</v>
      </c>
      <c r="R1754" s="23" t="s">
        <v>30</v>
      </c>
      <c r="S1754" s="25"/>
      <c r="T1754" s="26"/>
      <c r="U1754" s="26"/>
      <c r="V1754" s="22"/>
      <c r="W1754" s="27"/>
      <c r="X1754" s="8"/>
      <c r="Y1754" s="8"/>
      <c r="Z1754" s="8"/>
      <c r="AA1754" s="8"/>
      <c r="AB1754" s="8"/>
      <c r="AC1754" s="8"/>
      <c r="AD1754" s="8"/>
      <c r="AE1754" s="8"/>
      <c r="AF1754" s="8"/>
      <c r="AG1754" s="8"/>
      <c r="AH1754" s="8"/>
      <c r="AI1754" s="8"/>
      <c r="AJ1754" s="8"/>
      <c r="AK1754" s="8"/>
    </row>
    <row r="1755" spans="1:37" ht="90.75">
      <c r="A1755" s="18">
        <v>3878</v>
      </c>
      <c r="B1755" s="19"/>
      <c r="C1755" s="28" t="s">
        <v>21306</v>
      </c>
      <c r="D1755" s="28" t="s">
        <v>21307</v>
      </c>
      <c r="E1755" s="22"/>
      <c r="F1755" s="22"/>
      <c r="G1755" s="22"/>
      <c r="H1755" s="23">
        <v>0</v>
      </c>
      <c r="I1755" s="22"/>
      <c r="J1755" s="23" t="s">
        <v>18202</v>
      </c>
      <c r="K1755" s="22"/>
      <c r="L1755" s="23" t="s">
        <v>20770</v>
      </c>
      <c r="M1755" s="22"/>
      <c r="N1755" s="22"/>
      <c r="O1755" s="22"/>
      <c r="P1755" s="24"/>
      <c r="Q1755" s="23" t="s">
        <v>36</v>
      </c>
      <c r="R1755" s="23" t="s">
        <v>37</v>
      </c>
      <c r="S1755" s="25"/>
      <c r="T1755" s="26"/>
      <c r="U1755" s="26"/>
      <c r="V1755" s="22"/>
      <c r="W1755" s="27"/>
      <c r="X1755" s="8"/>
      <c r="Y1755" s="8"/>
      <c r="Z1755" s="8"/>
      <c r="AA1755" s="8"/>
      <c r="AB1755" s="8"/>
      <c r="AC1755" s="8"/>
      <c r="AD1755" s="8"/>
      <c r="AE1755" s="8"/>
      <c r="AF1755" s="8"/>
      <c r="AG1755" s="8"/>
      <c r="AH1755" s="8"/>
      <c r="AI1755" s="8"/>
      <c r="AJ1755" s="8"/>
      <c r="AK1755" s="8"/>
    </row>
    <row r="1756" spans="1:37" ht="409.6">
      <c r="A1756" s="18">
        <v>3884</v>
      </c>
      <c r="B1756" s="19"/>
      <c r="C1756" s="28" t="s">
        <v>21308</v>
      </c>
      <c r="D1756" s="21"/>
      <c r="E1756" s="22"/>
      <c r="F1756" s="22"/>
      <c r="G1756" s="22"/>
      <c r="H1756" s="23">
        <v>0</v>
      </c>
      <c r="I1756" s="22"/>
      <c r="J1756" s="23" t="s">
        <v>18202</v>
      </c>
      <c r="K1756" s="22"/>
      <c r="L1756" s="23" t="s">
        <v>15679</v>
      </c>
      <c r="M1756" s="23">
        <v>2017</v>
      </c>
      <c r="N1756" s="22"/>
      <c r="O1756" s="22"/>
      <c r="P1756" s="24"/>
      <c r="Q1756" s="23" t="s">
        <v>20</v>
      </c>
      <c r="R1756" s="23" t="s">
        <v>21</v>
      </c>
      <c r="S1756" s="25"/>
      <c r="T1756" s="26"/>
      <c r="U1756" s="26"/>
      <c r="V1756" s="22"/>
      <c r="W1756" s="27"/>
      <c r="X1756" s="8"/>
      <c r="Y1756" s="8"/>
      <c r="Z1756" s="8"/>
      <c r="AA1756" s="8"/>
      <c r="AB1756" s="8"/>
      <c r="AC1756" s="8"/>
      <c r="AD1756" s="8"/>
      <c r="AE1756" s="8"/>
      <c r="AF1756" s="8"/>
      <c r="AG1756" s="8"/>
      <c r="AH1756" s="8"/>
      <c r="AI1756" s="8"/>
      <c r="AJ1756" s="8"/>
      <c r="AK1756" s="8"/>
    </row>
    <row r="1757" spans="1:37" ht="409.6">
      <c r="A1757" s="18">
        <v>3885</v>
      </c>
      <c r="B1757" s="19"/>
      <c r="C1757" s="28" t="s">
        <v>21309</v>
      </c>
      <c r="D1757" s="21"/>
      <c r="E1757" s="22"/>
      <c r="F1757" s="22"/>
      <c r="G1757" s="22"/>
      <c r="H1757" s="23">
        <v>0</v>
      </c>
      <c r="I1757" s="22"/>
      <c r="J1757" s="23" t="s">
        <v>18202</v>
      </c>
      <c r="K1757" s="22"/>
      <c r="L1757" s="23" t="s">
        <v>18267</v>
      </c>
      <c r="M1757" s="23">
        <v>2017</v>
      </c>
      <c r="N1757" s="22"/>
      <c r="O1757" s="22"/>
      <c r="P1757" s="24"/>
      <c r="Q1757" s="23" t="s">
        <v>20</v>
      </c>
      <c r="R1757" s="23" t="s">
        <v>21</v>
      </c>
      <c r="S1757" s="25"/>
      <c r="T1757" s="26"/>
      <c r="U1757" s="26"/>
      <c r="V1757" s="22"/>
      <c r="W1757" s="27"/>
      <c r="X1757" s="8"/>
      <c r="Y1757" s="8"/>
      <c r="Z1757" s="8"/>
      <c r="AA1757" s="8"/>
      <c r="AB1757" s="8"/>
      <c r="AC1757" s="8"/>
      <c r="AD1757" s="8"/>
      <c r="AE1757" s="8"/>
      <c r="AF1757" s="8"/>
      <c r="AG1757" s="8"/>
      <c r="AH1757" s="8"/>
      <c r="AI1757" s="8"/>
      <c r="AJ1757" s="8"/>
      <c r="AK1757" s="8"/>
    </row>
    <row r="1758" spans="1:37" ht="346.5">
      <c r="A1758" s="18">
        <v>3886</v>
      </c>
      <c r="B1758" s="19"/>
      <c r="C1758" s="20" t="s">
        <v>21310</v>
      </c>
      <c r="D1758" s="21"/>
      <c r="E1758" s="22"/>
      <c r="F1758" s="22"/>
      <c r="G1758" s="22"/>
      <c r="H1758" s="23">
        <v>0</v>
      </c>
      <c r="I1758" s="22"/>
      <c r="J1758" s="23" t="s">
        <v>18202</v>
      </c>
      <c r="K1758" s="22"/>
      <c r="L1758" s="23" t="s">
        <v>21045</v>
      </c>
      <c r="M1758" s="22"/>
      <c r="N1758" s="22"/>
      <c r="O1758" s="22"/>
      <c r="P1758" s="24"/>
      <c r="Q1758" s="23" t="s">
        <v>20</v>
      </c>
      <c r="R1758" s="22"/>
      <c r="S1758" s="25"/>
      <c r="T1758" s="26"/>
      <c r="U1758" s="26"/>
      <c r="V1758" s="22"/>
      <c r="W1758" s="27"/>
      <c r="X1758" s="8"/>
      <c r="Y1758" s="8"/>
      <c r="Z1758" s="8"/>
      <c r="AA1758" s="8"/>
      <c r="AB1758" s="8"/>
      <c r="AC1758" s="8"/>
      <c r="AD1758" s="8"/>
      <c r="AE1758" s="8"/>
      <c r="AF1758" s="8"/>
      <c r="AG1758" s="8"/>
      <c r="AH1758" s="8"/>
      <c r="AI1758" s="8"/>
      <c r="AJ1758" s="8"/>
      <c r="AK1758" s="8"/>
    </row>
    <row r="1759" spans="1:37" ht="346.5">
      <c r="A1759" s="18">
        <v>3887</v>
      </c>
      <c r="B1759" s="19"/>
      <c r="C1759" s="20" t="s">
        <v>21310</v>
      </c>
      <c r="D1759" s="21"/>
      <c r="E1759" s="22"/>
      <c r="F1759" s="22"/>
      <c r="G1759" s="22"/>
      <c r="H1759" s="23">
        <v>0</v>
      </c>
      <c r="I1759" s="22"/>
      <c r="J1759" s="23" t="s">
        <v>18202</v>
      </c>
      <c r="K1759" s="22"/>
      <c r="L1759" s="23" t="s">
        <v>21045</v>
      </c>
      <c r="M1759" s="22"/>
      <c r="N1759" s="22"/>
      <c r="O1759" s="22"/>
      <c r="P1759" s="24"/>
      <c r="Q1759" s="23" t="s">
        <v>20</v>
      </c>
      <c r="R1759" s="22"/>
      <c r="S1759" s="25"/>
      <c r="T1759" s="26"/>
      <c r="U1759" s="26"/>
      <c r="V1759" s="22"/>
      <c r="W1759" s="27"/>
      <c r="X1759" s="8"/>
      <c r="Y1759" s="8"/>
      <c r="Z1759" s="8"/>
      <c r="AA1759" s="8"/>
      <c r="AB1759" s="8"/>
      <c r="AC1759" s="8"/>
      <c r="AD1759" s="8"/>
      <c r="AE1759" s="8"/>
      <c r="AF1759" s="8"/>
      <c r="AG1759" s="8"/>
      <c r="AH1759" s="8"/>
      <c r="AI1759" s="8"/>
      <c r="AJ1759" s="8"/>
      <c r="AK1759" s="8"/>
    </row>
    <row r="1760" spans="1:37" ht="330.75">
      <c r="A1760" s="18">
        <v>3888</v>
      </c>
      <c r="B1760" s="19"/>
      <c r="C1760" s="20" t="s">
        <v>21311</v>
      </c>
      <c r="D1760" s="21"/>
      <c r="E1760" s="22"/>
      <c r="F1760" s="22"/>
      <c r="G1760" s="22"/>
      <c r="H1760" s="23">
        <v>0</v>
      </c>
      <c r="I1760" s="22"/>
      <c r="J1760" s="23" t="s">
        <v>18202</v>
      </c>
      <c r="K1760" s="22"/>
      <c r="L1760" s="23" t="s">
        <v>21045</v>
      </c>
      <c r="M1760" s="22"/>
      <c r="N1760" s="22"/>
      <c r="O1760" s="22"/>
      <c r="P1760" s="24"/>
      <c r="Q1760" s="23" t="s">
        <v>20</v>
      </c>
      <c r="R1760" s="22"/>
      <c r="S1760" s="25"/>
      <c r="T1760" s="26"/>
      <c r="U1760" s="26"/>
      <c r="V1760" s="22"/>
      <c r="W1760" s="27"/>
      <c r="X1760" s="8"/>
      <c r="Y1760" s="8"/>
      <c r="Z1760" s="8"/>
      <c r="AA1760" s="8"/>
      <c r="AB1760" s="8"/>
      <c r="AC1760" s="8"/>
      <c r="AD1760" s="8"/>
      <c r="AE1760" s="8"/>
      <c r="AF1760" s="8"/>
      <c r="AG1760" s="8"/>
      <c r="AH1760" s="8"/>
      <c r="AI1760" s="8"/>
      <c r="AJ1760" s="8"/>
      <c r="AK1760" s="8"/>
    </row>
    <row r="1761" spans="1:37" ht="255.75">
      <c r="A1761" s="18">
        <v>3889</v>
      </c>
      <c r="B1761" s="19"/>
      <c r="C1761" s="28" t="s">
        <v>21312</v>
      </c>
      <c r="D1761" s="28" t="s">
        <v>21313</v>
      </c>
      <c r="E1761" s="22"/>
      <c r="F1761" s="23" t="s">
        <v>1291</v>
      </c>
      <c r="G1761" s="22"/>
      <c r="H1761" s="23">
        <v>0</v>
      </c>
      <c r="I1761" s="22"/>
      <c r="J1761" s="23" t="s">
        <v>18202</v>
      </c>
      <c r="K1761" s="23" t="s">
        <v>18203</v>
      </c>
      <c r="L1761" s="23" t="s">
        <v>18212</v>
      </c>
      <c r="M1761" s="22"/>
      <c r="N1761" s="22"/>
      <c r="O1761" s="22"/>
      <c r="P1761" s="24"/>
      <c r="Q1761" s="23" t="s">
        <v>29</v>
      </c>
      <c r="R1761" s="23" t="s">
        <v>30</v>
      </c>
      <c r="S1761" s="25"/>
      <c r="T1761" s="26"/>
      <c r="U1761" s="26"/>
      <c r="V1761" s="22"/>
      <c r="W1761" s="27"/>
      <c r="X1761" s="8"/>
      <c r="Y1761" s="8"/>
      <c r="Z1761" s="8"/>
      <c r="AA1761" s="8"/>
      <c r="AB1761" s="8"/>
      <c r="AC1761" s="8"/>
      <c r="AD1761" s="8"/>
      <c r="AE1761" s="8"/>
      <c r="AF1761" s="8"/>
      <c r="AG1761" s="8"/>
      <c r="AH1761" s="8"/>
      <c r="AI1761" s="8"/>
      <c r="AJ1761" s="8"/>
      <c r="AK1761" s="8"/>
    </row>
    <row r="1762" spans="1:37" ht="105.75">
      <c r="A1762" s="18">
        <v>3890</v>
      </c>
      <c r="B1762" s="19"/>
      <c r="C1762" s="28" t="s">
        <v>21314</v>
      </c>
      <c r="D1762" s="28" t="s">
        <v>21315</v>
      </c>
      <c r="E1762" s="22"/>
      <c r="F1762" s="23" t="s">
        <v>507</v>
      </c>
      <c r="G1762" s="22"/>
      <c r="H1762" s="23">
        <v>0</v>
      </c>
      <c r="I1762" s="22"/>
      <c r="J1762" s="23" t="s">
        <v>18202</v>
      </c>
      <c r="K1762" s="22"/>
      <c r="L1762" s="23" t="s">
        <v>20770</v>
      </c>
      <c r="M1762" s="22"/>
      <c r="N1762" s="22"/>
      <c r="O1762" s="22"/>
      <c r="P1762" s="24"/>
      <c r="Q1762" s="23" t="s">
        <v>36</v>
      </c>
      <c r="R1762" s="23" t="s">
        <v>37</v>
      </c>
      <c r="S1762" s="25"/>
      <c r="T1762" s="26"/>
      <c r="U1762" s="26"/>
      <c r="V1762" s="22"/>
      <c r="W1762" s="27"/>
      <c r="X1762" s="8"/>
      <c r="Y1762" s="8"/>
      <c r="Z1762" s="8"/>
      <c r="AA1762" s="8"/>
      <c r="AB1762" s="8"/>
      <c r="AC1762" s="8"/>
      <c r="AD1762" s="8"/>
      <c r="AE1762" s="8"/>
      <c r="AF1762" s="8"/>
      <c r="AG1762" s="8"/>
      <c r="AH1762" s="8"/>
      <c r="AI1762" s="8"/>
      <c r="AJ1762" s="8"/>
      <c r="AK1762" s="8"/>
    </row>
    <row r="1763" spans="1:37" ht="30.75">
      <c r="A1763" s="18">
        <v>3891</v>
      </c>
      <c r="B1763" s="19"/>
      <c r="C1763" s="28" t="s">
        <v>21316</v>
      </c>
      <c r="D1763" s="28" t="s">
        <v>3591</v>
      </c>
      <c r="E1763" s="22"/>
      <c r="F1763" s="23" t="s">
        <v>3591</v>
      </c>
      <c r="G1763" s="22"/>
      <c r="H1763" s="23">
        <v>0</v>
      </c>
      <c r="I1763" s="22"/>
      <c r="J1763" s="23" t="s">
        <v>18202</v>
      </c>
      <c r="K1763" s="29">
        <v>43497</v>
      </c>
      <c r="L1763" s="23" t="s">
        <v>96</v>
      </c>
      <c r="M1763" s="22"/>
      <c r="N1763" s="23" t="s">
        <v>21010</v>
      </c>
      <c r="O1763" s="22"/>
      <c r="P1763" s="24"/>
      <c r="Q1763" s="23" t="s">
        <v>18392</v>
      </c>
      <c r="R1763" s="23" t="s">
        <v>127</v>
      </c>
      <c r="S1763" s="25"/>
      <c r="T1763" s="26"/>
      <c r="U1763" s="26"/>
      <c r="V1763" s="22"/>
      <c r="W1763" s="27"/>
      <c r="X1763" s="8"/>
      <c r="Y1763" s="8"/>
      <c r="Z1763" s="8"/>
      <c r="AA1763" s="8"/>
      <c r="AB1763" s="8"/>
      <c r="AC1763" s="8"/>
      <c r="AD1763" s="8"/>
      <c r="AE1763" s="8"/>
      <c r="AF1763" s="8"/>
      <c r="AG1763" s="8"/>
      <c r="AH1763" s="8"/>
      <c r="AI1763" s="8"/>
      <c r="AJ1763" s="8"/>
      <c r="AK1763" s="8"/>
    </row>
    <row r="1764" spans="1:37" ht="225.75">
      <c r="A1764" s="18">
        <v>3892</v>
      </c>
      <c r="B1764" s="19"/>
      <c r="C1764" s="28" t="s">
        <v>21317</v>
      </c>
      <c r="D1764" s="28" t="s">
        <v>21318</v>
      </c>
      <c r="E1764" s="22"/>
      <c r="F1764" s="22"/>
      <c r="G1764" s="22"/>
      <c r="H1764" s="23">
        <v>0</v>
      </c>
      <c r="I1764" s="22"/>
      <c r="J1764" s="23" t="s">
        <v>18202</v>
      </c>
      <c r="K1764" s="22"/>
      <c r="L1764" s="23" t="s">
        <v>15679</v>
      </c>
      <c r="M1764" s="22"/>
      <c r="N1764" s="22"/>
      <c r="O1764" s="22"/>
      <c r="P1764" s="24"/>
      <c r="Q1764" s="23" t="s">
        <v>29</v>
      </c>
      <c r="R1764" s="23" t="s">
        <v>30</v>
      </c>
      <c r="S1764" s="25"/>
      <c r="T1764" s="26"/>
      <c r="U1764" s="26"/>
      <c r="V1764" s="22"/>
      <c r="W1764" s="27"/>
      <c r="X1764" s="8"/>
      <c r="Y1764" s="8"/>
      <c r="Z1764" s="8"/>
      <c r="AA1764" s="8"/>
      <c r="AB1764" s="8"/>
      <c r="AC1764" s="8"/>
      <c r="AD1764" s="8"/>
      <c r="AE1764" s="8"/>
      <c r="AF1764" s="8"/>
      <c r="AG1764" s="8"/>
      <c r="AH1764" s="8"/>
      <c r="AI1764" s="8"/>
      <c r="AJ1764" s="8"/>
      <c r="AK1764" s="8"/>
    </row>
    <row r="1765" spans="1:37" ht="409.6">
      <c r="A1765" s="18">
        <v>3893</v>
      </c>
      <c r="B1765" s="19"/>
      <c r="C1765" s="28" t="s">
        <v>21319</v>
      </c>
      <c r="D1765" s="21"/>
      <c r="E1765" s="22"/>
      <c r="F1765" s="22"/>
      <c r="G1765" s="22"/>
      <c r="H1765" s="23">
        <v>0</v>
      </c>
      <c r="I1765" s="22"/>
      <c r="J1765" s="23" t="s">
        <v>18202</v>
      </c>
      <c r="K1765" s="22"/>
      <c r="L1765" s="23" t="s">
        <v>15679</v>
      </c>
      <c r="M1765" s="23">
        <v>2017</v>
      </c>
      <c r="N1765" s="22"/>
      <c r="O1765" s="22"/>
      <c r="P1765" s="24"/>
      <c r="Q1765" s="23" t="s">
        <v>20</v>
      </c>
      <c r="R1765" s="23" t="s">
        <v>21</v>
      </c>
      <c r="S1765" s="25"/>
      <c r="T1765" s="26"/>
      <c r="U1765" s="26"/>
      <c r="V1765" s="22"/>
      <c r="W1765" s="27"/>
      <c r="X1765" s="8"/>
      <c r="Y1765" s="8"/>
      <c r="Z1765" s="8"/>
      <c r="AA1765" s="8"/>
      <c r="AB1765" s="8"/>
      <c r="AC1765" s="8"/>
      <c r="AD1765" s="8"/>
      <c r="AE1765" s="8"/>
      <c r="AF1765" s="8"/>
      <c r="AG1765" s="8"/>
      <c r="AH1765" s="8"/>
      <c r="AI1765" s="8"/>
      <c r="AJ1765" s="8"/>
      <c r="AK1765" s="8"/>
    </row>
    <row r="1766" spans="1:37" ht="345.75">
      <c r="A1766" s="18">
        <v>3897</v>
      </c>
      <c r="B1766" s="19"/>
      <c r="C1766" s="28" t="s">
        <v>21320</v>
      </c>
      <c r="D1766" s="28" t="s">
        <v>21321</v>
      </c>
      <c r="E1766" s="22"/>
      <c r="F1766" s="23" t="s">
        <v>1291</v>
      </c>
      <c r="G1766" s="23" t="s">
        <v>18583</v>
      </c>
      <c r="H1766" s="23">
        <v>0</v>
      </c>
      <c r="I1766" s="22"/>
      <c r="J1766" s="23" t="s">
        <v>18202</v>
      </c>
      <c r="K1766" s="29">
        <v>43497</v>
      </c>
      <c r="L1766" s="23" t="s">
        <v>15679</v>
      </c>
      <c r="M1766" s="22"/>
      <c r="N1766" s="23" t="s">
        <v>18639</v>
      </c>
      <c r="O1766" s="22"/>
      <c r="P1766" s="24"/>
      <c r="Q1766" s="23" t="s">
        <v>29</v>
      </c>
      <c r="R1766" s="23" t="s">
        <v>30</v>
      </c>
      <c r="S1766" s="25"/>
      <c r="T1766" s="26"/>
      <c r="U1766" s="26"/>
      <c r="V1766" s="22"/>
      <c r="W1766" s="27"/>
      <c r="X1766" s="8"/>
      <c r="Y1766" s="8"/>
      <c r="Z1766" s="8"/>
      <c r="AA1766" s="8"/>
      <c r="AB1766" s="8"/>
      <c r="AC1766" s="8"/>
      <c r="AD1766" s="8"/>
      <c r="AE1766" s="8"/>
      <c r="AF1766" s="8"/>
      <c r="AG1766" s="8"/>
      <c r="AH1766" s="8"/>
      <c r="AI1766" s="8"/>
      <c r="AJ1766" s="8"/>
      <c r="AK1766" s="8"/>
    </row>
    <row r="1767" spans="1:37" ht="300.75">
      <c r="A1767" s="18">
        <v>3898</v>
      </c>
      <c r="B1767" s="19"/>
      <c r="C1767" s="28" t="s">
        <v>21320</v>
      </c>
      <c r="D1767" s="28" t="s">
        <v>21322</v>
      </c>
      <c r="E1767" s="22"/>
      <c r="F1767" s="23" t="s">
        <v>3739</v>
      </c>
      <c r="G1767" s="23" t="s">
        <v>18583</v>
      </c>
      <c r="H1767" s="23">
        <v>0</v>
      </c>
      <c r="I1767" s="22"/>
      <c r="J1767" s="23" t="s">
        <v>18202</v>
      </c>
      <c r="K1767" s="29">
        <v>43497</v>
      </c>
      <c r="L1767" s="23" t="s">
        <v>15679</v>
      </c>
      <c r="M1767" s="22"/>
      <c r="N1767" s="23" t="s">
        <v>18639</v>
      </c>
      <c r="O1767" s="22"/>
      <c r="P1767" s="24"/>
      <c r="Q1767" s="23" t="s">
        <v>29</v>
      </c>
      <c r="R1767" s="23" t="s">
        <v>30</v>
      </c>
      <c r="S1767" s="25"/>
      <c r="T1767" s="26"/>
      <c r="U1767" s="26"/>
      <c r="V1767" s="22"/>
      <c r="W1767" s="27"/>
      <c r="X1767" s="8"/>
      <c r="Y1767" s="8"/>
      <c r="Z1767" s="8"/>
      <c r="AA1767" s="8"/>
      <c r="AB1767" s="8"/>
      <c r="AC1767" s="8"/>
      <c r="AD1767" s="8"/>
      <c r="AE1767" s="8"/>
      <c r="AF1767" s="8"/>
      <c r="AG1767" s="8"/>
      <c r="AH1767" s="8"/>
      <c r="AI1767" s="8"/>
      <c r="AJ1767" s="8"/>
      <c r="AK1767" s="8"/>
    </row>
    <row r="1768" spans="1:37" ht="60.75">
      <c r="A1768" s="18">
        <v>3899</v>
      </c>
      <c r="B1768" s="30" t="s">
        <v>486</v>
      </c>
      <c r="C1768" s="28" t="s">
        <v>21323</v>
      </c>
      <c r="D1768" s="28" t="s">
        <v>2818</v>
      </c>
      <c r="E1768" s="22"/>
      <c r="F1768" s="23" t="s">
        <v>18652</v>
      </c>
      <c r="G1768" s="22"/>
      <c r="H1768" s="23">
        <v>0</v>
      </c>
      <c r="I1768" s="22"/>
      <c r="J1768" s="23" t="s">
        <v>18202</v>
      </c>
      <c r="K1768" s="23" t="s">
        <v>18203</v>
      </c>
      <c r="L1768" s="23" t="s">
        <v>35</v>
      </c>
      <c r="M1768" s="22"/>
      <c r="N1768" s="22"/>
      <c r="O1768" s="23" t="s">
        <v>18653</v>
      </c>
      <c r="P1768" s="24"/>
      <c r="Q1768" s="23" t="s">
        <v>99</v>
      </c>
      <c r="R1768" s="23" t="s">
        <v>10886</v>
      </c>
      <c r="S1768" s="25"/>
      <c r="T1768" s="26"/>
      <c r="U1768" s="26"/>
      <c r="V1768" s="22"/>
      <c r="W1768" s="27"/>
      <c r="X1768" s="8"/>
      <c r="Y1768" s="8"/>
      <c r="Z1768" s="8"/>
      <c r="AA1768" s="8"/>
      <c r="AB1768" s="8"/>
      <c r="AC1768" s="8"/>
      <c r="AD1768" s="8"/>
      <c r="AE1768" s="8"/>
      <c r="AF1768" s="8"/>
      <c r="AG1768" s="8"/>
      <c r="AH1768" s="8"/>
      <c r="AI1768" s="8"/>
      <c r="AJ1768" s="8"/>
      <c r="AK1768" s="8"/>
    </row>
    <row r="1769" spans="1:37" ht="90.75">
      <c r="A1769" s="18">
        <v>3900</v>
      </c>
      <c r="B1769" s="30" t="s">
        <v>486</v>
      </c>
      <c r="C1769" s="28" t="s">
        <v>21323</v>
      </c>
      <c r="D1769" s="28" t="s">
        <v>21324</v>
      </c>
      <c r="E1769" s="22"/>
      <c r="F1769" s="23" t="s">
        <v>18652</v>
      </c>
      <c r="G1769" s="22"/>
      <c r="H1769" s="23">
        <v>0</v>
      </c>
      <c r="I1769" s="22"/>
      <c r="J1769" s="23" t="s">
        <v>18202</v>
      </c>
      <c r="K1769" s="23" t="s">
        <v>18203</v>
      </c>
      <c r="L1769" s="23" t="s">
        <v>35</v>
      </c>
      <c r="M1769" s="22"/>
      <c r="N1769" s="22"/>
      <c r="O1769" s="23" t="s">
        <v>18653</v>
      </c>
      <c r="P1769" s="24"/>
      <c r="Q1769" s="23" t="s">
        <v>99</v>
      </c>
      <c r="R1769" s="23" t="s">
        <v>10886</v>
      </c>
      <c r="S1769" s="25"/>
      <c r="T1769" s="26"/>
      <c r="U1769" s="26"/>
      <c r="V1769" s="22"/>
      <c r="W1769" s="27"/>
      <c r="X1769" s="8"/>
      <c r="Y1769" s="8"/>
      <c r="Z1769" s="8"/>
      <c r="AA1769" s="8"/>
      <c r="AB1769" s="8"/>
      <c r="AC1769" s="8"/>
      <c r="AD1769" s="8"/>
      <c r="AE1769" s="8"/>
      <c r="AF1769" s="8"/>
      <c r="AG1769" s="8"/>
      <c r="AH1769" s="8"/>
      <c r="AI1769" s="8"/>
      <c r="AJ1769" s="8"/>
      <c r="AK1769" s="8"/>
    </row>
    <row r="1770" spans="1:37" ht="105.75">
      <c r="A1770" s="18">
        <v>3901</v>
      </c>
      <c r="B1770" s="30" t="s">
        <v>486</v>
      </c>
      <c r="C1770" s="28" t="s">
        <v>21323</v>
      </c>
      <c r="D1770" s="28" t="s">
        <v>20931</v>
      </c>
      <c r="E1770" s="22"/>
      <c r="F1770" s="23" t="s">
        <v>18652</v>
      </c>
      <c r="G1770" s="22"/>
      <c r="H1770" s="23">
        <v>0</v>
      </c>
      <c r="I1770" s="22"/>
      <c r="J1770" s="23" t="s">
        <v>18202</v>
      </c>
      <c r="K1770" s="23" t="s">
        <v>18203</v>
      </c>
      <c r="L1770" s="23" t="s">
        <v>35</v>
      </c>
      <c r="M1770" s="22"/>
      <c r="N1770" s="22"/>
      <c r="O1770" s="23" t="s">
        <v>18653</v>
      </c>
      <c r="P1770" s="24"/>
      <c r="Q1770" s="23" t="s">
        <v>99</v>
      </c>
      <c r="R1770" s="23" t="s">
        <v>10886</v>
      </c>
      <c r="S1770" s="25"/>
      <c r="T1770" s="26"/>
      <c r="U1770" s="26"/>
      <c r="V1770" s="22"/>
      <c r="W1770" s="27"/>
      <c r="X1770" s="8"/>
      <c r="Y1770" s="8"/>
      <c r="Z1770" s="8"/>
      <c r="AA1770" s="8"/>
      <c r="AB1770" s="8"/>
      <c r="AC1770" s="8"/>
      <c r="AD1770" s="8"/>
      <c r="AE1770" s="8"/>
      <c r="AF1770" s="8"/>
      <c r="AG1770" s="8"/>
      <c r="AH1770" s="8"/>
      <c r="AI1770" s="8"/>
      <c r="AJ1770" s="8"/>
      <c r="AK1770" s="8"/>
    </row>
    <row r="1771" spans="1:37" ht="105.75">
      <c r="A1771" s="18">
        <v>3904</v>
      </c>
      <c r="B1771" s="19"/>
      <c r="C1771" s="28" t="s">
        <v>21325</v>
      </c>
      <c r="D1771" s="28" t="s">
        <v>21326</v>
      </c>
      <c r="E1771" s="22"/>
      <c r="F1771" s="22"/>
      <c r="G1771" s="22"/>
      <c r="H1771" s="23">
        <v>0</v>
      </c>
      <c r="I1771" s="22"/>
      <c r="J1771" s="23" t="s">
        <v>18202</v>
      </c>
      <c r="K1771" s="22"/>
      <c r="L1771" s="23" t="s">
        <v>15679</v>
      </c>
      <c r="M1771" s="22"/>
      <c r="N1771" s="22"/>
      <c r="O1771" s="22"/>
      <c r="P1771" s="24"/>
      <c r="Q1771" s="23" t="s">
        <v>29</v>
      </c>
      <c r="R1771" s="23" t="s">
        <v>30</v>
      </c>
      <c r="S1771" s="25"/>
      <c r="T1771" s="26"/>
      <c r="U1771" s="26"/>
      <c r="V1771" s="22"/>
      <c r="W1771" s="27"/>
      <c r="X1771" s="8"/>
      <c r="Y1771" s="8"/>
      <c r="Z1771" s="8"/>
      <c r="AA1771" s="8"/>
      <c r="AB1771" s="8"/>
      <c r="AC1771" s="8"/>
      <c r="AD1771" s="8"/>
      <c r="AE1771" s="8"/>
      <c r="AF1771" s="8"/>
      <c r="AG1771" s="8"/>
      <c r="AH1771" s="8"/>
      <c r="AI1771" s="8"/>
      <c r="AJ1771" s="8"/>
      <c r="AK1771" s="8"/>
    </row>
    <row r="1772" spans="1:37" ht="120.75">
      <c r="A1772" s="18">
        <v>3905</v>
      </c>
      <c r="B1772" s="19"/>
      <c r="C1772" s="28" t="s">
        <v>21325</v>
      </c>
      <c r="D1772" s="28" t="s">
        <v>21327</v>
      </c>
      <c r="E1772" s="22"/>
      <c r="F1772" s="23" t="s">
        <v>108</v>
      </c>
      <c r="G1772" s="23" t="s">
        <v>21328</v>
      </c>
      <c r="H1772" s="23">
        <v>0</v>
      </c>
      <c r="I1772" s="22"/>
      <c r="J1772" s="23" t="s">
        <v>18202</v>
      </c>
      <c r="K1772" s="29">
        <v>43497</v>
      </c>
      <c r="L1772" s="23" t="s">
        <v>15679</v>
      </c>
      <c r="M1772" s="22"/>
      <c r="N1772" s="23" t="s">
        <v>19824</v>
      </c>
      <c r="O1772" s="22"/>
      <c r="P1772" s="24"/>
      <c r="Q1772" s="23" t="s">
        <v>29</v>
      </c>
      <c r="R1772" s="23" t="s">
        <v>30</v>
      </c>
      <c r="S1772" s="25"/>
      <c r="T1772" s="26"/>
      <c r="U1772" s="26"/>
      <c r="V1772" s="22"/>
      <c r="W1772" s="27"/>
      <c r="X1772" s="8"/>
      <c r="Y1772" s="8"/>
      <c r="Z1772" s="8"/>
      <c r="AA1772" s="8"/>
      <c r="AB1772" s="8"/>
      <c r="AC1772" s="8"/>
      <c r="AD1772" s="8"/>
      <c r="AE1772" s="8"/>
      <c r="AF1772" s="8"/>
      <c r="AG1772" s="8"/>
      <c r="AH1772" s="8"/>
      <c r="AI1772" s="8"/>
      <c r="AJ1772" s="8"/>
      <c r="AK1772" s="8"/>
    </row>
    <row r="1773" spans="1:37" ht="409.6">
      <c r="A1773" s="18">
        <v>3911</v>
      </c>
      <c r="B1773" s="19"/>
      <c r="C1773" s="28" t="s">
        <v>21329</v>
      </c>
      <c r="D1773" s="21"/>
      <c r="E1773" s="22"/>
      <c r="F1773" s="22"/>
      <c r="G1773" s="22"/>
      <c r="H1773" s="23">
        <v>0</v>
      </c>
      <c r="I1773" s="22"/>
      <c r="J1773" s="23" t="s">
        <v>18202</v>
      </c>
      <c r="K1773" s="22"/>
      <c r="L1773" s="23" t="s">
        <v>18219</v>
      </c>
      <c r="M1773" s="23">
        <v>2017</v>
      </c>
      <c r="N1773" s="22"/>
      <c r="O1773" s="22"/>
      <c r="P1773" s="24"/>
      <c r="Q1773" s="23" t="s">
        <v>20</v>
      </c>
      <c r="R1773" s="23" t="s">
        <v>21</v>
      </c>
      <c r="S1773" s="25"/>
      <c r="T1773" s="26"/>
      <c r="U1773" s="26"/>
      <c r="V1773" s="22"/>
      <c r="W1773" s="27"/>
      <c r="X1773" s="8"/>
      <c r="Y1773" s="8"/>
      <c r="Z1773" s="8"/>
      <c r="AA1773" s="8"/>
      <c r="AB1773" s="8"/>
      <c r="AC1773" s="8"/>
      <c r="AD1773" s="8"/>
      <c r="AE1773" s="8"/>
      <c r="AF1773" s="8"/>
      <c r="AG1773" s="8"/>
      <c r="AH1773" s="8"/>
      <c r="AI1773" s="8"/>
      <c r="AJ1773" s="8"/>
      <c r="AK1773" s="8"/>
    </row>
    <row r="1774" spans="1:37" ht="165.75">
      <c r="A1774" s="18">
        <v>3915</v>
      </c>
      <c r="B1774" s="19"/>
      <c r="C1774" s="28" t="s">
        <v>21330</v>
      </c>
      <c r="D1774" s="28" t="s">
        <v>21331</v>
      </c>
      <c r="E1774" s="22"/>
      <c r="F1774" s="23" t="s">
        <v>266</v>
      </c>
      <c r="G1774" s="22"/>
      <c r="H1774" s="23">
        <v>0</v>
      </c>
      <c r="I1774" s="22"/>
      <c r="J1774" s="23" t="s">
        <v>18202</v>
      </c>
      <c r="K1774" s="22"/>
      <c r="L1774" s="23" t="s">
        <v>15679</v>
      </c>
      <c r="M1774" s="23" t="s">
        <v>11857</v>
      </c>
      <c r="N1774" s="22"/>
      <c r="O1774" s="22"/>
      <c r="P1774" s="24"/>
      <c r="Q1774" s="23" t="s">
        <v>29</v>
      </c>
      <c r="R1774" s="23" t="s">
        <v>30</v>
      </c>
      <c r="S1774" s="25"/>
      <c r="T1774" s="26"/>
      <c r="U1774" s="26"/>
      <c r="V1774" s="22"/>
      <c r="W1774" s="27"/>
      <c r="X1774" s="8"/>
      <c r="Y1774" s="8"/>
      <c r="Z1774" s="8"/>
      <c r="AA1774" s="8"/>
      <c r="AB1774" s="8"/>
      <c r="AC1774" s="8"/>
      <c r="AD1774" s="8"/>
      <c r="AE1774" s="8"/>
      <c r="AF1774" s="8"/>
      <c r="AG1774" s="8"/>
      <c r="AH1774" s="8"/>
      <c r="AI1774" s="8"/>
      <c r="AJ1774" s="8"/>
      <c r="AK1774" s="8"/>
    </row>
    <row r="1775" spans="1:37" ht="409.6">
      <c r="A1775" s="18">
        <v>3922</v>
      </c>
      <c r="B1775" s="19"/>
      <c r="C1775" s="28" t="s">
        <v>21332</v>
      </c>
      <c r="D1775" s="21"/>
      <c r="E1775" s="22"/>
      <c r="F1775" s="22"/>
      <c r="G1775" s="22"/>
      <c r="H1775" s="23">
        <v>0</v>
      </c>
      <c r="I1775" s="22"/>
      <c r="J1775" s="23" t="s">
        <v>18202</v>
      </c>
      <c r="K1775" s="22"/>
      <c r="L1775" s="23" t="s">
        <v>18267</v>
      </c>
      <c r="M1775" s="23">
        <v>2017</v>
      </c>
      <c r="N1775" s="22"/>
      <c r="O1775" s="22"/>
      <c r="P1775" s="24"/>
      <c r="Q1775" s="23" t="s">
        <v>20</v>
      </c>
      <c r="R1775" s="23" t="s">
        <v>21</v>
      </c>
      <c r="S1775" s="25"/>
      <c r="T1775" s="26"/>
      <c r="U1775" s="26"/>
      <c r="V1775" s="22"/>
      <c r="W1775" s="27"/>
      <c r="X1775" s="8"/>
      <c r="Y1775" s="8"/>
      <c r="Z1775" s="8"/>
      <c r="AA1775" s="8"/>
      <c r="AB1775" s="8"/>
      <c r="AC1775" s="8"/>
      <c r="AD1775" s="8"/>
      <c r="AE1775" s="8"/>
      <c r="AF1775" s="8"/>
      <c r="AG1775" s="8"/>
      <c r="AH1775" s="8"/>
      <c r="AI1775" s="8"/>
      <c r="AJ1775" s="8"/>
      <c r="AK1775" s="8"/>
    </row>
    <row r="1776" spans="1:37" ht="409.6">
      <c r="A1776" s="18">
        <v>3923</v>
      </c>
      <c r="B1776" s="19"/>
      <c r="C1776" s="28" t="s">
        <v>21333</v>
      </c>
      <c r="D1776" s="21"/>
      <c r="E1776" s="22"/>
      <c r="F1776" s="22"/>
      <c r="G1776" s="22"/>
      <c r="H1776" s="23">
        <v>0</v>
      </c>
      <c r="I1776" s="22"/>
      <c r="J1776" s="23" t="s">
        <v>18202</v>
      </c>
      <c r="K1776" s="22"/>
      <c r="L1776" s="23" t="s">
        <v>18267</v>
      </c>
      <c r="M1776" s="23">
        <v>2017</v>
      </c>
      <c r="N1776" s="22"/>
      <c r="O1776" s="22"/>
      <c r="P1776" s="24"/>
      <c r="Q1776" s="23" t="s">
        <v>20</v>
      </c>
      <c r="R1776" s="23" t="s">
        <v>21</v>
      </c>
      <c r="S1776" s="25"/>
      <c r="T1776" s="26"/>
      <c r="U1776" s="26"/>
      <c r="V1776" s="22"/>
      <c r="W1776" s="27"/>
      <c r="X1776" s="8"/>
      <c r="Y1776" s="8"/>
      <c r="Z1776" s="8"/>
      <c r="AA1776" s="8"/>
      <c r="AB1776" s="8"/>
      <c r="AC1776" s="8"/>
      <c r="AD1776" s="8"/>
      <c r="AE1776" s="8"/>
      <c r="AF1776" s="8"/>
      <c r="AG1776" s="8"/>
      <c r="AH1776" s="8"/>
      <c r="AI1776" s="8"/>
      <c r="AJ1776" s="8"/>
      <c r="AK1776" s="8"/>
    </row>
    <row r="1777" spans="1:37" ht="135.75">
      <c r="A1777" s="18">
        <v>3926</v>
      </c>
      <c r="B1777" s="30" t="s">
        <v>18424</v>
      </c>
      <c r="C1777" s="28" t="s">
        <v>21334</v>
      </c>
      <c r="D1777" s="28" t="s">
        <v>21335</v>
      </c>
      <c r="E1777" s="22"/>
      <c r="F1777" s="23" t="s">
        <v>59</v>
      </c>
      <c r="G1777" s="22"/>
      <c r="H1777" s="23">
        <v>0</v>
      </c>
      <c r="I1777" s="22"/>
      <c r="J1777" s="23" t="s">
        <v>18202</v>
      </c>
      <c r="K1777" s="23" t="s">
        <v>18203</v>
      </c>
      <c r="L1777" s="23" t="s">
        <v>35</v>
      </c>
      <c r="M1777" s="22"/>
      <c r="N1777" s="22"/>
      <c r="O1777" s="23" t="s">
        <v>21336</v>
      </c>
      <c r="P1777" s="24"/>
      <c r="Q1777" s="23" t="s">
        <v>99</v>
      </c>
      <c r="R1777" s="23" t="s">
        <v>10886</v>
      </c>
      <c r="S1777" s="25"/>
      <c r="T1777" s="26"/>
      <c r="U1777" s="26"/>
      <c r="V1777" s="22"/>
      <c r="W1777" s="27"/>
      <c r="X1777" s="8"/>
      <c r="Y1777" s="8"/>
      <c r="Z1777" s="8"/>
      <c r="AA1777" s="8"/>
      <c r="AB1777" s="8"/>
      <c r="AC1777" s="8"/>
      <c r="AD1777" s="8"/>
      <c r="AE1777" s="8"/>
      <c r="AF1777" s="8"/>
      <c r="AG1777" s="8"/>
      <c r="AH1777" s="8"/>
      <c r="AI1777" s="8"/>
      <c r="AJ1777" s="8"/>
      <c r="AK1777" s="8"/>
    </row>
    <row r="1778" spans="1:37" ht="90.75">
      <c r="A1778" s="18">
        <v>3927</v>
      </c>
      <c r="B1778" s="19"/>
      <c r="C1778" s="28" t="s">
        <v>21337</v>
      </c>
      <c r="D1778" s="28" t="s">
        <v>2460</v>
      </c>
      <c r="E1778" s="22"/>
      <c r="F1778" s="23" t="s">
        <v>50</v>
      </c>
      <c r="G1778" s="23" t="s">
        <v>19180</v>
      </c>
      <c r="H1778" s="23">
        <v>0</v>
      </c>
      <c r="I1778" s="22"/>
      <c r="J1778" s="23" t="s">
        <v>18202</v>
      </c>
      <c r="K1778" s="29">
        <v>43497</v>
      </c>
      <c r="L1778" s="23" t="s">
        <v>15679</v>
      </c>
      <c r="M1778" s="22"/>
      <c r="N1778" s="23" t="s">
        <v>18247</v>
      </c>
      <c r="O1778" s="22"/>
      <c r="P1778" s="24"/>
      <c r="Q1778" s="23" t="s">
        <v>29</v>
      </c>
      <c r="R1778" s="23" t="s">
        <v>30</v>
      </c>
      <c r="S1778" s="25"/>
      <c r="T1778" s="26"/>
      <c r="U1778" s="26"/>
      <c r="V1778" s="22"/>
      <c r="W1778" s="27"/>
      <c r="X1778" s="8"/>
      <c r="Y1778" s="8"/>
      <c r="Z1778" s="8"/>
      <c r="AA1778" s="8"/>
      <c r="AB1778" s="8"/>
      <c r="AC1778" s="8"/>
      <c r="AD1778" s="8"/>
      <c r="AE1778" s="8"/>
      <c r="AF1778" s="8"/>
      <c r="AG1778" s="8"/>
      <c r="AH1778" s="8"/>
      <c r="AI1778" s="8"/>
      <c r="AJ1778" s="8"/>
      <c r="AK1778" s="8"/>
    </row>
    <row r="1779" spans="1:37" ht="90.75">
      <c r="A1779" s="18">
        <v>3928</v>
      </c>
      <c r="B1779" s="19"/>
      <c r="C1779" s="28" t="s">
        <v>21338</v>
      </c>
      <c r="D1779" s="28" t="s">
        <v>2460</v>
      </c>
      <c r="E1779" s="22"/>
      <c r="F1779" s="23" t="s">
        <v>50</v>
      </c>
      <c r="G1779" s="22"/>
      <c r="H1779" s="23">
        <v>0</v>
      </c>
      <c r="I1779" s="22"/>
      <c r="J1779" s="23" t="s">
        <v>18202</v>
      </c>
      <c r="K1779" s="22"/>
      <c r="L1779" s="23" t="s">
        <v>15679</v>
      </c>
      <c r="M1779" s="23" t="s">
        <v>11857</v>
      </c>
      <c r="N1779" s="22"/>
      <c r="O1779" s="22"/>
      <c r="P1779" s="24"/>
      <c r="Q1779" s="23" t="s">
        <v>29</v>
      </c>
      <c r="R1779" s="23" t="s">
        <v>30</v>
      </c>
      <c r="S1779" s="25"/>
      <c r="T1779" s="26"/>
      <c r="U1779" s="26"/>
      <c r="V1779" s="22"/>
      <c r="W1779" s="27"/>
      <c r="X1779" s="8"/>
      <c r="Y1779" s="8"/>
      <c r="Z1779" s="8"/>
      <c r="AA1779" s="8"/>
      <c r="AB1779" s="8"/>
      <c r="AC1779" s="8"/>
      <c r="AD1779" s="8"/>
      <c r="AE1779" s="8"/>
      <c r="AF1779" s="8"/>
      <c r="AG1779" s="8"/>
      <c r="AH1779" s="8"/>
      <c r="AI1779" s="8"/>
      <c r="AJ1779" s="8"/>
      <c r="AK1779" s="8"/>
    </row>
    <row r="1780" spans="1:37" ht="75.75">
      <c r="A1780" s="18">
        <v>3929</v>
      </c>
      <c r="B1780" s="19"/>
      <c r="C1780" s="28" t="s">
        <v>21339</v>
      </c>
      <c r="D1780" s="28" t="s">
        <v>21340</v>
      </c>
      <c r="E1780" s="22"/>
      <c r="F1780" s="23" t="s">
        <v>50</v>
      </c>
      <c r="G1780" s="23" t="s">
        <v>21341</v>
      </c>
      <c r="H1780" s="23">
        <v>0</v>
      </c>
      <c r="I1780" s="22"/>
      <c r="J1780" s="23" t="s">
        <v>18202</v>
      </c>
      <c r="K1780" s="29">
        <v>43497</v>
      </c>
      <c r="L1780" s="23" t="s">
        <v>15679</v>
      </c>
      <c r="M1780" s="22"/>
      <c r="N1780" s="23" t="s">
        <v>18625</v>
      </c>
      <c r="O1780" s="22"/>
      <c r="P1780" s="24"/>
      <c r="Q1780" s="23" t="s">
        <v>29</v>
      </c>
      <c r="R1780" s="23" t="s">
        <v>30</v>
      </c>
      <c r="S1780" s="25"/>
      <c r="T1780" s="26"/>
      <c r="U1780" s="26"/>
      <c r="V1780" s="22"/>
      <c r="W1780" s="27"/>
      <c r="X1780" s="8"/>
      <c r="Y1780" s="8"/>
      <c r="Z1780" s="8"/>
      <c r="AA1780" s="8"/>
      <c r="AB1780" s="8"/>
      <c r="AC1780" s="8"/>
      <c r="AD1780" s="8"/>
      <c r="AE1780" s="8"/>
      <c r="AF1780" s="8"/>
      <c r="AG1780" s="8"/>
      <c r="AH1780" s="8"/>
      <c r="AI1780" s="8"/>
      <c r="AJ1780" s="8"/>
      <c r="AK1780" s="8"/>
    </row>
    <row r="1781" spans="1:37" ht="60.75">
      <c r="A1781" s="18">
        <v>3930</v>
      </c>
      <c r="B1781" s="19"/>
      <c r="C1781" s="28" t="s">
        <v>21342</v>
      </c>
      <c r="D1781" s="28" t="s">
        <v>21343</v>
      </c>
      <c r="E1781" s="22"/>
      <c r="F1781" s="22"/>
      <c r="G1781" s="22"/>
      <c r="H1781" s="23">
        <v>0</v>
      </c>
      <c r="I1781" s="22"/>
      <c r="J1781" s="23" t="s">
        <v>18202</v>
      </c>
      <c r="K1781" s="22"/>
      <c r="L1781" s="23" t="s">
        <v>18367</v>
      </c>
      <c r="M1781" s="22"/>
      <c r="N1781" s="22"/>
      <c r="O1781" s="22"/>
      <c r="P1781" s="24"/>
      <c r="Q1781" s="22"/>
      <c r="R1781" s="22"/>
      <c r="S1781" s="25"/>
      <c r="T1781" s="26"/>
      <c r="U1781" s="26"/>
      <c r="V1781" s="22"/>
      <c r="W1781" s="27"/>
      <c r="X1781" s="8"/>
      <c r="Y1781" s="8"/>
      <c r="Z1781" s="8"/>
      <c r="AA1781" s="8"/>
      <c r="AB1781" s="8"/>
      <c r="AC1781" s="8"/>
      <c r="AD1781" s="8"/>
      <c r="AE1781" s="8"/>
      <c r="AF1781" s="8"/>
      <c r="AG1781" s="8"/>
      <c r="AH1781" s="8"/>
      <c r="AI1781" s="8"/>
      <c r="AJ1781" s="8"/>
      <c r="AK1781" s="8"/>
    </row>
    <row r="1782" spans="1:37" ht="180.75">
      <c r="A1782" s="18">
        <v>3931</v>
      </c>
      <c r="B1782" s="19"/>
      <c r="C1782" s="28" t="s">
        <v>21344</v>
      </c>
      <c r="D1782" s="28" t="s">
        <v>21345</v>
      </c>
      <c r="E1782" s="22"/>
      <c r="F1782" s="23" t="s">
        <v>50</v>
      </c>
      <c r="G1782" s="22"/>
      <c r="H1782" s="23">
        <v>0</v>
      </c>
      <c r="I1782" s="22"/>
      <c r="J1782" s="23" t="s">
        <v>18202</v>
      </c>
      <c r="K1782" s="29">
        <v>43497</v>
      </c>
      <c r="L1782" s="23" t="s">
        <v>96</v>
      </c>
      <c r="M1782" s="22"/>
      <c r="N1782" s="23" t="s">
        <v>20052</v>
      </c>
      <c r="O1782" s="22"/>
      <c r="P1782" s="24"/>
      <c r="Q1782" s="23" t="s">
        <v>18392</v>
      </c>
      <c r="R1782" s="23" t="s">
        <v>127</v>
      </c>
      <c r="S1782" s="25"/>
      <c r="T1782" s="26"/>
      <c r="U1782" s="26"/>
      <c r="V1782" s="22"/>
      <c r="W1782" s="27"/>
      <c r="X1782" s="8"/>
      <c r="Y1782" s="8"/>
      <c r="Z1782" s="8"/>
      <c r="AA1782" s="8"/>
      <c r="AB1782" s="8"/>
      <c r="AC1782" s="8"/>
      <c r="AD1782" s="8"/>
      <c r="AE1782" s="8"/>
      <c r="AF1782" s="8"/>
      <c r="AG1782" s="8"/>
      <c r="AH1782" s="8"/>
      <c r="AI1782" s="8"/>
      <c r="AJ1782" s="8"/>
      <c r="AK1782" s="8"/>
    </row>
    <row r="1783" spans="1:37" ht="150.75">
      <c r="A1783" s="18">
        <v>3932</v>
      </c>
      <c r="B1783" s="19"/>
      <c r="C1783" s="28" t="s">
        <v>21344</v>
      </c>
      <c r="D1783" s="28" t="s">
        <v>21346</v>
      </c>
      <c r="E1783" s="22"/>
      <c r="F1783" s="23" t="s">
        <v>50</v>
      </c>
      <c r="G1783" s="22"/>
      <c r="H1783" s="23">
        <v>0</v>
      </c>
      <c r="I1783" s="22"/>
      <c r="J1783" s="23" t="s">
        <v>18202</v>
      </c>
      <c r="K1783" s="29">
        <v>43497</v>
      </c>
      <c r="L1783" s="23" t="s">
        <v>96</v>
      </c>
      <c r="M1783" s="22"/>
      <c r="N1783" s="23" t="s">
        <v>20052</v>
      </c>
      <c r="O1783" s="22"/>
      <c r="P1783" s="24"/>
      <c r="Q1783" s="23" t="s">
        <v>18392</v>
      </c>
      <c r="R1783" s="23" t="s">
        <v>127</v>
      </c>
      <c r="S1783" s="25"/>
      <c r="T1783" s="26"/>
      <c r="U1783" s="26"/>
      <c r="V1783" s="22"/>
      <c r="W1783" s="27"/>
      <c r="X1783" s="8"/>
      <c r="Y1783" s="8"/>
      <c r="Z1783" s="8"/>
      <c r="AA1783" s="8"/>
      <c r="AB1783" s="8"/>
      <c r="AC1783" s="8"/>
      <c r="AD1783" s="8"/>
      <c r="AE1783" s="8"/>
      <c r="AF1783" s="8"/>
      <c r="AG1783" s="8"/>
      <c r="AH1783" s="8"/>
      <c r="AI1783" s="8"/>
      <c r="AJ1783" s="8"/>
      <c r="AK1783" s="8"/>
    </row>
    <row r="1784" spans="1:37" ht="90.75">
      <c r="A1784" s="18">
        <v>3933</v>
      </c>
      <c r="B1784" s="19"/>
      <c r="C1784" s="28" t="s">
        <v>21347</v>
      </c>
      <c r="D1784" s="28" t="s">
        <v>21348</v>
      </c>
      <c r="E1784" s="22"/>
      <c r="F1784" s="22"/>
      <c r="G1784" s="22"/>
      <c r="H1784" s="23">
        <v>0</v>
      </c>
      <c r="I1784" s="22"/>
      <c r="J1784" s="23" t="s">
        <v>18202</v>
      </c>
      <c r="K1784" s="22"/>
      <c r="L1784" s="23" t="s">
        <v>20770</v>
      </c>
      <c r="M1784" s="22"/>
      <c r="N1784" s="22"/>
      <c r="O1784" s="22"/>
      <c r="P1784" s="24"/>
      <c r="Q1784" s="23" t="s">
        <v>36</v>
      </c>
      <c r="R1784" s="23" t="s">
        <v>37</v>
      </c>
      <c r="S1784" s="25"/>
      <c r="T1784" s="26"/>
      <c r="U1784" s="26"/>
      <c r="V1784" s="22"/>
      <c r="W1784" s="27"/>
      <c r="X1784" s="8"/>
      <c r="Y1784" s="8"/>
      <c r="Z1784" s="8"/>
      <c r="AA1784" s="8"/>
      <c r="AB1784" s="8"/>
      <c r="AC1784" s="8"/>
      <c r="AD1784" s="8"/>
      <c r="AE1784" s="8"/>
      <c r="AF1784" s="8"/>
      <c r="AG1784" s="8"/>
      <c r="AH1784" s="8"/>
      <c r="AI1784" s="8"/>
      <c r="AJ1784" s="8"/>
      <c r="AK1784" s="8"/>
    </row>
    <row r="1785" spans="1:37" ht="409.6">
      <c r="A1785" s="18">
        <v>3935</v>
      </c>
      <c r="B1785" s="19"/>
      <c r="C1785" s="28" t="s">
        <v>21349</v>
      </c>
      <c r="D1785" s="21"/>
      <c r="E1785" s="22"/>
      <c r="F1785" s="22"/>
      <c r="G1785" s="22"/>
      <c r="H1785" s="23">
        <v>0</v>
      </c>
      <c r="I1785" s="22"/>
      <c r="J1785" s="23" t="s">
        <v>18202</v>
      </c>
      <c r="K1785" s="22"/>
      <c r="L1785" s="23" t="s">
        <v>15679</v>
      </c>
      <c r="M1785" s="23">
        <v>2017</v>
      </c>
      <c r="N1785" s="22"/>
      <c r="O1785" s="22"/>
      <c r="P1785" s="24"/>
      <c r="Q1785" s="23" t="s">
        <v>20</v>
      </c>
      <c r="R1785" s="23" t="s">
        <v>21</v>
      </c>
      <c r="S1785" s="25"/>
      <c r="T1785" s="26"/>
      <c r="U1785" s="26"/>
      <c r="V1785" s="22"/>
      <c r="W1785" s="27"/>
      <c r="X1785" s="8"/>
      <c r="Y1785" s="8"/>
      <c r="Z1785" s="8"/>
      <c r="AA1785" s="8"/>
      <c r="AB1785" s="8"/>
      <c r="AC1785" s="8"/>
      <c r="AD1785" s="8"/>
      <c r="AE1785" s="8"/>
      <c r="AF1785" s="8"/>
      <c r="AG1785" s="8"/>
      <c r="AH1785" s="8"/>
      <c r="AI1785" s="8"/>
      <c r="AJ1785" s="8"/>
      <c r="AK1785" s="8"/>
    </row>
    <row r="1786" spans="1:37" ht="409.6">
      <c r="A1786" s="18">
        <v>3936</v>
      </c>
      <c r="B1786" s="19"/>
      <c r="C1786" s="28" t="s">
        <v>21350</v>
      </c>
      <c r="D1786" s="21"/>
      <c r="E1786" s="22"/>
      <c r="F1786" s="22"/>
      <c r="G1786" s="22"/>
      <c r="H1786" s="23">
        <v>0</v>
      </c>
      <c r="I1786" s="22"/>
      <c r="J1786" s="23" t="s">
        <v>18202</v>
      </c>
      <c r="K1786" s="22"/>
      <c r="L1786" s="23" t="s">
        <v>18267</v>
      </c>
      <c r="M1786" s="23">
        <v>2017</v>
      </c>
      <c r="N1786" s="22"/>
      <c r="O1786" s="22"/>
      <c r="P1786" s="24"/>
      <c r="Q1786" s="23" t="s">
        <v>20</v>
      </c>
      <c r="R1786" s="23" t="s">
        <v>21</v>
      </c>
      <c r="S1786" s="25"/>
      <c r="T1786" s="26"/>
      <c r="U1786" s="26"/>
      <c r="V1786" s="22"/>
      <c r="W1786" s="27"/>
      <c r="X1786" s="8"/>
      <c r="Y1786" s="8"/>
      <c r="Z1786" s="8"/>
      <c r="AA1786" s="8"/>
      <c r="AB1786" s="8"/>
      <c r="AC1786" s="8"/>
      <c r="AD1786" s="8"/>
      <c r="AE1786" s="8"/>
      <c r="AF1786" s="8"/>
      <c r="AG1786" s="8"/>
      <c r="AH1786" s="8"/>
      <c r="AI1786" s="8"/>
      <c r="AJ1786" s="8"/>
      <c r="AK1786" s="8"/>
    </row>
    <row r="1787" spans="1:37" ht="409.6">
      <c r="A1787" s="18">
        <v>3937</v>
      </c>
      <c r="B1787" s="19"/>
      <c r="C1787" s="28" t="s">
        <v>21351</v>
      </c>
      <c r="D1787" s="21"/>
      <c r="E1787" s="22"/>
      <c r="F1787" s="22"/>
      <c r="G1787" s="22"/>
      <c r="H1787" s="23">
        <v>0</v>
      </c>
      <c r="I1787" s="22"/>
      <c r="J1787" s="23" t="s">
        <v>18202</v>
      </c>
      <c r="K1787" s="22"/>
      <c r="L1787" s="23" t="s">
        <v>18219</v>
      </c>
      <c r="M1787" s="23">
        <v>2017</v>
      </c>
      <c r="N1787" s="22"/>
      <c r="O1787" s="22"/>
      <c r="P1787" s="24"/>
      <c r="Q1787" s="23" t="s">
        <v>20</v>
      </c>
      <c r="R1787" s="23" t="s">
        <v>21</v>
      </c>
      <c r="S1787" s="25"/>
      <c r="T1787" s="26"/>
      <c r="U1787" s="26"/>
      <c r="V1787" s="22"/>
      <c r="W1787" s="27"/>
      <c r="X1787" s="8"/>
      <c r="Y1787" s="8"/>
      <c r="Z1787" s="8"/>
      <c r="AA1787" s="8"/>
      <c r="AB1787" s="8"/>
      <c r="AC1787" s="8"/>
      <c r="AD1787" s="8"/>
      <c r="AE1787" s="8"/>
      <c r="AF1787" s="8"/>
      <c r="AG1787" s="8"/>
      <c r="AH1787" s="8"/>
      <c r="AI1787" s="8"/>
      <c r="AJ1787" s="8"/>
      <c r="AK1787" s="8"/>
    </row>
    <row r="1788" spans="1:37" ht="285.75">
      <c r="A1788" s="18">
        <v>3938</v>
      </c>
      <c r="B1788" s="19"/>
      <c r="C1788" s="28" t="s">
        <v>21352</v>
      </c>
      <c r="D1788" s="28" t="s">
        <v>21353</v>
      </c>
      <c r="E1788" s="22"/>
      <c r="F1788" s="22"/>
      <c r="G1788" s="22"/>
      <c r="H1788" s="23">
        <v>0</v>
      </c>
      <c r="I1788" s="22"/>
      <c r="J1788" s="23" t="s">
        <v>18202</v>
      </c>
      <c r="K1788" s="31">
        <v>43313</v>
      </c>
      <c r="L1788" s="23" t="s">
        <v>17409</v>
      </c>
      <c r="M1788" s="22"/>
      <c r="N1788" s="22"/>
      <c r="O1788" s="22"/>
      <c r="P1788" s="24"/>
      <c r="Q1788" s="23" t="s">
        <v>18541</v>
      </c>
      <c r="R1788" s="22"/>
      <c r="S1788" s="33"/>
      <c r="T1788" s="26"/>
      <c r="U1788" s="26"/>
      <c r="V1788" s="22"/>
      <c r="W1788" s="27"/>
      <c r="X1788" s="8"/>
      <c r="Y1788" s="8"/>
      <c r="Z1788" s="8"/>
      <c r="AA1788" s="8"/>
      <c r="AB1788" s="8"/>
      <c r="AC1788" s="8"/>
      <c r="AD1788" s="8"/>
      <c r="AE1788" s="8"/>
      <c r="AF1788" s="8"/>
      <c r="AG1788" s="8"/>
      <c r="AH1788" s="8"/>
      <c r="AI1788" s="8"/>
      <c r="AJ1788" s="8"/>
      <c r="AK1788" s="8"/>
    </row>
    <row r="1789" spans="1:37" ht="409.6">
      <c r="A1789" s="18">
        <v>3939</v>
      </c>
      <c r="B1789" s="19"/>
      <c r="C1789" s="28" t="s">
        <v>21354</v>
      </c>
      <c r="D1789" s="21"/>
      <c r="E1789" s="22"/>
      <c r="F1789" s="22"/>
      <c r="G1789" s="22"/>
      <c r="H1789" s="23">
        <v>0</v>
      </c>
      <c r="I1789" s="22"/>
      <c r="J1789" s="23" t="s">
        <v>18202</v>
      </c>
      <c r="K1789" s="22"/>
      <c r="L1789" s="23" t="s">
        <v>18267</v>
      </c>
      <c r="M1789" s="23">
        <v>2017</v>
      </c>
      <c r="N1789" s="22"/>
      <c r="O1789" s="22"/>
      <c r="P1789" s="24"/>
      <c r="Q1789" s="23" t="s">
        <v>20</v>
      </c>
      <c r="R1789" s="23" t="s">
        <v>21</v>
      </c>
      <c r="S1789" s="25"/>
      <c r="T1789" s="26"/>
      <c r="U1789" s="26"/>
      <c r="V1789" s="22"/>
      <c r="W1789" s="27"/>
      <c r="X1789" s="8"/>
      <c r="Y1789" s="8"/>
      <c r="Z1789" s="8"/>
      <c r="AA1789" s="8"/>
      <c r="AB1789" s="8"/>
      <c r="AC1789" s="8"/>
      <c r="AD1789" s="8"/>
      <c r="AE1789" s="8"/>
      <c r="AF1789" s="8"/>
      <c r="AG1789" s="8"/>
      <c r="AH1789" s="8"/>
      <c r="AI1789" s="8"/>
      <c r="AJ1789" s="8"/>
      <c r="AK1789" s="8"/>
    </row>
    <row r="1790" spans="1:37" ht="409.6">
      <c r="A1790" s="18">
        <v>3940</v>
      </c>
      <c r="B1790" s="19"/>
      <c r="C1790" s="28" t="s">
        <v>21355</v>
      </c>
      <c r="D1790" s="21"/>
      <c r="E1790" s="22"/>
      <c r="F1790" s="22"/>
      <c r="G1790" s="22"/>
      <c r="H1790" s="23">
        <v>0</v>
      </c>
      <c r="I1790" s="22"/>
      <c r="J1790" s="23" t="s">
        <v>18202</v>
      </c>
      <c r="K1790" s="22"/>
      <c r="L1790" s="23" t="s">
        <v>18267</v>
      </c>
      <c r="M1790" s="23">
        <v>2017</v>
      </c>
      <c r="N1790" s="22"/>
      <c r="O1790" s="22"/>
      <c r="P1790" s="24"/>
      <c r="Q1790" s="23" t="s">
        <v>20</v>
      </c>
      <c r="R1790" s="23" t="s">
        <v>21</v>
      </c>
      <c r="S1790" s="25"/>
      <c r="T1790" s="26"/>
      <c r="U1790" s="26"/>
      <c r="V1790" s="22"/>
      <c r="W1790" s="27"/>
      <c r="X1790" s="8"/>
      <c r="Y1790" s="8"/>
      <c r="Z1790" s="8"/>
      <c r="AA1790" s="8"/>
      <c r="AB1790" s="8"/>
      <c r="AC1790" s="8"/>
      <c r="AD1790" s="8"/>
      <c r="AE1790" s="8"/>
      <c r="AF1790" s="8"/>
      <c r="AG1790" s="8"/>
      <c r="AH1790" s="8"/>
      <c r="AI1790" s="8"/>
      <c r="AJ1790" s="8"/>
      <c r="AK1790" s="8"/>
    </row>
    <row r="1791" spans="1:37" ht="409.6">
      <c r="A1791" s="18">
        <v>3941</v>
      </c>
      <c r="B1791" s="19"/>
      <c r="C1791" s="28" t="s">
        <v>21356</v>
      </c>
      <c r="D1791" s="21"/>
      <c r="E1791" s="22"/>
      <c r="F1791" s="22"/>
      <c r="G1791" s="22"/>
      <c r="H1791" s="23">
        <v>0</v>
      </c>
      <c r="I1791" s="22"/>
      <c r="J1791" s="23" t="s">
        <v>18202</v>
      </c>
      <c r="K1791" s="22"/>
      <c r="L1791" s="23" t="s">
        <v>18267</v>
      </c>
      <c r="M1791" s="23">
        <v>2017</v>
      </c>
      <c r="N1791" s="22"/>
      <c r="O1791" s="22"/>
      <c r="P1791" s="24"/>
      <c r="Q1791" s="23" t="s">
        <v>20</v>
      </c>
      <c r="R1791" s="23" t="s">
        <v>21</v>
      </c>
      <c r="S1791" s="25"/>
      <c r="T1791" s="26"/>
      <c r="U1791" s="26"/>
      <c r="V1791" s="22"/>
      <c r="W1791" s="27"/>
      <c r="X1791" s="8"/>
      <c r="Y1791" s="8"/>
      <c r="Z1791" s="8"/>
      <c r="AA1791" s="8"/>
      <c r="AB1791" s="8"/>
      <c r="AC1791" s="8"/>
      <c r="AD1791" s="8"/>
      <c r="AE1791" s="8"/>
      <c r="AF1791" s="8"/>
      <c r="AG1791" s="8"/>
      <c r="AH1791" s="8"/>
      <c r="AI1791" s="8"/>
      <c r="AJ1791" s="8"/>
      <c r="AK1791" s="8"/>
    </row>
    <row r="1792" spans="1:37" ht="409.6">
      <c r="A1792" s="18">
        <v>3942</v>
      </c>
      <c r="B1792" s="19"/>
      <c r="C1792" s="28" t="s">
        <v>21357</v>
      </c>
      <c r="D1792" s="21"/>
      <c r="E1792" s="22"/>
      <c r="F1792" s="22"/>
      <c r="G1792" s="22"/>
      <c r="H1792" s="23">
        <v>0</v>
      </c>
      <c r="I1792" s="22"/>
      <c r="J1792" s="23" t="s">
        <v>18202</v>
      </c>
      <c r="K1792" s="22"/>
      <c r="L1792" s="23" t="s">
        <v>18267</v>
      </c>
      <c r="M1792" s="23">
        <v>2017</v>
      </c>
      <c r="N1792" s="22"/>
      <c r="O1792" s="22"/>
      <c r="P1792" s="24"/>
      <c r="Q1792" s="23" t="s">
        <v>20</v>
      </c>
      <c r="R1792" s="23" t="s">
        <v>21</v>
      </c>
      <c r="S1792" s="25"/>
      <c r="T1792" s="26"/>
      <c r="U1792" s="26"/>
      <c r="V1792" s="22"/>
      <c r="W1792" s="27"/>
      <c r="X1792" s="8"/>
      <c r="Y1792" s="8"/>
      <c r="Z1792" s="8"/>
      <c r="AA1792" s="8"/>
      <c r="AB1792" s="8"/>
      <c r="AC1792" s="8"/>
      <c r="AD1792" s="8"/>
      <c r="AE1792" s="8"/>
      <c r="AF1792" s="8"/>
      <c r="AG1792" s="8"/>
      <c r="AH1792" s="8"/>
      <c r="AI1792" s="8"/>
      <c r="AJ1792" s="8"/>
      <c r="AK1792" s="8"/>
    </row>
    <row r="1793" spans="1:37" ht="180.75">
      <c r="A1793" s="18">
        <v>3943</v>
      </c>
      <c r="B1793" s="19"/>
      <c r="C1793" s="28" t="s">
        <v>21358</v>
      </c>
      <c r="D1793" s="28" t="s">
        <v>21359</v>
      </c>
      <c r="E1793" s="22"/>
      <c r="F1793" s="23" t="s">
        <v>108</v>
      </c>
      <c r="G1793" s="23" t="s">
        <v>21360</v>
      </c>
      <c r="H1793" s="23">
        <v>0</v>
      </c>
      <c r="I1793" s="22"/>
      <c r="J1793" s="23" t="s">
        <v>18202</v>
      </c>
      <c r="K1793" s="29">
        <v>43497</v>
      </c>
      <c r="L1793" s="23" t="s">
        <v>15679</v>
      </c>
      <c r="M1793" s="22"/>
      <c r="N1793" s="23" t="s">
        <v>18461</v>
      </c>
      <c r="O1793" s="22"/>
      <c r="P1793" s="24"/>
      <c r="Q1793" s="23" t="s">
        <v>29</v>
      </c>
      <c r="R1793" s="23" t="s">
        <v>30</v>
      </c>
      <c r="S1793" s="25"/>
      <c r="T1793" s="26"/>
      <c r="U1793" s="26"/>
      <c r="V1793" s="22"/>
      <c r="W1793" s="27"/>
      <c r="X1793" s="8"/>
      <c r="Y1793" s="8"/>
      <c r="Z1793" s="8"/>
      <c r="AA1793" s="8"/>
      <c r="AB1793" s="8"/>
      <c r="AC1793" s="8"/>
      <c r="AD1793" s="8"/>
      <c r="AE1793" s="8"/>
      <c r="AF1793" s="8"/>
      <c r="AG1793" s="8"/>
      <c r="AH1793" s="8"/>
      <c r="AI1793" s="8"/>
      <c r="AJ1793" s="8"/>
      <c r="AK1793" s="8"/>
    </row>
    <row r="1794" spans="1:37" ht="240.75">
      <c r="A1794" s="18">
        <v>3944</v>
      </c>
      <c r="B1794" s="19"/>
      <c r="C1794" s="28" t="s">
        <v>21358</v>
      </c>
      <c r="D1794" s="28" t="s">
        <v>21361</v>
      </c>
      <c r="E1794" s="22"/>
      <c r="F1794" s="23" t="s">
        <v>108</v>
      </c>
      <c r="G1794" s="23" t="s">
        <v>20146</v>
      </c>
      <c r="H1794" s="23">
        <v>0</v>
      </c>
      <c r="I1794" s="22"/>
      <c r="J1794" s="23" t="s">
        <v>18202</v>
      </c>
      <c r="K1794" s="29">
        <v>43497</v>
      </c>
      <c r="L1794" s="23" t="s">
        <v>15679</v>
      </c>
      <c r="M1794" s="22"/>
      <c r="N1794" s="23" t="s">
        <v>18461</v>
      </c>
      <c r="O1794" s="22"/>
      <c r="P1794" s="24"/>
      <c r="Q1794" s="23" t="s">
        <v>29</v>
      </c>
      <c r="R1794" s="23" t="s">
        <v>30</v>
      </c>
      <c r="S1794" s="25"/>
      <c r="T1794" s="26"/>
      <c r="U1794" s="26"/>
      <c r="V1794" s="22"/>
      <c r="W1794" s="27"/>
      <c r="X1794" s="8"/>
      <c r="Y1794" s="8"/>
      <c r="Z1794" s="8"/>
      <c r="AA1794" s="8"/>
      <c r="AB1794" s="8"/>
      <c r="AC1794" s="8"/>
      <c r="AD1794" s="8"/>
      <c r="AE1794" s="8"/>
      <c r="AF1794" s="8"/>
      <c r="AG1794" s="8"/>
      <c r="AH1794" s="8"/>
      <c r="AI1794" s="8"/>
      <c r="AJ1794" s="8"/>
      <c r="AK1794" s="8"/>
    </row>
    <row r="1795" spans="1:37" ht="409.6">
      <c r="A1795" s="18">
        <v>3945</v>
      </c>
      <c r="B1795" s="30" t="s">
        <v>18371</v>
      </c>
      <c r="C1795" s="28" t="s">
        <v>21362</v>
      </c>
      <c r="D1795" s="28" t="s">
        <v>21363</v>
      </c>
      <c r="E1795" s="22"/>
      <c r="F1795" s="23" t="s">
        <v>415</v>
      </c>
      <c r="G1795" s="22"/>
      <c r="H1795" s="23">
        <v>0</v>
      </c>
      <c r="I1795" s="22"/>
      <c r="J1795" s="23" t="s">
        <v>18202</v>
      </c>
      <c r="K1795" s="23" t="s">
        <v>18203</v>
      </c>
      <c r="L1795" s="23" t="s">
        <v>35</v>
      </c>
      <c r="M1795" s="22"/>
      <c r="N1795" s="22"/>
      <c r="O1795" s="23" t="s">
        <v>21364</v>
      </c>
      <c r="P1795" s="24"/>
      <c r="Q1795" s="23" t="s">
        <v>99</v>
      </c>
      <c r="R1795" s="23" t="s">
        <v>10886</v>
      </c>
      <c r="S1795" s="25"/>
      <c r="T1795" s="26"/>
      <c r="U1795" s="26"/>
      <c r="V1795" s="22"/>
      <c r="W1795" s="27"/>
      <c r="X1795" s="8"/>
      <c r="Y1795" s="8"/>
      <c r="Z1795" s="8"/>
      <c r="AA1795" s="8"/>
      <c r="AB1795" s="8"/>
      <c r="AC1795" s="8"/>
      <c r="AD1795" s="8"/>
      <c r="AE1795" s="8"/>
      <c r="AF1795" s="8"/>
      <c r="AG1795" s="8"/>
      <c r="AH1795" s="8"/>
      <c r="AI1795" s="8"/>
      <c r="AJ1795" s="8"/>
      <c r="AK1795" s="8"/>
    </row>
    <row r="1796" spans="1:37" ht="285.75">
      <c r="A1796" s="18">
        <v>3947</v>
      </c>
      <c r="B1796" s="19"/>
      <c r="C1796" s="28" t="s">
        <v>21365</v>
      </c>
      <c r="D1796" s="28" t="s">
        <v>21366</v>
      </c>
      <c r="E1796" s="22"/>
      <c r="F1796" s="22"/>
      <c r="G1796" s="22"/>
      <c r="H1796" s="23">
        <v>0</v>
      </c>
      <c r="I1796" s="22"/>
      <c r="J1796" s="23" t="s">
        <v>18202</v>
      </c>
      <c r="K1796" s="22"/>
      <c r="L1796" s="23" t="s">
        <v>20770</v>
      </c>
      <c r="M1796" s="22"/>
      <c r="N1796" s="22"/>
      <c r="O1796" s="22"/>
      <c r="P1796" s="24"/>
      <c r="Q1796" s="23" t="s">
        <v>36</v>
      </c>
      <c r="R1796" s="23" t="s">
        <v>37</v>
      </c>
      <c r="S1796" s="25"/>
      <c r="T1796" s="26"/>
      <c r="U1796" s="26"/>
      <c r="V1796" s="22"/>
      <c r="W1796" s="27"/>
      <c r="X1796" s="8"/>
      <c r="Y1796" s="8"/>
      <c r="Z1796" s="8"/>
      <c r="AA1796" s="8"/>
      <c r="AB1796" s="8"/>
      <c r="AC1796" s="8"/>
      <c r="AD1796" s="8"/>
      <c r="AE1796" s="8"/>
      <c r="AF1796" s="8"/>
      <c r="AG1796" s="8"/>
      <c r="AH1796" s="8"/>
      <c r="AI1796" s="8"/>
      <c r="AJ1796" s="8"/>
      <c r="AK1796" s="8"/>
    </row>
    <row r="1797" spans="1:37" ht="300.75">
      <c r="A1797" s="18">
        <v>3949</v>
      </c>
      <c r="B1797" s="19"/>
      <c r="C1797" s="28" t="s">
        <v>21367</v>
      </c>
      <c r="D1797" s="28" t="s">
        <v>21368</v>
      </c>
      <c r="E1797" s="22"/>
      <c r="F1797" s="22"/>
      <c r="G1797" s="22"/>
      <c r="H1797" s="23">
        <v>0</v>
      </c>
      <c r="I1797" s="22"/>
      <c r="J1797" s="23" t="s">
        <v>18202</v>
      </c>
      <c r="K1797" s="31">
        <v>43313</v>
      </c>
      <c r="L1797" s="23" t="s">
        <v>18367</v>
      </c>
      <c r="M1797" s="22"/>
      <c r="N1797" s="22"/>
      <c r="O1797" s="22"/>
      <c r="P1797" s="24"/>
      <c r="Q1797" s="23" t="s">
        <v>18377</v>
      </c>
      <c r="R1797" s="22"/>
      <c r="S1797" s="25"/>
      <c r="T1797" s="26"/>
      <c r="U1797" s="26"/>
      <c r="V1797" s="22"/>
      <c r="W1797" s="27"/>
      <c r="X1797" s="8"/>
      <c r="Y1797" s="8"/>
      <c r="Z1797" s="8"/>
      <c r="AA1797" s="8"/>
      <c r="AB1797" s="8"/>
      <c r="AC1797" s="8"/>
      <c r="AD1797" s="8"/>
      <c r="AE1797" s="8"/>
      <c r="AF1797" s="8"/>
      <c r="AG1797" s="8"/>
      <c r="AH1797" s="8"/>
      <c r="AI1797" s="8"/>
      <c r="AJ1797" s="8"/>
      <c r="AK1797" s="8"/>
    </row>
    <row r="1798" spans="1:37" ht="75.75">
      <c r="A1798" s="18">
        <v>3951</v>
      </c>
      <c r="B1798" s="19"/>
      <c r="C1798" s="28" t="s">
        <v>21369</v>
      </c>
      <c r="D1798" s="28" t="s">
        <v>21370</v>
      </c>
      <c r="E1798" s="22"/>
      <c r="F1798" s="22"/>
      <c r="G1798" s="22"/>
      <c r="H1798" s="23">
        <v>0</v>
      </c>
      <c r="I1798" s="22"/>
      <c r="J1798" s="23" t="s">
        <v>18202</v>
      </c>
      <c r="K1798" s="22"/>
      <c r="L1798" s="23" t="s">
        <v>15679</v>
      </c>
      <c r="M1798" s="22"/>
      <c r="N1798" s="22"/>
      <c r="O1798" s="22"/>
      <c r="P1798" s="24"/>
      <c r="Q1798" s="23" t="s">
        <v>29</v>
      </c>
      <c r="R1798" s="23" t="s">
        <v>30</v>
      </c>
      <c r="S1798" s="25"/>
      <c r="T1798" s="26"/>
      <c r="U1798" s="26"/>
      <c r="V1798" s="22"/>
      <c r="W1798" s="27"/>
      <c r="X1798" s="8"/>
      <c r="Y1798" s="8"/>
      <c r="Z1798" s="8"/>
      <c r="AA1798" s="8"/>
      <c r="AB1798" s="8"/>
      <c r="AC1798" s="8"/>
      <c r="AD1798" s="8"/>
      <c r="AE1798" s="8"/>
      <c r="AF1798" s="8"/>
      <c r="AG1798" s="8"/>
      <c r="AH1798" s="8"/>
      <c r="AI1798" s="8"/>
      <c r="AJ1798" s="8"/>
      <c r="AK1798" s="8"/>
    </row>
    <row r="1799" spans="1:37" ht="409.6">
      <c r="A1799" s="18">
        <v>3966</v>
      </c>
      <c r="B1799" s="19"/>
      <c r="C1799" s="28" t="s">
        <v>21371</v>
      </c>
      <c r="D1799" s="21"/>
      <c r="E1799" s="22"/>
      <c r="F1799" s="22"/>
      <c r="G1799" s="22"/>
      <c r="H1799" s="23">
        <v>0</v>
      </c>
      <c r="I1799" s="22"/>
      <c r="J1799" s="23" t="s">
        <v>18202</v>
      </c>
      <c r="K1799" s="22"/>
      <c r="L1799" s="23" t="s">
        <v>18267</v>
      </c>
      <c r="M1799" s="23">
        <v>2017</v>
      </c>
      <c r="N1799" s="22"/>
      <c r="O1799" s="22"/>
      <c r="P1799" s="24"/>
      <c r="Q1799" s="23" t="s">
        <v>20</v>
      </c>
      <c r="R1799" s="23" t="s">
        <v>21</v>
      </c>
      <c r="S1799" s="25"/>
      <c r="T1799" s="26"/>
      <c r="U1799" s="26"/>
      <c r="V1799" s="22"/>
      <c r="W1799" s="27"/>
      <c r="X1799" s="8"/>
      <c r="Y1799" s="8"/>
      <c r="Z1799" s="8"/>
      <c r="AA1799" s="8"/>
      <c r="AB1799" s="8"/>
      <c r="AC1799" s="8"/>
      <c r="AD1799" s="8"/>
      <c r="AE1799" s="8"/>
      <c r="AF1799" s="8"/>
      <c r="AG1799" s="8"/>
      <c r="AH1799" s="8"/>
      <c r="AI1799" s="8"/>
      <c r="AJ1799" s="8"/>
      <c r="AK1799" s="8"/>
    </row>
    <row r="1800" spans="1:37" ht="90.75">
      <c r="A1800" s="18">
        <v>3970</v>
      </c>
      <c r="B1800" s="30" t="s">
        <v>18914</v>
      </c>
      <c r="C1800" s="28" t="s">
        <v>21372</v>
      </c>
      <c r="D1800" s="28" t="s">
        <v>21373</v>
      </c>
      <c r="E1800" s="22"/>
      <c r="F1800" s="23" t="s">
        <v>1291</v>
      </c>
      <c r="G1800" s="22"/>
      <c r="H1800" s="23">
        <v>0</v>
      </c>
      <c r="I1800" s="22"/>
      <c r="J1800" s="23" t="s">
        <v>18202</v>
      </c>
      <c r="K1800" s="23" t="s">
        <v>18203</v>
      </c>
      <c r="L1800" s="23" t="s">
        <v>35</v>
      </c>
      <c r="M1800" s="22"/>
      <c r="N1800" s="22"/>
      <c r="O1800" s="23" t="s">
        <v>21374</v>
      </c>
      <c r="P1800" s="24"/>
      <c r="Q1800" s="23" t="s">
        <v>99</v>
      </c>
      <c r="R1800" s="23" t="s">
        <v>10886</v>
      </c>
      <c r="S1800" s="25"/>
      <c r="T1800" s="26"/>
      <c r="U1800" s="26"/>
      <c r="V1800" s="22"/>
      <c r="W1800" s="27"/>
      <c r="X1800" s="8"/>
      <c r="Y1800" s="8"/>
      <c r="Z1800" s="8"/>
      <c r="AA1800" s="8"/>
      <c r="AB1800" s="8"/>
      <c r="AC1800" s="8"/>
      <c r="AD1800" s="8"/>
      <c r="AE1800" s="8"/>
      <c r="AF1800" s="8"/>
      <c r="AG1800" s="8"/>
      <c r="AH1800" s="8"/>
      <c r="AI1800" s="8"/>
      <c r="AJ1800" s="8"/>
      <c r="AK1800" s="8"/>
    </row>
    <row r="1801" spans="1:37" ht="210.75">
      <c r="A1801" s="18">
        <v>3973</v>
      </c>
      <c r="B1801" s="19"/>
      <c r="C1801" s="28" t="s">
        <v>21375</v>
      </c>
      <c r="D1801" s="28" t="s">
        <v>21376</v>
      </c>
      <c r="E1801" s="22"/>
      <c r="F1801" s="22"/>
      <c r="G1801" s="22"/>
      <c r="H1801" s="23">
        <v>0</v>
      </c>
      <c r="I1801" s="22"/>
      <c r="J1801" s="23" t="s">
        <v>18202</v>
      </c>
      <c r="K1801" s="22"/>
      <c r="L1801" s="23" t="s">
        <v>20770</v>
      </c>
      <c r="M1801" s="22"/>
      <c r="N1801" s="22"/>
      <c r="O1801" s="22"/>
      <c r="P1801" s="24"/>
      <c r="Q1801" s="23" t="s">
        <v>36</v>
      </c>
      <c r="R1801" s="23" t="s">
        <v>37</v>
      </c>
      <c r="S1801" s="25"/>
      <c r="T1801" s="26"/>
      <c r="U1801" s="26"/>
      <c r="V1801" s="22"/>
      <c r="W1801" s="27"/>
      <c r="X1801" s="8"/>
      <c r="Y1801" s="8"/>
      <c r="Z1801" s="8"/>
      <c r="AA1801" s="8"/>
      <c r="AB1801" s="8"/>
      <c r="AC1801" s="8"/>
      <c r="AD1801" s="8"/>
      <c r="AE1801" s="8"/>
      <c r="AF1801" s="8"/>
      <c r="AG1801" s="8"/>
      <c r="AH1801" s="8"/>
      <c r="AI1801" s="8"/>
      <c r="AJ1801" s="8"/>
      <c r="AK1801" s="8"/>
    </row>
    <row r="1802" spans="1:37" ht="409.6">
      <c r="A1802" s="18">
        <v>3974</v>
      </c>
      <c r="B1802" s="19"/>
      <c r="C1802" s="28" t="s">
        <v>21377</v>
      </c>
      <c r="D1802" s="21"/>
      <c r="E1802" s="22"/>
      <c r="F1802" s="22"/>
      <c r="G1802" s="22"/>
      <c r="H1802" s="23">
        <v>0</v>
      </c>
      <c r="I1802" s="22"/>
      <c r="J1802" s="23" t="s">
        <v>18202</v>
      </c>
      <c r="K1802" s="22"/>
      <c r="L1802" s="23" t="s">
        <v>18219</v>
      </c>
      <c r="M1802" s="23">
        <v>2017</v>
      </c>
      <c r="N1802" s="22"/>
      <c r="O1802" s="22"/>
      <c r="P1802" s="24"/>
      <c r="Q1802" s="23" t="s">
        <v>20</v>
      </c>
      <c r="R1802" s="23" t="s">
        <v>21</v>
      </c>
      <c r="S1802" s="25"/>
      <c r="T1802" s="26"/>
      <c r="U1802" s="26"/>
      <c r="V1802" s="22"/>
      <c r="W1802" s="27"/>
      <c r="X1802" s="8"/>
      <c r="Y1802" s="8"/>
      <c r="Z1802" s="8"/>
      <c r="AA1802" s="8"/>
      <c r="AB1802" s="8"/>
      <c r="AC1802" s="8"/>
      <c r="AD1802" s="8"/>
      <c r="AE1802" s="8"/>
      <c r="AF1802" s="8"/>
      <c r="AG1802" s="8"/>
      <c r="AH1802" s="8"/>
      <c r="AI1802" s="8"/>
      <c r="AJ1802" s="8"/>
      <c r="AK1802" s="8"/>
    </row>
    <row r="1803" spans="1:37" ht="105.75">
      <c r="A1803" s="18">
        <v>3992</v>
      </c>
      <c r="B1803" s="19"/>
      <c r="C1803" s="28" t="s">
        <v>21378</v>
      </c>
      <c r="D1803" s="28" t="s">
        <v>21379</v>
      </c>
      <c r="E1803" s="22"/>
      <c r="F1803" s="22"/>
      <c r="G1803" s="22"/>
      <c r="H1803" s="23">
        <v>0</v>
      </c>
      <c r="I1803" s="22"/>
      <c r="J1803" s="23" t="s">
        <v>18202</v>
      </c>
      <c r="K1803" s="22"/>
      <c r="L1803" s="23" t="s">
        <v>18267</v>
      </c>
      <c r="M1803" s="22"/>
      <c r="N1803" s="22"/>
      <c r="O1803" s="22"/>
      <c r="P1803" s="24"/>
      <c r="Q1803" s="23" t="s">
        <v>29</v>
      </c>
      <c r="R1803" s="23" t="s">
        <v>30</v>
      </c>
      <c r="S1803" s="25"/>
      <c r="T1803" s="26"/>
      <c r="U1803" s="26"/>
      <c r="V1803" s="22"/>
      <c r="W1803" s="27"/>
      <c r="X1803" s="8"/>
      <c r="Y1803" s="8"/>
      <c r="Z1803" s="8"/>
      <c r="AA1803" s="8"/>
      <c r="AB1803" s="8"/>
      <c r="AC1803" s="8"/>
      <c r="AD1803" s="8"/>
      <c r="AE1803" s="8"/>
      <c r="AF1803" s="8"/>
      <c r="AG1803" s="8"/>
      <c r="AH1803" s="8"/>
      <c r="AI1803" s="8"/>
      <c r="AJ1803" s="8"/>
      <c r="AK1803" s="8"/>
    </row>
    <row r="1804" spans="1:37" ht="120.75">
      <c r="A1804" s="18">
        <v>3993</v>
      </c>
      <c r="B1804" s="30" t="s">
        <v>18424</v>
      </c>
      <c r="C1804" s="28" t="s">
        <v>21380</v>
      </c>
      <c r="D1804" s="28" t="s">
        <v>21381</v>
      </c>
      <c r="E1804" s="22"/>
      <c r="F1804" s="23" t="s">
        <v>2114</v>
      </c>
      <c r="G1804" s="22"/>
      <c r="H1804" s="23">
        <v>0</v>
      </c>
      <c r="I1804" s="22"/>
      <c r="J1804" s="23" t="s">
        <v>18202</v>
      </c>
      <c r="K1804" s="23" t="s">
        <v>18203</v>
      </c>
      <c r="L1804" s="23" t="s">
        <v>35</v>
      </c>
      <c r="M1804" s="22"/>
      <c r="N1804" s="22"/>
      <c r="O1804" s="23" t="s">
        <v>9355</v>
      </c>
      <c r="P1804" s="24"/>
      <c r="Q1804" s="23" t="s">
        <v>99</v>
      </c>
      <c r="R1804" s="23" t="s">
        <v>10886</v>
      </c>
      <c r="S1804" s="25"/>
      <c r="T1804" s="26"/>
      <c r="U1804" s="26"/>
      <c r="V1804" s="22"/>
      <c r="W1804" s="27"/>
      <c r="X1804" s="8"/>
      <c r="Y1804" s="8"/>
      <c r="Z1804" s="8"/>
      <c r="AA1804" s="8"/>
      <c r="AB1804" s="8"/>
      <c r="AC1804" s="8"/>
      <c r="AD1804" s="8"/>
      <c r="AE1804" s="8"/>
      <c r="AF1804" s="8"/>
      <c r="AG1804" s="8"/>
      <c r="AH1804" s="8"/>
      <c r="AI1804" s="8"/>
      <c r="AJ1804" s="8"/>
      <c r="AK1804" s="8"/>
    </row>
    <row r="1805" spans="1:37" ht="135.75">
      <c r="A1805" s="18">
        <v>3994</v>
      </c>
      <c r="B1805" s="19"/>
      <c r="C1805" s="28" t="s">
        <v>21382</v>
      </c>
      <c r="D1805" s="28" t="s">
        <v>21383</v>
      </c>
      <c r="E1805" s="22"/>
      <c r="F1805" s="22"/>
      <c r="G1805" s="22"/>
      <c r="H1805" s="23">
        <v>0</v>
      </c>
      <c r="I1805" s="22"/>
      <c r="J1805" s="23" t="s">
        <v>18202</v>
      </c>
      <c r="K1805" s="22"/>
      <c r="L1805" s="23" t="s">
        <v>20770</v>
      </c>
      <c r="M1805" s="22"/>
      <c r="N1805" s="22"/>
      <c r="O1805" s="22"/>
      <c r="P1805" s="24"/>
      <c r="Q1805" s="23" t="s">
        <v>36</v>
      </c>
      <c r="R1805" s="23" t="s">
        <v>37</v>
      </c>
      <c r="S1805" s="25"/>
      <c r="T1805" s="26"/>
      <c r="U1805" s="26"/>
      <c r="V1805" s="22"/>
      <c r="W1805" s="27"/>
      <c r="X1805" s="8"/>
      <c r="Y1805" s="8"/>
      <c r="Z1805" s="8"/>
      <c r="AA1805" s="8"/>
      <c r="AB1805" s="8"/>
      <c r="AC1805" s="8"/>
      <c r="AD1805" s="8"/>
      <c r="AE1805" s="8"/>
      <c r="AF1805" s="8"/>
      <c r="AG1805" s="8"/>
      <c r="AH1805" s="8"/>
      <c r="AI1805" s="8"/>
      <c r="AJ1805" s="8"/>
      <c r="AK1805" s="8"/>
    </row>
    <row r="1806" spans="1:37" ht="315.75">
      <c r="A1806" s="18">
        <v>3995</v>
      </c>
      <c r="B1806" s="19"/>
      <c r="C1806" s="28" t="s">
        <v>21384</v>
      </c>
      <c r="D1806" s="28" t="s">
        <v>21385</v>
      </c>
      <c r="E1806" s="22"/>
      <c r="F1806" s="22"/>
      <c r="G1806" s="22"/>
      <c r="H1806" s="23">
        <v>0</v>
      </c>
      <c r="I1806" s="22"/>
      <c r="J1806" s="23" t="s">
        <v>18202</v>
      </c>
      <c r="K1806" s="22"/>
      <c r="L1806" s="23" t="s">
        <v>20770</v>
      </c>
      <c r="M1806" s="22"/>
      <c r="N1806" s="22"/>
      <c r="O1806" s="22"/>
      <c r="P1806" s="24"/>
      <c r="Q1806" s="23" t="s">
        <v>36</v>
      </c>
      <c r="R1806" s="23" t="s">
        <v>37</v>
      </c>
      <c r="S1806" s="25"/>
      <c r="T1806" s="26"/>
      <c r="U1806" s="26"/>
      <c r="V1806" s="22"/>
      <c r="W1806" s="27"/>
      <c r="X1806" s="8"/>
      <c r="Y1806" s="8"/>
      <c r="Z1806" s="8"/>
      <c r="AA1806" s="8"/>
      <c r="AB1806" s="8"/>
      <c r="AC1806" s="8"/>
      <c r="AD1806" s="8"/>
      <c r="AE1806" s="8"/>
      <c r="AF1806" s="8"/>
      <c r="AG1806" s="8"/>
      <c r="AH1806" s="8"/>
      <c r="AI1806" s="8"/>
      <c r="AJ1806" s="8"/>
      <c r="AK1806" s="8"/>
    </row>
    <row r="1807" spans="1:37" ht="180.75">
      <c r="A1807" s="18">
        <v>4000</v>
      </c>
      <c r="B1807" s="19"/>
      <c r="C1807" s="28" t="s">
        <v>21386</v>
      </c>
      <c r="D1807" s="28" t="s">
        <v>21387</v>
      </c>
      <c r="E1807" s="22"/>
      <c r="F1807" s="22"/>
      <c r="G1807" s="22"/>
      <c r="H1807" s="23">
        <v>0</v>
      </c>
      <c r="I1807" s="22"/>
      <c r="J1807" s="23" t="s">
        <v>18202</v>
      </c>
      <c r="K1807" s="22"/>
      <c r="L1807" s="23" t="s">
        <v>20770</v>
      </c>
      <c r="M1807" s="22"/>
      <c r="N1807" s="22"/>
      <c r="O1807" s="22"/>
      <c r="P1807" s="24"/>
      <c r="Q1807" s="23" t="s">
        <v>36</v>
      </c>
      <c r="R1807" s="23" t="s">
        <v>37</v>
      </c>
      <c r="S1807" s="25"/>
      <c r="T1807" s="26"/>
      <c r="U1807" s="26"/>
      <c r="V1807" s="22"/>
      <c r="W1807" s="27"/>
      <c r="X1807" s="8"/>
      <c r="Y1807" s="8"/>
      <c r="Z1807" s="8"/>
      <c r="AA1807" s="8"/>
      <c r="AB1807" s="8"/>
      <c r="AC1807" s="8"/>
      <c r="AD1807" s="8"/>
      <c r="AE1807" s="8"/>
      <c r="AF1807" s="8"/>
      <c r="AG1807" s="8"/>
      <c r="AH1807" s="8"/>
      <c r="AI1807" s="8"/>
      <c r="AJ1807" s="8"/>
      <c r="AK1807" s="8"/>
    </row>
    <row r="1808" spans="1:37" ht="409.6">
      <c r="A1808" s="18">
        <v>4001</v>
      </c>
      <c r="B1808" s="19"/>
      <c r="C1808" s="28" t="s">
        <v>21388</v>
      </c>
      <c r="D1808" s="21"/>
      <c r="E1808" s="22"/>
      <c r="F1808" s="22"/>
      <c r="G1808" s="22"/>
      <c r="H1808" s="23">
        <v>0</v>
      </c>
      <c r="I1808" s="22"/>
      <c r="J1808" s="23" t="s">
        <v>18202</v>
      </c>
      <c r="K1808" s="22"/>
      <c r="L1808" s="23" t="s">
        <v>18267</v>
      </c>
      <c r="M1808" s="23">
        <v>2017</v>
      </c>
      <c r="N1808" s="22"/>
      <c r="O1808" s="22"/>
      <c r="P1808" s="24"/>
      <c r="Q1808" s="23" t="s">
        <v>20</v>
      </c>
      <c r="R1808" s="23" t="s">
        <v>21</v>
      </c>
      <c r="S1808" s="25"/>
      <c r="T1808" s="26"/>
      <c r="U1808" s="26"/>
      <c r="V1808" s="22"/>
      <c r="W1808" s="27"/>
      <c r="X1808" s="8"/>
      <c r="Y1808" s="8"/>
      <c r="Z1808" s="8"/>
      <c r="AA1808" s="8"/>
      <c r="AB1808" s="8"/>
      <c r="AC1808" s="8"/>
      <c r="AD1808" s="8"/>
      <c r="AE1808" s="8"/>
      <c r="AF1808" s="8"/>
      <c r="AG1808" s="8"/>
      <c r="AH1808" s="8"/>
      <c r="AI1808" s="8"/>
      <c r="AJ1808" s="8"/>
      <c r="AK1808" s="8"/>
    </row>
    <row r="1809" spans="1:37" ht="90.75">
      <c r="A1809" s="18">
        <v>4002</v>
      </c>
      <c r="B1809" s="30" t="s">
        <v>21018</v>
      </c>
      <c r="C1809" s="28" t="s">
        <v>21389</v>
      </c>
      <c r="D1809" s="28" t="s">
        <v>1535</v>
      </c>
      <c r="E1809" s="22"/>
      <c r="F1809" s="23" t="s">
        <v>21390</v>
      </c>
      <c r="G1809" s="22"/>
      <c r="H1809" s="23">
        <v>0</v>
      </c>
      <c r="I1809" s="22"/>
      <c r="J1809" s="23" t="s">
        <v>18202</v>
      </c>
      <c r="K1809" s="23" t="s">
        <v>18203</v>
      </c>
      <c r="L1809" s="23" t="s">
        <v>35</v>
      </c>
      <c r="M1809" s="22"/>
      <c r="N1809" s="22"/>
      <c r="O1809" s="23" t="s">
        <v>21022</v>
      </c>
      <c r="P1809" s="24"/>
      <c r="Q1809" s="23" t="s">
        <v>99</v>
      </c>
      <c r="R1809" s="23" t="s">
        <v>10886</v>
      </c>
      <c r="S1809" s="25"/>
      <c r="T1809" s="26"/>
      <c r="U1809" s="26"/>
      <c r="V1809" s="22"/>
      <c r="W1809" s="27"/>
      <c r="X1809" s="8"/>
      <c r="Y1809" s="8"/>
      <c r="Z1809" s="8"/>
      <c r="AA1809" s="8"/>
      <c r="AB1809" s="8"/>
      <c r="AC1809" s="8"/>
      <c r="AD1809" s="8"/>
      <c r="AE1809" s="8"/>
      <c r="AF1809" s="8"/>
      <c r="AG1809" s="8"/>
      <c r="AH1809" s="8"/>
      <c r="AI1809" s="8"/>
      <c r="AJ1809" s="8"/>
      <c r="AK1809" s="8"/>
    </row>
    <row r="1810" spans="1:37" ht="135.75">
      <c r="A1810" s="18">
        <v>4006</v>
      </c>
      <c r="B1810" s="19"/>
      <c r="C1810" s="28" t="s">
        <v>21391</v>
      </c>
      <c r="D1810" s="28" t="s">
        <v>21392</v>
      </c>
      <c r="E1810" s="22"/>
      <c r="F1810" s="22"/>
      <c r="G1810" s="22"/>
      <c r="H1810" s="23">
        <v>0</v>
      </c>
      <c r="I1810" s="22"/>
      <c r="J1810" s="23" t="s">
        <v>18202</v>
      </c>
      <c r="K1810" s="22"/>
      <c r="L1810" s="23" t="s">
        <v>20770</v>
      </c>
      <c r="M1810" s="22"/>
      <c r="N1810" s="22"/>
      <c r="O1810" s="22"/>
      <c r="P1810" s="24"/>
      <c r="Q1810" s="23" t="s">
        <v>29</v>
      </c>
      <c r="R1810" s="23" t="s">
        <v>30</v>
      </c>
      <c r="S1810" s="25"/>
      <c r="T1810" s="26"/>
      <c r="U1810" s="26"/>
      <c r="V1810" s="22"/>
      <c r="W1810" s="27"/>
      <c r="X1810" s="8"/>
      <c r="Y1810" s="8"/>
      <c r="Z1810" s="8"/>
      <c r="AA1810" s="8"/>
      <c r="AB1810" s="8"/>
      <c r="AC1810" s="8"/>
      <c r="AD1810" s="8"/>
      <c r="AE1810" s="8"/>
      <c r="AF1810" s="8"/>
      <c r="AG1810" s="8"/>
      <c r="AH1810" s="8"/>
      <c r="AI1810" s="8"/>
      <c r="AJ1810" s="8"/>
      <c r="AK1810" s="8"/>
    </row>
    <row r="1811" spans="1:37" ht="120.75">
      <c r="A1811" s="18">
        <v>4007</v>
      </c>
      <c r="B1811" s="19"/>
      <c r="C1811" s="28" t="s">
        <v>21393</v>
      </c>
      <c r="D1811" s="28" t="s">
        <v>21394</v>
      </c>
      <c r="E1811" s="22"/>
      <c r="F1811" s="22"/>
      <c r="G1811" s="22"/>
      <c r="H1811" s="23">
        <v>0</v>
      </c>
      <c r="I1811" s="22"/>
      <c r="J1811" s="23" t="s">
        <v>18202</v>
      </c>
      <c r="K1811" s="22"/>
      <c r="L1811" s="23" t="s">
        <v>20770</v>
      </c>
      <c r="M1811" s="22"/>
      <c r="N1811" s="22"/>
      <c r="O1811" s="22"/>
      <c r="P1811" s="24"/>
      <c r="Q1811" s="23" t="s">
        <v>29</v>
      </c>
      <c r="R1811" s="23" t="s">
        <v>30</v>
      </c>
      <c r="S1811" s="25"/>
      <c r="T1811" s="26"/>
      <c r="U1811" s="26"/>
      <c r="V1811" s="22"/>
      <c r="W1811" s="27"/>
      <c r="X1811" s="8"/>
      <c r="Y1811" s="8"/>
      <c r="Z1811" s="8"/>
      <c r="AA1811" s="8"/>
      <c r="AB1811" s="8"/>
      <c r="AC1811" s="8"/>
      <c r="AD1811" s="8"/>
      <c r="AE1811" s="8"/>
      <c r="AF1811" s="8"/>
      <c r="AG1811" s="8"/>
      <c r="AH1811" s="8"/>
      <c r="AI1811" s="8"/>
      <c r="AJ1811" s="8"/>
      <c r="AK1811" s="8"/>
    </row>
    <row r="1812" spans="1:37" ht="409.5">
      <c r="A1812" s="18">
        <v>4008</v>
      </c>
      <c r="B1812" s="19"/>
      <c r="C1812" s="20" t="s">
        <v>21395</v>
      </c>
      <c r="D1812" s="21"/>
      <c r="E1812" s="22"/>
      <c r="F1812" s="22"/>
      <c r="G1812" s="22"/>
      <c r="H1812" s="23">
        <v>0</v>
      </c>
      <c r="I1812" s="22"/>
      <c r="J1812" s="23" t="s">
        <v>18202</v>
      </c>
      <c r="K1812" s="22"/>
      <c r="L1812" s="23" t="s">
        <v>21045</v>
      </c>
      <c r="M1812" s="22"/>
      <c r="N1812" s="22"/>
      <c r="O1812" s="22"/>
      <c r="P1812" s="24"/>
      <c r="Q1812" s="23" t="s">
        <v>20</v>
      </c>
      <c r="R1812" s="22"/>
      <c r="S1812" s="25"/>
      <c r="T1812" s="26"/>
      <c r="U1812" s="26"/>
      <c r="V1812" s="22"/>
      <c r="W1812" s="27"/>
      <c r="X1812" s="8"/>
      <c r="Y1812" s="8"/>
      <c r="Z1812" s="8"/>
      <c r="AA1812" s="8"/>
      <c r="AB1812" s="8"/>
      <c r="AC1812" s="8"/>
      <c r="AD1812" s="8"/>
      <c r="AE1812" s="8"/>
      <c r="AF1812" s="8"/>
      <c r="AG1812" s="8"/>
      <c r="AH1812" s="8"/>
      <c r="AI1812" s="8"/>
      <c r="AJ1812" s="8"/>
      <c r="AK1812" s="8"/>
    </row>
    <row r="1813" spans="1:37" ht="120.75">
      <c r="A1813" s="18">
        <v>4011</v>
      </c>
      <c r="B1813" s="19"/>
      <c r="C1813" s="28" t="s">
        <v>21396</v>
      </c>
      <c r="D1813" s="28" t="s">
        <v>20452</v>
      </c>
      <c r="E1813" s="22"/>
      <c r="F1813" s="23" t="s">
        <v>50</v>
      </c>
      <c r="G1813" s="22"/>
      <c r="H1813" s="23">
        <v>0</v>
      </c>
      <c r="I1813" s="22"/>
      <c r="J1813" s="23" t="s">
        <v>18202</v>
      </c>
      <c r="K1813" s="29">
        <v>43497</v>
      </c>
      <c r="L1813" s="23" t="s">
        <v>96</v>
      </c>
      <c r="M1813" s="22"/>
      <c r="N1813" s="23" t="s">
        <v>20453</v>
      </c>
      <c r="O1813" s="22"/>
      <c r="P1813" s="24"/>
      <c r="Q1813" s="23" t="s">
        <v>18392</v>
      </c>
      <c r="R1813" s="23" t="s">
        <v>127</v>
      </c>
      <c r="S1813" s="25"/>
      <c r="T1813" s="26"/>
      <c r="U1813" s="26"/>
      <c r="V1813" s="22"/>
      <c r="W1813" s="27"/>
      <c r="X1813" s="8"/>
      <c r="Y1813" s="8"/>
      <c r="Z1813" s="8"/>
      <c r="AA1813" s="8"/>
      <c r="AB1813" s="8"/>
      <c r="AC1813" s="8"/>
      <c r="AD1813" s="8"/>
      <c r="AE1813" s="8"/>
      <c r="AF1813" s="8"/>
      <c r="AG1813" s="8"/>
      <c r="AH1813" s="8"/>
      <c r="AI1813" s="8"/>
      <c r="AJ1813" s="8"/>
      <c r="AK1813" s="8"/>
    </row>
    <row r="1814" spans="1:37" ht="105.75">
      <c r="A1814" s="18">
        <v>4013</v>
      </c>
      <c r="B1814" s="19"/>
      <c r="C1814" s="28" t="s">
        <v>21397</v>
      </c>
      <c r="D1814" s="28" t="s">
        <v>21398</v>
      </c>
      <c r="E1814" s="22"/>
      <c r="F1814" s="22"/>
      <c r="G1814" s="22"/>
      <c r="H1814" s="23">
        <v>0</v>
      </c>
      <c r="I1814" s="22"/>
      <c r="J1814" s="23" t="s">
        <v>18202</v>
      </c>
      <c r="K1814" s="22"/>
      <c r="L1814" s="23" t="s">
        <v>17409</v>
      </c>
      <c r="M1814" s="22"/>
      <c r="N1814" s="22"/>
      <c r="O1814" s="22"/>
      <c r="P1814" s="24"/>
      <c r="Q1814" s="22"/>
      <c r="R1814" s="23" t="s">
        <v>20940</v>
      </c>
      <c r="S1814" s="25"/>
      <c r="T1814" s="26"/>
      <c r="U1814" s="32" t="s">
        <v>545</v>
      </c>
      <c r="V1814" s="22"/>
      <c r="W1814" s="27"/>
      <c r="X1814" s="8"/>
      <c r="Y1814" s="8"/>
      <c r="Z1814" s="8"/>
      <c r="AA1814" s="8"/>
      <c r="AB1814" s="8"/>
      <c r="AC1814" s="8"/>
      <c r="AD1814" s="8"/>
      <c r="AE1814" s="8"/>
      <c r="AF1814" s="8"/>
      <c r="AG1814" s="8"/>
      <c r="AH1814" s="8"/>
      <c r="AI1814" s="8"/>
      <c r="AJ1814" s="8"/>
      <c r="AK1814" s="8"/>
    </row>
    <row r="1815" spans="1:37" ht="105.75">
      <c r="A1815" s="18">
        <v>4014</v>
      </c>
      <c r="B1815" s="19"/>
      <c r="C1815" s="28" t="s">
        <v>21397</v>
      </c>
      <c r="D1815" s="28" t="s">
        <v>21399</v>
      </c>
      <c r="E1815" s="22"/>
      <c r="F1815" s="22"/>
      <c r="G1815" s="22"/>
      <c r="H1815" s="23">
        <v>0</v>
      </c>
      <c r="I1815" s="22"/>
      <c r="J1815" s="23" t="s">
        <v>18202</v>
      </c>
      <c r="K1815" s="22"/>
      <c r="L1815" s="23" t="s">
        <v>17409</v>
      </c>
      <c r="M1815" s="22"/>
      <c r="N1815" s="22"/>
      <c r="O1815" s="22"/>
      <c r="P1815" s="24"/>
      <c r="Q1815" s="22"/>
      <c r="R1815" s="23" t="s">
        <v>20940</v>
      </c>
      <c r="S1815" s="25"/>
      <c r="T1815" s="26"/>
      <c r="U1815" s="32" t="s">
        <v>545</v>
      </c>
      <c r="V1815" s="22"/>
      <c r="W1815" s="27"/>
      <c r="X1815" s="8"/>
      <c r="Y1815" s="8"/>
      <c r="Z1815" s="8"/>
      <c r="AA1815" s="8"/>
      <c r="AB1815" s="8"/>
      <c r="AC1815" s="8"/>
      <c r="AD1815" s="8"/>
      <c r="AE1815" s="8"/>
      <c r="AF1815" s="8"/>
      <c r="AG1815" s="8"/>
      <c r="AH1815" s="8"/>
      <c r="AI1815" s="8"/>
      <c r="AJ1815" s="8"/>
      <c r="AK1815" s="8"/>
    </row>
    <row r="1816" spans="1:37" ht="180.75">
      <c r="A1816" s="18">
        <v>4016</v>
      </c>
      <c r="B1816" s="30" t="s">
        <v>13</v>
      </c>
      <c r="C1816" s="28" t="s">
        <v>21400</v>
      </c>
      <c r="D1816" s="28" t="s">
        <v>21401</v>
      </c>
      <c r="E1816" s="22"/>
      <c r="F1816" s="22"/>
      <c r="G1816" s="22"/>
      <c r="H1816" s="23">
        <v>0</v>
      </c>
      <c r="I1816" s="22"/>
      <c r="J1816" s="23" t="s">
        <v>18202</v>
      </c>
      <c r="K1816" s="22"/>
      <c r="L1816" s="23" t="s">
        <v>20770</v>
      </c>
      <c r="M1816" s="22"/>
      <c r="N1816" s="22"/>
      <c r="O1816" s="22"/>
      <c r="P1816" s="24"/>
      <c r="Q1816" s="23" t="s">
        <v>36</v>
      </c>
      <c r="R1816" s="23" t="s">
        <v>37</v>
      </c>
      <c r="S1816" s="34" t="s">
        <v>21402</v>
      </c>
      <c r="T1816" s="26"/>
      <c r="U1816" s="26"/>
      <c r="V1816" s="22"/>
      <c r="W1816" s="27"/>
      <c r="X1816" s="8"/>
      <c r="Y1816" s="8"/>
      <c r="Z1816" s="8"/>
      <c r="AA1816" s="8"/>
      <c r="AB1816" s="8"/>
      <c r="AC1816" s="8"/>
      <c r="AD1816" s="8"/>
      <c r="AE1816" s="8"/>
      <c r="AF1816" s="8"/>
      <c r="AG1816" s="8"/>
      <c r="AH1816" s="8"/>
      <c r="AI1816" s="8"/>
      <c r="AJ1816" s="8"/>
      <c r="AK1816" s="8"/>
    </row>
    <row r="1817" spans="1:37" ht="90.75">
      <c r="A1817" s="18">
        <v>4017</v>
      </c>
      <c r="B1817" s="19"/>
      <c r="C1817" s="28" t="s">
        <v>21403</v>
      </c>
      <c r="D1817" s="28" t="s">
        <v>21404</v>
      </c>
      <c r="E1817" s="22"/>
      <c r="F1817" s="22"/>
      <c r="G1817" s="22"/>
      <c r="H1817" s="23">
        <v>0</v>
      </c>
      <c r="I1817" s="22"/>
      <c r="J1817" s="23" t="s">
        <v>18202</v>
      </c>
      <c r="K1817" s="22"/>
      <c r="L1817" s="23" t="s">
        <v>18367</v>
      </c>
      <c r="M1817" s="22"/>
      <c r="N1817" s="22"/>
      <c r="O1817" s="22"/>
      <c r="P1817" s="24"/>
      <c r="Q1817" s="22"/>
      <c r="R1817" s="23" t="s">
        <v>21405</v>
      </c>
      <c r="S1817" s="25"/>
      <c r="T1817" s="26"/>
      <c r="U1817" s="32" t="s">
        <v>545</v>
      </c>
      <c r="V1817" s="22"/>
      <c r="W1817" s="27"/>
      <c r="X1817" s="8"/>
      <c r="Y1817" s="8"/>
      <c r="Z1817" s="8"/>
      <c r="AA1817" s="8"/>
      <c r="AB1817" s="8"/>
      <c r="AC1817" s="8"/>
      <c r="AD1817" s="8"/>
      <c r="AE1817" s="8"/>
      <c r="AF1817" s="8"/>
      <c r="AG1817" s="8"/>
      <c r="AH1817" s="8"/>
      <c r="AI1817" s="8"/>
      <c r="AJ1817" s="8"/>
      <c r="AK1817" s="8"/>
    </row>
    <row r="1818" spans="1:37" ht="135.75">
      <c r="A1818" s="18">
        <v>4019</v>
      </c>
      <c r="B1818" s="19"/>
      <c r="C1818" s="28" t="s">
        <v>21406</v>
      </c>
      <c r="D1818" s="28" t="s">
        <v>21407</v>
      </c>
      <c r="E1818" s="22"/>
      <c r="F1818" s="22"/>
      <c r="G1818" s="22"/>
      <c r="H1818" s="23">
        <v>0</v>
      </c>
      <c r="I1818" s="22"/>
      <c r="J1818" s="23" t="s">
        <v>18202</v>
      </c>
      <c r="K1818" s="22"/>
      <c r="L1818" s="23" t="s">
        <v>17409</v>
      </c>
      <c r="M1818" s="22"/>
      <c r="N1818" s="22"/>
      <c r="O1818" s="22"/>
      <c r="P1818" s="24"/>
      <c r="Q1818" s="22"/>
      <c r="R1818" s="23" t="s">
        <v>21408</v>
      </c>
      <c r="S1818" s="25"/>
      <c r="T1818" s="26"/>
      <c r="U1818" s="32" t="s">
        <v>545</v>
      </c>
      <c r="V1818" s="22"/>
      <c r="W1818" s="27"/>
      <c r="X1818" s="8"/>
      <c r="Y1818" s="8"/>
      <c r="Z1818" s="8"/>
      <c r="AA1818" s="8"/>
      <c r="AB1818" s="8"/>
      <c r="AC1818" s="8"/>
      <c r="AD1818" s="8"/>
      <c r="AE1818" s="8"/>
      <c r="AF1818" s="8"/>
      <c r="AG1818" s="8"/>
      <c r="AH1818" s="8"/>
      <c r="AI1818" s="8"/>
      <c r="AJ1818" s="8"/>
      <c r="AK1818" s="8"/>
    </row>
    <row r="1819" spans="1:37" ht="120.75">
      <c r="A1819" s="18">
        <v>4049</v>
      </c>
      <c r="B1819" s="19"/>
      <c r="C1819" s="28" t="s">
        <v>9279</v>
      </c>
      <c r="D1819" s="28" t="s">
        <v>21409</v>
      </c>
      <c r="E1819" s="22"/>
      <c r="F1819" s="22"/>
      <c r="G1819" s="22"/>
      <c r="H1819" s="23">
        <v>0</v>
      </c>
      <c r="I1819" s="22"/>
      <c r="J1819" s="23" t="s">
        <v>18202</v>
      </c>
      <c r="K1819" s="31">
        <v>43313</v>
      </c>
      <c r="L1819" s="23" t="s">
        <v>18367</v>
      </c>
      <c r="M1819" s="22"/>
      <c r="N1819" s="22"/>
      <c r="O1819" s="22"/>
      <c r="P1819" s="24"/>
      <c r="Q1819" s="23" t="s">
        <v>18377</v>
      </c>
      <c r="R1819" s="22"/>
      <c r="S1819" s="25"/>
      <c r="T1819" s="26"/>
      <c r="U1819" s="26"/>
      <c r="V1819" s="22"/>
      <c r="W1819" s="27"/>
      <c r="X1819" s="8"/>
      <c r="Y1819" s="8"/>
      <c r="Z1819" s="8"/>
      <c r="AA1819" s="8"/>
      <c r="AB1819" s="8"/>
      <c r="AC1819" s="8"/>
      <c r="AD1819" s="8"/>
      <c r="AE1819" s="8"/>
      <c r="AF1819" s="8"/>
      <c r="AG1819" s="8"/>
      <c r="AH1819" s="8"/>
      <c r="AI1819" s="8"/>
      <c r="AJ1819" s="8"/>
      <c r="AK1819" s="8"/>
    </row>
    <row r="1820" spans="1:37" ht="90.75">
      <c r="A1820" s="18">
        <v>4057</v>
      </c>
      <c r="B1820" s="19"/>
      <c r="C1820" s="28" t="s">
        <v>21410</v>
      </c>
      <c r="D1820" s="28" t="s">
        <v>21411</v>
      </c>
      <c r="E1820" s="22"/>
      <c r="F1820" s="22"/>
      <c r="G1820" s="22"/>
      <c r="H1820" s="23">
        <v>0</v>
      </c>
      <c r="I1820" s="22"/>
      <c r="J1820" s="23" t="s">
        <v>18202</v>
      </c>
      <c r="K1820" s="22"/>
      <c r="L1820" s="23" t="s">
        <v>20770</v>
      </c>
      <c r="M1820" s="22"/>
      <c r="N1820" s="22"/>
      <c r="O1820" s="22"/>
      <c r="P1820" s="24"/>
      <c r="Q1820" s="23" t="s">
        <v>29</v>
      </c>
      <c r="R1820" s="23" t="s">
        <v>30</v>
      </c>
      <c r="S1820" s="25"/>
      <c r="T1820" s="26"/>
      <c r="U1820" s="26"/>
      <c r="V1820" s="22"/>
      <c r="W1820" s="27"/>
      <c r="X1820" s="8"/>
      <c r="Y1820" s="8"/>
      <c r="Z1820" s="8"/>
      <c r="AA1820" s="8"/>
      <c r="AB1820" s="8"/>
      <c r="AC1820" s="8"/>
      <c r="AD1820" s="8"/>
      <c r="AE1820" s="8"/>
      <c r="AF1820" s="8"/>
      <c r="AG1820" s="8"/>
      <c r="AH1820" s="8"/>
      <c r="AI1820" s="8"/>
      <c r="AJ1820" s="8"/>
      <c r="AK1820" s="8"/>
    </row>
    <row r="1821" spans="1:37" ht="60.75">
      <c r="A1821" s="18">
        <v>4058</v>
      </c>
      <c r="B1821" s="19"/>
      <c r="C1821" s="28" t="s">
        <v>21412</v>
      </c>
      <c r="D1821" s="28" t="s">
        <v>17410</v>
      </c>
      <c r="E1821" s="22"/>
      <c r="F1821" s="22"/>
      <c r="G1821" s="22"/>
      <c r="H1821" s="23">
        <v>0</v>
      </c>
      <c r="I1821" s="22"/>
      <c r="J1821" s="23" t="s">
        <v>18202</v>
      </c>
      <c r="K1821" s="22"/>
      <c r="L1821" s="23" t="s">
        <v>20770</v>
      </c>
      <c r="M1821" s="22"/>
      <c r="N1821" s="22"/>
      <c r="O1821" s="22"/>
      <c r="P1821" s="24"/>
      <c r="Q1821" s="23" t="s">
        <v>29</v>
      </c>
      <c r="R1821" s="23" t="s">
        <v>30</v>
      </c>
      <c r="S1821" s="25"/>
      <c r="T1821" s="26"/>
      <c r="U1821" s="26"/>
      <c r="V1821" s="22"/>
      <c r="W1821" s="27"/>
      <c r="X1821" s="8"/>
      <c r="Y1821" s="8"/>
      <c r="Z1821" s="8"/>
      <c r="AA1821" s="8"/>
      <c r="AB1821" s="8"/>
      <c r="AC1821" s="8"/>
      <c r="AD1821" s="8"/>
      <c r="AE1821" s="8"/>
      <c r="AF1821" s="8"/>
      <c r="AG1821" s="8"/>
      <c r="AH1821" s="8"/>
      <c r="AI1821" s="8"/>
      <c r="AJ1821" s="8"/>
      <c r="AK1821" s="8"/>
    </row>
    <row r="1822" spans="1:37" ht="120.75">
      <c r="A1822" s="18">
        <v>4068</v>
      </c>
      <c r="B1822" s="19"/>
      <c r="C1822" s="28" t="s">
        <v>21413</v>
      </c>
      <c r="D1822" s="28" t="s">
        <v>21414</v>
      </c>
      <c r="E1822" s="22"/>
      <c r="F1822" s="23" t="s">
        <v>21415</v>
      </c>
      <c r="G1822" s="23" t="s">
        <v>19180</v>
      </c>
      <c r="H1822" s="23">
        <v>0</v>
      </c>
      <c r="I1822" s="22"/>
      <c r="J1822" s="23" t="s">
        <v>18202</v>
      </c>
      <c r="K1822" s="29">
        <v>43497</v>
      </c>
      <c r="L1822" s="23" t="s">
        <v>15679</v>
      </c>
      <c r="M1822" s="22"/>
      <c r="N1822" s="23" t="s">
        <v>21416</v>
      </c>
      <c r="O1822" s="22"/>
      <c r="P1822" s="24"/>
      <c r="Q1822" s="23" t="s">
        <v>29</v>
      </c>
      <c r="R1822" s="23" t="s">
        <v>30</v>
      </c>
      <c r="S1822" s="25"/>
      <c r="T1822" s="26"/>
      <c r="U1822" s="26"/>
      <c r="V1822" s="22"/>
      <c r="W1822" s="27"/>
      <c r="X1822" s="8"/>
      <c r="Y1822" s="8"/>
      <c r="Z1822" s="8"/>
      <c r="AA1822" s="8"/>
      <c r="AB1822" s="8"/>
      <c r="AC1822" s="8"/>
      <c r="AD1822" s="8"/>
      <c r="AE1822" s="8"/>
      <c r="AF1822" s="8"/>
      <c r="AG1822" s="8"/>
      <c r="AH1822" s="8"/>
      <c r="AI1822" s="8"/>
      <c r="AJ1822" s="8"/>
      <c r="AK1822" s="8"/>
    </row>
    <row r="1823" spans="1:37" ht="120.75">
      <c r="A1823" s="18">
        <v>4069</v>
      </c>
      <c r="B1823" s="19"/>
      <c r="C1823" s="28" t="s">
        <v>21417</v>
      </c>
      <c r="D1823" s="28" t="s">
        <v>21418</v>
      </c>
      <c r="E1823" s="22"/>
      <c r="F1823" s="23" t="s">
        <v>50</v>
      </c>
      <c r="G1823" s="22"/>
      <c r="H1823" s="23">
        <v>0</v>
      </c>
      <c r="I1823" s="22"/>
      <c r="J1823" s="23" t="s">
        <v>18202</v>
      </c>
      <c r="K1823" s="22"/>
      <c r="L1823" s="23" t="s">
        <v>15679</v>
      </c>
      <c r="M1823" s="23" t="s">
        <v>11857</v>
      </c>
      <c r="N1823" s="22"/>
      <c r="O1823" s="22"/>
      <c r="P1823" s="24"/>
      <c r="Q1823" s="23" t="s">
        <v>29</v>
      </c>
      <c r="R1823" s="23" t="s">
        <v>30</v>
      </c>
      <c r="S1823" s="25"/>
      <c r="T1823" s="26"/>
      <c r="U1823" s="26"/>
      <c r="V1823" s="22"/>
      <c r="W1823" s="27"/>
      <c r="X1823" s="8"/>
      <c r="Y1823" s="8"/>
      <c r="Z1823" s="8"/>
      <c r="AA1823" s="8"/>
      <c r="AB1823" s="8"/>
      <c r="AC1823" s="8"/>
      <c r="AD1823" s="8"/>
      <c r="AE1823" s="8"/>
      <c r="AF1823" s="8"/>
      <c r="AG1823" s="8"/>
      <c r="AH1823" s="8"/>
      <c r="AI1823" s="8"/>
      <c r="AJ1823" s="8"/>
      <c r="AK1823" s="8"/>
    </row>
    <row r="1824" spans="1:37" ht="60.75">
      <c r="A1824" s="18">
        <v>4070</v>
      </c>
      <c r="B1824" s="19"/>
      <c r="C1824" s="28" t="s">
        <v>21419</v>
      </c>
      <c r="D1824" s="28" t="s">
        <v>21420</v>
      </c>
      <c r="E1824" s="22"/>
      <c r="F1824" s="23" t="s">
        <v>50</v>
      </c>
      <c r="G1824" s="22"/>
      <c r="H1824" s="23">
        <v>0</v>
      </c>
      <c r="I1824" s="22"/>
      <c r="J1824" s="23" t="s">
        <v>18202</v>
      </c>
      <c r="K1824" s="22"/>
      <c r="L1824" s="23" t="s">
        <v>15679</v>
      </c>
      <c r="M1824" s="23" t="s">
        <v>11857</v>
      </c>
      <c r="N1824" s="22"/>
      <c r="O1824" s="22"/>
      <c r="P1824" s="24"/>
      <c r="Q1824" s="23" t="s">
        <v>29</v>
      </c>
      <c r="R1824" s="23" t="s">
        <v>30</v>
      </c>
      <c r="S1824" s="25"/>
      <c r="T1824" s="26"/>
      <c r="U1824" s="26"/>
      <c r="V1824" s="22"/>
      <c r="W1824" s="27"/>
      <c r="X1824" s="8"/>
      <c r="Y1824" s="8"/>
      <c r="Z1824" s="8"/>
      <c r="AA1824" s="8"/>
      <c r="AB1824" s="8"/>
      <c r="AC1824" s="8"/>
      <c r="AD1824" s="8"/>
      <c r="AE1824" s="8"/>
      <c r="AF1824" s="8"/>
      <c r="AG1824" s="8"/>
      <c r="AH1824" s="8"/>
      <c r="AI1824" s="8"/>
      <c r="AJ1824" s="8"/>
      <c r="AK1824" s="8"/>
    </row>
    <row r="1825" spans="1:37" ht="120.75">
      <c r="A1825" s="18">
        <v>4071</v>
      </c>
      <c r="B1825" s="19"/>
      <c r="C1825" s="28" t="s">
        <v>21419</v>
      </c>
      <c r="D1825" s="28" t="s">
        <v>21418</v>
      </c>
      <c r="E1825" s="22"/>
      <c r="F1825" s="22"/>
      <c r="G1825" s="22"/>
      <c r="H1825" s="23">
        <v>0</v>
      </c>
      <c r="I1825" s="22"/>
      <c r="J1825" s="23" t="s">
        <v>18202</v>
      </c>
      <c r="K1825" s="22"/>
      <c r="L1825" s="23" t="s">
        <v>20770</v>
      </c>
      <c r="M1825" s="22"/>
      <c r="N1825" s="22"/>
      <c r="O1825" s="22"/>
      <c r="P1825" s="24"/>
      <c r="Q1825" s="23" t="s">
        <v>29</v>
      </c>
      <c r="R1825" s="23" t="s">
        <v>30</v>
      </c>
      <c r="S1825" s="25"/>
      <c r="T1825" s="26"/>
      <c r="U1825" s="26"/>
      <c r="V1825" s="22"/>
      <c r="W1825" s="27"/>
      <c r="X1825" s="8"/>
      <c r="Y1825" s="8"/>
      <c r="Z1825" s="8"/>
      <c r="AA1825" s="8"/>
      <c r="AB1825" s="8"/>
      <c r="AC1825" s="8"/>
      <c r="AD1825" s="8"/>
      <c r="AE1825" s="8"/>
      <c r="AF1825" s="8"/>
      <c r="AG1825" s="8"/>
      <c r="AH1825" s="8"/>
      <c r="AI1825" s="8"/>
      <c r="AJ1825" s="8"/>
      <c r="AK1825" s="8"/>
    </row>
    <row r="1826" spans="1:37" ht="60.75">
      <c r="A1826" s="18">
        <v>4072</v>
      </c>
      <c r="B1826" s="19"/>
      <c r="C1826" s="28" t="s">
        <v>21419</v>
      </c>
      <c r="D1826" s="28" t="s">
        <v>21420</v>
      </c>
      <c r="E1826" s="22"/>
      <c r="F1826" s="22"/>
      <c r="G1826" s="22"/>
      <c r="H1826" s="23">
        <v>0</v>
      </c>
      <c r="I1826" s="22"/>
      <c r="J1826" s="23" t="s">
        <v>18202</v>
      </c>
      <c r="K1826" s="22"/>
      <c r="L1826" s="23" t="s">
        <v>15679</v>
      </c>
      <c r="M1826" s="22"/>
      <c r="N1826" s="22"/>
      <c r="O1826" s="22"/>
      <c r="P1826" s="24"/>
      <c r="Q1826" s="23" t="s">
        <v>29</v>
      </c>
      <c r="R1826" s="23" t="s">
        <v>30</v>
      </c>
      <c r="S1826" s="25"/>
      <c r="T1826" s="26"/>
      <c r="U1826" s="26"/>
      <c r="V1826" s="22"/>
      <c r="W1826" s="27"/>
      <c r="X1826" s="8"/>
      <c r="Y1826" s="8"/>
      <c r="Z1826" s="8"/>
      <c r="AA1826" s="8"/>
      <c r="AB1826" s="8"/>
      <c r="AC1826" s="8"/>
      <c r="AD1826" s="8"/>
      <c r="AE1826" s="8"/>
      <c r="AF1826" s="8"/>
      <c r="AG1826" s="8"/>
      <c r="AH1826" s="8"/>
      <c r="AI1826" s="8"/>
      <c r="AJ1826" s="8"/>
      <c r="AK1826" s="8"/>
    </row>
    <row r="1827" spans="1:37" ht="60.75">
      <c r="A1827" s="18">
        <v>4073</v>
      </c>
      <c r="B1827" s="19"/>
      <c r="C1827" s="28" t="s">
        <v>21421</v>
      </c>
      <c r="D1827" s="28" t="s">
        <v>21422</v>
      </c>
      <c r="E1827" s="22"/>
      <c r="F1827" s="23" t="s">
        <v>50</v>
      </c>
      <c r="G1827" s="22"/>
      <c r="H1827" s="23">
        <v>0</v>
      </c>
      <c r="I1827" s="22"/>
      <c r="J1827" s="23" t="s">
        <v>18202</v>
      </c>
      <c r="K1827" s="22"/>
      <c r="L1827" s="23" t="s">
        <v>15679</v>
      </c>
      <c r="M1827" s="23" t="s">
        <v>11857</v>
      </c>
      <c r="N1827" s="22"/>
      <c r="O1827" s="22"/>
      <c r="P1827" s="24"/>
      <c r="Q1827" s="23" t="s">
        <v>29</v>
      </c>
      <c r="R1827" s="23" t="s">
        <v>30</v>
      </c>
      <c r="S1827" s="25"/>
      <c r="T1827" s="26"/>
      <c r="U1827" s="26"/>
      <c r="V1827" s="22"/>
      <c r="W1827" s="27"/>
      <c r="X1827" s="8"/>
      <c r="Y1827" s="8"/>
      <c r="Z1827" s="8"/>
      <c r="AA1827" s="8"/>
      <c r="AB1827" s="8"/>
      <c r="AC1827" s="8"/>
      <c r="AD1827" s="8"/>
      <c r="AE1827" s="8"/>
      <c r="AF1827" s="8"/>
      <c r="AG1827" s="8"/>
      <c r="AH1827" s="8"/>
      <c r="AI1827" s="8"/>
      <c r="AJ1827" s="8"/>
      <c r="AK1827" s="8"/>
    </row>
    <row r="1828" spans="1:37" ht="45.75">
      <c r="A1828" s="18">
        <v>4074</v>
      </c>
      <c r="B1828" s="19"/>
      <c r="C1828" s="28" t="s">
        <v>21423</v>
      </c>
      <c r="D1828" s="28" t="s">
        <v>21424</v>
      </c>
      <c r="E1828" s="22"/>
      <c r="F1828" s="22"/>
      <c r="G1828" s="22"/>
      <c r="H1828" s="23">
        <v>0</v>
      </c>
      <c r="I1828" s="22"/>
      <c r="J1828" s="23" t="s">
        <v>18202</v>
      </c>
      <c r="K1828" s="22"/>
      <c r="L1828" s="23" t="s">
        <v>15679</v>
      </c>
      <c r="M1828" s="22"/>
      <c r="N1828" s="22"/>
      <c r="O1828" s="22"/>
      <c r="P1828" s="24"/>
      <c r="Q1828" s="23" t="s">
        <v>29</v>
      </c>
      <c r="R1828" s="23" t="s">
        <v>30</v>
      </c>
      <c r="S1828" s="25"/>
      <c r="T1828" s="26"/>
      <c r="U1828" s="26"/>
      <c r="V1828" s="22"/>
      <c r="W1828" s="27"/>
      <c r="X1828" s="8"/>
      <c r="Y1828" s="8"/>
      <c r="Z1828" s="8"/>
      <c r="AA1828" s="8"/>
      <c r="AB1828" s="8"/>
      <c r="AC1828" s="8"/>
      <c r="AD1828" s="8"/>
      <c r="AE1828" s="8"/>
      <c r="AF1828" s="8"/>
      <c r="AG1828" s="8"/>
      <c r="AH1828" s="8"/>
      <c r="AI1828" s="8"/>
      <c r="AJ1828" s="8"/>
      <c r="AK1828" s="8"/>
    </row>
    <row r="1829" spans="1:37" ht="362.25">
      <c r="A1829" s="18">
        <v>4083</v>
      </c>
      <c r="B1829" s="19"/>
      <c r="C1829" s="20" t="s">
        <v>21425</v>
      </c>
      <c r="D1829" s="21"/>
      <c r="E1829" s="22"/>
      <c r="F1829" s="22"/>
      <c r="G1829" s="22"/>
      <c r="H1829" s="23">
        <v>0</v>
      </c>
      <c r="I1829" s="22"/>
      <c r="J1829" s="23" t="s">
        <v>18202</v>
      </c>
      <c r="K1829" s="22"/>
      <c r="L1829" s="23" t="s">
        <v>21045</v>
      </c>
      <c r="M1829" s="22"/>
      <c r="N1829" s="22"/>
      <c r="O1829" s="22"/>
      <c r="P1829" s="24"/>
      <c r="Q1829" s="23" t="s">
        <v>20</v>
      </c>
      <c r="R1829" s="22"/>
      <c r="S1829" s="25"/>
      <c r="T1829" s="26"/>
      <c r="U1829" s="26"/>
      <c r="V1829" s="22"/>
      <c r="W1829" s="27"/>
      <c r="X1829" s="8"/>
      <c r="Y1829" s="8"/>
      <c r="Z1829" s="8"/>
      <c r="AA1829" s="8"/>
      <c r="AB1829" s="8"/>
      <c r="AC1829" s="8"/>
      <c r="AD1829" s="8"/>
      <c r="AE1829" s="8"/>
      <c r="AF1829" s="8"/>
      <c r="AG1829" s="8"/>
      <c r="AH1829" s="8"/>
      <c r="AI1829" s="8"/>
      <c r="AJ1829" s="8"/>
      <c r="AK1829" s="8"/>
    </row>
    <row r="1830" spans="1:37" ht="150.75">
      <c r="A1830" s="18">
        <v>4087</v>
      </c>
      <c r="B1830" s="19"/>
      <c r="C1830" s="28" t="s">
        <v>21426</v>
      </c>
      <c r="D1830" s="28" t="s">
        <v>21427</v>
      </c>
      <c r="E1830" s="22"/>
      <c r="F1830" s="23" t="s">
        <v>108</v>
      </c>
      <c r="G1830" s="22"/>
      <c r="H1830" s="23">
        <v>0</v>
      </c>
      <c r="I1830" s="22"/>
      <c r="J1830" s="23" t="s">
        <v>18202</v>
      </c>
      <c r="K1830" s="22"/>
      <c r="L1830" s="23" t="s">
        <v>18267</v>
      </c>
      <c r="M1830" s="23" t="s">
        <v>11857</v>
      </c>
      <c r="N1830" s="22"/>
      <c r="O1830" s="22"/>
      <c r="P1830" s="24"/>
      <c r="Q1830" s="23" t="s">
        <v>29</v>
      </c>
      <c r="R1830" s="23" t="s">
        <v>30</v>
      </c>
      <c r="S1830" s="25"/>
      <c r="T1830" s="26"/>
      <c r="U1830" s="26"/>
      <c r="V1830" s="22"/>
      <c r="W1830" s="27"/>
      <c r="X1830" s="8"/>
      <c r="Y1830" s="8"/>
      <c r="Z1830" s="8"/>
      <c r="AA1830" s="8"/>
      <c r="AB1830" s="8"/>
      <c r="AC1830" s="8"/>
      <c r="AD1830" s="8"/>
      <c r="AE1830" s="8"/>
      <c r="AF1830" s="8"/>
      <c r="AG1830" s="8"/>
      <c r="AH1830" s="8"/>
      <c r="AI1830" s="8"/>
      <c r="AJ1830" s="8"/>
      <c r="AK1830" s="8"/>
    </row>
    <row r="1831" spans="1:37" ht="75.75">
      <c r="A1831" s="18">
        <v>4088</v>
      </c>
      <c r="B1831" s="19"/>
      <c r="C1831" s="28" t="s">
        <v>21428</v>
      </c>
      <c r="D1831" s="28" t="s">
        <v>21429</v>
      </c>
      <c r="E1831" s="22"/>
      <c r="F1831" s="23" t="s">
        <v>50</v>
      </c>
      <c r="G1831" s="23" t="s">
        <v>18913</v>
      </c>
      <c r="H1831" s="23">
        <v>0</v>
      </c>
      <c r="I1831" s="22"/>
      <c r="J1831" s="23" t="s">
        <v>18202</v>
      </c>
      <c r="K1831" s="29">
        <v>43497</v>
      </c>
      <c r="L1831" s="23" t="s">
        <v>15679</v>
      </c>
      <c r="M1831" s="22"/>
      <c r="N1831" s="23" t="s">
        <v>18979</v>
      </c>
      <c r="O1831" s="22"/>
      <c r="P1831" s="24"/>
      <c r="Q1831" s="23" t="s">
        <v>29</v>
      </c>
      <c r="R1831" s="23" t="s">
        <v>30</v>
      </c>
      <c r="S1831" s="25"/>
      <c r="T1831" s="26"/>
      <c r="U1831" s="26"/>
      <c r="V1831" s="22"/>
      <c r="W1831" s="27"/>
      <c r="X1831" s="8"/>
      <c r="Y1831" s="8"/>
      <c r="Z1831" s="8"/>
      <c r="AA1831" s="8"/>
      <c r="AB1831" s="8"/>
      <c r="AC1831" s="8"/>
      <c r="AD1831" s="8"/>
      <c r="AE1831" s="8"/>
      <c r="AF1831" s="8"/>
      <c r="AG1831" s="8"/>
      <c r="AH1831" s="8"/>
      <c r="AI1831" s="8"/>
      <c r="AJ1831" s="8"/>
      <c r="AK1831" s="8"/>
    </row>
    <row r="1832" spans="1:37" ht="90.75">
      <c r="A1832" s="18">
        <v>4092</v>
      </c>
      <c r="B1832" s="19"/>
      <c r="C1832" s="28" t="s">
        <v>21430</v>
      </c>
      <c r="D1832" s="28" t="s">
        <v>21431</v>
      </c>
      <c r="E1832" s="22"/>
      <c r="F1832" s="23" t="s">
        <v>50</v>
      </c>
      <c r="G1832" s="23" t="s">
        <v>18402</v>
      </c>
      <c r="H1832" s="23">
        <v>0</v>
      </c>
      <c r="I1832" s="22"/>
      <c r="J1832" s="23" t="s">
        <v>18202</v>
      </c>
      <c r="K1832" s="29">
        <v>43497</v>
      </c>
      <c r="L1832" s="23" t="s">
        <v>20770</v>
      </c>
      <c r="M1832" s="22"/>
      <c r="N1832" s="23" t="s">
        <v>18403</v>
      </c>
      <c r="O1832" s="22"/>
      <c r="P1832" s="24"/>
      <c r="Q1832" s="23" t="s">
        <v>29</v>
      </c>
      <c r="R1832" s="23" t="s">
        <v>30</v>
      </c>
      <c r="S1832" s="25"/>
      <c r="T1832" s="26"/>
      <c r="U1832" s="26"/>
      <c r="V1832" s="22"/>
      <c r="W1832" s="27"/>
      <c r="X1832" s="8"/>
      <c r="Y1832" s="8"/>
      <c r="Z1832" s="8"/>
      <c r="AA1832" s="8"/>
      <c r="AB1832" s="8"/>
      <c r="AC1832" s="8"/>
      <c r="AD1832" s="8"/>
      <c r="AE1832" s="8"/>
      <c r="AF1832" s="8"/>
      <c r="AG1832" s="8"/>
      <c r="AH1832" s="8"/>
      <c r="AI1832" s="8"/>
      <c r="AJ1832" s="8"/>
      <c r="AK1832" s="8"/>
    </row>
    <row r="1833" spans="1:37" ht="90.75">
      <c r="A1833" s="18">
        <v>4093</v>
      </c>
      <c r="B1833" s="19"/>
      <c r="C1833" s="28" t="s">
        <v>21430</v>
      </c>
      <c r="D1833" s="28" t="s">
        <v>21432</v>
      </c>
      <c r="E1833" s="22"/>
      <c r="F1833" s="23" t="s">
        <v>415</v>
      </c>
      <c r="G1833" s="23" t="s">
        <v>18402</v>
      </c>
      <c r="H1833" s="23">
        <v>0</v>
      </c>
      <c r="I1833" s="22"/>
      <c r="J1833" s="23" t="s">
        <v>18202</v>
      </c>
      <c r="K1833" s="29">
        <v>43497</v>
      </c>
      <c r="L1833" s="23" t="s">
        <v>20770</v>
      </c>
      <c r="M1833" s="22"/>
      <c r="N1833" s="23" t="s">
        <v>18403</v>
      </c>
      <c r="O1833" s="22"/>
      <c r="P1833" s="24"/>
      <c r="Q1833" s="23" t="s">
        <v>29</v>
      </c>
      <c r="R1833" s="23" t="s">
        <v>30</v>
      </c>
      <c r="S1833" s="25"/>
      <c r="T1833" s="26"/>
      <c r="U1833" s="26"/>
      <c r="V1833" s="22"/>
      <c r="W1833" s="27"/>
      <c r="X1833" s="8"/>
      <c r="Y1833" s="8"/>
      <c r="Z1833" s="8"/>
      <c r="AA1833" s="8"/>
      <c r="AB1833" s="8"/>
      <c r="AC1833" s="8"/>
      <c r="AD1833" s="8"/>
      <c r="AE1833" s="8"/>
      <c r="AF1833" s="8"/>
      <c r="AG1833" s="8"/>
      <c r="AH1833" s="8"/>
      <c r="AI1833" s="8"/>
      <c r="AJ1833" s="8"/>
      <c r="AK1833" s="8"/>
    </row>
    <row r="1834" spans="1:37" ht="240.75">
      <c r="A1834" s="18">
        <v>4095</v>
      </c>
      <c r="B1834" s="19"/>
      <c r="C1834" s="28" t="s">
        <v>9357</v>
      </c>
      <c r="D1834" s="28" t="s">
        <v>21433</v>
      </c>
      <c r="E1834" s="22"/>
      <c r="F1834" s="23" t="s">
        <v>466</v>
      </c>
      <c r="G1834" s="22"/>
      <c r="H1834" s="23">
        <v>0</v>
      </c>
      <c r="I1834" s="22"/>
      <c r="J1834" s="23" t="s">
        <v>18202</v>
      </c>
      <c r="K1834" s="22"/>
      <c r="L1834" s="23" t="s">
        <v>61</v>
      </c>
      <c r="M1834" s="22"/>
      <c r="N1834" s="22"/>
      <c r="O1834" s="22"/>
      <c r="P1834" s="24"/>
      <c r="Q1834" s="23" t="s">
        <v>36</v>
      </c>
      <c r="R1834" s="23" t="s">
        <v>37</v>
      </c>
      <c r="S1834" s="25"/>
      <c r="T1834" s="26"/>
      <c r="U1834" s="26"/>
      <c r="V1834" s="22"/>
      <c r="W1834" s="27"/>
      <c r="X1834" s="8"/>
      <c r="Y1834" s="8"/>
      <c r="Z1834" s="8"/>
      <c r="AA1834" s="8"/>
      <c r="AB1834" s="8"/>
      <c r="AC1834" s="8"/>
      <c r="AD1834" s="8"/>
      <c r="AE1834" s="8"/>
      <c r="AF1834" s="8"/>
      <c r="AG1834" s="8"/>
      <c r="AH1834" s="8"/>
      <c r="AI1834" s="8"/>
      <c r="AJ1834" s="8"/>
      <c r="AK1834" s="8"/>
    </row>
    <row r="1835" spans="1:37" ht="60.75">
      <c r="A1835" s="18">
        <v>4106</v>
      </c>
      <c r="B1835" s="19"/>
      <c r="C1835" s="28" t="s">
        <v>21434</v>
      </c>
      <c r="D1835" s="28" t="s">
        <v>21435</v>
      </c>
      <c r="E1835" s="22"/>
      <c r="F1835" s="23" t="s">
        <v>50</v>
      </c>
      <c r="G1835" s="22"/>
      <c r="H1835" s="23">
        <v>0</v>
      </c>
      <c r="I1835" s="22"/>
      <c r="J1835" s="23" t="s">
        <v>18202</v>
      </c>
      <c r="K1835" s="29">
        <v>43497</v>
      </c>
      <c r="L1835" s="23" t="s">
        <v>96</v>
      </c>
      <c r="M1835" s="22"/>
      <c r="N1835" s="23" t="s">
        <v>19889</v>
      </c>
      <c r="O1835" s="22"/>
      <c r="P1835" s="24"/>
      <c r="Q1835" s="23" t="s">
        <v>18392</v>
      </c>
      <c r="R1835" s="23" t="s">
        <v>127</v>
      </c>
      <c r="S1835" s="25"/>
      <c r="T1835" s="26"/>
      <c r="U1835" s="26"/>
      <c r="V1835" s="22"/>
      <c r="W1835" s="27"/>
      <c r="X1835" s="8"/>
      <c r="Y1835" s="8"/>
      <c r="Z1835" s="8"/>
      <c r="AA1835" s="8"/>
      <c r="AB1835" s="8"/>
      <c r="AC1835" s="8"/>
      <c r="AD1835" s="8"/>
      <c r="AE1835" s="8"/>
      <c r="AF1835" s="8"/>
      <c r="AG1835" s="8"/>
      <c r="AH1835" s="8"/>
      <c r="AI1835" s="8"/>
      <c r="AJ1835" s="8"/>
      <c r="AK1835" s="8"/>
    </row>
    <row r="1836" spans="1:37" ht="75.75">
      <c r="A1836" s="18">
        <v>4107</v>
      </c>
      <c r="B1836" s="19"/>
      <c r="C1836" s="28" t="s">
        <v>21436</v>
      </c>
      <c r="D1836" s="28" t="s">
        <v>21437</v>
      </c>
      <c r="E1836" s="22"/>
      <c r="F1836" s="22"/>
      <c r="G1836" s="22"/>
      <c r="H1836" s="23">
        <v>0</v>
      </c>
      <c r="I1836" s="22"/>
      <c r="J1836" s="23" t="s">
        <v>18202</v>
      </c>
      <c r="K1836" s="22"/>
      <c r="L1836" s="23" t="s">
        <v>17409</v>
      </c>
      <c r="M1836" s="22"/>
      <c r="N1836" s="22"/>
      <c r="O1836" s="22"/>
      <c r="P1836" s="24"/>
      <c r="Q1836" s="22"/>
      <c r="R1836" s="23" t="s">
        <v>19527</v>
      </c>
      <c r="S1836" s="25"/>
      <c r="T1836" s="26"/>
      <c r="U1836" s="32" t="s">
        <v>545</v>
      </c>
      <c r="V1836" s="22"/>
      <c r="W1836" s="27"/>
      <c r="X1836" s="8"/>
      <c r="Y1836" s="8"/>
      <c r="Z1836" s="8"/>
      <c r="AA1836" s="8"/>
      <c r="AB1836" s="8"/>
      <c r="AC1836" s="8"/>
      <c r="AD1836" s="8"/>
      <c r="AE1836" s="8"/>
      <c r="AF1836" s="8"/>
      <c r="AG1836" s="8"/>
      <c r="AH1836" s="8"/>
      <c r="AI1836" s="8"/>
      <c r="AJ1836" s="8"/>
      <c r="AK1836" s="8"/>
    </row>
    <row r="1837" spans="1:37" ht="195.75">
      <c r="A1837" s="18">
        <v>4108</v>
      </c>
      <c r="B1837" s="19"/>
      <c r="C1837" s="28" t="s">
        <v>21438</v>
      </c>
      <c r="D1837" s="28" t="s">
        <v>21439</v>
      </c>
      <c r="E1837" s="22"/>
      <c r="F1837" s="23" t="s">
        <v>266</v>
      </c>
      <c r="G1837" s="22"/>
      <c r="H1837" s="23">
        <v>0</v>
      </c>
      <c r="I1837" s="22"/>
      <c r="J1837" s="23" t="s">
        <v>18202</v>
      </c>
      <c r="K1837" s="29">
        <v>43497</v>
      </c>
      <c r="L1837" s="23" t="s">
        <v>96</v>
      </c>
      <c r="M1837" s="22"/>
      <c r="N1837" s="23" t="s">
        <v>18468</v>
      </c>
      <c r="O1837" s="22"/>
      <c r="P1837" s="24"/>
      <c r="Q1837" s="23" t="s">
        <v>18392</v>
      </c>
      <c r="R1837" s="23" t="s">
        <v>127</v>
      </c>
      <c r="S1837" s="25"/>
      <c r="T1837" s="26"/>
      <c r="U1837" s="26"/>
      <c r="V1837" s="22"/>
      <c r="W1837" s="27"/>
      <c r="X1837" s="8"/>
      <c r="Y1837" s="8"/>
      <c r="Z1837" s="8"/>
      <c r="AA1837" s="8"/>
      <c r="AB1837" s="8"/>
      <c r="AC1837" s="8"/>
      <c r="AD1837" s="8"/>
      <c r="AE1837" s="8"/>
      <c r="AF1837" s="8"/>
      <c r="AG1837" s="8"/>
      <c r="AH1837" s="8"/>
      <c r="AI1837" s="8"/>
      <c r="AJ1837" s="8"/>
      <c r="AK1837" s="8"/>
    </row>
    <row r="1838" spans="1:37" ht="105.75">
      <c r="A1838" s="18">
        <v>4109</v>
      </c>
      <c r="B1838" s="19"/>
      <c r="C1838" s="28" t="s">
        <v>21440</v>
      </c>
      <c r="D1838" s="28" t="s">
        <v>21441</v>
      </c>
      <c r="E1838" s="22"/>
      <c r="F1838" s="23" t="s">
        <v>50</v>
      </c>
      <c r="G1838" s="22"/>
      <c r="H1838" s="23">
        <v>0</v>
      </c>
      <c r="I1838" s="22"/>
      <c r="J1838" s="23" t="s">
        <v>18202</v>
      </c>
      <c r="K1838" s="22"/>
      <c r="L1838" s="23" t="s">
        <v>20770</v>
      </c>
      <c r="M1838" s="23" t="s">
        <v>11857</v>
      </c>
      <c r="N1838" s="22"/>
      <c r="O1838" s="22"/>
      <c r="P1838" s="24"/>
      <c r="Q1838" s="23" t="s">
        <v>29</v>
      </c>
      <c r="R1838" s="23" t="s">
        <v>30</v>
      </c>
      <c r="S1838" s="25"/>
      <c r="T1838" s="26"/>
      <c r="U1838" s="26"/>
      <c r="V1838" s="22"/>
      <c r="W1838" s="27"/>
      <c r="X1838" s="8"/>
      <c r="Y1838" s="8"/>
      <c r="Z1838" s="8"/>
      <c r="AA1838" s="8"/>
      <c r="AB1838" s="8"/>
      <c r="AC1838" s="8"/>
      <c r="AD1838" s="8"/>
      <c r="AE1838" s="8"/>
      <c r="AF1838" s="8"/>
      <c r="AG1838" s="8"/>
      <c r="AH1838" s="8"/>
      <c r="AI1838" s="8"/>
      <c r="AJ1838" s="8"/>
      <c r="AK1838" s="8"/>
    </row>
    <row r="1839" spans="1:37" ht="105.75">
      <c r="A1839" s="18">
        <v>4110</v>
      </c>
      <c r="B1839" s="19"/>
      <c r="C1839" s="28" t="s">
        <v>21442</v>
      </c>
      <c r="D1839" s="28" t="s">
        <v>21443</v>
      </c>
      <c r="E1839" s="22"/>
      <c r="F1839" s="22"/>
      <c r="G1839" s="22"/>
      <c r="H1839" s="23">
        <v>0</v>
      </c>
      <c r="I1839" s="22"/>
      <c r="J1839" s="23" t="s">
        <v>18202</v>
      </c>
      <c r="K1839" s="22"/>
      <c r="L1839" s="23" t="s">
        <v>17409</v>
      </c>
      <c r="M1839" s="22"/>
      <c r="N1839" s="22"/>
      <c r="O1839" s="22"/>
      <c r="P1839" s="24"/>
      <c r="Q1839" s="22"/>
      <c r="R1839" s="23" t="s">
        <v>20621</v>
      </c>
      <c r="S1839" s="25"/>
      <c r="T1839" s="26"/>
      <c r="U1839" s="32" t="s">
        <v>545</v>
      </c>
      <c r="V1839" s="22"/>
      <c r="W1839" s="27"/>
      <c r="X1839" s="8"/>
      <c r="Y1839" s="8"/>
      <c r="Z1839" s="8"/>
      <c r="AA1839" s="8"/>
      <c r="AB1839" s="8"/>
      <c r="AC1839" s="8"/>
      <c r="AD1839" s="8"/>
      <c r="AE1839" s="8"/>
      <c r="AF1839" s="8"/>
      <c r="AG1839" s="8"/>
      <c r="AH1839" s="8"/>
      <c r="AI1839" s="8"/>
      <c r="AJ1839" s="8"/>
      <c r="AK1839" s="8"/>
    </row>
    <row r="1840" spans="1:37" ht="60.75">
      <c r="A1840" s="18">
        <v>4129</v>
      </c>
      <c r="B1840" s="19"/>
      <c r="C1840" s="28" t="s">
        <v>21444</v>
      </c>
      <c r="D1840" s="28" t="s">
        <v>21445</v>
      </c>
      <c r="E1840" s="22"/>
      <c r="F1840" s="22"/>
      <c r="G1840" s="22"/>
      <c r="H1840" s="23">
        <v>0</v>
      </c>
      <c r="I1840" s="22"/>
      <c r="J1840" s="23" t="s">
        <v>18202</v>
      </c>
      <c r="K1840" s="22"/>
      <c r="L1840" s="23" t="s">
        <v>17409</v>
      </c>
      <c r="M1840" s="22"/>
      <c r="N1840" s="22"/>
      <c r="O1840" s="22"/>
      <c r="P1840" s="24"/>
      <c r="Q1840" s="23" t="s">
        <v>99</v>
      </c>
      <c r="R1840" s="23" t="s">
        <v>179</v>
      </c>
      <c r="S1840" s="25"/>
      <c r="T1840" s="26"/>
      <c r="U1840" s="26"/>
      <c r="V1840" s="22"/>
      <c r="W1840" s="27"/>
      <c r="X1840" s="8"/>
      <c r="Y1840" s="8"/>
      <c r="Z1840" s="8"/>
      <c r="AA1840" s="8"/>
      <c r="AB1840" s="8"/>
      <c r="AC1840" s="8"/>
      <c r="AD1840" s="8"/>
      <c r="AE1840" s="8"/>
      <c r="AF1840" s="8"/>
      <c r="AG1840" s="8"/>
      <c r="AH1840" s="8"/>
      <c r="AI1840" s="8"/>
      <c r="AJ1840" s="8"/>
      <c r="AK1840" s="8"/>
    </row>
    <row r="1841" spans="1:37" ht="240.75">
      <c r="A1841" s="18">
        <v>4132</v>
      </c>
      <c r="B1841" s="19"/>
      <c r="C1841" s="28" t="s">
        <v>21446</v>
      </c>
      <c r="D1841" s="28" t="s">
        <v>21447</v>
      </c>
      <c r="E1841" s="22"/>
      <c r="F1841" s="22"/>
      <c r="G1841" s="22"/>
      <c r="H1841" s="23">
        <v>0</v>
      </c>
      <c r="I1841" s="22"/>
      <c r="J1841" s="23" t="s">
        <v>18202</v>
      </c>
      <c r="K1841" s="22"/>
      <c r="L1841" s="23" t="s">
        <v>20770</v>
      </c>
      <c r="M1841" s="22"/>
      <c r="N1841" s="22"/>
      <c r="O1841" s="22"/>
      <c r="P1841" s="24"/>
      <c r="Q1841" s="23" t="s">
        <v>36</v>
      </c>
      <c r="R1841" s="23" t="s">
        <v>37</v>
      </c>
      <c r="S1841" s="25"/>
      <c r="T1841" s="26"/>
      <c r="U1841" s="26"/>
      <c r="V1841" s="22"/>
      <c r="W1841" s="27"/>
      <c r="X1841" s="8"/>
      <c r="Y1841" s="8"/>
      <c r="Z1841" s="8"/>
      <c r="AA1841" s="8"/>
      <c r="AB1841" s="8"/>
      <c r="AC1841" s="8"/>
      <c r="AD1841" s="8"/>
      <c r="AE1841" s="8"/>
      <c r="AF1841" s="8"/>
      <c r="AG1841" s="8"/>
      <c r="AH1841" s="8"/>
      <c r="AI1841" s="8"/>
      <c r="AJ1841" s="8"/>
      <c r="AK1841" s="8"/>
    </row>
    <row r="1842" spans="1:37" ht="30.75">
      <c r="A1842" s="18">
        <v>4133</v>
      </c>
      <c r="B1842" s="19"/>
      <c r="C1842" s="28" t="s">
        <v>21448</v>
      </c>
      <c r="D1842" s="28" t="s">
        <v>21449</v>
      </c>
      <c r="E1842" s="22"/>
      <c r="F1842" s="22"/>
      <c r="G1842" s="22"/>
      <c r="H1842" s="23">
        <v>0</v>
      </c>
      <c r="I1842" s="22"/>
      <c r="J1842" s="23" t="s">
        <v>18202</v>
      </c>
      <c r="K1842" s="22"/>
      <c r="L1842" s="23" t="s">
        <v>15679</v>
      </c>
      <c r="M1842" s="22"/>
      <c r="N1842" s="22"/>
      <c r="O1842" s="22"/>
      <c r="P1842" s="24"/>
      <c r="Q1842" s="23" t="s">
        <v>29</v>
      </c>
      <c r="R1842" s="23" t="s">
        <v>30</v>
      </c>
      <c r="S1842" s="25"/>
      <c r="T1842" s="26"/>
      <c r="U1842" s="26"/>
      <c r="V1842" s="22"/>
      <c r="W1842" s="27"/>
      <c r="X1842" s="8"/>
      <c r="Y1842" s="8"/>
      <c r="Z1842" s="8"/>
      <c r="AA1842" s="8"/>
      <c r="AB1842" s="8"/>
      <c r="AC1842" s="8"/>
      <c r="AD1842" s="8"/>
      <c r="AE1842" s="8"/>
      <c r="AF1842" s="8"/>
      <c r="AG1842" s="8"/>
      <c r="AH1842" s="8"/>
      <c r="AI1842" s="8"/>
      <c r="AJ1842" s="8"/>
      <c r="AK1842" s="8"/>
    </row>
    <row r="1843" spans="1:37" ht="60.75">
      <c r="A1843" s="18">
        <v>4134</v>
      </c>
      <c r="B1843" s="19"/>
      <c r="C1843" s="28" t="s">
        <v>21448</v>
      </c>
      <c r="D1843" s="28" t="s">
        <v>21450</v>
      </c>
      <c r="E1843" s="22"/>
      <c r="F1843" s="22"/>
      <c r="G1843" s="22"/>
      <c r="H1843" s="23">
        <v>0</v>
      </c>
      <c r="I1843" s="22"/>
      <c r="J1843" s="23" t="s">
        <v>18202</v>
      </c>
      <c r="K1843" s="22"/>
      <c r="L1843" s="23" t="s">
        <v>15679</v>
      </c>
      <c r="M1843" s="22"/>
      <c r="N1843" s="22"/>
      <c r="O1843" s="22"/>
      <c r="P1843" s="24"/>
      <c r="Q1843" s="23" t="s">
        <v>29</v>
      </c>
      <c r="R1843" s="23" t="s">
        <v>30</v>
      </c>
      <c r="S1843" s="25"/>
      <c r="T1843" s="26"/>
      <c r="U1843" s="26"/>
      <c r="V1843" s="22"/>
      <c r="W1843" s="27"/>
      <c r="X1843" s="8"/>
      <c r="Y1843" s="8"/>
      <c r="Z1843" s="8"/>
      <c r="AA1843" s="8"/>
      <c r="AB1843" s="8"/>
      <c r="AC1843" s="8"/>
      <c r="AD1843" s="8"/>
      <c r="AE1843" s="8"/>
      <c r="AF1843" s="8"/>
      <c r="AG1843" s="8"/>
      <c r="AH1843" s="8"/>
      <c r="AI1843" s="8"/>
      <c r="AJ1843" s="8"/>
      <c r="AK1843" s="8"/>
    </row>
    <row r="1844" spans="1:37" ht="45.75">
      <c r="A1844" s="18">
        <v>4135</v>
      </c>
      <c r="B1844" s="19"/>
      <c r="C1844" s="28" t="s">
        <v>21448</v>
      </c>
      <c r="D1844" s="28" t="s">
        <v>21451</v>
      </c>
      <c r="E1844" s="22"/>
      <c r="F1844" s="22"/>
      <c r="G1844" s="22"/>
      <c r="H1844" s="23">
        <v>0</v>
      </c>
      <c r="I1844" s="22"/>
      <c r="J1844" s="23" t="s">
        <v>18202</v>
      </c>
      <c r="K1844" s="22"/>
      <c r="L1844" s="23" t="s">
        <v>15679</v>
      </c>
      <c r="M1844" s="22"/>
      <c r="N1844" s="22"/>
      <c r="O1844" s="22"/>
      <c r="P1844" s="24"/>
      <c r="Q1844" s="23" t="s">
        <v>29</v>
      </c>
      <c r="R1844" s="23" t="s">
        <v>30</v>
      </c>
      <c r="S1844" s="25"/>
      <c r="T1844" s="26"/>
      <c r="U1844" s="26"/>
      <c r="V1844" s="22"/>
      <c r="W1844" s="27"/>
      <c r="X1844" s="8"/>
      <c r="Y1844" s="8"/>
      <c r="Z1844" s="8"/>
      <c r="AA1844" s="8"/>
      <c r="AB1844" s="8"/>
      <c r="AC1844" s="8"/>
      <c r="AD1844" s="8"/>
      <c r="AE1844" s="8"/>
      <c r="AF1844" s="8"/>
      <c r="AG1844" s="8"/>
      <c r="AH1844" s="8"/>
      <c r="AI1844" s="8"/>
      <c r="AJ1844" s="8"/>
      <c r="AK1844" s="8"/>
    </row>
    <row r="1845" spans="1:37" ht="120.75">
      <c r="A1845" s="18">
        <v>4136</v>
      </c>
      <c r="B1845" s="19"/>
      <c r="C1845" s="28" t="s">
        <v>21452</v>
      </c>
      <c r="D1845" s="28" t="s">
        <v>21453</v>
      </c>
      <c r="E1845" s="22"/>
      <c r="F1845" s="22"/>
      <c r="G1845" s="22"/>
      <c r="H1845" s="23">
        <v>0</v>
      </c>
      <c r="I1845" s="22"/>
      <c r="J1845" s="23" t="s">
        <v>18202</v>
      </c>
      <c r="K1845" s="22"/>
      <c r="L1845" s="23" t="s">
        <v>20770</v>
      </c>
      <c r="M1845" s="22"/>
      <c r="N1845" s="22"/>
      <c r="O1845" s="22"/>
      <c r="P1845" s="24"/>
      <c r="Q1845" s="23" t="s">
        <v>36</v>
      </c>
      <c r="R1845" s="23" t="s">
        <v>37</v>
      </c>
      <c r="S1845" s="25"/>
      <c r="T1845" s="26"/>
      <c r="U1845" s="26"/>
      <c r="V1845" s="22"/>
      <c r="W1845" s="27"/>
      <c r="X1845" s="8"/>
      <c r="Y1845" s="8"/>
      <c r="Z1845" s="8"/>
      <c r="AA1845" s="8"/>
      <c r="AB1845" s="8"/>
      <c r="AC1845" s="8"/>
      <c r="AD1845" s="8"/>
      <c r="AE1845" s="8"/>
      <c r="AF1845" s="8"/>
      <c r="AG1845" s="8"/>
      <c r="AH1845" s="8"/>
      <c r="AI1845" s="8"/>
      <c r="AJ1845" s="8"/>
      <c r="AK1845" s="8"/>
    </row>
    <row r="1846" spans="1:37" ht="135.75">
      <c r="A1846" s="18">
        <v>4137</v>
      </c>
      <c r="B1846" s="19"/>
      <c r="C1846" s="28" t="s">
        <v>21452</v>
      </c>
      <c r="D1846" s="28" t="s">
        <v>21454</v>
      </c>
      <c r="E1846" s="22"/>
      <c r="F1846" s="22"/>
      <c r="G1846" s="22"/>
      <c r="H1846" s="23">
        <v>0</v>
      </c>
      <c r="I1846" s="22"/>
      <c r="J1846" s="23" t="s">
        <v>18202</v>
      </c>
      <c r="K1846" s="22"/>
      <c r="L1846" s="23" t="s">
        <v>20770</v>
      </c>
      <c r="M1846" s="22"/>
      <c r="N1846" s="22"/>
      <c r="O1846" s="22"/>
      <c r="P1846" s="24"/>
      <c r="Q1846" s="23" t="s">
        <v>36</v>
      </c>
      <c r="R1846" s="23" t="s">
        <v>37</v>
      </c>
      <c r="S1846" s="25"/>
      <c r="T1846" s="26"/>
      <c r="U1846" s="26"/>
      <c r="V1846" s="22"/>
      <c r="W1846" s="27"/>
      <c r="X1846" s="8"/>
      <c r="Y1846" s="8"/>
      <c r="Z1846" s="8"/>
      <c r="AA1846" s="8"/>
      <c r="AB1846" s="8"/>
      <c r="AC1846" s="8"/>
      <c r="AD1846" s="8"/>
      <c r="AE1846" s="8"/>
      <c r="AF1846" s="8"/>
      <c r="AG1846" s="8"/>
      <c r="AH1846" s="8"/>
      <c r="AI1846" s="8"/>
      <c r="AJ1846" s="8"/>
      <c r="AK1846" s="8"/>
    </row>
    <row r="1847" spans="1:37" ht="135.75">
      <c r="A1847" s="18">
        <v>4138</v>
      </c>
      <c r="B1847" s="19"/>
      <c r="C1847" s="28" t="s">
        <v>21455</v>
      </c>
      <c r="D1847" s="28" t="s">
        <v>21456</v>
      </c>
      <c r="E1847" s="22"/>
      <c r="F1847" s="23" t="s">
        <v>415</v>
      </c>
      <c r="G1847" s="22"/>
      <c r="H1847" s="23">
        <v>0</v>
      </c>
      <c r="I1847" s="22"/>
      <c r="J1847" s="23" t="s">
        <v>18202</v>
      </c>
      <c r="K1847" s="22"/>
      <c r="L1847" s="23" t="s">
        <v>20770</v>
      </c>
      <c r="M1847" s="22"/>
      <c r="N1847" s="22"/>
      <c r="O1847" s="22"/>
      <c r="P1847" s="24"/>
      <c r="Q1847" s="23" t="s">
        <v>36</v>
      </c>
      <c r="R1847" s="23" t="s">
        <v>37</v>
      </c>
      <c r="S1847" s="25"/>
      <c r="T1847" s="26"/>
      <c r="U1847" s="26"/>
      <c r="V1847" s="22"/>
      <c r="W1847" s="27"/>
      <c r="X1847" s="8"/>
      <c r="Y1847" s="8"/>
      <c r="Z1847" s="8"/>
      <c r="AA1847" s="8"/>
      <c r="AB1847" s="8"/>
      <c r="AC1847" s="8"/>
      <c r="AD1847" s="8"/>
      <c r="AE1847" s="8"/>
      <c r="AF1847" s="8"/>
      <c r="AG1847" s="8"/>
      <c r="AH1847" s="8"/>
      <c r="AI1847" s="8"/>
      <c r="AJ1847" s="8"/>
      <c r="AK1847" s="8"/>
    </row>
    <row r="1848" spans="1:37" ht="165.75">
      <c r="A1848" s="18">
        <v>4139</v>
      </c>
      <c r="B1848" s="19"/>
      <c r="C1848" s="28" t="s">
        <v>21457</v>
      </c>
      <c r="D1848" s="28" t="s">
        <v>21458</v>
      </c>
      <c r="E1848" s="22"/>
      <c r="F1848" s="22"/>
      <c r="G1848" s="22"/>
      <c r="H1848" s="23">
        <v>0</v>
      </c>
      <c r="I1848" s="22"/>
      <c r="J1848" s="23" t="s">
        <v>18202</v>
      </c>
      <c r="K1848" s="22"/>
      <c r="L1848" s="23" t="s">
        <v>15679</v>
      </c>
      <c r="M1848" s="22"/>
      <c r="N1848" s="22"/>
      <c r="O1848" s="22"/>
      <c r="P1848" s="24"/>
      <c r="Q1848" s="23" t="s">
        <v>36</v>
      </c>
      <c r="R1848" s="23" t="s">
        <v>37</v>
      </c>
      <c r="S1848" s="25"/>
      <c r="T1848" s="26"/>
      <c r="U1848" s="26"/>
      <c r="V1848" s="22"/>
      <c r="W1848" s="27"/>
      <c r="X1848" s="8"/>
      <c r="Y1848" s="8"/>
      <c r="Z1848" s="8"/>
      <c r="AA1848" s="8"/>
      <c r="AB1848" s="8"/>
      <c r="AC1848" s="8"/>
      <c r="AD1848" s="8"/>
      <c r="AE1848" s="8"/>
      <c r="AF1848" s="8"/>
      <c r="AG1848" s="8"/>
      <c r="AH1848" s="8"/>
      <c r="AI1848" s="8"/>
      <c r="AJ1848" s="8"/>
      <c r="AK1848" s="8"/>
    </row>
    <row r="1849" spans="1:37" ht="60.75">
      <c r="A1849" s="18">
        <v>4141</v>
      </c>
      <c r="B1849" s="19"/>
      <c r="C1849" s="28" t="s">
        <v>21459</v>
      </c>
      <c r="D1849" s="28" t="s">
        <v>21460</v>
      </c>
      <c r="E1849" s="22"/>
      <c r="F1849" s="23" t="s">
        <v>50</v>
      </c>
      <c r="G1849" s="22"/>
      <c r="H1849" s="23">
        <v>0</v>
      </c>
      <c r="I1849" s="22"/>
      <c r="J1849" s="23" t="s">
        <v>18202</v>
      </c>
      <c r="K1849" s="22"/>
      <c r="L1849" s="23" t="s">
        <v>15679</v>
      </c>
      <c r="M1849" s="23" t="s">
        <v>11857</v>
      </c>
      <c r="N1849" s="22"/>
      <c r="O1849" s="22"/>
      <c r="P1849" s="24"/>
      <c r="Q1849" s="23" t="s">
        <v>29</v>
      </c>
      <c r="R1849" s="23" t="s">
        <v>30</v>
      </c>
      <c r="S1849" s="25"/>
      <c r="T1849" s="26"/>
      <c r="U1849" s="26"/>
      <c r="V1849" s="22"/>
      <c r="W1849" s="27"/>
      <c r="X1849" s="8"/>
      <c r="Y1849" s="8"/>
      <c r="Z1849" s="8"/>
      <c r="AA1849" s="8"/>
      <c r="AB1849" s="8"/>
      <c r="AC1849" s="8"/>
      <c r="AD1849" s="8"/>
      <c r="AE1849" s="8"/>
      <c r="AF1849" s="8"/>
      <c r="AG1849" s="8"/>
      <c r="AH1849" s="8"/>
      <c r="AI1849" s="8"/>
      <c r="AJ1849" s="8"/>
      <c r="AK1849" s="8"/>
    </row>
    <row r="1850" spans="1:37" ht="135.75">
      <c r="A1850" s="18">
        <v>4142</v>
      </c>
      <c r="B1850" s="19"/>
      <c r="C1850" s="28" t="s">
        <v>21461</v>
      </c>
      <c r="D1850" s="28" t="s">
        <v>21462</v>
      </c>
      <c r="E1850" s="22"/>
      <c r="F1850" s="22"/>
      <c r="G1850" s="22"/>
      <c r="H1850" s="23">
        <v>0</v>
      </c>
      <c r="I1850" s="22"/>
      <c r="J1850" s="23" t="s">
        <v>18202</v>
      </c>
      <c r="K1850" s="22"/>
      <c r="L1850" s="23" t="s">
        <v>20770</v>
      </c>
      <c r="M1850" s="22"/>
      <c r="N1850" s="22"/>
      <c r="O1850" s="22"/>
      <c r="P1850" s="24"/>
      <c r="Q1850" s="23" t="s">
        <v>29</v>
      </c>
      <c r="R1850" s="23" t="s">
        <v>30</v>
      </c>
      <c r="S1850" s="25"/>
      <c r="T1850" s="26"/>
      <c r="U1850" s="26"/>
      <c r="V1850" s="22"/>
      <c r="W1850" s="27"/>
      <c r="X1850" s="8"/>
      <c r="Y1850" s="8"/>
      <c r="Z1850" s="8"/>
      <c r="AA1850" s="8"/>
      <c r="AB1850" s="8"/>
      <c r="AC1850" s="8"/>
      <c r="AD1850" s="8"/>
      <c r="AE1850" s="8"/>
      <c r="AF1850" s="8"/>
      <c r="AG1850" s="8"/>
      <c r="AH1850" s="8"/>
      <c r="AI1850" s="8"/>
      <c r="AJ1850" s="8"/>
      <c r="AK1850" s="8"/>
    </row>
    <row r="1851" spans="1:37" ht="75.75">
      <c r="A1851" s="18">
        <v>4145</v>
      </c>
      <c r="B1851" s="19"/>
      <c r="C1851" s="28" t="s">
        <v>21463</v>
      </c>
      <c r="D1851" s="28" t="s">
        <v>21464</v>
      </c>
      <c r="E1851" s="22"/>
      <c r="F1851" s="22"/>
      <c r="G1851" s="22"/>
      <c r="H1851" s="23">
        <v>0</v>
      </c>
      <c r="I1851" s="22"/>
      <c r="J1851" s="23" t="s">
        <v>18202</v>
      </c>
      <c r="K1851" s="23" t="s">
        <v>18203</v>
      </c>
      <c r="L1851" s="23" t="s">
        <v>219</v>
      </c>
      <c r="M1851" s="22"/>
      <c r="N1851" s="22"/>
      <c r="O1851" s="22"/>
      <c r="P1851" s="24"/>
      <c r="Q1851" s="23" t="s">
        <v>18820</v>
      </c>
      <c r="R1851" s="38">
        <v>87773000000</v>
      </c>
      <c r="S1851" s="25"/>
      <c r="T1851" s="26"/>
      <c r="U1851" s="26"/>
      <c r="V1851" s="22"/>
      <c r="W1851" s="27"/>
      <c r="X1851" s="8"/>
      <c r="Y1851" s="8"/>
      <c r="Z1851" s="8"/>
      <c r="AA1851" s="8"/>
      <c r="AB1851" s="8"/>
      <c r="AC1851" s="8"/>
      <c r="AD1851" s="8"/>
      <c r="AE1851" s="8"/>
      <c r="AF1851" s="8"/>
      <c r="AG1851" s="8"/>
      <c r="AH1851" s="8"/>
      <c r="AI1851" s="8"/>
      <c r="AJ1851" s="8"/>
      <c r="AK1851" s="8"/>
    </row>
    <row r="1852" spans="1:37" ht="90.75">
      <c r="A1852" s="18">
        <v>4152</v>
      </c>
      <c r="B1852" s="19"/>
      <c r="C1852" s="28" t="s">
        <v>21465</v>
      </c>
      <c r="D1852" s="28" t="s">
        <v>21466</v>
      </c>
      <c r="E1852" s="22"/>
      <c r="F1852" s="22"/>
      <c r="G1852" s="22"/>
      <c r="H1852" s="23">
        <v>0</v>
      </c>
      <c r="I1852" s="22"/>
      <c r="J1852" s="23" t="s">
        <v>18202</v>
      </c>
      <c r="K1852" s="22"/>
      <c r="L1852" s="23" t="s">
        <v>18267</v>
      </c>
      <c r="M1852" s="22"/>
      <c r="N1852" s="22"/>
      <c r="O1852" s="22"/>
      <c r="P1852" s="24"/>
      <c r="Q1852" s="23" t="s">
        <v>29</v>
      </c>
      <c r="R1852" s="23" t="s">
        <v>30</v>
      </c>
      <c r="S1852" s="25"/>
      <c r="T1852" s="26"/>
      <c r="U1852" s="26"/>
      <c r="V1852" s="22"/>
      <c r="W1852" s="27"/>
      <c r="X1852" s="8"/>
      <c r="Y1852" s="8"/>
      <c r="Z1852" s="8"/>
      <c r="AA1852" s="8"/>
      <c r="AB1852" s="8"/>
      <c r="AC1852" s="8"/>
      <c r="AD1852" s="8"/>
      <c r="AE1852" s="8"/>
      <c r="AF1852" s="8"/>
      <c r="AG1852" s="8"/>
      <c r="AH1852" s="8"/>
      <c r="AI1852" s="8"/>
      <c r="AJ1852" s="8"/>
      <c r="AK1852" s="8"/>
    </row>
    <row r="1853" spans="1:37" ht="120.75">
      <c r="A1853" s="18">
        <v>4153</v>
      </c>
      <c r="B1853" s="19"/>
      <c r="C1853" s="28" t="s">
        <v>21465</v>
      </c>
      <c r="D1853" s="28" t="s">
        <v>21467</v>
      </c>
      <c r="E1853" s="22"/>
      <c r="F1853" s="23" t="s">
        <v>456</v>
      </c>
      <c r="G1853" s="22"/>
      <c r="H1853" s="23">
        <v>0</v>
      </c>
      <c r="I1853" s="22"/>
      <c r="J1853" s="23" t="s">
        <v>18202</v>
      </c>
      <c r="K1853" s="22"/>
      <c r="L1853" s="23" t="s">
        <v>15679</v>
      </c>
      <c r="M1853" s="23" t="s">
        <v>11857</v>
      </c>
      <c r="N1853" s="22"/>
      <c r="O1853" s="22"/>
      <c r="P1853" s="24"/>
      <c r="Q1853" s="23" t="s">
        <v>29</v>
      </c>
      <c r="R1853" s="23" t="s">
        <v>30</v>
      </c>
      <c r="S1853" s="25"/>
      <c r="T1853" s="26"/>
      <c r="U1853" s="26"/>
      <c r="V1853" s="22"/>
      <c r="W1853" s="27"/>
      <c r="X1853" s="8"/>
      <c r="Y1853" s="8"/>
      <c r="Z1853" s="8"/>
      <c r="AA1853" s="8"/>
      <c r="AB1853" s="8"/>
      <c r="AC1853" s="8"/>
      <c r="AD1853" s="8"/>
      <c r="AE1853" s="8"/>
      <c r="AF1853" s="8"/>
      <c r="AG1853" s="8"/>
      <c r="AH1853" s="8"/>
      <c r="AI1853" s="8"/>
      <c r="AJ1853" s="8"/>
      <c r="AK1853" s="8"/>
    </row>
    <row r="1854" spans="1:37" ht="135.75">
      <c r="A1854" s="18">
        <v>4154</v>
      </c>
      <c r="B1854" s="19"/>
      <c r="C1854" s="28" t="s">
        <v>21468</v>
      </c>
      <c r="D1854" s="28" t="s">
        <v>21469</v>
      </c>
      <c r="E1854" s="22"/>
      <c r="F1854" s="23" t="s">
        <v>21470</v>
      </c>
      <c r="G1854" s="23" t="s">
        <v>21471</v>
      </c>
      <c r="H1854" s="23">
        <v>0</v>
      </c>
      <c r="I1854" s="22"/>
      <c r="J1854" s="23" t="s">
        <v>18202</v>
      </c>
      <c r="K1854" s="29">
        <v>43497</v>
      </c>
      <c r="L1854" s="23" t="s">
        <v>15679</v>
      </c>
      <c r="M1854" s="22"/>
      <c r="N1854" s="23" t="s">
        <v>19267</v>
      </c>
      <c r="O1854" s="22"/>
      <c r="P1854" s="24"/>
      <c r="Q1854" s="23" t="s">
        <v>29</v>
      </c>
      <c r="R1854" s="23" t="s">
        <v>30</v>
      </c>
      <c r="S1854" s="25"/>
      <c r="T1854" s="26"/>
      <c r="U1854" s="26"/>
      <c r="V1854" s="22"/>
      <c r="W1854" s="27"/>
      <c r="X1854" s="8"/>
      <c r="Y1854" s="8"/>
      <c r="Z1854" s="8"/>
      <c r="AA1854" s="8"/>
      <c r="AB1854" s="8"/>
      <c r="AC1854" s="8"/>
      <c r="AD1854" s="8"/>
      <c r="AE1854" s="8"/>
      <c r="AF1854" s="8"/>
      <c r="AG1854" s="8"/>
      <c r="AH1854" s="8"/>
      <c r="AI1854" s="8"/>
      <c r="AJ1854" s="8"/>
      <c r="AK1854" s="8"/>
    </row>
    <row r="1855" spans="1:37" ht="90.75">
      <c r="A1855" s="18">
        <v>4155</v>
      </c>
      <c r="B1855" s="19"/>
      <c r="C1855" s="28" t="s">
        <v>21472</v>
      </c>
      <c r="D1855" s="28" t="s">
        <v>21473</v>
      </c>
      <c r="E1855" s="22"/>
      <c r="F1855" s="22"/>
      <c r="G1855" s="22"/>
      <c r="H1855" s="23">
        <v>0</v>
      </c>
      <c r="I1855" s="22"/>
      <c r="J1855" s="23" t="s">
        <v>18202</v>
      </c>
      <c r="K1855" s="22"/>
      <c r="L1855" s="23" t="s">
        <v>18367</v>
      </c>
      <c r="M1855" s="22"/>
      <c r="N1855" s="22"/>
      <c r="O1855" s="22"/>
      <c r="P1855" s="24"/>
      <c r="Q1855" s="22"/>
      <c r="R1855" s="22"/>
      <c r="S1855" s="25"/>
      <c r="T1855" s="26"/>
      <c r="U1855" s="26"/>
      <c r="V1855" s="22"/>
      <c r="W1855" s="27"/>
      <c r="X1855" s="8"/>
      <c r="Y1855" s="8"/>
      <c r="Z1855" s="8"/>
      <c r="AA1855" s="8"/>
      <c r="AB1855" s="8"/>
      <c r="AC1855" s="8"/>
      <c r="AD1855" s="8"/>
      <c r="AE1855" s="8"/>
      <c r="AF1855" s="8"/>
      <c r="AG1855" s="8"/>
      <c r="AH1855" s="8"/>
      <c r="AI1855" s="8"/>
      <c r="AJ1855" s="8"/>
      <c r="AK1855" s="8"/>
    </row>
    <row r="1856" spans="1:37" ht="409.6">
      <c r="A1856" s="18">
        <v>4158</v>
      </c>
      <c r="B1856" s="19"/>
      <c r="C1856" s="28" t="s">
        <v>21474</v>
      </c>
      <c r="D1856" s="21"/>
      <c r="E1856" s="22"/>
      <c r="F1856" s="22"/>
      <c r="G1856" s="22"/>
      <c r="H1856" s="23">
        <v>0</v>
      </c>
      <c r="I1856" s="22"/>
      <c r="J1856" s="23" t="s">
        <v>18202</v>
      </c>
      <c r="K1856" s="22"/>
      <c r="L1856" s="23" t="s">
        <v>15679</v>
      </c>
      <c r="M1856" s="23">
        <v>2017</v>
      </c>
      <c r="N1856" s="22"/>
      <c r="O1856" s="22"/>
      <c r="P1856" s="24"/>
      <c r="Q1856" s="23" t="s">
        <v>20</v>
      </c>
      <c r="R1856" s="23" t="s">
        <v>21</v>
      </c>
      <c r="S1856" s="25"/>
      <c r="T1856" s="26"/>
      <c r="U1856" s="26"/>
      <c r="V1856" s="22"/>
      <c r="W1856" s="27"/>
      <c r="X1856" s="8"/>
      <c r="Y1856" s="8"/>
      <c r="Z1856" s="8"/>
      <c r="AA1856" s="8"/>
      <c r="AB1856" s="8"/>
      <c r="AC1856" s="8"/>
      <c r="AD1856" s="8"/>
      <c r="AE1856" s="8"/>
      <c r="AF1856" s="8"/>
      <c r="AG1856" s="8"/>
      <c r="AH1856" s="8"/>
      <c r="AI1856" s="8"/>
      <c r="AJ1856" s="8"/>
      <c r="AK1856" s="8"/>
    </row>
    <row r="1857" spans="1:37" ht="120.75">
      <c r="A1857" s="18">
        <v>4182</v>
      </c>
      <c r="B1857" s="19"/>
      <c r="C1857" s="28" t="s">
        <v>15053</v>
      </c>
      <c r="D1857" s="28" t="s">
        <v>21475</v>
      </c>
      <c r="E1857" s="22"/>
      <c r="F1857" s="23" t="s">
        <v>456</v>
      </c>
      <c r="G1857" s="22"/>
      <c r="H1857" s="23">
        <v>0</v>
      </c>
      <c r="I1857" s="22"/>
      <c r="J1857" s="23" t="s">
        <v>18202</v>
      </c>
      <c r="K1857" s="23" t="s">
        <v>18203</v>
      </c>
      <c r="L1857" s="23" t="s">
        <v>18212</v>
      </c>
      <c r="M1857" s="22"/>
      <c r="N1857" s="22"/>
      <c r="O1857" s="22"/>
      <c r="P1857" s="24"/>
      <c r="Q1857" s="23" t="s">
        <v>29</v>
      </c>
      <c r="R1857" s="23" t="s">
        <v>30</v>
      </c>
      <c r="S1857" s="25"/>
      <c r="T1857" s="26"/>
      <c r="U1857" s="26"/>
      <c r="V1857" s="22"/>
      <c r="W1857" s="27"/>
      <c r="X1857" s="8"/>
      <c r="Y1857" s="8"/>
      <c r="Z1857" s="8"/>
      <c r="AA1857" s="8"/>
      <c r="AB1857" s="8"/>
      <c r="AC1857" s="8"/>
      <c r="AD1857" s="8"/>
      <c r="AE1857" s="8"/>
      <c r="AF1857" s="8"/>
      <c r="AG1857" s="8"/>
      <c r="AH1857" s="8"/>
      <c r="AI1857" s="8"/>
      <c r="AJ1857" s="8"/>
      <c r="AK1857" s="8"/>
    </row>
    <row r="1858" spans="1:37" ht="120.75">
      <c r="A1858" s="18">
        <v>4183</v>
      </c>
      <c r="B1858" s="19"/>
      <c r="C1858" s="28" t="s">
        <v>15053</v>
      </c>
      <c r="D1858" s="28" t="s">
        <v>21476</v>
      </c>
      <c r="E1858" s="22"/>
      <c r="F1858" s="23" t="s">
        <v>50</v>
      </c>
      <c r="G1858" s="22"/>
      <c r="H1858" s="23">
        <v>0</v>
      </c>
      <c r="I1858" s="22"/>
      <c r="J1858" s="23" t="s">
        <v>18202</v>
      </c>
      <c r="K1858" s="23" t="s">
        <v>18203</v>
      </c>
      <c r="L1858" s="23" t="s">
        <v>18212</v>
      </c>
      <c r="M1858" s="22"/>
      <c r="N1858" s="22"/>
      <c r="O1858" s="22"/>
      <c r="P1858" s="24"/>
      <c r="Q1858" s="23" t="s">
        <v>29</v>
      </c>
      <c r="R1858" s="23" t="s">
        <v>30</v>
      </c>
      <c r="S1858" s="25"/>
      <c r="T1858" s="26"/>
      <c r="U1858" s="26"/>
      <c r="V1858" s="22"/>
      <c r="W1858" s="27"/>
      <c r="X1858" s="8"/>
      <c r="Y1858" s="8"/>
      <c r="Z1858" s="8"/>
      <c r="AA1858" s="8"/>
      <c r="AB1858" s="8"/>
      <c r="AC1858" s="8"/>
      <c r="AD1858" s="8"/>
      <c r="AE1858" s="8"/>
      <c r="AF1858" s="8"/>
      <c r="AG1858" s="8"/>
      <c r="AH1858" s="8"/>
      <c r="AI1858" s="8"/>
      <c r="AJ1858" s="8"/>
      <c r="AK1858" s="8"/>
    </row>
    <row r="1859" spans="1:37" ht="135.75">
      <c r="A1859" s="18">
        <v>4184</v>
      </c>
      <c r="B1859" s="19"/>
      <c r="C1859" s="28" t="s">
        <v>15053</v>
      </c>
      <c r="D1859" s="28" t="s">
        <v>8981</v>
      </c>
      <c r="E1859" s="22"/>
      <c r="F1859" s="23" t="s">
        <v>50</v>
      </c>
      <c r="G1859" s="22"/>
      <c r="H1859" s="23">
        <v>0</v>
      </c>
      <c r="I1859" s="22"/>
      <c r="J1859" s="23" t="s">
        <v>18202</v>
      </c>
      <c r="K1859" s="23" t="s">
        <v>18203</v>
      </c>
      <c r="L1859" s="23" t="s">
        <v>18212</v>
      </c>
      <c r="M1859" s="22"/>
      <c r="N1859" s="22"/>
      <c r="O1859" s="22"/>
      <c r="P1859" s="24"/>
      <c r="Q1859" s="23" t="s">
        <v>29</v>
      </c>
      <c r="R1859" s="23" t="s">
        <v>30</v>
      </c>
      <c r="S1859" s="25"/>
      <c r="T1859" s="26"/>
      <c r="U1859" s="26"/>
      <c r="V1859" s="22"/>
      <c r="W1859" s="27"/>
      <c r="X1859" s="8"/>
      <c r="Y1859" s="8"/>
      <c r="Z1859" s="8"/>
      <c r="AA1859" s="8"/>
      <c r="AB1859" s="8"/>
      <c r="AC1859" s="8"/>
      <c r="AD1859" s="8"/>
      <c r="AE1859" s="8"/>
      <c r="AF1859" s="8"/>
      <c r="AG1859" s="8"/>
      <c r="AH1859" s="8"/>
      <c r="AI1859" s="8"/>
      <c r="AJ1859" s="8"/>
      <c r="AK1859" s="8"/>
    </row>
    <row r="1860" spans="1:37" ht="120.75">
      <c r="A1860" s="18">
        <v>4185</v>
      </c>
      <c r="B1860" s="19"/>
      <c r="C1860" s="28" t="s">
        <v>15053</v>
      </c>
      <c r="D1860" s="28" t="s">
        <v>21476</v>
      </c>
      <c r="E1860" s="22"/>
      <c r="F1860" s="23" t="s">
        <v>50</v>
      </c>
      <c r="G1860" s="23" t="s">
        <v>21477</v>
      </c>
      <c r="H1860" s="23">
        <v>0</v>
      </c>
      <c r="I1860" s="22"/>
      <c r="J1860" s="23" t="s">
        <v>18202</v>
      </c>
      <c r="K1860" s="29">
        <v>43497</v>
      </c>
      <c r="L1860" s="23" t="s">
        <v>15679</v>
      </c>
      <c r="M1860" s="22"/>
      <c r="N1860" s="23" t="s">
        <v>19181</v>
      </c>
      <c r="O1860" s="22"/>
      <c r="P1860" s="24"/>
      <c r="Q1860" s="23" t="s">
        <v>29</v>
      </c>
      <c r="R1860" s="23" t="s">
        <v>30</v>
      </c>
      <c r="S1860" s="25"/>
      <c r="T1860" s="26"/>
      <c r="U1860" s="26"/>
      <c r="V1860" s="22"/>
      <c r="W1860" s="27"/>
      <c r="X1860" s="8"/>
      <c r="Y1860" s="8"/>
      <c r="Z1860" s="8"/>
      <c r="AA1860" s="8"/>
      <c r="AB1860" s="8"/>
      <c r="AC1860" s="8"/>
      <c r="AD1860" s="8"/>
      <c r="AE1860" s="8"/>
      <c r="AF1860" s="8"/>
      <c r="AG1860" s="8"/>
      <c r="AH1860" s="8"/>
      <c r="AI1860" s="8"/>
      <c r="AJ1860" s="8"/>
      <c r="AK1860" s="8"/>
    </row>
    <row r="1861" spans="1:37" ht="150.75">
      <c r="A1861" s="18">
        <v>4186</v>
      </c>
      <c r="B1861" s="19"/>
      <c r="C1861" s="28" t="s">
        <v>21478</v>
      </c>
      <c r="D1861" s="28" t="s">
        <v>21479</v>
      </c>
      <c r="E1861" s="22"/>
      <c r="F1861" s="23" t="s">
        <v>466</v>
      </c>
      <c r="G1861" s="22"/>
      <c r="H1861" s="23">
        <v>0</v>
      </c>
      <c r="I1861" s="22"/>
      <c r="J1861" s="23" t="s">
        <v>18202</v>
      </c>
      <c r="K1861" s="23" t="s">
        <v>18203</v>
      </c>
      <c r="L1861" s="23" t="s">
        <v>18212</v>
      </c>
      <c r="M1861" s="22"/>
      <c r="N1861" s="22"/>
      <c r="O1861" s="22"/>
      <c r="P1861" s="24"/>
      <c r="Q1861" s="23" t="s">
        <v>29</v>
      </c>
      <c r="R1861" s="23" t="s">
        <v>30</v>
      </c>
      <c r="S1861" s="25"/>
      <c r="T1861" s="26"/>
      <c r="U1861" s="26"/>
      <c r="V1861" s="22"/>
      <c r="W1861" s="27"/>
      <c r="X1861" s="8"/>
      <c r="Y1861" s="8"/>
      <c r="Z1861" s="8"/>
      <c r="AA1861" s="8"/>
      <c r="AB1861" s="8"/>
      <c r="AC1861" s="8"/>
      <c r="AD1861" s="8"/>
      <c r="AE1861" s="8"/>
      <c r="AF1861" s="8"/>
      <c r="AG1861" s="8"/>
      <c r="AH1861" s="8"/>
      <c r="AI1861" s="8"/>
      <c r="AJ1861" s="8"/>
      <c r="AK1861" s="8"/>
    </row>
    <row r="1862" spans="1:37" ht="75.75">
      <c r="A1862" s="18">
        <v>4190</v>
      </c>
      <c r="B1862" s="19"/>
      <c r="C1862" s="28" t="s">
        <v>21480</v>
      </c>
      <c r="D1862" s="28" t="s">
        <v>21481</v>
      </c>
      <c r="E1862" s="22"/>
      <c r="F1862" s="23" t="s">
        <v>50</v>
      </c>
      <c r="G1862" s="22"/>
      <c r="H1862" s="23">
        <v>0</v>
      </c>
      <c r="I1862" s="22"/>
      <c r="J1862" s="23" t="s">
        <v>18202</v>
      </c>
      <c r="K1862" s="22"/>
      <c r="L1862" s="23" t="s">
        <v>18212</v>
      </c>
      <c r="M1862" s="23" t="s">
        <v>11857</v>
      </c>
      <c r="N1862" s="22"/>
      <c r="O1862" s="22"/>
      <c r="P1862" s="24"/>
      <c r="Q1862" s="23" t="s">
        <v>29</v>
      </c>
      <c r="R1862" s="23" t="s">
        <v>30</v>
      </c>
      <c r="S1862" s="25"/>
      <c r="T1862" s="26"/>
      <c r="U1862" s="26"/>
      <c r="V1862" s="22"/>
      <c r="W1862" s="27"/>
      <c r="X1862" s="8"/>
      <c r="Y1862" s="8"/>
      <c r="Z1862" s="8"/>
      <c r="AA1862" s="8"/>
      <c r="AB1862" s="8"/>
      <c r="AC1862" s="8"/>
      <c r="AD1862" s="8"/>
      <c r="AE1862" s="8"/>
      <c r="AF1862" s="8"/>
      <c r="AG1862" s="8"/>
      <c r="AH1862" s="8"/>
      <c r="AI1862" s="8"/>
      <c r="AJ1862" s="8"/>
      <c r="AK1862" s="8"/>
    </row>
    <row r="1863" spans="1:37" ht="165.75">
      <c r="A1863" s="18">
        <v>4193</v>
      </c>
      <c r="B1863" s="19"/>
      <c r="C1863" s="28" t="s">
        <v>21482</v>
      </c>
      <c r="D1863" s="28" t="s">
        <v>21483</v>
      </c>
      <c r="E1863" s="22"/>
      <c r="F1863" s="23" t="s">
        <v>50</v>
      </c>
      <c r="G1863" s="23" t="s">
        <v>20309</v>
      </c>
      <c r="H1863" s="23">
        <v>0</v>
      </c>
      <c r="I1863" s="22"/>
      <c r="J1863" s="23" t="s">
        <v>18202</v>
      </c>
      <c r="K1863" s="29">
        <v>43497</v>
      </c>
      <c r="L1863" s="23" t="s">
        <v>15679</v>
      </c>
      <c r="M1863" s="22"/>
      <c r="N1863" s="23" t="s">
        <v>6417</v>
      </c>
      <c r="O1863" s="22"/>
      <c r="P1863" s="24"/>
      <c r="Q1863" s="23" t="s">
        <v>29</v>
      </c>
      <c r="R1863" s="23" t="s">
        <v>30</v>
      </c>
      <c r="S1863" s="25"/>
      <c r="T1863" s="26"/>
      <c r="U1863" s="26"/>
      <c r="V1863" s="22"/>
      <c r="W1863" s="27"/>
      <c r="X1863" s="8"/>
      <c r="Y1863" s="8"/>
      <c r="Z1863" s="8"/>
      <c r="AA1863" s="8"/>
      <c r="AB1863" s="8"/>
      <c r="AC1863" s="8"/>
      <c r="AD1863" s="8"/>
      <c r="AE1863" s="8"/>
      <c r="AF1863" s="8"/>
      <c r="AG1863" s="8"/>
      <c r="AH1863" s="8"/>
      <c r="AI1863" s="8"/>
      <c r="AJ1863" s="8"/>
      <c r="AK1863" s="8"/>
    </row>
    <row r="1864" spans="1:37" ht="165.75">
      <c r="A1864" s="18">
        <v>4194</v>
      </c>
      <c r="B1864" s="19"/>
      <c r="C1864" s="28" t="s">
        <v>21482</v>
      </c>
      <c r="D1864" s="28" t="s">
        <v>21484</v>
      </c>
      <c r="E1864" s="22"/>
      <c r="F1864" s="23" t="s">
        <v>50</v>
      </c>
      <c r="G1864" s="23" t="s">
        <v>18460</v>
      </c>
      <c r="H1864" s="23">
        <v>0</v>
      </c>
      <c r="I1864" s="22"/>
      <c r="J1864" s="23" t="s">
        <v>18202</v>
      </c>
      <c r="K1864" s="29">
        <v>43497</v>
      </c>
      <c r="L1864" s="23" t="s">
        <v>15679</v>
      </c>
      <c r="M1864" s="22"/>
      <c r="N1864" s="23" t="s">
        <v>6417</v>
      </c>
      <c r="O1864" s="22"/>
      <c r="P1864" s="24"/>
      <c r="Q1864" s="23" t="s">
        <v>29</v>
      </c>
      <c r="R1864" s="23" t="s">
        <v>30</v>
      </c>
      <c r="S1864" s="25"/>
      <c r="T1864" s="26"/>
      <c r="U1864" s="26"/>
      <c r="V1864" s="22"/>
      <c r="W1864" s="27"/>
      <c r="X1864" s="8"/>
      <c r="Y1864" s="8"/>
      <c r="Z1864" s="8"/>
      <c r="AA1864" s="8"/>
      <c r="AB1864" s="8"/>
      <c r="AC1864" s="8"/>
      <c r="AD1864" s="8"/>
      <c r="AE1864" s="8"/>
      <c r="AF1864" s="8"/>
      <c r="AG1864" s="8"/>
      <c r="AH1864" s="8"/>
      <c r="AI1864" s="8"/>
      <c r="AJ1864" s="8"/>
      <c r="AK1864" s="8"/>
    </row>
    <row r="1865" spans="1:37" ht="90.75">
      <c r="A1865" s="18">
        <v>4195</v>
      </c>
      <c r="B1865" s="19"/>
      <c r="C1865" s="28" t="s">
        <v>21485</v>
      </c>
      <c r="D1865" s="28" t="s">
        <v>21486</v>
      </c>
      <c r="E1865" s="22"/>
      <c r="F1865" s="22"/>
      <c r="G1865" s="22"/>
      <c r="H1865" s="23">
        <v>0</v>
      </c>
      <c r="I1865" s="22"/>
      <c r="J1865" s="23" t="s">
        <v>18202</v>
      </c>
      <c r="K1865" s="22"/>
      <c r="L1865" s="23" t="s">
        <v>15679</v>
      </c>
      <c r="M1865" s="22"/>
      <c r="N1865" s="22"/>
      <c r="O1865" s="22"/>
      <c r="P1865" s="24"/>
      <c r="Q1865" s="23" t="s">
        <v>29</v>
      </c>
      <c r="R1865" s="23" t="s">
        <v>30</v>
      </c>
      <c r="S1865" s="25"/>
      <c r="T1865" s="26"/>
      <c r="U1865" s="26"/>
      <c r="V1865" s="22"/>
      <c r="W1865" s="27"/>
      <c r="X1865" s="8"/>
      <c r="Y1865" s="8"/>
      <c r="Z1865" s="8"/>
      <c r="AA1865" s="8"/>
      <c r="AB1865" s="8"/>
      <c r="AC1865" s="8"/>
      <c r="AD1865" s="8"/>
      <c r="AE1865" s="8"/>
      <c r="AF1865" s="8"/>
      <c r="AG1865" s="8"/>
      <c r="AH1865" s="8"/>
      <c r="AI1865" s="8"/>
      <c r="AJ1865" s="8"/>
      <c r="AK1865" s="8"/>
    </row>
    <row r="1866" spans="1:37" ht="75.75">
      <c r="A1866" s="18">
        <v>4196</v>
      </c>
      <c r="B1866" s="19"/>
      <c r="C1866" s="28" t="s">
        <v>21485</v>
      </c>
      <c r="D1866" s="28" t="s">
        <v>21487</v>
      </c>
      <c r="E1866" s="22"/>
      <c r="F1866" s="22"/>
      <c r="G1866" s="22"/>
      <c r="H1866" s="23">
        <v>0</v>
      </c>
      <c r="I1866" s="22"/>
      <c r="J1866" s="23" t="s">
        <v>18202</v>
      </c>
      <c r="K1866" s="22"/>
      <c r="L1866" s="23" t="s">
        <v>15679</v>
      </c>
      <c r="M1866" s="22"/>
      <c r="N1866" s="22"/>
      <c r="O1866" s="22"/>
      <c r="P1866" s="24"/>
      <c r="Q1866" s="23" t="s">
        <v>29</v>
      </c>
      <c r="R1866" s="23" t="s">
        <v>30</v>
      </c>
      <c r="S1866" s="25"/>
      <c r="T1866" s="26"/>
      <c r="U1866" s="26"/>
      <c r="V1866" s="22"/>
      <c r="W1866" s="27"/>
      <c r="X1866" s="8"/>
      <c r="Y1866" s="8"/>
      <c r="Z1866" s="8"/>
      <c r="AA1866" s="8"/>
      <c r="AB1866" s="8"/>
      <c r="AC1866" s="8"/>
      <c r="AD1866" s="8"/>
      <c r="AE1866" s="8"/>
      <c r="AF1866" s="8"/>
      <c r="AG1866" s="8"/>
      <c r="AH1866" s="8"/>
      <c r="AI1866" s="8"/>
      <c r="AJ1866" s="8"/>
      <c r="AK1866" s="8"/>
    </row>
    <row r="1867" spans="1:37" ht="60.75">
      <c r="A1867" s="18">
        <v>4197</v>
      </c>
      <c r="B1867" s="19"/>
      <c r="C1867" s="28" t="s">
        <v>21488</v>
      </c>
      <c r="D1867" s="28" t="s">
        <v>21489</v>
      </c>
      <c r="E1867" s="22"/>
      <c r="F1867" s="22"/>
      <c r="G1867" s="22"/>
      <c r="H1867" s="23">
        <v>0</v>
      </c>
      <c r="I1867" s="22"/>
      <c r="J1867" s="23" t="s">
        <v>18202</v>
      </c>
      <c r="K1867" s="22"/>
      <c r="L1867" s="23" t="s">
        <v>15679</v>
      </c>
      <c r="M1867" s="22"/>
      <c r="N1867" s="22"/>
      <c r="O1867" s="22"/>
      <c r="P1867" s="24"/>
      <c r="Q1867" s="23" t="s">
        <v>29</v>
      </c>
      <c r="R1867" s="23" t="s">
        <v>30</v>
      </c>
      <c r="S1867" s="25"/>
      <c r="T1867" s="26"/>
      <c r="U1867" s="26"/>
      <c r="V1867" s="22"/>
      <c r="W1867" s="27"/>
      <c r="X1867" s="8"/>
      <c r="Y1867" s="8"/>
      <c r="Z1867" s="8"/>
      <c r="AA1867" s="8"/>
      <c r="AB1867" s="8"/>
      <c r="AC1867" s="8"/>
      <c r="AD1867" s="8"/>
      <c r="AE1867" s="8"/>
      <c r="AF1867" s="8"/>
      <c r="AG1867" s="8"/>
      <c r="AH1867" s="8"/>
      <c r="AI1867" s="8"/>
      <c r="AJ1867" s="8"/>
      <c r="AK1867" s="8"/>
    </row>
    <row r="1868" spans="1:37" ht="180.75">
      <c r="A1868" s="18">
        <v>4198</v>
      </c>
      <c r="B1868" s="30" t="s">
        <v>18371</v>
      </c>
      <c r="C1868" s="28" t="s">
        <v>21490</v>
      </c>
      <c r="D1868" s="28" t="s">
        <v>21491</v>
      </c>
      <c r="E1868" s="22"/>
      <c r="F1868" s="23" t="s">
        <v>21492</v>
      </c>
      <c r="G1868" s="22"/>
      <c r="H1868" s="23">
        <v>0</v>
      </c>
      <c r="I1868" s="22"/>
      <c r="J1868" s="23" t="s">
        <v>18202</v>
      </c>
      <c r="K1868" s="23" t="s">
        <v>18203</v>
      </c>
      <c r="L1868" s="23" t="s">
        <v>35</v>
      </c>
      <c r="M1868" s="22"/>
      <c r="N1868" s="22"/>
      <c r="O1868" s="23" t="s">
        <v>21493</v>
      </c>
      <c r="P1868" s="24"/>
      <c r="Q1868" s="23" t="s">
        <v>99</v>
      </c>
      <c r="R1868" s="23" t="s">
        <v>10886</v>
      </c>
      <c r="S1868" s="25"/>
      <c r="T1868" s="26"/>
      <c r="U1868" s="26"/>
      <c r="V1868" s="22"/>
      <c r="W1868" s="27"/>
      <c r="X1868" s="8"/>
      <c r="Y1868" s="8"/>
      <c r="Z1868" s="8"/>
      <c r="AA1868" s="8"/>
      <c r="AB1868" s="8"/>
      <c r="AC1868" s="8"/>
      <c r="AD1868" s="8"/>
      <c r="AE1868" s="8"/>
      <c r="AF1868" s="8"/>
      <c r="AG1868" s="8"/>
      <c r="AH1868" s="8"/>
      <c r="AI1868" s="8"/>
      <c r="AJ1868" s="8"/>
      <c r="AK1868" s="8"/>
    </row>
    <row r="1869" spans="1:37" ht="210.75">
      <c r="A1869" s="18">
        <v>4199</v>
      </c>
      <c r="B1869" s="19"/>
      <c r="C1869" s="28" t="s">
        <v>21494</v>
      </c>
      <c r="D1869" s="28" t="s">
        <v>21495</v>
      </c>
      <c r="E1869" s="22"/>
      <c r="F1869" s="23" t="s">
        <v>108</v>
      </c>
      <c r="G1869" s="22"/>
      <c r="H1869" s="23">
        <v>0</v>
      </c>
      <c r="I1869" s="22"/>
      <c r="J1869" s="23" t="s">
        <v>18202</v>
      </c>
      <c r="K1869" s="23" t="s">
        <v>18203</v>
      </c>
      <c r="L1869" s="23" t="s">
        <v>18212</v>
      </c>
      <c r="M1869" s="22"/>
      <c r="N1869" s="22"/>
      <c r="O1869" s="22"/>
      <c r="P1869" s="24"/>
      <c r="Q1869" s="23" t="s">
        <v>29</v>
      </c>
      <c r="R1869" s="23" t="s">
        <v>30</v>
      </c>
      <c r="S1869" s="25"/>
      <c r="T1869" s="26"/>
      <c r="U1869" s="26"/>
      <c r="V1869" s="22"/>
      <c r="W1869" s="27"/>
      <c r="X1869" s="8"/>
      <c r="Y1869" s="8"/>
      <c r="Z1869" s="8"/>
      <c r="AA1869" s="8"/>
      <c r="AB1869" s="8"/>
      <c r="AC1869" s="8"/>
      <c r="AD1869" s="8"/>
      <c r="AE1869" s="8"/>
      <c r="AF1869" s="8"/>
      <c r="AG1869" s="8"/>
      <c r="AH1869" s="8"/>
      <c r="AI1869" s="8"/>
      <c r="AJ1869" s="8"/>
      <c r="AK1869" s="8"/>
    </row>
    <row r="1870" spans="1:37" ht="150.75">
      <c r="A1870" s="18">
        <v>4200</v>
      </c>
      <c r="B1870" s="19"/>
      <c r="C1870" s="28" t="s">
        <v>21494</v>
      </c>
      <c r="D1870" s="28" t="s">
        <v>21496</v>
      </c>
      <c r="E1870" s="22"/>
      <c r="F1870" s="23" t="s">
        <v>21497</v>
      </c>
      <c r="G1870" s="22"/>
      <c r="H1870" s="23">
        <v>0</v>
      </c>
      <c r="I1870" s="22"/>
      <c r="J1870" s="23" t="s">
        <v>18202</v>
      </c>
      <c r="K1870" s="23" t="s">
        <v>18203</v>
      </c>
      <c r="L1870" s="23" t="s">
        <v>18212</v>
      </c>
      <c r="M1870" s="22"/>
      <c r="N1870" s="22"/>
      <c r="O1870" s="22"/>
      <c r="P1870" s="24"/>
      <c r="Q1870" s="23" t="s">
        <v>29</v>
      </c>
      <c r="R1870" s="23" t="s">
        <v>30</v>
      </c>
      <c r="S1870" s="25"/>
      <c r="T1870" s="26"/>
      <c r="U1870" s="26"/>
      <c r="V1870" s="22"/>
      <c r="W1870" s="27"/>
      <c r="X1870" s="8"/>
      <c r="Y1870" s="8"/>
      <c r="Z1870" s="8"/>
      <c r="AA1870" s="8"/>
      <c r="AB1870" s="8"/>
      <c r="AC1870" s="8"/>
      <c r="AD1870" s="8"/>
      <c r="AE1870" s="8"/>
      <c r="AF1870" s="8"/>
      <c r="AG1870" s="8"/>
      <c r="AH1870" s="8"/>
      <c r="AI1870" s="8"/>
      <c r="AJ1870" s="8"/>
      <c r="AK1870" s="8"/>
    </row>
    <row r="1871" spans="1:37" ht="315.75">
      <c r="A1871" s="18">
        <v>4201</v>
      </c>
      <c r="B1871" s="19"/>
      <c r="C1871" s="28" t="s">
        <v>21494</v>
      </c>
      <c r="D1871" s="28" t="s">
        <v>21498</v>
      </c>
      <c r="E1871" s="22"/>
      <c r="F1871" s="23" t="s">
        <v>21497</v>
      </c>
      <c r="G1871" s="22"/>
      <c r="H1871" s="23">
        <v>0</v>
      </c>
      <c r="I1871" s="22"/>
      <c r="J1871" s="23" t="s">
        <v>18202</v>
      </c>
      <c r="K1871" s="23" t="s">
        <v>18203</v>
      </c>
      <c r="L1871" s="23" t="s">
        <v>18212</v>
      </c>
      <c r="M1871" s="22"/>
      <c r="N1871" s="22"/>
      <c r="O1871" s="22"/>
      <c r="P1871" s="24"/>
      <c r="Q1871" s="23" t="s">
        <v>29</v>
      </c>
      <c r="R1871" s="23" t="s">
        <v>30</v>
      </c>
      <c r="S1871" s="25"/>
      <c r="T1871" s="26"/>
      <c r="U1871" s="26"/>
      <c r="V1871" s="22"/>
      <c r="W1871" s="27"/>
      <c r="X1871" s="8"/>
      <c r="Y1871" s="8"/>
      <c r="Z1871" s="8"/>
      <c r="AA1871" s="8"/>
      <c r="AB1871" s="8"/>
      <c r="AC1871" s="8"/>
      <c r="AD1871" s="8"/>
      <c r="AE1871" s="8"/>
      <c r="AF1871" s="8"/>
      <c r="AG1871" s="8"/>
      <c r="AH1871" s="8"/>
      <c r="AI1871" s="8"/>
      <c r="AJ1871" s="8"/>
      <c r="AK1871" s="8"/>
    </row>
    <row r="1872" spans="1:37" ht="90.75">
      <c r="A1872" s="18">
        <v>4202</v>
      </c>
      <c r="B1872" s="30" t="s">
        <v>13</v>
      </c>
      <c r="C1872" s="28" t="s">
        <v>21499</v>
      </c>
      <c r="D1872" s="28" t="s">
        <v>21500</v>
      </c>
      <c r="E1872" s="22"/>
      <c r="F1872" s="22"/>
      <c r="G1872" s="22"/>
      <c r="H1872" s="23">
        <v>0</v>
      </c>
      <c r="I1872" s="22"/>
      <c r="J1872" s="23" t="s">
        <v>18202</v>
      </c>
      <c r="K1872" s="22"/>
      <c r="L1872" s="23" t="s">
        <v>20770</v>
      </c>
      <c r="M1872" s="22"/>
      <c r="N1872" s="22"/>
      <c r="O1872" s="22"/>
      <c r="P1872" s="24"/>
      <c r="Q1872" s="23" t="s">
        <v>36</v>
      </c>
      <c r="R1872" s="23" t="s">
        <v>37</v>
      </c>
      <c r="S1872" s="34" t="s">
        <v>21501</v>
      </c>
      <c r="T1872" s="26"/>
      <c r="U1872" s="26"/>
      <c r="V1872" s="22"/>
      <c r="W1872" s="27"/>
      <c r="X1872" s="8"/>
      <c r="Y1872" s="8"/>
      <c r="Z1872" s="8"/>
      <c r="AA1872" s="8"/>
      <c r="AB1872" s="8"/>
      <c r="AC1872" s="8"/>
      <c r="AD1872" s="8"/>
      <c r="AE1872" s="8"/>
      <c r="AF1872" s="8"/>
      <c r="AG1872" s="8"/>
      <c r="AH1872" s="8"/>
      <c r="AI1872" s="8"/>
      <c r="AJ1872" s="8"/>
      <c r="AK1872" s="8"/>
    </row>
    <row r="1873" spans="1:37" ht="165.75">
      <c r="A1873" s="18">
        <v>4203</v>
      </c>
      <c r="B1873" s="19"/>
      <c r="C1873" s="28" t="s">
        <v>21502</v>
      </c>
      <c r="D1873" s="28" t="s">
        <v>21503</v>
      </c>
      <c r="E1873" s="22"/>
      <c r="F1873" s="22"/>
      <c r="G1873" s="22"/>
      <c r="H1873" s="23">
        <v>0</v>
      </c>
      <c r="I1873" s="22"/>
      <c r="J1873" s="23" t="s">
        <v>18202</v>
      </c>
      <c r="K1873" s="23" t="s">
        <v>18203</v>
      </c>
      <c r="L1873" s="23" t="s">
        <v>219</v>
      </c>
      <c r="M1873" s="22"/>
      <c r="N1873" s="22"/>
      <c r="O1873" s="22"/>
      <c r="P1873" s="24"/>
      <c r="Q1873" s="23" t="s">
        <v>18820</v>
      </c>
      <c r="R1873" s="38">
        <v>87016000000</v>
      </c>
      <c r="S1873" s="25"/>
      <c r="T1873" s="26"/>
      <c r="U1873" s="26"/>
      <c r="V1873" s="22"/>
      <c r="W1873" s="27"/>
      <c r="X1873" s="8"/>
      <c r="Y1873" s="8"/>
      <c r="Z1873" s="8"/>
      <c r="AA1873" s="8"/>
      <c r="AB1873" s="8"/>
      <c r="AC1873" s="8"/>
      <c r="AD1873" s="8"/>
      <c r="AE1873" s="8"/>
      <c r="AF1873" s="8"/>
      <c r="AG1873" s="8"/>
      <c r="AH1873" s="8"/>
      <c r="AI1873" s="8"/>
      <c r="AJ1873" s="8"/>
      <c r="AK1873" s="8"/>
    </row>
    <row r="1874" spans="1:37" ht="409.6">
      <c r="A1874" s="18">
        <v>4215</v>
      </c>
      <c r="B1874" s="19"/>
      <c r="C1874" s="28" t="s">
        <v>21504</v>
      </c>
      <c r="D1874" s="21"/>
      <c r="E1874" s="22"/>
      <c r="F1874" s="22"/>
      <c r="G1874" s="22"/>
      <c r="H1874" s="23">
        <v>0</v>
      </c>
      <c r="I1874" s="22"/>
      <c r="J1874" s="23" t="s">
        <v>18202</v>
      </c>
      <c r="K1874" s="22"/>
      <c r="L1874" s="23" t="s">
        <v>15679</v>
      </c>
      <c r="M1874" s="23">
        <v>2017</v>
      </c>
      <c r="N1874" s="22"/>
      <c r="O1874" s="22"/>
      <c r="P1874" s="24"/>
      <c r="Q1874" s="23" t="s">
        <v>20</v>
      </c>
      <c r="R1874" s="23" t="s">
        <v>21</v>
      </c>
      <c r="S1874" s="25"/>
      <c r="T1874" s="26"/>
      <c r="U1874" s="26"/>
      <c r="V1874" s="22"/>
      <c r="W1874" s="27"/>
      <c r="X1874" s="8"/>
      <c r="Y1874" s="8"/>
      <c r="Z1874" s="8"/>
      <c r="AA1874" s="8"/>
      <c r="AB1874" s="8"/>
      <c r="AC1874" s="8"/>
      <c r="AD1874" s="8"/>
      <c r="AE1874" s="8"/>
      <c r="AF1874" s="8"/>
      <c r="AG1874" s="8"/>
      <c r="AH1874" s="8"/>
      <c r="AI1874" s="8"/>
      <c r="AJ1874" s="8"/>
      <c r="AK1874" s="8"/>
    </row>
    <row r="1875" spans="1:37" ht="90.75">
      <c r="A1875" s="18">
        <v>4216</v>
      </c>
      <c r="B1875" s="19"/>
      <c r="C1875" s="28" t="s">
        <v>21505</v>
      </c>
      <c r="D1875" s="28" t="s">
        <v>21506</v>
      </c>
      <c r="E1875" s="22"/>
      <c r="F1875" s="22"/>
      <c r="G1875" s="22"/>
      <c r="H1875" s="23">
        <v>0</v>
      </c>
      <c r="I1875" s="22"/>
      <c r="J1875" s="23" t="s">
        <v>18202</v>
      </c>
      <c r="K1875" s="22"/>
      <c r="L1875" s="23" t="s">
        <v>20770</v>
      </c>
      <c r="M1875" s="22"/>
      <c r="N1875" s="22"/>
      <c r="O1875" s="22"/>
      <c r="P1875" s="24"/>
      <c r="Q1875" s="23" t="s">
        <v>29</v>
      </c>
      <c r="R1875" s="23" t="s">
        <v>30</v>
      </c>
      <c r="S1875" s="25"/>
      <c r="T1875" s="26"/>
      <c r="U1875" s="26"/>
      <c r="V1875" s="22"/>
      <c r="W1875" s="27"/>
      <c r="X1875" s="8"/>
      <c r="Y1875" s="8"/>
      <c r="Z1875" s="8"/>
      <c r="AA1875" s="8"/>
      <c r="AB1875" s="8"/>
      <c r="AC1875" s="8"/>
      <c r="AD1875" s="8"/>
      <c r="AE1875" s="8"/>
      <c r="AF1875" s="8"/>
      <c r="AG1875" s="8"/>
      <c r="AH1875" s="8"/>
      <c r="AI1875" s="8"/>
      <c r="AJ1875" s="8"/>
      <c r="AK1875" s="8"/>
    </row>
    <row r="1876" spans="1:37" ht="45.75">
      <c r="A1876" s="18">
        <v>4217</v>
      </c>
      <c r="B1876" s="19"/>
      <c r="C1876" s="28" t="s">
        <v>21505</v>
      </c>
      <c r="D1876" s="28" t="s">
        <v>21507</v>
      </c>
      <c r="E1876" s="22"/>
      <c r="F1876" s="22"/>
      <c r="G1876" s="22"/>
      <c r="H1876" s="23">
        <v>0</v>
      </c>
      <c r="I1876" s="22"/>
      <c r="J1876" s="23" t="s">
        <v>18202</v>
      </c>
      <c r="K1876" s="22"/>
      <c r="L1876" s="23" t="s">
        <v>20770</v>
      </c>
      <c r="M1876" s="22"/>
      <c r="N1876" s="22"/>
      <c r="O1876" s="22"/>
      <c r="P1876" s="24"/>
      <c r="Q1876" s="23" t="s">
        <v>29</v>
      </c>
      <c r="R1876" s="23" t="s">
        <v>30</v>
      </c>
      <c r="S1876" s="25"/>
      <c r="T1876" s="26"/>
      <c r="U1876" s="26"/>
      <c r="V1876" s="22"/>
      <c r="W1876" s="27"/>
      <c r="X1876" s="8"/>
      <c r="Y1876" s="8"/>
      <c r="Z1876" s="8"/>
      <c r="AA1876" s="8"/>
      <c r="AB1876" s="8"/>
      <c r="AC1876" s="8"/>
      <c r="AD1876" s="8"/>
      <c r="AE1876" s="8"/>
      <c r="AF1876" s="8"/>
      <c r="AG1876" s="8"/>
      <c r="AH1876" s="8"/>
      <c r="AI1876" s="8"/>
      <c r="AJ1876" s="8"/>
      <c r="AK1876" s="8"/>
    </row>
    <row r="1877" spans="1:37" ht="90.75">
      <c r="A1877" s="18">
        <v>4218</v>
      </c>
      <c r="B1877" s="19"/>
      <c r="C1877" s="28" t="s">
        <v>21508</v>
      </c>
      <c r="D1877" s="28" t="s">
        <v>21509</v>
      </c>
      <c r="E1877" s="22"/>
      <c r="F1877" s="23" t="s">
        <v>50</v>
      </c>
      <c r="G1877" s="23" t="s">
        <v>21201</v>
      </c>
      <c r="H1877" s="23">
        <v>0</v>
      </c>
      <c r="I1877" s="22"/>
      <c r="J1877" s="23" t="s">
        <v>18202</v>
      </c>
      <c r="K1877" s="29">
        <v>43497</v>
      </c>
      <c r="L1877" s="23" t="s">
        <v>15679</v>
      </c>
      <c r="M1877" s="22"/>
      <c r="N1877" s="23" t="s">
        <v>3960</v>
      </c>
      <c r="O1877" s="22"/>
      <c r="P1877" s="24"/>
      <c r="Q1877" s="23" t="s">
        <v>29</v>
      </c>
      <c r="R1877" s="23" t="s">
        <v>30</v>
      </c>
      <c r="S1877" s="25"/>
      <c r="T1877" s="26"/>
      <c r="U1877" s="26"/>
      <c r="V1877" s="22"/>
      <c r="W1877" s="27"/>
      <c r="X1877" s="8"/>
      <c r="Y1877" s="8"/>
      <c r="Z1877" s="8"/>
      <c r="AA1877" s="8"/>
      <c r="AB1877" s="8"/>
      <c r="AC1877" s="8"/>
      <c r="AD1877" s="8"/>
      <c r="AE1877" s="8"/>
      <c r="AF1877" s="8"/>
      <c r="AG1877" s="8"/>
      <c r="AH1877" s="8"/>
      <c r="AI1877" s="8"/>
      <c r="AJ1877" s="8"/>
      <c r="AK1877" s="8"/>
    </row>
    <row r="1878" spans="1:37" ht="60.75">
      <c r="A1878" s="18">
        <v>4219</v>
      </c>
      <c r="B1878" s="19"/>
      <c r="C1878" s="28" t="s">
        <v>21508</v>
      </c>
      <c r="D1878" s="28" t="s">
        <v>21510</v>
      </c>
      <c r="E1878" s="22"/>
      <c r="F1878" s="23" t="s">
        <v>50</v>
      </c>
      <c r="G1878" s="23" t="s">
        <v>21203</v>
      </c>
      <c r="H1878" s="23">
        <v>0</v>
      </c>
      <c r="I1878" s="22"/>
      <c r="J1878" s="23" t="s">
        <v>18202</v>
      </c>
      <c r="K1878" s="29">
        <v>43497</v>
      </c>
      <c r="L1878" s="23" t="s">
        <v>15679</v>
      </c>
      <c r="M1878" s="22"/>
      <c r="N1878" s="23" t="s">
        <v>3960</v>
      </c>
      <c r="O1878" s="22"/>
      <c r="P1878" s="24"/>
      <c r="Q1878" s="23" t="s">
        <v>29</v>
      </c>
      <c r="R1878" s="23" t="s">
        <v>30</v>
      </c>
      <c r="S1878" s="25"/>
      <c r="T1878" s="26"/>
      <c r="U1878" s="26"/>
      <c r="V1878" s="22"/>
      <c r="W1878" s="27"/>
      <c r="X1878" s="8"/>
      <c r="Y1878" s="8"/>
      <c r="Z1878" s="8"/>
      <c r="AA1878" s="8"/>
      <c r="AB1878" s="8"/>
      <c r="AC1878" s="8"/>
      <c r="AD1878" s="8"/>
      <c r="AE1878" s="8"/>
      <c r="AF1878" s="8"/>
      <c r="AG1878" s="8"/>
      <c r="AH1878" s="8"/>
      <c r="AI1878" s="8"/>
      <c r="AJ1878" s="8"/>
      <c r="AK1878" s="8"/>
    </row>
    <row r="1879" spans="1:37" ht="75.75">
      <c r="A1879" s="18">
        <v>4220</v>
      </c>
      <c r="B1879" s="19"/>
      <c r="C1879" s="28" t="s">
        <v>21511</v>
      </c>
      <c r="D1879" s="28" t="s">
        <v>21512</v>
      </c>
      <c r="E1879" s="22"/>
      <c r="F1879" s="23" t="s">
        <v>108</v>
      </c>
      <c r="G1879" s="23" t="s">
        <v>21513</v>
      </c>
      <c r="H1879" s="23">
        <v>0</v>
      </c>
      <c r="I1879" s="22"/>
      <c r="J1879" s="23" t="s">
        <v>18202</v>
      </c>
      <c r="K1879" s="29">
        <v>43497</v>
      </c>
      <c r="L1879" s="23" t="s">
        <v>20770</v>
      </c>
      <c r="M1879" s="22"/>
      <c r="N1879" s="23" t="s">
        <v>21514</v>
      </c>
      <c r="O1879" s="22"/>
      <c r="P1879" s="24"/>
      <c r="Q1879" s="23" t="s">
        <v>29</v>
      </c>
      <c r="R1879" s="23" t="s">
        <v>30</v>
      </c>
      <c r="S1879" s="25"/>
      <c r="T1879" s="26"/>
      <c r="U1879" s="26"/>
      <c r="V1879" s="22"/>
      <c r="W1879" s="27"/>
      <c r="X1879" s="8"/>
      <c r="Y1879" s="8"/>
      <c r="Z1879" s="8"/>
      <c r="AA1879" s="8"/>
      <c r="AB1879" s="8"/>
      <c r="AC1879" s="8"/>
      <c r="AD1879" s="8"/>
      <c r="AE1879" s="8"/>
      <c r="AF1879" s="8"/>
      <c r="AG1879" s="8"/>
      <c r="AH1879" s="8"/>
      <c r="AI1879" s="8"/>
      <c r="AJ1879" s="8"/>
      <c r="AK1879" s="8"/>
    </row>
    <row r="1880" spans="1:37" ht="60.75">
      <c r="A1880" s="18">
        <v>4221</v>
      </c>
      <c r="B1880" s="19"/>
      <c r="C1880" s="28" t="s">
        <v>21515</v>
      </c>
      <c r="D1880" s="28" t="s">
        <v>21516</v>
      </c>
      <c r="E1880" s="22"/>
      <c r="F1880" s="23" t="s">
        <v>415</v>
      </c>
      <c r="G1880" s="22"/>
      <c r="H1880" s="23">
        <v>0</v>
      </c>
      <c r="I1880" s="22"/>
      <c r="J1880" s="23" t="s">
        <v>18202</v>
      </c>
      <c r="K1880" s="22"/>
      <c r="L1880" s="23" t="s">
        <v>15679</v>
      </c>
      <c r="M1880" s="23" t="s">
        <v>11857</v>
      </c>
      <c r="N1880" s="22"/>
      <c r="O1880" s="22"/>
      <c r="P1880" s="24"/>
      <c r="Q1880" s="23" t="s">
        <v>29</v>
      </c>
      <c r="R1880" s="23" t="s">
        <v>30</v>
      </c>
      <c r="S1880" s="25"/>
      <c r="T1880" s="26"/>
      <c r="U1880" s="26"/>
      <c r="V1880" s="22"/>
      <c r="W1880" s="27"/>
      <c r="X1880" s="8"/>
      <c r="Y1880" s="8"/>
      <c r="Z1880" s="8"/>
      <c r="AA1880" s="8"/>
      <c r="AB1880" s="8"/>
      <c r="AC1880" s="8"/>
      <c r="AD1880" s="8"/>
      <c r="AE1880" s="8"/>
      <c r="AF1880" s="8"/>
      <c r="AG1880" s="8"/>
      <c r="AH1880" s="8"/>
      <c r="AI1880" s="8"/>
      <c r="AJ1880" s="8"/>
      <c r="AK1880" s="8"/>
    </row>
    <row r="1881" spans="1:37" ht="240.75">
      <c r="A1881" s="18">
        <v>4225</v>
      </c>
      <c r="B1881" s="19"/>
      <c r="C1881" s="28" t="s">
        <v>21517</v>
      </c>
      <c r="D1881" s="28" t="s">
        <v>21518</v>
      </c>
      <c r="E1881" s="22"/>
      <c r="F1881" s="22"/>
      <c r="G1881" s="22"/>
      <c r="H1881" s="23">
        <v>0</v>
      </c>
      <c r="I1881" s="22"/>
      <c r="J1881" s="23" t="s">
        <v>18202</v>
      </c>
      <c r="K1881" s="31">
        <v>43313</v>
      </c>
      <c r="L1881" s="23" t="s">
        <v>15679</v>
      </c>
      <c r="M1881" s="22"/>
      <c r="N1881" s="22"/>
      <c r="O1881" s="22"/>
      <c r="P1881" s="24"/>
      <c r="Q1881" s="23" t="s">
        <v>18377</v>
      </c>
      <c r="R1881" s="22"/>
      <c r="S1881" s="25"/>
      <c r="T1881" s="26"/>
      <c r="U1881" s="26"/>
      <c r="V1881" s="22"/>
      <c r="W1881" s="27"/>
      <c r="X1881" s="8"/>
      <c r="Y1881" s="8"/>
      <c r="Z1881" s="8"/>
      <c r="AA1881" s="8"/>
      <c r="AB1881" s="8"/>
      <c r="AC1881" s="8"/>
      <c r="AD1881" s="8"/>
      <c r="AE1881" s="8"/>
      <c r="AF1881" s="8"/>
      <c r="AG1881" s="8"/>
      <c r="AH1881" s="8"/>
      <c r="AI1881" s="8"/>
      <c r="AJ1881" s="8"/>
      <c r="AK1881" s="8"/>
    </row>
    <row r="1882" spans="1:37" ht="409.6">
      <c r="A1882" s="18">
        <v>4226</v>
      </c>
      <c r="B1882" s="19"/>
      <c r="C1882" s="28" t="s">
        <v>21519</v>
      </c>
      <c r="D1882" s="21"/>
      <c r="E1882" s="22"/>
      <c r="F1882" s="22"/>
      <c r="G1882" s="22"/>
      <c r="H1882" s="23">
        <v>0</v>
      </c>
      <c r="I1882" s="22"/>
      <c r="J1882" s="23" t="s">
        <v>18202</v>
      </c>
      <c r="K1882" s="22"/>
      <c r="L1882" s="23" t="s">
        <v>15679</v>
      </c>
      <c r="M1882" s="23">
        <v>2017</v>
      </c>
      <c r="N1882" s="22"/>
      <c r="O1882" s="22"/>
      <c r="P1882" s="24"/>
      <c r="Q1882" s="23" t="s">
        <v>20</v>
      </c>
      <c r="R1882" s="23" t="s">
        <v>21</v>
      </c>
      <c r="S1882" s="25"/>
      <c r="T1882" s="26"/>
      <c r="U1882" s="26"/>
      <c r="V1882" s="22"/>
      <c r="W1882" s="27"/>
      <c r="X1882" s="8"/>
      <c r="Y1882" s="8"/>
      <c r="Z1882" s="8"/>
      <c r="AA1882" s="8"/>
      <c r="AB1882" s="8"/>
      <c r="AC1882" s="8"/>
      <c r="AD1882" s="8"/>
      <c r="AE1882" s="8"/>
      <c r="AF1882" s="8"/>
      <c r="AG1882" s="8"/>
      <c r="AH1882" s="8"/>
      <c r="AI1882" s="8"/>
      <c r="AJ1882" s="8"/>
      <c r="AK1882" s="8"/>
    </row>
    <row r="1883" spans="1:37" ht="120.75">
      <c r="A1883" s="18">
        <v>4239</v>
      </c>
      <c r="B1883" s="19"/>
      <c r="C1883" s="28" t="s">
        <v>21520</v>
      </c>
      <c r="D1883" s="28" t="s">
        <v>21521</v>
      </c>
      <c r="E1883" s="22"/>
      <c r="F1883" s="22"/>
      <c r="G1883" s="22"/>
      <c r="H1883" s="23">
        <v>0</v>
      </c>
      <c r="I1883" s="22"/>
      <c r="J1883" s="23" t="s">
        <v>18202</v>
      </c>
      <c r="K1883" s="22"/>
      <c r="L1883" s="23" t="s">
        <v>15679</v>
      </c>
      <c r="M1883" s="22"/>
      <c r="N1883" s="22"/>
      <c r="O1883" s="22"/>
      <c r="P1883" s="24"/>
      <c r="Q1883" s="23" t="s">
        <v>29</v>
      </c>
      <c r="R1883" s="23" t="s">
        <v>30</v>
      </c>
      <c r="S1883" s="25"/>
      <c r="T1883" s="26"/>
      <c r="U1883" s="26"/>
      <c r="V1883" s="22"/>
      <c r="W1883" s="27"/>
      <c r="X1883" s="8"/>
      <c r="Y1883" s="8"/>
      <c r="Z1883" s="8"/>
      <c r="AA1883" s="8"/>
      <c r="AB1883" s="8"/>
      <c r="AC1883" s="8"/>
      <c r="AD1883" s="8"/>
      <c r="AE1883" s="8"/>
      <c r="AF1883" s="8"/>
      <c r="AG1883" s="8"/>
      <c r="AH1883" s="8"/>
      <c r="AI1883" s="8"/>
      <c r="AJ1883" s="8"/>
      <c r="AK1883" s="8"/>
    </row>
    <row r="1884" spans="1:37" ht="75.75">
      <c r="A1884" s="18">
        <v>4242</v>
      </c>
      <c r="B1884" s="19"/>
      <c r="C1884" s="28" t="s">
        <v>21522</v>
      </c>
      <c r="D1884" s="28" t="s">
        <v>21523</v>
      </c>
      <c r="E1884" s="22"/>
      <c r="F1884" s="22"/>
      <c r="G1884" s="22"/>
      <c r="H1884" s="23">
        <v>0</v>
      </c>
      <c r="I1884" s="22"/>
      <c r="J1884" s="23" t="s">
        <v>18202</v>
      </c>
      <c r="K1884" s="29">
        <v>43497</v>
      </c>
      <c r="L1884" s="23" t="s">
        <v>96</v>
      </c>
      <c r="M1884" s="22"/>
      <c r="N1884" s="22"/>
      <c r="O1884" s="22"/>
      <c r="P1884" s="24"/>
      <c r="Q1884" s="23" t="s">
        <v>172</v>
      </c>
      <c r="R1884" s="23" t="s">
        <v>173</v>
      </c>
      <c r="S1884" s="25"/>
      <c r="T1884" s="26"/>
      <c r="U1884" s="26"/>
      <c r="V1884" s="22"/>
      <c r="W1884" s="27"/>
      <c r="X1884" s="8"/>
      <c r="Y1884" s="8"/>
      <c r="Z1884" s="8"/>
      <c r="AA1884" s="8"/>
      <c r="AB1884" s="8"/>
      <c r="AC1884" s="8"/>
      <c r="AD1884" s="8"/>
      <c r="AE1884" s="8"/>
      <c r="AF1884" s="8"/>
      <c r="AG1884" s="8"/>
      <c r="AH1884" s="8"/>
      <c r="AI1884" s="8"/>
      <c r="AJ1884" s="8"/>
      <c r="AK1884" s="8"/>
    </row>
    <row r="1885" spans="1:37" ht="75.75">
      <c r="A1885" s="18">
        <v>4243</v>
      </c>
      <c r="B1885" s="19"/>
      <c r="C1885" s="28" t="s">
        <v>21522</v>
      </c>
      <c r="D1885" s="28" t="s">
        <v>21524</v>
      </c>
      <c r="E1885" s="22"/>
      <c r="F1885" s="23" t="s">
        <v>403</v>
      </c>
      <c r="G1885" s="22"/>
      <c r="H1885" s="23">
        <v>0</v>
      </c>
      <c r="I1885" s="22"/>
      <c r="J1885" s="23" t="s">
        <v>18202</v>
      </c>
      <c r="K1885" s="23" t="s">
        <v>18203</v>
      </c>
      <c r="L1885" s="23" t="s">
        <v>61</v>
      </c>
      <c r="M1885" s="22"/>
      <c r="N1885" s="22"/>
      <c r="O1885" s="22"/>
      <c r="P1885" s="24"/>
      <c r="Q1885" s="23" t="s">
        <v>172</v>
      </c>
      <c r="R1885" s="23" t="s">
        <v>173</v>
      </c>
      <c r="S1885" s="25"/>
      <c r="T1885" s="26"/>
      <c r="U1885" s="26"/>
      <c r="V1885" s="22"/>
      <c r="W1885" s="27"/>
      <c r="X1885" s="8"/>
      <c r="Y1885" s="8"/>
      <c r="Z1885" s="8"/>
      <c r="AA1885" s="8"/>
      <c r="AB1885" s="8"/>
      <c r="AC1885" s="8"/>
      <c r="AD1885" s="8"/>
      <c r="AE1885" s="8"/>
      <c r="AF1885" s="8"/>
      <c r="AG1885" s="8"/>
      <c r="AH1885" s="8"/>
      <c r="AI1885" s="8"/>
      <c r="AJ1885" s="8"/>
      <c r="AK1885" s="8"/>
    </row>
    <row r="1886" spans="1:37" ht="135.75">
      <c r="A1886" s="18">
        <v>4244</v>
      </c>
      <c r="B1886" s="19"/>
      <c r="C1886" s="28" t="s">
        <v>21525</v>
      </c>
      <c r="D1886" s="28" t="s">
        <v>21526</v>
      </c>
      <c r="E1886" s="22"/>
      <c r="F1886" s="22"/>
      <c r="G1886" s="22"/>
      <c r="H1886" s="23">
        <v>0</v>
      </c>
      <c r="I1886" s="22"/>
      <c r="J1886" s="23" t="s">
        <v>18202</v>
      </c>
      <c r="K1886" s="29">
        <v>43497</v>
      </c>
      <c r="L1886" s="23" t="s">
        <v>96</v>
      </c>
      <c r="M1886" s="22"/>
      <c r="N1886" s="22"/>
      <c r="O1886" s="22"/>
      <c r="P1886" s="24"/>
      <c r="Q1886" s="23" t="s">
        <v>172</v>
      </c>
      <c r="R1886" s="23" t="s">
        <v>173</v>
      </c>
      <c r="S1886" s="25"/>
      <c r="T1886" s="26"/>
      <c r="U1886" s="26"/>
      <c r="V1886" s="22"/>
      <c r="W1886" s="27"/>
      <c r="X1886" s="8"/>
      <c r="Y1886" s="8"/>
      <c r="Z1886" s="8"/>
      <c r="AA1886" s="8"/>
      <c r="AB1886" s="8"/>
      <c r="AC1886" s="8"/>
      <c r="AD1886" s="8"/>
      <c r="AE1886" s="8"/>
      <c r="AF1886" s="8"/>
      <c r="AG1886" s="8"/>
      <c r="AH1886" s="8"/>
      <c r="AI1886" s="8"/>
      <c r="AJ1886" s="8"/>
      <c r="AK1886" s="8"/>
    </row>
    <row r="1887" spans="1:37" ht="135.75">
      <c r="A1887" s="18">
        <v>4245</v>
      </c>
      <c r="B1887" s="19"/>
      <c r="C1887" s="28" t="s">
        <v>21527</v>
      </c>
      <c r="D1887" s="28" t="s">
        <v>21528</v>
      </c>
      <c r="E1887" s="22"/>
      <c r="F1887" s="22"/>
      <c r="G1887" s="22"/>
      <c r="H1887" s="23">
        <v>0</v>
      </c>
      <c r="I1887" s="22"/>
      <c r="J1887" s="23" t="s">
        <v>18202</v>
      </c>
      <c r="K1887" s="29">
        <v>43497</v>
      </c>
      <c r="L1887" s="23" t="s">
        <v>96</v>
      </c>
      <c r="M1887" s="22"/>
      <c r="N1887" s="22"/>
      <c r="O1887" s="22"/>
      <c r="P1887" s="24"/>
      <c r="Q1887" s="23" t="s">
        <v>172</v>
      </c>
      <c r="R1887" s="23" t="s">
        <v>173</v>
      </c>
      <c r="S1887" s="25"/>
      <c r="T1887" s="26"/>
      <c r="U1887" s="26"/>
      <c r="V1887" s="22"/>
      <c r="W1887" s="27"/>
      <c r="X1887" s="8"/>
      <c r="Y1887" s="8"/>
      <c r="Z1887" s="8"/>
      <c r="AA1887" s="8"/>
      <c r="AB1887" s="8"/>
      <c r="AC1887" s="8"/>
      <c r="AD1887" s="8"/>
      <c r="AE1887" s="8"/>
      <c r="AF1887" s="8"/>
      <c r="AG1887" s="8"/>
      <c r="AH1887" s="8"/>
      <c r="AI1887" s="8"/>
      <c r="AJ1887" s="8"/>
      <c r="AK1887" s="8"/>
    </row>
    <row r="1888" spans="1:37" ht="135.75">
      <c r="A1888" s="18">
        <v>4246</v>
      </c>
      <c r="B1888" s="19"/>
      <c r="C1888" s="28" t="s">
        <v>21529</v>
      </c>
      <c r="D1888" s="28" t="s">
        <v>21530</v>
      </c>
      <c r="E1888" s="22"/>
      <c r="F1888" s="23" t="s">
        <v>403</v>
      </c>
      <c r="G1888" s="22"/>
      <c r="H1888" s="23">
        <v>0</v>
      </c>
      <c r="I1888" s="22"/>
      <c r="J1888" s="23" t="s">
        <v>18202</v>
      </c>
      <c r="K1888" s="23" t="s">
        <v>18203</v>
      </c>
      <c r="L1888" s="23" t="s">
        <v>61</v>
      </c>
      <c r="M1888" s="22"/>
      <c r="N1888" s="22"/>
      <c r="O1888" s="22"/>
      <c r="P1888" s="24"/>
      <c r="Q1888" s="23" t="s">
        <v>172</v>
      </c>
      <c r="R1888" s="23" t="s">
        <v>173</v>
      </c>
      <c r="S1888" s="25"/>
      <c r="T1888" s="26"/>
      <c r="U1888" s="26"/>
      <c r="V1888" s="22"/>
      <c r="W1888" s="27"/>
      <c r="X1888" s="8"/>
      <c r="Y1888" s="8"/>
      <c r="Z1888" s="8"/>
      <c r="AA1888" s="8"/>
      <c r="AB1888" s="8"/>
      <c r="AC1888" s="8"/>
      <c r="AD1888" s="8"/>
      <c r="AE1888" s="8"/>
      <c r="AF1888" s="8"/>
      <c r="AG1888" s="8"/>
      <c r="AH1888" s="8"/>
      <c r="AI1888" s="8"/>
      <c r="AJ1888" s="8"/>
      <c r="AK1888" s="8"/>
    </row>
    <row r="1889" spans="1:37" ht="120.75">
      <c r="A1889" s="18">
        <v>4247</v>
      </c>
      <c r="B1889" s="19"/>
      <c r="C1889" s="28" t="s">
        <v>21531</v>
      </c>
      <c r="D1889" s="28" t="s">
        <v>21532</v>
      </c>
      <c r="E1889" s="22"/>
      <c r="F1889" s="22"/>
      <c r="G1889" s="22"/>
      <c r="H1889" s="23">
        <v>0</v>
      </c>
      <c r="I1889" s="22"/>
      <c r="J1889" s="23" t="s">
        <v>18202</v>
      </c>
      <c r="K1889" s="29">
        <v>43497</v>
      </c>
      <c r="L1889" s="23" t="s">
        <v>96</v>
      </c>
      <c r="M1889" s="22"/>
      <c r="N1889" s="22"/>
      <c r="O1889" s="22"/>
      <c r="P1889" s="24"/>
      <c r="Q1889" s="23" t="s">
        <v>172</v>
      </c>
      <c r="R1889" s="23" t="s">
        <v>173</v>
      </c>
      <c r="S1889" s="25"/>
      <c r="T1889" s="26"/>
      <c r="U1889" s="26"/>
      <c r="V1889" s="22"/>
      <c r="W1889" s="27"/>
      <c r="X1889" s="8"/>
      <c r="Y1889" s="8"/>
      <c r="Z1889" s="8"/>
      <c r="AA1889" s="8"/>
      <c r="AB1889" s="8"/>
      <c r="AC1889" s="8"/>
      <c r="AD1889" s="8"/>
      <c r="AE1889" s="8"/>
      <c r="AF1889" s="8"/>
      <c r="AG1889" s="8"/>
      <c r="AH1889" s="8"/>
      <c r="AI1889" s="8"/>
      <c r="AJ1889" s="8"/>
      <c r="AK1889" s="8"/>
    </row>
    <row r="1890" spans="1:37" ht="90.75">
      <c r="A1890" s="18">
        <v>4248</v>
      </c>
      <c r="B1890" s="19"/>
      <c r="C1890" s="28" t="s">
        <v>21531</v>
      </c>
      <c r="D1890" s="28" t="s">
        <v>21533</v>
      </c>
      <c r="E1890" s="22"/>
      <c r="F1890" s="23" t="s">
        <v>26</v>
      </c>
      <c r="G1890" s="22"/>
      <c r="H1890" s="23">
        <v>0</v>
      </c>
      <c r="I1890" s="22"/>
      <c r="J1890" s="23" t="s">
        <v>18202</v>
      </c>
      <c r="K1890" s="23" t="s">
        <v>18203</v>
      </c>
      <c r="L1890" s="23" t="s">
        <v>61</v>
      </c>
      <c r="M1890" s="22"/>
      <c r="N1890" s="22"/>
      <c r="O1890" s="22"/>
      <c r="P1890" s="24"/>
      <c r="Q1890" s="23" t="s">
        <v>172</v>
      </c>
      <c r="R1890" s="23" t="s">
        <v>173</v>
      </c>
      <c r="S1890" s="25"/>
      <c r="T1890" s="26"/>
      <c r="U1890" s="26"/>
      <c r="V1890" s="22"/>
      <c r="W1890" s="27"/>
      <c r="X1890" s="8"/>
      <c r="Y1890" s="8"/>
      <c r="Z1890" s="8"/>
      <c r="AA1890" s="8"/>
      <c r="AB1890" s="8"/>
      <c r="AC1890" s="8"/>
      <c r="AD1890" s="8"/>
      <c r="AE1890" s="8"/>
      <c r="AF1890" s="8"/>
      <c r="AG1890" s="8"/>
      <c r="AH1890" s="8"/>
      <c r="AI1890" s="8"/>
      <c r="AJ1890" s="8"/>
      <c r="AK1890" s="8"/>
    </row>
    <row r="1891" spans="1:37" ht="75.75">
      <c r="A1891" s="18">
        <v>4249</v>
      </c>
      <c r="B1891" s="19"/>
      <c r="C1891" s="28" t="s">
        <v>21534</v>
      </c>
      <c r="D1891" s="28" t="s">
        <v>21535</v>
      </c>
      <c r="E1891" s="22"/>
      <c r="F1891" s="23" t="s">
        <v>403</v>
      </c>
      <c r="G1891" s="22"/>
      <c r="H1891" s="23">
        <v>0</v>
      </c>
      <c r="I1891" s="22"/>
      <c r="J1891" s="23" t="s">
        <v>18202</v>
      </c>
      <c r="K1891" s="23" t="s">
        <v>18203</v>
      </c>
      <c r="L1891" s="23" t="s">
        <v>61</v>
      </c>
      <c r="M1891" s="22"/>
      <c r="N1891" s="22"/>
      <c r="O1891" s="22"/>
      <c r="P1891" s="24"/>
      <c r="Q1891" s="23" t="s">
        <v>172</v>
      </c>
      <c r="R1891" s="23" t="s">
        <v>173</v>
      </c>
      <c r="S1891" s="25"/>
      <c r="T1891" s="26"/>
      <c r="U1891" s="26"/>
      <c r="V1891" s="22"/>
      <c r="W1891" s="27"/>
      <c r="X1891" s="8"/>
      <c r="Y1891" s="8"/>
      <c r="Z1891" s="8"/>
      <c r="AA1891" s="8"/>
      <c r="AB1891" s="8"/>
      <c r="AC1891" s="8"/>
      <c r="AD1891" s="8"/>
      <c r="AE1891" s="8"/>
      <c r="AF1891" s="8"/>
      <c r="AG1891" s="8"/>
      <c r="AH1891" s="8"/>
      <c r="AI1891" s="8"/>
      <c r="AJ1891" s="8"/>
      <c r="AK1891" s="8"/>
    </row>
    <row r="1892" spans="1:37" ht="120.75">
      <c r="A1892" s="18">
        <v>4251</v>
      </c>
      <c r="B1892" s="19"/>
      <c r="C1892" s="28" t="s">
        <v>21536</v>
      </c>
      <c r="D1892" s="28" t="s">
        <v>21537</v>
      </c>
      <c r="E1892" s="22"/>
      <c r="F1892" s="22"/>
      <c r="G1892" s="22"/>
      <c r="H1892" s="23">
        <v>0</v>
      </c>
      <c r="I1892" s="22"/>
      <c r="J1892" s="23" t="s">
        <v>18202</v>
      </c>
      <c r="K1892" s="23" t="s">
        <v>18203</v>
      </c>
      <c r="L1892" s="23" t="s">
        <v>61</v>
      </c>
      <c r="M1892" s="22"/>
      <c r="N1892" s="22"/>
      <c r="O1892" s="22"/>
      <c r="P1892" s="24"/>
      <c r="Q1892" s="23" t="s">
        <v>99</v>
      </c>
      <c r="R1892" s="23" t="s">
        <v>179</v>
      </c>
      <c r="S1892" s="25"/>
      <c r="T1892" s="26"/>
      <c r="U1892" s="26"/>
      <c r="V1892" s="22"/>
      <c r="W1892" s="27"/>
      <c r="X1892" s="8"/>
      <c r="Y1892" s="8"/>
      <c r="Z1892" s="8"/>
      <c r="AA1892" s="8"/>
      <c r="AB1892" s="8"/>
      <c r="AC1892" s="8"/>
      <c r="AD1892" s="8"/>
      <c r="AE1892" s="8"/>
      <c r="AF1892" s="8"/>
      <c r="AG1892" s="8"/>
      <c r="AH1892" s="8"/>
      <c r="AI1892" s="8"/>
      <c r="AJ1892" s="8"/>
      <c r="AK1892" s="8"/>
    </row>
    <row r="1893" spans="1:37" ht="45.75">
      <c r="A1893" s="18">
        <v>4252</v>
      </c>
      <c r="B1893" s="19"/>
      <c r="C1893" s="28" t="s">
        <v>21538</v>
      </c>
      <c r="D1893" s="28" t="s">
        <v>4347</v>
      </c>
      <c r="E1893" s="22"/>
      <c r="F1893" s="23" t="s">
        <v>50</v>
      </c>
      <c r="G1893" s="22"/>
      <c r="H1893" s="23">
        <v>0</v>
      </c>
      <c r="I1893" s="22"/>
      <c r="J1893" s="23" t="s">
        <v>18202</v>
      </c>
      <c r="K1893" s="22"/>
      <c r="L1893" s="23" t="s">
        <v>18212</v>
      </c>
      <c r="M1893" s="23" t="s">
        <v>11857</v>
      </c>
      <c r="N1893" s="22"/>
      <c r="O1893" s="22"/>
      <c r="P1893" s="24"/>
      <c r="Q1893" s="23" t="s">
        <v>29</v>
      </c>
      <c r="R1893" s="23" t="s">
        <v>30</v>
      </c>
      <c r="S1893" s="25"/>
      <c r="T1893" s="26"/>
      <c r="U1893" s="26"/>
      <c r="V1893" s="22"/>
      <c r="W1893" s="27"/>
      <c r="X1893" s="8"/>
      <c r="Y1893" s="8"/>
      <c r="Z1893" s="8"/>
      <c r="AA1893" s="8"/>
      <c r="AB1893" s="8"/>
      <c r="AC1893" s="8"/>
      <c r="AD1893" s="8"/>
      <c r="AE1893" s="8"/>
      <c r="AF1893" s="8"/>
      <c r="AG1893" s="8"/>
      <c r="AH1893" s="8"/>
      <c r="AI1893" s="8"/>
      <c r="AJ1893" s="8"/>
      <c r="AK1893" s="8"/>
    </row>
    <row r="1894" spans="1:37" ht="90.75">
      <c r="A1894" s="18">
        <v>4253</v>
      </c>
      <c r="B1894" s="19"/>
      <c r="C1894" s="28" t="s">
        <v>21538</v>
      </c>
      <c r="D1894" s="28" t="s">
        <v>21539</v>
      </c>
      <c r="E1894" s="22"/>
      <c r="F1894" s="23" t="s">
        <v>50</v>
      </c>
      <c r="G1894" s="22"/>
      <c r="H1894" s="23">
        <v>0</v>
      </c>
      <c r="I1894" s="22"/>
      <c r="J1894" s="23" t="s">
        <v>18202</v>
      </c>
      <c r="K1894" s="22"/>
      <c r="L1894" s="23" t="s">
        <v>18212</v>
      </c>
      <c r="M1894" s="23" t="s">
        <v>11857</v>
      </c>
      <c r="N1894" s="22"/>
      <c r="O1894" s="22"/>
      <c r="P1894" s="24"/>
      <c r="Q1894" s="23" t="s">
        <v>29</v>
      </c>
      <c r="R1894" s="23" t="s">
        <v>30</v>
      </c>
      <c r="S1894" s="25"/>
      <c r="T1894" s="26"/>
      <c r="U1894" s="26"/>
      <c r="V1894" s="22"/>
      <c r="W1894" s="27"/>
      <c r="X1894" s="8"/>
      <c r="Y1894" s="8"/>
      <c r="Z1894" s="8"/>
      <c r="AA1894" s="8"/>
      <c r="AB1894" s="8"/>
      <c r="AC1894" s="8"/>
      <c r="AD1894" s="8"/>
      <c r="AE1894" s="8"/>
      <c r="AF1894" s="8"/>
      <c r="AG1894" s="8"/>
      <c r="AH1894" s="8"/>
      <c r="AI1894" s="8"/>
      <c r="AJ1894" s="8"/>
      <c r="AK1894" s="8"/>
    </row>
    <row r="1895" spans="1:37" ht="315.75">
      <c r="A1895" s="18">
        <v>4254</v>
      </c>
      <c r="B1895" s="19"/>
      <c r="C1895" s="28" t="s">
        <v>21540</v>
      </c>
      <c r="D1895" s="28" t="s">
        <v>21541</v>
      </c>
      <c r="E1895" s="22"/>
      <c r="F1895" s="22"/>
      <c r="G1895" s="22"/>
      <c r="H1895" s="23">
        <v>0</v>
      </c>
      <c r="I1895" s="22"/>
      <c r="J1895" s="23" t="s">
        <v>18202</v>
      </c>
      <c r="K1895" s="23" t="s">
        <v>18203</v>
      </c>
      <c r="L1895" s="23" t="s">
        <v>61</v>
      </c>
      <c r="M1895" s="22"/>
      <c r="N1895" s="22"/>
      <c r="O1895" s="22"/>
      <c r="P1895" s="24"/>
      <c r="Q1895" s="23" t="s">
        <v>99</v>
      </c>
      <c r="R1895" s="23" t="s">
        <v>179</v>
      </c>
      <c r="S1895" s="25"/>
      <c r="T1895" s="26"/>
      <c r="U1895" s="26"/>
      <c r="V1895" s="22"/>
      <c r="W1895" s="27"/>
      <c r="X1895" s="8"/>
      <c r="Y1895" s="8"/>
      <c r="Z1895" s="8"/>
      <c r="AA1895" s="8"/>
      <c r="AB1895" s="8"/>
      <c r="AC1895" s="8"/>
      <c r="AD1895" s="8"/>
      <c r="AE1895" s="8"/>
      <c r="AF1895" s="8"/>
      <c r="AG1895" s="8"/>
      <c r="AH1895" s="8"/>
      <c r="AI1895" s="8"/>
      <c r="AJ1895" s="8"/>
      <c r="AK1895" s="8"/>
    </row>
    <row r="1896" spans="1:37" ht="180.75">
      <c r="A1896" s="18">
        <v>4255</v>
      </c>
      <c r="B1896" s="19"/>
      <c r="C1896" s="28" t="s">
        <v>21542</v>
      </c>
      <c r="D1896" s="28" t="s">
        <v>21543</v>
      </c>
      <c r="E1896" s="22"/>
      <c r="F1896" s="22"/>
      <c r="G1896" s="22"/>
      <c r="H1896" s="23">
        <v>0</v>
      </c>
      <c r="I1896" s="22"/>
      <c r="J1896" s="23" t="s">
        <v>18202</v>
      </c>
      <c r="K1896" s="23" t="s">
        <v>18203</v>
      </c>
      <c r="L1896" s="23" t="s">
        <v>61</v>
      </c>
      <c r="M1896" s="22"/>
      <c r="N1896" s="22"/>
      <c r="O1896" s="22"/>
      <c r="P1896" s="24"/>
      <c r="Q1896" s="23" t="s">
        <v>99</v>
      </c>
      <c r="R1896" s="23" t="s">
        <v>179</v>
      </c>
      <c r="S1896" s="25"/>
      <c r="T1896" s="26"/>
      <c r="U1896" s="26"/>
      <c r="V1896" s="22"/>
      <c r="W1896" s="27"/>
      <c r="X1896" s="8"/>
      <c r="Y1896" s="8"/>
      <c r="Z1896" s="8"/>
      <c r="AA1896" s="8"/>
      <c r="AB1896" s="8"/>
      <c r="AC1896" s="8"/>
      <c r="AD1896" s="8"/>
      <c r="AE1896" s="8"/>
      <c r="AF1896" s="8"/>
      <c r="AG1896" s="8"/>
      <c r="AH1896" s="8"/>
      <c r="AI1896" s="8"/>
      <c r="AJ1896" s="8"/>
      <c r="AK1896" s="8"/>
    </row>
    <row r="1897" spans="1:37" ht="240.75">
      <c r="A1897" s="18">
        <v>4256</v>
      </c>
      <c r="B1897" s="19"/>
      <c r="C1897" s="28" t="s">
        <v>21544</v>
      </c>
      <c r="D1897" s="28" t="s">
        <v>21545</v>
      </c>
      <c r="E1897" s="22"/>
      <c r="F1897" s="22"/>
      <c r="G1897" s="22"/>
      <c r="H1897" s="23">
        <v>0</v>
      </c>
      <c r="I1897" s="22"/>
      <c r="J1897" s="23" t="s">
        <v>18202</v>
      </c>
      <c r="K1897" s="23" t="s">
        <v>18203</v>
      </c>
      <c r="L1897" s="23" t="s">
        <v>61</v>
      </c>
      <c r="M1897" s="22"/>
      <c r="N1897" s="22"/>
      <c r="O1897" s="22"/>
      <c r="P1897" s="24"/>
      <c r="Q1897" s="23" t="s">
        <v>99</v>
      </c>
      <c r="R1897" s="23" t="s">
        <v>179</v>
      </c>
      <c r="S1897" s="25"/>
      <c r="T1897" s="26"/>
      <c r="U1897" s="26"/>
      <c r="V1897" s="22"/>
      <c r="W1897" s="27"/>
      <c r="X1897" s="8"/>
      <c r="Y1897" s="8"/>
      <c r="Z1897" s="8"/>
      <c r="AA1897" s="8"/>
      <c r="AB1897" s="8"/>
      <c r="AC1897" s="8"/>
      <c r="AD1897" s="8"/>
      <c r="AE1897" s="8"/>
      <c r="AF1897" s="8"/>
      <c r="AG1897" s="8"/>
      <c r="AH1897" s="8"/>
      <c r="AI1897" s="8"/>
      <c r="AJ1897" s="8"/>
      <c r="AK1897" s="8"/>
    </row>
    <row r="1898" spans="1:37" ht="409.6">
      <c r="A1898" s="18">
        <v>4262</v>
      </c>
      <c r="B1898" s="19"/>
      <c r="C1898" s="28" t="s">
        <v>21546</v>
      </c>
      <c r="D1898" s="21"/>
      <c r="E1898" s="22"/>
      <c r="F1898" s="22"/>
      <c r="G1898" s="22"/>
      <c r="H1898" s="23">
        <v>0</v>
      </c>
      <c r="I1898" s="22"/>
      <c r="J1898" s="23" t="s">
        <v>18202</v>
      </c>
      <c r="K1898" s="22"/>
      <c r="L1898" s="23" t="s">
        <v>15679</v>
      </c>
      <c r="M1898" s="23">
        <v>2017</v>
      </c>
      <c r="N1898" s="22"/>
      <c r="O1898" s="22"/>
      <c r="P1898" s="24"/>
      <c r="Q1898" s="23" t="s">
        <v>20</v>
      </c>
      <c r="R1898" s="23" t="s">
        <v>21</v>
      </c>
      <c r="S1898" s="25"/>
      <c r="T1898" s="26"/>
      <c r="U1898" s="26"/>
      <c r="V1898" s="22"/>
      <c r="W1898" s="27"/>
      <c r="X1898" s="8"/>
      <c r="Y1898" s="8"/>
      <c r="Z1898" s="8"/>
      <c r="AA1898" s="8"/>
      <c r="AB1898" s="8"/>
      <c r="AC1898" s="8"/>
      <c r="AD1898" s="8"/>
      <c r="AE1898" s="8"/>
      <c r="AF1898" s="8"/>
      <c r="AG1898" s="8"/>
      <c r="AH1898" s="8"/>
      <c r="AI1898" s="8"/>
      <c r="AJ1898" s="8"/>
      <c r="AK1898" s="8"/>
    </row>
    <row r="1899" spans="1:37" ht="409.6">
      <c r="A1899" s="18">
        <v>4263</v>
      </c>
      <c r="B1899" s="19"/>
      <c r="C1899" s="28" t="s">
        <v>21547</v>
      </c>
      <c r="D1899" s="21"/>
      <c r="E1899" s="22"/>
      <c r="F1899" s="22"/>
      <c r="G1899" s="22"/>
      <c r="H1899" s="23">
        <v>0</v>
      </c>
      <c r="I1899" s="22"/>
      <c r="J1899" s="23" t="s">
        <v>18202</v>
      </c>
      <c r="K1899" s="22"/>
      <c r="L1899" s="23" t="s">
        <v>15679</v>
      </c>
      <c r="M1899" s="23">
        <v>2017</v>
      </c>
      <c r="N1899" s="22"/>
      <c r="O1899" s="22"/>
      <c r="P1899" s="24"/>
      <c r="Q1899" s="23" t="s">
        <v>20</v>
      </c>
      <c r="R1899" s="23" t="s">
        <v>21</v>
      </c>
      <c r="S1899" s="25"/>
      <c r="T1899" s="26"/>
      <c r="U1899" s="26"/>
      <c r="V1899" s="22"/>
      <c r="W1899" s="27"/>
      <c r="X1899" s="8"/>
      <c r="Y1899" s="8"/>
      <c r="Z1899" s="8"/>
      <c r="AA1899" s="8"/>
      <c r="AB1899" s="8"/>
      <c r="AC1899" s="8"/>
      <c r="AD1899" s="8"/>
      <c r="AE1899" s="8"/>
      <c r="AF1899" s="8"/>
      <c r="AG1899" s="8"/>
      <c r="AH1899" s="8"/>
      <c r="AI1899" s="8"/>
      <c r="AJ1899" s="8"/>
      <c r="AK1899" s="8"/>
    </row>
    <row r="1900" spans="1:37" ht="409.6">
      <c r="A1900" s="18">
        <v>4264</v>
      </c>
      <c r="B1900" s="19"/>
      <c r="C1900" s="28" t="s">
        <v>21548</v>
      </c>
      <c r="D1900" s="21"/>
      <c r="E1900" s="22"/>
      <c r="F1900" s="22"/>
      <c r="G1900" s="22"/>
      <c r="H1900" s="23">
        <v>0</v>
      </c>
      <c r="I1900" s="22"/>
      <c r="J1900" s="23" t="s">
        <v>18202</v>
      </c>
      <c r="K1900" s="22"/>
      <c r="L1900" s="23" t="s">
        <v>15679</v>
      </c>
      <c r="M1900" s="23">
        <v>2017</v>
      </c>
      <c r="N1900" s="22"/>
      <c r="O1900" s="22"/>
      <c r="P1900" s="24"/>
      <c r="Q1900" s="23" t="s">
        <v>20</v>
      </c>
      <c r="R1900" s="23" t="s">
        <v>21</v>
      </c>
      <c r="S1900" s="25"/>
      <c r="T1900" s="26"/>
      <c r="U1900" s="26"/>
      <c r="V1900" s="22"/>
      <c r="W1900" s="27"/>
      <c r="X1900" s="8"/>
      <c r="Y1900" s="8"/>
      <c r="Z1900" s="8"/>
      <c r="AA1900" s="8"/>
      <c r="AB1900" s="8"/>
      <c r="AC1900" s="8"/>
      <c r="AD1900" s="8"/>
      <c r="AE1900" s="8"/>
      <c r="AF1900" s="8"/>
      <c r="AG1900" s="8"/>
      <c r="AH1900" s="8"/>
      <c r="AI1900" s="8"/>
      <c r="AJ1900" s="8"/>
      <c r="AK1900" s="8"/>
    </row>
    <row r="1901" spans="1:37" ht="409.6">
      <c r="A1901" s="18">
        <v>4265</v>
      </c>
      <c r="B1901" s="19"/>
      <c r="C1901" s="28" t="s">
        <v>21549</v>
      </c>
      <c r="D1901" s="21"/>
      <c r="E1901" s="22"/>
      <c r="F1901" s="22"/>
      <c r="G1901" s="22"/>
      <c r="H1901" s="23">
        <v>0</v>
      </c>
      <c r="I1901" s="22"/>
      <c r="J1901" s="23" t="s">
        <v>18202</v>
      </c>
      <c r="K1901" s="22"/>
      <c r="L1901" s="23" t="s">
        <v>15679</v>
      </c>
      <c r="M1901" s="23">
        <v>2017</v>
      </c>
      <c r="N1901" s="22"/>
      <c r="O1901" s="22"/>
      <c r="P1901" s="24"/>
      <c r="Q1901" s="23" t="s">
        <v>20</v>
      </c>
      <c r="R1901" s="23" t="s">
        <v>21</v>
      </c>
      <c r="S1901" s="25"/>
      <c r="T1901" s="26"/>
      <c r="U1901" s="26"/>
      <c r="V1901" s="22"/>
      <c r="W1901" s="27"/>
      <c r="X1901" s="8"/>
      <c r="Y1901" s="8"/>
      <c r="Z1901" s="8"/>
      <c r="AA1901" s="8"/>
      <c r="AB1901" s="8"/>
      <c r="AC1901" s="8"/>
      <c r="AD1901" s="8"/>
      <c r="AE1901" s="8"/>
      <c r="AF1901" s="8"/>
      <c r="AG1901" s="8"/>
      <c r="AH1901" s="8"/>
      <c r="AI1901" s="8"/>
      <c r="AJ1901" s="8"/>
      <c r="AK1901" s="8"/>
    </row>
    <row r="1902" spans="1:37" ht="409.6">
      <c r="A1902" s="18">
        <v>4266</v>
      </c>
      <c r="B1902" s="19"/>
      <c r="C1902" s="28" t="s">
        <v>21550</v>
      </c>
      <c r="D1902" s="21"/>
      <c r="E1902" s="22"/>
      <c r="F1902" s="22"/>
      <c r="G1902" s="22"/>
      <c r="H1902" s="23">
        <v>0</v>
      </c>
      <c r="I1902" s="22"/>
      <c r="J1902" s="23" t="s">
        <v>18202</v>
      </c>
      <c r="K1902" s="22"/>
      <c r="L1902" s="23" t="s">
        <v>18267</v>
      </c>
      <c r="M1902" s="23">
        <v>2017</v>
      </c>
      <c r="N1902" s="22"/>
      <c r="O1902" s="22"/>
      <c r="P1902" s="24"/>
      <c r="Q1902" s="23" t="s">
        <v>20</v>
      </c>
      <c r="R1902" s="23" t="s">
        <v>21</v>
      </c>
      <c r="S1902" s="25"/>
      <c r="T1902" s="26"/>
      <c r="U1902" s="26"/>
      <c r="V1902" s="22"/>
      <c r="W1902" s="27"/>
      <c r="X1902" s="8"/>
      <c r="Y1902" s="8"/>
      <c r="Z1902" s="8"/>
      <c r="AA1902" s="8"/>
      <c r="AB1902" s="8"/>
      <c r="AC1902" s="8"/>
      <c r="AD1902" s="8"/>
      <c r="AE1902" s="8"/>
      <c r="AF1902" s="8"/>
      <c r="AG1902" s="8"/>
      <c r="AH1902" s="8"/>
      <c r="AI1902" s="8"/>
      <c r="AJ1902" s="8"/>
      <c r="AK1902" s="8"/>
    </row>
    <row r="1903" spans="1:37" ht="409.6">
      <c r="A1903" s="18">
        <v>4267</v>
      </c>
      <c r="B1903" s="19"/>
      <c r="C1903" s="28" t="s">
        <v>21551</v>
      </c>
      <c r="D1903" s="21"/>
      <c r="E1903" s="22"/>
      <c r="F1903" s="22"/>
      <c r="G1903" s="22"/>
      <c r="H1903" s="23">
        <v>0</v>
      </c>
      <c r="I1903" s="22"/>
      <c r="J1903" s="23" t="s">
        <v>18202</v>
      </c>
      <c r="K1903" s="22"/>
      <c r="L1903" s="23" t="s">
        <v>18219</v>
      </c>
      <c r="M1903" s="23">
        <v>2017</v>
      </c>
      <c r="N1903" s="22"/>
      <c r="O1903" s="22"/>
      <c r="P1903" s="24"/>
      <c r="Q1903" s="23" t="s">
        <v>20</v>
      </c>
      <c r="R1903" s="23" t="s">
        <v>21</v>
      </c>
      <c r="S1903" s="25"/>
      <c r="T1903" s="26"/>
      <c r="U1903" s="26"/>
      <c r="V1903" s="22"/>
      <c r="W1903" s="27"/>
      <c r="X1903" s="8"/>
      <c r="Y1903" s="8"/>
      <c r="Z1903" s="8"/>
      <c r="AA1903" s="8"/>
      <c r="AB1903" s="8"/>
      <c r="AC1903" s="8"/>
      <c r="AD1903" s="8"/>
      <c r="AE1903" s="8"/>
      <c r="AF1903" s="8"/>
      <c r="AG1903" s="8"/>
      <c r="AH1903" s="8"/>
      <c r="AI1903" s="8"/>
      <c r="AJ1903" s="8"/>
      <c r="AK1903" s="8"/>
    </row>
    <row r="1904" spans="1:37" ht="165.75">
      <c r="A1904" s="18">
        <v>4268</v>
      </c>
      <c r="B1904" s="19"/>
      <c r="C1904" s="28" t="s">
        <v>21552</v>
      </c>
      <c r="D1904" s="28" t="s">
        <v>21553</v>
      </c>
      <c r="E1904" s="22"/>
      <c r="F1904" s="23" t="s">
        <v>415</v>
      </c>
      <c r="G1904" s="22"/>
      <c r="H1904" s="23">
        <v>0</v>
      </c>
      <c r="I1904" s="22"/>
      <c r="J1904" s="23" t="s">
        <v>18202</v>
      </c>
      <c r="K1904" s="22"/>
      <c r="L1904" s="23" t="s">
        <v>20770</v>
      </c>
      <c r="M1904" s="22"/>
      <c r="N1904" s="22"/>
      <c r="O1904" s="22"/>
      <c r="P1904" s="24"/>
      <c r="Q1904" s="23" t="s">
        <v>36</v>
      </c>
      <c r="R1904" s="23" t="s">
        <v>37</v>
      </c>
      <c r="S1904" s="25"/>
      <c r="T1904" s="26"/>
      <c r="U1904" s="26"/>
      <c r="V1904" s="22"/>
      <c r="W1904" s="27"/>
      <c r="X1904" s="8"/>
      <c r="Y1904" s="8"/>
      <c r="Z1904" s="8"/>
      <c r="AA1904" s="8"/>
      <c r="AB1904" s="8"/>
      <c r="AC1904" s="8"/>
      <c r="AD1904" s="8"/>
      <c r="AE1904" s="8"/>
      <c r="AF1904" s="8"/>
      <c r="AG1904" s="8"/>
      <c r="AH1904" s="8"/>
      <c r="AI1904" s="8"/>
      <c r="AJ1904" s="8"/>
      <c r="AK1904" s="8"/>
    </row>
    <row r="1905" spans="1:37" ht="120.75">
      <c r="A1905" s="18">
        <v>4270</v>
      </c>
      <c r="B1905" s="19"/>
      <c r="C1905" s="28" t="s">
        <v>21554</v>
      </c>
      <c r="D1905" s="28" t="s">
        <v>21555</v>
      </c>
      <c r="E1905" s="22"/>
      <c r="F1905" s="22"/>
      <c r="G1905" s="22"/>
      <c r="H1905" s="23">
        <v>0</v>
      </c>
      <c r="I1905" s="22"/>
      <c r="J1905" s="23" t="s">
        <v>18202</v>
      </c>
      <c r="K1905" s="22"/>
      <c r="L1905" s="23" t="s">
        <v>15679</v>
      </c>
      <c r="M1905" s="22"/>
      <c r="N1905" s="22"/>
      <c r="O1905" s="22"/>
      <c r="P1905" s="24"/>
      <c r="Q1905" s="23" t="s">
        <v>29</v>
      </c>
      <c r="R1905" s="23" t="s">
        <v>30</v>
      </c>
      <c r="S1905" s="25"/>
      <c r="T1905" s="26"/>
      <c r="U1905" s="26"/>
      <c r="V1905" s="22"/>
      <c r="W1905" s="27"/>
      <c r="X1905" s="8"/>
      <c r="Y1905" s="8"/>
      <c r="Z1905" s="8"/>
      <c r="AA1905" s="8"/>
      <c r="AB1905" s="8"/>
      <c r="AC1905" s="8"/>
      <c r="AD1905" s="8"/>
      <c r="AE1905" s="8"/>
      <c r="AF1905" s="8"/>
      <c r="AG1905" s="8"/>
      <c r="AH1905" s="8"/>
      <c r="AI1905" s="8"/>
      <c r="AJ1905" s="8"/>
      <c r="AK1905" s="8"/>
    </row>
    <row r="1906" spans="1:37" ht="255.75">
      <c r="A1906" s="18">
        <v>4271</v>
      </c>
      <c r="B1906" s="19"/>
      <c r="C1906" s="28" t="s">
        <v>21556</v>
      </c>
      <c r="D1906" s="28" t="s">
        <v>21557</v>
      </c>
      <c r="E1906" s="22"/>
      <c r="F1906" s="23" t="s">
        <v>466</v>
      </c>
      <c r="G1906" s="22"/>
      <c r="H1906" s="23">
        <v>0</v>
      </c>
      <c r="I1906" s="22"/>
      <c r="J1906" s="23" t="s">
        <v>18202</v>
      </c>
      <c r="K1906" s="22"/>
      <c r="L1906" s="23" t="s">
        <v>20770</v>
      </c>
      <c r="M1906" s="22"/>
      <c r="N1906" s="22"/>
      <c r="O1906" s="22"/>
      <c r="P1906" s="24"/>
      <c r="Q1906" s="23" t="s">
        <v>36</v>
      </c>
      <c r="R1906" s="23" t="s">
        <v>37</v>
      </c>
      <c r="S1906" s="25"/>
      <c r="T1906" s="26"/>
      <c r="U1906" s="26"/>
      <c r="V1906" s="22"/>
      <c r="W1906" s="27"/>
      <c r="X1906" s="8"/>
      <c r="Y1906" s="8"/>
      <c r="Z1906" s="8"/>
      <c r="AA1906" s="8"/>
      <c r="AB1906" s="8"/>
      <c r="AC1906" s="8"/>
      <c r="AD1906" s="8"/>
      <c r="AE1906" s="8"/>
      <c r="AF1906" s="8"/>
      <c r="AG1906" s="8"/>
      <c r="AH1906" s="8"/>
      <c r="AI1906" s="8"/>
      <c r="AJ1906" s="8"/>
      <c r="AK1906" s="8"/>
    </row>
    <row r="1907" spans="1:37" ht="255.75">
      <c r="A1907" s="18">
        <v>4273</v>
      </c>
      <c r="B1907" s="19"/>
      <c r="C1907" s="28" t="s">
        <v>9592</v>
      </c>
      <c r="D1907" s="28" t="s">
        <v>21558</v>
      </c>
      <c r="E1907" s="22"/>
      <c r="F1907" s="22"/>
      <c r="G1907" s="22"/>
      <c r="H1907" s="23">
        <v>0</v>
      </c>
      <c r="I1907" s="22"/>
      <c r="J1907" s="23" t="s">
        <v>18202</v>
      </c>
      <c r="K1907" s="31">
        <v>43313</v>
      </c>
      <c r="L1907" s="23" t="s">
        <v>18367</v>
      </c>
      <c r="M1907" s="22"/>
      <c r="N1907" s="22"/>
      <c r="O1907" s="22"/>
      <c r="P1907" s="24"/>
      <c r="Q1907" s="23" t="s">
        <v>18377</v>
      </c>
      <c r="R1907" s="22"/>
      <c r="S1907" s="25"/>
      <c r="T1907" s="26"/>
      <c r="U1907" s="26"/>
      <c r="V1907" s="22"/>
      <c r="W1907" s="27"/>
      <c r="X1907" s="8"/>
      <c r="Y1907" s="8"/>
      <c r="Z1907" s="8"/>
      <c r="AA1907" s="8"/>
      <c r="AB1907" s="8"/>
      <c r="AC1907" s="8"/>
      <c r="AD1907" s="8"/>
      <c r="AE1907" s="8"/>
      <c r="AF1907" s="8"/>
      <c r="AG1907" s="8"/>
      <c r="AH1907" s="8"/>
      <c r="AI1907" s="8"/>
      <c r="AJ1907" s="8"/>
      <c r="AK1907" s="8"/>
    </row>
    <row r="1908" spans="1:37" ht="240.75">
      <c r="A1908" s="18">
        <v>4274</v>
      </c>
      <c r="B1908" s="19"/>
      <c r="C1908" s="28" t="s">
        <v>9592</v>
      </c>
      <c r="D1908" s="28" t="s">
        <v>21559</v>
      </c>
      <c r="E1908" s="22"/>
      <c r="F1908" s="22"/>
      <c r="G1908" s="22"/>
      <c r="H1908" s="23">
        <v>0</v>
      </c>
      <c r="I1908" s="22"/>
      <c r="J1908" s="23" t="s">
        <v>18202</v>
      </c>
      <c r="K1908" s="31">
        <v>43313</v>
      </c>
      <c r="L1908" s="23" t="s">
        <v>18367</v>
      </c>
      <c r="M1908" s="22"/>
      <c r="N1908" s="22"/>
      <c r="O1908" s="22"/>
      <c r="P1908" s="24"/>
      <c r="Q1908" s="23" t="s">
        <v>18377</v>
      </c>
      <c r="R1908" s="22"/>
      <c r="S1908" s="25"/>
      <c r="T1908" s="26"/>
      <c r="U1908" s="26"/>
      <c r="V1908" s="22"/>
      <c r="W1908" s="27"/>
      <c r="X1908" s="8"/>
      <c r="Y1908" s="8"/>
      <c r="Z1908" s="8"/>
      <c r="AA1908" s="8"/>
      <c r="AB1908" s="8"/>
      <c r="AC1908" s="8"/>
      <c r="AD1908" s="8"/>
      <c r="AE1908" s="8"/>
      <c r="AF1908" s="8"/>
      <c r="AG1908" s="8"/>
      <c r="AH1908" s="8"/>
      <c r="AI1908" s="8"/>
      <c r="AJ1908" s="8"/>
      <c r="AK1908" s="8"/>
    </row>
    <row r="1909" spans="1:37" ht="240.75">
      <c r="A1909" s="18">
        <v>4275</v>
      </c>
      <c r="B1909" s="19"/>
      <c r="C1909" s="28" t="s">
        <v>21560</v>
      </c>
      <c r="D1909" s="28" t="s">
        <v>21561</v>
      </c>
      <c r="E1909" s="22"/>
      <c r="F1909" s="23" t="s">
        <v>415</v>
      </c>
      <c r="G1909" s="22"/>
      <c r="H1909" s="23">
        <v>0</v>
      </c>
      <c r="I1909" s="22"/>
      <c r="J1909" s="23" t="s">
        <v>18202</v>
      </c>
      <c r="K1909" s="22"/>
      <c r="L1909" s="23" t="s">
        <v>20770</v>
      </c>
      <c r="M1909" s="22"/>
      <c r="N1909" s="22"/>
      <c r="O1909" s="22"/>
      <c r="P1909" s="24"/>
      <c r="Q1909" s="23" t="s">
        <v>36</v>
      </c>
      <c r="R1909" s="23" t="s">
        <v>37</v>
      </c>
      <c r="S1909" s="25"/>
      <c r="T1909" s="26"/>
      <c r="U1909" s="26"/>
      <c r="V1909" s="22"/>
      <c r="W1909" s="27"/>
      <c r="X1909" s="8"/>
      <c r="Y1909" s="8"/>
      <c r="Z1909" s="8"/>
      <c r="AA1909" s="8"/>
      <c r="AB1909" s="8"/>
      <c r="AC1909" s="8"/>
      <c r="AD1909" s="8"/>
      <c r="AE1909" s="8"/>
      <c r="AF1909" s="8"/>
      <c r="AG1909" s="8"/>
      <c r="AH1909" s="8"/>
      <c r="AI1909" s="8"/>
      <c r="AJ1909" s="8"/>
      <c r="AK1909" s="8"/>
    </row>
    <row r="1910" spans="1:37" ht="195.75">
      <c r="A1910" s="18">
        <v>4276</v>
      </c>
      <c r="B1910" s="19"/>
      <c r="C1910" s="28" t="s">
        <v>21562</v>
      </c>
      <c r="D1910" s="28" t="s">
        <v>21563</v>
      </c>
      <c r="E1910" s="22"/>
      <c r="F1910" s="22"/>
      <c r="G1910" s="22"/>
      <c r="H1910" s="23">
        <v>0</v>
      </c>
      <c r="I1910" s="22"/>
      <c r="J1910" s="23" t="s">
        <v>18202</v>
      </c>
      <c r="K1910" s="31">
        <v>43313</v>
      </c>
      <c r="L1910" s="23" t="s">
        <v>18367</v>
      </c>
      <c r="M1910" s="22"/>
      <c r="N1910" s="22"/>
      <c r="O1910" s="22"/>
      <c r="P1910" s="24"/>
      <c r="Q1910" s="23" t="s">
        <v>18377</v>
      </c>
      <c r="R1910" s="22"/>
      <c r="S1910" s="25"/>
      <c r="T1910" s="26"/>
      <c r="U1910" s="26"/>
      <c r="V1910" s="22"/>
      <c r="W1910" s="27"/>
      <c r="X1910" s="8"/>
      <c r="Y1910" s="8"/>
      <c r="Z1910" s="8"/>
      <c r="AA1910" s="8"/>
      <c r="AB1910" s="8"/>
      <c r="AC1910" s="8"/>
      <c r="AD1910" s="8"/>
      <c r="AE1910" s="8"/>
      <c r="AF1910" s="8"/>
      <c r="AG1910" s="8"/>
      <c r="AH1910" s="8"/>
      <c r="AI1910" s="8"/>
      <c r="AJ1910" s="8"/>
      <c r="AK1910" s="8"/>
    </row>
    <row r="1911" spans="1:37" ht="225.75">
      <c r="A1911" s="18">
        <v>4277</v>
      </c>
      <c r="B1911" s="19"/>
      <c r="C1911" s="28" t="s">
        <v>21564</v>
      </c>
      <c r="D1911" s="28" t="s">
        <v>21565</v>
      </c>
      <c r="E1911" s="22"/>
      <c r="F1911" s="22"/>
      <c r="G1911" s="22"/>
      <c r="H1911" s="23">
        <v>0</v>
      </c>
      <c r="I1911" s="22"/>
      <c r="J1911" s="23" t="s">
        <v>18202</v>
      </c>
      <c r="K1911" s="31">
        <v>43313</v>
      </c>
      <c r="L1911" s="23" t="s">
        <v>18367</v>
      </c>
      <c r="M1911" s="22"/>
      <c r="N1911" s="22"/>
      <c r="O1911" s="22"/>
      <c r="P1911" s="24"/>
      <c r="Q1911" s="23" t="s">
        <v>18377</v>
      </c>
      <c r="R1911" s="22"/>
      <c r="S1911" s="25"/>
      <c r="T1911" s="26"/>
      <c r="U1911" s="26"/>
      <c r="V1911" s="22"/>
      <c r="W1911" s="27"/>
      <c r="X1911" s="8"/>
      <c r="Y1911" s="8"/>
      <c r="Z1911" s="8"/>
      <c r="AA1911" s="8"/>
      <c r="AB1911" s="8"/>
      <c r="AC1911" s="8"/>
      <c r="AD1911" s="8"/>
      <c r="AE1911" s="8"/>
      <c r="AF1911" s="8"/>
      <c r="AG1911" s="8"/>
      <c r="AH1911" s="8"/>
      <c r="AI1911" s="8"/>
      <c r="AJ1911" s="8"/>
      <c r="AK1911" s="8"/>
    </row>
    <row r="1912" spans="1:37" ht="120.75">
      <c r="A1912" s="18">
        <v>4278</v>
      </c>
      <c r="B1912" s="19"/>
      <c r="C1912" s="28" t="s">
        <v>21566</v>
      </c>
      <c r="D1912" s="28" t="s">
        <v>21567</v>
      </c>
      <c r="E1912" s="22"/>
      <c r="F1912" s="23" t="s">
        <v>415</v>
      </c>
      <c r="G1912" s="22"/>
      <c r="H1912" s="23">
        <v>0</v>
      </c>
      <c r="I1912" s="22"/>
      <c r="J1912" s="23" t="s">
        <v>18202</v>
      </c>
      <c r="K1912" s="22"/>
      <c r="L1912" s="23" t="s">
        <v>20770</v>
      </c>
      <c r="M1912" s="22"/>
      <c r="N1912" s="22"/>
      <c r="O1912" s="22"/>
      <c r="P1912" s="24"/>
      <c r="Q1912" s="23" t="s">
        <v>36</v>
      </c>
      <c r="R1912" s="23" t="s">
        <v>37</v>
      </c>
      <c r="S1912" s="25"/>
      <c r="T1912" s="26"/>
      <c r="U1912" s="26"/>
      <c r="V1912" s="22"/>
      <c r="W1912" s="27"/>
      <c r="X1912" s="8"/>
      <c r="Y1912" s="8"/>
      <c r="Z1912" s="8"/>
      <c r="AA1912" s="8"/>
      <c r="AB1912" s="8"/>
      <c r="AC1912" s="8"/>
      <c r="AD1912" s="8"/>
      <c r="AE1912" s="8"/>
      <c r="AF1912" s="8"/>
      <c r="AG1912" s="8"/>
      <c r="AH1912" s="8"/>
      <c r="AI1912" s="8"/>
      <c r="AJ1912" s="8"/>
      <c r="AK1912" s="8"/>
    </row>
    <row r="1913" spans="1:37" ht="150.75">
      <c r="A1913" s="18">
        <v>4279</v>
      </c>
      <c r="B1913" s="19"/>
      <c r="C1913" s="28" t="s">
        <v>21568</v>
      </c>
      <c r="D1913" s="28" t="s">
        <v>21569</v>
      </c>
      <c r="E1913" s="22"/>
      <c r="F1913" s="23" t="s">
        <v>415</v>
      </c>
      <c r="G1913" s="23" t="s">
        <v>18727</v>
      </c>
      <c r="H1913" s="23">
        <v>0</v>
      </c>
      <c r="I1913" s="22"/>
      <c r="J1913" s="23" t="s">
        <v>18202</v>
      </c>
      <c r="K1913" s="29">
        <v>43497</v>
      </c>
      <c r="L1913" s="23" t="s">
        <v>18212</v>
      </c>
      <c r="M1913" s="22"/>
      <c r="N1913" s="23" t="s">
        <v>20381</v>
      </c>
      <c r="O1913" s="22"/>
      <c r="P1913" s="24"/>
      <c r="Q1913" s="23" t="s">
        <v>29</v>
      </c>
      <c r="R1913" s="23" t="s">
        <v>30</v>
      </c>
      <c r="S1913" s="25"/>
      <c r="T1913" s="26"/>
      <c r="U1913" s="26"/>
      <c r="V1913" s="22"/>
      <c r="W1913" s="27"/>
      <c r="X1913" s="8"/>
      <c r="Y1913" s="8"/>
      <c r="Z1913" s="8"/>
      <c r="AA1913" s="8"/>
      <c r="AB1913" s="8"/>
      <c r="AC1913" s="8"/>
      <c r="AD1913" s="8"/>
      <c r="AE1913" s="8"/>
      <c r="AF1913" s="8"/>
      <c r="AG1913" s="8"/>
      <c r="AH1913" s="8"/>
      <c r="AI1913" s="8"/>
      <c r="AJ1913" s="8"/>
      <c r="AK1913" s="8"/>
    </row>
    <row r="1914" spans="1:37" ht="180.75">
      <c r="A1914" s="18">
        <v>4285</v>
      </c>
      <c r="B1914" s="19"/>
      <c r="C1914" s="28" t="s">
        <v>21570</v>
      </c>
      <c r="D1914" s="28" t="s">
        <v>21571</v>
      </c>
      <c r="E1914" s="22"/>
      <c r="F1914" s="22"/>
      <c r="G1914" s="22"/>
      <c r="H1914" s="23">
        <v>0</v>
      </c>
      <c r="I1914" s="22"/>
      <c r="J1914" s="23" t="s">
        <v>18202</v>
      </c>
      <c r="K1914" s="22"/>
      <c r="L1914" s="23" t="s">
        <v>15679</v>
      </c>
      <c r="M1914" s="22"/>
      <c r="N1914" s="22"/>
      <c r="O1914" s="22"/>
      <c r="P1914" s="24"/>
      <c r="Q1914" s="23" t="s">
        <v>29</v>
      </c>
      <c r="R1914" s="23" t="s">
        <v>30</v>
      </c>
      <c r="S1914" s="25"/>
      <c r="T1914" s="26"/>
      <c r="U1914" s="26"/>
      <c r="V1914" s="22"/>
      <c r="W1914" s="27"/>
      <c r="X1914" s="8"/>
      <c r="Y1914" s="8"/>
      <c r="Z1914" s="8"/>
      <c r="AA1914" s="8"/>
      <c r="AB1914" s="8"/>
      <c r="AC1914" s="8"/>
      <c r="AD1914" s="8"/>
      <c r="AE1914" s="8"/>
      <c r="AF1914" s="8"/>
      <c r="AG1914" s="8"/>
      <c r="AH1914" s="8"/>
      <c r="AI1914" s="8"/>
      <c r="AJ1914" s="8"/>
      <c r="AK1914" s="8"/>
    </row>
    <row r="1915" spans="1:37" ht="105.75">
      <c r="A1915" s="18">
        <v>4286</v>
      </c>
      <c r="B1915" s="19"/>
      <c r="C1915" s="28" t="s">
        <v>21572</v>
      </c>
      <c r="D1915" s="28" t="s">
        <v>21573</v>
      </c>
      <c r="E1915" s="22"/>
      <c r="F1915" s="23" t="s">
        <v>50</v>
      </c>
      <c r="G1915" s="22"/>
      <c r="H1915" s="23">
        <v>0</v>
      </c>
      <c r="I1915" s="22"/>
      <c r="J1915" s="23" t="s">
        <v>18202</v>
      </c>
      <c r="K1915" s="22"/>
      <c r="L1915" s="23" t="s">
        <v>15679</v>
      </c>
      <c r="M1915" s="23" t="s">
        <v>11857</v>
      </c>
      <c r="N1915" s="22"/>
      <c r="O1915" s="22"/>
      <c r="P1915" s="24"/>
      <c r="Q1915" s="23" t="s">
        <v>29</v>
      </c>
      <c r="R1915" s="23" t="s">
        <v>30</v>
      </c>
      <c r="S1915" s="25"/>
      <c r="T1915" s="26"/>
      <c r="U1915" s="26"/>
      <c r="V1915" s="22"/>
      <c r="W1915" s="27"/>
      <c r="X1915" s="8"/>
      <c r="Y1915" s="8"/>
      <c r="Z1915" s="8"/>
      <c r="AA1915" s="8"/>
      <c r="AB1915" s="8"/>
      <c r="AC1915" s="8"/>
      <c r="AD1915" s="8"/>
      <c r="AE1915" s="8"/>
      <c r="AF1915" s="8"/>
      <c r="AG1915" s="8"/>
      <c r="AH1915" s="8"/>
      <c r="AI1915" s="8"/>
      <c r="AJ1915" s="8"/>
      <c r="AK1915" s="8"/>
    </row>
    <row r="1916" spans="1:37" ht="195.75">
      <c r="A1916" s="18">
        <v>4287</v>
      </c>
      <c r="B1916" s="19"/>
      <c r="C1916" s="28" t="s">
        <v>530</v>
      </c>
      <c r="D1916" s="28" t="s">
        <v>21574</v>
      </c>
      <c r="E1916" s="22"/>
      <c r="F1916" s="22"/>
      <c r="G1916" s="22"/>
      <c r="H1916" s="23">
        <v>0</v>
      </c>
      <c r="I1916" s="22"/>
      <c r="J1916" s="23" t="s">
        <v>18202</v>
      </c>
      <c r="K1916" s="31">
        <v>43313</v>
      </c>
      <c r="L1916" s="23" t="s">
        <v>17409</v>
      </c>
      <c r="M1916" s="22"/>
      <c r="N1916" s="22"/>
      <c r="O1916" s="22"/>
      <c r="P1916" s="24"/>
      <c r="Q1916" s="23" t="s">
        <v>18541</v>
      </c>
      <c r="R1916" s="22"/>
      <c r="S1916" s="33"/>
      <c r="T1916" s="26"/>
      <c r="U1916" s="26"/>
      <c r="V1916" s="22"/>
      <c r="W1916" s="27"/>
      <c r="X1916" s="8"/>
      <c r="Y1916" s="8"/>
      <c r="Z1916" s="8"/>
      <c r="AA1916" s="8"/>
      <c r="AB1916" s="8"/>
      <c r="AC1916" s="8"/>
      <c r="AD1916" s="8"/>
      <c r="AE1916" s="8"/>
      <c r="AF1916" s="8"/>
      <c r="AG1916" s="8"/>
      <c r="AH1916" s="8"/>
      <c r="AI1916" s="8"/>
      <c r="AJ1916" s="8"/>
      <c r="AK1916" s="8"/>
    </row>
    <row r="1917" spans="1:37" ht="255.75">
      <c r="A1917" s="18">
        <v>4288</v>
      </c>
      <c r="B1917" s="19"/>
      <c r="C1917" s="28" t="s">
        <v>530</v>
      </c>
      <c r="D1917" s="28" t="s">
        <v>21575</v>
      </c>
      <c r="E1917" s="22"/>
      <c r="F1917" s="22"/>
      <c r="G1917" s="22"/>
      <c r="H1917" s="23">
        <v>0</v>
      </c>
      <c r="I1917" s="22"/>
      <c r="J1917" s="23" t="s">
        <v>18202</v>
      </c>
      <c r="K1917" s="31">
        <v>43313</v>
      </c>
      <c r="L1917" s="23" t="s">
        <v>17409</v>
      </c>
      <c r="M1917" s="22"/>
      <c r="N1917" s="22"/>
      <c r="O1917" s="22"/>
      <c r="P1917" s="24"/>
      <c r="Q1917" s="23" t="s">
        <v>18541</v>
      </c>
      <c r="R1917" s="22"/>
      <c r="S1917" s="33"/>
      <c r="T1917" s="26"/>
      <c r="U1917" s="26"/>
      <c r="V1917" s="22"/>
      <c r="W1917" s="27"/>
      <c r="X1917" s="8"/>
      <c r="Y1917" s="8"/>
      <c r="Z1917" s="8"/>
      <c r="AA1917" s="8"/>
      <c r="AB1917" s="8"/>
      <c r="AC1917" s="8"/>
      <c r="AD1917" s="8"/>
      <c r="AE1917" s="8"/>
      <c r="AF1917" s="8"/>
      <c r="AG1917" s="8"/>
      <c r="AH1917" s="8"/>
      <c r="AI1917" s="8"/>
      <c r="AJ1917" s="8"/>
      <c r="AK1917" s="8"/>
    </row>
    <row r="1918" spans="1:37" ht="300.75">
      <c r="A1918" s="18">
        <v>4289</v>
      </c>
      <c r="B1918" s="19"/>
      <c r="C1918" s="28" t="s">
        <v>530</v>
      </c>
      <c r="D1918" s="28" t="s">
        <v>21576</v>
      </c>
      <c r="E1918" s="22"/>
      <c r="F1918" s="22"/>
      <c r="G1918" s="22"/>
      <c r="H1918" s="23">
        <v>0</v>
      </c>
      <c r="I1918" s="22"/>
      <c r="J1918" s="23" t="s">
        <v>18202</v>
      </c>
      <c r="K1918" s="31">
        <v>43313</v>
      </c>
      <c r="L1918" s="23" t="s">
        <v>17409</v>
      </c>
      <c r="M1918" s="22"/>
      <c r="N1918" s="22"/>
      <c r="O1918" s="22"/>
      <c r="P1918" s="24"/>
      <c r="Q1918" s="23" t="s">
        <v>18541</v>
      </c>
      <c r="R1918" s="22"/>
      <c r="S1918" s="33"/>
      <c r="T1918" s="26"/>
      <c r="U1918" s="26"/>
      <c r="V1918" s="22"/>
      <c r="W1918" s="27"/>
      <c r="X1918" s="8"/>
      <c r="Y1918" s="8"/>
      <c r="Z1918" s="8"/>
      <c r="AA1918" s="8"/>
      <c r="AB1918" s="8"/>
      <c r="AC1918" s="8"/>
      <c r="AD1918" s="8"/>
      <c r="AE1918" s="8"/>
      <c r="AF1918" s="8"/>
      <c r="AG1918" s="8"/>
      <c r="AH1918" s="8"/>
      <c r="AI1918" s="8"/>
      <c r="AJ1918" s="8"/>
      <c r="AK1918" s="8"/>
    </row>
    <row r="1919" spans="1:37" ht="285.75">
      <c r="A1919" s="18">
        <v>4290</v>
      </c>
      <c r="B1919" s="19"/>
      <c r="C1919" s="28" t="s">
        <v>530</v>
      </c>
      <c r="D1919" s="28" t="s">
        <v>21577</v>
      </c>
      <c r="E1919" s="22"/>
      <c r="F1919" s="22"/>
      <c r="G1919" s="22"/>
      <c r="H1919" s="23">
        <v>0</v>
      </c>
      <c r="I1919" s="22"/>
      <c r="J1919" s="23" t="s">
        <v>18202</v>
      </c>
      <c r="K1919" s="31">
        <v>43313</v>
      </c>
      <c r="L1919" s="23" t="s">
        <v>17409</v>
      </c>
      <c r="M1919" s="22"/>
      <c r="N1919" s="22"/>
      <c r="O1919" s="22"/>
      <c r="P1919" s="24"/>
      <c r="Q1919" s="23" t="s">
        <v>18541</v>
      </c>
      <c r="R1919" s="22"/>
      <c r="S1919" s="33"/>
      <c r="T1919" s="26"/>
      <c r="U1919" s="26"/>
      <c r="V1919" s="22"/>
      <c r="W1919" s="27"/>
      <c r="X1919" s="8"/>
      <c r="Y1919" s="8"/>
      <c r="Z1919" s="8"/>
      <c r="AA1919" s="8"/>
      <c r="AB1919" s="8"/>
      <c r="AC1919" s="8"/>
      <c r="AD1919" s="8"/>
      <c r="AE1919" s="8"/>
      <c r="AF1919" s="8"/>
      <c r="AG1919" s="8"/>
      <c r="AH1919" s="8"/>
      <c r="AI1919" s="8"/>
      <c r="AJ1919" s="8"/>
      <c r="AK1919" s="8"/>
    </row>
    <row r="1920" spans="1:37" ht="285.75">
      <c r="A1920" s="18">
        <v>4291</v>
      </c>
      <c r="B1920" s="19"/>
      <c r="C1920" s="28" t="s">
        <v>530</v>
      </c>
      <c r="D1920" s="28" t="s">
        <v>21578</v>
      </c>
      <c r="E1920" s="22"/>
      <c r="F1920" s="22"/>
      <c r="G1920" s="22"/>
      <c r="H1920" s="23">
        <v>0</v>
      </c>
      <c r="I1920" s="22"/>
      <c r="J1920" s="23" t="s">
        <v>18202</v>
      </c>
      <c r="K1920" s="31">
        <v>43313</v>
      </c>
      <c r="L1920" s="23" t="s">
        <v>17409</v>
      </c>
      <c r="M1920" s="22"/>
      <c r="N1920" s="22"/>
      <c r="O1920" s="22"/>
      <c r="P1920" s="24"/>
      <c r="Q1920" s="23" t="s">
        <v>18541</v>
      </c>
      <c r="R1920" s="22"/>
      <c r="S1920" s="33"/>
      <c r="T1920" s="26"/>
      <c r="U1920" s="26"/>
      <c r="V1920" s="22"/>
      <c r="W1920" s="27"/>
      <c r="X1920" s="8"/>
      <c r="Y1920" s="8"/>
      <c r="Z1920" s="8"/>
      <c r="AA1920" s="8"/>
      <c r="AB1920" s="8"/>
      <c r="AC1920" s="8"/>
      <c r="AD1920" s="8"/>
      <c r="AE1920" s="8"/>
      <c r="AF1920" s="8"/>
      <c r="AG1920" s="8"/>
      <c r="AH1920" s="8"/>
      <c r="AI1920" s="8"/>
      <c r="AJ1920" s="8"/>
      <c r="AK1920" s="8"/>
    </row>
    <row r="1921" spans="1:37" ht="315.75">
      <c r="A1921" s="18">
        <v>4292</v>
      </c>
      <c r="B1921" s="19"/>
      <c r="C1921" s="28" t="s">
        <v>530</v>
      </c>
      <c r="D1921" s="28" t="s">
        <v>21579</v>
      </c>
      <c r="E1921" s="22"/>
      <c r="F1921" s="22"/>
      <c r="G1921" s="22"/>
      <c r="H1921" s="23">
        <v>0</v>
      </c>
      <c r="I1921" s="22"/>
      <c r="J1921" s="23" t="s">
        <v>18202</v>
      </c>
      <c r="K1921" s="31">
        <v>43313</v>
      </c>
      <c r="L1921" s="23" t="s">
        <v>17409</v>
      </c>
      <c r="M1921" s="22"/>
      <c r="N1921" s="22"/>
      <c r="O1921" s="22"/>
      <c r="P1921" s="24"/>
      <c r="Q1921" s="23" t="s">
        <v>18541</v>
      </c>
      <c r="R1921" s="22"/>
      <c r="S1921" s="33"/>
      <c r="T1921" s="26"/>
      <c r="U1921" s="26"/>
      <c r="V1921" s="22"/>
      <c r="W1921" s="27"/>
      <c r="X1921" s="8"/>
      <c r="Y1921" s="8"/>
      <c r="Z1921" s="8"/>
      <c r="AA1921" s="8"/>
      <c r="AB1921" s="8"/>
      <c r="AC1921" s="8"/>
      <c r="AD1921" s="8"/>
      <c r="AE1921" s="8"/>
      <c r="AF1921" s="8"/>
      <c r="AG1921" s="8"/>
      <c r="AH1921" s="8"/>
      <c r="AI1921" s="8"/>
      <c r="AJ1921" s="8"/>
      <c r="AK1921" s="8"/>
    </row>
    <row r="1922" spans="1:37" ht="315.75">
      <c r="A1922" s="18">
        <v>4293</v>
      </c>
      <c r="B1922" s="19"/>
      <c r="C1922" s="28" t="s">
        <v>530</v>
      </c>
      <c r="D1922" s="28" t="s">
        <v>21579</v>
      </c>
      <c r="E1922" s="22"/>
      <c r="F1922" s="22"/>
      <c r="G1922" s="22"/>
      <c r="H1922" s="23">
        <v>0</v>
      </c>
      <c r="I1922" s="22"/>
      <c r="J1922" s="23" t="s">
        <v>18202</v>
      </c>
      <c r="K1922" s="31">
        <v>43313</v>
      </c>
      <c r="L1922" s="23" t="s">
        <v>17409</v>
      </c>
      <c r="M1922" s="22"/>
      <c r="N1922" s="22"/>
      <c r="O1922" s="22"/>
      <c r="P1922" s="24"/>
      <c r="Q1922" s="23" t="s">
        <v>18541</v>
      </c>
      <c r="R1922" s="22"/>
      <c r="S1922" s="33"/>
      <c r="T1922" s="26"/>
      <c r="U1922" s="26"/>
      <c r="V1922" s="22"/>
      <c r="W1922" s="27"/>
      <c r="X1922" s="8"/>
      <c r="Y1922" s="8"/>
      <c r="Z1922" s="8"/>
      <c r="AA1922" s="8"/>
      <c r="AB1922" s="8"/>
      <c r="AC1922" s="8"/>
      <c r="AD1922" s="8"/>
      <c r="AE1922" s="8"/>
      <c r="AF1922" s="8"/>
      <c r="AG1922" s="8"/>
      <c r="AH1922" s="8"/>
      <c r="AI1922" s="8"/>
      <c r="AJ1922" s="8"/>
      <c r="AK1922" s="8"/>
    </row>
    <row r="1923" spans="1:37" ht="240.75">
      <c r="A1923" s="18">
        <v>4294</v>
      </c>
      <c r="B1923" s="19"/>
      <c r="C1923" s="28" t="s">
        <v>530</v>
      </c>
      <c r="D1923" s="28" t="s">
        <v>21580</v>
      </c>
      <c r="E1923" s="22"/>
      <c r="F1923" s="22"/>
      <c r="G1923" s="22"/>
      <c r="H1923" s="23">
        <v>0</v>
      </c>
      <c r="I1923" s="22"/>
      <c r="J1923" s="23" t="s">
        <v>18202</v>
      </c>
      <c r="K1923" s="31">
        <v>43313</v>
      </c>
      <c r="L1923" s="23" t="s">
        <v>219</v>
      </c>
      <c r="M1923" s="22"/>
      <c r="N1923" s="22"/>
      <c r="O1923" s="22"/>
      <c r="P1923" s="24"/>
      <c r="Q1923" s="23" t="s">
        <v>18541</v>
      </c>
      <c r="R1923" s="22"/>
      <c r="S1923" s="33"/>
      <c r="T1923" s="26"/>
      <c r="U1923" s="26"/>
      <c r="V1923" s="22"/>
      <c r="W1923" s="27"/>
      <c r="X1923" s="8"/>
      <c r="Y1923" s="8"/>
      <c r="Z1923" s="8"/>
      <c r="AA1923" s="8"/>
      <c r="AB1923" s="8"/>
      <c r="AC1923" s="8"/>
      <c r="AD1923" s="8"/>
      <c r="AE1923" s="8"/>
      <c r="AF1923" s="8"/>
      <c r="AG1923" s="8"/>
      <c r="AH1923" s="8"/>
      <c r="AI1923" s="8"/>
      <c r="AJ1923" s="8"/>
      <c r="AK1923" s="8"/>
    </row>
    <row r="1924" spans="1:37" ht="390.75">
      <c r="A1924" s="18">
        <v>4295</v>
      </c>
      <c r="B1924" s="19"/>
      <c r="C1924" s="28" t="s">
        <v>530</v>
      </c>
      <c r="D1924" s="28" t="s">
        <v>21581</v>
      </c>
      <c r="E1924" s="22"/>
      <c r="F1924" s="22"/>
      <c r="G1924" s="22"/>
      <c r="H1924" s="23">
        <v>0</v>
      </c>
      <c r="I1924" s="22"/>
      <c r="J1924" s="23" t="s">
        <v>18202</v>
      </c>
      <c r="K1924" s="31">
        <v>43313</v>
      </c>
      <c r="L1924" s="23" t="s">
        <v>219</v>
      </c>
      <c r="M1924" s="22"/>
      <c r="N1924" s="22"/>
      <c r="O1924" s="22"/>
      <c r="P1924" s="24"/>
      <c r="Q1924" s="23" t="s">
        <v>18541</v>
      </c>
      <c r="R1924" s="22"/>
      <c r="S1924" s="33"/>
      <c r="T1924" s="26"/>
      <c r="U1924" s="26"/>
      <c r="V1924" s="22"/>
      <c r="W1924" s="27"/>
      <c r="X1924" s="8"/>
      <c r="Y1924" s="8"/>
      <c r="Z1924" s="8"/>
      <c r="AA1924" s="8"/>
      <c r="AB1924" s="8"/>
      <c r="AC1924" s="8"/>
      <c r="AD1924" s="8"/>
      <c r="AE1924" s="8"/>
      <c r="AF1924" s="8"/>
      <c r="AG1924" s="8"/>
      <c r="AH1924" s="8"/>
      <c r="AI1924" s="8"/>
      <c r="AJ1924" s="8"/>
      <c r="AK1924" s="8"/>
    </row>
    <row r="1925" spans="1:37" ht="360.75">
      <c r="A1925" s="18">
        <v>4296</v>
      </c>
      <c r="B1925" s="19"/>
      <c r="C1925" s="28" t="s">
        <v>530</v>
      </c>
      <c r="D1925" s="28" t="s">
        <v>21582</v>
      </c>
      <c r="E1925" s="22"/>
      <c r="F1925" s="22"/>
      <c r="G1925" s="22"/>
      <c r="H1925" s="23">
        <v>0</v>
      </c>
      <c r="I1925" s="22"/>
      <c r="J1925" s="23" t="s">
        <v>18202</v>
      </c>
      <c r="K1925" s="31">
        <v>43313</v>
      </c>
      <c r="L1925" s="23" t="s">
        <v>219</v>
      </c>
      <c r="M1925" s="22"/>
      <c r="N1925" s="22"/>
      <c r="O1925" s="22"/>
      <c r="P1925" s="24"/>
      <c r="Q1925" s="23" t="s">
        <v>18541</v>
      </c>
      <c r="R1925" s="22"/>
      <c r="S1925" s="33"/>
      <c r="T1925" s="26"/>
      <c r="U1925" s="26"/>
      <c r="V1925" s="22"/>
      <c r="W1925" s="27"/>
      <c r="X1925" s="8"/>
      <c r="Y1925" s="8"/>
      <c r="Z1925" s="8"/>
      <c r="AA1925" s="8"/>
      <c r="AB1925" s="8"/>
      <c r="AC1925" s="8"/>
      <c r="AD1925" s="8"/>
      <c r="AE1925" s="8"/>
      <c r="AF1925" s="8"/>
      <c r="AG1925" s="8"/>
      <c r="AH1925" s="8"/>
      <c r="AI1925" s="8"/>
      <c r="AJ1925" s="8"/>
      <c r="AK1925" s="8"/>
    </row>
    <row r="1926" spans="1:37" ht="285.75">
      <c r="A1926" s="18">
        <v>4297</v>
      </c>
      <c r="B1926" s="19"/>
      <c r="C1926" s="28" t="s">
        <v>530</v>
      </c>
      <c r="D1926" s="28" t="s">
        <v>21583</v>
      </c>
      <c r="E1926" s="22"/>
      <c r="F1926" s="22"/>
      <c r="G1926" s="22"/>
      <c r="H1926" s="23">
        <v>0</v>
      </c>
      <c r="I1926" s="22"/>
      <c r="J1926" s="23" t="s">
        <v>18202</v>
      </c>
      <c r="K1926" s="31">
        <v>43313</v>
      </c>
      <c r="L1926" s="23" t="s">
        <v>219</v>
      </c>
      <c r="M1926" s="22"/>
      <c r="N1926" s="22"/>
      <c r="O1926" s="22"/>
      <c r="P1926" s="24"/>
      <c r="Q1926" s="23" t="s">
        <v>18541</v>
      </c>
      <c r="R1926" s="22"/>
      <c r="S1926" s="33"/>
      <c r="T1926" s="26"/>
      <c r="U1926" s="26"/>
      <c r="V1926" s="22"/>
      <c r="W1926" s="27"/>
      <c r="X1926" s="8"/>
      <c r="Y1926" s="8"/>
      <c r="Z1926" s="8"/>
      <c r="AA1926" s="8"/>
      <c r="AB1926" s="8"/>
      <c r="AC1926" s="8"/>
      <c r="AD1926" s="8"/>
      <c r="AE1926" s="8"/>
      <c r="AF1926" s="8"/>
      <c r="AG1926" s="8"/>
      <c r="AH1926" s="8"/>
      <c r="AI1926" s="8"/>
      <c r="AJ1926" s="8"/>
      <c r="AK1926" s="8"/>
    </row>
    <row r="1927" spans="1:37" ht="300.75">
      <c r="A1927" s="18">
        <v>4298</v>
      </c>
      <c r="B1927" s="19"/>
      <c r="C1927" s="28" t="s">
        <v>530</v>
      </c>
      <c r="D1927" s="28" t="s">
        <v>21584</v>
      </c>
      <c r="E1927" s="22"/>
      <c r="F1927" s="22"/>
      <c r="G1927" s="22"/>
      <c r="H1927" s="23">
        <v>0</v>
      </c>
      <c r="I1927" s="22"/>
      <c r="J1927" s="23" t="s">
        <v>18202</v>
      </c>
      <c r="K1927" s="31">
        <v>43313</v>
      </c>
      <c r="L1927" s="23" t="s">
        <v>219</v>
      </c>
      <c r="M1927" s="22"/>
      <c r="N1927" s="22"/>
      <c r="O1927" s="22"/>
      <c r="P1927" s="24"/>
      <c r="Q1927" s="23" t="s">
        <v>18541</v>
      </c>
      <c r="R1927" s="22"/>
      <c r="S1927" s="33"/>
      <c r="T1927" s="26"/>
      <c r="U1927" s="26"/>
      <c r="V1927" s="22"/>
      <c r="W1927" s="27"/>
      <c r="X1927" s="8"/>
      <c r="Y1927" s="8"/>
      <c r="Z1927" s="8"/>
      <c r="AA1927" s="8"/>
      <c r="AB1927" s="8"/>
      <c r="AC1927" s="8"/>
      <c r="AD1927" s="8"/>
      <c r="AE1927" s="8"/>
      <c r="AF1927" s="8"/>
      <c r="AG1927" s="8"/>
      <c r="AH1927" s="8"/>
      <c r="AI1927" s="8"/>
      <c r="AJ1927" s="8"/>
      <c r="AK1927" s="8"/>
    </row>
    <row r="1928" spans="1:37" ht="285.75">
      <c r="A1928" s="18">
        <v>4299</v>
      </c>
      <c r="B1928" s="19"/>
      <c r="C1928" s="28" t="s">
        <v>530</v>
      </c>
      <c r="D1928" s="28" t="s">
        <v>21585</v>
      </c>
      <c r="E1928" s="22"/>
      <c r="F1928" s="22"/>
      <c r="G1928" s="22"/>
      <c r="H1928" s="23">
        <v>0</v>
      </c>
      <c r="I1928" s="22"/>
      <c r="J1928" s="23" t="s">
        <v>18202</v>
      </c>
      <c r="K1928" s="31">
        <v>43313</v>
      </c>
      <c r="L1928" s="23" t="s">
        <v>219</v>
      </c>
      <c r="M1928" s="22"/>
      <c r="N1928" s="22"/>
      <c r="O1928" s="22"/>
      <c r="P1928" s="24"/>
      <c r="Q1928" s="23" t="s">
        <v>18541</v>
      </c>
      <c r="R1928" s="22"/>
      <c r="S1928" s="33"/>
      <c r="T1928" s="26"/>
      <c r="U1928" s="26"/>
      <c r="V1928" s="22"/>
      <c r="W1928" s="27"/>
      <c r="X1928" s="8"/>
      <c r="Y1928" s="8"/>
      <c r="Z1928" s="8"/>
      <c r="AA1928" s="8"/>
      <c r="AB1928" s="8"/>
      <c r="AC1928" s="8"/>
      <c r="AD1928" s="8"/>
      <c r="AE1928" s="8"/>
      <c r="AF1928" s="8"/>
      <c r="AG1928" s="8"/>
      <c r="AH1928" s="8"/>
      <c r="AI1928" s="8"/>
      <c r="AJ1928" s="8"/>
      <c r="AK1928" s="8"/>
    </row>
    <row r="1929" spans="1:37" ht="255.75">
      <c r="A1929" s="18">
        <v>4300</v>
      </c>
      <c r="B1929" s="19"/>
      <c r="C1929" s="28" t="s">
        <v>530</v>
      </c>
      <c r="D1929" s="28" t="s">
        <v>21586</v>
      </c>
      <c r="E1929" s="22"/>
      <c r="F1929" s="22"/>
      <c r="G1929" s="22"/>
      <c r="H1929" s="23">
        <v>0</v>
      </c>
      <c r="I1929" s="22"/>
      <c r="J1929" s="23" t="s">
        <v>18202</v>
      </c>
      <c r="K1929" s="31">
        <v>43313</v>
      </c>
      <c r="L1929" s="23" t="s">
        <v>219</v>
      </c>
      <c r="M1929" s="22"/>
      <c r="N1929" s="22"/>
      <c r="O1929" s="22"/>
      <c r="P1929" s="24"/>
      <c r="Q1929" s="23" t="s">
        <v>18541</v>
      </c>
      <c r="R1929" s="22"/>
      <c r="S1929" s="33"/>
      <c r="T1929" s="26"/>
      <c r="U1929" s="26"/>
      <c r="V1929" s="22"/>
      <c r="W1929" s="27"/>
      <c r="X1929" s="8"/>
      <c r="Y1929" s="8"/>
      <c r="Z1929" s="8"/>
      <c r="AA1929" s="8"/>
      <c r="AB1929" s="8"/>
      <c r="AC1929" s="8"/>
      <c r="AD1929" s="8"/>
      <c r="AE1929" s="8"/>
      <c r="AF1929" s="8"/>
      <c r="AG1929" s="8"/>
      <c r="AH1929" s="8"/>
      <c r="AI1929" s="8"/>
      <c r="AJ1929" s="8"/>
      <c r="AK1929" s="8"/>
    </row>
    <row r="1930" spans="1:37" ht="345.75">
      <c r="A1930" s="18">
        <v>4301</v>
      </c>
      <c r="B1930" s="19"/>
      <c r="C1930" s="28" t="s">
        <v>530</v>
      </c>
      <c r="D1930" s="28" t="s">
        <v>21587</v>
      </c>
      <c r="E1930" s="22"/>
      <c r="F1930" s="22"/>
      <c r="G1930" s="22"/>
      <c r="H1930" s="23">
        <v>0</v>
      </c>
      <c r="I1930" s="22"/>
      <c r="J1930" s="23" t="s">
        <v>18202</v>
      </c>
      <c r="K1930" s="31">
        <v>43313</v>
      </c>
      <c r="L1930" s="23" t="s">
        <v>219</v>
      </c>
      <c r="M1930" s="22"/>
      <c r="N1930" s="22"/>
      <c r="O1930" s="22"/>
      <c r="P1930" s="24"/>
      <c r="Q1930" s="23" t="s">
        <v>18541</v>
      </c>
      <c r="R1930" s="22"/>
      <c r="S1930" s="33"/>
      <c r="T1930" s="26"/>
      <c r="U1930" s="26"/>
      <c r="V1930" s="22"/>
      <c r="W1930" s="27"/>
      <c r="X1930" s="8"/>
      <c r="Y1930" s="8"/>
      <c r="Z1930" s="8"/>
      <c r="AA1930" s="8"/>
      <c r="AB1930" s="8"/>
      <c r="AC1930" s="8"/>
      <c r="AD1930" s="8"/>
      <c r="AE1930" s="8"/>
      <c r="AF1930" s="8"/>
      <c r="AG1930" s="8"/>
      <c r="AH1930" s="8"/>
      <c r="AI1930" s="8"/>
      <c r="AJ1930" s="8"/>
      <c r="AK1930" s="8"/>
    </row>
    <row r="1931" spans="1:37" ht="300.75">
      <c r="A1931" s="18">
        <v>4302</v>
      </c>
      <c r="B1931" s="19"/>
      <c r="C1931" s="28" t="s">
        <v>530</v>
      </c>
      <c r="D1931" s="28" t="s">
        <v>21588</v>
      </c>
      <c r="E1931" s="22"/>
      <c r="F1931" s="22"/>
      <c r="G1931" s="22"/>
      <c r="H1931" s="23">
        <v>0</v>
      </c>
      <c r="I1931" s="22"/>
      <c r="J1931" s="23" t="s">
        <v>18202</v>
      </c>
      <c r="K1931" s="31">
        <v>43313</v>
      </c>
      <c r="L1931" s="23" t="s">
        <v>219</v>
      </c>
      <c r="M1931" s="22"/>
      <c r="N1931" s="22"/>
      <c r="O1931" s="22"/>
      <c r="P1931" s="24"/>
      <c r="Q1931" s="23" t="s">
        <v>18541</v>
      </c>
      <c r="R1931" s="22"/>
      <c r="S1931" s="33"/>
      <c r="T1931" s="26"/>
      <c r="U1931" s="26"/>
      <c r="V1931" s="22"/>
      <c r="W1931" s="27"/>
      <c r="X1931" s="8"/>
      <c r="Y1931" s="8"/>
      <c r="Z1931" s="8"/>
      <c r="AA1931" s="8"/>
      <c r="AB1931" s="8"/>
      <c r="AC1931" s="8"/>
      <c r="AD1931" s="8"/>
      <c r="AE1931" s="8"/>
      <c r="AF1931" s="8"/>
      <c r="AG1931" s="8"/>
      <c r="AH1931" s="8"/>
      <c r="AI1931" s="8"/>
      <c r="AJ1931" s="8"/>
      <c r="AK1931" s="8"/>
    </row>
    <row r="1932" spans="1:37" ht="270.75">
      <c r="A1932" s="18">
        <v>4303</v>
      </c>
      <c r="B1932" s="19"/>
      <c r="C1932" s="28" t="s">
        <v>530</v>
      </c>
      <c r="D1932" s="28" t="s">
        <v>21589</v>
      </c>
      <c r="E1932" s="22"/>
      <c r="F1932" s="22"/>
      <c r="G1932" s="22"/>
      <c r="H1932" s="23">
        <v>0</v>
      </c>
      <c r="I1932" s="22"/>
      <c r="J1932" s="23" t="s">
        <v>18202</v>
      </c>
      <c r="K1932" s="31">
        <v>43313</v>
      </c>
      <c r="L1932" s="23" t="s">
        <v>219</v>
      </c>
      <c r="M1932" s="22"/>
      <c r="N1932" s="22"/>
      <c r="O1932" s="22"/>
      <c r="P1932" s="24"/>
      <c r="Q1932" s="23" t="s">
        <v>18541</v>
      </c>
      <c r="R1932" s="22"/>
      <c r="S1932" s="33"/>
      <c r="T1932" s="26"/>
      <c r="U1932" s="26"/>
      <c r="V1932" s="22"/>
      <c r="W1932" s="27"/>
      <c r="X1932" s="8"/>
      <c r="Y1932" s="8"/>
      <c r="Z1932" s="8"/>
      <c r="AA1932" s="8"/>
      <c r="AB1932" s="8"/>
      <c r="AC1932" s="8"/>
      <c r="AD1932" s="8"/>
      <c r="AE1932" s="8"/>
      <c r="AF1932" s="8"/>
      <c r="AG1932" s="8"/>
      <c r="AH1932" s="8"/>
      <c r="AI1932" s="8"/>
      <c r="AJ1932" s="8"/>
      <c r="AK1932" s="8"/>
    </row>
    <row r="1933" spans="1:37" ht="315.75">
      <c r="A1933" s="18">
        <v>4304</v>
      </c>
      <c r="B1933" s="19"/>
      <c r="C1933" s="28" t="s">
        <v>530</v>
      </c>
      <c r="D1933" s="28" t="s">
        <v>21590</v>
      </c>
      <c r="E1933" s="22"/>
      <c r="F1933" s="22"/>
      <c r="G1933" s="22"/>
      <c r="H1933" s="23">
        <v>0</v>
      </c>
      <c r="I1933" s="22"/>
      <c r="J1933" s="23" t="s">
        <v>18202</v>
      </c>
      <c r="K1933" s="31">
        <v>43313</v>
      </c>
      <c r="L1933" s="23" t="s">
        <v>219</v>
      </c>
      <c r="M1933" s="22"/>
      <c r="N1933" s="22"/>
      <c r="O1933" s="22"/>
      <c r="P1933" s="24"/>
      <c r="Q1933" s="23" t="s">
        <v>18541</v>
      </c>
      <c r="R1933" s="22"/>
      <c r="S1933" s="33"/>
      <c r="T1933" s="26"/>
      <c r="U1933" s="26"/>
      <c r="V1933" s="22"/>
      <c r="W1933" s="27"/>
      <c r="X1933" s="8"/>
      <c r="Y1933" s="8"/>
      <c r="Z1933" s="8"/>
      <c r="AA1933" s="8"/>
      <c r="AB1933" s="8"/>
      <c r="AC1933" s="8"/>
      <c r="AD1933" s="8"/>
      <c r="AE1933" s="8"/>
      <c r="AF1933" s="8"/>
      <c r="AG1933" s="8"/>
      <c r="AH1933" s="8"/>
      <c r="AI1933" s="8"/>
      <c r="AJ1933" s="8"/>
      <c r="AK1933" s="8"/>
    </row>
    <row r="1934" spans="1:37" ht="240.75">
      <c r="A1934" s="18">
        <v>4305</v>
      </c>
      <c r="B1934" s="19"/>
      <c r="C1934" s="28" t="s">
        <v>530</v>
      </c>
      <c r="D1934" s="28" t="s">
        <v>21591</v>
      </c>
      <c r="E1934" s="22"/>
      <c r="F1934" s="22"/>
      <c r="G1934" s="22"/>
      <c r="H1934" s="23">
        <v>0</v>
      </c>
      <c r="I1934" s="22"/>
      <c r="J1934" s="23" t="s">
        <v>18202</v>
      </c>
      <c r="K1934" s="31">
        <v>43313</v>
      </c>
      <c r="L1934" s="23" t="s">
        <v>219</v>
      </c>
      <c r="M1934" s="22"/>
      <c r="N1934" s="22"/>
      <c r="O1934" s="22"/>
      <c r="P1934" s="24"/>
      <c r="Q1934" s="23" t="s">
        <v>18541</v>
      </c>
      <c r="R1934" s="22"/>
      <c r="S1934" s="33"/>
      <c r="T1934" s="26"/>
      <c r="U1934" s="26"/>
      <c r="V1934" s="22"/>
      <c r="W1934" s="27"/>
      <c r="X1934" s="8"/>
      <c r="Y1934" s="8"/>
      <c r="Z1934" s="8"/>
      <c r="AA1934" s="8"/>
      <c r="AB1934" s="8"/>
      <c r="AC1934" s="8"/>
      <c r="AD1934" s="8"/>
      <c r="AE1934" s="8"/>
      <c r="AF1934" s="8"/>
      <c r="AG1934" s="8"/>
      <c r="AH1934" s="8"/>
      <c r="AI1934" s="8"/>
      <c r="AJ1934" s="8"/>
      <c r="AK1934" s="8"/>
    </row>
    <row r="1935" spans="1:37" ht="285.75">
      <c r="A1935" s="18">
        <v>4306</v>
      </c>
      <c r="B1935" s="19"/>
      <c r="C1935" s="28" t="s">
        <v>530</v>
      </c>
      <c r="D1935" s="28" t="s">
        <v>21592</v>
      </c>
      <c r="E1935" s="22"/>
      <c r="F1935" s="22"/>
      <c r="G1935" s="22"/>
      <c r="H1935" s="23">
        <v>0</v>
      </c>
      <c r="I1935" s="22"/>
      <c r="J1935" s="23" t="s">
        <v>18202</v>
      </c>
      <c r="K1935" s="31">
        <v>43313</v>
      </c>
      <c r="L1935" s="23" t="s">
        <v>219</v>
      </c>
      <c r="M1935" s="22"/>
      <c r="N1935" s="22"/>
      <c r="O1935" s="22"/>
      <c r="P1935" s="24"/>
      <c r="Q1935" s="23" t="s">
        <v>18541</v>
      </c>
      <c r="R1935" s="22"/>
      <c r="S1935" s="33"/>
      <c r="T1935" s="26"/>
      <c r="U1935" s="26"/>
      <c r="V1935" s="22"/>
      <c r="W1935" s="27"/>
      <c r="X1935" s="8"/>
      <c r="Y1935" s="8"/>
      <c r="Z1935" s="8"/>
      <c r="AA1935" s="8"/>
      <c r="AB1935" s="8"/>
      <c r="AC1935" s="8"/>
      <c r="AD1935" s="8"/>
      <c r="AE1935" s="8"/>
      <c r="AF1935" s="8"/>
      <c r="AG1935" s="8"/>
      <c r="AH1935" s="8"/>
      <c r="AI1935" s="8"/>
      <c r="AJ1935" s="8"/>
      <c r="AK1935" s="8"/>
    </row>
    <row r="1936" spans="1:37" ht="270.75">
      <c r="A1936" s="18">
        <v>4307</v>
      </c>
      <c r="B1936" s="19"/>
      <c r="C1936" s="28" t="s">
        <v>530</v>
      </c>
      <c r="D1936" s="28" t="s">
        <v>21593</v>
      </c>
      <c r="E1936" s="22"/>
      <c r="F1936" s="22"/>
      <c r="G1936" s="22"/>
      <c r="H1936" s="23">
        <v>0</v>
      </c>
      <c r="I1936" s="22"/>
      <c r="J1936" s="23" t="s">
        <v>18202</v>
      </c>
      <c r="K1936" s="31">
        <v>43313</v>
      </c>
      <c r="L1936" s="23" t="s">
        <v>219</v>
      </c>
      <c r="M1936" s="22"/>
      <c r="N1936" s="22"/>
      <c r="O1936" s="22"/>
      <c r="P1936" s="24"/>
      <c r="Q1936" s="23" t="s">
        <v>18541</v>
      </c>
      <c r="R1936" s="22"/>
      <c r="S1936" s="33"/>
      <c r="T1936" s="26"/>
      <c r="U1936" s="26"/>
      <c r="V1936" s="22"/>
      <c r="W1936" s="27"/>
      <c r="X1936" s="8"/>
      <c r="Y1936" s="8"/>
      <c r="Z1936" s="8"/>
      <c r="AA1936" s="8"/>
      <c r="AB1936" s="8"/>
      <c r="AC1936" s="8"/>
      <c r="AD1936" s="8"/>
      <c r="AE1936" s="8"/>
      <c r="AF1936" s="8"/>
      <c r="AG1936" s="8"/>
      <c r="AH1936" s="8"/>
      <c r="AI1936" s="8"/>
      <c r="AJ1936" s="8"/>
      <c r="AK1936" s="8"/>
    </row>
    <row r="1937" spans="1:37" ht="240.75">
      <c r="A1937" s="18">
        <v>4308</v>
      </c>
      <c r="B1937" s="19"/>
      <c r="C1937" s="28" t="s">
        <v>530</v>
      </c>
      <c r="D1937" s="28" t="s">
        <v>21594</v>
      </c>
      <c r="E1937" s="22"/>
      <c r="F1937" s="22"/>
      <c r="G1937" s="22"/>
      <c r="H1937" s="23">
        <v>0</v>
      </c>
      <c r="I1937" s="22"/>
      <c r="J1937" s="23" t="s">
        <v>18202</v>
      </c>
      <c r="K1937" s="31">
        <v>43313</v>
      </c>
      <c r="L1937" s="23" t="s">
        <v>219</v>
      </c>
      <c r="M1937" s="22"/>
      <c r="N1937" s="22"/>
      <c r="O1937" s="22"/>
      <c r="P1937" s="24"/>
      <c r="Q1937" s="23" t="s">
        <v>18541</v>
      </c>
      <c r="R1937" s="22"/>
      <c r="S1937" s="33"/>
      <c r="T1937" s="26"/>
      <c r="U1937" s="26"/>
      <c r="V1937" s="22"/>
      <c r="W1937" s="27"/>
      <c r="X1937" s="8"/>
      <c r="Y1937" s="8"/>
      <c r="Z1937" s="8"/>
      <c r="AA1937" s="8"/>
      <c r="AB1937" s="8"/>
      <c r="AC1937" s="8"/>
      <c r="AD1937" s="8"/>
      <c r="AE1937" s="8"/>
      <c r="AF1937" s="8"/>
      <c r="AG1937" s="8"/>
      <c r="AH1937" s="8"/>
      <c r="AI1937" s="8"/>
      <c r="AJ1937" s="8"/>
      <c r="AK1937" s="8"/>
    </row>
    <row r="1938" spans="1:37" ht="225.75">
      <c r="A1938" s="18">
        <v>4309</v>
      </c>
      <c r="B1938" s="19"/>
      <c r="C1938" s="28" t="s">
        <v>530</v>
      </c>
      <c r="D1938" s="28" t="s">
        <v>21595</v>
      </c>
      <c r="E1938" s="22"/>
      <c r="F1938" s="22"/>
      <c r="G1938" s="22"/>
      <c r="H1938" s="23">
        <v>0</v>
      </c>
      <c r="I1938" s="22"/>
      <c r="J1938" s="23" t="s">
        <v>18202</v>
      </c>
      <c r="K1938" s="31">
        <v>43313</v>
      </c>
      <c r="L1938" s="23" t="s">
        <v>219</v>
      </c>
      <c r="M1938" s="22"/>
      <c r="N1938" s="22"/>
      <c r="O1938" s="22"/>
      <c r="P1938" s="24"/>
      <c r="Q1938" s="23" t="s">
        <v>18541</v>
      </c>
      <c r="R1938" s="22"/>
      <c r="S1938" s="33"/>
      <c r="T1938" s="26"/>
      <c r="U1938" s="26"/>
      <c r="V1938" s="22"/>
      <c r="W1938" s="27"/>
      <c r="X1938" s="8"/>
      <c r="Y1938" s="8"/>
      <c r="Z1938" s="8"/>
      <c r="AA1938" s="8"/>
      <c r="AB1938" s="8"/>
      <c r="AC1938" s="8"/>
      <c r="AD1938" s="8"/>
      <c r="AE1938" s="8"/>
      <c r="AF1938" s="8"/>
      <c r="AG1938" s="8"/>
      <c r="AH1938" s="8"/>
      <c r="AI1938" s="8"/>
      <c r="AJ1938" s="8"/>
      <c r="AK1938" s="8"/>
    </row>
    <row r="1939" spans="1:37" ht="360.75">
      <c r="A1939" s="18">
        <v>4310</v>
      </c>
      <c r="B1939" s="19"/>
      <c r="C1939" s="28" t="s">
        <v>530</v>
      </c>
      <c r="D1939" s="28" t="s">
        <v>21596</v>
      </c>
      <c r="E1939" s="22"/>
      <c r="F1939" s="22"/>
      <c r="G1939" s="22"/>
      <c r="H1939" s="23">
        <v>0</v>
      </c>
      <c r="I1939" s="22"/>
      <c r="J1939" s="23" t="s">
        <v>18202</v>
      </c>
      <c r="K1939" s="31">
        <v>43313</v>
      </c>
      <c r="L1939" s="23" t="s">
        <v>219</v>
      </c>
      <c r="M1939" s="22"/>
      <c r="N1939" s="22"/>
      <c r="O1939" s="22"/>
      <c r="P1939" s="24"/>
      <c r="Q1939" s="23" t="s">
        <v>18541</v>
      </c>
      <c r="R1939" s="22"/>
      <c r="S1939" s="33"/>
      <c r="T1939" s="26"/>
      <c r="U1939" s="26"/>
      <c r="V1939" s="22"/>
      <c r="W1939" s="27"/>
      <c r="X1939" s="8"/>
      <c r="Y1939" s="8"/>
      <c r="Z1939" s="8"/>
      <c r="AA1939" s="8"/>
      <c r="AB1939" s="8"/>
      <c r="AC1939" s="8"/>
      <c r="AD1939" s="8"/>
      <c r="AE1939" s="8"/>
      <c r="AF1939" s="8"/>
      <c r="AG1939" s="8"/>
      <c r="AH1939" s="8"/>
      <c r="AI1939" s="8"/>
      <c r="AJ1939" s="8"/>
      <c r="AK1939" s="8"/>
    </row>
    <row r="1940" spans="1:37" ht="180.75">
      <c r="A1940" s="18">
        <v>4311</v>
      </c>
      <c r="B1940" s="19"/>
      <c r="C1940" s="28" t="s">
        <v>530</v>
      </c>
      <c r="D1940" s="28" t="s">
        <v>21597</v>
      </c>
      <c r="E1940" s="22"/>
      <c r="F1940" s="22"/>
      <c r="G1940" s="22"/>
      <c r="H1940" s="23">
        <v>0</v>
      </c>
      <c r="I1940" s="22"/>
      <c r="J1940" s="23" t="s">
        <v>18202</v>
      </c>
      <c r="K1940" s="31">
        <v>43313</v>
      </c>
      <c r="L1940" s="23" t="s">
        <v>219</v>
      </c>
      <c r="M1940" s="22"/>
      <c r="N1940" s="22"/>
      <c r="O1940" s="22"/>
      <c r="P1940" s="24"/>
      <c r="Q1940" s="23" t="s">
        <v>18541</v>
      </c>
      <c r="R1940" s="22"/>
      <c r="S1940" s="33"/>
      <c r="T1940" s="26"/>
      <c r="U1940" s="26"/>
      <c r="V1940" s="22"/>
      <c r="W1940" s="27"/>
      <c r="X1940" s="8"/>
      <c r="Y1940" s="8"/>
      <c r="Z1940" s="8"/>
      <c r="AA1940" s="8"/>
      <c r="AB1940" s="8"/>
      <c r="AC1940" s="8"/>
      <c r="AD1940" s="8"/>
      <c r="AE1940" s="8"/>
      <c r="AF1940" s="8"/>
      <c r="AG1940" s="8"/>
      <c r="AH1940" s="8"/>
      <c r="AI1940" s="8"/>
      <c r="AJ1940" s="8"/>
      <c r="AK1940" s="8"/>
    </row>
    <row r="1941" spans="1:37" ht="210.75">
      <c r="A1941" s="18">
        <v>4312</v>
      </c>
      <c r="B1941" s="19"/>
      <c r="C1941" s="28" t="s">
        <v>530</v>
      </c>
      <c r="D1941" s="28" t="s">
        <v>21598</v>
      </c>
      <c r="E1941" s="22"/>
      <c r="F1941" s="22"/>
      <c r="G1941" s="22"/>
      <c r="H1941" s="23">
        <v>0</v>
      </c>
      <c r="I1941" s="22"/>
      <c r="J1941" s="23" t="s">
        <v>18202</v>
      </c>
      <c r="K1941" s="31">
        <v>43313</v>
      </c>
      <c r="L1941" s="23" t="s">
        <v>219</v>
      </c>
      <c r="M1941" s="22"/>
      <c r="N1941" s="22"/>
      <c r="O1941" s="22"/>
      <c r="P1941" s="24"/>
      <c r="Q1941" s="23" t="s">
        <v>18541</v>
      </c>
      <c r="R1941" s="22"/>
      <c r="S1941" s="33"/>
      <c r="T1941" s="26"/>
      <c r="U1941" s="26"/>
      <c r="V1941" s="22"/>
      <c r="W1941" s="27"/>
      <c r="X1941" s="8"/>
      <c r="Y1941" s="8"/>
      <c r="Z1941" s="8"/>
      <c r="AA1941" s="8"/>
      <c r="AB1941" s="8"/>
      <c r="AC1941" s="8"/>
      <c r="AD1941" s="8"/>
      <c r="AE1941" s="8"/>
      <c r="AF1941" s="8"/>
      <c r="AG1941" s="8"/>
      <c r="AH1941" s="8"/>
      <c r="AI1941" s="8"/>
      <c r="AJ1941" s="8"/>
      <c r="AK1941" s="8"/>
    </row>
    <row r="1942" spans="1:37" ht="210.75">
      <c r="A1942" s="18">
        <v>4313</v>
      </c>
      <c r="B1942" s="19"/>
      <c r="C1942" s="28" t="s">
        <v>530</v>
      </c>
      <c r="D1942" s="28" t="s">
        <v>21598</v>
      </c>
      <c r="E1942" s="22"/>
      <c r="F1942" s="22"/>
      <c r="G1942" s="22"/>
      <c r="H1942" s="23">
        <v>0</v>
      </c>
      <c r="I1942" s="22"/>
      <c r="J1942" s="23" t="s">
        <v>18202</v>
      </c>
      <c r="K1942" s="31">
        <v>43313</v>
      </c>
      <c r="L1942" s="23" t="s">
        <v>219</v>
      </c>
      <c r="M1942" s="22"/>
      <c r="N1942" s="22"/>
      <c r="O1942" s="22"/>
      <c r="P1942" s="24"/>
      <c r="Q1942" s="23" t="s">
        <v>18541</v>
      </c>
      <c r="R1942" s="22"/>
      <c r="S1942" s="33"/>
      <c r="T1942" s="26"/>
      <c r="U1942" s="26"/>
      <c r="V1942" s="22"/>
      <c r="W1942" s="27"/>
      <c r="X1942" s="8"/>
      <c r="Y1942" s="8"/>
      <c r="Z1942" s="8"/>
      <c r="AA1942" s="8"/>
      <c r="AB1942" s="8"/>
      <c r="AC1942" s="8"/>
      <c r="AD1942" s="8"/>
      <c r="AE1942" s="8"/>
      <c r="AF1942" s="8"/>
      <c r="AG1942" s="8"/>
      <c r="AH1942" s="8"/>
      <c r="AI1942" s="8"/>
      <c r="AJ1942" s="8"/>
      <c r="AK1942" s="8"/>
    </row>
    <row r="1943" spans="1:37" ht="315.75">
      <c r="A1943" s="18">
        <v>4314</v>
      </c>
      <c r="B1943" s="19"/>
      <c r="C1943" s="28" t="s">
        <v>530</v>
      </c>
      <c r="D1943" s="28" t="s">
        <v>21599</v>
      </c>
      <c r="E1943" s="22"/>
      <c r="F1943" s="22"/>
      <c r="G1943" s="22"/>
      <c r="H1943" s="23">
        <v>0</v>
      </c>
      <c r="I1943" s="22"/>
      <c r="J1943" s="23" t="s">
        <v>18202</v>
      </c>
      <c r="K1943" s="31">
        <v>43313</v>
      </c>
      <c r="L1943" s="23" t="s">
        <v>219</v>
      </c>
      <c r="M1943" s="22"/>
      <c r="N1943" s="22"/>
      <c r="O1943" s="22"/>
      <c r="P1943" s="24"/>
      <c r="Q1943" s="23" t="s">
        <v>18541</v>
      </c>
      <c r="R1943" s="22"/>
      <c r="S1943" s="33"/>
      <c r="T1943" s="26"/>
      <c r="U1943" s="26"/>
      <c r="V1943" s="22"/>
      <c r="W1943" s="27"/>
      <c r="X1943" s="8"/>
      <c r="Y1943" s="8"/>
      <c r="Z1943" s="8"/>
      <c r="AA1943" s="8"/>
      <c r="AB1943" s="8"/>
      <c r="AC1943" s="8"/>
      <c r="AD1943" s="8"/>
      <c r="AE1943" s="8"/>
      <c r="AF1943" s="8"/>
      <c r="AG1943" s="8"/>
      <c r="AH1943" s="8"/>
      <c r="AI1943" s="8"/>
      <c r="AJ1943" s="8"/>
      <c r="AK1943" s="8"/>
    </row>
    <row r="1944" spans="1:37" ht="255.75">
      <c r="A1944" s="18">
        <v>4315</v>
      </c>
      <c r="B1944" s="19"/>
      <c r="C1944" s="28" t="s">
        <v>530</v>
      </c>
      <c r="D1944" s="28" t="s">
        <v>21600</v>
      </c>
      <c r="E1944" s="22"/>
      <c r="F1944" s="22"/>
      <c r="G1944" s="22"/>
      <c r="H1944" s="23">
        <v>0</v>
      </c>
      <c r="I1944" s="22"/>
      <c r="J1944" s="23" t="s">
        <v>18202</v>
      </c>
      <c r="K1944" s="31">
        <v>43313</v>
      </c>
      <c r="L1944" s="23" t="s">
        <v>219</v>
      </c>
      <c r="M1944" s="22"/>
      <c r="N1944" s="22"/>
      <c r="O1944" s="22"/>
      <c r="P1944" s="24"/>
      <c r="Q1944" s="23" t="s">
        <v>18541</v>
      </c>
      <c r="R1944" s="22"/>
      <c r="S1944" s="33"/>
      <c r="T1944" s="26"/>
      <c r="U1944" s="26"/>
      <c r="V1944" s="22"/>
      <c r="W1944" s="27"/>
      <c r="X1944" s="8"/>
      <c r="Y1944" s="8"/>
      <c r="Z1944" s="8"/>
      <c r="AA1944" s="8"/>
      <c r="AB1944" s="8"/>
      <c r="AC1944" s="8"/>
      <c r="AD1944" s="8"/>
      <c r="AE1944" s="8"/>
      <c r="AF1944" s="8"/>
      <c r="AG1944" s="8"/>
      <c r="AH1944" s="8"/>
      <c r="AI1944" s="8"/>
      <c r="AJ1944" s="8"/>
      <c r="AK1944" s="8"/>
    </row>
    <row r="1945" spans="1:37" ht="180.75">
      <c r="A1945" s="18">
        <v>4316</v>
      </c>
      <c r="B1945" s="19"/>
      <c r="C1945" s="28" t="s">
        <v>530</v>
      </c>
      <c r="D1945" s="28" t="s">
        <v>21601</v>
      </c>
      <c r="E1945" s="22"/>
      <c r="F1945" s="22"/>
      <c r="G1945" s="22"/>
      <c r="H1945" s="23">
        <v>0</v>
      </c>
      <c r="I1945" s="22"/>
      <c r="J1945" s="23" t="s">
        <v>18202</v>
      </c>
      <c r="K1945" s="31">
        <v>43313</v>
      </c>
      <c r="L1945" s="23" t="s">
        <v>219</v>
      </c>
      <c r="M1945" s="22"/>
      <c r="N1945" s="22"/>
      <c r="O1945" s="22"/>
      <c r="P1945" s="24"/>
      <c r="Q1945" s="23" t="s">
        <v>18541</v>
      </c>
      <c r="R1945" s="22"/>
      <c r="S1945" s="33"/>
      <c r="T1945" s="26"/>
      <c r="U1945" s="26"/>
      <c r="V1945" s="22"/>
      <c r="W1945" s="27"/>
      <c r="X1945" s="8"/>
      <c r="Y1945" s="8"/>
      <c r="Z1945" s="8"/>
      <c r="AA1945" s="8"/>
      <c r="AB1945" s="8"/>
      <c r="AC1945" s="8"/>
      <c r="AD1945" s="8"/>
      <c r="AE1945" s="8"/>
      <c r="AF1945" s="8"/>
      <c r="AG1945" s="8"/>
      <c r="AH1945" s="8"/>
      <c r="AI1945" s="8"/>
      <c r="AJ1945" s="8"/>
      <c r="AK1945" s="8"/>
    </row>
    <row r="1946" spans="1:37" ht="390.75">
      <c r="A1946" s="18">
        <v>4317</v>
      </c>
      <c r="B1946" s="19"/>
      <c r="C1946" s="28" t="s">
        <v>530</v>
      </c>
      <c r="D1946" s="28" t="s">
        <v>21602</v>
      </c>
      <c r="E1946" s="22"/>
      <c r="F1946" s="22"/>
      <c r="G1946" s="22"/>
      <c r="H1946" s="23">
        <v>0</v>
      </c>
      <c r="I1946" s="22"/>
      <c r="J1946" s="23" t="s">
        <v>18202</v>
      </c>
      <c r="K1946" s="31">
        <v>43313</v>
      </c>
      <c r="L1946" s="23" t="s">
        <v>219</v>
      </c>
      <c r="M1946" s="22"/>
      <c r="N1946" s="22"/>
      <c r="O1946" s="22"/>
      <c r="P1946" s="24"/>
      <c r="Q1946" s="23" t="s">
        <v>18541</v>
      </c>
      <c r="R1946" s="22"/>
      <c r="S1946" s="33"/>
      <c r="T1946" s="26"/>
      <c r="U1946" s="26"/>
      <c r="V1946" s="22"/>
      <c r="W1946" s="27"/>
      <c r="X1946" s="8"/>
      <c r="Y1946" s="8"/>
      <c r="Z1946" s="8"/>
      <c r="AA1946" s="8"/>
      <c r="AB1946" s="8"/>
      <c r="AC1946" s="8"/>
      <c r="AD1946" s="8"/>
      <c r="AE1946" s="8"/>
      <c r="AF1946" s="8"/>
      <c r="AG1946" s="8"/>
      <c r="AH1946" s="8"/>
      <c r="AI1946" s="8"/>
      <c r="AJ1946" s="8"/>
      <c r="AK1946" s="8"/>
    </row>
    <row r="1947" spans="1:37" ht="409.6">
      <c r="A1947" s="18">
        <v>4318</v>
      </c>
      <c r="B1947" s="19"/>
      <c r="C1947" s="28" t="s">
        <v>530</v>
      </c>
      <c r="D1947" s="28" t="s">
        <v>21603</v>
      </c>
      <c r="E1947" s="22"/>
      <c r="F1947" s="22"/>
      <c r="G1947" s="22"/>
      <c r="H1947" s="23">
        <v>0</v>
      </c>
      <c r="I1947" s="22"/>
      <c r="J1947" s="23" t="s">
        <v>18202</v>
      </c>
      <c r="K1947" s="31">
        <v>43313</v>
      </c>
      <c r="L1947" s="23" t="s">
        <v>219</v>
      </c>
      <c r="M1947" s="22"/>
      <c r="N1947" s="22"/>
      <c r="O1947" s="22"/>
      <c r="P1947" s="24"/>
      <c r="Q1947" s="23" t="s">
        <v>18541</v>
      </c>
      <c r="R1947" s="22"/>
      <c r="S1947" s="33"/>
      <c r="T1947" s="26"/>
      <c r="U1947" s="26"/>
      <c r="V1947" s="22"/>
      <c r="W1947" s="27"/>
      <c r="X1947" s="8"/>
      <c r="Y1947" s="8"/>
      <c r="Z1947" s="8"/>
      <c r="AA1947" s="8"/>
      <c r="AB1947" s="8"/>
      <c r="AC1947" s="8"/>
      <c r="AD1947" s="8"/>
      <c r="AE1947" s="8"/>
      <c r="AF1947" s="8"/>
      <c r="AG1947" s="8"/>
      <c r="AH1947" s="8"/>
      <c r="AI1947" s="8"/>
      <c r="AJ1947" s="8"/>
      <c r="AK1947" s="8"/>
    </row>
    <row r="1948" spans="1:37" ht="195.75">
      <c r="A1948" s="18">
        <v>4319</v>
      </c>
      <c r="B1948" s="19"/>
      <c r="C1948" s="28" t="s">
        <v>530</v>
      </c>
      <c r="D1948" s="28" t="s">
        <v>21604</v>
      </c>
      <c r="E1948" s="22"/>
      <c r="F1948" s="22"/>
      <c r="G1948" s="22"/>
      <c r="H1948" s="23">
        <v>0</v>
      </c>
      <c r="I1948" s="22"/>
      <c r="J1948" s="23" t="s">
        <v>18202</v>
      </c>
      <c r="K1948" s="31">
        <v>43313</v>
      </c>
      <c r="L1948" s="23" t="s">
        <v>219</v>
      </c>
      <c r="M1948" s="22"/>
      <c r="N1948" s="22"/>
      <c r="O1948" s="22"/>
      <c r="P1948" s="24"/>
      <c r="Q1948" s="23" t="s">
        <v>18541</v>
      </c>
      <c r="R1948" s="22"/>
      <c r="S1948" s="33"/>
      <c r="T1948" s="26"/>
      <c r="U1948" s="26"/>
      <c r="V1948" s="22"/>
      <c r="W1948" s="27"/>
      <c r="X1948" s="8"/>
      <c r="Y1948" s="8"/>
      <c r="Z1948" s="8"/>
      <c r="AA1948" s="8"/>
      <c r="AB1948" s="8"/>
      <c r="AC1948" s="8"/>
      <c r="AD1948" s="8"/>
      <c r="AE1948" s="8"/>
      <c r="AF1948" s="8"/>
      <c r="AG1948" s="8"/>
      <c r="AH1948" s="8"/>
      <c r="AI1948" s="8"/>
      <c r="AJ1948" s="8"/>
      <c r="AK1948" s="8"/>
    </row>
    <row r="1949" spans="1:37" ht="315.75">
      <c r="A1949" s="18">
        <v>4320</v>
      </c>
      <c r="B1949" s="19"/>
      <c r="C1949" s="28" t="s">
        <v>530</v>
      </c>
      <c r="D1949" s="28" t="s">
        <v>21605</v>
      </c>
      <c r="E1949" s="22"/>
      <c r="F1949" s="22"/>
      <c r="G1949" s="22"/>
      <c r="H1949" s="23">
        <v>0</v>
      </c>
      <c r="I1949" s="22"/>
      <c r="J1949" s="23" t="s">
        <v>18202</v>
      </c>
      <c r="K1949" s="31">
        <v>43313</v>
      </c>
      <c r="L1949" s="23" t="s">
        <v>219</v>
      </c>
      <c r="M1949" s="22"/>
      <c r="N1949" s="22"/>
      <c r="O1949" s="22"/>
      <c r="P1949" s="24"/>
      <c r="Q1949" s="23" t="s">
        <v>18541</v>
      </c>
      <c r="R1949" s="22"/>
      <c r="S1949" s="33"/>
      <c r="T1949" s="26"/>
      <c r="U1949" s="26"/>
      <c r="V1949" s="22"/>
      <c r="W1949" s="27"/>
      <c r="X1949" s="8"/>
      <c r="Y1949" s="8"/>
      <c r="Z1949" s="8"/>
      <c r="AA1949" s="8"/>
      <c r="AB1949" s="8"/>
      <c r="AC1949" s="8"/>
      <c r="AD1949" s="8"/>
      <c r="AE1949" s="8"/>
      <c r="AF1949" s="8"/>
      <c r="AG1949" s="8"/>
      <c r="AH1949" s="8"/>
      <c r="AI1949" s="8"/>
      <c r="AJ1949" s="8"/>
      <c r="AK1949" s="8"/>
    </row>
    <row r="1950" spans="1:37" ht="285.75">
      <c r="A1950" s="18">
        <v>4321</v>
      </c>
      <c r="B1950" s="19"/>
      <c r="C1950" s="28" t="s">
        <v>530</v>
      </c>
      <c r="D1950" s="28" t="s">
        <v>21606</v>
      </c>
      <c r="E1950" s="22"/>
      <c r="F1950" s="22"/>
      <c r="G1950" s="22"/>
      <c r="H1950" s="23">
        <v>0</v>
      </c>
      <c r="I1950" s="22"/>
      <c r="J1950" s="23" t="s">
        <v>18202</v>
      </c>
      <c r="K1950" s="31">
        <v>43313</v>
      </c>
      <c r="L1950" s="23" t="s">
        <v>219</v>
      </c>
      <c r="M1950" s="22"/>
      <c r="N1950" s="22"/>
      <c r="O1950" s="22"/>
      <c r="P1950" s="24"/>
      <c r="Q1950" s="23" t="s">
        <v>18541</v>
      </c>
      <c r="R1950" s="22"/>
      <c r="S1950" s="33"/>
      <c r="T1950" s="26"/>
      <c r="U1950" s="26"/>
      <c r="V1950" s="22"/>
      <c r="W1950" s="27"/>
      <c r="X1950" s="8"/>
      <c r="Y1950" s="8"/>
      <c r="Z1950" s="8"/>
      <c r="AA1950" s="8"/>
      <c r="AB1950" s="8"/>
      <c r="AC1950" s="8"/>
      <c r="AD1950" s="8"/>
      <c r="AE1950" s="8"/>
      <c r="AF1950" s="8"/>
      <c r="AG1950" s="8"/>
      <c r="AH1950" s="8"/>
      <c r="AI1950" s="8"/>
      <c r="AJ1950" s="8"/>
      <c r="AK1950" s="8"/>
    </row>
    <row r="1951" spans="1:37" ht="409.6">
      <c r="A1951" s="18">
        <v>4322</v>
      </c>
      <c r="B1951" s="19"/>
      <c r="C1951" s="28" t="s">
        <v>21607</v>
      </c>
      <c r="D1951" s="21"/>
      <c r="E1951" s="22"/>
      <c r="F1951" s="22"/>
      <c r="G1951" s="22"/>
      <c r="H1951" s="23">
        <v>0</v>
      </c>
      <c r="I1951" s="22"/>
      <c r="J1951" s="23" t="s">
        <v>18202</v>
      </c>
      <c r="K1951" s="22"/>
      <c r="L1951" s="23" t="s">
        <v>21045</v>
      </c>
      <c r="M1951" s="23">
        <v>2017</v>
      </c>
      <c r="N1951" s="22"/>
      <c r="O1951" s="22"/>
      <c r="P1951" s="24"/>
      <c r="Q1951" s="23" t="s">
        <v>20</v>
      </c>
      <c r="R1951" s="23" t="s">
        <v>21</v>
      </c>
      <c r="S1951" s="25"/>
      <c r="T1951" s="26"/>
      <c r="U1951" s="26"/>
      <c r="V1951" s="22"/>
      <c r="W1951" s="27"/>
      <c r="X1951" s="8"/>
      <c r="Y1951" s="8"/>
      <c r="Z1951" s="8"/>
      <c r="AA1951" s="8"/>
      <c r="AB1951" s="8"/>
      <c r="AC1951" s="8"/>
      <c r="AD1951" s="8"/>
      <c r="AE1951" s="8"/>
      <c r="AF1951" s="8"/>
      <c r="AG1951" s="8"/>
      <c r="AH1951" s="8"/>
      <c r="AI1951" s="8"/>
      <c r="AJ1951" s="8"/>
      <c r="AK1951" s="8"/>
    </row>
    <row r="1952" spans="1:37" ht="75.75">
      <c r="A1952" s="18">
        <v>4323</v>
      </c>
      <c r="B1952" s="19"/>
      <c r="C1952" s="28" t="s">
        <v>21608</v>
      </c>
      <c r="D1952" s="28" t="s">
        <v>21609</v>
      </c>
      <c r="E1952" s="22"/>
      <c r="F1952" s="22"/>
      <c r="G1952" s="22"/>
      <c r="H1952" s="23">
        <v>0</v>
      </c>
      <c r="I1952" s="22"/>
      <c r="J1952" s="23" t="s">
        <v>18202</v>
      </c>
      <c r="K1952" s="22"/>
      <c r="L1952" s="23" t="s">
        <v>17409</v>
      </c>
      <c r="M1952" s="22"/>
      <c r="N1952" s="22"/>
      <c r="O1952" s="22"/>
      <c r="P1952" s="24"/>
      <c r="Q1952" s="22"/>
      <c r="R1952" s="23" t="s">
        <v>5878</v>
      </c>
      <c r="S1952" s="25"/>
      <c r="T1952" s="26"/>
      <c r="U1952" s="32" t="s">
        <v>545</v>
      </c>
      <c r="V1952" s="22"/>
      <c r="W1952" s="27"/>
      <c r="X1952" s="8"/>
      <c r="Y1952" s="8"/>
      <c r="Z1952" s="8"/>
      <c r="AA1952" s="8"/>
      <c r="AB1952" s="8"/>
      <c r="AC1952" s="8"/>
      <c r="AD1952" s="8"/>
      <c r="AE1952" s="8"/>
      <c r="AF1952" s="8"/>
      <c r="AG1952" s="8"/>
      <c r="AH1952" s="8"/>
      <c r="AI1952" s="8"/>
      <c r="AJ1952" s="8"/>
      <c r="AK1952" s="8"/>
    </row>
    <row r="1953" spans="1:37" ht="409.5">
      <c r="A1953" s="18">
        <v>4324</v>
      </c>
      <c r="B1953" s="19"/>
      <c r="C1953" s="20" t="s">
        <v>21610</v>
      </c>
      <c r="D1953" s="21"/>
      <c r="E1953" s="22"/>
      <c r="F1953" s="22"/>
      <c r="G1953" s="22"/>
      <c r="H1953" s="23">
        <v>0</v>
      </c>
      <c r="I1953" s="22"/>
      <c r="J1953" s="23" t="s">
        <v>18202</v>
      </c>
      <c r="K1953" s="22"/>
      <c r="L1953" s="23" t="s">
        <v>21045</v>
      </c>
      <c r="M1953" s="22"/>
      <c r="N1953" s="22"/>
      <c r="O1953" s="22"/>
      <c r="P1953" s="24"/>
      <c r="Q1953" s="23" t="s">
        <v>20</v>
      </c>
      <c r="R1953" s="22"/>
      <c r="S1953" s="25"/>
      <c r="T1953" s="26"/>
      <c r="U1953" s="26"/>
      <c r="V1953" s="22"/>
      <c r="W1953" s="27"/>
      <c r="X1953" s="8"/>
      <c r="Y1953" s="8"/>
      <c r="Z1953" s="8"/>
      <c r="AA1953" s="8"/>
      <c r="AB1953" s="8"/>
      <c r="AC1953" s="8"/>
      <c r="AD1953" s="8"/>
      <c r="AE1953" s="8"/>
      <c r="AF1953" s="8"/>
      <c r="AG1953" s="8"/>
      <c r="AH1953" s="8"/>
      <c r="AI1953" s="8"/>
      <c r="AJ1953" s="8"/>
      <c r="AK1953" s="8"/>
    </row>
    <row r="1954" spans="1:37" ht="409.6">
      <c r="A1954" s="18">
        <v>4325</v>
      </c>
      <c r="B1954" s="19"/>
      <c r="C1954" s="28" t="s">
        <v>21611</v>
      </c>
      <c r="D1954" s="21"/>
      <c r="E1954" s="22"/>
      <c r="F1954" s="22"/>
      <c r="G1954" s="22"/>
      <c r="H1954" s="23">
        <v>0</v>
      </c>
      <c r="I1954" s="22"/>
      <c r="J1954" s="23" t="s">
        <v>18202</v>
      </c>
      <c r="K1954" s="22"/>
      <c r="L1954" s="23" t="s">
        <v>18223</v>
      </c>
      <c r="M1954" s="23">
        <v>2017</v>
      </c>
      <c r="N1954" s="22"/>
      <c r="O1954" s="22"/>
      <c r="P1954" s="24"/>
      <c r="Q1954" s="23" t="s">
        <v>20</v>
      </c>
      <c r="R1954" s="23" t="s">
        <v>21</v>
      </c>
      <c r="S1954" s="25"/>
      <c r="T1954" s="26"/>
      <c r="U1954" s="26"/>
      <c r="V1954" s="22"/>
      <c r="W1954" s="27"/>
      <c r="X1954" s="8"/>
      <c r="Y1954" s="8"/>
      <c r="Z1954" s="8"/>
      <c r="AA1954" s="8"/>
      <c r="AB1954" s="8"/>
      <c r="AC1954" s="8"/>
      <c r="AD1954" s="8"/>
      <c r="AE1954" s="8"/>
      <c r="AF1954" s="8"/>
      <c r="AG1954" s="8"/>
      <c r="AH1954" s="8"/>
      <c r="AI1954" s="8"/>
      <c r="AJ1954" s="8"/>
      <c r="AK1954" s="8"/>
    </row>
    <row r="1955" spans="1:37" ht="409.5">
      <c r="A1955" s="18">
        <v>4326</v>
      </c>
      <c r="B1955" s="19"/>
      <c r="C1955" s="20" t="s">
        <v>21612</v>
      </c>
      <c r="D1955" s="21"/>
      <c r="E1955" s="22"/>
      <c r="F1955" s="22"/>
      <c r="G1955" s="22"/>
      <c r="H1955" s="23">
        <v>0</v>
      </c>
      <c r="I1955" s="22"/>
      <c r="J1955" s="23" t="s">
        <v>18202</v>
      </c>
      <c r="K1955" s="22"/>
      <c r="L1955" s="23" t="s">
        <v>21045</v>
      </c>
      <c r="M1955" s="22"/>
      <c r="N1955" s="22"/>
      <c r="O1955" s="22"/>
      <c r="P1955" s="24"/>
      <c r="Q1955" s="23" t="s">
        <v>20</v>
      </c>
      <c r="R1955" s="22"/>
      <c r="S1955" s="25"/>
      <c r="T1955" s="26"/>
      <c r="U1955" s="26"/>
      <c r="V1955" s="22"/>
      <c r="W1955" s="27"/>
      <c r="X1955" s="8"/>
      <c r="Y1955" s="8"/>
      <c r="Z1955" s="8"/>
      <c r="AA1955" s="8"/>
      <c r="AB1955" s="8"/>
      <c r="AC1955" s="8"/>
      <c r="AD1955" s="8"/>
      <c r="AE1955" s="8"/>
      <c r="AF1955" s="8"/>
      <c r="AG1955" s="8"/>
      <c r="AH1955" s="8"/>
      <c r="AI1955" s="8"/>
      <c r="AJ1955" s="8"/>
      <c r="AK1955" s="8"/>
    </row>
    <row r="1956" spans="1:37" ht="409.5">
      <c r="A1956" s="18">
        <v>4327</v>
      </c>
      <c r="B1956" s="19"/>
      <c r="C1956" s="20" t="s">
        <v>21613</v>
      </c>
      <c r="D1956" s="21"/>
      <c r="E1956" s="22"/>
      <c r="F1956" s="22"/>
      <c r="G1956" s="22"/>
      <c r="H1956" s="23">
        <v>0</v>
      </c>
      <c r="I1956" s="22"/>
      <c r="J1956" s="23" t="s">
        <v>18202</v>
      </c>
      <c r="K1956" s="22"/>
      <c r="L1956" s="23" t="s">
        <v>21045</v>
      </c>
      <c r="M1956" s="22"/>
      <c r="N1956" s="22"/>
      <c r="O1956" s="22"/>
      <c r="P1956" s="24"/>
      <c r="Q1956" s="23" t="s">
        <v>20</v>
      </c>
      <c r="R1956" s="22"/>
      <c r="S1956" s="25"/>
      <c r="T1956" s="26"/>
      <c r="U1956" s="26"/>
      <c r="V1956" s="22"/>
      <c r="W1956" s="27"/>
      <c r="X1956" s="8"/>
      <c r="Y1956" s="8"/>
      <c r="Z1956" s="8"/>
      <c r="AA1956" s="8"/>
      <c r="AB1956" s="8"/>
      <c r="AC1956" s="8"/>
      <c r="AD1956" s="8"/>
      <c r="AE1956" s="8"/>
      <c r="AF1956" s="8"/>
      <c r="AG1956" s="8"/>
      <c r="AH1956" s="8"/>
      <c r="AI1956" s="8"/>
      <c r="AJ1956" s="8"/>
      <c r="AK1956" s="8"/>
    </row>
    <row r="1957" spans="1:37" ht="90.75">
      <c r="A1957" s="18">
        <v>4328</v>
      </c>
      <c r="B1957" s="19"/>
      <c r="C1957" s="28" t="s">
        <v>21614</v>
      </c>
      <c r="D1957" s="28" t="s">
        <v>21615</v>
      </c>
      <c r="E1957" s="22"/>
      <c r="F1957" s="23" t="s">
        <v>50</v>
      </c>
      <c r="G1957" s="22"/>
      <c r="H1957" s="23">
        <v>0</v>
      </c>
      <c r="I1957" s="22"/>
      <c r="J1957" s="23" t="s">
        <v>18202</v>
      </c>
      <c r="K1957" s="22"/>
      <c r="L1957" s="23" t="s">
        <v>15679</v>
      </c>
      <c r="M1957" s="23" t="s">
        <v>11857</v>
      </c>
      <c r="N1957" s="22"/>
      <c r="O1957" s="22"/>
      <c r="P1957" s="24"/>
      <c r="Q1957" s="23" t="s">
        <v>29</v>
      </c>
      <c r="R1957" s="23" t="s">
        <v>30</v>
      </c>
      <c r="S1957" s="25"/>
      <c r="T1957" s="26"/>
      <c r="U1957" s="26"/>
      <c r="V1957" s="22"/>
      <c r="W1957" s="27"/>
      <c r="X1957" s="8"/>
      <c r="Y1957" s="8"/>
      <c r="Z1957" s="8"/>
      <c r="AA1957" s="8"/>
      <c r="AB1957" s="8"/>
      <c r="AC1957" s="8"/>
      <c r="AD1957" s="8"/>
      <c r="AE1957" s="8"/>
      <c r="AF1957" s="8"/>
      <c r="AG1957" s="8"/>
      <c r="AH1957" s="8"/>
      <c r="AI1957" s="8"/>
      <c r="AJ1957" s="8"/>
      <c r="AK1957" s="8"/>
    </row>
    <row r="1958" spans="1:37" ht="90.75">
      <c r="A1958" s="18">
        <v>4329</v>
      </c>
      <c r="B1958" s="19"/>
      <c r="C1958" s="28" t="s">
        <v>21614</v>
      </c>
      <c r="D1958" s="28" t="s">
        <v>21615</v>
      </c>
      <c r="E1958" s="22"/>
      <c r="F1958" s="23" t="s">
        <v>50</v>
      </c>
      <c r="G1958" s="22"/>
      <c r="H1958" s="23">
        <v>0</v>
      </c>
      <c r="I1958" s="22"/>
      <c r="J1958" s="23" t="s">
        <v>18202</v>
      </c>
      <c r="K1958" s="23" t="s">
        <v>18203</v>
      </c>
      <c r="L1958" s="23" t="s">
        <v>18212</v>
      </c>
      <c r="M1958" s="22"/>
      <c r="N1958" s="22"/>
      <c r="O1958" s="22"/>
      <c r="P1958" s="24"/>
      <c r="Q1958" s="23" t="s">
        <v>29</v>
      </c>
      <c r="R1958" s="23" t="s">
        <v>30</v>
      </c>
      <c r="S1958" s="25"/>
      <c r="T1958" s="26"/>
      <c r="U1958" s="26"/>
      <c r="V1958" s="22"/>
      <c r="W1958" s="27"/>
      <c r="X1958" s="8"/>
      <c r="Y1958" s="8"/>
      <c r="Z1958" s="8"/>
      <c r="AA1958" s="8"/>
      <c r="AB1958" s="8"/>
      <c r="AC1958" s="8"/>
      <c r="AD1958" s="8"/>
      <c r="AE1958" s="8"/>
      <c r="AF1958" s="8"/>
      <c r="AG1958" s="8"/>
      <c r="AH1958" s="8"/>
      <c r="AI1958" s="8"/>
      <c r="AJ1958" s="8"/>
      <c r="AK1958" s="8"/>
    </row>
    <row r="1959" spans="1:37" ht="195.75">
      <c r="A1959" s="18">
        <v>4332</v>
      </c>
      <c r="B1959" s="19"/>
      <c r="C1959" s="28" t="s">
        <v>21616</v>
      </c>
      <c r="D1959" s="28" t="s">
        <v>21617</v>
      </c>
      <c r="E1959" s="22"/>
      <c r="F1959" s="23" t="s">
        <v>415</v>
      </c>
      <c r="G1959" s="22"/>
      <c r="H1959" s="23">
        <v>0</v>
      </c>
      <c r="I1959" s="22"/>
      <c r="J1959" s="23" t="s">
        <v>18202</v>
      </c>
      <c r="K1959" s="29">
        <v>43497</v>
      </c>
      <c r="L1959" s="23" t="s">
        <v>96</v>
      </c>
      <c r="M1959" s="22"/>
      <c r="N1959" s="23" t="s">
        <v>18881</v>
      </c>
      <c r="O1959" s="22"/>
      <c r="P1959" s="24"/>
      <c r="Q1959" s="23" t="s">
        <v>18392</v>
      </c>
      <c r="R1959" s="23" t="s">
        <v>127</v>
      </c>
      <c r="S1959" s="25"/>
      <c r="T1959" s="26"/>
      <c r="U1959" s="26"/>
      <c r="V1959" s="22"/>
      <c r="W1959" s="27"/>
      <c r="X1959" s="8"/>
      <c r="Y1959" s="8"/>
      <c r="Z1959" s="8"/>
      <c r="AA1959" s="8"/>
      <c r="AB1959" s="8"/>
      <c r="AC1959" s="8"/>
      <c r="AD1959" s="8"/>
      <c r="AE1959" s="8"/>
      <c r="AF1959" s="8"/>
      <c r="AG1959" s="8"/>
      <c r="AH1959" s="8"/>
      <c r="AI1959" s="8"/>
      <c r="AJ1959" s="8"/>
      <c r="AK1959" s="8"/>
    </row>
    <row r="1960" spans="1:37" ht="240.75">
      <c r="A1960" s="18">
        <v>4333</v>
      </c>
      <c r="B1960" s="19"/>
      <c r="C1960" s="28" t="s">
        <v>21618</v>
      </c>
      <c r="D1960" s="28" t="s">
        <v>21619</v>
      </c>
      <c r="E1960" s="22"/>
      <c r="F1960" s="22"/>
      <c r="G1960" s="22"/>
      <c r="H1960" s="23">
        <v>0</v>
      </c>
      <c r="I1960" s="22"/>
      <c r="J1960" s="23" t="s">
        <v>18202</v>
      </c>
      <c r="K1960" s="22"/>
      <c r="L1960" s="23" t="s">
        <v>20770</v>
      </c>
      <c r="M1960" s="22"/>
      <c r="N1960" s="22"/>
      <c r="O1960" s="22"/>
      <c r="P1960" s="24"/>
      <c r="Q1960" s="23" t="s">
        <v>36</v>
      </c>
      <c r="R1960" s="23" t="s">
        <v>37</v>
      </c>
      <c r="S1960" s="25"/>
      <c r="T1960" s="26"/>
      <c r="U1960" s="26"/>
      <c r="V1960" s="22"/>
      <c r="W1960" s="27"/>
      <c r="X1960" s="8"/>
      <c r="Y1960" s="8"/>
      <c r="Z1960" s="8"/>
      <c r="AA1960" s="8"/>
      <c r="AB1960" s="8"/>
      <c r="AC1960" s="8"/>
      <c r="AD1960" s="8"/>
      <c r="AE1960" s="8"/>
      <c r="AF1960" s="8"/>
      <c r="AG1960" s="8"/>
      <c r="AH1960" s="8"/>
      <c r="AI1960" s="8"/>
      <c r="AJ1960" s="8"/>
      <c r="AK1960" s="8"/>
    </row>
    <row r="1961" spans="1:37" ht="135.75">
      <c r="A1961" s="18">
        <v>4334</v>
      </c>
      <c r="B1961" s="19"/>
      <c r="C1961" s="28" t="s">
        <v>21620</v>
      </c>
      <c r="D1961" s="28" t="s">
        <v>21621</v>
      </c>
      <c r="E1961" s="22"/>
      <c r="F1961" s="22"/>
      <c r="G1961" s="22"/>
      <c r="H1961" s="23">
        <v>0</v>
      </c>
      <c r="I1961" s="22"/>
      <c r="J1961" s="23" t="s">
        <v>18202</v>
      </c>
      <c r="K1961" s="22"/>
      <c r="L1961" s="23" t="s">
        <v>18367</v>
      </c>
      <c r="M1961" s="22"/>
      <c r="N1961" s="22"/>
      <c r="O1961" s="22"/>
      <c r="P1961" s="24"/>
      <c r="Q1961" s="22"/>
      <c r="R1961" s="23" t="s">
        <v>19373</v>
      </c>
      <c r="S1961" s="25"/>
      <c r="T1961" s="26"/>
      <c r="U1961" s="32" t="s">
        <v>545</v>
      </c>
      <c r="V1961" s="22"/>
      <c r="W1961" s="27"/>
      <c r="X1961" s="8"/>
      <c r="Y1961" s="8"/>
      <c r="Z1961" s="8"/>
      <c r="AA1961" s="8"/>
      <c r="AB1961" s="8"/>
      <c r="AC1961" s="8"/>
      <c r="AD1961" s="8"/>
      <c r="AE1961" s="8"/>
      <c r="AF1961" s="8"/>
      <c r="AG1961" s="8"/>
      <c r="AH1961" s="8"/>
      <c r="AI1961" s="8"/>
      <c r="AJ1961" s="8"/>
      <c r="AK1961" s="8"/>
    </row>
    <row r="1962" spans="1:37" ht="90.75">
      <c r="A1962" s="18">
        <v>4337</v>
      </c>
      <c r="B1962" s="19"/>
      <c r="C1962" s="28" t="s">
        <v>21622</v>
      </c>
      <c r="D1962" s="28" t="s">
        <v>21623</v>
      </c>
      <c r="E1962" s="22"/>
      <c r="F1962" s="22"/>
      <c r="G1962" s="22"/>
      <c r="H1962" s="23">
        <v>0</v>
      </c>
      <c r="I1962" s="22"/>
      <c r="J1962" s="23" t="s">
        <v>18202</v>
      </c>
      <c r="K1962" s="22"/>
      <c r="L1962" s="23" t="s">
        <v>17409</v>
      </c>
      <c r="M1962" s="22"/>
      <c r="N1962" s="22"/>
      <c r="O1962" s="22"/>
      <c r="P1962" s="24"/>
      <c r="Q1962" s="23" t="s">
        <v>99</v>
      </c>
      <c r="R1962" s="23" t="s">
        <v>179</v>
      </c>
      <c r="S1962" s="25"/>
      <c r="T1962" s="26"/>
      <c r="U1962" s="26"/>
      <c r="V1962" s="22"/>
      <c r="W1962" s="27"/>
      <c r="X1962" s="8"/>
      <c r="Y1962" s="8"/>
      <c r="Z1962" s="8"/>
      <c r="AA1962" s="8"/>
      <c r="AB1962" s="8"/>
      <c r="AC1962" s="8"/>
      <c r="AD1962" s="8"/>
      <c r="AE1962" s="8"/>
      <c r="AF1962" s="8"/>
      <c r="AG1962" s="8"/>
      <c r="AH1962" s="8"/>
      <c r="AI1962" s="8"/>
      <c r="AJ1962" s="8"/>
      <c r="AK1962" s="8"/>
    </row>
    <row r="1963" spans="1:37" ht="285.75">
      <c r="A1963" s="18">
        <v>4339</v>
      </c>
      <c r="B1963" s="19"/>
      <c r="C1963" s="20" t="s">
        <v>21624</v>
      </c>
      <c r="D1963" s="28" t="s">
        <v>21625</v>
      </c>
      <c r="E1963" s="22"/>
      <c r="F1963" s="22"/>
      <c r="G1963" s="22"/>
      <c r="H1963" s="23">
        <v>0</v>
      </c>
      <c r="I1963" s="22"/>
      <c r="J1963" s="23" t="s">
        <v>18202</v>
      </c>
      <c r="K1963" s="31">
        <v>43313</v>
      </c>
      <c r="L1963" s="23" t="s">
        <v>18367</v>
      </c>
      <c r="M1963" s="22"/>
      <c r="N1963" s="22"/>
      <c r="O1963" s="22"/>
      <c r="P1963" s="24"/>
      <c r="Q1963" s="23" t="s">
        <v>18377</v>
      </c>
      <c r="R1963" s="22"/>
      <c r="S1963" s="25"/>
      <c r="T1963" s="26"/>
      <c r="U1963" s="26"/>
      <c r="V1963" s="22"/>
      <c r="W1963" s="27"/>
      <c r="X1963" s="8"/>
      <c r="Y1963" s="8"/>
      <c r="Z1963" s="8"/>
      <c r="AA1963" s="8"/>
      <c r="AB1963" s="8"/>
      <c r="AC1963" s="8"/>
      <c r="AD1963" s="8"/>
      <c r="AE1963" s="8"/>
      <c r="AF1963" s="8"/>
      <c r="AG1963" s="8"/>
      <c r="AH1963" s="8"/>
      <c r="AI1963" s="8"/>
      <c r="AJ1963" s="8"/>
      <c r="AK1963" s="8"/>
    </row>
    <row r="1964" spans="1:37" ht="225.75">
      <c r="A1964" s="18">
        <v>4340</v>
      </c>
      <c r="B1964" s="19"/>
      <c r="C1964" s="20" t="s">
        <v>21626</v>
      </c>
      <c r="D1964" s="28" t="s">
        <v>21627</v>
      </c>
      <c r="E1964" s="22"/>
      <c r="F1964" s="22"/>
      <c r="G1964" s="22"/>
      <c r="H1964" s="23">
        <v>0</v>
      </c>
      <c r="I1964" s="22"/>
      <c r="J1964" s="23" t="s">
        <v>18202</v>
      </c>
      <c r="K1964" s="31">
        <v>43313</v>
      </c>
      <c r="L1964" s="23" t="s">
        <v>18367</v>
      </c>
      <c r="M1964" s="22"/>
      <c r="N1964" s="22"/>
      <c r="O1964" s="22"/>
      <c r="P1964" s="24"/>
      <c r="Q1964" s="23" t="s">
        <v>18377</v>
      </c>
      <c r="R1964" s="22"/>
      <c r="S1964" s="25"/>
      <c r="T1964" s="26"/>
      <c r="U1964" s="26"/>
      <c r="V1964" s="22"/>
      <c r="W1964" s="27"/>
      <c r="X1964" s="8"/>
      <c r="Y1964" s="8"/>
      <c r="Z1964" s="8"/>
      <c r="AA1964" s="8"/>
      <c r="AB1964" s="8"/>
      <c r="AC1964" s="8"/>
      <c r="AD1964" s="8"/>
      <c r="AE1964" s="8"/>
      <c r="AF1964" s="8"/>
      <c r="AG1964" s="8"/>
      <c r="AH1964" s="8"/>
      <c r="AI1964" s="8"/>
      <c r="AJ1964" s="8"/>
      <c r="AK1964" s="8"/>
    </row>
    <row r="1965" spans="1:37" ht="75.75">
      <c r="A1965" s="18">
        <v>4342</v>
      </c>
      <c r="B1965" s="19"/>
      <c r="C1965" s="28" t="s">
        <v>21628</v>
      </c>
      <c r="D1965" s="28" t="s">
        <v>21629</v>
      </c>
      <c r="E1965" s="22"/>
      <c r="F1965" s="22"/>
      <c r="G1965" s="22"/>
      <c r="H1965" s="23">
        <v>0</v>
      </c>
      <c r="I1965" s="22"/>
      <c r="J1965" s="23" t="s">
        <v>18202</v>
      </c>
      <c r="K1965" s="22"/>
      <c r="L1965" s="23" t="s">
        <v>17409</v>
      </c>
      <c r="M1965" s="22"/>
      <c r="N1965" s="22"/>
      <c r="O1965" s="22"/>
      <c r="P1965" s="24"/>
      <c r="Q1965" s="22"/>
      <c r="R1965" s="23" t="s">
        <v>18805</v>
      </c>
      <c r="S1965" s="25"/>
      <c r="T1965" s="26"/>
      <c r="U1965" s="32" t="s">
        <v>545</v>
      </c>
      <c r="V1965" s="22"/>
      <c r="W1965" s="27"/>
      <c r="X1965" s="8"/>
      <c r="Y1965" s="8"/>
      <c r="Z1965" s="8"/>
      <c r="AA1965" s="8"/>
      <c r="AB1965" s="8"/>
      <c r="AC1965" s="8"/>
      <c r="AD1965" s="8"/>
      <c r="AE1965" s="8"/>
      <c r="AF1965" s="8"/>
      <c r="AG1965" s="8"/>
      <c r="AH1965" s="8"/>
      <c r="AI1965" s="8"/>
      <c r="AJ1965" s="8"/>
      <c r="AK1965" s="8"/>
    </row>
    <row r="1966" spans="1:37" ht="409.6">
      <c r="A1966" s="18">
        <v>4343</v>
      </c>
      <c r="B1966" s="19"/>
      <c r="C1966" s="28" t="s">
        <v>21630</v>
      </c>
      <c r="D1966" s="21"/>
      <c r="E1966" s="22"/>
      <c r="F1966" s="22"/>
      <c r="G1966" s="22"/>
      <c r="H1966" s="23">
        <v>0</v>
      </c>
      <c r="I1966" s="22"/>
      <c r="J1966" s="23" t="s">
        <v>18202</v>
      </c>
      <c r="K1966" s="22"/>
      <c r="L1966" s="23" t="s">
        <v>21045</v>
      </c>
      <c r="M1966" s="23">
        <v>2017</v>
      </c>
      <c r="N1966" s="22"/>
      <c r="O1966" s="22"/>
      <c r="P1966" s="24"/>
      <c r="Q1966" s="23" t="s">
        <v>20</v>
      </c>
      <c r="R1966" s="23" t="s">
        <v>21</v>
      </c>
      <c r="S1966" s="25"/>
      <c r="T1966" s="26"/>
      <c r="U1966" s="26"/>
      <c r="V1966" s="22"/>
      <c r="W1966" s="27"/>
      <c r="X1966" s="8"/>
      <c r="Y1966" s="8"/>
      <c r="Z1966" s="8"/>
      <c r="AA1966" s="8"/>
      <c r="AB1966" s="8"/>
      <c r="AC1966" s="8"/>
      <c r="AD1966" s="8"/>
      <c r="AE1966" s="8"/>
      <c r="AF1966" s="8"/>
      <c r="AG1966" s="8"/>
      <c r="AH1966" s="8"/>
      <c r="AI1966" s="8"/>
      <c r="AJ1966" s="8"/>
      <c r="AK1966" s="8"/>
    </row>
    <row r="1967" spans="1:37" ht="409.6">
      <c r="A1967" s="18">
        <v>4344</v>
      </c>
      <c r="B1967" s="19"/>
      <c r="C1967" s="28" t="s">
        <v>21631</v>
      </c>
      <c r="D1967" s="21"/>
      <c r="E1967" s="22"/>
      <c r="F1967" s="22"/>
      <c r="G1967" s="22"/>
      <c r="H1967" s="23">
        <v>0</v>
      </c>
      <c r="I1967" s="22"/>
      <c r="J1967" s="23" t="s">
        <v>18202</v>
      </c>
      <c r="K1967" s="22"/>
      <c r="L1967" s="23" t="s">
        <v>21045</v>
      </c>
      <c r="M1967" s="23">
        <v>2017</v>
      </c>
      <c r="N1967" s="22"/>
      <c r="O1967" s="22"/>
      <c r="P1967" s="24"/>
      <c r="Q1967" s="23" t="s">
        <v>20</v>
      </c>
      <c r="R1967" s="23" t="s">
        <v>21</v>
      </c>
      <c r="S1967" s="25"/>
      <c r="T1967" s="26"/>
      <c r="U1967" s="26"/>
      <c r="V1967" s="22"/>
      <c r="W1967" s="27"/>
      <c r="X1967" s="8"/>
      <c r="Y1967" s="8"/>
      <c r="Z1967" s="8"/>
      <c r="AA1967" s="8"/>
      <c r="AB1967" s="8"/>
      <c r="AC1967" s="8"/>
      <c r="AD1967" s="8"/>
      <c r="AE1967" s="8"/>
      <c r="AF1967" s="8"/>
      <c r="AG1967" s="8"/>
      <c r="AH1967" s="8"/>
      <c r="AI1967" s="8"/>
      <c r="AJ1967" s="8"/>
      <c r="AK1967" s="8"/>
    </row>
    <row r="1968" spans="1:37" ht="75.75">
      <c r="A1968" s="18">
        <v>4345</v>
      </c>
      <c r="B1968" s="19"/>
      <c r="C1968" s="28" t="s">
        <v>21632</v>
      </c>
      <c r="D1968" s="28" t="s">
        <v>21633</v>
      </c>
      <c r="E1968" s="22"/>
      <c r="F1968" s="22"/>
      <c r="G1968" s="22"/>
      <c r="H1968" s="23">
        <v>0</v>
      </c>
      <c r="I1968" s="22"/>
      <c r="J1968" s="23" t="s">
        <v>18202</v>
      </c>
      <c r="K1968" s="22"/>
      <c r="L1968" s="23" t="s">
        <v>17409</v>
      </c>
      <c r="M1968" s="22"/>
      <c r="N1968" s="22"/>
      <c r="O1968" s="22"/>
      <c r="P1968" s="24"/>
      <c r="Q1968" s="22"/>
      <c r="R1968" s="23" t="s">
        <v>21634</v>
      </c>
      <c r="S1968" s="25"/>
      <c r="T1968" s="26"/>
      <c r="U1968" s="32" t="s">
        <v>545</v>
      </c>
      <c r="V1968" s="22"/>
      <c r="W1968" s="27"/>
      <c r="X1968" s="8"/>
      <c r="Y1968" s="8"/>
      <c r="Z1968" s="8"/>
      <c r="AA1968" s="8"/>
      <c r="AB1968" s="8"/>
      <c r="AC1968" s="8"/>
      <c r="AD1968" s="8"/>
      <c r="AE1968" s="8"/>
      <c r="AF1968" s="8"/>
      <c r="AG1968" s="8"/>
      <c r="AH1968" s="8"/>
      <c r="AI1968" s="8"/>
      <c r="AJ1968" s="8"/>
      <c r="AK1968" s="8"/>
    </row>
    <row r="1969" spans="1:37" ht="409.6">
      <c r="A1969" s="18">
        <v>4347</v>
      </c>
      <c r="B1969" s="19"/>
      <c r="C1969" s="28" t="s">
        <v>21635</v>
      </c>
      <c r="D1969" s="21"/>
      <c r="E1969" s="22"/>
      <c r="F1969" s="22"/>
      <c r="G1969" s="22"/>
      <c r="H1969" s="23">
        <v>0</v>
      </c>
      <c r="I1969" s="22"/>
      <c r="J1969" s="23" t="s">
        <v>18202</v>
      </c>
      <c r="K1969" s="22"/>
      <c r="L1969" s="23" t="s">
        <v>21045</v>
      </c>
      <c r="M1969" s="23">
        <v>2017</v>
      </c>
      <c r="N1969" s="22"/>
      <c r="O1969" s="22"/>
      <c r="P1969" s="24"/>
      <c r="Q1969" s="23" t="s">
        <v>20</v>
      </c>
      <c r="R1969" s="23" t="s">
        <v>21</v>
      </c>
      <c r="S1969" s="25"/>
      <c r="T1969" s="26"/>
      <c r="U1969" s="26"/>
      <c r="V1969" s="22"/>
      <c r="W1969" s="27"/>
      <c r="X1969" s="8"/>
      <c r="Y1969" s="8"/>
      <c r="Z1969" s="8"/>
      <c r="AA1969" s="8"/>
      <c r="AB1969" s="8"/>
      <c r="AC1969" s="8"/>
      <c r="AD1969" s="8"/>
      <c r="AE1969" s="8"/>
      <c r="AF1969" s="8"/>
      <c r="AG1969" s="8"/>
      <c r="AH1969" s="8"/>
      <c r="AI1969" s="8"/>
      <c r="AJ1969" s="8"/>
      <c r="AK1969" s="8"/>
    </row>
    <row r="1970" spans="1:37" ht="409.6">
      <c r="A1970" s="18">
        <v>4350</v>
      </c>
      <c r="B1970" s="19"/>
      <c r="C1970" s="28" t="s">
        <v>21636</v>
      </c>
      <c r="D1970" s="21"/>
      <c r="E1970" s="22"/>
      <c r="F1970" s="22"/>
      <c r="G1970" s="22"/>
      <c r="H1970" s="23">
        <v>0</v>
      </c>
      <c r="I1970" s="22"/>
      <c r="J1970" s="23" t="s">
        <v>18202</v>
      </c>
      <c r="K1970" s="22"/>
      <c r="L1970" s="23" t="s">
        <v>21045</v>
      </c>
      <c r="M1970" s="23">
        <v>2017</v>
      </c>
      <c r="N1970" s="22"/>
      <c r="O1970" s="22"/>
      <c r="P1970" s="24"/>
      <c r="Q1970" s="23" t="s">
        <v>20</v>
      </c>
      <c r="R1970" s="23" t="s">
        <v>21</v>
      </c>
      <c r="S1970" s="25"/>
      <c r="T1970" s="26"/>
      <c r="U1970" s="26"/>
      <c r="V1970" s="22"/>
      <c r="W1970" s="27"/>
      <c r="X1970" s="8"/>
      <c r="Y1970" s="8"/>
      <c r="Z1970" s="8"/>
      <c r="AA1970" s="8"/>
      <c r="AB1970" s="8"/>
      <c r="AC1970" s="8"/>
      <c r="AD1970" s="8"/>
      <c r="AE1970" s="8"/>
      <c r="AF1970" s="8"/>
      <c r="AG1970" s="8"/>
      <c r="AH1970" s="8"/>
      <c r="AI1970" s="8"/>
      <c r="AJ1970" s="8"/>
      <c r="AK1970" s="8"/>
    </row>
    <row r="1971" spans="1:37" ht="210.75">
      <c r="A1971" s="18">
        <v>4352</v>
      </c>
      <c r="B1971" s="19"/>
      <c r="C1971" s="28" t="s">
        <v>21637</v>
      </c>
      <c r="D1971" s="28" t="s">
        <v>21638</v>
      </c>
      <c r="E1971" s="22"/>
      <c r="F1971" s="23" t="s">
        <v>1628</v>
      </c>
      <c r="G1971" s="22"/>
      <c r="H1971" s="23">
        <v>0</v>
      </c>
      <c r="I1971" s="22"/>
      <c r="J1971" s="23" t="s">
        <v>18202</v>
      </c>
      <c r="K1971" s="22"/>
      <c r="L1971" s="23" t="s">
        <v>20770</v>
      </c>
      <c r="M1971" s="22"/>
      <c r="N1971" s="22"/>
      <c r="O1971" s="22"/>
      <c r="P1971" s="24"/>
      <c r="Q1971" s="23" t="s">
        <v>36</v>
      </c>
      <c r="R1971" s="23" t="s">
        <v>37</v>
      </c>
      <c r="S1971" s="25"/>
      <c r="T1971" s="26"/>
      <c r="U1971" s="26"/>
      <c r="V1971" s="22"/>
      <c r="W1971" s="27"/>
      <c r="X1971" s="8"/>
      <c r="Y1971" s="8"/>
      <c r="Z1971" s="8"/>
      <c r="AA1971" s="8"/>
      <c r="AB1971" s="8"/>
      <c r="AC1971" s="8"/>
      <c r="AD1971" s="8"/>
      <c r="AE1971" s="8"/>
      <c r="AF1971" s="8"/>
      <c r="AG1971" s="8"/>
      <c r="AH1971" s="8"/>
      <c r="AI1971" s="8"/>
      <c r="AJ1971" s="8"/>
      <c r="AK1971" s="8"/>
    </row>
    <row r="1972" spans="1:37" ht="195.75">
      <c r="A1972" s="18">
        <v>4355</v>
      </c>
      <c r="B1972" s="19"/>
      <c r="C1972" s="28" t="s">
        <v>21639</v>
      </c>
      <c r="D1972" s="28" t="s">
        <v>21640</v>
      </c>
      <c r="E1972" s="22"/>
      <c r="F1972" s="23" t="s">
        <v>1628</v>
      </c>
      <c r="G1972" s="22"/>
      <c r="H1972" s="23">
        <v>0</v>
      </c>
      <c r="I1972" s="22"/>
      <c r="J1972" s="23" t="s">
        <v>18202</v>
      </c>
      <c r="K1972" s="22"/>
      <c r="L1972" s="23" t="s">
        <v>20770</v>
      </c>
      <c r="M1972" s="22"/>
      <c r="N1972" s="22"/>
      <c r="O1972" s="22"/>
      <c r="P1972" s="24"/>
      <c r="Q1972" s="23" t="s">
        <v>36</v>
      </c>
      <c r="R1972" s="23" t="s">
        <v>37</v>
      </c>
      <c r="S1972" s="25"/>
      <c r="T1972" s="26"/>
      <c r="U1972" s="26"/>
      <c r="V1972" s="22"/>
      <c r="W1972" s="27"/>
      <c r="X1972" s="8"/>
      <c r="Y1972" s="8"/>
      <c r="Z1972" s="8"/>
      <c r="AA1972" s="8"/>
      <c r="AB1972" s="8"/>
      <c r="AC1972" s="8"/>
      <c r="AD1972" s="8"/>
      <c r="AE1972" s="8"/>
      <c r="AF1972" s="8"/>
      <c r="AG1972" s="8"/>
      <c r="AH1972" s="8"/>
      <c r="AI1972" s="8"/>
      <c r="AJ1972" s="8"/>
      <c r="AK1972" s="8"/>
    </row>
    <row r="1973" spans="1:37" ht="285.75">
      <c r="A1973" s="18">
        <v>4356</v>
      </c>
      <c r="B1973" s="19"/>
      <c r="C1973" s="20" t="s">
        <v>21641</v>
      </c>
      <c r="D1973" s="28" t="s">
        <v>21642</v>
      </c>
      <c r="E1973" s="22"/>
      <c r="F1973" s="22"/>
      <c r="G1973" s="22"/>
      <c r="H1973" s="23">
        <v>0</v>
      </c>
      <c r="I1973" s="22"/>
      <c r="J1973" s="23" t="s">
        <v>18202</v>
      </c>
      <c r="K1973" s="31">
        <v>43313</v>
      </c>
      <c r="L1973" s="23" t="s">
        <v>18367</v>
      </c>
      <c r="M1973" s="22"/>
      <c r="N1973" s="22"/>
      <c r="O1973" s="22"/>
      <c r="P1973" s="24"/>
      <c r="Q1973" s="23" t="s">
        <v>18377</v>
      </c>
      <c r="R1973" s="22"/>
      <c r="S1973" s="25"/>
      <c r="T1973" s="26"/>
      <c r="U1973" s="26"/>
      <c r="V1973" s="22"/>
      <c r="W1973" s="27"/>
      <c r="X1973" s="8"/>
      <c r="Y1973" s="8"/>
      <c r="Z1973" s="8"/>
      <c r="AA1973" s="8"/>
      <c r="AB1973" s="8"/>
      <c r="AC1973" s="8"/>
      <c r="AD1973" s="8"/>
      <c r="AE1973" s="8"/>
      <c r="AF1973" s="8"/>
      <c r="AG1973" s="8"/>
      <c r="AH1973" s="8"/>
      <c r="AI1973" s="8"/>
      <c r="AJ1973" s="8"/>
      <c r="AK1973" s="8"/>
    </row>
    <row r="1974" spans="1:37" ht="409.6">
      <c r="A1974" s="18">
        <v>4358</v>
      </c>
      <c r="B1974" s="19"/>
      <c r="C1974" s="28" t="s">
        <v>21643</v>
      </c>
      <c r="D1974" s="21"/>
      <c r="E1974" s="22"/>
      <c r="F1974" s="22"/>
      <c r="G1974" s="22"/>
      <c r="H1974" s="23">
        <v>0</v>
      </c>
      <c r="I1974" s="22"/>
      <c r="J1974" s="23" t="s">
        <v>18202</v>
      </c>
      <c r="K1974" s="22"/>
      <c r="L1974" s="23" t="s">
        <v>18219</v>
      </c>
      <c r="M1974" s="23">
        <v>2017</v>
      </c>
      <c r="N1974" s="22"/>
      <c r="O1974" s="22"/>
      <c r="P1974" s="24"/>
      <c r="Q1974" s="23" t="s">
        <v>20</v>
      </c>
      <c r="R1974" s="23" t="s">
        <v>21</v>
      </c>
      <c r="S1974" s="25"/>
      <c r="T1974" s="26"/>
      <c r="U1974" s="26"/>
      <c r="V1974" s="22"/>
      <c r="W1974" s="27"/>
      <c r="X1974" s="8"/>
      <c r="Y1974" s="8"/>
      <c r="Z1974" s="8"/>
      <c r="AA1974" s="8"/>
      <c r="AB1974" s="8"/>
      <c r="AC1974" s="8"/>
      <c r="AD1974" s="8"/>
      <c r="AE1974" s="8"/>
      <c r="AF1974" s="8"/>
      <c r="AG1974" s="8"/>
      <c r="AH1974" s="8"/>
      <c r="AI1974" s="8"/>
      <c r="AJ1974" s="8"/>
      <c r="AK1974" s="8"/>
    </row>
    <row r="1975" spans="1:37" ht="409.5">
      <c r="A1975" s="18">
        <v>4363</v>
      </c>
      <c r="B1975" s="19"/>
      <c r="C1975" s="20" t="s">
        <v>21644</v>
      </c>
      <c r="D1975" s="21"/>
      <c r="E1975" s="22"/>
      <c r="F1975" s="22"/>
      <c r="G1975" s="22"/>
      <c r="H1975" s="23">
        <v>0</v>
      </c>
      <c r="I1975" s="22"/>
      <c r="J1975" s="23" t="s">
        <v>18202</v>
      </c>
      <c r="K1975" s="22"/>
      <c r="L1975" s="23" t="s">
        <v>21045</v>
      </c>
      <c r="M1975" s="22"/>
      <c r="N1975" s="22"/>
      <c r="O1975" s="22"/>
      <c r="P1975" s="24"/>
      <c r="Q1975" s="23" t="s">
        <v>20</v>
      </c>
      <c r="R1975" s="22"/>
      <c r="S1975" s="25"/>
      <c r="T1975" s="26"/>
      <c r="U1975" s="26"/>
      <c r="V1975" s="22"/>
      <c r="W1975" s="27"/>
      <c r="X1975" s="8"/>
      <c r="Y1975" s="8"/>
      <c r="Z1975" s="8"/>
      <c r="AA1975" s="8"/>
      <c r="AB1975" s="8"/>
      <c r="AC1975" s="8"/>
      <c r="AD1975" s="8"/>
      <c r="AE1975" s="8"/>
      <c r="AF1975" s="8"/>
      <c r="AG1975" s="8"/>
      <c r="AH1975" s="8"/>
      <c r="AI1975" s="8"/>
      <c r="AJ1975" s="8"/>
      <c r="AK1975" s="8"/>
    </row>
    <row r="1976" spans="1:37" ht="255.75">
      <c r="A1976" s="18">
        <v>4364</v>
      </c>
      <c r="B1976" s="30" t="s">
        <v>18371</v>
      </c>
      <c r="C1976" s="28" t="s">
        <v>21645</v>
      </c>
      <c r="D1976" s="28" t="s">
        <v>21646</v>
      </c>
      <c r="E1976" s="22"/>
      <c r="F1976" s="23" t="s">
        <v>18471</v>
      </c>
      <c r="G1976" s="22"/>
      <c r="H1976" s="23">
        <v>0</v>
      </c>
      <c r="I1976" s="22"/>
      <c r="J1976" s="23" t="s">
        <v>18202</v>
      </c>
      <c r="K1976" s="23" t="s">
        <v>18203</v>
      </c>
      <c r="L1976" s="23" t="s">
        <v>35</v>
      </c>
      <c r="M1976" s="22"/>
      <c r="N1976" s="22"/>
      <c r="O1976" s="23" t="s">
        <v>21647</v>
      </c>
      <c r="P1976" s="24"/>
      <c r="Q1976" s="23" t="s">
        <v>99</v>
      </c>
      <c r="R1976" s="23" t="s">
        <v>10886</v>
      </c>
      <c r="S1976" s="25"/>
      <c r="T1976" s="26"/>
      <c r="U1976" s="26"/>
      <c r="V1976" s="22"/>
      <c r="W1976" s="27"/>
      <c r="X1976" s="8"/>
      <c r="Y1976" s="8"/>
      <c r="Z1976" s="8"/>
      <c r="AA1976" s="8"/>
      <c r="AB1976" s="8"/>
      <c r="AC1976" s="8"/>
      <c r="AD1976" s="8"/>
      <c r="AE1976" s="8"/>
      <c r="AF1976" s="8"/>
      <c r="AG1976" s="8"/>
      <c r="AH1976" s="8"/>
      <c r="AI1976" s="8"/>
      <c r="AJ1976" s="8"/>
      <c r="AK1976" s="8"/>
    </row>
    <row r="1977" spans="1:37" ht="409.5">
      <c r="A1977" s="18">
        <v>4365</v>
      </c>
      <c r="B1977" s="19"/>
      <c r="C1977" s="20" t="s">
        <v>21648</v>
      </c>
      <c r="D1977" s="21"/>
      <c r="E1977" s="22"/>
      <c r="F1977" s="22"/>
      <c r="G1977" s="22"/>
      <c r="H1977" s="23">
        <v>0</v>
      </c>
      <c r="I1977" s="22"/>
      <c r="J1977" s="23" t="s">
        <v>18202</v>
      </c>
      <c r="K1977" s="22"/>
      <c r="L1977" s="23" t="s">
        <v>21045</v>
      </c>
      <c r="M1977" s="22"/>
      <c r="N1977" s="22"/>
      <c r="O1977" s="22"/>
      <c r="P1977" s="24"/>
      <c r="Q1977" s="23" t="s">
        <v>20</v>
      </c>
      <c r="R1977" s="22"/>
      <c r="S1977" s="25"/>
      <c r="T1977" s="26"/>
      <c r="U1977" s="26"/>
      <c r="V1977" s="22"/>
      <c r="W1977" s="27"/>
      <c r="X1977" s="8"/>
      <c r="Y1977" s="8"/>
      <c r="Z1977" s="8"/>
      <c r="AA1977" s="8"/>
      <c r="AB1977" s="8"/>
      <c r="AC1977" s="8"/>
      <c r="AD1977" s="8"/>
      <c r="AE1977" s="8"/>
      <c r="AF1977" s="8"/>
      <c r="AG1977" s="8"/>
      <c r="AH1977" s="8"/>
      <c r="AI1977" s="8"/>
      <c r="AJ1977" s="8"/>
      <c r="AK1977" s="8"/>
    </row>
    <row r="1978" spans="1:37" ht="105.75">
      <c r="A1978" s="18">
        <v>4373</v>
      </c>
      <c r="B1978" s="19"/>
      <c r="C1978" s="28" t="s">
        <v>21649</v>
      </c>
      <c r="D1978" s="28" t="s">
        <v>21650</v>
      </c>
      <c r="E1978" s="22"/>
      <c r="F1978" s="23" t="s">
        <v>50</v>
      </c>
      <c r="G1978" s="22"/>
      <c r="H1978" s="23">
        <v>0</v>
      </c>
      <c r="I1978" s="22"/>
      <c r="J1978" s="23" t="s">
        <v>18202</v>
      </c>
      <c r="K1978" s="23" t="s">
        <v>18203</v>
      </c>
      <c r="L1978" s="23" t="s">
        <v>18223</v>
      </c>
      <c r="M1978" s="22"/>
      <c r="N1978" s="22"/>
      <c r="O1978" s="22"/>
      <c r="P1978" s="24"/>
      <c r="Q1978" s="23" t="s">
        <v>29</v>
      </c>
      <c r="R1978" s="23" t="s">
        <v>30</v>
      </c>
      <c r="S1978" s="25"/>
      <c r="T1978" s="26"/>
      <c r="U1978" s="26"/>
      <c r="V1978" s="22"/>
      <c r="W1978" s="27"/>
      <c r="X1978" s="8"/>
      <c r="Y1978" s="8"/>
      <c r="Z1978" s="8"/>
      <c r="AA1978" s="8"/>
      <c r="AB1978" s="8"/>
      <c r="AC1978" s="8"/>
      <c r="AD1978" s="8"/>
      <c r="AE1978" s="8"/>
      <c r="AF1978" s="8"/>
      <c r="AG1978" s="8"/>
      <c r="AH1978" s="8"/>
      <c r="AI1978" s="8"/>
      <c r="AJ1978" s="8"/>
      <c r="AK1978" s="8"/>
    </row>
    <row r="1979" spans="1:37" ht="90.75">
      <c r="A1979" s="18">
        <v>4375</v>
      </c>
      <c r="B1979" s="19"/>
      <c r="C1979" s="28" t="s">
        <v>21651</v>
      </c>
      <c r="D1979" s="28" t="s">
        <v>21652</v>
      </c>
      <c r="E1979" s="22"/>
      <c r="F1979" s="22"/>
      <c r="G1979" s="22"/>
      <c r="H1979" s="23">
        <v>0</v>
      </c>
      <c r="I1979" s="22"/>
      <c r="J1979" s="23" t="s">
        <v>18202</v>
      </c>
      <c r="K1979" s="22"/>
      <c r="L1979" s="23" t="s">
        <v>15679</v>
      </c>
      <c r="M1979" s="22"/>
      <c r="N1979" s="22"/>
      <c r="O1979" s="22"/>
      <c r="P1979" s="24"/>
      <c r="Q1979" s="23" t="s">
        <v>29</v>
      </c>
      <c r="R1979" s="23" t="s">
        <v>30</v>
      </c>
      <c r="S1979" s="25"/>
      <c r="T1979" s="26"/>
      <c r="U1979" s="26"/>
      <c r="V1979" s="22"/>
      <c r="W1979" s="27"/>
      <c r="X1979" s="8"/>
      <c r="Y1979" s="8"/>
      <c r="Z1979" s="8"/>
      <c r="AA1979" s="8"/>
      <c r="AB1979" s="8"/>
      <c r="AC1979" s="8"/>
      <c r="AD1979" s="8"/>
      <c r="AE1979" s="8"/>
      <c r="AF1979" s="8"/>
      <c r="AG1979" s="8"/>
      <c r="AH1979" s="8"/>
      <c r="AI1979" s="8"/>
      <c r="AJ1979" s="8"/>
      <c r="AK1979" s="8"/>
    </row>
    <row r="1980" spans="1:37" ht="60.75">
      <c r="A1980" s="18">
        <v>4376</v>
      </c>
      <c r="B1980" s="19"/>
      <c r="C1980" s="28" t="s">
        <v>21651</v>
      </c>
      <c r="D1980" s="28" t="s">
        <v>21223</v>
      </c>
      <c r="E1980" s="22"/>
      <c r="F1980" s="22"/>
      <c r="G1980" s="22"/>
      <c r="H1980" s="23">
        <v>0</v>
      </c>
      <c r="I1980" s="22"/>
      <c r="J1980" s="23" t="s">
        <v>18202</v>
      </c>
      <c r="K1980" s="22"/>
      <c r="L1980" s="23" t="s">
        <v>15679</v>
      </c>
      <c r="M1980" s="22"/>
      <c r="N1980" s="22"/>
      <c r="O1980" s="22"/>
      <c r="P1980" s="24"/>
      <c r="Q1980" s="23" t="s">
        <v>29</v>
      </c>
      <c r="R1980" s="23" t="s">
        <v>30</v>
      </c>
      <c r="S1980" s="25"/>
      <c r="T1980" s="26"/>
      <c r="U1980" s="26"/>
      <c r="V1980" s="22"/>
      <c r="W1980" s="27"/>
      <c r="X1980" s="8"/>
      <c r="Y1980" s="8"/>
      <c r="Z1980" s="8"/>
      <c r="AA1980" s="8"/>
      <c r="AB1980" s="8"/>
      <c r="AC1980" s="8"/>
      <c r="AD1980" s="8"/>
      <c r="AE1980" s="8"/>
      <c r="AF1980" s="8"/>
      <c r="AG1980" s="8"/>
      <c r="AH1980" s="8"/>
      <c r="AI1980" s="8"/>
      <c r="AJ1980" s="8"/>
      <c r="AK1980" s="8"/>
    </row>
    <row r="1981" spans="1:37" ht="150.75">
      <c r="A1981" s="18">
        <v>4381</v>
      </c>
      <c r="B1981" s="19"/>
      <c r="C1981" s="28" t="s">
        <v>21653</v>
      </c>
      <c r="D1981" s="28" t="s">
        <v>21654</v>
      </c>
      <c r="E1981" s="22"/>
      <c r="F1981" s="22"/>
      <c r="G1981" s="22"/>
      <c r="H1981" s="23">
        <v>0</v>
      </c>
      <c r="I1981" s="22"/>
      <c r="J1981" s="23" t="s">
        <v>18202</v>
      </c>
      <c r="K1981" s="22"/>
      <c r="L1981" s="23" t="s">
        <v>17409</v>
      </c>
      <c r="M1981" s="22"/>
      <c r="N1981" s="22"/>
      <c r="O1981" s="22"/>
      <c r="P1981" s="24"/>
      <c r="Q1981" s="22"/>
      <c r="R1981" s="23" t="s">
        <v>21655</v>
      </c>
      <c r="S1981" s="25"/>
      <c r="T1981" s="26"/>
      <c r="U1981" s="32" t="s">
        <v>545</v>
      </c>
      <c r="V1981" s="22"/>
      <c r="W1981" s="27"/>
      <c r="X1981" s="8"/>
      <c r="Y1981" s="8"/>
      <c r="Z1981" s="8"/>
      <c r="AA1981" s="8"/>
      <c r="AB1981" s="8"/>
      <c r="AC1981" s="8"/>
      <c r="AD1981" s="8"/>
      <c r="AE1981" s="8"/>
      <c r="AF1981" s="8"/>
      <c r="AG1981" s="8"/>
      <c r="AH1981" s="8"/>
      <c r="AI1981" s="8"/>
      <c r="AJ1981" s="8"/>
      <c r="AK1981" s="8"/>
    </row>
    <row r="1982" spans="1:37" ht="105.75">
      <c r="A1982" s="18">
        <v>4383</v>
      </c>
      <c r="B1982" s="19"/>
      <c r="C1982" s="28" t="s">
        <v>21656</v>
      </c>
      <c r="D1982" s="28" t="s">
        <v>21657</v>
      </c>
      <c r="E1982" s="22"/>
      <c r="F1982" s="22"/>
      <c r="G1982" s="22"/>
      <c r="H1982" s="23">
        <v>0</v>
      </c>
      <c r="I1982" s="22"/>
      <c r="J1982" s="23" t="s">
        <v>18202</v>
      </c>
      <c r="K1982" s="31">
        <v>43313</v>
      </c>
      <c r="L1982" s="23" t="s">
        <v>18367</v>
      </c>
      <c r="M1982" s="22"/>
      <c r="N1982" s="22"/>
      <c r="O1982" s="22"/>
      <c r="P1982" s="24"/>
      <c r="Q1982" s="23" t="s">
        <v>18377</v>
      </c>
      <c r="R1982" s="22"/>
      <c r="S1982" s="25"/>
      <c r="T1982" s="26"/>
      <c r="U1982" s="26"/>
      <c r="V1982" s="22"/>
      <c r="W1982" s="27"/>
      <c r="X1982" s="8"/>
      <c r="Y1982" s="8"/>
      <c r="Z1982" s="8"/>
      <c r="AA1982" s="8"/>
      <c r="AB1982" s="8"/>
      <c r="AC1982" s="8"/>
      <c r="AD1982" s="8"/>
      <c r="AE1982" s="8"/>
      <c r="AF1982" s="8"/>
      <c r="AG1982" s="8"/>
      <c r="AH1982" s="8"/>
      <c r="AI1982" s="8"/>
      <c r="AJ1982" s="8"/>
      <c r="AK1982" s="8"/>
    </row>
    <row r="1983" spans="1:37" ht="105.75">
      <c r="A1983" s="18">
        <v>4384</v>
      </c>
      <c r="B1983" s="19"/>
      <c r="C1983" s="28" t="s">
        <v>21658</v>
      </c>
      <c r="D1983" s="28" t="s">
        <v>21659</v>
      </c>
      <c r="E1983" s="22"/>
      <c r="F1983" s="22"/>
      <c r="G1983" s="22"/>
      <c r="H1983" s="23">
        <v>0</v>
      </c>
      <c r="I1983" s="22"/>
      <c r="J1983" s="23" t="s">
        <v>18202</v>
      </c>
      <c r="K1983" s="22"/>
      <c r="L1983" s="23" t="s">
        <v>17409</v>
      </c>
      <c r="M1983" s="22"/>
      <c r="N1983" s="22"/>
      <c r="O1983" s="22"/>
      <c r="P1983" s="24"/>
      <c r="Q1983" s="22"/>
      <c r="R1983" s="23" t="s">
        <v>6887</v>
      </c>
      <c r="S1983" s="25"/>
      <c r="T1983" s="26"/>
      <c r="U1983" s="32" t="s">
        <v>545</v>
      </c>
      <c r="V1983" s="22"/>
      <c r="W1983" s="27"/>
      <c r="X1983" s="8"/>
      <c r="Y1983" s="8"/>
      <c r="Z1983" s="8"/>
      <c r="AA1983" s="8"/>
      <c r="AB1983" s="8"/>
      <c r="AC1983" s="8"/>
      <c r="AD1983" s="8"/>
      <c r="AE1983" s="8"/>
      <c r="AF1983" s="8"/>
      <c r="AG1983" s="8"/>
      <c r="AH1983" s="8"/>
      <c r="AI1983" s="8"/>
      <c r="AJ1983" s="8"/>
      <c r="AK1983" s="8"/>
    </row>
    <row r="1984" spans="1:37" ht="45.75">
      <c r="A1984" s="18">
        <v>4385</v>
      </c>
      <c r="B1984" s="19"/>
      <c r="C1984" s="28" t="s">
        <v>21660</v>
      </c>
      <c r="D1984" s="28" t="s">
        <v>21661</v>
      </c>
      <c r="E1984" s="22"/>
      <c r="F1984" s="23" t="s">
        <v>403</v>
      </c>
      <c r="G1984" s="22"/>
      <c r="H1984" s="23">
        <v>0</v>
      </c>
      <c r="I1984" s="22"/>
      <c r="J1984" s="23" t="s">
        <v>18202</v>
      </c>
      <c r="K1984" s="23" t="s">
        <v>18203</v>
      </c>
      <c r="L1984" s="23" t="s">
        <v>61</v>
      </c>
      <c r="M1984" s="22"/>
      <c r="N1984" s="22"/>
      <c r="O1984" s="22"/>
      <c r="P1984" s="24"/>
      <c r="Q1984" s="23" t="s">
        <v>172</v>
      </c>
      <c r="R1984" s="23" t="s">
        <v>173</v>
      </c>
      <c r="S1984" s="25"/>
      <c r="T1984" s="26"/>
      <c r="U1984" s="26"/>
      <c r="V1984" s="22"/>
      <c r="W1984" s="27"/>
      <c r="X1984" s="8"/>
      <c r="Y1984" s="8"/>
      <c r="Z1984" s="8"/>
      <c r="AA1984" s="8"/>
      <c r="AB1984" s="8"/>
      <c r="AC1984" s="8"/>
      <c r="AD1984" s="8"/>
      <c r="AE1984" s="8"/>
      <c r="AF1984" s="8"/>
      <c r="AG1984" s="8"/>
      <c r="AH1984" s="8"/>
      <c r="AI1984" s="8"/>
      <c r="AJ1984" s="8"/>
      <c r="AK1984" s="8"/>
    </row>
    <row r="1985" spans="1:37" ht="90.75">
      <c r="A1985" s="18">
        <v>4386</v>
      </c>
      <c r="B1985" s="19"/>
      <c r="C1985" s="28" t="s">
        <v>21662</v>
      </c>
      <c r="D1985" s="28" t="s">
        <v>21663</v>
      </c>
      <c r="E1985" s="22"/>
      <c r="F1985" s="22"/>
      <c r="G1985" s="22"/>
      <c r="H1985" s="23">
        <v>0</v>
      </c>
      <c r="I1985" s="22"/>
      <c r="J1985" s="23" t="s">
        <v>18202</v>
      </c>
      <c r="K1985" s="22"/>
      <c r="L1985" s="23" t="s">
        <v>18367</v>
      </c>
      <c r="M1985" s="22"/>
      <c r="N1985" s="22"/>
      <c r="O1985" s="22"/>
      <c r="P1985" s="24"/>
      <c r="Q1985" s="22"/>
      <c r="R1985" s="22"/>
      <c r="S1985" s="25"/>
      <c r="T1985" s="26"/>
      <c r="U1985" s="26"/>
      <c r="V1985" s="22"/>
      <c r="W1985" s="27"/>
      <c r="X1985" s="8"/>
      <c r="Y1985" s="8"/>
      <c r="Z1985" s="8"/>
      <c r="AA1985" s="8"/>
      <c r="AB1985" s="8"/>
      <c r="AC1985" s="8"/>
      <c r="AD1985" s="8"/>
      <c r="AE1985" s="8"/>
      <c r="AF1985" s="8"/>
      <c r="AG1985" s="8"/>
      <c r="AH1985" s="8"/>
      <c r="AI1985" s="8"/>
      <c r="AJ1985" s="8"/>
      <c r="AK1985" s="8"/>
    </row>
    <row r="1986" spans="1:37" ht="45.75">
      <c r="A1986" s="18">
        <v>4388</v>
      </c>
      <c r="B1986" s="19"/>
      <c r="C1986" s="28" t="s">
        <v>21664</v>
      </c>
      <c r="D1986" s="28" t="s">
        <v>21665</v>
      </c>
      <c r="E1986" s="22"/>
      <c r="F1986" s="22"/>
      <c r="G1986" s="22"/>
      <c r="H1986" s="23">
        <v>0</v>
      </c>
      <c r="I1986" s="22"/>
      <c r="J1986" s="23" t="s">
        <v>18202</v>
      </c>
      <c r="K1986" s="22"/>
      <c r="L1986" s="23" t="s">
        <v>18267</v>
      </c>
      <c r="M1986" s="22"/>
      <c r="N1986" s="22"/>
      <c r="O1986" s="22"/>
      <c r="P1986" s="24"/>
      <c r="Q1986" s="23" t="s">
        <v>29</v>
      </c>
      <c r="R1986" s="23" t="s">
        <v>30</v>
      </c>
      <c r="S1986" s="25"/>
      <c r="T1986" s="26"/>
      <c r="U1986" s="26"/>
      <c r="V1986" s="22"/>
      <c r="W1986" s="27"/>
      <c r="X1986" s="8"/>
      <c r="Y1986" s="8"/>
      <c r="Z1986" s="8"/>
      <c r="AA1986" s="8"/>
      <c r="AB1986" s="8"/>
      <c r="AC1986" s="8"/>
      <c r="AD1986" s="8"/>
      <c r="AE1986" s="8"/>
      <c r="AF1986" s="8"/>
      <c r="AG1986" s="8"/>
      <c r="AH1986" s="8"/>
      <c r="AI1986" s="8"/>
      <c r="AJ1986" s="8"/>
      <c r="AK1986" s="8"/>
    </row>
    <row r="1987" spans="1:37" ht="60.75">
      <c r="A1987" s="18">
        <v>4390</v>
      </c>
      <c r="B1987" s="19"/>
      <c r="C1987" s="28" t="s">
        <v>21666</v>
      </c>
      <c r="D1987" s="28" t="s">
        <v>620</v>
      </c>
      <c r="E1987" s="22"/>
      <c r="F1987" s="22"/>
      <c r="G1987" s="22"/>
      <c r="H1987" s="23">
        <v>0</v>
      </c>
      <c r="I1987" s="22"/>
      <c r="J1987" s="23" t="s">
        <v>18202</v>
      </c>
      <c r="K1987" s="22"/>
      <c r="L1987" s="23" t="s">
        <v>17409</v>
      </c>
      <c r="M1987" s="22"/>
      <c r="N1987" s="22"/>
      <c r="O1987" s="22"/>
      <c r="P1987" s="24"/>
      <c r="Q1987" s="23" t="s">
        <v>99</v>
      </c>
      <c r="R1987" s="23" t="s">
        <v>179</v>
      </c>
      <c r="S1987" s="25"/>
      <c r="T1987" s="26"/>
      <c r="U1987" s="26"/>
      <c r="V1987" s="22"/>
      <c r="W1987" s="27"/>
      <c r="X1987" s="8"/>
      <c r="Y1987" s="8"/>
      <c r="Z1987" s="8"/>
      <c r="AA1987" s="8"/>
      <c r="AB1987" s="8"/>
      <c r="AC1987" s="8"/>
      <c r="AD1987" s="8"/>
      <c r="AE1987" s="8"/>
      <c r="AF1987" s="8"/>
      <c r="AG1987" s="8"/>
      <c r="AH1987" s="8"/>
      <c r="AI1987" s="8"/>
      <c r="AJ1987" s="8"/>
      <c r="AK1987" s="8"/>
    </row>
    <row r="1988" spans="1:37" ht="120.75">
      <c r="A1988" s="18">
        <v>4393</v>
      </c>
      <c r="B1988" s="19"/>
      <c r="C1988" s="28" t="s">
        <v>21667</v>
      </c>
      <c r="D1988" s="28" t="s">
        <v>21668</v>
      </c>
      <c r="E1988" s="22"/>
      <c r="F1988" s="22"/>
      <c r="G1988" s="22"/>
      <c r="H1988" s="23">
        <v>0</v>
      </c>
      <c r="I1988" s="22"/>
      <c r="J1988" s="23" t="s">
        <v>18202</v>
      </c>
      <c r="K1988" s="31">
        <v>43313</v>
      </c>
      <c r="L1988" s="23" t="s">
        <v>18367</v>
      </c>
      <c r="M1988" s="22"/>
      <c r="N1988" s="22"/>
      <c r="O1988" s="22"/>
      <c r="P1988" s="24"/>
      <c r="Q1988" s="23" t="s">
        <v>18377</v>
      </c>
      <c r="R1988" s="22"/>
      <c r="S1988" s="25"/>
      <c r="T1988" s="26"/>
      <c r="U1988" s="26"/>
      <c r="V1988" s="22"/>
      <c r="W1988" s="27"/>
      <c r="X1988" s="8"/>
      <c r="Y1988" s="8"/>
      <c r="Z1988" s="8"/>
      <c r="AA1988" s="8"/>
      <c r="AB1988" s="8"/>
      <c r="AC1988" s="8"/>
      <c r="AD1988" s="8"/>
      <c r="AE1988" s="8"/>
      <c r="AF1988" s="8"/>
      <c r="AG1988" s="8"/>
      <c r="AH1988" s="8"/>
      <c r="AI1988" s="8"/>
      <c r="AJ1988" s="8"/>
      <c r="AK1988" s="8"/>
    </row>
    <row r="1989" spans="1:37" ht="75.75">
      <c r="A1989" s="18">
        <v>4394</v>
      </c>
      <c r="B1989" s="19"/>
      <c r="C1989" s="28" t="s">
        <v>21669</v>
      </c>
      <c r="D1989" s="28" t="s">
        <v>21670</v>
      </c>
      <c r="E1989" s="22"/>
      <c r="F1989" s="22"/>
      <c r="G1989" s="22"/>
      <c r="H1989" s="23">
        <v>0</v>
      </c>
      <c r="I1989" s="22"/>
      <c r="J1989" s="23" t="s">
        <v>18202</v>
      </c>
      <c r="K1989" s="22"/>
      <c r="L1989" s="23" t="s">
        <v>18367</v>
      </c>
      <c r="M1989" s="22"/>
      <c r="N1989" s="22"/>
      <c r="O1989" s="22"/>
      <c r="P1989" s="24"/>
      <c r="Q1989" s="22"/>
      <c r="R1989" s="22"/>
      <c r="S1989" s="25"/>
      <c r="T1989" s="26"/>
      <c r="U1989" s="26"/>
      <c r="V1989" s="22"/>
      <c r="W1989" s="27"/>
      <c r="X1989" s="8"/>
      <c r="Y1989" s="8"/>
      <c r="Z1989" s="8"/>
      <c r="AA1989" s="8"/>
      <c r="AB1989" s="8"/>
      <c r="AC1989" s="8"/>
      <c r="AD1989" s="8"/>
      <c r="AE1989" s="8"/>
      <c r="AF1989" s="8"/>
      <c r="AG1989" s="8"/>
      <c r="AH1989" s="8"/>
      <c r="AI1989" s="8"/>
      <c r="AJ1989" s="8"/>
      <c r="AK1989" s="8"/>
    </row>
    <row r="1990" spans="1:37" ht="252">
      <c r="A1990" s="18">
        <v>4395</v>
      </c>
      <c r="B1990" s="19"/>
      <c r="C1990" s="20" t="s">
        <v>21671</v>
      </c>
      <c r="D1990" s="21"/>
      <c r="E1990" s="22"/>
      <c r="F1990" s="22"/>
      <c r="G1990" s="22"/>
      <c r="H1990" s="23">
        <v>0</v>
      </c>
      <c r="I1990" s="22"/>
      <c r="J1990" s="23" t="s">
        <v>18202</v>
      </c>
      <c r="K1990" s="22"/>
      <c r="L1990" s="23" t="s">
        <v>21045</v>
      </c>
      <c r="M1990" s="22"/>
      <c r="N1990" s="22"/>
      <c r="O1990" s="22"/>
      <c r="P1990" s="24"/>
      <c r="Q1990" s="23" t="s">
        <v>20</v>
      </c>
      <c r="R1990" s="22"/>
      <c r="S1990" s="25"/>
      <c r="T1990" s="26"/>
      <c r="U1990" s="26"/>
      <c r="V1990" s="22"/>
      <c r="W1990" s="27"/>
      <c r="X1990" s="8"/>
      <c r="Y1990" s="8"/>
      <c r="Z1990" s="8"/>
      <c r="AA1990" s="8"/>
      <c r="AB1990" s="8"/>
      <c r="AC1990" s="8"/>
      <c r="AD1990" s="8"/>
      <c r="AE1990" s="8"/>
      <c r="AF1990" s="8"/>
      <c r="AG1990" s="8"/>
      <c r="AH1990" s="8"/>
      <c r="AI1990" s="8"/>
      <c r="AJ1990" s="8"/>
      <c r="AK1990" s="8"/>
    </row>
    <row r="1991" spans="1:37" ht="299.25">
      <c r="A1991" s="18">
        <v>4396</v>
      </c>
      <c r="B1991" s="19"/>
      <c r="C1991" s="20" t="s">
        <v>21672</v>
      </c>
      <c r="D1991" s="21"/>
      <c r="E1991" s="22"/>
      <c r="F1991" s="22"/>
      <c r="G1991" s="22"/>
      <c r="H1991" s="23">
        <v>0</v>
      </c>
      <c r="I1991" s="22"/>
      <c r="J1991" s="23" t="s">
        <v>18202</v>
      </c>
      <c r="K1991" s="22"/>
      <c r="L1991" s="23" t="s">
        <v>21045</v>
      </c>
      <c r="M1991" s="22"/>
      <c r="N1991" s="22"/>
      <c r="O1991" s="22"/>
      <c r="P1991" s="24"/>
      <c r="Q1991" s="23" t="s">
        <v>20</v>
      </c>
      <c r="R1991" s="22"/>
      <c r="S1991" s="25"/>
      <c r="T1991" s="26"/>
      <c r="U1991" s="26"/>
      <c r="V1991" s="22"/>
      <c r="W1991" s="27"/>
      <c r="X1991" s="8"/>
      <c r="Y1991" s="8"/>
      <c r="Z1991" s="8"/>
      <c r="AA1991" s="8"/>
      <c r="AB1991" s="8"/>
      <c r="AC1991" s="8"/>
      <c r="AD1991" s="8"/>
      <c r="AE1991" s="8"/>
      <c r="AF1991" s="8"/>
      <c r="AG1991" s="8"/>
      <c r="AH1991" s="8"/>
      <c r="AI1991" s="8"/>
      <c r="AJ1991" s="8"/>
      <c r="AK1991" s="8"/>
    </row>
    <row r="1992" spans="1:37" ht="225.75">
      <c r="A1992" s="18">
        <v>4397</v>
      </c>
      <c r="B1992" s="19"/>
      <c r="C1992" s="28" t="s">
        <v>21673</v>
      </c>
      <c r="D1992" s="28" t="s">
        <v>21674</v>
      </c>
      <c r="E1992" s="22"/>
      <c r="F1992" s="23" t="s">
        <v>1628</v>
      </c>
      <c r="G1992" s="22"/>
      <c r="H1992" s="23">
        <v>0</v>
      </c>
      <c r="I1992" s="22"/>
      <c r="J1992" s="23" t="s">
        <v>18202</v>
      </c>
      <c r="K1992" s="22"/>
      <c r="L1992" s="23" t="s">
        <v>20770</v>
      </c>
      <c r="M1992" s="22"/>
      <c r="N1992" s="22"/>
      <c r="O1992" s="22"/>
      <c r="P1992" s="24"/>
      <c r="Q1992" s="23" t="s">
        <v>36</v>
      </c>
      <c r="R1992" s="23" t="s">
        <v>37</v>
      </c>
      <c r="S1992" s="25"/>
      <c r="T1992" s="26"/>
      <c r="U1992" s="26"/>
      <c r="V1992" s="22"/>
      <c r="W1992" s="27"/>
      <c r="X1992" s="8"/>
      <c r="Y1992" s="8"/>
      <c r="Z1992" s="8"/>
      <c r="AA1992" s="8"/>
      <c r="AB1992" s="8"/>
      <c r="AC1992" s="8"/>
      <c r="AD1992" s="8"/>
      <c r="AE1992" s="8"/>
      <c r="AF1992" s="8"/>
      <c r="AG1992" s="8"/>
      <c r="AH1992" s="8"/>
      <c r="AI1992" s="8"/>
      <c r="AJ1992" s="8"/>
      <c r="AK1992" s="8"/>
    </row>
    <row r="1993" spans="1:37" ht="105.75">
      <c r="A1993" s="18">
        <v>4400</v>
      </c>
      <c r="B1993" s="19"/>
      <c r="C1993" s="28" t="s">
        <v>21675</v>
      </c>
      <c r="D1993" s="28" t="s">
        <v>21676</v>
      </c>
      <c r="E1993" s="22"/>
      <c r="F1993" s="22"/>
      <c r="G1993" s="22"/>
      <c r="H1993" s="23">
        <v>0</v>
      </c>
      <c r="I1993" s="22"/>
      <c r="J1993" s="23" t="s">
        <v>18202</v>
      </c>
      <c r="K1993" s="22"/>
      <c r="L1993" s="23" t="s">
        <v>17409</v>
      </c>
      <c r="M1993" s="22"/>
      <c r="N1993" s="22"/>
      <c r="O1993" s="22"/>
      <c r="P1993" s="24"/>
      <c r="Q1993" s="22"/>
      <c r="R1993" s="23" t="s">
        <v>6887</v>
      </c>
      <c r="S1993" s="25"/>
      <c r="T1993" s="26"/>
      <c r="U1993" s="32" t="s">
        <v>545</v>
      </c>
      <c r="V1993" s="22"/>
      <c r="W1993" s="27"/>
      <c r="X1993" s="8"/>
      <c r="Y1993" s="8"/>
      <c r="Z1993" s="8"/>
      <c r="AA1993" s="8"/>
      <c r="AB1993" s="8"/>
      <c r="AC1993" s="8"/>
      <c r="AD1993" s="8"/>
      <c r="AE1993" s="8"/>
      <c r="AF1993" s="8"/>
      <c r="AG1993" s="8"/>
      <c r="AH1993" s="8"/>
      <c r="AI1993" s="8"/>
      <c r="AJ1993" s="8"/>
      <c r="AK1993" s="8"/>
    </row>
    <row r="1994" spans="1:37" ht="60.75">
      <c r="A1994" s="18">
        <v>4401</v>
      </c>
      <c r="B1994" s="19"/>
      <c r="C1994" s="28" t="s">
        <v>21677</v>
      </c>
      <c r="D1994" s="28" t="s">
        <v>21678</v>
      </c>
      <c r="E1994" s="22"/>
      <c r="F1994" s="22"/>
      <c r="G1994" s="22"/>
      <c r="H1994" s="23">
        <v>0</v>
      </c>
      <c r="I1994" s="22"/>
      <c r="J1994" s="23" t="s">
        <v>18202</v>
      </c>
      <c r="K1994" s="22"/>
      <c r="L1994" s="23" t="s">
        <v>17409</v>
      </c>
      <c r="M1994" s="22"/>
      <c r="N1994" s="22"/>
      <c r="O1994" s="22"/>
      <c r="P1994" s="24"/>
      <c r="Q1994" s="22"/>
      <c r="R1994" s="23" t="s">
        <v>21679</v>
      </c>
      <c r="S1994" s="25"/>
      <c r="T1994" s="26"/>
      <c r="U1994" s="32" t="s">
        <v>545</v>
      </c>
      <c r="V1994" s="22"/>
      <c r="W1994" s="27"/>
      <c r="X1994" s="8"/>
      <c r="Y1994" s="8"/>
      <c r="Z1994" s="8"/>
      <c r="AA1994" s="8"/>
      <c r="AB1994" s="8"/>
      <c r="AC1994" s="8"/>
      <c r="AD1994" s="8"/>
      <c r="AE1994" s="8"/>
      <c r="AF1994" s="8"/>
      <c r="AG1994" s="8"/>
      <c r="AH1994" s="8"/>
      <c r="AI1994" s="8"/>
      <c r="AJ1994" s="8"/>
      <c r="AK1994" s="8"/>
    </row>
    <row r="1995" spans="1:37" ht="60.75">
      <c r="A1995" s="18">
        <v>4406</v>
      </c>
      <c r="B1995" s="19"/>
      <c r="C1995" s="28" t="s">
        <v>21680</v>
      </c>
      <c r="D1995" s="28" t="s">
        <v>21681</v>
      </c>
      <c r="E1995" s="22"/>
      <c r="F1995" s="23" t="s">
        <v>11808</v>
      </c>
      <c r="G1995" s="23" t="s">
        <v>19551</v>
      </c>
      <c r="H1995" s="23">
        <v>0</v>
      </c>
      <c r="I1995" s="22"/>
      <c r="J1995" s="23" t="s">
        <v>18202</v>
      </c>
      <c r="K1995" s="29">
        <v>43497</v>
      </c>
      <c r="L1995" s="23" t="s">
        <v>20770</v>
      </c>
      <c r="M1995" s="22"/>
      <c r="N1995" s="23" t="s">
        <v>18765</v>
      </c>
      <c r="O1995" s="22"/>
      <c r="P1995" s="24"/>
      <c r="Q1995" s="23" t="s">
        <v>29</v>
      </c>
      <c r="R1995" s="23" t="s">
        <v>30</v>
      </c>
      <c r="S1995" s="25"/>
      <c r="T1995" s="26"/>
      <c r="U1995" s="26"/>
      <c r="V1995" s="22"/>
      <c r="W1995" s="27"/>
      <c r="X1995" s="8"/>
      <c r="Y1995" s="8"/>
      <c r="Z1995" s="8"/>
      <c r="AA1995" s="8"/>
      <c r="AB1995" s="8"/>
      <c r="AC1995" s="8"/>
      <c r="AD1995" s="8"/>
      <c r="AE1995" s="8"/>
      <c r="AF1995" s="8"/>
      <c r="AG1995" s="8"/>
      <c r="AH1995" s="8"/>
      <c r="AI1995" s="8"/>
      <c r="AJ1995" s="8"/>
      <c r="AK1995" s="8"/>
    </row>
    <row r="1996" spans="1:37" ht="60.75">
      <c r="A1996" s="18">
        <v>4407</v>
      </c>
      <c r="B1996" s="19"/>
      <c r="C1996" s="28" t="s">
        <v>21680</v>
      </c>
      <c r="D1996" s="28" t="s">
        <v>21682</v>
      </c>
      <c r="E1996" s="22"/>
      <c r="F1996" s="23" t="s">
        <v>1342</v>
      </c>
      <c r="G1996" s="23" t="s">
        <v>18764</v>
      </c>
      <c r="H1996" s="23">
        <v>0</v>
      </c>
      <c r="I1996" s="22"/>
      <c r="J1996" s="23" t="s">
        <v>18202</v>
      </c>
      <c r="K1996" s="29">
        <v>43497</v>
      </c>
      <c r="L1996" s="23" t="s">
        <v>20770</v>
      </c>
      <c r="M1996" s="22"/>
      <c r="N1996" s="23" t="s">
        <v>18765</v>
      </c>
      <c r="O1996" s="22"/>
      <c r="P1996" s="24"/>
      <c r="Q1996" s="23" t="s">
        <v>29</v>
      </c>
      <c r="R1996" s="23" t="s">
        <v>30</v>
      </c>
      <c r="S1996" s="25"/>
      <c r="T1996" s="26"/>
      <c r="U1996" s="26"/>
      <c r="V1996" s="22"/>
      <c r="W1996" s="27"/>
      <c r="X1996" s="8"/>
      <c r="Y1996" s="8"/>
      <c r="Z1996" s="8"/>
      <c r="AA1996" s="8"/>
      <c r="AB1996" s="8"/>
      <c r="AC1996" s="8"/>
      <c r="AD1996" s="8"/>
      <c r="AE1996" s="8"/>
      <c r="AF1996" s="8"/>
      <c r="AG1996" s="8"/>
      <c r="AH1996" s="8"/>
      <c r="AI1996" s="8"/>
      <c r="AJ1996" s="8"/>
      <c r="AK1996" s="8"/>
    </row>
    <row r="1997" spans="1:37" ht="120.75">
      <c r="A1997" s="18">
        <v>4408</v>
      </c>
      <c r="B1997" s="19"/>
      <c r="C1997" s="28" t="s">
        <v>21683</v>
      </c>
      <c r="D1997" s="28" t="s">
        <v>21684</v>
      </c>
      <c r="E1997" s="22"/>
      <c r="F1997" s="23" t="s">
        <v>415</v>
      </c>
      <c r="G1997" s="22"/>
      <c r="H1997" s="23">
        <v>0</v>
      </c>
      <c r="I1997" s="22"/>
      <c r="J1997" s="23" t="s">
        <v>18202</v>
      </c>
      <c r="K1997" s="22"/>
      <c r="L1997" s="23" t="s">
        <v>20770</v>
      </c>
      <c r="M1997" s="22"/>
      <c r="N1997" s="22"/>
      <c r="O1997" s="22"/>
      <c r="P1997" s="24"/>
      <c r="Q1997" s="23" t="s">
        <v>36</v>
      </c>
      <c r="R1997" s="23" t="s">
        <v>37</v>
      </c>
      <c r="S1997" s="25"/>
      <c r="T1997" s="26"/>
      <c r="U1997" s="26"/>
      <c r="V1997" s="22"/>
      <c r="W1997" s="27"/>
      <c r="X1997" s="8"/>
      <c r="Y1997" s="8"/>
      <c r="Z1997" s="8"/>
      <c r="AA1997" s="8"/>
      <c r="AB1997" s="8"/>
      <c r="AC1997" s="8"/>
      <c r="AD1997" s="8"/>
      <c r="AE1997" s="8"/>
      <c r="AF1997" s="8"/>
      <c r="AG1997" s="8"/>
      <c r="AH1997" s="8"/>
      <c r="AI1997" s="8"/>
      <c r="AJ1997" s="8"/>
      <c r="AK1997" s="8"/>
    </row>
    <row r="1998" spans="1:37" ht="120.75">
      <c r="A1998" s="18">
        <v>4409</v>
      </c>
      <c r="B1998" s="19"/>
      <c r="C1998" s="28" t="s">
        <v>21685</v>
      </c>
      <c r="D1998" s="28" t="s">
        <v>21686</v>
      </c>
      <c r="E1998" s="22"/>
      <c r="F1998" s="22"/>
      <c r="G1998" s="22"/>
      <c r="H1998" s="23">
        <v>0</v>
      </c>
      <c r="I1998" s="22"/>
      <c r="J1998" s="23" t="s">
        <v>18202</v>
      </c>
      <c r="K1998" s="22"/>
      <c r="L1998" s="23" t="s">
        <v>17409</v>
      </c>
      <c r="M1998" s="22"/>
      <c r="N1998" s="22"/>
      <c r="O1998" s="22"/>
      <c r="P1998" s="24"/>
      <c r="Q1998" s="22"/>
      <c r="R1998" s="23" t="s">
        <v>21687</v>
      </c>
      <c r="S1998" s="25"/>
      <c r="T1998" s="26"/>
      <c r="U1998" s="32" t="s">
        <v>545</v>
      </c>
      <c r="V1998" s="22"/>
      <c r="W1998" s="27"/>
      <c r="X1998" s="8"/>
      <c r="Y1998" s="8"/>
      <c r="Z1998" s="8"/>
      <c r="AA1998" s="8"/>
      <c r="AB1998" s="8"/>
      <c r="AC1998" s="8"/>
      <c r="AD1998" s="8"/>
      <c r="AE1998" s="8"/>
      <c r="AF1998" s="8"/>
      <c r="AG1998" s="8"/>
      <c r="AH1998" s="8"/>
      <c r="AI1998" s="8"/>
      <c r="AJ1998" s="8"/>
      <c r="AK1998" s="8"/>
    </row>
    <row r="1999" spans="1:37" ht="120.75">
      <c r="A1999" s="18">
        <v>4410</v>
      </c>
      <c r="B1999" s="19"/>
      <c r="C1999" s="28" t="s">
        <v>21688</v>
      </c>
      <c r="D1999" s="28" t="s">
        <v>21689</v>
      </c>
      <c r="E1999" s="22"/>
      <c r="F1999" s="22"/>
      <c r="G1999" s="22"/>
      <c r="H1999" s="23">
        <v>0</v>
      </c>
      <c r="I1999" s="22"/>
      <c r="J1999" s="23" t="s">
        <v>18202</v>
      </c>
      <c r="K1999" s="22"/>
      <c r="L1999" s="23" t="s">
        <v>17409</v>
      </c>
      <c r="M1999" s="22"/>
      <c r="N1999" s="22"/>
      <c r="O1999" s="22"/>
      <c r="P1999" s="24"/>
      <c r="Q1999" s="22"/>
      <c r="R1999" s="23" t="s">
        <v>21687</v>
      </c>
      <c r="S1999" s="25"/>
      <c r="T1999" s="26"/>
      <c r="U1999" s="32" t="s">
        <v>545</v>
      </c>
      <c r="V1999" s="22"/>
      <c r="W1999" s="27"/>
      <c r="X1999" s="8"/>
      <c r="Y1999" s="8"/>
      <c r="Z1999" s="8"/>
      <c r="AA1999" s="8"/>
      <c r="AB1999" s="8"/>
      <c r="AC1999" s="8"/>
      <c r="AD1999" s="8"/>
      <c r="AE1999" s="8"/>
      <c r="AF1999" s="8"/>
      <c r="AG1999" s="8"/>
      <c r="AH1999" s="8"/>
      <c r="AI1999" s="8"/>
      <c r="AJ1999" s="8"/>
      <c r="AK1999" s="8"/>
    </row>
    <row r="2000" spans="1:37" ht="409.6">
      <c r="A2000" s="18">
        <v>4414</v>
      </c>
      <c r="B2000" s="19"/>
      <c r="C2000" s="28" t="s">
        <v>21690</v>
      </c>
      <c r="D2000" s="21"/>
      <c r="E2000" s="22"/>
      <c r="F2000" s="22"/>
      <c r="G2000" s="22"/>
      <c r="H2000" s="23">
        <v>0</v>
      </c>
      <c r="I2000" s="22"/>
      <c r="J2000" s="23" t="s">
        <v>18202</v>
      </c>
      <c r="K2000" s="22"/>
      <c r="L2000" s="23" t="s">
        <v>18219</v>
      </c>
      <c r="M2000" s="23">
        <v>2017</v>
      </c>
      <c r="N2000" s="22"/>
      <c r="O2000" s="22"/>
      <c r="P2000" s="24"/>
      <c r="Q2000" s="23" t="s">
        <v>20</v>
      </c>
      <c r="R2000" s="23" t="s">
        <v>21</v>
      </c>
      <c r="S2000" s="25"/>
      <c r="T2000" s="26"/>
      <c r="U2000" s="26"/>
      <c r="V2000" s="22"/>
      <c r="W2000" s="27"/>
      <c r="X2000" s="8"/>
      <c r="Y2000" s="8"/>
      <c r="Z2000" s="8"/>
      <c r="AA2000" s="8"/>
      <c r="AB2000" s="8"/>
      <c r="AC2000" s="8"/>
      <c r="AD2000" s="8"/>
      <c r="AE2000" s="8"/>
      <c r="AF2000" s="8"/>
      <c r="AG2000" s="8"/>
      <c r="AH2000" s="8"/>
      <c r="AI2000" s="8"/>
      <c r="AJ2000" s="8"/>
      <c r="AK2000" s="8"/>
    </row>
    <row r="2001" spans="1:37" ht="360.75">
      <c r="A2001" s="18">
        <v>4415</v>
      </c>
      <c r="B2001" s="19"/>
      <c r="C2001" s="28" t="s">
        <v>21691</v>
      </c>
      <c r="D2001" s="28" t="s">
        <v>21692</v>
      </c>
      <c r="E2001" s="22"/>
      <c r="F2001" s="22"/>
      <c r="G2001" s="22"/>
      <c r="H2001" s="23">
        <v>0</v>
      </c>
      <c r="I2001" s="22"/>
      <c r="J2001" s="23" t="s">
        <v>18202</v>
      </c>
      <c r="K2001" s="31">
        <v>43313</v>
      </c>
      <c r="L2001" s="23" t="s">
        <v>219</v>
      </c>
      <c r="M2001" s="22"/>
      <c r="N2001" s="22"/>
      <c r="O2001" s="22"/>
      <c r="P2001" s="24"/>
      <c r="Q2001" s="23" t="s">
        <v>18541</v>
      </c>
      <c r="R2001" s="22"/>
      <c r="S2001" s="33"/>
      <c r="T2001" s="26"/>
      <c r="U2001" s="26"/>
      <c r="V2001" s="22"/>
      <c r="W2001" s="27"/>
      <c r="X2001" s="8"/>
      <c r="Y2001" s="8"/>
      <c r="Z2001" s="8"/>
      <c r="AA2001" s="8"/>
      <c r="AB2001" s="8"/>
      <c r="AC2001" s="8"/>
      <c r="AD2001" s="8"/>
      <c r="AE2001" s="8"/>
      <c r="AF2001" s="8"/>
      <c r="AG2001" s="8"/>
      <c r="AH2001" s="8"/>
      <c r="AI2001" s="8"/>
      <c r="AJ2001" s="8"/>
      <c r="AK2001" s="8"/>
    </row>
    <row r="2002" spans="1:37" ht="285.75">
      <c r="A2002" s="18">
        <v>4416</v>
      </c>
      <c r="B2002" s="19"/>
      <c r="C2002" s="28" t="s">
        <v>21691</v>
      </c>
      <c r="D2002" s="28" t="s">
        <v>21693</v>
      </c>
      <c r="E2002" s="22"/>
      <c r="F2002" s="22"/>
      <c r="G2002" s="22"/>
      <c r="H2002" s="23">
        <v>0</v>
      </c>
      <c r="I2002" s="22"/>
      <c r="J2002" s="23" t="s">
        <v>18202</v>
      </c>
      <c r="K2002" s="31">
        <v>43313</v>
      </c>
      <c r="L2002" s="23" t="s">
        <v>219</v>
      </c>
      <c r="M2002" s="22"/>
      <c r="N2002" s="22"/>
      <c r="O2002" s="22"/>
      <c r="P2002" s="24"/>
      <c r="Q2002" s="23" t="s">
        <v>18541</v>
      </c>
      <c r="R2002" s="22"/>
      <c r="S2002" s="33"/>
      <c r="T2002" s="26"/>
      <c r="U2002" s="26"/>
      <c r="V2002" s="22"/>
      <c r="W2002" s="27"/>
      <c r="X2002" s="8"/>
      <c r="Y2002" s="8"/>
      <c r="Z2002" s="8"/>
      <c r="AA2002" s="8"/>
      <c r="AB2002" s="8"/>
      <c r="AC2002" s="8"/>
      <c r="AD2002" s="8"/>
      <c r="AE2002" s="8"/>
      <c r="AF2002" s="8"/>
      <c r="AG2002" s="8"/>
      <c r="AH2002" s="8"/>
      <c r="AI2002" s="8"/>
      <c r="AJ2002" s="8"/>
      <c r="AK2002" s="8"/>
    </row>
    <row r="2003" spans="1:37" ht="345.75">
      <c r="A2003" s="18">
        <v>4417</v>
      </c>
      <c r="B2003" s="19"/>
      <c r="C2003" s="28" t="s">
        <v>21691</v>
      </c>
      <c r="D2003" s="28" t="s">
        <v>21694</v>
      </c>
      <c r="E2003" s="22"/>
      <c r="F2003" s="22"/>
      <c r="G2003" s="22"/>
      <c r="H2003" s="23">
        <v>0</v>
      </c>
      <c r="I2003" s="22"/>
      <c r="J2003" s="23" t="s">
        <v>18202</v>
      </c>
      <c r="K2003" s="31">
        <v>43313</v>
      </c>
      <c r="L2003" s="23" t="s">
        <v>219</v>
      </c>
      <c r="M2003" s="22"/>
      <c r="N2003" s="22"/>
      <c r="O2003" s="22"/>
      <c r="P2003" s="24"/>
      <c r="Q2003" s="23" t="s">
        <v>18541</v>
      </c>
      <c r="R2003" s="22"/>
      <c r="S2003" s="33"/>
      <c r="T2003" s="26"/>
      <c r="U2003" s="26"/>
      <c r="V2003" s="22"/>
      <c r="W2003" s="27"/>
      <c r="X2003" s="8"/>
      <c r="Y2003" s="8"/>
      <c r="Z2003" s="8"/>
      <c r="AA2003" s="8"/>
      <c r="AB2003" s="8"/>
      <c r="AC2003" s="8"/>
      <c r="AD2003" s="8"/>
      <c r="AE2003" s="8"/>
      <c r="AF2003" s="8"/>
      <c r="AG2003" s="8"/>
      <c r="AH2003" s="8"/>
      <c r="AI2003" s="8"/>
      <c r="AJ2003" s="8"/>
      <c r="AK2003" s="8"/>
    </row>
    <row r="2004" spans="1:37" ht="375.75">
      <c r="A2004" s="18">
        <v>4418</v>
      </c>
      <c r="B2004" s="19"/>
      <c r="C2004" s="28" t="s">
        <v>21691</v>
      </c>
      <c r="D2004" s="28" t="s">
        <v>21695</v>
      </c>
      <c r="E2004" s="22"/>
      <c r="F2004" s="22"/>
      <c r="G2004" s="22"/>
      <c r="H2004" s="23">
        <v>0</v>
      </c>
      <c r="I2004" s="22"/>
      <c r="J2004" s="23" t="s">
        <v>18202</v>
      </c>
      <c r="K2004" s="31">
        <v>43313</v>
      </c>
      <c r="L2004" s="23" t="s">
        <v>219</v>
      </c>
      <c r="M2004" s="22"/>
      <c r="N2004" s="22"/>
      <c r="O2004" s="22"/>
      <c r="P2004" s="24"/>
      <c r="Q2004" s="23" t="s">
        <v>18541</v>
      </c>
      <c r="R2004" s="22"/>
      <c r="S2004" s="33"/>
      <c r="T2004" s="26"/>
      <c r="U2004" s="26"/>
      <c r="V2004" s="22"/>
      <c r="W2004" s="27"/>
      <c r="X2004" s="8"/>
      <c r="Y2004" s="8"/>
      <c r="Z2004" s="8"/>
      <c r="AA2004" s="8"/>
      <c r="AB2004" s="8"/>
      <c r="AC2004" s="8"/>
      <c r="AD2004" s="8"/>
      <c r="AE2004" s="8"/>
      <c r="AF2004" s="8"/>
      <c r="AG2004" s="8"/>
      <c r="AH2004" s="8"/>
      <c r="AI2004" s="8"/>
      <c r="AJ2004" s="8"/>
      <c r="AK2004" s="8"/>
    </row>
    <row r="2005" spans="1:37" ht="375.75">
      <c r="A2005" s="18">
        <v>4419</v>
      </c>
      <c r="B2005" s="19"/>
      <c r="C2005" s="28" t="s">
        <v>21691</v>
      </c>
      <c r="D2005" s="28" t="s">
        <v>21696</v>
      </c>
      <c r="E2005" s="22"/>
      <c r="F2005" s="22"/>
      <c r="G2005" s="22"/>
      <c r="H2005" s="23">
        <v>0</v>
      </c>
      <c r="I2005" s="22"/>
      <c r="J2005" s="23" t="s">
        <v>18202</v>
      </c>
      <c r="K2005" s="31">
        <v>43313</v>
      </c>
      <c r="L2005" s="23" t="s">
        <v>219</v>
      </c>
      <c r="M2005" s="22"/>
      <c r="N2005" s="22"/>
      <c r="O2005" s="22"/>
      <c r="P2005" s="24"/>
      <c r="Q2005" s="23" t="s">
        <v>18541</v>
      </c>
      <c r="R2005" s="22"/>
      <c r="S2005" s="33"/>
      <c r="T2005" s="26"/>
      <c r="U2005" s="26"/>
      <c r="V2005" s="22"/>
      <c r="W2005" s="27"/>
      <c r="X2005" s="8"/>
      <c r="Y2005" s="8"/>
      <c r="Z2005" s="8"/>
      <c r="AA2005" s="8"/>
      <c r="AB2005" s="8"/>
      <c r="AC2005" s="8"/>
      <c r="AD2005" s="8"/>
      <c r="AE2005" s="8"/>
      <c r="AF2005" s="8"/>
      <c r="AG2005" s="8"/>
      <c r="AH2005" s="8"/>
      <c r="AI2005" s="8"/>
      <c r="AJ2005" s="8"/>
      <c r="AK2005" s="8"/>
    </row>
    <row r="2006" spans="1:37" ht="390.75">
      <c r="A2006" s="18">
        <v>4420</v>
      </c>
      <c r="B2006" s="19"/>
      <c r="C2006" s="28" t="s">
        <v>21691</v>
      </c>
      <c r="D2006" s="28" t="s">
        <v>21697</v>
      </c>
      <c r="E2006" s="22"/>
      <c r="F2006" s="22"/>
      <c r="G2006" s="22"/>
      <c r="H2006" s="23">
        <v>0</v>
      </c>
      <c r="I2006" s="22"/>
      <c r="J2006" s="23" t="s">
        <v>18202</v>
      </c>
      <c r="K2006" s="31">
        <v>43313</v>
      </c>
      <c r="L2006" s="23" t="s">
        <v>219</v>
      </c>
      <c r="M2006" s="22"/>
      <c r="N2006" s="22"/>
      <c r="O2006" s="22"/>
      <c r="P2006" s="24"/>
      <c r="Q2006" s="23" t="s">
        <v>18541</v>
      </c>
      <c r="R2006" s="22"/>
      <c r="S2006" s="33"/>
      <c r="T2006" s="26"/>
      <c r="U2006" s="26"/>
      <c r="V2006" s="22"/>
      <c r="W2006" s="27"/>
      <c r="X2006" s="8"/>
      <c r="Y2006" s="8"/>
      <c r="Z2006" s="8"/>
      <c r="AA2006" s="8"/>
      <c r="AB2006" s="8"/>
      <c r="AC2006" s="8"/>
      <c r="AD2006" s="8"/>
      <c r="AE2006" s="8"/>
      <c r="AF2006" s="8"/>
      <c r="AG2006" s="8"/>
      <c r="AH2006" s="8"/>
      <c r="AI2006" s="8"/>
      <c r="AJ2006" s="8"/>
      <c r="AK2006" s="8"/>
    </row>
    <row r="2007" spans="1:37" ht="300.75">
      <c r="A2007" s="18">
        <v>4421</v>
      </c>
      <c r="B2007" s="19"/>
      <c r="C2007" s="28" t="s">
        <v>21691</v>
      </c>
      <c r="D2007" s="28" t="s">
        <v>21698</v>
      </c>
      <c r="E2007" s="22"/>
      <c r="F2007" s="22"/>
      <c r="G2007" s="22"/>
      <c r="H2007" s="23">
        <v>0</v>
      </c>
      <c r="I2007" s="22"/>
      <c r="J2007" s="23" t="s">
        <v>18202</v>
      </c>
      <c r="K2007" s="31">
        <v>43313</v>
      </c>
      <c r="L2007" s="23" t="s">
        <v>219</v>
      </c>
      <c r="M2007" s="22"/>
      <c r="N2007" s="22"/>
      <c r="O2007" s="22"/>
      <c r="P2007" s="24"/>
      <c r="Q2007" s="23" t="s">
        <v>18541</v>
      </c>
      <c r="R2007" s="22"/>
      <c r="S2007" s="33"/>
      <c r="T2007" s="26"/>
      <c r="U2007" s="26"/>
      <c r="V2007" s="22"/>
      <c r="W2007" s="27"/>
      <c r="X2007" s="8"/>
      <c r="Y2007" s="8"/>
      <c r="Z2007" s="8"/>
      <c r="AA2007" s="8"/>
      <c r="AB2007" s="8"/>
      <c r="AC2007" s="8"/>
      <c r="AD2007" s="8"/>
      <c r="AE2007" s="8"/>
      <c r="AF2007" s="8"/>
      <c r="AG2007" s="8"/>
      <c r="AH2007" s="8"/>
      <c r="AI2007" s="8"/>
      <c r="AJ2007" s="8"/>
      <c r="AK2007" s="8"/>
    </row>
    <row r="2008" spans="1:37" ht="195.75">
      <c r="A2008" s="18">
        <v>4432</v>
      </c>
      <c r="B2008" s="19"/>
      <c r="C2008" s="28" t="s">
        <v>21699</v>
      </c>
      <c r="D2008" s="28" t="s">
        <v>21700</v>
      </c>
      <c r="E2008" s="22"/>
      <c r="F2008" s="23" t="s">
        <v>415</v>
      </c>
      <c r="G2008" s="23" t="s">
        <v>21701</v>
      </c>
      <c r="H2008" s="23">
        <v>0</v>
      </c>
      <c r="I2008" s="22"/>
      <c r="J2008" s="23" t="s">
        <v>18202</v>
      </c>
      <c r="K2008" s="29">
        <v>43497</v>
      </c>
      <c r="L2008" s="23" t="s">
        <v>20770</v>
      </c>
      <c r="M2008" s="22"/>
      <c r="N2008" s="23" t="s">
        <v>21702</v>
      </c>
      <c r="O2008" s="22"/>
      <c r="P2008" s="24"/>
      <c r="Q2008" s="23" t="s">
        <v>29</v>
      </c>
      <c r="R2008" s="23" t="s">
        <v>30</v>
      </c>
      <c r="S2008" s="25"/>
      <c r="T2008" s="26"/>
      <c r="U2008" s="26"/>
      <c r="V2008" s="22"/>
      <c r="W2008" s="27"/>
      <c r="X2008" s="8"/>
      <c r="Y2008" s="8"/>
      <c r="Z2008" s="8"/>
      <c r="AA2008" s="8"/>
      <c r="AB2008" s="8"/>
      <c r="AC2008" s="8"/>
      <c r="AD2008" s="8"/>
      <c r="AE2008" s="8"/>
      <c r="AF2008" s="8"/>
      <c r="AG2008" s="8"/>
      <c r="AH2008" s="8"/>
      <c r="AI2008" s="8"/>
      <c r="AJ2008" s="8"/>
      <c r="AK2008" s="8"/>
    </row>
    <row r="2009" spans="1:37" ht="240.75">
      <c r="A2009" s="18">
        <v>4433</v>
      </c>
      <c r="B2009" s="19"/>
      <c r="C2009" s="28" t="s">
        <v>21703</v>
      </c>
      <c r="D2009" s="28" t="s">
        <v>21704</v>
      </c>
      <c r="E2009" s="22"/>
      <c r="F2009" s="23" t="s">
        <v>21705</v>
      </c>
      <c r="G2009" s="23" t="s">
        <v>19551</v>
      </c>
      <c r="H2009" s="23">
        <v>0</v>
      </c>
      <c r="I2009" s="22"/>
      <c r="J2009" s="23" t="s">
        <v>18202</v>
      </c>
      <c r="K2009" s="29">
        <v>43497</v>
      </c>
      <c r="L2009" s="23" t="s">
        <v>20770</v>
      </c>
      <c r="M2009" s="22"/>
      <c r="N2009" s="23" t="s">
        <v>21702</v>
      </c>
      <c r="O2009" s="22"/>
      <c r="P2009" s="24"/>
      <c r="Q2009" s="23" t="s">
        <v>29</v>
      </c>
      <c r="R2009" s="23" t="s">
        <v>30</v>
      </c>
      <c r="S2009" s="25"/>
      <c r="T2009" s="26"/>
      <c r="U2009" s="26"/>
      <c r="V2009" s="22"/>
      <c r="W2009" s="27"/>
      <c r="X2009" s="8"/>
      <c r="Y2009" s="8"/>
      <c r="Z2009" s="8"/>
      <c r="AA2009" s="8"/>
      <c r="AB2009" s="8"/>
      <c r="AC2009" s="8"/>
      <c r="AD2009" s="8"/>
      <c r="AE2009" s="8"/>
      <c r="AF2009" s="8"/>
      <c r="AG2009" s="8"/>
      <c r="AH2009" s="8"/>
      <c r="AI2009" s="8"/>
      <c r="AJ2009" s="8"/>
      <c r="AK2009" s="8"/>
    </row>
    <row r="2010" spans="1:37" ht="105.75">
      <c r="A2010" s="18">
        <v>4435</v>
      </c>
      <c r="B2010" s="19"/>
      <c r="C2010" s="28" t="s">
        <v>21706</v>
      </c>
      <c r="D2010" s="28" t="s">
        <v>21707</v>
      </c>
      <c r="E2010" s="22"/>
      <c r="F2010" s="22"/>
      <c r="G2010" s="22"/>
      <c r="H2010" s="23">
        <v>0</v>
      </c>
      <c r="I2010" s="22"/>
      <c r="J2010" s="23" t="s">
        <v>18202</v>
      </c>
      <c r="K2010" s="22"/>
      <c r="L2010" s="23" t="s">
        <v>17409</v>
      </c>
      <c r="M2010" s="22"/>
      <c r="N2010" s="22"/>
      <c r="O2010" s="22"/>
      <c r="P2010" s="24"/>
      <c r="Q2010" s="22"/>
      <c r="R2010" s="23" t="s">
        <v>7606</v>
      </c>
      <c r="S2010" s="25"/>
      <c r="T2010" s="26"/>
      <c r="U2010" s="32" t="s">
        <v>545</v>
      </c>
      <c r="V2010" s="22"/>
      <c r="W2010" s="27"/>
      <c r="X2010" s="8"/>
      <c r="Y2010" s="8"/>
      <c r="Z2010" s="8"/>
      <c r="AA2010" s="8"/>
      <c r="AB2010" s="8"/>
      <c r="AC2010" s="8"/>
      <c r="AD2010" s="8"/>
      <c r="AE2010" s="8"/>
      <c r="AF2010" s="8"/>
      <c r="AG2010" s="8"/>
      <c r="AH2010" s="8"/>
      <c r="AI2010" s="8"/>
      <c r="AJ2010" s="8"/>
      <c r="AK2010" s="8"/>
    </row>
    <row r="2011" spans="1:37" ht="150.75">
      <c r="A2011" s="18">
        <v>4436</v>
      </c>
      <c r="B2011" s="19"/>
      <c r="C2011" s="28" t="s">
        <v>21708</v>
      </c>
      <c r="D2011" s="28" t="s">
        <v>21709</v>
      </c>
      <c r="E2011" s="22"/>
      <c r="F2011" s="22"/>
      <c r="G2011" s="22"/>
      <c r="H2011" s="23">
        <v>0</v>
      </c>
      <c r="I2011" s="22"/>
      <c r="J2011" s="23" t="s">
        <v>18202</v>
      </c>
      <c r="K2011" s="22"/>
      <c r="L2011" s="23" t="s">
        <v>15679</v>
      </c>
      <c r="M2011" s="22"/>
      <c r="N2011" s="22"/>
      <c r="O2011" s="22"/>
      <c r="P2011" s="24"/>
      <c r="Q2011" s="23" t="s">
        <v>29</v>
      </c>
      <c r="R2011" s="23" t="s">
        <v>30</v>
      </c>
      <c r="S2011" s="25"/>
      <c r="T2011" s="26"/>
      <c r="U2011" s="26"/>
      <c r="V2011" s="22"/>
      <c r="W2011" s="27"/>
      <c r="X2011" s="8"/>
      <c r="Y2011" s="8"/>
      <c r="Z2011" s="8"/>
      <c r="AA2011" s="8"/>
      <c r="AB2011" s="8"/>
      <c r="AC2011" s="8"/>
      <c r="AD2011" s="8"/>
      <c r="AE2011" s="8"/>
      <c r="AF2011" s="8"/>
      <c r="AG2011" s="8"/>
      <c r="AH2011" s="8"/>
      <c r="AI2011" s="8"/>
      <c r="AJ2011" s="8"/>
      <c r="AK2011" s="8"/>
    </row>
    <row r="2012" spans="1:37" ht="180.75">
      <c r="A2012" s="18">
        <v>4437</v>
      </c>
      <c r="B2012" s="19"/>
      <c r="C2012" s="28" t="s">
        <v>21710</v>
      </c>
      <c r="D2012" s="28" t="s">
        <v>21711</v>
      </c>
      <c r="E2012" s="22"/>
      <c r="F2012" s="22"/>
      <c r="G2012" s="22"/>
      <c r="H2012" s="23">
        <v>0</v>
      </c>
      <c r="I2012" s="22"/>
      <c r="J2012" s="23" t="s">
        <v>18202</v>
      </c>
      <c r="K2012" s="22"/>
      <c r="L2012" s="23" t="s">
        <v>20770</v>
      </c>
      <c r="M2012" s="22"/>
      <c r="N2012" s="22"/>
      <c r="O2012" s="22"/>
      <c r="P2012" s="24"/>
      <c r="Q2012" s="23" t="s">
        <v>36</v>
      </c>
      <c r="R2012" s="23" t="s">
        <v>37</v>
      </c>
      <c r="S2012" s="25"/>
      <c r="T2012" s="26"/>
      <c r="U2012" s="26"/>
      <c r="V2012" s="22"/>
      <c r="W2012" s="27"/>
      <c r="X2012" s="8"/>
      <c r="Y2012" s="8"/>
      <c r="Z2012" s="8"/>
      <c r="AA2012" s="8"/>
      <c r="AB2012" s="8"/>
      <c r="AC2012" s="8"/>
      <c r="AD2012" s="8"/>
      <c r="AE2012" s="8"/>
      <c r="AF2012" s="8"/>
      <c r="AG2012" s="8"/>
      <c r="AH2012" s="8"/>
      <c r="AI2012" s="8"/>
      <c r="AJ2012" s="8"/>
      <c r="AK2012" s="8"/>
    </row>
    <row r="2013" spans="1:37" ht="120.75">
      <c r="A2013" s="18">
        <v>4438</v>
      </c>
      <c r="B2013" s="19"/>
      <c r="C2013" s="28" t="s">
        <v>21712</v>
      </c>
      <c r="D2013" s="28" t="s">
        <v>21713</v>
      </c>
      <c r="E2013" s="22"/>
      <c r="F2013" s="22"/>
      <c r="G2013" s="22"/>
      <c r="H2013" s="23">
        <v>0</v>
      </c>
      <c r="I2013" s="22"/>
      <c r="J2013" s="23" t="s">
        <v>18202</v>
      </c>
      <c r="K2013" s="22"/>
      <c r="L2013" s="23" t="s">
        <v>15679</v>
      </c>
      <c r="M2013" s="22"/>
      <c r="N2013" s="22"/>
      <c r="O2013" s="22"/>
      <c r="P2013" s="24"/>
      <c r="Q2013" s="23" t="s">
        <v>36</v>
      </c>
      <c r="R2013" s="23" t="s">
        <v>37</v>
      </c>
      <c r="S2013" s="25"/>
      <c r="T2013" s="26"/>
      <c r="U2013" s="26"/>
      <c r="V2013" s="22"/>
      <c r="W2013" s="27"/>
      <c r="X2013" s="8"/>
      <c r="Y2013" s="8"/>
      <c r="Z2013" s="8"/>
      <c r="AA2013" s="8"/>
      <c r="AB2013" s="8"/>
      <c r="AC2013" s="8"/>
      <c r="AD2013" s="8"/>
      <c r="AE2013" s="8"/>
      <c r="AF2013" s="8"/>
      <c r="AG2013" s="8"/>
      <c r="AH2013" s="8"/>
      <c r="AI2013" s="8"/>
      <c r="AJ2013" s="8"/>
      <c r="AK2013" s="8"/>
    </row>
    <row r="2014" spans="1:37" ht="135.75">
      <c r="A2014" s="18">
        <v>4441</v>
      </c>
      <c r="B2014" s="19"/>
      <c r="C2014" s="28" t="s">
        <v>21714</v>
      </c>
      <c r="D2014" s="28" t="s">
        <v>21715</v>
      </c>
      <c r="E2014" s="22"/>
      <c r="F2014" s="22"/>
      <c r="G2014" s="22"/>
      <c r="H2014" s="23">
        <v>0</v>
      </c>
      <c r="I2014" s="22"/>
      <c r="J2014" s="23" t="s">
        <v>18202</v>
      </c>
      <c r="K2014" s="31">
        <v>43313</v>
      </c>
      <c r="L2014" s="23" t="s">
        <v>18367</v>
      </c>
      <c r="M2014" s="22"/>
      <c r="N2014" s="22"/>
      <c r="O2014" s="22"/>
      <c r="P2014" s="24"/>
      <c r="Q2014" s="23" t="s">
        <v>18377</v>
      </c>
      <c r="R2014" s="22"/>
      <c r="S2014" s="25"/>
      <c r="T2014" s="26"/>
      <c r="U2014" s="26"/>
      <c r="V2014" s="22"/>
      <c r="W2014" s="27"/>
      <c r="X2014" s="8"/>
      <c r="Y2014" s="8"/>
      <c r="Z2014" s="8"/>
      <c r="AA2014" s="8"/>
      <c r="AB2014" s="8"/>
      <c r="AC2014" s="8"/>
      <c r="AD2014" s="8"/>
      <c r="AE2014" s="8"/>
      <c r="AF2014" s="8"/>
      <c r="AG2014" s="8"/>
      <c r="AH2014" s="8"/>
      <c r="AI2014" s="8"/>
      <c r="AJ2014" s="8"/>
      <c r="AK2014" s="8"/>
    </row>
    <row r="2015" spans="1:37" ht="285.75">
      <c r="A2015" s="18">
        <v>4442</v>
      </c>
      <c r="B2015" s="19"/>
      <c r="C2015" s="28" t="s">
        <v>21716</v>
      </c>
      <c r="D2015" s="28" t="s">
        <v>21717</v>
      </c>
      <c r="E2015" s="22"/>
      <c r="F2015" s="22"/>
      <c r="G2015" s="22"/>
      <c r="H2015" s="23">
        <v>0</v>
      </c>
      <c r="I2015" s="22"/>
      <c r="J2015" s="23" t="s">
        <v>18202</v>
      </c>
      <c r="K2015" s="31">
        <v>43313</v>
      </c>
      <c r="L2015" s="23" t="s">
        <v>18367</v>
      </c>
      <c r="M2015" s="22"/>
      <c r="N2015" s="22"/>
      <c r="O2015" s="22"/>
      <c r="P2015" s="24"/>
      <c r="Q2015" s="23" t="s">
        <v>18377</v>
      </c>
      <c r="R2015" s="22"/>
      <c r="S2015" s="25"/>
      <c r="T2015" s="26"/>
      <c r="U2015" s="26"/>
      <c r="V2015" s="22"/>
      <c r="W2015" s="27"/>
      <c r="X2015" s="8"/>
      <c r="Y2015" s="8"/>
      <c r="Z2015" s="8"/>
      <c r="AA2015" s="8"/>
      <c r="AB2015" s="8"/>
      <c r="AC2015" s="8"/>
      <c r="AD2015" s="8"/>
      <c r="AE2015" s="8"/>
      <c r="AF2015" s="8"/>
      <c r="AG2015" s="8"/>
      <c r="AH2015" s="8"/>
      <c r="AI2015" s="8"/>
      <c r="AJ2015" s="8"/>
      <c r="AK2015" s="8"/>
    </row>
    <row r="2016" spans="1:37" ht="165.75">
      <c r="A2016" s="18">
        <v>4443</v>
      </c>
      <c r="B2016" s="19"/>
      <c r="C2016" s="28" t="s">
        <v>21718</v>
      </c>
      <c r="D2016" s="28" t="s">
        <v>21719</v>
      </c>
      <c r="E2016" s="22"/>
      <c r="F2016" s="22"/>
      <c r="G2016" s="22"/>
      <c r="H2016" s="23">
        <v>0</v>
      </c>
      <c r="I2016" s="22"/>
      <c r="J2016" s="23" t="s">
        <v>18202</v>
      </c>
      <c r="K2016" s="22"/>
      <c r="L2016" s="23" t="s">
        <v>20770</v>
      </c>
      <c r="M2016" s="22"/>
      <c r="N2016" s="22"/>
      <c r="O2016" s="22"/>
      <c r="P2016" s="24"/>
      <c r="Q2016" s="23" t="s">
        <v>36</v>
      </c>
      <c r="R2016" s="23" t="s">
        <v>37</v>
      </c>
      <c r="S2016" s="25"/>
      <c r="T2016" s="26"/>
      <c r="U2016" s="26"/>
      <c r="V2016" s="22"/>
      <c r="W2016" s="27"/>
      <c r="X2016" s="8"/>
      <c r="Y2016" s="8"/>
      <c r="Z2016" s="8"/>
      <c r="AA2016" s="8"/>
      <c r="AB2016" s="8"/>
      <c r="AC2016" s="8"/>
      <c r="AD2016" s="8"/>
      <c r="AE2016" s="8"/>
      <c r="AF2016" s="8"/>
      <c r="AG2016" s="8"/>
      <c r="AH2016" s="8"/>
      <c r="AI2016" s="8"/>
      <c r="AJ2016" s="8"/>
      <c r="AK2016" s="8"/>
    </row>
    <row r="2017" spans="1:37" ht="75.75">
      <c r="A2017" s="18">
        <v>4444</v>
      </c>
      <c r="B2017" s="19"/>
      <c r="C2017" s="28" t="s">
        <v>21720</v>
      </c>
      <c r="D2017" s="28" t="s">
        <v>21721</v>
      </c>
      <c r="E2017" s="22"/>
      <c r="F2017" s="23" t="s">
        <v>50</v>
      </c>
      <c r="G2017" s="22"/>
      <c r="H2017" s="23">
        <v>0</v>
      </c>
      <c r="I2017" s="22"/>
      <c r="J2017" s="23" t="s">
        <v>18202</v>
      </c>
      <c r="K2017" s="22"/>
      <c r="L2017" s="23" t="s">
        <v>15679</v>
      </c>
      <c r="M2017" s="23" t="s">
        <v>11857</v>
      </c>
      <c r="N2017" s="22"/>
      <c r="O2017" s="22"/>
      <c r="P2017" s="24"/>
      <c r="Q2017" s="23" t="s">
        <v>29</v>
      </c>
      <c r="R2017" s="23" t="s">
        <v>30</v>
      </c>
      <c r="S2017" s="25"/>
      <c r="T2017" s="26"/>
      <c r="U2017" s="26"/>
      <c r="V2017" s="22"/>
      <c r="W2017" s="27"/>
      <c r="X2017" s="8"/>
      <c r="Y2017" s="8"/>
      <c r="Z2017" s="8"/>
      <c r="AA2017" s="8"/>
      <c r="AB2017" s="8"/>
      <c r="AC2017" s="8"/>
      <c r="AD2017" s="8"/>
      <c r="AE2017" s="8"/>
      <c r="AF2017" s="8"/>
      <c r="AG2017" s="8"/>
      <c r="AH2017" s="8"/>
      <c r="AI2017" s="8"/>
      <c r="AJ2017" s="8"/>
      <c r="AK2017" s="8"/>
    </row>
    <row r="2018" spans="1:37" ht="60.75">
      <c r="A2018" s="18">
        <v>4450</v>
      </c>
      <c r="B2018" s="19"/>
      <c r="C2018" s="28" t="s">
        <v>21722</v>
      </c>
      <c r="D2018" s="28" t="s">
        <v>21723</v>
      </c>
      <c r="E2018" s="22"/>
      <c r="F2018" s="23" t="s">
        <v>108</v>
      </c>
      <c r="G2018" s="23" t="s">
        <v>20309</v>
      </c>
      <c r="H2018" s="23">
        <v>0</v>
      </c>
      <c r="I2018" s="22"/>
      <c r="J2018" s="23" t="s">
        <v>18202</v>
      </c>
      <c r="K2018" s="29">
        <v>43497</v>
      </c>
      <c r="L2018" s="23" t="s">
        <v>20770</v>
      </c>
      <c r="M2018" s="22"/>
      <c r="N2018" s="23" t="s">
        <v>18461</v>
      </c>
      <c r="O2018" s="22"/>
      <c r="P2018" s="24"/>
      <c r="Q2018" s="23" t="s">
        <v>29</v>
      </c>
      <c r="R2018" s="23" t="s">
        <v>30</v>
      </c>
      <c r="S2018" s="25"/>
      <c r="T2018" s="26"/>
      <c r="U2018" s="26"/>
      <c r="V2018" s="22"/>
      <c r="W2018" s="27"/>
      <c r="X2018" s="8"/>
      <c r="Y2018" s="8"/>
      <c r="Z2018" s="8"/>
      <c r="AA2018" s="8"/>
      <c r="AB2018" s="8"/>
      <c r="AC2018" s="8"/>
      <c r="AD2018" s="8"/>
      <c r="AE2018" s="8"/>
      <c r="AF2018" s="8"/>
      <c r="AG2018" s="8"/>
      <c r="AH2018" s="8"/>
      <c r="AI2018" s="8"/>
      <c r="AJ2018" s="8"/>
      <c r="AK2018" s="8"/>
    </row>
    <row r="2019" spans="1:37" ht="135.75">
      <c r="A2019" s="18">
        <v>4451</v>
      </c>
      <c r="B2019" s="19"/>
      <c r="C2019" s="28" t="s">
        <v>21724</v>
      </c>
      <c r="D2019" s="28" t="s">
        <v>21725</v>
      </c>
      <c r="E2019" s="22"/>
      <c r="F2019" s="23" t="s">
        <v>266</v>
      </c>
      <c r="G2019" s="22"/>
      <c r="H2019" s="23">
        <v>0</v>
      </c>
      <c r="I2019" s="22"/>
      <c r="J2019" s="23" t="s">
        <v>18202</v>
      </c>
      <c r="K2019" s="22"/>
      <c r="L2019" s="23" t="s">
        <v>15679</v>
      </c>
      <c r="M2019" s="23" t="s">
        <v>11857</v>
      </c>
      <c r="N2019" s="22"/>
      <c r="O2019" s="22"/>
      <c r="P2019" s="24"/>
      <c r="Q2019" s="23" t="s">
        <v>29</v>
      </c>
      <c r="R2019" s="23" t="s">
        <v>30</v>
      </c>
      <c r="S2019" s="25"/>
      <c r="T2019" s="26"/>
      <c r="U2019" s="26"/>
      <c r="V2019" s="22"/>
      <c r="W2019" s="27"/>
      <c r="X2019" s="8"/>
      <c r="Y2019" s="8"/>
      <c r="Z2019" s="8"/>
      <c r="AA2019" s="8"/>
      <c r="AB2019" s="8"/>
      <c r="AC2019" s="8"/>
      <c r="AD2019" s="8"/>
      <c r="AE2019" s="8"/>
      <c r="AF2019" s="8"/>
      <c r="AG2019" s="8"/>
      <c r="AH2019" s="8"/>
      <c r="AI2019" s="8"/>
      <c r="AJ2019" s="8"/>
      <c r="AK2019" s="8"/>
    </row>
    <row r="2020" spans="1:37" ht="409.6">
      <c r="A2020" s="18">
        <v>4454</v>
      </c>
      <c r="B2020" s="19"/>
      <c r="C2020" s="28" t="s">
        <v>21726</v>
      </c>
      <c r="D2020" s="21"/>
      <c r="E2020" s="22"/>
      <c r="F2020" s="22"/>
      <c r="G2020" s="22"/>
      <c r="H2020" s="23">
        <v>0</v>
      </c>
      <c r="I2020" s="22"/>
      <c r="J2020" s="23" t="s">
        <v>18202</v>
      </c>
      <c r="K2020" s="22"/>
      <c r="L2020" s="23" t="s">
        <v>18267</v>
      </c>
      <c r="M2020" s="23">
        <v>2017</v>
      </c>
      <c r="N2020" s="22"/>
      <c r="O2020" s="22"/>
      <c r="P2020" s="24"/>
      <c r="Q2020" s="23" t="s">
        <v>20</v>
      </c>
      <c r="R2020" s="23" t="s">
        <v>21</v>
      </c>
      <c r="S2020" s="25"/>
      <c r="T2020" s="26"/>
      <c r="U2020" s="26"/>
      <c r="V2020" s="22"/>
      <c r="W2020" s="27"/>
      <c r="X2020" s="8"/>
      <c r="Y2020" s="8"/>
      <c r="Z2020" s="8"/>
      <c r="AA2020" s="8"/>
      <c r="AB2020" s="8"/>
      <c r="AC2020" s="8"/>
      <c r="AD2020" s="8"/>
      <c r="AE2020" s="8"/>
      <c r="AF2020" s="8"/>
      <c r="AG2020" s="8"/>
      <c r="AH2020" s="8"/>
      <c r="AI2020" s="8"/>
      <c r="AJ2020" s="8"/>
      <c r="AK2020" s="8"/>
    </row>
    <row r="2021" spans="1:37" ht="409.6">
      <c r="A2021" s="18">
        <v>4461</v>
      </c>
      <c r="B2021" s="19"/>
      <c r="C2021" s="28" t="s">
        <v>21727</v>
      </c>
      <c r="D2021" s="28" t="s">
        <v>21728</v>
      </c>
      <c r="E2021" s="22"/>
      <c r="F2021" s="22"/>
      <c r="G2021" s="22"/>
      <c r="H2021" s="23">
        <v>0</v>
      </c>
      <c r="I2021" s="22"/>
      <c r="J2021" s="23" t="s">
        <v>18202</v>
      </c>
      <c r="K2021" s="22"/>
      <c r="L2021" s="23" t="s">
        <v>15679</v>
      </c>
      <c r="M2021" s="22"/>
      <c r="N2021" s="22"/>
      <c r="O2021" s="22"/>
      <c r="P2021" s="24"/>
      <c r="Q2021" s="23" t="s">
        <v>36</v>
      </c>
      <c r="R2021" s="23" t="s">
        <v>37</v>
      </c>
      <c r="S2021" s="25"/>
      <c r="T2021" s="26"/>
      <c r="U2021" s="26"/>
      <c r="V2021" s="22"/>
      <c r="W2021" s="27"/>
      <c r="X2021" s="8"/>
      <c r="Y2021" s="8"/>
      <c r="Z2021" s="8"/>
      <c r="AA2021" s="8"/>
      <c r="AB2021" s="8"/>
      <c r="AC2021" s="8"/>
      <c r="AD2021" s="8"/>
      <c r="AE2021" s="8"/>
      <c r="AF2021" s="8"/>
      <c r="AG2021" s="8"/>
      <c r="AH2021" s="8"/>
      <c r="AI2021" s="8"/>
      <c r="AJ2021" s="8"/>
      <c r="AK2021" s="8"/>
    </row>
    <row r="2022" spans="1:37" ht="45.75">
      <c r="A2022" s="18">
        <v>4467</v>
      </c>
      <c r="B2022" s="19"/>
      <c r="C2022" s="28" t="s">
        <v>21729</v>
      </c>
      <c r="D2022" s="28" t="s">
        <v>21730</v>
      </c>
      <c r="E2022" s="22"/>
      <c r="F2022" s="23" t="s">
        <v>26</v>
      </c>
      <c r="G2022" s="22"/>
      <c r="H2022" s="23">
        <v>0</v>
      </c>
      <c r="I2022" s="22"/>
      <c r="J2022" s="23" t="s">
        <v>18202</v>
      </c>
      <c r="K2022" s="23" t="s">
        <v>18203</v>
      </c>
      <c r="L2022" s="23" t="s">
        <v>61</v>
      </c>
      <c r="M2022" s="22"/>
      <c r="N2022" s="22"/>
      <c r="O2022" s="22"/>
      <c r="P2022" s="24"/>
      <c r="Q2022" s="23" t="s">
        <v>172</v>
      </c>
      <c r="R2022" s="23" t="s">
        <v>173</v>
      </c>
      <c r="S2022" s="25"/>
      <c r="T2022" s="26"/>
      <c r="U2022" s="26"/>
      <c r="V2022" s="22"/>
      <c r="W2022" s="27"/>
      <c r="X2022" s="8"/>
      <c r="Y2022" s="8"/>
      <c r="Z2022" s="8"/>
      <c r="AA2022" s="8"/>
      <c r="AB2022" s="8"/>
      <c r="AC2022" s="8"/>
      <c r="AD2022" s="8"/>
      <c r="AE2022" s="8"/>
      <c r="AF2022" s="8"/>
      <c r="AG2022" s="8"/>
      <c r="AH2022" s="8"/>
      <c r="AI2022" s="8"/>
      <c r="AJ2022" s="8"/>
      <c r="AK2022" s="8"/>
    </row>
    <row r="2023" spans="1:37" ht="210.75">
      <c r="A2023" s="18">
        <v>4468</v>
      </c>
      <c r="B2023" s="19"/>
      <c r="C2023" s="28" t="s">
        <v>21731</v>
      </c>
      <c r="D2023" s="28" t="s">
        <v>21732</v>
      </c>
      <c r="E2023" s="22"/>
      <c r="F2023" s="22"/>
      <c r="G2023" s="22"/>
      <c r="H2023" s="23">
        <v>0</v>
      </c>
      <c r="I2023" s="22"/>
      <c r="J2023" s="23" t="s">
        <v>18202</v>
      </c>
      <c r="K2023" s="29">
        <v>43497</v>
      </c>
      <c r="L2023" s="23" t="s">
        <v>96</v>
      </c>
      <c r="M2023" s="22"/>
      <c r="N2023" s="22"/>
      <c r="O2023" s="22"/>
      <c r="P2023" s="24"/>
      <c r="Q2023" s="23" t="s">
        <v>172</v>
      </c>
      <c r="R2023" s="23" t="s">
        <v>173</v>
      </c>
      <c r="S2023" s="25"/>
      <c r="T2023" s="26"/>
      <c r="U2023" s="26"/>
      <c r="V2023" s="22"/>
      <c r="W2023" s="27"/>
      <c r="X2023" s="8"/>
      <c r="Y2023" s="8"/>
      <c r="Z2023" s="8"/>
      <c r="AA2023" s="8"/>
      <c r="AB2023" s="8"/>
      <c r="AC2023" s="8"/>
      <c r="AD2023" s="8"/>
      <c r="AE2023" s="8"/>
      <c r="AF2023" s="8"/>
      <c r="AG2023" s="8"/>
      <c r="AH2023" s="8"/>
      <c r="AI2023" s="8"/>
      <c r="AJ2023" s="8"/>
      <c r="AK2023" s="8"/>
    </row>
    <row r="2024" spans="1:37" ht="195.75">
      <c r="A2024" s="18">
        <v>4469</v>
      </c>
      <c r="B2024" s="19"/>
      <c r="C2024" s="28" t="s">
        <v>21731</v>
      </c>
      <c r="D2024" s="28" t="s">
        <v>21733</v>
      </c>
      <c r="E2024" s="22"/>
      <c r="F2024" s="23" t="s">
        <v>26</v>
      </c>
      <c r="G2024" s="22"/>
      <c r="H2024" s="23">
        <v>0</v>
      </c>
      <c r="I2024" s="22"/>
      <c r="J2024" s="23" t="s">
        <v>18202</v>
      </c>
      <c r="K2024" s="23" t="s">
        <v>18203</v>
      </c>
      <c r="L2024" s="23" t="s">
        <v>61</v>
      </c>
      <c r="M2024" s="22"/>
      <c r="N2024" s="22"/>
      <c r="O2024" s="22"/>
      <c r="P2024" s="24"/>
      <c r="Q2024" s="23" t="s">
        <v>172</v>
      </c>
      <c r="R2024" s="23" t="s">
        <v>173</v>
      </c>
      <c r="S2024" s="25"/>
      <c r="T2024" s="26"/>
      <c r="U2024" s="26"/>
      <c r="V2024" s="22"/>
      <c r="W2024" s="27"/>
      <c r="X2024" s="8"/>
      <c r="Y2024" s="8"/>
      <c r="Z2024" s="8"/>
      <c r="AA2024" s="8"/>
      <c r="AB2024" s="8"/>
      <c r="AC2024" s="8"/>
      <c r="AD2024" s="8"/>
      <c r="AE2024" s="8"/>
      <c r="AF2024" s="8"/>
      <c r="AG2024" s="8"/>
      <c r="AH2024" s="8"/>
      <c r="AI2024" s="8"/>
      <c r="AJ2024" s="8"/>
      <c r="AK2024" s="8"/>
    </row>
    <row r="2025" spans="1:37" ht="180.75">
      <c r="A2025" s="18">
        <v>4470</v>
      </c>
      <c r="B2025" s="19"/>
      <c r="C2025" s="28" t="s">
        <v>21731</v>
      </c>
      <c r="D2025" s="28" t="s">
        <v>21734</v>
      </c>
      <c r="E2025" s="22"/>
      <c r="F2025" s="23" t="s">
        <v>26</v>
      </c>
      <c r="G2025" s="22"/>
      <c r="H2025" s="23">
        <v>0</v>
      </c>
      <c r="I2025" s="22"/>
      <c r="J2025" s="23" t="s">
        <v>18202</v>
      </c>
      <c r="K2025" s="23" t="s">
        <v>18203</v>
      </c>
      <c r="L2025" s="23" t="s">
        <v>61</v>
      </c>
      <c r="M2025" s="22"/>
      <c r="N2025" s="22"/>
      <c r="O2025" s="22"/>
      <c r="P2025" s="24"/>
      <c r="Q2025" s="23" t="s">
        <v>172</v>
      </c>
      <c r="R2025" s="23" t="s">
        <v>173</v>
      </c>
      <c r="S2025" s="25"/>
      <c r="T2025" s="26"/>
      <c r="U2025" s="26"/>
      <c r="V2025" s="22"/>
      <c r="W2025" s="27"/>
      <c r="X2025" s="8"/>
      <c r="Y2025" s="8"/>
      <c r="Z2025" s="8"/>
      <c r="AA2025" s="8"/>
      <c r="AB2025" s="8"/>
      <c r="AC2025" s="8"/>
      <c r="AD2025" s="8"/>
      <c r="AE2025" s="8"/>
      <c r="AF2025" s="8"/>
      <c r="AG2025" s="8"/>
      <c r="AH2025" s="8"/>
      <c r="AI2025" s="8"/>
      <c r="AJ2025" s="8"/>
      <c r="AK2025" s="8"/>
    </row>
    <row r="2026" spans="1:37" ht="225.75">
      <c r="A2026" s="18">
        <v>4471</v>
      </c>
      <c r="B2026" s="19"/>
      <c r="C2026" s="28" t="s">
        <v>21731</v>
      </c>
      <c r="D2026" s="28" t="s">
        <v>21735</v>
      </c>
      <c r="E2026" s="22"/>
      <c r="F2026" s="22"/>
      <c r="G2026" s="22"/>
      <c r="H2026" s="23">
        <v>0</v>
      </c>
      <c r="I2026" s="22"/>
      <c r="J2026" s="23" t="s">
        <v>18202</v>
      </c>
      <c r="K2026" s="29">
        <v>43497</v>
      </c>
      <c r="L2026" s="23" t="s">
        <v>96</v>
      </c>
      <c r="M2026" s="22"/>
      <c r="N2026" s="22"/>
      <c r="O2026" s="22"/>
      <c r="P2026" s="24"/>
      <c r="Q2026" s="23" t="s">
        <v>172</v>
      </c>
      <c r="R2026" s="23" t="s">
        <v>173</v>
      </c>
      <c r="S2026" s="25"/>
      <c r="T2026" s="26"/>
      <c r="U2026" s="26"/>
      <c r="V2026" s="22"/>
      <c r="W2026" s="27"/>
      <c r="X2026" s="8"/>
      <c r="Y2026" s="8"/>
      <c r="Z2026" s="8"/>
      <c r="AA2026" s="8"/>
      <c r="AB2026" s="8"/>
      <c r="AC2026" s="8"/>
      <c r="AD2026" s="8"/>
      <c r="AE2026" s="8"/>
      <c r="AF2026" s="8"/>
      <c r="AG2026" s="8"/>
      <c r="AH2026" s="8"/>
      <c r="AI2026" s="8"/>
      <c r="AJ2026" s="8"/>
      <c r="AK2026" s="8"/>
    </row>
    <row r="2027" spans="1:37" ht="75.75">
      <c r="A2027" s="18">
        <v>4472</v>
      </c>
      <c r="B2027" s="19"/>
      <c r="C2027" s="28" t="s">
        <v>21736</v>
      </c>
      <c r="D2027" s="28" t="s">
        <v>21737</v>
      </c>
      <c r="E2027" s="22"/>
      <c r="F2027" s="22"/>
      <c r="G2027" s="22"/>
      <c r="H2027" s="23">
        <v>0</v>
      </c>
      <c r="I2027" s="22"/>
      <c r="J2027" s="23" t="s">
        <v>18202</v>
      </c>
      <c r="K2027" s="29">
        <v>43497</v>
      </c>
      <c r="L2027" s="23" t="s">
        <v>96</v>
      </c>
      <c r="M2027" s="22"/>
      <c r="N2027" s="22"/>
      <c r="O2027" s="22"/>
      <c r="P2027" s="24"/>
      <c r="Q2027" s="23" t="s">
        <v>172</v>
      </c>
      <c r="R2027" s="23" t="s">
        <v>173</v>
      </c>
      <c r="S2027" s="25"/>
      <c r="T2027" s="26"/>
      <c r="U2027" s="26"/>
      <c r="V2027" s="22"/>
      <c r="W2027" s="27"/>
      <c r="X2027" s="8"/>
      <c r="Y2027" s="8"/>
      <c r="Z2027" s="8"/>
      <c r="AA2027" s="8"/>
      <c r="AB2027" s="8"/>
      <c r="AC2027" s="8"/>
      <c r="AD2027" s="8"/>
      <c r="AE2027" s="8"/>
      <c r="AF2027" s="8"/>
      <c r="AG2027" s="8"/>
      <c r="AH2027" s="8"/>
      <c r="AI2027" s="8"/>
      <c r="AJ2027" s="8"/>
      <c r="AK2027" s="8"/>
    </row>
    <row r="2028" spans="1:37" ht="75.75">
      <c r="A2028" s="18">
        <v>4473</v>
      </c>
      <c r="B2028" s="19"/>
      <c r="C2028" s="28" t="s">
        <v>21738</v>
      </c>
      <c r="D2028" s="28" t="s">
        <v>21739</v>
      </c>
      <c r="E2028" s="22"/>
      <c r="F2028" s="23" t="s">
        <v>403</v>
      </c>
      <c r="G2028" s="22"/>
      <c r="H2028" s="23">
        <v>0</v>
      </c>
      <c r="I2028" s="22"/>
      <c r="J2028" s="23" t="s">
        <v>18202</v>
      </c>
      <c r="K2028" s="23" t="s">
        <v>18203</v>
      </c>
      <c r="L2028" s="23" t="s">
        <v>61</v>
      </c>
      <c r="M2028" s="22"/>
      <c r="N2028" s="22"/>
      <c r="O2028" s="22"/>
      <c r="P2028" s="24"/>
      <c r="Q2028" s="23" t="s">
        <v>172</v>
      </c>
      <c r="R2028" s="23" t="s">
        <v>173</v>
      </c>
      <c r="S2028" s="25"/>
      <c r="T2028" s="26"/>
      <c r="U2028" s="26"/>
      <c r="V2028" s="22"/>
      <c r="W2028" s="27"/>
      <c r="X2028" s="8"/>
      <c r="Y2028" s="8"/>
      <c r="Z2028" s="8"/>
      <c r="AA2028" s="8"/>
      <c r="AB2028" s="8"/>
      <c r="AC2028" s="8"/>
      <c r="AD2028" s="8"/>
      <c r="AE2028" s="8"/>
      <c r="AF2028" s="8"/>
      <c r="AG2028" s="8"/>
      <c r="AH2028" s="8"/>
      <c r="AI2028" s="8"/>
      <c r="AJ2028" s="8"/>
      <c r="AK2028" s="8"/>
    </row>
    <row r="2029" spans="1:37" ht="135.75">
      <c r="A2029" s="18">
        <v>4474</v>
      </c>
      <c r="B2029" s="19"/>
      <c r="C2029" s="28" t="s">
        <v>21740</v>
      </c>
      <c r="D2029" s="28" t="s">
        <v>21741</v>
      </c>
      <c r="E2029" s="22"/>
      <c r="F2029" s="22"/>
      <c r="G2029" s="22"/>
      <c r="H2029" s="23">
        <v>0</v>
      </c>
      <c r="I2029" s="22"/>
      <c r="J2029" s="23" t="s">
        <v>18202</v>
      </c>
      <c r="K2029" s="29">
        <v>43497</v>
      </c>
      <c r="L2029" s="23" t="s">
        <v>96</v>
      </c>
      <c r="M2029" s="22"/>
      <c r="N2029" s="22"/>
      <c r="O2029" s="22"/>
      <c r="P2029" s="24"/>
      <c r="Q2029" s="23" t="s">
        <v>172</v>
      </c>
      <c r="R2029" s="23" t="s">
        <v>173</v>
      </c>
      <c r="S2029" s="25"/>
      <c r="T2029" s="26"/>
      <c r="U2029" s="26"/>
      <c r="V2029" s="22"/>
      <c r="W2029" s="27"/>
      <c r="X2029" s="8"/>
      <c r="Y2029" s="8"/>
      <c r="Z2029" s="8"/>
      <c r="AA2029" s="8"/>
      <c r="AB2029" s="8"/>
      <c r="AC2029" s="8"/>
      <c r="AD2029" s="8"/>
      <c r="AE2029" s="8"/>
      <c r="AF2029" s="8"/>
      <c r="AG2029" s="8"/>
      <c r="AH2029" s="8"/>
      <c r="AI2029" s="8"/>
      <c r="AJ2029" s="8"/>
      <c r="AK2029" s="8"/>
    </row>
    <row r="2030" spans="1:37" ht="409.6">
      <c r="A2030" s="18">
        <v>4484</v>
      </c>
      <c r="B2030" s="19"/>
      <c r="C2030" s="28" t="s">
        <v>21742</v>
      </c>
      <c r="D2030" s="21"/>
      <c r="E2030" s="22"/>
      <c r="F2030" s="22"/>
      <c r="G2030" s="22"/>
      <c r="H2030" s="23">
        <v>0</v>
      </c>
      <c r="I2030" s="22"/>
      <c r="J2030" s="23" t="s">
        <v>18202</v>
      </c>
      <c r="K2030" s="22"/>
      <c r="L2030" s="23" t="s">
        <v>18219</v>
      </c>
      <c r="M2030" s="23">
        <v>2017</v>
      </c>
      <c r="N2030" s="22"/>
      <c r="O2030" s="22"/>
      <c r="P2030" s="24"/>
      <c r="Q2030" s="23" t="s">
        <v>20</v>
      </c>
      <c r="R2030" s="23" t="s">
        <v>21</v>
      </c>
      <c r="S2030" s="25"/>
      <c r="T2030" s="26"/>
      <c r="U2030" s="26"/>
      <c r="V2030" s="22"/>
      <c r="W2030" s="27"/>
      <c r="X2030" s="8"/>
      <c r="Y2030" s="8"/>
      <c r="Z2030" s="8"/>
      <c r="AA2030" s="8"/>
      <c r="AB2030" s="8"/>
      <c r="AC2030" s="8"/>
      <c r="AD2030" s="8"/>
      <c r="AE2030" s="8"/>
      <c r="AF2030" s="8"/>
      <c r="AG2030" s="8"/>
      <c r="AH2030" s="8"/>
      <c r="AI2030" s="8"/>
      <c r="AJ2030" s="8"/>
      <c r="AK2030" s="8"/>
    </row>
    <row r="2031" spans="1:37" ht="150.75">
      <c r="A2031" s="18">
        <v>4499</v>
      </c>
      <c r="B2031" s="19"/>
      <c r="C2031" s="28" t="s">
        <v>21743</v>
      </c>
      <c r="D2031" s="28" t="s">
        <v>21744</v>
      </c>
      <c r="E2031" s="22"/>
      <c r="F2031" s="22"/>
      <c r="G2031" s="22"/>
      <c r="H2031" s="23">
        <v>0</v>
      </c>
      <c r="I2031" s="22"/>
      <c r="J2031" s="23" t="s">
        <v>18202</v>
      </c>
      <c r="K2031" s="31">
        <v>43313</v>
      </c>
      <c r="L2031" s="23" t="s">
        <v>18367</v>
      </c>
      <c r="M2031" s="22"/>
      <c r="N2031" s="22"/>
      <c r="O2031" s="22"/>
      <c r="P2031" s="24"/>
      <c r="Q2031" s="23" t="s">
        <v>18377</v>
      </c>
      <c r="R2031" s="22"/>
      <c r="S2031" s="25"/>
      <c r="T2031" s="26"/>
      <c r="U2031" s="26"/>
      <c r="V2031" s="22"/>
      <c r="W2031" s="27"/>
      <c r="X2031" s="8"/>
      <c r="Y2031" s="8"/>
      <c r="Z2031" s="8"/>
      <c r="AA2031" s="8"/>
      <c r="AB2031" s="8"/>
      <c r="AC2031" s="8"/>
      <c r="AD2031" s="8"/>
      <c r="AE2031" s="8"/>
      <c r="AF2031" s="8"/>
      <c r="AG2031" s="8"/>
      <c r="AH2031" s="8"/>
      <c r="AI2031" s="8"/>
      <c r="AJ2031" s="8"/>
      <c r="AK2031" s="8"/>
    </row>
    <row r="2032" spans="1:37" ht="120.75">
      <c r="A2032" s="18">
        <v>4500</v>
      </c>
      <c r="B2032" s="19"/>
      <c r="C2032" s="28" t="s">
        <v>21745</v>
      </c>
      <c r="D2032" s="28" t="s">
        <v>21746</v>
      </c>
      <c r="E2032" s="22"/>
      <c r="F2032" s="23" t="s">
        <v>415</v>
      </c>
      <c r="G2032" s="22"/>
      <c r="H2032" s="23">
        <v>0</v>
      </c>
      <c r="I2032" s="22"/>
      <c r="J2032" s="23" t="s">
        <v>18202</v>
      </c>
      <c r="K2032" s="22"/>
      <c r="L2032" s="23" t="s">
        <v>20770</v>
      </c>
      <c r="M2032" s="22"/>
      <c r="N2032" s="22"/>
      <c r="O2032" s="22"/>
      <c r="P2032" s="24"/>
      <c r="Q2032" s="23" t="s">
        <v>36</v>
      </c>
      <c r="R2032" s="23" t="s">
        <v>37</v>
      </c>
      <c r="S2032" s="25"/>
      <c r="T2032" s="26"/>
      <c r="U2032" s="26"/>
      <c r="V2032" s="22"/>
      <c r="W2032" s="27"/>
      <c r="X2032" s="8"/>
      <c r="Y2032" s="8"/>
      <c r="Z2032" s="8"/>
      <c r="AA2032" s="8"/>
      <c r="AB2032" s="8"/>
      <c r="AC2032" s="8"/>
      <c r="AD2032" s="8"/>
      <c r="AE2032" s="8"/>
      <c r="AF2032" s="8"/>
      <c r="AG2032" s="8"/>
      <c r="AH2032" s="8"/>
      <c r="AI2032" s="8"/>
      <c r="AJ2032" s="8"/>
      <c r="AK2032" s="8"/>
    </row>
    <row r="2033" spans="1:37" ht="150.75">
      <c r="A2033" s="18">
        <v>4501</v>
      </c>
      <c r="B2033" s="19"/>
      <c r="C2033" s="28" t="s">
        <v>21747</v>
      </c>
      <c r="D2033" s="28" t="s">
        <v>21748</v>
      </c>
      <c r="E2033" s="22"/>
      <c r="F2033" s="22"/>
      <c r="G2033" s="22"/>
      <c r="H2033" s="23">
        <v>0</v>
      </c>
      <c r="I2033" s="22"/>
      <c r="J2033" s="23" t="s">
        <v>18202</v>
      </c>
      <c r="K2033" s="31">
        <v>43313</v>
      </c>
      <c r="L2033" s="23" t="s">
        <v>18367</v>
      </c>
      <c r="M2033" s="22"/>
      <c r="N2033" s="22"/>
      <c r="O2033" s="22"/>
      <c r="P2033" s="24"/>
      <c r="Q2033" s="23" t="s">
        <v>18377</v>
      </c>
      <c r="R2033" s="22"/>
      <c r="S2033" s="25"/>
      <c r="T2033" s="26"/>
      <c r="U2033" s="26"/>
      <c r="V2033" s="22"/>
      <c r="W2033" s="27"/>
      <c r="X2033" s="8"/>
      <c r="Y2033" s="8"/>
      <c r="Z2033" s="8"/>
      <c r="AA2033" s="8"/>
      <c r="AB2033" s="8"/>
      <c r="AC2033" s="8"/>
      <c r="AD2033" s="8"/>
      <c r="AE2033" s="8"/>
      <c r="AF2033" s="8"/>
      <c r="AG2033" s="8"/>
      <c r="AH2033" s="8"/>
      <c r="AI2033" s="8"/>
      <c r="AJ2033" s="8"/>
      <c r="AK2033" s="8"/>
    </row>
    <row r="2034" spans="1:37" ht="105.75">
      <c r="A2034" s="18">
        <v>4502</v>
      </c>
      <c r="B2034" s="19"/>
      <c r="C2034" s="28" t="s">
        <v>21749</v>
      </c>
      <c r="D2034" s="28" t="s">
        <v>21750</v>
      </c>
      <c r="E2034" s="22"/>
      <c r="F2034" s="23" t="s">
        <v>507</v>
      </c>
      <c r="G2034" s="22"/>
      <c r="H2034" s="23">
        <v>0</v>
      </c>
      <c r="I2034" s="22"/>
      <c r="J2034" s="23" t="s">
        <v>18202</v>
      </c>
      <c r="K2034" s="22"/>
      <c r="L2034" s="23" t="s">
        <v>20770</v>
      </c>
      <c r="M2034" s="22"/>
      <c r="N2034" s="22"/>
      <c r="O2034" s="22"/>
      <c r="P2034" s="24"/>
      <c r="Q2034" s="23" t="s">
        <v>36</v>
      </c>
      <c r="R2034" s="23" t="s">
        <v>37</v>
      </c>
      <c r="S2034" s="25"/>
      <c r="T2034" s="26"/>
      <c r="U2034" s="26"/>
      <c r="V2034" s="22"/>
      <c r="W2034" s="27"/>
      <c r="X2034" s="8"/>
      <c r="Y2034" s="8"/>
      <c r="Z2034" s="8"/>
      <c r="AA2034" s="8"/>
      <c r="AB2034" s="8"/>
      <c r="AC2034" s="8"/>
      <c r="AD2034" s="8"/>
      <c r="AE2034" s="8"/>
      <c r="AF2034" s="8"/>
      <c r="AG2034" s="8"/>
      <c r="AH2034" s="8"/>
      <c r="AI2034" s="8"/>
      <c r="AJ2034" s="8"/>
      <c r="AK2034" s="8"/>
    </row>
    <row r="2035" spans="1:37" ht="210.75">
      <c r="A2035" s="18">
        <v>4503</v>
      </c>
      <c r="B2035" s="19"/>
      <c r="C2035" s="28" t="s">
        <v>21751</v>
      </c>
      <c r="D2035" s="28" t="s">
        <v>21752</v>
      </c>
      <c r="E2035" s="22"/>
      <c r="F2035" s="23" t="s">
        <v>1628</v>
      </c>
      <c r="G2035" s="22"/>
      <c r="H2035" s="23">
        <v>0</v>
      </c>
      <c r="I2035" s="22"/>
      <c r="J2035" s="23" t="s">
        <v>18202</v>
      </c>
      <c r="K2035" s="22"/>
      <c r="L2035" s="23" t="s">
        <v>20770</v>
      </c>
      <c r="M2035" s="22"/>
      <c r="N2035" s="22"/>
      <c r="O2035" s="22"/>
      <c r="P2035" s="24"/>
      <c r="Q2035" s="23" t="s">
        <v>36</v>
      </c>
      <c r="R2035" s="23" t="s">
        <v>37</v>
      </c>
      <c r="S2035" s="25"/>
      <c r="T2035" s="26"/>
      <c r="U2035" s="26"/>
      <c r="V2035" s="22"/>
      <c r="W2035" s="27"/>
      <c r="X2035" s="8"/>
      <c r="Y2035" s="8"/>
      <c r="Z2035" s="8"/>
      <c r="AA2035" s="8"/>
      <c r="AB2035" s="8"/>
      <c r="AC2035" s="8"/>
      <c r="AD2035" s="8"/>
      <c r="AE2035" s="8"/>
      <c r="AF2035" s="8"/>
      <c r="AG2035" s="8"/>
      <c r="AH2035" s="8"/>
      <c r="AI2035" s="8"/>
      <c r="AJ2035" s="8"/>
      <c r="AK2035" s="8"/>
    </row>
    <row r="2036" spans="1:37" ht="409.6">
      <c r="A2036" s="18">
        <v>4509</v>
      </c>
      <c r="B2036" s="19"/>
      <c r="C2036" s="28" t="s">
        <v>21753</v>
      </c>
      <c r="D2036" s="21"/>
      <c r="E2036" s="22"/>
      <c r="F2036" s="22"/>
      <c r="G2036" s="22"/>
      <c r="H2036" s="23">
        <v>0</v>
      </c>
      <c r="I2036" s="22"/>
      <c r="J2036" s="23" t="s">
        <v>18202</v>
      </c>
      <c r="K2036" s="22"/>
      <c r="L2036" s="23" t="s">
        <v>18223</v>
      </c>
      <c r="M2036" s="23">
        <v>2017</v>
      </c>
      <c r="N2036" s="22"/>
      <c r="O2036" s="22"/>
      <c r="P2036" s="24"/>
      <c r="Q2036" s="23" t="s">
        <v>20</v>
      </c>
      <c r="R2036" s="23" t="s">
        <v>21</v>
      </c>
      <c r="S2036" s="25"/>
      <c r="T2036" s="26"/>
      <c r="U2036" s="26"/>
      <c r="V2036" s="22"/>
      <c r="W2036" s="27"/>
      <c r="X2036" s="8"/>
      <c r="Y2036" s="8"/>
      <c r="Z2036" s="8"/>
      <c r="AA2036" s="8"/>
      <c r="AB2036" s="8"/>
      <c r="AC2036" s="8"/>
      <c r="AD2036" s="8"/>
      <c r="AE2036" s="8"/>
      <c r="AF2036" s="8"/>
      <c r="AG2036" s="8"/>
      <c r="AH2036" s="8"/>
      <c r="AI2036" s="8"/>
      <c r="AJ2036" s="8"/>
      <c r="AK2036" s="8"/>
    </row>
    <row r="2037" spans="1:37" ht="409.6">
      <c r="A2037" s="18">
        <v>4510</v>
      </c>
      <c r="B2037" s="19"/>
      <c r="C2037" s="28" t="s">
        <v>21754</v>
      </c>
      <c r="D2037" s="21"/>
      <c r="E2037" s="22"/>
      <c r="F2037" s="22"/>
      <c r="G2037" s="22"/>
      <c r="H2037" s="23">
        <v>0</v>
      </c>
      <c r="I2037" s="22"/>
      <c r="J2037" s="23" t="s">
        <v>18202</v>
      </c>
      <c r="K2037" s="22"/>
      <c r="L2037" s="23" t="s">
        <v>18223</v>
      </c>
      <c r="M2037" s="23">
        <v>2017</v>
      </c>
      <c r="N2037" s="22"/>
      <c r="O2037" s="22"/>
      <c r="P2037" s="24"/>
      <c r="Q2037" s="23" t="s">
        <v>20</v>
      </c>
      <c r="R2037" s="23" t="s">
        <v>21</v>
      </c>
      <c r="S2037" s="25"/>
      <c r="T2037" s="26"/>
      <c r="U2037" s="26"/>
      <c r="V2037" s="22"/>
      <c r="W2037" s="27"/>
      <c r="X2037" s="8"/>
      <c r="Y2037" s="8"/>
      <c r="Z2037" s="8"/>
      <c r="AA2037" s="8"/>
      <c r="AB2037" s="8"/>
      <c r="AC2037" s="8"/>
      <c r="AD2037" s="8"/>
      <c r="AE2037" s="8"/>
      <c r="AF2037" s="8"/>
      <c r="AG2037" s="8"/>
      <c r="AH2037" s="8"/>
      <c r="AI2037" s="8"/>
      <c r="AJ2037" s="8"/>
      <c r="AK2037" s="8"/>
    </row>
    <row r="2038" spans="1:37" ht="375.75">
      <c r="A2038" s="18">
        <v>4511</v>
      </c>
      <c r="B2038" s="19"/>
      <c r="C2038" s="28" t="s">
        <v>21755</v>
      </c>
      <c r="D2038" s="28" t="s">
        <v>21756</v>
      </c>
      <c r="E2038" s="22"/>
      <c r="F2038" s="22"/>
      <c r="G2038" s="22"/>
      <c r="H2038" s="23">
        <v>0</v>
      </c>
      <c r="I2038" s="22"/>
      <c r="J2038" s="23" t="s">
        <v>18202</v>
      </c>
      <c r="K2038" s="31">
        <v>43313</v>
      </c>
      <c r="L2038" s="23" t="s">
        <v>219</v>
      </c>
      <c r="M2038" s="22"/>
      <c r="N2038" s="22"/>
      <c r="O2038" s="22"/>
      <c r="P2038" s="24"/>
      <c r="Q2038" s="23" t="s">
        <v>18541</v>
      </c>
      <c r="R2038" s="22"/>
      <c r="S2038" s="33"/>
      <c r="T2038" s="26"/>
      <c r="U2038" s="26"/>
      <c r="V2038" s="22"/>
      <c r="W2038" s="27"/>
      <c r="X2038" s="8"/>
      <c r="Y2038" s="8"/>
      <c r="Z2038" s="8"/>
      <c r="AA2038" s="8"/>
      <c r="AB2038" s="8"/>
      <c r="AC2038" s="8"/>
      <c r="AD2038" s="8"/>
      <c r="AE2038" s="8"/>
      <c r="AF2038" s="8"/>
      <c r="AG2038" s="8"/>
      <c r="AH2038" s="8"/>
      <c r="AI2038" s="8"/>
      <c r="AJ2038" s="8"/>
      <c r="AK2038" s="8"/>
    </row>
    <row r="2039" spans="1:37" ht="195.75">
      <c r="A2039" s="18">
        <v>4512</v>
      </c>
      <c r="B2039" s="19"/>
      <c r="C2039" s="28" t="s">
        <v>21755</v>
      </c>
      <c r="D2039" s="28" t="s">
        <v>21757</v>
      </c>
      <c r="E2039" s="22"/>
      <c r="F2039" s="22"/>
      <c r="G2039" s="22"/>
      <c r="H2039" s="23">
        <v>0</v>
      </c>
      <c r="I2039" s="22"/>
      <c r="J2039" s="23" t="s">
        <v>18202</v>
      </c>
      <c r="K2039" s="31">
        <v>43313</v>
      </c>
      <c r="L2039" s="23" t="s">
        <v>219</v>
      </c>
      <c r="M2039" s="22"/>
      <c r="N2039" s="22"/>
      <c r="O2039" s="22"/>
      <c r="P2039" s="24"/>
      <c r="Q2039" s="23" t="s">
        <v>18541</v>
      </c>
      <c r="R2039" s="22"/>
      <c r="S2039" s="33"/>
      <c r="T2039" s="26"/>
      <c r="U2039" s="26"/>
      <c r="V2039" s="22"/>
      <c r="W2039" s="27"/>
      <c r="X2039" s="8"/>
      <c r="Y2039" s="8"/>
      <c r="Z2039" s="8"/>
      <c r="AA2039" s="8"/>
      <c r="AB2039" s="8"/>
      <c r="AC2039" s="8"/>
      <c r="AD2039" s="8"/>
      <c r="AE2039" s="8"/>
      <c r="AF2039" s="8"/>
      <c r="AG2039" s="8"/>
      <c r="AH2039" s="8"/>
      <c r="AI2039" s="8"/>
      <c r="AJ2039" s="8"/>
      <c r="AK2039" s="8"/>
    </row>
    <row r="2040" spans="1:37" ht="165.75">
      <c r="A2040" s="18">
        <v>4513</v>
      </c>
      <c r="B2040" s="19"/>
      <c r="C2040" s="28" t="s">
        <v>21755</v>
      </c>
      <c r="D2040" s="28" t="s">
        <v>21758</v>
      </c>
      <c r="E2040" s="22"/>
      <c r="F2040" s="22"/>
      <c r="G2040" s="22"/>
      <c r="H2040" s="23">
        <v>0</v>
      </c>
      <c r="I2040" s="22"/>
      <c r="J2040" s="23" t="s">
        <v>18202</v>
      </c>
      <c r="K2040" s="31">
        <v>43313</v>
      </c>
      <c r="L2040" s="23" t="s">
        <v>219</v>
      </c>
      <c r="M2040" s="22"/>
      <c r="N2040" s="22"/>
      <c r="O2040" s="22"/>
      <c r="P2040" s="24"/>
      <c r="Q2040" s="23" t="s">
        <v>18541</v>
      </c>
      <c r="R2040" s="22"/>
      <c r="S2040" s="33"/>
      <c r="T2040" s="26"/>
      <c r="U2040" s="26"/>
      <c r="V2040" s="22"/>
      <c r="W2040" s="27"/>
      <c r="X2040" s="8"/>
      <c r="Y2040" s="8"/>
      <c r="Z2040" s="8"/>
      <c r="AA2040" s="8"/>
      <c r="AB2040" s="8"/>
      <c r="AC2040" s="8"/>
      <c r="AD2040" s="8"/>
      <c r="AE2040" s="8"/>
      <c r="AF2040" s="8"/>
      <c r="AG2040" s="8"/>
      <c r="AH2040" s="8"/>
      <c r="AI2040" s="8"/>
      <c r="AJ2040" s="8"/>
      <c r="AK2040" s="8"/>
    </row>
    <row r="2041" spans="1:37" ht="240.75">
      <c r="A2041" s="18">
        <v>4514</v>
      </c>
      <c r="B2041" s="19"/>
      <c r="C2041" s="28" t="s">
        <v>21755</v>
      </c>
      <c r="D2041" s="28" t="s">
        <v>21759</v>
      </c>
      <c r="E2041" s="22"/>
      <c r="F2041" s="22"/>
      <c r="G2041" s="22"/>
      <c r="H2041" s="23">
        <v>0</v>
      </c>
      <c r="I2041" s="22"/>
      <c r="J2041" s="23" t="s">
        <v>18202</v>
      </c>
      <c r="K2041" s="31">
        <v>43313</v>
      </c>
      <c r="L2041" s="23" t="s">
        <v>219</v>
      </c>
      <c r="M2041" s="22"/>
      <c r="N2041" s="22"/>
      <c r="O2041" s="22"/>
      <c r="P2041" s="24"/>
      <c r="Q2041" s="23" t="s">
        <v>18541</v>
      </c>
      <c r="R2041" s="22"/>
      <c r="S2041" s="33"/>
      <c r="T2041" s="26"/>
      <c r="U2041" s="26"/>
      <c r="V2041" s="22"/>
      <c r="W2041" s="27"/>
      <c r="X2041" s="8"/>
      <c r="Y2041" s="8"/>
      <c r="Z2041" s="8"/>
      <c r="AA2041" s="8"/>
      <c r="AB2041" s="8"/>
      <c r="AC2041" s="8"/>
      <c r="AD2041" s="8"/>
      <c r="AE2041" s="8"/>
      <c r="AF2041" s="8"/>
      <c r="AG2041" s="8"/>
      <c r="AH2041" s="8"/>
      <c r="AI2041" s="8"/>
      <c r="AJ2041" s="8"/>
      <c r="AK2041" s="8"/>
    </row>
    <row r="2042" spans="1:37" ht="240.75">
      <c r="A2042" s="18">
        <v>4515</v>
      </c>
      <c r="B2042" s="19"/>
      <c r="C2042" s="28" t="s">
        <v>21755</v>
      </c>
      <c r="D2042" s="28" t="s">
        <v>21760</v>
      </c>
      <c r="E2042" s="22"/>
      <c r="F2042" s="22"/>
      <c r="G2042" s="22"/>
      <c r="H2042" s="23">
        <v>0</v>
      </c>
      <c r="I2042" s="22"/>
      <c r="J2042" s="23" t="s">
        <v>18202</v>
      </c>
      <c r="K2042" s="31">
        <v>43313</v>
      </c>
      <c r="L2042" s="23" t="s">
        <v>219</v>
      </c>
      <c r="M2042" s="22"/>
      <c r="N2042" s="22"/>
      <c r="O2042" s="22"/>
      <c r="P2042" s="24"/>
      <c r="Q2042" s="23" t="s">
        <v>18541</v>
      </c>
      <c r="R2042" s="22"/>
      <c r="S2042" s="33"/>
      <c r="T2042" s="26"/>
      <c r="U2042" s="26"/>
      <c r="V2042" s="22"/>
      <c r="W2042" s="27"/>
      <c r="X2042" s="8"/>
      <c r="Y2042" s="8"/>
      <c r="Z2042" s="8"/>
      <c r="AA2042" s="8"/>
      <c r="AB2042" s="8"/>
      <c r="AC2042" s="8"/>
      <c r="AD2042" s="8"/>
      <c r="AE2042" s="8"/>
      <c r="AF2042" s="8"/>
      <c r="AG2042" s="8"/>
      <c r="AH2042" s="8"/>
      <c r="AI2042" s="8"/>
      <c r="AJ2042" s="8"/>
      <c r="AK2042" s="8"/>
    </row>
    <row r="2043" spans="1:37" ht="255.75">
      <c r="A2043" s="18">
        <v>4516</v>
      </c>
      <c r="B2043" s="19"/>
      <c r="C2043" s="28" t="s">
        <v>21755</v>
      </c>
      <c r="D2043" s="28" t="s">
        <v>21761</v>
      </c>
      <c r="E2043" s="22"/>
      <c r="F2043" s="22"/>
      <c r="G2043" s="22"/>
      <c r="H2043" s="23">
        <v>0</v>
      </c>
      <c r="I2043" s="22"/>
      <c r="J2043" s="23" t="s">
        <v>18202</v>
      </c>
      <c r="K2043" s="31">
        <v>43313</v>
      </c>
      <c r="L2043" s="23" t="s">
        <v>219</v>
      </c>
      <c r="M2043" s="22"/>
      <c r="N2043" s="22"/>
      <c r="O2043" s="22"/>
      <c r="P2043" s="24"/>
      <c r="Q2043" s="23" t="s">
        <v>18541</v>
      </c>
      <c r="R2043" s="22"/>
      <c r="S2043" s="33"/>
      <c r="T2043" s="26"/>
      <c r="U2043" s="26"/>
      <c r="V2043" s="22"/>
      <c r="W2043" s="27"/>
      <c r="X2043" s="8"/>
      <c r="Y2043" s="8"/>
      <c r="Z2043" s="8"/>
      <c r="AA2043" s="8"/>
      <c r="AB2043" s="8"/>
      <c r="AC2043" s="8"/>
      <c r="AD2043" s="8"/>
      <c r="AE2043" s="8"/>
      <c r="AF2043" s="8"/>
      <c r="AG2043" s="8"/>
      <c r="AH2043" s="8"/>
      <c r="AI2043" s="8"/>
      <c r="AJ2043" s="8"/>
      <c r="AK2043" s="8"/>
    </row>
    <row r="2044" spans="1:37" ht="330.75">
      <c r="A2044" s="18">
        <v>4517</v>
      </c>
      <c r="B2044" s="19"/>
      <c r="C2044" s="28" t="s">
        <v>21755</v>
      </c>
      <c r="D2044" s="28" t="s">
        <v>21762</v>
      </c>
      <c r="E2044" s="22"/>
      <c r="F2044" s="22"/>
      <c r="G2044" s="22"/>
      <c r="H2044" s="23">
        <v>0</v>
      </c>
      <c r="I2044" s="22"/>
      <c r="J2044" s="23" t="s">
        <v>18202</v>
      </c>
      <c r="K2044" s="31">
        <v>43313</v>
      </c>
      <c r="L2044" s="23" t="s">
        <v>219</v>
      </c>
      <c r="M2044" s="22"/>
      <c r="N2044" s="22"/>
      <c r="O2044" s="22"/>
      <c r="P2044" s="24"/>
      <c r="Q2044" s="23" t="s">
        <v>18541</v>
      </c>
      <c r="R2044" s="22"/>
      <c r="S2044" s="33"/>
      <c r="T2044" s="26"/>
      <c r="U2044" s="26"/>
      <c r="V2044" s="22"/>
      <c r="W2044" s="27"/>
      <c r="X2044" s="8"/>
      <c r="Y2044" s="8"/>
      <c r="Z2044" s="8"/>
      <c r="AA2044" s="8"/>
      <c r="AB2044" s="8"/>
      <c r="AC2044" s="8"/>
      <c r="AD2044" s="8"/>
      <c r="AE2044" s="8"/>
      <c r="AF2044" s="8"/>
      <c r="AG2044" s="8"/>
      <c r="AH2044" s="8"/>
      <c r="AI2044" s="8"/>
      <c r="AJ2044" s="8"/>
      <c r="AK2044" s="8"/>
    </row>
    <row r="2045" spans="1:37" ht="225.75">
      <c r="A2045" s="18">
        <v>4518</v>
      </c>
      <c r="B2045" s="19"/>
      <c r="C2045" s="28" t="s">
        <v>21763</v>
      </c>
      <c r="D2045" s="28" t="s">
        <v>21764</v>
      </c>
      <c r="E2045" s="22"/>
      <c r="F2045" s="22"/>
      <c r="G2045" s="22"/>
      <c r="H2045" s="23">
        <v>0</v>
      </c>
      <c r="I2045" s="22"/>
      <c r="J2045" s="23" t="s">
        <v>18202</v>
      </c>
      <c r="K2045" s="31">
        <v>43313</v>
      </c>
      <c r="L2045" s="23" t="s">
        <v>219</v>
      </c>
      <c r="M2045" s="22"/>
      <c r="N2045" s="22"/>
      <c r="O2045" s="22"/>
      <c r="P2045" s="24"/>
      <c r="Q2045" s="23" t="s">
        <v>18541</v>
      </c>
      <c r="R2045" s="22"/>
      <c r="S2045" s="33"/>
      <c r="T2045" s="26"/>
      <c r="U2045" s="26"/>
      <c r="V2045" s="22"/>
      <c r="W2045" s="27"/>
      <c r="X2045" s="8"/>
      <c r="Y2045" s="8"/>
      <c r="Z2045" s="8"/>
      <c r="AA2045" s="8"/>
      <c r="AB2045" s="8"/>
      <c r="AC2045" s="8"/>
      <c r="AD2045" s="8"/>
      <c r="AE2045" s="8"/>
      <c r="AF2045" s="8"/>
      <c r="AG2045" s="8"/>
      <c r="AH2045" s="8"/>
      <c r="AI2045" s="8"/>
      <c r="AJ2045" s="8"/>
      <c r="AK2045" s="8"/>
    </row>
    <row r="2046" spans="1:37" ht="150.75">
      <c r="A2046" s="18">
        <v>4521</v>
      </c>
      <c r="B2046" s="19"/>
      <c r="C2046" s="28" t="s">
        <v>9870</v>
      </c>
      <c r="D2046" s="28" t="s">
        <v>21765</v>
      </c>
      <c r="E2046" s="22"/>
      <c r="F2046" s="23" t="s">
        <v>108</v>
      </c>
      <c r="G2046" s="23">
        <v>2015</v>
      </c>
      <c r="H2046" s="23">
        <v>0</v>
      </c>
      <c r="I2046" s="22"/>
      <c r="J2046" s="23" t="s">
        <v>18202</v>
      </c>
      <c r="K2046" s="23" t="s">
        <v>705</v>
      </c>
      <c r="L2046" s="23" t="s">
        <v>18367</v>
      </c>
      <c r="M2046" s="37">
        <v>42076</v>
      </c>
      <c r="N2046" s="22"/>
      <c r="O2046" s="22"/>
      <c r="P2046" s="24"/>
      <c r="Q2046" s="23" t="s">
        <v>559</v>
      </c>
      <c r="R2046" s="23" t="s">
        <v>9872</v>
      </c>
      <c r="S2046" s="25"/>
      <c r="T2046" s="26"/>
      <c r="U2046" s="26"/>
      <c r="V2046" s="22"/>
      <c r="W2046" s="27"/>
      <c r="X2046" s="8"/>
      <c r="Y2046" s="8"/>
      <c r="Z2046" s="8"/>
      <c r="AA2046" s="8"/>
      <c r="AB2046" s="8"/>
      <c r="AC2046" s="8"/>
      <c r="AD2046" s="8"/>
      <c r="AE2046" s="8"/>
      <c r="AF2046" s="8"/>
      <c r="AG2046" s="8"/>
      <c r="AH2046" s="8"/>
      <c r="AI2046" s="8"/>
      <c r="AJ2046" s="8"/>
      <c r="AK2046" s="8"/>
    </row>
    <row r="2047" spans="1:37" ht="150.75">
      <c r="A2047" s="18">
        <v>4526</v>
      </c>
      <c r="B2047" s="30" t="s">
        <v>18914</v>
      </c>
      <c r="C2047" s="28" t="s">
        <v>21766</v>
      </c>
      <c r="D2047" s="28" t="s">
        <v>21767</v>
      </c>
      <c r="E2047" s="22"/>
      <c r="F2047" s="23" t="s">
        <v>108</v>
      </c>
      <c r="G2047" s="22"/>
      <c r="H2047" s="23">
        <v>0</v>
      </c>
      <c r="I2047" s="22"/>
      <c r="J2047" s="23" t="s">
        <v>18202</v>
      </c>
      <c r="K2047" s="23" t="s">
        <v>18203</v>
      </c>
      <c r="L2047" s="23" t="s">
        <v>35</v>
      </c>
      <c r="M2047" s="22"/>
      <c r="N2047" s="22"/>
      <c r="O2047" s="23" t="s">
        <v>1196</v>
      </c>
      <c r="P2047" s="24"/>
      <c r="Q2047" s="23" t="s">
        <v>99</v>
      </c>
      <c r="R2047" s="23" t="s">
        <v>10886</v>
      </c>
      <c r="S2047" s="25"/>
      <c r="T2047" s="26"/>
      <c r="U2047" s="26"/>
      <c r="V2047" s="22"/>
      <c r="W2047" s="27"/>
      <c r="X2047" s="8"/>
      <c r="Y2047" s="8"/>
      <c r="Z2047" s="8"/>
      <c r="AA2047" s="8"/>
      <c r="AB2047" s="8"/>
      <c r="AC2047" s="8"/>
      <c r="AD2047" s="8"/>
      <c r="AE2047" s="8"/>
      <c r="AF2047" s="8"/>
      <c r="AG2047" s="8"/>
      <c r="AH2047" s="8"/>
      <c r="AI2047" s="8"/>
      <c r="AJ2047" s="8"/>
      <c r="AK2047" s="8"/>
    </row>
    <row r="2048" spans="1:37" ht="90.75">
      <c r="A2048" s="18">
        <v>4527</v>
      </c>
      <c r="B2048" s="19"/>
      <c r="C2048" s="28" t="s">
        <v>21768</v>
      </c>
      <c r="D2048" s="28" t="s">
        <v>21769</v>
      </c>
      <c r="E2048" s="23" t="s">
        <v>21770</v>
      </c>
      <c r="F2048" s="23" t="s">
        <v>50</v>
      </c>
      <c r="G2048" s="22"/>
      <c r="H2048" s="23">
        <v>0</v>
      </c>
      <c r="I2048" s="22"/>
      <c r="J2048" s="23" t="s">
        <v>18202</v>
      </c>
      <c r="K2048" s="22"/>
      <c r="L2048" s="23" t="s">
        <v>18367</v>
      </c>
      <c r="M2048" s="22"/>
      <c r="N2048" s="22"/>
      <c r="O2048" s="22"/>
      <c r="P2048" s="24"/>
      <c r="Q2048" s="22"/>
      <c r="R2048" s="23" t="s">
        <v>18304</v>
      </c>
      <c r="S2048" s="25"/>
      <c r="T2048" s="26"/>
      <c r="U2048" s="26"/>
      <c r="V2048" s="22"/>
      <c r="W2048" s="27"/>
      <c r="X2048" s="8"/>
      <c r="Y2048" s="8"/>
      <c r="Z2048" s="8"/>
      <c r="AA2048" s="8"/>
      <c r="AB2048" s="8"/>
      <c r="AC2048" s="8"/>
      <c r="AD2048" s="8"/>
      <c r="AE2048" s="8"/>
      <c r="AF2048" s="8"/>
      <c r="AG2048" s="8"/>
      <c r="AH2048" s="8"/>
      <c r="AI2048" s="8"/>
      <c r="AJ2048" s="8"/>
      <c r="AK2048" s="8"/>
    </row>
    <row r="2049" spans="1:37" ht="90.75">
      <c r="A2049" s="18">
        <v>4528</v>
      </c>
      <c r="B2049" s="19"/>
      <c r="C2049" s="28" t="s">
        <v>21771</v>
      </c>
      <c r="D2049" s="28" t="s">
        <v>21772</v>
      </c>
      <c r="E2049" s="22"/>
      <c r="F2049" s="22"/>
      <c r="G2049" s="22"/>
      <c r="H2049" s="23">
        <v>0</v>
      </c>
      <c r="I2049" s="22"/>
      <c r="J2049" s="23" t="s">
        <v>18202</v>
      </c>
      <c r="K2049" s="29">
        <v>43497</v>
      </c>
      <c r="L2049" s="23" t="s">
        <v>96</v>
      </c>
      <c r="M2049" s="22"/>
      <c r="N2049" s="22"/>
      <c r="O2049" s="22"/>
      <c r="P2049" s="24"/>
      <c r="Q2049" s="23" t="s">
        <v>172</v>
      </c>
      <c r="R2049" s="23" t="s">
        <v>173</v>
      </c>
      <c r="S2049" s="25"/>
      <c r="T2049" s="26"/>
      <c r="U2049" s="26"/>
      <c r="V2049" s="22"/>
      <c r="W2049" s="27"/>
      <c r="X2049" s="8"/>
      <c r="Y2049" s="8"/>
      <c r="Z2049" s="8"/>
      <c r="AA2049" s="8"/>
      <c r="AB2049" s="8"/>
      <c r="AC2049" s="8"/>
      <c r="AD2049" s="8"/>
      <c r="AE2049" s="8"/>
      <c r="AF2049" s="8"/>
      <c r="AG2049" s="8"/>
      <c r="AH2049" s="8"/>
      <c r="AI2049" s="8"/>
      <c r="AJ2049" s="8"/>
      <c r="AK2049" s="8"/>
    </row>
    <row r="2050" spans="1:37" ht="105.75">
      <c r="A2050" s="18">
        <v>4529</v>
      </c>
      <c r="B2050" s="19"/>
      <c r="C2050" s="28" t="s">
        <v>21773</v>
      </c>
      <c r="D2050" s="28" t="s">
        <v>21774</v>
      </c>
      <c r="E2050" s="22"/>
      <c r="F2050" s="22"/>
      <c r="G2050" s="22"/>
      <c r="H2050" s="23">
        <v>0</v>
      </c>
      <c r="I2050" s="22"/>
      <c r="J2050" s="23" t="s">
        <v>18202</v>
      </c>
      <c r="K2050" s="29">
        <v>43497</v>
      </c>
      <c r="L2050" s="23" t="s">
        <v>96</v>
      </c>
      <c r="M2050" s="22"/>
      <c r="N2050" s="22"/>
      <c r="O2050" s="22"/>
      <c r="P2050" s="24"/>
      <c r="Q2050" s="23" t="s">
        <v>172</v>
      </c>
      <c r="R2050" s="23" t="s">
        <v>173</v>
      </c>
      <c r="S2050" s="25"/>
      <c r="T2050" s="26"/>
      <c r="U2050" s="26"/>
      <c r="V2050" s="22"/>
      <c r="W2050" s="27"/>
      <c r="X2050" s="8"/>
      <c r="Y2050" s="8"/>
      <c r="Z2050" s="8"/>
      <c r="AA2050" s="8"/>
      <c r="AB2050" s="8"/>
      <c r="AC2050" s="8"/>
      <c r="AD2050" s="8"/>
      <c r="AE2050" s="8"/>
      <c r="AF2050" s="8"/>
      <c r="AG2050" s="8"/>
      <c r="AH2050" s="8"/>
      <c r="AI2050" s="8"/>
      <c r="AJ2050" s="8"/>
      <c r="AK2050" s="8"/>
    </row>
    <row r="2051" spans="1:37" ht="150.75">
      <c r="A2051" s="18">
        <v>4530</v>
      </c>
      <c r="B2051" s="19"/>
      <c r="C2051" s="28" t="s">
        <v>21775</v>
      </c>
      <c r="D2051" s="28" t="s">
        <v>21776</v>
      </c>
      <c r="E2051" s="22"/>
      <c r="F2051" s="22"/>
      <c r="G2051" s="22"/>
      <c r="H2051" s="23">
        <v>0</v>
      </c>
      <c r="I2051" s="22"/>
      <c r="J2051" s="23" t="s">
        <v>18202</v>
      </c>
      <c r="K2051" s="29">
        <v>43497</v>
      </c>
      <c r="L2051" s="23" t="s">
        <v>96</v>
      </c>
      <c r="M2051" s="22"/>
      <c r="N2051" s="22"/>
      <c r="O2051" s="22"/>
      <c r="P2051" s="24"/>
      <c r="Q2051" s="23" t="s">
        <v>172</v>
      </c>
      <c r="R2051" s="23" t="s">
        <v>173</v>
      </c>
      <c r="S2051" s="25"/>
      <c r="T2051" s="26"/>
      <c r="U2051" s="26"/>
      <c r="V2051" s="22"/>
      <c r="W2051" s="27"/>
      <c r="X2051" s="8"/>
      <c r="Y2051" s="8"/>
      <c r="Z2051" s="8"/>
      <c r="AA2051" s="8"/>
      <c r="AB2051" s="8"/>
      <c r="AC2051" s="8"/>
      <c r="AD2051" s="8"/>
      <c r="AE2051" s="8"/>
      <c r="AF2051" s="8"/>
      <c r="AG2051" s="8"/>
      <c r="AH2051" s="8"/>
      <c r="AI2051" s="8"/>
      <c r="AJ2051" s="8"/>
      <c r="AK2051" s="8"/>
    </row>
    <row r="2052" spans="1:37" ht="105.75">
      <c r="A2052" s="18">
        <v>4531</v>
      </c>
      <c r="B2052" s="19"/>
      <c r="C2052" s="28" t="s">
        <v>21777</v>
      </c>
      <c r="D2052" s="28" t="s">
        <v>21778</v>
      </c>
      <c r="E2052" s="22"/>
      <c r="F2052" s="22"/>
      <c r="G2052" s="22"/>
      <c r="H2052" s="23">
        <v>0</v>
      </c>
      <c r="I2052" s="22"/>
      <c r="J2052" s="23" t="s">
        <v>18202</v>
      </c>
      <c r="K2052" s="29">
        <v>43497</v>
      </c>
      <c r="L2052" s="23" t="s">
        <v>96</v>
      </c>
      <c r="M2052" s="22"/>
      <c r="N2052" s="22"/>
      <c r="O2052" s="22"/>
      <c r="P2052" s="24"/>
      <c r="Q2052" s="23" t="s">
        <v>172</v>
      </c>
      <c r="R2052" s="23" t="s">
        <v>173</v>
      </c>
      <c r="S2052" s="25"/>
      <c r="T2052" s="26"/>
      <c r="U2052" s="26"/>
      <c r="V2052" s="22"/>
      <c r="W2052" s="27"/>
      <c r="X2052" s="8"/>
      <c r="Y2052" s="8"/>
      <c r="Z2052" s="8"/>
      <c r="AA2052" s="8"/>
      <c r="AB2052" s="8"/>
      <c r="AC2052" s="8"/>
      <c r="AD2052" s="8"/>
      <c r="AE2052" s="8"/>
      <c r="AF2052" s="8"/>
      <c r="AG2052" s="8"/>
      <c r="AH2052" s="8"/>
      <c r="AI2052" s="8"/>
      <c r="AJ2052" s="8"/>
      <c r="AK2052" s="8"/>
    </row>
    <row r="2053" spans="1:37" ht="225.75">
      <c r="A2053" s="18">
        <v>4532</v>
      </c>
      <c r="B2053" s="19"/>
      <c r="C2053" s="28" t="s">
        <v>21779</v>
      </c>
      <c r="D2053" s="28" t="s">
        <v>21780</v>
      </c>
      <c r="E2053" s="22"/>
      <c r="F2053" s="22"/>
      <c r="G2053" s="22"/>
      <c r="H2053" s="23">
        <v>0</v>
      </c>
      <c r="I2053" s="22"/>
      <c r="J2053" s="23" t="s">
        <v>18202</v>
      </c>
      <c r="K2053" s="29">
        <v>43497</v>
      </c>
      <c r="L2053" s="23" t="s">
        <v>96</v>
      </c>
      <c r="M2053" s="22"/>
      <c r="N2053" s="22"/>
      <c r="O2053" s="22"/>
      <c r="P2053" s="24"/>
      <c r="Q2053" s="23" t="s">
        <v>172</v>
      </c>
      <c r="R2053" s="23" t="s">
        <v>173</v>
      </c>
      <c r="S2053" s="25"/>
      <c r="T2053" s="26"/>
      <c r="U2053" s="26"/>
      <c r="V2053" s="22"/>
      <c r="W2053" s="27"/>
      <c r="X2053" s="8"/>
      <c r="Y2053" s="8"/>
      <c r="Z2053" s="8"/>
      <c r="AA2053" s="8"/>
      <c r="AB2053" s="8"/>
      <c r="AC2053" s="8"/>
      <c r="AD2053" s="8"/>
      <c r="AE2053" s="8"/>
      <c r="AF2053" s="8"/>
      <c r="AG2053" s="8"/>
      <c r="AH2053" s="8"/>
      <c r="AI2053" s="8"/>
      <c r="AJ2053" s="8"/>
      <c r="AK2053" s="8"/>
    </row>
    <row r="2054" spans="1:37" ht="120.75">
      <c r="A2054" s="18">
        <v>4533</v>
      </c>
      <c r="B2054" s="19"/>
      <c r="C2054" s="28" t="s">
        <v>21781</v>
      </c>
      <c r="D2054" s="28" t="s">
        <v>21782</v>
      </c>
      <c r="E2054" s="22"/>
      <c r="F2054" s="22"/>
      <c r="G2054" s="22"/>
      <c r="H2054" s="23">
        <v>0</v>
      </c>
      <c r="I2054" s="22"/>
      <c r="J2054" s="23" t="s">
        <v>18202</v>
      </c>
      <c r="K2054" s="29">
        <v>43497</v>
      </c>
      <c r="L2054" s="23" t="s">
        <v>96</v>
      </c>
      <c r="M2054" s="22"/>
      <c r="N2054" s="22"/>
      <c r="O2054" s="22"/>
      <c r="P2054" s="24"/>
      <c r="Q2054" s="23" t="s">
        <v>172</v>
      </c>
      <c r="R2054" s="23" t="s">
        <v>173</v>
      </c>
      <c r="S2054" s="25"/>
      <c r="T2054" s="26"/>
      <c r="U2054" s="26"/>
      <c r="V2054" s="22"/>
      <c r="W2054" s="27"/>
      <c r="X2054" s="8"/>
      <c r="Y2054" s="8"/>
      <c r="Z2054" s="8"/>
      <c r="AA2054" s="8"/>
      <c r="AB2054" s="8"/>
      <c r="AC2054" s="8"/>
      <c r="AD2054" s="8"/>
      <c r="AE2054" s="8"/>
      <c r="AF2054" s="8"/>
      <c r="AG2054" s="8"/>
      <c r="AH2054" s="8"/>
      <c r="AI2054" s="8"/>
      <c r="AJ2054" s="8"/>
      <c r="AK2054" s="8"/>
    </row>
    <row r="2055" spans="1:37" ht="150.75">
      <c r="A2055" s="18">
        <v>4534</v>
      </c>
      <c r="B2055" s="19"/>
      <c r="C2055" s="28" t="s">
        <v>21783</v>
      </c>
      <c r="D2055" s="28" t="s">
        <v>21784</v>
      </c>
      <c r="E2055" s="22"/>
      <c r="F2055" s="22"/>
      <c r="G2055" s="22"/>
      <c r="H2055" s="23">
        <v>0</v>
      </c>
      <c r="I2055" s="22"/>
      <c r="J2055" s="23" t="s">
        <v>18202</v>
      </c>
      <c r="K2055" s="29">
        <v>43497</v>
      </c>
      <c r="L2055" s="23" t="s">
        <v>96</v>
      </c>
      <c r="M2055" s="22"/>
      <c r="N2055" s="22"/>
      <c r="O2055" s="22"/>
      <c r="P2055" s="24"/>
      <c r="Q2055" s="23" t="s">
        <v>172</v>
      </c>
      <c r="R2055" s="23" t="s">
        <v>173</v>
      </c>
      <c r="S2055" s="25"/>
      <c r="T2055" s="26"/>
      <c r="U2055" s="26"/>
      <c r="V2055" s="22"/>
      <c r="W2055" s="27"/>
      <c r="X2055" s="8"/>
      <c r="Y2055" s="8"/>
      <c r="Z2055" s="8"/>
      <c r="AA2055" s="8"/>
      <c r="AB2055" s="8"/>
      <c r="AC2055" s="8"/>
      <c r="AD2055" s="8"/>
      <c r="AE2055" s="8"/>
      <c r="AF2055" s="8"/>
      <c r="AG2055" s="8"/>
      <c r="AH2055" s="8"/>
      <c r="AI2055" s="8"/>
      <c r="AJ2055" s="8"/>
      <c r="AK2055" s="8"/>
    </row>
    <row r="2056" spans="1:37" ht="135.75">
      <c r="A2056" s="18">
        <v>4535</v>
      </c>
      <c r="B2056" s="19"/>
      <c r="C2056" s="28" t="s">
        <v>21783</v>
      </c>
      <c r="D2056" s="28" t="s">
        <v>21785</v>
      </c>
      <c r="E2056" s="22"/>
      <c r="F2056" s="23" t="s">
        <v>165</v>
      </c>
      <c r="G2056" s="22"/>
      <c r="H2056" s="23">
        <v>0</v>
      </c>
      <c r="I2056" s="22"/>
      <c r="J2056" s="23" t="s">
        <v>18202</v>
      </c>
      <c r="K2056" s="23" t="s">
        <v>18203</v>
      </c>
      <c r="L2056" s="23" t="s">
        <v>61</v>
      </c>
      <c r="M2056" s="22"/>
      <c r="N2056" s="22"/>
      <c r="O2056" s="22"/>
      <c r="P2056" s="24"/>
      <c r="Q2056" s="23" t="s">
        <v>172</v>
      </c>
      <c r="R2056" s="23" t="s">
        <v>173</v>
      </c>
      <c r="S2056" s="25"/>
      <c r="T2056" s="26"/>
      <c r="U2056" s="26"/>
      <c r="V2056" s="22"/>
      <c r="W2056" s="27"/>
      <c r="X2056" s="8"/>
      <c r="Y2056" s="8"/>
      <c r="Z2056" s="8"/>
      <c r="AA2056" s="8"/>
      <c r="AB2056" s="8"/>
      <c r="AC2056" s="8"/>
      <c r="AD2056" s="8"/>
      <c r="AE2056" s="8"/>
      <c r="AF2056" s="8"/>
      <c r="AG2056" s="8"/>
      <c r="AH2056" s="8"/>
      <c r="AI2056" s="8"/>
      <c r="AJ2056" s="8"/>
      <c r="AK2056" s="8"/>
    </row>
    <row r="2057" spans="1:37" ht="150.75">
      <c r="A2057" s="18">
        <v>4536</v>
      </c>
      <c r="B2057" s="19"/>
      <c r="C2057" s="28" t="s">
        <v>21786</v>
      </c>
      <c r="D2057" s="28" t="s">
        <v>21787</v>
      </c>
      <c r="E2057" s="22"/>
      <c r="F2057" s="22"/>
      <c r="G2057" s="22"/>
      <c r="H2057" s="23">
        <v>0</v>
      </c>
      <c r="I2057" s="22"/>
      <c r="J2057" s="23" t="s">
        <v>18202</v>
      </c>
      <c r="K2057" s="29">
        <v>43497</v>
      </c>
      <c r="L2057" s="23" t="s">
        <v>96</v>
      </c>
      <c r="M2057" s="22"/>
      <c r="N2057" s="22"/>
      <c r="O2057" s="22"/>
      <c r="P2057" s="24"/>
      <c r="Q2057" s="23" t="s">
        <v>172</v>
      </c>
      <c r="R2057" s="23" t="s">
        <v>173</v>
      </c>
      <c r="S2057" s="25"/>
      <c r="T2057" s="26"/>
      <c r="U2057" s="26"/>
      <c r="V2057" s="22"/>
      <c r="W2057" s="27"/>
      <c r="X2057" s="8"/>
      <c r="Y2057" s="8"/>
      <c r="Z2057" s="8"/>
      <c r="AA2057" s="8"/>
      <c r="AB2057" s="8"/>
      <c r="AC2057" s="8"/>
      <c r="AD2057" s="8"/>
      <c r="AE2057" s="8"/>
      <c r="AF2057" s="8"/>
      <c r="AG2057" s="8"/>
      <c r="AH2057" s="8"/>
      <c r="AI2057" s="8"/>
      <c r="AJ2057" s="8"/>
      <c r="AK2057" s="8"/>
    </row>
    <row r="2058" spans="1:37" ht="75.75">
      <c r="A2058" s="18">
        <v>4537</v>
      </c>
      <c r="B2058" s="19"/>
      <c r="C2058" s="28" t="s">
        <v>21788</v>
      </c>
      <c r="D2058" s="28" t="s">
        <v>21789</v>
      </c>
      <c r="E2058" s="22"/>
      <c r="F2058" s="22"/>
      <c r="G2058" s="22"/>
      <c r="H2058" s="23">
        <v>0</v>
      </c>
      <c r="I2058" s="22"/>
      <c r="J2058" s="23" t="s">
        <v>18202</v>
      </c>
      <c r="K2058" s="29">
        <v>43497</v>
      </c>
      <c r="L2058" s="23" t="s">
        <v>96</v>
      </c>
      <c r="M2058" s="22"/>
      <c r="N2058" s="22"/>
      <c r="O2058" s="22"/>
      <c r="P2058" s="24"/>
      <c r="Q2058" s="23" t="s">
        <v>172</v>
      </c>
      <c r="R2058" s="23" t="s">
        <v>173</v>
      </c>
      <c r="S2058" s="25"/>
      <c r="T2058" s="26"/>
      <c r="U2058" s="26"/>
      <c r="V2058" s="22"/>
      <c r="W2058" s="27"/>
      <c r="X2058" s="8"/>
      <c r="Y2058" s="8"/>
      <c r="Z2058" s="8"/>
      <c r="AA2058" s="8"/>
      <c r="AB2058" s="8"/>
      <c r="AC2058" s="8"/>
      <c r="AD2058" s="8"/>
      <c r="AE2058" s="8"/>
      <c r="AF2058" s="8"/>
      <c r="AG2058" s="8"/>
      <c r="AH2058" s="8"/>
      <c r="AI2058" s="8"/>
      <c r="AJ2058" s="8"/>
      <c r="AK2058" s="8"/>
    </row>
    <row r="2059" spans="1:37" ht="105.75">
      <c r="A2059" s="18">
        <v>4538</v>
      </c>
      <c r="B2059" s="19"/>
      <c r="C2059" s="28" t="s">
        <v>21790</v>
      </c>
      <c r="D2059" s="28" t="s">
        <v>21791</v>
      </c>
      <c r="E2059" s="22"/>
      <c r="F2059" s="23" t="s">
        <v>403</v>
      </c>
      <c r="G2059" s="22"/>
      <c r="H2059" s="23">
        <v>0</v>
      </c>
      <c r="I2059" s="22"/>
      <c r="J2059" s="23" t="s">
        <v>18202</v>
      </c>
      <c r="K2059" s="23" t="s">
        <v>18203</v>
      </c>
      <c r="L2059" s="23" t="s">
        <v>61</v>
      </c>
      <c r="M2059" s="22"/>
      <c r="N2059" s="22"/>
      <c r="O2059" s="22"/>
      <c r="P2059" s="24"/>
      <c r="Q2059" s="23" t="s">
        <v>172</v>
      </c>
      <c r="R2059" s="23" t="s">
        <v>173</v>
      </c>
      <c r="S2059" s="25"/>
      <c r="T2059" s="26"/>
      <c r="U2059" s="26"/>
      <c r="V2059" s="22"/>
      <c r="W2059" s="27"/>
      <c r="X2059" s="8"/>
      <c r="Y2059" s="8"/>
      <c r="Z2059" s="8"/>
      <c r="AA2059" s="8"/>
      <c r="AB2059" s="8"/>
      <c r="AC2059" s="8"/>
      <c r="AD2059" s="8"/>
      <c r="AE2059" s="8"/>
      <c r="AF2059" s="8"/>
      <c r="AG2059" s="8"/>
      <c r="AH2059" s="8"/>
      <c r="AI2059" s="8"/>
      <c r="AJ2059" s="8"/>
      <c r="AK2059" s="8"/>
    </row>
    <row r="2060" spans="1:37" ht="75.75">
      <c r="A2060" s="18">
        <v>4539</v>
      </c>
      <c r="B2060" s="19"/>
      <c r="C2060" s="28" t="s">
        <v>21792</v>
      </c>
      <c r="D2060" s="28" t="s">
        <v>21793</v>
      </c>
      <c r="E2060" s="22"/>
      <c r="F2060" s="23" t="s">
        <v>50</v>
      </c>
      <c r="G2060" s="23" t="s">
        <v>18246</v>
      </c>
      <c r="H2060" s="23">
        <v>0</v>
      </c>
      <c r="I2060" s="22"/>
      <c r="J2060" s="23" t="s">
        <v>18202</v>
      </c>
      <c r="K2060" s="29">
        <v>43497</v>
      </c>
      <c r="L2060" s="23" t="s">
        <v>20770</v>
      </c>
      <c r="M2060" s="22"/>
      <c r="N2060" s="23" t="s">
        <v>18247</v>
      </c>
      <c r="O2060" s="22"/>
      <c r="P2060" s="24"/>
      <c r="Q2060" s="23" t="s">
        <v>29</v>
      </c>
      <c r="R2060" s="23" t="s">
        <v>30</v>
      </c>
      <c r="S2060" s="25"/>
      <c r="T2060" s="26"/>
      <c r="U2060" s="26"/>
      <c r="V2060" s="22"/>
      <c r="W2060" s="27"/>
      <c r="X2060" s="8"/>
      <c r="Y2060" s="8"/>
      <c r="Z2060" s="8"/>
      <c r="AA2060" s="8"/>
      <c r="AB2060" s="8"/>
      <c r="AC2060" s="8"/>
      <c r="AD2060" s="8"/>
      <c r="AE2060" s="8"/>
      <c r="AF2060" s="8"/>
      <c r="AG2060" s="8"/>
      <c r="AH2060" s="8"/>
      <c r="AI2060" s="8"/>
      <c r="AJ2060" s="8"/>
      <c r="AK2060" s="8"/>
    </row>
    <row r="2061" spans="1:37" ht="120.75">
      <c r="A2061" s="18">
        <v>4540</v>
      </c>
      <c r="B2061" s="19"/>
      <c r="C2061" s="28" t="s">
        <v>21794</v>
      </c>
      <c r="D2061" s="28" t="s">
        <v>21795</v>
      </c>
      <c r="E2061" s="22"/>
      <c r="F2061" s="23" t="s">
        <v>108</v>
      </c>
      <c r="G2061" s="23" t="s">
        <v>18352</v>
      </c>
      <c r="H2061" s="23">
        <v>0</v>
      </c>
      <c r="I2061" s="22"/>
      <c r="J2061" s="23" t="s">
        <v>18202</v>
      </c>
      <c r="K2061" s="29">
        <v>43497</v>
      </c>
      <c r="L2061" s="23" t="s">
        <v>20770</v>
      </c>
      <c r="M2061" s="22"/>
      <c r="N2061" s="23" t="s">
        <v>18224</v>
      </c>
      <c r="O2061" s="22"/>
      <c r="P2061" s="24"/>
      <c r="Q2061" s="23" t="s">
        <v>29</v>
      </c>
      <c r="R2061" s="23" t="s">
        <v>30</v>
      </c>
      <c r="S2061" s="25"/>
      <c r="T2061" s="26"/>
      <c r="U2061" s="26"/>
      <c r="V2061" s="22"/>
      <c r="W2061" s="27"/>
      <c r="X2061" s="8"/>
      <c r="Y2061" s="8"/>
      <c r="Z2061" s="8"/>
      <c r="AA2061" s="8"/>
      <c r="AB2061" s="8"/>
      <c r="AC2061" s="8"/>
      <c r="AD2061" s="8"/>
      <c r="AE2061" s="8"/>
      <c r="AF2061" s="8"/>
      <c r="AG2061" s="8"/>
      <c r="AH2061" s="8"/>
      <c r="AI2061" s="8"/>
      <c r="AJ2061" s="8"/>
      <c r="AK2061" s="8"/>
    </row>
    <row r="2062" spans="1:37" ht="180.75">
      <c r="A2062" s="18">
        <v>4541</v>
      </c>
      <c r="B2062" s="19"/>
      <c r="C2062" s="28" t="s">
        <v>21796</v>
      </c>
      <c r="D2062" s="28" t="s">
        <v>21797</v>
      </c>
      <c r="E2062" s="23" t="s">
        <v>21798</v>
      </c>
      <c r="F2062" s="22"/>
      <c r="G2062" s="22"/>
      <c r="H2062" s="23">
        <v>0</v>
      </c>
      <c r="I2062" s="22"/>
      <c r="J2062" s="23" t="s">
        <v>18202</v>
      </c>
      <c r="K2062" s="22"/>
      <c r="L2062" s="23" t="s">
        <v>18367</v>
      </c>
      <c r="M2062" s="22"/>
      <c r="N2062" s="22"/>
      <c r="O2062" s="22"/>
      <c r="P2062" s="24"/>
      <c r="Q2062" s="22"/>
      <c r="R2062" s="23" t="s">
        <v>18304</v>
      </c>
      <c r="S2062" s="25"/>
      <c r="T2062" s="26"/>
      <c r="U2062" s="26"/>
      <c r="V2062" s="22"/>
      <c r="W2062" s="27"/>
      <c r="X2062" s="8"/>
      <c r="Y2062" s="8"/>
      <c r="Z2062" s="8"/>
      <c r="AA2062" s="8"/>
      <c r="AB2062" s="8"/>
      <c r="AC2062" s="8"/>
      <c r="AD2062" s="8"/>
      <c r="AE2062" s="8"/>
      <c r="AF2062" s="8"/>
      <c r="AG2062" s="8"/>
      <c r="AH2062" s="8"/>
      <c r="AI2062" s="8"/>
      <c r="AJ2062" s="8"/>
      <c r="AK2062" s="8"/>
    </row>
    <row r="2063" spans="1:37" ht="90.75">
      <c r="A2063" s="18">
        <v>4542</v>
      </c>
      <c r="B2063" s="19"/>
      <c r="C2063" s="28" t="s">
        <v>21799</v>
      </c>
      <c r="D2063" s="28" t="s">
        <v>21800</v>
      </c>
      <c r="E2063" s="22"/>
      <c r="F2063" s="23" t="s">
        <v>21801</v>
      </c>
      <c r="G2063" s="22"/>
      <c r="H2063" s="23">
        <v>0</v>
      </c>
      <c r="I2063" s="22"/>
      <c r="J2063" s="23" t="s">
        <v>18202</v>
      </c>
      <c r="K2063" s="22"/>
      <c r="L2063" s="23" t="s">
        <v>15679</v>
      </c>
      <c r="M2063" s="23" t="s">
        <v>11857</v>
      </c>
      <c r="N2063" s="22"/>
      <c r="O2063" s="22"/>
      <c r="P2063" s="24"/>
      <c r="Q2063" s="23" t="s">
        <v>29</v>
      </c>
      <c r="R2063" s="23" t="s">
        <v>30</v>
      </c>
      <c r="S2063" s="25"/>
      <c r="T2063" s="26"/>
      <c r="U2063" s="26"/>
      <c r="V2063" s="22"/>
      <c r="W2063" s="27"/>
      <c r="X2063" s="8"/>
      <c r="Y2063" s="8"/>
      <c r="Z2063" s="8"/>
      <c r="AA2063" s="8"/>
      <c r="AB2063" s="8"/>
      <c r="AC2063" s="8"/>
      <c r="AD2063" s="8"/>
      <c r="AE2063" s="8"/>
      <c r="AF2063" s="8"/>
      <c r="AG2063" s="8"/>
      <c r="AH2063" s="8"/>
      <c r="AI2063" s="8"/>
      <c r="AJ2063" s="8"/>
      <c r="AK2063" s="8"/>
    </row>
    <row r="2064" spans="1:37" ht="195.75">
      <c r="A2064" s="18">
        <v>4543</v>
      </c>
      <c r="B2064" s="19"/>
      <c r="C2064" s="28" t="s">
        <v>21802</v>
      </c>
      <c r="D2064" s="28" t="s">
        <v>21803</v>
      </c>
      <c r="E2064" s="22"/>
      <c r="F2064" s="22"/>
      <c r="G2064" s="22"/>
      <c r="H2064" s="23">
        <v>0</v>
      </c>
      <c r="I2064" s="22"/>
      <c r="J2064" s="23" t="s">
        <v>18202</v>
      </c>
      <c r="K2064" s="23" t="s">
        <v>18203</v>
      </c>
      <c r="L2064" s="23" t="s">
        <v>61</v>
      </c>
      <c r="M2064" s="22"/>
      <c r="N2064" s="22"/>
      <c r="O2064" s="22"/>
      <c r="P2064" s="24"/>
      <c r="Q2064" s="23" t="s">
        <v>99</v>
      </c>
      <c r="R2064" s="23" t="s">
        <v>179</v>
      </c>
      <c r="S2064" s="25"/>
      <c r="T2064" s="26"/>
      <c r="U2064" s="26"/>
      <c r="V2064" s="22"/>
      <c r="W2064" s="27"/>
      <c r="X2064" s="8"/>
      <c r="Y2064" s="8"/>
      <c r="Z2064" s="8"/>
      <c r="AA2064" s="8"/>
      <c r="AB2064" s="8"/>
      <c r="AC2064" s="8"/>
      <c r="AD2064" s="8"/>
      <c r="AE2064" s="8"/>
      <c r="AF2064" s="8"/>
      <c r="AG2064" s="8"/>
      <c r="AH2064" s="8"/>
      <c r="AI2064" s="8"/>
      <c r="AJ2064" s="8"/>
      <c r="AK2064" s="8"/>
    </row>
    <row r="2065" spans="1:37" ht="120.75">
      <c r="A2065" s="18">
        <v>4544</v>
      </c>
      <c r="B2065" s="19"/>
      <c r="C2065" s="28" t="s">
        <v>21804</v>
      </c>
      <c r="D2065" s="28" t="s">
        <v>21805</v>
      </c>
      <c r="E2065" s="22"/>
      <c r="F2065" s="22"/>
      <c r="G2065" s="22"/>
      <c r="H2065" s="23">
        <v>0</v>
      </c>
      <c r="I2065" s="22"/>
      <c r="J2065" s="23" t="s">
        <v>18202</v>
      </c>
      <c r="K2065" s="23" t="s">
        <v>18203</v>
      </c>
      <c r="L2065" s="23" t="s">
        <v>61</v>
      </c>
      <c r="M2065" s="22"/>
      <c r="N2065" s="22"/>
      <c r="O2065" s="22"/>
      <c r="P2065" s="24"/>
      <c r="Q2065" s="23" t="s">
        <v>99</v>
      </c>
      <c r="R2065" s="23" t="s">
        <v>179</v>
      </c>
      <c r="S2065" s="25"/>
      <c r="T2065" s="26"/>
      <c r="U2065" s="26"/>
      <c r="V2065" s="22"/>
      <c r="W2065" s="27"/>
      <c r="X2065" s="8"/>
      <c r="Y2065" s="8"/>
      <c r="Z2065" s="8"/>
      <c r="AA2065" s="8"/>
      <c r="AB2065" s="8"/>
      <c r="AC2065" s="8"/>
      <c r="AD2065" s="8"/>
      <c r="AE2065" s="8"/>
      <c r="AF2065" s="8"/>
      <c r="AG2065" s="8"/>
      <c r="AH2065" s="8"/>
      <c r="AI2065" s="8"/>
      <c r="AJ2065" s="8"/>
      <c r="AK2065" s="8"/>
    </row>
    <row r="2066" spans="1:37" ht="60.75">
      <c r="A2066" s="18">
        <v>4546</v>
      </c>
      <c r="B2066" s="19"/>
      <c r="C2066" s="28" t="s">
        <v>21806</v>
      </c>
      <c r="D2066" s="28" t="s">
        <v>21807</v>
      </c>
      <c r="E2066" s="22"/>
      <c r="F2066" s="23" t="s">
        <v>2691</v>
      </c>
      <c r="G2066" s="22"/>
      <c r="H2066" s="23">
        <v>0</v>
      </c>
      <c r="I2066" s="22"/>
      <c r="J2066" s="23" t="s">
        <v>18202</v>
      </c>
      <c r="K2066" s="29">
        <v>43497</v>
      </c>
      <c r="L2066" s="23" t="s">
        <v>96</v>
      </c>
      <c r="M2066" s="22"/>
      <c r="N2066" s="23" t="s">
        <v>19212</v>
      </c>
      <c r="O2066" s="22"/>
      <c r="P2066" s="24"/>
      <c r="Q2066" s="23" t="s">
        <v>18392</v>
      </c>
      <c r="R2066" s="23" t="s">
        <v>127</v>
      </c>
      <c r="S2066" s="25"/>
      <c r="T2066" s="26"/>
      <c r="U2066" s="26"/>
      <c r="V2066" s="22"/>
      <c r="W2066" s="27"/>
      <c r="X2066" s="8"/>
      <c r="Y2066" s="8"/>
      <c r="Z2066" s="8"/>
      <c r="AA2066" s="8"/>
      <c r="AB2066" s="8"/>
      <c r="AC2066" s="8"/>
      <c r="AD2066" s="8"/>
      <c r="AE2066" s="8"/>
      <c r="AF2066" s="8"/>
      <c r="AG2066" s="8"/>
      <c r="AH2066" s="8"/>
      <c r="AI2066" s="8"/>
      <c r="AJ2066" s="8"/>
      <c r="AK2066" s="8"/>
    </row>
    <row r="2067" spans="1:37" ht="135.75">
      <c r="A2067" s="18">
        <v>4547</v>
      </c>
      <c r="B2067" s="19"/>
      <c r="C2067" s="28" t="s">
        <v>21808</v>
      </c>
      <c r="D2067" s="28" t="s">
        <v>21809</v>
      </c>
      <c r="E2067" s="22"/>
      <c r="F2067" s="23" t="s">
        <v>266</v>
      </c>
      <c r="G2067" s="22"/>
      <c r="H2067" s="23">
        <v>0</v>
      </c>
      <c r="I2067" s="22"/>
      <c r="J2067" s="23" t="s">
        <v>18202</v>
      </c>
      <c r="K2067" s="22"/>
      <c r="L2067" s="23" t="s">
        <v>15679</v>
      </c>
      <c r="M2067" s="23" t="s">
        <v>11857</v>
      </c>
      <c r="N2067" s="22"/>
      <c r="O2067" s="22"/>
      <c r="P2067" s="24"/>
      <c r="Q2067" s="23" t="s">
        <v>29</v>
      </c>
      <c r="R2067" s="23" t="s">
        <v>30</v>
      </c>
      <c r="S2067" s="25"/>
      <c r="T2067" s="26"/>
      <c r="U2067" s="26"/>
      <c r="V2067" s="22"/>
      <c r="W2067" s="27"/>
      <c r="X2067" s="8"/>
      <c r="Y2067" s="8"/>
      <c r="Z2067" s="8"/>
      <c r="AA2067" s="8"/>
      <c r="AB2067" s="8"/>
      <c r="AC2067" s="8"/>
      <c r="AD2067" s="8"/>
      <c r="AE2067" s="8"/>
      <c r="AF2067" s="8"/>
      <c r="AG2067" s="8"/>
      <c r="AH2067" s="8"/>
      <c r="AI2067" s="8"/>
      <c r="AJ2067" s="8"/>
      <c r="AK2067" s="8"/>
    </row>
    <row r="2068" spans="1:37" ht="225.75">
      <c r="A2068" s="18">
        <v>4548</v>
      </c>
      <c r="B2068" s="19"/>
      <c r="C2068" s="28" t="s">
        <v>21810</v>
      </c>
      <c r="D2068" s="28" t="s">
        <v>21811</v>
      </c>
      <c r="E2068" s="22"/>
      <c r="F2068" s="22"/>
      <c r="G2068" s="22"/>
      <c r="H2068" s="23">
        <v>0</v>
      </c>
      <c r="I2068" s="22"/>
      <c r="J2068" s="23" t="s">
        <v>18202</v>
      </c>
      <c r="K2068" s="22"/>
      <c r="L2068" s="23" t="s">
        <v>15679</v>
      </c>
      <c r="M2068" s="22"/>
      <c r="N2068" s="22"/>
      <c r="O2068" s="22"/>
      <c r="P2068" s="24"/>
      <c r="Q2068" s="23" t="s">
        <v>36</v>
      </c>
      <c r="R2068" s="23" t="s">
        <v>37</v>
      </c>
      <c r="S2068" s="25"/>
      <c r="T2068" s="26"/>
      <c r="U2068" s="26"/>
      <c r="V2068" s="22"/>
      <c r="W2068" s="27"/>
      <c r="X2068" s="8"/>
      <c r="Y2068" s="8"/>
      <c r="Z2068" s="8"/>
      <c r="AA2068" s="8"/>
      <c r="AB2068" s="8"/>
      <c r="AC2068" s="8"/>
      <c r="AD2068" s="8"/>
      <c r="AE2068" s="8"/>
      <c r="AF2068" s="8"/>
      <c r="AG2068" s="8"/>
      <c r="AH2068" s="8"/>
      <c r="AI2068" s="8"/>
      <c r="AJ2068" s="8"/>
      <c r="AK2068" s="8"/>
    </row>
    <row r="2069" spans="1:37" ht="255.75">
      <c r="A2069" s="18">
        <v>4549</v>
      </c>
      <c r="B2069" s="19"/>
      <c r="C2069" s="28" t="s">
        <v>9886</v>
      </c>
      <c r="D2069" s="28" t="s">
        <v>21812</v>
      </c>
      <c r="E2069" s="22"/>
      <c r="F2069" s="22"/>
      <c r="G2069" s="22"/>
      <c r="H2069" s="23">
        <v>0</v>
      </c>
      <c r="I2069" s="22"/>
      <c r="J2069" s="23" t="s">
        <v>18202</v>
      </c>
      <c r="K2069" s="22"/>
      <c r="L2069" s="23" t="s">
        <v>15679</v>
      </c>
      <c r="M2069" s="22"/>
      <c r="N2069" s="22"/>
      <c r="O2069" s="22"/>
      <c r="P2069" s="24"/>
      <c r="Q2069" s="23" t="s">
        <v>36</v>
      </c>
      <c r="R2069" s="23" t="s">
        <v>37</v>
      </c>
      <c r="S2069" s="25"/>
      <c r="T2069" s="26"/>
      <c r="U2069" s="26"/>
      <c r="V2069" s="22"/>
      <c r="W2069" s="27"/>
      <c r="X2069" s="8"/>
      <c r="Y2069" s="8"/>
      <c r="Z2069" s="8"/>
      <c r="AA2069" s="8"/>
      <c r="AB2069" s="8"/>
      <c r="AC2069" s="8"/>
      <c r="AD2069" s="8"/>
      <c r="AE2069" s="8"/>
      <c r="AF2069" s="8"/>
      <c r="AG2069" s="8"/>
      <c r="AH2069" s="8"/>
      <c r="AI2069" s="8"/>
      <c r="AJ2069" s="8"/>
      <c r="AK2069" s="8"/>
    </row>
    <row r="2070" spans="1:37" ht="210.75">
      <c r="A2070" s="18">
        <v>4557</v>
      </c>
      <c r="B2070" s="19"/>
      <c r="C2070" s="28" t="s">
        <v>21813</v>
      </c>
      <c r="D2070" s="28" t="s">
        <v>21814</v>
      </c>
      <c r="E2070" s="22"/>
      <c r="F2070" s="22"/>
      <c r="G2070" s="22"/>
      <c r="H2070" s="23">
        <v>0</v>
      </c>
      <c r="I2070" s="22"/>
      <c r="J2070" s="23" t="s">
        <v>18202</v>
      </c>
      <c r="K2070" s="22"/>
      <c r="L2070" s="23" t="s">
        <v>15679</v>
      </c>
      <c r="M2070" s="22"/>
      <c r="N2070" s="22"/>
      <c r="O2070" s="22"/>
      <c r="P2070" s="24"/>
      <c r="Q2070" s="23" t="s">
        <v>36</v>
      </c>
      <c r="R2070" s="23" t="s">
        <v>37</v>
      </c>
      <c r="S2070" s="25"/>
      <c r="T2070" s="26"/>
      <c r="U2070" s="26"/>
      <c r="V2070" s="22"/>
      <c r="W2070" s="27"/>
      <c r="X2070" s="8"/>
      <c r="Y2070" s="8"/>
      <c r="Z2070" s="8"/>
      <c r="AA2070" s="8"/>
      <c r="AB2070" s="8"/>
      <c r="AC2070" s="8"/>
      <c r="AD2070" s="8"/>
      <c r="AE2070" s="8"/>
      <c r="AF2070" s="8"/>
      <c r="AG2070" s="8"/>
      <c r="AH2070" s="8"/>
      <c r="AI2070" s="8"/>
      <c r="AJ2070" s="8"/>
      <c r="AK2070" s="8"/>
    </row>
    <row r="2071" spans="1:37" ht="120.75">
      <c r="A2071" s="18">
        <v>4558</v>
      </c>
      <c r="B2071" s="19"/>
      <c r="C2071" s="28" t="s">
        <v>21813</v>
      </c>
      <c r="D2071" s="28" t="s">
        <v>21815</v>
      </c>
      <c r="E2071" s="22"/>
      <c r="F2071" s="22"/>
      <c r="G2071" s="22"/>
      <c r="H2071" s="23">
        <v>0</v>
      </c>
      <c r="I2071" s="22"/>
      <c r="J2071" s="23" t="s">
        <v>18202</v>
      </c>
      <c r="K2071" s="22"/>
      <c r="L2071" s="23" t="s">
        <v>15679</v>
      </c>
      <c r="M2071" s="22"/>
      <c r="N2071" s="22"/>
      <c r="O2071" s="22"/>
      <c r="P2071" s="24"/>
      <c r="Q2071" s="23" t="s">
        <v>36</v>
      </c>
      <c r="R2071" s="23" t="s">
        <v>37</v>
      </c>
      <c r="S2071" s="25"/>
      <c r="T2071" s="26"/>
      <c r="U2071" s="26"/>
      <c r="V2071" s="22"/>
      <c r="W2071" s="27"/>
      <c r="X2071" s="8"/>
      <c r="Y2071" s="8"/>
      <c r="Z2071" s="8"/>
      <c r="AA2071" s="8"/>
      <c r="AB2071" s="8"/>
      <c r="AC2071" s="8"/>
      <c r="AD2071" s="8"/>
      <c r="AE2071" s="8"/>
      <c r="AF2071" s="8"/>
      <c r="AG2071" s="8"/>
      <c r="AH2071" s="8"/>
      <c r="AI2071" s="8"/>
      <c r="AJ2071" s="8"/>
      <c r="AK2071" s="8"/>
    </row>
    <row r="2072" spans="1:37" ht="165.75">
      <c r="A2072" s="18">
        <v>4559</v>
      </c>
      <c r="B2072" s="19"/>
      <c r="C2072" s="28" t="s">
        <v>21816</v>
      </c>
      <c r="D2072" s="28" t="s">
        <v>21817</v>
      </c>
      <c r="E2072" s="22"/>
      <c r="F2072" s="22"/>
      <c r="G2072" s="22"/>
      <c r="H2072" s="23">
        <v>0</v>
      </c>
      <c r="I2072" s="22"/>
      <c r="J2072" s="23" t="s">
        <v>18202</v>
      </c>
      <c r="K2072" s="31">
        <v>43313</v>
      </c>
      <c r="L2072" s="23" t="s">
        <v>18367</v>
      </c>
      <c r="M2072" s="22"/>
      <c r="N2072" s="22"/>
      <c r="O2072" s="22"/>
      <c r="P2072" s="24"/>
      <c r="Q2072" s="23" t="s">
        <v>18377</v>
      </c>
      <c r="R2072" s="22"/>
      <c r="S2072" s="25"/>
      <c r="T2072" s="26"/>
      <c r="U2072" s="26"/>
      <c r="V2072" s="22"/>
      <c r="W2072" s="27"/>
      <c r="X2072" s="8"/>
      <c r="Y2072" s="8"/>
      <c r="Z2072" s="8"/>
      <c r="AA2072" s="8"/>
      <c r="AB2072" s="8"/>
      <c r="AC2072" s="8"/>
      <c r="AD2072" s="8"/>
      <c r="AE2072" s="8"/>
      <c r="AF2072" s="8"/>
      <c r="AG2072" s="8"/>
      <c r="AH2072" s="8"/>
      <c r="AI2072" s="8"/>
      <c r="AJ2072" s="8"/>
      <c r="AK2072" s="8"/>
    </row>
    <row r="2073" spans="1:37" ht="30.75">
      <c r="A2073" s="18">
        <v>4560</v>
      </c>
      <c r="B2073" s="19"/>
      <c r="C2073" s="28" t="s">
        <v>21818</v>
      </c>
      <c r="D2073" s="28" t="s">
        <v>21819</v>
      </c>
      <c r="E2073" s="22"/>
      <c r="F2073" s="22"/>
      <c r="G2073" s="22"/>
      <c r="H2073" s="23">
        <v>0</v>
      </c>
      <c r="I2073" s="22"/>
      <c r="J2073" s="23" t="s">
        <v>18202</v>
      </c>
      <c r="K2073" s="22"/>
      <c r="L2073" s="23" t="s">
        <v>17409</v>
      </c>
      <c r="M2073" s="22"/>
      <c r="N2073" s="22"/>
      <c r="O2073" s="22"/>
      <c r="P2073" s="24"/>
      <c r="Q2073" s="23" t="s">
        <v>99</v>
      </c>
      <c r="R2073" s="23" t="s">
        <v>179</v>
      </c>
      <c r="S2073" s="25"/>
      <c r="T2073" s="26"/>
      <c r="U2073" s="26"/>
      <c r="V2073" s="22"/>
      <c r="W2073" s="27"/>
      <c r="X2073" s="8"/>
      <c r="Y2073" s="8"/>
      <c r="Z2073" s="8"/>
      <c r="AA2073" s="8"/>
      <c r="AB2073" s="8"/>
      <c r="AC2073" s="8"/>
      <c r="AD2073" s="8"/>
      <c r="AE2073" s="8"/>
      <c r="AF2073" s="8"/>
      <c r="AG2073" s="8"/>
      <c r="AH2073" s="8"/>
      <c r="AI2073" s="8"/>
      <c r="AJ2073" s="8"/>
      <c r="AK2073" s="8"/>
    </row>
    <row r="2074" spans="1:37" ht="105.75">
      <c r="A2074" s="18">
        <v>4561</v>
      </c>
      <c r="B2074" s="19"/>
      <c r="C2074" s="28" t="s">
        <v>21820</v>
      </c>
      <c r="D2074" s="28" t="s">
        <v>21821</v>
      </c>
      <c r="E2074" s="22"/>
      <c r="F2074" s="22"/>
      <c r="G2074" s="22"/>
      <c r="H2074" s="23">
        <v>0</v>
      </c>
      <c r="I2074" s="22"/>
      <c r="J2074" s="23" t="s">
        <v>18202</v>
      </c>
      <c r="K2074" s="22"/>
      <c r="L2074" s="23" t="s">
        <v>17409</v>
      </c>
      <c r="M2074" s="22"/>
      <c r="N2074" s="22"/>
      <c r="O2074" s="22"/>
      <c r="P2074" s="24"/>
      <c r="Q2074" s="22"/>
      <c r="R2074" s="23" t="s">
        <v>7606</v>
      </c>
      <c r="S2074" s="25"/>
      <c r="T2074" s="26"/>
      <c r="U2074" s="32" t="s">
        <v>545</v>
      </c>
      <c r="V2074" s="22"/>
      <c r="W2074" s="27"/>
      <c r="X2074" s="8"/>
      <c r="Y2074" s="8"/>
      <c r="Z2074" s="8"/>
      <c r="AA2074" s="8"/>
      <c r="AB2074" s="8"/>
      <c r="AC2074" s="8"/>
      <c r="AD2074" s="8"/>
      <c r="AE2074" s="8"/>
      <c r="AF2074" s="8"/>
      <c r="AG2074" s="8"/>
      <c r="AH2074" s="8"/>
      <c r="AI2074" s="8"/>
      <c r="AJ2074" s="8"/>
      <c r="AK2074" s="8"/>
    </row>
    <row r="2075" spans="1:37" ht="75.75">
      <c r="A2075" s="18">
        <v>4562</v>
      </c>
      <c r="B2075" s="19"/>
      <c r="C2075" s="28" t="s">
        <v>21822</v>
      </c>
      <c r="D2075" s="28" t="s">
        <v>21823</v>
      </c>
      <c r="E2075" s="22"/>
      <c r="F2075" s="23" t="s">
        <v>456</v>
      </c>
      <c r="G2075" s="22"/>
      <c r="H2075" s="23">
        <v>0</v>
      </c>
      <c r="I2075" s="22"/>
      <c r="J2075" s="23" t="s">
        <v>18202</v>
      </c>
      <c r="K2075" s="29">
        <v>43497</v>
      </c>
      <c r="L2075" s="23" t="s">
        <v>96</v>
      </c>
      <c r="M2075" s="22"/>
      <c r="N2075" s="23" t="s">
        <v>18875</v>
      </c>
      <c r="O2075" s="22"/>
      <c r="P2075" s="24"/>
      <c r="Q2075" s="23" t="s">
        <v>18392</v>
      </c>
      <c r="R2075" s="23" t="s">
        <v>127</v>
      </c>
      <c r="S2075" s="25"/>
      <c r="T2075" s="26"/>
      <c r="U2075" s="26"/>
      <c r="V2075" s="22"/>
      <c r="W2075" s="27"/>
      <c r="X2075" s="8"/>
      <c r="Y2075" s="8"/>
      <c r="Z2075" s="8"/>
      <c r="AA2075" s="8"/>
      <c r="AB2075" s="8"/>
      <c r="AC2075" s="8"/>
      <c r="AD2075" s="8"/>
      <c r="AE2075" s="8"/>
      <c r="AF2075" s="8"/>
      <c r="AG2075" s="8"/>
      <c r="AH2075" s="8"/>
      <c r="AI2075" s="8"/>
      <c r="AJ2075" s="8"/>
      <c r="AK2075" s="8"/>
    </row>
    <row r="2076" spans="1:37" ht="150.75">
      <c r="A2076" s="18">
        <v>4564</v>
      </c>
      <c r="B2076" s="19"/>
      <c r="C2076" s="28" t="s">
        <v>9906</v>
      </c>
      <c r="D2076" s="28" t="s">
        <v>21824</v>
      </c>
      <c r="E2076" s="22"/>
      <c r="F2076" s="23" t="s">
        <v>1628</v>
      </c>
      <c r="G2076" s="22"/>
      <c r="H2076" s="23">
        <v>0</v>
      </c>
      <c r="I2076" s="22"/>
      <c r="J2076" s="23" t="s">
        <v>18202</v>
      </c>
      <c r="K2076" s="22"/>
      <c r="L2076" s="23" t="s">
        <v>20770</v>
      </c>
      <c r="M2076" s="22"/>
      <c r="N2076" s="22"/>
      <c r="O2076" s="22"/>
      <c r="P2076" s="24"/>
      <c r="Q2076" s="23" t="s">
        <v>36</v>
      </c>
      <c r="R2076" s="23" t="s">
        <v>37</v>
      </c>
      <c r="S2076" s="25"/>
      <c r="T2076" s="26"/>
      <c r="U2076" s="26"/>
      <c r="V2076" s="22"/>
      <c r="W2076" s="27"/>
      <c r="X2076" s="8"/>
      <c r="Y2076" s="8"/>
      <c r="Z2076" s="8"/>
      <c r="AA2076" s="8"/>
      <c r="AB2076" s="8"/>
      <c r="AC2076" s="8"/>
      <c r="AD2076" s="8"/>
      <c r="AE2076" s="8"/>
      <c r="AF2076" s="8"/>
      <c r="AG2076" s="8"/>
      <c r="AH2076" s="8"/>
      <c r="AI2076" s="8"/>
      <c r="AJ2076" s="8"/>
      <c r="AK2076" s="8"/>
    </row>
    <row r="2077" spans="1:37" ht="120.75">
      <c r="A2077" s="18">
        <v>4565</v>
      </c>
      <c r="B2077" s="19"/>
      <c r="C2077" s="28" t="s">
        <v>21825</v>
      </c>
      <c r="D2077" s="28" t="s">
        <v>21826</v>
      </c>
      <c r="E2077" s="22"/>
      <c r="F2077" s="22"/>
      <c r="G2077" s="22"/>
      <c r="H2077" s="23">
        <v>0</v>
      </c>
      <c r="I2077" s="22"/>
      <c r="J2077" s="23" t="s">
        <v>18202</v>
      </c>
      <c r="K2077" s="31">
        <v>43313</v>
      </c>
      <c r="L2077" s="23" t="s">
        <v>18367</v>
      </c>
      <c r="M2077" s="22"/>
      <c r="N2077" s="22"/>
      <c r="O2077" s="22"/>
      <c r="P2077" s="24"/>
      <c r="Q2077" s="23" t="s">
        <v>18377</v>
      </c>
      <c r="R2077" s="22"/>
      <c r="S2077" s="25"/>
      <c r="T2077" s="26"/>
      <c r="U2077" s="26"/>
      <c r="V2077" s="22"/>
      <c r="W2077" s="27"/>
      <c r="X2077" s="8"/>
      <c r="Y2077" s="8"/>
      <c r="Z2077" s="8"/>
      <c r="AA2077" s="8"/>
      <c r="AB2077" s="8"/>
      <c r="AC2077" s="8"/>
      <c r="AD2077" s="8"/>
      <c r="AE2077" s="8"/>
      <c r="AF2077" s="8"/>
      <c r="AG2077" s="8"/>
      <c r="AH2077" s="8"/>
      <c r="AI2077" s="8"/>
      <c r="AJ2077" s="8"/>
      <c r="AK2077" s="8"/>
    </row>
    <row r="2078" spans="1:37" ht="60.75">
      <c r="A2078" s="18">
        <v>4566</v>
      </c>
      <c r="B2078" s="19"/>
      <c r="C2078" s="28" t="s">
        <v>21827</v>
      </c>
      <c r="D2078" s="28" t="s">
        <v>21828</v>
      </c>
      <c r="E2078" s="22"/>
      <c r="F2078" s="23" t="s">
        <v>50</v>
      </c>
      <c r="G2078" s="22"/>
      <c r="H2078" s="23">
        <v>0</v>
      </c>
      <c r="I2078" s="22"/>
      <c r="J2078" s="23" t="s">
        <v>18202</v>
      </c>
      <c r="K2078" s="22"/>
      <c r="L2078" s="23" t="s">
        <v>15679</v>
      </c>
      <c r="M2078" s="23" t="s">
        <v>11857</v>
      </c>
      <c r="N2078" s="22"/>
      <c r="O2078" s="22"/>
      <c r="P2078" s="24"/>
      <c r="Q2078" s="23" t="s">
        <v>29</v>
      </c>
      <c r="R2078" s="23" t="s">
        <v>30</v>
      </c>
      <c r="S2078" s="25"/>
      <c r="T2078" s="26"/>
      <c r="U2078" s="26"/>
      <c r="V2078" s="22"/>
      <c r="W2078" s="27"/>
      <c r="X2078" s="8"/>
      <c r="Y2078" s="8"/>
      <c r="Z2078" s="8"/>
      <c r="AA2078" s="8"/>
      <c r="AB2078" s="8"/>
      <c r="AC2078" s="8"/>
      <c r="AD2078" s="8"/>
      <c r="AE2078" s="8"/>
      <c r="AF2078" s="8"/>
      <c r="AG2078" s="8"/>
      <c r="AH2078" s="8"/>
      <c r="AI2078" s="8"/>
      <c r="AJ2078" s="8"/>
      <c r="AK2078" s="8"/>
    </row>
    <row r="2079" spans="1:37" ht="75.75">
      <c r="A2079" s="18">
        <v>4567</v>
      </c>
      <c r="B2079" s="19"/>
      <c r="C2079" s="28" t="s">
        <v>21829</v>
      </c>
      <c r="D2079" s="28" t="s">
        <v>21830</v>
      </c>
      <c r="E2079" s="22"/>
      <c r="F2079" s="23" t="s">
        <v>456</v>
      </c>
      <c r="G2079" s="22"/>
      <c r="H2079" s="23">
        <v>0</v>
      </c>
      <c r="I2079" s="22"/>
      <c r="J2079" s="23" t="s">
        <v>18202</v>
      </c>
      <c r="K2079" s="22"/>
      <c r="L2079" s="23" t="s">
        <v>15679</v>
      </c>
      <c r="M2079" s="23" t="s">
        <v>11857</v>
      </c>
      <c r="N2079" s="22"/>
      <c r="O2079" s="22"/>
      <c r="P2079" s="24"/>
      <c r="Q2079" s="23" t="s">
        <v>29</v>
      </c>
      <c r="R2079" s="23" t="s">
        <v>30</v>
      </c>
      <c r="S2079" s="25"/>
      <c r="T2079" s="26"/>
      <c r="U2079" s="26"/>
      <c r="V2079" s="22"/>
      <c r="W2079" s="27"/>
      <c r="X2079" s="8"/>
      <c r="Y2079" s="8"/>
      <c r="Z2079" s="8"/>
      <c r="AA2079" s="8"/>
      <c r="AB2079" s="8"/>
      <c r="AC2079" s="8"/>
      <c r="AD2079" s="8"/>
      <c r="AE2079" s="8"/>
      <c r="AF2079" s="8"/>
      <c r="AG2079" s="8"/>
      <c r="AH2079" s="8"/>
      <c r="AI2079" s="8"/>
      <c r="AJ2079" s="8"/>
      <c r="AK2079" s="8"/>
    </row>
    <row r="2080" spans="1:37" ht="255.75">
      <c r="A2080" s="18">
        <v>4568</v>
      </c>
      <c r="B2080" s="19"/>
      <c r="C2080" s="28" t="s">
        <v>21829</v>
      </c>
      <c r="D2080" s="28" t="s">
        <v>21831</v>
      </c>
      <c r="E2080" s="22"/>
      <c r="F2080" s="23" t="s">
        <v>50</v>
      </c>
      <c r="G2080" s="22"/>
      <c r="H2080" s="23">
        <v>0</v>
      </c>
      <c r="I2080" s="22"/>
      <c r="J2080" s="23" t="s">
        <v>18202</v>
      </c>
      <c r="K2080" s="22"/>
      <c r="L2080" s="23" t="s">
        <v>15679</v>
      </c>
      <c r="M2080" s="23" t="s">
        <v>11857</v>
      </c>
      <c r="N2080" s="22"/>
      <c r="O2080" s="22"/>
      <c r="P2080" s="24"/>
      <c r="Q2080" s="23" t="s">
        <v>29</v>
      </c>
      <c r="R2080" s="23" t="s">
        <v>30</v>
      </c>
      <c r="S2080" s="25"/>
      <c r="T2080" s="26"/>
      <c r="U2080" s="26"/>
      <c r="V2080" s="22"/>
      <c r="W2080" s="27"/>
      <c r="X2080" s="8"/>
      <c r="Y2080" s="8"/>
      <c r="Z2080" s="8"/>
      <c r="AA2080" s="8"/>
      <c r="AB2080" s="8"/>
      <c r="AC2080" s="8"/>
      <c r="AD2080" s="8"/>
      <c r="AE2080" s="8"/>
      <c r="AF2080" s="8"/>
      <c r="AG2080" s="8"/>
      <c r="AH2080" s="8"/>
      <c r="AI2080" s="8"/>
      <c r="AJ2080" s="8"/>
      <c r="AK2080" s="8"/>
    </row>
    <row r="2081" spans="1:37" ht="90.75">
      <c r="A2081" s="18">
        <v>4569</v>
      </c>
      <c r="B2081" s="19"/>
      <c r="C2081" s="28" t="s">
        <v>21832</v>
      </c>
      <c r="D2081" s="28" t="s">
        <v>21833</v>
      </c>
      <c r="E2081" s="22"/>
      <c r="F2081" s="22"/>
      <c r="G2081" s="22"/>
      <c r="H2081" s="23">
        <v>0</v>
      </c>
      <c r="I2081" s="22"/>
      <c r="J2081" s="23" t="s">
        <v>18202</v>
      </c>
      <c r="K2081" s="22"/>
      <c r="L2081" s="23" t="s">
        <v>15679</v>
      </c>
      <c r="M2081" s="22"/>
      <c r="N2081" s="22"/>
      <c r="O2081" s="22"/>
      <c r="P2081" s="24"/>
      <c r="Q2081" s="23" t="s">
        <v>29</v>
      </c>
      <c r="R2081" s="23" t="s">
        <v>30</v>
      </c>
      <c r="S2081" s="25"/>
      <c r="T2081" s="26"/>
      <c r="U2081" s="26"/>
      <c r="V2081" s="22"/>
      <c r="W2081" s="27"/>
      <c r="X2081" s="8"/>
      <c r="Y2081" s="8"/>
      <c r="Z2081" s="8"/>
      <c r="AA2081" s="8"/>
      <c r="AB2081" s="8"/>
      <c r="AC2081" s="8"/>
      <c r="AD2081" s="8"/>
      <c r="AE2081" s="8"/>
      <c r="AF2081" s="8"/>
      <c r="AG2081" s="8"/>
      <c r="AH2081" s="8"/>
      <c r="AI2081" s="8"/>
      <c r="AJ2081" s="8"/>
      <c r="AK2081" s="8"/>
    </row>
    <row r="2082" spans="1:37" ht="165.75">
      <c r="A2082" s="18">
        <v>4570</v>
      </c>
      <c r="B2082" s="19"/>
      <c r="C2082" s="28" t="s">
        <v>21834</v>
      </c>
      <c r="D2082" s="28" t="s">
        <v>21835</v>
      </c>
      <c r="E2082" s="22"/>
      <c r="F2082" s="23" t="s">
        <v>6773</v>
      </c>
      <c r="G2082" s="23" t="s">
        <v>18552</v>
      </c>
      <c r="H2082" s="23">
        <v>0</v>
      </c>
      <c r="I2082" s="22"/>
      <c r="J2082" s="23" t="s">
        <v>18202</v>
      </c>
      <c r="K2082" s="29">
        <v>43497</v>
      </c>
      <c r="L2082" s="23" t="s">
        <v>20770</v>
      </c>
      <c r="M2082" s="22"/>
      <c r="N2082" s="23" t="s">
        <v>18587</v>
      </c>
      <c r="O2082" s="22"/>
      <c r="P2082" s="24"/>
      <c r="Q2082" s="23" t="s">
        <v>29</v>
      </c>
      <c r="R2082" s="23" t="s">
        <v>30</v>
      </c>
      <c r="S2082" s="25"/>
      <c r="T2082" s="26"/>
      <c r="U2082" s="26"/>
      <c r="V2082" s="22"/>
      <c r="W2082" s="27"/>
      <c r="X2082" s="8"/>
      <c r="Y2082" s="8"/>
      <c r="Z2082" s="8"/>
      <c r="AA2082" s="8"/>
      <c r="AB2082" s="8"/>
      <c r="AC2082" s="8"/>
      <c r="AD2082" s="8"/>
      <c r="AE2082" s="8"/>
      <c r="AF2082" s="8"/>
      <c r="AG2082" s="8"/>
      <c r="AH2082" s="8"/>
      <c r="AI2082" s="8"/>
      <c r="AJ2082" s="8"/>
      <c r="AK2082" s="8"/>
    </row>
    <row r="2083" spans="1:37" ht="150.75">
      <c r="A2083" s="18">
        <v>4571</v>
      </c>
      <c r="B2083" s="19"/>
      <c r="C2083" s="28" t="s">
        <v>21834</v>
      </c>
      <c r="D2083" s="28" t="s">
        <v>21836</v>
      </c>
      <c r="E2083" s="22"/>
      <c r="F2083" s="23" t="s">
        <v>108</v>
      </c>
      <c r="G2083" s="23" t="s">
        <v>18589</v>
      </c>
      <c r="H2083" s="23">
        <v>0</v>
      </c>
      <c r="I2083" s="22"/>
      <c r="J2083" s="23" t="s">
        <v>18202</v>
      </c>
      <c r="K2083" s="29">
        <v>43497</v>
      </c>
      <c r="L2083" s="23" t="s">
        <v>20770</v>
      </c>
      <c r="M2083" s="22"/>
      <c r="N2083" s="23" t="s">
        <v>18587</v>
      </c>
      <c r="O2083" s="22"/>
      <c r="P2083" s="24"/>
      <c r="Q2083" s="23" t="s">
        <v>29</v>
      </c>
      <c r="R2083" s="23" t="s">
        <v>30</v>
      </c>
      <c r="S2083" s="25"/>
      <c r="T2083" s="26"/>
      <c r="U2083" s="26"/>
      <c r="V2083" s="22"/>
      <c r="W2083" s="27"/>
      <c r="X2083" s="8"/>
      <c r="Y2083" s="8"/>
      <c r="Z2083" s="8"/>
      <c r="AA2083" s="8"/>
      <c r="AB2083" s="8"/>
      <c r="AC2083" s="8"/>
      <c r="AD2083" s="8"/>
      <c r="AE2083" s="8"/>
      <c r="AF2083" s="8"/>
      <c r="AG2083" s="8"/>
      <c r="AH2083" s="8"/>
      <c r="AI2083" s="8"/>
      <c r="AJ2083" s="8"/>
      <c r="AK2083" s="8"/>
    </row>
    <row r="2084" spans="1:37" ht="150.75">
      <c r="A2084" s="18">
        <v>4573</v>
      </c>
      <c r="B2084" s="19"/>
      <c r="C2084" s="28" t="s">
        <v>21837</v>
      </c>
      <c r="D2084" s="28" t="s">
        <v>21838</v>
      </c>
      <c r="E2084" s="22"/>
      <c r="F2084" s="23" t="s">
        <v>1628</v>
      </c>
      <c r="G2084" s="22"/>
      <c r="H2084" s="23">
        <v>0</v>
      </c>
      <c r="I2084" s="22"/>
      <c r="J2084" s="23" t="s">
        <v>18202</v>
      </c>
      <c r="K2084" s="22"/>
      <c r="L2084" s="23" t="s">
        <v>20770</v>
      </c>
      <c r="M2084" s="22"/>
      <c r="N2084" s="22"/>
      <c r="O2084" s="22"/>
      <c r="P2084" s="24"/>
      <c r="Q2084" s="23" t="s">
        <v>36</v>
      </c>
      <c r="R2084" s="23" t="s">
        <v>37</v>
      </c>
      <c r="S2084" s="25"/>
      <c r="T2084" s="26"/>
      <c r="U2084" s="26"/>
      <c r="V2084" s="22"/>
      <c r="W2084" s="27"/>
      <c r="X2084" s="8"/>
      <c r="Y2084" s="8"/>
      <c r="Z2084" s="8"/>
      <c r="AA2084" s="8"/>
      <c r="AB2084" s="8"/>
      <c r="AC2084" s="8"/>
      <c r="AD2084" s="8"/>
      <c r="AE2084" s="8"/>
      <c r="AF2084" s="8"/>
      <c r="AG2084" s="8"/>
      <c r="AH2084" s="8"/>
      <c r="AI2084" s="8"/>
      <c r="AJ2084" s="8"/>
      <c r="AK2084" s="8"/>
    </row>
    <row r="2085" spans="1:37" ht="150.75">
      <c r="A2085" s="18">
        <v>4576</v>
      </c>
      <c r="B2085" s="19"/>
      <c r="C2085" s="28" t="s">
        <v>21839</v>
      </c>
      <c r="D2085" s="28" t="s">
        <v>21840</v>
      </c>
      <c r="E2085" s="22"/>
      <c r="F2085" s="23" t="s">
        <v>415</v>
      </c>
      <c r="G2085" s="22"/>
      <c r="H2085" s="23">
        <v>0</v>
      </c>
      <c r="I2085" s="22"/>
      <c r="J2085" s="23" t="s">
        <v>18202</v>
      </c>
      <c r="K2085" s="22"/>
      <c r="L2085" s="23" t="s">
        <v>20770</v>
      </c>
      <c r="M2085" s="22"/>
      <c r="N2085" s="22"/>
      <c r="O2085" s="22"/>
      <c r="P2085" s="24"/>
      <c r="Q2085" s="23" t="s">
        <v>36</v>
      </c>
      <c r="R2085" s="23" t="s">
        <v>37</v>
      </c>
      <c r="S2085" s="25"/>
      <c r="T2085" s="26"/>
      <c r="U2085" s="26"/>
      <c r="V2085" s="22"/>
      <c r="W2085" s="27"/>
      <c r="X2085" s="8"/>
      <c r="Y2085" s="8"/>
      <c r="Z2085" s="8"/>
      <c r="AA2085" s="8"/>
      <c r="AB2085" s="8"/>
      <c r="AC2085" s="8"/>
      <c r="AD2085" s="8"/>
      <c r="AE2085" s="8"/>
      <c r="AF2085" s="8"/>
      <c r="AG2085" s="8"/>
      <c r="AH2085" s="8"/>
      <c r="AI2085" s="8"/>
      <c r="AJ2085" s="8"/>
      <c r="AK2085" s="8"/>
    </row>
    <row r="2086" spans="1:37" ht="105.75">
      <c r="A2086" s="18">
        <v>4578</v>
      </c>
      <c r="B2086" s="19"/>
      <c r="C2086" s="28" t="s">
        <v>21841</v>
      </c>
      <c r="D2086" s="28" t="s">
        <v>21842</v>
      </c>
      <c r="E2086" s="22"/>
      <c r="F2086" s="23" t="s">
        <v>50</v>
      </c>
      <c r="G2086" s="22"/>
      <c r="H2086" s="23">
        <v>0</v>
      </c>
      <c r="I2086" s="22"/>
      <c r="J2086" s="23" t="s">
        <v>18202</v>
      </c>
      <c r="K2086" s="22"/>
      <c r="L2086" s="23" t="s">
        <v>15679</v>
      </c>
      <c r="M2086" s="23" t="s">
        <v>11857</v>
      </c>
      <c r="N2086" s="22"/>
      <c r="O2086" s="22"/>
      <c r="P2086" s="24"/>
      <c r="Q2086" s="23" t="s">
        <v>29</v>
      </c>
      <c r="R2086" s="23" t="s">
        <v>30</v>
      </c>
      <c r="S2086" s="25"/>
      <c r="T2086" s="26"/>
      <c r="U2086" s="26"/>
      <c r="V2086" s="22"/>
      <c r="W2086" s="27"/>
      <c r="X2086" s="8"/>
      <c r="Y2086" s="8"/>
      <c r="Z2086" s="8"/>
      <c r="AA2086" s="8"/>
      <c r="AB2086" s="8"/>
      <c r="AC2086" s="8"/>
      <c r="AD2086" s="8"/>
      <c r="AE2086" s="8"/>
      <c r="AF2086" s="8"/>
      <c r="AG2086" s="8"/>
      <c r="AH2086" s="8"/>
      <c r="AI2086" s="8"/>
      <c r="AJ2086" s="8"/>
      <c r="AK2086" s="8"/>
    </row>
    <row r="2087" spans="1:37" ht="90.75">
      <c r="A2087" s="18">
        <v>4586</v>
      </c>
      <c r="B2087" s="19"/>
      <c r="C2087" s="28" t="s">
        <v>21843</v>
      </c>
      <c r="D2087" s="28" t="s">
        <v>21844</v>
      </c>
      <c r="E2087" s="22"/>
      <c r="F2087" s="23" t="s">
        <v>21845</v>
      </c>
      <c r="G2087" s="23" t="s">
        <v>18725</v>
      </c>
      <c r="H2087" s="23">
        <v>0</v>
      </c>
      <c r="I2087" s="22"/>
      <c r="J2087" s="23" t="s">
        <v>18202</v>
      </c>
      <c r="K2087" s="29">
        <v>43497</v>
      </c>
      <c r="L2087" s="23" t="s">
        <v>18212</v>
      </c>
      <c r="M2087" s="22"/>
      <c r="N2087" s="23" t="s">
        <v>18587</v>
      </c>
      <c r="O2087" s="22"/>
      <c r="P2087" s="24"/>
      <c r="Q2087" s="23" t="s">
        <v>29</v>
      </c>
      <c r="R2087" s="23" t="s">
        <v>30</v>
      </c>
      <c r="S2087" s="25"/>
      <c r="T2087" s="26"/>
      <c r="U2087" s="26"/>
      <c r="V2087" s="22"/>
      <c r="W2087" s="27"/>
      <c r="X2087" s="8"/>
      <c r="Y2087" s="8"/>
      <c r="Z2087" s="8"/>
      <c r="AA2087" s="8"/>
      <c r="AB2087" s="8"/>
      <c r="AC2087" s="8"/>
      <c r="AD2087" s="8"/>
      <c r="AE2087" s="8"/>
      <c r="AF2087" s="8"/>
      <c r="AG2087" s="8"/>
      <c r="AH2087" s="8"/>
      <c r="AI2087" s="8"/>
      <c r="AJ2087" s="8"/>
      <c r="AK2087" s="8"/>
    </row>
    <row r="2088" spans="1:37" ht="210.75">
      <c r="A2088" s="18">
        <v>4587</v>
      </c>
      <c r="B2088" s="19"/>
      <c r="C2088" s="28" t="s">
        <v>21846</v>
      </c>
      <c r="D2088" s="28" t="s">
        <v>21847</v>
      </c>
      <c r="E2088" s="22"/>
      <c r="F2088" s="23" t="s">
        <v>1628</v>
      </c>
      <c r="G2088" s="22"/>
      <c r="H2088" s="23">
        <v>0</v>
      </c>
      <c r="I2088" s="22"/>
      <c r="J2088" s="23" t="s">
        <v>18202</v>
      </c>
      <c r="K2088" s="22"/>
      <c r="L2088" s="23" t="s">
        <v>20770</v>
      </c>
      <c r="M2088" s="22"/>
      <c r="N2088" s="22"/>
      <c r="O2088" s="22"/>
      <c r="P2088" s="24"/>
      <c r="Q2088" s="23" t="s">
        <v>36</v>
      </c>
      <c r="R2088" s="23" t="s">
        <v>37</v>
      </c>
      <c r="S2088" s="25"/>
      <c r="T2088" s="26"/>
      <c r="U2088" s="26"/>
      <c r="V2088" s="22"/>
      <c r="W2088" s="27"/>
      <c r="X2088" s="8"/>
      <c r="Y2088" s="8"/>
      <c r="Z2088" s="8"/>
      <c r="AA2088" s="8"/>
      <c r="AB2088" s="8"/>
      <c r="AC2088" s="8"/>
      <c r="AD2088" s="8"/>
      <c r="AE2088" s="8"/>
      <c r="AF2088" s="8"/>
      <c r="AG2088" s="8"/>
      <c r="AH2088" s="8"/>
      <c r="AI2088" s="8"/>
      <c r="AJ2088" s="8"/>
      <c r="AK2088" s="8"/>
    </row>
    <row r="2089" spans="1:37" ht="60.75">
      <c r="A2089" s="18">
        <v>4588</v>
      </c>
      <c r="B2089" s="19"/>
      <c r="C2089" s="28" t="s">
        <v>21848</v>
      </c>
      <c r="D2089" s="28" t="s">
        <v>21849</v>
      </c>
      <c r="E2089" s="22"/>
      <c r="F2089" s="22"/>
      <c r="G2089" s="22"/>
      <c r="H2089" s="23">
        <v>0</v>
      </c>
      <c r="I2089" s="22"/>
      <c r="J2089" s="23" t="s">
        <v>18202</v>
      </c>
      <c r="K2089" s="22"/>
      <c r="L2089" s="23" t="s">
        <v>18367</v>
      </c>
      <c r="M2089" s="22"/>
      <c r="N2089" s="22"/>
      <c r="O2089" s="22"/>
      <c r="P2089" s="24"/>
      <c r="Q2089" s="22"/>
      <c r="R2089" s="23" t="s">
        <v>19873</v>
      </c>
      <c r="S2089" s="25"/>
      <c r="T2089" s="26"/>
      <c r="U2089" s="32" t="s">
        <v>545</v>
      </c>
      <c r="V2089" s="22"/>
      <c r="W2089" s="27"/>
      <c r="X2089" s="8"/>
      <c r="Y2089" s="8"/>
      <c r="Z2089" s="8"/>
      <c r="AA2089" s="8"/>
      <c r="AB2089" s="8"/>
      <c r="AC2089" s="8"/>
      <c r="AD2089" s="8"/>
      <c r="AE2089" s="8"/>
      <c r="AF2089" s="8"/>
      <c r="AG2089" s="8"/>
      <c r="AH2089" s="8"/>
      <c r="AI2089" s="8"/>
      <c r="AJ2089" s="8"/>
      <c r="AK2089" s="8"/>
    </row>
    <row r="2090" spans="1:37" ht="45.75">
      <c r="A2090" s="18">
        <v>4591</v>
      </c>
      <c r="B2090" s="19"/>
      <c r="C2090" s="28" t="s">
        <v>21850</v>
      </c>
      <c r="D2090" s="28" t="s">
        <v>21851</v>
      </c>
      <c r="E2090" s="22"/>
      <c r="F2090" s="22"/>
      <c r="G2090" s="22"/>
      <c r="H2090" s="23">
        <v>0</v>
      </c>
      <c r="I2090" s="22"/>
      <c r="J2090" s="23" t="s">
        <v>18202</v>
      </c>
      <c r="K2090" s="22"/>
      <c r="L2090" s="23" t="s">
        <v>20770</v>
      </c>
      <c r="M2090" s="22"/>
      <c r="N2090" s="22"/>
      <c r="O2090" s="22"/>
      <c r="P2090" s="24"/>
      <c r="Q2090" s="23" t="s">
        <v>29</v>
      </c>
      <c r="R2090" s="23" t="s">
        <v>30</v>
      </c>
      <c r="S2090" s="25"/>
      <c r="T2090" s="26"/>
      <c r="U2090" s="26"/>
      <c r="V2090" s="22"/>
      <c r="W2090" s="27"/>
      <c r="X2090" s="8"/>
      <c r="Y2090" s="8"/>
      <c r="Z2090" s="8"/>
      <c r="AA2090" s="8"/>
      <c r="AB2090" s="8"/>
      <c r="AC2090" s="8"/>
      <c r="AD2090" s="8"/>
      <c r="AE2090" s="8"/>
      <c r="AF2090" s="8"/>
      <c r="AG2090" s="8"/>
      <c r="AH2090" s="8"/>
      <c r="AI2090" s="8"/>
      <c r="AJ2090" s="8"/>
      <c r="AK2090" s="8"/>
    </row>
    <row r="2091" spans="1:37" ht="60.75">
      <c r="A2091" s="18">
        <v>4592</v>
      </c>
      <c r="B2091" s="19"/>
      <c r="C2091" s="28" t="s">
        <v>21852</v>
      </c>
      <c r="D2091" s="28" t="s">
        <v>21853</v>
      </c>
      <c r="E2091" s="22"/>
      <c r="F2091" s="22"/>
      <c r="G2091" s="22"/>
      <c r="H2091" s="23">
        <v>0</v>
      </c>
      <c r="I2091" s="22"/>
      <c r="J2091" s="23" t="s">
        <v>18202</v>
      </c>
      <c r="K2091" s="22"/>
      <c r="L2091" s="23" t="s">
        <v>20770</v>
      </c>
      <c r="M2091" s="22"/>
      <c r="N2091" s="22"/>
      <c r="O2091" s="22"/>
      <c r="P2091" s="24"/>
      <c r="Q2091" s="23" t="s">
        <v>29</v>
      </c>
      <c r="R2091" s="23" t="s">
        <v>30</v>
      </c>
      <c r="S2091" s="25"/>
      <c r="T2091" s="26"/>
      <c r="U2091" s="26"/>
      <c r="V2091" s="22"/>
      <c r="W2091" s="27"/>
      <c r="X2091" s="8"/>
      <c r="Y2091" s="8"/>
      <c r="Z2091" s="8"/>
      <c r="AA2091" s="8"/>
      <c r="AB2091" s="8"/>
      <c r="AC2091" s="8"/>
      <c r="AD2091" s="8"/>
      <c r="AE2091" s="8"/>
      <c r="AF2091" s="8"/>
      <c r="AG2091" s="8"/>
      <c r="AH2091" s="8"/>
      <c r="AI2091" s="8"/>
      <c r="AJ2091" s="8"/>
      <c r="AK2091" s="8"/>
    </row>
    <row r="2092" spans="1:37" ht="75.75">
      <c r="A2092" s="18">
        <v>4593</v>
      </c>
      <c r="B2092" s="19"/>
      <c r="C2092" s="28" t="s">
        <v>21854</v>
      </c>
      <c r="D2092" s="28" t="s">
        <v>21855</v>
      </c>
      <c r="E2092" s="22"/>
      <c r="F2092" s="22"/>
      <c r="G2092" s="22"/>
      <c r="H2092" s="23">
        <v>0</v>
      </c>
      <c r="I2092" s="22"/>
      <c r="J2092" s="23" t="s">
        <v>18202</v>
      </c>
      <c r="K2092" s="22"/>
      <c r="L2092" s="23" t="s">
        <v>18367</v>
      </c>
      <c r="M2092" s="22"/>
      <c r="N2092" s="22"/>
      <c r="O2092" s="22"/>
      <c r="P2092" s="24"/>
      <c r="Q2092" s="22"/>
      <c r="R2092" s="23" t="s">
        <v>19873</v>
      </c>
      <c r="S2092" s="25"/>
      <c r="T2092" s="26"/>
      <c r="U2092" s="32" t="s">
        <v>545</v>
      </c>
      <c r="V2092" s="22"/>
      <c r="W2092" s="27"/>
      <c r="X2092" s="8"/>
      <c r="Y2092" s="8"/>
      <c r="Z2092" s="8"/>
      <c r="AA2092" s="8"/>
      <c r="AB2092" s="8"/>
      <c r="AC2092" s="8"/>
      <c r="AD2092" s="8"/>
      <c r="AE2092" s="8"/>
      <c r="AF2092" s="8"/>
      <c r="AG2092" s="8"/>
      <c r="AH2092" s="8"/>
      <c r="AI2092" s="8"/>
      <c r="AJ2092" s="8"/>
      <c r="AK2092" s="8"/>
    </row>
    <row r="2093" spans="1:37" ht="210.75">
      <c r="A2093" s="18">
        <v>4597</v>
      </c>
      <c r="B2093" s="19"/>
      <c r="C2093" s="28" t="s">
        <v>21856</v>
      </c>
      <c r="D2093" s="28" t="s">
        <v>21857</v>
      </c>
      <c r="E2093" s="22"/>
      <c r="F2093" s="23" t="s">
        <v>1628</v>
      </c>
      <c r="G2093" s="22"/>
      <c r="H2093" s="23">
        <v>0</v>
      </c>
      <c r="I2093" s="22"/>
      <c r="J2093" s="23" t="s">
        <v>18202</v>
      </c>
      <c r="K2093" s="22"/>
      <c r="L2093" s="23" t="s">
        <v>20770</v>
      </c>
      <c r="M2093" s="22"/>
      <c r="N2093" s="22"/>
      <c r="O2093" s="22"/>
      <c r="P2093" s="24"/>
      <c r="Q2093" s="23" t="s">
        <v>36</v>
      </c>
      <c r="R2093" s="23" t="s">
        <v>37</v>
      </c>
      <c r="S2093" s="25"/>
      <c r="T2093" s="26"/>
      <c r="U2093" s="26"/>
      <c r="V2093" s="22"/>
      <c r="W2093" s="27"/>
      <c r="X2093" s="8"/>
      <c r="Y2093" s="8"/>
      <c r="Z2093" s="8"/>
      <c r="AA2093" s="8"/>
      <c r="AB2093" s="8"/>
      <c r="AC2093" s="8"/>
      <c r="AD2093" s="8"/>
      <c r="AE2093" s="8"/>
      <c r="AF2093" s="8"/>
      <c r="AG2093" s="8"/>
      <c r="AH2093" s="8"/>
      <c r="AI2093" s="8"/>
      <c r="AJ2093" s="8"/>
      <c r="AK2093" s="8"/>
    </row>
    <row r="2094" spans="1:37" ht="180.75">
      <c r="A2094" s="18">
        <v>4598</v>
      </c>
      <c r="B2094" s="30" t="s">
        <v>13</v>
      </c>
      <c r="C2094" s="28" t="s">
        <v>21858</v>
      </c>
      <c r="D2094" s="28" t="s">
        <v>21859</v>
      </c>
      <c r="E2094" s="22"/>
      <c r="F2094" s="22"/>
      <c r="G2094" s="22"/>
      <c r="H2094" s="23">
        <v>0</v>
      </c>
      <c r="I2094" s="22"/>
      <c r="J2094" s="23" t="s">
        <v>18202</v>
      </c>
      <c r="K2094" s="22"/>
      <c r="L2094" s="23" t="s">
        <v>20770</v>
      </c>
      <c r="M2094" s="22"/>
      <c r="N2094" s="22"/>
      <c r="O2094" s="22"/>
      <c r="P2094" s="24"/>
      <c r="Q2094" s="23" t="s">
        <v>36</v>
      </c>
      <c r="R2094" s="23" t="s">
        <v>37</v>
      </c>
      <c r="S2094" s="34" t="s">
        <v>21857</v>
      </c>
      <c r="T2094" s="26"/>
      <c r="U2094" s="26"/>
      <c r="V2094" s="22"/>
      <c r="W2094" s="27"/>
      <c r="X2094" s="8"/>
      <c r="Y2094" s="8"/>
      <c r="Z2094" s="8"/>
      <c r="AA2094" s="8"/>
      <c r="AB2094" s="8"/>
      <c r="AC2094" s="8"/>
      <c r="AD2094" s="8"/>
      <c r="AE2094" s="8"/>
      <c r="AF2094" s="8"/>
      <c r="AG2094" s="8"/>
      <c r="AH2094" s="8"/>
      <c r="AI2094" s="8"/>
      <c r="AJ2094" s="8"/>
      <c r="AK2094" s="8"/>
    </row>
    <row r="2095" spans="1:37" ht="60.75">
      <c r="A2095" s="18">
        <v>4599</v>
      </c>
      <c r="B2095" s="19"/>
      <c r="C2095" s="28" t="s">
        <v>21860</v>
      </c>
      <c r="D2095" s="28" t="s">
        <v>21861</v>
      </c>
      <c r="E2095" s="22"/>
      <c r="F2095" s="22"/>
      <c r="G2095" s="22"/>
      <c r="H2095" s="23">
        <v>0</v>
      </c>
      <c r="I2095" s="22"/>
      <c r="J2095" s="23" t="s">
        <v>18202</v>
      </c>
      <c r="K2095" s="22"/>
      <c r="L2095" s="23" t="s">
        <v>15679</v>
      </c>
      <c r="M2095" s="22"/>
      <c r="N2095" s="22"/>
      <c r="O2095" s="22"/>
      <c r="P2095" s="24"/>
      <c r="Q2095" s="23" t="s">
        <v>29</v>
      </c>
      <c r="R2095" s="23" t="s">
        <v>30</v>
      </c>
      <c r="S2095" s="25"/>
      <c r="T2095" s="26"/>
      <c r="U2095" s="26"/>
      <c r="V2095" s="22"/>
      <c r="W2095" s="27"/>
      <c r="X2095" s="8"/>
      <c r="Y2095" s="8"/>
      <c r="Z2095" s="8"/>
      <c r="AA2095" s="8"/>
      <c r="AB2095" s="8"/>
      <c r="AC2095" s="8"/>
      <c r="AD2095" s="8"/>
      <c r="AE2095" s="8"/>
      <c r="AF2095" s="8"/>
      <c r="AG2095" s="8"/>
      <c r="AH2095" s="8"/>
      <c r="AI2095" s="8"/>
      <c r="AJ2095" s="8"/>
      <c r="AK2095" s="8"/>
    </row>
    <row r="2096" spans="1:37" ht="150.75">
      <c r="A2096" s="18">
        <v>4600</v>
      </c>
      <c r="B2096" s="19"/>
      <c r="C2096" s="28" t="s">
        <v>21862</v>
      </c>
      <c r="D2096" s="28" t="s">
        <v>21863</v>
      </c>
      <c r="E2096" s="22"/>
      <c r="F2096" s="22"/>
      <c r="G2096" s="22"/>
      <c r="H2096" s="23">
        <v>0</v>
      </c>
      <c r="I2096" s="22"/>
      <c r="J2096" s="23" t="s">
        <v>18202</v>
      </c>
      <c r="K2096" s="22"/>
      <c r="L2096" s="23" t="s">
        <v>15679</v>
      </c>
      <c r="M2096" s="22"/>
      <c r="N2096" s="22"/>
      <c r="O2096" s="22"/>
      <c r="P2096" s="24"/>
      <c r="Q2096" s="23" t="s">
        <v>29</v>
      </c>
      <c r="R2096" s="23" t="s">
        <v>30</v>
      </c>
      <c r="S2096" s="25"/>
      <c r="T2096" s="26"/>
      <c r="U2096" s="26"/>
      <c r="V2096" s="22"/>
      <c r="W2096" s="27"/>
      <c r="X2096" s="8"/>
      <c r="Y2096" s="8"/>
      <c r="Z2096" s="8"/>
      <c r="AA2096" s="8"/>
      <c r="AB2096" s="8"/>
      <c r="AC2096" s="8"/>
      <c r="AD2096" s="8"/>
      <c r="AE2096" s="8"/>
      <c r="AF2096" s="8"/>
      <c r="AG2096" s="8"/>
      <c r="AH2096" s="8"/>
      <c r="AI2096" s="8"/>
      <c r="AJ2096" s="8"/>
      <c r="AK2096" s="8"/>
    </row>
    <row r="2097" spans="1:37" ht="150.75">
      <c r="A2097" s="18">
        <v>4601</v>
      </c>
      <c r="B2097" s="19"/>
      <c r="C2097" s="28" t="s">
        <v>21864</v>
      </c>
      <c r="D2097" s="28" t="s">
        <v>21865</v>
      </c>
      <c r="E2097" s="22"/>
      <c r="F2097" s="23" t="s">
        <v>26</v>
      </c>
      <c r="G2097" s="23" t="s">
        <v>18589</v>
      </c>
      <c r="H2097" s="23">
        <v>0</v>
      </c>
      <c r="I2097" s="22"/>
      <c r="J2097" s="23" t="s">
        <v>18202</v>
      </c>
      <c r="K2097" s="29">
        <v>43497</v>
      </c>
      <c r="L2097" s="23" t="s">
        <v>15679</v>
      </c>
      <c r="M2097" s="22"/>
      <c r="N2097" s="23" t="s">
        <v>3960</v>
      </c>
      <c r="O2097" s="22"/>
      <c r="P2097" s="24"/>
      <c r="Q2097" s="23" t="s">
        <v>29</v>
      </c>
      <c r="R2097" s="23" t="s">
        <v>30</v>
      </c>
      <c r="S2097" s="25"/>
      <c r="T2097" s="26"/>
      <c r="U2097" s="26"/>
      <c r="V2097" s="22"/>
      <c r="W2097" s="27"/>
      <c r="X2097" s="8"/>
      <c r="Y2097" s="8"/>
      <c r="Z2097" s="8"/>
      <c r="AA2097" s="8"/>
      <c r="AB2097" s="8"/>
      <c r="AC2097" s="8"/>
      <c r="AD2097" s="8"/>
      <c r="AE2097" s="8"/>
      <c r="AF2097" s="8"/>
      <c r="AG2097" s="8"/>
      <c r="AH2097" s="8"/>
      <c r="AI2097" s="8"/>
      <c r="AJ2097" s="8"/>
      <c r="AK2097" s="8"/>
    </row>
    <row r="2098" spans="1:37" ht="75.75">
      <c r="A2098" s="18">
        <v>4602</v>
      </c>
      <c r="B2098" s="30" t="s">
        <v>400</v>
      </c>
      <c r="C2098" s="28" t="s">
        <v>21866</v>
      </c>
      <c r="D2098" s="28" t="s">
        <v>21867</v>
      </c>
      <c r="E2098" s="22"/>
      <c r="F2098" s="23" t="s">
        <v>18582</v>
      </c>
      <c r="G2098" s="22"/>
      <c r="H2098" s="23">
        <v>0</v>
      </c>
      <c r="I2098" s="22"/>
      <c r="J2098" s="23" t="s">
        <v>18202</v>
      </c>
      <c r="K2098" s="23" t="s">
        <v>18203</v>
      </c>
      <c r="L2098" s="23" t="s">
        <v>35</v>
      </c>
      <c r="M2098" s="22"/>
      <c r="N2098" s="22"/>
      <c r="O2098" s="23" t="s">
        <v>21868</v>
      </c>
      <c r="P2098" s="24"/>
      <c r="Q2098" s="23" t="s">
        <v>99</v>
      </c>
      <c r="R2098" s="23" t="s">
        <v>10886</v>
      </c>
      <c r="S2098" s="25"/>
      <c r="T2098" s="26"/>
      <c r="U2098" s="26"/>
      <c r="V2098" s="22"/>
      <c r="W2098" s="27"/>
      <c r="X2098" s="8"/>
      <c r="Y2098" s="8"/>
      <c r="Z2098" s="8"/>
      <c r="AA2098" s="8"/>
      <c r="AB2098" s="8"/>
      <c r="AC2098" s="8"/>
      <c r="AD2098" s="8"/>
      <c r="AE2098" s="8"/>
      <c r="AF2098" s="8"/>
      <c r="AG2098" s="8"/>
      <c r="AH2098" s="8"/>
      <c r="AI2098" s="8"/>
      <c r="AJ2098" s="8"/>
      <c r="AK2098" s="8"/>
    </row>
    <row r="2099" spans="1:37" ht="240.75">
      <c r="A2099" s="18">
        <v>4603</v>
      </c>
      <c r="B2099" s="19"/>
      <c r="C2099" s="28" t="s">
        <v>21869</v>
      </c>
      <c r="D2099" s="28" t="s">
        <v>21870</v>
      </c>
      <c r="E2099" s="22"/>
      <c r="F2099" s="22"/>
      <c r="G2099" s="22"/>
      <c r="H2099" s="23">
        <v>0</v>
      </c>
      <c r="I2099" s="22"/>
      <c r="J2099" s="23" t="s">
        <v>18202</v>
      </c>
      <c r="K2099" s="31">
        <v>43313</v>
      </c>
      <c r="L2099" s="23" t="s">
        <v>18367</v>
      </c>
      <c r="M2099" s="22"/>
      <c r="N2099" s="22"/>
      <c r="O2099" s="22"/>
      <c r="P2099" s="24"/>
      <c r="Q2099" s="23" t="s">
        <v>18377</v>
      </c>
      <c r="R2099" s="22"/>
      <c r="S2099" s="25"/>
      <c r="T2099" s="26"/>
      <c r="U2099" s="26"/>
      <c r="V2099" s="22"/>
      <c r="W2099" s="27"/>
      <c r="X2099" s="8"/>
      <c r="Y2099" s="8"/>
      <c r="Z2099" s="8"/>
      <c r="AA2099" s="8"/>
      <c r="AB2099" s="8"/>
      <c r="AC2099" s="8"/>
      <c r="AD2099" s="8"/>
      <c r="AE2099" s="8"/>
      <c r="AF2099" s="8"/>
      <c r="AG2099" s="8"/>
      <c r="AH2099" s="8"/>
      <c r="AI2099" s="8"/>
      <c r="AJ2099" s="8"/>
      <c r="AK2099" s="8"/>
    </row>
    <row r="2100" spans="1:37" ht="210.75">
      <c r="A2100" s="18">
        <v>4604</v>
      </c>
      <c r="B2100" s="19"/>
      <c r="C2100" s="28" t="s">
        <v>21869</v>
      </c>
      <c r="D2100" s="28" t="s">
        <v>21871</v>
      </c>
      <c r="E2100" s="22"/>
      <c r="F2100" s="22"/>
      <c r="G2100" s="22"/>
      <c r="H2100" s="23">
        <v>0</v>
      </c>
      <c r="I2100" s="22"/>
      <c r="J2100" s="23" t="s">
        <v>18202</v>
      </c>
      <c r="K2100" s="31">
        <v>43313</v>
      </c>
      <c r="L2100" s="23" t="s">
        <v>18367</v>
      </c>
      <c r="M2100" s="22"/>
      <c r="N2100" s="22"/>
      <c r="O2100" s="22"/>
      <c r="P2100" s="24"/>
      <c r="Q2100" s="23" t="s">
        <v>18377</v>
      </c>
      <c r="R2100" s="22"/>
      <c r="S2100" s="25"/>
      <c r="T2100" s="26"/>
      <c r="U2100" s="26"/>
      <c r="V2100" s="22"/>
      <c r="W2100" s="27"/>
      <c r="X2100" s="8"/>
      <c r="Y2100" s="8"/>
      <c r="Z2100" s="8"/>
      <c r="AA2100" s="8"/>
      <c r="AB2100" s="8"/>
      <c r="AC2100" s="8"/>
      <c r="AD2100" s="8"/>
      <c r="AE2100" s="8"/>
      <c r="AF2100" s="8"/>
      <c r="AG2100" s="8"/>
      <c r="AH2100" s="8"/>
      <c r="AI2100" s="8"/>
      <c r="AJ2100" s="8"/>
      <c r="AK2100" s="8"/>
    </row>
    <row r="2101" spans="1:37" ht="210.75">
      <c r="A2101" s="18">
        <v>4605</v>
      </c>
      <c r="B2101" s="19"/>
      <c r="C2101" s="28" t="s">
        <v>21869</v>
      </c>
      <c r="D2101" s="28" t="s">
        <v>21872</v>
      </c>
      <c r="E2101" s="22"/>
      <c r="F2101" s="23" t="s">
        <v>18872</v>
      </c>
      <c r="G2101" s="22"/>
      <c r="H2101" s="23">
        <v>0</v>
      </c>
      <c r="I2101" s="22"/>
      <c r="J2101" s="23" t="s">
        <v>18202</v>
      </c>
      <c r="K2101" s="22"/>
      <c r="L2101" s="23" t="s">
        <v>20770</v>
      </c>
      <c r="M2101" s="22"/>
      <c r="N2101" s="22"/>
      <c r="O2101" s="22"/>
      <c r="P2101" s="24"/>
      <c r="Q2101" s="23" t="s">
        <v>36</v>
      </c>
      <c r="R2101" s="23" t="s">
        <v>37</v>
      </c>
      <c r="S2101" s="25"/>
      <c r="T2101" s="26"/>
      <c r="U2101" s="26"/>
      <c r="V2101" s="22"/>
      <c r="W2101" s="27"/>
      <c r="X2101" s="8"/>
      <c r="Y2101" s="8"/>
      <c r="Z2101" s="8"/>
      <c r="AA2101" s="8"/>
      <c r="AB2101" s="8"/>
      <c r="AC2101" s="8"/>
      <c r="AD2101" s="8"/>
      <c r="AE2101" s="8"/>
      <c r="AF2101" s="8"/>
      <c r="AG2101" s="8"/>
      <c r="AH2101" s="8"/>
      <c r="AI2101" s="8"/>
      <c r="AJ2101" s="8"/>
      <c r="AK2101" s="8"/>
    </row>
    <row r="2102" spans="1:37" ht="409.6">
      <c r="A2102" s="18">
        <v>4610</v>
      </c>
      <c r="B2102" s="19"/>
      <c r="C2102" s="28" t="s">
        <v>21873</v>
      </c>
      <c r="D2102" s="21"/>
      <c r="E2102" s="22"/>
      <c r="F2102" s="22"/>
      <c r="G2102" s="22"/>
      <c r="H2102" s="23">
        <v>0</v>
      </c>
      <c r="I2102" s="22"/>
      <c r="J2102" s="23" t="s">
        <v>18202</v>
      </c>
      <c r="K2102" s="22"/>
      <c r="L2102" s="23" t="s">
        <v>15679</v>
      </c>
      <c r="M2102" s="23">
        <v>2017</v>
      </c>
      <c r="N2102" s="22"/>
      <c r="O2102" s="22"/>
      <c r="P2102" s="24"/>
      <c r="Q2102" s="23" t="s">
        <v>20</v>
      </c>
      <c r="R2102" s="23" t="s">
        <v>21</v>
      </c>
      <c r="S2102" s="25"/>
      <c r="T2102" s="26"/>
      <c r="U2102" s="26"/>
      <c r="V2102" s="22"/>
      <c r="W2102" s="27"/>
      <c r="X2102" s="8"/>
      <c r="Y2102" s="8"/>
      <c r="Z2102" s="8"/>
      <c r="AA2102" s="8"/>
      <c r="AB2102" s="8"/>
      <c r="AC2102" s="8"/>
      <c r="AD2102" s="8"/>
      <c r="AE2102" s="8"/>
      <c r="AF2102" s="8"/>
      <c r="AG2102" s="8"/>
      <c r="AH2102" s="8"/>
      <c r="AI2102" s="8"/>
      <c r="AJ2102" s="8"/>
      <c r="AK2102" s="8"/>
    </row>
    <row r="2103" spans="1:37" ht="409.6">
      <c r="A2103" s="18">
        <v>4611</v>
      </c>
      <c r="B2103" s="19"/>
      <c r="C2103" s="28" t="s">
        <v>21874</v>
      </c>
      <c r="D2103" s="21"/>
      <c r="E2103" s="22"/>
      <c r="F2103" s="22"/>
      <c r="G2103" s="22"/>
      <c r="H2103" s="23">
        <v>0</v>
      </c>
      <c r="I2103" s="22"/>
      <c r="J2103" s="23" t="s">
        <v>18202</v>
      </c>
      <c r="K2103" s="22"/>
      <c r="L2103" s="23" t="s">
        <v>21045</v>
      </c>
      <c r="M2103" s="23">
        <v>2017</v>
      </c>
      <c r="N2103" s="22"/>
      <c r="O2103" s="22"/>
      <c r="P2103" s="24"/>
      <c r="Q2103" s="23" t="s">
        <v>20</v>
      </c>
      <c r="R2103" s="23" t="s">
        <v>21</v>
      </c>
      <c r="S2103" s="25"/>
      <c r="T2103" s="26"/>
      <c r="U2103" s="26"/>
      <c r="V2103" s="22"/>
      <c r="W2103" s="27"/>
      <c r="X2103" s="8"/>
      <c r="Y2103" s="8"/>
      <c r="Z2103" s="8"/>
      <c r="AA2103" s="8"/>
      <c r="AB2103" s="8"/>
      <c r="AC2103" s="8"/>
      <c r="AD2103" s="8"/>
      <c r="AE2103" s="8"/>
      <c r="AF2103" s="8"/>
      <c r="AG2103" s="8"/>
      <c r="AH2103" s="8"/>
      <c r="AI2103" s="8"/>
      <c r="AJ2103" s="8"/>
      <c r="AK2103" s="8"/>
    </row>
    <row r="2104" spans="1:37" ht="165.75">
      <c r="A2104" s="18">
        <v>4617</v>
      </c>
      <c r="B2104" s="19"/>
      <c r="C2104" s="28" t="s">
        <v>21875</v>
      </c>
      <c r="D2104" s="28" t="s">
        <v>21876</v>
      </c>
      <c r="E2104" s="22"/>
      <c r="F2104" s="22"/>
      <c r="G2104" s="22"/>
      <c r="H2104" s="23">
        <v>0</v>
      </c>
      <c r="I2104" s="22"/>
      <c r="J2104" s="23" t="s">
        <v>18202</v>
      </c>
      <c r="K2104" s="22"/>
      <c r="L2104" s="23" t="s">
        <v>61</v>
      </c>
      <c r="M2104" s="22"/>
      <c r="N2104" s="22"/>
      <c r="O2104" s="22"/>
      <c r="P2104" s="24"/>
      <c r="Q2104" s="22"/>
      <c r="R2104" s="22"/>
      <c r="S2104" s="25"/>
      <c r="T2104" s="26"/>
      <c r="U2104" s="26"/>
      <c r="V2104" s="22"/>
      <c r="W2104" s="27"/>
      <c r="X2104" s="8"/>
      <c r="Y2104" s="8"/>
      <c r="Z2104" s="8"/>
      <c r="AA2104" s="8"/>
      <c r="AB2104" s="8"/>
      <c r="AC2104" s="8"/>
      <c r="AD2104" s="8"/>
      <c r="AE2104" s="8"/>
      <c r="AF2104" s="8"/>
      <c r="AG2104" s="8"/>
      <c r="AH2104" s="8"/>
      <c r="AI2104" s="8"/>
      <c r="AJ2104" s="8"/>
      <c r="AK2104" s="8"/>
    </row>
    <row r="2105" spans="1:37" ht="45.75">
      <c r="A2105" s="18">
        <v>4618</v>
      </c>
      <c r="B2105" s="19"/>
      <c r="C2105" s="28" t="s">
        <v>21877</v>
      </c>
      <c r="D2105" s="28" t="s">
        <v>21878</v>
      </c>
      <c r="E2105" s="22"/>
      <c r="F2105" s="22"/>
      <c r="G2105" s="22"/>
      <c r="H2105" s="23">
        <v>0</v>
      </c>
      <c r="I2105" s="22"/>
      <c r="J2105" s="23" t="s">
        <v>18202</v>
      </c>
      <c r="K2105" s="22"/>
      <c r="L2105" s="23" t="s">
        <v>61</v>
      </c>
      <c r="M2105" s="22"/>
      <c r="N2105" s="22"/>
      <c r="O2105" s="22"/>
      <c r="P2105" s="24"/>
      <c r="Q2105" s="22"/>
      <c r="R2105" s="22"/>
      <c r="S2105" s="25"/>
      <c r="T2105" s="26"/>
      <c r="U2105" s="26"/>
      <c r="V2105" s="22"/>
      <c r="W2105" s="27"/>
      <c r="X2105" s="8"/>
      <c r="Y2105" s="8"/>
      <c r="Z2105" s="8"/>
      <c r="AA2105" s="8"/>
      <c r="AB2105" s="8"/>
      <c r="AC2105" s="8"/>
      <c r="AD2105" s="8"/>
      <c r="AE2105" s="8"/>
      <c r="AF2105" s="8"/>
      <c r="AG2105" s="8"/>
      <c r="AH2105" s="8"/>
      <c r="AI2105" s="8"/>
      <c r="AJ2105" s="8"/>
      <c r="AK2105" s="8"/>
    </row>
    <row r="2106" spans="1:37" ht="225.75">
      <c r="A2106" s="18">
        <v>4620</v>
      </c>
      <c r="B2106" s="19"/>
      <c r="C2106" s="28" t="s">
        <v>21879</v>
      </c>
      <c r="D2106" s="28" t="s">
        <v>21880</v>
      </c>
      <c r="E2106" s="22"/>
      <c r="F2106" s="23" t="s">
        <v>1628</v>
      </c>
      <c r="G2106" s="22"/>
      <c r="H2106" s="23">
        <v>0</v>
      </c>
      <c r="I2106" s="22"/>
      <c r="J2106" s="23" t="s">
        <v>18202</v>
      </c>
      <c r="K2106" s="22"/>
      <c r="L2106" s="23" t="s">
        <v>20770</v>
      </c>
      <c r="M2106" s="22"/>
      <c r="N2106" s="22"/>
      <c r="O2106" s="22"/>
      <c r="P2106" s="24"/>
      <c r="Q2106" s="23" t="s">
        <v>36</v>
      </c>
      <c r="R2106" s="23" t="s">
        <v>37</v>
      </c>
      <c r="S2106" s="25"/>
      <c r="T2106" s="26"/>
      <c r="U2106" s="26"/>
      <c r="V2106" s="22"/>
      <c r="W2106" s="27"/>
      <c r="X2106" s="8"/>
      <c r="Y2106" s="8"/>
      <c r="Z2106" s="8"/>
      <c r="AA2106" s="8"/>
      <c r="AB2106" s="8"/>
      <c r="AC2106" s="8"/>
      <c r="AD2106" s="8"/>
      <c r="AE2106" s="8"/>
      <c r="AF2106" s="8"/>
      <c r="AG2106" s="8"/>
      <c r="AH2106" s="8"/>
      <c r="AI2106" s="8"/>
      <c r="AJ2106" s="8"/>
      <c r="AK2106" s="8"/>
    </row>
    <row r="2107" spans="1:37" ht="135.75">
      <c r="A2107" s="18">
        <v>4621</v>
      </c>
      <c r="B2107" s="19"/>
      <c r="C2107" s="28" t="s">
        <v>21881</v>
      </c>
      <c r="D2107" s="28" t="s">
        <v>21882</v>
      </c>
      <c r="E2107" s="22"/>
      <c r="F2107" s="23" t="s">
        <v>1628</v>
      </c>
      <c r="G2107" s="22"/>
      <c r="H2107" s="23">
        <v>0</v>
      </c>
      <c r="I2107" s="22"/>
      <c r="J2107" s="23" t="s">
        <v>18202</v>
      </c>
      <c r="K2107" s="22"/>
      <c r="L2107" s="23" t="s">
        <v>20770</v>
      </c>
      <c r="M2107" s="22"/>
      <c r="N2107" s="22"/>
      <c r="O2107" s="22"/>
      <c r="P2107" s="24"/>
      <c r="Q2107" s="23" t="s">
        <v>36</v>
      </c>
      <c r="R2107" s="23" t="s">
        <v>37</v>
      </c>
      <c r="S2107" s="25"/>
      <c r="T2107" s="26"/>
      <c r="U2107" s="26"/>
      <c r="V2107" s="22"/>
      <c r="W2107" s="27"/>
      <c r="X2107" s="8"/>
      <c r="Y2107" s="8"/>
      <c r="Z2107" s="8"/>
      <c r="AA2107" s="8"/>
      <c r="AB2107" s="8"/>
      <c r="AC2107" s="8"/>
      <c r="AD2107" s="8"/>
      <c r="AE2107" s="8"/>
      <c r="AF2107" s="8"/>
      <c r="AG2107" s="8"/>
      <c r="AH2107" s="8"/>
      <c r="AI2107" s="8"/>
      <c r="AJ2107" s="8"/>
      <c r="AK2107" s="8"/>
    </row>
    <row r="2108" spans="1:37" ht="60.75">
      <c r="A2108" s="18">
        <v>4622</v>
      </c>
      <c r="B2108" s="19"/>
      <c r="C2108" s="28" t="s">
        <v>21883</v>
      </c>
      <c r="D2108" s="28" t="s">
        <v>21884</v>
      </c>
      <c r="E2108" s="22"/>
      <c r="F2108" s="23" t="s">
        <v>50</v>
      </c>
      <c r="G2108" s="22"/>
      <c r="H2108" s="23">
        <v>0</v>
      </c>
      <c r="I2108" s="22"/>
      <c r="J2108" s="23" t="s">
        <v>18202</v>
      </c>
      <c r="K2108" s="22"/>
      <c r="L2108" s="23" t="s">
        <v>20770</v>
      </c>
      <c r="M2108" s="23" t="s">
        <v>11857</v>
      </c>
      <c r="N2108" s="22"/>
      <c r="O2108" s="22"/>
      <c r="P2108" s="24"/>
      <c r="Q2108" s="23" t="s">
        <v>29</v>
      </c>
      <c r="R2108" s="23" t="s">
        <v>30</v>
      </c>
      <c r="S2108" s="25"/>
      <c r="T2108" s="26"/>
      <c r="U2108" s="26"/>
      <c r="V2108" s="22"/>
      <c r="W2108" s="27"/>
      <c r="X2108" s="8"/>
      <c r="Y2108" s="8"/>
      <c r="Z2108" s="8"/>
      <c r="AA2108" s="8"/>
      <c r="AB2108" s="8"/>
      <c r="AC2108" s="8"/>
      <c r="AD2108" s="8"/>
      <c r="AE2108" s="8"/>
      <c r="AF2108" s="8"/>
      <c r="AG2108" s="8"/>
      <c r="AH2108" s="8"/>
      <c r="AI2108" s="8"/>
      <c r="AJ2108" s="8"/>
      <c r="AK2108" s="8"/>
    </row>
    <row r="2109" spans="1:37" ht="30.75">
      <c r="A2109" s="18">
        <v>4623</v>
      </c>
      <c r="B2109" s="19"/>
      <c r="C2109" s="28" t="s">
        <v>21883</v>
      </c>
      <c r="D2109" s="28" t="s">
        <v>20095</v>
      </c>
      <c r="E2109" s="22"/>
      <c r="F2109" s="22"/>
      <c r="G2109" s="22"/>
      <c r="H2109" s="23">
        <v>0</v>
      </c>
      <c r="I2109" s="22"/>
      <c r="J2109" s="23" t="s">
        <v>18202</v>
      </c>
      <c r="K2109" s="22"/>
      <c r="L2109" s="23" t="s">
        <v>15679</v>
      </c>
      <c r="M2109" s="22"/>
      <c r="N2109" s="22"/>
      <c r="O2109" s="22"/>
      <c r="P2109" s="24"/>
      <c r="Q2109" s="23" t="s">
        <v>29</v>
      </c>
      <c r="R2109" s="23" t="s">
        <v>30</v>
      </c>
      <c r="S2109" s="25"/>
      <c r="T2109" s="26"/>
      <c r="U2109" s="26"/>
      <c r="V2109" s="22"/>
      <c r="W2109" s="27"/>
      <c r="X2109" s="8"/>
      <c r="Y2109" s="8"/>
      <c r="Z2109" s="8"/>
      <c r="AA2109" s="8"/>
      <c r="AB2109" s="8"/>
      <c r="AC2109" s="8"/>
      <c r="AD2109" s="8"/>
      <c r="AE2109" s="8"/>
      <c r="AF2109" s="8"/>
      <c r="AG2109" s="8"/>
      <c r="AH2109" s="8"/>
      <c r="AI2109" s="8"/>
      <c r="AJ2109" s="8"/>
      <c r="AK2109" s="8"/>
    </row>
    <row r="2110" spans="1:37" ht="300.75">
      <c r="A2110" s="18">
        <v>4624</v>
      </c>
      <c r="B2110" s="19"/>
      <c r="C2110" s="28" t="s">
        <v>21885</v>
      </c>
      <c r="D2110" s="28" t="s">
        <v>21886</v>
      </c>
      <c r="E2110" s="22"/>
      <c r="F2110" s="22"/>
      <c r="G2110" s="22"/>
      <c r="H2110" s="23">
        <v>0</v>
      </c>
      <c r="I2110" s="22"/>
      <c r="J2110" s="23" t="s">
        <v>18202</v>
      </c>
      <c r="K2110" s="22"/>
      <c r="L2110" s="23" t="s">
        <v>15679</v>
      </c>
      <c r="M2110" s="22"/>
      <c r="N2110" s="22"/>
      <c r="O2110" s="22"/>
      <c r="P2110" s="24"/>
      <c r="Q2110" s="23" t="s">
        <v>36</v>
      </c>
      <c r="R2110" s="23" t="s">
        <v>37</v>
      </c>
      <c r="S2110" s="25"/>
      <c r="T2110" s="26"/>
      <c r="U2110" s="26"/>
      <c r="V2110" s="22"/>
      <c r="W2110" s="27"/>
      <c r="X2110" s="8"/>
      <c r="Y2110" s="8"/>
      <c r="Z2110" s="8"/>
      <c r="AA2110" s="8"/>
      <c r="AB2110" s="8"/>
      <c r="AC2110" s="8"/>
      <c r="AD2110" s="8"/>
      <c r="AE2110" s="8"/>
      <c r="AF2110" s="8"/>
      <c r="AG2110" s="8"/>
      <c r="AH2110" s="8"/>
      <c r="AI2110" s="8"/>
      <c r="AJ2110" s="8"/>
      <c r="AK2110" s="8"/>
    </row>
    <row r="2111" spans="1:37" ht="135.75">
      <c r="A2111" s="18">
        <v>4628</v>
      </c>
      <c r="B2111" s="19"/>
      <c r="C2111" s="28" t="s">
        <v>21887</v>
      </c>
      <c r="D2111" s="28" t="s">
        <v>21888</v>
      </c>
      <c r="E2111" s="22"/>
      <c r="F2111" s="23" t="s">
        <v>1628</v>
      </c>
      <c r="G2111" s="22"/>
      <c r="H2111" s="23">
        <v>0</v>
      </c>
      <c r="I2111" s="22"/>
      <c r="J2111" s="23" t="s">
        <v>18202</v>
      </c>
      <c r="K2111" s="22"/>
      <c r="L2111" s="23" t="s">
        <v>20770</v>
      </c>
      <c r="M2111" s="22"/>
      <c r="N2111" s="22"/>
      <c r="O2111" s="22"/>
      <c r="P2111" s="24"/>
      <c r="Q2111" s="23" t="s">
        <v>36</v>
      </c>
      <c r="R2111" s="23" t="s">
        <v>37</v>
      </c>
      <c r="S2111" s="25"/>
      <c r="T2111" s="26"/>
      <c r="U2111" s="26"/>
      <c r="V2111" s="22"/>
      <c r="W2111" s="27"/>
      <c r="X2111" s="8"/>
      <c r="Y2111" s="8"/>
      <c r="Z2111" s="8"/>
      <c r="AA2111" s="8"/>
      <c r="AB2111" s="8"/>
      <c r="AC2111" s="8"/>
      <c r="AD2111" s="8"/>
      <c r="AE2111" s="8"/>
      <c r="AF2111" s="8"/>
      <c r="AG2111" s="8"/>
      <c r="AH2111" s="8"/>
      <c r="AI2111" s="8"/>
      <c r="AJ2111" s="8"/>
      <c r="AK2111" s="8"/>
    </row>
    <row r="2112" spans="1:37" ht="315.75">
      <c r="A2112" s="18">
        <v>4629</v>
      </c>
      <c r="B2112" s="19"/>
      <c r="C2112" s="28" t="s">
        <v>21889</v>
      </c>
      <c r="D2112" s="28" t="s">
        <v>21890</v>
      </c>
      <c r="E2112" s="22"/>
      <c r="F2112" s="22"/>
      <c r="G2112" s="22"/>
      <c r="H2112" s="23">
        <v>0</v>
      </c>
      <c r="I2112" s="22"/>
      <c r="J2112" s="23" t="s">
        <v>18202</v>
      </c>
      <c r="K2112" s="31">
        <v>43313</v>
      </c>
      <c r="L2112" s="23" t="s">
        <v>18367</v>
      </c>
      <c r="M2112" s="22"/>
      <c r="N2112" s="22"/>
      <c r="O2112" s="22"/>
      <c r="P2112" s="24"/>
      <c r="Q2112" s="23" t="s">
        <v>18377</v>
      </c>
      <c r="R2112" s="22"/>
      <c r="S2112" s="25"/>
      <c r="T2112" s="26"/>
      <c r="U2112" s="26"/>
      <c r="V2112" s="22"/>
      <c r="W2112" s="27"/>
      <c r="X2112" s="8"/>
      <c r="Y2112" s="8"/>
      <c r="Z2112" s="8"/>
      <c r="AA2112" s="8"/>
      <c r="AB2112" s="8"/>
      <c r="AC2112" s="8"/>
      <c r="AD2112" s="8"/>
      <c r="AE2112" s="8"/>
      <c r="AF2112" s="8"/>
      <c r="AG2112" s="8"/>
      <c r="AH2112" s="8"/>
      <c r="AI2112" s="8"/>
      <c r="AJ2112" s="8"/>
      <c r="AK2112" s="8"/>
    </row>
    <row r="2113" spans="1:37" ht="240.75">
      <c r="A2113" s="18">
        <v>4631</v>
      </c>
      <c r="B2113" s="19"/>
      <c r="C2113" s="28" t="s">
        <v>21891</v>
      </c>
      <c r="D2113" s="28" t="s">
        <v>21892</v>
      </c>
      <c r="E2113" s="22"/>
      <c r="F2113" s="22"/>
      <c r="G2113" s="22"/>
      <c r="H2113" s="23">
        <v>0</v>
      </c>
      <c r="I2113" s="22"/>
      <c r="J2113" s="23" t="s">
        <v>18202</v>
      </c>
      <c r="K2113" s="22"/>
      <c r="L2113" s="23" t="s">
        <v>15679</v>
      </c>
      <c r="M2113" s="22"/>
      <c r="N2113" s="22"/>
      <c r="O2113" s="22"/>
      <c r="P2113" s="24"/>
      <c r="Q2113" s="23" t="s">
        <v>36</v>
      </c>
      <c r="R2113" s="23" t="s">
        <v>37</v>
      </c>
      <c r="S2113" s="25"/>
      <c r="T2113" s="26"/>
      <c r="U2113" s="26"/>
      <c r="V2113" s="22"/>
      <c r="W2113" s="27"/>
      <c r="X2113" s="8"/>
      <c r="Y2113" s="8"/>
      <c r="Z2113" s="8"/>
      <c r="AA2113" s="8"/>
      <c r="AB2113" s="8"/>
      <c r="AC2113" s="8"/>
      <c r="AD2113" s="8"/>
      <c r="AE2113" s="8"/>
      <c r="AF2113" s="8"/>
      <c r="AG2113" s="8"/>
      <c r="AH2113" s="8"/>
      <c r="AI2113" s="8"/>
      <c r="AJ2113" s="8"/>
      <c r="AK2113" s="8"/>
    </row>
    <row r="2114" spans="1:37" ht="150.75">
      <c r="A2114" s="18">
        <v>4632</v>
      </c>
      <c r="B2114" s="19"/>
      <c r="C2114" s="28" t="s">
        <v>21893</v>
      </c>
      <c r="D2114" s="28" t="s">
        <v>21894</v>
      </c>
      <c r="E2114" s="22"/>
      <c r="F2114" s="23" t="s">
        <v>1628</v>
      </c>
      <c r="G2114" s="22"/>
      <c r="H2114" s="23">
        <v>0</v>
      </c>
      <c r="I2114" s="22"/>
      <c r="J2114" s="23" t="s">
        <v>18202</v>
      </c>
      <c r="K2114" s="22"/>
      <c r="L2114" s="23" t="s">
        <v>20770</v>
      </c>
      <c r="M2114" s="22"/>
      <c r="N2114" s="22"/>
      <c r="O2114" s="22"/>
      <c r="P2114" s="24"/>
      <c r="Q2114" s="23" t="s">
        <v>36</v>
      </c>
      <c r="R2114" s="23" t="s">
        <v>37</v>
      </c>
      <c r="S2114" s="25"/>
      <c r="T2114" s="26"/>
      <c r="U2114" s="26"/>
      <c r="V2114" s="22"/>
      <c r="W2114" s="27"/>
      <c r="X2114" s="8"/>
      <c r="Y2114" s="8"/>
      <c r="Z2114" s="8"/>
      <c r="AA2114" s="8"/>
      <c r="AB2114" s="8"/>
      <c r="AC2114" s="8"/>
      <c r="AD2114" s="8"/>
      <c r="AE2114" s="8"/>
      <c r="AF2114" s="8"/>
      <c r="AG2114" s="8"/>
      <c r="AH2114" s="8"/>
      <c r="AI2114" s="8"/>
      <c r="AJ2114" s="8"/>
      <c r="AK2114" s="8"/>
    </row>
    <row r="2115" spans="1:37" ht="78.75">
      <c r="A2115" s="18">
        <v>4633</v>
      </c>
      <c r="B2115" s="30" t="s">
        <v>13</v>
      </c>
      <c r="C2115" s="28" t="s">
        <v>21895</v>
      </c>
      <c r="D2115" s="28" t="s">
        <v>21896</v>
      </c>
      <c r="E2115" s="22"/>
      <c r="F2115" s="22"/>
      <c r="G2115" s="22"/>
      <c r="H2115" s="23">
        <v>0</v>
      </c>
      <c r="I2115" s="22"/>
      <c r="J2115" s="23" t="s">
        <v>18202</v>
      </c>
      <c r="K2115" s="22"/>
      <c r="L2115" s="23" t="s">
        <v>15679</v>
      </c>
      <c r="M2115" s="22"/>
      <c r="N2115" s="22"/>
      <c r="O2115" s="22"/>
      <c r="P2115" s="24"/>
      <c r="Q2115" s="23" t="s">
        <v>36</v>
      </c>
      <c r="R2115" s="23" t="s">
        <v>37</v>
      </c>
      <c r="S2115" s="44" t="s">
        <v>21894</v>
      </c>
      <c r="T2115" s="26"/>
      <c r="U2115" s="26"/>
      <c r="V2115" s="22"/>
      <c r="W2115" s="27"/>
      <c r="X2115" s="8"/>
      <c r="Y2115" s="8"/>
      <c r="Z2115" s="8"/>
      <c r="AA2115" s="8"/>
      <c r="AB2115" s="8"/>
      <c r="AC2115" s="8"/>
      <c r="AD2115" s="8"/>
      <c r="AE2115" s="8"/>
      <c r="AF2115" s="8"/>
      <c r="AG2115" s="8"/>
      <c r="AH2115" s="8"/>
      <c r="AI2115" s="8"/>
      <c r="AJ2115" s="8"/>
      <c r="AK2115" s="8"/>
    </row>
    <row r="2116" spans="1:37" ht="165.75">
      <c r="A2116" s="18">
        <v>4634</v>
      </c>
      <c r="B2116" s="19"/>
      <c r="C2116" s="20" t="s">
        <v>21897</v>
      </c>
      <c r="D2116" s="28" t="s">
        <v>21898</v>
      </c>
      <c r="E2116" s="22"/>
      <c r="F2116" s="22"/>
      <c r="G2116" s="22"/>
      <c r="H2116" s="23">
        <v>0</v>
      </c>
      <c r="I2116" s="22"/>
      <c r="J2116" s="23" t="s">
        <v>18202</v>
      </c>
      <c r="K2116" s="31">
        <v>43313</v>
      </c>
      <c r="L2116" s="23" t="s">
        <v>18367</v>
      </c>
      <c r="M2116" s="22"/>
      <c r="N2116" s="22"/>
      <c r="O2116" s="22"/>
      <c r="P2116" s="24"/>
      <c r="Q2116" s="23" t="s">
        <v>18377</v>
      </c>
      <c r="R2116" s="22"/>
      <c r="S2116" s="25"/>
      <c r="T2116" s="26"/>
      <c r="U2116" s="26"/>
      <c r="V2116" s="22"/>
      <c r="W2116" s="27"/>
      <c r="X2116" s="8"/>
      <c r="Y2116" s="8"/>
      <c r="Z2116" s="8"/>
      <c r="AA2116" s="8"/>
      <c r="AB2116" s="8"/>
      <c r="AC2116" s="8"/>
      <c r="AD2116" s="8"/>
      <c r="AE2116" s="8"/>
      <c r="AF2116" s="8"/>
      <c r="AG2116" s="8"/>
      <c r="AH2116" s="8"/>
      <c r="AI2116" s="8"/>
      <c r="AJ2116" s="8"/>
      <c r="AK2116" s="8"/>
    </row>
    <row r="2117" spans="1:37" ht="210.75">
      <c r="A2117" s="18">
        <v>4635</v>
      </c>
      <c r="B2117" s="19"/>
      <c r="C2117" s="20" t="s">
        <v>21899</v>
      </c>
      <c r="D2117" s="28" t="s">
        <v>21900</v>
      </c>
      <c r="E2117" s="22"/>
      <c r="F2117" s="22"/>
      <c r="G2117" s="22"/>
      <c r="H2117" s="23">
        <v>0</v>
      </c>
      <c r="I2117" s="22"/>
      <c r="J2117" s="23" t="s">
        <v>18202</v>
      </c>
      <c r="K2117" s="31">
        <v>43313</v>
      </c>
      <c r="L2117" s="23" t="s">
        <v>18367</v>
      </c>
      <c r="M2117" s="22"/>
      <c r="N2117" s="22"/>
      <c r="O2117" s="22"/>
      <c r="P2117" s="24"/>
      <c r="Q2117" s="23" t="s">
        <v>18377</v>
      </c>
      <c r="R2117" s="22"/>
      <c r="S2117" s="25"/>
      <c r="T2117" s="26"/>
      <c r="U2117" s="26"/>
      <c r="V2117" s="22"/>
      <c r="W2117" s="27"/>
      <c r="X2117" s="8"/>
      <c r="Y2117" s="8"/>
      <c r="Z2117" s="8"/>
      <c r="AA2117" s="8"/>
      <c r="AB2117" s="8"/>
      <c r="AC2117" s="8"/>
      <c r="AD2117" s="8"/>
      <c r="AE2117" s="8"/>
      <c r="AF2117" s="8"/>
      <c r="AG2117" s="8"/>
      <c r="AH2117" s="8"/>
      <c r="AI2117" s="8"/>
      <c r="AJ2117" s="8"/>
      <c r="AK2117" s="8"/>
    </row>
    <row r="2118" spans="1:37" ht="180.75">
      <c r="A2118" s="18">
        <v>4636</v>
      </c>
      <c r="B2118" s="19"/>
      <c r="C2118" s="28" t="s">
        <v>21901</v>
      </c>
      <c r="D2118" s="28" t="s">
        <v>21902</v>
      </c>
      <c r="E2118" s="22"/>
      <c r="F2118" s="22"/>
      <c r="G2118" s="22"/>
      <c r="H2118" s="23">
        <v>0</v>
      </c>
      <c r="I2118" s="22"/>
      <c r="J2118" s="23" t="s">
        <v>18202</v>
      </c>
      <c r="K2118" s="22"/>
      <c r="L2118" s="23" t="s">
        <v>15679</v>
      </c>
      <c r="M2118" s="22"/>
      <c r="N2118" s="22"/>
      <c r="O2118" s="22"/>
      <c r="P2118" s="24"/>
      <c r="Q2118" s="23" t="s">
        <v>36</v>
      </c>
      <c r="R2118" s="23" t="s">
        <v>37</v>
      </c>
      <c r="S2118" s="25"/>
      <c r="T2118" s="26"/>
      <c r="U2118" s="26"/>
      <c r="V2118" s="22"/>
      <c r="W2118" s="27"/>
      <c r="X2118" s="8"/>
      <c r="Y2118" s="8"/>
      <c r="Z2118" s="8"/>
      <c r="AA2118" s="8"/>
      <c r="AB2118" s="8"/>
      <c r="AC2118" s="8"/>
      <c r="AD2118" s="8"/>
      <c r="AE2118" s="8"/>
      <c r="AF2118" s="8"/>
      <c r="AG2118" s="8"/>
      <c r="AH2118" s="8"/>
      <c r="AI2118" s="8"/>
      <c r="AJ2118" s="8"/>
      <c r="AK2118" s="8"/>
    </row>
    <row r="2119" spans="1:37" ht="105.75">
      <c r="A2119" s="18">
        <v>4637</v>
      </c>
      <c r="B2119" s="19"/>
      <c r="C2119" s="28" t="s">
        <v>21903</v>
      </c>
      <c r="D2119" s="28" t="s">
        <v>21904</v>
      </c>
      <c r="E2119" s="22"/>
      <c r="F2119" s="23" t="s">
        <v>1628</v>
      </c>
      <c r="G2119" s="22"/>
      <c r="H2119" s="23">
        <v>0</v>
      </c>
      <c r="I2119" s="22"/>
      <c r="J2119" s="23" t="s">
        <v>18202</v>
      </c>
      <c r="K2119" s="22"/>
      <c r="L2119" s="23" t="s">
        <v>20770</v>
      </c>
      <c r="M2119" s="22"/>
      <c r="N2119" s="22"/>
      <c r="O2119" s="22"/>
      <c r="P2119" s="24"/>
      <c r="Q2119" s="23" t="s">
        <v>36</v>
      </c>
      <c r="R2119" s="23" t="s">
        <v>37</v>
      </c>
      <c r="S2119" s="25"/>
      <c r="T2119" s="26"/>
      <c r="U2119" s="26"/>
      <c r="V2119" s="22"/>
      <c r="W2119" s="27"/>
      <c r="X2119" s="8"/>
      <c r="Y2119" s="8"/>
      <c r="Z2119" s="8"/>
      <c r="AA2119" s="8"/>
      <c r="AB2119" s="8"/>
      <c r="AC2119" s="8"/>
      <c r="AD2119" s="8"/>
      <c r="AE2119" s="8"/>
      <c r="AF2119" s="8"/>
      <c r="AG2119" s="8"/>
      <c r="AH2119" s="8"/>
      <c r="AI2119" s="8"/>
      <c r="AJ2119" s="8"/>
      <c r="AK2119" s="8"/>
    </row>
    <row r="2120" spans="1:37" ht="165.75">
      <c r="A2120" s="18">
        <v>4638</v>
      </c>
      <c r="B2120" s="19"/>
      <c r="C2120" s="28" t="s">
        <v>21903</v>
      </c>
      <c r="D2120" s="28" t="s">
        <v>21905</v>
      </c>
      <c r="E2120" s="22"/>
      <c r="F2120" s="23" t="s">
        <v>415</v>
      </c>
      <c r="G2120" s="22"/>
      <c r="H2120" s="23">
        <v>0</v>
      </c>
      <c r="I2120" s="22"/>
      <c r="J2120" s="23" t="s">
        <v>18202</v>
      </c>
      <c r="K2120" s="22"/>
      <c r="L2120" s="23" t="s">
        <v>20770</v>
      </c>
      <c r="M2120" s="22"/>
      <c r="N2120" s="22"/>
      <c r="O2120" s="22"/>
      <c r="P2120" s="24"/>
      <c r="Q2120" s="23" t="s">
        <v>36</v>
      </c>
      <c r="R2120" s="23" t="s">
        <v>37</v>
      </c>
      <c r="S2120" s="25"/>
      <c r="T2120" s="26"/>
      <c r="U2120" s="26"/>
      <c r="V2120" s="22"/>
      <c r="W2120" s="27"/>
      <c r="X2120" s="8"/>
      <c r="Y2120" s="8"/>
      <c r="Z2120" s="8"/>
      <c r="AA2120" s="8"/>
      <c r="AB2120" s="8"/>
      <c r="AC2120" s="8"/>
      <c r="AD2120" s="8"/>
      <c r="AE2120" s="8"/>
      <c r="AF2120" s="8"/>
      <c r="AG2120" s="8"/>
      <c r="AH2120" s="8"/>
      <c r="AI2120" s="8"/>
      <c r="AJ2120" s="8"/>
      <c r="AK2120" s="8"/>
    </row>
    <row r="2121" spans="1:37" ht="105.75">
      <c r="A2121" s="18">
        <v>4639</v>
      </c>
      <c r="B2121" s="30" t="s">
        <v>18424</v>
      </c>
      <c r="C2121" s="28" t="s">
        <v>21906</v>
      </c>
      <c r="D2121" s="28" t="s">
        <v>21907</v>
      </c>
      <c r="E2121" s="22"/>
      <c r="F2121" s="23" t="s">
        <v>50</v>
      </c>
      <c r="G2121" s="22"/>
      <c r="H2121" s="23">
        <v>0</v>
      </c>
      <c r="I2121" s="22"/>
      <c r="J2121" s="23" t="s">
        <v>18202</v>
      </c>
      <c r="K2121" s="23" t="s">
        <v>18203</v>
      </c>
      <c r="L2121" s="23" t="s">
        <v>35</v>
      </c>
      <c r="M2121" s="22"/>
      <c r="N2121" s="22"/>
      <c r="O2121" s="23" t="s">
        <v>1196</v>
      </c>
      <c r="P2121" s="24"/>
      <c r="Q2121" s="23" t="s">
        <v>99</v>
      </c>
      <c r="R2121" s="23" t="s">
        <v>10886</v>
      </c>
      <c r="S2121" s="25"/>
      <c r="T2121" s="26"/>
      <c r="U2121" s="26"/>
      <c r="V2121" s="22"/>
      <c r="W2121" s="27"/>
      <c r="X2121" s="8"/>
      <c r="Y2121" s="8"/>
      <c r="Z2121" s="8"/>
      <c r="AA2121" s="8"/>
      <c r="AB2121" s="8"/>
      <c r="AC2121" s="8"/>
      <c r="AD2121" s="8"/>
      <c r="AE2121" s="8"/>
      <c r="AF2121" s="8"/>
      <c r="AG2121" s="8"/>
      <c r="AH2121" s="8"/>
      <c r="AI2121" s="8"/>
      <c r="AJ2121" s="8"/>
      <c r="AK2121" s="8"/>
    </row>
    <row r="2122" spans="1:37" ht="60.75">
      <c r="A2122" s="18">
        <v>4643</v>
      </c>
      <c r="B2122" s="19"/>
      <c r="C2122" s="28" t="s">
        <v>21908</v>
      </c>
      <c r="D2122" s="28" t="s">
        <v>21909</v>
      </c>
      <c r="E2122" s="22"/>
      <c r="F2122" s="22"/>
      <c r="G2122" s="22"/>
      <c r="H2122" s="23">
        <v>0</v>
      </c>
      <c r="I2122" s="22"/>
      <c r="J2122" s="23" t="s">
        <v>18202</v>
      </c>
      <c r="K2122" s="22"/>
      <c r="L2122" s="23" t="s">
        <v>20770</v>
      </c>
      <c r="M2122" s="22"/>
      <c r="N2122" s="22"/>
      <c r="O2122" s="22"/>
      <c r="P2122" s="24"/>
      <c r="Q2122" s="23" t="s">
        <v>29</v>
      </c>
      <c r="R2122" s="23" t="s">
        <v>30</v>
      </c>
      <c r="S2122" s="25"/>
      <c r="T2122" s="26"/>
      <c r="U2122" s="26"/>
      <c r="V2122" s="22"/>
      <c r="W2122" s="27"/>
      <c r="X2122" s="8"/>
      <c r="Y2122" s="8"/>
      <c r="Z2122" s="8"/>
      <c r="AA2122" s="8"/>
      <c r="AB2122" s="8"/>
      <c r="AC2122" s="8"/>
      <c r="AD2122" s="8"/>
      <c r="AE2122" s="8"/>
      <c r="AF2122" s="8"/>
      <c r="AG2122" s="8"/>
      <c r="AH2122" s="8"/>
      <c r="AI2122" s="8"/>
      <c r="AJ2122" s="8"/>
      <c r="AK2122" s="8"/>
    </row>
    <row r="2123" spans="1:37" ht="195.75">
      <c r="A2123" s="18">
        <v>4645</v>
      </c>
      <c r="B2123" s="19"/>
      <c r="C2123" s="28" t="s">
        <v>21910</v>
      </c>
      <c r="D2123" s="28" t="s">
        <v>21911</v>
      </c>
      <c r="E2123" s="22"/>
      <c r="F2123" s="22"/>
      <c r="G2123" s="22"/>
      <c r="H2123" s="23">
        <v>0</v>
      </c>
      <c r="I2123" s="22"/>
      <c r="J2123" s="23" t="s">
        <v>18202</v>
      </c>
      <c r="K2123" s="31">
        <v>43313</v>
      </c>
      <c r="L2123" s="23" t="s">
        <v>18367</v>
      </c>
      <c r="M2123" s="22"/>
      <c r="N2123" s="22"/>
      <c r="O2123" s="22"/>
      <c r="P2123" s="24"/>
      <c r="Q2123" s="23" t="s">
        <v>18377</v>
      </c>
      <c r="R2123" s="22"/>
      <c r="S2123" s="25"/>
      <c r="T2123" s="26"/>
      <c r="U2123" s="26"/>
      <c r="V2123" s="22"/>
      <c r="W2123" s="27"/>
      <c r="X2123" s="8"/>
      <c r="Y2123" s="8"/>
      <c r="Z2123" s="8"/>
      <c r="AA2123" s="8"/>
      <c r="AB2123" s="8"/>
      <c r="AC2123" s="8"/>
      <c r="AD2123" s="8"/>
      <c r="AE2123" s="8"/>
      <c r="AF2123" s="8"/>
      <c r="AG2123" s="8"/>
      <c r="AH2123" s="8"/>
      <c r="AI2123" s="8"/>
      <c r="AJ2123" s="8"/>
      <c r="AK2123" s="8"/>
    </row>
    <row r="2124" spans="1:37" ht="135.75">
      <c r="A2124" s="18">
        <v>4647</v>
      </c>
      <c r="B2124" s="30" t="s">
        <v>18442</v>
      </c>
      <c r="C2124" s="28" t="s">
        <v>21912</v>
      </c>
      <c r="D2124" s="28" t="s">
        <v>18755</v>
      </c>
      <c r="E2124" s="22"/>
      <c r="F2124" s="23" t="s">
        <v>50</v>
      </c>
      <c r="G2124" s="22"/>
      <c r="H2124" s="23">
        <v>0</v>
      </c>
      <c r="I2124" s="22"/>
      <c r="J2124" s="23" t="s">
        <v>18202</v>
      </c>
      <c r="K2124" s="23" t="s">
        <v>18203</v>
      </c>
      <c r="L2124" s="23" t="s">
        <v>35</v>
      </c>
      <c r="M2124" s="22"/>
      <c r="N2124" s="22"/>
      <c r="O2124" s="23" t="s">
        <v>21913</v>
      </c>
      <c r="P2124" s="24"/>
      <c r="Q2124" s="23" t="s">
        <v>99</v>
      </c>
      <c r="R2124" s="23" t="s">
        <v>10886</v>
      </c>
      <c r="S2124" s="25"/>
      <c r="T2124" s="26"/>
      <c r="U2124" s="26"/>
      <c r="V2124" s="22"/>
      <c r="W2124" s="27"/>
      <c r="X2124" s="8"/>
      <c r="Y2124" s="8"/>
      <c r="Z2124" s="8"/>
      <c r="AA2124" s="8"/>
      <c r="AB2124" s="8"/>
      <c r="AC2124" s="8"/>
      <c r="AD2124" s="8"/>
      <c r="AE2124" s="8"/>
      <c r="AF2124" s="8"/>
      <c r="AG2124" s="8"/>
      <c r="AH2124" s="8"/>
      <c r="AI2124" s="8"/>
      <c r="AJ2124" s="8"/>
      <c r="AK2124" s="8"/>
    </row>
    <row r="2125" spans="1:37" ht="90.75">
      <c r="A2125" s="18">
        <v>4648</v>
      </c>
      <c r="B2125" s="19"/>
      <c r="C2125" s="28" t="s">
        <v>21914</v>
      </c>
      <c r="D2125" s="28" t="s">
        <v>21915</v>
      </c>
      <c r="E2125" s="22"/>
      <c r="F2125" s="22"/>
      <c r="G2125" s="22"/>
      <c r="H2125" s="23">
        <v>0</v>
      </c>
      <c r="I2125" s="22"/>
      <c r="J2125" s="23" t="s">
        <v>18202</v>
      </c>
      <c r="K2125" s="22"/>
      <c r="L2125" s="23" t="s">
        <v>61</v>
      </c>
      <c r="M2125" s="22"/>
      <c r="N2125" s="22"/>
      <c r="O2125" s="22"/>
      <c r="P2125" s="24"/>
      <c r="Q2125" s="22"/>
      <c r="R2125" s="22"/>
      <c r="S2125" s="25"/>
      <c r="T2125" s="26"/>
      <c r="U2125" s="26"/>
      <c r="V2125" s="22"/>
      <c r="W2125" s="27"/>
      <c r="X2125" s="8"/>
      <c r="Y2125" s="8"/>
      <c r="Z2125" s="8"/>
      <c r="AA2125" s="8"/>
      <c r="AB2125" s="8"/>
      <c r="AC2125" s="8"/>
      <c r="AD2125" s="8"/>
      <c r="AE2125" s="8"/>
      <c r="AF2125" s="8"/>
      <c r="AG2125" s="8"/>
      <c r="AH2125" s="8"/>
      <c r="AI2125" s="8"/>
      <c r="AJ2125" s="8"/>
      <c r="AK2125" s="8"/>
    </row>
    <row r="2126" spans="1:37" ht="60.75">
      <c r="A2126" s="18">
        <v>4650</v>
      </c>
      <c r="B2126" s="19"/>
      <c r="C2126" s="28" t="s">
        <v>21916</v>
      </c>
      <c r="D2126" s="28" t="s">
        <v>21917</v>
      </c>
      <c r="E2126" s="22"/>
      <c r="F2126" s="23" t="s">
        <v>50</v>
      </c>
      <c r="G2126" s="22"/>
      <c r="H2126" s="23">
        <v>0</v>
      </c>
      <c r="I2126" s="22"/>
      <c r="J2126" s="23" t="s">
        <v>18202</v>
      </c>
      <c r="K2126" s="22"/>
      <c r="L2126" s="23" t="s">
        <v>20770</v>
      </c>
      <c r="M2126" s="23" t="s">
        <v>11857</v>
      </c>
      <c r="N2126" s="22"/>
      <c r="O2126" s="22"/>
      <c r="P2126" s="24"/>
      <c r="Q2126" s="23" t="s">
        <v>29</v>
      </c>
      <c r="R2126" s="23" t="s">
        <v>30</v>
      </c>
      <c r="S2126" s="25"/>
      <c r="T2126" s="26"/>
      <c r="U2126" s="26"/>
      <c r="V2126" s="22"/>
      <c r="W2126" s="27"/>
      <c r="X2126" s="8"/>
      <c r="Y2126" s="8"/>
      <c r="Z2126" s="8"/>
      <c r="AA2126" s="8"/>
      <c r="AB2126" s="8"/>
      <c r="AC2126" s="8"/>
      <c r="AD2126" s="8"/>
      <c r="AE2126" s="8"/>
      <c r="AF2126" s="8"/>
      <c r="AG2126" s="8"/>
      <c r="AH2126" s="8"/>
      <c r="AI2126" s="8"/>
      <c r="AJ2126" s="8"/>
      <c r="AK2126" s="8"/>
    </row>
    <row r="2127" spans="1:37" ht="30.75">
      <c r="A2127" s="18">
        <v>4651</v>
      </c>
      <c r="B2127" s="19"/>
      <c r="C2127" s="28" t="s">
        <v>10005</v>
      </c>
      <c r="D2127" s="28" t="s">
        <v>21918</v>
      </c>
      <c r="E2127" s="22"/>
      <c r="F2127" s="23" t="s">
        <v>50</v>
      </c>
      <c r="G2127" s="22"/>
      <c r="H2127" s="23">
        <v>0</v>
      </c>
      <c r="I2127" s="22"/>
      <c r="J2127" s="23" t="s">
        <v>18202</v>
      </c>
      <c r="K2127" s="22"/>
      <c r="L2127" s="23" t="s">
        <v>18267</v>
      </c>
      <c r="M2127" s="23" t="s">
        <v>11857</v>
      </c>
      <c r="N2127" s="22"/>
      <c r="O2127" s="22"/>
      <c r="P2127" s="24"/>
      <c r="Q2127" s="23" t="s">
        <v>29</v>
      </c>
      <c r="R2127" s="23" t="s">
        <v>30</v>
      </c>
      <c r="S2127" s="25"/>
      <c r="T2127" s="26"/>
      <c r="U2127" s="26"/>
      <c r="V2127" s="22"/>
      <c r="W2127" s="27"/>
      <c r="X2127" s="8"/>
      <c r="Y2127" s="8"/>
      <c r="Z2127" s="8"/>
      <c r="AA2127" s="8"/>
      <c r="AB2127" s="8"/>
      <c r="AC2127" s="8"/>
      <c r="AD2127" s="8"/>
      <c r="AE2127" s="8"/>
      <c r="AF2127" s="8"/>
      <c r="AG2127" s="8"/>
      <c r="AH2127" s="8"/>
      <c r="AI2127" s="8"/>
      <c r="AJ2127" s="8"/>
      <c r="AK2127" s="8"/>
    </row>
    <row r="2128" spans="1:37" ht="330.75">
      <c r="A2128" s="18">
        <v>4658</v>
      </c>
      <c r="B2128" s="19"/>
      <c r="C2128" s="28" t="s">
        <v>1941</v>
      </c>
      <c r="D2128" s="28" t="s">
        <v>21919</v>
      </c>
      <c r="E2128" s="22"/>
      <c r="F2128" s="22"/>
      <c r="G2128" s="22"/>
      <c r="H2128" s="23">
        <v>0</v>
      </c>
      <c r="I2128" s="22"/>
      <c r="J2128" s="23" t="s">
        <v>18202</v>
      </c>
      <c r="K2128" s="31">
        <v>43313</v>
      </c>
      <c r="L2128" s="23" t="s">
        <v>219</v>
      </c>
      <c r="M2128" s="22"/>
      <c r="N2128" s="22"/>
      <c r="O2128" s="22"/>
      <c r="P2128" s="24"/>
      <c r="Q2128" s="23" t="s">
        <v>18541</v>
      </c>
      <c r="R2128" s="22"/>
      <c r="S2128" s="33"/>
      <c r="T2128" s="26"/>
      <c r="U2128" s="26"/>
      <c r="V2128" s="22"/>
      <c r="W2128" s="27"/>
      <c r="X2128" s="8"/>
      <c r="Y2128" s="8"/>
      <c r="Z2128" s="8"/>
      <c r="AA2128" s="8"/>
      <c r="AB2128" s="8"/>
      <c r="AC2128" s="8"/>
      <c r="AD2128" s="8"/>
      <c r="AE2128" s="8"/>
      <c r="AF2128" s="8"/>
      <c r="AG2128" s="8"/>
      <c r="AH2128" s="8"/>
      <c r="AI2128" s="8"/>
      <c r="AJ2128" s="8"/>
      <c r="AK2128" s="8"/>
    </row>
    <row r="2129" spans="1:37" ht="330.75">
      <c r="A2129" s="18">
        <v>4659</v>
      </c>
      <c r="B2129" s="19"/>
      <c r="C2129" s="28" t="s">
        <v>1941</v>
      </c>
      <c r="D2129" s="28" t="s">
        <v>21920</v>
      </c>
      <c r="E2129" s="22"/>
      <c r="F2129" s="22"/>
      <c r="G2129" s="22"/>
      <c r="H2129" s="23">
        <v>0</v>
      </c>
      <c r="I2129" s="22"/>
      <c r="J2129" s="23" t="s">
        <v>18202</v>
      </c>
      <c r="K2129" s="31">
        <v>43313</v>
      </c>
      <c r="L2129" s="23" t="s">
        <v>219</v>
      </c>
      <c r="M2129" s="22"/>
      <c r="N2129" s="22"/>
      <c r="O2129" s="22"/>
      <c r="P2129" s="24"/>
      <c r="Q2129" s="23" t="s">
        <v>18541</v>
      </c>
      <c r="R2129" s="22"/>
      <c r="S2129" s="33"/>
      <c r="T2129" s="26"/>
      <c r="U2129" s="26"/>
      <c r="V2129" s="22"/>
      <c r="W2129" s="27"/>
      <c r="X2129" s="8"/>
      <c r="Y2129" s="8"/>
      <c r="Z2129" s="8"/>
      <c r="AA2129" s="8"/>
      <c r="AB2129" s="8"/>
      <c r="AC2129" s="8"/>
      <c r="AD2129" s="8"/>
      <c r="AE2129" s="8"/>
      <c r="AF2129" s="8"/>
      <c r="AG2129" s="8"/>
      <c r="AH2129" s="8"/>
      <c r="AI2129" s="8"/>
      <c r="AJ2129" s="8"/>
      <c r="AK2129" s="8"/>
    </row>
    <row r="2130" spans="1:37" ht="390.75">
      <c r="A2130" s="18">
        <v>4660</v>
      </c>
      <c r="B2130" s="19"/>
      <c r="C2130" s="28" t="s">
        <v>1941</v>
      </c>
      <c r="D2130" s="28" t="s">
        <v>21921</v>
      </c>
      <c r="E2130" s="22"/>
      <c r="F2130" s="22"/>
      <c r="G2130" s="22"/>
      <c r="H2130" s="23">
        <v>0</v>
      </c>
      <c r="I2130" s="22"/>
      <c r="J2130" s="23" t="s">
        <v>18202</v>
      </c>
      <c r="K2130" s="31">
        <v>43313</v>
      </c>
      <c r="L2130" s="23" t="s">
        <v>219</v>
      </c>
      <c r="M2130" s="22"/>
      <c r="N2130" s="22"/>
      <c r="O2130" s="22"/>
      <c r="P2130" s="24"/>
      <c r="Q2130" s="23" t="s">
        <v>18541</v>
      </c>
      <c r="R2130" s="22"/>
      <c r="S2130" s="33"/>
      <c r="T2130" s="26"/>
      <c r="U2130" s="26"/>
      <c r="V2130" s="22"/>
      <c r="W2130" s="27"/>
      <c r="X2130" s="8"/>
      <c r="Y2130" s="8"/>
      <c r="Z2130" s="8"/>
      <c r="AA2130" s="8"/>
      <c r="AB2130" s="8"/>
      <c r="AC2130" s="8"/>
      <c r="AD2130" s="8"/>
      <c r="AE2130" s="8"/>
      <c r="AF2130" s="8"/>
      <c r="AG2130" s="8"/>
      <c r="AH2130" s="8"/>
      <c r="AI2130" s="8"/>
      <c r="AJ2130" s="8"/>
      <c r="AK2130" s="8"/>
    </row>
    <row r="2131" spans="1:37" ht="393.75">
      <c r="A2131" s="18">
        <v>4661</v>
      </c>
      <c r="B2131" s="19"/>
      <c r="C2131" s="20" t="s">
        <v>21922</v>
      </c>
      <c r="D2131" s="21"/>
      <c r="E2131" s="22"/>
      <c r="F2131" s="22"/>
      <c r="G2131" s="22"/>
      <c r="H2131" s="23">
        <v>0</v>
      </c>
      <c r="I2131" s="22"/>
      <c r="J2131" s="23" t="s">
        <v>18202</v>
      </c>
      <c r="K2131" s="22"/>
      <c r="L2131" s="23" t="s">
        <v>21045</v>
      </c>
      <c r="M2131" s="22"/>
      <c r="N2131" s="22"/>
      <c r="O2131" s="22"/>
      <c r="P2131" s="24"/>
      <c r="Q2131" s="23" t="s">
        <v>20</v>
      </c>
      <c r="R2131" s="22"/>
      <c r="S2131" s="25"/>
      <c r="T2131" s="26"/>
      <c r="U2131" s="26"/>
      <c r="V2131" s="22"/>
      <c r="W2131" s="27"/>
      <c r="X2131" s="8"/>
      <c r="Y2131" s="8"/>
      <c r="Z2131" s="8"/>
      <c r="AA2131" s="8"/>
      <c r="AB2131" s="8"/>
      <c r="AC2131" s="8"/>
      <c r="AD2131" s="8"/>
      <c r="AE2131" s="8"/>
      <c r="AF2131" s="8"/>
      <c r="AG2131" s="8"/>
      <c r="AH2131" s="8"/>
      <c r="AI2131" s="8"/>
      <c r="AJ2131" s="8"/>
      <c r="AK2131" s="8"/>
    </row>
    <row r="2132" spans="1:37" ht="135.75">
      <c r="A2132" s="18">
        <v>4662</v>
      </c>
      <c r="B2132" s="19"/>
      <c r="C2132" s="28" t="s">
        <v>21923</v>
      </c>
      <c r="D2132" s="28" t="s">
        <v>21924</v>
      </c>
      <c r="E2132" s="22"/>
      <c r="F2132" s="23" t="s">
        <v>50</v>
      </c>
      <c r="G2132" s="23" t="s">
        <v>18246</v>
      </c>
      <c r="H2132" s="23">
        <v>0</v>
      </c>
      <c r="I2132" s="22"/>
      <c r="J2132" s="23" t="s">
        <v>18202</v>
      </c>
      <c r="K2132" s="29">
        <v>43497</v>
      </c>
      <c r="L2132" s="23" t="s">
        <v>20770</v>
      </c>
      <c r="M2132" s="22"/>
      <c r="N2132" s="23" t="s">
        <v>18403</v>
      </c>
      <c r="O2132" s="22"/>
      <c r="P2132" s="24"/>
      <c r="Q2132" s="23" t="s">
        <v>29</v>
      </c>
      <c r="R2132" s="23" t="s">
        <v>30</v>
      </c>
      <c r="S2132" s="25"/>
      <c r="T2132" s="26"/>
      <c r="U2132" s="26"/>
      <c r="V2132" s="22"/>
      <c r="W2132" s="27"/>
      <c r="X2132" s="8"/>
      <c r="Y2132" s="8"/>
      <c r="Z2132" s="8"/>
      <c r="AA2132" s="8"/>
      <c r="AB2132" s="8"/>
      <c r="AC2132" s="8"/>
      <c r="AD2132" s="8"/>
      <c r="AE2132" s="8"/>
      <c r="AF2132" s="8"/>
      <c r="AG2132" s="8"/>
      <c r="AH2132" s="8"/>
      <c r="AI2132" s="8"/>
      <c r="AJ2132" s="8"/>
      <c r="AK2132" s="8"/>
    </row>
    <row r="2133" spans="1:37" ht="150.75">
      <c r="A2133" s="18">
        <v>4663</v>
      </c>
      <c r="B2133" s="19"/>
      <c r="C2133" s="28" t="s">
        <v>21923</v>
      </c>
      <c r="D2133" s="28" t="s">
        <v>21925</v>
      </c>
      <c r="E2133" s="22"/>
      <c r="F2133" s="23" t="s">
        <v>415</v>
      </c>
      <c r="G2133" s="23" t="s">
        <v>18246</v>
      </c>
      <c r="H2133" s="23">
        <v>0</v>
      </c>
      <c r="I2133" s="22"/>
      <c r="J2133" s="23" t="s">
        <v>18202</v>
      </c>
      <c r="K2133" s="29">
        <v>43497</v>
      </c>
      <c r="L2133" s="23" t="s">
        <v>20770</v>
      </c>
      <c r="M2133" s="22"/>
      <c r="N2133" s="23" t="s">
        <v>18403</v>
      </c>
      <c r="O2133" s="22"/>
      <c r="P2133" s="24"/>
      <c r="Q2133" s="23" t="s">
        <v>29</v>
      </c>
      <c r="R2133" s="23" t="s">
        <v>30</v>
      </c>
      <c r="S2133" s="25"/>
      <c r="T2133" s="26"/>
      <c r="U2133" s="26"/>
      <c r="V2133" s="22"/>
      <c r="W2133" s="27"/>
      <c r="X2133" s="8"/>
      <c r="Y2133" s="8"/>
      <c r="Z2133" s="8"/>
      <c r="AA2133" s="8"/>
      <c r="AB2133" s="8"/>
      <c r="AC2133" s="8"/>
      <c r="AD2133" s="8"/>
      <c r="AE2133" s="8"/>
      <c r="AF2133" s="8"/>
      <c r="AG2133" s="8"/>
      <c r="AH2133" s="8"/>
      <c r="AI2133" s="8"/>
      <c r="AJ2133" s="8"/>
      <c r="AK2133" s="8"/>
    </row>
    <row r="2134" spans="1:37" ht="135.75">
      <c r="A2134" s="18">
        <v>4664</v>
      </c>
      <c r="B2134" s="19"/>
      <c r="C2134" s="28" t="s">
        <v>21926</v>
      </c>
      <c r="D2134" s="28" t="s">
        <v>21927</v>
      </c>
      <c r="E2134" s="22"/>
      <c r="F2134" s="22"/>
      <c r="G2134" s="22"/>
      <c r="H2134" s="23">
        <v>0</v>
      </c>
      <c r="I2134" s="22"/>
      <c r="J2134" s="23" t="s">
        <v>18202</v>
      </c>
      <c r="K2134" s="22"/>
      <c r="L2134" s="23" t="s">
        <v>15679</v>
      </c>
      <c r="M2134" s="22"/>
      <c r="N2134" s="22"/>
      <c r="O2134" s="22"/>
      <c r="P2134" s="24"/>
      <c r="Q2134" s="23" t="s">
        <v>29</v>
      </c>
      <c r="R2134" s="23" t="s">
        <v>30</v>
      </c>
      <c r="S2134" s="25"/>
      <c r="T2134" s="26"/>
      <c r="U2134" s="26"/>
      <c r="V2134" s="22"/>
      <c r="W2134" s="27"/>
      <c r="X2134" s="8"/>
      <c r="Y2134" s="8"/>
      <c r="Z2134" s="8"/>
      <c r="AA2134" s="8"/>
      <c r="AB2134" s="8"/>
      <c r="AC2134" s="8"/>
      <c r="AD2134" s="8"/>
      <c r="AE2134" s="8"/>
      <c r="AF2134" s="8"/>
      <c r="AG2134" s="8"/>
      <c r="AH2134" s="8"/>
      <c r="AI2134" s="8"/>
      <c r="AJ2134" s="8"/>
      <c r="AK2134" s="8"/>
    </row>
    <row r="2135" spans="1:37" ht="60.75">
      <c r="A2135" s="18">
        <v>4665</v>
      </c>
      <c r="B2135" s="19"/>
      <c r="C2135" s="28" t="s">
        <v>21926</v>
      </c>
      <c r="D2135" s="28" t="s">
        <v>21928</v>
      </c>
      <c r="E2135" s="22"/>
      <c r="F2135" s="22"/>
      <c r="G2135" s="22"/>
      <c r="H2135" s="23">
        <v>0</v>
      </c>
      <c r="I2135" s="22"/>
      <c r="J2135" s="23" t="s">
        <v>18202</v>
      </c>
      <c r="K2135" s="22"/>
      <c r="L2135" s="23" t="s">
        <v>61</v>
      </c>
      <c r="M2135" s="22"/>
      <c r="N2135" s="22"/>
      <c r="O2135" s="22"/>
      <c r="P2135" s="24"/>
      <c r="Q2135" s="22"/>
      <c r="R2135" s="22"/>
      <c r="S2135" s="25"/>
      <c r="T2135" s="26"/>
      <c r="U2135" s="26"/>
      <c r="V2135" s="22"/>
      <c r="W2135" s="27"/>
      <c r="X2135" s="8"/>
      <c r="Y2135" s="8"/>
      <c r="Z2135" s="8"/>
      <c r="AA2135" s="8"/>
      <c r="AB2135" s="8"/>
      <c r="AC2135" s="8"/>
      <c r="AD2135" s="8"/>
      <c r="AE2135" s="8"/>
      <c r="AF2135" s="8"/>
      <c r="AG2135" s="8"/>
      <c r="AH2135" s="8"/>
      <c r="AI2135" s="8"/>
      <c r="AJ2135" s="8"/>
      <c r="AK2135" s="8"/>
    </row>
    <row r="2136" spans="1:37" ht="180.75">
      <c r="A2136" s="18">
        <v>4666</v>
      </c>
      <c r="B2136" s="19"/>
      <c r="C2136" s="28" t="s">
        <v>21929</v>
      </c>
      <c r="D2136" s="28" t="s">
        <v>21930</v>
      </c>
      <c r="E2136" s="22"/>
      <c r="F2136" s="23" t="s">
        <v>266</v>
      </c>
      <c r="G2136" s="22"/>
      <c r="H2136" s="23">
        <v>0</v>
      </c>
      <c r="I2136" s="22"/>
      <c r="J2136" s="23" t="s">
        <v>18202</v>
      </c>
      <c r="K2136" s="22"/>
      <c r="L2136" s="23" t="s">
        <v>20770</v>
      </c>
      <c r="M2136" s="23" t="s">
        <v>11857</v>
      </c>
      <c r="N2136" s="22"/>
      <c r="O2136" s="22"/>
      <c r="P2136" s="24"/>
      <c r="Q2136" s="23" t="s">
        <v>29</v>
      </c>
      <c r="R2136" s="23" t="s">
        <v>30</v>
      </c>
      <c r="S2136" s="25"/>
      <c r="T2136" s="26"/>
      <c r="U2136" s="26"/>
      <c r="V2136" s="22"/>
      <c r="W2136" s="27"/>
      <c r="X2136" s="8"/>
      <c r="Y2136" s="8"/>
      <c r="Z2136" s="8"/>
      <c r="AA2136" s="8"/>
      <c r="AB2136" s="8"/>
      <c r="AC2136" s="8"/>
      <c r="AD2136" s="8"/>
      <c r="AE2136" s="8"/>
      <c r="AF2136" s="8"/>
      <c r="AG2136" s="8"/>
      <c r="AH2136" s="8"/>
      <c r="AI2136" s="8"/>
      <c r="AJ2136" s="8"/>
      <c r="AK2136" s="8"/>
    </row>
    <row r="2137" spans="1:37" ht="150.75">
      <c r="A2137" s="18">
        <v>4671</v>
      </c>
      <c r="B2137" s="19"/>
      <c r="C2137" s="28" t="s">
        <v>21931</v>
      </c>
      <c r="D2137" s="28" t="s">
        <v>21932</v>
      </c>
      <c r="E2137" s="22"/>
      <c r="F2137" s="22"/>
      <c r="G2137" s="22"/>
      <c r="H2137" s="23">
        <v>0</v>
      </c>
      <c r="I2137" s="22"/>
      <c r="J2137" s="23" t="s">
        <v>18202</v>
      </c>
      <c r="K2137" s="22"/>
      <c r="L2137" s="23" t="s">
        <v>15679</v>
      </c>
      <c r="M2137" s="22"/>
      <c r="N2137" s="22"/>
      <c r="O2137" s="22"/>
      <c r="P2137" s="24"/>
      <c r="Q2137" s="23" t="s">
        <v>36</v>
      </c>
      <c r="R2137" s="23" t="s">
        <v>37</v>
      </c>
      <c r="S2137" s="25"/>
      <c r="T2137" s="26"/>
      <c r="U2137" s="26"/>
      <c r="V2137" s="22"/>
      <c r="W2137" s="27"/>
      <c r="X2137" s="8"/>
      <c r="Y2137" s="8"/>
      <c r="Z2137" s="8"/>
      <c r="AA2137" s="8"/>
      <c r="AB2137" s="8"/>
      <c r="AC2137" s="8"/>
      <c r="AD2137" s="8"/>
      <c r="AE2137" s="8"/>
      <c r="AF2137" s="8"/>
      <c r="AG2137" s="8"/>
      <c r="AH2137" s="8"/>
      <c r="AI2137" s="8"/>
      <c r="AJ2137" s="8"/>
      <c r="AK2137" s="8"/>
    </row>
    <row r="2138" spans="1:37" ht="120.75">
      <c r="A2138" s="18">
        <v>4675</v>
      </c>
      <c r="B2138" s="19"/>
      <c r="C2138" s="28" t="s">
        <v>21933</v>
      </c>
      <c r="D2138" s="28" t="s">
        <v>21934</v>
      </c>
      <c r="E2138" s="22"/>
      <c r="F2138" s="22"/>
      <c r="G2138" s="22"/>
      <c r="H2138" s="23">
        <v>0</v>
      </c>
      <c r="I2138" s="22"/>
      <c r="J2138" s="23" t="s">
        <v>18202</v>
      </c>
      <c r="K2138" s="22"/>
      <c r="L2138" s="23" t="s">
        <v>17409</v>
      </c>
      <c r="M2138" s="22"/>
      <c r="N2138" s="22"/>
      <c r="O2138" s="22"/>
      <c r="P2138" s="24"/>
      <c r="Q2138" s="22"/>
      <c r="R2138" s="23" t="s">
        <v>21296</v>
      </c>
      <c r="S2138" s="25"/>
      <c r="T2138" s="26"/>
      <c r="U2138" s="32" t="s">
        <v>545</v>
      </c>
      <c r="V2138" s="22"/>
      <c r="W2138" s="27"/>
      <c r="X2138" s="8"/>
      <c r="Y2138" s="8"/>
      <c r="Z2138" s="8"/>
      <c r="AA2138" s="8"/>
      <c r="AB2138" s="8"/>
      <c r="AC2138" s="8"/>
      <c r="AD2138" s="8"/>
      <c r="AE2138" s="8"/>
      <c r="AF2138" s="8"/>
      <c r="AG2138" s="8"/>
      <c r="AH2138" s="8"/>
      <c r="AI2138" s="8"/>
      <c r="AJ2138" s="8"/>
      <c r="AK2138" s="8"/>
    </row>
    <row r="2139" spans="1:37" ht="225.75">
      <c r="A2139" s="18">
        <v>4677</v>
      </c>
      <c r="B2139" s="19"/>
      <c r="C2139" s="28" t="s">
        <v>138</v>
      </c>
      <c r="D2139" s="28" t="s">
        <v>21935</v>
      </c>
      <c r="E2139" s="22"/>
      <c r="F2139" s="22"/>
      <c r="G2139" s="22"/>
      <c r="H2139" s="23">
        <v>0</v>
      </c>
      <c r="I2139" s="22"/>
      <c r="J2139" s="23" t="s">
        <v>18202</v>
      </c>
      <c r="K2139" s="31">
        <v>43313</v>
      </c>
      <c r="L2139" s="23" t="s">
        <v>219</v>
      </c>
      <c r="M2139" s="22"/>
      <c r="N2139" s="22"/>
      <c r="O2139" s="22"/>
      <c r="P2139" s="24"/>
      <c r="Q2139" s="23" t="s">
        <v>18541</v>
      </c>
      <c r="R2139" s="22"/>
      <c r="S2139" s="33"/>
      <c r="T2139" s="26"/>
      <c r="U2139" s="26"/>
      <c r="V2139" s="22"/>
      <c r="W2139" s="27"/>
      <c r="X2139" s="8"/>
      <c r="Y2139" s="8"/>
      <c r="Z2139" s="8"/>
      <c r="AA2139" s="8"/>
      <c r="AB2139" s="8"/>
      <c r="AC2139" s="8"/>
      <c r="AD2139" s="8"/>
      <c r="AE2139" s="8"/>
      <c r="AF2139" s="8"/>
      <c r="AG2139" s="8"/>
      <c r="AH2139" s="8"/>
      <c r="AI2139" s="8"/>
      <c r="AJ2139" s="8"/>
      <c r="AK2139" s="8"/>
    </row>
    <row r="2140" spans="1:37" ht="270.75">
      <c r="A2140" s="18">
        <v>4678</v>
      </c>
      <c r="B2140" s="19"/>
      <c r="C2140" s="28" t="s">
        <v>138</v>
      </c>
      <c r="D2140" s="28" t="s">
        <v>21936</v>
      </c>
      <c r="E2140" s="22"/>
      <c r="F2140" s="22"/>
      <c r="G2140" s="22"/>
      <c r="H2140" s="23">
        <v>0</v>
      </c>
      <c r="I2140" s="22"/>
      <c r="J2140" s="23" t="s">
        <v>18202</v>
      </c>
      <c r="K2140" s="31">
        <v>43313</v>
      </c>
      <c r="L2140" s="23" t="s">
        <v>219</v>
      </c>
      <c r="M2140" s="22"/>
      <c r="N2140" s="22"/>
      <c r="O2140" s="22"/>
      <c r="P2140" s="24"/>
      <c r="Q2140" s="23" t="s">
        <v>18541</v>
      </c>
      <c r="R2140" s="22"/>
      <c r="S2140" s="33"/>
      <c r="T2140" s="26"/>
      <c r="U2140" s="26"/>
      <c r="V2140" s="22"/>
      <c r="W2140" s="27"/>
      <c r="X2140" s="8"/>
      <c r="Y2140" s="8"/>
      <c r="Z2140" s="8"/>
      <c r="AA2140" s="8"/>
      <c r="AB2140" s="8"/>
      <c r="AC2140" s="8"/>
      <c r="AD2140" s="8"/>
      <c r="AE2140" s="8"/>
      <c r="AF2140" s="8"/>
      <c r="AG2140" s="8"/>
      <c r="AH2140" s="8"/>
      <c r="AI2140" s="8"/>
      <c r="AJ2140" s="8"/>
      <c r="AK2140" s="8"/>
    </row>
    <row r="2141" spans="1:37" ht="270.75">
      <c r="A2141" s="18">
        <v>4679</v>
      </c>
      <c r="B2141" s="19"/>
      <c r="C2141" s="28" t="s">
        <v>138</v>
      </c>
      <c r="D2141" s="28" t="s">
        <v>21937</v>
      </c>
      <c r="E2141" s="22"/>
      <c r="F2141" s="22"/>
      <c r="G2141" s="22"/>
      <c r="H2141" s="23">
        <v>0</v>
      </c>
      <c r="I2141" s="22"/>
      <c r="J2141" s="23" t="s">
        <v>18202</v>
      </c>
      <c r="K2141" s="31">
        <v>43313</v>
      </c>
      <c r="L2141" s="23" t="s">
        <v>219</v>
      </c>
      <c r="M2141" s="22"/>
      <c r="N2141" s="22"/>
      <c r="O2141" s="22"/>
      <c r="P2141" s="24"/>
      <c r="Q2141" s="23" t="s">
        <v>18541</v>
      </c>
      <c r="R2141" s="22"/>
      <c r="S2141" s="33"/>
      <c r="T2141" s="26"/>
      <c r="U2141" s="26"/>
      <c r="V2141" s="22"/>
      <c r="W2141" s="27"/>
      <c r="X2141" s="8"/>
      <c r="Y2141" s="8"/>
      <c r="Z2141" s="8"/>
      <c r="AA2141" s="8"/>
      <c r="AB2141" s="8"/>
      <c r="AC2141" s="8"/>
      <c r="AD2141" s="8"/>
      <c r="AE2141" s="8"/>
      <c r="AF2141" s="8"/>
      <c r="AG2141" s="8"/>
      <c r="AH2141" s="8"/>
      <c r="AI2141" s="8"/>
      <c r="AJ2141" s="8"/>
      <c r="AK2141" s="8"/>
    </row>
    <row r="2142" spans="1:37" ht="315.75">
      <c r="A2142" s="18">
        <v>4680</v>
      </c>
      <c r="B2142" s="19"/>
      <c r="C2142" s="28" t="s">
        <v>138</v>
      </c>
      <c r="D2142" s="28" t="s">
        <v>21938</v>
      </c>
      <c r="E2142" s="22"/>
      <c r="F2142" s="22"/>
      <c r="G2142" s="22"/>
      <c r="H2142" s="23">
        <v>0</v>
      </c>
      <c r="I2142" s="22"/>
      <c r="J2142" s="23" t="s">
        <v>18202</v>
      </c>
      <c r="K2142" s="31">
        <v>43313</v>
      </c>
      <c r="L2142" s="23" t="s">
        <v>219</v>
      </c>
      <c r="M2142" s="22"/>
      <c r="N2142" s="22"/>
      <c r="O2142" s="22"/>
      <c r="P2142" s="24"/>
      <c r="Q2142" s="23" t="s">
        <v>18541</v>
      </c>
      <c r="R2142" s="22"/>
      <c r="S2142" s="33"/>
      <c r="T2142" s="26"/>
      <c r="U2142" s="26"/>
      <c r="V2142" s="22"/>
      <c r="W2142" s="27"/>
      <c r="X2142" s="8"/>
      <c r="Y2142" s="8"/>
      <c r="Z2142" s="8"/>
      <c r="AA2142" s="8"/>
      <c r="AB2142" s="8"/>
      <c r="AC2142" s="8"/>
      <c r="AD2142" s="8"/>
      <c r="AE2142" s="8"/>
      <c r="AF2142" s="8"/>
      <c r="AG2142" s="8"/>
      <c r="AH2142" s="8"/>
      <c r="AI2142" s="8"/>
      <c r="AJ2142" s="8"/>
      <c r="AK2142" s="8"/>
    </row>
    <row r="2143" spans="1:37" ht="409.6">
      <c r="A2143" s="18">
        <v>4681</v>
      </c>
      <c r="B2143" s="19"/>
      <c r="C2143" s="28" t="s">
        <v>138</v>
      </c>
      <c r="D2143" s="28" t="s">
        <v>21939</v>
      </c>
      <c r="E2143" s="22"/>
      <c r="F2143" s="22"/>
      <c r="G2143" s="22"/>
      <c r="H2143" s="23">
        <v>0</v>
      </c>
      <c r="I2143" s="22"/>
      <c r="J2143" s="23" t="s">
        <v>18202</v>
      </c>
      <c r="K2143" s="31">
        <v>43313</v>
      </c>
      <c r="L2143" s="23" t="s">
        <v>219</v>
      </c>
      <c r="M2143" s="22"/>
      <c r="N2143" s="22"/>
      <c r="O2143" s="22"/>
      <c r="P2143" s="24"/>
      <c r="Q2143" s="23" t="s">
        <v>18541</v>
      </c>
      <c r="R2143" s="22"/>
      <c r="S2143" s="33"/>
      <c r="T2143" s="26"/>
      <c r="U2143" s="26"/>
      <c r="V2143" s="22"/>
      <c r="W2143" s="27"/>
      <c r="X2143" s="8"/>
      <c r="Y2143" s="8"/>
      <c r="Z2143" s="8"/>
      <c r="AA2143" s="8"/>
      <c r="AB2143" s="8"/>
      <c r="AC2143" s="8"/>
      <c r="AD2143" s="8"/>
      <c r="AE2143" s="8"/>
      <c r="AF2143" s="8"/>
      <c r="AG2143" s="8"/>
      <c r="AH2143" s="8"/>
      <c r="AI2143" s="8"/>
      <c r="AJ2143" s="8"/>
      <c r="AK2143" s="8"/>
    </row>
    <row r="2144" spans="1:37" ht="240.75">
      <c r="A2144" s="18">
        <v>4682</v>
      </c>
      <c r="B2144" s="19"/>
      <c r="C2144" s="28" t="s">
        <v>138</v>
      </c>
      <c r="D2144" s="28" t="s">
        <v>21940</v>
      </c>
      <c r="E2144" s="22"/>
      <c r="F2144" s="22"/>
      <c r="G2144" s="22"/>
      <c r="H2144" s="23">
        <v>0</v>
      </c>
      <c r="I2144" s="22"/>
      <c r="J2144" s="23" t="s">
        <v>18202</v>
      </c>
      <c r="K2144" s="31">
        <v>43313</v>
      </c>
      <c r="L2144" s="23" t="s">
        <v>219</v>
      </c>
      <c r="M2144" s="22"/>
      <c r="N2144" s="22"/>
      <c r="O2144" s="22"/>
      <c r="P2144" s="24"/>
      <c r="Q2144" s="23" t="s">
        <v>18541</v>
      </c>
      <c r="R2144" s="22"/>
      <c r="S2144" s="33"/>
      <c r="T2144" s="26"/>
      <c r="U2144" s="26"/>
      <c r="V2144" s="22"/>
      <c r="W2144" s="27"/>
      <c r="X2144" s="8"/>
      <c r="Y2144" s="8"/>
      <c r="Z2144" s="8"/>
      <c r="AA2144" s="8"/>
      <c r="AB2144" s="8"/>
      <c r="AC2144" s="8"/>
      <c r="AD2144" s="8"/>
      <c r="AE2144" s="8"/>
      <c r="AF2144" s="8"/>
      <c r="AG2144" s="8"/>
      <c r="AH2144" s="8"/>
      <c r="AI2144" s="8"/>
      <c r="AJ2144" s="8"/>
      <c r="AK2144" s="8"/>
    </row>
    <row r="2145" spans="1:37" ht="255.75">
      <c r="A2145" s="18">
        <v>4683</v>
      </c>
      <c r="B2145" s="19"/>
      <c r="C2145" s="28" t="s">
        <v>138</v>
      </c>
      <c r="D2145" s="28" t="s">
        <v>21941</v>
      </c>
      <c r="E2145" s="22"/>
      <c r="F2145" s="22"/>
      <c r="G2145" s="22"/>
      <c r="H2145" s="23">
        <v>0</v>
      </c>
      <c r="I2145" s="22"/>
      <c r="J2145" s="23" t="s">
        <v>18202</v>
      </c>
      <c r="K2145" s="31">
        <v>43313</v>
      </c>
      <c r="L2145" s="23" t="s">
        <v>219</v>
      </c>
      <c r="M2145" s="22"/>
      <c r="N2145" s="22"/>
      <c r="O2145" s="22"/>
      <c r="P2145" s="24"/>
      <c r="Q2145" s="23" t="s">
        <v>18541</v>
      </c>
      <c r="R2145" s="22"/>
      <c r="S2145" s="33"/>
      <c r="T2145" s="26"/>
      <c r="U2145" s="26"/>
      <c r="V2145" s="22"/>
      <c r="W2145" s="27"/>
      <c r="X2145" s="8"/>
      <c r="Y2145" s="8"/>
      <c r="Z2145" s="8"/>
      <c r="AA2145" s="8"/>
      <c r="AB2145" s="8"/>
      <c r="AC2145" s="8"/>
      <c r="AD2145" s="8"/>
      <c r="AE2145" s="8"/>
      <c r="AF2145" s="8"/>
      <c r="AG2145" s="8"/>
      <c r="AH2145" s="8"/>
      <c r="AI2145" s="8"/>
      <c r="AJ2145" s="8"/>
      <c r="AK2145" s="8"/>
    </row>
    <row r="2146" spans="1:37" ht="345.75">
      <c r="A2146" s="18">
        <v>4684</v>
      </c>
      <c r="B2146" s="19"/>
      <c r="C2146" s="28" t="s">
        <v>21942</v>
      </c>
      <c r="D2146" s="21"/>
      <c r="E2146" s="22"/>
      <c r="F2146" s="22"/>
      <c r="G2146" s="22"/>
      <c r="H2146" s="23">
        <v>0</v>
      </c>
      <c r="I2146" s="22"/>
      <c r="J2146" s="23" t="s">
        <v>18202</v>
      </c>
      <c r="K2146" s="22"/>
      <c r="L2146" s="23" t="s">
        <v>15679</v>
      </c>
      <c r="M2146" s="23">
        <v>2017</v>
      </c>
      <c r="N2146" s="22"/>
      <c r="O2146" s="22"/>
      <c r="P2146" s="24"/>
      <c r="Q2146" s="23" t="s">
        <v>20</v>
      </c>
      <c r="R2146" s="23" t="s">
        <v>21</v>
      </c>
      <c r="S2146" s="25"/>
      <c r="T2146" s="26"/>
      <c r="U2146" s="26"/>
      <c r="V2146" s="22"/>
      <c r="W2146" s="27"/>
      <c r="X2146" s="8"/>
      <c r="Y2146" s="8"/>
      <c r="Z2146" s="8"/>
      <c r="AA2146" s="8"/>
      <c r="AB2146" s="8"/>
      <c r="AC2146" s="8"/>
      <c r="AD2146" s="8"/>
      <c r="AE2146" s="8"/>
      <c r="AF2146" s="8"/>
      <c r="AG2146" s="8"/>
      <c r="AH2146" s="8"/>
      <c r="AI2146" s="8"/>
      <c r="AJ2146" s="8"/>
      <c r="AK2146" s="8"/>
    </row>
    <row r="2147" spans="1:37" ht="409.6">
      <c r="A2147" s="18">
        <v>4685</v>
      </c>
      <c r="B2147" s="19"/>
      <c r="C2147" s="28" t="s">
        <v>21943</v>
      </c>
      <c r="D2147" s="21"/>
      <c r="E2147" s="22"/>
      <c r="F2147" s="22"/>
      <c r="G2147" s="22"/>
      <c r="H2147" s="23">
        <v>0</v>
      </c>
      <c r="I2147" s="22"/>
      <c r="J2147" s="23" t="s">
        <v>18202</v>
      </c>
      <c r="K2147" s="22"/>
      <c r="L2147" s="23" t="s">
        <v>18219</v>
      </c>
      <c r="M2147" s="23">
        <v>2017</v>
      </c>
      <c r="N2147" s="22"/>
      <c r="O2147" s="22"/>
      <c r="P2147" s="24"/>
      <c r="Q2147" s="23" t="s">
        <v>20</v>
      </c>
      <c r="R2147" s="23" t="s">
        <v>21</v>
      </c>
      <c r="S2147" s="25"/>
      <c r="T2147" s="26"/>
      <c r="U2147" s="26"/>
      <c r="V2147" s="22"/>
      <c r="W2147" s="27"/>
      <c r="X2147" s="8"/>
      <c r="Y2147" s="8"/>
      <c r="Z2147" s="8"/>
      <c r="AA2147" s="8"/>
      <c r="AB2147" s="8"/>
      <c r="AC2147" s="8"/>
      <c r="AD2147" s="8"/>
      <c r="AE2147" s="8"/>
      <c r="AF2147" s="8"/>
      <c r="AG2147" s="8"/>
      <c r="AH2147" s="8"/>
      <c r="AI2147" s="8"/>
      <c r="AJ2147" s="8"/>
      <c r="AK2147" s="8"/>
    </row>
    <row r="2148" spans="1:37" ht="90.75">
      <c r="A2148" s="18">
        <v>4686</v>
      </c>
      <c r="B2148" s="19"/>
      <c r="C2148" s="28" t="s">
        <v>21944</v>
      </c>
      <c r="D2148" s="28" t="s">
        <v>21945</v>
      </c>
      <c r="E2148" s="22"/>
      <c r="F2148" s="23" t="s">
        <v>266</v>
      </c>
      <c r="G2148" s="22"/>
      <c r="H2148" s="23">
        <v>0</v>
      </c>
      <c r="I2148" s="22"/>
      <c r="J2148" s="23" t="s">
        <v>18202</v>
      </c>
      <c r="K2148" s="29">
        <v>43497</v>
      </c>
      <c r="L2148" s="23" t="s">
        <v>96</v>
      </c>
      <c r="M2148" s="22"/>
      <c r="N2148" s="23" t="s">
        <v>19321</v>
      </c>
      <c r="O2148" s="22"/>
      <c r="P2148" s="24"/>
      <c r="Q2148" s="23" t="s">
        <v>18392</v>
      </c>
      <c r="R2148" s="23" t="s">
        <v>127</v>
      </c>
      <c r="S2148" s="25"/>
      <c r="T2148" s="26"/>
      <c r="U2148" s="26"/>
      <c r="V2148" s="22"/>
      <c r="W2148" s="27"/>
      <c r="X2148" s="8"/>
      <c r="Y2148" s="8"/>
      <c r="Z2148" s="8"/>
      <c r="AA2148" s="8"/>
      <c r="AB2148" s="8"/>
      <c r="AC2148" s="8"/>
      <c r="AD2148" s="8"/>
      <c r="AE2148" s="8"/>
      <c r="AF2148" s="8"/>
      <c r="AG2148" s="8"/>
      <c r="AH2148" s="8"/>
      <c r="AI2148" s="8"/>
      <c r="AJ2148" s="8"/>
      <c r="AK2148" s="8"/>
    </row>
    <row r="2149" spans="1:37" ht="135.75">
      <c r="A2149" s="18">
        <v>4688</v>
      </c>
      <c r="B2149" s="19"/>
      <c r="C2149" s="28" t="s">
        <v>21946</v>
      </c>
      <c r="D2149" s="28" t="s">
        <v>21947</v>
      </c>
      <c r="E2149" s="22"/>
      <c r="F2149" s="22"/>
      <c r="G2149" s="22"/>
      <c r="H2149" s="23">
        <v>0</v>
      </c>
      <c r="I2149" s="22"/>
      <c r="J2149" s="23" t="s">
        <v>18202</v>
      </c>
      <c r="K2149" s="22"/>
      <c r="L2149" s="23" t="s">
        <v>17409</v>
      </c>
      <c r="M2149" s="22"/>
      <c r="N2149" s="22"/>
      <c r="O2149" s="22"/>
      <c r="P2149" s="24"/>
      <c r="Q2149" s="23" t="s">
        <v>99</v>
      </c>
      <c r="R2149" s="23" t="s">
        <v>179</v>
      </c>
      <c r="S2149" s="25"/>
      <c r="T2149" s="26"/>
      <c r="U2149" s="26"/>
      <c r="V2149" s="22"/>
      <c r="W2149" s="27"/>
      <c r="X2149" s="8"/>
      <c r="Y2149" s="8"/>
      <c r="Z2149" s="8"/>
      <c r="AA2149" s="8"/>
      <c r="AB2149" s="8"/>
      <c r="AC2149" s="8"/>
      <c r="AD2149" s="8"/>
      <c r="AE2149" s="8"/>
      <c r="AF2149" s="8"/>
      <c r="AG2149" s="8"/>
      <c r="AH2149" s="8"/>
      <c r="AI2149" s="8"/>
      <c r="AJ2149" s="8"/>
      <c r="AK2149" s="8"/>
    </row>
    <row r="2150" spans="1:37" ht="180.75">
      <c r="A2150" s="18">
        <v>4693</v>
      </c>
      <c r="B2150" s="19"/>
      <c r="C2150" s="28" t="s">
        <v>21948</v>
      </c>
      <c r="D2150" s="28" t="s">
        <v>21949</v>
      </c>
      <c r="E2150" s="22"/>
      <c r="F2150" s="23" t="s">
        <v>1628</v>
      </c>
      <c r="G2150" s="22"/>
      <c r="H2150" s="23">
        <v>0</v>
      </c>
      <c r="I2150" s="22"/>
      <c r="J2150" s="23" t="s">
        <v>18202</v>
      </c>
      <c r="K2150" s="22"/>
      <c r="L2150" s="23" t="s">
        <v>20770</v>
      </c>
      <c r="M2150" s="22"/>
      <c r="N2150" s="22"/>
      <c r="O2150" s="22"/>
      <c r="P2150" s="24"/>
      <c r="Q2150" s="23" t="s">
        <v>36</v>
      </c>
      <c r="R2150" s="23" t="s">
        <v>37</v>
      </c>
      <c r="S2150" s="25"/>
      <c r="T2150" s="26"/>
      <c r="U2150" s="26"/>
      <c r="V2150" s="22"/>
      <c r="W2150" s="27"/>
      <c r="X2150" s="8"/>
      <c r="Y2150" s="8"/>
      <c r="Z2150" s="8"/>
      <c r="AA2150" s="8"/>
      <c r="AB2150" s="8"/>
      <c r="AC2150" s="8"/>
      <c r="AD2150" s="8"/>
      <c r="AE2150" s="8"/>
      <c r="AF2150" s="8"/>
      <c r="AG2150" s="8"/>
      <c r="AH2150" s="8"/>
      <c r="AI2150" s="8"/>
      <c r="AJ2150" s="8"/>
      <c r="AK2150" s="8"/>
    </row>
    <row r="2151" spans="1:37" ht="75.75">
      <c r="A2151" s="18">
        <v>4695</v>
      </c>
      <c r="B2151" s="19"/>
      <c r="C2151" s="28" t="s">
        <v>21950</v>
      </c>
      <c r="D2151" s="28" t="s">
        <v>21951</v>
      </c>
      <c r="E2151" s="22"/>
      <c r="F2151" s="22"/>
      <c r="G2151" s="22"/>
      <c r="H2151" s="23">
        <v>0</v>
      </c>
      <c r="I2151" s="22"/>
      <c r="J2151" s="23" t="s">
        <v>18202</v>
      </c>
      <c r="K2151" s="22"/>
      <c r="L2151" s="23" t="s">
        <v>17409</v>
      </c>
      <c r="M2151" s="22"/>
      <c r="N2151" s="22"/>
      <c r="O2151" s="22"/>
      <c r="P2151" s="24"/>
      <c r="Q2151" s="22"/>
      <c r="R2151" s="23" t="s">
        <v>21634</v>
      </c>
      <c r="S2151" s="25"/>
      <c r="T2151" s="26"/>
      <c r="U2151" s="32" t="s">
        <v>545</v>
      </c>
      <c r="V2151" s="22"/>
      <c r="W2151" s="27"/>
      <c r="X2151" s="8"/>
      <c r="Y2151" s="8"/>
      <c r="Z2151" s="8"/>
      <c r="AA2151" s="8"/>
      <c r="AB2151" s="8"/>
      <c r="AC2151" s="8"/>
      <c r="AD2151" s="8"/>
      <c r="AE2151" s="8"/>
      <c r="AF2151" s="8"/>
      <c r="AG2151" s="8"/>
      <c r="AH2151" s="8"/>
      <c r="AI2151" s="8"/>
      <c r="AJ2151" s="8"/>
      <c r="AK2151" s="8"/>
    </row>
    <row r="2152" spans="1:37" ht="180.75">
      <c r="A2152" s="18">
        <v>4699</v>
      </c>
      <c r="B2152" s="19"/>
      <c r="C2152" s="28" t="s">
        <v>21952</v>
      </c>
      <c r="D2152" s="28" t="s">
        <v>21953</v>
      </c>
      <c r="E2152" s="22"/>
      <c r="F2152" s="23" t="s">
        <v>21954</v>
      </c>
      <c r="G2152" s="22"/>
      <c r="H2152" s="23">
        <v>0</v>
      </c>
      <c r="I2152" s="22"/>
      <c r="J2152" s="23" t="s">
        <v>18202</v>
      </c>
      <c r="K2152" s="22"/>
      <c r="L2152" s="23" t="s">
        <v>18212</v>
      </c>
      <c r="M2152" s="23" t="s">
        <v>11857</v>
      </c>
      <c r="N2152" s="22"/>
      <c r="O2152" s="22"/>
      <c r="P2152" s="24"/>
      <c r="Q2152" s="23" t="s">
        <v>29</v>
      </c>
      <c r="R2152" s="23" t="s">
        <v>30</v>
      </c>
      <c r="S2152" s="25"/>
      <c r="T2152" s="26"/>
      <c r="U2152" s="26"/>
      <c r="V2152" s="22"/>
      <c r="W2152" s="27"/>
      <c r="X2152" s="8"/>
      <c r="Y2152" s="8"/>
      <c r="Z2152" s="8"/>
      <c r="AA2152" s="8"/>
      <c r="AB2152" s="8"/>
      <c r="AC2152" s="8"/>
      <c r="AD2152" s="8"/>
      <c r="AE2152" s="8"/>
      <c r="AF2152" s="8"/>
      <c r="AG2152" s="8"/>
      <c r="AH2152" s="8"/>
      <c r="AI2152" s="8"/>
      <c r="AJ2152" s="8"/>
      <c r="AK2152" s="8"/>
    </row>
    <row r="2153" spans="1:37" ht="105.75">
      <c r="A2153" s="18">
        <v>4700</v>
      </c>
      <c r="B2153" s="19"/>
      <c r="C2153" s="28" t="s">
        <v>21952</v>
      </c>
      <c r="D2153" s="28" t="s">
        <v>21955</v>
      </c>
      <c r="E2153" s="22"/>
      <c r="F2153" s="23" t="s">
        <v>21956</v>
      </c>
      <c r="G2153" s="22"/>
      <c r="H2153" s="23">
        <v>0</v>
      </c>
      <c r="I2153" s="22"/>
      <c r="J2153" s="23" t="s">
        <v>18202</v>
      </c>
      <c r="K2153" s="22"/>
      <c r="L2153" s="23" t="s">
        <v>18212</v>
      </c>
      <c r="M2153" s="23" t="s">
        <v>11857</v>
      </c>
      <c r="N2153" s="22"/>
      <c r="O2153" s="22"/>
      <c r="P2153" s="24"/>
      <c r="Q2153" s="23" t="s">
        <v>29</v>
      </c>
      <c r="R2153" s="23" t="s">
        <v>30</v>
      </c>
      <c r="S2153" s="25"/>
      <c r="T2153" s="26"/>
      <c r="U2153" s="26"/>
      <c r="V2153" s="22"/>
      <c r="W2153" s="27"/>
      <c r="X2153" s="8"/>
      <c r="Y2153" s="8"/>
      <c r="Z2153" s="8"/>
      <c r="AA2153" s="8"/>
      <c r="AB2153" s="8"/>
      <c r="AC2153" s="8"/>
      <c r="AD2153" s="8"/>
      <c r="AE2153" s="8"/>
      <c r="AF2153" s="8"/>
      <c r="AG2153" s="8"/>
      <c r="AH2153" s="8"/>
      <c r="AI2153" s="8"/>
      <c r="AJ2153" s="8"/>
      <c r="AK2153" s="8"/>
    </row>
    <row r="2154" spans="1:37" ht="75.75">
      <c r="A2154" s="18">
        <v>4701</v>
      </c>
      <c r="B2154" s="19"/>
      <c r="C2154" s="28" t="s">
        <v>21952</v>
      </c>
      <c r="D2154" s="28" t="s">
        <v>21957</v>
      </c>
      <c r="E2154" s="22"/>
      <c r="F2154" s="23" t="s">
        <v>21958</v>
      </c>
      <c r="G2154" s="22"/>
      <c r="H2154" s="23">
        <v>0</v>
      </c>
      <c r="I2154" s="22"/>
      <c r="J2154" s="23" t="s">
        <v>18202</v>
      </c>
      <c r="K2154" s="23" t="s">
        <v>18203</v>
      </c>
      <c r="L2154" s="23" t="s">
        <v>18212</v>
      </c>
      <c r="M2154" s="22"/>
      <c r="N2154" s="22"/>
      <c r="O2154" s="22"/>
      <c r="P2154" s="24"/>
      <c r="Q2154" s="23" t="s">
        <v>29</v>
      </c>
      <c r="R2154" s="23" t="s">
        <v>30</v>
      </c>
      <c r="S2154" s="25"/>
      <c r="T2154" s="26"/>
      <c r="U2154" s="26"/>
      <c r="V2154" s="22"/>
      <c r="W2154" s="27"/>
      <c r="X2154" s="8"/>
      <c r="Y2154" s="8"/>
      <c r="Z2154" s="8"/>
      <c r="AA2154" s="8"/>
      <c r="AB2154" s="8"/>
      <c r="AC2154" s="8"/>
      <c r="AD2154" s="8"/>
      <c r="AE2154" s="8"/>
      <c r="AF2154" s="8"/>
      <c r="AG2154" s="8"/>
      <c r="AH2154" s="8"/>
      <c r="AI2154" s="8"/>
      <c r="AJ2154" s="8"/>
      <c r="AK2154" s="8"/>
    </row>
    <row r="2155" spans="1:37" ht="165.75">
      <c r="A2155" s="18">
        <v>4702</v>
      </c>
      <c r="B2155" s="19"/>
      <c r="C2155" s="28" t="s">
        <v>21952</v>
      </c>
      <c r="D2155" s="28" t="s">
        <v>21959</v>
      </c>
      <c r="E2155" s="22"/>
      <c r="F2155" s="23" t="s">
        <v>50</v>
      </c>
      <c r="G2155" s="23" t="s">
        <v>18721</v>
      </c>
      <c r="H2155" s="23">
        <v>0</v>
      </c>
      <c r="I2155" s="22"/>
      <c r="J2155" s="23" t="s">
        <v>18202</v>
      </c>
      <c r="K2155" s="29">
        <v>43497</v>
      </c>
      <c r="L2155" s="23" t="s">
        <v>18212</v>
      </c>
      <c r="M2155" s="22"/>
      <c r="N2155" s="23" t="s">
        <v>18753</v>
      </c>
      <c r="O2155" s="22"/>
      <c r="P2155" s="24"/>
      <c r="Q2155" s="23" t="s">
        <v>29</v>
      </c>
      <c r="R2155" s="23" t="s">
        <v>30</v>
      </c>
      <c r="S2155" s="25"/>
      <c r="T2155" s="26"/>
      <c r="U2155" s="26"/>
      <c r="V2155" s="22"/>
      <c r="W2155" s="27"/>
      <c r="X2155" s="8"/>
      <c r="Y2155" s="8"/>
      <c r="Z2155" s="8"/>
      <c r="AA2155" s="8"/>
      <c r="AB2155" s="8"/>
      <c r="AC2155" s="8"/>
      <c r="AD2155" s="8"/>
      <c r="AE2155" s="8"/>
      <c r="AF2155" s="8"/>
      <c r="AG2155" s="8"/>
      <c r="AH2155" s="8"/>
      <c r="AI2155" s="8"/>
      <c r="AJ2155" s="8"/>
      <c r="AK2155" s="8"/>
    </row>
    <row r="2156" spans="1:37" ht="105.75">
      <c r="A2156" s="18">
        <v>4703</v>
      </c>
      <c r="B2156" s="19"/>
      <c r="C2156" s="28" t="s">
        <v>21960</v>
      </c>
      <c r="D2156" s="28" t="s">
        <v>21961</v>
      </c>
      <c r="E2156" s="22"/>
      <c r="F2156" s="23" t="s">
        <v>266</v>
      </c>
      <c r="G2156" s="23" t="s">
        <v>18552</v>
      </c>
      <c r="H2156" s="23">
        <v>0</v>
      </c>
      <c r="I2156" s="22"/>
      <c r="J2156" s="23" t="s">
        <v>18202</v>
      </c>
      <c r="K2156" s="29">
        <v>43497</v>
      </c>
      <c r="L2156" s="23" t="s">
        <v>18212</v>
      </c>
      <c r="M2156" s="22"/>
      <c r="N2156" s="23" t="s">
        <v>18753</v>
      </c>
      <c r="O2156" s="22"/>
      <c r="P2156" s="24"/>
      <c r="Q2156" s="23" t="s">
        <v>29</v>
      </c>
      <c r="R2156" s="23" t="s">
        <v>30</v>
      </c>
      <c r="S2156" s="25"/>
      <c r="T2156" s="26"/>
      <c r="U2156" s="26"/>
      <c r="V2156" s="22"/>
      <c r="W2156" s="27"/>
      <c r="X2156" s="8"/>
      <c r="Y2156" s="8"/>
      <c r="Z2156" s="8"/>
      <c r="AA2156" s="8"/>
      <c r="AB2156" s="8"/>
      <c r="AC2156" s="8"/>
      <c r="AD2156" s="8"/>
      <c r="AE2156" s="8"/>
      <c r="AF2156" s="8"/>
      <c r="AG2156" s="8"/>
      <c r="AH2156" s="8"/>
      <c r="AI2156" s="8"/>
      <c r="AJ2156" s="8"/>
      <c r="AK2156" s="8"/>
    </row>
    <row r="2157" spans="1:37" ht="120.75">
      <c r="A2157" s="18">
        <v>4704</v>
      </c>
      <c r="B2157" s="19"/>
      <c r="C2157" s="28" t="s">
        <v>21962</v>
      </c>
      <c r="D2157" s="28" t="s">
        <v>21963</v>
      </c>
      <c r="E2157" s="22"/>
      <c r="F2157" s="23" t="s">
        <v>456</v>
      </c>
      <c r="G2157" s="23" t="s">
        <v>18554</v>
      </c>
      <c r="H2157" s="23">
        <v>0</v>
      </c>
      <c r="I2157" s="22"/>
      <c r="J2157" s="23" t="s">
        <v>18202</v>
      </c>
      <c r="K2157" s="29">
        <v>43497</v>
      </c>
      <c r="L2157" s="23" t="s">
        <v>18212</v>
      </c>
      <c r="M2157" s="22"/>
      <c r="N2157" s="23" t="s">
        <v>18753</v>
      </c>
      <c r="O2157" s="22"/>
      <c r="P2157" s="24"/>
      <c r="Q2157" s="23" t="s">
        <v>29</v>
      </c>
      <c r="R2157" s="23" t="s">
        <v>30</v>
      </c>
      <c r="S2157" s="25"/>
      <c r="T2157" s="26"/>
      <c r="U2157" s="26"/>
      <c r="V2157" s="22"/>
      <c r="W2157" s="27"/>
      <c r="X2157" s="8"/>
      <c r="Y2157" s="8"/>
      <c r="Z2157" s="8"/>
      <c r="AA2157" s="8"/>
      <c r="AB2157" s="8"/>
      <c r="AC2157" s="8"/>
      <c r="AD2157" s="8"/>
      <c r="AE2157" s="8"/>
      <c r="AF2157" s="8"/>
      <c r="AG2157" s="8"/>
      <c r="AH2157" s="8"/>
      <c r="AI2157" s="8"/>
      <c r="AJ2157" s="8"/>
      <c r="AK2157" s="8"/>
    </row>
    <row r="2158" spans="1:37" ht="120.75">
      <c r="A2158" s="18">
        <v>4706</v>
      </c>
      <c r="B2158" s="19"/>
      <c r="C2158" s="28" t="s">
        <v>21964</v>
      </c>
      <c r="D2158" s="28" t="s">
        <v>21965</v>
      </c>
      <c r="E2158" s="22"/>
      <c r="F2158" s="23" t="s">
        <v>50</v>
      </c>
      <c r="G2158" s="23" t="s">
        <v>18554</v>
      </c>
      <c r="H2158" s="23">
        <v>0</v>
      </c>
      <c r="I2158" s="22"/>
      <c r="J2158" s="23" t="s">
        <v>18202</v>
      </c>
      <c r="K2158" s="29">
        <v>43497</v>
      </c>
      <c r="L2158" s="23" t="s">
        <v>18212</v>
      </c>
      <c r="M2158" s="22"/>
      <c r="N2158" s="23" t="s">
        <v>18753</v>
      </c>
      <c r="O2158" s="22"/>
      <c r="P2158" s="24"/>
      <c r="Q2158" s="23" t="s">
        <v>29</v>
      </c>
      <c r="R2158" s="23" t="s">
        <v>30</v>
      </c>
      <c r="S2158" s="25"/>
      <c r="T2158" s="26"/>
      <c r="U2158" s="26"/>
      <c r="V2158" s="22"/>
      <c r="W2158" s="27"/>
      <c r="X2158" s="8"/>
      <c r="Y2158" s="8"/>
      <c r="Z2158" s="8"/>
      <c r="AA2158" s="8"/>
      <c r="AB2158" s="8"/>
      <c r="AC2158" s="8"/>
      <c r="AD2158" s="8"/>
      <c r="AE2158" s="8"/>
      <c r="AF2158" s="8"/>
      <c r="AG2158" s="8"/>
      <c r="AH2158" s="8"/>
      <c r="AI2158" s="8"/>
      <c r="AJ2158" s="8"/>
      <c r="AK2158" s="8"/>
    </row>
    <row r="2159" spans="1:37" ht="105.75">
      <c r="A2159" s="18">
        <v>4707</v>
      </c>
      <c r="B2159" s="19"/>
      <c r="C2159" s="28" t="s">
        <v>21966</v>
      </c>
      <c r="D2159" s="28" t="s">
        <v>21967</v>
      </c>
      <c r="E2159" s="22"/>
      <c r="F2159" s="23" t="s">
        <v>50</v>
      </c>
      <c r="G2159" s="23" t="s">
        <v>18589</v>
      </c>
      <c r="H2159" s="23">
        <v>0</v>
      </c>
      <c r="I2159" s="22"/>
      <c r="J2159" s="23" t="s">
        <v>18202</v>
      </c>
      <c r="K2159" s="29">
        <v>43497</v>
      </c>
      <c r="L2159" s="23" t="s">
        <v>18212</v>
      </c>
      <c r="M2159" s="22"/>
      <c r="N2159" s="23" t="s">
        <v>18753</v>
      </c>
      <c r="O2159" s="22"/>
      <c r="P2159" s="24"/>
      <c r="Q2159" s="23" t="s">
        <v>29</v>
      </c>
      <c r="R2159" s="23" t="s">
        <v>30</v>
      </c>
      <c r="S2159" s="25"/>
      <c r="T2159" s="26"/>
      <c r="U2159" s="26"/>
      <c r="V2159" s="22"/>
      <c r="W2159" s="27"/>
      <c r="X2159" s="8"/>
      <c r="Y2159" s="8"/>
      <c r="Z2159" s="8"/>
      <c r="AA2159" s="8"/>
      <c r="AB2159" s="8"/>
      <c r="AC2159" s="8"/>
      <c r="AD2159" s="8"/>
      <c r="AE2159" s="8"/>
      <c r="AF2159" s="8"/>
      <c r="AG2159" s="8"/>
      <c r="AH2159" s="8"/>
      <c r="AI2159" s="8"/>
      <c r="AJ2159" s="8"/>
      <c r="AK2159" s="8"/>
    </row>
    <row r="2160" spans="1:37" ht="120.75">
      <c r="A2160" s="18">
        <v>4708</v>
      </c>
      <c r="B2160" s="19"/>
      <c r="C2160" s="28" t="s">
        <v>21968</v>
      </c>
      <c r="D2160" s="28" t="s">
        <v>21969</v>
      </c>
      <c r="E2160" s="22"/>
      <c r="F2160" s="22"/>
      <c r="G2160" s="22"/>
      <c r="H2160" s="23">
        <v>0</v>
      </c>
      <c r="I2160" s="22"/>
      <c r="J2160" s="23" t="s">
        <v>18202</v>
      </c>
      <c r="K2160" s="31">
        <v>43313</v>
      </c>
      <c r="L2160" s="23" t="s">
        <v>18212</v>
      </c>
      <c r="M2160" s="22"/>
      <c r="N2160" s="22"/>
      <c r="O2160" s="22"/>
      <c r="P2160" s="24"/>
      <c r="Q2160" s="23" t="s">
        <v>18377</v>
      </c>
      <c r="R2160" s="22"/>
      <c r="S2160" s="25"/>
      <c r="T2160" s="26"/>
      <c r="U2160" s="26"/>
      <c r="V2160" s="22"/>
      <c r="W2160" s="27"/>
      <c r="X2160" s="8"/>
      <c r="Y2160" s="8"/>
      <c r="Z2160" s="8"/>
      <c r="AA2160" s="8"/>
      <c r="AB2160" s="8"/>
      <c r="AC2160" s="8"/>
      <c r="AD2160" s="8"/>
      <c r="AE2160" s="8"/>
      <c r="AF2160" s="8"/>
      <c r="AG2160" s="8"/>
      <c r="AH2160" s="8"/>
      <c r="AI2160" s="8"/>
      <c r="AJ2160" s="8"/>
      <c r="AK2160" s="8"/>
    </row>
    <row r="2161" spans="1:37" ht="135.75">
      <c r="A2161" s="18">
        <v>4709</v>
      </c>
      <c r="B2161" s="19"/>
      <c r="C2161" s="28" t="s">
        <v>21968</v>
      </c>
      <c r="D2161" s="28" t="s">
        <v>21970</v>
      </c>
      <c r="E2161" s="22"/>
      <c r="F2161" s="22"/>
      <c r="G2161" s="22"/>
      <c r="H2161" s="23">
        <v>0</v>
      </c>
      <c r="I2161" s="22"/>
      <c r="J2161" s="23" t="s">
        <v>18202</v>
      </c>
      <c r="K2161" s="31">
        <v>43313</v>
      </c>
      <c r="L2161" s="23" t="s">
        <v>18212</v>
      </c>
      <c r="M2161" s="22"/>
      <c r="N2161" s="22"/>
      <c r="O2161" s="22"/>
      <c r="P2161" s="24"/>
      <c r="Q2161" s="23" t="s">
        <v>18377</v>
      </c>
      <c r="R2161" s="22"/>
      <c r="S2161" s="25"/>
      <c r="T2161" s="26"/>
      <c r="U2161" s="26"/>
      <c r="V2161" s="22"/>
      <c r="W2161" s="27"/>
      <c r="X2161" s="8"/>
      <c r="Y2161" s="8"/>
      <c r="Z2161" s="8"/>
      <c r="AA2161" s="8"/>
      <c r="AB2161" s="8"/>
      <c r="AC2161" s="8"/>
      <c r="AD2161" s="8"/>
      <c r="AE2161" s="8"/>
      <c r="AF2161" s="8"/>
      <c r="AG2161" s="8"/>
      <c r="AH2161" s="8"/>
      <c r="AI2161" s="8"/>
      <c r="AJ2161" s="8"/>
      <c r="AK2161" s="8"/>
    </row>
    <row r="2162" spans="1:37" ht="195.75">
      <c r="A2162" s="18">
        <v>4710</v>
      </c>
      <c r="B2162" s="19"/>
      <c r="C2162" s="28" t="s">
        <v>21971</v>
      </c>
      <c r="D2162" s="28" t="s">
        <v>21972</v>
      </c>
      <c r="E2162" s="22"/>
      <c r="F2162" s="23" t="s">
        <v>1628</v>
      </c>
      <c r="G2162" s="22"/>
      <c r="H2162" s="23">
        <v>0</v>
      </c>
      <c r="I2162" s="22"/>
      <c r="J2162" s="23" t="s">
        <v>18202</v>
      </c>
      <c r="K2162" s="22"/>
      <c r="L2162" s="23" t="s">
        <v>20770</v>
      </c>
      <c r="M2162" s="22"/>
      <c r="N2162" s="22"/>
      <c r="O2162" s="22"/>
      <c r="P2162" s="24"/>
      <c r="Q2162" s="23" t="s">
        <v>36</v>
      </c>
      <c r="R2162" s="23" t="s">
        <v>37</v>
      </c>
      <c r="S2162" s="25"/>
      <c r="T2162" s="26"/>
      <c r="U2162" s="26"/>
      <c r="V2162" s="22"/>
      <c r="W2162" s="27"/>
      <c r="X2162" s="8"/>
      <c r="Y2162" s="8"/>
      <c r="Z2162" s="8"/>
      <c r="AA2162" s="8"/>
      <c r="AB2162" s="8"/>
      <c r="AC2162" s="8"/>
      <c r="AD2162" s="8"/>
      <c r="AE2162" s="8"/>
      <c r="AF2162" s="8"/>
      <c r="AG2162" s="8"/>
      <c r="AH2162" s="8"/>
      <c r="AI2162" s="8"/>
      <c r="AJ2162" s="8"/>
      <c r="AK2162" s="8"/>
    </row>
    <row r="2163" spans="1:37" ht="150.75">
      <c r="A2163" s="18">
        <v>4722</v>
      </c>
      <c r="B2163" s="19"/>
      <c r="C2163" s="28" t="s">
        <v>21973</v>
      </c>
      <c r="D2163" s="28" t="s">
        <v>21974</v>
      </c>
      <c r="E2163" s="22"/>
      <c r="F2163" s="23" t="s">
        <v>466</v>
      </c>
      <c r="G2163" s="22"/>
      <c r="H2163" s="23">
        <v>0</v>
      </c>
      <c r="I2163" s="22"/>
      <c r="J2163" s="23" t="s">
        <v>18202</v>
      </c>
      <c r="K2163" s="22"/>
      <c r="L2163" s="23" t="s">
        <v>20770</v>
      </c>
      <c r="M2163" s="22"/>
      <c r="N2163" s="22"/>
      <c r="O2163" s="22"/>
      <c r="P2163" s="24"/>
      <c r="Q2163" s="23" t="s">
        <v>36</v>
      </c>
      <c r="R2163" s="23" t="s">
        <v>37</v>
      </c>
      <c r="S2163" s="25"/>
      <c r="T2163" s="26"/>
      <c r="U2163" s="26"/>
      <c r="V2163" s="22"/>
      <c r="W2163" s="27"/>
      <c r="X2163" s="8"/>
      <c r="Y2163" s="8"/>
      <c r="Z2163" s="8"/>
      <c r="AA2163" s="8"/>
      <c r="AB2163" s="8"/>
      <c r="AC2163" s="8"/>
      <c r="AD2163" s="8"/>
      <c r="AE2163" s="8"/>
      <c r="AF2163" s="8"/>
      <c r="AG2163" s="8"/>
      <c r="AH2163" s="8"/>
      <c r="AI2163" s="8"/>
      <c r="AJ2163" s="8"/>
      <c r="AK2163" s="8"/>
    </row>
    <row r="2164" spans="1:37" ht="255.75">
      <c r="A2164" s="18">
        <v>4724</v>
      </c>
      <c r="B2164" s="30" t="s">
        <v>13</v>
      </c>
      <c r="C2164" s="28" t="s">
        <v>21975</v>
      </c>
      <c r="D2164" s="28" t="s">
        <v>21976</v>
      </c>
      <c r="E2164" s="22"/>
      <c r="F2164" s="23" t="s">
        <v>18582</v>
      </c>
      <c r="G2164" s="22"/>
      <c r="H2164" s="23">
        <v>0</v>
      </c>
      <c r="I2164" s="22"/>
      <c r="J2164" s="23" t="s">
        <v>18202</v>
      </c>
      <c r="K2164" s="23" t="s">
        <v>18203</v>
      </c>
      <c r="L2164" s="23" t="s">
        <v>35</v>
      </c>
      <c r="M2164" s="22"/>
      <c r="N2164" s="22"/>
      <c r="O2164" s="23" t="s">
        <v>2820</v>
      </c>
      <c r="P2164" s="24"/>
      <c r="Q2164" s="23" t="s">
        <v>99</v>
      </c>
      <c r="R2164" s="23" t="s">
        <v>10886</v>
      </c>
      <c r="S2164" s="25"/>
      <c r="T2164" s="26"/>
      <c r="U2164" s="26"/>
      <c r="V2164" s="22"/>
      <c r="W2164" s="27"/>
      <c r="X2164" s="8"/>
      <c r="Y2164" s="8"/>
      <c r="Z2164" s="8"/>
      <c r="AA2164" s="8"/>
      <c r="AB2164" s="8"/>
      <c r="AC2164" s="8"/>
      <c r="AD2164" s="8"/>
      <c r="AE2164" s="8"/>
      <c r="AF2164" s="8"/>
      <c r="AG2164" s="8"/>
      <c r="AH2164" s="8"/>
      <c r="AI2164" s="8"/>
      <c r="AJ2164" s="8"/>
      <c r="AK2164" s="8"/>
    </row>
    <row r="2165" spans="1:37" ht="300.75">
      <c r="A2165" s="18">
        <v>4725</v>
      </c>
      <c r="B2165" s="19"/>
      <c r="C2165" s="28" t="s">
        <v>21977</v>
      </c>
      <c r="D2165" s="28" t="s">
        <v>21978</v>
      </c>
      <c r="E2165" s="22"/>
      <c r="F2165" s="23" t="s">
        <v>415</v>
      </c>
      <c r="G2165" s="22"/>
      <c r="H2165" s="23">
        <v>0</v>
      </c>
      <c r="I2165" s="22"/>
      <c r="J2165" s="23" t="s">
        <v>18202</v>
      </c>
      <c r="K2165" s="22"/>
      <c r="L2165" s="23" t="s">
        <v>20770</v>
      </c>
      <c r="M2165" s="22"/>
      <c r="N2165" s="22"/>
      <c r="O2165" s="22"/>
      <c r="P2165" s="24"/>
      <c r="Q2165" s="23" t="s">
        <v>36</v>
      </c>
      <c r="R2165" s="23" t="s">
        <v>37</v>
      </c>
      <c r="S2165" s="25"/>
      <c r="T2165" s="26"/>
      <c r="U2165" s="26"/>
      <c r="V2165" s="22"/>
      <c r="W2165" s="27"/>
      <c r="X2165" s="8"/>
      <c r="Y2165" s="8"/>
      <c r="Z2165" s="8"/>
      <c r="AA2165" s="8"/>
      <c r="AB2165" s="8"/>
      <c r="AC2165" s="8"/>
      <c r="AD2165" s="8"/>
      <c r="AE2165" s="8"/>
      <c r="AF2165" s="8"/>
      <c r="AG2165" s="8"/>
      <c r="AH2165" s="8"/>
      <c r="AI2165" s="8"/>
      <c r="AJ2165" s="8"/>
      <c r="AK2165" s="8"/>
    </row>
    <row r="2166" spans="1:37" ht="285.75">
      <c r="A2166" s="18">
        <v>4726</v>
      </c>
      <c r="B2166" s="19"/>
      <c r="C2166" s="28" t="s">
        <v>21977</v>
      </c>
      <c r="D2166" s="28" t="s">
        <v>21979</v>
      </c>
      <c r="E2166" s="22"/>
      <c r="F2166" s="22"/>
      <c r="G2166" s="22"/>
      <c r="H2166" s="23">
        <v>0</v>
      </c>
      <c r="I2166" s="22"/>
      <c r="J2166" s="23" t="s">
        <v>18202</v>
      </c>
      <c r="K2166" s="31">
        <v>43313</v>
      </c>
      <c r="L2166" s="23" t="s">
        <v>18212</v>
      </c>
      <c r="M2166" s="22"/>
      <c r="N2166" s="22"/>
      <c r="O2166" s="22"/>
      <c r="P2166" s="24"/>
      <c r="Q2166" s="23" t="s">
        <v>18377</v>
      </c>
      <c r="R2166" s="22"/>
      <c r="S2166" s="25"/>
      <c r="T2166" s="26"/>
      <c r="U2166" s="26"/>
      <c r="V2166" s="22"/>
      <c r="W2166" s="27"/>
      <c r="X2166" s="8"/>
      <c r="Y2166" s="8"/>
      <c r="Z2166" s="8"/>
      <c r="AA2166" s="8"/>
      <c r="AB2166" s="8"/>
      <c r="AC2166" s="8"/>
      <c r="AD2166" s="8"/>
      <c r="AE2166" s="8"/>
      <c r="AF2166" s="8"/>
      <c r="AG2166" s="8"/>
      <c r="AH2166" s="8"/>
      <c r="AI2166" s="8"/>
      <c r="AJ2166" s="8"/>
      <c r="AK2166" s="8"/>
    </row>
    <row r="2167" spans="1:37" ht="255.75">
      <c r="A2167" s="18">
        <v>4727</v>
      </c>
      <c r="B2167" s="19"/>
      <c r="C2167" s="28" t="s">
        <v>21980</v>
      </c>
      <c r="D2167" s="28" t="s">
        <v>21981</v>
      </c>
      <c r="E2167" s="22"/>
      <c r="F2167" s="22"/>
      <c r="G2167" s="22"/>
      <c r="H2167" s="23">
        <v>0</v>
      </c>
      <c r="I2167" s="22"/>
      <c r="J2167" s="23" t="s">
        <v>18202</v>
      </c>
      <c r="K2167" s="31">
        <v>43313</v>
      </c>
      <c r="L2167" s="23" t="s">
        <v>18212</v>
      </c>
      <c r="M2167" s="22"/>
      <c r="N2167" s="22"/>
      <c r="O2167" s="22"/>
      <c r="P2167" s="24"/>
      <c r="Q2167" s="23" t="s">
        <v>18377</v>
      </c>
      <c r="R2167" s="22"/>
      <c r="S2167" s="25"/>
      <c r="T2167" s="26"/>
      <c r="U2167" s="26"/>
      <c r="V2167" s="22"/>
      <c r="W2167" s="27"/>
      <c r="X2167" s="8"/>
      <c r="Y2167" s="8"/>
      <c r="Z2167" s="8"/>
      <c r="AA2167" s="8"/>
      <c r="AB2167" s="8"/>
      <c r="AC2167" s="8"/>
      <c r="AD2167" s="8"/>
      <c r="AE2167" s="8"/>
      <c r="AF2167" s="8"/>
      <c r="AG2167" s="8"/>
      <c r="AH2167" s="8"/>
      <c r="AI2167" s="8"/>
      <c r="AJ2167" s="8"/>
      <c r="AK2167" s="8"/>
    </row>
    <row r="2168" spans="1:37" ht="270.75">
      <c r="A2168" s="18">
        <v>4728</v>
      </c>
      <c r="B2168" s="19"/>
      <c r="C2168" s="28" t="s">
        <v>21982</v>
      </c>
      <c r="D2168" s="28" t="s">
        <v>21983</v>
      </c>
      <c r="E2168" s="22"/>
      <c r="F2168" s="22"/>
      <c r="G2168" s="22"/>
      <c r="H2168" s="23">
        <v>0</v>
      </c>
      <c r="I2168" s="22"/>
      <c r="J2168" s="23" t="s">
        <v>18202</v>
      </c>
      <c r="K2168" s="31">
        <v>43313</v>
      </c>
      <c r="L2168" s="23" t="s">
        <v>18212</v>
      </c>
      <c r="M2168" s="22"/>
      <c r="N2168" s="22"/>
      <c r="O2168" s="22"/>
      <c r="P2168" s="24"/>
      <c r="Q2168" s="23" t="s">
        <v>18377</v>
      </c>
      <c r="R2168" s="22"/>
      <c r="S2168" s="25"/>
      <c r="T2168" s="26"/>
      <c r="U2168" s="26"/>
      <c r="V2168" s="22"/>
      <c r="W2168" s="27"/>
      <c r="X2168" s="8"/>
      <c r="Y2168" s="8"/>
      <c r="Z2168" s="8"/>
      <c r="AA2168" s="8"/>
      <c r="AB2168" s="8"/>
      <c r="AC2168" s="8"/>
      <c r="AD2168" s="8"/>
      <c r="AE2168" s="8"/>
      <c r="AF2168" s="8"/>
      <c r="AG2168" s="8"/>
      <c r="AH2168" s="8"/>
      <c r="AI2168" s="8"/>
      <c r="AJ2168" s="8"/>
      <c r="AK2168" s="8"/>
    </row>
    <row r="2169" spans="1:37" ht="135.75">
      <c r="A2169" s="18">
        <v>4729</v>
      </c>
      <c r="B2169" s="19"/>
      <c r="C2169" s="28" t="s">
        <v>21984</v>
      </c>
      <c r="D2169" s="28" t="s">
        <v>21985</v>
      </c>
      <c r="E2169" s="22"/>
      <c r="F2169" s="22"/>
      <c r="G2169" s="22"/>
      <c r="H2169" s="23">
        <v>0</v>
      </c>
      <c r="I2169" s="22"/>
      <c r="J2169" s="23" t="s">
        <v>18202</v>
      </c>
      <c r="K2169" s="31">
        <v>43313</v>
      </c>
      <c r="L2169" s="23" t="s">
        <v>18212</v>
      </c>
      <c r="M2169" s="22"/>
      <c r="N2169" s="22"/>
      <c r="O2169" s="22"/>
      <c r="P2169" s="24"/>
      <c r="Q2169" s="23" t="s">
        <v>18377</v>
      </c>
      <c r="R2169" s="22"/>
      <c r="S2169" s="25"/>
      <c r="T2169" s="26"/>
      <c r="U2169" s="26"/>
      <c r="V2169" s="22"/>
      <c r="W2169" s="27"/>
      <c r="X2169" s="8"/>
      <c r="Y2169" s="8"/>
      <c r="Z2169" s="8"/>
      <c r="AA2169" s="8"/>
      <c r="AB2169" s="8"/>
      <c r="AC2169" s="8"/>
      <c r="AD2169" s="8"/>
      <c r="AE2169" s="8"/>
      <c r="AF2169" s="8"/>
      <c r="AG2169" s="8"/>
      <c r="AH2169" s="8"/>
      <c r="AI2169" s="8"/>
      <c r="AJ2169" s="8"/>
      <c r="AK2169" s="8"/>
    </row>
    <row r="2170" spans="1:37" ht="90.75">
      <c r="A2170" s="18">
        <v>4731</v>
      </c>
      <c r="B2170" s="19"/>
      <c r="C2170" s="28" t="s">
        <v>21986</v>
      </c>
      <c r="D2170" s="28" t="s">
        <v>21987</v>
      </c>
      <c r="E2170" s="22"/>
      <c r="F2170" s="23" t="s">
        <v>266</v>
      </c>
      <c r="G2170" s="22"/>
      <c r="H2170" s="23">
        <v>0</v>
      </c>
      <c r="I2170" s="22"/>
      <c r="J2170" s="23" t="s">
        <v>18202</v>
      </c>
      <c r="K2170" s="29">
        <v>43497</v>
      </c>
      <c r="L2170" s="23" t="s">
        <v>96</v>
      </c>
      <c r="M2170" s="22"/>
      <c r="N2170" s="23" t="s">
        <v>21988</v>
      </c>
      <c r="O2170" s="22"/>
      <c r="P2170" s="24"/>
      <c r="Q2170" s="23" t="s">
        <v>18392</v>
      </c>
      <c r="R2170" s="23" t="s">
        <v>127</v>
      </c>
      <c r="S2170" s="25"/>
      <c r="T2170" s="26"/>
      <c r="U2170" s="26"/>
      <c r="V2170" s="22"/>
      <c r="W2170" s="27"/>
      <c r="X2170" s="8"/>
      <c r="Y2170" s="8"/>
      <c r="Z2170" s="8"/>
      <c r="AA2170" s="8"/>
      <c r="AB2170" s="8"/>
      <c r="AC2170" s="8"/>
      <c r="AD2170" s="8"/>
      <c r="AE2170" s="8"/>
      <c r="AF2170" s="8"/>
      <c r="AG2170" s="8"/>
      <c r="AH2170" s="8"/>
      <c r="AI2170" s="8"/>
      <c r="AJ2170" s="8"/>
      <c r="AK2170" s="8"/>
    </row>
    <row r="2171" spans="1:37" ht="120.75">
      <c r="A2171" s="18">
        <v>4732</v>
      </c>
      <c r="B2171" s="19"/>
      <c r="C2171" s="28" t="s">
        <v>21986</v>
      </c>
      <c r="D2171" s="28" t="s">
        <v>21989</v>
      </c>
      <c r="E2171" s="22"/>
      <c r="F2171" s="23" t="s">
        <v>266</v>
      </c>
      <c r="G2171" s="22"/>
      <c r="H2171" s="23">
        <v>0</v>
      </c>
      <c r="I2171" s="22"/>
      <c r="J2171" s="23" t="s">
        <v>18202</v>
      </c>
      <c r="K2171" s="29">
        <v>43497</v>
      </c>
      <c r="L2171" s="23" t="s">
        <v>96</v>
      </c>
      <c r="M2171" s="22"/>
      <c r="N2171" s="23" t="s">
        <v>21990</v>
      </c>
      <c r="O2171" s="22"/>
      <c r="P2171" s="24"/>
      <c r="Q2171" s="23" t="s">
        <v>18392</v>
      </c>
      <c r="R2171" s="23" t="s">
        <v>127</v>
      </c>
      <c r="S2171" s="25"/>
      <c r="T2171" s="26"/>
      <c r="U2171" s="26"/>
      <c r="V2171" s="22"/>
      <c r="W2171" s="27"/>
      <c r="X2171" s="8"/>
      <c r="Y2171" s="8"/>
      <c r="Z2171" s="8"/>
      <c r="AA2171" s="8"/>
      <c r="AB2171" s="8"/>
      <c r="AC2171" s="8"/>
      <c r="AD2171" s="8"/>
      <c r="AE2171" s="8"/>
      <c r="AF2171" s="8"/>
      <c r="AG2171" s="8"/>
      <c r="AH2171" s="8"/>
      <c r="AI2171" s="8"/>
      <c r="AJ2171" s="8"/>
      <c r="AK2171" s="8"/>
    </row>
    <row r="2172" spans="1:37" ht="75.75">
      <c r="A2172" s="18">
        <v>4733</v>
      </c>
      <c r="B2172" s="19"/>
      <c r="C2172" s="28" t="s">
        <v>2865</v>
      </c>
      <c r="D2172" s="28" t="s">
        <v>10101</v>
      </c>
      <c r="E2172" s="22"/>
      <c r="F2172" s="22"/>
      <c r="G2172" s="22"/>
      <c r="H2172" s="23">
        <v>0</v>
      </c>
      <c r="I2172" s="22"/>
      <c r="J2172" s="23" t="s">
        <v>18202</v>
      </c>
      <c r="K2172" s="22"/>
      <c r="L2172" s="23" t="s">
        <v>15679</v>
      </c>
      <c r="M2172" s="22"/>
      <c r="N2172" s="22"/>
      <c r="O2172" s="22"/>
      <c r="P2172" s="24"/>
      <c r="Q2172" s="23" t="s">
        <v>29</v>
      </c>
      <c r="R2172" s="23" t="s">
        <v>30</v>
      </c>
      <c r="S2172" s="25"/>
      <c r="T2172" s="26"/>
      <c r="U2172" s="26"/>
      <c r="V2172" s="22"/>
      <c r="W2172" s="27"/>
      <c r="X2172" s="8"/>
      <c r="Y2172" s="8"/>
      <c r="Z2172" s="8"/>
      <c r="AA2172" s="8"/>
      <c r="AB2172" s="8"/>
      <c r="AC2172" s="8"/>
      <c r="AD2172" s="8"/>
      <c r="AE2172" s="8"/>
      <c r="AF2172" s="8"/>
      <c r="AG2172" s="8"/>
      <c r="AH2172" s="8"/>
      <c r="AI2172" s="8"/>
      <c r="AJ2172" s="8"/>
      <c r="AK2172" s="8"/>
    </row>
    <row r="2173" spans="1:37" ht="120.75">
      <c r="A2173" s="18">
        <v>4735</v>
      </c>
      <c r="B2173" s="19"/>
      <c r="C2173" s="28" t="s">
        <v>21991</v>
      </c>
      <c r="D2173" s="28" t="s">
        <v>21992</v>
      </c>
      <c r="E2173" s="22"/>
      <c r="F2173" s="23" t="s">
        <v>50</v>
      </c>
      <c r="G2173" s="23" t="s">
        <v>21360</v>
      </c>
      <c r="H2173" s="23">
        <v>0</v>
      </c>
      <c r="I2173" s="22"/>
      <c r="J2173" s="23" t="s">
        <v>18202</v>
      </c>
      <c r="K2173" s="29">
        <v>43497</v>
      </c>
      <c r="L2173" s="23" t="s">
        <v>20770</v>
      </c>
      <c r="M2173" s="22"/>
      <c r="N2173" s="23" t="s">
        <v>19824</v>
      </c>
      <c r="O2173" s="22"/>
      <c r="P2173" s="24"/>
      <c r="Q2173" s="23" t="s">
        <v>29</v>
      </c>
      <c r="R2173" s="23" t="s">
        <v>30</v>
      </c>
      <c r="S2173" s="25"/>
      <c r="T2173" s="26"/>
      <c r="U2173" s="26"/>
      <c r="V2173" s="22"/>
      <c r="W2173" s="27"/>
      <c r="X2173" s="8"/>
      <c r="Y2173" s="8"/>
      <c r="Z2173" s="8"/>
      <c r="AA2173" s="8"/>
      <c r="AB2173" s="8"/>
      <c r="AC2173" s="8"/>
      <c r="AD2173" s="8"/>
      <c r="AE2173" s="8"/>
      <c r="AF2173" s="8"/>
      <c r="AG2173" s="8"/>
      <c r="AH2173" s="8"/>
      <c r="AI2173" s="8"/>
      <c r="AJ2173" s="8"/>
      <c r="AK2173" s="8"/>
    </row>
    <row r="2174" spans="1:37" ht="150.75">
      <c r="A2174" s="18">
        <v>4736</v>
      </c>
      <c r="B2174" s="19"/>
      <c r="C2174" s="28" t="s">
        <v>21993</v>
      </c>
      <c r="D2174" s="28" t="s">
        <v>21994</v>
      </c>
      <c r="E2174" s="23" t="s">
        <v>21995</v>
      </c>
      <c r="F2174" s="23" t="s">
        <v>266</v>
      </c>
      <c r="G2174" s="22"/>
      <c r="H2174" s="23">
        <v>0</v>
      </c>
      <c r="I2174" s="22"/>
      <c r="J2174" s="23" t="s">
        <v>18202</v>
      </c>
      <c r="K2174" s="22"/>
      <c r="L2174" s="23" t="s">
        <v>18367</v>
      </c>
      <c r="M2174" s="22"/>
      <c r="N2174" s="22"/>
      <c r="O2174" s="22"/>
      <c r="P2174" s="24"/>
      <c r="Q2174" s="22"/>
      <c r="R2174" s="23" t="s">
        <v>18304</v>
      </c>
      <c r="S2174" s="25"/>
      <c r="T2174" s="26"/>
      <c r="U2174" s="26"/>
      <c r="V2174" s="22"/>
      <c r="W2174" s="27"/>
      <c r="X2174" s="8"/>
      <c r="Y2174" s="8"/>
      <c r="Z2174" s="8"/>
      <c r="AA2174" s="8"/>
      <c r="AB2174" s="8"/>
      <c r="AC2174" s="8"/>
      <c r="AD2174" s="8"/>
      <c r="AE2174" s="8"/>
      <c r="AF2174" s="8"/>
      <c r="AG2174" s="8"/>
      <c r="AH2174" s="8"/>
      <c r="AI2174" s="8"/>
      <c r="AJ2174" s="8"/>
      <c r="AK2174" s="8"/>
    </row>
    <row r="2175" spans="1:37" ht="120.75">
      <c r="A2175" s="18">
        <v>4737</v>
      </c>
      <c r="B2175" s="19"/>
      <c r="C2175" s="28" t="s">
        <v>21996</v>
      </c>
      <c r="D2175" s="28" t="s">
        <v>1976</v>
      </c>
      <c r="E2175" s="22"/>
      <c r="F2175" s="23" t="s">
        <v>50</v>
      </c>
      <c r="G2175" s="22"/>
      <c r="H2175" s="23">
        <v>0</v>
      </c>
      <c r="I2175" s="22"/>
      <c r="J2175" s="23" t="s">
        <v>18202</v>
      </c>
      <c r="K2175" s="29">
        <v>43497</v>
      </c>
      <c r="L2175" s="23" t="s">
        <v>96</v>
      </c>
      <c r="M2175" s="22"/>
      <c r="N2175" s="23" t="s">
        <v>19155</v>
      </c>
      <c r="O2175" s="22"/>
      <c r="P2175" s="24"/>
      <c r="Q2175" s="23" t="s">
        <v>18392</v>
      </c>
      <c r="R2175" s="23" t="s">
        <v>127</v>
      </c>
      <c r="S2175" s="25"/>
      <c r="T2175" s="26"/>
      <c r="U2175" s="26"/>
      <c r="V2175" s="22"/>
      <c r="W2175" s="27"/>
      <c r="X2175" s="8"/>
      <c r="Y2175" s="8"/>
      <c r="Z2175" s="8"/>
      <c r="AA2175" s="8"/>
      <c r="AB2175" s="8"/>
      <c r="AC2175" s="8"/>
      <c r="AD2175" s="8"/>
      <c r="AE2175" s="8"/>
      <c r="AF2175" s="8"/>
      <c r="AG2175" s="8"/>
      <c r="AH2175" s="8"/>
      <c r="AI2175" s="8"/>
      <c r="AJ2175" s="8"/>
      <c r="AK2175" s="8"/>
    </row>
    <row r="2176" spans="1:37" ht="135.75">
      <c r="A2176" s="18">
        <v>4739</v>
      </c>
      <c r="B2176" s="19"/>
      <c r="C2176" s="28" t="s">
        <v>21997</v>
      </c>
      <c r="D2176" s="28" t="s">
        <v>21998</v>
      </c>
      <c r="E2176" s="22"/>
      <c r="F2176" s="23" t="s">
        <v>415</v>
      </c>
      <c r="G2176" s="22"/>
      <c r="H2176" s="23">
        <v>0</v>
      </c>
      <c r="I2176" s="22"/>
      <c r="J2176" s="23" t="s">
        <v>18202</v>
      </c>
      <c r="K2176" s="22"/>
      <c r="L2176" s="23" t="s">
        <v>20770</v>
      </c>
      <c r="M2176" s="22"/>
      <c r="N2176" s="22"/>
      <c r="O2176" s="22"/>
      <c r="P2176" s="24"/>
      <c r="Q2176" s="23" t="s">
        <v>36</v>
      </c>
      <c r="R2176" s="23" t="s">
        <v>37</v>
      </c>
      <c r="S2176" s="25"/>
      <c r="T2176" s="26"/>
      <c r="U2176" s="26"/>
      <c r="V2176" s="22"/>
      <c r="W2176" s="27"/>
      <c r="X2176" s="8"/>
      <c r="Y2176" s="8"/>
      <c r="Z2176" s="8"/>
      <c r="AA2176" s="8"/>
      <c r="AB2176" s="8"/>
      <c r="AC2176" s="8"/>
      <c r="AD2176" s="8"/>
      <c r="AE2176" s="8"/>
      <c r="AF2176" s="8"/>
      <c r="AG2176" s="8"/>
      <c r="AH2176" s="8"/>
      <c r="AI2176" s="8"/>
      <c r="AJ2176" s="8"/>
      <c r="AK2176" s="8"/>
    </row>
    <row r="2177" spans="1:37" ht="409.6">
      <c r="A2177" s="18">
        <v>4741</v>
      </c>
      <c r="B2177" s="19"/>
      <c r="C2177" s="28" t="s">
        <v>21999</v>
      </c>
      <c r="D2177" s="21"/>
      <c r="E2177" s="22"/>
      <c r="F2177" s="22"/>
      <c r="G2177" s="22"/>
      <c r="H2177" s="23">
        <v>0</v>
      </c>
      <c r="I2177" s="22"/>
      <c r="J2177" s="23" t="s">
        <v>18202</v>
      </c>
      <c r="K2177" s="22"/>
      <c r="L2177" s="23" t="s">
        <v>21045</v>
      </c>
      <c r="M2177" s="23">
        <v>2017</v>
      </c>
      <c r="N2177" s="22"/>
      <c r="O2177" s="22"/>
      <c r="P2177" s="24"/>
      <c r="Q2177" s="23" t="s">
        <v>20</v>
      </c>
      <c r="R2177" s="23" t="s">
        <v>21</v>
      </c>
      <c r="S2177" s="25"/>
      <c r="T2177" s="26"/>
      <c r="U2177" s="26"/>
      <c r="V2177" s="22"/>
      <c r="W2177" s="27"/>
      <c r="X2177" s="8"/>
      <c r="Y2177" s="8"/>
      <c r="Z2177" s="8"/>
      <c r="AA2177" s="8"/>
      <c r="AB2177" s="8"/>
      <c r="AC2177" s="8"/>
      <c r="AD2177" s="8"/>
      <c r="AE2177" s="8"/>
      <c r="AF2177" s="8"/>
      <c r="AG2177" s="8"/>
      <c r="AH2177" s="8"/>
      <c r="AI2177" s="8"/>
      <c r="AJ2177" s="8"/>
      <c r="AK2177" s="8"/>
    </row>
    <row r="2178" spans="1:37" ht="240.75">
      <c r="A2178" s="18">
        <v>4742</v>
      </c>
      <c r="B2178" s="19"/>
      <c r="C2178" s="28" t="s">
        <v>22000</v>
      </c>
      <c r="D2178" s="28" t="s">
        <v>22001</v>
      </c>
      <c r="E2178" s="22"/>
      <c r="F2178" s="22"/>
      <c r="G2178" s="22"/>
      <c r="H2178" s="23">
        <v>0</v>
      </c>
      <c r="I2178" s="22"/>
      <c r="J2178" s="23" t="s">
        <v>18202</v>
      </c>
      <c r="K2178" s="31">
        <v>43313</v>
      </c>
      <c r="L2178" s="23" t="s">
        <v>18212</v>
      </c>
      <c r="M2178" s="22"/>
      <c r="N2178" s="22"/>
      <c r="O2178" s="22"/>
      <c r="P2178" s="24"/>
      <c r="Q2178" s="23" t="s">
        <v>18377</v>
      </c>
      <c r="R2178" s="22"/>
      <c r="S2178" s="25"/>
      <c r="T2178" s="26"/>
      <c r="U2178" s="26"/>
      <c r="V2178" s="22"/>
      <c r="W2178" s="27"/>
      <c r="X2178" s="8"/>
      <c r="Y2178" s="8"/>
      <c r="Z2178" s="8"/>
      <c r="AA2178" s="8"/>
      <c r="AB2178" s="8"/>
      <c r="AC2178" s="8"/>
      <c r="AD2178" s="8"/>
      <c r="AE2178" s="8"/>
      <c r="AF2178" s="8"/>
      <c r="AG2178" s="8"/>
      <c r="AH2178" s="8"/>
      <c r="AI2178" s="8"/>
      <c r="AJ2178" s="8"/>
      <c r="AK2178" s="8"/>
    </row>
    <row r="2179" spans="1:37" ht="135.75">
      <c r="A2179" s="18">
        <v>4743</v>
      </c>
      <c r="B2179" s="19"/>
      <c r="C2179" s="28" t="s">
        <v>22002</v>
      </c>
      <c r="D2179" s="28" t="s">
        <v>22003</v>
      </c>
      <c r="E2179" s="22"/>
      <c r="F2179" s="22"/>
      <c r="G2179" s="22"/>
      <c r="H2179" s="23">
        <v>0</v>
      </c>
      <c r="I2179" s="22"/>
      <c r="J2179" s="23" t="s">
        <v>18202</v>
      </c>
      <c r="K2179" s="22"/>
      <c r="L2179" s="23" t="s">
        <v>15679</v>
      </c>
      <c r="M2179" s="22"/>
      <c r="N2179" s="22"/>
      <c r="O2179" s="22"/>
      <c r="P2179" s="24"/>
      <c r="Q2179" s="23" t="s">
        <v>36</v>
      </c>
      <c r="R2179" s="23" t="s">
        <v>37</v>
      </c>
      <c r="S2179" s="25"/>
      <c r="T2179" s="26"/>
      <c r="U2179" s="26"/>
      <c r="V2179" s="22"/>
      <c r="W2179" s="27"/>
      <c r="X2179" s="8"/>
      <c r="Y2179" s="8"/>
      <c r="Z2179" s="8"/>
      <c r="AA2179" s="8"/>
      <c r="AB2179" s="8"/>
      <c r="AC2179" s="8"/>
      <c r="AD2179" s="8"/>
      <c r="AE2179" s="8"/>
      <c r="AF2179" s="8"/>
      <c r="AG2179" s="8"/>
      <c r="AH2179" s="8"/>
      <c r="AI2179" s="8"/>
      <c r="AJ2179" s="8"/>
      <c r="AK2179" s="8"/>
    </row>
    <row r="2180" spans="1:37" ht="75.75">
      <c r="A2180" s="18">
        <v>4751</v>
      </c>
      <c r="B2180" s="19"/>
      <c r="C2180" s="28" t="s">
        <v>22004</v>
      </c>
      <c r="D2180" s="28" t="s">
        <v>22005</v>
      </c>
      <c r="E2180" s="22"/>
      <c r="F2180" s="23" t="s">
        <v>108</v>
      </c>
      <c r="G2180" s="22"/>
      <c r="H2180" s="23">
        <v>0</v>
      </c>
      <c r="I2180" s="22"/>
      <c r="J2180" s="23" t="s">
        <v>18202</v>
      </c>
      <c r="K2180" s="22"/>
      <c r="L2180" s="23" t="s">
        <v>20770</v>
      </c>
      <c r="M2180" s="23" t="s">
        <v>11857</v>
      </c>
      <c r="N2180" s="22"/>
      <c r="O2180" s="22"/>
      <c r="P2180" s="24"/>
      <c r="Q2180" s="23" t="s">
        <v>29</v>
      </c>
      <c r="R2180" s="23" t="s">
        <v>30</v>
      </c>
      <c r="S2180" s="25"/>
      <c r="T2180" s="26"/>
      <c r="U2180" s="26"/>
      <c r="V2180" s="22"/>
      <c r="W2180" s="27"/>
      <c r="X2180" s="8"/>
      <c r="Y2180" s="8"/>
      <c r="Z2180" s="8"/>
      <c r="AA2180" s="8"/>
      <c r="AB2180" s="8"/>
      <c r="AC2180" s="8"/>
      <c r="AD2180" s="8"/>
      <c r="AE2180" s="8"/>
      <c r="AF2180" s="8"/>
      <c r="AG2180" s="8"/>
      <c r="AH2180" s="8"/>
      <c r="AI2180" s="8"/>
      <c r="AJ2180" s="8"/>
      <c r="AK2180" s="8"/>
    </row>
    <row r="2181" spans="1:37" ht="90.75">
      <c r="A2181" s="18">
        <v>4752</v>
      </c>
      <c r="B2181" s="19"/>
      <c r="C2181" s="28" t="s">
        <v>22006</v>
      </c>
      <c r="D2181" s="28" t="s">
        <v>22007</v>
      </c>
      <c r="E2181" s="22"/>
      <c r="F2181" s="22"/>
      <c r="G2181" s="22"/>
      <c r="H2181" s="23">
        <v>0</v>
      </c>
      <c r="I2181" s="22"/>
      <c r="J2181" s="23" t="s">
        <v>18202</v>
      </c>
      <c r="K2181" s="22"/>
      <c r="L2181" s="23" t="s">
        <v>15679</v>
      </c>
      <c r="M2181" s="22"/>
      <c r="N2181" s="22"/>
      <c r="O2181" s="22"/>
      <c r="P2181" s="24"/>
      <c r="Q2181" s="23" t="s">
        <v>29</v>
      </c>
      <c r="R2181" s="23" t="s">
        <v>30</v>
      </c>
      <c r="S2181" s="25"/>
      <c r="T2181" s="26"/>
      <c r="U2181" s="26"/>
      <c r="V2181" s="22"/>
      <c r="W2181" s="27"/>
      <c r="X2181" s="8"/>
      <c r="Y2181" s="8"/>
      <c r="Z2181" s="8"/>
      <c r="AA2181" s="8"/>
      <c r="AB2181" s="8"/>
      <c r="AC2181" s="8"/>
      <c r="AD2181" s="8"/>
      <c r="AE2181" s="8"/>
      <c r="AF2181" s="8"/>
      <c r="AG2181" s="8"/>
      <c r="AH2181" s="8"/>
      <c r="AI2181" s="8"/>
      <c r="AJ2181" s="8"/>
      <c r="AK2181" s="8"/>
    </row>
    <row r="2182" spans="1:37" ht="270.75">
      <c r="A2182" s="18">
        <v>4753</v>
      </c>
      <c r="B2182" s="19"/>
      <c r="C2182" s="20" t="s">
        <v>22008</v>
      </c>
      <c r="D2182" s="28" t="s">
        <v>22009</v>
      </c>
      <c r="E2182" s="22"/>
      <c r="F2182" s="22"/>
      <c r="G2182" s="22"/>
      <c r="H2182" s="23">
        <v>0</v>
      </c>
      <c r="I2182" s="22"/>
      <c r="J2182" s="23" t="s">
        <v>18202</v>
      </c>
      <c r="K2182" s="31">
        <v>43313</v>
      </c>
      <c r="L2182" s="23" t="s">
        <v>219</v>
      </c>
      <c r="M2182" s="22"/>
      <c r="N2182" s="22"/>
      <c r="O2182" s="22"/>
      <c r="P2182" s="24"/>
      <c r="Q2182" s="23" t="s">
        <v>18541</v>
      </c>
      <c r="R2182" s="22"/>
      <c r="S2182" s="33"/>
      <c r="T2182" s="26"/>
      <c r="U2182" s="26"/>
      <c r="V2182" s="22"/>
      <c r="W2182" s="27"/>
      <c r="X2182" s="8"/>
      <c r="Y2182" s="8"/>
      <c r="Z2182" s="8"/>
      <c r="AA2182" s="8"/>
      <c r="AB2182" s="8"/>
      <c r="AC2182" s="8"/>
      <c r="AD2182" s="8"/>
      <c r="AE2182" s="8"/>
      <c r="AF2182" s="8"/>
      <c r="AG2182" s="8"/>
      <c r="AH2182" s="8"/>
      <c r="AI2182" s="8"/>
      <c r="AJ2182" s="8"/>
      <c r="AK2182" s="8"/>
    </row>
    <row r="2183" spans="1:37" ht="315.75">
      <c r="A2183" s="18">
        <v>4754</v>
      </c>
      <c r="B2183" s="19"/>
      <c r="C2183" s="20" t="s">
        <v>22008</v>
      </c>
      <c r="D2183" s="28" t="s">
        <v>22010</v>
      </c>
      <c r="E2183" s="22"/>
      <c r="F2183" s="22"/>
      <c r="G2183" s="22"/>
      <c r="H2183" s="23">
        <v>0</v>
      </c>
      <c r="I2183" s="22"/>
      <c r="J2183" s="23" t="s">
        <v>18202</v>
      </c>
      <c r="K2183" s="31">
        <v>43313</v>
      </c>
      <c r="L2183" s="23" t="s">
        <v>219</v>
      </c>
      <c r="M2183" s="22"/>
      <c r="N2183" s="22"/>
      <c r="O2183" s="22"/>
      <c r="P2183" s="24"/>
      <c r="Q2183" s="23" t="s">
        <v>18541</v>
      </c>
      <c r="R2183" s="22"/>
      <c r="S2183" s="33"/>
      <c r="T2183" s="26"/>
      <c r="U2183" s="26"/>
      <c r="V2183" s="22"/>
      <c r="W2183" s="27"/>
      <c r="X2183" s="8"/>
      <c r="Y2183" s="8"/>
      <c r="Z2183" s="8"/>
      <c r="AA2183" s="8"/>
      <c r="AB2183" s="8"/>
      <c r="AC2183" s="8"/>
      <c r="AD2183" s="8"/>
      <c r="AE2183" s="8"/>
      <c r="AF2183" s="8"/>
      <c r="AG2183" s="8"/>
      <c r="AH2183" s="8"/>
      <c r="AI2183" s="8"/>
      <c r="AJ2183" s="8"/>
      <c r="AK2183" s="8"/>
    </row>
    <row r="2184" spans="1:37" ht="135.75">
      <c r="A2184" s="18">
        <v>4755</v>
      </c>
      <c r="B2184" s="19"/>
      <c r="C2184" s="28" t="s">
        <v>22011</v>
      </c>
      <c r="D2184" s="28" t="s">
        <v>22012</v>
      </c>
      <c r="E2184" s="22"/>
      <c r="F2184" s="22"/>
      <c r="G2184" s="22"/>
      <c r="H2184" s="23">
        <v>0</v>
      </c>
      <c r="I2184" s="22"/>
      <c r="J2184" s="23" t="s">
        <v>18202</v>
      </c>
      <c r="K2184" s="22"/>
      <c r="L2184" s="23" t="s">
        <v>15679</v>
      </c>
      <c r="M2184" s="22"/>
      <c r="N2184" s="22"/>
      <c r="O2184" s="22"/>
      <c r="P2184" s="24"/>
      <c r="Q2184" s="23" t="s">
        <v>29</v>
      </c>
      <c r="R2184" s="23" t="s">
        <v>30</v>
      </c>
      <c r="S2184" s="25"/>
      <c r="T2184" s="26"/>
      <c r="U2184" s="26"/>
      <c r="V2184" s="22"/>
      <c r="W2184" s="27"/>
      <c r="X2184" s="8"/>
      <c r="Y2184" s="8"/>
      <c r="Z2184" s="8"/>
      <c r="AA2184" s="8"/>
      <c r="AB2184" s="8"/>
      <c r="AC2184" s="8"/>
      <c r="AD2184" s="8"/>
      <c r="AE2184" s="8"/>
      <c r="AF2184" s="8"/>
      <c r="AG2184" s="8"/>
      <c r="AH2184" s="8"/>
      <c r="AI2184" s="8"/>
      <c r="AJ2184" s="8"/>
      <c r="AK2184" s="8"/>
    </row>
    <row r="2185" spans="1:37" ht="90.75">
      <c r="A2185" s="18">
        <v>4759</v>
      </c>
      <c r="B2185" s="19"/>
      <c r="C2185" s="28" t="s">
        <v>22013</v>
      </c>
      <c r="D2185" s="28" t="s">
        <v>22014</v>
      </c>
      <c r="E2185" s="22"/>
      <c r="F2185" s="22"/>
      <c r="G2185" s="22"/>
      <c r="H2185" s="23">
        <v>0</v>
      </c>
      <c r="I2185" s="22"/>
      <c r="J2185" s="23" t="s">
        <v>18202</v>
      </c>
      <c r="K2185" s="22"/>
      <c r="L2185" s="23" t="s">
        <v>15679</v>
      </c>
      <c r="M2185" s="22"/>
      <c r="N2185" s="22"/>
      <c r="O2185" s="22"/>
      <c r="P2185" s="24"/>
      <c r="Q2185" s="23" t="s">
        <v>29</v>
      </c>
      <c r="R2185" s="23" t="s">
        <v>30</v>
      </c>
      <c r="S2185" s="25"/>
      <c r="T2185" s="26"/>
      <c r="U2185" s="26"/>
      <c r="V2185" s="22"/>
      <c r="W2185" s="27"/>
      <c r="X2185" s="8"/>
      <c r="Y2185" s="8"/>
      <c r="Z2185" s="8"/>
      <c r="AA2185" s="8"/>
      <c r="AB2185" s="8"/>
      <c r="AC2185" s="8"/>
      <c r="AD2185" s="8"/>
      <c r="AE2185" s="8"/>
      <c r="AF2185" s="8"/>
      <c r="AG2185" s="8"/>
      <c r="AH2185" s="8"/>
      <c r="AI2185" s="8"/>
      <c r="AJ2185" s="8"/>
      <c r="AK2185" s="8"/>
    </row>
    <row r="2186" spans="1:37" ht="75.75">
      <c r="A2186" s="18">
        <v>4760</v>
      </c>
      <c r="B2186" s="19"/>
      <c r="C2186" s="28" t="s">
        <v>22013</v>
      </c>
      <c r="D2186" s="28" t="s">
        <v>22015</v>
      </c>
      <c r="E2186" s="22"/>
      <c r="F2186" s="22"/>
      <c r="G2186" s="22"/>
      <c r="H2186" s="23">
        <v>0</v>
      </c>
      <c r="I2186" s="22"/>
      <c r="J2186" s="23" t="s">
        <v>18202</v>
      </c>
      <c r="K2186" s="22"/>
      <c r="L2186" s="23" t="s">
        <v>15679</v>
      </c>
      <c r="M2186" s="22"/>
      <c r="N2186" s="22"/>
      <c r="O2186" s="22"/>
      <c r="P2186" s="24"/>
      <c r="Q2186" s="23" t="s">
        <v>29</v>
      </c>
      <c r="R2186" s="23" t="s">
        <v>30</v>
      </c>
      <c r="S2186" s="25"/>
      <c r="T2186" s="26"/>
      <c r="U2186" s="26"/>
      <c r="V2186" s="22"/>
      <c r="W2186" s="27"/>
      <c r="X2186" s="8"/>
      <c r="Y2186" s="8"/>
      <c r="Z2186" s="8"/>
      <c r="AA2186" s="8"/>
      <c r="AB2186" s="8"/>
      <c r="AC2186" s="8"/>
      <c r="AD2186" s="8"/>
      <c r="AE2186" s="8"/>
      <c r="AF2186" s="8"/>
      <c r="AG2186" s="8"/>
      <c r="AH2186" s="8"/>
      <c r="AI2186" s="8"/>
      <c r="AJ2186" s="8"/>
      <c r="AK2186" s="8"/>
    </row>
    <row r="2187" spans="1:37" ht="375.75">
      <c r="A2187" s="18">
        <v>4763</v>
      </c>
      <c r="B2187" s="19"/>
      <c r="C2187" s="28" t="s">
        <v>22016</v>
      </c>
      <c r="D2187" s="28" t="s">
        <v>22017</v>
      </c>
      <c r="E2187" s="22"/>
      <c r="F2187" s="22"/>
      <c r="G2187" s="22"/>
      <c r="H2187" s="23">
        <v>0</v>
      </c>
      <c r="I2187" s="22"/>
      <c r="J2187" s="23" t="s">
        <v>18202</v>
      </c>
      <c r="K2187" s="31">
        <v>43313</v>
      </c>
      <c r="L2187" s="23" t="s">
        <v>18212</v>
      </c>
      <c r="M2187" s="22"/>
      <c r="N2187" s="22"/>
      <c r="O2187" s="22"/>
      <c r="P2187" s="24"/>
      <c r="Q2187" s="23" t="s">
        <v>18377</v>
      </c>
      <c r="R2187" s="22"/>
      <c r="S2187" s="25"/>
      <c r="T2187" s="26"/>
      <c r="U2187" s="26"/>
      <c r="V2187" s="22"/>
      <c r="W2187" s="27"/>
      <c r="X2187" s="8"/>
      <c r="Y2187" s="8"/>
      <c r="Z2187" s="8"/>
      <c r="AA2187" s="8"/>
      <c r="AB2187" s="8"/>
      <c r="AC2187" s="8"/>
      <c r="AD2187" s="8"/>
      <c r="AE2187" s="8"/>
      <c r="AF2187" s="8"/>
      <c r="AG2187" s="8"/>
      <c r="AH2187" s="8"/>
      <c r="AI2187" s="8"/>
      <c r="AJ2187" s="8"/>
      <c r="AK2187" s="8"/>
    </row>
    <row r="2188" spans="1:37" ht="195.75">
      <c r="A2188" s="18">
        <v>4764</v>
      </c>
      <c r="B2188" s="19"/>
      <c r="C2188" s="28" t="s">
        <v>22018</v>
      </c>
      <c r="D2188" s="28" t="s">
        <v>22019</v>
      </c>
      <c r="E2188" s="22"/>
      <c r="F2188" s="22"/>
      <c r="G2188" s="22"/>
      <c r="H2188" s="23">
        <v>0</v>
      </c>
      <c r="I2188" s="22"/>
      <c r="J2188" s="23" t="s">
        <v>18202</v>
      </c>
      <c r="K2188" s="31">
        <v>43313</v>
      </c>
      <c r="L2188" s="23" t="s">
        <v>18212</v>
      </c>
      <c r="M2188" s="22"/>
      <c r="N2188" s="22"/>
      <c r="O2188" s="22"/>
      <c r="P2188" s="24"/>
      <c r="Q2188" s="23" t="s">
        <v>18377</v>
      </c>
      <c r="R2188" s="22"/>
      <c r="S2188" s="25"/>
      <c r="T2188" s="26"/>
      <c r="U2188" s="26"/>
      <c r="V2188" s="22"/>
      <c r="W2188" s="27"/>
      <c r="X2188" s="8"/>
      <c r="Y2188" s="8"/>
      <c r="Z2188" s="8"/>
      <c r="AA2188" s="8"/>
      <c r="AB2188" s="8"/>
      <c r="AC2188" s="8"/>
      <c r="AD2188" s="8"/>
      <c r="AE2188" s="8"/>
      <c r="AF2188" s="8"/>
      <c r="AG2188" s="8"/>
      <c r="AH2188" s="8"/>
      <c r="AI2188" s="8"/>
      <c r="AJ2188" s="8"/>
      <c r="AK2188" s="8"/>
    </row>
    <row r="2189" spans="1:37" ht="150.75">
      <c r="A2189" s="18">
        <v>4765</v>
      </c>
      <c r="B2189" s="30" t="s">
        <v>13</v>
      </c>
      <c r="C2189" s="28" t="s">
        <v>22020</v>
      </c>
      <c r="D2189" s="28" t="s">
        <v>22021</v>
      </c>
      <c r="E2189" s="22"/>
      <c r="F2189" s="22"/>
      <c r="G2189" s="22"/>
      <c r="H2189" s="23">
        <v>0</v>
      </c>
      <c r="I2189" s="22"/>
      <c r="J2189" s="23" t="s">
        <v>18202</v>
      </c>
      <c r="K2189" s="22"/>
      <c r="L2189" s="23" t="s">
        <v>22022</v>
      </c>
      <c r="M2189" s="22"/>
      <c r="N2189" s="22"/>
      <c r="O2189" s="22"/>
      <c r="P2189" s="24"/>
      <c r="Q2189" s="23" t="s">
        <v>36</v>
      </c>
      <c r="R2189" s="23" t="s">
        <v>37</v>
      </c>
      <c r="S2189" s="34" t="s">
        <v>22023</v>
      </c>
      <c r="T2189" s="26"/>
      <c r="U2189" s="26"/>
      <c r="V2189" s="22"/>
      <c r="W2189" s="27"/>
      <c r="X2189" s="8"/>
      <c r="Y2189" s="8"/>
      <c r="Z2189" s="8"/>
      <c r="AA2189" s="8"/>
      <c r="AB2189" s="8"/>
      <c r="AC2189" s="8"/>
      <c r="AD2189" s="8"/>
      <c r="AE2189" s="8"/>
      <c r="AF2189" s="8"/>
      <c r="AG2189" s="8"/>
      <c r="AH2189" s="8"/>
      <c r="AI2189" s="8"/>
      <c r="AJ2189" s="8"/>
      <c r="AK2189" s="8"/>
    </row>
    <row r="2190" spans="1:37" ht="90.75">
      <c r="A2190" s="18">
        <v>4766</v>
      </c>
      <c r="B2190" s="30" t="s">
        <v>13</v>
      </c>
      <c r="C2190" s="28" t="s">
        <v>22024</v>
      </c>
      <c r="D2190" s="28" t="s">
        <v>22025</v>
      </c>
      <c r="E2190" s="22"/>
      <c r="F2190" s="22"/>
      <c r="G2190" s="22"/>
      <c r="H2190" s="23">
        <v>0</v>
      </c>
      <c r="I2190" s="22"/>
      <c r="J2190" s="23" t="s">
        <v>18202</v>
      </c>
      <c r="K2190" s="22"/>
      <c r="L2190" s="23" t="s">
        <v>22022</v>
      </c>
      <c r="M2190" s="22"/>
      <c r="N2190" s="22"/>
      <c r="O2190" s="22"/>
      <c r="P2190" s="24"/>
      <c r="Q2190" s="23" t="s">
        <v>36</v>
      </c>
      <c r="R2190" s="23" t="s">
        <v>37</v>
      </c>
      <c r="S2190" s="34" t="s">
        <v>22026</v>
      </c>
      <c r="T2190" s="26"/>
      <c r="U2190" s="26"/>
      <c r="V2190" s="22"/>
      <c r="W2190" s="27"/>
      <c r="X2190" s="8"/>
      <c r="Y2190" s="8"/>
      <c r="Z2190" s="8"/>
      <c r="AA2190" s="8"/>
      <c r="AB2190" s="8"/>
      <c r="AC2190" s="8"/>
      <c r="AD2190" s="8"/>
      <c r="AE2190" s="8"/>
      <c r="AF2190" s="8"/>
      <c r="AG2190" s="8"/>
      <c r="AH2190" s="8"/>
      <c r="AI2190" s="8"/>
      <c r="AJ2190" s="8"/>
      <c r="AK2190" s="8"/>
    </row>
    <row r="2191" spans="1:37" ht="195.75">
      <c r="A2191" s="18">
        <v>4767</v>
      </c>
      <c r="B2191" s="19"/>
      <c r="C2191" s="28" t="s">
        <v>22027</v>
      </c>
      <c r="D2191" s="28" t="s">
        <v>22028</v>
      </c>
      <c r="E2191" s="22"/>
      <c r="F2191" s="22"/>
      <c r="G2191" s="22"/>
      <c r="H2191" s="23">
        <v>0</v>
      </c>
      <c r="I2191" s="22"/>
      <c r="J2191" s="23" t="s">
        <v>18202</v>
      </c>
      <c r="K2191" s="22"/>
      <c r="L2191" s="23" t="s">
        <v>15679</v>
      </c>
      <c r="M2191" s="22"/>
      <c r="N2191" s="22"/>
      <c r="O2191" s="22"/>
      <c r="P2191" s="24"/>
      <c r="Q2191" s="23" t="s">
        <v>36</v>
      </c>
      <c r="R2191" s="23" t="s">
        <v>37</v>
      </c>
      <c r="S2191" s="25"/>
      <c r="T2191" s="26"/>
      <c r="U2191" s="26"/>
      <c r="V2191" s="22"/>
      <c r="W2191" s="27"/>
      <c r="X2191" s="8"/>
      <c r="Y2191" s="8"/>
      <c r="Z2191" s="8"/>
      <c r="AA2191" s="8"/>
      <c r="AB2191" s="8"/>
      <c r="AC2191" s="8"/>
      <c r="AD2191" s="8"/>
      <c r="AE2191" s="8"/>
      <c r="AF2191" s="8"/>
      <c r="AG2191" s="8"/>
      <c r="AH2191" s="8"/>
      <c r="AI2191" s="8"/>
      <c r="AJ2191" s="8"/>
      <c r="AK2191" s="8"/>
    </row>
    <row r="2192" spans="1:37" ht="409.6">
      <c r="A2192" s="18">
        <v>4771</v>
      </c>
      <c r="B2192" s="19"/>
      <c r="C2192" s="28" t="s">
        <v>16451</v>
      </c>
      <c r="D2192" s="28" t="s">
        <v>22029</v>
      </c>
      <c r="E2192" s="22"/>
      <c r="F2192" s="22"/>
      <c r="G2192" s="22"/>
      <c r="H2192" s="23">
        <v>0</v>
      </c>
      <c r="I2192" s="22"/>
      <c r="J2192" s="23" t="s">
        <v>18202</v>
      </c>
      <c r="K2192" s="31">
        <v>43313</v>
      </c>
      <c r="L2192" s="23" t="s">
        <v>219</v>
      </c>
      <c r="M2192" s="22"/>
      <c r="N2192" s="22"/>
      <c r="O2192" s="22"/>
      <c r="P2192" s="24"/>
      <c r="Q2192" s="23" t="s">
        <v>18541</v>
      </c>
      <c r="R2192" s="22"/>
      <c r="S2192" s="33"/>
      <c r="T2192" s="26"/>
      <c r="U2192" s="26"/>
      <c r="V2192" s="22"/>
      <c r="W2192" s="27"/>
      <c r="X2192" s="8"/>
      <c r="Y2192" s="8"/>
      <c r="Z2192" s="8"/>
      <c r="AA2192" s="8"/>
      <c r="AB2192" s="8"/>
      <c r="AC2192" s="8"/>
      <c r="AD2192" s="8"/>
      <c r="AE2192" s="8"/>
      <c r="AF2192" s="8"/>
      <c r="AG2192" s="8"/>
      <c r="AH2192" s="8"/>
      <c r="AI2192" s="8"/>
      <c r="AJ2192" s="8"/>
      <c r="AK2192" s="8"/>
    </row>
    <row r="2193" spans="1:37" ht="210.75">
      <c r="A2193" s="18">
        <v>4772</v>
      </c>
      <c r="B2193" s="19"/>
      <c r="C2193" s="28" t="s">
        <v>16451</v>
      </c>
      <c r="D2193" s="28" t="s">
        <v>22030</v>
      </c>
      <c r="E2193" s="22"/>
      <c r="F2193" s="22"/>
      <c r="G2193" s="22"/>
      <c r="H2193" s="23">
        <v>0</v>
      </c>
      <c r="I2193" s="22"/>
      <c r="J2193" s="23" t="s">
        <v>18202</v>
      </c>
      <c r="K2193" s="31">
        <v>43313</v>
      </c>
      <c r="L2193" s="23" t="s">
        <v>219</v>
      </c>
      <c r="M2193" s="22"/>
      <c r="N2193" s="22"/>
      <c r="O2193" s="22"/>
      <c r="P2193" s="24"/>
      <c r="Q2193" s="23" t="s">
        <v>18541</v>
      </c>
      <c r="R2193" s="22"/>
      <c r="S2193" s="33"/>
      <c r="T2193" s="26"/>
      <c r="U2193" s="26"/>
      <c r="V2193" s="22"/>
      <c r="W2193" s="27"/>
      <c r="X2193" s="8"/>
      <c r="Y2193" s="8"/>
      <c r="Z2193" s="8"/>
      <c r="AA2193" s="8"/>
      <c r="AB2193" s="8"/>
      <c r="AC2193" s="8"/>
      <c r="AD2193" s="8"/>
      <c r="AE2193" s="8"/>
      <c r="AF2193" s="8"/>
      <c r="AG2193" s="8"/>
      <c r="AH2193" s="8"/>
      <c r="AI2193" s="8"/>
      <c r="AJ2193" s="8"/>
      <c r="AK2193" s="8"/>
    </row>
    <row r="2194" spans="1:37" ht="255.75">
      <c r="A2194" s="18">
        <v>4773</v>
      </c>
      <c r="B2194" s="19"/>
      <c r="C2194" s="28" t="s">
        <v>22031</v>
      </c>
      <c r="D2194" s="28" t="s">
        <v>22032</v>
      </c>
      <c r="E2194" s="22"/>
      <c r="F2194" s="22"/>
      <c r="G2194" s="22"/>
      <c r="H2194" s="23">
        <v>0</v>
      </c>
      <c r="I2194" s="22"/>
      <c r="J2194" s="23" t="s">
        <v>18202</v>
      </c>
      <c r="K2194" s="31">
        <v>43313</v>
      </c>
      <c r="L2194" s="23" t="s">
        <v>18212</v>
      </c>
      <c r="M2194" s="22"/>
      <c r="N2194" s="22"/>
      <c r="O2194" s="22"/>
      <c r="P2194" s="24"/>
      <c r="Q2194" s="23" t="s">
        <v>18377</v>
      </c>
      <c r="R2194" s="22"/>
      <c r="S2194" s="25"/>
      <c r="T2194" s="26"/>
      <c r="U2194" s="26"/>
      <c r="V2194" s="22"/>
      <c r="W2194" s="27"/>
      <c r="X2194" s="8"/>
      <c r="Y2194" s="8"/>
      <c r="Z2194" s="8"/>
      <c r="AA2194" s="8"/>
      <c r="AB2194" s="8"/>
      <c r="AC2194" s="8"/>
      <c r="AD2194" s="8"/>
      <c r="AE2194" s="8"/>
      <c r="AF2194" s="8"/>
      <c r="AG2194" s="8"/>
      <c r="AH2194" s="8"/>
      <c r="AI2194" s="8"/>
      <c r="AJ2194" s="8"/>
      <c r="AK2194" s="8"/>
    </row>
    <row r="2195" spans="1:37" ht="195.75">
      <c r="A2195" s="18">
        <v>4774</v>
      </c>
      <c r="B2195" s="19"/>
      <c r="C2195" s="28" t="s">
        <v>22033</v>
      </c>
      <c r="D2195" s="28" t="s">
        <v>22034</v>
      </c>
      <c r="E2195" s="22"/>
      <c r="F2195" s="22"/>
      <c r="G2195" s="22"/>
      <c r="H2195" s="23">
        <v>0</v>
      </c>
      <c r="I2195" s="22"/>
      <c r="J2195" s="23" t="s">
        <v>18202</v>
      </c>
      <c r="K2195" s="31">
        <v>43313</v>
      </c>
      <c r="L2195" s="23" t="s">
        <v>18212</v>
      </c>
      <c r="M2195" s="22"/>
      <c r="N2195" s="22"/>
      <c r="O2195" s="22"/>
      <c r="P2195" s="24"/>
      <c r="Q2195" s="23" t="s">
        <v>18377</v>
      </c>
      <c r="R2195" s="22"/>
      <c r="S2195" s="25"/>
      <c r="T2195" s="26"/>
      <c r="U2195" s="26"/>
      <c r="V2195" s="22"/>
      <c r="W2195" s="27"/>
      <c r="X2195" s="8"/>
      <c r="Y2195" s="8"/>
      <c r="Z2195" s="8"/>
      <c r="AA2195" s="8"/>
      <c r="AB2195" s="8"/>
      <c r="AC2195" s="8"/>
      <c r="AD2195" s="8"/>
      <c r="AE2195" s="8"/>
      <c r="AF2195" s="8"/>
      <c r="AG2195" s="8"/>
      <c r="AH2195" s="8"/>
      <c r="AI2195" s="8"/>
      <c r="AJ2195" s="8"/>
      <c r="AK2195" s="8"/>
    </row>
    <row r="2196" spans="1:37" ht="105.75">
      <c r="A2196" s="18">
        <v>4776</v>
      </c>
      <c r="B2196" s="19"/>
      <c r="C2196" s="28" t="s">
        <v>22035</v>
      </c>
      <c r="D2196" s="28" t="s">
        <v>22036</v>
      </c>
      <c r="E2196" s="22"/>
      <c r="F2196" s="23" t="s">
        <v>415</v>
      </c>
      <c r="G2196" s="23" t="s">
        <v>18676</v>
      </c>
      <c r="H2196" s="23">
        <v>0</v>
      </c>
      <c r="I2196" s="22"/>
      <c r="J2196" s="23" t="s">
        <v>18202</v>
      </c>
      <c r="K2196" s="29">
        <v>43497</v>
      </c>
      <c r="L2196" s="23" t="s">
        <v>22022</v>
      </c>
      <c r="M2196" s="22"/>
      <c r="N2196" s="23" t="s">
        <v>18441</v>
      </c>
      <c r="O2196" s="22"/>
      <c r="P2196" s="24"/>
      <c r="Q2196" s="23" t="s">
        <v>29</v>
      </c>
      <c r="R2196" s="23" t="s">
        <v>30</v>
      </c>
      <c r="S2196" s="25"/>
      <c r="T2196" s="26"/>
      <c r="U2196" s="26"/>
      <c r="V2196" s="22"/>
      <c r="W2196" s="27"/>
      <c r="X2196" s="8"/>
      <c r="Y2196" s="8"/>
      <c r="Z2196" s="8"/>
      <c r="AA2196" s="8"/>
      <c r="AB2196" s="8"/>
      <c r="AC2196" s="8"/>
      <c r="AD2196" s="8"/>
      <c r="AE2196" s="8"/>
      <c r="AF2196" s="8"/>
      <c r="AG2196" s="8"/>
      <c r="AH2196" s="8"/>
      <c r="AI2196" s="8"/>
      <c r="AJ2196" s="8"/>
      <c r="AK2196" s="8"/>
    </row>
    <row r="2197" spans="1:37" ht="105.75">
      <c r="A2197" s="18">
        <v>4777</v>
      </c>
      <c r="B2197" s="19"/>
      <c r="C2197" s="28" t="s">
        <v>22035</v>
      </c>
      <c r="D2197" s="28" t="s">
        <v>22037</v>
      </c>
      <c r="E2197" s="22"/>
      <c r="F2197" s="23" t="s">
        <v>22038</v>
      </c>
      <c r="G2197" s="23" t="s">
        <v>18676</v>
      </c>
      <c r="H2197" s="23">
        <v>0</v>
      </c>
      <c r="I2197" s="22"/>
      <c r="J2197" s="23" t="s">
        <v>18202</v>
      </c>
      <c r="K2197" s="29">
        <v>43497</v>
      </c>
      <c r="L2197" s="23" t="s">
        <v>22022</v>
      </c>
      <c r="M2197" s="22"/>
      <c r="N2197" s="23" t="s">
        <v>18441</v>
      </c>
      <c r="O2197" s="22"/>
      <c r="P2197" s="24"/>
      <c r="Q2197" s="23" t="s">
        <v>29</v>
      </c>
      <c r="R2197" s="23" t="s">
        <v>30</v>
      </c>
      <c r="S2197" s="25"/>
      <c r="T2197" s="26"/>
      <c r="U2197" s="26"/>
      <c r="V2197" s="22"/>
      <c r="W2197" s="27"/>
      <c r="X2197" s="8"/>
      <c r="Y2197" s="8"/>
      <c r="Z2197" s="8"/>
      <c r="AA2197" s="8"/>
      <c r="AB2197" s="8"/>
      <c r="AC2197" s="8"/>
      <c r="AD2197" s="8"/>
      <c r="AE2197" s="8"/>
      <c r="AF2197" s="8"/>
      <c r="AG2197" s="8"/>
      <c r="AH2197" s="8"/>
      <c r="AI2197" s="8"/>
      <c r="AJ2197" s="8"/>
      <c r="AK2197" s="8"/>
    </row>
    <row r="2198" spans="1:37" ht="165.75">
      <c r="A2198" s="18">
        <v>4792</v>
      </c>
      <c r="B2198" s="19"/>
      <c r="C2198" s="28" t="s">
        <v>22039</v>
      </c>
      <c r="D2198" s="28" t="s">
        <v>22040</v>
      </c>
      <c r="E2198" s="22"/>
      <c r="F2198" s="23" t="s">
        <v>19009</v>
      </c>
      <c r="G2198" s="23" t="s">
        <v>19010</v>
      </c>
      <c r="H2198" s="23">
        <v>0</v>
      </c>
      <c r="I2198" s="22"/>
      <c r="J2198" s="23" t="s">
        <v>18202</v>
      </c>
      <c r="K2198" s="29">
        <v>43497</v>
      </c>
      <c r="L2198" s="23" t="s">
        <v>22022</v>
      </c>
      <c r="M2198" s="22"/>
      <c r="N2198" s="23" t="s">
        <v>19011</v>
      </c>
      <c r="O2198" s="22"/>
      <c r="P2198" s="24"/>
      <c r="Q2198" s="23" t="s">
        <v>29</v>
      </c>
      <c r="R2198" s="23" t="s">
        <v>30</v>
      </c>
      <c r="S2198" s="25"/>
      <c r="T2198" s="26"/>
      <c r="U2198" s="26"/>
      <c r="V2198" s="22"/>
      <c r="W2198" s="27"/>
      <c r="X2198" s="8"/>
      <c r="Y2198" s="8"/>
      <c r="Z2198" s="8"/>
      <c r="AA2198" s="8"/>
      <c r="AB2198" s="8"/>
      <c r="AC2198" s="8"/>
      <c r="AD2198" s="8"/>
      <c r="AE2198" s="8"/>
      <c r="AF2198" s="8"/>
      <c r="AG2198" s="8"/>
      <c r="AH2198" s="8"/>
      <c r="AI2198" s="8"/>
      <c r="AJ2198" s="8"/>
      <c r="AK2198" s="8"/>
    </row>
    <row r="2199" spans="1:37" ht="300.75">
      <c r="A2199" s="18">
        <v>4793</v>
      </c>
      <c r="B2199" s="19"/>
      <c r="C2199" s="28" t="s">
        <v>22041</v>
      </c>
      <c r="D2199" s="28" t="s">
        <v>22042</v>
      </c>
      <c r="E2199" s="22"/>
      <c r="F2199" s="22"/>
      <c r="G2199" s="22"/>
      <c r="H2199" s="23">
        <v>0</v>
      </c>
      <c r="I2199" s="22"/>
      <c r="J2199" s="23" t="s">
        <v>18202</v>
      </c>
      <c r="K2199" s="31">
        <v>43313</v>
      </c>
      <c r="L2199" s="23" t="s">
        <v>18212</v>
      </c>
      <c r="M2199" s="22"/>
      <c r="N2199" s="22"/>
      <c r="O2199" s="22"/>
      <c r="P2199" s="24"/>
      <c r="Q2199" s="23" t="s">
        <v>18377</v>
      </c>
      <c r="R2199" s="22"/>
      <c r="S2199" s="25"/>
      <c r="T2199" s="26"/>
      <c r="U2199" s="26"/>
      <c r="V2199" s="22"/>
      <c r="W2199" s="27"/>
      <c r="X2199" s="8"/>
      <c r="Y2199" s="8"/>
      <c r="Z2199" s="8"/>
      <c r="AA2199" s="8"/>
      <c r="AB2199" s="8"/>
      <c r="AC2199" s="8"/>
      <c r="AD2199" s="8"/>
      <c r="AE2199" s="8"/>
      <c r="AF2199" s="8"/>
      <c r="AG2199" s="8"/>
      <c r="AH2199" s="8"/>
      <c r="AI2199" s="8"/>
      <c r="AJ2199" s="8"/>
      <c r="AK2199" s="8"/>
    </row>
    <row r="2200" spans="1:37" ht="315.75">
      <c r="A2200" s="18">
        <v>4797</v>
      </c>
      <c r="B2200" s="19"/>
      <c r="C2200" s="28" t="s">
        <v>22043</v>
      </c>
      <c r="D2200" s="28" t="s">
        <v>22044</v>
      </c>
      <c r="E2200" s="22"/>
      <c r="F2200" s="22"/>
      <c r="G2200" s="22"/>
      <c r="H2200" s="23">
        <v>0</v>
      </c>
      <c r="I2200" s="22"/>
      <c r="J2200" s="23" t="s">
        <v>18202</v>
      </c>
      <c r="K2200" s="31">
        <v>43313</v>
      </c>
      <c r="L2200" s="23" t="s">
        <v>219</v>
      </c>
      <c r="M2200" s="22"/>
      <c r="N2200" s="22"/>
      <c r="O2200" s="22"/>
      <c r="P2200" s="24"/>
      <c r="Q2200" s="23" t="s">
        <v>18541</v>
      </c>
      <c r="R2200" s="22"/>
      <c r="S2200" s="33"/>
      <c r="T2200" s="26"/>
      <c r="U2200" s="26"/>
      <c r="V2200" s="22"/>
      <c r="W2200" s="27"/>
      <c r="X2200" s="8"/>
      <c r="Y2200" s="8"/>
      <c r="Z2200" s="8"/>
      <c r="AA2200" s="8"/>
      <c r="AB2200" s="8"/>
      <c r="AC2200" s="8"/>
      <c r="AD2200" s="8"/>
      <c r="AE2200" s="8"/>
      <c r="AF2200" s="8"/>
      <c r="AG2200" s="8"/>
      <c r="AH2200" s="8"/>
      <c r="AI2200" s="8"/>
      <c r="AJ2200" s="8"/>
      <c r="AK2200" s="8"/>
    </row>
    <row r="2201" spans="1:37" ht="255.75">
      <c r="A2201" s="18">
        <v>4798</v>
      </c>
      <c r="B2201" s="19"/>
      <c r="C2201" s="28" t="s">
        <v>22043</v>
      </c>
      <c r="D2201" s="28" t="s">
        <v>22045</v>
      </c>
      <c r="E2201" s="22"/>
      <c r="F2201" s="22"/>
      <c r="G2201" s="22"/>
      <c r="H2201" s="23">
        <v>0</v>
      </c>
      <c r="I2201" s="22"/>
      <c r="J2201" s="23" t="s">
        <v>18202</v>
      </c>
      <c r="K2201" s="31">
        <v>43313</v>
      </c>
      <c r="L2201" s="23" t="s">
        <v>219</v>
      </c>
      <c r="M2201" s="22"/>
      <c r="N2201" s="22"/>
      <c r="O2201" s="22"/>
      <c r="P2201" s="24"/>
      <c r="Q2201" s="23" t="s">
        <v>18541</v>
      </c>
      <c r="R2201" s="22"/>
      <c r="S2201" s="33"/>
      <c r="T2201" s="26"/>
      <c r="U2201" s="26"/>
      <c r="V2201" s="22"/>
      <c r="W2201" s="27"/>
      <c r="X2201" s="8"/>
      <c r="Y2201" s="8"/>
      <c r="Z2201" s="8"/>
      <c r="AA2201" s="8"/>
      <c r="AB2201" s="8"/>
      <c r="AC2201" s="8"/>
      <c r="AD2201" s="8"/>
      <c r="AE2201" s="8"/>
      <c r="AF2201" s="8"/>
      <c r="AG2201" s="8"/>
      <c r="AH2201" s="8"/>
      <c r="AI2201" s="8"/>
      <c r="AJ2201" s="8"/>
      <c r="AK2201" s="8"/>
    </row>
    <row r="2202" spans="1:37" ht="255.75">
      <c r="A2202" s="18">
        <v>4799</v>
      </c>
      <c r="B2202" s="19"/>
      <c r="C2202" s="28" t="s">
        <v>22043</v>
      </c>
      <c r="D2202" s="28" t="s">
        <v>22045</v>
      </c>
      <c r="E2202" s="22"/>
      <c r="F2202" s="22"/>
      <c r="G2202" s="22"/>
      <c r="H2202" s="23">
        <v>0</v>
      </c>
      <c r="I2202" s="22"/>
      <c r="J2202" s="23" t="s">
        <v>18202</v>
      </c>
      <c r="K2202" s="31">
        <v>43313</v>
      </c>
      <c r="L2202" s="23" t="s">
        <v>219</v>
      </c>
      <c r="M2202" s="22"/>
      <c r="N2202" s="22"/>
      <c r="O2202" s="22"/>
      <c r="P2202" s="24"/>
      <c r="Q2202" s="23" t="s">
        <v>18541</v>
      </c>
      <c r="R2202" s="22"/>
      <c r="S2202" s="33"/>
      <c r="T2202" s="26"/>
      <c r="U2202" s="26"/>
      <c r="V2202" s="22"/>
      <c r="W2202" s="27"/>
      <c r="X2202" s="8"/>
      <c r="Y2202" s="8"/>
      <c r="Z2202" s="8"/>
      <c r="AA2202" s="8"/>
      <c r="AB2202" s="8"/>
      <c r="AC2202" s="8"/>
      <c r="AD2202" s="8"/>
      <c r="AE2202" s="8"/>
      <c r="AF2202" s="8"/>
      <c r="AG2202" s="8"/>
      <c r="AH2202" s="8"/>
      <c r="AI2202" s="8"/>
      <c r="AJ2202" s="8"/>
      <c r="AK2202" s="8"/>
    </row>
    <row r="2203" spans="1:37" ht="345.75">
      <c r="A2203" s="18">
        <v>4800</v>
      </c>
      <c r="B2203" s="19"/>
      <c r="C2203" s="28" t="s">
        <v>22043</v>
      </c>
      <c r="D2203" s="28" t="s">
        <v>22046</v>
      </c>
      <c r="E2203" s="22"/>
      <c r="F2203" s="22"/>
      <c r="G2203" s="22"/>
      <c r="H2203" s="23">
        <v>0</v>
      </c>
      <c r="I2203" s="22"/>
      <c r="J2203" s="23" t="s">
        <v>18202</v>
      </c>
      <c r="K2203" s="31">
        <v>43313</v>
      </c>
      <c r="L2203" s="23" t="s">
        <v>219</v>
      </c>
      <c r="M2203" s="22"/>
      <c r="N2203" s="22"/>
      <c r="O2203" s="22"/>
      <c r="P2203" s="24"/>
      <c r="Q2203" s="23" t="s">
        <v>18541</v>
      </c>
      <c r="R2203" s="22"/>
      <c r="S2203" s="33"/>
      <c r="T2203" s="26"/>
      <c r="U2203" s="26"/>
      <c r="V2203" s="22"/>
      <c r="W2203" s="27"/>
      <c r="X2203" s="8"/>
      <c r="Y2203" s="8"/>
      <c r="Z2203" s="8"/>
      <c r="AA2203" s="8"/>
      <c r="AB2203" s="8"/>
      <c r="AC2203" s="8"/>
      <c r="AD2203" s="8"/>
      <c r="AE2203" s="8"/>
      <c r="AF2203" s="8"/>
      <c r="AG2203" s="8"/>
      <c r="AH2203" s="8"/>
      <c r="AI2203" s="8"/>
      <c r="AJ2203" s="8"/>
      <c r="AK2203" s="8"/>
    </row>
    <row r="2204" spans="1:37" ht="409.6">
      <c r="A2204" s="18">
        <v>4801</v>
      </c>
      <c r="B2204" s="19"/>
      <c r="C2204" s="28" t="s">
        <v>22047</v>
      </c>
      <c r="D2204" s="21"/>
      <c r="E2204" s="22"/>
      <c r="F2204" s="22"/>
      <c r="G2204" s="22"/>
      <c r="H2204" s="23">
        <v>0</v>
      </c>
      <c r="I2204" s="22"/>
      <c r="J2204" s="23" t="s">
        <v>18202</v>
      </c>
      <c r="K2204" s="22"/>
      <c r="L2204" s="23" t="s">
        <v>15679</v>
      </c>
      <c r="M2204" s="23">
        <v>2017</v>
      </c>
      <c r="N2204" s="22"/>
      <c r="O2204" s="22"/>
      <c r="P2204" s="24"/>
      <c r="Q2204" s="23" t="s">
        <v>20</v>
      </c>
      <c r="R2204" s="23" t="s">
        <v>21</v>
      </c>
      <c r="S2204" s="25"/>
      <c r="T2204" s="26"/>
      <c r="U2204" s="26"/>
      <c r="V2204" s="22"/>
      <c r="W2204" s="27"/>
      <c r="X2204" s="8"/>
      <c r="Y2204" s="8"/>
      <c r="Z2204" s="8"/>
      <c r="AA2204" s="8"/>
      <c r="AB2204" s="8"/>
      <c r="AC2204" s="8"/>
      <c r="AD2204" s="8"/>
      <c r="AE2204" s="8"/>
      <c r="AF2204" s="8"/>
      <c r="AG2204" s="8"/>
      <c r="AH2204" s="8"/>
      <c r="AI2204" s="8"/>
      <c r="AJ2204" s="8"/>
      <c r="AK2204" s="8"/>
    </row>
    <row r="2205" spans="1:37" ht="409.6">
      <c r="A2205" s="18">
        <v>4802</v>
      </c>
      <c r="B2205" s="19"/>
      <c r="C2205" s="28" t="s">
        <v>22048</v>
      </c>
      <c r="D2205" s="21"/>
      <c r="E2205" s="22"/>
      <c r="F2205" s="22"/>
      <c r="G2205" s="22"/>
      <c r="H2205" s="23">
        <v>0</v>
      </c>
      <c r="I2205" s="22"/>
      <c r="J2205" s="23" t="s">
        <v>18202</v>
      </c>
      <c r="K2205" s="22"/>
      <c r="L2205" s="23" t="s">
        <v>21045</v>
      </c>
      <c r="M2205" s="23">
        <v>2017</v>
      </c>
      <c r="N2205" s="22"/>
      <c r="O2205" s="22"/>
      <c r="P2205" s="24"/>
      <c r="Q2205" s="23" t="s">
        <v>20</v>
      </c>
      <c r="R2205" s="23" t="s">
        <v>21</v>
      </c>
      <c r="S2205" s="25"/>
      <c r="T2205" s="26"/>
      <c r="U2205" s="26"/>
      <c r="V2205" s="22"/>
      <c r="W2205" s="27"/>
      <c r="X2205" s="8"/>
      <c r="Y2205" s="8"/>
      <c r="Z2205" s="8"/>
      <c r="AA2205" s="8"/>
      <c r="AB2205" s="8"/>
      <c r="AC2205" s="8"/>
      <c r="AD2205" s="8"/>
      <c r="AE2205" s="8"/>
      <c r="AF2205" s="8"/>
      <c r="AG2205" s="8"/>
      <c r="AH2205" s="8"/>
      <c r="AI2205" s="8"/>
      <c r="AJ2205" s="8"/>
      <c r="AK2205" s="8"/>
    </row>
    <row r="2206" spans="1:37" ht="409.6">
      <c r="A2206" s="18">
        <v>4803</v>
      </c>
      <c r="B2206" s="19"/>
      <c r="C2206" s="28" t="s">
        <v>22049</v>
      </c>
      <c r="D2206" s="21"/>
      <c r="E2206" s="22"/>
      <c r="F2206" s="22"/>
      <c r="G2206" s="22"/>
      <c r="H2206" s="23">
        <v>0</v>
      </c>
      <c r="I2206" s="22"/>
      <c r="J2206" s="23" t="s">
        <v>18202</v>
      </c>
      <c r="K2206" s="22"/>
      <c r="L2206" s="23" t="s">
        <v>18219</v>
      </c>
      <c r="M2206" s="23">
        <v>2017</v>
      </c>
      <c r="N2206" s="22"/>
      <c r="O2206" s="22"/>
      <c r="P2206" s="24"/>
      <c r="Q2206" s="23" t="s">
        <v>20</v>
      </c>
      <c r="R2206" s="23" t="s">
        <v>21</v>
      </c>
      <c r="S2206" s="25"/>
      <c r="T2206" s="26"/>
      <c r="U2206" s="26"/>
      <c r="V2206" s="22"/>
      <c r="W2206" s="27"/>
      <c r="X2206" s="8"/>
      <c r="Y2206" s="8"/>
      <c r="Z2206" s="8"/>
      <c r="AA2206" s="8"/>
      <c r="AB2206" s="8"/>
      <c r="AC2206" s="8"/>
      <c r="AD2206" s="8"/>
      <c r="AE2206" s="8"/>
      <c r="AF2206" s="8"/>
      <c r="AG2206" s="8"/>
      <c r="AH2206" s="8"/>
      <c r="AI2206" s="8"/>
      <c r="AJ2206" s="8"/>
      <c r="AK2206" s="8"/>
    </row>
    <row r="2207" spans="1:37" ht="409.6">
      <c r="A2207" s="18">
        <v>4804</v>
      </c>
      <c r="B2207" s="19"/>
      <c r="C2207" s="28" t="s">
        <v>22050</v>
      </c>
      <c r="D2207" s="21"/>
      <c r="E2207" s="22"/>
      <c r="F2207" s="22"/>
      <c r="G2207" s="22"/>
      <c r="H2207" s="23">
        <v>0</v>
      </c>
      <c r="I2207" s="22"/>
      <c r="J2207" s="23" t="s">
        <v>18202</v>
      </c>
      <c r="K2207" s="22"/>
      <c r="L2207" s="23" t="s">
        <v>21045</v>
      </c>
      <c r="M2207" s="23">
        <v>2017</v>
      </c>
      <c r="N2207" s="22"/>
      <c r="O2207" s="22"/>
      <c r="P2207" s="24"/>
      <c r="Q2207" s="23" t="s">
        <v>20</v>
      </c>
      <c r="R2207" s="23" t="s">
        <v>21</v>
      </c>
      <c r="S2207" s="25"/>
      <c r="T2207" s="26"/>
      <c r="U2207" s="26"/>
      <c r="V2207" s="22"/>
      <c r="W2207" s="27"/>
      <c r="X2207" s="8"/>
      <c r="Y2207" s="8"/>
      <c r="Z2207" s="8"/>
      <c r="AA2207" s="8"/>
      <c r="AB2207" s="8"/>
      <c r="AC2207" s="8"/>
      <c r="AD2207" s="8"/>
      <c r="AE2207" s="8"/>
      <c r="AF2207" s="8"/>
      <c r="AG2207" s="8"/>
      <c r="AH2207" s="8"/>
      <c r="AI2207" s="8"/>
      <c r="AJ2207" s="8"/>
      <c r="AK2207" s="8"/>
    </row>
    <row r="2208" spans="1:37" ht="409.6">
      <c r="A2208" s="18">
        <v>4805</v>
      </c>
      <c r="B2208" s="19"/>
      <c r="C2208" s="28" t="s">
        <v>22051</v>
      </c>
      <c r="D2208" s="21"/>
      <c r="E2208" s="22"/>
      <c r="F2208" s="22"/>
      <c r="G2208" s="22"/>
      <c r="H2208" s="23">
        <v>0</v>
      </c>
      <c r="I2208" s="22"/>
      <c r="J2208" s="23" t="s">
        <v>18202</v>
      </c>
      <c r="K2208" s="22"/>
      <c r="L2208" s="23" t="s">
        <v>18267</v>
      </c>
      <c r="M2208" s="23">
        <v>2017</v>
      </c>
      <c r="N2208" s="22"/>
      <c r="O2208" s="22"/>
      <c r="P2208" s="24"/>
      <c r="Q2208" s="23" t="s">
        <v>20</v>
      </c>
      <c r="R2208" s="23" t="s">
        <v>21</v>
      </c>
      <c r="S2208" s="25"/>
      <c r="T2208" s="26"/>
      <c r="U2208" s="26"/>
      <c r="V2208" s="22"/>
      <c r="W2208" s="27"/>
      <c r="X2208" s="8"/>
      <c r="Y2208" s="8"/>
      <c r="Z2208" s="8"/>
      <c r="AA2208" s="8"/>
      <c r="AB2208" s="8"/>
      <c r="AC2208" s="8"/>
      <c r="AD2208" s="8"/>
      <c r="AE2208" s="8"/>
      <c r="AF2208" s="8"/>
      <c r="AG2208" s="8"/>
      <c r="AH2208" s="8"/>
      <c r="AI2208" s="8"/>
      <c r="AJ2208" s="8"/>
      <c r="AK2208" s="8"/>
    </row>
    <row r="2209" spans="1:37" ht="409.6">
      <c r="A2209" s="18">
        <v>4806</v>
      </c>
      <c r="B2209" s="19"/>
      <c r="C2209" s="28" t="s">
        <v>22052</v>
      </c>
      <c r="D2209" s="21"/>
      <c r="E2209" s="22"/>
      <c r="F2209" s="22"/>
      <c r="G2209" s="22"/>
      <c r="H2209" s="23">
        <v>0</v>
      </c>
      <c r="I2209" s="22"/>
      <c r="J2209" s="23" t="s">
        <v>18202</v>
      </c>
      <c r="K2209" s="22"/>
      <c r="L2209" s="23" t="s">
        <v>18267</v>
      </c>
      <c r="M2209" s="23">
        <v>2017</v>
      </c>
      <c r="N2209" s="22"/>
      <c r="O2209" s="22"/>
      <c r="P2209" s="24"/>
      <c r="Q2209" s="23" t="s">
        <v>20</v>
      </c>
      <c r="R2209" s="23" t="s">
        <v>21</v>
      </c>
      <c r="S2209" s="25"/>
      <c r="T2209" s="26"/>
      <c r="U2209" s="26"/>
      <c r="V2209" s="22"/>
      <c r="W2209" s="27"/>
      <c r="X2209" s="8"/>
      <c r="Y2209" s="8"/>
      <c r="Z2209" s="8"/>
      <c r="AA2209" s="8"/>
      <c r="AB2209" s="8"/>
      <c r="AC2209" s="8"/>
      <c r="AD2209" s="8"/>
      <c r="AE2209" s="8"/>
      <c r="AF2209" s="8"/>
      <c r="AG2209" s="8"/>
      <c r="AH2209" s="8"/>
      <c r="AI2209" s="8"/>
      <c r="AJ2209" s="8"/>
      <c r="AK2209" s="8"/>
    </row>
    <row r="2210" spans="1:37" ht="409.6">
      <c r="A2210" s="18">
        <v>4807</v>
      </c>
      <c r="B2210" s="19"/>
      <c r="C2210" s="28" t="s">
        <v>22053</v>
      </c>
      <c r="D2210" s="21"/>
      <c r="E2210" s="22"/>
      <c r="F2210" s="22"/>
      <c r="G2210" s="22"/>
      <c r="H2210" s="23">
        <v>0</v>
      </c>
      <c r="I2210" s="22"/>
      <c r="J2210" s="23" t="s">
        <v>18202</v>
      </c>
      <c r="K2210" s="22"/>
      <c r="L2210" s="23" t="s">
        <v>21045</v>
      </c>
      <c r="M2210" s="23">
        <v>2017</v>
      </c>
      <c r="N2210" s="22"/>
      <c r="O2210" s="22"/>
      <c r="P2210" s="24"/>
      <c r="Q2210" s="23" t="s">
        <v>20</v>
      </c>
      <c r="R2210" s="23" t="s">
        <v>21</v>
      </c>
      <c r="S2210" s="25"/>
      <c r="T2210" s="26"/>
      <c r="U2210" s="26"/>
      <c r="V2210" s="22"/>
      <c r="W2210" s="27"/>
      <c r="X2210" s="8"/>
      <c r="Y2210" s="8"/>
      <c r="Z2210" s="8"/>
      <c r="AA2210" s="8"/>
      <c r="AB2210" s="8"/>
      <c r="AC2210" s="8"/>
      <c r="AD2210" s="8"/>
      <c r="AE2210" s="8"/>
      <c r="AF2210" s="8"/>
      <c r="AG2210" s="8"/>
      <c r="AH2210" s="8"/>
      <c r="AI2210" s="8"/>
      <c r="AJ2210" s="8"/>
      <c r="AK2210" s="8"/>
    </row>
    <row r="2211" spans="1:37" ht="409.6">
      <c r="A2211" s="18">
        <v>4808</v>
      </c>
      <c r="B2211" s="19"/>
      <c r="C2211" s="28" t="s">
        <v>22054</v>
      </c>
      <c r="D2211" s="21"/>
      <c r="E2211" s="22"/>
      <c r="F2211" s="22"/>
      <c r="G2211" s="22"/>
      <c r="H2211" s="23">
        <v>0</v>
      </c>
      <c r="I2211" s="22"/>
      <c r="J2211" s="23" t="s">
        <v>18202</v>
      </c>
      <c r="K2211" s="22"/>
      <c r="L2211" s="23" t="s">
        <v>21045</v>
      </c>
      <c r="M2211" s="23">
        <v>2017</v>
      </c>
      <c r="N2211" s="22"/>
      <c r="O2211" s="22"/>
      <c r="P2211" s="24"/>
      <c r="Q2211" s="23" t="s">
        <v>20</v>
      </c>
      <c r="R2211" s="23" t="s">
        <v>21</v>
      </c>
      <c r="S2211" s="25"/>
      <c r="T2211" s="26"/>
      <c r="U2211" s="26"/>
      <c r="V2211" s="22"/>
      <c r="W2211" s="27"/>
      <c r="X2211" s="8"/>
      <c r="Y2211" s="8"/>
      <c r="Z2211" s="8"/>
      <c r="AA2211" s="8"/>
      <c r="AB2211" s="8"/>
      <c r="AC2211" s="8"/>
      <c r="AD2211" s="8"/>
      <c r="AE2211" s="8"/>
      <c r="AF2211" s="8"/>
      <c r="AG2211" s="8"/>
      <c r="AH2211" s="8"/>
      <c r="AI2211" s="8"/>
      <c r="AJ2211" s="8"/>
      <c r="AK2211" s="8"/>
    </row>
    <row r="2212" spans="1:37" ht="409.6">
      <c r="A2212" s="18">
        <v>4809</v>
      </c>
      <c r="B2212" s="19"/>
      <c r="C2212" s="28" t="s">
        <v>22055</v>
      </c>
      <c r="D2212" s="21"/>
      <c r="E2212" s="22"/>
      <c r="F2212" s="22"/>
      <c r="G2212" s="22"/>
      <c r="H2212" s="23">
        <v>0</v>
      </c>
      <c r="I2212" s="22"/>
      <c r="J2212" s="23" t="s">
        <v>18202</v>
      </c>
      <c r="K2212" s="22"/>
      <c r="L2212" s="23" t="s">
        <v>21045</v>
      </c>
      <c r="M2212" s="23">
        <v>2017</v>
      </c>
      <c r="N2212" s="22"/>
      <c r="O2212" s="22"/>
      <c r="P2212" s="24"/>
      <c r="Q2212" s="23" t="s">
        <v>20</v>
      </c>
      <c r="R2212" s="23" t="s">
        <v>21</v>
      </c>
      <c r="S2212" s="25"/>
      <c r="T2212" s="26"/>
      <c r="U2212" s="26"/>
      <c r="V2212" s="22"/>
      <c r="W2212" s="27"/>
      <c r="X2212" s="8"/>
      <c r="Y2212" s="8"/>
      <c r="Z2212" s="8"/>
      <c r="AA2212" s="8"/>
      <c r="AB2212" s="8"/>
      <c r="AC2212" s="8"/>
      <c r="AD2212" s="8"/>
      <c r="AE2212" s="8"/>
      <c r="AF2212" s="8"/>
      <c r="AG2212" s="8"/>
      <c r="AH2212" s="8"/>
      <c r="AI2212" s="8"/>
      <c r="AJ2212" s="8"/>
      <c r="AK2212" s="8"/>
    </row>
    <row r="2213" spans="1:37" ht="409.6">
      <c r="A2213" s="18">
        <v>4810</v>
      </c>
      <c r="B2213" s="19"/>
      <c r="C2213" s="28" t="s">
        <v>22056</v>
      </c>
      <c r="D2213" s="21"/>
      <c r="E2213" s="22"/>
      <c r="F2213" s="22"/>
      <c r="G2213" s="22"/>
      <c r="H2213" s="23">
        <v>0</v>
      </c>
      <c r="I2213" s="22"/>
      <c r="J2213" s="23" t="s">
        <v>18202</v>
      </c>
      <c r="K2213" s="22"/>
      <c r="L2213" s="23" t="s">
        <v>21045</v>
      </c>
      <c r="M2213" s="23">
        <v>2017</v>
      </c>
      <c r="N2213" s="22"/>
      <c r="O2213" s="22"/>
      <c r="P2213" s="24"/>
      <c r="Q2213" s="23" t="s">
        <v>20</v>
      </c>
      <c r="R2213" s="23" t="s">
        <v>21</v>
      </c>
      <c r="S2213" s="25"/>
      <c r="T2213" s="26"/>
      <c r="U2213" s="26"/>
      <c r="V2213" s="22"/>
      <c r="W2213" s="27"/>
      <c r="X2213" s="8"/>
      <c r="Y2213" s="8"/>
      <c r="Z2213" s="8"/>
      <c r="AA2213" s="8"/>
      <c r="AB2213" s="8"/>
      <c r="AC2213" s="8"/>
      <c r="AD2213" s="8"/>
      <c r="AE2213" s="8"/>
      <c r="AF2213" s="8"/>
      <c r="AG2213" s="8"/>
      <c r="AH2213" s="8"/>
      <c r="AI2213" s="8"/>
      <c r="AJ2213" s="8"/>
      <c r="AK2213" s="8"/>
    </row>
    <row r="2214" spans="1:37" ht="409.6">
      <c r="A2214" s="18">
        <v>4811</v>
      </c>
      <c r="B2214" s="19"/>
      <c r="C2214" s="28" t="s">
        <v>22057</v>
      </c>
      <c r="D2214" s="21"/>
      <c r="E2214" s="22"/>
      <c r="F2214" s="22"/>
      <c r="G2214" s="22"/>
      <c r="H2214" s="23">
        <v>0</v>
      </c>
      <c r="I2214" s="22"/>
      <c r="J2214" s="23" t="s">
        <v>18202</v>
      </c>
      <c r="K2214" s="22"/>
      <c r="L2214" s="23" t="s">
        <v>15679</v>
      </c>
      <c r="M2214" s="23">
        <v>2017</v>
      </c>
      <c r="N2214" s="22"/>
      <c r="O2214" s="22"/>
      <c r="P2214" s="24"/>
      <c r="Q2214" s="23" t="s">
        <v>20</v>
      </c>
      <c r="R2214" s="23" t="s">
        <v>21</v>
      </c>
      <c r="S2214" s="25"/>
      <c r="T2214" s="26"/>
      <c r="U2214" s="26"/>
      <c r="V2214" s="22"/>
      <c r="W2214" s="27"/>
      <c r="X2214" s="8"/>
      <c r="Y2214" s="8"/>
      <c r="Z2214" s="8"/>
      <c r="AA2214" s="8"/>
      <c r="AB2214" s="8"/>
      <c r="AC2214" s="8"/>
      <c r="AD2214" s="8"/>
      <c r="AE2214" s="8"/>
      <c r="AF2214" s="8"/>
      <c r="AG2214" s="8"/>
      <c r="AH2214" s="8"/>
      <c r="AI2214" s="8"/>
      <c r="AJ2214" s="8"/>
      <c r="AK2214" s="8"/>
    </row>
    <row r="2215" spans="1:37" ht="409.6">
      <c r="A2215" s="18">
        <v>4812</v>
      </c>
      <c r="B2215" s="19"/>
      <c r="C2215" s="28" t="s">
        <v>22058</v>
      </c>
      <c r="D2215" s="21"/>
      <c r="E2215" s="22"/>
      <c r="F2215" s="22"/>
      <c r="G2215" s="22"/>
      <c r="H2215" s="23">
        <v>0</v>
      </c>
      <c r="I2215" s="22"/>
      <c r="J2215" s="23" t="s">
        <v>18202</v>
      </c>
      <c r="K2215" s="22"/>
      <c r="L2215" s="23" t="s">
        <v>15679</v>
      </c>
      <c r="M2215" s="23">
        <v>2017</v>
      </c>
      <c r="N2215" s="22"/>
      <c r="O2215" s="22"/>
      <c r="P2215" s="24"/>
      <c r="Q2215" s="23" t="s">
        <v>20</v>
      </c>
      <c r="R2215" s="23" t="s">
        <v>21</v>
      </c>
      <c r="S2215" s="25"/>
      <c r="T2215" s="26"/>
      <c r="U2215" s="26"/>
      <c r="V2215" s="22"/>
      <c r="W2215" s="27"/>
      <c r="X2215" s="8"/>
      <c r="Y2215" s="8"/>
      <c r="Z2215" s="8"/>
      <c r="AA2215" s="8"/>
      <c r="AB2215" s="8"/>
      <c r="AC2215" s="8"/>
      <c r="AD2215" s="8"/>
      <c r="AE2215" s="8"/>
      <c r="AF2215" s="8"/>
      <c r="AG2215" s="8"/>
      <c r="AH2215" s="8"/>
      <c r="AI2215" s="8"/>
      <c r="AJ2215" s="8"/>
      <c r="AK2215" s="8"/>
    </row>
    <row r="2216" spans="1:37" ht="409.6">
      <c r="A2216" s="18">
        <v>4813</v>
      </c>
      <c r="B2216" s="19"/>
      <c r="C2216" s="28" t="s">
        <v>22059</v>
      </c>
      <c r="D2216" s="21"/>
      <c r="E2216" s="22"/>
      <c r="F2216" s="22"/>
      <c r="G2216" s="22"/>
      <c r="H2216" s="23">
        <v>0</v>
      </c>
      <c r="I2216" s="22"/>
      <c r="J2216" s="23" t="s">
        <v>18202</v>
      </c>
      <c r="K2216" s="22"/>
      <c r="L2216" s="23" t="s">
        <v>15679</v>
      </c>
      <c r="M2216" s="23">
        <v>2017</v>
      </c>
      <c r="N2216" s="22"/>
      <c r="O2216" s="22"/>
      <c r="P2216" s="24"/>
      <c r="Q2216" s="23" t="s">
        <v>20</v>
      </c>
      <c r="R2216" s="23" t="s">
        <v>21</v>
      </c>
      <c r="S2216" s="25"/>
      <c r="T2216" s="26"/>
      <c r="U2216" s="26"/>
      <c r="V2216" s="22"/>
      <c r="W2216" s="27"/>
      <c r="X2216" s="8"/>
      <c r="Y2216" s="8"/>
      <c r="Z2216" s="8"/>
      <c r="AA2216" s="8"/>
      <c r="AB2216" s="8"/>
      <c r="AC2216" s="8"/>
      <c r="AD2216" s="8"/>
      <c r="AE2216" s="8"/>
      <c r="AF2216" s="8"/>
      <c r="AG2216" s="8"/>
      <c r="AH2216" s="8"/>
      <c r="AI2216" s="8"/>
      <c r="AJ2216" s="8"/>
      <c r="AK2216" s="8"/>
    </row>
    <row r="2217" spans="1:37" ht="409.6">
      <c r="A2217" s="18">
        <v>4814</v>
      </c>
      <c r="B2217" s="19"/>
      <c r="C2217" s="28" t="s">
        <v>22060</v>
      </c>
      <c r="D2217" s="21"/>
      <c r="E2217" s="22"/>
      <c r="F2217" s="22"/>
      <c r="G2217" s="22"/>
      <c r="H2217" s="23">
        <v>0</v>
      </c>
      <c r="I2217" s="22"/>
      <c r="J2217" s="23" t="s">
        <v>18202</v>
      </c>
      <c r="K2217" s="22"/>
      <c r="L2217" s="23" t="s">
        <v>15679</v>
      </c>
      <c r="M2217" s="23">
        <v>2017</v>
      </c>
      <c r="N2217" s="22"/>
      <c r="O2217" s="22"/>
      <c r="P2217" s="24"/>
      <c r="Q2217" s="23" t="s">
        <v>20</v>
      </c>
      <c r="R2217" s="23" t="s">
        <v>21</v>
      </c>
      <c r="S2217" s="25"/>
      <c r="T2217" s="26"/>
      <c r="U2217" s="26"/>
      <c r="V2217" s="22"/>
      <c r="W2217" s="27"/>
      <c r="X2217" s="8"/>
      <c r="Y2217" s="8"/>
      <c r="Z2217" s="8"/>
      <c r="AA2217" s="8"/>
      <c r="AB2217" s="8"/>
      <c r="AC2217" s="8"/>
      <c r="AD2217" s="8"/>
      <c r="AE2217" s="8"/>
      <c r="AF2217" s="8"/>
      <c r="AG2217" s="8"/>
      <c r="AH2217" s="8"/>
      <c r="AI2217" s="8"/>
      <c r="AJ2217" s="8"/>
      <c r="AK2217" s="8"/>
    </row>
    <row r="2218" spans="1:37" ht="409.6">
      <c r="A2218" s="18">
        <v>4815</v>
      </c>
      <c r="B2218" s="19"/>
      <c r="C2218" s="28" t="s">
        <v>22061</v>
      </c>
      <c r="D2218" s="21"/>
      <c r="E2218" s="22"/>
      <c r="F2218" s="22"/>
      <c r="G2218" s="22"/>
      <c r="H2218" s="23">
        <v>0</v>
      </c>
      <c r="I2218" s="22"/>
      <c r="J2218" s="23" t="s">
        <v>18202</v>
      </c>
      <c r="K2218" s="22"/>
      <c r="L2218" s="23" t="s">
        <v>15679</v>
      </c>
      <c r="M2218" s="23">
        <v>2017</v>
      </c>
      <c r="N2218" s="22"/>
      <c r="O2218" s="22"/>
      <c r="P2218" s="24"/>
      <c r="Q2218" s="23" t="s">
        <v>20</v>
      </c>
      <c r="R2218" s="23" t="s">
        <v>21</v>
      </c>
      <c r="S2218" s="25"/>
      <c r="T2218" s="26"/>
      <c r="U2218" s="26"/>
      <c r="V2218" s="22"/>
      <c r="W2218" s="27"/>
      <c r="X2218" s="8"/>
      <c r="Y2218" s="8"/>
      <c r="Z2218" s="8"/>
      <c r="AA2218" s="8"/>
      <c r="AB2218" s="8"/>
      <c r="AC2218" s="8"/>
      <c r="AD2218" s="8"/>
      <c r="AE2218" s="8"/>
      <c r="AF2218" s="8"/>
      <c r="AG2218" s="8"/>
      <c r="AH2218" s="8"/>
      <c r="AI2218" s="8"/>
      <c r="AJ2218" s="8"/>
      <c r="AK2218" s="8"/>
    </row>
    <row r="2219" spans="1:37" ht="409.6">
      <c r="A2219" s="18">
        <v>4816</v>
      </c>
      <c r="B2219" s="19"/>
      <c r="C2219" s="28" t="s">
        <v>22062</v>
      </c>
      <c r="D2219" s="21"/>
      <c r="E2219" s="22"/>
      <c r="F2219" s="22"/>
      <c r="G2219" s="22"/>
      <c r="H2219" s="23">
        <v>0</v>
      </c>
      <c r="I2219" s="22"/>
      <c r="J2219" s="23" t="s">
        <v>18202</v>
      </c>
      <c r="K2219" s="22"/>
      <c r="L2219" s="23" t="s">
        <v>15679</v>
      </c>
      <c r="M2219" s="23">
        <v>2017</v>
      </c>
      <c r="N2219" s="22"/>
      <c r="O2219" s="22"/>
      <c r="P2219" s="24"/>
      <c r="Q2219" s="23" t="s">
        <v>20</v>
      </c>
      <c r="R2219" s="23" t="s">
        <v>21</v>
      </c>
      <c r="S2219" s="25"/>
      <c r="T2219" s="26"/>
      <c r="U2219" s="26"/>
      <c r="V2219" s="22"/>
      <c r="W2219" s="27"/>
      <c r="X2219" s="8"/>
      <c r="Y2219" s="8"/>
      <c r="Z2219" s="8"/>
      <c r="AA2219" s="8"/>
      <c r="AB2219" s="8"/>
      <c r="AC2219" s="8"/>
      <c r="AD2219" s="8"/>
      <c r="AE2219" s="8"/>
      <c r="AF2219" s="8"/>
      <c r="AG2219" s="8"/>
      <c r="AH2219" s="8"/>
      <c r="AI2219" s="8"/>
      <c r="AJ2219" s="8"/>
      <c r="AK2219" s="8"/>
    </row>
    <row r="2220" spans="1:37" ht="409.6">
      <c r="A2220" s="18">
        <v>4817</v>
      </c>
      <c r="B2220" s="19"/>
      <c r="C2220" s="28" t="s">
        <v>22063</v>
      </c>
      <c r="D2220" s="21"/>
      <c r="E2220" s="22"/>
      <c r="F2220" s="22"/>
      <c r="G2220" s="22"/>
      <c r="H2220" s="23">
        <v>0</v>
      </c>
      <c r="I2220" s="22"/>
      <c r="J2220" s="23" t="s">
        <v>18202</v>
      </c>
      <c r="K2220" s="22"/>
      <c r="L2220" s="23" t="s">
        <v>18267</v>
      </c>
      <c r="M2220" s="23">
        <v>2017</v>
      </c>
      <c r="N2220" s="22"/>
      <c r="O2220" s="22"/>
      <c r="P2220" s="24"/>
      <c r="Q2220" s="23" t="s">
        <v>20</v>
      </c>
      <c r="R2220" s="23" t="s">
        <v>21</v>
      </c>
      <c r="S2220" s="25"/>
      <c r="T2220" s="26"/>
      <c r="U2220" s="26"/>
      <c r="V2220" s="22"/>
      <c r="W2220" s="27"/>
      <c r="X2220" s="8"/>
      <c r="Y2220" s="8"/>
      <c r="Z2220" s="8"/>
      <c r="AA2220" s="8"/>
      <c r="AB2220" s="8"/>
      <c r="AC2220" s="8"/>
      <c r="AD2220" s="8"/>
      <c r="AE2220" s="8"/>
      <c r="AF2220" s="8"/>
      <c r="AG2220" s="8"/>
      <c r="AH2220" s="8"/>
      <c r="AI2220" s="8"/>
      <c r="AJ2220" s="8"/>
      <c r="AK2220" s="8"/>
    </row>
    <row r="2221" spans="1:37" ht="409.6">
      <c r="A2221" s="18">
        <v>4818</v>
      </c>
      <c r="B2221" s="19"/>
      <c r="C2221" s="28" t="s">
        <v>22064</v>
      </c>
      <c r="D2221" s="21"/>
      <c r="E2221" s="22"/>
      <c r="F2221" s="22"/>
      <c r="G2221" s="22"/>
      <c r="H2221" s="23">
        <v>0</v>
      </c>
      <c r="I2221" s="22"/>
      <c r="J2221" s="23" t="s">
        <v>18202</v>
      </c>
      <c r="K2221" s="22"/>
      <c r="L2221" s="23" t="s">
        <v>21045</v>
      </c>
      <c r="M2221" s="23">
        <v>2017</v>
      </c>
      <c r="N2221" s="22"/>
      <c r="O2221" s="22"/>
      <c r="P2221" s="24"/>
      <c r="Q2221" s="23" t="s">
        <v>20</v>
      </c>
      <c r="R2221" s="23" t="s">
        <v>21</v>
      </c>
      <c r="S2221" s="25"/>
      <c r="T2221" s="26"/>
      <c r="U2221" s="26"/>
      <c r="V2221" s="22"/>
      <c r="W2221" s="27"/>
      <c r="X2221" s="8"/>
      <c r="Y2221" s="8"/>
      <c r="Z2221" s="8"/>
      <c r="AA2221" s="8"/>
      <c r="AB2221" s="8"/>
      <c r="AC2221" s="8"/>
      <c r="AD2221" s="8"/>
      <c r="AE2221" s="8"/>
      <c r="AF2221" s="8"/>
      <c r="AG2221" s="8"/>
      <c r="AH2221" s="8"/>
      <c r="AI2221" s="8"/>
      <c r="AJ2221" s="8"/>
      <c r="AK2221" s="8"/>
    </row>
    <row r="2222" spans="1:37" ht="409.6">
      <c r="A2222" s="18">
        <v>4819</v>
      </c>
      <c r="B2222" s="19"/>
      <c r="C2222" s="28" t="s">
        <v>22065</v>
      </c>
      <c r="D2222" s="21"/>
      <c r="E2222" s="22"/>
      <c r="F2222" s="22"/>
      <c r="G2222" s="22"/>
      <c r="H2222" s="23">
        <v>0</v>
      </c>
      <c r="I2222" s="22"/>
      <c r="J2222" s="23" t="s">
        <v>18202</v>
      </c>
      <c r="K2222" s="22"/>
      <c r="L2222" s="23" t="s">
        <v>18267</v>
      </c>
      <c r="M2222" s="23">
        <v>2017</v>
      </c>
      <c r="N2222" s="22"/>
      <c r="O2222" s="22"/>
      <c r="P2222" s="24"/>
      <c r="Q2222" s="23" t="s">
        <v>20</v>
      </c>
      <c r="R2222" s="23" t="s">
        <v>21</v>
      </c>
      <c r="S2222" s="25"/>
      <c r="T2222" s="26"/>
      <c r="U2222" s="26"/>
      <c r="V2222" s="22"/>
      <c r="W2222" s="27"/>
      <c r="X2222" s="8"/>
      <c r="Y2222" s="8"/>
      <c r="Z2222" s="8"/>
      <c r="AA2222" s="8"/>
      <c r="AB2222" s="8"/>
      <c r="AC2222" s="8"/>
      <c r="AD2222" s="8"/>
      <c r="AE2222" s="8"/>
      <c r="AF2222" s="8"/>
      <c r="AG2222" s="8"/>
      <c r="AH2222" s="8"/>
      <c r="AI2222" s="8"/>
      <c r="AJ2222" s="8"/>
      <c r="AK2222" s="8"/>
    </row>
    <row r="2223" spans="1:37" ht="409.6">
      <c r="A2223" s="18">
        <v>4820</v>
      </c>
      <c r="B2223" s="19"/>
      <c r="C2223" s="28" t="s">
        <v>22066</v>
      </c>
      <c r="D2223" s="21"/>
      <c r="E2223" s="22"/>
      <c r="F2223" s="22"/>
      <c r="G2223" s="22"/>
      <c r="H2223" s="23">
        <v>0</v>
      </c>
      <c r="I2223" s="22"/>
      <c r="J2223" s="23" t="s">
        <v>18202</v>
      </c>
      <c r="K2223" s="22"/>
      <c r="L2223" s="23" t="s">
        <v>18219</v>
      </c>
      <c r="M2223" s="23">
        <v>2017</v>
      </c>
      <c r="N2223" s="22"/>
      <c r="O2223" s="22"/>
      <c r="P2223" s="24"/>
      <c r="Q2223" s="23" t="s">
        <v>20</v>
      </c>
      <c r="R2223" s="23" t="s">
        <v>21</v>
      </c>
      <c r="S2223" s="25"/>
      <c r="T2223" s="26"/>
      <c r="U2223" s="26"/>
      <c r="V2223" s="22"/>
      <c r="W2223" s="27"/>
      <c r="X2223" s="8"/>
      <c r="Y2223" s="8"/>
      <c r="Z2223" s="8"/>
      <c r="AA2223" s="8"/>
      <c r="AB2223" s="8"/>
      <c r="AC2223" s="8"/>
      <c r="AD2223" s="8"/>
      <c r="AE2223" s="8"/>
      <c r="AF2223" s="8"/>
      <c r="AG2223" s="8"/>
      <c r="AH2223" s="8"/>
      <c r="AI2223" s="8"/>
      <c r="AJ2223" s="8"/>
      <c r="AK2223" s="8"/>
    </row>
    <row r="2224" spans="1:37" ht="409.6">
      <c r="A2224" s="18">
        <v>4821</v>
      </c>
      <c r="B2224" s="19"/>
      <c r="C2224" s="28" t="s">
        <v>22067</v>
      </c>
      <c r="D2224" s="21"/>
      <c r="E2224" s="22"/>
      <c r="F2224" s="22"/>
      <c r="G2224" s="22"/>
      <c r="H2224" s="23">
        <v>0</v>
      </c>
      <c r="I2224" s="22"/>
      <c r="J2224" s="23" t="s">
        <v>18202</v>
      </c>
      <c r="K2224" s="22"/>
      <c r="L2224" s="23" t="s">
        <v>21045</v>
      </c>
      <c r="M2224" s="23">
        <v>2017</v>
      </c>
      <c r="N2224" s="22"/>
      <c r="O2224" s="22"/>
      <c r="P2224" s="24"/>
      <c r="Q2224" s="23" t="s">
        <v>20</v>
      </c>
      <c r="R2224" s="23" t="s">
        <v>21</v>
      </c>
      <c r="S2224" s="25"/>
      <c r="T2224" s="26"/>
      <c r="U2224" s="26"/>
      <c r="V2224" s="22"/>
      <c r="W2224" s="27"/>
      <c r="X2224" s="8"/>
      <c r="Y2224" s="8"/>
      <c r="Z2224" s="8"/>
      <c r="AA2224" s="8"/>
      <c r="AB2224" s="8"/>
      <c r="AC2224" s="8"/>
      <c r="AD2224" s="8"/>
      <c r="AE2224" s="8"/>
      <c r="AF2224" s="8"/>
      <c r="AG2224" s="8"/>
      <c r="AH2224" s="8"/>
      <c r="AI2224" s="8"/>
      <c r="AJ2224" s="8"/>
      <c r="AK2224" s="8"/>
    </row>
    <row r="2225" spans="1:37" ht="409.6">
      <c r="A2225" s="18">
        <v>4822</v>
      </c>
      <c r="B2225" s="19"/>
      <c r="C2225" s="28" t="s">
        <v>22068</v>
      </c>
      <c r="D2225" s="21"/>
      <c r="E2225" s="22"/>
      <c r="F2225" s="22"/>
      <c r="G2225" s="22"/>
      <c r="H2225" s="23">
        <v>0</v>
      </c>
      <c r="I2225" s="22"/>
      <c r="J2225" s="23" t="s">
        <v>18202</v>
      </c>
      <c r="K2225" s="22"/>
      <c r="L2225" s="23" t="s">
        <v>18267</v>
      </c>
      <c r="M2225" s="23">
        <v>2017</v>
      </c>
      <c r="N2225" s="22"/>
      <c r="O2225" s="22"/>
      <c r="P2225" s="24"/>
      <c r="Q2225" s="23" t="s">
        <v>20</v>
      </c>
      <c r="R2225" s="23" t="s">
        <v>21</v>
      </c>
      <c r="S2225" s="25"/>
      <c r="T2225" s="26"/>
      <c r="U2225" s="26"/>
      <c r="V2225" s="22"/>
      <c r="W2225" s="27"/>
      <c r="X2225" s="8"/>
      <c r="Y2225" s="8"/>
      <c r="Z2225" s="8"/>
      <c r="AA2225" s="8"/>
      <c r="AB2225" s="8"/>
      <c r="AC2225" s="8"/>
      <c r="AD2225" s="8"/>
      <c r="AE2225" s="8"/>
      <c r="AF2225" s="8"/>
      <c r="AG2225" s="8"/>
      <c r="AH2225" s="8"/>
      <c r="AI2225" s="8"/>
      <c r="AJ2225" s="8"/>
      <c r="AK2225" s="8"/>
    </row>
    <row r="2226" spans="1:37" ht="409.5">
      <c r="A2226" s="18">
        <v>4823</v>
      </c>
      <c r="B2226" s="19"/>
      <c r="C2226" s="20" t="s">
        <v>22069</v>
      </c>
      <c r="D2226" s="21"/>
      <c r="E2226" s="22"/>
      <c r="F2226" s="22"/>
      <c r="G2226" s="22"/>
      <c r="H2226" s="23">
        <v>0</v>
      </c>
      <c r="I2226" s="22"/>
      <c r="J2226" s="23" t="s">
        <v>18202</v>
      </c>
      <c r="K2226" s="22"/>
      <c r="L2226" s="23" t="s">
        <v>21045</v>
      </c>
      <c r="M2226" s="22"/>
      <c r="N2226" s="22"/>
      <c r="O2226" s="22"/>
      <c r="P2226" s="24"/>
      <c r="Q2226" s="23" t="s">
        <v>20</v>
      </c>
      <c r="R2226" s="22"/>
      <c r="S2226" s="25"/>
      <c r="T2226" s="26"/>
      <c r="U2226" s="26"/>
      <c r="V2226" s="22"/>
      <c r="W2226" s="27"/>
      <c r="X2226" s="8"/>
      <c r="Y2226" s="8"/>
      <c r="Z2226" s="8"/>
      <c r="AA2226" s="8"/>
      <c r="AB2226" s="8"/>
      <c r="AC2226" s="8"/>
      <c r="AD2226" s="8"/>
      <c r="AE2226" s="8"/>
      <c r="AF2226" s="8"/>
      <c r="AG2226" s="8"/>
      <c r="AH2226" s="8"/>
      <c r="AI2226" s="8"/>
      <c r="AJ2226" s="8"/>
      <c r="AK2226" s="8"/>
    </row>
    <row r="2227" spans="1:37" ht="180.75">
      <c r="A2227" s="18">
        <v>4824</v>
      </c>
      <c r="B2227" s="19"/>
      <c r="C2227" s="28" t="s">
        <v>819</v>
      </c>
      <c r="D2227" s="28" t="s">
        <v>22070</v>
      </c>
      <c r="E2227" s="22"/>
      <c r="F2227" s="22"/>
      <c r="G2227" s="22"/>
      <c r="H2227" s="23">
        <v>0</v>
      </c>
      <c r="I2227" s="22"/>
      <c r="J2227" s="23" t="s">
        <v>18202</v>
      </c>
      <c r="K2227" s="31">
        <v>43313</v>
      </c>
      <c r="L2227" s="23" t="s">
        <v>219</v>
      </c>
      <c r="M2227" s="22"/>
      <c r="N2227" s="22"/>
      <c r="O2227" s="22"/>
      <c r="P2227" s="24"/>
      <c r="Q2227" s="23" t="s">
        <v>18541</v>
      </c>
      <c r="R2227" s="22"/>
      <c r="S2227" s="33"/>
      <c r="T2227" s="26"/>
      <c r="U2227" s="26"/>
      <c r="V2227" s="22"/>
      <c r="W2227" s="27"/>
      <c r="X2227" s="8"/>
      <c r="Y2227" s="8"/>
      <c r="Z2227" s="8"/>
      <c r="AA2227" s="8"/>
      <c r="AB2227" s="8"/>
      <c r="AC2227" s="8"/>
      <c r="AD2227" s="8"/>
      <c r="AE2227" s="8"/>
      <c r="AF2227" s="8"/>
      <c r="AG2227" s="8"/>
      <c r="AH2227" s="8"/>
      <c r="AI2227" s="8"/>
      <c r="AJ2227" s="8"/>
      <c r="AK2227" s="8"/>
    </row>
    <row r="2228" spans="1:37" ht="105.75">
      <c r="A2228" s="18">
        <v>4835</v>
      </c>
      <c r="B2228" s="19"/>
      <c r="C2228" s="28" t="s">
        <v>22071</v>
      </c>
      <c r="D2228" s="28" t="s">
        <v>883</v>
      </c>
      <c r="E2228" s="22"/>
      <c r="F2228" s="22"/>
      <c r="G2228" s="22"/>
      <c r="H2228" s="23">
        <v>0</v>
      </c>
      <c r="I2228" s="22"/>
      <c r="J2228" s="23" t="s">
        <v>18202</v>
      </c>
      <c r="K2228" s="22"/>
      <c r="L2228" s="23" t="s">
        <v>17409</v>
      </c>
      <c r="M2228" s="22"/>
      <c r="N2228" s="22"/>
      <c r="O2228" s="22"/>
      <c r="P2228" s="24"/>
      <c r="Q2228" s="22"/>
      <c r="R2228" s="23" t="s">
        <v>7606</v>
      </c>
      <c r="S2228" s="25"/>
      <c r="T2228" s="26"/>
      <c r="U2228" s="32" t="s">
        <v>545</v>
      </c>
      <c r="V2228" s="22"/>
      <c r="W2228" s="27"/>
      <c r="X2228" s="8"/>
      <c r="Y2228" s="8"/>
      <c r="Z2228" s="8"/>
      <c r="AA2228" s="8"/>
      <c r="AB2228" s="8"/>
      <c r="AC2228" s="8"/>
      <c r="AD2228" s="8"/>
      <c r="AE2228" s="8"/>
      <c r="AF2228" s="8"/>
      <c r="AG2228" s="8"/>
      <c r="AH2228" s="8"/>
      <c r="AI2228" s="8"/>
      <c r="AJ2228" s="8"/>
      <c r="AK2228" s="8"/>
    </row>
    <row r="2229" spans="1:37" ht="195.75">
      <c r="A2229" s="18">
        <v>4836</v>
      </c>
      <c r="B2229" s="19"/>
      <c r="C2229" s="28" t="s">
        <v>22072</v>
      </c>
      <c r="D2229" s="28" t="s">
        <v>22073</v>
      </c>
      <c r="E2229" s="22"/>
      <c r="F2229" s="22"/>
      <c r="G2229" s="22"/>
      <c r="H2229" s="23">
        <v>0</v>
      </c>
      <c r="I2229" s="22"/>
      <c r="J2229" s="23" t="s">
        <v>18202</v>
      </c>
      <c r="K2229" s="22"/>
      <c r="L2229" s="23" t="s">
        <v>15679</v>
      </c>
      <c r="M2229" s="22"/>
      <c r="N2229" s="22"/>
      <c r="O2229" s="22"/>
      <c r="P2229" s="24"/>
      <c r="Q2229" s="23" t="s">
        <v>36</v>
      </c>
      <c r="R2229" s="23" t="s">
        <v>37</v>
      </c>
      <c r="S2229" s="25"/>
      <c r="T2229" s="26"/>
      <c r="U2229" s="26"/>
      <c r="V2229" s="22"/>
      <c r="W2229" s="27"/>
      <c r="X2229" s="8"/>
      <c r="Y2229" s="8"/>
      <c r="Z2229" s="8"/>
      <c r="AA2229" s="8"/>
      <c r="AB2229" s="8"/>
      <c r="AC2229" s="8"/>
      <c r="AD2229" s="8"/>
      <c r="AE2229" s="8"/>
      <c r="AF2229" s="8"/>
      <c r="AG2229" s="8"/>
      <c r="AH2229" s="8"/>
      <c r="AI2229" s="8"/>
      <c r="AJ2229" s="8"/>
      <c r="AK2229" s="8"/>
    </row>
    <row r="2230" spans="1:37" ht="150.75">
      <c r="A2230" s="18">
        <v>4837</v>
      </c>
      <c r="B2230" s="19"/>
      <c r="C2230" s="28" t="s">
        <v>22074</v>
      </c>
      <c r="D2230" s="28" t="s">
        <v>22075</v>
      </c>
      <c r="E2230" s="22"/>
      <c r="F2230" s="22"/>
      <c r="G2230" s="22"/>
      <c r="H2230" s="23">
        <v>0</v>
      </c>
      <c r="I2230" s="22"/>
      <c r="J2230" s="23" t="s">
        <v>18202</v>
      </c>
      <c r="K2230" s="22"/>
      <c r="L2230" s="23" t="s">
        <v>15679</v>
      </c>
      <c r="M2230" s="22"/>
      <c r="N2230" s="22"/>
      <c r="O2230" s="22"/>
      <c r="P2230" s="24"/>
      <c r="Q2230" s="23" t="s">
        <v>36</v>
      </c>
      <c r="R2230" s="23" t="s">
        <v>37</v>
      </c>
      <c r="S2230" s="25"/>
      <c r="T2230" s="26"/>
      <c r="U2230" s="26"/>
      <c r="V2230" s="22"/>
      <c r="W2230" s="27"/>
      <c r="X2230" s="8"/>
      <c r="Y2230" s="8"/>
      <c r="Z2230" s="8"/>
      <c r="AA2230" s="8"/>
      <c r="AB2230" s="8"/>
      <c r="AC2230" s="8"/>
      <c r="AD2230" s="8"/>
      <c r="AE2230" s="8"/>
      <c r="AF2230" s="8"/>
      <c r="AG2230" s="8"/>
      <c r="AH2230" s="8"/>
      <c r="AI2230" s="8"/>
      <c r="AJ2230" s="8"/>
      <c r="AK2230" s="8"/>
    </row>
    <row r="2231" spans="1:37" ht="135.75">
      <c r="A2231" s="18">
        <v>4841</v>
      </c>
      <c r="B2231" s="19"/>
      <c r="C2231" s="28" t="s">
        <v>22076</v>
      </c>
      <c r="D2231" s="28" t="s">
        <v>22077</v>
      </c>
      <c r="E2231" s="22"/>
      <c r="F2231" s="23" t="s">
        <v>50</v>
      </c>
      <c r="G2231" s="22"/>
      <c r="H2231" s="23">
        <v>0</v>
      </c>
      <c r="I2231" s="22"/>
      <c r="J2231" s="23" t="s">
        <v>18202</v>
      </c>
      <c r="K2231" s="22"/>
      <c r="L2231" s="23" t="s">
        <v>15679</v>
      </c>
      <c r="M2231" s="23" t="s">
        <v>11857</v>
      </c>
      <c r="N2231" s="22"/>
      <c r="O2231" s="22"/>
      <c r="P2231" s="24"/>
      <c r="Q2231" s="23" t="s">
        <v>29</v>
      </c>
      <c r="R2231" s="23" t="s">
        <v>30</v>
      </c>
      <c r="S2231" s="25"/>
      <c r="T2231" s="26"/>
      <c r="U2231" s="26"/>
      <c r="V2231" s="22"/>
      <c r="W2231" s="27"/>
      <c r="X2231" s="8"/>
      <c r="Y2231" s="8"/>
      <c r="Z2231" s="8"/>
      <c r="AA2231" s="8"/>
      <c r="AB2231" s="8"/>
      <c r="AC2231" s="8"/>
      <c r="AD2231" s="8"/>
      <c r="AE2231" s="8"/>
      <c r="AF2231" s="8"/>
      <c r="AG2231" s="8"/>
      <c r="AH2231" s="8"/>
      <c r="AI2231" s="8"/>
      <c r="AJ2231" s="8"/>
      <c r="AK2231" s="8"/>
    </row>
    <row r="2232" spans="1:37" ht="60.75">
      <c r="A2232" s="18">
        <v>4842</v>
      </c>
      <c r="B2232" s="19"/>
      <c r="C2232" s="28" t="s">
        <v>22078</v>
      </c>
      <c r="D2232" s="28" t="s">
        <v>22079</v>
      </c>
      <c r="E2232" s="22"/>
      <c r="F2232" s="23" t="s">
        <v>50</v>
      </c>
      <c r="G2232" s="22"/>
      <c r="H2232" s="23">
        <v>0</v>
      </c>
      <c r="I2232" s="22"/>
      <c r="J2232" s="23" t="s">
        <v>18202</v>
      </c>
      <c r="K2232" s="22"/>
      <c r="L2232" s="23" t="s">
        <v>22022</v>
      </c>
      <c r="M2232" s="23" t="s">
        <v>11857</v>
      </c>
      <c r="N2232" s="22"/>
      <c r="O2232" s="22"/>
      <c r="P2232" s="24"/>
      <c r="Q2232" s="23" t="s">
        <v>29</v>
      </c>
      <c r="R2232" s="23" t="s">
        <v>30</v>
      </c>
      <c r="S2232" s="25"/>
      <c r="T2232" s="26"/>
      <c r="U2232" s="26"/>
      <c r="V2232" s="22"/>
      <c r="W2232" s="27"/>
      <c r="X2232" s="8"/>
      <c r="Y2232" s="8"/>
      <c r="Z2232" s="8"/>
      <c r="AA2232" s="8"/>
      <c r="AB2232" s="8"/>
      <c r="AC2232" s="8"/>
      <c r="AD2232" s="8"/>
      <c r="AE2232" s="8"/>
      <c r="AF2232" s="8"/>
      <c r="AG2232" s="8"/>
      <c r="AH2232" s="8"/>
      <c r="AI2232" s="8"/>
      <c r="AJ2232" s="8"/>
      <c r="AK2232" s="8"/>
    </row>
    <row r="2233" spans="1:37" ht="409.5">
      <c r="A2233" s="18">
        <v>4846</v>
      </c>
      <c r="B2233" s="19"/>
      <c r="C2233" s="20" t="s">
        <v>22080</v>
      </c>
      <c r="D2233" s="21"/>
      <c r="E2233" s="22"/>
      <c r="F2233" s="22"/>
      <c r="G2233" s="22"/>
      <c r="H2233" s="23">
        <v>0</v>
      </c>
      <c r="I2233" s="22"/>
      <c r="J2233" s="23" t="s">
        <v>18202</v>
      </c>
      <c r="K2233" s="22"/>
      <c r="L2233" s="23" t="s">
        <v>21045</v>
      </c>
      <c r="M2233" s="22"/>
      <c r="N2233" s="22"/>
      <c r="O2233" s="22"/>
      <c r="P2233" s="24"/>
      <c r="Q2233" s="23" t="s">
        <v>20</v>
      </c>
      <c r="R2233" s="22"/>
      <c r="S2233" s="25"/>
      <c r="T2233" s="26"/>
      <c r="U2233" s="26"/>
      <c r="V2233" s="22"/>
      <c r="W2233" s="27"/>
      <c r="X2233" s="8"/>
      <c r="Y2233" s="8"/>
      <c r="Z2233" s="8"/>
      <c r="AA2233" s="8"/>
      <c r="AB2233" s="8"/>
      <c r="AC2233" s="8"/>
      <c r="AD2233" s="8"/>
      <c r="AE2233" s="8"/>
      <c r="AF2233" s="8"/>
      <c r="AG2233" s="8"/>
      <c r="AH2233" s="8"/>
      <c r="AI2233" s="8"/>
      <c r="AJ2233" s="8"/>
      <c r="AK2233" s="8"/>
    </row>
    <row r="2234" spans="1:37" ht="75.75">
      <c r="A2234" s="18">
        <v>4847</v>
      </c>
      <c r="B2234" s="19"/>
      <c r="C2234" s="28" t="s">
        <v>22081</v>
      </c>
      <c r="D2234" s="28" t="s">
        <v>22082</v>
      </c>
      <c r="E2234" s="22"/>
      <c r="F2234" s="23" t="s">
        <v>677</v>
      </c>
      <c r="G2234" s="23" t="s">
        <v>18725</v>
      </c>
      <c r="H2234" s="23">
        <v>0</v>
      </c>
      <c r="I2234" s="22"/>
      <c r="J2234" s="23" t="s">
        <v>18202</v>
      </c>
      <c r="K2234" s="29">
        <v>43497</v>
      </c>
      <c r="L2234" s="23" t="s">
        <v>22022</v>
      </c>
      <c r="M2234" s="22"/>
      <c r="N2234" s="23" t="s">
        <v>18419</v>
      </c>
      <c r="O2234" s="22"/>
      <c r="P2234" s="24"/>
      <c r="Q2234" s="23" t="s">
        <v>29</v>
      </c>
      <c r="R2234" s="23" t="s">
        <v>30</v>
      </c>
      <c r="S2234" s="25"/>
      <c r="T2234" s="26"/>
      <c r="U2234" s="26"/>
      <c r="V2234" s="22"/>
      <c r="W2234" s="27"/>
      <c r="X2234" s="8"/>
      <c r="Y2234" s="8"/>
      <c r="Z2234" s="8"/>
      <c r="AA2234" s="8"/>
      <c r="AB2234" s="8"/>
      <c r="AC2234" s="8"/>
      <c r="AD2234" s="8"/>
      <c r="AE2234" s="8"/>
      <c r="AF2234" s="8"/>
      <c r="AG2234" s="8"/>
      <c r="AH2234" s="8"/>
      <c r="AI2234" s="8"/>
      <c r="AJ2234" s="8"/>
      <c r="AK2234" s="8"/>
    </row>
    <row r="2235" spans="1:37" ht="409.6">
      <c r="A2235" s="18">
        <v>4852</v>
      </c>
      <c r="B2235" s="19"/>
      <c r="C2235" s="28" t="s">
        <v>22083</v>
      </c>
      <c r="D2235" s="21"/>
      <c r="E2235" s="22"/>
      <c r="F2235" s="22"/>
      <c r="G2235" s="22"/>
      <c r="H2235" s="23">
        <v>0</v>
      </c>
      <c r="I2235" s="22"/>
      <c r="J2235" s="23" t="s">
        <v>18202</v>
      </c>
      <c r="K2235" s="22"/>
      <c r="L2235" s="23" t="s">
        <v>18219</v>
      </c>
      <c r="M2235" s="23">
        <v>2017</v>
      </c>
      <c r="N2235" s="22"/>
      <c r="O2235" s="22"/>
      <c r="P2235" s="24"/>
      <c r="Q2235" s="23" t="s">
        <v>20</v>
      </c>
      <c r="R2235" s="23" t="s">
        <v>21</v>
      </c>
      <c r="S2235" s="25"/>
      <c r="T2235" s="26"/>
      <c r="U2235" s="26"/>
      <c r="V2235" s="22"/>
      <c r="W2235" s="27"/>
      <c r="X2235" s="8"/>
      <c r="Y2235" s="8"/>
      <c r="Z2235" s="8"/>
      <c r="AA2235" s="8"/>
      <c r="AB2235" s="8"/>
      <c r="AC2235" s="8"/>
      <c r="AD2235" s="8"/>
      <c r="AE2235" s="8"/>
      <c r="AF2235" s="8"/>
      <c r="AG2235" s="8"/>
      <c r="AH2235" s="8"/>
      <c r="AI2235" s="8"/>
      <c r="AJ2235" s="8"/>
      <c r="AK2235" s="8"/>
    </row>
    <row r="2236" spans="1:37" ht="135.75">
      <c r="A2236" s="18">
        <v>4856</v>
      </c>
      <c r="B2236" s="19"/>
      <c r="C2236" s="28" t="s">
        <v>22084</v>
      </c>
      <c r="D2236" s="28" t="s">
        <v>22085</v>
      </c>
      <c r="E2236" s="22"/>
      <c r="F2236" s="22"/>
      <c r="G2236" s="22"/>
      <c r="H2236" s="23">
        <v>0</v>
      </c>
      <c r="I2236" s="22"/>
      <c r="J2236" s="23" t="s">
        <v>18202</v>
      </c>
      <c r="K2236" s="22"/>
      <c r="L2236" s="23" t="s">
        <v>61</v>
      </c>
      <c r="M2236" s="22"/>
      <c r="N2236" s="22"/>
      <c r="O2236" s="22"/>
      <c r="P2236" s="24"/>
      <c r="Q2236" s="22"/>
      <c r="R2236" s="23" t="s">
        <v>6100</v>
      </c>
      <c r="S2236" s="25"/>
      <c r="T2236" s="26"/>
      <c r="U2236" s="32" t="s">
        <v>545</v>
      </c>
      <c r="V2236" s="22"/>
      <c r="W2236" s="27"/>
      <c r="X2236" s="8"/>
      <c r="Y2236" s="8"/>
      <c r="Z2236" s="8"/>
      <c r="AA2236" s="8"/>
      <c r="AB2236" s="8"/>
      <c r="AC2236" s="8"/>
      <c r="AD2236" s="8"/>
      <c r="AE2236" s="8"/>
      <c r="AF2236" s="8"/>
      <c r="AG2236" s="8"/>
      <c r="AH2236" s="8"/>
      <c r="AI2236" s="8"/>
      <c r="AJ2236" s="8"/>
      <c r="AK2236" s="8"/>
    </row>
    <row r="2237" spans="1:37" ht="105.75">
      <c r="A2237" s="18">
        <v>4860</v>
      </c>
      <c r="B2237" s="30" t="s">
        <v>18424</v>
      </c>
      <c r="C2237" s="28" t="s">
        <v>22086</v>
      </c>
      <c r="D2237" s="28" t="s">
        <v>22087</v>
      </c>
      <c r="E2237" s="22"/>
      <c r="F2237" s="23" t="s">
        <v>22088</v>
      </c>
      <c r="G2237" s="22"/>
      <c r="H2237" s="23">
        <v>0</v>
      </c>
      <c r="I2237" s="22"/>
      <c r="J2237" s="23" t="s">
        <v>18202</v>
      </c>
      <c r="K2237" s="23" t="s">
        <v>18203</v>
      </c>
      <c r="L2237" s="23" t="s">
        <v>35</v>
      </c>
      <c r="M2237" s="22"/>
      <c r="N2237" s="22"/>
      <c r="O2237" s="23" t="s">
        <v>1196</v>
      </c>
      <c r="P2237" s="24"/>
      <c r="Q2237" s="23" t="s">
        <v>99</v>
      </c>
      <c r="R2237" s="23" t="s">
        <v>10886</v>
      </c>
      <c r="S2237" s="25"/>
      <c r="T2237" s="26"/>
      <c r="U2237" s="26"/>
      <c r="V2237" s="22"/>
      <c r="W2237" s="27"/>
      <c r="X2237" s="8"/>
      <c r="Y2237" s="8"/>
      <c r="Z2237" s="8"/>
      <c r="AA2237" s="8"/>
      <c r="AB2237" s="8"/>
      <c r="AC2237" s="8"/>
      <c r="AD2237" s="8"/>
      <c r="AE2237" s="8"/>
      <c r="AF2237" s="8"/>
      <c r="AG2237" s="8"/>
      <c r="AH2237" s="8"/>
      <c r="AI2237" s="8"/>
      <c r="AJ2237" s="8"/>
      <c r="AK2237" s="8"/>
    </row>
    <row r="2238" spans="1:37" ht="105.75">
      <c r="A2238" s="18">
        <v>4861</v>
      </c>
      <c r="B2238" s="30" t="s">
        <v>18424</v>
      </c>
      <c r="C2238" s="28" t="s">
        <v>22089</v>
      </c>
      <c r="D2238" s="28" t="s">
        <v>22090</v>
      </c>
      <c r="E2238" s="22"/>
      <c r="F2238" s="23" t="s">
        <v>22091</v>
      </c>
      <c r="G2238" s="22"/>
      <c r="H2238" s="23">
        <v>0</v>
      </c>
      <c r="I2238" s="22"/>
      <c r="J2238" s="23" t="s">
        <v>18202</v>
      </c>
      <c r="K2238" s="23" t="s">
        <v>18203</v>
      </c>
      <c r="L2238" s="23" t="s">
        <v>35</v>
      </c>
      <c r="M2238" s="22"/>
      <c r="N2238" s="22"/>
      <c r="O2238" s="23" t="s">
        <v>1196</v>
      </c>
      <c r="P2238" s="24"/>
      <c r="Q2238" s="23" t="s">
        <v>99</v>
      </c>
      <c r="R2238" s="23" t="s">
        <v>10886</v>
      </c>
      <c r="S2238" s="25"/>
      <c r="T2238" s="26"/>
      <c r="U2238" s="26"/>
      <c r="V2238" s="22"/>
      <c r="W2238" s="27"/>
      <c r="X2238" s="8"/>
      <c r="Y2238" s="8"/>
      <c r="Z2238" s="8"/>
      <c r="AA2238" s="8"/>
      <c r="AB2238" s="8"/>
      <c r="AC2238" s="8"/>
      <c r="AD2238" s="8"/>
      <c r="AE2238" s="8"/>
      <c r="AF2238" s="8"/>
      <c r="AG2238" s="8"/>
      <c r="AH2238" s="8"/>
      <c r="AI2238" s="8"/>
      <c r="AJ2238" s="8"/>
      <c r="AK2238" s="8"/>
    </row>
    <row r="2239" spans="1:37" ht="360.75">
      <c r="A2239" s="18">
        <v>4862</v>
      </c>
      <c r="B2239" s="19"/>
      <c r="C2239" s="28" t="s">
        <v>22092</v>
      </c>
      <c r="D2239" s="28" t="s">
        <v>22093</v>
      </c>
      <c r="E2239" s="22"/>
      <c r="F2239" s="23" t="s">
        <v>1291</v>
      </c>
      <c r="G2239" s="22"/>
      <c r="H2239" s="23">
        <v>0</v>
      </c>
      <c r="I2239" s="22"/>
      <c r="J2239" s="23" t="s">
        <v>18202</v>
      </c>
      <c r="K2239" s="23" t="s">
        <v>18203</v>
      </c>
      <c r="L2239" s="23" t="s">
        <v>18212</v>
      </c>
      <c r="M2239" s="22"/>
      <c r="N2239" s="22"/>
      <c r="O2239" s="22"/>
      <c r="P2239" s="24"/>
      <c r="Q2239" s="23" t="s">
        <v>29</v>
      </c>
      <c r="R2239" s="23" t="s">
        <v>30</v>
      </c>
      <c r="S2239" s="25"/>
      <c r="T2239" s="26"/>
      <c r="U2239" s="26"/>
      <c r="V2239" s="22"/>
      <c r="W2239" s="27"/>
      <c r="X2239" s="8"/>
      <c r="Y2239" s="8"/>
      <c r="Z2239" s="8"/>
      <c r="AA2239" s="8"/>
      <c r="AB2239" s="8"/>
      <c r="AC2239" s="8"/>
      <c r="AD2239" s="8"/>
      <c r="AE2239" s="8"/>
      <c r="AF2239" s="8"/>
      <c r="AG2239" s="8"/>
      <c r="AH2239" s="8"/>
      <c r="AI2239" s="8"/>
      <c r="AJ2239" s="8"/>
      <c r="AK2239" s="8"/>
    </row>
    <row r="2240" spans="1:37" ht="195.75">
      <c r="A2240" s="18">
        <v>4870</v>
      </c>
      <c r="B2240" s="30" t="s">
        <v>13</v>
      </c>
      <c r="C2240" s="28" t="s">
        <v>22094</v>
      </c>
      <c r="D2240" s="28" t="s">
        <v>22095</v>
      </c>
      <c r="E2240" s="22"/>
      <c r="F2240" s="22"/>
      <c r="G2240" s="22"/>
      <c r="H2240" s="23">
        <v>0</v>
      </c>
      <c r="I2240" s="22"/>
      <c r="J2240" s="23" t="s">
        <v>18202</v>
      </c>
      <c r="K2240" s="22"/>
      <c r="L2240" s="23" t="s">
        <v>22022</v>
      </c>
      <c r="M2240" s="22"/>
      <c r="N2240" s="22"/>
      <c r="O2240" s="22"/>
      <c r="P2240" s="24"/>
      <c r="Q2240" s="23" t="s">
        <v>36</v>
      </c>
      <c r="R2240" s="23" t="s">
        <v>37</v>
      </c>
      <c r="S2240" s="34" t="s">
        <v>22095</v>
      </c>
      <c r="T2240" s="26"/>
      <c r="U2240" s="26"/>
      <c r="V2240" s="22"/>
      <c r="W2240" s="27"/>
      <c r="X2240" s="8"/>
      <c r="Y2240" s="8"/>
      <c r="Z2240" s="8"/>
      <c r="AA2240" s="8"/>
      <c r="AB2240" s="8"/>
      <c r="AC2240" s="8"/>
      <c r="AD2240" s="8"/>
      <c r="AE2240" s="8"/>
      <c r="AF2240" s="8"/>
      <c r="AG2240" s="8"/>
      <c r="AH2240" s="8"/>
      <c r="AI2240" s="8"/>
      <c r="AJ2240" s="8"/>
      <c r="AK2240" s="8"/>
    </row>
    <row r="2241" spans="1:37" ht="240.75">
      <c r="A2241" s="18">
        <v>4871</v>
      </c>
      <c r="B2241" s="30" t="s">
        <v>13</v>
      </c>
      <c r="C2241" s="28" t="s">
        <v>22096</v>
      </c>
      <c r="D2241" s="28" t="s">
        <v>22097</v>
      </c>
      <c r="E2241" s="22"/>
      <c r="F2241" s="22"/>
      <c r="G2241" s="22"/>
      <c r="H2241" s="23">
        <v>0</v>
      </c>
      <c r="I2241" s="22"/>
      <c r="J2241" s="23" t="s">
        <v>18202</v>
      </c>
      <c r="K2241" s="22"/>
      <c r="L2241" s="23" t="s">
        <v>22022</v>
      </c>
      <c r="M2241" s="22"/>
      <c r="N2241" s="22"/>
      <c r="O2241" s="22"/>
      <c r="P2241" s="24"/>
      <c r="Q2241" s="23" t="s">
        <v>36</v>
      </c>
      <c r="R2241" s="23" t="s">
        <v>37</v>
      </c>
      <c r="S2241" s="34" t="s">
        <v>22097</v>
      </c>
      <c r="T2241" s="26"/>
      <c r="U2241" s="26"/>
      <c r="V2241" s="22"/>
      <c r="W2241" s="27"/>
      <c r="X2241" s="8"/>
      <c r="Y2241" s="8"/>
      <c r="Z2241" s="8"/>
      <c r="AA2241" s="8"/>
      <c r="AB2241" s="8"/>
      <c r="AC2241" s="8"/>
      <c r="AD2241" s="8"/>
      <c r="AE2241" s="8"/>
      <c r="AF2241" s="8"/>
      <c r="AG2241" s="8"/>
      <c r="AH2241" s="8"/>
      <c r="AI2241" s="8"/>
      <c r="AJ2241" s="8"/>
      <c r="AK2241" s="8"/>
    </row>
    <row r="2242" spans="1:37" ht="165.75">
      <c r="A2242" s="18">
        <v>4872</v>
      </c>
      <c r="B2242" s="19"/>
      <c r="C2242" s="28" t="s">
        <v>22098</v>
      </c>
      <c r="D2242" s="28" t="s">
        <v>22099</v>
      </c>
      <c r="E2242" s="22"/>
      <c r="F2242" s="23" t="s">
        <v>1628</v>
      </c>
      <c r="G2242" s="22"/>
      <c r="H2242" s="23">
        <v>0</v>
      </c>
      <c r="I2242" s="22"/>
      <c r="J2242" s="23" t="s">
        <v>18202</v>
      </c>
      <c r="K2242" s="22"/>
      <c r="L2242" s="23" t="s">
        <v>22022</v>
      </c>
      <c r="M2242" s="22"/>
      <c r="N2242" s="22"/>
      <c r="O2242" s="22"/>
      <c r="P2242" s="24"/>
      <c r="Q2242" s="23" t="s">
        <v>36</v>
      </c>
      <c r="R2242" s="23" t="s">
        <v>37</v>
      </c>
      <c r="S2242" s="25"/>
      <c r="T2242" s="26"/>
      <c r="U2242" s="26"/>
      <c r="V2242" s="22"/>
      <c r="W2242" s="27"/>
      <c r="X2242" s="8"/>
      <c r="Y2242" s="8"/>
      <c r="Z2242" s="8"/>
      <c r="AA2242" s="8"/>
      <c r="AB2242" s="8"/>
      <c r="AC2242" s="8"/>
      <c r="AD2242" s="8"/>
      <c r="AE2242" s="8"/>
      <c r="AF2242" s="8"/>
      <c r="AG2242" s="8"/>
      <c r="AH2242" s="8"/>
      <c r="AI2242" s="8"/>
      <c r="AJ2242" s="8"/>
      <c r="AK2242" s="8"/>
    </row>
    <row r="2243" spans="1:37" ht="90.75">
      <c r="A2243" s="18">
        <v>4875</v>
      </c>
      <c r="B2243" s="19"/>
      <c r="C2243" s="28" t="s">
        <v>22100</v>
      </c>
      <c r="D2243" s="28" t="s">
        <v>22101</v>
      </c>
      <c r="E2243" s="22"/>
      <c r="F2243" s="22"/>
      <c r="G2243" s="22"/>
      <c r="H2243" s="23">
        <v>0</v>
      </c>
      <c r="I2243" s="22"/>
      <c r="J2243" s="23" t="s">
        <v>18202</v>
      </c>
      <c r="K2243" s="22"/>
      <c r="L2243" s="23" t="s">
        <v>17409</v>
      </c>
      <c r="M2243" s="22"/>
      <c r="N2243" s="22"/>
      <c r="O2243" s="22"/>
      <c r="P2243" s="24"/>
      <c r="Q2243" s="22"/>
      <c r="R2243" s="23" t="s">
        <v>18805</v>
      </c>
      <c r="S2243" s="25"/>
      <c r="T2243" s="26"/>
      <c r="U2243" s="32" t="s">
        <v>545</v>
      </c>
      <c r="V2243" s="22"/>
      <c r="W2243" s="27"/>
      <c r="X2243" s="8"/>
      <c r="Y2243" s="8"/>
      <c r="Z2243" s="8"/>
      <c r="AA2243" s="8"/>
      <c r="AB2243" s="8"/>
      <c r="AC2243" s="8"/>
      <c r="AD2243" s="8"/>
      <c r="AE2243" s="8"/>
      <c r="AF2243" s="8"/>
      <c r="AG2243" s="8"/>
      <c r="AH2243" s="8"/>
      <c r="AI2243" s="8"/>
      <c r="AJ2243" s="8"/>
      <c r="AK2243" s="8"/>
    </row>
    <row r="2244" spans="1:37" ht="225.75">
      <c r="A2244" s="18">
        <v>4876</v>
      </c>
      <c r="B2244" s="19"/>
      <c r="C2244" s="28" t="s">
        <v>22102</v>
      </c>
      <c r="D2244" s="28" t="s">
        <v>22103</v>
      </c>
      <c r="E2244" s="22"/>
      <c r="F2244" s="23" t="s">
        <v>108</v>
      </c>
      <c r="G2244" s="23" t="s">
        <v>19180</v>
      </c>
      <c r="H2244" s="23">
        <v>0</v>
      </c>
      <c r="I2244" s="22"/>
      <c r="J2244" s="23" t="s">
        <v>18202</v>
      </c>
      <c r="K2244" s="29">
        <v>43497</v>
      </c>
      <c r="L2244" s="23" t="s">
        <v>22022</v>
      </c>
      <c r="M2244" s="22"/>
      <c r="N2244" s="23" t="s">
        <v>18659</v>
      </c>
      <c r="O2244" s="22"/>
      <c r="P2244" s="24"/>
      <c r="Q2244" s="23" t="s">
        <v>29</v>
      </c>
      <c r="R2244" s="23" t="s">
        <v>30</v>
      </c>
      <c r="S2244" s="25"/>
      <c r="T2244" s="26"/>
      <c r="U2244" s="26"/>
      <c r="V2244" s="22"/>
      <c r="W2244" s="27"/>
      <c r="X2244" s="8"/>
      <c r="Y2244" s="8"/>
      <c r="Z2244" s="8"/>
      <c r="AA2244" s="8"/>
      <c r="AB2244" s="8"/>
      <c r="AC2244" s="8"/>
      <c r="AD2244" s="8"/>
      <c r="AE2244" s="8"/>
      <c r="AF2244" s="8"/>
      <c r="AG2244" s="8"/>
      <c r="AH2244" s="8"/>
      <c r="AI2244" s="8"/>
      <c r="AJ2244" s="8"/>
      <c r="AK2244" s="8"/>
    </row>
    <row r="2245" spans="1:37" ht="60.75">
      <c r="A2245" s="18">
        <v>4878</v>
      </c>
      <c r="B2245" s="19"/>
      <c r="C2245" s="28" t="s">
        <v>22104</v>
      </c>
      <c r="D2245" s="28" t="s">
        <v>22105</v>
      </c>
      <c r="E2245" s="22"/>
      <c r="F2245" s="22"/>
      <c r="G2245" s="22"/>
      <c r="H2245" s="23">
        <v>0</v>
      </c>
      <c r="I2245" s="22"/>
      <c r="J2245" s="23" t="s">
        <v>18202</v>
      </c>
      <c r="K2245" s="22"/>
      <c r="L2245" s="23" t="s">
        <v>15679</v>
      </c>
      <c r="M2245" s="22"/>
      <c r="N2245" s="22"/>
      <c r="O2245" s="22"/>
      <c r="P2245" s="24"/>
      <c r="Q2245" s="23" t="s">
        <v>29</v>
      </c>
      <c r="R2245" s="23" t="s">
        <v>30</v>
      </c>
      <c r="S2245" s="25"/>
      <c r="T2245" s="26"/>
      <c r="U2245" s="26"/>
      <c r="V2245" s="22"/>
      <c r="W2245" s="27"/>
      <c r="X2245" s="8"/>
      <c r="Y2245" s="8"/>
      <c r="Z2245" s="8"/>
      <c r="AA2245" s="8"/>
      <c r="AB2245" s="8"/>
      <c r="AC2245" s="8"/>
      <c r="AD2245" s="8"/>
      <c r="AE2245" s="8"/>
      <c r="AF2245" s="8"/>
      <c r="AG2245" s="8"/>
      <c r="AH2245" s="8"/>
      <c r="AI2245" s="8"/>
      <c r="AJ2245" s="8"/>
      <c r="AK2245" s="8"/>
    </row>
    <row r="2246" spans="1:37" ht="75.75">
      <c r="A2246" s="18">
        <v>4879</v>
      </c>
      <c r="B2246" s="19"/>
      <c r="C2246" s="28" t="s">
        <v>22106</v>
      </c>
      <c r="D2246" s="28" t="s">
        <v>22107</v>
      </c>
      <c r="E2246" s="22"/>
      <c r="F2246" s="22"/>
      <c r="G2246" s="22"/>
      <c r="H2246" s="23">
        <v>0</v>
      </c>
      <c r="I2246" s="22"/>
      <c r="J2246" s="23" t="s">
        <v>18202</v>
      </c>
      <c r="K2246" s="22"/>
      <c r="L2246" s="23" t="s">
        <v>17409</v>
      </c>
      <c r="M2246" s="22"/>
      <c r="N2246" s="22"/>
      <c r="O2246" s="22"/>
      <c r="P2246" s="24"/>
      <c r="Q2246" s="22"/>
      <c r="R2246" s="23" t="s">
        <v>22108</v>
      </c>
      <c r="S2246" s="25"/>
      <c r="T2246" s="26"/>
      <c r="U2246" s="32" t="s">
        <v>545</v>
      </c>
      <c r="V2246" s="22"/>
      <c r="W2246" s="27"/>
      <c r="X2246" s="8"/>
      <c r="Y2246" s="8"/>
      <c r="Z2246" s="8"/>
      <c r="AA2246" s="8"/>
      <c r="AB2246" s="8"/>
      <c r="AC2246" s="8"/>
      <c r="AD2246" s="8"/>
      <c r="AE2246" s="8"/>
      <c r="AF2246" s="8"/>
      <c r="AG2246" s="8"/>
      <c r="AH2246" s="8"/>
      <c r="AI2246" s="8"/>
      <c r="AJ2246" s="8"/>
      <c r="AK2246" s="8"/>
    </row>
    <row r="2247" spans="1:37" ht="195.75">
      <c r="A2247" s="18">
        <v>4888</v>
      </c>
      <c r="B2247" s="19"/>
      <c r="C2247" s="28" t="s">
        <v>22109</v>
      </c>
      <c r="D2247" s="28" t="s">
        <v>22110</v>
      </c>
      <c r="E2247" s="22"/>
      <c r="F2247" s="23" t="s">
        <v>18872</v>
      </c>
      <c r="G2247" s="22"/>
      <c r="H2247" s="23">
        <v>0</v>
      </c>
      <c r="I2247" s="22"/>
      <c r="J2247" s="23" t="s">
        <v>18202</v>
      </c>
      <c r="K2247" s="22"/>
      <c r="L2247" s="23" t="s">
        <v>22022</v>
      </c>
      <c r="M2247" s="22"/>
      <c r="N2247" s="22"/>
      <c r="O2247" s="22"/>
      <c r="P2247" s="24"/>
      <c r="Q2247" s="23" t="s">
        <v>36</v>
      </c>
      <c r="R2247" s="23" t="s">
        <v>37</v>
      </c>
      <c r="S2247" s="25"/>
      <c r="T2247" s="26"/>
      <c r="U2247" s="26"/>
      <c r="V2247" s="22"/>
      <c r="W2247" s="27"/>
      <c r="X2247" s="8"/>
      <c r="Y2247" s="8"/>
      <c r="Z2247" s="8"/>
      <c r="AA2247" s="8"/>
      <c r="AB2247" s="8"/>
      <c r="AC2247" s="8"/>
      <c r="AD2247" s="8"/>
      <c r="AE2247" s="8"/>
      <c r="AF2247" s="8"/>
      <c r="AG2247" s="8"/>
      <c r="AH2247" s="8"/>
      <c r="AI2247" s="8"/>
      <c r="AJ2247" s="8"/>
      <c r="AK2247" s="8"/>
    </row>
    <row r="2248" spans="1:37" ht="409.6">
      <c r="A2248" s="18">
        <v>4889</v>
      </c>
      <c r="B2248" s="19"/>
      <c r="C2248" s="28" t="s">
        <v>22111</v>
      </c>
      <c r="D2248" s="21"/>
      <c r="E2248" s="22"/>
      <c r="F2248" s="22"/>
      <c r="G2248" s="22"/>
      <c r="H2248" s="23">
        <v>0</v>
      </c>
      <c r="I2248" s="22"/>
      <c r="J2248" s="23" t="s">
        <v>18202</v>
      </c>
      <c r="K2248" s="22"/>
      <c r="L2248" s="23" t="s">
        <v>15679</v>
      </c>
      <c r="M2248" s="23">
        <v>2017</v>
      </c>
      <c r="N2248" s="22"/>
      <c r="O2248" s="22"/>
      <c r="P2248" s="24"/>
      <c r="Q2248" s="23" t="s">
        <v>20</v>
      </c>
      <c r="R2248" s="23" t="s">
        <v>21</v>
      </c>
      <c r="S2248" s="25"/>
      <c r="T2248" s="26"/>
      <c r="U2248" s="26"/>
      <c r="V2248" s="22"/>
      <c r="W2248" s="27"/>
      <c r="X2248" s="8"/>
      <c r="Y2248" s="8"/>
      <c r="Z2248" s="8"/>
      <c r="AA2248" s="8"/>
      <c r="AB2248" s="8"/>
      <c r="AC2248" s="8"/>
      <c r="AD2248" s="8"/>
      <c r="AE2248" s="8"/>
      <c r="AF2248" s="8"/>
      <c r="AG2248" s="8"/>
      <c r="AH2248" s="8"/>
      <c r="AI2248" s="8"/>
      <c r="AJ2248" s="8"/>
      <c r="AK2248" s="8"/>
    </row>
    <row r="2249" spans="1:37" ht="60.75">
      <c r="A2249" s="18">
        <v>4891</v>
      </c>
      <c r="B2249" s="19"/>
      <c r="C2249" s="28" t="s">
        <v>10297</v>
      </c>
      <c r="D2249" s="28" t="s">
        <v>22112</v>
      </c>
      <c r="E2249" s="22"/>
      <c r="F2249" s="23" t="s">
        <v>22113</v>
      </c>
      <c r="G2249" s="22"/>
      <c r="H2249" s="23">
        <v>0</v>
      </c>
      <c r="I2249" s="22"/>
      <c r="J2249" s="23" t="s">
        <v>18202</v>
      </c>
      <c r="K2249" s="23" t="s">
        <v>18203</v>
      </c>
      <c r="L2249" s="23" t="s">
        <v>18212</v>
      </c>
      <c r="M2249" s="22"/>
      <c r="N2249" s="22"/>
      <c r="O2249" s="22"/>
      <c r="P2249" s="24"/>
      <c r="Q2249" s="23" t="s">
        <v>29</v>
      </c>
      <c r="R2249" s="23" t="s">
        <v>30</v>
      </c>
      <c r="S2249" s="25"/>
      <c r="T2249" s="26"/>
      <c r="U2249" s="26"/>
      <c r="V2249" s="22"/>
      <c r="W2249" s="27"/>
      <c r="X2249" s="8"/>
      <c r="Y2249" s="8"/>
      <c r="Z2249" s="8"/>
      <c r="AA2249" s="8"/>
      <c r="AB2249" s="8"/>
      <c r="AC2249" s="8"/>
      <c r="AD2249" s="8"/>
      <c r="AE2249" s="8"/>
      <c r="AF2249" s="8"/>
      <c r="AG2249" s="8"/>
      <c r="AH2249" s="8"/>
      <c r="AI2249" s="8"/>
      <c r="AJ2249" s="8"/>
      <c r="AK2249" s="8"/>
    </row>
    <row r="2250" spans="1:37" ht="150.75">
      <c r="A2250" s="18">
        <v>4892</v>
      </c>
      <c r="B2250" s="19"/>
      <c r="C2250" s="28" t="s">
        <v>22114</v>
      </c>
      <c r="D2250" s="28" t="s">
        <v>22115</v>
      </c>
      <c r="E2250" s="22"/>
      <c r="F2250" s="22"/>
      <c r="G2250" s="22"/>
      <c r="H2250" s="23">
        <v>0</v>
      </c>
      <c r="I2250" s="22"/>
      <c r="J2250" s="23" t="s">
        <v>18202</v>
      </c>
      <c r="K2250" s="22"/>
      <c r="L2250" s="23" t="s">
        <v>22022</v>
      </c>
      <c r="M2250" s="22"/>
      <c r="N2250" s="22"/>
      <c r="O2250" s="22"/>
      <c r="P2250" s="24"/>
      <c r="Q2250" s="23" t="s">
        <v>29</v>
      </c>
      <c r="R2250" s="23" t="s">
        <v>30</v>
      </c>
      <c r="S2250" s="25"/>
      <c r="T2250" s="26"/>
      <c r="U2250" s="26"/>
      <c r="V2250" s="22"/>
      <c r="W2250" s="27"/>
      <c r="X2250" s="8"/>
      <c r="Y2250" s="8"/>
      <c r="Z2250" s="8"/>
      <c r="AA2250" s="8"/>
      <c r="AB2250" s="8"/>
      <c r="AC2250" s="8"/>
      <c r="AD2250" s="8"/>
      <c r="AE2250" s="8"/>
      <c r="AF2250" s="8"/>
      <c r="AG2250" s="8"/>
      <c r="AH2250" s="8"/>
      <c r="AI2250" s="8"/>
      <c r="AJ2250" s="8"/>
      <c r="AK2250" s="8"/>
    </row>
    <row r="2251" spans="1:37" ht="75.75">
      <c r="A2251" s="18">
        <v>4893</v>
      </c>
      <c r="B2251" s="19"/>
      <c r="C2251" s="28" t="s">
        <v>22116</v>
      </c>
      <c r="D2251" s="28" t="s">
        <v>22117</v>
      </c>
      <c r="E2251" s="22"/>
      <c r="F2251" s="23" t="s">
        <v>50</v>
      </c>
      <c r="G2251" s="22"/>
      <c r="H2251" s="23">
        <v>0</v>
      </c>
      <c r="I2251" s="22"/>
      <c r="J2251" s="23" t="s">
        <v>18202</v>
      </c>
      <c r="K2251" s="23" t="s">
        <v>18203</v>
      </c>
      <c r="L2251" s="23" t="s">
        <v>18212</v>
      </c>
      <c r="M2251" s="22"/>
      <c r="N2251" s="22"/>
      <c r="O2251" s="22"/>
      <c r="P2251" s="24"/>
      <c r="Q2251" s="23" t="s">
        <v>29</v>
      </c>
      <c r="R2251" s="23" t="s">
        <v>30</v>
      </c>
      <c r="S2251" s="25"/>
      <c r="T2251" s="26"/>
      <c r="U2251" s="26"/>
      <c r="V2251" s="22"/>
      <c r="W2251" s="27"/>
      <c r="X2251" s="8"/>
      <c r="Y2251" s="8"/>
      <c r="Z2251" s="8"/>
      <c r="AA2251" s="8"/>
      <c r="AB2251" s="8"/>
      <c r="AC2251" s="8"/>
      <c r="AD2251" s="8"/>
      <c r="AE2251" s="8"/>
      <c r="AF2251" s="8"/>
      <c r="AG2251" s="8"/>
      <c r="AH2251" s="8"/>
      <c r="AI2251" s="8"/>
      <c r="AJ2251" s="8"/>
      <c r="AK2251" s="8"/>
    </row>
    <row r="2252" spans="1:37" ht="60.75">
      <c r="A2252" s="18">
        <v>4894</v>
      </c>
      <c r="B2252" s="19"/>
      <c r="C2252" s="28" t="s">
        <v>22116</v>
      </c>
      <c r="D2252" s="28" t="s">
        <v>22118</v>
      </c>
      <c r="E2252" s="22"/>
      <c r="F2252" s="23" t="s">
        <v>50</v>
      </c>
      <c r="G2252" s="22"/>
      <c r="H2252" s="23">
        <v>0</v>
      </c>
      <c r="I2252" s="22"/>
      <c r="J2252" s="23" t="s">
        <v>18202</v>
      </c>
      <c r="K2252" s="23" t="s">
        <v>18203</v>
      </c>
      <c r="L2252" s="23" t="s">
        <v>18212</v>
      </c>
      <c r="M2252" s="22"/>
      <c r="N2252" s="22"/>
      <c r="O2252" s="22"/>
      <c r="P2252" s="24"/>
      <c r="Q2252" s="23" t="s">
        <v>29</v>
      </c>
      <c r="R2252" s="23" t="s">
        <v>30</v>
      </c>
      <c r="S2252" s="25"/>
      <c r="T2252" s="26"/>
      <c r="U2252" s="26"/>
      <c r="V2252" s="22"/>
      <c r="W2252" s="27"/>
      <c r="X2252" s="8"/>
      <c r="Y2252" s="8"/>
      <c r="Z2252" s="8"/>
      <c r="AA2252" s="8"/>
      <c r="AB2252" s="8"/>
      <c r="AC2252" s="8"/>
      <c r="AD2252" s="8"/>
      <c r="AE2252" s="8"/>
      <c r="AF2252" s="8"/>
      <c r="AG2252" s="8"/>
      <c r="AH2252" s="8"/>
      <c r="AI2252" s="8"/>
      <c r="AJ2252" s="8"/>
      <c r="AK2252" s="8"/>
    </row>
    <row r="2253" spans="1:37" ht="105.75">
      <c r="A2253" s="18">
        <v>4895</v>
      </c>
      <c r="B2253" s="19"/>
      <c r="C2253" s="28" t="s">
        <v>22119</v>
      </c>
      <c r="D2253" s="28" t="s">
        <v>22120</v>
      </c>
      <c r="E2253" s="22"/>
      <c r="F2253" s="23" t="s">
        <v>108</v>
      </c>
      <c r="G2253" s="23" t="s">
        <v>22121</v>
      </c>
      <c r="H2253" s="23">
        <v>0</v>
      </c>
      <c r="I2253" s="22"/>
      <c r="J2253" s="23" t="s">
        <v>18202</v>
      </c>
      <c r="K2253" s="29">
        <v>43497</v>
      </c>
      <c r="L2253" s="23" t="s">
        <v>22022</v>
      </c>
      <c r="M2253" s="22"/>
      <c r="N2253" s="23" t="s">
        <v>18263</v>
      </c>
      <c r="O2253" s="22"/>
      <c r="P2253" s="24"/>
      <c r="Q2253" s="23" t="s">
        <v>29</v>
      </c>
      <c r="R2253" s="23" t="s">
        <v>30</v>
      </c>
      <c r="S2253" s="25"/>
      <c r="T2253" s="26"/>
      <c r="U2253" s="26"/>
      <c r="V2253" s="22"/>
      <c r="W2253" s="27"/>
      <c r="X2253" s="8"/>
      <c r="Y2253" s="8"/>
      <c r="Z2253" s="8"/>
      <c r="AA2253" s="8"/>
      <c r="AB2253" s="8"/>
      <c r="AC2253" s="8"/>
      <c r="AD2253" s="8"/>
      <c r="AE2253" s="8"/>
      <c r="AF2253" s="8"/>
      <c r="AG2253" s="8"/>
      <c r="AH2253" s="8"/>
      <c r="AI2253" s="8"/>
      <c r="AJ2253" s="8"/>
      <c r="AK2253" s="8"/>
    </row>
    <row r="2254" spans="1:37" ht="255.75">
      <c r="A2254" s="18">
        <v>4896</v>
      </c>
      <c r="B2254" s="19"/>
      <c r="C2254" s="28" t="s">
        <v>22122</v>
      </c>
      <c r="D2254" s="28" t="s">
        <v>22123</v>
      </c>
      <c r="E2254" s="22"/>
      <c r="F2254" s="22"/>
      <c r="G2254" s="22"/>
      <c r="H2254" s="23">
        <v>0</v>
      </c>
      <c r="I2254" s="22"/>
      <c r="J2254" s="23" t="s">
        <v>18202</v>
      </c>
      <c r="K2254" s="31">
        <v>43313</v>
      </c>
      <c r="L2254" s="23" t="s">
        <v>219</v>
      </c>
      <c r="M2254" s="22"/>
      <c r="N2254" s="22"/>
      <c r="O2254" s="22"/>
      <c r="P2254" s="24"/>
      <c r="Q2254" s="23" t="s">
        <v>18541</v>
      </c>
      <c r="R2254" s="22"/>
      <c r="S2254" s="33"/>
      <c r="T2254" s="26"/>
      <c r="U2254" s="26"/>
      <c r="V2254" s="22"/>
      <c r="W2254" s="27"/>
      <c r="X2254" s="8"/>
      <c r="Y2254" s="8"/>
      <c r="Z2254" s="8"/>
      <c r="AA2254" s="8"/>
      <c r="AB2254" s="8"/>
      <c r="AC2254" s="8"/>
      <c r="AD2254" s="8"/>
      <c r="AE2254" s="8"/>
      <c r="AF2254" s="8"/>
      <c r="AG2254" s="8"/>
      <c r="AH2254" s="8"/>
      <c r="AI2254" s="8"/>
      <c r="AJ2254" s="8"/>
      <c r="AK2254" s="8"/>
    </row>
    <row r="2255" spans="1:37" ht="60.75">
      <c r="A2255" s="18">
        <v>4898</v>
      </c>
      <c r="B2255" s="19"/>
      <c r="C2255" s="28" t="s">
        <v>22124</v>
      </c>
      <c r="D2255" s="28" t="s">
        <v>3733</v>
      </c>
      <c r="E2255" s="22"/>
      <c r="F2255" s="23" t="s">
        <v>22125</v>
      </c>
      <c r="G2255" s="22"/>
      <c r="H2255" s="23">
        <v>0</v>
      </c>
      <c r="I2255" s="22"/>
      <c r="J2255" s="23" t="s">
        <v>18202</v>
      </c>
      <c r="K2255" s="29">
        <v>43497</v>
      </c>
      <c r="L2255" s="23" t="s">
        <v>96</v>
      </c>
      <c r="M2255" s="22"/>
      <c r="N2255" s="23" t="s">
        <v>18950</v>
      </c>
      <c r="O2255" s="22"/>
      <c r="P2255" s="24"/>
      <c r="Q2255" s="23" t="s">
        <v>18392</v>
      </c>
      <c r="R2255" s="23" t="s">
        <v>127</v>
      </c>
      <c r="S2255" s="25"/>
      <c r="T2255" s="26"/>
      <c r="U2255" s="26"/>
      <c r="V2255" s="22"/>
      <c r="W2255" s="27"/>
      <c r="X2255" s="8"/>
      <c r="Y2255" s="8"/>
      <c r="Z2255" s="8"/>
      <c r="AA2255" s="8"/>
      <c r="AB2255" s="8"/>
      <c r="AC2255" s="8"/>
      <c r="AD2255" s="8"/>
      <c r="AE2255" s="8"/>
      <c r="AF2255" s="8"/>
      <c r="AG2255" s="8"/>
      <c r="AH2255" s="8"/>
      <c r="AI2255" s="8"/>
      <c r="AJ2255" s="8"/>
      <c r="AK2255" s="8"/>
    </row>
    <row r="2256" spans="1:37" ht="75.75">
      <c r="A2256" s="18">
        <v>4899</v>
      </c>
      <c r="B2256" s="19"/>
      <c r="C2256" s="28" t="s">
        <v>22126</v>
      </c>
      <c r="D2256" s="28" t="s">
        <v>22127</v>
      </c>
      <c r="E2256" s="22"/>
      <c r="F2256" s="22"/>
      <c r="G2256" s="22"/>
      <c r="H2256" s="23">
        <v>0</v>
      </c>
      <c r="I2256" s="22"/>
      <c r="J2256" s="23" t="s">
        <v>18202</v>
      </c>
      <c r="K2256" s="22"/>
      <c r="L2256" s="23" t="s">
        <v>15679</v>
      </c>
      <c r="M2256" s="22"/>
      <c r="N2256" s="22"/>
      <c r="O2256" s="22"/>
      <c r="P2256" s="24"/>
      <c r="Q2256" s="23" t="s">
        <v>29</v>
      </c>
      <c r="R2256" s="23" t="s">
        <v>30</v>
      </c>
      <c r="S2256" s="25"/>
      <c r="T2256" s="26"/>
      <c r="U2256" s="26"/>
      <c r="V2256" s="22"/>
      <c r="W2256" s="27"/>
      <c r="X2256" s="8"/>
      <c r="Y2256" s="8"/>
      <c r="Z2256" s="8"/>
      <c r="AA2256" s="8"/>
      <c r="AB2256" s="8"/>
      <c r="AC2256" s="8"/>
      <c r="AD2256" s="8"/>
      <c r="AE2256" s="8"/>
      <c r="AF2256" s="8"/>
      <c r="AG2256" s="8"/>
      <c r="AH2256" s="8"/>
      <c r="AI2256" s="8"/>
      <c r="AJ2256" s="8"/>
      <c r="AK2256" s="8"/>
    </row>
    <row r="2257" spans="1:37" ht="150.75">
      <c r="A2257" s="18">
        <v>4900</v>
      </c>
      <c r="B2257" s="19"/>
      <c r="C2257" s="28" t="s">
        <v>22128</v>
      </c>
      <c r="D2257" s="28" t="s">
        <v>22129</v>
      </c>
      <c r="E2257" s="22"/>
      <c r="F2257" s="23" t="s">
        <v>266</v>
      </c>
      <c r="G2257" s="23" t="s">
        <v>18418</v>
      </c>
      <c r="H2257" s="23">
        <v>0</v>
      </c>
      <c r="I2257" s="22"/>
      <c r="J2257" s="23" t="s">
        <v>18202</v>
      </c>
      <c r="K2257" s="29">
        <v>43497</v>
      </c>
      <c r="L2257" s="23" t="s">
        <v>22022</v>
      </c>
      <c r="M2257" s="22"/>
      <c r="N2257" s="23" t="s">
        <v>18665</v>
      </c>
      <c r="O2257" s="22"/>
      <c r="P2257" s="24"/>
      <c r="Q2257" s="23" t="s">
        <v>29</v>
      </c>
      <c r="R2257" s="23" t="s">
        <v>30</v>
      </c>
      <c r="S2257" s="25"/>
      <c r="T2257" s="26"/>
      <c r="U2257" s="26"/>
      <c r="V2257" s="22"/>
      <c r="W2257" s="27"/>
      <c r="X2257" s="8"/>
      <c r="Y2257" s="8"/>
      <c r="Z2257" s="8"/>
      <c r="AA2257" s="8"/>
      <c r="AB2257" s="8"/>
      <c r="AC2257" s="8"/>
      <c r="AD2257" s="8"/>
      <c r="AE2257" s="8"/>
      <c r="AF2257" s="8"/>
      <c r="AG2257" s="8"/>
      <c r="AH2257" s="8"/>
      <c r="AI2257" s="8"/>
      <c r="AJ2257" s="8"/>
      <c r="AK2257" s="8"/>
    </row>
    <row r="2258" spans="1:37" ht="409.6">
      <c r="A2258" s="18">
        <v>4901</v>
      </c>
      <c r="B2258" s="19"/>
      <c r="C2258" s="28" t="s">
        <v>22130</v>
      </c>
      <c r="D2258" s="21"/>
      <c r="E2258" s="22"/>
      <c r="F2258" s="22"/>
      <c r="G2258" s="22"/>
      <c r="H2258" s="23">
        <v>0</v>
      </c>
      <c r="I2258" s="22"/>
      <c r="J2258" s="23" t="s">
        <v>18202</v>
      </c>
      <c r="K2258" s="22"/>
      <c r="L2258" s="23" t="s">
        <v>21045</v>
      </c>
      <c r="M2258" s="23">
        <v>2017</v>
      </c>
      <c r="N2258" s="22"/>
      <c r="O2258" s="22"/>
      <c r="P2258" s="24"/>
      <c r="Q2258" s="23" t="s">
        <v>20</v>
      </c>
      <c r="R2258" s="23" t="s">
        <v>21</v>
      </c>
      <c r="S2258" s="25"/>
      <c r="T2258" s="26"/>
      <c r="U2258" s="26"/>
      <c r="V2258" s="22"/>
      <c r="W2258" s="27"/>
      <c r="X2258" s="8"/>
      <c r="Y2258" s="8"/>
      <c r="Z2258" s="8"/>
      <c r="AA2258" s="8"/>
      <c r="AB2258" s="8"/>
      <c r="AC2258" s="8"/>
      <c r="AD2258" s="8"/>
      <c r="AE2258" s="8"/>
      <c r="AF2258" s="8"/>
      <c r="AG2258" s="8"/>
      <c r="AH2258" s="8"/>
      <c r="AI2258" s="8"/>
      <c r="AJ2258" s="8"/>
      <c r="AK2258" s="8"/>
    </row>
    <row r="2259" spans="1:37" ht="409.6">
      <c r="A2259" s="18">
        <v>4902</v>
      </c>
      <c r="B2259" s="19"/>
      <c r="C2259" s="28" t="s">
        <v>22131</v>
      </c>
      <c r="D2259" s="21"/>
      <c r="E2259" s="22"/>
      <c r="F2259" s="22"/>
      <c r="G2259" s="22"/>
      <c r="H2259" s="23">
        <v>0</v>
      </c>
      <c r="I2259" s="22"/>
      <c r="J2259" s="23" t="s">
        <v>18202</v>
      </c>
      <c r="K2259" s="22"/>
      <c r="L2259" s="23" t="s">
        <v>21045</v>
      </c>
      <c r="M2259" s="23">
        <v>2017</v>
      </c>
      <c r="N2259" s="22"/>
      <c r="O2259" s="22"/>
      <c r="P2259" s="24"/>
      <c r="Q2259" s="23" t="s">
        <v>20</v>
      </c>
      <c r="R2259" s="23" t="s">
        <v>21</v>
      </c>
      <c r="S2259" s="25"/>
      <c r="T2259" s="26"/>
      <c r="U2259" s="26"/>
      <c r="V2259" s="22"/>
      <c r="W2259" s="27"/>
      <c r="X2259" s="8"/>
      <c r="Y2259" s="8"/>
      <c r="Z2259" s="8"/>
      <c r="AA2259" s="8"/>
      <c r="AB2259" s="8"/>
      <c r="AC2259" s="8"/>
      <c r="AD2259" s="8"/>
      <c r="AE2259" s="8"/>
      <c r="AF2259" s="8"/>
      <c r="AG2259" s="8"/>
      <c r="AH2259" s="8"/>
      <c r="AI2259" s="8"/>
      <c r="AJ2259" s="8"/>
      <c r="AK2259" s="8"/>
    </row>
    <row r="2260" spans="1:37" ht="120.75">
      <c r="A2260" s="18">
        <v>4904</v>
      </c>
      <c r="B2260" s="19"/>
      <c r="C2260" s="28" t="s">
        <v>22132</v>
      </c>
      <c r="D2260" s="28" t="s">
        <v>17083</v>
      </c>
      <c r="E2260" s="22"/>
      <c r="F2260" s="22"/>
      <c r="G2260" s="22"/>
      <c r="H2260" s="23">
        <v>0</v>
      </c>
      <c r="I2260" s="22"/>
      <c r="J2260" s="23" t="s">
        <v>18202</v>
      </c>
      <c r="K2260" s="22"/>
      <c r="L2260" s="23" t="s">
        <v>219</v>
      </c>
      <c r="M2260" s="22"/>
      <c r="N2260" s="22"/>
      <c r="O2260" s="22"/>
      <c r="P2260" s="24"/>
      <c r="Q2260" s="22"/>
      <c r="R2260" s="23" t="s">
        <v>22133</v>
      </c>
      <c r="S2260" s="25"/>
      <c r="T2260" s="26"/>
      <c r="U2260" s="32" t="s">
        <v>545</v>
      </c>
      <c r="V2260" s="22"/>
      <c r="W2260" s="27"/>
      <c r="X2260" s="8"/>
      <c r="Y2260" s="8"/>
      <c r="Z2260" s="8"/>
      <c r="AA2260" s="8"/>
      <c r="AB2260" s="8"/>
      <c r="AC2260" s="8"/>
      <c r="AD2260" s="8"/>
      <c r="AE2260" s="8"/>
      <c r="AF2260" s="8"/>
      <c r="AG2260" s="8"/>
      <c r="AH2260" s="8"/>
      <c r="AI2260" s="8"/>
      <c r="AJ2260" s="8"/>
      <c r="AK2260" s="8"/>
    </row>
    <row r="2261" spans="1:37" ht="409.6">
      <c r="A2261" s="18">
        <v>4905</v>
      </c>
      <c r="B2261" s="19"/>
      <c r="C2261" s="28" t="s">
        <v>22134</v>
      </c>
      <c r="D2261" s="21"/>
      <c r="E2261" s="22"/>
      <c r="F2261" s="22"/>
      <c r="G2261" s="22"/>
      <c r="H2261" s="23">
        <v>0</v>
      </c>
      <c r="I2261" s="22"/>
      <c r="J2261" s="23" t="s">
        <v>18202</v>
      </c>
      <c r="K2261" s="22"/>
      <c r="L2261" s="23" t="s">
        <v>15679</v>
      </c>
      <c r="M2261" s="23">
        <v>2017</v>
      </c>
      <c r="N2261" s="22"/>
      <c r="O2261" s="22"/>
      <c r="P2261" s="24"/>
      <c r="Q2261" s="23" t="s">
        <v>20</v>
      </c>
      <c r="R2261" s="23" t="s">
        <v>21</v>
      </c>
      <c r="S2261" s="25"/>
      <c r="T2261" s="26"/>
      <c r="U2261" s="26"/>
      <c r="V2261" s="22"/>
      <c r="W2261" s="27"/>
      <c r="X2261" s="8"/>
      <c r="Y2261" s="8"/>
      <c r="Z2261" s="8"/>
      <c r="AA2261" s="8"/>
      <c r="AB2261" s="8"/>
      <c r="AC2261" s="8"/>
      <c r="AD2261" s="8"/>
      <c r="AE2261" s="8"/>
      <c r="AF2261" s="8"/>
      <c r="AG2261" s="8"/>
      <c r="AH2261" s="8"/>
      <c r="AI2261" s="8"/>
      <c r="AJ2261" s="8"/>
      <c r="AK2261" s="8"/>
    </row>
    <row r="2262" spans="1:37" ht="409.6">
      <c r="A2262" s="18">
        <v>4906</v>
      </c>
      <c r="B2262" s="19"/>
      <c r="C2262" s="28" t="s">
        <v>22135</v>
      </c>
      <c r="D2262" s="21"/>
      <c r="E2262" s="22"/>
      <c r="F2262" s="22"/>
      <c r="G2262" s="22"/>
      <c r="H2262" s="23">
        <v>0</v>
      </c>
      <c r="I2262" s="22"/>
      <c r="J2262" s="23" t="s">
        <v>18202</v>
      </c>
      <c r="K2262" s="22"/>
      <c r="L2262" s="23" t="s">
        <v>21045</v>
      </c>
      <c r="M2262" s="23">
        <v>2017</v>
      </c>
      <c r="N2262" s="22"/>
      <c r="O2262" s="22"/>
      <c r="P2262" s="24"/>
      <c r="Q2262" s="23" t="s">
        <v>20</v>
      </c>
      <c r="R2262" s="23" t="s">
        <v>21</v>
      </c>
      <c r="S2262" s="25"/>
      <c r="T2262" s="26"/>
      <c r="U2262" s="26"/>
      <c r="V2262" s="22"/>
      <c r="W2262" s="27"/>
      <c r="X2262" s="8"/>
      <c r="Y2262" s="8"/>
      <c r="Z2262" s="8"/>
      <c r="AA2262" s="8"/>
      <c r="AB2262" s="8"/>
      <c r="AC2262" s="8"/>
      <c r="AD2262" s="8"/>
      <c r="AE2262" s="8"/>
      <c r="AF2262" s="8"/>
      <c r="AG2262" s="8"/>
      <c r="AH2262" s="8"/>
      <c r="AI2262" s="8"/>
      <c r="AJ2262" s="8"/>
      <c r="AK2262" s="8"/>
    </row>
    <row r="2263" spans="1:37" ht="409.5">
      <c r="A2263" s="18">
        <v>4907</v>
      </c>
      <c r="B2263" s="19"/>
      <c r="C2263" s="20" t="s">
        <v>22136</v>
      </c>
      <c r="D2263" s="21"/>
      <c r="E2263" s="22"/>
      <c r="F2263" s="22"/>
      <c r="G2263" s="22"/>
      <c r="H2263" s="23">
        <v>0</v>
      </c>
      <c r="I2263" s="22"/>
      <c r="J2263" s="23" t="s">
        <v>18202</v>
      </c>
      <c r="K2263" s="22"/>
      <c r="L2263" s="23" t="s">
        <v>21045</v>
      </c>
      <c r="M2263" s="22"/>
      <c r="N2263" s="22"/>
      <c r="O2263" s="22"/>
      <c r="P2263" s="24"/>
      <c r="Q2263" s="23" t="s">
        <v>20</v>
      </c>
      <c r="R2263" s="22"/>
      <c r="S2263" s="25"/>
      <c r="T2263" s="26"/>
      <c r="U2263" s="26"/>
      <c r="V2263" s="22"/>
      <c r="W2263" s="27"/>
      <c r="X2263" s="8"/>
      <c r="Y2263" s="8"/>
      <c r="Z2263" s="8"/>
      <c r="AA2263" s="8"/>
      <c r="AB2263" s="8"/>
      <c r="AC2263" s="8"/>
      <c r="AD2263" s="8"/>
      <c r="AE2263" s="8"/>
      <c r="AF2263" s="8"/>
      <c r="AG2263" s="8"/>
      <c r="AH2263" s="8"/>
      <c r="AI2263" s="8"/>
      <c r="AJ2263" s="8"/>
      <c r="AK2263" s="8"/>
    </row>
    <row r="2264" spans="1:37" ht="120.75">
      <c r="A2264" s="18">
        <v>4908</v>
      </c>
      <c r="B2264" s="19"/>
      <c r="C2264" s="28" t="s">
        <v>22137</v>
      </c>
      <c r="D2264" s="28" t="s">
        <v>22138</v>
      </c>
      <c r="E2264" s="22"/>
      <c r="F2264" s="22"/>
      <c r="G2264" s="22"/>
      <c r="H2264" s="23">
        <v>0</v>
      </c>
      <c r="I2264" s="22"/>
      <c r="J2264" s="23" t="s">
        <v>18202</v>
      </c>
      <c r="K2264" s="22"/>
      <c r="L2264" s="23" t="s">
        <v>22022</v>
      </c>
      <c r="M2264" s="22"/>
      <c r="N2264" s="22"/>
      <c r="O2264" s="22"/>
      <c r="P2264" s="24"/>
      <c r="Q2264" s="23" t="s">
        <v>29</v>
      </c>
      <c r="R2264" s="23" t="s">
        <v>30</v>
      </c>
      <c r="S2264" s="25"/>
      <c r="T2264" s="26"/>
      <c r="U2264" s="26"/>
      <c r="V2264" s="22"/>
      <c r="W2264" s="27"/>
      <c r="X2264" s="8"/>
      <c r="Y2264" s="8"/>
      <c r="Z2264" s="8"/>
      <c r="AA2264" s="8"/>
      <c r="AB2264" s="8"/>
      <c r="AC2264" s="8"/>
      <c r="AD2264" s="8"/>
      <c r="AE2264" s="8"/>
      <c r="AF2264" s="8"/>
      <c r="AG2264" s="8"/>
      <c r="AH2264" s="8"/>
      <c r="AI2264" s="8"/>
      <c r="AJ2264" s="8"/>
      <c r="AK2264" s="8"/>
    </row>
    <row r="2265" spans="1:37" ht="90.75">
      <c r="A2265" s="18">
        <v>4909</v>
      </c>
      <c r="B2265" s="19"/>
      <c r="C2265" s="28" t="s">
        <v>22139</v>
      </c>
      <c r="D2265" s="28" t="s">
        <v>22140</v>
      </c>
      <c r="E2265" s="22"/>
      <c r="F2265" s="23" t="s">
        <v>415</v>
      </c>
      <c r="G2265" s="22"/>
      <c r="H2265" s="23">
        <v>0</v>
      </c>
      <c r="I2265" s="22"/>
      <c r="J2265" s="23" t="s">
        <v>18202</v>
      </c>
      <c r="K2265" s="22"/>
      <c r="L2265" s="23" t="s">
        <v>22022</v>
      </c>
      <c r="M2265" s="22"/>
      <c r="N2265" s="22"/>
      <c r="O2265" s="22"/>
      <c r="P2265" s="24"/>
      <c r="Q2265" s="23" t="s">
        <v>36</v>
      </c>
      <c r="R2265" s="23" t="s">
        <v>37</v>
      </c>
      <c r="S2265" s="25"/>
      <c r="T2265" s="26"/>
      <c r="U2265" s="26"/>
      <c r="V2265" s="22"/>
      <c r="W2265" s="27"/>
      <c r="X2265" s="8"/>
      <c r="Y2265" s="8"/>
      <c r="Z2265" s="8"/>
      <c r="AA2265" s="8"/>
      <c r="AB2265" s="8"/>
      <c r="AC2265" s="8"/>
      <c r="AD2265" s="8"/>
      <c r="AE2265" s="8"/>
      <c r="AF2265" s="8"/>
      <c r="AG2265" s="8"/>
      <c r="AH2265" s="8"/>
      <c r="AI2265" s="8"/>
      <c r="AJ2265" s="8"/>
      <c r="AK2265" s="8"/>
    </row>
    <row r="2266" spans="1:37" ht="150.75">
      <c r="A2266" s="18">
        <v>4924</v>
      </c>
      <c r="B2266" s="19"/>
      <c r="C2266" s="20" t="s">
        <v>22141</v>
      </c>
      <c r="D2266" s="28" t="s">
        <v>22142</v>
      </c>
      <c r="E2266" s="22"/>
      <c r="F2266" s="22"/>
      <c r="G2266" s="22"/>
      <c r="H2266" s="23">
        <v>0</v>
      </c>
      <c r="I2266" s="22"/>
      <c r="J2266" s="23" t="s">
        <v>18202</v>
      </c>
      <c r="K2266" s="31">
        <v>43313</v>
      </c>
      <c r="L2266" s="23" t="s">
        <v>18212</v>
      </c>
      <c r="M2266" s="22"/>
      <c r="N2266" s="22"/>
      <c r="O2266" s="22"/>
      <c r="P2266" s="24"/>
      <c r="Q2266" s="23" t="s">
        <v>18377</v>
      </c>
      <c r="R2266" s="22"/>
      <c r="S2266" s="25"/>
      <c r="T2266" s="26"/>
      <c r="U2266" s="26"/>
      <c r="V2266" s="22"/>
      <c r="W2266" s="27"/>
      <c r="X2266" s="8"/>
      <c r="Y2266" s="8"/>
      <c r="Z2266" s="8"/>
      <c r="AA2266" s="8"/>
      <c r="AB2266" s="8"/>
      <c r="AC2266" s="8"/>
      <c r="AD2266" s="8"/>
      <c r="AE2266" s="8"/>
      <c r="AF2266" s="8"/>
      <c r="AG2266" s="8"/>
      <c r="AH2266" s="8"/>
      <c r="AI2266" s="8"/>
      <c r="AJ2266" s="8"/>
      <c r="AK2266" s="8"/>
    </row>
    <row r="2267" spans="1:37" ht="225.75">
      <c r="A2267" s="18">
        <v>4925</v>
      </c>
      <c r="B2267" s="19"/>
      <c r="C2267" s="20" t="s">
        <v>22143</v>
      </c>
      <c r="D2267" s="28" t="s">
        <v>22144</v>
      </c>
      <c r="E2267" s="22"/>
      <c r="F2267" s="22"/>
      <c r="G2267" s="22"/>
      <c r="H2267" s="23">
        <v>0</v>
      </c>
      <c r="I2267" s="22"/>
      <c r="J2267" s="23" t="s">
        <v>18202</v>
      </c>
      <c r="K2267" s="31">
        <v>43313</v>
      </c>
      <c r="L2267" s="23" t="s">
        <v>18212</v>
      </c>
      <c r="M2267" s="22"/>
      <c r="N2267" s="22"/>
      <c r="O2267" s="22"/>
      <c r="P2267" s="24"/>
      <c r="Q2267" s="23" t="s">
        <v>18377</v>
      </c>
      <c r="R2267" s="22"/>
      <c r="S2267" s="25"/>
      <c r="T2267" s="26"/>
      <c r="U2267" s="26"/>
      <c r="V2267" s="22"/>
      <c r="W2267" s="27"/>
      <c r="X2267" s="8"/>
      <c r="Y2267" s="8"/>
      <c r="Z2267" s="8"/>
      <c r="AA2267" s="8"/>
      <c r="AB2267" s="8"/>
      <c r="AC2267" s="8"/>
      <c r="AD2267" s="8"/>
      <c r="AE2267" s="8"/>
      <c r="AF2267" s="8"/>
      <c r="AG2267" s="8"/>
      <c r="AH2267" s="8"/>
      <c r="AI2267" s="8"/>
      <c r="AJ2267" s="8"/>
      <c r="AK2267" s="8"/>
    </row>
    <row r="2268" spans="1:37" ht="90.75">
      <c r="A2268" s="18">
        <v>4928</v>
      </c>
      <c r="B2268" s="19"/>
      <c r="C2268" s="28" t="s">
        <v>22145</v>
      </c>
      <c r="D2268" s="28" t="s">
        <v>22146</v>
      </c>
      <c r="E2268" s="22"/>
      <c r="F2268" s="23" t="s">
        <v>50</v>
      </c>
      <c r="G2268" s="22"/>
      <c r="H2268" s="23">
        <v>0</v>
      </c>
      <c r="I2268" s="22"/>
      <c r="J2268" s="23" t="s">
        <v>18202</v>
      </c>
      <c r="K2268" s="22"/>
      <c r="L2268" s="23" t="s">
        <v>15679</v>
      </c>
      <c r="M2268" s="23" t="s">
        <v>11857</v>
      </c>
      <c r="N2268" s="22"/>
      <c r="O2268" s="22"/>
      <c r="P2268" s="24"/>
      <c r="Q2268" s="23" t="s">
        <v>29</v>
      </c>
      <c r="R2268" s="23" t="s">
        <v>30</v>
      </c>
      <c r="S2268" s="25"/>
      <c r="T2268" s="26"/>
      <c r="U2268" s="26"/>
      <c r="V2268" s="22"/>
      <c r="W2268" s="27"/>
      <c r="X2268" s="8"/>
      <c r="Y2268" s="8"/>
      <c r="Z2268" s="8"/>
      <c r="AA2268" s="8"/>
      <c r="AB2268" s="8"/>
      <c r="AC2268" s="8"/>
      <c r="AD2268" s="8"/>
      <c r="AE2268" s="8"/>
      <c r="AF2268" s="8"/>
      <c r="AG2268" s="8"/>
      <c r="AH2268" s="8"/>
      <c r="AI2268" s="8"/>
      <c r="AJ2268" s="8"/>
      <c r="AK2268" s="8"/>
    </row>
    <row r="2269" spans="1:37" ht="60.75">
      <c r="A2269" s="18">
        <v>4929</v>
      </c>
      <c r="B2269" s="19"/>
      <c r="C2269" s="28" t="s">
        <v>22147</v>
      </c>
      <c r="D2269" s="28" t="s">
        <v>1546</v>
      </c>
      <c r="E2269" s="22"/>
      <c r="F2269" s="22"/>
      <c r="G2269" s="22"/>
      <c r="H2269" s="23">
        <v>0</v>
      </c>
      <c r="I2269" s="22"/>
      <c r="J2269" s="23" t="s">
        <v>18202</v>
      </c>
      <c r="K2269" s="22"/>
      <c r="L2269" s="23" t="s">
        <v>17409</v>
      </c>
      <c r="M2269" s="22"/>
      <c r="N2269" s="22"/>
      <c r="O2269" s="22"/>
      <c r="P2269" s="24"/>
      <c r="Q2269" s="23" t="s">
        <v>99</v>
      </c>
      <c r="R2269" s="23" t="s">
        <v>179</v>
      </c>
      <c r="S2269" s="25"/>
      <c r="T2269" s="26"/>
      <c r="U2269" s="26"/>
      <c r="V2269" s="22"/>
      <c r="W2269" s="27"/>
      <c r="X2269" s="8"/>
      <c r="Y2269" s="8"/>
      <c r="Z2269" s="8"/>
      <c r="AA2269" s="8"/>
      <c r="AB2269" s="8"/>
      <c r="AC2269" s="8"/>
      <c r="AD2269" s="8"/>
      <c r="AE2269" s="8"/>
      <c r="AF2269" s="8"/>
      <c r="AG2269" s="8"/>
      <c r="AH2269" s="8"/>
      <c r="AI2269" s="8"/>
      <c r="AJ2269" s="8"/>
      <c r="AK2269" s="8"/>
    </row>
    <row r="2270" spans="1:37" ht="150.75">
      <c r="A2270" s="18">
        <v>4937</v>
      </c>
      <c r="B2270" s="19"/>
      <c r="C2270" s="28" t="s">
        <v>22148</v>
      </c>
      <c r="D2270" s="28" t="s">
        <v>22149</v>
      </c>
      <c r="E2270" s="22"/>
      <c r="F2270" s="23" t="s">
        <v>456</v>
      </c>
      <c r="G2270" s="23" t="s">
        <v>19427</v>
      </c>
      <c r="H2270" s="23">
        <v>0</v>
      </c>
      <c r="I2270" s="22"/>
      <c r="J2270" s="23" t="s">
        <v>18202</v>
      </c>
      <c r="K2270" s="29">
        <v>43497</v>
      </c>
      <c r="L2270" s="23" t="s">
        <v>22022</v>
      </c>
      <c r="M2270" s="22"/>
      <c r="N2270" s="23" t="s">
        <v>19428</v>
      </c>
      <c r="O2270" s="22"/>
      <c r="P2270" s="24"/>
      <c r="Q2270" s="23" t="s">
        <v>29</v>
      </c>
      <c r="R2270" s="23" t="s">
        <v>30</v>
      </c>
      <c r="S2270" s="25"/>
      <c r="T2270" s="26"/>
      <c r="U2270" s="26"/>
      <c r="V2270" s="22"/>
      <c r="W2270" s="27"/>
      <c r="X2270" s="8"/>
      <c r="Y2270" s="8"/>
      <c r="Z2270" s="8"/>
      <c r="AA2270" s="8"/>
      <c r="AB2270" s="8"/>
      <c r="AC2270" s="8"/>
      <c r="AD2270" s="8"/>
      <c r="AE2270" s="8"/>
      <c r="AF2270" s="8"/>
      <c r="AG2270" s="8"/>
      <c r="AH2270" s="8"/>
      <c r="AI2270" s="8"/>
      <c r="AJ2270" s="8"/>
      <c r="AK2270" s="8"/>
    </row>
    <row r="2271" spans="1:37" ht="60.75">
      <c r="A2271" s="18">
        <v>4938</v>
      </c>
      <c r="B2271" s="19"/>
      <c r="C2271" s="28" t="s">
        <v>22150</v>
      </c>
      <c r="D2271" s="28" t="s">
        <v>22151</v>
      </c>
      <c r="E2271" s="22"/>
      <c r="F2271" s="22"/>
      <c r="G2271" s="22"/>
      <c r="H2271" s="23">
        <v>0</v>
      </c>
      <c r="I2271" s="22"/>
      <c r="J2271" s="23" t="s">
        <v>18202</v>
      </c>
      <c r="K2271" s="22"/>
      <c r="L2271" s="23" t="s">
        <v>15679</v>
      </c>
      <c r="M2271" s="22"/>
      <c r="N2271" s="22"/>
      <c r="O2271" s="22"/>
      <c r="P2271" s="24"/>
      <c r="Q2271" s="23" t="s">
        <v>29</v>
      </c>
      <c r="R2271" s="23" t="s">
        <v>30</v>
      </c>
      <c r="S2271" s="25"/>
      <c r="T2271" s="26"/>
      <c r="U2271" s="26"/>
      <c r="V2271" s="22"/>
      <c r="W2271" s="27"/>
      <c r="X2271" s="8"/>
      <c r="Y2271" s="8"/>
      <c r="Z2271" s="8"/>
      <c r="AA2271" s="8"/>
      <c r="AB2271" s="8"/>
      <c r="AC2271" s="8"/>
      <c r="AD2271" s="8"/>
      <c r="AE2271" s="8"/>
      <c r="AF2271" s="8"/>
      <c r="AG2271" s="8"/>
      <c r="AH2271" s="8"/>
      <c r="AI2271" s="8"/>
      <c r="AJ2271" s="8"/>
      <c r="AK2271" s="8"/>
    </row>
    <row r="2272" spans="1:37" ht="285.75">
      <c r="A2272" s="18">
        <v>4943</v>
      </c>
      <c r="B2272" s="19"/>
      <c r="C2272" s="28" t="s">
        <v>22152</v>
      </c>
      <c r="D2272" s="28" t="s">
        <v>22153</v>
      </c>
      <c r="E2272" s="22"/>
      <c r="F2272" s="22"/>
      <c r="G2272" s="22"/>
      <c r="H2272" s="23">
        <v>0</v>
      </c>
      <c r="I2272" s="22"/>
      <c r="J2272" s="23" t="s">
        <v>18202</v>
      </c>
      <c r="K2272" s="31">
        <v>43313</v>
      </c>
      <c r="L2272" s="23" t="s">
        <v>18212</v>
      </c>
      <c r="M2272" s="22"/>
      <c r="N2272" s="22"/>
      <c r="O2272" s="22"/>
      <c r="P2272" s="24"/>
      <c r="Q2272" s="23" t="s">
        <v>18377</v>
      </c>
      <c r="R2272" s="22"/>
      <c r="S2272" s="25"/>
      <c r="T2272" s="26"/>
      <c r="U2272" s="26"/>
      <c r="V2272" s="22"/>
      <c r="W2272" s="27"/>
      <c r="X2272" s="8"/>
      <c r="Y2272" s="8"/>
      <c r="Z2272" s="8"/>
      <c r="AA2272" s="8"/>
      <c r="AB2272" s="8"/>
      <c r="AC2272" s="8"/>
      <c r="AD2272" s="8"/>
      <c r="AE2272" s="8"/>
      <c r="AF2272" s="8"/>
      <c r="AG2272" s="8"/>
      <c r="AH2272" s="8"/>
      <c r="AI2272" s="8"/>
      <c r="AJ2272" s="8"/>
      <c r="AK2272" s="8"/>
    </row>
    <row r="2273" spans="1:37" ht="240.75">
      <c r="A2273" s="18">
        <v>4944</v>
      </c>
      <c r="B2273" s="19"/>
      <c r="C2273" s="28" t="s">
        <v>22152</v>
      </c>
      <c r="D2273" s="28" t="s">
        <v>22154</v>
      </c>
      <c r="E2273" s="22"/>
      <c r="F2273" s="22"/>
      <c r="G2273" s="22"/>
      <c r="H2273" s="23">
        <v>0</v>
      </c>
      <c r="I2273" s="22"/>
      <c r="J2273" s="23" t="s">
        <v>18202</v>
      </c>
      <c r="K2273" s="31">
        <v>43313</v>
      </c>
      <c r="L2273" s="23" t="s">
        <v>18212</v>
      </c>
      <c r="M2273" s="22"/>
      <c r="N2273" s="22"/>
      <c r="O2273" s="22"/>
      <c r="P2273" s="24"/>
      <c r="Q2273" s="23" t="s">
        <v>18377</v>
      </c>
      <c r="R2273" s="22"/>
      <c r="S2273" s="25"/>
      <c r="T2273" s="26"/>
      <c r="U2273" s="26"/>
      <c r="V2273" s="22"/>
      <c r="W2273" s="27"/>
      <c r="X2273" s="8"/>
      <c r="Y2273" s="8"/>
      <c r="Z2273" s="8"/>
      <c r="AA2273" s="8"/>
      <c r="AB2273" s="8"/>
      <c r="AC2273" s="8"/>
      <c r="AD2273" s="8"/>
      <c r="AE2273" s="8"/>
      <c r="AF2273" s="8"/>
      <c r="AG2273" s="8"/>
      <c r="AH2273" s="8"/>
      <c r="AI2273" s="8"/>
      <c r="AJ2273" s="8"/>
      <c r="AK2273" s="8"/>
    </row>
    <row r="2274" spans="1:37" ht="225.75">
      <c r="A2274" s="18">
        <v>4945</v>
      </c>
      <c r="B2274" s="19"/>
      <c r="C2274" s="28" t="s">
        <v>22152</v>
      </c>
      <c r="D2274" s="28" t="s">
        <v>22155</v>
      </c>
      <c r="E2274" s="22"/>
      <c r="F2274" s="22"/>
      <c r="G2274" s="22"/>
      <c r="H2274" s="23">
        <v>0</v>
      </c>
      <c r="I2274" s="22"/>
      <c r="J2274" s="23" t="s">
        <v>18202</v>
      </c>
      <c r="K2274" s="31">
        <v>43313</v>
      </c>
      <c r="L2274" s="23" t="s">
        <v>18212</v>
      </c>
      <c r="M2274" s="22"/>
      <c r="N2274" s="22"/>
      <c r="O2274" s="22"/>
      <c r="P2274" s="24"/>
      <c r="Q2274" s="23" t="s">
        <v>18377</v>
      </c>
      <c r="R2274" s="22"/>
      <c r="S2274" s="25"/>
      <c r="T2274" s="26"/>
      <c r="U2274" s="26"/>
      <c r="V2274" s="22"/>
      <c r="W2274" s="27"/>
      <c r="X2274" s="8"/>
      <c r="Y2274" s="8"/>
      <c r="Z2274" s="8"/>
      <c r="AA2274" s="8"/>
      <c r="AB2274" s="8"/>
      <c r="AC2274" s="8"/>
      <c r="AD2274" s="8"/>
      <c r="AE2274" s="8"/>
      <c r="AF2274" s="8"/>
      <c r="AG2274" s="8"/>
      <c r="AH2274" s="8"/>
      <c r="AI2274" s="8"/>
      <c r="AJ2274" s="8"/>
      <c r="AK2274" s="8"/>
    </row>
    <row r="2275" spans="1:37" ht="409.6">
      <c r="A2275" s="18">
        <v>4972</v>
      </c>
      <c r="B2275" s="19"/>
      <c r="C2275" s="28" t="s">
        <v>22156</v>
      </c>
      <c r="D2275" s="21"/>
      <c r="E2275" s="22"/>
      <c r="F2275" s="22"/>
      <c r="G2275" s="22"/>
      <c r="H2275" s="23">
        <v>0</v>
      </c>
      <c r="I2275" s="22"/>
      <c r="J2275" s="23" t="s">
        <v>18202</v>
      </c>
      <c r="K2275" s="22"/>
      <c r="L2275" s="23" t="s">
        <v>15679</v>
      </c>
      <c r="M2275" s="23">
        <v>2017</v>
      </c>
      <c r="N2275" s="22"/>
      <c r="O2275" s="22"/>
      <c r="P2275" s="24"/>
      <c r="Q2275" s="23" t="s">
        <v>20</v>
      </c>
      <c r="R2275" s="23" t="s">
        <v>21</v>
      </c>
      <c r="S2275" s="25"/>
      <c r="T2275" s="26"/>
      <c r="U2275" s="26"/>
      <c r="V2275" s="22"/>
      <c r="W2275" s="27"/>
      <c r="X2275" s="8"/>
      <c r="Y2275" s="8"/>
      <c r="Z2275" s="8"/>
      <c r="AA2275" s="8"/>
      <c r="AB2275" s="8"/>
      <c r="AC2275" s="8"/>
      <c r="AD2275" s="8"/>
      <c r="AE2275" s="8"/>
      <c r="AF2275" s="8"/>
      <c r="AG2275" s="8"/>
      <c r="AH2275" s="8"/>
      <c r="AI2275" s="8"/>
      <c r="AJ2275" s="8"/>
      <c r="AK2275" s="8"/>
    </row>
    <row r="2276" spans="1:37" ht="60.75">
      <c r="A2276" s="18">
        <v>4973</v>
      </c>
      <c r="B2276" s="19"/>
      <c r="C2276" s="28" t="s">
        <v>22157</v>
      </c>
      <c r="D2276" s="28" t="s">
        <v>22158</v>
      </c>
      <c r="E2276" s="22"/>
      <c r="F2276" s="22"/>
      <c r="G2276" s="22"/>
      <c r="H2276" s="23">
        <v>0</v>
      </c>
      <c r="I2276" s="22"/>
      <c r="J2276" s="23" t="s">
        <v>18202</v>
      </c>
      <c r="K2276" s="22"/>
      <c r="L2276" s="23" t="s">
        <v>17409</v>
      </c>
      <c r="M2276" s="22"/>
      <c r="N2276" s="22"/>
      <c r="O2276" s="22"/>
      <c r="P2276" s="24"/>
      <c r="Q2276" s="23" t="s">
        <v>99</v>
      </c>
      <c r="R2276" s="23" t="s">
        <v>179</v>
      </c>
      <c r="S2276" s="25"/>
      <c r="T2276" s="26"/>
      <c r="U2276" s="26"/>
      <c r="V2276" s="22"/>
      <c r="W2276" s="27"/>
      <c r="X2276" s="8"/>
      <c r="Y2276" s="8"/>
      <c r="Z2276" s="8"/>
      <c r="AA2276" s="8"/>
      <c r="AB2276" s="8"/>
      <c r="AC2276" s="8"/>
      <c r="AD2276" s="8"/>
      <c r="AE2276" s="8"/>
      <c r="AF2276" s="8"/>
      <c r="AG2276" s="8"/>
      <c r="AH2276" s="8"/>
      <c r="AI2276" s="8"/>
      <c r="AJ2276" s="8"/>
      <c r="AK2276" s="8"/>
    </row>
    <row r="2277" spans="1:37" ht="120.75">
      <c r="A2277" s="18">
        <v>4975</v>
      </c>
      <c r="B2277" s="19"/>
      <c r="C2277" s="28" t="s">
        <v>22159</v>
      </c>
      <c r="D2277" s="28" t="s">
        <v>22160</v>
      </c>
      <c r="E2277" s="22"/>
      <c r="F2277" s="23" t="s">
        <v>22161</v>
      </c>
      <c r="G2277" s="22"/>
      <c r="H2277" s="23">
        <v>0</v>
      </c>
      <c r="I2277" s="22"/>
      <c r="J2277" s="23" t="s">
        <v>18202</v>
      </c>
      <c r="K2277" s="22"/>
      <c r="L2277" s="23" t="s">
        <v>22022</v>
      </c>
      <c r="M2277" s="22"/>
      <c r="N2277" s="22"/>
      <c r="O2277" s="22"/>
      <c r="P2277" s="24"/>
      <c r="Q2277" s="23" t="s">
        <v>36</v>
      </c>
      <c r="R2277" s="23" t="s">
        <v>37</v>
      </c>
      <c r="S2277" s="25"/>
      <c r="T2277" s="26"/>
      <c r="U2277" s="26"/>
      <c r="V2277" s="22"/>
      <c r="W2277" s="27"/>
      <c r="X2277" s="8"/>
      <c r="Y2277" s="8"/>
      <c r="Z2277" s="8"/>
      <c r="AA2277" s="8"/>
      <c r="AB2277" s="8"/>
      <c r="AC2277" s="8"/>
      <c r="AD2277" s="8"/>
      <c r="AE2277" s="8"/>
      <c r="AF2277" s="8"/>
      <c r="AG2277" s="8"/>
      <c r="AH2277" s="8"/>
      <c r="AI2277" s="8"/>
      <c r="AJ2277" s="8"/>
      <c r="AK2277" s="8"/>
    </row>
    <row r="2278" spans="1:37" ht="120.75">
      <c r="A2278" s="18">
        <v>4976</v>
      </c>
      <c r="B2278" s="30" t="s">
        <v>13</v>
      </c>
      <c r="C2278" s="28" t="s">
        <v>22162</v>
      </c>
      <c r="D2278" s="28" t="s">
        <v>22163</v>
      </c>
      <c r="E2278" s="22"/>
      <c r="F2278" s="22"/>
      <c r="G2278" s="22"/>
      <c r="H2278" s="23">
        <v>0</v>
      </c>
      <c r="I2278" s="22"/>
      <c r="J2278" s="23" t="s">
        <v>18202</v>
      </c>
      <c r="K2278" s="22"/>
      <c r="L2278" s="23" t="s">
        <v>15679</v>
      </c>
      <c r="M2278" s="22"/>
      <c r="N2278" s="22"/>
      <c r="O2278" s="22"/>
      <c r="P2278" s="24"/>
      <c r="Q2278" s="23" t="s">
        <v>36</v>
      </c>
      <c r="R2278" s="23" t="s">
        <v>37</v>
      </c>
      <c r="S2278" s="34" t="s">
        <v>22160</v>
      </c>
      <c r="T2278" s="26"/>
      <c r="U2278" s="26"/>
      <c r="V2278" s="22"/>
      <c r="W2278" s="27"/>
      <c r="X2278" s="8"/>
      <c r="Y2278" s="8"/>
      <c r="Z2278" s="8"/>
      <c r="AA2278" s="8"/>
      <c r="AB2278" s="8"/>
      <c r="AC2278" s="8"/>
      <c r="AD2278" s="8"/>
      <c r="AE2278" s="8"/>
      <c r="AF2278" s="8"/>
      <c r="AG2278" s="8"/>
      <c r="AH2278" s="8"/>
      <c r="AI2278" s="8"/>
      <c r="AJ2278" s="8"/>
      <c r="AK2278" s="8"/>
    </row>
    <row r="2279" spans="1:37" ht="105.75">
      <c r="A2279" s="18">
        <v>4977</v>
      </c>
      <c r="B2279" s="19"/>
      <c r="C2279" s="28" t="s">
        <v>22164</v>
      </c>
      <c r="D2279" s="28" t="s">
        <v>22165</v>
      </c>
      <c r="E2279" s="22"/>
      <c r="F2279" s="22"/>
      <c r="G2279" s="22"/>
      <c r="H2279" s="23">
        <v>0</v>
      </c>
      <c r="I2279" s="22"/>
      <c r="J2279" s="23" t="s">
        <v>18202</v>
      </c>
      <c r="K2279" s="22"/>
      <c r="L2279" s="23" t="s">
        <v>61</v>
      </c>
      <c r="M2279" s="22"/>
      <c r="N2279" s="22"/>
      <c r="O2279" s="22"/>
      <c r="P2279" s="24"/>
      <c r="Q2279" s="22"/>
      <c r="R2279" s="23" t="s">
        <v>6100</v>
      </c>
      <c r="S2279" s="25"/>
      <c r="T2279" s="26"/>
      <c r="U2279" s="32" t="s">
        <v>545</v>
      </c>
      <c r="V2279" s="22"/>
      <c r="W2279" s="27"/>
      <c r="X2279" s="8"/>
      <c r="Y2279" s="8"/>
      <c r="Z2279" s="8"/>
      <c r="AA2279" s="8"/>
      <c r="AB2279" s="8"/>
      <c r="AC2279" s="8"/>
      <c r="AD2279" s="8"/>
      <c r="AE2279" s="8"/>
      <c r="AF2279" s="8"/>
      <c r="AG2279" s="8"/>
      <c r="AH2279" s="8"/>
      <c r="AI2279" s="8"/>
      <c r="AJ2279" s="8"/>
      <c r="AK2279" s="8"/>
    </row>
    <row r="2280" spans="1:37" ht="165.75">
      <c r="A2280" s="18">
        <v>4980</v>
      </c>
      <c r="B2280" s="19"/>
      <c r="C2280" s="28" t="s">
        <v>22166</v>
      </c>
      <c r="D2280" s="28" t="s">
        <v>22167</v>
      </c>
      <c r="E2280" s="22"/>
      <c r="F2280" s="23" t="s">
        <v>415</v>
      </c>
      <c r="G2280" s="22"/>
      <c r="H2280" s="23">
        <v>0</v>
      </c>
      <c r="I2280" s="22"/>
      <c r="J2280" s="23" t="s">
        <v>18202</v>
      </c>
      <c r="K2280" s="22"/>
      <c r="L2280" s="23" t="s">
        <v>22022</v>
      </c>
      <c r="M2280" s="22"/>
      <c r="N2280" s="22"/>
      <c r="O2280" s="22"/>
      <c r="P2280" s="24"/>
      <c r="Q2280" s="23" t="s">
        <v>36</v>
      </c>
      <c r="R2280" s="23" t="s">
        <v>37</v>
      </c>
      <c r="S2280" s="25"/>
      <c r="T2280" s="26"/>
      <c r="U2280" s="26"/>
      <c r="V2280" s="22"/>
      <c r="W2280" s="27"/>
      <c r="X2280" s="8"/>
      <c r="Y2280" s="8"/>
      <c r="Z2280" s="8"/>
      <c r="AA2280" s="8"/>
      <c r="AB2280" s="8"/>
      <c r="AC2280" s="8"/>
      <c r="AD2280" s="8"/>
      <c r="AE2280" s="8"/>
      <c r="AF2280" s="8"/>
      <c r="AG2280" s="8"/>
      <c r="AH2280" s="8"/>
      <c r="AI2280" s="8"/>
      <c r="AJ2280" s="8"/>
      <c r="AK2280" s="8"/>
    </row>
    <row r="2281" spans="1:37" ht="105.75">
      <c r="A2281" s="18">
        <v>4981</v>
      </c>
      <c r="B2281" s="19"/>
      <c r="C2281" s="28" t="s">
        <v>22168</v>
      </c>
      <c r="D2281" s="28" t="s">
        <v>22169</v>
      </c>
      <c r="E2281" s="22"/>
      <c r="F2281" s="22"/>
      <c r="G2281" s="22"/>
      <c r="H2281" s="23">
        <v>0</v>
      </c>
      <c r="I2281" s="22"/>
      <c r="J2281" s="23" t="s">
        <v>18202</v>
      </c>
      <c r="K2281" s="23" t="s">
        <v>18203</v>
      </c>
      <c r="L2281" s="23" t="s">
        <v>219</v>
      </c>
      <c r="M2281" s="22"/>
      <c r="N2281" s="22"/>
      <c r="O2281" s="22"/>
      <c r="P2281" s="24"/>
      <c r="Q2281" s="23" t="s">
        <v>18820</v>
      </c>
      <c r="R2281" s="38">
        <v>87055000000</v>
      </c>
      <c r="S2281" s="25"/>
      <c r="T2281" s="26"/>
      <c r="U2281" s="26"/>
      <c r="V2281" s="22"/>
      <c r="W2281" s="27"/>
      <c r="X2281" s="8"/>
      <c r="Y2281" s="8"/>
      <c r="Z2281" s="8"/>
      <c r="AA2281" s="8"/>
      <c r="AB2281" s="8"/>
      <c r="AC2281" s="8"/>
      <c r="AD2281" s="8"/>
      <c r="AE2281" s="8"/>
      <c r="AF2281" s="8"/>
      <c r="AG2281" s="8"/>
      <c r="AH2281" s="8"/>
      <c r="AI2281" s="8"/>
      <c r="AJ2281" s="8"/>
      <c r="AK2281" s="8"/>
    </row>
    <row r="2282" spans="1:37" ht="30.75">
      <c r="A2282" s="18">
        <v>4982</v>
      </c>
      <c r="B2282" s="19"/>
      <c r="C2282" s="28" t="s">
        <v>22170</v>
      </c>
      <c r="D2282" s="28" t="s">
        <v>6957</v>
      </c>
      <c r="E2282" s="22"/>
      <c r="F2282" s="22"/>
      <c r="G2282" s="22"/>
      <c r="H2282" s="23">
        <v>0</v>
      </c>
      <c r="I2282" s="22"/>
      <c r="J2282" s="23" t="s">
        <v>18202</v>
      </c>
      <c r="K2282" s="22"/>
      <c r="L2282" s="23" t="s">
        <v>61</v>
      </c>
      <c r="M2282" s="45"/>
      <c r="N2282" s="22"/>
      <c r="O2282" s="22"/>
      <c r="P2282" s="24"/>
      <c r="Q2282" s="22"/>
      <c r="R2282" s="22"/>
      <c r="S2282" s="25"/>
      <c r="T2282" s="26"/>
      <c r="U2282" s="26"/>
      <c r="V2282" s="22"/>
      <c r="W2282" s="27"/>
      <c r="X2282" s="8"/>
      <c r="Y2282" s="8"/>
      <c r="Z2282" s="8"/>
      <c r="AA2282" s="8"/>
      <c r="AB2282" s="8"/>
      <c r="AC2282" s="8"/>
      <c r="AD2282" s="8"/>
      <c r="AE2282" s="8"/>
      <c r="AF2282" s="8"/>
      <c r="AG2282" s="8"/>
      <c r="AH2282" s="8"/>
      <c r="AI2282" s="8"/>
      <c r="AJ2282" s="8"/>
      <c r="AK2282" s="8"/>
    </row>
    <row r="2283" spans="1:37" ht="60.75">
      <c r="A2283" s="18">
        <v>4983</v>
      </c>
      <c r="B2283" s="19"/>
      <c r="C2283" s="28" t="s">
        <v>22171</v>
      </c>
      <c r="D2283" s="28" t="s">
        <v>22172</v>
      </c>
      <c r="E2283" s="22"/>
      <c r="F2283" s="23" t="s">
        <v>50</v>
      </c>
      <c r="G2283" s="22"/>
      <c r="H2283" s="23">
        <v>0</v>
      </c>
      <c r="I2283" s="22"/>
      <c r="J2283" s="23" t="s">
        <v>18202</v>
      </c>
      <c r="K2283" s="23" t="s">
        <v>18203</v>
      </c>
      <c r="L2283" s="23" t="s">
        <v>18223</v>
      </c>
      <c r="M2283" s="22"/>
      <c r="N2283" s="22"/>
      <c r="O2283" s="22"/>
      <c r="P2283" s="24"/>
      <c r="Q2283" s="23" t="s">
        <v>29</v>
      </c>
      <c r="R2283" s="23" t="s">
        <v>30</v>
      </c>
      <c r="S2283" s="25"/>
      <c r="T2283" s="26"/>
      <c r="U2283" s="26"/>
      <c r="V2283" s="22"/>
      <c r="W2283" s="27"/>
      <c r="X2283" s="8"/>
      <c r="Y2283" s="8"/>
      <c r="Z2283" s="8"/>
      <c r="AA2283" s="8"/>
      <c r="AB2283" s="8"/>
      <c r="AC2283" s="8"/>
      <c r="AD2283" s="8"/>
      <c r="AE2283" s="8"/>
      <c r="AF2283" s="8"/>
      <c r="AG2283" s="8"/>
      <c r="AH2283" s="8"/>
      <c r="AI2283" s="8"/>
      <c r="AJ2283" s="8"/>
      <c r="AK2283" s="8"/>
    </row>
    <row r="2284" spans="1:37" ht="210.75">
      <c r="A2284" s="18">
        <v>4984</v>
      </c>
      <c r="B2284" s="19"/>
      <c r="C2284" s="28" t="s">
        <v>22173</v>
      </c>
      <c r="D2284" s="28" t="s">
        <v>22174</v>
      </c>
      <c r="E2284" s="22"/>
      <c r="F2284" s="22"/>
      <c r="G2284" s="22"/>
      <c r="H2284" s="23">
        <v>0</v>
      </c>
      <c r="I2284" s="22"/>
      <c r="J2284" s="23" t="s">
        <v>18202</v>
      </c>
      <c r="K2284" s="23" t="s">
        <v>18203</v>
      </c>
      <c r="L2284" s="23" t="s">
        <v>219</v>
      </c>
      <c r="M2284" s="22"/>
      <c r="N2284" s="22"/>
      <c r="O2284" s="22"/>
      <c r="P2284" s="24"/>
      <c r="Q2284" s="23" t="s">
        <v>490</v>
      </c>
      <c r="R2284" s="22"/>
      <c r="S2284" s="25"/>
      <c r="T2284" s="26"/>
      <c r="U2284" s="26"/>
      <c r="V2284" s="22"/>
      <c r="W2284" s="27"/>
      <c r="X2284" s="8"/>
      <c r="Y2284" s="8"/>
      <c r="Z2284" s="8"/>
      <c r="AA2284" s="8"/>
      <c r="AB2284" s="8"/>
      <c r="AC2284" s="8"/>
      <c r="AD2284" s="8"/>
      <c r="AE2284" s="8"/>
      <c r="AF2284" s="8"/>
      <c r="AG2284" s="8"/>
      <c r="AH2284" s="8"/>
      <c r="AI2284" s="8"/>
      <c r="AJ2284" s="8"/>
      <c r="AK2284" s="8"/>
    </row>
    <row r="2285" spans="1:37" ht="180.75">
      <c r="A2285" s="18">
        <v>4985</v>
      </c>
      <c r="B2285" s="19"/>
      <c r="C2285" s="28" t="s">
        <v>22175</v>
      </c>
      <c r="D2285" s="28" t="s">
        <v>22176</v>
      </c>
      <c r="E2285" s="22"/>
      <c r="F2285" s="22"/>
      <c r="G2285" s="22"/>
      <c r="H2285" s="23">
        <v>0</v>
      </c>
      <c r="I2285" s="22"/>
      <c r="J2285" s="23" t="s">
        <v>18202</v>
      </c>
      <c r="K2285" s="23" t="s">
        <v>18203</v>
      </c>
      <c r="L2285" s="23" t="s">
        <v>219</v>
      </c>
      <c r="M2285" s="22"/>
      <c r="N2285" s="22"/>
      <c r="O2285" s="22"/>
      <c r="P2285" s="24"/>
      <c r="Q2285" s="23" t="s">
        <v>490</v>
      </c>
      <c r="R2285" s="22"/>
      <c r="S2285" s="25"/>
      <c r="T2285" s="26"/>
      <c r="U2285" s="26"/>
      <c r="V2285" s="22"/>
      <c r="W2285" s="27"/>
      <c r="X2285" s="8"/>
      <c r="Y2285" s="8"/>
      <c r="Z2285" s="8"/>
      <c r="AA2285" s="8"/>
      <c r="AB2285" s="8"/>
      <c r="AC2285" s="8"/>
      <c r="AD2285" s="8"/>
      <c r="AE2285" s="8"/>
      <c r="AF2285" s="8"/>
      <c r="AG2285" s="8"/>
      <c r="AH2285" s="8"/>
      <c r="AI2285" s="8"/>
      <c r="AJ2285" s="8"/>
      <c r="AK2285" s="8"/>
    </row>
    <row r="2286" spans="1:37" ht="105.75">
      <c r="A2286" s="18">
        <v>4986</v>
      </c>
      <c r="B2286" s="19"/>
      <c r="C2286" s="28" t="s">
        <v>22177</v>
      </c>
      <c r="D2286" s="28" t="s">
        <v>22178</v>
      </c>
      <c r="E2286" s="22"/>
      <c r="F2286" s="23" t="s">
        <v>26</v>
      </c>
      <c r="G2286" s="23" t="s">
        <v>18583</v>
      </c>
      <c r="H2286" s="23">
        <v>0</v>
      </c>
      <c r="I2286" s="22"/>
      <c r="J2286" s="23" t="s">
        <v>18202</v>
      </c>
      <c r="K2286" s="29">
        <v>43497</v>
      </c>
      <c r="L2286" s="23" t="s">
        <v>22022</v>
      </c>
      <c r="M2286" s="22"/>
      <c r="N2286" s="23" t="s">
        <v>2651</v>
      </c>
      <c r="O2286" s="22"/>
      <c r="P2286" s="24"/>
      <c r="Q2286" s="23" t="s">
        <v>29</v>
      </c>
      <c r="R2286" s="23" t="s">
        <v>30</v>
      </c>
      <c r="S2286" s="25"/>
      <c r="T2286" s="26"/>
      <c r="U2286" s="26"/>
      <c r="V2286" s="22"/>
      <c r="W2286" s="27"/>
      <c r="X2286" s="8"/>
      <c r="Y2286" s="8"/>
      <c r="Z2286" s="8"/>
      <c r="AA2286" s="8"/>
      <c r="AB2286" s="8"/>
      <c r="AC2286" s="8"/>
      <c r="AD2286" s="8"/>
      <c r="AE2286" s="8"/>
      <c r="AF2286" s="8"/>
      <c r="AG2286" s="8"/>
      <c r="AH2286" s="8"/>
      <c r="AI2286" s="8"/>
      <c r="AJ2286" s="8"/>
      <c r="AK2286" s="8"/>
    </row>
    <row r="2287" spans="1:37" ht="60.75">
      <c r="A2287" s="18">
        <v>4987</v>
      </c>
      <c r="B2287" s="19"/>
      <c r="C2287" s="28" t="s">
        <v>22177</v>
      </c>
      <c r="D2287" s="28" t="s">
        <v>22179</v>
      </c>
      <c r="E2287" s="22"/>
      <c r="F2287" s="23" t="s">
        <v>165</v>
      </c>
      <c r="G2287" s="23" t="s">
        <v>18552</v>
      </c>
      <c r="H2287" s="23">
        <v>0</v>
      </c>
      <c r="I2287" s="22"/>
      <c r="J2287" s="23" t="s">
        <v>18202</v>
      </c>
      <c r="K2287" s="29">
        <v>43497</v>
      </c>
      <c r="L2287" s="23" t="s">
        <v>22022</v>
      </c>
      <c r="M2287" s="22"/>
      <c r="N2287" s="23" t="s">
        <v>2651</v>
      </c>
      <c r="O2287" s="22"/>
      <c r="P2287" s="24"/>
      <c r="Q2287" s="23" t="s">
        <v>29</v>
      </c>
      <c r="R2287" s="23" t="s">
        <v>30</v>
      </c>
      <c r="S2287" s="25"/>
      <c r="T2287" s="26"/>
      <c r="U2287" s="26"/>
      <c r="V2287" s="22"/>
      <c r="W2287" s="27"/>
      <c r="X2287" s="8"/>
      <c r="Y2287" s="8"/>
      <c r="Z2287" s="8"/>
      <c r="AA2287" s="8"/>
      <c r="AB2287" s="8"/>
      <c r="AC2287" s="8"/>
      <c r="AD2287" s="8"/>
      <c r="AE2287" s="8"/>
      <c r="AF2287" s="8"/>
      <c r="AG2287" s="8"/>
      <c r="AH2287" s="8"/>
      <c r="AI2287" s="8"/>
      <c r="AJ2287" s="8"/>
      <c r="AK2287" s="8"/>
    </row>
    <row r="2288" spans="1:37" ht="150.75">
      <c r="A2288" s="18">
        <v>4990</v>
      </c>
      <c r="B2288" s="19"/>
      <c r="C2288" s="28" t="s">
        <v>22180</v>
      </c>
      <c r="D2288" s="28" t="s">
        <v>22181</v>
      </c>
      <c r="E2288" s="22"/>
      <c r="F2288" s="22"/>
      <c r="G2288" s="22"/>
      <c r="H2288" s="23">
        <v>0</v>
      </c>
      <c r="I2288" s="22"/>
      <c r="J2288" s="23" t="s">
        <v>18202</v>
      </c>
      <c r="K2288" s="22"/>
      <c r="L2288" s="23" t="s">
        <v>61</v>
      </c>
      <c r="M2288" s="22"/>
      <c r="N2288" s="22"/>
      <c r="O2288" s="22"/>
      <c r="P2288" s="24"/>
      <c r="Q2288" s="22"/>
      <c r="R2288" s="23" t="s">
        <v>19522</v>
      </c>
      <c r="S2288" s="25"/>
      <c r="T2288" s="26"/>
      <c r="U2288" s="32" t="s">
        <v>545</v>
      </c>
      <c r="V2288" s="22"/>
      <c r="W2288" s="27"/>
      <c r="X2288" s="8"/>
      <c r="Y2288" s="8"/>
      <c r="Z2288" s="8"/>
      <c r="AA2288" s="8"/>
      <c r="AB2288" s="8"/>
      <c r="AC2288" s="8"/>
      <c r="AD2288" s="8"/>
      <c r="AE2288" s="8"/>
      <c r="AF2288" s="8"/>
      <c r="AG2288" s="8"/>
      <c r="AH2288" s="8"/>
      <c r="AI2288" s="8"/>
      <c r="AJ2288" s="8"/>
      <c r="AK2288" s="8"/>
    </row>
    <row r="2289" spans="1:37" ht="120.75">
      <c r="A2289" s="18">
        <v>4991</v>
      </c>
      <c r="B2289" s="19"/>
      <c r="C2289" s="28" t="s">
        <v>22182</v>
      </c>
      <c r="D2289" s="28" t="s">
        <v>22183</v>
      </c>
      <c r="E2289" s="22"/>
      <c r="F2289" s="22"/>
      <c r="G2289" s="22"/>
      <c r="H2289" s="23">
        <v>0</v>
      </c>
      <c r="I2289" s="22"/>
      <c r="J2289" s="23" t="s">
        <v>18202</v>
      </c>
      <c r="K2289" s="22"/>
      <c r="L2289" s="23" t="s">
        <v>2053</v>
      </c>
      <c r="M2289" s="22"/>
      <c r="N2289" s="22"/>
      <c r="O2289" s="22"/>
      <c r="P2289" s="24"/>
      <c r="Q2289" s="23" t="s">
        <v>29</v>
      </c>
      <c r="R2289" s="23" t="s">
        <v>30</v>
      </c>
      <c r="S2289" s="25"/>
      <c r="T2289" s="26"/>
      <c r="U2289" s="26"/>
      <c r="V2289" s="22"/>
      <c r="W2289" s="27"/>
      <c r="X2289" s="8"/>
      <c r="Y2289" s="8"/>
      <c r="Z2289" s="8"/>
      <c r="AA2289" s="8"/>
      <c r="AB2289" s="8"/>
      <c r="AC2289" s="8"/>
      <c r="AD2289" s="8"/>
      <c r="AE2289" s="8"/>
      <c r="AF2289" s="8"/>
      <c r="AG2289" s="8"/>
      <c r="AH2289" s="8"/>
      <c r="AI2289" s="8"/>
      <c r="AJ2289" s="8"/>
      <c r="AK2289" s="8"/>
    </row>
    <row r="2290" spans="1:37" ht="195.75">
      <c r="A2290" s="18">
        <v>4993</v>
      </c>
      <c r="B2290" s="19"/>
      <c r="C2290" s="28" t="s">
        <v>22184</v>
      </c>
      <c r="D2290" s="28" t="s">
        <v>22185</v>
      </c>
      <c r="E2290" s="22"/>
      <c r="F2290" s="22"/>
      <c r="G2290" s="22"/>
      <c r="H2290" s="23">
        <v>0</v>
      </c>
      <c r="I2290" s="22"/>
      <c r="J2290" s="23" t="s">
        <v>18202</v>
      </c>
      <c r="K2290" s="22"/>
      <c r="L2290" s="23" t="s">
        <v>2053</v>
      </c>
      <c r="M2290" s="22"/>
      <c r="N2290" s="22"/>
      <c r="O2290" s="22"/>
      <c r="P2290" s="24"/>
      <c r="Q2290" s="23" t="s">
        <v>29</v>
      </c>
      <c r="R2290" s="23" t="s">
        <v>30</v>
      </c>
      <c r="S2290" s="25"/>
      <c r="T2290" s="26"/>
      <c r="U2290" s="26"/>
      <c r="V2290" s="22"/>
      <c r="W2290" s="27"/>
      <c r="X2290" s="8"/>
      <c r="Y2290" s="8"/>
      <c r="Z2290" s="8"/>
      <c r="AA2290" s="8"/>
      <c r="AB2290" s="8"/>
      <c r="AC2290" s="8"/>
      <c r="AD2290" s="8"/>
      <c r="AE2290" s="8"/>
      <c r="AF2290" s="8"/>
      <c r="AG2290" s="8"/>
      <c r="AH2290" s="8"/>
      <c r="AI2290" s="8"/>
      <c r="AJ2290" s="8"/>
      <c r="AK2290" s="8"/>
    </row>
    <row r="2291" spans="1:37" ht="195.75">
      <c r="A2291" s="18">
        <v>4994</v>
      </c>
      <c r="B2291" s="19"/>
      <c r="C2291" s="28" t="s">
        <v>22184</v>
      </c>
      <c r="D2291" s="28" t="s">
        <v>22185</v>
      </c>
      <c r="E2291" s="22"/>
      <c r="F2291" s="23" t="s">
        <v>50</v>
      </c>
      <c r="G2291" s="23" t="s">
        <v>18684</v>
      </c>
      <c r="H2291" s="23">
        <v>0</v>
      </c>
      <c r="I2291" s="22"/>
      <c r="J2291" s="23" t="s">
        <v>18202</v>
      </c>
      <c r="K2291" s="29">
        <v>43497</v>
      </c>
      <c r="L2291" s="23" t="s">
        <v>22022</v>
      </c>
      <c r="M2291" s="22"/>
      <c r="N2291" s="23" t="s">
        <v>6417</v>
      </c>
      <c r="O2291" s="22"/>
      <c r="P2291" s="24"/>
      <c r="Q2291" s="23" t="s">
        <v>29</v>
      </c>
      <c r="R2291" s="23" t="s">
        <v>30</v>
      </c>
      <c r="S2291" s="25"/>
      <c r="T2291" s="26"/>
      <c r="U2291" s="26"/>
      <c r="V2291" s="22"/>
      <c r="W2291" s="27"/>
      <c r="X2291" s="8"/>
      <c r="Y2291" s="8"/>
      <c r="Z2291" s="8"/>
      <c r="AA2291" s="8"/>
      <c r="AB2291" s="8"/>
      <c r="AC2291" s="8"/>
      <c r="AD2291" s="8"/>
      <c r="AE2291" s="8"/>
      <c r="AF2291" s="8"/>
      <c r="AG2291" s="8"/>
      <c r="AH2291" s="8"/>
      <c r="AI2291" s="8"/>
      <c r="AJ2291" s="8"/>
      <c r="AK2291" s="8"/>
    </row>
    <row r="2292" spans="1:37" ht="105.75">
      <c r="A2292" s="18">
        <v>4995</v>
      </c>
      <c r="B2292" s="19"/>
      <c r="C2292" s="28" t="s">
        <v>22186</v>
      </c>
      <c r="D2292" s="28" t="s">
        <v>22187</v>
      </c>
      <c r="E2292" s="22"/>
      <c r="F2292" s="23" t="s">
        <v>266</v>
      </c>
      <c r="G2292" s="22"/>
      <c r="H2292" s="23">
        <v>0</v>
      </c>
      <c r="I2292" s="22"/>
      <c r="J2292" s="23" t="s">
        <v>18202</v>
      </c>
      <c r="K2292" s="22"/>
      <c r="L2292" s="23" t="s">
        <v>22022</v>
      </c>
      <c r="M2292" s="23" t="s">
        <v>11857</v>
      </c>
      <c r="N2292" s="22"/>
      <c r="O2292" s="22"/>
      <c r="P2292" s="24"/>
      <c r="Q2292" s="23" t="s">
        <v>29</v>
      </c>
      <c r="R2292" s="23" t="s">
        <v>30</v>
      </c>
      <c r="S2292" s="25"/>
      <c r="T2292" s="26"/>
      <c r="U2292" s="26"/>
      <c r="V2292" s="22"/>
      <c r="W2292" s="27"/>
      <c r="X2292" s="8"/>
      <c r="Y2292" s="8"/>
      <c r="Z2292" s="8"/>
      <c r="AA2292" s="8"/>
      <c r="AB2292" s="8"/>
      <c r="AC2292" s="8"/>
      <c r="AD2292" s="8"/>
      <c r="AE2292" s="8"/>
      <c r="AF2292" s="8"/>
      <c r="AG2292" s="8"/>
      <c r="AH2292" s="8"/>
      <c r="AI2292" s="8"/>
      <c r="AJ2292" s="8"/>
      <c r="AK2292" s="8"/>
    </row>
    <row r="2293" spans="1:37" ht="135.75">
      <c r="A2293" s="18">
        <v>4996</v>
      </c>
      <c r="B2293" s="19"/>
      <c r="C2293" s="28" t="s">
        <v>22188</v>
      </c>
      <c r="D2293" s="28" t="s">
        <v>22189</v>
      </c>
      <c r="E2293" s="22"/>
      <c r="F2293" s="23" t="s">
        <v>1628</v>
      </c>
      <c r="G2293" s="22"/>
      <c r="H2293" s="23">
        <v>0</v>
      </c>
      <c r="I2293" s="22"/>
      <c r="J2293" s="23" t="s">
        <v>18202</v>
      </c>
      <c r="K2293" s="22"/>
      <c r="L2293" s="23" t="s">
        <v>22022</v>
      </c>
      <c r="M2293" s="22"/>
      <c r="N2293" s="22"/>
      <c r="O2293" s="22"/>
      <c r="P2293" s="24"/>
      <c r="Q2293" s="23" t="s">
        <v>36</v>
      </c>
      <c r="R2293" s="23" t="s">
        <v>37</v>
      </c>
      <c r="S2293" s="25"/>
      <c r="T2293" s="26"/>
      <c r="U2293" s="26"/>
      <c r="V2293" s="22"/>
      <c r="W2293" s="27"/>
      <c r="X2293" s="8"/>
      <c r="Y2293" s="8"/>
      <c r="Z2293" s="8"/>
      <c r="AA2293" s="8"/>
      <c r="AB2293" s="8"/>
      <c r="AC2293" s="8"/>
      <c r="AD2293" s="8"/>
      <c r="AE2293" s="8"/>
      <c r="AF2293" s="8"/>
      <c r="AG2293" s="8"/>
      <c r="AH2293" s="8"/>
      <c r="AI2293" s="8"/>
      <c r="AJ2293" s="8"/>
      <c r="AK2293" s="8"/>
    </row>
    <row r="2294" spans="1:37" ht="135.75">
      <c r="A2294" s="18">
        <v>4997</v>
      </c>
      <c r="B2294" s="30" t="s">
        <v>13</v>
      </c>
      <c r="C2294" s="28" t="s">
        <v>22190</v>
      </c>
      <c r="D2294" s="28" t="s">
        <v>22191</v>
      </c>
      <c r="E2294" s="22"/>
      <c r="F2294" s="22"/>
      <c r="G2294" s="22"/>
      <c r="H2294" s="23">
        <v>0</v>
      </c>
      <c r="I2294" s="22"/>
      <c r="J2294" s="23" t="s">
        <v>18202</v>
      </c>
      <c r="K2294" s="22"/>
      <c r="L2294" s="23" t="s">
        <v>2053</v>
      </c>
      <c r="M2294" s="22"/>
      <c r="N2294" s="22"/>
      <c r="O2294" s="22"/>
      <c r="P2294" s="24"/>
      <c r="Q2294" s="23" t="s">
        <v>36</v>
      </c>
      <c r="R2294" s="23" t="s">
        <v>37</v>
      </c>
      <c r="S2294" s="34" t="s">
        <v>22189</v>
      </c>
      <c r="T2294" s="26"/>
      <c r="U2294" s="26"/>
      <c r="V2294" s="22"/>
      <c r="W2294" s="27"/>
      <c r="X2294" s="8"/>
      <c r="Y2294" s="8"/>
      <c r="Z2294" s="8"/>
      <c r="AA2294" s="8"/>
      <c r="AB2294" s="8"/>
      <c r="AC2294" s="8"/>
      <c r="AD2294" s="8"/>
      <c r="AE2294" s="8"/>
      <c r="AF2294" s="8"/>
      <c r="AG2294" s="8"/>
      <c r="AH2294" s="8"/>
      <c r="AI2294" s="8"/>
      <c r="AJ2294" s="8"/>
      <c r="AK2294" s="8"/>
    </row>
    <row r="2295" spans="1:37" ht="135.75">
      <c r="A2295" s="18">
        <v>4998</v>
      </c>
      <c r="B2295" s="19"/>
      <c r="C2295" s="20" t="s">
        <v>22192</v>
      </c>
      <c r="D2295" s="28" t="s">
        <v>22193</v>
      </c>
      <c r="E2295" s="22"/>
      <c r="F2295" s="22"/>
      <c r="G2295" s="22"/>
      <c r="H2295" s="23">
        <v>0</v>
      </c>
      <c r="I2295" s="22"/>
      <c r="J2295" s="23" t="s">
        <v>18202</v>
      </c>
      <c r="K2295" s="31">
        <v>43313</v>
      </c>
      <c r="L2295" s="23" t="s">
        <v>18212</v>
      </c>
      <c r="M2295" s="22"/>
      <c r="N2295" s="22"/>
      <c r="O2295" s="22"/>
      <c r="P2295" s="24"/>
      <c r="Q2295" s="23" t="s">
        <v>18377</v>
      </c>
      <c r="R2295" s="22"/>
      <c r="S2295" s="25"/>
      <c r="T2295" s="26"/>
      <c r="U2295" s="26"/>
      <c r="V2295" s="22"/>
      <c r="W2295" s="27"/>
      <c r="X2295" s="8"/>
      <c r="Y2295" s="8"/>
      <c r="Z2295" s="8"/>
      <c r="AA2295" s="8"/>
      <c r="AB2295" s="8"/>
      <c r="AC2295" s="8"/>
      <c r="AD2295" s="8"/>
      <c r="AE2295" s="8"/>
      <c r="AF2295" s="8"/>
      <c r="AG2295" s="8"/>
      <c r="AH2295" s="8"/>
      <c r="AI2295" s="8"/>
      <c r="AJ2295" s="8"/>
      <c r="AK2295" s="8"/>
    </row>
    <row r="2296" spans="1:37" ht="105.75">
      <c r="A2296" s="18">
        <v>4999</v>
      </c>
      <c r="B2296" s="19"/>
      <c r="C2296" s="28" t="s">
        <v>22194</v>
      </c>
      <c r="D2296" s="28" t="s">
        <v>22195</v>
      </c>
      <c r="E2296" s="22"/>
      <c r="F2296" s="22"/>
      <c r="G2296" s="22"/>
      <c r="H2296" s="23">
        <v>0</v>
      </c>
      <c r="I2296" s="22"/>
      <c r="J2296" s="23" t="s">
        <v>18202</v>
      </c>
      <c r="K2296" s="22"/>
      <c r="L2296" s="23" t="s">
        <v>17409</v>
      </c>
      <c r="M2296" s="22"/>
      <c r="N2296" s="22"/>
      <c r="O2296" s="22"/>
      <c r="P2296" s="24"/>
      <c r="Q2296" s="22"/>
      <c r="R2296" s="23" t="s">
        <v>7606</v>
      </c>
      <c r="S2296" s="25"/>
      <c r="T2296" s="26"/>
      <c r="U2296" s="32" t="s">
        <v>545</v>
      </c>
      <c r="V2296" s="22"/>
      <c r="W2296" s="27"/>
      <c r="X2296" s="8"/>
      <c r="Y2296" s="8"/>
      <c r="Z2296" s="8"/>
      <c r="AA2296" s="8"/>
      <c r="AB2296" s="8"/>
      <c r="AC2296" s="8"/>
      <c r="AD2296" s="8"/>
      <c r="AE2296" s="8"/>
      <c r="AF2296" s="8"/>
      <c r="AG2296" s="8"/>
      <c r="AH2296" s="8"/>
      <c r="AI2296" s="8"/>
      <c r="AJ2296" s="8"/>
      <c r="AK2296" s="8"/>
    </row>
    <row r="2297" spans="1:37" ht="105.75">
      <c r="A2297" s="18">
        <v>5001</v>
      </c>
      <c r="B2297" s="19"/>
      <c r="C2297" s="28" t="s">
        <v>22196</v>
      </c>
      <c r="D2297" s="28" t="s">
        <v>22197</v>
      </c>
      <c r="E2297" s="22"/>
      <c r="F2297" s="23" t="s">
        <v>22198</v>
      </c>
      <c r="G2297" s="22"/>
      <c r="H2297" s="23">
        <v>0</v>
      </c>
      <c r="I2297" s="22"/>
      <c r="J2297" s="23" t="s">
        <v>18202</v>
      </c>
      <c r="K2297" s="23" t="s">
        <v>18203</v>
      </c>
      <c r="L2297" s="23" t="s">
        <v>18223</v>
      </c>
      <c r="M2297" s="22"/>
      <c r="N2297" s="22"/>
      <c r="O2297" s="22"/>
      <c r="P2297" s="24"/>
      <c r="Q2297" s="23" t="s">
        <v>29</v>
      </c>
      <c r="R2297" s="23" t="s">
        <v>30</v>
      </c>
      <c r="S2297" s="25"/>
      <c r="T2297" s="26"/>
      <c r="U2297" s="26"/>
      <c r="V2297" s="22"/>
      <c r="W2297" s="27"/>
      <c r="X2297" s="8"/>
      <c r="Y2297" s="8"/>
      <c r="Z2297" s="8"/>
      <c r="AA2297" s="8"/>
      <c r="AB2297" s="8"/>
      <c r="AC2297" s="8"/>
      <c r="AD2297" s="8"/>
      <c r="AE2297" s="8"/>
      <c r="AF2297" s="8"/>
      <c r="AG2297" s="8"/>
      <c r="AH2297" s="8"/>
      <c r="AI2297" s="8"/>
      <c r="AJ2297" s="8"/>
      <c r="AK2297" s="8"/>
    </row>
    <row r="2298" spans="1:37" ht="120.75">
      <c r="A2298" s="18">
        <v>5002</v>
      </c>
      <c r="B2298" s="19"/>
      <c r="C2298" s="28" t="s">
        <v>22196</v>
      </c>
      <c r="D2298" s="28" t="s">
        <v>22199</v>
      </c>
      <c r="E2298" s="22"/>
      <c r="F2298" s="23" t="s">
        <v>22200</v>
      </c>
      <c r="G2298" s="22"/>
      <c r="H2298" s="23">
        <v>0</v>
      </c>
      <c r="I2298" s="22"/>
      <c r="J2298" s="23" t="s">
        <v>18202</v>
      </c>
      <c r="K2298" s="23" t="s">
        <v>18203</v>
      </c>
      <c r="L2298" s="23" t="s">
        <v>18223</v>
      </c>
      <c r="M2298" s="22"/>
      <c r="N2298" s="22"/>
      <c r="O2298" s="22"/>
      <c r="P2298" s="24"/>
      <c r="Q2298" s="23" t="s">
        <v>29</v>
      </c>
      <c r="R2298" s="23" t="s">
        <v>30</v>
      </c>
      <c r="S2298" s="25"/>
      <c r="T2298" s="26"/>
      <c r="U2298" s="26"/>
      <c r="V2298" s="22"/>
      <c r="W2298" s="27"/>
      <c r="X2298" s="8"/>
      <c r="Y2298" s="8"/>
      <c r="Z2298" s="8"/>
      <c r="AA2298" s="8"/>
      <c r="AB2298" s="8"/>
      <c r="AC2298" s="8"/>
      <c r="AD2298" s="8"/>
      <c r="AE2298" s="8"/>
      <c r="AF2298" s="8"/>
      <c r="AG2298" s="8"/>
      <c r="AH2298" s="8"/>
      <c r="AI2298" s="8"/>
      <c r="AJ2298" s="8"/>
      <c r="AK2298" s="8"/>
    </row>
    <row r="2299" spans="1:37" ht="105.75">
      <c r="A2299" s="18">
        <v>5003</v>
      </c>
      <c r="B2299" s="19"/>
      <c r="C2299" s="28" t="s">
        <v>22201</v>
      </c>
      <c r="D2299" s="28" t="s">
        <v>22202</v>
      </c>
      <c r="E2299" s="22"/>
      <c r="F2299" s="23" t="s">
        <v>22203</v>
      </c>
      <c r="G2299" s="22"/>
      <c r="H2299" s="23">
        <v>0</v>
      </c>
      <c r="I2299" s="22"/>
      <c r="J2299" s="23" t="s">
        <v>18202</v>
      </c>
      <c r="K2299" s="23" t="s">
        <v>18203</v>
      </c>
      <c r="L2299" s="23" t="s">
        <v>18223</v>
      </c>
      <c r="M2299" s="22"/>
      <c r="N2299" s="22"/>
      <c r="O2299" s="22"/>
      <c r="P2299" s="24"/>
      <c r="Q2299" s="23" t="s">
        <v>29</v>
      </c>
      <c r="R2299" s="23" t="s">
        <v>30</v>
      </c>
      <c r="S2299" s="25"/>
      <c r="T2299" s="26"/>
      <c r="U2299" s="26"/>
      <c r="V2299" s="22"/>
      <c r="W2299" s="27"/>
      <c r="X2299" s="8"/>
      <c r="Y2299" s="8"/>
      <c r="Z2299" s="8"/>
      <c r="AA2299" s="8"/>
      <c r="AB2299" s="8"/>
      <c r="AC2299" s="8"/>
      <c r="AD2299" s="8"/>
      <c r="AE2299" s="8"/>
      <c r="AF2299" s="8"/>
      <c r="AG2299" s="8"/>
      <c r="AH2299" s="8"/>
      <c r="AI2299" s="8"/>
      <c r="AJ2299" s="8"/>
      <c r="AK2299" s="8"/>
    </row>
    <row r="2300" spans="1:37" ht="90.75">
      <c r="A2300" s="18">
        <v>5004</v>
      </c>
      <c r="B2300" s="19"/>
      <c r="C2300" s="28" t="s">
        <v>22201</v>
      </c>
      <c r="D2300" s="28" t="s">
        <v>22204</v>
      </c>
      <c r="E2300" s="22"/>
      <c r="F2300" s="23" t="s">
        <v>22205</v>
      </c>
      <c r="G2300" s="22"/>
      <c r="H2300" s="23">
        <v>0</v>
      </c>
      <c r="I2300" s="22"/>
      <c r="J2300" s="23" t="s">
        <v>18202</v>
      </c>
      <c r="K2300" s="23" t="s">
        <v>18203</v>
      </c>
      <c r="L2300" s="23" t="s">
        <v>18223</v>
      </c>
      <c r="M2300" s="22"/>
      <c r="N2300" s="22"/>
      <c r="O2300" s="22"/>
      <c r="P2300" s="24"/>
      <c r="Q2300" s="23" t="s">
        <v>29</v>
      </c>
      <c r="R2300" s="23" t="s">
        <v>30</v>
      </c>
      <c r="S2300" s="25"/>
      <c r="T2300" s="26"/>
      <c r="U2300" s="26"/>
      <c r="V2300" s="22"/>
      <c r="W2300" s="27"/>
      <c r="X2300" s="8"/>
      <c r="Y2300" s="8"/>
      <c r="Z2300" s="8"/>
      <c r="AA2300" s="8"/>
      <c r="AB2300" s="8"/>
      <c r="AC2300" s="8"/>
      <c r="AD2300" s="8"/>
      <c r="AE2300" s="8"/>
      <c r="AF2300" s="8"/>
      <c r="AG2300" s="8"/>
      <c r="AH2300" s="8"/>
      <c r="AI2300" s="8"/>
      <c r="AJ2300" s="8"/>
      <c r="AK2300" s="8"/>
    </row>
    <row r="2301" spans="1:37" ht="60.75">
      <c r="A2301" s="18">
        <v>5008</v>
      </c>
      <c r="B2301" s="19"/>
      <c r="C2301" s="28" t="s">
        <v>22206</v>
      </c>
      <c r="D2301" s="28" t="s">
        <v>22207</v>
      </c>
      <c r="E2301" s="22"/>
      <c r="F2301" s="23" t="s">
        <v>415</v>
      </c>
      <c r="G2301" s="22"/>
      <c r="H2301" s="23">
        <v>0</v>
      </c>
      <c r="I2301" s="22"/>
      <c r="J2301" s="23" t="s">
        <v>18202</v>
      </c>
      <c r="K2301" s="29">
        <v>43497</v>
      </c>
      <c r="L2301" s="23" t="s">
        <v>96</v>
      </c>
      <c r="M2301" s="22"/>
      <c r="N2301" s="23" t="s">
        <v>19212</v>
      </c>
      <c r="O2301" s="22"/>
      <c r="P2301" s="24"/>
      <c r="Q2301" s="23" t="s">
        <v>18392</v>
      </c>
      <c r="R2301" s="23" t="s">
        <v>127</v>
      </c>
      <c r="S2301" s="25"/>
      <c r="T2301" s="26"/>
      <c r="U2301" s="26"/>
      <c r="V2301" s="22"/>
      <c r="W2301" s="27"/>
      <c r="X2301" s="8"/>
      <c r="Y2301" s="8"/>
      <c r="Z2301" s="8"/>
      <c r="AA2301" s="8"/>
      <c r="AB2301" s="8"/>
      <c r="AC2301" s="8"/>
      <c r="AD2301" s="8"/>
      <c r="AE2301" s="8"/>
      <c r="AF2301" s="8"/>
      <c r="AG2301" s="8"/>
      <c r="AH2301" s="8"/>
      <c r="AI2301" s="8"/>
      <c r="AJ2301" s="8"/>
      <c r="AK2301" s="8"/>
    </row>
    <row r="2302" spans="1:37" ht="75.75">
      <c r="A2302" s="18">
        <v>5009</v>
      </c>
      <c r="B2302" s="30" t="s">
        <v>18914</v>
      </c>
      <c r="C2302" s="28" t="s">
        <v>22208</v>
      </c>
      <c r="D2302" s="28" t="s">
        <v>22209</v>
      </c>
      <c r="E2302" s="22"/>
      <c r="F2302" s="23" t="s">
        <v>456</v>
      </c>
      <c r="G2302" s="22"/>
      <c r="H2302" s="23">
        <v>0</v>
      </c>
      <c r="I2302" s="22"/>
      <c r="J2302" s="23" t="s">
        <v>18202</v>
      </c>
      <c r="K2302" s="23" t="s">
        <v>18203</v>
      </c>
      <c r="L2302" s="23" t="s">
        <v>35</v>
      </c>
      <c r="M2302" s="22"/>
      <c r="N2302" s="22"/>
      <c r="O2302" s="23" t="s">
        <v>22210</v>
      </c>
      <c r="P2302" s="24"/>
      <c r="Q2302" s="23" t="s">
        <v>99</v>
      </c>
      <c r="R2302" s="23" t="s">
        <v>10886</v>
      </c>
      <c r="S2302" s="25"/>
      <c r="T2302" s="26"/>
      <c r="U2302" s="26"/>
      <c r="V2302" s="22"/>
      <c r="W2302" s="27"/>
      <c r="X2302" s="8"/>
      <c r="Y2302" s="8"/>
      <c r="Z2302" s="8"/>
      <c r="AA2302" s="8"/>
      <c r="AB2302" s="8"/>
      <c r="AC2302" s="8"/>
      <c r="AD2302" s="8"/>
      <c r="AE2302" s="8"/>
      <c r="AF2302" s="8"/>
      <c r="AG2302" s="8"/>
      <c r="AH2302" s="8"/>
      <c r="AI2302" s="8"/>
      <c r="AJ2302" s="8"/>
      <c r="AK2302" s="8"/>
    </row>
    <row r="2303" spans="1:37" ht="150.75">
      <c r="A2303" s="18">
        <v>5010</v>
      </c>
      <c r="B2303" s="19"/>
      <c r="C2303" s="28" t="s">
        <v>22211</v>
      </c>
      <c r="D2303" s="28" t="s">
        <v>22212</v>
      </c>
      <c r="E2303" s="22"/>
      <c r="F2303" s="22"/>
      <c r="G2303" s="22"/>
      <c r="H2303" s="23">
        <v>0</v>
      </c>
      <c r="I2303" s="22"/>
      <c r="J2303" s="23" t="s">
        <v>18202</v>
      </c>
      <c r="K2303" s="22"/>
      <c r="L2303" s="23" t="s">
        <v>22022</v>
      </c>
      <c r="M2303" s="22"/>
      <c r="N2303" s="22"/>
      <c r="O2303" s="22"/>
      <c r="P2303" s="24"/>
      <c r="Q2303" s="23" t="s">
        <v>36</v>
      </c>
      <c r="R2303" s="23" t="s">
        <v>37</v>
      </c>
      <c r="S2303" s="25"/>
      <c r="T2303" s="26"/>
      <c r="U2303" s="26"/>
      <c r="V2303" s="22"/>
      <c r="W2303" s="27"/>
      <c r="X2303" s="8"/>
      <c r="Y2303" s="8"/>
      <c r="Z2303" s="8"/>
      <c r="AA2303" s="8"/>
      <c r="AB2303" s="8"/>
      <c r="AC2303" s="8"/>
      <c r="AD2303" s="8"/>
      <c r="AE2303" s="8"/>
      <c r="AF2303" s="8"/>
      <c r="AG2303" s="8"/>
      <c r="AH2303" s="8"/>
      <c r="AI2303" s="8"/>
      <c r="AJ2303" s="8"/>
      <c r="AK2303" s="8"/>
    </row>
    <row r="2304" spans="1:37" ht="150.75">
      <c r="A2304" s="18">
        <v>5011</v>
      </c>
      <c r="B2304" s="19"/>
      <c r="C2304" s="28" t="s">
        <v>22213</v>
      </c>
      <c r="D2304" s="28" t="s">
        <v>22214</v>
      </c>
      <c r="E2304" s="22"/>
      <c r="F2304" s="23" t="s">
        <v>50</v>
      </c>
      <c r="G2304" s="22"/>
      <c r="H2304" s="23">
        <v>0</v>
      </c>
      <c r="I2304" s="22"/>
      <c r="J2304" s="23" t="s">
        <v>18202</v>
      </c>
      <c r="K2304" s="22"/>
      <c r="L2304" s="23" t="s">
        <v>18212</v>
      </c>
      <c r="M2304" s="23" t="s">
        <v>11857</v>
      </c>
      <c r="N2304" s="22"/>
      <c r="O2304" s="22"/>
      <c r="P2304" s="24"/>
      <c r="Q2304" s="23" t="s">
        <v>29</v>
      </c>
      <c r="R2304" s="23" t="s">
        <v>30</v>
      </c>
      <c r="S2304" s="25"/>
      <c r="T2304" s="26"/>
      <c r="U2304" s="26"/>
      <c r="V2304" s="22"/>
      <c r="W2304" s="27"/>
      <c r="X2304" s="8"/>
      <c r="Y2304" s="8"/>
      <c r="Z2304" s="8"/>
      <c r="AA2304" s="8"/>
      <c r="AB2304" s="8"/>
      <c r="AC2304" s="8"/>
      <c r="AD2304" s="8"/>
      <c r="AE2304" s="8"/>
      <c r="AF2304" s="8"/>
      <c r="AG2304" s="8"/>
      <c r="AH2304" s="8"/>
      <c r="AI2304" s="8"/>
      <c r="AJ2304" s="8"/>
      <c r="AK2304" s="8"/>
    </row>
    <row r="2305" spans="1:37" ht="210.75">
      <c r="A2305" s="18">
        <v>5012</v>
      </c>
      <c r="B2305" s="19"/>
      <c r="C2305" s="28" t="s">
        <v>22213</v>
      </c>
      <c r="D2305" s="28" t="s">
        <v>22215</v>
      </c>
      <c r="E2305" s="22"/>
      <c r="F2305" s="23" t="s">
        <v>50</v>
      </c>
      <c r="G2305" s="22"/>
      <c r="H2305" s="23">
        <v>0</v>
      </c>
      <c r="I2305" s="22"/>
      <c r="J2305" s="23" t="s">
        <v>18202</v>
      </c>
      <c r="K2305" s="23" t="s">
        <v>18203</v>
      </c>
      <c r="L2305" s="23" t="s">
        <v>18212</v>
      </c>
      <c r="M2305" s="22"/>
      <c r="N2305" s="22"/>
      <c r="O2305" s="22"/>
      <c r="P2305" s="24"/>
      <c r="Q2305" s="23" t="s">
        <v>29</v>
      </c>
      <c r="R2305" s="23" t="s">
        <v>30</v>
      </c>
      <c r="S2305" s="25"/>
      <c r="T2305" s="26"/>
      <c r="U2305" s="26"/>
      <c r="V2305" s="22"/>
      <c r="W2305" s="27"/>
      <c r="X2305" s="8"/>
      <c r="Y2305" s="8"/>
      <c r="Z2305" s="8"/>
      <c r="AA2305" s="8"/>
      <c r="AB2305" s="8"/>
      <c r="AC2305" s="8"/>
      <c r="AD2305" s="8"/>
      <c r="AE2305" s="8"/>
      <c r="AF2305" s="8"/>
      <c r="AG2305" s="8"/>
      <c r="AH2305" s="8"/>
      <c r="AI2305" s="8"/>
      <c r="AJ2305" s="8"/>
      <c r="AK2305" s="8"/>
    </row>
    <row r="2306" spans="1:37" ht="135.75">
      <c r="A2306" s="18">
        <v>5013</v>
      </c>
      <c r="B2306" s="19"/>
      <c r="C2306" s="28" t="s">
        <v>22216</v>
      </c>
      <c r="D2306" s="28" t="s">
        <v>22217</v>
      </c>
      <c r="E2306" s="22"/>
      <c r="F2306" s="23" t="s">
        <v>50</v>
      </c>
      <c r="G2306" s="22"/>
      <c r="H2306" s="23">
        <v>0</v>
      </c>
      <c r="I2306" s="22"/>
      <c r="J2306" s="23" t="s">
        <v>18202</v>
      </c>
      <c r="K2306" s="22"/>
      <c r="L2306" s="23" t="s">
        <v>18212</v>
      </c>
      <c r="M2306" s="23" t="s">
        <v>11857</v>
      </c>
      <c r="N2306" s="22"/>
      <c r="O2306" s="22"/>
      <c r="P2306" s="24"/>
      <c r="Q2306" s="23" t="s">
        <v>29</v>
      </c>
      <c r="R2306" s="23" t="s">
        <v>30</v>
      </c>
      <c r="S2306" s="25"/>
      <c r="T2306" s="26"/>
      <c r="U2306" s="26"/>
      <c r="V2306" s="22"/>
      <c r="W2306" s="27"/>
      <c r="X2306" s="8"/>
      <c r="Y2306" s="8"/>
      <c r="Z2306" s="8"/>
      <c r="AA2306" s="8"/>
      <c r="AB2306" s="8"/>
      <c r="AC2306" s="8"/>
      <c r="AD2306" s="8"/>
      <c r="AE2306" s="8"/>
      <c r="AF2306" s="8"/>
      <c r="AG2306" s="8"/>
      <c r="AH2306" s="8"/>
      <c r="AI2306" s="8"/>
      <c r="AJ2306" s="8"/>
      <c r="AK2306" s="8"/>
    </row>
    <row r="2307" spans="1:37" ht="135.75">
      <c r="A2307" s="18">
        <v>5014</v>
      </c>
      <c r="B2307" s="19"/>
      <c r="C2307" s="28" t="s">
        <v>22216</v>
      </c>
      <c r="D2307" s="28" t="s">
        <v>22218</v>
      </c>
      <c r="E2307" s="22"/>
      <c r="F2307" s="23" t="s">
        <v>50</v>
      </c>
      <c r="G2307" s="22"/>
      <c r="H2307" s="23">
        <v>0</v>
      </c>
      <c r="I2307" s="22"/>
      <c r="J2307" s="23" t="s">
        <v>18202</v>
      </c>
      <c r="K2307" s="22"/>
      <c r="L2307" s="23" t="s">
        <v>18212</v>
      </c>
      <c r="M2307" s="23" t="s">
        <v>11857</v>
      </c>
      <c r="N2307" s="22"/>
      <c r="O2307" s="22"/>
      <c r="P2307" s="24"/>
      <c r="Q2307" s="23" t="s">
        <v>29</v>
      </c>
      <c r="R2307" s="23" t="s">
        <v>30</v>
      </c>
      <c r="S2307" s="25"/>
      <c r="T2307" s="26"/>
      <c r="U2307" s="26"/>
      <c r="V2307" s="22"/>
      <c r="W2307" s="27"/>
      <c r="X2307" s="8"/>
      <c r="Y2307" s="8"/>
      <c r="Z2307" s="8"/>
      <c r="AA2307" s="8"/>
      <c r="AB2307" s="8"/>
      <c r="AC2307" s="8"/>
      <c r="AD2307" s="8"/>
      <c r="AE2307" s="8"/>
      <c r="AF2307" s="8"/>
      <c r="AG2307" s="8"/>
      <c r="AH2307" s="8"/>
      <c r="AI2307" s="8"/>
      <c r="AJ2307" s="8"/>
      <c r="AK2307" s="8"/>
    </row>
    <row r="2308" spans="1:37" ht="195.75">
      <c r="A2308" s="18">
        <v>5018</v>
      </c>
      <c r="B2308" s="19"/>
      <c r="C2308" s="28" t="s">
        <v>22219</v>
      </c>
      <c r="D2308" s="28" t="s">
        <v>22220</v>
      </c>
      <c r="E2308" s="22"/>
      <c r="F2308" s="23" t="s">
        <v>857</v>
      </c>
      <c r="G2308" s="23" t="s">
        <v>20225</v>
      </c>
      <c r="H2308" s="23">
        <v>0</v>
      </c>
      <c r="I2308" s="22"/>
      <c r="J2308" s="23" t="s">
        <v>18202</v>
      </c>
      <c r="K2308" s="29">
        <v>43497</v>
      </c>
      <c r="L2308" s="23" t="s">
        <v>18212</v>
      </c>
      <c r="M2308" s="22"/>
      <c r="N2308" s="23" t="s">
        <v>19610</v>
      </c>
      <c r="O2308" s="22"/>
      <c r="P2308" s="24"/>
      <c r="Q2308" s="23" t="s">
        <v>29</v>
      </c>
      <c r="R2308" s="23" t="s">
        <v>30</v>
      </c>
      <c r="S2308" s="25"/>
      <c r="T2308" s="26"/>
      <c r="U2308" s="26"/>
      <c r="V2308" s="22"/>
      <c r="W2308" s="27"/>
      <c r="X2308" s="8"/>
      <c r="Y2308" s="8"/>
      <c r="Z2308" s="8"/>
      <c r="AA2308" s="8"/>
      <c r="AB2308" s="8"/>
      <c r="AC2308" s="8"/>
      <c r="AD2308" s="8"/>
      <c r="AE2308" s="8"/>
      <c r="AF2308" s="8"/>
      <c r="AG2308" s="8"/>
      <c r="AH2308" s="8"/>
      <c r="AI2308" s="8"/>
      <c r="AJ2308" s="8"/>
      <c r="AK2308" s="8"/>
    </row>
    <row r="2309" spans="1:37" ht="195.75">
      <c r="A2309" s="18">
        <v>5019</v>
      </c>
      <c r="B2309" s="19"/>
      <c r="C2309" s="28" t="s">
        <v>22221</v>
      </c>
      <c r="D2309" s="28" t="s">
        <v>22222</v>
      </c>
      <c r="E2309" s="22"/>
      <c r="F2309" s="23" t="s">
        <v>1284</v>
      </c>
      <c r="G2309" s="23" t="s">
        <v>20225</v>
      </c>
      <c r="H2309" s="23">
        <v>0</v>
      </c>
      <c r="I2309" s="22"/>
      <c r="J2309" s="23" t="s">
        <v>18202</v>
      </c>
      <c r="K2309" s="29">
        <v>43497</v>
      </c>
      <c r="L2309" s="23" t="s">
        <v>18212</v>
      </c>
      <c r="M2309" s="22"/>
      <c r="N2309" s="23" t="s">
        <v>19610</v>
      </c>
      <c r="O2309" s="22"/>
      <c r="P2309" s="24"/>
      <c r="Q2309" s="23" t="s">
        <v>29</v>
      </c>
      <c r="R2309" s="23" t="s">
        <v>30</v>
      </c>
      <c r="S2309" s="25"/>
      <c r="T2309" s="26"/>
      <c r="U2309" s="26"/>
      <c r="V2309" s="22"/>
      <c r="W2309" s="27"/>
      <c r="X2309" s="8"/>
      <c r="Y2309" s="8"/>
      <c r="Z2309" s="8"/>
      <c r="AA2309" s="8"/>
      <c r="AB2309" s="8"/>
      <c r="AC2309" s="8"/>
      <c r="AD2309" s="8"/>
      <c r="AE2309" s="8"/>
      <c r="AF2309" s="8"/>
      <c r="AG2309" s="8"/>
      <c r="AH2309" s="8"/>
      <c r="AI2309" s="8"/>
      <c r="AJ2309" s="8"/>
      <c r="AK2309" s="8"/>
    </row>
    <row r="2310" spans="1:37" ht="409.6">
      <c r="A2310" s="18">
        <v>5020</v>
      </c>
      <c r="B2310" s="19"/>
      <c r="C2310" s="28" t="s">
        <v>22223</v>
      </c>
      <c r="D2310" s="21"/>
      <c r="E2310" s="22"/>
      <c r="F2310" s="22"/>
      <c r="G2310" s="22"/>
      <c r="H2310" s="23">
        <v>0</v>
      </c>
      <c r="I2310" s="22"/>
      <c r="J2310" s="23" t="s">
        <v>18202</v>
      </c>
      <c r="K2310" s="22"/>
      <c r="L2310" s="23" t="s">
        <v>18219</v>
      </c>
      <c r="M2310" s="23">
        <v>2017</v>
      </c>
      <c r="N2310" s="22"/>
      <c r="O2310" s="22"/>
      <c r="P2310" s="24"/>
      <c r="Q2310" s="23" t="s">
        <v>20</v>
      </c>
      <c r="R2310" s="23" t="s">
        <v>21</v>
      </c>
      <c r="S2310" s="25"/>
      <c r="T2310" s="26"/>
      <c r="U2310" s="26"/>
      <c r="V2310" s="22"/>
      <c r="W2310" s="27"/>
      <c r="X2310" s="8"/>
      <c r="Y2310" s="8"/>
      <c r="Z2310" s="8"/>
      <c r="AA2310" s="8"/>
      <c r="AB2310" s="8"/>
      <c r="AC2310" s="8"/>
      <c r="AD2310" s="8"/>
      <c r="AE2310" s="8"/>
      <c r="AF2310" s="8"/>
      <c r="AG2310" s="8"/>
      <c r="AH2310" s="8"/>
      <c r="AI2310" s="8"/>
      <c r="AJ2310" s="8"/>
      <c r="AK2310" s="8"/>
    </row>
    <row r="2311" spans="1:37" ht="409.6">
      <c r="A2311" s="18">
        <v>5021</v>
      </c>
      <c r="B2311" s="19"/>
      <c r="C2311" s="28" t="s">
        <v>22224</v>
      </c>
      <c r="D2311" s="21"/>
      <c r="E2311" s="22"/>
      <c r="F2311" s="22"/>
      <c r="G2311" s="22"/>
      <c r="H2311" s="23">
        <v>0</v>
      </c>
      <c r="I2311" s="22"/>
      <c r="J2311" s="23" t="s">
        <v>18202</v>
      </c>
      <c r="K2311" s="22"/>
      <c r="L2311" s="23" t="s">
        <v>18219</v>
      </c>
      <c r="M2311" s="23">
        <v>2017</v>
      </c>
      <c r="N2311" s="22"/>
      <c r="O2311" s="22"/>
      <c r="P2311" s="24"/>
      <c r="Q2311" s="23" t="s">
        <v>20</v>
      </c>
      <c r="R2311" s="23" t="s">
        <v>21</v>
      </c>
      <c r="S2311" s="25"/>
      <c r="T2311" s="26"/>
      <c r="U2311" s="26"/>
      <c r="V2311" s="22"/>
      <c r="W2311" s="27"/>
      <c r="X2311" s="8"/>
      <c r="Y2311" s="8"/>
      <c r="Z2311" s="8"/>
      <c r="AA2311" s="8"/>
      <c r="AB2311" s="8"/>
      <c r="AC2311" s="8"/>
      <c r="AD2311" s="8"/>
      <c r="AE2311" s="8"/>
      <c r="AF2311" s="8"/>
      <c r="AG2311" s="8"/>
      <c r="AH2311" s="8"/>
      <c r="AI2311" s="8"/>
      <c r="AJ2311" s="8"/>
      <c r="AK2311" s="8"/>
    </row>
    <row r="2312" spans="1:37" ht="90.75">
      <c r="A2312" s="18">
        <v>5023</v>
      </c>
      <c r="B2312" s="19"/>
      <c r="C2312" s="28" t="s">
        <v>22225</v>
      </c>
      <c r="D2312" s="28" t="s">
        <v>22226</v>
      </c>
      <c r="E2312" s="22"/>
      <c r="F2312" s="23" t="s">
        <v>415</v>
      </c>
      <c r="G2312" s="22"/>
      <c r="H2312" s="23">
        <v>0</v>
      </c>
      <c r="I2312" s="22"/>
      <c r="J2312" s="23" t="s">
        <v>18202</v>
      </c>
      <c r="K2312" s="23" t="s">
        <v>18203</v>
      </c>
      <c r="L2312" s="23" t="s">
        <v>18212</v>
      </c>
      <c r="M2312" s="22"/>
      <c r="N2312" s="22"/>
      <c r="O2312" s="22"/>
      <c r="P2312" s="24"/>
      <c r="Q2312" s="23" t="s">
        <v>29</v>
      </c>
      <c r="R2312" s="23" t="s">
        <v>30</v>
      </c>
      <c r="S2312" s="25"/>
      <c r="T2312" s="26"/>
      <c r="U2312" s="26"/>
      <c r="V2312" s="22"/>
      <c r="W2312" s="27"/>
      <c r="X2312" s="8"/>
      <c r="Y2312" s="8"/>
      <c r="Z2312" s="8"/>
      <c r="AA2312" s="8"/>
      <c r="AB2312" s="8"/>
      <c r="AC2312" s="8"/>
      <c r="AD2312" s="8"/>
      <c r="AE2312" s="8"/>
      <c r="AF2312" s="8"/>
      <c r="AG2312" s="8"/>
      <c r="AH2312" s="8"/>
      <c r="AI2312" s="8"/>
      <c r="AJ2312" s="8"/>
      <c r="AK2312" s="8"/>
    </row>
    <row r="2313" spans="1:37" ht="105.75">
      <c r="A2313" s="18">
        <v>5024</v>
      </c>
      <c r="B2313" s="19"/>
      <c r="C2313" s="28" t="s">
        <v>22227</v>
      </c>
      <c r="D2313" s="28" t="s">
        <v>22228</v>
      </c>
      <c r="E2313" s="22"/>
      <c r="F2313" s="23" t="s">
        <v>415</v>
      </c>
      <c r="G2313" s="23" t="s">
        <v>18236</v>
      </c>
      <c r="H2313" s="23">
        <v>0</v>
      </c>
      <c r="I2313" s="22"/>
      <c r="J2313" s="23" t="s">
        <v>18202</v>
      </c>
      <c r="K2313" s="29">
        <v>43497</v>
      </c>
      <c r="L2313" s="23" t="s">
        <v>22022</v>
      </c>
      <c r="M2313" s="22"/>
      <c r="N2313" s="23" t="s">
        <v>18237</v>
      </c>
      <c r="O2313" s="22"/>
      <c r="P2313" s="24"/>
      <c r="Q2313" s="23" t="s">
        <v>29</v>
      </c>
      <c r="R2313" s="23" t="s">
        <v>30</v>
      </c>
      <c r="S2313" s="25"/>
      <c r="T2313" s="26"/>
      <c r="U2313" s="26"/>
      <c r="V2313" s="22"/>
      <c r="W2313" s="27"/>
      <c r="X2313" s="8"/>
      <c r="Y2313" s="8"/>
      <c r="Z2313" s="8"/>
      <c r="AA2313" s="8"/>
      <c r="AB2313" s="8"/>
      <c r="AC2313" s="8"/>
      <c r="AD2313" s="8"/>
      <c r="AE2313" s="8"/>
      <c r="AF2313" s="8"/>
      <c r="AG2313" s="8"/>
      <c r="AH2313" s="8"/>
      <c r="AI2313" s="8"/>
      <c r="AJ2313" s="8"/>
      <c r="AK2313" s="8"/>
    </row>
    <row r="2314" spans="1:37" ht="210.75">
      <c r="A2314" s="18">
        <v>5027</v>
      </c>
      <c r="B2314" s="30" t="s">
        <v>18442</v>
      </c>
      <c r="C2314" s="28" t="s">
        <v>22229</v>
      </c>
      <c r="D2314" s="28" t="s">
        <v>22230</v>
      </c>
      <c r="E2314" s="22"/>
      <c r="F2314" s="23" t="s">
        <v>50</v>
      </c>
      <c r="G2314" s="22"/>
      <c r="H2314" s="23">
        <v>0</v>
      </c>
      <c r="I2314" s="22"/>
      <c r="J2314" s="23" t="s">
        <v>18202</v>
      </c>
      <c r="K2314" s="23" t="s">
        <v>18203</v>
      </c>
      <c r="L2314" s="23" t="s">
        <v>35</v>
      </c>
      <c r="M2314" s="22"/>
      <c r="N2314" s="22"/>
      <c r="O2314" s="23" t="s">
        <v>22231</v>
      </c>
      <c r="P2314" s="24"/>
      <c r="Q2314" s="23" t="s">
        <v>99</v>
      </c>
      <c r="R2314" s="23" t="s">
        <v>10886</v>
      </c>
      <c r="S2314" s="25"/>
      <c r="T2314" s="26"/>
      <c r="U2314" s="26"/>
      <c r="V2314" s="22"/>
      <c r="W2314" s="27"/>
      <c r="X2314" s="8"/>
      <c r="Y2314" s="8"/>
      <c r="Z2314" s="8"/>
      <c r="AA2314" s="8"/>
      <c r="AB2314" s="8"/>
      <c r="AC2314" s="8"/>
      <c r="AD2314" s="8"/>
      <c r="AE2314" s="8"/>
      <c r="AF2314" s="8"/>
      <c r="AG2314" s="8"/>
      <c r="AH2314" s="8"/>
      <c r="AI2314" s="8"/>
      <c r="AJ2314" s="8"/>
      <c r="AK2314" s="8"/>
    </row>
    <row r="2315" spans="1:37" ht="225.75">
      <c r="A2315" s="18">
        <v>5028</v>
      </c>
      <c r="B2315" s="19"/>
      <c r="C2315" s="28" t="s">
        <v>22232</v>
      </c>
      <c r="D2315" s="28" t="s">
        <v>22233</v>
      </c>
      <c r="E2315" s="22"/>
      <c r="F2315" s="23" t="s">
        <v>202</v>
      </c>
      <c r="G2315" s="22"/>
      <c r="H2315" s="23">
        <v>0</v>
      </c>
      <c r="I2315" s="22"/>
      <c r="J2315" s="23" t="s">
        <v>18202</v>
      </c>
      <c r="K2315" s="23" t="s">
        <v>18203</v>
      </c>
      <c r="L2315" s="23" t="s">
        <v>35</v>
      </c>
      <c r="M2315" s="22"/>
      <c r="N2315" s="22"/>
      <c r="O2315" s="23" t="s">
        <v>22234</v>
      </c>
      <c r="P2315" s="24"/>
      <c r="Q2315" s="23" t="s">
        <v>99</v>
      </c>
      <c r="R2315" s="23" t="s">
        <v>10886</v>
      </c>
      <c r="S2315" s="25"/>
      <c r="T2315" s="26"/>
      <c r="U2315" s="26"/>
      <c r="V2315" s="22"/>
      <c r="W2315" s="27"/>
      <c r="X2315" s="8"/>
      <c r="Y2315" s="8"/>
      <c r="Z2315" s="8"/>
      <c r="AA2315" s="8"/>
      <c r="AB2315" s="8"/>
      <c r="AC2315" s="8"/>
      <c r="AD2315" s="8"/>
      <c r="AE2315" s="8"/>
      <c r="AF2315" s="8"/>
      <c r="AG2315" s="8"/>
      <c r="AH2315" s="8"/>
      <c r="AI2315" s="8"/>
      <c r="AJ2315" s="8"/>
      <c r="AK2315" s="8"/>
    </row>
    <row r="2316" spans="1:37" ht="105.75">
      <c r="A2316" s="18">
        <v>5030</v>
      </c>
      <c r="B2316" s="19"/>
      <c r="C2316" s="28" t="s">
        <v>22235</v>
      </c>
      <c r="D2316" s="28" t="s">
        <v>22236</v>
      </c>
      <c r="E2316" s="22"/>
      <c r="F2316" s="22"/>
      <c r="G2316" s="22"/>
      <c r="H2316" s="23">
        <v>0</v>
      </c>
      <c r="I2316" s="22"/>
      <c r="J2316" s="23" t="s">
        <v>18202</v>
      </c>
      <c r="K2316" s="22"/>
      <c r="L2316" s="23" t="s">
        <v>17409</v>
      </c>
      <c r="M2316" s="22"/>
      <c r="N2316" s="22"/>
      <c r="O2316" s="22"/>
      <c r="P2316" s="24"/>
      <c r="Q2316" s="22"/>
      <c r="R2316" s="23" t="s">
        <v>7606</v>
      </c>
      <c r="S2316" s="25"/>
      <c r="T2316" s="26"/>
      <c r="U2316" s="26"/>
      <c r="V2316" s="22"/>
      <c r="W2316" s="27"/>
      <c r="X2316" s="8"/>
      <c r="Y2316" s="8"/>
      <c r="Z2316" s="8"/>
      <c r="AA2316" s="8"/>
      <c r="AB2316" s="8"/>
      <c r="AC2316" s="8"/>
      <c r="AD2316" s="8"/>
      <c r="AE2316" s="8"/>
      <c r="AF2316" s="8"/>
      <c r="AG2316" s="8"/>
      <c r="AH2316" s="8"/>
      <c r="AI2316" s="8"/>
      <c r="AJ2316" s="8"/>
      <c r="AK2316" s="8"/>
    </row>
    <row r="2317" spans="1:37" ht="210.75">
      <c r="A2317" s="18">
        <v>5031</v>
      </c>
      <c r="B2317" s="19"/>
      <c r="C2317" s="28" t="s">
        <v>22237</v>
      </c>
      <c r="D2317" s="28" t="s">
        <v>22238</v>
      </c>
      <c r="E2317" s="22"/>
      <c r="F2317" s="22"/>
      <c r="G2317" s="22"/>
      <c r="H2317" s="23">
        <v>0</v>
      </c>
      <c r="I2317" s="22"/>
      <c r="J2317" s="23" t="s">
        <v>18202</v>
      </c>
      <c r="K2317" s="22"/>
      <c r="L2317" s="23" t="s">
        <v>22022</v>
      </c>
      <c r="M2317" s="22"/>
      <c r="N2317" s="22"/>
      <c r="O2317" s="22"/>
      <c r="P2317" s="24"/>
      <c r="Q2317" s="23" t="s">
        <v>29</v>
      </c>
      <c r="R2317" s="23" t="s">
        <v>30</v>
      </c>
      <c r="S2317" s="25"/>
      <c r="T2317" s="26"/>
      <c r="U2317" s="26"/>
      <c r="V2317" s="22"/>
      <c r="W2317" s="27"/>
      <c r="X2317" s="8"/>
      <c r="Y2317" s="8"/>
      <c r="Z2317" s="8"/>
      <c r="AA2317" s="8"/>
      <c r="AB2317" s="8"/>
      <c r="AC2317" s="8"/>
      <c r="AD2317" s="8"/>
      <c r="AE2317" s="8"/>
      <c r="AF2317" s="8"/>
      <c r="AG2317" s="8"/>
      <c r="AH2317" s="8"/>
      <c r="AI2317" s="8"/>
      <c r="AJ2317" s="8"/>
      <c r="AK2317" s="8"/>
    </row>
    <row r="2318" spans="1:37" ht="120.75">
      <c r="A2318" s="18">
        <v>5032</v>
      </c>
      <c r="B2318" s="19"/>
      <c r="C2318" s="28" t="s">
        <v>22237</v>
      </c>
      <c r="D2318" s="28" t="s">
        <v>22239</v>
      </c>
      <c r="E2318" s="22"/>
      <c r="F2318" s="23" t="s">
        <v>50</v>
      </c>
      <c r="G2318" s="23" t="s">
        <v>18589</v>
      </c>
      <c r="H2318" s="23">
        <v>0</v>
      </c>
      <c r="I2318" s="22"/>
      <c r="J2318" s="23" t="s">
        <v>18202</v>
      </c>
      <c r="K2318" s="29">
        <v>43497</v>
      </c>
      <c r="L2318" s="23" t="s">
        <v>22022</v>
      </c>
      <c r="M2318" s="22"/>
      <c r="N2318" s="23" t="s">
        <v>18905</v>
      </c>
      <c r="O2318" s="22"/>
      <c r="P2318" s="24"/>
      <c r="Q2318" s="23" t="s">
        <v>29</v>
      </c>
      <c r="R2318" s="23" t="s">
        <v>30</v>
      </c>
      <c r="S2318" s="25"/>
      <c r="T2318" s="26"/>
      <c r="U2318" s="26"/>
      <c r="V2318" s="22"/>
      <c r="W2318" s="27"/>
      <c r="X2318" s="8"/>
      <c r="Y2318" s="8"/>
      <c r="Z2318" s="8"/>
      <c r="AA2318" s="8"/>
      <c r="AB2318" s="8"/>
      <c r="AC2318" s="8"/>
      <c r="AD2318" s="8"/>
      <c r="AE2318" s="8"/>
      <c r="AF2318" s="8"/>
      <c r="AG2318" s="8"/>
      <c r="AH2318" s="8"/>
      <c r="AI2318" s="8"/>
      <c r="AJ2318" s="8"/>
      <c r="AK2318" s="8"/>
    </row>
    <row r="2319" spans="1:37" ht="210.75">
      <c r="A2319" s="18">
        <v>5033</v>
      </c>
      <c r="B2319" s="19"/>
      <c r="C2319" s="28" t="s">
        <v>22237</v>
      </c>
      <c r="D2319" s="28" t="s">
        <v>22240</v>
      </c>
      <c r="E2319" s="22"/>
      <c r="F2319" s="23" t="s">
        <v>108</v>
      </c>
      <c r="G2319" s="23" t="s">
        <v>18554</v>
      </c>
      <c r="H2319" s="23">
        <v>0</v>
      </c>
      <c r="I2319" s="22"/>
      <c r="J2319" s="23" t="s">
        <v>18202</v>
      </c>
      <c r="K2319" s="29">
        <v>43497</v>
      </c>
      <c r="L2319" s="23" t="s">
        <v>22022</v>
      </c>
      <c r="M2319" s="22"/>
      <c r="N2319" s="23" t="s">
        <v>18905</v>
      </c>
      <c r="O2319" s="22"/>
      <c r="P2319" s="24"/>
      <c r="Q2319" s="23" t="s">
        <v>29</v>
      </c>
      <c r="R2319" s="23" t="s">
        <v>30</v>
      </c>
      <c r="S2319" s="25"/>
      <c r="T2319" s="26"/>
      <c r="U2319" s="26"/>
      <c r="V2319" s="22"/>
      <c r="W2319" s="27"/>
      <c r="X2319" s="8"/>
      <c r="Y2319" s="8"/>
      <c r="Z2319" s="8"/>
      <c r="AA2319" s="8"/>
      <c r="AB2319" s="8"/>
      <c r="AC2319" s="8"/>
      <c r="AD2319" s="8"/>
      <c r="AE2319" s="8"/>
      <c r="AF2319" s="8"/>
      <c r="AG2319" s="8"/>
      <c r="AH2319" s="8"/>
      <c r="AI2319" s="8"/>
      <c r="AJ2319" s="8"/>
      <c r="AK2319" s="8"/>
    </row>
    <row r="2320" spans="1:37" ht="210.75">
      <c r="A2320" s="18">
        <v>5036</v>
      </c>
      <c r="B2320" s="19"/>
      <c r="C2320" s="28" t="s">
        <v>22241</v>
      </c>
      <c r="D2320" s="28" t="s">
        <v>22242</v>
      </c>
      <c r="E2320" s="22"/>
      <c r="F2320" s="23" t="s">
        <v>108</v>
      </c>
      <c r="G2320" s="22"/>
      <c r="H2320" s="23">
        <v>0</v>
      </c>
      <c r="I2320" s="22"/>
      <c r="J2320" s="23" t="s">
        <v>18202</v>
      </c>
      <c r="K2320" s="22"/>
      <c r="L2320" s="23" t="s">
        <v>2053</v>
      </c>
      <c r="M2320" s="23" t="s">
        <v>11857</v>
      </c>
      <c r="N2320" s="22"/>
      <c r="O2320" s="22"/>
      <c r="P2320" s="24"/>
      <c r="Q2320" s="23" t="s">
        <v>29</v>
      </c>
      <c r="R2320" s="23" t="s">
        <v>30</v>
      </c>
      <c r="S2320" s="25"/>
      <c r="T2320" s="26"/>
      <c r="U2320" s="26"/>
      <c r="V2320" s="22"/>
      <c r="W2320" s="27"/>
      <c r="X2320" s="8"/>
      <c r="Y2320" s="8"/>
      <c r="Z2320" s="8"/>
      <c r="AA2320" s="8"/>
      <c r="AB2320" s="8"/>
      <c r="AC2320" s="8"/>
      <c r="AD2320" s="8"/>
      <c r="AE2320" s="8"/>
      <c r="AF2320" s="8"/>
      <c r="AG2320" s="8"/>
      <c r="AH2320" s="8"/>
      <c r="AI2320" s="8"/>
      <c r="AJ2320" s="8"/>
      <c r="AK2320" s="8"/>
    </row>
    <row r="2321" spans="1:37" ht="105.75">
      <c r="A2321" s="18">
        <v>5051</v>
      </c>
      <c r="B2321" s="19"/>
      <c r="C2321" s="28" t="s">
        <v>22243</v>
      </c>
      <c r="D2321" s="28" t="s">
        <v>22244</v>
      </c>
      <c r="E2321" s="22"/>
      <c r="F2321" s="22"/>
      <c r="G2321" s="22"/>
      <c r="H2321" s="23">
        <v>0</v>
      </c>
      <c r="I2321" s="22"/>
      <c r="J2321" s="23" t="s">
        <v>18202</v>
      </c>
      <c r="K2321" s="22"/>
      <c r="L2321" s="23" t="s">
        <v>17409</v>
      </c>
      <c r="M2321" s="22"/>
      <c r="N2321" s="22"/>
      <c r="O2321" s="22"/>
      <c r="P2321" s="24"/>
      <c r="Q2321" s="22"/>
      <c r="R2321" s="23" t="s">
        <v>22245</v>
      </c>
      <c r="S2321" s="25"/>
      <c r="T2321" s="26"/>
      <c r="U2321" s="32" t="s">
        <v>545</v>
      </c>
      <c r="V2321" s="22"/>
      <c r="W2321" s="27"/>
      <c r="X2321" s="8"/>
      <c r="Y2321" s="8"/>
      <c r="Z2321" s="8"/>
      <c r="AA2321" s="8"/>
      <c r="AB2321" s="8"/>
      <c r="AC2321" s="8"/>
      <c r="AD2321" s="8"/>
      <c r="AE2321" s="8"/>
      <c r="AF2321" s="8"/>
      <c r="AG2321" s="8"/>
      <c r="AH2321" s="8"/>
      <c r="AI2321" s="8"/>
      <c r="AJ2321" s="8"/>
      <c r="AK2321" s="8"/>
    </row>
    <row r="2322" spans="1:37" ht="135.75">
      <c r="A2322" s="18">
        <v>5060</v>
      </c>
      <c r="B2322" s="19"/>
      <c r="C2322" s="28" t="s">
        <v>22246</v>
      </c>
      <c r="D2322" s="28" t="s">
        <v>22247</v>
      </c>
      <c r="E2322" s="22"/>
      <c r="F2322" s="22"/>
      <c r="G2322" s="22"/>
      <c r="H2322" s="23">
        <v>0</v>
      </c>
      <c r="I2322" s="22"/>
      <c r="J2322" s="23" t="s">
        <v>18202</v>
      </c>
      <c r="K2322" s="22"/>
      <c r="L2322" s="23" t="s">
        <v>2053</v>
      </c>
      <c r="M2322" s="22"/>
      <c r="N2322" s="22"/>
      <c r="O2322" s="22"/>
      <c r="P2322" s="24"/>
      <c r="Q2322" s="23" t="s">
        <v>29</v>
      </c>
      <c r="R2322" s="23" t="s">
        <v>30</v>
      </c>
      <c r="S2322" s="25"/>
      <c r="T2322" s="26"/>
      <c r="U2322" s="26"/>
      <c r="V2322" s="22"/>
      <c r="W2322" s="27"/>
      <c r="X2322" s="8"/>
      <c r="Y2322" s="8"/>
      <c r="Z2322" s="8"/>
      <c r="AA2322" s="8"/>
      <c r="AB2322" s="8"/>
      <c r="AC2322" s="8"/>
      <c r="AD2322" s="8"/>
      <c r="AE2322" s="8"/>
      <c r="AF2322" s="8"/>
      <c r="AG2322" s="8"/>
      <c r="AH2322" s="8"/>
      <c r="AI2322" s="8"/>
      <c r="AJ2322" s="8"/>
      <c r="AK2322" s="8"/>
    </row>
    <row r="2323" spans="1:37" ht="150.75">
      <c r="A2323" s="18">
        <v>5061</v>
      </c>
      <c r="B2323" s="19"/>
      <c r="C2323" s="28" t="s">
        <v>22248</v>
      </c>
      <c r="D2323" s="28" t="s">
        <v>22249</v>
      </c>
      <c r="E2323" s="22"/>
      <c r="F2323" s="22"/>
      <c r="G2323" s="22"/>
      <c r="H2323" s="23">
        <v>0</v>
      </c>
      <c r="I2323" s="22"/>
      <c r="J2323" s="23" t="s">
        <v>18202</v>
      </c>
      <c r="K2323" s="22"/>
      <c r="L2323" s="23" t="s">
        <v>2053</v>
      </c>
      <c r="M2323" s="22"/>
      <c r="N2323" s="22"/>
      <c r="O2323" s="22"/>
      <c r="P2323" s="24"/>
      <c r="Q2323" s="23" t="s">
        <v>29</v>
      </c>
      <c r="R2323" s="23" t="s">
        <v>30</v>
      </c>
      <c r="S2323" s="25"/>
      <c r="T2323" s="26"/>
      <c r="U2323" s="26"/>
      <c r="V2323" s="22"/>
      <c r="W2323" s="27"/>
      <c r="X2323" s="8"/>
      <c r="Y2323" s="8"/>
      <c r="Z2323" s="8"/>
      <c r="AA2323" s="8"/>
      <c r="AB2323" s="8"/>
      <c r="AC2323" s="8"/>
      <c r="AD2323" s="8"/>
      <c r="AE2323" s="8"/>
      <c r="AF2323" s="8"/>
      <c r="AG2323" s="8"/>
      <c r="AH2323" s="8"/>
      <c r="AI2323" s="8"/>
      <c r="AJ2323" s="8"/>
      <c r="AK2323" s="8"/>
    </row>
    <row r="2324" spans="1:37" ht="105.75">
      <c r="A2324" s="18">
        <v>5062</v>
      </c>
      <c r="B2324" s="19"/>
      <c r="C2324" s="28" t="s">
        <v>22250</v>
      </c>
      <c r="D2324" s="28" t="s">
        <v>20988</v>
      </c>
      <c r="E2324" s="22"/>
      <c r="F2324" s="22"/>
      <c r="G2324" s="22"/>
      <c r="H2324" s="23">
        <v>0</v>
      </c>
      <c r="I2324" s="22"/>
      <c r="J2324" s="23" t="s">
        <v>18202</v>
      </c>
      <c r="K2324" s="22"/>
      <c r="L2324" s="23" t="s">
        <v>17409</v>
      </c>
      <c r="M2324" s="22"/>
      <c r="N2324" s="22"/>
      <c r="O2324" s="22"/>
      <c r="P2324" s="24"/>
      <c r="Q2324" s="22"/>
      <c r="R2324" s="23" t="s">
        <v>7606</v>
      </c>
      <c r="S2324" s="25"/>
      <c r="T2324" s="26"/>
      <c r="U2324" s="32" t="s">
        <v>545</v>
      </c>
      <c r="V2324" s="22"/>
      <c r="W2324" s="27"/>
      <c r="X2324" s="8"/>
      <c r="Y2324" s="8"/>
      <c r="Z2324" s="8"/>
      <c r="AA2324" s="8"/>
      <c r="AB2324" s="8"/>
      <c r="AC2324" s="8"/>
      <c r="AD2324" s="8"/>
      <c r="AE2324" s="8"/>
      <c r="AF2324" s="8"/>
      <c r="AG2324" s="8"/>
      <c r="AH2324" s="8"/>
      <c r="AI2324" s="8"/>
      <c r="AJ2324" s="8"/>
      <c r="AK2324" s="8"/>
    </row>
    <row r="2325" spans="1:37" ht="165.75">
      <c r="A2325" s="18">
        <v>5065</v>
      </c>
      <c r="B2325" s="19"/>
      <c r="C2325" s="28" t="s">
        <v>22251</v>
      </c>
      <c r="D2325" s="28" t="s">
        <v>22252</v>
      </c>
      <c r="E2325" s="22"/>
      <c r="F2325" s="23" t="s">
        <v>1628</v>
      </c>
      <c r="G2325" s="22"/>
      <c r="H2325" s="23">
        <v>0</v>
      </c>
      <c r="I2325" s="22"/>
      <c r="J2325" s="23" t="s">
        <v>18202</v>
      </c>
      <c r="K2325" s="22"/>
      <c r="L2325" s="23" t="s">
        <v>22022</v>
      </c>
      <c r="M2325" s="22"/>
      <c r="N2325" s="22"/>
      <c r="O2325" s="22"/>
      <c r="P2325" s="24"/>
      <c r="Q2325" s="23" t="s">
        <v>36</v>
      </c>
      <c r="R2325" s="23" t="s">
        <v>37</v>
      </c>
      <c r="S2325" s="25"/>
      <c r="T2325" s="26"/>
      <c r="U2325" s="26"/>
      <c r="V2325" s="22"/>
      <c r="W2325" s="27"/>
      <c r="X2325" s="8"/>
      <c r="Y2325" s="8"/>
      <c r="Z2325" s="8"/>
      <c r="AA2325" s="8"/>
      <c r="AB2325" s="8"/>
      <c r="AC2325" s="8"/>
      <c r="AD2325" s="8"/>
      <c r="AE2325" s="8"/>
      <c r="AF2325" s="8"/>
      <c r="AG2325" s="8"/>
      <c r="AH2325" s="8"/>
      <c r="AI2325" s="8"/>
      <c r="AJ2325" s="8"/>
      <c r="AK2325" s="8"/>
    </row>
    <row r="2326" spans="1:37" ht="60.75">
      <c r="A2326" s="18">
        <v>5069</v>
      </c>
      <c r="B2326" s="19"/>
      <c r="C2326" s="28" t="s">
        <v>22253</v>
      </c>
      <c r="D2326" s="28" t="s">
        <v>22254</v>
      </c>
      <c r="E2326" s="22"/>
      <c r="F2326" s="22"/>
      <c r="G2326" s="22"/>
      <c r="H2326" s="23">
        <v>0</v>
      </c>
      <c r="I2326" s="22"/>
      <c r="J2326" s="23" t="s">
        <v>18202</v>
      </c>
      <c r="K2326" s="22"/>
      <c r="L2326" s="23" t="s">
        <v>2053</v>
      </c>
      <c r="M2326" s="22"/>
      <c r="N2326" s="22"/>
      <c r="O2326" s="22"/>
      <c r="P2326" s="24"/>
      <c r="Q2326" s="23" t="s">
        <v>29</v>
      </c>
      <c r="R2326" s="23" t="s">
        <v>30</v>
      </c>
      <c r="S2326" s="25"/>
      <c r="T2326" s="26"/>
      <c r="U2326" s="26"/>
      <c r="V2326" s="22"/>
      <c r="W2326" s="27"/>
      <c r="X2326" s="8"/>
      <c r="Y2326" s="8"/>
      <c r="Z2326" s="8"/>
      <c r="AA2326" s="8"/>
      <c r="AB2326" s="8"/>
      <c r="AC2326" s="8"/>
      <c r="AD2326" s="8"/>
      <c r="AE2326" s="8"/>
      <c r="AF2326" s="8"/>
      <c r="AG2326" s="8"/>
      <c r="AH2326" s="8"/>
      <c r="AI2326" s="8"/>
      <c r="AJ2326" s="8"/>
      <c r="AK2326" s="8"/>
    </row>
    <row r="2327" spans="1:37" ht="90.75">
      <c r="A2327" s="18">
        <v>5070</v>
      </c>
      <c r="B2327" s="19"/>
      <c r="C2327" s="28" t="s">
        <v>22255</v>
      </c>
      <c r="D2327" s="28" t="s">
        <v>22256</v>
      </c>
      <c r="E2327" s="22"/>
      <c r="F2327" s="23" t="s">
        <v>165</v>
      </c>
      <c r="G2327" s="23" t="s">
        <v>18782</v>
      </c>
      <c r="H2327" s="23">
        <v>0</v>
      </c>
      <c r="I2327" s="22"/>
      <c r="J2327" s="23" t="s">
        <v>18202</v>
      </c>
      <c r="K2327" s="29">
        <v>43497</v>
      </c>
      <c r="L2327" s="23" t="s">
        <v>22022</v>
      </c>
      <c r="M2327" s="22"/>
      <c r="N2327" s="23" t="s">
        <v>18783</v>
      </c>
      <c r="O2327" s="22"/>
      <c r="P2327" s="24"/>
      <c r="Q2327" s="23" t="s">
        <v>29</v>
      </c>
      <c r="R2327" s="23" t="s">
        <v>30</v>
      </c>
      <c r="S2327" s="25"/>
      <c r="T2327" s="26"/>
      <c r="U2327" s="26"/>
      <c r="V2327" s="22"/>
      <c r="W2327" s="27"/>
      <c r="X2327" s="8"/>
      <c r="Y2327" s="8"/>
      <c r="Z2327" s="8"/>
      <c r="AA2327" s="8"/>
      <c r="AB2327" s="8"/>
      <c r="AC2327" s="8"/>
      <c r="AD2327" s="8"/>
      <c r="AE2327" s="8"/>
      <c r="AF2327" s="8"/>
      <c r="AG2327" s="8"/>
      <c r="AH2327" s="8"/>
      <c r="AI2327" s="8"/>
      <c r="AJ2327" s="8"/>
      <c r="AK2327" s="8"/>
    </row>
    <row r="2328" spans="1:37" ht="60.75">
      <c r="A2328" s="18">
        <v>5071</v>
      </c>
      <c r="B2328" s="19"/>
      <c r="C2328" s="28" t="s">
        <v>22257</v>
      </c>
      <c r="D2328" s="28" t="s">
        <v>22258</v>
      </c>
      <c r="E2328" s="22"/>
      <c r="F2328" s="22"/>
      <c r="G2328" s="22"/>
      <c r="H2328" s="23">
        <v>0</v>
      </c>
      <c r="I2328" s="22"/>
      <c r="J2328" s="23" t="s">
        <v>18202</v>
      </c>
      <c r="K2328" s="22"/>
      <c r="L2328" s="23" t="s">
        <v>61</v>
      </c>
      <c r="M2328" s="22"/>
      <c r="N2328" s="22"/>
      <c r="O2328" s="22"/>
      <c r="P2328" s="24"/>
      <c r="Q2328" s="22"/>
      <c r="R2328" s="22"/>
      <c r="S2328" s="25"/>
      <c r="T2328" s="26"/>
      <c r="U2328" s="26"/>
      <c r="V2328" s="22"/>
      <c r="W2328" s="27"/>
      <c r="X2328" s="8"/>
      <c r="Y2328" s="8"/>
      <c r="Z2328" s="8"/>
      <c r="AA2328" s="8"/>
      <c r="AB2328" s="8"/>
      <c r="AC2328" s="8"/>
      <c r="AD2328" s="8"/>
      <c r="AE2328" s="8"/>
      <c r="AF2328" s="8"/>
      <c r="AG2328" s="8"/>
      <c r="AH2328" s="8"/>
      <c r="AI2328" s="8"/>
      <c r="AJ2328" s="8"/>
      <c r="AK2328" s="8"/>
    </row>
    <row r="2329" spans="1:37" ht="240.75">
      <c r="A2329" s="18">
        <v>5074</v>
      </c>
      <c r="B2329" s="19"/>
      <c r="C2329" s="28" t="s">
        <v>22259</v>
      </c>
      <c r="D2329" s="28" t="s">
        <v>22260</v>
      </c>
      <c r="E2329" s="22"/>
      <c r="F2329" s="23" t="s">
        <v>1628</v>
      </c>
      <c r="G2329" s="22"/>
      <c r="H2329" s="23">
        <v>0</v>
      </c>
      <c r="I2329" s="22"/>
      <c r="J2329" s="23" t="s">
        <v>18202</v>
      </c>
      <c r="K2329" s="22"/>
      <c r="L2329" s="23" t="s">
        <v>22022</v>
      </c>
      <c r="M2329" s="22"/>
      <c r="N2329" s="22"/>
      <c r="O2329" s="22"/>
      <c r="P2329" s="24"/>
      <c r="Q2329" s="23" t="s">
        <v>36</v>
      </c>
      <c r="R2329" s="23" t="s">
        <v>37</v>
      </c>
      <c r="S2329" s="25"/>
      <c r="T2329" s="26"/>
      <c r="U2329" s="26"/>
      <c r="V2329" s="22"/>
      <c r="W2329" s="27"/>
      <c r="X2329" s="8"/>
      <c r="Y2329" s="8"/>
      <c r="Z2329" s="8"/>
      <c r="AA2329" s="8"/>
      <c r="AB2329" s="8"/>
      <c r="AC2329" s="8"/>
      <c r="AD2329" s="8"/>
      <c r="AE2329" s="8"/>
      <c r="AF2329" s="8"/>
      <c r="AG2329" s="8"/>
      <c r="AH2329" s="8"/>
      <c r="AI2329" s="8"/>
      <c r="AJ2329" s="8"/>
      <c r="AK2329" s="8"/>
    </row>
    <row r="2330" spans="1:37" ht="90.75">
      <c r="A2330" s="18">
        <v>5077</v>
      </c>
      <c r="B2330" s="19"/>
      <c r="C2330" s="28" t="s">
        <v>22261</v>
      </c>
      <c r="D2330" s="28" t="s">
        <v>22262</v>
      </c>
      <c r="E2330" s="22"/>
      <c r="F2330" s="22"/>
      <c r="G2330" s="22"/>
      <c r="H2330" s="23">
        <v>0</v>
      </c>
      <c r="I2330" s="22"/>
      <c r="J2330" s="23" t="s">
        <v>18202</v>
      </c>
      <c r="K2330" s="22"/>
      <c r="L2330" s="23" t="s">
        <v>61</v>
      </c>
      <c r="M2330" s="22"/>
      <c r="N2330" s="22"/>
      <c r="O2330" s="22"/>
      <c r="P2330" s="24"/>
      <c r="Q2330" s="22"/>
      <c r="R2330" s="22"/>
      <c r="S2330" s="25"/>
      <c r="T2330" s="26"/>
      <c r="U2330" s="26"/>
      <c r="V2330" s="22"/>
      <c r="W2330" s="27"/>
      <c r="X2330" s="8"/>
      <c r="Y2330" s="8"/>
      <c r="Z2330" s="8"/>
      <c r="AA2330" s="8"/>
      <c r="AB2330" s="8"/>
      <c r="AC2330" s="8"/>
      <c r="AD2330" s="8"/>
      <c r="AE2330" s="8"/>
      <c r="AF2330" s="8"/>
      <c r="AG2330" s="8"/>
      <c r="AH2330" s="8"/>
      <c r="AI2330" s="8"/>
      <c r="AJ2330" s="8"/>
      <c r="AK2330" s="8"/>
    </row>
    <row r="2331" spans="1:37" ht="150.75">
      <c r="A2331" s="18">
        <v>5078</v>
      </c>
      <c r="B2331" s="19"/>
      <c r="C2331" s="28" t="s">
        <v>22263</v>
      </c>
      <c r="D2331" s="28" t="s">
        <v>22264</v>
      </c>
      <c r="E2331" s="22"/>
      <c r="F2331" s="23" t="s">
        <v>266</v>
      </c>
      <c r="G2331" s="23" t="s">
        <v>19180</v>
      </c>
      <c r="H2331" s="23">
        <v>0</v>
      </c>
      <c r="I2331" s="22"/>
      <c r="J2331" s="23" t="s">
        <v>18202</v>
      </c>
      <c r="K2331" s="29">
        <v>43497</v>
      </c>
      <c r="L2331" s="23" t="s">
        <v>22022</v>
      </c>
      <c r="M2331" s="22"/>
      <c r="N2331" s="23" t="s">
        <v>18247</v>
      </c>
      <c r="O2331" s="22"/>
      <c r="P2331" s="24"/>
      <c r="Q2331" s="23" t="s">
        <v>29</v>
      </c>
      <c r="R2331" s="23" t="s">
        <v>30</v>
      </c>
      <c r="S2331" s="25"/>
      <c r="T2331" s="26"/>
      <c r="U2331" s="26"/>
      <c r="V2331" s="22"/>
      <c r="W2331" s="27"/>
      <c r="X2331" s="8"/>
      <c r="Y2331" s="8"/>
      <c r="Z2331" s="8"/>
      <c r="AA2331" s="8"/>
      <c r="AB2331" s="8"/>
      <c r="AC2331" s="8"/>
      <c r="AD2331" s="8"/>
      <c r="AE2331" s="8"/>
      <c r="AF2331" s="8"/>
      <c r="AG2331" s="8"/>
      <c r="AH2331" s="8"/>
      <c r="AI2331" s="8"/>
      <c r="AJ2331" s="8"/>
      <c r="AK2331" s="8"/>
    </row>
    <row r="2332" spans="1:37" ht="75.75">
      <c r="A2332" s="18">
        <v>5079</v>
      </c>
      <c r="B2332" s="19"/>
      <c r="C2332" s="28" t="s">
        <v>22265</v>
      </c>
      <c r="D2332" s="28" t="s">
        <v>22266</v>
      </c>
      <c r="E2332" s="22"/>
      <c r="F2332" s="23" t="s">
        <v>677</v>
      </c>
      <c r="G2332" s="22"/>
      <c r="H2332" s="23">
        <v>0</v>
      </c>
      <c r="I2332" s="22"/>
      <c r="J2332" s="23" t="s">
        <v>18202</v>
      </c>
      <c r="K2332" s="23" t="s">
        <v>18203</v>
      </c>
      <c r="L2332" s="23" t="s">
        <v>18223</v>
      </c>
      <c r="M2332" s="22"/>
      <c r="N2332" s="22"/>
      <c r="O2332" s="22"/>
      <c r="P2332" s="24"/>
      <c r="Q2332" s="23" t="s">
        <v>29</v>
      </c>
      <c r="R2332" s="23" t="s">
        <v>30</v>
      </c>
      <c r="S2332" s="25"/>
      <c r="T2332" s="26"/>
      <c r="U2332" s="26"/>
      <c r="V2332" s="22"/>
      <c r="W2332" s="27"/>
      <c r="X2332" s="8"/>
      <c r="Y2332" s="8"/>
      <c r="Z2332" s="8"/>
      <c r="AA2332" s="8"/>
      <c r="AB2332" s="8"/>
      <c r="AC2332" s="8"/>
      <c r="AD2332" s="8"/>
      <c r="AE2332" s="8"/>
      <c r="AF2332" s="8"/>
      <c r="AG2332" s="8"/>
      <c r="AH2332" s="8"/>
      <c r="AI2332" s="8"/>
      <c r="AJ2332" s="8"/>
      <c r="AK2332" s="8"/>
    </row>
    <row r="2333" spans="1:37" ht="45.75">
      <c r="A2333" s="18">
        <v>5089</v>
      </c>
      <c r="B2333" s="19"/>
      <c r="C2333" s="28" t="s">
        <v>10566</v>
      </c>
      <c r="D2333" s="28" t="s">
        <v>22267</v>
      </c>
      <c r="E2333" s="22"/>
      <c r="F2333" s="23" t="s">
        <v>50</v>
      </c>
      <c r="G2333" s="23" t="s">
        <v>18552</v>
      </c>
      <c r="H2333" s="23">
        <v>0</v>
      </c>
      <c r="I2333" s="22"/>
      <c r="J2333" s="23" t="s">
        <v>18202</v>
      </c>
      <c r="K2333" s="22"/>
      <c r="L2333" s="23" t="s">
        <v>2053</v>
      </c>
      <c r="M2333" s="23" t="s">
        <v>11857</v>
      </c>
      <c r="N2333" s="22"/>
      <c r="O2333" s="22"/>
      <c r="P2333" s="24"/>
      <c r="Q2333" s="23" t="s">
        <v>29</v>
      </c>
      <c r="R2333" s="23" t="s">
        <v>30</v>
      </c>
      <c r="S2333" s="25"/>
      <c r="T2333" s="26"/>
      <c r="U2333" s="26"/>
      <c r="V2333" s="22"/>
      <c r="W2333" s="27"/>
      <c r="X2333" s="8"/>
      <c r="Y2333" s="8"/>
      <c r="Z2333" s="8"/>
      <c r="AA2333" s="8"/>
      <c r="AB2333" s="8"/>
      <c r="AC2333" s="8"/>
      <c r="AD2333" s="8"/>
      <c r="AE2333" s="8"/>
      <c r="AF2333" s="8"/>
      <c r="AG2333" s="8"/>
      <c r="AH2333" s="8"/>
      <c r="AI2333" s="8"/>
      <c r="AJ2333" s="8"/>
      <c r="AK2333" s="8"/>
    </row>
    <row r="2334" spans="1:37" ht="120.75">
      <c r="A2334" s="18">
        <v>5092</v>
      </c>
      <c r="B2334" s="19"/>
      <c r="C2334" s="28" t="s">
        <v>22268</v>
      </c>
      <c r="D2334" s="28" t="s">
        <v>22269</v>
      </c>
      <c r="E2334" s="22"/>
      <c r="F2334" s="23" t="s">
        <v>507</v>
      </c>
      <c r="G2334" s="22"/>
      <c r="H2334" s="23">
        <v>0</v>
      </c>
      <c r="I2334" s="22"/>
      <c r="J2334" s="23" t="s">
        <v>18202</v>
      </c>
      <c r="K2334" s="22"/>
      <c r="L2334" s="23" t="s">
        <v>2053</v>
      </c>
      <c r="M2334" s="23" t="s">
        <v>11857</v>
      </c>
      <c r="N2334" s="22"/>
      <c r="O2334" s="22"/>
      <c r="P2334" s="24"/>
      <c r="Q2334" s="23" t="s">
        <v>29</v>
      </c>
      <c r="R2334" s="23" t="s">
        <v>30</v>
      </c>
      <c r="S2334" s="25"/>
      <c r="T2334" s="26"/>
      <c r="U2334" s="26"/>
      <c r="V2334" s="22"/>
      <c r="W2334" s="27"/>
      <c r="X2334" s="8"/>
      <c r="Y2334" s="8"/>
      <c r="Z2334" s="8"/>
      <c r="AA2334" s="8"/>
      <c r="AB2334" s="8"/>
      <c r="AC2334" s="8"/>
      <c r="AD2334" s="8"/>
      <c r="AE2334" s="8"/>
      <c r="AF2334" s="8"/>
      <c r="AG2334" s="8"/>
      <c r="AH2334" s="8"/>
      <c r="AI2334" s="8"/>
      <c r="AJ2334" s="8"/>
      <c r="AK2334" s="8"/>
    </row>
    <row r="2335" spans="1:37" ht="105.75">
      <c r="A2335" s="18">
        <v>5093</v>
      </c>
      <c r="B2335" s="19"/>
      <c r="C2335" s="28" t="s">
        <v>22270</v>
      </c>
      <c r="D2335" s="28" t="s">
        <v>22271</v>
      </c>
      <c r="E2335" s="22"/>
      <c r="F2335" s="22"/>
      <c r="G2335" s="22"/>
      <c r="H2335" s="23">
        <v>0</v>
      </c>
      <c r="I2335" s="22"/>
      <c r="J2335" s="23" t="s">
        <v>18202</v>
      </c>
      <c r="K2335" s="22"/>
      <c r="L2335" s="23" t="s">
        <v>2053</v>
      </c>
      <c r="M2335" s="22"/>
      <c r="N2335" s="22"/>
      <c r="O2335" s="22"/>
      <c r="P2335" s="24"/>
      <c r="Q2335" s="23" t="s">
        <v>29</v>
      </c>
      <c r="R2335" s="23" t="s">
        <v>30</v>
      </c>
      <c r="S2335" s="25"/>
      <c r="T2335" s="26"/>
      <c r="U2335" s="26"/>
      <c r="V2335" s="22"/>
      <c r="W2335" s="27"/>
      <c r="X2335" s="8"/>
      <c r="Y2335" s="8"/>
      <c r="Z2335" s="8"/>
      <c r="AA2335" s="8"/>
      <c r="AB2335" s="8"/>
      <c r="AC2335" s="8"/>
      <c r="AD2335" s="8"/>
      <c r="AE2335" s="8"/>
      <c r="AF2335" s="8"/>
      <c r="AG2335" s="8"/>
      <c r="AH2335" s="8"/>
      <c r="AI2335" s="8"/>
      <c r="AJ2335" s="8"/>
      <c r="AK2335" s="8"/>
    </row>
    <row r="2336" spans="1:37" ht="195.75">
      <c r="A2336" s="18">
        <v>5094</v>
      </c>
      <c r="B2336" s="19"/>
      <c r="C2336" s="28" t="s">
        <v>22272</v>
      </c>
      <c r="D2336" s="28" t="s">
        <v>22273</v>
      </c>
      <c r="E2336" s="22"/>
      <c r="F2336" s="23" t="s">
        <v>50</v>
      </c>
      <c r="G2336" s="23" t="s">
        <v>22274</v>
      </c>
      <c r="H2336" s="23">
        <v>0</v>
      </c>
      <c r="I2336" s="22"/>
      <c r="J2336" s="23" t="s">
        <v>18202</v>
      </c>
      <c r="K2336" s="29">
        <v>43497</v>
      </c>
      <c r="L2336" s="23" t="s">
        <v>2053</v>
      </c>
      <c r="M2336" s="22"/>
      <c r="N2336" s="23" t="s">
        <v>19267</v>
      </c>
      <c r="O2336" s="22"/>
      <c r="P2336" s="24"/>
      <c r="Q2336" s="23" t="s">
        <v>29</v>
      </c>
      <c r="R2336" s="23" t="s">
        <v>30</v>
      </c>
      <c r="S2336" s="25"/>
      <c r="T2336" s="26"/>
      <c r="U2336" s="26"/>
      <c r="V2336" s="22"/>
      <c r="W2336" s="27"/>
      <c r="X2336" s="8"/>
      <c r="Y2336" s="8"/>
      <c r="Z2336" s="8"/>
      <c r="AA2336" s="8"/>
      <c r="AB2336" s="8"/>
      <c r="AC2336" s="8"/>
      <c r="AD2336" s="8"/>
      <c r="AE2336" s="8"/>
      <c r="AF2336" s="8"/>
      <c r="AG2336" s="8"/>
      <c r="AH2336" s="8"/>
      <c r="AI2336" s="8"/>
      <c r="AJ2336" s="8"/>
      <c r="AK2336" s="8"/>
    </row>
    <row r="2337" spans="1:37" ht="135.75">
      <c r="A2337" s="18">
        <v>5095</v>
      </c>
      <c r="B2337" s="19"/>
      <c r="C2337" s="28" t="s">
        <v>22275</v>
      </c>
      <c r="D2337" s="28" t="s">
        <v>22276</v>
      </c>
      <c r="E2337" s="22"/>
      <c r="F2337" s="23" t="s">
        <v>108</v>
      </c>
      <c r="G2337" s="23" t="s">
        <v>22277</v>
      </c>
      <c r="H2337" s="23">
        <v>0</v>
      </c>
      <c r="I2337" s="22"/>
      <c r="J2337" s="23" t="s">
        <v>18202</v>
      </c>
      <c r="K2337" s="29">
        <v>43497</v>
      </c>
      <c r="L2337" s="23" t="s">
        <v>2053</v>
      </c>
      <c r="M2337" s="22"/>
      <c r="N2337" s="23" t="s">
        <v>19267</v>
      </c>
      <c r="O2337" s="22"/>
      <c r="P2337" s="24"/>
      <c r="Q2337" s="23" t="s">
        <v>29</v>
      </c>
      <c r="R2337" s="23" t="s">
        <v>30</v>
      </c>
      <c r="S2337" s="25"/>
      <c r="T2337" s="26"/>
      <c r="U2337" s="26"/>
      <c r="V2337" s="22"/>
      <c r="W2337" s="27"/>
      <c r="X2337" s="8"/>
      <c r="Y2337" s="8"/>
      <c r="Z2337" s="8"/>
      <c r="AA2337" s="8"/>
      <c r="AB2337" s="8"/>
      <c r="AC2337" s="8"/>
      <c r="AD2337" s="8"/>
      <c r="AE2337" s="8"/>
      <c r="AF2337" s="8"/>
      <c r="AG2337" s="8"/>
      <c r="AH2337" s="8"/>
      <c r="AI2337" s="8"/>
      <c r="AJ2337" s="8"/>
      <c r="AK2337" s="8"/>
    </row>
    <row r="2338" spans="1:37" ht="105.75">
      <c r="A2338" s="18">
        <v>5096</v>
      </c>
      <c r="B2338" s="19"/>
      <c r="C2338" s="28" t="s">
        <v>22278</v>
      </c>
      <c r="D2338" s="28" t="s">
        <v>10735</v>
      </c>
      <c r="E2338" s="22"/>
      <c r="F2338" s="22"/>
      <c r="G2338" s="22"/>
      <c r="H2338" s="23">
        <v>0</v>
      </c>
      <c r="I2338" s="22"/>
      <c r="J2338" s="23" t="s">
        <v>18202</v>
      </c>
      <c r="K2338" s="22"/>
      <c r="L2338" s="23" t="s">
        <v>17409</v>
      </c>
      <c r="M2338" s="22"/>
      <c r="N2338" s="22"/>
      <c r="O2338" s="22"/>
      <c r="P2338" s="24"/>
      <c r="Q2338" s="22"/>
      <c r="R2338" s="23" t="s">
        <v>6887</v>
      </c>
      <c r="S2338" s="25"/>
      <c r="T2338" s="26"/>
      <c r="U2338" s="32" t="s">
        <v>545</v>
      </c>
      <c r="V2338" s="22"/>
      <c r="W2338" s="27"/>
      <c r="X2338" s="8"/>
      <c r="Y2338" s="8"/>
      <c r="Z2338" s="8"/>
      <c r="AA2338" s="8"/>
      <c r="AB2338" s="8"/>
      <c r="AC2338" s="8"/>
      <c r="AD2338" s="8"/>
      <c r="AE2338" s="8"/>
      <c r="AF2338" s="8"/>
      <c r="AG2338" s="8"/>
      <c r="AH2338" s="8"/>
      <c r="AI2338" s="8"/>
      <c r="AJ2338" s="8"/>
      <c r="AK2338" s="8"/>
    </row>
    <row r="2339" spans="1:37" ht="165.75">
      <c r="A2339" s="18">
        <v>5098</v>
      </c>
      <c r="B2339" s="30" t="s">
        <v>18914</v>
      </c>
      <c r="C2339" s="28" t="s">
        <v>22279</v>
      </c>
      <c r="D2339" s="28" t="s">
        <v>19463</v>
      </c>
      <c r="E2339" s="22"/>
      <c r="F2339" s="23" t="s">
        <v>1291</v>
      </c>
      <c r="G2339" s="22"/>
      <c r="H2339" s="23">
        <v>0</v>
      </c>
      <c r="I2339" s="22"/>
      <c r="J2339" s="23" t="s">
        <v>18202</v>
      </c>
      <c r="K2339" s="23" t="s">
        <v>18203</v>
      </c>
      <c r="L2339" s="23" t="s">
        <v>35</v>
      </c>
      <c r="M2339" s="22"/>
      <c r="N2339" s="22"/>
      <c r="O2339" s="23" t="s">
        <v>22280</v>
      </c>
      <c r="P2339" s="24"/>
      <c r="Q2339" s="23" t="s">
        <v>99</v>
      </c>
      <c r="R2339" s="23" t="s">
        <v>10886</v>
      </c>
      <c r="S2339" s="25"/>
      <c r="T2339" s="26"/>
      <c r="U2339" s="26"/>
      <c r="V2339" s="22"/>
      <c r="W2339" s="27"/>
      <c r="X2339" s="8"/>
      <c r="Y2339" s="8"/>
      <c r="Z2339" s="8"/>
      <c r="AA2339" s="8"/>
      <c r="AB2339" s="8"/>
      <c r="AC2339" s="8"/>
      <c r="AD2339" s="8"/>
      <c r="AE2339" s="8"/>
      <c r="AF2339" s="8"/>
      <c r="AG2339" s="8"/>
      <c r="AH2339" s="8"/>
      <c r="AI2339" s="8"/>
      <c r="AJ2339" s="8"/>
      <c r="AK2339" s="8"/>
    </row>
    <row r="2340" spans="1:37" ht="195.75">
      <c r="A2340" s="18">
        <v>5099</v>
      </c>
      <c r="B2340" s="30" t="s">
        <v>18914</v>
      </c>
      <c r="C2340" s="28" t="s">
        <v>22281</v>
      </c>
      <c r="D2340" s="28" t="s">
        <v>22282</v>
      </c>
      <c r="E2340" s="22"/>
      <c r="F2340" s="23" t="s">
        <v>1291</v>
      </c>
      <c r="G2340" s="22"/>
      <c r="H2340" s="23">
        <v>0</v>
      </c>
      <c r="I2340" s="22"/>
      <c r="J2340" s="23" t="s">
        <v>18202</v>
      </c>
      <c r="K2340" s="23" t="s">
        <v>18203</v>
      </c>
      <c r="L2340" s="23" t="s">
        <v>35</v>
      </c>
      <c r="M2340" s="22"/>
      <c r="N2340" s="22"/>
      <c r="O2340" s="23" t="s">
        <v>22283</v>
      </c>
      <c r="P2340" s="24"/>
      <c r="Q2340" s="23" t="s">
        <v>99</v>
      </c>
      <c r="R2340" s="23" t="s">
        <v>10886</v>
      </c>
      <c r="S2340" s="25"/>
      <c r="T2340" s="26"/>
      <c r="U2340" s="26"/>
      <c r="V2340" s="22"/>
      <c r="W2340" s="27"/>
      <c r="X2340" s="8"/>
      <c r="Y2340" s="8"/>
      <c r="Z2340" s="8"/>
      <c r="AA2340" s="8"/>
      <c r="AB2340" s="8"/>
      <c r="AC2340" s="8"/>
      <c r="AD2340" s="8"/>
      <c r="AE2340" s="8"/>
      <c r="AF2340" s="8"/>
      <c r="AG2340" s="8"/>
      <c r="AH2340" s="8"/>
      <c r="AI2340" s="8"/>
      <c r="AJ2340" s="8"/>
      <c r="AK2340" s="8"/>
    </row>
    <row r="2341" spans="1:37" ht="180.75">
      <c r="A2341" s="18">
        <v>5100</v>
      </c>
      <c r="B2341" s="30" t="s">
        <v>18914</v>
      </c>
      <c r="C2341" s="28" t="s">
        <v>22281</v>
      </c>
      <c r="D2341" s="28" t="s">
        <v>22284</v>
      </c>
      <c r="E2341" s="22"/>
      <c r="F2341" s="23" t="s">
        <v>22285</v>
      </c>
      <c r="G2341" s="22"/>
      <c r="H2341" s="23">
        <v>0</v>
      </c>
      <c r="I2341" s="22"/>
      <c r="J2341" s="23" t="s">
        <v>18202</v>
      </c>
      <c r="K2341" s="23" t="s">
        <v>18203</v>
      </c>
      <c r="L2341" s="23" t="s">
        <v>35</v>
      </c>
      <c r="M2341" s="22"/>
      <c r="N2341" s="22"/>
      <c r="O2341" s="23" t="s">
        <v>22286</v>
      </c>
      <c r="P2341" s="24"/>
      <c r="Q2341" s="23" t="s">
        <v>99</v>
      </c>
      <c r="R2341" s="23" t="s">
        <v>10886</v>
      </c>
      <c r="S2341" s="25"/>
      <c r="T2341" s="26"/>
      <c r="U2341" s="26"/>
      <c r="V2341" s="22"/>
      <c r="W2341" s="27"/>
      <c r="X2341" s="8"/>
      <c r="Y2341" s="8"/>
      <c r="Z2341" s="8"/>
      <c r="AA2341" s="8"/>
      <c r="AB2341" s="8"/>
      <c r="AC2341" s="8"/>
      <c r="AD2341" s="8"/>
      <c r="AE2341" s="8"/>
      <c r="AF2341" s="8"/>
      <c r="AG2341" s="8"/>
      <c r="AH2341" s="8"/>
      <c r="AI2341" s="8"/>
      <c r="AJ2341" s="8"/>
      <c r="AK2341" s="8"/>
    </row>
    <row r="2342" spans="1:37" ht="120.75">
      <c r="A2342" s="18">
        <v>5101</v>
      </c>
      <c r="B2342" s="30" t="s">
        <v>18914</v>
      </c>
      <c r="C2342" s="28" t="s">
        <v>22287</v>
      </c>
      <c r="D2342" s="28" t="s">
        <v>22288</v>
      </c>
      <c r="E2342" s="22"/>
      <c r="F2342" s="23" t="s">
        <v>1291</v>
      </c>
      <c r="G2342" s="22"/>
      <c r="H2342" s="23">
        <v>0</v>
      </c>
      <c r="I2342" s="22"/>
      <c r="J2342" s="23" t="s">
        <v>18202</v>
      </c>
      <c r="K2342" s="23" t="s">
        <v>18203</v>
      </c>
      <c r="L2342" s="23" t="s">
        <v>35</v>
      </c>
      <c r="M2342" s="22"/>
      <c r="N2342" s="22"/>
      <c r="O2342" s="23" t="s">
        <v>22289</v>
      </c>
      <c r="P2342" s="24"/>
      <c r="Q2342" s="23" t="s">
        <v>99</v>
      </c>
      <c r="R2342" s="23" t="s">
        <v>10886</v>
      </c>
      <c r="S2342" s="25"/>
      <c r="T2342" s="26"/>
      <c r="U2342" s="26"/>
      <c r="V2342" s="22"/>
      <c r="W2342" s="27"/>
      <c r="X2342" s="8"/>
      <c r="Y2342" s="8"/>
      <c r="Z2342" s="8"/>
      <c r="AA2342" s="8"/>
      <c r="AB2342" s="8"/>
      <c r="AC2342" s="8"/>
      <c r="AD2342" s="8"/>
      <c r="AE2342" s="8"/>
      <c r="AF2342" s="8"/>
      <c r="AG2342" s="8"/>
      <c r="AH2342" s="8"/>
      <c r="AI2342" s="8"/>
      <c r="AJ2342" s="8"/>
      <c r="AK2342" s="8"/>
    </row>
    <row r="2343" spans="1:37" ht="120.75">
      <c r="A2343" s="18">
        <v>5103</v>
      </c>
      <c r="B2343" s="19"/>
      <c r="C2343" s="28" t="s">
        <v>22290</v>
      </c>
      <c r="D2343" s="28" t="s">
        <v>22291</v>
      </c>
      <c r="E2343" s="22"/>
      <c r="F2343" s="22"/>
      <c r="G2343" s="22"/>
      <c r="H2343" s="23">
        <v>0</v>
      </c>
      <c r="I2343" s="22"/>
      <c r="J2343" s="23" t="s">
        <v>18202</v>
      </c>
      <c r="K2343" s="29">
        <v>43497</v>
      </c>
      <c r="L2343" s="23" t="s">
        <v>96</v>
      </c>
      <c r="M2343" s="22"/>
      <c r="N2343" s="22"/>
      <c r="O2343" s="22"/>
      <c r="P2343" s="24"/>
      <c r="Q2343" s="23" t="s">
        <v>172</v>
      </c>
      <c r="R2343" s="23" t="s">
        <v>173</v>
      </c>
      <c r="S2343" s="25"/>
      <c r="T2343" s="26"/>
      <c r="U2343" s="26"/>
      <c r="V2343" s="22"/>
      <c r="W2343" s="27"/>
      <c r="X2343" s="8"/>
      <c r="Y2343" s="8"/>
      <c r="Z2343" s="8"/>
      <c r="AA2343" s="8"/>
      <c r="AB2343" s="8"/>
      <c r="AC2343" s="8"/>
      <c r="AD2343" s="8"/>
      <c r="AE2343" s="8"/>
      <c r="AF2343" s="8"/>
      <c r="AG2343" s="8"/>
      <c r="AH2343" s="8"/>
      <c r="AI2343" s="8"/>
      <c r="AJ2343" s="8"/>
      <c r="AK2343" s="8"/>
    </row>
    <row r="2344" spans="1:37" ht="150.75">
      <c r="A2344" s="18">
        <v>5104</v>
      </c>
      <c r="B2344" s="19"/>
      <c r="C2344" s="28" t="s">
        <v>22292</v>
      </c>
      <c r="D2344" s="28" t="s">
        <v>22293</v>
      </c>
      <c r="E2344" s="22"/>
      <c r="F2344" s="22"/>
      <c r="G2344" s="22"/>
      <c r="H2344" s="23">
        <v>0</v>
      </c>
      <c r="I2344" s="22"/>
      <c r="J2344" s="23" t="s">
        <v>18202</v>
      </c>
      <c r="K2344" s="29">
        <v>43497</v>
      </c>
      <c r="L2344" s="23" t="s">
        <v>96</v>
      </c>
      <c r="M2344" s="22"/>
      <c r="N2344" s="22"/>
      <c r="O2344" s="22"/>
      <c r="P2344" s="24"/>
      <c r="Q2344" s="23" t="s">
        <v>172</v>
      </c>
      <c r="R2344" s="23" t="s">
        <v>173</v>
      </c>
      <c r="S2344" s="25"/>
      <c r="T2344" s="26"/>
      <c r="U2344" s="26"/>
      <c r="V2344" s="22"/>
      <c r="W2344" s="27"/>
      <c r="X2344" s="8"/>
      <c r="Y2344" s="8"/>
      <c r="Z2344" s="8"/>
      <c r="AA2344" s="8"/>
      <c r="AB2344" s="8"/>
      <c r="AC2344" s="8"/>
      <c r="AD2344" s="8"/>
      <c r="AE2344" s="8"/>
      <c r="AF2344" s="8"/>
      <c r="AG2344" s="8"/>
      <c r="AH2344" s="8"/>
      <c r="AI2344" s="8"/>
      <c r="AJ2344" s="8"/>
      <c r="AK2344" s="8"/>
    </row>
    <row r="2345" spans="1:37" ht="120.75">
      <c r="A2345" s="18">
        <v>5105</v>
      </c>
      <c r="B2345" s="19"/>
      <c r="C2345" s="28" t="s">
        <v>22292</v>
      </c>
      <c r="D2345" s="28" t="s">
        <v>22294</v>
      </c>
      <c r="E2345" s="22"/>
      <c r="F2345" s="23" t="s">
        <v>403</v>
      </c>
      <c r="G2345" s="22"/>
      <c r="H2345" s="23">
        <v>0</v>
      </c>
      <c r="I2345" s="22"/>
      <c r="J2345" s="23" t="s">
        <v>18202</v>
      </c>
      <c r="K2345" s="23" t="s">
        <v>18203</v>
      </c>
      <c r="L2345" s="23" t="s">
        <v>61</v>
      </c>
      <c r="M2345" s="22"/>
      <c r="N2345" s="22"/>
      <c r="O2345" s="22"/>
      <c r="P2345" s="24"/>
      <c r="Q2345" s="23" t="s">
        <v>172</v>
      </c>
      <c r="R2345" s="23" t="s">
        <v>173</v>
      </c>
      <c r="S2345" s="25"/>
      <c r="T2345" s="26"/>
      <c r="U2345" s="26"/>
      <c r="V2345" s="22"/>
      <c r="W2345" s="27"/>
      <c r="X2345" s="8"/>
      <c r="Y2345" s="8"/>
      <c r="Z2345" s="8"/>
      <c r="AA2345" s="8"/>
      <c r="AB2345" s="8"/>
      <c r="AC2345" s="8"/>
      <c r="AD2345" s="8"/>
      <c r="AE2345" s="8"/>
      <c r="AF2345" s="8"/>
      <c r="AG2345" s="8"/>
      <c r="AH2345" s="8"/>
      <c r="AI2345" s="8"/>
      <c r="AJ2345" s="8"/>
      <c r="AK2345" s="8"/>
    </row>
    <row r="2346" spans="1:37" ht="165.75">
      <c r="A2346" s="18">
        <v>5106</v>
      </c>
      <c r="B2346" s="19"/>
      <c r="C2346" s="28" t="s">
        <v>22295</v>
      </c>
      <c r="D2346" s="28" t="s">
        <v>22296</v>
      </c>
      <c r="E2346" s="22"/>
      <c r="F2346" s="22"/>
      <c r="G2346" s="22"/>
      <c r="H2346" s="23">
        <v>0</v>
      </c>
      <c r="I2346" s="22"/>
      <c r="J2346" s="23" t="s">
        <v>18202</v>
      </c>
      <c r="K2346" s="29">
        <v>43497</v>
      </c>
      <c r="L2346" s="23" t="s">
        <v>96</v>
      </c>
      <c r="M2346" s="22"/>
      <c r="N2346" s="22"/>
      <c r="O2346" s="22"/>
      <c r="P2346" s="24"/>
      <c r="Q2346" s="23" t="s">
        <v>172</v>
      </c>
      <c r="R2346" s="23" t="s">
        <v>173</v>
      </c>
      <c r="S2346" s="25"/>
      <c r="T2346" s="26"/>
      <c r="U2346" s="26"/>
      <c r="V2346" s="22"/>
      <c r="W2346" s="27"/>
      <c r="X2346" s="8"/>
      <c r="Y2346" s="8"/>
      <c r="Z2346" s="8"/>
      <c r="AA2346" s="8"/>
      <c r="AB2346" s="8"/>
      <c r="AC2346" s="8"/>
      <c r="AD2346" s="8"/>
      <c r="AE2346" s="8"/>
      <c r="AF2346" s="8"/>
      <c r="AG2346" s="8"/>
      <c r="AH2346" s="8"/>
      <c r="AI2346" s="8"/>
      <c r="AJ2346" s="8"/>
      <c r="AK2346" s="8"/>
    </row>
    <row r="2347" spans="1:37" ht="135.75">
      <c r="A2347" s="18">
        <v>5107</v>
      </c>
      <c r="B2347" s="19"/>
      <c r="C2347" s="28" t="s">
        <v>22295</v>
      </c>
      <c r="D2347" s="28" t="s">
        <v>22297</v>
      </c>
      <c r="E2347" s="22"/>
      <c r="F2347" s="23" t="s">
        <v>403</v>
      </c>
      <c r="G2347" s="22"/>
      <c r="H2347" s="23">
        <v>0</v>
      </c>
      <c r="I2347" s="22"/>
      <c r="J2347" s="23" t="s">
        <v>18202</v>
      </c>
      <c r="K2347" s="23" t="s">
        <v>18203</v>
      </c>
      <c r="L2347" s="23" t="s">
        <v>96</v>
      </c>
      <c r="M2347" s="22"/>
      <c r="N2347" s="22"/>
      <c r="O2347" s="22"/>
      <c r="P2347" s="24"/>
      <c r="Q2347" s="23" t="s">
        <v>172</v>
      </c>
      <c r="R2347" s="23" t="s">
        <v>173</v>
      </c>
      <c r="S2347" s="25"/>
      <c r="T2347" s="26"/>
      <c r="U2347" s="26"/>
      <c r="V2347" s="22"/>
      <c r="W2347" s="27"/>
      <c r="X2347" s="8"/>
      <c r="Y2347" s="8"/>
      <c r="Z2347" s="8"/>
      <c r="AA2347" s="8"/>
      <c r="AB2347" s="8"/>
      <c r="AC2347" s="8"/>
      <c r="AD2347" s="8"/>
      <c r="AE2347" s="8"/>
      <c r="AF2347" s="8"/>
      <c r="AG2347" s="8"/>
      <c r="AH2347" s="8"/>
      <c r="AI2347" s="8"/>
      <c r="AJ2347" s="8"/>
      <c r="AK2347" s="8"/>
    </row>
    <row r="2348" spans="1:37" ht="135.75">
      <c r="A2348" s="18">
        <v>5108</v>
      </c>
      <c r="B2348" s="19"/>
      <c r="C2348" s="28" t="s">
        <v>22298</v>
      </c>
      <c r="D2348" s="28" t="s">
        <v>22299</v>
      </c>
      <c r="E2348" s="22"/>
      <c r="F2348" s="22"/>
      <c r="G2348" s="22"/>
      <c r="H2348" s="23">
        <v>0</v>
      </c>
      <c r="I2348" s="22"/>
      <c r="J2348" s="23" t="s">
        <v>18202</v>
      </c>
      <c r="K2348" s="29">
        <v>43497</v>
      </c>
      <c r="L2348" s="23" t="s">
        <v>96</v>
      </c>
      <c r="M2348" s="22"/>
      <c r="N2348" s="22"/>
      <c r="O2348" s="22"/>
      <c r="P2348" s="24"/>
      <c r="Q2348" s="23" t="s">
        <v>172</v>
      </c>
      <c r="R2348" s="23" t="s">
        <v>173</v>
      </c>
      <c r="S2348" s="25"/>
      <c r="T2348" s="26"/>
      <c r="U2348" s="26"/>
      <c r="V2348" s="22"/>
      <c r="W2348" s="27"/>
      <c r="X2348" s="8"/>
      <c r="Y2348" s="8"/>
      <c r="Z2348" s="8"/>
      <c r="AA2348" s="8"/>
      <c r="AB2348" s="8"/>
      <c r="AC2348" s="8"/>
      <c r="AD2348" s="8"/>
      <c r="AE2348" s="8"/>
      <c r="AF2348" s="8"/>
      <c r="AG2348" s="8"/>
      <c r="AH2348" s="8"/>
      <c r="AI2348" s="8"/>
      <c r="AJ2348" s="8"/>
      <c r="AK2348" s="8"/>
    </row>
    <row r="2349" spans="1:37" ht="105.75">
      <c r="A2349" s="18">
        <v>5109</v>
      </c>
      <c r="B2349" s="19"/>
      <c r="C2349" s="28" t="s">
        <v>22300</v>
      </c>
      <c r="D2349" s="28" t="s">
        <v>22301</v>
      </c>
      <c r="E2349" s="22"/>
      <c r="F2349" s="22"/>
      <c r="G2349" s="22"/>
      <c r="H2349" s="23">
        <v>0</v>
      </c>
      <c r="I2349" s="22"/>
      <c r="J2349" s="23" t="s">
        <v>18202</v>
      </c>
      <c r="K2349" s="29">
        <v>43497</v>
      </c>
      <c r="L2349" s="23" t="s">
        <v>96</v>
      </c>
      <c r="M2349" s="22"/>
      <c r="N2349" s="22"/>
      <c r="O2349" s="22"/>
      <c r="P2349" s="24"/>
      <c r="Q2349" s="23" t="s">
        <v>172</v>
      </c>
      <c r="R2349" s="23" t="s">
        <v>173</v>
      </c>
      <c r="S2349" s="25"/>
      <c r="T2349" s="26"/>
      <c r="U2349" s="26"/>
      <c r="V2349" s="22"/>
      <c r="W2349" s="27"/>
      <c r="X2349" s="8"/>
      <c r="Y2349" s="8"/>
      <c r="Z2349" s="8"/>
      <c r="AA2349" s="8"/>
      <c r="AB2349" s="8"/>
      <c r="AC2349" s="8"/>
      <c r="AD2349" s="8"/>
      <c r="AE2349" s="8"/>
      <c r="AF2349" s="8"/>
      <c r="AG2349" s="8"/>
      <c r="AH2349" s="8"/>
      <c r="AI2349" s="8"/>
      <c r="AJ2349" s="8"/>
      <c r="AK2349" s="8"/>
    </row>
    <row r="2350" spans="1:37" ht="75.75">
      <c r="A2350" s="18">
        <v>5110</v>
      </c>
      <c r="B2350" s="19"/>
      <c r="C2350" s="28" t="s">
        <v>22302</v>
      </c>
      <c r="D2350" s="28" t="s">
        <v>14087</v>
      </c>
      <c r="E2350" s="22"/>
      <c r="F2350" s="22"/>
      <c r="G2350" s="22"/>
      <c r="H2350" s="23">
        <v>0</v>
      </c>
      <c r="I2350" s="22"/>
      <c r="J2350" s="23" t="s">
        <v>18202</v>
      </c>
      <c r="K2350" s="22"/>
      <c r="L2350" s="23" t="s">
        <v>2053</v>
      </c>
      <c r="M2350" s="22"/>
      <c r="N2350" s="22"/>
      <c r="O2350" s="22"/>
      <c r="P2350" s="24"/>
      <c r="Q2350" s="23" t="s">
        <v>29</v>
      </c>
      <c r="R2350" s="23" t="s">
        <v>30</v>
      </c>
      <c r="S2350" s="25"/>
      <c r="T2350" s="26"/>
      <c r="U2350" s="26"/>
      <c r="V2350" s="22"/>
      <c r="W2350" s="27"/>
      <c r="X2350" s="8"/>
      <c r="Y2350" s="8"/>
      <c r="Z2350" s="8"/>
      <c r="AA2350" s="8"/>
      <c r="AB2350" s="8"/>
      <c r="AC2350" s="8"/>
      <c r="AD2350" s="8"/>
      <c r="AE2350" s="8"/>
      <c r="AF2350" s="8"/>
      <c r="AG2350" s="8"/>
      <c r="AH2350" s="8"/>
      <c r="AI2350" s="8"/>
      <c r="AJ2350" s="8"/>
      <c r="AK2350" s="8"/>
    </row>
    <row r="2351" spans="1:37" ht="75.75">
      <c r="A2351" s="18">
        <v>5111</v>
      </c>
      <c r="B2351" s="19"/>
      <c r="C2351" s="28" t="s">
        <v>22303</v>
      </c>
      <c r="D2351" s="28" t="s">
        <v>22304</v>
      </c>
      <c r="E2351" s="22"/>
      <c r="F2351" s="23" t="s">
        <v>22305</v>
      </c>
      <c r="G2351" s="22"/>
      <c r="H2351" s="23">
        <v>0</v>
      </c>
      <c r="I2351" s="22"/>
      <c r="J2351" s="23" t="s">
        <v>18202</v>
      </c>
      <c r="K2351" s="23" t="s">
        <v>18203</v>
      </c>
      <c r="L2351" s="23" t="s">
        <v>61</v>
      </c>
      <c r="M2351" s="22"/>
      <c r="N2351" s="22"/>
      <c r="O2351" s="22"/>
      <c r="P2351" s="24"/>
      <c r="Q2351" s="23" t="s">
        <v>172</v>
      </c>
      <c r="R2351" s="23" t="s">
        <v>173</v>
      </c>
      <c r="S2351" s="25"/>
      <c r="T2351" s="26"/>
      <c r="U2351" s="26"/>
      <c r="V2351" s="22"/>
      <c r="W2351" s="27"/>
      <c r="X2351" s="8"/>
      <c r="Y2351" s="8"/>
      <c r="Z2351" s="8"/>
      <c r="AA2351" s="8"/>
      <c r="AB2351" s="8"/>
      <c r="AC2351" s="8"/>
      <c r="AD2351" s="8"/>
      <c r="AE2351" s="8"/>
      <c r="AF2351" s="8"/>
      <c r="AG2351" s="8"/>
      <c r="AH2351" s="8"/>
      <c r="AI2351" s="8"/>
      <c r="AJ2351" s="8"/>
      <c r="AK2351" s="8"/>
    </row>
    <row r="2352" spans="1:37" ht="45.75">
      <c r="A2352" s="18">
        <v>5112</v>
      </c>
      <c r="B2352" s="19"/>
      <c r="C2352" s="28" t="s">
        <v>22303</v>
      </c>
      <c r="D2352" s="28" t="s">
        <v>22306</v>
      </c>
      <c r="E2352" s="22"/>
      <c r="F2352" s="23" t="s">
        <v>6576</v>
      </c>
      <c r="G2352" s="22"/>
      <c r="H2352" s="23">
        <v>0</v>
      </c>
      <c r="I2352" s="22"/>
      <c r="J2352" s="23" t="s">
        <v>18202</v>
      </c>
      <c r="K2352" s="23" t="s">
        <v>18203</v>
      </c>
      <c r="L2352" s="23" t="s">
        <v>61</v>
      </c>
      <c r="M2352" s="22"/>
      <c r="N2352" s="22"/>
      <c r="O2352" s="22"/>
      <c r="P2352" s="24"/>
      <c r="Q2352" s="23" t="s">
        <v>172</v>
      </c>
      <c r="R2352" s="23" t="s">
        <v>173</v>
      </c>
      <c r="S2352" s="25"/>
      <c r="T2352" s="26"/>
      <c r="U2352" s="26"/>
      <c r="V2352" s="22"/>
      <c r="W2352" s="27"/>
      <c r="X2352" s="8"/>
      <c r="Y2352" s="8"/>
      <c r="Z2352" s="8"/>
      <c r="AA2352" s="8"/>
      <c r="AB2352" s="8"/>
      <c r="AC2352" s="8"/>
      <c r="AD2352" s="8"/>
      <c r="AE2352" s="8"/>
      <c r="AF2352" s="8"/>
      <c r="AG2352" s="8"/>
      <c r="AH2352" s="8"/>
      <c r="AI2352" s="8"/>
      <c r="AJ2352" s="8"/>
      <c r="AK2352" s="8"/>
    </row>
    <row r="2353" spans="1:37" ht="210.75">
      <c r="A2353" s="18">
        <v>5113</v>
      </c>
      <c r="B2353" s="19"/>
      <c r="C2353" s="28" t="s">
        <v>22303</v>
      </c>
      <c r="D2353" s="28" t="s">
        <v>22307</v>
      </c>
      <c r="E2353" s="22"/>
      <c r="F2353" s="22"/>
      <c r="G2353" s="22"/>
      <c r="H2353" s="23">
        <v>0</v>
      </c>
      <c r="I2353" s="22"/>
      <c r="J2353" s="23" t="s">
        <v>18202</v>
      </c>
      <c r="K2353" s="29">
        <v>43497</v>
      </c>
      <c r="L2353" s="23" t="s">
        <v>96</v>
      </c>
      <c r="M2353" s="22"/>
      <c r="N2353" s="22"/>
      <c r="O2353" s="22"/>
      <c r="P2353" s="24"/>
      <c r="Q2353" s="23" t="s">
        <v>172</v>
      </c>
      <c r="R2353" s="23" t="s">
        <v>173</v>
      </c>
      <c r="S2353" s="25"/>
      <c r="T2353" s="26"/>
      <c r="U2353" s="26"/>
      <c r="V2353" s="22"/>
      <c r="W2353" s="27"/>
      <c r="X2353" s="8"/>
      <c r="Y2353" s="8"/>
      <c r="Z2353" s="8"/>
      <c r="AA2353" s="8"/>
      <c r="AB2353" s="8"/>
      <c r="AC2353" s="8"/>
      <c r="AD2353" s="8"/>
      <c r="AE2353" s="8"/>
      <c r="AF2353" s="8"/>
      <c r="AG2353" s="8"/>
      <c r="AH2353" s="8"/>
      <c r="AI2353" s="8"/>
      <c r="AJ2353" s="8"/>
      <c r="AK2353" s="8"/>
    </row>
    <row r="2354" spans="1:37" ht="120.75">
      <c r="A2354" s="18">
        <v>5114</v>
      </c>
      <c r="B2354" s="19"/>
      <c r="C2354" s="28" t="s">
        <v>22303</v>
      </c>
      <c r="D2354" s="28" t="s">
        <v>22308</v>
      </c>
      <c r="E2354" s="22"/>
      <c r="F2354" s="22"/>
      <c r="G2354" s="22"/>
      <c r="H2354" s="23">
        <v>0</v>
      </c>
      <c r="I2354" s="22"/>
      <c r="J2354" s="23" t="s">
        <v>18202</v>
      </c>
      <c r="K2354" s="29">
        <v>43497</v>
      </c>
      <c r="L2354" s="23" t="s">
        <v>96</v>
      </c>
      <c r="M2354" s="22"/>
      <c r="N2354" s="22"/>
      <c r="O2354" s="22"/>
      <c r="P2354" s="24"/>
      <c r="Q2354" s="23" t="s">
        <v>172</v>
      </c>
      <c r="R2354" s="23" t="s">
        <v>173</v>
      </c>
      <c r="S2354" s="25"/>
      <c r="T2354" s="26"/>
      <c r="U2354" s="26"/>
      <c r="V2354" s="22"/>
      <c r="W2354" s="27"/>
      <c r="X2354" s="8"/>
      <c r="Y2354" s="8"/>
      <c r="Z2354" s="8"/>
      <c r="AA2354" s="8"/>
      <c r="AB2354" s="8"/>
      <c r="AC2354" s="8"/>
      <c r="AD2354" s="8"/>
      <c r="AE2354" s="8"/>
      <c r="AF2354" s="8"/>
      <c r="AG2354" s="8"/>
      <c r="AH2354" s="8"/>
      <c r="AI2354" s="8"/>
      <c r="AJ2354" s="8"/>
      <c r="AK2354" s="8"/>
    </row>
    <row r="2355" spans="1:37" ht="120.75">
      <c r="A2355" s="18">
        <v>5115</v>
      </c>
      <c r="B2355" s="19"/>
      <c r="C2355" s="28" t="s">
        <v>22303</v>
      </c>
      <c r="D2355" s="28" t="s">
        <v>22309</v>
      </c>
      <c r="E2355" s="22"/>
      <c r="F2355" s="22"/>
      <c r="G2355" s="22"/>
      <c r="H2355" s="23">
        <v>0</v>
      </c>
      <c r="I2355" s="22"/>
      <c r="J2355" s="23" t="s">
        <v>18202</v>
      </c>
      <c r="K2355" s="29">
        <v>43497</v>
      </c>
      <c r="L2355" s="23" t="s">
        <v>96</v>
      </c>
      <c r="M2355" s="22"/>
      <c r="N2355" s="22"/>
      <c r="O2355" s="22"/>
      <c r="P2355" s="24"/>
      <c r="Q2355" s="23" t="s">
        <v>172</v>
      </c>
      <c r="R2355" s="23" t="s">
        <v>173</v>
      </c>
      <c r="S2355" s="25"/>
      <c r="T2355" s="26"/>
      <c r="U2355" s="26"/>
      <c r="V2355" s="22"/>
      <c r="W2355" s="27"/>
      <c r="X2355" s="8"/>
      <c r="Y2355" s="8"/>
      <c r="Z2355" s="8"/>
      <c r="AA2355" s="8"/>
      <c r="AB2355" s="8"/>
      <c r="AC2355" s="8"/>
      <c r="AD2355" s="8"/>
      <c r="AE2355" s="8"/>
      <c r="AF2355" s="8"/>
      <c r="AG2355" s="8"/>
      <c r="AH2355" s="8"/>
      <c r="AI2355" s="8"/>
      <c r="AJ2355" s="8"/>
      <c r="AK2355" s="8"/>
    </row>
    <row r="2356" spans="1:37" ht="75.75">
      <c r="A2356" s="18">
        <v>5116</v>
      </c>
      <c r="B2356" s="19"/>
      <c r="C2356" s="28" t="s">
        <v>22303</v>
      </c>
      <c r="D2356" s="28" t="s">
        <v>22310</v>
      </c>
      <c r="E2356" s="22"/>
      <c r="F2356" s="22"/>
      <c r="G2356" s="22"/>
      <c r="H2356" s="23">
        <v>0</v>
      </c>
      <c r="I2356" s="22"/>
      <c r="J2356" s="23" t="s">
        <v>18202</v>
      </c>
      <c r="K2356" s="29">
        <v>43497</v>
      </c>
      <c r="L2356" s="23" t="s">
        <v>96</v>
      </c>
      <c r="M2356" s="22"/>
      <c r="N2356" s="22"/>
      <c r="O2356" s="22"/>
      <c r="P2356" s="24"/>
      <c r="Q2356" s="23" t="s">
        <v>172</v>
      </c>
      <c r="R2356" s="23" t="s">
        <v>173</v>
      </c>
      <c r="S2356" s="25"/>
      <c r="T2356" s="26"/>
      <c r="U2356" s="26"/>
      <c r="V2356" s="22"/>
      <c r="W2356" s="27"/>
      <c r="X2356" s="8"/>
      <c r="Y2356" s="8"/>
      <c r="Z2356" s="8"/>
      <c r="AA2356" s="8"/>
      <c r="AB2356" s="8"/>
      <c r="AC2356" s="8"/>
      <c r="AD2356" s="8"/>
      <c r="AE2356" s="8"/>
      <c r="AF2356" s="8"/>
      <c r="AG2356" s="8"/>
      <c r="AH2356" s="8"/>
      <c r="AI2356" s="8"/>
      <c r="AJ2356" s="8"/>
      <c r="AK2356" s="8"/>
    </row>
    <row r="2357" spans="1:37" ht="60.75">
      <c r="A2357" s="18">
        <v>5117</v>
      </c>
      <c r="B2357" s="19"/>
      <c r="C2357" s="28" t="s">
        <v>22303</v>
      </c>
      <c r="D2357" s="28" t="s">
        <v>22311</v>
      </c>
      <c r="E2357" s="22"/>
      <c r="F2357" s="23" t="s">
        <v>1794</v>
      </c>
      <c r="G2357" s="22"/>
      <c r="H2357" s="23">
        <v>0</v>
      </c>
      <c r="I2357" s="22"/>
      <c r="J2357" s="23" t="s">
        <v>18202</v>
      </c>
      <c r="K2357" s="23" t="s">
        <v>18203</v>
      </c>
      <c r="L2357" s="23" t="s">
        <v>61</v>
      </c>
      <c r="M2357" s="22"/>
      <c r="N2357" s="22"/>
      <c r="O2357" s="22"/>
      <c r="P2357" s="24"/>
      <c r="Q2357" s="23" t="s">
        <v>172</v>
      </c>
      <c r="R2357" s="23" t="s">
        <v>173</v>
      </c>
      <c r="S2357" s="25"/>
      <c r="T2357" s="26"/>
      <c r="U2357" s="26"/>
      <c r="V2357" s="22"/>
      <c r="W2357" s="27"/>
      <c r="X2357" s="8"/>
      <c r="Y2357" s="8"/>
      <c r="Z2357" s="8"/>
      <c r="AA2357" s="8"/>
      <c r="AB2357" s="8"/>
      <c r="AC2357" s="8"/>
      <c r="AD2357" s="8"/>
      <c r="AE2357" s="8"/>
      <c r="AF2357" s="8"/>
      <c r="AG2357" s="8"/>
      <c r="AH2357" s="8"/>
      <c r="AI2357" s="8"/>
      <c r="AJ2357" s="8"/>
      <c r="AK2357" s="8"/>
    </row>
    <row r="2358" spans="1:37" ht="375.75">
      <c r="A2358" s="18">
        <v>5118</v>
      </c>
      <c r="B2358" s="19"/>
      <c r="C2358" s="28" t="s">
        <v>22312</v>
      </c>
      <c r="D2358" s="28" t="s">
        <v>22313</v>
      </c>
      <c r="E2358" s="22"/>
      <c r="F2358" s="22"/>
      <c r="G2358" s="22"/>
      <c r="H2358" s="23">
        <v>0</v>
      </c>
      <c r="I2358" s="22"/>
      <c r="J2358" s="23" t="s">
        <v>18202</v>
      </c>
      <c r="K2358" s="23" t="s">
        <v>18203</v>
      </c>
      <c r="L2358" s="23" t="s">
        <v>61</v>
      </c>
      <c r="M2358" s="22"/>
      <c r="N2358" s="22"/>
      <c r="O2358" s="22"/>
      <c r="P2358" s="24"/>
      <c r="Q2358" s="23" t="s">
        <v>99</v>
      </c>
      <c r="R2358" s="23" t="s">
        <v>179</v>
      </c>
      <c r="S2358" s="25"/>
      <c r="T2358" s="26"/>
      <c r="U2358" s="26"/>
      <c r="V2358" s="22"/>
      <c r="W2358" s="27"/>
      <c r="X2358" s="8"/>
      <c r="Y2358" s="8"/>
      <c r="Z2358" s="8"/>
      <c r="AA2358" s="8"/>
      <c r="AB2358" s="8"/>
      <c r="AC2358" s="8"/>
      <c r="AD2358" s="8"/>
      <c r="AE2358" s="8"/>
      <c r="AF2358" s="8"/>
      <c r="AG2358" s="8"/>
      <c r="AH2358" s="8"/>
      <c r="AI2358" s="8"/>
      <c r="AJ2358" s="8"/>
      <c r="AK2358" s="8"/>
    </row>
    <row r="2359" spans="1:37" ht="330.75">
      <c r="A2359" s="18">
        <v>5119</v>
      </c>
      <c r="B2359" s="19"/>
      <c r="C2359" s="28" t="s">
        <v>22312</v>
      </c>
      <c r="D2359" s="28" t="s">
        <v>22314</v>
      </c>
      <c r="E2359" s="22"/>
      <c r="F2359" s="22"/>
      <c r="G2359" s="22"/>
      <c r="H2359" s="23">
        <v>0</v>
      </c>
      <c r="I2359" s="22"/>
      <c r="J2359" s="23" t="s">
        <v>18202</v>
      </c>
      <c r="K2359" s="23" t="s">
        <v>18203</v>
      </c>
      <c r="L2359" s="23" t="s">
        <v>61</v>
      </c>
      <c r="M2359" s="22"/>
      <c r="N2359" s="22"/>
      <c r="O2359" s="22"/>
      <c r="P2359" s="24"/>
      <c r="Q2359" s="23" t="s">
        <v>99</v>
      </c>
      <c r="R2359" s="23" t="s">
        <v>179</v>
      </c>
      <c r="S2359" s="25"/>
      <c r="T2359" s="26"/>
      <c r="U2359" s="26"/>
      <c r="V2359" s="22"/>
      <c r="W2359" s="27"/>
      <c r="X2359" s="8"/>
      <c r="Y2359" s="8"/>
      <c r="Z2359" s="8"/>
      <c r="AA2359" s="8"/>
      <c r="AB2359" s="8"/>
      <c r="AC2359" s="8"/>
      <c r="AD2359" s="8"/>
      <c r="AE2359" s="8"/>
      <c r="AF2359" s="8"/>
      <c r="AG2359" s="8"/>
      <c r="AH2359" s="8"/>
      <c r="AI2359" s="8"/>
      <c r="AJ2359" s="8"/>
      <c r="AK2359" s="8"/>
    </row>
    <row r="2360" spans="1:37" ht="165.75">
      <c r="A2360" s="18">
        <v>5120</v>
      </c>
      <c r="B2360" s="30" t="s">
        <v>5374</v>
      </c>
      <c r="C2360" s="28" t="s">
        <v>22315</v>
      </c>
      <c r="D2360" s="28" t="s">
        <v>22316</v>
      </c>
      <c r="E2360" s="22"/>
      <c r="F2360" s="23" t="s">
        <v>9404</v>
      </c>
      <c r="G2360" s="22"/>
      <c r="H2360" s="23">
        <v>0</v>
      </c>
      <c r="I2360" s="22"/>
      <c r="J2360" s="23" t="s">
        <v>18202</v>
      </c>
      <c r="K2360" s="23" t="s">
        <v>18203</v>
      </c>
      <c r="L2360" s="23" t="s">
        <v>35</v>
      </c>
      <c r="M2360" s="22"/>
      <c r="N2360" s="22"/>
      <c r="O2360" s="23" t="s">
        <v>2820</v>
      </c>
      <c r="P2360" s="24"/>
      <c r="Q2360" s="23" t="s">
        <v>99</v>
      </c>
      <c r="R2360" s="23" t="s">
        <v>10886</v>
      </c>
      <c r="S2360" s="25"/>
      <c r="T2360" s="26"/>
      <c r="U2360" s="26"/>
      <c r="V2360" s="22"/>
      <c r="W2360" s="27"/>
      <c r="X2360" s="8"/>
      <c r="Y2360" s="8"/>
      <c r="Z2360" s="8"/>
      <c r="AA2360" s="8"/>
      <c r="AB2360" s="8"/>
      <c r="AC2360" s="8"/>
      <c r="AD2360" s="8"/>
      <c r="AE2360" s="8"/>
      <c r="AF2360" s="8"/>
      <c r="AG2360" s="8"/>
      <c r="AH2360" s="8"/>
      <c r="AI2360" s="8"/>
      <c r="AJ2360" s="8"/>
      <c r="AK2360" s="8"/>
    </row>
    <row r="2361" spans="1:37" ht="120.75">
      <c r="A2361" s="18">
        <v>5121</v>
      </c>
      <c r="B2361" s="19"/>
      <c r="C2361" s="28" t="s">
        <v>22317</v>
      </c>
      <c r="D2361" s="28" t="s">
        <v>22318</v>
      </c>
      <c r="E2361" s="22"/>
      <c r="F2361" s="22"/>
      <c r="G2361" s="22"/>
      <c r="H2361" s="23">
        <v>0</v>
      </c>
      <c r="I2361" s="22"/>
      <c r="J2361" s="23" t="s">
        <v>18202</v>
      </c>
      <c r="K2361" s="23" t="s">
        <v>18203</v>
      </c>
      <c r="L2361" s="23" t="s">
        <v>61</v>
      </c>
      <c r="M2361" s="22"/>
      <c r="N2361" s="22"/>
      <c r="O2361" s="22"/>
      <c r="P2361" s="24"/>
      <c r="Q2361" s="23" t="s">
        <v>99</v>
      </c>
      <c r="R2361" s="23" t="s">
        <v>179</v>
      </c>
      <c r="S2361" s="25"/>
      <c r="T2361" s="26"/>
      <c r="U2361" s="26"/>
      <c r="V2361" s="22"/>
      <c r="W2361" s="27"/>
      <c r="X2361" s="8"/>
      <c r="Y2361" s="8"/>
      <c r="Z2361" s="8"/>
      <c r="AA2361" s="8"/>
      <c r="AB2361" s="8"/>
      <c r="AC2361" s="8"/>
      <c r="AD2361" s="8"/>
      <c r="AE2361" s="8"/>
      <c r="AF2361" s="8"/>
      <c r="AG2361" s="8"/>
      <c r="AH2361" s="8"/>
      <c r="AI2361" s="8"/>
      <c r="AJ2361" s="8"/>
      <c r="AK2361" s="8"/>
    </row>
    <row r="2362" spans="1:37" ht="60.75">
      <c r="A2362" s="18">
        <v>5122</v>
      </c>
      <c r="B2362" s="19"/>
      <c r="C2362" s="28" t="s">
        <v>22319</v>
      </c>
      <c r="D2362" s="28" t="s">
        <v>22320</v>
      </c>
      <c r="E2362" s="22"/>
      <c r="F2362" s="23" t="s">
        <v>415</v>
      </c>
      <c r="G2362" s="23" t="s">
        <v>18352</v>
      </c>
      <c r="H2362" s="23">
        <v>0</v>
      </c>
      <c r="I2362" s="22"/>
      <c r="J2362" s="23" t="s">
        <v>18202</v>
      </c>
      <c r="K2362" s="29">
        <v>43497</v>
      </c>
      <c r="L2362" s="23" t="s">
        <v>22022</v>
      </c>
      <c r="M2362" s="22"/>
      <c r="N2362" s="23" t="s">
        <v>18224</v>
      </c>
      <c r="O2362" s="22"/>
      <c r="P2362" s="24"/>
      <c r="Q2362" s="23" t="s">
        <v>29</v>
      </c>
      <c r="R2362" s="23" t="s">
        <v>30</v>
      </c>
      <c r="S2362" s="25"/>
      <c r="T2362" s="26"/>
      <c r="U2362" s="26"/>
      <c r="V2362" s="22"/>
      <c r="W2362" s="27"/>
      <c r="X2362" s="8"/>
      <c r="Y2362" s="8"/>
      <c r="Z2362" s="8"/>
      <c r="AA2362" s="8"/>
      <c r="AB2362" s="8"/>
      <c r="AC2362" s="8"/>
      <c r="AD2362" s="8"/>
      <c r="AE2362" s="8"/>
      <c r="AF2362" s="8"/>
      <c r="AG2362" s="8"/>
      <c r="AH2362" s="8"/>
      <c r="AI2362" s="8"/>
      <c r="AJ2362" s="8"/>
      <c r="AK2362" s="8"/>
    </row>
    <row r="2363" spans="1:37" ht="300.75">
      <c r="A2363" s="18">
        <v>5123</v>
      </c>
      <c r="B2363" s="19"/>
      <c r="C2363" s="28" t="s">
        <v>22321</v>
      </c>
      <c r="D2363" s="28" t="s">
        <v>22322</v>
      </c>
      <c r="E2363" s="22"/>
      <c r="F2363" s="22"/>
      <c r="G2363" s="22"/>
      <c r="H2363" s="23">
        <v>0</v>
      </c>
      <c r="I2363" s="22"/>
      <c r="J2363" s="23" t="s">
        <v>18202</v>
      </c>
      <c r="K2363" s="23" t="s">
        <v>18203</v>
      </c>
      <c r="L2363" s="23" t="s">
        <v>61</v>
      </c>
      <c r="M2363" s="22"/>
      <c r="N2363" s="22"/>
      <c r="O2363" s="22"/>
      <c r="P2363" s="24"/>
      <c r="Q2363" s="23" t="s">
        <v>99</v>
      </c>
      <c r="R2363" s="23" t="s">
        <v>179</v>
      </c>
      <c r="S2363" s="25"/>
      <c r="T2363" s="26"/>
      <c r="U2363" s="26"/>
      <c r="V2363" s="22"/>
      <c r="W2363" s="27"/>
      <c r="X2363" s="8"/>
      <c r="Y2363" s="8"/>
      <c r="Z2363" s="8"/>
      <c r="AA2363" s="8"/>
      <c r="AB2363" s="8"/>
      <c r="AC2363" s="8"/>
      <c r="AD2363" s="8"/>
      <c r="AE2363" s="8"/>
      <c r="AF2363" s="8"/>
      <c r="AG2363" s="8"/>
      <c r="AH2363" s="8"/>
      <c r="AI2363" s="8"/>
      <c r="AJ2363" s="8"/>
      <c r="AK2363" s="8"/>
    </row>
    <row r="2364" spans="1:37" ht="375.75">
      <c r="A2364" s="18">
        <v>5124</v>
      </c>
      <c r="B2364" s="19"/>
      <c r="C2364" s="28" t="s">
        <v>22321</v>
      </c>
      <c r="D2364" s="28" t="s">
        <v>22323</v>
      </c>
      <c r="E2364" s="22"/>
      <c r="F2364" s="22"/>
      <c r="G2364" s="22"/>
      <c r="H2364" s="23">
        <v>0</v>
      </c>
      <c r="I2364" s="22"/>
      <c r="J2364" s="23" t="s">
        <v>18202</v>
      </c>
      <c r="K2364" s="23" t="s">
        <v>18203</v>
      </c>
      <c r="L2364" s="23" t="s">
        <v>61</v>
      </c>
      <c r="M2364" s="22"/>
      <c r="N2364" s="22"/>
      <c r="O2364" s="22"/>
      <c r="P2364" s="24"/>
      <c r="Q2364" s="23" t="s">
        <v>99</v>
      </c>
      <c r="R2364" s="23" t="s">
        <v>179</v>
      </c>
      <c r="S2364" s="25"/>
      <c r="T2364" s="26"/>
      <c r="U2364" s="26"/>
      <c r="V2364" s="22"/>
      <c r="W2364" s="27"/>
      <c r="X2364" s="8"/>
      <c r="Y2364" s="8"/>
      <c r="Z2364" s="8"/>
      <c r="AA2364" s="8"/>
      <c r="AB2364" s="8"/>
      <c r="AC2364" s="8"/>
      <c r="AD2364" s="8"/>
      <c r="AE2364" s="8"/>
      <c r="AF2364" s="8"/>
      <c r="AG2364" s="8"/>
      <c r="AH2364" s="8"/>
      <c r="AI2364" s="8"/>
      <c r="AJ2364" s="8"/>
      <c r="AK2364" s="8"/>
    </row>
    <row r="2365" spans="1:37" ht="405.75">
      <c r="A2365" s="18">
        <v>5125</v>
      </c>
      <c r="B2365" s="19"/>
      <c r="C2365" s="28" t="s">
        <v>22324</v>
      </c>
      <c r="D2365" s="28" t="s">
        <v>22325</v>
      </c>
      <c r="E2365" s="22"/>
      <c r="F2365" s="22"/>
      <c r="G2365" s="22"/>
      <c r="H2365" s="23">
        <v>0</v>
      </c>
      <c r="I2365" s="22"/>
      <c r="J2365" s="23" t="s">
        <v>18202</v>
      </c>
      <c r="K2365" s="23" t="s">
        <v>18203</v>
      </c>
      <c r="L2365" s="23" t="s">
        <v>61</v>
      </c>
      <c r="M2365" s="22"/>
      <c r="N2365" s="22"/>
      <c r="O2365" s="22"/>
      <c r="P2365" s="24"/>
      <c r="Q2365" s="23" t="s">
        <v>99</v>
      </c>
      <c r="R2365" s="23" t="s">
        <v>179</v>
      </c>
      <c r="S2365" s="25"/>
      <c r="T2365" s="26"/>
      <c r="U2365" s="26"/>
      <c r="V2365" s="22"/>
      <c r="W2365" s="27"/>
      <c r="X2365" s="8"/>
      <c r="Y2365" s="8"/>
      <c r="Z2365" s="8"/>
      <c r="AA2365" s="8"/>
      <c r="AB2365" s="8"/>
      <c r="AC2365" s="8"/>
      <c r="AD2365" s="8"/>
      <c r="AE2365" s="8"/>
      <c r="AF2365" s="8"/>
      <c r="AG2365" s="8"/>
      <c r="AH2365" s="8"/>
      <c r="AI2365" s="8"/>
      <c r="AJ2365" s="8"/>
      <c r="AK2365" s="8"/>
    </row>
    <row r="2366" spans="1:37" ht="105.75">
      <c r="A2366" s="18">
        <v>5126</v>
      </c>
      <c r="B2366" s="19"/>
      <c r="C2366" s="28" t="s">
        <v>22326</v>
      </c>
      <c r="D2366" s="28" t="s">
        <v>22327</v>
      </c>
      <c r="E2366" s="22"/>
      <c r="F2366" s="22"/>
      <c r="G2366" s="22"/>
      <c r="H2366" s="23">
        <v>0</v>
      </c>
      <c r="I2366" s="22"/>
      <c r="J2366" s="23" t="s">
        <v>18202</v>
      </c>
      <c r="K2366" s="22"/>
      <c r="L2366" s="23" t="s">
        <v>61</v>
      </c>
      <c r="M2366" s="22"/>
      <c r="N2366" s="22"/>
      <c r="O2366" s="22"/>
      <c r="P2366" s="24"/>
      <c r="Q2366" s="22"/>
      <c r="R2366" s="22"/>
      <c r="S2366" s="25"/>
      <c r="T2366" s="26"/>
      <c r="U2366" s="26"/>
      <c r="V2366" s="22"/>
      <c r="W2366" s="27"/>
      <c r="X2366" s="8"/>
      <c r="Y2366" s="8"/>
      <c r="Z2366" s="8"/>
      <c r="AA2366" s="8"/>
      <c r="AB2366" s="8"/>
      <c r="AC2366" s="8"/>
      <c r="AD2366" s="8"/>
      <c r="AE2366" s="8"/>
      <c r="AF2366" s="8"/>
      <c r="AG2366" s="8"/>
      <c r="AH2366" s="8"/>
      <c r="AI2366" s="8"/>
      <c r="AJ2366" s="8"/>
      <c r="AK2366" s="8"/>
    </row>
    <row r="2367" spans="1:37" ht="150.75">
      <c r="A2367" s="18">
        <v>5127</v>
      </c>
      <c r="B2367" s="19"/>
      <c r="C2367" s="28" t="s">
        <v>22328</v>
      </c>
      <c r="D2367" s="28" t="s">
        <v>22329</v>
      </c>
      <c r="E2367" s="22"/>
      <c r="F2367" s="22"/>
      <c r="G2367" s="22"/>
      <c r="H2367" s="23">
        <v>0</v>
      </c>
      <c r="I2367" s="22"/>
      <c r="J2367" s="23" t="s">
        <v>18202</v>
      </c>
      <c r="K2367" s="22"/>
      <c r="L2367" s="23" t="s">
        <v>61</v>
      </c>
      <c r="M2367" s="22"/>
      <c r="N2367" s="22"/>
      <c r="O2367" s="22"/>
      <c r="P2367" s="24"/>
      <c r="Q2367" s="22"/>
      <c r="R2367" s="22"/>
      <c r="S2367" s="25"/>
      <c r="T2367" s="26"/>
      <c r="U2367" s="26"/>
      <c r="V2367" s="22"/>
      <c r="W2367" s="27"/>
      <c r="X2367" s="8"/>
      <c r="Y2367" s="8"/>
      <c r="Z2367" s="8"/>
      <c r="AA2367" s="8"/>
      <c r="AB2367" s="8"/>
      <c r="AC2367" s="8"/>
      <c r="AD2367" s="8"/>
      <c r="AE2367" s="8"/>
      <c r="AF2367" s="8"/>
      <c r="AG2367" s="8"/>
      <c r="AH2367" s="8"/>
      <c r="AI2367" s="8"/>
      <c r="AJ2367" s="8"/>
      <c r="AK2367" s="8"/>
    </row>
    <row r="2368" spans="1:37" ht="409.6">
      <c r="A2368" s="18">
        <v>5128</v>
      </c>
      <c r="B2368" s="19"/>
      <c r="C2368" s="28" t="s">
        <v>22330</v>
      </c>
      <c r="D2368" s="21"/>
      <c r="E2368" s="22"/>
      <c r="F2368" s="22"/>
      <c r="G2368" s="22"/>
      <c r="H2368" s="23">
        <v>0</v>
      </c>
      <c r="I2368" s="22"/>
      <c r="J2368" s="23" t="s">
        <v>18202</v>
      </c>
      <c r="K2368" s="22"/>
      <c r="L2368" s="23" t="s">
        <v>21045</v>
      </c>
      <c r="M2368" s="23">
        <v>2017</v>
      </c>
      <c r="N2368" s="22"/>
      <c r="O2368" s="22"/>
      <c r="P2368" s="24"/>
      <c r="Q2368" s="23" t="s">
        <v>20</v>
      </c>
      <c r="R2368" s="23" t="s">
        <v>21</v>
      </c>
      <c r="S2368" s="25"/>
      <c r="T2368" s="26"/>
      <c r="U2368" s="26"/>
      <c r="V2368" s="22"/>
      <c r="W2368" s="27"/>
      <c r="X2368" s="8"/>
      <c r="Y2368" s="8"/>
      <c r="Z2368" s="8"/>
      <c r="AA2368" s="8"/>
      <c r="AB2368" s="8"/>
      <c r="AC2368" s="8"/>
      <c r="AD2368" s="8"/>
      <c r="AE2368" s="8"/>
      <c r="AF2368" s="8"/>
      <c r="AG2368" s="8"/>
      <c r="AH2368" s="8"/>
      <c r="AI2368" s="8"/>
      <c r="AJ2368" s="8"/>
      <c r="AK2368" s="8"/>
    </row>
    <row r="2369" spans="1:37" ht="135.75">
      <c r="A2369" s="18">
        <v>5129</v>
      </c>
      <c r="B2369" s="19"/>
      <c r="C2369" s="28" t="s">
        <v>22331</v>
      </c>
      <c r="D2369" s="28" t="s">
        <v>22332</v>
      </c>
      <c r="E2369" s="22"/>
      <c r="F2369" s="23" t="s">
        <v>466</v>
      </c>
      <c r="G2369" s="22"/>
      <c r="H2369" s="23">
        <v>0</v>
      </c>
      <c r="I2369" s="22"/>
      <c r="J2369" s="23" t="s">
        <v>18202</v>
      </c>
      <c r="K2369" s="22"/>
      <c r="L2369" s="23" t="s">
        <v>22022</v>
      </c>
      <c r="M2369" s="22"/>
      <c r="N2369" s="22"/>
      <c r="O2369" s="22"/>
      <c r="P2369" s="24"/>
      <c r="Q2369" s="23" t="s">
        <v>36</v>
      </c>
      <c r="R2369" s="23" t="s">
        <v>37</v>
      </c>
      <c r="S2369" s="25"/>
      <c r="T2369" s="26"/>
      <c r="U2369" s="26"/>
      <c r="V2369" s="22"/>
      <c r="W2369" s="27"/>
      <c r="X2369" s="8"/>
      <c r="Y2369" s="8"/>
      <c r="Z2369" s="8"/>
      <c r="AA2369" s="8"/>
      <c r="AB2369" s="8"/>
      <c r="AC2369" s="8"/>
      <c r="AD2369" s="8"/>
      <c r="AE2369" s="8"/>
      <c r="AF2369" s="8"/>
      <c r="AG2369" s="8"/>
      <c r="AH2369" s="8"/>
      <c r="AI2369" s="8"/>
      <c r="AJ2369" s="8"/>
      <c r="AK2369" s="8"/>
    </row>
    <row r="2370" spans="1:37" ht="180.75">
      <c r="A2370" s="18">
        <v>5130</v>
      </c>
      <c r="B2370" s="19"/>
      <c r="C2370" s="28" t="s">
        <v>22331</v>
      </c>
      <c r="D2370" s="28" t="s">
        <v>22333</v>
      </c>
      <c r="E2370" s="22"/>
      <c r="F2370" s="23" t="s">
        <v>466</v>
      </c>
      <c r="G2370" s="22"/>
      <c r="H2370" s="23">
        <v>0</v>
      </c>
      <c r="I2370" s="22"/>
      <c r="J2370" s="23" t="s">
        <v>18202</v>
      </c>
      <c r="K2370" s="22"/>
      <c r="L2370" s="23" t="s">
        <v>22022</v>
      </c>
      <c r="M2370" s="22"/>
      <c r="N2370" s="22"/>
      <c r="O2370" s="22"/>
      <c r="P2370" s="24"/>
      <c r="Q2370" s="23" t="s">
        <v>36</v>
      </c>
      <c r="R2370" s="23" t="s">
        <v>37</v>
      </c>
      <c r="S2370" s="25"/>
      <c r="T2370" s="26"/>
      <c r="U2370" s="26"/>
      <c r="V2370" s="22"/>
      <c r="W2370" s="27"/>
      <c r="X2370" s="8"/>
      <c r="Y2370" s="8"/>
      <c r="Z2370" s="8"/>
      <c r="AA2370" s="8"/>
      <c r="AB2370" s="8"/>
      <c r="AC2370" s="8"/>
      <c r="AD2370" s="8"/>
      <c r="AE2370" s="8"/>
      <c r="AF2370" s="8"/>
      <c r="AG2370" s="8"/>
      <c r="AH2370" s="8"/>
      <c r="AI2370" s="8"/>
      <c r="AJ2370" s="8"/>
      <c r="AK2370" s="8"/>
    </row>
    <row r="2371" spans="1:37" ht="195.75">
      <c r="A2371" s="18">
        <v>5131</v>
      </c>
      <c r="B2371" s="19"/>
      <c r="C2371" s="28" t="s">
        <v>22334</v>
      </c>
      <c r="D2371" s="28" t="s">
        <v>22335</v>
      </c>
      <c r="E2371" s="22"/>
      <c r="F2371" s="22"/>
      <c r="G2371" s="22"/>
      <c r="H2371" s="23">
        <v>0</v>
      </c>
      <c r="I2371" s="22"/>
      <c r="J2371" s="23" t="s">
        <v>18202</v>
      </c>
      <c r="K2371" s="22"/>
      <c r="L2371" s="23" t="s">
        <v>22022</v>
      </c>
      <c r="M2371" s="22"/>
      <c r="N2371" s="22"/>
      <c r="O2371" s="22"/>
      <c r="P2371" s="24"/>
      <c r="Q2371" s="23" t="s">
        <v>36</v>
      </c>
      <c r="R2371" s="23" t="s">
        <v>37</v>
      </c>
      <c r="S2371" s="25"/>
      <c r="T2371" s="26"/>
      <c r="U2371" s="26"/>
      <c r="V2371" s="22"/>
      <c r="W2371" s="27"/>
      <c r="X2371" s="8"/>
      <c r="Y2371" s="8"/>
      <c r="Z2371" s="8"/>
      <c r="AA2371" s="8"/>
      <c r="AB2371" s="8"/>
      <c r="AC2371" s="8"/>
      <c r="AD2371" s="8"/>
      <c r="AE2371" s="8"/>
      <c r="AF2371" s="8"/>
      <c r="AG2371" s="8"/>
      <c r="AH2371" s="8"/>
      <c r="AI2371" s="8"/>
      <c r="AJ2371" s="8"/>
      <c r="AK2371" s="8"/>
    </row>
    <row r="2372" spans="1:37" ht="195.75">
      <c r="A2372" s="18">
        <v>5132</v>
      </c>
      <c r="B2372" s="19"/>
      <c r="C2372" s="28" t="s">
        <v>22334</v>
      </c>
      <c r="D2372" s="28" t="s">
        <v>22336</v>
      </c>
      <c r="E2372" s="22"/>
      <c r="F2372" s="22"/>
      <c r="G2372" s="22"/>
      <c r="H2372" s="23">
        <v>0</v>
      </c>
      <c r="I2372" s="22"/>
      <c r="J2372" s="23" t="s">
        <v>18202</v>
      </c>
      <c r="K2372" s="22"/>
      <c r="L2372" s="23" t="s">
        <v>22022</v>
      </c>
      <c r="M2372" s="22"/>
      <c r="N2372" s="22"/>
      <c r="O2372" s="22"/>
      <c r="P2372" s="24"/>
      <c r="Q2372" s="23" t="s">
        <v>36</v>
      </c>
      <c r="R2372" s="23" t="s">
        <v>37</v>
      </c>
      <c r="S2372" s="25"/>
      <c r="T2372" s="26"/>
      <c r="U2372" s="26"/>
      <c r="V2372" s="22"/>
      <c r="W2372" s="27"/>
      <c r="X2372" s="8"/>
      <c r="Y2372" s="8"/>
      <c r="Z2372" s="8"/>
      <c r="AA2372" s="8"/>
      <c r="AB2372" s="8"/>
      <c r="AC2372" s="8"/>
      <c r="AD2372" s="8"/>
      <c r="AE2372" s="8"/>
      <c r="AF2372" s="8"/>
      <c r="AG2372" s="8"/>
      <c r="AH2372" s="8"/>
      <c r="AI2372" s="8"/>
      <c r="AJ2372" s="8"/>
      <c r="AK2372" s="8"/>
    </row>
    <row r="2373" spans="1:37" ht="105.75">
      <c r="A2373" s="18">
        <v>5133</v>
      </c>
      <c r="B2373" s="19"/>
      <c r="C2373" s="28" t="s">
        <v>22337</v>
      </c>
      <c r="D2373" s="28" t="s">
        <v>22338</v>
      </c>
      <c r="E2373" s="22"/>
      <c r="F2373" s="23" t="s">
        <v>1628</v>
      </c>
      <c r="G2373" s="22"/>
      <c r="H2373" s="23">
        <v>0</v>
      </c>
      <c r="I2373" s="22"/>
      <c r="J2373" s="23" t="s">
        <v>18202</v>
      </c>
      <c r="K2373" s="22"/>
      <c r="L2373" s="23" t="s">
        <v>22022</v>
      </c>
      <c r="M2373" s="22"/>
      <c r="N2373" s="22"/>
      <c r="O2373" s="22"/>
      <c r="P2373" s="24"/>
      <c r="Q2373" s="23" t="s">
        <v>36</v>
      </c>
      <c r="R2373" s="23" t="s">
        <v>37</v>
      </c>
      <c r="S2373" s="25"/>
      <c r="T2373" s="26"/>
      <c r="U2373" s="26"/>
      <c r="V2373" s="22"/>
      <c r="W2373" s="27"/>
      <c r="X2373" s="8"/>
      <c r="Y2373" s="8"/>
      <c r="Z2373" s="8"/>
      <c r="AA2373" s="8"/>
      <c r="AB2373" s="8"/>
      <c r="AC2373" s="8"/>
      <c r="AD2373" s="8"/>
      <c r="AE2373" s="8"/>
      <c r="AF2373" s="8"/>
      <c r="AG2373" s="8"/>
      <c r="AH2373" s="8"/>
      <c r="AI2373" s="8"/>
      <c r="AJ2373" s="8"/>
      <c r="AK2373" s="8"/>
    </row>
    <row r="2374" spans="1:37" ht="135.75">
      <c r="A2374" s="18">
        <v>5134</v>
      </c>
      <c r="B2374" s="19"/>
      <c r="C2374" s="28" t="s">
        <v>22339</v>
      </c>
      <c r="D2374" s="28" t="s">
        <v>22340</v>
      </c>
      <c r="E2374" s="22"/>
      <c r="F2374" s="23" t="s">
        <v>1628</v>
      </c>
      <c r="G2374" s="22"/>
      <c r="H2374" s="23">
        <v>0</v>
      </c>
      <c r="I2374" s="22"/>
      <c r="J2374" s="23" t="s">
        <v>18202</v>
      </c>
      <c r="K2374" s="22"/>
      <c r="L2374" s="23" t="s">
        <v>22022</v>
      </c>
      <c r="M2374" s="22"/>
      <c r="N2374" s="22"/>
      <c r="O2374" s="22"/>
      <c r="P2374" s="24"/>
      <c r="Q2374" s="23" t="s">
        <v>36</v>
      </c>
      <c r="R2374" s="23" t="s">
        <v>37</v>
      </c>
      <c r="S2374" s="25"/>
      <c r="T2374" s="26"/>
      <c r="U2374" s="26"/>
      <c r="V2374" s="22"/>
      <c r="W2374" s="27"/>
      <c r="X2374" s="8"/>
      <c r="Y2374" s="8"/>
      <c r="Z2374" s="8"/>
      <c r="AA2374" s="8"/>
      <c r="AB2374" s="8"/>
      <c r="AC2374" s="8"/>
      <c r="AD2374" s="8"/>
      <c r="AE2374" s="8"/>
      <c r="AF2374" s="8"/>
      <c r="AG2374" s="8"/>
      <c r="AH2374" s="8"/>
      <c r="AI2374" s="8"/>
      <c r="AJ2374" s="8"/>
      <c r="AK2374" s="8"/>
    </row>
    <row r="2375" spans="1:37" ht="210.75">
      <c r="A2375" s="18">
        <v>5135</v>
      </c>
      <c r="B2375" s="19"/>
      <c r="C2375" s="28" t="s">
        <v>22341</v>
      </c>
      <c r="D2375" s="28" t="s">
        <v>22342</v>
      </c>
      <c r="E2375" s="22"/>
      <c r="F2375" s="22"/>
      <c r="G2375" s="22"/>
      <c r="H2375" s="23">
        <v>0</v>
      </c>
      <c r="I2375" s="22"/>
      <c r="J2375" s="23" t="s">
        <v>18202</v>
      </c>
      <c r="K2375" s="31">
        <v>43313</v>
      </c>
      <c r="L2375" s="23" t="s">
        <v>18212</v>
      </c>
      <c r="M2375" s="22"/>
      <c r="N2375" s="22"/>
      <c r="O2375" s="22"/>
      <c r="P2375" s="24"/>
      <c r="Q2375" s="23" t="s">
        <v>18377</v>
      </c>
      <c r="R2375" s="22"/>
      <c r="S2375" s="25"/>
      <c r="T2375" s="26"/>
      <c r="U2375" s="26"/>
      <c r="V2375" s="22"/>
      <c r="W2375" s="27"/>
      <c r="X2375" s="8"/>
      <c r="Y2375" s="8"/>
      <c r="Z2375" s="8"/>
      <c r="AA2375" s="8"/>
      <c r="AB2375" s="8"/>
      <c r="AC2375" s="8"/>
      <c r="AD2375" s="8"/>
      <c r="AE2375" s="8"/>
      <c r="AF2375" s="8"/>
      <c r="AG2375" s="8"/>
      <c r="AH2375" s="8"/>
      <c r="AI2375" s="8"/>
      <c r="AJ2375" s="8"/>
      <c r="AK2375" s="8"/>
    </row>
    <row r="2376" spans="1:37" ht="120.75">
      <c r="A2376" s="18">
        <v>5145</v>
      </c>
      <c r="B2376" s="19"/>
      <c r="C2376" s="28" t="s">
        <v>22343</v>
      </c>
      <c r="D2376" s="28" t="s">
        <v>22344</v>
      </c>
      <c r="E2376" s="22"/>
      <c r="F2376" s="23" t="s">
        <v>2114</v>
      </c>
      <c r="G2376" s="23" t="s">
        <v>18801</v>
      </c>
      <c r="H2376" s="23">
        <v>0</v>
      </c>
      <c r="I2376" s="22"/>
      <c r="J2376" s="23" t="s">
        <v>18202</v>
      </c>
      <c r="K2376" s="29">
        <v>43497</v>
      </c>
      <c r="L2376" s="23" t="s">
        <v>22022</v>
      </c>
      <c r="M2376" s="22"/>
      <c r="N2376" s="23" t="s">
        <v>22345</v>
      </c>
      <c r="O2376" s="22"/>
      <c r="P2376" s="24"/>
      <c r="Q2376" s="23" t="s">
        <v>29</v>
      </c>
      <c r="R2376" s="23" t="s">
        <v>30</v>
      </c>
      <c r="S2376" s="25"/>
      <c r="T2376" s="26"/>
      <c r="U2376" s="26"/>
      <c r="V2376" s="22"/>
      <c r="W2376" s="27"/>
      <c r="X2376" s="8"/>
      <c r="Y2376" s="8"/>
      <c r="Z2376" s="8"/>
      <c r="AA2376" s="8"/>
      <c r="AB2376" s="8"/>
      <c r="AC2376" s="8"/>
      <c r="AD2376" s="8"/>
      <c r="AE2376" s="8"/>
      <c r="AF2376" s="8"/>
      <c r="AG2376" s="8"/>
      <c r="AH2376" s="8"/>
      <c r="AI2376" s="8"/>
      <c r="AJ2376" s="8"/>
      <c r="AK2376" s="8"/>
    </row>
    <row r="2377" spans="1:37" ht="90.75">
      <c r="A2377" s="18">
        <v>5146</v>
      </c>
      <c r="B2377" s="19"/>
      <c r="C2377" s="28" t="s">
        <v>22346</v>
      </c>
      <c r="D2377" s="28" t="s">
        <v>22347</v>
      </c>
      <c r="E2377" s="22"/>
      <c r="F2377" s="23" t="s">
        <v>50</v>
      </c>
      <c r="G2377" s="22"/>
      <c r="H2377" s="23">
        <v>0</v>
      </c>
      <c r="I2377" s="22"/>
      <c r="J2377" s="23" t="s">
        <v>18202</v>
      </c>
      <c r="K2377" s="22"/>
      <c r="L2377" s="23" t="s">
        <v>2053</v>
      </c>
      <c r="M2377" s="23" t="s">
        <v>11857</v>
      </c>
      <c r="N2377" s="22"/>
      <c r="O2377" s="22"/>
      <c r="P2377" s="24"/>
      <c r="Q2377" s="23" t="s">
        <v>29</v>
      </c>
      <c r="R2377" s="23" t="s">
        <v>30</v>
      </c>
      <c r="S2377" s="25"/>
      <c r="T2377" s="26"/>
      <c r="U2377" s="26"/>
      <c r="V2377" s="22"/>
      <c r="W2377" s="27"/>
      <c r="X2377" s="8"/>
      <c r="Y2377" s="8"/>
      <c r="Z2377" s="8"/>
      <c r="AA2377" s="8"/>
      <c r="AB2377" s="8"/>
      <c r="AC2377" s="8"/>
      <c r="AD2377" s="8"/>
      <c r="AE2377" s="8"/>
      <c r="AF2377" s="8"/>
      <c r="AG2377" s="8"/>
      <c r="AH2377" s="8"/>
      <c r="AI2377" s="8"/>
      <c r="AJ2377" s="8"/>
      <c r="AK2377" s="8"/>
    </row>
    <row r="2378" spans="1:37" ht="409.5">
      <c r="A2378" s="18">
        <v>5147</v>
      </c>
      <c r="B2378" s="19"/>
      <c r="C2378" s="20" t="s">
        <v>22348</v>
      </c>
      <c r="D2378" s="21"/>
      <c r="E2378" s="22"/>
      <c r="F2378" s="22"/>
      <c r="G2378" s="22"/>
      <c r="H2378" s="23">
        <v>0</v>
      </c>
      <c r="I2378" s="22"/>
      <c r="J2378" s="23" t="s">
        <v>18202</v>
      </c>
      <c r="K2378" s="22"/>
      <c r="L2378" s="23" t="s">
        <v>21045</v>
      </c>
      <c r="M2378" s="22"/>
      <c r="N2378" s="22"/>
      <c r="O2378" s="22"/>
      <c r="P2378" s="24"/>
      <c r="Q2378" s="23" t="s">
        <v>20</v>
      </c>
      <c r="R2378" s="22"/>
      <c r="S2378" s="25"/>
      <c r="T2378" s="26"/>
      <c r="U2378" s="26"/>
      <c r="V2378" s="22"/>
      <c r="W2378" s="27"/>
      <c r="X2378" s="8"/>
      <c r="Y2378" s="8"/>
      <c r="Z2378" s="8"/>
      <c r="AA2378" s="8"/>
      <c r="AB2378" s="8"/>
      <c r="AC2378" s="8"/>
      <c r="AD2378" s="8"/>
      <c r="AE2378" s="8"/>
      <c r="AF2378" s="8"/>
      <c r="AG2378" s="8"/>
      <c r="AH2378" s="8"/>
      <c r="AI2378" s="8"/>
      <c r="AJ2378" s="8"/>
      <c r="AK2378" s="8"/>
    </row>
    <row r="2379" spans="1:37" ht="409.5">
      <c r="A2379" s="18">
        <v>5148</v>
      </c>
      <c r="B2379" s="19"/>
      <c r="C2379" s="20" t="s">
        <v>22349</v>
      </c>
      <c r="D2379" s="21"/>
      <c r="E2379" s="22"/>
      <c r="F2379" s="22"/>
      <c r="G2379" s="22"/>
      <c r="H2379" s="23">
        <v>0</v>
      </c>
      <c r="I2379" s="22"/>
      <c r="J2379" s="23" t="s">
        <v>18202</v>
      </c>
      <c r="K2379" s="22"/>
      <c r="L2379" s="23" t="s">
        <v>21045</v>
      </c>
      <c r="M2379" s="22"/>
      <c r="N2379" s="22"/>
      <c r="O2379" s="22"/>
      <c r="P2379" s="24"/>
      <c r="Q2379" s="23" t="s">
        <v>20</v>
      </c>
      <c r="R2379" s="22"/>
      <c r="S2379" s="25"/>
      <c r="T2379" s="26"/>
      <c r="U2379" s="26"/>
      <c r="V2379" s="22"/>
      <c r="W2379" s="27"/>
      <c r="X2379" s="8"/>
      <c r="Y2379" s="8"/>
      <c r="Z2379" s="8"/>
      <c r="AA2379" s="8"/>
      <c r="AB2379" s="8"/>
      <c r="AC2379" s="8"/>
      <c r="AD2379" s="8"/>
      <c r="AE2379" s="8"/>
      <c r="AF2379" s="8"/>
      <c r="AG2379" s="8"/>
      <c r="AH2379" s="8"/>
      <c r="AI2379" s="8"/>
      <c r="AJ2379" s="8"/>
      <c r="AK2379" s="8"/>
    </row>
    <row r="2380" spans="1:37" ht="225.75">
      <c r="A2380" s="18">
        <v>5149</v>
      </c>
      <c r="B2380" s="19"/>
      <c r="C2380" s="28" t="s">
        <v>22350</v>
      </c>
      <c r="D2380" s="28" t="s">
        <v>22351</v>
      </c>
      <c r="E2380" s="22"/>
      <c r="F2380" s="22"/>
      <c r="G2380" s="22"/>
      <c r="H2380" s="23">
        <v>0</v>
      </c>
      <c r="I2380" s="22"/>
      <c r="J2380" s="23" t="s">
        <v>18202</v>
      </c>
      <c r="K2380" s="31">
        <v>43313</v>
      </c>
      <c r="L2380" s="23" t="s">
        <v>18212</v>
      </c>
      <c r="M2380" s="22"/>
      <c r="N2380" s="22"/>
      <c r="O2380" s="22"/>
      <c r="P2380" s="24"/>
      <c r="Q2380" s="23" t="s">
        <v>18377</v>
      </c>
      <c r="R2380" s="22"/>
      <c r="S2380" s="25"/>
      <c r="T2380" s="26"/>
      <c r="U2380" s="26"/>
      <c r="V2380" s="22"/>
      <c r="W2380" s="27"/>
      <c r="X2380" s="8"/>
      <c r="Y2380" s="8"/>
      <c r="Z2380" s="8"/>
      <c r="AA2380" s="8"/>
      <c r="AB2380" s="8"/>
      <c r="AC2380" s="8"/>
      <c r="AD2380" s="8"/>
      <c r="AE2380" s="8"/>
      <c r="AF2380" s="8"/>
      <c r="AG2380" s="8"/>
      <c r="AH2380" s="8"/>
      <c r="AI2380" s="8"/>
      <c r="AJ2380" s="8"/>
      <c r="AK2380" s="8"/>
    </row>
    <row r="2381" spans="1:37" ht="195.75">
      <c r="A2381" s="18">
        <v>5150</v>
      </c>
      <c r="B2381" s="19"/>
      <c r="C2381" s="28" t="s">
        <v>22352</v>
      </c>
      <c r="D2381" s="28" t="s">
        <v>22353</v>
      </c>
      <c r="E2381" s="22"/>
      <c r="F2381" s="23" t="s">
        <v>18872</v>
      </c>
      <c r="G2381" s="22"/>
      <c r="H2381" s="23">
        <v>0</v>
      </c>
      <c r="I2381" s="22"/>
      <c r="J2381" s="23" t="s">
        <v>18202</v>
      </c>
      <c r="K2381" s="22"/>
      <c r="L2381" s="23" t="s">
        <v>22022</v>
      </c>
      <c r="M2381" s="22"/>
      <c r="N2381" s="22"/>
      <c r="O2381" s="22"/>
      <c r="P2381" s="24"/>
      <c r="Q2381" s="23" t="s">
        <v>36</v>
      </c>
      <c r="R2381" s="23" t="s">
        <v>37</v>
      </c>
      <c r="S2381" s="25"/>
      <c r="T2381" s="26"/>
      <c r="U2381" s="26"/>
      <c r="V2381" s="22"/>
      <c r="W2381" s="27"/>
      <c r="X2381" s="8"/>
      <c r="Y2381" s="8"/>
      <c r="Z2381" s="8"/>
      <c r="AA2381" s="8"/>
      <c r="AB2381" s="8"/>
      <c r="AC2381" s="8"/>
      <c r="AD2381" s="8"/>
      <c r="AE2381" s="8"/>
      <c r="AF2381" s="8"/>
      <c r="AG2381" s="8"/>
      <c r="AH2381" s="8"/>
      <c r="AI2381" s="8"/>
      <c r="AJ2381" s="8"/>
      <c r="AK2381" s="8"/>
    </row>
    <row r="2382" spans="1:37" ht="105.75">
      <c r="A2382" s="18">
        <v>5152</v>
      </c>
      <c r="B2382" s="19"/>
      <c r="C2382" s="28" t="s">
        <v>22354</v>
      </c>
      <c r="D2382" s="28" t="s">
        <v>22355</v>
      </c>
      <c r="E2382" s="22"/>
      <c r="F2382" s="22"/>
      <c r="G2382" s="22"/>
      <c r="H2382" s="23">
        <v>0</v>
      </c>
      <c r="I2382" s="22"/>
      <c r="J2382" s="23" t="s">
        <v>18202</v>
      </c>
      <c r="K2382" s="22"/>
      <c r="L2382" s="23" t="s">
        <v>61</v>
      </c>
      <c r="M2382" s="22"/>
      <c r="N2382" s="22"/>
      <c r="O2382" s="22"/>
      <c r="P2382" s="24"/>
      <c r="Q2382" s="22"/>
      <c r="R2382" s="23" t="s">
        <v>19283</v>
      </c>
      <c r="S2382" s="25"/>
      <c r="T2382" s="26"/>
      <c r="U2382" s="32" t="s">
        <v>545</v>
      </c>
      <c r="V2382" s="22"/>
      <c r="W2382" s="27"/>
      <c r="X2382" s="8"/>
      <c r="Y2382" s="8"/>
      <c r="Z2382" s="8"/>
      <c r="AA2382" s="8"/>
      <c r="AB2382" s="8"/>
      <c r="AC2382" s="8"/>
      <c r="AD2382" s="8"/>
      <c r="AE2382" s="8"/>
      <c r="AF2382" s="8"/>
      <c r="AG2382" s="8"/>
      <c r="AH2382" s="8"/>
      <c r="AI2382" s="8"/>
      <c r="AJ2382" s="8"/>
      <c r="AK2382" s="8"/>
    </row>
    <row r="2383" spans="1:37" ht="105.75">
      <c r="A2383" s="18">
        <v>5161</v>
      </c>
      <c r="B2383" s="19"/>
      <c r="C2383" s="28" t="s">
        <v>22356</v>
      </c>
      <c r="D2383" s="28" t="s">
        <v>22357</v>
      </c>
      <c r="E2383" s="22"/>
      <c r="F2383" s="22"/>
      <c r="G2383" s="22"/>
      <c r="H2383" s="23">
        <v>0</v>
      </c>
      <c r="I2383" s="22"/>
      <c r="J2383" s="23" t="s">
        <v>18202</v>
      </c>
      <c r="K2383" s="22"/>
      <c r="L2383" s="23" t="s">
        <v>61</v>
      </c>
      <c r="M2383" s="22"/>
      <c r="N2383" s="22"/>
      <c r="O2383" s="22"/>
      <c r="P2383" s="24"/>
      <c r="Q2383" s="22"/>
      <c r="R2383" s="23" t="s">
        <v>22358</v>
      </c>
      <c r="S2383" s="25"/>
      <c r="T2383" s="26"/>
      <c r="U2383" s="32" t="s">
        <v>545</v>
      </c>
      <c r="V2383" s="22"/>
      <c r="W2383" s="27"/>
      <c r="X2383" s="8"/>
      <c r="Y2383" s="8"/>
      <c r="Z2383" s="8"/>
      <c r="AA2383" s="8"/>
      <c r="AB2383" s="8"/>
      <c r="AC2383" s="8"/>
      <c r="AD2383" s="8"/>
      <c r="AE2383" s="8"/>
      <c r="AF2383" s="8"/>
      <c r="AG2383" s="8"/>
      <c r="AH2383" s="8"/>
      <c r="AI2383" s="8"/>
      <c r="AJ2383" s="8"/>
      <c r="AK2383" s="8"/>
    </row>
    <row r="2384" spans="1:37" ht="240.75">
      <c r="A2384" s="18">
        <v>5162</v>
      </c>
      <c r="B2384" s="19"/>
      <c r="C2384" s="28" t="s">
        <v>22359</v>
      </c>
      <c r="D2384" s="28" t="s">
        <v>22360</v>
      </c>
      <c r="E2384" s="22"/>
      <c r="F2384" s="22"/>
      <c r="G2384" s="22"/>
      <c r="H2384" s="23">
        <v>0</v>
      </c>
      <c r="I2384" s="22"/>
      <c r="J2384" s="23" t="s">
        <v>18202</v>
      </c>
      <c r="K2384" s="22"/>
      <c r="L2384" s="23" t="s">
        <v>22022</v>
      </c>
      <c r="M2384" s="22"/>
      <c r="N2384" s="22"/>
      <c r="O2384" s="22"/>
      <c r="P2384" s="24"/>
      <c r="Q2384" s="23" t="s">
        <v>36</v>
      </c>
      <c r="R2384" s="23" t="s">
        <v>37</v>
      </c>
      <c r="S2384" s="25"/>
      <c r="T2384" s="26"/>
      <c r="U2384" s="26"/>
      <c r="V2384" s="22"/>
      <c r="W2384" s="27"/>
      <c r="X2384" s="8"/>
      <c r="Y2384" s="8"/>
      <c r="Z2384" s="8"/>
      <c r="AA2384" s="8"/>
      <c r="AB2384" s="8"/>
      <c r="AC2384" s="8"/>
      <c r="AD2384" s="8"/>
      <c r="AE2384" s="8"/>
      <c r="AF2384" s="8"/>
      <c r="AG2384" s="8"/>
      <c r="AH2384" s="8"/>
      <c r="AI2384" s="8"/>
      <c r="AJ2384" s="8"/>
      <c r="AK2384" s="8"/>
    </row>
    <row r="2385" spans="1:37" ht="135.75">
      <c r="A2385" s="18">
        <v>5163</v>
      </c>
      <c r="B2385" s="19"/>
      <c r="C2385" s="28" t="s">
        <v>22359</v>
      </c>
      <c r="D2385" s="28" t="s">
        <v>22361</v>
      </c>
      <c r="E2385" s="22"/>
      <c r="F2385" s="22"/>
      <c r="G2385" s="22"/>
      <c r="H2385" s="23">
        <v>0</v>
      </c>
      <c r="I2385" s="22"/>
      <c r="J2385" s="23" t="s">
        <v>18202</v>
      </c>
      <c r="K2385" s="22"/>
      <c r="L2385" s="23" t="s">
        <v>22022</v>
      </c>
      <c r="M2385" s="22"/>
      <c r="N2385" s="22"/>
      <c r="O2385" s="22"/>
      <c r="P2385" s="24"/>
      <c r="Q2385" s="23" t="s">
        <v>36</v>
      </c>
      <c r="R2385" s="23" t="s">
        <v>37</v>
      </c>
      <c r="S2385" s="25"/>
      <c r="T2385" s="26"/>
      <c r="U2385" s="26"/>
      <c r="V2385" s="22"/>
      <c r="W2385" s="27"/>
      <c r="X2385" s="8"/>
      <c r="Y2385" s="8"/>
      <c r="Z2385" s="8"/>
      <c r="AA2385" s="8"/>
      <c r="AB2385" s="8"/>
      <c r="AC2385" s="8"/>
      <c r="AD2385" s="8"/>
      <c r="AE2385" s="8"/>
      <c r="AF2385" s="8"/>
      <c r="AG2385" s="8"/>
      <c r="AH2385" s="8"/>
      <c r="AI2385" s="8"/>
      <c r="AJ2385" s="8"/>
      <c r="AK2385" s="8"/>
    </row>
    <row r="2386" spans="1:37" ht="120.75">
      <c r="A2386" s="18">
        <v>5166</v>
      </c>
      <c r="B2386" s="19"/>
      <c r="C2386" s="28" t="s">
        <v>22362</v>
      </c>
      <c r="D2386" s="28" t="s">
        <v>22363</v>
      </c>
      <c r="E2386" s="22"/>
      <c r="F2386" s="23" t="s">
        <v>1628</v>
      </c>
      <c r="G2386" s="22"/>
      <c r="H2386" s="23">
        <v>0</v>
      </c>
      <c r="I2386" s="22"/>
      <c r="J2386" s="23" t="s">
        <v>18202</v>
      </c>
      <c r="K2386" s="22"/>
      <c r="L2386" s="23" t="s">
        <v>22022</v>
      </c>
      <c r="M2386" s="22"/>
      <c r="N2386" s="22"/>
      <c r="O2386" s="22"/>
      <c r="P2386" s="24"/>
      <c r="Q2386" s="23" t="s">
        <v>36</v>
      </c>
      <c r="R2386" s="23" t="s">
        <v>37</v>
      </c>
      <c r="S2386" s="25"/>
      <c r="T2386" s="26"/>
      <c r="U2386" s="26"/>
      <c r="V2386" s="22"/>
      <c r="W2386" s="27"/>
      <c r="X2386" s="8"/>
      <c r="Y2386" s="8"/>
      <c r="Z2386" s="8"/>
      <c r="AA2386" s="8"/>
      <c r="AB2386" s="8"/>
      <c r="AC2386" s="8"/>
      <c r="AD2386" s="8"/>
      <c r="AE2386" s="8"/>
      <c r="AF2386" s="8"/>
      <c r="AG2386" s="8"/>
      <c r="AH2386" s="8"/>
      <c r="AI2386" s="8"/>
      <c r="AJ2386" s="8"/>
      <c r="AK2386" s="8"/>
    </row>
    <row r="2387" spans="1:37" ht="105.75">
      <c r="A2387" s="18">
        <v>5167</v>
      </c>
      <c r="B2387" s="19"/>
      <c r="C2387" s="28" t="s">
        <v>22364</v>
      </c>
      <c r="D2387" s="28" t="s">
        <v>22365</v>
      </c>
      <c r="E2387" s="22"/>
      <c r="F2387" s="23" t="s">
        <v>507</v>
      </c>
      <c r="G2387" s="22"/>
      <c r="H2387" s="23">
        <v>0</v>
      </c>
      <c r="I2387" s="22"/>
      <c r="J2387" s="23" t="s">
        <v>18202</v>
      </c>
      <c r="K2387" s="22"/>
      <c r="L2387" s="23" t="s">
        <v>22022</v>
      </c>
      <c r="M2387" s="22"/>
      <c r="N2387" s="22"/>
      <c r="O2387" s="22"/>
      <c r="P2387" s="24"/>
      <c r="Q2387" s="23" t="s">
        <v>36</v>
      </c>
      <c r="R2387" s="23" t="s">
        <v>37</v>
      </c>
      <c r="S2387" s="25"/>
      <c r="T2387" s="26"/>
      <c r="U2387" s="26"/>
      <c r="V2387" s="22"/>
      <c r="W2387" s="27"/>
      <c r="X2387" s="8"/>
      <c r="Y2387" s="8"/>
      <c r="Z2387" s="8"/>
      <c r="AA2387" s="8"/>
      <c r="AB2387" s="8"/>
      <c r="AC2387" s="8"/>
      <c r="AD2387" s="8"/>
      <c r="AE2387" s="8"/>
      <c r="AF2387" s="8"/>
      <c r="AG2387" s="8"/>
      <c r="AH2387" s="8"/>
      <c r="AI2387" s="8"/>
      <c r="AJ2387" s="8"/>
      <c r="AK2387" s="8"/>
    </row>
    <row r="2388" spans="1:37" ht="180.75">
      <c r="A2388" s="18">
        <v>5168</v>
      </c>
      <c r="B2388" s="19"/>
      <c r="C2388" s="20" t="s">
        <v>22366</v>
      </c>
      <c r="D2388" s="28" t="s">
        <v>22367</v>
      </c>
      <c r="E2388" s="22"/>
      <c r="F2388" s="22"/>
      <c r="G2388" s="22"/>
      <c r="H2388" s="23">
        <v>0</v>
      </c>
      <c r="I2388" s="22"/>
      <c r="J2388" s="23" t="s">
        <v>18202</v>
      </c>
      <c r="K2388" s="31">
        <v>43313</v>
      </c>
      <c r="L2388" s="23" t="s">
        <v>18212</v>
      </c>
      <c r="M2388" s="22"/>
      <c r="N2388" s="22"/>
      <c r="O2388" s="22"/>
      <c r="P2388" s="24"/>
      <c r="Q2388" s="23" t="s">
        <v>18377</v>
      </c>
      <c r="R2388" s="22"/>
      <c r="S2388" s="25"/>
      <c r="T2388" s="26"/>
      <c r="U2388" s="26"/>
      <c r="V2388" s="22"/>
      <c r="W2388" s="27"/>
      <c r="X2388" s="8"/>
      <c r="Y2388" s="8"/>
      <c r="Z2388" s="8"/>
      <c r="AA2388" s="8"/>
      <c r="AB2388" s="8"/>
      <c r="AC2388" s="8"/>
      <c r="AD2388" s="8"/>
      <c r="AE2388" s="8"/>
      <c r="AF2388" s="8"/>
      <c r="AG2388" s="8"/>
      <c r="AH2388" s="8"/>
      <c r="AI2388" s="8"/>
      <c r="AJ2388" s="8"/>
      <c r="AK2388" s="8"/>
    </row>
    <row r="2389" spans="1:37" ht="255.75">
      <c r="A2389" s="18">
        <v>5169</v>
      </c>
      <c r="B2389" s="19"/>
      <c r="C2389" s="20" t="s">
        <v>22368</v>
      </c>
      <c r="D2389" s="28" t="s">
        <v>22369</v>
      </c>
      <c r="E2389" s="22"/>
      <c r="F2389" s="22"/>
      <c r="G2389" s="22"/>
      <c r="H2389" s="23">
        <v>0</v>
      </c>
      <c r="I2389" s="22"/>
      <c r="J2389" s="23" t="s">
        <v>18202</v>
      </c>
      <c r="K2389" s="31">
        <v>43313</v>
      </c>
      <c r="L2389" s="23" t="s">
        <v>18212</v>
      </c>
      <c r="M2389" s="22"/>
      <c r="N2389" s="22"/>
      <c r="O2389" s="22"/>
      <c r="P2389" s="24"/>
      <c r="Q2389" s="23" t="s">
        <v>18377</v>
      </c>
      <c r="R2389" s="22"/>
      <c r="S2389" s="25"/>
      <c r="T2389" s="26"/>
      <c r="U2389" s="26"/>
      <c r="V2389" s="22"/>
      <c r="W2389" s="27"/>
      <c r="X2389" s="8"/>
      <c r="Y2389" s="8"/>
      <c r="Z2389" s="8"/>
      <c r="AA2389" s="8"/>
      <c r="AB2389" s="8"/>
      <c r="AC2389" s="8"/>
      <c r="AD2389" s="8"/>
      <c r="AE2389" s="8"/>
      <c r="AF2389" s="8"/>
      <c r="AG2389" s="8"/>
      <c r="AH2389" s="8"/>
      <c r="AI2389" s="8"/>
      <c r="AJ2389" s="8"/>
      <c r="AK2389" s="8"/>
    </row>
    <row r="2390" spans="1:37" ht="150.75">
      <c r="A2390" s="18">
        <v>5170</v>
      </c>
      <c r="B2390" s="19"/>
      <c r="C2390" s="28" t="s">
        <v>22370</v>
      </c>
      <c r="D2390" s="28" t="s">
        <v>22371</v>
      </c>
      <c r="E2390" s="22"/>
      <c r="F2390" s="23" t="s">
        <v>1628</v>
      </c>
      <c r="G2390" s="22"/>
      <c r="H2390" s="23">
        <v>0</v>
      </c>
      <c r="I2390" s="22"/>
      <c r="J2390" s="23" t="s">
        <v>18202</v>
      </c>
      <c r="K2390" s="22"/>
      <c r="L2390" s="23" t="s">
        <v>22022</v>
      </c>
      <c r="M2390" s="22"/>
      <c r="N2390" s="22"/>
      <c r="O2390" s="22"/>
      <c r="P2390" s="24"/>
      <c r="Q2390" s="23" t="s">
        <v>36</v>
      </c>
      <c r="R2390" s="23" t="s">
        <v>37</v>
      </c>
      <c r="S2390" s="25"/>
      <c r="T2390" s="26"/>
      <c r="U2390" s="26"/>
      <c r="V2390" s="22"/>
      <c r="W2390" s="27"/>
      <c r="X2390" s="8"/>
      <c r="Y2390" s="8"/>
      <c r="Z2390" s="8"/>
      <c r="AA2390" s="8"/>
      <c r="AB2390" s="8"/>
      <c r="AC2390" s="8"/>
      <c r="AD2390" s="8"/>
      <c r="AE2390" s="8"/>
      <c r="AF2390" s="8"/>
      <c r="AG2390" s="8"/>
      <c r="AH2390" s="8"/>
      <c r="AI2390" s="8"/>
      <c r="AJ2390" s="8"/>
      <c r="AK2390" s="8"/>
    </row>
    <row r="2391" spans="1:37" ht="60.75">
      <c r="A2391" s="18">
        <v>5173</v>
      </c>
      <c r="B2391" s="19"/>
      <c r="C2391" s="28" t="s">
        <v>22372</v>
      </c>
      <c r="D2391" s="28" t="s">
        <v>22373</v>
      </c>
      <c r="E2391" s="22"/>
      <c r="F2391" s="22"/>
      <c r="G2391" s="22"/>
      <c r="H2391" s="23">
        <v>0</v>
      </c>
      <c r="I2391" s="22"/>
      <c r="J2391" s="23" t="s">
        <v>18202</v>
      </c>
      <c r="K2391" s="22"/>
      <c r="L2391" s="23" t="s">
        <v>17409</v>
      </c>
      <c r="M2391" s="22"/>
      <c r="N2391" s="22"/>
      <c r="O2391" s="22"/>
      <c r="P2391" s="24"/>
      <c r="Q2391" s="22"/>
      <c r="R2391" s="23" t="s">
        <v>18805</v>
      </c>
      <c r="S2391" s="25"/>
      <c r="T2391" s="26"/>
      <c r="U2391" s="32" t="s">
        <v>545</v>
      </c>
      <c r="V2391" s="22"/>
      <c r="W2391" s="27"/>
      <c r="X2391" s="8"/>
      <c r="Y2391" s="8"/>
      <c r="Z2391" s="8"/>
      <c r="AA2391" s="8"/>
      <c r="AB2391" s="8"/>
      <c r="AC2391" s="8"/>
      <c r="AD2391" s="8"/>
      <c r="AE2391" s="8"/>
      <c r="AF2391" s="8"/>
      <c r="AG2391" s="8"/>
      <c r="AH2391" s="8"/>
      <c r="AI2391" s="8"/>
      <c r="AJ2391" s="8"/>
      <c r="AK2391" s="8"/>
    </row>
    <row r="2392" spans="1:37" ht="105.75">
      <c r="A2392" s="18">
        <v>5174</v>
      </c>
      <c r="B2392" s="19"/>
      <c r="C2392" s="28" t="s">
        <v>22374</v>
      </c>
      <c r="D2392" s="28" t="s">
        <v>22375</v>
      </c>
      <c r="E2392" s="22"/>
      <c r="F2392" s="22"/>
      <c r="G2392" s="22"/>
      <c r="H2392" s="23">
        <v>0</v>
      </c>
      <c r="I2392" s="22"/>
      <c r="J2392" s="23" t="s">
        <v>18202</v>
      </c>
      <c r="K2392" s="22"/>
      <c r="L2392" s="23" t="s">
        <v>61</v>
      </c>
      <c r="M2392" s="22"/>
      <c r="N2392" s="22"/>
      <c r="O2392" s="22"/>
      <c r="P2392" s="24"/>
      <c r="Q2392" s="22"/>
      <c r="R2392" s="23" t="s">
        <v>19411</v>
      </c>
      <c r="S2392" s="25"/>
      <c r="T2392" s="26"/>
      <c r="U2392" s="32" t="s">
        <v>545</v>
      </c>
      <c r="V2392" s="22"/>
      <c r="W2392" s="27"/>
      <c r="X2392" s="8"/>
      <c r="Y2392" s="8"/>
      <c r="Z2392" s="8"/>
      <c r="AA2392" s="8"/>
      <c r="AB2392" s="8"/>
      <c r="AC2392" s="8"/>
      <c r="AD2392" s="8"/>
      <c r="AE2392" s="8"/>
      <c r="AF2392" s="8"/>
      <c r="AG2392" s="8"/>
      <c r="AH2392" s="8"/>
      <c r="AI2392" s="8"/>
      <c r="AJ2392" s="8"/>
      <c r="AK2392" s="8"/>
    </row>
    <row r="2393" spans="1:37" ht="75.75">
      <c r="A2393" s="18">
        <v>5177</v>
      </c>
      <c r="B2393" s="19"/>
      <c r="C2393" s="28" t="s">
        <v>22376</v>
      </c>
      <c r="D2393" s="28" t="s">
        <v>22377</v>
      </c>
      <c r="E2393" s="22"/>
      <c r="F2393" s="22"/>
      <c r="G2393" s="22"/>
      <c r="H2393" s="23">
        <v>0</v>
      </c>
      <c r="I2393" s="22"/>
      <c r="J2393" s="23" t="s">
        <v>18202</v>
      </c>
      <c r="K2393" s="22"/>
      <c r="L2393" s="23" t="s">
        <v>22022</v>
      </c>
      <c r="M2393" s="22"/>
      <c r="N2393" s="22"/>
      <c r="O2393" s="22"/>
      <c r="P2393" s="24"/>
      <c r="Q2393" s="23" t="s">
        <v>29</v>
      </c>
      <c r="R2393" s="23" t="s">
        <v>30</v>
      </c>
      <c r="S2393" s="25"/>
      <c r="T2393" s="26"/>
      <c r="U2393" s="26"/>
      <c r="V2393" s="22"/>
      <c r="W2393" s="27"/>
      <c r="X2393" s="8"/>
      <c r="Y2393" s="8"/>
      <c r="Z2393" s="8"/>
      <c r="AA2393" s="8"/>
      <c r="AB2393" s="8"/>
      <c r="AC2393" s="8"/>
      <c r="AD2393" s="8"/>
      <c r="AE2393" s="8"/>
      <c r="AF2393" s="8"/>
      <c r="AG2393" s="8"/>
      <c r="AH2393" s="8"/>
      <c r="AI2393" s="8"/>
      <c r="AJ2393" s="8"/>
      <c r="AK2393" s="8"/>
    </row>
    <row r="2394" spans="1:37" ht="409.6">
      <c r="A2394" s="18">
        <v>5178</v>
      </c>
      <c r="B2394" s="19"/>
      <c r="C2394" s="28" t="s">
        <v>22378</v>
      </c>
      <c r="D2394" s="21"/>
      <c r="E2394" s="22"/>
      <c r="F2394" s="22"/>
      <c r="G2394" s="22"/>
      <c r="H2394" s="23">
        <v>0</v>
      </c>
      <c r="I2394" s="22"/>
      <c r="J2394" s="23" t="s">
        <v>18202</v>
      </c>
      <c r="K2394" s="22"/>
      <c r="L2394" s="23" t="s">
        <v>18267</v>
      </c>
      <c r="M2394" s="23">
        <v>2017</v>
      </c>
      <c r="N2394" s="22"/>
      <c r="O2394" s="22"/>
      <c r="P2394" s="24"/>
      <c r="Q2394" s="23" t="s">
        <v>20</v>
      </c>
      <c r="R2394" s="23" t="s">
        <v>21</v>
      </c>
      <c r="S2394" s="25"/>
      <c r="T2394" s="26"/>
      <c r="U2394" s="26"/>
      <c r="V2394" s="22"/>
      <c r="W2394" s="27"/>
      <c r="X2394" s="8"/>
      <c r="Y2394" s="8"/>
      <c r="Z2394" s="8"/>
      <c r="AA2394" s="8"/>
      <c r="AB2394" s="8"/>
      <c r="AC2394" s="8"/>
      <c r="AD2394" s="8"/>
      <c r="AE2394" s="8"/>
      <c r="AF2394" s="8"/>
      <c r="AG2394" s="8"/>
      <c r="AH2394" s="8"/>
      <c r="AI2394" s="8"/>
      <c r="AJ2394" s="8"/>
      <c r="AK2394" s="8"/>
    </row>
    <row r="2395" spans="1:37" ht="409.5">
      <c r="A2395" s="18">
        <v>5180</v>
      </c>
      <c r="B2395" s="19"/>
      <c r="C2395" s="20" t="s">
        <v>22379</v>
      </c>
      <c r="D2395" s="21"/>
      <c r="E2395" s="22"/>
      <c r="F2395" s="22"/>
      <c r="G2395" s="22"/>
      <c r="H2395" s="23">
        <v>0</v>
      </c>
      <c r="I2395" s="22"/>
      <c r="J2395" s="23" t="s">
        <v>18202</v>
      </c>
      <c r="K2395" s="22"/>
      <c r="L2395" s="23" t="s">
        <v>21045</v>
      </c>
      <c r="M2395" s="22"/>
      <c r="N2395" s="22"/>
      <c r="O2395" s="22"/>
      <c r="P2395" s="24"/>
      <c r="Q2395" s="23" t="s">
        <v>20</v>
      </c>
      <c r="R2395" s="22"/>
      <c r="S2395" s="25"/>
      <c r="T2395" s="26"/>
      <c r="U2395" s="26"/>
      <c r="V2395" s="22"/>
      <c r="W2395" s="27"/>
      <c r="X2395" s="8"/>
      <c r="Y2395" s="8"/>
      <c r="Z2395" s="8"/>
      <c r="AA2395" s="8"/>
      <c r="AB2395" s="8"/>
      <c r="AC2395" s="8"/>
      <c r="AD2395" s="8"/>
      <c r="AE2395" s="8"/>
      <c r="AF2395" s="8"/>
      <c r="AG2395" s="8"/>
      <c r="AH2395" s="8"/>
      <c r="AI2395" s="8"/>
      <c r="AJ2395" s="8"/>
      <c r="AK2395" s="8"/>
    </row>
    <row r="2396" spans="1:37" ht="409.6">
      <c r="A2396" s="18">
        <v>5181</v>
      </c>
      <c r="B2396" s="19"/>
      <c r="C2396" s="28" t="s">
        <v>22380</v>
      </c>
      <c r="D2396" s="21"/>
      <c r="E2396" s="22"/>
      <c r="F2396" s="22"/>
      <c r="G2396" s="22"/>
      <c r="H2396" s="23">
        <v>0</v>
      </c>
      <c r="I2396" s="22"/>
      <c r="J2396" s="23" t="s">
        <v>18202</v>
      </c>
      <c r="K2396" s="22"/>
      <c r="L2396" s="23" t="s">
        <v>21045</v>
      </c>
      <c r="M2396" s="23">
        <v>2017</v>
      </c>
      <c r="N2396" s="22"/>
      <c r="O2396" s="22"/>
      <c r="P2396" s="24"/>
      <c r="Q2396" s="23" t="s">
        <v>20</v>
      </c>
      <c r="R2396" s="23" t="s">
        <v>21</v>
      </c>
      <c r="S2396" s="25"/>
      <c r="T2396" s="26"/>
      <c r="U2396" s="26"/>
      <c r="V2396" s="22"/>
      <c r="W2396" s="27"/>
      <c r="X2396" s="8"/>
      <c r="Y2396" s="8"/>
      <c r="Z2396" s="8"/>
      <c r="AA2396" s="8"/>
      <c r="AB2396" s="8"/>
      <c r="AC2396" s="8"/>
      <c r="AD2396" s="8"/>
      <c r="AE2396" s="8"/>
      <c r="AF2396" s="8"/>
      <c r="AG2396" s="8"/>
      <c r="AH2396" s="8"/>
      <c r="AI2396" s="8"/>
      <c r="AJ2396" s="8"/>
      <c r="AK2396" s="8"/>
    </row>
    <row r="2397" spans="1:37" ht="75.75">
      <c r="A2397" s="18">
        <v>5186</v>
      </c>
      <c r="B2397" s="19"/>
      <c r="C2397" s="28" t="s">
        <v>22381</v>
      </c>
      <c r="D2397" s="28" t="s">
        <v>3591</v>
      </c>
      <c r="E2397" s="22"/>
      <c r="F2397" s="23" t="s">
        <v>3591</v>
      </c>
      <c r="G2397" s="22"/>
      <c r="H2397" s="23">
        <v>0</v>
      </c>
      <c r="I2397" s="22"/>
      <c r="J2397" s="23" t="s">
        <v>18202</v>
      </c>
      <c r="K2397" s="29">
        <v>43497</v>
      </c>
      <c r="L2397" s="23" t="s">
        <v>96</v>
      </c>
      <c r="M2397" s="22"/>
      <c r="N2397" s="23" t="s">
        <v>22382</v>
      </c>
      <c r="O2397" s="22"/>
      <c r="P2397" s="24"/>
      <c r="Q2397" s="23" t="s">
        <v>18392</v>
      </c>
      <c r="R2397" s="23" t="s">
        <v>127</v>
      </c>
      <c r="S2397" s="25"/>
      <c r="T2397" s="26"/>
      <c r="U2397" s="26"/>
      <c r="V2397" s="22"/>
      <c r="W2397" s="27"/>
      <c r="X2397" s="8"/>
      <c r="Y2397" s="8"/>
      <c r="Z2397" s="8"/>
      <c r="AA2397" s="8"/>
      <c r="AB2397" s="8"/>
      <c r="AC2397" s="8"/>
      <c r="AD2397" s="8"/>
      <c r="AE2397" s="8"/>
      <c r="AF2397" s="8"/>
      <c r="AG2397" s="8"/>
      <c r="AH2397" s="8"/>
      <c r="AI2397" s="8"/>
      <c r="AJ2397" s="8"/>
      <c r="AK2397" s="8"/>
    </row>
    <row r="2398" spans="1:37" ht="210.75">
      <c r="A2398" s="18">
        <v>5187</v>
      </c>
      <c r="B2398" s="19"/>
      <c r="C2398" s="28" t="s">
        <v>22381</v>
      </c>
      <c r="D2398" s="28" t="s">
        <v>22383</v>
      </c>
      <c r="E2398" s="22"/>
      <c r="F2398" s="23" t="s">
        <v>8303</v>
      </c>
      <c r="G2398" s="22"/>
      <c r="H2398" s="23">
        <v>0</v>
      </c>
      <c r="I2398" s="22"/>
      <c r="J2398" s="23" t="s">
        <v>18202</v>
      </c>
      <c r="K2398" s="29">
        <v>43497</v>
      </c>
      <c r="L2398" s="23" t="s">
        <v>96</v>
      </c>
      <c r="M2398" s="22"/>
      <c r="N2398" s="23" t="s">
        <v>19423</v>
      </c>
      <c r="O2398" s="22"/>
      <c r="P2398" s="24"/>
      <c r="Q2398" s="23" t="s">
        <v>18392</v>
      </c>
      <c r="R2398" s="23" t="s">
        <v>127</v>
      </c>
      <c r="S2398" s="25"/>
      <c r="T2398" s="26"/>
      <c r="U2398" s="26"/>
      <c r="V2398" s="22"/>
      <c r="W2398" s="27"/>
      <c r="X2398" s="8"/>
      <c r="Y2398" s="8"/>
      <c r="Z2398" s="8"/>
      <c r="AA2398" s="8"/>
      <c r="AB2398" s="8"/>
      <c r="AC2398" s="8"/>
      <c r="AD2398" s="8"/>
      <c r="AE2398" s="8"/>
      <c r="AF2398" s="8"/>
      <c r="AG2398" s="8"/>
      <c r="AH2398" s="8"/>
      <c r="AI2398" s="8"/>
      <c r="AJ2398" s="8"/>
      <c r="AK2398" s="8"/>
    </row>
    <row r="2399" spans="1:37" ht="135.75">
      <c r="A2399" s="18">
        <v>5188</v>
      </c>
      <c r="B2399" s="19"/>
      <c r="C2399" s="28" t="s">
        <v>22381</v>
      </c>
      <c r="D2399" s="28" t="s">
        <v>22384</v>
      </c>
      <c r="E2399" s="22"/>
      <c r="F2399" s="23" t="s">
        <v>1291</v>
      </c>
      <c r="G2399" s="22"/>
      <c r="H2399" s="23">
        <v>0</v>
      </c>
      <c r="I2399" s="22"/>
      <c r="J2399" s="23" t="s">
        <v>18202</v>
      </c>
      <c r="K2399" s="29">
        <v>43497</v>
      </c>
      <c r="L2399" s="23" t="s">
        <v>96</v>
      </c>
      <c r="M2399" s="22"/>
      <c r="N2399" s="23" t="s">
        <v>19423</v>
      </c>
      <c r="O2399" s="22"/>
      <c r="P2399" s="24"/>
      <c r="Q2399" s="23" t="s">
        <v>18392</v>
      </c>
      <c r="R2399" s="23" t="s">
        <v>127</v>
      </c>
      <c r="S2399" s="25"/>
      <c r="T2399" s="26"/>
      <c r="U2399" s="26"/>
      <c r="V2399" s="22"/>
      <c r="W2399" s="27"/>
      <c r="X2399" s="8"/>
      <c r="Y2399" s="8"/>
      <c r="Z2399" s="8"/>
      <c r="AA2399" s="8"/>
      <c r="AB2399" s="8"/>
      <c r="AC2399" s="8"/>
      <c r="AD2399" s="8"/>
      <c r="AE2399" s="8"/>
      <c r="AF2399" s="8"/>
      <c r="AG2399" s="8"/>
      <c r="AH2399" s="8"/>
      <c r="AI2399" s="8"/>
      <c r="AJ2399" s="8"/>
      <c r="AK2399" s="8"/>
    </row>
    <row r="2400" spans="1:37" ht="120.75">
      <c r="A2400" s="18">
        <v>5189</v>
      </c>
      <c r="B2400" s="19"/>
      <c r="C2400" s="28" t="s">
        <v>22385</v>
      </c>
      <c r="D2400" s="28" t="s">
        <v>22386</v>
      </c>
      <c r="E2400" s="22"/>
      <c r="F2400" s="23" t="s">
        <v>1291</v>
      </c>
      <c r="G2400" s="22"/>
      <c r="H2400" s="23">
        <v>0</v>
      </c>
      <c r="I2400" s="22"/>
      <c r="J2400" s="23" t="s">
        <v>18202</v>
      </c>
      <c r="K2400" s="29">
        <v>43497</v>
      </c>
      <c r="L2400" s="23" t="s">
        <v>96</v>
      </c>
      <c r="M2400" s="22"/>
      <c r="N2400" s="23" t="s">
        <v>19423</v>
      </c>
      <c r="O2400" s="22"/>
      <c r="P2400" s="24"/>
      <c r="Q2400" s="23" t="s">
        <v>18392</v>
      </c>
      <c r="R2400" s="23" t="s">
        <v>127</v>
      </c>
      <c r="S2400" s="25"/>
      <c r="T2400" s="26"/>
      <c r="U2400" s="26"/>
      <c r="V2400" s="22"/>
      <c r="W2400" s="27"/>
      <c r="X2400" s="8"/>
      <c r="Y2400" s="8"/>
      <c r="Z2400" s="8"/>
      <c r="AA2400" s="8"/>
      <c r="AB2400" s="8"/>
      <c r="AC2400" s="8"/>
      <c r="AD2400" s="8"/>
      <c r="AE2400" s="8"/>
      <c r="AF2400" s="8"/>
      <c r="AG2400" s="8"/>
      <c r="AH2400" s="8"/>
      <c r="AI2400" s="8"/>
      <c r="AJ2400" s="8"/>
      <c r="AK2400" s="8"/>
    </row>
    <row r="2401" spans="1:37" ht="45.75">
      <c r="A2401" s="18">
        <v>5191</v>
      </c>
      <c r="B2401" s="19"/>
      <c r="C2401" s="28" t="s">
        <v>10654</v>
      </c>
      <c r="D2401" s="28" t="s">
        <v>20988</v>
      </c>
      <c r="E2401" s="22"/>
      <c r="F2401" s="22"/>
      <c r="G2401" s="22"/>
      <c r="H2401" s="23">
        <v>0</v>
      </c>
      <c r="I2401" s="22"/>
      <c r="J2401" s="23" t="s">
        <v>18202</v>
      </c>
      <c r="K2401" s="22"/>
      <c r="L2401" s="23" t="s">
        <v>61</v>
      </c>
      <c r="M2401" s="22"/>
      <c r="N2401" s="22"/>
      <c r="O2401" s="22"/>
      <c r="P2401" s="24"/>
      <c r="Q2401" s="22"/>
      <c r="R2401" s="22"/>
      <c r="S2401" s="25"/>
      <c r="T2401" s="26"/>
      <c r="U2401" s="26"/>
      <c r="V2401" s="22"/>
      <c r="W2401" s="27"/>
      <c r="X2401" s="8"/>
      <c r="Y2401" s="8"/>
      <c r="Z2401" s="8"/>
      <c r="AA2401" s="8"/>
      <c r="AB2401" s="8"/>
      <c r="AC2401" s="8"/>
      <c r="AD2401" s="8"/>
      <c r="AE2401" s="8"/>
      <c r="AF2401" s="8"/>
      <c r="AG2401" s="8"/>
      <c r="AH2401" s="8"/>
      <c r="AI2401" s="8"/>
      <c r="AJ2401" s="8"/>
      <c r="AK2401" s="8"/>
    </row>
    <row r="2402" spans="1:37" ht="60.75">
      <c r="A2402" s="18">
        <v>5194</v>
      </c>
      <c r="B2402" s="19"/>
      <c r="C2402" s="28" t="s">
        <v>22387</v>
      </c>
      <c r="D2402" s="28" t="s">
        <v>22388</v>
      </c>
      <c r="E2402" s="22"/>
      <c r="F2402" s="22"/>
      <c r="G2402" s="22"/>
      <c r="H2402" s="23">
        <v>0</v>
      </c>
      <c r="I2402" s="22"/>
      <c r="J2402" s="23" t="s">
        <v>18202</v>
      </c>
      <c r="K2402" s="22"/>
      <c r="L2402" s="23" t="s">
        <v>2053</v>
      </c>
      <c r="M2402" s="22"/>
      <c r="N2402" s="22"/>
      <c r="O2402" s="22"/>
      <c r="P2402" s="24"/>
      <c r="Q2402" s="23" t="s">
        <v>29</v>
      </c>
      <c r="R2402" s="23" t="s">
        <v>30</v>
      </c>
      <c r="S2402" s="25"/>
      <c r="T2402" s="26"/>
      <c r="U2402" s="26"/>
      <c r="V2402" s="22"/>
      <c r="W2402" s="27"/>
      <c r="X2402" s="8"/>
      <c r="Y2402" s="8"/>
      <c r="Z2402" s="8"/>
      <c r="AA2402" s="8"/>
      <c r="AB2402" s="8"/>
      <c r="AC2402" s="8"/>
      <c r="AD2402" s="8"/>
      <c r="AE2402" s="8"/>
      <c r="AF2402" s="8"/>
      <c r="AG2402" s="8"/>
      <c r="AH2402" s="8"/>
      <c r="AI2402" s="8"/>
      <c r="AJ2402" s="8"/>
      <c r="AK2402" s="8"/>
    </row>
    <row r="2403" spans="1:37" ht="409.6">
      <c r="A2403" s="18">
        <v>5202</v>
      </c>
      <c r="B2403" s="19"/>
      <c r="C2403" s="28" t="s">
        <v>22389</v>
      </c>
      <c r="D2403" s="21"/>
      <c r="E2403" s="22"/>
      <c r="F2403" s="22"/>
      <c r="G2403" s="22"/>
      <c r="H2403" s="23">
        <v>0</v>
      </c>
      <c r="I2403" s="22"/>
      <c r="J2403" s="23" t="s">
        <v>18202</v>
      </c>
      <c r="K2403" s="22"/>
      <c r="L2403" s="23" t="s">
        <v>2053</v>
      </c>
      <c r="M2403" s="23">
        <v>2017</v>
      </c>
      <c r="N2403" s="22"/>
      <c r="O2403" s="22"/>
      <c r="P2403" s="24"/>
      <c r="Q2403" s="23" t="s">
        <v>20</v>
      </c>
      <c r="R2403" s="23" t="s">
        <v>21</v>
      </c>
      <c r="S2403" s="25"/>
      <c r="T2403" s="26"/>
      <c r="U2403" s="26"/>
      <c r="V2403" s="22"/>
      <c r="W2403" s="27"/>
      <c r="X2403" s="8"/>
      <c r="Y2403" s="8"/>
      <c r="Z2403" s="8"/>
      <c r="AA2403" s="8"/>
      <c r="AB2403" s="8"/>
      <c r="AC2403" s="8"/>
      <c r="AD2403" s="8"/>
      <c r="AE2403" s="8"/>
      <c r="AF2403" s="8"/>
      <c r="AG2403" s="8"/>
      <c r="AH2403" s="8"/>
      <c r="AI2403" s="8"/>
      <c r="AJ2403" s="8"/>
      <c r="AK2403" s="8"/>
    </row>
    <row r="2404" spans="1:37" ht="409.6">
      <c r="A2404" s="18">
        <v>5203</v>
      </c>
      <c r="B2404" s="19"/>
      <c r="C2404" s="28" t="s">
        <v>22390</v>
      </c>
      <c r="D2404" s="21"/>
      <c r="E2404" s="22"/>
      <c r="F2404" s="22"/>
      <c r="G2404" s="22"/>
      <c r="H2404" s="23">
        <v>0</v>
      </c>
      <c r="I2404" s="22"/>
      <c r="J2404" s="23" t="s">
        <v>18202</v>
      </c>
      <c r="K2404" s="22"/>
      <c r="L2404" s="23" t="s">
        <v>2053</v>
      </c>
      <c r="M2404" s="23">
        <v>2017</v>
      </c>
      <c r="N2404" s="22"/>
      <c r="O2404" s="22"/>
      <c r="P2404" s="24"/>
      <c r="Q2404" s="23" t="s">
        <v>20</v>
      </c>
      <c r="R2404" s="23" t="s">
        <v>21</v>
      </c>
      <c r="S2404" s="25"/>
      <c r="T2404" s="26"/>
      <c r="U2404" s="26"/>
      <c r="V2404" s="22"/>
      <c r="W2404" s="27"/>
      <c r="X2404" s="8"/>
      <c r="Y2404" s="8"/>
      <c r="Z2404" s="8"/>
      <c r="AA2404" s="8"/>
      <c r="AB2404" s="8"/>
      <c r="AC2404" s="8"/>
      <c r="AD2404" s="8"/>
      <c r="AE2404" s="8"/>
      <c r="AF2404" s="8"/>
      <c r="AG2404" s="8"/>
      <c r="AH2404" s="8"/>
      <c r="AI2404" s="8"/>
      <c r="AJ2404" s="8"/>
      <c r="AK2404" s="8"/>
    </row>
    <row r="2405" spans="1:37" ht="409.6">
      <c r="A2405" s="18">
        <v>5204</v>
      </c>
      <c r="B2405" s="19"/>
      <c r="C2405" s="28" t="s">
        <v>22391</v>
      </c>
      <c r="D2405" s="21"/>
      <c r="E2405" s="22"/>
      <c r="F2405" s="22"/>
      <c r="G2405" s="22"/>
      <c r="H2405" s="23">
        <v>0</v>
      </c>
      <c r="I2405" s="22"/>
      <c r="J2405" s="23" t="s">
        <v>18202</v>
      </c>
      <c r="K2405" s="22"/>
      <c r="L2405" s="23" t="s">
        <v>2053</v>
      </c>
      <c r="M2405" s="23">
        <v>2017</v>
      </c>
      <c r="N2405" s="22"/>
      <c r="O2405" s="22"/>
      <c r="P2405" s="24"/>
      <c r="Q2405" s="23" t="s">
        <v>20</v>
      </c>
      <c r="R2405" s="23" t="s">
        <v>21</v>
      </c>
      <c r="S2405" s="25"/>
      <c r="T2405" s="26"/>
      <c r="U2405" s="26"/>
      <c r="V2405" s="22"/>
      <c r="W2405" s="27"/>
      <c r="X2405" s="8"/>
      <c r="Y2405" s="8"/>
      <c r="Z2405" s="8"/>
      <c r="AA2405" s="8"/>
      <c r="AB2405" s="8"/>
      <c r="AC2405" s="8"/>
      <c r="AD2405" s="8"/>
      <c r="AE2405" s="8"/>
      <c r="AF2405" s="8"/>
      <c r="AG2405" s="8"/>
      <c r="AH2405" s="8"/>
      <c r="AI2405" s="8"/>
      <c r="AJ2405" s="8"/>
      <c r="AK2405" s="8"/>
    </row>
    <row r="2406" spans="1:37" ht="409.6">
      <c r="A2406" s="18">
        <v>5205</v>
      </c>
      <c r="B2406" s="19"/>
      <c r="C2406" s="28" t="s">
        <v>22392</v>
      </c>
      <c r="D2406" s="21"/>
      <c r="E2406" s="22"/>
      <c r="F2406" s="22"/>
      <c r="G2406" s="22"/>
      <c r="H2406" s="23">
        <v>0</v>
      </c>
      <c r="I2406" s="22"/>
      <c r="J2406" s="23" t="s">
        <v>18202</v>
      </c>
      <c r="K2406" s="22"/>
      <c r="L2406" s="23" t="s">
        <v>2053</v>
      </c>
      <c r="M2406" s="23">
        <v>2017</v>
      </c>
      <c r="N2406" s="22"/>
      <c r="O2406" s="22"/>
      <c r="P2406" s="24"/>
      <c r="Q2406" s="23" t="s">
        <v>20</v>
      </c>
      <c r="R2406" s="23" t="s">
        <v>21</v>
      </c>
      <c r="S2406" s="25"/>
      <c r="T2406" s="26"/>
      <c r="U2406" s="26"/>
      <c r="V2406" s="22"/>
      <c r="W2406" s="27"/>
      <c r="X2406" s="8"/>
      <c r="Y2406" s="8"/>
      <c r="Z2406" s="8"/>
      <c r="AA2406" s="8"/>
      <c r="AB2406" s="8"/>
      <c r="AC2406" s="8"/>
      <c r="AD2406" s="8"/>
      <c r="AE2406" s="8"/>
      <c r="AF2406" s="8"/>
      <c r="AG2406" s="8"/>
      <c r="AH2406" s="8"/>
      <c r="AI2406" s="8"/>
      <c r="AJ2406" s="8"/>
      <c r="AK2406" s="8"/>
    </row>
    <row r="2407" spans="1:37" ht="409.5">
      <c r="A2407" s="18">
        <v>5208</v>
      </c>
      <c r="B2407" s="30" t="s">
        <v>153</v>
      </c>
      <c r="C2407" s="28" t="s">
        <v>22393</v>
      </c>
      <c r="D2407" s="28" t="s">
        <v>22394</v>
      </c>
      <c r="E2407" s="23" t="s">
        <v>22395</v>
      </c>
      <c r="F2407" s="23" t="s">
        <v>50</v>
      </c>
      <c r="G2407" s="40">
        <v>2016</v>
      </c>
      <c r="H2407" s="23">
        <v>0</v>
      </c>
      <c r="I2407" s="22"/>
      <c r="J2407" s="23" t="s">
        <v>18202</v>
      </c>
      <c r="K2407" s="40" t="s">
        <v>656</v>
      </c>
      <c r="L2407" s="23" t="s">
        <v>17409</v>
      </c>
      <c r="M2407" s="37">
        <v>42515</v>
      </c>
      <c r="N2407" s="22"/>
      <c r="O2407" s="22"/>
      <c r="P2407" s="24"/>
      <c r="Q2407" s="23" t="s">
        <v>99</v>
      </c>
      <c r="R2407" s="23" t="s">
        <v>179</v>
      </c>
      <c r="S2407" s="34" t="s">
        <v>22396</v>
      </c>
      <c r="T2407" s="26"/>
      <c r="U2407" s="26"/>
      <c r="V2407" s="22"/>
      <c r="W2407" s="27"/>
      <c r="X2407" s="8"/>
      <c r="Y2407" s="8"/>
      <c r="Z2407" s="8"/>
      <c r="AA2407" s="8"/>
      <c r="AB2407" s="8"/>
      <c r="AC2407" s="8"/>
      <c r="AD2407" s="8"/>
      <c r="AE2407" s="8"/>
      <c r="AF2407" s="8"/>
      <c r="AG2407" s="8"/>
      <c r="AH2407" s="8"/>
      <c r="AI2407" s="8"/>
      <c r="AJ2407" s="8"/>
      <c r="AK2407" s="8"/>
    </row>
    <row r="2408" spans="1:37" ht="45.75">
      <c r="A2408" s="18">
        <v>5209</v>
      </c>
      <c r="B2408" s="19"/>
      <c r="C2408" s="28" t="s">
        <v>22397</v>
      </c>
      <c r="D2408" s="28" t="s">
        <v>22398</v>
      </c>
      <c r="E2408" s="22"/>
      <c r="F2408" s="22"/>
      <c r="G2408" s="22"/>
      <c r="H2408" s="23">
        <v>0</v>
      </c>
      <c r="I2408" s="22"/>
      <c r="J2408" s="23" t="s">
        <v>18202</v>
      </c>
      <c r="K2408" s="22"/>
      <c r="L2408" s="23" t="s">
        <v>61</v>
      </c>
      <c r="M2408" s="22"/>
      <c r="N2408" s="22"/>
      <c r="O2408" s="22"/>
      <c r="P2408" s="24"/>
      <c r="Q2408" s="22"/>
      <c r="R2408" s="22"/>
      <c r="S2408" s="25"/>
      <c r="T2408" s="26"/>
      <c r="U2408" s="26"/>
      <c r="V2408" s="22"/>
      <c r="W2408" s="27"/>
      <c r="X2408" s="8"/>
      <c r="Y2408" s="8"/>
      <c r="Z2408" s="8"/>
      <c r="AA2408" s="8"/>
      <c r="AB2408" s="8"/>
      <c r="AC2408" s="8"/>
      <c r="AD2408" s="8"/>
      <c r="AE2408" s="8"/>
      <c r="AF2408" s="8"/>
      <c r="AG2408" s="8"/>
      <c r="AH2408" s="8"/>
      <c r="AI2408" s="8"/>
      <c r="AJ2408" s="8"/>
      <c r="AK2408" s="8"/>
    </row>
    <row r="2409" spans="1:37" ht="45.75">
      <c r="A2409" s="18">
        <v>5214</v>
      </c>
      <c r="B2409" s="19"/>
      <c r="C2409" s="28" t="s">
        <v>22399</v>
      </c>
      <c r="D2409" s="28" t="s">
        <v>22400</v>
      </c>
      <c r="E2409" s="22"/>
      <c r="F2409" s="22"/>
      <c r="G2409" s="22"/>
      <c r="H2409" s="23">
        <v>0</v>
      </c>
      <c r="I2409" s="22"/>
      <c r="J2409" s="23" t="s">
        <v>18202</v>
      </c>
      <c r="K2409" s="22"/>
      <c r="L2409" s="23" t="s">
        <v>22022</v>
      </c>
      <c r="M2409" s="22"/>
      <c r="N2409" s="22"/>
      <c r="O2409" s="22"/>
      <c r="P2409" s="24"/>
      <c r="Q2409" s="23" t="s">
        <v>29</v>
      </c>
      <c r="R2409" s="23" t="s">
        <v>30</v>
      </c>
      <c r="S2409" s="25"/>
      <c r="T2409" s="26"/>
      <c r="U2409" s="26"/>
      <c r="V2409" s="22"/>
      <c r="W2409" s="27"/>
      <c r="X2409" s="8"/>
      <c r="Y2409" s="8"/>
      <c r="Z2409" s="8"/>
      <c r="AA2409" s="8"/>
      <c r="AB2409" s="8"/>
      <c r="AC2409" s="8"/>
      <c r="AD2409" s="8"/>
      <c r="AE2409" s="8"/>
      <c r="AF2409" s="8"/>
      <c r="AG2409" s="8"/>
      <c r="AH2409" s="8"/>
      <c r="AI2409" s="8"/>
      <c r="AJ2409" s="8"/>
      <c r="AK2409" s="8"/>
    </row>
    <row r="2410" spans="1:37" ht="75.75">
      <c r="A2410" s="18">
        <v>5215</v>
      </c>
      <c r="B2410" s="19"/>
      <c r="C2410" s="28" t="s">
        <v>22399</v>
      </c>
      <c r="D2410" s="28" t="s">
        <v>22401</v>
      </c>
      <c r="E2410" s="22"/>
      <c r="F2410" s="22"/>
      <c r="G2410" s="22"/>
      <c r="H2410" s="23">
        <v>0</v>
      </c>
      <c r="I2410" s="22"/>
      <c r="J2410" s="23" t="s">
        <v>18202</v>
      </c>
      <c r="K2410" s="22"/>
      <c r="L2410" s="23" t="s">
        <v>22022</v>
      </c>
      <c r="M2410" s="22"/>
      <c r="N2410" s="22"/>
      <c r="O2410" s="22"/>
      <c r="P2410" s="24"/>
      <c r="Q2410" s="23" t="s">
        <v>29</v>
      </c>
      <c r="R2410" s="23" t="s">
        <v>30</v>
      </c>
      <c r="S2410" s="25"/>
      <c r="T2410" s="26"/>
      <c r="U2410" s="26"/>
      <c r="V2410" s="22"/>
      <c r="W2410" s="27"/>
      <c r="X2410" s="8"/>
      <c r="Y2410" s="8"/>
      <c r="Z2410" s="8"/>
      <c r="AA2410" s="8"/>
      <c r="AB2410" s="8"/>
      <c r="AC2410" s="8"/>
      <c r="AD2410" s="8"/>
      <c r="AE2410" s="8"/>
      <c r="AF2410" s="8"/>
      <c r="AG2410" s="8"/>
      <c r="AH2410" s="8"/>
      <c r="AI2410" s="8"/>
      <c r="AJ2410" s="8"/>
      <c r="AK2410" s="8"/>
    </row>
    <row r="2411" spans="1:37" ht="90.75">
      <c r="A2411" s="18">
        <v>5219</v>
      </c>
      <c r="B2411" s="19"/>
      <c r="C2411" s="28" t="s">
        <v>22402</v>
      </c>
      <c r="D2411" s="28" t="s">
        <v>22403</v>
      </c>
      <c r="E2411" s="22"/>
      <c r="F2411" s="22"/>
      <c r="G2411" s="22"/>
      <c r="H2411" s="23">
        <v>0</v>
      </c>
      <c r="I2411" s="22"/>
      <c r="J2411" s="23" t="s">
        <v>18202</v>
      </c>
      <c r="K2411" s="22"/>
      <c r="L2411" s="23" t="s">
        <v>17409</v>
      </c>
      <c r="M2411" s="22"/>
      <c r="N2411" s="22"/>
      <c r="O2411" s="22"/>
      <c r="P2411" s="24"/>
      <c r="Q2411" s="22"/>
      <c r="R2411" s="23" t="s">
        <v>22404</v>
      </c>
      <c r="S2411" s="25"/>
      <c r="T2411" s="26"/>
      <c r="U2411" s="32" t="s">
        <v>545</v>
      </c>
      <c r="V2411" s="22"/>
      <c r="W2411" s="27"/>
      <c r="X2411" s="8"/>
      <c r="Y2411" s="8"/>
      <c r="Z2411" s="8"/>
      <c r="AA2411" s="8"/>
      <c r="AB2411" s="8"/>
      <c r="AC2411" s="8"/>
      <c r="AD2411" s="8"/>
      <c r="AE2411" s="8"/>
      <c r="AF2411" s="8"/>
      <c r="AG2411" s="8"/>
      <c r="AH2411" s="8"/>
      <c r="AI2411" s="8"/>
      <c r="AJ2411" s="8"/>
      <c r="AK2411" s="8"/>
    </row>
    <row r="2412" spans="1:37" ht="409.6">
      <c r="A2412" s="18">
        <v>5220</v>
      </c>
      <c r="B2412" s="19"/>
      <c r="C2412" s="28" t="s">
        <v>22405</v>
      </c>
      <c r="D2412" s="21"/>
      <c r="E2412" s="22"/>
      <c r="F2412" s="22"/>
      <c r="G2412" s="22"/>
      <c r="H2412" s="23">
        <v>0</v>
      </c>
      <c r="I2412" s="22"/>
      <c r="J2412" s="23" t="s">
        <v>18202</v>
      </c>
      <c r="K2412" s="22"/>
      <c r="L2412" s="23" t="s">
        <v>18267</v>
      </c>
      <c r="M2412" s="23">
        <v>2017</v>
      </c>
      <c r="N2412" s="22"/>
      <c r="O2412" s="22"/>
      <c r="P2412" s="24"/>
      <c r="Q2412" s="23" t="s">
        <v>20</v>
      </c>
      <c r="R2412" s="23" t="s">
        <v>21</v>
      </c>
      <c r="S2412" s="25"/>
      <c r="T2412" s="26"/>
      <c r="U2412" s="26"/>
      <c r="V2412" s="22"/>
      <c r="W2412" s="27"/>
      <c r="X2412" s="8"/>
      <c r="Y2412" s="8"/>
      <c r="Z2412" s="8"/>
      <c r="AA2412" s="8"/>
      <c r="AB2412" s="8"/>
      <c r="AC2412" s="8"/>
      <c r="AD2412" s="8"/>
      <c r="AE2412" s="8"/>
      <c r="AF2412" s="8"/>
      <c r="AG2412" s="8"/>
      <c r="AH2412" s="8"/>
      <c r="AI2412" s="8"/>
      <c r="AJ2412" s="8"/>
      <c r="AK2412" s="8"/>
    </row>
    <row r="2413" spans="1:37" ht="285.75">
      <c r="A2413" s="18">
        <v>5221</v>
      </c>
      <c r="B2413" s="30" t="s">
        <v>400</v>
      </c>
      <c r="C2413" s="28" t="s">
        <v>22406</v>
      </c>
      <c r="D2413" s="28" t="s">
        <v>22407</v>
      </c>
      <c r="E2413" s="22"/>
      <c r="F2413" s="23" t="s">
        <v>20736</v>
      </c>
      <c r="G2413" s="22"/>
      <c r="H2413" s="23">
        <v>0</v>
      </c>
      <c r="I2413" s="22"/>
      <c r="J2413" s="23" t="s">
        <v>18202</v>
      </c>
      <c r="K2413" s="23" t="s">
        <v>18203</v>
      </c>
      <c r="L2413" s="23" t="s">
        <v>35</v>
      </c>
      <c r="M2413" s="22"/>
      <c r="N2413" s="22"/>
      <c r="O2413" s="23" t="s">
        <v>22408</v>
      </c>
      <c r="P2413" s="24"/>
      <c r="Q2413" s="23" t="s">
        <v>99</v>
      </c>
      <c r="R2413" s="23" t="s">
        <v>10886</v>
      </c>
      <c r="S2413" s="25"/>
      <c r="T2413" s="26"/>
      <c r="U2413" s="26"/>
      <c r="V2413" s="22"/>
      <c r="W2413" s="27"/>
      <c r="X2413" s="8"/>
      <c r="Y2413" s="8"/>
      <c r="Z2413" s="8"/>
      <c r="AA2413" s="8"/>
      <c r="AB2413" s="8"/>
      <c r="AC2413" s="8"/>
      <c r="AD2413" s="8"/>
      <c r="AE2413" s="8"/>
      <c r="AF2413" s="8"/>
      <c r="AG2413" s="8"/>
      <c r="AH2413" s="8"/>
      <c r="AI2413" s="8"/>
      <c r="AJ2413" s="8"/>
      <c r="AK2413" s="8"/>
    </row>
    <row r="2414" spans="1:37" ht="285.75">
      <c r="A2414" s="18">
        <v>5222</v>
      </c>
      <c r="B2414" s="30" t="s">
        <v>400</v>
      </c>
      <c r="C2414" s="28" t="s">
        <v>22409</v>
      </c>
      <c r="D2414" s="28" t="s">
        <v>22410</v>
      </c>
      <c r="E2414" s="22"/>
      <c r="F2414" s="23" t="s">
        <v>22411</v>
      </c>
      <c r="G2414" s="22"/>
      <c r="H2414" s="23">
        <v>0</v>
      </c>
      <c r="I2414" s="22"/>
      <c r="J2414" s="23" t="s">
        <v>18202</v>
      </c>
      <c r="K2414" s="23" t="s">
        <v>18203</v>
      </c>
      <c r="L2414" s="23" t="s">
        <v>35</v>
      </c>
      <c r="M2414" s="22"/>
      <c r="N2414" s="22"/>
      <c r="O2414" s="23" t="s">
        <v>22408</v>
      </c>
      <c r="P2414" s="24"/>
      <c r="Q2414" s="23" t="s">
        <v>99</v>
      </c>
      <c r="R2414" s="23" t="s">
        <v>10886</v>
      </c>
      <c r="S2414" s="25"/>
      <c r="T2414" s="26"/>
      <c r="U2414" s="26"/>
      <c r="V2414" s="22"/>
      <c r="W2414" s="27"/>
      <c r="X2414" s="8"/>
      <c r="Y2414" s="8"/>
      <c r="Z2414" s="8"/>
      <c r="AA2414" s="8"/>
      <c r="AB2414" s="8"/>
      <c r="AC2414" s="8"/>
      <c r="AD2414" s="8"/>
      <c r="AE2414" s="8"/>
      <c r="AF2414" s="8"/>
      <c r="AG2414" s="8"/>
      <c r="AH2414" s="8"/>
      <c r="AI2414" s="8"/>
      <c r="AJ2414" s="8"/>
      <c r="AK2414" s="8"/>
    </row>
    <row r="2415" spans="1:37" ht="285.75">
      <c r="A2415" s="18">
        <v>5223</v>
      </c>
      <c r="B2415" s="30" t="s">
        <v>400</v>
      </c>
      <c r="C2415" s="28" t="s">
        <v>22412</v>
      </c>
      <c r="D2415" s="28" t="s">
        <v>22413</v>
      </c>
      <c r="E2415" s="22"/>
      <c r="F2415" s="23" t="s">
        <v>20736</v>
      </c>
      <c r="G2415" s="22"/>
      <c r="H2415" s="23">
        <v>0</v>
      </c>
      <c r="I2415" s="22"/>
      <c r="J2415" s="23" t="s">
        <v>18202</v>
      </c>
      <c r="K2415" s="23" t="s">
        <v>18203</v>
      </c>
      <c r="L2415" s="23" t="s">
        <v>35</v>
      </c>
      <c r="M2415" s="22"/>
      <c r="N2415" s="22"/>
      <c r="O2415" s="23" t="s">
        <v>22408</v>
      </c>
      <c r="P2415" s="24"/>
      <c r="Q2415" s="23" t="s">
        <v>99</v>
      </c>
      <c r="R2415" s="23" t="s">
        <v>10886</v>
      </c>
      <c r="S2415" s="25"/>
      <c r="T2415" s="26"/>
      <c r="U2415" s="26"/>
      <c r="V2415" s="22"/>
      <c r="W2415" s="27"/>
      <c r="X2415" s="8"/>
      <c r="Y2415" s="8"/>
      <c r="Z2415" s="8"/>
      <c r="AA2415" s="8"/>
      <c r="AB2415" s="8"/>
      <c r="AC2415" s="8"/>
      <c r="AD2415" s="8"/>
      <c r="AE2415" s="8"/>
      <c r="AF2415" s="8"/>
      <c r="AG2415" s="8"/>
      <c r="AH2415" s="8"/>
      <c r="AI2415" s="8"/>
      <c r="AJ2415" s="8"/>
      <c r="AK2415" s="8"/>
    </row>
    <row r="2416" spans="1:37" ht="409.6">
      <c r="A2416" s="18">
        <v>5224</v>
      </c>
      <c r="B2416" s="19"/>
      <c r="C2416" s="28" t="s">
        <v>22414</v>
      </c>
      <c r="D2416" s="21"/>
      <c r="E2416" s="22"/>
      <c r="F2416" s="22"/>
      <c r="G2416" s="22"/>
      <c r="H2416" s="23">
        <v>0</v>
      </c>
      <c r="I2416" s="22"/>
      <c r="J2416" s="23" t="s">
        <v>18202</v>
      </c>
      <c r="K2416" s="22"/>
      <c r="L2416" s="23" t="s">
        <v>2053</v>
      </c>
      <c r="M2416" s="23">
        <v>2017</v>
      </c>
      <c r="N2416" s="22"/>
      <c r="O2416" s="22"/>
      <c r="P2416" s="24"/>
      <c r="Q2416" s="23" t="s">
        <v>20</v>
      </c>
      <c r="R2416" s="23" t="s">
        <v>21</v>
      </c>
      <c r="S2416" s="25"/>
      <c r="T2416" s="26"/>
      <c r="U2416" s="26"/>
      <c r="V2416" s="22"/>
      <c r="W2416" s="27"/>
      <c r="X2416" s="8"/>
      <c r="Y2416" s="8"/>
      <c r="Z2416" s="8"/>
      <c r="AA2416" s="8"/>
      <c r="AB2416" s="8"/>
      <c r="AC2416" s="8"/>
      <c r="AD2416" s="8"/>
      <c r="AE2416" s="8"/>
      <c r="AF2416" s="8"/>
      <c r="AG2416" s="8"/>
      <c r="AH2416" s="8"/>
      <c r="AI2416" s="8"/>
      <c r="AJ2416" s="8"/>
      <c r="AK2416" s="8"/>
    </row>
    <row r="2417" spans="1:37" ht="409.6">
      <c r="A2417" s="18">
        <v>5225</v>
      </c>
      <c r="B2417" s="19"/>
      <c r="C2417" s="28" t="s">
        <v>22415</v>
      </c>
      <c r="D2417" s="21"/>
      <c r="E2417" s="22"/>
      <c r="F2417" s="22"/>
      <c r="G2417" s="22"/>
      <c r="H2417" s="23">
        <v>0</v>
      </c>
      <c r="I2417" s="22"/>
      <c r="J2417" s="23" t="s">
        <v>18202</v>
      </c>
      <c r="K2417" s="22"/>
      <c r="L2417" s="23" t="s">
        <v>2053</v>
      </c>
      <c r="M2417" s="23">
        <v>2017</v>
      </c>
      <c r="N2417" s="22"/>
      <c r="O2417" s="22"/>
      <c r="P2417" s="24"/>
      <c r="Q2417" s="23" t="s">
        <v>20</v>
      </c>
      <c r="R2417" s="23" t="s">
        <v>21</v>
      </c>
      <c r="S2417" s="25"/>
      <c r="T2417" s="26"/>
      <c r="U2417" s="26"/>
      <c r="V2417" s="22"/>
      <c r="W2417" s="27"/>
      <c r="X2417" s="8"/>
      <c r="Y2417" s="8"/>
      <c r="Z2417" s="8"/>
      <c r="AA2417" s="8"/>
      <c r="AB2417" s="8"/>
      <c r="AC2417" s="8"/>
      <c r="AD2417" s="8"/>
      <c r="AE2417" s="8"/>
      <c r="AF2417" s="8"/>
      <c r="AG2417" s="8"/>
      <c r="AH2417" s="8"/>
      <c r="AI2417" s="8"/>
      <c r="AJ2417" s="8"/>
      <c r="AK2417" s="8"/>
    </row>
    <row r="2418" spans="1:37" ht="120.75">
      <c r="A2418" s="18">
        <v>5230</v>
      </c>
      <c r="B2418" s="19"/>
      <c r="C2418" s="28" t="s">
        <v>22416</v>
      </c>
      <c r="D2418" s="28" t="s">
        <v>22417</v>
      </c>
      <c r="E2418" s="22"/>
      <c r="F2418" s="23" t="s">
        <v>50</v>
      </c>
      <c r="G2418" s="22"/>
      <c r="H2418" s="23">
        <v>0</v>
      </c>
      <c r="I2418" s="22"/>
      <c r="J2418" s="23" t="s">
        <v>18202</v>
      </c>
      <c r="K2418" s="29">
        <v>43497</v>
      </c>
      <c r="L2418" s="23" t="s">
        <v>96</v>
      </c>
      <c r="M2418" s="22"/>
      <c r="N2418" s="23" t="s">
        <v>22418</v>
      </c>
      <c r="O2418" s="22"/>
      <c r="P2418" s="24"/>
      <c r="Q2418" s="23" t="s">
        <v>18392</v>
      </c>
      <c r="R2418" s="23" t="s">
        <v>127</v>
      </c>
      <c r="S2418" s="25"/>
      <c r="T2418" s="26"/>
      <c r="U2418" s="26"/>
      <c r="V2418" s="22"/>
      <c r="W2418" s="27"/>
      <c r="X2418" s="8"/>
      <c r="Y2418" s="8"/>
      <c r="Z2418" s="8"/>
      <c r="AA2418" s="8"/>
      <c r="AB2418" s="8"/>
      <c r="AC2418" s="8"/>
      <c r="AD2418" s="8"/>
      <c r="AE2418" s="8"/>
      <c r="AF2418" s="8"/>
      <c r="AG2418" s="8"/>
      <c r="AH2418" s="8"/>
      <c r="AI2418" s="8"/>
      <c r="AJ2418" s="8"/>
      <c r="AK2418" s="8"/>
    </row>
    <row r="2419" spans="1:37" ht="120.75">
      <c r="A2419" s="18">
        <v>5231</v>
      </c>
      <c r="B2419" s="19"/>
      <c r="C2419" s="28" t="s">
        <v>22416</v>
      </c>
      <c r="D2419" s="28" t="s">
        <v>22417</v>
      </c>
      <c r="E2419" s="22"/>
      <c r="F2419" s="23" t="s">
        <v>50</v>
      </c>
      <c r="G2419" s="22"/>
      <c r="H2419" s="23">
        <v>0</v>
      </c>
      <c r="I2419" s="22"/>
      <c r="J2419" s="23" t="s">
        <v>18202</v>
      </c>
      <c r="K2419" s="29">
        <v>43497</v>
      </c>
      <c r="L2419" s="23" t="s">
        <v>96</v>
      </c>
      <c r="M2419" s="22"/>
      <c r="N2419" s="23" t="s">
        <v>22419</v>
      </c>
      <c r="O2419" s="22"/>
      <c r="P2419" s="24"/>
      <c r="Q2419" s="23" t="s">
        <v>18392</v>
      </c>
      <c r="R2419" s="23" t="s">
        <v>127</v>
      </c>
      <c r="S2419" s="25"/>
      <c r="T2419" s="26"/>
      <c r="U2419" s="26"/>
      <c r="V2419" s="22"/>
      <c r="W2419" s="27"/>
      <c r="X2419" s="8"/>
      <c r="Y2419" s="8"/>
      <c r="Z2419" s="8"/>
      <c r="AA2419" s="8"/>
      <c r="AB2419" s="8"/>
      <c r="AC2419" s="8"/>
      <c r="AD2419" s="8"/>
      <c r="AE2419" s="8"/>
      <c r="AF2419" s="8"/>
      <c r="AG2419" s="8"/>
      <c r="AH2419" s="8"/>
      <c r="AI2419" s="8"/>
      <c r="AJ2419" s="8"/>
      <c r="AK2419" s="8"/>
    </row>
    <row r="2420" spans="1:37" ht="135.75">
      <c r="A2420" s="18">
        <v>5232</v>
      </c>
      <c r="B2420" s="19"/>
      <c r="C2420" s="28" t="s">
        <v>22420</v>
      </c>
      <c r="D2420" s="28" t="s">
        <v>22421</v>
      </c>
      <c r="E2420" s="22"/>
      <c r="F2420" s="23" t="s">
        <v>26</v>
      </c>
      <c r="G2420" s="22"/>
      <c r="H2420" s="23">
        <v>0</v>
      </c>
      <c r="I2420" s="22"/>
      <c r="J2420" s="23" t="s">
        <v>18202</v>
      </c>
      <c r="K2420" s="23" t="s">
        <v>18203</v>
      </c>
      <c r="L2420" s="23" t="s">
        <v>61</v>
      </c>
      <c r="M2420" s="22"/>
      <c r="N2420" s="22"/>
      <c r="O2420" s="22"/>
      <c r="P2420" s="24"/>
      <c r="Q2420" s="23" t="s">
        <v>172</v>
      </c>
      <c r="R2420" s="23" t="s">
        <v>173</v>
      </c>
      <c r="S2420" s="25"/>
      <c r="T2420" s="26"/>
      <c r="U2420" s="26"/>
      <c r="V2420" s="22"/>
      <c r="W2420" s="27"/>
      <c r="X2420" s="8"/>
      <c r="Y2420" s="8"/>
      <c r="Z2420" s="8"/>
      <c r="AA2420" s="8"/>
      <c r="AB2420" s="8"/>
      <c r="AC2420" s="8"/>
      <c r="AD2420" s="8"/>
      <c r="AE2420" s="8"/>
      <c r="AF2420" s="8"/>
      <c r="AG2420" s="8"/>
      <c r="AH2420" s="8"/>
      <c r="AI2420" s="8"/>
      <c r="AJ2420" s="8"/>
      <c r="AK2420" s="8"/>
    </row>
    <row r="2421" spans="1:37" ht="135.75">
      <c r="A2421" s="18">
        <v>5233</v>
      </c>
      <c r="B2421" s="19"/>
      <c r="C2421" s="28" t="s">
        <v>22420</v>
      </c>
      <c r="D2421" s="28" t="s">
        <v>22422</v>
      </c>
      <c r="E2421" s="22"/>
      <c r="F2421" s="22"/>
      <c r="G2421" s="22"/>
      <c r="H2421" s="23">
        <v>0</v>
      </c>
      <c r="I2421" s="22"/>
      <c r="J2421" s="23" t="s">
        <v>18202</v>
      </c>
      <c r="K2421" s="29">
        <v>43497</v>
      </c>
      <c r="L2421" s="23" t="s">
        <v>96</v>
      </c>
      <c r="M2421" s="22"/>
      <c r="N2421" s="22"/>
      <c r="O2421" s="22"/>
      <c r="P2421" s="24"/>
      <c r="Q2421" s="23" t="s">
        <v>172</v>
      </c>
      <c r="R2421" s="23" t="s">
        <v>173</v>
      </c>
      <c r="S2421" s="25"/>
      <c r="T2421" s="26"/>
      <c r="U2421" s="26"/>
      <c r="V2421" s="22"/>
      <c r="W2421" s="27"/>
      <c r="X2421" s="8"/>
      <c r="Y2421" s="8"/>
      <c r="Z2421" s="8"/>
      <c r="AA2421" s="8"/>
      <c r="AB2421" s="8"/>
      <c r="AC2421" s="8"/>
      <c r="AD2421" s="8"/>
      <c r="AE2421" s="8"/>
      <c r="AF2421" s="8"/>
      <c r="AG2421" s="8"/>
      <c r="AH2421" s="8"/>
      <c r="AI2421" s="8"/>
      <c r="AJ2421" s="8"/>
      <c r="AK2421" s="8"/>
    </row>
    <row r="2422" spans="1:37" ht="120.75">
      <c r="A2422" s="18">
        <v>5235</v>
      </c>
      <c r="B2422" s="19"/>
      <c r="C2422" s="28" t="s">
        <v>22423</v>
      </c>
      <c r="D2422" s="28" t="s">
        <v>22424</v>
      </c>
      <c r="E2422" s="22"/>
      <c r="F2422" s="23" t="s">
        <v>108</v>
      </c>
      <c r="G2422" s="22"/>
      <c r="H2422" s="23">
        <v>0</v>
      </c>
      <c r="I2422" s="22"/>
      <c r="J2422" s="23" t="s">
        <v>18202</v>
      </c>
      <c r="K2422" s="22"/>
      <c r="L2422" s="23" t="s">
        <v>22022</v>
      </c>
      <c r="M2422" s="23" t="s">
        <v>11857</v>
      </c>
      <c r="N2422" s="22"/>
      <c r="O2422" s="22"/>
      <c r="P2422" s="24"/>
      <c r="Q2422" s="23" t="s">
        <v>29</v>
      </c>
      <c r="R2422" s="23" t="s">
        <v>30</v>
      </c>
      <c r="S2422" s="25"/>
      <c r="T2422" s="26"/>
      <c r="U2422" s="26"/>
      <c r="V2422" s="22"/>
      <c r="W2422" s="27"/>
      <c r="X2422" s="8"/>
      <c r="Y2422" s="8"/>
      <c r="Z2422" s="8"/>
      <c r="AA2422" s="8"/>
      <c r="AB2422" s="8"/>
      <c r="AC2422" s="8"/>
      <c r="AD2422" s="8"/>
      <c r="AE2422" s="8"/>
      <c r="AF2422" s="8"/>
      <c r="AG2422" s="8"/>
      <c r="AH2422" s="8"/>
      <c r="AI2422" s="8"/>
      <c r="AJ2422" s="8"/>
      <c r="AK2422" s="8"/>
    </row>
    <row r="2423" spans="1:37" ht="60.75">
      <c r="A2423" s="18">
        <v>5236</v>
      </c>
      <c r="B2423" s="19"/>
      <c r="C2423" s="28" t="s">
        <v>22425</v>
      </c>
      <c r="D2423" s="28" t="s">
        <v>22426</v>
      </c>
      <c r="E2423" s="22"/>
      <c r="F2423" s="22"/>
      <c r="G2423" s="22"/>
      <c r="H2423" s="23">
        <v>0</v>
      </c>
      <c r="I2423" s="22"/>
      <c r="J2423" s="23" t="s">
        <v>18202</v>
      </c>
      <c r="K2423" s="22"/>
      <c r="L2423" s="23" t="s">
        <v>61</v>
      </c>
      <c r="M2423" s="22"/>
      <c r="N2423" s="22"/>
      <c r="O2423" s="22"/>
      <c r="P2423" s="24"/>
      <c r="Q2423" s="22"/>
      <c r="R2423" s="22"/>
      <c r="S2423" s="25"/>
      <c r="T2423" s="26"/>
      <c r="U2423" s="26"/>
      <c r="V2423" s="22"/>
      <c r="W2423" s="27"/>
      <c r="X2423" s="8"/>
      <c r="Y2423" s="8"/>
      <c r="Z2423" s="8"/>
      <c r="AA2423" s="8"/>
      <c r="AB2423" s="8"/>
      <c r="AC2423" s="8"/>
      <c r="AD2423" s="8"/>
      <c r="AE2423" s="8"/>
      <c r="AF2423" s="8"/>
      <c r="AG2423" s="8"/>
      <c r="AH2423" s="8"/>
      <c r="AI2423" s="8"/>
      <c r="AJ2423" s="8"/>
      <c r="AK2423" s="8"/>
    </row>
    <row r="2424" spans="1:37" ht="135.75">
      <c r="A2424" s="18">
        <v>5244</v>
      </c>
      <c r="B2424" s="19"/>
      <c r="C2424" s="28" t="s">
        <v>22427</v>
      </c>
      <c r="D2424" s="28" t="s">
        <v>22428</v>
      </c>
      <c r="E2424" s="22"/>
      <c r="F2424" s="23" t="s">
        <v>26</v>
      </c>
      <c r="G2424" s="23" t="s">
        <v>21360</v>
      </c>
      <c r="H2424" s="23">
        <v>0</v>
      </c>
      <c r="I2424" s="22"/>
      <c r="J2424" s="23" t="s">
        <v>18202</v>
      </c>
      <c r="K2424" s="29">
        <v>43497</v>
      </c>
      <c r="L2424" s="23" t="s">
        <v>22022</v>
      </c>
      <c r="M2424" s="22"/>
      <c r="N2424" s="23" t="s">
        <v>20592</v>
      </c>
      <c r="O2424" s="22"/>
      <c r="P2424" s="24"/>
      <c r="Q2424" s="23" t="s">
        <v>29</v>
      </c>
      <c r="R2424" s="23" t="s">
        <v>30</v>
      </c>
      <c r="S2424" s="25"/>
      <c r="T2424" s="26"/>
      <c r="U2424" s="26"/>
      <c r="V2424" s="22"/>
      <c r="W2424" s="27"/>
      <c r="X2424" s="8"/>
      <c r="Y2424" s="8"/>
      <c r="Z2424" s="8"/>
      <c r="AA2424" s="8"/>
      <c r="AB2424" s="8"/>
      <c r="AC2424" s="8"/>
      <c r="AD2424" s="8"/>
      <c r="AE2424" s="8"/>
      <c r="AF2424" s="8"/>
      <c r="AG2424" s="8"/>
      <c r="AH2424" s="8"/>
      <c r="AI2424" s="8"/>
      <c r="AJ2424" s="8"/>
      <c r="AK2424" s="8"/>
    </row>
    <row r="2425" spans="1:37" ht="120.75">
      <c r="A2425" s="18">
        <v>5245</v>
      </c>
      <c r="B2425" s="19"/>
      <c r="C2425" s="28" t="s">
        <v>22429</v>
      </c>
      <c r="D2425" s="28" t="s">
        <v>22430</v>
      </c>
      <c r="E2425" s="22"/>
      <c r="F2425" s="23" t="s">
        <v>50</v>
      </c>
      <c r="G2425" s="23" t="s">
        <v>19010</v>
      </c>
      <c r="H2425" s="23">
        <v>0</v>
      </c>
      <c r="I2425" s="22"/>
      <c r="J2425" s="23" t="s">
        <v>18202</v>
      </c>
      <c r="K2425" s="29">
        <v>43497</v>
      </c>
      <c r="L2425" s="23" t="s">
        <v>22022</v>
      </c>
      <c r="M2425" s="22"/>
      <c r="N2425" s="23" t="s">
        <v>20524</v>
      </c>
      <c r="O2425" s="22"/>
      <c r="P2425" s="24"/>
      <c r="Q2425" s="23" t="s">
        <v>29</v>
      </c>
      <c r="R2425" s="23" t="s">
        <v>30</v>
      </c>
      <c r="S2425" s="25"/>
      <c r="T2425" s="26"/>
      <c r="U2425" s="26"/>
      <c r="V2425" s="22"/>
      <c r="W2425" s="27"/>
      <c r="X2425" s="8"/>
      <c r="Y2425" s="8"/>
      <c r="Z2425" s="8"/>
      <c r="AA2425" s="8"/>
      <c r="AB2425" s="8"/>
      <c r="AC2425" s="8"/>
      <c r="AD2425" s="8"/>
      <c r="AE2425" s="8"/>
      <c r="AF2425" s="8"/>
      <c r="AG2425" s="8"/>
      <c r="AH2425" s="8"/>
      <c r="AI2425" s="8"/>
      <c r="AJ2425" s="8"/>
      <c r="AK2425" s="8"/>
    </row>
    <row r="2426" spans="1:37" ht="150.75">
      <c r="A2426" s="18">
        <v>5247</v>
      </c>
      <c r="B2426" s="19"/>
      <c r="C2426" s="28" t="s">
        <v>22431</v>
      </c>
      <c r="D2426" s="28" t="s">
        <v>22432</v>
      </c>
      <c r="E2426" s="22"/>
      <c r="F2426" s="23" t="s">
        <v>50</v>
      </c>
      <c r="G2426" s="22"/>
      <c r="H2426" s="23">
        <v>0</v>
      </c>
      <c r="I2426" s="22"/>
      <c r="J2426" s="23" t="s">
        <v>18202</v>
      </c>
      <c r="K2426" s="22"/>
      <c r="L2426" s="23" t="s">
        <v>61</v>
      </c>
      <c r="M2426" s="23" t="s">
        <v>11857</v>
      </c>
      <c r="N2426" s="22"/>
      <c r="O2426" s="22"/>
      <c r="P2426" s="24"/>
      <c r="Q2426" s="23" t="s">
        <v>29</v>
      </c>
      <c r="R2426" s="23" t="s">
        <v>30</v>
      </c>
      <c r="S2426" s="25"/>
      <c r="T2426" s="26"/>
      <c r="U2426" s="26"/>
      <c r="V2426" s="22"/>
      <c r="W2426" s="27"/>
      <c r="X2426" s="8"/>
      <c r="Y2426" s="8"/>
      <c r="Z2426" s="8"/>
      <c r="AA2426" s="8"/>
      <c r="AB2426" s="8"/>
      <c r="AC2426" s="8"/>
      <c r="AD2426" s="8"/>
      <c r="AE2426" s="8"/>
      <c r="AF2426" s="8"/>
      <c r="AG2426" s="8"/>
      <c r="AH2426" s="8"/>
      <c r="AI2426" s="8"/>
      <c r="AJ2426" s="8"/>
      <c r="AK2426" s="8"/>
    </row>
    <row r="2427" spans="1:37" ht="60.75">
      <c r="A2427" s="18">
        <v>5248</v>
      </c>
      <c r="B2427" s="19"/>
      <c r="C2427" s="28" t="s">
        <v>22433</v>
      </c>
      <c r="D2427" s="28" t="s">
        <v>22434</v>
      </c>
      <c r="E2427" s="22"/>
      <c r="F2427" s="23" t="s">
        <v>50</v>
      </c>
      <c r="G2427" s="23" t="s">
        <v>19010</v>
      </c>
      <c r="H2427" s="23">
        <v>0</v>
      </c>
      <c r="I2427" s="22"/>
      <c r="J2427" s="23" t="s">
        <v>18202</v>
      </c>
      <c r="K2427" s="29">
        <v>43497</v>
      </c>
      <c r="L2427" s="23" t="s">
        <v>22022</v>
      </c>
      <c r="M2427" s="22"/>
      <c r="N2427" s="23" t="s">
        <v>20524</v>
      </c>
      <c r="O2427" s="22"/>
      <c r="P2427" s="24"/>
      <c r="Q2427" s="23" t="s">
        <v>29</v>
      </c>
      <c r="R2427" s="23" t="s">
        <v>30</v>
      </c>
      <c r="S2427" s="25"/>
      <c r="T2427" s="26"/>
      <c r="U2427" s="26"/>
      <c r="V2427" s="22"/>
      <c r="W2427" s="27"/>
      <c r="X2427" s="8"/>
      <c r="Y2427" s="8"/>
      <c r="Z2427" s="8"/>
      <c r="AA2427" s="8"/>
      <c r="AB2427" s="8"/>
      <c r="AC2427" s="8"/>
      <c r="AD2427" s="8"/>
      <c r="AE2427" s="8"/>
      <c r="AF2427" s="8"/>
      <c r="AG2427" s="8"/>
      <c r="AH2427" s="8"/>
      <c r="AI2427" s="8"/>
      <c r="AJ2427" s="8"/>
      <c r="AK2427" s="8"/>
    </row>
    <row r="2428" spans="1:37" ht="150.75">
      <c r="A2428" s="18">
        <v>5249</v>
      </c>
      <c r="B2428" s="19"/>
      <c r="C2428" s="28" t="s">
        <v>22435</v>
      </c>
      <c r="D2428" s="28" t="s">
        <v>22436</v>
      </c>
      <c r="E2428" s="22"/>
      <c r="F2428" s="23" t="s">
        <v>50</v>
      </c>
      <c r="G2428" s="23" t="s">
        <v>18801</v>
      </c>
      <c r="H2428" s="23">
        <v>0</v>
      </c>
      <c r="I2428" s="22"/>
      <c r="J2428" s="23" t="s">
        <v>18202</v>
      </c>
      <c r="K2428" s="29">
        <v>43497</v>
      </c>
      <c r="L2428" s="23" t="s">
        <v>22022</v>
      </c>
      <c r="M2428" s="22"/>
      <c r="N2428" s="23" t="s">
        <v>20524</v>
      </c>
      <c r="O2428" s="22"/>
      <c r="P2428" s="24"/>
      <c r="Q2428" s="23" t="s">
        <v>29</v>
      </c>
      <c r="R2428" s="23" t="s">
        <v>30</v>
      </c>
      <c r="S2428" s="25"/>
      <c r="T2428" s="26"/>
      <c r="U2428" s="26"/>
      <c r="V2428" s="22"/>
      <c r="W2428" s="27"/>
      <c r="X2428" s="8"/>
      <c r="Y2428" s="8"/>
      <c r="Z2428" s="8"/>
      <c r="AA2428" s="8"/>
      <c r="AB2428" s="8"/>
      <c r="AC2428" s="8"/>
      <c r="AD2428" s="8"/>
      <c r="AE2428" s="8"/>
      <c r="AF2428" s="8"/>
      <c r="AG2428" s="8"/>
      <c r="AH2428" s="8"/>
      <c r="AI2428" s="8"/>
      <c r="AJ2428" s="8"/>
      <c r="AK2428" s="8"/>
    </row>
    <row r="2429" spans="1:37" ht="90.75">
      <c r="A2429" s="18">
        <v>5252</v>
      </c>
      <c r="B2429" s="19"/>
      <c r="C2429" s="28" t="s">
        <v>22437</v>
      </c>
      <c r="D2429" s="28" t="s">
        <v>22438</v>
      </c>
      <c r="E2429" s="22"/>
      <c r="F2429" s="23" t="s">
        <v>50</v>
      </c>
      <c r="G2429" s="22"/>
      <c r="H2429" s="23">
        <v>0</v>
      </c>
      <c r="I2429" s="22"/>
      <c r="J2429" s="23" t="s">
        <v>18202</v>
      </c>
      <c r="K2429" s="29">
        <v>43497</v>
      </c>
      <c r="L2429" s="23" t="s">
        <v>96</v>
      </c>
      <c r="M2429" s="22"/>
      <c r="N2429" s="23" t="s">
        <v>21085</v>
      </c>
      <c r="O2429" s="22"/>
      <c r="P2429" s="24"/>
      <c r="Q2429" s="23" t="s">
        <v>18392</v>
      </c>
      <c r="R2429" s="23" t="s">
        <v>127</v>
      </c>
      <c r="S2429" s="25"/>
      <c r="T2429" s="26"/>
      <c r="U2429" s="26"/>
      <c r="V2429" s="22"/>
      <c r="W2429" s="27"/>
      <c r="X2429" s="8"/>
      <c r="Y2429" s="8"/>
      <c r="Z2429" s="8"/>
      <c r="AA2429" s="8"/>
      <c r="AB2429" s="8"/>
      <c r="AC2429" s="8"/>
      <c r="AD2429" s="8"/>
      <c r="AE2429" s="8"/>
      <c r="AF2429" s="8"/>
      <c r="AG2429" s="8"/>
      <c r="AH2429" s="8"/>
      <c r="AI2429" s="8"/>
      <c r="AJ2429" s="8"/>
      <c r="AK2429" s="8"/>
    </row>
    <row r="2430" spans="1:37" ht="135.75">
      <c r="A2430" s="18">
        <v>5253</v>
      </c>
      <c r="B2430" s="19"/>
      <c r="C2430" s="28" t="s">
        <v>22437</v>
      </c>
      <c r="D2430" s="28" t="s">
        <v>22439</v>
      </c>
      <c r="E2430" s="22"/>
      <c r="F2430" s="23" t="s">
        <v>108</v>
      </c>
      <c r="G2430" s="22"/>
      <c r="H2430" s="23">
        <v>0</v>
      </c>
      <c r="I2430" s="22"/>
      <c r="J2430" s="23" t="s">
        <v>18202</v>
      </c>
      <c r="K2430" s="29">
        <v>43497</v>
      </c>
      <c r="L2430" s="23" t="s">
        <v>96</v>
      </c>
      <c r="M2430" s="22"/>
      <c r="N2430" s="23" t="s">
        <v>21085</v>
      </c>
      <c r="O2430" s="22"/>
      <c r="P2430" s="24"/>
      <c r="Q2430" s="23" t="s">
        <v>18392</v>
      </c>
      <c r="R2430" s="23" t="s">
        <v>127</v>
      </c>
      <c r="S2430" s="25"/>
      <c r="T2430" s="26"/>
      <c r="U2430" s="26"/>
      <c r="V2430" s="22"/>
      <c r="W2430" s="27"/>
      <c r="X2430" s="8"/>
      <c r="Y2430" s="8"/>
      <c r="Z2430" s="8"/>
      <c r="AA2430" s="8"/>
      <c r="AB2430" s="8"/>
      <c r="AC2430" s="8"/>
      <c r="AD2430" s="8"/>
      <c r="AE2430" s="8"/>
      <c r="AF2430" s="8"/>
      <c r="AG2430" s="8"/>
      <c r="AH2430" s="8"/>
      <c r="AI2430" s="8"/>
      <c r="AJ2430" s="8"/>
      <c r="AK2430" s="8"/>
    </row>
    <row r="2431" spans="1:37" ht="105.75">
      <c r="A2431" s="18">
        <v>5255</v>
      </c>
      <c r="B2431" s="19"/>
      <c r="C2431" s="28" t="s">
        <v>22440</v>
      </c>
      <c r="D2431" s="28" t="s">
        <v>22441</v>
      </c>
      <c r="E2431" s="22"/>
      <c r="F2431" s="23" t="s">
        <v>108</v>
      </c>
      <c r="G2431" s="22"/>
      <c r="H2431" s="23">
        <v>0</v>
      </c>
      <c r="I2431" s="22"/>
      <c r="J2431" s="23" t="s">
        <v>18202</v>
      </c>
      <c r="K2431" s="22"/>
      <c r="L2431" s="23" t="s">
        <v>22022</v>
      </c>
      <c r="M2431" s="23" t="s">
        <v>11857</v>
      </c>
      <c r="N2431" s="22"/>
      <c r="O2431" s="22"/>
      <c r="P2431" s="24"/>
      <c r="Q2431" s="23" t="s">
        <v>29</v>
      </c>
      <c r="R2431" s="23" t="s">
        <v>30</v>
      </c>
      <c r="S2431" s="25"/>
      <c r="T2431" s="26"/>
      <c r="U2431" s="26"/>
      <c r="V2431" s="22"/>
      <c r="W2431" s="27"/>
      <c r="X2431" s="8"/>
      <c r="Y2431" s="8"/>
      <c r="Z2431" s="8"/>
      <c r="AA2431" s="8"/>
      <c r="AB2431" s="8"/>
      <c r="AC2431" s="8"/>
      <c r="AD2431" s="8"/>
      <c r="AE2431" s="8"/>
      <c r="AF2431" s="8"/>
      <c r="AG2431" s="8"/>
      <c r="AH2431" s="8"/>
      <c r="AI2431" s="8"/>
      <c r="AJ2431" s="8"/>
      <c r="AK2431" s="8"/>
    </row>
    <row r="2432" spans="1:37" ht="105.75">
      <c r="A2432" s="18">
        <v>5256</v>
      </c>
      <c r="B2432" s="19"/>
      <c r="C2432" s="28" t="s">
        <v>22442</v>
      </c>
      <c r="D2432" s="28" t="s">
        <v>22443</v>
      </c>
      <c r="E2432" s="22"/>
      <c r="F2432" s="22"/>
      <c r="G2432" s="22"/>
      <c r="H2432" s="23">
        <v>0</v>
      </c>
      <c r="I2432" s="22"/>
      <c r="J2432" s="23" t="s">
        <v>18202</v>
      </c>
      <c r="K2432" s="23" t="s">
        <v>18203</v>
      </c>
      <c r="L2432" s="23" t="s">
        <v>219</v>
      </c>
      <c r="M2432" s="22"/>
      <c r="N2432" s="22"/>
      <c r="O2432" s="22"/>
      <c r="P2432" s="24"/>
      <c r="Q2432" s="23" t="s">
        <v>490</v>
      </c>
      <c r="R2432" s="22"/>
      <c r="S2432" s="25"/>
      <c r="T2432" s="26"/>
      <c r="U2432" s="26"/>
      <c r="V2432" s="22"/>
      <c r="W2432" s="27"/>
      <c r="X2432" s="8"/>
      <c r="Y2432" s="8"/>
      <c r="Z2432" s="8"/>
      <c r="AA2432" s="8"/>
      <c r="AB2432" s="8"/>
      <c r="AC2432" s="8"/>
      <c r="AD2432" s="8"/>
      <c r="AE2432" s="8"/>
      <c r="AF2432" s="8"/>
      <c r="AG2432" s="8"/>
      <c r="AH2432" s="8"/>
      <c r="AI2432" s="8"/>
      <c r="AJ2432" s="8"/>
      <c r="AK2432" s="8"/>
    </row>
    <row r="2433" spans="1:37" ht="75.75">
      <c r="A2433" s="18">
        <v>5257</v>
      </c>
      <c r="B2433" s="19"/>
      <c r="C2433" s="28" t="s">
        <v>22444</v>
      </c>
      <c r="D2433" s="28" t="s">
        <v>22445</v>
      </c>
      <c r="E2433" s="22"/>
      <c r="F2433" s="22"/>
      <c r="G2433" s="22"/>
      <c r="H2433" s="23">
        <v>0</v>
      </c>
      <c r="I2433" s="22"/>
      <c r="J2433" s="23" t="s">
        <v>18202</v>
      </c>
      <c r="K2433" s="22"/>
      <c r="L2433" s="23" t="s">
        <v>61</v>
      </c>
      <c r="M2433" s="22"/>
      <c r="N2433" s="22"/>
      <c r="O2433" s="22"/>
      <c r="P2433" s="24"/>
      <c r="Q2433" s="22"/>
      <c r="R2433" s="23" t="s">
        <v>22446</v>
      </c>
      <c r="S2433" s="25"/>
      <c r="T2433" s="26"/>
      <c r="U2433" s="32" t="s">
        <v>545</v>
      </c>
      <c r="V2433" s="22"/>
      <c r="W2433" s="27"/>
      <c r="X2433" s="8"/>
      <c r="Y2433" s="8"/>
      <c r="Z2433" s="8"/>
      <c r="AA2433" s="8"/>
      <c r="AB2433" s="8"/>
      <c r="AC2433" s="8"/>
      <c r="AD2433" s="8"/>
      <c r="AE2433" s="8"/>
      <c r="AF2433" s="8"/>
      <c r="AG2433" s="8"/>
      <c r="AH2433" s="8"/>
      <c r="AI2433" s="8"/>
      <c r="AJ2433" s="8"/>
      <c r="AK2433" s="8"/>
    </row>
    <row r="2434" spans="1:37" ht="75.75">
      <c r="A2434" s="18">
        <v>5258</v>
      </c>
      <c r="B2434" s="19"/>
      <c r="C2434" s="28" t="s">
        <v>22447</v>
      </c>
      <c r="D2434" s="28" t="s">
        <v>22448</v>
      </c>
      <c r="E2434" s="22"/>
      <c r="F2434" s="22"/>
      <c r="G2434" s="22"/>
      <c r="H2434" s="23">
        <v>0</v>
      </c>
      <c r="I2434" s="22"/>
      <c r="J2434" s="23" t="s">
        <v>18202</v>
      </c>
      <c r="K2434" s="22"/>
      <c r="L2434" s="23" t="s">
        <v>22022</v>
      </c>
      <c r="M2434" s="22"/>
      <c r="N2434" s="22"/>
      <c r="O2434" s="22"/>
      <c r="P2434" s="24"/>
      <c r="Q2434" s="23" t="s">
        <v>29</v>
      </c>
      <c r="R2434" s="23" t="s">
        <v>30</v>
      </c>
      <c r="S2434" s="25"/>
      <c r="T2434" s="26"/>
      <c r="U2434" s="26"/>
      <c r="V2434" s="22"/>
      <c r="W2434" s="27"/>
      <c r="X2434" s="8"/>
      <c r="Y2434" s="8"/>
      <c r="Z2434" s="8"/>
      <c r="AA2434" s="8"/>
      <c r="AB2434" s="8"/>
      <c r="AC2434" s="8"/>
      <c r="AD2434" s="8"/>
      <c r="AE2434" s="8"/>
      <c r="AF2434" s="8"/>
      <c r="AG2434" s="8"/>
      <c r="AH2434" s="8"/>
      <c r="AI2434" s="8"/>
      <c r="AJ2434" s="8"/>
      <c r="AK2434" s="8"/>
    </row>
    <row r="2435" spans="1:37" ht="60.75">
      <c r="A2435" s="18">
        <v>5259</v>
      </c>
      <c r="B2435" s="19"/>
      <c r="C2435" s="28" t="s">
        <v>22447</v>
      </c>
      <c r="D2435" s="28" t="s">
        <v>22449</v>
      </c>
      <c r="E2435" s="22"/>
      <c r="F2435" s="22"/>
      <c r="G2435" s="22"/>
      <c r="H2435" s="23">
        <v>0</v>
      </c>
      <c r="I2435" s="22"/>
      <c r="J2435" s="23" t="s">
        <v>18202</v>
      </c>
      <c r="K2435" s="22"/>
      <c r="L2435" s="23" t="s">
        <v>22022</v>
      </c>
      <c r="M2435" s="22"/>
      <c r="N2435" s="22"/>
      <c r="O2435" s="22"/>
      <c r="P2435" s="24"/>
      <c r="Q2435" s="23" t="s">
        <v>29</v>
      </c>
      <c r="R2435" s="23" t="s">
        <v>30</v>
      </c>
      <c r="S2435" s="25"/>
      <c r="T2435" s="26"/>
      <c r="U2435" s="26"/>
      <c r="V2435" s="22"/>
      <c r="W2435" s="27"/>
      <c r="X2435" s="8"/>
      <c r="Y2435" s="8"/>
      <c r="Z2435" s="8"/>
      <c r="AA2435" s="8"/>
      <c r="AB2435" s="8"/>
      <c r="AC2435" s="8"/>
      <c r="AD2435" s="8"/>
      <c r="AE2435" s="8"/>
      <c r="AF2435" s="8"/>
      <c r="AG2435" s="8"/>
      <c r="AH2435" s="8"/>
      <c r="AI2435" s="8"/>
      <c r="AJ2435" s="8"/>
      <c r="AK2435" s="8"/>
    </row>
    <row r="2436" spans="1:37" ht="90.75">
      <c r="A2436" s="18">
        <v>5260</v>
      </c>
      <c r="B2436" s="19"/>
      <c r="C2436" s="28" t="s">
        <v>22450</v>
      </c>
      <c r="D2436" s="28" t="s">
        <v>22451</v>
      </c>
      <c r="E2436" s="22"/>
      <c r="F2436" s="23" t="s">
        <v>456</v>
      </c>
      <c r="G2436" s="23" t="s">
        <v>19335</v>
      </c>
      <c r="H2436" s="23">
        <v>0</v>
      </c>
      <c r="I2436" s="22"/>
      <c r="J2436" s="23" t="s">
        <v>18202</v>
      </c>
      <c r="K2436" s="29">
        <v>43497</v>
      </c>
      <c r="L2436" s="23" t="s">
        <v>22022</v>
      </c>
      <c r="M2436" s="22"/>
      <c r="N2436" s="23" t="s">
        <v>19398</v>
      </c>
      <c r="O2436" s="22"/>
      <c r="P2436" s="24"/>
      <c r="Q2436" s="23" t="s">
        <v>29</v>
      </c>
      <c r="R2436" s="23" t="s">
        <v>30</v>
      </c>
      <c r="S2436" s="25"/>
      <c r="T2436" s="26"/>
      <c r="U2436" s="26"/>
      <c r="V2436" s="22"/>
      <c r="W2436" s="27"/>
      <c r="X2436" s="8"/>
      <c r="Y2436" s="8"/>
      <c r="Z2436" s="8"/>
      <c r="AA2436" s="8"/>
      <c r="AB2436" s="8"/>
      <c r="AC2436" s="8"/>
      <c r="AD2436" s="8"/>
      <c r="AE2436" s="8"/>
      <c r="AF2436" s="8"/>
      <c r="AG2436" s="8"/>
      <c r="AH2436" s="8"/>
      <c r="AI2436" s="8"/>
      <c r="AJ2436" s="8"/>
      <c r="AK2436" s="8"/>
    </row>
    <row r="2437" spans="1:37" ht="75.75">
      <c r="A2437" s="18">
        <v>5261</v>
      </c>
      <c r="B2437" s="19"/>
      <c r="C2437" s="28" t="s">
        <v>22450</v>
      </c>
      <c r="D2437" s="28" t="s">
        <v>22452</v>
      </c>
      <c r="E2437" s="22"/>
      <c r="F2437" s="22"/>
      <c r="G2437" s="22"/>
      <c r="H2437" s="23">
        <v>0</v>
      </c>
      <c r="I2437" s="22"/>
      <c r="J2437" s="23" t="s">
        <v>18202</v>
      </c>
      <c r="K2437" s="22"/>
      <c r="L2437" s="23" t="s">
        <v>61</v>
      </c>
      <c r="M2437" s="22"/>
      <c r="N2437" s="22"/>
      <c r="O2437" s="22"/>
      <c r="P2437" s="24"/>
      <c r="Q2437" s="22"/>
      <c r="R2437" s="22"/>
      <c r="S2437" s="25"/>
      <c r="T2437" s="26"/>
      <c r="U2437" s="26"/>
      <c r="V2437" s="22"/>
      <c r="W2437" s="27"/>
      <c r="X2437" s="8"/>
      <c r="Y2437" s="8"/>
      <c r="Z2437" s="8"/>
      <c r="AA2437" s="8"/>
      <c r="AB2437" s="8"/>
      <c r="AC2437" s="8"/>
      <c r="AD2437" s="8"/>
      <c r="AE2437" s="8"/>
      <c r="AF2437" s="8"/>
      <c r="AG2437" s="8"/>
      <c r="AH2437" s="8"/>
      <c r="AI2437" s="8"/>
      <c r="AJ2437" s="8"/>
      <c r="AK2437" s="8"/>
    </row>
    <row r="2438" spans="1:37" ht="240.75">
      <c r="A2438" s="18">
        <v>5262</v>
      </c>
      <c r="B2438" s="19"/>
      <c r="C2438" s="28" t="s">
        <v>22453</v>
      </c>
      <c r="D2438" s="28" t="s">
        <v>22454</v>
      </c>
      <c r="E2438" s="22"/>
      <c r="F2438" s="23" t="s">
        <v>8303</v>
      </c>
      <c r="G2438" s="23" t="s">
        <v>18271</v>
      </c>
      <c r="H2438" s="23">
        <v>0</v>
      </c>
      <c r="I2438" s="22"/>
      <c r="J2438" s="23" t="s">
        <v>18202</v>
      </c>
      <c r="K2438" s="29">
        <v>43497</v>
      </c>
      <c r="L2438" s="23" t="s">
        <v>18223</v>
      </c>
      <c r="M2438" s="22"/>
      <c r="N2438" s="23" t="s">
        <v>18272</v>
      </c>
      <c r="O2438" s="22"/>
      <c r="P2438" s="24"/>
      <c r="Q2438" s="23" t="s">
        <v>29</v>
      </c>
      <c r="R2438" s="23" t="s">
        <v>30</v>
      </c>
      <c r="S2438" s="25"/>
      <c r="T2438" s="26"/>
      <c r="U2438" s="26"/>
      <c r="V2438" s="22"/>
      <c r="W2438" s="27"/>
      <c r="X2438" s="8"/>
      <c r="Y2438" s="8"/>
      <c r="Z2438" s="8"/>
      <c r="AA2438" s="8"/>
      <c r="AB2438" s="8"/>
      <c r="AC2438" s="8"/>
      <c r="AD2438" s="8"/>
      <c r="AE2438" s="8"/>
      <c r="AF2438" s="8"/>
      <c r="AG2438" s="8"/>
      <c r="AH2438" s="8"/>
      <c r="AI2438" s="8"/>
      <c r="AJ2438" s="8"/>
      <c r="AK2438" s="8"/>
    </row>
    <row r="2439" spans="1:37" ht="120.75">
      <c r="A2439" s="18">
        <v>5263</v>
      </c>
      <c r="B2439" s="19"/>
      <c r="C2439" s="28" t="s">
        <v>22455</v>
      </c>
      <c r="D2439" s="28" t="s">
        <v>22456</v>
      </c>
      <c r="E2439" s="22"/>
      <c r="F2439" s="23" t="s">
        <v>415</v>
      </c>
      <c r="G2439" s="23" t="s">
        <v>22457</v>
      </c>
      <c r="H2439" s="23">
        <v>0</v>
      </c>
      <c r="I2439" s="22"/>
      <c r="J2439" s="23" t="s">
        <v>18202</v>
      </c>
      <c r="K2439" s="29">
        <v>43497</v>
      </c>
      <c r="L2439" s="23" t="s">
        <v>18223</v>
      </c>
      <c r="M2439" s="22"/>
      <c r="N2439" s="23" t="s">
        <v>18576</v>
      </c>
      <c r="O2439" s="22"/>
      <c r="P2439" s="24"/>
      <c r="Q2439" s="23" t="s">
        <v>29</v>
      </c>
      <c r="R2439" s="23" t="s">
        <v>30</v>
      </c>
      <c r="S2439" s="25"/>
      <c r="T2439" s="26"/>
      <c r="U2439" s="26"/>
      <c r="V2439" s="22"/>
      <c r="W2439" s="27"/>
      <c r="X2439" s="8"/>
      <c r="Y2439" s="8"/>
      <c r="Z2439" s="8"/>
      <c r="AA2439" s="8"/>
      <c r="AB2439" s="8"/>
      <c r="AC2439" s="8"/>
      <c r="AD2439" s="8"/>
      <c r="AE2439" s="8"/>
      <c r="AF2439" s="8"/>
      <c r="AG2439" s="8"/>
      <c r="AH2439" s="8"/>
      <c r="AI2439" s="8"/>
      <c r="AJ2439" s="8"/>
      <c r="AK2439" s="8"/>
    </row>
    <row r="2440" spans="1:37" ht="60.75">
      <c r="A2440" s="18">
        <v>5264</v>
      </c>
      <c r="B2440" s="19"/>
      <c r="C2440" s="28" t="s">
        <v>22455</v>
      </c>
      <c r="D2440" s="28" t="s">
        <v>10797</v>
      </c>
      <c r="E2440" s="22"/>
      <c r="F2440" s="22"/>
      <c r="G2440" s="22"/>
      <c r="H2440" s="23">
        <v>0</v>
      </c>
      <c r="I2440" s="22"/>
      <c r="J2440" s="23" t="s">
        <v>18202</v>
      </c>
      <c r="K2440" s="22"/>
      <c r="L2440" s="23" t="s">
        <v>2053</v>
      </c>
      <c r="M2440" s="22"/>
      <c r="N2440" s="22"/>
      <c r="O2440" s="22"/>
      <c r="P2440" s="24"/>
      <c r="Q2440" s="23" t="s">
        <v>29</v>
      </c>
      <c r="R2440" s="23" t="s">
        <v>30</v>
      </c>
      <c r="S2440" s="25"/>
      <c r="T2440" s="26"/>
      <c r="U2440" s="26"/>
      <c r="V2440" s="22"/>
      <c r="W2440" s="27"/>
      <c r="X2440" s="8"/>
      <c r="Y2440" s="8"/>
      <c r="Z2440" s="8"/>
      <c r="AA2440" s="8"/>
      <c r="AB2440" s="8"/>
      <c r="AC2440" s="8"/>
      <c r="AD2440" s="8"/>
      <c r="AE2440" s="8"/>
      <c r="AF2440" s="8"/>
      <c r="AG2440" s="8"/>
      <c r="AH2440" s="8"/>
      <c r="AI2440" s="8"/>
      <c r="AJ2440" s="8"/>
      <c r="AK2440" s="8"/>
    </row>
    <row r="2441" spans="1:37" ht="315">
      <c r="A2441" s="18">
        <v>5265</v>
      </c>
      <c r="B2441" s="19"/>
      <c r="C2441" s="20" t="s">
        <v>22458</v>
      </c>
      <c r="D2441" s="21"/>
      <c r="E2441" s="22"/>
      <c r="F2441" s="22"/>
      <c r="G2441" s="22"/>
      <c r="H2441" s="23">
        <v>0</v>
      </c>
      <c r="I2441" s="22"/>
      <c r="J2441" s="23" t="s">
        <v>18202</v>
      </c>
      <c r="K2441" s="22"/>
      <c r="L2441" s="23" t="s">
        <v>21045</v>
      </c>
      <c r="M2441" s="22"/>
      <c r="N2441" s="22"/>
      <c r="O2441" s="22"/>
      <c r="P2441" s="24"/>
      <c r="Q2441" s="23" t="s">
        <v>20</v>
      </c>
      <c r="R2441" s="22"/>
      <c r="S2441" s="25"/>
      <c r="T2441" s="26"/>
      <c r="U2441" s="26"/>
      <c r="V2441" s="22"/>
      <c r="W2441" s="27"/>
      <c r="X2441" s="8"/>
      <c r="Y2441" s="8"/>
      <c r="Z2441" s="8"/>
      <c r="AA2441" s="8"/>
      <c r="AB2441" s="8"/>
      <c r="AC2441" s="8"/>
      <c r="AD2441" s="8"/>
      <c r="AE2441" s="8"/>
      <c r="AF2441" s="8"/>
      <c r="AG2441" s="8"/>
      <c r="AH2441" s="8"/>
      <c r="AI2441" s="8"/>
      <c r="AJ2441" s="8"/>
      <c r="AK2441" s="8"/>
    </row>
    <row r="2442" spans="1:37" ht="120.75">
      <c r="A2442" s="18">
        <v>5266</v>
      </c>
      <c r="B2442" s="19"/>
      <c r="C2442" s="28" t="s">
        <v>22459</v>
      </c>
      <c r="D2442" s="28" t="s">
        <v>22460</v>
      </c>
      <c r="E2442" s="22"/>
      <c r="F2442" s="23" t="s">
        <v>59</v>
      </c>
      <c r="G2442" s="22"/>
      <c r="H2442" s="23">
        <v>0</v>
      </c>
      <c r="I2442" s="22"/>
      <c r="J2442" s="23" t="s">
        <v>18202</v>
      </c>
      <c r="K2442" s="29">
        <v>43497</v>
      </c>
      <c r="L2442" s="23" t="s">
        <v>96</v>
      </c>
      <c r="M2442" s="22"/>
      <c r="N2442" s="23" t="s">
        <v>22461</v>
      </c>
      <c r="O2442" s="22"/>
      <c r="P2442" s="24"/>
      <c r="Q2442" s="23" t="s">
        <v>18392</v>
      </c>
      <c r="R2442" s="23" t="s">
        <v>127</v>
      </c>
      <c r="S2442" s="25"/>
      <c r="T2442" s="26"/>
      <c r="U2442" s="26"/>
      <c r="V2442" s="22"/>
      <c r="W2442" s="27"/>
      <c r="X2442" s="8"/>
      <c r="Y2442" s="8"/>
      <c r="Z2442" s="8"/>
      <c r="AA2442" s="8"/>
      <c r="AB2442" s="8"/>
      <c r="AC2442" s="8"/>
      <c r="AD2442" s="8"/>
      <c r="AE2442" s="8"/>
      <c r="AF2442" s="8"/>
      <c r="AG2442" s="8"/>
      <c r="AH2442" s="8"/>
      <c r="AI2442" s="8"/>
      <c r="AJ2442" s="8"/>
      <c r="AK2442" s="8"/>
    </row>
    <row r="2443" spans="1:37" ht="409.6">
      <c r="A2443" s="18">
        <v>5267</v>
      </c>
      <c r="B2443" s="19"/>
      <c r="C2443" s="28" t="s">
        <v>22462</v>
      </c>
      <c r="D2443" s="21"/>
      <c r="E2443" s="22"/>
      <c r="F2443" s="22"/>
      <c r="G2443" s="22"/>
      <c r="H2443" s="23">
        <v>0</v>
      </c>
      <c r="I2443" s="22"/>
      <c r="J2443" s="23" t="s">
        <v>18202</v>
      </c>
      <c r="K2443" s="22"/>
      <c r="L2443" s="23" t="s">
        <v>2053</v>
      </c>
      <c r="M2443" s="23">
        <v>2017</v>
      </c>
      <c r="N2443" s="22"/>
      <c r="O2443" s="22"/>
      <c r="P2443" s="24"/>
      <c r="Q2443" s="23" t="s">
        <v>20</v>
      </c>
      <c r="R2443" s="23" t="s">
        <v>21</v>
      </c>
      <c r="S2443" s="25"/>
      <c r="T2443" s="26"/>
      <c r="U2443" s="26"/>
      <c r="V2443" s="22"/>
      <c r="W2443" s="27"/>
      <c r="X2443" s="8"/>
      <c r="Y2443" s="8"/>
      <c r="Z2443" s="8"/>
      <c r="AA2443" s="8"/>
      <c r="AB2443" s="8"/>
      <c r="AC2443" s="8"/>
      <c r="AD2443" s="8"/>
      <c r="AE2443" s="8"/>
      <c r="AF2443" s="8"/>
      <c r="AG2443" s="8"/>
      <c r="AH2443" s="8"/>
      <c r="AI2443" s="8"/>
      <c r="AJ2443" s="8"/>
      <c r="AK2443" s="8"/>
    </row>
    <row r="2444" spans="1:37" ht="135.75">
      <c r="A2444" s="18">
        <v>5269</v>
      </c>
      <c r="B2444" s="19"/>
      <c r="C2444" s="28" t="s">
        <v>22463</v>
      </c>
      <c r="D2444" s="28" t="s">
        <v>22464</v>
      </c>
      <c r="E2444" s="22"/>
      <c r="F2444" s="23" t="s">
        <v>108</v>
      </c>
      <c r="G2444" s="23" t="s">
        <v>20306</v>
      </c>
      <c r="H2444" s="23">
        <v>0</v>
      </c>
      <c r="I2444" s="22"/>
      <c r="J2444" s="23" t="s">
        <v>18202</v>
      </c>
      <c r="K2444" s="29">
        <v>43497</v>
      </c>
      <c r="L2444" s="23" t="s">
        <v>22022</v>
      </c>
      <c r="M2444" s="22"/>
      <c r="N2444" s="23" t="s">
        <v>534</v>
      </c>
      <c r="O2444" s="22"/>
      <c r="P2444" s="24"/>
      <c r="Q2444" s="23" t="s">
        <v>29</v>
      </c>
      <c r="R2444" s="23" t="s">
        <v>30</v>
      </c>
      <c r="S2444" s="25"/>
      <c r="T2444" s="26"/>
      <c r="U2444" s="26"/>
      <c r="V2444" s="22"/>
      <c r="W2444" s="27"/>
      <c r="X2444" s="8"/>
      <c r="Y2444" s="8"/>
      <c r="Z2444" s="8"/>
      <c r="AA2444" s="8"/>
      <c r="AB2444" s="8"/>
      <c r="AC2444" s="8"/>
      <c r="AD2444" s="8"/>
      <c r="AE2444" s="8"/>
      <c r="AF2444" s="8"/>
      <c r="AG2444" s="8"/>
      <c r="AH2444" s="8"/>
      <c r="AI2444" s="8"/>
      <c r="AJ2444" s="8"/>
      <c r="AK2444" s="8"/>
    </row>
    <row r="2445" spans="1:37" ht="150.75">
      <c r="A2445" s="18">
        <v>5271</v>
      </c>
      <c r="B2445" s="19"/>
      <c r="C2445" s="28" t="s">
        <v>22465</v>
      </c>
      <c r="D2445" s="28" t="s">
        <v>22466</v>
      </c>
      <c r="E2445" s="22"/>
      <c r="F2445" s="23" t="s">
        <v>18673</v>
      </c>
      <c r="G2445" s="23" t="s">
        <v>18262</v>
      </c>
      <c r="H2445" s="23">
        <v>0</v>
      </c>
      <c r="I2445" s="22"/>
      <c r="J2445" s="23" t="s">
        <v>18202</v>
      </c>
      <c r="K2445" s="29">
        <v>43497</v>
      </c>
      <c r="L2445" s="23" t="s">
        <v>22022</v>
      </c>
      <c r="M2445" s="22"/>
      <c r="N2445" s="23" t="s">
        <v>18432</v>
      </c>
      <c r="O2445" s="22"/>
      <c r="P2445" s="24"/>
      <c r="Q2445" s="23" t="s">
        <v>29</v>
      </c>
      <c r="R2445" s="23" t="s">
        <v>30</v>
      </c>
      <c r="S2445" s="25"/>
      <c r="T2445" s="26"/>
      <c r="U2445" s="26"/>
      <c r="V2445" s="22"/>
      <c r="W2445" s="27"/>
      <c r="X2445" s="8"/>
      <c r="Y2445" s="8"/>
      <c r="Z2445" s="8"/>
      <c r="AA2445" s="8"/>
      <c r="AB2445" s="8"/>
      <c r="AC2445" s="8"/>
      <c r="AD2445" s="8"/>
      <c r="AE2445" s="8"/>
      <c r="AF2445" s="8"/>
      <c r="AG2445" s="8"/>
      <c r="AH2445" s="8"/>
      <c r="AI2445" s="8"/>
      <c r="AJ2445" s="8"/>
      <c r="AK2445" s="8"/>
    </row>
    <row r="2446" spans="1:37" ht="120.75">
      <c r="A2446" s="18">
        <v>5272</v>
      </c>
      <c r="B2446" s="19"/>
      <c r="C2446" s="28" t="s">
        <v>22465</v>
      </c>
      <c r="D2446" s="28" t="s">
        <v>22467</v>
      </c>
      <c r="E2446" s="22"/>
      <c r="F2446" s="23" t="s">
        <v>50</v>
      </c>
      <c r="G2446" s="23" t="s">
        <v>18262</v>
      </c>
      <c r="H2446" s="23">
        <v>0</v>
      </c>
      <c r="I2446" s="22"/>
      <c r="J2446" s="23" t="s">
        <v>18202</v>
      </c>
      <c r="K2446" s="29">
        <v>43497</v>
      </c>
      <c r="L2446" s="23" t="s">
        <v>22022</v>
      </c>
      <c r="M2446" s="22"/>
      <c r="N2446" s="23" t="s">
        <v>18432</v>
      </c>
      <c r="O2446" s="22"/>
      <c r="P2446" s="24"/>
      <c r="Q2446" s="23" t="s">
        <v>29</v>
      </c>
      <c r="R2446" s="23" t="s">
        <v>30</v>
      </c>
      <c r="S2446" s="25"/>
      <c r="T2446" s="26"/>
      <c r="U2446" s="26"/>
      <c r="V2446" s="22"/>
      <c r="W2446" s="27"/>
      <c r="X2446" s="8"/>
      <c r="Y2446" s="8"/>
      <c r="Z2446" s="8"/>
      <c r="AA2446" s="8"/>
      <c r="AB2446" s="8"/>
      <c r="AC2446" s="8"/>
      <c r="AD2446" s="8"/>
      <c r="AE2446" s="8"/>
      <c r="AF2446" s="8"/>
      <c r="AG2446" s="8"/>
      <c r="AH2446" s="8"/>
      <c r="AI2446" s="8"/>
      <c r="AJ2446" s="8"/>
      <c r="AK2446" s="8"/>
    </row>
    <row r="2447" spans="1:37" ht="255.75">
      <c r="A2447" s="18">
        <v>5277</v>
      </c>
      <c r="B2447" s="19"/>
      <c r="C2447" s="28" t="s">
        <v>22468</v>
      </c>
      <c r="D2447" s="28" t="s">
        <v>22469</v>
      </c>
      <c r="E2447" s="22"/>
      <c r="F2447" s="23" t="s">
        <v>266</v>
      </c>
      <c r="G2447" s="22"/>
      <c r="H2447" s="23">
        <v>0</v>
      </c>
      <c r="I2447" s="22"/>
      <c r="J2447" s="23" t="s">
        <v>18202</v>
      </c>
      <c r="K2447" s="29">
        <v>43497</v>
      </c>
      <c r="L2447" s="23" t="s">
        <v>96</v>
      </c>
      <c r="M2447" s="22"/>
      <c r="N2447" s="23" t="s">
        <v>22470</v>
      </c>
      <c r="O2447" s="22"/>
      <c r="P2447" s="24"/>
      <c r="Q2447" s="23" t="s">
        <v>18392</v>
      </c>
      <c r="R2447" s="23" t="s">
        <v>127</v>
      </c>
      <c r="S2447" s="25"/>
      <c r="T2447" s="26"/>
      <c r="U2447" s="26"/>
      <c r="V2447" s="22"/>
      <c r="W2447" s="27"/>
      <c r="X2447" s="8"/>
      <c r="Y2447" s="8"/>
      <c r="Z2447" s="8"/>
      <c r="AA2447" s="8"/>
      <c r="AB2447" s="8"/>
      <c r="AC2447" s="8"/>
      <c r="AD2447" s="8"/>
      <c r="AE2447" s="8"/>
      <c r="AF2447" s="8"/>
      <c r="AG2447" s="8"/>
      <c r="AH2447" s="8"/>
      <c r="AI2447" s="8"/>
      <c r="AJ2447" s="8"/>
      <c r="AK2447" s="8"/>
    </row>
    <row r="2448" spans="1:37" ht="255.75">
      <c r="A2448" s="18">
        <v>5278</v>
      </c>
      <c r="B2448" s="19"/>
      <c r="C2448" s="28" t="s">
        <v>22468</v>
      </c>
      <c r="D2448" s="28" t="s">
        <v>22471</v>
      </c>
      <c r="E2448" s="22"/>
      <c r="F2448" s="23" t="s">
        <v>266</v>
      </c>
      <c r="G2448" s="22"/>
      <c r="H2448" s="23">
        <v>0</v>
      </c>
      <c r="I2448" s="22"/>
      <c r="J2448" s="23" t="s">
        <v>18202</v>
      </c>
      <c r="K2448" s="29">
        <v>43497</v>
      </c>
      <c r="L2448" s="23" t="s">
        <v>96</v>
      </c>
      <c r="M2448" s="22"/>
      <c r="N2448" s="23" t="s">
        <v>22470</v>
      </c>
      <c r="O2448" s="22"/>
      <c r="P2448" s="24"/>
      <c r="Q2448" s="23" t="s">
        <v>18392</v>
      </c>
      <c r="R2448" s="23" t="s">
        <v>127</v>
      </c>
      <c r="S2448" s="25"/>
      <c r="T2448" s="26"/>
      <c r="U2448" s="26"/>
      <c r="V2448" s="22"/>
      <c r="W2448" s="27"/>
      <c r="X2448" s="8"/>
      <c r="Y2448" s="8"/>
      <c r="Z2448" s="8"/>
      <c r="AA2448" s="8"/>
      <c r="AB2448" s="8"/>
      <c r="AC2448" s="8"/>
      <c r="AD2448" s="8"/>
      <c r="AE2448" s="8"/>
      <c r="AF2448" s="8"/>
      <c r="AG2448" s="8"/>
      <c r="AH2448" s="8"/>
      <c r="AI2448" s="8"/>
      <c r="AJ2448" s="8"/>
      <c r="AK2448" s="8"/>
    </row>
    <row r="2449" spans="1:37" ht="105.75">
      <c r="A2449" s="18">
        <v>5283</v>
      </c>
      <c r="B2449" s="19"/>
      <c r="C2449" s="28" t="s">
        <v>10771</v>
      </c>
      <c r="D2449" s="28" t="s">
        <v>22472</v>
      </c>
      <c r="E2449" s="22"/>
      <c r="F2449" s="23" t="s">
        <v>415</v>
      </c>
      <c r="G2449" s="22"/>
      <c r="H2449" s="23">
        <v>0</v>
      </c>
      <c r="I2449" s="22"/>
      <c r="J2449" s="23" t="s">
        <v>18202</v>
      </c>
      <c r="K2449" s="23" t="s">
        <v>18203</v>
      </c>
      <c r="L2449" s="23" t="s">
        <v>18212</v>
      </c>
      <c r="M2449" s="22"/>
      <c r="N2449" s="22"/>
      <c r="O2449" s="22"/>
      <c r="P2449" s="24"/>
      <c r="Q2449" s="23" t="s">
        <v>29</v>
      </c>
      <c r="R2449" s="23" t="s">
        <v>30</v>
      </c>
      <c r="S2449" s="25"/>
      <c r="T2449" s="26"/>
      <c r="U2449" s="26"/>
      <c r="V2449" s="22"/>
      <c r="W2449" s="27"/>
      <c r="X2449" s="8"/>
      <c r="Y2449" s="8"/>
      <c r="Z2449" s="8"/>
      <c r="AA2449" s="8"/>
      <c r="AB2449" s="8"/>
      <c r="AC2449" s="8"/>
      <c r="AD2449" s="8"/>
      <c r="AE2449" s="8"/>
      <c r="AF2449" s="8"/>
      <c r="AG2449" s="8"/>
      <c r="AH2449" s="8"/>
      <c r="AI2449" s="8"/>
      <c r="AJ2449" s="8"/>
      <c r="AK2449" s="8"/>
    </row>
    <row r="2450" spans="1:37" ht="105.75">
      <c r="A2450" s="18">
        <v>5284</v>
      </c>
      <c r="B2450" s="19"/>
      <c r="C2450" s="28" t="s">
        <v>10771</v>
      </c>
      <c r="D2450" s="28" t="s">
        <v>22473</v>
      </c>
      <c r="E2450" s="22"/>
      <c r="F2450" s="23" t="s">
        <v>415</v>
      </c>
      <c r="G2450" s="22"/>
      <c r="H2450" s="23">
        <v>0</v>
      </c>
      <c r="I2450" s="22"/>
      <c r="J2450" s="23" t="s">
        <v>18202</v>
      </c>
      <c r="K2450" s="23" t="s">
        <v>18203</v>
      </c>
      <c r="L2450" s="23" t="s">
        <v>18212</v>
      </c>
      <c r="M2450" s="22"/>
      <c r="N2450" s="22"/>
      <c r="O2450" s="22"/>
      <c r="P2450" s="24"/>
      <c r="Q2450" s="23" t="s">
        <v>29</v>
      </c>
      <c r="R2450" s="23" t="s">
        <v>30</v>
      </c>
      <c r="S2450" s="25"/>
      <c r="T2450" s="26"/>
      <c r="U2450" s="26"/>
      <c r="V2450" s="22"/>
      <c r="W2450" s="27"/>
      <c r="X2450" s="8"/>
      <c r="Y2450" s="8"/>
      <c r="Z2450" s="8"/>
      <c r="AA2450" s="8"/>
      <c r="AB2450" s="8"/>
      <c r="AC2450" s="8"/>
      <c r="AD2450" s="8"/>
      <c r="AE2450" s="8"/>
      <c r="AF2450" s="8"/>
      <c r="AG2450" s="8"/>
      <c r="AH2450" s="8"/>
      <c r="AI2450" s="8"/>
      <c r="AJ2450" s="8"/>
      <c r="AK2450" s="8"/>
    </row>
    <row r="2451" spans="1:37" ht="105.75">
      <c r="A2451" s="18">
        <v>5285</v>
      </c>
      <c r="B2451" s="19"/>
      <c r="C2451" s="28" t="s">
        <v>10771</v>
      </c>
      <c r="D2451" s="28" t="s">
        <v>22474</v>
      </c>
      <c r="E2451" s="22"/>
      <c r="F2451" s="23" t="s">
        <v>415</v>
      </c>
      <c r="G2451" s="22"/>
      <c r="H2451" s="23">
        <v>0</v>
      </c>
      <c r="I2451" s="22"/>
      <c r="J2451" s="23" t="s">
        <v>18202</v>
      </c>
      <c r="K2451" s="23" t="s">
        <v>18203</v>
      </c>
      <c r="L2451" s="23" t="s">
        <v>18212</v>
      </c>
      <c r="M2451" s="22"/>
      <c r="N2451" s="22"/>
      <c r="O2451" s="22"/>
      <c r="P2451" s="24"/>
      <c r="Q2451" s="23" t="s">
        <v>29</v>
      </c>
      <c r="R2451" s="23" t="s">
        <v>30</v>
      </c>
      <c r="S2451" s="25"/>
      <c r="T2451" s="26"/>
      <c r="U2451" s="26"/>
      <c r="V2451" s="22"/>
      <c r="W2451" s="27"/>
      <c r="X2451" s="8"/>
      <c r="Y2451" s="8"/>
      <c r="Z2451" s="8"/>
      <c r="AA2451" s="8"/>
      <c r="AB2451" s="8"/>
      <c r="AC2451" s="8"/>
      <c r="AD2451" s="8"/>
      <c r="AE2451" s="8"/>
      <c r="AF2451" s="8"/>
      <c r="AG2451" s="8"/>
      <c r="AH2451" s="8"/>
      <c r="AI2451" s="8"/>
      <c r="AJ2451" s="8"/>
      <c r="AK2451" s="8"/>
    </row>
    <row r="2452" spans="1:37" ht="75.75">
      <c r="A2452" s="18">
        <v>5286</v>
      </c>
      <c r="B2452" s="19"/>
      <c r="C2452" s="28" t="s">
        <v>10771</v>
      </c>
      <c r="D2452" s="28" t="s">
        <v>22475</v>
      </c>
      <c r="E2452" s="22"/>
      <c r="F2452" s="23" t="s">
        <v>415</v>
      </c>
      <c r="G2452" s="22"/>
      <c r="H2452" s="23">
        <v>0</v>
      </c>
      <c r="I2452" s="22"/>
      <c r="J2452" s="23" t="s">
        <v>18202</v>
      </c>
      <c r="K2452" s="23" t="s">
        <v>18203</v>
      </c>
      <c r="L2452" s="23" t="s">
        <v>18212</v>
      </c>
      <c r="M2452" s="22"/>
      <c r="N2452" s="22"/>
      <c r="O2452" s="22"/>
      <c r="P2452" s="24"/>
      <c r="Q2452" s="23" t="s">
        <v>29</v>
      </c>
      <c r="R2452" s="23" t="s">
        <v>30</v>
      </c>
      <c r="S2452" s="25"/>
      <c r="T2452" s="26"/>
      <c r="U2452" s="26"/>
      <c r="V2452" s="22"/>
      <c r="W2452" s="27"/>
      <c r="X2452" s="8"/>
      <c r="Y2452" s="8"/>
      <c r="Z2452" s="8"/>
      <c r="AA2452" s="8"/>
      <c r="AB2452" s="8"/>
      <c r="AC2452" s="8"/>
      <c r="AD2452" s="8"/>
      <c r="AE2452" s="8"/>
      <c r="AF2452" s="8"/>
      <c r="AG2452" s="8"/>
      <c r="AH2452" s="8"/>
      <c r="AI2452" s="8"/>
      <c r="AJ2452" s="8"/>
      <c r="AK2452" s="8"/>
    </row>
    <row r="2453" spans="1:37" ht="75.75">
      <c r="A2453" s="18">
        <v>5288</v>
      </c>
      <c r="B2453" s="19"/>
      <c r="C2453" s="28" t="s">
        <v>22476</v>
      </c>
      <c r="D2453" s="28" t="s">
        <v>22477</v>
      </c>
      <c r="E2453" s="22"/>
      <c r="F2453" s="23" t="s">
        <v>2819</v>
      </c>
      <c r="G2453" s="22"/>
      <c r="H2453" s="23">
        <v>0</v>
      </c>
      <c r="I2453" s="22"/>
      <c r="J2453" s="23" t="s">
        <v>18202</v>
      </c>
      <c r="K2453" s="23" t="s">
        <v>18203</v>
      </c>
      <c r="L2453" s="23" t="s">
        <v>18212</v>
      </c>
      <c r="M2453" s="22"/>
      <c r="N2453" s="22"/>
      <c r="O2453" s="22"/>
      <c r="P2453" s="24"/>
      <c r="Q2453" s="23" t="s">
        <v>29</v>
      </c>
      <c r="R2453" s="23" t="s">
        <v>30</v>
      </c>
      <c r="S2453" s="25"/>
      <c r="T2453" s="26"/>
      <c r="U2453" s="26"/>
      <c r="V2453" s="22"/>
      <c r="W2453" s="27"/>
      <c r="X2453" s="8"/>
      <c r="Y2453" s="8"/>
      <c r="Z2453" s="8"/>
      <c r="AA2453" s="8"/>
      <c r="AB2453" s="8"/>
      <c r="AC2453" s="8"/>
      <c r="AD2453" s="8"/>
      <c r="AE2453" s="8"/>
      <c r="AF2453" s="8"/>
      <c r="AG2453" s="8"/>
      <c r="AH2453" s="8"/>
      <c r="AI2453" s="8"/>
      <c r="AJ2453" s="8"/>
      <c r="AK2453" s="8"/>
    </row>
    <row r="2454" spans="1:37" ht="195.75">
      <c r="A2454" s="18">
        <v>5289</v>
      </c>
      <c r="B2454" s="19"/>
      <c r="C2454" s="28" t="s">
        <v>22478</v>
      </c>
      <c r="D2454" s="28" t="s">
        <v>22479</v>
      </c>
      <c r="E2454" s="22"/>
      <c r="F2454" s="23" t="s">
        <v>165</v>
      </c>
      <c r="G2454" s="23" t="s">
        <v>18250</v>
      </c>
      <c r="H2454" s="23">
        <v>0</v>
      </c>
      <c r="I2454" s="22"/>
      <c r="J2454" s="23" t="s">
        <v>18202</v>
      </c>
      <c r="K2454" s="29">
        <v>43497</v>
      </c>
      <c r="L2454" s="23" t="s">
        <v>18212</v>
      </c>
      <c r="M2454" s="22"/>
      <c r="N2454" s="23" t="s">
        <v>18783</v>
      </c>
      <c r="O2454" s="22"/>
      <c r="P2454" s="24"/>
      <c r="Q2454" s="23" t="s">
        <v>29</v>
      </c>
      <c r="R2454" s="23" t="s">
        <v>30</v>
      </c>
      <c r="S2454" s="25"/>
      <c r="T2454" s="26"/>
      <c r="U2454" s="26"/>
      <c r="V2454" s="22"/>
      <c r="W2454" s="27"/>
      <c r="X2454" s="8"/>
      <c r="Y2454" s="8"/>
      <c r="Z2454" s="8"/>
      <c r="AA2454" s="8"/>
      <c r="AB2454" s="8"/>
      <c r="AC2454" s="8"/>
      <c r="AD2454" s="8"/>
      <c r="AE2454" s="8"/>
      <c r="AF2454" s="8"/>
      <c r="AG2454" s="8"/>
      <c r="AH2454" s="8"/>
      <c r="AI2454" s="8"/>
      <c r="AJ2454" s="8"/>
      <c r="AK2454" s="8"/>
    </row>
    <row r="2455" spans="1:37" ht="135.75">
      <c r="A2455" s="18">
        <v>5290</v>
      </c>
      <c r="B2455" s="19"/>
      <c r="C2455" s="28" t="s">
        <v>22480</v>
      </c>
      <c r="D2455" s="28" t="s">
        <v>22481</v>
      </c>
      <c r="E2455" s="22"/>
      <c r="F2455" s="22"/>
      <c r="G2455" s="22"/>
      <c r="H2455" s="23">
        <v>0</v>
      </c>
      <c r="I2455" s="22"/>
      <c r="J2455" s="23" t="s">
        <v>18202</v>
      </c>
      <c r="K2455" s="22"/>
      <c r="L2455" s="23" t="s">
        <v>17409</v>
      </c>
      <c r="M2455" s="22"/>
      <c r="N2455" s="22"/>
      <c r="O2455" s="22"/>
      <c r="P2455" s="24"/>
      <c r="Q2455" s="22"/>
      <c r="R2455" s="23" t="s">
        <v>22482</v>
      </c>
      <c r="S2455" s="25"/>
      <c r="T2455" s="26"/>
      <c r="U2455" s="32" t="s">
        <v>545</v>
      </c>
      <c r="V2455" s="22"/>
      <c r="W2455" s="27"/>
      <c r="X2455" s="8"/>
      <c r="Y2455" s="8"/>
      <c r="Z2455" s="8"/>
      <c r="AA2455" s="8"/>
      <c r="AB2455" s="8"/>
      <c r="AC2455" s="8"/>
      <c r="AD2455" s="8"/>
      <c r="AE2455" s="8"/>
      <c r="AF2455" s="8"/>
      <c r="AG2455" s="8"/>
      <c r="AH2455" s="8"/>
      <c r="AI2455" s="8"/>
      <c r="AJ2455" s="8"/>
      <c r="AK2455" s="8"/>
    </row>
    <row r="2456" spans="1:37" ht="90.75">
      <c r="A2456" s="18">
        <v>5293</v>
      </c>
      <c r="B2456" s="19"/>
      <c r="C2456" s="28" t="s">
        <v>22483</v>
      </c>
      <c r="D2456" s="28" t="s">
        <v>22484</v>
      </c>
      <c r="E2456" s="22"/>
      <c r="F2456" s="22"/>
      <c r="G2456" s="22"/>
      <c r="H2456" s="23">
        <v>0</v>
      </c>
      <c r="I2456" s="22"/>
      <c r="J2456" s="23" t="s">
        <v>18202</v>
      </c>
      <c r="K2456" s="22"/>
      <c r="L2456" s="23" t="s">
        <v>22022</v>
      </c>
      <c r="M2456" s="22"/>
      <c r="N2456" s="22"/>
      <c r="O2456" s="22"/>
      <c r="P2456" s="24"/>
      <c r="Q2456" s="23" t="s">
        <v>29</v>
      </c>
      <c r="R2456" s="23" t="s">
        <v>30</v>
      </c>
      <c r="S2456" s="25"/>
      <c r="T2456" s="26"/>
      <c r="U2456" s="26"/>
      <c r="V2456" s="22"/>
      <c r="W2456" s="27"/>
      <c r="X2456" s="8"/>
      <c r="Y2456" s="8"/>
      <c r="Z2456" s="8"/>
      <c r="AA2456" s="8"/>
      <c r="AB2456" s="8"/>
      <c r="AC2456" s="8"/>
      <c r="AD2456" s="8"/>
      <c r="AE2456" s="8"/>
      <c r="AF2456" s="8"/>
      <c r="AG2456" s="8"/>
      <c r="AH2456" s="8"/>
      <c r="AI2456" s="8"/>
      <c r="AJ2456" s="8"/>
      <c r="AK2456" s="8"/>
    </row>
    <row r="2457" spans="1:37" ht="105.75">
      <c r="A2457" s="18">
        <v>5294</v>
      </c>
      <c r="B2457" s="19"/>
      <c r="C2457" s="28" t="s">
        <v>22483</v>
      </c>
      <c r="D2457" s="28" t="s">
        <v>22485</v>
      </c>
      <c r="E2457" s="22"/>
      <c r="F2457" s="22"/>
      <c r="G2457" s="22"/>
      <c r="H2457" s="23">
        <v>0</v>
      </c>
      <c r="I2457" s="22"/>
      <c r="J2457" s="23" t="s">
        <v>18202</v>
      </c>
      <c r="K2457" s="22"/>
      <c r="L2457" s="23" t="s">
        <v>22022</v>
      </c>
      <c r="M2457" s="22"/>
      <c r="N2457" s="22"/>
      <c r="O2457" s="22"/>
      <c r="P2457" s="24"/>
      <c r="Q2457" s="23" t="s">
        <v>29</v>
      </c>
      <c r="R2457" s="23" t="s">
        <v>30</v>
      </c>
      <c r="S2457" s="25"/>
      <c r="T2457" s="26"/>
      <c r="U2457" s="26"/>
      <c r="V2457" s="22"/>
      <c r="W2457" s="27"/>
      <c r="X2457" s="8"/>
      <c r="Y2457" s="8"/>
      <c r="Z2457" s="8"/>
      <c r="AA2457" s="8"/>
      <c r="AB2457" s="8"/>
      <c r="AC2457" s="8"/>
      <c r="AD2457" s="8"/>
      <c r="AE2457" s="8"/>
      <c r="AF2457" s="8"/>
      <c r="AG2457" s="8"/>
      <c r="AH2457" s="8"/>
      <c r="AI2457" s="8"/>
      <c r="AJ2457" s="8"/>
      <c r="AK2457" s="8"/>
    </row>
    <row r="2458" spans="1:37" ht="135.75">
      <c r="A2458" s="18">
        <v>5295</v>
      </c>
      <c r="B2458" s="19"/>
      <c r="C2458" s="28" t="s">
        <v>22486</v>
      </c>
      <c r="D2458" s="28" t="s">
        <v>22487</v>
      </c>
      <c r="E2458" s="22"/>
      <c r="F2458" s="23" t="s">
        <v>1628</v>
      </c>
      <c r="G2458" s="22"/>
      <c r="H2458" s="23">
        <v>0</v>
      </c>
      <c r="I2458" s="22"/>
      <c r="J2458" s="23" t="s">
        <v>18202</v>
      </c>
      <c r="K2458" s="22"/>
      <c r="L2458" s="23" t="s">
        <v>22022</v>
      </c>
      <c r="M2458" s="22"/>
      <c r="N2458" s="22"/>
      <c r="O2458" s="22"/>
      <c r="P2458" s="24"/>
      <c r="Q2458" s="23" t="s">
        <v>36</v>
      </c>
      <c r="R2458" s="23" t="s">
        <v>37</v>
      </c>
      <c r="S2458" s="25"/>
      <c r="T2458" s="26"/>
      <c r="U2458" s="26"/>
      <c r="V2458" s="22"/>
      <c r="W2458" s="27"/>
      <c r="X2458" s="8"/>
      <c r="Y2458" s="8"/>
      <c r="Z2458" s="8"/>
      <c r="AA2458" s="8"/>
      <c r="AB2458" s="8"/>
      <c r="AC2458" s="8"/>
      <c r="AD2458" s="8"/>
      <c r="AE2458" s="8"/>
      <c r="AF2458" s="8"/>
      <c r="AG2458" s="8"/>
      <c r="AH2458" s="8"/>
      <c r="AI2458" s="8"/>
      <c r="AJ2458" s="8"/>
      <c r="AK2458" s="8"/>
    </row>
    <row r="2459" spans="1:37" ht="210.75">
      <c r="A2459" s="18">
        <v>5296</v>
      </c>
      <c r="B2459" s="19"/>
      <c r="C2459" s="28" t="s">
        <v>22488</v>
      </c>
      <c r="D2459" s="28" t="s">
        <v>22489</v>
      </c>
      <c r="E2459" s="22"/>
      <c r="F2459" s="23" t="s">
        <v>50</v>
      </c>
      <c r="G2459" s="22"/>
      <c r="H2459" s="23">
        <v>0</v>
      </c>
      <c r="I2459" s="22"/>
      <c r="J2459" s="23" t="s">
        <v>18202</v>
      </c>
      <c r="K2459" s="22"/>
      <c r="L2459" s="23" t="s">
        <v>22022</v>
      </c>
      <c r="M2459" s="23" t="s">
        <v>11857</v>
      </c>
      <c r="N2459" s="22"/>
      <c r="O2459" s="22"/>
      <c r="P2459" s="24"/>
      <c r="Q2459" s="23" t="s">
        <v>29</v>
      </c>
      <c r="R2459" s="23" t="s">
        <v>30</v>
      </c>
      <c r="S2459" s="25"/>
      <c r="T2459" s="26"/>
      <c r="U2459" s="26"/>
      <c r="V2459" s="22"/>
      <c r="W2459" s="27"/>
      <c r="X2459" s="8"/>
      <c r="Y2459" s="8"/>
      <c r="Z2459" s="8"/>
      <c r="AA2459" s="8"/>
      <c r="AB2459" s="8"/>
      <c r="AC2459" s="8"/>
      <c r="AD2459" s="8"/>
      <c r="AE2459" s="8"/>
      <c r="AF2459" s="8"/>
      <c r="AG2459" s="8"/>
      <c r="AH2459" s="8"/>
      <c r="AI2459" s="8"/>
      <c r="AJ2459" s="8"/>
      <c r="AK2459" s="8"/>
    </row>
    <row r="2460" spans="1:37" ht="150.75">
      <c r="A2460" s="18">
        <v>5297</v>
      </c>
      <c r="B2460" s="19"/>
      <c r="C2460" s="28" t="s">
        <v>22490</v>
      </c>
      <c r="D2460" s="28" t="s">
        <v>22491</v>
      </c>
      <c r="E2460" s="22"/>
      <c r="F2460" s="22"/>
      <c r="G2460" s="22"/>
      <c r="H2460" s="23">
        <v>0</v>
      </c>
      <c r="I2460" s="22"/>
      <c r="J2460" s="23" t="s">
        <v>18202</v>
      </c>
      <c r="K2460" s="22"/>
      <c r="L2460" s="23" t="s">
        <v>61</v>
      </c>
      <c r="M2460" s="22"/>
      <c r="N2460" s="22"/>
      <c r="O2460" s="22"/>
      <c r="P2460" s="24"/>
      <c r="Q2460" s="22"/>
      <c r="R2460" s="23" t="s">
        <v>22492</v>
      </c>
      <c r="S2460" s="25"/>
      <c r="T2460" s="26"/>
      <c r="U2460" s="32" t="s">
        <v>545</v>
      </c>
      <c r="V2460" s="22"/>
      <c r="W2460" s="27"/>
      <c r="X2460" s="8"/>
      <c r="Y2460" s="8"/>
      <c r="Z2460" s="8"/>
      <c r="AA2460" s="8"/>
      <c r="AB2460" s="8"/>
      <c r="AC2460" s="8"/>
      <c r="AD2460" s="8"/>
      <c r="AE2460" s="8"/>
      <c r="AF2460" s="8"/>
      <c r="AG2460" s="8"/>
      <c r="AH2460" s="8"/>
      <c r="AI2460" s="8"/>
      <c r="AJ2460" s="8"/>
      <c r="AK2460" s="8"/>
    </row>
    <row r="2461" spans="1:37" ht="30.75">
      <c r="A2461" s="18">
        <v>5302</v>
      </c>
      <c r="B2461" s="19"/>
      <c r="C2461" s="28" t="s">
        <v>22493</v>
      </c>
      <c r="D2461" s="28" t="s">
        <v>22494</v>
      </c>
      <c r="E2461" s="22"/>
      <c r="F2461" s="22"/>
      <c r="G2461" s="22"/>
      <c r="H2461" s="23">
        <v>0</v>
      </c>
      <c r="I2461" s="22"/>
      <c r="J2461" s="23" t="s">
        <v>18202</v>
      </c>
      <c r="K2461" s="22"/>
      <c r="L2461" s="23" t="s">
        <v>2053</v>
      </c>
      <c r="M2461" s="22"/>
      <c r="N2461" s="22"/>
      <c r="O2461" s="22"/>
      <c r="P2461" s="24"/>
      <c r="Q2461" s="23" t="s">
        <v>29</v>
      </c>
      <c r="R2461" s="23" t="s">
        <v>30</v>
      </c>
      <c r="S2461" s="25"/>
      <c r="T2461" s="26"/>
      <c r="U2461" s="26"/>
      <c r="V2461" s="22"/>
      <c r="W2461" s="27"/>
      <c r="X2461" s="8"/>
      <c r="Y2461" s="8"/>
      <c r="Z2461" s="8"/>
      <c r="AA2461" s="8"/>
      <c r="AB2461" s="8"/>
      <c r="AC2461" s="8"/>
      <c r="AD2461" s="8"/>
      <c r="AE2461" s="8"/>
      <c r="AF2461" s="8"/>
      <c r="AG2461" s="8"/>
      <c r="AH2461" s="8"/>
      <c r="AI2461" s="8"/>
      <c r="AJ2461" s="8"/>
      <c r="AK2461" s="8"/>
    </row>
    <row r="2462" spans="1:37" ht="45.75">
      <c r="A2462" s="18">
        <v>5306</v>
      </c>
      <c r="B2462" s="30" t="s">
        <v>18914</v>
      </c>
      <c r="C2462" s="28" t="s">
        <v>22495</v>
      </c>
      <c r="D2462" s="28" t="s">
        <v>22496</v>
      </c>
      <c r="E2462" s="22"/>
      <c r="F2462" s="23" t="s">
        <v>18699</v>
      </c>
      <c r="G2462" s="22"/>
      <c r="H2462" s="23">
        <v>0</v>
      </c>
      <c r="I2462" s="22"/>
      <c r="J2462" s="23" t="s">
        <v>18202</v>
      </c>
      <c r="K2462" s="23" t="s">
        <v>18203</v>
      </c>
      <c r="L2462" s="23" t="s">
        <v>35</v>
      </c>
      <c r="M2462" s="22"/>
      <c r="N2462" s="22"/>
      <c r="O2462" s="23" t="s">
        <v>20337</v>
      </c>
      <c r="P2462" s="24"/>
      <c r="Q2462" s="23" t="s">
        <v>99</v>
      </c>
      <c r="R2462" s="23" t="s">
        <v>10886</v>
      </c>
      <c r="S2462" s="25"/>
      <c r="T2462" s="26"/>
      <c r="U2462" s="26"/>
      <c r="V2462" s="22"/>
      <c r="W2462" s="27"/>
      <c r="X2462" s="8"/>
      <c r="Y2462" s="8"/>
      <c r="Z2462" s="8"/>
      <c r="AA2462" s="8"/>
      <c r="AB2462" s="8"/>
      <c r="AC2462" s="8"/>
      <c r="AD2462" s="8"/>
      <c r="AE2462" s="8"/>
      <c r="AF2462" s="8"/>
      <c r="AG2462" s="8"/>
      <c r="AH2462" s="8"/>
      <c r="AI2462" s="8"/>
      <c r="AJ2462" s="8"/>
      <c r="AK2462" s="8"/>
    </row>
    <row r="2463" spans="1:37" ht="120.75">
      <c r="A2463" s="18">
        <v>5307</v>
      </c>
      <c r="B2463" s="30" t="s">
        <v>22497</v>
      </c>
      <c r="C2463" s="28" t="s">
        <v>22495</v>
      </c>
      <c r="D2463" s="28" t="s">
        <v>22498</v>
      </c>
      <c r="E2463" s="22"/>
      <c r="F2463" s="23" t="s">
        <v>20336</v>
      </c>
      <c r="G2463" s="22"/>
      <c r="H2463" s="23">
        <v>0</v>
      </c>
      <c r="I2463" s="22"/>
      <c r="J2463" s="23" t="s">
        <v>18202</v>
      </c>
      <c r="K2463" s="23" t="s">
        <v>18203</v>
      </c>
      <c r="L2463" s="23" t="s">
        <v>35</v>
      </c>
      <c r="M2463" s="22"/>
      <c r="N2463" s="22"/>
      <c r="O2463" s="23" t="s">
        <v>20337</v>
      </c>
      <c r="P2463" s="24"/>
      <c r="Q2463" s="23" t="s">
        <v>99</v>
      </c>
      <c r="R2463" s="23" t="s">
        <v>10886</v>
      </c>
      <c r="S2463" s="25"/>
      <c r="T2463" s="26"/>
      <c r="U2463" s="26"/>
      <c r="V2463" s="22"/>
      <c r="W2463" s="27"/>
      <c r="X2463" s="8"/>
      <c r="Y2463" s="8"/>
      <c r="Z2463" s="8"/>
      <c r="AA2463" s="8"/>
      <c r="AB2463" s="8"/>
      <c r="AC2463" s="8"/>
      <c r="AD2463" s="8"/>
      <c r="AE2463" s="8"/>
      <c r="AF2463" s="8"/>
      <c r="AG2463" s="8"/>
      <c r="AH2463" s="8"/>
      <c r="AI2463" s="8"/>
      <c r="AJ2463" s="8"/>
      <c r="AK2463" s="8"/>
    </row>
    <row r="2464" spans="1:37" ht="90.75">
      <c r="A2464" s="18">
        <v>5321</v>
      </c>
      <c r="B2464" s="19"/>
      <c r="C2464" s="28" t="s">
        <v>22499</v>
      </c>
      <c r="D2464" s="28" t="s">
        <v>22500</v>
      </c>
      <c r="E2464" s="22"/>
      <c r="F2464" s="23" t="s">
        <v>26</v>
      </c>
      <c r="G2464" s="23" t="s">
        <v>18492</v>
      </c>
      <c r="H2464" s="23">
        <v>0</v>
      </c>
      <c r="I2464" s="22"/>
      <c r="J2464" s="23" t="s">
        <v>18202</v>
      </c>
      <c r="K2464" s="29">
        <v>43497</v>
      </c>
      <c r="L2464" s="23" t="s">
        <v>22022</v>
      </c>
      <c r="M2464" s="22"/>
      <c r="N2464" s="23" t="s">
        <v>20592</v>
      </c>
      <c r="O2464" s="22"/>
      <c r="P2464" s="24"/>
      <c r="Q2464" s="23" t="s">
        <v>29</v>
      </c>
      <c r="R2464" s="23" t="s">
        <v>30</v>
      </c>
      <c r="S2464" s="25"/>
      <c r="T2464" s="26"/>
      <c r="U2464" s="26"/>
      <c r="V2464" s="22"/>
      <c r="W2464" s="27"/>
      <c r="X2464" s="8"/>
      <c r="Y2464" s="8"/>
      <c r="Z2464" s="8"/>
      <c r="AA2464" s="8"/>
      <c r="AB2464" s="8"/>
      <c r="AC2464" s="8"/>
      <c r="AD2464" s="8"/>
      <c r="AE2464" s="8"/>
      <c r="AF2464" s="8"/>
      <c r="AG2464" s="8"/>
      <c r="AH2464" s="8"/>
      <c r="AI2464" s="8"/>
      <c r="AJ2464" s="8"/>
      <c r="AK2464" s="8"/>
    </row>
    <row r="2465" spans="1:37" ht="105.75">
      <c r="A2465" s="18">
        <v>5323</v>
      </c>
      <c r="B2465" s="19"/>
      <c r="C2465" s="28" t="s">
        <v>22501</v>
      </c>
      <c r="D2465" s="28" t="s">
        <v>22502</v>
      </c>
      <c r="E2465" s="22"/>
      <c r="F2465" s="22"/>
      <c r="G2465" s="22"/>
      <c r="H2465" s="23">
        <v>0</v>
      </c>
      <c r="I2465" s="22"/>
      <c r="J2465" s="23" t="s">
        <v>18202</v>
      </c>
      <c r="K2465" s="22"/>
      <c r="L2465" s="23" t="s">
        <v>17409</v>
      </c>
      <c r="M2465" s="22"/>
      <c r="N2465" s="22"/>
      <c r="O2465" s="22"/>
      <c r="P2465" s="24"/>
      <c r="Q2465" s="23" t="s">
        <v>99</v>
      </c>
      <c r="R2465" s="23" t="s">
        <v>179</v>
      </c>
      <c r="S2465" s="25"/>
      <c r="T2465" s="26"/>
      <c r="U2465" s="26"/>
      <c r="V2465" s="22"/>
      <c r="W2465" s="27"/>
      <c r="X2465" s="8"/>
      <c r="Y2465" s="8"/>
      <c r="Z2465" s="8"/>
      <c r="AA2465" s="8"/>
      <c r="AB2465" s="8"/>
      <c r="AC2465" s="8"/>
      <c r="AD2465" s="8"/>
      <c r="AE2465" s="8"/>
      <c r="AF2465" s="8"/>
      <c r="AG2465" s="8"/>
      <c r="AH2465" s="8"/>
      <c r="AI2465" s="8"/>
      <c r="AJ2465" s="8"/>
      <c r="AK2465" s="8"/>
    </row>
    <row r="2466" spans="1:37" ht="60.75">
      <c r="A2466" s="18">
        <v>5329</v>
      </c>
      <c r="B2466" s="19"/>
      <c r="C2466" s="28" t="s">
        <v>22503</v>
      </c>
      <c r="D2466" s="28" t="s">
        <v>20906</v>
      </c>
      <c r="E2466" s="22"/>
      <c r="F2466" s="23" t="s">
        <v>456</v>
      </c>
      <c r="G2466" s="22"/>
      <c r="H2466" s="23">
        <v>0</v>
      </c>
      <c r="I2466" s="22"/>
      <c r="J2466" s="23" t="s">
        <v>18202</v>
      </c>
      <c r="K2466" s="23" t="s">
        <v>18203</v>
      </c>
      <c r="L2466" s="23" t="s">
        <v>18223</v>
      </c>
      <c r="M2466" s="22"/>
      <c r="N2466" s="22"/>
      <c r="O2466" s="22"/>
      <c r="P2466" s="24"/>
      <c r="Q2466" s="23" t="s">
        <v>29</v>
      </c>
      <c r="R2466" s="23" t="s">
        <v>30</v>
      </c>
      <c r="S2466" s="25"/>
      <c r="T2466" s="26"/>
      <c r="U2466" s="26"/>
      <c r="V2466" s="22"/>
      <c r="W2466" s="27"/>
      <c r="X2466" s="8"/>
      <c r="Y2466" s="8"/>
      <c r="Z2466" s="8"/>
      <c r="AA2466" s="8"/>
      <c r="AB2466" s="8"/>
      <c r="AC2466" s="8"/>
      <c r="AD2466" s="8"/>
      <c r="AE2466" s="8"/>
      <c r="AF2466" s="8"/>
      <c r="AG2466" s="8"/>
      <c r="AH2466" s="8"/>
      <c r="AI2466" s="8"/>
      <c r="AJ2466" s="8"/>
      <c r="AK2466" s="8"/>
    </row>
    <row r="2467" spans="1:37" ht="150.75">
      <c r="A2467" s="18">
        <v>5330</v>
      </c>
      <c r="B2467" s="19"/>
      <c r="C2467" s="28" t="s">
        <v>22504</v>
      </c>
      <c r="D2467" s="28" t="s">
        <v>22505</v>
      </c>
      <c r="E2467" s="22"/>
      <c r="F2467" s="23" t="s">
        <v>456</v>
      </c>
      <c r="G2467" s="22"/>
      <c r="H2467" s="23">
        <v>0</v>
      </c>
      <c r="I2467" s="22"/>
      <c r="J2467" s="23" t="s">
        <v>18202</v>
      </c>
      <c r="K2467" s="22"/>
      <c r="L2467" s="23" t="s">
        <v>2053</v>
      </c>
      <c r="M2467" s="23" t="s">
        <v>11857</v>
      </c>
      <c r="N2467" s="22"/>
      <c r="O2467" s="22"/>
      <c r="P2467" s="24"/>
      <c r="Q2467" s="23" t="s">
        <v>29</v>
      </c>
      <c r="R2467" s="23" t="s">
        <v>30</v>
      </c>
      <c r="S2467" s="25"/>
      <c r="T2467" s="26"/>
      <c r="U2467" s="26"/>
      <c r="V2467" s="22"/>
      <c r="W2467" s="27"/>
      <c r="X2467" s="8"/>
      <c r="Y2467" s="8"/>
      <c r="Z2467" s="8"/>
      <c r="AA2467" s="8"/>
      <c r="AB2467" s="8"/>
      <c r="AC2467" s="8"/>
      <c r="AD2467" s="8"/>
      <c r="AE2467" s="8"/>
      <c r="AF2467" s="8"/>
      <c r="AG2467" s="8"/>
      <c r="AH2467" s="8"/>
      <c r="AI2467" s="8"/>
      <c r="AJ2467" s="8"/>
      <c r="AK2467" s="8"/>
    </row>
    <row r="2468" spans="1:37" ht="45.75">
      <c r="A2468" s="18">
        <v>5331</v>
      </c>
      <c r="B2468" s="19"/>
      <c r="C2468" s="28" t="s">
        <v>22504</v>
      </c>
      <c r="D2468" s="28" t="s">
        <v>22506</v>
      </c>
      <c r="E2468" s="22"/>
      <c r="F2468" s="23" t="s">
        <v>456</v>
      </c>
      <c r="G2468" s="22"/>
      <c r="H2468" s="23">
        <v>0</v>
      </c>
      <c r="I2468" s="22"/>
      <c r="J2468" s="23" t="s">
        <v>18202</v>
      </c>
      <c r="K2468" s="22"/>
      <c r="L2468" s="23" t="s">
        <v>2053</v>
      </c>
      <c r="M2468" s="23" t="s">
        <v>11857</v>
      </c>
      <c r="N2468" s="22"/>
      <c r="O2468" s="22"/>
      <c r="P2468" s="24"/>
      <c r="Q2468" s="23" t="s">
        <v>29</v>
      </c>
      <c r="R2468" s="23" t="s">
        <v>30</v>
      </c>
      <c r="S2468" s="25"/>
      <c r="T2468" s="26"/>
      <c r="U2468" s="26"/>
      <c r="V2468" s="22"/>
      <c r="W2468" s="27"/>
      <c r="X2468" s="8"/>
      <c r="Y2468" s="8"/>
      <c r="Z2468" s="8"/>
      <c r="AA2468" s="8"/>
      <c r="AB2468" s="8"/>
      <c r="AC2468" s="8"/>
      <c r="AD2468" s="8"/>
      <c r="AE2468" s="8"/>
      <c r="AF2468" s="8"/>
      <c r="AG2468" s="8"/>
      <c r="AH2468" s="8"/>
      <c r="AI2468" s="8"/>
      <c r="AJ2468" s="8"/>
      <c r="AK2468" s="8"/>
    </row>
    <row r="2469" spans="1:37" ht="120.75">
      <c r="A2469" s="18">
        <v>5335</v>
      </c>
      <c r="B2469" s="19"/>
      <c r="C2469" s="28" t="s">
        <v>10837</v>
      </c>
      <c r="D2469" s="28" t="s">
        <v>22507</v>
      </c>
      <c r="E2469" s="22"/>
      <c r="F2469" s="23" t="s">
        <v>50</v>
      </c>
      <c r="G2469" s="23" t="s">
        <v>22508</v>
      </c>
      <c r="H2469" s="23">
        <v>0</v>
      </c>
      <c r="I2469" s="22"/>
      <c r="J2469" s="23" t="s">
        <v>18202</v>
      </c>
      <c r="K2469" s="29">
        <v>43497</v>
      </c>
      <c r="L2469" s="23" t="s">
        <v>18223</v>
      </c>
      <c r="M2469" s="22"/>
      <c r="N2469" s="23" t="s">
        <v>18576</v>
      </c>
      <c r="O2469" s="22"/>
      <c r="P2469" s="24"/>
      <c r="Q2469" s="23" t="s">
        <v>29</v>
      </c>
      <c r="R2469" s="23" t="s">
        <v>30</v>
      </c>
      <c r="S2469" s="25"/>
      <c r="T2469" s="26"/>
      <c r="U2469" s="26"/>
      <c r="V2469" s="22"/>
      <c r="W2469" s="27"/>
      <c r="X2469" s="8"/>
      <c r="Y2469" s="8"/>
      <c r="Z2469" s="8"/>
      <c r="AA2469" s="8"/>
      <c r="AB2469" s="8"/>
      <c r="AC2469" s="8"/>
      <c r="AD2469" s="8"/>
      <c r="AE2469" s="8"/>
      <c r="AF2469" s="8"/>
      <c r="AG2469" s="8"/>
      <c r="AH2469" s="8"/>
      <c r="AI2469" s="8"/>
      <c r="AJ2469" s="8"/>
      <c r="AK2469" s="8"/>
    </row>
    <row r="2470" spans="1:37" ht="210.75">
      <c r="A2470" s="18">
        <v>5345</v>
      </c>
      <c r="B2470" s="19"/>
      <c r="C2470" s="28" t="s">
        <v>22509</v>
      </c>
      <c r="D2470" s="28" t="s">
        <v>22510</v>
      </c>
      <c r="E2470" s="22"/>
      <c r="F2470" s="22"/>
      <c r="G2470" s="22"/>
      <c r="H2470" s="23">
        <v>0</v>
      </c>
      <c r="I2470" s="22"/>
      <c r="J2470" s="23" t="s">
        <v>18202</v>
      </c>
      <c r="K2470" s="23" t="s">
        <v>18203</v>
      </c>
      <c r="L2470" s="23" t="s">
        <v>219</v>
      </c>
      <c r="M2470" s="22"/>
      <c r="N2470" s="22"/>
      <c r="O2470" s="22"/>
      <c r="P2470" s="24"/>
      <c r="Q2470" s="23" t="s">
        <v>18820</v>
      </c>
      <c r="R2470" s="38">
        <v>87714000000</v>
      </c>
      <c r="S2470" s="25"/>
      <c r="T2470" s="26"/>
      <c r="U2470" s="26"/>
      <c r="V2470" s="22"/>
      <c r="W2470" s="27"/>
      <c r="X2470" s="8"/>
      <c r="Y2470" s="8"/>
      <c r="Z2470" s="8"/>
      <c r="AA2470" s="8"/>
      <c r="AB2470" s="8"/>
      <c r="AC2470" s="8"/>
      <c r="AD2470" s="8"/>
      <c r="AE2470" s="8"/>
      <c r="AF2470" s="8"/>
      <c r="AG2470" s="8"/>
      <c r="AH2470" s="8"/>
      <c r="AI2470" s="8"/>
      <c r="AJ2470" s="8"/>
      <c r="AK2470" s="8"/>
    </row>
    <row r="2471" spans="1:37" ht="105.75">
      <c r="A2471" s="18">
        <v>5346</v>
      </c>
      <c r="B2471" s="19"/>
      <c r="C2471" s="28" t="s">
        <v>22511</v>
      </c>
      <c r="D2471" s="28" t="s">
        <v>22512</v>
      </c>
      <c r="E2471" s="23" t="s">
        <v>22513</v>
      </c>
      <c r="F2471" s="23" t="s">
        <v>677</v>
      </c>
      <c r="G2471" s="22"/>
      <c r="H2471" s="23">
        <v>0</v>
      </c>
      <c r="I2471" s="22"/>
      <c r="J2471" s="23" t="s">
        <v>18202</v>
      </c>
      <c r="K2471" s="22"/>
      <c r="L2471" s="23" t="s">
        <v>18367</v>
      </c>
      <c r="M2471" s="22"/>
      <c r="N2471" s="22"/>
      <c r="O2471" s="22"/>
      <c r="P2471" s="24"/>
      <c r="Q2471" s="22"/>
      <c r="R2471" s="23" t="s">
        <v>18304</v>
      </c>
      <c r="S2471" s="25"/>
      <c r="T2471" s="26"/>
      <c r="U2471" s="26"/>
      <c r="V2471" s="22"/>
      <c r="W2471" s="27"/>
      <c r="X2471" s="8"/>
      <c r="Y2471" s="8"/>
      <c r="Z2471" s="8"/>
      <c r="AA2471" s="8"/>
      <c r="AB2471" s="8"/>
      <c r="AC2471" s="8"/>
      <c r="AD2471" s="8"/>
      <c r="AE2471" s="8"/>
      <c r="AF2471" s="8"/>
      <c r="AG2471" s="8"/>
      <c r="AH2471" s="8"/>
      <c r="AI2471" s="8"/>
      <c r="AJ2471" s="8"/>
      <c r="AK2471" s="8"/>
    </row>
    <row r="2472" spans="1:37" ht="120.75">
      <c r="A2472" s="18">
        <v>5350</v>
      </c>
      <c r="B2472" s="19"/>
      <c r="C2472" s="28" t="s">
        <v>22514</v>
      </c>
      <c r="D2472" s="28" t="s">
        <v>22515</v>
      </c>
      <c r="E2472" s="22"/>
      <c r="F2472" s="22"/>
      <c r="G2472" s="22"/>
      <c r="H2472" s="23">
        <v>0</v>
      </c>
      <c r="I2472" s="22"/>
      <c r="J2472" s="23" t="s">
        <v>18202</v>
      </c>
      <c r="K2472" s="22"/>
      <c r="L2472" s="23" t="s">
        <v>22022</v>
      </c>
      <c r="M2472" s="22"/>
      <c r="N2472" s="22"/>
      <c r="O2472" s="22"/>
      <c r="P2472" s="24"/>
      <c r="Q2472" s="23" t="s">
        <v>29</v>
      </c>
      <c r="R2472" s="23" t="s">
        <v>30</v>
      </c>
      <c r="S2472" s="25"/>
      <c r="T2472" s="26"/>
      <c r="U2472" s="26"/>
      <c r="V2472" s="22"/>
      <c r="W2472" s="27"/>
      <c r="X2472" s="8"/>
      <c r="Y2472" s="8"/>
      <c r="Z2472" s="8"/>
      <c r="AA2472" s="8"/>
      <c r="AB2472" s="8"/>
      <c r="AC2472" s="8"/>
      <c r="AD2472" s="8"/>
      <c r="AE2472" s="8"/>
      <c r="AF2472" s="8"/>
      <c r="AG2472" s="8"/>
      <c r="AH2472" s="8"/>
      <c r="AI2472" s="8"/>
      <c r="AJ2472" s="8"/>
      <c r="AK2472" s="8"/>
    </row>
    <row r="2473" spans="1:37" ht="409.6">
      <c r="A2473" s="18">
        <v>5351</v>
      </c>
      <c r="B2473" s="19"/>
      <c r="C2473" s="28" t="s">
        <v>22516</v>
      </c>
      <c r="D2473" s="21"/>
      <c r="E2473" s="22"/>
      <c r="F2473" s="22"/>
      <c r="G2473" s="22"/>
      <c r="H2473" s="23">
        <v>0</v>
      </c>
      <c r="I2473" s="22"/>
      <c r="J2473" s="23" t="s">
        <v>18202</v>
      </c>
      <c r="K2473" s="22"/>
      <c r="L2473" s="23" t="s">
        <v>2053</v>
      </c>
      <c r="M2473" s="23">
        <v>2017</v>
      </c>
      <c r="N2473" s="22"/>
      <c r="O2473" s="22"/>
      <c r="P2473" s="24"/>
      <c r="Q2473" s="23" t="s">
        <v>20</v>
      </c>
      <c r="R2473" s="23" t="s">
        <v>21</v>
      </c>
      <c r="S2473" s="25"/>
      <c r="T2473" s="26"/>
      <c r="U2473" s="26"/>
      <c r="V2473" s="22"/>
      <c r="W2473" s="27"/>
      <c r="X2473" s="8"/>
      <c r="Y2473" s="8"/>
      <c r="Z2473" s="8"/>
      <c r="AA2473" s="8"/>
      <c r="AB2473" s="8"/>
      <c r="AC2473" s="8"/>
      <c r="AD2473" s="8"/>
      <c r="AE2473" s="8"/>
      <c r="AF2473" s="8"/>
      <c r="AG2473" s="8"/>
      <c r="AH2473" s="8"/>
      <c r="AI2473" s="8"/>
      <c r="AJ2473" s="8"/>
      <c r="AK2473" s="8"/>
    </row>
    <row r="2474" spans="1:37" ht="120.75">
      <c r="A2474" s="18">
        <v>5356</v>
      </c>
      <c r="B2474" s="19"/>
      <c r="C2474" s="28" t="s">
        <v>22517</v>
      </c>
      <c r="D2474" s="28" t="s">
        <v>22518</v>
      </c>
      <c r="E2474" s="22"/>
      <c r="F2474" s="22"/>
      <c r="G2474" s="22"/>
      <c r="H2474" s="23">
        <v>0</v>
      </c>
      <c r="I2474" s="22"/>
      <c r="J2474" s="23" t="s">
        <v>18202</v>
      </c>
      <c r="K2474" s="22"/>
      <c r="L2474" s="23" t="s">
        <v>17409</v>
      </c>
      <c r="M2474" s="22"/>
      <c r="N2474" s="22"/>
      <c r="O2474" s="22"/>
      <c r="P2474" s="24"/>
      <c r="Q2474" s="22"/>
      <c r="R2474" s="23" t="s">
        <v>6887</v>
      </c>
      <c r="S2474" s="25"/>
      <c r="T2474" s="26"/>
      <c r="U2474" s="32" t="s">
        <v>545</v>
      </c>
      <c r="V2474" s="22"/>
      <c r="W2474" s="27"/>
      <c r="X2474" s="8"/>
      <c r="Y2474" s="8"/>
      <c r="Z2474" s="8"/>
      <c r="AA2474" s="8"/>
      <c r="AB2474" s="8"/>
      <c r="AC2474" s="8"/>
      <c r="AD2474" s="8"/>
      <c r="AE2474" s="8"/>
      <c r="AF2474" s="8"/>
      <c r="AG2474" s="8"/>
      <c r="AH2474" s="8"/>
      <c r="AI2474" s="8"/>
      <c r="AJ2474" s="8"/>
      <c r="AK2474" s="8"/>
    </row>
    <row r="2475" spans="1:37" ht="409.6">
      <c r="A2475" s="18">
        <v>5359</v>
      </c>
      <c r="B2475" s="19"/>
      <c r="C2475" s="28" t="s">
        <v>22519</v>
      </c>
      <c r="D2475" s="21"/>
      <c r="E2475" s="22"/>
      <c r="F2475" s="22"/>
      <c r="G2475" s="22"/>
      <c r="H2475" s="23">
        <v>0</v>
      </c>
      <c r="I2475" s="22"/>
      <c r="J2475" s="23" t="s">
        <v>18202</v>
      </c>
      <c r="K2475" s="22"/>
      <c r="L2475" s="23" t="s">
        <v>18219</v>
      </c>
      <c r="M2475" s="23">
        <v>2017</v>
      </c>
      <c r="N2475" s="22"/>
      <c r="O2475" s="22"/>
      <c r="P2475" s="24"/>
      <c r="Q2475" s="23" t="s">
        <v>20</v>
      </c>
      <c r="R2475" s="23" t="s">
        <v>21</v>
      </c>
      <c r="S2475" s="25"/>
      <c r="T2475" s="26"/>
      <c r="U2475" s="26"/>
      <c r="V2475" s="22"/>
      <c r="W2475" s="27"/>
      <c r="X2475" s="8"/>
      <c r="Y2475" s="8"/>
      <c r="Z2475" s="8"/>
      <c r="AA2475" s="8"/>
      <c r="AB2475" s="8"/>
      <c r="AC2475" s="8"/>
      <c r="AD2475" s="8"/>
      <c r="AE2475" s="8"/>
      <c r="AF2475" s="8"/>
      <c r="AG2475" s="8"/>
      <c r="AH2475" s="8"/>
      <c r="AI2475" s="8"/>
      <c r="AJ2475" s="8"/>
      <c r="AK2475" s="8"/>
    </row>
    <row r="2476" spans="1:37" ht="409.6">
      <c r="A2476" s="18">
        <v>5360</v>
      </c>
      <c r="B2476" s="19"/>
      <c r="C2476" s="28" t="s">
        <v>22520</v>
      </c>
      <c r="D2476" s="21"/>
      <c r="E2476" s="22"/>
      <c r="F2476" s="22"/>
      <c r="G2476" s="22"/>
      <c r="H2476" s="23">
        <v>0</v>
      </c>
      <c r="I2476" s="22"/>
      <c r="J2476" s="23" t="s">
        <v>18202</v>
      </c>
      <c r="K2476" s="22"/>
      <c r="L2476" s="23" t="s">
        <v>18219</v>
      </c>
      <c r="M2476" s="23">
        <v>2017</v>
      </c>
      <c r="N2476" s="22"/>
      <c r="O2476" s="22"/>
      <c r="P2476" s="24"/>
      <c r="Q2476" s="23" t="s">
        <v>20</v>
      </c>
      <c r="R2476" s="23" t="s">
        <v>21</v>
      </c>
      <c r="S2476" s="25"/>
      <c r="T2476" s="26"/>
      <c r="U2476" s="26"/>
      <c r="V2476" s="22"/>
      <c r="W2476" s="27"/>
      <c r="X2476" s="8"/>
      <c r="Y2476" s="8"/>
      <c r="Z2476" s="8"/>
      <c r="AA2476" s="8"/>
      <c r="AB2476" s="8"/>
      <c r="AC2476" s="8"/>
      <c r="AD2476" s="8"/>
      <c r="AE2476" s="8"/>
      <c r="AF2476" s="8"/>
      <c r="AG2476" s="8"/>
      <c r="AH2476" s="8"/>
      <c r="AI2476" s="8"/>
      <c r="AJ2476" s="8"/>
      <c r="AK2476" s="8"/>
    </row>
    <row r="2477" spans="1:37" ht="75.75">
      <c r="A2477" s="18">
        <v>5365</v>
      </c>
      <c r="B2477" s="19"/>
      <c r="C2477" s="28" t="s">
        <v>22521</v>
      </c>
      <c r="D2477" s="28" t="s">
        <v>22522</v>
      </c>
      <c r="E2477" s="22"/>
      <c r="F2477" s="23" t="s">
        <v>108</v>
      </c>
      <c r="G2477" s="22"/>
      <c r="H2477" s="23">
        <v>0</v>
      </c>
      <c r="I2477" s="22"/>
      <c r="J2477" s="23" t="s">
        <v>18202</v>
      </c>
      <c r="K2477" s="22"/>
      <c r="L2477" s="23" t="s">
        <v>22022</v>
      </c>
      <c r="M2477" s="23" t="s">
        <v>11857</v>
      </c>
      <c r="N2477" s="22"/>
      <c r="O2477" s="22"/>
      <c r="P2477" s="24"/>
      <c r="Q2477" s="23" t="s">
        <v>29</v>
      </c>
      <c r="R2477" s="23" t="s">
        <v>30</v>
      </c>
      <c r="S2477" s="25"/>
      <c r="T2477" s="26"/>
      <c r="U2477" s="26"/>
      <c r="V2477" s="22"/>
      <c r="W2477" s="27"/>
      <c r="X2477" s="8"/>
      <c r="Y2477" s="8"/>
      <c r="Z2477" s="8"/>
      <c r="AA2477" s="8"/>
      <c r="AB2477" s="8"/>
      <c r="AC2477" s="8"/>
      <c r="AD2477" s="8"/>
      <c r="AE2477" s="8"/>
      <c r="AF2477" s="8"/>
      <c r="AG2477" s="8"/>
      <c r="AH2477" s="8"/>
      <c r="AI2477" s="8"/>
      <c r="AJ2477" s="8"/>
      <c r="AK2477" s="8"/>
    </row>
    <row r="2478" spans="1:37" ht="90.75">
      <c r="A2478" s="18">
        <v>5366</v>
      </c>
      <c r="B2478" s="19"/>
      <c r="C2478" s="28" t="s">
        <v>22523</v>
      </c>
      <c r="D2478" s="28" t="s">
        <v>22524</v>
      </c>
      <c r="E2478" s="22"/>
      <c r="F2478" s="22"/>
      <c r="G2478" s="22"/>
      <c r="H2478" s="23">
        <v>0</v>
      </c>
      <c r="I2478" s="22"/>
      <c r="J2478" s="23" t="s">
        <v>18202</v>
      </c>
      <c r="K2478" s="22"/>
      <c r="L2478" s="23" t="s">
        <v>22022</v>
      </c>
      <c r="M2478" s="22"/>
      <c r="N2478" s="22"/>
      <c r="O2478" s="22"/>
      <c r="P2478" s="24"/>
      <c r="Q2478" s="23" t="s">
        <v>29</v>
      </c>
      <c r="R2478" s="23" t="s">
        <v>30</v>
      </c>
      <c r="S2478" s="25"/>
      <c r="T2478" s="26"/>
      <c r="U2478" s="26"/>
      <c r="V2478" s="22"/>
      <c r="W2478" s="27"/>
      <c r="X2478" s="8"/>
      <c r="Y2478" s="8"/>
      <c r="Z2478" s="8"/>
      <c r="AA2478" s="8"/>
      <c r="AB2478" s="8"/>
      <c r="AC2478" s="8"/>
      <c r="AD2478" s="8"/>
      <c r="AE2478" s="8"/>
      <c r="AF2478" s="8"/>
      <c r="AG2478" s="8"/>
      <c r="AH2478" s="8"/>
      <c r="AI2478" s="8"/>
      <c r="AJ2478" s="8"/>
      <c r="AK2478" s="8"/>
    </row>
    <row r="2479" spans="1:37" ht="405.75">
      <c r="A2479" s="18">
        <v>5372</v>
      </c>
      <c r="B2479" s="19"/>
      <c r="C2479" s="28" t="s">
        <v>22525</v>
      </c>
      <c r="D2479" s="28" t="s">
        <v>22526</v>
      </c>
      <c r="E2479" s="22"/>
      <c r="F2479" s="22"/>
      <c r="G2479" s="22"/>
      <c r="H2479" s="23">
        <v>0</v>
      </c>
      <c r="I2479" s="22"/>
      <c r="J2479" s="23" t="s">
        <v>18202</v>
      </c>
      <c r="K2479" s="22"/>
      <c r="L2479" s="23" t="s">
        <v>22022</v>
      </c>
      <c r="M2479" s="22"/>
      <c r="N2479" s="22"/>
      <c r="O2479" s="22"/>
      <c r="P2479" s="24"/>
      <c r="Q2479" s="23" t="s">
        <v>36</v>
      </c>
      <c r="R2479" s="23" t="s">
        <v>37</v>
      </c>
      <c r="S2479" s="25"/>
      <c r="T2479" s="26"/>
      <c r="U2479" s="26"/>
      <c r="V2479" s="22"/>
      <c r="W2479" s="27"/>
      <c r="X2479" s="8"/>
      <c r="Y2479" s="8"/>
      <c r="Z2479" s="8"/>
      <c r="AA2479" s="8"/>
      <c r="AB2479" s="8"/>
      <c r="AC2479" s="8"/>
      <c r="AD2479" s="8"/>
      <c r="AE2479" s="8"/>
      <c r="AF2479" s="8"/>
      <c r="AG2479" s="8"/>
      <c r="AH2479" s="8"/>
      <c r="AI2479" s="8"/>
      <c r="AJ2479" s="8"/>
      <c r="AK2479" s="8"/>
    </row>
    <row r="2480" spans="1:37" ht="120.75">
      <c r="A2480" s="18">
        <v>5373</v>
      </c>
      <c r="B2480" s="19"/>
      <c r="C2480" s="28" t="s">
        <v>22527</v>
      </c>
      <c r="D2480" s="28" t="s">
        <v>22528</v>
      </c>
      <c r="E2480" s="22"/>
      <c r="F2480" s="23" t="s">
        <v>415</v>
      </c>
      <c r="G2480" s="22"/>
      <c r="H2480" s="23">
        <v>0</v>
      </c>
      <c r="I2480" s="22"/>
      <c r="J2480" s="23" t="s">
        <v>18202</v>
      </c>
      <c r="K2480" s="22"/>
      <c r="L2480" s="23" t="s">
        <v>22022</v>
      </c>
      <c r="M2480" s="22"/>
      <c r="N2480" s="22"/>
      <c r="O2480" s="22"/>
      <c r="P2480" s="24"/>
      <c r="Q2480" s="23" t="s">
        <v>36</v>
      </c>
      <c r="R2480" s="23" t="s">
        <v>37</v>
      </c>
      <c r="S2480" s="25"/>
      <c r="T2480" s="26"/>
      <c r="U2480" s="26"/>
      <c r="V2480" s="22"/>
      <c r="W2480" s="27"/>
      <c r="X2480" s="8"/>
      <c r="Y2480" s="8"/>
      <c r="Z2480" s="8"/>
      <c r="AA2480" s="8"/>
      <c r="AB2480" s="8"/>
      <c r="AC2480" s="8"/>
      <c r="AD2480" s="8"/>
      <c r="AE2480" s="8"/>
      <c r="AF2480" s="8"/>
      <c r="AG2480" s="8"/>
      <c r="AH2480" s="8"/>
      <c r="AI2480" s="8"/>
      <c r="AJ2480" s="8"/>
      <c r="AK2480" s="8"/>
    </row>
    <row r="2481" spans="1:37" ht="135.75">
      <c r="A2481" s="18">
        <v>5374</v>
      </c>
      <c r="B2481" s="19"/>
      <c r="C2481" s="28" t="s">
        <v>22529</v>
      </c>
      <c r="D2481" s="28" t="s">
        <v>22530</v>
      </c>
      <c r="E2481" s="22"/>
      <c r="F2481" s="23" t="s">
        <v>1628</v>
      </c>
      <c r="G2481" s="22"/>
      <c r="H2481" s="23">
        <v>0</v>
      </c>
      <c r="I2481" s="22"/>
      <c r="J2481" s="23" t="s">
        <v>18202</v>
      </c>
      <c r="K2481" s="22"/>
      <c r="L2481" s="23" t="s">
        <v>22022</v>
      </c>
      <c r="M2481" s="22"/>
      <c r="N2481" s="22"/>
      <c r="O2481" s="22"/>
      <c r="P2481" s="24"/>
      <c r="Q2481" s="23" t="s">
        <v>36</v>
      </c>
      <c r="R2481" s="23" t="s">
        <v>37</v>
      </c>
      <c r="S2481" s="25"/>
      <c r="T2481" s="26"/>
      <c r="U2481" s="26"/>
      <c r="V2481" s="22"/>
      <c r="W2481" s="27"/>
      <c r="X2481" s="8"/>
      <c r="Y2481" s="8"/>
      <c r="Z2481" s="8"/>
      <c r="AA2481" s="8"/>
      <c r="AB2481" s="8"/>
      <c r="AC2481" s="8"/>
      <c r="AD2481" s="8"/>
      <c r="AE2481" s="8"/>
      <c r="AF2481" s="8"/>
      <c r="AG2481" s="8"/>
      <c r="AH2481" s="8"/>
      <c r="AI2481" s="8"/>
      <c r="AJ2481" s="8"/>
      <c r="AK2481" s="8"/>
    </row>
    <row r="2482" spans="1:37" ht="165.75">
      <c r="A2482" s="18">
        <v>5375</v>
      </c>
      <c r="B2482" s="19"/>
      <c r="C2482" s="28" t="s">
        <v>22531</v>
      </c>
      <c r="D2482" s="28" t="s">
        <v>22532</v>
      </c>
      <c r="E2482" s="22"/>
      <c r="F2482" s="23" t="s">
        <v>1628</v>
      </c>
      <c r="G2482" s="22"/>
      <c r="H2482" s="23">
        <v>0</v>
      </c>
      <c r="I2482" s="22"/>
      <c r="J2482" s="23" t="s">
        <v>18202</v>
      </c>
      <c r="K2482" s="22"/>
      <c r="L2482" s="23" t="s">
        <v>22022</v>
      </c>
      <c r="M2482" s="22"/>
      <c r="N2482" s="22"/>
      <c r="O2482" s="22"/>
      <c r="P2482" s="24"/>
      <c r="Q2482" s="23" t="s">
        <v>36</v>
      </c>
      <c r="R2482" s="23" t="s">
        <v>37</v>
      </c>
      <c r="S2482" s="25"/>
      <c r="T2482" s="26"/>
      <c r="U2482" s="26"/>
      <c r="V2482" s="22"/>
      <c r="W2482" s="27"/>
      <c r="X2482" s="8"/>
      <c r="Y2482" s="8"/>
      <c r="Z2482" s="8"/>
      <c r="AA2482" s="8"/>
      <c r="AB2482" s="8"/>
      <c r="AC2482" s="8"/>
      <c r="AD2482" s="8"/>
      <c r="AE2482" s="8"/>
      <c r="AF2482" s="8"/>
      <c r="AG2482" s="8"/>
      <c r="AH2482" s="8"/>
      <c r="AI2482" s="8"/>
      <c r="AJ2482" s="8"/>
      <c r="AK2482" s="8"/>
    </row>
    <row r="2483" spans="1:37" ht="409.6">
      <c r="A2483" s="18">
        <v>5382</v>
      </c>
      <c r="B2483" s="19"/>
      <c r="C2483" s="28" t="s">
        <v>22533</v>
      </c>
      <c r="D2483" s="21"/>
      <c r="E2483" s="22"/>
      <c r="F2483" s="22"/>
      <c r="G2483" s="22"/>
      <c r="H2483" s="23">
        <v>0</v>
      </c>
      <c r="I2483" s="22"/>
      <c r="J2483" s="23" t="s">
        <v>18202</v>
      </c>
      <c r="K2483" s="22"/>
      <c r="L2483" s="23" t="s">
        <v>18267</v>
      </c>
      <c r="M2483" s="23">
        <v>2017</v>
      </c>
      <c r="N2483" s="22"/>
      <c r="O2483" s="22"/>
      <c r="P2483" s="24"/>
      <c r="Q2483" s="23" t="s">
        <v>20</v>
      </c>
      <c r="R2483" s="23" t="s">
        <v>21</v>
      </c>
      <c r="S2483" s="25"/>
      <c r="T2483" s="26"/>
      <c r="U2483" s="26"/>
      <c r="V2483" s="22"/>
      <c r="W2483" s="27"/>
      <c r="X2483" s="8"/>
      <c r="Y2483" s="8"/>
      <c r="Z2483" s="8"/>
      <c r="AA2483" s="8"/>
      <c r="AB2483" s="8"/>
      <c r="AC2483" s="8"/>
      <c r="AD2483" s="8"/>
      <c r="AE2483" s="8"/>
      <c r="AF2483" s="8"/>
      <c r="AG2483" s="8"/>
      <c r="AH2483" s="8"/>
      <c r="AI2483" s="8"/>
      <c r="AJ2483" s="8"/>
      <c r="AK2483" s="8"/>
    </row>
    <row r="2484" spans="1:37" ht="195.75">
      <c r="A2484" s="18">
        <v>5393</v>
      </c>
      <c r="B2484" s="19"/>
      <c r="C2484" s="28" t="s">
        <v>22534</v>
      </c>
      <c r="D2484" s="28" t="s">
        <v>22535</v>
      </c>
      <c r="E2484" s="22"/>
      <c r="F2484" s="23" t="s">
        <v>1628</v>
      </c>
      <c r="G2484" s="22"/>
      <c r="H2484" s="23">
        <v>0</v>
      </c>
      <c r="I2484" s="22"/>
      <c r="J2484" s="23" t="s">
        <v>18202</v>
      </c>
      <c r="K2484" s="22"/>
      <c r="L2484" s="23" t="s">
        <v>22022</v>
      </c>
      <c r="M2484" s="22"/>
      <c r="N2484" s="22"/>
      <c r="O2484" s="22"/>
      <c r="P2484" s="24"/>
      <c r="Q2484" s="23" t="s">
        <v>36</v>
      </c>
      <c r="R2484" s="23" t="s">
        <v>37</v>
      </c>
      <c r="S2484" s="25"/>
      <c r="T2484" s="26"/>
      <c r="U2484" s="26"/>
      <c r="V2484" s="22"/>
      <c r="W2484" s="27"/>
      <c r="X2484" s="8"/>
      <c r="Y2484" s="8"/>
      <c r="Z2484" s="8"/>
      <c r="AA2484" s="8"/>
      <c r="AB2484" s="8"/>
      <c r="AC2484" s="8"/>
      <c r="AD2484" s="8"/>
      <c r="AE2484" s="8"/>
      <c r="AF2484" s="8"/>
      <c r="AG2484" s="8"/>
      <c r="AH2484" s="8"/>
      <c r="AI2484" s="8"/>
      <c r="AJ2484" s="8"/>
      <c r="AK2484" s="8"/>
    </row>
    <row r="2485" spans="1:37" ht="409.6">
      <c r="A2485" s="18">
        <v>5394</v>
      </c>
      <c r="B2485" s="19"/>
      <c r="C2485" s="28" t="s">
        <v>22536</v>
      </c>
      <c r="D2485" s="21"/>
      <c r="E2485" s="22"/>
      <c r="F2485" s="22"/>
      <c r="G2485" s="22"/>
      <c r="H2485" s="23">
        <v>0</v>
      </c>
      <c r="I2485" s="22"/>
      <c r="J2485" s="23" t="s">
        <v>18202</v>
      </c>
      <c r="K2485" s="22"/>
      <c r="L2485" s="23" t="s">
        <v>21045</v>
      </c>
      <c r="M2485" s="23">
        <v>2017</v>
      </c>
      <c r="N2485" s="22"/>
      <c r="O2485" s="22"/>
      <c r="P2485" s="24"/>
      <c r="Q2485" s="23" t="s">
        <v>20</v>
      </c>
      <c r="R2485" s="23" t="s">
        <v>21</v>
      </c>
      <c r="S2485" s="25"/>
      <c r="T2485" s="26"/>
      <c r="U2485" s="26"/>
      <c r="V2485" s="22"/>
      <c r="W2485" s="27"/>
      <c r="X2485" s="8"/>
      <c r="Y2485" s="8"/>
      <c r="Z2485" s="8"/>
      <c r="AA2485" s="8"/>
      <c r="AB2485" s="8"/>
      <c r="AC2485" s="8"/>
      <c r="AD2485" s="8"/>
      <c r="AE2485" s="8"/>
      <c r="AF2485" s="8"/>
      <c r="AG2485" s="8"/>
      <c r="AH2485" s="8"/>
      <c r="AI2485" s="8"/>
      <c r="AJ2485" s="8"/>
      <c r="AK2485" s="8"/>
    </row>
    <row r="2486" spans="1:37" ht="409.6">
      <c r="A2486" s="18">
        <v>5395</v>
      </c>
      <c r="B2486" s="19"/>
      <c r="C2486" s="28" t="s">
        <v>22537</v>
      </c>
      <c r="D2486" s="21"/>
      <c r="E2486" s="22"/>
      <c r="F2486" s="22"/>
      <c r="G2486" s="22"/>
      <c r="H2486" s="23">
        <v>0</v>
      </c>
      <c r="I2486" s="22"/>
      <c r="J2486" s="23" t="s">
        <v>18202</v>
      </c>
      <c r="K2486" s="22"/>
      <c r="L2486" s="23" t="s">
        <v>18267</v>
      </c>
      <c r="M2486" s="23">
        <v>2017</v>
      </c>
      <c r="N2486" s="22"/>
      <c r="O2486" s="22"/>
      <c r="P2486" s="24"/>
      <c r="Q2486" s="23" t="s">
        <v>20</v>
      </c>
      <c r="R2486" s="23" t="s">
        <v>21</v>
      </c>
      <c r="S2486" s="25"/>
      <c r="T2486" s="26"/>
      <c r="U2486" s="26"/>
      <c r="V2486" s="22"/>
      <c r="W2486" s="27"/>
      <c r="X2486" s="8"/>
      <c r="Y2486" s="8"/>
      <c r="Z2486" s="8"/>
      <c r="AA2486" s="8"/>
      <c r="AB2486" s="8"/>
      <c r="AC2486" s="8"/>
      <c r="AD2486" s="8"/>
      <c r="AE2486" s="8"/>
      <c r="AF2486" s="8"/>
      <c r="AG2486" s="8"/>
      <c r="AH2486" s="8"/>
      <c r="AI2486" s="8"/>
      <c r="AJ2486" s="8"/>
      <c r="AK2486" s="8"/>
    </row>
    <row r="2487" spans="1:37" ht="45.75">
      <c r="A2487" s="18">
        <v>5396</v>
      </c>
      <c r="B2487" s="19"/>
      <c r="C2487" s="28" t="s">
        <v>22538</v>
      </c>
      <c r="D2487" s="28" t="s">
        <v>22539</v>
      </c>
      <c r="E2487" s="22"/>
      <c r="F2487" s="22"/>
      <c r="G2487" s="22"/>
      <c r="H2487" s="23">
        <v>0</v>
      </c>
      <c r="I2487" s="22"/>
      <c r="J2487" s="23" t="s">
        <v>18202</v>
      </c>
      <c r="K2487" s="22"/>
      <c r="L2487" s="23" t="s">
        <v>2053</v>
      </c>
      <c r="M2487" s="22"/>
      <c r="N2487" s="22"/>
      <c r="O2487" s="22"/>
      <c r="P2487" s="24"/>
      <c r="Q2487" s="23" t="s">
        <v>29</v>
      </c>
      <c r="R2487" s="23" t="s">
        <v>30</v>
      </c>
      <c r="S2487" s="25"/>
      <c r="T2487" s="26"/>
      <c r="U2487" s="26"/>
      <c r="V2487" s="22"/>
      <c r="W2487" s="27"/>
      <c r="X2487" s="8"/>
      <c r="Y2487" s="8"/>
      <c r="Z2487" s="8"/>
      <c r="AA2487" s="8"/>
      <c r="AB2487" s="8"/>
      <c r="AC2487" s="8"/>
      <c r="AD2487" s="8"/>
      <c r="AE2487" s="8"/>
      <c r="AF2487" s="8"/>
      <c r="AG2487" s="8"/>
      <c r="AH2487" s="8"/>
      <c r="AI2487" s="8"/>
      <c r="AJ2487" s="8"/>
      <c r="AK2487" s="8"/>
    </row>
    <row r="2488" spans="1:37" ht="75.75">
      <c r="A2488" s="18">
        <v>5397</v>
      </c>
      <c r="B2488" s="19"/>
      <c r="C2488" s="28" t="s">
        <v>22540</v>
      </c>
      <c r="D2488" s="28" t="s">
        <v>22541</v>
      </c>
      <c r="E2488" s="22"/>
      <c r="F2488" s="23" t="s">
        <v>108</v>
      </c>
      <c r="G2488" s="35">
        <v>45584</v>
      </c>
      <c r="H2488" s="23">
        <v>0</v>
      </c>
      <c r="I2488" s="22"/>
      <c r="J2488" s="23" t="s">
        <v>18202</v>
      </c>
      <c r="K2488" s="29">
        <v>43497</v>
      </c>
      <c r="L2488" s="23" t="s">
        <v>22022</v>
      </c>
      <c r="M2488" s="22"/>
      <c r="N2488" s="23" t="s">
        <v>3981</v>
      </c>
      <c r="O2488" s="22"/>
      <c r="P2488" s="24"/>
      <c r="Q2488" s="23" t="s">
        <v>29</v>
      </c>
      <c r="R2488" s="23" t="s">
        <v>30</v>
      </c>
      <c r="S2488" s="25"/>
      <c r="T2488" s="26"/>
      <c r="U2488" s="26"/>
      <c r="V2488" s="22"/>
      <c r="W2488" s="27"/>
      <c r="X2488" s="8"/>
      <c r="Y2488" s="8"/>
      <c r="Z2488" s="8"/>
      <c r="AA2488" s="8"/>
      <c r="AB2488" s="8"/>
      <c r="AC2488" s="8"/>
      <c r="AD2488" s="8"/>
      <c r="AE2488" s="8"/>
      <c r="AF2488" s="8"/>
      <c r="AG2488" s="8"/>
      <c r="AH2488" s="8"/>
      <c r="AI2488" s="8"/>
      <c r="AJ2488" s="8"/>
      <c r="AK2488" s="8"/>
    </row>
    <row r="2489" spans="1:37" ht="90.75">
      <c r="A2489" s="18">
        <v>5398</v>
      </c>
      <c r="B2489" s="19"/>
      <c r="C2489" s="28" t="s">
        <v>22542</v>
      </c>
      <c r="D2489" s="28" t="s">
        <v>22543</v>
      </c>
      <c r="E2489" s="22"/>
      <c r="F2489" s="22"/>
      <c r="G2489" s="22"/>
      <c r="H2489" s="23">
        <v>0</v>
      </c>
      <c r="I2489" s="22"/>
      <c r="J2489" s="23" t="s">
        <v>18202</v>
      </c>
      <c r="K2489" s="23" t="s">
        <v>18203</v>
      </c>
      <c r="L2489" s="23" t="s">
        <v>61</v>
      </c>
      <c r="M2489" s="22"/>
      <c r="N2489" s="22"/>
      <c r="O2489" s="22"/>
      <c r="P2489" s="24"/>
      <c r="Q2489" s="23" t="s">
        <v>99</v>
      </c>
      <c r="R2489" s="23" t="s">
        <v>179</v>
      </c>
      <c r="S2489" s="25"/>
      <c r="T2489" s="26"/>
      <c r="U2489" s="26"/>
      <c r="V2489" s="22"/>
      <c r="W2489" s="27"/>
      <c r="X2489" s="8"/>
      <c r="Y2489" s="8"/>
      <c r="Z2489" s="8"/>
      <c r="AA2489" s="8"/>
      <c r="AB2489" s="8"/>
      <c r="AC2489" s="8"/>
      <c r="AD2489" s="8"/>
      <c r="AE2489" s="8"/>
      <c r="AF2489" s="8"/>
      <c r="AG2489" s="8"/>
      <c r="AH2489" s="8"/>
      <c r="AI2489" s="8"/>
      <c r="AJ2489" s="8"/>
      <c r="AK2489" s="8"/>
    </row>
    <row r="2490" spans="1:37" ht="409.6">
      <c r="A2490" s="18">
        <v>5399</v>
      </c>
      <c r="B2490" s="19"/>
      <c r="C2490" s="28" t="s">
        <v>22544</v>
      </c>
      <c r="D2490" s="21"/>
      <c r="E2490" s="22"/>
      <c r="F2490" s="22"/>
      <c r="G2490" s="22"/>
      <c r="H2490" s="23">
        <v>0</v>
      </c>
      <c r="I2490" s="22"/>
      <c r="J2490" s="23" t="s">
        <v>18202</v>
      </c>
      <c r="K2490" s="22"/>
      <c r="L2490" s="23" t="s">
        <v>21045</v>
      </c>
      <c r="M2490" s="23">
        <v>2017</v>
      </c>
      <c r="N2490" s="22"/>
      <c r="O2490" s="22"/>
      <c r="P2490" s="24"/>
      <c r="Q2490" s="23" t="s">
        <v>20</v>
      </c>
      <c r="R2490" s="23" t="s">
        <v>21</v>
      </c>
      <c r="S2490" s="25"/>
      <c r="T2490" s="26"/>
      <c r="U2490" s="26"/>
      <c r="V2490" s="22"/>
      <c r="W2490" s="27"/>
      <c r="X2490" s="8"/>
      <c r="Y2490" s="8"/>
      <c r="Z2490" s="8"/>
      <c r="AA2490" s="8"/>
      <c r="AB2490" s="8"/>
      <c r="AC2490" s="8"/>
      <c r="AD2490" s="8"/>
      <c r="AE2490" s="8"/>
      <c r="AF2490" s="8"/>
      <c r="AG2490" s="8"/>
      <c r="AH2490" s="8"/>
      <c r="AI2490" s="8"/>
      <c r="AJ2490" s="8"/>
      <c r="AK2490" s="8"/>
    </row>
    <row r="2491" spans="1:37" ht="225.75">
      <c r="A2491" s="18">
        <v>5400</v>
      </c>
      <c r="B2491" s="19"/>
      <c r="C2491" s="20" t="s">
        <v>22545</v>
      </c>
      <c r="D2491" s="28" t="s">
        <v>22546</v>
      </c>
      <c r="E2491" s="22"/>
      <c r="F2491" s="22"/>
      <c r="G2491" s="22"/>
      <c r="H2491" s="23">
        <v>0</v>
      </c>
      <c r="I2491" s="22"/>
      <c r="J2491" s="23" t="s">
        <v>18202</v>
      </c>
      <c r="K2491" s="31">
        <v>43313</v>
      </c>
      <c r="L2491" s="23" t="s">
        <v>219</v>
      </c>
      <c r="M2491" s="22"/>
      <c r="N2491" s="22"/>
      <c r="O2491" s="22"/>
      <c r="P2491" s="24"/>
      <c r="Q2491" s="23" t="s">
        <v>18541</v>
      </c>
      <c r="R2491" s="22"/>
      <c r="S2491" s="33"/>
      <c r="T2491" s="26"/>
      <c r="U2491" s="26"/>
      <c r="V2491" s="22"/>
      <c r="W2491" s="27"/>
      <c r="X2491" s="8"/>
      <c r="Y2491" s="8"/>
      <c r="Z2491" s="8"/>
      <c r="AA2491" s="8"/>
      <c r="AB2491" s="8"/>
      <c r="AC2491" s="8"/>
      <c r="AD2491" s="8"/>
      <c r="AE2491" s="8"/>
      <c r="AF2491" s="8"/>
      <c r="AG2491" s="8"/>
      <c r="AH2491" s="8"/>
      <c r="AI2491" s="8"/>
      <c r="AJ2491" s="8"/>
      <c r="AK2491" s="8"/>
    </row>
    <row r="2492" spans="1:37" ht="315.75">
      <c r="A2492" s="18">
        <v>5401</v>
      </c>
      <c r="B2492" s="19"/>
      <c r="C2492" s="20" t="s">
        <v>22545</v>
      </c>
      <c r="D2492" s="28" t="s">
        <v>22547</v>
      </c>
      <c r="E2492" s="22"/>
      <c r="F2492" s="22"/>
      <c r="G2492" s="22"/>
      <c r="H2492" s="23">
        <v>0</v>
      </c>
      <c r="I2492" s="22"/>
      <c r="J2492" s="23" t="s">
        <v>18202</v>
      </c>
      <c r="K2492" s="31">
        <v>43313</v>
      </c>
      <c r="L2492" s="23" t="s">
        <v>219</v>
      </c>
      <c r="M2492" s="22"/>
      <c r="N2492" s="22"/>
      <c r="O2492" s="22"/>
      <c r="P2492" s="24"/>
      <c r="Q2492" s="23" t="s">
        <v>18541</v>
      </c>
      <c r="R2492" s="22"/>
      <c r="S2492" s="33"/>
      <c r="T2492" s="26"/>
      <c r="U2492" s="26"/>
      <c r="V2492" s="22"/>
      <c r="W2492" s="27"/>
      <c r="X2492" s="8"/>
      <c r="Y2492" s="8"/>
      <c r="Z2492" s="8"/>
      <c r="AA2492" s="8"/>
      <c r="AB2492" s="8"/>
      <c r="AC2492" s="8"/>
      <c r="AD2492" s="8"/>
      <c r="AE2492" s="8"/>
      <c r="AF2492" s="8"/>
      <c r="AG2492" s="8"/>
      <c r="AH2492" s="8"/>
      <c r="AI2492" s="8"/>
      <c r="AJ2492" s="8"/>
      <c r="AK2492" s="8"/>
    </row>
    <row r="2493" spans="1:37" ht="285.75">
      <c r="A2493" s="18">
        <v>5402</v>
      </c>
      <c r="B2493" s="19"/>
      <c r="C2493" s="20" t="s">
        <v>22545</v>
      </c>
      <c r="D2493" s="28" t="s">
        <v>22548</v>
      </c>
      <c r="E2493" s="22"/>
      <c r="F2493" s="22"/>
      <c r="G2493" s="22"/>
      <c r="H2493" s="23">
        <v>0</v>
      </c>
      <c r="I2493" s="22"/>
      <c r="J2493" s="23" t="s">
        <v>18202</v>
      </c>
      <c r="K2493" s="31">
        <v>43313</v>
      </c>
      <c r="L2493" s="23" t="s">
        <v>219</v>
      </c>
      <c r="M2493" s="22"/>
      <c r="N2493" s="22"/>
      <c r="O2493" s="22"/>
      <c r="P2493" s="24"/>
      <c r="Q2493" s="23" t="s">
        <v>18541</v>
      </c>
      <c r="R2493" s="22"/>
      <c r="S2493" s="33"/>
      <c r="T2493" s="26"/>
      <c r="U2493" s="26"/>
      <c r="V2493" s="22"/>
      <c r="W2493" s="27"/>
      <c r="X2493" s="8"/>
      <c r="Y2493" s="8"/>
      <c r="Z2493" s="8"/>
      <c r="AA2493" s="8"/>
      <c r="AB2493" s="8"/>
      <c r="AC2493" s="8"/>
      <c r="AD2493" s="8"/>
      <c r="AE2493" s="8"/>
      <c r="AF2493" s="8"/>
      <c r="AG2493" s="8"/>
      <c r="AH2493" s="8"/>
      <c r="AI2493" s="8"/>
      <c r="AJ2493" s="8"/>
      <c r="AK2493" s="8"/>
    </row>
    <row r="2494" spans="1:37" ht="180.75">
      <c r="A2494" s="18">
        <v>5403</v>
      </c>
      <c r="B2494" s="19"/>
      <c r="C2494" s="20" t="s">
        <v>22545</v>
      </c>
      <c r="D2494" s="28" t="s">
        <v>22549</v>
      </c>
      <c r="E2494" s="22"/>
      <c r="F2494" s="22"/>
      <c r="G2494" s="22"/>
      <c r="H2494" s="23">
        <v>0</v>
      </c>
      <c r="I2494" s="22"/>
      <c r="J2494" s="23" t="s">
        <v>18202</v>
      </c>
      <c r="K2494" s="31">
        <v>43313</v>
      </c>
      <c r="L2494" s="23" t="s">
        <v>219</v>
      </c>
      <c r="M2494" s="22"/>
      <c r="N2494" s="22"/>
      <c r="O2494" s="22"/>
      <c r="P2494" s="24"/>
      <c r="Q2494" s="23" t="s">
        <v>18541</v>
      </c>
      <c r="R2494" s="22"/>
      <c r="S2494" s="33"/>
      <c r="T2494" s="26"/>
      <c r="U2494" s="26"/>
      <c r="V2494" s="22"/>
      <c r="W2494" s="27"/>
      <c r="X2494" s="8"/>
      <c r="Y2494" s="8"/>
      <c r="Z2494" s="8"/>
      <c r="AA2494" s="8"/>
      <c r="AB2494" s="8"/>
      <c r="AC2494" s="8"/>
      <c r="AD2494" s="8"/>
      <c r="AE2494" s="8"/>
      <c r="AF2494" s="8"/>
      <c r="AG2494" s="8"/>
      <c r="AH2494" s="8"/>
      <c r="AI2494" s="8"/>
      <c r="AJ2494" s="8"/>
      <c r="AK2494" s="8"/>
    </row>
    <row r="2495" spans="1:37" ht="409.6">
      <c r="A2495" s="18">
        <v>5404</v>
      </c>
      <c r="B2495" s="19"/>
      <c r="C2495" s="28" t="s">
        <v>22550</v>
      </c>
      <c r="D2495" s="21"/>
      <c r="E2495" s="22"/>
      <c r="F2495" s="22"/>
      <c r="G2495" s="22"/>
      <c r="H2495" s="23">
        <v>0</v>
      </c>
      <c r="I2495" s="22"/>
      <c r="J2495" s="23" t="s">
        <v>18202</v>
      </c>
      <c r="K2495" s="22"/>
      <c r="L2495" s="23" t="s">
        <v>18267</v>
      </c>
      <c r="M2495" s="23">
        <v>2017</v>
      </c>
      <c r="N2495" s="22"/>
      <c r="O2495" s="22"/>
      <c r="P2495" s="24"/>
      <c r="Q2495" s="23" t="s">
        <v>20</v>
      </c>
      <c r="R2495" s="23" t="s">
        <v>21</v>
      </c>
      <c r="S2495" s="25"/>
      <c r="T2495" s="26"/>
      <c r="U2495" s="26"/>
      <c r="V2495" s="22"/>
      <c r="W2495" s="27"/>
      <c r="X2495" s="8"/>
      <c r="Y2495" s="8"/>
      <c r="Z2495" s="8"/>
      <c r="AA2495" s="8"/>
      <c r="AB2495" s="8"/>
      <c r="AC2495" s="8"/>
      <c r="AD2495" s="8"/>
      <c r="AE2495" s="8"/>
      <c r="AF2495" s="8"/>
      <c r="AG2495" s="8"/>
      <c r="AH2495" s="8"/>
      <c r="AI2495" s="8"/>
      <c r="AJ2495" s="8"/>
      <c r="AK2495" s="8"/>
    </row>
    <row r="2496" spans="1:37" ht="210.75">
      <c r="A2496" s="18">
        <v>5405</v>
      </c>
      <c r="B2496" s="19"/>
      <c r="C2496" s="28" t="s">
        <v>22551</v>
      </c>
      <c r="D2496" s="28" t="s">
        <v>22552</v>
      </c>
      <c r="E2496" s="22"/>
      <c r="F2496" s="23" t="s">
        <v>1628</v>
      </c>
      <c r="G2496" s="22"/>
      <c r="H2496" s="23">
        <v>0</v>
      </c>
      <c r="I2496" s="22"/>
      <c r="J2496" s="23" t="s">
        <v>18202</v>
      </c>
      <c r="K2496" s="22"/>
      <c r="L2496" s="23" t="s">
        <v>22022</v>
      </c>
      <c r="M2496" s="22"/>
      <c r="N2496" s="22"/>
      <c r="O2496" s="22"/>
      <c r="P2496" s="24"/>
      <c r="Q2496" s="23" t="s">
        <v>36</v>
      </c>
      <c r="R2496" s="23" t="s">
        <v>37</v>
      </c>
      <c r="S2496" s="25"/>
      <c r="T2496" s="26"/>
      <c r="U2496" s="26"/>
      <c r="V2496" s="22"/>
      <c r="W2496" s="27"/>
      <c r="X2496" s="8"/>
      <c r="Y2496" s="8"/>
      <c r="Z2496" s="8"/>
      <c r="AA2496" s="8"/>
      <c r="AB2496" s="8"/>
      <c r="AC2496" s="8"/>
      <c r="AD2496" s="8"/>
      <c r="AE2496" s="8"/>
      <c r="AF2496" s="8"/>
      <c r="AG2496" s="8"/>
      <c r="AH2496" s="8"/>
      <c r="AI2496" s="8"/>
      <c r="AJ2496" s="8"/>
      <c r="AK2496" s="8"/>
    </row>
    <row r="2497" spans="1:37" ht="409.6">
      <c r="A2497" s="18">
        <v>5407</v>
      </c>
      <c r="B2497" s="19"/>
      <c r="C2497" s="28" t="s">
        <v>22553</v>
      </c>
      <c r="D2497" s="21"/>
      <c r="E2497" s="22"/>
      <c r="F2497" s="22"/>
      <c r="G2497" s="22"/>
      <c r="H2497" s="23">
        <v>0</v>
      </c>
      <c r="I2497" s="22"/>
      <c r="J2497" s="23" t="s">
        <v>18202</v>
      </c>
      <c r="K2497" s="22"/>
      <c r="L2497" s="23" t="s">
        <v>22554</v>
      </c>
      <c r="M2497" s="23">
        <v>2017</v>
      </c>
      <c r="N2497" s="22"/>
      <c r="O2497" s="22"/>
      <c r="P2497" s="24"/>
      <c r="Q2497" s="23" t="s">
        <v>20</v>
      </c>
      <c r="R2497" s="23" t="s">
        <v>21</v>
      </c>
      <c r="S2497" s="25"/>
      <c r="T2497" s="26"/>
      <c r="U2497" s="26"/>
      <c r="V2497" s="22"/>
      <c r="W2497" s="27"/>
      <c r="X2497" s="8"/>
      <c r="Y2497" s="8"/>
      <c r="Z2497" s="8"/>
      <c r="AA2497" s="8"/>
      <c r="AB2497" s="8"/>
      <c r="AC2497" s="8"/>
      <c r="AD2497" s="8"/>
      <c r="AE2497" s="8"/>
      <c r="AF2497" s="8"/>
      <c r="AG2497" s="8"/>
      <c r="AH2497" s="8"/>
      <c r="AI2497" s="8"/>
      <c r="AJ2497" s="8"/>
      <c r="AK2497" s="8"/>
    </row>
    <row r="2498" spans="1:37" ht="409.6">
      <c r="A2498" s="18">
        <v>5408</v>
      </c>
      <c r="B2498" s="19"/>
      <c r="C2498" s="28" t="s">
        <v>22555</v>
      </c>
      <c r="D2498" s="21"/>
      <c r="E2498" s="22"/>
      <c r="F2498" s="22"/>
      <c r="G2498" s="22"/>
      <c r="H2498" s="23">
        <v>0</v>
      </c>
      <c r="I2498" s="22"/>
      <c r="J2498" s="23" t="s">
        <v>18202</v>
      </c>
      <c r="K2498" s="22"/>
      <c r="L2498" s="23" t="s">
        <v>22554</v>
      </c>
      <c r="M2498" s="23">
        <v>2017</v>
      </c>
      <c r="N2498" s="22"/>
      <c r="O2498" s="22"/>
      <c r="P2498" s="24"/>
      <c r="Q2498" s="23" t="s">
        <v>20</v>
      </c>
      <c r="R2498" s="23" t="s">
        <v>21</v>
      </c>
      <c r="S2498" s="25"/>
      <c r="T2498" s="26"/>
      <c r="U2498" s="26"/>
      <c r="V2498" s="22"/>
      <c r="W2498" s="27"/>
      <c r="X2498" s="8"/>
      <c r="Y2498" s="8"/>
      <c r="Z2498" s="8"/>
      <c r="AA2498" s="8"/>
      <c r="AB2498" s="8"/>
      <c r="AC2498" s="8"/>
      <c r="AD2498" s="8"/>
      <c r="AE2498" s="8"/>
      <c r="AF2498" s="8"/>
      <c r="AG2498" s="8"/>
      <c r="AH2498" s="8"/>
      <c r="AI2498" s="8"/>
      <c r="AJ2498" s="8"/>
      <c r="AK2498" s="8"/>
    </row>
    <row r="2499" spans="1:37" ht="90.75">
      <c r="A2499" s="18">
        <v>5409</v>
      </c>
      <c r="B2499" s="30" t="s">
        <v>18696</v>
      </c>
      <c r="C2499" s="28" t="s">
        <v>22556</v>
      </c>
      <c r="D2499" s="28" t="s">
        <v>22557</v>
      </c>
      <c r="E2499" s="22"/>
      <c r="F2499" s="23" t="s">
        <v>415</v>
      </c>
      <c r="G2499" s="22"/>
      <c r="H2499" s="23">
        <v>0</v>
      </c>
      <c r="I2499" s="22"/>
      <c r="J2499" s="23" t="s">
        <v>18202</v>
      </c>
      <c r="K2499" s="23" t="s">
        <v>18203</v>
      </c>
      <c r="L2499" s="23" t="s">
        <v>35</v>
      </c>
      <c r="M2499" s="22"/>
      <c r="N2499" s="22"/>
      <c r="O2499" s="23" t="s">
        <v>18700</v>
      </c>
      <c r="P2499" s="24"/>
      <c r="Q2499" s="23" t="s">
        <v>99</v>
      </c>
      <c r="R2499" s="23" t="s">
        <v>10886</v>
      </c>
      <c r="S2499" s="25"/>
      <c r="T2499" s="26"/>
      <c r="U2499" s="26"/>
      <c r="V2499" s="22"/>
      <c r="W2499" s="27"/>
      <c r="X2499" s="8"/>
      <c r="Y2499" s="8"/>
      <c r="Z2499" s="8"/>
      <c r="AA2499" s="8"/>
      <c r="AB2499" s="8"/>
      <c r="AC2499" s="8"/>
      <c r="AD2499" s="8"/>
      <c r="AE2499" s="8"/>
      <c r="AF2499" s="8"/>
      <c r="AG2499" s="8"/>
      <c r="AH2499" s="8"/>
      <c r="AI2499" s="8"/>
      <c r="AJ2499" s="8"/>
      <c r="AK2499" s="8"/>
    </row>
    <row r="2500" spans="1:37" ht="75.75">
      <c r="A2500" s="18">
        <v>5415</v>
      </c>
      <c r="B2500" s="19"/>
      <c r="C2500" s="28" t="s">
        <v>22558</v>
      </c>
      <c r="D2500" s="28" t="s">
        <v>22559</v>
      </c>
      <c r="E2500" s="22"/>
      <c r="F2500" s="23" t="s">
        <v>108</v>
      </c>
      <c r="G2500" s="23" t="s">
        <v>18402</v>
      </c>
      <c r="H2500" s="23">
        <v>0</v>
      </c>
      <c r="I2500" s="22"/>
      <c r="J2500" s="23" t="s">
        <v>18202</v>
      </c>
      <c r="K2500" s="29">
        <v>43497</v>
      </c>
      <c r="L2500" s="23" t="s">
        <v>22022</v>
      </c>
      <c r="M2500" s="22"/>
      <c r="N2500" s="23" t="s">
        <v>18247</v>
      </c>
      <c r="O2500" s="22"/>
      <c r="P2500" s="24"/>
      <c r="Q2500" s="23" t="s">
        <v>29</v>
      </c>
      <c r="R2500" s="23" t="s">
        <v>30</v>
      </c>
      <c r="S2500" s="25"/>
      <c r="T2500" s="26"/>
      <c r="U2500" s="26"/>
      <c r="V2500" s="22"/>
      <c r="W2500" s="27"/>
      <c r="X2500" s="8"/>
      <c r="Y2500" s="8"/>
      <c r="Z2500" s="8"/>
      <c r="AA2500" s="8"/>
      <c r="AB2500" s="8"/>
      <c r="AC2500" s="8"/>
      <c r="AD2500" s="8"/>
      <c r="AE2500" s="8"/>
      <c r="AF2500" s="8"/>
      <c r="AG2500" s="8"/>
      <c r="AH2500" s="8"/>
      <c r="AI2500" s="8"/>
      <c r="AJ2500" s="8"/>
      <c r="AK2500" s="8"/>
    </row>
    <row r="2501" spans="1:37" ht="105.75">
      <c r="A2501" s="18">
        <v>5416</v>
      </c>
      <c r="B2501" s="19"/>
      <c r="C2501" s="28" t="s">
        <v>22560</v>
      </c>
      <c r="D2501" s="28" t="s">
        <v>22561</v>
      </c>
      <c r="E2501" s="22"/>
      <c r="F2501" s="23" t="s">
        <v>108</v>
      </c>
      <c r="G2501" s="23" t="s">
        <v>19010</v>
      </c>
      <c r="H2501" s="23">
        <v>0</v>
      </c>
      <c r="I2501" s="22"/>
      <c r="J2501" s="23" t="s">
        <v>18202</v>
      </c>
      <c r="K2501" s="29">
        <v>43497</v>
      </c>
      <c r="L2501" s="23" t="s">
        <v>22022</v>
      </c>
      <c r="M2501" s="22"/>
      <c r="N2501" s="23" t="s">
        <v>18247</v>
      </c>
      <c r="O2501" s="22"/>
      <c r="P2501" s="24"/>
      <c r="Q2501" s="23" t="s">
        <v>29</v>
      </c>
      <c r="R2501" s="23" t="s">
        <v>30</v>
      </c>
      <c r="S2501" s="25"/>
      <c r="T2501" s="26"/>
      <c r="U2501" s="26"/>
      <c r="V2501" s="22"/>
      <c r="W2501" s="27"/>
      <c r="X2501" s="8"/>
      <c r="Y2501" s="8"/>
      <c r="Z2501" s="8"/>
      <c r="AA2501" s="8"/>
      <c r="AB2501" s="8"/>
      <c r="AC2501" s="8"/>
      <c r="AD2501" s="8"/>
      <c r="AE2501" s="8"/>
      <c r="AF2501" s="8"/>
      <c r="AG2501" s="8"/>
      <c r="AH2501" s="8"/>
      <c r="AI2501" s="8"/>
      <c r="AJ2501" s="8"/>
      <c r="AK2501" s="8"/>
    </row>
    <row r="2502" spans="1:37" ht="120.75">
      <c r="A2502" s="18">
        <v>5417</v>
      </c>
      <c r="B2502" s="19"/>
      <c r="C2502" s="28" t="s">
        <v>22562</v>
      </c>
      <c r="D2502" s="28" t="s">
        <v>827</v>
      </c>
      <c r="E2502" s="22"/>
      <c r="F2502" s="22"/>
      <c r="G2502" s="22"/>
      <c r="H2502" s="23">
        <v>0</v>
      </c>
      <c r="I2502" s="22"/>
      <c r="J2502" s="23" t="s">
        <v>18202</v>
      </c>
      <c r="K2502" s="22"/>
      <c r="L2502" s="23" t="s">
        <v>61</v>
      </c>
      <c r="M2502" s="22"/>
      <c r="N2502" s="22"/>
      <c r="O2502" s="22"/>
      <c r="P2502" s="24"/>
      <c r="Q2502" s="22"/>
      <c r="R2502" s="23" t="s">
        <v>19820</v>
      </c>
      <c r="S2502" s="25"/>
      <c r="T2502" s="26"/>
      <c r="U2502" s="32" t="s">
        <v>545</v>
      </c>
      <c r="V2502" s="22"/>
      <c r="W2502" s="27"/>
      <c r="X2502" s="8"/>
      <c r="Y2502" s="8"/>
      <c r="Z2502" s="8"/>
      <c r="AA2502" s="8"/>
      <c r="AB2502" s="8"/>
      <c r="AC2502" s="8"/>
      <c r="AD2502" s="8"/>
      <c r="AE2502" s="8"/>
      <c r="AF2502" s="8"/>
      <c r="AG2502" s="8"/>
      <c r="AH2502" s="8"/>
      <c r="AI2502" s="8"/>
      <c r="AJ2502" s="8"/>
      <c r="AK2502" s="8"/>
    </row>
    <row r="2503" spans="1:37" ht="135.75">
      <c r="A2503" s="18">
        <v>5420</v>
      </c>
      <c r="B2503" s="19"/>
      <c r="C2503" s="28" t="s">
        <v>22563</v>
      </c>
      <c r="D2503" s="28" t="s">
        <v>22564</v>
      </c>
      <c r="E2503" s="22"/>
      <c r="F2503" s="23" t="s">
        <v>415</v>
      </c>
      <c r="G2503" s="22"/>
      <c r="H2503" s="23">
        <v>0</v>
      </c>
      <c r="I2503" s="22"/>
      <c r="J2503" s="23" t="s">
        <v>18202</v>
      </c>
      <c r="K2503" s="22"/>
      <c r="L2503" s="23" t="s">
        <v>22022</v>
      </c>
      <c r="M2503" s="22"/>
      <c r="N2503" s="22"/>
      <c r="O2503" s="22"/>
      <c r="P2503" s="24"/>
      <c r="Q2503" s="23" t="s">
        <v>36</v>
      </c>
      <c r="R2503" s="23" t="s">
        <v>37</v>
      </c>
      <c r="S2503" s="25"/>
      <c r="T2503" s="26"/>
      <c r="U2503" s="26"/>
      <c r="V2503" s="22"/>
      <c r="W2503" s="27"/>
      <c r="X2503" s="8"/>
      <c r="Y2503" s="8"/>
      <c r="Z2503" s="8"/>
      <c r="AA2503" s="8"/>
      <c r="AB2503" s="8"/>
      <c r="AC2503" s="8"/>
      <c r="AD2503" s="8"/>
      <c r="AE2503" s="8"/>
      <c r="AF2503" s="8"/>
      <c r="AG2503" s="8"/>
      <c r="AH2503" s="8"/>
      <c r="AI2503" s="8"/>
      <c r="AJ2503" s="8"/>
      <c r="AK2503" s="8"/>
    </row>
    <row r="2504" spans="1:37" ht="75.75">
      <c r="A2504" s="18">
        <v>5426</v>
      </c>
      <c r="B2504" s="19"/>
      <c r="C2504" s="28" t="s">
        <v>22565</v>
      </c>
      <c r="D2504" s="28" t="s">
        <v>22566</v>
      </c>
      <c r="E2504" s="22"/>
      <c r="F2504" s="23" t="s">
        <v>456</v>
      </c>
      <c r="G2504" s="22"/>
      <c r="H2504" s="23">
        <v>0</v>
      </c>
      <c r="I2504" s="22"/>
      <c r="J2504" s="23" t="s">
        <v>18202</v>
      </c>
      <c r="K2504" s="22"/>
      <c r="L2504" s="23" t="s">
        <v>22022</v>
      </c>
      <c r="M2504" s="23" t="s">
        <v>11857</v>
      </c>
      <c r="N2504" s="22"/>
      <c r="O2504" s="22"/>
      <c r="P2504" s="24"/>
      <c r="Q2504" s="23" t="s">
        <v>29</v>
      </c>
      <c r="R2504" s="23" t="s">
        <v>30</v>
      </c>
      <c r="S2504" s="25"/>
      <c r="T2504" s="26"/>
      <c r="U2504" s="26"/>
      <c r="V2504" s="22"/>
      <c r="W2504" s="27"/>
      <c r="X2504" s="8"/>
      <c r="Y2504" s="8"/>
      <c r="Z2504" s="8"/>
      <c r="AA2504" s="8"/>
      <c r="AB2504" s="8"/>
      <c r="AC2504" s="8"/>
      <c r="AD2504" s="8"/>
      <c r="AE2504" s="8"/>
      <c r="AF2504" s="8"/>
      <c r="AG2504" s="8"/>
      <c r="AH2504" s="8"/>
      <c r="AI2504" s="8"/>
      <c r="AJ2504" s="8"/>
      <c r="AK2504" s="8"/>
    </row>
    <row r="2505" spans="1:37" ht="90.75">
      <c r="A2505" s="18">
        <v>5427</v>
      </c>
      <c r="B2505" s="19"/>
      <c r="C2505" s="28" t="s">
        <v>22567</v>
      </c>
      <c r="D2505" s="28" t="s">
        <v>19138</v>
      </c>
      <c r="E2505" s="22"/>
      <c r="F2505" s="22"/>
      <c r="G2505" s="22"/>
      <c r="H2505" s="23">
        <v>0</v>
      </c>
      <c r="I2505" s="22"/>
      <c r="J2505" s="23" t="s">
        <v>18202</v>
      </c>
      <c r="K2505" s="23" t="s">
        <v>18203</v>
      </c>
      <c r="L2505" s="23" t="s">
        <v>219</v>
      </c>
      <c r="M2505" s="22"/>
      <c r="N2505" s="22"/>
      <c r="O2505" s="22"/>
      <c r="P2505" s="24"/>
      <c r="Q2505" s="23" t="s">
        <v>18820</v>
      </c>
      <c r="R2505" s="38">
        <v>87776000000</v>
      </c>
      <c r="S2505" s="25"/>
      <c r="T2505" s="26"/>
      <c r="U2505" s="26"/>
      <c r="V2505" s="22"/>
      <c r="W2505" s="27"/>
      <c r="X2505" s="8"/>
      <c r="Y2505" s="8"/>
      <c r="Z2505" s="8"/>
      <c r="AA2505" s="8"/>
      <c r="AB2505" s="8"/>
      <c r="AC2505" s="8"/>
      <c r="AD2505" s="8"/>
      <c r="AE2505" s="8"/>
      <c r="AF2505" s="8"/>
      <c r="AG2505" s="8"/>
      <c r="AH2505" s="8"/>
      <c r="AI2505" s="8"/>
      <c r="AJ2505" s="8"/>
      <c r="AK2505" s="8"/>
    </row>
    <row r="2506" spans="1:37" ht="60.75">
      <c r="A2506" s="18">
        <v>5428</v>
      </c>
      <c r="B2506" s="19"/>
      <c r="C2506" s="28" t="s">
        <v>22568</v>
      </c>
      <c r="D2506" s="28" t="s">
        <v>22569</v>
      </c>
      <c r="E2506" s="22"/>
      <c r="F2506" s="22"/>
      <c r="G2506" s="22"/>
      <c r="H2506" s="23">
        <v>0</v>
      </c>
      <c r="I2506" s="22"/>
      <c r="J2506" s="23" t="s">
        <v>18202</v>
      </c>
      <c r="K2506" s="22"/>
      <c r="L2506" s="23" t="s">
        <v>22022</v>
      </c>
      <c r="M2506" s="22"/>
      <c r="N2506" s="22"/>
      <c r="O2506" s="22"/>
      <c r="P2506" s="24"/>
      <c r="Q2506" s="23" t="s">
        <v>29</v>
      </c>
      <c r="R2506" s="23" t="s">
        <v>30</v>
      </c>
      <c r="S2506" s="25"/>
      <c r="T2506" s="26"/>
      <c r="U2506" s="26"/>
      <c r="V2506" s="22"/>
      <c r="W2506" s="27"/>
      <c r="X2506" s="8"/>
      <c r="Y2506" s="8"/>
      <c r="Z2506" s="8"/>
      <c r="AA2506" s="8"/>
      <c r="AB2506" s="8"/>
      <c r="AC2506" s="8"/>
      <c r="AD2506" s="8"/>
      <c r="AE2506" s="8"/>
      <c r="AF2506" s="8"/>
      <c r="AG2506" s="8"/>
      <c r="AH2506" s="8"/>
      <c r="AI2506" s="8"/>
      <c r="AJ2506" s="8"/>
      <c r="AK2506" s="8"/>
    </row>
    <row r="2507" spans="1:37" ht="105.75">
      <c r="A2507" s="18">
        <v>5433</v>
      </c>
      <c r="B2507" s="19"/>
      <c r="C2507" s="28" t="s">
        <v>22570</v>
      </c>
      <c r="D2507" s="28" t="s">
        <v>22571</v>
      </c>
      <c r="E2507" s="22"/>
      <c r="F2507" s="23" t="s">
        <v>108</v>
      </c>
      <c r="G2507" s="22"/>
      <c r="H2507" s="23">
        <v>0</v>
      </c>
      <c r="I2507" s="22"/>
      <c r="J2507" s="23" t="s">
        <v>18202</v>
      </c>
      <c r="K2507" s="23" t="s">
        <v>18203</v>
      </c>
      <c r="L2507" s="23" t="s">
        <v>18212</v>
      </c>
      <c r="M2507" s="22"/>
      <c r="N2507" s="22"/>
      <c r="O2507" s="22"/>
      <c r="P2507" s="24"/>
      <c r="Q2507" s="23" t="s">
        <v>29</v>
      </c>
      <c r="R2507" s="23" t="s">
        <v>30</v>
      </c>
      <c r="S2507" s="25"/>
      <c r="T2507" s="26"/>
      <c r="U2507" s="26"/>
      <c r="V2507" s="22"/>
      <c r="W2507" s="27"/>
      <c r="X2507" s="8"/>
      <c r="Y2507" s="8"/>
      <c r="Z2507" s="8"/>
      <c r="AA2507" s="8"/>
      <c r="AB2507" s="8"/>
      <c r="AC2507" s="8"/>
      <c r="AD2507" s="8"/>
      <c r="AE2507" s="8"/>
      <c r="AF2507" s="8"/>
      <c r="AG2507" s="8"/>
      <c r="AH2507" s="8"/>
      <c r="AI2507" s="8"/>
      <c r="AJ2507" s="8"/>
      <c r="AK2507" s="8"/>
    </row>
    <row r="2508" spans="1:37" ht="255.75">
      <c r="A2508" s="18">
        <v>5434</v>
      </c>
      <c r="B2508" s="19"/>
      <c r="C2508" s="28" t="s">
        <v>22572</v>
      </c>
      <c r="D2508" s="28" t="s">
        <v>22573</v>
      </c>
      <c r="E2508" s="22"/>
      <c r="F2508" s="22"/>
      <c r="G2508" s="22"/>
      <c r="H2508" s="23">
        <v>0</v>
      </c>
      <c r="I2508" s="22"/>
      <c r="J2508" s="23" t="s">
        <v>18202</v>
      </c>
      <c r="K2508" s="22"/>
      <c r="L2508" s="23" t="s">
        <v>22022</v>
      </c>
      <c r="M2508" s="22"/>
      <c r="N2508" s="22"/>
      <c r="O2508" s="22"/>
      <c r="P2508" s="24"/>
      <c r="Q2508" s="23" t="s">
        <v>36</v>
      </c>
      <c r="R2508" s="23" t="s">
        <v>37</v>
      </c>
      <c r="S2508" s="25"/>
      <c r="T2508" s="26"/>
      <c r="U2508" s="26"/>
      <c r="V2508" s="22"/>
      <c r="W2508" s="27"/>
      <c r="X2508" s="8"/>
      <c r="Y2508" s="8"/>
      <c r="Z2508" s="8"/>
      <c r="AA2508" s="8"/>
      <c r="AB2508" s="8"/>
      <c r="AC2508" s="8"/>
      <c r="AD2508" s="8"/>
      <c r="AE2508" s="8"/>
      <c r="AF2508" s="8"/>
      <c r="AG2508" s="8"/>
      <c r="AH2508" s="8"/>
      <c r="AI2508" s="8"/>
      <c r="AJ2508" s="8"/>
      <c r="AK2508" s="8"/>
    </row>
    <row r="2509" spans="1:37" ht="90.75">
      <c r="A2509" s="18">
        <v>5441</v>
      </c>
      <c r="B2509" s="19"/>
      <c r="C2509" s="28" t="s">
        <v>22574</v>
      </c>
      <c r="D2509" s="28" t="s">
        <v>22575</v>
      </c>
      <c r="E2509" s="22"/>
      <c r="F2509" s="22"/>
      <c r="G2509" s="22"/>
      <c r="H2509" s="23">
        <v>0</v>
      </c>
      <c r="I2509" s="22"/>
      <c r="J2509" s="23" t="s">
        <v>18202</v>
      </c>
      <c r="K2509" s="22"/>
      <c r="L2509" s="23" t="s">
        <v>22022</v>
      </c>
      <c r="M2509" s="22"/>
      <c r="N2509" s="22"/>
      <c r="O2509" s="22"/>
      <c r="P2509" s="24"/>
      <c r="Q2509" s="23" t="s">
        <v>29</v>
      </c>
      <c r="R2509" s="23" t="s">
        <v>30</v>
      </c>
      <c r="S2509" s="25"/>
      <c r="T2509" s="26"/>
      <c r="U2509" s="26"/>
      <c r="V2509" s="22"/>
      <c r="W2509" s="27"/>
      <c r="X2509" s="8"/>
      <c r="Y2509" s="8"/>
      <c r="Z2509" s="8"/>
      <c r="AA2509" s="8"/>
      <c r="AB2509" s="8"/>
      <c r="AC2509" s="8"/>
      <c r="AD2509" s="8"/>
      <c r="AE2509" s="8"/>
      <c r="AF2509" s="8"/>
      <c r="AG2509" s="8"/>
      <c r="AH2509" s="8"/>
      <c r="AI2509" s="8"/>
      <c r="AJ2509" s="8"/>
      <c r="AK2509" s="8"/>
    </row>
    <row r="2510" spans="1:37" ht="165.75">
      <c r="A2510" s="18">
        <v>5442</v>
      </c>
      <c r="B2510" s="19"/>
      <c r="C2510" s="28" t="s">
        <v>22576</v>
      </c>
      <c r="D2510" s="28" t="s">
        <v>22577</v>
      </c>
      <c r="E2510" s="22"/>
      <c r="F2510" s="23" t="s">
        <v>266</v>
      </c>
      <c r="G2510" s="23" t="s">
        <v>22578</v>
      </c>
      <c r="H2510" s="23">
        <v>0</v>
      </c>
      <c r="I2510" s="22"/>
      <c r="J2510" s="23" t="s">
        <v>18202</v>
      </c>
      <c r="K2510" s="29">
        <v>43497</v>
      </c>
      <c r="L2510" s="23" t="s">
        <v>22022</v>
      </c>
      <c r="M2510" s="22"/>
      <c r="N2510" s="23" t="s">
        <v>19824</v>
      </c>
      <c r="O2510" s="22"/>
      <c r="P2510" s="24"/>
      <c r="Q2510" s="23" t="s">
        <v>29</v>
      </c>
      <c r="R2510" s="23" t="s">
        <v>30</v>
      </c>
      <c r="S2510" s="25"/>
      <c r="T2510" s="26"/>
      <c r="U2510" s="26"/>
      <c r="V2510" s="22"/>
      <c r="W2510" s="27"/>
      <c r="X2510" s="8"/>
      <c r="Y2510" s="8"/>
      <c r="Z2510" s="8"/>
      <c r="AA2510" s="8"/>
      <c r="AB2510" s="8"/>
      <c r="AC2510" s="8"/>
      <c r="AD2510" s="8"/>
      <c r="AE2510" s="8"/>
      <c r="AF2510" s="8"/>
      <c r="AG2510" s="8"/>
      <c r="AH2510" s="8"/>
      <c r="AI2510" s="8"/>
      <c r="AJ2510" s="8"/>
      <c r="AK2510" s="8"/>
    </row>
    <row r="2511" spans="1:37" ht="210.75">
      <c r="A2511" s="18">
        <v>5443</v>
      </c>
      <c r="B2511" s="19"/>
      <c r="C2511" s="28" t="s">
        <v>22576</v>
      </c>
      <c r="D2511" s="28" t="s">
        <v>22579</v>
      </c>
      <c r="E2511" s="22"/>
      <c r="F2511" s="23" t="s">
        <v>266</v>
      </c>
      <c r="G2511" s="23" t="s">
        <v>22580</v>
      </c>
      <c r="H2511" s="23">
        <v>0</v>
      </c>
      <c r="I2511" s="22"/>
      <c r="J2511" s="23" t="s">
        <v>18202</v>
      </c>
      <c r="K2511" s="29">
        <v>43497</v>
      </c>
      <c r="L2511" s="23" t="s">
        <v>22022</v>
      </c>
      <c r="M2511" s="22"/>
      <c r="N2511" s="23" t="s">
        <v>19824</v>
      </c>
      <c r="O2511" s="22"/>
      <c r="P2511" s="24"/>
      <c r="Q2511" s="23" t="s">
        <v>29</v>
      </c>
      <c r="R2511" s="23" t="s">
        <v>30</v>
      </c>
      <c r="S2511" s="25"/>
      <c r="T2511" s="26"/>
      <c r="U2511" s="26"/>
      <c r="V2511" s="22"/>
      <c r="W2511" s="27"/>
      <c r="X2511" s="8"/>
      <c r="Y2511" s="8"/>
      <c r="Z2511" s="8"/>
      <c r="AA2511" s="8"/>
      <c r="AB2511" s="8"/>
      <c r="AC2511" s="8"/>
      <c r="AD2511" s="8"/>
      <c r="AE2511" s="8"/>
      <c r="AF2511" s="8"/>
      <c r="AG2511" s="8"/>
      <c r="AH2511" s="8"/>
      <c r="AI2511" s="8"/>
      <c r="AJ2511" s="8"/>
      <c r="AK2511" s="8"/>
    </row>
    <row r="2512" spans="1:37" ht="409.6">
      <c r="A2512" s="18">
        <v>5444</v>
      </c>
      <c r="B2512" s="19"/>
      <c r="C2512" s="28" t="s">
        <v>22581</v>
      </c>
      <c r="D2512" s="21"/>
      <c r="E2512" s="22"/>
      <c r="F2512" s="22"/>
      <c r="G2512" s="22"/>
      <c r="H2512" s="23">
        <v>0</v>
      </c>
      <c r="I2512" s="22"/>
      <c r="J2512" s="23" t="s">
        <v>18202</v>
      </c>
      <c r="K2512" s="22"/>
      <c r="L2512" s="23" t="s">
        <v>2053</v>
      </c>
      <c r="M2512" s="23">
        <v>2017</v>
      </c>
      <c r="N2512" s="22"/>
      <c r="O2512" s="22"/>
      <c r="P2512" s="24"/>
      <c r="Q2512" s="23" t="s">
        <v>20</v>
      </c>
      <c r="R2512" s="23" t="s">
        <v>21</v>
      </c>
      <c r="S2512" s="25"/>
      <c r="T2512" s="26"/>
      <c r="U2512" s="26"/>
      <c r="V2512" s="22"/>
      <c r="W2512" s="27"/>
      <c r="X2512" s="8"/>
      <c r="Y2512" s="8"/>
      <c r="Z2512" s="8"/>
      <c r="AA2512" s="8"/>
      <c r="AB2512" s="8"/>
      <c r="AC2512" s="8"/>
      <c r="AD2512" s="8"/>
      <c r="AE2512" s="8"/>
      <c r="AF2512" s="8"/>
      <c r="AG2512" s="8"/>
      <c r="AH2512" s="8"/>
      <c r="AI2512" s="8"/>
      <c r="AJ2512" s="8"/>
      <c r="AK2512" s="8"/>
    </row>
    <row r="2513" spans="1:37" ht="409.6">
      <c r="A2513" s="18">
        <v>5445</v>
      </c>
      <c r="B2513" s="19"/>
      <c r="C2513" s="28" t="s">
        <v>22582</v>
      </c>
      <c r="D2513" s="21"/>
      <c r="E2513" s="22"/>
      <c r="F2513" s="22"/>
      <c r="G2513" s="22"/>
      <c r="H2513" s="23">
        <v>0</v>
      </c>
      <c r="I2513" s="22"/>
      <c r="J2513" s="23" t="s">
        <v>18202</v>
      </c>
      <c r="K2513" s="22"/>
      <c r="L2513" s="23" t="s">
        <v>2053</v>
      </c>
      <c r="M2513" s="23">
        <v>2017</v>
      </c>
      <c r="N2513" s="22"/>
      <c r="O2513" s="22"/>
      <c r="P2513" s="24"/>
      <c r="Q2513" s="23" t="s">
        <v>20</v>
      </c>
      <c r="R2513" s="23" t="s">
        <v>21</v>
      </c>
      <c r="S2513" s="25"/>
      <c r="T2513" s="26"/>
      <c r="U2513" s="26"/>
      <c r="V2513" s="22"/>
      <c r="W2513" s="27"/>
      <c r="X2513" s="8"/>
      <c r="Y2513" s="8"/>
      <c r="Z2513" s="8"/>
      <c r="AA2513" s="8"/>
      <c r="AB2513" s="8"/>
      <c r="AC2513" s="8"/>
      <c r="AD2513" s="8"/>
      <c r="AE2513" s="8"/>
      <c r="AF2513" s="8"/>
      <c r="AG2513" s="8"/>
      <c r="AH2513" s="8"/>
      <c r="AI2513" s="8"/>
      <c r="AJ2513" s="8"/>
      <c r="AK2513" s="8"/>
    </row>
    <row r="2514" spans="1:37" ht="409.6">
      <c r="A2514" s="18">
        <v>5446</v>
      </c>
      <c r="B2514" s="19"/>
      <c r="C2514" s="28" t="s">
        <v>22583</v>
      </c>
      <c r="D2514" s="21"/>
      <c r="E2514" s="22"/>
      <c r="F2514" s="22"/>
      <c r="G2514" s="22"/>
      <c r="H2514" s="23">
        <v>0</v>
      </c>
      <c r="I2514" s="22"/>
      <c r="J2514" s="23" t="s">
        <v>18202</v>
      </c>
      <c r="K2514" s="22"/>
      <c r="L2514" s="23" t="s">
        <v>2053</v>
      </c>
      <c r="M2514" s="23">
        <v>2017</v>
      </c>
      <c r="N2514" s="22"/>
      <c r="O2514" s="22"/>
      <c r="P2514" s="24"/>
      <c r="Q2514" s="23" t="s">
        <v>20</v>
      </c>
      <c r="R2514" s="23" t="s">
        <v>21</v>
      </c>
      <c r="S2514" s="25"/>
      <c r="T2514" s="26"/>
      <c r="U2514" s="26"/>
      <c r="V2514" s="22"/>
      <c r="W2514" s="27"/>
      <c r="X2514" s="8"/>
      <c r="Y2514" s="8"/>
      <c r="Z2514" s="8"/>
      <c r="AA2514" s="8"/>
      <c r="AB2514" s="8"/>
      <c r="AC2514" s="8"/>
      <c r="AD2514" s="8"/>
      <c r="AE2514" s="8"/>
      <c r="AF2514" s="8"/>
      <c r="AG2514" s="8"/>
      <c r="AH2514" s="8"/>
      <c r="AI2514" s="8"/>
      <c r="AJ2514" s="8"/>
      <c r="AK2514" s="8"/>
    </row>
    <row r="2515" spans="1:37" ht="30.75">
      <c r="A2515" s="18">
        <v>5447</v>
      </c>
      <c r="B2515" s="19"/>
      <c r="C2515" s="28" t="s">
        <v>10989</v>
      </c>
      <c r="D2515" s="28" t="s">
        <v>10990</v>
      </c>
      <c r="E2515" s="22"/>
      <c r="F2515" s="22"/>
      <c r="G2515" s="22"/>
      <c r="H2515" s="23">
        <v>0</v>
      </c>
      <c r="I2515" s="22"/>
      <c r="J2515" s="23" t="s">
        <v>18202</v>
      </c>
      <c r="K2515" s="22"/>
      <c r="L2515" s="23" t="s">
        <v>2053</v>
      </c>
      <c r="M2515" s="22"/>
      <c r="N2515" s="22"/>
      <c r="O2515" s="22"/>
      <c r="P2515" s="24"/>
      <c r="Q2515" s="23" t="s">
        <v>29</v>
      </c>
      <c r="R2515" s="23" t="s">
        <v>30</v>
      </c>
      <c r="S2515" s="25"/>
      <c r="T2515" s="26"/>
      <c r="U2515" s="26"/>
      <c r="V2515" s="22"/>
      <c r="W2515" s="27"/>
      <c r="X2515" s="8"/>
      <c r="Y2515" s="8"/>
      <c r="Z2515" s="8"/>
      <c r="AA2515" s="8"/>
      <c r="AB2515" s="8"/>
      <c r="AC2515" s="8"/>
      <c r="AD2515" s="8"/>
      <c r="AE2515" s="8"/>
      <c r="AF2515" s="8"/>
      <c r="AG2515" s="8"/>
      <c r="AH2515" s="8"/>
      <c r="AI2515" s="8"/>
      <c r="AJ2515" s="8"/>
      <c r="AK2515" s="8"/>
    </row>
    <row r="2516" spans="1:37" ht="90.75">
      <c r="A2516" s="18">
        <v>5452</v>
      </c>
      <c r="B2516" s="19"/>
      <c r="C2516" s="28" t="s">
        <v>22584</v>
      </c>
      <c r="D2516" s="28" t="s">
        <v>22585</v>
      </c>
      <c r="E2516" s="22"/>
      <c r="F2516" s="23" t="s">
        <v>50</v>
      </c>
      <c r="G2516" s="23" t="s">
        <v>18418</v>
      </c>
      <c r="H2516" s="23">
        <v>0</v>
      </c>
      <c r="I2516" s="22"/>
      <c r="J2516" s="23" t="s">
        <v>18202</v>
      </c>
      <c r="K2516" s="29">
        <v>43497</v>
      </c>
      <c r="L2516" s="23" t="s">
        <v>22022</v>
      </c>
      <c r="M2516" s="22"/>
      <c r="N2516" s="23" t="s">
        <v>19398</v>
      </c>
      <c r="O2516" s="22"/>
      <c r="P2516" s="24"/>
      <c r="Q2516" s="23" t="s">
        <v>29</v>
      </c>
      <c r="R2516" s="23" t="s">
        <v>30</v>
      </c>
      <c r="S2516" s="25"/>
      <c r="T2516" s="26"/>
      <c r="U2516" s="26"/>
      <c r="V2516" s="22"/>
      <c r="W2516" s="27"/>
      <c r="X2516" s="8"/>
      <c r="Y2516" s="8"/>
      <c r="Z2516" s="8"/>
      <c r="AA2516" s="8"/>
      <c r="AB2516" s="8"/>
      <c r="AC2516" s="8"/>
      <c r="AD2516" s="8"/>
      <c r="AE2516" s="8"/>
      <c r="AF2516" s="8"/>
      <c r="AG2516" s="8"/>
      <c r="AH2516" s="8"/>
      <c r="AI2516" s="8"/>
      <c r="AJ2516" s="8"/>
      <c r="AK2516" s="8"/>
    </row>
    <row r="2517" spans="1:37" ht="90.75">
      <c r="A2517" s="18">
        <v>5453</v>
      </c>
      <c r="B2517" s="19"/>
      <c r="C2517" s="28" t="s">
        <v>22584</v>
      </c>
      <c r="D2517" s="28" t="s">
        <v>22585</v>
      </c>
      <c r="E2517" s="22"/>
      <c r="F2517" s="23" t="s">
        <v>22586</v>
      </c>
      <c r="G2517" s="23" t="s">
        <v>18554</v>
      </c>
      <c r="H2517" s="23">
        <v>0</v>
      </c>
      <c r="I2517" s="22"/>
      <c r="J2517" s="23" t="s">
        <v>18202</v>
      </c>
      <c r="K2517" s="29">
        <v>43497</v>
      </c>
      <c r="L2517" s="23" t="s">
        <v>22022</v>
      </c>
      <c r="M2517" s="22"/>
      <c r="N2517" s="23" t="s">
        <v>19398</v>
      </c>
      <c r="O2517" s="22"/>
      <c r="P2517" s="24"/>
      <c r="Q2517" s="23" t="s">
        <v>29</v>
      </c>
      <c r="R2517" s="23" t="s">
        <v>30</v>
      </c>
      <c r="S2517" s="25"/>
      <c r="T2517" s="26"/>
      <c r="U2517" s="26"/>
      <c r="V2517" s="22"/>
      <c r="W2517" s="27"/>
      <c r="X2517" s="8"/>
      <c r="Y2517" s="8"/>
      <c r="Z2517" s="8"/>
      <c r="AA2517" s="8"/>
      <c r="AB2517" s="8"/>
      <c r="AC2517" s="8"/>
      <c r="AD2517" s="8"/>
      <c r="AE2517" s="8"/>
      <c r="AF2517" s="8"/>
      <c r="AG2517" s="8"/>
      <c r="AH2517" s="8"/>
      <c r="AI2517" s="8"/>
      <c r="AJ2517" s="8"/>
      <c r="AK2517" s="8"/>
    </row>
    <row r="2518" spans="1:37" ht="60.75">
      <c r="A2518" s="18">
        <v>5455</v>
      </c>
      <c r="B2518" s="19"/>
      <c r="C2518" s="28" t="s">
        <v>22587</v>
      </c>
      <c r="D2518" s="28" t="s">
        <v>22588</v>
      </c>
      <c r="E2518" s="22"/>
      <c r="F2518" s="22"/>
      <c r="G2518" s="22"/>
      <c r="H2518" s="23">
        <v>0</v>
      </c>
      <c r="I2518" s="22"/>
      <c r="J2518" s="23" t="s">
        <v>18202</v>
      </c>
      <c r="K2518" s="22"/>
      <c r="L2518" s="23" t="s">
        <v>22022</v>
      </c>
      <c r="M2518" s="22"/>
      <c r="N2518" s="22"/>
      <c r="O2518" s="22"/>
      <c r="P2518" s="24"/>
      <c r="Q2518" s="23" t="s">
        <v>29</v>
      </c>
      <c r="R2518" s="23" t="s">
        <v>30</v>
      </c>
      <c r="S2518" s="25"/>
      <c r="T2518" s="26"/>
      <c r="U2518" s="26"/>
      <c r="V2518" s="22"/>
      <c r="W2518" s="27"/>
      <c r="X2518" s="8"/>
      <c r="Y2518" s="8"/>
      <c r="Z2518" s="8"/>
      <c r="AA2518" s="8"/>
      <c r="AB2518" s="8"/>
      <c r="AC2518" s="8"/>
      <c r="AD2518" s="8"/>
      <c r="AE2518" s="8"/>
      <c r="AF2518" s="8"/>
      <c r="AG2518" s="8"/>
      <c r="AH2518" s="8"/>
      <c r="AI2518" s="8"/>
      <c r="AJ2518" s="8"/>
      <c r="AK2518" s="8"/>
    </row>
    <row r="2519" spans="1:37" ht="165.75">
      <c r="A2519" s="18">
        <v>5456</v>
      </c>
      <c r="B2519" s="19"/>
      <c r="C2519" s="28" t="s">
        <v>22589</v>
      </c>
      <c r="D2519" s="28" t="s">
        <v>22590</v>
      </c>
      <c r="E2519" s="22"/>
      <c r="F2519" s="23" t="s">
        <v>1628</v>
      </c>
      <c r="G2519" s="22"/>
      <c r="H2519" s="23">
        <v>0</v>
      </c>
      <c r="I2519" s="22"/>
      <c r="J2519" s="23" t="s">
        <v>18202</v>
      </c>
      <c r="K2519" s="22"/>
      <c r="L2519" s="23" t="s">
        <v>22022</v>
      </c>
      <c r="M2519" s="22"/>
      <c r="N2519" s="22"/>
      <c r="O2519" s="22"/>
      <c r="P2519" s="24"/>
      <c r="Q2519" s="23" t="s">
        <v>36</v>
      </c>
      <c r="R2519" s="23" t="s">
        <v>37</v>
      </c>
      <c r="S2519" s="25"/>
      <c r="T2519" s="26"/>
      <c r="U2519" s="26"/>
      <c r="V2519" s="22"/>
      <c r="W2519" s="27"/>
      <c r="X2519" s="8"/>
      <c r="Y2519" s="8"/>
      <c r="Z2519" s="8"/>
      <c r="AA2519" s="8"/>
      <c r="AB2519" s="8"/>
      <c r="AC2519" s="8"/>
      <c r="AD2519" s="8"/>
      <c r="AE2519" s="8"/>
      <c r="AF2519" s="8"/>
      <c r="AG2519" s="8"/>
      <c r="AH2519" s="8"/>
      <c r="AI2519" s="8"/>
      <c r="AJ2519" s="8"/>
      <c r="AK2519" s="8"/>
    </row>
    <row r="2520" spans="1:37" ht="180.75">
      <c r="A2520" s="18">
        <v>5457</v>
      </c>
      <c r="B2520" s="30" t="s">
        <v>13</v>
      </c>
      <c r="C2520" s="28" t="s">
        <v>22591</v>
      </c>
      <c r="D2520" s="28" t="s">
        <v>22592</v>
      </c>
      <c r="E2520" s="22"/>
      <c r="F2520" s="22"/>
      <c r="G2520" s="22"/>
      <c r="H2520" s="23">
        <v>0</v>
      </c>
      <c r="I2520" s="22"/>
      <c r="J2520" s="23" t="s">
        <v>18202</v>
      </c>
      <c r="K2520" s="22"/>
      <c r="L2520" s="23" t="s">
        <v>22022</v>
      </c>
      <c r="M2520" s="22"/>
      <c r="N2520" s="22"/>
      <c r="O2520" s="22"/>
      <c r="P2520" s="24"/>
      <c r="Q2520" s="23" t="s">
        <v>36</v>
      </c>
      <c r="R2520" s="23" t="s">
        <v>37</v>
      </c>
      <c r="S2520" s="34" t="s">
        <v>22590</v>
      </c>
      <c r="T2520" s="26"/>
      <c r="U2520" s="26"/>
      <c r="V2520" s="22"/>
      <c r="W2520" s="27"/>
      <c r="X2520" s="8"/>
      <c r="Y2520" s="8"/>
      <c r="Z2520" s="8"/>
      <c r="AA2520" s="8"/>
      <c r="AB2520" s="8"/>
      <c r="AC2520" s="8"/>
      <c r="AD2520" s="8"/>
      <c r="AE2520" s="8"/>
      <c r="AF2520" s="8"/>
      <c r="AG2520" s="8"/>
      <c r="AH2520" s="8"/>
      <c r="AI2520" s="8"/>
      <c r="AJ2520" s="8"/>
      <c r="AK2520" s="8"/>
    </row>
    <row r="2521" spans="1:37" ht="165.75">
      <c r="A2521" s="18">
        <v>5458</v>
      </c>
      <c r="B2521" s="19"/>
      <c r="C2521" s="28" t="s">
        <v>22593</v>
      </c>
      <c r="D2521" s="28" t="s">
        <v>22594</v>
      </c>
      <c r="E2521" s="22"/>
      <c r="F2521" s="22"/>
      <c r="G2521" s="22"/>
      <c r="H2521" s="23">
        <v>0</v>
      </c>
      <c r="I2521" s="22"/>
      <c r="J2521" s="23" t="s">
        <v>18202</v>
      </c>
      <c r="K2521" s="31">
        <v>43313</v>
      </c>
      <c r="L2521" s="23" t="s">
        <v>18212</v>
      </c>
      <c r="M2521" s="22"/>
      <c r="N2521" s="22"/>
      <c r="O2521" s="22"/>
      <c r="P2521" s="24"/>
      <c r="Q2521" s="23" t="s">
        <v>18377</v>
      </c>
      <c r="R2521" s="22"/>
      <c r="S2521" s="25"/>
      <c r="T2521" s="26"/>
      <c r="U2521" s="26"/>
      <c r="V2521" s="22"/>
      <c r="W2521" s="27"/>
      <c r="X2521" s="8"/>
      <c r="Y2521" s="8"/>
      <c r="Z2521" s="8"/>
      <c r="AA2521" s="8"/>
      <c r="AB2521" s="8"/>
      <c r="AC2521" s="8"/>
      <c r="AD2521" s="8"/>
      <c r="AE2521" s="8"/>
      <c r="AF2521" s="8"/>
      <c r="AG2521" s="8"/>
      <c r="AH2521" s="8"/>
      <c r="AI2521" s="8"/>
      <c r="AJ2521" s="8"/>
      <c r="AK2521" s="8"/>
    </row>
    <row r="2522" spans="1:37" ht="120.75">
      <c r="A2522" s="18">
        <v>5459</v>
      </c>
      <c r="B2522" s="19"/>
      <c r="C2522" s="28" t="s">
        <v>22595</v>
      </c>
      <c r="D2522" s="28" t="s">
        <v>3960</v>
      </c>
      <c r="E2522" s="22"/>
      <c r="F2522" s="22"/>
      <c r="G2522" s="22"/>
      <c r="H2522" s="23">
        <v>0</v>
      </c>
      <c r="I2522" s="22"/>
      <c r="J2522" s="23" t="s">
        <v>18202</v>
      </c>
      <c r="K2522" s="22"/>
      <c r="L2522" s="23" t="s">
        <v>61</v>
      </c>
      <c r="M2522" s="22"/>
      <c r="N2522" s="22"/>
      <c r="O2522" s="22"/>
      <c r="P2522" s="24"/>
      <c r="Q2522" s="22"/>
      <c r="R2522" s="23" t="s">
        <v>22596</v>
      </c>
      <c r="S2522" s="25"/>
      <c r="T2522" s="26"/>
      <c r="U2522" s="32" t="s">
        <v>545</v>
      </c>
      <c r="V2522" s="22"/>
      <c r="W2522" s="27"/>
      <c r="X2522" s="8"/>
      <c r="Y2522" s="8"/>
      <c r="Z2522" s="8"/>
      <c r="AA2522" s="8"/>
      <c r="AB2522" s="8"/>
      <c r="AC2522" s="8"/>
      <c r="AD2522" s="8"/>
      <c r="AE2522" s="8"/>
      <c r="AF2522" s="8"/>
      <c r="AG2522" s="8"/>
      <c r="AH2522" s="8"/>
      <c r="AI2522" s="8"/>
      <c r="AJ2522" s="8"/>
      <c r="AK2522" s="8"/>
    </row>
    <row r="2523" spans="1:37" ht="60.75">
      <c r="A2523" s="18">
        <v>5467</v>
      </c>
      <c r="B2523" s="19"/>
      <c r="C2523" s="28" t="s">
        <v>22597</v>
      </c>
      <c r="D2523" s="28" t="s">
        <v>22598</v>
      </c>
      <c r="E2523" s="22"/>
      <c r="F2523" s="22"/>
      <c r="G2523" s="22"/>
      <c r="H2523" s="23">
        <v>0</v>
      </c>
      <c r="I2523" s="22"/>
      <c r="J2523" s="23" t="s">
        <v>18202</v>
      </c>
      <c r="K2523" s="22"/>
      <c r="L2523" s="23" t="s">
        <v>2053</v>
      </c>
      <c r="M2523" s="22"/>
      <c r="N2523" s="22"/>
      <c r="O2523" s="22"/>
      <c r="P2523" s="24"/>
      <c r="Q2523" s="23" t="s">
        <v>29</v>
      </c>
      <c r="R2523" s="23" t="s">
        <v>30</v>
      </c>
      <c r="S2523" s="25"/>
      <c r="T2523" s="26"/>
      <c r="U2523" s="26"/>
      <c r="V2523" s="22"/>
      <c r="W2523" s="27"/>
      <c r="X2523" s="8"/>
      <c r="Y2523" s="8"/>
      <c r="Z2523" s="8"/>
      <c r="AA2523" s="8"/>
      <c r="AB2523" s="8"/>
      <c r="AC2523" s="8"/>
      <c r="AD2523" s="8"/>
      <c r="AE2523" s="8"/>
      <c r="AF2523" s="8"/>
      <c r="AG2523" s="8"/>
      <c r="AH2523" s="8"/>
      <c r="AI2523" s="8"/>
      <c r="AJ2523" s="8"/>
      <c r="AK2523" s="8"/>
    </row>
    <row r="2524" spans="1:37" ht="45.75">
      <c r="A2524" s="18">
        <v>5468</v>
      </c>
      <c r="B2524" s="19"/>
      <c r="C2524" s="28" t="s">
        <v>22597</v>
      </c>
      <c r="D2524" s="28" t="s">
        <v>22599</v>
      </c>
      <c r="E2524" s="22"/>
      <c r="F2524" s="22"/>
      <c r="G2524" s="22"/>
      <c r="H2524" s="23">
        <v>0</v>
      </c>
      <c r="I2524" s="22"/>
      <c r="J2524" s="23" t="s">
        <v>18202</v>
      </c>
      <c r="K2524" s="22"/>
      <c r="L2524" s="23" t="s">
        <v>2053</v>
      </c>
      <c r="M2524" s="22"/>
      <c r="N2524" s="22"/>
      <c r="O2524" s="22"/>
      <c r="P2524" s="24"/>
      <c r="Q2524" s="23" t="s">
        <v>29</v>
      </c>
      <c r="R2524" s="23" t="s">
        <v>30</v>
      </c>
      <c r="S2524" s="25"/>
      <c r="T2524" s="26"/>
      <c r="U2524" s="26"/>
      <c r="V2524" s="22"/>
      <c r="W2524" s="27"/>
      <c r="X2524" s="8"/>
      <c r="Y2524" s="8"/>
      <c r="Z2524" s="8"/>
      <c r="AA2524" s="8"/>
      <c r="AB2524" s="8"/>
      <c r="AC2524" s="8"/>
      <c r="AD2524" s="8"/>
      <c r="AE2524" s="8"/>
      <c r="AF2524" s="8"/>
      <c r="AG2524" s="8"/>
      <c r="AH2524" s="8"/>
      <c r="AI2524" s="8"/>
      <c r="AJ2524" s="8"/>
      <c r="AK2524" s="8"/>
    </row>
    <row r="2525" spans="1:37" ht="409.6">
      <c r="A2525" s="18">
        <v>5469</v>
      </c>
      <c r="B2525" s="19"/>
      <c r="C2525" s="28" t="s">
        <v>22600</v>
      </c>
      <c r="D2525" s="21"/>
      <c r="E2525" s="22"/>
      <c r="F2525" s="22"/>
      <c r="G2525" s="22"/>
      <c r="H2525" s="23">
        <v>0</v>
      </c>
      <c r="I2525" s="22"/>
      <c r="J2525" s="23" t="s">
        <v>18202</v>
      </c>
      <c r="K2525" s="22"/>
      <c r="L2525" s="23" t="s">
        <v>21045</v>
      </c>
      <c r="M2525" s="23">
        <v>2017</v>
      </c>
      <c r="N2525" s="22"/>
      <c r="O2525" s="22"/>
      <c r="P2525" s="24"/>
      <c r="Q2525" s="23" t="s">
        <v>20</v>
      </c>
      <c r="R2525" s="23" t="s">
        <v>21</v>
      </c>
      <c r="S2525" s="25"/>
      <c r="T2525" s="26"/>
      <c r="U2525" s="26"/>
      <c r="V2525" s="22"/>
      <c r="W2525" s="27"/>
      <c r="X2525" s="8"/>
      <c r="Y2525" s="8"/>
      <c r="Z2525" s="8"/>
      <c r="AA2525" s="8"/>
      <c r="AB2525" s="8"/>
      <c r="AC2525" s="8"/>
      <c r="AD2525" s="8"/>
      <c r="AE2525" s="8"/>
      <c r="AF2525" s="8"/>
      <c r="AG2525" s="8"/>
      <c r="AH2525" s="8"/>
      <c r="AI2525" s="8"/>
      <c r="AJ2525" s="8"/>
      <c r="AK2525" s="8"/>
    </row>
    <row r="2526" spans="1:37" ht="75.75">
      <c r="A2526" s="18">
        <v>5470</v>
      </c>
      <c r="B2526" s="19"/>
      <c r="C2526" s="28" t="s">
        <v>22601</v>
      </c>
      <c r="D2526" s="28" t="s">
        <v>22602</v>
      </c>
      <c r="E2526" s="22"/>
      <c r="F2526" s="22"/>
      <c r="G2526" s="22"/>
      <c r="H2526" s="23">
        <v>0</v>
      </c>
      <c r="I2526" s="22"/>
      <c r="J2526" s="23" t="s">
        <v>18202</v>
      </c>
      <c r="K2526" s="22"/>
      <c r="L2526" s="23" t="s">
        <v>61</v>
      </c>
      <c r="M2526" s="22"/>
      <c r="N2526" s="22"/>
      <c r="O2526" s="22"/>
      <c r="P2526" s="24"/>
      <c r="Q2526" s="22"/>
      <c r="R2526" s="23" t="s">
        <v>19873</v>
      </c>
      <c r="S2526" s="25"/>
      <c r="T2526" s="26"/>
      <c r="U2526" s="32" t="s">
        <v>545</v>
      </c>
      <c r="V2526" s="22"/>
      <c r="W2526" s="27"/>
      <c r="X2526" s="8"/>
      <c r="Y2526" s="8"/>
      <c r="Z2526" s="8"/>
      <c r="AA2526" s="8"/>
      <c r="AB2526" s="8"/>
      <c r="AC2526" s="8"/>
      <c r="AD2526" s="8"/>
      <c r="AE2526" s="8"/>
      <c r="AF2526" s="8"/>
      <c r="AG2526" s="8"/>
      <c r="AH2526" s="8"/>
      <c r="AI2526" s="8"/>
      <c r="AJ2526" s="8"/>
      <c r="AK2526" s="8"/>
    </row>
    <row r="2527" spans="1:37" ht="225.75">
      <c r="A2527" s="18">
        <v>5481</v>
      </c>
      <c r="B2527" s="19"/>
      <c r="C2527" s="28" t="s">
        <v>22603</v>
      </c>
      <c r="D2527" s="28" t="s">
        <v>22604</v>
      </c>
      <c r="E2527" s="22"/>
      <c r="F2527" s="22"/>
      <c r="G2527" s="22"/>
      <c r="H2527" s="23">
        <v>0</v>
      </c>
      <c r="I2527" s="22"/>
      <c r="J2527" s="23" t="s">
        <v>18202</v>
      </c>
      <c r="K2527" s="31">
        <v>43313</v>
      </c>
      <c r="L2527" s="23" t="s">
        <v>18212</v>
      </c>
      <c r="M2527" s="22"/>
      <c r="N2527" s="22"/>
      <c r="O2527" s="22"/>
      <c r="P2527" s="24"/>
      <c r="Q2527" s="23" t="s">
        <v>18377</v>
      </c>
      <c r="R2527" s="22"/>
      <c r="S2527" s="25"/>
      <c r="T2527" s="26"/>
      <c r="U2527" s="26"/>
      <c r="V2527" s="22"/>
      <c r="W2527" s="27"/>
      <c r="X2527" s="8"/>
      <c r="Y2527" s="8"/>
      <c r="Z2527" s="8"/>
      <c r="AA2527" s="8"/>
      <c r="AB2527" s="8"/>
      <c r="AC2527" s="8"/>
      <c r="AD2527" s="8"/>
      <c r="AE2527" s="8"/>
      <c r="AF2527" s="8"/>
      <c r="AG2527" s="8"/>
      <c r="AH2527" s="8"/>
      <c r="AI2527" s="8"/>
      <c r="AJ2527" s="8"/>
      <c r="AK2527" s="8"/>
    </row>
    <row r="2528" spans="1:37" ht="60.75">
      <c r="A2528" s="18">
        <v>5495</v>
      </c>
      <c r="B2528" s="19"/>
      <c r="C2528" s="28" t="s">
        <v>22605</v>
      </c>
      <c r="D2528" s="28" t="s">
        <v>22606</v>
      </c>
      <c r="E2528" s="22"/>
      <c r="F2528" s="23" t="s">
        <v>415</v>
      </c>
      <c r="G2528" s="23" t="s">
        <v>19551</v>
      </c>
      <c r="H2528" s="23">
        <v>0</v>
      </c>
      <c r="I2528" s="22"/>
      <c r="J2528" s="23" t="s">
        <v>18202</v>
      </c>
      <c r="K2528" s="29">
        <v>43497</v>
      </c>
      <c r="L2528" s="23" t="s">
        <v>18212</v>
      </c>
      <c r="M2528" s="22"/>
      <c r="N2528" s="23" t="s">
        <v>18765</v>
      </c>
      <c r="O2528" s="22"/>
      <c r="P2528" s="24"/>
      <c r="Q2528" s="23" t="s">
        <v>29</v>
      </c>
      <c r="R2528" s="23" t="s">
        <v>30</v>
      </c>
      <c r="S2528" s="25"/>
      <c r="T2528" s="26"/>
      <c r="U2528" s="26"/>
      <c r="V2528" s="22"/>
      <c r="W2528" s="27"/>
      <c r="X2528" s="8"/>
      <c r="Y2528" s="8"/>
      <c r="Z2528" s="8"/>
      <c r="AA2528" s="8"/>
      <c r="AB2528" s="8"/>
      <c r="AC2528" s="8"/>
      <c r="AD2528" s="8"/>
      <c r="AE2528" s="8"/>
      <c r="AF2528" s="8"/>
      <c r="AG2528" s="8"/>
      <c r="AH2528" s="8"/>
      <c r="AI2528" s="8"/>
      <c r="AJ2528" s="8"/>
      <c r="AK2528" s="8"/>
    </row>
    <row r="2529" spans="1:37" ht="409.6">
      <c r="A2529" s="18">
        <v>5499</v>
      </c>
      <c r="B2529" s="19"/>
      <c r="C2529" s="28" t="s">
        <v>22607</v>
      </c>
      <c r="D2529" s="21"/>
      <c r="E2529" s="22"/>
      <c r="F2529" s="22"/>
      <c r="G2529" s="22"/>
      <c r="H2529" s="23">
        <v>0</v>
      </c>
      <c r="I2529" s="22"/>
      <c r="J2529" s="23" t="s">
        <v>18202</v>
      </c>
      <c r="K2529" s="22"/>
      <c r="L2529" s="23" t="s">
        <v>21045</v>
      </c>
      <c r="M2529" s="23">
        <v>2017</v>
      </c>
      <c r="N2529" s="22"/>
      <c r="O2529" s="22"/>
      <c r="P2529" s="24"/>
      <c r="Q2529" s="23" t="s">
        <v>20</v>
      </c>
      <c r="R2529" s="23" t="s">
        <v>21</v>
      </c>
      <c r="S2529" s="25"/>
      <c r="T2529" s="26"/>
      <c r="U2529" s="26"/>
      <c r="V2529" s="22"/>
      <c r="W2529" s="27"/>
      <c r="X2529" s="8"/>
      <c r="Y2529" s="8"/>
      <c r="Z2529" s="8"/>
      <c r="AA2529" s="8"/>
      <c r="AB2529" s="8"/>
      <c r="AC2529" s="8"/>
      <c r="AD2529" s="8"/>
      <c r="AE2529" s="8"/>
      <c r="AF2529" s="8"/>
      <c r="AG2529" s="8"/>
      <c r="AH2529" s="8"/>
      <c r="AI2529" s="8"/>
      <c r="AJ2529" s="8"/>
      <c r="AK2529" s="8"/>
    </row>
    <row r="2530" spans="1:37" ht="409.6">
      <c r="A2530" s="18">
        <v>5500</v>
      </c>
      <c r="B2530" s="19"/>
      <c r="C2530" s="28" t="s">
        <v>22608</v>
      </c>
      <c r="D2530" s="21"/>
      <c r="E2530" s="22"/>
      <c r="F2530" s="22"/>
      <c r="G2530" s="22"/>
      <c r="H2530" s="23">
        <v>0</v>
      </c>
      <c r="I2530" s="22"/>
      <c r="J2530" s="23" t="s">
        <v>18202</v>
      </c>
      <c r="K2530" s="22"/>
      <c r="L2530" s="23" t="s">
        <v>21045</v>
      </c>
      <c r="M2530" s="23">
        <v>2017</v>
      </c>
      <c r="N2530" s="22"/>
      <c r="O2530" s="22"/>
      <c r="P2530" s="24"/>
      <c r="Q2530" s="23" t="s">
        <v>20</v>
      </c>
      <c r="R2530" s="23" t="s">
        <v>21</v>
      </c>
      <c r="S2530" s="25"/>
      <c r="T2530" s="26"/>
      <c r="U2530" s="26"/>
      <c r="V2530" s="22"/>
      <c r="W2530" s="27"/>
      <c r="X2530" s="8"/>
      <c r="Y2530" s="8"/>
      <c r="Z2530" s="8"/>
      <c r="AA2530" s="8"/>
      <c r="AB2530" s="8"/>
      <c r="AC2530" s="8"/>
      <c r="AD2530" s="8"/>
      <c r="AE2530" s="8"/>
      <c r="AF2530" s="8"/>
      <c r="AG2530" s="8"/>
      <c r="AH2530" s="8"/>
      <c r="AI2530" s="8"/>
      <c r="AJ2530" s="8"/>
      <c r="AK2530" s="8"/>
    </row>
    <row r="2531" spans="1:37" ht="150.75">
      <c r="A2531" s="18">
        <v>5502</v>
      </c>
      <c r="B2531" s="30" t="s">
        <v>18442</v>
      </c>
      <c r="C2531" s="28" t="s">
        <v>22609</v>
      </c>
      <c r="D2531" s="28" t="s">
        <v>22610</v>
      </c>
      <c r="E2531" s="22"/>
      <c r="F2531" s="23" t="s">
        <v>1291</v>
      </c>
      <c r="G2531" s="22"/>
      <c r="H2531" s="23">
        <v>0</v>
      </c>
      <c r="I2531" s="22"/>
      <c r="J2531" s="23" t="s">
        <v>18202</v>
      </c>
      <c r="K2531" s="23" t="s">
        <v>18203</v>
      </c>
      <c r="L2531" s="23" t="s">
        <v>35</v>
      </c>
      <c r="M2531" s="22"/>
      <c r="N2531" s="22"/>
      <c r="O2531" s="23" t="s">
        <v>22611</v>
      </c>
      <c r="P2531" s="24"/>
      <c r="Q2531" s="23" t="s">
        <v>99</v>
      </c>
      <c r="R2531" s="23" t="s">
        <v>10886</v>
      </c>
      <c r="S2531" s="25"/>
      <c r="T2531" s="26"/>
      <c r="U2531" s="26"/>
      <c r="V2531" s="22"/>
      <c r="W2531" s="27"/>
      <c r="X2531" s="8"/>
      <c r="Y2531" s="8"/>
      <c r="Z2531" s="8"/>
      <c r="AA2531" s="8"/>
      <c r="AB2531" s="8"/>
      <c r="AC2531" s="8"/>
      <c r="AD2531" s="8"/>
      <c r="AE2531" s="8"/>
      <c r="AF2531" s="8"/>
      <c r="AG2531" s="8"/>
      <c r="AH2531" s="8"/>
      <c r="AI2531" s="8"/>
      <c r="AJ2531" s="8"/>
      <c r="AK2531" s="8"/>
    </row>
    <row r="2532" spans="1:37" ht="180.75">
      <c r="A2532" s="18">
        <v>5503</v>
      </c>
      <c r="B2532" s="19"/>
      <c r="C2532" s="20" t="s">
        <v>22612</v>
      </c>
      <c r="D2532" s="28" t="s">
        <v>22613</v>
      </c>
      <c r="E2532" s="22"/>
      <c r="F2532" s="22"/>
      <c r="G2532" s="22"/>
      <c r="H2532" s="23">
        <v>0</v>
      </c>
      <c r="I2532" s="22"/>
      <c r="J2532" s="23" t="s">
        <v>18202</v>
      </c>
      <c r="K2532" s="31">
        <v>43313</v>
      </c>
      <c r="L2532" s="23" t="s">
        <v>219</v>
      </c>
      <c r="M2532" s="22"/>
      <c r="N2532" s="22"/>
      <c r="O2532" s="22"/>
      <c r="P2532" s="24"/>
      <c r="Q2532" s="23" t="s">
        <v>18541</v>
      </c>
      <c r="R2532" s="22"/>
      <c r="S2532" s="33"/>
      <c r="T2532" s="26"/>
      <c r="U2532" s="26"/>
      <c r="V2532" s="22"/>
      <c r="W2532" s="27"/>
      <c r="X2532" s="8"/>
      <c r="Y2532" s="8"/>
      <c r="Z2532" s="8"/>
      <c r="AA2532" s="8"/>
      <c r="AB2532" s="8"/>
      <c r="AC2532" s="8"/>
      <c r="AD2532" s="8"/>
      <c r="AE2532" s="8"/>
      <c r="AF2532" s="8"/>
      <c r="AG2532" s="8"/>
      <c r="AH2532" s="8"/>
      <c r="AI2532" s="8"/>
      <c r="AJ2532" s="8"/>
      <c r="AK2532" s="8"/>
    </row>
    <row r="2533" spans="1:37" ht="270.75">
      <c r="A2533" s="18">
        <v>5504</v>
      </c>
      <c r="B2533" s="19"/>
      <c r="C2533" s="20" t="s">
        <v>22614</v>
      </c>
      <c r="D2533" s="28" t="s">
        <v>22615</v>
      </c>
      <c r="E2533" s="22"/>
      <c r="F2533" s="22"/>
      <c r="G2533" s="22"/>
      <c r="H2533" s="23">
        <v>0</v>
      </c>
      <c r="I2533" s="22"/>
      <c r="J2533" s="23" t="s">
        <v>18202</v>
      </c>
      <c r="K2533" s="31">
        <v>43313</v>
      </c>
      <c r="L2533" s="23" t="s">
        <v>18212</v>
      </c>
      <c r="M2533" s="22"/>
      <c r="N2533" s="22"/>
      <c r="O2533" s="22"/>
      <c r="P2533" s="24"/>
      <c r="Q2533" s="23" t="s">
        <v>18377</v>
      </c>
      <c r="R2533" s="22"/>
      <c r="S2533" s="25"/>
      <c r="T2533" s="26"/>
      <c r="U2533" s="26"/>
      <c r="V2533" s="22"/>
      <c r="W2533" s="27"/>
      <c r="X2533" s="8"/>
      <c r="Y2533" s="8"/>
      <c r="Z2533" s="8"/>
      <c r="AA2533" s="8"/>
      <c r="AB2533" s="8"/>
      <c r="AC2533" s="8"/>
      <c r="AD2533" s="8"/>
      <c r="AE2533" s="8"/>
      <c r="AF2533" s="8"/>
      <c r="AG2533" s="8"/>
      <c r="AH2533" s="8"/>
      <c r="AI2533" s="8"/>
      <c r="AJ2533" s="8"/>
      <c r="AK2533" s="8"/>
    </row>
    <row r="2534" spans="1:37" ht="225.75">
      <c r="A2534" s="18">
        <v>5505</v>
      </c>
      <c r="B2534" s="19"/>
      <c r="C2534" s="20" t="s">
        <v>22614</v>
      </c>
      <c r="D2534" s="28" t="s">
        <v>22616</v>
      </c>
      <c r="E2534" s="22"/>
      <c r="F2534" s="22"/>
      <c r="G2534" s="22"/>
      <c r="H2534" s="23">
        <v>0</v>
      </c>
      <c r="I2534" s="22"/>
      <c r="J2534" s="23" t="s">
        <v>18202</v>
      </c>
      <c r="K2534" s="31">
        <v>43313</v>
      </c>
      <c r="L2534" s="23" t="s">
        <v>18212</v>
      </c>
      <c r="M2534" s="22"/>
      <c r="N2534" s="22"/>
      <c r="O2534" s="22"/>
      <c r="P2534" s="24"/>
      <c r="Q2534" s="23" t="s">
        <v>18377</v>
      </c>
      <c r="R2534" s="22"/>
      <c r="S2534" s="25"/>
      <c r="T2534" s="26"/>
      <c r="U2534" s="26"/>
      <c r="V2534" s="22"/>
      <c r="W2534" s="27"/>
      <c r="X2534" s="8"/>
      <c r="Y2534" s="8"/>
      <c r="Z2534" s="8"/>
      <c r="AA2534" s="8"/>
      <c r="AB2534" s="8"/>
      <c r="AC2534" s="8"/>
      <c r="AD2534" s="8"/>
      <c r="AE2534" s="8"/>
      <c r="AF2534" s="8"/>
      <c r="AG2534" s="8"/>
      <c r="AH2534" s="8"/>
      <c r="AI2534" s="8"/>
      <c r="AJ2534" s="8"/>
      <c r="AK2534" s="8"/>
    </row>
    <row r="2535" spans="1:37" ht="210.75">
      <c r="A2535" s="18">
        <v>5506</v>
      </c>
      <c r="B2535" s="19"/>
      <c r="C2535" s="28" t="s">
        <v>22617</v>
      </c>
      <c r="D2535" s="28" t="s">
        <v>22618</v>
      </c>
      <c r="E2535" s="22"/>
      <c r="F2535" s="23" t="s">
        <v>1628</v>
      </c>
      <c r="G2535" s="22"/>
      <c r="H2535" s="23">
        <v>0</v>
      </c>
      <c r="I2535" s="22"/>
      <c r="J2535" s="23" t="s">
        <v>18202</v>
      </c>
      <c r="K2535" s="22"/>
      <c r="L2535" s="23" t="s">
        <v>22022</v>
      </c>
      <c r="M2535" s="22"/>
      <c r="N2535" s="22"/>
      <c r="O2535" s="22"/>
      <c r="P2535" s="24"/>
      <c r="Q2535" s="23" t="s">
        <v>36</v>
      </c>
      <c r="R2535" s="23" t="s">
        <v>37</v>
      </c>
      <c r="S2535" s="25"/>
      <c r="T2535" s="26"/>
      <c r="U2535" s="26"/>
      <c r="V2535" s="22"/>
      <c r="W2535" s="27"/>
      <c r="X2535" s="8"/>
      <c r="Y2535" s="8"/>
      <c r="Z2535" s="8"/>
      <c r="AA2535" s="8"/>
      <c r="AB2535" s="8"/>
      <c r="AC2535" s="8"/>
      <c r="AD2535" s="8"/>
      <c r="AE2535" s="8"/>
      <c r="AF2535" s="8"/>
      <c r="AG2535" s="8"/>
      <c r="AH2535" s="8"/>
      <c r="AI2535" s="8"/>
      <c r="AJ2535" s="8"/>
      <c r="AK2535" s="8"/>
    </row>
    <row r="2536" spans="1:37" ht="165.75">
      <c r="A2536" s="18">
        <v>5507</v>
      </c>
      <c r="B2536" s="19"/>
      <c r="C2536" s="28" t="s">
        <v>22617</v>
      </c>
      <c r="D2536" s="28" t="s">
        <v>22619</v>
      </c>
      <c r="E2536" s="22"/>
      <c r="F2536" s="23" t="s">
        <v>1628</v>
      </c>
      <c r="G2536" s="22"/>
      <c r="H2536" s="23">
        <v>0</v>
      </c>
      <c r="I2536" s="22"/>
      <c r="J2536" s="23" t="s">
        <v>18202</v>
      </c>
      <c r="K2536" s="22"/>
      <c r="L2536" s="23" t="s">
        <v>22022</v>
      </c>
      <c r="M2536" s="22"/>
      <c r="N2536" s="22"/>
      <c r="O2536" s="22"/>
      <c r="P2536" s="24"/>
      <c r="Q2536" s="23" t="s">
        <v>36</v>
      </c>
      <c r="R2536" s="23" t="s">
        <v>37</v>
      </c>
      <c r="S2536" s="25"/>
      <c r="T2536" s="26"/>
      <c r="U2536" s="26"/>
      <c r="V2536" s="22"/>
      <c r="W2536" s="27"/>
      <c r="X2536" s="8"/>
      <c r="Y2536" s="8"/>
      <c r="Z2536" s="8"/>
      <c r="AA2536" s="8"/>
      <c r="AB2536" s="8"/>
      <c r="AC2536" s="8"/>
      <c r="AD2536" s="8"/>
      <c r="AE2536" s="8"/>
      <c r="AF2536" s="8"/>
      <c r="AG2536" s="8"/>
      <c r="AH2536" s="8"/>
      <c r="AI2536" s="8"/>
      <c r="AJ2536" s="8"/>
      <c r="AK2536" s="8"/>
    </row>
    <row r="2537" spans="1:37" ht="165.75">
      <c r="A2537" s="18">
        <v>5508</v>
      </c>
      <c r="B2537" s="19"/>
      <c r="C2537" s="28" t="s">
        <v>22617</v>
      </c>
      <c r="D2537" s="28" t="s">
        <v>22620</v>
      </c>
      <c r="E2537" s="22"/>
      <c r="F2537" s="23" t="s">
        <v>1628</v>
      </c>
      <c r="G2537" s="22"/>
      <c r="H2537" s="23">
        <v>0</v>
      </c>
      <c r="I2537" s="22"/>
      <c r="J2537" s="23" t="s">
        <v>18202</v>
      </c>
      <c r="K2537" s="22"/>
      <c r="L2537" s="23" t="s">
        <v>22022</v>
      </c>
      <c r="M2537" s="22"/>
      <c r="N2537" s="22"/>
      <c r="O2537" s="22"/>
      <c r="P2537" s="24"/>
      <c r="Q2537" s="23" t="s">
        <v>36</v>
      </c>
      <c r="R2537" s="23" t="s">
        <v>37</v>
      </c>
      <c r="S2537" s="25"/>
      <c r="T2537" s="26"/>
      <c r="U2537" s="26"/>
      <c r="V2537" s="22"/>
      <c r="W2537" s="27"/>
      <c r="X2537" s="8"/>
      <c r="Y2537" s="8"/>
      <c r="Z2537" s="8"/>
      <c r="AA2537" s="8"/>
      <c r="AB2537" s="8"/>
      <c r="AC2537" s="8"/>
      <c r="AD2537" s="8"/>
      <c r="AE2537" s="8"/>
      <c r="AF2537" s="8"/>
      <c r="AG2537" s="8"/>
      <c r="AH2537" s="8"/>
      <c r="AI2537" s="8"/>
      <c r="AJ2537" s="8"/>
      <c r="AK2537" s="8"/>
    </row>
    <row r="2538" spans="1:37" ht="210.75">
      <c r="A2538" s="18">
        <v>5509</v>
      </c>
      <c r="B2538" s="19"/>
      <c r="C2538" s="28" t="s">
        <v>22621</v>
      </c>
      <c r="D2538" s="28" t="s">
        <v>22622</v>
      </c>
      <c r="E2538" s="22"/>
      <c r="F2538" s="23" t="s">
        <v>1628</v>
      </c>
      <c r="G2538" s="22"/>
      <c r="H2538" s="23">
        <v>0</v>
      </c>
      <c r="I2538" s="22"/>
      <c r="J2538" s="23" t="s">
        <v>18202</v>
      </c>
      <c r="K2538" s="22"/>
      <c r="L2538" s="23" t="s">
        <v>22022</v>
      </c>
      <c r="M2538" s="22"/>
      <c r="N2538" s="22"/>
      <c r="O2538" s="22"/>
      <c r="P2538" s="24"/>
      <c r="Q2538" s="23" t="s">
        <v>36</v>
      </c>
      <c r="R2538" s="23" t="s">
        <v>37</v>
      </c>
      <c r="S2538" s="25"/>
      <c r="T2538" s="26"/>
      <c r="U2538" s="26"/>
      <c r="V2538" s="22"/>
      <c r="W2538" s="27"/>
      <c r="X2538" s="8"/>
      <c r="Y2538" s="8"/>
      <c r="Z2538" s="8"/>
      <c r="AA2538" s="8"/>
      <c r="AB2538" s="8"/>
      <c r="AC2538" s="8"/>
      <c r="AD2538" s="8"/>
      <c r="AE2538" s="8"/>
      <c r="AF2538" s="8"/>
      <c r="AG2538" s="8"/>
      <c r="AH2538" s="8"/>
      <c r="AI2538" s="8"/>
      <c r="AJ2538" s="8"/>
      <c r="AK2538" s="8"/>
    </row>
    <row r="2539" spans="1:37" ht="165.75">
      <c r="A2539" s="18">
        <v>5510</v>
      </c>
      <c r="B2539" s="30" t="s">
        <v>13</v>
      </c>
      <c r="C2539" s="28" t="s">
        <v>22623</v>
      </c>
      <c r="D2539" s="28" t="s">
        <v>22624</v>
      </c>
      <c r="E2539" s="22"/>
      <c r="F2539" s="22"/>
      <c r="G2539" s="22"/>
      <c r="H2539" s="23">
        <v>0</v>
      </c>
      <c r="I2539" s="22"/>
      <c r="J2539" s="23" t="s">
        <v>18202</v>
      </c>
      <c r="K2539" s="22"/>
      <c r="L2539" s="23" t="s">
        <v>22022</v>
      </c>
      <c r="M2539" s="22"/>
      <c r="N2539" s="22"/>
      <c r="O2539" s="22"/>
      <c r="P2539" s="24"/>
      <c r="Q2539" s="23" t="s">
        <v>36</v>
      </c>
      <c r="R2539" s="23" t="s">
        <v>37</v>
      </c>
      <c r="S2539" s="34" t="s">
        <v>22620</v>
      </c>
      <c r="T2539" s="26"/>
      <c r="U2539" s="26"/>
      <c r="V2539" s="22"/>
      <c r="W2539" s="27"/>
      <c r="X2539" s="8"/>
      <c r="Y2539" s="8"/>
      <c r="Z2539" s="8"/>
      <c r="AA2539" s="8"/>
      <c r="AB2539" s="8"/>
      <c r="AC2539" s="8"/>
      <c r="AD2539" s="8"/>
      <c r="AE2539" s="8"/>
      <c r="AF2539" s="8"/>
      <c r="AG2539" s="8"/>
      <c r="AH2539" s="8"/>
      <c r="AI2539" s="8"/>
      <c r="AJ2539" s="8"/>
      <c r="AK2539" s="8"/>
    </row>
    <row r="2540" spans="1:37" ht="210.75">
      <c r="A2540" s="18">
        <v>5511</v>
      </c>
      <c r="B2540" s="30" t="s">
        <v>13</v>
      </c>
      <c r="C2540" s="28" t="s">
        <v>22625</v>
      </c>
      <c r="D2540" s="28" t="s">
        <v>22626</v>
      </c>
      <c r="E2540" s="22"/>
      <c r="F2540" s="22"/>
      <c r="G2540" s="22"/>
      <c r="H2540" s="23">
        <v>0</v>
      </c>
      <c r="I2540" s="22"/>
      <c r="J2540" s="23" t="s">
        <v>18202</v>
      </c>
      <c r="K2540" s="22"/>
      <c r="L2540" s="23" t="s">
        <v>22022</v>
      </c>
      <c r="M2540" s="22"/>
      <c r="N2540" s="22"/>
      <c r="O2540" s="22"/>
      <c r="P2540" s="24"/>
      <c r="Q2540" s="23" t="s">
        <v>36</v>
      </c>
      <c r="R2540" s="23" t="s">
        <v>37</v>
      </c>
      <c r="S2540" s="34" t="s">
        <v>22622</v>
      </c>
      <c r="T2540" s="26"/>
      <c r="U2540" s="26"/>
      <c r="V2540" s="22"/>
      <c r="W2540" s="27"/>
      <c r="X2540" s="8"/>
      <c r="Y2540" s="8"/>
      <c r="Z2540" s="8"/>
      <c r="AA2540" s="8"/>
      <c r="AB2540" s="8"/>
      <c r="AC2540" s="8"/>
      <c r="AD2540" s="8"/>
      <c r="AE2540" s="8"/>
      <c r="AF2540" s="8"/>
      <c r="AG2540" s="8"/>
      <c r="AH2540" s="8"/>
      <c r="AI2540" s="8"/>
      <c r="AJ2540" s="8"/>
      <c r="AK2540" s="8"/>
    </row>
    <row r="2541" spans="1:37" ht="210.75">
      <c r="A2541" s="18">
        <v>5512</v>
      </c>
      <c r="B2541" s="19"/>
      <c r="C2541" s="20" t="s">
        <v>22627</v>
      </c>
      <c r="D2541" s="28" t="s">
        <v>22628</v>
      </c>
      <c r="E2541" s="22"/>
      <c r="F2541" s="22"/>
      <c r="G2541" s="22"/>
      <c r="H2541" s="23">
        <v>0</v>
      </c>
      <c r="I2541" s="22"/>
      <c r="J2541" s="23" t="s">
        <v>18202</v>
      </c>
      <c r="K2541" s="31">
        <v>43313</v>
      </c>
      <c r="L2541" s="23" t="s">
        <v>18212</v>
      </c>
      <c r="M2541" s="22"/>
      <c r="N2541" s="22"/>
      <c r="O2541" s="22"/>
      <c r="P2541" s="24"/>
      <c r="Q2541" s="23" t="s">
        <v>18377</v>
      </c>
      <c r="R2541" s="22"/>
      <c r="S2541" s="25"/>
      <c r="T2541" s="26"/>
      <c r="U2541" s="26"/>
      <c r="V2541" s="22"/>
      <c r="W2541" s="27"/>
      <c r="X2541" s="8"/>
      <c r="Y2541" s="8"/>
      <c r="Z2541" s="8"/>
      <c r="AA2541" s="8"/>
      <c r="AB2541" s="8"/>
      <c r="AC2541" s="8"/>
      <c r="AD2541" s="8"/>
      <c r="AE2541" s="8"/>
      <c r="AF2541" s="8"/>
      <c r="AG2541" s="8"/>
      <c r="AH2541" s="8"/>
      <c r="AI2541" s="8"/>
      <c r="AJ2541" s="8"/>
      <c r="AK2541" s="8"/>
    </row>
    <row r="2542" spans="1:37" ht="90.75">
      <c r="A2542" s="18">
        <v>5513</v>
      </c>
      <c r="B2542" s="19"/>
      <c r="C2542" s="28" t="s">
        <v>22629</v>
      </c>
      <c r="D2542" s="28" t="s">
        <v>22630</v>
      </c>
      <c r="E2542" s="22"/>
      <c r="F2542" s="22"/>
      <c r="G2542" s="22"/>
      <c r="H2542" s="23">
        <v>0</v>
      </c>
      <c r="I2542" s="22"/>
      <c r="J2542" s="23" t="s">
        <v>18202</v>
      </c>
      <c r="K2542" s="22"/>
      <c r="L2542" s="23" t="s">
        <v>20770</v>
      </c>
      <c r="M2542" s="22"/>
      <c r="N2542" s="22"/>
      <c r="O2542" s="22"/>
      <c r="P2542" s="24"/>
      <c r="Q2542" s="23" t="s">
        <v>29</v>
      </c>
      <c r="R2542" s="23" t="s">
        <v>30</v>
      </c>
      <c r="S2542" s="25"/>
      <c r="T2542" s="26"/>
      <c r="U2542" s="26"/>
      <c r="V2542" s="22"/>
      <c r="W2542" s="27"/>
      <c r="X2542" s="8"/>
      <c r="Y2542" s="8"/>
      <c r="Z2542" s="8"/>
      <c r="AA2542" s="8"/>
      <c r="AB2542" s="8"/>
      <c r="AC2542" s="8"/>
      <c r="AD2542" s="8"/>
      <c r="AE2542" s="8"/>
      <c r="AF2542" s="8"/>
      <c r="AG2542" s="8"/>
      <c r="AH2542" s="8"/>
      <c r="AI2542" s="8"/>
      <c r="AJ2542" s="8"/>
      <c r="AK2542" s="8"/>
    </row>
    <row r="2543" spans="1:37" ht="90.75">
      <c r="A2543" s="18">
        <v>5514</v>
      </c>
      <c r="B2543" s="19"/>
      <c r="C2543" s="28" t="s">
        <v>22629</v>
      </c>
      <c r="D2543" s="28" t="s">
        <v>22631</v>
      </c>
      <c r="E2543" s="22"/>
      <c r="F2543" s="22"/>
      <c r="G2543" s="22"/>
      <c r="H2543" s="23">
        <v>0</v>
      </c>
      <c r="I2543" s="22"/>
      <c r="J2543" s="23" t="s">
        <v>18202</v>
      </c>
      <c r="K2543" s="22"/>
      <c r="L2543" s="23" t="s">
        <v>20770</v>
      </c>
      <c r="M2543" s="22"/>
      <c r="N2543" s="22"/>
      <c r="O2543" s="22"/>
      <c r="P2543" s="24"/>
      <c r="Q2543" s="23" t="s">
        <v>29</v>
      </c>
      <c r="R2543" s="23" t="s">
        <v>30</v>
      </c>
      <c r="S2543" s="25"/>
      <c r="T2543" s="26"/>
      <c r="U2543" s="26"/>
      <c r="V2543" s="22"/>
      <c r="W2543" s="27"/>
      <c r="X2543" s="8"/>
      <c r="Y2543" s="8"/>
      <c r="Z2543" s="8"/>
      <c r="AA2543" s="8"/>
      <c r="AB2543" s="8"/>
      <c r="AC2543" s="8"/>
      <c r="AD2543" s="8"/>
      <c r="AE2543" s="8"/>
      <c r="AF2543" s="8"/>
      <c r="AG2543" s="8"/>
      <c r="AH2543" s="8"/>
      <c r="AI2543" s="8"/>
      <c r="AJ2543" s="8"/>
      <c r="AK2543" s="8"/>
    </row>
    <row r="2544" spans="1:37" ht="75.75">
      <c r="A2544" s="18">
        <v>5515</v>
      </c>
      <c r="B2544" s="19"/>
      <c r="C2544" s="28" t="s">
        <v>22632</v>
      </c>
      <c r="D2544" s="28" t="s">
        <v>22633</v>
      </c>
      <c r="E2544" s="22"/>
      <c r="F2544" s="23" t="s">
        <v>266</v>
      </c>
      <c r="G2544" s="22"/>
      <c r="H2544" s="23">
        <v>0</v>
      </c>
      <c r="I2544" s="22"/>
      <c r="J2544" s="23" t="s">
        <v>18202</v>
      </c>
      <c r="K2544" s="29">
        <v>43497</v>
      </c>
      <c r="L2544" s="23" t="s">
        <v>96</v>
      </c>
      <c r="M2544" s="22"/>
      <c r="N2544" s="23" t="s">
        <v>19889</v>
      </c>
      <c r="O2544" s="22"/>
      <c r="P2544" s="24"/>
      <c r="Q2544" s="23" t="s">
        <v>18392</v>
      </c>
      <c r="R2544" s="23" t="s">
        <v>127</v>
      </c>
      <c r="S2544" s="25"/>
      <c r="T2544" s="26"/>
      <c r="U2544" s="26"/>
      <c r="V2544" s="22"/>
      <c r="W2544" s="27"/>
      <c r="X2544" s="8"/>
      <c r="Y2544" s="8"/>
      <c r="Z2544" s="8"/>
      <c r="AA2544" s="8"/>
      <c r="AB2544" s="8"/>
      <c r="AC2544" s="8"/>
      <c r="AD2544" s="8"/>
      <c r="AE2544" s="8"/>
      <c r="AF2544" s="8"/>
      <c r="AG2544" s="8"/>
      <c r="AH2544" s="8"/>
      <c r="AI2544" s="8"/>
      <c r="AJ2544" s="8"/>
      <c r="AK2544" s="8"/>
    </row>
    <row r="2545" spans="1:37" ht="60.75">
      <c r="A2545" s="18">
        <v>5516</v>
      </c>
      <c r="B2545" s="19"/>
      <c r="C2545" s="28" t="s">
        <v>22632</v>
      </c>
      <c r="D2545" s="28" t="s">
        <v>22634</v>
      </c>
      <c r="E2545" s="22"/>
      <c r="F2545" s="23" t="s">
        <v>266</v>
      </c>
      <c r="G2545" s="22"/>
      <c r="H2545" s="23">
        <v>0</v>
      </c>
      <c r="I2545" s="22"/>
      <c r="J2545" s="23" t="s">
        <v>18202</v>
      </c>
      <c r="K2545" s="29">
        <v>43497</v>
      </c>
      <c r="L2545" s="23" t="s">
        <v>96</v>
      </c>
      <c r="M2545" s="22"/>
      <c r="N2545" s="23" t="s">
        <v>19889</v>
      </c>
      <c r="O2545" s="22"/>
      <c r="P2545" s="24"/>
      <c r="Q2545" s="23" t="s">
        <v>18392</v>
      </c>
      <c r="R2545" s="23" t="s">
        <v>127</v>
      </c>
      <c r="S2545" s="25"/>
      <c r="T2545" s="26"/>
      <c r="U2545" s="26"/>
      <c r="V2545" s="22"/>
      <c r="W2545" s="27"/>
      <c r="X2545" s="8"/>
      <c r="Y2545" s="8"/>
      <c r="Z2545" s="8"/>
      <c r="AA2545" s="8"/>
      <c r="AB2545" s="8"/>
      <c r="AC2545" s="8"/>
      <c r="AD2545" s="8"/>
      <c r="AE2545" s="8"/>
      <c r="AF2545" s="8"/>
      <c r="AG2545" s="8"/>
      <c r="AH2545" s="8"/>
      <c r="AI2545" s="8"/>
      <c r="AJ2545" s="8"/>
      <c r="AK2545" s="8"/>
    </row>
    <row r="2546" spans="1:37" ht="105.75">
      <c r="A2546" s="18">
        <v>5517</v>
      </c>
      <c r="B2546" s="19"/>
      <c r="C2546" s="28" t="s">
        <v>22632</v>
      </c>
      <c r="D2546" s="28" t="s">
        <v>22635</v>
      </c>
      <c r="E2546" s="22"/>
      <c r="F2546" s="23" t="s">
        <v>266</v>
      </c>
      <c r="G2546" s="22"/>
      <c r="H2546" s="23">
        <v>0</v>
      </c>
      <c r="I2546" s="22"/>
      <c r="J2546" s="23" t="s">
        <v>18202</v>
      </c>
      <c r="K2546" s="29">
        <v>43497</v>
      </c>
      <c r="L2546" s="23" t="s">
        <v>96</v>
      </c>
      <c r="M2546" s="22"/>
      <c r="N2546" s="23" t="s">
        <v>19889</v>
      </c>
      <c r="O2546" s="22"/>
      <c r="P2546" s="24"/>
      <c r="Q2546" s="23" t="s">
        <v>18392</v>
      </c>
      <c r="R2546" s="23" t="s">
        <v>127</v>
      </c>
      <c r="S2546" s="25"/>
      <c r="T2546" s="26"/>
      <c r="U2546" s="26"/>
      <c r="V2546" s="22"/>
      <c r="W2546" s="27"/>
      <c r="X2546" s="8"/>
      <c r="Y2546" s="8"/>
      <c r="Z2546" s="8"/>
      <c r="AA2546" s="8"/>
      <c r="AB2546" s="8"/>
      <c r="AC2546" s="8"/>
      <c r="AD2546" s="8"/>
      <c r="AE2546" s="8"/>
      <c r="AF2546" s="8"/>
      <c r="AG2546" s="8"/>
      <c r="AH2546" s="8"/>
      <c r="AI2546" s="8"/>
      <c r="AJ2546" s="8"/>
      <c r="AK2546" s="8"/>
    </row>
    <row r="2547" spans="1:37" ht="75.75">
      <c r="A2547" s="18">
        <v>5518</v>
      </c>
      <c r="B2547" s="19"/>
      <c r="C2547" s="28" t="s">
        <v>22636</v>
      </c>
      <c r="D2547" s="28" t="s">
        <v>22637</v>
      </c>
      <c r="E2547" s="22"/>
      <c r="F2547" s="23" t="s">
        <v>50</v>
      </c>
      <c r="G2547" s="22"/>
      <c r="H2547" s="23">
        <v>0</v>
      </c>
      <c r="I2547" s="22"/>
      <c r="J2547" s="23" t="s">
        <v>18202</v>
      </c>
      <c r="K2547" s="29">
        <v>43497</v>
      </c>
      <c r="L2547" s="23" t="s">
        <v>96</v>
      </c>
      <c r="M2547" s="22"/>
      <c r="N2547" s="23" t="s">
        <v>19889</v>
      </c>
      <c r="O2547" s="22"/>
      <c r="P2547" s="24"/>
      <c r="Q2547" s="23" t="s">
        <v>18392</v>
      </c>
      <c r="R2547" s="23" t="s">
        <v>127</v>
      </c>
      <c r="S2547" s="25"/>
      <c r="T2547" s="26"/>
      <c r="U2547" s="26"/>
      <c r="V2547" s="22"/>
      <c r="W2547" s="27"/>
      <c r="X2547" s="8"/>
      <c r="Y2547" s="8"/>
      <c r="Z2547" s="8"/>
      <c r="AA2547" s="8"/>
      <c r="AB2547" s="8"/>
      <c r="AC2547" s="8"/>
      <c r="AD2547" s="8"/>
      <c r="AE2547" s="8"/>
      <c r="AF2547" s="8"/>
      <c r="AG2547" s="8"/>
      <c r="AH2547" s="8"/>
      <c r="AI2547" s="8"/>
      <c r="AJ2547" s="8"/>
      <c r="AK2547" s="8"/>
    </row>
    <row r="2548" spans="1:37" ht="75.75">
      <c r="A2548" s="18">
        <v>5519</v>
      </c>
      <c r="B2548" s="19"/>
      <c r="C2548" s="28" t="s">
        <v>22636</v>
      </c>
      <c r="D2548" s="28" t="s">
        <v>22638</v>
      </c>
      <c r="E2548" s="22"/>
      <c r="F2548" s="23" t="s">
        <v>50</v>
      </c>
      <c r="G2548" s="22"/>
      <c r="H2548" s="23">
        <v>0</v>
      </c>
      <c r="I2548" s="22"/>
      <c r="J2548" s="23" t="s">
        <v>18202</v>
      </c>
      <c r="K2548" s="29">
        <v>43497</v>
      </c>
      <c r="L2548" s="23" t="s">
        <v>96</v>
      </c>
      <c r="M2548" s="22"/>
      <c r="N2548" s="23" t="s">
        <v>19889</v>
      </c>
      <c r="O2548" s="22"/>
      <c r="P2548" s="24"/>
      <c r="Q2548" s="23" t="s">
        <v>18392</v>
      </c>
      <c r="R2548" s="23" t="s">
        <v>127</v>
      </c>
      <c r="S2548" s="25"/>
      <c r="T2548" s="26"/>
      <c r="U2548" s="26"/>
      <c r="V2548" s="22"/>
      <c r="W2548" s="27"/>
      <c r="X2548" s="8"/>
      <c r="Y2548" s="8"/>
      <c r="Z2548" s="8"/>
      <c r="AA2548" s="8"/>
      <c r="AB2548" s="8"/>
      <c r="AC2548" s="8"/>
      <c r="AD2548" s="8"/>
      <c r="AE2548" s="8"/>
      <c r="AF2548" s="8"/>
      <c r="AG2548" s="8"/>
      <c r="AH2548" s="8"/>
      <c r="AI2548" s="8"/>
      <c r="AJ2548" s="8"/>
      <c r="AK2548" s="8"/>
    </row>
    <row r="2549" spans="1:37" ht="90.75">
      <c r="A2549" s="18">
        <v>5520</v>
      </c>
      <c r="B2549" s="19"/>
      <c r="C2549" s="28" t="s">
        <v>22636</v>
      </c>
      <c r="D2549" s="28" t="s">
        <v>22639</v>
      </c>
      <c r="E2549" s="22"/>
      <c r="F2549" s="23" t="s">
        <v>22640</v>
      </c>
      <c r="G2549" s="22"/>
      <c r="H2549" s="23">
        <v>0</v>
      </c>
      <c r="I2549" s="22"/>
      <c r="J2549" s="23" t="s">
        <v>18202</v>
      </c>
      <c r="K2549" s="29">
        <v>43497</v>
      </c>
      <c r="L2549" s="23" t="s">
        <v>96</v>
      </c>
      <c r="M2549" s="22"/>
      <c r="N2549" s="23" t="s">
        <v>19889</v>
      </c>
      <c r="O2549" s="22"/>
      <c r="P2549" s="24"/>
      <c r="Q2549" s="23" t="s">
        <v>18392</v>
      </c>
      <c r="R2549" s="23" t="s">
        <v>127</v>
      </c>
      <c r="S2549" s="25"/>
      <c r="T2549" s="26"/>
      <c r="U2549" s="26"/>
      <c r="V2549" s="22"/>
      <c r="W2549" s="27"/>
      <c r="X2549" s="8"/>
      <c r="Y2549" s="8"/>
      <c r="Z2549" s="8"/>
      <c r="AA2549" s="8"/>
      <c r="AB2549" s="8"/>
      <c r="AC2549" s="8"/>
      <c r="AD2549" s="8"/>
      <c r="AE2549" s="8"/>
      <c r="AF2549" s="8"/>
      <c r="AG2549" s="8"/>
      <c r="AH2549" s="8"/>
      <c r="AI2549" s="8"/>
      <c r="AJ2549" s="8"/>
      <c r="AK2549" s="8"/>
    </row>
    <row r="2550" spans="1:37" ht="409.6">
      <c r="A2550" s="18">
        <v>5521</v>
      </c>
      <c r="B2550" s="19"/>
      <c r="C2550" s="28" t="s">
        <v>22641</v>
      </c>
      <c r="D2550" s="21"/>
      <c r="E2550" s="22"/>
      <c r="F2550" s="22"/>
      <c r="G2550" s="22"/>
      <c r="H2550" s="23">
        <v>0</v>
      </c>
      <c r="I2550" s="22"/>
      <c r="J2550" s="23" t="s">
        <v>18202</v>
      </c>
      <c r="K2550" s="22"/>
      <c r="L2550" s="23" t="s">
        <v>21045</v>
      </c>
      <c r="M2550" s="23">
        <v>2017</v>
      </c>
      <c r="N2550" s="22"/>
      <c r="O2550" s="22"/>
      <c r="P2550" s="24"/>
      <c r="Q2550" s="23" t="s">
        <v>20</v>
      </c>
      <c r="R2550" s="23" t="s">
        <v>21</v>
      </c>
      <c r="S2550" s="25"/>
      <c r="T2550" s="26"/>
      <c r="U2550" s="26"/>
      <c r="V2550" s="22"/>
      <c r="W2550" s="27"/>
      <c r="X2550" s="8"/>
      <c r="Y2550" s="8"/>
      <c r="Z2550" s="8"/>
      <c r="AA2550" s="8"/>
      <c r="AB2550" s="8"/>
      <c r="AC2550" s="8"/>
      <c r="AD2550" s="8"/>
      <c r="AE2550" s="8"/>
      <c r="AF2550" s="8"/>
      <c r="AG2550" s="8"/>
      <c r="AH2550" s="8"/>
      <c r="AI2550" s="8"/>
      <c r="AJ2550" s="8"/>
      <c r="AK2550" s="8"/>
    </row>
    <row r="2551" spans="1:37" ht="150.75">
      <c r="A2551" s="18">
        <v>5522</v>
      </c>
      <c r="B2551" s="19"/>
      <c r="C2551" s="28" t="s">
        <v>22642</v>
      </c>
      <c r="D2551" s="28" t="s">
        <v>22643</v>
      </c>
      <c r="E2551" s="22"/>
      <c r="F2551" s="22"/>
      <c r="G2551" s="22"/>
      <c r="H2551" s="23">
        <v>0</v>
      </c>
      <c r="I2551" s="22"/>
      <c r="J2551" s="23" t="s">
        <v>18202</v>
      </c>
      <c r="K2551" s="22"/>
      <c r="L2551" s="23" t="s">
        <v>20770</v>
      </c>
      <c r="M2551" s="22"/>
      <c r="N2551" s="22"/>
      <c r="O2551" s="22"/>
      <c r="P2551" s="24"/>
      <c r="Q2551" s="23" t="s">
        <v>36</v>
      </c>
      <c r="R2551" s="23" t="s">
        <v>37</v>
      </c>
      <c r="S2551" s="25"/>
      <c r="T2551" s="26"/>
      <c r="U2551" s="26"/>
      <c r="V2551" s="22"/>
      <c r="W2551" s="27"/>
      <c r="X2551" s="8"/>
      <c r="Y2551" s="8"/>
      <c r="Z2551" s="8"/>
      <c r="AA2551" s="8"/>
      <c r="AB2551" s="8"/>
      <c r="AC2551" s="8"/>
      <c r="AD2551" s="8"/>
      <c r="AE2551" s="8"/>
      <c r="AF2551" s="8"/>
      <c r="AG2551" s="8"/>
      <c r="AH2551" s="8"/>
      <c r="AI2551" s="8"/>
      <c r="AJ2551" s="8"/>
      <c r="AK2551" s="8"/>
    </row>
    <row r="2552" spans="1:37" ht="150.75">
      <c r="A2552" s="18">
        <v>5523</v>
      </c>
      <c r="B2552" s="19"/>
      <c r="C2552" s="28" t="s">
        <v>22642</v>
      </c>
      <c r="D2552" s="28" t="s">
        <v>22644</v>
      </c>
      <c r="E2552" s="22"/>
      <c r="F2552" s="23" t="s">
        <v>1628</v>
      </c>
      <c r="G2552" s="22"/>
      <c r="H2552" s="23">
        <v>0</v>
      </c>
      <c r="I2552" s="22"/>
      <c r="J2552" s="23" t="s">
        <v>18202</v>
      </c>
      <c r="K2552" s="22"/>
      <c r="L2552" s="23" t="s">
        <v>20770</v>
      </c>
      <c r="M2552" s="22"/>
      <c r="N2552" s="22"/>
      <c r="O2552" s="22"/>
      <c r="P2552" s="24"/>
      <c r="Q2552" s="23" t="s">
        <v>36</v>
      </c>
      <c r="R2552" s="23" t="s">
        <v>37</v>
      </c>
      <c r="S2552" s="25"/>
      <c r="T2552" s="26"/>
      <c r="U2552" s="26"/>
      <c r="V2552" s="22"/>
      <c r="W2552" s="27"/>
      <c r="X2552" s="8"/>
      <c r="Y2552" s="8"/>
      <c r="Z2552" s="8"/>
      <c r="AA2552" s="8"/>
      <c r="AB2552" s="8"/>
      <c r="AC2552" s="8"/>
      <c r="AD2552" s="8"/>
      <c r="AE2552" s="8"/>
      <c r="AF2552" s="8"/>
      <c r="AG2552" s="8"/>
      <c r="AH2552" s="8"/>
      <c r="AI2552" s="8"/>
      <c r="AJ2552" s="8"/>
      <c r="AK2552" s="8"/>
    </row>
    <row r="2553" spans="1:37" ht="120.75">
      <c r="A2553" s="18">
        <v>5524</v>
      </c>
      <c r="B2553" s="30" t="s">
        <v>13</v>
      </c>
      <c r="C2553" s="28" t="s">
        <v>22645</v>
      </c>
      <c r="D2553" s="28" t="s">
        <v>22646</v>
      </c>
      <c r="E2553" s="22"/>
      <c r="F2553" s="22"/>
      <c r="G2553" s="22"/>
      <c r="H2553" s="23">
        <v>0</v>
      </c>
      <c r="I2553" s="22"/>
      <c r="J2553" s="23" t="s">
        <v>18202</v>
      </c>
      <c r="K2553" s="22"/>
      <c r="L2553" s="23" t="s">
        <v>20770</v>
      </c>
      <c r="M2553" s="22"/>
      <c r="N2553" s="22"/>
      <c r="O2553" s="22"/>
      <c r="P2553" s="24"/>
      <c r="Q2553" s="23" t="s">
        <v>36</v>
      </c>
      <c r="R2553" s="23" t="s">
        <v>37</v>
      </c>
      <c r="S2553" s="34" t="s">
        <v>22644</v>
      </c>
      <c r="T2553" s="26"/>
      <c r="U2553" s="26"/>
      <c r="V2553" s="22"/>
      <c r="W2553" s="27"/>
      <c r="X2553" s="8"/>
      <c r="Y2553" s="8"/>
      <c r="Z2553" s="8"/>
      <c r="AA2553" s="8"/>
      <c r="AB2553" s="8"/>
      <c r="AC2553" s="8"/>
      <c r="AD2553" s="8"/>
      <c r="AE2553" s="8"/>
      <c r="AF2553" s="8"/>
      <c r="AG2553" s="8"/>
      <c r="AH2553" s="8"/>
      <c r="AI2553" s="8"/>
      <c r="AJ2553" s="8"/>
      <c r="AK2553" s="8"/>
    </row>
    <row r="2554" spans="1:37" ht="195.75">
      <c r="A2554" s="18">
        <v>5525</v>
      </c>
      <c r="B2554" s="19"/>
      <c r="C2554" s="20" t="s">
        <v>22647</v>
      </c>
      <c r="D2554" s="28" t="s">
        <v>22648</v>
      </c>
      <c r="E2554" s="22"/>
      <c r="F2554" s="22"/>
      <c r="G2554" s="22"/>
      <c r="H2554" s="23">
        <v>0</v>
      </c>
      <c r="I2554" s="22"/>
      <c r="J2554" s="23" t="s">
        <v>18202</v>
      </c>
      <c r="K2554" s="31">
        <v>43313</v>
      </c>
      <c r="L2554" s="23" t="s">
        <v>18212</v>
      </c>
      <c r="M2554" s="22"/>
      <c r="N2554" s="22"/>
      <c r="O2554" s="22"/>
      <c r="P2554" s="24"/>
      <c r="Q2554" s="23" t="s">
        <v>18377</v>
      </c>
      <c r="R2554" s="22"/>
      <c r="S2554" s="25"/>
      <c r="T2554" s="26"/>
      <c r="U2554" s="26"/>
      <c r="V2554" s="22"/>
      <c r="W2554" s="27"/>
      <c r="X2554" s="8"/>
      <c r="Y2554" s="8"/>
      <c r="Z2554" s="8"/>
      <c r="AA2554" s="8"/>
      <c r="AB2554" s="8"/>
      <c r="AC2554" s="8"/>
      <c r="AD2554" s="8"/>
      <c r="AE2554" s="8"/>
      <c r="AF2554" s="8"/>
      <c r="AG2554" s="8"/>
      <c r="AH2554" s="8"/>
      <c r="AI2554" s="8"/>
      <c r="AJ2554" s="8"/>
      <c r="AK2554" s="8"/>
    </row>
    <row r="2555" spans="1:37" ht="270.75">
      <c r="A2555" s="18">
        <v>5526</v>
      </c>
      <c r="B2555" s="19"/>
      <c r="C2555" s="20" t="s">
        <v>22649</v>
      </c>
      <c r="D2555" s="28" t="s">
        <v>22650</v>
      </c>
      <c r="E2555" s="22"/>
      <c r="F2555" s="22"/>
      <c r="G2555" s="22"/>
      <c r="H2555" s="23">
        <v>0</v>
      </c>
      <c r="I2555" s="22"/>
      <c r="J2555" s="23" t="s">
        <v>18202</v>
      </c>
      <c r="K2555" s="31">
        <v>43313</v>
      </c>
      <c r="L2555" s="23" t="s">
        <v>18212</v>
      </c>
      <c r="M2555" s="22"/>
      <c r="N2555" s="22"/>
      <c r="O2555" s="22"/>
      <c r="P2555" s="24"/>
      <c r="Q2555" s="23" t="s">
        <v>18377</v>
      </c>
      <c r="R2555" s="22"/>
      <c r="S2555" s="25"/>
      <c r="T2555" s="26"/>
      <c r="U2555" s="26"/>
      <c r="V2555" s="22"/>
      <c r="W2555" s="27"/>
      <c r="X2555" s="8"/>
      <c r="Y2555" s="8"/>
      <c r="Z2555" s="8"/>
      <c r="AA2555" s="8"/>
      <c r="AB2555" s="8"/>
      <c r="AC2555" s="8"/>
      <c r="AD2555" s="8"/>
      <c r="AE2555" s="8"/>
      <c r="AF2555" s="8"/>
      <c r="AG2555" s="8"/>
      <c r="AH2555" s="8"/>
      <c r="AI2555" s="8"/>
      <c r="AJ2555" s="8"/>
      <c r="AK2555" s="8"/>
    </row>
    <row r="2556" spans="1:37" ht="180.75">
      <c r="A2556" s="18">
        <v>5527</v>
      </c>
      <c r="B2556" s="19"/>
      <c r="C2556" s="20" t="s">
        <v>22649</v>
      </c>
      <c r="D2556" s="28" t="s">
        <v>22651</v>
      </c>
      <c r="E2556" s="22"/>
      <c r="F2556" s="22"/>
      <c r="G2556" s="22"/>
      <c r="H2556" s="23">
        <v>0</v>
      </c>
      <c r="I2556" s="22"/>
      <c r="J2556" s="23" t="s">
        <v>18202</v>
      </c>
      <c r="K2556" s="31">
        <v>43313</v>
      </c>
      <c r="L2556" s="23" t="s">
        <v>18212</v>
      </c>
      <c r="M2556" s="22"/>
      <c r="N2556" s="22"/>
      <c r="O2556" s="22"/>
      <c r="P2556" s="24"/>
      <c r="Q2556" s="23" t="s">
        <v>18377</v>
      </c>
      <c r="R2556" s="22"/>
      <c r="S2556" s="25"/>
      <c r="T2556" s="26"/>
      <c r="U2556" s="26"/>
      <c r="V2556" s="22"/>
      <c r="W2556" s="27"/>
      <c r="X2556" s="8"/>
      <c r="Y2556" s="8"/>
      <c r="Z2556" s="8"/>
      <c r="AA2556" s="8"/>
      <c r="AB2556" s="8"/>
      <c r="AC2556" s="8"/>
      <c r="AD2556" s="8"/>
      <c r="AE2556" s="8"/>
      <c r="AF2556" s="8"/>
      <c r="AG2556" s="8"/>
      <c r="AH2556" s="8"/>
      <c r="AI2556" s="8"/>
      <c r="AJ2556" s="8"/>
      <c r="AK2556" s="8"/>
    </row>
    <row r="2557" spans="1:37" ht="300.75">
      <c r="A2557" s="18">
        <v>5537</v>
      </c>
      <c r="B2557" s="19"/>
      <c r="C2557" s="28" t="s">
        <v>22652</v>
      </c>
      <c r="D2557" s="28" t="s">
        <v>22653</v>
      </c>
      <c r="E2557" s="22"/>
      <c r="F2557" s="22"/>
      <c r="G2557" s="22"/>
      <c r="H2557" s="23">
        <v>0</v>
      </c>
      <c r="I2557" s="22"/>
      <c r="J2557" s="23" t="s">
        <v>18202</v>
      </c>
      <c r="K2557" s="31">
        <v>43313</v>
      </c>
      <c r="L2557" s="23" t="s">
        <v>90</v>
      </c>
      <c r="M2557" s="22"/>
      <c r="N2557" s="22"/>
      <c r="O2557" s="22"/>
      <c r="P2557" s="24"/>
      <c r="Q2557" s="23" t="s">
        <v>18377</v>
      </c>
      <c r="R2557" s="22"/>
      <c r="S2557" s="25"/>
      <c r="T2557" s="26"/>
      <c r="U2557" s="26"/>
      <c r="V2557" s="22"/>
      <c r="W2557" s="27"/>
      <c r="X2557" s="8"/>
      <c r="Y2557" s="8"/>
      <c r="Z2557" s="8"/>
      <c r="AA2557" s="8"/>
      <c r="AB2557" s="8"/>
      <c r="AC2557" s="8"/>
      <c r="AD2557" s="8"/>
      <c r="AE2557" s="8"/>
      <c r="AF2557" s="8"/>
      <c r="AG2557" s="8"/>
      <c r="AH2557" s="8"/>
      <c r="AI2557" s="8"/>
      <c r="AJ2557" s="8"/>
      <c r="AK2557" s="8"/>
    </row>
    <row r="2558" spans="1:37" ht="135.75">
      <c r="A2558" s="18">
        <v>5538</v>
      </c>
      <c r="B2558" s="30" t="s">
        <v>22654</v>
      </c>
      <c r="C2558" s="28" t="s">
        <v>22655</v>
      </c>
      <c r="D2558" s="28" t="s">
        <v>22656</v>
      </c>
      <c r="E2558" s="22"/>
      <c r="F2558" s="23" t="s">
        <v>22657</v>
      </c>
      <c r="G2558" s="22"/>
      <c r="H2558" s="23">
        <v>0</v>
      </c>
      <c r="I2558" s="22"/>
      <c r="J2558" s="23" t="s">
        <v>18202</v>
      </c>
      <c r="K2558" s="23" t="s">
        <v>18203</v>
      </c>
      <c r="L2558" s="23" t="s">
        <v>35</v>
      </c>
      <c r="M2558" s="22"/>
      <c r="N2558" s="22"/>
      <c r="O2558" s="23" t="s">
        <v>19117</v>
      </c>
      <c r="P2558" s="24"/>
      <c r="Q2558" s="23" t="s">
        <v>99</v>
      </c>
      <c r="R2558" s="23" t="s">
        <v>10886</v>
      </c>
      <c r="S2558" s="25"/>
      <c r="T2558" s="26"/>
      <c r="U2558" s="26"/>
      <c r="V2558" s="22"/>
      <c r="W2558" s="27"/>
      <c r="X2558" s="8"/>
      <c r="Y2558" s="8"/>
      <c r="Z2558" s="8"/>
      <c r="AA2558" s="8"/>
      <c r="AB2558" s="8"/>
      <c r="AC2558" s="8"/>
      <c r="AD2558" s="8"/>
      <c r="AE2558" s="8"/>
      <c r="AF2558" s="8"/>
      <c r="AG2558" s="8"/>
      <c r="AH2558" s="8"/>
      <c r="AI2558" s="8"/>
      <c r="AJ2558" s="8"/>
      <c r="AK2558" s="8"/>
    </row>
    <row r="2559" spans="1:37" ht="409.5">
      <c r="A2559" s="18">
        <v>5539</v>
      </c>
      <c r="B2559" s="19"/>
      <c r="C2559" s="20" t="s">
        <v>22658</v>
      </c>
      <c r="D2559" s="21"/>
      <c r="E2559" s="22"/>
      <c r="F2559" s="22"/>
      <c r="G2559" s="22"/>
      <c r="H2559" s="23">
        <v>0</v>
      </c>
      <c r="I2559" s="22"/>
      <c r="J2559" s="23" t="s">
        <v>18202</v>
      </c>
      <c r="K2559" s="22"/>
      <c r="L2559" s="23" t="s">
        <v>21045</v>
      </c>
      <c r="M2559" s="22"/>
      <c r="N2559" s="22"/>
      <c r="O2559" s="22"/>
      <c r="P2559" s="24"/>
      <c r="Q2559" s="23" t="s">
        <v>20</v>
      </c>
      <c r="R2559" s="22"/>
      <c r="S2559" s="25"/>
      <c r="T2559" s="26"/>
      <c r="U2559" s="26"/>
      <c r="V2559" s="22"/>
      <c r="W2559" s="27"/>
      <c r="X2559" s="8"/>
      <c r="Y2559" s="8"/>
      <c r="Z2559" s="8"/>
      <c r="AA2559" s="8"/>
      <c r="AB2559" s="8"/>
      <c r="AC2559" s="8"/>
      <c r="AD2559" s="8"/>
      <c r="AE2559" s="8"/>
      <c r="AF2559" s="8"/>
      <c r="AG2559" s="8"/>
      <c r="AH2559" s="8"/>
      <c r="AI2559" s="8"/>
      <c r="AJ2559" s="8"/>
      <c r="AK2559" s="8"/>
    </row>
    <row r="2560" spans="1:37" ht="180.75">
      <c r="A2560" s="18">
        <v>5543</v>
      </c>
      <c r="B2560" s="19"/>
      <c r="C2560" s="28" t="s">
        <v>22659</v>
      </c>
      <c r="D2560" s="28" t="s">
        <v>22660</v>
      </c>
      <c r="E2560" s="22"/>
      <c r="F2560" s="23" t="s">
        <v>108</v>
      </c>
      <c r="G2560" s="22"/>
      <c r="H2560" s="23">
        <v>0</v>
      </c>
      <c r="I2560" s="22"/>
      <c r="J2560" s="23" t="s">
        <v>18202</v>
      </c>
      <c r="K2560" s="22"/>
      <c r="L2560" s="23" t="s">
        <v>20770</v>
      </c>
      <c r="M2560" s="23" t="s">
        <v>11857</v>
      </c>
      <c r="N2560" s="22"/>
      <c r="O2560" s="22"/>
      <c r="P2560" s="24"/>
      <c r="Q2560" s="23" t="s">
        <v>29</v>
      </c>
      <c r="R2560" s="23" t="s">
        <v>30</v>
      </c>
      <c r="S2560" s="25"/>
      <c r="T2560" s="26"/>
      <c r="U2560" s="26"/>
      <c r="V2560" s="22"/>
      <c r="W2560" s="27"/>
      <c r="X2560" s="8"/>
      <c r="Y2560" s="8"/>
      <c r="Z2560" s="8"/>
      <c r="AA2560" s="8"/>
      <c r="AB2560" s="8"/>
      <c r="AC2560" s="8"/>
      <c r="AD2560" s="8"/>
      <c r="AE2560" s="8"/>
      <c r="AF2560" s="8"/>
      <c r="AG2560" s="8"/>
      <c r="AH2560" s="8"/>
      <c r="AI2560" s="8"/>
      <c r="AJ2560" s="8"/>
      <c r="AK2560" s="8"/>
    </row>
    <row r="2561" spans="1:37" ht="409.6">
      <c r="A2561" s="18">
        <v>5544</v>
      </c>
      <c r="B2561" s="19"/>
      <c r="C2561" s="28" t="s">
        <v>22661</v>
      </c>
      <c r="D2561" s="21"/>
      <c r="E2561" s="22"/>
      <c r="F2561" s="22"/>
      <c r="G2561" s="22"/>
      <c r="H2561" s="23">
        <v>0</v>
      </c>
      <c r="I2561" s="22"/>
      <c r="J2561" s="23" t="s">
        <v>18202</v>
      </c>
      <c r="K2561" s="22"/>
      <c r="L2561" s="23" t="s">
        <v>21045</v>
      </c>
      <c r="M2561" s="23">
        <v>2017</v>
      </c>
      <c r="N2561" s="22"/>
      <c r="O2561" s="22"/>
      <c r="P2561" s="24"/>
      <c r="Q2561" s="23" t="s">
        <v>20</v>
      </c>
      <c r="R2561" s="23" t="s">
        <v>21</v>
      </c>
      <c r="S2561" s="25"/>
      <c r="T2561" s="26"/>
      <c r="U2561" s="26"/>
      <c r="V2561" s="22"/>
      <c r="W2561" s="27"/>
      <c r="X2561" s="8"/>
      <c r="Y2561" s="8"/>
      <c r="Z2561" s="8"/>
      <c r="AA2561" s="8"/>
      <c r="AB2561" s="8"/>
      <c r="AC2561" s="8"/>
      <c r="AD2561" s="8"/>
      <c r="AE2561" s="8"/>
      <c r="AF2561" s="8"/>
      <c r="AG2561" s="8"/>
      <c r="AH2561" s="8"/>
      <c r="AI2561" s="8"/>
      <c r="AJ2561" s="8"/>
      <c r="AK2561" s="8"/>
    </row>
    <row r="2562" spans="1:37" ht="409.6">
      <c r="A2562" s="18">
        <v>5545</v>
      </c>
      <c r="B2562" s="19"/>
      <c r="C2562" s="28" t="s">
        <v>22662</v>
      </c>
      <c r="D2562" s="21"/>
      <c r="E2562" s="22"/>
      <c r="F2562" s="22"/>
      <c r="G2562" s="22"/>
      <c r="H2562" s="23">
        <v>0</v>
      </c>
      <c r="I2562" s="22"/>
      <c r="J2562" s="23" t="s">
        <v>18202</v>
      </c>
      <c r="K2562" s="22"/>
      <c r="L2562" s="23" t="s">
        <v>18219</v>
      </c>
      <c r="M2562" s="23">
        <v>2017</v>
      </c>
      <c r="N2562" s="22"/>
      <c r="O2562" s="22"/>
      <c r="P2562" s="24"/>
      <c r="Q2562" s="23" t="s">
        <v>20</v>
      </c>
      <c r="R2562" s="23" t="s">
        <v>21</v>
      </c>
      <c r="S2562" s="25"/>
      <c r="T2562" s="26"/>
      <c r="U2562" s="26"/>
      <c r="V2562" s="22"/>
      <c r="W2562" s="27"/>
      <c r="X2562" s="8"/>
      <c r="Y2562" s="8"/>
      <c r="Z2562" s="8"/>
      <c r="AA2562" s="8"/>
      <c r="AB2562" s="8"/>
      <c r="AC2562" s="8"/>
      <c r="AD2562" s="8"/>
      <c r="AE2562" s="8"/>
      <c r="AF2562" s="8"/>
      <c r="AG2562" s="8"/>
      <c r="AH2562" s="8"/>
      <c r="AI2562" s="8"/>
      <c r="AJ2562" s="8"/>
      <c r="AK2562" s="8"/>
    </row>
    <row r="2563" spans="1:37" ht="409.6">
      <c r="A2563" s="18">
        <v>5546</v>
      </c>
      <c r="B2563" s="19"/>
      <c r="C2563" s="28" t="s">
        <v>22663</v>
      </c>
      <c r="D2563" s="21"/>
      <c r="E2563" s="22"/>
      <c r="F2563" s="22"/>
      <c r="G2563" s="22"/>
      <c r="H2563" s="23">
        <v>0</v>
      </c>
      <c r="I2563" s="22"/>
      <c r="J2563" s="23" t="s">
        <v>18202</v>
      </c>
      <c r="K2563" s="22"/>
      <c r="L2563" s="23" t="s">
        <v>21045</v>
      </c>
      <c r="M2563" s="23">
        <v>2017</v>
      </c>
      <c r="N2563" s="22"/>
      <c r="O2563" s="22"/>
      <c r="P2563" s="24"/>
      <c r="Q2563" s="23" t="s">
        <v>20</v>
      </c>
      <c r="R2563" s="23" t="s">
        <v>21</v>
      </c>
      <c r="S2563" s="25"/>
      <c r="T2563" s="26"/>
      <c r="U2563" s="26"/>
      <c r="V2563" s="22"/>
      <c r="W2563" s="27"/>
      <c r="X2563" s="8"/>
      <c r="Y2563" s="8"/>
      <c r="Z2563" s="8"/>
      <c r="AA2563" s="8"/>
      <c r="AB2563" s="8"/>
      <c r="AC2563" s="8"/>
      <c r="AD2563" s="8"/>
      <c r="AE2563" s="8"/>
      <c r="AF2563" s="8"/>
      <c r="AG2563" s="8"/>
      <c r="AH2563" s="8"/>
      <c r="AI2563" s="8"/>
      <c r="AJ2563" s="8"/>
      <c r="AK2563" s="8"/>
    </row>
    <row r="2564" spans="1:37" ht="409.6">
      <c r="A2564" s="18">
        <v>5547</v>
      </c>
      <c r="B2564" s="19"/>
      <c r="C2564" s="28" t="s">
        <v>22664</v>
      </c>
      <c r="D2564" s="21"/>
      <c r="E2564" s="22"/>
      <c r="F2564" s="22"/>
      <c r="G2564" s="22"/>
      <c r="H2564" s="23">
        <v>0</v>
      </c>
      <c r="I2564" s="22"/>
      <c r="J2564" s="23" t="s">
        <v>18202</v>
      </c>
      <c r="K2564" s="22"/>
      <c r="L2564" s="23" t="s">
        <v>18219</v>
      </c>
      <c r="M2564" s="23">
        <v>2017</v>
      </c>
      <c r="N2564" s="22"/>
      <c r="O2564" s="22"/>
      <c r="P2564" s="24"/>
      <c r="Q2564" s="23" t="s">
        <v>20</v>
      </c>
      <c r="R2564" s="23" t="s">
        <v>21</v>
      </c>
      <c r="S2564" s="25"/>
      <c r="T2564" s="26"/>
      <c r="U2564" s="26"/>
      <c r="V2564" s="22"/>
      <c r="W2564" s="27"/>
      <c r="X2564" s="8"/>
      <c r="Y2564" s="8"/>
      <c r="Z2564" s="8"/>
      <c r="AA2564" s="8"/>
      <c r="AB2564" s="8"/>
      <c r="AC2564" s="8"/>
      <c r="AD2564" s="8"/>
      <c r="AE2564" s="8"/>
      <c r="AF2564" s="8"/>
      <c r="AG2564" s="8"/>
      <c r="AH2564" s="8"/>
      <c r="AI2564" s="8"/>
      <c r="AJ2564" s="8"/>
      <c r="AK2564" s="8"/>
    </row>
    <row r="2565" spans="1:37" ht="409.6">
      <c r="A2565" s="18">
        <v>5548</v>
      </c>
      <c r="B2565" s="19"/>
      <c r="C2565" s="28" t="s">
        <v>22665</v>
      </c>
      <c r="D2565" s="21"/>
      <c r="E2565" s="22"/>
      <c r="F2565" s="22"/>
      <c r="G2565" s="22"/>
      <c r="H2565" s="23">
        <v>0</v>
      </c>
      <c r="I2565" s="22"/>
      <c r="J2565" s="23" t="s">
        <v>18202</v>
      </c>
      <c r="K2565" s="22"/>
      <c r="L2565" s="23" t="s">
        <v>2053</v>
      </c>
      <c r="M2565" s="23">
        <v>2017</v>
      </c>
      <c r="N2565" s="22"/>
      <c r="O2565" s="22"/>
      <c r="P2565" s="24"/>
      <c r="Q2565" s="23" t="s">
        <v>20</v>
      </c>
      <c r="R2565" s="23" t="s">
        <v>21</v>
      </c>
      <c r="S2565" s="25"/>
      <c r="T2565" s="26"/>
      <c r="U2565" s="26"/>
      <c r="V2565" s="22"/>
      <c r="W2565" s="27"/>
      <c r="X2565" s="8"/>
      <c r="Y2565" s="8"/>
      <c r="Z2565" s="8"/>
      <c r="AA2565" s="8"/>
      <c r="AB2565" s="8"/>
      <c r="AC2565" s="8"/>
      <c r="AD2565" s="8"/>
      <c r="AE2565" s="8"/>
      <c r="AF2565" s="8"/>
      <c r="AG2565" s="8"/>
      <c r="AH2565" s="8"/>
      <c r="AI2565" s="8"/>
      <c r="AJ2565" s="8"/>
      <c r="AK2565" s="8"/>
    </row>
    <row r="2566" spans="1:37" ht="150.75">
      <c r="A2566" s="18">
        <v>5549</v>
      </c>
      <c r="B2566" s="19"/>
      <c r="C2566" s="28" t="s">
        <v>22666</v>
      </c>
      <c r="D2566" s="28" t="s">
        <v>22667</v>
      </c>
      <c r="E2566" s="22"/>
      <c r="F2566" s="22"/>
      <c r="G2566" s="22"/>
      <c r="H2566" s="23">
        <v>0</v>
      </c>
      <c r="I2566" s="22"/>
      <c r="J2566" s="23" t="s">
        <v>18202</v>
      </c>
      <c r="K2566" s="22"/>
      <c r="L2566" s="23" t="s">
        <v>2053</v>
      </c>
      <c r="M2566" s="22"/>
      <c r="N2566" s="22"/>
      <c r="O2566" s="22"/>
      <c r="P2566" s="24"/>
      <c r="Q2566" s="23" t="s">
        <v>29</v>
      </c>
      <c r="R2566" s="23" t="s">
        <v>30</v>
      </c>
      <c r="S2566" s="25"/>
      <c r="T2566" s="26"/>
      <c r="U2566" s="26"/>
      <c r="V2566" s="22"/>
      <c r="W2566" s="27"/>
      <c r="X2566" s="8"/>
      <c r="Y2566" s="8"/>
      <c r="Z2566" s="8"/>
      <c r="AA2566" s="8"/>
      <c r="AB2566" s="8"/>
      <c r="AC2566" s="8"/>
      <c r="AD2566" s="8"/>
      <c r="AE2566" s="8"/>
      <c r="AF2566" s="8"/>
      <c r="AG2566" s="8"/>
      <c r="AH2566" s="8"/>
      <c r="AI2566" s="8"/>
      <c r="AJ2566" s="8"/>
      <c r="AK2566" s="8"/>
    </row>
    <row r="2567" spans="1:37" ht="75.75">
      <c r="A2567" s="18">
        <v>5550</v>
      </c>
      <c r="B2567" s="19"/>
      <c r="C2567" s="28" t="s">
        <v>22668</v>
      </c>
      <c r="D2567" s="28" t="s">
        <v>22669</v>
      </c>
      <c r="E2567" s="22"/>
      <c r="F2567" s="22"/>
      <c r="G2567" s="22"/>
      <c r="H2567" s="23">
        <v>0</v>
      </c>
      <c r="I2567" s="22"/>
      <c r="J2567" s="23" t="s">
        <v>18202</v>
      </c>
      <c r="K2567" s="22"/>
      <c r="L2567" s="23" t="s">
        <v>2053</v>
      </c>
      <c r="M2567" s="22"/>
      <c r="N2567" s="22"/>
      <c r="O2567" s="22"/>
      <c r="P2567" s="24"/>
      <c r="Q2567" s="23" t="s">
        <v>99</v>
      </c>
      <c r="R2567" s="23" t="s">
        <v>179</v>
      </c>
      <c r="S2567" s="25"/>
      <c r="T2567" s="26"/>
      <c r="U2567" s="26"/>
      <c r="V2567" s="22"/>
      <c r="W2567" s="27"/>
      <c r="X2567" s="8"/>
      <c r="Y2567" s="8"/>
      <c r="Z2567" s="8"/>
      <c r="AA2567" s="8"/>
      <c r="AB2567" s="8"/>
      <c r="AC2567" s="8"/>
      <c r="AD2567" s="8"/>
      <c r="AE2567" s="8"/>
      <c r="AF2567" s="8"/>
      <c r="AG2567" s="8"/>
      <c r="AH2567" s="8"/>
      <c r="AI2567" s="8"/>
      <c r="AJ2567" s="8"/>
      <c r="AK2567" s="8"/>
    </row>
    <row r="2568" spans="1:37" ht="225.75">
      <c r="A2568" s="18">
        <v>5551</v>
      </c>
      <c r="B2568" s="19"/>
      <c r="C2568" s="28" t="s">
        <v>22670</v>
      </c>
      <c r="D2568" s="28" t="s">
        <v>22671</v>
      </c>
      <c r="E2568" s="22"/>
      <c r="F2568" s="23" t="s">
        <v>1628</v>
      </c>
      <c r="G2568" s="22"/>
      <c r="H2568" s="23">
        <v>0</v>
      </c>
      <c r="I2568" s="22"/>
      <c r="J2568" s="23" t="s">
        <v>18202</v>
      </c>
      <c r="K2568" s="22"/>
      <c r="L2568" s="23" t="s">
        <v>20770</v>
      </c>
      <c r="M2568" s="22"/>
      <c r="N2568" s="22"/>
      <c r="O2568" s="22"/>
      <c r="P2568" s="24"/>
      <c r="Q2568" s="23" t="s">
        <v>36</v>
      </c>
      <c r="R2568" s="23" t="s">
        <v>37</v>
      </c>
      <c r="S2568" s="25"/>
      <c r="T2568" s="26"/>
      <c r="U2568" s="26"/>
      <c r="V2568" s="22"/>
      <c r="W2568" s="27"/>
      <c r="X2568" s="8"/>
      <c r="Y2568" s="8"/>
      <c r="Z2568" s="8"/>
      <c r="AA2568" s="8"/>
      <c r="AB2568" s="8"/>
      <c r="AC2568" s="8"/>
      <c r="AD2568" s="8"/>
      <c r="AE2568" s="8"/>
      <c r="AF2568" s="8"/>
      <c r="AG2568" s="8"/>
      <c r="AH2568" s="8"/>
      <c r="AI2568" s="8"/>
      <c r="AJ2568" s="8"/>
      <c r="AK2568" s="8"/>
    </row>
    <row r="2569" spans="1:37" ht="60.75">
      <c r="A2569" s="18">
        <v>5552</v>
      </c>
      <c r="B2569" s="19"/>
      <c r="C2569" s="28" t="s">
        <v>22672</v>
      </c>
      <c r="D2569" s="28" t="s">
        <v>22673</v>
      </c>
      <c r="E2569" s="22"/>
      <c r="F2569" s="23" t="s">
        <v>415</v>
      </c>
      <c r="G2569" s="22"/>
      <c r="H2569" s="23">
        <v>0</v>
      </c>
      <c r="I2569" s="22"/>
      <c r="J2569" s="23" t="s">
        <v>18202</v>
      </c>
      <c r="K2569" s="22"/>
      <c r="L2569" s="23" t="s">
        <v>20770</v>
      </c>
      <c r="M2569" s="22"/>
      <c r="N2569" s="22"/>
      <c r="O2569" s="22"/>
      <c r="P2569" s="24"/>
      <c r="Q2569" s="23" t="s">
        <v>36</v>
      </c>
      <c r="R2569" s="23" t="s">
        <v>37</v>
      </c>
      <c r="S2569" s="25"/>
      <c r="T2569" s="26"/>
      <c r="U2569" s="26"/>
      <c r="V2569" s="22"/>
      <c r="W2569" s="27"/>
      <c r="X2569" s="8"/>
      <c r="Y2569" s="8"/>
      <c r="Z2569" s="8"/>
      <c r="AA2569" s="8"/>
      <c r="AB2569" s="8"/>
      <c r="AC2569" s="8"/>
      <c r="AD2569" s="8"/>
      <c r="AE2569" s="8"/>
      <c r="AF2569" s="8"/>
      <c r="AG2569" s="8"/>
      <c r="AH2569" s="8"/>
      <c r="AI2569" s="8"/>
      <c r="AJ2569" s="8"/>
      <c r="AK2569" s="8"/>
    </row>
    <row r="2570" spans="1:37" ht="90.75">
      <c r="A2570" s="18">
        <v>5554</v>
      </c>
      <c r="B2570" s="19"/>
      <c r="C2570" s="28" t="s">
        <v>22674</v>
      </c>
      <c r="D2570" s="28" t="s">
        <v>22675</v>
      </c>
      <c r="E2570" s="22"/>
      <c r="F2570" s="23" t="s">
        <v>19107</v>
      </c>
      <c r="G2570" s="22"/>
      <c r="H2570" s="23">
        <v>0</v>
      </c>
      <c r="I2570" s="22"/>
      <c r="J2570" s="23" t="s">
        <v>18202</v>
      </c>
      <c r="K2570" s="23" t="s">
        <v>18203</v>
      </c>
      <c r="L2570" s="23" t="s">
        <v>18223</v>
      </c>
      <c r="M2570" s="22"/>
      <c r="N2570" s="22"/>
      <c r="O2570" s="22"/>
      <c r="P2570" s="24"/>
      <c r="Q2570" s="23" t="s">
        <v>29</v>
      </c>
      <c r="R2570" s="23" t="s">
        <v>30</v>
      </c>
      <c r="S2570" s="25"/>
      <c r="T2570" s="26"/>
      <c r="U2570" s="26"/>
      <c r="V2570" s="22"/>
      <c r="W2570" s="27"/>
      <c r="X2570" s="8"/>
      <c r="Y2570" s="8"/>
      <c r="Z2570" s="8"/>
      <c r="AA2570" s="8"/>
      <c r="AB2570" s="8"/>
      <c r="AC2570" s="8"/>
      <c r="AD2570" s="8"/>
      <c r="AE2570" s="8"/>
      <c r="AF2570" s="8"/>
      <c r="AG2570" s="8"/>
      <c r="AH2570" s="8"/>
      <c r="AI2570" s="8"/>
      <c r="AJ2570" s="8"/>
      <c r="AK2570" s="8"/>
    </row>
    <row r="2571" spans="1:37" ht="165.75">
      <c r="A2571" s="18">
        <v>5555</v>
      </c>
      <c r="B2571" s="19"/>
      <c r="C2571" s="28" t="s">
        <v>22676</v>
      </c>
      <c r="D2571" s="28" t="s">
        <v>22677</v>
      </c>
      <c r="E2571" s="22"/>
      <c r="F2571" s="22"/>
      <c r="G2571" s="22"/>
      <c r="H2571" s="23">
        <v>0</v>
      </c>
      <c r="I2571" s="22"/>
      <c r="J2571" s="23" t="s">
        <v>18202</v>
      </c>
      <c r="K2571" s="22"/>
      <c r="L2571" s="23" t="s">
        <v>20770</v>
      </c>
      <c r="M2571" s="22"/>
      <c r="N2571" s="22"/>
      <c r="O2571" s="22"/>
      <c r="P2571" s="24"/>
      <c r="Q2571" s="23" t="s">
        <v>36</v>
      </c>
      <c r="R2571" s="23" t="s">
        <v>37</v>
      </c>
      <c r="S2571" s="25"/>
      <c r="T2571" s="26"/>
      <c r="U2571" s="26"/>
      <c r="V2571" s="22"/>
      <c r="W2571" s="27"/>
      <c r="X2571" s="8"/>
      <c r="Y2571" s="8"/>
      <c r="Z2571" s="8"/>
      <c r="AA2571" s="8"/>
      <c r="AB2571" s="8"/>
      <c r="AC2571" s="8"/>
      <c r="AD2571" s="8"/>
      <c r="AE2571" s="8"/>
      <c r="AF2571" s="8"/>
      <c r="AG2571" s="8"/>
      <c r="AH2571" s="8"/>
      <c r="AI2571" s="8"/>
      <c r="AJ2571" s="8"/>
      <c r="AK2571" s="8"/>
    </row>
    <row r="2572" spans="1:37" ht="409.6">
      <c r="A2572" s="18">
        <v>5556</v>
      </c>
      <c r="B2572" s="19"/>
      <c r="C2572" s="28" t="s">
        <v>22678</v>
      </c>
      <c r="D2572" s="21"/>
      <c r="E2572" s="22"/>
      <c r="F2572" s="22"/>
      <c r="G2572" s="22"/>
      <c r="H2572" s="23">
        <v>0</v>
      </c>
      <c r="I2572" s="22"/>
      <c r="J2572" s="23" t="s">
        <v>18202</v>
      </c>
      <c r="K2572" s="22"/>
      <c r="L2572" s="23" t="s">
        <v>2053</v>
      </c>
      <c r="M2572" s="23">
        <v>2017</v>
      </c>
      <c r="N2572" s="22"/>
      <c r="O2572" s="22"/>
      <c r="P2572" s="24"/>
      <c r="Q2572" s="23" t="s">
        <v>20</v>
      </c>
      <c r="R2572" s="23" t="s">
        <v>21</v>
      </c>
      <c r="S2572" s="25"/>
      <c r="T2572" s="26"/>
      <c r="U2572" s="26"/>
      <c r="V2572" s="22"/>
      <c r="W2572" s="27"/>
      <c r="X2572" s="8"/>
      <c r="Y2572" s="8"/>
      <c r="Z2572" s="8"/>
      <c r="AA2572" s="8"/>
      <c r="AB2572" s="8"/>
      <c r="AC2572" s="8"/>
      <c r="AD2572" s="8"/>
      <c r="AE2572" s="8"/>
      <c r="AF2572" s="8"/>
      <c r="AG2572" s="8"/>
      <c r="AH2572" s="8"/>
      <c r="AI2572" s="8"/>
      <c r="AJ2572" s="8"/>
      <c r="AK2572" s="8"/>
    </row>
    <row r="2573" spans="1:37" ht="409.6">
      <c r="A2573" s="18">
        <v>5557</v>
      </c>
      <c r="B2573" s="19"/>
      <c r="C2573" s="28" t="s">
        <v>22679</v>
      </c>
      <c r="D2573" s="21"/>
      <c r="E2573" s="22"/>
      <c r="F2573" s="22"/>
      <c r="G2573" s="22"/>
      <c r="H2573" s="23">
        <v>0</v>
      </c>
      <c r="I2573" s="22"/>
      <c r="J2573" s="23" t="s">
        <v>18202</v>
      </c>
      <c r="K2573" s="22"/>
      <c r="L2573" s="23" t="s">
        <v>2053</v>
      </c>
      <c r="M2573" s="23">
        <v>2017</v>
      </c>
      <c r="N2573" s="22"/>
      <c r="O2573" s="22"/>
      <c r="P2573" s="24"/>
      <c r="Q2573" s="23" t="s">
        <v>20</v>
      </c>
      <c r="R2573" s="23" t="s">
        <v>21</v>
      </c>
      <c r="S2573" s="25"/>
      <c r="T2573" s="26"/>
      <c r="U2573" s="26"/>
      <c r="V2573" s="22"/>
      <c r="W2573" s="27"/>
      <c r="X2573" s="8"/>
      <c r="Y2573" s="8"/>
      <c r="Z2573" s="8"/>
      <c r="AA2573" s="8"/>
      <c r="AB2573" s="8"/>
      <c r="AC2573" s="8"/>
      <c r="AD2573" s="8"/>
      <c r="AE2573" s="8"/>
      <c r="AF2573" s="8"/>
      <c r="AG2573" s="8"/>
      <c r="AH2573" s="8"/>
      <c r="AI2573" s="8"/>
      <c r="AJ2573" s="8"/>
      <c r="AK2573" s="8"/>
    </row>
    <row r="2574" spans="1:37" ht="409.6">
      <c r="A2574" s="18">
        <v>5558</v>
      </c>
      <c r="B2574" s="19"/>
      <c r="C2574" s="28" t="s">
        <v>22680</v>
      </c>
      <c r="D2574" s="21"/>
      <c r="E2574" s="22"/>
      <c r="F2574" s="22"/>
      <c r="G2574" s="22"/>
      <c r="H2574" s="23">
        <v>0</v>
      </c>
      <c r="I2574" s="22"/>
      <c r="J2574" s="23" t="s">
        <v>18202</v>
      </c>
      <c r="K2574" s="22"/>
      <c r="L2574" s="23" t="s">
        <v>2053</v>
      </c>
      <c r="M2574" s="23">
        <v>2017</v>
      </c>
      <c r="N2574" s="22"/>
      <c r="O2574" s="22"/>
      <c r="P2574" s="24"/>
      <c r="Q2574" s="23" t="s">
        <v>20</v>
      </c>
      <c r="R2574" s="23" t="s">
        <v>21</v>
      </c>
      <c r="S2574" s="25"/>
      <c r="T2574" s="26"/>
      <c r="U2574" s="26"/>
      <c r="V2574" s="22"/>
      <c r="W2574" s="27"/>
      <c r="X2574" s="8"/>
      <c r="Y2574" s="8"/>
      <c r="Z2574" s="8"/>
      <c r="AA2574" s="8"/>
      <c r="AB2574" s="8"/>
      <c r="AC2574" s="8"/>
      <c r="AD2574" s="8"/>
      <c r="AE2574" s="8"/>
      <c r="AF2574" s="8"/>
      <c r="AG2574" s="8"/>
      <c r="AH2574" s="8"/>
      <c r="AI2574" s="8"/>
      <c r="AJ2574" s="8"/>
      <c r="AK2574" s="8"/>
    </row>
    <row r="2575" spans="1:37" ht="409.6">
      <c r="A2575" s="18">
        <v>5559</v>
      </c>
      <c r="B2575" s="19"/>
      <c r="C2575" s="28" t="s">
        <v>22681</v>
      </c>
      <c r="D2575" s="21"/>
      <c r="E2575" s="22"/>
      <c r="F2575" s="22"/>
      <c r="G2575" s="22"/>
      <c r="H2575" s="23">
        <v>0</v>
      </c>
      <c r="I2575" s="22"/>
      <c r="J2575" s="23" t="s">
        <v>18202</v>
      </c>
      <c r="K2575" s="22"/>
      <c r="L2575" s="23" t="s">
        <v>2053</v>
      </c>
      <c r="M2575" s="23">
        <v>2017</v>
      </c>
      <c r="N2575" s="22"/>
      <c r="O2575" s="22"/>
      <c r="P2575" s="24"/>
      <c r="Q2575" s="23" t="s">
        <v>20</v>
      </c>
      <c r="R2575" s="23" t="s">
        <v>21</v>
      </c>
      <c r="S2575" s="25"/>
      <c r="T2575" s="26"/>
      <c r="U2575" s="26"/>
      <c r="V2575" s="22"/>
      <c r="W2575" s="27"/>
      <c r="X2575" s="8"/>
      <c r="Y2575" s="8"/>
      <c r="Z2575" s="8"/>
      <c r="AA2575" s="8"/>
      <c r="AB2575" s="8"/>
      <c r="AC2575" s="8"/>
      <c r="AD2575" s="8"/>
      <c r="AE2575" s="8"/>
      <c r="AF2575" s="8"/>
      <c r="AG2575" s="8"/>
      <c r="AH2575" s="8"/>
      <c r="AI2575" s="8"/>
      <c r="AJ2575" s="8"/>
      <c r="AK2575" s="8"/>
    </row>
    <row r="2576" spans="1:37" ht="409.6">
      <c r="A2576" s="18">
        <v>5560</v>
      </c>
      <c r="B2576" s="19"/>
      <c r="C2576" s="28" t="s">
        <v>22682</v>
      </c>
      <c r="D2576" s="21"/>
      <c r="E2576" s="22"/>
      <c r="F2576" s="22"/>
      <c r="G2576" s="22"/>
      <c r="H2576" s="23">
        <v>0</v>
      </c>
      <c r="I2576" s="22"/>
      <c r="J2576" s="23" t="s">
        <v>18202</v>
      </c>
      <c r="K2576" s="22"/>
      <c r="L2576" s="23" t="s">
        <v>2053</v>
      </c>
      <c r="M2576" s="23">
        <v>2017</v>
      </c>
      <c r="N2576" s="22"/>
      <c r="O2576" s="22"/>
      <c r="P2576" s="24"/>
      <c r="Q2576" s="23" t="s">
        <v>20</v>
      </c>
      <c r="R2576" s="23" t="s">
        <v>21</v>
      </c>
      <c r="S2576" s="25"/>
      <c r="T2576" s="26"/>
      <c r="U2576" s="26"/>
      <c r="V2576" s="22"/>
      <c r="W2576" s="27"/>
      <c r="X2576" s="8"/>
      <c r="Y2576" s="8"/>
      <c r="Z2576" s="8"/>
      <c r="AA2576" s="8"/>
      <c r="AB2576" s="8"/>
      <c r="AC2576" s="8"/>
      <c r="AD2576" s="8"/>
      <c r="AE2576" s="8"/>
      <c r="AF2576" s="8"/>
      <c r="AG2576" s="8"/>
      <c r="AH2576" s="8"/>
      <c r="AI2576" s="8"/>
      <c r="AJ2576" s="8"/>
      <c r="AK2576" s="8"/>
    </row>
    <row r="2577" spans="1:37" ht="135.75">
      <c r="A2577" s="18">
        <v>5562</v>
      </c>
      <c r="B2577" s="19"/>
      <c r="C2577" s="28" t="s">
        <v>11119</v>
      </c>
      <c r="D2577" s="28" t="s">
        <v>22683</v>
      </c>
      <c r="E2577" s="22"/>
      <c r="F2577" s="23" t="s">
        <v>1628</v>
      </c>
      <c r="G2577" s="22"/>
      <c r="H2577" s="23">
        <v>0</v>
      </c>
      <c r="I2577" s="22"/>
      <c r="J2577" s="23" t="s">
        <v>18202</v>
      </c>
      <c r="K2577" s="22"/>
      <c r="L2577" s="23" t="s">
        <v>20770</v>
      </c>
      <c r="M2577" s="22"/>
      <c r="N2577" s="22"/>
      <c r="O2577" s="22"/>
      <c r="P2577" s="24"/>
      <c r="Q2577" s="23" t="s">
        <v>36</v>
      </c>
      <c r="R2577" s="23" t="s">
        <v>37</v>
      </c>
      <c r="S2577" s="25"/>
      <c r="T2577" s="26"/>
      <c r="U2577" s="26"/>
      <c r="V2577" s="22"/>
      <c r="W2577" s="27"/>
      <c r="X2577" s="8"/>
      <c r="Y2577" s="8"/>
      <c r="Z2577" s="8"/>
      <c r="AA2577" s="8"/>
      <c r="AB2577" s="8"/>
      <c r="AC2577" s="8"/>
      <c r="AD2577" s="8"/>
      <c r="AE2577" s="8"/>
      <c r="AF2577" s="8"/>
      <c r="AG2577" s="8"/>
      <c r="AH2577" s="8"/>
      <c r="AI2577" s="8"/>
      <c r="AJ2577" s="8"/>
      <c r="AK2577" s="8"/>
    </row>
    <row r="2578" spans="1:37" ht="90.75">
      <c r="A2578" s="18">
        <v>5565</v>
      </c>
      <c r="B2578" s="19"/>
      <c r="C2578" s="28" t="s">
        <v>22684</v>
      </c>
      <c r="D2578" s="28" t="s">
        <v>22685</v>
      </c>
      <c r="E2578" s="22"/>
      <c r="F2578" s="23" t="s">
        <v>266</v>
      </c>
      <c r="G2578" s="23" t="s">
        <v>19427</v>
      </c>
      <c r="H2578" s="23">
        <v>0</v>
      </c>
      <c r="I2578" s="22"/>
      <c r="J2578" s="23" t="s">
        <v>18202</v>
      </c>
      <c r="K2578" s="29">
        <v>43497</v>
      </c>
      <c r="L2578" s="23" t="s">
        <v>20770</v>
      </c>
      <c r="M2578" s="22"/>
      <c r="N2578" s="23" t="s">
        <v>19428</v>
      </c>
      <c r="O2578" s="22"/>
      <c r="P2578" s="24"/>
      <c r="Q2578" s="23" t="s">
        <v>29</v>
      </c>
      <c r="R2578" s="23" t="s">
        <v>30</v>
      </c>
      <c r="S2578" s="25"/>
      <c r="T2578" s="26"/>
      <c r="U2578" s="26"/>
      <c r="V2578" s="22"/>
      <c r="W2578" s="27"/>
      <c r="X2578" s="8"/>
      <c r="Y2578" s="8"/>
      <c r="Z2578" s="8"/>
      <c r="AA2578" s="8"/>
      <c r="AB2578" s="8"/>
      <c r="AC2578" s="8"/>
      <c r="AD2578" s="8"/>
      <c r="AE2578" s="8"/>
      <c r="AF2578" s="8"/>
      <c r="AG2578" s="8"/>
      <c r="AH2578" s="8"/>
      <c r="AI2578" s="8"/>
      <c r="AJ2578" s="8"/>
      <c r="AK2578" s="8"/>
    </row>
    <row r="2579" spans="1:37" ht="225.75">
      <c r="A2579" s="18">
        <v>5567</v>
      </c>
      <c r="B2579" s="19"/>
      <c r="C2579" s="28" t="s">
        <v>22686</v>
      </c>
      <c r="D2579" s="28" t="s">
        <v>22687</v>
      </c>
      <c r="E2579" s="22"/>
      <c r="F2579" s="23" t="s">
        <v>50</v>
      </c>
      <c r="G2579" s="23" t="s">
        <v>19010</v>
      </c>
      <c r="H2579" s="23">
        <v>0</v>
      </c>
      <c r="I2579" s="22"/>
      <c r="J2579" s="23" t="s">
        <v>18202</v>
      </c>
      <c r="K2579" s="29">
        <v>43497</v>
      </c>
      <c r="L2579" s="23" t="s">
        <v>20770</v>
      </c>
      <c r="M2579" s="22"/>
      <c r="N2579" s="23" t="s">
        <v>19181</v>
      </c>
      <c r="O2579" s="22"/>
      <c r="P2579" s="24"/>
      <c r="Q2579" s="23" t="s">
        <v>29</v>
      </c>
      <c r="R2579" s="23" t="s">
        <v>30</v>
      </c>
      <c r="S2579" s="25"/>
      <c r="T2579" s="26"/>
      <c r="U2579" s="26"/>
      <c r="V2579" s="22"/>
      <c r="W2579" s="27"/>
      <c r="X2579" s="8"/>
      <c r="Y2579" s="8"/>
      <c r="Z2579" s="8"/>
      <c r="AA2579" s="8"/>
      <c r="AB2579" s="8"/>
      <c r="AC2579" s="8"/>
      <c r="AD2579" s="8"/>
      <c r="AE2579" s="8"/>
      <c r="AF2579" s="8"/>
      <c r="AG2579" s="8"/>
      <c r="AH2579" s="8"/>
      <c r="AI2579" s="8"/>
      <c r="AJ2579" s="8"/>
      <c r="AK2579" s="8"/>
    </row>
    <row r="2580" spans="1:37" ht="225.75">
      <c r="A2580" s="18">
        <v>5568</v>
      </c>
      <c r="B2580" s="19"/>
      <c r="C2580" s="28" t="s">
        <v>22686</v>
      </c>
      <c r="D2580" s="28" t="s">
        <v>22688</v>
      </c>
      <c r="E2580" s="22"/>
      <c r="F2580" s="23" t="s">
        <v>50</v>
      </c>
      <c r="G2580" s="22"/>
      <c r="H2580" s="23">
        <v>0</v>
      </c>
      <c r="I2580" s="22"/>
      <c r="J2580" s="23" t="s">
        <v>18202</v>
      </c>
      <c r="K2580" s="23" t="s">
        <v>18203</v>
      </c>
      <c r="L2580" s="23" t="s">
        <v>90</v>
      </c>
      <c r="M2580" s="22"/>
      <c r="N2580" s="22"/>
      <c r="O2580" s="22"/>
      <c r="P2580" s="24"/>
      <c r="Q2580" s="23" t="s">
        <v>29</v>
      </c>
      <c r="R2580" s="23" t="s">
        <v>30</v>
      </c>
      <c r="S2580" s="25"/>
      <c r="T2580" s="26"/>
      <c r="U2580" s="26"/>
      <c r="V2580" s="22"/>
      <c r="W2580" s="27"/>
      <c r="X2580" s="8"/>
      <c r="Y2580" s="8"/>
      <c r="Z2580" s="8"/>
      <c r="AA2580" s="8"/>
      <c r="AB2580" s="8"/>
      <c r="AC2580" s="8"/>
      <c r="AD2580" s="8"/>
      <c r="AE2580" s="8"/>
      <c r="AF2580" s="8"/>
      <c r="AG2580" s="8"/>
      <c r="AH2580" s="8"/>
      <c r="AI2580" s="8"/>
      <c r="AJ2580" s="8"/>
      <c r="AK2580" s="8"/>
    </row>
    <row r="2581" spans="1:37" ht="240.75">
      <c r="A2581" s="18">
        <v>5569</v>
      </c>
      <c r="B2581" s="19"/>
      <c r="C2581" s="28" t="s">
        <v>22686</v>
      </c>
      <c r="D2581" s="28" t="s">
        <v>22689</v>
      </c>
      <c r="E2581" s="22"/>
      <c r="F2581" s="23" t="s">
        <v>50</v>
      </c>
      <c r="G2581" s="22"/>
      <c r="H2581" s="23">
        <v>0</v>
      </c>
      <c r="I2581" s="22"/>
      <c r="J2581" s="23" t="s">
        <v>18202</v>
      </c>
      <c r="K2581" s="23" t="s">
        <v>18203</v>
      </c>
      <c r="L2581" s="23" t="s">
        <v>90</v>
      </c>
      <c r="M2581" s="22"/>
      <c r="N2581" s="22"/>
      <c r="O2581" s="22"/>
      <c r="P2581" s="24"/>
      <c r="Q2581" s="23" t="s">
        <v>29</v>
      </c>
      <c r="R2581" s="23" t="s">
        <v>30</v>
      </c>
      <c r="S2581" s="25"/>
      <c r="T2581" s="26"/>
      <c r="U2581" s="26"/>
      <c r="V2581" s="22"/>
      <c r="W2581" s="27"/>
      <c r="X2581" s="8"/>
      <c r="Y2581" s="8"/>
      <c r="Z2581" s="8"/>
      <c r="AA2581" s="8"/>
      <c r="AB2581" s="8"/>
      <c r="AC2581" s="8"/>
      <c r="AD2581" s="8"/>
      <c r="AE2581" s="8"/>
      <c r="AF2581" s="8"/>
      <c r="AG2581" s="8"/>
      <c r="AH2581" s="8"/>
      <c r="AI2581" s="8"/>
      <c r="AJ2581" s="8"/>
      <c r="AK2581" s="8"/>
    </row>
    <row r="2582" spans="1:37" ht="90.75">
      <c r="A2582" s="18">
        <v>5574</v>
      </c>
      <c r="B2582" s="19"/>
      <c r="C2582" s="28" t="s">
        <v>22690</v>
      </c>
      <c r="D2582" s="28" t="s">
        <v>22691</v>
      </c>
      <c r="E2582" s="22"/>
      <c r="F2582" s="23" t="s">
        <v>50</v>
      </c>
      <c r="G2582" s="23" t="s">
        <v>18460</v>
      </c>
      <c r="H2582" s="23">
        <v>0</v>
      </c>
      <c r="I2582" s="22"/>
      <c r="J2582" s="23" t="s">
        <v>18202</v>
      </c>
      <c r="K2582" s="29">
        <v>43497</v>
      </c>
      <c r="L2582" s="23" t="s">
        <v>20770</v>
      </c>
      <c r="M2582" s="22"/>
      <c r="N2582" s="23" t="s">
        <v>20592</v>
      </c>
      <c r="O2582" s="22"/>
      <c r="P2582" s="24"/>
      <c r="Q2582" s="23" t="s">
        <v>29</v>
      </c>
      <c r="R2582" s="23" t="s">
        <v>30</v>
      </c>
      <c r="S2582" s="25"/>
      <c r="T2582" s="26"/>
      <c r="U2582" s="26"/>
      <c r="V2582" s="22"/>
      <c r="W2582" s="27"/>
      <c r="X2582" s="8"/>
      <c r="Y2582" s="8"/>
      <c r="Z2582" s="8"/>
      <c r="AA2582" s="8"/>
      <c r="AB2582" s="8"/>
      <c r="AC2582" s="8"/>
      <c r="AD2582" s="8"/>
      <c r="AE2582" s="8"/>
      <c r="AF2582" s="8"/>
      <c r="AG2582" s="8"/>
      <c r="AH2582" s="8"/>
      <c r="AI2582" s="8"/>
      <c r="AJ2582" s="8"/>
      <c r="AK2582" s="8"/>
    </row>
    <row r="2583" spans="1:37" ht="225.75">
      <c r="A2583" s="18">
        <v>5577</v>
      </c>
      <c r="B2583" s="19"/>
      <c r="C2583" s="28" t="s">
        <v>22692</v>
      </c>
      <c r="D2583" s="28" t="s">
        <v>22693</v>
      </c>
      <c r="E2583" s="22"/>
      <c r="F2583" s="23" t="s">
        <v>415</v>
      </c>
      <c r="G2583" s="22"/>
      <c r="H2583" s="23">
        <v>0</v>
      </c>
      <c r="I2583" s="22"/>
      <c r="J2583" s="23" t="s">
        <v>18202</v>
      </c>
      <c r="K2583" s="22"/>
      <c r="L2583" s="23" t="s">
        <v>20770</v>
      </c>
      <c r="M2583" s="22"/>
      <c r="N2583" s="22"/>
      <c r="O2583" s="22"/>
      <c r="P2583" s="24"/>
      <c r="Q2583" s="23" t="s">
        <v>36</v>
      </c>
      <c r="R2583" s="23" t="s">
        <v>37</v>
      </c>
      <c r="S2583" s="25"/>
      <c r="T2583" s="26"/>
      <c r="U2583" s="26"/>
      <c r="V2583" s="22"/>
      <c r="W2583" s="27"/>
      <c r="X2583" s="8"/>
      <c r="Y2583" s="8"/>
      <c r="Z2583" s="8"/>
      <c r="AA2583" s="8"/>
      <c r="AB2583" s="8"/>
      <c r="AC2583" s="8"/>
      <c r="AD2583" s="8"/>
      <c r="AE2583" s="8"/>
      <c r="AF2583" s="8"/>
      <c r="AG2583" s="8"/>
      <c r="AH2583" s="8"/>
      <c r="AI2583" s="8"/>
      <c r="AJ2583" s="8"/>
      <c r="AK2583" s="8"/>
    </row>
    <row r="2584" spans="1:37" ht="45.75">
      <c r="A2584" s="18">
        <v>5578</v>
      </c>
      <c r="B2584" s="19"/>
      <c r="C2584" s="28" t="s">
        <v>22694</v>
      </c>
      <c r="D2584" s="21"/>
      <c r="E2584" s="22"/>
      <c r="F2584" s="22"/>
      <c r="G2584" s="22"/>
      <c r="H2584" s="23">
        <v>0</v>
      </c>
      <c r="I2584" s="22"/>
      <c r="J2584" s="23" t="s">
        <v>18202</v>
      </c>
      <c r="K2584" s="22"/>
      <c r="L2584" s="23" t="s">
        <v>61</v>
      </c>
      <c r="M2584" s="22"/>
      <c r="N2584" s="22"/>
      <c r="O2584" s="22"/>
      <c r="P2584" s="24"/>
      <c r="Q2584" s="22"/>
      <c r="R2584" s="22"/>
      <c r="S2584" s="25"/>
      <c r="T2584" s="26"/>
      <c r="U2584" s="26"/>
      <c r="V2584" s="22"/>
      <c r="W2584" s="27"/>
      <c r="X2584" s="8"/>
      <c r="Y2584" s="8"/>
      <c r="Z2584" s="8"/>
      <c r="AA2584" s="8"/>
      <c r="AB2584" s="8"/>
      <c r="AC2584" s="8"/>
      <c r="AD2584" s="8"/>
      <c r="AE2584" s="8"/>
      <c r="AF2584" s="8"/>
      <c r="AG2584" s="8"/>
      <c r="AH2584" s="8"/>
      <c r="AI2584" s="8"/>
      <c r="AJ2584" s="8"/>
      <c r="AK2584" s="8"/>
    </row>
    <row r="2585" spans="1:37" ht="270.75">
      <c r="A2585" s="18">
        <v>5581</v>
      </c>
      <c r="B2585" s="19"/>
      <c r="C2585" s="28" t="s">
        <v>22695</v>
      </c>
      <c r="D2585" s="28" t="s">
        <v>22696</v>
      </c>
      <c r="E2585" s="22"/>
      <c r="F2585" s="23" t="s">
        <v>22697</v>
      </c>
      <c r="G2585" s="23" t="s">
        <v>18271</v>
      </c>
      <c r="H2585" s="23">
        <v>0</v>
      </c>
      <c r="I2585" s="22"/>
      <c r="J2585" s="23" t="s">
        <v>18202</v>
      </c>
      <c r="K2585" s="29">
        <v>43497</v>
      </c>
      <c r="L2585" s="23" t="s">
        <v>20770</v>
      </c>
      <c r="M2585" s="22"/>
      <c r="N2585" s="23" t="s">
        <v>22698</v>
      </c>
      <c r="O2585" s="22"/>
      <c r="P2585" s="24"/>
      <c r="Q2585" s="23" t="s">
        <v>29</v>
      </c>
      <c r="R2585" s="23" t="s">
        <v>30</v>
      </c>
      <c r="S2585" s="25"/>
      <c r="T2585" s="26"/>
      <c r="U2585" s="26"/>
      <c r="V2585" s="22"/>
      <c r="W2585" s="27"/>
      <c r="X2585" s="8"/>
      <c r="Y2585" s="8"/>
      <c r="Z2585" s="8"/>
      <c r="AA2585" s="8"/>
      <c r="AB2585" s="8"/>
      <c r="AC2585" s="8"/>
      <c r="AD2585" s="8"/>
      <c r="AE2585" s="8"/>
      <c r="AF2585" s="8"/>
      <c r="AG2585" s="8"/>
      <c r="AH2585" s="8"/>
      <c r="AI2585" s="8"/>
      <c r="AJ2585" s="8"/>
      <c r="AK2585" s="8"/>
    </row>
    <row r="2586" spans="1:37" ht="165.75">
      <c r="A2586" s="18">
        <v>5582</v>
      </c>
      <c r="B2586" s="19"/>
      <c r="C2586" s="28" t="s">
        <v>22699</v>
      </c>
      <c r="D2586" s="28" t="s">
        <v>22700</v>
      </c>
      <c r="E2586" s="22"/>
      <c r="F2586" s="22"/>
      <c r="G2586" s="22"/>
      <c r="H2586" s="23">
        <v>0</v>
      </c>
      <c r="I2586" s="22"/>
      <c r="J2586" s="23" t="s">
        <v>18202</v>
      </c>
      <c r="K2586" s="31">
        <v>43313</v>
      </c>
      <c r="L2586" s="23" t="s">
        <v>90</v>
      </c>
      <c r="M2586" s="22"/>
      <c r="N2586" s="22"/>
      <c r="O2586" s="22"/>
      <c r="P2586" s="24"/>
      <c r="Q2586" s="23" t="s">
        <v>18377</v>
      </c>
      <c r="R2586" s="22"/>
      <c r="S2586" s="25"/>
      <c r="T2586" s="26"/>
      <c r="U2586" s="26"/>
      <c r="V2586" s="22"/>
      <c r="W2586" s="27"/>
      <c r="X2586" s="8"/>
      <c r="Y2586" s="8"/>
      <c r="Z2586" s="8"/>
      <c r="AA2586" s="8"/>
      <c r="AB2586" s="8"/>
      <c r="AC2586" s="8"/>
      <c r="AD2586" s="8"/>
      <c r="AE2586" s="8"/>
      <c r="AF2586" s="8"/>
      <c r="AG2586" s="8"/>
      <c r="AH2586" s="8"/>
      <c r="AI2586" s="8"/>
      <c r="AJ2586" s="8"/>
      <c r="AK2586" s="8"/>
    </row>
    <row r="2587" spans="1:37" ht="105.75">
      <c r="A2587" s="18">
        <v>5584</v>
      </c>
      <c r="B2587" s="19"/>
      <c r="C2587" s="28" t="s">
        <v>22701</v>
      </c>
      <c r="D2587" s="28" t="s">
        <v>10943</v>
      </c>
      <c r="E2587" s="22"/>
      <c r="F2587" s="22"/>
      <c r="G2587" s="22"/>
      <c r="H2587" s="23">
        <v>0</v>
      </c>
      <c r="I2587" s="22"/>
      <c r="J2587" s="23" t="s">
        <v>18202</v>
      </c>
      <c r="K2587" s="22"/>
      <c r="L2587" s="23" t="s">
        <v>2053</v>
      </c>
      <c r="M2587" s="22"/>
      <c r="N2587" s="22"/>
      <c r="O2587" s="22"/>
      <c r="P2587" s="24"/>
      <c r="Q2587" s="23" t="s">
        <v>29</v>
      </c>
      <c r="R2587" s="23" t="s">
        <v>30</v>
      </c>
      <c r="S2587" s="25"/>
      <c r="T2587" s="26"/>
      <c r="U2587" s="26"/>
      <c r="V2587" s="22"/>
      <c r="W2587" s="27"/>
      <c r="X2587" s="8"/>
      <c r="Y2587" s="8"/>
      <c r="Z2587" s="8"/>
      <c r="AA2587" s="8"/>
      <c r="AB2587" s="8"/>
      <c r="AC2587" s="8"/>
      <c r="AD2587" s="8"/>
      <c r="AE2587" s="8"/>
      <c r="AF2587" s="8"/>
      <c r="AG2587" s="8"/>
      <c r="AH2587" s="8"/>
      <c r="AI2587" s="8"/>
      <c r="AJ2587" s="8"/>
      <c r="AK2587" s="8"/>
    </row>
    <row r="2588" spans="1:37" ht="105.75">
      <c r="A2588" s="18">
        <v>5585</v>
      </c>
      <c r="B2588" s="19"/>
      <c r="C2588" s="28" t="s">
        <v>22701</v>
      </c>
      <c r="D2588" s="28" t="s">
        <v>22702</v>
      </c>
      <c r="E2588" s="22"/>
      <c r="F2588" s="22"/>
      <c r="G2588" s="22"/>
      <c r="H2588" s="23">
        <v>0</v>
      </c>
      <c r="I2588" s="22"/>
      <c r="J2588" s="23" t="s">
        <v>18202</v>
      </c>
      <c r="K2588" s="22"/>
      <c r="L2588" s="23" t="s">
        <v>2053</v>
      </c>
      <c r="M2588" s="22"/>
      <c r="N2588" s="22"/>
      <c r="O2588" s="22"/>
      <c r="P2588" s="24"/>
      <c r="Q2588" s="23" t="s">
        <v>29</v>
      </c>
      <c r="R2588" s="23" t="s">
        <v>30</v>
      </c>
      <c r="S2588" s="25"/>
      <c r="T2588" s="26"/>
      <c r="U2588" s="26"/>
      <c r="V2588" s="22"/>
      <c r="W2588" s="27"/>
      <c r="X2588" s="8"/>
      <c r="Y2588" s="8"/>
      <c r="Z2588" s="8"/>
      <c r="AA2588" s="8"/>
      <c r="AB2588" s="8"/>
      <c r="AC2588" s="8"/>
      <c r="AD2588" s="8"/>
      <c r="AE2588" s="8"/>
      <c r="AF2588" s="8"/>
      <c r="AG2588" s="8"/>
      <c r="AH2588" s="8"/>
      <c r="AI2588" s="8"/>
      <c r="AJ2588" s="8"/>
      <c r="AK2588" s="8"/>
    </row>
    <row r="2589" spans="1:37" ht="150.75">
      <c r="A2589" s="18">
        <v>5586</v>
      </c>
      <c r="B2589" s="19"/>
      <c r="C2589" s="28" t="s">
        <v>22701</v>
      </c>
      <c r="D2589" s="28" t="s">
        <v>10948</v>
      </c>
      <c r="E2589" s="22"/>
      <c r="F2589" s="23" t="s">
        <v>50</v>
      </c>
      <c r="G2589" s="23" t="s">
        <v>19997</v>
      </c>
      <c r="H2589" s="23">
        <v>0</v>
      </c>
      <c r="I2589" s="22"/>
      <c r="J2589" s="23" t="s">
        <v>18202</v>
      </c>
      <c r="K2589" s="29">
        <v>43497</v>
      </c>
      <c r="L2589" s="23" t="s">
        <v>2053</v>
      </c>
      <c r="M2589" s="22"/>
      <c r="N2589" s="23" t="s">
        <v>19428</v>
      </c>
      <c r="O2589" s="22"/>
      <c r="P2589" s="24"/>
      <c r="Q2589" s="23" t="s">
        <v>29</v>
      </c>
      <c r="R2589" s="23" t="s">
        <v>30</v>
      </c>
      <c r="S2589" s="25"/>
      <c r="T2589" s="26"/>
      <c r="U2589" s="26"/>
      <c r="V2589" s="22"/>
      <c r="W2589" s="27"/>
      <c r="X2589" s="8"/>
      <c r="Y2589" s="8"/>
      <c r="Z2589" s="8"/>
      <c r="AA2589" s="8"/>
      <c r="AB2589" s="8"/>
      <c r="AC2589" s="8"/>
      <c r="AD2589" s="8"/>
      <c r="AE2589" s="8"/>
      <c r="AF2589" s="8"/>
      <c r="AG2589" s="8"/>
      <c r="AH2589" s="8"/>
      <c r="AI2589" s="8"/>
      <c r="AJ2589" s="8"/>
      <c r="AK2589" s="8"/>
    </row>
    <row r="2590" spans="1:37" ht="409.6">
      <c r="A2590" s="18">
        <v>5587</v>
      </c>
      <c r="B2590" s="19"/>
      <c r="C2590" s="28" t="s">
        <v>22703</v>
      </c>
      <c r="D2590" s="21"/>
      <c r="E2590" s="22"/>
      <c r="F2590" s="22"/>
      <c r="G2590" s="22"/>
      <c r="H2590" s="23">
        <v>0</v>
      </c>
      <c r="I2590" s="22"/>
      <c r="J2590" s="23" t="s">
        <v>18202</v>
      </c>
      <c r="K2590" s="22"/>
      <c r="L2590" s="23" t="s">
        <v>22554</v>
      </c>
      <c r="M2590" s="23">
        <v>2017</v>
      </c>
      <c r="N2590" s="22"/>
      <c r="O2590" s="22"/>
      <c r="P2590" s="24"/>
      <c r="Q2590" s="23" t="s">
        <v>20</v>
      </c>
      <c r="R2590" s="23" t="s">
        <v>21</v>
      </c>
      <c r="S2590" s="25"/>
      <c r="T2590" s="26"/>
      <c r="U2590" s="26"/>
      <c r="V2590" s="22"/>
      <c r="W2590" s="27"/>
      <c r="X2590" s="8"/>
      <c r="Y2590" s="8"/>
      <c r="Z2590" s="8"/>
      <c r="AA2590" s="8"/>
      <c r="AB2590" s="8"/>
      <c r="AC2590" s="8"/>
      <c r="AD2590" s="8"/>
      <c r="AE2590" s="8"/>
      <c r="AF2590" s="8"/>
      <c r="AG2590" s="8"/>
      <c r="AH2590" s="8"/>
      <c r="AI2590" s="8"/>
      <c r="AJ2590" s="8"/>
      <c r="AK2590" s="8"/>
    </row>
    <row r="2591" spans="1:37" ht="150.75">
      <c r="A2591" s="18">
        <v>5588</v>
      </c>
      <c r="B2591" s="19"/>
      <c r="C2591" s="28" t="s">
        <v>22704</v>
      </c>
      <c r="D2591" s="28" t="s">
        <v>22705</v>
      </c>
      <c r="E2591" s="22"/>
      <c r="F2591" s="23" t="s">
        <v>415</v>
      </c>
      <c r="G2591" s="22"/>
      <c r="H2591" s="23">
        <v>0</v>
      </c>
      <c r="I2591" s="22"/>
      <c r="J2591" s="23" t="s">
        <v>18202</v>
      </c>
      <c r="K2591" s="22"/>
      <c r="L2591" s="23" t="s">
        <v>20770</v>
      </c>
      <c r="M2591" s="22"/>
      <c r="N2591" s="22"/>
      <c r="O2591" s="22"/>
      <c r="P2591" s="24"/>
      <c r="Q2591" s="23" t="s">
        <v>36</v>
      </c>
      <c r="R2591" s="23" t="s">
        <v>37</v>
      </c>
      <c r="S2591" s="25"/>
      <c r="T2591" s="26"/>
      <c r="U2591" s="26"/>
      <c r="V2591" s="22"/>
      <c r="W2591" s="27"/>
      <c r="X2591" s="8"/>
      <c r="Y2591" s="8"/>
      <c r="Z2591" s="8"/>
      <c r="AA2591" s="8"/>
      <c r="AB2591" s="8"/>
      <c r="AC2591" s="8"/>
      <c r="AD2591" s="8"/>
      <c r="AE2591" s="8"/>
      <c r="AF2591" s="8"/>
      <c r="AG2591" s="8"/>
      <c r="AH2591" s="8"/>
      <c r="AI2591" s="8"/>
      <c r="AJ2591" s="8"/>
      <c r="AK2591" s="8"/>
    </row>
    <row r="2592" spans="1:37" ht="180.75">
      <c r="A2592" s="18">
        <v>5589</v>
      </c>
      <c r="B2592" s="19"/>
      <c r="C2592" s="20" t="s">
        <v>22706</v>
      </c>
      <c r="D2592" s="28" t="s">
        <v>22707</v>
      </c>
      <c r="E2592" s="22"/>
      <c r="F2592" s="22"/>
      <c r="G2592" s="22"/>
      <c r="H2592" s="23">
        <v>0</v>
      </c>
      <c r="I2592" s="22"/>
      <c r="J2592" s="23" t="s">
        <v>18202</v>
      </c>
      <c r="K2592" s="31">
        <v>43313</v>
      </c>
      <c r="L2592" s="23" t="s">
        <v>90</v>
      </c>
      <c r="M2592" s="22"/>
      <c r="N2592" s="22"/>
      <c r="O2592" s="22"/>
      <c r="P2592" s="24"/>
      <c r="Q2592" s="23" t="s">
        <v>18377</v>
      </c>
      <c r="R2592" s="22"/>
      <c r="S2592" s="25"/>
      <c r="T2592" s="26"/>
      <c r="U2592" s="26"/>
      <c r="V2592" s="22"/>
      <c r="W2592" s="27"/>
      <c r="X2592" s="8"/>
      <c r="Y2592" s="8"/>
      <c r="Z2592" s="8"/>
      <c r="AA2592" s="8"/>
      <c r="AB2592" s="8"/>
      <c r="AC2592" s="8"/>
      <c r="AD2592" s="8"/>
      <c r="AE2592" s="8"/>
      <c r="AF2592" s="8"/>
      <c r="AG2592" s="8"/>
      <c r="AH2592" s="8"/>
      <c r="AI2592" s="8"/>
      <c r="AJ2592" s="8"/>
      <c r="AK2592" s="8"/>
    </row>
    <row r="2593" spans="1:37" ht="409.6">
      <c r="A2593" s="18">
        <v>5590</v>
      </c>
      <c r="B2593" s="19"/>
      <c r="C2593" s="28" t="s">
        <v>22708</v>
      </c>
      <c r="D2593" s="21"/>
      <c r="E2593" s="22"/>
      <c r="F2593" s="22"/>
      <c r="G2593" s="22"/>
      <c r="H2593" s="23">
        <v>0</v>
      </c>
      <c r="I2593" s="22"/>
      <c r="J2593" s="23" t="s">
        <v>18202</v>
      </c>
      <c r="K2593" s="22"/>
      <c r="L2593" s="23" t="s">
        <v>21045</v>
      </c>
      <c r="M2593" s="23">
        <v>2017</v>
      </c>
      <c r="N2593" s="22"/>
      <c r="O2593" s="22"/>
      <c r="P2593" s="24"/>
      <c r="Q2593" s="23" t="s">
        <v>20</v>
      </c>
      <c r="R2593" s="23" t="s">
        <v>21</v>
      </c>
      <c r="S2593" s="25"/>
      <c r="T2593" s="26"/>
      <c r="U2593" s="26"/>
      <c r="V2593" s="22"/>
      <c r="W2593" s="27"/>
      <c r="X2593" s="8"/>
      <c r="Y2593" s="8"/>
      <c r="Z2593" s="8"/>
      <c r="AA2593" s="8"/>
      <c r="AB2593" s="8"/>
      <c r="AC2593" s="8"/>
      <c r="AD2593" s="8"/>
      <c r="AE2593" s="8"/>
      <c r="AF2593" s="8"/>
      <c r="AG2593" s="8"/>
      <c r="AH2593" s="8"/>
      <c r="AI2593" s="8"/>
      <c r="AJ2593" s="8"/>
      <c r="AK2593" s="8"/>
    </row>
    <row r="2594" spans="1:37" ht="409.6">
      <c r="A2594" s="18">
        <v>5591</v>
      </c>
      <c r="B2594" s="19"/>
      <c r="C2594" s="28" t="s">
        <v>22709</v>
      </c>
      <c r="D2594" s="21"/>
      <c r="E2594" s="22"/>
      <c r="F2594" s="22"/>
      <c r="G2594" s="22"/>
      <c r="H2594" s="23">
        <v>0</v>
      </c>
      <c r="I2594" s="22"/>
      <c r="J2594" s="23" t="s">
        <v>18202</v>
      </c>
      <c r="K2594" s="22"/>
      <c r="L2594" s="23" t="s">
        <v>18267</v>
      </c>
      <c r="M2594" s="23">
        <v>2017</v>
      </c>
      <c r="N2594" s="22"/>
      <c r="O2594" s="22"/>
      <c r="P2594" s="24"/>
      <c r="Q2594" s="23" t="s">
        <v>20</v>
      </c>
      <c r="R2594" s="23" t="s">
        <v>21</v>
      </c>
      <c r="S2594" s="25"/>
      <c r="T2594" s="26"/>
      <c r="U2594" s="26"/>
      <c r="V2594" s="22"/>
      <c r="W2594" s="27"/>
      <c r="X2594" s="8"/>
      <c r="Y2594" s="8"/>
      <c r="Z2594" s="8"/>
      <c r="AA2594" s="8"/>
      <c r="AB2594" s="8"/>
      <c r="AC2594" s="8"/>
      <c r="AD2594" s="8"/>
      <c r="AE2594" s="8"/>
      <c r="AF2594" s="8"/>
      <c r="AG2594" s="8"/>
      <c r="AH2594" s="8"/>
      <c r="AI2594" s="8"/>
      <c r="AJ2594" s="8"/>
      <c r="AK2594" s="8"/>
    </row>
    <row r="2595" spans="1:37" ht="409.6">
      <c r="A2595" s="18">
        <v>5592</v>
      </c>
      <c r="B2595" s="19"/>
      <c r="C2595" s="28" t="s">
        <v>22710</v>
      </c>
      <c r="D2595" s="21"/>
      <c r="E2595" s="22"/>
      <c r="F2595" s="22"/>
      <c r="G2595" s="22"/>
      <c r="H2595" s="23">
        <v>0</v>
      </c>
      <c r="I2595" s="22"/>
      <c r="J2595" s="23" t="s">
        <v>18202</v>
      </c>
      <c r="K2595" s="22"/>
      <c r="L2595" s="23" t="s">
        <v>21045</v>
      </c>
      <c r="M2595" s="23">
        <v>2017</v>
      </c>
      <c r="N2595" s="22"/>
      <c r="O2595" s="22"/>
      <c r="P2595" s="24"/>
      <c r="Q2595" s="23" t="s">
        <v>20</v>
      </c>
      <c r="R2595" s="23" t="s">
        <v>21</v>
      </c>
      <c r="S2595" s="25"/>
      <c r="T2595" s="26"/>
      <c r="U2595" s="26"/>
      <c r="V2595" s="22"/>
      <c r="W2595" s="27"/>
      <c r="X2595" s="8"/>
      <c r="Y2595" s="8"/>
      <c r="Z2595" s="8"/>
      <c r="AA2595" s="8"/>
      <c r="AB2595" s="8"/>
      <c r="AC2595" s="8"/>
      <c r="AD2595" s="8"/>
      <c r="AE2595" s="8"/>
      <c r="AF2595" s="8"/>
      <c r="AG2595" s="8"/>
      <c r="AH2595" s="8"/>
      <c r="AI2595" s="8"/>
      <c r="AJ2595" s="8"/>
      <c r="AK2595" s="8"/>
    </row>
    <row r="2596" spans="1:37" ht="409.6">
      <c r="A2596" s="18">
        <v>5593</v>
      </c>
      <c r="B2596" s="19"/>
      <c r="C2596" s="28" t="s">
        <v>22711</v>
      </c>
      <c r="D2596" s="21"/>
      <c r="E2596" s="22"/>
      <c r="F2596" s="22"/>
      <c r="G2596" s="22"/>
      <c r="H2596" s="23">
        <v>0</v>
      </c>
      <c r="I2596" s="22"/>
      <c r="J2596" s="23" t="s">
        <v>18202</v>
      </c>
      <c r="K2596" s="22"/>
      <c r="L2596" s="23" t="s">
        <v>18267</v>
      </c>
      <c r="M2596" s="23">
        <v>2017</v>
      </c>
      <c r="N2596" s="22"/>
      <c r="O2596" s="22"/>
      <c r="P2596" s="24"/>
      <c r="Q2596" s="23" t="s">
        <v>20</v>
      </c>
      <c r="R2596" s="23" t="s">
        <v>21</v>
      </c>
      <c r="S2596" s="25"/>
      <c r="T2596" s="26"/>
      <c r="U2596" s="26"/>
      <c r="V2596" s="22"/>
      <c r="W2596" s="27"/>
      <c r="X2596" s="8"/>
      <c r="Y2596" s="8"/>
      <c r="Z2596" s="8"/>
      <c r="AA2596" s="8"/>
      <c r="AB2596" s="8"/>
      <c r="AC2596" s="8"/>
      <c r="AD2596" s="8"/>
      <c r="AE2596" s="8"/>
      <c r="AF2596" s="8"/>
      <c r="AG2596" s="8"/>
      <c r="AH2596" s="8"/>
      <c r="AI2596" s="8"/>
      <c r="AJ2596" s="8"/>
      <c r="AK2596" s="8"/>
    </row>
    <row r="2597" spans="1:37" ht="409.6">
      <c r="A2597" s="18">
        <v>5594</v>
      </c>
      <c r="B2597" s="19"/>
      <c r="C2597" s="28" t="s">
        <v>22712</v>
      </c>
      <c r="D2597" s="21"/>
      <c r="E2597" s="22"/>
      <c r="F2597" s="22"/>
      <c r="G2597" s="22"/>
      <c r="H2597" s="23">
        <v>0</v>
      </c>
      <c r="I2597" s="22"/>
      <c r="J2597" s="23" t="s">
        <v>18202</v>
      </c>
      <c r="K2597" s="22"/>
      <c r="L2597" s="23" t="s">
        <v>21045</v>
      </c>
      <c r="M2597" s="23">
        <v>2017</v>
      </c>
      <c r="N2597" s="22"/>
      <c r="O2597" s="22"/>
      <c r="P2597" s="24"/>
      <c r="Q2597" s="23" t="s">
        <v>20</v>
      </c>
      <c r="R2597" s="23" t="s">
        <v>21</v>
      </c>
      <c r="S2597" s="25"/>
      <c r="T2597" s="26"/>
      <c r="U2597" s="26"/>
      <c r="V2597" s="22"/>
      <c r="W2597" s="27"/>
      <c r="X2597" s="8"/>
      <c r="Y2597" s="8"/>
      <c r="Z2597" s="8"/>
      <c r="AA2597" s="8"/>
      <c r="AB2597" s="8"/>
      <c r="AC2597" s="8"/>
      <c r="AD2597" s="8"/>
      <c r="AE2597" s="8"/>
      <c r="AF2597" s="8"/>
      <c r="AG2597" s="8"/>
      <c r="AH2597" s="8"/>
      <c r="AI2597" s="8"/>
      <c r="AJ2597" s="8"/>
      <c r="AK2597" s="8"/>
    </row>
    <row r="2598" spans="1:37" ht="375.75">
      <c r="A2598" s="18">
        <v>5595</v>
      </c>
      <c r="B2598" s="19"/>
      <c r="C2598" s="20" t="s">
        <v>22713</v>
      </c>
      <c r="D2598" s="28" t="s">
        <v>22714</v>
      </c>
      <c r="E2598" s="22"/>
      <c r="F2598" s="22"/>
      <c r="G2598" s="22"/>
      <c r="H2598" s="23">
        <v>0</v>
      </c>
      <c r="I2598" s="22"/>
      <c r="J2598" s="23" t="s">
        <v>18202</v>
      </c>
      <c r="K2598" s="31">
        <v>43313</v>
      </c>
      <c r="L2598" s="23" t="s">
        <v>219</v>
      </c>
      <c r="M2598" s="22"/>
      <c r="N2598" s="22"/>
      <c r="O2598" s="22"/>
      <c r="P2598" s="24"/>
      <c r="Q2598" s="23" t="s">
        <v>18541</v>
      </c>
      <c r="R2598" s="22"/>
      <c r="S2598" s="33"/>
      <c r="T2598" s="26"/>
      <c r="U2598" s="26"/>
      <c r="V2598" s="22"/>
      <c r="W2598" s="27"/>
      <c r="X2598" s="8"/>
      <c r="Y2598" s="8"/>
      <c r="Z2598" s="8"/>
      <c r="AA2598" s="8"/>
      <c r="AB2598" s="8"/>
      <c r="AC2598" s="8"/>
      <c r="AD2598" s="8"/>
      <c r="AE2598" s="8"/>
      <c r="AF2598" s="8"/>
      <c r="AG2598" s="8"/>
      <c r="AH2598" s="8"/>
      <c r="AI2598" s="8"/>
      <c r="AJ2598" s="8"/>
      <c r="AK2598" s="8"/>
    </row>
    <row r="2599" spans="1:37" ht="270.75">
      <c r="A2599" s="18">
        <v>5596</v>
      </c>
      <c r="B2599" s="19"/>
      <c r="C2599" s="20" t="s">
        <v>22713</v>
      </c>
      <c r="D2599" s="28" t="s">
        <v>22715</v>
      </c>
      <c r="E2599" s="22"/>
      <c r="F2599" s="22"/>
      <c r="G2599" s="22"/>
      <c r="H2599" s="23">
        <v>0</v>
      </c>
      <c r="I2599" s="22"/>
      <c r="J2599" s="23" t="s">
        <v>18202</v>
      </c>
      <c r="K2599" s="31">
        <v>43313</v>
      </c>
      <c r="L2599" s="23" t="s">
        <v>219</v>
      </c>
      <c r="M2599" s="22"/>
      <c r="N2599" s="22"/>
      <c r="O2599" s="22"/>
      <c r="P2599" s="24"/>
      <c r="Q2599" s="23" t="s">
        <v>18541</v>
      </c>
      <c r="R2599" s="22"/>
      <c r="S2599" s="33"/>
      <c r="T2599" s="26"/>
      <c r="U2599" s="26"/>
      <c r="V2599" s="22"/>
      <c r="W2599" s="27"/>
      <c r="X2599" s="8"/>
      <c r="Y2599" s="8"/>
      <c r="Z2599" s="8"/>
      <c r="AA2599" s="8"/>
      <c r="AB2599" s="8"/>
      <c r="AC2599" s="8"/>
      <c r="AD2599" s="8"/>
      <c r="AE2599" s="8"/>
      <c r="AF2599" s="8"/>
      <c r="AG2599" s="8"/>
      <c r="AH2599" s="8"/>
      <c r="AI2599" s="8"/>
      <c r="AJ2599" s="8"/>
      <c r="AK2599" s="8"/>
    </row>
    <row r="2600" spans="1:37" ht="285.75">
      <c r="A2600" s="18">
        <v>5597</v>
      </c>
      <c r="B2600" s="19"/>
      <c r="C2600" s="20" t="s">
        <v>22713</v>
      </c>
      <c r="D2600" s="28" t="s">
        <v>22716</v>
      </c>
      <c r="E2600" s="22"/>
      <c r="F2600" s="22"/>
      <c r="G2600" s="22"/>
      <c r="H2600" s="23">
        <v>0</v>
      </c>
      <c r="I2600" s="22"/>
      <c r="J2600" s="23" t="s">
        <v>18202</v>
      </c>
      <c r="K2600" s="31">
        <v>43313</v>
      </c>
      <c r="L2600" s="23" t="s">
        <v>219</v>
      </c>
      <c r="M2600" s="22"/>
      <c r="N2600" s="22"/>
      <c r="O2600" s="22"/>
      <c r="P2600" s="24"/>
      <c r="Q2600" s="23" t="s">
        <v>18541</v>
      </c>
      <c r="R2600" s="22"/>
      <c r="S2600" s="33"/>
      <c r="T2600" s="26"/>
      <c r="U2600" s="26"/>
      <c r="V2600" s="22"/>
      <c r="W2600" s="27"/>
      <c r="X2600" s="8"/>
      <c r="Y2600" s="8"/>
      <c r="Z2600" s="8"/>
      <c r="AA2600" s="8"/>
      <c r="AB2600" s="8"/>
      <c r="AC2600" s="8"/>
      <c r="AD2600" s="8"/>
      <c r="AE2600" s="8"/>
      <c r="AF2600" s="8"/>
      <c r="AG2600" s="8"/>
      <c r="AH2600" s="8"/>
      <c r="AI2600" s="8"/>
      <c r="AJ2600" s="8"/>
      <c r="AK2600" s="8"/>
    </row>
    <row r="2601" spans="1:37" ht="195.75">
      <c r="A2601" s="18">
        <v>5598</v>
      </c>
      <c r="B2601" s="19"/>
      <c r="C2601" s="28" t="s">
        <v>22717</v>
      </c>
      <c r="D2601" s="28" t="s">
        <v>22718</v>
      </c>
      <c r="E2601" s="22"/>
      <c r="F2601" s="23" t="s">
        <v>22719</v>
      </c>
      <c r="G2601" s="22"/>
      <c r="H2601" s="23">
        <v>0</v>
      </c>
      <c r="I2601" s="22"/>
      <c r="J2601" s="23" t="s">
        <v>18202</v>
      </c>
      <c r="K2601" s="29">
        <v>43497</v>
      </c>
      <c r="L2601" s="23" t="s">
        <v>96</v>
      </c>
      <c r="M2601" s="22"/>
      <c r="N2601" s="23" t="s">
        <v>22720</v>
      </c>
      <c r="O2601" s="22"/>
      <c r="P2601" s="24"/>
      <c r="Q2601" s="23" t="s">
        <v>18392</v>
      </c>
      <c r="R2601" s="23" t="s">
        <v>127</v>
      </c>
      <c r="S2601" s="25"/>
      <c r="T2601" s="26"/>
      <c r="U2601" s="26"/>
      <c r="V2601" s="22"/>
      <c r="W2601" s="27"/>
      <c r="X2601" s="8"/>
      <c r="Y2601" s="8"/>
      <c r="Z2601" s="8"/>
      <c r="AA2601" s="8"/>
      <c r="AB2601" s="8"/>
      <c r="AC2601" s="8"/>
      <c r="AD2601" s="8"/>
      <c r="AE2601" s="8"/>
      <c r="AF2601" s="8"/>
      <c r="AG2601" s="8"/>
      <c r="AH2601" s="8"/>
      <c r="AI2601" s="8"/>
      <c r="AJ2601" s="8"/>
      <c r="AK2601" s="8"/>
    </row>
    <row r="2602" spans="1:37" ht="120.75">
      <c r="A2602" s="18">
        <v>5605</v>
      </c>
      <c r="B2602" s="19"/>
      <c r="C2602" s="28" t="s">
        <v>22721</v>
      </c>
      <c r="D2602" s="28" t="s">
        <v>22722</v>
      </c>
      <c r="E2602" s="22"/>
      <c r="F2602" s="23" t="s">
        <v>50</v>
      </c>
      <c r="G2602" s="22"/>
      <c r="H2602" s="23">
        <v>0</v>
      </c>
      <c r="I2602" s="22"/>
      <c r="J2602" s="23" t="s">
        <v>18202</v>
      </c>
      <c r="K2602" s="29">
        <v>43497</v>
      </c>
      <c r="L2602" s="23" t="s">
        <v>96</v>
      </c>
      <c r="M2602" s="22"/>
      <c r="N2602" s="23" t="s">
        <v>22723</v>
      </c>
      <c r="O2602" s="22"/>
      <c r="P2602" s="24"/>
      <c r="Q2602" s="23" t="s">
        <v>18392</v>
      </c>
      <c r="R2602" s="23" t="s">
        <v>127</v>
      </c>
      <c r="S2602" s="25"/>
      <c r="T2602" s="26"/>
      <c r="U2602" s="26"/>
      <c r="V2602" s="22"/>
      <c r="W2602" s="27"/>
      <c r="X2602" s="8"/>
      <c r="Y2602" s="8"/>
      <c r="Z2602" s="8"/>
      <c r="AA2602" s="8"/>
      <c r="AB2602" s="8"/>
      <c r="AC2602" s="8"/>
      <c r="AD2602" s="8"/>
      <c r="AE2602" s="8"/>
      <c r="AF2602" s="8"/>
      <c r="AG2602" s="8"/>
      <c r="AH2602" s="8"/>
      <c r="AI2602" s="8"/>
      <c r="AJ2602" s="8"/>
      <c r="AK2602" s="8"/>
    </row>
    <row r="2603" spans="1:37" ht="90.75">
      <c r="A2603" s="18">
        <v>5606</v>
      </c>
      <c r="B2603" s="19"/>
      <c r="C2603" s="28" t="s">
        <v>22724</v>
      </c>
      <c r="D2603" s="28" t="s">
        <v>22725</v>
      </c>
      <c r="E2603" s="22"/>
      <c r="F2603" s="23" t="s">
        <v>50</v>
      </c>
      <c r="G2603" s="22"/>
      <c r="H2603" s="23">
        <v>0</v>
      </c>
      <c r="I2603" s="22"/>
      <c r="J2603" s="23" t="s">
        <v>18202</v>
      </c>
      <c r="K2603" s="29">
        <v>43497</v>
      </c>
      <c r="L2603" s="23" t="s">
        <v>96</v>
      </c>
      <c r="M2603" s="22"/>
      <c r="N2603" s="23" t="s">
        <v>22723</v>
      </c>
      <c r="O2603" s="22"/>
      <c r="P2603" s="24"/>
      <c r="Q2603" s="23" t="s">
        <v>18392</v>
      </c>
      <c r="R2603" s="23" t="s">
        <v>127</v>
      </c>
      <c r="S2603" s="25"/>
      <c r="T2603" s="26"/>
      <c r="U2603" s="26"/>
      <c r="V2603" s="22"/>
      <c r="W2603" s="27"/>
      <c r="X2603" s="8"/>
      <c r="Y2603" s="8"/>
      <c r="Z2603" s="8"/>
      <c r="AA2603" s="8"/>
      <c r="AB2603" s="8"/>
      <c r="AC2603" s="8"/>
      <c r="AD2603" s="8"/>
      <c r="AE2603" s="8"/>
      <c r="AF2603" s="8"/>
      <c r="AG2603" s="8"/>
      <c r="AH2603" s="8"/>
      <c r="AI2603" s="8"/>
      <c r="AJ2603" s="8"/>
      <c r="AK2603" s="8"/>
    </row>
    <row r="2604" spans="1:37" ht="105.75">
      <c r="A2604" s="18">
        <v>5607</v>
      </c>
      <c r="B2604" s="19"/>
      <c r="C2604" s="28" t="s">
        <v>22726</v>
      </c>
      <c r="D2604" s="28" t="s">
        <v>22727</v>
      </c>
      <c r="E2604" s="22"/>
      <c r="F2604" s="23" t="s">
        <v>1628</v>
      </c>
      <c r="G2604" s="22"/>
      <c r="H2604" s="23">
        <v>0</v>
      </c>
      <c r="I2604" s="22"/>
      <c r="J2604" s="23" t="s">
        <v>18202</v>
      </c>
      <c r="K2604" s="22"/>
      <c r="L2604" s="23" t="s">
        <v>20770</v>
      </c>
      <c r="M2604" s="22"/>
      <c r="N2604" s="22"/>
      <c r="O2604" s="22"/>
      <c r="P2604" s="24"/>
      <c r="Q2604" s="23" t="s">
        <v>36</v>
      </c>
      <c r="R2604" s="23" t="s">
        <v>37</v>
      </c>
      <c r="S2604" s="25"/>
      <c r="T2604" s="26"/>
      <c r="U2604" s="26"/>
      <c r="V2604" s="22"/>
      <c r="W2604" s="27"/>
      <c r="X2604" s="8"/>
      <c r="Y2604" s="8"/>
      <c r="Z2604" s="8"/>
      <c r="AA2604" s="8"/>
      <c r="AB2604" s="8"/>
      <c r="AC2604" s="8"/>
      <c r="AD2604" s="8"/>
      <c r="AE2604" s="8"/>
      <c r="AF2604" s="8"/>
      <c r="AG2604" s="8"/>
      <c r="AH2604" s="8"/>
      <c r="AI2604" s="8"/>
      <c r="AJ2604" s="8"/>
      <c r="AK2604" s="8"/>
    </row>
    <row r="2605" spans="1:37" ht="120.75">
      <c r="A2605" s="18">
        <v>5608</v>
      </c>
      <c r="B2605" s="30" t="s">
        <v>13</v>
      </c>
      <c r="C2605" s="28" t="s">
        <v>22728</v>
      </c>
      <c r="D2605" s="28" t="s">
        <v>22729</v>
      </c>
      <c r="E2605" s="22"/>
      <c r="F2605" s="22"/>
      <c r="G2605" s="22"/>
      <c r="H2605" s="23">
        <v>0</v>
      </c>
      <c r="I2605" s="22"/>
      <c r="J2605" s="23" t="s">
        <v>18202</v>
      </c>
      <c r="K2605" s="22"/>
      <c r="L2605" s="23" t="s">
        <v>20770</v>
      </c>
      <c r="M2605" s="22"/>
      <c r="N2605" s="22"/>
      <c r="O2605" s="22"/>
      <c r="P2605" s="24"/>
      <c r="Q2605" s="23" t="s">
        <v>36</v>
      </c>
      <c r="R2605" s="23" t="s">
        <v>37</v>
      </c>
      <c r="S2605" s="34" t="s">
        <v>22727</v>
      </c>
      <c r="T2605" s="26"/>
      <c r="U2605" s="26"/>
      <c r="V2605" s="22"/>
      <c r="W2605" s="27"/>
      <c r="X2605" s="8"/>
      <c r="Y2605" s="8"/>
      <c r="Z2605" s="8"/>
      <c r="AA2605" s="8"/>
      <c r="AB2605" s="8"/>
      <c r="AC2605" s="8"/>
      <c r="AD2605" s="8"/>
      <c r="AE2605" s="8"/>
      <c r="AF2605" s="8"/>
      <c r="AG2605" s="8"/>
      <c r="AH2605" s="8"/>
      <c r="AI2605" s="8"/>
      <c r="AJ2605" s="8"/>
      <c r="AK2605" s="8"/>
    </row>
    <row r="2606" spans="1:37" ht="409.6">
      <c r="A2606" s="18">
        <v>5610</v>
      </c>
      <c r="B2606" s="19"/>
      <c r="C2606" s="28" t="s">
        <v>22730</v>
      </c>
      <c r="D2606" s="21"/>
      <c r="E2606" s="22"/>
      <c r="F2606" s="22"/>
      <c r="G2606" s="22"/>
      <c r="H2606" s="23">
        <v>0</v>
      </c>
      <c r="I2606" s="22"/>
      <c r="J2606" s="23" t="s">
        <v>18202</v>
      </c>
      <c r="K2606" s="22"/>
      <c r="L2606" s="23" t="s">
        <v>18267</v>
      </c>
      <c r="M2606" s="23">
        <v>2017</v>
      </c>
      <c r="N2606" s="22"/>
      <c r="O2606" s="22"/>
      <c r="P2606" s="24"/>
      <c r="Q2606" s="23" t="s">
        <v>20</v>
      </c>
      <c r="R2606" s="23" t="s">
        <v>21</v>
      </c>
      <c r="S2606" s="25"/>
      <c r="T2606" s="26"/>
      <c r="U2606" s="26"/>
      <c r="V2606" s="22"/>
      <c r="W2606" s="27"/>
      <c r="X2606" s="8"/>
      <c r="Y2606" s="8"/>
      <c r="Z2606" s="8"/>
      <c r="AA2606" s="8"/>
      <c r="AB2606" s="8"/>
      <c r="AC2606" s="8"/>
      <c r="AD2606" s="8"/>
      <c r="AE2606" s="8"/>
      <c r="AF2606" s="8"/>
      <c r="AG2606" s="8"/>
      <c r="AH2606" s="8"/>
      <c r="AI2606" s="8"/>
      <c r="AJ2606" s="8"/>
      <c r="AK2606" s="8"/>
    </row>
    <row r="2607" spans="1:37" ht="409.6">
      <c r="A2607" s="18">
        <v>5611</v>
      </c>
      <c r="B2607" s="19"/>
      <c r="C2607" s="28" t="s">
        <v>22731</v>
      </c>
      <c r="D2607" s="21"/>
      <c r="E2607" s="22"/>
      <c r="F2607" s="22"/>
      <c r="G2607" s="22"/>
      <c r="H2607" s="23">
        <v>0</v>
      </c>
      <c r="I2607" s="22"/>
      <c r="J2607" s="23" t="s">
        <v>18202</v>
      </c>
      <c r="K2607" s="22"/>
      <c r="L2607" s="23" t="s">
        <v>18267</v>
      </c>
      <c r="M2607" s="23">
        <v>2017</v>
      </c>
      <c r="N2607" s="22"/>
      <c r="O2607" s="22"/>
      <c r="P2607" s="24"/>
      <c r="Q2607" s="23" t="s">
        <v>20</v>
      </c>
      <c r="R2607" s="23" t="s">
        <v>21</v>
      </c>
      <c r="S2607" s="25"/>
      <c r="T2607" s="26"/>
      <c r="U2607" s="26"/>
      <c r="V2607" s="22"/>
      <c r="W2607" s="27"/>
      <c r="X2607" s="8"/>
      <c r="Y2607" s="8"/>
      <c r="Z2607" s="8"/>
      <c r="AA2607" s="8"/>
      <c r="AB2607" s="8"/>
      <c r="AC2607" s="8"/>
      <c r="AD2607" s="8"/>
      <c r="AE2607" s="8"/>
      <c r="AF2607" s="8"/>
      <c r="AG2607" s="8"/>
      <c r="AH2607" s="8"/>
      <c r="AI2607" s="8"/>
      <c r="AJ2607" s="8"/>
      <c r="AK2607" s="8"/>
    </row>
    <row r="2608" spans="1:37" ht="105.75">
      <c r="A2608" s="18">
        <v>5612</v>
      </c>
      <c r="B2608" s="19"/>
      <c r="C2608" s="28" t="s">
        <v>22732</v>
      </c>
      <c r="D2608" s="28" t="s">
        <v>22733</v>
      </c>
      <c r="E2608" s="22"/>
      <c r="F2608" s="22"/>
      <c r="G2608" s="22"/>
      <c r="H2608" s="23">
        <v>0</v>
      </c>
      <c r="I2608" s="22"/>
      <c r="J2608" s="23" t="s">
        <v>18202</v>
      </c>
      <c r="K2608" s="22"/>
      <c r="L2608" s="23" t="s">
        <v>17409</v>
      </c>
      <c r="M2608" s="22"/>
      <c r="N2608" s="22"/>
      <c r="O2608" s="22"/>
      <c r="P2608" s="24"/>
      <c r="Q2608" s="22"/>
      <c r="R2608" s="23" t="s">
        <v>22245</v>
      </c>
      <c r="S2608" s="25"/>
      <c r="T2608" s="26"/>
      <c r="U2608" s="32" t="s">
        <v>545</v>
      </c>
      <c r="V2608" s="22"/>
      <c r="W2608" s="27"/>
      <c r="X2608" s="8"/>
      <c r="Y2608" s="8"/>
      <c r="Z2608" s="8"/>
      <c r="AA2608" s="8"/>
      <c r="AB2608" s="8"/>
      <c r="AC2608" s="8"/>
      <c r="AD2608" s="8"/>
      <c r="AE2608" s="8"/>
      <c r="AF2608" s="8"/>
      <c r="AG2608" s="8"/>
      <c r="AH2608" s="8"/>
      <c r="AI2608" s="8"/>
      <c r="AJ2608" s="8"/>
      <c r="AK2608" s="8"/>
    </row>
    <row r="2609" spans="1:37" ht="105.75">
      <c r="A2609" s="18">
        <v>5618</v>
      </c>
      <c r="B2609" s="19"/>
      <c r="C2609" s="28" t="s">
        <v>22734</v>
      </c>
      <c r="D2609" s="28" t="s">
        <v>22735</v>
      </c>
      <c r="E2609" s="22"/>
      <c r="F2609" s="23" t="s">
        <v>19107</v>
      </c>
      <c r="G2609" s="22"/>
      <c r="H2609" s="23">
        <v>0</v>
      </c>
      <c r="I2609" s="22"/>
      <c r="J2609" s="23" t="s">
        <v>18202</v>
      </c>
      <c r="K2609" s="23" t="s">
        <v>18203</v>
      </c>
      <c r="L2609" s="23" t="s">
        <v>18223</v>
      </c>
      <c r="M2609" s="22"/>
      <c r="N2609" s="22"/>
      <c r="O2609" s="22"/>
      <c r="P2609" s="24"/>
      <c r="Q2609" s="23" t="s">
        <v>29</v>
      </c>
      <c r="R2609" s="23" t="s">
        <v>30</v>
      </c>
      <c r="S2609" s="25"/>
      <c r="T2609" s="26"/>
      <c r="U2609" s="26"/>
      <c r="V2609" s="22"/>
      <c r="W2609" s="27"/>
      <c r="X2609" s="8"/>
      <c r="Y2609" s="8"/>
      <c r="Z2609" s="8"/>
      <c r="AA2609" s="8"/>
      <c r="AB2609" s="8"/>
      <c r="AC2609" s="8"/>
      <c r="AD2609" s="8"/>
      <c r="AE2609" s="8"/>
      <c r="AF2609" s="8"/>
      <c r="AG2609" s="8"/>
      <c r="AH2609" s="8"/>
      <c r="AI2609" s="8"/>
      <c r="AJ2609" s="8"/>
      <c r="AK2609" s="8"/>
    </row>
    <row r="2610" spans="1:37" ht="409.6">
      <c r="A2610" s="18">
        <v>5620</v>
      </c>
      <c r="B2610" s="19"/>
      <c r="C2610" s="28" t="s">
        <v>22736</v>
      </c>
      <c r="D2610" s="21"/>
      <c r="E2610" s="22"/>
      <c r="F2610" s="22"/>
      <c r="G2610" s="22"/>
      <c r="H2610" s="23">
        <v>0</v>
      </c>
      <c r="I2610" s="22"/>
      <c r="J2610" s="23" t="s">
        <v>18202</v>
      </c>
      <c r="K2610" s="22"/>
      <c r="L2610" s="23" t="s">
        <v>18267</v>
      </c>
      <c r="M2610" s="23">
        <v>2017</v>
      </c>
      <c r="N2610" s="22"/>
      <c r="O2610" s="22"/>
      <c r="P2610" s="24"/>
      <c r="Q2610" s="23" t="s">
        <v>20</v>
      </c>
      <c r="R2610" s="23" t="s">
        <v>21</v>
      </c>
      <c r="S2610" s="25"/>
      <c r="T2610" s="26"/>
      <c r="U2610" s="26"/>
      <c r="V2610" s="22"/>
      <c r="W2610" s="27"/>
      <c r="X2610" s="8"/>
      <c r="Y2610" s="8"/>
      <c r="Z2610" s="8"/>
      <c r="AA2610" s="8"/>
      <c r="AB2610" s="8"/>
      <c r="AC2610" s="8"/>
      <c r="AD2610" s="8"/>
      <c r="AE2610" s="8"/>
      <c r="AF2610" s="8"/>
      <c r="AG2610" s="8"/>
      <c r="AH2610" s="8"/>
      <c r="AI2610" s="8"/>
      <c r="AJ2610" s="8"/>
      <c r="AK2610" s="8"/>
    </row>
    <row r="2611" spans="1:37" ht="409.6">
      <c r="A2611" s="18">
        <v>5625</v>
      </c>
      <c r="B2611" s="19"/>
      <c r="C2611" s="28" t="s">
        <v>22737</v>
      </c>
      <c r="D2611" s="21"/>
      <c r="E2611" s="22"/>
      <c r="F2611" s="22"/>
      <c r="G2611" s="22"/>
      <c r="H2611" s="23">
        <v>0</v>
      </c>
      <c r="I2611" s="22"/>
      <c r="J2611" s="23" t="s">
        <v>18202</v>
      </c>
      <c r="K2611" s="22"/>
      <c r="L2611" s="23" t="s">
        <v>2053</v>
      </c>
      <c r="M2611" s="23">
        <v>2017</v>
      </c>
      <c r="N2611" s="22"/>
      <c r="O2611" s="22"/>
      <c r="P2611" s="24"/>
      <c r="Q2611" s="23" t="s">
        <v>20</v>
      </c>
      <c r="R2611" s="23" t="s">
        <v>21</v>
      </c>
      <c r="S2611" s="25"/>
      <c r="T2611" s="26"/>
      <c r="U2611" s="26"/>
      <c r="V2611" s="22"/>
      <c r="W2611" s="27"/>
      <c r="X2611" s="8"/>
      <c r="Y2611" s="8"/>
      <c r="Z2611" s="8"/>
      <c r="AA2611" s="8"/>
      <c r="AB2611" s="8"/>
      <c r="AC2611" s="8"/>
      <c r="AD2611" s="8"/>
      <c r="AE2611" s="8"/>
      <c r="AF2611" s="8"/>
      <c r="AG2611" s="8"/>
      <c r="AH2611" s="8"/>
      <c r="AI2611" s="8"/>
      <c r="AJ2611" s="8"/>
      <c r="AK2611" s="8"/>
    </row>
    <row r="2612" spans="1:37" ht="330.75">
      <c r="A2612" s="18">
        <v>5630</v>
      </c>
      <c r="B2612" s="19"/>
      <c r="C2612" s="28" t="s">
        <v>28</v>
      </c>
      <c r="D2612" s="28" t="s">
        <v>22738</v>
      </c>
      <c r="E2612" s="22"/>
      <c r="F2612" s="22"/>
      <c r="G2612" s="22"/>
      <c r="H2612" s="23">
        <v>0</v>
      </c>
      <c r="I2612" s="22"/>
      <c r="J2612" s="23" t="s">
        <v>18202</v>
      </c>
      <c r="K2612" s="31">
        <v>43313</v>
      </c>
      <c r="L2612" s="23" t="s">
        <v>219</v>
      </c>
      <c r="M2612" s="22"/>
      <c r="N2612" s="22"/>
      <c r="O2612" s="22"/>
      <c r="P2612" s="24"/>
      <c r="Q2612" s="23" t="s">
        <v>18541</v>
      </c>
      <c r="R2612" s="22"/>
      <c r="S2612" s="33"/>
      <c r="T2612" s="26"/>
      <c r="U2612" s="26"/>
      <c r="V2612" s="22"/>
      <c r="W2612" s="27"/>
      <c r="X2612" s="8"/>
      <c r="Y2612" s="8"/>
      <c r="Z2612" s="8"/>
      <c r="AA2612" s="8"/>
      <c r="AB2612" s="8"/>
      <c r="AC2612" s="8"/>
      <c r="AD2612" s="8"/>
      <c r="AE2612" s="8"/>
      <c r="AF2612" s="8"/>
      <c r="AG2612" s="8"/>
      <c r="AH2612" s="8"/>
      <c r="AI2612" s="8"/>
      <c r="AJ2612" s="8"/>
      <c r="AK2612" s="8"/>
    </row>
    <row r="2613" spans="1:37" ht="180.75">
      <c r="A2613" s="18">
        <v>5631</v>
      </c>
      <c r="B2613" s="19"/>
      <c r="C2613" s="28" t="s">
        <v>28</v>
      </c>
      <c r="D2613" s="28" t="s">
        <v>22739</v>
      </c>
      <c r="E2613" s="22"/>
      <c r="F2613" s="22"/>
      <c r="G2613" s="22"/>
      <c r="H2613" s="23">
        <v>0</v>
      </c>
      <c r="I2613" s="22"/>
      <c r="J2613" s="23" t="s">
        <v>18202</v>
      </c>
      <c r="K2613" s="31">
        <v>43313</v>
      </c>
      <c r="L2613" s="23" t="s">
        <v>219</v>
      </c>
      <c r="M2613" s="22"/>
      <c r="N2613" s="22"/>
      <c r="O2613" s="22"/>
      <c r="P2613" s="24"/>
      <c r="Q2613" s="23" t="s">
        <v>18541</v>
      </c>
      <c r="R2613" s="22"/>
      <c r="S2613" s="33"/>
      <c r="T2613" s="26"/>
      <c r="U2613" s="26"/>
      <c r="V2613" s="22"/>
      <c r="W2613" s="27"/>
      <c r="X2613" s="8"/>
      <c r="Y2613" s="8"/>
      <c r="Z2613" s="8"/>
      <c r="AA2613" s="8"/>
      <c r="AB2613" s="8"/>
      <c r="AC2613" s="8"/>
      <c r="AD2613" s="8"/>
      <c r="AE2613" s="8"/>
      <c r="AF2613" s="8"/>
      <c r="AG2613" s="8"/>
      <c r="AH2613" s="8"/>
      <c r="AI2613" s="8"/>
      <c r="AJ2613" s="8"/>
      <c r="AK2613" s="8"/>
    </row>
    <row r="2614" spans="1:37" ht="330.75">
      <c r="A2614" s="18">
        <v>5632</v>
      </c>
      <c r="B2614" s="19"/>
      <c r="C2614" s="28" t="s">
        <v>28</v>
      </c>
      <c r="D2614" s="28" t="s">
        <v>22740</v>
      </c>
      <c r="E2614" s="22"/>
      <c r="F2614" s="22"/>
      <c r="G2614" s="22"/>
      <c r="H2614" s="23">
        <v>0</v>
      </c>
      <c r="I2614" s="22"/>
      <c r="J2614" s="23" t="s">
        <v>18202</v>
      </c>
      <c r="K2614" s="31">
        <v>43313</v>
      </c>
      <c r="L2614" s="23" t="s">
        <v>219</v>
      </c>
      <c r="M2614" s="22"/>
      <c r="N2614" s="22"/>
      <c r="O2614" s="22"/>
      <c r="P2614" s="24"/>
      <c r="Q2614" s="23" t="s">
        <v>18541</v>
      </c>
      <c r="R2614" s="22"/>
      <c r="S2614" s="33"/>
      <c r="T2614" s="26"/>
      <c r="U2614" s="26"/>
      <c r="V2614" s="22"/>
      <c r="W2614" s="27"/>
      <c r="X2614" s="8"/>
      <c r="Y2614" s="8"/>
      <c r="Z2614" s="8"/>
      <c r="AA2614" s="8"/>
      <c r="AB2614" s="8"/>
      <c r="AC2614" s="8"/>
      <c r="AD2614" s="8"/>
      <c r="AE2614" s="8"/>
      <c r="AF2614" s="8"/>
      <c r="AG2614" s="8"/>
      <c r="AH2614" s="8"/>
      <c r="AI2614" s="8"/>
      <c r="AJ2614" s="8"/>
      <c r="AK2614" s="8"/>
    </row>
    <row r="2615" spans="1:37" ht="360.75">
      <c r="A2615" s="18">
        <v>5633</v>
      </c>
      <c r="B2615" s="19"/>
      <c r="C2615" s="28" t="s">
        <v>28</v>
      </c>
      <c r="D2615" s="28" t="s">
        <v>22741</v>
      </c>
      <c r="E2615" s="22"/>
      <c r="F2615" s="22"/>
      <c r="G2615" s="22"/>
      <c r="H2615" s="23">
        <v>0</v>
      </c>
      <c r="I2615" s="22"/>
      <c r="J2615" s="23" t="s">
        <v>18202</v>
      </c>
      <c r="K2615" s="31">
        <v>43313</v>
      </c>
      <c r="L2615" s="23" t="s">
        <v>219</v>
      </c>
      <c r="M2615" s="22"/>
      <c r="N2615" s="22"/>
      <c r="O2615" s="22"/>
      <c r="P2615" s="24"/>
      <c r="Q2615" s="23" t="s">
        <v>18541</v>
      </c>
      <c r="R2615" s="22"/>
      <c r="S2615" s="33"/>
      <c r="T2615" s="26"/>
      <c r="U2615" s="26"/>
      <c r="V2615" s="22"/>
      <c r="W2615" s="27"/>
      <c r="X2615" s="8"/>
      <c r="Y2615" s="8"/>
      <c r="Z2615" s="8"/>
      <c r="AA2615" s="8"/>
      <c r="AB2615" s="8"/>
      <c r="AC2615" s="8"/>
      <c r="AD2615" s="8"/>
      <c r="AE2615" s="8"/>
      <c r="AF2615" s="8"/>
      <c r="AG2615" s="8"/>
      <c r="AH2615" s="8"/>
      <c r="AI2615" s="8"/>
      <c r="AJ2615" s="8"/>
      <c r="AK2615" s="8"/>
    </row>
    <row r="2616" spans="1:37" ht="180.75">
      <c r="A2616" s="18">
        <v>5634</v>
      </c>
      <c r="B2616" s="19"/>
      <c r="C2616" s="28" t="s">
        <v>28</v>
      </c>
      <c r="D2616" s="28" t="s">
        <v>22742</v>
      </c>
      <c r="E2616" s="22"/>
      <c r="F2616" s="22"/>
      <c r="G2616" s="22"/>
      <c r="H2616" s="23">
        <v>0</v>
      </c>
      <c r="I2616" s="22"/>
      <c r="J2616" s="23" t="s">
        <v>18202</v>
      </c>
      <c r="K2616" s="31">
        <v>43313</v>
      </c>
      <c r="L2616" s="23" t="s">
        <v>219</v>
      </c>
      <c r="M2616" s="22"/>
      <c r="N2616" s="22"/>
      <c r="O2616" s="22"/>
      <c r="P2616" s="24"/>
      <c r="Q2616" s="23" t="s">
        <v>18541</v>
      </c>
      <c r="R2616" s="22"/>
      <c r="S2616" s="33"/>
      <c r="T2616" s="26"/>
      <c r="U2616" s="26"/>
      <c r="V2616" s="22"/>
      <c r="W2616" s="27"/>
      <c r="X2616" s="8"/>
      <c r="Y2616" s="8"/>
      <c r="Z2616" s="8"/>
      <c r="AA2616" s="8"/>
      <c r="AB2616" s="8"/>
      <c r="AC2616" s="8"/>
      <c r="AD2616" s="8"/>
      <c r="AE2616" s="8"/>
      <c r="AF2616" s="8"/>
      <c r="AG2616" s="8"/>
      <c r="AH2616" s="8"/>
      <c r="AI2616" s="8"/>
      <c r="AJ2616" s="8"/>
      <c r="AK2616" s="8"/>
    </row>
    <row r="2617" spans="1:37" ht="225.75">
      <c r="A2617" s="18">
        <v>5635</v>
      </c>
      <c r="B2617" s="19"/>
      <c r="C2617" s="28" t="s">
        <v>28</v>
      </c>
      <c r="D2617" s="28" t="s">
        <v>22743</v>
      </c>
      <c r="E2617" s="22"/>
      <c r="F2617" s="22"/>
      <c r="G2617" s="22"/>
      <c r="H2617" s="23">
        <v>0</v>
      </c>
      <c r="I2617" s="22"/>
      <c r="J2617" s="23" t="s">
        <v>18202</v>
      </c>
      <c r="K2617" s="31">
        <v>43313</v>
      </c>
      <c r="L2617" s="23" t="s">
        <v>219</v>
      </c>
      <c r="M2617" s="22"/>
      <c r="N2617" s="22"/>
      <c r="O2617" s="22"/>
      <c r="P2617" s="24"/>
      <c r="Q2617" s="23" t="s">
        <v>18541</v>
      </c>
      <c r="R2617" s="22"/>
      <c r="S2617" s="33"/>
      <c r="T2617" s="26"/>
      <c r="U2617" s="26"/>
      <c r="V2617" s="22"/>
      <c r="W2617" s="27"/>
      <c r="X2617" s="8"/>
      <c r="Y2617" s="8"/>
      <c r="Z2617" s="8"/>
      <c r="AA2617" s="8"/>
      <c r="AB2617" s="8"/>
      <c r="AC2617" s="8"/>
      <c r="AD2617" s="8"/>
      <c r="AE2617" s="8"/>
      <c r="AF2617" s="8"/>
      <c r="AG2617" s="8"/>
      <c r="AH2617" s="8"/>
      <c r="AI2617" s="8"/>
      <c r="AJ2617" s="8"/>
      <c r="AK2617" s="8"/>
    </row>
    <row r="2618" spans="1:37" ht="285.75">
      <c r="A2618" s="18">
        <v>5636</v>
      </c>
      <c r="B2618" s="19"/>
      <c r="C2618" s="28" t="s">
        <v>28</v>
      </c>
      <c r="D2618" s="28" t="s">
        <v>22744</v>
      </c>
      <c r="E2618" s="22"/>
      <c r="F2618" s="22"/>
      <c r="G2618" s="22"/>
      <c r="H2618" s="23">
        <v>0</v>
      </c>
      <c r="I2618" s="22"/>
      <c r="J2618" s="23" t="s">
        <v>18202</v>
      </c>
      <c r="K2618" s="31">
        <v>43313</v>
      </c>
      <c r="L2618" s="23" t="s">
        <v>219</v>
      </c>
      <c r="M2618" s="22"/>
      <c r="N2618" s="22"/>
      <c r="O2618" s="22"/>
      <c r="P2618" s="24"/>
      <c r="Q2618" s="23" t="s">
        <v>18541</v>
      </c>
      <c r="R2618" s="22"/>
      <c r="S2618" s="33"/>
      <c r="T2618" s="26"/>
      <c r="U2618" s="26"/>
      <c r="V2618" s="22"/>
      <c r="W2618" s="27"/>
      <c r="X2618" s="8"/>
      <c r="Y2618" s="8"/>
      <c r="Z2618" s="8"/>
      <c r="AA2618" s="8"/>
      <c r="AB2618" s="8"/>
      <c r="AC2618" s="8"/>
      <c r="AD2618" s="8"/>
      <c r="AE2618" s="8"/>
      <c r="AF2618" s="8"/>
      <c r="AG2618" s="8"/>
      <c r="AH2618" s="8"/>
      <c r="AI2618" s="8"/>
      <c r="AJ2618" s="8"/>
      <c r="AK2618" s="8"/>
    </row>
    <row r="2619" spans="1:37" ht="240.75">
      <c r="A2619" s="18">
        <v>5637</v>
      </c>
      <c r="B2619" s="19"/>
      <c r="C2619" s="28" t="s">
        <v>28</v>
      </c>
      <c r="D2619" s="28" t="s">
        <v>22745</v>
      </c>
      <c r="E2619" s="22"/>
      <c r="F2619" s="22"/>
      <c r="G2619" s="22"/>
      <c r="H2619" s="23">
        <v>0</v>
      </c>
      <c r="I2619" s="22"/>
      <c r="J2619" s="23" t="s">
        <v>18202</v>
      </c>
      <c r="K2619" s="31">
        <v>43313</v>
      </c>
      <c r="L2619" s="23" t="s">
        <v>219</v>
      </c>
      <c r="M2619" s="22"/>
      <c r="N2619" s="22"/>
      <c r="O2619" s="22"/>
      <c r="P2619" s="24"/>
      <c r="Q2619" s="23" t="s">
        <v>18541</v>
      </c>
      <c r="R2619" s="22"/>
      <c r="S2619" s="33"/>
      <c r="T2619" s="26"/>
      <c r="U2619" s="26"/>
      <c r="V2619" s="22"/>
      <c r="W2619" s="27"/>
      <c r="X2619" s="8"/>
      <c r="Y2619" s="8"/>
      <c r="Z2619" s="8"/>
      <c r="AA2619" s="8"/>
      <c r="AB2619" s="8"/>
      <c r="AC2619" s="8"/>
      <c r="AD2619" s="8"/>
      <c r="AE2619" s="8"/>
      <c r="AF2619" s="8"/>
      <c r="AG2619" s="8"/>
      <c r="AH2619" s="8"/>
      <c r="AI2619" s="8"/>
      <c r="AJ2619" s="8"/>
      <c r="AK2619" s="8"/>
    </row>
    <row r="2620" spans="1:37" ht="165.75">
      <c r="A2620" s="18">
        <v>5638</v>
      </c>
      <c r="B2620" s="19"/>
      <c r="C2620" s="28" t="s">
        <v>28</v>
      </c>
      <c r="D2620" s="28" t="s">
        <v>22746</v>
      </c>
      <c r="E2620" s="22"/>
      <c r="F2620" s="22"/>
      <c r="G2620" s="22"/>
      <c r="H2620" s="23">
        <v>0</v>
      </c>
      <c r="I2620" s="22"/>
      <c r="J2620" s="23" t="s">
        <v>18202</v>
      </c>
      <c r="K2620" s="31">
        <v>43313</v>
      </c>
      <c r="L2620" s="23" t="s">
        <v>219</v>
      </c>
      <c r="M2620" s="22"/>
      <c r="N2620" s="22"/>
      <c r="O2620" s="22"/>
      <c r="P2620" s="24"/>
      <c r="Q2620" s="23" t="s">
        <v>18541</v>
      </c>
      <c r="R2620" s="22"/>
      <c r="S2620" s="33"/>
      <c r="T2620" s="26"/>
      <c r="U2620" s="26"/>
      <c r="V2620" s="22"/>
      <c r="W2620" s="27"/>
      <c r="X2620" s="8"/>
      <c r="Y2620" s="8"/>
      <c r="Z2620" s="8"/>
      <c r="AA2620" s="8"/>
      <c r="AB2620" s="8"/>
      <c r="AC2620" s="8"/>
      <c r="AD2620" s="8"/>
      <c r="AE2620" s="8"/>
      <c r="AF2620" s="8"/>
      <c r="AG2620" s="8"/>
      <c r="AH2620" s="8"/>
      <c r="AI2620" s="8"/>
      <c r="AJ2620" s="8"/>
      <c r="AK2620" s="8"/>
    </row>
    <row r="2621" spans="1:37" ht="210.75">
      <c r="A2621" s="18">
        <v>5639</v>
      </c>
      <c r="B2621" s="19"/>
      <c r="C2621" s="28" t="s">
        <v>28</v>
      </c>
      <c r="D2621" s="28" t="s">
        <v>22747</v>
      </c>
      <c r="E2621" s="22"/>
      <c r="F2621" s="22"/>
      <c r="G2621" s="22"/>
      <c r="H2621" s="23">
        <v>0</v>
      </c>
      <c r="I2621" s="22"/>
      <c r="J2621" s="23" t="s">
        <v>18202</v>
      </c>
      <c r="K2621" s="31">
        <v>43313</v>
      </c>
      <c r="L2621" s="23" t="s">
        <v>219</v>
      </c>
      <c r="M2621" s="22"/>
      <c r="N2621" s="22"/>
      <c r="O2621" s="22"/>
      <c r="P2621" s="24"/>
      <c r="Q2621" s="23" t="s">
        <v>18541</v>
      </c>
      <c r="R2621" s="22"/>
      <c r="S2621" s="33"/>
      <c r="T2621" s="26"/>
      <c r="U2621" s="26"/>
      <c r="V2621" s="22"/>
      <c r="W2621" s="27"/>
      <c r="X2621" s="8"/>
      <c r="Y2621" s="8"/>
      <c r="Z2621" s="8"/>
      <c r="AA2621" s="8"/>
      <c r="AB2621" s="8"/>
      <c r="AC2621" s="8"/>
      <c r="AD2621" s="8"/>
      <c r="AE2621" s="8"/>
      <c r="AF2621" s="8"/>
      <c r="AG2621" s="8"/>
      <c r="AH2621" s="8"/>
      <c r="AI2621" s="8"/>
      <c r="AJ2621" s="8"/>
      <c r="AK2621" s="8"/>
    </row>
    <row r="2622" spans="1:37" ht="360.75">
      <c r="A2622" s="18">
        <v>5640</v>
      </c>
      <c r="B2622" s="19"/>
      <c r="C2622" s="28" t="s">
        <v>28</v>
      </c>
      <c r="D2622" s="28" t="s">
        <v>22748</v>
      </c>
      <c r="E2622" s="22"/>
      <c r="F2622" s="22"/>
      <c r="G2622" s="22"/>
      <c r="H2622" s="23">
        <v>0</v>
      </c>
      <c r="I2622" s="22"/>
      <c r="J2622" s="23" t="s">
        <v>18202</v>
      </c>
      <c r="K2622" s="31">
        <v>43313</v>
      </c>
      <c r="L2622" s="23" t="s">
        <v>219</v>
      </c>
      <c r="M2622" s="22"/>
      <c r="N2622" s="22"/>
      <c r="O2622" s="22"/>
      <c r="P2622" s="24"/>
      <c r="Q2622" s="23" t="s">
        <v>18541</v>
      </c>
      <c r="R2622" s="22"/>
      <c r="S2622" s="33"/>
      <c r="T2622" s="26"/>
      <c r="U2622" s="26"/>
      <c r="V2622" s="22"/>
      <c r="W2622" s="27"/>
      <c r="X2622" s="8"/>
      <c r="Y2622" s="8"/>
      <c r="Z2622" s="8"/>
      <c r="AA2622" s="8"/>
      <c r="AB2622" s="8"/>
      <c r="AC2622" s="8"/>
      <c r="AD2622" s="8"/>
      <c r="AE2622" s="8"/>
      <c r="AF2622" s="8"/>
      <c r="AG2622" s="8"/>
      <c r="AH2622" s="8"/>
      <c r="AI2622" s="8"/>
      <c r="AJ2622" s="8"/>
      <c r="AK2622" s="8"/>
    </row>
    <row r="2623" spans="1:37" ht="165.75">
      <c r="A2623" s="18">
        <v>5641</v>
      </c>
      <c r="B2623" s="19"/>
      <c r="C2623" s="28" t="s">
        <v>28</v>
      </c>
      <c r="D2623" s="28" t="s">
        <v>22749</v>
      </c>
      <c r="E2623" s="22"/>
      <c r="F2623" s="22"/>
      <c r="G2623" s="22"/>
      <c r="H2623" s="23">
        <v>0</v>
      </c>
      <c r="I2623" s="22"/>
      <c r="J2623" s="23" t="s">
        <v>18202</v>
      </c>
      <c r="K2623" s="31">
        <v>43313</v>
      </c>
      <c r="L2623" s="23" t="s">
        <v>219</v>
      </c>
      <c r="M2623" s="22"/>
      <c r="N2623" s="22"/>
      <c r="O2623" s="22"/>
      <c r="P2623" s="24"/>
      <c r="Q2623" s="23" t="s">
        <v>18541</v>
      </c>
      <c r="R2623" s="22"/>
      <c r="S2623" s="33"/>
      <c r="T2623" s="26"/>
      <c r="U2623" s="26"/>
      <c r="V2623" s="22"/>
      <c r="W2623" s="27"/>
      <c r="X2623" s="8"/>
      <c r="Y2623" s="8"/>
      <c r="Z2623" s="8"/>
      <c r="AA2623" s="8"/>
      <c r="AB2623" s="8"/>
      <c r="AC2623" s="8"/>
      <c r="AD2623" s="8"/>
      <c r="AE2623" s="8"/>
      <c r="AF2623" s="8"/>
      <c r="AG2623" s="8"/>
      <c r="AH2623" s="8"/>
      <c r="AI2623" s="8"/>
      <c r="AJ2623" s="8"/>
      <c r="AK2623" s="8"/>
    </row>
    <row r="2624" spans="1:37" ht="270.75">
      <c r="A2624" s="18">
        <v>5642</v>
      </c>
      <c r="B2624" s="19"/>
      <c r="C2624" s="28" t="s">
        <v>28</v>
      </c>
      <c r="D2624" s="28" t="s">
        <v>22750</v>
      </c>
      <c r="E2624" s="22"/>
      <c r="F2624" s="22"/>
      <c r="G2624" s="22"/>
      <c r="H2624" s="23">
        <v>0</v>
      </c>
      <c r="I2624" s="22"/>
      <c r="J2624" s="23" t="s">
        <v>18202</v>
      </c>
      <c r="K2624" s="31">
        <v>43313</v>
      </c>
      <c r="L2624" s="23" t="s">
        <v>219</v>
      </c>
      <c r="M2624" s="22"/>
      <c r="N2624" s="22"/>
      <c r="O2624" s="22"/>
      <c r="P2624" s="24"/>
      <c r="Q2624" s="23" t="s">
        <v>18541</v>
      </c>
      <c r="R2624" s="22"/>
      <c r="S2624" s="33"/>
      <c r="T2624" s="26"/>
      <c r="U2624" s="26"/>
      <c r="V2624" s="22"/>
      <c r="W2624" s="27"/>
      <c r="X2624" s="8"/>
      <c r="Y2624" s="8"/>
      <c r="Z2624" s="8"/>
      <c r="AA2624" s="8"/>
      <c r="AB2624" s="8"/>
      <c r="AC2624" s="8"/>
      <c r="AD2624" s="8"/>
      <c r="AE2624" s="8"/>
      <c r="AF2624" s="8"/>
      <c r="AG2624" s="8"/>
      <c r="AH2624" s="8"/>
      <c r="AI2624" s="8"/>
      <c r="AJ2624" s="8"/>
      <c r="AK2624" s="8"/>
    </row>
    <row r="2625" spans="1:37" ht="300.75">
      <c r="A2625" s="18">
        <v>5643</v>
      </c>
      <c r="B2625" s="19"/>
      <c r="C2625" s="28" t="s">
        <v>28</v>
      </c>
      <c r="D2625" s="28" t="s">
        <v>22751</v>
      </c>
      <c r="E2625" s="22"/>
      <c r="F2625" s="22"/>
      <c r="G2625" s="22"/>
      <c r="H2625" s="23">
        <v>0</v>
      </c>
      <c r="I2625" s="22"/>
      <c r="J2625" s="23" t="s">
        <v>18202</v>
      </c>
      <c r="K2625" s="31">
        <v>43313</v>
      </c>
      <c r="L2625" s="23" t="s">
        <v>90</v>
      </c>
      <c r="M2625" s="22"/>
      <c r="N2625" s="22"/>
      <c r="O2625" s="22"/>
      <c r="P2625" s="24"/>
      <c r="Q2625" s="23" t="s">
        <v>18541</v>
      </c>
      <c r="R2625" s="22"/>
      <c r="S2625" s="33"/>
      <c r="T2625" s="26"/>
      <c r="U2625" s="26"/>
      <c r="V2625" s="22"/>
      <c r="W2625" s="27"/>
      <c r="X2625" s="8"/>
      <c r="Y2625" s="8"/>
      <c r="Z2625" s="8"/>
      <c r="AA2625" s="8"/>
      <c r="AB2625" s="8"/>
      <c r="AC2625" s="8"/>
      <c r="AD2625" s="8"/>
      <c r="AE2625" s="8"/>
      <c r="AF2625" s="8"/>
      <c r="AG2625" s="8"/>
      <c r="AH2625" s="8"/>
      <c r="AI2625" s="8"/>
      <c r="AJ2625" s="8"/>
      <c r="AK2625" s="8"/>
    </row>
    <row r="2626" spans="1:37" ht="195.75">
      <c r="A2626" s="18">
        <v>5644</v>
      </c>
      <c r="B2626" s="19"/>
      <c r="C2626" s="28" t="s">
        <v>28</v>
      </c>
      <c r="D2626" s="28" t="s">
        <v>22752</v>
      </c>
      <c r="E2626" s="22"/>
      <c r="F2626" s="22"/>
      <c r="G2626" s="22"/>
      <c r="H2626" s="23">
        <v>0</v>
      </c>
      <c r="I2626" s="22"/>
      <c r="J2626" s="23" t="s">
        <v>18202</v>
      </c>
      <c r="K2626" s="31">
        <v>43313</v>
      </c>
      <c r="L2626" s="23" t="s">
        <v>90</v>
      </c>
      <c r="M2626" s="22"/>
      <c r="N2626" s="22"/>
      <c r="O2626" s="22"/>
      <c r="P2626" s="24"/>
      <c r="Q2626" s="23" t="s">
        <v>18541</v>
      </c>
      <c r="R2626" s="22"/>
      <c r="S2626" s="33"/>
      <c r="T2626" s="26"/>
      <c r="U2626" s="26"/>
      <c r="V2626" s="22"/>
      <c r="W2626" s="27"/>
      <c r="X2626" s="8"/>
      <c r="Y2626" s="8"/>
      <c r="Z2626" s="8"/>
      <c r="AA2626" s="8"/>
      <c r="AB2626" s="8"/>
      <c r="AC2626" s="8"/>
      <c r="AD2626" s="8"/>
      <c r="AE2626" s="8"/>
      <c r="AF2626" s="8"/>
      <c r="AG2626" s="8"/>
      <c r="AH2626" s="8"/>
      <c r="AI2626" s="8"/>
      <c r="AJ2626" s="8"/>
      <c r="AK2626" s="8"/>
    </row>
    <row r="2627" spans="1:37" ht="270.75">
      <c r="A2627" s="18">
        <v>5645</v>
      </c>
      <c r="B2627" s="19"/>
      <c r="C2627" s="28" t="s">
        <v>28</v>
      </c>
      <c r="D2627" s="28" t="s">
        <v>22753</v>
      </c>
      <c r="E2627" s="22"/>
      <c r="F2627" s="22"/>
      <c r="G2627" s="22"/>
      <c r="H2627" s="23">
        <v>0</v>
      </c>
      <c r="I2627" s="22"/>
      <c r="J2627" s="23" t="s">
        <v>18202</v>
      </c>
      <c r="K2627" s="31">
        <v>43313</v>
      </c>
      <c r="L2627" s="23" t="s">
        <v>90</v>
      </c>
      <c r="M2627" s="22"/>
      <c r="N2627" s="22"/>
      <c r="O2627" s="22"/>
      <c r="P2627" s="24"/>
      <c r="Q2627" s="23" t="s">
        <v>18541</v>
      </c>
      <c r="R2627" s="22"/>
      <c r="S2627" s="33"/>
      <c r="T2627" s="26"/>
      <c r="U2627" s="26"/>
      <c r="V2627" s="22"/>
      <c r="W2627" s="27"/>
      <c r="X2627" s="8"/>
      <c r="Y2627" s="8"/>
      <c r="Z2627" s="8"/>
      <c r="AA2627" s="8"/>
      <c r="AB2627" s="8"/>
      <c r="AC2627" s="8"/>
      <c r="AD2627" s="8"/>
      <c r="AE2627" s="8"/>
      <c r="AF2627" s="8"/>
      <c r="AG2627" s="8"/>
      <c r="AH2627" s="8"/>
      <c r="AI2627" s="8"/>
      <c r="AJ2627" s="8"/>
      <c r="AK2627" s="8"/>
    </row>
    <row r="2628" spans="1:37" ht="315.75">
      <c r="A2628" s="18">
        <v>5646</v>
      </c>
      <c r="B2628" s="19"/>
      <c r="C2628" s="28" t="s">
        <v>28</v>
      </c>
      <c r="D2628" s="28" t="s">
        <v>22754</v>
      </c>
      <c r="E2628" s="22"/>
      <c r="F2628" s="22"/>
      <c r="G2628" s="22"/>
      <c r="H2628" s="23">
        <v>0</v>
      </c>
      <c r="I2628" s="22"/>
      <c r="J2628" s="23" t="s">
        <v>18202</v>
      </c>
      <c r="K2628" s="31">
        <v>43313</v>
      </c>
      <c r="L2628" s="23" t="s">
        <v>90</v>
      </c>
      <c r="M2628" s="22"/>
      <c r="N2628" s="22"/>
      <c r="O2628" s="22"/>
      <c r="P2628" s="24"/>
      <c r="Q2628" s="23" t="s">
        <v>18541</v>
      </c>
      <c r="R2628" s="22"/>
      <c r="S2628" s="33"/>
      <c r="T2628" s="26"/>
      <c r="U2628" s="26"/>
      <c r="V2628" s="22"/>
      <c r="W2628" s="27"/>
      <c r="X2628" s="8"/>
      <c r="Y2628" s="8"/>
      <c r="Z2628" s="8"/>
      <c r="AA2628" s="8"/>
      <c r="AB2628" s="8"/>
      <c r="AC2628" s="8"/>
      <c r="AD2628" s="8"/>
      <c r="AE2628" s="8"/>
      <c r="AF2628" s="8"/>
      <c r="AG2628" s="8"/>
      <c r="AH2628" s="8"/>
      <c r="AI2628" s="8"/>
      <c r="AJ2628" s="8"/>
      <c r="AK2628" s="8"/>
    </row>
    <row r="2629" spans="1:37" ht="225.75">
      <c r="A2629" s="18">
        <v>5647</v>
      </c>
      <c r="B2629" s="19"/>
      <c r="C2629" s="28" t="s">
        <v>22755</v>
      </c>
      <c r="D2629" s="28" t="s">
        <v>22756</v>
      </c>
      <c r="E2629" s="22"/>
      <c r="F2629" s="22"/>
      <c r="G2629" s="22"/>
      <c r="H2629" s="23">
        <v>0</v>
      </c>
      <c r="I2629" s="22"/>
      <c r="J2629" s="23" t="s">
        <v>18202</v>
      </c>
      <c r="K2629" s="31">
        <v>43313</v>
      </c>
      <c r="L2629" s="23" t="s">
        <v>90</v>
      </c>
      <c r="M2629" s="22"/>
      <c r="N2629" s="22"/>
      <c r="O2629" s="22"/>
      <c r="P2629" s="24"/>
      <c r="Q2629" s="23" t="s">
        <v>18541</v>
      </c>
      <c r="R2629" s="22"/>
      <c r="S2629" s="33"/>
      <c r="T2629" s="26"/>
      <c r="U2629" s="26"/>
      <c r="V2629" s="22"/>
      <c r="W2629" s="27"/>
      <c r="X2629" s="8"/>
      <c r="Y2629" s="8"/>
      <c r="Z2629" s="8"/>
      <c r="AA2629" s="8"/>
      <c r="AB2629" s="8"/>
      <c r="AC2629" s="8"/>
      <c r="AD2629" s="8"/>
      <c r="AE2629" s="8"/>
      <c r="AF2629" s="8"/>
      <c r="AG2629" s="8"/>
      <c r="AH2629" s="8"/>
      <c r="AI2629" s="8"/>
      <c r="AJ2629" s="8"/>
      <c r="AK2629" s="8"/>
    </row>
    <row r="2630" spans="1:37" ht="409.5">
      <c r="A2630" s="18">
        <v>5648</v>
      </c>
      <c r="B2630" s="19"/>
      <c r="C2630" s="20" t="s">
        <v>22757</v>
      </c>
      <c r="D2630" s="21"/>
      <c r="E2630" s="22"/>
      <c r="F2630" s="22"/>
      <c r="G2630" s="22"/>
      <c r="H2630" s="23">
        <v>0</v>
      </c>
      <c r="I2630" s="22"/>
      <c r="J2630" s="23" t="s">
        <v>18202</v>
      </c>
      <c r="K2630" s="22"/>
      <c r="L2630" s="23" t="s">
        <v>21045</v>
      </c>
      <c r="M2630" s="22"/>
      <c r="N2630" s="22"/>
      <c r="O2630" s="22"/>
      <c r="P2630" s="24"/>
      <c r="Q2630" s="23" t="s">
        <v>20</v>
      </c>
      <c r="R2630" s="22"/>
      <c r="S2630" s="25"/>
      <c r="T2630" s="26"/>
      <c r="U2630" s="26"/>
      <c r="V2630" s="22"/>
      <c r="W2630" s="27"/>
      <c r="X2630" s="8"/>
      <c r="Y2630" s="8"/>
      <c r="Z2630" s="8"/>
      <c r="AA2630" s="8"/>
      <c r="AB2630" s="8"/>
      <c r="AC2630" s="8"/>
      <c r="AD2630" s="8"/>
      <c r="AE2630" s="8"/>
      <c r="AF2630" s="8"/>
      <c r="AG2630" s="8"/>
      <c r="AH2630" s="8"/>
      <c r="AI2630" s="8"/>
      <c r="AJ2630" s="8"/>
      <c r="AK2630" s="8"/>
    </row>
    <row r="2631" spans="1:37" ht="90.75">
      <c r="A2631" s="18">
        <v>5649</v>
      </c>
      <c r="B2631" s="19"/>
      <c r="C2631" s="28" t="s">
        <v>22758</v>
      </c>
      <c r="D2631" s="28" t="s">
        <v>22759</v>
      </c>
      <c r="E2631" s="22"/>
      <c r="F2631" s="22"/>
      <c r="G2631" s="22"/>
      <c r="H2631" s="23">
        <v>0</v>
      </c>
      <c r="I2631" s="22"/>
      <c r="J2631" s="23" t="s">
        <v>18202</v>
      </c>
      <c r="K2631" s="22"/>
      <c r="L2631" s="23" t="s">
        <v>17409</v>
      </c>
      <c r="M2631" s="22"/>
      <c r="N2631" s="22"/>
      <c r="O2631" s="22"/>
      <c r="P2631" s="24"/>
      <c r="Q2631" s="23" t="s">
        <v>99</v>
      </c>
      <c r="R2631" s="23" t="s">
        <v>179</v>
      </c>
      <c r="S2631" s="25"/>
      <c r="T2631" s="26"/>
      <c r="U2631" s="26"/>
      <c r="V2631" s="22"/>
      <c r="W2631" s="27"/>
      <c r="X2631" s="8"/>
      <c r="Y2631" s="8"/>
      <c r="Z2631" s="8"/>
      <c r="AA2631" s="8"/>
      <c r="AB2631" s="8"/>
      <c r="AC2631" s="8"/>
      <c r="AD2631" s="8"/>
      <c r="AE2631" s="8"/>
      <c r="AF2631" s="8"/>
      <c r="AG2631" s="8"/>
      <c r="AH2631" s="8"/>
      <c r="AI2631" s="8"/>
      <c r="AJ2631" s="8"/>
      <c r="AK2631" s="8"/>
    </row>
    <row r="2632" spans="1:37" ht="135.75">
      <c r="A2632" s="18">
        <v>5653</v>
      </c>
      <c r="B2632" s="19"/>
      <c r="C2632" s="28" t="s">
        <v>22760</v>
      </c>
      <c r="D2632" s="28" t="s">
        <v>22761</v>
      </c>
      <c r="E2632" s="22"/>
      <c r="F2632" s="22"/>
      <c r="G2632" s="22"/>
      <c r="H2632" s="23">
        <v>0</v>
      </c>
      <c r="I2632" s="22"/>
      <c r="J2632" s="23" t="s">
        <v>18202</v>
      </c>
      <c r="K2632" s="31">
        <v>43313</v>
      </c>
      <c r="L2632" s="23" t="s">
        <v>90</v>
      </c>
      <c r="M2632" s="22"/>
      <c r="N2632" s="22"/>
      <c r="O2632" s="22"/>
      <c r="P2632" s="24"/>
      <c r="Q2632" s="23" t="s">
        <v>18377</v>
      </c>
      <c r="R2632" s="22"/>
      <c r="S2632" s="25"/>
      <c r="T2632" s="26"/>
      <c r="U2632" s="26"/>
      <c r="V2632" s="22"/>
      <c r="W2632" s="27"/>
      <c r="X2632" s="8"/>
      <c r="Y2632" s="8"/>
      <c r="Z2632" s="8"/>
      <c r="AA2632" s="8"/>
      <c r="AB2632" s="8"/>
      <c r="AC2632" s="8"/>
      <c r="AD2632" s="8"/>
      <c r="AE2632" s="8"/>
      <c r="AF2632" s="8"/>
      <c r="AG2632" s="8"/>
      <c r="AH2632" s="8"/>
      <c r="AI2632" s="8"/>
      <c r="AJ2632" s="8"/>
      <c r="AK2632" s="8"/>
    </row>
    <row r="2633" spans="1:37" ht="405.75">
      <c r="A2633" s="18">
        <v>5655</v>
      </c>
      <c r="B2633" s="19"/>
      <c r="C2633" s="20" t="s">
        <v>22762</v>
      </c>
      <c r="D2633" s="28" t="s">
        <v>22763</v>
      </c>
      <c r="E2633" s="22"/>
      <c r="F2633" s="22"/>
      <c r="G2633" s="22"/>
      <c r="H2633" s="23">
        <v>0</v>
      </c>
      <c r="I2633" s="22"/>
      <c r="J2633" s="23" t="s">
        <v>18202</v>
      </c>
      <c r="K2633" s="31">
        <v>43313</v>
      </c>
      <c r="L2633" s="23" t="s">
        <v>90</v>
      </c>
      <c r="M2633" s="22"/>
      <c r="N2633" s="22"/>
      <c r="O2633" s="22"/>
      <c r="P2633" s="24"/>
      <c r="Q2633" s="23" t="s">
        <v>18541</v>
      </c>
      <c r="R2633" s="22"/>
      <c r="S2633" s="33"/>
      <c r="T2633" s="26"/>
      <c r="U2633" s="26"/>
      <c r="V2633" s="22"/>
      <c r="W2633" s="27"/>
      <c r="X2633" s="8"/>
      <c r="Y2633" s="8"/>
      <c r="Z2633" s="8"/>
      <c r="AA2633" s="8"/>
      <c r="AB2633" s="8"/>
      <c r="AC2633" s="8"/>
      <c r="AD2633" s="8"/>
      <c r="AE2633" s="8"/>
      <c r="AF2633" s="8"/>
      <c r="AG2633" s="8"/>
      <c r="AH2633" s="8"/>
      <c r="AI2633" s="8"/>
      <c r="AJ2633" s="8"/>
      <c r="AK2633" s="8"/>
    </row>
    <row r="2634" spans="1:37" ht="90.75">
      <c r="A2634" s="18">
        <v>5659</v>
      </c>
      <c r="B2634" s="19"/>
      <c r="C2634" s="28" t="s">
        <v>22764</v>
      </c>
      <c r="D2634" s="28" t="s">
        <v>22765</v>
      </c>
      <c r="E2634" s="22"/>
      <c r="F2634" s="22"/>
      <c r="G2634" s="22"/>
      <c r="H2634" s="23">
        <v>0</v>
      </c>
      <c r="I2634" s="22"/>
      <c r="J2634" s="23" t="s">
        <v>18202</v>
      </c>
      <c r="K2634" s="23" t="s">
        <v>18203</v>
      </c>
      <c r="L2634" s="23" t="s">
        <v>219</v>
      </c>
      <c r="M2634" s="22"/>
      <c r="N2634" s="22"/>
      <c r="O2634" s="22"/>
      <c r="P2634" s="24"/>
      <c r="Q2634" s="23" t="s">
        <v>490</v>
      </c>
      <c r="R2634" s="22"/>
      <c r="S2634" s="25"/>
      <c r="T2634" s="26"/>
      <c r="U2634" s="26"/>
      <c r="V2634" s="22"/>
      <c r="W2634" s="27"/>
      <c r="X2634" s="8"/>
      <c r="Y2634" s="8"/>
      <c r="Z2634" s="8"/>
      <c r="AA2634" s="8"/>
      <c r="AB2634" s="8"/>
      <c r="AC2634" s="8"/>
      <c r="AD2634" s="8"/>
      <c r="AE2634" s="8"/>
      <c r="AF2634" s="8"/>
      <c r="AG2634" s="8"/>
      <c r="AH2634" s="8"/>
      <c r="AI2634" s="8"/>
      <c r="AJ2634" s="8"/>
      <c r="AK2634" s="8"/>
    </row>
    <row r="2635" spans="1:37" ht="150.75">
      <c r="A2635" s="18">
        <v>5660</v>
      </c>
      <c r="B2635" s="30" t="s">
        <v>18442</v>
      </c>
      <c r="C2635" s="28" t="s">
        <v>22766</v>
      </c>
      <c r="D2635" s="28" t="s">
        <v>22767</v>
      </c>
      <c r="E2635" s="22"/>
      <c r="F2635" s="23" t="s">
        <v>50</v>
      </c>
      <c r="G2635" s="22"/>
      <c r="H2635" s="23">
        <v>0</v>
      </c>
      <c r="I2635" s="22"/>
      <c r="J2635" s="23" t="s">
        <v>18202</v>
      </c>
      <c r="K2635" s="23" t="s">
        <v>18203</v>
      </c>
      <c r="L2635" s="23" t="s">
        <v>35</v>
      </c>
      <c r="M2635" s="22"/>
      <c r="N2635" s="22"/>
      <c r="O2635" s="23" t="s">
        <v>22768</v>
      </c>
      <c r="P2635" s="24"/>
      <c r="Q2635" s="23" t="s">
        <v>99</v>
      </c>
      <c r="R2635" s="23" t="s">
        <v>10886</v>
      </c>
      <c r="S2635" s="25"/>
      <c r="T2635" s="26"/>
      <c r="U2635" s="26"/>
      <c r="V2635" s="22"/>
      <c r="W2635" s="27"/>
      <c r="X2635" s="8"/>
      <c r="Y2635" s="8"/>
      <c r="Z2635" s="8"/>
      <c r="AA2635" s="8"/>
      <c r="AB2635" s="8"/>
      <c r="AC2635" s="8"/>
      <c r="AD2635" s="8"/>
      <c r="AE2635" s="8"/>
      <c r="AF2635" s="8"/>
      <c r="AG2635" s="8"/>
      <c r="AH2635" s="8"/>
      <c r="AI2635" s="8"/>
      <c r="AJ2635" s="8"/>
      <c r="AK2635" s="8"/>
    </row>
    <row r="2636" spans="1:37" ht="150.75">
      <c r="A2636" s="18">
        <v>5661</v>
      </c>
      <c r="B2636" s="30" t="s">
        <v>18442</v>
      </c>
      <c r="C2636" s="28" t="s">
        <v>22769</v>
      </c>
      <c r="D2636" s="28" t="s">
        <v>22770</v>
      </c>
      <c r="E2636" s="22"/>
      <c r="F2636" s="23" t="s">
        <v>108</v>
      </c>
      <c r="G2636" s="22"/>
      <c r="H2636" s="23">
        <v>0</v>
      </c>
      <c r="I2636" s="22"/>
      <c r="J2636" s="23" t="s">
        <v>18202</v>
      </c>
      <c r="K2636" s="23" t="s">
        <v>18203</v>
      </c>
      <c r="L2636" s="23" t="s">
        <v>35</v>
      </c>
      <c r="M2636" s="22"/>
      <c r="N2636" s="22"/>
      <c r="O2636" s="23" t="s">
        <v>22771</v>
      </c>
      <c r="P2636" s="24"/>
      <c r="Q2636" s="23" t="s">
        <v>99</v>
      </c>
      <c r="R2636" s="23" t="s">
        <v>10886</v>
      </c>
      <c r="S2636" s="25"/>
      <c r="T2636" s="26"/>
      <c r="U2636" s="26"/>
      <c r="V2636" s="22"/>
      <c r="W2636" s="27"/>
      <c r="X2636" s="8"/>
      <c r="Y2636" s="8"/>
      <c r="Z2636" s="8"/>
      <c r="AA2636" s="8"/>
      <c r="AB2636" s="8"/>
      <c r="AC2636" s="8"/>
      <c r="AD2636" s="8"/>
      <c r="AE2636" s="8"/>
      <c r="AF2636" s="8"/>
      <c r="AG2636" s="8"/>
      <c r="AH2636" s="8"/>
      <c r="AI2636" s="8"/>
      <c r="AJ2636" s="8"/>
      <c r="AK2636" s="8"/>
    </row>
    <row r="2637" spans="1:37" ht="105.75">
      <c r="A2637" s="18">
        <v>5662</v>
      </c>
      <c r="B2637" s="30" t="s">
        <v>18442</v>
      </c>
      <c r="C2637" s="28" t="s">
        <v>22772</v>
      </c>
      <c r="D2637" s="28" t="s">
        <v>22773</v>
      </c>
      <c r="E2637" s="22"/>
      <c r="F2637" s="23" t="s">
        <v>50</v>
      </c>
      <c r="G2637" s="22"/>
      <c r="H2637" s="23">
        <v>0</v>
      </c>
      <c r="I2637" s="22"/>
      <c r="J2637" s="23" t="s">
        <v>18202</v>
      </c>
      <c r="K2637" s="23" t="s">
        <v>18203</v>
      </c>
      <c r="L2637" s="23" t="s">
        <v>35</v>
      </c>
      <c r="M2637" s="22"/>
      <c r="N2637" s="22"/>
      <c r="O2637" s="23" t="s">
        <v>22774</v>
      </c>
      <c r="P2637" s="24"/>
      <c r="Q2637" s="23" t="s">
        <v>99</v>
      </c>
      <c r="R2637" s="23" t="s">
        <v>10886</v>
      </c>
      <c r="S2637" s="25"/>
      <c r="T2637" s="26"/>
      <c r="U2637" s="26"/>
      <c r="V2637" s="22"/>
      <c r="W2637" s="27"/>
      <c r="X2637" s="8"/>
      <c r="Y2637" s="8"/>
      <c r="Z2637" s="8"/>
      <c r="AA2637" s="8"/>
      <c r="AB2637" s="8"/>
      <c r="AC2637" s="8"/>
      <c r="AD2637" s="8"/>
      <c r="AE2637" s="8"/>
      <c r="AF2637" s="8"/>
      <c r="AG2637" s="8"/>
      <c r="AH2637" s="8"/>
      <c r="AI2637" s="8"/>
      <c r="AJ2637" s="8"/>
      <c r="AK2637" s="8"/>
    </row>
    <row r="2638" spans="1:37" ht="240.75">
      <c r="A2638" s="18">
        <v>5663</v>
      </c>
      <c r="B2638" s="30" t="s">
        <v>18442</v>
      </c>
      <c r="C2638" s="28" t="s">
        <v>22775</v>
      </c>
      <c r="D2638" s="28" t="s">
        <v>22776</v>
      </c>
      <c r="E2638" s="22"/>
      <c r="F2638" s="23" t="s">
        <v>108</v>
      </c>
      <c r="G2638" s="22"/>
      <c r="H2638" s="23">
        <v>0</v>
      </c>
      <c r="I2638" s="22"/>
      <c r="J2638" s="23" t="s">
        <v>18202</v>
      </c>
      <c r="K2638" s="23" t="s">
        <v>18203</v>
      </c>
      <c r="L2638" s="23" t="s">
        <v>35</v>
      </c>
      <c r="M2638" s="22"/>
      <c r="N2638" s="22"/>
      <c r="O2638" s="23" t="s">
        <v>22771</v>
      </c>
      <c r="P2638" s="24"/>
      <c r="Q2638" s="23" t="s">
        <v>99</v>
      </c>
      <c r="R2638" s="23" t="s">
        <v>10886</v>
      </c>
      <c r="S2638" s="25"/>
      <c r="T2638" s="26"/>
      <c r="U2638" s="26"/>
      <c r="V2638" s="22"/>
      <c r="W2638" s="27"/>
      <c r="X2638" s="8"/>
      <c r="Y2638" s="8"/>
      <c r="Z2638" s="8"/>
      <c r="AA2638" s="8"/>
      <c r="AB2638" s="8"/>
      <c r="AC2638" s="8"/>
      <c r="AD2638" s="8"/>
      <c r="AE2638" s="8"/>
      <c r="AF2638" s="8"/>
      <c r="AG2638" s="8"/>
      <c r="AH2638" s="8"/>
      <c r="AI2638" s="8"/>
      <c r="AJ2638" s="8"/>
      <c r="AK2638" s="8"/>
    </row>
    <row r="2639" spans="1:37" ht="240.75">
      <c r="A2639" s="18">
        <v>5685</v>
      </c>
      <c r="B2639" s="19"/>
      <c r="C2639" s="28" t="s">
        <v>22777</v>
      </c>
      <c r="D2639" s="28" t="s">
        <v>22778</v>
      </c>
      <c r="E2639" s="22"/>
      <c r="F2639" s="22"/>
      <c r="G2639" s="22"/>
      <c r="H2639" s="23">
        <v>0</v>
      </c>
      <c r="I2639" s="22"/>
      <c r="J2639" s="23" t="s">
        <v>18202</v>
      </c>
      <c r="K2639" s="29">
        <v>43497</v>
      </c>
      <c r="L2639" s="23" t="s">
        <v>18367</v>
      </c>
      <c r="M2639" s="22"/>
      <c r="N2639" s="22"/>
      <c r="O2639" s="22"/>
      <c r="P2639" s="24"/>
      <c r="Q2639" s="23" t="s">
        <v>172</v>
      </c>
      <c r="R2639" s="23" t="s">
        <v>173</v>
      </c>
      <c r="S2639" s="25"/>
      <c r="T2639" s="26"/>
      <c r="U2639" s="26"/>
      <c r="V2639" s="22"/>
      <c r="W2639" s="27"/>
      <c r="X2639" s="8"/>
      <c r="Y2639" s="8"/>
      <c r="Z2639" s="8"/>
      <c r="AA2639" s="8"/>
      <c r="AB2639" s="8"/>
      <c r="AC2639" s="8"/>
      <c r="AD2639" s="8"/>
      <c r="AE2639" s="8"/>
      <c r="AF2639" s="8"/>
      <c r="AG2639" s="8"/>
      <c r="AH2639" s="8"/>
      <c r="AI2639" s="8"/>
      <c r="AJ2639" s="8"/>
      <c r="AK2639" s="8"/>
    </row>
    <row r="2640" spans="1:37" ht="135.75">
      <c r="A2640" s="18">
        <v>5692</v>
      </c>
      <c r="B2640" s="19"/>
      <c r="C2640" s="28" t="s">
        <v>22779</v>
      </c>
      <c r="D2640" s="28" t="s">
        <v>22780</v>
      </c>
      <c r="E2640" s="22"/>
      <c r="F2640" s="23" t="s">
        <v>1628</v>
      </c>
      <c r="G2640" s="22"/>
      <c r="H2640" s="23">
        <v>0</v>
      </c>
      <c r="I2640" s="22"/>
      <c r="J2640" s="23" t="s">
        <v>18202</v>
      </c>
      <c r="K2640" s="22"/>
      <c r="L2640" s="23" t="s">
        <v>20770</v>
      </c>
      <c r="M2640" s="22"/>
      <c r="N2640" s="22"/>
      <c r="O2640" s="22"/>
      <c r="P2640" s="24"/>
      <c r="Q2640" s="23" t="s">
        <v>36</v>
      </c>
      <c r="R2640" s="23" t="s">
        <v>37</v>
      </c>
      <c r="S2640" s="25"/>
      <c r="T2640" s="26"/>
      <c r="U2640" s="26"/>
      <c r="V2640" s="22"/>
      <c r="W2640" s="27"/>
      <c r="X2640" s="8"/>
      <c r="Y2640" s="8"/>
      <c r="Z2640" s="8"/>
      <c r="AA2640" s="8"/>
      <c r="AB2640" s="8"/>
      <c r="AC2640" s="8"/>
      <c r="AD2640" s="8"/>
      <c r="AE2640" s="8"/>
      <c r="AF2640" s="8"/>
      <c r="AG2640" s="8"/>
      <c r="AH2640" s="8"/>
      <c r="AI2640" s="8"/>
      <c r="AJ2640" s="8"/>
      <c r="AK2640" s="8"/>
    </row>
    <row r="2641" spans="1:37" ht="165.75">
      <c r="A2641" s="18">
        <v>5693</v>
      </c>
      <c r="B2641" s="19"/>
      <c r="C2641" s="28" t="s">
        <v>22781</v>
      </c>
      <c r="D2641" s="28" t="s">
        <v>22782</v>
      </c>
      <c r="E2641" s="22"/>
      <c r="F2641" s="23" t="s">
        <v>1628</v>
      </c>
      <c r="G2641" s="22"/>
      <c r="H2641" s="23">
        <v>0</v>
      </c>
      <c r="I2641" s="22"/>
      <c r="J2641" s="23" t="s">
        <v>18202</v>
      </c>
      <c r="K2641" s="22"/>
      <c r="L2641" s="23" t="s">
        <v>20770</v>
      </c>
      <c r="M2641" s="22"/>
      <c r="N2641" s="22"/>
      <c r="O2641" s="22"/>
      <c r="P2641" s="24"/>
      <c r="Q2641" s="23" t="s">
        <v>36</v>
      </c>
      <c r="R2641" s="23" t="s">
        <v>37</v>
      </c>
      <c r="S2641" s="25"/>
      <c r="T2641" s="26"/>
      <c r="U2641" s="26"/>
      <c r="V2641" s="22"/>
      <c r="W2641" s="27"/>
      <c r="X2641" s="8"/>
      <c r="Y2641" s="8"/>
      <c r="Z2641" s="8"/>
      <c r="AA2641" s="8"/>
      <c r="AB2641" s="8"/>
      <c r="AC2641" s="8"/>
      <c r="AD2641" s="8"/>
      <c r="AE2641" s="8"/>
      <c r="AF2641" s="8"/>
      <c r="AG2641" s="8"/>
      <c r="AH2641" s="8"/>
      <c r="AI2641" s="8"/>
      <c r="AJ2641" s="8"/>
      <c r="AK2641" s="8"/>
    </row>
    <row r="2642" spans="1:37" ht="255.75">
      <c r="A2642" s="18">
        <v>5694</v>
      </c>
      <c r="B2642" s="19"/>
      <c r="C2642" s="28" t="s">
        <v>22783</v>
      </c>
      <c r="D2642" s="28" t="s">
        <v>22784</v>
      </c>
      <c r="E2642" s="22"/>
      <c r="F2642" s="23" t="s">
        <v>1628</v>
      </c>
      <c r="G2642" s="22"/>
      <c r="H2642" s="23">
        <v>0</v>
      </c>
      <c r="I2642" s="22"/>
      <c r="J2642" s="23" t="s">
        <v>18202</v>
      </c>
      <c r="K2642" s="22"/>
      <c r="L2642" s="23" t="s">
        <v>20770</v>
      </c>
      <c r="M2642" s="22"/>
      <c r="N2642" s="22"/>
      <c r="O2642" s="22"/>
      <c r="P2642" s="24"/>
      <c r="Q2642" s="23" t="s">
        <v>36</v>
      </c>
      <c r="R2642" s="23" t="s">
        <v>37</v>
      </c>
      <c r="S2642" s="25"/>
      <c r="T2642" s="26"/>
      <c r="U2642" s="26"/>
      <c r="V2642" s="22"/>
      <c r="W2642" s="27"/>
      <c r="X2642" s="8"/>
      <c r="Y2642" s="8"/>
      <c r="Z2642" s="8"/>
      <c r="AA2642" s="8"/>
      <c r="AB2642" s="8"/>
      <c r="AC2642" s="8"/>
      <c r="AD2642" s="8"/>
      <c r="AE2642" s="8"/>
      <c r="AF2642" s="8"/>
      <c r="AG2642" s="8"/>
      <c r="AH2642" s="8"/>
      <c r="AI2642" s="8"/>
      <c r="AJ2642" s="8"/>
      <c r="AK2642" s="8"/>
    </row>
    <row r="2643" spans="1:37" ht="210.75">
      <c r="A2643" s="18">
        <v>5695</v>
      </c>
      <c r="B2643" s="19"/>
      <c r="C2643" s="28" t="s">
        <v>2443</v>
      </c>
      <c r="D2643" s="28" t="s">
        <v>22785</v>
      </c>
      <c r="E2643" s="22"/>
      <c r="F2643" s="22"/>
      <c r="G2643" s="22"/>
      <c r="H2643" s="23">
        <v>0</v>
      </c>
      <c r="I2643" s="22"/>
      <c r="J2643" s="23" t="s">
        <v>18202</v>
      </c>
      <c r="K2643" s="31">
        <v>43313</v>
      </c>
      <c r="L2643" s="23" t="s">
        <v>90</v>
      </c>
      <c r="M2643" s="22"/>
      <c r="N2643" s="22"/>
      <c r="O2643" s="22"/>
      <c r="P2643" s="24"/>
      <c r="Q2643" s="23" t="s">
        <v>18541</v>
      </c>
      <c r="R2643" s="22"/>
      <c r="S2643" s="33"/>
      <c r="T2643" s="26"/>
      <c r="U2643" s="26"/>
      <c r="V2643" s="22"/>
      <c r="W2643" s="27"/>
      <c r="X2643" s="8"/>
      <c r="Y2643" s="8"/>
      <c r="Z2643" s="8"/>
      <c r="AA2643" s="8"/>
      <c r="AB2643" s="8"/>
      <c r="AC2643" s="8"/>
      <c r="AD2643" s="8"/>
      <c r="AE2643" s="8"/>
      <c r="AF2643" s="8"/>
      <c r="AG2643" s="8"/>
      <c r="AH2643" s="8"/>
      <c r="AI2643" s="8"/>
      <c r="AJ2643" s="8"/>
      <c r="AK2643" s="8"/>
    </row>
    <row r="2644" spans="1:37" ht="210.75">
      <c r="A2644" s="18">
        <v>5696</v>
      </c>
      <c r="B2644" s="19"/>
      <c r="C2644" s="28" t="s">
        <v>2443</v>
      </c>
      <c r="D2644" s="28" t="s">
        <v>22786</v>
      </c>
      <c r="E2644" s="22"/>
      <c r="F2644" s="22"/>
      <c r="G2644" s="22"/>
      <c r="H2644" s="23">
        <v>0</v>
      </c>
      <c r="I2644" s="22"/>
      <c r="J2644" s="23" t="s">
        <v>18202</v>
      </c>
      <c r="K2644" s="31">
        <v>43313</v>
      </c>
      <c r="L2644" s="23" t="s">
        <v>90</v>
      </c>
      <c r="M2644" s="22"/>
      <c r="N2644" s="22"/>
      <c r="O2644" s="22"/>
      <c r="P2644" s="24"/>
      <c r="Q2644" s="23" t="s">
        <v>18541</v>
      </c>
      <c r="R2644" s="22"/>
      <c r="S2644" s="33"/>
      <c r="T2644" s="26"/>
      <c r="U2644" s="26"/>
      <c r="V2644" s="22"/>
      <c r="W2644" s="27"/>
      <c r="X2644" s="8"/>
      <c r="Y2644" s="8"/>
      <c r="Z2644" s="8"/>
      <c r="AA2644" s="8"/>
      <c r="AB2644" s="8"/>
      <c r="AC2644" s="8"/>
      <c r="AD2644" s="8"/>
      <c r="AE2644" s="8"/>
      <c r="AF2644" s="8"/>
      <c r="AG2644" s="8"/>
      <c r="AH2644" s="8"/>
      <c r="AI2644" s="8"/>
      <c r="AJ2644" s="8"/>
      <c r="AK2644" s="8"/>
    </row>
    <row r="2645" spans="1:37" ht="270.75">
      <c r="A2645" s="18">
        <v>5697</v>
      </c>
      <c r="B2645" s="19"/>
      <c r="C2645" s="28" t="s">
        <v>2443</v>
      </c>
      <c r="D2645" s="28" t="s">
        <v>22787</v>
      </c>
      <c r="E2645" s="22"/>
      <c r="F2645" s="22"/>
      <c r="G2645" s="22"/>
      <c r="H2645" s="23">
        <v>0</v>
      </c>
      <c r="I2645" s="22"/>
      <c r="J2645" s="23" t="s">
        <v>18202</v>
      </c>
      <c r="K2645" s="31">
        <v>43313</v>
      </c>
      <c r="L2645" s="23" t="s">
        <v>90</v>
      </c>
      <c r="M2645" s="22"/>
      <c r="N2645" s="22"/>
      <c r="O2645" s="22"/>
      <c r="P2645" s="24"/>
      <c r="Q2645" s="23" t="s">
        <v>18541</v>
      </c>
      <c r="R2645" s="22"/>
      <c r="S2645" s="33"/>
      <c r="T2645" s="26"/>
      <c r="U2645" s="26"/>
      <c r="V2645" s="22"/>
      <c r="W2645" s="27"/>
      <c r="X2645" s="8"/>
      <c r="Y2645" s="8"/>
      <c r="Z2645" s="8"/>
      <c r="AA2645" s="8"/>
      <c r="AB2645" s="8"/>
      <c r="AC2645" s="8"/>
      <c r="AD2645" s="8"/>
      <c r="AE2645" s="8"/>
      <c r="AF2645" s="8"/>
      <c r="AG2645" s="8"/>
      <c r="AH2645" s="8"/>
      <c r="AI2645" s="8"/>
      <c r="AJ2645" s="8"/>
      <c r="AK2645" s="8"/>
    </row>
    <row r="2646" spans="1:37" ht="240.75">
      <c r="A2646" s="18">
        <v>5699</v>
      </c>
      <c r="B2646" s="19"/>
      <c r="C2646" s="28" t="s">
        <v>22788</v>
      </c>
      <c r="D2646" s="28" t="s">
        <v>22789</v>
      </c>
      <c r="E2646" s="22"/>
      <c r="F2646" s="22"/>
      <c r="G2646" s="22"/>
      <c r="H2646" s="23">
        <v>0</v>
      </c>
      <c r="I2646" s="22"/>
      <c r="J2646" s="23" t="s">
        <v>18202</v>
      </c>
      <c r="K2646" s="31">
        <v>43313</v>
      </c>
      <c r="L2646" s="23" t="s">
        <v>90</v>
      </c>
      <c r="M2646" s="22"/>
      <c r="N2646" s="22"/>
      <c r="O2646" s="22"/>
      <c r="P2646" s="24"/>
      <c r="Q2646" s="23" t="s">
        <v>18377</v>
      </c>
      <c r="R2646" s="22"/>
      <c r="S2646" s="25"/>
      <c r="T2646" s="26"/>
      <c r="U2646" s="26"/>
      <c r="V2646" s="22"/>
      <c r="W2646" s="27"/>
      <c r="X2646" s="8"/>
      <c r="Y2646" s="8"/>
      <c r="Z2646" s="8"/>
      <c r="AA2646" s="8"/>
      <c r="AB2646" s="8"/>
      <c r="AC2646" s="8"/>
      <c r="AD2646" s="8"/>
      <c r="AE2646" s="8"/>
      <c r="AF2646" s="8"/>
      <c r="AG2646" s="8"/>
      <c r="AH2646" s="8"/>
      <c r="AI2646" s="8"/>
      <c r="AJ2646" s="8"/>
      <c r="AK2646" s="8"/>
    </row>
    <row r="2647" spans="1:37" ht="225.75">
      <c r="A2647" s="18">
        <v>5709</v>
      </c>
      <c r="B2647" s="19"/>
      <c r="C2647" s="20" t="s">
        <v>2930</v>
      </c>
      <c r="D2647" s="28" t="s">
        <v>22790</v>
      </c>
      <c r="E2647" s="22"/>
      <c r="F2647" s="22"/>
      <c r="G2647" s="22"/>
      <c r="H2647" s="23">
        <v>0</v>
      </c>
      <c r="I2647" s="22"/>
      <c r="J2647" s="23" t="s">
        <v>18202</v>
      </c>
      <c r="K2647" s="31">
        <v>43313</v>
      </c>
      <c r="L2647" s="23" t="s">
        <v>90</v>
      </c>
      <c r="M2647" s="22"/>
      <c r="N2647" s="22"/>
      <c r="O2647" s="22"/>
      <c r="P2647" s="24"/>
      <c r="Q2647" s="23" t="s">
        <v>18541</v>
      </c>
      <c r="R2647" s="22"/>
      <c r="S2647" s="33"/>
      <c r="T2647" s="26"/>
      <c r="U2647" s="26"/>
      <c r="V2647" s="22"/>
      <c r="W2647" s="27"/>
      <c r="X2647" s="8"/>
      <c r="Y2647" s="8"/>
      <c r="Z2647" s="8"/>
      <c r="AA2647" s="8"/>
      <c r="AB2647" s="8"/>
      <c r="AC2647" s="8"/>
      <c r="AD2647" s="8"/>
      <c r="AE2647" s="8"/>
      <c r="AF2647" s="8"/>
      <c r="AG2647" s="8"/>
      <c r="AH2647" s="8"/>
      <c r="AI2647" s="8"/>
      <c r="AJ2647" s="8"/>
      <c r="AK2647" s="8"/>
    </row>
    <row r="2648" spans="1:37" ht="210.75">
      <c r="A2648" s="18">
        <v>5710</v>
      </c>
      <c r="B2648" s="19"/>
      <c r="C2648" s="20" t="s">
        <v>2930</v>
      </c>
      <c r="D2648" s="28" t="s">
        <v>22791</v>
      </c>
      <c r="E2648" s="22"/>
      <c r="F2648" s="22"/>
      <c r="G2648" s="22"/>
      <c r="H2648" s="23">
        <v>0</v>
      </c>
      <c r="I2648" s="22"/>
      <c r="J2648" s="23" t="s">
        <v>18202</v>
      </c>
      <c r="K2648" s="31">
        <v>43313</v>
      </c>
      <c r="L2648" s="23" t="s">
        <v>90</v>
      </c>
      <c r="M2648" s="22"/>
      <c r="N2648" s="22"/>
      <c r="O2648" s="22"/>
      <c r="P2648" s="24"/>
      <c r="Q2648" s="23" t="s">
        <v>18541</v>
      </c>
      <c r="R2648" s="22"/>
      <c r="S2648" s="33"/>
      <c r="T2648" s="26"/>
      <c r="U2648" s="26"/>
      <c r="V2648" s="22"/>
      <c r="W2648" s="27"/>
      <c r="X2648" s="8"/>
      <c r="Y2648" s="8"/>
      <c r="Z2648" s="8"/>
      <c r="AA2648" s="8"/>
      <c r="AB2648" s="8"/>
      <c r="AC2648" s="8"/>
      <c r="AD2648" s="8"/>
      <c r="AE2648" s="8"/>
      <c r="AF2648" s="8"/>
      <c r="AG2648" s="8"/>
      <c r="AH2648" s="8"/>
      <c r="AI2648" s="8"/>
      <c r="AJ2648" s="8"/>
      <c r="AK2648" s="8"/>
    </row>
    <row r="2649" spans="1:37" ht="240.75">
      <c r="A2649" s="18">
        <v>5711</v>
      </c>
      <c r="B2649" s="19"/>
      <c r="C2649" s="20" t="s">
        <v>2930</v>
      </c>
      <c r="D2649" s="28" t="s">
        <v>22792</v>
      </c>
      <c r="E2649" s="22"/>
      <c r="F2649" s="22"/>
      <c r="G2649" s="22"/>
      <c r="H2649" s="23">
        <v>0</v>
      </c>
      <c r="I2649" s="22"/>
      <c r="J2649" s="23" t="s">
        <v>18202</v>
      </c>
      <c r="K2649" s="31">
        <v>43313</v>
      </c>
      <c r="L2649" s="23" t="s">
        <v>90</v>
      </c>
      <c r="M2649" s="22"/>
      <c r="N2649" s="22"/>
      <c r="O2649" s="22"/>
      <c r="P2649" s="24"/>
      <c r="Q2649" s="23" t="s">
        <v>18541</v>
      </c>
      <c r="R2649" s="22"/>
      <c r="S2649" s="33"/>
      <c r="T2649" s="26"/>
      <c r="U2649" s="26"/>
      <c r="V2649" s="22"/>
      <c r="W2649" s="27"/>
      <c r="X2649" s="8"/>
      <c r="Y2649" s="8"/>
      <c r="Z2649" s="8"/>
      <c r="AA2649" s="8"/>
      <c r="AB2649" s="8"/>
      <c r="AC2649" s="8"/>
      <c r="AD2649" s="8"/>
      <c r="AE2649" s="8"/>
      <c r="AF2649" s="8"/>
      <c r="AG2649" s="8"/>
      <c r="AH2649" s="8"/>
      <c r="AI2649" s="8"/>
      <c r="AJ2649" s="8"/>
      <c r="AK2649" s="8"/>
    </row>
    <row r="2650" spans="1:37" ht="300.75">
      <c r="A2650" s="18">
        <v>5712</v>
      </c>
      <c r="B2650" s="19"/>
      <c r="C2650" s="20" t="s">
        <v>2930</v>
      </c>
      <c r="D2650" s="28" t="s">
        <v>22793</v>
      </c>
      <c r="E2650" s="22"/>
      <c r="F2650" s="22"/>
      <c r="G2650" s="22"/>
      <c r="H2650" s="23">
        <v>0</v>
      </c>
      <c r="I2650" s="22"/>
      <c r="J2650" s="23" t="s">
        <v>18202</v>
      </c>
      <c r="K2650" s="31">
        <v>43313</v>
      </c>
      <c r="L2650" s="23" t="s">
        <v>90</v>
      </c>
      <c r="M2650" s="22"/>
      <c r="N2650" s="22"/>
      <c r="O2650" s="22"/>
      <c r="P2650" s="24"/>
      <c r="Q2650" s="23" t="s">
        <v>18541</v>
      </c>
      <c r="R2650" s="22"/>
      <c r="S2650" s="33"/>
      <c r="T2650" s="26"/>
      <c r="U2650" s="26"/>
      <c r="V2650" s="22"/>
      <c r="W2650" s="27"/>
      <c r="X2650" s="8"/>
      <c r="Y2650" s="8"/>
      <c r="Z2650" s="8"/>
      <c r="AA2650" s="8"/>
      <c r="AB2650" s="8"/>
      <c r="AC2650" s="8"/>
      <c r="AD2650" s="8"/>
      <c r="AE2650" s="8"/>
      <c r="AF2650" s="8"/>
      <c r="AG2650" s="8"/>
      <c r="AH2650" s="8"/>
      <c r="AI2650" s="8"/>
      <c r="AJ2650" s="8"/>
      <c r="AK2650" s="8"/>
    </row>
    <row r="2651" spans="1:37" ht="409.6">
      <c r="A2651" s="18">
        <v>5713</v>
      </c>
      <c r="B2651" s="19"/>
      <c r="C2651" s="20" t="s">
        <v>2930</v>
      </c>
      <c r="D2651" s="28" t="s">
        <v>22794</v>
      </c>
      <c r="E2651" s="22"/>
      <c r="F2651" s="22"/>
      <c r="G2651" s="22"/>
      <c r="H2651" s="23">
        <v>0</v>
      </c>
      <c r="I2651" s="22"/>
      <c r="J2651" s="23" t="s">
        <v>18202</v>
      </c>
      <c r="K2651" s="31">
        <v>43313</v>
      </c>
      <c r="L2651" s="23" t="s">
        <v>90</v>
      </c>
      <c r="M2651" s="22"/>
      <c r="N2651" s="22"/>
      <c r="O2651" s="22"/>
      <c r="P2651" s="24"/>
      <c r="Q2651" s="23" t="s">
        <v>18541</v>
      </c>
      <c r="R2651" s="22"/>
      <c r="S2651" s="33"/>
      <c r="T2651" s="26"/>
      <c r="U2651" s="26"/>
      <c r="V2651" s="22"/>
      <c r="W2651" s="27"/>
      <c r="X2651" s="8"/>
      <c r="Y2651" s="8"/>
      <c r="Z2651" s="8"/>
      <c r="AA2651" s="8"/>
      <c r="AB2651" s="8"/>
      <c r="AC2651" s="8"/>
      <c r="AD2651" s="8"/>
      <c r="AE2651" s="8"/>
      <c r="AF2651" s="8"/>
      <c r="AG2651" s="8"/>
      <c r="AH2651" s="8"/>
      <c r="AI2651" s="8"/>
      <c r="AJ2651" s="8"/>
      <c r="AK2651" s="8"/>
    </row>
    <row r="2652" spans="1:37" ht="285.75">
      <c r="A2652" s="18">
        <v>5714</v>
      </c>
      <c r="B2652" s="19"/>
      <c r="C2652" s="20" t="s">
        <v>2930</v>
      </c>
      <c r="D2652" s="28" t="s">
        <v>22795</v>
      </c>
      <c r="E2652" s="22"/>
      <c r="F2652" s="22"/>
      <c r="G2652" s="22"/>
      <c r="H2652" s="23">
        <v>0</v>
      </c>
      <c r="I2652" s="22"/>
      <c r="J2652" s="23" t="s">
        <v>18202</v>
      </c>
      <c r="K2652" s="31">
        <v>43313</v>
      </c>
      <c r="L2652" s="23" t="s">
        <v>90</v>
      </c>
      <c r="M2652" s="22"/>
      <c r="N2652" s="22"/>
      <c r="O2652" s="22"/>
      <c r="P2652" s="24"/>
      <c r="Q2652" s="23" t="s">
        <v>18541</v>
      </c>
      <c r="R2652" s="22"/>
      <c r="S2652" s="33"/>
      <c r="T2652" s="26"/>
      <c r="U2652" s="26"/>
      <c r="V2652" s="22"/>
      <c r="W2652" s="27"/>
      <c r="X2652" s="8"/>
      <c r="Y2652" s="8"/>
      <c r="Z2652" s="8"/>
      <c r="AA2652" s="8"/>
      <c r="AB2652" s="8"/>
      <c r="AC2652" s="8"/>
      <c r="AD2652" s="8"/>
      <c r="AE2652" s="8"/>
      <c r="AF2652" s="8"/>
      <c r="AG2652" s="8"/>
      <c r="AH2652" s="8"/>
      <c r="AI2652" s="8"/>
      <c r="AJ2652" s="8"/>
      <c r="AK2652" s="8"/>
    </row>
    <row r="2653" spans="1:37" ht="180.75">
      <c r="A2653" s="18">
        <v>5715</v>
      </c>
      <c r="B2653" s="19"/>
      <c r="C2653" s="28" t="s">
        <v>22796</v>
      </c>
      <c r="D2653" s="28" t="s">
        <v>22797</v>
      </c>
      <c r="E2653" s="22"/>
      <c r="F2653" s="22"/>
      <c r="G2653" s="22"/>
      <c r="H2653" s="23">
        <v>0</v>
      </c>
      <c r="I2653" s="22"/>
      <c r="J2653" s="23" t="s">
        <v>18202</v>
      </c>
      <c r="K2653" s="22"/>
      <c r="L2653" s="23" t="s">
        <v>20770</v>
      </c>
      <c r="M2653" s="22"/>
      <c r="N2653" s="22"/>
      <c r="O2653" s="22"/>
      <c r="P2653" s="24"/>
      <c r="Q2653" s="23" t="s">
        <v>36</v>
      </c>
      <c r="R2653" s="23" t="s">
        <v>37</v>
      </c>
      <c r="S2653" s="25"/>
      <c r="T2653" s="26"/>
      <c r="U2653" s="26"/>
      <c r="V2653" s="22"/>
      <c r="W2653" s="27"/>
      <c r="X2653" s="8"/>
      <c r="Y2653" s="8"/>
      <c r="Z2653" s="8"/>
      <c r="AA2653" s="8"/>
      <c r="AB2653" s="8"/>
      <c r="AC2653" s="8"/>
      <c r="AD2653" s="8"/>
      <c r="AE2653" s="8"/>
      <c r="AF2653" s="8"/>
      <c r="AG2653" s="8"/>
      <c r="AH2653" s="8"/>
      <c r="AI2653" s="8"/>
      <c r="AJ2653" s="8"/>
      <c r="AK2653" s="8"/>
    </row>
    <row r="2654" spans="1:37" ht="105.75">
      <c r="A2654" s="18">
        <v>5716</v>
      </c>
      <c r="B2654" s="19"/>
      <c r="C2654" s="28" t="s">
        <v>22796</v>
      </c>
      <c r="D2654" s="28" t="s">
        <v>22798</v>
      </c>
      <c r="E2654" s="22"/>
      <c r="F2654" s="22"/>
      <c r="G2654" s="22"/>
      <c r="H2654" s="23">
        <v>0</v>
      </c>
      <c r="I2654" s="22"/>
      <c r="J2654" s="23" t="s">
        <v>18202</v>
      </c>
      <c r="K2654" s="22"/>
      <c r="L2654" s="23" t="s">
        <v>20770</v>
      </c>
      <c r="M2654" s="22"/>
      <c r="N2654" s="22"/>
      <c r="O2654" s="22"/>
      <c r="P2654" s="24"/>
      <c r="Q2654" s="23" t="s">
        <v>36</v>
      </c>
      <c r="R2654" s="23" t="s">
        <v>37</v>
      </c>
      <c r="S2654" s="25"/>
      <c r="T2654" s="26"/>
      <c r="U2654" s="26"/>
      <c r="V2654" s="22"/>
      <c r="W2654" s="27"/>
      <c r="X2654" s="8"/>
      <c r="Y2654" s="8"/>
      <c r="Z2654" s="8"/>
      <c r="AA2654" s="8"/>
      <c r="AB2654" s="8"/>
      <c r="AC2654" s="8"/>
      <c r="AD2654" s="8"/>
      <c r="AE2654" s="8"/>
      <c r="AF2654" s="8"/>
      <c r="AG2654" s="8"/>
      <c r="AH2654" s="8"/>
      <c r="AI2654" s="8"/>
      <c r="AJ2654" s="8"/>
      <c r="AK2654" s="8"/>
    </row>
    <row r="2655" spans="1:37" ht="409.6">
      <c r="A2655" s="18">
        <v>5717</v>
      </c>
      <c r="B2655" s="19"/>
      <c r="C2655" s="28" t="s">
        <v>22799</v>
      </c>
      <c r="D2655" s="21"/>
      <c r="E2655" s="22"/>
      <c r="F2655" s="22"/>
      <c r="G2655" s="22"/>
      <c r="H2655" s="23">
        <v>0</v>
      </c>
      <c r="I2655" s="22"/>
      <c r="J2655" s="23" t="s">
        <v>18202</v>
      </c>
      <c r="K2655" s="22"/>
      <c r="L2655" s="23" t="s">
        <v>2053</v>
      </c>
      <c r="M2655" s="23">
        <v>2017</v>
      </c>
      <c r="N2655" s="22"/>
      <c r="O2655" s="22"/>
      <c r="P2655" s="24"/>
      <c r="Q2655" s="23" t="s">
        <v>20</v>
      </c>
      <c r="R2655" s="23" t="s">
        <v>21</v>
      </c>
      <c r="S2655" s="25"/>
      <c r="T2655" s="26"/>
      <c r="U2655" s="26"/>
      <c r="V2655" s="22"/>
      <c r="W2655" s="27"/>
      <c r="X2655" s="8"/>
      <c r="Y2655" s="8"/>
      <c r="Z2655" s="8"/>
      <c r="AA2655" s="8"/>
      <c r="AB2655" s="8"/>
      <c r="AC2655" s="8"/>
      <c r="AD2655" s="8"/>
      <c r="AE2655" s="8"/>
      <c r="AF2655" s="8"/>
      <c r="AG2655" s="8"/>
      <c r="AH2655" s="8"/>
      <c r="AI2655" s="8"/>
      <c r="AJ2655" s="8"/>
      <c r="AK2655" s="8"/>
    </row>
    <row r="2656" spans="1:37" ht="409.6">
      <c r="A2656" s="18">
        <v>5718</v>
      </c>
      <c r="B2656" s="19"/>
      <c r="C2656" s="28" t="s">
        <v>22800</v>
      </c>
      <c r="D2656" s="21"/>
      <c r="E2656" s="22"/>
      <c r="F2656" s="22"/>
      <c r="G2656" s="22"/>
      <c r="H2656" s="23">
        <v>0</v>
      </c>
      <c r="I2656" s="22"/>
      <c r="J2656" s="23" t="s">
        <v>18202</v>
      </c>
      <c r="K2656" s="22"/>
      <c r="L2656" s="23" t="s">
        <v>2053</v>
      </c>
      <c r="M2656" s="23">
        <v>2017</v>
      </c>
      <c r="N2656" s="22"/>
      <c r="O2656" s="22"/>
      <c r="P2656" s="24"/>
      <c r="Q2656" s="23" t="s">
        <v>20</v>
      </c>
      <c r="R2656" s="23" t="s">
        <v>21</v>
      </c>
      <c r="S2656" s="25"/>
      <c r="T2656" s="26"/>
      <c r="U2656" s="26"/>
      <c r="V2656" s="22"/>
      <c r="W2656" s="27"/>
      <c r="X2656" s="8"/>
      <c r="Y2656" s="8"/>
      <c r="Z2656" s="8"/>
      <c r="AA2656" s="8"/>
      <c r="AB2656" s="8"/>
      <c r="AC2656" s="8"/>
      <c r="AD2656" s="8"/>
      <c r="AE2656" s="8"/>
      <c r="AF2656" s="8"/>
      <c r="AG2656" s="8"/>
      <c r="AH2656" s="8"/>
      <c r="AI2656" s="8"/>
      <c r="AJ2656" s="8"/>
      <c r="AK2656" s="8"/>
    </row>
    <row r="2657" spans="1:37" ht="409.6">
      <c r="A2657" s="18">
        <v>5719</v>
      </c>
      <c r="B2657" s="19"/>
      <c r="C2657" s="28" t="s">
        <v>22801</v>
      </c>
      <c r="D2657" s="21"/>
      <c r="E2657" s="22"/>
      <c r="F2657" s="22"/>
      <c r="G2657" s="22"/>
      <c r="H2657" s="23">
        <v>0</v>
      </c>
      <c r="I2657" s="22"/>
      <c r="J2657" s="23" t="s">
        <v>18202</v>
      </c>
      <c r="K2657" s="22"/>
      <c r="L2657" s="23" t="s">
        <v>18267</v>
      </c>
      <c r="M2657" s="23">
        <v>2017</v>
      </c>
      <c r="N2657" s="22"/>
      <c r="O2657" s="22"/>
      <c r="P2657" s="24"/>
      <c r="Q2657" s="23" t="s">
        <v>20</v>
      </c>
      <c r="R2657" s="23" t="s">
        <v>21</v>
      </c>
      <c r="S2657" s="25"/>
      <c r="T2657" s="26"/>
      <c r="U2657" s="26"/>
      <c r="V2657" s="22"/>
      <c r="W2657" s="27"/>
      <c r="X2657" s="8"/>
      <c r="Y2657" s="8"/>
      <c r="Z2657" s="8"/>
      <c r="AA2657" s="8"/>
      <c r="AB2657" s="8"/>
      <c r="AC2657" s="8"/>
      <c r="AD2657" s="8"/>
      <c r="AE2657" s="8"/>
      <c r="AF2657" s="8"/>
      <c r="AG2657" s="8"/>
      <c r="AH2657" s="8"/>
      <c r="AI2657" s="8"/>
      <c r="AJ2657" s="8"/>
      <c r="AK2657" s="8"/>
    </row>
    <row r="2658" spans="1:37" ht="409.6">
      <c r="A2658" s="18">
        <v>5720</v>
      </c>
      <c r="B2658" s="19"/>
      <c r="C2658" s="28" t="s">
        <v>22802</v>
      </c>
      <c r="D2658" s="21"/>
      <c r="E2658" s="22"/>
      <c r="F2658" s="22"/>
      <c r="G2658" s="22"/>
      <c r="H2658" s="23">
        <v>0</v>
      </c>
      <c r="I2658" s="22"/>
      <c r="J2658" s="23" t="s">
        <v>18202</v>
      </c>
      <c r="K2658" s="22"/>
      <c r="L2658" s="23" t="s">
        <v>22554</v>
      </c>
      <c r="M2658" s="23">
        <v>2017</v>
      </c>
      <c r="N2658" s="22"/>
      <c r="O2658" s="22"/>
      <c r="P2658" s="24"/>
      <c r="Q2658" s="23" t="s">
        <v>20</v>
      </c>
      <c r="R2658" s="23" t="s">
        <v>21</v>
      </c>
      <c r="S2658" s="25"/>
      <c r="T2658" s="26"/>
      <c r="U2658" s="26"/>
      <c r="V2658" s="22"/>
      <c r="W2658" s="27"/>
      <c r="X2658" s="8"/>
      <c r="Y2658" s="8"/>
      <c r="Z2658" s="8"/>
      <c r="AA2658" s="8"/>
      <c r="AB2658" s="8"/>
      <c r="AC2658" s="8"/>
      <c r="AD2658" s="8"/>
      <c r="AE2658" s="8"/>
      <c r="AF2658" s="8"/>
      <c r="AG2658" s="8"/>
      <c r="AH2658" s="8"/>
      <c r="AI2658" s="8"/>
      <c r="AJ2658" s="8"/>
      <c r="AK2658" s="8"/>
    </row>
    <row r="2659" spans="1:37" ht="409.6">
      <c r="A2659" s="18">
        <v>5721</v>
      </c>
      <c r="B2659" s="19"/>
      <c r="C2659" s="28" t="s">
        <v>22803</v>
      </c>
      <c r="D2659" s="21"/>
      <c r="E2659" s="22"/>
      <c r="F2659" s="22"/>
      <c r="G2659" s="22"/>
      <c r="H2659" s="23">
        <v>0</v>
      </c>
      <c r="I2659" s="22"/>
      <c r="J2659" s="23" t="s">
        <v>18202</v>
      </c>
      <c r="K2659" s="22"/>
      <c r="L2659" s="23" t="s">
        <v>2053</v>
      </c>
      <c r="M2659" s="23">
        <v>2017</v>
      </c>
      <c r="N2659" s="22"/>
      <c r="O2659" s="22"/>
      <c r="P2659" s="24"/>
      <c r="Q2659" s="23" t="s">
        <v>20</v>
      </c>
      <c r="R2659" s="23" t="s">
        <v>21</v>
      </c>
      <c r="S2659" s="25"/>
      <c r="T2659" s="26"/>
      <c r="U2659" s="26"/>
      <c r="V2659" s="22"/>
      <c r="W2659" s="27"/>
      <c r="X2659" s="8"/>
      <c r="Y2659" s="8"/>
      <c r="Z2659" s="8"/>
      <c r="AA2659" s="8"/>
      <c r="AB2659" s="8"/>
      <c r="AC2659" s="8"/>
      <c r="AD2659" s="8"/>
      <c r="AE2659" s="8"/>
      <c r="AF2659" s="8"/>
      <c r="AG2659" s="8"/>
      <c r="AH2659" s="8"/>
      <c r="AI2659" s="8"/>
      <c r="AJ2659" s="8"/>
      <c r="AK2659" s="8"/>
    </row>
    <row r="2660" spans="1:37" ht="409.5">
      <c r="A2660" s="18">
        <v>5722</v>
      </c>
      <c r="B2660" s="19"/>
      <c r="C2660" s="20" t="s">
        <v>22804</v>
      </c>
      <c r="D2660" s="21"/>
      <c r="E2660" s="22"/>
      <c r="F2660" s="22"/>
      <c r="G2660" s="22"/>
      <c r="H2660" s="23">
        <v>0</v>
      </c>
      <c r="I2660" s="22"/>
      <c r="J2660" s="23" t="s">
        <v>18202</v>
      </c>
      <c r="K2660" s="22"/>
      <c r="L2660" s="23" t="s">
        <v>21045</v>
      </c>
      <c r="M2660" s="22"/>
      <c r="N2660" s="22"/>
      <c r="O2660" s="22"/>
      <c r="P2660" s="24"/>
      <c r="Q2660" s="23" t="s">
        <v>20</v>
      </c>
      <c r="R2660" s="22"/>
      <c r="S2660" s="25"/>
      <c r="T2660" s="26"/>
      <c r="U2660" s="26"/>
      <c r="V2660" s="22"/>
      <c r="W2660" s="27"/>
      <c r="X2660" s="8"/>
      <c r="Y2660" s="8"/>
      <c r="Z2660" s="8"/>
      <c r="AA2660" s="8"/>
      <c r="AB2660" s="8"/>
      <c r="AC2660" s="8"/>
      <c r="AD2660" s="8"/>
      <c r="AE2660" s="8"/>
      <c r="AF2660" s="8"/>
      <c r="AG2660" s="8"/>
      <c r="AH2660" s="8"/>
      <c r="AI2660" s="8"/>
      <c r="AJ2660" s="8"/>
      <c r="AK2660" s="8"/>
    </row>
    <row r="2661" spans="1:37" ht="409.6">
      <c r="A2661" s="18">
        <v>5723</v>
      </c>
      <c r="B2661" s="19"/>
      <c r="C2661" s="28" t="s">
        <v>22805</v>
      </c>
      <c r="D2661" s="21"/>
      <c r="E2661" s="22"/>
      <c r="F2661" s="22"/>
      <c r="G2661" s="22"/>
      <c r="H2661" s="23">
        <v>0</v>
      </c>
      <c r="I2661" s="22"/>
      <c r="J2661" s="23" t="s">
        <v>18202</v>
      </c>
      <c r="K2661" s="22"/>
      <c r="L2661" s="23" t="s">
        <v>18267</v>
      </c>
      <c r="M2661" s="23">
        <v>2017</v>
      </c>
      <c r="N2661" s="22"/>
      <c r="O2661" s="22"/>
      <c r="P2661" s="24"/>
      <c r="Q2661" s="23" t="s">
        <v>20</v>
      </c>
      <c r="R2661" s="23" t="s">
        <v>21</v>
      </c>
      <c r="S2661" s="25"/>
      <c r="T2661" s="26"/>
      <c r="U2661" s="26"/>
      <c r="V2661" s="22"/>
      <c r="W2661" s="27"/>
      <c r="X2661" s="8"/>
      <c r="Y2661" s="8"/>
      <c r="Z2661" s="8"/>
      <c r="AA2661" s="8"/>
      <c r="AB2661" s="8"/>
      <c r="AC2661" s="8"/>
      <c r="AD2661" s="8"/>
      <c r="AE2661" s="8"/>
      <c r="AF2661" s="8"/>
      <c r="AG2661" s="8"/>
      <c r="AH2661" s="8"/>
      <c r="AI2661" s="8"/>
      <c r="AJ2661" s="8"/>
      <c r="AK2661" s="8"/>
    </row>
    <row r="2662" spans="1:37" ht="210.75">
      <c r="A2662" s="18">
        <v>5724</v>
      </c>
      <c r="B2662" s="19"/>
      <c r="C2662" s="28" t="s">
        <v>22806</v>
      </c>
      <c r="D2662" s="28" t="s">
        <v>22807</v>
      </c>
      <c r="E2662" s="22"/>
      <c r="F2662" s="23" t="s">
        <v>415</v>
      </c>
      <c r="G2662" s="22"/>
      <c r="H2662" s="23">
        <v>0</v>
      </c>
      <c r="I2662" s="22"/>
      <c r="J2662" s="23" t="s">
        <v>18202</v>
      </c>
      <c r="K2662" s="22"/>
      <c r="L2662" s="23" t="s">
        <v>20770</v>
      </c>
      <c r="M2662" s="22"/>
      <c r="N2662" s="22"/>
      <c r="O2662" s="22"/>
      <c r="P2662" s="24"/>
      <c r="Q2662" s="23" t="s">
        <v>36</v>
      </c>
      <c r="R2662" s="23" t="s">
        <v>37</v>
      </c>
      <c r="S2662" s="25"/>
      <c r="T2662" s="26"/>
      <c r="U2662" s="26"/>
      <c r="V2662" s="22"/>
      <c r="W2662" s="27"/>
      <c r="X2662" s="8"/>
      <c r="Y2662" s="8"/>
      <c r="Z2662" s="8"/>
      <c r="AA2662" s="8"/>
      <c r="AB2662" s="8"/>
      <c r="AC2662" s="8"/>
      <c r="AD2662" s="8"/>
      <c r="AE2662" s="8"/>
      <c r="AF2662" s="8"/>
      <c r="AG2662" s="8"/>
      <c r="AH2662" s="8"/>
      <c r="AI2662" s="8"/>
      <c r="AJ2662" s="8"/>
      <c r="AK2662" s="8"/>
    </row>
    <row r="2663" spans="1:37" ht="409.6">
      <c r="A2663" s="18">
        <v>5727</v>
      </c>
      <c r="B2663" s="19"/>
      <c r="C2663" s="28" t="s">
        <v>22808</v>
      </c>
      <c r="D2663" s="21"/>
      <c r="E2663" s="22"/>
      <c r="F2663" s="22"/>
      <c r="G2663" s="22"/>
      <c r="H2663" s="23">
        <v>0</v>
      </c>
      <c r="I2663" s="22"/>
      <c r="J2663" s="23" t="s">
        <v>18202</v>
      </c>
      <c r="K2663" s="22"/>
      <c r="L2663" s="23" t="s">
        <v>22554</v>
      </c>
      <c r="M2663" s="23">
        <v>2017</v>
      </c>
      <c r="N2663" s="22"/>
      <c r="O2663" s="22"/>
      <c r="P2663" s="24"/>
      <c r="Q2663" s="23" t="s">
        <v>20</v>
      </c>
      <c r="R2663" s="23" t="s">
        <v>21</v>
      </c>
      <c r="S2663" s="25"/>
      <c r="T2663" s="26"/>
      <c r="U2663" s="26"/>
      <c r="V2663" s="22"/>
      <c r="W2663" s="27"/>
      <c r="X2663" s="8"/>
      <c r="Y2663" s="8"/>
      <c r="Z2663" s="8"/>
      <c r="AA2663" s="8"/>
      <c r="AB2663" s="8"/>
      <c r="AC2663" s="8"/>
      <c r="AD2663" s="8"/>
      <c r="AE2663" s="8"/>
      <c r="AF2663" s="8"/>
      <c r="AG2663" s="8"/>
      <c r="AH2663" s="8"/>
      <c r="AI2663" s="8"/>
      <c r="AJ2663" s="8"/>
      <c r="AK2663" s="8"/>
    </row>
    <row r="2664" spans="1:37" ht="315">
      <c r="A2664" s="18">
        <v>5728</v>
      </c>
      <c r="B2664" s="19"/>
      <c r="C2664" s="20" t="s">
        <v>22809</v>
      </c>
      <c r="D2664" s="21"/>
      <c r="E2664" s="22"/>
      <c r="F2664" s="22"/>
      <c r="G2664" s="22"/>
      <c r="H2664" s="23">
        <v>0</v>
      </c>
      <c r="I2664" s="22"/>
      <c r="J2664" s="23" t="s">
        <v>18202</v>
      </c>
      <c r="K2664" s="22"/>
      <c r="L2664" s="23" t="s">
        <v>21045</v>
      </c>
      <c r="M2664" s="22"/>
      <c r="N2664" s="22"/>
      <c r="O2664" s="22"/>
      <c r="P2664" s="24"/>
      <c r="Q2664" s="23" t="s">
        <v>20</v>
      </c>
      <c r="R2664" s="22"/>
      <c r="S2664" s="25"/>
      <c r="T2664" s="26"/>
      <c r="U2664" s="26"/>
      <c r="V2664" s="22"/>
      <c r="W2664" s="27"/>
      <c r="X2664" s="8"/>
      <c r="Y2664" s="8"/>
      <c r="Z2664" s="8"/>
      <c r="AA2664" s="8"/>
      <c r="AB2664" s="8"/>
      <c r="AC2664" s="8"/>
      <c r="AD2664" s="8"/>
      <c r="AE2664" s="8"/>
      <c r="AF2664" s="8"/>
      <c r="AG2664" s="8"/>
      <c r="AH2664" s="8"/>
      <c r="AI2664" s="8"/>
      <c r="AJ2664" s="8"/>
      <c r="AK2664" s="8"/>
    </row>
    <row r="2665" spans="1:37" ht="90.75">
      <c r="A2665" s="18">
        <v>5729</v>
      </c>
      <c r="B2665" s="19"/>
      <c r="C2665" s="28" t="s">
        <v>11319</v>
      </c>
      <c r="D2665" s="28" t="s">
        <v>22810</v>
      </c>
      <c r="E2665" s="22"/>
      <c r="F2665" s="23" t="s">
        <v>266</v>
      </c>
      <c r="G2665" s="22"/>
      <c r="H2665" s="23">
        <v>0</v>
      </c>
      <c r="I2665" s="22"/>
      <c r="J2665" s="23" t="s">
        <v>18202</v>
      </c>
      <c r="K2665" s="29">
        <v>43497</v>
      </c>
      <c r="L2665" s="23" t="s">
        <v>96</v>
      </c>
      <c r="M2665" s="22"/>
      <c r="N2665" s="23" t="s">
        <v>22811</v>
      </c>
      <c r="O2665" s="22"/>
      <c r="P2665" s="24"/>
      <c r="Q2665" s="23" t="s">
        <v>18392</v>
      </c>
      <c r="R2665" s="23" t="s">
        <v>127</v>
      </c>
      <c r="S2665" s="25"/>
      <c r="T2665" s="26"/>
      <c r="U2665" s="26"/>
      <c r="V2665" s="22"/>
      <c r="W2665" s="27"/>
      <c r="X2665" s="8"/>
      <c r="Y2665" s="8"/>
      <c r="Z2665" s="8"/>
      <c r="AA2665" s="8"/>
      <c r="AB2665" s="8"/>
      <c r="AC2665" s="8"/>
      <c r="AD2665" s="8"/>
      <c r="AE2665" s="8"/>
      <c r="AF2665" s="8"/>
      <c r="AG2665" s="8"/>
      <c r="AH2665" s="8"/>
      <c r="AI2665" s="8"/>
      <c r="AJ2665" s="8"/>
      <c r="AK2665" s="8"/>
    </row>
    <row r="2666" spans="1:37" ht="135.75">
      <c r="A2666" s="18">
        <v>5731</v>
      </c>
      <c r="B2666" s="30" t="s">
        <v>18914</v>
      </c>
      <c r="C2666" s="28" t="s">
        <v>22812</v>
      </c>
      <c r="D2666" s="28" t="s">
        <v>22813</v>
      </c>
      <c r="E2666" s="22"/>
      <c r="F2666" s="23" t="s">
        <v>108</v>
      </c>
      <c r="G2666" s="22"/>
      <c r="H2666" s="23">
        <v>0</v>
      </c>
      <c r="I2666" s="22"/>
      <c r="J2666" s="23" t="s">
        <v>18202</v>
      </c>
      <c r="K2666" s="23" t="s">
        <v>18203</v>
      </c>
      <c r="L2666" s="23" t="s">
        <v>35</v>
      </c>
      <c r="M2666" s="22"/>
      <c r="N2666" s="22"/>
      <c r="O2666" s="23" t="s">
        <v>1196</v>
      </c>
      <c r="P2666" s="24"/>
      <c r="Q2666" s="23" t="s">
        <v>99</v>
      </c>
      <c r="R2666" s="23" t="s">
        <v>10886</v>
      </c>
      <c r="S2666" s="25"/>
      <c r="T2666" s="26"/>
      <c r="U2666" s="26"/>
      <c r="V2666" s="22"/>
      <c r="W2666" s="27"/>
      <c r="X2666" s="8"/>
      <c r="Y2666" s="8"/>
      <c r="Z2666" s="8"/>
      <c r="AA2666" s="8"/>
      <c r="AB2666" s="8"/>
      <c r="AC2666" s="8"/>
      <c r="AD2666" s="8"/>
      <c r="AE2666" s="8"/>
      <c r="AF2666" s="8"/>
      <c r="AG2666" s="8"/>
      <c r="AH2666" s="8"/>
      <c r="AI2666" s="8"/>
      <c r="AJ2666" s="8"/>
      <c r="AK2666" s="8"/>
    </row>
    <row r="2667" spans="1:37" ht="409.5">
      <c r="A2667" s="18">
        <v>5732</v>
      </c>
      <c r="B2667" s="19"/>
      <c r="C2667" s="20" t="s">
        <v>22814</v>
      </c>
      <c r="D2667" s="21"/>
      <c r="E2667" s="22"/>
      <c r="F2667" s="22"/>
      <c r="G2667" s="22"/>
      <c r="H2667" s="23">
        <v>0</v>
      </c>
      <c r="I2667" s="22"/>
      <c r="J2667" s="23" t="s">
        <v>18202</v>
      </c>
      <c r="K2667" s="22"/>
      <c r="L2667" s="23" t="s">
        <v>21045</v>
      </c>
      <c r="M2667" s="22"/>
      <c r="N2667" s="22"/>
      <c r="O2667" s="22"/>
      <c r="P2667" s="24"/>
      <c r="Q2667" s="23" t="s">
        <v>20</v>
      </c>
      <c r="R2667" s="22"/>
      <c r="S2667" s="25"/>
      <c r="T2667" s="26"/>
      <c r="U2667" s="26"/>
      <c r="V2667" s="22"/>
      <c r="W2667" s="27"/>
      <c r="X2667" s="8"/>
      <c r="Y2667" s="8"/>
      <c r="Z2667" s="8"/>
      <c r="AA2667" s="8"/>
      <c r="AB2667" s="8"/>
      <c r="AC2667" s="8"/>
      <c r="AD2667" s="8"/>
      <c r="AE2667" s="8"/>
      <c r="AF2667" s="8"/>
      <c r="AG2667" s="8"/>
      <c r="AH2667" s="8"/>
      <c r="AI2667" s="8"/>
      <c r="AJ2667" s="8"/>
      <c r="AK2667" s="8"/>
    </row>
    <row r="2668" spans="1:37" ht="409.6">
      <c r="A2668" s="18">
        <v>5735</v>
      </c>
      <c r="B2668" s="19"/>
      <c r="C2668" s="28" t="s">
        <v>97</v>
      </c>
      <c r="D2668" s="28" t="s">
        <v>22815</v>
      </c>
      <c r="E2668" s="22"/>
      <c r="F2668" s="22"/>
      <c r="G2668" s="22"/>
      <c r="H2668" s="23">
        <v>0</v>
      </c>
      <c r="I2668" s="22"/>
      <c r="J2668" s="23" t="s">
        <v>18202</v>
      </c>
      <c r="K2668" s="31">
        <v>43313</v>
      </c>
      <c r="L2668" s="23" t="s">
        <v>90</v>
      </c>
      <c r="M2668" s="22"/>
      <c r="N2668" s="22"/>
      <c r="O2668" s="22"/>
      <c r="P2668" s="24"/>
      <c r="Q2668" s="23" t="s">
        <v>18541</v>
      </c>
      <c r="R2668" s="22"/>
      <c r="S2668" s="33"/>
      <c r="T2668" s="26"/>
      <c r="U2668" s="26"/>
      <c r="V2668" s="22"/>
      <c r="W2668" s="27"/>
      <c r="X2668" s="8"/>
      <c r="Y2668" s="8"/>
      <c r="Z2668" s="8"/>
      <c r="AA2668" s="8"/>
      <c r="AB2668" s="8"/>
      <c r="AC2668" s="8"/>
      <c r="AD2668" s="8"/>
      <c r="AE2668" s="8"/>
      <c r="AF2668" s="8"/>
      <c r="AG2668" s="8"/>
      <c r="AH2668" s="8"/>
      <c r="AI2668" s="8"/>
      <c r="AJ2668" s="8"/>
      <c r="AK2668" s="8"/>
    </row>
    <row r="2669" spans="1:37" ht="225.75">
      <c r="A2669" s="18">
        <v>5736</v>
      </c>
      <c r="B2669" s="19"/>
      <c r="C2669" s="28" t="s">
        <v>97</v>
      </c>
      <c r="D2669" s="28" t="s">
        <v>22816</v>
      </c>
      <c r="E2669" s="22"/>
      <c r="F2669" s="22"/>
      <c r="G2669" s="22"/>
      <c r="H2669" s="23">
        <v>0</v>
      </c>
      <c r="I2669" s="22"/>
      <c r="J2669" s="23" t="s">
        <v>18202</v>
      </c>
      <c r="K2669" s="31">
        <v>43313</v>
      </c>
      <c r="L2669" s="23" t="s">
        <v>90</v>
      </c>
      <c r="M2669" s="22"/>
      <c r="N2669" s="22"/>
      <c r="O2669" s="22"/>
      <c r="P2669" s="24"/>
      <c r="Q2669" s="23" t="s">
        <v>18541</v>
      </c>
      <c r="R2669" s="22"/>
      <c r="S2669" s="33"/>
      <c r="T2669" s="26"/>
      <c r="U2669" s="26"/>
      <c r="V2669" s="22"/>
      <c r="W2669" s="27"/>
      <c r="X2669" s="8"/>
      <c r="Y2669" s="8"/>
      <c r="Z2669" s="8"/>
      <c r="AA2669" s="8"/>
      <c r="AB2669" s="8"/>
      <c r="AC2669" s="8"/>
      <c r="AD2669" s="8"/>
      <c r="AE2669" s="8"/>
      <c r="AF2669" s="8"/>
      <c r="AG2669" s="8"/>
      <c r="AH2669" s="8"/>
      <c r="AI2669" s="8"/>
      <c r="AJ2669" s="8"/>
      <c r="AK2669" s="8"/>
    </row>
    <row r="2670" spans="1:37" ht="255.75">
      <c r="A2670" s="18">
        <v>5737</v>
      </c>
      <c r="B2670" s="19"/>
      <c r="C2670" s="28" t="s">
        <v>97</v>
      </c>
      <c r="D2670" s="28" t="s">
        <v>22817</v>
      </c>
      <c r="E2670" s="22"/>
      <c r="F2670" s="22"/>
      <c r="G2670" s="22"/>
      <c r="H2670" s="23">
        <v>0</v>
      </c>
      <c r="I2670" s="22"/>
      <c r="J2670" s="23" t="s">
        <v>18202</v>
      </c>
      <c r="K2670" s="31">
        <v>43313</v>
      </c>
      <c r="L2670" s="23" t="s">
        <v>90</v>
      </c>
      <c r="M2670" s="22"/>
      <c r="N2670" s="22"/>
      <c r="O2670" s="22"/>
      <c r="P2670" s="24"/>
      <c r="Q2670" s="23" t="s">
        <v>18541</v>
      </c>
      <c r="R2670" s="22"/>
      <c r="S2670" s="33"/>
      <c r="T2670" s="26"/>
      <c r="U2670" s="26"/>
      <c r="V2670" s="22"/>
      <c r="W2670" s="27"/>
      <c r="X2670" s="8"/>
      <c r="Y2670" s="8"/>
      <c r="Z2670" s="8"/>
      <c r="AA2670" s="8"/>
      <c r="AB2670" s="8"/>
      <c r="AC2670" s="8"/>
      <c r="AD2670" s="8"/>
      <c r="AE2670" s="8"/>
      <c r="AF2670" s="8"/>
      <c r="AG2670" s="8"/>
      <c r="AH2670" s="8"/>
      <c r="AI2670" s="8"/>
      <c r="AJ2670" s="8"/>
      <c r="AK2670" s="8"/>
    </row>
    <row r="2671" spans="1:37" ht="285.75">
      <c r="A2671" s="18">
        <v>5738</v>
      </c>
      <c r="B2671" s="19"/>
      <c r="C2671" s="28" t="s">
        <v>97</v>
      </c>
      <c r="D2671" s="28" t="s">
        <v>22818</v>
      </c>
      <c r="E2671" s="22"/>
      <c r="F2671" s="22"/>
      <c r="G2671" s="22"/>
      <c r="H2671" s="23">
        <v>0</v>
      </c>
      <c r="I2671" s="22"/>
      <c r="J2671" s="23" t="s">
        <v>18202</v>
      </c>
      <c r="K2671" s="31">
        <v>43313</v>
      </c>
      <c r="L2671" s="23" t="s">
        <v>90</v>
      </c>
      <c r="M2671" s="22"/>
      <c r="N2671" s="22"/>
      <c r="O2671" s="22"/>
      <c r="P2671" s="24"/>
      <c r="Q2671" s="23" t="s">
        <v>18541</v>
      </c>
      <c r="R2671" s="22"/>
      <c r="S2671" s="33"/>
      <c r="T2671" s="26"/>
      <c r="U2671" s="26"/>
      <c r="V2671" s="22"/>
      <c r="W2671" s="27"/>
      <c r="X2671" s="8"/>
      <c r="Y2671" s="8"/>
      <c r="Z2671" s="8"/>
      <c r="AA2671" s="8"/>
      <c r="AB2671" s="8"/>
      <c r="AC2671" s="8"/>
      <c r="AD2671" s="8"/>
      <c r="AE2671" s="8"/>
      <c r="AF2671" s="8"/>
      <c r="AG2671" s="8"/>
      <c r="AH2671" s="8"/>
      <c r="AI2671" s="8"/>
      <c r="AJ2671" s="8"/>
      <c r="AK2671" s="8"/>
    </row>
    <row r="2672" spans="1:37" ht="270.75">
      <c r="A2672" s="18">
        <v>5739</v>
      </c>
      <c r="B2672" s="19"/>
      <c r="C2672" s="28" t="s">
        <v>97</v>
      </c>
      <c r="D2672" s="28" t="s">
        <v>22819</v>
      </c>
      <c r="E2672" s="22"/>
      <c r="F2672" s="22"/>
      <c r="G2672" s="22"/>
      <c r="H2672" s="23">
        <v>0</v>
      </c>
      <c r="I2672" s="22"/>
      <c r="J2672" s="23" t="s">
        <v>18202</v>
      </c>
      <c r="K2672" s="31">
        <v>43313</v>
      </c>
      <c r="L2672" s="23" t="s">
        <v>90</v>
      </c>
      <c r="M2672" s="22"/>
      <c r="N2672" s="22"/>
      <c r="O2672" s="22"/>
      <c r="P2672" s="24"/>
      <c r="Q2672" s="23" t="s">
        <v>18541</v>
      </c>
      <c r="R2672" s="22"/>
      <c r="S2672" s="33"/>
      <c r="T2672" s="26"/>
      <c r="U2672" s="26"/>
      <c r="V2672" s="22"/>
      <c r="W2672" s="27"/>
      <c r="X2672" s="8"/>
      <c r="Y2672" s="8"/>
      <c r="Z2672" s="8"/>
      <c r="AA2672" s="8"/>
      <c r="AB2672" s="8"/>
      <c r="AC2672" s="8"/>
      <c r="AD2672" s="8"/>
      <c r="AE2672" s="8"/>
      <c r="AF2672" s="8"/>
      <c r="AG2672" s="8"/>
      <c r="AH2672" s="8"/>
      <c r="AI2672" s="8"/>
      <c r="AJ2672" s="8"/>
      <c r="AK2672" s="8"/>
    </row>
    <row r="2673" spans="1:37" ht="180.75">
      <c r="A2673" s="18">
        <v>5740</v>
      </c>
      <c r="B2673" s="19"/>
      <c r="C2673" s="28" t="s">
        <v>97</v>
      </c>
      <c r="D2673" s="28" t="s">
        <v>22820</v>
      </c>
      <c r="E2673" s="22"/>
      <c r="F2673" s="22"/>
      <c r="G2673" s="22"/>
      <c r="H2673" s="23">
        <v>0</v>
      </c>
      <c r="I2673" s="22"/>
      <c r="J2673" s="23" t="s">
        <v>18202</v>
      </c>
      <c r="K2673" s="31">
        <v>43313</v>
      </c>
      <c r="L2673" s="23" t="s">
        <v>90</v>
      </c>
      <c r="M2673" s="22"/>
      <c r="N2673" s="22"/>
      <c r="O2673" s="22"/>
      <c r="P2673" s="24"/>
      <c r="Q2673" s="23" t="s">
        <v>18541</v>
      </c>
      <c r="R2673" s="22"/>
      <c r="S2673" s="33"/>
      <c r="T2673" s="26"/>
      <c r="U2673" s="26"/>
      <c r="V2673" s="22"/>
      <c r="W2673" s="27"/>
      <c r="X2673" s="8"/>
      <c r="Y2673" s="8"/>
      <c r="Z2673" s="8"/>
      <c r="AA2673" s="8"/>
      <c r="AB2673" s="8"/>
      <c r="AC2673" s="8"/>
      <c r="AD2673" s="8"/>
      <c r="AE2673" s="8"/>
      <c r="AF2673" s="8"/>
      <c r="AG2673" s="8"/>
      <c r="AH2673" s="8"/>
      <c r="AI2673" s="8"/>
      <c r="AJ2673" s="8"/>
      <c r="AK2673" s="8"/>
    </row>
    <row r="2674" spans="1:37" ht="210.75">
      <c r="A2674" s="18">
        <v>5741</v>
      </c>
      <c r="B2674" s="19"/>
      <c r="C2674" s="28" t="s">
        <v>97</v>
      </c>
      <c r="D2674" s="28" t="s">
        <v>22821</v>
      </c>
      <c r="E2674" s="22"/>
      <c r="F2674" s="22"/>
      <c r="G2674" s="22"/>
      <c r="H2674" s="23">
        <v>0</v>
      </c>
      <c r="I2674" s="22"/>
      <c r="J2674" s="23" t="s">
        <v>18202</v>
      </c>
      <c r="K2674" s="31">
        <v>43313</v>
      </c>
      <c r="L2674" s="23" t="s">
        <v>90</v>
      </c>
      <c r="M2674" s="22"/>
      <c r="N2674" s="22"/>
      <c r="O2674" s="22"/>
      <c r="P2674" s="24"/>
      <c r="Q2674" s="23" t="s">
        <v>18541</v>
      </c>
      <c r="R2674" s="22"/>
      <c r="S2674" s="33"/>
      <c r="T2674" s="26"/>
      <c r="U2674" s="26"/>
      <c r="V2674" s="22"/>
      <c r="W2674" s="27"/>
      <c r="X2674" s="8"/>
      <c r="Y2674" s="8"/>
      <c r="Z2674" s="8"/>
      <c r="AA2674" s="8"/>
      <c r="AB2674" s="8"/>
      <c r="AC2674" s="8"/>
      <c r="AD2674" s="8"/>
      <c r="AE2674" s="8"/>
      <c r="AF2674" s="8"/>
      <c r="AG2674" s="8"/>
      <c r="AH2674" s="8"/>
      <c r="AI2674" s="8"/>
      <c r="AJ2674" s="8"/>
      <c r="AK2674" s="8"/>
    </row>
    <row r="2675" spans="1:37" ht="180.75">
      <c r="A2675" s="18">
        <v>5742</v>
      </c>
      <c r="B2675" s="19"/>
      <c r="C2675" s="28" t="s">
        <v>97</v>
      </c>
      <c r="D2675" s="28" t="s">
        <v>22822</v>
      </c>
      <c r="E2675" s="22"/>
      <c r="F2675" s="22"/>
      <c r="G2675" s="22"/>
      <c r="H2675" s="23">
        <v>0</v>
      </c>
      <c r="I2675" s="22"/>
      <c r="J2675" s="23" t="s">
        <v>18202</v>
      </c>
      <c r="K2675" s="31">
        <v>43313</v>
      </c>
      <c r="L2675" s="23" t="s">
        <v>90</v>
      </c>
      <c r="M2675" s="22"/>
      <c r="N2675" s="22"/>
      <c r="O2675" s="22"/>
      <c r="P2675" s="24"/>
      <c r="Q2675" s="23" t="s">
        <v>18541</v>
      </c>
      <c r="R2675" s="22"/>
      <c r="S2675" s="33"/>
      <c r="T2675" s="26"/>
      <c r="U2675" s="26"/>
      <c r="V2675" s="22"/>
      <c r="W2675" s="27"/>
      <c r="X2675" s="8"/>
      <c r="Y2675" s="8"/>
      <c r="Z2675" s="8"/>
      <c r="AA2675" s="8"/>
      <c r="AB2675" s="8"/>
      <c r="AC2675" s="8"/>
      <c r="AD2675" s="8"/>
      <c r="AE2675" s="8"/>
      <c r="AF2675" s="8"/>
      <c r="AG2675" s="8"/>
      <c r="AH2675" s="8"/>
      <c r="AI2675" s="8"/>
      <c r="AJ2675" s="8"/>
      <c r="AK2675" s="8"/>
    </row>
    <row r="2676" spans="1:37" ht="360.75">
      <c r="A2676" s="18">
        <v>5743</v>
      </c>
      <c r="B2676" s="19"/>
      <c r="C2676" s="28" t="s">
        <v>97</v>
      </c>
      <c r="D2676" s="28" t="s">
        <v>22823</v>
      </c>
      <c r="E2676" s="22"/>
      <c r="F2676" s="22"/>
      <c r="G2676" s="22"/>
      <c r="H2676" s="23">
        <v>0</v>
      </c>
      <c r="I2676" s="22"/>
      <c r="J2676" s="23" t="s">
        <v>18202</v>
      </c>
      <c r="K2676" s="31">
        <v>43313</v>
      </c>
      <c r="L2676" s="23" t="s">
        <v>90</v>
      </c>
      <c r="M2676" s="22"/>
      <c r="N2676" s="22"/>
      <c r="O2676" s="22"/>
      <c r="P2676" s="24"/>
      <c r="Q2676" s="23" t="s">
        <v>18541</v>
      </c>
      <c r="R2676" s="22"/>
      <c r="S2676" s="33"/>
      <c r="T2676" s="26"/>
      <c r="U2676" s="26"/>
      <c r="V2676" s="22"/>
      <c r="W2676" s="27"/>
      <c r="X2676" s="8"/>
      <c r="Y2676" s="8"/>
      <c r="Z2676" s="8"/>
      <c r="AA2676" s="8"/>
      <c r="AB2676" s="8"/>
      <c r="AC2676" s="8"/>
      <c r="AD2676" s="8"/>
      <c r="AE2676" s="8"/>
      <c r="AF2676" s="8"/>
      <c r="AG2676" s="8"/>
      <c r="AH2676" s="8"/>
      <c r="AI2676" s="8"/>
      <c r="AJ2676" s="8"/>
      <c r="AK2676" s="8"/>
    </row>
    <row r="2677" spans="1:37" ht="375.75">
      <c r="A2677" s="18">
        <v>5744</v>
      </c>
      <c r="B2677" s="19"/>
      <c r="C2677" s="28" t="s">
        <v>97</v>
      </c>
      <c r="D2677" s="28" t="s">
        <v>22824</v>
      </c>
      <c r="E2677" s="22"/>
      <c r="F2677" s="22"/>
      <c r="G2677" s="22"/>
      <c r="H2677" s="23">
        <v>0</v>
      </c>
      <c r="I2677" s="22"/>
      <c r="J2677" s="23" t="s">
        <v>18202</v>
      </c>
      <c r="K2677" s="31">
        <v>43313</v>
      </c>
      <c r="L2677" s="23" t="s">
        <v>90</v>
      </c>
      <c r="M2677" s="22"/>
      <c r="N2677" s="22"/>
      <c r="O2677" s="22"/>
      <c r="P2677" s="24"/>
      <c r="Q2677" s="23" t="s">
        <v>18541</v>
      </c>
      <c r="R2677" s="22"/>
      <c r="S2677" s="33"/>
      <c r="T2677" s="26"/>
      <c r="U2677" s="26"/>
      <c r="V2677" s="22"/>
      <c r="W2677" s="27"/>
      <c r="X2677" s="8"/>
      <c r="Y2677" s="8"/>
      <c r="Z2677" s="8"/>
      <c r="AA2677" s="8"/>
      <c r="AB2677" s="8"/>
      <c r="AC2677" s="8"/>
      <c r="AD2677" s="8"/>
      <c r="AE2677" s="8"/>
      <c r="AF2677" s="8"/>
      <c r="AG2677" s="8"/>
      <c r="AH2677" s="8"/>
      <c r="AI2677" s="8"/>
      <c r="AJ2677" s="8"/>
      <c r="AK2677" s="8"/>
    </row>
    <row r="2678" spans="1:37" ht="360.75">
      <c r="A2678" s="18">
        <v>5745</v>
      </c>
      <c r="B2678" s="19"/>
      <c r="C2678" s="28" t="s">
        <v>97</v>
      </c>
      <c r="D2678" s="28" t="s">
        <v>22825</v>
      </c>
      <c r="E2678" s="22"/>
      <c r="F2678" s="22"/>
      <c r="G2678" s="22"/>
      <c r="H2678" s="23">
        <v>0</v>
      </c>
      <c r="I2678" s="22"/>
      <c r="J2678" s="23" t="s">
        <v>18202</v>
      </c>
      <c r="K2678" s="31">
        <v>43313</v>
      </c>
      <c r="L2678" s="23" t="s">
        <v>90</v>
      </c>
      <c r="M2678" s="22"/>
      <c r="N2678" s="22"/>
      <c r="O2678" s="22"/>
      <c r="P2678" s="24"/>
      <c r="Q2678" s="23" t="s">
        <v>18541</v>
      </c>
      <c r="R2678" s="22"/>
      <c r="S2678" s="33"/>
      <c r="T2678" s="26"/>
      <c r="U2678" s="26"/>
      <c r="V2678" s="22"/>
      <c r="W2678" s="27"/>
      <c r="X2678" s="8"/>
      <c r="Y2678" s="8"/>
      <c r="Z2678" s="8"/>
      <c r="AA2678" s="8"/>
      <c r="AB2678" s="8"/>
      <c r="AC2678" s="8"/>
      <c r="AD2678" s="8"/>
      <c r="AE2678" s="8"/>
      <c r="AF2678" s="8"/>
      <c r="AG2678" s="8"/>
      <c r="AH2678" s="8"/>
      <c r="AI2678" s="8"/>
      <c r="AJ2678" s="8"/>
      <c r="AK2678" s="8"/>
    </row>
    <row r="2679" spans="1:37" ht="225.75">
      <c r="A2679" s="18">
        <v>5746</v>
      </c>
      <c r="B2679" s="19"/>
      <c r="C2679" s="28" t="s">
        <v>97</v>
      </c>
      <c r="D2679" s="28" t="s">
        <v>22826</v>
      </c>
      <c r="E2679" s="22"/>
      <c r="F2679" s="22"/>
      <c r="G2679" s="22"/>
      <c r="H2679" s="23">
        <v>0</v>
      </c>
      <c r="I2679" s="22"/>
      <c r="J2679" s="23" t="s">
        <v>18202</v>
      </c>
      <c r="K2679" s="31">
        <v>43313</v>
      </c>
      <c r="L2679" s="23" t="s">
        <v>90</v>
      </c>
      <c r="M2679" s="22"/>
      <c r="N2679" s="22"/>
      <c r="O2679" s="22"/>
      <c r="P2679" s="24"/>
      <c r="Q2679" s="23" t="s">
        <v>18541</v>
      </c>
      <c r="R2679" s="22"/>
      <c r="S2679" s="33"/>
      <c r="T2679" s="26"/>
      <c r="U2679" s="26"/>
      <c r="V2679" s="22"/>
      <c r="W2679" s="27"/>
      <c r="X2679" s="8"/>
      <c r="Y2679" s="8"/>
      <c r="Z2679" s="8"/>
      <c r="AA2679" s="8"/>
      <c r="AB2679" s="8"/>
      <c r="AC2679" s="8"/>
      <c r="AD2679" s="8"/>
      <c r="AE2679" s="8"/>
      <c r="AF2679" s="8"/>
      <c r="AG2679" s="8"/>
      <c r="AH2679" s="8"/>
      <c r="AI2679" s="8"/>
      <c r="AJ2679" s="8"/>
      <c r="AK2679" s="8"/>
    </row>
    <row r="2680" spans="1:37" ht="210.75">
      <c r="A2680" s="18">
        <v>5747</v>
      </c>
      <c r="B2680" s="19"/>
      <c r="C2680" s="28" t="s">
        <v>97</v>
      </c>
      <c r="D2680" s="28" t="s">
        <v>22827</v>
      </c>
      <c r="E2680" s="22"/>
      <c r="F2680" s="22"/>
      <c r="G2680" s="22"/>
      <c r="H2680" s="23">
        <v>0</v>
      </c>
      <c r="I2680" s="22"/>
      <c r="J2680" s="23" t="s">
        <v>18202</v>
      </c>
      <c r="K2680" s="31">
        <v>43313</v>
      </c>
      <c r="L2680" s="23" t="s">
        <v>90</v>
      </c>
      <c r="M2680" s="22"/>
      <c r="N2680" s="22"/>
      <c r="O2680" s="22"/>
      <c r="P2680" s="24"/>
      <c r="Q2680" s="23" t="s">
        <v>18541</v>
      </c>
      <c r="R2680" s="22"/>
      <c r="S2680" s="33"/>
      <c r="T2680" s="26"/>
      <c r="U2680" s="26"/>
      <c r="V2680" s="22"/>
      <c r="W2680" s="27"/>
      <c r="X2680" s="8"/>
      <c r="Y2680" s="8"/>
      <c r="Z2680" s="8"/>
      <c r="AA2680" s="8"/>
      <c r="AB2680" s="8"/>
      <c r="AC2680" s="8"/>
      <c r="AD2680" s="8"/>
      <c r="AE2680" s="8"/>
      <c r="AF2680" s="8"/>
      <c r="AG2680" s="8"/>
      <c r="AH2680" s="8"/>
      <c r="AI2680" s="8"/>
      <c r="AJ2680" s="8"/>
      <c r="AK2680" s="8"/>
    </row>
    <row r="2681" spans="1:37" ht="300.75">
      <c r="A2681" s="18">
        <v>5748</v>
      </c>
      <c r="B2681" s="19"/>
      <c r="C2681" s="28" t="s">
        <v>97</v>
      </c>
      <c r="D2681" s="28" t="s">
        <v>22828</v>
      </c>
      <c r="E2681" s="22"/>
      <c r="F2681" s="22"/>
      <c r="G2681" s="22"/>
      <c r="H2681" s="23">
        <v>0</v>
      </c>
      <c r="I2681" s="22"/>
      <c r="J2681" s="23" t="s">
        <v>18202</v>
      </c>
      <c r="K2681" s="31">
        <v>43313</v>
      </c>
      <c r="L2681" s="23" t="s">
        <v>90</v>
      </c>
      <c r="M2681" s="22"/>
      <c r="N2681" s="22"/>
      <c r="O2681" s="22"/>
      <c r="P2681" s="24"/>
      <c r="Q2681" s="23" t="s">
        <v>18541</v>
      </c>
      <c r="R2681" s="22"/>
      <c r="S2681" s="33"/>
      <c r="T2681" s="26"/>
      <c r="U2681" s="26"/>
      <c r="V2681" s="22"/>
      <c r="W2681" s="27"/>
      <c r="X2681" s="8"/>
      <c r="Y2681" s="8"/>
      <c r="Z2681" s="8"/>
      <c r="AA2681" s="8"/>
      <c r="AB2681" s="8"/>
      <c r="AC2681" s="8"/>
      <c r="AD2681" s="8"/>
      <c r="AE2681" s="8"/>
      <c r="AF2681" s="8"/>
      <c r="AG2681" s="8"/>
      <c r="AH2681" s="8"/>
      <c r="AI2681" s="8"/>
      <c r="AJ2681" s="8"/>
      <c r="AK2681" s="8"/>
    </row>
    <row r="2682" spans="1:37" ht="345.75">
      <c r="A2682" s="18">
        <v>5749</v>
      </c>
      <c r="B2682" s="19"/>
      <c r="C2682" s="28" t="s">
        <v>97</v>
      </c>
      <c r="D2682" s="28" t="s">
        <v>22829</v>
      </c>
      <c r="E2682" s="22"/>
      <c r="F2682" s="22"/>
      <c r="G2682" s="22"/>
      <c r="H2682" s="23">
        <v>0</v>
      </c>
      <c r="I2682" s="22"/>
      <c r="J2682" s="23" t="s">
        <v>18202</v>
      </c>
      <c r="K2682" s="31">
        <v>43313</v>
      </c>
      <c r="L2682" s="23" t="s">
        <v>90</v>
      </c>
      <c r="M2682" s="22"/>
      <c r="N2682" s="22"/>
      <c r="O2682" s="22"/>
      <c r="P2682" s="24"/>
      <c r="Q2682" s="23" t="s">
        <v>18541</v>
      </c>
      <c r="R2682" s="22"/>
      <c r="S2682" s="33"/>
      <c r="T2682" s="26"/>
      <c r="U2682" s="26"/>
      <c r="V2682" s="22"/>
      <c r="W2682" s="27"/>
      <c r="X2682" s="8"/>
      <c r="Y2682" s="8"/>
      <c r="Z2682" s="8"/>
      <c r="AA2682" s="8"/>
      <c r="AB2682" s="8"/>
      <c r="AC2682" s="8"/>
      <c r="AD2682" s="8"/>
      <c r="AE2682" s="8"/>
      <c r="AF2682" s="8"/>
      <c r="AG2682" s="8"/>
      <c r="AH2682" s="8"/>
      <c r="AI2682" s="8"/>
      <c r="AJ2682" s="8"/>
      <c r="AK2682" s="8"/>
    </row>
    <row r="2683" spans="1:37" ht="225.75">
      <c r="A2683" s="18">
        <v>5750</v>
      </c>
      <c r="B2683" s="19"/>
      <c r="C2683" s="28" t="s">
        <v>97</v>
      </c>
      <c r="D2683" s="28" t="s">
        <v>22830</v>
      </c>
      <c r="E2683" s="22"/>
      <c r="F2683" s="22"/>
      <c r="G2683" s="22"/>
      <c r="H2683" s="23">
        <v>0</v>
      </c>
      <c r="I2683" s="22"/>
      <c r="J2683" s="23" t="s">
        <v>18202</v>
      </c>
      <c r="K2683" s="31">
        <v>43313</v>
      </c>
      <c r="L2683" s="23" t="s">
        <v>90</v>
      </c>
      <c r="M2683" s="22"/>
      <c r="N2683" s="22"/>
      <c r="O2683" s="22"/>
      <c r="P2683" s="24"/>
      <c r="Q2683" s="23" t="s">
        <v>18541</v>
      </c>
      <c r="R2683" s="22"/>
      <c r="S2683" s="33"/>
      <c r="T2683" s="26"/>
      <c r="U2683" s="26"/>
      <c r="V2683" s="22"/>
      <c r="W2683" s="27"/>
      <c r="X2683" s="8"/>
      <c r="Y2683" s="8"/>
      <c r="Z2683" s="8"/>
      <c r="AA2683" s="8"/>
      <c r="AB2683" s="8"/>
      <c r="AC2683" s="8"/>
      <c r="AD2683" s="8"/>
      <c r="AE2683" s="8"/>
      <c r="AF2683" s="8"/>
      <c r="AG2683" s="8"/>
      <c r="AH2683" s="8"/>
      <c r="AI2683" s="8"/>
      <c r="AJ2683" s="8"/>
      <c r="AK2683" s="8"/>
    </row>
    <row r="2684" spans="1:37" ht="285.75">
      <c r="A2684" s="18">
        <v>5751</v>
      </c>
      <c r="B2684" s="19"/>
      <c r="C2684" s="28" t="s">
        <v>97</v>
      </c>
      <c r="D2684" s="28" t="s">
        <v>22831</v>
      </c>
      <c r="E2684" s="22"/>
      <c r="F2684" s="22"/>
      <c r="G2684" s="22"/>
      <c r="H2684" s="23">
        <v>0</v>
      </c>
      <c r="I2684" s="22"/>
      <c r="J2684" s="23" t="s">
        <v>18202</v>
      </c>
      <c r="K2684" s="31">
        <v>43313</v>
      </c>
      <c r="L2684" s="23" t="s">
        <v>90</v>
      </c>
      <c r="M2684" s="22"/>
      <c r="N2684" s="22"/>
      <c r="O2684" s="22"/>
      <c r="P2684" s="24"/>
      <c r="Q2684" s="23" t="s">
        <v>18541</v>
      </c>
      <c r="R2684" s="22"/>
      <c r="S2684" s="33"/>
      <c r="T2684" s="26"/>
      <c r="U2684" s="26"/>
      <c r="V2684" s="22"/>
      <c r="W2684" s="27"/>
      <c r="X2684" s="8"/>
      <c r="Y2684" s="8"/>
      <c r="Z2684" s="8"/>
      <c r="AA2684" s="8"/>
      <c r="AB2684" s="8"/>
      <c r="AC2684" s="8"/>
      <c r="AD2684" s="8"/>
      <c r="AE2684" s="8"/>
      <c r="AF2684" s="8"/>
      <c r="AG2684" s="8"/>
      <c r="AH2684" s="8"/>
      <c r="AI2684" s="8"/>
      <c r="AJ2684" s="8"/>
      <c r="AK2684" s="8"/>
    </row>
    <row r="2685" spans="1:37" ht="135.75">
      <c r="A2685" s="18">
        <v>5752</v>
      </c>
      <c r="B2685" s="19"/>
      <c r="C2685" s="28" t="s">
        <v>97</v>
      </c>
      <c r="D2685" s="28" t="s">
        <v>22832</v>
      </c>
      <c r="E2685" s="22"/>
      <c r="F2685" s="22"/>
      <c r="G2685" s="22"/>
      <c r="H2685" s="23">
        <v>0</v>
      </c>
      <c r="I2685" s="22"/>
      <c r="J2685" s="23" t="s">
        <v>18202</v>
      </c>
      <c r="K2685" s="31">
        <v>43313</v>
      </c>
      <c r="L2685" s="23" t="s">
        <v>90</v>
      </c>
      <c r="M2685" s="22"/>
      <c r="N2685" s="22"/>
      <c r="O2685" s="22"/>
      <c r="P2685" s="24"/>
      <c r="Q2685" s="23" t="s">
        <v>18541</v>
      </c>
      <c r="R2685" s="22"/>
      <c r="S2685" s="33"/>
      <c r="T2685" s="26"/>
      <c r="U2685" s="26"/>
      <c r="V2685" s="22"/>
      <c r="W2685" s="27"/>
      <c r="X2685" s="8"/>
      <c r="Y2685" s="8"/>
      <c r="Z2685" s="8"/>
      <c r="AA2685" s="8"/>
      <c r="AB2685" s="8"/>
      <c r="AC2685" s="8"/>
      <c r="AD2685" s="8"/>
      <c r="AE2685" s="8"/>
      <c r="AF2685" s="8"/>
      <c r="AG2685" s="8"/>
      <c r="AH2685" s="8"/>
      <c r="AI2685" s="8"/>
      <c r="AJ2685" s="8"/>
      <c r="AK2685" s="8"/>
    </row>
    <row r="2686" spans="1:37" ht="210.75">
      <c r="A2686" s="18">
        <v>5753</v>
      </c>
      <c r="B2686" s="19"/>
      <c r="C2686" s="28" t="s">
        <v>97</v>
      </c>
      <c r="D2686" s="28" t="s">
        <v>22833</v>
      </c>
      <c r="E2686" s="22"/>
      <c r="F2686" s="22"/>
      <c r="G2686" s="22"/>
      <c r="H2686" s="23">
        <v>0</v>
      </c>
      <c r="I2686" s="22"/>
      <c r="J2686" s="23" t="s">
        <v>18202</v>
      </c>
      <c r="K2686" s="31">
        <v>43313</v>
      </c>
      <c r="L2686" s="23" t="s">
        <v>90</v>
      </c>
      <c r="M2686" s="22"/>
      <c r="N2686" s="22"/>
      <c r="O2686" s="22"/>
      <c r="P2686" s="24"/>
      <c r="Q2686" s="23" t="s">
        <v>18541</v>
      </c>
      <c r="R2686" s="22"/>
      <c r="S2686" s="33"/>
      <c r="T2686" s="26"/>
      <c r="U2686" s="26"/>
      <c r="V2686" s="22"/>
      <c r="W2686" s="27"/>
      <c r="X2686" s="8"/>
      <c r="Y2686" s="8"/>
      <c r="Z2686" s="8"/>
      <c r="AA2686" s="8"/>
      <c r="AB2686" s="8"/>
      <c r="AC2686" s="8"/>
      <c r="AD2686" s="8"/>
      <c r="AE2686" s="8"/>
      <c r="AF2686" s="8"/>
      <c r="AG2686" s="8"/>
      <c r="AH2686" s="8"/>
      <c r="AI2686" s="8"/>
      <c r="AJ2686" s="8"/>
      <c r="AK2686" s="8"/>
    </row>
    <row r="2687" spans="1:37" ht="165.75">
      <c r="A2687" s="18">
        <v>5754</v>
      </c>
      <c r="B2687" s="19"/>
      <c r="C2687" s="28" t="s">
        <v>97</v>
      </c>
      <c r="D2687" s="28" t="s">
        <v>22834</v>
      </c>
      <c r="E2687" s="22"/>
      <c r="F2687" s="22"/>
      <c r="G2687" s="22"/>
      <c r="H2687" s="23">
        <v>0</v>
      </c>
      <c r="I2687" s="22"/>
      <c r="J2687" s="23" t="s">
        <v>18202</v>
      </c>
      <c r="K2687" s="31">
        <v>43313</v>
      </c>
      <c r="L2687" s="23" t="s">
        <v>90</v>
      </c>
      <c r="M2687" s="22"/>
      <c r="N2687" s="22"/>
      <c r="O2687" s="22"/>
      <c r="P2687" s="24"/>
      <c r="Q2687" s="23" t="s">
        <v>18541</v>
      </c>
      <c r="R2687" s="22"/>
      <c r="S2687" s="33"/>
      <c r="T2687" s="26"/>
      <c r="U2687" s="26"/>
      <c r="V2687" s="22"/>
      <c r="W2687" s="27"/>
      <c r="X2687" s="8"/>
      <c r="Y2687" s="8"/>
      <c r="Z2687" s="8"/>
      <c r="AA2687" s="8"/>
      <c r="AB2687" s="8"/>
      <c r="AC2687" s="8"/>
      <c r="AD2687" s="8"/>
      <c r="AE2687" s="8"/>
      <c r="AF2687" s="8"/>
      <c r="AG2687" s="8"/>
      <c r="AH2687" s="8"/>
      <c r="AI2687" s="8"/>
      <c r="AJ2687" s="8"/>
      <c r="AK2687" s="8"/>
    </row>
    <row r="2688" spans="1:37" ht="225.75">
      <c r="A2688" s="18">
        <v>5755</v>
      </c>
      <c r="B2688" s="19"/>
      <c r="C2688" s="28" t="s">
        <v>97</v>
      </c>
      <c r="D2688" s="28" t="s">
        <v>22835</v>
      </c>
      <c r="E2688" s="22"/>
      <c r="F2688" s="22"/>
      <c r="G2688" s="22"/>
      <c r="H2688" s="23">
        <v>0</v>
      </c>
      <c r="I2688" s="22"/>
      <c r="J2688" s="23" t="s">
        <v>18202</v>
      </c>
      <c r="K2688" s="31">
        <v>43313</v>
      </c>
      <c r="L2688" s="23" t="s">
        <v>90</v>
      </c>
      <c r="M2688" s="22"/>
      <c r="N2688" s="22"/>
      <c r="O2688" s="22"/>
      <c r="P2688" s="24"/>
      <c r="Q2688" s="23" t="s">
        <v>18541</v>
      </c>
      <c r="R2688" s="22"/>
      <c r="S2688" s="33"/>
      <c r="T2688" s="26"/>
      <c r="U2688" s="26"/>
      <c r="V2688" s="22"/>
      <c r="W2688" s="27"/>
      <c r="X2688" s="8"/>
      <c r="Y2688" s="8"/>
      <c r="Z2688" s="8"/>
      <c r="AA2688" s="8"/>
      <c r="AB2688" s="8"/>
      <c r="AC2688" s="8"/>
      <c r="AD2688" s="8"/>
      <c r="AE2688" s="8"/>
      <c r="AF2688" s="8"/>
      <c r="AG2688" s="8"/>
      <c r="AH2688" s="8"/>
      <c r="AI2688" s="8"/>
      <c r="AJ2688" s="8"/>
      <c r="AK2688" s="8"/>
    </row>
    <row r="2689" spans="1:37" ht="300.75">
      <c r="A2689" s="18">
        <v>5756</v>
      </c>
      <c r="B2689" s="19"/>
      <c r="C2689" s="28" t="s">
        <v>97</v>
      </c>
      <c r="D2689" s="28" t="s">
        <v>22836</v>
      </c>
      <c r="E2689" s="22"/>
      <c r="F2689" s="22"/>
      <c r="G2689" s="22"/>
      <c r="H2689" s="23">
        <v>0</v>
      </c>
      <c r="I2689" s="22"/>
      <c r="J2689" s="23" t="s">
        <v>18202</v>
      </c>
      <c r="K2689" s="31">
        <v>43313</v>
      </c>
      <c r="L2689" s="23" t="s">
        <v>90</v>
      </c>
      <c r="M2689" s="22"/>
      <c r="N2689" s="22"/>
      <c r="O2689" s="22"/>
      <c r="P2689" s="24"/>
      <c r="Q2689" s="23" t="s">
        <v>18541</v>
      </c>
      <c r="R2689" s="22"/>
      <c r="S2689" s="33"/>
      <c r="T2689" s="26"/>
      <c r="U2689" s="26"/>
      <c r="V2689" s="22"/>
      <c r="W2689" s="27"/>
      <c r="X2689" s="8"/>
      <c r="Y2689" s="8"/>
      <c r="Z2689" s="8"/>
      <c r="AA2689" s="8"/>
      <c r="AB2689" s="8"/>
      <c r="AC2689" s="8"/>
      <c r="AD2689" s="8"/>
      <c r="AE2689" s="8"/>
      <c r="AF2689" s="8"/>
      <c r="AG2689" s="8"/>
      <c r="AH2689" s="8"/>
      <c r="AI2689" s="8"/>
      <c r="AJ2689" s="8"/>
      <c r="AK2689" s="8"/>
    </row>
    <row r="2690" spans="1:37" ht="255.75">
      <c r="A2690" s="18">
        <v>5757</v>
      </c>
      <c r="B2690" s="19"/>
      <c r="C2690" s="28" t="s">
        <v>97</v>
      </c>
      <c r="D2690" s="28" t="s">
        <v>22837</v>
      </c>
      <c r="E2690" s="22"/>
      <c r="F2690" s="22"/>
      <c r="G2690" s="22"/>
      <c r="H2690" s="23">
        <v>0</v>
      </c>
      <c r="I2690" s="22"/>
      <c r="J2690" s="23" t="s">
        <v>18202</v>
      </c>
      <c r="K2690" s="31">
        <v>43313</v>
      </c>
      <c r="L2690" s="23" t="s">
        <v>90</v>
      </c>
      <c r="M2690" s="22"/>
      <c r="N2690" s="22"/>
      <c r="O2690" s="22"/>
      <c r="P2690" s="24"/>
      <c r="Q2690" s="23" t="s">
        <v>18541</v>
      </c>
      <c r="R2690" s="22"/>
      <c r="S2690" s="33"/>
      <c r="T2690" s="26"/>
      <c r="U2690" s="26"/>
      <c r="V2690" s="22"/>
      <c r="W2690" s="27"/>
      <c r="X2690" s="8"/>
      <c r="Y2690" s="8"/>
      <c r="Z2690" s="8"/>
      <c r="AA2690" s="8"/>
      <c r="AB2690" s="8"/>
      <c r="AC2690" s="8"/>
      <c r="AD2690" s="8"/>
      <c r="AE2690" s="8"/>
      <c r="AF2690" s="8"/>
      <c r="AG2690" s="8"/>
      <c r="AH2690" s="8"/>
      <c r="AI2690" s="8"/>
      <c r="AJ2690" s="8"/>
      <c r="AK2690" s="8"/>
    </row>
    <row r="2691" spans="1:37" ht="270.75">
      <c r="A2691" s="18">
        <v>5758</v>
      </c>
      <c r="B2691" s="19"/>
      <c r="C2691" s="28" t="s">
        <v>97</v>
      </c>
      <c r="D2691" s="28" t="s">
        <v>22838</v>
      </c>
      <c r="E2691" s="22"/>
      <c r="F2691" s="22"/>
      <c r="G2691" s="22"/>
      <c r="H2691" s="23">
        <v>0</v>
      </c>
      <c r="I2691" s="22"/>
      <c r="J2691" s="23" t="s">
        <v>18202</v>
      </c>
      <c r="K2691" s="31">
        <v>43313</v>
      </c>
      <c r="L2691" s="23" t="s">
        <v>90</v>
      </c>
      <c r="M2691" s="22"/>
      <c r="N2691" s="22"/>
      <c r="O2691" s="22"/>
      <c r="P2691" s="24"/>
      <c r="Q2691" s="23" t="s">
        <v>18541</v>
      </c>
      <c r="R2691" s="22"/>
      <c r="S2691" s="33"/>
      <c r="T2691" s="26"/>
      <c r="U2691" s="26"/>
      <c r="V2691" s="22"/>
      <c r="W2691" s="27"/>
      <c r="X2691" s="8"/>
      <c r="Y2691" s="8"/>
      <c r="Z2691" s="8"/>
      <c r="AA2691" s="8"/>
      <c r="AB2691" s="8"/>
      <c r="AC2691" s="8"/>
      <c r="AD2691" s="8"/>
      <c r="AE2691" s="8"/>
      <c r="AF2691" s="8"/>
      <c r="AG2691" s="8"/>
      <c r="AH2691" s="8"/>
      <c r="AI2691" s="8"/>
      <c r="AJ2691" s="8"/>
      <c r="AK2691" s="8"/>
    </row>
    <row r="2692" spans="1:37" ht="285.75">
      <c r="A2692" s="18">
        <v>5759</v>
      </c>
      <c r="B2692" s="19"/>
      <c r="C2692" s="28" t="s">
        <v>97</v>
      </c>
      <c r="D2692" s="28" t="s">
        <v>22839</v>
      </c>
      <c r="E2692" s="22"/>
      <c r="F2692" s="22"/>
      <c r="G2692" s="22"/>
      <c r="H2692" s="23">
        <v>0</v>
      </c>
      <c r="I2692" s="22"/>
      <c r="J2692" s="23" t="s">
        <v>18202</v>
      </c>
      <c r="K2692" s="31">
        <v>43313</v>
      </c>
      <c r="L2692" s="23" t="s">
        <v>90</v>
      </c>
      <c r="M2692" s="22"/>
      <c r="N2692" s="22"/>
      <c r="O2692" s="22"/>
      <c r="P2692" s="24"/>
      <c r="Q2692" s="23" t="s">
        <v>18541</v>
      </c>
      <c r="R2692" s="22"/>
      <c r="S2692" s="33"/>
      <c r="T2692" s="26"/>
      <c r="U2692" s="26"/>
      <c r="V2692" s="22"/>
      <c r="W2692" s="27"/>
      <c r="X2692" s="8"/>
      <c r="Y2692" s="8"/>
      <c r="Z2692" s="8"/>
      <c r="AA2692" s="8"/>
      <c r="AB2692" s="8"/>
      <c r="AC2692" s="8"/>
      <c r="AD2692" s="8"/>
      <c r="AE2692" s="8"/>
      <c r="AF2692" s="8"/>
      <c r="AG2692" s="8"/>
      <c r="AH2692" s="8"/>
      <c r="AI2692" s="8"/>
      <c r="AJ2692" s="8"/>
      <c r="AK2692" s="8"/>
    </row>
    <row r="2693" spans="1:37" ht="240.75">
      <c r="A2693" s="18">
        <v>5760</v>
      </c>
      <c r="B2693" s="19"/>
      <c r="C2693" s="28" t="s">
        <v>97</v>
      </c>
      <c r="D2693" s="28" t="s">
        <v>22840</v>
      </c>
      <c r="E2693" s="22"/>
      <c r="F2693" s="22"/>
      <c r="G2693" s="22"/>
      <c r="H2693" s="23">
        <v>0</v>
      </c>
      <c r="I2693" s="22"/>
      <c r="J2693" s="23" t="s">
        <v>18202</v>
      </c>
      <c r="K2693" s="31">
        <v>43313</v>
      </c>
      <c r="L2693" s="23" t="s">
        <v>90</v>
      </c>
      <c r="M2693" s="22"/>
      <c r="N2693" s="22"/>
      <c r="O2693" s="22"/>
      <c r="P2693" s="24"/>
      <c r="Q2693" s="23" t="s">
        <v>18541</v>
      </c>
      <c r="R2693" s="22"/>
      <c r="S2693" s="33"/>
      <c r="T2693" s="26"/>
      <c r="U2693" s="26"/>
      <c r="V2693" s="22"/>
      <c r="W2693" s="27"/>
      <c r="X2693" s="8"/>
      <c r="Y2693" s="8"/>
      <c r="Z2693" s="8"/>
      <c r="AA2693" s="8"/>
      <c r="AB2693" s="8"/>
      <c r="AC2693" s="8"/>
      <c r="AD2693" s="8"/>
      <c r="AE2693" s="8"/>
      <c r="AF2693" s="8"/>
      <c r="AG2693" s="8"/>
      <c r="AH2693" s="8"/>
      <c r="AI2693" s="8"/>
      <c r="AJ2693" s="8"/>
      <c r="AK2693" s="8"/>
    </row>
    <row r="2694" spans="1:37" ht="240.75">
      <c r="A2694" s="18">
        <v>5761</v>
      </c>
      <c r="B2694" s="19"/>
      <c r="C2694" s="28" t="s">
        <v>97</v>
      </c>
      <c r="D2694" s="28" t="s">
        <v>22841</v>
      </c>
      <c r="E2694" s="22"/>
      <c r="F2694" s="22"/>
      <c r="G2694" s="22"/>
      <c r="H2694" s="23">
        <v>0</v>
      </c>
      <c r="I2694" s="22"/>
      <c r="J2694" s="23" t="s">
        <v>18202</v>
      </c>
      <c r="K2694" s="31">
        <v>43313</v>
      </c>
      <c r="L2694" s="23" t="s">
        <v>90</v>
      </c>
      <c r="M2694" s="22"/>
      <c r="N2694" s="22"/>
      <c r="O2694" s="22"/>
      <c r="P2694" s="24"/>
      <c r="Q2694" s="23" t="s">
        <v>18541</v>
      </c>
      <c r="R2694" s="22"/>
      <c r="S2694" s="33"/>
      <c r="T2694" s="26"/>
      <c r="U2694" s="26"/>
      <c r="V2694" s="22"/>
      <c r="W2694" s="27"/>
      <c r="X2694" s="8"/>
      <c r="Y2694" s="8"/>
      <c r="Z2694" s="8"/>
      <c r="AA2694" s="8"/>
      <c r="AB2694" s="8"/>
      <c r="AC2694" s="8"/>
      <c r="AD2694" s="8"/>
      <c r="AE2694" s="8"/>
      <c r="AF2694" s="8"/>
      <c r="AG2694" s="8"/>
      <c r="AH2694" s="8"/>
      <c r="AI2694" s="8"/>
      <c r="AJ2694" s="8"/>
      <c r="AK2694" s="8"/>
    </row>
    <row r="2695" spans="1:37" ht="210.75">
      <c r="A2695" s="18">
        <v>5762</v>
      </c>
      <c r="B2695" s="19"/>
      <c r="C2695" s="28" t="s">
        <v>97</v>
      </c>
      <c r="D2695" s="28" t="s">
        <v>22842</v>
      </c>
      <c r="E2695" s="22"/>
      <c r="F2695" s="22"/>
      <c r="G2695" s="22"/>
      <c r="H2695" s="23">
        <v>0</v>
      </c>
      <c r="I2695" s="22"/>
      <c r="J2695" s="23" t="s">
        <v>18202</v>
      </c>
      <c r="K2695" s="31">
        <v>43313</v>
      </c>
      <c r="L2695" s="23" t="s">
        <v>90</v>
      </c>
      <c r="M2695" s="22"/>
      <c r="N2695" s="22"/>
      <c r="O2695" s="22"/>
      <c r="P2695" s="24"/>
      <c r="Q2695" s="23" t="s">
        <v>18541</v>
      </c>
      <c r="R2695" s="22"/>
      <c r="S2695" s="33"/>
      <c r="T2695" s="26"/>
      <c r="U2695" s="26"/>
      <c r="V2695" s="22"/>
      <c r="W2695" s="27"/>
      <c r="X2695" s="8"/>
      <c r="Y2695" s="8"/>
      <c r="Z2695" s="8"/>
      <c r="AA2695" s="8"/>
      <c r="AB2695" s="8"/>
      <c r="AC2695" s="8"/>
      <c r="AD2695" s="8"/>
      <c r="AE2695" s="8"/>
      <c r="AF2695" s="8"/>
      <c r="AG2695" s="8"/>
      <c r="AH2695" s="8"/>
      <c r="AI2695" s="8"/>
      <c r="AJ2695" s="8"/>
      <c r="AK2695" s="8"/>
    </row>
    <row r="2696" spans="1:37" ht="255.75">
      <c r="A2696" s="18">
        <v>5763</v>
      </c>
      <c r="B2696" s="19"/>
      <c r="C2696" s="28" t="s">
        <v>97</v>
      </c>
      <c r="D2696" s="28" t="s">
        <v>22843</v>
      </c>
      <c r="E2696" s="22"/>
      <c r="F2696" s="22"/>
      <c r="G2696" s="22"/>
      <c r="H2696" s="23">
        <v>0</v>
      </c>
      <c r="I2696" s="22"/>
      <c r="J2696" s="23" t="s">
        <v>18202</v>
      </c>
      <c r="K2696" s="31">
        <v>43313</v>
      </c>
      <c r="L2696" s="23" t="s">
        <v>90</v>
      </c>
      <c r="M2696" s="22"/>
      <c r="N2696" s="22"/>
      <c r="O2696" s="22"/>
      <c r="P2696" s="24"/>
      <c r="Q2696" s="23" t="s">
        <v>18541</v>
      </c>
      <c r="R2696" s="22"/>
      <c r="S2696" s="33"/>
      <c r="T2696" s="26"/>
      <c r="U2696" s="26"/>
      <c r="V2696" s="22"/>
      <c r="W2696" s="27"/>
      <c r="X2696" s="8"/>
      <c r="Y2696" s="8"/>
      <c r="Z2696" s="8"/>
      <c r="AA2696" s="8"/>
      <c r="AB2696" s="8"/>
      <c r="AC2696" s="8"/>
      <c r="AD2696" s="8"/>
      <c r="AE2696" s="8"/>
      <c r="AF2696" s="8"/>
      <c r="AG2696" s="8"/>
      <c r="AH2696" s="8"/>
      <c r="AI2696" s="8"/>
      <c r="AJ2696" s="8"/>
      <c r="AK2696" s="8"/>
    </row>
    <row r="2697" spans="1:37" ht="300.75">
      <c r="A2697" s="18">
        <v>5764</v>
      </c>
      <c r="B2697" s="19"/>
      <c r="C2697" s="28" t="s">
        <v>97</v>
      </c>
      <c r="D2697" s="28" t="s">
        <v>22844</v>
      </c>
      <c r="E2697" s="22"/>
      <c r="F2697" s="22"/>
      <c r="G2697" s="22"/>
      <c r="H2697" s="23">
        <v>0</v>
      </c>
      <c r="I2697" s="22"/>
      <c r="J2697" s="23" t="s">
        <v>18202</v>
      </c>
      <c r="K2697" s="31">
        <v>43313</v>
      </c>
      <c r="L2697" s="23" t="s">
        <v>90</v>
      </c>
      <c r="M2697" s="22"/>
      <c r="N2697" s="22"/>
      <c r="O2697" s="22"/>
      <c r="P2697" s="24"/>
      <c r="Q2697" s="23" t="s">
        <v>18541</v>
      </c>
      <c r="R2697" s="22"/>
      <c r="S2697" s="33"/>
      <c r="T2697" s="26"/>
      <c r="U2697" s="26"/>
      <c r="V2697" s="22"/>
      <c r="W2697" s="27"/>
      <c r="X2697" s="8"/>
      <c r="Y2697" s="8"/>
      <c r="Z2697" s="8"/>
      <c r="AA2697" s="8"/>
      <c r="AB2697" s="8"/>
      <c r="AC2697" s="8"/>
      <c r="AD2697" s="8"/>
      <c r="AE2697" s="8"/>
      <c r="AF2697" s="8"/>
      <c r="AG2697" s="8"/>
      <c r="AH2697" s="8"/>
      <c r="AI2697" s="8"/>
      <c r="AJ2697" s="8"/>
      <c r="AK2697" s="8"/>
    </row>
    <row r="2698" spans="1:37" ht="345.75">
      <c r="A2698" s="18">
        <v>5765</v>
      </c>
      <c r="B2698" s="19"/>
      <c r="C2698" s="28" t="s">
        <v>97</v>
      </c>
      <c r="D2698" s="28" t="s">
        <v>22845</v>
      </c>
      <c r="E2698" s="22"/>
      <c r="F2698" s="22"/>
      <c r="G2698" s="22"/>
      <c r="H2698" s="23">
        <v>0</v>
      </c>
      <c r="I2698" s="22"/>
      <c r="J2698" s="23" t="s">
        <v>18202</v>
      </c>
      <c r="K2698" s="31">
        <v>43313</v>
      </c>
      <c r="L2698" s="23" t="s">
        <v>90</v>
      </c>
      <c r="M2698" s="22"/>
      <c r="N2698" s="22"/>
      <c r="O2698" s="22"/>
      <c r="P2698" s="24"/>
      <c r="Q2698" s="23" t="s">
        <v>18541</v>
      </c>
      <c r="R2698" s="22"/>
      <c r="S2698" s="33"/>
      <c r="T2698" s="26"/>
      <c r="U2698" s="26"/>
      <c r="V2698" s="22"/>
      <c r="W2698" s="27"/>
      <c r="X2698" s="8"/>
      <c r="Y2698" s="8"/>
      <c r="Z2698" s="8"/>
      <c r="AA2698" s="8"/>
      <c r="AB2698" s="8"/>
      <c r="AC2698" s="8"/>
      <c r="AD2698" s="8"/>
      <c r="AE2698" s="8"/>
      <c r="AF2698" s="8"/>
      <c r="AG2698" s="8"/>
      <c r="AH2698" s="8"/>
      <c r="AI2698" s="8"/>
      <c r="AJ2698" s="8"/>
      <c r="AK2698" s="8"/>
    </row>
    <row r="2699" spans="1:37" ht="240.75">
      <c r="A2699" s="18">
        <v>5766</v>
      </c>
      <c r="B2699" s="19"/>
      <c r="C2699" s="28" t="s">
        <v>97</v>
      </c>
      <c r="D2699" s="28" t="s">
        <v>22846</v>
      </c>
      <c r="E2699" s="22"/>
      <c r="F2699" s="22"/>
      <c r="G2699" s="22"/>
      <c r="H2699" s="23">
        <v>0</v>
      </c>
      <c r="I2699" s="22"/>
      <c r="J2699" s="23" t="s">
        <v>18202</v>
      </c>
      <c r="K2699" s="31">
        <v>43313</v>
      </c>
      <c r="L2699" s="23" t="s">
        <v>90</v>
      </c>
      <c r="M2699" s="22"/>
      <c r="N2699" s="22"/>
      <c r="O2699" s="22"/>
      <c r="P2699" s="24"/>
      <c r="Q2699" s="23" t="s">
        <v>18541</v>
      </c>
      <c r="R2699" s="22"/>
      <c r="S2699" s="33"/>
      <c r="T2699" s="26"/>
      <c r="U2699" s="26"/>
      <c r="V2699" s="22"/>
      <c r="W2699" s="27"/>
      <c r="X2699" s="8"/>
      <c r="Y2699" s="8"/>
      <c r="Z2699" s="8"/>
      <c r="AA2699" s="8"/>
      <c r="AB2699" s="8"/>
      <c r="AC2699" s="8"/>
      <c r="AD2699" s="8"/>
      <c r="AE2699" s="8"/>
      <c r="AF2699" s="8"/>
      <c r="AG2699" s="8"/>
      <c r="AH2699" s="8"/>
      <c r="AI2699" s="8"/>
      <c r="AJ2699" s="8"/>
      <c r="AK2699" s="8"/>
    </row>
    <row r="2700" spans="1:37" ht="285.75">
      <c r="A2700" s="18">
        <v>5767</v>
      </c>
      <c r="B2700" s="19"/>
      <c r="C2700" s="28" t="s">
        <v>97</v>
      </c>
      <c r="D2700" s="28" t="s">
        <v>22847</v>
      </c>
      <c r="E2700" s="22"/>
      <c r="F2700" s="22"/>
      <c r="G2700" s="22"/>
      <c r="H2700" s="23">
        <v>0</v>
      </c>
      <c r="I2700" s="22"/>
      <c r="J2700" s="23" t="s">
        <v>18202</v>
      </c>
      <c r="K2700" s="31">
        <v>43313</v>
      </c>
      <c r="L2700" s="23" t="s">
        <v>90</v>
      </c>
      <c r="M2700" s="22"/>
      <c r="N2700" s="22"/>
      <c r="O2700" s="22"/>
      <c r="P2700" s="24"/>
      <c r="Q2700" s="23" t="s">
        <v>18541</v>
      </c>
      <c r="R2700" s="22"/>
      <c r="S2700" s="33"/>
      <c r="T2700" s="26"/>
      <c r="U2700" s="26"/>
      <c r="V2700" s="22"/>
      <c r="W2700" s="27"/>
      <c r="X2700" s="8"/>
      <c r="Y2700" s="8"/>
      <c r="Z2700" s="8"/>
      <c r="AA2700" s="8"/>
      <c r="AB2700" s="8"/>
      <c r="AC2700" s="8"/>
      <c r="AD2700" s="8"/>
      <c r="AE2700" s="8"/>
      <c r="AF2700" s="8"/>
      <c r="AG2700" s="8"/>
      <c r="AH2700" s="8"/>
      <c r="AI2700" s="8"/>
      <c r="AJ2700" s="8"/>
      <c r="AK2700" s="8"/>
    </row>
    <row r="2701" spans="1:37" ht="285.75">
      <c r="A2701" s="18">
        <v>5768</v>
      </c>
      <c r="B2701" s="19"/>
      <c r="C2701" s="28" t="s">
        <v>97</v>
      </c>
      <c r="D2701" s="28" t="s">
        <v>22848</v>
      </c>
      <c r="E2701" s="22"/>
      <c r="F2701" s="22"/>
      <c r="G2701" s="22"/>
      <c r="H2701" s="23">
        <v>0</v>
      </c>
      <c r="I2701" s="22"/>
      <c r="J2701" s="23" t="s">
        <v>18202</v>
      </c>
      <c r="K2701" s="31">
        <v>43313</v>
      </c>
      <c r="L2701" s="23" t="s">
        <v>90</v>
      </c>
      <c r="M2701" s="22"/>
      <c r="N2701" s="22"/>
      <c r="O2701" s="22"/>
      <c r="P2701" s="24"/>
      <c r="Q2701" s="23" t="s">
        <v>18541</v>
      </c>
      <c r="R2701" s="22"/>
      <c r="S2701" s="33"/>
      <c r="T2701" s="26"/>
      <c r="U2701" s="26"/>
      <c r="V2701" s="22"/>
      <c r="W2701" s="27"/>
      <c r="X2701" s="8"/>
      <c r="Y2701" s="8"/>
      <c r="Z2701" s="8"/>
      <c r="AA2701" s="8"/>
      <c r="AB2701" s="8"/>
      <c r="AC2701" s="8"/>
      <c r="AD2701" s="8"/>
      <c r="AE2701" s="8"/>
      <c r="AF2701" s="8"/>
      <c r="AG2701" s="8"/>
      <c r="AH2701" s="8"/>
      <c r="AI2701" s="8"/>
      <c r="AJ2701" s="8"/>
      <c r="AK2701" s="8"/>
    </row>
    <row r="2702" spans="1:37" ht="330.75">
      <c r="A2702" s="18">
        <v>5769</v>
      </c>
      <c r="B2702" s="19"/>
      <c r="C2702" s="28" t="s">
        <v>97</v>
      </c>
      <c r="D2702" s="28" t="s">
        <v>22849</v>
      </c>
      <c r="E2702" s="22"/>
      <c r="F2702" s="22"/>
      <c r="G2702" s="22"/>
      <c r="H2702" s="23">
        <v>0</v>
      </c>
      <c r="I2702" s="22"/>
      <c r="J2702" s="23" t="s">
        <v>18202</v>
      </c>
      <c r="K2702" s="31">
        <v>43313</v>
      </c>
      <c r="L2702" s="23" t="s">
        <v>90</v>
      </c>
      <c r="M2702" s="22"/>
      <c r="N2702" s="22"/>
      <c r="O2702" s="22"/>
      <c r="P2702" s="24"/>
      <c r="Q2702" s="23" t="s">
        <v>18541</v>
      </c>
      <c r="R2702" s="22"/>
      <c r="S2702" s="33"/>
      <c r="T2702" s="26"/>
      <c r="U2702" s="26"/>
      <c r="V2702" s="22"/>
      <c r="W2702" s="27"/>
      <c r="X2702" s="8"/>
      <c r="Y2702" s="8"/>
      <c r="Z2702" s="8"/>
      <c r="AA2702" s="8"/>
      <c r="AB2702" s="8"/>
      <c r="AC2702" s="8"/>
      <c r="AD2702" s="8"/>
      <c r="AE2702" s="8"/>
      <c r="AF2702" s="8"/>
      <c r="AG2702" s="8"/>
      <c r="AH2702" s="8"/>
      <c r="AI2702" s="8"/>
      <c r="AJ2702" s="8"/>
      <c r="AK2702" s="8"/>
    </row>
    <row r="2703" spans="1:37" ht="180.75">
      <c r="A2703" s="18">
        <v>5770</v>
      </c>
      <c r="B2703" s="19"/>
      <c r="C2703" s="28" t="s">
        <v>97</v>
      </c>
      <c r="D2703" s="28" t="s">
        <v>22850</v>
      </c>
      <c r="E2703" s="22"/>
      <c r="F2703" s="22"/>
      <c r="G2703" s="22"/>
      <c r="H2703" s="23">
        <v>0</v>
      </c>
      <c r="I2703" s="22"/>
      <c r="J2703" s="23" t="s">
        <v>18202</v>
      </c>
      <c r="K2703" s="31">
        <v>43313</v>
      </c>
      <c r="L2703" s="23" t="s">
        <v>90</v>
      </c>
      <c r="M2703" s="22"/>
      <c r="N2703" s="22"/>
      <c r="O2703" s="22"/>
      <c r="P2703" s="24"/>
      <c r="Q2703" s="23" t="s">
        <v>18541</v>
      </c>
      <c r="R2703" s="22"/>
      <c r="S2703" s="33"/>
      <c r="T2703" s="26"/>
      <c r="U2703" s="26"/>
      <c r="V2703" s="22"/>
      <c r="W2703" s="27"/>
      <c r="X2703" s="8"/>
      <c r="Y2703" s="8"/>
      <c r="Z2703" s="8"/>
      <c r="AA2703" s="8"/>
      <c r="AB2703" s="8"/>
      <c r="AC2703" s="8"/>
      <c r="AD2703" s="8"/>
      <c r="AE2703" s="8"/>
      <c r="AF2703" s="8"/>
      <c r="AG2703" s="8"/>
      <c r="AH2703" s="8"/>
      <c r="AI2703" s="8"/>
      <c r="AJ2703" s="8"/>
      <c r="AK2703" s="8"/>
    </row>
    <row r="2704" spans="1:37" ht="255.75">
      <c r="A2704" s="18">
        <v>5771</v>
      </c>
      <c r="B2704" s="19"/>
      <c r="C2704" s="28" t="s">
        <v>97</v>
      </c>
      <c r="D2704" s="28" t="s">
        <v>22851</v>
      </c>
      <c r="E2704" s="22"/>
      <c r="F2704" s="22"/>
      <c r="G2704" s="22"/>
      <c r="H2704" s="23">
        <v>0</v>
      </c>
      <c r="I2704" s="22"/>
      <c r="J2704" s="23" t="s">
        <v>18202</v>
      </c>
      <c r="K2704" s="31">
        <v>43313</v>
      </c>
      <c r="L2704" s="23" t="s">
        <v>90</v>
      </c>
      <c r="M2704" s="22"/>
      <c r="N2704" s="22"/>
      <c r="O2704" s="22"/>
      <c r="P2704" s="24"/>
      <c r="Q2704" s="23" t="s">
        <v>18541</v>
      </c>
      <c r="R2704" s="22"/>
      <c r="S2704" s="33"/>
      <c r="T2704" s="26"/>
      <c r="U2704" s="26"/>
      <c r="V2704" s="22"/>
      <c r="W2704" s="27"/>
      <c r="X2704" s="8"/>
      <c r="Y2704" s="8"/>
      <c r="Z2704" s="8"/>
      <c r="AA2704" s="8"/>
      <c r="AB2704" s="8"/>
      <c r="AC2704" s="8"/>
      <c r="AD2704" s="8"/>
      <c r="AE2704" s="8"/>
      <c r="AF2704" s="8"/>
      <c r="AG2704" s="8"/>
      <c r="AH2704" s="8"/>
      <c r="AI2704" s="8"/>
      <c r="AJ2704" s="8"/>
      <c r="AK2704" s="8"/>
    </row>
    <row r="2705" spans="1:37" ht="255.75">
      <c r="A2705" s="18">
        <v>5772</v>
      </c>
      <c r="B2705" s="19"/>
      <c r="C2705" s="28" t="s">
        <v>97</v>
      </c>
      <c r="D2705" s="28" t="s">
        <v>22851</v>
      </c>
      <c r="E2705" s="22"/>
      <c r="F2705" s="22"/>
      <c r="G2705" s="22"/>
      <c r="H2705" s="23">
        <v>0</v>
      </c>
      <c r="I2705" s="22"/>
      <c r="J2705" s="23" t="s">
        <v>18202</v>
      </c>
      <c r="K2705" s="31">
        <v>43313</v>
      </c>
      <c r="L2705" s="23" t="s">
        <v>90</v>
      </c>
      <c r="M2705" s="22"/>
      <c r="N2705" s="22"/>
      <c r="O2705" s="22"/>
      <c r="P2705" s="24"/>
      <c r="Q2705" s="23" t="s">
        <v>18541</v>
      </c>
      <c r="R2705" s="22"/>
      <c r="S2705" s="33"/>
      <c r="T2705" s="26"/>
      <c r="U2705" s="26"/>
      <c r="V2705" s="22"/>
      <c r="W2705" s="27"/>
      <c r="X2705" s="8"/>
      <c r="Y2705" s="8"/>
      <c r="Z2705" s="8"/>
      <c r="AA2705" s="8"/>
      <c r="AB2705" s="8"/>
      <c r="AC2705" s="8"/>
      <c r="AD2705" s="8"/>
      <c r="AE2705" s="8"/>
      <c r="AF2705" s="8"/>
      <c r="AG2705" s="8"/>
      <c r="AH2705" s="8"/>
      <c r="AI2705" s="8"/>
      <c r="AJ2705" s="8"/>
      <c r="AK2705" s="8"/>
    </row>
    <row r="2706" spans="1:37" ht="195.75">
      <c r="A2706" s="18">
        <v>5773</v>
      </c>
      <c r="B2706" s="19"/>
      <c r="C2706" s="28" t="s">
        <v>97</v>
      </c>
      <c r="D2706" s="28" t="s">
        <v>22852</v>
      </c>
      <c r="E2706" s="22"/>
      <c r="F2706" s="22"/>
      <c r="G2706" s="22"/>
      <c r="H2706" s="23">
        <v>0</v>
      </c>
      <c r="I2706" s="22"/>
      <c r="J2706" s="23" t="s">
        <v>18202</v>
      </c>
      <c r="K2706" s="31">
        <v>43313</v>
      </c>
      <c r="L2706" s="23" t="s">
        <v>90</v>
      </c>
      <c r="M2706" s="22"/>
      <c r="N2706" s="22"/>
      <c r="O2706" s="22"/>
      <c r="P2706" s="24"/>
      <c r="Q2706" s="23" t="s">
        <v>18541</v>
      </c>
      <c r="R2706" s="22"/>
      <c r="S2706" s="33"/>
      <c r="T2706" s="26"/>
      <c r="U2706" s="26"/>
      <c r="V2706" s="22"/>
      <c r="W2706" s="27"/>
      <c r="X2706" s="8"/>
      <c r="Y2706" s="8"/>
      <c r="Z2706" s="8"/>
      <c r="AA2706" s="8"/>
      <c r="AB2706" s="8"/>
      <c r="AC2706" s="8"/>
      <c r="AD2706" s="8"/>
      <c r="AE2706" s="8"/>
      <c r="AF2706" s="8"/>
      <c r="AG2706" s="8"/>
      <c r="AH2706" s="8"/>
      <c r="AI2706" s="8"/>
      <c r="AJ2706" s="8"/>
      <c r="AK2706" s="8"/>
    </row>
    <row r="2707" spans="1:37" ht="409.6">
      <c r="A2707" s="18">
        <v>5774</v>
      </c>
      <c r="B2707" s="19"/>
      <c r="C2707" s="28" t="s">
        <v>97</v>
      </c>
      <c r="D2707" s="28" t="s">
        <v>22853</v>
      </c>
      <c r="E2707" s="22"/>
      <c r="F2707" s="22"/>
      <c r="G2707" s="22"/>
      <c r="H2707" s="23">
        <v>0</v>
      </c>
      <c r="I2707" s="22"/>
      <c r="J2707" s="23" t="s">
        <v>18202</v>
      </c>
      <c r="K2707" s="31">
        <v>43313</v>
      </c>
      <c r="L2707" s="23" t="s">
        <v>90</v>
      </c>
      <c r="M2707" s="22"/>
      <c r="N2707" s="22"/>
      <c r="O2707" s="22"/>
      <c r="P2707" s="24"/>
      <c r="Q2707" s="23" t="s">
        <v>18541</v>
      </c>
      <c r="R2707" s="22"/>
      <c r="S2707" s="33"/>
      <c r="T2707" s="26"/>
      <c r="U2707" s="26"/>
      <c r="V2707" s="22"/>
      <c r="W2707" s="27"/>
      <c r="X2707" s="8"/>
      <c r="Y2707" s="8"/>
      <c r="Z2707" s="8"/>
      <c r="AA2707" s="8"/>
      <c r="AB2707" s="8"/>
      <c r="AC2707" s="8"/>
      <c r="AD2707" s="8"/>
      <c r="AE2707" s="8"/>
      <c r="AF2707" s="8"/>
      <c r="AG2707" s="8"/>
      <c r="AH2707" s="8"/>
      <c r="AI2707" s="8"/>
      <c r="AJ2707" s="8"/>
      <c r="AK2707" s="8"/>
    </row>
    <row r="2708" spans="1:37" ht="345.75">
      <c r="A2708" s="18">
        <v>5775</v>
      </c>
      <c r="B2708" s="19"/>
      <c r="C2708" s="28" t="s">
        <v>97</v>
      </c>
      <c r="D2708" s="28" t="s">
        <v>22854</v>
      </c>
      <c r="E2708" s="22"/>
      <c r="F2708" s="22"/>
      <c r="G2708" s="22"/>
      <c r="H2708" s="23">
        <v>0</v>
      </c>
      <c r="I2708" s="22"/>
      <c r="J2708" s="23" t="s">
        <v>18202</v>
      </c>
      <c r="K2708" s="31">
        <v>43313</v>
      </c>
      <c r="L2708" s="23" t="s">
        <v>90</v>
      </c>
      <c r="M2708" s="22"/>
      <c r="N2708" s="22"/>
      <c r="O2708" s="22"/>
      <c r="P2708" s="24"/>
      <c r="Q2708" s="23" t="s">
        <v>18541</v>
      </c>
      <c r="R2708" s="22"/>
      <c r="S2708" s="33"/>
      <c r="T2708" s="26"/>
      <c r="U2708" s="26"/>
      <c r="V2708" s="22"/>
      <c r="W2708" s="27"/>
      <c r="X2708" s="8"/>
      <c r="Y2708" s="8"/>
      <c r="Z2708" s="8"/>
      <c r="AA2708" s="8"/>
      <c r="AB2708" s="8"/>
      <c r="AC2708" s="8"/>
      <c r="AD2708" s="8"/>
      <c r="AE2708" s="8"/>
      <c r="AF2708" s="8"/>
      <c r="AG2708" s="8"/>
      <c r="AH2708" s="8"/>
      <c r="AI2708" s="8"/>
      <c r="AJ2708" s="8"/>
      <c r="AK2708" s="8"/>
    </row>
    <row r="2709" spans="1:37" ht="285.75">
      <c r="A2709" s="18">
        <v>5776</v>
      </c>
      <c r="B2709" s="19"/>
      <c r="C2709" s="28" t="s">
        <v>97</v>
      </c>
      <c r="D2709" s="28" t="s">
        <v>22855</v>
      </c>
      <c r="E2709" s="22"/>
      <c r="F2709" s="22"/>
      <c r="G2709" s="22"/>
      <c r="H2709" s="23">
        <v>0</v>
      </c>
      <c r="I2709" s="22"/>
      <c r="J2709" s="23" t="s">
        <v>18202</v>
      </c>
      <c r="K2709" s="31">
        <v>43313</v>
      </c>
      <c r="L2709" s="23" t="s">
        <v>90</v>
      </c>
      <c r="M2709" s="22"/>
      <c r="N2709" s="22"/>
      <c r="O2709" s="22"/>
      <c r="P2709" s="24"/>
      <c r="Q2709" s="23" t="s">
        <v>18541</v>
      </c>
      <c r="R2709" s="22"/>
      <c r="S2709" s="33"/>
      <c r="T2709" s="26"/>
      <c r="U2709" s="26"/>
      <c r="V2709" s="22"/>
      <c r="W2709" s="27"/>
      <c r="X2709" s="8"/>
      <c r="Y2709" s="8"/>
      <c r="Z2709" s="8"/>
      <c r="AA2709" s="8"/>
      <c r="AB2709" s="8"/>
      <c r="AC2709" s="8"/>
      <c r="AD2709" s="8"/>
      <c r="AE2709" s="8"/>
      <c r="AF2709" s="8"/>
      <c r="AG2709" s="8"/>
      <c r="AH2709" s="8"/>
      <c r="AI2709" s="8"/>
      <c r="AJ2709" s="8"/>
      <c r="AK2709" s="8"/>
    </row>
    <row r="2710" spans="1:37" ht="315.75">
      <c r="A2710" s="18">
        <v>5777</v>
      </c>
      <c r="B2710" s="19"/>
      <c r="C2710" s="28" t="s">
        <v>97</v>
      </c>
      <c r="D2710" s="28" t="s">
        <v>22856</v>
      </c>
      <c r="E2710" s="22"/>
      <c r="F2710" s="22"/>
      <c r="G2710" s="22"/>
      <c r="H2710" s="23">
        <v>0</v>
      </c>
      <c r="I2710" s="22"/>
      <c r="J2710" s="23" t="s">
        <v>18202</v>
      </c>
      <c r="K2710" s="31">
        <v>43313</v>
      </c>
      <c r="L2710" s="23" t="s">
        <v>90</v>
      </c>
      <c r="M2710" s="22"/>
      <c r="N2710" s="22"/>
      <c r="O2710" s="22"/>
      <c r="P2710" s="24"/>
      <c r="Q2710" s="23" t="s">
        <v>18541</v>
      </c>
      <c r="R2710" s="22"/>
      <c r="S2710" s="33"/>
      <c r="T2710" s="26"/>
      <c r="U2710" s="26"/>
      <c r="V2710" s="22"/>
      <c r="W2710" s="27"/>
      <c r="X2710" s="8"/>
      <c r="Y2710" s="8"/>
      <c r="Z2710" s="8"/>
      <c r="AA2710" s="8"/>
      <c r="AB2710" s="8"/>
      <c r="AC2710" s="8"/>
      <c r="AD2710" s="8"/>
      <c r="AE2710" s="8"/>
      <c r="AF2710" s="8"/>
      <c r="AG2710" s="8"/>
      <c r="AH2710" s="8"/>
      <c r="AI2710" s="8"/>
      <c r="AJ2710" s="8"/>
      <c r="AK2710" s="8"/>
    </row>
    <row r="2711" spans="1:37" ht="270.75">
      <c r="A2711" s="18">
        <v>5778</v>
      </c>
      <c r="B2711" s="19"/>
      <c r="C2711" s="28" t="s">
        <v>97</v>
      </c>
      <c r="D2711" s="28" t="s">
        <v>22857</v>
      </c>
      <c r="E2711" s="22"/>
      <c r="F2711" s="22"/>
      <c r="G2711" s="22"/>
      <c r="H2711" s="23">
        <v>0</v>
      </c>
      <c r="I2711" s="22"/>
      <c r="J2711" s="23" t="s">
        <v>18202</v>
      </c>
      <c r="K2711" s="31">
        <v>43313</v>
      </c>
      <c r="L2711" s="23" t="s">
        <v>90</v>
      </c>
      <c r="M2711" s="22"/>
      <c r="N2711" s="22"/>
      <c r="O2711" s="22"/>
      <c r="P2711" s="24"/>
      <c r="Q2711" s="23" t="s">
        <v>18541</v>
      </c>
      <c r="R2711" s="22"/>
      <c r="S2711" s="33"/>
      <c r="T2711" s="26"/>
      <c r="U2711" s="26"/>
      <c r="V2711" s="22"/>
      <c r="W2711" s="27"/>
      <c r="X2711" s="8"/>
      <c r="Y2711" s="8"/>
      <c r="Z2711" s="8"/>
      <c r="AA2711" s="8"/>
      <c r="AB2711" s="8"/>
      <c r="AC2711" s="8"/>
      <c r="AD2711" s="8"/>
      <c r="AE2711" s="8"/>
      <c r="AF2711" s="8"/>
      <c r="AG2711" s="8"/>
      <c r="AH2711" s="8"/>
      <c r="AI2711" s="8"/>
      <c r="AJ2711" s="8"/>
      <c r="AK2711" s="8"/>
    </row>
    <row r="2712" spans="1:37" ht="409.6">
      <c r="A2712" s="18">
        <v>5784</v>
      </c>
      <c r="B2712" s="19"/>
      <c r="C2712" s="28" t="s">
        <v>22858</v>
      </c>
      <c r="D2712" s="21"/>
      <c r="E2712" s="22"/>
      <c r="F2712" s="22"/>
      <c r="G2712" s="22"/>
      <c r="H2712" s="23">
        <v>0</v>
      </c>
      <c r="I2712" s="22"/>
      <c r="J2712" s="23" t="s">
        <v>18202</v>
      </c>
      <c r="K2712" s="22"/>
      <c r="L2712" s="23" t="s">
        <v>22554</v>
      </c>
      <c r="M2712" s="23">
        <v>2017</v>
      </c>
      <c r="N2712" s="22"/>
      <c r="O2712" s="22"/>
      <c r="P2712" s="24"/>
      <c r="Q2712" s="23" t="s">
        <v>20</v>
      </c>
      <c r="R2712" s="23" t="s">
        <v>21</v>
      </c>
      <c r="S2712" s="25"/>
      <c r="T2712" s="26"/>
      <c r="U2712" s="26"/>
      <c r="V2712" s="22"/>
      <c r="W2712" s="27"/>
      <c r="X2712" s="8"/>
      <c r="Y2712" s="8"/>
      <c r="Z2712" s="8"/>
      <c r="AA2712" s="8"/>
      <c r="AB2712" s="8"/>
      <c r="AC2712" s="8"/>
      <c r="AD2712" s="8"/>
      <c r="AE2712" s="8"/>
      <c r="AF2712" s="8"/>
      <c r="AG2712" s="8"/>
      <c r="AH2712" s="8"/>
      <c r="AI2712" s="8"/>
      <c r="AJ2712" s="8"/>
      <c r="AK2712" s="8"/>
    </row>
    <row r="2713" spans="1:37" ht="409.6">
      <c r="A2713" s="18">
        <v>5785</v>
      </c>
      <c r="B2713" s="19"/>
      <c r="C2713" s="28" t="s">
        <v>22859</v>
      </c>
      <c r="D2713" s="21"/>
      <c r="E2713" s="22"/>
      <c r="F2713" s="22"/>
      <c r="G2713" s="22"/>
      <c r="H2713" s="23">
        <v>0</v>
      </c>
      <c r="I2713" s="22"/>
      <c r="J2713" s="23" t="s">
        <v>18202</v>
      </c>
      <c r="K2713" s="22"/>
      <c r="L2713" s="23" t="s">
        <v>21045</v>
      </c>
      <c r="M2713" s="23">
        <v>2017</v>
      </c>
      <c r="N2713" s="22"/>
      <c r="O2713" s="22"/>
      <c r="P2713" s="24"/>
      <c r="Q2713" s="23" t="s">
        <v>20</v>
      </c>
      <c r="R2713" s="23" t="s">
        <v>21</v>
      </c>
      <c r="S2713" s="25"/>
      <c r="T2713" s="26"/>
      <c r="U2713" s="26"/>
      <c r="V2713" s="22"/>
      <c r="W2713" s="27"/>
      <c r="X2713" s="8"/>
      <c r="Y2713" s="8"/>
      <c r="Z2713" s="8"/>
      <c r="AA2713" s="8"/>
      <c r="AB2713" s="8"/>
      <c r="AC2713" s="8"/>
      <c r="AD2713" s="8"/>
      <c r="AE2713" s="8"/>
      <c r="AF2713" s="8"/>
      <c r="AG2713" s="8"/>
      <c r="AH2713" s="8"/>
      <c r="AI2713" s="8"/>
      <c r="AJ2713" s="8"/>
      <c r="AK2713" s="8"/>
    </row>
    <row r="2714" spans="1:37" ht="409.6">
      <c r="A2714" s="18">
        <v>5786</v>
      </c>
      <c r="B2714" s="19"/>
      <c r="C2714" s="28" t="s">
        <v>22860</v>
      </c>
      <c r="D2714" s="21"/>
      <c r="E2714" s="22"/>
      <c r="F2714" s="22"/>
      <c r="G2714" s="22"/>
      <c r="H2714" s="23">
        <v>0</v>
      </c>
      <c r="I2714" s="22"/>
      <c r="J2714" s="23" t="s">
        <v>18202</v>
      </c>
      <c r="K2714" s="22"/>
      <c r="L2714" s="23" t="s">
        <v>18267</v>
      </c>
      <c r="M2714" s="23">
        <v>2017</v>
      </c>
      <c r="N2714" s="22"/>
      <c r="O2714" s="22"/>
      <c r="P2714" s="24"/>
      <c r="Q2714" s="23" t="s">
        <v>20</v>
      </c>
      <c r="R2714" s="23" t="s">
        <v>21</v>
      </c>
      <c r="S2714" s="25"/>
      <c r="T2714" s="26"/>
      <c r="U2714" s="26"/>
      <c r="V2714" s="22"/>
      <c r="W2714" s="27"/>
      <c r="X2714" s="8"/>
      <c r="Y2714" s="8"/>
      <c r="Z2714" s="8"/>
      <c r="AA2714" s="8"/>
      <c r="AB2714" s="8"/>
      <c r="AC2714" s="8"/>
      <c r="AD2714" s="8"/>
      <c r="AE2714" s="8"/>
      <c r="AF2714" s="8"/>
      <c r="AG2714" s="8"/>
      <c r="AH2714" s="8"/>
      <c r="AI2714" s="8"/>
      <c r="AJ2714" s="8"/>
      <c r="AK2714" s="8"/>
    </row>
    <row r="2715" spans="1:37" ht="120.75">
      <c r="A2715" s="18">
        <v>5788</v>
      </c>
      <c r="B2715" s="19"/>
      <c r="C2715" s="28" t="s">
        <v>22861</v>
      </c>
      <c r="D2715" s="28" t="s">
        <v>22862</v>
      </c>
      <c r="E2715" s="22"/>
      <c r="F2715" s="23" t="s">
        <v>50</v>
      </c>
      <c r="G2715" s="22"/>
      <c r="H2715" s="23">
        <v>0</v>
      </c>
      <c r="I2715" s="22"/>
      <c r="J2715" s="23" t="s">
        <v>18202</v>
      </c>
      <c r="K2715" s="23" t="s">
        <v>18203</v>
      </c>
      <c r="L2715" s="23" t="s">
        <v>90</v>
      </c>
      <c r="M2715" s="22"/>
      <c r="N2715" s="22"/>
      <c r="O2715" s="22"/>
      <c r="P2715" s="24"/>
      <c r="Q2715" s="23" t="s">
        <v>29</v>
      </c>
      <c r="R2715" s="23" t="s">
        <v>30</v>
      </c>
      <c r="S2715" s="25"/>
      <c r="T2715" s="26"/>
      <c r="U2715" s="26"/>
      <c r="V2715" s="22"/>
      <c r="W2715" s="27"/>
      <c r="X2715" s="8"/>
      <c r="Y2715" s="8"/>
      <c r="Z2715" s="8"/>
      <c r="AA2715" s="8"/>
      <c r="AB2715" s="8"/>
      <c r="AC2715" s="8"/>
      <c r="AD2715" s="8"/>
      <c r="AE2715" s="8"/>
      <c r="AF2715" s="8"/>
      <c r="AG2715" s="8"/>
      <c r="AH2715" s="8"/>
      <c r="AI2715" s="8"/>
      <c r="AJ2715" s="8"/>
      <c r="AK2715" s="8"/>
    </row>
    <row r="2716" spans="1:37" ht="210.75">
      <c r="A2716" s="18">
        <v>5790</v>
      </c>
      <c r="B2716" s="19"/>
      <c r="C2716" s="28" t="s">
        <v>22863</v>
      </c>
      <c r="D2716" s="28" t="s">
        <v>22864</v>
      </c>
      <c r="E2716" s="22"/>
      <c r="F2716" s="22"/>
      <c r="G2716" s="22"/>
      <c r="H2716" s="23">
        <v>0</v>
      </c>
      <c r="I2716" s="22"/>
      <c r="J2716" s="23" t="s">
        <v>18202</v>
      </c>
      <c r="K2716" s="29">
        <v>43497</v>
      </c>
      <c r="L2716" s="23" t="s">
        <v>96</v>
      </c>
      <c r="M2716" s="22"/>
      <c r="N2716" s="22"/>
      <c r="O2716" s="22"/>
      <c r="P2716" s="24"/>
      <c r="Q2716" s="23" t="s">
        <v>172</v>
      </c>
      <c r="R2716" s="23" t="s">
        <v>173</v>
      </c>
      <c r="S2716" s="25"/>
      <c r="T2716" s="26"/>
      <c r="U2716" s="26"/>
      <c r="V2716" s="22"/>
      <c r="W2716" s="27"/>
      <c r="X2716" s="8"/>
      <c r="Y2716" s="8"/>
      <c r="Z2716" s="8"/>
      <c r="AA2716" s="8"/>
      <c r="AB2716" s="8"/>
      <c r="AC2716" s="8"/>
      <c r="AD2716" s="8"/>
      <c r="AE2716" s="8"/>
      <c r="AF2716" s="8"/>
      <c r="AG2716" s="8"/>
      <c r="AH2716" s="8"/>
      <c r="AI2716" s="8"/>
      <c r="AJ2716" s="8"/>
      <c r="AK2716" s="8"/>
    </row>
    <row r="2717" spans="1:37" ht="60.75">
      <c r="A2717" s="18">
        <v>5791</v>
      </c>
      <c r="B2717" s="19"/>
      <c r="C2717" s="28" t="s">
        <v>22865</v>
      </c>
      <c r="D2717" s="28" t="s">
        <v>22866</v>
      </c>
      <c r="E2717" s="22"/>
      <c r="F2717" s="22"/>
      <c r="G2717" s="22"/>
      <c r="H2717" s="23">
        <v>0</v>
      </c>
      <c r="I2717" s="22"/>
      <c r="J2717" s="23" t="s">
        <v>18202</v>
      </c>
      <c r="K2717" s="29">
        <v>43497</v>
      </c>
      <c r="L2717" s="23" t="s">
        <v>96</v>
      </c>
      <c r="M2717" s="22"/>
      <c r="N2717" s="22"/>
      <c r="O2717" s="22"/>
      <c r="P2717" s="24"/>
      <c r="Q2717" s="23" t="s">
        <v>172</v>
      </c>
      <c r="R2717" s="23" t="s">
        <v>173</v>
      </c>
      <c r="S2717" s="25"/>
      <c r="T2717" s="26"/>
      <c r="U2717" s="26"/>
      <c r="V2717" s="22"/>
      <c r="W2717" s="27"/>
      <c r="X2717" s="8"/>
      <c r="Y2717" s="8"/>
      <c r="Z2717" s="8"/>
      <c r="AA2717" s="8"/>
      <c r="AB2717" s="8"/>
      <c r="AC2717" s="8"/>
      <c r="AD2717" s="8"/>
      <c r="AE2717" s="8"/>
      <c r="AF2717" s="8"/>
      <c r="AG2717" s="8"/>
      <c r="AH2717" s="8"/>
      <c r="AI2717" s="8"/>
      <c r="AJ2717" s="8"/>
      <c r="AK2717" s="8"/>
    </row>
    <row r="2718" spans="1:37" ht="240.75">
      <c r="A2718" s="18">
        <v>5792</v>
      </c>
      <c r="B2718" s="19"/>
      <c r="C2718" s="28" t="s">
        <v>22867</v>
      </c>
      <c r="D2718" s="28" t="s">
        <v>22868</v>
      </c>
      <c r="E2718" s="22"/>
      <c r="F2718" s="22"/>
      <c r="G2718" s="22"/>
      <c r="H2718" s="23">
        <v>0</v>
      </c>
      <c r="I2718" s="22"/>
      <c r="J2718" s="23" t="s">
        <v>18202</v>
      </c>
      <c r="K2718" s="29">
        <v>43497</v>
      </c>
      <c r="L2718" s="23" t="s">
        <v>96</v>
      </c>
      <c r="M2718" s="22"/>
      <c r="N2718" s="22"/>
      <c r="O2718" s="22"/>
      <c r="P2718" s="24"/>
      <c r="Q2718" s="23" t="s">
        <v>172</v>
      </c>
      <c r="R2718" s="23" t="s">
        <v>173</v>
      </c>
      <c r="S2718" s="25"/>
      <c r="T2718" s="26"/>
      <c r="U2718" s="26"/>
      <c r="V2718" s="22"/>
      <c r="W2718" s="27"/>
      <c r="X2718" s="8"/>
      <c r="Y2718" s="8"/>
      <c r="Z2718" s="8"/>
      <c r="AA2718" s="8"/>
      <c r="AB2718" s="8"/>
      <c r="AC2718" s="8"/>
      <c r="AD2718" s="8"/>
      <c r="AE2718" s="8"/>
      <c r="AF2718" s="8"/>
      <c r="AG2718" s="8"/>
      <c r="AH2718" s="8"/>
      <c r="AI2718" s="8"/>
      <c r="AJ2718" s="8"/>
      <c r="AK2718" s="8"/>
    </row>
    <row r="2719" spans="1:37" ht="120.75">
      <c r="A2719" s="18">
        <v>5793</v>
      </c>
      <c r="B2719" s="19"/>
      <c r="C2719" s="28" t="s">
        <v>22869</v>
      </c>
      <c r="D2719" s="28" t="s">
        <v>22870</v>
      </c>
      <c r="E2719" s="22"/>
      <c r="F2719" s="22"/>
      <c r="G2719" s="22"/>
      <c r="H2719" s="23">
        <v>0</v>
      </c>
      <c r="I2719" s="22"/>
      <c r="J2719" s="23" t="s">
        <v>18202</v>
      </c>
      <c r="K2719" s="29">
        <v>43497</v>
      </c>
      <c r="L2719" s="23" t="s">
        <v>96</v>
      </c>
      <c r="M2719" s="22"/>
      <c r="N2719" s="22"/>
      <c r="O2719" s="22"/>
      <c r="P2719" s="24"/>
      <c r="Q2719" s="23" t="s">
        <v>172</v>
      </c>
      <c r="R2719" s="23" t="s">
        <v>173</v>
      </c>
      <c r="S2719" s="25"/>
      <c r="T2719" s="26"/>
      <c r="U2719" s="26"/>
      <c r="V2719" s="22"/>
      <c r="W2719" s="27"/>
      <c r="X2719" s="8"/>
      <c r="Y2719" s="8"/>
      <c r="Z2719" s="8"/>
      <c r="AA2719" s="8"/>
      <c r="AB2719" s="8"/>
      <c r="AC2719" s="8"/>
      <c r="AD2719" s="8"/>
      <c r="AE2719" s="8"/>
      <c r="AF2719" s="8"/>
      <c r="AG2719" s="8"/>
      <c r="AH2719" s="8"/>
      <c r="AI2719" s="8"/>
      <c r="AJ2719" s="8"/>
      <c r="AK2719" s="8"/>
    </row>
    <row r="2720" spans="1:37" ht="240.75">
      <c r="A2720" s="18">
        <v>5794</v>
      </c>
      <c r="B2720" s="19"/>
      <c r="C2720" s="28" t="s">
        <v>22871</v>
      </c>
      <c r="D2720" s="28" t="s">
        <v>22872</v>
      </c>
      <c r="E2720" s="22"/>
      <c r="F2720" s="22"/>
      <c r="G2720" s="22"/>
      <c r="H2720" s="23">
        <v>0</v>
      </c>
      <c r="I2720" s="22"/>
      <c r="J2720" s="23" t="s">
        <v>18202</v>
      </c>
      <c r="K2720" s="29">
        <v>43497</v>
      </c>
      <c r="L2720" s="23" t="s">
        <v>96</v>
      </c>
      <c r="M2720" s="22"/>
      <c r="N2720" s="22"/>
      <c r="O2720" s="22"/>
      <c r="P2720" s="24"/>
      <c r="Q2720" s="23" t="s">
        <v>172</v>
      </c>
      <c r="R2720" s="23" t="s">
        <v>173</v>
      </c>
      <c r="S2720" s="25"/>
      <c r="T2720" s="26"/>
      <c r="U2720" s="26"/>
      <c r="V2720" s="22"/>
      <c r="W2720" s="27"/>
      <c r="X2720" s="8"/>
      <c r="Y2720" s="8"/>
      <c r="Z2720" s="8"/>
      <c r="AA2720" s="8"/>
      <c r="AB2720" s="8"/>
      <c r="AC2720" s="8"/>
      <c r="AD2720" s="8"/>
      <c r="AE2720" s="8"/>
      <c r="AF2720" s="8"/>
      <c r="AG2720" s="8"/>
      <c r="AH2720" s="8"/>
      <c r="AI2720" s="8"/>
      <c r="AJ2720" s="8"/>
      <c r="AK2720" s="8"/>
    </row>
    <row r="2721" spans="1:37" ht="210.75">
      <c r="A2721" s="18">
        <v>5795</v>
      </c>
      <c r="B2721" s="19"/>
      <c r="C2721" s="28" t="s">
        <v>22871</v>
      </c>
      <c r="D2721" s="28" t="s">
        <v>22873</v>
      </c>
      <c r="E2721" s="22"/>
      <c r="F2721" s="23" t="s">
        <v>403</v>
      </c>
      <c r="G2721" s="22"/>
      <c r="H2721" s="23">
        <v>0</v>
      </c>
      <c r="I2721" s="22"/>
      <c r="J2721" s="23" t="s">
        <v>18202</v>
      </c>
      <c r="K2721" s="23" t="s">
        <v>18203</v>
      </c>
      <c r="L2721" s="23" t="s">
        <v>61</v>
      </c>
      <c r="M2721" s="22"/>
      <c r="N2721" s="22"/>
      <c r="O2721" s="22"/>
      <c r="P2721" s="24"/>
      <c r="Q2721" s="23" t="s">
        <v>172</v>
      </c>
      <c r="R2721" s="23" t="s">
        <v>173</v>
      </c>
      <c r="S2721" s="25"/>
      <c r="T2721" s="26"/>
      <c r="U2721" s="26"/>
      <c r="V2721" s="22"/>
      <c r="W2721" s="27"/>
      <c r="X2721" s="8"/>
      <c r="Y2721" s="8"/>
      <c r="Z2721" s="8"/>
      <c r="AA2721" s="8"/>
      <c r="AB2721" s="8"/>
      <c r="AC2721" s="8"/>
      <c r="AD2721" s="8"/>
      <c r="AE2721" s="8"/>
      <c r="AF2721" s="8"/>
      <c r="AG2721" s="8"/>
      <c r="AH2721" s="8"/>
      <c r="AI2721" s="8"/>
      <c r="AJ2721" s="8"/>
      <c r="AK2721" s="8"/>
    </row>
    <row r="2722" spans="1:37" ht="210.75">
      <c r="A2722" s="18">
        <v>5796</v>
      </c>
      <c r="B2722" s="19"/>
      <c r="C2722" s="28" t="s">
        <v>22874</v>
      </c>
      <c r="D2722" s="28" t="s">
        <v>22875</v>
      </c>
      <c r="E2722" s="22"/>
      <c r="F2722" s="22"/>
      <c r="G2722" s="22"/>
      <c r="H2722" s="23">
        <v>0</v>
      </c>
      <c r="I2722" s="22"/>
      <c r="J2722" s="23" t="s">
        <v>18202</v>
      </c>
      <c r="K2722" s="23" t="s">
        <v>18203</v>
      </c>
      <c r="L2722" s="23" t="s">
        <v>61</v>
      </c>
      <c r="M2722" s="22"/>
      <c r="N2722" s="22"/>
      <c r="O2722" s="22"/>
      <c r="P2722" s="24"/>
      <c r="Q2722" s="23" t="s">
        <v>99</v>
      </c>
      <c r="R2722" s="23" t="s">
        <v>179</v>
      </c>
      <c r="S2722" s="25"/>
      <c r="T2722" s="26"/>
      <c r="U2722" s="26"/>
      <c r="V2722" s="22"/>
      <c r="W2722" s="27"/>
      <c r="X2722" s="8"/>
      <c r="Y2722" s="8"/>
      <c r="Z2722" s="8"/>
      <c r="AA2722" s="8"/>
      <c r="AB2722" s="8"/>
      <c r="AC2722" s="8"/>
      <c r="AD2722" s="8"/>
      <c r="AE2722" s="8"/>
      <c r="AF2722" s="8"/>
      <c r="AG2722" s="8"/>
      <c r="AH2722" s="8"/>
      <c r="AI2722" s="8"/>
      <c r="AJ2722" s="8"/>
      <c r="AK2722" s="8"/>
    </row>
    <row r="2723" spans="1:37" ht="240.75">
      <c r="A2723" s="18">
        <v>5797</v>
      </c>
      <c r="B2723" s="19"/>
      <c r="C2723" s="28" t="s">
        <v>22876</v>
      </c>
      <c r="D2723" s="28" t="s">
        <v>22877</v>
      </c>
      <c r="E2723" s="22"/>
      <c r="F2723" s="22"/>
      <c r="G2723" s="22"/>
      <c r="H2723" s="23">
        <v>0</v>
      </c>
      <c r="I2723" s="22"/>
      <c r="J2723" s="23" t="s">
        <v>18202</v>
      </c>
      <c r="K2723" s="23" t="s">
        <v>18203</v>
      </c>
      <c r="L2723" s="23" t="s">
        <v>61</v>
      </c>
      <c r="M2723" s="22"/>
      <c r="N2723" s="22"/>
      <c r="O2723" s="22"/>
      <c r="P2723" s="24"/>
      <c r="Q2723" s="23" t="s">
        <v>99</v>
      </c>
      <c r="R2723" s="23" t="s">
        <v>179</v>
      </c>
      <c r="S2723" s="25"/>
      <c r="T2723" s="26"/>
      <c r="U2723" s="26"/>
      <c r="V2723" s="22"/>
      <c r="W2723" s="27"/>
      <c r="X2723" s="8"/>
      <c r="Y2723" s="8"/>
      <c r="Z2723" s="8"/>
      <c r="AA2723" s="8"/>
      <c r="AB2723" s="8"/>
      <c r="AC2723" s="8"/>
      <c r="AD2723" s="8"/>
      <c r="AE2723" s="8"/>
      <c r="AF2723" s="8"/>
      <c r="AG2723" s="8"/>
      <c r="AH2723" s="8"/>
      <c r="AI2723" s="8"/>
      <c r="AJ2723" s="8"/>
      <c r="AK2723" s="8"/>
    </row>
    <row r="2724" spans="1:37" ht="225.75">
      <c r="A2724" s="18">
        <v>5798</v>
      </c>
      <c r="B2724" s="19"/>
      <c r="C2724" s="28" t="s">
        <v>22876</v>
      </c>
      <c r="D2724" s="28" t="s">
        <v>22878</v>
      </c>
      <c r="E2724" s="22"/>
      <c r="F2724" s="22"/>
      <c r="G2724" s="22"/>
      <c r="H2724" s="23">
        <v>0</v>
      </c>
      <c r="I2724" s="22"/>
      <c r="J2724" s="23" t="s">
        <v>18202</v>
      </c>
      <c r="K2724" s="23" t="s">
        <v>18203</v>
      </c>
      <c r="L2724" s="23" t="s">
        <v>61</v>
      </c>
      <c r="M2724" s="22"/>
      <c r="N2724" s="22"/>
      <c r="O2724" s="22"/>
      <c r="P2724" s="24"/>
      <c r="Q2724" s="23" t="s">
        <v>99</v>
      </c>
      <c r="R2724" s="23" t="s">
        <v>179</v>
      </c>
      <c r="S2724" s="25"/>
      <c r="T2724" s="26"/>
      <c r="U2724" s="26"/>
      <c r="V2724" s="22"/>
      <c r="W2724" s="27"/>
      <c r="X2724" s="8"/>
      <c r="Y2724" s="8"/>
      <c r="Z2724" s="8"/>
      <c r="AA2724" s="8"/>
      <c r="AB2724" s="8"/>
      <c r="AC2724" s="8"/>
      <c r="AD2724" s="8"/>
      <c r="AE2724" s="8"/>
      <c r="AF2724" s="8"/>
      <c r="AG2724" s="8"/>
      <c r="AH2724" s="8"/>
      <c r="AI2724" s="8"/>
      <c r="AJ2724" s="8"/>
      <c r="AK2724" s="8"/>
    </row>
    <row r="2725" spans="1:37" ht="195.75">
      <c r="A2725" s="18">
        <v>5799</v>
      </c>
      <c r="B2725" s="19"/>
      <c r="C2725" s="28" t="s">
        <v>22876</v>
      </c>
      <c r="D2725" s="28" t="s">
        <v>22879</v>
      </c>
      <c r="E2725" s="22"/>
      <c r="F2725" s="22"/>
      <c r="G2725" s="22"/>
      <c r="H2725" s="23">
        <v>0</v>
      </c>
      <c r="I2725" s="22"/>
      <c r="J2725" s="23" t="s">
        <v>18202</v>
      </c>
      <c r="K2725" s="23" t="s">
        <v>18203</v>
      </c>
      <c r="L2725" s="23" t="s">
        <v>61</v>
      </c>
      <c r="M2725" s="22"/>
      <c r="N2725" s="22"/>
      <c r="O2725" s="22"/>
      <c r="P2725" s="24"/>
      <c r="Q2725" s="23" t="s">
        <v>99</v>
      </c>
      <c r="R2725" s="23" t="s">
        <v>179</v>
      </c>
      <c r="S2725" s="25"/>
      <c r="T2725" s="26"/>
      <c r="U2725" s="26"/>
      <c r="V2725" s="22"/>
      <c r="W2725" s="27"/>
      <c r="X2725" s="8"/>
      <c r="Y2725" s="8"/>
      <c r="Z2725" s="8"/>
      <c r="AA2725" s="8"/>
      <c r="AB2725" s="8"/>
      <c r="AC2725" s="8"/>
      <c r="AD2725" s="8"/>
      <c r="AE2725" s="8"/>
      <c r="AF2725" s="8"/>
      <c r="AG2725" s="8"/>
      <c r="AH2725" s="8"/>
      <c r="AI2725" s="8"/>
      <c r="AJ2725" s="8"/>
      <c r="AK2725" s="8"/>
    </row>
    <row r="2726" spans="1:37" ht="75.75">
      <c r="A2726" s="18">
        <v>5800</v>
      </c>
      <c r="B2726" s="19"/>
      <c r="C2726" s="28" t="s">
        <v>22880</v>
      </c>
      <c r="D2726" s="28" t="s">
        <v>22881</v>
      </c>
      <c r="E2726" s="22"/>
      <c r="F2726" s="22"/>
      <c r="G2726" s="22"/>
      <c r="H2726" s="23">
        <v>0</v>
      </c>
      <c r="I2726" s="22"/>
      <c r="J2726" s="23" t="s">
        <v>18202</v>
      </c>
      <c r="K2726" s="23" t="s">
        <v>18203</v>
      </c>
      <c r="L2726" s="23" t="s">
        <v>61</v>
      </c>
      <c r="M2726" s="22"/>
      <c r="N2726" s="22"/>
      <c r="O2726" s="22"/>
      <c r="P2726" s="24"/>
      <c r="Q2726" s="23" t="s">
        <v>99</v>
      </c>
      <c r="R2726" s="23" t="s">
        <v>179</v>
      </c>
      <c r="S2726" s="25"/>
      <c r="T2726" s="26"/>
      <c r="U2726" s="26"/>
      <c r="V2726" s="22"/>
      <c r="W2726" s="27"/>
      <c r="X2726" s="8"/>
      <c r="Y2726" s="8"/>
      <c r="Z2726" s="8"/>
      <c r="AA2726" s="8"/>
      <c r="AB2726" s="8"/>
      <c r="AC2726" s="8"/>
      <c r="AD2726" s="8"/>
      <c r="AE2726" s="8"/>
      <c r="AF2726" s="8"/>
      <c r="AG2726" s="8"/>
      <c r="AH2726" s="8"/>
      <c r="AI2726" s="8"/>
      <c r="AJ2726" s="8"/>
      <c r="AK2726" s="8"/>
    </row>
    <row r="2727" spans="1:37" ht="300.75">
      <c r="A2727" s="18">
        <v>5801</v>
      </c>
      <c r="B2727" s="19"/>
      <c r="C2727" s="28" t="s">
        <v>22882</v>
      </c>
      <c r="D2727" s="28" t="s">
        <v>22883</v>
      </c>
      <c r="E2727" s="22"/>
      <c r="F2727" s="22"/>
      <c r="G2727" s="22"/>
      <c r="H2727" s="23">
        <v>0</v>
      </c>
      <c r="I2727" s="22"/>
      <c r="J2727" s="23" t="s">
        <v>18202</v>
      </c>
      <c r="K2727" s="23" t="s">
        <v>18203</v>
      </c>
      <c r="L2727" s="23" t="s">
        <v>61</v>
      </c>
      <c r="M2727" s="22"/>
      <c r="N2727" s="22"/>
      <c r="O2727" s="22"/>
      <c r="P2727" s="24"/>
      <c r="Q2727" s="23" t="s">
        <v>99</v>
      </c>
      <c r="R2727" s="23" t="s">
        <v>179</v>
      </c>
      <c r="S2727" s="25"/>
      <c r="T2727" s="26"/>
      <c r="U2727" s="26"/>
      <c r="V2727" s="22"/>
      <c r="W2727" s="27"/>
      <c r="X2727" s="8"/>
      <c r="Y2727" s="8"/>
      <c r="Z2727" s="8"/>
      <c r="AA2727" s="8"/>
      <c r="AB2727" s="8"/>
      <c r="AC2727" s="8"/>
      <c r="AD2727" s="8"/>
      <c r="AE2727" s="8"/>
      <c r="AF2727" s="8"/>
      <c r="AG2727" s="8"/>
      <c r="AH2727" s="8"/>
      <c r="AI2727" s="8"/>
      <c r="AJ2727" s="8"/>
      <c r="AK2727" s="8"/>
    </row>
    <row r="2728" spans="1:37" ht="60.75">
      <c r="A2728" s="18">
        <v>5802</v>
      </c>
      <c r="B2728" s="19"/>
      <c r="C2728" s="28" t="s">
        <v>22884</v>
      </c>
      <c r="D2728" s="28" t="s">
        <v>22885</v>
      </c>
      <c r="E2728" s="22"/>
      <c r="F2728" s="22"/>
      <c r="G2728" s="22"/>
      <c r="H2728" s="23">
        <v>0</v>
      </c>
      <c r="I2728" s="22"/>
      <c r="J2728" s="23" t="s">
        <v>18202</v>
      </c>
      <c r="K2728" s="23" t="s">
        <v>18203</v>
      </c>
      <c r="L2728" s="23" t="s">
        <v>61</v>
      </c>
      <c r="M2728" s="22"/>
      <c r="N2728" s="22"/>
      <c r="O2728" s="22"/>
      <c r="P2728" s="24"/>
      <c r="Q2728" s="23" t="s">
        <v>99</v>
      </c>
      <c r="R2728" s="23" t="s">
        <v>179</v>
      </c>
      <c r="S2728" s="25"/>
      <c r="T2728" s="26"/>
      <c r="U2728" s="26"/>
      <c r="V2728" s="22"/>
      <c r="W2728" s="27"/>
      <c r="X2728" s="8"/>
      <c r="Y2728" s="8"/>
      <c r="Z2728" s="8"/>
      <c r="AA2728" s="8"/>
      <c r="AB2728" s="8"/>
      <c r="AC2728" s="8"/>
      <c r="AD2728" s="8"/>
      <c r="AE2728" s="8"/>
      <c r="AF2728" s="8"/>
      <c r="AG2728" s="8"/>
      <c r="AH2728" s="8"/>
      <c r="AI2728" s="8"/>
      <c r="AJ2728" s="8"/>
      <c r="AK2728" s="8"/>
    </row>
    <row r="2729" spans="1:37" ht="409.6">
      <c r="A2729" s="18">
        <v>5805</v>
      </c>
      <c r="B2729" s="19"/>
      <c r="C2729" s="28" t="s">
        <v>22886</v>
      </c>
      <c r="D2729" s="21"/>
      <c r="E2729" s="22"/>
      <c r="F2729" s="22"/>
      <c r="G2729" s="22"/>
      <c r="H2729" s="23">
        <v>0</v>
      </c>
      <c r="I2729" s="22"/>
      <c r="J2729" s="23" t="s">
        <v>18202</v>
      </c>
      <c r="K2729" s="22"/>
      <c r="L2729" s="23" t="s">
        <v>22554</v>
      </c>
      <c r="M2729" s="23">
        <v>2017</v>
      </c>
      <c r="N2729" s="22"/>
      <c r="O2729" s="22"/>
      <c r="P2729" s="24"/>
      <c r="Q2729" s="23" t="s">
        <v>20</v>
      </c>
      <c r="R2729" s="23" t="s">
        <v>21</v>
      </c>
      <c r="S2729" s="25"/>
      <c r="T2729" s="26"/>
      <c r="U2729" s="26"/>
      <c r="V2729" s="22"/>
      <c r="W2729" s="27"/>
      <c r="X2729" s="8"/>
      <c r="Y2729" s="8"/>
      <c r="Z2729" s="8"/>
      <c r="AA2729" s="8"/>
      <c r="AB2729" s="8"/>
      <c r="AC2729" s="8"/>
      <c r="AD2729" s="8"/>
      <c r="AE2729" s="8"/>
      <c r="AF2729" s="8"/>
      <c r="AG2729" s="8"/>
      <c r="AH2729" s="8"/>
      <c r="AI2729" s="8"/>
      <c r="AJ2729" s="8"/>
      <c r="AK2729" s="8"/>
    </row>
    <row r="2730" spans="1:37" ht="409.6">
      <c r="A2730" s="18">
        <v>5806</v>
      </c>
      <c r="B2730" s="19"/>
      <c r="C2730" s="28" t="s">
        <v>22887</v>
      </c>
      <c r="D2730" s="21"/>
      <c r="E2730" s="22"/>
      <c r="F2730" s="22"/>
      <c r="G2730" s="22"/>
      <c r="H2730" s="23">
        <v>0</v>
      </c>
      <c r="I2730" s="22"/>
      <c r="J2730" s="23" t="s">
        <v>18202</v>
      </c>
      <c r="K2730" s="22"/>
      <c r="L2730" s="23" t="s">
        <v>21045</v>
      </c>
      <c r="M2730" s="23">
        <v>2017</v>
      </c>
      <c r="N2730" s="22"/>
      <c r="O2730" s="22"/>
      <c r="P2730" s="24"/>
      <c r="Q2730" s="23" t="s">
        <v>20</v>
      </c>
      <c r="R2730" s="23" t="s">
        <v>21</v>
      </c>
      <c r="S2730" s="25"/>
      <c r="T2730" s="26"/>
      <c r="U2730" s="26"/>
      <c r="V2730" s="22"/>
      <c r="W2730" s="27"/>
      <c r="X2730" s="8"/>
      <c r="Y2730" s="8"/>
      <c r="Z2730" s="8"/>
      <c r="AA2730" s="8"/>
      <c r="AB2730" s="8"/>
      <c r="AC2730" s="8"/>
      <c r="AD2730" s="8"/>
      <c r="AE2730" s="8"/>
      <c r="AF2730" s="8"/>
      <c r="AG2730" s="8"/>
      <c r="AH2730" s="8"/>
      <c r="AI2730" s="8"/>
      <c r="AJ2730" s="8"/>
      <c r="AK2730" s="8"/>
    </row>
    <row r="2731" spans="1:37" ht="90.75">
      <c r="A2731" s="18">
        <v>5807</v>
      </c>
      <c r="B2731" s="19"/>
      <c r="C2731" s="28" t="s">
        <v>22888</v>
      </c>
      <c r="D2731" s="28" t="s">
        <v>22889</v>
      </c>
      <c r="E2731" s="22"/>
      <c r="F2731" s="23" t="s">
        <v>50</v>
      </c>
      <c r="G2731" s="22"/>
      <c r="H2731" s="23">
        <v>0</v>
      </c>
      <c r="I2731" s="22"/>
      <c r="J2731" s="23" t="s">
        <v>18202</v>
      </c>
      <c r="K2731" s="29">
        <v>43497</v>
      </c>
      <c r="L2731" s="23" t="s">
        <v>96</v>
      </c>
      <c r="M2731" s="22"/>
      <c r="N2731" s="23" t="s">
        <v>22890</v>
      </c>
      <c r="O2731" s="22"/>
      <c r="P2731" s="24"/>
      <c r="Q2731" s="23" t="s">
        <v>18392</v>
      </c>
      <c r="R2731" s="23" t="s">
        <v>127</v>
      </c>
      <c r="S2731" s="25"/>
      <c r="T2731" s="26"/>
      <c r="U2731" s="26"/>
      <c r="V2731" s="22"/>
      <c r="W2731" s="27"/>
      <c r="X2731" s="8"/>
      <c r="Y2731" s="8"/>
      <c r="Z2731" s="8"/>
      <c r="AA2731" s="8"/>
      <c r="AB2731" s="8"/>
      <c r="AC2731" s="8"/>
      <c r="AD2731" s="8"/>
      <c r="AE2731" s="8"/>
      <c r="AF2731" s="8"/>
      <c r="AG2731" s="8"/>
      <c r="AH2731" s="8"/>
      <c r="AI2731" s="8"/>
      <c r="AJ2731" s="8"/>
      <c r="AK2731" s="8"/>
    </row>
    <row r="2732" spans="1:37" ht="60.75">
      <c r="A2732" s="18">
        <v>5809</v>
      </c>
      <c r="B2732" s="19"/>
      <c r="C2732" s="28" t="s">
        <v>22891</v>
      </c>
      <c r="D2732" s="28" t="s">
        <v>22892</v>
      </c>
      <c r="E2732" s="22"/>
      <c r="F2732" s="23" t="s">
        <v>50</v>
      </c>
      <c r="G2732" s="23" t="s">
        <v>22893</v>
      </c>
      <c r="H2732" s="23">
        <v>0</v>
      </c>
      <c r="I2732" s="22"/>
      <c r="J2732" s="23" t="s">
        <v>18202</v>
      </c>
      <c r="K2732" s="29">
        <v>43497</v>
      </c>
      <c r="L2732" s="23" t="s">
        <v>20770</v>
      </c>
      <c r="M2732" s="22"/>
      <c r="N2732" s="23" t="s">
        <v>18625</v>
      </c>
      <c r="O2732" s="22"/>
      <c r="P2732" s="24"/>
      <c r="Q2732" s="23" t="s">
        <v>29</v>
      </c>
      <c r="R2732" s="23" t="s">
        <v>30</v>
      </c>
      <c r="S2732" s="25"/>
      <c r="T2732" s="26"/>
      <c r="U2732" s="26"/>
      <c r="V2732" s="22"/>
      <c r="W2732" s="27"/>
      <c r="X2732" s="8"/>
      <c r="Y2732" s="8"/>
      <c r="Z2732" s="8"/>
      <c r="AA2732" s="8"/>
      <c r="AB2732" s="8"/>
      <c r="AC2732" s="8"/>
      <c r="AD2732" s="8"/>
      <c r="AE2732" s="8"/>
      <c r="AF2732" s="8"/>
      <c r="AG2732" s="8"/>
      <c r="AH2732" s="8"/>
      <c r="AI2732" s="8"/>
      <c r="AJ2732" s="8"/>
      <c r="AK2732" s="8"/>
    </row>
    <row r="2733" spans="1:37" ht="210.75">
      <c r="A2733" s="18">
        <v>5811</v>
      </c>
      <c r="B2733" s="19"/>
      <c r="C2733" s="28" t="s">
        <v>22894</v>
      </c>
      <c r="D2733" s="28" t="s">
        <v>22895</v>
      </c>
      <c r="E2733" s="22"/>
      <c r="F2733" s="23" t="s">
        <v>165</v>
      </c>
      <c r="G2733" s="23" t="s">
        <v>18782</v>
      </c>
      <c r="H2733" s="23">
        <v>0</v>
      </c>
      <c r="I2733" s="22"/>
      <c r="J2733" s="23" t="s">
        <v>18202</v>
      </c>
      <c r="K2733" s="29">
        <v>43497</v>
      </c>
      <c r="L2733" s="23" t="s">
        <v>20770</v>
      </c>
      <c r="M2733" s="22"/>
      <c r="N2733" s="23" t="s">
        <v>18783</v>
      </c>
      <c r="O2733" s="22"/>
      <c r="P2733" s="24"/>
      <c r="Q2733" s="23" t="s">
        <v>29</v>
      </c>
      <c r="R2733" s="23" t="s">
        <v>30</v>
      </c>
      <c r="S2733" s="25"/>
      <c r="T2733" s="26"/>
      <c r="U2733" s="26"/>
      <c r="V2733" s="22"/>
      <c r="W2733" s="27"/>
      <c r="X2733" s="8"/>
      <c r="Y2733" s="8"/>
      <c r="Z2733" s="8"/>
      <c r="AA2733" s="8"/>
      <c r="AB2733" s="8"/>
      <c r="AC2733" s="8"/>
      <c r="AD2733" s="8"/>
      <c r="AE2733" s="8"/>
      <c r="AF2733" s="8"/>
      <c r="AG2733" s="8"/>
      <c r="AH2733" s="8"/>
      <c r="AI2733" s="8"/>
      <c r="AJ2733" s="8"/>
      <c r="AK2733" s="8"/>
    </row>
    <row r="2734" spans="1:37" ht="409.6">
      <c r="A2734" s="18">
        <v>5812</v>
      </c>
      <c r="B2734" s="19"/>
      <c r="C2734" s="28" t="s">
        <v>22896</v>
      </c>
      <c r="D2734" s="21"/>
      <c r="E2734" s="22"/>
      <c r="F2734" s="22"/>
      <c r="G2734" s="22"/>
      <c r="H2734" s="23">
        <v>0</v>
      </c>
      <c r="I2734" s="22"/>
      <c r="J2734" s="23" t="s">
        <v>18202</v>
      </c>
      <c r="K2734" s="22"/>
      <c r="L2734" s="23" t="s">
        <v>2053</v>
      </c>
      <c r="M2734" s="23">
        <v>2017</v>
      </c>
      <c r="N2734" s="22"/>
      <c r="O2734" s="22"/>
      <c r="P2734" s="24"/>
      <c r="Q2734" s="23" t="s">
        <v>20</v>
      </c>
      <c r="R2734" s="23" t="s">
        <v>21</v>
      </c>
      <c r="S2734" s="25"/>
      <c r="T2734" s="26"/>
      <c r="U2734" s="26"/>
      <c r="V2734" s="22"/>
      <c r="W2734" s="27"/>
      <c r="X2734" s="8"/>
      <c r="Y2734" s="8"/>
      <c r="Z2734" s="8"/>
      <c r="AA2734" s="8"/>
      <c r="AB2734" s="8"/>
      <c r="AC2734" s="8"/>
      <c r="AD2734" s="8"/>
      <c r="AE2734" s="8"/>
      <c r="AF2734" s="8"/>
      <c r="AG2734" s="8"/>
      <c r="AH2734" s="8"/>
      <c r="AI2734" s="8"/>
      <c r="AJ2734" s="8"/>
      <c r="AK2734" s="8"/>
    </row>
    <row r="2735" spans="1:37" ht="75.75">
      <c r="A2735" s="18">
        <v>5822</v>
      </c>
      <c r="B2735" s="19"/>
      <c r="C2735" s="28" t="s">
        <v>11376</v>
      </c>
      <c r="D2735" s="28" t="s">
        <v>22897</v>
      </c>
      <c r="E2735" s="22"/>
      <c r="F2735" s="22"/>
      <c r="G2735" s="22"/>
      <c r="H2735" s="23">
        <v>0</v>
      </c>
      <c r="I2735" s="22"/>
      <c r="J2735" s="23" t="s">
        <v>18202</v>
      </c>
      <c r="K2735" s="22"/>
      <c r="L2735" s="23" t="s">
        <v>20770</v>
      </c>
      <c r="M2735" s="22"/>
      <c r="N2735" s="22"/>
      <c r="O2735" s="22"/>
      <c r="P2735" s="24"/>
      <c r="Q2735" s="23" t="s">
        <v>29</v>
      </c>
      <c r="R2735" s="23" t="s">
        <v>30</v>
      </c>
      <c r="S2735" s="25"/>
      <c r="T2735" s="26"/>
      <c r="U2735" s="26"/>
      <c r="V2735" s="22"/>
      <c r="W2735" s="27"/>
      <c r="X2735" s="8"/>
      <c r="Y2735" s="8"/>
      <c r="Z2735" s="8"/>
      <c r="AA2735" s="8"/>
      <c r="AB2735" s="8"/>
      <c r="AC2735" s="8"/>
      <c r="AD2735" s="8"/>
      <c r="AE2735" s="8"/>
      <c r="AF2735" s="8"/>
      <c r="AG2735" s="8"/>
      <c r="AH2735" s="8"/>
      <c r="AI2735" s="8"/>
      <c r="AJ2735" s="8"/>
      <c r="AK2735" s="8"/>
    </row>
    <row r="2736" spans="1:37" ht="150.75">
      <c r="A2736" s="18">
        <v>5823</v>
      </c>
      <c r="B2736" s="19"/>
      <c r="C2736" s="28" t="s">
        <v>22898</v>
      </c>
      <c r="D2736" s="28" t="s">
        <v>22899</v>
      </c>
      <c r="E2736" s="22"/>
      <c r="F2736" s="23" t="s">
        <v>50</v>
      </c>
      <c r="G2736" s="23" t="s">
        <v>18554</v>
      </c>
      <c r="H2736" s="23">
        <v>0</v>
      </c>
      <c r="I2736" s="22"/>
      <c r="J2736" s="23" t="s">
        <v>18202</v>
      </c>
      <c r="K2736" s="29">
        <v>43497</v>
      </c>
      <c r="L2736" s="23" t="s">
        <v>20770</v>
      </c>
      <c r="M2736" s="22"/>
      <c r="N2736" s="23" t="s">
        <v>18587</v>
      </c>
      <c r="O2736" s="22"/>
      <c r="P2736" s="24"/>
      <c r="Q2736" s="23" t="s">
        <v>29</v>
      </c>
      <c r="R2736" s="23" t="s">
        <v>30</v>
      </c>
      <c r="S2736" s="25"/>
      <c r="T2736" s="26"/>
      <c r="U2736" s="26"/>
      <c r="V2736" s="22"/>
      <c r="W2736" s="27"/>
      <c r="X2736" s="8"/>
      <c r="Y2736" s="8"/>
      <c r="Z2736" s="8"/>
      <c r="AA2736" s="8"/>
      <c r="AB2736" s="8"/>
      <c r="AC2736" s="8"/>
      <c r="AD2736" s="8"/>
      <c r="AE2736" s="8"/>
      <c r="AF2736" s="8"/>
      <c r="AG2736" s="8"/>
      <c r="AH2736" s="8"/>
      <c r="AI2736" s="8"/>
      <c r="AJ2736" s="8"/>
      <c r="AK2736" s="8"/>
    </row>
    <row r="2737" spans="1:37" ht="120.75">
      <c r="A2737" s="18">
        <v>5827</v>
      </c>
      <c r="B2737" s="19"/>
      <c r="C2737" s="28" t="s">
        <v>22900</v>
      </c>
      <c r="D2737" s="28" t="s">
        <v>22901</v>
      </c>
      <c r="E2737" s="22"/>
      <c r="F2737" s="23" t="s">
        <v>108</v>
      </c>
      <c r="G2737" s="23" t="s">
        <v>18589</v>
      </c>
      <c r="H2737" s="23">
        <v>0</v>
      </c>
      <c r="I2737" s="22"/>
      <c r="J2737" s="23" t="s">
        <v>18202</v>
      </c>
      <c r="K2737" s="29">
        <v>43497</v>
      </c>
      <c r="L2737" s="23" t="s">
        <v>90</v>
      </c>
      <c r="M2737" s="22"/>
      <c r="N2737" s="23" t="s">
        <v>18722</v>
      </c>
      <c r="O2737" s="22"/>
      <c r="P2737" s="24"/>
      <c r="Q2737" s="23" t="s">
        <v>29</v>
      </c>
      <c r="R2737" s="23" t="s">
        <v>30</v>
      </c>
      <c r="S2737" s="25"/>
      <c r="T2737" s="26"/>
      <c r="U2737" s="26"/>
      <c r="V2737" s="22"/>
      <c r="W2737" s="27"/>
      <c r="X2737" s="8"/>
      <c r="Y2737" s="8"/>
      <c r="Z2737" s="8"/>
      <c r="AA2737" s="8"/>
      <c r="AB2737" s="8"/>
      <c r="AC2737" s="8"/>
      <c r="AD2737" s="8"/>
      <c r="AE2737" s="8"/>
      <c r="AF2737" s="8"/>
      <c r="AG2737" s="8"/>
      <c r="AH2737" s="8"/>
      <c r="AI2737" s="8"/>
      <c r="AJ2737" s="8"/>
      <c r="AK2737" s="8"/>
    </row>
    <row r="2738" spans="1:37" ht="150.75">
      <c r="A2738" s="18">
        <v>5828</v>
      </c>
      <c r="B2738" s="30" t="s">
        <v>18914</v>
      </c>
      <c r="C2738" s="28" t="s">
        <v>22902</v>
      </c>
      <c r="D2738" s="28" t="s">
        <v>22903</v>
      </c>
      <c r="E2738" s="22"/>
      <c r="F2738" s="23" t="s">
        <v>108</v>
      </c>
      <c r="G2738" s="22"/>
      <c r="H2738" s="23">
        <v>0</v>
      </c>
      <c r="I2738" s="22"/>
      <c r="J2738" s="23" t="s">
        <v>18202</v>
      </c>
      <c r="K2738" s="23" t="s">
        <v>18203</v>
      </c>
      <c r="L2738" s="23" t="s">
        <v>35</v>
      </c>
      <c r="M2738" s="22"/>
      <c r="N2738" s="22"/>
      <c r="O2738" s="23" t="s">
        <v>1195</v>
      </c>
      <c r="P2738" s="24"/>
      <c r="Q2738" s="23" t="s">
        <v>99</v>
      </c>
      <c r="R2738" s="23" t="s">
        <v>10886</v>
      </c>
      <c r="S2738" s="25"/>
      <c r="T2738" s="26"/>
      <c r="U2738" s="26"/>
      <c r="V2738" s="22"/>
      <c r="W2738" s="27"/>
      <c r="X2738" s="8"/>
      <c r="Y2738" s="8"/>
      <c r="Z2738" s="8"/>
      <c r="AA2738" s="8"/>
      <c r="AB2738" s="8"/>
      <c r="AC2738" s="8"/>
      <c r="AD2738" s="8"/>
      <c r="AE2738" s="8"/>
      <c r="AF2738" s="8"/>
      <c r="AG2738" s="8"/>
      <c r="AH2738" s="8"/>
      <c r="AI2738" s="8"/>
      <c r="AJ2738" s="8"/>
      <c r="AK2738" s="8"/>
    </row>
    <row r="2739" spans="1:37" ht="409.6">
      <c r="A2739" s="18">
        <v>5829</v>
      </c>
      <c r="B2739" s="19"/>
      <c r="C2739" s="28" t="s">
        <v>22904</v>
      </c>
      <c r="D2739" s="21"/>
      <c r="E2739" s="22"/>
      <c r="F2739" s="22"/>
      <c r="G2739" s="22"/>
      <c r="H2739" s="23">
        <v>0</v>
      </c>
      <c r="I2739" s="22"/>
      <c r="J2739" s="23" t="s">
        <v>18202</v>
      </c>
      <c r="K2739" s="22"/>
      <c r="L2739" s="23" t="s">
        <v>21045</v>
      </c>
      <c r="M2739" s="23">
        <v>2017</v>
      </c>
      <c r="N2739" s="22"/>
      <c r="O2739" s="22"/>
      <c r="P2739" s="24"/>
      <c r="Q2739" s="23" t="s">
        <v>20</v>
      </c>
      <c r="R2739" s="23" t="s">
        <v>21</v>
      </c>
      <c r="S2739" s="25"/>
      <c r="T2739" s="26"/>
      <c r="U2739" s="26"/>
      <c r="V2739" s="22"/>
      <c r="W2739" s="27"/>
      <c r="X2739" s="8"/>
      <c r="Y2739" s="8"/>
      <c r="Z2739" s="8"/>
      <c r="AA2739" s="8"/>
      <c r="AB2739" s="8"/>
      <c r="AC2739" s="8"/>
      <c r="AD2739" s="8"/>
      <c r="AE2739" s="8"/>
      <c r="AF2739" s="8"/>
      <c r="AG2739" s="8"/>
      <c r="AH2739" s="8"/>
      <c r="AI2739" s="8"/>
      <c r="AJ2739" s="8"/>
      <c r="AK2739" s="8"/>
    </row>
    <row r="2740" spans="1:37" ht="409.6">
      <c r="A2740" s="18">
        <v>5830</v>
      </c>
      <c r="B2740" s="19"/>
      <c r="C2740" s="28" t="s">
        <v>22905</v>
      </c>
      <c r="D2740" s="21"/>
      <c r="E2740" s="22"/>
      <c r="F2740" s="22"/>
      <c r="G2740" s="22"/>
      <c r="H2740" s="23">
        <v>0</v>
      </c>
      <c r="I2740" s="22"/>
      <c r="J2740" s="23" t="s">
        <v>18202</v>
      </c>
      <c r="K2740" s="22"/>
      <c r="L2740" s="23" t="s">
        <v>18267</v>
      </c>
      <c r="M2740" s="23">
        <v>2017</v>
      </c>
      <c r="N2740" s="22"/>
      <c r="O2740" s="22"/>
      <c r="P2740" s="24"/>
      <c r="Q2740" s="23" t="s">
        <v>20</v>
      </c>
      <c r="R2740" s="23" t="s">
        <v>21</v>
      </c>
      <c r="S2740" s="25"/>
      <c r="T2740" s="26"/>
      <c r="U2740" s="26"/>
      <c r="V2740" s="22"/>
      <c r="W2740" s="27"/>
      <c r="X2740" s="8"/>
      <c r="Y2740" s="8"/>
      <c r="Z2740" s="8"/>
      <c r="AA2740" s="8"/>
      <c r="AB2740" s="8"/>
      <c r="AC2740" s="8"/>
      <c r="AD2740" s="8"/>
      <c r="AE2740" s="8"/>
      <c r="AF2740" s="8"/>
      <c r="AG2740" s="8"/>
      <c r="AH2740" s="8"/>
      <c r="AI2740" s="8"/>
      <c r="AJ2740" s="8"/>
      <c r="AK2740" s="8"/>
    </row>
    <row r="2741" spans="1:37" ht="409.6">
      <c r="A2741" s="18">
        <v>5831</v>
      </c>
      <c r="B2741" s="19"/>
      <c r="C2741" s="28" t="s">
        <v>22906</v>
      </c>
      <c r="D2741" s="21"/>
      <c r="E2741" s="22"/>
      <c r="F2741" s="22"/>
      <c r="G2741" s="22"/>
      <c r="H2741" s="23">
        <v>0</v>
      </c>
      <c r="I2741" s="22"/>
      <c r="J2741" s="23" t="s">
        <v>18202</v>
      </c>
      <c r="K2741" s="22"/>
      <c r="L2741" s="23" t="s">
        <v>21045</v>
      </c>
      <c r="M2741" s="23">
        <v>2017</v>
      </c>
      <c r="N2741" s="22"/>
      <c r="O2741" s="22"/>
      <c r="P2741" s="24"/>
      <c r="Q2741" s="23" t="s">
        <v>20</v>
      </c>
      <c r="R2741" s="23" t="s">
        <v>21</v>
      </c>
      <c r="S2741" s="25"/>
      <c r="T2741" s="26"/>
      <c r="U2741" s="26"/>
      <c r="V2741" s="22"/>
      <c r="W2741" s="27"/>
      <c r="X2741" s="8"/>
      <c r="Y2741" s="8"/>
      <c r="Z2741" s="8"/>
      <c r="AA2741" s="8"/>
      <c r="AB2741" s="8"/>
      <c r="AC2741" s="8"/>
      <c r="AD2741" s="8"/>
      <c r="AE2741" s="8"/>
      <c r="AF2741" s="8"/>
      <c r="AG2741" s="8"/>
      <c r="AH2741" s="8"/>
      <c r="AI2741" s="8"/>
      <c r="AJ2741" s="8"/>
      <c r="AK2741" s="8"/>
    </row>
    <row r="2742" spans="1:37" ht="409.6">
      <c r="A2742" s="18">
        <v>5833</v>
      </c>
      <c r="B2742" s="19"/>
      <c r="C2742" s="28" t="s">
        <v>22907</v>
      </c>
      <c r="D2742" s="21"/>
      <c r="E2742" s="22"/>
      <c r="F2742" s="22"/>
      <c r="G2742" s="22"/>
      <c r="H2742" s="23">
        <v>0</v>
      </c>
      <c r="I2742" s="22"/>
      <c r="J2742" s="23" t="s">
        <v>18202</v>
      </c>
      <c r="K2742" s="22"/>
      <c r="L2742" s="23" t="s">
        <v>21045</v>
      </c>
      <c r="M2742" s="23">
        <v>2017</v>
      </c>
      <c r="N2742" s="22"/>
      <c r="O2742" s="22"/>
      <c r="P2742" s="24"/>
      <c r="Q2742" s="23" t="s">
        <v>20</v>
      </c>
      <c r="R2742" s="23" t="s">
        <v>21</v>
      </c>
      <c r="S2742" s="25"/>
      <c r="T2742" s="26"/>
      <c r="U2742" s="26"/>
      <c r="V2742" s="22"/>
      <c r="W2742" s="27"/>
      <c r="X2742" s="8"/>
      <c r="Y2742" s="8"/>
      <c r="Z2742" s="8"/>
      <c r="AA2742" s="8"/>
      <c r="AB2742" s="8"/>
      <c r="AC2742" s="8"/>
      <c r="AD2742" s="8"/>
      <c r="AE2742" s="8"/>
      <c r="AF2742" s="8"/>
      <c r="AG2742" s="8"/>
      <c r="AH2742" s="8"/>
      <c r="AI2742" s="8"/>
      <c r="AJ2742" s="8"/>
      <c r="AK2742" s="8"/>
    </row>
    <row r="2743" spans="1:37" ht="105.75">
      <c r="A2743" s="18">
        <v>5834</v>
      </c>
      <c r="B2743" s="19"/>
      <c r="C2743" s="28" t="s">
        <v>22908</v>
      </c>
      <c r="D2743" s="28" t="s">
        <v>22909</v>
      </c>
      <c r="E2743" s="22"/>
      <c r="F2743" s="22"/>
      <c r="G2743" s="22"/>
      <c r="H2743" s="23">
        <v>0</v>
      </c>
      <c r="I2743" s="22"/>
      <c r="J2743" s="23" t="s">
        <v>18202</v>
      </c>
      <c r="K2743" s="22"/>
      <c r="L2743" s="23" t="s">
        <v>219</v>
      </c>
      <c r="M2743" s="22"/>
      <c r="N2743" s="22"/>
      <c r="O2743" s="22"/>
      <c r="P2743" s="24"/>
      <c r="Q2743" s="22"/>
      <c r="R2743" s="23" t="s">
        <v>12731</v>
      </c>
      <c r="S2743" s="25"/>
      <c r="T2743" s="26"/>
      <c r="U2743" s="32" t="s">
        <v>545</v>
      </c>
      <c r="V2743" s="22"/>
      <c r="W2743" s="27"/>
      <c r="X2743" s="8"/>
      <c r="Y2743" s="8"/>
      <c r="Z2743" s="8"/>
      <c r="AA2743" s="8"/>
      <c r="AB2743" s="8"/>
      <c r="AC2743" s="8"/>
      <c r="AD2743" s="8"/>
      <c r="AE2743" s="8"/>
      <c r="AF2743" s="8"/>
      <c r="AG2743" s="8"/>
      <c r="AH2743" s="8"/>
      <c r="AI2743" s="8"/>
      <c r="AJ2743" s="8"/>
      <c r="AK2743" s="8"/>
    </row>
    <row r="2744" spans="1:37" ht="45.75">
      <c r="A2744" s="18">
        <v>5835</v>
      </c>
      <c r="B2744" s="19"/>
      <c r="C2744" s="28" t="s">
        <v>22910</v>
      </c>
      <c r="D2744" s="28" t="s">
        <v>22911</v>
      </c>
      <c r="E2744" s="22"/>
      <c r="F2744" s="23" t="s">
        <v>415</v>
      </c>
      <c r="G2744" s="22"/>
      <c r="H2744" s="23">
        <v>0</v>
      </c>
      <c r="I2744" s="22"/>
      <c r="J2744" s="23" t="s">
        <v>18202</v>
      </c>
      <c r="K2744" s="29">
        <v>43497</v>
      </c>
      <c r="L2744" s="23" t="s">
        <v>96</v>
      </c>
      <c r="M2744" s="22"/>
      <c r="N2744" s="23" t="s">
        <v>18468</v>
      </c>
      <c r="O2744" s="22"/>
      <c r="P2744" s="24"/>
      <c r="Q2744" s="23" t="s">
        <v>18392</v>
      </c>
      <c r="R2744" s="23" t="s">
        <v>127</v>
      </c>
      <c r="S2744" s="25"/>
      <c r="T2744" s="26"/>
      <c r="U2744" s="26"/>
      <c r="V2744" s="22"/>
      <c r="W2744" s="27"/>
      <c r="X2744" s="8"/>
      <c r="Y2744" s="8"/>
      <c r="Z2744" s="8"/>
      <c r="AA2744" s="8"/>
      <c r="AB2744" s="8"/>
      <c r="AC2744" s="8"/>
      <c r="AD2744" s="8"/>
      <c r="AE2744" s="8"/>
      <c r="AF2744" s="8"/>
      <c r="AG2744" s="8"/>
      <c r="AH2744" s="8"/>
      <c r="AI2744" s="8"/>
      <c r="AJ2744" s="8"/>
      <c r="AK2744" s="8"/>
    </row>
    <row r="2745" spans="1:37" ht="75.75">
      <c r="A2745" s="18">
        <v>5836</v>
      </c>
      <c r="B2745" s="19"/>
      <c r="C2745" s="28" t="s">
        <v>22910</v>
      </c>
      <c r="D2745" s="28" t="s">
        <v>22912</v>
      </c>
      <c r="E2745" s="22"/>
      <c r="F2745" s="23" t="s">
        <v>50</v>
      </c>
      <c r="G2745" s="22"/>
      <c r="H2745" s="23">
        <v>0</v>
      </c>
      <c r="I2745" s="22"/>
      <c r="J2745" s="23" t="s">
        <v>18202</v>
      </c>
      <c r="K2745" s="29">
        <v>43497</v>
      </c>
      <c r="L2745" s="23" t="s">
        <v>96</v>
      </c>
      <c r="M2745" s="22"/>
      <c r="N2745" s="23" t="s">
        <v>19889</v>
      </c>
      <c r="O2745" s="22"/>
      <c r="P2745" s="24"/>
      <c r="Q2745" s="23" t="s">
        <v>18392</v>
      </c>
      <c r="R2745" s="23" t="s">
        <v>127</v>
      </c>
      <c r="S2745" s="25"/>
      <c r="T2745" s="26"/>
      <c r="U2745" s="26"/>
      <c r="V2745" s="22"/>
      <c r="W2745" s="27"/>
      <c r="X2745" s="8"/>
      <c r="Y2745" s="8"/>
      <c r="Z2745" s="8"/>
      <c r="AA2745" s="8"/>
      <c r="AB2745" s="8"/>
      <c r="AC2745" s="8"/>
      <c r="AD2745" s="8"/>
      <c r="AE2745" s="8"/>
      <c r="AF2745" s="8"/>
      <c r="AG2745" s="8"/>
      <c r="AH2745" s="8"/>
      <c r="AI2745" s="8"/>
      <c r="AJ2745" s="8"/>
      <c r="AK2745" s="8"/>
    </row>
    <row r="2746" spans="1:37" ht="135.75">
      <c r="A2746" s="18">
        <v>5841</v>
      </c>
      <c r="B2746" s="19"/>
      <c r="C2746" s="28" t="s">
        <v>22913</v>
      </c>
      <c r="D2746" s="28" t="s">
        <v>1896</v>
      </c>
      <c r="E2746" s="22"/>
      <c r="F2746" s="22"/>
      <c r="G2746" s="22"/>
      <c r="H2746" s="23">
        <v>0</v>
      </c>
      <c r="I2746" s="22"/>
      <c r="J2746" s="23" t="s">
        <v>18202</v>
      </c>
      <c r="K2746" s="22"/>
      <c r="L2746" s="23" t="s">
        <v>2053</v>
      </c>
      <c r="M2746" s="22"/>
      <c r="N2746" s="22"/>
      <c r="O2746" s="22"/>
      <c r="P2746" s="24"/>
      <c r="Q2746" s="23" t="s">
        <v>29</v>
      </c>
      <c r="R2746" s="23" t="s">
        <v>30</v>
      </c>
      <c r="S2746" s="25"/>
      <c r="T2746" s="26"/>
      <c r="U2746" s="26"/>
      <c r="V2746" s="22"/>
      <c r="W2746" s="27"/>
      <c r="X2746" s="8"/>
      <c r="Y2746" s="8"/>
      <c r="Z2746" s="8"/>
      <c r="AA2746" s="8"/>
      <c r="AB2746" s="8"/>
      <c r="AC2746" s="8"/>
      <c r="AD2746" s="8"/>
      <c r="AE2746" s="8"/>
      <c r="AF2746" s="8"/>
      <c r="AG2746" s="8"/>
      <c r="AH2746" s="8"/>
      <c r="AI2746" s="8"/>
      <c r="AJ2746" s="8"/>
      <c r="AK2746" s="8"/>
    </row>
    <row r="2747" spans="1:37" ht="120.75">
      <c r="A2747" s="18">
        <v>5842</v>
      </c>
      <c r="B2747" s="19"/>
      <c r="C2747" s="28" t="s">
        <v>22913</v>
      </c>
      <c r="D2747" s="28" t="s">
        <v>22914</v>
      </c>
      <c r="E2747" s="22"/>
      <c r="F2747" s="23" t="s">
        <v>108</v>
      </c>
      <c r="G2747" s="23" t="s">
        <v>22915</v>
      </c>
      <c r="H2747" s="23">
        <v>0</v>
      </c>
      <c r="I2747" s="22"/>
      <c r="J2747" s="23" t="s">
        <v>18202</v>
      </c>
      <c r="K2747" s="29">
        <v>43497</v>
      </c>
      <c r="L2747" s="23" t="s">
        <v>20770</v>
      </c>
      <c r="M2747" s="22"/>
      <c r="N2747" s="23" t="s">
        <v>19428</v>
      </c>
      <c r="O2747" s="22"/>
      <c r="P2747" s="24"/>
      <c r="Q2747" s="23" t="s">
        <v>29</v>
      </c>
      <c r="R2747" s="23" t="s">
        <v>30</v>
      </c>
      <c r="S2747" s="25"/>
      <c r="T2747" s="26"/>
      <c r="U2747" s="26"/>
      <c r="V2747" s="22"/>
      <c r="W2747" s="27"/>
      <c r="X2747" s="8"/>
      <c r="Y2747" s="8"/>
      <c r="Z2747" s="8"/>
      <c r="AA2747" s="8"/>
      <c r="AB2747" s="8"/>
      <c r="AC2747" s="8"/>
      <c r="AD2747" s="8"/>
      <c r="AE2747" s="8"/>
      <c r="AF2747" s="8"/>
      <c r="AG2747" s="8"/>
      <c r="AH2747" s="8"/>
      <c r="AI2747" s="8"/>
      <c r="AJ2747" s="8"/>
      <c r="AK2747" s="8"/>
    </row>
    <row r="2748" spans="1:37" ht="120.75">
      <c r="A2748" s="18">
        <v>5843</v>
      </c>
      <c r="B2748" s="19"/>
      <c r="C2748" s="28" t="s">
        <v>22916</v>
      </c>
      <c r="D2748" s="28" t="s">
        <v>7175</v>
      </c>
      <c r="E2748" s="22"/>
      <c r="F2748" s="22"/>
      <c r="G2748" s="22"/>
      <c r="H2748" s="23">
        <v>0</v>
      </c>
      <c r="I2748" s="22"/>
      <c r="J2748" s="23" t="s">
        <v>18202</v>
      </c>
      <c r="K2748" s="22"/>
      <c r="L2748" s="23" t="s">
        <v>17409</v>
      </c>
      <c r="M2748" s="22"/>
      <c r="N2748" s="22"/>
      <c r="O2748" s="22"/>
      <c r="P2748" s="24"/>
      <c r="Q2748" s="22"/>
      <c r="R2748" s="23" t="s">
        <v>19580</v>
      </c>
      <c r="S2748" s="25"/>
      <c r="T2748" s="26"/>
      <c r="U2748" s="32" t="s">
        <v>545</v>
      </c>
      <c r="V2748" s="22"/>
      <c r="W2748" s="27"/>
      <c r="X2748" s="8"/>
      <c r="Y2748" s="8"/>
      <c r="Z2748" s="8"/>
      <c r="AA2748" s="8"/>
      <c r="AB2748" s="8"/>
      <c r="AC2748" s="8"/>
      <c r="AD2748" s="8"/>
      <c r="AE2748" s="8"/>
      <c r="AF2748" s="8"/>
      <c r="AG2748" s="8"/>
      <c r="AH2748" s="8"/>
      <c r="AI2748" s="8"/>
      <c r="AJ2748" s="8"/>
      <c r="AK2748" s="8"/>
    </row>
    <row r="2749" spans="1:37" ht="120.75">
      <c r="A2749" s="18">
        <v>5844</v>
      </c>
      <c r="B2749" s="19"/>
      <c r="C2749" s="28" t="s">
        <v>15401</v>
      </c>
      <c r="D2749" s="28" t="s">
        <v>15402</v>
      </c>
      <c r="E2749" s="22"/>
      <c r="F2749" s="22"/>
      <c r="G2749" s="22"/>
      <c r="H2749" s="23">
        <v>0</v>
      </c>
      <c r="I2749" s="22"/>
      <c r="J2749" s="23" t="s">
        <v>18202</v>
      </c>
      <c r="K2749" s="22"/>
      <c r="L2749" s="23" t="s">
        <v>2053</v>
      </c>
      <c r="M2749" s="22"/>
      <c r="N2749" s="22"/>
      <c r="O2749" s="22"/>
      <c r="P2749" s="24"/>
      <c r="Q2749" s="23" t="s">
        <v>29</v>
      </c>
      <c r="R2749" s="23" t="s">
        <v>30</v>
      </c>
      <c r="S2749" s="25"/>
      <c r="T2749" s="26"/>
      <c r="U2749" s="26"/>
      <c r="V2749" s="22"/>
      <c r="W2749" s="27"/>
      <c r="X2749" s="8"/>
      <c r="Y2749" s="8"/>
      <c r="Z2749" s="8"/>
      <c r="AA2749" s="8"/>
      <c r="AB2749" s="8"/>
      <c r="AC2749" s="8"/>
      <c r="AD2749" s="8"/>
      <c r="AE2749" s="8"/>
      <c r="AF2749" s="8"/>
      <c r="AG2749" s="8"/>
      <c r="AH2749" s="8"/>
      <c r="AI2749" s="8"/>
      <c r="AJ2749" s="8"/>
      <c r="AK2749" s="8"/>
    </row>
    <row r="2750" spans="1:37" ht="409.6">
      <c r="A2750" s="18">
        <v>5845</v>
      </c>
      <c r="B2750" s="19"/>
      <c r="C2750" s="28" t="s">
        <v>22917</v>
      </c>
      <c r="D2750" s="21"/>
      <c r="E2750" s="22"/>
      <c r="F2750" s="22"/>
      <c r="G2750" s="22"/>
      <c r="H2750" s="23">
        <v>0</v>
      </c>
      <c r="I2750" s="22"/>
      <c r="J2750" s="23" t="s">
        <v>18202</v>
      </c>
      <c r="K2750" s="22"/>
      <c r="L2750" s="23" t="s">
        <v>18267</v>
      </c>
      <c r="M2750" s="23">
        <v>2017</v>
      </c>
      <c r="N2750" s="22"/>
      <c r="O2750" s="22"/>
      <c r="P2750" s="24"/>
      <c r="Q2750" s="23" t="s">
        <v>20</v>
      </c>
      <c r="R2750" s="23" t="s">
        <v>21</v>
      </c>
      <c r="S2750" s="25"/>
      <c r="T2750" s="26"/>
      <c r="U2750" s="26"/>
      <c r="V2750" s="22"/>
      <c r="W2750" s="27"/>
      <c r="X2750" s="8"/>
      <c r="Y2750" s="8"/>
      <c r="Z2750" s="8"/>
      <c r="AA2750" s="8"/>
      <c r="AB2750" s="8"/>
      <c r="AC2750" s="8"/>
      <c r="AD2750" s="8"/>
      <c r="AE2750" s="8"/>
      <c r="AF2750" s="8"/>
      <c r="AG2750" s="8"/>
      <c r="AH2750" s="8"/>
      <c r="AI2750" s="8"/>
      <c r="AJ2750" s="8"/>
      <c r="AK2750" s="8"/>
    </row>
    <row r="2751" spans="1:37" ht="409.6">
      <c r="A2751" s="18">
        <v>5846</v>
      </c>
      <c r="B2751" s="19"/>
      <c r="C2751" s="28" t="s">
        <v>22918</v>
      </c>
      <c r="D2751" s="21"/>
      <c r="E2751" s="22"/>
      <c r="F2751" s="22"/>
      <c r="G2751" s="22"/>
      <c r="H2751" s="23">
        <v>0</v>
      </c>
      <c r="I2751" s="22"/>
      <c r="J2751" s="23" t="s">
        <v>18202</v>
      </c>
      <c r="K2751" s="22"/>
      <c r="L2751" s="23" t="s">
        <v>21045</v>
      </c>
      <c r="M2751" s="23">
        <v>2017</v>
      </c>
      <c r="N2751" s="22"/>
      <c r="O2751" s="22"/>
      <c r="P2751" s="24"/>
      <c r="Q2751" s="23" t="s">
        <v>20</v>
      </c>
      <c r="R2751" s="23" t="s">
        <v>21</v>
      </c>
      <c r="S2751" s="25"/>
      <c r="T2751" s="26"/>
      <c r="U2751" s="26"/>
      <c r="V2751" s="22"/>
      <c r="W2751" s="27"/>
      <c r="X2751" s="8"/>
      <c r="Y2751" s="8"/>
      <c r="Z2751" s="8"/>
      <c r="AA2751" s="8"/>
      <c r="AB2751" s="8"/>
      <c r="AC2751" s="8"/>
      <c r="AD2751" s="8"/>
      <c r="AE2751" s="8"/>
      <c r="AF2751" s="8"/>
      <c r="AG2751" s="8"/>
      <c r="AH2751" s="8"/>
      <c r="AI2751" s="8"/>
      <c r="AJ2751" s="8"/>
      <c r="AK2751" s="8"/>
    </row>
    <row r="2752" spans="1:37" ht="30.75">
      <c r="A2752" s="18">
        <v>5847</v>
      </c>
      <c r="B2752" s="19"/>
      <c r="C2752" s="28" t="s">
        <v>22919</v>
      </c>
      <c r="D2752" s="28" t="s">
        <v>22920</v>
      </c>
      <c r="E2752" s="22"/>
      <c r="F2752" s="22"/>
      <c r="G2752" s="22"/>
      <c r="H2752" s="23">
        <v>0</v>
      </c>
      <c r="I2752" s="22"/>
      <c r="J2752" s="23" t="s">
        <v>18202</v>
      </c>
      <c r="K2752" s="22"/>
      <c r="L2752" s="23" t="s">
        <v>2053</v>
      </c>
      <c r="M2752" s="22"/>
      <c r="N2752" s="22"/>
      <c r="O2752" s="22"/>
      <c r="P2752" s="24"/>
      <c r="Q2752" s="23" t="s">
        <v>29</v>
      </c>
      <c r="R2752" s="23" t="s">
        <v>30</v>
      </c>
      <c r="S2752" s="25"/>
      <c r="T2752" s="26"/>
      <c r="U2752" s="26"/>
      <c r="V2752" s="22"/>
      <c r="W2752" s="27"/>
      <c r="X2752" s="8"/>
      <c r="Y2752" s="8"/>
      <c r="Z2752" s="8"/>
      <c r="AA2752" s="8"/>
      <c r="AB2752" s="8"/>
      <c r="AC2752" s="8"/>
      <c r="AD2752" s="8"/>
      <c r="AE2752" s="8"/>
      <c r="AF2752" s="8"/>
      <c r="AG2752" s="8"/>
      <c r="AH2752" s="8"/>
      <c r="AI2752" s="8"/>
      <c r="AJ2752" s="8"/>
      <c r="AK2752" s="8"/>
    </row>
    <row r="2753" spans="1:37" ht="75.75">
      <c r="A2753" s="18">
        <v>5848</v>
      </c>
      <c r="B2753" s="19"/>
      <c r="C2753" s="28" t="s">
        <v>22919</v>
      </c>
      <c r="D2753" s="28" t="s">
        <v>22921</v>
      </c>
      <c r="E2753" s="22"/>
      <c r="F2753" s="22"/>
      <c r="G2753" s="22"/>
      <c r="H2753" s="23">
        <v>0</v>
      </c>
      <c r="I2753" s="22"/>
      <c r="J2753" s="23" t="s">
        <v>18202</v>
      </c>
      <c r="K2753" s="22"/>
      <c r="L2753" s="23" t="s">
        <v>2053</v>
      </c>
      <c r="M2753" s="22"/>
      <c r="N2753" s="22"/>
      <c r="O2753" s="22"/>
      <c r="P2753" s="24"/>
      <c r="Q2753" s="23" t="s">
        <v>29</v>
      </c>
      <c r="R2753" s="23" t="s">
        <v>30</v>
      </c>
      <c r="S2753" s="25"/>
      <c r="T2753" s="26"/>
      <c r="U2753" s="26"/>
      <c r="V2753" s="22"/>
      <c r="W2753" s="27"/>
      <c r="X2753" s="8"/>
      <c r="Y2753" s="8"/>
      <c r="Z2753" s="8"/>
      <c r="AA2753" s="8"/>
      <c r="AB2753" s="8"/>
      <c r="AC2753" s="8"/>
      <c r="AD2753" s="8"/>
      <c r="AE2753" s="8"/>
      <c r="AF2753" s="8"/>
      <c r="AG2753" s="8"/>
      <c r="AH2753" s="8"/>
      <c r="AI2753" s="8"/>
      <c r="AJ2753" s="8"/>
      <c r="AK2753" s="8"/>
    </row>
    <row r="2754" spans="1:37" ht="105.75">
      <c r="A2754" s="18">
        <v>5851</v>
      </c>
      <c r="B2754" s="19"/>
      <c r="C2754" s="28" t="s">
        <v>22922</v>
      </c>
      <c r="D2754" s="28" t="s">
        <v>22923</v>
      </c>
      <c r="E2754" s="22"/>
      <c r="F2754" s="23" t="s">
        <v>108</v>
      </c>
      <c r="G2754" s="23" t="s">
        <v>20097</v>
      </c>
      <c r="H2754" s="23">
        <v>0</v>
      </c>
      <c r="I2754" s="22"/>
      <c r="J2754" s="23" t="s">
        <v>18202</v>
      </c>
      <c r="K2754" s="29">
        <v>43497</v>
      </c>
      <c r="L2754" s="23" t="s">
        <v>20770</v>
      </c>
      <c r="M2754" s="22"/>
      <c r="N2754" s="23" t="s">
        <v>18441</v>
      </c>
      <c r="O2754" s="22"/>
      <c r="P2754" s="24"/>
      <c r="Q2754" s="23" t="s">
        <v>29</v>
      </c>
      <c r="R2754" s="23" t="s">
        <v>30</v>
      </c>
      <c r="S2754" s="25"/>
      <c r="T2754" s="26"/>
      <c r="U2754" s="26"/>
      <c r="V2754" s="22"/>
      <c r="W2754" s="27"/>
      <c r="X2754" s="8"/>
      <c r="Y2754" s="8"/>
      <c r="Z2754" s="8"/>
      <c r="AA2754" s="8"/>
      <c r="AB2754" s="8"/>
      <c r="AC2754" s="8"/>
      <c r="AD2754" s="8"/>
      <c r="AE2754" s="8"/>
      <c r="AF2754" s="8"/>
      <c r="AG2754" s="8"/>
      <c r="AH2754" s="8"/>
      <c r="AI2754" s="8"/>
      <c r="AJ2754" s="8"/>
      <c r="AK2754" s="8"/>
    </row>
    <row r="2755" spans="1:37" ht="225.75">
      <c r="A2755" s="18">
        <v>5852</v>
      </c>
      <c r="B2755" s="19"/>
      <c r="C2755" s="28" t="s">
        <v>22924</v>
      </c>
      <c r="D2755" s="28" t="s">
        <v>22925</v>
      </c>
      <c r="E2755" s="22"/>
      <c r="F2755" s="22"/>
      <c r="G2755" s="22"/>
      <c r="H2755" s="23">
        <v>0</v>
      </c>
      <c r="I2755" s="22"/>
      <c r="J2755" s="23" t="s">
        <v>18202</v>
      </c>
      <c r="K2755" s="22"/>
      <c r="L2755" s="23" t="s">
        <v>20770</v>
      </c>
      <c r="M2755" s="22"/>
      <c r="N2755" s="22"/>
      <c r="O2755" s="22"/>
      <c r="P2755" s="24"/>
      <c r="Q2755" s="23" t="s">
        <v>29</v>
      </c>
      <c r="R2755" s="23" t="s">
        <v>30</v>
      </c>
      <c r="S2755" s="25"/>
      <c r="T2755" s="26"/>
      <c r="U2755" s="26"/>
      <c r="V2755" s="22"/>
      <c r="W2755" s="27"/>
      <c r="X2755" s="8"/>
      <c r="Y2755" s="8"/>
      <c r="Z2755" s="8"/>
      <c r="AA2755" s="8"/>
      <c r="AB2755" s="8"/>
      <c r="AC2755" s="8"/>
      <c r="AD2755" s="8"/>
      <c r="AE2755" s="8"/>
      <c r="AF2755" s="8"/>
      <c r="AG2755" s="8"/>
      <c r="AH2755" s="8"/>
      <c r="AI2755" s="8"/>
      <c r="AJ2755" s="8"/>
      <c r="AK2755" s="8"/>
    </row>
    <row r="2756" spans="1:37" ht="75.75">
      <c r="A2756" s="18">
        <v>5855</v>
      </c>
      <c r="B2756" s="19"/>
      <c r="C2756" s="28" t="s">
        <v>11411</v>
      </c>
      <c r="D2756" s="28" t="s">
        <v>22926</v>
      </c>
      <c r="E2756" s="22"/>
      <c r="F2756" s="23" t="s">
        <v>266</v>
      </c>
      <c r="G2756" s="23" t="s">
        <v>18246</v>
      </c>
      <c r="H2756" s="23">
        <v>0</v>
      </c>
      <c r="I2756" s="22"/>
      <c r="J2756" s="23" t="s">
        <v>18202</v>
      </c>
      <c r="K2756" s="29">
        <v>43497</v>
      </c>
      <c r="L2756" s="23" t="s">
        <v>20770</v>
      </c>
      <c r="M2756" s="22"/>
      <c r="N2756" s="23" t="s">
        <v>18247</v>
      </c>
      <c r="O2756" s="22"/>
      <c r="P2756" s="24"/>
      <c r="Q2756" s="23" t="s">
        <v>29</v>
      </c>
      <c r="R2756" s="23" t="s">
        <v>30</v>
      </c>
      <c r="S2756" s="25"/>
      <c r="T2756" s="26"/>
      <c r="U2756" s="26"/>
      <c r="V2756" s="22"/>
      <c r="W2756" s="27"/>
      <c r="X2756" s="8"/>
      <c r="Y2756" s="8"/>
      <c r="Z2756" s="8"/>
      <c r="AA2756" s="8"/>
      <c r="AB2756" s="8"/>
      <c r="AC2756" s="8"/>
      <c r="AD2756" s="8"/>
      <c r="AE2756" s="8"/>
      <c r="AF2756" s="8"/>
      <c r="AG2756" s="8"/>
      <c r="AH2756" s="8"/>
      <c r="AI2756" s="8"/>
      <c r="AJ2756" s="8"/>
      <c r="AK2756" s="8"/>
    </row>
    <row r="2757" spans="1:37" ht="120.75">
      <c r="A2757" s="18">
        <v>5856</v>
      </c>
      <c r="B2757" s="19"/>
      <c r="C2757" s="28" t="s">
        <v>22927</v>
      </c>
      <c r="D2757" s="28" t="s">
        <v>22928</v>
      </c>
      <c r="E2757" s="22"/>
      <c r="F2757" s="23" t="s">
        <v>266</v>
      </c>
      <c r="G2757" s="23" t="s">
        <v>19180</v>
      </c>
      <c r="H2757" s="23">
        <v>0</v>
      </c>
      <c r="I2757" s="22"/>
      <c r="J2757" s="23" t="s">
        <v>18202</v>
      </c>
      <c r="K2757" s="29">
        <v>43497</v>
      </c>
      <c r="L2757" s="23" t="s">
        <v>20770</v>
      </c>
      <c r="M2757" s="22"/>
      <c r="N2757" s="23" t="s">
        <v>18247</v>
      </c>
      <c r="O2757" s="22"/>
      <c r="P2757" s="24"/>
      <c r="Q2757" s="23" t="s">
        <v>29</v>
      </c>
      <c r="R2757" s="23" t="s">
        <v>30</v>
      </c>
      <c r="S2757" s="25"/>
      <c r="T2757" s="26"/>
      <c r="U2757" s="26"/>
      <c r="V2757" s="22"/>
      <c r="W2757" s="27"/>
      <c r="X2757" s="8"/>
      <c r="Y2757" s="8"/>
      <c r="Z2757" s="8"/>
      <c r="AA2757" s="8"/>
      <c r="AB2757" s="8"/>
      <c r="AC2757" s="8"/>
      <c r="AD2757" s="8"/>
      <c r="AE2757" s="8"/>
      <c r="AF2757" s="8"/>
      <c r="AG2757" s="8"/>
      <c r="AH2757" s="8"/>
      <c r="AI2757" s="8"/>
      <c r="AJ2757" s="8"/>
      <c r="AK2757" s="8"/>
    </row>
    <row r="2758" spans="1:37" ht="60.75">
      <c r="A2758" s="18">
        <v>5861</v>
      </c>
      <c r="B2758" s="19"/>
      <c r="C2758" s="28" t="s">
        <v>22929</v>
      </c>
      <c r="D2758" s="28" t="s">
        <v>6926</v>
      </c>
      <c r="E2758" s="22"/>
      <c r="F2758" s="23" t="s">
        <v>50</v>
      </c>
      <c r="G2758" s="22"/>
      <c r="H2758" s="23">
        <v>0</v>
      </c>
      <c r="I2758" s="22"/>
      <c r="J2758" s="23" t="s">
        <v>18202</v>
      </c>
      <c r="K2758" s="23" t="s">
        <v>18203</v>
      </c>
      <c r="L2758" s="23" t="s">
        <v>90</v>
      </c>
      <c r="M2758" s="22"/>
      <c r="N2758" s="22"/>
      <c r="O2758" s="22"/>
      <c r="P2758" s="24"/>
      <c r="Q2758" s="23" t="s">
        <v>29</v>
      </c>
      <c r="R2758" s="23" t="s">
        <v>30</v>
      </c>
      <c r="S2758" s="25"/>
      <c r="T2758" s="26"/>
      <c r="U2758" s="26"/>
      <c r="V2758" s="22"/>
      <c r="W2758" s="27"/>
      <c r="X2758" s="8"/>
      <c r="Y2758" s="8"/>
      <c r="Z2758" s="8"/>
      <c r="AA2758" s="8"/>
      <c r="AB2758" s="8"/>
      <c r="AC2758" s="8"/>
      <c r="AD2758" s="8"/>
      <c r="AE2758" s="8"/>
      <c r="AF2758" s="8"/>
      <c r="AG2758" s="8"/>
      <c r="AH2758" s="8"/>
      <c r="AI2758" s="8"/>
      <c r="AJ2758" s="8"/>
      <c r="AK2758" s="8"/>
    </row>
    <row r="2759" spans="1:37" ht="409.6">
      <c r="A2759" s="18">
        <v>5863</v>
      </c>
      <c r="B2759" s="19"/>
      <c r="C2759" s="28" t="s">
        <v>22930</v>
      </c>
      <c r="D2759" s="21"/>
      <c r="E2759" s="22"/>
      <c r="F2759" s="22"/>
      <c r="G2759" s="22"/>
      <c r="H2759" s="23">
        <v>0</v>
      </c>
      <c r="I2759" s="22"/>
      <c r="J2759" s="23" t="s">
        <v>18202</v>
      </c>
      <c r="K2759" s="22"/>
      <c r="L2759" s="23" t="s">
        <v>18267</v>
      </c>
      <c r="M2759" s="23">
        <v>2017</v>
      </c>
      <c r="N2759" s="22"/>
      <c r="O2759" s="22"/>
      <c r="P2759" s="24"/>
      <c r="Q2759" s="23" t="s">
        <v>20</v>
      </c>
      <c r="R2759" s="23" t="s">
        <v>21</v>
      </c>
      <c r="S2759" s="25"/>
      <c r="T2759" s="26"/>
      <c r="U2759" s="26"/>
      <c r="V2759" s="22"/>
      <c r="W2759" s="27"/>
      <c r="X2759" s="8"/>
      <c r="Y2759" s="8"/>
      <c r="Z2759" s="8"/>
      <c r="AA2759" s="8"/>
      <c r="AB2759" s="8"/>
      <c r="AC2759" s="8"/>
      <c r="AD2759" s="8"/>
      <c r="AE2759" s="8"/>
      <c r="AF2759" s="8"/>
      <c r="AG2759" s="8"/>
      <c r="AH2759" s="8"/>
      <c r="AI2759" s="8"/>
      <c r="AJ2759" s="8"/>
      <c r="AK2759" s="8"/>
    </row>
    <row r="2760" spans="1:37" ht="240.75">
      <c r="A2760" s="18">
        <v>5870</v>
      </c>
      <c r="B2760" s="19"/>
      <c r="C2760" s="28" t="s">
        <v>22931</v>
      </c>
      <c r="D2760" s="28" t="s">
        <v>22932</v>
      </c>
      <c r="E2760" s="22"/>
      <c r="F2760" s="23" t="s">
        <v>415</v>
      </c>
      <c r="G2760" s="22"/>
      <c r="H2760" s="23">
        <v>0</v>
      </c>
      <c r="I2760" s="22"/>
      <c r="J2760" s="23" t="s">
        <v>18202</v>
      </c>
      <c r="K2760" s="22"/>
      <c r="L2760" s="23" t="s">
        <v>20770</v>
      </c>
      <c r="M2760" s="22"/>
      <c r="N2760" s="22"/>
      <c r="O2760" s="22"/>
      <c r="P2760" s="24"/>
      <c r="Q2760" s="23" t="s">
        <v>36</v>
      </c>
      <c r="R2760" s="23" t="s">
        <v>37</v>
      </c>
      <c r="S2760" s="25"/>
      <c r="T2760" s="26"/>
      <c r="U2760" s="26"/>
      <c r="V2760" s="22"/>
      <c r="W2760" s="27"/>
      <c r="X2760" s="8"/>
      <c r="Y2760" s="8"/>
      <c r="Z2760" s="8"/>
      <c r="AA2760" s="8"/>
      <c r="AB2760" s="8"/>
      <c r="AC2760" s="8"/>
      <c r="AD2760" s="8"/>
      <c r="AE2760" s="8"/>
      <c r="AF2760" s="8"/>
      <c r="AG2760" s="8"/>
      <c r="AH2760" s="8"/>
      <c r="AI2760" s="8"/>
      <c r="AJ2760" s="8"/>
      <c r="AK2760" s="8"/>
    </row>
    <row r="2761" spans="1:37" ht="409.5">
      <c r="A2761" s="18">
        <v>5873</v>
      </c>
      <c r="B2761" s="19"/>
      <c r="C2761" s="20" t="s">
        <v>22933</v>
      </c>
      <c r="D2761" s="21"/>
      <c r="E2761" s="22"/>
      <c r="F2761" s="22"/>
      <c r="G2761" s="22"/>
      <c r="H2761" s="23">
        <v>0</v>
      </c>
      <c r="I2761" s="22"/>
      <c r="J2761" s="23" t="s">
        <v>18202</v>
      </c>
      <c r="K2761" s="22"/>
      <c r="L2761" s="23" t="s">
        <v>21045</v>
      </c>
      <c r="M2761" s="22"/>
      <c r="N2761" s="22"/>
      <c r="O2761" s="22"/>
      <c r="P2761" s="24"/>
      <c r="Q2761" s="23" t="s">
        <v>20</v>
      </c>
      <c r="R2761" s="22"/>
      <c r="S2761" s="25"/>
      <c r="T2761" s="26"/>
      <c r="U2761" s="26"/>
      <c r="V2761" s="22"/>
      <c r="W2761" s="27"/>
      <c r="X2761" s="8"/>
      <c r="Y2761" s="8"/>
      <c r="Z2761" s="8"/>
      <c r="AA2761" s="8"/>
      <c r="AB2761" s="8"/>
      <c r="AC2761" s="8"/>
      <c r="AD2761" s="8"/>
      <c r="AE2761" s="8"/>
      <c r="AF2761" s="8"/>
      <c r="AG2761" s="8"/>
      <c r="AH2761" s="8"/>
      <c r="AI2761" s="8"/>
      <c r="AJ2761" s="8"/>
      <c r="AK2761" s="8"/>
    </row>
    <row r="2762" spans="1:37" ht="90.75">
      <c r="A2762" s="18">
        <v>5874</v>
      </c>
      <c r="B2762" s="19"/>
      <c r="C2762" s="28" t="s">
        <v>22934</v>
      </c>
      <c r="D2762" s="28" t="s">
        <v>22935</v>
      </c>
      <c r="E2762" s="22"/>
      <c r="F2762" s="22"/>
      <c r="G2762" s="22"/>
      <c r="H2762" s="23">
        <v>0</v>
      </c>
      <c r="I2762" s="22"/>
      <c r="J2762" s="23" t="s">
        <v>18202</v>
      </c>
      <c r="K2762" s="31">
        <v>43313</v>
      </c>
      <c r="L2762" s="23" t="s">
        <v>35</v>
      </c>
      <c r="M2762" s="22"/>
      <c r="N2762" s="22"/>
      <c r="O2762" s="22"/>
      <c r="P2762" s="24"/>
      <c r="Q2762" s="23" t="s">
        <v>18377</v>
      </c>
      <c r="R2762" s="22"/>
      <c r="S2762" s="25"/>
      <c r="T2762" s="26"/>
      <c r="U2762" s="26"/>
      <c r="V2762" s="22"/>
      <c r="W2762" s="27"/>
      <c r="X2762" s="8"/>
      <c r="Y2762" s="8"/>
      <c r="Z2762" s="8"/>
      <c r="AA2762" s="8"/>
      <c r="AB2762" s="8"/>
      <c r="AC2762" s="8"/>
      <c r="AD2762" s="8"/>
      <c r="AE2762" s="8"/>
      <c r="AF2762" s="8"/>
      <c r="AG2762" s="8"/>
      <c r="AH2762" s="8"/>
      <c r="AI2762" s="8"/>
      <c r="AJ2762" s="8"/>
      <c r="AK2762" s="8"/>
    </row>
    <row r="2763" spans="1:37" ht="105.75">
      <c r="A2763" s="18">
        <v>5876</v>
      </c>
      <c r="B2763" s="19"/>
      <c r="C2763" s="28" t="s">
        <v>22936</v>
      </c>
      <c r="D2763" s="28" t="s">
        <v>22937</v>
      </c>
      <c r="E2763" s="22"/>
      <c r="F2763" s="22"/>
      <c r="G2763" s="22"/>
      <c r="H2763" s="23">
        <v>0</v>
      </c>
      <c r="I2763" s="22"/>
      <c r="J2763" s="23" t="s">
        <v>18202</v>
      </c>
      <c r="K2763" s="22"/>
      <c r="L2763" s="23" t="s">
        <v>17409</v>
      </c>
      <c r="M2763" s="22"/>
      <c r="N2763" s="22"/>
      <c r="O2763" s="22"/>
      <c r="P2763" s="24"/>
      <c r="Q2763" s="22"/>
      <c r="R2763" s="23" t="s">
        <v>6887</v>
      </c>
      <c r="S2763" s="25"/>
      <c r="T2763" s="26"/>
      <c r="U2763" s="32" t="s">
        <v>545</v>
      </c>
      <c r="V2763" s="22"/>
      <c r="W2763" s="27"/>
      <c r="X2763" s="8"/>
      <c r="Y2763" s="8"/>
      <c r="Z2763" s="8"/>
      <c r="AA2763" s="8"/>
      <c r="AB2763" s="8"/>
      <c r="AC2763" s="8"/>
      <c r="AD2763" s="8"/>
      <c r="AE2763" s="8"/>
      <c r="AF2763" s="8"/>
      <c r="AG2763" s="8"/>
      <c r="AH2763" s="8"/>
      <c r="AI2763" s="8"/>
      <c r="AJ2763" s="8"/>
      <c r="AK2763" s="8"/>
    </row>
    <row r="2764" spans="1:37" ht="90.75">
      <c r="A2764" s="18">
        <v>5879</v>
      </c>
      <c r="B2764" s="19"/>
      <c r="C2764" s="28" t="s">
        <v>22938</v>
      </c>
      <c r="D2764" s="28" t="s">
        <v>22939</v>
      </c>
      <c r="E2764" s="22"/>
      <c r="F2764" s="22"/>
      <c r="G2764" s="22"/>
      <c r="H2764" s="23">
        <v>0</v>
      </c>
      <c r="I2764" s="22"/>
      <c r="J2764" s="23" t="s">
        <v>18202</v>
      </c>
      <c r="K2764" s="22"/>
      <c r="L2764" s="23" t="s">
        <v>2053</v>
      </c>
      <c r="M2764" s="22"/>
      <c r="N2764" s="22"/>
      <c r="O2764" s="22"/>
      <c r="P2764" s="24"/>
      <c r="Q2764" s="23" t="s">
        <v>559</v>
      </c>
      <c r="R2764" s="23" t="s">
        <v>6158</v>
      </c>
      <c r="S2764" s="25"/>
      <c r="T2764" s="26"/>
      <c r="U2764" s="32" t="s">
        <v>545</v>
      </c>
      <c r="V2764" s="22"/>
      <c r="W2764" s="27"/>
      <c r="X2764" s="8"/>
      <c r="Y2764" s="8"/>
      <c r="Z2764" s="8"/>
      <c r="AA2764" s="8"/>
      <c r="AB2764" s="8"/>
      <c r="AC2764" s="8"/>
      <c r="AD2764" s="8"/>
      <c r="AE2764" s="8"/>
      <c r="AF2764" s="8"/>
      <c r="AG2764" s="8"/>
      <c r="AH2764" s="8"/>
      <c r="AI2764" s="8"/>
      <c r="AJ2764" s="8"/>
      <c r="AK2764" s="8"/>
    </row>
    <row r="2765" spans="1:37" ht="90.75">
      <c r="A2765" s="18">
        <v>5880</v>
      </c>
      <c r="B2765" s="19"/>
      <c r="C2765" s="28" t="s">
        <v>22938</v>
      </c>
      <c r="D2765" s="28" t="s">
        <v>22940</v>
      </c>
      <c r="E2765" s="22"/>
      <c r="F2765" s="22"/>
      <c r="G2765" s="22"/>
      <c r="H2765" s="23">
        <v>0</v>
      </c>
      <c r="I2765" s="22"/>
      <c r="J2765" s="23" t="s">
        <v>18202</v>
      </c>
      <c r="K2765" s="22"/>
      <c r="L2765" s="23" t="s">
        <v>2053</v>
      </c>
      <c r="M2765" s="22"/>
      <c r="N2765" s="22"/>
      <c r="O2765" s="22"/>
      <c r="P2765" s="24"/>
      <c r="Q2765" s="23" t="s">
        <v>559</v>
      </c>
      <c r="R2765" s="23" t="s">
        <v>6158</v>
      </c>
      <c r="S2765" s="25"/>
      <c r="T2765" s="26"/>
      <c r="U2765" s="32" t="s">
        <v>545</v>
      </c>
      <c r="V2765" s="22"/>
      <c r="W2765" s="27"/>
      <c r="X2765" s="8"/>
      <c r="Y2765" s="8"/>
      <c r="Z2765" s="8"/>
      <c r="AA2765" s="8"/>
      <c r="AB2765" s="8"/>
      <c r="AC2765" s="8"/>
      <c r="AD2765" s="8"/>
      <c r="AE2765" s="8"/>
      <c r="AF2765" s="8"/>
      <c r="AG2765" s="8"/>
      <c r="AH2765" s="8"/>
      <c r="AI2765" s="8"/>
      <c r="AJ2765" s="8"/>
      <c r="AK2765" s="8"/>
    </row>
    <row r="2766" spans="1:37" ht="150.75">
      <c r="A2766" s="18">
        <v>5881</v>
      </c>
      <c r="B2766" s="19"/>
      <c r="C2766" s="28" t="s">
        <v>22938</v>
      </c>
      <c r="D2766" s="28" t="s">
        <v>22941</v>
      </c>
      <c r="E2766" s="22"/>
      <c r="F2766" s="22"/>
      <c r="G2766" s="22"/>
      <c r="H2766" s="23">
        <v>0</v>
      </c>
      <c r="I2766" s="22"/>
      <c r="J2766" s="23" t="s">
        <v>18202</v>
      </c>
      <c r="K2766" s="22"/>
      <c r="L2766" s="23" t="s">
        <v>2053</v>
      </c>
      <c r="M2766" s="22"/>
      <c r="N2766" s="22"/>
      <c r="O2766" s="22"/>
      <c r="P2766" s="24"/>
      <c r="Q2766" s="23" t="s">
        <v>36</v>
      </c>
      <c r="R2766" s="23" t="s">
        <v>37</v>
      </c>
      <c r="S2766" s="25"/>
      <c r="T2766" s="26"/>
      <c r="U2766" s="26"/>
      <c r="V2766" s="22"/>
      <c r="W2766" s="27"/>
      <c r="X2766" s="8"/>
      <c r="Y2766" s="8"/>
      <c r="Z2766" s="8"/>
      <c r="AA2766" s="8"/>
      <c r="AB2766" s="8"/>
      <c r="AC2766" s="8"/>
      <c r="AD2766" s="8"/>
      <c r="AE2766" s="8"/>
      <c r="AF2766" s="8"/>
      <c r="AG2766" s="8"/>
      <c r="AH2766" s="8"/>
      <c r="AI2766" s="8"/>
      <c r="AJ2766" s="8"/>
      <c r="AK2766" s="8"/>
    </row>
    <row r="2767" spans="1:37" ht="180.75">
      <c r="A2767" s="18">
        <v>5882</v>
      </c>
      <c r="B2767" s="19"/>
      <c r="C2767" s="28" t="s">
        <v>22938</v>
      </c>
      <c r="D2767" s="28" t="s">
        <v>22942</v>
      </c>
      <c r="E2767" s="22"/>
      <c r="F2767" s="22"/>
      <c r="G2767" s="22"/>
      <c r="H2767" s="23">
        <v>0</v>
      </c>
      <c r="I2767" s="22"/>
      <c r="J2767" s="23" t="s">
        <v>18202</v>
      </c>
      <c r="K2767" s="22"/>
      <c r="L2767" s="23" t="s">
        <v>2053</v>
      </c>
      <c r="M2767" s="22"/>
      <c r="N2767" s="22"/>
      <c r="O2767" s="22"/>
      <c r="P2767" s="24"/>
      <c r="Q2767" s="23" t="s">
        <v>36</v>
      </c>
      <c r="R2767" s="23" t="s">
        <v>37</v>
      </c>
      <c r="S2767" s="25"/>
      <c r="T2767" s="26"/>
      <c r="U2767" s="26"/>
      <c r="V2767" s="22"/>
      <c r="W2767" s="27"/>
      <c r="X2767" s="8"/>
      <c r="Y2767" s="8"/>
      <c r="Z2767" s="8"/>
      <c r="AA2767" s="8"/>
      <c r="AB2767" s="8"/>
      <c r="AC2767" s="8"/>
      <c r="AD2767" s="8"/>
      <c r="AE2767" s="8"/>
      <c r="AF2767" s="8"/>
      <c r="AG2767" s="8"/>
      <c r="AH2767" s="8"/>
      <c r="AI2767" s="8"/>
      <c r="AJ2767" s="8"/>
      <c r="AK2767" s="8"/>
    </row>
    <row r="2768" spans="1:37" ht="135.75">
      <c r="A2768" s="18">
        <v>5883</v>
      </c>
      <c r="B2768" s="19"/>
      <c r="C2768" s="28" t="s">
        <v>22938</v>
      </c>
      <c r="D2768" s="28" t="s">
        <v>22943</v>
      </c>
      <c r="E2768" s="22"/>
      <c r="F2768" s="22"/>
      <c r="G2768" s="22"/>
      <c r="H2768" s="23">
        <v>0</v>
      </c>
      <c r="I2768" s="22"/>
      <c r="J2768" s="23" t="s">
        <v>18202</v>
      </c>
      <c r="K2768" s="22"/>
      <c r="L2768" s="23" t="s">
        <v>2053</v>
      </c>
      <c r="M2768" s="22"/>
      <c r="N2768" s="22"/>
      <c r="O2768" s="22"/>
      <c r="P2768" s="24"/>
      <c r="Q2768" s="23" t="s">
        <v>36</v>
      </c>
      <c r="R2768" s="23" t="s">
        <v>37</v>
      </c>
      <c r="S2768" s="25"/>
      <c r="T2768" s="26"/>
      <c r="U2768" s="26"/>
      <c r="V2768" s="22"/>
      <c r="W2768" s="27"/>
      <c r="X2768" s="8"/>
      <c r="Y2768" s="8"/>
      <c r="Z2768" s="8"/>
      <c r="AA2768" s="8"/>
      <c r="AB2768" s="8"/>
      <c r="AC2768" s="8"/>
      <c r="AD2768" s="8"/>
      <c r="AE2768" s="8"/>
      <c r="AF2768" s="8"/>
      <c r="AG2768" s="8"/>
      <c r="AH2768" s="8"/>
      <c r="AI2768" s="8"/>
      <c r="AJ2768" s="8"/>
      <c r="AK2768" s="8"/>
    </row>
    <row r="2769" spans="1:37" ht="90.75">
      <c r="A2769" s="18">
        <v>5884</v>
      </c>
      <c r="B2769" s="19"/>
      <c r="C2769" s="28" t="s">
        <v>22944</v>
      </c>
      <c r="D2769" s="28" t="s">
        <v>22945</v>
      </c>
      <c r="E2769" s="22"/>
      <c r="F2769" s="23" t="s">
        <v>266</v>
      </c>
      <c r="G2769" s="23" t="s">
        <v>18721</v>
      </c>
      <c r="H2769" s="23">
        <v>0</v>
      </c>
      <c r="I2769" s="22"/>
      <c r="J2769" s="23" t="s">
        <v>18202</v>
      </c>
      <c r="K2769" s="29">
        <v>43497</v>
      </c>
      <c r="L2769" s="23" t="s">
        <v>2053</v>
      </c>
      <c r="M2769" s="22"/>
      <c r="N2769" s="23" t="s">
        <v>18587</v>
      </c>
      <c r="O2769" s="22"/>
      <c r="P2769" s="24"/>
      <c r="Q2769" s="23" t="s">
        <v>29</v>
      </c>
      <c r="R2769" s="23" t="s">
        <v>30</v>
      </c>
      <c r="S2769" s="25"/>
      <c r="T2769" s="26"/>
      <c r="U2769" s="26"/>
      <c r="V2769" s="22"/>
      <c r="W2769" s="27"/>
      <c r="X2769" s="8"/>
      <c r="Y2769" s="8"/>
      <c r="Z2769" s="8"/>
      <c r="AA2769" s="8"/>
      <c r="AB2769" s="8"/>
      <c r="AC2769" s="8"/>
      <c r="AD2769" s="8"/>
      <c r="AE2769" s="8"/>
      <c r="AF2769" s="8"/>
      <c r="AG2769" s="8"/>
      <c r="AH2769" s="8"/>
      <c r="AI2769" s="8"/>
      <c r="AJ2769" s="8"/>
      <c r="AK2769" s="8"/>
    </row>
    <row r="2770" spans="1:37" ht="409.6">
      <c r="A2770" s="18">
        <v>5885</v>
      </c>
      <c r="B2770" s="19"/>
      <c r="C2770" s="28" t="s">
        <v>22946</v>
      </c>
      <c r="D2770" s="21"/>
      <c r="E2770" s="22"/>
      <c r="F2770" s="22"/>
      <c r="G2770" s="22"/>
      <c r="H2770" s="23">
        <v>0</v>
      </c>
      <c r="I2770" s="22"/>
      <c r="J2770" s="23" t="s">
        <v>18202</v>
      </c>
      <c r="K2770" s="22"/>
      <c r="L2770" s="23" t="s">
        <v>2053</v>
      </c>
      <c r="M2770" s="23">
        <v>2017</v>
      </c>
      <c r="N2770" s="22"/>
      <c r="O2770" s="22"/>
      <c r="P2770" s="24"/>
      <c r="Q2770" s="23" t="s">
        <v>20</v>
      </c>
      <c r="R2770" s="23" t="s">
        <v>21</v>
      </c>
      <c r="S2770" s="25"/>
      <c r="T2770" s="26"/>
      <c r="U2770" s="26"/>
      <c r="V2770" s="22"/>
      <c r="W2770" s="27"/>
      <c r="X2770" s="8"/>
      <c r="Y2770" s="8"/>
      <c r="Z2770" s="8"/>
      <c r="AA2770" s="8"/>
      <c r="AB2770" s="8"/>
      <c r="AC2770" s="8"/>
      <c r="AD2770" s="8"/>
      <c r="AE2770" s="8"/>
      <c r="AF2770" s="8"/>
      <c r="AG2770" s="8"/>
      <c r="AH2770" s="8"/>
      <c r="AI2770" s="8"/>
      <c r="AJ2770" s="8"/>
      <c r="AK2770" s="8"/>
    </row>
    <row r="2771" spans="1:37" ht="409.6">
      <c r="A2771" s="18">
        <v>5887</v>
      </c>
      <c r="B2771" s="19"/>
      <c r="C2771" s="28" t="s">
        <v>22947</v>
      </c>
      <c r="D2771" s="21"/>
      <c r="E2771" s="22"/>
      <c r="F2771" s="22"/>
      <c r="G2771" s="22"/>
      <c r="H2771" s="23">
        <v>0</v>
      </c>
      <c r="I2771" s="22"/>
      <c r="J2771" s="23" t="s">
        <v>18202</v>
      </c>
      <c r="K2771" s="22"/>
      <c r="L2771" s="23" t="s">
        <v>2053</v>
      </c>
      <c r="M2771" s="23">
        <v>2017</v>
      </c>
      <c r="N2771" s="22"/>
      <c r="O2771" s="22"/>
      <c r="P2771" s="24"/>
      <c r="Q2771" s="23" t="s">
        <v>20</v>
      </c>
      <c r="R2771" s="23" t="s">
        <v>21</v>
      </c>
      <c r="S2771" s="25"/>
      <c r="T2771" s="26"/>
      <c r="U2771" s="26"/>
      <c r="V2771" s="22"/>
      <c r="W2771" s="27"/>
      <c r="X2771" s="8"/>
      <c r="Y2771" s="8"/>
      <c r="Z2771" s="8"/>
      <c r="AA2771" s="8"/>
      <c r="AB2771" s="8"/>
      <c r="AC2771" s="8"/>
      <c r="AD2771" s="8"/>
      <c r="AE2771" s="8"/>
      <c r="AF2771" s="8"/>
      <c r="AG2771" s="8"/>
      <c r="AH2771" s="8"/>
      <c r="AI2771" s="8"/>
      <c r="AJ2771" s="8"/>
      <c r="AK2771" s="8"/>
    </row>
    <row r="2772" spans="1:37" ht="150.75">
      <c r="A2772" s="18">
        <v>5894</v>
      </c>
      <c r="B2772" s="19"/>
      <c r="C2772" s="28" t="s">
        <v>22948</v>
      </c>
      <c r="D2772" s="28" t="s">
        <v>22949</v>
      </c>
      <c r="E2772" s="22"/>
      <c r="F2772" s="23" t="s">
        <v>1628</v>
      </c>
      <c r="G2772" s="22"/>
      <c r="H2772" s="23">
        <v>0</v>
      </c>
      <c r="I2772" s="22"/>
      <c r="J2772" s="23" t="s">
        <v>18202</v>
      </c>
      <c r="K2772" s="22"/>
      <c r="L2772" s="23" t="s">
        <v>20770</v>
      </c>
      <c r="M2772" s="22"/>
      <c r="N2772" s="22"/>
      <c r="O2772" s="22"/>
      <c r="P2772" s="24"/>
      <c r="Q2772" s="23" t="s">
        <v>36</v>
      </c>
      <c r="R2772" s="23" t="s">
        <v>37</v>
      </c>
      <c r="S2772" s="25"/>
      <c r="T2772" s="26"/>
      <c r="U2772" s="26"/>
      <c r="V2772" s="22"/>
      <c r="W2772" s="27"/>
      <c r="X2772" s="8"/>
      <c r="Y2772" s="8"/>
      <c r="Z2772" s="8"/>
      <c r="AA2772" s="8"/>
      <c r="AB2772" s="8"/>
      <c r="AC2772" s="8"/>
      <c r="AD2772" s="8"/>
      <c r="AE2772" s="8"/>
      <c r="AF2772" s="8"/>
      <c r="AG2772" s="8"/>
      <c r="AH2772" s="8"/>
      <c r="AI2772" s="8"/>
      <c r="AJ2772" s="8"/>
      <c r="AK2772" s="8"/>
    </row>
    <row r="2773" spans="1:37" ht="120.75">
      <c r="A2773" s="18">
        <v>5895</v>
      </c>
      <c r="B2773" s="19"/>
      <c r="C2773" s="28" t="s">
        <v>22950</v>
      </c>
      <c r="D2773" s="28" t="s">
        <v>22951</v>
      </c>
      <c r="E2773" s="22"/>
      <c r="F2773" s="23" t="s">
        <v>1628</v>
      </c>
      <c r="G2773" s="22"/>
      <c r="H2773" s="23">
        <v>0</v>
      </c>
      <c r="I2773" s="22"/>
      <c r="J2773" s="23" t="s">
        <v>18202</v>
      </c>
      <c r="K2773" s="22"/>
      <c r="L2773" s="23" t="s">
        <v>20770</v>
      </c>
      <c r="M2773" s="22"/>
      <c r="N2773" s="22"/>
      <c r="O2773" s="22"/>
      <c r="P2773" s="24"/>
      <c r="Q2773" s="23" t="s">
        <v>36</v>
      </c>
      <c r="R2773" s="23" t="s">
        <v>37</v>
      </c>
      <c r="S2773" s="25"/>
      <c r="T2773" s="26"/>
      <c r="U2773" s="26"/>
      <c r="V2773" s="22"/>
      <c r="W2773" s="27"/>
      <c r="X2773" s="8"/>
      <c r="Y2773" s="8"/>
      <c r="Z2773" s="8"/>
      <c r="AA2773" s="8"/>
      <c r="AB2773" s="8"/>
      <c r="AC2773" s="8"/>
      <c r="AD2773" s="8"/>
      <c r="AE2773" s="8"/>
      <c r="AF2773" s="8"/>
      <c r="AG2773" s="8"/>
      <c r="AH2773" s="8"/>
      <c r="AI2773" s="8"/>
      <c r="AJ2773" s="8"/>
      <c r="AK2773" s="8"/>
    </row>
    <row r="2774" spans="1:37" ht="409.6">
      <c r="A2774" s="18">
        <v>5896</v>
      </c>
      <c r="B2774" s="19"/>
      <c r="C2774" s="28" t="s">
        <v>22952</v>
      </c>
      <c r="D2774" s="21"/>
      <c r="E2774" s="22"/>
      <c r="F2774" s="22"/>
      <c r="G2774" s="22"/>
      <c r="H2774" s="23">
        <v>0</v>
      </c>
      <c r="I2774" s="22"/>
      <c r="J2774" s="23" t="s">
        <v>18202</v>
      </c>
      <c r="K2774" s="22"/>
      <c r="L2774" s="23" t="s">
        <v>22554</v>
      </c>
      <c r="M2774" s="23">
        <v>2017</v>
      </c>
      <c r="N2774" s="22"/>
      <c r="O2774" s="22"/>
      <c r="P2774" s="24"/>
      <c r="Q2774" s="23" t="s">
        <v>20</v>
      </c>
      <c r="R2774" s="23" t="s">
        <v>21</v>
      </c>
      <c r="S2774" s="25"/>
      <c r="T2774" s="26"/>
      <c r="U2774" s="26"/>
      <c r="V2774" s="22"/>
      <c r="W2774" s="27"/>
      <c r="X2774" s="8"/>
      <c r="Y2774" s="8"/>
      <c r="Z2774" s="8"/>
      <c r="AA2774" s="8"/>
      <c r="AB2774" s="8"/>
      <c r="AC2774" s="8"/>
      <c r="AD2774" s="8"/>
      <c r="AE2774" s="8"/>
      <c r="AF2774" s="8"/>
      <c r="AG2774" s="8"/>
      <c r="AH2774" s="8"/>
      <c r="AI2774" s="8"/>
      <c r="AJ2774" s="8"/>
      <c r="AK2774" s="8"/>
    </row>
    <row r="2775" spans="1:37" ht="409.6">
      <c r="A2775" s="18">
        <v>5900</v>
      </c>
      <c r="B2775" s="19"/>
      <c r="C2775" s="28" t="s">
        <v>22953</v>
      </c>
      <c r="D2775" s="21"/>
      <c r="E2775" s="22"/>
      <c r="F2775" s="22"/>
      <c r="G2775" s="22"/>
      <c r="H2775" s="23">
        <v>0</v>
      </c>
      <c r="I2775" s="22"/>
      <c r="J2775" s="23" t="s">
        <v>18202</v>
      </c>
      <c r="K2775" s="22"/>
      <c r="L2775" s="23" t="s">
        <v>22554</v>
      </c>
      <c r="M2775" s="23">
        <v>2017</v>
      </c>
      <c r="N2775" s="22"/>
      <c r="O2775" s="22"/>
      <c r="P2775" s="24"/>
      <c r="Q2775" s="23" t="s">
        <v>20</v>
      </c>
      <c r="R2775" s="23" t="s">
        <v>21</v>
      </c>
      <c r="S2775" s="25"/>
      <c r="T2775" s="26"/>
      <c r="U2775" s="26"/>
      <c r="V2775" s="22"/>
      <c r="W2775" s="27"/>
      <c r="X2775" s="8"/>
      <c r="Y2775" s="8"/>
      <c r="Z2775" s="8"/>
      <c r="AA2775" s="8"/>
      <c r="AB2775" s="8"/>
      <c r="AC2775" s="8"/>
      <c r="AD2775" s="8"/>
      <c r="AE2775" s="8"/>
      <c r="AF2775" s="8"/>
      <c r="AG2775" s="8"/>
      <c r="AH2775" s="8"/>
      <c r="AI2775" s="8"/>
      <c r="AJ2775" s="8"/>
      <c r="AK2775" s="8"/>
    </row>
    <row r="2776" spans="1:37" ht="409.6">
      <c r="A2776" s="18">
        <v>5901</v>
      </c>
      <c r="B2776" s="19"/>
      <c r="C2776" s="28" t="s">
        <v>22954</v>
      </c>
      <c r="D2776" s="21"/>
      <c r="E2776" s="22"/>
      <c r="F2776" s="22"/>
      <c r="G2776" s="22"/>
      <c r="H2776" s="23">
        <v>0</v>
      </c>
      <c r="I2776" s="22"/>
      <c r="J2776" s="23" t="s">
        <v>18202</v>
      </c>
      <c r="K2776" s="22"/>
      <c r="L2776" s="23" t="s">
        <v>21045</v>
      </c>
      <c r="M2776" s="23">
        <v>2017</v>
      </c>
      <c r="N2776" s="22"/>
      <c r="O2776" s="22"/>
      <c r="P2776" s="24"/>
      <c r="Q2776" s="23" t="s">
        <v>20</v>
      </c>
      <c r="R2776" s="23" t="s">
        <v>21</v>
      </c>
      <c r="S2776" s="25"/>
      <c r="T2776" s="26"/>
      <c r="U2776" s="26"/>
      <c r="V2776" s="22"/>
      <c r="W2776" s="27"/>
      <c r="X2776" s="8"/>
      <c r="Y2776" s="8"/>
      <c r="Z2776" s="8"/>
      <c r="AA2776" s="8"/>
      <c r="AB2776" s="8"/>
      <c r="AC2776" s="8"/>
      <c r="AD2776" s="8"/>
      <c r="AE2776" s="8"/>
      <c r="AF2776" s="8"/>
      <c r="AG2776" s="8"/>
      <c r="AH2776" s="8"/>
      <c r="AI2776" s="8"/>
      <c r="AJ2776" s="8"/>
      <c r="AK2776" s="8"/>
    </row>
    <row r="2777" spans="1:37" ht="180.75">
      <c r="A2777" s="18">
        <v>5903</v>
      </c>
      <c r="B2777" s="19"/>
      <c r="C2777" s="28" t="s">
        <v>22955</v>
      </c>
      <c r="D2777" s="28" t="s">
        <v>22956</v>
      </c>
      <c r="E2777" s="22"/>
      <c r="F2777" s="23" t="s">
        <v>2691</v>
      </c>
      <c r="G2777" s="22"/>
      <c r="H2777" s="23">
        <v>0</v>
      </c>
      <c r="I2777" s="22"/>
      <c r="J2777" s="23" t="s">
        <v>18202</v>
      </c>
      <c r="K2777" s="29">
        <v>43497</v>
      </c>
      <c r="L2777" s="23" t="s">
        <v>96</v>
      </c>
      <c r="M2777" s="22"/>
      <c r="N2777" s="23" t="s">
        <v>22957</v>
      </c>
      <c r="O2777" s="22"/>
      <c r="P2777" s="24"/>
      <c r="Q2777" s="23" t="s">
        <v>18392</v>
      </c>
      <c r="R2777" s="23" t="s">
        <v>127</v>
      </c>
      <c r="S2777" s="25"/>
      <c r="T2777" s="26"/>
      <c r="U2777" s="26"/>
      <c r="V2777" s="22"/>
      <c r="W2777" s="27"/>
      <c r="X2777" s="8"/>
      <c r="Y2777" s="8"/>
      <c r="Z2777" s="8"/>
      <c r="AA2777" s="8"/>
      <c r="AB2777" s="8"/>
      <c r="AC2777" s="8"/>
      <c r="AD2777" s="8"/>
      <c r="AE2777" s="8"/>
      <c r="AF2777" s="8"/>
      <c r="AG2777" s="8"/>
      <c r="AH2777" s="8"/>
      <c r="AI2777" s="8"/>
      <c r="AJ2777" s="8"/>
      <c r="AK2777" s="8"/>
    </row>
    <row r="2778" spans="1:37" ht="225.75">
      <c r="A2778" s="18">
        <v>5904</v>
      </c>
      <c r="B2778" s="19"/>
      <c r="C2778" s="28" t="s">
        <v>1972</v>
      </c>
      <c r="D2778" s="28" t="s">
        <v>22958</v>
      </c>
      <c r="E2778" s="22"/>
      <c r="F2778" s="22"/>
      <c r="G2778" s="22"/>
      <c r="H2778" s="23">
        <v>0</v>
      </c>
      <c r="I2778" s="22"/>
      <c r="J2778" s="23" t="s">
        <v>18202</v>
      </c>
      <c r="K2778" s="31">
        <v>43313</v>
      </c>
      <c r="L2778" s="23" t="s">
        <v>90</v>
      </c>
      <c r="M2778" s="22"/>
      <c r="N2778" s="22"/>
      <c r="O2778" s="22"/>
      <c r="P2778" s="24"/>
      <c r="Q2778" s="23" t="s">
        <v>18541</v>
      </c>
      <c r="R2778" s="22"/>
      <c r="S2778" s="33"/>
      <c r="T2778" s="26"/>
      <c r="U2778" s="26"/>
      <c r="V2778" s="22"/>
      <c r="W2778" s="27"/>
      <c r="X2778" s="8"/>
      <c r="Y2778" s="8"/>
      <c r="Z2778" s="8"/>
      <c r="AA2778" s="8"/>
      <c r="AB2778" s="8"/>
      <c r="AC2778" s="8"/>
      <c r="AD2778" s="8"/>
      <c r="AE2778" s="8"/>
      <c r="AF2778" s="8"/>
      <c r="AG2778" s="8"/>
      <c r="AH2778" s="8"/>
      <c r="AI2778" s="8"/>
      <c r="AJ2778" s="8"/>
      <c r="AK2778" s="8"/>
    </row>
    <row r="2779" spans="1:37" ht="285.75">
      <c r="A2779" s="18">
        <v>5905</v>
      </c>
      <c r="B2779" s="19"/>
      <c r="C2779" s="28" t="s">
        <v>1972</v>
      </c>
      <c r="D2779" s="28" t="s">
        <v>22959</v>
      </c>
      <c r="E2779" s="22"/>
      <c r="F2779" s="22"/>
      <c r="G2779" s="22"/>
      <c r="H2779" s="23">
        <v>0</v>
      </c>
      <c r="I2779" s="22"/>
      <c r="J2779" s="23" t="s">
        <v>18202</v>
      </c>
      <c r="K2779" s="31">
        <v>43313</v>
      </c>
      <c r="L2779" s="23" t="s">
        <v>90</v>
      </c>
      <c r="M2779" s="22"/>
      <c r="N2779" s="22"/>
      <c r="O2779" s="22"/>
      <c r="P2779" s="24"/>
      <c r="Q2779" s="23" t="s">
        <v>18541</v>
      </c>
      <c r="R2779" s="22"/>
      <c r="S2779" s="33"/>
      <c r="T2779" s="26"/>
      <c r="U2779" s="26"/>
      <c r="V2779" s="22"/>
      <c r="W2779" s="27"/>
      <c r="X2779" s="8"/>
      <c r="Y2779" s="8"/>
      <c r="Z2779" s="8"/>
      <c r="AA2779" s="8"/>
      <c r="AB2779" s="8"/>
      <c r="AC2779" s="8"/>
      <c r="AD2779" s="8"/>
      <c r="AE2779" s="8"/>
      <c r="AF2779" s="8"/>
      <c r="AG2779" s="8"/>
      <c r="AH2779" s="8"/>
      <c r="AI2779" s="8"/>
      <c r="AJ2779" s="8"/>
      <c r="AK2779" s="8"/>
    </row>
    <row r="2780" spans="1:37" ht="270.75">
      <c r="A2780" s="18">
        <v>5906</v>
      </c>
      <c r="B2780" s="19"/>
      <c r="C2780" s="28" t="s">
        <v>1972</v>
      </c>
      <c r="D2780" s="28" t="s">
        <v>22960</v>
      </c>
      <c r="E2780" s="22"/>
      <c r="F2780" s="22"/>
      <c r="G2780" s="22"/>
      <c r="H2780" s="23">
        <v>0</v>
      </c>
      <c r="I2780" s="22"/>
      <c r="J2780" s="23" t="s">
        <v>18202</v>
      </c>
      <c r="K2780" s="31">
        <v>43313</v>
      </c>
      <c r="L2780" s="23" t="s">
        <v>90</v>
      </c>
      <c r="M2780" s="22"/>
      <c r="N2780" s="22"/>
      <c r="O2780" s="22"/>
      <c r="P2780" s="24"/>
      <c r="Q2780" s="23" t="s">
        <v>18541</v>
      </c>
      <c r="R2780" s="22"/>
      <c r="S2780" s="33"/>
      <c r="T2780" s="26"/>
      <c r="U2780" s="26"/>
      <c r="V2780" s="22"/>
      <c r="W2780" s="27"/>
      <c r="X2780" s="8"/>
      <c r="Y2780" s="8"/>
      <c r="Z2780" s="8"/>
      <c r="AA2780" s="8"/>
      <c r="AB2780" s="8"/>
      <c r="AC2780" s="8"/>
      <c r="AD2780" s="8"/>
      <c r="AE2780" s="8"/>
      <c r="AF2780" s="8"/>
      <c r="AG2780" s="8"/>
      <c r="AH2780" s="8"/>
      <c r="AI2780" s="8"/>
      <c r="AJ2780" s="8"/>
      <c r="AK2780" s="8"/>
    </row>
    <row r="2781" spans="1:37" ht="270.75">
      <c r="A2781" s="18">
        <v>5907</v>
      </c>
      <c r="B2781" s="19"/>
      <c r="C2781" s="28" t="s">
        <v>1972</v>
      </c>
      <c r="D2781" s="28" t="s">
        <v>22961</v>
      </c>
      <c r="E2781" s="22"/>
      <c r="F2781" s="22"/>
      <c r="G2781" s="22"/>
      <c r="H2781" s="23">
        <v>0</v>
      </c>
      <c r="I2781" s="22"/>
      <c r="J2781" s="23" t="s">
        <v>18202</v>
      </c>
      <c r="K2781" s="31">
        <v>43313</v>
      </c>
      <c r="L2781" s="23" t="s">
        <v>90</v>
      </c>
      <c r="M2781" s="22"/>
      <c r="N2781" s="22"/>
      <c r="O2781" s="22"/>
      <c r="P2781" s="24"/>
      <c r="Q2781" s="23" t="s">
        <v>18541</v>
      </c>
      <c r="R2781" s="22"/>
      <c r="S2781" s="33"/>
      <c r="T2781" s="26"/>
      <c r="U2781" s="26"/>
      <c r="V2781" s="22"/>
      <c r="W2781" s="27"/>
      <c r="X2781" s="8"/>
      <c r="Y2781" s="8"/>
      <c r="Z2781" s="8"/>
      <c r="AA2781" s="8"/>
      <c r="AB2781" s="8"/>
      <c r="AC2781" s="8"/>
      <c r="AD2781" s="8"/>
      <c r="AE2781" s="8"/>
      <c r="AF2781" s="8"/>
      <c r="AG2781" s="8"/>
      <c r="AH2781" s="8"/>
      <c r="AI2781" s="8"/>
      <c r="AJ2781" s="8"/>
      <c r="AK2781" s="8"/>
    </row>
    <row r="2782" spans="1:37" ht="345.75">
      <c r="A2782" s="18">
        <v>5908</v>
      </c>
      <c r="B2782" s="19"/>
      <c r="C2782" s="28" t="s">
        <v>1972</v>
      </c>
      <c r="D2782" s="28" t="s">
        <v>22962</v>
      </c>
      <c r="E2782" s="22"/>
      <c r="F2782" s="22"/>
      <c r="G2782" s="22"/>
      <c r="H2782" s="23">
        <v>0</v>
      </c>
      <c r="I2782" s="22"/>
      <c r="J2782" s="23" t="s">
        <v>18202</v>
      </c>
      <c r="K2782" s="31">
        <v>43313</v>
      </c>
      <c r="L2782" s="23" t="s">
        <v>90</v>
      </c>
      <c r="M2782" s="22"/>
      <c r="N2782" s="22"/>
      <c r="O2782" s="22"/>
      <c r="P2782" s="24"/>
      <c r="Q2782" s="23" t="s">
        <v>18541</v>
      </c>
      <c r="R2782" s="22"/>
      <c r="S2782" s="33"/>
      <c r="T2782" s="26"/>
      <c r="U2782" s="26"/>
      <c r="V2782" s="22"/>
      <c r="W2782" s="27"/>
      <c r="X2782" s="8"/>
      <c r="Y2782" s="8"/>
      <c r="Z2782" s="8"/>
      <c r="AA2782" s="8"/>
      <c r="AB2782" s="8"/>
      <c r="AC2782" s="8"/>
      <c r="AD2782" s="8"/>
      <c r="AE2782" s="8"/>
      <c r="AF2782" s="8"/>
      <c r="AG2782" s="8"/>
      <c r="AH2782" s="8"/>
      <c r="AI2782" s="8"/>
      <c r="AJ2782" s="8"/>
      <c r="AK2782" s="8"/>
    </row>
    <row r="2783" spans="1:37" ht="345.75">
      <c r="A2783" s="18">
        <v>5909</v>
      </c>
      <c r="B2783" s="19"/>
      <c r="C2783" s="28" t="s">
        <v>1972</v>
      </c>
      <c r="D2783" s="28" t="s">
        <v>22963</v>
      </c>
      <c r="E2783" s="22"/>
      <c r="F2783" s="22"/>
      <c r="G2783" s="22"/>
      <c r="H2783" s="23">
        <v>0</v>
      </c>
      <c r="I2783" s="22"/>
      <c r="J2783" s="23" t="s">
        <v>18202</v>
      </c>
      <c r="K2783" s="31">
        <v>43313</v>
      </c>
      <c r="L2783" s="23" t="s">
        <v>90</v>
      </c>
      <c r="M2783" s="22"/>
      <c r="N2783" s="22"/>
      <c r="O2783" s="22"/>
      <c r="P2783" s="24"/>
      <c r="Q2783" s="23" t="s">
        <v>18541</v>
      </c>
      <c r="R2783" s="22"/>
      <c r="S2783" s="33"/>
      <c r="T2783" s="26"/>
      <c r="U2783" s="26"/>
      <c r="V2783" s="22"/>
      <c r="W2783" s="27"/>
      <c r="X2783" s="8"/>
      <c r="Y2783" s="8"/>
      <c r="Z2783" s="8"/>
      <c r="AA2783" s="8"/>
      <c r="AB2783" s="8"/>
      <c r="AC2783" s="8"/>
      <c r="AD2783" s="8"/>
      <c r="AE2783" s="8"/>
      <c r="AF2783" s="8"/>
      <c r="AG2783" s="8"/>
      <c r="AH2783" s="8"/>
      <c r="AI2783" s="8"/>
      <c r="AJ2783" s="8"/>
      <c r="AK2783" s="8"/>
    </row>
    <row r="2784" spans="1:37" ht="255.75">
      <c r="A2784" s="18">
        <v>5910</v>
      </c>
      <c r="B2784" s="19"/>
      <c r="C2784" s="28" t="s">
        <v>1972</v>
      </c>
      <c r="D2784" s="28" t="s">
        <v>22964</v>
      </c>
      <c r="E2784" s="22"/>
      <c r="F2784" s="22"/>
      <c r="G2784" s="22"/>
      <c r="H2784" s="23">
        <v>0</v>
      </c>
      <c r="I2784" s="22"/>
      <c r="J2784" s="23" t="s">
        <v>18202</v>
      </c>
      <c r="K2784" s="31">
        <v>43313</v>
      </c>
      <c r="L2784" s="23" t="s">
        <v>90</v>
      </c>
      <c r="M2784" s="22"/>
      <c r="N2784" s="22"/>
      <c r="O2784" s="22"/>
      <c r="P2784" s="24"/>
      <c r="Q2784" s="23" t="s">
        <v>18541</v>
      </c>
      <c r="R2784" s="22"/>
      <c r="S2784" s="33"/>
      <c r="T2784" s="26"/>
      <c r="U2784" s="26"/>
      <c r="V2784" s="22"/>
      <c r="W2784" s="27"/>
      <c r="X2784" s="8"/>
      <c r="Y2784" s="8"/>
      <c r="Z2784" s="8"/>
      <c r="AA2784" s="8"/>
      <c r="AB2784" s="8"/>
      <c r="AC2784" s="8"/>
      <c r="AD2784" s="8"/>
      <c r="AE2784" s="8"/>
      <c r="AF2784" s="8"/>
      <c r="AG2784" s="8"/>
      <c r="AH2784" s="8"/>
      <c r="AI2784" s="8"/>
      <c r="AJ2784" s="8"/>
      <c r="AK2784" s="8"/>
    </row>
    <row r="2785" spans="1:37" ht="285.75">
      <c r="A2785" s="18">
        <v>5911</v>
      </c>
      <c r="B2785" s="19"/>
      <c r="C2785" s="28" t="s">
        <v>1972</v>
      </c>
      <c r="D2785" s="28" t="s">
        <v>22965</v>
      </c>
      <c r="E2785" s="22"/>
      <c r="F2785" s="22"/>
      <c r="G2785" s="22"/>
      <c r="H2785" s="23">
        <v>0</v>
      </c>
      <c r="I2785" s="22"/>
      <c r="J2785" s="23" t="s">
        <v>18202</v>
      </c>
      <c r="K2785" s="31">
        <v>43313</v>
      </c>
      <c r="L2785" s="23" t="s">
        <v>90</v>
      </c>
      <c r="M2785" s="22"/>
      <c r="N2785" s="22"/>
      <c r="O2785" s="22"/>
      <c r="P2785" s="24"/>
      <c r="Q2785" s="23" t="s">
        <v>18541</v>
      </c>
      <c r="R2785" s="22"/>
      <c r="S2785" s="33"/>
      <c r="T2785" s="26"/>
      <c r="U2785" s="26"/>
      <c r="V2785" s="22"/>
      <c r="W2785" s="27"/>
      <c r="X2785" s="8"/>
      <c r="Y2785" s="8"/>
      <c r="Z2785" s="8"/>
      <c r="AA2785" s="8"/>
      <c r="AB2785" s="8"/>
      <c r="AC2785" s="8"/>
      <c r="AD2785" s="8"/>
      <c r="AE2785" s="8"/>
      <c r="AF2785" s="8"/>
      <c r="AG2785" s="8"/>
      <c r="AH2785" s="8"/>
      <c r="AI2785" s="8"/>
      <c r="AJ2785" s="8"/>
      <c r="AK2785" s="8"/>
    </row>
    <row r="2786" spans="1:37" ht="315.75">
      <c r="A2786" s="18">
        <v>5912</v>
      </c>
      <c r="B2786" s="19"/>
      <c r="C2786" s="28" t="s">
        <v>1972</v>
      </c>
      <c r="D2786" s="28" t="s">
        <v>22966</v>
      </c>
      <c r="E2786" s="22"/>
      <c r="F2786" s="22"/>
      <c r="G2786" s="22"/>
      <c r="H2786" s="23">
        <v>0</v>
      </c>
      <c r="I2786" s="22"/>
      <c r="J2786" s="23" t="s">
        <v>18202</v>
      </c>
      <c r="K2786" s="31">
        <v>43313</v>
      </c>
      <c r="L2786" s="23" t="s">
        <v>90</v>
      </c>
      <c r="M2786" s="22"/>
      <c r="N2786" s="22"/>
      <c r="O2786" s="22"/>
      <c r="P2786" s="24"/>
      <c r="Q2786" s="23" t="s">
        <v>18541</v>
      </c>
      <c r="R2786" s="22"/>
      <c r="S2786" s="33"/>
      <c r="T2786" s="26"/>
      <c r="U2786" s="26"/>
      <c r="V2786" s="22"/>
      <c r="W2786" s="27"/>
      <c r="X2786" s="8"/>
      <c r="Y2786" s="8"/>
      <c r="Z2786" s="8"/>
      <c r="AA2786" s="8"/>
      <c r="AB2786" s="8"/>
      <c r="AC2786" s="8"/>
      <c r="AD2786" s="8"/>
      <c r="AE2786" s="8"/>
      <c r="AF2786" s="8"/>
      <c r="AG2786" s="8"/>
      <c r="AH2786" s="8"/>
      <c r="AI2786" s="8"/>
      <c r="AJ2786" s="8"/>
      <c r="AK2786" s="8"/>
    </row>
    <row r="2787" spans="1:37" ht="225.75">
      <c r="A2787" s="18">
        <v>5913</v>
      </c>
      <c r="B2787" s="19"/>
      <c r="C2787" s="28" t="s">
        <v>1972</v>
      </c>
      <c r="D2787" s="28" t="s">
        <v>22967</v>
      </c>
      <c r="E2787" s="22"/>
      <c r="F2787" s="22"/>
      <c r="G2787" s="22"/>
      <c r="H2787" s="23">
        <v>0</v>
      </c>
      <c r="I2787" s="22"/>
      <c r="J2787" s="23" t="s">
        <v>18202</v>
      </c>
      <c r="K2787" s="31">
        <v>43313</v>
      </c>
      <c r="L2787" s="23" t="s">
        <v>90</v>
      </c>
      <c r="M2787" s="22"/>
      <c r="N2787" s="22"/>
      <c r="O2787" s="22"/>
      <c r="P2787" s="24"/>
      <c r="Q2787" s="23" t="s">
        <v>18541</v>
      </c>
      <c r="R2787" s="22"/>
      <c r="S2787" s="33"/>
      <c r="T2787" s="26"/>
      <c r="U2787" s="26"/>
      <c r="V2787" s="22"/>
      <c r="W2787" s="27"/>
      <c r="X2787" s="8"/>
      <c r="Y2787" s="8"/>
      <c r="Z2787" s="8"/>
      <c r="AA2787" s="8"/>
      <c r="AB2787" s="8"/>
      <c r="AC2787" s="8"/>
      <c r="AD2787" s="8"/>
      <c r="AE2787" s="8"/>
      <c r="AF2787" s="8"/>
      <c r="AG2787" s="8"/>
      <c r="AH2787" s="8"/>
      <c r="AI2787" s="8"/>
      <c r="AJ2787" s="8"/>
      <c r="AK2787" s="8"/>
    </row>
    <row r="2788" spans="1:37" ht="225.75">
      <c r="A2788" s="18">
        <v>5914</v>
      </c>
      <c r="B2788" s="19"/>
      <c r="C2788" s="28" t="s">
        <v>1972</v>
      </c>
      <c r="D2788" s="28" t="s">
        <v>22968</v>
      </c>
      <c r="E2788" s="22"/>
      <c r="F2788" s="22"/>
      <c r="G2788" s="22"/>
      <c r="H2788" s="23">
        <v>0</v>
      </c>
      <c r="I2788" s="22"/>
      <c r="J2788" s="23" t="s">
        <v>18202</v>
      </c>
      <c r="K2788" s="31">
        <v>43313</v>
      </c>
      <c r="L2788" s="23" t="s">
        <v>90</v>
      </c>
      <c r="M2788" s="22"/>
      <c r="N2788" s="22"/>
      <c r="O2788" s="22"/>
      <c r="P2788" s="24"/>
      <c r="Q2788" s="23" t="s">
        <v>18541</v>
      </c>
      <c r="R2788" s="22"/>
      <c r="S2788" s="33"/>
      <c r="T2788" s="26"/>
      <c r="U2788" s="26"/>
      <c r="V2788" s="22"/>
      <c r="W2788" s="27"/>
      <c r="X2788" s="8"/>
      <c r="Y2788" s="8"/>
      <c r="Z2788" s="8"/>
      <c r="AA2788" s="8"/>
      <c r="AB2788" s="8"/>
      <c r="AC2788" s="8"/>
      <c r="AD2788" s="8"/>
      <c r="AE2788" s="8"/>
      <c r="AF2788" s="8"/>
      <c r="AG2788" s="8"/>
      <c r="AH2788" s="8"/>
      <c r="AI2788" s="8"/>
      <c r="AJ2788" s="8"/>
      <c r="AK2788" s="8"/>
    </row>
    <row r="2789" spans="1:37" ht="270.75">
      <c r="A2789" s="18">
        <v>5915</v>
      </c>
      <c r="B2789" s="19"/>
      <c r="C2789" s="28" t="s">
        <v>1972</v>
      </c>
      <c r="D2789" s="28" t="s">
        <v>22969</v>
      </c>
      <c r="E2789" s="22"/>
      <c r="F2789" s="22"/>
      <c r="G2789" s="22"/>
      <c r="H2789" s="23">
        <v>0</v>
      </c>
      <c r="I2789" s="22"/>
      <c r="J2789" s="23" t="s">
        <v>18202</v>
      </c>
      <c r="K2789" s="31">
        <v>43313</v>
      </c>
      <c r="L2789" s="23" t="s">
        <v>90</v>
      </c>
      <c r="M2789" s="22"/>
      <c r="N2789" s="22"/>
      <c r="O2789" s="22"/>
      <c r="P2789" s="24"/>
      <c r="Q2789" s="23" t="s">
        <v>18541</v>
      </c>
      <c r="R2789" s="22"/>
      <c r="S2789" s="33"/>
      <c r="T2789" s="26"/>
      <c r="U2789" s="26"/>
      <c r="V2789" s="22"/>
      <c r="W2789" s="27"/>
      <c r="X2789" s="8"/>
      <c r="Y2789" s="8"/>
      <c r="Z2789" s="8"/>
      <c r="AA2789" s="8"/>
      <c r="AB2789" s="8"/>
      <c r="AC2789" s="8"/>
      <c r="AD2789" s="8"/>
      <c r="AE2789" s="8"/>
      <c r="AF2789" s="8"/>
      <c r="AG2789" s="8"/>
      <c r="AH2789" s="8"/>
      <c r="AI2789" s="8"/>
      <c r="AJ2789" s="8"/>
      <c r="AK2789" s="8"/>
    </row>
    <row r="2790" spans="1:37" ht="90.75">
      <c r="A2790" s="18">
        <v>5916</v>
      </c>
      <c r="B2790" s="30" t="s">
        <v>400</v>
      </c>
      <c r="C2790" s="28" t="s">
        <v>11483</v>
      </c>
      <c r="D2790" s="28" t="s">
        <v>22970</v>
      </c>
      <c r="E2790" s="22"/>
      <c r="F2790" s="22"/>
      <c r="G2790" s="23">
        <v>2015</v>
      </c>
      <c r="H2790" s="23">
        <v>0</v>
      </c>
      <c r="I2790" s="22"/>
      <c r="J2790" s="23" t="s">
        <v>18202</v>
      </c>
      <c r="K2790" s="22"/>
      <c r="L2790" s="23" t="s">
        <v>61</v>
      </c>
      <c r="M2790" s="22"/>
      <c r="N2790" s="22"/>
      <c r="O2790" s="22"/>
      <c r="P2790" s="24"/>
      <c r="Q2790" s="22"/>
      <c r="R2790" s="22"/>
      <c r="S2790" s="25"/>
      <c r="T2790" s="26"/>
      <c r="U2790" s="26"/>
      <c r="V2790" s="22"/>
      <c r="W2790" s="27"/>
      <c r="X2790" s="8"/>
      <c r="Y2790" s="8"/>
      <c r="Z2790" s="8"/>
      <c r="AA2790" s="8"/>
      <c r="AB2790" s="8"/>
      <c r="AC2790" s="8"/>
      <c r="AD2790" s="8"/>
      <c r="AE2790" s="8"/>
      <c r="AF2790" s="8"/>
      <c r="AG2790" s="8"/>
      <c r="AH2790" s="8"/>
      <c r="AI2790" s="8"/>
      <c r="AJ2790" s="8"/>
      <c r="AK2790" s="8"/>
    </row>
    <row r="2791" spans="1:37" ht="90.75">
      <c r="A2791" s="18">
        <v>5926</v>
      </c>
      <c r="B2791" s="19"/>
      <c r="C2791" s="28" t="s">
        <v>22971</v>
      </c>
      <c r="D2791" s="28" t="s">
        <v>22972</v>
      </c>
      <c r="E2791" s="22"/>
      <c r="F2791" s="23" t="s">
        <v>415</v>
      </c>
      <c r="G2791" s="22"/>
      <c r="H2791" s="23">
        <v>0</v>
      </c>
      <c r="I2791" s="22"/>
      <c r="J2791" s="23" t="s">
        <v>18202</v>
      </c>
      <c r="K2791" s="22"/>
      <c r="L2791" s="23" t="s">
        <v>20770</v>
      </c>
      <c r="M2791" s="22"/>
      <c r="N2791" s="22"/>
      <c r="O2791" s="22"/>
      <c r="P2791" s="24"/>
      <c r="Q2791" s="23" t="s">
        <v>36</v>
      </c>
      <c r="R2791" s="23" t="s">
        <v>37</v>
      </c>
      <c r="S2791" s="25"/>
      <c r="T2791" s="26"/>
      <c r="U2791" s="26"/>
      <c r="V2791" s="22"/>
      <c r="W2791" s="27"/>
      <c r="X2791" s="8"/>
      <c r="Y2791" s="8"/>
      <c r="Z2791" s="8"/>
      <c r="AA2791" s="8"/>
      <c r="AB2791" s="8"/>
      <c r="AC2791" s="8"/>
      <c r="AD2791" s="8"/>
      <c r="AE2791" s="8"/>
      <c r="AF2791" s="8"/>
      <c r="AG2791" s="8"/>
      <c r="AH2791" s="8"/>
      <c r="AI2791" s="8"/>
      <c r="AJ2791" s="8"/>
      <c r="AK2791" s="8"/>
    </row>
    <row r="2792" spans="1:37" ht="30.75">
      <c r="A2792" s="18">
        <v>5927</v>
      </c>
      <c r="B2792" s="19"/>
      <c r="C2792" s="28" t="s">
        <v>22973</v>
      </c>
      <c r="D2792" s="28" t="s">
        <v>22974</v>
      </c>
      <c r="E2792" s="22"/>
      <c r="F2792" s="23" t="s">
        <v>1628</v>
      </c>
      <c r="G2792" s="22"/>
      <c r="H2792" s="23">
        <v>0</v>
      </c>
      <c r="I2792" s="22"/>
      <c r="J2792" s="23" t="s">
        <v>18202</v>
      </c>
      <c r="K2792" s="22"/>
      <c r="L2792" s="23" t="s">
        <v>20770</v>
      </c>
      <c r="M2792" s="22"/>
      <c r="N2792" s="22"/>
      <c r="O2792" s="22"/>
      <c r="P2792" s="24"/>
      <c r="Q2792" s="23" t="s">
        <v>36</v>
      </c>
      <c r="R2792" s="23" t="s">
        <v>37</v>
      </c>
      <c r="S2792" s="25"/>
      <c r="T2792" s="26"/>
      <c r="U2792" s="26"/>
      <c r="V2792" s="22"/>
      <c r="W2792" s="27"/>
      <c r="X2792" s="8"/>
      <c r="Y2792" s="8"/>
      <c r="Z2792" s="8"/>
      <c r="AA2792" s="8"/>
      <c r="AB2792" s="8"/>
      <c r="AC2792" s="8"/>
      <c r="AD2792" s="8"/>
      <c r="AE2792" s="8"/>
      <c r="AF2792" s="8"/>
      <c r="AG2792" s="8"/>
      <c r="AH2792" s="8"/>
      <c r="AI2792" s="8"/>
      <c r="AJ2792" s="8"/>
      <c r="AK2792" s="8"/>
    </row>
    <row r="2793" spans="1:37" ht="105.75">
      <c r="A2793" s="18">
        <v>5928</v>
      </c>
      <c r="B2793" s="19"/>
      <c r="C2793" s="28" t="s">
        <v>22975</v>
      </c>
      <c r="D2793" s="28" t="s">
        <v>22976</v>
      </c>
      <c r="E2793" s="22"/>
      <c r="F2793" s="22"/>
      <c r="G2793" s="22"/>
      <c r="H2793" s="23">
        <v>0</v>
      </c>
      <c r="I2793" s="22"/>
      <c r="J2793" s="23" t="s">
        <v>18202</v>
      </c>
      <c r="K2793" s="22"/>
      <c r="L2793" s="23" t="s">
        <v>17409</v>
      </c>
      <c r="M2793" s="22"/>
      <c r="N2793" s="22"/>
      <c r="O2793" s="22"/>
      <c r="P2793" s="24"/>
      <c r="Q2793" s="22"/>
      <c r="R2793" s="23" t="s">
        <v>18644</v>
      </c>
      <c r="S2793" s="25"/>
      <c r="T2793" s="26"/>
      <c r="U2793" s="32" t="s">
        <v>545</v>
      </c>
      <c r="V2793" s="22"/>
      <c r="W2793" s="27"/>
      <c r="X2793" s="8"/>
      <c r="Y2793" s="8"/>
      <c r="Z2793" s="8"/>
      <c r="AA2793" s="8"/>
      <c r="AB2793" s="8"/>
      <c r="AC2793" s="8"/>
      <c r="AD2793" s="8"/>
      <c r="AE2793" s="8"/>
      <c r="AF2793" s="8"/>
      <c r="AG2793" s="8"/>
      <c r="AH2793" s="8"/>
      <c r="AI2793" s="8"/>
      <c r="AJ2793" s="8"/>
      <c r="AK2793" s="8"/>
    </row>
    <row r="2794" spans="1:37" ht="30.75">
      <c r="A2794" s="18">
        <v>5931</v>
      </c>
      <c r="B2794" s="19"/>
      <c r="C2794" s="28" t="s">
        <v>22977</v>
      </c>
      <c r="D2794" s="28" t="s">
        <v>22978</v>
      </c>
      <c r="E2794" s="22"/>
      <c r="F2794" s="23" t="s">
        <v>50</v>
      </c>
      <c r="G2794" s="22"/>
      <c r="H2794" s="23">
        <v>0</v>
      </c>
      <c r="I2794" s="22"/>
      <c r="J2794" s="23" t="s">
        <v>18202</v>
      </c>
      <c r="K2794" s="22"/>
      <c r="L2794" s="23" t="s">
        <v>20770</v>
      </c>
      <c r="M2794" s="23" t="s">
        <v>11857</v>
      </c>
      <c r="N2794" s="22"/>
      <c r="O2794" s="22"/>
      <c r="P2794" s="24"/>
      <c r="Q2794" s="23" t="s">
        <v>29</v>
      </c>
      <c r="R2794" s="23" t="s">
        <v>30</v>
      </c>
      <c r="S2794" s="25"/>
      <c r="T2794" s="26"/>
      <c r="U2794" s="26"/>
      <c r="V2794" s="22"/>
      <c r="W2794" s="27"/>
      <c r="X2794" s="8"/>
      <c r="Y2794" s="8"/>
      <c r="Z2794" s="8"/>
      <c r="AA2794" s="8"/>
      <c r="AB2794" s="8"/>
      <c r="AC2794" s="8"/>
      <c r="AD2794" s="8"/>
      <c r="AE2794" s="8"/>
      <c r="AF2794" s="8"/>
      <c r="AG2794" s="8"/>
      <c r="AH2794" s="8"/>
      <c r="AI2794" s="8"/>
      <c r="AJ2794" s="8"/>
      <c r="AK2794" s="8"/>
    </row>
    <row r="2795" spans="1:37" ht="90.75">
      <c r="A2795" s="18">
        <v>5933</v>
      </c>
      <c r="B2795" s="19"/>
      <c r="C2795" s="28" t="s">
        <v>11508</v>
      </c>
      <c r="D2795" s="28" t="s">
        <v>22979</v>
      </c>
      <c r="E2795" s="22"/>
      <c r="F2795" s="22"/>
      <c r="G2795" s="22"/>
      <c r="H2795" s="23">
        <v>0</v>
      </c>
      <c r="I2795" s="22"/>
      <c r="J2795" s="23" t="s">
        <v>18202</v>
      </c>
      <c r="K2795" s="22"/>
      <c r="L2795" s="23" t="s">
        <v>20770</v>
      </c>
      <c r="M2795" s="22"/>
      <c r="N2795" s="22"/>
      <c r="O2795" s="22"/>
      <c r="P2795" s="24"/>
      <c r="Q2795" s="23" t="s">
        <v>29</v>
      </c>
      <c r="R2795" s="23" t="s">
        <v>30</v>
      </c>
      <c r="S2795" s="25"/>
      <c r="T2795" s="26"/>
      <c r="U2795" s="26"/>
      <c r="V2795" s="22"/>
      <c r="W2795" s="27"/>
      <c r="X2795" s="8"/>
      <c r="Y2795" s="8"/>
      <c r="Z2795" s="8"/>
      <c r="AA2795" s="8"/>
      <c r="AB2795" s="8"/>
      <c r="AC2795" s="8"/>
      <c r="AD2795" s="8"/>
      <c r="AE2795" s="8"/>
      <c r="AF2795" s="8"/>
      <c r="AG2795" s="8"/>
      <c r="AH2795" s="8"/>
      <c r="AI2795" s="8"/>
      <c r="AJ2795" s="8"/>
      <c r="AK2795" s="8"/>
    </row>
    <row r="2796" spans="1:37" ht="165.75">
      <c r="A2796" s="18">
        <v>5935</v>
      </c>
      <c r="B2796" s="19"/>
      <c r="C2796" s="28" t="s">
        <v>11508</v>
      </c>
      <c r="D2796" s="28" t="s">
        <v>22980</v>
      </c>
      <c r="E2796" s="22"/>
      <c r="F2796" s="22"/>
      <c r="G2796" s="22"/>
      <c r="H2796" s="23">
        <v>0</v>
      </c>
      <c r="I2796" s="22"/>
      <c r="J2796" s="23" t="s">
        <v>18202</v>
      </c>
      <c r="K2796" s="22"/>
      <c r="L2796" s="23" t="s">
        <v>20770</v>
      </c>
      <c r="M2796" s="22"/>
      <c r="N2796" s="22"/>
      <c r="O2796" s="22"/>
      <c r="P2796" s="24"/>
      <c r="Q2796" s="23" t="s">
        <v>29</v>
      </c>
      <c r="R2796" s="23" t="s">
        <v>30</v>
      </c>
      <c r="S2796" s="25"/>
      <c r="T2796" s="26"/>
      <c r="U2796" s="26"/>
      <c r="V2796" s="22"/>
      <c r="W2796" s="27"/>
      <c r="X2796" s="8"/>
      <c r="Y2796" s="8"/>
      <c r="Z2796" s="8"/>
      <c r="AA2796" s="8"/>
      <c r="AB2796" s="8"/>
      <c r="AC2796" s="8"/>
      <c r="AD2796" s="8"/>
      <c r="AE2796" s="8"/>
      <c r="AF2796" s="8"/>
      <c r="AG2796" s="8"/>
      <c r="AH2796" s="8"/>
      <c r="AI2796" s="8"/>
      <c r="AJ2796" s="8"/>
      <c r="AK2796" s="8"/>
    </row>
    <row r="2797" spans="1:37" ht="150.75">
      <c r="A2797" s="18">
        <v>5936</v>
      </c>
      <c r="B2797" s="19"/>
      <c r="C2797" s="28" t="s">
        <v>22981</v>
      </c>
      <c r="D2797" s="28" t="s">
        <v>22982</v>
      </c>
      <c r="E2797" s="22"/>
      <c r="F2797" s="22"/>
      <c r="G2797" s="22"/>
      <c r="H2797" s="23">
        <v>0</v>
      </c>
      <c r="I2797" s="22"/>
      <c r="J2797" s="23" t="s">
        <v>18202</v>
      </c>
      <c r="K2797" s="29">
        <v>43497</v>
      </c>
      <c r="L2797" s="23" t="s">
        <v>96</v>
      </c>
      <c r="M2797" s="22"/>
      <c r="N2797" s="22"/>
      <c r="O2797" s="22"/>
      <c r="P2797" s="24"/>
      <c r="Q2797" s="23" t="s">
        <v>172</v>
      </c>
      <c r="R2797" s="23" t="s">
        <v>173</v>
      </c>
      <c r="S2797" s="25"/>
      <c r="T2797" s="26"/>
      <c r="U2797" s="26"/>
      <c r="V2797" s="22"/>
      <c r="W2797" s="27"/>
      <c r="X2797" s="8"/>
      <c r="Y2797" s="8"/>
      <c r="Z2797" s="8"/>
      <c r="AA2797" s="8"/>
      <c r="AB2797" s="8"/>
      <c r="AC2797" s="8"/>
      <c r="AD2797" s="8"/>
      <c r="AE2797" s="8"/>
      <c r="AF2797" s="8"/>
      <c r="AG2797" s="8"/>
      <c r="AH2797" s="8"/>
      <c r="AI2797" s="8"/>
      <c r="AJ2797" s="8"/>
      <c r="AK2797" s="8"/>
    </row>
    <row r="2798" spans="1:37" ht="120.75">
      <c r="A2798" s="18">
        <v>5937</v>
      </c>
      <c r="B2798" s="19"/>
      <c r="C2798" s="28" t="s">
        <v>22983</v>
      </c>
      <c r="D2798" s="28" t="s">
        <v>22984</v>
      </c>
      <c r="E2798" s="22"/>
      <c r="F2798" s="22"/>
      <c r="G2798" s="22"/>
      <c r="H2798" s="23">
        <v>0</v>
      </c>
      <c r="I2798" s="22"/>
      <c r="J2798" s="23" t="s">
        <v>18202</v>
      </c>
      <c r="K2798" s="29">
        <v>43497</v>
      </c>
      <c r="L2798" s="23" t="s">
        <v>96</v>
      </c>
      <c r="M2798" s="22"/>
      <c r="N2798" s="22"/>
      <c r="O2798" s="22"/>
      <c r="P2798" s="24"/>
      <c r="Q2798" s="23" t="s">
        <v>172</v>
      </c>
      <c r="R2798" s="23" t="s">
        <v>173</v>
      </c>
      <c r="S2798" s="25"/>
      <c r="T2798" s="26"/>
      <c r="U2798" s="26"/>
      <c r="V2798" s="22"/>
      <c r="W2798" s="27"/>
      <c r="X2798" s="8"/>
      <c r="Y2798" s="8"/>
      <c r="Z2798" s="8"/>
      <c r="AA2798" s="8"/>
      <c r="AB2798" s="8"/>
      <c r="AC2798" s="8"/>
      <c r="AD2798" s="8"/>
      <c r="AE2798" s="8"/>
      <c r="AF2798" s="8"/>
      <c r="AG2798" s="8"/>
      <c r="AH2798" s="8"/>
      <c r="AI2798" s="8"/>
      <c r="AJ2798" s="8"/>
      <c r="AK2798" s="8"/>
    </row>
    <row r="2799" spans="1:37" ht="105.75">
      <c r="A2799" s="18">
        <v>5938</v>
      </c>
      <c r="B2799" s="19"/>
      <c r="C2799" s="28" t="s">
        <v>22985</v>
      </c>
      <c r="D2799" s="28" t="s">
        <v>22986</v>
      </c>
      <c r="E2799" s="22"/>
      <c r="F2799" s="22"/>
      <c r="G2799" s="22"/>
      <c r="H2799" s="23">
        <v>0</v>
      </c>
      <c r="I2799" s="22"/>
      <c r="J2799" s="23" t="s">
        <v>18202</v>
      </c>
      <c r="K2799" s="29">
        <v>43497</v>
      </c>
      <c r="L2799" s="23" t="s">
        <v>96</v>
      </c>
      <c r="M2799" s="22"/>
      <c r="N2799" s="22"/>
      <c r="O2799" s="22"/>
      <c r="P2799" s="24"/>
      <c r="Q2799" s="23" t="s">
        <v>172</v>
      </c>
      <c r="R2799" s="23" t="s">
        <v>173</v>
      </c>
      <c r="S2799" s="25"/>
      <c r="T2799" s="26"/>
      <c r="U2799" s="26"/>
      <c r="V2799" s="22"/>
      <c r="W2799" s="27"/>
      <c r="X2799" s="8"/>
      <c r="Y2799" s="8"/>
      <c r="Z2799" s="8"/>
      <c r="AA2799" s="8"/>
      <c r="AB2799" s="8"/>
      <c r="AC2799" s="8"/>
      <c r="AD2799" s="8"/>
      <c r="AE2799" s="8"/>
      <c r="AF2799" s="8"/>
      <c r="AG2799" s="8"/>
      <c r="AH2799" s="8"/>
      <c r="AI2799" s="8"/>
      <c r="AJ2799" s="8"/>
      <c r="AK2799" s="8"/>
    </row>
    <row r="2800" spans="1:37" ht="90.75">
      <c r="A2800" s="18">
        <v>5939</v>
      </c>
      <c r="B2800" s="19"/>
      <c r="C2800" s="28" t="s">
        <v>22987</v>
      </c>
      <c r="D2800" s="28" t="s">
        <v>22988</v>
      </c>
      <c r="E2800" s="22"/>
      <c r="F2800" s="22"/>
      <c r="G2800" s="22"/>
      <c r="H2800" s="23">
        <v>0</v>
      </c>
      <c r="I2800" s="22"/>
      <c r="J2800" s="23" t="s">
        <v>18202</v>
      </c>
      <c r="K2800" s="29">
        <v>43497</v>
      </c>
      <c r="L2800" s="23" t="s">
        <v>96</v>
      </c>
      <c r="M2800" s="22"/>
      <c r="N2800" s="22"/>
      <c r="O2800" s="22"/>
      <c r="P2800" s="24"/>
      <c r="Q2800" s="23" t="s">
        <v>172</v>
      </c>
      <c r="R2800" s="23" t="s">
        <v>173</v>
      </c>
      <c r="S2800" s="25"/>
      <c r="T2800" s="26"/>
      <c r="U2800" s="26"/>
      <c r="V2800" s="22"/>
      <c r="W2800" s="27"/>
      <c r="X2800" s="8"/>
      <c r="Y2800" s="8"/>
      <c r="Z2800" s="8"/>
      <c r="AA2800" s="8"/>
      <c r="AB2800" s="8"/>
      <c r="AC2800" s="8"/>
      <c r="AD2800" s="8"/>
      <c r="AE2800" s="8"/>
      <c r="AF2800" s="8"/>
      <c r="AG2800" s="8"/>
      <c r="AH2800" s="8"/>
      <c r="AI2800" s="8"/>
      <c r="AJ2800" s="8"/>
      <c r="AK2800" s="8"/>
    </row>
    <row r="2801" spans="1:37" ht="105.75">
      <c r="A2801" s="18">
        <v>5940</v>
      </c>
      <c r="B2801" s="19"/>
      <c r="C2801" s="28" t="s">
        <v>22989</v>
      </c>
      <c r="D2801" s="28" t="s">
        <v>22990</v>
      </c>
      <c r="E2801" s="22"/>
      <c r="F2801" s="22"/>
      <c r="G2801" s="22"/>
      <c r="H2801" s="23">
        <v>0</v>
      </c>
      <c r="I2801" s="22"/>
      <c r="J2801" s="23" t="s">
        <v>18202</v>
      </c>
      <c r="K2801" s="29">
        <v>43497</v>
      </c>
      <c r="L2801" s="23" t="s">
        <v>96</v>
      </c>
      <c r="M2801" s="22"/>
      <c r="N2801" s="22"/>
      <c r="O2801" s="22"/>
      <c r="P2801" s="24"/>
      <c r="Q2801" s="23" t="s">
        <v>172</v>
      </c>
      <c r="R2801" s="23" t="s">
        <v>173</v>
      </c>
      <c r="S2801" s="25"/>
      <c r="T2801" s="26"/>
      <c r="U2801" s="26"/>
      <c r="V2801" s="22"/>
      <c r="W2801" s="27"/>
      <c r="X2801" s="8"/>
      <c r="Y2801" s="8"/>
      <c r="Z2801" s="8"/>
      <c r="AA2801" s="8"/>
      <c r="AB2801" s="8"/>
      <c r="AC2801" s="8"/>
      <c r="AD2801" s="8"/>
      <c r="AE2801" s="8"/>
      <c r="AF2801" s="8"/>
      <c r="AG2801" s="8"/>
      <c r="AH2801" s="8"/>
      <c r="AI2801" s="8"/>
      <c r="AJ2801" s="8"/>
      <c r="AK2801" s="8"/>
    </row>
    <row r="2802" spans="1:37" ht="270.75">
      <c r="A2802" s="18">
        <v>5941</v>
      </c>
      <c r="B2802" s="19"/>
      <c r="C2802" s="28" t="s">
        <v>22991</v>
      </c>
      <c r="D2802" s="28" t="s">
        <v>22992</v>
      </c>
      <c r="E2802" s="22"/>
      <c r="F2802" s="22"/>
      <c r="G2802" s="22"/>
      <c r="H2802" s="23">
        <v>0</v>
      </c>
      <c r="I2802" s="22"/>
      <c r="J2802" s="23" t="s">
        <v>18202</v>
      </c>
      <c r="K2802" s="29">
        <v>43497</v>
      </c>
      <c r="L2802" s="23" t="s">
        <v>96</v>
      </c>
      <c r="M2802" s="22"/>
      <c r="N2802" s="22"/>
      <c r="O2802" s="22"/>
      <c r="P2802" s="24"/>
      <c r="Q2802" s="23" t="s">
        <v>172</v>
      </c>
      <c r="R2802" s="23" t="s">
        <v>173</v>
      </c>
      <c r="S2802" s="25"/>
      <c r="T2802" s="26"/>
      <c r="U2802" s="26"/>
      <c r="V2802" s="22"/>
      <c r="W2802" s="27"/>
      <c r="X2802" s="8"/>
      <c r="Y2802" s="8"/>
      <c r="Z2802" s="8"/>
      <c r="AA2802" s="8"/>
      <c r="AB2802" s="8"/>
      <c r="AC2802" s="8"/>
      <c r="AD2802" s="8"/>
      <c r="AE2802" s="8"/>
      <c r="AF2802" s="8"/>
      <c r="AG2802" s="8"/>
      <c r="AH2802" s="8"/>
      <c r="AI2802" s="8"/>
      <c r="AJ2802" s="8"/>
      <c r="AK2802" s="8"/>
    </row>
    <row r="2803" spans="1:37" ht="180.75">
      <c r="A2803" s="18">
        <v>5942</v>
      </c>
      <c r="B2803" s="19"/>
      <c r="C2803" s="28" t="s">
        <v>22993</v>
      </c>
      <c r="D2803" s="28" t="s">
        <v>22994</v>
      </c>
      <c r="E2803" s="22"/>
      <c r="F2803" s="22"/>
      <c r="G2803" s="22"/>
      <c r="H2803" s="23">
        <v>0</v>
      </c>
      <c r="I2803" s="22"/>
      <c r="J2803" s="23" t="s">
        <v>18202</v>
      </c>
      <c r="K2803" s="29">
        <v>43497</v>
      </c>
      <c r="L2803" s="23" t="s">
        <v>96</v>
      </c>
      <c r="M2803" s="22"/>
      <c r="N2803" s="22"/>
      <c r="O2803" s="22"/>
      <c r="P2803" s="24"/>
      <c r="Q2803" s="23" t="s">
        <v>172</v>
      </c>
      <c r="R2803" s="23" t="s">
        <v>173</v>
      </c>
      <c r="S2803" s="25"/>
      <c r="T2803" s="26"/>
      <c r="U2803" s="26"/>
      <c r="V2803" s="22"/>
      <c r="W2803" s="27"/>
      <c r="X2803" s="8"/>
      <c r="Y2803" s="8"/>
      <c r="Z2803" s="8"/>
      <c r="AA2803" s="8"/>
      <c r="AB2803" s="8"/>
      <c r="AC2803" s="8"/>
      <c r="AD2803" s="8"/>
      <c r="AE2803" s="8"/>
      <c r="AF2803" s="8"/>
      <c r="AG2803" s="8"/>
      <c r="AH2803" s="8"/>
      <c r="AI2803" s="8"/>
      <c r="AJ2803" s="8"/>
      <c r="AK2803" s="8"/>
    </row>
    <row r="2804" spans="1:37" ht="105.75">
      <c r="A2804" s="18">
        <v>5943</v>
      </c>
      <c r="B2804" s="19"/>
      <c r="C2804" s="28" t="s">
        <v>22995</v>
      </c>
      <c r="D2804" s="28" t="s">
        <v>22996</v>
      </c>
      <c r="E2804" s="22"/>
      <c r="F2804" s="22"/>
      <c r="G2804" s="22"/>
      <c r="H2804" s="23">
        <v>0</v>
      </c>
      <c r="I2804" s="22"/>
      <c r="J2804" s="23" t="s">
        <v>18202</v>
      </c>
      <c r="K2804" s="29">
        <v>43497</v>
      </c>
      <c r="L2804" s="23" t="s">
        <v>96</v>
      </c>
      <c r="M2804" s="22"/>
      <c r="N2804" s="22"/>
      <c r="O2804" s="22"/>
      <c r="P2804" s="24"/>
      <c r="Q2804" s="23" t="s">
        <v>172</v>
      </c>
      <c r="R2804" s="23" t="s">
        <v>173</v>
      </c>
      <c r="S2804" s="25"/>
      <c r="T2804" s="26"/>
      <c r="U2804" s="26"/>
      <c r="V2804" s="22"/>
      <c r="W2804" s="27"/>
      <c r="X2804" s="8"/>
      <c r="Y2804" s="8"/>
      <c r="Z2804" s="8"/>
      <c r="AA2804" s="8"/>
      <c r="AB2804" s="8"/>
      <c r="AC2804" s="8"/>
      <c r="AD2804" s="8"/>
      <c r="AE2804" s="8"/>
      <c r="AF2804" s="8"/>
      <c r="AG2804" s="8"/>
      <c r="AH2804" s="8"/>
      <c r="AI2804" s="8"/>
      <c r="AJ2804" s="8"/>
      <c r="AK2804" s="8"/>
    </row>
    <row r="2805" spans="1:37" ht="75.75">
      <c r="A2805" s="18">
        <v>5944</v>
      </c>
      <c r="B2805" s="19"/>
      <c r="C2805" s="28" t="s">
        <v>22995</v>
      </c>
      <c r="D2805" s="28" t="s">
        <v>22997</v>
      </c>
      <c r="E2805" s="22"/>
      <c r="F2805" s="23" t="s">
        <v>26</v>
      </c>
      <c r="G2805" s="22"/>
      <c r="H2805" s="23">
        <v>0</v>
      </c>
      <c r="I2805" s="22"/>
      <c r="J2805" s="23" t="s">
        <v>18202</v>
      </c>
      <c r="K2805" s="23" t="s">
        <v>18203</v>
      </c>
      <c r="L2805" s="23" t="s">
        <v>61</v>
      </c>
      <c r="M2805" s="22"/>
      <c r="N2805" s="22"/>
      <c r="O2805" s="22"/>
      <c r="P2805" s="24"/>
      <c r="Q2805" s="23" t="s">
        <v>172</v>
      </c>
      <c r="R2805" s="23" t="s">
        <v>173</v>
      </c>
      <c r="S2805" s="25"/>
      <c r="T2805" s="26"/>
      <c r="U2805" s="26"/>
      <c r="V2805" s="22"/>
      <c r="W2805" s="27"/>
      <c r="X2805" s="8"/>
      <c r="Y2805" s="8"/>
      <c r="Z2805" s="8"/>
      <c r="AA2805" s="8"/>
      <c r="AB2805" s="8"/>
      <c r="AC2805" s="8"/>
      <c r="AD2805" s="8"/>
      <c r="AE2805" s="8"/>
      <c r="AF2805" s="8"/>
      <c r="AG2805" s="8"/>
      <c r="AH2805" s="8"/>
      <c r="AI2805" s="8"/>
      <c r="AJ2805" s="8"/>
      <c r="AK2805" s="8"/>
    </row>
    <row r="2806" spans="1:37" ht="105.75">
      <c r="A2806" s="18">
        <v>5945</v>
      </c>
      <c r="B2806" s="19"/>
      <c r="C2806" s="28" t="s">
        <v>22998</v>
      </c>
      <c r="D2806" s="28" t="s">
        <v>22999</v>
      </c>
      <c r="E2806" s="22"/>
      <c r="F2806" s="22"/>
      <c r="G2806" s="22"/>
      <c r="H2806" s="23">
        <v>0</v>
      </c>
      <c r="I2806" s="22"/>
      <c r="J2806" s="23" t="s">
        <v>18202</v>
      </c>
      <c r="K2806" s="29">
        <v>43497</v>
      </c>
      <c r="L2806" s="23" t="s">
        <v>96</v>
      </c>
      <c r="M2806" s="22"/>
      <c r="N2806" s="22"/>
      <c r="O2806" s="22"/>
      <c r="P2806" s="24"/>
      <c r="Q2806" s="23" t="s">
        <v>172</v>
      </c>
      <c r="R2806" s="23" t="s">
        <v>173</v>
      </c>
      <c r="S2806" s="25"/>
      <c r="T2806" s="26"/>
      <c r="U2806" s="26"/>
      <c r="V2806" s="22"/>
      <c r="W2806" s="27"/>
      <c r="X2806" s="8"/>
      <c r="Y2806" s="8"/>
      <c r="Z2806" s="8"/>
      <c r="AA2806" s="8"/>
      <c r="AB2806" s="8"/>
      <c r="AC2806" s="8"/>
      <c r="AD2806" s="8"/>
      <c r="AE2806" s="8"/>
      <c r="AF2806" s="8"/>
      <c r="AG2806" s="8"/>
      <c r="AH2806" s="8"/>
      <c r="AI2806" s="8"/>
      <c r="AJ2806" s="8"/>
      <c r="AK2806" s="8"/>
    </row>
    <row r="2807" spans="1:37" ht="195.75">
      <c r="A2807" s="18">
        <v>5946</v>
      </c>
      <c r="B2807" s="19"/>
      <c r="C2807" s="28" t="s">
        <v>23000</v>
      </c>
      <c r="D2807" s="28" t="s">
        <v>23001</v>
      </c>
      <c r="E2807" s="22"/>
      <c r="F2807" s="22"/>
      <c r="G2807" s="22"/>
      <c r="H2807" s="23">
        <v>0</v>
      </c>
      <c r="I2807" s="22"/>
      <c r="J2807" s="23" t="s">
        <v>18202</v>
      </c>
      <c r="K2807" s="29">
        <v>43497</v>
      </c>
      <c r="L2807" s="23" t="s">
        <v>96</v>
      </c>
      <c r="M2807" s="22"/>
      <c r="N2807" s="22"/>
      <c r="O2807" s="22"/>
      <c r="P2807" s="24"/>
      <c r="Q2807" s="23" t="s">
        <v>172</v>
      </c>
      <c r="R2807" s="23" t="s">
        <v>173</v>
      </c>
      <c r="S2807" s="25"/>
      <c r="T2807" s="26"/>
      <c r="U2807" s="26"/>
      <c r="V2807" s="22"/>
      <c r="W2807" s="27"/>
      <c r="X2807" s="8"/>
      <c r="Y2807" s="8"/>
      <c r="Z2807" s="8"/>
      <c r="AA2807" s="8"/>
      <c r="AB2807" s="8"/>
      <c r="AC2807" s="8"/>
      <c r="AD2807" s="8"/>
      <c r="AE2807" s="8"/>
      <c r="AF2807" s="8"/>
      <c r="AG2807" s="8"/>
      <c r="AH2807" s="8"/>
      <c r="AI2807" s="8"/>
      <c r="AJ2807" s="8"/>
      <c r="AK2807" s="8"/>
    </row>
    <row r="2808" spans="1:37" ht="330.75">
      <c r="A2808" s="18">
        <v>5947</v>
      </c>
      <c r="B2808" s="19"/>
      <c r="C2808" s="28" t="s">
        <v>23002</v>
      </c>
      <c r="D2808" s="28" t="s">
        <v>23003</v>
      </c>
      <c r="E2808" s="22"/>
      <c r="F2808" s="22"/>
      <c r="G2808" s="22"/>
      <c r="H2808" s="23">
        <v>0</v>
      </c>
      <c r="I2808" s="22"/>
      <c r="J2808" s="23" t="s">
        <v>18202</v>
      </c>
      <c r="K2808" s="29">
        <v>43497</v>
      </c>
      <c r="L2808" s="23" t="s">
        <v>96</v>
      </c>
      <c r="M2808" s="22"/>
      <c r="N2808" s="22"/>
      <c r="O2808" s="22"/>
      <c r="P2808" s="24"/>
      <c r="Q2808" s="23" t="s">
        <v>172</v>
      </c>
      <c r="R2808" s="23" t="s">
        <v>173</v>
      </c>
      <c r="S2808" s="25"/>
      <c r="T2808" s="26"/>
      <c r="U2808" s="26"/>
      <c r="V2808" s="22"/>
      <c r="W2808" s="27"/>
      <c r="X2808" s="8"/>
      <c r="Y2808" s="8"/>
      <c r="Z2808" s="8"/>
      <c r="AA2808" s="8"/>
      <c r="AB2808" s="8"/>
      <c r="AC2808" s="8"/>
      <c r="AD2808" s="8"/>
      <c r="AE2808" s="8"/>
      <c r="AF2808" s="8"/>
      <c r="AG2808" s="8"/>
      <c r="AH2808" s="8"/>
      <c r="AI2808" s="8"/>
      <c r="AJ2808" s="8"/>
      <c r="AK2808" s="8"/>
    </row>
    <row r="2809" spans="1:37" ht="300.75">
      <c r="A2809" s="18">
        <v>5948</v>
      </c>
      <c r="B2809" s="19"/>
      <c r="C2809" s="28" t="s">
        <v>23002</v>
      </c>
      <c r="D2809" s="28" t="s">
        <v>23004</v>
      </c>
      <c r="E2809" s="22"/>
      <c r="F2809" s="23" t="s">
        <v>165</v>
      </c>
      <c r="G2809" s="22"/>
      <c r="H2809" s="23">
        <v>0</v>
      </c>
      <c r="I2809" s="22"/>
      <c r="J2809" s="23" t="s">
        <v>18202</v>
      </c>
      <c r="K2809" s="23" t="s">
        <v>18203</v>
      </c>
      <c r="L2809" s="23" t="s">
        <v>61</v>
      </c>
      <c r="M2809" s="22"/>
      <c r="N2809" s="22"/>
      <c r="O2809" s="22"/>
      <c r="P2809" s="24"/>
      <c r="Q2809" s="23" t="s">
        <v>172</v>
      </c>
      <c r="R2809" s="23" t="s">
        <v>173</v>
      </c>
      <c r="S2809" s="25"/>
      <c r="T2809" s="26"/>
      <c r="U2809" s="26"/>
      <c r="V2809" s="22"/>
      <c r="W2809" s="27"/>
      <c r="X2809" s="8"/>
      <c r="Y2809" s="8"/>
      <c r="Z2809" s="8"/>
      <c r="AA2809" s="8"/>
      <c r="AB2809" s="8"/>
      <c r="AC2809" s="8"/>
      <c r="AD2809" s="8"/>
      <c r="AE2809" s="8"/>
      <c r="AF2809" s="8"/>
      <c r="AG2809" s="8"/>
      <c r="AH2809" s="8"/>
      <c r="AI2809" s="8"/>
      <c r="AJ2809" s="8"/>
      <c r="AK2809" s="8"/>
    </row>
    <row r="2810" spans="1:37" ht="180.75">
      <c r="A2810" s="18">
        <v>5949</v>
      </c>
      <c r="B2810" s="19"/>
      <c r="C2810" s="28" t="s">
        <v>23005</v>
      </c>
      <c r="D2810" s="28" t="s">
        <v>23006</v>
      </c>
      <c r="E2810" s="22"/>
      <c r="F2810" s="22"/>
      <c r="G2810" s="22"/>
      <c r="H2810" s="23">
        <v>0</v>
      </c>
      <c r="I2810" s="22"/>
      <c r="J2810" s="23" t="s">
        <v>18202</v>
      </c>
      <c r="K2810" s="29">
        <v>43497</v>
      </c>
      <c r="L2810" s="23" t="s">
        <v>96</v>
      </c>
      <c r="M2810" s="22"/>
      <c r="N2810" s="22"/>
      <c r="O2810" s="22"/>
      <c r="P2810" s="24"/>
      <c r="Q2810" s="23" t="s">
        <v>172</v>
      </c>
      <c r="R2810" s="23" t="s">
        <v>173</v>
      </c>
      <c r="S2810" s="25"/>
      <c r="T2810" s="26"/>
      <c r="U2810" s="26"/>
      <c r="V2810" s="22"/>
      <c r="W2810" s="27"/>
      <c r="X2810" s="8"/>
      <c r="Y2810" s="8"/>
      <c r="Z2810" s="8"/>
      <c r="AA2810" s="8"/>
      <c r="AB2810" s="8"/>
      <c r="AC2810" s="8"/>
      <c r="AD2810" s="8"/>
      <c r="AE2810" s="8"/>
      <c r="AF2810" s="8"/>
      <c r="AG2810" s="8"/>
      <c r="AH2810" s="8"/>
      <c r="AI2810" s="8"/>
      <c r="AJ2810" s="8"/>
      <c r="AK2810" s="8"/>
    </row>
    <row r="2811" spans="1:37" ht="330.75">
      <c r="A2811" s="18">
        <v>5950</v>
      </c>
      <c r="B2811" s="19"/>
      <c r="C2811" s="28" t="s">
        <v>23007</v>
      </c>
      <c r="D2811" s="28" t="s">
        <v>23008</v>
      </c>
      <c r="E2811" s="22"/>
      <c r="F2811" s="22"/>
      <c r="G2811" s="22"/>
      <c r="H2811" s="23">
        <v>0</v>
      </c>
      <c r="I2811" s="22"/>
      <c r="J2811" s="23" t="s">
        <v>18202</v>
      </c>
      <c r="K2811" s="23" t="s">
        <v>18203</v>
      </c>
      <c r="L2811" s="23" t="s">
        <v>61</v>
      </c>
      <c r="M2811" s="22"/>
      <c r="N2811" s="22"/>
      <c r="O2811" s="22"/>
      <c r="P2811" s="24"/>
      <c r="Q2811" s="23" t="s">
        <v>99</v>
      </c>
      <c r="R2811" s="23" t="s">
        <v>179</v>
      </c>
      <c r="S2811" s="25"/>
      <c r="T2811" s="26"/>
      <c r="U2811" s="26"/>
      <c r="V2811" s="22"/>
      <c r="W2811" s="27"/>
      <c r="X2811" s="8"/>
      <c r="Y2811" s="8"/>
      <c r="Z2811" s="8"/>
      <c r="AA2811" s="8"/>
      <c r="AB2811" s="8"/>
      <c r="AC2811" s="8"/>
      <c r="AD2811" s="8"/>
      <c r="AE2811" s="8"/>
      <c r="AF2811" s="8"/>
      <c r="AG2811" s="8"/>
      <c r="AH2811" s="8"/>
      <c r="AI2811" s="8"/>
      <c r="AJ2811" s="8"/>
      <c r="AK2811" s="8"/>
    </row>
    <row r="2812" spans="1:37" ht="30.75">
      <c r="A2812" s="18">
        <v>5951</v>
      </c>
      <c r="B2812" s="19"/>
      <c r="C2812" s="28" t="s">
        <v>23009</v>
      </c>
      <c r="D2812" s="28" t="s">
        <v>23010</v>
      </c>
      <c r="E2812" s="22"/>
      <c r="F2812" s="22"/>
      <c r="G2812" s="22"/>
      <c r="H2812" s="23">
        <v>0</v>
      </c>
      <c r="I2812" s="22"/>
      <c r="J2812" s="23" t="s">
        <v>18202</v>
      </c>
      <c r="K2812" s="22"/>
      <c r="L2812" s="23" t="s">
        <v>17409</v>
      </c>
      <c r="M2812" s="22"/>
      <c r="N2812" s="22"/>
      <c r="O2812" s="22"/>
      <c r="P2812" s="24"/>
      <c r="Q2812" s="23" t="s">
        <v>99</v>
      </c>
      <c r="R2812" s="23" t="s">
        <v>179</v>
      </c>
      <c r="S2812" s="25"/>
      <c r="T2812" s="26"/>
      <c r="U2812" s="26"/>
      <c r="V2812" s="22"/>
      <c r="W2812" s="27"/>
      <c r="X2812" s="8"/>
      <c r="Y2812" s="8"/>
      <c r="Z2812" s="8"/>
      <c r="AA2812" s="8"/>
      <c r="AB2812" s="8"/>
      <c r="AC2812" s="8"/>
      <c r="AD2812" s="8"/>
      <c r="AE2812" s="8"/>
      <c r="AF2812" s="8"/>
      <c r="AG2812" s="8"/>
      <c r="AH2812" s="8"/>
      <c r="AI2812" s="8"/>
      <c r="AJ2812" s="8"/>
      <c r="AK2812" s="8"/>
    </row>
    <row r="2813" spans="1:37" ht="60.75">
      <c r="A2813" s="18">
        <v>5953</v>
      </c>
      <c r="B2813" s="19"/>
      <c r="C2813" s="28" t="s">
        <v>23011</v>
      </c>
      <c r="D2813" s="28" t="s">
        <v>23012</v>
      </c>
      <c r="E2813" s="22"/>
      <c r="F2813" s="23" t="s">
        <v>108</v>
      </c>
      <c r="G2813" s="22"/>
      <c r="H2813" s="23">
        <v>0</v>
      </c>
      <c r="I2813" s="22"/>
      <c r="J2813" s="23" t="s">
        <v>18202</v>
      </c>
      <c r="K2813" s="22"/>
      <c r="L2813" s="23" t="s">
        <v>90</v>
      </c>
      <c r="M2813" s="23" t="s">
        <v>11857</v>
      </c>
      <c r="N2813" s="22"/>
      <c r="O2813" s="22"/>
      <c r="P2813" s="24"/>
      <c r="Q2813" s="23" t="s">
        <v>29</v>
      </c>
      <c r="R2813" s="23" t="s">
        <v>30</v>
      </c>
      <c r="S2813" s="25"/>
      <c r="T2813" s="26"/>
      <c r="U2813" s="26"/>
      <c r="V2813" s="22"/>
      <c r="W2813" s="27"/>
      <c r="X2813" s="8"/>
      <c r="Y2813" s="8"/>
      <c r="Z2813" s="8"/>
      <c r="AA2813" s="8"/>
      <c r="AB2813" s="8"/>
      <c r="AC2813" s="8"/>
      <c r="AD2813" s="8"/>
      <c r="AE2813" s="8"/>
      <c r="AF2813" s="8"/>
      <c r="AG2813" s="8"/>
      <c r="AH2813" s="8"/>
      <c r="AI2813" s="8"/>
      <c r="AJ2813" s="8"/>
      <c r="AK2813" s="8"/>
    </row>
    <row r="2814" spans="1:37" ht="210.75">
      <c r="A2814" s="18">
        <v>5954</v>
      </c>
      <c r="B2814" s="19"/>
      <c r="C2814" s="28" t="s">
        <v>23013</v>
      </c>
      <c r="D2814" s="28" t="s">
        <v>23014</v>
      </c>
      <c r="E2814" s="22"/>
      <c r="F2814" s="22"/>
      <c r="G2814" s="22"/>
      <c r="H2814" s="23">
        <v>0</v>
      </c>
      <c r="I2814" s="22"/>
      <c r="J2814" s="23" t="s">
        <v>18202</v>
      </c>
      <c r="K2814" s="29">
        <v>43497</v>
      </c>
      <c r="L2814" s="23" t="s">
        <v>96</v>
      </c>
      <c r="M2814" s="22"/>
      <c r="N2814" s="22"/>
      <c r="O2814" s="22"/>
      <c r="P2814" s="24"/>
      <c r="Q2814" s="23" t="s">
        <v>172</v>
      </c>
      <c r="R2814" s="23" t="s">
        <v>173</v>
      </c>
      <c r="S2814" s="25"/>
      <c r="T2814" s="26"/>
      <c r="U2814" s="26"/>
      <c r="V2814" s="22"/>
      <c r="W2814" s="27"/>
      <c r="X2814" s="8"/>
      <c r="Y2814" s="8"/>
      <c r="Z2814" s="8"/>
      <c r="AA2814" s="8"/>
      <c r="AB2814" s="8"/>
      <c r="AC2814" s="8"/>
      <c r="AD2814" s="8"/>
      <c r="AE2814" s="8"/>
      <c r="AF2814" s="8"/>
      <c r="AG2814" s="8"/>
      <c r="AH2814" s="8"/>
      <c r="AI2814" s="8"/>
      <c r="AJ2814" s="8"/>
      <c r="AK2814" s="8"/>
    </row>
    <row r="2815" spans="1:37" ht="360.75">
      <c r="A2815" s="18">
        <v>5955</v>
      </c>
      <c r="B2815" s="19"/>
      <c r="C2815" s="28" t="s">
        <v>23015</v>
      </c>
      <c r="D2815" s="28" t="s">
        <v>23016</v>
      </c>
      <c r="E2815" s="22"/>
      <c r="F2815" s="22"/>
      <c r="G2815" s="22"/>
      <c r="H2815" s="23">
        <v>0</v>
      </c>
      <c r="I2815" s="22"/>
      <c r="J2815" s="23" t="s">
        <v>18202</v>
      </c>
      <c r="K2815" s="23" t="s">
        <v>18203</v>
      </c>
      <c r="L2815" s="23" t="s">
        <v>61</v>
      </c>
      <c r="M2815" s="22"/>
      <c r="N2815" s="22"/>
      <c r="O2815" s="22"/>
      <c r="P2815" s="24"/>
      <c r="Q2815" s="23" t="s">
        <v>99</v>
      </c>
      <c r="R2815" s="23" t="s">
        <v>179</v>
      </c>
      <c r="S2815" s="25"/>
      <c r="T2815" s="26"/>
      <c r="U2815" s="26"/>
      <c r="V2815" s="22"/>
      <c r="W2815" s="27"/>
      <c r="X2815" s="8"/>
      <c r="Y2815" s="8"/>
      <c r="Z2815" s="8"/>
      <c r="AA2815" s="8"/>
      <c r="AB2815" s="8"/>
      <c r="AC2815" s="8"/>
      <c r="AD2815" s="8"/>
      <c r="AE2815" s="8"/>
      <c r="AF2815" s="8"/>
      <c r="AG2815" s="8"/>
      <c r="AH2815" s="8"/>
      <c r="AI2815" s="8"/>
      <c r="AJ2815" s="8"/>
      <c r="AK2815" s="8"/>
    </row>
    <row r="2816" spans="1:37" ht="360.75">
      <c r="A2816" s="18">
        <v>5956</v>
      </c>
      <c r="B2816" s="19"/>
      <c r="C2816" s="28" t="s">
        <v>23015</v>
      </c>
      <c r="D2816" s="28" t="s">
        <v>23017</v>
      </c>
      <c r="E2816" s="22"/>
      <c r="F2816" s="22"/>
      <c r="G2816" s="22"/>
      <c r="H2816" s="23">
        <v>0</v>
      </c>
      <c r="I2816" s="22"/>
      <c r="J2816" s="23" t="s">
        <v>18202</v>
      </c>
      <c r="K2816" s="23" t="s">
        <v>18203</v>
      </c>
      <c r="L2816" s="23" t="s">
        <v>61</v>
      </c>
      <c r="M2816" s="22"/>
      <c r="N2816" s="22"/>
      <c r="O2816" s="22"/>
      <c r="P2816" s="24"/>
      <c r="Q2816" s="23" t="s">
        <v>99</v>
      </c>
      <c r="R2816" s="23" t="s">
        <v>179</v>
      </c>
      <c r="S2816" s="25"/>
      <c r="T2816" s="26"/>
      <c r="U2816" s="26"/>
      <c r="V2816" s="22"/>
      <c r="W2816" s="27"/>
      <c r="X2816" s="8"/>
      <c r="Y2816" s="8"/>
      <c r="Z2816" s="8"/>
      <c r="AA2816" s="8"/>
      <c r="AB2816" s="8"/>
      <c r="AC2816" s="8"/>
      <c r="AD2816" s="8"/>
      <c r="AE2816" s="8"/>
      <c r="AF2816" s="8"/>
      <c r="AG2816" s="8"/>
      <c r="AH2816" s="8"/>
      <c r="AI2816" s="8"/>
      <c r="AJ2816" s="8"/>
      <c r="AK2816" s="8"/>
    </row>
    <row r="2817" spans="1:37" ht="75.75">
      <c r="A2817" s="18">
        <v>5957</v>
      </c>
      <c r="B2817" s="19"/>
      <c r="C2817" s="28" t="s">
        <v>23018</v>
      </c>
      <c r="D2817" s="28" t="s">
        <v>23019</v>
      </c>
      <c r="E2817" s="22"/>
      <c r="F2817" s="23" t="s">
        <v>108</v>
      </c>
      <c r="G2817" s="23" t="s">
        <v>18250</v>
      </c>
      <c r="H2817" s="23">
        <v>0</v>
      </c>
      <c r="I2817" s="22"/>
      <c r="J2817" s="23" t="s">
        <v>18202</v>
      </c>
      <c r="K2817" s="29">
        <v>43497</v>
      </c>
      <c r="L2817" s="23" t="s">
        <v>20770</v>
      </c>
      <c r="M2817" s="22"/>
      <c r="N2817" s="23" t="s">
        <v>3981</v>
      </c>
      <c r="O2817" s="22"/>
      <c r="P2817" s="24"/>
      <c r="Q2817" s="23" t="s">
        <v>29</v>
      </c>
      <c r="R2817" s="23" t="s">
        <v>30</v>
      </c>
      <c r="S2817" s="25"/>
      <c r="T2817" s="26"/>
      <c r="U2817" s="26"/>
      <c r="V2817" s="22"/>
      <c r="W2817" s="27"/>
      <c r="X2817" s="8"/>
      <c r="Y2817" s="8"/>
      <c r="Z2817" s="8"/>
      <c r="AA2817" s="8"/>
      <c r="AB2817" s="8"/>
      <c r="AC2817" s="8"/>
      <c r="AD2817" s="8"/>
      <c r="AE2817" s="8"/>
      <c r="AF2817" s="8"/>
      <c r="AG2817" s="8"/>
      <c r="AH2817" s="8"/>
      <c r="AI2817" s="8"/>
      <c r="AJ2817" s="8"/>
      <c r="AK2817" s="8"/>
    </row>
    <row r="2818" spans="1:37" ht="45.75">
      <c r="A2818" s="18">
        <v>5958</v>
      </c>
      <c r="B2818" s="19"/>
      <c r="C2818" s="28" t="s">
        <v>23018</v>
      </c>
      <c r="D2818" s="28" t="s">
        <v>23020</v>
      </c>
      <c r="E2818" s="22"/>
      <c r="F2818" s="23" t="s">
        <v>108</v>
      </c>
      <c r="G2818" s="35">
        <v>45401</v>
      </c>
      <c r="H2818" s="23">
        <v>0</v>
      </c>
      <c r="I2818" s="22"/>
      <c r="J2818" s="23" t="s">
        <v>18202</v>
      </c>
      <c r="K2818" s="29">
        <v>43497</v>
      </c>
      <c r="L2818" s="23" t="s">
        <v>20770</v>
      </c>
      <c r="M2818" s="22"/>
      <c r="N2818" s="23" t="s">
        <v>3981</v>
      </c>
      <c r="O2818" s="22"/>
      <c r="P2818" s="24"/>
      <c r="Q2818" s="23" t="s">
        <v>29</v>
      </c>
      <c r="R2818" s="23" t="s">
        <v>30</v>
      </c>
      <c r="S2818" s="25"/>
      <c r="T2818" s="26"/>
      <c r="U2818" s="26"/>
      <c r="V2818" s="22"/>
      <c r="W2818" s="27"/>
      <c r="X2818" s="8"/>
      <c r="Y2818" s="8"/>
      <c r="Z2818" s="8"/>
      <c r="AA2818" s="8"/>
      <c r="AB2818" s="8"/>
      <c r="AC2818" s="8"/>
      <c r="AD2818" s="8"/>
      <c r="AE2818" s="8"/>
      <c r="AF2818" s="8"/>
      <c r="AG2818" s="8"/>
      <c r="AH2818" s="8"/>
      <c r="AI2818" s="8"/>
      <c r="AJ2818" s="8"/>
      <c r="AK2818" s="8"/>
    </row>
    <row r="2819" spans="1:37" ht="180.75">
      <c r="A2819" s="18">
        <v>5959</v>
      </c>
      <c r="B2819" s="19"/>
      <c r="C2819" s="28" t="s">
        <v>23021</v>
      </c>
      <c r="D2819" s="28" t="s">
        <v>23022</v>
      </c>
      <c r="E2819" s="22"/>
      <c r="F2819" s="23" t="s">
        <v>1628</v>
      </c>
      <c r="G2819" s="22"/>
      <c r="H2819" s="23">
        <v>0</v>
      </c>
      <c r="I2819" s="22"/>
      <c r="J2819" s="23" t="s">
        <v>18202</v>
      </c>
      <c r="K2819" s="22"/>
      <c r="L2819" s="23" t="s">
        <v>20770</v>
      </c>
      <c r="M2819" s="22"/>
      <c r="N2819" s="22"/>
      <c r="O2819" s="22"/>
      <c r="P2819" s="24"/>
      <c r="Q2819" s="23" t="s">
        <v>36</v>
      </c>
      <c r="R2819" s="23" t="s">
        <v>37</v>
      </c>
      <c r="S2819" s="25"/>
      <c r="T2819" s="26"/>
      <c r="U2819" s="26"/>
      <c r="V2819" s="22"/>
      <c r="W2819" s="27"/>
      <c r="X2819" s="8"/>
      <c r="Y2819" s="8"/>
      <c r="Z2819" s="8"/>
      <c r="AA2819" s="8"/>
      <c r="AB2819" s="8"/>
      <c r="AC2819" s="8"/>
      <c r="AD2819" s="8"/>
      <c r="AE2819" s="8"/>
      <c r="AF2819" s="8"/>
      <c r="AG2819" s="8"/>
      <c r="AH2819" s="8"/>
      <c r="AI2819" s="8"/>
      <c r="AJ2819" s="8"/>
      <c r="AK2819" s="8"/>
    </row>
    <row r="2820" spans="1:37" ht="90.75">
      <c r="A2820" s="18">
        <v>5960</v>
      </c>
      <c r="B2820" s="19"/>
      <c r="C2820" s="28" t="s">
        <v>23023</v>
      </c>
      <c r="D2820" s="28" t="s">
        <v>23024</v>
      </c>
      <c r="E2820" s="22"/>
      <c r="F2820" s="23" t="s">
        <v>50</v>
      </c>
      <c r="G2820" s="22"/>
      <c r="H2820" s="23">
        <v>0</v>
      </c>
      <c r="I2820" s="22"/>
      <c r="J2820" s="23" t="s">
        <v>18202</v>
      </c>
      <c r="K2820" s="22"/>
      <c r="L2820" s="23" t="s">
        <v>20770</v>
      </c>
      <c r="M2820" s="23" t="s">
        <v>11857</v>
      </c>
      <c r="N2820" s="22"/>
      <c r="O2820" s="22"/>
      <c r="P2820" s="24"/>
      <c r="Q2820" s="23" t="s">
        <v>29</v>
      </c>
      <c r="R2820" s="23" t="s">
        <v>30</v>
      </c>
      <c r="S2820" s="25"/>
      <c r="T2820" s="26"/>
      <c r="U2820" s="26"/>
      <c r="V2820" s="22"/>
      <c r="W2820" s="27"/>
      <c r="X2820" s="8"/>
      <c r="Y2820" s="8"/>
      <c r="Z2820" s="8"/>
      <c r="AA2820" s="8"/>
      <c r="AB2820" s="8"/>
      <c r="AC2820" s="8"/>
      <c r="AD2820" s="8"/>
      <c r="AE2820" s="8"/>
      <c r="AF2820" s="8"/>
      <c r="AG2820" s="8"/>
      <c r="AH2820" s="8"/>
      <c r="AI2820" s="8"/>
      <c r="AJ2820" s="8"/>
      <c r="AK2820" s="8"/>
    </row>
    <row r="2821" spans="1:37" ht="105.75">
      <c r="A2821" s="18">
        <v>5961</v>
      </c>
      <c r="B2821" s="19"/>
      <c r="C2821" s="28" t="s">
        <v>23023</v>
      </c>
      <c r="D2821" s="28" t="s">
        <v>23025</v>
      </c>
      <c r="E2821" s="22"/>
      <c r="F2821" s="23" t="s">
        <v>50</v>
      </c>
      <c r="G2821" s="22"/>
      <c r="H2821" s="23">
        <v>0</v>
      </c>
      <c r="I2821" s="22"/>
      <c r="J2821" s="23" t="s">
        <v>18202</v>
      </c>
      <c r="K2821" s="22"/>
      <c r="L2821" s="23" t="s">
        <v>20770</v>
      </c>
      <c r="M2821" s="23" t="s">
        <v>11857</v>
      </c>
      <c r="N2821" s="22"/>
      <c r="O2821" s="22"/>
      <c r="P2821" s="24"/>
      <c r="Q2821" s="23" t="s">
        <v>29</v>
      </c>
      <c r="R2821" s="23" t="s">
        <v>30</v>
      </c>
      <c r="S2821" s="25"/>
      <c r="T2821" s="26"/>
      <c r="U2821" s="26"/>
      <c r="V2821" s="22"/>
      <c r="W2821" s="27"/>
      <c r="X2821" s="8"/>
      <c r="Y2821" s="8"/>
      <c r="Z2821" s="8"/>
      <c r="AA2821" s="8"/>
      <c r="AB2821" s="8"/>
      <c r="AC2821" s="8"/>
      <c r="AD2821" s="8"/>
      <c r="AE2821" s="8"/>
      <c r="AF2821" s="8"/>
      <c r="AG2821" s="8"/>
      <c r="AH2821" s="8"/>
      <c r="AI2821" s="8"/>
      <c r="AJ2821" s="8"/>
      <c r="AK2821" s="8"/>
    </row>
    <row r="2822" spans="1:37" ht="60.75">
      <c r="A2822" s="18">
        <v>5962</v>
      </c>
      <c r="B2822" s="19"/>
      <c r="C2822" s="28" t="s">
        <v>23026</v>
      </c>
      <c r="D2822" s="28" t="s">
        <v>23027</v>
      </c>
      <c r="E2822" s="22"/>
      <c r="F2822" s="23" t="s">
        <v>50</v>
      </c>
      <c r="G2822" s="22"/>
      <c r="H2822" s="23">
        <v>0</v>
      </c>
      <c r="I2822" s="22"/>
      <c r="J2822" s="23" t="s">
        <v>18202</v>
      </c>
      <c r="K2822" s="22"/>
      <c r="L2822" s="23" t="s">
        <v>20770</v>
      </c>
      <c r="M2822" s="23" t="s">
        <v>11857</v>
      </c>
      <c r="N2822" s="22"/>
      <c r="O2822" s="22"/>
      <c r="P2822" s="24"/>
      <c r="Q2822" s="23" t="s">
        <v>29</v>
      </c>
      <c r="R2822" s="23" t="s">
        <v>30</v>
      </c>
      <c r="S2822" s="25"/>
      <c r="T2822" s="26"/>
      <c r="U2822" s="26"/>
      <c r="V2822" s="22"/>
      <c r="W2822" s="27"/>
      <c r="X2822" s="8"/>
      <c r="Y2822" s="8"/>
      <c r="Z2822" s="8"/>
      <c r="AA2822" s="8"/>
      <c r="AB2822" s="8"/>
      <c r="AC2822" s="8"/>
      <c r="AD2822" s="8"/>
      <c r="AE2822" s="8"/>
      <c r="AF2822" s="8"/>
      <c r="AG2822" s="8"/>
      <c r="AH2822" s="8"/>
      <c r="AI2822" s="8"/>
      <c r="AJ2822" s="8"/>
      <c r="AK2822" s="8"/>
    </row>
    <row r="2823" spans="1:37" ht="180.75">
      <c r="A2823" s="18">
        <v>5970</v>
      </c>
      <c r="B2823" s="19"/>
      <c r="C2823" s="28" t="s">
        <v>23028</v>
      </c>
      <c r="D2823" s="28" t="s">
        <v>23029</v>
      </c>
      <c r="E2823" s="22"/>
      <c r="F2823" s="22"/>
      <c r="G2823" s="22"/>
      <c r="H2823" s="23">
        <v>0</v>
      </c>
      <c r="I2823" s="22"/>
      <c r="J2823" s="23" t="s">
        <v>18202</v>
      </c>
      <c r="K2823" s="22"/>
      <c r="L2823" s="23" t="s">
        <v>17409</v>
      </c>
      <c r="M2823" s="22"/>
      <c r="N2823" s="22"/>
      <c r="O2823" s="22"/>
      <c r="P2823" s="24"/>
      <c r="Q2823" s="23" t="s">
        <v>99</v>
      </c>
      <c r="R2823" s="23" t="s">
        <v>179</v>
      </c>
      <c r="S2823" s="25"/>
      <c r="T2823" s="26"/>
      <c r="U2823" s="26"/>
      <c r="V2823" s="22"/>
      <c r="W2823" s="27"/>
      <c r="X2823" s="8"/>
      <c r="Y2823" s="8"/>
      <c r="Z2823" s="8"/>
      <c r="AA2823" s="8"/>
      <c r="AB2823" s="8"/>
      <c r="AC2823" s="8"/>
      <c r="AD2823" s="8"/>
      <c r="AE2823" s="8"/>
      <c r="AF2823" s="8"/>
      <c r="AG2823" s="8"/>
      <c r="AH2823" s="8"/>
      <c r="AI2823" s="8"/>
      <c r="AJ2823" s="8"/>
      <c r="AK2823" s="8"/>
    </row>
    <row r="2824" spans="1:37" ht="105.75">
      <c r="A2824" s="18">
        <v>5971</v>
      </c>
      <c r="B2824" s="19"/>
      <c r="C2824" s="28" t="s">
        <v>23030</v>
      </c>
      <c r="D2824" s="28" t="s">
        <v>23031</v>
      </c>
      <c r="E2824" s="22"/>
      <c r="F2824" s="22"/>
      <c r="G2824" s="22"/>
      <c r="H2824" s="23">
        <v>0</v>
      </c>
      <c r="I2824" s="22"/>
      <c r="J2824" s="23" t="s">
        <v>18202</v>
      </c>
      <c r="K2824" s="22"/>
      <c r="L2824" s="23" t="s">
        <v>17409</v>
      </c>
      <c r="M2824" s="22"/>
      <c r="N2824" s="22"/>
      <c r="O2824" s="22"/>
      <c r="P2824" s="24"/>
      <c r="Q2824" s="23" t="s">
        <v>99</v>
      </c>
      <c r="R2824" s="23" t="s">
        <v>179</v>
      </c>
      <c r="S2824" s="25"/>
      <c r="T2824" s="26"/>
      <c r="U2824" s="26"/>
      <c r="V2824" s="22"/>
      <c r="W2824" s="27"/>
      <c r="X2824" s="8"/>
      <c r="Y2824" s="8"/>
      <c r="Z2824" s="8"/>
      <c r="AA2824" s="8"/>
      <c r="AB2824" s="8"/>
      <c r="AC2824" s="8"/>
      <c r="AD2824" s="8"/>
      <c r="AE2824" s="8"/>
      <c r="AF2824" s="8"/>
      <c r="AG2824" s="8"/>
      <c r="AH2824" s="8"/>
      <c r="AI2824" s="8"/>
      <c r="AJ2824" s="8"/>
      <c r="AK2824" s="8"/>
    </row>
    <row r="2825" spans="1:37" ht="30.75">
      <c r="A2825" s="18">
        <v>5975</v>
      </c>
      <c r="B2825" s="19"/>
      <c r="C2825" s="28" t="s">
        <v>23032</v>
      </c>
      <c r="D2825" s="28" t="s">
        <v>23033</v>
      </c>
      <c r="E2825" s="22"/>
      <c r="F2825" s="23" t="s">
        <v>1628</v>
      </c>
      <c r="G2825" s="22"/>
      <c r="H2825" s="23">
        <v>0</v>
      </c>
      <c r="I2825" s="22"/>
      <c r="J2825" s="23" t="s">
        <v>18202</v>
      </c>
      <c r="K2825" s="22"/>
      <c r="L2825" s="23" t="s">
        <v>20770</v>
      </c>
      <c r="M2825" s="22"/>
      <c r="N2825" s="22"/>
      <c r="O2825" s="22"/>
      <c r="P2825" s="24"/>
      <c r="Q2825" s="23" t="s">
        <v>36</v>
      </c>
      <c r="R2825" s="23" t="s">
        <v>37</v>
      </c>
      <c r="S2825" s="25"/>
      <c r="T2825" s="26"/>
      <c r="U2825" s="26"/>
      <c r="V2825" s="22"/>
      <c r="W2825" s="27"/>
      <c r="X2825" s="8"/>
      <c r="Y2825" s="8"/>
      <c r="Z2825" s="8"/>
      <c r="AA2825" s="8"/>
      <c r="AB2825" s="8"/>
      <c r="AC2825" s="8"/>
      <c r="AD2825" s="8"/>
      <c r="AE2825" s="8"/>
      <c r="AF2825" s="8"/>
      <c r="AG2825" s="8"/>
      <c r="AH2825" s="8"/>
      <c r="AI2825" s="8"/>
      <c r="AJ2825" s="8"/>
      <c r="AK2825" s="8"/>
    </row>
    <row r="2826" spans="1:37" ht="180.75">
      <c r="A2826" s="18">
        <v>5976</v>
      </c>
      <c r="B2826" s="19"/>
      <c r="C2826" s="28" t="s">
        <v>23034</v>
      </c>
      <c r="D2826" s="28" t="s">
        <v>23035</v>
      </c>
      <c r="E2826" s="22"/>
      <c r="F2826" s="23" t="s">
        <v>1628</v>
      </c>
      <c r="G2826" s="22"/>
      <c r="H2826" s="23">
        <v>0</v>
      </c>
      <c r="I2826" s="22"/>
      <c r="J2826" s="23" t="s">
        <v>18202</v>
      </c>
      <c r="K2826" s="22"/>
      <c r="L2826" s="23" t="s">
        <v>20770</v>
      </c>
      <c r="M2826" s="22"/>
      <c r="N2826" s="22"/>
      <c r="O2826" s="22"/>
      <c r="P2826" s="24"/>
      <c r="Q2826" s="23" t="s">
        <v>36</v>
      </c>
      <c r="R2826" s="23" t="s">
        <v>37</v>
      </c>
      <c r="S2826" s="25"/>
      <c r="T2826" s="26"/>
      <c r="U2826" s="26"/>
      <c r="V2826" s="22"/>
      <c r="W2826" s="27"/>
      <c r="X2826" s="8"/>
      <c r="Y2826" s="8"/>
      <c r="Z2826" s="8"/>
      <c r="AA2826" s="8"/>
      <c r="AB2826" s="8"/>
      <c r="AC2826" s="8"/>
      <c r="AD2826" s="8"/>
      <c r="AE2826" s="8"/>
      <c r="AF2826" s="8"/>
      <c r="AG2826" s="8"/>
      <c r="AH2826" s="8"/>
      <c r="AI2826" s="8"/>
      <c r="AJ2826" s="8"/>
      <c r="AK2826" s="8"/>
    </row>
    <row r="2827" spans="1:37" ht="75.75">
      <c r="A2827" s="18">
        <v>5983</v>
      </c>
      <c r="B2827" s="30" t="s">
        <v>1993</v>
      </c>
      <c r="C2827" s="28" t="s">
        <v>23036</v>
      </c>
      <c r="D2827" s="28" t="s">
        <v>23037</v>
      </c>
      <c r="E2827" s="22"/>
      <c r="F2827" s="23" t="s">
        <v>18652</v>
      </c>
      <c r="G2827" s="22"/>
      <c r="H2827" s="23">
        <v>0</v>
      </c>
      <c r="I2827" s="22"/>
      <c r="J2827" s="23" t="s">
        <v>18202</v>
      </c>
      <c r="K2827" s="23" t="s">
        <v>18203</v>
      </c>
      <c r="L2827" s="23" t="s">
        <v>35</v>
      </c>
      <c r="M2827" s="22"/>
      <c r="N2827" s="22"/>
      <c r="O2827" s="23" t="s">
        <v>23038</v>
      </c>
      <c r="P2827" s="24"/>
      <c r="Q2827" s="23" t="s">
        <v>99</v>
      </c>
      <c r="R2827" s="23" t="s">
        <v>10886</v>
      </c>
      <c r="S2827" s="25"/>
      <c r="T2827" s="26"/>
      <c r="U2827" s="26"/>
      <c r="V2827" s="22"/>
      <c r="W2827" s="27"/>
      <c r="X2827" s="8"/>
      <c r="Y2827" s="8"/>
      <c r="Z2827" s="8"/>
      <c r="AA2827" s="8"/>
      <c r="AB2827" s="8"/>
      <c r="AC2827" s="8"/>
      <c r="AD2827" s="8"/>
      <c r="AE2827" s="8"/>
      <c r="AF2827" s="8"/>
      <c r="AG2827" s="8"/>
      <c r="AH2827" s="8"/>
      <c r="AI2827" s="8"/>
      <c r="AJ2827" s="8"/>
      <c r="AK2827" s="8"/>
    </row>
    <row r="2828" spans="1:37" ht="45.75">
      <c r="A2828" s="18">
        <v>5985</v>
      </c>
      <c r="B2828" s="19"/>
      <c r="C2828" s="28" t="s">
        <v>23039</v>
      </c>
      <c r="D2828" s="28" t="s">
        <v>23040</v>
      </c>
      <c r="E2828" s="22"/>
      <c r="F2828" s="23" t="s">
        <v>50</v>
      </c>
      <c r="G2828" s="22"/>
      <c r="H2828" s="23">
        <v>0</v>
      </c>
      <c r="I2828" s="22"/>
      <c r="J2828" s="23" t="s">
        <v>18202</v>
      </c>
      <c r="K2828" s="29">
        <v>43497</v>
      </c>
      <c r="L2828" s="23" t="s">
        <v>96</v>
      </c>
      <c r="M2828" s="22"/>
      <c r="N2828" s="23" t="s">
        <v>18468</v>
      </c>
      <c r="O2828" s="22"/>
      <c r="P2828" s="24"/>
      <c r="Q2828" s="23" t="s">
        <v>18392</v>
      </c>
      <c r="R2828" s="23" t="s">
        <v>127</v>
      </c>
      <c r="S2828" s="25"/>
      <c r="T2828" s="26"/>
      <c r="U2828" s="26"/>
      <c r="V2828" s="22"/>
      <c r="W2828" s="27"/>
      <c r="X2828" s="8"/>
      <c r="Y2828" s="8"/>
      <c r="Z2828" s="8"/>
      <c r="AA2828" s="8"/>
      <c r="AB2828" s="8"/>
      <c r="AC2828" s="8"/>
      <c r="AD2828" s="8"/>
      <c r="AE2828" s="8"/>
      <c r="AF2828" s="8"/>
      <c r="AG2828" s="8"/>
      <c r="AH2828" s="8"/>
      <c r="AI2828" s="8"/>
      <c r="AJ2828" s="8"/>
      <c r="AK2828" s="8"/>
    </row>
    <row r="2829" spans="1:37" ht="120.75">
      <c r="A2829" s="18">
        <v>5988</v>
      </c>
      <c r="B2829" s="19"/>
      <c r="C2829" s="28" t="s">
        <v>23041</v>
      </c>
      <c r="D2829" s="28" t="s">
        <v>23042</v>
      </c>
      <c r="E2829" s="22"/>
      <c r="F2829" s="22"/>
      <c r="G2829" s="22"/>
      <c r="H2829" s="23">
        <v>0</v>
      </c>
      <c r="I2829" s="22"/>
      <c r="J2829" s="23" t="s">
        <v>18202</v>
      </c>
      <c r="K2829" s="22"/>
      <c r="L2829" s="23" t="s">
        <v>20770</v>
      </c>
      <c r="M2829" s="22"/>
      <c r="N2829" s="22"/>
      <c r="O2829" s="22"/>
      <c r="P2829" s="24"/>
      <c r="Q2829" s="23" t="s">
        <v>29</v>
      </c>
      <c r="R2829" s="23" t="s">
        <v>30</v>
      </c>
      <c r="S2829" s="25"/>
      <c r="T2829" s="26"/>
      <c r="U2829" s="26"/>
      <c r="V2829" s="22"/>
      <c r="W2829" s="27"/>
      <c r="X2829" s="8"/>
      <c r="Y2829" s="8"/>
      <c r="Z2829" s="8"/>
      <c r="AA2829" s="8"/>
      <c r="AB2829" s="8"/>
      <c r="AC2829" s="8"/>
      <c r="AD2829" s="8"/>
      <c r="AE2829" s="8"/>
      <c r="AF2829" s="8"/>
      <c r="AG2829" s="8"/>
      <c r="AH2829" s="8"/>
      <c r="AI2829" s="8"/>
      <c r="AJ2829" s="8"/>
      <c r="AK2829" s="8"/>
    </row>
    <row r="2830" spans="1:37" ht="75.75">
      <c r="A2830" s="18">
        <v>5989</v>
      </c>
      <c r="B2830" s="19"/>
      <c r="C2830" s="28" t="s">
        <v>23043</v>
      </c>
      <c r="D2830" s="28" t="s">
        <v>23044</v>
      </c>
      <c r="E2830" s="22"/>
      <c r="F2830" s="23" t="s">
        <v>23045</v>
      </c>
      <c r="G2830" s="23" t="s">
        <v>18727</v>
      </c>
      <c r="H2830" s="23">
        <v>0</v>
      </c>
      <c r="I2830" s="22"/>
      <c r="J2830" s="23" t="s">
        <v>18202</v>
      </c>
      <c r="K2830" s="29">
        <v>43497</v>
      </c>
      <c r="L2830" s="23" t="s">
        <v>20770</v>
      </c>
      <c r="M2830" s="22"/>
      <c r="N2830" s="23" t="s">
        <v>21416</v>
      </c>
      <c r="O2830" s="22"/>
      <c r="P2830" s="24"/>
      <c r="Q2830" s="23" t="s">
        <v>29</v>
      </c>
      <c r="R2830" s="23" t="s">
        <v>30</v>
      </c>
      <c r="S2830" s="25"/>
      <c r="T2830" s="26"/>
      <c r="U2830" s="26"/>
      <c r="V2830" s="22"/>
      <c r="W2830" s="27"/>
      <c r="X2830" s="8"/>
      <c r="Y2830" s="8"/>
      <c r="Z2830" s="8"/>
      <c r="AA2830" s="8"/>
      <c r="AB2830" s="8"/>
      <c r="AC2830" s="8"/>
      <c r="AD2830" s="8"/>
      <c r="AE2830" s="8"/>
      <c r="AF2830" s="8"/>
      <c r="AG2830" s="8"/>
      <c r="AH2830" s="8"/>
      <c r="AI2830" s="8"/>
      <c r="AJ2830" s="8"/>
      <c r="AK2830" s="8"/>
    </row>
    <row r="2831" spans="1:37" ht="165.75">
      <c r="A2831" s="18">
        <v>5994</v>
      </c>
      <c r="B2831" s="19"/>
      <c r="C2831" s="28" t="s">
        <v>23046</v>
      </c>
      <c r="D2831" s="28" t="s">
        <v>23047</v>
      </c>
      <c r="E2831" s="22"/>
      <c r="F2831" s="22"/>
      <c r="G2831" s="22"/>
      <c r="H2831" s="23">
        <v>0</v>
      </c>
      <c r="I2831" s="22"/>
      <c r="J2831" s="23" t="s">
        <v>18202</v>
      </c>
      <c r="K2831" s="22"/>
      <c r="L2831" s="23" t="s">
        <v>20770</v>
      </c>
      <c r="M2831" s="22"/>
      <c r="N2831" s="22"/>
      <c r="O2831" s="22"/>
      <c r="P2831" s="24"/>
      <c r="Q2831" s="23" t="s">
        <v>36</v>
      </c>
      <c r="R2831" s="23" t="s">
        <v>37</v>
      </c>
      <c r="S2831" s="25"/>
      <c r="T2831" s="26"/>
      <c r="U2831" s="26"/>
      <c r="V2831" s="22"/>
      <c r="W2831" s="27"/>
      <c r="X2831" s="8"/>
      <c r="Y2831" s="8"/>
      <c r="Z2831" s="8"/>
      <c r="AA2831" s="8"/>
      <c r="AB2831" s="8"/>
      <c r="AC2831" s="8"/>
      <c r="AD2831" s="8"/>
      <c r="AE2831" s="8"/>
      <c r="AF2831" s="8"/>
      <c r="AG2831" s="8"/>
      <c r="AH2831" s="8"/>
      <c r="AI2831" s="8"/>
      <c r="AJ2831" s="8"/>
      <c r="AK2831" s="8"/>
    </row>
    <row r="2832" spans="1:37" ht="180.75">
      <c r="A2832" s="18">
        <v>5995</v>
      </c>
      <c r="B2832" s="19"/>
      <c r="C2832" s="28" t="s">
        <v>23048</v>
      </c>
      <c r="D2832" s="28" t="s">
        <v>23049</v>
      </c>
      <c r="E2832" s="22"/>
      <c r="F2832" s="22"/>
      <c r="G2832" s="22"/>
      <c r="H2832" s="23">
        <v>0</v>
      </c>
      <c r="I2832" s="22"/>
      <c r="J2832" s="23" t="s">
        <v>18202</v>
      </c>
      <c r="K2832" s="22"/>
      <c r="L2832" s="23" t="s">
        <v>20770</v>
      </c>
      <c r="M2832" s="22"/>
      <c r="N2832" s="22"/>
      <c r="O2832" s="22"/>
      <c r="P2832" s="24"/>
      <c r="Q2832" s="23" t="s">
        <v>36</v>
      </c>
      <c r="R2832" s="23" t="s">
        <v>37</v>
      </c>
      <c r="S2832" s="25"/>
      <c r="T2832" s="26"/>
      <c r="U2832" s="26"/>
      <c r="V2832" s="22"/>
      <c r="W2832" s="27"/>
      <c r="X2832" s="8"/>
      <c r="Y2832" s="8"/>
      <c r="Z2832" s="8"/>
      <c r="AA2832" s="8"/>
      <c r="AB2832" s="8"/>
      <c r="AC2832" s="8"/>
      <c r="AD2832" s="8"/>
      <c r="AE2832" s="8"/>
      <c r="AF2832" s="8"/>
      <c r="AG2832" s="8"/>
      <c r="AH2832" s="8"/>
      <c r="AI2832" s="8"/>
      <c r="AJ2832" s="8"/>
      <c r="AK2832" s="8"/>
    </row>
    <row r="2833" spans="1:37" ht="409.6">
      <c r="A2833" s="18">
        <v>5997</v>
      </c>
      <c r="B2833" s="19"/>
      <c r="C2833" s="28" t="s">
        <v>23050</v>
      </c>
      <c r="D2833" s="21"/>
      <c r="E2833" s="22"/>
      <c r="F2833" s="22"/>
      <c r="G2833" s="22"/>
      <c r="H2833" s="23">
        <v>0</v>
      </c>
      <c r="I2833" s="22"/>
      <c r="J2833" s="23" t="s">
        <v>18202</v>
      </c>
      <c r="K2833" s="22"/>
      <c r="L2833" s="23" t="s">
        <v>21045</v>
      </c>
      <c r="M2833" s="23">
        <v>2017</v>
      </c>
      <c r="N2833" s="22"/>
      <c r="O2833" s="22"/>
      <c r="P2833" s="24"/>
      <c r="Q2833" s="23" t="s">
        <v>20</v>
      </c>
      <c r="R2833" s="23" t="s">
        <v>21</v>
      </c>
      <c r="S2833" s="25"/>
      <c r="T2833" s="26"/>
      <c r="U2833" s="26"/>
      <c r="V2833" s="22"/>
      <c r="W2833" s="27"/>
      <c r="X2833" s="8"/>
      <c r="Y2833" s="8"/>
      <c r="Z2833" s="8"/>
      <c r="AA2833" s="8"/>
      <c r="AB2833" s="8"/>
      <c r="AC2833" s="8"/>
      <c r="AD2833" s="8"/>
      <c r="AE2833" s="8"/>
      <c r="AF2833" s="8"/>
      <c r="AG2833" s="8"/>
      <c r="AH2833" s="8"/>
      <c r="AI2833" s="8"/>
      <c r="AJ2833" s="8"/>
      <c r="AK2833" s="8"/>
    </row>
    <row r="2834" spans="1:37" ht="409.6">
      <c r="A2834" s="18">
        <v>5998</v>
      </c>
      <c r="B2834" s="19"/>
      <c r="C2834" s="28" t="s">
        <v>23051</v>
      </c>
      <c r="D2834" s="21"/>
      <c r="E2834" s="22"/>
      <c r="F2834" s="22"/>
      <c r="G2834" s="22"/>
      <c r="H2834" s="23">
        <v>0</v>
      </c>
      <c r="I2834" s="22"/>
      <c r="J2834" s="23" t="s">
        <v>18202</v>
      </c>
      <c r="K2834" s="22"/>
      <c r="L2834" s="23" t="s">
        <v>21045</v>
      </c>
      <c r="M2834" s="23">
        <v>2017</v>
      </c>
      <c r="N2834" s="22"/>
      <c r="O2834" s="22"/>
      <c r="P2834" s="24"/>
      <c r="Q2834" s="23" t="s">
        <v>20</v>
      </c>
      <c r="R2834" s="23" t="s">
        <v>21</v>
      </c>
      <c r="S2834" s="25"/>
      <c r="T2834" s="26"/>
      <c r="U2834" s="26"/>
      <c r="V2834" s="22"/>
      <c r="W2834" s="27"/>
      <c r="X2834" s="8"/>
      <c r="Y2834" s="8"/>
      <c r="Z2834" s="8"/>
      <c r="AA2834" s="8"/>
      <c r="AB2834" s="8"/>
      <c r="AC2834" s="8"/>
      <c r="AD2834" s="8"/>
      <c r="AE2834" s="8"/>
      <c r="AF2834" s="8"/>
      <c r="AG2834" s="8"/>
      <c r="AH2834" s="8"/>
      <c r="AI2834" s="8"/>
      <c r="AJ2834" s="8"/>
      <c r="AK2834" s="8"/>
    </row>
    <row r="2835" spans="1:37" ht="270.75">
      <c r="A2835" s="18">
        <v>6000</v>
      </c>
      <c r="B2835" s="19"/>
      <c r="C2835" s="28" t="s">
        <v>23052</v>
      </c>
      <c r="D2835" s="28" t="s">
        <v>23053</v>
      </c>
      <c r="E2835" s="22"/>
      <c r="F2835" s="23" t="s">
        <v>23054</v>
      </c>
      <c r="G2835" s="23" t="s">
        <v>19332</v>
      </c>
      <c r="H2835" s="23">
        <v>0</v>
      </c>
      <c r="I2835" s="22"/>
      <c r="J2835" s="23" t="s">
        <v>18202</v>
      </c>
      <c r="K2835" s="29">
        <v>43497</v>
      </c>
      <c r="L2835" s="23" t="s">
        <v>20770</v>
      </c>
      <c r="M2835" s="22"/>
      <c r="N2835" s="23" t="s">
        <v>22698</v>
      </c>
      <c r="O2835" s="22"/>
      <c r="P2835" s="24"/>
      <c r="Q2835" s="23" t="s">
        <v>29</v>
      </c>
      <c r="R2835" s="23" t="s">
        <v>30</v>
      </c>
      <c r="S2835" s="25"/>
      <c r="T2835" s="26"/>
      <c r="U2835" s="26"/>
      <c r="V2835" s="22"/>
      <c r="W2835" s="27"/>
      <c r="X2835" s="8"/>
      <c r="Y2835" s="8"/>
      <c r="Z2835" s="8"/>
      <c r="AA2835" s="8"/>
      <c r="AB2835" s="8"/>
      <c r="AC2835" s="8"/>
      <c r="AD2835" s="8"/>
      <c r="AE2835" s="8"/>
      <c r="AF2835" s="8"/>
      <c r="AG2835" s="8"/>
      <c r="AH2835" s="8"/>
      <c r="AI2835" s="8"/>
      <c r="AJ2835" s="8"/>
      <c r="AK2835" s="8"/>
    </row>
    <row r="2836" spans="1:37" ht="120.75">
      <c r="A2836" s="18">
        <v>6001</v>
      </c>
      <c r="B2836" s="19"/>
      <c r="C2836" s="28" t="s">
        <v>23055</v>
      </c>
      <c r="D2836" s="28" t="s">
        <v>23056</v>
      </c>
      <c r="E2836" s="22"/>
      <c r="F2836" s="23" t="s">
        <v>50</v>
      </c>
      <c r="G2836" s="22"/>
      <c r="H2836" s="23">
        <v>0</v>
      </c>
      <c r="I2836" s="22"/>
      <c r="J2836" s="23" t="s">
        <v>18202</v>
      </c>
      <c r="K2836" s="22"/>
      <c r="L2836" s="23" t="s">
        <v>20770</v>
      </c>
      <c r="M2836" s="23" t="s">
        <v>11857</v>
      </c>
      <c r="N2836" s="22"/>
      <c r="O2836" s="22"/>
      <c r="P2836" s="24"/>
      <c r="Q2836" s="23" t="s">
        <v>29</v>
      </c>
      <c r="R2836" s="23" t="s">
        <v>30</v>
      </c>
      <c r="S2836" s="25"/>
      <c r="T2836" s="26"/>
      <c r="U2836" s="26"/>
      <c r="V2836" s="22"/>
      <c r="W2836" s="27"/>
      <c r="X2836" s="8"/>
      <c r="Y2836" s="8"/>
      <c r="Z2836" s="8"/>
      <c r="AA2836" s="8"/>
      <c r="AB2836" s="8"/>
      <c r="AC2836" s="8"/>
      <c r="AD2836" s="8"/>
      <c r="AE2836" s="8"/>
      <c r="AF2836" s="8"/>
      <c r="AG2836" s="8"/>
      <c r="AH2836" s="8"/>
      <c r="AI2836" s="8"/>
      <c r="AJ2836" s="8"/>
      <c r="AK2836" s="8"/>
    </row>
    <row r="2837" spans="1:37" ht="180.75">
      <c r="A2837" s="18">
        <v>6004</v>
      </c>
      <c r="B2837" s="19"/>
      <c r="C2837" s="28" t="s">
        <v>23057</v>
      </c>
      <c r="D2837" s="28" t="s">
        <v>23058</v>
      </c>
      <c r="E2837" s="22"/>
      <c r="F2837" s="22"/>
      <c r="G2837" s="22"/>
      <c r="H2837" s="23">
        <v>0</v>
      </c>
      <c r="I2837" s="22"/>
      <c r="J2837" s="23" t="s">
        <v>18202</v>
      </c>
      <c r="K2837" s="31">
        <v>43313</v>
      </c>
      <c r="L2837" s="23" t="s">
        <v>35</v>
      </c>
      <c r="M2837" s="22"/>
      <c r="N2837" s="22"/>
      <c r="O2837" s="22"/>
      <c r="P2837" s="24"/>
      <c r="Q2837" s="23" t="s">
        <v>18377</v>
      </c>
      <c r="R2837" s="22"/>
      <c r="S2837" s="25"/>
      <c r="T2837" s="26"/>
      <c r="U2837" s="26"/>
      <c r="V2837" s="22"/>
      <c r="W2837" s="27"/>
      <c r="X2837" s="8"/>
      <c r="Y2837" s="8"/>
      <c r="Z2837" s="8"/>
      <c r="AA2837" s="8"/>
      <c r="AB2837" s="8"/>
      <c r="AC2837" s="8"/>
      <c r="AD2837" s="8"/>
      <c r="AE2837" s="8"/>
      <c r="AF2837" s="8"/>
      <c r="AG2837" s="8"/>
      <c r="AH2837" s="8"/>
      <c r="AI2837" s="8"/>
      <c r="AJ2837" s="8"/>
      <c r="AK2837" s="8"/>
    </row>
    <row r="2838" spans="1:37" ht="240.75">
      <c r="A2838" s="18">
        <v>6010</v>
      </c>
      <c r="B2838" s="19"/>
      <c r="C2838" s="28" t="s">
        <v>23059</v>
      </c>
      <c r="D2838" s="28" t="s">
        <v>23060</v>
      </c>
      <c r="E2838" s="22"/>
      <c r="F2838" s="23" t="s">
        <v>108</v>
      </c>
      <c r="G2838" s="23" t="s">
        <v>18512</v>
      </c>
      <c r="H2838" s="23">
        <v>0</v>
      </c>
      <c r="I2838" s="22"/>
      <c r="J2838" s="23" t="s">
        <v>18202</v>
      </c>
      <c r="K2838" s="29">
        <v>43497</v>
      </c>
      <c r="L2838" s="23" t="s">
        <v>2053</v>
      </c>
      <c r="M2838" s="22"/>
      <c r="N2838" s="23" t="s">
        <v>18403</v>
      </c>
      <c r="O2838" s="22"/>
      <c r="P2838" s="24"/>
      <c r="Q2838" s="23" t="s">
        <v>29</v>
      </c>
      <c r="R2838" s="23" t="s">
        <v>30</v>
      </c>
      <c r="S2838" s="25"/>
      <c r="T2838" s="26"/>
      <c r="U2838" s="26"/>
      <c r="V2838" s="22"/>
      <c r="W2838" s="27"/>
      <c r="X2838" s="8"/>
      <c r="Y2838" s="8"/>
      <c r="Z2838" s="8"/>
      <c r="AA2838" s="8"/>
      <c r="AB2838" s="8"/>
      <c r="AC2838" s="8"/>
      <c r="AD2838" s="8"/>
      <c r="AE2838" s="8"/>
      <c r="AF2838" s="8"/>
      <c r="AG2838" s="8"/>
      <c r="AH2838" s="8"/>
      <c r="AI2838" s="8"/>
      <c r="AJ2838" s="8"/>
      <c r="AK2838" s="8"/>
    </row>
    <row r="2839" spans="1:37" ht="120.75">
      <c r="A2839" s="18">
        <v>6011</v>
      </c>
      <c r="B2839" s="19"/>
      <c r="C2839" s="28" t="s">
        <v>23061</v>
      </c>
      <c r="D2839" s="28" t="s">
        <v>23062</v>
      </c>
      <c r="E2839" s="22"/>
      <c r="F2839" s="23" t="s">
        <v>50</v>
      </c>
      <c r="G2839" s="22"/>
      <c r="H2839" s="23">
        <v>0</v>
      </c>
      <c r="I2839" s="22"/>
      <c r="J2839" s="23" t="s">
        <v>18202</v>
      </c>
      <c r="K2839" s="22"/>
      <c r="L2839" s="23" t="s">
        <v>2053</v>
      </c>
      <c r="M2839" s="23" t="s">
        <v>11857</v>
      </c>
      <c r="N2839" s="22"/>
      <c r="O2839" s="22"/>
      <c r="P2839" s="24"/>
      <c r="Q2839" s="23" t="s">
        <v>29</v>
      </c>
      <c r="R2839" s="23" t="s">
        <v>30</v>
      </c>
      <c r="S2839" s="25"/>
      <c r="T2839" s="26"/>
      <c r="U2839" s="26"/>
      <c r="V2839" s="22"/>
      <c r="W2839" s="27"/>
      <c r="X2839" s="8"/>
      <c r="Y2839" s="8"/>
      <c r="Z2839" s="8"/>
      <c r="AA2839" s="8"/>
      <c r="AB2839" s="8"/>
      <c r="AC2839" s="8"/>
      <c r="AD2839" s="8"/>
      <c r="AE2839" s="8"/>
      <c r="AF2839" s="8"/>
      <c r="AG2839" s="8"/>
      <c r="AH2839" s="8"/>
      <c r="AI2839" s="8"/>
      <c r="AJ2839" s="8"/>
      <c r="AK2839" s="8"/>
    </row>
    <row r="2840" spans="1:37" ht="75.75">
      <c r="A2840" s="18">
        <v>6012</v>
      </c>
      <c r="B2840" s="19"/>
      <c r="C2840" s="28" t="s">
        <v>23063</v>
      </c>
      <c r="D2840" s="28" t="s">
        <v>23064</v>
      </c>
      <c r="E2840" s="22"/>
      <c r="F2840" s="23" t="s">
        <v>50</v>
      </c>
      <c r="G2840" s="22"/>
      <c r="H2840" s="23">
        <v>0</v>
      </c>
      <c r="I2840" s="22"/>
      <c r="J2840" s="23" t="s">
        <v>18202</v>
      </c>
      <c r="K2840" s="22"/>
      <c r="L2840" s="23" t="s">
        <v>2053</v>
      </c>
      <c r="M2840" s="23" t="s">
        <v>11857</v>
      </c>
      <c r="N2840" s="22"/>
      <c r="O2840" s="22"/>
      <c r="P2840" s="24"/>
      <c r="Q2840" s="23" t="s">
        <v>29</v>
      </c>
      <c r="R2840" s="23" t="s">
        <v>30</v>
      </c>
      <c r="S2840" s="25"/>
      <c r="T2840" s="26"/>
      <c r="U2840" s="26"/>
      <c r="V2840" s="22"/>
      <c r="W2840" s="27"/>
      <c r="X2840" s="8"/>
      <c r="Y2840" s="8"/>
      <c r="Z2840" s="8"/>
      <c r="AA2840" s="8"/>
      <c r="AB2840" s="8"/>
      <c r="AC2840" s="8"/>
      <c r="AD2840" s="8"/>
      <c r="AE2840" s="8"/>
      <c r="AF2840" s="8"/>
      <c r="AG2840" s="8"/>
      <c r="AH2840" s="8"/>
      <c r="AI2840" s="8"/>
      <c r="AJ2840" s="8"/>
      <c r="AK2840" s="8"/>
    </row>
    <row r="2841" spans="1:37" ht="90.75">
      <c r="A2841" s="18">
        <v>6015</v>
      </c>
      <c r="B2841" s="19"/>
      <c r="C2841" s="28" t="s">
        <v>23065</v>
      </c>
      <c r="D2841" s="28" t="s">
        <v>23066</v>
      </c>
      <c r="E2841" s="22"/>
      <c r="F2841" s="23" t="s">
        <v>21027</v>
      </c>
      <c r="G2841" s="22"/>
      <c r="H2841" s="23">
        <v>0</v>
      </c>
      <c r="I2841" s="22"/>
      <c r="J2841" s="23" t="s">
        <v>18202</v>
      </c>
      <c r="K2841" s="23" t="s">
        <v>18203</v>
      </c>
      <c r="L2841" s="23" t="s">
        <v>90</v>
      </c>
      <c r="M2841" s="22"/>
      <c r="N2841" s="22"/>
      <c r="O2841" s="22"/>
      <c r="P2841" s="24"/>
      <c r="Q2841" s="23" t="s">
        <v>29</v>
      </c>
      <c r="R2841" s="23" t="s">
        <v>30</v>
      </c>
      <c r="S2841" s="25"/>
      <c r="T2841" s="26"/>
      <c r="U2841" s="26"/>
      <c r="V2841" s="22"/>
      <c r="W2841" s="27"/>
      <c r="X2841" s="8"/>
      <c r="Y2841" s="8"/>
      <c r="Z2841" s="8"/>
      <c r="AA2841" s="8"/>
      <c r="AB2841" s="8"/>
      <c r="AC2841" s="8"/>
      <c r="AD2841" s="8"/>
      <c r="AE2841" s="8"/>
      <c r="AF2841" s="8"/>
      <c r="AG2841" s="8"/>
      <c r="AH2841" s="8"/>
      <c r="AI2841" s="8"/>
      <c r="AJ2841" s="8"/>
      <c r="AK2841" s="8"/>
    </row>
    <row r="2842" spans="1:37" ht="60.75">
      <c r="A2842" s="18">
        <v>6016</v>
      </c>
      <c r="B2842" s="19"/>
      <c r="C2842" s="28" t="s">
        <v>23065</v>
      </c>
      <c r="D2842" s="28" t="s">
        <v>23067</v>
      </c>
      <c r="E2842" s="22"/>
      <c r="F2842" s="23" t="s">
        <v>21027</v>
      </c>
      <c r="G2842" s="22"/>
      <c r="H2842" s="23">
        <v>0</v>
      </c>
      <c r="I2842" s="22"/>
      <c r="J2842" s="23" t="s">
        <v>18202</v>
      </c>
      <c r="K2842" s="23" t="s">
        <v>18203</v>
      </c>
      <c r="L2842" s="23" t="s">
        <v>90</v>
      </c>
      <c r="M2842" s="22"/>
      <c r="N2842" s="22"/>
      <c r="O2842" s="22"/>
      <c r="P2842" s="24"/>
      <c r="Q2842" s="23" t="s">
        <v>29</v>
      </c>
      <c r="R2842" s="23" t="s">
        <v>30</v>
      </c>
      <c r="S2842" s="25"/>
      <c r="T2842" s="26"/>
      <c r="U2842" s="26"/>
      <c r="V2842" s="22"/>
      <c r="W2842" s="27"/>
      <c r="X2842" s="8"/>
      <c r="Y2842" s="8"/>
      <c r="Z2842" s="8"/>
      <c r="AA2842" s="8"/>
      <c r="AB2842" s="8"/>
      <c r="AC2842" s="8"/>
      <c r="AD2842" s="8"/>
      <c r="AE2842" s="8"/>
      <c r="AF2842" s="8"/>
      <c r="AG2842" s="8"/>
      <c r="AH2842" s="8"/>
      <c r="AI2842" s="8"/>
      <c r="AJ2842" s="8"/>
      <c r="AK2842" s="8"/>
    </row>
    <row r="2843" spans="1:37" ht="180.75">
      <c r="A2843" s="18">
        <v>6017</v>
      </c>
      <c r="B2843" s="19"/>
      <c r="C2843" s="28" t="s">
        <v>23068</v>
      </c>
      <c r="D2843" s="28" t="s">
        <v>23069</v>
      </c>
      <c r="E2843" s="22"/>
      <c r="F2843" s="23" t="s">
        <v>1284</v>
      </c>
      <c r="G2843" s="23" t="s">
        <v>20225</v>
      </c>
      <c r="H2843" s="23">
        <v>0</v>
      </c>
      <c r="I2843" s="22"/>
      <c r="J2843" s="23" t="s">
        <v>18202</v>
      </c>
      <c r="K2843" s="29">
        <v>43497</v>
      </c>
      <c r="L2843" s="23" t="s">
        <v>90</v>
      </c>
      <c r="M2843" s="22"/>
      <c r="N2843" s="23" t="s">
        <v>19610</v>
      </c>
      <c r="O2843" s="22"/>
      <c r="P2843" s="24"/>
      <c r="Q2843" s="23" t="s">
        <v>29</v>
      </c>
      <c r="R2843" s="23" t="s">
        <v>30</v>
      </c>
      <c r="S2843" s="25"/>
      <c r="T2843" s="26"/>
      <c r="U2843" s="26"/>
      <c r="V2843" s="22"/>
      <c r="W2843" s="27"/>
      <c r="X2843" s="8"/>
      <c r="Y2843" s="8"/>
      <c r="Z2843" s="8"/>
      <c r="AA2843" s="8"/>
      <c r="AB2843" s="8"/>
      <c r="AC2843" s="8"/>
      <c r="AD2843" s="8"/>
      <c r="AE2843" s="8"/>
      <c r="AF2843" s="8"/>
      <c r="AG2843" s="8"/>
      <c r="AH2843" s="8"/>
      <c r="AI2843" s="8"/>
      <c r="AJ2843" s="8"/>
      <c r="AK2843" s="8"/>
    </row>
    <row r="2844" spans="1:37" ht="195.75">
      <c r="A2844" s="18">
        <v>6018</v>
      </c>
      <c r="B2844" s="19"/>
      <c r="C2844" s="28" t="s">
        <v>23070</v>
      </c>
      <c r="D2844" s="28" t="s">
        <v>23071</v>
      </c>
      <c r="E2844" s="22"/>
      <c r="F2844" s="22"/>
      <c r="G2844" s="22"/>
      <c r="H2844" s="23">
        <v>0</v>
      </c>
      <c r="I2844" s="22"/>
      <c r="J2844" s="23" t="s">
        <v>18202</v>
      </c>
      <c r="K2844" s="22"/>
      <c r="L2844" s="23" t="s">
        <v>2053</v>
      </c>
      <c r="M2844" s="22"/>
      <c r="N2844" s="22"/>
      <c r="O2844" s="22"/>
      <c r="P2844" s="24"/>
      <c r="Q2844" s="23" t="s">
        <v>29</v>
      </c>
      <c r="R2844" s="23" t="s">
        <v>30</v>
      </c>
      <c r="S2844" s="25"/>
      <c r="T2844" s="26"/>
      <c r="U2844" s="26"/>
      <c r="V2844" s="22"/>
      <c r="W2844" s="27"/>
      <c r="X2844" s="8"/>
      <c r="Y2844" s="8"/>
      <c r="Z2844" s="8"/>
      <c r="AA2844" s="8"/>
      <c r="AB2844" s="8"/>
      <c r="AC2844" s="8"/>
      <c r="AD2844" s="8"/>
      <c r="AE2844" s="8"/>
      <c r="AF2844" s="8"/>
      <c r="AG2844" s="8"/>
      <c r="AH2844" s="8"/>
      <c r="AI2844" s="8"/>
      <c r="AJ2844" s="8"/>
      <c r="AK2844" s="8"/>
    </row>
    <row r="2845" spans="1:37" ht="90.75">
      <c r="A2845" s="18">
        <v>6019</v>
      </c>
      <c r="B2845" s="19"/>
      <c r="C2845" s="28" t="s">
        <v>23070</v>
      </c>
      <c r="D2845" s="28" t="s">
        <v>23072</v>
      </c>
      <c r="E2845" s="22"/>
      <c r="F2845" s="23" t="s">
        <v>266</v>
      </c>
      <c r="G2845" s="23" t="s">
        <v>18589</v>
      </c>
      <c r="H2845" s="23">
        <v>0</v>
      </c>
      <c r="I2845" s="22"/>
      <c r="J2845" s="23" t="s">
        <v>18202</v>
      </c>
      <c r="K2845" s="29">
        <v>43497</v>
      </c>
      <c r="L2845" s="23" t="s">
        <v>20770</v>
      </c>
      <c r="M2845" s="22"/>
      <c r="N2845" s="23" t="s">
        <v>18905</v>
      </c>
      <c r="O2845" s="22"/>
      <c r="P2845" s="24"/>
      <c r="Q2845" s="23" t="s">
        <v>29</v>
      </c>
      <c r="R2845" s="23" t="s">
        <v>30</v>
      </c>
      <c r="S2845" s="25"/>
      <c r="T2845" s="26"/>
      <c r="U2845" s="26"/>
      <c r="V2845" s="22"/>
      <c r="W2845" s="27"/>
      <c r="X2845" s="8"/>
      <c r="Y2845" s="8"/>
      <c r="Z2845" s="8"/>
      <c r="AA2845" s="8"/>
      <c r="AB2845" s="8"/>
      <c r="AC2845" s="8"/>
      <c r="AD2845" s="8"/>
      <c r="AE2845" s="8"/>
      <c r="AF2845" s="8"/>
      <c r="AG2845" s="8"/>
      <c r="AH2845" s="8"/>
      <c r="AI2845" s="8"/>
      <c r="AJ2845" s="8"/>
      <c r="AK2845" s="8"/>
    </row>
    <row r="2846" spans="1:37" ht="90.75">
      <c r="A2846" s="18">
        <v>6020</v>
      </c>
      <c r="B2846" s="19"/>
      <c r="C2846" s="28" t="s">
        <v>23073</v>
      </c>
      <c r="D2846" s="28" t="s">
        <v>23074</v>
      </c>
      <c r="E2846" s="22"/>
      <c r="F2846" s="22"/>
      <c r="G2846" s="22"/>
      <c r="H2846" s="23">
        <v>0</v>
      </c>
      <c r="I2846" s="22"/>
      <c r="J2846" s="23" t="s">
        <v>18202</v>
      </c>
      <c r="K2846" s="22"/>
      <c r="L2846" s="23" t="s">
        <v>2053</v>
      </c>
      <c r="M2846" s="22"/>
      <c r="N2846" s="22"/>
      <c r="O2846" s="22"/>
      <c r="P2846" s="24"/>
      <c r="Q2846" s="23" t="s">
        <v>29</v>
      </c>
      <c r="R2846" s="23" t="s">
        <v>30</v>
      </c>
      <c r="S2846" s="25"/>
      <c r="T2846" s="26"/>
      <c r="U2846" s="26"/>
      <c r="V2846" s="22"/>
      <c r="W2846" s="27"/>
      <c r="X2846" s="8"/>
      <c r="Y2846" s="8"/>
      <c r="Z2846" s="8"/>
      <c r="AA2846" s="8"/>
      <c r="AB2846" s="8"/>
      <c r="AC2846" s="8"/>
      <c r="AD2846" s="8"/>
      <c r="AE2846" s="8"/>
      <c r="AF2846" s="8"/>
      <c r="AG2846" s="8"/>
      <c r="AH2846" s="8"/>
      <c r="AI2846" s="8"/>
      <c r="AJ2846" s="8"/>
      <c r="AK2846" s="8"/>
    </row>
    <row r="2847" spans="1:37" ht="285.75">
      <c r="A2847" s="18">
        <v>6021</v>
      </c>
      <c r="B2847" s="19"/>
      <c r="C2847" s="28" t="s">
        <v>23075</v>
      </c>
      <c r="D2847" s="28" t="s">
        <v>23076</v>
      </c>
      <c r="E2847" s="22"/>
      <c r="F2847" s="23" t="s">
        <v>415</v>
      </c>
      <c r="G2847" s="23" t="s">
        <v>19228</v>
      </c>
      <c r="H2847" s="23">
        <v>0</v>
      </c>
      <c r="I2847" s="22"/>
      <c r="J2847" s="23" t="s">
        <v>18202</v>
      </c>
      <c r="K2847" s="29">
        <v>43497</v>
      </c>
      <c r="L2847" s="23" t="s">
        <v>20770</v>
      </c>
      <c r="M2847" s="22"/>
      <c r="N2847" s="23" t="s">
        <v>18677</v>
      </c>
      <c r="O2847" s="22"/>
      <c r="P2847" s="24"/>
      <c r="Q2847" s="23" t="s">
        <v>29</v>
      </c>
      <c r="R2847" s="23" t="s">
        <v>30</v>
      </c>
      <c r="S2847" s="25"/>
      <c r="T2847" s="26"/>
      <c r="U2847" s="26"/>
      <c r="V2847" s="22"/>
      <c r="W2847" s="27"/>
      <c r="X2847" s="8"/>
      <c r="Y2847" s="8"/>
      <c r="Z2847" s="8"/>
      <c r="AA2847" s="8"/>
      <c r="AB2847" s="8"/>
      <c r="AC2847" s="8"/>
      <c r="AD2847" s="8"/>
      <c r="AE2847" s="8"/>
      <c r="AF2847" s="8"/>
      <c r="AG2847" s="8"/>
      <c r="AH2847" s="8"/>
      <c r="AI2847" s="8"/>
      <c r="AJ2847" s="8"/>
      <c r="AK2847" s="8"/>
    </row>
    <row r="2848" spans="1:37" ht="409.6">
      <c r="A2848" s="18">
        <v>6024</v>
      </c>
      <c r="B2848" s="19"/>
      <c r="C2848" s="28" t="s">
        <v>23077</v>
      </c>
      <c r="D2848" s="21"/>
      <c r="E2848" s="22"/>
      <c r="F2848" s="22"/>
      <c r="G2848" s="22"/>
      <c r="H2848" s="23">
        <v>0</v>
      </c>
      <c r="I2848" s="22"/>
      <c r="J2848" s="23" t="s">
        <v>18202</v>
      </c>
      <c r="K2848" s="22"/>
      <c r="L2848" s="23" t="s">
        <v>21045</v>
      </c>
      <c r="M2848" s="23">
        <v>2017</v>
      </c>
      <c r="N2848" s="22"/>
      <c r="O2848" s="22"/>
      <c r="P2848" s="24"/>
      <c r="Q2848" s="23" t="s">
        <v>20</v>
      </c>
      <c r="R2848" s="23" t="s">
        <v>21</v>
      </c>
      <c r="S2848" s="25"/>
      <c r="T2848" s="26"/>
      <c r="U2848" s="26"/>
      <c r="V2848" s="22"/>
      <c r="W2848" s="27"/>
      <c r="X2848" s="8"/>
      <c r="Y2848" s="8"/>
      <c r="Z2848" s="8"/>
      <c r="AA2848" s="8"/>
      <c r="AB2848" s="8"/>
      <c r="AC2848" s="8"/>
      <c r="AD2848" s="8"/>
      <c r="AE2848" s="8"/>
      <c r="AF2848" s="8"/>
      <c r="AG2848" s="8"/>
      <c r="AH2848" s="8"/>
      <c r="AI2848" s="8"/>
      <c r="AJ2848" s="8"/>
      <c r="AK2848" s="8"/>
    </row>
    <row r="2849" spans="1:37" ht="120.75">
      <c r="A2849" s="18">
        <v>6025</v>
      </c>
      <c r="B2849" s="19"/>
      <c r="C2849" s="28" t="s">
        <v>23078</v>
      </c>
      <c r="D2849" s="28" t="s">
        <v>23079</v>
      </c>
      <c r="E2849" s="22"/>
      <c r="F2849" s="23" t="s">
        <v>415</v>
      </c>
      <c r="G2849" s="22"/>
      <c r="H2849" s="23">
        <v>0</v>
      </c>
      <c r="I2849" s="22"/>
      <c r="J2849" s="23" t="s">
        <v>18202</v>
      </c>
      <c r="K2849" s="23" t="s">
        <v>18203</v>
      </c>
      <c r="L2849" s="23" t="s">
        <v>90</v>
      </c>
      <c r="M2849" s="22"/>
      <c r="N2849" s="22"/>
      <c r="O2849" s="22"/>
      <c r="P2849" s="24"/>
      <c r="Q2849" s="23" t="s">
        <v>29</v>
      </c>
      <c r="R2849" s="23" t="s">
        <v>30</v>
      </c>
      <c r="S2849" s="25"/>
      <c r="T2849" s="26"/>
      <c r="U2849" s="26"/>
      <c r="V2849" s="22"/>
      <c r="W2849" s="27"/>
      <c r="X2849" s="8"/>
      <c r="Y2849" s="8"/>
      <c r="Z2849" s="8"/>
      <c r="AA2849" s="8"/>
      <c r="AB2849" s="8"/>
      <c r="AC2849" s="8"/>
      <c r="AD2849" s="8"/>
      <c r="AE2849" s="8"/>
      <c r="AF2849" s="8"/>
      <c r="AG2849" s="8"/>
      <c r="AH2849" s="8"/>
      <c r="AI2849" s="8"/>
      <c r="AJ2849" s="8"/>
      <c r="AK2849" s="8"/>
    </row>
    <row r="2850" spans="1:37" ht="90.75">
      <c r="A2850" s="18">
        <v>6029</v>
      </c>
      <c r="B2850" s="19"/>
      <c r="C2850" s="28" t="s">
        <v>2954</v>
      </c>
      <c r="D2850" s="28" t="s">
        <v>23080</v>
      </c>
      <c r="E2850" s="22"/>
      <c r="F2850" s="23" t="s">
        <v>266</v>
      </c>
      <c r="G2850" s="23" t="s">
        <v>20541</v>
      </c>
      <c r="H2850" s="23">
        <v>0</v>
      </c>
      <c r="I2850" s="22"/>
      <c r="J2850" s="23" t="s">
        <v>18202</v>
      </c>
      <c r="K2850" s="29">
        <v>43497</v>
      </c>
      <c r="L2850" s="23" t="s">
        <v>20770</v>
      </c>
      <c r="M2850" s="22"/>
      <c r="N2850" s="23" t="s">
        <v>19428</v>
      </c>
      <c r="O2850" s="22"/>
      <c r="P2850" s="24"/>
      <c r="Q2850" s="23" t="s">
        <v>29</v>
      </c>
      <c r="R2850" s="23" t="s">
        <v>30</v>
      </c>
      <c r="S2850" s="25"/>
      <c r="T2850" s="26"/>
      <c r="U2850" s="26"/>
      <c r="V2850" s="22"/>
      <c r="W2850" s="27"/>
      <c r="X2850" s="8"/>
      <c r="Y2850" s="8"/>
      <c r="Z2850" s="8"/>
      <c r="AA2850" s="8"/>
      <c r="AB2850" s="8"/>
      <c r="AC2850" s="8"/>
      <c r="AD2850" s="8"/>
      <c r="AE2850" s="8"/>
      <c r="AF2850" s="8"/>
      <c r="AG2850" s="8"/>
      <c r="AH2850" s="8"/>
      <c r="AI2850" s="8"/>
      <c r="AJ2850" s="8"/>
      <c r="AK2850" s="8"/>
    </row>
    <row r="2851" spans="1:37" ht="60.75">
      <c r="A2851" s="18">
        <v>6033</v>
      </c>
      <c r="B2851" s="19"/>
      <c r="C2851" s="28" t="s">
        <v>23081</v>
      </c>
      <c r="D2851" s="28" t="s">
        <v>2353</v>
      </c>
      <c r="E2851" s="22"/>
      <c r="F2851" s="23" t="s">
        <v>50</v>
      </c>
      <c r="G2851" s="22"/>
      <c r="H2851" s="23">
        <v>0</v>
      </c>
      <c r="I2851" s="22"/>
      <c r="J2851" s="23" t="s">
        <v>18202</v>
      </c>
      <c r="K2851" s="22"/>
      <c r="L2851" s="23" t="s">
        <v>2053</v>
      </c>
      <c r="M2851" s="23" t="s">
        <v>11857</v>
      </c>
      <c r="N2851" s="22"/>
      <c r="O2851" s="22"/>
      <c r="P2851" s="24"/>
      <c r="Q2851" s="23" t="s">
        <v>29</v>
      </c>
      <c r="R2851" s="23" t="s">
        <v>30</v>
      </c>
      <c r="S2851" s="25"/>
      <c r="T2851" s="26"/>
      <c r="U2851" s="26"/>
      <c r="V2851" s="22"/>
      <c r="W2851" s="27"/>
      <c r="X2851" s="8"/>
      <c r="Y2851" s="8"/>
      <c r="Z2851" s="8"/>
      <c r="AA2851" s="8"/>
      <c r="AB2851" s="8"/>
      <c r="AC2851" s="8"/>
      <c r="AD2851" s="8"/>
      <c r="AE2851" s="8"/>
      <c r="AF2851" s="8"/>
      <c r="AG2851" s="8"/>
      <c r="AH2851" s="8"/>
      <c r="AI2851" s="8"/>
      <c r="AJ2851" s="8"/>
      <c r="AK2851" s="8"/>
    </row>
    <row r="2852" spans="1:37" ht="60.75">
      <c r="A2852" s="18">
        <v>6034</v>
      </c>
      <c r="B2852" s="19"/>
      <c r="C2852" s="28" t="s">
        <v>23081</v>
      </c>
      <c r="D2852" s="28" t="s">
        <v>23082</v>
      </c>
      <c r="E2852" s="22"/>
      <c r="F2852" s="23" t="s">
        <v>50</v>
      </c>
      <c r="G2852" s="22"/>
      <c r="H2852" s="23">
        <v>0</v>
      </c>
      <c r="I2852" s="22"/>
      <c r="J2852" s="23" t="s">
        <v>18202</v>
      </c>
      <c r="K2852" s="22"/>
      <c r="L2852" s="23" t="s">
        <v>2053</v>
      </c>
      <c r="M2852" s="23" t="s">
        <v>11857</v>
      </c>
      <c r="N2852" s="22"/>
      <c r="O2852" s="22"/>
      <c r="P2852" s="24"/>
      <c r="Q2852" s="23" t="s">
        <v>29</v>
      </c>
      <c r="R2852" s="23" t="s">
        <v>30</v>
      </c>
      <c r="S2852" s="25"/>
      <c r="T2852" s="26"/>
      <c r="U2852" s="26"/>
      <c r="V2852" s="22"/>
      <c r="W2852" s="27"/>
      <c r="X2852" s="8"/>
      <c r="Y2852" s="8"/>
      <c r="Z2852" s="8"/>
      <c r="AA2852" s="8"/>
      <c r="AB2852" s="8"/>
      <c r="AC2852" s="8"/>
      <c r="AD2852" s="8"/>
      <c r="AE2852" s="8"/>
      <c r="AF2852" s="8"/>
      <c r="AG2852" s="8"/>
      <c r="AH2852" s="8"/>
      <c r="AI2852" s="8"/>
      <c r="AJ2852" s="8"/>
      <c r="AK2852" s="8"/>
    </row>
    <row r="2853" spans="1:37" ht="60.75">
      <c r="A2853" s="18">
        <v>6036</v>
      </c>
      <c r="B2853" s="19"/>
      <c r="C2853" s="28" t="s">
        <v>23083</v>
      </c>
      <c r="D2853" s="28" t="s">
        <v>23084</v>
      </c>
      <c r="E2853" s="22"/>
      <c r="F2853" s="23" t="s">
        <v>50</v>
      </c>
      <c r="G2853" s="23" t="s">
        <v>21203</v>
      </c>
      <c r="H2853" s="23">
        <v>0</v>
      </c>
      <c r="I2853" s="22"/>
      <c r="J2853" s="23" t="s">
        <v>18202</v>
      </c>
      <c r="K2853" s="29">
        <v>43497</v>
      </c>
      <c r="L2853" s="23" t="s">
        <v>2053</v>
      </c>
      <c r="M2853" s="22"/>
      <c r="N2853" s="23" t="s">
        <v>3960</v>
      </c>
      <c r="O2853" s="22"/>
      <c r="P2853" s="24"/>
      <c r="Q2853" s="23" t="s">
        <v>29</v>
      </c>
      <c r="R2853" s="23" t="s">
        <v>30</v>
      </c>
      <c r="S2853" s="25"/>
      <c r="T2853" s="26"/>
      <c r="U2853" s="26"/>
      <c r="V2853" s="22"/>
      <c r="W2853" s="27"/>
      <c r="X2853" s="8"/>
      <c r="Y2853" s="8"/>
      <c r="Z2853" s="8"/>
      <c r="AA2853" s="8"/>
      <c r="AB2853" s="8"/>
      <c r="AC2853" s="8"/>
      <c r="AD2853" s="8"/>
      <c r="AE2853" s="8"/>
      <c r="AF2853" s="8"/>
      <c r="AG2853" s="8"/>
      <c r="AH2853" s="8"/>
      <c r="AI2853" s="8"/>
      <c r="AJ2853" s="8"/>
      <c r="AK2853" s="8"/>
    </row>
    <row r="2854" spans="1:37" ht="60.75">
      <c r="A2854" s="18">
        <v>6037</v>
      </c>
      <c r="B2854" s="19"/>
      <c r="C2854" s="28" t="s">
        <v>23083</v>
      </c>
      <c r="D2854" s="28" t="s">
        <v>23085</v>
      </c>
      <c r="E2854" s="22"/>
      <c r="F2854" s="23" t="s">
        <v>23086</v>
      </c>
      <c r="G2854" s="23" t="s">
        <v>18725</v>
      </c>
      <c r="H2854" s="23">
        <v>0</v>
      </c>
      <c r="I2854" s="22"/>
      <c r="J2854" s="23" t="s">
        <v>18202</v>
      </c>
      <c r="K2854" s="29">
        <v>43497</v>
      </c>
      <c r="L2854" s="23" t="s">
        <v>2053</v>
      </c>
      <c r="M2854" s="22"/>
      <c r="N2854" s="23" t="s">
        <v>3960</v>
      </c>
      <c r="O2854" s="22"/>
      <c r="P2854" s="24"/>
      <c r="Q2854" s="23" t="s">
        <v>29</v>
      </c>
      <c r="R2854" s="23" t="s">
        <v>30</v>
      </c>
      <c r="S2854" s="25"/>
      <c r="T2854" s="26"/>
      <c r="U2854" s="26"/>
      <c r="V2854" s="22"/>
      <c r="W2854" s="27"/>
      <c r="X2854" s="8"/>
      <c r="Y2854" s="8"/>
      <c r="Z2854" s="8"/>
      <c r="AA2854" s="8"/>
      <c r="AB2854" s="8"/>
      <c r="AC2854" s="8"/>
      <c r="AD2854" s="8"/>
      <c r="AE2854" s="8"/>
      <c r="AF2854" s="8"/>
      <c r="AG2854" s="8"/>
      <c r="AH2854" s="8"/>
      <c r="AI2854" s="8"/>
      <c r="AJ2854" s="8"/>
      <c r="AK2854" s="8"/>
    </row>
    <row r="2855" spans="1:37" ht="75.75">
      <c r="A2855" s="18">
        <v>6041</v>
      </c>
      <c r="B2855" s="19"/>
      <c r="C2855" s="28" t="s">
        <v>23087</v>
      </c>
      <c r="D2855" s="28" t="s">
        <v>23088</v>
      </c>
      <c r="E2855" s="22"/>
      <c r="F2855" s="23" t="s">
        <v>415</v>
      </c>
      <c r="G2855" s="22"/>
      <c r="H2855" s="23">
        <v>0</v>
      </c>
      <c r="I2855" s="22"/>
      <c r="J2855" s="23" t="s">
        <v>18202</v>
      </c>
      <c r="K2855" s="29">
        <v>43497</v>
      </c>
      <c r="L2855" s="23" t="s">
        <v>96</v>
      </c>
      <c r="M2855" s="22"/>
      <c r="N2855" s="23" t="s">
        <v>18468</v>
      </c>
      <c r="O2855" s="22"/>
      <c r="P2855" s="24"/>
      <c r="Q2855" s="23" t="s">
        <v>18392</v>
      </c>
      <c r="R2855" s="23" t="s">
        <v>127</v>
      </c>
      <c r="S2855" s="25"/>
      <c r="T2855" s="26"/>
      <c r="U2855" s="26"/>
      <c r="V2855" s="22"/>
      <c r="W2855" s="27"/>
      <c r="X2855" s="8"/>
      <c r="Y2855" s="8"/>
      <c r="Z2855" s="8"/>
      <c r="AA2855" s="8"/>
      <c r="AB2855" s="8"/>
      <c r="AC2855" s="8"/>
      <c r="AD2855" s="8"/>
      <c r="AE2855" s="8"/>
      <c r="AF2855" s="8"/>
      <c r="AG2855" s="8"/>
      <c r="AH2855" s="8"/>
      <c r="AI2855" s="8"/>
      <c r="AJ2855" s="8"/>
      <c r="AK2855" s="8"/>
    </row>
    <row r="2856" spans="1:37" ht="120.75">
      <c r="A2856" s="18">
        <v>6044</v>
      </c>
      <c r="B2856" s="19"/>
      <c r="C2856" s="28" t="s">
        <v>23089</v>
      </c>
      <c r="D2856" s="28" t="s">
        <v>23090</v>
      </c>
      <c r="E2856" s="22"/>
      <c r="F2856" s="22"/>
      <c r="G2856" s="22"/>
      <c r="H2856" s="23">
        <v>0</v>
      </c>
      <c r="I2856" s="22"/>
      <c r="J2856" s="23" t="s">
        <v>18202</v>
      </c>
      <c r="K2856" s="22"/>
      <c r="L2856" s="23" t="s">
        <v>17409</v>
      </c>
      <c r="M2856" s="22"/>
      <c r="N2856" s="22"/>
      <c r="O2856" s="22"/>
      <c r="P2856" s="24"/>
      <c r="Q2856" s="22"/>
      <c r="R2856" s="23" t="s">
        <v>18790</v>
      </c>
      <c r="S2856" s="25"/>
      <c r="T2856" s="26"/>
      <c r="U2856" s="32" t="s">
        <v>545</v>
      </c>
      <c r="V2856" s="22"/>
      <c r="W2856" s="27"/>
      <c r="X2856" s="8"/>
      <c r="Y2856" s="8"/>
      <c r="Z2856" s="8"/>
      <c r="AA2856" s="8"/>
      <c r="AB2856" s="8"/>
      <c r="AC2856" s="8"/>
      <c r="AD2856" s="8"/>
      <c r="AE2856" s="8"/>
      <c r="AF2856" s="8"/>
      <c r="AG2856" s="8"/>
      <c r="AH2856" s="8"/>
      <c r="AI2856" s="8"/>
      <c r="AJ2856" s="8"/>
      <c r="AK2856" s="8"/>
    </row>
    <row r="2857" spans="1:37" ht="150.75">
      <c r="A2857" s="18">
        <v>6046</v>
      </c>
      <c r="B2857" s="19"/>
      <c r="C2857" s="28" t="s">
        <v>23091</v>
      </c>
      <c r="D2857" s="28" t="s">
        <v>23092</v>
      </c>
      <c r="E2857" s="22"/>
      <c r="F2857" s="22"/>
      <c r="G2857" s="22"/>
      <c r="H2857" s="23">
        <v>0</v>
      </c>
      <c r="I2857" s="22"/>
      <c r="J2857" s="23" t="s">
        <v>18202</v>
      </c>
      <c r="K2857" s="22"/>
      <c r="L2857" s="23" t="s">
        <v>61</v>
      </c>
      <c r="M2857" s="22"/>
      <c r="N2857" s="22"/>
      <c r="O2857" s="22"/>
      <c r="P2857" s="24"/>
      <c r="Q2857" s="22"/>
      <c r="R2857" s="23" t="s">
        <v>19522</v>
      </c>
      <c r="S2857" s="25"/>
      <c r="T2857" s="26"/>
      <c r="U2857" s="32" t="s">
        <v>545</v>
      </c>
      <c r="V2857" s="22"/>
      <c r="W2857" s="27"/>
      <c r="X2857" s="8"/>
      <c r="Y2857" s="8"/>
      <c r="Z2857" s="8"/>
      <c r="AA2857" s="8"/>
      <c r="AB2857" s="8"/>
      <c r="AC2857" s="8"/>
      <c r="AD2857" s="8"/>
      <c r="AE2857" s="8"/>
      <c r="AF2857" s="8"/>
      <c r="AG2857" s="8"/>
      <c r="AH2857" s="8"/>
      <c r="AI2857" s="8"/>
      <c r="AJ2857" s="8"/>
      <c r="AK2857" s="8"/>
    </row>
    <row r="2858" spans="1:37" ht="60.75">
      <c r="A2858" s="18">
        <v>6048</v>
      </c>
      <c r="B2858" s="19"/>
      <c r="C2858" s="28" t="s">
        <v>23093</v>
      </c>
      <c r="D2858" s="28" t="s">
        <v>23094</v>
      </c>
      <c r="E2858" s="22"/>
      <c r="F2858" s="23" t="s">
        <v>415</v>
      </c>
      <c r="G2858" s="22"/>
      <c r="H2858" s="23">
        <v>0</v>
      </c>
      <c r="I2858" s="22"/>
      <c r="J2858" s="23" t="s">
        <v>18202</v>
      </c>
      <c r="K2858" s="22"/>
      <c r="L2858" s="23" t="s">
        <v>20770</v>
      </c>
      <c r="M2858" s="22"/>
      <c r="N2858" s="22"/>
      <c r="O2858" s="22"/>
      <c r="P2858" s="24"/>
      <c r="Q2858" s="23" t="s">
        <v>36</v>
      </c>
      <c r="R2858" s="23" t="s">
        <v>37</v>
      </c>
      <c r="S2858" s="25"/>
      <c r="T2858" s="26"/>
      <c r="U2858" s="26"/>
      <c r="V2858" s="22"/>
      <c r="W2858" s="27"/>
      <c r="X2858" s="8"/>
      <c r="Y2858" s="8"/>
      <c r="Z2858" s="8"/>
      <c r="AA2858" s="8"/>
      <c r="AB2858" s="8"/>
      <c r="AC2858" s="8"/>
      <c r="AD2858" s="8"/>
      <c r="AE2858" s="8"/>
      <c r="AF2858" s="8"/>
      <c r="AG2858" s="8"/>
      <c r="AH2858" s="8"/>
      <c r="AI2858" s="8"/>
      <c r="AJ2858" s="8"/>
      <c r="AK2858" s="8"/>
    </row>
    <row r="2859" spans="1:37" ht="150.75">
      <c r="A2859" s="18">
        <v>6049</v>
      </c>
      <c r="B2859" s="19"/>
      <c r="C2859" s="28" t="s">
        <v>23095</v>
      </c>
      <c r="D2859" s="28" t="s">
        <v>23096</v>
      </c>
      <c r="E2859" s="22"/>
      <c r="F2859" s="22"/>
      <c r="G2859" s="22"/>
      <c r="H2859" s="23">
        <v>0</v>
      </c>
      <c r="I2859" s="22"/>
      <c r="J2859" s="23" t="s">
        <v>18202</v>
      </c>
      <c r="K2859" s="22"/>
      <c r="L2859" s="23" t="s">
        <v>2053</v>
      </c>
      <c r="M2859" s="22"/>
      <c r="N2859" s="22"/>
      <c r="O2859" s="22"/>
      <c r="P2859" s="24"/>
      <c r="Q2859" s="23" t="s">
        <v>29</v>
      </c>
      <c r="R2859" s="23" t="s">
        <v>30</v>
      </c>
      <c r="S2859" s="25"/>
      <c r="T2859" s="26"/>
      <c r="U2859" s="26"/>
      <c r="V2859" s="22"/>
      <c r="W2859" s="27"/>
      <c r="X2859" s="8"/>
      <c r="Y2859" s="8"/>
      <c r="Z2859" s="8"/>
      <c r="AA2859" s="8"/>
      <c r="AB2859" s="8"/>
      <c r="AC2859" s="8"/>
      <c r="AD2859" s="8"/>
      <c r="AE2859" s="8"/>
      <c r="AF2859" s="8"/>
      <c r="AG2859" s="8"/>
      <c r="AH2859" s="8"/>
      <c r="AI2859" s="8"/>
      <c r="AJ2859" s="8"/>
      <c r="AK2859" s="8"/>
    </row>
    <row r="2860" spans="1:37" ht="150.75">
      <c r="A2860" s="18">
        <v>6050</v>
      </c>
      <c r="B2860" s="19"/>
      <c r="C2860" s="28" t="s">
        <v>23097</v>
      </c>
      <c r="D2860" s="28" t="s">
        <v>7004</v>
      </c>
      <c r="E2860" s="22"/>
      <c r="F2860" s="22"/>
      <c r="G2860" s="22"/>
      <c r="H2860" s="23">
        <v>0</v>
      </c>
      <c r="I2860" s="22"/>
      <c r="J2860" s="23" t="s">
        <v>18202</v>
      </c>
      <c r="K2860" s="22"/>
      <c r="L2860" s="23" t="s">
        <v>2053</v>
      </c>
      <c r="M2860" s="22"/>
      <c r="N2860" s="23" t="s">
        <v>21514</v>
      </c>
      <c r="O2860" s="22"/>
      <c r="P2860" s="24"/>
      <c r="Q2860" s="23" t="s">
        <v>29</v>
      </c>
      <c r="R2860" s="23" t="s">
        <v>30</v>
      </c>
      <c r="S2860" s="25"/>
      <c r="T2860" s="26"/>
      <c r="U2860" s="26"/>
      <c r="V2860" s="22"/>
      <c r="W2860" s="27"/>
      <c r="X2860" s="8"/>
      <c r="Y2860" s="8"/>
      <c r="Z2860" s="8"/>
      <c r="AA2860" s="8"/>
      <c r="AB2860" s="8"/>
      <c r="AC2860" s="8"/>
      <c r="AD2860" s="8"/>
      <c r="AE2860" s="8"/>
      <c r="AF2860" s="8"/>
      <c r="AG2860" s="8"/>
      <c r="AH2860" s="8"/>
      <c r="AI2860" s="8"/>
      <c r="AJ2860" s="8"/>
      <c r="AK2860" s="8"/>
    </row>
    <row r="2861" spans="1:37" ht="135.75">
      <c r="A2861" s="18">
        <v>6053</v>
      </c>
      <c r="B2861" s="19"/>
      <c r="C2861" s="28" t="s">
        <v>23098</v>
      </c>
      <c r="D2861" s="28" t="s">
        <v>23099</v>
      </c>
      <c r="E2861" s="22"/>
      <c r="F2861" s="23" t="s">
        <v>1291</v>
      </c>
      <c r="G2861" s="23" t="s">
        <v>18583</v>
      </c>
      <c r="H2861" s="23">
        <v>0</v>
      </c>
      <c r="I2861" s="22"/>
      <c r="J2861" s="23" t="s">
        <v>18202</v>
      </c>
      <c r="K2861" s="29">
        <v>43497</v>
      </c>
      <c r="L2861" s="23" t="s">
        <v>19617</v>
      </c>
      <c r="M2861" s="22"/>
      <c r="N2861" s="23" t="s">
        <v>18639</v>
      </c>
      <c r="O2861" s="22"/>
      <c r="P2861" s="24"/>
      <c r="Q2861" s="23" t="s">
        <v>29</v>
      </c>
      <c r="R2861" s="23" t="s">
        <v>30</v>
      </c>
      <c r="S2861" s="25"/>
      <c r="T2861" s="26"/>
      <c r="U2861" s="26"/>
      <c r="V2861" s="22"/>
      <c r="W2861" s="27"/>
      <c r="X2861" s="8"/>
      <c r="Y2861" s="8"/>
      <c r="Z2861" s="8"/>
      <c r="AA2861" s="8"/>
      <c r="AB2861" s="8"/>
      <c r="AC2861" s="8"/>
      <c r="AD2861" s="8"/>
      <c r="AE2861" s="8"/>
      <c r="AF2861" s="8"/>
      <c r="AG2861" s="8"/>
      <c r="AH2861" s="8"/>
      <c r="AI2861" s="8"/>
      <c r="AJ2861" s="8"/>
      <c r="AK2861" s="8"/>
    </row>
    <row r="2862" spans="1:37" ht="120.75">
      <c r="A2862" s="18">
        <v>6054</v>
      </c>
      <c r="B2862" s="19"/>
      <c r="C2862" s="28" t="s">
        <v>23098</v>
      </c>
      <c r="D2862" s="28" t="s">
        <v>23100</v>
      </c>
      <c r="E2862" s="22"/>
      <c r="F2862" s="23" t="s">
        <v>1291</v>
      </c>
      <c r="G2862" s="23" t="s">
        <v>18583</v>
      </c>
      <c r="H2862" s="23">
        <v>0</v>
      </c>
      <c r="I2862" s="22"/>
      <c r="J2862" s="23" t="s">
        <v>18202</v>
      </c>
      <c r="K2862" s="29">
        <v>43497</v>
      </c>
      <c r="L2862" s="23" t="s">
        <v>19617</v>
      </c>
      <c r="M2862" s="22"/>
      <c r="N2862" s="23" t="s">
        <v>18639</v>
      </c>
      <c r="O2862" s="22"/>
      <c r="P2862" s="24"/>
      <c r="Q2862" s="23" t="s">
        <v>29</v>
      </c>
      <c r="R2862" s="23" t="s">
        <v>30</v>
      </c>
      <c r="S2862" s="25"/>
      <c r="T2862" s="26"/>
      <c r="U2862" s="26"/>
      <c r="V2862" s="22"/>
      <c r="W2862" s="27"/>
      <c r="X2862" s="8"/>
      <c r="Y2862" s="8"/>
      <c r="Z2862" s="8"/>
      <c r="AA2862" s="8"/>
      <c r="AB2862" s="8"/>
      <c r="AC2862" s="8"/>
      <c r="AD2862" s="8"/>
      <c r="AE2862" s="8"/>
      <c r="AF2862" s="8"/>
      <c r="AG2862" s="8"/>
      <c r="AH2862" s="8"/>
      <c r="AI2862" s="8"/>
      <c r="AJ2862" s="8"/>
      <c r="AK2862" s="8"/>
    </row>
    <row r="2863" spans="1:37" ht="165.75">
      <c r="A2863" s="18">
        <v>6055</v>
      </c>
      <c r="B2863" s="19"/>
      <c r="C2863" s="28" t="s">
        <v>23101</v>
      </c>
      <c r="D2863" s="28" t="s">
        <v>23102</v>
      </c>
      <c r="E2863" s="22"/>
      <c r="F2863" s="23" t="s">
        <v>26</v>
      </c>
      <c r="G2863" s="22"/>
      <c r="H2863" s="23">
        <v>0</v>
      </c>
      <c r="I2863" s="22"/>
      <c r="J2863" s="23" t="s">
        <v>18202</v>
      </c>
      <c r="K2863" s="29">
        <v>43497</v>
      </c>
      <c r="L2863" s="23" t="s">
        <v>96</v>
      </c>
      <c r="M2863" s="22"/>
      <c r="N2863" s="23" t="s">
        <v>23103</v>
      </c>
      <c r="O2863" s="22"/>
      <c r="P2863" s="24"/>
      <c r="Q2863" s="23" t="s">
        <v>18392</v>
      </c>
      <c r="R2863" s="23" t="s">
        <v>127</v>
      </c>
      <c r="S2863" s="25"/>
      <c r="T2863" s="26"/>
      <c r="U2863" s="26"/>
      <c r="V2863" s="22"/>
      <c r="W2863" s="27"/>
      <c r="X2863" s="8"/>
      <c r="Y2863" s="8"/>
      <c r="Z2863" s="8"/>
      <c r="AA2863" s="8"/>
      <c r="AB2863" s="8"/>
      <c r="AC2863" s="8"/>
      <c r="AD2863" s="8"/>
      <c r="AE2863" s="8"/>
      <c r="AF2863" s="8"/>
      <c r="AG2863" s="8"/>
      <c r="AH2863" s="8"/>
      <c r="AI2863" s="8"/>
      <c r="AJ2863" s="8"/>
      <c r="AK2863" s="8"/>
    </row>
    <row r="2864" spans="1:37" ht="165.75">
      <c r="A2864" s="18">
        <v>6056</v>
      </c>
      <c r="B2864" s="19"/>
      <c r="C2864" s="28" t="s">
        <v>11645</v>
      </c>
      <c r="D2864" s="28" t="s">
        <v>23104</v>
      </c>
      <c r="E2864" s="22"/>
      <c r="F2864" s="23" t="s">
        <v>108</v>
      </c>
      <c r="G2864" s="22"/>
      <c r="H2864" s="23">
        <v>0</v>
      </c>
      <c r="I2864" s="22"/>
      <c r="J2864" s="23" t="s">
        <v>18202</v>
      </c>
      <c r="K2864" s="23" t="s">
        <v>18203</v>
      </c>
      <c r="L2864" s="23" t="s">
        <v>90</v>
      </c>
      <c r="M2864" s="22"/>
      <c r="N2864" s="22"/>
      <c r="O2864" s="22"/>
      <c r="P2864" s="24"/>
      <c r="Q2864" s="23" t="s">
        <v>29</v>
      </c>
      <c r="R2864" s="23" t="s">
        <v>30</v>
      </c>
      <c r="S2864" s="25"/>
      <c r="T2864" s="26"/>
      <c r="U2864" s="26"/>
      <c r="V2864" s="22"/>
      <c r="W2864" s="27"/>
      <c r="X2864" s="8"/>
      <c r="Y2864" s="8"/>
      <c r="Z2864" s="8"/>
      <c r="AA2864" s="8"/>
      <c r="AB2864" s="8"/>
      <c r="AC2864" s="8"/>
      <c r="AD2864" s="8"/>
      <c r="AE2864" s="8"/>
      <c r="AF2864" s="8"/>
      <c r="AG2864" s="8"/>
      <c r="AH2864" s="8"/>
      <c r="AI2864" s="8"/>
      <c r="AJ2864" s="8"/>
      <c r="AK2864" s="8"/>
    </row>
    <row r="2865" spans="1:37" ht="90.75">
      <c r="A2865" s="18">
        <v>6060</v>
      </c>
      <c r="B2865" s="19"/>
      <c r="C2865" s="28" t="s">
        <v>23105</v>
      </c>
      <c r="D2865" s="28" t="s">
        <v>23106</v>
      </c>
      <c r="E2865" s="22"/>
      <c r="F2865" s="23" t="s">
        <v>50</v>
      </c>
      <c r="G2865" s="22"/>
      <c r="H2865" s="23">
        <v>0</v>
      </c>
      <c r="I2865" s="22"/>
      <c r="J2865" s="23" t="s">
        <v>18202</v>
      </c>
      <c r="K2865" s="23" t="s">
        <v>18203</v>
      </c>
      <c r="L2865" s="23" t="s">
        <v>90</v>
      </c>
      <c r="M2865" s="22"/>
      <c r="N2865" s="22"/>
      <c r="O2865" s="22"/>
      <c r="P2865" s="24"/>
      <c r="Q2865" s="23" t="s">
        <v>29</v>
      </c>
      <c r="R2865" s="23" t="s">
        <v>30</v>
      </c>
      <c r="S2865" s="25"/>
      <c r="T2865" s="26"/>
      <c r="U2865" s="26"/>
      <c r="V2865" s="22"/>
      <c r="W2865" s="27"/>
      <c r="X2865" s="8"/>
      <c r="Y2865" s="8"/>
      <c r="Z2865" s="8"/>
      <c r="AA2865" s="8"/>
      <c r="AB2865" s="8"/>
      <c r="AC2865" s="8"/>
      <c r="AD2865" s="8"/>
      <c r="AE2865" s="8"/>
      <c r="AF2865" s="8"/>
      <c r="AG2865" s="8"/>
      <c r="AH2865" s="8"/>
      <c r="AI2865" s="8"/>
      <c r="AJ2865" s="8"/>
      <c r="AK2865" s="8"/>
    </row>
    <row r="2866" spans="1:37" ht="135.75">
      <c r="A2866" s="18">
        <v>6061</v>
      </c>
      <c r="B2866" s="19"/>
      <c r="C2866" s="28" t="s">
        <v>23107</v>
      </c>
      <c r="D2866" s="28" t="s">
        <v>5134</v>
      </c>
      <c r="E2866" s="22"/>
      <c r="F2866" s="23" t="s">
        <v>415</v>
      </c>
      <c r="G2866" s="22"/>
      <c r="H2866" s="23">
        <v>0</v>
      </c>
      <c r="I2866" s="22"/>
      <c r="J2866" s="23" t="s">
        <v>18202</v>
      </c>
      <c r="K2866" s="29">
        <v>43497</v>
      </c>
      <c r="L2866" s="23" t="s">
        <v>96</v>
      </c>
      <c r="M2866" s="22"/>
      <c r="N2866" s="23" t="s">
        <v>23108</v>
      </c>
      <c r="O2866" s="22"/>
      <c r="P2866" s="24"/>
      <c r="Q2866" s="23" t="s">
        <v>18392</v>
      </c>
      <c r="R2866" s="23" t="s">
        <v>127</v>
      </c>
      <c r="S2866" s="25"/>
      <c r="T2866" s="26"/>
      <c r="U2866" s="26"/>
      <c r="V2866" s="22"/>
      <c r="W2866" s="27"/>
      <c r="X2866" s="8"/>
      <c r="Y2866" s="8"/>
      <c r="Z2866" s="8"/>
      <c r="AA2866" s="8"/>
      <c r="AB2866" s="8"/>
      <c r="AC2866" s="8"/>
      <c r="AD2866" s="8"/>
      <c r="AE2866" s="8"/>
      <c r="AF2866" s="8"/>
      <c r="AG2866" s="8"/>
      <c r="AH2866" s="8"/>
      <c r="AI2866" s="8"/>
      <c r="AJ2866" s="8"/>
      <c r="AK2866" s="8"/>
    </row>
    <row r="2867" spans="1:37" ht="150.75">
      <c r="A2867" s="18">
        <v>6064</v>
      </c>
      <c r="B2867" s="19"/>
      <c r="C2867" s="28" t="s">
        <v>23109</v>
      </c>
      <c r="D2867" s="28" t="s">
        <v>23110</v>
      </c>
      <c r="E2867" s="22"/>
      <c r="F2867" s="23" t="s">
        <v>1628</v>
      </c>
      <c r="G2867" s="22"/>
      <c r="H2867" s="23">
        <v>0</v>
      </c>
      <c r="I2867" s="22"/>
      <c r="J2867" s="23" t="s">
        <v>18202</v>
      </c>
      <c r="K2867" s="22"/>
      <c r="L2867" s="23" t="s">
        <v>2053</v>
      </c>
      <c r="M2867" s="22"/>
      <c r="N2867" s="22"/>
      <c r="O2867" s="22"/>
      <c r="P2867" s="24"/>
      <c r="Q2867" s="23" t="s">
        <v>36</v>
      </c>
      <c r="R2867" s="23" t="s">
        <v>37</v>
      </c>
      <c r="S2867" s="25"/>
      <c r="T2867" s="26"/>
      <c r="U2867" s="26"/>
      <c r="V2867" s="22"/>
      <c r="W2867" s="27"/>
      <c r="X2867" s="8"/>
      <c r="Y2867" s="8"/>
      <c r="Z2867" s="8"/>
      <c r="AA2867" s="8"/>
      <c r="AB2867" s="8"/>
      <c r="AC2867" s="8"/>
      <c r="AD2867" s="8"/>
      <c r="AE2867" s="8"/>
      <c r="AF2867" s="8"/>
      <c r="AG2867" s="8"/>
      <c r="AH2867" s="8"/>
      <c r="AI2867" s="8"/>
      <c r="AJ2867" s="8"/>
      <c r="AK2867" s="8"/>
    </row>
    <row r="2868" spans="1:37" ht="165.75">
      <c r="A2868" s="18">
        <v>6065</v>
      </c>
      <c r="B2868" s="19"/>
      <c r="C2868" s="20" t="s">
        <v>23111</v>
      </c>
      <c r="D2868" s="28" t="s">
        <v>23112</v>
      </c>
      <c r="E2868" s="22"/>
      <c r="F2868" s="22"/>
      <c r="G2868" s="22"/>
      <c r="H2868" s="23">
        <v>0</v>
      </c>
      <c r="I2868" s="22"/>
      <c r="J2868" s="23" t="s">
        <v>18202</v>
      </c>
      <c r="K2868" s="31">
        <v>43313</v>
      </c>
      <c r="L2868" s="23" t="s">
        <v>35</v>
      </c>
      <c r="M2868" s="22"/>
      <c r="N2868" s="22"/>
      <c r="O2868" s="22"/>
      <c r="P2868" s="24"/>
      <c r="Q2868" s="23" t="s">
        <v>18377</v>
      </c>
      <c r="R2868" s="22"/>
      <c r="S2868" s="25"/>
      <c r="T2868" s="26"/>
      <c r="U2868" s="26"/>
      <c r="V2868" s="22"/>
      <c r="W2868" s="27"/>
      <c r="X2868" s="8"/>
      <c r="Y2868" s="8"/>
      <c r="Z2868" s="8"/>
      <c r="AA2868" s="8"/>
      <c r="AB2868" s="8"/>
      <c r="AC2868" s="8"/>
      <c r="AD2868" s="8"/>
      <c r="AE2868" s="8"/>
      <c r="AF2868" s="8"/>
      <c r="AG2868" s="8"/>
      <c r="AH2868" s="8"/>
      <c r="AI2868" s="8"/>
      <c r="AJ2868" s="8"/>
      <c r="AK2868" s="8"/>
    </row>
    <row r="2869" spans="1:37" ht="90.75">
      <c r="A2869" s="18">
        <v>6071</v>
      </c>
      <c r="B2869" s="19"/>
      <c r="C2869" s="28" t="s">
        <v>23113</v>
      </c>
      <c r="D2869" s="28" t="s">
        <v>23114</v>
      </c>
      <c r="E2869" s="22"/>
      <c r="F2869" s="23" t="s">
        <v>23115</v>
      </c>
      <c r="G2869" s="22"/>
      <c r="H2869" s="23">
        <v>0</v>
      </c>
      <c r="I2869" s="22"/>
      <c r="J2869" s="23" t="s">
        <v>18202</v>
      </c>
      <c r="K2869" s="23" t="s">
        <v>18203</v>
      </c>
      <c r="L2869" s="23" t="s">
        <v>90</v>
      </c>
      <c r="M2869" s="22"/>
      <c r="N2869" s="22"/>
      <c r="O2869" s="22"/>
      <c r="P2869" s="24"/>
      <c r="Q2869" s="23" t="s">
        <v>29</v>
      </c>
      <c r="R2869" s="23" t="s">
        <v>30</v>
      </c>
      <c r="S2869" s="25"/>
      <c r="T2869" s="26"/>
      <c r="U2869" s="26"/>
      <c r="V2869" s="22"/>
      <c r="W2869" s="27"/>
      <c r="X2869" s="8"/>
      <c r="Y2869" s="8"/>
      <c r="Z2869" s="8"/>
      <c r="AA2869" s="8"/>
      <c r="AB2869" s="8"/>
      <c r="AC2869" s="8"/>
      <c r="AD2869" s="8"/>
      <c r="AE2869" s="8"/>
      <c r="AF2869" s="8"/>
      <c r="AG2869" s="8"/>
      <c r="AH2869" s="8"/>
      <c r="AI2869" s="8"/>
      <c r="AJ2869" s="8"/>
      <c r="AK2869" s="8"/>
    </row>
    <row r="2870" spans="1:37" ht="90.75">
      <c r="A2870" s="18">
        <v>6072</v>
      </c>
      <c r="B2870" s="19"/>
      <c r="C2870" s="28" t="s">
        <v>23116</v>
      </c>
      <c r="D2870" s="28" t="s">
        <v>23117</v>
      </c>
      <c r="E2870" s="22"/>
      <c r="F2870" s="23" t="s">
        <v>23118</v>
      </c>
      <c r="G2870" s="22"/>
      <c r="H2870" s="23">
        <v>0</v>
      </c>
      <c r="I2870" s="22"/>
      <c r="J2870" s="23" t="s">
        <v>18202</v>
      </c>
      <c r="K2870" s="23" t="s">
        <v>18203</v>
      </c>
      <c r="L2870" s="23" t="s">
        <v>90</v>
      </c>
      <c r="M2870" s="22"/>
      <c r="N2870" s="22"/>
      <c r="O2870" s="22"/>
      <c r="P2870" s="24"/>
      <c r="Q2870" s="23" t="s">
        <v>29</v>
      </c>
      <c r="R2870" s="23" t="s">
        <v>30</v>
      </c>
      <c r="S2870" s="25"/>
      <c r="T2870" s="26"/>
      <c r="U2870" s="26"/>
      <c r="V2870" s="22"/>
      <c r="W2870" s="27"/>
      <c r="X2870" s="8"/>
      <c r="Y2870" s="8"/>
      <c r="Z2870" s="8"/>
      <c r="AA2870" s="8"/>
      <c r="AB2870" s="8"/>
      <c r="AC2870" s="8"/>
      <c r="AD2870" s="8"/>
      <c r="AE2870" s="8"/>
      <c r="AF2870" s="8"/>
      <c r="AG2870" s="8"/>
      <c r="AH2870" s="8"/>
      <c r="AI2870" s="8"/>
      <c r="AJ2870" s="8"/>
      <c r="AK2870" s="8"/>
    </row>
    <row r="2871" spans="1:37" ht="90.75">
      <c r="A2871" s="18">
        <v>6073</v>
      </c>
      <c r="B2871" s="19"/>
      <c r="C2871" s="28" t="s">
        <v>23119</v>
      </c>
      <c r="D2871" s="28" t="s">
        <v>23120</v>
      </c>
      <c r="E2871" s="22"/>
      <c r="F2871" s="22"/>
      <c r="G2871" s="22"/>
      <c r="H2871" s="23">
        <v>0</v>
      </c>
      <c r="I2871" s="22"/>
      <c r="J2871" s="23" t="s">
        <v>18202</v>
      </c>
      <c r="K2871" s="22"/>
      <c r="L2871" s="23" t="s">
        <v>20770</v>
      </c>
      <c r="M2871" s="22"/>
      <c r="N2871" s="22"/>
      <c r="O2871" s="22"/>
      <c r="P2871" s="24"/>
      <c r="Q2871" s="23" t="s">
        <v>36</v>
      </c>
      <c r="R2871" s="23" t="s">
        <v>37</v>
      </c>
      <c r="S2871" s="25"/>
      <c r="T2871" s="26"/>
      <c r="U2871" s="26"/>
      <c r="V2871" s="22"/>
      <c r="W2871" s="27"/>
      <c r="X2871" s="8"/>
      <c r="Y2871" s="8"/>
      <c r="Z2871" s="8"/>
      <c r="AA2871" s="8"/>
      <c r="AB2871" s="8"/>
      <c r="AC2871" s="8"/>
      <c r="AD2871" s="8"/>
      <c r="AE2871" s="8"/>
      <c r="AF2871" s="8"/>
      <c r="AG2871" s="8"/>
      <c r="AH2871" s="8"/>
      <c r="AI2871" s="8"/>
      <c r="AJ2871" s="8"/>
      <c r="AK2871" s="8"/>
    </row>
    <row r="2872" spans="1:37" ht="60.75">
      <c r="A2872" s="18">
        <v>6075</v>
      </c>
      <c r="B2872" s="19"/>
      <c r="C2872" s="28" t="s">
        <v>11666</v>
      </c>
      <c r="D2872" s="28" t="s">
        <v>13845</v>
      </c>
      <c r="E2872" s="22"/>
      <c r="F2872" s="23" t="s">
        <v>18355</v>
      </c>
      <c r="G2872" s="23" t="s">
        <v>18768</v>
      </c>
      <c r="H2872" s="23">
        <v>0</v>
      </c>
      <c r="I2872" s="22"/>
      <c r="J2872" s="23" t="s">
        <v>18202</v>
      </c>
      <c r="K2872" s="29">
        <v>43497</v>
      </c>
      <c r="L2872" s="23" t="s">
        <v>20770</v>
      </c>
      <c r="M2872" s="22"/>
      <c r="N2872" s="23" t="s">
        <v>18769</v>
      </c>
      <c r="O2872" s="22"/>
      <c r="P2872" s="24"/>
      <c r="Q2872" s="23" t="s">
        <v>29</v>
      </c>
      <c r="R2872" s="23" t="s">
        <v>30</v>
      </c>
      <c r="S2872" s="25"/>
      <c r="T2872" s="26"/>
      <c r="U2872" s="26"/>
      <c r="V2872" s="22"/>
      <c r="W2872" s="27"/>
      <c r="X2872" s="8"/>
      <c r="Y2872" s="8"/>
      <c r="Z2872" s="8"/>
      <c r="AA2872" s="8"/>
      <c r="AB2872" s="8"/>
      <c r="AC2872" s="8"/>
      <c r="AD2872" s="8"/>
      <c r="AE2872" s="8"/>
      <c r="AF2872" s="8"/>
      <c r="AG2872" s="8"/>
      <c r="AH2872" s="8"/>
      <c r="AI2872" s="8"/>
      <c r="AJ2872" s="8"/>
      <c r="AK2872" s="8"/>
    </row>
    <row r="2873" spans="1:37" ht="60.75">
      <c r="A2873" s="18">
        <v>6076</v>
      </c>
      <c r="B2873" s="19"/>
      <c r="C2873" s="28" t="s">
        <v>11666</v>
      </c>
      <c r="D2873" s="28" t="s">
        <v>23121</v>
      </c>
      <c r="E2873" s="22"/>
      <c r="F2873" s="23" t="s">
        <v>415</v>
      </c>
      <c r="G2873" s="23" t="s">
        <v>23122</v>
      </c>
      <c r="H2873" s="23">
        <v>0</v>
      </c>
      <c r="I2873" s="22"/>
      <c r="J2873" s="23" t="s">
        <v>18202</v>
      </c>
      <c r="K2873" s="29">
        <v>43497</v>
      </c>
      <c r="L2873" s="23" t="s">
        <v>20770</v>
      </c>
      <c r="M2873" s="22"/>
      <c r="N2873" s="23" t="s">
        <v>18769</v>
      </c>
      <c r="O2873" s="22"/>
      <c r="P2873" s="24"/>
      <c r="Q2873" s="23" t="s">
        <v>29</v>
      </c>
      <c r="R2873" s="23" t="s">
        <v>30</v>
      </c>
      <c r="S2873" s="25"/>
      <c r="T2873" s="26"/>
      <c r="U2873" s="26"/>
      <c r="V2873" s="22"/>
      <c r="W2873" s="27"/>
      <c r="X2873" s="8"/>
      <c r="Y2873" s="8"/>
      <c r="Z2873" s="8"/>
      <c r="AA2873" s="8"/>
      <c r="AB2873" s="8"/>
      <c r="AC2873" s="8"/>
      <c r="AD2873" s="8"/>
      <c r="AE2873" s="8"/>
      <c r="AF2873" s="8"/>
      <c r="AG2873" s="8"/>
      <c r="AH2873" s="8"/>
      <c r="AI2873" s="8"/>
      <c r="AJ2873" s="8"/>
      <c r="AK2873" s="8"/>
    </row>
    <row r="2874" spans="1:37" ht="60.75">
      <c r="A2874" s="18">
        <v>6077</v>
      </c>
      <c r="B2874" s="19"/>
      <c r="C2874" s="28" t="s">
        <v>11666</v>
      </c>
      <c r="D2874" s="28" t="s">
        <v>11669</v>
      </c>
      <c r="E2874" s="22"/>
      <c r="F2874" s="23" t="s">
        <v>108</v>
      </c>
      <c r="G2874" s="23" t="s">
        <v>21513</v>
      </c>
      <c r="H2874" s="23">
        <v>0</v>
      </c>
      <c r="I2874" s="22"/>
      <c r="J2874" s="23" t="s">
        <v>18202</v>
      </c>
      <c r="K2874" s="29">
        <v>43497</v>
      </c>
      <c r="L2874" s="23" t="s">
        <v>20770</v>
      </c>
      <c r="M2874" s="22"/>
      <c r="N2874" s="23" t="s">
        <v>18769</v>
      </c>
      <c r="O2874" s="22"/>
      <c r="P2874" s="24"/>
      <c r="Q2874" s="23" t="s">
        <v>29</v>
      </c>
      <c r="R2874" s="23" t="s">
        <v>30</v>
      </c>
      <c r="S2874" s="25"/>
      <c r="T2874" s="26"/>
      <c r="U2874" s="26"/>
      <c r="V2874" s="22"/>
      <c r="W2874" s="27"/>
      <c r="X2874" s="8"/>
      <c r="Y2874" s="8"/>
      <c r="Z2874" s="8"/>
      <c r="AA2874" s="8"/>
      <c r="AB2874" s="8"/>
      <c r="AC2874" s="8"/>
      <c r="AD2874" s="8"/>
      <c r="AE2874" s="8"/>
      <c r="AF2874" s="8"/>
      <c r="AG2874" s="8"/>
      <c r="AH2874" s="8"/>
      <c r="AI2874" s="8"/>
      <c r="AJ2874" s="8"/>
      <c r="AK2874" s="8"/>
    </row>
    <row r="2875" spans="1:37" ht="135.75">
      <c r="A2875" s="18">
        <v>6079</v>
      </c>
      <c r="B2875" s="19"/>
      <c r="C2875" s="28" t="s">
        <v>23123</v>
      </c>
      <c r="D2875" s="28" t="s">
        <v>23124</v>
      </c>
      <c r="E2875" s="22"/>
      <c r="F2875" s="23" t="s">
        <v>108</v>
      </c>
      <c r="G2875" s="22"/>
      <c r="H2875" s="23">
        <v>0</v>
      </c>
      <c r="I2875" s="22"/>
      <c r="J2875" s="23" t="s">
        <v>18202</v>
      </c>
      <c r="K2875" s="22"/>
      <c r="L2875" s="23" t="s">
        <v>20770</v>
      </c>
      <c r="M2875" s="23" t="s">
        <v>11857</v>
      </c>
      <c r="N2875" s="22"/>
      <c r="O2875" s="22"/>
      <c r="P2875" s="24"/>
      <c r="Q2875" s="23" t="s">
        <v>29</v>
      </c>
      <c r="R2875" s="23" t="s">
        <v>30</v>
      </c>
      <c r="S2875" s="25"/>
      <c r="T2875" s="26"/>
      <c r="U2875" s="26"/>
      <c r="V2875" s="22"/>
      <c r="W2875" s="27"/>
      <c r="X2875" s="8"/>
      <c r="Y2875" s="8"/>
      <c r="Z2875" s="8"/>
      <c r="AA2875" s="8"/>
      <c r="AB2875" s="8"/>
      <c r="AC2875" s="8"/>
      <c r="AD2875" s="8"/>
      <c r="AE2875" s="8"/>
      <c r="AF2875" s="8"/>
      <c r="AG2875" s="8"/>
      <c r="AH2875" s="8"/>
      <c r="AI2875" s="8"/>
      <c r="AJ2875" s="8"/>
      <c r="AK2875" s="8"/>
    </row>
    <row r="2876" spans="1:37" ht="150.75">
      <c r="A2876" s="18">
        <v>6083</v>
      </c>
      <c r="B2876" s="19"/>
      <c r="C2876" s="28" t="s">
        <v>23125</v>
      </c>
      <c r="D2876" s="28" t="s">
        <v>23126</v>
      </c>
      <c r="E2876" s="22"/>
      <c r="F2876" s="23" t="s">
        <v>50</v>
      </c>
      <c r="G2876" s="23" t="s">
        <v>20541</v>
      </c>
      <c r="H2876" s="23">
        <v>0</v>
      </c>
      <c r="I2876" s="22"/>
      <c r="J2876" s="23" t="s">
        <v>18202</v>
      </c>
      <c r="K2876" s="29">
        <v>43497</v>
      </c>
      <c r="L2876" s="23" t="s">
        <v>2053</v>
      </c>
      <c r="M2876" s="22"/>
      <c r="N2876" s="23" t="s">
        <v>19428</v>
      </c>
      <c r="O2876" s="22"/>
      <c r="P2876" s="24"/>
      <c r="Q2876" s="23" t="s">
        <v>29</v>
      </c>
      <c r="R2876" s="23" t="s">
        <v>30</v>
      </c>
      <c r="S2876" s="25"/>
      <c r="T2876" s="26"/>
      <c r="U2876" s="26"/>
      <c r="V2876" s="22"/>
      <c r="W2876" s="27"/>
      <c r="X2876" s="8"/>
      <c r="Y2876" s="8"/>
      <c r="Z2876" s="8"/>
      <c r="AA2876" s="8"/>
      <c r="AB2876" s="8"/>
      <c r="AC2876" s="8"/>
      <c r="AD2876" s="8"/>
      <c r="AE2876" s="8"/>
      <c r="AF2876" s="8"/>
      <c r="AG2876" s="8"/>
      <c r="AH2876" s="8"/>
      <c r="AI2876" s="8"/>
      <c r="AJ2876" s="8"/>
      <c r="AK2876" s="8"/>
    </row>
    <row r="2877" spans="1:37" ht="180.75">
      <c r="A2877" s="18">
        <v>6084</v>
      </c>
      <c r="B2877" s="19"/>
      <c r="C2877" s="28" t="s">
        <v>23127</v>
      </c>
      <c r="D2877" s="28" t="s">
        <v>23128</v>
      </c>
      <c r="E2877" s="22"/>
      <c r="F2877" s="22"/>
      <c r="G2877" s="22"/>
      <c r="H2877" s="23">
        <v>0</v>
      </c>
      <c r="I2877" s="22"/>
      <c r="J2877" s="23" t="s">
        <v>18202</v>
      </c>
      <c r="K2877" s="22"/>
      <c r="L2877" s="23" t="s">
        <v>2053</v>
      </c>
      <c r="M2877" s="22"/>
      <c r="N2877" s="22"/>
      <c r="O2877" s="22"/>
      <c r="P2877" s="24"/>
      <c r="Q2877" s="23" t="s">
        <v>29</v>
      </c>
      <c r="R2877" s="23" t="s">
        <v>30</v>
      </c>
      <c r="S2877" s="25"/>
      <c r="T2877" s="26"/>
      <c r="U2877" s="26"/>
      <c r="V2877" s="22"/>
      <c r="W2877" s="27"/>
      <c r="X2877" s="8"/>
      <c r="Y2877" s="8"/>
      <c r="Z2877" s="8"/>
      <c r="AA2877" s="8"/>
      <c r="AB2877" s="8"/>
      <c r="AC2877" s="8"/>
      <c r="AD2877" s="8"/>
      <c r="AE2877" s="8"/>
      <c r="AF2877" s="8"/>
      <c r="AG2877" s="8"/>
      <c r="AH2877" s="8"/>
      <c r="AI2877" s="8"/>
      <c r="AJ2877" s="8"/>
      <c r="AK2877" s="8"/>
    </row>
    <row r="2878" spans="1:37" ht="210.75">
      <c r="A2878" s="18">
        <v>6085</v>
      </c>
      <c r="B2878" s="19"/>
      <c r="C2878" s="28" t="s">
        <v>23129</v>
      </c>
      <c r="D2878" s="28" t="s">
        <v>23130</v>
      </c>
      <c r="E2878" s="22"/>
      <c r="F2878" s="22"/>
      <c r="G2878" s="22"/>
      <c r="H2878" s="23">
        <v>0</v>
      </c>
      <c r="I2878" s="22"/>
      <c r="J2878" s="23" t="s">
        <v>18202</v>
      </c>
      <c r="K2878" s="22"/>
      <c r="L2878" s="23" t="s">
        <v>2053</v>
      </c>
      <c r="M2878" s="22"/>
      <c r="N2878" s="22"/>
      <c r="O2878" s="22"/>
      <c r="P2878" s="24"/>
      <c r="Q2878" s="23" t="s">
        <v>29</v>
      </c>
      <c r="R2878" s="23" t="s">
        <v>30</v>
      </c>
      <c r="S2878" s="25"/>
      <c r="T2878" s="26"/>
      <c r="U2878" s="26"/>
      <c r="V2878" s="22"/>
      <c r="W2878" s="27"/>
      <c r="X2878" s="8"/>
      <c r="Y2878" s="8"/>
      <c r="Z2878" s="8"/>
      <c r="AA2878" s="8"/>
      <c r="AB2878" s="8"/>
      <c r="AC2878" s="8"/>
      <c r="AD2878" s="8"/>
      <c r="AE2878" s="8"/>
      <c r="AF2878" s="8"/>
      <c r="AG2878" s="8"/>
      <c r="AH2878" s="8"/>
      <c r="AI2878" s="8"/>
      <c r="AJ2878" s="8"/>
      <c r="AK2878" s="8"/>
    </row>
    <row r="2879" spans="1:37" ht="90.75">
      <c r="A2879" s="18">
        <v>6094</v>
      </c>
      <c r="B2879" s="19"/>
      <c r="C2879" s="28" t="s">
        <v>23131</v>
      </c>
      <c r="D2879" s="28" t="s">
        <v>23132</v>
      </c>
      <c r="E2879" s="22"/>
      <c r="F2879" s="22"/>
      <c r="G2879" s="22"/>
      <c r="H2879" s="23">
        <v>0</v>
      </c>
      <c r="I2879" s="22"/>
      <c r="J2879" s="23" t="s">
        <v>18202</v>
      </c>
      <c r="K2879" s="22"/>
      <c r="L2879" s="23" t="s">
        <v>20770</v>
      </c>
      <c r="M2879" s="22"/>
      <c r="N2879" s="22"/>
      <c r="O2879" s="22"/>
      <c r="P2879" s="24"/>
      <c r="Q2879" s="23" t="s">
        <v>29</v>
      </c>
      <c r="R2879" s="23" t="s">
        <v>30</v>
      </c>
      <c r="S2879" s="25"/>
      <c r="T2879" s="26"/>
      <c r="U2879" s="26"/>
      <c r="V2879" s="22"/>
      <c r="W2879" s="27"/>
      <c r="X2879" s="8"/>
      <c r="Y2879" s="8"/>
      <c r="Z2879" s="8"/>
      <c r="AA2879" s="8"/>
      <c r="AB2879" s="8"/>
      <c r="AC2879" s="8"/>
      <c r="AD2879" s="8"/>
      <c r="AE2879" s="8"/>
      <c r="AF2879" s="8"/>
      <c r="AG2879" s="8"/>
      <c r="AH2879" s="8"/>
      <c r="AI2879" s="8"/>
      <c r="AJ2879" s="8"/>
      <c r="AK2879" s="8"/>
    </row>
    <row r="2880" spans="1:37" ht="150.75">
      <c r="A2880" s="18">
        <v>6095</v>
      </c>
      <c r="B2880" s="19"/>
      <c r="C2880" s="28" t="s">
        <v>23133</v>
      </c>
      <c r="D2880" s="28" t="s">
        <v>23134</v>
      </c>
      <c r="E2880" s="22"/>
      <c r="F2880" s="23" t="s">
        <v>50</v>
      </c>
      <c r="G2880" s="22"/>
      <c r="H2880" s="23">
        <v>0</v>
      </c>
      <c r="I2880" s="22"/>
      <c r="J2880" s="23" t="s">
        <v>18202</v>
      </c>
      <c r="K2880" s="29">
        <v>43497</v>
      </c>
      <c r="L2880" s="23" t="s">
        <v>96</v>
      </c>
      <c r="M2880" s="22"/>
      <c r="N2880" s="23" t="s">
        <v>19169</v>
      </c>
      <c r="O2880" s="22"/>
      <c r="P2880" s="24"/>
      <c r="Q2880" s="23" t="s">
        <v>18392</v>
      </c>
      <c r="R2880" s="23" t="s">
        <v>127</v>
      </c>
      <c r="S2880" s="25"/>
      <c r="T2880" s="26"/>
      <c r="U2880" s="26"/>
      <c r="V2880" s="22"/>
      <c r="W2880" s="27"/>
      <c r="X2880" s="8"/>
      <c r="Y2880" s="8"/>
      <c r="Z2880" s="8"/>
      <c r="AA2880" s="8"/>
      <c r="AB2880" s="8"/>
      <c r="AC2880" s="8"/>
      <c r="AD2880" s="8"/>
      <c r="AE2880" s="8"/>
      <c r="AF2880" s="8"/>
      <c r="AG2880" s="8"/>
      <c r="AH2880" s="8"/>
      <c r="AI2880" s="8"/>
      <c r="AJ2880" s="8"/>
      <c r="AK2880" s="8"/>
    </row>
    <row r="2881" spans="1:37" ht="135.75">
      <c r="A2881" s="18">
        <v>6096</v>
      </c>
      <c r="B2881" s="19"/>
      <c r="C2881" s="28" t="s">
        <v>23135</v>
      </c>
      <c r="D2881" s="28" t="s">
        <v>23136</v>
      </c>
      <c r="E2881" s="22"/>
      <c r="F2881" s="23" t="s">
        <v>415</v>
      </c>
      <c r="G2881" s="22"/>
      <c r="H2881" s="23">
        <v>0</v>
      </c>
      <c r="I2881" s="22"/>
      <c r="J2881" s="23" t="s">
        <v>18202</v>
      </c>
      <c r="K2881" s="22"/>
      <c r="L2881" s="23" t="s">
        <v>2053</v>
      </c>
      <c r="M2881" s="22"/>
      <c r="N2881" s="22"/>
      <c r="O2881" s="22"/>
      <c r="P2881" s="24"/>
      <c r="Q2881" s="23" t="s">
        <v>36</v>
      </c>
      <c r="R2881" s="23" t="s">
        <v>37</v>
      </c>
      <c r="S2881" s="25"/>
      <c r="T2881" s="26"/>
      <c r="U2881" s="26"/>
      <c r="V2881" s="22"/>
      <c r="W2881" s="27"/>
      <c r="X2881" s="8"/>
      <c r="Y2881" s="8"/>
      <c r="Z2881" s="8"/>
      <c r="AA2881" s="8"/>
      <c r="AB2881" s="8"/>
      <c r="AC2881" s="8"/>
      <c r="AD2881" s="8"/>
      <c r="AE2881" s="8"/>
      <c r="AF2881" s="8"/>
      <c r="AG2881" s="8"/>
      <c r="AH2881" s="8"/>
      <c r="AI2881" s="8"/>
      <c r="AJ2881" s="8"/>
      <c r="AK2881" s="8"/>
    </row>
    <row r="2882" spans="1:37" ht="195.75">
      <c r="A2882" s="18">
        <v>6097</v>
      </c>
      <c r="B2882" s="19"/>
      <c r="C2882" s="28" t="s">
        <v>23137</v>
      </c>
      <c r="D2882" s="28" t="s">
        <v>23138</v>
      </c>
      <c r="E2882" s="22"/>
      <c r="F2882" s="22"/>
      <c r="G2882" s="22"/>
      <c r="H2882" s="23">
        <v>0</v>
      </c>
      <c r="I2882" s="22"/>
      <c r="J2882" s="23" t="s">
        <v>18202</v>
      </c>
      <c r="K2882" s="22"/>
      <c r="L2882" s="23" t="s">
        <v>20770</v>
      </c>
      <c r="M2882" s="22"/>
      <c r="N2882" s="22"/>
      <c r="O2882" s="22"/>
      <c r="P2882" s="24"/>
      <c r="Q2882" s="23" t="s">
        <v>36</v>
      </c>
      <c r="R2882" s="23" t="s">
        <v>37</v>
      </c>
      <c r="S2882" s="25"/>
      <c r="T2882" s="26"/>
      <c r="U2882" s="26"/>
      <c r="V2882" s="22"/>
      <c r="W2882" s="27"/>
      <c r="X2882" s="8"/>
      <c r="Y2882" s="8"/>
      <c r="Z2882" s="8"/>
      <c r="AA2882" s="8"/>
      <c r="AB2882" s="8"/>
      <c r="AC2882" s="8"/>
      <c r="AD2882" s="8"/>
      <c r="AE2882" s="8"/>
      <c r="AF2882" s="8"/>
      <c r="AG2882" s="8"/>
      <c r="AH2882" s="8"/>
      <c r="AI2882" s="8"/>
      <c r="AJ2882" s="8"/>
      <c r="AK2882" s="8"/>
    </row>
    <row r="2883" spans="1:37" ht="255.75">
      <c r="A2883" s="18">
        <v>6098</v>
      </c>
      <c r="B2883" s="19"/>
      <c r="C2883" s="28" t="s">
        <v>23137</v>
      </c>
      <c r="D2883" s="28" t="s">
        <v>23139</v>
      </c>
      <c r="E2883" s="22"/>
      <c r="F2883" s="22"/>
      <c r="G2883" s="22"/>
      <c r="H2883" s="23">
        <v>0</v>
      </c>
      <c r="I2883" s="22"/>
      <c r="J2883" s="23" t="s">
        <v>18202</v>
      </c>
      <c r="K2883" s="22"/>
      <c r="L2883" s="23" t="s">
        <v>20770</v>
      </c>
      <c r="M2883" s="22"/>
      <c r="N2883" s="22"/>
      <c r="O2883" s="22"/>
      <c r="P2883" s="24"/>
      <c r="Q2883" s="23" t="s">
        <v>36</v>
      </c>
      <c r="R2883" s="23" t="s">
        <v>37</v>
      </c>
      <c r="S2883" s="25"/>
      <c r="T2883" s="26"/>
      <c r="U2883" s="26"/>
      <c r="V2883" s="22"/>
      <c r="W2883" s="27"/>
      <c r="X2883" s="8"/>
      <c r="Y2883" s="8"/>
      <c r="Z2883" s="8"/>
      <c r="AA2883" s="8"/>
      <c r="AB2883" s="8"/>
      <c r="AC2883" s="8"/>
      <c r="AD2883" s="8"/>
      <c r="AE2883" s="8"/>
      <c r="AF2883" s="8"/>
      <c r="AG2883" s="8"/>
      <c r="AH2883" s="8"/>
      <c r="AI2883" s="8"/>
      <c r="AJ2883" s="8"/>
      <c r="AK2883" s="8"/>
    </row>
    <row r="2884" spans="1:37" ht="285.75">
      <c r="A2884" s="18">
        <v>6099</v>
      </c>
      <c r="B2884" s="19"/>
      <c r="C2884" s="28" t="s">
        <v>23140</v>
      </c>
      <c r="D2884" s="28" t="s">
        <v>23141</v>
      </c>
      <c r="E2884" s="22"/>
      <c r="F2884" s="22"/>
      <c r="G2884" s="22"/>
      <c r="H2884" s="23">
        <v>0</v>
      </c>
      <c r="I2884" s="22"/>
      <c r="J2884" s="23" t="s">
        <v>18202</v>
      </c>
      <c r="K2884" s="31">
        <v>43313</v>
      </c>
      <c r="L2884" s="23" t="s">
        <v>35</v>
      </c>
      <c r="M2884" s="22"/>
      <c r="N2884" s="22"/>
      <c r="O2884" s="22"/>
      <c r="P2884" s="24"/>
      <c r="Q2884" s="23" t="s">
        <v>18377</v>
      </c>
      <c r="R2884" s="22"/>
      <c r="S2884" s="25"/>
      <c r="T2884" s="26"/>
      <c r="U2884" s="26"/>
      <c r="V2884" s="22"/>
      <c r="W2884" s="27"/>
      <c r="X2884" s="8"/>
      <c r="Y2884" s="8"/>
      <c r="Z2884" s="8"/>
      <c r="AA2884" s="8"/>
      <c r="AB2884" s="8"/>
      <c r="AC2884" s="8"/>
      <c r="AD2884" s="8"/>
      <c r="AE2884" s="8"/>
      <c r="AF2884" s="8"/>
      <c r="AG2884" s="8"/>
      <c r="AH2884" s="8"/>
      <c r="AI2884" s="8"/>
      <c r="AJ2884" s="8"/>
      <c r="AK2884" s="8"/>
    </row>
    <row r="2885" spans="1:37" ht="255.75">
      <c r="A2885" s="18">
        <v>6100</v>
      </c>
      <c r="B2885" s="19"/>
      <c r="C2885" s="28" t="s">
        <v>23142</v>
      </c>
      <c r="D2885" s="28" t="s">
        <v>23143</v>
      </c>
      <c r="E2885" s="22"/>
      <c r="F2885" s="22"/>
      <c r="G2885" s="22"/>
      <c r="H2885" s="23">
        <v>0</v>
      </c>
      <c r="I2885" s="22"/>
      <c r="J2885" s="23" t="s">
        <v>18202</v>
      </c>
      <c r="K2885" s="31">
        <v>43313</v>
      </c>
      <c r="L2885" s="23" t="s">
        <v>35</v>
      </c>
      <c r="M2885" s="22"/>
      <c r="N2885" s="22"/>
      <c r="O2885" s="22"/>
      <c r="P2885" s="24"/>
      <c r="Q2885" s="23" t="s">
        <v>18377</v>
      </c>
      <c r="R2885" s="22"/>
      <c r="S2885" s="25"/>
      <c r="T2885" s="26"/>
      <c r="U2885" s="26"/>
      <c r="V2885" s="22"/>
      <c r="W2885" s="27"/>
      <c r="X2885" s="8"/>
      <c r="Y2885" s="8"/>
      <c r="Z2885" s="8"/>
      <c r="AA2885" s="8"/>
      <c r="AB2885" s="8"/>
      <c r="AC2885" s="8"/>
      <c r="AD2885" s="8"/>
      <c r="AE2885" s="8"/>
      <c r="AF2885" s="8"/>
      <c r="AG2885" s="8"/>
      <c r="AH2885" s="8"/>
      <c r="AI2885" s="8"/>
      <c r="AJ2885" s="8"/>
      <c r="AK2885" s="8"/>
    </row>
    <row r="2886" spans="1:37" ht="300.75">
      <c r="A2886" s="18">
        <v>6101</v>
      </c>
      <c r="B2886" s="19"/>
      <c r="C2886" s="28" t="s">
        <v>23142</v>
      </c>
      <c r="D2886" s="28" t="s">
        <v>23144</v>
      </c>
      <c r="E2886" s="22"/>
      <c r="F2886" s="22"/>
      <c r="G2886" s="22"/>
      <c r="H2886" s="23">
        <v>0</v>
      </c>
      <c r="I2886" s="22"/>
      <c r="J2886" s="23" t="s">
        <v>18202</v>
      </c>
      <c r="K2886" s="31">
        <v>43313</v>
      </c>
      <c r="L2886" s="23" t="s">
        <v>35</v>
      </c>
      <c r="M2886" s="22"/>
      <c r="N2886" s="22"/>
      <c r="O2886" s="22"/>
      <c r="P2886" s="24"/>
      <c r="Q2886" s="23" t="s">
        <v>18377</v>
      </c>
      <c r="R2886" s="22"/>
      <c r="S2886" s="25"/>
      <c r="T2886" s="26"/>
      <c r="U2886" s="26"/>
      <c r="V2886" s="22"/>
      <c r="W2886" s="27"/>
      <c r="X2886" s="8"/>
      <c r="Y2886" s="8"/>
      <c r="Z2886" s="8"/>
      <c r="AA2886" s="8"/>
      <c r="AB2886" s="8"/>
      <c r="AC2886" s="8"/>
      <c r="AD2886" s="8"/>
      <c r="AE2886" s="8"/>
      <c r="AF2886" s="8"/>
      <c r="AG2886" s="8"/>
      <c r="AH2886" s="8"/>
      <c r="AI2886" s="8"/>
      <c r="AJ2886" s="8"/>
      <c r="AK2886" s="8"/>
    </row>
    <row r="2887" spans="1:37" ht="75.75">
      <c r="A2887" s="18">
        <v>6103</v>
      </c>
      <c r="B2887" s="19"/>
      <c r="C2887" s="28" t="s">
        <v>11695</v>
      </c>
      <c r="D2887" s="28" t="s">
        <v>11698</v>
      </c>
      <c r="E2887" s="22"/>
      <c r="F2887" s="23" t="s">
        <v>50</v>
      </c>
      <c r="G2887" s="23" t="s">
        <v>18589</v>
      </c>
      <c r="H2887" s="23">
        <v>0</v>
      </c>
      <c r="I2887" s="22"/>
      <c r="J2887" s="23" t="s">
        <v>18202</v>
      </c>
      <c r="K2887" s="29">
        <v>43497</v>
      </c>
      <c r="L2887" s="23" t="s">
        <v>90</v>
      </c>
      <c r="M2887" s="22"/>
      <c r="N2887" s="23" t="s">
        <v>18639</v>
      </c>
      <c r="O2887" s="22"/>
      <c r="P2887" s="24"/>
      <c r="Q2887" s="23" t="s">
        <v>29</v>
      </c>
      <c r="R2887" s="23" t="s">
        <v>30</v>
      </c>
      <c r="S2887" s="25"/>
      <c r="T2887" s="26"/>
      <c r="U2887" s="26"/>
      <c r="V2887" s="22"/>
      <c r="W2887" s="27"/>
      <c r="X2887" s="8"/>
      <c r="Y2887" s="8"/>
      <c r="Z2887" s="8"/>
      <c r="AA2887" s="8"/>
      <c r="AB2887" s="8"/>
      <c r="AC2887" s="8"/>
      <c r="AD2887" s="8"/>
      <c r="AE2887" s="8"/>
      <c r="AF2887" s="8"/>
      <c r="AG2887" s="8"/>
      <c r="AH2887" s="8"/>
      <c r="AI2887" s="8"/>
      <c r="AJ2887" s="8"/>
      <c r="AK2887" s="8"/>
    </row>
    <row r="2888" spans="1:37" ht="105.75">
      <c r="A2888" s="18">
        <v>6108</v>
      </c>
      <c r="B2888" s="19"/>
      <c r="C2888" s="28" t="s">
        <v>23145</v>
      </c>
      <c r="D2888" s="28" t="s">
        <v>23146</v>
      </c>
      <c r="E2888" s="22"/>
      <c r="F2888" s="23" t="s">
        <v>23147</v>
      </c>
      <c r="G2888" s="22"/>
      <c r="H2888" s="23">
        <v>0</v>
      </c>
      <c r="I2888" s="22"/>
      <c r="J2888" s="23" t="s">
        <v>18202</v>
      </c>
      <c r="K2888" s="23" t="s">
        <v>18203</v>
      </c>
      <c r="L2888" s="23" t="s">
        <v>90</v>
      </c>
      <c r="M2888" s="22"/>
      <c r="N2888" s="22"/>
      <c r="O2888" s="22"/>
      <c r="P2888" s="24"/>
      <c r="Q2888" s="23" t="s">
        <v>29</v>
      </c>
      <c r="R2888" s="23" t="s">
        <v>30</v>
      </c>
      <c r="S2888" s="25"/>
      <c r="T2888" s="26"/>
      <c r="U2888" s="26"/>
      <c r="V2888" s="22"/>
      <c r="W2888" s="27"/>
      <c r="X2888" s="8"/>
      <c r="Y2888" s="8"/>
      <c r="Z2888" s="8"/>
      <c r="AA2888" s="8"/>
      <c r="AB2888" s="8"/>
      <c r="AC2888" s="8"/>
      <c r="AD2888" s="8"/>
      <c r="AE2888" s="8"/>
      <c r="AF2888" s="8"/>
      <c r="AG2888" s="8"/>
      <c r="AH2888" s="8"/>
      <c r="AI2888" s="8"/>
      <c r="AJ2888" s="8"/>
      <c r="AK2888" s="8"/>
    </row>
    <row r="2889" spans="1:37" ht="225.75">
      <c r="A2889" s="18">
        <v>6109</v>
      </c>
      <c r="B2889" s="19"/>
      <c r="C2889" s="28" t="s">
        <v>23148</v>
      </c>
      <c r="D2889" s="28" t="s">
        <v>23149</v>
      </c>
      <c r="E2889" s="22"/>
      <c r="F2889" s="22"/>
      <c r="G2889" s="22"/>
      <c r="H2889" s="23">
        <v>0</v>
      </c>
      <c r="I2889" s="22"/>
      <c r="J2889" s="23" t="s">
        <v>18202</v>
      </c>
      <c r="K2889" s="22"/>
      <c r="L2889" s="23" t="s">
        <v>20770</v>
      </c>
      <c r="M2889" s="22"/>
      <c r="N2889" s="22"/>
      <c r="O2889" s="22"/>
      <c r="P2889" s="24"/>
      <c r="Q2889" s="23" t="s">
        <v>29</v>
      </c>
      <c r="R2889" s="23" t="s">
        <v>30</v>
      </c>
      <c r="S2889" s="25"/>
      <c r="T2889" s="26"/>
      <c r="U2889" s="26"/>
      <c r="V2889" s="22"/>
      <c r="W2889" s="27"/>
      <c r="X2889" s="8"/>
      <c r="Y2889" s="8"/>
      <c r="Z2889" s="8"/>
      <c r="AA2889" s="8"/>
      <c r="AB2889" s="8"/>
      <c r="AC2889" s="8"/>
      <c r="AD2889" s="8"/>
      <c r="AE2889" s="8"/>
      <c r="AF2889" s="8"/>
      <c r="AG2889" s="8"/>
      <c r="AH2889" s="8"/>
      <c r="AI2889" s="8"/>
      <c r="AJ2889" s="8"/>
      <c r="AK2889" s="8"/>
    </row>
    <row r="2890" spans="1:37" ht="105.75">
      <c r="A2890" s="18">
        <v>6121</v>
      </c>
      <c r="B2890" s="19"/>
      <c r="C2890" s="28" t="s">
        <v>23150</v>
      </c>
      <c r="D2890" s="28" t="s">
        <v>23151</v>
      </c>
      <c r="E2890" s="22"/>
      <c r="F2890" s="22"/>
      <c r="G2890" s="22"/>
      <c r="H2890" s="23">
        <v>0</v>
      </c>
      <c r="I2890" s="22"/>
      <c r="J2890" s="23" t="s">
        <v>18202</v>
      </c>
      <c r="K2890" s="22"/>
      <c r="L2890" s="23" t="s">
        <v>90</v>
      </c>
      <c r="M2890" s="22"/>
      <c r="N2890" s="22"/>
      <c r="O2890" s="22"/>
      <c r="P2890" s="24"/>
      <c r="Q2890" s="23" t="s">
        <v>29</v>
      </c>
      <c r="R2890" s="23" t="s">
        <v>30</v>
      </c>
      <c r="S2890" s="25"/>
      <c r="T2890" s="26"/>
      <c r="U2890" s="26"/>
      <c r="V2890" s="22"/>
      <c r="W2890" s="27"/>
      <c r="X2890" s="8"/>
      <c r="Y2890" s="8"/>
      <c r="Z2890" s="8"/>
      <c r="AA2890" s="8"/>
      <c r="AB2890" s="8"/>
      <c r="AC2890" s="8"/>
      <c r="AD2890" s="8"/>
      <c r="AE2890" s="8"/>
      <c r="AF2890" s="8"/>
      <c r="AG2890" s="8"/>
      <c r="AH2890" s="8"/>
      <c r="AI2890" s="8"/>
      <c r="AJ2890" s="8"/>
      <c r="AK2890" s="8"/>
    </row>
    <row r="2891" spans="1:37" ht="60.75">
      <c r="A2891" s="18">
        <v>6123</v>
      </c>
      <c r="B2891" s="19"/>
      <c r="C2891" s="28" t="s">
        <v>23152</v>
      </c>
      <c r="D2891" s="28" t="s">
        <v>3172</v>
      </c>
      <c r="E2891" s="22"/>
      <c r="F2891" s="23" t="s">
        <v>19585</v>
      </c>
      <c r="G2891" s="22"/>
      <c r="H2891" s="23">
        <v>0</v>
      </c>
      <c r="I2891" s="22"/>
      <c r="J2891" s="23" t="s">
        <v>18202</v>
      </c>
      <c r="K2891" s="29">
        <v>43497</v>
      </c>
      <c r="L2891" s="23" t="s">
        <v>96</v>
      </c>
      <c r="M2891" s="22"/>
      <c r="N2891" s="23" t="s">
        <v>21236</v>
      </c>
      <c r="O2891" s="22"/>
      <c r="P2891" s="24"/>
      <c r="Q2891" s="23" t="s">
        <v>18392</v>
      </c>
      <c r="R2891" s="23" t="s">
        <v>127</v>
      </c>
      <c r="S2891" s="25"/>
      <c r="T2891" s="26"/>
      <c r="U2891" s="26"/>
      <c r="V2891" s="22"/>
      <c r="W2891" s="27"/>
      <c r="X2891" s="8"/>
      <c r="Y2891" s="8"/>
      <c r="Z2891" s="8"/>
      <c r="AA2891" s="8"/>
      <c r="AB2891" s="8"/>
      <c r="AC2891" s="8"/>
      <c r="AD2891" s="8"/>
      <c r="AE2891" s="8"/>
      <c r="AF2891" s="8"/>
      <c r="AG2891" s="8"/>
      <c r="AH2891" s="8"/>
      <c r="AI2891" s="8"/>
      <c r="AJ2891" s="8"/>
      <c r="AK2891" s="8"/>
    </row>
    <row r="2892" spans="1:37" ht="60.75">
      <c r="A2892" s="18">
        <v>6124</v>
      </c>
      <c r="B2892" s="19"/>
      <c r="C2892" s="28" t="s">
        <v>23152</v>
      </c>
      <c r="D2892" s="28" t="s">
        <v>827</v>
      </c>
      <c r="E2892" s="22"/>
      <c r="F2892" s="23" t="s">
        <v>23153</v>
      </c>
      <c r="G2892" s="22"/>
      <c r="H2892" s="23">
        <v>0</v>
      </c>
      <c r="I2892" s="22"/>
      <c r="J2892" s="23" t="s">
        <v>18202</v>
      </c>
      <c r="K2892" s="29">
        <v>43497</v>
      </c>
      <c r="L2892" s="23" t="s">
        <v>96</v>
      </c>
      <c r="M2892" s="22"/>
      <c r="N2892" s="23" t="s">
        <v>21236</v>
      </c>
      <c r="O2892" s="22"/>
      <c r="P2892" s="24"/>
      <c r="Q2892" s="23" t="s">
        <v>18392</v>
      </c>
      <c r="R2892" s="23" t="s">
        <v>127</v>
      </c>
      <c r="S2892" s="25"/>
      <c r="T2892" s="26"/>
      <c r="U2892" s="26"/>
      <c r="V2892" s="22"/>
      <c r="W2892" s="27"/>
      <c r="X2892" s="8"/>
      <c r="Y2892" s="8"/>
      <c r="Z2892" s="8"/>
      <c r="AA2892" s="8"/>
      <c r="AB2892" s="8"/>
      <c r="AC2892" s="8"/>
      <c r="AD2892" s="8"/>
      <c r="AE2892" s="8"/>
      <c r="AF2892" s="8"/>
      <c r="AG2892" s="8"/>
      <c r="AH2892" s="8"/>
      <c r="AI2892" s="8"/>
      <c r="AJ2892" s="8"/>
      <c r="AK2892" s="8"/>
    </row>
    <row r="2893" spans="1:37" ht="90.75">
      <c r="A2893" s="18">
        <v>6125</v>
      </c>
      <c r="B2893" s="19"/>
      <c r="C2893" s="28" t="s">
        <v>23152</v>
      </c>
      <c r="D2893" s="28" t="s">
        <v>19002</v>
      </c>
      <c r="E2893" s="22"/>
      <c r="F2893" s="23" t="s">
        <v>266</v>
      </c>
      <c r="G2893" s="22"/>
      <c r="H2893" s="23">
        <v>0</v>
      </c>
      <c r="I2893" s="22"/>
      <c r="J2893" s="23" t="s">
        <v>18202</v>
      </c>
      <c r="K2893" s="29">
        <v>43497</v>
      </c>
      <c r="L2893" s="23" t="s">
        <v>96</v>
      </c>
      <c r="M2893" s="22"/>
      <c r="N2893" s="23" t="s">
        <v>18515</v>
      </c>
      <c r="O2893" s="22"/>
      <c r="P2893" s="24"/>
      <c r="Q2893" s="23" t="s">
        <v>18392</v>
      </c>
      <c r="R2893" s="23" t="s">
        <v>127</v>
      </c>
      <c r="S2893" s="25"/>
      <c r="T2893" s="26"/>
      <c r="U2893" s="26"/>
      <c r="V2893" s="22"/>
      <c r="W2893" s="27"/>
      <c r="X2893" s="8"/>
      <c r="Y2893" s="8"/>
      <c r="Z2893" s="8"/>
      <c r="AA2893" s="8"/>
      <c r="AB2893" s="8"/>
      <c r="AC2893" s="8"/>
      <c r="AD2893" s="8"/>
      <c r="AE2893" s="8"/>
      <c r="AF2893" s="8"/>
      <c r="AG2893" s="8"/>
      <c r="AH2893" s="8"/>
      <c r="AI2893" s="8"/>
      <c r="AJ2893" s="8"/>
      <c r="AK2893" s="8"/>
    </row>
    <row r="2894" spans="1:37" ht="30.75">
      <c r="A2894" s="18">
        <v>6126</v>
      </c>
      <c r="B2894" s="19"/>
      <c r="C2894" s="28" t="s">
        <v>23154</v>
      </c>
      <c r="D2894" s="28" t="s">
        <v>23155</v>
      </c>
      <c r="E2894" s="22"/>
      <c r="F2894" s="22"/>
      <c r="G2894" s="22"/>
      <c r="H2894" s="23">
        <v>0</v>
      </c>
      <c r="I2894" s="22"/>
      <c r="J2894" s="23" t="s">
        <v>18202</v>
      </c>
      <c r="K2894" s="22"/>
      <c r="L2894" s="23" t="s">
        <v>20770</v>
      </c>
      <c r="M2894" s="22"/>
      <c r="N2894" s="22"/>
      <c r="O2894" s="22"/>
      <c r="P2894" s="24"/>
      <c r="Q2894" s="23" t="s">
        <v>29</v>
      </c>
      <c r="R2894" s="23" t="s">
        <v>30</v>
      </c>
      <c r="S2894" s="25"/>
      <c r="T2894" s="26"/>
      <c r="U2894" s="26"/>
      <c r="V2894" s="22"/>
      <c r="W2894" s="27"/>
      <c r="X2894" s="8"/>
      <c r="Y2894" s="8"/>
      <c r="Z2894" s="8"/>
      <c r="AA2894" s="8"/>
      <c r="AB2894" s="8"/>
      <c r="AC2894" s="8"/>
      <c r="AD2894" s="8"/>
      <c r="AE2894" s="8"/>
      <c r="AF2894" s="8"/>
      <c r="AG2894" s="8"/>
      <c r="AH2894" s="8"/>
      <c r="AI2894" s="8"/>
      <c r="AJ2894" s="8"/>
      <c r="AK2894" s="8"/>
    </row>
    <row r="2895" spans="1:37" ht="105.75">
      <c r="A2895" s="18">
        <v>6128</v>
      </c>
      <c r="B2895" s="19"/>
      <c r="C2895" s="28" t="s">
        <v>23156</v>
      </c>
      <c r="D2895" s="28" t="s">
        <v>23157</v>
      </c>
      <c r="E2895" s="22"/>
      <c r="F2895" s="22"/>
      <c r="G2895" s="22"/>
      <c r="H2895" s="23">
        <v>0</v>
      </c>
      <c r="I2895" s="22"/>
      <c r="J2895" s="23" t="s">
        <v>18202</v>
      </c>
      <c r="K2895" s="22"/>
      <c r="L2895" s="23" t="s">
        <v>17409</v>
      </c>
      <c r="M2895" s="22"/>
      <c r="N2895" s="22"/>
      <c r="O2895" s="22"/>
      <c r="P2895" s="24"/>
      <c r="Q2895" s="22"/>
      <c r="R2895" s="23" t="s">
        <v>6887</v>
      </c>
      <c r="S2895" s="25"/>
      <c r="T2895" s="26"/>
      <c r="U2895" s="32" t="s">
        <v>545</v>
      </c>
      <c r="V2895" s="22"/>
      <c r="W2895" s="27"/>
      <c r="X2895" s="8"/>
      <c r="Y2895" s="8"/>
      <c r="Z2895" s="8"/>
      <c r="AA2895" s="8"/>
      <c r="AB2895" s="8"/>
      <c r="AC2895" s="8"/>
      <c r="AD2895" s="8"/>
      <c r="AE2895" s="8"/>
      <c r="AF2895" s="8"/>
      <c r="AG2895" s="8"/>
      <c r="AH2895" s="8"/>
      <c r="AI2895" s="8"/>
      <c r="AJ2895" s="8"/>
      <c r="AK2895" s="8"/>
    </row>
    <row r="2896" spans="1:37" ht="90.75">
      <c r="A2896" s="18">
        <v>6133</v>
      </c>
      <c r="B2896" s="19"/>
      <c r="C2896" s="28" t="s">
        <v>23158</v>
      </c>
      <c r="D2896" s="28" t="s">
        <v>23159</v>
      </c>
      <c r="E2896" s="22"/>
      <c r="F2896" s="22"/>
      <c r="G2896" s="22"/>
      <c r="H2896" s="23">
        <v>0</v>
      </c>
      <c r="I2896" s="22"/>
      <c r="J2896" s="23" t="s">
        <v>18202</v>
      </c>
      <c r="K2896" s="22"/>
      <c r="L2896" s="23" t="s">
        <v>20770</v>
      </c>
      <c r="M2896" s="22"/>
      <c r="N2896" s="22"/>
      <c r="O2896" s="22"/>
      <c r="P2896" s="24"/>
      <c r="Q2896" s="23" t="s">
        <v>29</v>
      </c>
      <c r="R2896" s="23" t="s">
        <v>30</v>
      </c>
      <c r="S2896" s="25"/>
      <c r="T2896" s="26"/>
      <c r="U2896" s="26"/>
      <c r="V2896" s="22"/>
      <c r="W2896" s="27"/>
      <c r="X2896" s="8"/>
      <c r="Y2896" s="8"/>
      <c r="Z2896" s="8"/>
      <c r="AA2896" s="8"/>
      <c r="AB2896" s="8"/>
      <c r="AC2896" s="8"/>
      <c r="AD2896" s="8"/>
      <c r="AE2896" s="8"/>
      <c r="AF2896" s="8"/>
      <c r="AG2896" s="8"/>
      <c r="AH2896" s="8"/>
      <c r="AI2896" s="8"/>
      <c r="AJ2896" s="8"/>
      <c r="AK2896" s="8"/>
    </row>
    <row r="2897" spans="1:37" ht="409.5">
      <c r="A2897" s="18">
        <v>6134</v>
      </c>
      <c r="B2897" s="19"/>
      <c r="C2897" s="20" t="s">
        <v>23160</v>
      </c>
      <c r="D2897" s="21"/>
      <c r="E2897" s="22"/>
      <c r="F2897" s="22"/>
      <c r="G2897" s="22"/>
      <c r="H2897" s="23">
        <v>0</v>
      </c>
      <c r="I2897" s="22"/>
      <c r="J2897" s="23" t="s">
        <v>18202</v>
      </c>
      <c r="K2897" s="22"/>
      <c r="L2897" s="23" t="s">
        <v>21045</v>
      </c>
      <c r="M2897" s="22"/>
      <c r="N2897" s="22"/>
      <c r="O2897" s="22"/>
      <c r="P2897" s="24"/>
      <c r="Q2897" s="23" t="s">
        <v>20</v>
      </c>
      <c r="R2897" s="22"/>
      <c r="S2897" s="25"/>
      <c r="T2897" s="26"/>
      <c r="U2897" s="26"/>
      <c r="V2897" s="22"/>
      <c r="W2897" s="27"/>
      <c r="X2897" s="8"/>
      <c r="Y2897" s="8"/>
      <c r="Z2897" s="8"/>
      <c r="AA2897" s="8"/>
      <c r="AB2897" s="8"/>
      <c r="AC2897" s="8"/>
      <c r="AD2897" s="8"/>
      <c r="AE2897" s="8"/>
      <c r="AF2897" s="8"/>
      <c r="AG2897" s="8"/>
      <c r="AH2897" s="8"/>
      <c r="AI2897" s="8"/>
      <c r="AJ2897" s="8"/>
      <c r="AK2897" s="8"/>
    </row>
    <row r="2898" spans="1:37" ht="120.75">
      <c r="A2898" s="18">
        <v>6142</v>
      </c>
      <c r="B2898" s="19"/>
      <c r="C2898" s="28" t="s">
        <v>11754</v>
      </c>
      <c r="D2898" s="28" t="s">
        <v>23161</v>
      </c>
      <c r="E2898" s="22"/>
      <c r="F2898" s="22"/>
      <c r="G2898" s="22"/>
      <c r="H2898" s="23">
        <v>0</v>
      </c>
      <c r="I2898" s="22"/>
      <c r="J2898" s="23" t="s">
        <v>18202</v>
      </c>
      <c r="K2898" s="22"/>
      <c r="L2898" s="23" t="s">
        <v>2053</v>
      </c>
      <c r="M2898" s="22"/>
      <c r="N2898" s="22"/>
      <c r="O2898" s="22"/>
      <c r="P2898" s="24"/>
      <c r="Q2898" s="23" t="s">
        <v>29</v>
      </c>
      <c r="R2898" s="23" t="s">
        <v>30</v>
      </c>
      <c r="S2898" s="25"/>
      <c r="T2898" s="26"/>
      <c r="U2898" s="26"/>
      <c r="V2898" s="22"/>
      <c r="W2898" s="27"/>
      <c r="X2898" s="8"/>
      <c r="Y2898" s="8"/>
      <c r="Z2898" s="8"/>
      <c r="AA2898" s="8"/>
      <c r="AB2898" s="8"/>
      <c r="AC2898" s="8"/>
      <c r="AD2898" s="8"/>
      <c r="AE2898" s="8"/>
      <c r="AF2898" s="8"/>
      <c r="AG2898" s="8"/>
      <c r="AH2898" s="8"/>
      <c r="AI2898" s="8"/>
      <c r="AJ2898" s="8"/>
      <c r="AK2898" s="8"/>
    </row>
    <row r="2899" spans="1:37" ht="105.75">
      <c r="A2899" s="18">
        <v>6143</v>
      </c>
      <c r="B2899" s="19"/>
      <c r="C2899" s="28" t="s">
        <v>11754</v>
      </c>
      <c r="D2899" s="28" t="s">
        <v>23162</v>
      </c>
      <c r="E2899" s="22"/>
      <c r="F2899" s="22"/>
      <c r="G2899" s="22"/>
      <c r="H2899" s="23">
        <v>0</v>
      </c>
      <c r="I2899" s="22"/>
      <c r="J2899" s="23" t="s">
        <v>18202</v>
      </c>
      <c r="K2899" s="22"/>
      <c r="L2899" s="23" t="s">
        <v>2053</v>
      </c>
      <c r="M2899" s="22"/>
      <c r="N2899" s="22"/>
      <c r="O2899" s="22"/>
      <c r="P2899" s="24"/>
      <c r="Q2899" s="23" t="s">
        <v>29</v>
      </c>
      <c r="R2899" s="23" t="s">
        <v>30</v>
      </c>
      <c r="S2899" s="25"/>
      <c r="T2899" s="26"/>
      <c r="U2899" s="26"/>
      <c r="V2899" s="22"/>
      <c r="W2899" s="27"/>
      <c r="X2899" s="8"/>
      <c r="Y2899" s="8"/>
      <c r="Z2899" s="8"/>
      <c r="AA2899" s="8"/>
      <c r="AB2899" s="8"/>
      <c r="AC2899" s="8"/>
      <c r="AD2899" s="8"/>
      <c r="AE2899" s="8"/>
      <c r="AF2899" s="8"/>
      <c r="AG2899" s="8"/>
      <c r="AH2899" s="8"/>
      <c r="AI2899" s="8"/>
      <c r="AJ2899" s="8"/>
      <c r="AK2899" s="8"/>
    </row>
    <row r="2900" spans="1:37" ht="135.75">
      <c r="A2900" s="18">
        <v>6144</v>
      </c>
      <c r="B2900" s="19"/>
      <c r="C2900" s="28" t="s">
        <v>11754</v>
      </c>
      <c r="D2900" s="28" t="s">
        <v>23163</v>
      </c>
      <c r="E2900" s="22"/>
      <c r="F2900" s="22"/>
      <c r="G2900" s="22"/>
      <c r="H2900" s="23">
        <v>0</v>
      </c>
      <c r="I2900" s="22"/>
      <c r="J2900" s="23" t="s">
        <v>18202</v>
      </c>
      <c r="K2900" s="22"/>
      <c r="L2900" s="23" t="s">
        <v>2053</v>
      </c>
      <c r="M2900" s="22"/>
      <c r="N2900" s="22"/>
      <c r="O2900" s="22"/>
      <c r="P2900" s="24"/>
      <c r="Q2900" s="23" t="s">
        <v>29</v>
      </c>
      <c r="R2900" s="23" t="s">
        <v>30</v>
      </c>
      <c r="S2900" s="25"/>
      <c r="T2900" s="26"/>
      <c r="U2900" s="26"/>
      <c r="V2900" s="22"/>
      <c r="W2900" s="27"/>
      <c r="X2900" s="8"/>
      <c r="Y2900" s="8"/>
      <c r="Z2900" s="8"/>
      <c r="AA2900" s="8"/>
      <c r="AB2900" s="8"/>
      <c r="AC2900" s="8"/>
      <c r="AD2900" s="8"/>
      <c r="AE2900" s="8"/>
      <c r="AF2900" s="8"/>
      <c r="AG2900" s="8"/>
      <c r="AH2900" s="8"/>
      <c r="AI2900" s="8"/>
      <c r="AJ2900" s="8"/>
      <c r="AK2900" s="8"/>
    </row>
    <row r="2901" spans="1:37" ht="45.75">
      <c r="A2901" s="18">
        <v>6145</v>
      </c>
      <c r="B2901" s="19"/>
      <c r="C2901" s="28" t="s">
        <v>23164</v>
      </c>
      <c r="D2901" s="28" t="s">
        <v>23165</v>
      </c>
      <c r="E2901" s="22"/>
      <c r="F2901" s="23" t="s">
        <v>50</v>
      </c>
      <c r="G2901" s="23" t="s">
        <v>18418</v>
      </c>
      <c r="H2901" s="23">
        <v>0</v>
      </c>
      <c r="I2901" s="22"/>
      <c r="J2901" s="23" t="s">
        <v>18202</v>
      </c>
      <c r="K2901" s="29">
        <v>43497</v>
      </c>
      <c r="L2901" s="23" t="s">
        <v>19617</v>
      </c>
      <c r="M2901" s="22"/>
      <c r="N2901" s="23" t="s">
        <v>18639</v>
      </c>
      <c r="O2901" s="22"/>
      <c r="P2901" s="24"/>
      <c r="Q2901" s="23" t="s">
        <v>29</v>
      </c>
      <c r="R2901" s="23" t="s">
        <v>30</v>
      </c>
      <c r="S2901" s="25"/>
      <c r="T2901" s="26"/>
      <c r="U2901" s="26"/>
      <c r="V2901" s="22"/>
      <c r="W2901" s="27"/>
      <c r="X2901" s="8"/>
      <c r="Y2901" s="8"/>
      <c r="Z2901" s="8"/>
      <c r="AA2901" s="8"/>
      <c r="AB2901" s="8"/>
      <c r="AC2901" s="8"/>
      <c r="AD2901" s="8"/>
      <c r="AE2901" s="8"/>
      <c r="AF2901" s="8"/>
      <c r="AG2901" s="8"/>
      <c r="AH2901" s="8"/>
      <c r="AI2901" s="8"/>
      <c r="AJ2901" s="8"/>
      <c r="AK2901" s="8"/>
    </row>
    <row r="2902" spans="1:37" ht="285.75">
      <c r="A2902" s="18">
        <v>6146</v>
      </c>
      <c r="B2902" s="19"/>
      <c r="C2902" s="28" t="s">
        <v>23166</v>
      </c>
      <c r="D2902" s="28" t="s">
        <v>23167</v>
      </c>
      <c r="E2902" s="22"/>
      <c r="F2902" s="23" t="s">
        <v>1291</v>
      </c>
      <c r="G2902" s="23" t="s">
        <v>18589</v>
      </c>
      <c r="H2902" s="23">
        <v>0</v>
      </c>
      <c r="I2902" s="22"/>
      <c r="J2902" s="23" t="s">
        <v>18202</v>
      </c>
      <c r="K2902" s="29">
        <v>43497</v>
      </c>
      <c r="L2902" s="23" t="s">
        <v>19617</v>
      </c>
      <c r="M2902" s="22"/>
      <c r="N2902" s="23" t="s">
        <v>18639</v>
      </c>
      <c r="O2902" s="22"/>
      <c r="P2902" s="24"/>
      <c r="Q2902" s="23" t="s">
        <v>29</v>
      </c>
      <c r="R2902" s="23" t="s">
        <v>30</v>
      </c>
      <c r="S2902" s="25"/>
      <c r="T2902" s="26"/>
      <c r="U2902" s="26"/>
      <c r="V2902" s="22"/>
      <c r="W2902" s="27"/>
      <c r="X2902" s="8"/>
      <c r="Y2902" s="8"/>
      <c r="Z2902" s="8"/>
      <c r="AA2902" s="8"/>
      <c r="AB2902" s="8"/>
      <c r="AC2902" s="8"/>
      <c r="AD2902" s="8"/>
      <c r="AE2902" s="8"/>
      <c r="AF2902" s="8"/>
      <c r="AG2902" s="8"/>
      <c r="AH2902" s="8"/>
      <c r="AI2902" s="8"/>
      <c r="AJ2902" s="8"/>
      <c r="AK2902" s="8"/>
    </row>
    <row r="2903" spans="1:37" ht="75.75">
      <c r="A2903" s="18">
        <v>6149</v>
      </c>
      <c r="B2903" s="19"/>
      <c r="C2903" s="28" t="s">
        <v>11761</v>
      </c>
      <c r="D2903" s="28" t="s">
        <v>16970</v>
      </c>
      <c r="E2903" s="22"/>
      <c r="F2903" s="23" t="s">
        <v>466</v>
      </c>
      <c r="G2903" s="22"/>
      <c r="H2903" s="23">
        <v>0</v>
      </c>
      <c r="I2903" s="22"/>
      <c r="J2903" s="23" t="s">
        <v>18202</v>
      </c>
      <c r="K2903" s="23" t="s">
        <v>18203</v>
      </c>
      <c r="L2903" s="23" t="s">
        <v>2053</v>
      </c>
      <c r="M2903" s="22"/>
      <c r="N2903" s="22"/>
      <c r="O2903" s="22"/>
      <c r="P2903" s="24"/>
      <c r="Q2903" s="23" t="s">
        <v>29</v>
      </c>
      <c r="R2903" s="23" t="s">
        <v>30</v>
      </c>
      <c r="S2903" s="25"/>
      <c r="T2903" s="26"/>
      <c r="U2903" s="26"/>
      <c r="V2903" s="22"/>
      <c r="W2903" s="27"/>
      <c r="X2903" s="8"/>
      <c r="Y2903" s="8"/>
      <c r="Z2903" s="8"/>
      <c r="AA2903" s="8"/>
      <c r="AB2903" s="8"/>
      <c r="AC2903" s="8"/>
      <c r="AD2903" s="8"/>
      <c r="AE2903" s="8"/>
      <c r="AF2903" s="8"/>
      <c r="AG2903" s="8"/>
      <c r="AH2903" s="8"/>
      <c r="AI2903" s="8"/>
      <c r="AJ2903" s="8"/>
      <c r="AK2903" s="8"/>
    </row>
    <row r="2904" spans="1:37" ht="165.75">
      <c r="A2904" s="18">
        <v>6152</v>
      </c>
      <c r="B2904" s="19"/>
      <c r="C2904" s="28" t="s">
        <v>11766</v>
      </c>
      <c r="D2904" s="28" t="s">
        <v>23168</v>
      </c>
      <c r="E2904" s="22"/>
      <c r="F2904" s="23" t="s">
        <v>266</v>
      </c>
      <c r="G2904" s="23" t="s">
        <v>18552</v>
      </c>
      <c r="H2904" s="23">
        <v>0</v>
      </c>
      <c r="I2904" s="22"/>
      <c r="J2904" s="23" t="s">
        <v>18202</v>
      </c>
      <c r="K2904" s="29">
        <v>43497</v>
      </c>
      <c r="L2904" s="23" t="s">
        <v>20770</v>
      </c>
      <c r="M2904" s="22"/>
      <c r="N2904" s="23" t="s">
        <v>18905</v>
      </c>
      <c r="O2904" s="22"/>
      <c r="P2904" s="24"/>
      <c r="Q2904" s="23" t="s">
        <v>29</v>
      </c>
      <c r="R2904" s="23" t="s">
        <v>30</v>
      </c>
      <c r="S2904" s="25"/>
      <c r="T2904" s="26"/>
      <c r="U2904" s="26"/>
      <c r="V2904" s="22"/>
      <c r="W2904" s="27"/>
      <c r="X2904" s="8"/>
      <c r="Y2904" s="8"/>
      <c r="Z2904" s="8"/>
      <c r="AA2904" s="8"/>
      <c r="AB2904" s="8"/>
      <c r="AC2904" s="8"/>
      <c r="AD2904" s="8"/>
      <c r="AE2904" s="8"/>
      <c r="AF2904" s="8"/>
      <c r="AG2904" s="8"/>
      <c r="AH2904" s="8"/>
      <c r="AI2904" s="8"/>
      <c r="AJ2904" s="8"/>
      <c r="AK2904" s="8"/>
    </row>
    <row r="2905" spans="1:37" ht="135.75">
      <c r="A2905" s="18">
        <v>6153</v>
      </c>
      <c r="B2905" s="19"/>
      <c r="C2905" s="28" t="s">
        <v>23169</v>
      </c>
      <c r="D2905" s="28" t="s">
        <v>23170</v>
      </c>
      <c r="E2905" s="22"/>
      <c r="F2905" s="23" t="s">
        <v>1628</v>
      </c>
      <c r="G2905" s="22"/>
      <c r="H2905" s="23">
        <v>0</v>
      </c>
      <c r="I2905" s="22"/>
      <c r="J2905" s="23" t="s">
        <v>18202</v>
      </c>
      <c r="K2905" s="22"/>
      <c r="L2905" s="23" t="s">
        <v>2053</v>
      </c>
      <c r="M2905" s="22"/>
      <c r="N2905" s="22"/>
      <c r="O2905" s="22"/>
      <c r="P2905" s="24"/>
      <c r="Q2905" s="23" t="s">
        <v>36</v>
      </c>
      <c r="R2905" s="23" t="s">
        <v>37</v>
      </c>
      <c r="S2905" s="25"/>
      <c r="T2905" s="26"/>
      <c r="U2905" s="26"/>
      <c r="V2905" s="22"/>
      <c r="W2905" s="27"/>
      <c r="X2905" s="8"/>
      <c r="Y2905" s="8"/>
      <c r="Z2905" s="8"/>
      <c r="AA2905" s="8"/>
      <c r="AB2905" s="8"/>
      <c r="AC2905" s="8"/>
      <c r="AD2905" s="8"/>
      <c r="AE2905" s="8"/>
      <c r="AF2905" s="8"/>
      <c r="AG2905" s="8"/>
      <c r="AH2905" s="8"/>
      <c r="AI2905" s="8"/>
      <c r="AJ2905" s="8"/>
      <c r="AK2905" s="8"/>
    </row>
    <row r="2906" spans="1:37" ht="165.75">
      <c r="A2906" s="18">
        <v>6154</v>
      </c>
      <c r="B2906" s="19"/>
      <c r="C2906" s="28" t="s">
        <v>23171</v>
      </c>
      <c r="D2906" s="28" t="s">
        <v>23172</v>
      </c>
      <c r="E2906" s="22"/>
      <c r="F2906" s="22"/>
      <c r="G2906" s="22"/>
      <c r="H2906" s="23">
        <v>0</v>
      </c>
      <c r="I2906" s="22"/>
      <c r="J2906" s="23" t="s">
        <v>18202</v>
      </c>
      <c r="K2906" s="22"/>
      <c r="L2906" s="23" t="s">
        <v>20770</v>
      </c>
      <c r="M2906" s="22"/>
      <c r="N2906" s="22"/>
      <c r="O2906" s="22"/>
      <c r="P2906" s="24"/>
      <c r="Q2906" s="23" t="s">
        <v>29</v>
      </c>
      <c r="R2906" s="23" t="s">
        <v>30</v>
      </c>
      <c r="S2906" s="25"/>
      <c r="T2906" s="26"/>
      <c r="U2906" s="26"/>
      <c r="V2906" s="22"/>
      <c r="W2906" s="27"/>
      <c r="X2906" s="8"/>
      <c r="Y2906" s="8"/>
      <c r="Z2906" s="8"/>
      <c r="AA2906" s="8"/>
      <c r="AB2906" s="8"/>
      <c r="AC2906" s="8"/>
      <c r="AD2906" s="8"/>
      <c r="AE2906" s="8"/>
      <c r="AF2906" s="8"/>
      <c r="AG2906" s="8"/>
      <c r="AH2906" s="8"/>
      <c r="AI2906" s="8"/>
      <c r="AJ2906" s="8"/>
      <c r="AK2906" s="8"/>
    </row>
    <row r="2907" spans="1:37" ht="90.75">
      <c r="A2907" s="18">
        <v>6155</v>
      </c>
      <c r="B2907" s="19"/>
      <c r="C2907" s="28" t="s">
        <v>23171</v>
      </c>
      <c r="D2907" s="28" t="s">
        <v>23173</v>
      </c>
      <c r="E2907" s="22"/>
      <c r="F2907" s="22"/>
      <c r="G2907" s="22"/>
      <c r="H2907" s="23">
        <v>0</v>
      </c>
      <c r="I2907" s="22"/>
      <c r="J2907" s="23" t="s">
        <v>18202</v>
      </c>
      <c r="K2907" s="22"/>
      <c r="L2907" s="23" t="s">
        <v>20770</v>
      </c>
      <c r="M2907" s="22"/>
      <c r="N2907" s="22"/>
      <c r="O2907" s="22"/>
      <c r="P2907" s="24"/>
      <c r="Q2907" s="23" t="s">
        <v>29</v>
      </c>
      <c r="R2907" s="23" t="s">
        <v>30</v>
      </c>
      <c r="S2907" s="25"/>
      <c r="T2907" s="26"/>
      <c r="U2907" s="26"/>
      <c r="V2907" s="22"/>
      <c r="W2907" s="27"/>
      <c r="X2907" s="8"/>
      <c r="Y2907" s="8"/>
      <c r="Z2907" s="8"/>
      <c r="AA2907" s="8"/>
      <c r="AB2907" s="8"/>
      <c r="AC2907" s="8"/>
      <c r="AD2907" s="8"/>
      <c r="AE2907" s="8"/>
      <c r="AF2907" s="8"/>
      <c r="AG2907" s="8"/>
      <c r="AH2907" s="8"/>
      <c r="AI2907" s="8"/>
      <c r="AJ2907" s="8"/>
      <c r="AK2907" s="8"/>
    </row>
    <row r="2908" spans="1:37" ht="409.5">
      <c r="A2908" s="18">
        <v>6156</v>
      </c>
      <c r="B2908" s="19"/>
      <c r="C2908" s="20" t="s">
        <v>23174</v>
      </c>
      <c r="D2908" s="21"/>
      <c r="E2908" s="22"/>
      <c r="F2908" s="22"/>
      <c r="G2908" s="22"/>
      <c r="H2908" s="23">
        <v>0</v>
      </c>
      <c r="I2908" s="22"/>
      <c r="J2908" s="23" t="s">
        <v>18202</v>
      </c>
      <c r="K2908" s="22"/>
      <c r="L2908" s="23" t="s">
        <v>21045</v>
      </c>
      <c r="M2908" s="22"/>
      <c r="N2908" s="22"/>
      <c r="O2908" s="22"/>
      <c r="P2908" s="24"/>
      <c r="Q2908" s="23" t="s">
        <v>20</v>
      </c>
      <c r="R2908" s="22"/>
      <c r="S2908" s="25"/>
      <c r="T2908" s="26"/>
      <c r="U2908" s="26"/>
      <c r="V2908" s="22"/>
      <c r="W2908" s="27"/>
      <c r="X2908" s="8"/>
      <c r="Y2908" s="8"/>
      <c r="Z2908" s="8"/>
      <c r="AA2908" s="8"/>
      <c r="AB2908" s="8"/>
      <c r="AC2908" s="8"/>
      <c r="AD2908" s="8"/>
      <c r="AE2908" s="8"/>
      <c r="AF2908" s="8"/>
      <c r="AG2908" s="8"/>
      <c r="AH2908" s="8"/>
      <c r="AI2908" s="8"/>
      <c r="AJ2908" s="8"/>
      <c r="AK2908" s="8"/>
    </row>
    <row r="2909" spans="1:37" ht="409.5">
      <c r="A2909" s="18">
        <v>6157</v>
      </c>
      <c r="B2909" s="19"/>
      <c r="C2909" s="20" t="s">
        <v>23175</v>
      </c>
      <c r="D2909" s="21"/>
      <c r="E2909" s="22"/>
      <c r="F2909" s="22"/>
      <c r="G2909" s="22"/>
      <c r="H2909" s="23">
        <v>0</v>
      </c>
      <c r="I2909" s="22"/>
      <c r="J2909" s="23" t="s">
        <v>18202</v>
      </c>
      <c r="K2909" s="22"/>
      <c r="L2909" s="23" t="s">
        <v>21045</v>
      </c>
      <c r="M2909" s="22"/>
      <c r="N2909" s="22"/>
      <c r="O2909" s="22"/>
      <c r="P2909" s="24"/>
      <c r="Q2909" s="23" t="s">
        <v>20</v>
      </c>
      <c r="R2909" s="22"/>
      <c r="S2909" s="25"/>
      <c r="T2909" s="26"/>
      <c r="U2909" s="26"/>
      <c r="V2909" s="22"/>
      <c r="W2909" s="27"/>
      <c r="X2909" s="8"/>
      <c r="Y2909" s="8"/>
      <c r="Z2909" s="8"/>
      <c r="AA2909" s="8"/>
      <c r="AB2909" s="8"/>
      <c r="AC2909" s="8"/>
      <c r="AD2909" s="8"/>
      <c r="AE2909" s="8"/>
      <c r="AF2909" s="8"/>
      <c r="AG2909" s="8"/>
      <c r="AH2909" s="8"/>
      <c r="AI2909" s="8"/>
      <c r="AJ2909" s="8"/>
      <c r="AK2909" s="8"/>
    </row>
    <row r="2910" spans="1:37" ht="409.6">
      <c r="A2910" s="18">
        <v>6158</v>
      </c>
      <c r="B2910" s="19"/>
      <c r="C2910" s="28" t="s">
        <v>23176</v>
      </c>
      <c r="D2910" s="21"/>
      <c r="E2910" s="22"/>
      <c r="F2910" s="22"/>
      <c r="G2910" s="22"/>
      <c r="H2910" s="23">
        <v>0</v>
      </c>
      <c r="I2910" s="22"/>
      <c r="J2910" s="23" t="s">
        <v>18202</v>
      </c>
      <c r="K2910" s="22"/>
      <c r="L2910" s="23" t="s">
        <v>21045</v>
      </c>
      <c r="M2910" s="23">
        <v>2017</v>
      </c>
      <c r="N2910" s="22"/>
      <c r="O2910" s="22"/>
      <c r="P2910" s="24"/>
      <c r="Q2910" s="23" t="s">
        <v>20</v>
      </c>
      <c r="R2910" s="23" t="s">
        <v>21</v>
      </c>
      <c r="S2910" s="25"/>
      <c r="T2910" s="26"/>
      <c r="U2910" s="26"/>
      <c r="V2910" s="22"/>
      <c r="W2910" s="27"/>
      <c r="X2910" s="8"/>
      <c r="Y2910" s="8"/>
      <c r="Z2910" s="8"/>
      <c r="AA2910" s="8"/>
      <c r="AB2910" s="8"/>
      <c r="AC2910" s="8"/>
      <c r="AD2910" s="8"/>
      <c r="AE2910" s="8"/>
      <c r="AF2910" s="8"/>
      <c r="AG2910" s="8"/>
      <c r="AH2910" s="8"/>
      <c r="AI2910" s="8"/>
      <c r="AJ2910" s="8"/>
      <c r="AK2910" s="8"/>
    </row>
    <row r="2911" spans="1:37" ht="409.6">
      <c r="A2911" s="18">
        <v>6159</v>
      </c>
      <c r="B2911" s="19"/>
      <c r="C2911" s="28" t="s">
        <v>23177</v>
      </c>
      <c r="D2911" s="21"/>
      <c r="E2911" s="22"/>
      <c r="F2911" s="22"/>
      <c r="G2911" s="22"/>
      <c r="H2911" s="23">
        <v>0</v>
      </c>
      <c r="I2911" s="22"/>
      <c r="J2911" s="23" t="s">
        <v>18202</v>
      </c>
      <c r="K2911" s="22"/>
      <c r="L2911" s="23" t="s">
        <v>2053</v>
      </c>
      <c r="M2911" s="23">
        <v>2017</v>
      </c>
      <c r="N2911" s="22"/>
      <c r="O2911" s="22"/>
      <c r="P2911" s="24"/>
      <c r="Q2911" s="23" t="s">
        <v>20</v>
      </c>
      <c r="R2911" s="23" t="s">
        <v>21</v>
      </c>
      <c r="S2911" s="25"/>
      <c r="T2911" s="26"/>
      <c r="U2911" s="26"/>
      <c r="V2911" s="22"/>
      <c r="W2911" s="27"/>
      <c r="X2911" s="8"/>
      <c r="Y2911" s="8"/>
      <c r="Z2911" s="8"/>
      <c r="AA2911" s="8"/>
      <c r="AB2911" s="8"/>
      <c r="AC2911" s="8"/>
      <c r="AD2911" s="8"/>
      <c r="AE2911" s="8"/>
      <c r="AF2911" s="8"/>
      <c r="AG2911" s="8"/>
      <c r="AH2911" s="8"/>
      <c r="AI2911" s="8"/>
      <c r="AJ2911" s="8"/>
      <c r="AK2911" s="8"/>
    </row>
    <row r="2912" spans="1:37" ht="409.6">
      <c r="A2912" s="18">
        <v>6160</v>
      </c>
      <c r="B2912" s="19"/>
      <c r="C2912" s="28" t="s">
        <v>23178</v>
      </c>
      <c r="D2912" s="21"/>
      <c r="E2912" s="22"/>
      <c r="F2912" s="22"/>
      <c r="G2912" s="22"/>
      <c r="H2912" s="23">
        <v>0</v>
      </c>
      <c r="I2912" s="22"/>
      <c r="J2912" s="23" t="s">
        <v>18202</v>
      </c>
      <c r="K2912" s="22"/>
      <c r="L2912" s="23" t="s">
        <v>2053</v>
      </c>
      <c r="M2912" s="23">
        <v>2017</v>
      </c>
      <c r="N2912" s="22"/>
      <c r="O2912" s="22"/>
      <c r="P2912" s="24"/>
      <c r="Q2912" s="23" t="s">
        <v>20</v>
      </c>
      <c r="R2912" s="23" t="s">
        <v>21</v>
      </c>
      <c r="S2912" s="25"/>
      <c r="T2912" s="26"/>
      <c r="U2912" s="26"/>
      <c r="V2912" s="22"/>
      <c r="W2912" s="27"/>
      <c r="X2912" s="8"/>
      <c r="Y2912" s="8"/>
      <c r="Z2912" s="8"/>
      <c r="AA2912" s="8"/>
      <c r="AB2912" s="8"/>
      <c r="AC2912" s="8"/>
      <c r="AD2912" s="8"/>
      <c r="AE2912" s="8"/>
      <c r="AF2912" s="8"/>
      <c r="AG2912" s="8"/>
      <c r="AH2912" s="8"/>
      <c r="AI2912" s="8"/>
      <c r="AJ2912" s="8"/>
      <c r="AK2912" s="8"/>
    </row>
    <row r="2913" spans="1:37" ht="409.6">
      <c r="A2913" s="18">
        <v>6161</v>
      </c>
      <c r="B2913" s="19"/>
      <c r="C2913" s="28" t="s">
        <v>23179</v>
      </c>
      <c r="D2913" s="21"/>
      <c r="E2913" s="22"/>
      <c r="F2913" s="22"/>
      <c r="G2913" s="22"/>
      <c r="H2913" s="23">
        <v>0</v>
      </c>
      <c r="I2913" s="22"/>
      <c r="J2913" s="23" t="s">
        <v>18202</v>
      </c>
      <c r="K2913" s="22"/>
      <c r="L2913" s="23" t="s">
        <v>22554</v>
      </c>
      <c r="M2913" s="23">
        <v>2017</v>
      </c>
      <c r="N2913" s="22"/>
      <c r="O2913" s="22"/>
      <c r="P2913" s="24"/>
      <c r="Q2913" s="23" t="s">
        <v>20</v>
      </c>
      <c r="R2913" s="23" t="s">
        <v>21</v>
      </c>
      <c r="S2913" s="25"/>
      <c r="T2913" s="26"/>
      <c r="U2913" s="26"/>
      <c r="V2913" s="22"/>
      <c r="W2913" s="27"/>
      <c r="X2913" s="8"/>
      <c r="Y2913" s="8"/>
      <c r="Z2913" s="8"/>
      <c r="AA2913" s="8"/>
      <c r="AB2913" s="8"/>
      <c r="AC2913" s="8"/>
      <c r="AD2913" s="8"/>
      <c r="AE2913" s="8"/>
      <c r="AF2913" s="8"/>
      <c r="AG2913" s="8"/>
      <c r="AH2913" s="8"/>
      <c r="AI2913" s="8"/>
      <c r="AJ2913" s="8"/>
      <c r="AK2913" s="8"/>
    </row>
    <row r="2914" spans="1:37" ht="409.6">
      <c r="A2914" s="18">
        <v>6162</v>
      </c>
      <c r="B2914" s="19"/>
      <c r="C2914" s="28" t="s">
        <v>23180</v>
      </c>
      <c r="D2914" s="21"/>
      <c r="E2914" s="22"/>
      <c r="F2914" s="22"/>
      <c r="G2914" s="22"/>
      <c r="H2914" s="23">
        <v>0</v>
      </c>
      <c r="I2914" s="22"/>
      <c r="J2914" s="23" t="s">
        <v>18202</v>
      </c>
      <c r="K2914" s="22"/>
      <c r="L2914" s="23" t="s">
        <v>22554</v>
      </c>
      <c r="M2914" s="23">
        <v>2017</v>
      </c>
      <c r="N2914" s="22"/>
      <c r="O2914" s="22"/>
      <c r="P2914" s="24"/>
      <c r="Q2914" s="23" t="s">
        <v>20</v>
      </c>
      <c r="R2914" s="23" t="s">
        <v>21</v>
      </c>
      <c r="S2914" s="25"/>
      <c r="T2914" s="26"/>
      <c r="U2914" s="26"/>
      <c r="V2914" s="22"/>
      <c r="W2914" s="27"/>
      <c r="X2914" s="8"/>
      <c r="Y2914" s="8"/>
      <c r="Z2914" s="8"/>
      <c r="AA2914" s="8"/>
      <c r="AB2914" s="8"/>
      <c r="AC2914" s="8"/>
      <c r="AD2914" s="8"/>
      <c r="AE2914" s="8"/>
      <c r="AF2914" s="8"/>
      <c r="AG2914" s="8"/>
      <c r="AH2914" s="8"/>
      <c r="AI2914" s="8"/>
      <c r="AJ2914" s="8"/>
      <c r="AK2914" s="8"/>
    </row>
    <row r="2915" spans="1:37" ht="409.6">
      <c r="A2915" s="18">
        <v>6163</v>
      </c>
      <c r="B2915" s="19"/>
      <c r="C2915" s="28" t="s">
        <v>23181</v>
      </c>
      <c r="D2915" s="21"/>
      <c r="E2915" s="22"/>
      <c r="F2915" s="22"/>
      <c r="G2915" s="22"/>
      <c r="H2915" s="23">
        <v>0</v>
      </c>
      <c r="I2915" s="22"/>
      <c r="J2915" s="23" t="s">
        <v>18202</v>
      </c>
      <c r="K2915" s="22"/>
      <c r="L2915" s="23" t="s">
        <v>22554</v>
      </c>
      <c r="M2915" s="23">
        <v>2017</v>
      </c>
      <c r="N2915" s="22"/>
      <c r="O2915" s="22"/>
      <c r="P2915" s="24"/>
      <c r="Q2915" s="23" t="s">
        <v>20</v>
      </c>
      <c r="R2915" s="23" t="s">
        <v>21</v>
      </c>
      <c r="S2915" s="25"/>
      <c r="T2915" s="26"/>
      <c r="U2915" s="26"/>
      <c r="V2915" s="22"/>
      <c r="W2915" s="27"/>
      <c r="X2915" s="8"/>
      <c r="Y2915" s="8"/>
      <c r="Z2915" s="8"/>
      <c r="AA2915" s="8"/>
      <c r="AB2915" s="8"/>
      <c r="AC2915" s="8"/>
      <c r="AD2915" s="8"/>
      <c r="AE2915" s="8"/>
      <c r="AF2915" s="8"/>
      <c r="AG2915" s="8"/>
      <c r="AH2915" s="8"/>
      <c r="AI2915" s="8"/>
      <c r="AJ2915" s="8"/>
      <c r="AK2915" s="8"/>
    </row>
    <row r="2916" spans="1:37" ht="409.6">
      <c r="A2916" s="18">
        <v>6164</v>
      </c>
      <c r="B2916" s="19"/>
      <c r="C2916" s="28" t="s">
        <v>23182</v>
      </c>
      <c r="D2916" s="21"/>
      <c r="E2916" s="22"/>
      <c r="F2916" s="22"/>
      <c r="G2916" s="22"/>
      <c r="H2916" s="23">
        <v>0</v>
      </c>
      <c r="I2916" s="22"/>
      <c r="J2916" s="23" t="s">
        <v>18202</v>
      </c>
      <c r="K2916" s="22"/>
      <c r="L2916" s="23" t="s">
        <v>22554</v>
      </c>
      <c r="M2916" s="23">
        <v>2017</v>
      </c>
      <c r="N2916" s="22"/>
      <c r="O2916" s="22"/>
      <c r="P2916" s="24"/>
      <c r="Q2916" s="23" t="s">
        <v>20</v>
      </c>
      <c r="R2916" s="23" t="s">
        <v>21</v>
      </c>
      <c r="S2916" s="25"/>
      <c r="T2916" s="26"/>
      <c r="U2916" s="26"/>
      <c r="V2916" s="22"/>
      <c r="W2916" s="27"/>
      <c r="X2916" s="8"/>
      <c r="Y2916" s="8"/>
      <c r="Z2916" s="8"/>
      <c r="AA2916" s="8"/>
      <c r="AB2916" s="8"/>
      <c r="AC2916" s="8"/>
      <c r="AD2916" s="8"/>
      <c r="AE2916" s="8"/>
      <c r="AF2916" s="8"/>
      <c r="AG2916" s="8"/>
      <c r="AH2916" s="8"/>
      <c r="AI2916" s="8"/>
      <c r="AJ2916" s="8"/>
      <c r="AK2916" s="8"/>
    </row>
    <row r="2917" spans="1:37" ht="409.6">
      <c r="A2917" s="18">
        <v>6165</v>
      </c>
      <c r="B2917" s="19"/>
      <c r="C2917" s="28" t="s">
        <v>23183</v>
      </c>
      <c r="D2917" s="21"/>
      <c r="E2917" s="22"/>
      <c r="F2917" s="22"/>
      <c r="G2917" s="22"/>
      <c r="H2917" s="23">
        <v>0</v>
      </c>
      <c r="I2917" s="22"/>
      <c r="J2917" s="23" t="s">
        <v>18202</v>
      </c>
      <c r="K2917" s="22"/>
      <c r="L2917" s="23" t="s">
        <v>22554</v>
      </c>
      <c r="M2917" s="23">
        <v>2017</v>
      </c>
      <c r="N2917" s="22"/>
      <c r="O2917" s="22"/>
      <c r="P2917" s="24"/>
      <c r="Q2917" s="23" t="s">
        <v>20</v>
      </c>
      <c r="R2917" s="23" t="s">
        <v>21</v>
      </c>
      <c r="S2917" s="25"/>
      <c r="T2917" s="26"/>
      <c r="U2917" s="26"/>
      <c r="V2917" s="22"/>
      <c r="W2917" s="27"/>
      <c r="X2917" s="8"/>
      <c r="Y2917" s="8"/>
      <c r="Z2917" s="8"/>
      <c r="AA2917" s="8"/>
      <c r="AB2917" s="8"/>
      <c r="AC2917" s="8"/>
      <c r="AD2917" s="8"/>
      <c r="AE2917" s="8"/>
      <c r="AF2917" s="8"/>
      <c r="AG2917" s="8"/>
      <c r="AH2917" s="8"/>
      <c r="AI2917" s="8"/>
      <c r="AJ2917" s="8"/>
      <c r="AK2917" s="8"/>
    </row>
    <row r="2918" spans="1:37" ht="409.6">
      <c r="A2918" s="18">
        <v>6166</v>
      </c>
      <c r="B2918" s="19"/>
      <c r="C2918" s="28" t="s">
        <v>23184</v>
      </c>
      <c r="D2918" s="21"/>
      <c r="E2918" s="22"/>
      <c r="F2918" s="22"/>
      <c r="G2918" s="22"/>
      <c r="H2918" s="23">
        <v>0</v>
      </c>
      <c r="I2918" s="22"/>
      <c r="J2918" s="23" t="s">
        <v>18202</v>
      </c>
      <c r="K2918" s="22"/>
      <c r="L2918" s="23" t="s">
        <v>22554</v>
      </c>
      <c r="M2918" s="23">
        <v>2017</v>
      </c>
      <c r="N2918" s="22"/>
      <c r="O2918" s="22"/>
      <c r="P2918" s="24"/>
      <c r="Q2918" s="23" t="s">
        <v>20</v>
      </c>
      <c r="R2918" s="23" t="s">
        <v>21</v>
      </c>
      <c r="S2918" s="25"/>
      <c r="T2918" s="26"/>
      <c r="U2918" s="26"/>
      <c r="V2918" s="22"/>
      <c r="W2918" s="27"/>
      <c r="X2918" s="8"/>
      <c r="Y2918" s="8"/>
      <c r="Z2918" s="8"/>
      <c r="AA2918" s="8"/>
      <c r="AB2918" s="8"/>
      <c r="AC2918" s="8"/>
      <c r="AD2918" s="8"/>
      <c r="AE2918" s="8"/>
      <c r="AF2918" s="8"/>
      <c r="AG2918" s="8"/>
      <c r="AH2918" s="8"/>
      <c r="AI2918" s="8"/>
      <c r="AJ2918" s="8"/>
      <c r="AK2918" s="8"/>
    </row>
    <row r="2919" spans="1:37" ht="409.6">
      <c r="A2919" s="18">
        <v>6167</v>
      </c>
      <c r="B2919" s="19"/>
      <c r="C2919" s="28" t="s">
        <v>23185</v>
      </c>
      <c r="D2919" s="21"/>
      <c r="E2919" s="22"/>
      <c r="F2919" s="22"/>
      <c r="G2919" s="22"/>
      <c r="H2919" s="23">
        <v>0</v>
      </c>
      <c r="I2919" s="22"/>
      <c r="J2919" s="23" t="s">
        <v>18202</v>
      </c>
      <c r="K2919" s="22"/>
      <c r="L2919" s="23" t="s">
        <v>21045</v>
      </c>
      <c r="M2919" s="23">
        <v>2017</v>
      </c>
      <c r="N2919" s="22"/>
      <c r="O2919" s="22"/>
      <c r="P2919" s="24"/>
      <c r="Q2919" s="23" t="s">
        <v>20</v>
      </c>
      <c r="R2919" s="23" t="s">
        <v>21</v>
      </c>
      <c r="S2919" s="25"/>
      <c r="T2919" s="26"/>
      <c r="U2919" s="26"/>
      <c r="V2919" s="22"/>
      <c r="W2919" s="27"/>
      <c r="X2919" s="8"/>
      <c r="Y2919" s="8"/>
      <c r="Z2919" s="8"/>
      <c r="AA2919" s="8"/>
      <c r="AB2919" s="8"/>
      <c r="AC2919" s="8"/>
      <c r="AD2919" s="8"/>
      <c r="AE2919" s="8"/>
      <c r="AF2919" s="8"/>
      <c r="AG2919" s="8"/>
      <c r="AH2919" s="8"/>
      <c r="AI2919" s="8"/>
      <c r="AJ2919" s="8"/>
      <c r="AK2919" s="8"/>
    </row>
    <row r="2920" spans="1:37" ht="270.75">
      <c r="A2920" s="18">
        <v>6170</v>
      </c>
      <c r="B2920" s="19"/>
      <c r="C2920" s="28" t="s">
        <v>14755</v>
      </c>
      <c r="D2920" s="28" t="s">
        <v>23186</v>
      </c>
      <c r="E2920" s="22"/>
      <c r="F2920" s="23" t="s">
        <v>1628</v>
      </c>
      <c r="G2920" s="22"/>
      <c r="H2920" s="23">
        <v>0</v>
      </c>
      <c r="I2920" s="22"/>
      <c r="J2920" s="23" t="s">
        <v>18202</v>
      </c>
      <c r="K2920" s="22"/>
      <c r="L2920" s="23" t="s">
        <v>2053</v>
      </c>
      <c r="M2920" s="22"/>
      <c r="N2920" s="22"/>
      <c r="O2920" s="22"/>
      <c r="P2920" s="24"/>
      <c r="Q2920" s="23" t="s">
        <v>36</v>
      </c>
      <c r="R2920" s="23" t="s">
        <v>37</v>
      </c>
      <c r="S2920" s="25"/>
      <c r="T2920" s="26"/>
      <c r="U2920" s="26"/>
      <c r="V2920" s="22"/>
      <c r="W2920" s="27"/>
      <c r="X2920" s="8"/>
      <c r="Y2920" s="8"/>
      <c r="Z2920" s="8"/>
      <c r="AA2920" s="8"/>
      <c r="AB2920" s="8"/>
      <c r="AC2920" s="8"/>
      <c r="AD2920" s="8"/>
      <c r="AE2920" s="8"/>
      <c r="AF2920" s="8"/>
      <c r="AG2920" s="8"/>
      <c r="AH2920" s="8"/>
      <c r="AI2920" s="8"/>
      <c r="AJ2920" s="8"/>
      <c r="AK2920" s="8"/>
    </row>
    <row r="2921" spans="1:37" ht="409.6">
      <c r="A2921" s="18">
        <v>6171</v>
      </c>
      <c r="B2921" s="19"/>
      <c r="C2921" s="28" t="s">
        <v>23187</v>
      </c>
      <c r="D2921" s="21"/>
      <c r="E2921" s="22"/>
      <c r="F2921" s="22"/>
      <c r="G2921" s="22"/>
      <c r="H2921" s="23">
        <v>0</v>
      </c>
      <c r="I2921" s="22"/>
      <c r="J2921" s="23" t="s">
        <v>18202</v>
      </c>
      <c r="K2921" s="22"/>
      <c r="L2921" s="23" t="s">
        <v>22554</v>
      </c>
      <c r="M2921" s="23">
        <v>2017</v>
      </c>
      <c r="N2921" s="22"/>
      <c r="O2921" s="22"/>
      <c r="P2921" s="24"/>
      <c r="Q2921" s="23" t="s">
        <v>20</v>
      </c>
      <c r="R2921" s="23" t="s">
        <v>21</v>
      </c>
      <c r="S2921" s="25"/>
      <c r="T2921" s="26"/>
      <c r="U2921" s="26"/>
      <c r="V2921" s="22"/>
      <c r="W2921" s="27"/>
      <c r="X2921" s="8"/>
      <c r="Y2921" s="8"/>
      <c r="Z2921" s="8"/>
      <c r="AA2921" s="8"/>
      <c r="AB2921" s="8"/>
      <c r="AC2921" s="8"/>
      <c r="AD2921" s="8"/>
      <c r="AE2921" s="8"/>
      <c r="AF2921" s="8"/>
      <c r="AG2921" s="8"/>
      <c r="AH2921" s="8"/>
      <c r="AI2921" s="8"/>
      <c r="AJ2921" s="8"/>
      <c r="AK2921" s="8"/>
    </row>
    <row r="2922" spans="1:37" ht="105.75">
      <c r="A2922" s="18">
        <v>6173</v>
      </c>
      <c r="B2922" s="19"/>
      <c r="C2922" s="28" t="s">
        <v>23188</v>
      </c>
      <c r="D2922" s="28" t="s">
        <v>23189</v>
      </c>
      <c r="E2922" s="22"/>
      <c r="F2922" s="22"/>
      <c r="G2922" s="22"/>
      <c r="H2922" s="23">
        <v>0</v>
      </c>
      <c r="I2922" s="22"/>
      <c r="J2922" s="23" t="s">
        <v>18202</v>
      </c>
      <c r="K2922" s="22"/>
      <c r="L2922" s="23" t="s">
        <v>61</v>
      </c>
      <c r="M2922" s="22"/>
      <c r="N2922" s="22"/>
      <c r="O2922" s="22"/>
      <c r="P2922" s="24"/>
      <c r="Q2922" s="22"/>
      <c r="R2922" s="23" t="s">
        <v>6961</v>
      </c>
      <c r="S2922" s="25"/>
      <c r="T2922" s="26"/>
      <c r="U2922" s="32" t="s">
        <v>545</v>
      </c>
      <c r="V2922" s="22"/>
      <c r="W2922" s="27"/>
      <c r="X2922" s="8"/>
      <c r="Y2922" s="8"/>
      <c r="Z2922" s="8"/>
      <c r="AA2922" s="8"/>
      <c r="AB2922" s="8"/>
      <c r="AC2922" s="8"/>
      <c r="AD2922" s="8"/>
      <c r="AE2922" s="8"/>
      <c r="AF2922" s="8"/>
      <c r="AG2922" s="8"/>
      <c r="AH2922" s="8"/>
      <c r="AI2922" s="8"/>
      <c r="AJ2922" s="8"/>
      <c r="AK2922" s="8"/>
    </row>
    <row r="2923" spans="1:37" ht="210.75">
      <c r="A2923" s="18">
        <v>6174</v>
      </c>
      <c r="B2923" s="19"/>
      <c r="C2923" s="28" t="s">
        <v>23190</v>
      </c>
      <c r="D2923" s="28" t="s">
        <v>23191</v>
      </c>
      <c r="E2923" s="22"/>
      <c r="F2923" s="23" t="s">
        <v>1628</v>
      </c>
      <c r="G2923" s="22"/>
      <c r="H2923" s="23">
        <v>0</v>
      </c>
      <c r="I2923" s="22"/>
      <c r="J2923" s="23" t="s">
        <v>18202</v>
      </c>
      <c r="K2923" s="22"/>
      <c r="L2923" s="23" t="s">
        <v>2053</v>
      </c>
      <c r="M2923" s="22"/>
      <c r="N2923" s="22"/>
      <c r="O2923" s="22"/>
      <c r="P2923" s="24"/>
      <c r="Q2923" s="23" t="s">
        <v>36</v>
      </c>
      <c r="R2923" s="23" t="s">
        <v>37</v>
      </c>
      <c r="S2923" s="25"/>
      <c r="T2923" s="26"/>
      <c r="U2923" s="26"/>
      <c r="V2923" s="22"/>
      <c r="W2923" s="27"/>
      <c r="X2923" s="8"/>
      <c r="Y2923" s="8"/>
      <c r="Z2923" s="8"/>
      <c r="AA2923" s="8"/>
      <c r="AB2923" s="8"/>
      <c r="AC2923" s="8"/>
      <c r="AD2923" s="8"/>
      <c r="AE2923" s="8"/>
      <c r="AF2923" s="8"/>
      <c r="AG2923" s="8"/>
      <c r="AH2923" s="8"/>
      <c r="AI2923" s="8"/>
      <c r="AJ2923" s="8"/>
      <c r="AK2923" s="8"/>
    </row>
    <row r="2924" spans="1:37" ht="135.75">
      <c r="A2924" s="18">
        <v>6175</v>
      </c>
      <c r="B2924" s="19"/>
      <c r="C2924" s="28" t="s">
        <v>23192</v>
      </c>
      <c r="D2924" s="28" t="s">
        <v>23193</v>
      </c>
      <c r="E2924" s="22"/>
      <c r="F2924" s="22"/>
      <c r="G2924" s="22"/>
      <c r="H2924" s="23">
        <v>0</v>
      </c>
      <c r="I2924" s="22"/>
      <c r="J2924" s="23" t="s">
        <v>18202</v>
      </c>
      <c r="K2924" s="22"/>
      <c r="L2924" s="23" t="s">
        <v>20770</v>
      </c>
      <c r="M2924" s="22"/>
      <c r="N2924" s="22"/>
      <c r="O2924" s="22"/>
      <c r="P2924" s="24"/>
      <c r="Q2924" s="23" t="s">
        <v>36</v>
      </c>
      <c r="R2924" s="23" t="s">
        <v>37</v>
      </c>
      <c r="S2924" s="25"/>
      <c r="T2924" s="26"/>
      <c r="U2924" s="26"/>
      <c r="V2924" s="22"/>
      <c r="W2924" s="27"/>
      <c r="X2924" s="8"/>
      <c r="Y2924" s="8"/>
      <c r="Z2924" s="8"/>
      <c r="AA2924" s="8"/>
      <c r="AB2924" s="8"/>
      <c r="AC2924" s="8"/>
      <c r="AD2924" s="8"/>
      <c r="AE2924" s="8"/>
      <c r="AF2924" s="8"/>
      <c r="AG2924" s="8"/>
      <c r="AH2924" s="8"/>
      <c r="AI2924" s="8"/>
      <c r="AJ2924" s="8"/>
      <c r="AK2924" s="8"/>
    </row>
    <row r="2925" spans="1:37" ht="150.75">
      <c r="A2925" s="18">
        <v>6176</v>
      </c>
      <c r="B2925" s="19"/>
      <c r="C2925" s="28" t="s">
        <v>23194</v>
      </c>
      <c r="D2925" s="28" t="s">
        <v>23195</v>
      </c>
      <c r="E2925" s="22"/>
      <c r="F2925" s="23" t="s">
        <v>415</v>
      </c>
      <c r="G2925" s="22"/>
      <c r="H2925" s="23">
        <v>0</v>
      </c>
      <c r="I2925" s="22"/>
      <c r="J2925" s="23" t="s">
        <v>18202</v>
      </c>
      <c r="K2925" s="22"/>
      <c r="L2925" s="23" t="s">
        <v>2053</v>
      </c>
      <c r="M2925" s="22"/>
      <c r="N2925" s="22"/>
      <c r="O2925" s="22"/>
      <c r="P2925" s="24"/>
      <c r="Q2925" s="23" t="s">
        <v>36</v>
      </c>
      <c r="R2925" s="23" t="s">
        <v>37</v>
      </c>
      <c r="S2925" s="25"/>
      <c r="T2925" s="26"/>
      <c r="U2925" s="26"/>
      <c r="V2925" s="22"/>
      <c r="W2925" s="27"/>
      <c r="X2925" s="8"/>
      <c r="Y2925" s="8"/>
      <c r="Z2925" s="8"/>
      <c r="AA2925" s="8"/>
      <c r="AB2925" s="8"/>
      <c r="AC2925" s="8"/>
      <c r="AD2925" s="8"/>
      <c r="AE2925" s="8"/>
      <c r="AF2925" s="8"/>
      <c r="AG2925" s="8"/>
      <c r="AH2925" s="8"/>
      <c r="AI2925" s="8"/>
      <c r="AJ2925" s="8"/>
      <c r="AK2925" s="8"/>
    </row>
    <row r="2926" spans="1:37" ht="90.75">
      <c r="A2926" s="18">
        <v>6177</v>
      </c>
      <c r="B2926" s="19"/>
      <c r="C2926" s="28" t="s">
        <v>23194</v>
      </c>
      <c r="D2926" s="28" t="s">
        <v>23196</v>
      </c>
      <c r="E2926" s="22"/>
      <c r="F2926" s="22"/>
      <c r="G2926" s="22"/>
      <c r="H2926" s="23">
        <v>0</v>
      </c>
      <c r="I2926" s="22"/>
      <c r="J2926" s="23" t="s">
        <v>18202</v>
      </c>
      <c r="K2926" s="22"/>
      <c r="L2926" s="23" t="s">
        <v>20770</v>
      </c>
      <c r="M2926" s="22"/>
      <c r="N2926" s="22"/>
      <c r="O2926" s="22"/>
      <c r="P2926" s="24"/>
      <c r="Q2926" s="23" t="s">
        <v>36</v>
      </c>
      <c r="R2926" s="23" t="s">
        <v>37</v>
      </c>
      <c r="S2926" s="25"/>
      <c r="T2926" s="26"/>
      <c r="U2926" s="26"/>
      <c r="V2926" s="22"/>
      <c r="W2926" s="27"/>
      <c r="X2926" s="8"/>
      <c r="Y2926" s="8"/>
      <c r="Z2926" s="8"/>
      <c r="AA2926" s="8"/>
      <c r="AB2926" s="8"/>
      <c r="AC2926" s="8"/>
      <c r="AD2926" s="8"/>
      <c r="AE2926" s="8"/>
      <c r="AF2926" s="8"/>
      <c r="AG2926" s="8"/>
      <c r="AH2926" s="8"/>
      <c r="AI2926" s="8"/>
      <c r="AJ2926" s="8"/>
      <c r="AK2926" s="8"/>
    </row>
    <row r="2927" spans="1:37" ht="60.75">
      <c r="A2927" s="18">
        <v>6178</v>
      </c>
      <c r="B2927" s="19"/>
      <c r="C2927" s="28" t="s">
        <v>23197</v>
      </c>
      <c r="D2927" s="28" t="s">
        <v>23198</v>
      </c>
      <c r="E2927" s="22"/>
      <c r="F2927" s="22"/>
      <c r="G2927" s="22"/>
      <c r="H2927" s="23">
        <v>0</v>
      </c>
      <c r="I2927" s="22"/>
      <c r="J2927" s="23" t="s">
        <v>18202</v>
      </c>
      <c r="K2927" s="22"/>
      <c r="L2927" s="23" t="s">
        <v>20770</v>
      </c>
      <c r="M2927" s="22"/>
      <c r="N2927" s="22"/>
      <c r="O2927" s="22"/>
      <c r="P2927" s="24"/>
      <c r="Q2927" s="23" t="s">
        <v>29</v>
      </c>
      <c r="R2927" s="23" t="s">
        <v>30</v>
      </c>
      <c r="S2927" s="25"/>
      <c r="T2927" s="26"/>
      <c r="U2927" s="26"/>
      <c r="V2927" s="22"/>
      <c r="W2927" s="27"/>
      <c r="X2927" s="8"/>
      <c r="Y2927" s="8"/>
      <c r="Z2927" s="8"/>
      <c r="AA2927" s="8"/>
      <c r="AB2927" s="8"/>
      <c r="AC2927" s="8"/>
      <c r="AD2927" s="8"/>
      <c r="AE2927" s="8"/>
      <c r="AF2927" s="8"/>
      <c r="AG2927" s="8"/>
      <c r="AH2927" s="8"/>
      <c r="AI2927" s="8"/>
      <c r="AJ2927" s="8"/>
      <c r="AK2927" s="8"/>
    </row>
    <row r="2928" spans="1:37" ht="30.75">
      <c r="A2928" s="18">
        <v>6180</v>
      </c>
      <c r="B2928" s="19"/>
      <c r="C2928" s="28" t="s">
        <v>23199</v>
      </c>
      <c r="D2928" s="28" t="s">
        <v>23200</v>
      </c>
      <c r="E2928" s="22"/>
      <c r="F2928" s="22"/>
      <c r="G2928" s="22"/>
      <c r="H2928" s="23">
        <v>0</v>
      </c>
      <c r="I2928" s="22"/>
      <c r="J2928" s="23" t="s">
        <v>18202</v>
      </c>
      <c r="K2928" s="22"/>
      <c r="L2928" s="23" t="s">
        <v>20770</v>
      </c>
      <c r="M2928" s="22"/>
      <c r="N2928" s="22"/>
      <c r="O2928" s="22"/>
      <c r="P2928" s="24"/>
      <c r="Q2928" s="23" t="s">
        <v>29</v>
      </c>
      <c r="R2928" s="23" t="s">
        <v>30</v>
      </c>
      <c r="S2928" s="25"/>
      <c r="T2928" s="26"/>
      <c r="U2928" s="26"/>
      <c r="V2928" s="22"/>
      <c r="W2928" s="27"/>
      <c r="X2928" s="8"/>
      <c r="Y2928" s="8"/>
      <c r="Z2928" s="8"/>
      <c r="AA2928" s="8"/>
      <c r="AB2928" s="8"/>
      <c r="AC2928" s="8"/>
      <c r="AD2928" s="8"/>
      <c r="AE2928" s="8"/>
      <c r="AF2928" s="8"/>
      <c r="AG2928" s="8"/>
      <c r="AH2928" s="8"/>
      <c r="AI2928" s="8"/>
      <c r="AJ2928" s="8"/>
      <c r="AK2928" s="8"/>
    </row>
    <row r="2929" spans="1:37" ht="60.75">
      <c r="A2929" s="18">
        <v>6188</v>
      </c>
      <c r="B2929" s="19"/>
      <c r="C2929" s="28" t="s">
        <v>23201</v>
      </c>
      <c r="D2929" s="28" t="s">
        <v>23202</v>
      </c>
      <c r="E2929" s="22"/>
      <c r="F2929" s="22"/>
      <c r="G2929" s="22"/>
      <c r="H2929" s="23">
        <v>0</v>
      </c>
      <c r="I2929" s="22"/>
      <c r="J2929" s="23" t="s">
        <v>18202</v>
      </c>
      <c r="K2929" s="22"/>
      <c r="L2929" s="23" t="s">
        <v>20770</v>
      </c>
      <c r="M2929" s="22"/>
      <c r="N2929" s="22"/>
      <c r="O2929" s="22"/>
      <c r="P2929" s="24"/>
      <c r="Q2929" s="23" t="s">
        <v>29</v>
      </c>
      <c r="R2929" s="23" t="s">
        <v>30</v>
      </c>
      <c r="S2929" s="25"/>
      <c r="T2929" s="26"/>
      <c r="U2929" s="26"/>
      <c r="V2929" s="22"/>
      <c r="W2929" s="27"/>
      <c r="X2929" s="8"/>
      <c r="Y2929" s="8"/>
      <c r="Z2929" s="8"/>
      <c r="AA2929" s="8"/>
      <c r="AB2929" s="8"/>
      <c r="AC2929" s="8"/>
      <c r="AD2929" s="8"/>
      <c r="AE2929" s="8"/>
      <c r="AF2929" s="8"/>
      <c r="AG2929" s="8"/>
      <c r="AH2929" s="8"/>
      <c r="AI2929" s="8"/>
      <c r="AJ2929" s="8"/>
      <c r="AK2929" s="8"/>
    </row>
    <row r="2930" spans="1:37" ht="105.75">
      <c r="A2930" s="18">
        <v>6189</v>
      </c>
      <c r="B2930" s="19"/>
      <c r="C2930" s="28" t="s">
        <v>23201</v>
      </c>
      <c r="D2930" s="28" t="s">
        <v>23203</v>
      </c>
      <c r="E2930" s="22"/>
      <c r="F2930" s="22"/>
      <c r="G2930" s="22"/>
      <c r="H2930" s="23">
        <v>0</v>
      </c>
      <c r="I2930" s="22"/>
      <c r="J2930" s="23" t="s">
        <v>18202</v>
      </c>
      <c r="K2930" s="22"/>
      <c r="L2930" s="23" t="s">
        <v>20770</v>
      </c>
      <c r="M2930" s="22"/>
      <c r="N2930" s="22"/>
      <c r="O2930" s="22"/>
      <c r="P2930" s="24"/>
      <c r="Q2930" s="23" t="s">
        <v>29</v>
      </c>
      <c r="R2930" s="23" t="s">
        <v>30</v>
      </c>
      <c r="S2930" s="25"/>
      <c r="T2930" s="26"/>
      <c r="U2930" s="26"/>
      <c r="V2930" s="22"/>
      <c r="W2930" s="27"/>
      <c r="X2930" s="8"/>
      <c r="Y2930" s="8"/>
      <c r="Z2930" s="8"/>
      <c r="AA2930" s="8"/>
      <c r="AB2930" s="8"/>
      <c r="AC2930" s="8"/>
      <c r="AD2930" s="8"/>
      <c r="AE2930" s="8"/>
      <c r="AF2930" s="8"/>
      <c r="AG2930" s="8"/>
      <c r="AH2930" s="8"/>
      <c r="AI2930" s="8"/>
      <c r="AJ2930" s="8"/>
      <c r="AK2930" s="8"/>
    </row>
    <row r="2931" spans="1:37" ht="120.75">
      <c r="A2931" s="18">
        <v>6190</v>
      </c>
      <c r="B2931" s="19"/>
      <c r="C2931" s="28" t="s">
        <v>23204</v>
      </c>
      <c r="D2931" s="28" t="s">
        <v>23205</v>
      </c>
      <c r="E2931" s="22"/>
      <c r="F2931" s="22"/>
      <c r="G2931" s="22"/>
      <c r="H2931" s="23">
        <v>0</v>
      </c>
      <c r="I2931" s="22"/>
      <c r="J2931" s="23" t="s">
        <v>18202</v>
      </c>
      <c r="K2931" s="22"/>
      <c r="L2931" s="23" t="s">
        <v>17409</v>
      </c>
      <c r="M2931" s="22"/>
      <c r="N2931" s="22"/>
      <c r="O2931" s="22"/>
      <c r="P2931" s="24"/>
      <c r="Q2931" s="22"/>
      <c r="R2931" s="23" t="s">
        <v>19217</v>
      </c>
      <c r="S2931" s="25"/>
      <c r="T2931" s="26"/>
      <c r="U2931" s="32" t="s">
        <v>545</v>
      </c>
      <c r="V2931" s="22"/>
      <c r="W2931" s="27"/>
      <c r="X2931" s="8"/>
      <c r="Y2931" s="8"/>
      <c r="Z2931" s="8"/>
      <c r="AA2931" s="8"/>
      <c r="AB2931" s="8"/>
      <c r="AC2931" s="8"/>
      <c r="AD2931" s="8"/>
      <c r="AE2931" s="8"/>
      <c r="AF2931" s="8"/>
      <c r="AG2931" s="8"/>
      <c r="AH2931" s="8"/>
      <c r="AI2931" s="8"/>
      <c r="AJ2931" s="8"/>
      <c r="AK2931" s="8"/>
    </row>
    <row r="2932" spans="1:37" ht="120.75">
      <c r="A2932" s="18">
        <v>6191</v>
      </c>
      <c r="B2932" s="19"/>
      <c r="C2932" s="28" t="s">
        <v>23206</v>
      </c>
      <c r="D2932" s="28" t="s">
        <v>23207</v>
      </c>
      <c r="E2932" s="22"/>
      <c r="F2932" s="23" t="s">
        <v>26</v>
      </c>
      <c r="G2932" s="23" t="s">
        <v>18554</v>
      </c>
      <c r="H2932" s="23">
        <v>0</v>
      </c>
      <c r="I2932" s="22"/>
      <c r="J2932" s="23" t="s">
        <v>18202</v>
      </c>
      <c r="K2932" s="29">
        <v>43497</v>
      </c>
      <c r="L2932" s="23" t="s">
        <v>19617</v>
      </c>
      <c r="M2932" s="22"/>
      <c r="N2932" s="23" t="s">
        <v>3960</v>
      </c>
      <c r="O2932" s="22"/>
      <c r="P2932" s="24"/>
      <c r="Q2932" s="23" t="s">
        <v>29</v>
      </c>
      <c r="R2932" s="23" t="s">
        <v>30</v>
      </c>
      <c r="S2932" s="25"/>
      <c r="T2932" s="26"/>
      <c r="U2932" s="26"/>
      <c r="V2932" s="22"/>
      <c r="W2932" s="27"/>
      <c r="X2932" s="8"/>
      <c r="Y2932" s="8"/>
      <c r="Z2932" s="8"/>
      <c r="AA2932" s="8"/>
      <c r="AB2932" s="8"/>
      <c r="AC2932" s="8"/>
      <c r="AD2932" s="8"/>
      <c r="AE2932" s="8"/>
      <c r="AF2932" s="8"/>
      <c r="AG2932" s="8"/>
      <c r="AH2932" s="8"/>
      <c r="AI2932" s="8"/>
      <c r="AJ2932" s="8"/>
      <c r="AK2932" s="8"/>
    </row>
    <row r="2933" spans="1:37" ht="409.6">
      <c r="A2933" s="18">
        <v>6192</v>
      </c>
      <c r="B2933" s="19"/>
      <c r="C2933" s="28" t="s">
        <v>23208</v>
      </c>
      <c r="D2933" s="21"/>
      <c r="E2933" s="22"/>
      <c r="F2933" s="22"/>
      <c r="G2933" s="22"/>
      <c r="H2933" s="23">
        <v>0</v>
      </c>
      <c r="I2933" s="22"/>
      <c r="J2933" s="23" t="s">
        <v>18202</v>
      </c>
      <c r="K2933" s="22"/>
      <c r="L2933" s="23" t="s">
        <v>21045</v>
      </c>
      <c r="M2933" s="23">
        <v>2017</v>
      </c>
      <c r="N2933" s="22"/>
      <c r="O2933" s="22"/>
      <c r="P2933" s="24"/>
      <c r="Q2933" s="23" t="s">
        <v>20</v>
      </c>
      <c r="R2933" s="23" t="s">
        <v>21</v>
      </c>
      <c r="S2933" s="25"/>
      <c r="T2933" s="26"/>
      <c r="U2933" s="26"/>
      <c r="V2933" s="22"/>
      <c r="W2933" s="27"/>
      <c r="X2933" s="8"/>
      <c r="Y2933" s="8"/>
      <c r="Z2933" s="8"/>
      <c r="AA2933" s="8"/>
      <c r="AB2933" s="8"/>
      <c r="AC2933" s="8"/>
      <c r="AD2933" s="8"/>
      <c r="AE2933" s="8"/>
      <c r="AF2933" s="8"/>
      <c r="AG2933" s="8"/>
      <c r="AH2933" s="8"/>
      <c r="AI2933" s="8"/>
      <c r="AJ2933" s="8"/>
      <c r="AK2933" s="8"/>
    </row>
    <row r="2934" spans="1:37" ht="409.6">
      <c r="A2934" s="18">
        <v>6193</v>
      </c>
      <c r="B2934" s="19"/>
      <c r="C2934" s="28" t="s">
        <v>23209</v>
      </c>
      <c r="D2934" s="21"/>
      <c r="E2934" s="22"/>
      <c r="F2934" s="22"/>
      <c r="G2934" s="22"/>
      <c r="H2934" s="23">
        <v>0</v>
      </c>
      <c r="I2934" s="22"/>
      <c r="J2934" s="23" t="s">
        <v>18202</v>
      </c>
      <c r="K2934" s="22"/>
      <c r="L2934" s="23" t="s">
        <v>2053</v>
      </c>
      <c r="M2934" s="23">
        <v>2017</v>
      </c>
      <c r="N2934" s="22"/>
      <c r="O2934" s="22"/>
      <c r="P2934" s="24"/>
      <c r="Q2934" s="23" t="s">
        <v>20</v>
      </c>
      <c r="R2934" s="23" t="s">
        <v>21</v>
      </c>
      <c r="S2934" s="25"/>
      <c r="T2934" s="26"/>
      <c r="U2934" s="26"/>
      <c r="V2934" s="22"/>
      <c r="W2934" s="27"/>
      <c r="X2934" s="8"/>
      <c r="Y2934" s="8"/>
      <c r="Z2934" s="8"/>
      <c r="AA2934" s="8"/>
      <c r="AB2934" s="8"/>
      <c r="AC2934" s="8"/>
      <c r="AD2934" s="8"/>
      <c r="AE2934" s="8"/>
      <c r="AF2934" s="8"/>
      <c r="AG2934" s="8"/>
      <c r="AH2934" s="8"/>
      <c r="AI2934" s="8"/>
      <c r="AJ2934" s="8"/>
      <c r="AK2934" s="8"/>
    </row>
    <row r="2935" spans="1:37" ht="150.75">
      <c r="A2935" s="18">
        <v>6194</v>
      </c>
      <c r="B2935" s="19"/>
      <c r="C2935" s="28" t="s">
        <v>23210</v>
      </c>
      <c r="D2935" s="28" t="s">
        <v>23211</v>
      </c>
      <c r="E2935" s="22"/>
      <c r="F2935" s="23" t="s">
        <v>466</v>
      </c>
      <c r="G2935" s="22"/>
      <c r="H2935" s="23">
        <v>0</v>
      </c>
      <c r="I2935" s="22"/>
      <c r="J2935" s="23" t="s">
        <v>18202</v>
      </c>
      <c r="K2935" s="22"/>
      <c r="L2935" s="23" t="s">
        <v>2053</v>
      </c>
      <c r="M2935" s="22"/>
      <c r="N2935" s="22"/>
      <c r="O2935" s="22"/>
      <c r="P2935" s="24"/>
      <c r="Q2935" s="23" t="s">
        <v>36</v>
      </c>
      <c r="R2935" s="23" t="s">
        <v>37</v>
      </c>
      <c r="S2935" s="25"/>
      <c r="T2935" s="26"/>
      <c r="U2935" s="26"/>
      <c r="V2935" s="22"/>
      <c r="W2935" s="27"/>
      <c r="X2935" s="8"/>
      <c r="Y2935" s="8"/>
      <c r="Z2935" s="8"/>
      <c r="AA2935" s="8"/>
      <c r="AB2935" s="8"/>
      <c r="AC2935" s="8"/>
      <c r="AD2935" s="8"/>
      <c r="AE2935" s="8"/>
      <c r="AF2935" s="8"/>
      <c r="AG2935" s="8"/>
      <c r="AH2935" s="8"/>
      <c r="AI2935" s="8"/>
      <c r="AJ2935" s="8"/>
      <c r="AK2935" s="8"/>
    </row>
    <row r="2936" spans="1:37" ht="90.75">
      <c r="A2936" s="18">
        <v>6195</v>
      </c>
      <c r="B2936" s="19"/>
      <c r="C2936" s="28" t="s">
        <v>23212</v>
      </c>
      <c r="D2936" s="28" t="s">
        <v>23213</v>
      </c>
      <c r="E2936" s="22"/>
      <c r="F2936" s="23" t="s">
        <v>1628</v>
      </c>
      <c r="G2936" s="22"/>
      <c r="H2936" s="23">
        <v>0</v>
      </c>
      <c r="I2936" s="22"/>
      <c r="J2936" s="23" t="s">
        <v>18202</v>
      </c>
      <c r="K2936" s="22"/>
      <c r="L2936" s="23" t="s">
        <v>2053</v>
      </c>
      <c r="M2936" s="22"/>
      <c r="N2936" s="22"/>
      <c r="O2936" s="22"/>
      <c r="P2936" s="24"/>
      <c r="Q2936" s="23" t="s">
        <v>36</v>
      </c>
      <c r="R2936" s="23" t="s">
        <v>37</v>
      </c>
      <c r="S2936" s="25"/>
      <c r="T2936" s="26"/>
      <c r="U2936" s="26"/>
      <c r="V2936" s="22"/>
      <c r="W2936" s="27"/>
      <c r="X2936" s="8"/>
      <c r="Y2936" s="8"/>
      <c r="Z2936" s="8"/>
      <c r="AA2936" s="8"/>
      <c r="AB2936" s="8"/>
      <c r="AC2936" s="8"/>
      <c r="AD2936" s="8"/>
      <c r="AE2936" s="8"/>
      <c r="AF2936" s="8"/>
      <c r="AG2936" s="8"/>
      <c r="AH2936" s="8"/>
      <c r="AI2936" s="8"/>
      <c r="AJ2936" s="8"/>
      <c r="AK2936" s="8"/>
    </row>
    <row r="2937" spans="1:37" ht="75.75">
      <c r="A2937" s="18">
        <v>6196</v>
      </c>
      <c r="B2937" s="30" t="s">
        <v>13</v>
      </c>
      <c r="C2937" s="28" t="s">
        <v>23214</v>
      </c>
      <c r="D2937" s="28" t="s">
        <v>23215</v>
      </c>
      <c r="E2937" s="22"/>
      <c r="F2937" s="23" t="s">
        <v>59</v>
      </c>
      <c r="G2937" s="22"/>
      <c r="H2937" s="23">
        <v>0</v>
      </c>
      <c r="I2937" s="22"/>
      <c r="J2937" s="23" t="s">
        <v>18202</v>
      </c>
      <c r="K2937" s="23" t="s">
        <v>18203</v>
      </c>
      <c r="L2937" s="23" t="s">
        <v>35</v>
      </c>
      <c r="M2937" s="22"/>
      <c r="N2937" s="22"/>
      <c r="O2937" s="23" t="s">
        <v>23216</v>
      </c>
      <c r="P2937" s="24"/>
      <c r="Q2937" s="23" t="s">
        <v>99</v>
      </c>
      <c r="R2937" s="23" t="s">
        <v>10886</v>
      </c>
      <c r="S2937" s="25"/>
      <c r="T2937" s="26"/>
      <c r="U2937" s="26"/>
      <c r="V2937" s="22"/>
      <c r="W2937" s="27"/>
      <c r="X2937" s="8"/>
      <c r="Y2937" s="8"/>
      <c r="Z2937" s="8"/>
      <c r="AA2937" s="8"/>
      <c r="AB2937" s="8"/>
      <c r="AC2937" s="8"/>
      <c r="AD2937" s="8"/>
      <c r="AE2937" s="8"/>
      <c r="AF2937" s="8"/>
      <c r="AG2937" s="8"/>
      <c r="AH2937" s="8"/>
      <c r="AI2937" s="8"/>
      <c r="AJ2937" s="8"/>
      <c r="AK2937" s="8"/>
    </row>
    <row r="2938" spans="1:37" ht="75.75">
      <c r="A2938" s="18">
        <v>6197</v>
      </c>
      <c r="B2938" s="30" t="s">
        <v>13</v>
      </c>
      <c r="C2938" s="28" t="s">
        <v>23214</v>
      </c>
      <c r="D2938" s="28" t="s">
        <v>23217</v>
      </c>
      <c r="E2938" s="22"/>
      <c r="F2938" s="23" t="s">
        <v>59</v>
      </c>
      <c r="G2938" s="22"/>
      <c r="H2938" s="23">
        <v>0</v>
      </c>
      <c r="I2938" s="22"/>
      <c r="J2938" s="23" t="s">
        <v>18202</v>
      </c>
      <c r="K2938" s="23" t="s">
        <v>18203</v>
      </c>
      <c r="L2938" s="23" t="s">
        <v>35</v>
      </c>
      <c r="M2938" s="22"/>
      <c r="N2938" s="22"/>
      <c r="O2938" s="23" t="s">
        <v>23216</v>
      </c>
      <c r="P2938" s="24"/>
      <c r="Q2938" s="23" t="s">
        <v>99</v>
      </c>
      <c r="R2938" s="23" t="s">
        <v>10886</v>
      </c>
      <c r="S2938" s="25"/>
      <c r="T2938" s="26"/>
      <c r="U2938" s="26"/>
      <c r="V2938" s="22"/>
      <c r="W2938" s="27"/>
      <c r="X2938" s="8"/>
      <c r="Y2938" s="8"/>
      <c r="Z2938" s="8"/>
      <c r="AA2938" s="8"/>
      <c r="AB2938" s="8"/>
      <c r="AC2938" s="8"/>
      <c r="AD2938" s="8"/>
      <c r="AE2938" s="8"/>
      <c r="AF2938" s="8"/>
      <c r="AG2938" s="8"/>
      <c r="AH2938" s="8"/>
      <c r="AI2938" s="8"/>
      <c r="AJ2938" s="8"/>
      <c r="AK2938" s="8"/>
    </row>
    <row r="2939" spans="1:37" ht="90.75">
      <c r="A2939" s="18">
        <v>6205</v>
      </c>
      <c r="B2939" s="19"/>
      <c r="C2939" s="28" t="s">
        <v>23218</v>
      </c>
      <c r="D2939" s="28" t="s">
        <v>23219</v>
      </c>
      <c r="E2939" s="22"/>
      <c r="F2939" s="23" t="s">
        <v>108</v>
      </c>
      <c r="G2939" s="22"/>
      <c r="H2939" s="23">
        <v>0</v>
      </c>
      <c r="I2939" s="22"/>
      <c r="J2939" s="23" t="s">
        <v>18202</v>
      </c>
      <c r="K2939" s="22"/>
      <c r="L2939" s="23" t="s">
        <v>18223</v>
      </c>
      <c r="M2939" s="23" t="s">
        <v>11857</v>
      </c>
      <c r="N2939" s="22"/>
      <c r="O2939" s="22"/>
      <c r="P2939" s="24"/>
      <c r="Q2939" s="23" t="s">
        <v>29</v>
      </c>
      <c r="R2939" s="23" t="s">
        <v>30</v>
      </c>
      <c r="S2939" s="25"/>
      <c r="T2939" s="26"/>
      <c r="U2939" s="26"/>
      <c r="V2939" s="22"/>
      <c r="W2939" s="27"/>
      <c r="X2939" s="8"/>
      <c r="Y2939" s="8"/>
      <c r="Z2939" s="8"/>
      <c r="AA2939" s="8"/>
      <c r="AB2939" s="8"/>
      <c r="AC2939" s="8"/>
      <c r="AD2939" s="8"/>
      <c r="AE2939" s="8"/>
      <c r="AF2939" s="8"/>
      <c r="AG2939" s="8"/>
      <c r="AH2939" s="8"/>
      <c r="AI2939" s="8"/>
      <c r="AJ2939" s="8"/>
      <c r="AK2939" s="8"/>
    </row>
    <row r="2940" spans="1:37" ht="255.75">
      <c r="A2940" s="18">
        <v>6211</v>
      </c>
      <c r="B2940" s="19"/>
      <c r="C2940" s="28" t="s">
        <v>23220</v>
      </c>
      <c r="D2940" s="28" t="s">
        <v>23221</v>
      </c>
      <c r="E2940" s="22"/>
      <c r="F2940" s="23" t="s">
        <v>1628</v>
      </c>
      <c r="G2940" s="22"/>
      <c r="H2940" s="23">
        <v>0</v>
      </c>
      <c r="I2940" s="22"/>
      <c r="J2940" s="23" t="s">
        <v>18202</v>
      </c>
      <c r="K2940" s="22"/>
      <c r="L2940" s="23" t="s">
        <v>2053</v>
      </c>
      <c r="M2940" s="22"/>
      <c r="N2940" s="22"/>
      <c r="O2940" s="22"/>
      <c r="P2940" s="24"/>
      <c r="Q2940" s="23" t="s">
        <v>36</v>
      </c>
      <c r="R2940" s="23" t="s">
        <v>37</v>
      </c>
      <c r="S2940" s="25"/>
      <c r="T2940" s="26"/>
      <c r="U2940" s="26"/>
      <c r="V2940" s="22"/>
      <c r="W2940" s="27"/>
      <c r="X2940" s="8"/>
      <c r="Y2940" s="8"/>
      <c r="Z2940" s="8"/>
      <c r="AA2940" s="8"/>
      <c r="AB2940" s="8"/>
      <c r="AC2940" s="8"/>
      <c r="AD2940" s="8"/>
      <c r="AE2940" s="8"/>
      <c r="AF2940" s="8"/>
      <c r="AG2940" s="8"/>
      <c r="AH2940" s="8"/>
      <c r="AI2940" s="8"/>
      <c r="AJ2940" s="8"/>
      <c r="AK2940" s="8"/>
    </row>
    <row r="2941" spans="1:37" ht="240.75">
      <c r="A2941" s="18">
        <v>6212</v>
      </c>
      <c r="B2941" s="19"/>
      <c r="C2941" s="28" t="s">
        <v>23220</v>
      </c>
      <c r="D2941" s="28" t="s">
        <v>23222</v>
      </c>
      <c r="E2941" s="22"/>
      <c r="F2941" s="23" t="s">
        <v>1628</v>
      </c>
      <c r="G2941" s="22"/>
      <c r="H2941" s="23">
        <v>0</v>
      </c>
      <c r="I2941" s="22"/>
      <c r="J2941" s="23" t="s">
        <v>18202</v>
      </c>
      <c r="K2941" s="22"/>
      <c r="L2941" s="23" t="s">
        <v>2053</v>
      </c>
      <c r="M2941" s="22"/>
      <c r="N2941" s="22"/>
      <c r="O2941" s="22"/>
      <c r="P2941" s="24"/>
      <c r="Q2941" s="23" t="s">
        <v>36</v>
      </c>
      <c r="R2941" s="23" t="s">
        <v>37</v>
      </c>
      <c r="S2941" s="25"/>
      <c r="T2941" s="26"/>
      <c r="U2941" s="26"/>
      <c r="V2941" s="22"/>
      <c r="W2941" s="27"/>
      <c r="X2941" s="8"/>
      <c r="Y2941" s="8"/>
      <c r="Z2941" s="8"/>
      <c r="AA2941" s="8"/>
      <c r="AB2941" s="8"/>
      <c r="AC2941" s="8"/>
      <c r="AD2941" s="8"/>
      <c r="AE2941" s="8"/>
      <c r="AF2941" s="8"/>
      <c r="AG2941" s="8"/>
      <c r="AH2941" s="8"/>
      <c r="AI2941" s="8"/>
      <c r="AJ2941" s="8"/>
      <c r="AK2941" s="8"/>
    </row>
    <row r="2942" spans="1:37" ht="255.75">
      <c r="A2942" s="18">
        <v>6213</v>
      </c>
      <c r="B2942" s="30" t="s">
        <v>13</v>
      </c>
      <c r="C2942" s="28" t="s">
        <v>23223</v>
      </c>
      <c r="D2942" s="28" t="s">
        <v>23224</v>
      </c>
      <c r="E2942" s="22"/>
      <c r="F2942" s="22"/>
      <c r="G2942" s="22"/>
      <c r="H2942" s="23">
        <v>0</v>
      </c>
      <c r="I2942" s="22"/>
      <c r="J2942" s="23" t="s">
        <v>18202</v>
      </c>
      <c r="K2942" s="22"/>
      <c r="L2942" s="23" t="s">
        <v>20770</v>
      </c>
      <c r="M2942" s="22"/>
      <c r="N2942" s="22"/>
      <c r="O2942" s="22"/>
      <c r="P2942" s="24"/>
      <c r="Q2942" s="23" t="s">
        <v>36</v>
      </c>
      <c r="R2942" s="23" t="s">
        <v>37</v>
      </c>
      <c r="S2942" s="34" t="s">
        <v>23221</v>
      </c>
      <c r="T2942" s="26"/>
      <c r="U2942" s="26"/>
      <c r="V2942" s="22"/>
      <c r="W2942" s="27"/>
      <c r="X2942" s="8"/>
      <c r="Y2942" s="8"/>
      <c r="Z2942" s="8"/>
      <c r="AA2942" s="8"/>
      <c r="AB2942" s="8"/>
      <c r="AC2942" s="8"/>
      <c r="AD2942" s="8"/>
      <c r="AE2942" s="8"/>
      <c r="AF2942" s="8"/>
      <c r="AG2942" s="8"/>
      <c r="AH2942" s="8"/>
      <c r="AI2942" s="8"/>
      <c r="AJ2942" s="8"/>
      <c r="AK2942" s="8"/>
    </row>
    <row r="2943" spans="1:37" ht="255.75">
      <c r="A2943" s="18">
        <v>6214</v>
      </c>
      <c r="B2943" s="30" t="s">
        <v>13</v>
      </c>
      <c r="C2943" s="28" t="s">
        <v>23223</v>
      </c>
      <c r="D2943" s="28" t="s">
        <v>23225</v>
      </c>
      <c r="E2943" s="22"/>
      <c r="F2943" s="22"/>
      <c r="G2943" s="22"/>
      <c r="H2943" s="23">
        <v>0</v>
      </c>
      <c r="I2943" s="22"/>
      <c r="J2943" s="23" t="s">
        <v>18202</v>
      </c>
      <c r="K2943" s="22"/>
      <c r="L2943" s="23" t="s">
        <v>20770</v>
      </c>
      <c r="M2943" s="22"/>
      <c r="N2943" s="22"/>
      <c r="O2943" s="22"/>
      <c r="P2943" s="24"/>
      <c r="Q2943" s="23" t="s">
        <v>36</v>
      </c>
      <c r="R2943" s="23" t="s">
        <v>37</v>
      </c>
      <c r="S2943" s="34" t="s">
        <v>23222</v>
      </c>
      <c r="T2943" s="26"/>
      <c r="U2943" s="26"/>
      <c r="V2943" s="22"/>
      <c r="W2943" s="27"/>
      <c r="X2943" s="8"/>
      <c r="Y2943" s="8"/>
      <c r="Z2943" s="8"/>
      <c r="AA2943" s="8"/>
      <c r="AB2943" s="8"/>
      <c r="AC2943" s="8"/>
      <c r="AD2943" s="8"/>
      <c r="AE2943" s="8"/>
      <c r="AF2943" s="8"/>
      <c r="AG2943" s="8"/>
      <c r="AH2943" s="8"/>
      <c r="AI2943" s="8"/>
      <c r="AJ2943" s="8"/>
      <c r="AK2943" s="8"/>
    </row>
    <row r="2944" spans="1:37" ht="225.75">
      <c r="A2944" s="18">
        <v>6215</v>
      </c>
      <c r="B2944" s="19"/>
      <c r="C2944" s="28" t="s">
        <v>23226</v>
      </c>
      <c r="D2944" s="28" t="s">
        <v>23227</v>
      </c>
      <c r="E2944" s="22"/>
      <c r="F2944" s="23" t="s">
        <v>1628</v>
      </c>
      <c r="G2944" s="22"/>
      <c r="H2944" s="23">
        <v>0</v>
      </c>
      <c r="I2944" s="22"/>
      <c r="J2944" s="23" t="s">
        <v>18202</v>
      </c>
      <c r="K2944" s="22"/>
      <c r="L2944" s="23" t="s">
        <v>2053</v>
      </c>
      <c r="M2944" s="22"/>
      <c r="N2944" s="22"/>
      <c r="O2944" s="22"/>
      <c r="P2944" s="24"/>
      <c r="Q2944" s="23" t="s">
        <v>36</v>
      </c>
      <c r="R2944" s="23" t="s">
        <v>37</v>
      </c>
      <c r="S2944" s="25"/>
      <c r="T2944" s="26"/>
      <c r="U2944" s="26"/>
      <c r="V2944" s="22"/>
      <c r="W2944" s="27"/>
      <c r="X2944" s="8"/>
      <c r="Y2944" s="8"/>
      <c r="Z2944" s="8"/>
      <c r="AA2944" s="8"/>
      <c r="AB2944" s="8"/>
      <c r="AC2944" s="8"/>
      <c r="AD2944" s="8"/>
      <c r="AE2944" s="8"/>
      <c r="AF2944" s="8"/>
      <c r="AG2944" s="8"/>
      <c r="AH2944" s="8"/>
      <c r="AI2944" s="8"/>
      <c r="AJ2944" s="8"/>
      <c r="AK2944" s="8"/>
    </row>
    <row r="2945" spans="1:37" ht="240.75">
      <c r="A2945" s="18">
        <v>6216</v>
      </c>
      <c r="B2945" s="19"/>
      <c r="C2945" s="28" t="s">
        <v>23228</v>
      </c>
      <c r="D2945" s="28" t="s">
        <v>23229</v>
      </c>
      <c r="E2945" s="22"/>
      <c r="F2945" s="23" t="s">
        <v>1628</v>
      </c>
      <c r="G2945" s="22"/>
      <c r="H2945" s="23">
        <v>0</v>
      </c>
      <c r="I2945" s="22"/>
      <c r="J2945" s="23" t="s">
        <v>18202</v>
      </c>
      <c r="K2945" s="22"/>
      <c r="L2945" s="23" t="s">
        <v>2053</v>
      </c>
      <c r="M2945" s="22"/>
      <c r="N2945" s="22"/>
      <c r="O2945" s="22"/>
      <c r="P2945" s="24"/>
      <c r="Q2945" s="23" t="s">
        <v>36</v>
      </c>
      <c r="R2945" s="23" t="s">
        <v>37</v>
      </c>
      <c r="S2945" s="25"/>
      <c r="T2945" s="26"/>
      <c r="U2945" s="26"/>
      <c r="V2945" s="22"/>
      <c r="W2945" s="27"/>
      <c r="X2945" s="8"/>
      <c r="Y2945" s="8"/>
      <c r="Z2945" s="8"/>
      <c r="AA2945" s="8"/>
      <c r="AB2945" s="8"/>
      <c r="AC2945" s="8"/>
      <c r="AD2945" s="8"/>
      <c r="AE2945" s="8"/>
      <c r="AF2945" s="8"/>
      <c r="AG2945" s="8"/>
      <c r="AH2945" s="8"/>
      <c r="AI2945" s="8"/>
      <c r="AJ2945" s="8"/>
      <c r="AK2945" s="8"/>
    </row>
    <row r="2946" spans="1:37" ht="135.75">
      <c r="A2946" s="18">
        <v>6217</v>
      </c>
      <c r="B2946" s="19"/>
      <c r="C2946" s="28" t="s">
        <v>23230</v>
      </c>
      <c r="D2946" s="28" t="s">
        <v>23231</v>
      </c>
      <c r="E2946" s="22"/>
      <c r="F2946" s="23" t="s">
        <v>1628</v>
      </c>
      <c r="G2946" s="22"/>
      <c r="H2946" s="23">
        <v>0</v>
      </c>
      <c r="I2946" s="22"/>
      <c r="J2946" s="23" t="s">
        <v>18202</v>
      </c>
      <c r="K2946" s="22"/>
      <c r="L2946" s="23" t="s">
        <v>2053</v>
      </c>
      <c r="M2946" s="22"/>
      <c r="N2946" s="22"/>
      <c r="O2946" s="22"/>
      <c r="P2946" s="24"/>
      <c r="Q2946" s="23" t="s">
        <v>36</v>
      </c>
      <c r="R2946" s="23" t="s">
        <v>37</v>
      </c>
      <c r="S2946" s="25"/>
      <c r="T2946" s="26"/>
      <c r="U2946" s="26"/>
      <c r="V2946" s="22"/>
      <c r="W2946" s="27"/>
      <c r="X2946" s="8"/>
      <c r="Y2946" s="8"/>
      <c r="Z2946" s="8"/>
      <c r="AA2946" s="8"/>
      <c r="AB2946" s="8"/>
      <c r="AC2946" s="8"/>
      <c r="AD2946" s="8"/>
      <c r="AE2946" s="8"/>
      <c r="AF2946" s="8"/>
      <c r="AG2946" s="8"/>
      <c r="AH2946" s="8"/>
      <c r="AI2946" s="8"/>
      <c r="AJ2946" s="8"/>
      <c r="AK2946" s="8"/>
    </row>
    <row r="2947" spans="1:37" ht="180.75">
      <c r="A2947" s="18">
        <v>6218</v>
      </c>
      <c r="B2947" s="19"/>
      <c r="C2947" s="28" t="s">
        <v>23230</v>
      </c>
      <c r="D2947" s="28" t="s">
        <v>23232</v>
      </c>
      <c r="E2947" s="22"/>
      <c r="F2947" s="23" t="s">
        <v>1628</v>
      </c>
      <c r="G2947" s="22"/>
      <c r="H2947" s="23">
        <v>0</v>
      </c>
      <c r="I2947" s="22"/>
      <c r="J2947" s="23" t="s">
        <v>18202</v>
      </c>
      <c r="K2947" s="22"/>
      <c r="L2947" s="23" t="s">
        <v>2053</v>
      </c>
      <c r="M2947" s="22"/>
      <c r="N2947" s="22"/>
      <c r="O2947" s="22"/>
      <c r="P2947" s="24"/>
      <c r="Q2947" s="23" t="s">
        <v>36</v>
      </c>
      <c r="R2947" s="23" t="s">
        <v>37</v>
      </c>
      <c r="S2947" s="25"/>
      <c r="T2947" s="26"/>
      <c r="U2947" s="26"/>
      <c r="V2947" s="22"/>
      <c r="W2947" s="27"/>
      <c r="X2947" s="8"/>
      <c r="Y2947" s="8"/>
      <c r="Z2947" s="8"/>
      <c r="AA2947" s="8"/>
      <c r="AB2947" s="8"/>
      <c r="AC2947" s="8"/>
      <c r="AD2947" s="8"/>
      <c r="AE2947" s="8"/>
      <c r="AF2947" s="8"/>
      <c r="AG2947" s="8"/>
      <c r="AH2947" s="8"/>
      <c r="AI2947" s="8"/>
      <c r="AJ2947" s="8"/>
      <c r="AK2947" s="8"/>
    </row>
    <row r="2948" spans="1:37" ht="150.75">
      <c r="A2948" s="18">
        <v>6219</v>
      </c>
      <c r="B2948" s="19"/>
      <c r="C2948" s="28" t="s">
        <v>23230</v>
      </c>
      <c r="D2948" s="28" t="s">
        <v>23233</v>
      </c>
      <c r="E2948" s="22"/>
      <c r="F2948" s="23" t="s">
        <v>1628</v>
      </c>
      <c r="G2948" s="22"/>
      <c r="H2948" s="23">
        <v>0</v>
      </c>
      <c r="I2948" s="22"/>
      <c r="J2948" s="23" t="s">
        <v>18202</v>
      </c>
      <c r="K2948" s="22"/>
      <c r="L2948" s="23" t="s">
        <v>2053</v>
      </c>
      <c r="M2948" s="22"/>
      <c r="N2948" s="22"/>
      <c r="O2948" s="22"/>
      <c r="P2948" s="24"/>
      <c r="Q2948" s="23" t="s">
        <v>36</v>
      </c>
      <c r="R2948" s="23" t="s">
        <v>37</v>
      </c>
      <c r="S2948" s="25"/>
      <c r="T2948" s="26"/>
      <c r="U2948" s="26"/>
      <c r="V2948" s="22"/>
      <c r="W2948" s="27"/>
      <c r="X2948" s="8"/>
      <c r="Y2948" s="8"/>
      <c r="Z2948" s="8"/>
      <c r="AA2948" s="8"/>
      <c r="AB2948" s="8"/>
      <c r="AC2948" s="8"/>
      <c r="AD2948" s="8"/>
      <c r="AE2948" s="8"/>
      <c r="AF2948" s="8"/>
      <c r="AG2948" s="8"/>
      <c r="AH2948" s="8"/>
      <c r="AI2948" s="8"/>
      <c r="AJ2948" s="8"/>
      <c r="AK2948" s="8"/>
    </row>
    <row r="2949" spans="1:37" ht="150.75">
      <c r="A2949" s="18">
        <v>6220</v>
      </c>
      <c r="B2949" s="19"/>
      <c r="C2949" s="28" t="s">
        <v>23230</v>
      </c>
      <c r="D2949" s="28" t="s">
        <v>23233</v>
      </c>
      <c r="E2949" s="22"/>
      <c r="F2949" s="23" t="s">
        <v>1628</v>
      </c>
      <c r="G2949" s="22"/>
      <c r="H2949" s="23">
        <v>0</v>
      </c>
      <c r="I2949" s="22"/>
      <c r="J2949" s="23" t="s">
        <v>18202</v>
      </c>
      <c r="K2949" s="22"/>
      <c r="L2949" s="23" t="s">
        <v>2053</v>
      </c>
      <c r="M2949" s="22"/>
      <c r="N2949" s="22"/>
      <c r="O2949" s="22"/>
      <c r="P2949" s="24"/>
      <c r="Q2949" s="23" t="s">
        <v>36</v>
      </c>
      <c r="R2949" s="23" t="s">
        <v>37</v>
      </c>
      <c r="S2949" s="25"/>
      <c r="T2949" s="26"/>
      <c r="U2949" s="26"/>
      <c r="V2949" s="22"/>
      <c r="W2949" s="27"/>
      <c r="X2949" s="8"/>
      <c r="Y2949" s="8"/>
      <c r="Z2949" s="8"/>
      <c r="AA2949" s="8"/>
      <c r="AB2949" s="8"/>
      <c r="AC2949" s="8"/>
      <c r="AD2949" s="8"/>
      <c r="AE2949" s="8"/>
      <c r="AF2949" s="8"/>
      <c r="AG2949" s="8"/>
      <c r="AH2949" s="8"/>
      <c r="AI2949" s="8"/>
      <c r="AJ2949" s="8"/>
      <c r="AK2949" s="8"/>
    </row>
    <row r="2950" spans="1:37" ht="135.75">
      <c r="A2950" s="18">
        <v>6224</v>
      </c>
      <c r="B2950" s="19"/>
      <c r="C2950" s="28" t="s">
        <v>23234</v>
      </c>
      <c r="D2950" s="28" t="s">
        <v>23235</v>
      </c>
      <c r="E2950" s="22"/>
      <c r="F2950" s="22"/>
      <c r="G2950" s="22"/>
      <c r="H2950" s="23">
        <v>0</v>
      </c>
      <c r="I2950" s="22"/>
      <c r="J2950" s="23" t="s">
        <v>18202</v>
      </c>
      <c r="K2950" s="22"/>
      <c r="L2950" s="23" t="s">
        <v>61</v>
      </c>
      <c r="M2950" s="22"/>
      <c r="N2950" s="22"/>
      <c r="O2950" s="22"/>
      <c r="P2950" s="24"/>
      <c r="Q2950" s="22"/>
      <c r="R2950" s="22"/>
      <c r="S2950" s="25"/>
      <c r="T2950" s="26"/>
      <c r="U2950" s="26"/>
      <c r="V2950" s="22"/>
      <c r="W2950" s="27"/>
      <c r="X2950" s="8"/>
      <c r="Y2950" s="8"/>
      <c r="Z2950" s="8"/>
      <c r="AA2950" s="8"/>
      <c r="AB2950" s="8"/>
      <c r="AC2950" s="8"/>
      <c r="AD2950" s="8"/>
      <c r="AE2950" s="8"/>
      <c r="AF2950" s="8"/>
      <c r="AG2950" s="8"/>
      <c r="AH2950" s="8"/>
      <c r="AI2950" s="8"/>
      <c r="AJ2950" s="8"/>
      <c r="AK2950" s="8"/>
    </row>
    <row r="2951" spans="1:37" ht="150.75">
      <c r="A2951" s="18">
        <v>6225</v>
      </c>
      <c r="B2951" s="19"/>
      <c r="C2951" s="28" t="s">
        <v>23236</v>
      </c>
      <c r="D2951" s="28" t="s">
        <v>23237</v>
      </c>
      <c r="E2951" s="22"/>
      <c r="F2951" s="22"/>
      <c r="G2951" s="22"/>
      <c r="H2951" s="23">
        <v>0</v>
      </c>
      <c r="I2951" s="22"/>
      <c r="J2951" s="23" t="s">
        <v>18202</v>
      </c>
      <c r="K2951" s="22"/>
      <c r="L2951" s="23" t="s">
        <v>61</v>
      </c>
      <c r="M2951" s="22"/>
      <c r="N2951" s="22"/>
      <c r="O2951" s="22"/>
      <c r="P2951" s="24"/>
      <c r="Q2951" s="22"/>
      <c r="R2951" s="22"/>
      <c r="S2951" s="25"/>
      <c r="T2951" s="26"/>
      <c r="U2951" s="26"/>
      <c r="V2951" s="22"/>
      <c r="W2951" s="27"/>
      <c r="X2951" s="8"/>
      <c r="Y2951" s="8"/>
      <c r="Z2951" s="8"/>
      <c r="AA2951" s="8"/>
      <c r="AB2951" s="8"/>
      <c r="AC2951" s="8"/>
      <c r="AD2951" s="8"/>
      <c r="AE2951" s="8"/>
      <c r="AF2951" s="8"/>
      <c r="AG2951" s="8"/>
      <c r="AH2951" s="8"/>
      <c r="AI2951" s="8"/>
      <c r="AJ2951" s="8"/>
      <c r="AK2951" s="8"/>
    </row>
    <row r="2952" spans="1:37" ht="150.75">
      <c r="A2952" s="18">
        <v>6226</v>
      </c>
      <c r="B2952" s="19"/>
      <c r="C2952" s="28" t="s">
        <v>23238</v>
      </c>
      <c r="D2952" s="28" t="s">
        <v>23239</v>
      </c>
      <c r="E2952" s="22"/>
      <c r="F2952" s="22"/>
      <c r="G2952" s="22"/>
      <c r="H2952" s="23">
        <v>0</v>
      </c>
      <c r="I2952" s="22"/>
      <c r="J2952" s="23" t="s">
        <v>18202</v>
      </c>
      <c r="K2952" s="22"/>
      <c r="L2952" s="23" t="s">
        <v>61</v>
      </c>
      <c r="M2952" s="22"/>
      <c r="N2952" s="22"/>
      <c r="O2952" s="22"/>
      <c r="P2952" s="24"/>
      <c r="Q2952" s="22"/>
      <c r="R2952" s="22"/>
      <c r="S2952" s="25"/>
      <c r="T2952" s="26"/>
      <c r="U2952" s="26"/>
      <c r="V2952" s="22"/>
      <c r="W2952" s="27"/>
      <c r="X2952" s="8"/>
      <c r="Y2952" s="8"/>
      <c r="Z2952" s="8"/>
      <c r="AA2952" s="8"/>
      <c r="AB2952" s="8"/>
      <c r="AC2952" s="8"/>
      <c r="AD2952" s="8"/>
      <c r="AE2952" s="8"/>
      <c r="AF2952" s="8"/>
      <c r="AG2952" s="8"/>
      <c r="AH2952" s="8"/>
      <c r="AI2952" s="8"/>
      <c r="AJ2952" s="8"/>
      <c r="AK2952" s="8"/>
    </row>
    <row r="2953" spans="1:37" ht="409.6">
      <c r="A2953" s="18">
        <v>6227</v>
      </c>
      <c r="B2953" s="19"/>
      <c r="C2953" s="28" t="s">
        <v>23240</v>
      </c>
      <c r="D2953" s="21"/>
      <c r="E2953" s="22"/>
      <c r="F2953" s="22"/>
      <c r="G2953" s="22"/>
      <c r="H2953" s="23">
        <v>0</v>
      </c>
      <c r="I2953" s="22"/>
      <c r="J2953" s="23" t="s">
        <v>18202</v>
      </c>
      <c r="K2953" s="22"/>
      <c r="L2953" s="23" t="s">
        <v>22554</v>
      </c>
      <c r="M2953" s="23">
        <v>2017</v>
      </c>
      <c r="N2953" s="22"/>
      <c r="O2953" s="22"/>
      <c r="P2953" s="24"/>
      <c r="Q2953" s="23" t="s">
        <v>20</v>
      </c>
      <c r="R2953" s="23" t="s">
        <v>21</v>
      </c>
      <c r="S2953" s="25"/>
      <c r="T2953" s="26"/>
      <c r="U2953" s="26"/>
      <c r="V2953" s="22"/>
      <c r="W2953" s="27"/>
      <c r="X2953" s="8"/>
      <c r="Y2953" s="8"/>
      <c r="Z2953" s="8"/>
      <c r="AA2953" s="8"/>
      <c r="AB2953" s="8"/>
      <c r="AC2953" s="8"/>
      <c r="AD2953" s="8"/>
      <c r="AE2953" s="8"/>
      <c r="AF2953" s="8"/>
      <c r="AG2953" s="8"/>
      <c r="AH2953" s="8"/>
      <c r="AI2953" s="8"/>
      <c r="AJ2953" s="8"/>
      <c r="AK2953" s="8"/>
    </row>
    <row r="2954" spans="1:37" ht="120.75">
      <c r="A2954" s="18">
        <v>6229</v>
      </c>
      <c r="B2954" s="19"/>
      <c r="C2954" s="28" t="s">
        <v>23241</v>
      </c>
      <c r="D2954" s="28" t="s">
        <v>23242</v>
      </c>
      <c r="E2954" s="22"/>
      <c r="F2954" s="22"/>
      <c r="G2954" s="22"/>
      <c r="H2954" s="23">
        <v>0</v>
      </c>
      <c r="I2954" s="22"/>
      <c r="J2954" s="23" t="s">
        <v>18202</v>
      </c>
      <c r="K2954" s="22"/>
      <c r="L2954" s="23" t="s">
        <v>17409</v>
      </c>
      <c r="M2954" s="22"/>
      <c r="N2954" s="22"/>
      <c r="O2954" s="22"/>
      <c r="P2954" s="24"/>
      <c r="Q2954" s="23" t="s">
        <v>99</v>
      </c>
      <c r="R2954" s="23" t="s">
        <v>179</v>
      </c>
      <c r="S2954" s="25"/>
      <c r="T2954" s="26"/>
      <c r="U2954" s="26"/>
      <c r="V2954" s="22"/>
      <c r="W2954" s="27"/>
      <c r="X2954" s="8"/>
      <c r="Y2954" s="8"/>
      <c r="Z2954" s="8"/>
      <c r="AA2954" s="8"/>
      <c r="AB2954" s="8"/>
      <c r="AC2954" s="8"/>
      <c r="AD2954" s="8"/>
      <c r="AE2954" s="8"/>
      <c r="AF2954" s="8"/>
      <c r="AG2954" s="8"/>
      <c r="AH2954" s="8"/>
      <c r="AI2954" s="8"/>
      <c r="AJ2954" s="8"/>
      <c r="AK2954" s="8"/>
    </row>
    <row r="2955" spans="1:37" ht="105.75">
      <c r="A2955" s="18">
        <v>6237</v>
      </c>
      <c r="B2955" s="19"/>
      <c r="C2955" s="28" t="s">
        <v>23243</v>
      </c>
      <c r="D2955" s="28" t="s">
        <v>23244</v>
      </c>
      <c r="E2955" s="22"/>
      <c r="F2955" s="23" t="s">
        <v>50</v>
      </c>
      <c r="G2955" s="23" t="s">
        <v>21341</v>
      </c>
      <c r="H2955" s="23">
        <v>0</v>
      </c>
      <c r="I2955" s="22"/>
      <c r="J2955" s="23" t="s">
        <v>18202</v>
      </c>
      <c r="K2955" s="29">
        <v>43497</v>
      </c>
      <c r="L2955" s="23" t="s">
        <v>19617</v>
      </c>
      <c r="M2955" s="22"/>
      <c r="N2955" s="23" t="s">
        <v>18625</v>
      </c>
      <c r="O2955" s="22"/>
      <c r="P2955" s="24"/>
      <c r="Q2955" s="23" t="s">
        <v>29</v>
      </c>
      <c r="R2955" s="23" t="s">
        <v>30</v>
      </c>
      <c r="S2955" s="25"/>
      <c r="T2955" s="26"/>
      <c r="U2955" s="26"/>
      <c r="V2955" s="22"/>
      <c r="W2955" s="27"/>
      <c r="X2955" s="8"/>
      <c r="Y2955" s="8"/>
      <c r="Z2955" s="8"/>
      <c r="AA2955" s="8"/>
      <c r="AB2955" s="8"/>
      <c r="AC2955" s="8"/>
      <c r="AD2955" s="8"/>
      <c r="AE2955" s="8"/>
      <c r="AF2955" s="8"/>
      <c r="AG2955" s="8"/>
      <c r="AH2955" s="8"/>
      <c r="AI2955" s="8"/>
      <c r="AJ2955" s="8"/>
      <c r="AK2955" s="8"/>
    </row>
    <row r="2956" spans="1:37" ht="45.75">
      <c r="A2956" s="18">
        <v>6242</v>
      </c>
      <c r="B2956" s="30" t="s">
        <v>400</v>
      </c>
      <c r="C2956" s="28" t="s">
        <v>23245</v>
      </c>
      <c r="D2956" s="28" t="s">
        <v>23246</v>
      </c>
      <c r="E2956" s="36" t="s">
        <v>19096</v>
      </c>
      <c r="F2956" s="23" t="s">
        <v>23247</v>
      </c>
      <c r="G2956" s="23">
        <v>2016</v>
      </c>
      <c r="H2956" s="23">
        <v>0</v>
      </c>
      <c r="I2956" s="22"/>
      <c r="J2956" s="23" t="s">
        <v>18202</v>
      </c>
      <c r="K2956" s="39">
        <v>42461</v>
      </c>
      <c r="L2956" s="23" t="s">
        <v>2053</v>
      </c>
      <c r="M2956" s="36" t="s">
        <v>262</v>
      </c>
      <c r="N2956" s="22"/>
      <c r="O2956" s="22"/>
      <c r="P2956" s="24"/>
      <c r="Q2956" s="23" t="s">
        <v>29</v>
      </c>
      <c r="R2956" s="23" t="s">
        <v>10422</v>
      </c>
      <c r="S2956" s="25"/>
      <c r="T2956" s="26"/>
      <c r="U2956" s="26"/>
      <c r="V2956" s="22"/>
      <c r="W2956" s="27"/>
      <c r="X2956" s="8"/>
      <c r="Y2956" s="8"/>
      <c r="Z2956" s="8"/>
      <c r="AA2956" s="8"/>
      <c r="AB2956" s="8"/>
      <c r="AC2956" s="8"/>
      <c r="AD2956" s="8"/>
      <c r="AE2956" s="8"/>
      <c r="AF2956" s="8"/>
      <c r="AG2956" s="8"/>
      <c r="AH2956" s="8"/>
      <c r="AI2956" s="8"/>
      <c r="AJ2956" s="8"/>
      <c r="AK2956" s="8"/>
    </row>
    <row r="2957" spans="1:37" ht="90.75">
      <c r="A2957" s="18">
        <v>6243</v>
      </c>
      <c r="B2957" s="19"/>
      <c r="C2957" s="28" t="s">
        <v>23245</v>
      </c>
      <c r="D2957" s="28" t="s">
        <v>23248</v>
      </c>
      <c r="E2957" s="22"/>
      <c r="F2957" s="22"/>
      <c r="G2957" s="23">
        <v>2015</v>
      </c>
      <c r="H2957" s="23">
        <v>0</v>
      </c>
      <c r="I2957" s="22"/>
      <c r="J2957" s="23" t="s">
        <v>18202</v>
      </c>
      <c r="K2957" s="23" t="s">
        <v>705</v>
      </c>
      <c r="L2957" s="23" t="s">
        <v>2053</v>
      </c>
      <c r="M2957" s="37">
        <v>42093</v>
      </c>
      <c r="N2957" s="22"/>
      <c r="O2957" s="22"/>
      <c r="P2957" s="24"/>
      <c r="Q2957" s="23" t="s">
        <v>29</v>
      </c>
      <c r="R2957" s="23" t="s">
        <v>23249</v>
      </c>
      <c r="S2957" s="25"/>
      <c r="T2957" s="26"/>
      <c r="U2957" s="26"/>
      <c r="V2957" s="22"/>
      <c r="W2957" s="27"/>
      <c r="X2957" s="8"/>
      <c r="Y2957" s="8"/>
      <c r="Z2957" s="8"/>
      <c r="AA2957" s="8"/>
      <c r="AB2957" s="8"/>
      <c r="AC2957" s="8"/>
      <c r="AD2957" s="8"/>
      <c r="AE2957" s="8"/>
      <c r="AF2957" s="8"/>
      <c r="AG2957" s="8"/>
      <c r="AH2957" s="8"/>
      <c r="AI2957" s="8"/>
      <c r="AJ2957" s="8"/>
      <c r="AK2957" s="8"/>
    </row>
    <row r="2958" spans="1:37" ht="90.75">
      <c r="A2958" s="18">
        <v>6244</v>
      </c>
      <c r="B2958" s="19"/>
      <c r="C2958" s="28" t="s">
        <v>23250</v>
      </c>
      <c r="D2958" s="28" t="s">
        <v>23251</v>
      </c>
      <c r="E2958" s="22"/>
      <c r="F2958" s="22"/>
      <c r="G2958" s="22"/>
      <c r="H2958" s="23">
        <v>0</v>
      </c>
      <c r="I2958" s="22"/>
      <c r="J2958" s="23" t="s">
        <v>18202</v>
      </c>
      <c r="K2958" s="22"/>
      <c r="L2958" s="23" t="s">
        <v>17409</v>
      </c>
      <c r="M2958" s="22"/>
      <c r="N2958" s="22"/>
      <c r="O2958" s="22"/>
      <c r="P2958" s="24"/>
      <c r="Q2958" s="22"/>
      <c r="R2958" s="23" t="s">
        <v>23252</v>
      </c>
      <c r="S2958" s="25"/>
      <c r="T2958" s="26"/>
      <c r="U2958" s="32" t="s">
        <v>545</v>
      </c>
      <c r="V2958" s="22"/>
      <c r="W2958" s="27"/>
      <c r="X2958" s="8"/>
      <c r="Y2958" s="8"/>
      <c r="Z2958" s="8"/>
      <c r="AA2958" s="8"/>
      <c r="AB2958" s="8"/>
      <c r="AC2958" s="8"/>
      <c r="AD2958" s="8"/>
      <c r="AE2958" s="8"/>
      <c r="AF2958" s="8"/>
      <c r="AG2958" s="8"/>
      <c r="AH2958" s="8"/>
      <c r="AI2958" s="8"/>
      <c r="AJ2958" s="8"/>
      <c r="AK2958" s="8"/>
    </row>
    <row r="2959" spans="1:37" ht="105.75">
      <c r="A2959" s="18">
        <v>6246</v>
      </c>
      <c r="B2959" s="19"/>
      <c r="C2959" s="28" t="s">
        <v>23253</v>
      </c>
      <c r="D2959" s="28" t="s">
        <v>23254</v>
      </c>
      <c r="E2959" s="22"/>
      <c r="F2959" s="23" t="s">
        <v>50</v>
      </c>
      <c r="G2959" s="23" t="s">
        <v>18583</v>
      </c>
      <c r="H2959" s="23">
        <v>0</v>
      </c>
      <c r="I2959" s="22"/>
      <c r="J2959" s="23" t="s">
        <v>18202</v>
      </c>
      <c r="K2959" s="29">
        <v>43497</v>
      </c>
      <c r="L2959" s="23" t="s">
        <v>19617</v>
      </c>
      <c r="M2959" s="22"/>
      <c r="N2959" s="23" t="s">
        <v>18753</v>
      </c>
      <c r="O2959" s="22"/>
      <c r="P2959" s="24"/>
      <c r="Q2959" s="23" t="s">
        <v>29</v>
      </c>
      <c r="R2959" s="23" t="s">
        <v>30</v>
      </c>
      <c r="S2959" s="25"/>
      <c r="T2959" s="26"/>
      <c r="U2959" s="26"/>
      <c r="V2959" s="22"/>
      <c r="W2959" s="27"/>
      <c r="X2959" s="8"/>
      <c r="Y2959" s="8"/>
      <c r="Z2959" s="8"/>
      <c r="AA2959" s="8"/>
      <c r="AB2959" s="8"/>
      <c r="AC2959" s="8"/>
      <c r="AD2959" s="8"/>
      <c r="AE2959" s="8"/>
      <c r="AF2959" s="8"/>
      <c r="AG2959" s="8"/>
      <c r="AH2959" s="8"/>
      <c r="AI2959" s="8"/>
      <c r="AJ2959" s="8"/>
      <c r="AK2959" s="8"/>
    </row>
    <row r="2960" spans="1:37" ht="180.75">
      <c r="A2960" s="18">
        <v>6253</v>
      </c>
      <c r="B2960" s="19"/>
      <c r="C2960" s="28" t="s">
        <v>23255</v>
      </c>
      <c r="D2960" s="28" t="s">
        <v>23256</v>
      </c>
      <c r="E2960" s="22"/>
      <c r="F2960" s="23" t="s">
        <v>415</v>
      </c>
      <c r="G2960" s="22"/>
      <c r="H2960" s="23">
        <v>0</v>
      </c>
      <c r="I2960" s="22"/>
      <c r="J2960" s="23" t="s">
        <v>18202</v>
      </c>
      <c r="K2960" s="22"/>
      <c r="L2960" s="23" t="s">
        <v>2053</v>
      </c>
      <c r="M2960" s="22"/>
      <c r="N2960" s="22"/>
      <c r="O2960" s="22"/>
      <c r="P2960" s="24"/>
      <c r="Q2960" s="23" t="s">
        <v>36</v>
      </c>
      <c r="R2960" s="23" t="s">
        <v>37</v>
      </c>
      <c r="S2960" s="25"/>
      <c r="T2960" s="26"/>
      <c r="U2960" s="26"/>
      <c r="V2960" s="22"/>
      <c r="W2960" s="27"/>
      <c r="X2960" s="8"/>
      <c r="Y2960" s="8"/>
      <c r="Z2960" s="8"/>
      <c r="AA2960" s="8"/>
      <c r="AB2960" s="8"/>
      <c r="AC2960" s="8"/>
      <c r="AD2960" s="8"/>
      <c r="AE2960" s="8"/>
      <c r="AF2960" s="8"/>
      <c r="AG2960" s="8"/>
      <c r="AH2960" s="8"/>
      <c r="AI2960" s="8"/>
      <c r="AJ2960" s="8"/>
      <c r="AK2960" s="8"/>
    </row>
    <row r="2961" spans="1:37" ht="30.75">
      <c r="A2961" s="18">
        <v>6254</v>
      </c>
      <c r="B2961" s="19"/>
      <c r="C2961" s="28" t="s">
        <v>23257</v>
      </c>
      <c r="D2961" s="28" t="s">
        <v>7866</v>
      </c>
      <c r="E2961" s="22"/>
      <c r="F2961" s="23" t="s">
        <v>456</v>
      </c>
      <c r="G2961" s="22"/>
      <c r="H2961" s="23">
        <v>0</v>
      </c>
      <c r="I2961" s="22"/>
      <c r="J2961" s="23" t="s">
        <v>18202</v>
      </c>
      <c r="K2961" s="23" t="s">
        <v>18203</v>
      </c>
      <c r="L2961" s="23" t="s">
        <v>90</v>
      </c>
      <c r="M2961" s="22"/>
      <c r="N2961" s="22"/>
      <c r="O2961" s="22"/>
      <c r="P2961" s="24"/>
      <c r="Q2961" s="23" t="s">
        <v>29</v>
      </c>
      <c r="R2961" s="23" t="s">
        <v>30</v>
      </c>
      <c r="S2961" s="25"/>
      <c r="T2961" s="26"/>
      <c r="U2961" s="26"/>
      <c r="V2961" s="22"/>
      <c r="W2961" s="27"/>
      <c r="X2961" s="8"/>
      <c r="Y2961" s="8"/>
      <c r="Z2961" s="8"/>
      <c r="AA2961" s="8"/>
      <c r="AB2961" s="8"/>
      <c r="AC2961" s="8"/>
      <c r="AD2961" s="8"/>
      <c r="AE2961" s="8"/>
      <c r="AF2961" s="8"/>
      <c r="AG2961" s="8"/>
      <c r="AH2961" s="8"/>
      <c r="AI2961" s="8"/>
      <c r="AJ2961" s="8"/>
      <c r="AK2961" s="8"/>
    </row>
    <row r="2962" spans="1:37" ht="90.75">
      <c r="A2962" s="18">
        <v>6257</v>
      </c>
      <c r="B2962" s="30" t="s">
        <v>22654</v>
      </c>
      <c r="C2962" s="28" t="s">
        <v>23258</v>
      </c>
      <c r="D2962" s="28" t="s">
        <v>23259</v>
      </c>
      <c r="E2962" s="22"/>
      <c r="F2962" s="23" t="s">
        <v>50</v>
      </c>
      <c r="G2962" s="22"/>
      <c r="H2962" s="23">
        <v>0</v>
      </c>
      <c r="I2962" s="22"/>
      <c r="J2962" s="23" t="s">
        <v>18202</v>
      </c>
      <c r="K2962" s="23" t="s">
        <v>18203</v>
      </c>
      <c r="L2962" s="23" t="s">
        <v>35</v>
      </c>
      <c r="M2962" s="22"/>
      <c r="N2962" s="22"/>
      <c r="O2962" s="23" t="s">
        <v>19117</v>
      </c>
      <c r="P2962" s="24"/>
      <c r="Q2962" s="23" t="s">
        <v>99</v>
      </c>
      <c r="R2962" s="23" t="s">
        <v>10886</v>
      </c>
      <c r="S2962" s="25"/>
      <c r="T2962" s="26"/>
      <c r="U2962" s="26"/>
      <c r="V2962" s="22"/>
      <c r="W2962" s="27"/>
      <c r="X2962" s="8"/>
      <c r="Y2962" s="8"/>
      <c r="Z2962" s="8"/>
      <c r="AA2962" s="8"/>
      <c r="AB2962" s="8"/>
      <c r="AC2962" s="8"/>
      <c r="AD2962" s="8"/>
      <c r="AE2962" s="8"/>
      <c r="AF2962" s="8"/>
      <c r="AG2962" s="8"/>
      <c r="AH2962" s="8"/>
      <c r="AI2962" s="8"/>
      <c r="AJ2962" s="8"/>
      <c r="AK2962" s="8"/>
    </row>
    <row r="2963" spans="1:37" ht="120.75">
      <c r="A2963" s="18">
        <v>6258</v>
      </c>
      <c r="B2963" s="19"/>
      <c r="C2963" s="28" t="s">
        <v>23260</v>
      </c>
      <c r="D2963" s="28" t="s">
        <v>23261</v>
      </c>
      <c r="E2963" s="22"/>
      <c r="F2963" s="23" t="s">
        <v>1628</v>
      </c>
      <c r="G2963" s="22"/>
      <c r="H2963" s="23">
        <v>0</v>
      </c>
      <c r="I2963" s="22"/>
      <c r="J2963" s="23" t="s">
        <v>18202</v>
      </c>
      <c r="K2963" s="22"/>
      <c r="L2963" s="23" t="s">
        <v>2053</v>
      </c>
      <c r="M2963" s="22"/>
      <c r="N2963" s="22"/>
      <c r="O2963" s="22"/>
      <c r="P2963" s="24"/>
      <c r="Q2963" s="23" t="s">
        <v>36</v>
      </c>
      <c r="R2963" s="23" t="s">
        <v>37</v>
      </c>
      <c r="S2963" s="25"/>
      <c r="T2963" s="26"/>
      <c r="U2963" s="26"/>
      <c r="V2963" s="22"/>
      <c r="W2963" s="27"/>
      <c r="X2963" s="8"/>
      <c r="Y2963" s="8"/>
      <c r="Z2963" s="8"/>
      <c r="AA2963" s="8"/>
      <c r="AB2963" s="8"/>
      <c r="AC2963" s="8"/>
      <c r="AD2963" s="8"/>
      <c r="AE2963" s="8"/>
      <c r="AF2963" s="8"/>
      <c r="AG2963" s="8"/>
      <c r="AH2963" s="8"/>
      <c r="AI2963" s="8"/>
      <c r="AJ2963" s="8"/>
      <c r="AK2963" s="8"/>
    </row>
    <row r="2964" spans="1:37" ht="150.75">
      <c r="A2964" s="18">
        <v>6259</v>
      </c>
      <c r="B2964" s="19"/>
      <c r="C2964" s="28" t="s">
        <v>23260</v>
      </c>
      <c r="D2964" s="28" t="s">
        <v>23262</v>
      </c>
      <c r="E2964" s="22"/>
      <c r="F2964" s="23" t="s">
        <v>1628</v>
      </c>
      <c r="G2964" s="22"/>
      <c r="H2964" s="23">
        <v>0</v>
      </c>
      <c r="I2964" s="22"/>
      <c r="J2964" s="23" t="s">
        <v>18202</v>
      </c>
      <c r="K2964" s="22"/>
      <c r="L2964" s="23" t="s">
        <v>2053</v>
      </c>
      <c r="M2964" s="22"/>
      <c r="N2964" s="22"/>
      <c r="O2964" s="22"/>
      <c r="P2964" s="24"/>
      <c r="Q2964" s="23" t="s">
        <v>36</v>
      </c>
      <c r="R2964" s="23" t="s">
        <v>37</v>
      </c>
      <c r="S2964" s="25"/>
      <c r="T2964" s="26"/>
      <c r="U2964" s="26"/>
      <c r="V2964" s="22"/>
      <c r="W2964" s="27"/>
      <c r="X2964" s="8"/>
      <c r="Y2964" s="8"/>
      <c r="Z2964" s="8"/>
      <c r="AA2964" s="8"/>
      <c r="AB2964" s="8"/>
      <c r="AC2964" s="8"/>
      <c r="AD2964" s="8"/>
      <c r="AE2964" s="8"/>
      <c r="AF2964" s="8"/>
      <c r="AG2964" s="8"/>
      <c r="AH2964" s="8"/>
      <c r="AI2964" s="8"/>
      <c r="AJ2964" s="8"/>
      <c r="AK2964" s="8"/>
    </row>
    <row r="2965" spans="1:37" ht="135.75">
      <c r="A2965" s="18">
        <v>6260</v>
      </c>
      <c r="B2965" s="19"/>
      <c r="C2965" s="28" t="s">
        <v>23260</v>
      </c>
      <c r="D2965" s="28" t="s">
        <v>23263</v>
      </c>
      <c r="E2965" s="22"/>
      <c r="F2965" s="23" t="s">
        <v>1628</v>
      </c>
      <c r="G2965" s="22"/>
      <c r="H2965" s="23">
        <v>0</v>
      </c>
      <c r="I2965" s="22"/>
      <c r="J2965" s="23" t="s">
        <v>18202</v>
      </c>
      <c r="K2965" s="22"/>
      <c r="L2965" s="23" t="s">
        <v>2053</v>
      </c>
      <c r="M2965" s="22"/>
      <c r="N2965" s="22"/>
      <c r="O2965" s="22"/>
      <c r="P2965" s="24"/>
      <c r="Q2965" s="23" t="s">
        <v>36</v>
      </c>
      <c r="R2965" s="23" t="s">
        <v>37</v>
      </c>
      <c r="S2965" s="25"/>
      <c r="T2965" s="26"/>
      <c r="U2965" s="26"/>
      <c r="V2965" s="22"/>
      <c r="W2965" s="27"/>
      <c r="X2965" s="8"/>
      <c r="Y2965" s="8"/>
      <c r="Z2965" s="8"/>
      <c r="AA2965" s="8"/>
      <c r="AB2965" s="8"/>
      <c r="AC2965" s="8"/>
      <c r="AD2965" s="8"/>
      <c r="AE2965" s="8"/>
      <c r="AF2965" s="8"/>
      <c r="AG2965" s="8"/>
      <c r="AH2965" s="8"/>
      <c r="AI2965" s="8"/>
      <c r="AJ2965" s="8"/>
      <c r="AK2965" s="8"/>
    </row>
    <row r="2966" spans="1:37" ht="105.75">
      <c r="A2966" s="18">
        <v>6261</v>
      </c>
      <c r="B2966" s="30" t="s">
        <v>13</v>
      </c>
      <c r="C2966" s="28" t="s">
        <v>23264</v>
      </c>
      <c r="D2966" s="28" t="s">
        <v>23265</v>
      </c>
      <c r="E2966" s="22"/>
      <c r="F2966" s="22"/>
      <c r="G2966" s="22"/>
      <c r="H2966" s="23">
        <v>0</v>
      </c>
      <c r="I2966" s="22"/>
      <c r="J2966" s="23" t="s">
        <v>18202</v>
      </c>
      <c r="K2966" s="22"/>
      <c r="L2966" s="23" t="s">
        <v>20770</v>
      </c>
      <c r="M2966" s="22"/>
      <c r="N2966" s="22"/>
      <c r="O2966" s="22"/>
      <c r="P2966" s="24"/>
      <c r="Q2966" s="23" t="s">
        <v>36</v>
      </c>
      <c r="R2966" s="23" t="s">
        <v>37</v>
      </c>
      <c r="S2966" s="34" t="s">
        <v>23261</v>
      </c>
      <c r="T2966" s="26"/>
      <c r="U2966" s="26"/>
      <c r="V2966" s="22"/>
      <c r="W2966" s="27"/>
      <c r="X2966" s="8"/>
      <c r="Y2966" s="8"/>
      <c r="Z2966" s="8"/>
      <c r="AA2966" s="8"/>
      <c r="AB2966" s="8"/>
      <c r="AC2966" s="8"/>
      <c r="AD2966" s="8"/>
      <c r="AE2966" s="8"/>
      <c r="AF2966" s="8"/>
      <c r="AG2966" s="8"/>
      <c r="AH2966" s="8"/>
      <c r="AI2966" s="8"/>
      <c r="AJ2966" s="8"/>
      <c r="AK2966" s="8"/>
    </row>
    <row r="2967" spans="1:37" ht="135.75">
      <c r="A2967" s="18">
        <v>6262</v>
      </c>
      <c r="B2967" s="30" t="s">
        <v>13</v>
      </c>
      <c r="C2967" s="28" t="s">
        <v>23264</v>
      </c>
      <c r="D2967" s="28" t="s">
        <v>23266</v>
      </c>
      <c r="E2967" s="22"/>
      <c r="F2967" s="22"/>
      <c r="G2967" s="22"/>
      <c r="H2967" s="23">
        <v>0</v>
      </c>
      <c r="I2967" s="22"/>
      <c r="J2967" s="23" t="s">
        <v>18202</v>
      </c>
      <c r="K2967" s="22"/>
      <c r="L2967" s="23" t="s">
        <v>20770</v>
      </c>
      <c r="M2967" s="22"/>
      <c r="N2967" s="22"/>
      <c r="O2967" s="22"/>
      <c r="P2967" s="24"/>
      <c r="Q2967" s="23" t="s">
        <v>36</v>
      </c>
      <c r="R2967" s="23" t="s">
        <v>37</v>
      </c>
      <c r="S2967" s="34" t="s">
        <v>23262</v>
      </c>
      <c r="T2967" s="26"/>
      <c r="U2967" s="26"/>
      <c r="V2967" s="22"/>
      <c r="W2967" s="27"/>
      <c r="X2967" s="8"/>
      <c r="Y2967" s="8"/>
      <c r="Z2967" s="8"/>
      <c r="AA2967" s="8"/>
      <c r="AB2967" s="8"/>
      <c r="AC2967" s="8"/>
      <c r="AD2967" s="8"/>
      <c r="AE2967" s="8"/>
      <c r="AF2967" s="8"/>
      <c r="AG2967" s="8"/>
      <c r="AH2967" s="8"/>
      <c r="AI2967" s="8"/>
      <c r="AJ2967" s="8"/>
      <c r="AK2967" s="8"/>
    </row>
    <row r="2968" spans="1:37" ht="150.75">
      <c r="A2968" s="18">
        <v>6263</v>
      </c>
      <c r="B2968" s="19"/>
      <c r="C2968" s="28" t="s">
        <v>23267</v>
      </c>
      <c r="D2968" s="28" t="s">
        <v>23268</v>
      </c>
      <c r="E2968" s="22"/>
      <c r="F2968" s="22"/>
      <c r="G2968" s="22"/>
      <c r="H2968" s="23">
        <v>0</v>
      </c>
      <c r="I2968" s="22"/>
      <c r="J2968" s="23" t="s">
        <v>18202</v>
      </c>
      <c r="K2968" s="31">
        <v>43313</v>
      </c>
      <c r="L2968" s="23" t="s">
        <v>35</v>
      </c>
      <c r="M2968" s="22"/>
      <c r="N2968" s="22"/>
      <c r="O2968" s="22"/>
      <c r="P2968" s="24"/>
      <c r="Q2968" s="23" t="s">
        <v>18377</v>
      </c>
      <c r="R2968" s="22"/>
      <c r="S2968" s="25"/>
      <c r="T2968" s="26"/>
      <c r="U2968" s="26"/>
      <c r="V2968" s="22"/>
      <c r="W2968" s="27"/>
      <c r="X2968" s="8"/>
      <c r="Y2968" s="8"/>
      <c r="Z2968" s="8"/>
      <c r="AA2968" s="8"/>
      <c r="AB2968" s="8"/>
      <c r="AC2968" s="8"/>
      <c r="AD2968" s="8"/>
      <c r="AE2968" s="8"/>
      <c r="AF2968" s="8"/>
      <c r="AG2968" s="8"/>
      <c r="AH2968" s="8"/>
      <c r="AI2968" s="8"/>
      <c r="AJ2968" s="8"/>
      <c r="AK2968" s="8"/>
    </row>
    <row r="2969" spans="1:37" ht="150.75">
      <c r="A2969" s="18">
        <v>6264</v>
      </c>
      <c r="B2969" s="30" t="s">
        <v>18371</v>
      </c>
      <c r="C2969" s="28" t="s">
        <v>23269</v>
      </c>
      <c r="D2969" s="28" t="s">
        <v>23270</v>
      </c>
      <c r="E2969" s="22"/>
      <c r="F2969" s="23" t="s">
        <v>18582</v>
      </c>
      <c r="G2969" s="22"/>
      <c r="H2969" s="23">
        <v>0</v>
      </c>
      <c r="I2969" s="22"/>
      <c r="J2969" s="23" t="s">
        <v>18202</v>
      </c>
      <c r="K2969" s="23" t="s">
        <v>18203</v>
      </c>
      <c r="L2969" s="23" t="s">
        <v>35</v>
      </c>
      <c r="M2969" s="22"/>
      <c r="N2969" s="22"/>
      <c r="O2969" s="23" t="s">
        <v>19464</v>
      </c>
      <c r="P2969" s="24"/>
      <c r="Q2969" s="23" t="s">
        <v>99</v>
      </c>
      <c r="R2969" s="23" t="s">
        <v>10886</v>
      </c>
      <c r="S2969" s="25"/>
      <c r="T2969" s="26"/>
      <c r="U2969" s="26"/>
      <c r="V2969" s="22"/>
      <c r="W2969" s="27"/>
      <c r="X2969" s="8"/>
      <c r="Y2969" s="8"/>
      <c r="Z2969" s="8"/>
      <c r="AA2969" s="8"/>
      <c r="AB2969" s="8"/>
      <c r="AC2969" s="8"/>
      <c r="AD2969" s="8"/>
      <c r="AE2969" s="8"/>
      <c r="AF2969" s="8"/>
      <c r="AG2969" s="8"/>
      <c r="AH2969" s="8"/>
      <c r="AI2969" s="8"/>
      <c r="AJ2969" s="8"/>
      <c r="AK2969" s="8"/>
    </row>
    <row r="2970" spans="1:37" ht="210.75">
      <c r="A2970" s="18">
        <v>6267</v>
      </c>
      <c r="B2970" s="19"/>
      <c r="C2970" s="28" t="s">
        <v>23271</v>
      </c>
      <c r="D2970" s="28" t="s">
        <v>23272</v>
      </c>
      <c r="E2970" s="22"/>
      <c r="F2970" s="23" t="s">
        <v>1628</v>
      </c>
      <c r="G2970" s="22"/>
      <c r="H2970" s="23">
        <v>0</v>
      </c>
      <c r="I2970" s="22"/>
      <c r="J2970" s="23" t="s">
        <v>18202</v>
      </c>
      <c r="K2970" s="22"/>
      <c r="L2970" s="23" t="s">
        <v>2053</v>
      </c>
      <c r="M2970" s="22"/>
      <c r="N2970" s="22"/>
      <c r="O2970" s="22"/>
      <c r="P2970" s="24"/>
      <c r="Q2970" s="23" t="s">
        <v>36</v>
      </c>
      <c r="R2970" s="23" t="s">
        <v>37</v>
      </c>
      <c r="S2970" s="25"/>
      <c r="T2970" s="26"/>
      <c r="U2970" s="26"/>
      <c r="V2970" s="22"/>
      <c r="W2970" s="27"/>
      <c r="X2970" s="8"/>
      <c r="Y2970" s="8"/>
      <c r="Z2970" s="8"/>
      <c r="AA2970" s="8"/>
      <c r="AB2970" s="8"/>
      <c r="AC2970" s="8"/>
      <c r="AD2970" s="8"/>
      <c r="AE2970" s="8"/>
      <c r="AF2970" s="8"/>
      <c r="AG2970" s="8"/>
      <c r="AH2970" s="8"/>
      <c r="AI2970" s="8"/>
      <c r="AJ2970" s="8"/>
      <c r="AK2970" s="8"/>
    </row>
    <row r="2971" spans="1:37" ht="225.75">
      <c r="A2971" s="18">
        <v>6268</v>
      </c>
      <c r="B2971" s="19"/>
      <c r="C2971" s="28" t="s">
        <v>23271</v>
      </c>
      <c r="D2971" s="28" t="s">
        <v>23273</v>
      </c>
      <c r="E2971" s="22"/>
      <c r="F2971" s="23" t="s">
        <v>1628</v>
      </c>
      <c r="G2971" s="22"/>
      <c r="H2971" s="23">
        <v>0</v>
      </c>
      <c r="I2971" s="22"/>
      <c r="J2971" s="23" t="s">
        <v>18202</v>
      </c>
      <c r="K2971" s="22"/>
      <c r="L2971" s="23" t="s">
        <v>2053</v>
      </c>
      <c r="M2971" s="22"/>
      <c r="N2971" s="22"/>
      <c r="O2971" s="22"/>
      <c r="P2971" s="24"/>
      <c r="Q2971" s="23" t="s">
        <v>36</v>
      </c>
      <c r="R2971" s="23" t="s">
        <v>37</v>
      </c>
      <c r="S2971" s="25"/>
      <c r="T2971" s="26"/>
      <c r="U2971" s="26"/>
      <c r="V2971" s="22"/>
      <c r="W2971" s="27"/>
      <c r="X2971" s="8"/>
      <c r="Y2971" s="8"/>
      <c r="Z2971" s="8"/>
      <c r="AA2971" s="8"/>
      <c r="AB2971" s="8"/>
      <c r="AC2971" s="8"/>
      <c r="AD2971" s="8"/>
      <c r="AE2971" s="8"/>
      <c r="AF2971" s="8"/>
      <c r="AG2971" s="8"/>
      <c r="AH2971" s="8"/>
      <c r="AI2971" s="8"/>
      <c r="AJ2971" s="8"/>
      <c r="AK2971" s="8"/>
    </row>
    <row r="2972" spans="1:37" ht="135.75">
      <c r="A2972" s="18">
        <v>6269</v>
      </c>
      <c r="B2972" s="19"/>
      <c r="C2972" s="28" t="s">
        <v>23271</v>
      </c>
      <c r="D2972" s="28" t="s">
        <v>23274</v>
      </c>
      <c r="E2972" s="22"/>
      <c r="F2972" s="23" t="s">
        <v>1628</v>
      </c>
      <c r="G2972" s="22"/>
      <c r="H2972" s="23">
        <v>0</v>
      </c>
      <c r="I2972" s="22"/>
      <c r="J2972" s="23" t="s">
        <v>18202</v>
      </c>
      <c r="K2972" s="22"/>
      <c r="L2972" s="23" t="s">
        <v>2053</v>
      </c>
      <c r="M2972" s="22"/>
      <c r="N2972" s="22"/>
      <c r="O2972" s="22"/>
      <c r="P2972" s="24"/>
      <c r="Q2972" s="23" t="s">
        <v>36</v>
      </c>
      <c r="R2972" s="23" t="s">
        <v>37</v>
      </c>
      <c r="S2972" s="25"/>
      <c r="T2972" s="26"/>
      <c r="U2972" s="26"/>
      <c r="V2972" s="22"/>
      <c r="W2972" s="27"/>
      <c r="X2972" s="8"/>
      <c r="Y2972" s="8"/>
      <c r="Z2972" s="8"/>
      <c r="AA2972" s="8"/>
      <c r="AB2972" s="8"/>
      <c r="AC2972" s="8"/>
      <c r="AD2972" s="8"/>
      <c r="AE2972" s="8"/>
      <c r="AF2972" s="8"/>
      <c r="AG2972" s="8"/>
      <c r="AH2972" s="8"/>
      <c r="AI2972" s="8"/>
      <c r="AJ2972" s="8"/>
      <c r="AK2972" s="8"/>
    </row>
    <row r="2973" spans="1:37" ht="120.75">
      <c r="A2973" s="18">
        <v>6270</v>
      </c>
      <c r="B2973" s="19"/>
      <c r="C2973" s="28" t="s">
        <v>23271</v>
      </c>
      <c r="D2973" s="28" t="s">
        <v>23275</v>
      </c>
      <c r="E2973" s="22"/>
      <c r="F2973" s="23" t="s">
        <v>1628</v>
      </c>
      <c r="G2973" s="22"/>
      <c r="H2973" s="23">
        <v>0</v>
      </c>
      <c r="I2973" s="22"/>
      <c r="J2973" s="23" t="s">
        <v>18202</v>
      </c>
      <c r="K2973" s="22"/>
      <c r="L2973" s="23" t="s">
        <v>2053</v>
      </c>
      <c r="M2973" s="22"/>
      <c r="N2973" s="22"/>
      <c r="O2973" s="22"/>
      <c r="P2973" s="24"/>
      <c r="Q2973" s="23" t="s">
        <v>36</v>
      </c>
      <c r="R2973" s="23" t="s">
        <v>37</v>
      </c>
      <c r="S2973" s="25"/>
      <c r="T2973" s="26"/>
      <c r="U2973" s="26"/>
      <c r="V2973" s="22"/>
      <c r="W2973" s="27"/>
      <c r="X2973" s="8"/>
      <c r="Y2973" s="8"/>
      <c r="Z2973" s="8"/>
      <c r="AA2973" s="8"/>
      <c r="AB2973" s="8"/>
      <c r="AC2973" s="8"/>
      <c r="AD2973" s="8"/>
      <c r="AE2973" s="8"/>
      <c r="AF2973" s="8"/>
      <c r="AG2973" s="8"/>
      <c r="AH2973" s="8"/>
      <c r="AI2973" s="8"/>
      <c r="AJ2973" s="8"/>
      <c r="AK2973" s="8"/>
    </row>
    <row r="2974" spans="1:37" ht="240.75">
      <c r="A2974" s="18">
        <v>6271</v>
      </c>
      <c r="B2974" s="30" t="s">
        <v>13</v>
      </c>
      <c r="C2974" s="28" t="s">
        <v>23276</v>
      </c>
      <c r="D2974" s="28" t="s">
        <v>23277</v>
      </c>
      <c r="E2974" s="22"/>
      <c r="F2974" s="22"/>
      <c r="G2974" s="22"/>
      <c r="H2974" s="23">
        <v>0</v>
      </c>
      <c r="I2974" s="22"/>
      <c r="J2974" s="23" t="s">
        <v>18202</v>
      </c>
      <c r="K2974" s="22"/>
      <c r="L2974" s="23" t="s">
        <v>20770</v>
      </c>
      <c r="M2974" s="22"/>
      <c r="N2974" s="22"/>
      <c r="O2974" s="22"/>
      <c r="P2974" s="24"/>
      <c r="Q2974" s="23" t="s">
        <v>36</v>
      </c>
      <c r="R2974" s="23" t="s">
        <v>37</v>
      </c>
      <c r="S2974" s="34" t="s">
        <v>23273</v>
      </c>
      <c r="T2974" s="26"/>
      <c r="U2974" s="26"/>
      <c r="V2974" s="22"/>
      <c r="W2974" s="27"/>
      <c r="X2974" s="8"/>
      <c r="Y2974" s="8"/>
      <c r="Z2974" s="8"/>
      <c r="AA2974" s="8"/>
      <c r="AB2974" s="8"/>
      <c r="AC2974" s="8"/>
      <c r="AD2974" s="8"/>
      <c r="AE2974" s="8"/>
      <c r="AF2974" s="8"/>
      <c r="AG2974" s="8"/>
      <c r="AH2974" s="8"/>
      <c r="AI2974" s="8"/>
      <c r="AJ2974" s="8"/>
      <c r="AK2974" s="8"/>
    </row>
    <row r="2975" spans="1:37" ht="165.75">
      <c r="A2975" s="18">
        <v>6272</v>
      </c>
      <c r="B2975" s="19"/>
      <c r="C2975" s="28" t="s">
        <v>23278</v>
      </c>
      <c r="D2975" s="28" t="s">
        <v>23279</v>
      </c>
      <c r="E2975" s="22"/>
      <c r="F2975" s="23" t="s">
        <v>108</v>
      </c>
      <c r="G2975" s="22"/>
      <c r="H2975" s="23">
        <v>0</v>
      </c>
      <c r="I2975" s="22"/>
      <c r="J2975" s="23" t="s">
        <v>18202</v>
      </c>
      <c r="K2975" s="22"/>
      <c r="L2975" s="23" t="s">
        <v>20770</v>
      </c>
      <c r="M2975" s="23" t="s">
        <v>11857</v>
      </c>
      <c r="N2975" s="22"/>
      <c r="O2975" s="22"/>
      <c r="P2975" s="24"/>
      <c r="Q2975" s="23" t="s">
        <v>29</v>
      </c>
      <c r="R2975" s="23" t="s">
        <v>30</v>
      </c>
      <c r="S2975" s="25"/>
      <c r="T2975" s="26"/>
      <c r="U2975" s="26"/>
      <c r="V2975" s="22"/>
      <c r="W2975" s="27"/>
      <c r="X2975" s="8"/>
      <c r="Y2975" s="8"/>
      <c r="Z2975" s="8"/>
      <c r="AA2975" s="8"/>
      <c r="AB2975" s="8"/>
      <c r="AC2975" s="8"/>
      <c r="AD2975" s="8"/>
      <c r="AE2975" s="8"/>
      <c r="AF2975" s="8"/>
      <c r="AG2975" s="8"/>
      <c r="AH2975" s="8"/>
      <c r="AI2975" s="8"/>
      <c r="AJ2975" s="8"/>
      <c r="AK2975" s="8"/>
    </row>
    <row r="2976" spans="1:37" ht="105.75">
      <c r="A2976" s="18">
        <v>6273</v>
      </c>
      <c r="B2976" s="19"/>
      <c r="C2976" s="28" t="s">
        <v>23280</v>
      </c>
      <c r="D2976" s="28" t="s">
        <v>23281</v>
      </c>
      <c r="E2976" s="22"/>
      <c r="F2976" s="22"/>
      <c r="G2976" s="22"/>
      <c r="H2976" s="23">
        <v>0</v>
      </c>
      <c r="I2976" s="22"/>
      <c r="J2976" s="23" t="s">
        <v>18202</v>
      </c>
      <c r="K2976" s="22"/>
      <c r="L2976" s="23" t="s">
        <v>20770</v>
      </c>
      <c r="M2976" s="22"/>
      <c r="N2976" s="22"/>
      <c r="O2976" s="22"/>
      <c r="P2976" s="24"/>
      <c r="Q2976" s="23" t="s">
        <v>29</v>
      </c>
      <c r="R2976" s="23" t="s">
        <v>30</v>
      </c>
      <c r="S2976" s="25"/>
      <c r="T2976" s="26"/>
      <c r="U2976" s="26"/>
      <c r="V2976" s="22"/>
      <c r="W2976" s="27"/>
      <c r="X2976" s="8"/>
      <c r="Y2976" s="8"/>
      <c r="Z2976" s="8"/>
      <c r="AA2976" s="8"/>
      <c r="AB2976" s="8"/>
      <c r="AC2976" s="8"/>
      <c r="AD2976" s="8"/>
      <c r="AE2976" s="8"/>
      <c r="AF2976" s="8"/>
      <c r="AG2976" s="8"/>
      <c r="AH2976" s="8"/>
      <c r="AI2976" s="8"/>
      <c r="AJ2976" s="8"/>
      <c r="AK2976" s="8"/>
    </row>
    <row r="2977" spans="1:37" ht="165.75">
      <c r="A2977" s="18">
        <v>6276</v>
      </c>
      <c r="B2977" s="19"/>
      <c r="C2977" s="28" t="s">
        <v>23282</v>
      </c>
      <c r="D2977" s="28" t="s">
        <v>23283</v>
      </c>
      <c r="E2977" s="22"/>
      <c r="F2977" s="22"/>
      <c r="G2977" s="22"/>
      <c r="H2977" s="23">
        <v>0</v>
      </c>
      <c r="I2977" s="22"/>
      <c r="J2977" s="23" t="s">
        <v>18202</v>
      </c>
      <c r="K2977" s="22"/>
      <c r="L2977" s="23" t="s">
        <v>20770</v>
      </c>
      <c r="M2977" s="22"/>
      <c r="N2977" s="22"/>
      <c r="O2977" s="22"/>
      <c r="P2977" s="24"/>
      <c r="Q2977" s="23" t="s">
        <v>36</v>
      </c>
      <c r="R2977" s="23" t="s">
        <v>37</v>
      </c>
      <c r="S2977" s="25"/>
      <c r="T2977" s="26"/>
      <c r="U2977" s="26"/>
      <c r="V2977" s="22"/>
      <c r="W2977" s="27"/>
      <c r="X2977" s="8"/>
      <c r="Y2977" s="8"/>
      <c r="Z2977" s="8"/>
      <c r="AA2977" s="8"/>
      <c r="AB2977" s="8"/>
      <c r="AC2977" s="8"/>
      <c r="AD2977" s="8"/>
      <c r="AE2977" s="8"/>
      <c r="AF2977" s="8"/>
      <c r="AG2977" s="8"/>
      <c r="AH2977" s="8"/>
      <c r="AI2977" s="8"/>
      <c r="AJ2977" s="8"/>
      <c r="AK2977" s="8"/>
    </row>
    <row r="2978" spans="1:37" ht="315.75">
      <c r="A2978" s="18">
        <v>6277</v>
      </c>
      <c r="B2978" s="19"/>
      <c r="C2978" s="28" t="s">
        <v>23284</v>
      </c>
      <c r="D2978" s="28" t="s">
        <v>23285</v>
      </c>
      <c r="E2978" s="22"/>
      <c r="F2978" s="22"/>
      <c r="G2978" s="22"/>
      <c r="H2978" s="23">
        <v>0</v>
      </c>
      <c r="I2978" s="22"/>
      <c r="J2978" s="23" t="s">
        <v>18202</v>
      </c>
      <c r="K2978" s="31">
        <v>43313</v>
      </c>
      <c r="L2978" s="23" t="s">
        <v>35</v>
      </c>
      <c r="M2978" s="22"/>
      <c r="N2978" s="22"/>
      <c r="O2978" s="22"/>
      <c r="P2978" s="24"/>
      <c r="Q2978" s="23" t="s">
        <v>18377</v>
      </c>
      <c r="R2978" s="22"/>
      <c r="S2978" s="25"/>
      <c r="T2978" s="26"/>
      <c r="U2978" s="26"/>
      <c r="V2978" s="22"/>
      <c r="W2978" s="27"/>
      <c r="X2978" s="8"/>
      <c r="Y2978" s="8"/>
      <c r="Z2978" s="8"/>
      <c r="AA2978" s="8"/>
      <c r="AB2978" s="8"/>
      <c r="AC2978" s="8"/>
      <c r="AD2978" s="8"/>
      <c r="AE2978" s="8"/>
      <c r="AF2978" s="8"/>
      <c r="AG2978" s="8"/>
      <c r="AH2978" s="8"/>
      <c r="AI2978" s="8"/>
      <c r="AJ2978" s="8"/>
      <c r="AK2978" s="8"/>
    </row>
    <row r="2979" spans="1:37" ht="270.75">
      <c r="A2979" s="18">
        <v>6278</v>
      </c>
      <c r="B2979" s="19"/>
      <c r="C2979" s="28" t="s">
        <v>23284</v>
      </c>
      <c r="D2979" s="28" t="s">
        <v>23286</v>
      </c>
      <c r="E2979" s="22"/>
      <c r="F2979" s="22"/>
      <c r="G2979" s="22"/>
      <c r="H2979" s="23">
        <v>0</v>
      </c>
      <c r="I2979" s="22"/>
      <c r="J2979" s="23" t="s">
        <v>18202</v>
      </c>
      <c r="K2979" s="31">
        <v>43313</v>
      </c>
      <c r="L2979" s="23" t="s">
        <v>35</v>
      </c>
      <c r="M2979" s="22"/>
      <c r="N2979" s="22"/>
      <c r="O2979" s="22"/>
      <c r="P2979" s="24"/>
      <c r="Q2979" s="23" t="s">
        <v>18377</v>
      </c>
      <c r="R2979" s="22"/>
      <c r="S2979" s="25"/>
      <c r="T2979" s="26"/>
      <c r="U2979" s="26"/>
      <c r="V2979" s="22"/>
      <c r="W2979" s="27"/>
      <c r="X2979" s="8"/>
      <c r="Y2979" s="8"/>
      <c r="Z2979" s="8"/>
      <c r="AA2979" s="8"/>
      <c r="AB2979" s="8"/>
      <c r="AC2979" s="8"/>
      <c r="AD2979" s="8"/>
      <c r="AE2979" s="8"/>
      <c r="AF2979" s="8"/>
      <c r="AG2979" s="8"/>
      <c r="AH2979" s="8"/>
      <c r="AI2979" s="8"/>
      <c r="AJ2979" s="8"/>
      <c r="AK2979" s="8"/>
    </row>
    <row r="2980" spans="1:37" ht="210.75">
      <c r="A2980" s="18">
        <v>6279</v>
      </c>
      <c r="B2980" s="19"/>
      <c r="C2980" s="28" t="s">
        <v>23287</v>
      </c>
      <c r="D2980" s="28" t="s">
        <v>23288</v>
      </c>
      <c r="E2980" s="22"/>
      <c r="F2980" s="22"/>
      <c r="G2980" s="22"/>
      <c r="H2980" s="23">
        <v>0</v>
      </c>
      <c r="I2980" s="22"/>
      <c r="J2980" s="23" t="s">
        <v>18202</v>
      </c>
      <c r="K2980" s="31">
        <v>43313</v>
      </c>
      <c r="L2980" s="23" t="s">
        <v>35</v>
      </c>
      <c r="M2980" s="22"/>
      <c r="N2980" s="22"/>
      <c r="O2980" s="22"/>
      <c r="P2980" s="24"/>
      <c r="Q2980" s="23" t="s">
        <v>18377</v>
      </c>
      <c r="R2980" s="22"/>
      <c r="S2980" s="25"/>
      <c r="T2980" s="26"/>
      <c r="U2980" s="26"/>
      <c r="V2980" s="22"/>
      <c r="W2980" s="27"/>
      <c r="X2980" s="8"/>
      <c r="Y2980" s="8"/>
      <c r="Z2980" s="8"/>
      <c r="AA2980" s="8"/>
      <c r="AB2980" s="8"/>
      <c r="AC2980" s="8"/>
      <c r="AD2980" s="8"/>
      <c r="AE2980" s="8"/>
      <c r="AF2980" s="8"/>
      <c r="AG2980" s="8"/>
      <c r="AH2980" s="8"/>
      <c r="AI2980" s="8"/>
      <c r="AJ2980" s="8"/>
      <c r="AK2980" s="8"/>
    </row>
    <row r="2981" spans="1:37" ht="150.75">
      <c r="A2981" s="18">
        <v>6280</v>
      </c>
      <c r="B2981" s="19"/>
      <c r="C2981" s="28" t="s">
        <v>23289</v>
      </c>
      <c r="D2981" s="28" t="s">
        <v>23290</v>
      </c>
      <c r="E2981" s="22"/>
      <c r="F2981" s="23" t="s">
        <v>415</v>
      </c>
      <c r="G2981" s="22"/>
      <c r="H2981" s="23">
        <v>0</v>
      </c>
      <c r="I2981" s="22"/>
      <c r="J2981" s="23" t="s">
        <v>18202</v>
      </c>
      <c r="K2981" s="22"/>
      <c r="L2981" s="23" t="s">
        <v>2053</v>
      </c>
      <c r="M2981" s="22"/>
      <c r="N2981" s="22"/>
      <c r="O2981" s="22"/>
      <c r="P2981" s="24"/>
      <c r="Q2981" s="23" t="s">
        <v>36</v>
      </c>
      <c r="R2981" s="23" t="s">
        <v>37</v>
      </c>
      <c r="S2981" s="25"/>
      <c r="T2981" s="26"/>
      <c r="U2981" s="26"/>
      <c r="V2981" s="22"/>
      <c r="W2981" s="27"/>
      <c r="X2981" s="8"/>
      <c r="Y2981" s="8"/>
      <c r="Z2981" s="8"/>
      <c r="AA2981" s="8"/>
      <c r="AB2981" s="8"/>
      <c r="AC2981" s="8"/>
      <c r="AD2981" s="8"/>
      <c r="AE2981" s="8"/>
      <c r="AF2981" s="8"/>
      <c r="AG2981" s="8"/>
      <c r="AH2981" s="8"/>
      <c r="AI2981" s="8"/>
      <c r="AJ2981" s="8"/>
      <c r="AK2981" s="8"/>
    </row>
    <row r="2982" spans="1:37" ht="120.75">
      <c r="A2982" s="18">
        <v>6282</v>
      </c>
      <c r="B2982" s="19"/>
      <c r="C2982" s="28" t="s">
        <v>23291</v>
      </c>
      <c r="D2982" s="28" t="s">
        <v>23292</v>
      </c>
      <c r="E2982" s="22"/>
      <c r="F2982" s="23" t="s">
        <v>50</v>
      </c>
      <c r="G2982" s="23" t="s">
        <v>23293</v>
      </c>
      <c r="H2982" s="23">
        <v>0</v>
      </c>
      <c r="I2982" s="22"/>
      <c r="J2982" s="23" t="s">
        <v>18202</v>
      </c>
      <c r="K2982" s="29">
        <v>43497</v>
      </c>
      <c r="L2982" s="23" t="s">
        <v>2053</v>
      </c>
      <c r="M2982" s="22"/>
      <c r="N2982" s="23" t="s">
        <v>18576</v>
      </c>
      <c r="O2982" s="22"/>
      <c r="P2982" s="24"/>
      <c r="Q2982" s="23" t="s">
        <v>29</v>
      </c>
      <c r="R2982" s="23" t="s">
        <v>30</v>
      </c>
      <c r="S2982" s="25"/>
      <c r="T2982" s="26"/>
      <c r="U2982" s="26"/>
      <c r="V2982" s="22"/>
      <c r="W2982" s="27"/>
      <c r="X2982" s="8"/>
      <c r="Y2982" s="8"/>
      <c r="Z2982" s="8"/>
      <c r="AA2982" s="8"/>
      <c r="AB2982" s="8"/>
      <c r="AC2982" s="8"/>
      <c r="AD2982" s="8"/>
      <c r="AE2982" s="8"/>
      <c r="AF2982" s="8"/>
      <c r="AG2982" s="8"/>
      <c r="AH2982" s="8"/>
      <c r="AI2982" s="8"/>
      <c r="AJ2982" s="8"/>
      <c r="AK2982" s="8"/>
    </row>
    <row r="2983" spans="1:37" ht="105.75">
      <c r="A2983" s="18">
        <v>6284</v>
      </c>
      <c r="B2983" s="19"/>
      <c r="C2983" s="28" t="s">
        <v>23294</v>
      </c>
      <c r="D2983" s="28" t="s">
        <v>23295</v>
      </c>
      <c r="E2983" s="22"/>
      <c r="F2983" s="23" t="s">
        <v>415</v>
      </c>
      <c r="G2983" s="22"/>
      <c r="H2983" s="23">
        <v>0</v>
      </c>
      <c r="I2983" s="22"/>
      <c r="J2983" s="23" t="s">
        <v>18202</v>
      </c>
      <c r="K2983" s="22"/>
      <c r="L2983" s="23" t="s">
        <v>2053</v>
      </c>
      <c r="M2983" s="22"/>
      <c r="N2983" s="22"/>
      <c r="O2983" s="22"/>
      <c r="P2983" s="24"/>
      <c r="Q2983" s="23" t="s">
        <v>36</v>
      </c>
      <c r="R2983" s="23" t="s">
        <v>37</v>
      </c>
      <c r="S2983" s="25"/>
      <c r="T2983" s="26"/>
      <c r="U2983" s="26"/>
      <c r="V2983" s="22"/>
      <c r="W2983" s="27"/>
      <c r="X2983" s="8"/>
      <c r="Y2983" s="8"/>
      <c r="Z2983" s="8"/>
      <c r="AA2983" s="8"/>
      <c r="AB2983" s="8"/>
      <c r="AC2983" s="8"/>
      <c r="AD2983" s="8"/>
      <c r="AE2983" s="8"/>
      <c r="AF2983" s="8"/>
      <c r="AG2983" s="8"/>
      <c r="AH2983" s="8"/>
      <c r="AI2983" s="8"/>
      <c r="AJ2983" s="8"/>
      <c r="AK2983" s="8"/>
    </row>
    <row r="2984" spans="1:37" ht="45.75">
      <c r="A2984" s="18">
        <v>6288</v>
      </c>
      <c r="B2984" s="19"/>
      <c r="C2984" s="28" t="s">
        <v>23296</v>
      </c>
      <c r="D2984" s="28" t="s">
        <v>21617</v>
      </c>
      <c r="E2984" s="22"/>
      <c r="F2984" s="23" t="s">
        <v>50</v>
      </c>
      <c r="G2984" s="22"/>
      <c r="H2984" s="23">
        <v>0</v>
      </c>
      <c r="I2984" s="22"/>
      <c r="J2984" s="23" t="s">
        <v>18202</v>
      </c>
      <c r="K2984" s="22"/>
      <c r="L2984" s="23" t="s">
        <v>20770</v>
      </c>
      <c r="M2984" s="23" t="s">
        <v>11857</v>
      </c>
      <c r="N2984" s="22"/>
      <c r="O2984" s="22"/>
      <c r="P2984" s="24"/>
      <c r="Q2984" s="23" t="s">
        <v>29</v>
      </c>
      <c r="R2984" s="23" t="s">
        <v>30</v>
      </c>
      <c r="S2984" s="25"/>
      <c r="T2984" s="26"/>
      <c r="U2984" s="26"/>
      <c r="V2984" s="22"/>
      <c r="W2984" s="27"/>
      <c r="X2984" s="8"/>
      <c r="Y2984" s="8"/>
      <c r="Z2984" s="8"/>
      <c r="AA2984" s="8"/>
      <c r="AB2984" s="8"/>
      <c r="AC2984" s="8"/>
      <c r="AD2984" s="8"/>
      <c r="AE2984" s="8"/>
      <c r="AF2984" s="8"/>
      <c r="AG2984" s="8"/>
      <c r="AH2984" s="8"/>
      <c r="AI2984" s="8"/>
      <c r="AJ2984" s="8"/>
      <c r="AK2984" s="8"/>
    </row>
    <row r="2985" spans="1:37" ht="90.75">
      <c r="A2985" s="18">
        <v>6289</v>
      </c>
      <c r="B2985" s="19"/>
      <c r="C2985" s="28" t="s">
        <v>23297</v>
      </c>
      <c r="D2985" s="28" t="s">
        <v>23298</v>
      </c>
      <c r="E2985" s="22"/>
      <c r="F2985" s="22"/>
      <c r="G2985" s="22"/>
      <c r="H2985" s="23">
        <v>0</v>
      </c>
      <c r="I2985" s="22"/>
      <c r="J2985" s="23" t="s">
        <v>18202</v>
      </c>
      <c r="K2985" s="22"/>
      <c r="L2985" s="23" t="s">
        <v>17409</v>
      </c>
      <c r="M2985" s="22"/>
      <c r="N2985" s="22"/>
      <c r="O2985" s="22"/>
      <c r="P2985" s="24"/>
      <c r="Q2985" s="23" t="s">
        <v>99</v>
      </c>
      <c r="R2985" s="23" t="s">
        <v>179</v>
      </c>
      <c r="S2985" s="25"/>
      <c r="T2985" s="26"/>
      <c r="U2985" s="26"/>
      <c r="V2985" s="22"/>
      <c r="W2985" s="27"/>
      <c r="X2985" s="8"/>
      <c r="Y2985" s="8"/>
      <c r="Z2985" s="8"/>
      <c r="AA2985" s="8"/>
      <c r="AB2985" s="8"/>
      <c r="AC2985" s="8"/>
      <c r="AD2985" s="8"/>
      <c r="AE2985" s="8"/>
      <c r="AF2985" s="8"/>
      <c r="AG2985" s="8"/>
      <c r="AH2985" s="8"/>
      <c r="AI2985" s="8"/>
      <c r="AJ2985" s="8"/>
      <c r="AK2985" s="8"/>
    </row>
    <row r="2986" spans="1:37" ht="409.6">
      <c r="A2986" s="18">
        <v>6291</v>
      </c>
      <c r="B2986" s="19"/>
      <c r="C2986" s="28" t="s">
        <v>23299</v>
      </c>
      <c r="D2986" s="21"/>
      <c r="E2986" s="22"/>
      <c r="F2986" s="22"/>
      <c r="G2986" s="22"/>
      <c r="H2986" s="23">
        <v>0</v>
      </c>
      <c r="I2986" s="22"/>
      <c r="J2986" s="23" t="s">
        <v>18202</v>
      </c>
      <c r="K2986" s="22"/>
      <c r="L2986" s="23" t="s">
        <v>21045</v>
      </c>
      <c r="M2986" s="23">
        <v>2017</v>
      </c>
      <c r="N2986" s="22"/>
      <c r="O2986" s="22"/>
      <c r="P2986" s="24"/>
      <c r="Q2986" s="23" t="s">
        <v>20</v>
      </c>
      <c r="R2986" s="23" t="s">
        <v>21</v>
      </c>
      <c r="S2986" s="25"/>
      <c r="T2986" s="26"/>
      <c r="U2986" s="26"/>
      <c r="V2986" s="22"/>
      <c r="W2986" s="27"/>
      <c r="X2986" s="8"/>
      <c r="Y2986" s="8"/>
      <c r="Z2986" s="8"/>
      <c r="AA2986" s="8"/>
      <c r="AB2986" s="8"/>
      <c r="AC2986" s="8"/>
      <c r="AD2986" s="8"/>
      <c r="AE2986" s="8"/>
      <c r="AF2986" s="8"/>
      <c r="AG2986" s="8"/>
      <c r="AH2986" s="8"/>
      <c r="AI2986" s="8"/>
      <c r="AJ2986" s="8"/>
      <c r="AK2986" s="8"/>
    </row>
    <row r="2987" spans="1:37" ht="409.6">
      <c r="A2987" s="18">
        <v>6292</v>
      </c>
      <c r="B2987" s="19"/>
      <c r="C2987" s="28" t="s">
        <v>23300</v>
      </c>
      <c r="D2987" s="21"/>
      <c r="E2987" s="22"/>
      <c r="F2987" s="22"/>
      <c r="G2987" s="22"/>
      <c r="H2987" s="23">
        <v>0</v>
      </c>
      <c r="I2987" s="22"/>
      <c r="J2987" s="23" t="s">
        <v>18202</v>
      </c>
      <c r="K2987" s="22"/>
      <c r="L2987" s="23" t="s">
        <v>21045</v>
      </c>
      <c r="M2987" s="23">
        <v>2017</v>
      </c>
      <c r="N2987" s="22"/>
      <c r="O2987" s="22"/>
      <c r="P2987" s="24"/>
      <c r="Q2987" s="23" t="s">
        <v>20</v>
      </c>
      <c r="R2987" s="23" t="s">
        <v>21</v>
      </c>
      <c r="S2987" s="25"/>
      <c r="T2987" s="26"/>
      <c r="U2987" s="26"/>
      <c r="V2987" s="22"/>
      <c r="W2987" s="27"/>
      <c r="X2987" s="8"/>
      <c r="Y2987" s="8"/>
      <c r="Z2987" s="8"/>
      <c r="AA2987" s="8"/>
      <c r="AB2987" s="8"/>
      <c r="AC2987" s="8"/>
      <c r="AD2987" s="8"/>
      <c r="AE2987" s="8"/>
      <c r="AF2987" s="8"/>
      <c r="AG2987" s="8"/>
      <c r="AH2987" s="8"/>
      <c r="AI2987" s="8"/>
      <c r="AJ2987" s="8"/>
      <c r="AK2987" s="8"/>
    </row>
    <row r="2988" spans="1:37" ht="75.75">
      <c r="A2988" s="18">
        <v>6294</v>
      </c>
      <c r="B2988" s="19"/>
      <c r="C2988" s="28" t="s">
        <v>23301</v>
      </c>
      <c r="D2988" s="28" t="s">
        <v>23302</v>
      </c>
      <c r="E2988" s="22"/>
      <c r="F2988" s="23" t="s">
        <v>456</v>
      </c>
      <c r="G2988" s="22"/>
      <c r="H2988" s="23">
        <v>0</v>
      </c>
      <c r="I2988" s="22"/>
      <c r="J2988" s="23" t="s">
        <v>18202</v>
      </c>
      <c r="K2988" s="22"/>
      <c r="L2988" s="23" t="s">
        <v>90</v>
      </c>
      <c r="M2988" s="23" t="s">
        <v>11857</v>
      </c>
      <c r="N2988" s="22"/>
      <c r="O2988" s="22"/>
      <c r="P2988" s="24"/>
      <c r="Q2988" s="23" t="s">
        <v>29</v>
      </c>
      <c r="R2988" s="23" t="s">
        <v>30</v>
      </c>
      <c r="S2988" s="25"/>
      <c r="T2988" s="26"/>
      <c r="U2988" s="26"/>
      <c r="V2988" s="22"/>
      <c r="W2988" s="27"/>
      <c r="X2988" s="8"/>
      <c r="Y2988" s="8"/>
      <c r="Z2988" s="8"/>
      <c r="AA2988" s="8"/>
      <c r="AB2988" s="8"/>
      <c r="AC2988" s="8"/>
      <c r="AD2988" s="8"/>
      <c r="AE2988" s="8"/>
      <c r="AF2988" s="8"/>
      <c r="AG2988" s="8"/>
      <c r="AH2988" s="8"/>
      <c r="AI2988" s="8"/>
      <c r="AJ2988" s="8"/>
      <c r="AK2988" s="8"/>
    </row>
    <row r="2989" spans="1:37" ht="195.75">
      <c r="A2989" s="18">
        <v>6296</v>
      </c>
      <c r="B2989" s="19"/>
      <c r="C2989" s="28" t="s">
        <v>23303</v>
      </c>
      <c r="D2989" s="28" t="s">
        <v>23304</v>
      </c>
      <c r="E2989" s="22"/>
      <c r="F2989" s="23" t="s">
        <v>266</v>
      </c>
      <c r="G2989" s="23" t="s">
        <v>18583</v>
      </c>
      <c r="H2989" s="23">
        <v>0</v>
      </c>
      <c r="I2989" s="22"/>
      <c r="J2989" s="23" t="s">
        <v>18202</v>
      </c>
      <c r="K2989" s="29">
        <v>43497</v>
      </c>
      <c r="L2989" s="23" t="s">
        <v>90</v>
      </c>
      <c r="M2989" s="22"/>
      <c r="N2989" s="23" t="s">
        <v>18639</v>
      </c>
      <c r="O2989" s="22"/>
      <c r="P2989" s="24"/>
      <c r="Q2989" s="23" t="s">
        <v>29</v>
      </c>
      <c r="R2989" s="23" t="s">
        <v>30</v>
      </c>
      <c r="S2989" s="25"/>
      <c r="T2989" s="26"/>
      <c r="U2989" s="26"/>
      <c r="V2989" s="22"/>
      <c r="W2989" s="27"/>
      <c r="X2989" s="8"/>
      <c r="Y2989" s="8"/>
      <c r="Z2989" s="8"/>
      <c r="AA2989" s="8"/>
      <c r="AB2989" s="8"/>
      <c r="AC2989" s="8"/>
      <c r="AD2989" s="8"/>
      <c r="AE2989" s="8"/>
      <c r="AF2989" s="8"/>
      <c r="AG2989" s="8"/>
      <c r="AH2989" s="8"/>
      <c r="AI2989" s="8"/>
      <c r="AJ2989" s="8"/>
      <c r="AK2989" s="8"/>
    </row>
    <row r="2990" spans="1:37" ht="45.75">
      <c r="A2990" s="18">
        <v>6298</v>
      </c>
      <c r="B2990" s="19"/>
      <c r="C2990" s="28" t="s">
        <v>23305</v>
      </c>
      <c r="D2990" s="28" t="s">
        <v>23306</v>
      </c>
      <c r="E2990" s="22"/>
      <c r="F2990" s="22"/>
      <c r="G2990" s="22"/>
      <c r="H2990" s="23">
        <v>0</v>
      </c>
      <c r="I2990" s="22"/>
      <c r="J2990" s="23" t="s">
        <v>18202</v>
      </c>
      <c r="K2990" s="22"/>
      <c r="L2990" s="23" t="s">
        <v>20770</v>
      </c>
      <c r="M2990" s="23" t="s">
        <v>11857</v>
      </c>
      <c r="N2990" s="22"/>
      <c r="O2990" s="22"/>
      <c r="P2990" s="24"/>
      <c r="Q2990" s="23" t="s">
        <v>29</v>
      </c>
      <c r="R2990" s="23" t="s">
        <v>30</v>
      </c>
      <c r="S2990" s="25"/>
      <c r="T2990" s="26"/>
      <c r="U2990" s="26"/>
      <c r="V2990" s="22"/>
      <c r="W2990" s="27"/>
      <c r="X2990" s="8"/>
      <c r="Y2990" s="8"/>
      <c r="Z2990" s="8"/>
      <c r="AA2990" s="8"/>
      <c r="AB2990" s="8"/>
      <c r="AC2990" s="8"/>
      <c r="AD2990" s="8"/>
      <c r="AE2990" s="8"/>
      <c r="AF2990" s="8"/>
      <c r="AG2990" s="8"/>
      <c r="AH2990" s="8"/>
      <c r="AI2990" s="8"/>
      <c r="AJ2990" s="8"/>
      <c r="AK2990" s="8"/>
    </row>
    <row r="2991" spans="1:37" ht="105.75">
      <c r="A2991" s="18">
        <v>6301</v>
      </c>
      <c r="B2991" s="19"/>
      <c r="C2991" s="28" t="s">
        <v>23307</v>
      </c>
      <c r="D2991" s="28" t="s">
        <v>23308</v>
      </c>
      <c r="E2991" s="22"/>
      <c r="F2991" s="22"/>
      <c r="G2991" s="22"/>
      <c r="H2991" s="23">
        <v>0</v>
      </c>
      <c r="I2991" s="22"/>
      <c r="J2991" s="23" t="s">
        <v>18202</v>
      </c>
      <c r="K2991" s="22"/>
      <c r="L2991" s="23" t="s">
        <v>20770</v>
      </c>
      <c r="M2991" s="22"/>
      <c r="N2991" s="22"/>
      <c r="O2991" s="22"/>
      <c r="P2991" s="24"/>
      <c r="Q2991" s="23" t="s">
        <v>29</v>
      </c>
      <c r="R2991" s="23" t="s">
        <v>30</v>
      </c>
      <c r="S2991" s="25"/>
      <c r="T2991" s="26"/>
      <c r="U2991" s="26"/>
      <c r="V2991" s="22"/>
      <c r="W2991" s="27"/>
      <c r="X2991" s="8"/>
      <c r="Y2991" s="8"/>
      <c r="Z2991" s="8"/>
      <c r="AA2991" s="8"/>
      <c r="AB2991" s="8"/>
      <c r="AC2991" s="8"/>
      <c r="AD2991" s="8"/>
      <c r="AE2991" s="8"/>
      <c r="AF2991" s="8"/>
      <c r="AG2991" s="8"/>
      <c r="AH2991" s="8"/>
      <c r="AI2991" s="8"/>
      <c r="AJ2991" s="8"/>
      <c r="AK2991" s="8"/>
    </row>
    <row r="2992" spans="1:37" ht="150.75">
      <c r="A2992" s="18">
        <v>6319</v>
      </c>
      <c r="B2992" s="19"/>
      <c r="C2992" s="28" t="s">
        <v>23309</v>
      </c>
      <c r="D2992" s="28" t="s">
        <v>23310</v>
      </c>
      <c r="E2992" s="22"/>
      <c r="F2992" s="22"/>
      <c r="G2992" s="22"/>
      <c r="H2992" s="23">
        <v>0</v>
      </c>
      <c r="I2992" s="22"/>
      <c r="J2992" s="23" t="s">
        <v>18202</v>
      </c>
      <c r="K2992" s="22"/>
      <c r="L2992" s="23" t="s">
        <v>20770</v>
      </c>
      <c r="M2992" s="23" t="s">
        <v>11857</v>
      </c>
      <c r="N2992" s="22"/>
      <c r="O2992" s="22"/>
      <c r="P2992" s="24"/>
      <c r="Q2992" s="23" t="s">
        <v>29</v>
      </c>
      <c r="R2992" s="23" t="s">
        <v>30</v>
      </c>
      <c r="S2992" s="25"/>
      <c r="T2992" s="26"/>
      <c r="U2992" s="26"/>
      <c r="V2992" s="22"/>
      <c r="W2992" s="27"/>
      <c r="X2992" s="8"/>
      <c r="Y2992" s="8"/>
      <c r="Z2992" s="8"/>
      <c r="AA2992" s="8"/>
      <c r="AB2992" s="8"/>
      <c r="AC2992" s="8"/>
      <c r="AD2992" s="8"/>
      <c r="AE2992" s="8"/>
      <c r="AF2992" s="8"/>
      <c r="AG2992" s="8"/>
      <c r="AH2992" s="8"/>
      <c r="AI2992" s="8"/>
      <c r="AJ2992" s="8"/>
      <c r="AK2992" s="8"/>
    </row>
    <row r="2993" spans="1:37" ht="120.75">
      <c r="A2993" s="18">
        <v>6320</v>
      </c>
      <c r="B2993" s="19"/>
      <c r="C2993" s="28" t="s">
        <v>23311</v>
      </c>
      <c r="D2993" s="28" t="s">
        <v>23312</v>
      </c>
      <c r="E2993" s="22"/>
      <c r="F2993" s="22"/>
      <c r="G2993" s="22"/>
      <c r="H2993" s="23">
        <v>0</v>
      </c>
      <c r="I2993" s="22"/>
      <c r="J2993" s="23" t="s">
        <v>18202</v>
      </c>
      <c r="K2993" s="22"/>
      <c r="L2993" s="23" t="s">
        <v>20770</v>
      </c>
      <c r="M2993" s="22"/>
      <c r="N2993" s="22"/>
      <c r="O2993" s="22"/>
      <c r="P2993" s="24"/>
      <c r="Q2993" s="23" t="s">
        <v>29</v>
      </c>
      <c r="R2993" s="23" t="s">
        <v>30</v>
      </c>
      <c r="S2993" s="25"/>
      <c r="T2993" s="26"/>
      <c r="U2993" s="26"/>
      <c r="V2993" s="22"/>
      <c r="W2993" s="27"/>
      <c r="X2993" s="8"/>
      <c r="Y2993" s="8"/>
      <c r="Z2993" s="8"/>
      <c r="AA2993" s="8"/>
      <c r="AB2993" s="8"/>
      <c r="AC2993" s="8"/>
      <c r="AD2993" s="8"/>
      <c r="AE2993" s="8"/>
      <c r="AF2993" s="8"/>
      <c r="AG2993" s="8"/>
      <c r="AH2993" s="8"/>
      <c r="AI2993" s="8"/>
      <c r="AJ2993" s="8"/>
      <c r="AK2993" s="8"/>
    </row>
    <row r="2994" spans="1:37" ht="120.75">
      <c r="A2994" s="18">
        <v>6321</v>
      </c>
      <c r="B2994" s="19"/>
      <c r="C2994" s="28" t="s">
        <v>23313</v>
      </c>
      <c r="D2994" s="28" t="s">
        <v>23314</v>
      </c>
      <c r="E2994" s="22"/>
      <c r="F2994" s="22"/>
      <c r="G2994" s="22"/>
      <c r="H2994" s="23">
        <v>0</v>
      </c>
      <c r="I2994" s="22"/>
      <c r="J2994" s="23" t="s">
        <v>18202</v>
      </c>
      <c r="K2994" s="22"/>
      <c r="L2994" s="23" t="s">
        <v>219</v>
      </c>
      <c r="M2994" s="22"/>
      <c r="N2994" s="22"/>
      <c r="O2994" s="22"/>
      <c r="P2994" s="24"/>
      <c r="Q2994" s="22"/>
      <c r="R2994" s="23" t="s">
        <v>12731</v>
      </c>
      <c r="S2994" s="25"/>
      <c r="T2994" s="26"/>
      <c r="U2994" s="32" t="s">
        <v>545</v>
      </c>
      <c r="V2994" s="22"/>
      <c r="W2994" s="27"/>
      <c r="X2994" s="8"/>
      <c r="Y2994" s="8"/>
      <c r="Z2994" s="8"/>
      <c r="AA2994" s="8"/>
      <c r="AB2994" s="8"/>
      <c r="AC2994" s="8"/>
      <c r="AD2994" s="8"/>
      <c r="AE2994" s="8"/>
      <c r="AF2994" s="8"/>
      <c r="AG2994" s="8"/>
      <c r="AH2994" s="8"/>
      <c r="AI2994" s="8"/>
      <c r="AJ2994" s="8"/>
      <c r="AK2994" s="8"/>
    </row>
    <row r="2995" spans="1:37" ht="60.75">
      <c r="A2995" s="18">
        <v>6322</v>
      </c>
      <c r="B2995" s="19"/>
      <c r="C2995" s="28" t="s">
        <v>23315</v>
      </c>
      <c r="D2995" s="28" t="s">
        <v>17419</v>
      </c>
      <c r="E2995" s="22"/>
      <c r="F2995" s="22"/>
      <c r="G2995" s="22"/>
      <c r="H2995" s="23">
        <v>0</v>
      </c>
      <c r="I2995" s="22"/>
      <c r="J2995" s="23" t="s">
        <v>18202</v>
      </c>
      <c r="K2995" s="22"/>
      <c r="L2995" s="23" t="s">
        <v>17409</v>
      </c>
      <c r="M2995" s="22"/>
      <c r="N2995" s="22"/>
      <c r="O2995" s="22"/>
      <c r="P2995" s="24"/>
      <c r="Q2995" s="23" t="s">
        <v>99</v>
      </c>
      <c r="R2995" s="23" t="s">
        <v>179</v>
      </c>
      <c r="S2995" s="25"/>
      <c r="T2995" s="26"/>
      <c r="U2995" s="26"/>
      <c r="V2995" s="22"/>
      <c r="W2995" s="27"/>
      <c r="X2995" s="8"/>
      <c r="Y2995" s="8"/>
      <c r="Z2995" s="8"/>
      <c r="AA2995" s="8"/>
      <c r="AB2995" s="8"/>
      <c r="AC2995" s="8"/>
      <c r="AD2995" s="8"/>
      <c r="AE2995" s="8"/>
      <c r="AF2995" s="8"/>
      <c r="AG2995" s="8"/>
      <c r="AH2995" s="8"/>
      <c r="AI2995" s="8"/>
      <c r="AJ2995" s="8"/>
      <c r="AK2995" s="8"/>
    </row>
    <row r="2996" spans="1:37" ht="75.75">
      <c r="A2996" s="18">
        <v>6324</v>
      </c>
      <c r="B2996" s="19"/>
      <c r="C2996" s="28" t="s">
        <v>23316</v>
      </c>
      <c r="D2996" s="28" t="s">
        <v>23317</v>
      </c>
      <c r="E2996" s="22"/>
      <c r="F2996" s="22"/>
      <c r="G2996" s="22"/>
      <c r="H2996" s="23">
        <v>0</v>
      </c>
      <c r="I2996" s="22"/>
      <c r="J2996" s="23" t="s">
        <v>18202</v>
      </c>
      <c r="K2996" s="22"/>
      <c r="L2996" s="23" t="s">
        <v>20770</v>
      </c>
      <c r="M2996" s="22"/>
      <c r="N2996" s="22"/>
      <c r="O2996" s="22"/>
      <c r="P2996" s="24"/>
      <c r="Q2996" s="23" t="s">
        <v>29</v>
      </c>
      <c r="R2996" s="23" t="s">
        <v>30</v>
      </c>
      <c r="S2996" s="25"/>
      <c r="T2996" s="26"/>
      <c r="U2996" s="26"/>
      <c r="V2996" s="22"/>
      <c r="W2996" s="27"/>
      <c r="X2996" s="8"/>
      <c r="Y2996" s="8"/>
      <c r="Z2996" s="8"/>
      <c r="AA2996" s="8"/>
      <c r="AB2996" s="8"/>
      <c r="AC2996" s="8"/>
      <c r="AD2996" s="8"/>
      <c r="AE2996" s="8"/>
      <c r="AF2996" s="8"/>
      <c r="AG2996" s="8"/>
      <c r="AH2996" s="8"/>
      <c r="AI2996" s="8"/>
      <c r="AJ2996" s="8"/>
      <c r="AK2996" s="8"/>
    </row>
    <row r="2997" spans="1:37" ht="210.75">
      <c r="A2997" s="18">
        <v>6325</v>
      </c>
      <c r="B2997" s="19"/>
      <c r="C2997" s="28" t="s">
        <v>23318</v>
      </c>
      <c r="D2997" s="28" t="s">
        <v>23319</v>
      </c>
      <c r="E2997" s="22"/>
      <c r="F2997" s="23" t="s">
        <v>415</v>
      </c>
      <c r="G2997" s="22"/>
      <c r="H2997" s="23">
        <v>0</v>
      </c>
      <c r="I2997" s="22"/>
      <c r="J2997" s="23" t="s">
        <v>18202</v>
      </c>
      <c r="K2997" s="22"/>
      <c r="L2997" s="23" t="s">
        <v>2053</v>
      </c>
      <c r="M2997" s="22"/>
      <c r="N2997" s="22"/>
      <c r="O2997" s="22"/>
      <c r="P2997" s="24"/>
      <c r="Q2997" s="23" t="s">
        <v>36</v>
      </c>
      <c r="R2997" s="23" t="s">
        <v>37</v>
      </c>
      <c r="S2997" s="25"/>
      <c r="T2997" s="26"/>
      <c r="U2997" s="26"/>
      <c r="V2997" s="22"/>
      <c r="W2997" s="27"/>
      <c r="X2997" s="8"/>
      <c r="Y2997" s="8"/>
      <c r="Z2997" s="8"/>
      <c r="AA2997" s="8"/>
      <c r="AB2997" s="8"/>
      <c r="AC2997" s="8"/>
      <c r="AD2997" s="8"/>
      <c r="AE2997" s="8"/>
      <c r="AF2997" s="8"/>
      <c r="AG2997" s="8"/>
      <c r="AH2997" s="8"/>
      <c r="AI2997" s="8"/>
      <c r="AJ2997" s="8"/>
      <c r="AK2997" s="8"/>
    </row>
    <row r="2998" spans="1:37" ht="225.75">
      <c r="A2998" s="18">
        <v>6327</v>
      </c>
      <c r="B2998" s="19"/>
      <c r="C2998" s="28" t="s">
        <v>12462</v>
      </c>
      <c r="D2998" s="28" t="s">
        <v>23320</v>
      </c>
      <c r="E2998" s="22"/>
      <c r="F2998" s="22"/>
      <c r="G2998" s="22"/>
      <c r="H2998" s="23">
        <v>0</v>
      </c>
      <c r="I2998" s="22"/>
      <c r="J2998" s="23" t="s">
        <v>18202</v>
      </c>
      <c r="K2998" s="31">
        <v>43313</v>
      </c>
      <c r="L2998" s="23" t="s">
        <v>90</v>
      </c>
      <c r="M2998" s="22"/>
      <c r="N2998" s="22"/>
      <c r="O2998" s="22"/>
      <c r="P2998" s="24"/>
      <c r="Q2998" s="23" t="s">
        <v>18541</v>
      </c>
      <c r="R2998" s="22"/>
      <c r="S2998" s="33"/>
      <c r="T2998" s="26"/>
      <c r="U2998" s="26"/>
      <c r="V2998" s="22"/>
      <c r="W2998" s="27"/>
      <c r="X2998" s="8"/>
      <c r="Y2998" s="8"/>
      <c r="Z2998" s="8"/>
      <c r="AA2998" s="8"/>
      <c r="AB2998" s="8"/>
      <c r="AC2998" s="8"/>
      <c r="AD2998" s="8"/>
      <c r="AE2998" s="8"/>
      <c r="AF2998" s="8"/>
      <c r="AG2998" s="8"/>
      <c r="AH2998" s="8"/>
      <c r="AI2998" s="8"/>
      <c r="AJ2998" s="8"/>
      <c r="AK2998" s="8"/>
    </row>
    <row r="2999" spans="1:37" ht="409.6">
      <c r="A2999" s="18">
        <v>6328</v>
      </c>
      <c r="B2999" s="19"/>
      <c r="C2999" s="28" t="s">
        <v>23321</v>
      </c>
      <c r="D2999" s="21"/>
      <c r="E2999" s="22"/>
      <c r="F2999" s="22"/>
      <c r="G2999" s="22"/>
      <c r="H2999" s="23">
        <v>0</v>
      </c>
      <c r="I2999" s="22"/>
      <c r="J2999" s="23" t="s">
        <v>18202</v>
      </c>
      <c r="K2999" s="22"/>
      <c r="L2999" s="23" t="s">
        <v>21045</v>
      </c>
      <c r="M2999" s="23">
        <v>2017</v>
      </c>
      <c r="N2999" s="22"/>
      <c r="O2999" s="22"/>
      <c r="P2999" s="24"/>
      <c r="Q2999" s="23" t="s">
        <v>20</v>
      </c>
      <c r="R2999" s="23" t="s">
        <v>21</v>
      </c>
      <c r="S2999" s="25"/>
      <c r="T2999" s="26"/>
      <c r="U2999" s="26"/>
      <c r="V2999" s="22"/>
      <c r="W2999" s="27"/>
      <c r="X2999" s="8"/>
      <c r="Y2999" s="8"/>
      <c r="Z2999" s="8"/>
      <c r="AA2999" s="8"/>
      <c r="AB2999" s="8"/>
      <c r="AC2999" s="8"/>
      <c r="AD2999" s="8"/>
      <c r="AE2999" s="8"/>
      <c r="AF2999" s="8"/>
      <c r="AG2999" s="8"/>
      <c r="AH2999" s="8"/>
      <c r="AI2999" s="8"/>
      <c r="AJ2999" s="8"/>
      <c r="AK2999" s="8"/>
    </row>
    <row r="3000" spans="1:37" ht="105.75">
      <c r="A3000" s="18">
        <v>6329</v>
      </c>
      <c r="B3000" s="19"/>
      <c r="C3000" s="28" t="s">
        <v>23322</v>
      </c>
      <c r="D3000" s="28" t="s">
        <v>23323</v>
      </c>
      <c r="E3000" s="22"/>
      <c r="F3000" s="23" t="s">
        <v>266</v>
      </c>
      <c r="G3000" s="22"/>
      <c r="H3000" s="23">
        <v>0</v>
      </c>
      <c r="I3000" s="22"/>
      <c r="J3000" s="23" t="s">
        <v>18202</v>
      </c>
      <c r="K3000" s="29">
        <v>43497</v>
      </c>
      <c r="L3000" s="23" t="s">
        <v>96</v>
      </c>
      <c r="M3000" s="22"/>
      <c r="N3000" s="23" t="s">
        <v>6721</v>
      </c>
      <c r="O3000" s="22"/>
      <c r="P3000" s="24"/>
      <c r="Q3000" s="23" t="s">
        <v>18392</v>
      </c>
      <c r="R3000" s="23" t="s">
        <v>127</v>
      </c>
      <c r="S3000" s="25"/>
      <c r="T3000" s="26"/>
      <c r="U3000" s="26"/>
      <c r="V3000" s="22"/>
      <c r="W3000" s="27"/>
      <c r="X3000" s="8"/>
      <c r="Y3000" s="8"/>
      <c r="Z3000" s="8"/>
      <c r="AA3000" s="8"/>
      <c r="AB3000" s="8"/>
      <c r="AC3000" s="8"/>
      <c r="AD3000" s="8"/>
      <c r="AE3000" s="8"/>
      <c r="AF3000" s="8"/>
      <c r="AG3000" s="8"/>
      <c r="AH3000" s="8"/>
      <c r="AI3000" s="8"/>
      <c r="AJ3000" s="8"/>
      <c r="AK3000" s="8"/>
    </row>
    <row r="3001" spans="1:37" ht="285.75">
      <c r="A3001" s="18">
        <v>6332</v>
      </c>
      <c r="B3001" s="19"/>
      <c r="C3001" s="28" t="s">
        <v>23324</v>
      </c>
      <c r="D3001" s="28" t="s">
        <v>23325</v>
      </c>
      <c r="E3001" s="22"/>
      <c r="F3001" s="23" t="s">
        <v>1628</v>
      </c>
      <c r="G3001" s="22"/>
      <c r="H3001" s="23">
        <v>0</v>
      </c>
      <c r="I3001" s="22"/>
      <c r="J3001" s="23" t="s">
        <v>18202</v>
      </c>
      <c r="K3001" s="22"/>
      <c r="L3001" s="23" t="s">
        <v>2053</v>
      </c>
      <c r="M3001" s="22"/>
      <c r="N3001" s="22"/>
      <c r="O3001" s="22"/>
      <c r="P3001" s="24"/>
      <c r="Q3001" s="23" t="s">
        <v>36</v>
      </c>
      <c r="R3001" s="23" t="s">
        <v>37</v>
      </c>
      <c r="S3001" s="25"/>
      <c r="T3001" s="26"/>
      <c r="U3001" s="26"/>
      <c r="V3001" s="22"/>
      <c r="W3001" s="27"/>
      <c r="X3001" s="8"/>
      <c r="Y3001" s="8"/>
      <c r="Z3001" s="8"/>
      <c r="AA3001" s="8"/>
      <c r="AB3001" s="8"/>
      <c r="AC3001" s="8"/>
      <c r="AD3001" s="8"/>
      <c r="AE3001" s="8"/>
      <c r="AF3001" s="8"/>
      <c r="AG3001" s="8"/>
      <c r="AH3001" s="8"/>
      <c r="AI3001" s="8"/>
      <c r="AJ3001" s="8"/>
      <c r="AK3001" s="8"/>
    </row>
    <row r="3002" spans="1:37" ht="195.75">
      <c r="A3002" s="18">
        <v>6333</v>
      </c>
      <c r="B3002" s="19"/>
      <c r="C3002" s="28" t="s">
        <v>23326</v>
      </c>
      <c r="D3002" s="28" t="s">
        <v>23327</v>
      </c>
      <c r="E3002" s="22"/>
      <c r="F3002" s="23" t="s">
        <v>1628</v>
      </c>
      <c r="G3002" s="22"/>
      <c r="H3002" s="23">
        <v>0</v>
      </c>
      <c r="I3002" s="22"/>
      <c r="J3002" s="23" t="s">
        <v>18202</v>
      </c>
      <c r="K3002" s="22"/>
      <c r="L3002" s="23" t="s">
        <v>2053</v>
      </c>
      <c r="M3002" s="22"/>
      <c r="N3002" s="22"/>
      <c r="O3002" s="22"/>
      <c r="P3002" s="24"/>
      <c r="Q3002" s="23" t="s">
        <v>36</v>
      </c>
      <c r="R3002" s="23" t="s">
        <v>37</v>
      </c>
      <c r="S3002" s="25"/>
      <c r="T3002" s="26"/>
      <c r="U3002" s="26"/>
      <c r="V3002" s="22"/>
      <c r="W3002" s="27"/>
      <c r="X3002" s="8"/>
      <c r="Y3002" s="8"/>
      <c r="Z3002" s="8"/>
      <c r="AA3002" s="8"/>
      <c r="AB3002" s="8"/>
      <c r="AC3002" s="8"/>
      <c r="AD3002" s="8"/>
      <c r="AE3002" s="8"/>
      <c r="AF3002" s="8"/>
      <c r="AG3002" s="8"/>
      <c r="AH3002" s="8"/>
      <c r="AI3002" s="8"/>
      <c r="AJ3002" s="8"/>
      <c r="AK3002" s="8"/>
    </row>
    <row r="3003" spans="1:37" ht="150.75">
      <c r="A3003" s="18">
        <v>6334</v>
      </c>
      <c r="B3003" s="19"/>
      <c r="C3003" s="28" t="s">
        <v>23328</v>
      </c>
      <c r="D3003" s="28" t="s">
        <v>23329</v>
      </c>
      <c r="E3003" s="22"/>
      <c r="F3003" s="23" t="s">
        <v>1628</v>
      </c>
      <c r="G3003" s="22"/>
      <c r="H3003" s="23">
        <v>0</v>
      </c>
      <c r="I3003" s="22"/>
      <c r="J3003" s="23" t="s">
        <v>18202</v>
      </c>
      <c r="K3003" s="22"/>
      <c r="L3003" s="23" t="s">
        <v>2053</v>
      </c>
      <c r="M3003" s="22"/>
      <c r="N3003" s="22"/>
      <c r="O3003" s="22"/>
      <c r="P3003" s="24"/>
      <c r="Q3003" s="23" t="s">
        <v>36</v>
      </c>
      <c r="R3003" s="23" t="s">
        <v>37</v>
      </c>
      <c r="S3003" s="25"/>
      <c r="T3003" s="26"/>
      <c r="U3003" s="26"/>
      <c r="V3003" s="22"/>
      <c r="W3003" s="27"/>
      <c r="X3003" s="8"/>
      <c r="Y3003" s="8"/>
      <c r="Z3003" s="8"/>
      <c r="AA3003" s="8"/>
      <c r="AB3003" s="8"/>
      <c r="AC3003" s="8"/>
      <c r="AD3003" s="8"/>
      <c r="AE3003" s="8"/>
      <c r="AF3003" s="8"/>
      <c r="AG3003" s="8"/>
      <c r="AH3003" s="8"/>
      <c r="AI3003" s="8"/>
      <c r="AJ3003" s="8"/>
      <c r="AK3003" s="8"/>
    </row>
    <row r="3004" spans="1:37" ht="105.75">
      <c r="A3004" s="18">
        <v>6335</v>
      </c>
      <c r="B3004" s="19"/>
      <c r="C3004" s="28" t="s">
        <v>23330</v>
      </c>
      <c r="D3004" s="28" t="s">
        <v>23331</v>
      </c>
      <c r="E3004" s="22"/>
      <c r="F3004" s="22"/>
      <c r="G3004" s="22"/>
      <c r="H3004" s="23">
        <v>0</v>
      </c>
      <c r="I3004" s="22"/>
      <c r="J3004" s="23" t="s">
        <v>18202</v>
      </c>
      <c r="K3004" s="22"/>
      <c r="L3004" s="23" t="s">
        <v>219</v>
      </c>
      <c r="M3004" s="22"/>
      <c r="N3004" s="22"/>
      <c r="O3004" s="22"/>
      <c r="P3004" s="24"/>
      <c r="Q3004" s="22"/>
      <c r="R3004" s="23" t="s">
        <v>12731</v>
      </c>
      <c r="S3004" s="25"/>
      <c r="T3004" s="26"/>
      <c r="U3004" s="32" t="s">
        <v>545</v>
      </c>
      <c r="V3004" s="22"/>
      <c r="W3004" s="27"/>
      <c r="X3004" s="8"/>
      <c r="Y3004" s="8"/>
      <c r="Z3004" s="8"/>
      <c r="AA3004" s="8"/>
      <c r="AB3004" s="8"/>
      <c r="AC3004" s="8"/>
      <c r="AD3004" s="8"/>
      <c r="AE3004" s="8"/>
      <c r="AF3004" s="8"/>
      <c r="AG3004" s="8"/>
      <c r="AH3004" s="8"/>
      <c r="AI3004" s="8"/>
      <c r="AJ3004" s="8"/>
      <c r="AK3004" s="8"/>
    </row>
    <row r="3005" spans="1:37" ht="409.5">
      <c r="A3005" s="18">
        <v>6337</v>
      </c>
      <c r="B3005" s="19"/>
      <c r="C3005" s="20" t="s">
        <v>23332</v>
      </c>
      <c r="D3005" s="21"/>
      <c r="E3005" s="22"/>
      <c r="F3005" s="22"/>
      <c r="G3005" s="22"/>
      <c r="H3005" s="23">
        <v>0</v>
      </c>
      <c r="I3005" s="22"/>
      <c r="J3005" s="23" t="s">
        <v>18202</v>
      </c>
      <c r="K3005" s="23" t="s">
        <v>18203</v>
      </c>
      <c r="L3005" s="23" t="s">
        <v>219</v>
      </c>
      <c r="M3005" s="22"/>
      <c r="N3005" s="22"/>
      <c r="O3005" s="23" t="s">
        <v>138</v>
      </c>
      <c r="P3005" s="24"/>
      <c r="Q3005" s="23" t="s">
        <v>1101</v>
      </c>
      <c r="R3005" s="22"/>
      <c r="S3005" s="25"/>
      <c r="T3005" s="26"/>
      <c r="U3005" s="26"/>
      <c r="V3005" s="22"/>
      <c r="W3005" s="27"/>
      <c r="X3005" s="8"/>
      <c r="Y3005" s="8"/>
      <c r="Z3005" s="8"/>
      <c r="AA3005" s="8"/>
      <c r="AB3005" s="8"/>
      <c r="AC3005" s="8"/>
      <c r="AD3005" s="8"/>
      <c r="AE3005" s="8"/>
      <c r="AF3005" s="8"/>
      <c r="AG3005" s="8"/>
      <c r="AH3005" s="8"/>
      <c r="AI3005" s="8"/>
      <c r="AJ3005" s="8"/>
      <c r="AK3005" s="8"/>
    </row>
    <row r="3006" spans="1:37" ht="120.75">
      <c r="A3006" s="18">
        <v>6338</v>
      </c>
      <c r="B3006" s="19"/>
      <c r="C3006" s="28" t="s">
        <v>23333</v>
      </c>
      <c r="D3006" s="28" t="s">
        <v>23334</v>
      </c>
      <c r="E3006" s="22"/>
      <c r="F3006" s="23" t="s">
        <v>19009</v>
      </c>
      <c r="G3006" s="23" t="s">
        <v>18246</v>
      </c>
      <c r="H3006" s="23">
        <v>0</v>
      </c>
      <c r="I3006" s="22"/>
      <c r="J3006" s="23" t="s">
        <v>18202</v>
      </c>
      <c r="K3006" s="29">
        <v>43497</v>
      </c>
      <c r="L3006" s="23" t="s">
        <v>19617</v>
      </c>
      <c r="M3006" s="22"/>
      <c r="N3006" s="23" t="s">
        <v>19011</v>
      </c>
      <c r="O3006" s="22"/>
      <c r="P3006" s="24"/>
      <c r="Q3006" s="23" t="s">
        <v>29</v>
      </c>
      <c r="R3006" s="23" t="s">
        <v>30</v>
      </c>
      <c r="S3006" s="25"/>
      <c r="T3006" s="26"/>
      <c r="U3006" s="26"/>
      <c r="V3006" s="22"/>
      <c r="W3006" s="27"/>
      <c r="X3006" s="8"/>
      <c r="Y3006" s="8"/>
      <c r="Z3006" s="8"/>
      <c r="AA3006" s="8"/>
      <c r="AB3006" s="8"/>
      <c r="AC3006" s="8"/>
      <c r="AD3006" s="8"/>
      <c r="AE3006" s="8"/>
      <c r="AF3006" s="8"/>
      <c r="AG3006" s="8"/>
      <c r="AH3006" s="8"/>
      <c r="AI3006" s="8"/>
      <c r="AJ3006" s="8"/>
      <c r="AK3006" s="8"/>
    </row>
    <row r="3007" spans="1:37" ht="150.75">
      <c r="A3007" s="18">
        <v>6344</v>
      </c>
      <c r="B3007" s="19"/>
      <c r="C3007" s="28" t="s">
        <v>23335</v>
      </c>
      <c r="D3007" s="28" t="s">
        <v>11994</v>
      </c>
      <c r="E3007" s="22"/>
      <c r="F3007" s="23" t="s">
        <v>415</v>
      </c>
      <c r="G3007" s="22"/>
      <c r="H3007" s="23">
        <v>0</v>
      </c>
      <c r="I3007" s="22"/>
      <c r="J3007" s="23" t="s">
        <v>18202</v>
      </c>
      <c r="K3007" s="29">
        <v>43497</v>
      </c>
      <c r="L3007" s="23" t="s">
        <v>96</v>
      </c>
      <c r="M3007" s="22"/>
      <c r="N3007" s="23" t="s">
        <v>19519</v>
      </c>
      <c r="O3007" s="22"/>
      <c r="P3007" s="24"/>
      <c r="Q3007" s="23" t="s">
        <v>18392</v>
      </c>
      <c r="R3007" s="23" t="s">
        <v>127</v>
      </c>
      <c r="S3007" s="25"/>
      <c r="T3007" s="26"/>
      <c r="U3007" s="26"/>
      <c r="V3007" s="22"/>
      <c r="W3007" s="27"/>
      <c r="X3007" s="8"/>
      <c r="Y3007" s="8"/>
      <c r="Z3007" s="8"/>
      <c r="AA3007" s="8"/>
      <c r="AB3007" s="8"/>
      <c r="AC3007" s="8"/>
      <c r="AD3007" s="8"/>
      <c r="AE3007" s="8"/>
      <c r="AF3007" s="8"/>
      <c r="AG3007" s="8"/>
      <c r="AH3007" s="8"/>
      <c r="AI3007" s="8"/>
      <c r="AJ3007" s="8"/>
      <c r="AK3007" s="8"/>
    </row>
    <row r="3008" spans="1:37" ht="60.75">
      <c r="A3008" s="18">
        <v>6345</v>
      </c>
      <c r="B3008" s="19"/>
      <c r="C3008" s="28" t="s">
        <v>23336</v>
      </c>
      <c r="D3008" s="28" t="s">
        <v>23337</v>
      </c>
      <c r="E3008" s="22"/>
      <c r="F3008" s="22"/>
      <c r="G3008" s="22"/>
      <c r="H3008" s="23">
        <v>0</v>
      </c>
      <c r="I3008" s="22"/>
      <c r="J3008" s="23" t="s">
        <v>18202</v>
      </c>
      <c r="K3008" s="22"/>
      <c r="L3008" s="23" t="s">
        <v>20770</v>
      </c>
      <c r="M3008" s="22"/>
      <c r="N3008" s="22"/>
      <c r="O3008" s="22"/>
      <c r="P3008" s="24"/>
      <c r="Q3008" s="23" t="s">
        <v>29</v>
      </c>
      <c r="R3008" s="23" t="s">
        <v>30</v>
      </c>
      <c r="S3008" s="25"/>
      <c r="T3008" s="26"/>
      <c r="U3008" s="26"/>
      <c r="V3008" s="22"/>
      <c r="W3008" s="27"/>
      <c r="X3008" s="8"/>
      <c r="Y3008" s="8"/>
      <c r="Z3008" s="8"/>
      <c r="AA3008" s="8"/>
      <c r="AB3008" s="8"/>
      <c r="AC3008" s="8"/>
      <c r="AD3008" s="8"/>
      <c r="AE3008" s="8"/>
      <c r="AF3008" s="8"/>
      <c r="AG3008" s="8"/>
      <c r="AH3008" s="8"/>
      <c r="AI3008" s="8"/>
      <c r="AJ3008" s="8"/>
      <c r="AK3008" s="8"/>
    </row>
    <row r="3009" spans="1:37" ht="90.75">
      <c r="A3009" s="18">
        <v>6348</v>
      </c>
      <c r="B3009" s="19"/>
      <c r="C3009" s="28" t="s">
        <v>23338</v>
      </c>
      <c r="D3009" s="28" t="s">
        <v>23339</v>
      </c>
      <c r="E3009" s="22"/>
      <c r="F3009" s="22"/>
      <c r="G3009" s="22"/>
      <c r="H3009" s="23">
        <v>0</v>
      </c>
      <c r="I3009" s="22"/>
      <c r="J3009" s="23" t="s">
        <v>18202</v>
      </c>
      <c r="K3009" s="31">
        <v>43313</v>
      </c>
      <c r="L3009" s="23" t="s">
        <v>35</v>
      </c>
      <c r="M3009" s="22"/>
      <c r="N3009" s="22"/>
      <c r="O3009" s="22"/>
      <c r="P3009" s="24"/>
      <c r="Q3009" s="23" t="s">
        <v>18377</v>
      </c>
      <c r="R3009" s="22"/>
      <c r="S3009" s="25"/>
      <c r="T3009" s="26"/>
      <c r="U3009" s="26"/>
      <c r="V3009" s="22"/>
      <c r="W3009" s="27"/>
      <c r="X3009" s="8"/>
      <c r="Y3009" s="8"/>
      <c r="Z3009" s="8"/>
      <c r="AA3009" s="8"/>
      <c r="AB3009" s="8"/>
      <c r="AC3009" s="8"/>
      <c r="AD3009" s="8"/>
      <c r="AE3009" s="8"/>
      <c r="AF3009" s="8"/>
      <c r="AG3009" s="8"/>
      <c r="AH3009" s="8"/>
      <c r="AI3009" s="8"/>
      <c r="AJ3009" s="8"/>
      <c r="AK3009" s="8"/>
    </row>
    <row r="3010" spans="1:37" ht="135.75">
      <c r="A3010" s="18">
        <v>6361</v>
      </c>
      <c r="B3010" s="19"/>
      <c r="C3010" s="28" t="s">
        <v>23340</v>
      </c>
      <c r="D3010" s="28" t="s">
        <v>23341</v>
      </c>
      <c r="E3010" s="22"/>
      <c r="F3010" s="23" t="s">
        <v>50</v>
      </c>
      <c r="G3010" s="22"/>
      <c r="H3010" s="23">
        <v>0</v>
      </c>
      <c r="I3010" s="22"/>
      <c r="J3010" s="23" t="s">
        <v>18202</v>
      </c>
      <c r="K3010" s="29">
        <v>43497</v>
      </c>
      <c r="L3010" s="23" t="s">
        <v>96</v>
      </c>
      <c r="M3010" s="22"/>
      <c r="N3010" s="23" t="s">
        <v>23342</v>
      </c>
      <c r="O3010" s="22"/>
      <c r="P3010" s="24"/>
      <c r="Q3010" s="23" t="s">
        <v>18392</v>
      </c>
      <c r="R3010" s="23" t="s">
        <v>127</v>
      </c>
      <c r="S3010" s="25"/>
      <c r="T3010" s="26"/>
      <c r="U3010" s="26"/>
      <c r="V3010" s="22"/>
      <c r="W3010" s="27"/>
      <c r="X3010" s="8"/>
      <c r="Y3010" s="8"/>
      <c r="Z3010" s="8"/>
      <c r="AA3010" s="8"/>
      <c r="AB3010" s="8"/>
      <c r="AC3010" s="8"/>
      <c r="AD3010" s="8"/>
      <c r="AE3010" s="8"/>
      <c r="AF3010" s="8"/>
      <c r="AG3010" s="8"/>
      <c r="AH3010" s="8"/>
      <c r="AI3010" s="8"/>
      <c r="AJ3010" s="8"/>
      <c r="AK3010" s="8"/>
    </row>
    <row r="3011" spans="1:37" ht="135.75">
      <c r="A3011" s="18">
        <v>6372</v>
      </c>
      <c r="B3011" s="19"/>
      <c r="C3011" s="28" t="s">
        <v>23343</v>
      </c>
      <c r="D3011" s="28" t="s">
        <v>23344</v>
      </c>
      <c r="E3011" s="22"/>
      <c r="F3011" s="23" t="s">
        <v>403</v>
      </c>
      <c r="G3011" s="22"/>
      <c r="H3011" s="23">
        <v>0</v>
      </c>
      <c r="I3011" s="22"/>
      <c r="J3011" s="23" t="s">
        <v>18202</v>
      </c>
      <c r="K3011" s="23" t="s">
        <v>18203</v>
      </c>
      <c r="L3011" s="23" t="s">
        <v>61</v>
      </c>
      <c r="M3011" s="22"/>
      <c r="N3011" s="22"/>
      <c r="O3011" s="22"/>
      <c r="P3011" s="24"/>
      <c r="Q3011" s="23" t="s">
        <v>172</v>
      </c>
      <c r="R3011" s="23" t="s">
        <v>173</v>
      </c>
      <c r="S3011" s="25"/>
      <c r="T3011" s="26"/>
      <c r="U3011" s="26"/>
      <c r="V3011" s="22"/>
      <c r="W3011" s="27"/>
      <c r="X3011" s="8"/>
      <c r="Y3011" s="8"/>
      <c r="Z3011" s="8"/>
      <c r="AA3011" s="8"/>
      <c r="AB3011" s="8"/>
      <c r="AC3011" s="8"/>
      <c r="AD3011" s="8"/>
      <c r="AE3011" s="8"/>
      <c r="AF3011" s="8"/>
      <c r="AG3011" s="8"/>
      <c r="AH3011" s="8"/>
      <c r="AI3011" s="8"/>
      <c r="AJ3011" s="8"/>
      <c r="AK3011" s="8"/>
    </row>
    <row r="3012" spans="1:37" ht="135.75">
      <c r="A3012" s="18">
        <v>6373</v>
      </c>
      <c r="B3012" s="19"/>
      <c r="C3012" s="28" t="s">
        <v>23343</v>
      </c>
      <c r="D3012" s="28" t="s">
        <v>23345</v>
      </c>
      <c r="E3012" s="22"/>
      <c r="F3012" s="22"/>
      <c r="G3012" s="22"/>
      <c r="H3012" s="23">
        <v>0</v>
      </c>
      <c r="I3012" s="22"/>
      <c r="J3012" s="23" t="s">
        <v>18202</v>
      </c>
      <c r="K3012" s="29">
        <v>43497</v>
      </c>
      <c r="L3012" s="23" t="s">
        <v>96</v>
      </c>
      <c r="M3012" s="22"/>
      <c r="N3012" s="22"/>
      <c r="O3012" s="22"/>
      <c r="P3012" s="24"/>
      <c r="Q3012" s="23" t="s">
        <v>172</v>
      </c>
      <c r="R3012" s="23" t="s">
        <v>173</v>
      </c>
      <c r="S3012" s="25"/>
      <c r="T3012" s="26"/>
      <c r="U3012" s="26"/>
      <c r="V3012" s="22"/>
      <c r="W3012" s="27"/>
      <c r="X3012" s="8"/>
      <c r="Y3012" s="8"/>
      <c r="Z3012" s="8"/>
      <c r="AA3012" s="8"/>
      <c r="AB3012" s="8"/>
      <c r="AC3012" s="8"/>
      <c r="AD3012" s="8"/>
      <c r="AE3012" s="8"/>
      <c r="AF3012" s="8"/>
      <c r="AG3012" s="8"/>
      <c r="AH3012" s="8"/>
      <c r="AI3012" s="8"/>
      <c r="AJ3012" s="8"/>
      <c r="AK3012" s="8"/>
    </row>
    <row r="3013" spans="1:37" ht="150.75">
      <c r="A3013" s="18">
        <v>6374</v>
      </c>
      <c r="B3013" s="19"/>
      <c r="C3013" s="28" t="s">
        <v>23346</v>
      </c>
      <c r="D3013" s="28" t="s">
        <v>23347</v>
      </c>
      <c r="E3013" s="22"/>
      <c r="F3013" s="22"/>
      <c r="G3013" s="22"/>
      <c r="H3013" s="23">
        <v>0</v>
      </c>
      <c r="I3013" s="22"/>
      <c r="J3013" s="23" t="s">
        <v>18202</v>
      </c>
      <c r="K3013" s="31">
        <v>43313</v>
      </c>
      <c r="L3013" s="23" t="s">
        <v>35</v>
      </c>
      <c r="M3013" s="22"/>
      <c r="N3013" s="22"/>
      <c r="O3013" s="22"/>
      <c r="P3013" s="24"/>
      <c r="Q3013" s="23" t="s">
        <v>18377</v>
      </c>
      <c r="R3013" s="22"/>
      <c r="S3013" s="25"/>
      <c r="T3013" s="26"/>
      <c r="U3013" s="26"/>
      <c r="V3013" s="22"/>
      <c r="W3013" s="27"/>
      <c r="X3013" s="8"/>
      <c r="Y3013" s="8"/>
      <c r="Z3013" s="8"/>
      <c r="AA3013" s="8"/>
      <c r="AB3013" s="8"/>
      <c r="AC3013" s="8"/>
      <c r="AD3013" s="8"/>
      <c r="AE3013" s="8"/>
      <c r="AF3013" s="8"/>
      <c r="AG3013" s="8"/>
      <c r="AH3013" s="8"/>
      <c r="AI3013" s="8"/>
      <c r="AJ3013" s="8"/>
      <c r="AK3013" s="8"/>
    </row>
    <row r="3014" spans="1:37" ht="105.75">
      <c r="A3014" s="18">
        <v>6376</v>
      </c>
      <c r="B3014" s="30" t="s">
        <v>20548</v>
      </c>
      <c r="C3014" s="28" t="s">
        <v>23348</v>
      </c>
      <c r="D3014" s="28" t="s">
        <v>23349</v>
      </c>
      <c r="E3014" s="22"/>
      <c r="F3014" s="23" t="s">
        <v>4309</v>
      </c>
      <c r="G3014" s="22"/>
      <c r="H3014" s="23">
        <v>0</v>
      </c>
      <c r="I3014" s="22"/>
      <c r="J3014" s="23" t="s">
        <v>18202</v>
      </c>
      <c r="K3014" s="23" t="s">
        <v>18203</v>
      </c>
      <c r="L3014" s="23" t="s">
        <v>35</v>
      </c>
      <c r="M3014" s="22"/>
      <c r="N3014" s="22"/>
      <c r="O3014" s="23" t="s">
        <v>23350</v>
      </c>
      <c r="P3014" s="24"/>
      <c r="Q3014" s="23" t="s">
        <v>99</v>
      </c>
      <c r="R3014" s="23" t="s">
        <v>10886</v>
      </c>
      <c r="S3014" s="25"/>
      <c r="T3014" s="26"/>
      <c r="U3014" s="26"/>
      <c r="V3014" s="22"/>
      <c r="W3014" s="27"/>
      <c r="X3014" s="8"/>
      <c r="Y3014" s="8"/>
      <c r="Z3014" s="8"/>
      <c r="AA3014" s="8"/>
      <c r="AB3014" s="8"/>
      <c r="AC3014" s="8"/>
      <c r="AD3014" s="8"/>
      <c r="AE3014" s="8"/>
      <c r="AF3014" s="8"/>
      <c r="AG3014" s="8"/>
      <c r="AH3014" s="8"/>
      <c r="AI3014" s="8"/>
      <c r="AJ3014" s="8"/>
      <c r="AK3014" s="8"/>
    </row>
    <row r="3015" spans="1:37" ht="105.75">
      <c r="A3015" s="18">
        <v>6400</v>
      </c>
      <c r="B3015" s="19"/>
      <c r="C3015" s="28" t="s">
        <v>23351</v>
      </c>
      <c r="D3015" s="28" t="s">
        <v>4347</v>
      </c>
      <c r="E3015" s="22"/>
      <c r="F3015" s="22"/>
      <c r="G3015" s="22"/>
      <c r="H3015" s="23">
        <v>0</v>
      </c>
      <c r="I3015" s="22"/>
      <c r="J3015" s="23" t="s">
        <v>18202</v>
      </c>
      <c r="K3015" s="22"/>
      <c r="L3015" s="23" t="s">
        <v>219</v>
      </c>
      <c r="M3015" s="22"/>
      <c r="N3015" s="22"/>
      <c r="O3015" s="22"/>
      <c r="P3015" s="24"/>
      <c r="Q3015" s="22"/>
      <c r="R3015" s="23" t="s">
        <v>12731</v>
      </c>
      <c r="S3015" s="25"/>
      <c r="T3015" s="26"/>
      <c r="U3015" s="32" t="s">
        <v>545</v>
      </c>
      <c r="V3015" s="22"/>
      <c r="W3015" s="27"/>
      <c r="X3015" s="8"/>
      <c r="Y3015" s="8"/>
      <c r="Z3015" s="8"/>
      <c r="AA3015" s="8"/>
      <c r="AB3015" s="8"/>
      <c r="AC3015" s="8"/>
      <c r="AD3015" s="8"/>
      <c r="AE3015" s="8"/>
      <c r="AF3015" s="8"/>
      <c r="AG3015" s="8"/>
      <c r="AH3015" s="8"/>
      <c r="AI3015" s="8"/>
      <c r="AJ3015" s="8"/>
      <c r="AK3015" s="8"/>
    </row>
    <row r="3016" spans="1:37" ht="90.75">
      <c r="A3016" s="18">
        <v>6401</v>
      </c>
      <c r="B3016" s="19"/>
      <c r="C3016" s="28" t="s">
        <v>23352</v>
      </c>
      <c r="D3016" s="28" t="s">
        <v>23353</v>
      </c>
      <c r="E3016" s="22"/>
      <c r="F3016" s="22"/>
      <c r="G3016" s="22"/>
      <c r="H3016" s="23">
        <v>0</v>
      </c>
      <c r="I3016" s="22"/>
      <c r="J3016" s="23" t="s">
        <v>18202</v>
      </c>
      <c r="K3016" s="22"/>
      <c r="L3016" s="23" t="s">
        <v>20770</v>
      </c>
      <c r="M3016" s="22"/>
      <c r="N3016" s="22"/>
      <c r="O3016" s="22"/>
      <c r="P3016" s="24"/>
      <c r="Q3016" s="23" t="s">
        <v>29</v>
      </c>
      <c r="R3016" s="23" t="s">
        <v>30</v>
      </c>
      <c r="S3016" s="25"/>
      <c r="T3016" s="26"/>
      <c r="U3016" s="26"/>
      <c r="V3016" s="22"/>
      <c r="W3016" s="27"/>
      <c r="X3016" s="8"/>
      <c r="Y3016" s="8"/>
      <c r="Z3016" s="8"/>
      <c r="AA3016" s="8"/>
      <c r="AB3016" s="8"/>
      <c r="AC3016" s="8"/>
      <c r="AD3016" s="8"/>
      <c r="AE3016" s="8"/>
      <c r="AF3016" s="8"/>
      <c r="AG3016" s="8"/>
      <c r="AH3016" s="8"/>
      <c r="AI3016" s="8"/>
      <c r="AJ3016" s="8"/>
      <c r="AK3016" s="8"/>
    </row>
    <row r="3017" spans="1:37" ht="60.75">
      <c r="A3017" s="18">
        <v>6402</v>
      </c>
      <c r="B3017" s="19"/>
      <c r="C3017" s="28" t="s">
        <v>23352</v>
      </c>
      <c r="D3017" s="28" t="s">
        <v>9561</v>
      </c>
      <c r="E3017" s="22"/>
      <c r="F3017" s="22"/>
      <c r="G3017" s="22"/>
      <c r="H3017" s="23">
        <v>0</v>
      </c>
      <c r="I3017" s="22"/>
      <c r="J3017" s="23" t="s">
        <v>18202</v>
      </c>
      <c r="K3017" s="22"/>
      <c r="L3017" s="23" t="s">
        <v>20770</v>
      </c>
      <c r="M3017" s="22"/>
      <c r="N3017" s="22"/>
      <c r="O3017" s="22"/>
      <c r="P3017" s="24"/>
      <c r="Q3017" s="23" t="s">
        <v>29</v>
      </c>
      <c r="R3017" s="23" t="s">
        <v>30</v>
      </c>
      <c r="S3017" s="25"/>
      <c r="T3017" s="26"/>
      <c r="U3017" s="26"/>
      <c r="V3017" s="22"/>
      <c r="W3017" s="27"/>
      <c r="X3017" s="8"/>
      <c r="Y3017" s="8"/>
      <c r="Z3017" s="8"/>
      <c r="AA3017" s="8"/>
      <c r="AB3017" s="8"/>
      <c r="AC3017" s="8"/>
      <c r="AD3017" s="8"/>
      <c r="AE3017" s="8"/>
      <c r="AF3017" s="8"/>
      <c r="AG3017" s="8"/>
      <c r="AH3017" s="8"/>
      <c r="AI3017" s="8"/>
      <c r="AJ3017" s="8"/>
      <c r="AK3017" s="8"/>
    </row>
    <row r="3018" spans="1:37" ht="75.75">
      <c r="A3018" s="18">
        <v>6403</v>
      </c>
      <c r="B3018" s="19"/>
      <c r="C3018" s="28" t="s">
        <v>23354</v>
      </c>
      <c r="D3018" s="28" t="s">
        <v>23355</v>
      </c>
      <c r="E3018" s="22"/>
      <c r="F3018" s="23" t="s">
        <v>415</v>
      </c>
      <c r="G3018" s="22"/>
      <c r="H3018" s="23">
        <v>0</v>
      </c>
      <c r="I3018" s="22"/>
      <c r="J3018" s="23" t="s">
        <v>18202</v>
      </c>
      <c r="K3018" s="23" t="s">
        <v>18203</v>
      </c>
      <c r="L3018" s="23" t="s">
        <v>90</v>
      </c>
      <c r="M3018" s="22"/>
      <c r="N3018" s="22"/>
      <c r="O3018" s="22"/>
      <c r="P3018" s="24"/>
      <c r="Q3018" s="23" t="s">
        <v>29</v>
      </c>
      <c r="R3018" s="23" t="s">
        <v>30</v>
      </c>
      <c r="S3018" s="25"/>
      <c r="T3018" s="26"/>
      <c r="U3018" s="26"/>
      <c r="V3018" s="22"/>
      <c r="W3018" s="27"/>
      <c r="X3018" s="8"/>
      <c r="Y3018" s="8"/>
      <c r="Z3018" s="8"/>
      <c r="AA3018" s="8"/>
      <c r="AB3018" s="8"/>
      <c r="AC3018" s="8"/>
      <c r="AD3018" s="8"/>
      <c r="AE3018" s="8"/>
      <c r="AF3018" s="8"/>
      <c r="AG3018" s="8"/>
      <c r="AH3018" s="8"/>
      <c r="AI3018" s="8"/>
      <c r="AJ3018" s="8"/>
      <c r="AK3018" s="8"/>
    </row>
    <row r="3019" spans="1:37" ht="409.6">
      <c r="A3019" s="18">
        <v>6405</v>
      </c>
      <c r="B3019" s="19"/>
      <c r="C3019" s="28" t="s">
        <v>23356</v>
      </c>
      <c r="D3019" s="21"/>
      <c r="E3019" s="22"/>
      <c r="F3019" s="22"/>
      <c r="G3019" s="22"/>
      <c r="H3019" s="23">
        <v>0</v>
      </c>
      <c r="I3019" s="22"/>
      <c r="J3019" s="23" t="s">
        <v>18202</v>
      </c>
      <c r="K3019" s="22"/>
      <c r="L3019" s="23" t="s">
        <v>22554</v>
      </c>
      <c r="M3019" s="23">
        <v>2017</v>
      </c>
      <c r="N3019" s="22"/>
      <c r="O3019" s="22"/>
      <c r="P3019" s="24"/>
      <c r="Q3019" s="23" t="s">
        <v>20</v>
      </c>
      <c r="R3019" s="23" t="s">
        <v>21</v>
      </c>
      <c r="S3019" s="25"/>
      <c r="T3019" s="26"/>
      <c r="U3019" s="26"/>
      <c r="V3019" s="22"/>
      <c r="W3019" s="27"/>
      <c r="X3019" s="8"/>
      <c r="Y3019" s="8"/>
      <c r="Z3019" s="8"/>
      <c r="AA3019" s="8"/>
      <c r="AB3019" s="8"/>
      <c r="AC3019" s="8"/>
      <c r="AD3019" s="8"/>
      <c r="AE3019" s="8"/>
      <c r="AF3019" s="8"/>
      <c r="AG3019" s="8"/>
      <c r="AH3019" s="8"/>
      <c r="AI3019" s="8"/>
      <c r="AJ3019" s="8"/>
      <c r="AK3019" s="8"/>
    </row>
    <row r="3020" spans="1:37" ht="409.6">
      <c r="A3020" s="18">
        <v>6406</v>
      </c>
      <c r="B3020" s="19"/>
      <c r="C3020" s="28" t="s">
        <v>23357</v>
      </c>
      <c r="D3020" s="21"/>
      <c r="E3020" s="22"/>
      <c r="F3020" s="22"/>
      <c r="G3020" s="22"/>
      <c r="H3020" s="23">
        <v>0</v>
      </c>
      <c r="I3020" s="22"/>
      <c r="J3020" s="23" t="s">
        <v>18202</v>
      </c>
      <c r="K3020" s="22"/>
      <c r="L3020" s="23" t="s">
        <v>22554</v>
      </c>
      <c r="M3020" s="23">
        <v>2017</v>
      </c>
      <c r="N3020" s="22"/>
      <c r="O3020" s="22"/>
      <c r="P3020" s="24"/>
      <c r="Q3020" s="23" t="s">
        <v>20</v>
      </c>
      <c r="R3020" s="23" t="s">
        <v>21</v>
      </c>
      <c r="S3020" s="25"/>
      <c r="T3020" s="26"/>
      <c r="U3020" s="26"/>
      <c r="V3020" s="22"/>
      <c r="W3020" s="27"/>
      <c r="X3020" s="8"/>
      <c r="Y3020" s="8"/>
      <c r="Z3020" s="8"/>
      <c r="AA3020" s="8"/>
      <c r="AB3020" s="8"/>
      <c r="AC3020" s="8"/>
      <c r="AD3020" s="8"/>
      <c r="AE3020" s="8"/>
      <c r="AF3020" s="8"/>
      <c r="AG3020" s="8"/>
      <c r="AH3020" s="8"/>
      <c r="AI3020" s="8"/>
      <c r="AJ3020" s="8"/>
      <c r="AK3020" s="8"/>
    </row>
    <row r="3021" spans="1:37" ht="409.6">
      <c r="A3021" s="18">
        <v>6407</v>
      </c>
      <c r="B3021" s="19"/>
      <c r="C3021" s="28" t="s">
        <v>23358</v>
      </c>
      <c r="D3021" s="21"/>
      <c r="E3021" s="22"/>
      <c r="F3021" s="22"/>
      <c r="G3021" s="22"/>
      <c r="H3021" s="23">
        <v>0</v>
      </c>
      <c r="I3021" s="22"/>
      <c r="J3021" s="23" t="s">
        <v>18202</v>
      </c>
      <c r="K3021" s="22"/>
      <c r="L3021" s="23" t="s">
        <v>22554</v>
      </c>
      <c r="M3021" s="23">
        <v>2017</v>
      </c>
      <c r="N3021" s="22"/>
      <c r="O3021" s="22"/>
      <c r="P3021" s="24"/>
      <c r="Q3021" s="23" t="s">
        <v>20</v>
      </c>
      <c r="R3021" s="23" t="s">
        <v>21</v>
      </c>
      <c r="S3021" s="25"/>
      <c r="T3021" s="26"/>
      <c r="U3021" s="26"/>
      <c r="V3021" s="22"/>
      <c r="W3021" s="27"/>
      <c r="X3021" s="8"/>
      <c r="Y3021" s="8"/>
      <c r="Z3021" s="8"/>
      <c r="AA3021" s="8"/>
      <c r="AB3021" s="8"/>
      <c r="AC3021" s="8"/>
      <c r="AD3021" s="8"/>
      <c r="AE3021" s="8"/>
      <c r="AF3021" s="8"/>
      <c r="AG3021" s="8"/>
      <c r="AH3021" s="8"/>
      <c r="AI3021" s="8"/>
      <c r="AJ3021" s="8"/>
      <c r="AK3021" s="8"/>
    </row>
    <row r="3022" spans="1:37" ht="409.6">
      <c r="A3022" s="18">
        <v>6408</v>
      </c>
      <c r="B3022" s="19"/>
      <c r="C3022" s="28" t="s">
        <v>23359</v>
      </c>
      <c r="D3022" s="21"/>
      <c r="E3022" s="22"/>
      <c r="F3022" s="22"/>
      <c r="G3022" s="22"/>
      <c r="H3022" s="23">
        <v>0</v>
      </c>
      <c r="I3022" s="22"/>
      <c r="J3022" s="23" t="s">
        <v>18202</v>
      </c>
      <c r="K3022" s="22"/>
      <c r="L3022" s="23" t="s">
        <v>22554</v>
      </c>
      <c r="M3022" s="23">
        <v>2017</v>
      </c>
      <c r="N3022" s="22"/>
      <c r="O3022" s="22"/>
      <c r="P3022" s="24"/>
      <c r="Q3022" s="23" t="s">
        <v>20</v>
      </c>
      <c r="R3022" s="23" t="s">
        <v>21</v>
      </c>
      <c r="S3022" s="25"/>
      <c r="T3022" s="26"/>
      <c r="U3022" s="26"/>
      <c r="V3022" s="22"/>
      <c r="W3022" s="27"/>
      <c r="X3022" s="8"/>
      <c r="Y3022" s="8"/>
      <c r="Z3022" s="8"/>
      <c r="AA3022" s="8"/>
      <c r="AB3022" s="8"/>
      <c r="AC3022" s="8"/>
      <c r="AD3022" s="8"/>
      <c r="AE3022" s="8"/>
      <c r="AF3022" s="8"/>
      <c r="AG3022" s="8"/>
      <c r="AH3022" s="8"/>
      <c r="AI3022" s="8"/>
      <c r="AJ3022" s="8"/>
      <c r="AK3022" s="8"/>
    </row>
    <row r="3023" spans="1:37" ht="30.75">
      <c r="A3023" s="18">
        <v>6410</v>
      </c>
      <c r="B3023" s="19"/>
      <c r="C3023" s="28" t="s">
        <v>23360</v>
      </c>
      <c r="D3023" s="28" t="s">
        <v>3216</v>
      </c>
      <c r="E3023" s="22"/>
      <c r="F3023" s="23" t="s">
        <v>50</v>
      </c>
      <c r="G3023" s="22"/>
      <c r="H3023" s="23">
        <v>0</v>
      </c>
      <c r="I3023" s="22"/>
      <c r="J3023" s="23" t="s">
        <v>18202</v>
      </c>
      <c r="K3023" s="22"/>
      <c r="L3023" s="23" t="s">
        <v>2053</v>
      </c>
      <c r="M3023" s="23" t="s">
        <v>11857</v>
      </c>
      <c r="N3023" s="22"/>
      <c r="O3023" s="22"/>
      <c r="P3023" s="24"/>
      <c r="Q3023" s="23" t="s">
        <v>29</v>
      </c>
      <c r="R3023" s="23" t="s">
        <v>30</v>
      </c>
      <c r="S3023" s="25"/>
      <c r="T3023" s="26"/>
      <c r="U3023" s="26"/>
      <c r="V3023" s="22"/>
      <c r="W3023" s="27"/>
      <c r="X3023" s="8"/>
      <c r="Y3023" s="8"/>
      <c r="Z3023" s="8"/>
      <c r="AA3023" s="8"/>
      <c r="AB3023" s="8"/>
      <c r="AC3023" s="8"/>
      <c r="AD3023" s="8"/>
      <c r="AE3023" s="8"/>
      <c r="AF3023" s="8"/>
      <c r="AG3023" s="8"/>
      <c r="AH3023" s="8"/>
      <c r="AI3023" s="8"/>
      <c r="AJ3023" s="8"/>
      <c r="AK3023" s="8"/>
    </row>
    <row r="3024" spans="1:37" ht="120.75">
      <c r="A3024" s="18">
        <v>6419</v>
      </c>
      <c r="B3024" s="19"/>
      <c r="C3024" s="28" t="s">
        <v>23361</v>
      </c>
      <c r="D3024" s="28" t="s">
        <v>23362</v>
      </c>
      <c r="E3024" s="22"/>
      <c r="F3024" s="23" t="s">
        <v>50</v>
      </c>
      <c r="G3024" s="23" t="s">
        <v>18552</v>
      </c>
      <c r="H3024" s="23">
        <v>0</v>
      </c>
      <c r="I3024" s="22"/>
      <c r="J3024" s="23" t="s">
        <v>18202</v>
      </c>
      <c r="K3024" s="29">
        <v>43497</v>
      </c>
      <c r="L3024" s="23" t="s">
        <v>2053</v>
      </c>
      <c r="M3024" s="22"/>
      <c r="N3024" s="23" t="s">
        <v>3960</v>
      </c>
      <c r="O3024" s="22"/>
      <c r="P3024" s="24"/>
      <c r="Q3024" s="23" t="s">
        <v>29</v>
      </c>
      <c r="R3024" s="23" t="s">
        <v>30</v>
      </c>
      <c r="S3024" s="25"/>
      <c r="T3024" s="26"/>
      <c r="U3024" s="26"/>
      <c r="V3024" s="22"/>
      <c r="W3024" s="27"/>
      <c r="X3024" s="8"/>
      <c r="Y3024" s="8"/>
      <c r="Z3024" s="8"/>
      <c r="AA3024" s="8"/>
      <c r="AB3024" s="8"/>
      <c r="AC3024" s="8"/>
      <c r="AD3024" s="8"/>
      <c r="AE3024" s="8"/>
      <c r="AF3024" s="8"/>
      <c r="AG3024" s="8"/>
      <c r="AH3024" s="8"/>
      <c r="AI3024" s="8"/>
      <c r="AJ3024" s="8"/>
      <c r="AK3024" s="8"/>
    </row>
    <row r="3025" spans="1:37" ht="120.75">
      <c r="A3025" s="18">
        <v>6420</v>
      </c>
      <c r="B3025" s="19"/>
      <c r="C3025" s="28" t="s">
        <v>23363</v>
      </c>
      <c r="D3025" s="28" t="s">
        <v>23364</v>
      </c>
      <c r="E3025" s="22"/>
      <c r="F3025" s="23" t="s">
        <v>50</v>
      </c>
      <c r="G3025" s="23" t="s">
        <v>18554</v>
      </c>
      <c r="H3025" s="23">
        <v>0</v>
      </c>
      <c r="I3025" s="22"/>
      <c r="J3025" s="23" t="s">
        <v>18202</v>
      </c>
      <c r="K3025" s="29">
        <v>43497</v>
      </c>
      <c r="L3025" s="23" t="s">
        <v>2053</v>
      </c>
      <c r="M3025" s="22"/>
      <c r="N3025" s="23" t="s">
        <v>18722</v>
      </c>
      <c r="O3025" s="22"/>
      <c r="P3025" s="24"/>
      <c r="Q3025" s="23" t="s">
        <v>29</v>
      </c>
      <c r="R3025" s="23" t="s">
        <v>30</v>
      </c>
      <c r="S3025" s="25"/>
      <c r="T3025" s="26"/>
      <c r="U3025" s="26"/>
      <c r="V3025" s="22"/>
      <c r="W3025" s="27"/>
      <c r="X3025" s="8"/>
      <c r="Y3025" s="8"/>
      <c r="Z3025" s="8"/>
      <c r="AA3025" s="8"/>
      <c r="AB3025" s="8"/>
      <c r="AC3025" s="8"/>
      <c r="AD3025" s="8"/>
      <c r="AE3025" s="8"/>
      <c r="AF3025" s="8"/>
      <c r="AG3025" s="8"/>
      <c r="AH3025" s="8"/>
      <c r="AI3025" s="8"/>
      <c r="AJ3025" s="8"/>
      <c r="AK3025" s="8"/>
    </row>
    <row r="3026" spans="1:37" ht="150.75">
      <c r="A3026" s="18">
        <v>6421</v>
      </c>
      <c r="B3026" s="19"/>
      <c r="C3026" s="28" t="s">
        <v>23365</v>
      </c>
      <c r="D3026" s="28" t="s">
        <v>23366</v>
      </c>
      <c r="E3026" s="22"/>
      <c r="F3026" s="23" t="s">
        <v>108</v>
      </c>
      <c r="G3026" s="22"/>
      <c r="H3026" s="23">
        <v>0</v>
      </c>
      <c r="I3026" s="22"/>
      <c r="J3026" s="23" t="s">
        <v>18202</v>
      </c>
      <c r="K3026" s="23" t="s">
        <v>18203</v>
      </c>
      <c r="L3026" s="23" t="s">
        <v>90</v>
      </c>
      <c r="M3026" s="22"/>
      <c r="N3026" s="22"/>
      <c r="O3026" s="22"/>
      <c r="P3026" s="24"/>
      <c r="Q3026" s="23" t="s">
        <v>29</v>
      </c>
      <c r="R3026" s="23" t="s">
        <v>30</v>
      </c>
      <c r="S3026" s="25"/>
      <c r="T3026" s="26"/>
      <c r="U3026" s="26"/>
      <c r="V3026" s="22"/>
      <c r="W3026" s="27"/>
      <c r="X3026" s="8"/>
      <c r="Y3026" s="8"/>
      <c r="Z3026" s="8"/>
      <c r="AA3026" s="8"/>
      <c r="AB3026" s="8"/>
      <c r="AC3026" s="8"/>
      <c r="AD3026" s="8"/>
      <c r="AE3026" s="8"/>
      <c r="AF3026" s="8"/>
      <c r="AG3026" s="8"/>
      <c r="AH3026" s="8"/>
      <c r="AI3026" s="8"/>
      <c r="AJ3026" s="8"/>
      <c r="AK3026" s="8"/>
    </row>
    <row r="3027" spans="1:37" ht="165.75">
      <c r="A3027" s="18">
        <v>6425</v>
      </c>
      <c r="B3027" s="19"/>
      <c r="C3027" s="28" t="s">
        <v>23367</v>
      </c>
      <c r="D3027" s="28" t="s">
        <v>23368</v>
      </c>
      <c r="E3027" s="22"/>
      <c r="F3027" s="23" t="s">
        <v>18872</v>
      </c>
      <c r="G3027" s="22"/>
      <c r="H3027" s="23">
        <v>0</v>
      </c>
      <c r="I3027" s="22"/>
      <c r="J3027" s="23" t="s">
        <v>18202</v>
      </c>
      <c r="K3027" s="22"/>
      <c r="L3027" s="23" t="s">
        <v>2053</v>
      </c>
      <c r="M3027" s="22"/>
      <c r="N3027" s="22"/>
      <c r="O3027" s="22"/>
      <c r="P3027" s="24"/>
      <c r="Q3027" s="23" t="s">
        <v>36</v>
      </c>
      <c r="R3027" s="23" t="s">
        <v>37</v>
      </c>
      <c r="S3027" s="25"/>
      <c r="T3027" s="26"/>
      <c r="U3027" s="26"/>
      <c r="V3027" s="22"/>
      <c r="W3027" s="27"/>
      <c r="X3027" s="8"/>
      <c r="Y3027" s="8"/>
      <c r="Z3027" s="8"/>
      <c r="AA3027" s="8"/>
      <c r="AB3027" s="8"/>
      <c r="AC3027" s="8"/>
      <c r="AD3027" s="8"/>
      <c r="AE3027" s="8"/>
      <c r="AF3027" s="8"/>
      <c r="AG3027" s="8"/>
      <c r="AH3027" s="8"/>
      <c r="AI3027" s="8"/>
      <c r="AJ3027" s="8"/>
      <c r="AK3027" s="8"/>
    </row>
    <row r="3028" spans="1:37" ht="135.75">
      <c r="A3028" s="18">
        <v>6433</v>
      </c>
      <c r="B3028" s="19"/>
      <c r="C3028" s="28" t="s">
        <v>23369</v>
      </c>
      <c r="D3028" s="28" t="s">
        <v>23370</v>
      </c>
      <c r="E3028" s="22"/>
      <c r="F3028" s="22"/>
      <c r="G3028" s="22"/>
      <c r="H3028" s="23">
        <v>0</v>
      </c>
      <c r="I3028" s="22"/>
      <c r="J3028" s="23" t="s">
        <v>18202</v>
      </c>
      <c r="K3028" s="22"/>
      <c r="L3028" s="23" t="s">
        <v>20770</v>
      </c>
      <c r="M3028" s="22"/>
      <c r="N3028" s="22"/>
      <c r="O3028" s="22"/>
      <c r="P3028" s="24"/>
      <c r="Q3028" s="23" t="s">
        <v>29</v>
      </c>
      <c r="R3028" s="23" t="s">
        <v>30</v>
      </c>
      <c r="S3028" s="25"/>
      <c r="T3028" s="26"/>
      <c r="U3028" s="26"/>
      <c r="V3028" s="22"/>
      <c r="W3028" s="27"/>
      <c r="X3028" s="8"/>
      <c r="Y3028" s="8"/>
      <c r="Z3028" s="8"/>
      <c r="AA3028" s="8"/>
      <c r="AB3028" s="8"/>
      <c r="AC3028" s="8"/>
      <c r="AD3028" s="8"/>
      <c r="AE3028" s="8"/>
      <c r="AF3028" s="8"/>
      <c r="AG3028" s="8"/>
      <c r="AH3028" s="8"/>
      <c r="AI3028" s="8"/>
      <c r="AJ3028" s="8"/>
      <c r="AK3028" s="8"/>
    </row>
    <row r="3029" spans="1:37" ht="165.75">
      <c r="A3029" s="18">
        <v>6434</v>
      </c>
      <c r="B3029" s="19"/>
      <c r="C3029" s="28" t="s">
        <v>23369</v>
      </c>
      <c r="D3029" s="28" t="s">
        <v>23371</v>
      </c>
      <c r="E3029" s="22"/>
      <c r="F3029" s="22"/>
      <c r="G3029" s="22"/>
      <c r="H3029" s="23">
        <v>0</v>
      </c>
      <c r="I3029" s="22"/>
      <c r="J3029" s="23" t="s">
        <v>18202</v>
      </c>
      <c r="K3029" s="22"/>
      <c r="L3029" s="23" t="s">
        <v>20770</v>
      </c>
      <c r="M3029" s="22"/>
      <c r="N3029" s="22"/>
      <c r="O3029" s="22"/>
      <c r="P3029" s="24"/>
      <c r="Q3029" s="23" t="s">
        <v>29</v>
      </c>
      <c r="R3029" s="23" t="s">
        <v>30</v>
      </c>
      <c r="S3029" s="25"/>
      <c r="T3029" s="26"/>
      <c r="U3029" s="26"/>
      <c r="V3029" s="22"/>
      <c r="W3029" s="27"/>
      <c r="X3029" s="8"/>
      <c r="Y3029" s="8"/>
      <c r="Z3029" s="8"/>
      <c r="AA3029" s="8"/>
      <c r="AB3029" s="8"/>
      <c r="AC3029" s="8"/>
      <c r="AD3029" s="8"/>
      <c r="AE3029" s="8"/>
      <c r="AF3029" s="8"/>
      <c r="AG3029" s="8"/>
      <c r="AH3029" s="8"/>
      <c r="AI3029" s="8"/>
      <c r="AJ3029" s="8"/>
      <c r="AK3029" s="8"/>
    </row>
    <row r="3030" spans="1:37" ht="105.75">
      <c r="A3030" s="18">
        <v>6435</v>
      </c>
      <c r="B3030" s="19"/>
      <c r="C3030" s="28" t="s">
        <v>23372</v>
      </c>
      <c r="D3030" s="28" t="s">
        <v>23373</v>
      </c>
      <c r="E3030" s="22"/>
      <c r="F3030" s="22"/>
      <c r="G3030" s="22"/>
      <c r="H3030" s="23">
        <v>0</v>
      </c>
      <c r="I3030" s="22"/>
      <c r="J3030" s="23" t="s">
        <v>18202</v>
      </c>
      <c r="K3030" s="22"/>
      <c r="L3030" s="23" t="s">
        <v>17409</v>
      </c>
      <c r="M3030" s="22"/>
      <c r="N3030" s="22"/>
      <c r="O3030" s="22"/>
      <c r="P3030" s="24"/>
      <c r="Q3030" s="23" t="s">
        <v>99</v>
      </c>
      <c r="R3030" s="23" t="s">
        <v>179</v>
      </c>
      <c r="S3030" s="25"/>
      <c r="T3030" s="26"/>
      <c r="U3030" s="26"/>
      <c r="V3030" s="22"/>
      <c r="W3030" s="27"/>
      <c r="X3030" s="8"/>
      <c r="Y3030" s="8"/>
      <c r="Z3030" s="8"/>
      <c r="AA3030" s="8"/>
      <c r="AB3030" s="8"/>
      <c r="AC3030" s="8"/>
      <c r="AD3030" s="8"/>
      <c r="AE3030" s="8"/>
      <c r="AF3030" s="8"/>
      <c r="AG3030" s="8"/>
      <c r="AH3030" s="8"/>
      <c r="AI3030" s="8"/>
      <c r="AJ3030" s="8"/>
      <c r="AK3030" s="8"/>
    </row>
    <row r="3031" spans="1:37" ht="165.75">
      <c r="A3031" s="18">
        <v>6437</v>
      </c>
      <c r="B3031" s="19"/>
      <c r="C3031" s="28" t="s">
        <v>23374</v>
      </c>
      <c r="D3031" s="28" t="s">
        <v>23375</v>
      </c>
      <c r="E3031" s="22"/>
      <c r="F3031" s="23" t="s">
        <v>22161</v>
      </c>
      <c r="G3031" s="22"/>
      <c r="H3031" s="23">
        <v>0</v>
      </c>
      <c r="I3031" s="22"/>
      <c r="J3031" s="23" t="s">
        <v>18202</v>
      </c>
      <c r="K3031" s="22"/>
      <c r="L3031" s="23" t="s">
        <v>2053</v>
      </c>
      <c r="M3031" s="22"/>
      <c r="N3031" s="22"/>
      <c r="O3031" s="22"/>
      <c r="P3031" s="24"/>
      <c r="Q3031" s="23" t="s">
        <v>36</v>
      </c>
      <c r="R3031" s="23" t="s">
        <v>37</v>
      </c>
      <c r="S3031" s="25"/>
      <c r="T3031" s="26"/>
      <c r="U3031" s="26"/>
      <c r="V3031" s="22"/>
      <c r="W3031" s="27"/>
      <c r="X3031" s="8"/>
      <c r="Y3031" s="8"/>
      <c r="Z3031" s="8"/>
      <c r="AA3031" s="8"/>
      <c r="AB3031" s="8"/>
      <c r="AC3031" s="8"/>
      <c r="AD3031" s="8"/>
      <c r="AE3031" s="8"/>
      <c r="AF3031" s="8"/>
      <c r="AG3031" s="8"/>
      <c r="AH3031" s="8"/>
      <c r="AI3031" s="8"/>
      <c r="AJ3031" s="8"/>
      <c r="AK3031" s="8"/>
    </row>
    <row r="3032" spans="1:37" ht="150.75">
      <c r="A3032" s="18">
        <v>6438</v>
      </c>
      <c r="B3032" s="30" t="s">
        <v>13</v>
      </c>
      <c r="C3032" s="28" t="s">
        <v>23376</v>
      </c>
      <c r="D3032" s="28" t="s">
        <v>23377</v>
      </c>
      <c r="E3032" s="22"/>
      <c r="F3032" s="22"/>
      <c r="G3032" s="22"/>
      <c r="H3032" s="23">
        <v>0</v>
      </c>
      <c r="I3032" s="22"/>
      <c r="J3032" s="23" t="s">
        <v>18202</v>
      </c>
      <c r="K3032" s="22"/>
      <c r="L3032" s="23" t="s">
        <v>20770</v>
      </c>
      <c r="M3032" s="22"/>
      <c r="N3032" s="22"/>
      <c r="O3032" s="22"/>
      <c r="P3032" s="24"/>
      <c r="Q3032" s="23" t="s">
        <v>36</v>
      </c>
      <c r="R3032" s="23" t="s">
        <v>37</v>
      </c>
      <c r="S3032" s="34" t="s">
        <v>23375</v>
      </c>
      <c r="T3032" s="26"/>
      <c r="U3032" s="26"/>
      <c r="V3032" s="22"/>
      <c r="W3032" s="27"/>
      <c r="X3032" s="8"/>
      <c r="Y3032" s="8"/>
      <c r="Z3032" s="8"/>
      <c r="AA3032" s="8"/>
      <c r="AB3032" s="8"/>
      <c r="AC3032" s="8"/>
      <c r="AD3032" s="8"/>
      <c r="AE3032" s="8"/>
      <c r="AF3032" s="8"/>
      <c r="AG3032" s="8"/>
      <c r="AH3032" s="8"/>
      <c r="AI3032" s="8"/>
      <c r="AJ3032" s="8"/>
      <c r="AK3032" s="8"/>
    </row>
    <row r="3033" spans="1:37" ht="120.75">
      <c r="A3033" s="18">
        <v>6446</v>
      </c>
      <c r="B3033" s="30" t="s">
        <v>153</v>
      </c>
      <c r="C3033" s="28" t="s">
        <v>23378</v>
      </c>
      <c r="D3033" s="28" t="s">
        <v>23379</v>
      </c>
      <c r="E3033" s="22"/>
      <c r="F3033" s="23" t="s">
        <v>466</v>
      </c>
      <c r="G3033" s="23">
        <v>2013</v>
      </c>
      <c r="H3033" s="23">
        <v>9490</v>
      </c>
      <c r="I3033" s="22"/>
      <c r="J3033" s="23" t="s">
        <v>18202</v>
      </c>
      <c r="K3033" s="22"/>
      <c r="L3033" s="23" t="s">
        <v>35</v>
      </c>
      <c r="M3033" s="36" t="s">
        <v>262</v>
      </c>
      <c r="N3033" s="23" t="s">
        <v>1021</v>
      </c>
      <c r="O3033" s="22"/>
      <c r="P3033" s="24"/>
      <c r="Q3033" s="23" t="s">
        <v>1611</v>
      </c>
      <c r="R3033" s="22"/>
      <c r="S3033" s="25"/>
      <c r="T3033" s="26"/>
      <c r="U3033" s="26"/>
      <c r="V3033" s="22"/>
      <c r="W3033" s="27"/>
      <c r="X3033" s="8"/>
      <c r="Y3033" s="8"/>
      <c r="Z3033" s="8"/>
      <c r="AA3033" s="8"/>
      <c r="AB3033" s="8"/>
      <c r="AC3033" s="8"/>
      <c r="AD3033" s="8"/>
      <c r="AE3033" s="8"/>
      <c r="AF3033" s="8"/>
      <c r="AG3033" s="8"/>
      <c r="AH3033" s="8"/>
      <c r="AI3033" s="8"/>
      <c r="AJ3033" s="8"/>
      <c r="AK3033" s="8"/>
    </row>
    <row r="3034" spans="1:37" ht="75.75">
      <c r="A3034" s="18">
        <v>6449</v>
      </c>
      <c r="B3034" s="19"/>
      <c r="C3034" s="28" t="s">
        <v>23380</v>
      </c>
      <c r="D3034" s="28" t="s">
        <v>23381</v>
      </c>
      <c r="E3034" s="22"/>
      <c r="F3034" s="22"/>
      <c r="G3034" s="22"/>
      <c r="H3034" s="23">
        <v>0</v>
      </c>
      <c r="I3034" s="22"/>
      <c r="J3034" s="23" t="s">
        <v>18202</v>
      </c>
      <c r="K3034" s="23" t="s">
        <v>18203</v>
      </c>
      <c r="L3034" s="23" t="s">
        <v>219</v>
      </c>
      <c r="M3034" s="22"/>
      <c r="N3034" s="22"/>
      <c r="O3034" s="22"/>
      <c r="P3034" s="24"/>
      <c r="Q3034" s="23" t="s">
        <v>18820</v>
      </c>
      <c r="R3034" s="38">
        <v>87017000000</v>
      </c>
      <c r="S3034" s="25"/>
      <c r="T3034" s="26"/>
      <c r="U3034" s="26"/>
      <c r="V3034" s="22"/>
      <c r="W3034" s="27"/>
      <c r="X3034" s="8"/>
      <c r="Y3034" s="8"/>
      <c r="Z3034" s="8"/>
      <c r="AA3034" s="8"/>
      <c r="AB3034" s="8"/>
      <c r="AC3034" s="8"/>
      <c r="AD3034" s="8"/>
      <c r="AE3034" s="8"/>
      <c r="AF3034" s="8"/>
      <c r="AG3034" s="8"/>
      <c r="AH3034" s="8"/>
      <c r="AI3034" s="8"/>
      <c r="AJ3034" s="8"/>
      <c r="AK3034" s="8"/>
    </row>
    <row r="3035" spans="1:37" ht="135.75">
      <c r="A3035" s="18">
        <v>6451</v>
      </c>
      <c r="B3035" s="19"/>
      <c r="C3035" s="28" t="s">
        <v>23382</v>
      </c>
      <c r="D3035" s="28" t="s">
        <v>23383</v>
      </c>
      <c r="E3035" s="22"/>
      <c r="F3035" s="23" t="s">
        <v>1628</v>
      </c>
      <c r="G3035" s="22"/>
      <c r="H3035" s="23">
        <v>0</v>
      </c>
      <c r="I3035" s="22"/>
      <c r="J3035" s="23" t="s">
        <v>18202</v>
      </c>
      <c r="K3035" s="22"/>
      <c r="L3035" s="23" t="s">
        <v>2053</v>
      </c>
      <c r="M3035" s="22"/>
      <c r="N3035" s="22"/>
      <c r="O3035" s="22"/>
      <c r="P3035" s="24"/>
      <c r="Q3035" s="23" t="s">
        <v>36</v>
      </c>
      <c r="R3035" s="23" t="s">
        <v>37</v>
      </c>
      <c r="S3035" s="25"/>
      <c r="T3035" s="26"/>
      <c r="U3035" s="26"/>
      <c r="V3035" s="22"/>
      <c r="W3035" s="27"/>
      <c r="X3035" s="8"/>
      <c r="Y3035" s="8"/>
      <c r="Z3035" s="8"/>
      <c r="AA3035" s="8"/>
      <c r="AB3035" s="8"/>
      <c r="AC3035" s="8"/>
      <c r="AD3035" s="8"/>
      <c r="AE3035" s="8"/>
      <c r="AF3035" s="8"/>
      <c r="AG3035" s="8"/>
      <c r="AH3035" s="8"/>
      <c r="AI3035" s="8"/>
      <c r="AJ3035" s="8"/>
      <c r="AK3035" s="8"/>
    </row>
    <row r="3036" spans="1:37" ht="90.75">
      <c r="A3036" s="18">
        <v>6452</v>
      </c>
      <c r="B3036" s="19"/>
      <c r="C3036" s="28" t="s">
        <v>23384</v>
      </c>
      <c r="D3036" s="28" t="s">
        <v>23385</v>
      </c>
      <c r="E3036" s="22"/>
      <c r="F3036" s="22"/>
      <c r="G3036" s="22"/>
      <c r="H3036" s="23">
        <v>0</v>
      </c>
      <c r="I3036" s="22"/>
      <c r="J3036" s="23" t="s">
        <v>18202</v>
      </c>
      <c r="K3036" s="22"/>
      <c r="L3036" s="23" t="s">
        <v>20770</v>
      </c>
      <c r="M3036" s="22"/>
      <c r="N3036" s="22"/>
      <c r="O3036" s="22"/>
      <c r="P3036" s="24"/>
      <c r="Q3036" s="23" t="s">
        <v>29</v>
      </c>
      <c r="R3036" s="23" t="s">
        <v>30</v>
      </c>
      <c r="S3036" s="25"/>
      <c r="T3036" s="26"/>
      <c r="U3036" s="26"/>
      <c r="V3036" s="22"/>
      <c r="W3036" s="27"/>
      <c r="X3036" s="8"/>
      <c r="Y3036" s="8"/>
      <c r="Z3036" s="8"/>
      <c r="AA3036" s="8"/>
      <c r="AB3036" s="8"/>
      <c r="AC3036" s="8"/>
      <c r="AD3036" s="8"/>
      <c r="AE3036" s="8"/>
      <c r="AF3036" s="8"/>
      <c r="AG3036" s="8"/>
      <c r="AH3036" s="8"/>
      <c r="AI3036" s="8"/>
      <c r="AJ3036" s="8"/>
      <c r="AK3036" s="8"/>
    </row>
    <row r="3037" spans="1:37" ht="105.75">
      <c r="A3037" s="18">
        <v>6453</v>
      </c>
      <c r="B3037" s="19"/>
      <c r="C3037" s="28" t="s">
        <v>23386</v>
      </c>
      <c r="D3037" s="28" t="s">
        <v>23387</v>
      </c>
      <c r="E3037" s="22"/>
      <c r="F3037" s="22"/>
      <c r="G3037" s="22"/>
      <c r="H3037" s="23">
        <v>0</v>
      </c>
      <c r="I3037" s="22"/>
      <c r="J3037" s="23" t="s">
        <v>18202</v>
      </c>
      <c r="K3037" s="22"/>
      <c r="L3037" s="23" t="s">
        <v>20770</v>
      </c>
      <c r="M3037" s="22"/>
      <c r="N3037" s="22"/>
      <c r="O3037" s="22"/>
      <c r="P3037" s="24"/>
      <c r="Q3037" s="23" t="s">
        <v>29</v>
      </c>
      <c r="R3037" s="23" t="s">
        <v>30</v>
      </c>
      <c r="S3037" s="25"/>
      <c r="T3037" s="26"/>
      <c r="U3037" s="26"/>
      <c r="V3037" s="22"/>
      <c r="W3037" s="27"/>
      <c r="X3037" s="8"/>
      <c r="Y3037" s="8"/>
      <c r="Z3037" s="8"/>
      <c r="AA3037" s="8"/>
      <c r="AB3037" s="8"/>
      <c r="AC3037" s="8"/>
      <c r="AD3037" s="8"/>
      <c r="AE3037" s="8"/>
      <c r="AF3037" s="8"/>
      <c r="AG3037" s="8"/>
      <c r="AH3037" s="8"/>
      <c r="AI3037" s="8"/>
      <c r="AJ3037" s="8"/>
      <c r="AK3037" s="8"/>
    </row>
    <row r="3038" spans="1:37" ht="90.75">
      <c r="A3038" s="18">
        <v>6456</v>
      </c>
      <c r="B3038" s="19"/>
      <c r="C3038" s="28" t="s">
        <v>23388</v>
      </c>
      <c r="D3038" s="28" t="s">
        <v>23389</v>
      </c>
      <c r="E3038" s="22"/>
      <c r="F3038" s="22"/>
      <c r="G3038" s="22"/>
      <c r="H3038" s="23">
        <v>0</v>
      </c>
      <c r="I3038" s="22"/>
      <c r="J3038" s="23" t="s">
        <v>18202</v>
      </c>
      <c r="K3038" s="22"/>
      <c r="L3038" s="23" t="s">
        <v>2053</v>
      </c>
      <c r="M3038" s="22"/>
      <c r="N3038" s="22"/>
      <c r="O3038" s="22"/>
      <c r="P3038" s="24"/>
      <c r="Q3038" s="23" t="s">
        <v>29</v>
      </c>
      <c r="R3038" s="23" t="s">
        <v>30</v>
      </c>
      <c r="S3038" s="25"/>
      <c r="T3038" s="26"/>
      <c r="U3038" s="26"/>
      <c r="V3038" s="22"/>
      <c r="W3038" s="27"/>
      <c r="X3038" s="8"/>
      <c r="Y3038" s="8"/>
      <c r="Z3038" s="8"/>
      <c r="AA3038" s="8"/>
      <c r="AB3038" s="8"/>
      <c r="AC3038" s="8"/>
      <c r="AD3038" s="8"/>
      <c r="AE3038" s="8"/>
      <c r="AF3038" s="8"/>
      <c r="AG3038" s="8"/>
      <c r="AH3038" s="8"/>
      <c r="AI3038" s="8"/>
      <c r="AJ3038" s="8"/>
      <c r="AK3038" s="8"/>
    </row>
    <row r="3039" spans="1:37" ht="409.6">
      <c r="A3039" s="18">
        <v>6469</v>
      </c>
      <c r="B3039" s="19"/>
      <c r="C3039" s="28" t="s">
        <v>23390</v>
      </c>
      <c r="D3039" s="21"/>
      <c r="E3039" s="22"/>
      <c r="F3039" s="22"/>
      <c r="G3039" s="22"/>
      <c r="H3039" s="23">
        <v>0</v>
      </c>
      <c r="I3039" s="22"/>
      <c r="J3039" s="23" t="s">
        <v>18202</v>
      </c>
      <c r="K3039" s="22"/>
      <c r="L3039" s="23" t="s">
        <v>22554</v>
      </c>
      <c r="M3039" s="23">
        <v>2017</v>
      </c>
      <c r="N3039" s="22"/>
      <c r="O3039" s="22"/>
      <c r="P3039" s="24"/>
      <c r="Q3039" s="23" t="s">
        <v>20</v>
      </c>
      <c r="R3039" s="23" t="s">
        <v>21</v>
      </c>
      <c r="S3039" s="25"/>
      <c r="T3039" s="26"/>
      <c r="U3039" s="26"/>
      <c r="V3039" s="22"/>
      <c r="W3039" s="27"/>
      <c r="X3039" s="8"/>
      <c r="Y3039" s="8"/>
      <c r="Z3039" s="8"/>
      <c r="AA3039" s="8"/>
      <c r="AB3039" s="8"/>
      <c r="AC3039" s="8"/>
      <c r="AD3039" s="8"/>
      <c r="AE3039" s="8"/>
      <c r="AF3039" s="8"/>
      <c r="AG3039" s="8"/>
      <c r="AH3039" s="8"/>
      <c r="AI3039" s="8"/>
      <c r="AJ3039" s="8"/>
      <c r="AK3039" s="8"/>
    </row>
    <row r="3040" spans="1:37" ht="165.75">
      <c r="A3040" s="18">
        <v>6474</v>
      </c>
      <c r="B3040" s="19"/>
      <c r="C3040" s="28" t="s">
        <v>23391</v>
      </c>
      <c r="D3040" s="28" t="s">
        <v>23392</v>
      </c>
      <c r="E3040" s="22"/>
      <c r="F3040" s="23" t="s">
        <v>1628</v>
      </c>
      <c r="G3040" s="22"/>
      <c r="H3040" s="23">
        <v>0</v>
      </c>
      <c r="I3040" s="22"/>
      <c r="J3040" s="23" t="s">
        <v>18202</v>
      </c>
      <c r="K3040" s="22"/>
      <c r="L3040" s="23" t="s">
        <v>2053</v>
      </c>
      <c r="M3040" s="22"/>
      <c r="N3040" s="22"/>
      <c r="O3040" s="22"/>
      <c r="P3040" s="24"/>
      <c r="Q3040" s="23" t="s">
        <v>36</v>
      </c>
      <c r="R3040" s="23" t="s">
        <v>37</v>
      </c>
      <c r="S3040" s="25"/>
      <c r="T3040" s="26"/>
      <c r="U3040" s="26"/>
      <c r="V3040" s="22"/>
      <c r="W3040" s="27"/>
      <c r="X3040" s="8"/>
      <c r="Y3040" s="8"/>
      <c r="Z3040" s="8"/>
      <c r="AA3040" s="8"/>
      <c r="AB3040" s="8"/>
      <c r="AC3040" s="8"/>
      <c r="AD3040" s="8"/>
      <c r="AE3040" s="8"/>
      <c r="AF3040" s="8"/>
      <c r="AG3040" s="8"/>
      <c r="AH3040" s="8"/>
      <c r="AI3040" s="8"/>
      <c r="AJ3040" s="8"/>
      <c r="AK3040" s="8"/>
    </row>
    <row r="3041" spans="1:37" ht="60.75">
      <c r="A3041" s="18">
        <v>6475</v>
      </c>
      <c r="B3041" s="19"/>
      <c r="C3041" s="28" t="s">
        <v>23393</v>
      </c>
      <c r="D3041" s="28" t="s">
        <v>23394</v>
      </c>
      <c r="E3041" s="22"/>
      <c r="F3041" s="22"/>
      <c r="G3041" s="22"/>
      <c r="H3041" s="23">
        <v>0</v>
      </c>
      <c r="I3041" s="22"/>
      <c r="J3041" s="23" t="s">
        <v>18202</v>
      </c>
      <c r="K3041" s="22"/>
      <c r="L3041" s="23" t="s">
        <v>61</v>
      </c>
      <c r="M3041" s="22"/>
      <c r="N3041" s="22"/>
      <c r="O3041" s="22"/>
      <c r="P3041" s="24"/>
      <c r="Q3041" s="22"/>
      <c r="R3041" s="23" t="s">
        <v>20164</v>
      </c>
      <c r="S3041" s="25"/>
      <c r="T3041" s="26"/>
      <c r="U3041" s="32" t="s">
        <v>545</v>
      </c>
      <c r="V3041" s="22"/>
      <c r="W3041" s="27"/>
      <c r="X3041" s="8"/>
      <c r="Y3041" s="8"/>
      <c r="Z3041" s="8"/>
      <c r="AA3041" s="8"/>
      <c r="AB3041" s="8"/>
      <c r="AC3041" s="8"/>
      <c r="AD3041" s="8"/>
      <c r="AE3041" s="8"/>
      <c r="AF3041" s="8"/>
      <c r="AG3041" s="8"/>
      <c r="AH3041" s="8"/>
      <c r="AI3041" s="8"/>
      <c r="AJ3041" s="8"/>
      <c r="AK3041" s="8"/>
    </row>
    <row r="3042" spans="1:37" ht="180.75">
      <c r="A3042" s="18">
        <v>6480</v>
      </c>
      <c r="B3042" s="19"/>
      <c r="C3042" s="28" t="s">
        <v>23395</v>
      </c>
      <c r="D3042" s="28" t="s">
        <v>23396</v>
      </c>
      <c r="E3042" s="22"/>
      <c r="F3042" s="22"/>
      <c r="G3042" s="22"/>
      <c r="H3042" s="23">
        <v>0</v>
      </c>
      <c r="I3042" s="22"/>
      <c r="J3042" s="23" t="s">
        <v>18202</v>
      </c>
      <c r="K3042" s="23" t="s">
        <v>18203</v>
      </c>
      <c r="L3042" s="23" t="s">
        <v>219</v>
      </c>
      <c r="M3042" s="22"/>
      <c r="N3042" s="22"/>
      <c r="O3042" s="22"/>
      <c r="P3042" s="24"/>
      <c r="Q3042" s="23" t="s">
        <v>490</v>
      </c>
      <c r="R3042" s="22"/>
      <c r="S3042" s="25"/>
      <c r="T3042" s="26"/>
      <c r="U3042" s="26"/>
      <c r="V3042" s="22"/>
      <c r="W3042" s="27"/>
      <c r="X3042" s="8"/>
      <c r="Y3042" s="8"/>
      <c r="Z3042" s="8"/>
      <c r="AA3042" s="8"/>
      <c r="AB3042" s="8"/>
      <c r="AC3042" s="8"/>
      <c r="AD3042" s="8"/>
      <c r="AE3042" s="8"/>
      <c r="AF3042" s="8"/>
      <c r="AG3042" s="8"/>
      <c r="AH3042" s="8"/>
      <c r="AI3042" s="8"/>
      <c r="AJ3042" s="8"/>
      <c r="AK3042" s="8"/>
    </row>
    <row r="3043" spans="1:37" ht="210.75">
      <c r="A3043" s="18">
        <v>6485</v>
      </c>
      <c r="B3043" s="30" t="s">
        <v>18442</v>
      </c>
      <c r="C3043" s="28" t="s">
        <v>23397</v>
      </c>
      <c r="D3043" s="28" t="s">
        <v>23398</v>
      </c>
      <c r="E3043" s="22"/>
      <c r="F3043" s="23" t="s">
        <v>18471</v>
      </c>
      <c r="G3043" s="22"/>
      <c r="H3043" s="23">
        <v>0</v>
      </c>
      <c r="I3043" s="22"/>
      <c r="J3043" s="23" t="s">
        <v>18202</v>
      </c>
      <c r="K3043" s="23" t="s">
        <v>18203</v>
      </c>
      <c r="L3043" s="23" t="s">
        <v>35</v>
      </c>
      <c r="M3043" s="22"/>
      <c r="N3043" s="22"/>
      <c r="O3043" s="23" t="s">
        <v>19102</v>
      </c>
      <c r="P3043" s="24"/>
      <c r="Q3043" s="23" t="s">
        <v>99</v>
      </c>
      <c r="R3043" s="23" t="s">
        <v>10886</v>
      </c>
      <c r="S3043" s="25"/>
      <c r="T3043" s="26"/>
      <c r="U3043" s="26"/>
      <c r="V3043" s="22"/>
      <c r="W3043" s="27"/>
      <c r="X3043" s="8"/>
      <c r="Y3043" s="8"/>
      <c r="Z3043" s="8"/>
      <c r="AA3043" s="8"/>
      <c r="AB3043" s="8"/>
      <c r="AC3043" s="8"/>
      <c r="AD3043" s="8"/>
      <c r="AE3043" s="8"/>
      <c r="AF3043" s="8"/>
      <c r="AG3043" s="8"/>
      <c r="AH3043" s="8"/>
      <c r="AI3043" s="8"/>
      <c r="AJ3043" s="8"/>
      <c r="AK3043" s="8"/>
    </row>
    <row r="3044" spans="1:37" ht="75.75">
      <c r="A3044" s="18">
        <v>6487</v>
      </c>
      <c r="B3044" s="19"/>
      <c r="C3044" s="28" t="s">
        <v>23399</v>
      </c>
      <c r="D3044" s="28" t="s">
        <v>23400</v>
      </c>
      <c r="E3044" s="22"/>
      <c r="F3044" s="22"/>
      <c r="G3044" s="22"/>
      <c r="H3044" s="23">
        <v>0</v>
      </c>
      <c r="I3044" s="22"/>
      <c r="J3044" s="23" t="s">
        <v>18202</v>
      </c>
      <c r="K3044" s="22"/>
      <c r="L3044" s="23" t="s">
        <v>17409</v>
      </c>
      <c r="M3044" s="22"/>
      <c r="N3044" s="22"/>
      <c r="O3044" s="22"/>
      <c r="P3044" s="24"/>
      <c r="Q3044" s="22"/>
      <c r="R3044" s="23" t="s">
        <v>18621</v>
      </c>
      <c r="S3044" s="25"/>
      <c r="T3044" s="26"/>
      <c r="U3044" s="32" t="s">
        <v>545</v>
      </c>
      <c r="V3044" s="22"/>
      <c r="W3044" s="27"/>
      <c r="X3044" s="8"/>
      <c r="Y3044" s="8"/>
      <c r="Z3044" s="8"/>
      <c r="AA3044" s="8"/>
      <c r="AB3044" s="8"/>
      <c r="AC3044" s="8"/>
      <c r="AD3044" s="8"/>
      <c r="AE3044" s="8"/>
      <c r="AF3044" s="8"/>
      <c r="AG3044" s="8"/>
      <c r="AH3044" s="8"/>
      <c r="AI3044" s="8"/>
      <c r="AJ3044" s="8"/>
      <c r="AK3044" s="8"/>
    </row>
    <row r="3045" spans="1:37" ht="135.75">
      <c r="A3045" s="18">
        <v>6488</v>
      </c>
      <c r="B3045" s="19"/>
      <c r="C3045" s="28" t="s">
        <v>23401</v>
      </c>
      <c r="D3045" s="28" t="s">
        <v>23402</v>
      </c>
      <c r="E3045" s="22"/>
      <c r="F3045" s="22"/>
      <c r="G3045" s="22"/>
      <c r="H3045" s="23">
        <v>0</v>
      </c>
      <c r="I3045" s="22"/>
      <c r="J3045" s="23" t="s">
        <v>18202</v>
      </c>
      <c r="K3045" s="22"/>
      <c r="L3045" s="23" t="s">
        <v>219</v>
      </c>
      <c r="M3045" s="22"/>
      <c r="N3045" s="22"/>
      <c r="O3045" s="22"/>
      <c r="P3045" s="24"/>
      <c r="Q3045" s="22"/>
      <c r="R3045" s="23" t="s">
        <v>19373</v>
      </c>
      <c r="S3045" s="25"/>
      <c r="T3045" s="26"/>
      <c r="U3045" s="32" t="s">
        <v>545</v>
      </c>
      <c r="V3045" s="22"/>
      <c r="W3045" s="27"/>
      <c r="X3045" s="8"/>
      <c r="Y3045" s="8"/>
      <c r="Z3045" s="8"/>
      <c r="AA3045" s="8"/>
      <c r="AB3045" s="8"/>
      <c r="AC3045" s="8"/>
      <c r="AD3045" s="8"/>
      <c r="AE3045" s="8"/>
      <c r="AF3045" s="8"/>
      <c r="AG3045" s="8"/>
      <c r="AH3045" s="8"/>
      <c r="AI3045" s="8"/>
      <c r="AJ3045" s="8"/>
      <c r="AK3045" s="8"/>
    </row>
    <row r="3046" spans="1:37" ht="60.75">
      <c r="A3046" s="18">
        <v>6489</v>
      </c>
      <c r="B3046" s="19"/>
      <c r="C3046" s="28" t="s">
        <v>23403</v>
      </c>
      <c r="D3046" s="28" t="s">
        <v>23404</v>
      </c>
      <c r="E3046" s="22"/>
      <c r="F3046" s="23" t="s">
        <v>19585</v>
      </c>
      <c r="G3046" s="22"/>
      <c r="H3046" s="23">
        <v>0</v>
      </c>
      <c r="I3046" s="22"/>
      <c r="J3046" s="23" t="s">
        <v>18202</v>
      </c>
      <c r="K3046" s="29">
        <v>43497</v>
      </c>
      <c r="L3046" s="23" t="s">
        <v>96</v>
      </c>
      <c r="M3046" s="22"/>
      <c r="N3046" s="23" t="s">
        <v>23405</v>
      </c>
      <c r="O3046" s="22"/>
      <c r="P3046" s="24"/>
      <c r="Q3046" s="23" t="s">
        <v>18392</v>
      </c>
      <c r="R3046" s="23" t="s">
        <v>127</v>
      </c>
      <c r="S3046" s="25"/>
      <c r="T3046" s="26"/>
      <c r="U3046" s="26"/>
      <c r="V3046" s="22"/>
      <c r="W3046" s="27"/>
      <c r="X3046" s="8"/>
      <c r="Y3046" s="8"/>
      <c r="Z3046" s="8"/>
      <c r="AA3046" s="8"/>
      <c r="AB3046" s="8"/>
      <c r="AC3046" s="8"/>
      <c r="AD3046" s="8"/>
      <c r="AE3046" s="8"/>
      <c r="AF3046" s="8"/>
      <c r="AG3046" s="8"/>
      <c r="AH3046" s="8"/>
      <c r="AI3046" s="8"/>
      <c r="AJ3046" s="8"/>
      <c r="AK3046" s="8"/>
    </row>
    <row r="3047" spans="1:37" ht="60.75">
      <c r="A3047" s="18">
        <v>6490</v>
      </c>
      <c r="B3047" s="19"/>
      <c r="C3047" s="28" t="s">
        <v>23406</v>
      </c>
      <c r="D3047" s="28" t="s">
        <v>3387</v>
      </c>
      <c r="E3047" s="22"/>
      <c r="F3047" s="23" t="s">
        <v>19585</v>
      </c>
      <c r="G3047" s="22"/>
      <c r="H3047" s="23">
        <v>0</v>
      </c>
      <c r="I3047" s="22"/>
      <c r="J3047" s="23" t="s">
        <v>18202</v>
      </c>
      <c r="K3047" s="29">
        <v>43497</v>
      </c>
      <c r="L3047" s="23" t="s">
        <v>96</v>
      </c>
      <c r="M3047" s="22"/>
      <c r="N3047" s="23" t="s">
        <v>21236</v>
      </c>
      <c r="O3047" s="22"/>
      <c r="P3047" s="24"/>
      <c r="Q3047" s="23" t="s">
        <v>18392</v>
      </c>
      <c r="R3047" s="23" t="s">
        <v>127</v>
      </c>
      <c r="S3047" s="25"/>
      <c r="T3047" s="26"/>
      <c r="U3047" s="26"/>
      <c r="V3047" s="22"/>
      <c r="W3047" s="27"/>
      <c r="X3047" s="8"/>
      <c r="Y3047" s="8"/>
      <c r="Z3047" s="8"/>
      <c r="AA3047" s="8"/>
      <c r="AB3047" s="8"/>
      <c r="AC3047" s="8"/>
      <c r="AD3047" s="8"/>
      <c r="AE3047" s="8"/>
      <c r="AF3047" s="8"/>
      <c r="AG3047" s="8"/>
      <c r="AH3047" s="8"/>
      <c r="AI3047" s="8"/>
      <c r="AJ3047" s="8"/>
      <c r="AK3047" s="8"/>
    </row>
    <row r="3048" spans="1:37" ht="409.6">
      <c r="A3048" s="18">
        <v>6492</v>
      </c>
      <c r="B3048" s="19"/>
      <c r="C3048" s="28" t="s">
        <v>23407</v>
      </c>
      <c r="D3048" s="21"/>
      <c r="E3048" s="22"/>
      <c r="F3048" s="22"/>
      <c r="G3048" s="22"/>
      <c r="H3048" s="23">
        <v>0</v>
      </c>
      <c r="I3048" s="22"/>
      <c r="J3048" s="23" t="s">
        <v>18202</v>
      </c>
      <c r="K3048" s="22"/>
      <c r="L3048" s="23" t="s">
        <v>22554</v>
      </c>
      <c r="M3048" s="23">
        <v>2017</v>
      </c>
      <c r="N3048" s="22"/>
      <c r="O3048" s="22"/>
      <c r="P3048" s="24"/>
      <c r="Q3048" s="23" t="s">
        <v>20</v>
      </c>
      <c r="R3048" s="23" t="s">
        <v>21</v>
      </c>
      <c r="S3048" s="25"/>
      <c r="T3048" s="26"/>
      <c r="U3048" s="26"/>
      <c r="V3048" s="22"/>
      <c r="W3048" s="27"/>
      <c r="X3048" s="8"/>
      <c r="Y3048" s="8"/>
      <c r="Z3048" s="8"/>
      <c r="AA3048" s="8"/>
      <c r="AB3048" s="8"/>
      <c r="AC3048" s="8"/>
      <c r="AD3048" s="8"/>
      <c r="AE3048" s="8"/>
      <c r="AF3048" s="8"/>
      <c r="AG3048" s="8"/>
      <c r="AH3048" s="8"/>
      <c r="AI3048" s="8"/>
      <c r="AJ3048" s="8"/>
      <c r="AK3048" s="8"/>
    </row>
    <row r="3049" spans="1:37" ht="409.5">
      <c r="A3049" s="18">
        <v>6494</v>
      </c>
      <c r="B3049" s="19"/>
      <c r="C3049" s="20" t="s">
        <v>23408</v>
      </c>
      <c r="D3049" s="21"/>
      <c r="E3049" s="22"/>
      <c r="F3049" s="22"/>
      <c r="G3049" s="22"/>
      <c r="H3049" s="23">
        <v>0</v>
      </c>
      <c r="I3049" s="22"/>
      <c r="J3049" s="23" t="s">
        <v>18202</v>
      </c>
      <c r="K3049" s="22"/>
      <c r="L3049" s="23" t="s">
        <v>21045</v>
      </c>
      <c r="M3049" s="22"/>
      <c r="N3049" s="22"/>
      <c r="O3049" s="22"/>
      <c r="P3049" s="24"/>
      <c r="Q3049" s="23" t="s">
        <v>20</v>
      </c>
      <c r="R3049" s="22"/>
      <c r="S3049" s="25"/>
      <c r="T3049" s="26"/>
      <c r="U3049" s="26"/>
      <c r="V3049" s="22"/>
      <c r="W3049" s="27"/>
      <c r="X3049" s="8"/>
      <c r="Y3049" s="8"/>
      <c r="Z3049" s="8"/>
      <c r="AA3049" s="8"/>
      <c r="AB3049" s="8"/>
      <c r="AC3049" s="8"/>
      <c r="AD3049" s="8"/>
      <c r="AE3049" s="8"/>
      <c r="AF3049" s="8"/>
      <c r="AG3049" s="8"/>
      <c r="AH3049" s="8"/>
      <c r="AI3049" s="8"/>
      <c r="AJ3049" s="8"/>
      <c r="AK3049" s="8"/>
    </row>
    <row r="3050" spans="1:37" ht="409.5">
      <c r="A3050" s="18">
        <v>6495</v>
      </c>
      <c r="B3050" s="19"/>
      <c r="C3050" s="20" t="s">
        <v>23409</v>
      </c>
      <c r="D3050" s="21"/>
      <c r="E3050" s="22"/>
      <c r="F3050" s="22"/>
      <c r="G3050" s="22"/>
      <c r="H3050" s="23">
        <v>0</v>
      </c>
      <c r="I3050" s="22"/>
      <c r="J3050" s="23" t="s">
        <v>18202</v>
      </c>
      <c r="K3050" s="22"/>
      <c r="L3050" s="23" t="s">
        <v>21045</v>
      </c>
      <c r="M3050" s="22"/>
      <c r="N3050" s="22"/>
      <c r="O3050" s="22"/>
      <c r="P3050" s="24"/>
      <c r="Q3050" s="23" t="s">
        <v>20</v>
      </c>
      <c r="R3050" s="22"/>
      <c r="S3050" s="25"/>
      <c r="T3050" s="26"/>
      <c r="U3050" s="26"/>
      <c r="V3050" s="22"/>
      <c r="W3050" s="27"/>
      <c r="X3050" s="8"/>
      <c r="Y3050" s="8"/>
      <c r="Z3050" s="8"/>
      <c r="AA3050" s="8"/>
      <c r="AB3050" s="8"/>
      <c r="AC3050" s="8"/>
      <c r="AD3050" s="8"/>
      <c r="AE3050" s="8"/>
      <c r="AF3050" s="8"/>
      <c r="AG3050" s="8"/>
      <c r="AH3050" s="8"/>
      <c r="AI3050" s="8"/>
      <c r="AJ3050" s="8"/>
      <c r="AK3050" s="8"/>
    </row>
    <row r="3051" spans="1:37" ht="240.75">
      <c r="A3051" s="18">
        <v>6496</v>
      </c>
      <c r="B3051" s="19"/>
      <c r="C3051" s="28" t="s">
        <v>2975</v>
      </c>
      <c r="D3051" s="28" t="s">
        <v>23410</v>
      </c>
      <c r="E3051" s="22"/>
      <c r="F3051" s="22"/>
      <c r="G3051" s="22"/>
      <c r="H3051" s="23">
        <v>0</v>
      </c>
      <c r="I3051" s="22"/>
      <c r="J3051" s="23" t="s">
        <v>18202</v>
      </c>
      <c r="K3051" s="31">
        <v>43313</v>
      </c>
      <c r="L3051" s="23" t="s">
        <v>35</v>
      </c>
      <c r="M3051" s="22"/>
      <c r="N3051" s="22"/>
      <c r="O3051" s="22"/>
      <c r="P3051" s="24"/>
      <c r="Q3051" s="23" t="s">
        <v>18377</v>
      </c>
      <c r="R3051" s="22"/>
      <c r="S3051" s="25"/>
      <c r="T3051" s="26"/>
      <c r="U3051" s="26"/>
      <c r="V3051" s="22"/>
      <c r="W3051" s="27"/>
      <c r="X3051" s="8"/>
      <c r="Y3051" s="8"/>
      <c r="Z3051" s="8"/>
      <c r="AA3051" s="8"/>
      <c r="AB3051" s="8"/>
      <c r="AC3051" s="8"/>
      <c r="AD3051" s="8"/>
      <c r="AE3051" s="8"/>
      <c r="AF3051" s="8"/>
      <c r="AG3051" s="8"/>
      <c r="AH3051" s="8"/>
      <c r="AI3051" s="8"/>
      <c r="AJ3051" s="8"/>
      <c r="AK3051" s="8"/>
    </row>
    <row r="3052" spans="1:37" ht="90.75">
      <c r="A3052" s="18">
        <v>6497</v>
      </c>
      <c r="B3052" s="19"/>
      <c r="C3052" s="28" t="s">
        <v>23411</v>
      </c>
      <c r="D3052" s="28" t="s">
        <v>23412</v>
      </c>
      <c r="E3052" s="22"/>
      <c r="F3052" s="22"/>
      <c r="G3052" s="22"/>
      <c r="H3052" s="23">
        <v>0</v>
      </c>
      <c r="I3052" s="22"/>
      <c r="J3052" s="23" t="s">
        <v>18202</v>
      </c>
      <c r="K3052" s="22"/>
      <c r="L3052" s="23" t="s">
        <v>18219</v>
      </c>
      <c r="M3052" s="22"/>
      <c r="N3052" s="22"/>
      <c r="O3052" s="22"/>
      <c r="P3052" s="24"/>
      <c r="Q3052" s="23" t="s">
        <v>36</v>
      </c>
      <c r="R3052" s="23" t="s">
        <v>37</v>
      </c>
      <c r="S3052" s="25"/>
      <c r="T3052" s="26"/>
      <c r="U3052" s="26"/>
      <c r="V3052" s="22"/>
      <c r="W3052" s="27"/>
      <c r="X3052" s="8"/>
      <c r="Y3052" s="8"/>
      <c r="Z3052" s="8"/>
      <c r="AA3052" s="8"/>
      <c r="AB3052" s="8"/>
      <c r="AC3052" s="8"/>
      <c r="AD3052" s="8"/>
      <c r="AE3052" s="8"/>
      <c r="AF3052" s="8"/>
      <c r="AG3052" s="8"/>
      <c r="AH3052" s="8"/>
      <c r="AI3052" s="8"/>
      <c r="AJ3052" s="8"/>
      <c r="AK3052" s="8"/>
    </row>
    <row r="3053" spans="1:37" ht="150.75">
      <c r="A3053" s="18">
        <v>6498</v>
      </c>
      <c r="B3053" s="19"/>
      <c r="C3053" s="28" t="s">
        <v>23411</v>
      </c>
      <c r="D3053" s="28" t="s">
        <v>23413</v>
      </c>
      <c r="E3053" s="22"/>
      <c r="F3053" s="22"/>
      <c r="G3053" s="22"/>
      <c r="H3053" s="23">
        <v>0</v>
      </c>
      <c r="I3053" s="22"/>
      <c r="J3053" s="23" t="s">
        <v>18202</v>
      </c>
      <c r="K3053" s="22"/>
      <c r="L3053" s="23" t="s">
        <v>18219</v>
      </c>
      <c r="M3053" s="22"/>
      <c r="N3053" s="22"/>
      <c r="O3053" s="22"/>
      <c r="P3053" s="24"/>
      <c r="Q3053" s="23" t="s">
        <v>36</v>
      </c>
      <c r="R3053" s="23" t="s">
        <v>37</v>
      </c>
      <c r="S3053" s="25"/>
      <c r="T3053" s="26"/>
      <c r="U3053" s="26"/>
      <c r="V3053" s="22"/>
      <c r="W3053" s="27"/>
      <c r="X3053" s="8"/>
      <c r="Y3053" s="8"/>
      <c r="Z3053" s="8"/>
      <c r="AA3053" s="8"/>
      <c r="AB3053" s="8"/>
      <c r="AC3053" s="8"/>
      <c r="AD3053" s="8"/>
      <c r="AE3053" s="8"/>
      <c r="AF3053" s="8"/>
      <c r="AG3053" s="8"/>
      <c r="AH3053" s="8"/>
      <c r="AI3053" s="8"/>
      <c r="AJ3053" s="8"/>
      <c r="AK3053" s="8"/>
    </row>
    <row r="3054" spans="1:37" ht="150.75">
      <c r="A3054" s="18">
        <v>6499</v>
      </c>
      <c r="B3054" s="19"/>
      <c r="C3054" s="28" t="s">
        <v>23411</v>
      </c>
      <c r="D3054" s="28" t="s">
        <v>23414</v>
      </c>
      <c r="E3054" s="22"/>
      <c r="F3054" s="22"/>
      <c r="G3054" s="22"/>
      <c r="H3054" s="23">
        <v>0</v>
      </c>
      <c r="I3054" s="22"/>
      <c r="J3054" s="23" t="s">
        <v>18202</v>
      </c>
      <c r="K3054" s="22"/>
      <c r="L3054" s="23" t="s">
        <v>18219</v>
      </c>
      <c r="M3054" s="22"/>
      <c r="N3054" s="22"/>
      <c r="O3054" s="22"/>
      <c r="P3054" s="24"/>
      <c r="Q3054" s="23" t="s">
        <v>36</v>
      </c>
      <c r="R3054" s="23" t="s">
        <v>37</v>
      </c>
      <c r="S3054" s="25"/>
      <c r="T3054" s="26"/>
      <c r="U3054" s="26"/>
      <c r="V3054" s="22"/>
      <c r="W3054" s="27"/>
      <c r="X3054" s="8"/>
      <c r="Y3054" s="8"/>
      <c r="Z3054" s="8"/>
      <c r="AA3054" s="8"/>
      <c r="AB3054" s="8"/>
      <c r="AC3054" s="8"/>
      <c r="AD3054" s="8"/>
      <c r="AE3054" s="8"/>
      <c r="AF3054" s="8"/>
      <c r="AG3054" s="8"/>
      <c r="AH3054" s="8"/>
      <c r="AI3054" s="8"/>
      <c r="AJ3054" s="8"/>
      <c r="AK3054" s="8"/>
    </row>
    <row r="3055" spans="1:37" ht="135.75">
      <c r="A3055" s="18">
        <v>6500</v>
      </c>
      <c r="B3055" s="19"/>
      <c r="C3055" s="28" t="s">
        <v>23415</v>
      </c>
      <c r="D3055" s="28" t="s">
        <v>23416</v>
      </c>
      <c r="E3055" s="22"/>
      <c r="F3055" s="22"/>
      <c r="G3055" s="22"/>
      <c r="H3055" s="23">
        <v>0</v>
      </c>
      <c r="I3055" s="22"/>
      <c r="J3055" s="23" t="s">
        <v>18202</v>
      </c>
      <c r="K3055" s="22"/>
      <c r="L3055" s="23" t="s">
        <v>18219</v>
      </c>
      <c r="M3055" s="22"/>
      <c r="N3055" s="22"/>
      <c r="O3055" s="22"/>
      <c r="P3055" s="24"/>
      <c r="Q3055" s="23" t="s">
        <v>29</v>
      </c>
      <c r="R3055" s="23" t="s">
        <v>30</v>
      </c>
      <c r="S3055" s="25"/>
      <c r="T3055" s="26"/>
      <c r="U3055" s="26"/>
      <c r="V3055" s="22"/>
      <c r="W3055" s="27"/>
      <c r="X3055" s="8"/>
      <c r="Y3055" s="8"/>
      <c r="Z3055" s="8"/>
      <c r="AA3055" s="8"/>
      <c r="AB3055" s="8"/>
      <c r="AC3055" s="8"/>
      <c r="AD3055" s="8"/>
      <c r="AE3055" s="8"/>
      <c r="AF3055" s="8"/>
      <c r="AG3055" s="8"/>
      <c r="AH3055" s="8"/>
      <c r="AI3055" s="8"/>
      <c r="AJ3055" s="8"/>
      <c r="AK3055" s="8"/>
    </row>
    <row r="3056" spans="1:37" ht="150.75">
      <c r="A3056" s="18">
        <v>6501</v>
      </c>
      <c r="B3056" s="19"/>
      <c r="C3056" s="28" t="s">
        <v>23417</v>
      </c>
      <c r="D3056" s="28" t="s">
        <v>23418</v>
      </c>
      <c r="E3056" s="22"/>
      <c r="F3056" s="23" t="s">
        <v>19257</v>
      </c>
      <c r="G3056" s="23" t="s">
        <v>18801</v>
      </c>
      <c r="H3056" s="23">
        <v>0</v>
      </c>
      <c r="I3056" s="22"/>
      <c r="J3056" s="23" t="s">
        <v>18202</v>
      </c>
      <c r="K3056" s="29">
        <v>43497</v>
      </c>
      <c r="L3056" s="23" t="s">
        <v>19617</v>
      </c>
      <c r="M3056" s="22"/>
      <c r="N3056" s="23" t="s">
        <v>19011</v>
      </c>
      <c r="O3056" s="22"/>
      <c r="P3056" s="24"/>
      <c r="Q3056" s="23" t="s">
        <v>29</v>
      </c>
      <c r="R3056" s="23" t="s">
        <v>30</v>
      </c>
      <c r="S3056" s="25"/>
      <c r="T3056" s="26"/>
      <c r="U3056" s="26"/>
      <c r="V3056" s="22"/>
      <c r="W3056" s="27"/>
      <c r="X3056" s="8"/>
      <c r="Y3056" s="8"/>
      <c r="Z3056" s="8"/>
      <c r="AA3056" s="8"/>
      <c r="AB3056" s="8"/>
      <c r="AC3056" s="8"/>
      <c r="AD3056" s="8"/>
      <c r="AE3056" s="8"/>
      <c r="AF3056" s="8"/>
      <c r="AG3056" s="8"/>
      <c r="AH3056" s="8"/>
      <c r="AI3056" s="8"/>
      <c r="AJ3056" s="8"/>
      <c r="AK3056" s="8"/>
    </row>
    <row r="3057" spans="1:37" ht="150.75">
      <c r="A3057" s="18">
        <v>6502</v>
      </c>
      <c r="B3057" s="19"/>
      <c r="C3057" s="28" t="s">
        <v>23419</v>
      </c>
      <c r="D3057" s="28" t="s">
        <v>23420</v>
      </c>
      <c r="E3057" s="22"/>
      <c r="F3057" s="22"/>
      <c r="G3057" s="22"/>
      <c r="H3057" s="23">
        <v>0</v>
      </c>
      <c r="I3057" s="22"/>
      <c r="J3057" s="23" t="s">
        <v>18202</v>
      </c>
      <c r="K3057" s="22"/>
      <c r="L3057" s="23" t="s">
        <v>18219</v>
      </c>
      <c r="M3057" s="22"/>
      <c r="N3057" s="22"/>
      <c r="O3057" s="22"/>
      <c r="P3057" s="24"/>
      <c r="Q3057" s="23" t="s">
        <v>29</v>
      </c>
      <c r="R3057" s="23" t="s">
        <v>30</v>
      </c>
      <c r="S3057" s="25"/>
      <c r="T3057" s="26"/>
      <c r="U3057" s="26"/>
      <c r="V3057" s="22"/>
      <c r="W3057" s="27"/>
      <c r="X3057" s="8"/>
      <c r="Y3057" s="8"/>
      <c r="Z3057" s="8"/>
      <c r="AA3057" s="8"/>
      <c r="AB3057" s="8"/>
      <c r="AC3057" s="8"/>
      <c r="AD3057" s="8"/>
      <c r="AE3057" s="8"/>
      <c r="AF3057" s="8"/>
      <c r="AG3057" s="8"/>
      <c r="AH3057" s="8"/>
      <c r="AI3057" s="8"/>
      <c r="AJ3057" s="8"/>
      <c r="AK3057" s="8"/>
    </row>
    <row r="3058" spans="1:37" ht="90.75">
      <c r="A3058" s="18">
        <v>6507</v>
      </c>
      <c r="B3058" s="19"/>
      <c r="C3058" s="28" t="s">
        <v>23421</v>
      </c>
      <c r="D3058" s="28" t="s">
        <v>23422</v>
      </c>
      <c r="E3058" s="22"/>
      <c r="F3058" s="22"/>
      <c r="G3058" s="22"/>
      <c r="H3058" s="23">
        <v>0</v>
      </c>
      <c r="I3058" s="22"/>
      <c r="J3058" s="23" t="s">
        <v>18202</v>
      </c>
      <c r="K3058" s="22"/>
      <c r="L3058" s="23" t="s">
        <v>18219</v>
      </c>
      <c r="M3058" s="22"/>
      <c r="N3058" s="22"/>
      <c r="O3058" s="22"/>
      <c r="P3058" s="24"/>
      <c r="Q3058" s="23" t="s">
        <v>29</v>
      </c>
      <c r="R3058" s="23" t="s">
        <v>30</v>
      </c>
      <c r="S3058" s="25"/>
      <c r="T3058" s="26"/>
      <c r="U3058" s="26"/>
      <c r="V3058" s="22"/>
      <c r="W3058" s="27"/>
      <c r="X3058" s="8"/>
      <c r="Y3058" s="8"/>
      <c r="Z3058" s="8"/>
      <c r="AA3058" s="8"/>
      <c r="AB3058" s="8"/>
      <c r="AC3058" s="8"/>
      <c r="AD3058" s="8"/>
      <c r="AE3058" s="8"/>
      <c r="AF3058" s="8"/>
      <c r="AG3058" s="8"/>
      <c r="AH3058" s="8"/>
      <c r="AI3058" s="8"/>
      <c r="AJ3058" s="8"/>
      <c r="AK3058" s="8"/>
    </row>
    <row r="3059" spans="1:37" ht="90.75">
      <c r="A3059" s="18">
        <v>6508</v>
      </c>
      <c r="B3059" s="19"/>
      <c r="C3059" s="28" t="s">
        <v>23423</v>
      </c>
      <c r="D3059" s="28" t="s">
        <v>23424</v>
      </c>
      <c r="E3059" s="22"/>
      <c r="F3059" s="22"/>
      <c r="G3059" s="22"/>
      <c r="H3059" s="23">
        <v>0</v>
      </c>
      <c r="I3059" s="22"/>
      <c r="J3059" s="23" t="s">
        <v>18202</v>
      </c>
      <c r="K3059" s="22"/>
      <c r="L3059" s="23" t="s">
        <v>18219</v>
      </c>
      <c r="M3059" s="22"/>
      <c r="N3059" s="22"/>
      <c r="O3059" s="22"/>
      <c r="P3059" s="24"/>
      <c r="Q3059" s="23" t="s">
        <v>29</v>
      </c>
      <c r="R3059" s="23" t="s">
        <v>30</v>
      </c>
      <c r="S3059" s="25"/>
      <c r="T3059" s="26"/>
      <c r="U3059" s="26"/>
      <c r="V3059" s="22"/>
      <c r="W3059" s="27"/>
      <c r="X3059" s="8"/>
      <c r="Y3059" s="8"/>
      <c r="Z3059" s="8"/>
      <c r="AA3059" s="8"/>
      <c r="AB3059" s="8"/>
      <c r="AC3059" s="8"/>
      <c r="AD3059" s="8"/>
      <c r="AE3059" s="8"/>
      <c r="AF3059" s="8"/>
      <c r="AG3059" s="8"/>
      <c r="AH3059" s="8"/>
      <c r="AI3059" s="8"/>
      <c r="AJ3059" s="8"/>
      <c r="AK3059" s="8"/>
    </row>
    <row r="3060" spans="1:37" ht="60.75">
      <c r="A3060" s="18">
        <v>6509</v>
      </c>
      <c r="B3060" s="19"/>
      <c r="C3060" s="28" t="s">
        <v>23425</v>
      </c>
      <c r="D3060" s="28" t="s">
        <v>23426</v>
      </c>
      <c r="E3060" s="22"/>
      <c r="F3060" s="23" t="s">
        <v>50</v>
      </c>
      <c r="G3060" s="22"/>
      <c r="H3060" s="23">
        <v>0</v>
      </c>
      <c r="I3060" s="22"/>
      <c r="J3060" s="23" t="s">
        <v>18202</v>
      </c>
      <c r="K3060" s="22"/>
      <c r="L3060" s="23" t="s">
        <v>18219</v>
      </c>
      <c r="M3060" s="23" t="s">
        <v>11857</v>
      </c>
      <c r="N3060" s="22"/>
      <c r="O3060" s="22"/>
      <c r="P3060" s="24"/>
      <c r="Q3060" s="23" t="s">
        <v>29</v>
      </c>
      <c r="R3060" s="23" t="s">
        <v>30</v>
      </c>
      <c r="S3060" s="25"/>
      <c r="T3060" s="26"/>
      <c r="U3060" s="26"/>
      <c r="V3060" s="22"/>
      <c r="W3060" s="27"/>
      <c r="X3060" s="8"/>
      <c r="Y3060" s="8"/>
      <c r="Z3060" s="8"/>
      <c r="AA3060" s="8"/>
      <c r="AB3060" s="8"/>
      <c r="AC3060" s="8"/>
      <c r="AD3060" s="8"/>
      <c r="AE3060" s="8"/>
      <c r="AF3060" s="8"/>
      <c r="AG3060" s="8"/>
      <c r="AH3060" s="8"/>
      <c r="AI3060" s="8"/>
      <c r="AJ3060" s="8"/>
      <c r="AK3060" s="8"/>
    </row>
    <row r="3061" spans="1:37" ht="60.75">
      <c r="A3061" s="18">
        <v>6510</v>
      </c>
      <c r="B3061" s="19"/>
      <c r="C3061" s="28" t="s">
        <v>23427</v>
      </c>
      <c r="D3061" s="28" t="s">
        <v>23426</v>
      </c>
      <c r="E3061" s="22"/>
      <c r="F3061" s="22"/>
      <c r="G3061" s="22"/>
      <c r="H3061" s="23">
        <v>0</v>
      </c>
      <c r="I3061" s="22"/>
      <c r="J3061" s="23" t="s">
        <v>18202</v>
      </c>
      <c r="K3061" s="22"/>
      <c r="L3061" s="23" t="s">
        <v>18219</v>
      </c>
      <c r="M3061" s="22"/>
      <c r="N3061" s="22"/>
      <c r="O3061" s="22"/>
      <c r="P3061" s="24"/>
      <c r="Q3061" s="23" t="s">
        <v>29</v>
      </c>
      <c r="R3061" s="23" t="s">
        <v>30</v>
      </c>
      <c r="S3061" s="25"/>
      <c r="T3061" s="26"/>
      <c r="U3061" s="26"/>
      <c r="V3061" s="22"/>
      <c r="W3061" s="27"/>
      <c r="X3061" s="8"/>
      <c r="Y3061" s="8"/>
      <c r="Z3061" s="8"/>
      <c r="AA3061" s="8"/>
      <c r="AB3061" s="8"/>
      <c r="AC3061" s="8"/>
      <c r="AD3061" s="8"/>
      <c r="AE3061" s="8"/>
      <c r="AF3061" s="8"/>
      <c r="AG3061" s="8"/>
      <c r="AH3061" s="8"/>
      <c r="AI3061" s="8"/>
      <c r="AJ3061" s="8"/>
      <c r="AK3061" s="8"/>
    </row>
    <row r="3062" spans="1:37" ht="105.75">
      <c r="A3062" s="18">
        <v>6511</v>
      </c>
      <c r="B3062" s="19"/>
      <c r="C3062" s="28" t="s">
        <v>23428</v>
      </c>
      <c r="D3062" s="28" t="s">
        <v>23429</v>
      </c>
      <c r="E3062" s="22"/>
      <c r="F3062" s="23" t="s">
        <v>266</v>
      </c>
      <c r="G3062" s="22"/>
      <c r="H3062" s="23">
        <v>0</v>
      </c>
      <c r="I3062" s="22"/>
      <c r="J3062" s="23" t="s">
        <v>18202</v>
      </c>
      <c r="K3062" s="22"/>
      <c r="L3062" s="23" t="s">
        <v>18219</v>
      </c>
      <c r="M3062" s="23" t="s">
        <v>11857</v>
      </c>
      <c r="N3062" s="22"/>
      <c r="O3062" s="22"/>
      <c r="P3062" s="24"/>
      <c r="Q3062" s="23" t="s">
        <v>29</v>
      </c>
      <c r="R3062" s="23" t="s">
        <v>30</v>
      </c>
      <c r="S3062" s="25"/>
      <c r="T3062" s="26"/>
      <c r="U3062" s="26"/>
      <c r="V3062" s="22"/>
      <c r="W3062" s="27"/>
      <c r="X3062" s="8"/>
      <c r="Y3062" s="8"/>
      <c r="Z3062" s="8"/>
      <c r="AA3062" s="8"/>
      <c r="AB3062" s="8"/>
      <c r="AC3062" s="8"/>
      <c r="AD3062" s="8"/>
      <c r="AE3062" s="8"/>
      <c r="AF3062" s="8"/>
      <c r="AG3062" s="8"/>
      <c r="AH3062" s="8"/>
      <c r="AI3062" s="8"/>
      <c r="AJ3062" s="8"/>
      <c r="AK3062" s="8"/>
    </row>
    <row r="3063" spans="1:37" ht="45.75">
      <c r="A3063" s="18">
        <v>6513</v>
      </c>
      <c r="B3063" s="19"/>
      <c r="C3063" s="28" t="s">
        <v>12270</v>
      </c>
      <c r="D3063" s="28" t="s">
        <v>23430</v>
      </c>
      <c r="E3063" s="22"/>
      <c r="F3063" s="23" t="s">
        <v>50</v>
      </c>
      <c r="G3063" s="22"/>
      <c r="H3063" s="23">
        <v>0</v>
      </c>
      <c r="I3063" s="22"/>
      <c r="J3063" s="23" t="s">
        <v>18202</v>
      </c>
      <c r="K3063" s="22"/>
      <c r="L3063" s="23" t="s">
        <v>18219</v>
      </c>
      <c r="M3063" s="23" t="s">
        <v>11857</v>
      </c>
      <c r="N3063" s="22"/>
      <c r="O3063" s="22"/>
      <c r="P3063" s="24"/>
      <c r="Q3063" s="23" t="s">
        <v>29</v>
      </c>
      <c r="R3063" s="23" t="s">
        <v>30</v>
      </c>
      <c r="S3063" s="25"/>
      <c r="T3063" s="26"/>
      <c r="U3063" s="26"/>
      <c r="V3063" s="22"/>
      <c r="W3063" s="27"/>
      <c r="X3063" s="8"/>
      <c r="Y3063" s="8"/>
      <c r="Z3063" s="8"/>
      <c r="AA3063" s="8"/>
      <c r="AB3063" s="8"/>
      <c r="AC3063" s="8"/>
      <c r="AD3063" s="8"/>
      <c r="AE3063" s="8"/>
      <c r="AF3063" s="8"/>
      <c r="AG3063" s="8"/>
      <c r="AH3063" s="8"/>
      <c r="AI3063" s="8"/>
      <c r="AJ3063" s="8"/>
      <c r="AK3063" s="8"/>
    </row>
    <row r="3064" spans="1:37" ht="60.75">
      <c r="A3064" s="18">
        <v>6514</v>
      </c>
      <c r="B3064" s="19"/>
      <c r="C3064" s="28" t="s">
        <v>12270</v>
      </c>
      <c r="D3064" s="28" t="s">
        <v>23431</v>
      </c>
      <c r="E3064" s="22"/>
      <c r="F3064" s="23" t="s">
        <v>50</v>
      </c>
      <c r="G3064" s="22"/>
      <c r="H3064" s="23">
        <v>0</v>
      </c>
      <c r="I3064" s="22"/>
      <c r="J3064" s="23" t="s">
        <v>18202</v>
      </c>
      <c r="K3064" s="22"/>
      <c r="L3064" s="23" t="s">
        <v>18219</v>
      </c>
      <c r="M3064" s="23" t="s">
        <v>11857</v>
      </c>
      <c r="N3064" s="22"/>
      <c r="O3064" s="22"/>
      <c r="P3064" s="24"/>
      <c r="Q3064" s="23" t="s">
        <v>29</v>
      </c>
      <c r="R3064" s="23" t="s">
        <v>30</v>
      </c>
      <c r="S3064" s="25"/>
      <c r="T3064" s="26"/>
      <c r="U3064" s="26"/>
      <c r="V3064" s="22"/>
      <c r="W3064" s="27"/>
      <c r="X3064" s="8"/>
      <c r="Y3064" s="8"/>
      <c r="Z3064" s="8"/>
      <c r="AA3064" s="8"/>
      <c r="AB3064" s="8"/>
      <c r="AC3064" s="8"/>
      <c r="AD3064" s="8"/>
      <c r="AE3064" s="8"/>
      <c r="AF3064" s="8"/>
      <c r="AG3064" s="8"/>
      <c r="AH3064" s="8"/>
      <c r="AI3064" s="8"/>
      <c r="AJ3064" s="8"/>
      <c r="AK3064" s="8"/>
    </row>
    <row r="3065" spans="1:37" ht="60.75">
      <c r="A3065" s="18">
        <v>6516</v>
      </c>
      <c r="B3065" s="19"/>
      <c r="C3065" s="28" t="s">
        <v>12270</v>
      </c>
      <c r="D3065" s="28" t="s">
        <v>23432</v>
      </c>
      <c r="E3065" s="22"/>
      <c r="F3065" s="22"/>
      <c r="G3065" s="22"/>
      <c r="H3065" s="23">
        <v>0</v>
      </c>
      <c r="I3065" s="22"/>
      <c r="J3065" s="23" t="s">
        <v>18202</v>
      </c>
      <c r="K3065" s="22"/>
      <c r="L3065" s="23" t="s">
        <v>18219</v>
      </c>
      <c r="M3065" s="22"/>
      <c r="N3065" s="22"/>
      <c r="O3065" s="22"/>
      <c r="P3065" s="24"/>
      <c r="Q3065" s="23" t="s">
        <v>29</v>
      </c>
      <c r="R3065" s="23" t="s">
        <v>30</v>
      </c>
      <c r="S3065" s="25"/>
      <c r="T3065" s="26"/>
      <c r="U3065" s="26"/>
      <c r="V3065" s="22"/>
      <c r="W3065" s="27"/>
      <c r="X3065" s="8"/>
      <c r="Y3065" s="8"/>
      <c r="Z3065" s="8"/>
      <c r="AA3065" s="8"/>
      <c r="AB3065" s="8"/>
      <c r="AC3065" s="8"/>
      <c r="AD3065" s="8"/>
      <c r="AE3065" s="8"/>
      <c r="AF3065" s="8"/>
      <c r="AG3065" s="8"/>
      <c r="AH3065" s="8"/>
      <c r="AI3065" s="8"/>
      <c r="AJ3065" s="8"/>
      <c r="AK3065" s="8"/>
    </row>
    <row r="3066" spans="1:37" ht="165.75">
      <c r="A3066" s="18">
        <v>6517</v>
      </c>
      <c r="B3066" s="19"/>
      <c r="C3066" s="28" t="s">
        <v>12270</v>
      </c>
      <c r="D3066" s="28" t="s">
        <v>23433</v>
      </c>
      <c r="E3066" s="22"/>
      <c r="F3066" s="22"/>
      <c r="G3066" s="22"/>
      <c r="H3066" s="23">
        <v>0</v>
      </c>
      <c r="I3066" s="22"/>
      <c r="J3066" s="23" t="s">
        <v>18202</v>
      </c>
      <c r="K3066" s="22"/>
      <c r="L3066" s="23" t="s">
        <v>18219</v>
      </c>
      <c r="M3066" s="22"/>
      <c r="N3066" s="22"/>
      <c r="O3066" s="22"/>
      <c r="P3066" s="24"/>
      <c r="Q3066" s="23" t="s">
        <v>29</v>
      </c>
      <c r="R3066" s="23" t="s">
        <v>30</v>
      </c>
      <c r="S3066" s="25"/>
      <c r="T3066" s="26"/>
      <c r="U3066" s="26"/>
      <c r="V3066" s="22"/>
      <c r="W3066" s="27"/>
      <c r="X3066" s="8"/>
      <c r="Y3066" s="8"/>
      <c r="Z3066" s="8"/>
      <c r="AA3066" s="8"/>
      <c r="AB3066" s="8"/>
      <c r="AC3066" s="8"/>
      <c r="AD3066" s="8"/>
      <c r="AE3066" s="8"/>
      <c r="AF3066" s="8"/>
      <c r="AG3066" s="8"/>
      <c r="AH3066" s="8"/>
      <c r="AI3066" s="8"/>
      <c r="AJ3066" s="8"/>
      <c r="AK3066" s="8"/>
    </row>
    <row r="3067" spans="1:37" ht="45.75">
      <c r="A3067" s="18">
        <v>6518</v>
      </c>
      <c r="B3067" s="19"/>
      <c r="C3067" s="28" t="s">
        <v>12270</v>
      </c>
      <c r="D3067" s="28" t="s">
        <v>23430</v>
      </c>
      <c r="E3067" s="22"/>
      <c r="F3067" s="22"/>
      <c r="G3067" s="22"/>
      <c r="H3067" s="23">
        <v>0</v>
      </c>
      <c r="I3067" s="22"/>
      <c r="J3067" s="23" t="s">
        <v>18202</v>
      </c>
      <c r="K3067" s="22"/>
      <c r="L3067" s="23" t="s">
        <v>18219</v>
      </c>
      <c r="M3067" s="22"/>
      <c r="N3067" s="22"/>
      <c r="O3067" s="22"/>
      <c r="P3067" s="24"/>
      <c r="Q3067" s="23" t="s">
        <v>29</v>
      </c>
      <c r="R3067" s="23" t="s">
        <v>30</v>
      </c>
      <c r="S3067" s="25"/>
      <c r="T3067" s="26"/>
      <c r="U3067" s="26"/>
      <c r="V3067" s="22"/>
      <c r="W3067" s="27"/>
      <c r="X3067" s="8"/>
      <c r="Y3067" s="8"/>
      <c r="Z3067" s="8"/>
      <c r="AA3067" s="8"/>
      <c r="AB3067" s="8"/>
      <c r="AC3067" s="8"/>
      <c r="AD3067" s="8"/>
      <c r="AE3067" s="8"/>
      <c r="AF3067" s="8"/>
      <c r="AG3067" s="8"/>
      <c r="AH3067" s="8"/>
      <c r="AI3067" s="8"/>
      <c r="AJ3067" s="8"/>
      <c r="AK3067" s="8"/>
    </row>
    <row r="3068" spans="1:37" ht="60.75">
      <c r="A3068" s="18">
        <v>6519</v>
      </c>
      <c r="B3068" s="19"/>
      <c r="C3068" s="28" t="s">
        <v>12270</v>
      </c>
      <c r="D3068" s="28" t="s">
        <v>23431</v>
      </c>
      <c r="E3068" s="22"/>
      <c r="F3068" s="22"/>
      <c r="G3068" s="22"/>
      <c r="H3068" s="23">
        <v>0</v>
      </c>
      <c r="I3068" s="22"/>
      <c r="J3068" s="23" t="s">
        <v>18202</v>
      </c>
      <c r="K3068" s="22"/>
      <c r="L3068" s="23" t="s">
        <v>18219</v>
      </c>
      <c r="M3068" s="22"/>
      <c r="N3068" s="22"/>
      <c r="O3068" s="22"/>
      <c r="P3068" s="24"/>
      <c r="Q3068" s="23" t="s">
        <v>29</v>
      </c>
      <c r="R3068" s="23" t="s">
        <v>30</v>
      </c>
      <c r="S3068" s="25"/>
      <c r="T3068" s="26"/>
      <c r="U3068" s="26"/>
      <c r="V3068" s="22"/>
      <c r="W3068" s="27"/>
      <c r="X3068" s="8"/>
      <c r="Y3068" s="8"/>
      <c r="Z3068" s="8"/>
      <c r="AA3068" s="8"/>
      <c r="AB3068" s="8"/>
      <c r="AC3068" s="8"/>
      <c r="AD3068" s="8"/>
      <c r="AE3068" s="8"/>
      <c r="AF3068" s="8"/>
      <c r="AG3068" s="8"/>
      <c r="AH3068" s="8"/>
      <c r="AI3068" s="8"/>
      <c r="AJ3068" s="8"/>
      <c r="AK3068" s="8"/>
    </row>
    <row r="3069" spans="1:37" ht="105.75">
      <c r="A3069" s="18">
        <v>6521</v>
      </c>
      <c r="B3069" s="19"/>
      <c r="C3069" s="28" t="s">
        <v>23434</v>
      </c>
      <c r="D3069" s="28" t="s">
        <v>23435</v>
      </c>
      <c r="E3069" s="22"/>
      <c r="F3069" s="23" t="s">
        <v>1523</v>
      </c>
      <c r="G3069" s="22"/>
      <c r="H3069" s="23">
        <v>0</v>
      </c>
      <c r="I3069" s="22"/>
      <c r="J3069" s="23" t="s">
        <v>18202</v>
      </c>
      <c r="K3069" s="22"/>
      <c r="L3069" s="23" t="s">
        <v>20770</v>
      </c>
      <c r="M3069" s="23" t="s">
        <v>11857</v>
      </c>
      <c r="N3069" s="22"/>
      <c r="O3069" s="22"/>
      <c r="P3069" s="24"/>
      <c r="Q3069" s="23" t="s">
        <v>29</v>
      </c>
      <c r="R3069" s="23" t="s">
        <v>30</v>
      </c>
      <c r="S3069" s="25"/>
      <c r="T3069" s="26"/>
      <c r="U3069" s="26"/>
      <c r="V3069" s="22"/>
      <c r="W3069" s="27"/>
      <c r="X3069" s="8"/>
      <c r="Y3069" s="8"/>
      <c r="Z3069" s="8"/>
      <c r="AA3069" s="8"/>
      <c r="AB3069" s="8"/>
      <c r="AC3069" s="8"/>
      <c r="AD3069" s="8"/>
      <c r="AE3069" s="8"/>
      <c r="AF3069" s="8"/>
      <c r="AG3069" s="8"/>
      <c r="AH3069" s="8"/>
      <c r="AI3069" s="8"/>
      <c r="AJ3069" s="8"/>
      <c r="AK3069" s="8"/>
    </row>
    <row r="3070" spans="1:37" ht="75.75">
      <c r="A3070" s="18">
        <v>6524</v>
      </c>
      <c r="B3070" s="19"/>
      <c r="C3070" s="28" t="s">
        <v>23436</v>
      </c>
      <c r="D3070" s="28" t="s">
        <v>23437</v>
      </c>
      <c r="E3070" s="22"/>
      <c r="F3070" s="22"/>
      <c r="G3070" s="22"/>
      <c r="H3070" s="23">
        <v>0</v>
      </c>
      <c r="I3070" s="22"/>
      <c r="J3070" s="23" t="s">
        <v>18202</v>
      </c>
      <c r="K3070" s="23" t="s">
        <v>18203</v>
      </c>
      <c r="L3070" s="23" t="s">
        <v>219</v>
      </c>
      <c r="M3070" s="22"/>
      <c r="N3070" s="22"/>
      <c r="O3070" s="22"/>
      <c r="P3070" s="24"/>
      <c r="Q3070" s="23" t="s">
        <v>18820</v>
      </c>
      <c r="R3070" s="38">
        <v>87019000000</v>
      </c>
      <c r="S3070" s="25"/>
      <c r="T3070" s="26"/>
      <c r="U3070" s="26"/>
      <c r="V3070" s="22"/>
      <c r="W3070" s="27"/>
      <c r="X3070" s="8"/>
      <c r="Y3070" s="8"/>
      <c r="Z3070" s="8"/>
      <c r="AA3070" s="8"/>
      <c r="AB3070" s="8"/>
      <c r="AC3070" s="8"/>
      <c r="AD3070" s="8"/>
      <c r="AE3070" s="8"/>
      <c r="AF3070" s="8"/>
      <c r="AG3070" s="8"/>
      <c r="AH3070" s="8"/>
      <c r="AI3070" s="8"/>
      <c r="AJ3070" s="8"/>
      <c r="AK3070" s="8"/>
    </row>
    <row r="3071" spans="1:37" ht="409.6">
      <c r="A3071" s="18">
        <v>6529</v>
      </c>
      <c r="B3071" s="19"/>
      <c r="C3071" s="28" t="s">
        <v>23438</v>
      </c>
      <c r="D3071" s="21"/>
      <c r="E3071" s="22"/>
      <c r="F3071" s="22"/>
      <c r="G3071" s="22"/>
      <c r="H3071" s="23">
        <v>0</v>
      </c>
      <c r="I3071" s="22"/>
      <c r="J3071" s="23" t="s">
        <v>18202</v>
      </c>
      <c r="K3071" s="22"/>
      <c r="L3071" s="23" t="s">
        <v>21045</v>
      </c>
      <c r="M3071" s="23">
        <v>2017</v>
      </c>
      <c r="N3071" s="22"/>
      <c r="O3071" s="22"/>
      <c r="P3071" s="24"/>
      <c r="Q3071" s="23" t="s">
        <v>20</v>
      </c>
      <c r="R3071" s="23" t="s">
        <v>21</v>
      </c>
      <c r="S3071" s="25"/>
      <c r="T3071" s="26"/>
      <c r="U3071" s="26"/>
      <c r="V3071" s="22"/>
      <c r="W3071" s="27"/>
      <c r="X3071" s="8"/>
      <c r="Y3071" s="8"/>
      <c r="Z3071" s="8"/>
      <c r="AA3071" s="8"/>
      <c r="AB3071" s="8"/>
      <c r="AC3071" s="8"/>
      <c r="AD3071" s="8"/>
      <c r="AE3071" s="8"/>
      <c r="AF3071" s="8"/>
      <c r="AG3071" s="8"/>
      <c r="AH3071" s="8"/>
      <c r="AI3071" s="8"/>
      <c r="AJ3071" s="8"/>
      <c r="AK3071" s="8"/>
    </row>
    <row r="3072" spans="1:37" ht="409.6">
      <c r="A3072" s="18">
        <v>6530</v>
      </c>
      <c r="B3072" s="19"/>
      <c r="C3072" s="28" t="s">
        <v>23439</v>
      </c>
      <c r="D3072" s="21"/>
      <c r="E3072" s="22"/>
      <c r="F3072" s="22"/>
      <c r="G3072" s="22"/>
      <c r="H3072" s="23">
        <v>0</v>
      </c>
      <c r="I3072" s="22"/>
      <c r="J3072" s="23" t="s">
        <v>18202</v>
      </c>
      <c r="K3072" s="22"/>
      <c r="L3072" s="23" t="s">
        <v>21045</v>
      </c>
      <c r="M3072" s="23">
        <v>2017</v>
      </c>
      <c r="N3072" s="22"/>
      <c r="O3072" s="22"/>
      <c r="P3072" s="24"/>
      <c r="Q3072" s="23" t="s">
        <v>20</v>
      </c>
      <c r="R3072" s="23" t="s">
        <v>21</v>
      </c>
      <c r="S3072" s="25"/>
      <c r="T3072" s="26"/>
      <c r="U3072" s="26"/>
      <c r="V3072" s="22"/>
      <c r="W3072" s="27"/>
      <c r="X3072" s="8"/>
      <c r="Y3072" s="8"/>
      <c r="Z3072" s="8"/>
      <c r="AA3072" s="8"/>
      <c r="AB3072" s="8"/>
      <c r="AC3072" s="8"/>
      <c r="AD3072" s="8"/>
      <c r="AE3072" s="8"/>
      <c r="AF3072" s="8"/>
      <c r="AG3072" s="8"/>
      <c r="AH3072" s="8"/>
      <c r="AI3072" s="8"/>
      <c r="AJ3072" s="8"/>
      <c r="AK3072" s="8"/>
    </row>
    <row r="3073" spans="1:37" ht="409.6">
      <c r="A3073" s="18">
        <v>6531</v>
      </c>
      <c r="B3073" s="19"/>
      <c r="C3073" s="28" t="s">
        <v>23440</v>
      </c>
      <c r="D3073" s="21"/>
      <c r="E3073" s="22"/>
      <c r="F3073" s="22"/>
      <c r="G3073" s="22"/>
      <c r="H3073" s="23">
        <v>0</v>
      </c>
      <c r="I3073" s="22"/>
      <c r="J3073" s="23" t="s">
        <v>18202</v>
      </c>
      <c r="K3073" s="22"/>
      <c r="L3073" s="23" t="s">
        <v>22554</v>
      </c>
      <c r="M3073" s="23">
        <v>2017</v>
      </c>
      <c r="N3073" s="22"/>
      <c r="O3073" s="22"/>
      <c r="P3073" s="24"/>
      <c r="Q3073" s="23" t="s">
        <v>20</v>
      </c>
      <c r="R3073" s="23" t="s">
        <v>21</v>
      </c>
      <c r="S3073" s="25"/>
      <c r="T3073" s="26"/>
      <c r="U3073" s="26"/>
      <c r="V3073" s="22"/>
      <c r="W3073" s="27"/>
      <c r="X3073" s="8"/>
      <c r="Y3073" s="8"/>
      <c r="Z3073" s="8"/>
      <c r="AA3073" s="8"/>
      <c r="AB3073" s="8"/>
      <c r="AC3073" s="8"/>
      <c r="AD3073" s="8"/>
      <c r="AE3073" s="8"/>
      <c r="AF3073" s="8"/>
      <c r="AG3073" s="8"/>
      <c r="AH3073" s="8"/>
      <c r="AI3073" s="8"/>
      <c r="AJ3073" s="8"/>
      <c r="AK3073" s="8"/>
    </row>
    <row r="3074" spans="1:37" ht="150.75">
      <c r="A3074" s="18">
        <v>6532</v>
      </c>
      <c r="B3074" s="19"/>
      <c r="C3074" s="28" t="s">
        <v>23441</v>
      </c>
      <c r="D3074" s="28" t="s">
        <v>23442</v>
      </c>
      <c r="E3074" s="23" t="s">
        <v>23443</v>
      </c>
      <c r="F3074" s="23" t="s">
        <v>415</v>
      </c>
      <c r="G3074" s="22"/>
      <c r="H3074" s="23">
        <v>0</v>
      </c>
      <c r="I3074" s="22"/>
      <c r="J3074" s="23" t="s">
        <v>18202</v>
      </c>
      <c r="K3074" s="22"/>
      <c r="L3074" s="23" t="s">
        <v>20770</v>
      </c>
      <c r="M3074" s="22"/>
      <c r="N3074" s="22"/>
      <c r="O3074" s="22"/>
      <c r="P3074" s="24"/>
      <c r="Q3074" s="22"/>
      <c r="R3074" s="23" t="s">
        <v>18304</v>
      </c>
      <c r="S3074" s="25"/>
      <c r="T3074" s="26"/>
      <c r="U3074" s="26"/>
      <c r="V3074" s="22"/>
      <c r="W3074" s="27"/>
      <c r="X3074" s="8"/>
      <c r="Y3074" s="8"/>
      <c r="Z3074" s="8"/>
      <c r="AA3074" s="8"/>
      <c r="AB3074" s="8"/>
      <c r="AC3074" s="8"/>
      <c r="AD3074" s="8"/>
      <c r="AE3074" s="8"/>
      <c r="AF3074" s="8"/>
      <c r="AG3074" s="8"/>
      <c r="AH3074" s="8"/>
      <c r="AI3074" s="8"/>
      <c r="AJ3074" s="8"/>
      <c r="AK3074" s="8"/>
    </row>
    <row r="3075" spans="1:37" ht="75.75">
      <c r="A3075" s="18">
        <v>6533</v>
      </c>
      <c r="B3075" s="19"/>
      <c r="C3075" s="28" t="s">
        <v>23441</v>
      </c>
      <c r="D3075" s="28" t="s">
        <v>23444</v>
      </c>
      <c r="E3075" s="23" t="s">
        <v>23445</v>
      </c>
      <c r="F3075" s="23" t="s">
        <v>415</v>
      </c>
      <c r="G3075" s="22"/>
      <c r="H3075" s="23">
        <v>0</v>
      </c>
      <c r="I3075" s="22"/>
      <c r="J3075" s="23" t="s">
        <v>18202</v>
      </c>
      <c r="K3075" s="22"/>
      <c r="L3075" s="23" t="s">
        <v>20770</v>
      </c>
      <c r="M3075" s="22"/>
      <c r="N3075" s="22"/>
      <c r="O3075" s="22"/>
      <c r="P3075" s="24"/>
      <c r="Q3075" s="22"/>
      <c r="R3075" s="23" t="s">
        <v>18304</v>
      </c>
      <c r="S3075" s="25"/>
      <c r="T3075" s="26"/>
      <c r="U3075" s="26"/>
      <c r="V3075" s="22"/>
      <c r="W3075" s="27"/>
      <c r="X3075" s="8"/>
      <c r="Y3075" s="8"/>
      <c r="Z3075" s="8"/>
      <c r="AA3075" s="8"/>
      <c r="AB3075" s="8"/>
      <c r="AC3075" s="8"/>
      <c r="AD3075" s="8"/>
      <c r="AE3075" s="8"/>
      <c r="AF3075" s="8"/>
      <c r="AG3075" s="8"/>
      <c r="AH3075" s="8"/>
      <c r="AI3075" s="8"/>
      <c r="AJ3075" s="8"/>
      <c r="AK3075" s="8"/>
    </row>
    <row r="3076" spans="1:37" ht="75.75">
      <c r="A3076" s="18">
        <v>6534</v>
      </c>
      <c r="B3076" s="19"/>
      <c r="C3076" s="28" t="s">
        <v>23446</v>
      </c>
      <c r="D3076" s="28" t="s">
        <v>23447</v>
      </c>
      <c r="E3076" s="22"/>
      <c r="F3076" s="23" t="s">
        <v>403</v>
      </c>
      <c r="G3076" s="22"/>
      <c r="H3076" s="23">
        <v>0</v>
      </c>
      <c r="I3076" s="22"/>
      <c r="J3076" s="23" t="s">
        <v>18202</v>
      </c>
      <c r="K3076" s="23" t="s">
        <v>18203</v>
      </c>
      <c r="L3076" s="23" t="s">
        <v>61</v>
      </c>
      <c r="M3076" s="22"/>
      <c r="N3076" s="22"/>
      <c r="O3076" s="22"/>
      <c r="P3076" s="24"/>
      <c r="Q3076" s="23" t="s">
        <v>172</v>
      </c>
      <c r="R3076" s="23" t="s">
        <v>173</v>
      </c>
      <c r="S3076" s="25"/>
      <c r="T3076" s="26"/>
      <c r="U3076" s="26"/>
      <c r="V3076" s="22"/>
      <c r="W3076" s="27"/>
      <c r="X3076" s="8"/>
      <c r="Y3076" s="8"/>
      <c r="Z3076" s="8"/>
      <c r="AA3076" s="8"/>
      <c r="AB3076" s="8"/>
      <c r="AC3076" s="8"/>
      <c r="AD3076" s="8"/>
      <c r="AE3076" s="8"/>
      <c r="AF3076" s="8"/>
      <c r="AG3076" s="8"/>
      <c r="AH3076" s="8"/>
      <c r="AI3076" s="8"/>
      <c r="AJ3076" s="8"/>
      <c r="AK3076" s="8"/>
    </row>
    <row r="3077" spans="1:37" ht="75.75">
      <c r="A3077" s="18">
        <v>6535</v>
      </c>
      <c r="B3077" s="19"/>
      <c r="C3077" s="28" t="s">
        <v>23446</v>
      </c>
      <c r="D3077" s="28" t="s">
        <v>23448</v>
      </c>
      <c r="E3077" s="22"/>
      <c r="F3077" s="22"/>
      <c r="G3077" s="22"/>
      <c r="H3077" s="23">
        <v>0</v>
      </c>
      <c r="I3077" s="22"/>
      <c r="J3077" s="23" t="s">
        <v>18202</v>
      </c>
      <c r="K3077" s="29">
        <v>43497</v>
      </c>
      <c r="L3077" s="23" t="s">
        <v>96</v>
      </c>
      <c r="M3077" s="22"/>
      <c r="N3077" s="22"/>
      <c r="O3077" s="22"/>
      <c r="P3077" s="24"/>
      <c r="Q3077" s="23" t="s">
        <v>172</v>
      </c>
      <c r="R3077" s="23" t="s">
        <v>173</v>
      </c>
      <c r="S3077" s="25"/>
      <c r="T3077" s="26"/>
      <c r="U3077" s="26"/>
      <c r="V3077" s="22"/>
      <c r="W3077" s="27"/>
      <c r="X3077" s="8"/>
      <c r="Y3077" s="8"/>
      <c r="Z3077" s="8"/>
      <c r="AA3077" s="8"/>
      <c r="AB3077" s="8"/>
      <c r="AC3077" s="8"/>
      <c r="AD3077" s="8"/>
      <c r="AE3077" s="8"/>
      <c r="AF3077" s="8"/>
      <c r="AG3077" s="8"/>
      <c r="AH3077" s="8"/>
      <c r="AI3077" s="8"/>
      <c r="AJ3077" s="8"/>
      <c r="AK3077" s="8"/>
    </row>
    <row r="3078" spans="1:37" ht="60.75">
      <c r="A3078" s="18">
        <v>6536</v>
      </c>
      <c r="B3078" s="19"/>
      <c r="C3078" s="28" t="s">
        <v>23449</v>
      </c>
      <c r="D3078" s="28" t="s">
        <v>23450</v>
      </c>
      <c r="E3078" s="22"/>
      <c r="F3078" s="23" t="s">
        <v>266</v>
      </c>
      <c r="G3078" s="22"/>
      <c r="H3078" s="23">
        <v>0</v>
      </c>
      <c r="I3078" s="22"/>
      <c r="J3078" s="23" t="s">
        <v>18202</v>
      </c>
      <c r="K3078" s="29">
        <v>43497</v>
      </c>
      <c r="L3078" s="23" t="s">
        <v>96</v>
      </c>
      <c r="M3078" s="22"/>
      <c r="N3078" s="23" t="s">
        <v>97</v>
      </c>
      <c r="O3078" s="22"/>
      <c r="P3078" s="24"/>
      <c r="Q3078" s="23" t="s">
        <v>18392</v>
      </c>
      <c r="R3078" s="23" t="s">
        <v>127</v>
      </c>
      <c r="S3078" s="25"/>
      <c r="T3078" s="26"/>
      <c r="U3078" s="26"/>
      <c r="V3078" s="22"/>
      <c r="W3078" s="27"/>
      <c r="X3078" s="8"/>
      <c r="Y3078" s="8"/>
      <c r="Z3078" s="8"/>
      <c r="AA3078" s="8"/>
      <c r="AB3078" s="8"/>
      <c r="AC3078" s="8"/>
      <c r="AD3078" s="8"/>
      <c r="AE3078" s="8"/>
      <c r="AF3078" s="8"/>
      <c r="AG3078" s="8"/>
      <c r="AH3078" s="8"/>
      <c r="AI3078" s="8"/>
      <c r="AJ3078" s="8"/>
      <c r="AK3078" s="8"/>
    </row>
    <row r="3079" spans="1:37" ht="75.75">
      <c r="A3079" s="18">
        <v>6538</v>
      </c>
      <c r="B3079" s="19"/>
      <c r="C3079" s="28" t="s">
        <v>12293</v>
      </c>
      <c r="D3079" s="28" t="s">
        <v>23451</v>
      </c>
      <c r="E3079" s="22"/>
      <c r="F3079" s="23" t="s">
        <v>415</v>
      </c>
      <c r="G3079" s="22"/>
      <c r="H3079" s="23">
        <v>0</v>
      </c>
      <c r="I3079" s="22"/>
      <c r="J3079" s="23" t="s">
        <v>18202</v>
      </c>
      <c r="K3079" s="29">
        <v>43497</v>
      </c>
      <c r="L3079" s="23" t="s">
        <v>96</v>
      </c>
      <c r="M3079" s="22"/>
      <c r="N3079" s="23" t="s">
        <v>18468</v>
      </c>
      <c r="O3079" s="22"/>
      <c r="P3079" s="24"/>
      <c r="Q3079" s="23" t="s">
        <v>18392</v>
      </c>
      <c r="R3079" s="23" t="s">
        <v>127</v>
      </c>
      <c r="S3079" s="25"/>
      <c r="T3079" s="26"/>
      <c r="U3079" s="26"/>
      <c r="V3079" s="22"/>
      <c r="W3079" s="27"/>
      <c r="X3079" s="8"/>
      <c r="Y3079" s="8"/>
      <c r="Z3079" s="8"/>
      <c r="AA3079" s="8"/>
      <c r="AB3079" s="8"/>
      <c r="AC3079" s="8"/>
      <c r="AD3079" s="8"/>
      <c r="AE3079" s="8"/>
      <c r="AF3079" s="8"/>
      <c r="AG3079" s="8"/>
      <c r="AH3079" s="8"/>
      <c r="AI3079" s="8"/>
      <c r="AJ3079" s="8"/>
      <c r="AK3079" s="8"/>
    </row>
    <row r="3080" spans="1:37" ht="409.6">
      <c r="A3080" s="18">
        <v>6539</v>
      </c>
      <c r="B3080" s="19"/>
      <c r="C3080" s="28" t="s">
        <v>23452</v>
      </c>
      <c r="D3080" s="21"/>
      <c r="E3080" s="22"/>
      <c r="F3080" s="22"/>
      <c r="G3080" s="22"/>
      <c r="H3080" s="23">
        <v>0</v>
      </c>
      <c r="I3080" s="22"/>
      <c r="J3080" s="23" t="s">
        <v>18202</v>
      </c>
      <c r="K3080" s="22"/>
      <c r="L3080" s="23" t="s">
        <v>22554</v>
      </c>
      <c r="M3080" s="23">
        <v>2017</v>
      </c>
      <c r="N3080" s="22"/>
      <c r="O3080" s="22"/>
      <c r="P3080" s="24"/>
      <c r="Q3080" s="23" t="s">
        <v>20</v>
      </c>
      <c r="R3080" s="23" t="s">
        <v>21</v>
      </c>
      <c r="S3080" s="25"/>
      <c r="T3080" s="26"/>
      <c r="U3080" s="26"/>
      <c r="V3080" s="22"/>
      <c r="W3080" s="27"/>
      <c r="X3080" s="8"/>
      <c r="Y3080" s="8"/>
      <c r="Z3080" s="8"/>
      <c r="AA3080" s="8"/>
      <c r="AB3080" s="8"/>
      <c r="AC3080" s="8"/>
      <c r="AD3080" s="8"/>
      <c r="AE3080" s="8"/>
      <c r="AF3080" s="8"/>
      <c r="AG3080" s="8"/>
      <c r="AH3080" s="8"/>
      <c r="AI3080" s="8"/>
      <c r="AJ3080" s="8"/>
      <c r="AK3080" s="8"/>
    </row>
    <row r="3081" spans="1:37" ht="409.6">
      <c r="A3081" s="18">
        <v>6540</v>
      </c>
      <c r="B3081" s="19"/>
      <c r="C3081" s="28" t="s">
        <v>23453</v>
      </c>
      <c r="D3081" s="21"/>
      <c r="E3081" s="22"/>
      <c r="F3081" s="22"/>
      <c r="G3081" s="22"/>
      <c r="H3081" s="23">
        <v>0</v>
      </c>
      <c r="I3081" s="22"/>
      <c r="J3081" s="23" t="s">
        <v>18202</v>
      </c>
      <c r="K3081" s="22"/>
      <c r="L3081" s="23" t="s">
        <v>22554</v>
      </c>
      <c r="M3081" s="23">
        <v>2017</v>
      </c>
      <c r="N3081" s="22"/>
      <c r="O3081" s="22"/>
      <c r="P3081" s="24"/>
      <c r="Q3081" s="23" t="s">
        <v>20</v>
      </c>
      <c r="R3081" s="23" t="s">
        <v>21</v>
      </c>
      <c r="S3081" s="25"/>
      <c r="T3081" s="26"/>
      <c r="U3081" s="26"/>
      <c r="V3081" s="22"/>
      <c r="W3081" s="27"/>
      <c r="X3081" s="8"/>
      <c r="Y3081" s="8"/>
      <c r="Z3081" s="8"/>
      <c r="AA3081" s="8"/>
      <c r="AB3081" s="8"/>
      <c r="AC3081" s="8"/>
      <c r="AD3081" s="8"/>
      <c r="AE3081" s="8"/>
      <c r="AF3081" s="8"/>
      <c r="AG3081" s="8"/>
      <c r="AH3081" s="8"/>
      <c r="AI3081" s="8"/>
      <c r="AJ3081" s="8"/>
      <c r="AK3081" s="8"/>
    </row>
    <row r="3082" spans="1:37" ht="409.6">
      <c r="A3082" s="18">
        <v>6541</v>
      </c>
      <c r="B3082" s="19"/>
      <c r="C3082" s="28" t="s">
        <v>23454</v>
      </c>
      <c r="D3082" s="21"/>
      <c r="E3082" s="22"/>
      <c r="F3082" s="22"/>
      <c r="G3082" s="22"/>
      <c r="H3082" s="23">
        <v>0</v>
      </c>
      <c r="I3082" s="22"/>
      <c r="J3082" s="23" t="s">
        <v>18202</v>
      </c>
      <c r="K3082" s="22"/>
      <c r="L3082" s="23" t="s">
        <v>22554</v>
      </c>
      <c r="M3082" s="23">
        <v>2017</v>
      </c>
      <c r="N3082" s="22"/>
      <c r="O3082" s="22"/>
      <c r="P3082" s="24"/>
      <c r="Q3082" s="23" t="s">
        <v>20</v>
      </c>
      <c r="R3082" s="23" t="s">
        <v>21</v>
      </c>
      <c r="S3082" s="25"/>
      <c r="T3082" s="26"/>
      <c r="U3082" s="26"/>
      <c r="V3082" s="22"/>
      <c r="W3082" s="27"/>
      <c r="X3082" s="8"/>
      <c r="Y3082" s="8"/>
      <c r="Z3082" s="8"/>
      <c r="AA3082" s="8"/>
      <c r="AB3082" s="8"/>
      <c r="AC3082" s="8"/>
      <c r="AD3082" s="8"/>
      <c r="AE3082" s="8"/>
      <c r="AF3082" s="8"/>
      <c r="AG3082" s="8"/>
      <c r="AH3082" s="8"/>
      <c r="AI3082" s="8"/>
      <c r="AJ3082" s="8"/>
      <c r="AK3082" s="8"/>
    </row>
    <row r="3083" spans="1:37" ht="150.75">
      <c r="A3083" s="18">
        <v>6542</v>
      </c>
      <c r="B3083" s="19"/>
      <c r="C3083" s="28" t="s">
        <v>23455</v>
      </c>
      <c r="D3083" s="28" t="s">
        <v>23456</v>
      </c>
      <c r="E3083" s="22"/>
      <c r="F3083" s="23" t="s">
        <v>23457</v>
      </c>
      <c r="G3083" s="22"/>
      <c r="H3083" s="23">
        <v>0</v>
      </c>
      <c r="I3083" s="22"/>
      <c r="J3083" s="23" t="s">
        <v>18202</v>
      </c>
      <c r="K3083" s="23" t="s">
        <v>18203</v>
      </c>
      <c r="L3083" s="23" t="s">
        <v>61</v>
      </c>
      <c r="M3083" s="22"/>
      <c r="N3083" s="22"/>
      <c r="O3083" s="22"/>
      <c r="P3083" s="24"/>
      <c r="Q3083" s="23" t="s">
        <v>172</v>
      </c>
      <c r="R3083" s="23" t="s">
        <v>173</v>
      </c>
      <c r="S3083" s="25"/>
      <c r="T3083" s="26"/>
      <c r="U3083" s="26"/>
      <c r="V3083" s="22"/>
      <c r="W3083" s="27"/>
      <c r="X3083" s="8"/>
      <c r="Y3083" s="8"/>
      <c r="Z3083" s="8"/>
      <c r="AA3083" s="8"/>
      <c r="AB3083" s="8"/>
      <c r="AC3083" s="8"/>
      <c r="AD3083" s="8"/>
      <c r="AE3083" s="8"/>
      <c r="AF3083" s="8"/>
      <c r="AG3083" s="8"/>
      <c r="AH3083" s="8"/>
      <c r="AI3083" s="8"/>
      <c r="AJ3083" s="8"/>
      <c r="AK3083" s="8"/>
    </row>
    <row r="3084" spans="1:37" ht="409.6">
      <c r="A3084" s="18">
        <v>6552</v>
      </c>
      <c r="B3084" s="19"/>
      <c r="C3084" s="28" t="s">
        <v>23458</v>
      </c>
      <c r="D3084" s="21"/>
      <c r="E3084" s="22"/>
      <c r="F3084" s="22"/>
      <c r="G3084" s="22"/>
      <c r="H3084" s="23">
        <v>0</v>
      </c>
      <c r="I3084" s="22"/>
      <c r="J3084" s="23" t="s">
        <v>18202</v>
      </c>
      <c r="K3084" s="22"/>
      <c r="L3084" s="23" t="s">
        <v>22554</v>
      </c>
      <c r="M3084" s="23">
        <v>2017</v>
      </c>
      <c r="N3084" s="22"/>
      <c r="O3084" s="22"/>
      <c r="P3084" s="24"/>
      <c r="Q3084" s="23" t="s">
        <v>20</v>
      </c>
      <c r="R3084" s="23" t="s">
        <v>21</v>
      </c>
      <c r="S3084" s="25"/>
      <c r="T3084" s="26"/>
      <c r="U3084" s="26"/>
      <c r="V3084" s="22"/>
      <c r="W3084" s="27"/>
      <c r="X3084" s="8"/>
      <c r="Y3084" s="8"/>
      <c r="Z3084" s="8"/>
      <c r="AA3084" s="8"/>
      <c r="AB3084" s="8"/>
      <c r="AC3084" s="8"/>
      <c r="AD3084" s="8"/>
      <c r="AE3084" s="8"/>
      <c r="AF3084" s="8"/>
      <c r="AG3084" s="8"/>
      <c r="AH3084" s="8"/>
      <c r="AI3084" s="8"/>
      <c r="AJ3084" s="8"/>
      <c r="AK3084" s="8"/>
    </row>
    <row r="3085" spans="1:37" ht="409.6">
      <c r="A3085" s="18">
        <v>6553</v>
      </c>
      <c r="B3085" s="19"/>
      <c r="C3085" s="28" t="s">
        <v>23459</v>
      </c>
      <c r="D3085" s="21"/>
      <c r="E3085" s="22"/>
      <c r="F3085" s="22"/>
      <c r="G3085" s="22"/>
      <c r="H3085" s="23">
        <v>0</v>
      </c>
      <c r="I3085" s="22"/>
      <c r="J3085" s="23" t="s">
        <v>18202</v>
      </c>
      <c r="K3085" s="22"/>
      <c r="L3085" s="23" t="s">
        <v>22554</v>
      </c>
      <c r="M3085" s="23">
        <v>2017</v>
      </c>
      <c r="N3085" s="22"/>
      <c r="O3085" s="22"/>
      <c r="P3085" s="24"/>
      <c r="Q3085" s="23" t="s">
        <v>20</v>
      </c>
      <c r="R3085" s="23" t="s">
        <v>21</v>
      </c>
      <c r="S3085" s="25"/>
      <c r="T3085" s="26"/>
      <c r="U3085" s="26"/>
      <c r="V3085" s="22"/>
      <c r="W3085" s="27"/>
      <c r="X3085" s="8"/>
      <c r="Y3085" s="8"/>
      <c r="Z3085" s="8"/>
      <c r="AA3085" s="8"/>
      <c r="AB3085" s="8"/>
      <c r="AC3085" s="8"/>
      <c r="AD3085" s="8"/>
      <c r="AE3085" s="8"/>
      <c r="AF3085" s="8"/>
      <c r="AG3085" s="8"/>
      <c r="AH3085" s="8"/>
      <c r="AI3085" s="8"/>
      <c r="AJ3085" s="8"/>
      <c r="AK3085" s="8"/>
    </row>
    <row r="3086" spans="1:37" ht="409.6">
      <c r="A3086" s="18">
        <v>6554</v>
      </c>
      <c r="B3086" s="19"/>
      <c r="C3086" s="28" t="s">
        <v>23460</v>
      </c>
      <c r="D3086" s="21"/>
      <c r="E3086" s="22"/>
      <c r="F3086" s="22"/>
      <c r="G3086" s="22"/>
      <c r="H3086" s="23">
        <v>0</v>
      </c>
      <c r="I3086" s="22"/>
      <c r="J3086" s="23" t="s">
        <v>18202</v>
      </c>
      <c r="K3086" s="22"/>
      <c r="L3086" s="23" t="s">
        <v>22554</v>
      </c>
      <c r="M3086" s="23">
        <v>2017</v>
      </c>
      <c r="N3086" s="22"/>
      <c r="O3086" s="22"/>
      <c r="P3086" s="24"/>
      <c r="Q3086" s="23" t="s">
        <v>20</v>
      </c>
      <c r="R3086" s="23" t="s">
        <v>21</v>
      </c>
      <c r="S3086" s="25"/>
      <c r="T3086" s="26"/>
      <c r="U3086" s="26"/>
      <c r="V3086" s="22"/>
      <c r="W3086" s="27"/>
      <c r="X3086" s="8"/>
      <c r="Y3086" s="8"/>
      <c r="Z3086" s="8"/>
      <c r="AA3086" s="8"/>
      <c r="AB3086" s="8"/>
      <c r="AC3086" s="8"/>
      <c r="AD3086" s="8"/>
      <c r="AE3086" s="8"/>
      <c r="AF3086" s="8"/>
      <c r="AG3086" s="8"/>
      <c r="AH3086" s="8"/>
      <c r="AI3086" s="8"/>
      <c r="AJ3086" s="8"/>
      <c r="AK3086" s="8"/>
    </row>
    <row r="3087" spans="1:37" ht="225.75">
      <c r="A3087" s="18">
        <v>6559</v>
      </c>
      <c r="B3087" s="19"/>
      <c r="C3087" s="28" t="s">
        <v>14915</v>
      </c>
      <c r="D3087" s="28" t="s">
        <v>23461</v>
      </c>
      <c r="E3087" s="22"/>
      <c r="F3087" s="23" t="s">
        <v>50</v>
      </c>
      <c r="G3087" s="23" t="s">
        <v>20146</v>
      </c>
      <c r="H3087" s="23">
        <v>0</v>
      </c>
      <c r="I3087" s="22"/>
      <c r="J3087" s="23" t="s">
        <v>18202</v>
      </c>
      <c r="K3087" s="29">
        <v>43497</v>
      </c>
      <c r="L3087" s="23" t="s">
        <v>19617</v>
      </c>
      <c r="M3087" s="22"/>
      <c r="N3087" s="23" t="s">
        <v>6417</v>
      </c>
      <c r="O3087" s="22"/>
      <c r="P3087" s="24"/>
      <c r="Q3087" s="23" t="s">
        <v>29</v>
      </c>
      <c r="R3087" s="23" t="s">
        <v>30</v>
      </c>
      <c r="S3087" s="25"/>
      <c r="T3087" s="26"/>
      <c r="U3087" s="26"/>
      <c r="V3087" s="22"/>
      <c r="W3087" s="27"/>
      <c r="X3087" s="8"/>
      <c r="Y3087" s="8"/>
      <c r="Z3087" s="8"/>
      <c r="AA3087" s="8"/>
      <c r="AB3087" s="8"/>
      <c r="AC3087" s="8"/>
      <c r="AD3087" s="8"/>
      <c r="AE3087" s="8"/>
      <c r="AF3087" s="8"/>
      <c r="AG3087" s="8"/>
      <c r="AH3087" s="8"/>
      <c r="AI3087" s="8"/>
      <c r="AJ3087" s="8"/>
      <c r="AK3087" s="8"/>
    </row>
    <row r="3088" spans="1:37" ht="409.6">
      <c r="A3088" s="18">
        <v>6567</v>
      </c>
      <c r="B3088" s="19"/>
      <c r="C3088" s="28" t="s">
        <v>23462</v>
      </c>
      <c r="D3088" s="21"/>
      <c r="E3088" s="22"/>
      <c r="F3088" s="22"/>
      <c r="G3088" s="22"/>
      <c r="H3088" s="23">
        <v>0</v>
      </c>
      <c r="I3088" s="22"/>
      <c r="J3088" s="23" t="s">
        <v>18202</v>
      </c>
      <c r="K3088" s="22"/>
      <c r="L3088" s="23" t="s">
        <v>21045</v>
      </c>
      <c r="M3088" s="23">
        <v>2017</v>
      </c>
      <c r="N3088" s="22"/>
      <c r="O3088" s="22"/>
      <c r="P3088" s="24"/>
      <c r="Q3088" s="23" t="s">
        <v>20</v>
      </c>
      <c r="R3088" s="23" t="s">
        <v>21</v>
      </c>
      <c r="S3088" s="25"/>
      <c r="T3088" s="26"/>
      <c r="U3088" s="26"/>
      <c r="V3088" s="22"/>
      <c r="W3088" s="27"/>
      <c r="X3088" s="8"/>
      <c r="Y3088" s="8"/>
      <c r="Z3088" s="8"/>
      <c r="AA3088" s="8"/>
      <c r="AB3088" s="8"/>
      <c r="AC3088" s="8"/>
      <c r="AD3088" s="8"/>
      <c r="AE3088" s="8"/>
      <c r="AF3088" s="8"/>
      <c r="AG3088" s="8"/>
      <c r="AH3088" s="8"/>
      <c r="AI3088" s="8"/>
      <c r="AJ3088" s="8"/>
      <c r="AK3088" s="8"/>
    </row>
    <row r="3089" spans="1:37" ht="409.5">
      <c r="A3089" s="18">
        <v>6568</v>
      </c>
      <c r="B3089" s="19"/>
      <c r="C3089" s="20" t="s">
        <v>23463</v>
      </c>
      <c r="D3089" s="21"/>
      <c r="E3089" s="22"/>
      <c r="F3089" s="22"/>
      <c r="G3089" s="22"/>
      <c r="H3089" s="23">
        <v>0</v>
      </c>
      <c r="I3089" s="22"/>
      <c r="J3089" s="23" t="s">
        <v>18202</v>
      </c>
      <c r="K3089" s="22"/>
      <c r="L3089" s="23" t="s">
        <v>21045</v>
      </c>
      <c r="M3089" s="22"/>
      <c r="N3089" s="22"/>
      <c r="O3089" s="22"/>
      <c r="P3089" s="24"/>
      <c r="Q3089" s="23" t="s">
        <v>20</v>
      </c>
      <c r="R3089" s="22"/>
      <c r="S3089" s="25"/>
      <c r="T3089" s="26"/>
      <c r="U3089" s="26"/>
      <c r="V3089" s="22"/>
      <c r="W3089" s="27"/>
      <c r="X3089" s="8"/>
      <c r="Y3089" s="8"/>
      <c r="Z3089" s="8"/>
      <c r="AA3089" s="8"/>
      <c r="AB3089" s="8"/>
      <c r="AC3089" s="8"/>
      <c r="AD3089" s="8"/>
      <c r="AE3089" s="8"/>
      <c r="AF3089" s="8"/>
      <c r="AG3089" s="8"/>
      <c r="AH3089" s="8"/>
      <c r="AI3089" s="8"/>
      <c r="AJ3089" s="8"/>
      <c r="AK3089" s="8"/>
    </row>
    <row r="3090" spans="1:37" ht="409.6">
      <c r="A3090" s="18">
        <v>6569</v>
      </c>
      <c r="B3090" s="19"/>
      <c r="C3090" s="28" t="s">
        <v>23464</v>
      </c>
      <c r="D3090" s="21"/>
      <c r="E3090" s="22"/>
      <c r="F3090" s="22"/>
      <c r="G3090" s="22"/>
      <c r="H3090" s="23">
        <v>0</v>
      </c>
      <c r="I3090" s="22"/>
      <c r="J3090" s="23" t="s">
        <v>18202</v>
      </c>
      <c r="K3090" s="22"/>
      <c r="L3090" s="23" t="s">
        <v>22554</v>
      </c>
      <c r="M3090" s="23">
        <v>2017</v>
      </c>
      <c r="N3090" s="22"/>
      <c r="O3090" s="22"/>
      <c r="P3090" s="24"/>
      <c r="Q3090" s="23" t="s">
        <v>20</v>
      </c>
      <c r="R3090" s="23" t="s">
        <v>21</v>
      </c>
      <c r="S3090" s="25"/>
      <c r="T3090" s="26"/>
      <c r="U3090" s="26"/>
      <c r="V3090" s="22"/>
      <c r="W3090" s="27"/>
      <c r="X3090" s="8"/>
      <c r="Y3090" s="8"/>
      <c r="Z3090" s="8"/>
      <c r="AA3090" s="8"/>
      <c r="AB3090" s="8"/>
      <c r="AC3090" s="8"/>
      <c r="AD3090" s="8"/>
      <c r="AE3090" s="8"/>
      <c r="AF3090" s="8"/>
      <c r="AG3090" s="8"/>
      <c r="AH3090" s="8"/>
      <c r="AI3090" s="8"/>
      <c r="AJ3090" s="8"/>
      <c r="AK3090" s="8"/>
    </row>
    <row r="3091" spans="1:37" ht="267.75">
      <c r="A3091" s="18">
        <v>6570</v>
      </c>
      <c r="B3091" s="19"/>
      <c r="C3091" s="20" t="s">
        <v>23465</v>
      </c>
      <c r="D3091" s="21"/>
      <c r="E3091" s="22"/>
      <c r="F3091" s="22"/>
      <c r="G3091" s="22"/>
      <c r="H3091" s="23">
        <v>0</v>
      </c>
      <c r="I3091" s="22"/>
      <c r="J3091" s="23" t="s">
        <v>18202</v>
      </c>
      <c r="K3091" s="22"/>
      <c r="L3091" s="23" t="s">
        <v>21045</v>
      </c>
      <c r="M3091" s="22"/>
      <c r="N3091" s="22"/>
      <c r="O3091" s="22"/>
      <c r="P3091" s="24"/>
      <c r="Q3091" s="23" t="s">
        <v>20</v>
      </c>
      <c r="R3091" s="22"/>
      <c r="S3091" s="25"/>
      <c r="T3091" s="26"/>
      <c r="U3091" s="26"/>
      <c r="V3091" s="22"/>
      <c r="W3091" s="27"/>
      <c r="X3091" s="8"/>
      <c r="Y3091" s="8"/>
      <c r="Z3091" s="8"/>
      <c r="AA3091" s="8"/>
      <c r="AB3091" s="8"/>
      <c r="AC3091" s="8"/>
      <c r="AD3091" s="8"/>
      <c r="AE3091" s="8"/>
      <c r="AF3091" s="8"/>
      <c r="AG3091" s="8"/>
      <c r="AH3091" s="8"/>
      <c r="AI3091" s="8"/>
      <c r="AJ3091" s="8"/>
      <c r="AK3091" s="8"/>
    </row>
    <row r="3092" spans="1:37" ht="362.25">
      <c r="A3092" s="18">
        <v>6571</v>
      </c>
      <c r="B3092" s="19"/>
      <c r="C3092" s="20" t="s">
        <v>23466</v>
      </c>
      <c r="D3092" s="21"/>
      <c r="E3092" s="22"/>
      <c r="F3092" s="22"/>
      <c r="G3092" s="22"/>
      <c r="H3092" s="23">
        <v>0</v>
      </c>
      <c r="I3092" s="22"/>
      <c r="J3092" s="23" t="s">
        <v>18202</v>
      </c>
      <c r="K3092" s="22"/>
      <c r="L3092" s="23" t="s">
        <v>21045</v>
      </c>
      <c r="M3092" s="22"/>
      <c r="N3092" s="22"/>
      <c r="O3092" s="22"/>
      <c r="P3092" s="24"/>
      <c r="Q3092" s="23" t="s">
        <v>20</v>
      </c>
      <c r="R3092" s="22"/>
      <c r="S3092" s="25"/>
      <c r="T3092" s="26"/>
      <c r="U3092" s="26"/>
      <c r="V3092" s="22"/>
      <c r="W3092" s="27"/>
      <c r="X3092" s="8"/>
      <c r="Y3092" s="8"/>
      <c r="Z3092" s="8"/>
      <c r="AA3092" s="8"/>
      <c r="AB3092" s="8"/>
      <c r="AC3092" s="8"/>
      <c r="AD3092" s="8"/>
      <c r="AE3092" s="8"/>
      <c r="AF3092" s="8"/>
      <c r="AG3092" s="8"/>
      <c r="AH3092" s="8"/>
      <c r="AI3092" s="8"/>
      <c r="AJ3092" s="8"/>
      <c r="AK3092" s="8"/>
    </row>
    <row r="3093" spans="1:37" ht="360.75">
      <c r="A3093" s="18">
        <v>6585</v>
      </c>
      <c r="B3093" s="19"/>
      <c r="C3093" s="28" t="s">
        <v>23467</v>
      </c>
      <c r="D3093" s="28" t="s">
        <v>23468</v>
      </c>
      <c r="E3093" s="22"/>
      <c r="F3093" s="22"/>
      <c r="G3093" s="22"/>
      <c r="H3093" s="23">
        <v>0</v>
      </c>
      <c r="I3093" s="22"/>
      <c r="J3093" s="23" t="s">
        <v>18202</v>
      </c>
      <c r="K3093" s="31">
        <v>43313</v>
      </c>
      <c r="L3093" s="23" t="s">
        <v>90</v>
      </c>
      <c r="M3093" s="22"/>
      <c r="N3093" s="22"/>
      <c r="O3093" s="22"/>
      <c r="P3093" s="24"/>
      <c r="Q3093" s="23" t="s">
        <v>18541</v>
      </c>
      <c r="R3093" s="22"/>
      <c r="S3093" s="33"/>
      <c r="T3093" s="26"/>
      <c r="U3093" s="26"/>
      <c r="V3093" s="22"/>
      <c r="W3093" s="27"/>
      <c r="X3093" s="8"/>
      <c r="Y3093" s="8"/>
      <c r="Z3093" s="8"/>
      <c r="AA3093" s="8"/>
      <c r="AB3093" s="8"/>
      <c r="AC3093" s="8"/>
      <c r="AD3093" s="8"/>
      <c r="AE3093" s="8"/>
      <c r="AF3093" s="8"/>
      <c r="AG3093" s="8"/>
      <c r="AH3093" s="8"/>
      <c r="AI3093" s="8"/>
      <c r="AJ3093" s="8"/>
      <c r="AK3093" s="8"/>
    </row>
    <row r="3094" spans="1:37" ht="270.75">
      <c r="A3094" s="18">
        <v>6586</v>
      </c>
      <c r="B3094" s="19"/>
      <c r="C3094" s="28" t="s">
        <v>23467</v>
      </c>
      <c r="D3094" s="28" t="s">
        <v>23469</v>
      </c>
      <c r="E3094" s="22"/>
      <c r="F3094" s="22"/>
      <c r="G3094" s="22"/>
      <c r="H3094" s="23">
        <v>0</v>
      </c>
      <c r="I3094" s="22"/>
      <c r="J3094" s="23" t="s">
        <v>18202</v>
      </c>
      <c r="K3094" s="31">
        <v>43313</v>
      </c>
      <c r="L3094" s="23" t="s">
        <v>90</v>
      </c>
      <c r="M3094" s="22"/>
      <c r="N3094" s="22"/>
      <c r="O3094" s="22"/>
      <c r="P3094" s="24"/>
      <c r="Q3094" s="23" t="s">
        <v>18541</v>
      </c>
      <c r="R3094" s="22"/>
      <c r="S3094" s="33"/>
      <c r="T3094" s="26"/>
      <c r="U3094" s="26"/>
      <c r="V3094" s="22"/>
      <c r="W3094" s="27"/>
      <c r="X3094" s="8"/>
      <c r="Y3094" s="8"/>
      <c r="Z3094" s="8"/>
      <c r="AA3094" s="8"/>
      <c r="AB3094" s="8"/>
      <c r="AC3094" s="8"/>
      <c r="AD3094" s="8"/>
      <c r="AE3094" s="8"/>
      <c r="AF3094" s="8"/>
      <c r="AG3094" s="8"/>
      <c r="AH3094" s="8"/>
      <c r="AI3094" s="8"/>
      <c r="AJ3094" s="8"/>
      <c r="AK3094" s="8"/>
    </row>
    <row r="3095" spans="1:37" ht="409.5">
      <c r="A3095" s="18">
        <v>6587</v>
      </c>
      <c r="B3095" s="19"/>
      <c r="C3095" s="20" t="s">
        <v>23470</v>
      </c>
      <c r="D3095" s="21"/>
      <c r="E3095" s="22"/>
      <c r="F3095" s="22"/>
      <c r="G3095" s="22"/>
      <c r="H3095" s="23">
        <v>0</v>
      </c>
      <c r="I3095" s="22"/>
      <c r="J3095" s="23" t="s">
        <v>18202</v>
      </c>
      <c r="K3095" s="22"/>
      <c r="L3095" s="23" t="s">
        <v>21045</v>
      </c>
      <c r="M3095" s="22"/>
      <c r="N3095" s="22"/>
      <c r="O3095" s="22"/>
      <c r="P3095" s="24"/>
      <c r="Q3095" s="23" t="s">
        <v>20</v>
      </c>
      <c r="R3095" s="22"/>
      <c r="S3095" s="25"/>
      <c r="T3095" s="26"/>
      <c r="U3095" s="26"/>
      <c r="V3095" s="22"/>
      <c r="W3095" s="27"/>
      <c r="X3095" s="8"/>
      <c r="Y3095" s="8"/>
      <c r="Z3095" s="8"/>
      <c r="AA3095" s="8"/>
      <c r="AB3095" s="8"/>
      <c r="AC3095" s="8"/>
      <c r="AD3095" s="8"/>
      <c r="AE3095" s="8"/>
      <c r="AF3095" s="8"/>
      <c r="AG3095" s="8"/>
      <c r="AH3095" s="8"/>
      <c r="AI3095" s="8"/>
      <c r="AJ3095" s="8"/>
      <c r="AK3095" s="8"/>
    </row>
    <row r="3096" spans="1:37" ht="165.75">
      <c r="A3096" s="18">
        <v>6588</v>
      </c>
      <c r="B3096" s="19"/>
      <c r="C3096" s="28" t="s">
        <v>596</v>
      </c>
      <c r="D3096" s="28" t="s">
        <v>23471</v>
      </c>
      <c r="E3096" s="22"/>
      <c r="F3096" s="22"/>
      <c r="G3096" s="22"/>
      <c r="H3096" s="23">
        <v>0</v>
      </c>
      <c r="I3096" s="22"/>
      <c r="J3096" s="23" t="s">
        <v>18202</v>
      </c>
      <c r="K3096" s="31">
        <v>43313</v>
      </c>
      <c r="L3096" s="23" t="s">
        <v>90</v>
      </c>
      <c r="M3096" s="22"/>
      <c r="N3096" s="22"/>
      <c r="O3096" s="22"/>
      <c r="P3096" s="24"/>
      <c r="Q3096" s="23" t="s">
        <v>18541</v>
      </c>
      <c r="R3096" s="22"/>
      <c r="S3096" s="33"/>
      <c r="T3096" s="26"/>
      <c r="U3096" s="26"/>
      <c r="V3096" s="22"/>
      <c r="W3096" s="27"/>
      <c r="X3096" s="8"/>
      <c r="Y3096" s="8"/>
      <c r="Z3096" s="8"/>
      <c r="AA3096" s="8"/>
      <c r="AB3096" s="8"/>
      <c r="AC3096" s="8"/>
      <c r="AD3096" s="8"/>
      <c r="AE3096" s="8"/>
      <c r="AF3096" s="8"/>
      <c r="AG3096" s="8"/>
      <c r="AH3096" s="8"/>
      <c r="AI3096" s="8"/>
      <c r="AJ3096" s="8"/>
      <c r="AK3096" s="8"/>
    </row>
    <row r="3097" spans="1:37" ht="210.75">
      <c r="A3097" s="18">
        <v>6589</v>
      </c>
      <c r="B3097" s="19"/>
      <c r="C3097" s="28" t="s">
        <v>596</v>
      </c>
      <c r="D3097" s="28" t="s">
        <v>23472</v>
      </c>
      <c r="E3097" s="22"/>
      <c r="F3097" s="22"/>
      <c r="G3097" s="22"/>
      <c r="H3097" s="23">
        <v>0</v>
      </c>
      <c r="I3097" s="22"/>
      <c r="J3097" s="23" t="s">
        <v>18202</v>
      </c>
      <c r="K3097" s="31">
        <v>43313</v>
      </c>
      <c r="L3097" s="23" t="s">
        <v>90</v>
      </c>
      <c r="M3097" s="22"/>
      <c r="N3097" s="22"/>
      <c r="O3097" s="22"/>
      <c r="P3097" s="24"/>
      <c r="Q3097" s="23" t="s">
        <v>18541</v>
      </c>
      <c r="R3097" s="22"/>
      <c r="S3097" s="33"/>
      <c r="T3097" s="26"/>
      <c r="U3097" s="26"/>
      <c r="V3097" s="22"/>
      <c r="W3097" s="27"/>
      <c r="X3097" s="8"/>
      <c r="Y3097" s="8"/>
      <c r="Z3097" s="8"/>
      <c r="AA3097" s="8"/>
      <c r="AB3097" s="8"/>
      <c r="AC3097" s="8"/>
      <c r="AD3097" s="8"/>
      <c r="AE3097" s="8"/>
      <c r="AF3097" s="8"/>
      <c r="AG3097" s="8"/>
      <c r="AH3097" s="8"/>
      <c r="AI3097" s="8"/>
      <c r="AJ3097" s="8"/>
      <c r="AK3097" s="8"/>
    </row>
    <row r="3098" spans="1:37" ht="300.75">
      <c r="A3098" s="18">
        <v>6590</v>
      </c>
      <c r="B3098" s="19"/>
      <c r="C3098" s="28" t="s">
        <v>596</v>
      </c>
      <c r="D3098" s="28" t="s">
        <v>23473</v>
      </c>
      <c r="E3098" s="22"/>
      <c r="F3098" s="22"/>
      <c r="G3098" s="22"/>
      <c r="H3098" s="23">
        <v>0</v>
      </c>
      <c r="I3098" s="22"/>
      <c r="J3098" s="23" t="s">
        <v>18202</v>
      </c>
      <c r="K3098" s="31">
        <v>43313</v>
      </c>
      <c r="L3098" s="23" t="s">
        <v>90</v>
      </c>
      <c r="M3098" s="22"/>
      <c r="N3098" s="22"/>
      <c r="O3098" s="22"/>
      <c r="P3098" s="24"/>
      <c r="Q3098" s="23" t="s">
        <v>18541</v>
      </c>
      <c r="R3098" s="22"/>
      <c r="S3098" s="33"/>
      <c r="T3098" s="26"/>
      <c r="U3098" s="26"/>
      <c r="V3098" s="22"/>
      <c r="W3098" s="27"/>
      <c r="X3098" s="8"/>
      <c r="Y3098" s="8"/>
      <c r="Z3098" s="8"/>
      <c r="AA3098" s="8"/>
      <c r="AB3098" s="8"/>
      <c r="AC3098" s="8"/>
      <c r="AD3098" s="8"/>
      <c r="AE3098" s="8"/>
      <c r="AF3098" s="8"/>
      <c r="AG3098" s="8"/>
      <c r="AH3098" s="8"/>
      <c r="AI3098" s="8"/>
      <c r="AJ3098" s="8"/>
      <c r="AK3098" s="8"/>
    </row>
    <row r="3099" spans="1:37" ht="195.75">
      <c r="A3099" s="18">
        <v>6591</v>
      </c>
      <c r="B3099" s="19"/>
      <c r="C3099" s="28" t="s">
        <v>23474</v>
      </c>
      <c r="D3099" s="28" t="s">
        <v>23475</v>
      </c>
      <c r="E3099" s="22"/>
      <c r="F3099" s="22"/>
      <c r="G3099" s="22"/>
      <c r="H3099" s="23">
        <v>0</v>
      </c>
      <c r="I3099" s="22"/>
      <c r="J3099" s="23" t="s">
        <v>18202</v>
      </c>
      <c r="K3099" s="31">
        <v>43313</v>
      </c>
      <c r="L3099" s="23" t="s">
        <v>35</v>
      </c>
      <c r="M3099" s="22"/>
      <c r="N3099" s="22"/>
      <c r="O3099" s="22"/>
      <c r="P3099" s="24"/>
      <c r="Q3099" s="23" t="s">
        <v>18377</v>
      </c>
      <c r="R3099" s="22"/>
      <c r="S3099" s="25"/>
      <c r="T3099" s="26"/>
      <c r="U3099" s="26"/>
      <c r="V3099" s="22"/>
      <c r="W3099" s="27"/>
      <c r="X3099" s="8"/>
      <c r="Y3099" s="8"/>
      <c r="Z3099" s="8"/>
      <c r="AA3099" s="8"/>
      <c r="AB3099" s="8"/>
      <c r="AC3099" s="8"/>
      <c r="AD3099" s="8"/>
      <c r="AE3099" s="8"/>
      <c r="AF3099" s="8"/>
      <c r="AG3099" s="8"/>
      <c r="AH3099" s="8"/>
      <c r="AI3099" s="8"/>
      <c r="AJ3099" s="8"/>
      <c r="AK3099" s="8"/>
    </row>
    <row r="3100" spans="1:37" ht="120.75">
      <c r="A3100" s="18">
        <v>6593</v>
      </c>
      <c r="B3100" s="19"/>
      <c r="C3100" s="28" t="s">
        <v>23476</v>
      </c>
      <c r="D3100" s="28" t="s">
        <v>23477</v>
      </c>
      <c r="E3100" s="22"/>
      <c r="F3100" s="23" t="s">
        <v>22161</v>
      </c>
      <c r="G3100" s="22"/>
      <c r="H3100" s="23">
        <v>0</v>
      </c>
      <c r="I3100" s="22"/>
      <c r="J3100" s="23" t="s">
        <v>18202</v>
      </c>
      <c r="K3100" s="22"/>
      <c r="L3100" s="23" t="s">
        <v>20770</v>
      </c>
      <c r="M3100" s="22"/>
      <c r="N3100" s="22"/>
      <c r="O3100" s="22"/>
      <c r="P3100" s="24"/>
      <c r="Q3100" s="23" t="s">
        <v>36</v>
      </c>
      <c r="R3100" s="23" t="s">
        <v>37</v>
      </c>
      <c r="S3100" s="25"/>
      <c r="T3100" s="26"/>
      <c r="U3100" s="26"/>
      <c r="V3100" s="22"/>
      <c r="W3100" s="27"/>
      <c r="X3100" s="8"/>
      <c r="Y3100" s="8"/>
      <c r="Z3100" s="8"/>
      <c r="AA3100" s="8"/>
      <c r="AB3100" s="8"/>
      <c r="AC3100" s="8"/>
      <c r="AD3100" s="8"/>
      <c r="AE3100" s="8"/>
      <c r="AF3100" s="8"/>
      <c r="AG3100" s="8"/>
      <c r="AH3100" s="8"/>
      <c r="AI3100" s="8"/>
      <c r="AJ3100" s="8"/>
      <c r="AK3100" s="8"/>
    </row>
    <row r="3101" spans="1:37" ht="270.75">
      <c r="A3101" s="18">
        <v>6594</v>
      </c>
      <c r="B3101" s="19"/>
      <c r="C3101" s="20" t="s">
        <v>23478</v>
      </c>
      <c r="D3101" s="28" t="s">
        <v>23479</v>
      </c>
      <c r="E3101" s="22"/>
      <c r="F3101" s="22"/>
      <c r="G3101" s="22"/>
      <c r="H3101" s="23">
        <v>0</v>
      </c>
      <c r="I3101" s="22"/>
      <c r="J3101" s="23" t="s">
        <v>18202</v>
      </c>
      <c r="K3101" s="31">
        <v>43313</v>
      </c>
      <c r="L3101" s="23" t="s">
        <v>90</v>
      </c>
      <c r="M3101" s="22"/>
      <c r="N3101" s="22"/>
      <c r="O3101" s="22"/>
      <c r="P3101" s="24"/>
      <c r="Q3101" s="23" t="s">
        <v>18541</v>
      </c>
      <c r="R3101" s="22"/>
      <c r="S3101" s="33"/>
      <c r="T3101" s="26"/>
      <c r="U3101" s="26"/>
      <c r="V3101" s="22"/>
      <c r="W3101" s="27"/>
      <c r="X3101" s="8"/>
      <c r="Y3101" s="8"/>
      <c r="Z3101" s="8"/>
      <c r="AA3101" s="8"/>
      <c r="AB3101" s="8"/>
      <c r="AC3101" s="8"/>
      <c r="AD3101" s="8"/>
      <c r="AE3101" s="8"/>
      <c r="AF3101" s="8"/>
      <c r="AG3101" s="8"/>
      <c r="AH3101" s="8"/>
      <c r="AI3101" s="8"/>
      <c r="AJ3101" s="8"/>
      <c r="AK3101" s="8"/>
    </row>
    <row r="3102" spans="1:37" ht="405.75">
      <c r="A3102" s="18">
        <v>6595</v>
      </c>
      <c r="B3102" s="19"/>
      <c r="C3102" s="20" t="s">
        <v>23478</v>
      </c>
      <c r="D3102" s="28" t="s">
        <v>23480</v>
      </c>
      <c r="E3102" s="22"/>
      <c r="F3102" s="22"/>
      <c r="G3102" s="22"/>
      <c r="H3102" s="23">
        <v>0</v>
      </c>
      <c r="I3102" s="22"/>
      <c r="J3102" s="23" t="s">
        <v>18202</v>
      </c>
      <c r="K3102" s="31">
        <v>43313</v>
      </c>
      <c r="L3102" s="23" t="s">
        <v>90</v>
      </c>
      <c r="M3102" s="22"/>
      <c r="N3102" s="22"/>
      <c r="O3102" s="22"/>
      <c r="P3102" s="24"/>
      <c r="Q3102" s="23" t="s">
        <v>18541</v>
      </c>
      <c r="R3102" s="22"/>
      <c r="S3102" s="33"/>
      <c r="T3102" s="26"/>
      <c r="U3102" s="26"/>
      <c r="V3102" s="22"/>
      <c r="W3102" s="27"/>
      <c r="X3102" s="8"/>
      <c r="Y3102" s="8"/>
      <c r="Z3102" s="8"/>
      <c r="AA3102" s="8"/>
      <c r="AB3102" s="8"/>
      <c r="AC3102" s="8"/>
      <c r="AD3102" s="8"/>
      <c r="AE3102" s="8"/>
      <c r="AF3102" s="8"/>
      <c r="AG3102" s="8"/>
      <c r="AH3102" s="8"/>
      <c r="AI3102" s="8"/>
      <c r="AJ3102" s="8"/>
      <c r="AK3102" s="8"/>
    </row>
    <row r="3103" spans="1:37" ht="90.75">
      <c r="A3103" s="18">
        <v>6597</v>
      </c>
      <c r="B3103" s="19"/>
      <c r="C3103" s="28" t="s">
        <v>23481</v>
      </c>
      <c r="D3103" s="28" t="s">
        <v>23482</v>
      </c>
      <c r="E3103" s="22"/>
      <c r="F3103" s="23" t="s">
        <v>50</v>
      </c>
      <c r="G3103" s="22"/>
      <c r="H3103" s="23">
        <v>0</v>
      </c>
      <c r="I3103" s="22"/>
      <c r="J3103" s="23" t="s">
        <v>18202</v>
      </c>
      <c r="K3103" s="29">
        <v>43497</v>
      </c>
      <c r="L3103" s="23" t="s">
        <v>96</v>
      </c>
      <c r="M3103" s="22"/>
      <c r="N3103" s="23" t="s">
        <v>19889</v>
      </c>
      <c r="O3103" s="22"/>
      <c r="P3103" s="24"/>
      <c r="Q3103" s="23" t="s">
        <v>18392</v>
      </c>
      <c r="R3103" s="23" t="s">
        <v>127</v>
      </c>
      <c r="S3103" s="25"/>
      <c r="T3103" s="26"/>
      <c r="U3103" s="26"/>
      <c r="V3103" s="22"/>
      <c r="W3103" s="27"/>
      <c r="X3103" s="8"/>
      <c r="Y3103" s="8"/>
      <c r="Z3103" s="8"/>
      <c r="AA3103" s="8"/>
      <c r="AB3103" s="8"/>
      <c r="AC3103" s="8"/>
      <c r="AD3103" s="8"/>
      <c r="AE3103" s="8"/>
      <c r="AF3103" s="8"/>
      <c r="AG3103" s="8"/>
      <c r="AH3103" s="8"/>
      <c r="AI3103" s="8"/>
      <c r="AJ3103" s="8"/>
      <c r="AK3103" s="8"/>
    </row>
    <row r="3104" spans="1:37" ht="165.75">
      <c r="A3104" s="18">
        <v>6598</v>
      </c>
      <c r="B3104" s="19"/>
      <c r="C3104" s="28" t="s">
        <v>23483</v>
      </c>
      <c r="D3104" s="28" t="s">
        <v>23484</v>
      </c>
      <c r="E3104" s="22"/>
      <c r="F3104" s="23" t="s">
        <v>266</v>
      </c>
      <c r="G3104" s="22"/>
      <c r="H3104" s="23">
        <v>0</v>
      </c>
      <c r="I3104" s="22"/>
      <c r="J3104" s="23" t="s">
        <v>18202</v>
      </c>
      <c r="K3104" s="29">
        <v>43497</v>
      </c>
      <c r="L3104" s="23" t="s">
        <v>96</v>
      </c>
      <c r="M3104" s="22"/>
      <c r="N3104" s="23" t="s">
        <v>19885</v>
      </c>
      <c r="O3104" s="22"/>
      <c r="P3104" s="24"/>
      <c r="Q3104" s="23" t="s">
        <v>18392</v>
      </c>
      <c r="R3104" s="23" t="s">
        <v>127</v>
      </c>
      <c r="S3104" s="25"/>
      <c r="T3104" s="26"/>
      <c r="U3104" s="26"/>
      <c r="V3104" s="22"/>
      <c r="W3104" s="27"/>
      <c r="X3104" s="8"/>
      <c r="Y3104" s="8"/>
      <c r="Z3104" s="8"/>
      <c r="AA3104" s="8"/>
      <c r="AB3104" s="8"/>
      <c r="AC3104" s="8"/>
      <c r="AD3104" s="8"/>
      <c r="AE3104" s="8"/>
      <c r="AF3104" s="8"/>
      <c r="AG3104" s="8"/>
      <c r="AH3104" s="8"/>
      <c r="AI3104" s="8"/>
      <c r="AJ3104" s="8"/>
      <c r="AK3104" s="8"/>
    </row>
    <row r="3105" spans="1:37" ht="210.75">
      <c r="A3105" s="18">
        <v>6601</v>
      </c>
      <c r="B3105" s="19"/>
      <c r="C3105" s="28" t="s">
        <v>3473</v>
      </c>
      <c r="D3105" s="28" t="s">
        <v>23485</v>
      </c>
      <c r="E3105" s="22"/>
      <c r="F3105" s="22"/>
      <c r="G3105" s="22"/>
      <c r="H3105" s="23">
        <v>0</v>
      </c>
      <c r="I3105" s="22"/>
      <c r="J3105" s="23" t="s">
        <v>18202</v>
      </c>
      <c r="K3105" s="31">
        <v>43313</v>
      </c>
      <c r="L3105" s="23" t="s">
        <v>90</v>
      </c>
      <c r="M3105" s="22"/>
      <c r="N3105" s="22"/>
      <c r="O3105" s="22"/>
      <c r="P3105" s="24"/>
      <c r="Q3105" s="23" t="s">
        <v>18541</v>
      </c>
      <c r="R3105" s="22"/>
      <c r="S3105" s="33"/>
      <c r="T3105" s="26"/>
      <c r="U3105" s="26"/>
      <c r="V3105" s="22"/>
      <c r="W3105" s="27"/>
      <c r="X3105" s="8"/>
      <c r="Y3105" s="8"/>
      <c r="Z3105" s="8"/>
      <c r="AA3105" s="8"/>
      <c r="AB3105" s="8"/>
      <c r="AC3105" s="8"/>
      <c r="AD3105" s="8"/>
      <c r="AE3105" s="8"/>
      <c r="AF3105" s="8"/>
      <c r="AG3105" s="8"/>
      <c r="AH3105" s="8"/>
      <c r="AI3105" s="8"/>
      <c r="AJ3105" s="8"/>
      <c r="AK3105" s="8"/>
    </row>
    <row r="3106" spans="1:37" ht="345.75">
      <c r="A3106" s="18">
        <v>6602</v>
      </c>
      <c r="B3106" s="19"/>
      <c r="C3106" s="28" t="s">
        <v>3473</v>
      </c>
      <c r="D3106" s="28" t="s">
        <v>23486</v>
      </c>
      <c r="E3106" s="22"/>
      <c r="F3106" s="22"/>
      <c r="G3106" s="22"/>
      <c r="H3106" s="23">
        <v>0</v>
      </c>
      <c r="I3106" s="22"/>
      <c r="J3106" s="23" t="s">
        <v>18202</v>
      </c>
      <c r="K3106" s="31">
        <v>43313</v>
      </c>
      <c r="L3106" s="23" t="s">
        <v>90</v>
      </c>
      <c r="M3106" s="22"/>
      <c r="N3106" s="22"/>
      <c r="O3106" s="22"/>
      <c r="P3106" s="24"/>
      <c r="Q3106" s="23" t="s">
        <v>18541</v>
      </c>
      <c r="R3106" s="22"/>
      <c r="S3106" s="33"/>
      <c r="T3106" s="26"/>
      <c r="U3106" s="26"/>
      <c r="V3106" s="22"/>
      <c r="W3106" s="27"/>
      <c r="X3106" s="8"/>
      <c r="Y3106" s="8"/>
      <c r="Z3106" s="8"/>
      <c r="AA3106" s="8"/>
      <c r="AB3106" s="8"/>
      <c r="AC3106" s="8"/>
      <c r="AD3106" s="8"/>
      <c r="AE3106" s="8"/>
      <c r="AF3106" s="8"/>
      <c r="AG3106" s="8"/>
      <c r="AH3106" s="8"/>
      <c r="AI3106" s="8"/>
      <c r="AJ3106" s="8"/>
      <c r="AK3106" s="8"/>
    </row>
    <row r="3107" spans="1:37" ht="409.6">
      <c r="A3107" s="18">
        <v>6603</v>
      </c>
      <c r="B3107" s="19"/>
      <c r="C3107" s="28" t="s">
        <v>23487</v>
      </c>
      <c r="D3107" s="21"/>
      <c r="E3107" s="22"/>
      <c r="F3107" s="22"/>
      <c r="G3107" s="22"/>
      <c r="H3107" s="23">
        <v>0</v>
      </c>
      <c r="I3107" s="22"/>
      <c r="J3107" s="23" t="s">
        <v>18202</v>
      </c>
      <c r="K3107" s="22"/>
      <c r="L3107" s="23" t="s">
        <v>21045</v>
      </c>
      <c r="M3107" s="23">
        <v>2017</v>
      </c>
      <c r="N3107" s="22"/>
      <c r="O3107" s="22"/>
      <c r="P3107" s="24"/>
      <c r="Q3107" s="23" t="s">
        <v>20</v>
      </c>
      <c r="R3107" s="23" t="s">
        <v>21</v>
      </c>
      <c r="S3107" s="25"/>
      <c r="T3107" s="26"/>
      <c r="U3107" s="26"/>
      <c r="V3107" s="22"/>
      <c r="W3107" s="27"/>
      <c r="X3107" s="8"/>
      <c r="Y3107" s="8"/>
      <c r="Z3107" s="8"/>
      <c r="AA3107" s="8"/>
      <c r="AB3107" s="8"/>
      <c r="AC3107" s="8"/>
      <c r="AD3107" s="8"/>
      <c r="AE3107" s="8"/>
      <c r="AF3107" s="8"/>
      <c r="AG3107" s="8"/>
      <c r="AH3107" s="8"/>
      <c r="AI3107" s="8"/>
      <c r="AJ3107" s="8"/>
      <c r="AK3107" s="8"/>
    </row>
    <row r="3108" spans="1:37" ht="409.6">
      <c r="A3108" s="18">
        <v>6604</v>
      </c>
      <c r="B3108" s="19"/>
      <c r="C3108" s="28" t="s">
        <v>23488</v>
      </c>
      <c r="D3108" s="21"/>
      <c r="E3108" s="22"/>
      <c r="F3108" s="22"/>
      <c r="G3108" s="22"/>
      <c r="H3108" s="23">
        <v>0</v>
      </c>
      <c r="I3108" s="22"/>
      <c r="J3108" s="23" t="s">
        <v>18202</v>
      </c>
      <c r="K3108" s="22"/>
      <c r="L3108" s="23" t="s">
        <v>20770</v>
      </c>
      <c r="M3108" s="23">
        <v>2017</v>
      </c>
      <c r="N3108" s="22"/>
      <c r="O3108" s="22"/>
      <c r="P3108" s="24"/>
      <c r="Q3108" s="23" t="s">
        <v>20</v>
      </c>
      <c r="R3108" s="23" t="s">
        <v>21</v>
      </c>
      <c r="S3108" s="25"/>
      <c r="T3108" s="26"/>
      <c r="U3108" s="26"/>
      <c r="V3108" s="22"/>
      <c r="W3108" s="27"/>
      <c r="X3108" s="8"/>
      <c r="Y3108" s="8"/>
      <c r="Z3108" s="8"/>
      <c r="AA3108" s="8"/>
      <c r="AB3108" s="8"/>
      <c r="AC3108" s="8"/>
      <c r="AD3108" s="8"/>
      <c r="AE3108" s="8"/>
      <c r="AF3108" s="8"/>
      <c r="AG3108" s="8"/>
      <c r="AH3108" s="8"/>
      <c r="AI3108" s="8"/>
      <c r="AJ3108" s="8"/>
      <c r="AK3108" s="8"/>
    </row>
    <row r="3109" spans="1:37" ht="105.75">
      <c r="A3109" s="18">
        <v>6608</v>
      </c>
      <c r="B3109" s="19"/>
      <c r="C3109" s="28" t="s">
        <v>23489</v>
      </c>
      <c r="D3109" s="28" t="s">
        <v>23490</v>
      </c>
      <c r="E3109" s="22"/>
      <c r="F3109" s="22"/>
      <c r="G3109" s="22"/>
      <c r="H3109" s="23">
        <v>0</v>
      </c>
      <c r="I3109" s="22"/>
      <c r="J3109" s="23" t="s">
        <v>18202</v>
      </c>
      <c r="K3109" s="23" t="s">
        <v>18203</v>
      </c>
      <c r="L3109" s="23" t="s">
        <v>219</v>
      </c>
      <c r="M3109" s="22"/>
      <c r="N3109" s="22"/>
      <c r="O3109" s="22"/>
      <c r="P3109" s="24"/>
      <c r="Q3109" s="23" t="s">
        <v>18820</v>
      </c>
      <c r="R3109" s="38">
        <v>87753000000</v>
      </c>
      <c r="S3109" s="25"/>
      <c r="T3109" s="26"/>
      <c r="U3109" s="26"/>
      <c r="V3109" s="22"/>
      <c r="W3109" s="27"/>
      <c r="X3109" s="8"/>
      <c r="Y3109" s="8"/>
      <c r="Z3109" s="8"/>
      <c r="AA3109" s="8"/>
      <c r="AB3109" s="8"/>
      <c r="AC3109" s="8"/>
      <c r="AD3109" s="8"/>
      <c r="AE3109" s="8"/>
      <c r="AF3109" s="8"/>
      <c r="AG3109" s="8"/>
      <c r="AH3109" s="8"/>
      <c r="AI3109" s="8"/>
      <c r="AJ3109" s="8"/>
      <c r="AK3109" s="8"/>
    </row>
    <row r="3110" spans="1:37" ht="120.75">
      <c r="A3110" s="18">
        <v>6609</v>
      </c>
      <c r="B3110" s="30" t="s">
        <v>18914</v>
      </c>
      <c r="C3110" s="28" t="s">
        <v>23491</v>
      </c>
      <c r="D3110" s="28" t="s">
        <v>23492</v>
      </c>
      <c r="E3110" s="22"/>
      <c r="F3110" s="23" t="s">
        <v>1291</v>
      </c>
      <c r="G3110" s="22"/>
      <c r="H3110" s="23">
        <v>0</v>
      </c>
      <c r="I3110" s="22"/>
      <c r="J3110" s="23" t="s">
        <v>18202</v>
      </c>
      <c r="K3110" s="23" t="s">
        <v>18203</v>
      </c>
      <c r="L3110" s="23" t="s">
        <v>35</v>
      </c>
      <c r="M3110" s="22"/>
      <c r="N3110" s="22"/>
      <c r="O3110" s="23" t="s">
        <v>21374</v>
      </c>
      <c r="P3110" s="24"/>
      <c r="Q3110" s="23" t="s">
        <v>99</v>
      </c>
      <c r="R3110" s="23" t="s">
        <v>10886</v>
      </c>
      <c r="S3110" s="25"/>
      <c r="T3110" s="26"/>
      <c r="U3110" s="26"/>
      <c r="V3110" s="22"/>
      <c r="W3110" s="27"/>
      <c r="X3110" s="8"/>
      <c r="Y3110" s="8"/>
      <c r="Z3110" s="8"/>
      <c r="AA3110" s="8"/>
      <c r="AB3110" s="8"/>
      <c r="AC3110" s="8"/>
      <c r="AD3110" s="8"/>
      <c r="AE3110" s="8"/>
      <c r="AF3110" s="8"/>
      <c r="AG3110" s="8"/>
      <c r="AH3110" s="8"/>
      <c r="AI3110" s="8"/>
      <c r="AJ3110" s="8"/>
      <c r="AK3110" s="8"/>
    </row>
    <row r="3111" spans="1:37" ht="120.75">
      <c r="A3111" s="18">
        <v>6610</v>
      </c>
      <c r="B3111" s="19"/>
      <c r="C3111" s="28" t="s">
        <v>23493</v>
      </c>
      <c r="D3111" s="28" t="s">
        <v>23494</v>
      </c>
      <c r="E3111" s="22"/>
      <c r="F3111" s="23" t="s">
        <v>1291</v>
      </c>
      <c r="G3111" s="22"/>
      <c r="H3111" s="23">
        <v>0</v>
      </c>
      <c r="I3111" s="22"/>
      <c r="J3111" s="23" t="s">
        <v>18202</v>
      </c>
      <c r="K3111" s="29">
        <v>43497</v>
      </c>
      <c r="L3111" s="23" t="s">
        <v>96</v>
      </c>
      <c r="M3111" s="22"/>
      <c r="N3111" s="23" t="s">
        <v>596</v>
      </c>
      <c r="O3111" s="22"/>
      <c r="P3111" s="24"/>
      <c r="Q3111" s="23" t="s">
        <v>18392</v>
      </c>
      <c r="R3111" s="23" t="s">
        <v>127</v>
      </c>
      <c r="S3111" s="25"/>
      <c r="T3111" s="26"/>
      <c r="U3111" s="26"/>
      <c r="V3111" s="22"/>
      <c r="W3111" s="27"/>
      <c r="X3111" s="8"/>
      <c r="Y3111" s="8"/>
      <c r="Z3111" s="8"/>
      <c r="AA3111" s="8"/>
      <c r="AB3111" s="8"/>
      <c r="AC3111" s="8"/>
      <c r="AD3111" s="8"/>
      <c r="AE3111" s="8"/>
      <c r="AF3111" s="8"/>
      <c r="AG3111" s="8"/>
      <c r="AH3111" s="8"/>
      <c r="AI3111" s="8"/>
      <c r="AJ3111" s="8"/>
      <c r="AK3111" s="8"/>
    </row>
    <row r="3112" spans="1:37" ht="300.75">
      <c r="A3112" s="18">
        <v>6611</v>
      </c>
      <c r="B3112" s="19"/>
      <c r="C3112" s="28" t="s">
        <v>23495</v>
      </c>
      <c r="D3112" s="28" t="s">
        <v>23496</v>
      </c>
      <c r="E3112" s="22"/>
      <c r="F3112" s="22"/>
      <c r="G3112" s="22"/>
      <c r="H3112" s="23">
        <v>0</v>
      </c>
      <c r="I3112" s="22"/>
      <c r="J3112" s="23" t="s">
        <v>18202</v>
      </c>
      <c r="K3112" s="31">
        <v>43313</v>
      </c>
      <c r="L3112" s="23" t="s">
        <v>90</v>
      </c>
      <c r="M3112" s="22"/>
      <c r="N3112" s="22"/>
      <c r="O3112" s="22"/>
      <c r="P3112" s="24"/>
      <c r="Q3112" s="23" t="s">
        <v>18541</v>
      </c>
      <c r="R3112" s="22"/>
      <c r="S3112" s="33"/>
      <c r="T3112" s="26"/>
      <c r="U3112" s="26"/>
      <c r="V3112" s="22"/>
      <c r="W3112" s="27"/>
      <c r="X3112" s="8"/>
      <c r="Y3112" s="8"/>
      <c r="Z3112" s="8"/>
      <c r="AA3112" s="8"/>
      <c r="AB3112" s="8"/>
      <c r="AC3112" s="8"/>
      <c r="AD3112" s="8"/>
      <c r="AE3112" s="8"/>
      <c r="AF3112" s="8"/>
      <c r="AG3112" s="8"/>
      <c r="AH3112" s="8"/>
      <c r="AI3112" s="8"/>
      <c r="AJ3112" s="8"/>
      <c r="AK3112" s="8"/>
    </row>
    <row r="3113" spans="1:37" ht="210.75">
      <c r="A3113" s="18">
        <v>6612</v>
      </c>
      <c r="B3113" s="19"/>
      <c r="C3113" s="28" t="s">
        <v>23495</v>
      </c>
      <c r="D3113" s="28" t="s">
        <v>23497</v>
      </c>
      <c r="E3113" s="22"/>
      <c r="F3113" s="22"/>
      <c r="G3113" s="22"/>
      <c r="H3113" s="23">
        <v>0</v>
      </c>
      <c r="I3113" s="22"/>
      <c r="J3113" s="23" t="s">
        <v>18202</v>
      </c>
      <c r="K3113" s="31">
        <v>43313</v>
      </c>
      <c r="L3113" s="23" t="s">
        <v>90</v>
      </c>
      <c r="M3113" s="22"/>
      <c r="N3113" s="22"/>
      <c r="O3113" s="22"/>
      <c r="P3113" s="24"/>
      <c r="Q3113" s="23" t="s">
        <v>18541</v>
      </c>
      <c r="R3113" s="22"/>
      <c r="S3113" s="33"/>
      <c r="T3113" s="26"/>
      <c r="U3113" s="26"/>
      <c r="V3113" s="22"/>
      <c r="W3113" s="27"/>
      <c r="X3113" s="8"/>
      <c r="Y3113" s="8"/>
      <c r="Z3113" s="8"/>
      <c r="AA3113" s="8"/>
      <c r="AB3113" s="8"/>
      <c r="AC3113" s="8"/>
      <c r="AD3113" s="8"/>
      <c r="AE3113" s="8"/>
      <c r="AF3113" s="8"/>
      <c r="AG3113" s="8"/>
      <c r="AH3113" s="8"/>
      <c r="AI3113" s="8"/>
      <c r="AJ3113" s="8"/>
      <c r="AK3113" s="8"/>
    </row>
    <row r="3114" spans="1:37" ht="409.6">
      <c r="A3114" s="18">
        <v>6613</v>
      </c>
      <c r="B3114" s="19"/>
      <c r="C3114" s="28" t="s">
        <v>23498</v>
      </c>
      <c r="D3114" s="21"/>
      <c r="E3114" s="22"/>
      <c r="F3114" s="22"/>
      <c r="G3114" s="22"/>
      <c r="H3114" s="23">
        <v>0</v>
      </c>
      <c r="I3114" s="22"/>
      <c r="J3114" s="23" t="s">
        <v>18202</v>
      </c>
      <c r="K3114" s="22"/>
      <c r="L3114" s="23" t="s">
        <v>21045</v>
      </c>
      <c r="M3114" s="23">
        <v>2017</v>
      </c>
      <c r="N3114" s="22"/>
      <c r="O3114" s="22"/>
      <c r="P3114" s="24"/>
      <c r="Q3114" s="23" t="s">
        <v>20</v>
      </c>
      <c r="R3114" s="23" t="s">
        <v>21</v>
      </c>
      <c r="S3114" s="25"/>
      <c r="T3114" s="26"/>
      <c r="U3114" s="26"/>
      <c r="V3114" s="22"/>
      <c r="W3114" s="27"/>
      <c r="X3114" s="8"/>
      <c r="Y3114" s="8"/>
      <c r="Z3114" s="8"/>
      <c r="AA3114" s="8"/>
      <c r="AB3114" s="8"/>
      <c r="AC3114" s="8"/>
      <c r="AD3114" s="8"/>
      <c r="AE3114" s="8"/>
      <c r="AF3114" s="8"/>
      <c r="AG3114" s="8"/>
      <c r="AH3114" s="8"/>
      <c r="AI3114" s="8"/>
      <c r="AJ3114" s="8"/>
      <c r="AK3114" s="8"/>
    </row>
    <row r="3115" spans="1:37" ht="409.6">
      <c r="A3115" s="18">
        <v>6614</v>
      </c>
      <c r="B3115" s="19"/>
      <c r="C3115" s="28" t="s">
        <v>23499</v>
      </c>
      <c r="D3115" s="21"/>
      <c r="E3115" s="22"/>
      <c r="F3115" s="22"/>
      <c r="G3115" s="22"/>
      <c r="H3115" s="23">
        <v>0</v>
      </c>
      <c r="I3115" s="22"/>
      <c r="J3115" s="23" t="s">
        <v>18202</v>
      </c>
      <c r="K3115" s="22"/>
      <c r="L3115" s="23" t="s">
        <v>22554</v>
      </c>
      <c r="M3115" s="23">
        <v>2017</v>
      </c>
      <c r="N3115" s="22"/>
      <c r="O3115" s="22"/>
      <c r="P3115" s="24"/>
      <c r="Q3115" s="23" t="s">
        <v>20</v>
      </c>
      <c r="R3115" s="23" t="s">
        <v>21</v>
      </c>
      <c r="S3115" s="25"/>
      <c r="T3115" s="26"/>
      <c r="U3115" s="26"/>
      <c r="V3115" s="22"/>
      <c r="W3115" s="27"/>
      <c r="X3115" s="8"/>
      <c r="Y3115" s="8"/>
      <c r="Z3115" s="8"/>
      <c r="AA3115" s="8"/>
      <c r="AB3115" s="8"/>
      <c r="AC3115" s="8"/>
      <c r="AD3115" s="8"/>
      <c r="AE3115" s="8"/>
      <c r="AF3115" s="8"/>
      <c r="AG3115" s="8"/>
      <c r="AH3115" s="8"/>
      <c r="AI3115" s="8"/>
      <c r="AJ3115" s="8"/>
      <c r="AK3115" s="8"/>
    </row>
    <row r="3116" spans="1:37" ht="105.75">
      <c r="A3116" s="18">
        <v>6615</v>
      </c>
      <c r="B3116" s="19"/>
      <c r="C3116" s="28" t="s">
        <v>23500</v>
      </c>
      <c r="D3116" s="28" t="s">
        <v>23501</v>
      </c>
      <c r="E3116" s="22"/>
      <c r="F3116" s="22"/>
      <c r="G3116" s="22"/>
      <c r="H3116" s="23">
        <v>0</v>
      </c>
      <c r="I3116" s="22"/>
      <c r="J3116" s="23" t="s">
        <v>18202</v>
      </c>
      <c r="K3116" s="22"/>
      <c r="L3116" s="23" t="s">
        <v>61</v>
      </c>
      <c r="M3116" s="22"/>
      <c r="N3116" s="22"/>
      <c r="O3116" s="22"/>
      <c r="P3116" s="24"/>
      <c r="Q3116" s="22"/>
      <c r="R3116" s="23" t="s">
        <v>23502</v>
      </c>
      <c r="S3116" s="25"/>
      <c r="T3116" s="26"/>
      <c r="U3116" s="32" t="s">
        <v>545</v>
      </c>
      <c r="V3116" s="22"/>
      <c r="W3116" s="27"/>
      <c r="X3116" s="8"/>
      <c r="Y3116" s="8"/>
      <c r="Z3116" s="8"/>
      <c r="AA3116" s="8"/>
      <c r="AB3116" s="8"/>
      <c r="AC3116" s="8"/>
      <c r="AD3116" s="8"/>
      <c r="AE3116" s="8"/>
      <c r="AF3116" s="8"/>
      <c r="AG3116" s="8"/>
      <c r="AH3116" s="8"/>
      <c r="AI3116" s="8"/>
      <c r="AJ3116" s="8"/>
      <c r="AK3116" s="8"/>
    </row>
    <row r="3117" spans="1:37" ht="409.6">
      <c r="A3117" s="18">
        <v>6616</v>
      </c>
      <c r="B3117" s="19"/>
      <c r="C3117" s="28" t="s">
        <v>23503</v>
      </c>
      <c r="D3117" s="21"/>
      <c r="E3117" s="22"/>
      <c r="F3117" s="22"/>
      <c r="G3117" s="22"/>
      <c r="H3117" s="23">
        <v>0</v>
      </c>
      <c r="I3117" s="22"/>
      <c r="J3117" s="23" t="s">
        <v>18202</v>
      </c>
      <c r="K3117" s="22"/>
      <c r="L3117" s="23" t="s">
        <v>22554</v>
      </c>
      <c r="M3117" s="23">
        <v>2017</v>
      </c>
      <c r="N3117" s="22"/>
      <c r="O3117" s="22"/>
      <c r="P3117" s="24"/>
      <c r="Q3117" s="23" t="s">
        <v>20</v>
      </c>
      <c r="R3117" s="23" t="s">
        <v>21</v>
      </c>
      <c r="S3117" s="25"/>
      <c r="T3117" s="26"/>
      <c r="U3117" s="26"/>
      <c r="V3117" s="22"/>
      <c r="W3117" s="27"/>
      <c r="X3117" s="8"/>
      <c r="Y3117" s="8"/>
      <c r="Z3117" s="8"/>
      <c r="AA3117" s="8"/>
      <c r="AB3117" s="8"/>
      <c r="AC3117" s="8"/>
      <c r="AD3117" s="8"/>
      <c r="AE3117" s="8"/>
      <c r="AF3117" s="8"/>
      <c r="AG3117" s="8"/>
      <c r="AH3117" s="8"/>
      <c r="AI3117" s="8"/>
      <c r="AJ3117" s="8"/>
      <c r="AK3117" s="8"/>
    </row>
    <row r="3118" spans="1:37" ht="135.75">
      <c r="A3118" s="18">
        <v>6621</v>
      </c>
      <c r="B3118" s="19"/>
      <c r="C3118" s="28" t="s">
        <v>23504</v>
      </c>
      <c r="D3118" s="28" t="s">
        <v>23505</v>
      </c>
      <c r="E3118" s="22"/>
      <c r="F3118" s="22"/>
      <c r="G3118" s="22"/>
      <c r="H3118" s="23">
        <v>0</v>
      </c>
      <c r="I3118" s="22"/>
      <c r="J3118" s="23" t="s">
        <v>18202</v>
      </c>
      <c r="K3118" s="22"/>
      <c r="L3118" s="23" t="s">
        <v>17409</v>
      </c>
      <c r="M3118" s="22"/>
      <c r="N3118" s="22"/>
      <c r="O3118" s="22"/>
      <c r="P3118" s="24"/>
      <c r="Q3118" s="22"/>
      <c r="R3118" s="23" t="s">
        <v>23506</v>
      </c>
      <c r="S3118" s="25"/>
      <c r="T3118" s="26"/>
      <c r="U3118" s="32" t="s">
        <v>545</v>
      </c>
      <c r="V3118" s="22"/>
      <c r="W3118" s="27"/>
      <c r="X3118" s="8"/>
      <c r="Y3118" s="8"/>
      <c r="Z3118" s="8"/>
      <c r="AA3118" s="8"/>
      <c r="AB3118" s="8"/>
      <c r="AC3118" s="8"/>
      <c r="AD3118" s="8"/>
      <c r="AE3118" s="8"/>
      <c r="AF3118" s="8"/>
      <c r="AG3118" s="8"/>
      <c r="AH3118" s="8"/>
      <c r="AI3118" s="8"/>
      <c r="AJ3118" s="8"/>
      <c r="AK3118" s="8"/>
    </row>
    <row r="3119" spans="1:37" ht="135.75">
      <c r="A3119" s="18">
        <v>6622</v>
      </c>
      <c r="B3119" s="19"/>
      <c r="C3119" s="28" t="s">
        <v>23507</v>
      </c>
      <c r="D3119" s="28" t="s">
        <v>23508</v>
      </c>
      <c r="E3119" s="22"/>
      <c r="F3119" s="22"/>
      <c r="G3119" s="22"/>
      <c r="H3119" s="23">
        <v>0</v>
      </c>
      <c r="I3119" s="22"/>
      <c r="J3119" s="23" t="s">
        <v>18202</v>
      </c>
      <c r="K3119" s="22"/>
      <c r="L3119" s="23" t="s">
        <v>219</v>
      </c>
      <c r="M3119" s="22"/>
      <c r="N3119" s="22"/>
      <c r="O3119" s="22"/>
      <c r="P3119" s="24"/>
      <c r="Q3119" s="22"/>
      <c r="R3119" s="23" t="s">
        <v>19373</v>
      </c>
      <c r="S3119" s="25"/>
      <c r="T3119" s="26"/>
      <c r="U3119" s="32" t="s">
        <v>545</v>
      </c>
      <c r="V3119" s="22"/>
      <c r="W3119" s="27"/>
      <c r="X3119" s="8"/>
      <c r="Y3119" s="8"/>
      <c r="Z3119" s="8"/>
      <c r="AA3119" s="8"/>
      <c r="AB3119" s="8"/>
      <c r="AC3119" s="8"/>
      <c r="AD3119" s="8"/>
      <c r="AE3119" s="8"/>
      <c r="AF3119" s="8"/>
      <c r="AG3119" s="8"/>
      <c r="AH3119" s="8"/>
      <c r="AI3119" s="8"/>
      <c r="AJ3119" s="8"/>
      <c r="AK3119" s="8"/>
    </row>
    <row r="3120" spans="1:37" ht="120.75">
      <c r="A3120" s="18">
        <v>6625</v>
      </c>
      <c r="B3120" s="30" t="s">
        <v>14950</v>
      </c>
      <c r="C3120" s="28" t="s">
        <v>23509</v>
      </c>
      <c r="D3120" s="28" t="s">
        <v>23510</v>
      </c>
      <c r="E3120" s="22"/>
      <c r="F3120" s="23" t="s">
        <v>59</v>
      </c>
      <c r="G3120" s="22"/>
      <c r="H3120" s="23">
        <v>0</v>
      </c>
      <c r="I3120" s="22"/>
      <c r="J3120" s="23" t="s">
        <v>18202</v>
      </c>
      <c r="K3120" s="23" t="s">
        <v>18203</v>
      </c>
      <c r="L3120" s="23" t="s">
        <v>35</v>
      </c>
      <c r="M3120" s="22"/>
      <c r="N3120" s="22"/>
      <c r="O3120" s="23" t="s">
        <v>19117</v>
      </c>
      <c r="P3120" s="24"/>
      <c r="Q3120" s="23" t="s">
        <v>99</v>
      </c>
      <c r="R3120" s="23" t="s">
        <v>10886</v>
      </c>
      <c r="S3120" s="25"/>
      <c r="T3120" s="26"/>
      <c r="U3120" s="26"/>
      <c r="V3120" s="22"/>
      <c r="W3120" s="27"/>
      <c r="X3120" s="8"/>
      <c r="Y3120" s="8"/>
      <c r="Z3120" s="8"/>
      <c r="AA3120" s="8"/>
      <c r="AB3120" s="8"/>
      <c r="AC3120" s="8"/>
      <c r="AD3120" s="8"/>
      <c r="AE3120" s="8"/>
      <c r="AF3120" s="8"/>
      <c r="AG3120" s="8"/>
      <c r="AH3120" s="8"/>
      <c r="AI3120" s="8"/>
      <c r="AJ3120" s="8"/>
      <c r="AK3120" s="8"/>
    </row>
    <row r="3121" spans="1:37" ht="165.75">
      <c r="A3121" s="18">
        <v>6626</v>
      </c>
      <c r="B3121" s="19"/>
      <c r="C3121" s="28" t="s">
        <v>23511</v>
      </c>
      <c r="D3121" s="28" t="s">
        <v>23512</v>
      </c>
      <c r="E3121" s="22"/>
      <c r="F3121" s="23" t="s">
        <v>50</v>
      </c>
      <c r="G3121" s="22"/>
      <c r="H3121" s="23">
        <v>0</v>
      </c>
      <c r="I3121" s="22"/>
      <c r="J3121" s="23" t="s">
        <v>18202</v>
      </c>
      <c r="K3121" s="23" t="s">
        <v>18203</v>
      </c>
      <c r="L3121" s="23" t="s">
        <v>61</v>
      </c>
      <c r="M3121" s="22"/>
      <c r="N3121" s="22"/>
      <c r="O3121" s="22"/>
      <c r="P3121" s="24"/>
      <c r="Q3121" s="23" t="s">
        <v>29</v>
      </c>
      <c r="R3121" s="23" t="s">
        <v>30</v>
      </c>
      <c r="S3121" s="25"/>
      <c r="T3121" s="26"/>
      <c r="U3121" s="26"/>
      <c r="V3121" s="22"/>
      <c r="W3121" s="27"/>
      <c r="X3121" s="8"/>
      <c r="Y3121" s="8"/>
      <c r="Z3121" s="8"/>
      <c r="AA3121" s="8"/>
      <c r="AB3121" s="8"/>
      <c r="AC3121" s="8"/>
      <c r="AD3121" s="8"/>
      <c r="AE3121" s="8"/>
      <c r="AF3121" s="8"/>
      <c r="AG3121" s="8"/>
      <c r="AH3121" s="8"/>
      <c r="AI3121" s="8"/>
      <c r="AJ3121" s="8"/>
      <c r="AK3121" s="8"/>
    </row>
    <row r="3122" spans="1:37" ht="165.75">
      <c r="A3122" s="18">
        <v>6627</v>
      </c>
      <c r="B3122" s="19"/>
      <c r="C3122" s="28" t="s">
        <v>23513</v>
      </c>
      <c r="D3122" s="28" t="s">
        <v>23514</v>
      </c>
      <c r="E3122" s="22"/>
      <c r="F3122" s="23" t="s">
        <v>50</v>
      </c>
      <c r="G3122" s="23" t="s">
        <v>18554</v>
      </c>
      <c r="H3122" s="23">
        <v>0</v>
      </c>
      <c r="I3122" s="22"/>
      <c r="J3122" s="23" t="s">
        <v>18202</v>
      </c>
      <c r="K3122" s="29">
        <v>43497</v>
      </c>
      <c r="L3122" s="23" t="s">
        <v>90</v>
      </c>
      <c r="M3122" s="22"/>
      <c r="N3122" s="23" t="s">
        <v>20595</v>
      </c>
      <c r="O3122" s="22"/>
      <c r="P3122" s="24"/>
      <c r="Q3122" s="23" t="s">
        <v>29</v>
      </c>
      <c r="R3122" s="23" t="s">
        <v>30</v>
      </c>
      <c r="S3122" s="25"/>
      <c r="T3122" s="26"/>
      <c r="U3122" s="26"/>
      <c r="V3122" s="22"/>
      <c r="W3122" s="27"/>
      <c r="X3122" s="8"/>
      <c r="Y3122" s="8"/>
      <c r="Z3122" s="8"/>
      <c r="AA3122" s="8"/>
      <c r="AB3122" s="8"/>
      <c r="AC3122" s="8"/>
      <c r="AD3122" s="8"/>
      <c r="AE3122" s="8"/>
      <c r="AF3122" s="8"/>
      <c r="AG3122" s="8"/>
      <c r="AH3122" s="8"/>
      <c r="AI3122" s="8"/>
      <c r="AJ3122" s="8"/>
      <c r="AK3122" s="8"/>
    </row>
    <row r="3123" spans="1:37" ht="60.75">
      <c r="A3123" s="18">
        <v>6628</v>
      </c>
      <c r="B3123" s="19"/>
      <c r="C3123" s="28" t="s">
        <v>23515</v>
      </c>
      <c r="D3123" s="28" t="s">
        <v>23516</v>
      </c>
      <c r="E3123" s="22"/>
      <c r="F3123" s="22"/>
      <c r="G3123" s="22"/>
      <c r="H3123" s="23">
        <v>0</v>
      </c>
      <c r="I3123" s="22"/>
      <c r="J3123" s="23" t="s">
        <v>18202</v>
      </c>
      <c r="K3123" s="22"/>
      <c r="L3123" s="23" t="s">
        <v>18219</v>
      </c>
      <c r="M3123" s="22"/>
      <c r="N3123" s="22"/>
      <c r="O3123" s="22"/>
      <c r="P3123" s="24"/>
      <c r="Q3123" s="23" t="s">
        <v>29</v>
      </c>
      <c r="R3123" s="23" t="s">
        <v>30</v>
      </c>
      <c r="S3123" s="25"/>
      <c r="T3123" s="26"/>
      <c r="U3123" s="26"/>
      <c r="V3123" s="22"/>
      <c r="W3123" s="27"/>
      <c r="X3123" s="8"/>
      <c r="Y3123" s="8"/>
      <c r="Z3123" s="8"/>
      <c r="AA3123" s="8"/>
      <c r="AB3123" s="8"/>
      <c r="AC3123" s="8"/>
      <c r="AD3123" s="8"/>
      <c r="AE3123" s="8"/>
      <c r="AF3123" s="8"/>
      <c r="AG3123" s="8"/>
      <c r="AH3123" s="8"/>
      <c r="AI3123" s="8"/>
      <c r="AJ3123" s="8"/>
      <c r="AK3123" s="8"/>
    </row>
    <row r="3124" spans="1:37" ht="60.75">
      <c r="A3124" s="18">
        <v>6629</v>
      </c>
      <c r="B3124" s="19"/>
      <c r="C3124" s="28" t="s">
        <v>23515</v>
      </c>
      <c r="D3124" s="28" t="s">
        <v>23517</v>
      </c>
      <c r="E3124" s="22"/>
      <c r="F3124" s="22"/>
      <c r="G3124" s="22"/>
      <c r="H3124" s="23">
        <v>0</v>
      </c>
      <c r="I3124" s="22"/>
      <c r="J3124" s="23" t="s">
        <v>18202</v>
      </c>
      <c r="K3124" s="22"/>
      <c r="L3124" s="23" t="s">
        <v>18219</v>
      </c>
      <c r="M3124" s="22"/>
      <c r="N3124" s="22"/>
      <c r="O3124" s="22"/>
      <c r="P3124" s="24"/>
      <c r="Q3124" s="23" t="s">
        <v>29</v>
      </c>
      <c r="R3124" s="23" t="s">
        <v>30</v>
      </c>
      <c r="S3124" s="25"/>
      <c r="T3124" s="26"/>
      <c r="U3124" s="26"/>
      <c r="V3124" s="22"/>
      <c r="W3124" s="27"/>
      <c r="X3124" s="8"/>
      <c r="Y3124" s="8"/>
      <c r="Z3124" s="8"/>
      <c r="AA3124" s="8"/>
      <c r="AB3124" s="8"/>
      <c r="AC3124" s="8"/>
      <c r="AD3124" s="8"/>
      <c r="AE3124" s="8"/>
      <c r="AF3124" s="8"/>
      <c r="AG3124" s="8"/>
      <c r="AH3124" s="8"/>
      <c r="AI3124" s="8"/>
      <c r="AJ3124" s="8"/>
      <c r="AK3124" s="8"/>
    </row>
    <row r="3125" spans="1:37" ht="285.75">
      <c r="A3125" s="18">
        <v>6632</v>
      </c>
      <c r="B3125" s="19"/>
      <c r="C3125" s="28" t="s">
        <v>23518</v>
      </c>
      <c r="D3125" s="28" t="s">
        <v>23519</v>
      </c>
      <c r="E3125" s="22"/>
      <c r="F3125" s="22"/>
      <c r="G3125" s="22"/>
      <c r="H3125" s="23">
        <v>0</v>
      </c>
      <c r="I3125" s="22"/>
      <c r="J3125" s="23" t="s">
        <v>18202</v>
      </c>
      <c r="K3125" s="22"/>
      <c r="L3125" s="23" t="s">
        <v>18219</v>
      </c>
      <c r="M3125" s="22"/>
      <c r="N3125" s="22"/>
      <c r="O3125" s="22"/>
      <c r="P3125" s="24"/>
      <c r="Q3125" s="23" t="s">
        <v>36</v>
      </c>
      <c r="R3125" s="23" t="s">
        <v>37</v>
      </c>
      <c r="S3125" s="25"/>
      <c r="T3125" s="26"/>
      <c r="U3125" s="26"/>
      <c r="V3125" s="22"/>
      <c r="W3125" s="27"/>
      <c r="X3125" s="8"/>
      <c r="Y3125" s="8"/>
      <c r="Z3125" s="8"/>
      <c r="AA3125" s="8"/>
      <c r="AB3125" s="8"/>
      <c r="AC3125" s="8"/>
      <c r="AD3125" s="8"/>
      <c r="AE3125" s="8"/>
      <c r="AF3125" s="8"/>
      <c r="AG3125" s="8"/>
      <c r="AH3125" s="8"/>
      <c r="AI3125" s="8"/>
      <c r="AJ3125" s="8"/>
      <c r="AK3125" s="8"/>
    </row>
    <row r="3126" spans="1:37" ht="30.75">
      <c r="A3126" s="18">
        <v>6637</v>
      </c>
      <c r="B3126" s="19"/>
      <c r="C3126" s="28" t="s">
        <v>23520</v>
      </c>
      <c r="D3126" s="28" t="s">
        <v>23521</v>
      </c>
      <c r="E3126" s="22"/>
      <c r="F3126" s="22"/>
      <c r="G3126" s="22"/>
      <c r="H3126" s="23">
        <v>0</v>
      </c>
      <c r="I3126" s="22"/>
      <c r="J3126" s="23" t="s">
        <v>18202</v>
      </c>
      <c r="K3126" s="22"/>
      <c r="L3126" s="23" t="s">
        <v>20770</v>
      </c>
      <c r="M3126" s="22"/>
      <c r="N3126" s="22"/>
      <c r="O3126" s="22"/>
      <c r="P3126" s="24"/>
      <c r="Q3126" s="23" t="s">
        <v>29</v>
      </c>
      <c r="R3126" s="23" t="s">
        <v>30</v>
      </c>
      <c r="S3126" s="25"/>
      <c r="T3126" s="26"/>
      <c r="U3126" s="26"/>
      <c r="V3126" s="22"/>
      <c r="W3126" s="27"/>
      <c r="X3126" s="8"/>
      <c r="Y3126" s="8"/>
      <c r="Z3126" s="8"/>
      <c r="AA3126" s="8"/>
      <c r="AB3126" s="8"/>
      <c r="AC3126" s="8"/>
      <c r="AD3126" s="8"/>
      <c r="AE3126" s="8"/>
      <c r="AF3126" s="8"/>
      <c r="AG3126" s="8"/>
      <c r="AH3126" s="8"/>
      <c r="AI3126" s="8"/>
      <c r="AJ3126" s="8"/>
      <c r="AK3126" s="8"/>
    </row>
    <row r="3127" spans="1:37" ht="135.75">
      <c r="A3127" s="18">
        <v>6640</v>
      </c>
      <c r="B3127" s="19"/>
      <c r="C3127" s="28" t="s">
        <v>23522</v>
      </c>
      <c r="D3127" s="28" t="s">
        <v>19336</v>
      </c>
      <c r="E3127" s="22"/>
      <c r="F3127" s="22"/>
      <c r="G3127" s="22"/>
      <c r="H3127" s="23">
        <v>0</v>
      </c>
      <c r="I3127" s="22"/>
      <c r="J3127" s="23" t="s">
        <v>18202</v>
      </c>
      <c r="K3127" s="22"/>
      <c r="L3127" s="23" t="s">
        <v>17409</v>
      </c>
      <c r="M3127" s="22"/>
      <c r="N3127" s="22"/>
      <c r="O3127" s="22"/>
      <c r="P3127" s="24"/>
      <c r="Q3127" s="23" t="s">
        <v>99</v>
      </c>
      <c r="R3127" s="23" t="s">
        <v>179</v>
      </c>
      <c r="S3127" s="25"/>
      <c r="T3127" s="26"/>
      <c r="U3127" s="26"/>
      <c r="V3127" s="22"/>
      <c r="W3127" s="27"/>
      <c r="X3127" s="8"/>
      <c r="Y3127" s="8"/>
      <c r="Z3127" s="8"/>
      <c r="AA3127" s="8"/>
      <c r="AB3127" s="8"/>
      <c r="AC3127" s="8"/>
      <c r="AD3127" s="8"/>
      <c r="AE3127" s="8"/>
      <c r="AF3127" s="8"/>
      <c r="AG3127" s="8"/>
      <c r="AH3127" s="8"/>
      <c r="AI3127" s="8"/>
      <c r="AJ3127" s="8"/>
      <c r="AK3127" s="8"/>
    </row>
    <row r="3128" spans="1:37" ht="165.75">
      <c r="A3128" s="18">
        <v>6644</v>
      </c>
      <c r="B3128" s="19"/>
      <c r="C3128" s="20" t="s">
        <v>23523</v>
      </c>
      <c r="D3128" s="28" t="s">
        <v>23524</v>
      </c>
      <c r="E3128" s="22"/>
      <c r="F3128" s="22"/>
      <c r="G3128" s="22"/>
      <c r="H3128" s="23">
        <v>0</v>
      </c>
      <c r="I3128" s="22"/>
      <c r="J3128" s="23" t="s">
        <v>18202</v>
      </c>
      <c r="K3128" s="31">
        <v>43313</v>
      </c>
      <c r="L3128" s="23" t="s">
        <v>35</v>
      </c>
      <c r="M3128" s="22"/>
      <c r="N3128" s="22"/>
      <c r="O3128" s="22"/>
      <c r="P3128" s="24"/>
      <c r="Q3128" s="23" t="s">
        <v>18377</v>
      </c>
      <c r="R3128" s="22"/>
      <c r="S3128" s="25"/>
      <c r="T3128" s="26"/>
      <c r="U3128" s="26"/>
      <c r="V3128" s="22"/>
      <c r="W3128" s="27"/>
      <c r="X3128" s="8"/>
      <c r="Y3128" s="8"/>
      <c r="Z3128" s="8"/>
      <c r="AA3128" s="8"/>
      <c r="AB3128" s="8"/>
      <c r="AC3128" s="8"/>
      <c r="AD3128" s="8"/>
      <c r="AE3128" s="8"/>
      <c r="AF3128" s="8"/>
      <c r="AG3128" s="8"/>
      <c r="AH3128" s="8"/>
      <c r="AI3128" s="8"/>
      <c r="AJ3128" s="8"/>
      <c r="AK3128" s="8"/>
    </row>
    <row r="3129" spans="1:37" ht="135.75">
      <c r="A3129" s="18">
        <v>6645</v>
      </c>
      <c r="B3129" s="19"/>
      <c r="C3129" s="20" t="s">
        <v>23525</v>
      </c>
      <c r="D3129" s="28" t="s">
        <v>23526</v>
      </c>
      <c r="E3129" s="22"/>
      <c r="F3129" s="22"/>
      <c r="G3129" s="22"/>
      <c r="H3129" s="23">
        <v>0</v>
      </c>
      <c r="I3129" s="22"/>
      <c r="J3129" s="23" t="s">
        <v>18202</v>
      </c>
      <c r="K3129" s="31">
        <v>43313</v>
      </c>
      <c r="L3129" s="23" t="s">
        <v>35</v>
      </c>
      <c r="M3129" s="22"/>
      <c r="N3129" s="22"/>
      <c r="O3129" s="22"/>
      <c r="P3129" s="24"/>
      <c r="Q3129" s="23" t="s">
        <v>18377</v>
      </c>
      <c r="R3129" s="22"/>
      <c r="S3129" s="25"/>
      <c r="T3129" s="26"/>
      <c r="U3129" s="26"/>
      <c r="V3129" s="22"/>
      <c r="W3129" s="27"/>
      <c r="X3129" s="8"/>
      <c r="Y3129" s="8"/>
      <c r="Z3129" s="8"/>
      <c r="AA3129" s="8"/>
      <c r="AB3129" s="8"/>
      <c r="AC3129" s="8"/>
      <c r="AD3129" s="8"/>
      <c r="AE3129" s="8"/>
      <c r="AF3129" s="8"/>
      <c r="AG3129" s="8"/>
      <c r="AH3129" s="8"/>
      <c r="AI3129" s="8"/>
      <c r="AJ3129" s="8"/>
      <c r="AK3129" s="8"/>
    </row>
    <row r="3130" spans="1:37" ht="105.75">
      <c r="A3130" s="18">
        <v>6646</v>
      </c>
      <c r="B3130" s="19"/>
      <c r="C3130" s="28" t="s">
        <v>23527</v>
      </c>
      <c r="D3130" s="28" t="s">
        <v>23528</v>
      </c>
      <c r="E3130" s="22"/>
      <c r="F3130" s="22"/>
      <c r="G3130" s="22"/>
      <c r="H3130" s="23">
        <v>0</v>
      </c>
      <c r="I3130" s="22"/>
      <c r="J3130" s="23" t="s">
        <v>18202</v>
      </c>
      <c r="K3130" s="22"/>
      <c r="L3130" s="23" t="s">
        <v>219</v>
      </c>
      <c r="M3130" s="22"/>
      <c r="N3130" s="22"/>
      <c r="O3130" s="22"/>
      <c r="P3130" s="24"/>
      <c r="Q3130" s="22"/>
      <c r="R3130" s="23" t="s">
        <v>12731</v>
      </c>
      <c r="S3130" s="25"/>
      <c r="T3130" s="26"/>
      <c r="U3130" s="32" t="s">
        <v>545</v>
      </c>
      <c r="V3130" s="22"/>
      <c r="W3130" s="27"/>
      <c r="X3130" s="8"/>
      <c r="Y3130" s="8"/>
      <c r="Z3130" s="8"/>
      <c r="AA3130" s="8"/>
      <c r="AB3130" s="8"/>
      <c r="AC3130" s="8"/>
      <c r="AD3130" s="8"/>
      <c r="AE3130" s="8"/>
      <c r="AF3130" s="8"/>
      <c r="AG3130" s="8"/>
      <c r="AH3130" s="8"/>
      <c r="AI3130" s="8"/>
      <c r="AJ3130" s="8"/>
      <c r="AK3130" s="8"/>
    </row>
    <row r="3131" spans="1:37" ht="120.75">
      <c r="A3131" s="18">
        <v>6647</v>
      </c>
      <c r="B3131" s="19"/>
      <c r="C3131" s="28" t="s">
        <v>23529</v>
      </c>
      <c r="D3131" s="28" t="s">
        <v>23530</v>
      </c>
      <c r="E3131" s="22"/>
      <c r="F3131" s="23" t="s">
        <v>415</v>
      </c>
      <c r="G3131" s="22"/>
      <c r="H3131" s="23">
        <v>0</v>
      </c>
      <c r="I3131" s="22"/>
      <c r="J3131" s="23" t="s">
        <v>18202</v>
      </c>
      <c r="K3131" s="22"/>
      <c r="L3131" s="23" t="s">
        <v>20770</v>
      </c>
      <c r="M3131" s="22"/>
      <c r="N3131" s="22"/>
      <c r="O3131" s="22"/>
      <c r="P3131" s="24"/>
      <c r="Q3131" s="23" t="s">
        <v>36</v>
      </c>
      <c r="R3131" s="23" t="s">
        <v>37</v>
      </c>
      <c r="S3131" s="25"/>
      <c r="T3131" s="26"/>
      <c r="U3131" s="26"/>
      <c r="V3131" s="22"/>
      <c r="W3131" s="27"/>
      <c r="X3131" s="8"/>
      <c r="Y3131" s="8"/>
      <c r="Z3131" s="8"/>
      <c r="AA3131" s="8"/>
      <c r="AB3131" s="8"/>
      <c r="AC3131" s="8"/>
      <c r="AD3131" s="8"/>
      <c r="AE3131" s="8"/>
      <c r="AF3131" s="8"/>
      <c r="AG3131" s="8"/>
      <c r="AH3131" s="8"/>
      <c r="AI3131" s="8"/>
      <c r="AJ3131" s="8"/>
      <c r="AK3131" s="8"/>
    </row>
    <row r="3132" spans="1:37" ht="30.75">
      <c r="A3132" s="18">
        <v>6648</v>
      </c>
      <c r="B3132" s="19"/>
      <c r="C3132" s="28" t="s">
        <v>23531</v>
      </c>
      <c r="D3132" s="28" t="s">
        <v>23532</v>
      </c>
      <c r="E3132" s="22"/>
      <c r="F3132" s="23" t="s">
        <v>1628</v>
      </c>
      <c r="G3132" s="22"/>
      <c r="H3132" s="23">
        <v>0</v>
      </c>
      <c r="I3132" s="22"/>
      <c r="J3132" s="23" t="s">
        <v>18202</v>
      </c>
      <c r="K3132" s="22"/>
      <c r="L3132" s="23" t="s">
        <v>20770</v>
      </c>
      <c r="M3132" s="22"/>
      <c r="N3132" s="22"/>
      <c r="O3132" s="22"/>
      <c r="P3132" s="24"/>
      <c r="Q3132" s="23" t="s">
        <v>36</v>
      </c>
      <c r="R3132" s="23" t="s">
        <v>37</v>
      </c>
      <c r="S3132" s="25"/>
      <c r="T3132" s="26"/>
      <c r="U3132" s="26"/>
      <c r="V3132" s="22"/>
      <c r="W3132" s="27"/>
      <c r="X3132" s="8"/>
      <c r="Y3132" s="8"/>
      <c r="Z3132" s="8"/>
      <c r="AA3132" s="8"/>
      <c r="AB3132" s="8"/>
      <c r="AC3132" s="8"/>
      <c r="AD3132" s="8"/>
      <c r="AE3132" s="8"/>
      <c r="AF3132" s="8"/>
      <c r="AG3132" s="8"/>
      <c r="AH3132" s="8"/>
      <c r="AI3132" s="8"/>
      <c r="AJ3132" s="8"/>
      <c r="AK3132" s="8"/>
    </row>
    <row r="3133" spans="1:37" ht="409.6">
      <c r="A3133" s="18">
        <v>6655</v>
      </c>
      <c r="B3133" s="19"/>
      <c r="C3133" s="28" t="s">
        <v>23533</v>
      </c>
      <c r="D3133" s="21"/>
      <c r="E3133" s="22"/>
      <c r="F3133" s="22"/>
      <c r="G3133" s="22"/>
      <c r="H3133" s="23">
        <v>0</v>
      </c>
      <c r="I3133" s="22"/>
      <c r="J3133" s="23" t="s">
        <v>18202</v>
      </c>
      <c r="K3133" s="22"/>
      <c r="L3133" s="23" t="s">
        <v>22554</v>
      </c>
      <c r="M3133" s="23">
        <v>2017</v>
      </c>
      <c r="N3133" s="22"/>
      <c r="O3133" s="22"/>
      <c r="P3133" s="24"/>
      <c r="Q3133" s="23" t="s">
        <v>20</v>
      </c>
      <c r="R3133" s="23" t="s">
        <v>21</v>
      </c>
      <c r="S3133" s="25"/>
      <c r="T3133" s="26"/>
      <c r="U3133" s="26"/>
      <c r="V3133" s="22"/>
      <c r="W3133" s="27"/>
      <c r="X3133" s="8"/>
      <c r="Y3133" s="8"/>
      <c r="Z3133" s="8"/>
      <c r="AA3133" s="8"/>
      <c r="AB3133" s="8"/>
      <c r="AC3133" s="8"/>
      <c r="AD3133" s="8"/>
      <c r="AE3133" s="8"/>
      <c r="AF3133" s="8"/>
      <c r="AG3133" s="8"/>
      <c r="AH3133" s="8"/>
      <c r="AI3133" s="8"/>
      <c r="AJ3133" s="8"/>
      <c r="AK3133" s="8"/>
    </row>
    <row r="3134" spans="1:37" ht="409.6">
      <c r="A3134" s="18">
        <v>6656</v>
      </c>
      <c r="B3134" s="19"/>
      <c r="C3134" s="28" t="s">
        <v>23534</v>
      </c>
      <c r="D3134" s="21"/>
      <c r="E3134" s="22"/>
      <c r="F3134" s="22"/>
      <c r="G3134" s="22"/>
      <c r="H3134" s="23">
        <v>0</v>
      </c>
      <c r="I3134" s="22"/>
      <c r="J3134" s="23" t="s">
        <v>18202</v>
      </c>
      <c r="K3134" s="22"/>
      <c r="L3134" s="23" t="s">
        <v>20770</v>
      </c>
      <c r="M3134" s="23">
        <v>2017</v>
      </c>
      <c r="N3134" s="22"/>
      <c r="O3134" s="22"/>
      <c r="P3134" s="24"/>
      <c r="Q3134" s="23" t="s">
        <v>20</v>
      </c>
      <c r="R3134" s="23" t="s">
        <v>21</v>
      </c>
      <c r="S3134" s="25"/>
      <c r="T3134" s="26"/>
      <c r="U3134" s="26"/>
      <c r="V3134" s="22"/>
      <c r="W3134" s="27"/>
      <c r="X3134" s="8"/>
      <c r="Y3134" s="8"/>
      <c r="Z3134" s="8"/>
      <c r="AA3134" s="8"/>
      <c r="AB3134" s="8"/>
      <c r="AC3134" s="8"/>
      <c r="AD3134" s="8"/>
      <c r="AE3134" s="8"/>
      <c r="AF3134" s="8"/>
      <c r="AG3134" s="8"/>
      <c r="AH3134" s="8"/>
      <c r="AI3134" s="8"/>
      <c r="AJ3134" s="8"/>
      <c r="AK3134" s="8"/>
    </row>
    <row r="3135" spans="1:37" ht="409.6">
      <c r="A3135" s="18">
        <v>6657</v>
      </c>
      <c r="B3135" s="19"/>
      <c r="C3135" s="28" t="s">
        <v>23535</v>
      </c>
      <c r="D3135" s="21"/>
      <c r="E3135" s="22"/>
      <c r="F3135" s="22"/>
      <c r="G3135" s="22"/>
      <c r="H3135" s="23">
        <v>0</v>
      </c>
      <c r="I3135" s="22"/>
      <c r="J3135" s="23" t="s">
        <v>18202</v>
      </c>
      <c r="K3135" s="22"/>
      <c r="L3135" s="23" t="s">
        <v>20770</v>
      </c>
      <c r="M3135" s="23">
        <v>2017</v>
      </c>
      <c r="N3135" s="22"/>
      <c r="O3135" s="22"/>
      <c r="P3135" s="24"/>
      <c r="Q3135" s="23" t="s">
        <v>20</v>
      </c>
      <c r="R3135" s="23" t="s">
        <v>21</v>
      </c>
      <c r="S3135" s="25"/>
      <c r="T3135" s="26"/>
      <c r="U3135" s="26"/>
      <c r="V3135" s="22"/>
      <c r="W3135" s="27"/>
      <c r="X3135" s="8"/>
      <c r="Y3135" s="8"/>
      <c r="Z3135" s="8"/>
      <c r="AA3135" s="8"/>
      <c r="AB3135" s="8"/>
      <c r="AC3135" s="8"/>
      <c r="AD3135" s="8"/>
      <c r="AE3135" s="8"/>
      <c r="AF3135" s="8"/>
      <c r="AG3135" s="8"/>
      <c r="AH3135" s="8"/>
      <c r="AI3135" s="8"/>
      <c r="AJ3135" s="8"/>
      <c r="AK3135" s="8"/>
    </row>
    <row r="3136" spans="1:37" ht="409.6">
      <c r="A3136" s="18">
        <v>6658</v>
      </c>
      <c r="B3136" s="19"/>
      <c r="C3136" s="28" t="s">
        <v>23536</v>
      </c>
      <c r="D3136" s="21"/>
      <c r="E3136" s="22"/>
      <c r="F3136" s="22"/>
      <c r="G3136" s="22"/>
      <c r="H3136" s="23">
        <v>0</v>
      </c>
      <c r="I3136" s="22"/>
      <c r="J3136" s="23" t="s">
        <v>18202</v>
      </c>
      <c r="K3136" s="22"/>
      <c r="L3136" s="23" t="s">
        <v>20770</v>
      </c>
      <c r="M3136" s="23">
        <v>2017</v>
      </c>
      <c r="N3136" s="22"/>
      <c r="O3136" s="22"/>
      <c r="P3136" s="24"/>
      <c r="Q3136" s="23" t="s">
        <v>20</v>
      </c>
      <c r="R3136" s="23" t="s">
        <v>21</v>
      </c>
      <c r="S3136" s="25"/>
      <c r="T3136" s="26"/>
      <c r="U3136" s="26"/>
      <c r="V3136" s="22"/>
      <c r="W3136" s="27"/>
      <c r="X3136" s="8"/>
      <c r="Y3136" s="8"/>
      <c r="Z3136" s="8"/>
      <c r="AA3136" s="8"/>
      <c r="AB3136" s="8"/>
      <c r="AC3136" s="8"/>
      <c r="AD3136" s="8"/>
      <c r="AE3136" s="8"/>
      <c r="AF3136" s="8"/>
      <c r="AG3136" s="8"/>
      <c r="AH3136" s="8"/>
      <c r="AI3136" s="8"/>
      <c r="AJ3136" s="8"/>
      <c r="AK3136" s="8"/>
    </row>
    <row r="3137" spans="1:37" ht="90.75">
      <c r="A3137" s="18">
        <v>6659</v>
      </c>
      <c r="B3137" s="19"/>
      <c r="C3137" s="28" t="s">
        <v>23537</v>
      </c>
      <c r="D3137" s="28" t="s">
        <v>23538</v>
      </c>
      <c r="E3137" s="22"/>
      <c r="F3137" s="23" t="s">
        <v>1628</v>
      </c>
      <c r="G3137" s="22"/>
      <c r="H3137" s="23">
        <v>0</v>
      </c>
      <c r="I3137" s="22"/>
      <c r="J3137" s="23" t="s">
        <v>18202</v>
      </c>
      <c r="K3137" s="22"/>
      <c r="L3137" s="23" t="s">
        <v>20770</v>
      </c>
      <c r="M3137" s="22"/>
      <c r="N3137" s="22"/>
      <c r="O3137" s="22"/>
      <c r="P3137" s="24"/>
      <c r="Q3137" s="23" t="s">
        <v>36</v>
      </c>
      <c r="R3137" s="23" t="s">
        <v>37</v>
      </c>
      <c r="S3137" s="25"/>
      <c r="T3137" s="26"/>
      <c r="U3137" s="26"/>
      <c r="V3137" s="22"/>
      <c r="W3137" s="27"/>
      <c r="X3137" s="8"/>
      <c r="Y3137" s="8"/>
      <c r="Z3137" s="8"/>
      <c r="AA3137" s="8"/>
      <c r="AB3137" s="8"/>
      <c r="AC3137" s="8"/>
      <c r="AD3137" s="8"/>
      <c r="AE3137" s="8"/>
      <c r="AF3137" s="8"/>
      <c r="AG3137" s="8"/>
      <c r="AH3137" s="8"/>
      <c r="AI3137" s="8"/>
      <c r="AJ3137" s="8"/>
      <c r="AK3137" s="8"/>
    </row>
    <row r="3138" spans="1:37" ht="60.75">
      <c r="A3138" s="18">
        <v>6660</v>
      </c>
      <c r="B3138" s="30" t="s">
        <v>13</v>
      </c>
      <c r="C3138" s="28" t="s">
        <v>23539</v>
      </c>
      <c r="D3138" s="28" t="s">
        <v>23540</v>
      </c>
      <c r="E3138" s="22"/>
      <c r="F3138" s="22"/>
      <c r="G3138" s="22"/>
      <c r="H3138" s="23">
        <v>0</v>
      </c>
      <c r="I3138" s="22"/>
      <c r="J3138" s="23" t="s">
        <v>18202</v>
      </c>
      <c r="K3138" s="22"/>
      <c r="L3138" s="23" t="s">
        <v>18219</v>
      </c>
      <c r="M3138" s="22"/>
      <c r="N3138" s="22"/>
      <c r="O3138" s="22"/>
      <c r="P3138" s="24"/>
      <c r="Q3138" s="23" t="s">
        <v>36</v>
      </c>
      <c r="R3138" s="23" t="s">
        <v>37</v>
      </c>
      <c r="S3138" s="34" t="s">
        <v>23538</v>
      </c>
      <c r="T3138" s="26"/>
      <c r="U3138" s="26"/>
      <c r="V3138" s="22"/>
      <c r="W3138" s="27"/>
      <c r="X3138" s="8"/>
      <c r="Y3138" s="8"/>
      <c r="Z3138" s="8"/>
      <c r="AA3138" s="8"/>
      <c r="AB3138" s="8"/>
      <c r="AC3138" s="8"/>
      <c r="AD3138" s="8"/>
      <c r="AE3138" s="8"/>
      <c r="AF3138" s="8"/>
      <c r="AG3138" s="8"/>
      <c r="AH3138" s="8"/>
      <c r="AI3138" s="8"/>
      <c r="AJ3138" s="8"/>
      <c r="AK3138" s="8"/>
    </row>
    <row r="3139" spans="1:37" ht="30.75">
      <c r="A3139" s="18">
        <v>6661</v>
      </c>
      <c r="B3139" s="19"/>
      <c r="C3139" s="28" t="s">
        <v>23541</v>
      </c>
      <c r="D3139" s="28" t="s">
        <v>23542</v>
      </c>
      <c r="E3139" s="22"/>
      <c r="F3139" s="23" t="s">
        <v>1628</v>
      </c>
      <c r="G3139" s="22"/>
      <c r="H3139" s="23">
        <v>0</v>
      </c>
      <c r="I3139" s="22"/>
      <c r="J3139" s="23" t="s">
        <v>18202</v>
      </c>
      <c r="K3139" s="22"/>
      <c r="L3139" s="23" t="s">
        <v>20770</v>
      </c>
      <c r="M3139" s="22"/>
      <c r="N3139" s="22"/>
      <c r="O3139" s="22"/>
      <c r="P3139" s="24"/>
      <c r="Q3139" s="23" t="s">
        <v>36</v>
      </c>
      <c r="R3139" s="23" t="s">
        <v>37</v>
      </c>
      <c r="S3139" s="25"/>
      <c r="T3139" s="26"/>
      <c r="U3139" s="26"/>
      <c r="V3139" s="22"/>
      <c r="W3139" s="27"/>
      <c r="X3139" s="8"/>
      <c r="Y3139" s="8"/>
      <c r="Z3139" s="8"/>
      <c r="AA3139" s="8"/>
      <c r="AB3139" s="8"/>
      <c r="AC3139" s="8"/>
      <c r="AD3139" s="8"/>
      <c r="AE3139" s="8"/>
      <c r="AF3139" s="8"/>
      <c r="AG3139" s="8"/>
      <c r="AH3139" s="8"/>
      <c r="AI3139" s="8"/>
      <c r="AJ3139" s="8"/>
      <c r="AK3139" s="8"/>
    </row>
    <row r="3140" spans="1:37" ht="150.75">
      <c r="A3140" s="18">
        <v>6662</v>
      </c>
      <c r="B3140" s="19"/>
      <c r="C3140" s="28" t="s">
        <v>23543</v>
      </c>
      <c r="D3140" s="28" t="s">
        <v>23544</v>
      </c>
      <c r="E3140" s="22"/>
      <c r="F3140" s="23" t="s">
        <v>18872</v>
      </c>
      <c r="G3140" s="22"/>
      <c r="H3140" s="23">
        <v>0</v>
      </c>
      <c r="I3140" s="22"/>
      <c r="J3140" s="23" t="s">
        <v>18202</v>
      </c>
      <c r="K3140" s="22"/>
      <c r="L3140" s="23" t="s">
        <v>20770</v>
      </c>
      <c r="M3140" s="22"/>
      <c r="N3140" s="22"/>
      <c r="O3140" s="22"/>
      <c r="P3140" s="24"/>
      <c r="Q3140" s="23" t="s">
        <v>36</v>
      </c>
      <c r="R3140" s="23" t="s">
        <v>37</v>
      </c>
      <c r="S3140" s="25"/>
      <c r="T3140" s="26"/>
      <c r="U3140" s="26"/>
      <c r="V3140" s="22"/>
      <c r="W3140" s="27"/>
      <c r="X3140" s="8"/>
      <c r="Y3140" s="8"/>
      <c r="Z3140" s="8"/>
      <c r="AA3140" s="8"/>
      <c r="AB3140" s="8"/>
      <c r="AC3140" s="8"/>
      <c r="AD3140" s="8"/>
      <c r="AE3140" s="8"/>
      <c r="AF3140" s="8"/>
      <c r="AG3140" s="8"/>
      <c r="AH3140" s="8"/>
      <c r="AI3140" s="8"/>
      <c r="AJ3140" s="8"/>
      <c r="AK3140" s="8"/>
    </row>
    <row r="3141" spans="1:37" ht="180.75">
      <c r="A3141" s="18">
        <v>6663</v>
      </c>
      <c r="B3141" s="19"/>
      <c r="C3141" s="28" t="s">
        <v>23545</v>
      </c>
      <c r="D3141" s="28" t="s">
        <v>23546</v>
      </c>
      <c r="E3141" s="22"/>
      <c r="F3141" s="22"/>
      <c r="G3141" s="22"/>
      <c r="H3141" s="23">
        <v>0</v>
      </c>
      <c r="I3141" s="22"/>
      <c r="J3141" s="23" t="s">
        <v>18202</v>
      </c>
      <c r="K3141" s="31">
        <v>43313</v>
      </c>
      <c r="L3141" s="23" t="s">
        <v>35</v>
      </c>
      <c r="M3141" s="22"/>
      <c r="N3141" s="22"/>
      <c r="O3141" s="22"/>
      <c r="P3141" s="24"/>
      <c r="Q3141" s="23" t="s">
        <v>18377</v>
      </c>
      <c r="R3141" s="22"/>
      <c r="S3141" s="25"/>
      <c r="T3141" s="26"/>
      <c r="U3141" s="26"/>
      <c r="V3141" s="22"/>
      <c r="W3141" s="27"/>
      <c r="X3141" s="8"/>
      <c r="Y3141" s="8"/>
      <c r="Z3141" s="8"/>
      <c r="AA3141" s="8"/>
      <c r="AB3141" s="8"/>
      <c r="AC3141" s="8"/>
      <c r="AD3141" s="8"/>
      <c r="AE3141" s="8"/>
      <c r="AF3141" s="8"/>
      <c r="AG3141" s="8"/>
      <c r="AH3141" s="8"/>
      <c r="AI3141" s="8"/>
      <c r="AJ3141" s="8"/>
      <c r="AK3141" s="8"/>
    </row>
    <row r="3142" spans="1:37" ht="30.75">
      <c r="A3142" s="18">
        <v>6664</v>
      </c>
      <c r="B3142" s="19"/>
      <c r="C3142" s="28" t="s">
        <v>23547</v>
      </c>
      <c r="D3142" s="28" t="s">
        <v>23548</v>
      </c>
      <c r="E3142" s="22"/>
      <c r="F3142" s="22"/>
      <c r="G3142" s="22"/>
      <c r="H3142" s="23">
        <v>0</v>
      </c>
      <c r="I3142" s="22"/>
      <c r="J3142" s="23" t="s">
        <v>18202</v>
      </c>
      <c r="K3142" s="22"/>
      <c r="L3142" s="23" t="s">
        <v>61</v>
      </c>
      <c r="M3142" s="22"/>
      <c r="N3142" s="22"/>
      <c r="O3142" s="22"/>
      <c r="P3142" s="24"/>
      <c r="Q3142" s="22"/>
      <c r="R3142" s="22"/>
      <c r="S3142" s="25"/>
      <c r="T3142" s="26"/>
      <c r="U3142" s="26"/>
      <c r="V3142" s="22"/>
      <c r="W3142" s="27"/>
      <c r="X3142" s="8"/>
      <c r="Y3142" s="8"/>
      <c r="Z3142" s="8"/>
      <c r="AA3142" s="8"/>
      <c r="AB3142" s="8"/>
      <c r="AC3142" s="8"/>
      <c r="AD3142" s="8"/>
      <c r="AE3142" s="8"/>
      <c r="AF3142" s="8"/>
      <c r="AG3142" s="8"/>
      <c r="AH3142" s="8"/>
      <c r="AI3142" s="8"/>
      <c r="AJ3142" s="8"/>
      <c r="AK3142" s="8"/>
    </row>
    <row r="3143" spans="1:37" ht="90.75">
      <c r="A3143" s="18">
        <v>6665</v>
      </c>
      <c r="B3143" s="19"/>
      <c r="C3143" s="28" t="s">
        <v>23549</v>
      </c>
      <c r="D3143" s="28" t="s">
        <v>23550</v>
      </c>
      <c r="E3143" s="22"/>
      <c r="F3143" s="22"/>
      <c r="G3143" s="22"/>
      <c r="H3143" s="23">
        <v>0</v>
      </c>
      <c r="I3143" s="22"/>
      <c r="J3143" s="23" t="s">
        <v>18202</v>
      </c>
      <c r="K3143" s="23" t="s">
        <v>18203</v>
      </c>
      <c r="L3143" s="23" t="s">
        <v>219</v>
      </c>
      <c r="M3143" s="22"/>
      <c r="N3143" s="22"/>
      <c r="O3143" s="22"/>
      <c r="P3143" s="24"/>
      <c r="Q3143" s="23" t="s">
        <v>18820</v>
      </c>
      <c r="R3143" s="38">
        <v>87475000000</v>
      </c>
      <c r="S3143" s="25"/>
      <c r="T3143" s="26"/>
      <c r="U3143" s="26"/>
      <c r="V3143" s="22"/>
      <c r="W3143" s="27"/>
      <c r="X3143" s="8"/>
      <c r="Y3143" s="8"/>
      <c r="Z3143" s="8"/>
      <c r="AA3143" s="8"/>
      <c r="AB3143" s="8"/>
      <c r="AC3143" s="8"/>
      <c r="AD3143" s="8"/>
      <c r="AE3143" s="8"/>
      <c r="AF3143" s="8"/>
      <c r="AG3143" s="8"/>
      <c r="AH3143" s="8"/>
      <c r="AI3143" s="8"/>
      <c r="AJ3143" s="8"/>
      <c r="AK3143" s="8"/>
    </row>
    <row r="3144" spans="1:37" ht="195.75">
      <c r="A3144" s="18">
        <v>6666</v>
      </c>
      <c r="B3144" s="19"/>
      <c r="C3144" s="28" t="s">
        <v>23551</v>
      </c>
      <c r="D3144" s="28" t="s">
        <v>23552</v>
      </c>
      <c r="E3144" s="22"/>
      <c r="F3144" s="23" t="s">
        <v>50</v>
      </c>
      <c r="G3144" s="22"/>
      <c r="H3144" s="23">
        <v>0</v>
      </c>
      <c r="I3144" s="22"/>
      <c r="J3144" s="23" t="s">
        <v>18202</v>
      </c>
      <c r="K3144" s="29">
        <v>43497</v>
      </c>
      <c r="L3144" s="23" t="s">
        <v>96</v>
      </c>
      <c r="M3144" s="22"/>
      <c r="N3144" s="23" t="s">
        <v>18579</v>
      </c>
      <c r="O3144" s="22"/>
      <c r="P3144" s="24"/>
      <c r="Q3144" s="23" t="s">
        <v>18392</v>
      </c>
      <c r="R3144" s="23" t="s">
        <v>127</v>
      </c>
      <c r="S3144" s="25"/>
      <c r="T3144" s="26"/>
      <c r="U3144" s="26"/>
      <c r="V3144" s="22"/>
      <c r="W3144" s="27"/>
      <c r="X3144" s="8"/>
      <c r="Y3144" s="8"/>
      <c r="Z3144" s="8"/>
      <c r="AA3144" s="8"/>
      <c r="AB3144" s="8"/>
      <c r="AC3144" s="8"/>
      <c r="AD3144" s="8"/>
      <c r="AE3144" s="8"/>
      <c r="AF3144" s="8"/>
      <c r="AG3144" s="8"/>
      <c r="AH3144" s="8"/>
      <c r="AI3144" s="8"/>
      <c r="AJ3144" s="8"/>
      <c r="AK3144" s="8"/>
    </row>
    <row r="3145" spans="1:37" ht="135.75">
      <c r="A3145" s="18">
        <v>6669</v>
      </c>
      <c r="B3145" s="19"/>
      <c r="C3145" s="28" t="s">
        <v>23553</v>
      </c>
      <c r="D3145" s="28" t="s">
        <v>23554</v>
      </c>
      <c r="E3145" s="22"/>
      <c r="F3145" s="22"/>
      <c r="G3145" s="22"/>
      <c r="H3145" s="23">
        <v>0</v>
      </c>
      <c r="I3145" s="22"/>
      <c r="J3145" s="23" t="s">
        <v>18202</v>
      </c>
      <c r="K3145" s="22"/>
      <c r="L3145" s="23" t="s">
        <v>17409</v>
      </c>
      <c r="M3145" s="22"/>
      <c r="N3145" s="22"/>
      <c r="O3145" s="22"/>
      <c r="P3145" s="24"/>
      <c r="Q3145" s="22"/>
      <c r="R3145" s="23" t="s">
        <v>21408</v>
      </c>
      <c r="S3145" s="25"/>
      <c r="T3145" s="26"/>
      <c r="U3145" s="32" t="s">
        <v>545</v>
      </c>
      <c r="V3145" s="22"/>
      <c r="W3145" s="27"/>
      <c r="X3145" s="8"/>
      <c r="Y3145" s="8"/>
      <c r="Z3145" s="8"/>
      <c r="AA3145" s="8"/>
      <c r="AB3145" s="8"/>
      <c r="AC3145" s="8"/>
      <c r="AD3145" s="8"/>
      <c r="AE3145" s="8"/>
      <c r="AF3145" s="8"/>
      <c r="AG3145" s="8"/>
      <c r="AH3145" s="8"/>
      <c r="AI3145" s="8"/>
      <c r="AJ3145" s="8"/>
      <c r="AK3145" s="8"/>
    </row>
    <row r="3146" spans="1:37" ht="135.75">
      <c r="A3146" s="18">
        <v>6670</v>
      </c>
      <c r="B3146" s="19"/>
      <c r="C3146" s="28" t="s">
        <v>23555</v>
      </c>
      <c r="D3146" s="28" t="s">
        <v>23556</v>
      </c>
      <c r="E3146" s="22"/>
      <c r="F3146" s="23" t="s">
        <v>22161</v>
      </c>
      <c r="G3146" s="22"/>
      <c r="H3146" s="23">
        <v>0</v>
      </c>
      <c r="I3146" s="22"/>
      <c r="J3146" s="23" t="s">
        <v>18202</v>
      </c>
      <c r="K3146" s="22"/>
      <c r="L3146" s="23" t="s">
        <v>20770</v>
      </c>
      <c r="M3146" s="22"/>
      <c r="N3146" s="22"/>
      <c r="O3146" s="22"/>
      <c r="P3146" s="24"/>
      <c r="Q3146" s="23" t="s">
        <v>36</v>
      </c>
      <c r="R3146" s="23" t="s">
        <v>37</v>
      </c>
      <c r="S3146" s="25"/>
      <c r="T3146" s="26"/>
      <c r="U3146" s="26"/>
      <c r="V3146" s="22"/>
      <c r="W3146" s="27"/>
      <c r="X3146" s="8"/>
      <c r="Y3146" s="8"/>
      <c r="Z3146" s="8"/>
      <c r="AA3146" s="8"/>
      <c r="AB3146" s="8"/>
      <c r="AC3146" s="8"/>
      <c r="AD3146" s="8"/>
      <c r="AE3146" s="8"/>
      <c r="AF3146" s="8"/>
      <c r="AG3146" s="8"/>
      <c r="AH3146" s="8"/>
      <c r="AI3146" s="8"/>
      <c r="AJ3146" s="8"/>
      <c r="AK3146" s="8"/>
    </row>
    <row r="3147" spans="1:37" ht="105.75">
      <c r="A3147" s="18">
        <v>6671</v>
      </c>
      <c r="B3147" s="30" t="s">
        <v>13</v>
      </c>
      <c r="C3147" s="28" t="s">
        <v>23557</v>
      </c>
      <c r="D3147" s="28" t="s">
        <v>23558</v>
      </c>
      <c r="E3147" s="22"/>
      <c r="F3147" s="22"/>
      <c r="G3147" s="22"/>
      <c r="H3147" s="23">
        <v>0</v>
      </c>
      <c r="I3147" s="22"/>
      <c r="J3147" s="23" t="s">
        <v>18202</v>
      </c>
      <c r="K3147" s="22"/>
      <c r="L3147" s="23" t="s">
        <v>18219</v>
      </c>
      <c r="M3147" s="22"/>
      <c r="N3147" s="22"/>
      <c r="O3147" s="22"/>
      <c r="P3147" s="24"/>
      <c r="Q3147" s="23" t="s">
        <v>36</v>
      </c>
      <c r="R3147" s="23" t="s">
        <v>37</v>
      </c>
      <c r="S3147" s="34" t="s">
        <v>23556</v>
      </c>
      <c r="T3147" s="26"/>
      <c r="U3147" s="26"/>
      <c r="V3147" s="22"/>
      <c r="W3147" s="27"/>
      <c r="X3147" s="8"/>
      <c r="Y3147" s="8"/>
      <c r="Z3147" s="8"/>
      <c r="AA3147" s="8"/>
      <c r="AB3147" s="8"/>
      <c r="AC3147" s="8"/>
      <c r="AD3147" s="8"/>
      <c r="AE3147" s="8"/>
      <c r="AF3147" s="8"/>
      <c r="AG3147" s="8"/>
      <c r="AH3147" s="8"/>
      <c r="AI3147" s="8"/>
      <c r="AJ3147" s="8"/>
      <c r="AK3147" s="8"/>
    </row>
    <row r="3148" spans="1:37" ht="120.75">
      <c r="A3148" s="18">
        <v>6672</v>
      </c>
      <c r="B3148" s="19"/>
      <c r="C3148" s="28" t="s">
        <v>23559</v>
      </c>
      <c r="D3148" s="28" t="s">
        <v>23560</v>
      </c>
      <c r="E3148" s="22"/>
      <c r="F3148" s="22"/>
      <c r="G3148" s="22"/>
      <c r="H3148" s="23">
        <v>0</v>
      </c>
      <c r="I3148" s="22"/>
      <c r="J3148" s="23" t="s">
        <v>18202</v>
      </c>
      <c r="K3148" s="22"/>
      <c r="L3148" s="23" t="s">
        <v>18219</v>
      </c>
      <c r="M3148" s="22"/>
      <c r="N3148" s="22"/>
      <c r="O3148" s="22"/>
      <c r="P3148" s="24"/>
      <c r="Q3148" s="23" t="s">
        <v>29</v>
      </c>
      <c r="R3148" s="23" t="s">
        <v>30</v>
      </c>
      <c r="S3148" s="25"/>
      <c r="T3148" s="26"/>
      <c r="U3148" s="26"/>
      <c r="V3148" s="22"/>
      <c r="W3148" s="27"/>
      <c r="X3148" s="8"/>
      <c r="Y3148" s="8"/>
      <c r="Z3148" s="8"/>
      <c r="AA3148" s="8"/>
      <c r="AB3148" s="8"/>
      <c r="AC3148" s="8"/>
      <c r="AD3148" s="8"/>
      <c r="AE3148" s="8"/>
      <c r="AF3148" s="8"/>
      <c r="AG3148" s="8"/>
      <c r="AH3148" s="8"/>
      <c r="AI3148" s="8"/>
      <c r="AJ3148" s="8"/>
      <c r="AK3148" s="8"/>
    </row>
    <row r="3149" spans="1:37" ht="409.6">
      <c r="A3149" s="18">
        <v>6675</v>
      </c>
      <c r="B3149" s="19"/>
      <c r="C3149" s="28" t="s">
        <v>23561</v>
      </c>
      <c r="D3149" s="21"/>
      <c r="E3149" s="22"/>
      <c r="F3149" s="22"/>
      <c r="G3149" s="22"/>
      <c r="H3149" s="23">
        <v>0</v>
      </c>
      <c r="I3149" s="22"/>
      <c r="J3149" s="23" t="s">
        <v>18202</v>
      </c>
      <c r="K3149" s="22"/>
      <c r="L3149" s="23" t="s">
        <v>21045</v>
      </c>
      <c r="M3149" s="23">
        <v>2017</v>
      </c>
      <c r="N3149" s="22"/>
      <c r="O3149" s="22"/>
      <c r="P3149" s="24"/>
      <c r="Q3149" s="23" t="s">
        <v>20</v>
      </c>
      <c r="R3149" s="23" t="s">
        <v>21</v>
      </c>
      <c r="S3149" s="25"/>
      <c r="T3149" s="26"/>
      <c r="U3149" s="26"/>
      <c r="V3149" s="22"/>
      <c r="W3149" s="27"/>
      <c r="X3149" s="8"/>
      <c r="Y3149" s="8"/>
      <c r="Z3149" s="8"/>
      <c r="AA3149" s="8"/>
      <c r="AB3149" s="8"/>
      <c r="AC3149" s="8"/>
      <c r="AD3149" s="8"/>
      <c r="AE3149" s="8"/>
      <c r="AF3149" s="8"/>
      <c r="AG3149" s="8"/>
      <c r="AH3149" s="8"/>
      <c r="AI3149" s="8"/>
      <c r="AJ3149" s="8"/>
      <c r="AK3149" s="8"/>
    </row>
    <row r="3150" spans="1:37" ht="150.75">
      <c r="A3150" s="18">
        <v>6678</v>
      </c>
      <c r="B3150" s="19"/>
      <c r="C3150" s="28" t="s">
        <v>23562</v>
      </c>
      <c r="D3150" s="28" t="s">
        <v>23563</v>
      </c>
      <c r="E3150" s="22"/>
      <c r="F3150" s="23" t="s">
        <v>1628</v>
      </c>
      <c r="G3150" s="22"/>
      <c r="H3150" s="23">
        <v>0</v>
      </c>
      <c r="I3150" s="22"/>
      <c r="J3150" s="23" t="s">
        <v>18202</v>
      </c>
      <c r="K3150" s="22"/>
      <c r="L3150" s="23" t="s">
        <v>20770</v>
      </c>
      <c r="M3150" s="22"/>
      <c r="N3150" s="22"/>
      <c r="O3150" s="22"/>
      <c r="P3150" s="24"/>
      <c r="Q3150" s="23" t="s">
        <v>36</v>
      </c>
      <c r="R3150" s="23" t="s">
        <v>37</v>
      </c>
      <c r="S3150" s="25"/>
      <c r="T3150" s="26"/>
      <c r="U3150" s="26"/>
      <c r="V3150" s="22"/>
      <c r="W3150" s="27"/>
      <c r="X3150" s="8"/>
      <c r="Y3150" s="8"/>
      <c r="Z3150" s="8"/>
      <c r="AA3150" s="8"/>
      <c r="AB3150" s="8"/>
      <c r="AC3150" s="8"/>
      <c r="AD3150" s="8"/>
      <c r="AE3150" s="8"/>
      <c r="AF3150" s="8"/>
      <c r="AG3150" s="8"/>
      <c r="AH3150" s="8"/>
      <c r="AI3150" s="8"/>
      <c r="AJ3150" s="8"/>
      <c r="AK3150" s="8"/>
    </row>
    <row r="3151" spans="1:37" ht="150.75">
      <c r="A3151" s="18">
        <v>6679</v>
      </c>
      <c r="B3151" s="19"/>
      <c r="C3151" s="28" t="s">
        <v>23564</v>
      </c>
      <c r="D3151" s="28" t="s">
        <v>23565</v>
      </c>
      <c r="E3151" s="22"/>
      <c r="F3151" s="23" t="s">
        <v>415</v>
      </c>
      <c r="G3151" s="22"/>
      <c r="H3151" s="23">
        <v>0</v>
      </c>
      <c r="I3151" s="22"/>
      <c r="J3151" s="23" t="s">
        <v>18202</v>
      </c>
      <c r="K3151" s="22"/>
      <c r="L3151" s="23" t="s">
        <v>20770</v>
      </c>
      <c r="M3151" s="22"/>
      <c r="N3151" s="22"/>
      <c r="O3151" s="22"/>
      <c r="P3151" s="24"/>
      <c r="Q3151" s="23" t="s">
        <v>36</v>
      </c>
      <c r="R3151" s="23" t="s">
        <v>37</v>
      </c>
      <c r="S3151" s="25"/>
      <c r="T3151" s="26"/>
      <c r="U3151" s="26"/>
      <c r="V3151" s="22"/>
      <c r="W3151" s="27"/>
      <c r="X3151" s="8"/>
      <c r="Y3151" s="8"/>
      <c r="Z3151" s="8"/>
      <c r="AA3151" s="8"/>
      <c r="AB3151" s="8"/>
      <c r="AC3151" s="8"/>
      <c r="AD3151" s="8"/>
      <c r="AE3151" s="8"/>
      <c r="AF3151" s="8"/>
      <c r="AG3151" s="8"/>
      <c r="AH3151" s="8"/>
      <c r="AI3151" s="8"/>
      <c r="AJ3151" s="8"/>
      <c r="AK3151" s="8"/>
    </row>
    <row r="3152" spans="1:37" ht="150.75">
      <c r="A3152" s="18">
        <v>6680</v>
      </c>
      <c r="B3152" s="19"/>
      <c r="C3152" s="28" t="s">
        <v>23564</v>
      </c>
      <c r="D3152" s="28" t="s">
        <v>23566</v>
      </c>
      <c r="E3152" s="22"/>
      <c r="F3152" s="23" t="s">
        <v>415</v>
      </c>
      <c r="G3152" s="22"/>
      <c r="H3152" s="23">
        <v>0</v>
      </c>
      <c r="I3152" s="22"/>
      <c r="J3152" s="23" t="s">
        <v>18202</v>
      </c>
      <c r="K3152" s="22"/>
      <c r="L3152" s="23" t="s">
        <v>20770</v>
      </c>
      <c r="M3152" s="22"/>
      <c r="N3152" s="22"/>
      <c r="O3152" s="22"/>
      <c r="P3152" s="24"/>
      <c r="Q3152" s="23" t="s">
        <v>36</v>
      </c>
      <c r="R3152" s="23" t="s">
        <v>37</v>
      </c>
      <c r="S3152" s="25"/>
      <c r="T3152" s="26"/>
      <c r="U3152" s="26"/>
      <c r="V3152" s="22"/>
      <c r="W3152" s="27"/>
      <c r="X3152" s="8"/>
      <c r="Y3152" s="8"/>
      <c r="Z3152" s="8"/>
      <c r="AA3152" s="8"/>
      <c r="AB3152" s="8"/>
      <c r="AC3152" s="8"/>
      <c r="AD3152" s="8"/>
      <c r="AE3152" s="8"/>
      <c r="AF3152" s="8"/>
      <c r="AG3152" s="8"/>
      <c r="AH3152" s="8"/>
      <c r="AI3152" s="8"/>
      <c r="AJ3152" s="8"/>
      <c r="AK3152" s="8"/>
    </row>
    <row r="3153" spans="1:37" ht="120.75">
      <c r="A3153" s="18">
        <v>6681</v>
      </c>
      <c r="B3153" s="19"/>
      <c r="C3153" s="28" t="s">
        <v>23567</v>
      </c>
      <c r="D3153" s="28" t="s">
        <v>23568</v>
      </c>
      <c r="E3153" s="22"/>
      <c r="F3153" s="22"/>
      <c r="G3153" s="22"/>
      <c r="H3153" s="23">
        <v>0</v>
      </c>
      <c r="I3153" s="22"/>
      <c r="J3153" s="23" t="s">
        <v>18202</v>
      </c>
      <c r="K3153" s="22"/>
      <c r="L3153" s="23" t="s">
        <v>17409</v>
      </c>
      <c r="M3153" s="22"/>
      <c r="N3153" s="22"/>
      <c r="O3153" s="22"/>
      <c r="P3153" s="24"/>
      <c r="Q3153" s="22"/>
      <c r="R3153" s="23" t="s">
        <v>6887</v>
      </c>
      <c r="S3153" s="25"/>
      <c r="T3153" s="26"/>
      <c r="U3153" s="32" t="s">
        <v>545</v>
      </c>
      <c r="V3153" s="22"/>
      <c r="W3153" s="27"/>
      <c r="X3153" s="8"/>
      <c r="Y3153" s="8"/>
      <c r="Z3153" s="8"/>
      <c r="AA3153" s="8"/>
      <c r="AB3153" s="8"/>
      <c r="AC3153" s="8"/>
      <c r="AD3153" s="8"/>
      <c r="AE3153" s="8"/>
      <c r="AF3153" s="8"/>
      <c r="AG3153" s="8"/>
      <c r="AH3153" s="8"/>
      <c r="AI3153" s="8"/>
      <c r="AJ3153" s="8"/>
      <c r="AK3153" s="8"/>
    </row>
    <row r="3154" spans="1:37" ht="75.75">
      <c r="A3154" s="18">
        <v>6684</v>
      </c>
      <c r="B3154" s="19"/>
      <c r="C3154" s="28" t="s">
        <v>23569</v>
      </c>
      <c r="D3154" s="28" t="s">
        <v>23570</v>
      </c>
      <c r="E3154" s="23" t="s">
        <v>23571</v>
      </c>
      <c r="F3154" s="23" t="s">
        <v>23572</v>
      </c>
      <c r="G3154" s="22"/>
      <c r="H3154" s="23">
        <v>0</v>
      </c>
      <c r="I3154" s="22"/>
      <c r="J3154" s="23" t="s">
        <v>18202</v>
      </c>
      <c r="K3154" s="22"/>
      <c r="L3154" s="23" t="s">
        <v>20770</v>
      </c>
      <c r="M3154" s="22"/>
      <c r="N3154" s="22"/>
      <c r="O3154" s="22"/>
      <c r="P3154" s="24"/>
      <c r="Q3154" s="22"/>
      <c r="R3154" s="23" t="s">
        <v>18304</v>
      </c>
      <c r="S3154" s="25"/>
      <c r="T3154" s="26"/>
      <c r="U3154" s="26"/>
      <c r="V3154" s="22"/>
      <c r="W3154" s="27"/>
      <c r="X3154" s="8"/>
      <c r="Y3154" s="8"/>
      <c r="Z3154" s="8"/>
      <c r="AA3154" s="8"/>
      <c r="AB3154" s="8"/>
      <c r="AC3154" s="8"/>
      <c r="AD3154" s="8"/>
      <c r="AE3154" s="8"/>
      <c r="AF3154" s="8"/>
      <c r="AG3154" s="8"/>
      <c r="AH3154" s="8"/>
      <c r="AI3154" s="8"/>
      <c r="AJ3154" s="8"/>
      <c r="AK3154" s="8"/>
    </row>
    <row r="3155" spans="1:37" ht="60.75">
      <c r="A3155" s="18">
        <v>6685</v>
      </c>
      <c r="B3155" s="19"/>
      <c r="C3155" s="28" t="s">
        <v>23573</v>
      </c>
      <c r="D3155" s="28" t="s">
        <v>23574</v>
      </c>
      <c r="E3155" s="23" t="s">
        <v>23575</v>
      </c>
      <c r="F3155" s="23" t="s">
        <v>23576</v>
      </c>
      <c r="G3155" s="22"/>
      <c r="H3155" s="23">
        <v>0</v>
      </c>
      <c r="I3155" s="22"/>
      <c r="J3155" s="23" t="s">
        <v>18202</v>
      </c>
      <c r="K3155" s="22"/>
      <c r="L3155" s="23" t="s">
        <v>20770</v>
      </c>
      <c r="M3155" s="22"/>
      <c r="N3155" s="22"/>
      <c r="O3155" s="22"/>
      <c r="P3155" s="24"/>
      <c r="Q3155" s="22"/>
      <c r="R3155" s="23" t="s">
        <v>18304</v>
      </c>
      <c r="S3155" s="25"/>
      <c r="T3155" s="26"/>
      <c r="U3155" s="26"/>
      <c r="V3155" s="22"/>
      <c r="W3155" s="27"/>
      <c r="X3155" s="8"/>
      <c r="Y3155" s="8"/>
      <c r="Z3155" s="8"/>
      <c r="AA3155" s="8"/>
      <c r="AB3155" s="8"/>
      <c r="AC3155" s="8"/>
      <c r="AD3155" s="8"/>
      <c r="AE3155" s="8"/>
      <c r="AF3155" s="8"/>
      <c r="AG3155" s="8"/>
      <c r="AH3155" s="8"/>
      <c r="AI3155" s="8"/>
      <c r="AJ3155" s="8"/>
      <c r="AK3155" s="8"/>
    </row>
    <row r="3156" spans="1:37" ht="315.75">
      <c r="A3156" s="18">
        <v>6686</v>
      </c>
      <c r="B3156" s="19"/>
      <c r="C3156" s="28" t="s">
        <v>23577</v>
      </c>
      <c r="D3156" s="28" t="s">
        <v>23578</v>
      </c>
      <c r="E3156" s="22"/>
      <c r="F3156" s="23" t="s">
        <v>23579</v>
      </c>
      <c r="G3156" s="23" t="s">
        <v>19335</v>
      </c>
      <c r="H3156" s="23">
        <v>0</v>
      </c>
      <c r="I3156" s="22"/>
      <c r="J3156" s="23" t="s">
        <v>18202</v>
      </c>
      <c r="K3156" s="29">
        <v>43497</v>
      </c>
      <c r="L3156" s="23" t="s">
        <v>19617</v>
      </c>
      <c r="M3156" s="22"/>
      <c r="N3156" s="23" t="s">
        <v>2651</v>
      </c>
      <c r="O3156" s="22"/>
      <c r="P3156" s="24"/>
      <c r="Q3156" s="23" t="s">
        <v>29</v>
      </c>
      <c r="R3156" s="23" t="s">
        <v>30</v>
      </c>
      <c r="S3156" s="25"/>
      <c r="T3156" s="26"/>
      <c r="U3156" s="26"/>
      <c r="V3156" s="22"/>
      <c r="W3156" s="27"/>
      <c r="X3156" s="8"/>
      <c r="Y3156" s="8"/>
      <c r="Z3156" s="8"/>
      <c r="AA3156" s="8"/>
      <c r="AB3156" s="8"/>
      <c r="AC3156" s="8"/>
      <c r="AD3156" s="8"/>
      <c r="AE3156" s="8"/>
      <c r="AF3156" s="8"/>
      <c r="AG3156" s="8"/>
      <c r="AH3156" s="8"/>
      <c r="AI3156" s="8"/>
      <c r="AJ3156" s="8"/>
      <c r="AK3156" s="8"/>
    </row>
    <row r="3157" spans="1:37" ht="409.6">
      <c r="A3157" s="18">
        <v>6687</v>
      </c>
      <c r="B3157" s="19"/>
      <c r="C3157" s="28" t="s">
        <v>23580</v>
      </c>
      <c r="D3157" s="21"/>
      <c r="E3157" s="22"/>
      <c r="F3157" s="22"/>
      <c r="G3157" s="22"/>
      <c r="H3157" s="23">
        <v>0</v>
      </c>
      <c r="I3157" s="22"/>
      <c r="J3157" s="23" t="s">
        <v>18202</v>
      </c>
      <c r="K3157" s="22"/>
      <c r="L3157" s="23" t="s">
        <v>22554</v>
      </c>
      <c r="M3157" s="23">
        <v>2017</v>
      </c>
      <c r="N3157" s="22"/>
      <c r="O3157" s="22"/>
      <c r="P3157" s="24"/>
      <c r="Q3157" s="23" t="s">
        <v>20</v>
      </c>
      <c r="R3157" s="23" t="s">
        <v>21</v>
      </c>
      <c r="S3157" s="25"/>
      <c r="T3157" s="26"/>
      <c r="U3157" s="26"/>
      <c r="V3157" s="22"/>
      <c r="W3157" s="27"/>
      <c r="X3157" s="8"/>
      <c r="Y3157" s="8"/>
      <c r="Z3157" s="8"/>
      <c r="AA3157" s="8"/>
      <c r="AB3157" s="8"/>
      <c r="AC3157" s="8"/>
      <c r="AD3157" s="8"/>
      <c r="AE3157" s="8"/>
      <c r="AF3157" s="8"/>
      <c r="AG3157" s="8"/>
      <c r="AH3157" s="8"/>
      <c r="AI3157" s="8"/>
      <c r="AJ3157" s="8"/>
      <c r="AK3157" s="8"/>
    </row>
    <row r="3158" spans="1:37" ht="90.75">
      <c r="A3158" s="18">
        <v>6688</v>
      </c>
      <c r="B3158" s="30" t="s">
        <v>13</v>
      </c>
      <c r="C3158" s="28" t="s">
        <v>23581</v>
      </c>
      <c r="D3158" s="28" t="s">
        <v>23582</v>
      </c>
      <c r="E3158" s="22"/>
      <c r="F3158" s="23" t="s">
        <v>50</v>
      </c>
      <c r="G3158" s="22"/>
      <c r="H3158" s="23">
        <v>0</v>
      </c>
      <c r="I3158" s="22"/>
      <c r="J3158" s="23" t="s">
        <v>18202</v>
      </c>
      <c r="K3158" s="23" t="s">
        <v>18203</v>
      </c>
      <c r="L3158" s="23" t="s">
        <v>35</v>
      </c>
      <c r="M3158" s="22"/>
      <c r="N3158" s="22"/>
      <c r="O3158" s="23" t="s">
        <v>2820</v>
      </c>
      <c r="P3158" s="24"/>
      <c r="Q3158" s="23" t="s">
        <v>99</v>
      </c>
      <c r="R3158" s="23" t="s">
        <v>10886</v>
      </c>
      <c r="S3158" s="25"/>
      <c r="T3158" s="26"/>
      <c r="U3158" s="26"/>
      <c r="V3158" s="22"/>
      <c r="W3158" s="27"/>
      <c r="X3158" s="8"/>
      <c r="Y3158" s="8"/>
      <c r="Z3158" s="8"/>
      <c r="AA3158" s="8"/>
      <c r="AB3158" s="8"/>
      <c r="AC3158" s="8"/>
      <c r="AD3158" s="8"/>
      <c r="AE3158" s="8"/>
      <c r="AF3158" s="8"/>
      <c r="AG3158" s="8"/>
      <c r="AH3158" s="8"/>
      <c r="AI3158" s="8"/>
      <c r="AJ3158" s="8"/>
      <c r="AK3158" s="8"/>
    </row>
    <row r="3159" spans="1:37" ht="75.75">
      <c r="A3159" s="18">
        <v>6693</v>
      </c>
      <c r="B3159" s="19"/>
      <c r="C3159" s="28" t="s">
        <v>23583</v>
      </c>
      <c r="D3159" s="28" t="s">
        <v>23584</v>
      </c>
      <c r="E3159" s="22"/>
      <c r="F3159" s="23" t="s">
        <v>50</v>
      </c>
      <c r="G3159" s="22"/>
      <c r="H3159" s="23">
        <v>0</v>
      </c>
      <c r="I3159" s="22"/>
      <c r="J3159" s="23" t="s">
        <v>18202</v>
      </c>
      <c r="K3159" s="29">
        <v>43497</v>
      </c>
      <c r="L3159" s="23" t="s">
        <v>96</v>
      </c>
      <c r="M3159" s="22"/>
      <c r="N3159" s="23" t="s">
        <v>97</v>
      </c>
      <c r="O3159" s="22"/>
      <c r="P3159" s="24"/>
      <c r="Q3159" s="23" t="s">
        <v>18392</v>
      </c>
      <c r="R3159" s="23" t="s">
        <v>127</v>
      </c>
      <c r="S3159" s="25"/>
      <c r="T3159" s="26"/>
      <c r="U3159" s="26"/>
      <c r="V3159" s="22"/>
      <c r="W3159" s="27"/>
      <c r="X3159" s="8"/>
      <c r="Y3159" s="8"/>
      <c r="Z3159" s="8"/>
      <c r="AA3159" s="8"/>
      <c r="AB3159" s="8"/>
      <c r="AC3159" s="8"/>
      <c r="AD3159" s="8"/>
      <c r="AE3159" s="8"/>
      <c r="AF3159" s="8"/>
      <c r="AG3159" s="8"/>
      <c r="AH3159" s="8"/>
      <c r="AI3159" s="8"/>
      <c r="AJ3159" s="8"/>
      <c r="AK3159" s="8"/>
    </row>
    <row r="3160" spans="1:37" ht="75.75">
      <c r="A3160" s="18">
        <v>6694</v>
      </c>
      <c r="B3160" s="19"/>
      <c r="C3160" s="28" t="s">
        <v>23585</v>
      </c>
      <c r="D3160" s="28" t="s">
        <v>23586</v>
      </c>
      <c r="E3160" s="22"/>
      <c r="F3160" s="23" t="s">
        <v>266</v>
      </c>
      <c r="G3160" s="22"/>
      <c r="H3160" s="23">
        <v>0</v>
      </c>
      <c r="I3160" s="22"/>
      <c r="J3160" s="23" t="s">
        <v>18202</v>
      </c>
      <c r="K3160" s="23" t="s">
        <v>18203</v>
      </c>
      <c r="L3160" s="23" t="s">
        <v>18223</v>
      </c>
      <c r="M3160" s="22"/>
      <c r="N3160" s="22"/>
      <c r="O3160" s="22"/>
      <c r="P3160" s="24"/>
      <c r="Q3160" s="23" t="s">
        <v>29</v>
      </c>
      <c r="R3160" s="23" t="s">
        <v>30</v>
      </c>
      <c r="S3160" s="25"/>
      <c r="T3160" s="26"/>
      <c r="U3160" s="26"/>
      <c r="V3160" s="22"/>
      <c r="W3160" s="27"/>
      <c r="X3160" s="8"/>
      <c r="Y3160" s="8"/>
      <c r="Z3160" s="8"/>
      <c r="AA3160" s="8"/>
      <c r="AB3160" s="8"/>
      <c r="AC3160" s="8"/>
      <c r="AD3160" s="8"/>
      <c r="AE3160" s="8"/>
      <c r="AF3160" s="8"/>
      <c r="AG3160" s="8"/>
      <c r="AH3160" s="8"/>
      <c r="AI3160" s="8"/>
      <c r="AJ3160" s="8"/>
      <c r="AK3160" s="8"/>
    </row>
    <row r="3161" spans="1:37" ht="105.75">
      <c r="A3161" s="18">
        <v>6695</v>
      </c>
      <c r="B3161" s="19"/>
      <c r="C3161" s="28" t="s">
        <v>23585</v>
      </c>
      <c r="D3161" s="28" t="s">
        <v>23587</v>
      </c>
      <c r="E3161" s="22"/>
      <c r="F3161" s="23" t="s">
        <v>50</v>
      </c>
      <c r="G3161" s="23" t="s">
        <v>21477</v>
      </c>
      <c r="H3161" s="23">
        <v>0</v>
      </c>
      <c r="I3161" s="22"/>
      <c r="J3161" s="23" t="s">
        <v>18202</v>
      </c>
      <c r="K3161" s="29">
        <v>43497</v>
      </c>
      <c r="L3161" s="23" t="s">
        <v>19617</v>
      </c>
      <c r="M3161" s="22"/>
      <c r="N3161" s="23" t="s">
        <v>18247</v>
      </c>
      <c r="O3161" s="22"/>
      <c r="P3161" s="24"/>
      <c r="Q3161" s="23" t="s">
        <v>29</v>
      </c>
      <c r="R3161" s="23" t="s">
        <v>30</v>
      </c>
      <c r="S3161" s="25"/>
      <c r="T3161" s="26"/>
      <c r="U3161" s="26"/>
      <c r="V3161" s="22"/>
      <c r="W3161" s="27"/>
      <c r="X3161" s="8"/>
      <c r="Y3161" s="8"/>
      <c r="Z3161" s="8"/>
      <c r="AA3161" s="8"/>
      <c r="AB3161" s="8"/>
      <c r="AC3161" s="8"/>
      <c r="AD3161" s="8"/>
      <c r="AE3161" s="8"/>
      <c r="AF3161" s="8"/>
      <c r="AG3161" s="8"/>
      <c r="AH3161" s="8"/>
      <c r="AI3161" s="8"/>
      <c r="AJ3161" s="8"/>
      <c r="AK3161" s="8"/>
    </row>
    <row r="3162" spans="1:37" ht="105.75">
      <c r="A3162" s="18">
        <v>6696</v>
      </c>
      <c r="B3162" s="19"/>
      <c r="C3162" s="28" t="s">
        <v>23585</v>
      </c>
      <c r="D3162" s="28" t="s">
        <v>23588</v>
      </c>
      <c r="E3162" s="22"/>
      <c r="F3162" s="23" t="s">
        <v>415</v>
      </c>
      <c r="G3162" s="23" t="s">
        <v>21477</v>
      </c>
      <c r="H3162" s="23">
        <v>0</v>
      </c>
      <c r="I3162" s="22"/>
      <c r="J3162" s="23" t="s">
        <v>18202</v>
      </c>
      <c r="K3162" s="29">
        <v>43497</v>
      </c>
      <c r="L3162" s="23" t="s">
        <v>19617</v>
      </c>
      <c r="M3162" s="22"/>
      <c r="N3162" s="23" t="s">
        <v>18247</v>
      </c>
      <c r="O3162" s="22"/>
      <c r="P3162" s="24"/>
      <c r="Q3162" s="23" t="s">
        <v>29</v>
      </c>
      <c r="R3162" s="23" t="s">
        <v>30</v>
      </c>
      <c r="S3162" s="25"/>
      <c r="T3162" s="26"/>
      <c r="U3162" s="26"/>
      <c r="V3162" s="22"/>
      <c r="W3162" s="27"/>
      <c r="X3162" s="8"/>
      <c r="Y3162" s="8"/>
      <c r="Z3162" s="8"/>
      <c r="AA3162" s="8"/>
      <c r="AB3162" s="8"/>
      <c r="AC3162" s="8"/>
      <c r="AD3162" s="8"/>
      <c r="AE3162" s="8"/>
      <c r="AF3162" s="8"/>
      <c r="AG3162" s="8"/>
      <c r="AH3162" s="8"/>
      <c r="AI3162" s="8"/>
      <c r="AJ3162" s="8"/>
      <c r="AK3162" s="8"/>
    </row>
    <row r="3163" spans="1:37" ht="165.75">
      <c r="A3163" s="18">
        <v>6699</v>
      </c>
      <c r="B3163" s="19"/>
      <c r="C3163" s="28" t="s">
        <v>23589</v>
      </c>
      <c r="D3163" s="28" t="s">
        <v>23590</v>
      </c>
      <c r="E3163" s="22"/>
      <c r="F3163" s="22"/>
      <c r="G3163" s="22"/>
      <c r="H3163" s="23">
        <v>0</v>
      </c>
      <c r="I3163" s="22"/>
      <c r="J3163" s="23" t="s">
        <v>18202</v>
      </c>
      <c r="K3163" s="22"/>
      <c r="L3163" s="23" t="s">
        <v>61</v>
      </c>
      <c r="M3163" s="22"/>
      <c r="N3163" s="22"/>
      <c r="O3163" s="22"/>
      <c r="P3163" s="24"/>
      <c r="Q3163" s="22"/>
      <c r="R3163" s="22"/>
      <c r="S3163" s="25"/>
      <c r="T3163" s="26"/>
      <c r="U3163" s="26"/>
      <c r="V3163" s="22"/>
      <c r="W3163" s="27"/>
      <c r="X3163" s="8"/>
      <c r="Y3163" s="8"/>
      <c r="Z3163" s="8"/>
      <c r="AA3163" s="8"/>
      <c r="AB3163" s="8"/>
      <c r="AC3163" s="8"/>
      <c r="AD3163" s="8"/>
      <c r="AE3163" s="8"/>
      <c r="AF3163" s="8"/>
      <c r="AG3163" s="8"/>
      <c r="AH3163" s="8"/>
      <c r="AI3163" s="8"/>
      <c r="AJ3163" s="8"/>
      <c r="AK3163" s="8"/>
    </row>
    <row r="3164" spans="1:37" ht="60.75">
      <c r="A3164" s="18">
        <v>6701</v>
      </c>
      <c r="B3164" s="19"/>
      <c r="C3164" s="28" t="s">
        <v>23591</v>
      </c>
      <c r="D3164" s="28" t="s">
        <v>23592</v>
      </c>
      <c r="E3164" s="22"/>
      <c r="F3164" s="23" t="s">
        <v>50</v>
      </c>
      <c r="G3164" s="22"/>
      <c r="H3164" s="23">
        <v>0</v>
      </c>
      <c r="I3164" s="22"/>
      <c r="J3164" s="23" t="s">
        <v>18202</v>
      </c>
      <c r="K3164" s="29">
        <v>43497</v>
      </c>
      <c r="L3164" s="23" t="s">
        <v>96</v>
      </c>
      <c r="M3164" s="22"/>
      <c r="N3164" s="23" t="s">
        <v>23593</v>
      </c>
      <c r="O3164" s="22"/>
      <c r="P3164" s="24"/>
      <c r="Q3164" s="23" t="s">
        <v>18392</v>
      </c>
      <c r="R3164" s="23" t="s">
        <v>127</v>
      </c>
      <c r="S3164" s="25"/>
      <c r="T3164" s="26"/>
      <c r="U3164" s="26"/>
      <c r="V3164" s="22"/>
      <c r="W3164" s="27"/>
      <c r="X3164" s="8"/>
      <c r="Y3164" s="8"/>
      <c r="Z3164" s="8"/>
      <c r="AA3164" s="8"/>
      <c r="AB3164" s="8"/>
      <c r="AC3164" s="8"/>
      <c r="AD3164" s="8"/>
      <c r="AE3164" s="8"/>
      <c r="AF3164" s="8"/>
      <c r="AG3164" s="8"/>
      <c r="AH3164" s="8"/>
      <c r="AI3164" s="8"/>
      <c r="AJ3164" s="8"/>
      <c r="AK3164" s="8"/>
    </row>
    <row r="3165" spans="1:37" ht="60.75">
      <c r="A3165" s="18">
        <v>6702</v>
      </c>
      <c r="B3165" s="19"/>
      <c r="C3165" s="28" t="s">
        <v>23594</v>
      </c>
      <c r="D3165" s="28" t="s">
        <v>23595</v>
      </c>
      <c r="E3165" s="22"/>
      <c r="F3165" s="23" t="s">
        <v>266</v>
      </c>
      <c r="G3165" s="22"/>
      <c r="H3165" s="23">
        <v>0</v>
      </c>
      <c r="I3165" s="22"/>
      <c r="J3165" s="23" t="s">
        <v>18202</v>
      </c>
      <c r="K3165" s="29">
        <v>43497</v>
      </c>
      <c r="L3165" s="23" t="s">
        <v>96</v>
      </c>
      <c r="M3165" s="22"/>
      <c r="N3165" s="23" t="s">
        <v>20331</v>
      </c>
      <c r="O3165" s="22"/>
      <c r="P3165" s="24"/>
      <c r="Q3165" s="23" t="s">
        <v>18392</v>
      </c>
      <c r="R3165" s="23" t="s">
        <v>127</v>
      </c>
      <c r="S3165" s="25"/>
      <c r="T3165" s="26"/>
      <c r="U3165" s="26"/>
      <c r="V3165" s="22"/>
      <c r="W3165" s="27"/>
      <c r="X3165" s="8"/>
      <c r="Y3165" s="8"/>
      <c r="Z3165" s="8"/>
      <c r="AA3165" s="8"/>
      <c r="AB3165" s="8"/>
      <c r="AC3165" s="8"/>
      <c r="AD3165" s="8"/>
      <c r="AE3165" s="8"/>
      <c r="AF3165" s="8"/>
      <c r="AG3165" s="8"/>
      <c r="AH3165" s="8"/>
      <c r="AI3165" s="8"/>
      <c r="AJ3165" s="8"/>
      <c r="AK3165" s="8"/>
    </row>
    <row r="3166" spans="1:37" ht="60.75">
      <c r="A3166" s="18">
        <v>6703</v>
      </c>
      <c r="B3166" s="19"/>
      <c r="C3166" s="28" t="s">
        <v>23596</v>
      </c>
      <c r="D3166" s="28" t="s">
        <v>23597</v>
      </c>
      <c r="E3166" s="22"/>
      <c r="F3166" s="22"/>
      <c r="G3166" s="22"/>
      <c r="H3166" s="23">
        <v>0</v>
      </c>
      <c r="I3166" s="22"/>
      <c r="J3166" s="23" t="s">
        <v>18202</v>
      </c>
      <c r="K3166" s="22"/>
      <c r="L3166" s="23" t="s">
        <v>18219</v>
      </c>
      <c r="M3166" s="22"/>
      <c r="N3166" s="22"/>
      <c r="O3166" s="22"/>
      <c r="P3166" s="24"/>
      <c r="Q3166" s="23" t="s">
        <v>29</v>
      </c>
      <c r="R3166" s="23" t="s">
        <v>30</v>
      </c>
      <c r="S3166" s="25"/>
      <c r="T3166" s="26"/>
      <c r="U3166" s="26"/>
      <c r="V3166" s="22"/>
      <c r="W3166" s="27"/>
      <c r="X3166" s="8"/>
      <c r="Y3166" s="8"/>
      <c r="Z3166" s="8"/>
      <c r="AA3166" s="8"/>
      <c r="AB3166" s="8"/>
      <c r="AC3166" s="8"/>
      <c r="AD3166" s="8"/>
      <c r="AE3166" s="8"/>
      <c r="AF3166" s="8"/>
      <c r="AG3166" s="8"/>
      <c r="AH3166" s="8"/>
      <c r="AI3166" s="8"/>
      <c r="AJ3166" s="8"/>
      <c r="AK3166" s="8"/>
    </row>
    <row r="3167" spans="1:37" ht="75.75">
      <c r="A3167" s="18">
        <v>6704</v>
      </c>
      <c r="B3167" s="19"/>
      <c r="C3167" s="28" t="s">
        <v>23598</v>
      </c>
      <c r="D3167" s="28" t="s">
        <v>23599</v>
      </c>
      <c r="E3167" s="22"/>
      <c r="F3167" s="22"/>
      <c r="G3167" s="22"/>
      <c r="H3167" s="23">
        <v>0</v>
      </c>
      <c r="I3167" s="22"/>
      <c r="J3167" s="23" t="s">
        <v>18202</v>
      </c>
      <c r="K3167" s="22"/>
      <c r="L3167" s="23" t="s">
        <v>20770</v>
      </c>
      <c r="M3167" s="22"/>
      <c r="N3167" s="22"/>
      <c r="O3167" s="22"/>
      <c r="P3167" s="24"/>
      <c r="Q3167" s="23" t="s">
        <v>29</v>
      </c>
      <c r="R3167" s="23" t="s">
        <v>30</v>
      </c>
      <c r="S3167" s="25"/>
      <c r="T3167" s="26"/>
      <c r="U3167" s="26"/>
      <c r="V3167" s="22"/>
      <c r="W3167" s="27"/>
      <c r="X3167" s="8"/>
      <c r="Y3167" s="8"/>
      <c r="Z3167" s="8"/>
      <c r="AA3167" s="8"/>
      <c r="AB3167" s="8"/>
      <c r="AC3167" s="8"/>
      <c r="AD3167" s="8"/>
      <c r="AE3167" s="8"/>
      <c r="AF3167" s="8"/>
      <c r="AG3167" s="8"/>
      <c r="AH3167" s="8"/>
      <c r="AI3167" s="8"/>
      <c r="AJ3167" s="8"/>
      <c r="AK3167" s="8"/>
    </row>
    <row r="3168" spans="1:37" ht="105.75">
      <c r="A3168" s="18">
        <v>6705</v>
      </c>
      <c r="B3168" s="19"/>
      <c r="C3168" s="28" t="s">
        <v>23600</v>
      </c>
      <c r="D3168" s="28" t="s">
        <v>23601</v>
      </c>
      <c r="E3168" s="22"/>
      <c r="F3168" s="23" t="s">
        <v>108</v>
      </c>
      <c r="G3168" s="22"/>
      <c r="H3168" s="23">
        <v>0</v>
      </c>
      <c r="I3168" s="22"/>
      <c r="J3168" s="23" t="s">
        <v>18202</v>
      </c>
      <c r="K3168" s="22"/>
      <c r="L3168" s="23" t="s">
        <v>20770</v>
      </c>
      <c r="M3168" s="23" t="s">
        <v>11857</v>
      </c>
      <c r="N3168" s="22"/>
      <c r="O3168" s="22"/>
      <c r="P3168" s="24"/>
      <c r="Q3168" s="23" t="s">
        <v>29</v>
      </c>
      <c r="R3168" s="23" t="s">
        <v>30</v>
      </c>
      <c r="S3168" s="25"/>
      <c r="T3168" s="26"/>
      <c r="U3168" s="26"/>
      <c r="V3168" s="22"/>
      <c r="W3168" s="27"/>
      <c r="X3168" s="8"/>
      <c r="Y3168" s="8"/>
      <c r="Z3168" s="8"/>
      <c r="AA3168" s="8"/>
      <c r="AB3168" s="8"/>
      <c r="AC3168" s="8"/>
      <c r="AD3168" s="8"/>
      <c r="AE3168" s="8"/>
      <c r="AF3168" s="8"/>
      <c r="AG3168" s="8"/>
      <c r="AH3168" s="8"/>
      <c r="AI3168" s="8"/>
      <c r="AJ3168" s="8"/>
      <c r="AK3168" s="8"/>
    </row>
    <row r="3169" spans="1:37" ht="409.6">
      <c r="A3169" s="18">
        <v>6706</v>
      </c>
      <c r="B3169" s="19"/>
      <c r="C3169" s="28" t="s">
        <v>23602</v>
      </c>
      <c r="D3169" s="21"/>
      <c r="E3169" s="22"/>
      <c r="F3169" s="22"/>
      <c r="G3169" s="22"/>
      <c r="H3169" s="23">
        <v>0</v>
      </c>
      <c r="I3169" s="22"/>
      <c r="J3169" s="23" t="s">
        <v>18202</v>
      </c>
      <c r="K3169" s="22"/>
      <c r="L3169" s="23" t="s">
        <v>21045</v>
      </c>
      <c r="M3169" s="23">
        <v>2017</v>
      </c>
      <c r="N3169" s="22"/>
      <c r="O3169" s="22"/>
      <c r="P3169" s="24"/>
      <c r="Q3169" s="23" t="s">
        <v>20</v>
      </c>
      <c r="R3169" s="23" t="s">
        <v>21</v>
      </c>
      <c r="S3169" s="25"/>
      <c r="T3169" s="26"/>
      <c r="U3169" s="26"/>
      <c r="V3169" s="22"/>
      <c r="W3169" s="27"/>
      <c r="X3169" s="8"/>
      <c r="Y3169" s="8"/>
      <c r="Z3169" s="8"/>
      <c r="AA3169" s="8"/>
      <c r="AB3169" s="8"/>
      <c r="AC3169" s="8"/>
      <c r="AD3169" s="8"/>
      <c r="AE3169" s="8"/>
      <c r="AF3169" s="8"/>
      <c r="AG3169" s="8"/>
      <c r="AH3169" s="8"/>
      <c r="AI3169" s="8"/>
      <c r="AJ3169" s="8"/>
      <c r="AK3169" s="8"/>
    </row>
    <row r="3170" spans="1:37" ht="345.75">
      <c r="A3170" s="18">
        <v>6708</v>
      </c>
      <c r="B3170" s="19"/>
      <c r="C3170" s="28" t="s">
        <v>23603</v>
      </c>
      <c r="D3170" s="28" t="s">
        <v>23604</v>
      </c>
      <c r="E3170" s="22"/>
      <c r="F3170" s="22"/>
      <c r="G3170" s="22"/>
      <c r="H3170" s="23">
        <v>0</v>
      </c>
      <c r="I3170" s="22"/>
      <c r="J3170" s="23" t="s">
        <v>18202</v>
      </c>
      <c r="K3170" s="22"/>
      <c r="L3170" s="23" t="s">
        <v>18219</v>
      </c>
      <c r="M3170" s="22"/>
      <c r="N3170" s="22"/>
      <c r="O3170" s="22"/>
      <c r="P3170" s="24"/>
      <c r="Q3170" s="23" t="s">
        <v>36</v>
      </c>
      <c r="R3170" s="23" t="s">
        <v>37</v>
      </c>
      <c r="S3170" s="25"/>
      <c r="T3170" s="26"/>
      <c r="U3170" s="26"/>
      <c r="V3170" s="22"/>
      <c r="W3170" s="27"/>
      <c r="X3170" s="8"/>
      <c r="Y3170" s="8"/>
      <c r="Z3170" s="8"/>
      <c r="AA3170" s="8"/>
      <c r="AB3170" s="8"/>
      <c r="AC3170" s="8"/>
      <c r="AD3170" s="8"/>
      <c r="AE3170" s="8"/>
      <c r="AF3170" s="8"/>
      <c r="AG3170" s="8"/>
      <c r="AH3170" s="8"/>
      <c r="AI3170" s="8"/>
      <c r="AJ3170" s="8"/>
      <c r="AK3170" s="8"/>
    </row>
    <row r="3171" spans="1:37" ht="409.6">
      <c r="A3171" s="18">
        <v>6709</v>
      </c>
      <c r="B3171" s="19"/>
      <c r="C3171" s="28" t="s">
        <v>23603</v>
      </c>
      <c r="D3171" s="28" t="s">
        <v>23605</v>
      </c>
      <c r="E3171" s="22"/>
      <c r="F3171" s="22"/>
      <c r="G3171" s="22"/>
      <c r="H3171" s="23">
        <v>0</v>
      </c>
      <c r="I3171" s="22"/>
      <c r="J3171" s="23" t="s">
        <v>18202</v>
      </c>
      <c r="K3171" s="22"/>
      <c r="L3171" s="23" t="s">
        <v>18219</v>
      </c>
      <c r="M3171" s="22"/>
      <c r="N3171" s="22"/>
      <c r="O3171" s="22"/>
      <c r="P3171" s="24"/>
      <c r="Q3171" s="23" t="s">
        <v>36</v>
      </c>
      <c r="R3171" s="23" t="s">
        <v>37</v>
      </c>
      <c r="S3171" s="25"/>
      <c r="T3171" s="26"/>
      <c r="U3171" s="26"/>
      <c r="V3171" s="22"/>
      <c r="W3171" s="27"/>
      <c r="X3171" s="8"/>
      <c r="Y3171" s="8"/>
      <c r="Z3171" s="8"/>
      <c r="AA3171" s="8"/>
      <c r="AB3171" s="8"/>
      <c r="AC3171" s="8"/>
      <c r="AD3171" s="8"/>
      <c r="AE3171" s="8"/>
      <c r="AF3171" s="8"/>
      <c r="AG3171" s="8"/>
      <c r="AH3171" s="8"/>
      <c r="AI3171" s="8"/>
      <c r="AJ3171" s="8"/>
      <c r="AK3171" s="8"/>
    </row>
    <row r="3172" spans="1:37" ht="150.75">
      <c r="A3172" s="18">
        <v>6710</v>
      </c>
      <c r="B3172" s="19"/>
      <c r="C3172" s="28" t="s">
        <v>23603</v>
      </c>
      <c r="D3172" s="28" t="s">
        <v>23606</v>
      </c>
      <c r="E3172" s="22"/>
      <c r="F3172" s="22"/>
      <c r="G3172" s="22"/>
      <c r="H3172" s="23">
        <v>0</v>
      </c>
      <c r="I3172" s="22"/>
      <c r="J3172" s="23" t="s">
        <v>18202</v>
      </c>
      <c r="K3172" s="22"/>
      <c r="L3172" s="23" t="s">
        <v>18219</v>
      </c>
      <c r="M3172" s="22"/>
      <c r="N3172" s="22"/>
      <c r="O3172" s="22"/>
      <c r="P3172" s="24"/>
      <c r="Q3172" s="23" t="s">
        <v>36</v>
      </c>
      <c r="R3172" s="23" t="s">
        <v>37</v>
      </c>
      <c r="S3172" s="25"/>
      <c r="T3172" s="26"/>
      <c r="U3172" s="26"/>
      <c r="V3172" s="22"/>
      <c r="W3172" s="27"/>
      <c r="X3172" s="8"/>
      <c r="Y3172" s="8"/>
      <c r="Z3172" s="8"/>
      <c r="AA3172" s="8"/>
      <c r="AB3172" s="8"/>
      <c r="AC3172" s="8"/>
      <c r="AD3172" s="8"/>
      <c r="AE3172" s="8"/>
      <c r="AF3172" s="8"/>
      <c r="AG3172" s="8"/>
      <c r="AH3172" s="8"/>
      <c r="AI3172" s="8"/>
      <c r="AJ3172" s="8"/>
      <c r="AK3172" s="8"/>
    </row>
    <row r="3173" spans="1:37" ht="90.75">
      <c r="A3173" s="18">
        <v>6711</v>
      </c>
      <c r="B3173" s="19"/>
      <c r="C3173" s="28" t="s">
        <v>23603</v>
      </c>
      <c r="D3173" s="28" t="s">
        <v>23607</v>
      </c>
      <c r="E3173" s="22"/>
      <c r="F3173" s="22"/>
      <c r="G3173" s="22"/>
      <c r="H3173" s="23">
        <v>0</v>
      </c>
      <c r="I3173" s="22"/>
      <c r="J3173" s="23" t="s">
        <v>18202</v>
      </c>
      <c r="K3173" s="22"/>
      <c r="L3173" s="23" t="s">
        <v>18219</v>
      </c>
      <c r="M3173" s="22"/>
      <c r="N3173" s="22"/>
      <c r="O3173" s="22"/>
      <c r="P3173" s="24"/>
      <c r="Q3173" s="23" t="s">
        <v>36</v>
      </c>
      <c r="R3173" s="23" t="s">
        <v>37</v>
      </c>
      <c r="S3173" s="25"/>
      <c r="T3173" s="26"/>
      <c r="U3173" s="26"/>
      <c r="V3173" s="22"/>
      <c r="W3173" s="27"/>
      <c r="X3173" s="8"/>
      <c r="Y3173" s="8"/>
      <c r="Z3173" s="8"/>
      <c r="AA3173" s="8"/>
      <c r="AB3173" s="8"/>
      <c r="AC3173" s="8"/>
      <c r="AD3173" s="8"/>
      <c r="AE3173" s="8"/>
      <c r="AF3173" s="8"/>
      <c r="AG3173" s="8"/>
      <c r="AH3173" s="8"/>
      <c r="AI3173" s="8"/>
      <c r="AJ3173" s="8"/>
      <c r="AK3173" s="8"/>
    </row>
    <row r="3174" spans="1:37" ht="120.75">
      <c r="A3174" s="18">
        <v>6712</v>
      </c>
      <c r="B3174" s="19"/>
      <c r="C3174" s="28" t="s">
        <v>23608</v>
      </c>
      <c r="D3174" s="28" t="s">
        <v>23609</v>
      </c>
      <c r="E3174" s="22"/>
      <c r="F3174" s="22"/>
      <c r="G3174" s="22"/>
      <c r="H3174" s="23">
        <v>0</v>
      </c>
      <c r="I3174" s="22"/>
      <c r="J3174" s="23" t="s">
        <v>18202</v>
      </c>
      <c r="K3174" s="29">
        <v>43497</v>
      </c>
      <c r="L3174" s="23" t="s">
        <v>96</v>
      </c>
      <c r="M3174" s="22"/>
      <c r="N3174" s="22"/>
      <c r="O3174" s="22"/>
      <c r="P3174" s="24"/>
      <c r="Q3174" s="23" t="s">
        <v>172</v>
      </c>
      <c r="R3174" s="23" t="s">
        <v>173</v>
      </c>
      <c r="S3174" s="25"/>
      <c r="T3174" s="26"/>
      <c r="U3174" s="26"/>
      <c r="V3174" s="22"/>
      <c r="W3174" s="27"/>
      <c r="X3174" s="8"/>
      <c r="Y3174" s="8"/>
      <c r="Z3174" s="8"/>
      <c r="AA3174" s="8"/>
      <c r="AB3174" s="8"/>
      <c r="AC3174" s="8"/>
      <c r="AD3174" s="8"/>
      <c r="AE3174" s="8"/>
      <c r="AF3174" s="8"/>
      <c r="AG3174" s="8"/>
      <c r="AH3174" s="8"/>
      <c r="AI3174" s="8"/>
      <c r="AJ3174" s="8"/>
      <c r="AK3174" s="8"/>
    </row>
    <row r="3175" spans="1:37" ht="285.75">
      <c r="A3175" s="18">
        <v>6713</v>
      </c>
      <c r="B3175" s="19"/>
      <c r="C3175" s="28" t="s">
        <v>23610</v>
      </c>
      <c r="D3175" s="28" t="s">
        <v>23611</v>
      </c>
      <c r="E3175" s="22"/>
      <c r="F3175" s="22"/>
      <c r="G3175" s="22"/>
      <c r="H3175" s="23">
        <v>0</v>
      </c>
      <c r="I3175" s="22"/>
      <c r="J3175" s="23" t="s">
        <v>18202</v>
      </c>
      <c r="K3175" s="29">
        <v>43497</v>
      </c>
      <c r="L3175" s="23" t="s">
        <v>96</v>
      </c>
      <c r="M3175" s="22"/>
      <c r="N3175" s="22"/>
      <c r="O3175" s="22"/>
      <c r="P3175" s="24"/>
      <c r="Q3175" s="23" t="s">
        <v>172</v>
      </c>
      <c r="R3175" s="23" t="s">
        <v>173</v>
      </c>
      <c r="S3175" s="25"/>
      <c r="T3175" s="26"/>
      <c r="U3175" s="26"/>
      <c r="V3175" s="22"/>
      <c r="W3175" s="27"/>
      <c r="X3175" s="8"/>
      <c r="Y3175" s="8"/>
      <c r="Z3175" s="8"/>
      <c r="AA3175" s="8"/>
      <c r="AB3175" s="8"/>
      <c r="AC3175" s="8"/>
      <c r="AD3175" s="8"/>
      <c r="AE3175" s="8"/>
      <c r="AF3175" s="8"/>
      <c r="AG3175" s="8"/>
      <c r="AH3175" s="8"/>
      <c r="AI3175" s="8"/>
      <c r="AJ3175" s="8"/>
      <c r="AK3175" s="8"/>
    </row>
    <row r="3176" spans="1:37" ht="255.75">
      <c r="A3176" s="18">
        <v>6714</v>
      </c>
      <c r="B3176" s="19"/>
      <c r="C3176" s="28" t="s">
        <v>23610</v>
      </c>
      <c r="D3176" s="28" t="s">
        <v>23612</v>
      </c>
      <c r="E3176" s="22"/>
      <c r="F3176" s="22"/>
      <c r="G3176" s="22"/>
      <c r="H3176" s="23">
        <v>0</v>
      </c>
      <c r="I3176" s="22"/>
      <c r="J3176" s="23" t="s">
        <v>18202</v>
      </c>
      <c r="K3176" s="29">
        <v>43497</v>
      </c>
      <c r="L3176" s="23" t="s">
        <v>96</v>
      </c>
      <c r="M3176" s="22"/>
      <c r="N3176" s="22"/>
      <c r="O3176" s="22"/>
      <c r="P3176" s="24"/>
      <c r="Q3176" s="23" t="s">
        <v>172</v>
      </c>
      <c r="R3176" s="23" t="s">
        <v>173</v>
      </c>
      <c r="S3176" s="25"/>
      <c r="T3176" s="26"/>
      <c r="U3176" s="26"/>
      <c r="V3176" s="22"/>
      <c r="W3176" s="27"/>
      <c r="X3176" s="8"/>
      <c r="Y3176" s="8"/>
      <c r="Z3176" s="8"/>
      <c r="AA3176" s="8"/>
      <c r="AB3176" s="8"/>
      <c r="AC3176" s="8"/>
      <c r="AD3176" s="8"/>
      <c r="AE3176" s="8"/>
      <c r="AF3176" s="8"/>
      <c r="AG3176" s="8"/>
      <c r="AH3176" s="8"/>
      <c r="AI3176" s="8"/>
      <c r="AJ3176" s="8"/>
      <c r="AK3176" s="8"/>
    </row>
    <row r="3177" spans="1:37" ht="345.75">
      <c r="A3177" s="18">
        <v>6715</v>
      </c>
      <c r="B3177" s="19"/>
      <c r="C3177" s="28" t="s">
        <v>23613</v>
      </c>
      <c r="D3177" s="28" t="s">
        <v>23614</v>
      </c>
      <c r="E3177" s="22"/>
      <c r="F3177" s="22"/>
      <c r="G3177" s="22"/>
      <c r="H3177" s="23">
        <v>0</v>
      </c>
      <c r="I3177" s="22"/>
      <c r="J3177" s="23" t="s">
        <v>18202</v>
      </c>
      <c r="K3177" s="23" t="s">
        <v>18203</v>
      </c>
      <c r="L3177" s="23" t="s">
        <v>61</v>
      </c>
      <c r="M3177" s="22"/>
      <c r="N3177" s="22"/>
      <c r="O3177" s="22"/>
      <c r="P3177" s="24"/>
      <c r="Q3177" s="23" t="s">
        <v>99</v>
      </c>
      <c r="R3177" s="23" t="s">
        <v>179</v>
      </c>
      <c r="S3177" s="25"/>
      <c r="T3177" s="26"/>
      <c r="U3177" s="26"/>
      <c r="V3177" s="22"/>
      <c r="W3177" s="27"/>
      <c r="X3177" s="8"/>
      <c r="Y3177" s="8"/>
      <c r="Z3177" s="8"/>
      <c r="AA3177" s="8"/>
      <c r="AB3177" s="8"/>
      <c r="AC3177" s="8"/>
      <c r="AD3177" s="8"/>
      <c r="AE3177" s="8"/>
      <c r="AF3177" s="8"/>
      <c r="AG3177" s="8"/>
      <c r="AH3177" s="8"/>
      <c r="AI3177" s="8"/>
      <c r="AJ3177" s="8"/>
      <c r="AK3177" s="8"/>
    </row>
    <row r="3178" spans="1:37" ht="135.75">
      <c r="A3178" s="18">
        <v>6716</v>
      </c>
      <c r="B3178" s="19"/>
      <c r="C3178" s="28" t="s">
        <v>23615</v>
      </c>
      <c r="D3178" s="28" t="s">
        <v>23616</v>
      </c>
      <c r="E3178" s="22"/>
      <c r="F3178" s="23" t="s">
        <v>1628</v>
      </c>
      <c r="G3178" s="22"/>
      <c r="H3178" s="23">
        <v>0</v>
      </c>
      <c r="I3178" s="22"/>
      <c r="J3178" s="23" t="s">
        <v>18202</v>
      </c>
      <c r="K3178" s="22"/>
      <c r="L3178" s="23" t="s">
        <v>20770</v>
      </c>
      <c r="M3178" s="22"/>
      <c r="N3178" s="22"/>
      <c r="O3178" s="22"/>
      <c r="P3178" s="24"/>
      <c r="Q3178" s="23" t="s">
        <v>36</v>
      </c>
      <c r="R3178" s="23" t="s">
        <v>37</v>
      </c>
      <c r="S3178" s="25"/>
      <c r="T3178" s="26"/>
      <c r="U3178" s="26"/>
      <c r="V3178" s="22"/>
      <c r="W3178" s="27"/>
      <c r="X3178" s="8"/>
      <c r="Y3178" s="8"/>
      <c r="Z3178" s="8"/>
      <c r="AA3178" s="8"/>
      <c r="AB3178" s="8"/>
      <c r="AC3178" s="8"/>
      <c r="AD3178" s="8"/>
      <c r="AE3178" s="8"/>
      <c r="AF3178" s="8"/>
      <c r="AG3178" s="8"/>
      <c r="AH3178" s="8"/>
      <c r="AI3178" s="8"/>
      <c r="AJ3178" s="8"/>
      <c r="AK3178" s="8"/>
    </row>
    <row r="3179" spans="1:37" ht="150.75">
      <c r="A3179" s="18">
        <v>6717</v>
      </c>
      <c r="B3179" s="19"/>
      <c r="C3179" s="28" t="s">
        <v>23615</v>
      </c>
      <c r="D3179" s="28" t="s">
        <v>23617</v>
      </c>
      <c r="E3179" s="22"/>
      <c r="F3179" s="23" t="s">
        <v>1628</v>
      </c>
      <c r="G3179" s="22"/>
      <c r="H3179" s="23">
        <v>0</v>
      </c>
      <c r="I3179" s="22"/>
      <c r="J3179" s="23" t="s">
        <v>18202</v>
      </c>
      <c r="K3179" s="22"/>
      <c r="L3179" s="23" t="s">
        <v>20770</v>
      </c>
      <c r="M3179" s="22"/>
      <c r="N3179" s="22"/>
      <c r="O3179" s="22"/>
      <c r="P3179" s="24"/>
      <c r="Q3179" s="23" t="s">
        <v>36</v>
      </c>
      <c r="R3179" s="23" t="s">
        <v>37</v>
      </c>
      <c r="S3179" s="25"/>
      <c r="T3179" s="26"/>
      <c r="U3179" s="26"/>
      <c r="V3179" s="22"/>
      <c r="W3179" s="27"/>
      <c r="X3179" s="8"/>
      <c r="Y3179" s="8"/>
      <c r="Z3179" s="8"/>
      <c r="AA3179" s="8"/>
      <c r="AB3179" s="8"/>
      <c r="AC3179" s="8"/>
      <c r="AD3179" s="8"/>
      <c r="AE3179" s="8"/>
      <c r="AF3179" s="8"/>
      <c r="AG3179" s="8"/>
      <c r="AH3179" s="8"/>
      <c r="AI3179" s="8"/>
      <c r="AJ3179" s="8"/>
      <c r="AK3179" s="8"/>
    </row>
    <row r="3180" spans="1:37" ht="150.75">
      <c r="A3180" s="18">
        <v>6718</v>
      </c>
      <c r="B3180" s="19"/>
      <c r="C3180" s="28" t="s">
        <v>23618</v>
      </c>
      <c r="D3180" s="28" t="s">
        <v>23619</v>
      </c>
      <c r="E3180" s="22"/>
      <c r="F3180" s="23" t="s">
        <v>1628</v>
      </c>
      <c r="G3180" s="22"/>
      <c r="H3180" s="23">
        <v>0</v>
      </c>
      <c r="I3180" s="22"/>
      <c r="J3180" s="23" t="s">
        <v>18202</v>
      </c>
      <c r="K3180" s="22"/>
      <c r="L3180" s="23" t="s">
        <v>20770</v>
      </c>
      <c r="M3180" s="22"/>
      <c r="N3180" s="22"/>
      <c r="O3180" s="22"/>
      <c r="P3180" s="24"/>
      <c r="Q3180" s="23" t="s">
        <v>36</v>
      </c>
      <c r="R3180" s="23" t="s">
        <v>37</v>
      </c>
      <c r="S3180" s="25"/>
      <c r="T3180" s="26"/>
      <c r="U3180" s="26"/>
      <c r="V3180" s="22"/>
      <c r="W3180" s="27"/>
      <c r="X3180" s="8"/>
      <c r="Y3180" s="8"/>
      <c r="Z3180" s="8"/>
      <c r="AA3180" s="8"/>
      <c r="AB3180" s="8"/>
      <c r="AC3180" s="8"/>
      <c r="AD3180" s="8"/>
      <c r="AE3180" s="8"/>
      <c r="AF3180" s="8"/>
      <c r="AG3180" s="8"/>
      <c r="AH3180" s="8"/>
      <c r="AI3180" s="8"/>
      <c r="AJ3180" s="8"/>
      <c r="AK3180" s="8"/>
    </row>
    <row r="3181" spans="1:37" ht="60.75">
      <c r="A3181" s="18">
        <v>6720</v>
      </c>
      <c r="B3181" s="30" t="s">
        <v>23620</v>
      </c>
      <c r="C3181" s="28" t="s">
        <v>23621</v>
      </c>
      <c r="D3181" s="28" t="s">
        <v>23622</v>
      </c>
      <c r="E3181" s="22"/>
      <c r="F3181" s="23" t="s">
        <v>1291</v>
      </c>
      <c r="G3181" s="22"/>
      <c r="H3181" s="23">
        <v>0</v>
      </c>
      <c r="I3181" s="22"/>
      <c r="J3181" s="23" t="s">
        <v>18202</v>
      </c>
      <c r="K3181" s="23" t="s">
        <v>18203</v>
      </c>
      <c r="L3181" s="23" t="s">
        <v>35</v>
      </c>
      <c r="M3181" s="22"/>
      <c r="N3181" s="22"/>
      <c r="O3181" s="23" t="s">
        <v>23623</v>
      </c>
      <c r="P3181" s="24"/>
      <c r="Q3181" s="23" t="s">
        <v>99</v>
      </c>
      <c r="R3181" s="23" t="s">
        <v>10886</v>
      </c>
      <c r="S3181" s="25"/>
      <c r="T3181" s="26"/>
      <c r="U3181" s="26"/>
      <c r="V3181" s="22"/>
      <c r="W3181" s="27"/>
      <c r="X3181" s="8"/>
      <c r="Y3181" s="8"/>
      <c r="Z3181" s="8"/>
      <c r="AA3181" s="8"/>
      <c r="AB3181" s="8"/>
      <c r="AC3181" s="8"/>
      <c r="AD3181" s="8"/>
      <c r="AE3181" s="8"/>
      <c r="AF3181" s="8"/>
      <c r="AG3181" s="8"/>
      <c r="AH3181" s="8"/>
      <c r="AI3181" s="8"/>
      <c r="AJ3181" s="8"/>
      <c r="AK3181" s="8"/>
    </row>
    <row r="3182" spans="1:37" ht="60.75">
      <c r="A3182" s="18">
        <v>6727</v>
      </c>
      <c r="B3182" s="19"/>
      <c r="C3182" s="28" t="s">
        <v>23624</v>
      </c>
      <c r="D3182" s="28" t="s">
        <v>23625</v>
      </c>
      <c r="E3182" s="22"/>
      <c r="F3182" s="23" t="s">
        <v>50</v>
      </c>
      <c r="G3182" s="22"/>
      <c r="H3182" s="23">
        <v>0</v>
      </c>
      <c r="I3182" s="22"/>
      <c r="J3182" s="23" t="s">
        <v>18202</v>
      </c>
      <c r="K3182" s="22"/>
      <c r="L3182" s="23" t="s">
        <v>20770</v>
      </c>
      <c r="M3182" s="23" t="s">
        <v>11857</v>
      </c>
      <c r="N3182" s="22"/>
      <c r="O3182" s="22"/>
      <c r="P3182" s="24"/>
      <c r="Q3182" s="23" t="s">
        <v>29</v>
      </c>
      <c r="R3182" s="23" t="s">
        <v>30</v>
      </c>
      <c r="S3182" s="25"/>
      <c r="T3182" s="26"/>
      <c r="U3182" s="26"/>
      <c r="V3182" s="22"/>
      <c r="W3182" s="27"/>
      <c r="X3182" s="8"/>
      <c r="Y3182" s="8"/>
      <c r="Z3182" s="8"/>
      <c r="AA3182" s="8"/>
      <c r="AB3182" s="8"/>
      <c r="AC3182" s="8"/>
      <c r="AD3182" s="8"/>
      <c r="AE3182" s="8"/>
      <c r="AF3182" s="8"/>
      <c r="AG3182" s="8"/>
      <c r="AH3182" s="8"/>
      <c r="AI3182" s="8"/>
      <c r="AJ3182" s="8"/>
      <c r="AK3182" s="8"/>
    </row>
    <row r="3183" spans="1:37" ht="90.75">
      <c r="A3183" s="18">
        <v>6728</v>
      </c>
      <c r="B3183" s="19"/>
      <c r="C3183" s="28" t="s">
        <v>23624</v>
      </c>
      <c r="D3183" s="28" t="s">
        <v>23626</v>
      </c>
      <c r="E3183" s="22"/>
      <c r="F3183" s="23" t="s">
        <v>507</v>
      </c>
      <c r="G3183" s="22"/>
      <c r="H3183" s="23">
        <v>0</v>
      </c>
      <c r="I3183" s="22"/>
      <c r="J3183" s="23" t="s">
        <v>18202</v>
      </c>
      <c r="K3183" s="22"/>
      <c r="L3183" s="23" t="s">
        <v>20770</v>
      </c>
      <c r="M3183" s="23" t="s">
        <v>11857</v>
      </c>
      <c r="N3183" s="22"/>
      <c r="O3183" s="22"/>
      <c r="P3183" s="24"/>
      <c r="Q3183" s="23" t="s">
        <v>29</v>
      </c>
      <c r="R3183" s="23" t="s">
        <v>30</v>
      </c>
      <c r="S3183" s="25"/>
      <c r="T3183" s="26"/>
      <c r="U3183" s="26"/>
      <c r="V3183" s="22"/>
      <c r="W3183" s="27"/>
      <c r="X3183" s="8"/>
      <c r="Y3183" s="8"/>
      <c r="Z3183" s="8"/>
      <c r="AA3183" s="8"/>
      <c r="AB3183" s="8"/>
      <c r="AC3183" s="8"/>
      <c r="AD3183" s="8"/>
      <c r="AE3183" s="8"/>
      <c r="AF3183" s="8"/>
      <c r="AG3183" s="8"/>
      <c r="AH3183" s="8"/>
      <c r="AI3183" s="8"/>
      <c r="AJ3183" s="8"/>
      <c r="AK3183" s="8"/>
    </row>
    <row r="3184" spans="1:37" ht="105.75">
      <c r="A3184" s="18">
        <v>6729</v>
      </c>
      <c r="B3184" s="19"/>
      <c r="C3184" s="28" t="s">
        <v>23627</v>
      </c>
      <c r="D3184" s="28" t="s">
        <v>23628</v>
      </c>
      <c r="E3184" s="22"/>
      <c r="F3184" s="22"/>
      <c r="G3184" s="22"/>
      <c r="H3184" s="23">
        <v>0</v>
      </c>
      <c r="I3184" s="22"/>
      <c r="J3184" s="23" t="s">
        <v>18202</v>
      </c>
      <c r="K3184" s="22"/>
      <c r="L3184" s="23" t="s">
        <v>18219</v>
      </c>
      <c r="M3184" s="22"/>
      <c r="N3184" s="22"/>
      <c r="O3184" s="22"/>
      <c r="P3184" s="24"/>
      <c r="Q3184" s="23" t="s">
        <v>36</v>
      </c>
      <c r="R3184" s="23" t="s">
        <v>37</v>
      </c>
      <c r="S3184" s="25"/>
      <c r="T3184" s="26"/>
      <c r="U3184" s="26"/>
      <c r="V3184" s="22"/>
      <c r="W3184" s="27"/>
      <c r="X3184" s="8"/>
      <c r="Y3184" s="8"/>
      <c r="Z3184" s="8"/>
      <c r="AA3184" s="8"/>
      <c r="AB3184" s="8"/>
      <c r="AC3184" s="8"/>
      <c r="AD3184" s="8"/>
      <c r="AE3184" s="8"/>
      <c r="AF3184" s="8"/>
      <c r="AG3184" s="8"/>
      <c r="AH3184" s="8"/>
      <c r="AI3184" s="8"/>
      <c r="AJ3184" s="8"/>
      <c r="AK3184" s="8"/>
    </row>
    <row r="3185" spans="1:37" ht="409.6">
      <c r="A3185" s="18">
        <v>6732</v>
      </c>
      <c r="B3185" s="19"/>
      <c r="C3185" s="28" t="s">
        <v>23629</v>
      </c>
      <c r="D3185" s="21"/>
      <c r="E3185" s="22"/>
      <c r="F3185" s="22"/>
      <c r="G3185" s="22"/>
      <c r="H3185" s="23">
        <v>0</v>
      </c>
      <c r="I3185" s="22"/>
      <c r="J3185" s="23" t="s">
        <v>18202</v>
      </c>
      <c r="K3185" s="22"/>
      <c r="L3185" s="23" t="s">
        <v>21045</v>
      </c>
      <c r="M3185" s="23">
        <v>2017</v>
      </c>
      <c r="N3185" s="22"/>
      <c r="O3185" s="22"/>
      <c r="P3185" s="24"/>
      <c r="Q3185" s="23" t="s">
        <v>20</v>
      </c>
      <c r="R3185" s="23" t="s">
        <v>21</v>
      </c>
      <c r="S3185" s="25"/>
      <c r="T3185" s="26"/>
      <c r="U3185" s="26"/>
      <c r="V3185" s="22"/>
      <c r="W3185" s="27"/>
      <c r="X3185" s="8"/>
      <c r="Y3185" s="8"/>
      <c r="Z3185" s="8"/>
      <c r="AA3185" s="8"/>
      <c r="AB3185" s="8"/>
      <c r="AC3185" s="8"/>
      <c r="AD3185" s="8"/>
      <c r="AE3185" s="8"/>
      <c r="AF3185" s="8"/>
      <c r="AG3185" s="8"/>
      <c r="AH3185" s="8"/>
      <c r="AI3185" s="8"/>
      <c r="AJ3185" s="8"/>
      <c r="AK3185" s="8"/>
    </row>
    <row r="3186" spans="1:37" ht="409.6">
      <c r="A3186" s="18">
        <v>6733</v>
      </c>
      <c r="B3186" s="19"/>
      <c r="C3186" s="28" t="s">
        <v>23630</v>
      </c>
      <c r="D3186" s="21"/>
      <c r="E3186" s="22"/>
      <c r="F3186" s="22"/>
      <c r="G3186" s="22"/>
      <c r="H3186" s="23">
        <v>0</v>
      </c>
      <c r="I3186" s="22"/>
      <c r="J3186" s="23" t="s">
        <v>18202</v>
      </c>
      <c r="K3186" s="22"/>
      <c r="L3186" s="23" t="s">
        <v>21045</v>
      </c>
      <c r="M3186" s="23">
        <v>2017</v>
      </c>
      <c r="N3186" s="22"/>
      <c r="O3186" s="22"/>
      <c r="P3186" s="24"/>
      <c r="Q3186" s="23" t="s">
        <v>20</v>
      </c>
      <c r="R3186" s="23" t="s">
        <v>21</v>
      </c>
      <c r="S3186" s="25"/>
      <c r="T3186" s="26"/>
      <c r="U3186" s="26"/>
      <c r="V3186" s="22"/>
      <c r="W3186" s="27"/>
      <c r="X3186" s="8"/>
      <c r="Y3186" s="8"/>
      <c r="Z3186" s="8"/>
      <c r="AA3186" s="8"/>
      <c r="AB3186" s="8"/>
      <c r="AC3186" s="8"/>
      <c r="AD3186" s="8"/>
      <c r="AE3186" s="8"/>
      <c r="AF3186" s="8"/>
      <c r="AG3186" s="8"/>
      <c r="AH3186" s="8"/>
      <c r="AI3186" s="8"/>
      <c r="AJ3186" s="8"/>
      <c r="AK3186" s="8"/>
    </row>
    <row r="3187" spans="1:37" ht="90.75">
      <c r="A3187" s="18">
        <v>6734</v>
      </c>
      <c r="B3187" s="19"/>
      <c r="C3187" s="28" t="s">
        <v>23631</v>
      </c>
      <c r="D3187" s="28" t="s">
        <v>23632</v>
      </c>
      <c r="E3187" s="22"/>
      <c r="F3187" s="23" t="s">
        <v>50</v>
      </c>
      <c r="G3187" s="22"/>
      <c r="H3187" s="23">
        <v>0</v>
      </c>
      <c r="I3187" s="22"/>
      <c r="J3187" s="23" t="s">
        <v>18202</v>
      </c>
      <c r="K3187" s="22"/>
      <c r="L3187" s="23" t="s">
        <v>18219</v>
      </c>
      <c r="M3187" s="23" t="s">
        <v>11857</v>
      </c>
      <c r="N3187" s="22"/>
      <c r="O3187" s="22"/>
      <c r="P3187" s="24"/>
      <c r="Q3187" s="23" t="s">
        <v>29</v>
      </c>
      <c r="R3187" s="23" t="s">
        <v>30</v>
      </c>
      <c r="S3187" s="25"/>
      <c r="T3187" s="26"/>
      <c r="U3187" s="26"/>
      <c r="V3187" s="22"/>
      <c r="W3187" s="27"/>
      <c r="X3187" s="8"/>
      <c r="Y3187" s="8"/>
      <c r="Z3187" s="8"/>
      <c r="AA3187" s="8"/>
      <c r="AB3187" s="8"/>
      <c r="AC3187" s="8"/>
      <c r="AD3187" s="8"/>
      <c r="AE3187" s="8"/>
      <c r="AF3187" s="8"/>
      <c r="AG3187" s="8"/>
      <c r="AH3187" s="8"/>
      <c r="AI3187" s="8"/>
      <c r="AJ3187" s="8"/>
      <c r="AK3187" s="8"/>
    </row>
    <row r="3188" spans="1:37" ht="60.75">
      <c r="A3188" s="18">
        <v>6735</v>
      </c>
      <c r="B3188" s="19"/>
      <c r="C3188" s="28" t="s">
        <v>23633</v>
      </c>
      <c r="D3188" s="28" t="s">
        <v>23634</v>
      </c>
      <c r="E3188" s="22"/>
      <c r="F3188" s="22"/>
      <c r="G3188" s="22"/>
      <c r="H3188" s="23">
        <v>0</v>
      </c>
      <c r="I3188" s="22"/>
      <c r="J3188" s="23" t="s">
        <v>18202</v>
      </c>
      <c r="K3188" s="22"/>
      <c r="L3188" s="23" t="s">
        <v>18219</v>
      </c>
      <c r="M3188" s="22"/>
      <c r="N3188" s="22"/>
      <c r="O3188" s="22"/>
      <c r="P3188" s="24"/>
      <c r="Q3188" s="23" t="s">
        <v>29</v>
      </c>
      <c r="R3188" s="23" t="s">
        <v>30</v>
      </c>
      <c r="S3188" s="25"/>
      <c r="T3188" s="26"/>
      <c r="U3188" s="26"/>
      <c r="V3188" s="22"/>
      <c r="W3188" s="27"/>
      <c r="X3188" s="8"/>
      <c r="Y3188" s="8"/>
      <c r="Z3188" s="8"/>
      <c r="AA3188" s="8"/>
      <c r="AB3188" s="8"/>
      <c r="AC3188" s="8"/>
      <c r="AD3188" s="8"/>
      <c r="AE3188" s="8"/>
      <c r="AF3188" s="8"/>
      <c r="AG3188" s="8"/>
      <c r="AH3188" s="8"/>
      <c r="AI3188" s="8"/>
      <c r="AJ3188" s="8"/>
      <c r="AK3188" s="8"/>
    </row>
    <row r="3189" spans="1:37" ht="30.75">
      <c r="A3189" s="18">
        <v>6736</v>
      </c>
      <c r="B3189" s="19"/>
      <c r="C3189" s="28" t="s">
        <v>23635</v>
      </c>
      <c r="D3189" s="28" t="s">
        <v>23636</v>
      </c>
      <c r="E3189" s="22"/>
      <c r="F3189" s="22"/>
      <c r="G3189" s="22"/>
      <c r="H3189" s="23">
        <v>0</v>
      </c>
      <c r="I3189" s="22"/>
      <c r="J3189" s="23" t="s">
        <v>18202</v>
      </c>
      <c r="K3189" s="22"/>
      <c r="L3189" s="23" t="s">
        <v>17409</v>
      </c>
      <c r="M3189" s="22"/>
      <c r="N3189" s="22"/>
      <c r="O3189" s="22"/>
      <c r="P3189" s="24"/>
      <c r="Q3189" s="23" t="s">
        <v>99</v>
      </c>
      <c r="R3189" s="23" t="s">
        <v>179</v>
      </c>
      <c r="S3189" s="25"/>
      <c r="T3189" s="26"/>
      <c r="U3189" s="26"/>
      <c r="V3189" s="22"/>
      <c r="W3189" s="27"/>
      <c r="X3189" s="8"/>
      <c r="Y3189" s="8"/>
      <c r="Z3189" s="8"/>
      <c r="AA3189" s="8"/>
      <c r="AB3189" s="8"/>
      <c r="AC3189" s="8"/>
      <c r="AD3189" s="8"/>
      <c r="AE3189" s="8"/>
      <c r="AF3189" s="8"/>
      <c r="AG3189" s="8"/>
      <c r="AH3189" s="8"/>
      <c r="AI3189" s="8"/>
      <c r="AJ3189" s="8"/>
      <c r="AK3189" s="8"/>
    </row>
    <row r="3190" spans="1:37" ht="150.75">
      <c r="A3190" s="18">
        <v>6738</v>
      </c>
      <c r="B3190" s="19"/>
      <c r="C3190" s="28" t="s">
        <v>12509</v>
      </c>
      <c r="D3190" s="28" t="s">
        <v>23637</v>
      </c>
      <c r="E3190" s="22"/>
      <c r="F3190" s="23" t="s">
        <v>266</v>
      </c>
      <c r="G3190" s="23" t="s">
        <v>22578</v>
      </c>
      <c r="H3190" s="23">
        <v>0</v>
      </c>
      <c r="I3190" s="22"/>
      <c r="J3190" s="23" t="s">
        <v>18202</v>
      </c>
      <c r="K3190" s="29">
        <v>43497</v>
      </c>
      <c r="L3190" s="23" t="s">
        <v>19617</v>
      </c>
      <c r="M3190" s="22"/>
      <c r="N3190" s="23" t="s">
        <v>19824</v>
      </c>
      <c r="O3190" s="22"/>
      <c r="P3190" s="24"/>
      <c r="Q3190" s="23" t="s">
        <v>29</v>
      </c>
      <c r="R3190" s="23" t="s">
        <v>30</v>
      </c>
      <c r="S3190" s="25"/>
      <c r="T3190" s="26"/>
      <c r="U3190" s="26"/>
      <c r="V3190" s="22"/>
      <c r="W3190" s="27"/>
      <c r="X3190" s="8"/>
      <c r="Y3190" s="8"/>
      <c r="Z3190" s="8"/>
      <c r="AA3190" s="8"/>
      <c r="AB3190" s="8"/>
      <c r="AC3190" s="8"/>
      <c r="AD3190" s="8"/>
      <c r="AE3190" s="8"/>
      <c r="AF3190" s="8"/>
      <c r="AG3190" s="8"/>
      <c r="AH3190" s="8"/>
      <c r="AI3190" s="8"/>
      <c r="AJ3190" s="8"/>
      <c r="AK3190" s="8"/>
    </row>
    <row r="3191" spans="1:37" ht="135.75">
      <c r="A3191" s="18">
        <v>6743</v>
      </c>
      <c r="B3191" s="19"/>
      <c r="C3191" s="28" t="s">
        <v>23638</v>
      </c>
      <c r="D3191" s="28" t="s">
        <v>23639</v>
      </c>
      <c r="E3191" s="22"/>
      <c r="F3191" s="23" t="s">
        <v>50</v>
      </c>
      <c r="G3191" s="23" t="s">
        <v>18974</v>
      </c>
      <c r="H3191" s="23">
        <v>0</v>
      </c>
      <c r="I3191" s="22"/>
      <c r="J3191" s="23" t="s">
        <v>18202</v>
      </c>
      <c r="K3191" s="29">
        <v>43497</v>
      </c>
      <c r="L3191" s="23" t="s">
        <v>19617</v>
      </c>
      <c r="M3191" s="22"/>
      <c r="N3191" s="23" t="s">
        <v>18639</v>
      </c>
      <c r="O3191" s="22"/>
      <c r="P3191" s="24"/>
      <c r="Q3191" s="23" t="s">
        <v>29</v>
      </c>
      <c r="R3191" s="23" t="s">
        <v>30</v>
      </c>
      <c r="S3191" s="25"/>
      <c r="T3191" s="26"/>
      <c r="U3191" s="26"/>
      <c r="V3191" s="22"/>
      <c r="W3191" s="27"/>
      <c r="X3191" s="8"/>
      <c r="Y3191" s="8"/>
      <c r="Z3191" s="8"/>
      <c r="AA3191" s="8"/>
      <c r="AB3191" s="8"/>
      <c r="AC3191" s="8"/>
      <c r="AD3191" s="8"/>
      <c r="AE3191" s="8"/>
      <c r="AF3191" s="8"/>
      <c r="AG3191" s="8"/>
      <c r="AH3191" s="8"/>
      <c r="AI3191" s="8"/>
      <c r="AJ3191" s="8"/>
      <c r="AK3191" s="8"/>
    </row>
    <row r="3192" spans="1:37" ht="105.75">
      <c r="A3192" s="18">
        <v>6744</v>
      </c>
      <c r="B3192" s="19"/>
      <c r="C3192" s="28" t="s">
        <v>23640</v>
      </c>
      <c r="D3192" s="28" t="s">
        <v>23641</v>
      </c>
      <c r="E3192" s="22"/>
      <c r="F3192" s="23" t="s">
        <v>1628</v>
      </c>
      <c r="G3192" s="22"/>
      <c r="H3192" s="23">
        <v>0</v>
      </c>
      <c r="I3192" s="22"/>
      <c r="J3192" s="23" t="s">
        <v>18202</v>
      </c>
      <c r="K3192" s="22"/>
      <c r="L3192" s="23" t="s">
        <v>20770</v>
      </c>
      <c r="M3192" s="22"/>
      <c r="N3192" s="22"/>
      <c r="O3192" s="22"/>
      <c r="P3192" s="24"/>
      <c r="Q3192" s="23" t="s">
        <v>36</v>
      </c>
      <c r="R3192" s="23" t="s">
        <v>37</v>
      </c>
      <c r="S3192" s="25"/>
      <c r="T3192" s="26"/>
      <c r="U3192" s="26"/>
      <c r="V3192" s="22"/>
      <c r="W3192" s="27"/>
      <c r="X3192" s="8"/>
      <c r="Y3192" s="8"/>
      <c r="Z3192" s="8"/>
      <c r="AA3192" s="8"/>
      <c r="AB3192" s="8"/>
      <c r="AC3192" s="8"/>
      <c r="AD3192" s="8"/>
      <c r="AE3192" s="8"/>
      <c r="AF3192" s="8"/>
      <c r="AG3192" s="8"/>
      <c r="AH3192" s="8"/>
      <c r="AI3192" s="8"/>
      <c r="AJ3192" s="8"/>
      <c r="AK3192" s="8"/>
    </row>
    <row r="3193" spans="1:37" ht="120.75">
      <c r="A3193" s="18">
        <v>6745</v>
      </c>
      <c r="B3193" s="19"/>
      <c r="C3193" s="28" t="s">
        <v>23642</v>
      </c>
      <c r="D3193" s="28" t="s">
        <v>23643</v>
      </c>
      <c r="E3193" s="22"/>
      <c r="F3193" s="23" t="s">
        <v>415</v>
      </c>
      <c r="G3193" s="22"/>
      <c r="H3193" s="23">
        <v>0</v>
      </c>
      <c r="I3193" s="22"/>
      <c r="J3193" s="23" t="s">
        <v>18202</v>
      </c>
      <c r="K3193" s="22"/>
      <c r="L3193" s="23" t="s">
        <v>20770</v>
      </c>
      <c r="M3193" s="22"/>
      <c r="N3193" s="22"/>
      <c r="O3193" s="22"/>
      <c r="P3193" s="24"/>
      <c r="Q3193" s="23" t="s">
        <v>36</v>
      </c>
      <c r="R3193" s="23" t="s">
        <v>37</v>
      </c>
      <c r="S3193" s="25"/>
      <c r="T3193" s="26"/>
      <c r="U3193" s="26"/>
      <c r="V3193" s="22"/>
      <c r="W3193" s="27"/>
      <c r="X3193" s="8"/>
      <c r="Y3193" s="8"/>
      <c r="Z3193" s="8"/>
      <c r="AA3193" s="8"/>
      <c r="AB3193" s="8"/>
      <c r="AC3193" s="8"/>
      <c r="AD3193" s="8"/>
      <c r="AE3193" s="8"/>
      <c r="AF3193" s="8"/>
      <c r="AG3193" s="8"/>
      <c r="AH3193" s="8"/>
      <c r="AI3193" s="8"/>
      <c r="AJ3193" s="8"/>
      <c r="AK3193" s="8"/>
    </row>
    <row r="3194" spans="1:37" ht="90.75">
      <c r="A3194" s="18">
        <v>6746</v>
      </c>
      <c r="B3194" s="19"/>
      <c r="C3194" s="28" t="s">
        <v>23644</v>
      </c>
      <c r="D3194" s="28" t="s">
        <v>23645</v>
      </c>
      <c r="E3194" s="22"/>
      <c r="F3194" s="23" t="s">
        <v>1628</v>
      </c>
      <c r="G3194" s="22"/>
      <c r="H3194" s="23">
        <v>0</v>
      </c>
      <c r="I3194" s="22"/>
      <c r="J3194" s="23" t="s">
        <v>18202</v>
      </c>
      <c r="K3194" s="22"/>
      <c r="L3194" s="23" t="s">
        <v>20770</v>
      </c>
      <c r="M3194" s="22"/>
      <c r="N3194" s="22"/>
      <c r="O3194" s="22"/>
      <c r="P3194" s="24"/>
      <c r="Q3194" s="23" t="s">
        <v>36</v>
      </c>
      <c r="R3194" s="23" t="s">
        <v>37</v>
      </c>
      <c r="S3194" s="25"/>
      <c r="T3194" s="26"/>
      <c r="U3194" s="26"/>
      <c r="V3194" s="22"/>
      <c r="W3194" s="27"/>
      <c r="X3194" s="8"/>
      <c r="Y3194" s="8"/>
      <c r="Z3194" s="8"/>
      <c r="AA3194" s="8"/>
      <c r="AB3194" s="8"/>
      <c r="AC3194" s="8"/>
      <c r="AD3194" s="8"/>
      <c r="AE3194" s="8"/>
      <c r="AF3194" s="8"/>
      <c r="AG3194" s="8"/>
      <c r="AH3194" s="8"/>
      <c r="AI3194" s="8"/>
      <c r="AJ3194" s="8"/>
      <c r="AK3194" s="8"/>
    </row>
    <row r="3195" spans="1:37" ht="409.5">
      <c r="A3195" s="18">
        <v>6747</v>
      </c>
      <c r="B3195" s="19"/>
      <c r="C3195" s="20" t="s">
        <v>23646</v>
      </c>
      <c r="D3195" s="21"/>
      <c r="E3195" s="22"/>
      <c r="F3195" s="22"/>
      <c r="G3195" s="22"/>
      <c r="H3195" s="23">
        <v>0</v>
      </c>
      <c r="I3195" s="22"/>
      <c r="J3195" s="23" t="s">
        <v>18202</v>
      </c>
      <c r="K3195" s="22"/>
      <c r="L3195" s="23" t="s">
        <v>21045</v>
      </c>
      <c r="M3195" s="22"/>
      <c r="N3195" s="22"/>
      <c r="O3195" s="22"/>
      <c r="P3195" s="24"/>
      <c r="Q3195" s="23" t="s">
        <v>20</v>
      </c>
      <c r="R3195" s="22"/>
      <c r="S3195" s="25"/>
      <c r="T3195" s="26"/>
      <c r="U3195" s="26"/>
      <c r="V3195" s="22"/>
      <c r="W3195" s="27"/>
      <c r="X3195" s="8"/>
      <c r="Y3195" s="8"/>
      <c r="Z3195" s="8"/>
      <c r="AA3195" s="8"/>
      <c r="AB3195" s="8"/>
      <c r="AC3195" s="8"/>
      <c r="AD3195" s="8"/>
      <c r="AE3195" s="8"/>
      <c r="AF3195" s="8"/>
      <c r="AG3195" s="8"/>
      <c r="AH3195" s="8"/>
      <c r="AI3195" s="8"/>
      <c r="AJ3195" s="8"/>
      <c r="AK3195" s="8"/>
    </row>
    <row r="3196" spans="1:37" ht="409.6">
      <c r="A3196" s="18">
        <v>6763</v>
      </c>
      <c r="B3196" s="19"/>
      <c r="C3196" s="28" t="s">
        <v>23647</v>
      </c>
      <c r="D3196" s="21"/>
      <c r="E3196" s="22"/>
      <c r="F3196" s="22"/>
      <c r="G3196" s="22"/>
      <c r="H3196" s="23">
        <v>0</v>
      </c>
      <c r="I3196" s="22"/>
      <c r="J3196" s="23" t="s">
        <v>18202</v>
      </c>
      <c r="K3196" s="22"/>
      <c r="L3196" s="23" t="s">
        <v>22554</v>
      </c>
      <c r="M3196" s="23">
        <v>2017</v>
      </c>
      <c r="N3196" s="22"/>
      <c r="O3196" s="22"/>
      <c r="P3196" s="24"/>
      <c r="Q3196" s="23" t="s">
        <v>20</v>
      </c>
      <c r="R3196" s="23" t="s">
        <v>21</v>
      </c>
      <c r="S3196" s="25"/>
      <c r="T3196" s="26"/>
      <c r="U3196" s="26"/>
      <c r="V3196" s="22"/>
      <c r="W3196" s="27"/>
      <c r="X3196" s="8"/>
      <c r="Y3196" s="8"/>
      <c r="Z3196" s="8"/>
      <c r="AA3196" s="8"/>
      <c r="AB3196" s="8"/>
      <c r="AC3196" s="8"/>
      <c r="AD3196" s="8"/>
      <c r="AE3196" s="8"/>
      <c r="AF3196" s="8"/>
      <c r="AG3196" s="8"/>
      <c r="AH3196" s="8"/>
      <c r="AI3196" s="8"/>
      <c r="AJ3196" s="8"/>
      <c r="AK3196" s="8"/>
    </row>
    <row r="3197" spans="1:37" ht="90.75">
      <c r="A3197" s="18">
        <v>6770</v>
      </c>
      <c r="B3197" s="19"/>
      <c r="C3197" s="28" t="s">
        <v>15275</v>
      </c>
      <c r="D3197" s="28" t="s">
        <v>23648</v>
      </c>
      <c r="E3197" s="22"/>
      <c r="F3197" s="23" t="s">
        <v>507</v>
      </c>
      <c r="G3197" s="22"/>
      <c r="H3197" s="23">
        <v>0</v>
      </c>
      <c r="I3197" s="22"/>
      <c r="J3197" s="23" t="s">
        <v>18202</v>
      </c>
      <c r="K3197" s="22"/>
      <c r="L3197" s="23" t="s">
        <v>20770</v>
      </c>
      <c r="M3197" s="22"/>
      <c r="N3197" s="22"/>
      <c r="O3197" s="22"/>
      <c r="P3197" s="24"/>
      <c r="Q3197" s="23" t="s">
        <v>36</v>
      </c>
      <c r="R3197" s="23" t="s">
        <v>37</v>
      </c>
      <c r="S3197" s="25"/>
      <c r="T3197" s="26"/>
      <c r="U3197" s="26"/>
      <c r="V3197" s="22"/>
      <c r="W3197" s="27"/>
      <c r="X3197" s="8"/>
      <c r="Y3197" s="8"/>
      <c r="Z3197" s="8"/>
      <c r="AA3197" s="8"/>
      <c r="AB3197" s="8"/>
      <c r="AC3197" s="8"/>
      <c r="AD3197" s="8"/>
      <c r="AE3197" s="8"/>
      <c r="AF3197" s="8"/>
      <c r="AG3197" s="8"/>
      <c r="AH3197" s="8"/>
      <c r="AI3197" s="8"/>
      <c r="AJ3197" s="8"/>
      <c r="AK3197" s="8"/>
    </row>
    <row r="3198" spans="1:37" ht="225.75">
      <c r="A3198" s="18">
        <v>6771</v>
      </c>
      <c r="B3198" s="19"/>
      <c r="C3198" s="28" t="s">
        <v>23649</v>
      </c>
      <c r="D3198" s="28" t="s">
        <v>23650</v>
      </c>
      <c r="E3198" s="22"/>
      <c r="F3198" s="22"/>
      <c r="G3198" s="22"/>
      <c r="H3198" s="23">
        <v>0</v>
      </c>
      <c r="I3198" s="22"/>
      <c r="J3198" s="23" t="s">
        <v>18202</v>
      </c>
      <c r="K3198" s="22"/>
      <c r="L3198" s="23" t="s">
        <v>18219</v>
      </c>
      <c r="M3198" s="22"/>
      <c r="N3198" s="22"/>
      <c r="O3198" s="22"/>
      <c r="P3198" s="24"/>
      <c r="Q3198" s="23" t="s">
        <v>36</v>
      </c>
      <c r="R3198" s="23" t="s">
        <v>37</v>
      </c>
      <c r="S3198" s="25"/>
      <c r="T3198" s="26"/>
      <c r="U3198" s="26"/>
      <c r="V3198" s="22"/>
      <c r="W3198" s="27"/>
      <c r="X3198" s="8"/>
      <c r="Y3198" s="8"/>
      <c r="Z3198" s="8"/>
      <c r="AA3198" s="8"/>
      <c r="AB3198" s="8"/>
      <c r="AC3198" s="8"/>
      <c r="AD3198" s="8"/>
      <c r="AE3198" s="8"/>
      <c r="AF3198" s="8"/>
      <c r="AG3198" s="8"/>
      <c r="AH3198" s="8"/>
      <c r="AI3198" s="8"/>
      <c r="AJ3198" s="8"/>
      <c r="AK3198" s="8"/>
    </row>
    <row r="3199" spans="1:37" ht="60.75">
      <c r="A3199" s="18">
        <v>6772</v>
      </c>
      <c r="B3199" s="19"/>
      <c r="C3199" s="28" t="s">
        <v>23651</v>
      </c>
      <c r="D3199" s="28" t="s">
        <v>23652</v>
      </c>
      <c r="E3199" s="22"/>
      <c r="F3199" s="22"/>
      <c r="G3199" s="22"/>
      <c r="H3199" s="23">
        <v>0</v>
      </c>
      <c r="I3199" s="22"/>
      <c r="J3199" s="23" t="s">
        <v>18202</v>
      </c>
      <c r="K3199" s="22"/>
      <c r="L3199" s="23" t="s">
        <v>18219</v>
      </c>
      <c r="M3199" s="22"/>
      <c r="N3199" s="22"/>
      <c r="O3199" s="22"/>
      <c r="P3199" s="24"/>
      <c r="Q3199" s="23" t="s">
        <v>29</v>
      </c>
      <c r="R3199" s="23" t="s">
        <v>30</v>
      </c>
      <c r="S3199" s="25"/>
      <c r="T3199" s="26"/>
      <c r="U3199" s="26"/>
      <c r="V3199" s="22"/>
      <c r="W3199" s="27"/>
      <c r="X3199" s="8"/>
      <c r="Y3199" s="8"/>
      <c r="Z3199" s="8"/>
      <c r="AA3199" s="8"/>
      <c r="AB3199" s="8"/>
      <c r="AC3199" s="8"/>
      <c r="AD3199" s="8"/>
      <c r="AE3199" s="8"/>
      <c r="AF3199" s="8"/>
      <c r="AG3199" s="8"/>
      <c r="AH3199" s="8"/>
      <c r="AI3199" s="8"/>
      <c r="AJ3199" s="8"/>
      <c r="AK3199" s="8"/>
    </row>
    <row r="3200" spans="1:37" ht="345.75">
      <c r="A3200" s="18">
        <v>6773</v>
      </c>
      <c r="B3200" s="19"/>
      <c r="C3200" s="28" t="s">
        <v>23653</v>
      </c>
      <c r="D3200" s="28" t="s">
        <v>23654</v>
      </c>
      <c r="E3200" s="22"/>
      <c r="F3200" s="22"/>
      <c r="G3200" s="22"/>
      <c r="H3200" s="23">
        <v>0</v>
      </c>
      <c r="I3200" s="22"/>
      <c r="J3200" s="23" t="s">
        <v>18202</v>
      </c>
      <c r="K3200" s="22"/>
      <c r="L3200" s="23" t="s">
        <v>18219</v>
      </c>
      <c r="M3200" s="22"/>
      <c r="N3200" s="22"/>
      <c r="O3200" s="22"/>
      <c r="P3200" s="24"/>
      <c r="Q3200" s="23" t="s">
        <v>36</v>
      </c>
      <c r="R3200" s="23" t="s">
        <v>37</v>
      </c>
      <c r="S3200" s="25"/>
      <c r="T3200" s="26"/>
      <c r="U3200" s="26"/>
      <c r="V3200" s="22"/>
      <c r="W3200" s="27"/>
      <c r="X3200" s="8"/>
      <c r="Y3200" s="8"/>
      <c r="Z3200" s="8"/>
      <c r="AA3200" s="8"/>
      <c r="AB3200" s="8"/>
      <c r="AC3200" s="8"/>
      <c r="AD3200" s="8"/>
      <c r="AE3200" s="8"/>
      <c r="AF3200" s="8"/>
      <c r="AG3200" s="8"/>
      <c r="AH3200" s="8"/>
      <c r="AI3200" s="8"/>
      <c r="AJ3200" s="8"/>
      <c r="AK3200" s="8"/>
    </row>
    <row r="3201" spans="1:37" ht="409.6">
      <c r="A3201" s="18">
        <v>6774</v>
      </c>
      <c r="B3201" s="19"/>
      <c r="C3201" s="28" t="s">
        <v>23655</v>
      </c>
      <c r="D3201" s="21"/>
      <c r="E3201" s="22"/>
      <c r="F3201" s="22"/>
      <c r="G3201" s="22"/>
      <c r="H3201" s="23">
        <v>0</v>
      </c>
      <c r="I3201" s="22"/>
      <c r="J3201" s="23" t="s">
        <v>18202</v>
      </c>
      <c r="K3201" s="22"/>
      <c r="L3201" s="23" t="s">
        <v>20770</v>
      </c>
      <c r="M3201" s="23">
        <v>2017</v>
      </c>
      <c r="N3201" s="22"/>
      <c r="O3201" s="22"/>
      <c r="P3201" s="24"/>
      <c r="Q3201" s="23" t="s">
        <v>20</v>
      </c>
      <c r="R3201" s="23" t="s">
        <v>21</v>
      </c>
      <c r="S3201" s="25"/>
      <c r="T3201" s="26"/>
      <c r="U3201" s="26"/>
      <c r="V3201" s="22"/>
      <c r="W3201" s="27"/>
      <c r="X3201" s="8"/>
      <c r="Y3201" s="8"/>
      <c r="Z3201" s="8"/>
      <c r="AA3201" s="8"/>
      <c r="AB3201" s="8"/>
      <c r="AC3201" s="8"/>
      <c r="AD3201" s="8"/>
      <c r="AE3201" s="8"/>
      <c r="AF3201" s="8"/>
      <c r="AG3201" s="8"/>
      <c r="AH3201" s="8"/>
      <c r="AI3201" s="8"/>
      <c r="AJ3201" s="8"/>
      <c r="AK3201" s="8"/>
    </row>
    <row r="3202" spans="1:37" ht="60.75">
      <c r="A3202" s="18">
        <v>6776</v>
      </c>
      <c r="B3202" s="19"/>
      <c r="C3202" s="28" t="s">
        <v>23656</v>
      </c>
      <c r="D3202" s="28" t="s">
        <v>23657</v>
      </c>
      <c r="E3202" s="22"/>
      <c r="F3202" s="22"/>
      <c r="G3202" s="22"/>
      <c r="H3202" s="23">
        <v>0</v>
      </c>
      <c r="I3202" s="22"/>
      <c r="J3202" s="23" t="s">
        <v>18202</v>
      </c>
      <c r="K3202" s="22"/>
      <c r="L3202" s="23" t="s">
        <v>18219</v>
      </c>
      <c r="M3202" s="22"/>
      <c r="N3202" s="22"/>
      <c r="O3202" s="22"/>
      <c r="P3202" s="24"/>
      <c r="Q3202" s="23" t="s">
        <v>29</v>
      </c>
      <c r="R3202" s="23" t="s">
        <v>30</v>
      </c>
      <c r="S3202" s="25"/>
      <c r="T3202" s="26"/>
      <c r="U3202" s="26"/>
      <c r="V3202" s="22"/>
      <c r="W3202" s="27"/>
      <c r="X3202" s="8"/>
      <c r="Y3202" s="8"/>
      <c r="Z3202" s="8"/>
      <c r="AA3202" s="8"/>
      <c r="AB3202" s="8"/>
      <c r="AC3202" s="8"/>
      <c r="AD3202" s="8"/>
      <c r="AE3202" s="8"/>
      <c r="AF3202" s="8"/>
      <c r="AG3202" s="8"/>
      <c r="AH3202" s="8"/>
      <c r="AI3202" s="8"/>
      <c r="AJ3202" s="8"/>
      <c r="AK3202" s="8"/>
    </row>
    <row r="3203" spans="1:37" ht="60.75">
      <c r="A3203" s="18">
        <v>6777</v>
      </c>
      <c r="B3203" s="19"/>
      <c r="C3203" s="28" t="s">
        <v>23658</v>
      </c>
      <c r="D3203" s="28" t="s">
        <v>23659</v>
      </c>
      <c r="E3203" s="22"/>
      <c r="F3203" s="23" t="s">
        <v>50</v>
      </c>
      <c r="G3203" s="22"/>
      <c r="H3203" s="23">
        <v>0</v>
      </c>
      <c r="I3203" s="22"/>
      <c r="J3203" s="23" t="s">
        <v>18202</v>
      </c>
      <c r="K3203" s="22"/>
      <c r="L3203" s="23" t="s">
        <v>61</v>
      </c>
      <c r="M3203" s="22"/>
      <c r="N3203" s="22"/>
      <c r="O3203" s="22"/>
      <c r="P3203" s="24"/>
      <c r="Q3203" s="22"/>
      <c r="R3203" s="22"/>
      <c r="S3203" s="25"/>
      <c r="T3203" s="26"/>
      <c r="U3203" s="26"/>
      <c r="V3203" s="22"/>
      <c r="W3203" s="27"/>
      <c r="X3203" s="8"/>
      <c r="Y3203" s="8"/>
      <c r="Z3203" s="8"/>
      <c r="AA3203" s="8"/>
      <c r="AB3203" s="8"/>
      <c r="AC3203" s="8"/>
      <c r="AD3203" s="8"/>
      <c r="AE3203" s="8"/>
      <c r="AF3203" s="8"/>
      <c r="AG3203" s="8"/>
      <c r="AH3203" s="8"/>
      <c r="AI3203" s="8"/>
      <c r="AJ3203" s="8"/>
      <c r="AK3203" s="8"/>
    </row>
    <row r="3204" spans="1:37" ht="165.75">
      <c r="A3204" s="18">
        <v>6782</v>
      </c>
      <c r="B3204" s="19"/>
      <c r="C3204" s="28" t="s">
        <v>23660</v>
      </c>
      <c r="D3204" s="28" t="s">
        <v>23661</v>
      </c>
      <c r="E3204" s="22"/>
      <c r="F3204" s="22"/>
      <c r="G3204" s="22"/>
      <c r="H3204" s="23">
        <v>0</v>
      </c>
      <c r="I3204" s="22"/>
      <c r="J3204" s="23" t="s">
        <v>18202</v>
      </c>
      <c r="K3204" s="22"/>
      <c r="L3204" s="23" t="s">
        <v>18219</v>
      </c>
      <c r="M3204" s="22"/>
      <c r="N3204" s="22"/>
      <c r="O3204" s="22"/>
      <c r="P3204" s="24"/>
      <c r="Q3204" s="23" t="s">
        <v>36</v>
      </c>
      <c r="R3204" s="23" t="s">
        <v>37</v>
      </c>
      <c r="S3204" s="25"/>
      <c r="T3204" s="26"/>
      <c r="U3204" s="26"/>
      <c r="V3204" s="22"/>
      <c r="W3204" s="27"/>
      <c r="X3204" s="8"/>
      <c r="Y3204" s="8"/>
      <c r="Z3204" s="8"/>
      <c r="AA3204" s="8"/>
      <c r="AB3204" s="8"/>
      <c r="AC3204" s="8"/>
      <c r="AD3204" s="8"/>
      <c r="AE3204" s="8"/>
      <c r="AF3204" s="8"/>
      <c r="AG3204" s="8"/>
      <c r="AH3204" s="8"/>
      <c r="AI3204" s="8"/>
      <c r="AJ3204" s="8"/>
      <c r="AK3204" s="8"/>
    </row>
    <row r="3205" spans="1:37" ht="120.75">
      <c r="A3205" s="18">
        <v>6783</v>
      </c>
      <c r="B3205" s="19"/>
      <c r="C3205" s="28" t="s">
        <v>23662</v>
      </c>
      <c r="D3205" s="28" t="s">
        <v>23663</v>
      </c>
      <c r="E3205" s="22"/>
      <c r="F3205" s="22"/>
      <c r="G3205" s="22"/>
      <c r="H3205" s="23">
        <v>0</v>
      </c>
      <c r="I3205" s="22"/>
      <c r="J3205" s="23" t="s">
        <v>18202</v>
      </c>
      <c r="K3205" s="31">
        <v>43313</v>
      </c>
      <c r="L3205" s="23" t="s">
        <v>35</v>
      </c>
      <c r="M3205" s="22"/>
      <c r="N3205" s="22"/>
      <c r="O3205" s="22"/>
      <c r="P3205" s="24"/>
      <c r="Q3205" s="23" t="s">
        <v>18377</v>
      </c>
      <c r="R3205" s="22"/>
      <c r="S3205" s="25"/>
      <c r="T3205" s="26"/>
      <c r="U3205" s="26"/>
      <c r="V3205" s="22"/>
      <c r="W3205" s="27"/>
      <c r="X3205" s="8"/>
      <c r="Y3205" s="8"/>
      <c r="Z3205" s="8"/>
      <c r="AA3205" s="8"/>
      <c r="AB3205" s="8"/>
      <c r="AC3205" s="8"/>
      <c r="AD3205" s="8"/>
      <c r="AE3205" s="8"/>
      <c r="AF3205" s="8"/>
      <c r="AG3205" s="8"/>
      <c r="AH3205" s="8"/>
      <c r="AI3205" s="8"/>
      <c r="AJ3205" s="8"/>
      <c r="AK3205" s="8"/>
    </row>
    <row r="3206" spans="1:37" ht="150.75">
      <c r="A3206" s="18">
        <v>6784</v>
      </c>
      <c r="B3206" s="19"/>
      <c r="C3206" s="28" t="s">
        <v>23664</v>
      </c>
      <c r="D3206" s="28" t="s">
        <v>23665</v>
      </c>
      <c r="E3206" s="22"/>
      <c r="F3206" s="23" t="s">
        <v>466</v>
      </c>
      <c r="G3206" s="22"/>
      <c r="H3206" s="23">
        <v>0</v>
      </c>
      <c r="I3206" s="22"/>
      <c r="J3206" s="23" t="s">
        <v>18202</v>
      </c>
      <c r="K3206" s="22"/>
      <c r="L3206" s="23" t="s">
        <v>20770</v>
      </c>
      <c r="M3206" s="22"/>
      <c r="N3206" s="22"/>
      <c r="O3206" s="22"/>
      <c r="P3206" s="24"/>
      <c r="Q3206" s="23" t="s">
        <v>36</v>
      </c>
      <c r="R3206" s="23" t="s">
        <v>37</v>
      </c>
      <c r="S3206" s="25"/>
      <c r="T3206" s="26"/>
      <c r="U3206" s="26"/>
      <c r="V3206" s="22"/>
      <c r="W3206" s="27"/>
      <c r="X3206" s="8"/>
      <c r="Y3206" s="8"/>
      <c r="Z3206" s="8"/>
      <c r="AA3206" s="8"/>
      <c r="AB3206" s="8"/>
      <c r="AC3206" s="8"/>
      <c r="AD3206" s="8"/>
      <c r="AE3206" s="8"/>
      <c r="AF3206" s="8"/>
      <c r="AG3206" s="8"/>
      <c r="AH3206" s="8"/>
      <c r="AI3206" s="8"/>
      <c r="AJ3206" s="8"/>
      <c r="AK3206" s="8"/>
    </row>
    <row r="3207" spans="1:37" ht="180.75">
      <c r="A3207" s="18">
        <v>6788</v>
      </c>
      <c r="B3207" s="19"/>
      <c r="C3207" s="28" t="s">
        <v>23666</v>
      </c>
      <c r="D3207" s="28" t="s">
        <v>23667</v>
      </c>
      <c r="E3207" s="22"/>
      <c r="F3207" s="23" t="s">
        <v>415</v>
      </c>
      <c r="G3207" s="22"/>
      <c r="H3207" s="23">
        <v>0</v>
      </c>
      <c r="I3207" s="22"/>
      <c r="J3207" s="23" t="s">
        <v>18202</v>
      </c>
      <c r="K3207" s="22"/>
      <c r="L3207" s="23" t="s">
        <v>20770</v>
      </c>
      <c r="M3207" s="22"/>
      <c r="N3207" s="22"/>
      <c r="O3207" s="22"/>
      <c r="P3207" s="24"/>
      <c r="Q3207" s="23" t="s">
        <v>36</v>
      </c>
      <c r="R3207" s="23" t="s">
        <v>37</v>
      </c>
      <c r="S3207" s="25"/>
      <c r="T3207" s="26"/>
      <c r="U3207" s="26"/>
      <c r="V3207" s="22"/>
      <c r="W3207" s="27"/>
      <c r="X3207" s="8"/>
      <c r="Y3207" s="8"/>
      <c r="Z3207" s="8"/>
      <c r="AA3207" s="8"/>
      <c r="AB3207" s="8"/>
      <c r="AC3207" s="8"/>
      <c r="AD3207" s="8"/>
      <c r="AE3207" s="8"/>
      <c r="AF3207" s="8"/>
      <c r="AG3207" s="8"/>
      <c r="AH3207" s="8"/>
      <c r="AI3207" s="8"/>
      <c r="AJ3207" s="8"/>
      <c r="AK3207" s="8"/>
    </row>
    <row r="3208" spans="1:37" ht="90.75">
      <c r="A3208" s="18">
        <v>6790</v>
      </c>
      <c r="B3208" s="19"/>
      <c r="C3208" s="28" t="s">
        <v>23668</v>
      </c>
      <c r="D3208" s="28" t="s">
        <v>23669</v>
      </c>
      <c r="E3208" s="22"/>
      <c r="F3208" s="23" t="s">
        <v>266</v>
      </c>
      <c r="G3208" s="22"/>
      <c r="H3208" s="23">
        <v>0</v>
      </c>
      <c r="I3208" s="22"/>
      <c r="J3208" s="23" t="s">
        <v>18202</v>
      </c>
      <c r="K3208" s="29">
        <v>43497</v>
      </c>
      <c r="L3208" s="23" t="s">
        <v>96</v>
      </c>
      <c r="M3208" s="22"/>
      <c r="N3208" s="23" t="s">
        <v>18950</v>
      </c>
      <c r="O3208" s="22"/>
      <c r="P3208" s="24"/>
      <c r="Q3208" s="23" t="s">
        <v>18392</v>
      </c>
      <c r="R3208" s="23" t="s">
        <v>127</v>
      </c>
      <c r="S3208" s="25"/>
      <c r="T3208" s="26"/>
      <c r="U3208" s="26"/>
      <c r="V3208" s="22"/>
      <c r="W3208" s="27"/>
      <c r="X3208" s="8"/>
      <c r="Y3208" s="8"/>
      <c r="Z3208" s="8"/>
      <c r="AA3208" s="8"/>
      <c r="AB3208" s="8"/>
      <c r="AC3208" s="8"/>
      <c r="AD3208" s="8"/>
      <c r="AE3208" s="8"/>
      <c r="AF3208" s="8"/>
      <c r="AG3208" s="8"/>
      <c r="AH3208" s="8"/>
      <c r="AI3208" s="8"/>
      <c r="AJ3208" s="8"/>
      <c r="AK3208" s="8"/>
    </row>
    <row r="3209" spans="1:37" ht="105.75">
      <c r="A3209" s="18">
        <v>6791</v>
      </c>
      <c r="B3209" s="19"/>
      <c r="C3209" s="28" t="s">
        <v>12582</v>
      </c>
      <c r="D3209" s="28" t="s">
        <v>210</v>
      </c>
      <c r="E3209" s="22"/>
      <c r="F3209" s="23" t="s">
        <v>266</v>
      </c>
      <c r="G3209" s="22"/>
      <c r="H3209" s="23">
        <v>0</v>
      </c>
      <c r="I3209" s="22"/>
      <c r="J3209" s="23" t="s">
        <v>18202</v>
      </c>
      <c r="K3209" s="29">
        <v>43497</v>
      </c>
      <c r="L3209" s="23" t="s">
        <v>96</v>
      </c>
      <c r="M3209" s="22"/>
      <c r="N3209" s="23" t="s">
        <v>23670</v>
      </c>
      <c r="O3209" s="22"/>
      <c r="P3209" s="24"/>
      <c r="Q3209" s="23" t="s">
        <v>18392</v>
      </c>
      <c r="R3209" s="23" t="s">
        <v>127</v>
      </c>
      <c r="S3209" s="25"/>
      <c r="T3209" s="26"/>
      <c r="U3209" s="26"/>
      <c r="V3209" s="22"/>
      <c r="W3209" s="27"/>
      <c r="X3209" s="8"/>
      <c r="Y3209" s="8"/>
      <c r="Z3209" s="8"/>
      <c r="AA3209" s="8"/>
      <c r="AB3209" s="8"/>
      <c r="AC3209" s="8"/>
      <c r="AD3209" s="8"/>
      <c r="AE3209" s="8"/>
      <c r="AF3209" s="8"/>
      <c r="AG3209" s="8"/>
      <c r="AH3209" s="8"/>
      <c r="AI3209" s="8"/>
      <c r="AJ3209" s="8"/>
      <c r="AK3209" s="8"/>
    </row>
    <row r="3210" spans="1:37" ht="90.75">
      <c r="A3210" s="18">
        <v>6793</v>
      </c>
      <c r="B3210" s="19"/>
      <c r="C3210" s="28" t="s">
        <v>23671</v>
      </c>
      <c r="D3210" s="28" t="s">
        <v>23672</v>
      </c>
      <c r="E3210" s="22"/>
      <c r="F3210" s="23" t="s">
        <v>266</v>
      </c>
      <c r="G3210" s="22"/>
      <c r="H3210" s="23">
        <v>0</v>
      </c>
      <c r="I3210" s="22"/>
      <c r="J3210" s="23" t="s">
        <v>18202</v>
      </c>
      <c r="K3210" s="29">
        <v>43497</v>
      </c>
      <c r="L3210" s="23" t="s">
        <v>96</v>
      </c>
      <c r="M3210" s="22"/>
      <c r="N3210" s="23" t="s">
        <v>18950</v>
      </c>
      <c r="O3210" s="22"/>
      <c r="P3210" s="24"/>
      <c r="Q3210" s="23" t="s">
        <v>18392</v>
      </c>
      <c r="R3210" s="23" t="s">
        <v>127</v>
      </c>
      <c r="S3210" s="25"/>
      <c r="T3210" s="26"/>
      <c r="U3210" s="26"/>
      <c r="V3210" s="22"/>
      <c r="W3210" s="27"/>
      <c r="X3210" s="8"/>
      <c r="Y3210" s="8"/>
      <c r="Z3210" s="8"/>
      <c r="AA3210" s="8"/>
      <c r="AB3210" s="8"/>
      <c r="AC3210" s="8"/>
      <c r="AD3210" s="8"/>
      <c r="AE3210" s="8"/>
      <c r="AF3210" s="8"/>
      <c r="AG3210" s="8"/>
      <c r="AH3210" s="8"/>
      <c r="AI3210" s="8"/>
      <c r="AJ3210" s="8"/>
      <c r="AK3210" s="8"/>
    </row>
    <row r="3211" spans="1:37" ht="60.75">
      <c r="A3211" s="18">
        <v>6800</v>
      </c>
      <c r="B3211" s="19"/>
      <c r="C3211" s="28" t="s">
        <v>23673</v>
      </c>
      <c r="D3211" s="28" t="s">
        <v>23674</v>
      </c>
      <c r="E3211" s="22"/>
      <c r="F3211" s="22"/>
      <c r="G3211" s="22"/>
      <c r="H3211" s="23">
        <v>0</v>
      </c>
      <c r="I3211" s="22"/>
      <c r="J3211" s="23" t="s">
        <v>18202</v>
      </c>
      <c r="K3211" s="22"/>
      <c r="L3211" s="23" t="s">
        <v>20770</v>
      </c>
      <c r="M3211" s="22"/>
      <c r="N3211" s="22"/>
      <c r="O3211" s="22"/>
      <c r="P3211" s="24"/>
      <c r="Q3211" s="23" t="s">
        <v>29</v>
      </c>
      <c r="R3211" s="23" t="s">
        <v>30</v>
      </c>
      <c r="S3211" s="25"/>
      <c r="T3211" s="26"/>
      <c r="U3211" s="26"/>
      <c r="V3211" s="22"/>
      <c r="W3211" s="27"/>
      <c r="X3211" s="8"/>
      <c r="Y3211" s="8"/>
      <c r="Z3211" s="8"/>
      <c r="AA3211" s="8"/>
      <c r="AB3211" s="8"/>
      <c r="AC3211" s="8"/>
      <c r="AD3211" s="8"/>
      <c r="AE3211" s="8"/>
      <c r="AF3211" s="8"/>
      <c r="AG3211" s="8"/>
      <c r="AH3211" s="8"/>
      <c r="AI3211" s="8"/>
      <c r="AJ3211" s="8"/>
      <c r="AK3211" s="8"/>
    </row>
    <row r="3212" spans="1:37" ht="60.75">
      <c r="A3212" s="18">
        <v>6803</v>
      </c>
      <c r="B3212" s="19"/>
      <c r="C3212" s="28" t="s">
        <v>23675</v>
      </c>
      <c r="D3212" s="28" t="s">
        <v>23676</v>
      </c>
      <c r="E3212" s="22"/>
      <c r="F3212" s="22"/>
      <c r="G3212" s="22"/>
      <c r="H3212" s="23">
        <v>0</v>
      </c>
      <c r="I3212" s="22"/>
      <c r="J3212" s="23" t="s">
        <v>18202</v>
      </c>
      <c r="K3212" s="22"/>
      <c r="L3212" s="23" t="s">
        <v>20770</v>
      </c>
      <c r="M3212" s="22"/>
      <c r="N3212" s="22"/>
      <c r="O3212" s="22"/>
      <c r="P3212" s="24"/>
      <c r="Q3212" s="23" t="s">
        <v>29</v>
      </c>
      <c r="R3212" s="23" t="s">
        <v>30</v>
      </c>
      <c r="S3212" s="25"/>
      <c r="T3212" s="26"/>
      <c r="U3212" s="26"/>
      <c r="V3212" s="22"/>
      <c r="W3212" s="27"/>
      <c r="X3212" s="8"/>
      <c r="Y3212" s="8"/>
      <c r="Z3212" s="8"/>
      <c r="AA3212" s="8"/>
      <c r="AB3212" s="8"/>
      <c r="AC3212" s="8"/>
      <c r="AD3212" s="8"/>
      <c r="AE3212" s="8"/>
      <c r="AF3212" s="8"/>
      <c r="AG3212" s="8"/>
      <c r="AH3212" s="8"/>
      <c r="AI3212" s="8"/>
      <c r="AJ3212" s="8"/>
      <c r="AK3212" s="8"/>
    </row>
    <row r="3213" spans="1:37" ht="165.75">
      <c r="A3213" s="18">
        <v>6804</v>
      </c>
      <c r="B3213" s="19"/>
      <c r="C3213" s="28" t="s">
        <v>23677</v>
      </c>
      <c r="D3213" s="28" t="s">
        <v>23678</v>
      </c>
      <c r="E3213" s="22"/>
      <c r="F3213" s="22"/>
      <c r="G3213" s="22"/>
      <c r="H3213" s="23">
        <v>0</v>
      </c>
      <c r="I3213" s="22"/>
      <c r="J3213" s="23" t="s">
        <v>18202</v>
      </c>
      <c r="K3213" s="22"/>
      <c r="L3213" s="23" t="s">
        <v>18219</v>
      </c>
      <c r="M3213" s="22"/>
      <c r="N3213" s="22"/>
      <c r="O3213" s="22"/>
      <c r="P3213" s="24"/>
      <c r="Q3213" s="23" t="s">
        <v>36</v>
      </c>
      <c r="R3213" s="23" t="s">
        <v>37</v>
      </c>
      <c r="S3213" s="25"/>
      <c r="T3213" s="26"/>
      <c r="U3213" s="26"/>
      <c r="V3213" s="22"/>
      <c r="W3213" s="27"/>
      <c r="X3213" s="8"/>
      <c r="Y3213" s="8"/>
      <c r="Z3213" s="8"/>
      <c r="AA3213" s="8"/>
      <c r="AB3213" s="8"/>
      <c r="AC3213" s="8"/>
      <c r="AD3213" s="8"/>
      <c r="AE3213" s="8"/>
      <c r="AF3213" s="8"/>
      <c r="AG3213" s="8"/>
      <c r="AH3213" s="8"/>
      <c r="AI3213" s="8"/>
      <c r="AJ3213" s="8"/>
      <c r="AK3213" s="8"/>
    </row>
    <row r="3214" spans="1:37" ht="255.75">
      <c r="A3214" s="18">
        <v>6805</v>
      </c>
      <c r="B3214" s="19"/>
      <c r="C3214" s="28" t="s">
        <v>23679</v>
      </c>
      <c r="D3214" s="28" t="s">
        <v>23680</v>
      </c>
      <c r="E3214" s="22"/>
      <c r="F3214" s="22"/>
      <c r="G3214" s="22"/>
      <c r="H3214" s="23">
        <v>0</v>
      </c>
      <c r="I3214" s="22"/>
      <c r="J3214" s="23" t="s">
        <v>18202</v>
      </c>
      <c r="K3214" s="31">
        <v>43313</v>
      </c>
      <c r="L3214" s="23" t="s">
        <v>35</v>
      </c>
      <c r="M3214" s="22"/>
      <c r="N3214" s="22"/>
      <c r="O3214" s="22"/>
      <c r="P3214" s="24"/>
      <c r="Q3214" s="23" t="s">
        <v>18377</v>
      </c>
      <c r="R3214" s="22"/>
      <c r="S3214" s="25"/>
      <c r="T3214" s="26"/>
      <c r="U3214" s="26"/>
      <c r="V3214" s="22"/>
      <c r="W3214" s="27"/>
      <c r="X3214" s="8"/>
      <c r="Y3214" s="8"/>
      <c r="Z3214" s="8"/>
      <c r="AA3214" s="8"/>
      <c r="AB3214" s="8"/>
      <c r="AC3214" s="8"/>
      <c r="AD3214" s="8"/>
      <c r="AE3214" s="8"/>
      <c r="AF3214" s="8"/>
      <c r="AG3214" s="8"/>
      <c r="AH3214" s="8"/>
      <c r="AI3214" s="8"/>
      <c r="AJ3214" s="8"/>
      <c r="AK3214" s="8"/>
    </row>
    <row r="3215" spans="1:37" ht="375.75">
      <c r="A3215" s="18">
        <v>6806</v>
      </c>
      <c r="B3215" s="19"/>
      <c r="C3215" s="28" t="s">
        <v>23681</v>
      </c>
      <c r="D3215" s="28" t="s">
        <v>23682</v>
      </c>
      <c r="E3215" s="22"/>
      <c r="F3215" s="22"/>
      <c r="G3215" s="22"/>
      <c r="H3215" s="23">
        <v>0</v>
      </c>
      <c r="I3215" s="22"/>
      <c r="J3215" s="23" t="s">
        <v>18202</v>
      </c>
      <c r="K3215" s="22"/>
      <c r="L3215" s="23" t="s">
        <v>18219</v>
      </c>
      <c r="M3215" s="22"/>
      <c r="N3215" s="22"/>
      <c r="O3215" s="22"/>
      <c r="P3215" s="24"/>
      <c r="Q3215" s="23" t="s">
        <v>36</v>
      </c>
      <c r="R3215" s="23" t="s">
        <v>37</v>
      </c>
      <c r="S3215" s="25"/>
      <c r="T3215" s="26"/>
      <c r="U3215" s="26"/>
      <c r="V3215" s="22"/>
      <c r="W3215" s="27"/>
      <c r="X3215" s="8"/>
      <c r="Y3215" s="8"/>
      <c r="Z3215" s="8"/>
      <c r="AA3215" s="8"/>
      <c r="AB3215" s="8"/>
      <c r="AC3215" s="8"/>
      <c r="AD3215" s="8"/>
      <c r="AE3215" s="8"/>
      <c r="AF3215" s="8"/>
      <c r="AG3215" s="8"/>
      <c r="AH3215" s="8"/>
      <c r="AI3215" s="8"/>
      <c r="AJ3215" s="8"/>
      <c r="AK3215" s="8"/>
    </row>
    <row r="3216" spans="1:37" ht="90.75">
      <c r="A3216" s="18">
        <v>6807</v>
      </c>
      <c r="B3216" s="19"/>
      <c r="C3216" s="28" t="s">
        <v>23683</v>
      </c>
      <c r="D3216" s="28" t="s">
        <v>23684</v>
      </c>
      <c r="E3216" s="22"/>
      <c r="F3216" s="22"/>
      <c r="G3216" s="22"/>
      <c r="H3216" s="23">
        <v>0</v>
      </c>
      <c r="I3216" s="22"/>
      <c r="J3216" s="23" t="s">
        <v>18202</v>
      </c>
      <c r="K3216" s="22"/>
      <c r="L3216" s="23" t="s">
        <v>18219</v>
      </c>
      <c r="M3216" s="22"/>
      <c r="N3216" s="22"/>
      <c r="O3216" s="22"/>
      <c r="P3216" s="24"/>
      <c r="Q3216" s="23" t="s">
        <v>36</v>
      </c>
      <c r="R3216" s="23" t="s">
        <v>37</v>
      </c>
      <c r="S3216" s="25"/>
      <c r="T3216" s="26"/>
      <c r="U3216" s="26"/>
      <c r="V3216" s="22"/>
      <c r="W3216" s="27"/>
      <c r="X3216" s="8"/>
      <c r="Y3216" s="8"/>
      <c r="Z3216" s="8"/>
      <c r="AA3216" s="8"/>
      <c r="AB3216" s="8"/>
      <c r="AC3216" s="8"/>
      <c r="AD3216" s="8"/>
      <c r="AE3216" s="8"/>
      <c r="AF3216" s="8"/>
      <c r="AG3216" s="8"/>
      <c r="AH3216" s="8"/>
      <c r="AI3216" s="8"/>
      <c r="AJ3216" s="8"/>
      <c r="AK3216" s="8"/>
    </row>
    <row r="3217" spans="1:37" ht="120.75">
      <c r="A3217" s="18">
        <v>6812</v>
      </c>
      <c r="B3217" s="19"/>
      <c r="C3217" s="28" t="s">
        <v>23685</v>
      </c>
      <c r="D3217" s="28" t="s">
        <v>23686</v>
      </c>
      <c r="E3217" s="22"/>
      <c r="F3217" s="22"/>
      <c r="G3217" s="22"/>
      <c r="H3217" s="23">
        <v>0</v>
      </c>
      <c r="I3217" s="22"/>
      <c r="J3217" s="23" t="s">
        <v>18202</v>
      </c>
      <c r="K3217" s="22"/>
      <c r="L3217" s="23" t="s">
        <v>18219</v>
      </c>
      <c r="M3217" s="22"/>
      <c r="N3217" s="22"/>
      <c r="O3217" s="22"/>
      <c r="P3217" s="24"/>
      <c r="Q3217" s="23" t="s">
        <v>36</v>
      </c>
      <c r="R3217" s="23" t="s">
        <v>37</v>
      </c>
      <c r="S3217" s="25"/>
      <c r="T3217" s="26"/>
      <c r="U3217" s="26"/>
      <c r="V3217" s="22"/>
      <c r="W3217" s="27"/>
      <c r="X3217" s="8"/>
      <c r="Y3217" s="8"/>
      <c r="Z3217" s="8"/>
      <c r="AA3217" s="8"/>
      <c r="AB3217" s="8"/>
      <c r="AC3217" s="8"/>
      <c r="AD3217" s="8"/>
      <c r="AE3217" s="8"/>
      <c r="AF3217" s="8"/>
      <c r="AG3217" s="8"/>
      <c r="AH3217" s="8"/>
      <c r="AI3217" s="8"/>
      <c r="AJ3217" s="8"/>
      <c r="AK3217" s="8"/>
    </row>
    <row r="3218" spans="1:37" ht="90.75">
      <c r="A3218" s="18">
        <v>6813</v>
      </c>
      <c r="B3218" s="19"/>
      <c r="C3218" s="28" t="s">
        <v>23687</v>
      </c>
      <c r="D3218" s="28" t="s">
        <v>23688</v>
      </c>
      <c r="E3218" s="22"/>
      <c r="F3218" s="22"/>
      <c r="G3218" s="22"/>
      <c r="H3218" s="23">
        <v>0</v>
      </c>
      <c r="I3218" s="22"/>
      <c r="J3218" s="23" t="s">
        <v>18202</v>
      </c>
      <c r="K3218" s="22"/>
      <c r="L3218" s="23" t="s">
        <v>18219</v>
      </c>
      <c r="M3218" s="22"/>
      <c r="N3218" s="22"/>
      <c r="O3218" s="22"/>
      <c r="P3218" s="24"/>
      <c r="Q3218" s="23" t="s">
        <v>29</v>
      </c>
      <c r="R3218" s="23" t="s">
        <v>30</v>
      </c>
      <c r="S3218" s="25"/>
      <c r="T3218" s="26"/>
      <c r="U3218" s="26"/>
      <c r="V3218" s="22"/>
      <c r="W3218" s="27"/>
      <c r="X3218" s="8"/>
      <c r="Y3218" s="8"/>
      <c r="Z3218" s="8"/>
      <c r="AA3218" s="8"/>
      <c r="AB3218" s="8"/>
      <c r="AC3218" s="8"/>
      <c r="AD3218" s="8"/>
      <c r="AE3218" s="8"/>
      <c r="AF3218" s="8"/>
      <c r="AG3218" s="8"/>
      <c r="AH3218" s="8"/>
      <c r="AI3218" s="8"/>
      <c r="AJ3218" s="8"/>
      <c r="AK3218" s="8"/>
    </row>
    <row r="3219" spans="1:37" ht="60.75">
      <c r="A3219" s="18">
        <v>6814</v>
      </c>
      <c r="B3219" s="19"/>
      <c r="C3219" s="28" t="s">
        <v>12612</v>
      </c>
      <c r="D3219" s="28" t="s">
        <v>23689</v>
      </c>
      <c r="E3219" s="22"/>
      <c r="F3219" s="23" t="s">
        <v>415</v>
      </c>
      <c r="G3219" s="22"/>
      <c r="H3219" s="23">
        <v>0</v>
      </c>
      <c r="I3219" s="22"/>
      <c r="J3219" s="23" t="s">
        <v>18202</v>
      </c>
      <c r="K3219" s="22"/>
      <c r="L3219" s="23" t="s">
        <v>20770</v>
      </c>
      <c r="M3219" s="22"/>
      <c r="N3219" s="22"/>
      <c r="O3219" s="22"/>
      <c r="P3219" s="24"/>
      <c r="Q3219" s="23" t="s">
        <v>36</v>
      </c>
      <c r="R3219" s="23" t="s">
        <v>37</v>
      </c>
      <c r="S3219" s="25"/>
      <c r="T3219" s="26"/>
      <c r="U3219" s="26"/>
      <c r="V3219" s="22"/>
      <c r="W3219" s="27"/>
      <c r="X3219" s="8"/>
      <c r="Y3219" s="8"/>
      <c r="Z3219" s="8"/>
      <c r="AA3219" s="8"/>
      <c r="AB3219" s="8"/>
      <c r="AC3219" s="8"/>
      <c r="AD3219" s="8"/>
      <c r="AE3219" s="8"/>
      <c r="AF3219" s="8"/>
      <c r="AG3219" s="8"/>
      <c r="AH3219" s="8"/>
      <c r="AI3219" s="8"/>
      <c r="AJ3219" s="8"/>
      <c r="AK3219" s="8"/>
    </row>
    <row r="3220" spans="1:37" ht="135.75">
      <c r="A3220" s="18">
        <v>6818</v>
      </c>
      <c r="B3220" s="19"/>
      <c r="C3220" s="28" t="s">
        <v>23690</v>
      </c>
      <c r="D3220" s="28" t="s">
        <v>23691</v>
      </c>
      <c r="E3220" s="22"/>
      <c r="F3220" s="23" t="s">
        <v>22161</v>
      </c>
      <c r="G3220" s="22"/>
      <c r="H3220" s="23">
        <v>0</v>
      </c>
      <c r="I3220" s="22"/>
      <c r="J3220" s="23" t="s">
        <v>18202</v>
      </c>
      <c r="K3220" s="22"/>
      <c r="L3220" s="23" t="s">
        <v>20770</v>
      </c>
      <c r="M3220" s="22"/>
      <c r="N3220" s="22"/>
      <c r="O3220" s="22"/>
      <c r="P3220" s="24"/>
      <c r="Q3220" s="23" t="s">
        <v>36</v>
      </c>
      <c r="R3220" s="23" t="s">
        <v>37</v>
      </c>
      <c r="S3220" s="25"/>
      <c r="T3220" s="26"/>
      <c r="U3220" s="26"/>
      <c r="V3220" s="22"/>
      <c r="W3220" s="27"/>
      <c r="X3220" s="8"/>
      <c r="Y3220" s="8"/>
      <c r="Z3220" s="8"/>
      <c r="AA3220" s="8"/>
      <c r="AB3220" s="8"/>
      <c r="AC3220" s="8"/>
      <c r="AD3220" s="8"/>
      <c r="AE3220" s="8"/>
      <c r="AF3220" s="8"/>
      <c r="AG3220" s="8"/>
      <c r="AH3220" s="8"/>
      <c r="AI3220" s="8"/>
      <c r="AJ3220" s="8"/>
      <c r="AK3220" s="8"/>
    </row>
    <row r="3221" spans="1:37" ht="105.75">
      <c r="A3221" s="18">
        <v>6819</v>
      </c>
      <c r="B3221" s="30" t="s">
        <v>13</v>
      </c>
      <c r="C3221" s="28" t="s">
        <v>23692</v>
      </c>
      <c r="D3221" s="28" t="s">
        <v>23693</v>
      </c>
      <c r="E3221" s="22"/>
      <c r="F3221" s="22"/>
      <c r="G3221" s="22"/>
      <c r="H3221" s="23">
        <v>0</v>
      </c>
      <c r="I3221" s="22"/>
      <c r="J3221" s="23" t="s">
        <v>18202</v>
      </c>
      <c r="K3221" s="22"/>
      <c r="L3221" s="23" t="s">
        <v>18219</v>
      </c>
      <c r="M3221" s="22"/>
      <c r="N3221" s="22"/>
      <c r="O3221" s="22"/>
      <c r="P3221" s="24"/>
      <c r="Q3221" s="23" t="s">
        <v>36</v>
      </c>
      <c r="R3221" s="23" t="s">
        <v>37</v>
      </c>
      <c r="S3221" s="34" t="s">
        <v>23691</v>
      </c>
      <c r="T3221" s="26"/>
      <c r="U3221" s="26"/>
      <c r="V3221" s="22"/>
      <c r="W3221" s="27"/>
      <c r="X3221" s="8"/>
      <c r="Y3221" s="8"/>
      <c r="Z3221" s="8"/>
      <c r="AA3221" s="8"/>
      <c r="AB3221" s="8"/>
      <c r="AC3221" s="8"/>
      <c r="AD3221" s="8"/>
      <c r="AE3221" s="8"/>
      <c r="AF3221" s="8"/>
      <c r="AG3221" s="8"/>
      <c r="AH3221" s="8"/>
      <c r="AI3221" s="8"/>
      <c r="AJ3221" s="8"/>
      <c r="AK3221" s="8"/>
    </row>
    <row r="3222" spans="1:37" ht="225.75">
      <c r="A3222" s="18">
        <v>6820</v>
      </c>
      <c r="B3222" s="19"/>
      <c r="C3222" s="28" t="s">
        <v>23694</v>
      </c>
      <c r="D3222" s="28" t="s">
        <v>23695</v>
      </c>
      <c r="E3222" s="22"/>
      <c r="F3222" s="23" t="s">
        <v>1628</v>
      </c>
      <c r="G3222" s="22"/>
      <c r="H3222" s="23">
        <v>0</v>
      </c>
      <c r="I3222" s="22"/>
      <c r="J3222" s="23" t="s">
        <v>18202</v>
      </c>
      <c r="K3222" s="22"/>
      <c r="L3222" s="23" t="s">
        <v>20770</v>
      </c>
      <c r="M3222" s="22"/>
      <c r="N3222" s="22"/>
      <c r="O3222" s="22"/>
      <c r="P3222" s="24"/>
      <c r="Q3222" s="23" t="s">
        <v>36</v>
      </c>
      <c r="R3222" s="23" t="s">
        <v>37</v>
      </c>
      <c r="S3222" s="25"/>
      <c r="T3222" s="26"/>
      <c r="U3222" s="26"/>
      <c r="V3222" s="22"/>
      <c r="W3222" s="27"/>
      <c r="X3222" s="8"/>
      <c r="Y3222" s="8"/>
      <c r="Z3222" s="8"/>
      <c r="AA3222" s="8"/>
      <c r="AB3222" s="8"/>
      <c r="AC3222" s="8"/>
      <c r="AD3222" s="8"/>
      <c r="AE3222" s="8"/>
      <c r="AF3222" s="8"/>
      <c r="AG3222" s="8"/>
      <c r="AH3222" s="8"/>
      <c r="AI3222" s="8"/>
      <c r="AJ3222" s="8"/>
      <c r="AK3222" s="8"/>
    </row>
    <row r="3223" spans="1:37" ht="180.75">
      <c r="A3223" s="18">
        <v>6821</v>
      </c>
      <c r="B3223" s="19"/>
      <c r="C3223" s="28" t="s">
        <v>23694</v>
      </c>
      <c r="D3223" s="28" t="s">
        <v>23696</v>
      </c>
      <c r="E3223" s="22"/>
      <c r="F3223" s="23" t="s">
        <v>1628</v>
      </c>
      <c r="G3223" s="22"/>
      <c r="H3223" s="23">
        <v>0</v>
      </c>
      <c r="I3223" s="22"/>
      <c r="J3223" s="23" t="s">
        <v>18202</v>
      </c>
      <c r="K3223" s="22"/>
      <c r="L3223" s="23" t="s">
        <v>20770</v>
      </c>
      <c r="M3223" s="22"/>
      <c r="N3223" s="22"/>
      <c r="O3223" s="22"/>
      <c r="P3223" s="24"/>
      <c r="Q3223" s="23" t="s">
        <v>36</v>
      </c>
      <c r="R3223" s="23" t="s">
        <v>37</v>
      </c>
      <c r="S3223" s="25"/>
      <c r="T3223" s="26"/>
      <c r="U3223" s="26"/>
      <c r="V3223" s="22"/>
      <c r="W3223" s="27"/>
      <c r="X3223" s="8"/>
      <c r="Y3223" s="8"/>
      <c r="Z3223" s="8"/>
      <c r="AA3223" s="8"/>
      <c r="AB3223" s="8"/>
      <c r="AC3223" s="8"/>
      <c r="AD3223" s="8"/>
      <c r="AE3223" s="8"/>
      <c r="AF3223" s="8"/>
      <c r="AG3223" s="8"/>
      <c r="AH3223" s="8"/>
      <c r="AI3223" s="8"/>
      <c r="AJ3223" s="8"/>
      <c r="AK3223" s="8"/>
    </row>
    <row r="3224" spans="1:37" ht="60.75">
      <c r="A3224" s="18">
        <v>6826</v>
      </c>
      <c r="B3224" s="19"/>
      <c r="C3224" s="28" t="s">
        <v>12626</v>
      </c>
      <c r="D3224" s="28" t="s">
        <v>23697</v>
      </c>
      <c r="E3224" s="22"/>
      <c r="F3224" s="22"/>
      <c r="G3224" s="22"/>
      <c r="H3224" s="23">
        <v>0</v>
      </c>
      <c r="I3224" s="22"/>
      <c r="J3224" s="23" t="s">
        <v>18202</v>
      </c>
      <c r="K3224" s="22"/>
      <c r="L3224" s="23" t="s">
        <v>18219</v>
      </c>
      <c r="M3224" s="22"/>
      <c r="N3224" s="22"/>
      <c r="O3224" s="22"/>
      <c r="P3224" s="24"/>
      <c r="Q3224" s="23" t="s">
        <v>29</v>
      </c>
      <c r="R3224" s="23" t="s">
        <v>30</v>
      </c>
      <c r="S3224" s="25"/>
      <c r="T3224" s="26"/>
      <c r="U3224" s="26"/>
      <c r="V3224" s="22"/>
      <c r="W3224" s="27"/>
      <c r="X3224" s="8"/>
      <c r="Y3224" s="8"/>
      <c r="Z3224" s="8"/>
      <c r="AA3224" s="8"/>
      <c r="AB3224" s="8"/>
      <c r="AC3224" s="8"/>
      <c r="AD3224" s="8"/>
      <c r="AE3224" s="8"/>
      <c r="AF3224" s="8"/>
      <c r="AG3224" s="8"/>
      <c r="AH3224" s="8"/>
      <c r="AI3224" s="8"/>
      <c r="AJ3224" s="8"/>
      <c r="AK3224" s="8"/>
    </row>
    <row r="3225" spans="1:37" ht="90.75">
      <c r="A3225" s="18">
        <v>6827</v>
      </c>
      <c r="B3225" s="19"/>
      <c r="C3225" s="28" t="s">
        <v>23698</v>
      </c>
      <c r="D3225" s="28" t="s">
        <v>23699</v>
      </c>
      <c r="E3225" s="22"/>
      <c r="F3225" s="23" t="s">
        <v>266</v>
      </c>
      <c r="G3225" s="23" t="s">
        <v>18554</v>
      </c>
      <c r="H3225" s="23">
        <v>0</v>
      </c>
      <c r="I3225" s="22"/>
      <c r="J3225" s="23" t="s">
        <v>18202</v>
      </c>
      <c r="K3225" s="29">
        <v>43497</v>
      </c>
      <c r="L3225" s="23" t="s">
        <v>18219</v>
      </c>
      <c r="M3225" s="22"/>
      <c r="N3225" s="23" t="s">
        <v>18665</v>
      </c>
      <c r="O3225" s="22"/>
      <c r="P3225" s="24"/>
      <c r="Q3225" s="23" t="s">
        <v>29</v>
      </c>
      <c r="R3225" s="23" t="s">
        <v>30</v>
      </c>
      <c r="S3225" s="25"/>
      <c r="T3225" s="26"/>
      <c r="U3225" s="26"/>
      <c r="V3225" s="22"/>
      <c r="W3225" s="27"/>
      <c r="X3225" s="8"/>
      <c r="Y3225" s="8"/>
      <c r="Z3225" s="8"/>
      <c r="AA3225" s="8"/>
      <c r="AB3225" s="8"/>
      <c r="AC3225" s="8"/>
      <c r="AD3225" s="8"/>
      <c r="AE3225" s="8"/>
      <c r="AF3225" s="8"/>
      <c r="AG3225" s="8"/>
      <c r="AH3225" s="8"/>
      <c r="AI3225" s="8"/>
      <c r="AJ3225" s="8"/>
      <c r="AK3225" s="8"/>
    </row>
    <row r="3226" spans="1:37" ht="105.75">
      <c r="A3226" s="18">
        <v>6835</v>
      </c>
      <c r="B3226" s="19"/>
      <c r="C3226" s="28" t="s">
        <v>23700</v>
      </c>
      <c r="D3226" s="28" t="s">
        <v>23701</v>
      </c>
      <c r="E3226" s="22"/>
      <c r="F3226" s="23" t="s">
        <v>22161</v>
      </c>
      <c r="G3226" s="22"/>
      <c r="H3226" s="23">
        <v>0</v>
      </c>
      <c r="I3226" s="22"/>
      <c r="J3226" s="23" t="s">
        <v>18202</v>
      </c>
      <c r="K3226" s="22"/>
      <c r="L3226" s="23" t="s">
        <v>20770</v>
      </c>
      <c r="M3226" s="22"/>
      <c r="N3226" s="22"/>
      <c r="O3226" s="22"/>
      <c r="P3226" s="24"/>
      <c r="Q3226" s="23" t="s">
        <v>36</v>
      </c>
      <c r="R3226" s="23" t="s">
        <v>37</v>
      </c>
      <c r="S3226" s="25"/>
      <c r="T3226" s="26"/>
      <c r="U3226" s="26"/>
      <c r="V3226" s="22"/>
      <c r="W3226" s="27"/>
      <c r="X3226" s="8"/>
      <c r="Y3226" s="8"/>
      <c r="Z3226" s="8"/>
      <c r="AA3226" s="8"/>
      <c r="AB3226" s="8"/>
      <c r="AC3226" s="8"/>
      <c r="AD3226" s="8"/>
      <c r="AE3226" s="8"/>
      <c r="AF3226" s="8"/>
      <c r="AG3226" s="8"/>
      <c r="AH3226" s="8"/>
      <c r="AI3226" s="8"/>
      <c r="AJ3226" s="8"/>
      <c r="AK3226" s="8"/>
    </row>
    <row r="3227" spans="1:37" ht="409.6">
      <c r="A3227" s="18">
        <v>6836</v>
      </c>
      <c r="B3227" s="19"/>
      <c r="C3227" s="28" t="s">
        <v>23702</v>
      </c>
      <c r="D3227" s="21"/>
      <c r="E3227" s="22"/>
      <c r="F3227" s="22"/>
      <c r="G3227" s="22"/>
      <c r="H3227" s="23">
        <v>0</v>
      </c>
      <c r="I3227" s="22"/>
      <c r="J3227" s="23" t="s">
        <v>18202</v>
      </c>
      <c r="K3227" s="22"/>
      <c r="L3227" s="23" t="s">
        <v>22554</v>
      </c>
      <c r="M3227" s="23">
        <v>2017</v>
      </c>
      <c r="N3227" s="22"/>
      <c r="O3227" s="22"/>
      <c r="P3227" s="24"/>
      <c r="Q3227" s="23" t="s">
        <v>20</v>
      </c>
      <c r="R3227" s="23" t="s">
        <v>21</v>
      </c>
      <c r="S3227" s="25"/>
      <c r="T3227" s="26"/>
      <c r="U3227" s="26"/>
      <c r="V3227" s="22"/>
      <c r="W3227" s="27"/>
      <c r="X3227" s="8"/>
      <c r="Y3227" s="8"/>
      <c r="Z3227" s="8"/>
      <c r="AA3227" s="8"/>
      <c r="AB3227" s="8"/>
      <c r="AC3227" s="8"/>
      <c r="AD3227" s="8"/>
      <c r="AE3227" s="8"/>
      <c r="AF3227" s="8"/>
      <c r="AG3227" s="8"/>
      <c r="AH3227" s="8"/>
      <c r="AI3227" s="8"/>
      <c r="AJ3227" s="8"/>
      <c r="AK3227" s="8"/>
    </row>
    <row r="3228" spans="1:37" ht="409.6">
      <c r="A3228" s="18">
        <v>6837</v>
      </c>
      <c r="B3228" s="19"/>
      <c r="C3228" s="28" t="s">
        <v>23703</v>
      </c>
      <c r="D3228" s="21"/>
      <c r="E3228" s="22"/>
      <c r="F3228" s="22"/>
      <c r="G3228" s="22"/>
      <c r="H3228" s="23">
        <v>0</v>
      </c>
      <c r="I3228" s="22"/>
      <c r="J3228" s="23" t="s">
        <v>18202</v>
      </c>
      <c r="K3228" s="22"/>
      <c r="L3228" s="23" t="s">
        <v>20770</v>
      </c>
      <c r="M3228" s="23">
        <v>2017</v>
      </c>
      <c r="N3228" s="22"/>
      <c r="O3228" s="22"/>
      <c r="P3228" s="24"/>
      <c r="Q3228" s="23" t="s">
        <v>20</v>
      </c>
      <c r="R3228" s="23" t="s">
        <v>21</v>
      </c>
      <c r="S3228" s="25"/>
      <c r="T3228" s="26"/>
      <c r="U3228" s="26"/>
      <c r="V3228" s="22"/>
      <c r="W3228" s="27"/>
      <c r="X3228" s="8"/>
      <c r="Y3228" s="8"/>
      <c r="Z3228" s="8"/>
      <c r="AA3228" s="8"/>
      <c r="AB3228" s="8"/>
      <c r="AC3228" s="8"/>
      <c r="AD3228" s="8"/>
      <c r="AE3228" s="8"/>
      <c r="AF3228" s="8"/>
      <c r="AG3228" s="8"/>
      <c r="AH3228" s="8"/>
      <c r="AI3228" s="8"/>
      <c r="AJ3228" s="8"/>
      <c r="AK3228" s="8"/>
    </row>
    <row r="3229" spans="1:37" ht="409.6">
      <c r="A3229" s="18">
        <v>6838</v>
      </c>
      <c r="B3229" s="19"/>
      <c r="C3229" s="28" t="s">
        <v>23704</v>
      </c>
      <c r="D3229" s="21"/>
      <c r="E3229" s="22"/>
      <c r="F3229" s="22"/>
      <c r="G3229" s="22"/>
      <c r="H3229" s="23">
        <v>0</v>
      </c>
      <c r="I3229" s="22"/>
      <c r="J3229" s="23" t="s">
        <v>18202</v>
      </c>
      <c r="K3229" s="22"/>
      <c r="L3229" s="23" t="s">
        <v>20770</v>
      </c>
      <c r="M3229" s="23">
        <v>2017</v>
      </c>
      <c r="N3229" s="22"/>
      <c r="O3229" s="22"/>
      <c r="P3229" s="24"/>
      <c r="Q3229" s="23" t="s">
        <v>20</v>
      </c>
      <c r="R3229" s="23" t="s">
        <v>21</v>
      </c>
      <c r="S3229" s="25"/>
      <c r="T3229" s="26"/>
      <c r="U3229" s="26"/>
      <c r="V3229" s="22"/>
      <c r="W3229" s="27"/>
      <c r="X3229" s="8"/>
      <c r="Y3229" s="8"/>
      <c r="Z3229" s="8"/>
      <c r="AA3229" s="8"/>
      <c r="AB3229" s="8"/>
      <c r="AC3229" s="8"/>
      <c r="AD3229" s="8"/>
      <c r="AE3229" s="8"/>
      <c r="AF3229" s="8"/>
      <c r="AG3229" s="8"/>
      <c r="AH3229" s="8"/>
      <c r="AI3229" s="8"/>
      <c r="AJ3229" s="8"/>
      <c r="AK3229" s="8"/>
    </row>
    <row r="3230" spans="1:37" ht="195.75">
      <c r="A3230" s="18">
        <v>6839</v>
      </c>
      <c r="B3230" s="19"/>
      <c r="C3230" s="28" t="s">
        <v>23705</v>
      </c>
      <c r="D3230" s="28" t="s">
        <v>23706</v>
      </c>
      <c r="E3230" s="22"/>
      <c r="F3230" s="22"/>
      <c r="G3230" s="22"/>
      <c r="H3230" s="23">
        <v>0</v>
      </c>
      <c r="I3230" s="22"/>
      <c r="J3230" s="23" t="s">
        <v>18202</v>
      </c>
      <c r="K3230" s="31">
        <v>43313</v>
      </c>
      <c r="L3230" s="23" t="s">
        <v>35</v>
      </c>
      <c r="M3230" s="22"/>
      <c r="N3230" s="22"/>
      <c r="O3230" s="22"/>
      <c r="P3230" s="24"/>
      <c r="Q3230" s="23" t="s">
        <v>18377</v>
      </c>
      <c r="R3230" s="22"/>
      <c r="S3230" s="25"/>
      <c r="T3230" s="26"/>
      <c r="U3230" s="26"/>
      <c r="V3230" s="22"/>
      <c r="W3230" s="27"/>
      <c r="X3230" s="8"/>
      <c r="Y3230" s="8"/>
      <c r="Z3230" s="8"/>
      <c r="AA3230" s="8"/>
      <c r="AB3230" s="8"/>
      <c r="AC3230" s="8"/>
      <c r="AD3230" s="8"/>
      <c r="AE3230" s="8"/>
      <c r="AF3230" s="8"/>
      <c r="AG3230" s="8"/>
      <c r="AH3230" s="8"/>
      <c r="AI3230" s="8"/>
      <c r="AJ3230" s="8"/>
      <c r="AK3230" s="8"/>
    </row>
    <row r="3231" spans="1:37" ht="60.75">
      <c r="A3231" s="18">
        <v>6840</v>
      </c>
      <c r="B3231" s="19"/>
      <c r="C3231" s="28" t="s">
        <v>23707</v>
      </c>
      <c r="D3231" s="28" t="s">
        <v>23708</v>
      </c>
      <c r="E3231" s="22"/>
      <c r="F3231" s="23" t="s">
        <v>1628</v>
      </c>
      <c r="G3231" s="22"/>
      <c r="H3231" s="23">
        <v>0</v>
      </c>
      <c r="I3231" s="22"/>
      <c r="J3231" s="23" t="s">
        <v>18202</v>
      </c>
      <c r="K3231" s="22"/>
      <c r="L3231" s="23" t="s">
        <v>20770</v>
      </c>
      <c r="M3231" s="22"/>
      <c r="N3231" s="22"/>
      <c r="O3231" s="22"/>
      <c r="P3231" s="24"/>
      <c r="Q3231" s="23" t="s">
        <v>36</v>
      </c>
      <c r="R3231" s="23" t="s">
        <v>37</v>
      </c>
      <c r="S3231" s="25"/>
      <c r="T3231" s="26"/>
      <c r="U3231" s="26"/>
      <c r="V3231" s="22"/>
      <c r="W3231" s="27"/>
      <c r="X3231" s="8"/>
      <c r="Y3231" s="8"/>
      <c r="Z3231" s="8"/>
      <c r="AA3231" s="8"/>
      <c r="AB3231" s="8"/>
      <c r="AC3231" s="8"/>
      <c r="AD3231" s="8"/>
      <c r="AE3231" s="8"/>
      <c r="AF3231" s="8"/>
      <c r="AG3231" s="8"/>
      <c r="AH3231" s="8"/>
      <c r="AI3231" s="8"/>
      <c r="AJ3231" s="8"/>
      <c r="AK3231" s="8"/>
    </row>
    <row r="3232" spans="1:37" ht="105.75">
      <c r="A3232" s="18">
        <v>6843</v>
      </c>
      <c r="B3232" s="19"/>
      <c r="C3232" s="28" t="s">
        <v>23709</v>
      </c>
      <c r="D3232" s="28" t="s">
        <v>23710</v>
      </c>
      <c r="E3232" s="22"/>
      <c r="F3232" s="22"/>
      <c r="G3232" s="22"/>
      <c r="H3232" s="23">
        <v>0</v>
      </c>
      <c r="I3232" s="22"/>
      <c r="J3232" s="23" t="s">
        <v>18202</v>
      </c>
      <c r="K3232" s="22"/>
      <c r="L3232" s="23" t="s">
        <v>17409</v>
      </c>
      <c r="M3232" s="22"/>
      <c r="N3232" s="22"/>
      <c r="O3232" s="22"/>
      <c r="P3232" s="24"/>
      <c r="Q3232" s="22"/>
      <c r="R3232" s="23" t="s">
        <v>7606</v>
      </c>
      <c r="S3232" s="25"/>
      <c r="T3232" s="26"/>
      <c r="U3232" s="32" t="s">
        <v>545</v>
      </c>
      <c r="V3232" s="22"/>
      <c r="W3232" s="27"/>
      <c r="X3232" s="8"/>
      <c r="Y3232" s="8"/>
      <c r="Z3232" s="8"/>
      <c r="AA3232" s="8"/>
      <c r="AB3232" s="8"/>
      <c r="AC3232" s="8"/>
      <c r="AD3232" s="8"/>
      <c r="AE3232" s="8"/>
      <c r="AF3232" s="8"/>
      <c r="AG3232" s="8"/>
      <c r="AH3232" s="8"/>
      <c r="AI3232" s="8"/>
      <c r="AJ3232" s="8"/>
      <c r="AK3232" s="8"/>
    </row>
    <row r="3233" spans="1:37" ht="120.75">
      <c r="A3233" s="18">
        <v>6849</v>
      </c>
      <c r="B3233" s="19"/>
      <c r="C3233" s="28" t="s">
        <v>23711</v>
      </c>
      <c r="D3233" s="28" t="s">
        <v>23712</v>
      </c>
      <c r="E3233" s="23" t="s">
        <v>23713</v>
      </c>
      <c r="F3233" s="23" t="s">
        <v>415</v>
      </c>
      <c r="G3233" s="22"/>
      <c r="H3233" s="23">
        <v>0</v>
      </c>
      <c r="I3233" s="22"/>
      <c r="J3233" s="23" t="s">
        <v>18202</v>
      </c>
      <c r="K3233" s="22"/>
      <c r="L3233" s="23" t="s">
        <v>20770</v>
      </c>
      <c r="M3233" s="22"/>
      <c r="N3233" s="22"/>
      <c r="O3233" s="22"/>
      <c r="P3233" s="24"/>
      <c r="Q3233" s="22"/>
      <c r="R3233" s="23" t="s">
        <v>18304</v>
      </c>
      <c r="S3233" s="25"/>
      <c r="T3233" s="26"/>
      <c r="U3233" s="26"/>
      <c r="V3233" s="22"/>
      <c r="W3233" s="27"/>
      <c r="X3233" s="8"/>
      <c r="Y3233" s="8"/>
      <c r="Z3233" s="8"/>
      <c r="AA3233" s="8"/>
      <c r="AB3233" s="8"/>
      <c r="AC3233" s="8"/>
      <c r="AD3233" s="8"/>
      <c r="AE3233" s="8"/>
      <c r="AF3233" s="8"/>
      <c r="AG3233" s="8"/>
      <c r="AH3233" s="8"/>
      <c r="AI3233" s="8"/>
      <c r="AJ3233" s="8"/>
      <c r="AK3233" s="8"/>
    </row>
    <row r="3234" spans="1:37" ht="75.75">
      <c r="A3234" s="18">
        <v>6850</v>
      </c>
      <c r="B3234" s="19"/>
      <c r="C3234" s="28" t="s">
        <v>23714</v>
      </c>
      <c r="D3234" s="28" t="s">
        <v>23715</v>
      </c>
      <c r="E3234" s="23" t="s">
        <v>23716</v>
      </c>
      <c r="F3234" s="23" t="s">
        <v>11808</v>
      </c>
      <c r="G3234" s="22"/>
      <c r="H3234" s="23">
        <v>0</v>
      </c>
      <c r="I3234" s="22"/>
      <c r="J3234" s="23" t="s">
        <v>18202</v>
      </c>
      <c r="K3234" s="22"/>
      <c r="L3234" s="23" t="s">
        <v>20770</v>
      </c>
      <c r="M3234" s="22"/>
      <c r="N3234" s="22"/>
      <c r="O3234" s="22"/>
      <c r="P3234" s="24"/>
      <c r="Q3234" s="22"/>
      <c r="R3234" s="23" t="s">
        <v>18304</v>
      </c>
      <c r="S3234" s="25"/>
      <c r="T3234" s="26"/>
      <c r="U3234" s="26"/>
      <c r="V3234" s="22"/>
      <c r="W3234" s="27"/>
      <c r="X3234" s="8"/>
      <c r="Y3234" s="8"/>
      <c r="Z3234" s="8"/>
      <c r="AA3234" s="8"/>
      <c r="AB3234" s="8"/>
      <c r="AC3234" s="8"/>
      <c r="AD3234" s="8"/>
      <c r="AE3234" s="8"/>
      <c r="AF3234" s="8"/>
      <c r="AG3234" s="8"/>
      <c r="AH3234" s="8"/>
      <c r="AI3234" s="8"/>
      <c r="AJ3234" s="8"/>
      <c r="AK3234" s="8"/>
    </row>
    <row r="3235" spans="1:37" ht="165.75">
      <c r="A3235" s="18">
        <v>6854</v>
      </c>
      <c r="B3235" s="19"/>
      <c r="C3235" s="28" t="s">
        <v>23717</v>
      </c>
      <c r="D3235" s="28" t="s">
        <v>23718</v>
      </c>
      <c r="E3235" s="22"/>
      <c r="F3235" s="22"/>
      <c r="G3235" s="22"/>
      <c r="H3235" s="23">
        <v>0</v>
      </c>
      <c r="I3235" s="22"/>
      <c r="J3235" s="23" t="s">
        <v>18202</v>
      </c>
      <c r="K3235" s="22"/>
      <c r="L3235" s="23" t="s">
        <v>20770</v>
      </c>
      <c r="M3235" s="22"/>
      <c r="N3235" s="22"/>
      <c r="O3235" s="22"/>
      <c r="P3235" s="24"/>
      <c r="Q3235" s="23" t="s">
        <v>29</v>
      </c>
      <c r="R3235" s="23" t="s">
        <v>30</v>
      </c>
      <c r="S3235" s="25"/>
      <c r="T3235" s="26"/>
      <c r="U3235" s="26"/>
      <c r="V3235" s="22"/>
      <c r="W3235" s="27"/>
      <c r="X3235" s="8"/>
      <c r="Y3235" s="8"/>
      <c r="Z3235" s="8"/>
      <c r="AA3235" s="8"/>
      <c r="AB3235" s="8"/>
      <c r="AC3235" s="8"/>
      <c r="AD3235" s="8"/>
      <c r="AE3235" s="8"/>
      <c r="AF3235" s="8"/>
      <c r="AG3235" s="8"/>
      <c r="AH3235" s="8"/>
      <c r="AI3235" s="8"/>
      <c r="AJ3235" s="8"/>
      <c r="AK3235" s="8"/>
    </row>
    <row r="3236" spans="1:37" ht="105.75">
      <c r="A3236" s="18">
        <v>6855</v>
      </c>
      <c r="B3236" s="30" t="s">
        <v>23719</v>
      </c>
      <c r="C3236" s="28" t="s">
        <v>23720</v>
      </c>
      <c r="D3236" s="28" t="s">
        <v>23721</v>
      </c>
      <c r="E3236" s="22"/>
      <c r="F3236" s="23" t="s">
        <v>1523</v>
      </c>
      <c r="G3236" s="22"/>
      <c r="H3236" s="23">
        <v>0</v>
      </c>
      <c r="I3236" s="22"/>
      <c r="J3236" s="23" t="s">
        <v>18202</v>
      </c>
      <c r="K3236" s="23" t="s">
        <v>18203</v>
      </c>
      <c r="L3236" s="23" t="s">
        <v>35</v>
      </c>
      <c r="M3236" s="22"/>
      <c r="N3236" s="22"/>
      <c r="O3236" s="23" t="s">
        <v>23722</v>
      </c>
      <c r="P3236" s="24"/>
      <c r="Q3236" s="23" t="s">
        <v>99</v>
      </c>
      <c r="R3236" s="23" t="s">
        <v>10886</v>
      </c>
      <c r="S3236" s="25"/>
      <c r="T3236" s="26"/>
      <c r="U3236" s="26"/>
      <c r="V3236" s="22"/>
      <c r="W3236" s="27"/>
      <c r="X3236" s="8"/>
      <c r="Y3236" s="8"/>
      <c r="Z3236" s="8"/>
      <c r="AA3236" s="8"/>
      <c r="AB3236" s="8"/>
      <c r="AC3236" s="8"/>
      <c r="AD3236" s="8"/>
      <c r="AE3236" s="8"/>
      <c r="AF3236" s="8"/>
      <c r="AG3236" s="8"/>
      <c r="AH3236" s="8"/>
      <c r="AI3236" s="8"/>
      <c r="AJ3236" s="8"/>
      <c r="AK3236" s="8"/>
    </row>
    <row r="3237" spans="1:37" ht="90.75">
      <c r="A3237" s="18">
        <v>6857</v>
      </c>
      <c r="B3237" s="19"/>
      <c r="C3237" s="28" t="s">
        <v>23723</v>
      </c>
      <c r="D3237" s="28" t="s">
        <v>23724</v>
      </c>
      <c r="E3237" s="22"/>
      <c r="F3237" s="23" t="s">
        <v>456</v>
      </c>
      <c r="G3237" s="23" t="s">
        <v>18736</v>
      </c>
      <c r="H3237" s="23">
        <v>0</v>
      </c>
      <c r="I3237" s="22"/>
      <c r="J3237" s="23" t="s">
        <v>18202</v>
      </c>
      <c r="K3237" s="29">
        <v>43497</v>
      </c>
      <c r="L3237" s="23" t="s">
        <v>90</v>
      </c>
      <c r="M3237" s="22"/>
      <c r="N3237" s="23" t="s">
        <v>19824</v>
      </c>
      <c r="O3237" s="22"/>
      <c r="P3237" s="24"/>
      <c r="Q3237" s="23" t="s">
        <v>29</v>
      </c>
      <c r="R3237" s="23" t="s">
        <v>30</v>
      </c>
      <c r="S3237" s="25"/>
      <c r="T3237" s="26"/>
      <c r="U3237" s="26"/>
      <c r="V3237" s="22"/>
      <c r="W3237" s="27"/>
      <c r="X3237" s="8"/>
      <c r="Y3237" s="8"/>
      <c r="Z3237" s="8"/>
      <c r="AA3237" s="8"/>
      <c r="AB3237" s="8"/>
      <c r="AC3237" s="8"/>
      <c r="AD3237" s="8"/>
      <c r="AE3237" s="8"/>
      <c r="AF3237" s="8"/>
      <c r="AG3237" s="8"/>
      <c r="AH3237" s="8"/>
      <c r="AI3237" s="8"/>
      <c r="AJ3237" s="8"/>
      <c r="AK3237" s="8"/>
    </row>
    <row r="3238" spans="1:37" ht="120.75">
      <c r="A3238" s="18">
        <v>6858</v>
      </c>
      <c r="B3238" s="19"/>
      <c r="C3238" s="28" t="s">
        <v>23725</v>
      </c>
      <c r="D3238" s="28" t="s">
        <v>23726</v>
      </c>
      <c r="E3238" s="22"/>
      <c r="F3238" s="23" t="s">
        <v>50</v>
      </c>
      <c r="G3238" s="23" t="s">
        <v>18595</v>
      </c>
      <c r="H3238" s="23">
        <v>0</v>
      </c>
      <c r="I3238" s="22"/>
      <c r="J3238" s="23" t="s">
        <v>18202</v>
      </c>
      <c r="K3238" s="29">
        <v>43497</v>
      </c>
      <c r="L3238" s="23" t="s">
        <v>19617</v>
      </c>
      <c r="M3238" s="22"/>
      <c r="N3238" s="23" t="s">
        <v>18272</v>
      </c>
      <c r="O3238" s="22"/>
      <c r="P3238" s="24"/>
      <c r="Q3238" s="23" t="s">
        <v>29</v>
      </c>
      <c r="R3238" s="23" t="s">
        <v>30</v>
      </c>
      <c r="S3238" s="25"/>
      <c r="T3238" s="26"/>
      <c r="U3238" s="26"/>
      <c r="V3238" s="22"/>
      <c r="W3238" s="27"/>
      <c r="X3238" s="8"/>
      <c r="Y3238" s="8"/>
      <c r="Z3238" s="8"/>
      <c r="AA3238" s="8"/>
      <c r="AB3238" s="8"/>
      <c r="AC3238" s="8"/>
      <c r="AD3238" s="8"/>
      <c r="AE3238" s="8"/>
      <c r="AF3238" s="8"/>
      <c r="AG3238" s="8"/>
      <c r="AH3238" s="8"/>
      <c r="AI3238" s="8"/>
      <c r="AJ3238" s="8"/>
      <c r="AK3238" s="8"/>
    </row>
    <row r="3239" spans="1:37" ht="105.75">
      <c r="A3239" s="18">
        <v>6859</v>
      </c>
      <c r="B3239" s="19"/>
      <c r="C3239" s="28" t="s">
        <v>23727</v>
      </c>
      <c r="D3239" s="28" t="s">
        <v>23728</v>
      </c>
      <c r="E3239" s="22"/>
      <c r="F3239" s="22"/>
      <c r="G3239" s="22"/>
      <c r="H3239" s="23">
        <v>0</v>
      </c>
      <c r="I3239" s="22"/>
      <c r="J3239" s="23" t="s">
        <v>18202</v>
      </c>
      <c r="K3239" s="31">
        <v>43313</v>
      </c>
      <c r="L3239" s="23" t="s">
        <v>35</v>
      </c>
      <c r="M3239" s="22"/>
      <c r="N3239" s="22"/>
      <c r="O3239" s="22"/>
      <c r="P3239" s="24"/>
      <c r="Q3239" s="23" t="s">
        <v>18377</v>
      </c>
      <c r="R3239" s="22"/>
      <c r="S3239" s="25"/>
      <c r="T3239" s="26"/>
      <c r="U3239" s="26"/>
      <c r="V3239" s="22"/>
      <c r="W3239" s="27"/>
      <c r="X3239" s="8"/>
      <c r="Y3239" s="8"/>
      <c r="Z3239" s="8"/>
      <c r="AA3239" s="8"/>
      <c r="AB3239" s="8"/>
      <c r="AC3239" s="8"/>
      <c r="AD3239" s="8"/>
      <c r="AE3239" s="8"/>
      <c r="AF3239" s="8"/>
      <c r="AG3239" s="8"/>
      <c r="AH3239" s="8"/>
      <c r="AI3239" s="8"/>
      <c r="AJ3239" s="8"/>
      <c r="AK3239" s="8"/>
    </row>
    <row r="3240" spans="1:37" ht="180.75">
      <c r="A3240" s="18">
        <v>6860</v>
      </c>
      <c r="B3240" s="19"/>
      <c r="C3240" s="28" t="s">
        <v>23729</v>
      </c>
      <c r="D3240" s="28" t="s">
        <v>23730</v>
      </c>
      <c r="E3240" s="22"/>
      <c r="F3240" s="22"/>
      <c r="G3240" s="22"/>
      <c r="H3240" s="23">
        <v>0</v>
      </c>
      <c r="I3240" s="22"/>
      <c r="J3240" s="23" t="s">
        <v>18202</v>
      </c>
      <c r="K3240" s="31">
        <v>43313</v>
      </c>
      <c r="L3240" s="23" t="s">
        <v>35</v>
      </c>
      <c r="M3240" s="22"/>
      <c r="N3240" s="22"/>
      <c r="O3240" s="22"/>
      <c r="P3240" s="24"/>
      <c r="Q3240" s="23" t="s">
        <v>18377</v>
      </c>
      <c r="R3240" s="22"/>
      <c r="S3240" s="25"/>
      <c r="T3240" s="26"/>
      <c r="U3240" s="26"/>
      <c r="V3240" s="22"/>
      <c r="W3240" s="27"/>
      <c r="X3240" s="8"/>
      <c r="Y3240" s="8"/>
      <c r="Z3240" s="8"/>
      <c r="AA3240" s="8"/>
      <c r="AB3240" s="8"/>
      <c r="AC3240" s="8"/>
      <c r="AD3240" s="8"/>
      <c r="AE3240" s="8"/>
      <c r="AF3240" s="8"/>
      <c r="AG3240" s="8"/>
      <c r="AH3240" s="8"/>
      <c r="AI3240" s="8"/>
      <c r="AJ3240" s="8"/>
      <c r="AK3240" s="8"/>
    </row>
    <row r="3241" spans="1:37" ht="195.75">
      <c r="A3241" s="18">
        <v>6861</v>
      </c>
      <c r="B3241" s="19"/>
      <c r="C3241" s="28" t="s">
        <v>23731</v>
      </c>
      <c r="D3241" s="28" t="s">
        <v>23732</v>
      </c>
      <c r="E3241" s="22"/>
      <c r="F3241" s="22"/>
      <c r="G3241" s="22"/>
      <c r="H3241" s="23">
        <v>0</v>
      </c>
      <c r="I3241" s="22"/>
      <c r="J3241" s="23" t="s">
        <v>18202</v>
      </c>
      <c r="K3241" s="22"/>
      <c r="L3241" s="23" t="s">
        <v>18219</v>
      </c>
      <c r="M3241" s="22"/>
      <c r="N3241" s="22"/>
      <c r="O3241" s="22"/>
      <c r="P3241" s="24"/>
      <c r="Q3241" s="23" t="s">
        <v>29</v>
      </c>
      <c r="R3241" s="23" t="s">
        <v>30</v>
      </c>
      <c r="S3241" s="25"/>
      <c r="T3241" s="26"/>
      <c r="U3241" s="26"/>
      <c r="V3241" s="22"/>
      <c r="W3241" s="27"/>
      <c r="X3241" s="8"/>
      <c r="Y3241" s="8"/>
      <c r="Z3241" s="8"/>
      <c r="AA3241" s="8"/>
      <c r="AB3241" s="8"/>
      <c r="AC3241" s="8"/>
      <c r="AD3241" s="8"/>
      <c r="AE3241" s="8"/>
      <c r="AF3241" s="8"/>
      <c r="AG3241" s="8"/>
      <c r="AH3241" s="8"/>
      <c r="AI3241" s="8"/>
      <c r="AJ3241" s="8"/>
      <c r="AK3241" s="8"/>
    </row>
    <row r="3242" spans="1:37" ht="409.6">
      <c r="A3242" s="18">
        <v>6870</v>
      </c>
      <c r="B3242" s="19"/>
      <c r="C3242" s="28" t="s">
        <v>23733</v>
      </c>
      <c r="D3242" s="21"/>
      <c r="E3242" s="22"/>
      <c r="F3242" s="22"/>
      <c r="G3242" s="22"/>
      <c r="H3242" s="23">
        <v>0</v>
      </c>
      <c r="I3242" s="22"/>
      <c r="J3242" s="23" t="s">
        <v>18202</v>
      </c>
      <c r="K3242" s="22"/>
      <c r="L3242" s="23" t="s">
        <v>20770</v>
      </c>
      <c r="M3242" s="23">
        <v>2017</v>
      </c>
      <c r="N3242" s="22"/>
      <c r="O3242" s="22"/>
      <c r="P3242" s="24"/>
      <c r="Q3242" s="23" t="s">
        <v>20</v>
      </c>
      <c r="R3242" s="23" t="s">
        <v>21</v>
      </c>
      <c r="S3242" s="25"/>
      <c r="T3242" s="26"/>
      <c r="U3242" s="26"/>
      <c r="V3242" s="22"/>
      <c r="W3242" s="27"/>
      <c r="X3242" s="8"/>
      <c r="Y3242" s="8"/>
      <c r="Z3242" s="8"/>
      <c r="AA3242" s="8"/>
      <c r="AB3242" s="8"/>
      <c r="AC3242" s="8"/>
      <c r="AD3242" s="8"/>
      <c r="AE3242" s="8"/>
      <c r="AF3242" s="8"/>
      <c r="AG3242" s="8"/>
      <c r="AH3242" s="8"/>
      <c r="AI3242" s="8"/>
      <c r="AJ3242" s="8"/>
      <c r="AK3242" s="8"/>
    </row>
    <row r="3243" spans="1:37" ht="409.6">
      <c r="A3243" s="18">
        <v>6871</v>
      </c>
      <c r="B3243" s="19"/>
      <c r="C3243" s="28" t="s">
        <v>23734</v>
      </c>
      <c r="D3243" s="21"/>
      <c r="E3243" s="22"/>
      <c r="F3243" s="22"/>
      <c r="G3243" s="22"/>
      <c r="H3243" s="23">
        <v>0</v>
      </c>
      <c r="I3243" s="22"/>
      <c r="J3243" s="23" t="s">
        <v>18202</v>
      </c>
      <c r="K3243" s="22"/>
      <c r="L3243" s="23" t="s">
        <v>22554</v>
      </c>
      <c r="M3243" s="23">
        <v>2017</v>
      </c>
      <c r="N3243" s="22"/>
      <c r="O3243" s="22"/>
      <c r="P3243" s="24"/>
      <c r="Q3243" s="23" t="s">
        <v>20</v>
      </c>
      <c r="R3243" s="23" t="s">
        <v>21</v>
      </c>
      <c r="S3243" s="25"/>
      <c r="T3243" s="26"/>
      <c r="U3243" s="26"/>
      <c r="V3243" s="22"/>
      <c r="W3243" s="27"/>
      <c r="X3243" s="8"/>
      <c r="Y3243" s="8"/>
      <c r="Z3243" s="8"/>
      <c r="AA3243" s="8"/>
      <c r="AB3243" s="8"/>
      <c r="AC3243" s="8"/>
      <c r="AD3243" s="8"/>
      <c r="AE3243" s="8"/>
      <c r="AF3243" s="8"/>
      <c r="AG3243" s="8"/>
      <c r="AH3243" s="8"/>
      <c r="AI3243" s="8"/>
      <c r="AJ3243" s="8"/>
      <c r="AK3243" s="8"/>
    </row>
    <row r="3244" spans="1:37" ht="105.75">
      <c r="A3244" s="18">
        <v>6873</v>
      </c>
      <c r="B3244" s="19"/>
      <c r="C3244" s="28" t="s">
        <v>23735</v>
      </c>
      <c r="D3244" s="28" t="s">
        <v>23736</v>
      </c>
      <c r="E3244" s="22"/>
      <c r="F3244" s="22"/>
      <c r="G3244" s="22"/>
      <c r="H3244" s="23">
        <v>0</v>
      </c>
      <c r="I3244" s="22"/>
      <c r="J3244" s="23" t="s">
        <v>18202</v>
      </c>
      <c r="K3244" s="22"/>
      <c r="L3244" s="23" t="s">
        <v>17409</v>
      </c>
      <c r="M3244" s="22"/>
      <c r="N3244" s="22"/>
      <c r="O3244" s="22"/>
      <c r="P3244" s="24"/>
      <c r="Q3244" s="23" t="s">
        <v>99</v>
      </c>
      <c r="R3244" s="23" t="s">
        <v>179</v>
      </c>
      <c r="S3244" s="25"/>
      <c r="T3244" s="26"/>
      <c r="U3244" s="26"/>
      <c r="V3244" s="22"/>
      <c r="W3244" s="27"/>
      <c r="X3244" s="8"/>
      <c r="Y3244" s="8"/>
      <c r="Z3244" s="8"/>
      <c r="AA3244" s="8"/>
      <c r="AB3244" s="8"/>
      <c r="AC3244" s="8"/>
      <c r="AD3244" s="8"/>
      <c r="AE3244" s="8"/>
      <c r="AF3244" s="8"/>
      <c r="AG3244" s="8"/>
      <c r="AH3244" s="8"/>
      <c r="AI3244" s="8"/>
      <c r="AJ3244" s="8"/>
      <c r="AK3244" s="8"/>
    </row>
    <row r="3245" spans="1:37" ht="75.75">
      <c r="A3245" s="18">
        <v>6875</v>
      </c>
      <c r="B3245" s="19"/>
      <c r="C3245" s="28" t="s">
        <v>23737</v>
      </c>
      <c r="D3245" s="28" t="s">
        <v>23738</v>
      </c>
      <c r="E3245" s="22"/>
      <c r="F3245" s="23" t="s">
        <v>415</v>
      </c>
      <c r="G3245" s="22"/>
      <c r="H3245" s="23">
        <v>0</v>
      </c>
      <c r="I3245" s="22"/>
      <c r="J3245" s="23" t="s">
        <v>18202</v>
      </c>
      <c r="K3245" s="22"/>
      <c r="L3245" s="23" t="s">
        <v>20770</v>
      </c>
      <c r="M3245" s="22"/>
      <c r="N3245" s="22"/>
      <c r="O3245" s="22"/>
      <c r="P3245" s="24"/>
      <c r="Q3245" s="23" t="s">
        <v>36</v>
      </c>
      <c r="R3245" s="23" t="s">
        <v>37</v>
      </c>
      <c r="S3245" s="25"/>
      <c r="T3245" s="26"/>
      <c r="U3245" s="26"/>
      <c r="V3245" s="22"/>
      <c r="W3245" s="27"/>
      <c r="X3245" s="8"/>
      <c r="Y3245" s="8"/>
      <c r="Z3245" s="8"/>
      <c r="AA3245" s="8"/>
      <c r="AB3245" s="8"/>
      <c r="AC3245" s="8"/>
      <c r="AD3245" s="8"/>
      <c r="AE3245" s="8"/>
      <c r="AF3245" s="8"/>
      <c r="AG3245" s="8"/>
      <c r="AH3245" s="8"/>
      <c r="AI3245" s="8"/>
      <c r="AJ3245" s="8"/>
      <c r="AK3245" s="8"/>
    </row>
    <row r="3246" spans="1:37" ht="75.75">
      <c r="A3246" s="18">
        <v>6886</v>
      </c>
      <c r="B3246" s="19"/>
      <c r="C3246" s="28" t="s">
        <v>23739</v>
      </c>
      <c r="D3246" s="28" t="s">
        <v>23740</v>
      </c>
      <c r="E3246" s="22"/>
      <c r="F3246" s="23" t="s">
        <v>415</v>
      </c>
      <c r="G3246" s="22"/>
      <c r="H3246" s="23">
        <v>0</v>
      </c>
      <c r="I3246" s="22"/>
      <c r="J3246" s="23" t="s">
        <v>18202</v>
      </c>
      <c r="K3246" s="23" t="s">
        <v>18203</v>
      </c>
      <c r="L3246" s="23" t="s">
        <v>90</v>
      </c>
      <c r="M3246" s="22"/>
      <c r="N3246" s="22"/>
      <c r="O3246" s="22"/>
      <c r="P3246" s="24"/>
      <c r="Q3246" s="23" t="s">
        <v>29</v>
      </c>
      <c r="R3246" s="23" t="s">
        <v>30</v>
      </c>
      <c r="S3246" s="25"/>
      <c r="T3246" s="26"/>
      <c r="U3246" s="26"/>
      <c r="V3246" s="22"/>
      <c r="W3246" s="27"/>
      <c r="X3246" s="8"/>
      <c r="Y3246" s="8"/>
      <c r="Z3246" s="8"/>
      <c r="AA3246" s="8"/>
      <c r="AB3246" s="8"/>
      <c r="AC3246" s="8"/>
      <c r="AD3246" s="8"/>
      <c r="AE3246" s="8"/>
      <c r="AF3246" s="8"/>
      <c r="AG3246" s="8"/>
      <c r="AH3246" s="8"/>
      <c r="AI3246" s="8"/>
      <c r="AJ3246" s="8"/>
      <c r="AK3246" s="8"/>
    </row>
    <row r="3247" spans="1:37" ht="60.75">
      <c r="A3247" s="18">
        <v>6887</v>
      </c>
      <c r="B3247" s="19"/>
      <c r="C3247" s="28" t="s">
        <v>23739</v>
      </c>
      <c r="D3247" s="28" t="s">
        <v>23741</v>
      </c>
      <c r="E3247" s="22"/>
      <c r="F3247" s="23" t="s">
        <v>415</v>
      </c>
      <c r="G3247" s="22"/>
      <c r="H3247" s="23">
        <v>0</v>
      </c>
      <c r="I3247" s="22"/>
      <c r="J3247" s="23" t="s">
        <v>18202</v>
      </c>
      <c r="K3247" s="23" t="s">
        <v>18203</v>
      </c>
      <c r="L3247" s="23" t="s">
        <v>90</v>
      </c>
      <c r="M3247" s="22"/>
      <c r="N3247" s="22"/>
      <c r="O3247" s="22"/>
      <c r="P3247" s="24"/>
      <c r="Q3247" s="23" t="s">
        <v>29</v>
      </c>
      <c r="R3247" s="23" t="s">
        <v>30</v>
      </c>
      <c r="S3247" s="25"/>
      <c r="T3247" s="26"/>
      <c r="U3247" s="26"/>
      <c r="V3247" s="22"/>
      <c r="W3247" s="27"/>
      <c r="X3247" s="8"/>
      <c r="Y3247" s="8"/>
      <c r="Z3247" s="8"/>
      <c r="AA3247" s="8"/>
      <c r="AB3247" s="8"/>
      <c r="AC3247" s="8"/>
      <c r="AD3247" s="8"/>
      <c r="AE3247" s="8"/>
      <c r="AF3247" s="8"/>
      <c r="AG3247" s="8"/>
      <c r="AH3247" s="8"/>
      <c r="AI3247" s="8"/>
      <c r="AJ3247" s="8"/>
      <c r="AK3247" s="8"/>
    </row>
    <row r="3248" spans="1:37" ht="165.75">
      <c r="A3248" s="18">
        <v>6888</v>
      </c>
      <c r="B3248" s="19"/>
      <c r="C3248" s="28" t="s">
        <v>23742</v>
      </c>
      <c r="D3248" s="28" t="s">
        <v>23743</v>
      </c>
      <c r="E3248" s="22"/>
      <c r="F3248" s="23" t="s">
        <v>108</v>
      </c>
      <c r="G3248" s="22"/>
      <c r="H3248" s="23">
        <v>0</v>
      </c>
      <c r="I3248" s="22"/>
      <c r="J3248" s="23" t="s">
        <v>18202</v>
      </c>
      <c r="K3248" s="22"/>
      <c r="L3248" s="23" t="s">
        <v>20770</v>
      </c>
      <c r="M3248" s="23" t="s">
        <v>11857</v>
      </c>
      <c r="N3248" s="22"/>
      <c r="O3248" s="22"/>
      <c r="P3248" s="24"/>
      <c r="Q3248" s="23" t="s">
        <v>29</v>
      </c>
      <c r="R3248" s="23" t="s">
        <v>30</v>
      </c>
      <c r="S3248" s="25"/>
      <c r="T3248" s="26"/>
      <c r="U3248" s="26"/>
      <c r="V3248" s="22"/>
      <c r="W3248" s="27"/>
      <c r="X3248" s="8"/>
      <c r="Y3248" s="8"/>
      <c r="Z3248" s="8"/>
      <c r="AA3248" s="8"/>
      <c r="AB3248" s="8"/>
      <c r="AC3248" s="8"/>
      <c r="AD3248" s="8"/>
      <c r="AE3248" s="8"/>
      <c r="AF3248" s="8"/>
      <c r="AG3248" s="8"/>
      <c r="AH3248" s="8"/>
      <c r="AI3248" s="8"/>
      <c r="AJ3248" s="8"/>
      <c r="AK3248" s="8"/>
    </row>
    <row r="3249" spans="1:37" ht="150.75">
      <c r="A3249" s="18">
        <v>6890</v>
      </c>
      <c r="B3249" s="19"/>
      <c r="C3249" s="28" t="s">
        <v>23744</v>
      </c>
      <c r="D3249" s="28" t="s">
        <v>23745</v>
      </c>
      <c r="E3249" s="22"/>
      <c r="F3249" s="23" t="s">
        <v>415</v>
      </c>
      <c r="G3249" s="22"/>
      <c r="H3249" s="23">
        <v>0</v>
      </c>
      <c r="I3249" s="22"/>
      <c r="J3249" s="23" t="s">
        <v>18202</v>
      </c>
      <c r="K3249" s="22"/>
      <c r="L3249" s="23" t="s">
        <v>20770</v>
      </c>
      <c r="M3249" s="22"/>
      <c r="N3249" s="22"/>
      <c r="O3249" s="22"/>
      <c r="P3249" s="24"/>
      <c r="Q3249" s="23" t="s">
        <v>36</v>
      </c>
      <c r="R3249" s="23" t="s">
        <v>37</v>
      </c>
      <c r="S3249" s="25"/>
      <c r="T3249" s="26"/>
      <c r="U3249" s="26"/>
      <c r="V3249" s="22"/>
      <c r="W3249" s="27"/>
      <c r="X3249" s="8"/>
      <c r="Y3249" s="8"/>
      <c r="Z3249" s="8"/>
      <c r="AA3249" s="8"/>
      <c r="AB3249" s="8"/>
      <c r="AC3249" s="8"/>
      <c r="AD3249" s="8"/>
      <c r="AE3249" s="8"/>
      <c r="AF3249" s="8"/>
      <c r="AG3249" s="8"/>
      <c r="AH3249" s="8"/>
      <c r="AI3249" s="8"/>
      <c r="AJ3249" s="8"/>
      <c r="AK3249" s="8"/>
    </row>
    <row r="3250" spans="1:37" ht="315.75">
      <c r="A3250" s="18">
        <v>6894</v>
      </c>
      <c r="B3250" s="19"/>
      <c r="C3250" s="28" t="s">
        <v>23746</v>
      </c>
      <c r="D3250" s="28" t="s">
        <v>23747</v>
      </c>
      <c r="E3250" s="22"/>
      <c r="F3250" s="22"/>
      <c r="G3250" s="22"/>
      <c r="H3250" s="23">
        <v>0</v>
      </c>
      <c r="I3250" s="22"/>
      <c r="J3250" s="23" t="s">
        <v>18202</v>
      </c>
      <c r="K3250" s="31">
        <v>43313</v>
      </c>
      <c r="L3250" s="23" t="s">
        <v>35</v>
      </c>
      <c r="M3250" s="22"/>
      <c r="N3250" s="22"/>
      <c r="O3250" s="22"/>
      <c r="P3250" s="24"/>
      <c r="Q3250" s="23" t="s">
        <v>18377</v>
      </c>
      <c r="R3250" s="22"/>
      <c r="S3250" s="25"/>
      <c r="T3250" s="26"/>
      <c r="U3250" s="26"/>
      <c r="V3250" s="22"/>
      <c r="W3250" s="27"/>
      <c r="X3250" s="8"/>
      <c r="Y3250" s="8"/>
      <c r="Z3250" s="8"/>
      <c r="AA3250" s="8"/>
      <c r="AB3250" s="8"/>
      <c r="AC3250" s="8"/>
      <c r="AD3250" s="8"/>
      <c r="AE3250" s="8"/>
      <c r="AF3250" s="8"/>
      <c r="AG3250" s="8"/>
      <c r="AH3250" s="8"/>
      <c r="AI3250" s="8"/>
      <c r="AJ3250" s="8"/>
      <c r="AK3250" s="8"/>
    </row>
    <row r="3251" spans="1:37" ht="90.75">
      <c r="A3251" s="18">
        <v>6895</v>
      </c>
      <c r="B3251" s="19"/>
      <c r="C3251" s="28" t="s">
        <v>23748</v>
      </c>
      <c r="D3251" s="28" t="s">
        <v>23749</v>
      </c>
      <c r="E3251" s="22"/>
      <c r="F3251" s="23" t="s">
        <v>50</v>
      </c>
      <c r="G3251" s="22"/>
      <c r="H3251" s="23">
        <v>0</v>
      </c>
      <c r="I3251" s="22"/>
      <c r="J3251" s="23" t="s">
        <v>18202</v>
      </c>
      <c r="K3251" s="29">
        <v>43497</v>
      </c>
      <c r="L3251" s="23" t="s">
        <v>96</v>
      </c>
      <c r="M3251" s="22"/>
      <c r="N3251" s="23" t="s">
        <v>23593</v>
      </c>
      <c r="O3251" s="22"/>
      <c r="P3251" s="24"/>
      <c r="Q3251" s="23" t="s">
        <v>18392</v>
      </c>
      <c r="R3251" s="23" t="s">
        <v>127</v>
      </c>
      <c r="S3251" s="25"/>
      <c r="T3251" s="26"/>
      <c r="U3251" s="26"/>
      <c r="V3251" s="22"/>
      <c r="W3251" s="27"/>
      <c r="X3251" s="8"/>
      <c r="Y3251" s="8"/>
      <c r="Z3251" s="8"/>
      <c r="AA3251" s="8"/>
      <c r="AB3251" s="8"/>
      <c r="AC3251" s="8"/>
      <c r="AD3251" s="8"/>
      <c r="AE3251" s="8"/>
      <c r="AF3251" s="8"/>
      <c r="AG3251" s="8"/>
      <c r="AH3251" s="8"/>
      <c r="AI3251" s="8"/>
      <c r="AJ3251" s="8"/>
      <c r="AK3251" s="8"/>
    </row>
    <row r="3252" spans="1:37" ht="45.75">
      <c r="A3252" s="18">
        <v>6897</v>
      </c>
      <c r="B3252" s="19"/>
      <c r="C3252" s="28" t="s">
        <v>23750</v>
      </c>
      <c r="D3252" s="28" t="s">
        <v>23751</v>
      </c>
      <c r="E3252" s="22"/>
      <c r="F3252" s="22"/>
      <c r="G3252" s="22"/>
      <c r="H3252" s="23">
        <v>0</v>
      </c>
      <c r="I3252" s="22"/>
      <c r="J3252" s="23" t="s">
        <v>18202</v>
      </c>
      <c r="K3252" s="22"/>
      <c r="L3252" s="23" t="s">
        <v>18219</v>
      </c>
      <c r="M3252" s="22"/>
      <c r="N3252" s="22"/>
      <c r="O3252" s="22"/>
      <c r="P3252" s="24"/>
      <c r="Q3252" s="23" t="s">
        <v>36</v>
      </c>
      <c r="R3252" s="23" t="s">
        <v>37</v>
      </c>
      <c r="S3252" s="25"/>
      <c r="T3252" s="26"/>
      <c r="U3252" s="26"/>
      <c r="V3252" s="22"/>
      <c r="W3252" s="27"/>
      <c r="X3252" s="8"/>
      <c r="Y3252" s="8"/>
      <c r="Z3252" s="8"/>
      <c r="AA3252" s="8"/>
      <c r="AB3252" s="8"/>
      <c r="AC3252" s="8"/>
      <c r="AD3252" s="8"/>
      <c r="AE3252" s="8"/>
      <c r="AF3252" s="8"/>
      <c r="AG3252" s="8"/>
      <c r="AH3252" s="8"/>
      <c r="AI3252" s="8"/>
      <c r="AJ3252" s="8"/>
      <c r="AK3252" s="8"/>
    </row>
    <row r="3253" spans="1:37" ht="409.6">
      <c r="A3253" s="18">
        <v>6900</v>
      </c>
      <c r="B3253" s="19"/>
      <c r="C3253" s="28" t="s">
        <v>23752</v>
      </c>
      <c r="D3253" s="21"/>
      <c r="E3253" s="22"/>
      <c r="F3253" s="22"/>
      <c r="G3253" s="22"/>
      <c r="H3253" s="23">
        <v>0</v>
      </c>
      <c r="I3253" s="22"/>
      <c r="J3253" s="23" t="s">
        <v>18202</v>
      </c>
      <c r="K3253" s="22"/>
      <c r="L3253" s="23" t="s">
        <v>22554</v>
      </c>
      <c r="M3253" s="23">
        <v>2017</v>
      </c>
      <c r="N3253" s="22"/>
      <c r="O3253" s="22"/>
      <c r="P3253" s="24"/>
      <c r="Q3253" s="23" t="s">
        <v>20</v>
      </c>
      <c r="R3253" s="23" t="s">
        <v>21</v>
      </c>
      <c r="S3253" s="25"/>
      <c r="T3253" s="26"/>
      <c r="U3253" s="26"/>
      <c r="V3253" s="22"/>
      <c r="W3253" s="27"/>
      <c r="X3253" s="8"/>
      <c r="Y3253" s="8"/>
      <c r="Z3253" s="8"/>
      <c r="AA3253" s="8"/>
      <c r="AB3253" s="8"/>
      <c r="AC3253" s="8"/>
      <c r="AD3253" s="8"/>
      <c r="AE3253" s="8"/>
      <c r="AF3253" s="8"/>
      <c r="AG3253" s="8"/>
      <c r="AH3253" s="8"/>
      <c r="AI3253" s="8"/>
      <c r="AJ3253" s="8"/>
      <c r="AK3253" s="8"/>
    </row>
    <row r="3254" spans="1:37" ht="90.75">
      <c r="A3254" s="18">
        <v>6901</v>
      </c>
      <c r="B3254" s="19"/>
      <c r="C3254" s="28" t="s">
        <v>23753</v>
      </c>
      <c r="D3254" s="28" t="s">
        <v>23754</v>
      </c>
      <c r="E3254" s="22"/>
      <c r="F3254" s="22"/>
      <c r="G3254" s="22"/>
      <c r="H3254" s="23">
        <v>0</v>
      </c>
      <c r="I3254" s="22"/>
      <c r="J3254" s="23" t="s">
        <v>18202</v>
      </c>
      <c r="K3254" s="22"/>
      <c r="L3254" s="23" t="s">
        <v>20770</v>
      </c>
      <c r="M3254" s="22"/>
      <c r="N3254" s="22"/>
      <c r="O3254" s="22"/>
      <c r="P3254" s="24"/>
      <c r="Q3254" s="23" t="s">
        <v>29</v>
      </c>
      <c r="R3254" s="23" t="s">
        <v>30</v>
      </c>
      <c r="S3254" s="25"/>
      <c r="T3254" s="26"/>
      <c r="U3254" s="26"/>
      <c r="V3254" s="22"/>
      <c r="W3254" s="27"/>
      <c r="X3254" s="8"/>
      <c r="Y3254" s="8"/>
      <c r="Z3254" s="8"/>
      <c r="AA3254" s="8"/>
      <c r="AB3254" s="8"/>
      <c r="AC3254" s="8"/>
      <c r="AD3254" s="8"/>
      <c r="AE3254" s="8"/>
      <c r="AF3254" s="8"/>
      <c r="AG3254" s="8"/>
      <c r="AH3254" s="8"/>
      <c r="AI3254" s="8"/>
      <c r="AJ3254" s="8"/>
      <c r="AK3254" s="8"/>
    </row>
    <row r="3255" spans="1:37" ht="315.75">
      <c r="A3255" s="18">
        <v>6902</v>
      </c>
      <c r="B3255" s="19"/>
      <c r="C3255" s="28" t="s">
        <v>23755</v>
      </c>
      <c r="D3255" s="28" t="s">
        <v>23756</v>
      </c>
      <c r="E3255" s="22"/>
      <c r="F3255" s="22"/>
      <c r="G3255" s="22"/>
      <c r="H3255" s="23">
        <v>0</v>
      </c>
      <c r="I3255" s="22"/>
      <c r="J3255" s="23" t="s">
        <v>18202</v>
      </c>
      <c r="K3255" s="31">
        <v>43313</v>
      </c>
      <c r="L3255" s="23" t="s">
        <v>35</v>
      </c>
      <c r="M3255" s="22"/>
      <c r="N3255" s="22"/>
      <c r="O3255" s="22"/>
      <c r="P3255" s="24"/>
      <c r="Q3255" s="23" t="s">
        <v>18541</v>
      </c>
      <c r="R3255" s="22"/>
      <c r="S3255" s="33"/>
      <c r="T3255" s="26"/>
      <c r="U3255" s="26"/>
      <c r="V3255" s="22"/>
      <c r="W3255" s="27"/>
      <c r="X3255" s="8"/>
      <c r="Y3255" s="8"/>
      <c r="Z3255" s="8"/>
      <c r="AA3255" s="8"/>
      <c r="AB3255" s="8"/>
      <c r="AC3255" s="8"/>
      <c r="AD3255" s="8"/>
      <c r="AE3255" s="8"/>
      <c r="AF3255" s="8"/>
      <c r="AG3255" s="8"/>
      <c r="AH3255" s="8"/>
      <c r="AI3255" s="8"/>
      <c r="AJ3255" s="8"/>
      <c r="AK3255" s="8"/>
    </row>
    <row r="3256" spans="1:37" ht="225.75">
      <c r="A3256" s="18">
        <v>6903</v>
      </c>
      <c r="B3256" s="19"/>
      <c r="C3256" s="28" t="s">
        <v>23755</v>
      </c>
      <c r="D3256" s="28" t="s">
        <v>23757</v>
      </c>
      <c r="E3256" s="22"/>
      <c r="F3256" s="22"/>
      <c r="G3256" s="22"/>
      <c r="H3256" s="23">
        <v>0</v>
      </c>
      <c r="I3256" s="22"/>
      <c r="J3256" s="23" t="s">
        <v>18202</v>
      </c>
      <c r="K3256" s="31">
        <v>43313</v>
      </c>
      <c r="L3256" s="23" t="s">
        <v>35</v>
      </c>
      <c r="M3256" s="22"/>
      <c r="N3256" s="22"/>
      <c r="O3256" s="22"/>
      <c r="P3256" s="24"/>
      <c r="Q3256" s="23" t="s">
        <v>18541</v>
      </c>
      <c r="R3256" s="22"/>
      <c r="S3256" s="33"/>
      <c r="T3256" s="26"/>
      <c r="U3256" s="26"/>
      <c r="V3256" s="22"/>
      <c r="W3256" s="27"/>
      <c r="X3256" s="8"/>
      <c r="Y3256" s="8"/>
      <c r="Z3256" s="8"/>
      <c r="AA3256" s="8"/>
      <c r="AB3256" s="8"/>
      <c r="AC3256" s="8"/>
      <c r="AD3256" s="8"/>
      <c r="AE3256" s="8"/>
      <c r="AF3256" s="8"/>
      <c r="AG3256" s="8"/>
      <c r="AH3256" s="8"/>
      <c r="AI3256" s="8"/>
      <c r="AJ3256" s="8"/>
      <c r="AK3256" s="8"/>
    </row>
    <row r="3257" spans="1:37" ht="345.75">
      <c r="A3257" s="18">
        <v>6904</v>
      </c>
      <c r="B3257" s="19"/>
      <c r="C3257" s="28" t="s">
        <v>23755</v>
      </c>
      <c r="D3257" s="28" t="s">
        <v>23758</v>
      </c>
      <c r="E3257" s="22"/>
      <c r="F3257" s="22"/>
      <c r="G3257" s="22"/>
      <c r="H3257" s="23">
        <v>0</v>
      </c>
      <c r="I3257" s="22"/>
      <c r="J3257" s="23" t="s">
        <v>18202</v>
      </c>
      <c r="K3257" s="31">
        <v>43313</v>
      </c>
      <c r="L3257" s="23" t="s">
        <v>35</v>
      </c>
      <c r="M3257" s="22"/>
      <c r="N3257" s="22"/>
      <c r="O3257" s="22"/>
      <c r="P3257" s="24"/>
      <c r="Q3257" s="23" t="s">
        <v>18541</v>
      </c>
      <c r="R3257" s="22"/>
      <c r="S3257" s="33"/>
      <c r="T3257" s="26"/>
      <c r="U3257" s="26"/>
      <c r="V3257" s="22"/>
      <c r="W3257" s="27"/>
      <c r="X3257" s="8"/>
      <c r="Y3257" s="8"/>
      <c r="Z3257" s="8"/>
      <c r="AA3257" s="8"/>
      <c r="AB3257" s="8"/>
      <c r="AC3257" s="8"/>
      <c r="AD3257" s="8"/>
      <c r="AE3257" s="8"/>
      <c r="AF3257" s="8"/>
      <c r="AG3257" s="8"/>
      <c r="AH3257" s="8"/>
      <c r="AI3257" s="8"/>
      <c r="AJ3257" s="8"/>
      <c r="AK3257" s="8"/>
    </row>
    <row r="3258" spans="1:37" ht="255.75">
      <c r="A3258" s="18">
        <v>6905</v>
      </c>
      <c r="B3258" s="19"/>
      <c r="C3258" s="28" t="s">
        <v>23755</v>
      </c>
      <c r="D3258" s="28" t="s">
        <v>23759</v>
      </c>
      <c r="E3258" s="22"/>
      <c r="F3258" s="22"/>
      <c r="G3258" s="22"/>
      <c r="H3258" s="23">
        <v>0</v>
      </c>
      <c r="I3258" s="22"/>
      <c r="J3258" s="23" t="s">
        <v>18202</v>
      </c>
      <c r="K3258" s="31">
        <v>43313</v>
      </c>
      <c r="L3258" s="23" t="s">
        <v>35</v>
      </c>
      <c r="M3258" s="22"/>
      <c r="N3258" s="22"/>
      <c r="O3258" s="22"/>
      <c r="P3258" s="24"/>
      <c r="Q3258" s="23" t="s">
        <v>18541</v>
      </c>
      <c r="R3258" s="22"/>
      <c r="S3258" s="33"/>
      <c r="T3258" s="26"/>
      <c r="U3258" s="26"/>
      <c r="V3258" s="22"/>
      <c r="W3258" s="27"/>
      <c r="X3258" s="8"/>
      <c r="Y3258" s="8"/>
      <c r="Z3258" s="8"/>
      <c r="AA3258" s="8"/>
      <c r="AB3258" s="8"/>
      <c r="AC3258" s="8"/>
      <c r="AD3258" s="8"/>
      <c r="AE3258" s="8"/>
      <c r="AF3258" s="8"/>
      <c r="AG3258" s="8"/>
      <c r="AH3258" s="8"/>
      <c r="AI3258" s="8"/>
      <c r="AJ3258" s="8"/>
      <c r="AK3258" s="8"/>
    </row>
    <row r="3259" spans="1:37" ht="409.6">
      <c r="A3259" s="18">
        <v>6906</v>
      </c>
      <c r="B3259" s="19"/>
      <c r="C3259" s="28" t="s">
        <v>23760</v>
      </c>
      <c r="D3259" s="21"/>
      <c r="E3259" s="22"/>
      <c r="F3259" s="22"/>
      <c r="G3259" s="22"/>
      <c r="H3259" s="23">
        <v>0</v>
      </c>
      <c r="I3259" s="22"/>
      <c r="J3259" s="23" t="s">
        <v>18202</v>
      </c>
      <c r="K3259" s="22"/>
      <c r="L3259" s="23" t="s">
        <v>21045</v>
      </c>
      <c r="M3259" s="23">
        <v>2017</v>
      </c>
      <c r="N3259" s="22"/>
      <c r="O3259" s="22"/>
      <c r="P3259" s="24"/>
      <c r="Q3259" s="23" t="s">
        <v>20</v>
      </c>
      <c r="R3259" s="23" t="s">
        <v>21</v>
      </c>
      <c r="S3259" s="25"/>
      <c r="T3259" s="26"/>
      <c r="U3259" s="26"/>
      <c r="V3259" s="22"/>
      <c r="W3259" s="27"/>
      <c r="X3259" s="8"/>
      <c r="Y3259" s="8"/>
      <c r="Z3259" s="8"/>
      <c r="AA3259" s="8"/>
      <c r="AB3259" s="8"/>
      <c r="AC3259" s="8"/>
      <c r="AD3259" s="8"/>
      <c r="AE3259" s="8"/>
      <c r="AF3259" s="8"/>
      <c r="AG3259" s="8"/>
      <c r="AH3259" s="8"/>
      <c r="AI3259" s="8"/>
      <c r="AJ3259" s="8"/>
      <c r="AK3259" s="8"/>
    </row>
    <row r="3260" spans="1:37" ht="409.6">
      <c r="A3260" s="18">
        <v>6907</v>
      </c>
      <c r="B3260" s="19"/>
      <c r="C3260" s="28" t="s">
        <v>23761</v>
      </c>
      <c r="D3260" s="21"/>
      <c r="E3260" s="22"/>
      <c r="F3260" s="22"/>
      <c r="G3260" s="22"/>
      <c r="H3260" s="23">
        <v>0</v>
      </c>
      <c r="I3260" s="22"/>
      <c r="J3260" s="23" t="s">
        <v>18202</v>
      </c>
      <c r="K3260" s="22"/>
      <c r="L3260" s="23" t="s">
        <v>21045</v>
      </c>
      <c r="M3260" s="23">
        <v>2017</v>
      </c>
      <c r="N3260" s="22"/>
      <c r="O3260" s="22"/>
      <c r="P3260" s="24"/>
      <c r="Q3260" s="23" t="s">
        <v>20</v>
      </c>
      <c r="R3260" s="23" t="s">
        <v>21</v>
      </c>
      <c r="S3260" s="25"/>
      <c r="T3260" s="26"/>
      <c r="U3260" s="26"/>
      <c r="V3260" s="22"/>
      <c r="W3260" s="27"/>
      <c r="X3260" s="8"/>
      <c r="Y3260" s="8"/>
      <c r="Z3260" s="8"/>
      <c r="AA3260" s="8"/>
      <c r="AB3260" s="8"/>
      <c r="AC3260" s="8"/>
      <c r="AD3260" s="8"/>
      <c r="AE3260" s="8"/>
      <c r="AF3260" s="8"/>
      <c r="AG3260" s="8"/>
      <c r="AH3260" s="8"/>
      <c r="AI3260" s="8"/>
      <c r="AJ3260" s="8"/>
      <c r="AK3260" s="8"/>
    </row>
    <row r="3261" spans="1:37" ht="409.6">
      <c r="A3261" s="18">
        <v>6908</v>
      </c>
      <c r="B3261" s="19"/>
      <c r="C3261" s="28" t="s">
        <v>23762</v>
      </c>
      <c r="D3261" s="21"/>
      <c r="E3261" s="22"/>
      <c r="F3261" s="22"/>
      <c r="G3261" s="22"/>
      <c r="H3261" s="23">
        <v>0</v>
      </c>
      <c r="I3261" s="22"/>
      <c r="J3261" s="23" t="s">
        <v>18202</v>
      </c>
      <c r="K3261" s="22"/>
      <c r="L3261" s="23" t="s">
        <v>21045</v>
      </c>
      <c r="M3261" s="23">
        <v>2017</v>
      </c>
      <c r="N3261" s="22"/>
      <c r="O3261" s="22"/>
      <c r="P3261" s="24"/>
      <c r="Q3261" s="23" t="s">
        <v>20</v>
      </c>
      <c r="R3261" s="23" t="s">
        <v>21</v>
      </c>
      <c r="S3261" s="25"/>
      <c r="T3261" s="26"/>
      <c r="U3261" s="26"/>
      <c r="V3261" s="22"/>
      <c r="W3261" s="27"/>
      <c r="X3261" s="8"/>
      <c r="Y3261" s="8"/>
      <c r="Z3261" s="8"/>
      <c r="AA3261" s="8"/>
      <c r="AB3261" s="8"/>
      <c r="AC3261" s="8"/>
      <c r="AD3261" s="8"/>
      <c r="AE3261" s="8"/>
      <c r="AF3261" s="8"/>
      <c r="AG3261" s="8"/>
      <c r="AH3261" s="8"/>
      <c r="AI3261" s="8"/>
      <c r="AJ3261" s="8"/>
      <c r="AK3261" s="8"/>
    </row>
    <row r="3262" spans="1:37" ht="409.6">
      <c r="A3262" s="18">
        <v>6909</v>
      </c>
      <c r="B3262" s="19"/>
      <c r="C3262" s="20" t="s">
        <v>23763</v>
      </c>
      <c r="D3262" s="28" t="s">
        <v>23764</v>
      </c>
      <c r="E3262" s="22"/>
      <c r="F3262" s="22"/>
      <c r="G3262" s="22"/>
      <c r="H3262" s="23">
        <v>0</v>
      </c>
      <c r="I3262" s="22"/>
      <c r="J3262" s="23" t="s">
        <v>18202</v>
      </c>
      <c r="K3262" s="31">
        <v>43313</v>
      </c>
      <c r="L3262" s="23" t="s">
        <v>35</v>
      </c>
      <c r="M3262" s="22"/>
      <c r="N3262" s="22"/>
      <c r="O3262" s="22"/>
      <c r="P3262" s="24"/>
      <c r="Q3262" s="23" t="s">
        <v>18541</v>
      </c>
      <c r="R3262" s="22"/>
      <c r="S3262" s="33"/>
      <c r="T3262" s="26"/>
      <c r="U3262" s="26"/>
      <c r="V3262" s="22"/>
      <c r="W3262" s="27"/>
      <c r="X3262" s="8"/>
      <c r="Y3262" s="8"/>
      <c r="Z3262" s="8"/>
      <c r="AA3262" s="8"/>
      <c r="AB3262" s="8"/>
      <c r="AC3262" s="8"/>
      <c r="AD3262" s="8"/>
      <c r="AE3262" s="8"/>
      <c r="AF3262" s="8"/>
      <c r="AG3262" s="8"/>
      <c r="AH3262" s="8"/>
      <c r="AI3262" s="8"/>
      <c r="AJ3262" s="8"/>
      <c r="AK3262" s="8"/>
    </row>
    <row r="3263" spans="1:37" ht="409.6">
      <c r="A3263" s="18">
        <v>6910</v>
      </c>
      <c r="B3263" s="19"/>
      <c r="C3263" s="28" t="s">
        <v>23765</v>
      </c>
      <c r="D3263" s="21"/>
      <c r="E3263" s="22"/>
      <c r="F3263" s="22"/>
      <c r="G3263" s="22"/>
      <c r="H3263" s="23">
        <v>0</v>
      </c>
      <c r="I3263" s="22"/>
      <c r="J3263" s="23" t="s">
        <v>18202</v>
      </c>
      <c r="K3263" s="22"/>
      <c r="L3263" s="23" t="s">
        <v>21045</v>
      </c>
      <c r="M3263" s="23">
        <v>2017</v>
      </c>
      <c r="N3263" s="22"/>
      <c r="O3263" s="22"/>
      <c r="P3263" s="24"/>
      <c r="Q3263" s="23" t="s">
        <v>20</v>
      </c>
      <c r="R3263" s="23" t="s">
        <v>21</v>
      </c>
      <c r="S3263" s="25"/>
      <c r="T3263" s="26"/>
      <c r="U3263" s="26"/>
      <c r="V3263" s="22"/>
      <c r="W3263" s="27"/>
      <c r="X3263" s="8"/>
      <c r="Y3263" s="8"/>
      <c r="Z3263" s="8"/>
      <c r="AA3263" s="8"/>
      <c r="AB3263" s="8"/>
      <c r="AC3263" s="8"/>
      <c r="AD3263" s="8"/>
      <c r="AE3263" s="8"/>
      <c r="AF3263" s="8"/>
      <c r="AG3263" s="8"/>
      <c r="AH3263" s="8"/>
      <c r="AI3263" s="8"/>
      <c r="AJ3263" s="8"/>
      <c r="AK3263" s="8"/>
    </row>
    <row r="3264" spans="1:37" ht="409.6">
      <c r="A3264" s="18">
        <v>6911</v>
      </c>
      <c r="B3264" s="19"/>
      <c r="C3264" s="28" t="s">
        <v>23766</v>
      </c>
      <c r="D3264" s="21"/>
      <c r="E3264" s="22"/>
      <c r="F3264" s="22"/>
      <c r="G3264" s="22"/>
      <c r="H3264" s="23">
        <v>0</v>
      </c>
      <c r="I3264" s="22"/>
      <c r="J3264" s="23" t="s">
        <v>18202</v>
      </c>
      <c r="K3264" s="22"/>
      <c r="L3264" s="23" t="s">
        <v>22554</v>
      </c>
      <c r="M3264" s="23">
        <v>2017</v>
      </c>
      <c r="N3264" s="22"/>
      <c r="O3264" s="22"/>
      <c r="P3264" s="24"/>
      <c r="Q3264" s="23" t="s">
        <v>20</v>
      </c>
      <c r="R3264" s="23" t="s">
        <v>21</v>
      </c>
      <c r="S3264" s="25"/>
      <c r="T3264" s="26"/>
      <c r="U3264" s="26"/>
      <c r="V3264" s="22"/>
      <c r="W3264" s="27"/>
      <c r="X3264" s="8"/>
      <c r="Y3264" s="8"/>
      <c r="Z3264" s="8"/>
      <c r="AA3264" s="8"/>
      <c r="AB3264" s="8"/>
      <c r="AC3264" s="8"/>
      <c r="AD3264" s="8"/>
      <c r="AE3264" s="8"/>
      <c r="AF3264" s="8"/>
      <c r="AG3264" s="8"/>
      <c r="AH3264" s="8"/>
      <c r="AI3264" s="8"/>
      <c r="AJ3264" s="8"/>
      <c r="AK3264" s="8"/>
    </row>
    <row r="3265" spans="1:37" ht="409.6">
      <c r="A3265" s="18">
        <v>6912</v>
      </c>
      <c r="B3265" s="19"/>
      <c r="C3265" s="28" t="s">
        <v>23767</v>
      </c>
      <c r="D3265" s="21"/>
      <c r="E3265" s="22"/>
      <c r="F3265" s="22"/>
      <c r="G3265" s="22"/>
      <c r="H3265" s="23">
        <v>0</v>
      </c>
      <c r="I3265" s="22"/>
      <c r="J3265" s="23" t="s">
        <v>18202</v>
      </c>
      <c r="K3265" s="22"/>
      <c r="L3265" s="23" t="s">
        <v>21045</v>
      </c>
      <c r="M3265" s="23">
        <v>2017</v>
      </c>
      <c r="N3265" s="22"/>
      <c r="O3265" s="22"/>
      <c r="P3265" s="24"/>
      <c r="Q3265" s="23" t="s">
        <v>20</v>
      </c>
      <c r="R3265" s="23" t="s">
        <v>21</v>
      </c>
      <c r="S3265" s="25"/>
      <c r="T3265" s="26"/>
      <c r="U3265" s="26"/>
      <c r="V3265" s="22"/>
      <c r="W3265" s="27"/>
      <c r="X3265" s="8"/>
      <c r="Y3265" s="8"/>
      <c r="Z3265" s="8"/>
      <c r="AA3265" s="8"/>
      <c r="AB3265" s="8"/>
      <c r="AC3265" s="8"/>
      <c r="AD3265" s="8"/>
      <c r="AE3265" s="8"/>
      <c r="AF3265" s="8"/>
      <c r="AG3265" s="8"/>
      <c r="AH3265" s="8"/>
      <c r="AI3265" s="8"/>
      <c r="AJ3265" s="8"/>
      <c r="AK3265" s="8"/>
    </row>
    <row r="3266" spans="1:37" ht="60.75">
      <c r="A3266" s="18">
        <v>6913</v>
      </c>
      <c r="B3266" s="19"/>
      <c r="C3266" s="28" t="s">
        <v>23768</v>
      </c>
      <c r="D3266" s="28" t="s">
        <v>23769</v>
      </c>
      <c r="E3266" s="22"/>
      <c r="F3266" s="22"/>
      <c r="G3266" s="22"/>
      <c r="H3266" s="23">
        <v>0</v>
      </c>
      <c r="I3266" s="22"/>
      <c r="J3266" s="23" t="s">
        <v>18202</v>
      </c>
      <c r="K3266" s="22"/>
      <c r="L3266" s="23" t="s">
        <v>61</v>
      </c>
      <c r="M3266" s="22"/>
      <c r="N3266" s="22"/>
      <c r="O3266" s="22"/>
      <c r="P3266" s="24"/>
      <c r="Q3266" s="22"/>
      <c r="R3266" s="22"/>
      <c r="S3266" s="25"/>
      <c r="T3266" s="26"/>
      <c r="U3266" s="26"/>
      <c r="V3266" s="22"/>
      <c r="W3266" s="27"/>
      <c r="X3266" s="8"/>
      <c r="Y3266" s="8"/>
      <c r="Z3266" s="8"/>
      <c r="AA3266" s="8"/>
      <c r="AB3266" s="8"/>
      <c r="AC3266" s="8"/>
      <c r="AD3266" s="8"/>
      <c r="AE3266" s="8"/>
      <c r="AF3266" s="8"/>
      <c r="AG3266" s="8"/>
      <c r="AH3266" s="8"/>
      <c r="AI3266" s="8"/>
      <c r="AJ3266" s="8"/>
      <c r="AK3266" s="8"/>
    </row>
    <row r="3267" spans="1:37" ht="409.6">
      <c r="A3267" s="18">
        <v>6918</v>
      </c>
      <c r="B3267" s="19"/>
      <c r="C3267" s="28" t="s">
        <v>23770</v>
      </c>
      <c r="D3267" s="28" t="s">
        <v>23771</v>
      </c>
      <c r="E3267" s="22"/>
      <c r="F3267" s="22"/>
      <c r="G3267" s="22"/>
      <c r="H3267" s="23">
        <v>0</v>
      </c>
      <c r="I3267" s="22"/>
      <c r="J3267" s="23" t="s">
        <v>18202</v>
      </c>
      <c r="K3267" s="31">
        <v>43313</v>
      </c>
      <c r="L3267" s="23" t="s">
        <v>90</v>
      </c>
      <c r="M3267" s="22"/>
      <c r="N3267" s="22"/>
      <c r="O3267" s="22"/>
      <c r="P3267" s="24"/>
      <c r="Q3267" s="23" t="s">
        <v>18541</v>
      </c>
      <c r="R3267" s="22"/>
      <c r="S3267" s="33"/>
      <c r="T3267" s="26"/>
      <c r="U3267" s="26"/>
      <c r="V3267" s="22"/>
      <c r="W3267" s="27"/>
      <c r="X3267" s="8"/>
      <c r="Y3267" s="8"/>
      <c r="Z3267" s="8"/>
      <c r="AA3267" s="8"/>
      <c r="AB3267" s="8"/>
      <c r="AC3267" s="8"/>
      <c r="AD3267" s="8"/>
      <c r="AE3267" s="8"/>
      <c r="AF3267" s="8"/>
      <c r="AG3267" s="8"/>
      <c r="AH3267" s="8"/>
      <c r="AI3267" s="8"/>
      <c r="AJ3267" s="8"/>
      <c r="AK3267" s="8"/>
    </row>
    <row r="3268" spans="1:37" ht="409.6">
      <c r="A3268" s="18">
        <v>6921</v>
      </c>
      <c r="B3268" s="19"/>
      <c r="C3268" s="28" t="s">
        <v>23772</v>
      </c>
      <c r="D3268" s="21"/>
      <c r="E3268" s="22"/>
      <c r="F3268" s="22"/>
      <c r="G3268" s="22"/>
      <c r="H3268" s="23">
        <v>0</v>
      </c>
      <c r="I3268" s="22"/>
      <c r="J3268" s="23" t="s">
        <v>18202</v>
      </c>
      <c r="K3268" s="22"/>
      <c r="L3268" s="23" t="s">
        <v>22554</v>
      </c>
      <c r="M3268" s="23">
        <v>2017</v>
      </c>
      <c r="N3268" s="22"/>
      <c r="O3268" s="22"/>
      <c r="P3268" s="24"/>
      <c r="Q3268" s="23" t="s">
        <v>20</v>
      </c>
      <c r="R3268" s="23" t="s">
        <v>21</v>
      </c>
      <c r="S3268" s="25"/>
      <c r="T3268" s="26"/>
      <c r="U3268" s="26"/>
      <c r="V3268" s="22"/>
      <c r="W3268" s="27"/>
      <c r="X3268" s="8"/>
      <c r="Y3268" s="8"/>
      <c r="Z3268" s="8"/>
      <c r="AA3268" s="8"/>
      <c r="AB3268" s="8"/>
      <c r="AC3268" s="8"/>
      <c r="AD3268" s="8"/>
      <c r="AE3268" s="8"/>
      <c r="AF3268" s="8"/>
      <c r="AG3268" s="8"/>
      <c r="AH3268" s="8"/>
      <c r="AI3268" s="8"/>
      <c r="AJ3268" s="8"/>
      <c r="AK3268" s="8"/>
    </row>
    <row r="3269" spans="1:37" ht="255.75">
      <c r="A3269" s="18">
        <v>6922</v>
      </c>
      <c r="B3269" s="19"/>
      <c r="C3269" s="28" t="s">
        <v>23773</v>
      </c>
      <c r="D3269" s="28" t="s">
        <v>23774</v>
      </c>
      <c r="E3269" s="22"/>
      <c r="F3269" s="22"/>
      <c r="G3269" s="22"/>
      <c r="H3269" s="23">
        <v>0</v>
      </c>
      <c r="I3269" s="22"/>
      <c r="J3269" s="23" t="s">
        <v>18202</v>
      </c>
      <c r="K3269" s="31">
        <v>43313</v>
      </c>
      <c r="L3269" s="23" t="s">
        <v>35</v>
      </c>
      <c r="M3269" s="22"/>
      <c r="N3269" s="22"/>
      <c r="O3269" s="22"/>
      <c r="P3269" s="24"/>
      <c r="Q3269" s="23" t="s">
        <v>18377</v>
      </c>
      <c r="R3269" s="22"/>
      <c r="S3269" s="25"/>
      <c r="T3269" s="26"/>
      <c r="U3269" s="26"/>
      <c r="V3269" s="22"/>
      <c r="W3269" s="27"/>
      <c r="X3269" s="8"/>
      <c r="Y3269" s="8"/>
      <c r="Z3269" s="8"/>
      <c r="AA3269" s="8"/>
      <c r="AB3269" s="8"/>
      <c r="AC3269" s="8"/>
      <c r="AD3269" s="8"/>
      <c r="AE3269" s="8"/>
      <c r="AF3269" s="8"/>
      <c r="AG3269" s="8"/>
      <c r="AH3269" s="8"/>
      <c r="AI3269" s="8"/>
      <c r="AJ3269" s="8"/>
      <c r="AK3269" s="8"/>
    </row>
    <row r="3270" spans="1:37" ht="255.75">
      <c r="A3270" s="18">
        <v>6923</v>
      </c>
      <c r="B3270" s="19"/>
      <c r="C3270" s="28" t="s">
        <v>23775</v>
      </c>
      <c r="D3270" s="28" t="s">
        <v>23776</v>
      </c>
      <c r="E3270" s="22"/>
      <c r="F3270" s="22"/>
      <c r="G3270" s="22"/>
      <c r="H3270" s="23">
        <v>0</v>
      </c>
      <c r="I3270" s="22"/>
      <c r="J3270" s="23" t="s">
        <v>18202</v>
      </c>
      <c r="K3270" s="31">
        <v>43313</v>
      </c>
      <c r="L3270" s="23" t="s">
        <v>35</v>
      </c>
      <c r="M3270" s="22"/>
      <c r="N3270" s="22"/>
      <c r="O3270" s="22"/>
      <c r="P3270" s="24"/>
      <c r="Q3270" s="23" t="s">
        <v>18377</v>
      </c>
      <c r="R3270" s="22"/>
      <c r="S3270" s="25"/>
      <c r="T3270" s="26"/>
      <c r="U3270" s="26"/>
      <c r="V3270" s="22"/>
      <c r="W3270" s="27"/>
      <c r="X3270" s="8"/>
      <c r="Y3270" s="8"/>
      <c r="Z3270" s="8"/>
      <c r="AA3270" s="8"/>
      <c r="AB3270" s="8"/>
      <c r="AC3270" s="8"/>
      <c r="AD3270" s="8"/>
      <c r="AE3270" s="8"/>
      <c r="AF3270" s="8"/>
      <c r="AG3270" s="8"/>
      <c r="AH3270" s="8"/>
      <c r="AI3270" s="8"/>
      <c r="AJ3270" s="8"/>
      <c r="AK3270" s="8"/>
    </row>
    <row r="3271" spans="1:37" ht="390.75">
      <c r="A3271" s="18">
        <v>6925</v>
      </c>
      <c r="B3271" s="19"/>
      <c r="C3271" s="28" t="s">
        <v>23777</v>
      </c>
      <c r="D3271" s="21"/>
      <c r="E3271" s="22"/>
      <c r="F3271" s="22"/>
      <c r="G3271" s="22"/>
      <c r="H3271" s="23">
        <v>0</v>
      </c>
      <c r="I3271" s="22"/>
      <c r="J3271" s="23" t="s">
        <v>18202</v>
      </c>
      <c r="K3271" s="22"/>
      <c r="L3271" s="23" t="s">
        <v>20770</v>
      </c>
      <c r="M3271" s="23">
        <v>2017</v>
      </c>
      <c r="N3271" s="22"/>
      <c r="O3271" s="22"/>
      <c r="P3271" s="24"/>
      <c r="Q3271" s="23" t="s">
        <v>20</v>
      </c>
      <c r="R3271" s="23" t="s">
        <v>21</v>
      </c>
      <c r="S3271" s="25"/>
      <c r="T3271" s="26"/>
      <c r="U3271" s="26"/>
      <c r="V3271" s="22"/>
      <c r="W3271" s="27"/>
      <c r="X3271" s="8"/>
      <c r="Y3271" s="8"/>
      <c r="Z3271" s="8"/>
      <c r="AA3271" s="8"/>
      <c r="AB3271" s="8"/>
      <c r="AC3271" s="8"/>
      <c r="AD3271" s="8"/>
      <c r="AE3271" s="8"/>
      <c r="AF3271" s="8"/>
      <c r="AG3271" s="8"/>
      <c r="AH3271" s="8"/>
      <c r="AI3271" s="8"/>
      <c r="AJ3271" s="8"/>
      <c r="AK3271" s="8"/>
    </row>
    <row r="3272" spans="1:37" ht="240.75">
      <c r="A3272" s="18">
        <v>6926</v>
      </c>
      <c r="B3272" s="19"/>
      <c r="C3272" s="28" t="s">
        <v>23778</v>
      </c>
      <c r="D3272" s="28" t="s">
        <v>23779</v>
      </c>
      <c r="E3272" s="22"/>
      <c r="F3272" s="22"/>
      <c r="G3272" s="22"/>
      <c r="H3272" s="23">
        <v>0</v>
      </c>
      <c r="I3272" s="22"/>
      <c r="J3272" s="23" t="s">
        <v>18202</v>
      </c>
      <c r="K3272" s="22"/>
      <c r="L3272" s="23" t="s">
        <v>18219</v>
      </c>
      <c r="M3272" s="22"/>
      <c r="N3272" s="22"/>
      <c r="O3272" s="22"/>
      <c r="P3272" s="24"/>
      <c r="Q3272" s="23" t="s">
        <v>36</v>
      </c>
      <c r="R3272" s="23" t="s">
        <v>37</v>
      </c>
      <c r="S3272" s="25"/>
      <c r="T3272" s="26"/>
      <c r="U3272" s="26"/>
      <c r="V3272" s="22"/>
      <c r="W3272" s="27"/>
      <c r="X3272" s="8"/>
      <c r="Y3272" s="8"/>
      <c r="Z3272" s="8"/>
      <c r="AA3272" s="8"/>
      <c r="AB3272" s="8"/>
      <c r="AC3272" s="8"/>
      <c r="AD3272" s="8"/>
      <c r="AE3272" s="8"/>
      <c r="AF3272" s="8"/>
      <c r="AG3272" s="8"/>
      <c r="AH3272" s="8"/>
      <c r="AI3272" s="8"/>
      <c r="AJ3272" s="8"/>
      <c r="AK3272" s="8"/>
    </row>
    <row r="3273" spans="1:37" ht="120.75">
      <c r="A3273" s="18">
        <v>6927</v>
      </c>
      <c r="B3273" s="19"/>
      <c r="C3273" s="28" t="s">
        <v>23780</v>
      </c>
      <c r="D3273" s="28" t="s">
        <v>23781</v>
      </c>
      <c r="E3273" s="22"/>
      <c r="F3273" s="23" t="s">
        <v>415</v>
      </c>
      <c r="G3273" s="22"/>
      <c r="H3273" s="23">
        <v>0</v>
      </c>
      <c r="I3273" s="22"/>
      <c r="J3273" s="23" t="s">
        <v>18202</v>
      </c>
      <c r="K3273" s="22"/>
      <c r="L3273" s="23" t="s">
        <v>20770</v>
      </c>
      <c r="M3273" s="22"/>
      <c r="N3273" s="22"/>
      <c r="O3273" s="22"/>
      <c r="P3273" s="24"/>
      <c r="Q3273" s="23" t="s">
        <v>36</v>
      </c>
      <c r="R3273" s="23" t="s">
        <v>37</v>
      </c>
      <c r="S3273" s="25"/>
      <c r="T3273" s="26"/>
      <c r="U3273" s="26"/>
      <c r="V3273" s="22"/>
      <c r="W3273" s="27"/>
      <c r="X3273" s="8"/>
      <c r="Y3273" s="8"/>
      <c r="Z3273" s="8"/>
      <c r="AA3273" s="8"/>
      <c r="AB3273" s="8"/>
      <c r="AC3273" s="8"/>
      <c r="AD3273" s="8"/>
      <c r="AE3273" s="8"/>
      <c r="AF3273" s="8"/>
      <c r="AG3273" s="8"/>
      <c r="AH3273" s="8"/>
      <c r="AI3273" s="8"/>
      <c r="AJ3273" s="8"/>
      <c r="AK3273" s="8"/>
    </row>
    <row r="3274" spans="1:37" ht="315.75">
      <c r="A3274" s="18">
        <v>6928</v>
      </c>
      <c r="B3274" s="19"/>
      <c r="C3274" s="28" t="s">
        <v>23780</v>
      </c>
      <c r="D3274" s="28" t="s">
        <v>23782</v>
      </c>
      <c r="E3274" s="22"/>
      <c r="F3274" s="22"/>
      <c r="G3274" s="22"/>
      <c r="H3274" s="23">
        <v>0</v>
      </c>
      <c r="I3274" s="22"/>
      <c r="J3274" s="23" t="s">
        <v>18202</v>
      </c>
      <c r="K3274" s="22"/>
      <c r="L3274" s="23" t="s">
        <v>18219</v>
      </c>
      <c r="M3274" s="22"/>
      <c r="N3274" s="22"/>
      <c r="O3274" s="22"/>
      <c r="P3274" s="24"/>
      <c r="Q3274" s="23" t="s">
        <v>36</v>
      </c>
      <c r="R3274" s="23" t="s">
        <v>37</v>
      </c>
      <c r="S3274" s="25"/>
      <c r="T3274" s="26"/>
      <c r="U3274" s="26"/>
      <c r="V3274" s="22"/>
      <c r="W3274" s="27"/>
      <c r="X3274" s="8"/>
      <c r="Y3274" s="8"/>
      <c r="Z3274" s="8"/>
      <c r="AA3274" s="8"/>
      <c r="AB3274" s="8"/>
      <c r="AC3274" s="8"/>
      <c r="AD3274" s="8"/>
      <c r="AE3274" s="8"/>
      <c r="AF3274" s="8"/>
      <c r="AG3274" s="8"/>
      <c r="AH3274" s="8"/>
      <c r="AI3274" s="8"/>
      <c r="AJ3274" s="8"/>
      <c r="AK3274" s="8"/>
    </row>
    <row r="3275" spans="1:37" ht="300.75">
      <c r="A3275" s="18">
        <v>6929</v>
      </c>
      <c r="B3275" s="19"/>
      <c r="C3275" s="28" t="s">
        <v>23780</v>
      </c>
      <c r="D3275" s="28" t="s">
        <v>23783</v>
      </c>
      <c r="E3275" s="22"/>
      <c r="F3275" s="22"/>
      <c r="G3275" s="22"/>
      <c r="H3275" s="23">
        <v>0</v>
      </c>
      <c r="I3275" s="22"/>
      <c r="J3275" s="23" t="s">
        <v>18202</v>
      </c>
      <c r="K3275" s="22"/>
      <c r="L3275" s="23" t="s">
        <v>18219</v>
      </c>
      <c r="M3275" s="22"/>
      <c r="N3275" s="22"/>
      <c r="O3275" s="22"/>
      <c r="P3275" s="24"/>
      <c r="Q3275" s="23" t="s">
        <v>36</v>
      </c>
      <c r="R3275" s="23" t="s">
        <v>37</v>
      </c>
      <c r="S3275" s="25"/>
      <c r="T3275" s="26"/>
      <c r="U3275" s="26"/>
      <c r="V3275" s="22"/>
      <c r="W3275" s="27"/>
      <c r="X3275" s="8"/>
      <c r="Y3275" s="8"/>
      <c r="Z3275" s="8"/>
      <c r="AA3275" s="8"/>
      <c r="AB3275" s="8"/>
      <c r="AC3275" s="8"/>
      <c r="AD3275" s="8"/>
      <c r="AE3275" s="8"/>
      <c r="AF3275" s="8"/>
      <c r="AG3275" s="8"/>
      <c r="AH3275" s="8"/>
      <c r="AI3275" s="8"/>
      <c r="AJ3275" s="8"/>
      <c r="AK3275" s="8"/>
    </row>
    <row r="3276" spans="1:37" ht="409.6">
      <c r="A3276" s="18">
        <v>6930</v>
      </c>
      <c r="B3276" s="19"/>
      <c r="C3276" s="28" t="s">
        <v>23784</v>
      </c>
      <c r="D3276" s="21"/>
      <c r="E3276" s="22"/>
      <c r="F3276" s="22"/>
      <c r="G3276" s="22"/>
      <c r="H3276" s="23">
        <v>0</v>
      </c>
      <c r="I3276" s="22"/>
      <c r="J3276" s="23" t="s">
        <v>18202</v>
      </c>
      <c r="K3276" s="22"/>
      <c r="L3276" s="23" t="s">
        <v>22554</v>
      </c>
      <c r="M3276" s="23">
        <v>2017</v>
      </c>
      <c r="N3276" s="22"/>
      <c r="O3276" s="22"/>
      <c r="P3276" s="24"/>
      <c r="Q3276" s="23" t="s">
        <v>20</v>
      </c>
      <c r="R3276" s="23" t="s">
        <v>21</v>
      </c>
      <c r="S3276" s="25"/>
      <c r="T3276" s="26"/>
      <c r="U3276" s="26"/>
      <c r="V3276" s="22"/>
      <c r="W3276" s="27"/>
      <c r="X3276" s="8"/>
      <c r="Y3276" s="8"/>
      <c r="Z3276" s="8"/>
      <c r="AA3276" s="8"/>
      <c r="AB3276" s="8"/>
      <c r="AC3276" s="8"/>
      <c r="AD3276" s="8"/>
      <c r="AE3276" s="8"/>
      <c r="AF3276" s="8"/>
      <c r="AG3276" s="8"/>
      <c r="AH3276" s="8"/>
      <c r="AI3276" s="8"/>
      <c r="AJ3276" s="8"/>
      <c r="AK3276" s="8"/>
    </row>
    <row r="3277" spans="1:37" ht="60.75">
      <c r="A3277" s="18">
        <v>6931</v>
      </c>
      <c r="B3277" s="19"/>
      <c r="C3277" s="28" t="s">
        <v>23785</v>
      </c>
      <c r="D3277" s="28" t="s">
        <v>23786</v>
      </c>
      <c r="E3277" s="22"/>
      <c r="F3277" s="22"/>
      <c r="G3277" s="22"/>
      <c r="H3277" s="23">
        <v>0</v>
      </c>
      <c r="I3277" s="22"/>
      <c r="J3277" s="23" t="s">
        <v>18202</v>
      </c>
      <c r="K3277" s="22"/>
      <c r="L3277" s="23" t="s">
        <v>18219</v>
      </c>
      <c r="M3277" s="22"/>
      <c r="N3277" s="22"/>
      <c r="O3277" s="22"/>
      <c r="P3277" s="24"/>
      <c r="Q3277" s="23" t="s">
        <v>29</v>
      </c>
      <c r="R3277" s="23" t="s">
        <v>30</v>
      </c>
      <c r="S3277" s="25"/>
      <c r="T3277" s="26"/>
      <c r="U3277" s="26"/>
      <c r="V3277" s="22"/>
      <c r="W3277" s="27"/>
      <c r="X3277" s="8"/>
      <c r="Y3277" s="8"/>
      <c r="Z3277" s="8"/>
      <c r="AA3277" s="8"/>
      <c r="AB3277" s="8"/>
      <c r="AC3277" s="8"/>
      <c r="AD3277" s="8"/>
      <c r="AE3277" s="8"/>
      <c r="AF3277" s="8"/>
      <c r="AG3277" s="8"/>
      <c r="AH3277" s="8"/>
      <c r="AI3277" s="8"/>
      <c r="AJ3277" s="8"/>
      <c r="AK3277" s="8"/>
    </row>
    <row r="3278" spans="1:37" ht="75.75">
      <c r="A3278" s="18">
        <v>6932</v>
      </c>
      <c r="B3278" s="19"/>
      <c r="C3278" s="28" t="s">
        <v>23785</v>
      </c>
      <c r="D3278" s="28" t="s">
        <v>23787</v>
      </c>
      <c r="E3278" s="22"/>
      <c r="F3278" s="22"/>
      <c r="G3278" s="22"/>
      <c r="H3278" s="23">
        <v>0</v>
      </c>
      <c r="I3278" s="22"/>
      <c r="J3278" s="23" t="s">
        <v>18202</v>
      </c>
      <c r="K3278" s="22"/>
      <c r="L3278" s="23" t="s">
        <v>18219</v>
      </c>
      <c r="M3278" s="22"/>
      <c r="N3278" s="22"/>
      <c r="O3278" s="22"/>
      <c r="P3278" s="24"/>
      <c r="Q3278" s="23" t="s">
        <v>29</v>
      </c>
      <c r="R3278" s="23" t="s">
        <v>30</v>
      </c>
      <c r="S3278" s="25"/>
      <c r="T3278" s="26"/>
      <c r="U3278" s="26"/>
      <c r="V3278" s="22"/>
      <c r="W3278" s="27"/>
      <c r="X3278" s="8"/>
      <c r="Y3278" s="8"/>
      <c r="Z3278" s="8"/>
      <c r="AA3278" s="8"/>
      <c r="AB3278" s="8"/>
      <c r="AC3278" s="8"/>
      <c r="AD3278" s="8"/>
      <c r="AE3278" s="8"/>
      <c r="AF3278" s="8"/>
      <c r="AG3278" s="8"/>
      <c r="AH3278" s="8"/>
      <c r="AI3278" s="8"/>
      <c r="AJ3278" s="8"/>
      <c r="AK3278" s="8"/>
    </row>
    <row r="3279" spans="1:37" ht="135.75">
      <c r="A3279" s="18">
        <v>6933</v>
      </c>
      <c r="B3279" s="19"/>
      <c r="C3279" s="28" t="s">
        <v>23788</v>
      </c>
      <c r="D3279" s="28" t="s">
        <v>23789</v>
      </c>
      <c r="E3279" s="22"/>
      <c r="F3279" s="23" t="s">
        <v>23790</v>
      </c>
      <c r="G3279" s="23" t="s">
        <v>19180</v>
      </c>
      <c r="H3279" s="23">
        <v>0</v>
      </c>
      <c r="I3279" s="22"/>
      <c r="J3279" s="23" t="s">
        <v>18202</v>
      </c>
      <c r="K3279" s="29">
        <v>43497</v>
      </c>
      <c r="L3279" s="23" t="s">
        <v>19617</v>
      </c>
      <c r="M3279" s="22"/>
      <c r="N3279" s="23" t="s">
        <v>21416</v>
      </c>
      <c r="O3279" s="22"/>
      <c r="P3279" s="24"/>
      <c r="Q3279" s="23" t="s">
        <v>29</v>
      </c>
      <c r="R3279" s="23" t="s">
        <v>30</v>
      </c>
      <c r="S3279" s="25"/>
      <c r="T3279" s="26"/>
      <c r="U3279" s="26"/>
      <c r="V3279" s="22"/>
      <c r="W3279" s="27"/>
      <c r="X3279" s="8"/>
      <c r="Y3279" s="8"/>
      <c r="Z3279" s="8"/>
      <c r="AA3279" s="8"/>
      <c r="AB3279" s="8"/>
      <c r="AC3279" s="8"/>
      <c r="AD3279" s="8"/>
      <c r="AE3279" s="8"/>
      <c r="AF3279" s="8"/>
      <c r="AG3279" s="8"/>
      <c r="AH3279" s="8"/>
      <c r="AI3279" s="8"/>
      <c r="AJ3279" s="8"/>
      <c r="AK3279" s="8"/>
    </row>
    <row r="3280" spans="1:37" ht="210.75">
      <c r="A3280" s="18">
        <v>6940</v>
      </c>
      <c r="B3280" s="19"/>
      <c r="C3280" s="28" t="s">
        <v>23791</v>
      </c>
      <c r="D3280" s="28" t="s">
        <v>23792</v>
      </c>
      <c r="E3280" s="22"/>
      <c r="F3280" s="23" t="s">
        <v>415</v>
      </c>
      <c r="G3280" s="22"/>
      <c r="H3280" s="23">
        <v>0</v>
      </c>
      <c r="I3280" s="22"/>
      <c r="J3280" s="23" t="s">
        <v>18202</v>
      </c>
      <c r="K3280" s="22"/>
      <c r="L3280" s="23" t="s">
        <v>20770</v>
      </c>
      <c r="M3280" s="22"/>
      <c r="N3280" s="22"/>
      <c r="O3280" s="22"/>
      <c r="P3280" s="24"/>
      <c r="Q3280" s="23" t="s">
        <v>36</v>
      </c>
      <c r="R3280" s="23" t="s">
        <v>37</v>
      </c>
      <c r="S3280" s="25"/>
      <c r="T3280" s="26"/>
      <c r="U3280" s="26"/>
      <c r="V3280" s="22"/>
      <c r="W3280" s="27"/>
      <c r="X3280" s="8"/>
      <c r="Y3280" s="8"/>
      <c r="Z3280" s="8"/>
      <c r="AA3280" s="8"/>
      <c r="AB3280" s="8"/>
      <c r="AC3280" s="8"/>
      <c r="AD3280" s="8"/>
      <c r="AE3280" s="8"/>
      <c r="AF3280" s="8"/>
      <c r="AG3280" s="8"/>
      <c r="AH3280" s="8"/>
      <c r="AI3280" s="8"/>
      <c r="AJ3280" s="8"/>
      <c r="AK3280" s="8"/>
    </row>
    <row r="3281" spans="1:37" ht="150.75">
      <c r="A3281" s="18">
        <v>6944</v>
      </c>
      <c r="B3281" s="19"/>
      <c r="C3281" s="28" t="s">
        <v>23793</v>
      </c>
      <c r="D3281" s="28" t="s">
        <v>23794</v>
      </c>
      <c r="E3281" s="22"/>
      <c r="F3281" s="23" t="s">
        <v>50</v>
      </c>
      <c r="G3281" s="23" t="s">
        <v>18512</v>
      </c>
      <c r="H3281" s="23">
        <v>0</v>
      </c>
      <c r="I3281" s="22"/>
      <c r="J3281" s="23" t="s">
        <v>18202</v>
      </c>
      <c r="K3281" s="29">
        <v>43497</v>
      </c>
      <c r="L3281" s="23" t="s">
        <v>19617</v>
      </c>
      <c r="M3281" s="22"/>
      <c r="N3281" s="23" t="s">
        <v>3172</v>
      </c>
      <c r="O3281" s="22"/>
      <c r="P3281" s="24"/>
      <c r="Q3281" s="23" t="s">
        <v>29</v>
      </c>
      <c r="R3281" s="23" t="s">
        <v>30</v>
      </c>
      <c r="S3281" s="25"/>
      <c r="T3281" s="26"/>
      <c r="U3281" s="26"/>
      <c r="V3281" s="22"/>
      <c r="W3281" s="27"/>
      <c r="X3281" s="8"/>
      <c r="Y3281" s="8"/>
      <c r="Z3281" s="8"/>
      <c r="AA3281" s="8"/>
      <c r="AB3281" s="8"/>
      <c r="AC3281" s="8"/>
      <c r="AD3281" s="8"/>
      <c r="AE3281" s="8"/>
      <c r="AF3281" s="8"/>
      <c r="AG3281" s="8"/>
      <c r="AH3281" s="8"/>
      <c r="AI3281" s="8"/>
      <c r="AJ3281" s="8"/>
      <c r="AK3281" s="8"/>
    </row>
    <row r="3282" spans="1:37" ht="105.75">
      <c r="A3282" s="18">
        <v>6945</v>
      </c>
      <c r="B3282" s="19"/>
      <c r="C3282" s="28" t="s">
        <v>23795</v>
      </c>
      <c r="D3282" s="28" t="s">
        <v>23796</v>
      </c>
      <c r="E3282" s="22"/>
      <c r="F3282" s="22"/>
      <c r="G3282" s="22"/>
      <c r="H3282" s="23">
        <v>0</v>
      </c>
      <c r="I3282" s="22"/>
      <c r="J3282" s="23" t="s">
        <v>18202</v>
      </c>
      <c r="K3282" s="22"/>
      <c r="L3282" s="23" t="s">
        <v>219</v>
      </c>
      <c r="M3282" s="22"/>
      <c r="N3282" s="22"/>
      <c r="O3282" s="22"/>
      <c r="P3282" s="24"/>
      <c r="Q3282" s="22"/>
      <c r="R3282" s="23" t="s">
        <v>12731</v>
      </c>
      <c r="S3282" s="25"/>
      <c r="T3282" s="26"/>
      <c r="U3282" s="32" t="s">
        <v>545</v>
      </c>
      <c r="V3282" s="22"/>
      <c r="W3282" s="27"/>
      <c r="X3282" s="8"/>
      <c r="Y3282" s="8"/>
      <c r="Z3282" s="8"/>
      <c r="AA3282" s="8"/>
      <c r="AB3282" s="8"/>
      <c r="AC3282" s="8"/>
      <c r="AD3282" s="8"/>
      <c r="AE3282" s="8"/>
      <c r="AF3282" s="8"/>
      <c r="AG3282" s="8"/>
      <c r="AH3282" s="8"/>
      <c r="AI3282" s="8"/>
      <c r="AJ3282" s="8"/>
      <c r="AK3282" s="8"/>
    </row>
    <row r="3283" spans="1:37" ht="210.75">
      <c r="A3283" s="18">
        <v>6947</v>
      </c>
      <c r="B3283" s="19"/>
      <c r="C3283" s="28" t="s">
        <v>23797</v>
      </c>
      <c r="D3283" s="28" t="s">
        <v>23798</v>
      </c>
      <c r="E3283" s="22"/>
      <c r="F3283" s="23" t="s">
        <v>507</v>
      </c>
      <c r="G3283" s="22"/>
      <c r="H3283" s="23">
        <v>0</v>
      </c>
      <c r="I3283" s="22"/>
      <c r="J3283" s="23" t="s">
        <v>18202</v>
      </c>
      <c r="K3283" s="22"/>
      <c r="L3283" s="23" t="s">
        <v>61</v>
      </c>
      <c r="M3283" s="22"/>
      <c r="N3283" s="22"/>
      <c r="O3283" s="22"/>
      <c r="P3283" s="24"/>
      <c r="Q3283" s="22"/>
      <c r="R3283" s="22"/>
      <c r="S3283" s="25"/>
      <c r="T3283" s="26"/>
      <c r="U3283" s="26"/>
      <c r="V3283" s="22"/>
      <c r="W3283" s="27"/>
      <c r="X3283" s="8"/>
      <c r="Y3283" s="8"/>
      <c r="Z3283" s="8"/>
      <c r="AA3283" s="8"/>
      <c r="AB3283" s="8"/>
      <c r="AC3283" s="8"/>
      <c r="AD3283" s="8"/>
      <c r="AE3283" s="8"/>
      <c r="AF3283" s="8"/>
      <c r="AG3283" s="8"/>
      <c r="AH3283" s="8"/>
      <c r="AI3283" s="8"/>
      <c r="AJ3283" s="8"/>
      <c r="AK3283" s="8"/>
    </row>
    <row r="3284" spans="1:37" ht="409.6">
      <c r="A3284" s="18">
        <v>6952</v>
      </c>
      <c r="B3284" s="19"/>
      <c r="C3284" s="28" t="s">
        <v>23799</v>
      </c>
      <c r="D3284" s="28" t="s">
        <v>23800</v>
      </c>
      <c r="E3284" s="22"/>
      <c r="F3284" s="22"/>
      <c r="G3284" s="22"/>
      <c r="H3284" s="23">
        <v>0</v>
      </c>
      <c r="I3284" s="22"/>
      <c r="J3284" s="23" t="s">
        <v>18202</v>
      </c>
      <c r="K3284" s="22"/>
      <c r="L3284" s="23" t="s">
        <v>18219</v>
      </c>
      <c r="M3284" s="22"/>
      <c r="N3284" s="22"/>
      <c r="O3284" s="22"/>
      <c r="P3284" s="24"/>
      <c r="Q3284" s="23" t="s">
        <v>36</v>
      </c>
      <c r="R3284" s="23" t="s">
        <v>37</v>
      </c>
      <c r="S3284" s="25"/>
      <c r="T3284" s="26"/>
      <c r="U3284" s="26"/>
      <c r="V3284" s="22"/>
      <c r="W3284" s="27"/>
      <c r="X3284" s="8"/>
      <c r="Y3284" s="8"/>
      <c r="Z3284" s="8"/>
      <c r="AA3284" s="8"/>
      <c r="AB3284" s="8"/>
      <c r="AC3284" s="8"/>
      <c r="AD3284" s="8"/>
      <c r="AE3284" s="8"/>
      <c r="AF3284" s="8"/>
      <c r="AG3284" s="8"/>
      <c r="AH3284" s="8"/>
      <c r="AI3284" s="8"/>
      <c r="AJ3284" s="8"/>
      <c r="AK3284" s="8"/>
    </row>
    <row r="3285" spans="1:37" ht="90.75">
      <c r="A3285" s="18">
        <v>6959</v>
      </c>
      <c r="B3285" s="19"/>
      <c r="C3285" s="28" t="s">
        <v>23801</v>
      </c>
      <c r="D3285" s="28" t="s">
        <v>23802</v>
      </c>
      <c r="E3285" s="22"/>
      <c r="F3285" s="23" t="s">
        <v>415</v>
      </c>
      <c r="G3285" s="22"/>
      <c r="H3285" s="23">
        <v>0</v>
      </c>
      <c r="I3285" s="22"/>
      <c r="J3285" s="23" t="s">
        <v>18202</v>
      </c>
      <c r="K3285" s="23" t="s">
        <v>18203</v>
      </c>
      <c r="L3285" s="23" t="s">
        <v>90</v>
      </c>
      <c r="M3285" s="22"/>
      <c r="N3285" s="22"/>
      <c r="O3285" s="22"/>
      <c r="P3285" s="24"/>
      <c r="Q3285" s="23" t="s">
        <v>29</v>
      </c>
      <c r="R3285" s="23" t="s">
        <v>30</v>
      </c>
      <c r="S3285" s="25"/>
      <c r="T3285" s="26"/>
      <c r="U3285" s="26"/>
      <c r="V3285" s="22"/>
      <c r="W3285" s="27"/>
      <c r="X3285" s="8"/>
      <c r="Y3285" s="8"/>
      <c r="Z3285" s="8"/>
      <c r="AA3285" s="8"/>
      <c r="AB3285" s="8"/>
      <c r="AC3285" s="8"/>
      <c r="AD3285" s="8"/>
      <c r="AE3285" s="8"/>
      <c r="AF3285" s="8"/>
      <c r="AG3285" s="8"/>
      <c r="AH3285" s="8"/>
      <c r="AI3285" s="8"/>
      <c r="AJ3285" s="8"/>
      <c r="AK3285" s="8"/>
    </row>
    <row r="3286" spans="1:37" ht="90.75">
      <c r="A3286" s="18">
        <v>6960</v>
      </c>
      <c r="B3286" s="19"/>
      <c r="C3286" s="28" t="s">
        <v>23801</v>
      </c>
      <c r="D3286" s="28" t="s">
        <v>23802</v>
      </c>
      <c r="E3286" s="22"/>
      <c r="F3286" s="23" t="s">
        <v>50</v>
      </c>
      <c r="G3286" s="23" t="s">
        <v>18246</v>
      </c>
      <c r="H3286" s="23">
        <v>0</v>
      </c>
      <c r="I3286" s="22"/>
      <c r="J3286" s="23" t="s">
        <v>18202</v>
      </c>
      <c r="K3286" s="29">
        <v>43497</v>
      </c>
      <c r="L3286" s="23" t="s">
        <v>19617</v>
      </c>
      <c r="M3286" s="22"/>
      <c r="N3286" s="23" t="s">
        <v>18247</v>
      </c>
      <c r="O3286" s="22"/>
      <c r="P3286" s="24"/>
      <c r="Q3286" s="23" t="s">
        <v>29</v>
      </c>
      <c r="R3286" s="23" t="s">
        <v>30</v>
      </c>
      <c r="S3286" s="25"/>
      <c r="T3286" s="26"/>
      <c r="U3286" s="26"/>
      <c r="V3286" s="22"/>
      <c r="W3286" s="27"/>
      <c r="X3286" s="8"/>
      <c r="Y3286" s="8"/>
      <c r="Z3286" s="8"/>
      <c r="AA3286" s="8"/>
      <c r="AB3286" s="8"/>
      <c r="AC3286" s="8"/>
      <c r="AD3286" s="8"/>
      <c r="AE3286" s="8"/>
      <c r="AF3286" s="8"/>
      <c r="AG3286" s="8"/>
      <c r="AH3286" s="8"/>
      <c r="AI3286" s="8"/>
      <c r="AJ3286" s="8"/>
      <c r="AK3286" s="8"/>
    </row>
    <row r="3287" spans="1:37" ht="60.75">
      <c r="A3287" s="18">
        <v>6961</v>
      </c>
      <c r="B3287" s="19"/>
      <c r="C3287" s="28" t="s">
        <v>23803</v>
      </c>
      <c r="D3287" s="28" t="s">
        <v>23804</v>
      </c>
      <c r="E3287" s="22"/>
      <c r="F3287" s="23" t="s">
        <v>415</v>
      </c>
      <c r="G3287" s="22"/>
      <c r="H3287" s="23">
        <v>0</v>
      </c>
      <c r="I3287" s="22"/>
      <c r="J3287" s="23" t="s">
        <v>18202</v>
      </c>
      <c r="K3287" s="23" t="s">
        <v>18203</v>
      </c>
      <c r="L3287" s="23" t="s">
        <v>90</v>
      </c>
      <c r="M3287" s="22"/>
      <c r="N3287" s="22"/>
      <c r="O3287" s="22"/>
      <c r="P3287" s="24"/>
      <c r="Q3287" s="23" t="s">
        <v>29</v>
      </c>
      <c r="R3287" s="23" t="s">
        <v>30</v>
      </c>
      <c r="S3287" s="25"/>
      <c r="T3287" s="26"/>
      <c r="U3287" s="26"/>
      <c r="V3287" s="22"/>
      <c r="W3287" s="27"/>
      <c r="X3287" s="8"/>
      <c r="Y3287" s="8"/>
      <c r="Z3287" s="8"/>
      <c r="AA3287" s="8"/>
      <c r="AB3287" s="8"/>
      <c r="AC3287" s="8"/>
      <c r="AD3287" s="8"/>
      <c r="AE3287" s="8"/>
      <c r="AF3287" s="8"/>
      <c r="AG3287" s="8"/>
      <c r="AH3287" s="8"/>
      <c r="AI3287" s="8"/>
      <c r="AJ3287" s="8"/>
      <c r="AK3287" s="8"/>
    </row>
    <row r="3288" spans="1:37" ht="90.75">
      <c r="A3288" s="18">
        <v>6962</v>
      </c>
      <c r="B3288" s="19"/>
      <c r="C3288" s="28" t="s">
        <v>23805</v>
      </c>
      <c r="D3288" s="28" t="s">
        <v>23806</v>
      </c>
      <c r="E3288" s="22"/>
      <c r="F3288" s="22"/>
      <c r="G3288" s="22"/>
      <c r="H3288" s="23">
        <v>0</v>
      </c>
      <c r="I3288" s="22"/>
      <c r="J3288" s="23" t="s">
        <v>18202</v>
      </c>
      <c r="K3288" s="22"/>
      <c r="L3288" s="23" t="s">
        <v>18219</v>
      </c>
      <c r="M3288" s="22"/>
      <c r="N3288" s="22"/>
      <c r="O3288" s="22"/>
      <c r="P3288" s="24"/>
      <c r="Q3288" s="23" t="s">
        <v>36</v>
      </c>
      <c r="R3288" s="23" t="s">
        <v>37</v>
      </c>
      <c r="S3288" s="25"/>
      <c r="T3288" s="26"/>
      <c r="U3288" s="26"/>
      <c r="V3288" s="22"/>
      <c r="W3288" s="27"/>
      <c r="X3288" s="8"/>
      <c r="Y3288" s="8"/>
      <c r="Z3288" s="8"/>
      <c r="AA3288" s="8"/>
      <c r="AB3288" s="8"/>
      <c r="AC3288" s="8"/>
      <c r="AD3288" s="8"/>
      <c r="AE3288" s="8"/>
      <c r="AF3288" s="8"/>
      <c r="AG3288" s="8"/>
      <c r="AH3288" s="8"/>
      <c r="AI3288" s="8"/>
      <c r="AJ3288" s="8"/>
      <c r="AK3288" s="8"/>
    </row>
    <row r="3289" spans="1:37" ht="195.75">
      <c r="A3289" s="18">
        <v>6963</v>
      </c>
      <c r="B3289" s="19"/>
      <c r="C3289" s="28" t="s">
        <v>23805</v>
      </c>
      <c r="D3289" s="28" t="s">
        <v>23807</v>
      </c>
      <c r="E3289" s="22"/>
      <c r="F3289" s="22"/>
      <c r="G3289" s="22"/>
      <c r="H3289" s="23">
        <v>0</v>
      </c>
      <c r="I3289" s="22"/>
      <c r="J3289" s="23" t="s">
        <v>18202</v>
      </c>
      <c r="K3289" s="22"/>
      <c r="L3289" s="23" t="s">
        <v>18219</v>
      </c>
      <c r="M3289" s="22"/>
      <c r="N3289" s="22"/>
      <c r="O3289" s="22"/>
      <c r="P3289" s="24"/>
      <c r="Q3289" s="23" t="s">
        <v>36</v>
      </c>
      <c r="R3289" s="23" t="s">
        <v>37</v>
      </c>
      <c r="S3289" s="25"/>
      <c r="T3289" s="26"/>
      <c r="U3289" s="26"/>
      <c r="V3289" s="22"/>
      <c r="W3289" s="27"/>
      <c r="X3289" s="8"/>
      <c r="Y3289" s="8"/>
      <c r="Z3289" s="8"/>
      <c r="AA3289" s="8"/>
      <c r="AB3289" s="8"/>
      <c r="AC3289" s="8"/>
      <c r="AD3289" s="8"/>
      <c r="AE3289" s="8"/>
      <c r="AF3289" s="8"/>
      <c r="AG3289" s="8"/>
      <c r="AH3289" s="8"/>
      <c r="AI3289" s="8"/>
      <c r="AJ3289" s="8"/>
      <c r="AK3289" s="8"/>
    </row>
    <row r="3290" spans="1:37" ht="135.75">
      <c r="A3290" s="18">
        <v>6964</v>
      </c>
      <c r="B3290" s="19"/>
      <c r="C3290" s="28" t="s">
        <v>23808</v>
      </c>
      <c r="D3290" s="28" t="s">
        <v>23809</v>
      </c>
      <c r="E3290" s="22"/>
      <c r="F3290" s="23" t="s">
        <v>415</v>
      </c>
      <c r="G3290" s="22"/>
      <c r="H3290" s="23">
        <v>0</v>
      </c>
      <c r="I3290" s="22"/>
      <c r="J3290" s="23" t="s">
        <v>18202</v>
      </c>
      <c r="K3290" s="22"/>
      <c r="L3290" s="23" t="s">
        <v>20770</v>
      </c>
      <c r="M3290" s="22"/>
      <c r="N3290" s="22"/>
      <c r="O3290" s="22"/>
      <c r="P3290" s="24"/>
      <c r="Q3290" s="23" t="s">
        <v>36</v>
      </c>
      <c r="R3290" s="23" t="s">
        <v>37</v>
      </c>
      <c r="S3290" s="25"/>
      <c r="T3290" s="26"/>
      <c r="U3290" s="26"/>
      <c r="V3290" s="22"/>
      <c r="W3290" s="27"/>
      <c r="X3290" s="8"/>
      <c r="Y3290" s="8"/>
      <c r="Z3290" s="8"/>
      <c r="AA3290" s="8"/>
      <c r="AB3290" s="8"/>
      <c r="AC3290" s="8"/>
      <c r="AD3290" s="8"/>
      <c r="AE3290" s="8"/>
      <c r="AF3290" s="8"/>
      <c r="AG3290" s="8"/>
      <c r="AH3290" s="8"/>
      <c r="AI3290" s="8"/>
      <c r="AJ3290" s="8"/>
      <c r="AK3290" s="8"/>
    </row>
    <row r="3291" spans="1:37" ht="135.75">
      <c r="A3291" s="18">
        <v>6971</v>
      </c>
      <c r="B3291" s="19"/>
      <c r="C3291" s="28" t="s">
        <v>23810</v>
      </c>
      <c r="D3291" s="28" t="s">
        <v>23811</v>
      </c>
      <c r="E3291" s="22"/>
      <c r="F3291" s="23" t="s">
        <v>1628</v>
      </c>
      <c r="G3291" s="22"/>
      <c r="H3291" s="23">
        <v>0</v>
      </c>
      <c r="I3291" s="22"/>
      <c r="J3291" s="23" t="s">
        <v>18202</v>
      </c>
      <c r="K3291" s="22"/>
      <c r="L3291" s="23" t="s">
        <v>20770</v>
      </c>
      <c r="M3291" s="22"/>
      <c r="N3291" s="22"/>
      <c r="O3291" s="22"/>
      <c r="P3291" s="24"/>
      <c r="Q3291" s="23" t="s">
        <v>36</v>
      </c>
      <c r="R3291" s="23" t="s">
        <v>37</v>
      </c>
      <c r="S3291" s="25"/>
      <c r="T3291" s="26"/>
      <c r="U3291" s="26"/>
      <c r="V3291" s="22"/>
      <c r="W3291" s="27"/>
      <c r="X3291" s="8"/>
      <c r="Y3291" s="8"/>
      <c r="Z3291" s="8"/>
      <c r="AA3291" s="8"/>
      <c r="AB3291" s="8"/>
      <c r="AC3291" s="8"/>
      <c r="AD3291" s="8"/>
      <c r="AE3291" s="8"/>
      <c r="AF3291" s="8"/>
      <c r="AG3291" s="8"/>
      <c r="AH3291" s="8"/>
      <c r="AI3291" s="8"/>
      <c r="AJ3291" s="8"/>
      <c r="AK3291" s="8"/>
    </row>
    <row r="3292" spans="1:37" ht="135.75">
      <c r="A3292" s="18">
        <v>6972</v>
      </c>
      <c r="B3292" s="19"/>
      <c r="C3292" s="28" t="s">
        <v>23812</v>
      </c>
      <c r="D3292" s="28" t="s">
        <v>23813</v>
      </c>
      <c r="E3292" s="22"/>
      <c r="F3292" s="23" t="s">
        <v>1628</v>
      </c>
      <c r="G3292" s="22"/>
      <c r="H3292" s="23">
        <v>0</v>
      </c>
      <c r="I3292" s="22"/>
      <c r="J3292" s="23" t="s">
        <v>18202</v>
      </c>
      <c r="K3292" s="22"/>
      <c r="L3292" s="23" t="s">
        <v>20770</v>
      </c>
      <c r="M3292" s="22"/>
      <c r="N3292" s="22"/>
      <c r="O3292" s="22"/>
      <c r="P3292" s="24"/>
      <c r="Q3292" s="23" t="s">
        <v>36</v>
      </c>
      <c r="R3292" s="23" t="s">
        <v>37</v>
      </c>
      <c r="S3292" s="25"/>
      <c r="T3292" s="26"/>
      <c r="U3292" s="26"/>
      <c r="V3292" s="22"/>
      <c r="W3292" s="27"/>
      <c r="X3292" s="8"/>
      <c r="Y3292" s="8"/>
      <c r="Z3292" s="8"/>
      <c r="AA3292" s="8"/>
      <c r="AB3292" s="8"/>
      <c r="AC3292" s="8"/>
      <c r="AD3292" s="8"/>
      <c r="AE3292" s="8"/>
      <c r="AF3292" s="8"/>
      <c r="AG3292" s="8"/>
      <c r="AH3292" s="8"/>
      <c r="AI3292" s="8"/>
      <c r="AJ3292" s="8"/>
      <c r="AK3292" s="8"/>
    </row>
    <row r="3293" spans="1:37" ht="120.75">
      <c r="A3293" s="18">
        <v>6973</v>
      </c>
      <c r="B3293" s="30" t="s">
        <v>13</v>
      </c>
      <c r="C3293" s="28" t="s">
        <v>23814</v>
      </c>
      <c r="D3293" s="28" t="s">
        <v>23815</v>
      </c>
      <c r="E3293" s="22"/>
      <c r="F3293" s="22"/>
      <c r="G3293" s="22"/>
      <c r="H3293" s="23">
        <v>0</v>
      </c>
      <c r="I3293" s="22"/>
      <c r="J3293" s="23" t="s">
        <v>18202</v>
      </c>
      <c r="K3293" s="22"/>
      <c r="L3293" s="23" t="s">
        <v>18219</v>
      </c>
      <c r="M3293" s="22"/>
      <c r="N3293" s="22"/>
      <c r="O3293" s="22"/>
      <c r="P3293" s="24"/>
      <c r="Q3293" s="23" t="s">
        <v>36</v>
      </c>
      <c r="R3293" s="23" t="s">
        <v>37</v>
      </c>
      <c r="S3293" s="34" t="s">
        <v>23811</v>
      </c>
      <c r="T3293" s="26"/>
      <c r="U3293" s="26"/>
      <c r="V3293" s="22"/>
      <c r="W3293" s="27"/>
      <c r="X3293" s="8"/>
      <c r="Y3293" s="8"/>
      <c r="Z3293" s="8"/>
      <c r="AA3293" s="8"/>
      <c r="AB3293" s="8"/>
      <c r="AC3293" s="8"/>
      <c r="AD3293" s="8"/>
      <c r="AE3293" s="8"/>
      <c r="AF3293" s="8"/>
      <c r="AG3293" s="8"/>
      <c r="AH3293" s="8"/>
      <c r="AI3293" s="8"/>
      <c r="AJ3293" s="8"/>
      <c r="AK3293" s="8"/>
    </row>
    <row r="3294" spans="1:37" ht="90.75">
      <c r="A3294" s="18">
        <v>6974</v>
      </c>
      <c r="B3294" s="19"/>
      <c r="C3294" s="28" t="s">
        <v>23816</v>
      </c>
      <c r="D3294" s="28" t="s">
        <v>23817</v>
      </c>
      <c r="E3294" s="22"/>
      <c r="F3294" s="22"/>
      <c r="G3294" s="22"/>
      <c r="H3294" s="23">
        <v>0</v>
      </c>
      <c r="I3294" s="22"/>
      <c r="J3294" s="23" t="s">
        <v>18202</v>
      </c>
      <c r="K3294" s="22"/>
      <c r="L3294" s="23" t="s">
        <v>17409</v>
      </c>
      <c r="M3294" s="22"/>
      <c r="N3294" s="22"/>
      <c r="O3294" s="22"/>
      <c r="P3294" s="24"/>
      <c r="Q3294" s="22"/>
      <c r="R3294" s="23" t="s">
        <v>23818</v>
      </c>
      <c r="S3294" s="25"/>
      <c r="T3294" s="26"/>
      <c r="U3294" s="32" t="s">
        <v>545</v>
      </c>
      <c r="V3294" s="22"/>
      <c r="W3294" s="27"/>
      <c r="X3294" s="8"/>
      <c r="Y3294" s="8"/>
      <c r="Z3294" s="8"/>
      <c r="AA3294" s="8"/>
      <c r="AB3294" s="8"/>
      <c r="AC3294" s="8"/>
      <c r="AD3294" s="8"/>
      <c r="AE3294" s="8"/>
      <c r="AF3294" s="8"/>
      <c r="AG3294" s="8"/>
      <c r="AH3294" s="8"/>
      <c r="AI3294" s="8"/>
      <c r="AJ3294" s="8"/>
      <c r="AK3294" s="8"/>
    </row>
    <row r="3295" spans="1:37" ht="165.75">
      <c r="A3295" s="18">
        <v>6976</v>
      </c>
      <c r="B3295" s="19"/>
      <c r="C3295" s="28" t="s">
        <v>23819</v>
      </c>
      <c r="D3295" s="28" t="s">
        <v>23820</v>
      </c>
      <c r="E3295" s="22"/>
      <c r="F3295" s="23" t="s">
        <v>1291</v>
      </c>
      <c r="G3295" s="23" t="s">
        <v>19332</v>
      </c>
      <c r="H3295" s="23">
        <v>0</v>
      </c>
      <c r="I3295" s="22"/>
      <c r="J3295" s="23" t="s">
        <v>18202</v>
      </c>
      <c r="K3295" s="29">
        <v>43497</v>
      </c>
      <c r="L3295" s="23" t="s">
        <v>19617</v>
      </c>
      <c r="M3295" s="22"/>
      <c r="N3295" s="23" t="s">
        <v>18263</v>
      </c>
      <c r="O3295" s="22"/>
      <c r="P3295" s="24"/>
      <c r="Q3295" s="23" t="s">
        <v>29</v>
      </c>
      <c r="R3295" s="23" t="s">
        <v>30</v>
      </c>
      <c r="S3295" s="25"/>
      <c r="T3295" s="26"/>
      <c r="U3295" s="26"/>
      <c r="V3295" s="22"/>
      <c r="W3295" s="27"/>
      <c r="X3295" s="8"/>
      <c r="Y3295" s="8"/>
      <c r="Z3295" s="8"/>
      <c r="AA3295" s="8"/>
      <c r="AB3295" s="8"/>
      <c r="AC3295" s="8"/>
      <c r="AD3295" s="8"/>
      <c r="AE3295" s="8"/>
      <c r="AF3295" s="8"/>
      <c r="AG3295" s="8"/>
      <c r="AH3295" s="8"/>
      <c r="AI3295" s="8"/>
      <c r="AJ3295" s="8"/>
      <c r="AK3295" s="8"/>
    </row>
    <row r="3296" spans="1:37" ht="120.75">
      <c r="A3296" s="18">
        <v>6977</v>
      </c>
      <c r="B3296" s="19"/>
      <c r="C3296" s="28" t="s">
        <v>23821</v>
      </c>
      <c r="D3296" s="28" t="s">
        <v>23822</v>
      </c>
      <c r="E3296" s="22"/>
      <c r="F3296" s="23" t="s">
        <v>50</v>
      </c>
      <c r="G3296" s="22"/>
      <c r="H3296" s="23">
        <v>0</v>
      </c>
      <c r="I3296" s="22"/>
      <c r="J3296" s="23" t="s">
        <v>18202</v>
      </c>
      <c r="K3296" s="23" t="s">
        <v>18203</v>
      </c>
      <c r="L3296" s="23" t="s">
        <v>90</v>
      </c>
      <c r="M3296" s="22"/>
      <c r="N3296" s="22"/>
      <c r="O3296" s="22"/>
      <c r="P3296" s="24"/>
      <c r="Q3296" s="23" t="s">
        <v>29</v>
      </c>
      <c r="R3296" s="23" t="s">
        <v>30</v>
      </c>
      <c r="S3296" s="25"/>
      <c r="T3296" s="26"/>
      <c r="U3296" s="26"/>
      <c r="V3296" s="22"/>
      <c r="W3296" s="27"/>
      <c r="X3296" s="8"/>
      <c r="Y3296" s="8"/>
      <c r="Z3296" s="8"/>
      <c r="AA3296" s="8"/>
      <c r="AB3296" s="8"/>
      <c r="AC3296" s="8"/>
      <c r="AD3296" s="8"/>
      <c r="AE3296" s="8"/>
      <c r="AF3296" s="8"/>
      <c r="AG3296" s="8"/>
      <c r="AH3296" s="8"/>
      <c r="AI3296" s="8"/>
      <c r="AJ3296" s="8"/>
      <c r="AK3296" s="8"/>
    </row>
    <row r="3297" spans="1:37" ht="90.75">
      <c r="A3297" s="18">
        <v>6978</v>
      </c>
      <c r="B3297" s="19"/>
      <c r="C3297" s="28" t="s">
        <v>23821</v>
      </c>
      <c r="D3297" s="28" t="s">
        <v>23823</v>
      </c>
      <c r="E3297" s="22"/>
      <c r="F3297" s="23" t="s">
        <v>415</v>
      </c>
      <c r="G3297" s="23" t="s">
        <v>23824</v>
      </c>
      <c r="H3297" s="23">
        <v>0</v>
      </c>
      <c r="I3297" s="22"/>
      <c r="J3297" s="23" t="s">
        <v>18202</v>
      </c>
      <c r="K3297" s="29">
        <v>43497</v>
      </c>
      <c r="L3297" s="23" t="s">
        <v>90</v>
      </c>
      <c r="M3297" s="22"/>
      <c r="N3297" s="23" t="s">
        <v>18263</v>
      </c>
      <c r="O3297" s="22"/>
      <c r="P3297" s="24"/>
      <c r="Q3297" s="23" t="s">
        <v>29</v>
      </c>
      <c r="R3297" s="23" t="s">
        <v>30</v>
      </c>
      <c r="S3297" s="25"/>
      <c r="T3297" s="26"/>
      <c r="U3297" s="26"/>
      <c r="V3297" s="22"/>
      <c r="W3297" s="27"/>
      <c r="X3297" s="8"/>
      <c r="Y3297" s="8"/>
      <c r="Z3297" s="8"/>
      <c r="AA3297" s="8"/>
      <c r="AB3297" s="8"/>
      <c r="AC3297" s="8"/>
      <c r="AD3297" s="8"/>
      <c r="AE3297" s="8"/>
      <c r="AF3297" s="8"/>
      <c r="AG3297" s="8"/>
      <c r="AH3297" s="8"/>
      <c r="AI3297" s="8"/>
      <c r="AJ3297" s="8"/>
      <c r="AK3297" s="8"/>
    </row>
    <row r="3298" spans="1:37" ht="90.75">
      <c r="A3298" s="18">
        <v>6979</v>
      </c>
      <c r="B3298" s="19"/>
      <c r="C3298" s="28" t="s">
        <v>23825</v>
      </c>
      <c r="D3298" s="28" t="s">
        <v>23826</v>
      </c>
      <c r="E3298" s="22"/>
      <c r="F3298" s="23" t="s">
        <v>466</v>
      </c>
      <c r="G3298" s="22"/>
      <c r="H3298" s="23">
        <v>0</v>
      </c>
      <c r="I3298" s="22"/>
      <c r="J3298" s="23" t="s">
        <v>18202</v>
      </c>
      <c r="K3298" s="22"/>
      <c r="L3298" s="23" t="s">
        <v>20770</v>
      </c>
      <c r="M3298" s="22"/>
      <c r="N3298" s="22"/>
      <c r="O3298" s="22"/>
      <c r="P3298" s="24"/>
      <c r="Q3298" s="23" t="s">
        <v>36</v>
      </c>
      <c r="R3298" s="23" t="s">
        <v>37</v>
      </c>
      <c r="S3298" s="25"/>
      <c r="T3298" s="26"/>
      <c r="U3298" s="26"/>
      <c r="V3298" s="22"/>
      <c r="W3298" s="27"/>
      <c r="X3298" s="8"/>
      <c r="Y3298" s="8"/>
      <c r="Z3298" s="8"/>
      <c r="AA3298" s="8"/>
      <c r="AB3298" s="8"/>
      <c r="AC3298" s="8"/>
      <c r="AD3298" s="8"/>
      <c r="AE3298" s="8"/>
      <c r="AF3298" s="8"/>
      <c r="AG3298" s="8"/>
      <c r="AH3298" s="8"/>
      <c r="AI3298" s="8"/>
      <c r="AJ3298" s="8"/>
      <c r="AK3298" s="8"/>
    </row>
    <row r="3299" spans="1:37" ht="330.75">
      <c r="A3299" s="18">
        <v>6980</v>
      </c>
      <c r="B3299" s="19"/>
      <c r="C3299" s="28" t="s">
        <v>23827</v>
      </c>
      <c r="D3299" s="28" t="s">
        <v>23828</v>
      </c>
      <c r="E3299" s="22"/>
      <c r="F3299" s="22"/>
      <c r="G3299" s="22"/>
      <c r="H3299" s="23">
        <v>0</v>
      </c>
      <c r="I3299" s="22"/>
      <c r="J3299" s="23" t="s">
        <v>18202</v>
      </c>
      <c r="K3299" s="22"/>
      <c r="L3299" s="23" t="s">
        <v>18219</v>
      </c>
      <c r="M3299" s="22"/>
      <c r="N3299" s="22"/>
      <c r="O3299" s="22"/>
      <c r="P3299" s="24"/>
      <c r="Q3299" s="23" t="s">
        <v>36</v>
      </c>
      <c r="R3299" s="23" t="s">
        <v>37</v>
      </c>
      <c r="S3299" s="25"/>
      <c r="T3299" s="26"/>
      <c r="U3299" s="26"/>
      <c r="V3299" s="22"/>
      <c r="W3299" s="27"/>
      <c r="X3299" s="8"/>
      <c r="Y3299" s="8"/>
      <c r="Z3299" s="8"/>
      <c r="AA3299" s="8"/>
      <c r="AB3299" s="8"/>
      <c r="AC3299" s="8"/>
      <c r="AD3299" s="8"/>
      <c r="AE3299" s="8"/>
      <c r="AF3299" s="8"/>
      <c r="AG3299" s="8"/>
      <c r="AH3299" s="8"/>
      <c r="AI3299" s="8"/>
      <c r="AJ3299" s="8"/>
      <c r="AK3299" s="8"/>
    </row>
    <row r="3300" spans="1:37" ht="90.75">
      <c r="A3300" s="18">
        <v>6987</v>
      </c>
      <c r="B3300" s="19"/>
      <c r="C3300" s="28" t="s">
        <v>23829</v>
      </c>
      <c r="D3300" s="28" t="s">
        <v>23830</v>
      </c>
      <c r="E3300" s="22"/>
      <c r="F3300" s="23" t="s">
        <v>415</v>
      </c>
      <c r="G3300" s="23" t="s">
        <v>18583</v>
      </c>
      <c r="H3300" s="23">
        <v>0</v>
      </c>
      <c r="I3300" s="22"/>
      <c r="J3300" s="23" t="s">
        <v>18202</v>
      </c>
      <c r="K3300" s="29">
        <v>43497</v>
      </c>
      <c r="L3300" s="23" t="s">
        <v>19617</v>
      </c>
      <c r="M3300" s="22"/>
      <c r="N3300" s="23" t="s">
        <v>18497</v>
      </c>
      <c r="O3300" s="22"/>
      <c r="P3300" s="24"/>
      <c r="Q3300" s="23" t="s">
        <v>29</v>
      </c>
      <c r="R3300" s="23" t="s">
        <v>30</v>
      </c>
      <c r="S3300" s="25"/>
      <c r="T3300" s="26"/>
      <c r="U3300" s="26"/>
      <c r="V3300" s="22"/>
      <c r="W3300" s="27"/>
      <c r="X3300" s="8"/>
      <c r="Y3300" s="8"/>
      <c r="Z3300" s="8"/>
      <c r="AA3300" s="8"/>
      <c r="AB3300" s="8"/>
      <c r="AC3300" s="8"/>
      <c r="AD3300" s="8"/>
      <c r="AE3300" s="8"/>
      <c r="AF3300" s="8"/>
      <c r="AG3300" s="8"/>
      <c r="AH3300" s="8"/>
      <c r="AI3300" s="8"/>
      <c r="AJ3300" s="8"/>
      <c r="AK3300" s="8"/>
    </row>
    <row r="3301" spans="1:37" ht="195.75">
      <c r="A3301" s="18">
        <v>6989</v>
      </c>
      <c r="B3301" s="19"/>
      <c r="C3301" s="28" t="s">
        <v>23831</v>
      </c>
      <c r="D3301" s="28" t="s">
        <v>23832</v>
      </c>
      <c r="E3301" s="22"/>
      <c r="F3301" s="23" t="s">
        <v>415</v>
      </c>
      <c r="G3301" s="22"/>
      <c r="H3301" s="23">
        <v>0</v>
      </c>
      <c r="I3301" s="22"/>
      <c r="J3301" s="23" t="s">
        <v>18202</v>
      </c>
      <c r="K3301" s="22"/>
      <c r="L3301" s="23" t="s">
        <v>20770</v>
      </c>
      <c r="M3301" s="22"/>
      <c r="N3301" s="22"/>
      <c r="O3301" s="22"/>
      <c r="P3301" s="24"/>
      <c r="Q3301" s="23" t="s">
        <v>36</v>
      </c>
      <c r="R3301" s="23" t="s">
        <v>37</v>
      </c>
      <c r="S3301" s="25"/>
      <c r="T3301" s="26"/>
      <c r="U3301" s="26"/>
      <c r="V3301" s="22"/>
      <c r="W3301" s="27"/>
      <c r="X3301" s="8"/>
      <c r="Y3301" s="8"/>
      <c r="Z3301" s="8"/>
      <c r="AA3301" s="8"/>
      <c r="AB3301" s="8"/>
      <c r="AC3301" s="8"/>
      <c r="AD3301" s="8"/>
      <c r="AE3301" s="8"/>
      <c r="AF3301" s="8"/>
      <c r="AG3301" s="8"/>
      <c r="AH3301" s="8"/>
      <c r="AI3301" s="8"/>
      <c r="AJ3301" s="8"/>
      <c r="AK3301" s="8"/>
    </row>
    <row r="3302" spans="1:37" ht="105.75">
      <c r="A3302" s="18">
        <v>6990</v>
      </c>
      <c r="B3302" s="19"/>
      <c r="C3302" s="28" t="s">
        <v>23833</v>
      </c>
      <c r="D3302" s="28" t="s">
        <v>23834</v>
      </c>
      <c r="E3302" s="22"/>
      <c r="F3302" s="22"/>
      <c r="G3302" s="22"/>
      <c r="H3302" s="23">
        <v>0</v>
      </c>
      <c r="I3302" s="22"/>
      <c r="J3302" s="23" t="s">
        <v>18202</v>
      </c>
      <c r="K3302" s="22"/>
      <c r="L3302" s="23" t="s">
        <v>219</v>
      </c>
      <c r="M3302" s="22"/>
      <c r="N3302" s="22"/>
      <c r="O3302" s="22"/>
      <c r="P3302" s="24"/>
      <c r="Q3302" s="22"/>
      <c r="R3302" s="23" t="s">
        <v>12731</v>
      </c>
      <c r="S3302" s="25"/>
      <c r="T3302" s="26"/>
      <c r="U3302" s="32" t="s">
        <v>545</v>
      </c>
      <c r="V3302" s="22"/>
      <c r="W3302" s="27"/>
      <c r="X3302" s="8"/>
      <c r="Y3302" s="8"/>
      <c r="Z3302" s="8"/>
      <c r="AA3302" s="8"/>
      <c r="AB3302" s="8"/>
      <c r="AC3302" s="8"/>
      <c r="AD3302" s="8"/>
      <c r="AE3302" s="8"/>
      <c r="AF3302" s="8"/>
      <c r="AG3302" s="8"/>
      <c r="AH3302" s="8"/>
      <c r="AI3302" s="8"/>
      <c r="AJ3302" s="8"/>
      <c r="AK3302" s="8"/>
    </row>
    <row r="3303" spans="1:37" ht="45.75">
      <c r="A3303" s="18">
        <v>6991</v>
      </c>
      <c r="B3303" s="19"/>
      <c r="C3303" s="28" t="s">
        <v>23835</v>
      </c>
      <c r="D3303" s="28" t="s">
        <v>23836</v>
      </c>
      <c r="E3303" s="22"/>
      <c r="F3303" s="23" t="s">
        <v>50</v>
      </c>
      <c r="G3303" s="22"/>
      <c r="H3303" s="23">
        <v>0</v>
      </c>
      <c r="I3303" s="22"/>
      <c r="J3303" s="23" t="s">
        <v>18202</v>
      </c>
      <c r="K3303" s="23" t="s">
        <v>18203</v>
      </c>
      <c r="L3303" s="23" t="s">
        <v>90</v>
      </c>
      <c r="M3303" s="22"/>
      <c r="N3303" s="22"/>
      <c r="O3303" s="22"/>
      <c r="P3303" s="24"/>
      <c r="Q3303" s="23" t="s">
        <v>29</v>
      </c>
      <c r="R3303" s="23" t="s">
        <v>30</v>
      </c>
      <c r="S3303" s="25"/>
      <c r="T3303" s="26"/>
      <c r="U3303" s="26"/>
      <c r="V3303" s="22"/>
      <c r="W3303" s="27"/>
      <c r="X3303" s="8"/>
      <c r="Y3303" s="8"/>
      <c r="Z3303" s="8"/>
      <c r="AA3303" s="8"/>
      <c r="AB3303" s="8"/>
      <c r="AC3303" s="8"/>
      <c r="AD3303" s="8"/>
      <c r="AE3303" s="8"/>
      <c r="AF3303" s="8"/>
      <c r="AG3303" s="8"/>
      <c r="AH3303" s="8"/>
      <c r="AI3303" s="8"/>
      <c r="AJ3303" s="8"/>
      <c r="AK3303" s="8"/>
    </row>
    <row r="3304" spans="1:37" ht="90.75">
      <c r="A3304" s="18">
        <v>6992</v>
      </c>
      <c r="B3304" s="19"/>
      <c r="C3304" s="28" t="s">
        <v>23835</v>
      </c>
      <c r="D3304" s="28" t="s">
        <v>23837</v>
      </c>
      <c r="E3304" s="22"/>
      <c r="F3304" s="23" t="s">
        <v>1291</v>
      </c>
      <c r="G3304" s="22"/>
      <c r="H3304" s="23">
        <v>0</v>
      </c>
      <c r="I3304" s="22"/>
      <c r="J3304" s="23" t="s">
        <v>18202</v>
      </c>
      <c r="K3304" s="23" t="s">
        <v>18203</v>
      </c>
      <c r="L3304" s="23" t="s">
        <v>90</v>
      </c>
      <c r="M3304" s="22"/>
      <c r="N3304" s="22"/>
      <c r="O3304" s="22"/>
      <c r="P3304" s="24"/>
      <c r="Q3304" s="23" t="s">
        <v>29</v>
      </c>
      <c r="R3304" s="23" t="s">
        <v>30</v>
      </c>
      <c r="S3304" s="25"/>
      <c r="T3304" s="26"/>
      <c r="U3304" s="26"/>
      <c r="V3304" s="22"/>
      <c r="W3304" s="27"/>
      <c r="X3304" s="8"/>
      <c r="Y3304" s="8"/>
      <c r="Z3304" s="8"/>
      <c r="AA3304" s="8"/>
      <c r="AB3304" s="8"/>
      <c r="AC3304" s="8"/>
      <c r="AD3304" s="8"/>
      <c r="AE3304" s="8"/>
      <c r="AF3304" s="8"/>
      <c r="AG3304" s="8"/>
      <c r="AH3304" s="8"/>
      <c r="AI3304" s="8"/>
      <c r="AJ3304" s="8"/>
      <c r="AK3304" s="8"/>
    </row>
    <row r="3305" spans="1:37" ht="75.75">
      <c r="A3305" s="18">
        <v>6993</v>
      </c>
      <c r="B3305" s="19"/>
      <c r="C3305" s="28" t="s">
        <v>23838</v>
      </c>
      <c r="D3305" s="28" t="s">
        <v>23839</v>
      </c>
      <c r="E3305" s="22"/>
      <c r="F3305" s="23" t="s">
        <v>1291</v>
      </c>
      <c r="G3305" s="22"/>
      <c r="H3305" s="23">
        <v>0</v>
      </c>
      <c r="I3305" s="22"/>
      <c r="J3305" s="23" t="s">
        <v>18202</v>
      </c>
      <c r="K3305" s="23" t="s">
        <v>18203</v>
      </c>
      <c r="L3305" s="23" t="s">
        <v>90</v>
      </c>
      <c r="M3305" s="22"/>
      <c r="N3305" s="22"/>
      <c r="O3305" s="22"/>
      <c r="P3305" s="24"/>
      <c r="Q3305" s="23" t="s">
        <v>29</v>
      </c>
      <c r="R3305" s="23" t="s">
        <v>30</v>
      </c>
      <c r="S3305" s="25"/>
      <c r="T3305" s="26"/>
      <c r="U3305" s="26"/>
      <c r="V3305" s="22"/>
      <c r="W3305" s="27"/>
      <c r="X3305" s="8"/>
      <c r="Y3305" s="8"/>
      <c r="Z3305" s="8"/>
      <c r="AA3305" s="8"/>
      <c r="AB3305" s="8"/>
      <c r="AC3305" s="8"/>
      <c r="AD3305" s="8"/>
      <c r="AE3305" s="8"/>
      <c r="AF3305" s="8"/>
      <c r="AG3305" s="8"/>
      <c r="AH3305" s="8"/>
      <c r="AI3305" s="8"/>
      <c r="AJ3305" s="8"/>
      <c r="AK3305" s="8"/>
    </row>
    <row r="3306" spans="1:37" ht="60.75">
      <c r="A3306" s="18">
        <v>6994</v>
      </c>
      <c r="B3306" s="19"/>
      <c r="C3306" s="28" t="s">
        <v>23840</v>
      </c>
      <c r="D3306" s="28" t="s">
        <v>23841</v>
      </c>
      <c r="E3306" s="22"/>
      <c r="F3306" s="23" t="s">
        <v>50</v>
      </c>
      <c r="G3306" s="22"/>
      <c r="H3306" s="23">
        <v>0</v>
      </c>
      <c r="I3306" s="22"/>
      <c r="J3306" s="23" t="s">
        <v>18202</v>
      </c>
      <c r="K3306" s="29">
        <v>43497</v>
      </c>
      <c r="L3306" s="23" t="s">
        <v>96</v>
      </c>
      <c r="M3306" s="22"/>
      <c r="N3306" s="23" t="s">
        <v>23842</v>
      </c>
      <c r="O3306" s="22"/>
      <c r="P3306" s="24"/>
      <c r="Q3306" s="23" t="s">
        <v>18392</v>
      </c>
      <c r="R3306" s="23" t="s">
        <v>127</v>
      </c>
      <c r="S3306" s="25"/>
      <c r="T3306" s="26"/>
      <c r="U3306" s="26"/>
      <c r="V3306" s="22"/>
      <c r="W3306" s="27"/>
      <c r="X3306" s="8"/>
      <c r="Y3306" s="8"/>
      <c r="Z3306" s="8"/>
      <c r="AA3306" s="8"/>
      <c r="AB3306" s="8"/>
      <c r="AC3306" s="8"/>
      <c r="AD3306" s="8"/>
      <c r="AE3306" s="8"/>
      <c r="AF3306" s="8"/>
      <c r="AG3306" s="8"/>
      <c r="AH3306" s="8"/>
      <c r="AI3306" s="8"/>
      <c r="AJ3306" s="8"/>
      <c r="AK3306" s="8"/>
    </row>
    <row r="3307" spans="1:37" ht="409.6">
      <c r="A3307" s="18">
        <v>6995</v>
      </c>
      <c r="B3307" s="19"/>
      <c r="C3307" s="28" t="s">
        <v>23843</v>
      </c>
      <c r="D3307" s="21"/>
      <c r="E3307" s="22"/>
      <c r="F3307" s="22"/>
      <c r="G3307" s="22"/>
      <c r="H3307" s="23">
        <v>0</v>
      </c>
      <c r="I3307" s="22"/>
      <c r="J3307" s="23" t="s">
        <v>18202</v>
      </c>
      <c r="K3307" s="22"/>
      <c r="L3307" s="23" t="s">
        <v>20770</v>
      </c>
      <c r="M3307" s="23">
        <v>2017</v>
      </c>
      <c r="N3307" s="22"/>
      <c r="O3307" s="22"/>
      <c r="P3307" s="24"/>
      <c r="Q3307" s="23" t="s">
        <v>20</v>
      </c>
      <c r="R3307" s="23" t="s">
        <v>21</v>
      </c>
      <c r="S3307" s="25"/>
      <c r="T3307" s="26"/>
      <c r="U3307" s="26"/>
      <c r="V3307" s="22"/>
      <c r="W3307" s="27"/>
      <c r="X3307" s="8"/>
      <c r="Y3307" s="8"/>
      <c r="Z3307" s="8"/>
      <c r="AA3307" s="8"/>
      <c r="AB3307" s="8"/>
      <c r="AC3307" s="8"/>
      <c r="AD3307" s="8"/>
      <c r="AE3307" s="8"/>
      <c r="AF3307" s="8"/>
      <c r="AG3307" s="8"/>
      <c r="AH3307" s="8"/>
      <c r="AI3307" s="8"/>
      <c r="AJ3307" s="8"/>
      <c r="AK3307" s="8"/>
    </row>
    <row r="3308" spans="1:37" ht="105.75">
      <c r="A3308" s="18">
        <v>6997</v>
      </c>
      <c r="B3308" s="30" t="s">
        <v>23844</v>
      </c>
      <c r="C3308" s="28" t="s">
        <v>23845</v>
      </c>
      <c r="D3308" s="28" t="s">
        <v>23846</v>
      </c>
      <c r="E3308" s="22"/>
      <c r="F3308" s="23" t="s">
        <v>19431</v>
      </c>
      <c r="G3308" s="22"/>
      <c r="H3308" s="23">
        <v>0</v>
      </c>
      <c r="I3308" s="22"/>
      <c r="J3308" s="23" t="s">
        <v>18202</v>
      </c>
      <c r="K3308" s="23" t="s">
        <v>18203</v>
      </c>
      <c r="L3308" s="23" t="s">
        <v>35</v>
      </c>
      <c r="M3308" s="22"/>
      <c r="N3308" s="22"/>
      <c r="O3308" s="23" t="s">
        <v>19432</v>
      </c>
      <c r="P3308" s="24"/>
      <c r="Q3308" s="23" t="s">
        <v>99</v>
      </c>
      <c r="R3308" s="23" t="s">
        <v>10886</v>
      </c>
      <c r="S3308" s="25"/>
      <c r="T3308" s="26"/>
      <c r="U3308" s="26"/>
      <c r="V3308" s="22"/>
      <c r="W3308" s="27"/>
      <c r="X3308" s="8"/>
      <c r="Y3308" s="8"/>
      <c r="Z3308" s="8"/>
      <c r="AA3308" s="8"/>
      <c r="AB3308" s="8"/>
      <c r="AC3308" s="8"/>
      <c r="AD3308" s="8"/>
      <c r="AE3308" s="8"/>
      <c r="AF3308" s="8"/>
      <c r="AG3308" s="8"/>
      <c r="AH3308" s="8"/>
      <c r="AI3308" s="8"/>
      <c r="AJ3308" s="8"/>
      <c r="AK3308" s="8"/>
    </row>
    <row r="3309" spans="1:37" ht="105.75">
      <c r="A3309" s="18">
        <v>7006</v>
      </c>
      <c r="B3309" s="19"/>
      <c r="C3309" s="28" t="s">
        <v>23847</v>
      </c>
      <c r="D3309" s="28" t="s">
        <v>23848</v>
      </c>
      <c r="E3309" s="22"/>
      <c r="F3309" s="22"/>
      <c r="G3309" s="22"/>
      <c r="H3309" s="23">
        <v>0</v>
      </c>
      <c r="I3309" s="22"/>
      <c r="J3309" s="23" t="s">
        <v>18202</v>
      </c>
      <c r="K3309" s="22"/>
      <c r="L3309" s="23" t="s">
        <v>18219</v>
      </c>
      <c r="M3309" s="22"/>
      <c r="N3309" s="22"/>
      <c r="O3309" s="22"/>
      <c r="P3309" s="24"/>
      <c r="Q3309" s="23" t="s">
        <v>29</v>
      </c>
      <c r="R3309" s="23" t="s">
        <v>30</v>
      </c>
      <c r="S3309" s="25"/>
      <c r="T3309" s="26"/>
      <c r="U3309" s="26"/>
      <c r="V3309" s="22"/>
      <c r="W3309" s="27"/>
      <c r="X3309" s="8"/>
      <c r="Y3309" s="8"/>
      <c r="Z3309" s="8"/>
      <c r="AA3309" s="8"/>
      <c r="AB3309" s="8"/>
      <c r="AC3309" s="8"/>
      <c r="AD3309" s="8"/>
      <c r="AE3309" s="8"/>
      <c r="AF3309" s="8"/>
      <c r="AG3309" s="8"/>
      <c r="AH3309" s="8"/>
      <c r="AI3309" s="8"/>
      <c r="AJ3309" s="8"/>
      <c r="AK3309" s="8"/>
    </row>
    <row r="3310" spans="1:37" ht="60.75">
      <c r="A3310" s="18">
        <v>7007</v>
      </c>
      <c r="B3310" s="19"/>
      <c r="C3310" s="28" t="s">
        <v>23849</v>
      </c>
      <c r="D3310" s="28" t="s">
        <v>23850</v>
      </c>
      <c r="E3310" s="23" t="s">
        <v>23851</v>
      </c>
      <c r="F3310" s="23" t="s">
        <v>266</v>
      </c>
      <c r="G3310" s="22"/>
      <c r="H3310" s="23">
        <v>0</v>
      </c>
      <c r="I3310" s="22"/>
      <c r="J3310" s="23" t="s">
        <v>18202</v>
      </c>
      <c r="K3310" s="22"/>
      <c r="L3310" s="23" t="s">
        <v>20770</v>
      </c>
      <c r="M3310" s="22"/>
      <c r="N3310" s="22"/>
      <c r="O3310" s="22"/>
      <c r="P3310" s="24"/>
      <c r="Q3310" s="22"/>
      <c r="R3310" s="23" t="s">
        <v>18304</v>
      </c>
      <c r="S3310" s="25"/>
      <c r="T3310" s="26"/>
      <c r="U3310" s="26"/>
      <c r="V3310" s="22"/>
      <c r="W3310" s="27"/>
      <c r="X3310" s="8"/>
      <c r="Y3310" s="8"/>
      <c r="Z3310" s="8"/>
      <c r="AA3310" s="8"/>
      <c r="AB3310" s="8"/>
      <c r="AC3310" s="8"/>
      <c r="AD3310" s="8"/>
      <c r="AE3310" s="8"/>
      <c r="AF3310" s="8"/>
      <c r="AG3310" s="8"/>
      <c r="AH3310" s="8"/>
      <c r="AI3310" s="8"/>
      <c r="AJ3310" s="8"/>
      <c r="AK3310" s="8"/>
    </row>
    <row r="3311" spans="1:37" ht="60.75">
      <c r="A3311" s="18">
        <v>7008</v>
      </c>
      <c r="B3311" s="19"/>
      <c r="C3311" s="28" t="s">
        <v>23852</v>
      </c>
      <c r="D3311" s="28" t="s">
        <v>23853</v>
      </c>
      <c r="E3311" s="22"/>
      <c r="F3311" s="23" t="s">
        <v>266</v>
      </c>
      <c r="G3311" s="22"/>
      <c r="H3311" s="23">
        <v>0</v>
      </c>
      <c r="I3311" s="22"/>
      <c r="J3311" s="23" t="s">
        <v>18202</v>
      </c>
      <c r="K3311" s="22"/>
      <c r="L3311" s="23" t="s">
        <v>18219</v>
      </c>
      <c r="M3311" s="23" t="s">
        <v>11857</v>
      </c>
      <c r="N3311" s="22"/>
      <c r="O3311" s="22"/>
      <c r="P3311" s="24"/>
      <c r="Q3311" s="23" t="s">
        <v>29</v>
      </c>
      <c r="R3311" s="23" t="s">
        <v>30</v>
      </c>
      <c r="S3311" s="25"/>
      <c r="T3311" s="26"/>
      <c r="U3311" s="26"/>
      <c r="V3311" s="22"/>
      <c r="W3311" s="27"/>
      <c r="X3311" s="8"/>
      <c r="Y3311" s="8"/>
      <c r="Z3311" s="8"/>
      <c r="AA3311" s="8"/>
      <c r="AB3311" s="8"/>
      <c r="AC3311" s="8"/>
      <c r="AD3311" s="8"/>
      <c r="AE3311" s="8"/>
      <c r="AF3311" s="8"/>
      <c r="AG3311" s="8"/>
      <c r="AH3311" s="8"/>
      <c r="AI3311" s="8"/>
      <c r="AJ3311" s="8"/>
      <c r="AK3311" s="8"/>
    </row>
    <row r="3312" spans="1:37" ht="315.75">
      <c r="A3312" s="18">
        <v>7009</v>
      </c>
      <c r="B3312" s="19"/>
      <c r="C3312" s="28" t="s">
        <v>23854</v>
      </c>
      <c r="D3312" s="28" t="s">
        <v>23855</v>
      </c>
      <c r="E3312" s="22"/>
      <c r="F3312" s="23" t="s">
        <v>2114</v>
      </c>
      <c r="G3312" s="22"/>
      <c r="H3312" s="23">
        <v>0</v>
      </c>
      <c r="I3312" s="22"/>
      <c r="J3312" s="23" t="s">
        <v>18202</v>
      </c>
      <c r="K3312" s="23" t="s">
        <v>18203</v>
      </c>
      <c r="L3312" s="23" t="s">
        <v>90</v>
      </c>
      <c r="M3312" s="22"/>
      <c r="N3312" s="22"/>
      <c r="O3312" s="22"/>
      <c r="P3312" s="24"/>
      <c r="Q3312" s="23" t="s">
        <v>29</v>
      </c>
      <c r="R3312" s="23" t="s">
        <v>30</v>
      </c>
      <c r="S3312" s="25"/>
      <c r="T3312" s="26"/>
      <c r="U3312" s="26"/>
      <c r="V3312" s="22"/>
      <c r="W3312" s="27"/>
      <c r="X3312" s="8"/>
      <c r="Y3312" s="8"/>
      <c r="Z3312" s="8"/>
      <c r="AA3312" s="8"/>
      <c r="AB3312" s="8"/>
      <c r="AC3312" s="8"/>
      <c r="AD3312" s="8"/>
      <c r="AE3312" s="8"/>
      <c r="AF3312" s="8"/>
      <c r="AG3312" s="8"/>
      <c r="AH3312" s="8"/>
      <c r="AI3312" s="8"/>
      <c r="AJ3312" s="8"/>
      <c r="AK3312" s="8"/>
    </row>
    <row r="3313" spans="1:37" ht="120.75">
      <c r="A3313" s="18">
        <v>7010</v>
      </c>
      <c r="B3313" s="19"/>
      <c r="C3313" s="28" t="s">
        <v>23856</v>
      </c>
      <c r="D3313" s="28" t="s">
        <v>23857</v>
      </c>
      <c r="E3313" s="22"/>
      <c r="F3313" s="23" t="s">
        <v>415</v>
      </c>
      <c r="G3313" s="22"/>
      <c r="H3313" s="23">
        <v>0</v>
      </c>
      <c r="I3313" s="22"/>
      <c r="J3313" s="23" t="s">
        <v>18202</v>
      </c>
      <c r="K3313" s="23" t="s">
        <v>18203</v>
      </c>
      <c r="L3313" s="23" t="s">
        <v>90</v>
      </c>
      <c r="M3313" s="22"/>
      <c r="N3313" s="22"/>
      <c r="O3313" s="22"/>
      <c r="P3313" s="24"/>
      <c r="Q3313" s="23" t="s">
        <v>29</v>
      </c>
      <c r="R3313" s="23" t="s">
        <v>30</v>
      </c>
      <c r="S3313" s="25"/>
      <c r="T3313" s="26"/>
      <c r="U3313" s="26"/>
      <c r="V3313" s="22"/>
      <c r="W3313" s="27"/>
      <c r="X3313" s="8"/>
      <c r="Y3313" s="8"/>
      <c r="Z3313" s="8"/>
      <c r="AA3313" s="8"/>
      <c r="AB3313" s="8"/>
      <c r="AC3313" s="8"/>
      <c r="AD3313" s="8"/>
      <c r="AE3313" s="8"/>
      <c r="AF3313" s="8"/>
      <c r="AG3313" s="8"/>
      <c r="AH3313" s="8"/>
      <c r="AI3313" s="8"/>
      <c r="AJ3313" s="8"/>
      <c r="AK3313" s="8"/>
    </row>
    <row r="3314" spans="1:37" ht="105.75">
      <c r="A3314" s="18">
        <v>7011</v>
      </c>
      <c r="B3314" s="19"/>
      <c r="C3314" s="28" t="s">
        <v>23858</v>
      </c>
      <c r="D3314" s="28" t="s">
        <v>23859</v>
      </c>
      <c r="E3314" s="22"/>
      <c r="F3314" s="22"/>
      <c r="G3314" s="22"/>
      <c r="H3314" s="23">
        <v>0</v>
      </c>
      <c r="I3314" s="22"/>
      <c r="J3314" s="23" t="s">
        <v>18202</v>
      </c>
      <c r="K3314" s="23" t="s">
        <v>18203</v>
      </c>
      <c r="L3314" s="23" t="s">
        <v>219</v>
      </c>
      <c r="M3314" s="22"/>
      <c r="N3314" s="22"/>
      <c r="O3314" s="22"/>
      <c r="P3314" s="24"/>
      <c r="Q3314" s="23" t="s">
        <v>490</v>
      </c>
      <c r="R3314" s="22"/>
      <c r="S3314" s="25"/>
      <c r="T3314" s="26"/>
      <c r="U3314" s="26"/>
      <c r="V3314" s="22"/>
      <c r="W3314" s="27"/>
      <c r="X3314" s="8"/>
      <c r="Y3314" s="8"/>
      <c r="Z3314" s="8"/>
      <c r="AA3314" s="8"/>
      <c r="AB3314" s="8"/>
      <c r="AC3314" s="8"/>
      <c r="AD3314" s="8"/>
      <c r="AE3314" s="8"/>
      <c r="AF3314" s="8"/>
      <c r="AG3314" s="8"/>
      <c r="AH3314" s="8"/>
      <c r="AI3314" s="8"/>
      <c r="AJ3314" s="8"/>
      <c r="AK3314" s="8"/>
    </row>
    <row r="3315" spans="1:37" ht="90.75">
      <c r="A3315" s="18">
        <v>7012</v>
      </c>
      <c r="B3315" s="19"/>
      <c r="C3315" s="28" t="s">
        <v>23860</v>
      </c>
      <c r="D3315" s="28" t="s">
        <v>23861</v>
      </c>
      <c r="E3315" s="22"/>
      <c r="F3315" s="23" t="s">
        <v>50</v>
      </c>
      <c r="G3315" s="23" t="s">
        <v>18684</v>
      </c>
      <c r="H3315" s="23">
        <v>0</v>
      </c>
      <c r="I3315" s="22"/>
      <c r="J3315" s="23" t="s">
        <v>18202</v>
      </c>
      <c r="K3315" s="29">
        <v>43497</v>
      </c>
      <c r="L3315" s="23" t="s">
        <v>19617</v>
      </c>
      <c r="M3315" s="22"/>
      <c r="N3315" s="23" t="s">
        <v>534</v>
      </c>
      <c r="O3315" s="22"/>
      <c r="P3315" s="24"/>
      <c r="Q3315" s="23" t="s">
        <v>29</v>
      </c>
      <c r="R3315" s="23" t="s">
        <v>30</v>
      </c>
      <c r="S3315" s="25"/>
      <c r="T3315" s="26"/>
      <c r="U3315" s="26"/>
      <c r="V3315" s="22"/>
      <c r="W3315" s="27"/>
      <c r="X3315" s="8"/>
      <c r="Y3315" s="8"/>
      <c r="Z3315" s="8"/>
      <c r="AA3315" s="8"/>
      <c r="AB3315" s="8"/>
      <c r="AC3315" s="8"/>
      <c r="AD3315" s="8"/>
      <c r="AE3315" s="8"/>
      <c r="AF3315" s="8"/>
      <c r="AG3315" s="8"/>
      <c r="AH3315" s="8"/>
      <c r="AI3315" s="8"/>
      <c r="AJ3315" s="8"/>
      <c r="AK3315" s="8"/>
    </row>
    <row r="3316" spans="1:37" ht="105.75">
      <c r="A3316" s="18">
        <v>7020</v>
      </c>
      <c r="B3316" s="19"/>
      <c r="C3316" s="28" t="s">
        <v>23862</v>
      </c>
      <c r="D3316" s="28" t="s">
        <v>23863</v>
      </c>
      <c r="E3316" s="22"/>
      <c r="F3316" s="23" t="s">
        <v>22161</v>
      </c>
      <c r="G3316" s="22"/>
      <c r="H3316" s="23">
        <v>0</v>
      </c>
      <c r="I3316" s="22"/>
      <c r="J3316" s="23" t="s">
        <v>18202</v>
      </c>
      <c r="K3316" s="22"/>
      <c r="L3316" s="23" t="s">
        <v>20770</v>
      </c>
      <c r="M3316" s="22"/>
      <c r="N3316" s="22"/>
      <c r="O3316" s="22"/>
      <c r="P3316" s="24"/>
      <c r="Q3316" s="23" t="s">
        <v>36</v>
      </c>
      <c r="R3316" s="23" t="s">
        <v>37</v>
      </c>
      <c r="S3316" s="25"/>
      <c r="T3316" s="26"/>
      <c r="U3316" s="26"/>
      <c r="V3316" s="22"/>
      <c r="W3316" s="27"/>
      <c r="X3316" s="8"/>
      <c r="Y3316" s="8"/>
      <c r="Z3316" s="8"/>
      <c r="AA3316" s="8"/>
      <c r="AB3316" s="8"/>
      <c r="AC3316" s="8"/>
      <c r="AD3316" s="8"/>
      <c r="AE3316" s="8"/>
      <c r="AF3316" s="8"/>
      <c r="AG3316" s="8"/>
      <c r="AH3316" s="8"/>
      <c r="AI3316" s="8"/>
      <c r="AJ3316" s="8"/>
      <c r="AK3316" s="8"/>
    </row>
    <row r="3317" spans="1:37" ht="120.75">
      <c r="A3317" s="18">
        <v>7021</v>
      </c>
      <c r="B3317" s="30" t="s">
        <v>13</v>
      </c>
      <c r="C3317" s="28" t="s">
        <v>23864</v>
      </c>
      <c r="D3317" s="28" t="s">
        <v>23865</v>
      </c>
      <c r="E3317" s="22"/>
      <c r="F3317" s="22"/>
      <c r="G3317" s="22"/>
      <c r="H3317" s="23">
        <v>0</v>
      </c>
      <c r="I3317" s="22"/>
      <c r="J3317" s="23" t="s">
        <v>18202</v>
      </c>
      <c r="K3317" s="22"/>
      <c r="L3317" s="23" t="s">
        <v>18219</v>
      </c>
      <c r="M3317" s="22"/>
      <c r="N3317" s="22"/>
      <c r="O3317" s="22"/>
      <c r="P3317" s="24"/>
      <c r="Q3317" s="23" t="s">
        <v>36</v>
      </c>
      <c r="R3317" s="23" t="s">
        <v>37</v>
      </c>
      <c r="S3317" s="34" t="s">
        <v>23863</v>
      </c>
      <c r="T3317" s="26"/>
      <c r="U3317" s="26"/>
      <c r="V3317" s="22"/>
      <c r="W3317" s="27"/>
      <c r="X3317" s="8"/>
      <c r="Y3317" s="8"/>
      <c r="Z3317" s="8"/>
      <c r="AA3317" s="8"/>
      <c r="AB3317" s="8"/>
      <c r="AC3317" s="8"/>
      <c r="AD3317" s="8"/>
      <c r="AE3317" s="8"/>
      <c r="AF3317" s="8"/>
      <c r="AG3317" s="8"/>
      <c r="AH3317" s="8"/>
      <c r="AI3317" s="8"/>
      <c r="AJ3317" s="8"/>
      <c r="AK3317" s="8"/>
    </row>
    <row r="3318" spans="1:37" ht="299.25">
      <c r="A3318" s="18">
        <v>7057</v>
      </c>
      <c r="B3318" s="19"/>
      <c r="C3318" s="20" t="s">
        <v>23866</v>
      </c>
      <c r="D3318" s="21"/>
      <c r="E3318" s="22"/>
      <c r="F3318" s="22"/>
      <c r="G3318" s="22"/>
      <c r="H3318" s="23">
        <v>0</v>
      </c>
      <c r="I3318" s="22"/>
      <c r="J3318" s="23" t="s">
        <v>18202</v>
      </c>
      <c r="K3318" s="22"/>
      <c r="L3318" s="23" t="s">
        <v>21045</v>
      </c>
      <c r="M3318" s="22"/>
      <c r="N3318" s="22"/>
      <c r="O3318" s="22"/>
      <c r="P3318" s="24"/>
      <c r="Q3318" s="23" t="s">
        <v>20</v>
      </c>
      <c r="R3318" s="22"/>
      <c r="S3318" s="25"/>
      <c r="T3318" s="26"/>
      <c r="U3318" s="26"/>
      <c r="V3318" s="22"/>
      <c r="W3318" s="27"/>
      <c r="X3318" s="8"/>
      <c r="Y3318" s="8"/>
      <c r="Z3318" s="8"/>
      <c r="AA3318" s="8"/>
      <c r="AB3318" s="8"/>
      <c r="AC3318" s="8"/>
      <c r="AD3318" s="8"/>
      <c r="AE3318" s="8"/>
      <c r="AF3318" s="8"/>
      <c r="AG3318" s="8"/>
      <c r="AH3318" s="8"/>
      <c r="AI3318" s="8"/>
      <c r="AJ3318" s="8"/>
      <c r="AK3318" s="8"/>
    </row>
    <row r="3319" spans="1:37" ht="180.75">
      <c r="A3319" s="18">
        <v>7059</v>
      </c>
      <c r="B3319" s="19"/>
      <c r="C3319" s="28" t="s">
        <v>23867</v>
      </c>
      <c r="D3319" s="28" t="s">
        <v>23868</v>
      </c>
      <c r="E3319" s="22"/>
      <c r="F3319" s="23" t="s">
        <v>1628</v>
      </c>
      <c r="G3319" s="22"/>
      <c r="H3319" s="23">
        <v>0</v>
      </c>
      <c r="I3319" s="22"/>
      <c r="J3319" s="23" t="s">
        <v>18202</v>
      </c>
      <c r="K3319" s="22"/>
      <c r="L3319" s="23" t="s">
        <v>20770</v>
      </c>
      <c r="M3319" s="22"/>
      <c r="N3319" s="22"/>
      <c r="O3319" s="22"/>
      <c r="P3319" s="24"/>
      <c r="Q3319" s="23" t="s">
        <v>36</v>
      </c>
      <c r="R3319" s="23" t="s">
        <v>37</v>
      </c>
      <c r="S3319" s="25"/>
      <c r="T3319" s="26"/>
      <c r="U3319" s="26"/>
      <c r="V3319" s="22"/>
      <c r="W3319" s="27"/>
      <c r="X3319" s="8"/>
      <c r="Y3319" s="8"/>
      <c r="Z3319" s="8"/>
      <c r="AA3319" s="8"/>
      <c r="AB3319" s="8"/>
      <c r="AC3319" s="8"/>
      <c r="AD3319" s="8"/>
      <c r="AE3319" s="8"/>
      <c r="AF3319" s="8"/>
      <c r="AG3319" s="8"/>
      <c r="AH3319" s="8"/>
      <c r="AI3319" s="8"/>
      <c r="AJ3319" s="8"/>
      <c r="AK3319" s="8"/>
    </row>
    <row r="3320" spans="1:37" ht="150.75">
      <c r="A3320" s="18">
        <v>7060</v>
      </c>
      <c r="B3320" s="19"/>
      <c r="C3320" s="28" t="s">
        <v>23867</v>
      </c>
      <c r="D3320" s="28" t="s">
        <v>23869</v>
      </c>
      <c r="E3320" s="22"/>
      <c r="F3320" s="23" t="s">
        <v>1628</v>
      </c>
      <c r="G3320" s="22"/>
      <c r="H3320" s="23">
        <v>0</v>
      </c>
      <c r="I3320" s="22"/>
      <c r="J3320" s="23" t="s">
        <v>18202</v>
      </c>
      <c r="K3320" s="22"/>
      <c r="L3320" s="23" t="s">
        <v>20770</v>
      </c>
      <c r="M3320" s="22"/>
      <c r="N3320" s="22"/>
      <c r="O3320" s="22"/>
      <c r="P3320" s="24"/>
      <c r="Q3320" s="23" t="s">
        <v>36</v>
      </c>
      <c r="R3320" s="23" t="s">
        <v>37</v>
      </c>
      <c r="S3320" s="25"/>
      <c r="T3320" s="26"/>
      <c r="U3320" s="26"/>
      <c r="V3320" s="22"/>
      <c r="W3320" s="27"/>
      <c r="X3320" s="8"/>
      <c r="Y3320" s="8"/>
      <c r="Z3320" s="8"/>
      <c r="AA3320" s="8"/>
      <c r="AB3320" s="8"/>
      <c r="AC3320" s="8"/>
      <c r="AD3320" s="8"/>
      <c r="AE3320" s="8"/>
      <c r="AF3320" s="8"/>
      <c r="AG3320" s="8"/>
      <c r="AH3320" s="8"/>
      <c r="AI3320" s="8"/>
      <c r="AJ3320" s="8"/>
      <c r="AK3320" s="8"/>
    </row>
    <row r="3321" spans="1:37" ht="255.75">
      <c r="A3321" s="18">
        <v>7061</v>
      </c>
      <c r="B3321" s="19"/>
      <c r="C3321" s="28" t="s">
        <v>23870</v>
      </c>
      <c r="D3321" s="28" t="s">
        <v>23871</v>
      </c>
      <c r="E3321" s="22"/>
      <c r="F3321" s="22"/>
      <c r="G3321" s="22"/>
      <c r="H3321" s="23">
        <v>0</v>
      </c>
      <c r="I3321" s="22"/>
      <c r="J3321" s="23" t="s">
        <v>18202</v>
      </c>
      <c r="K3321" s="31">
        <v>43313</v>
      </c>
      <c r="L3321" s="23" t="s">
        <v>35</v>
      </c>
      <c r="M3321" s="22"/>
      <c r="N3321" s="22"/>
      <c r="O3321" s="22"/>
      <c r="P3321" s="24"/>
      <c r="Q3321" s="23" t="s">
        <v>18377</v>
      </c>
      <c r="R3321" s="22"/>
      <c r="S3321" s="25"/>
      <c r="T3321" s="26"/>
      <c r="U3321" s="26"/>
      <c r="V3321" s="22"/>
      <c r="W3321" s="27"/>
      <c r="X3321" s="8"/>
      <c r="Y3321" s="8"/>
      <c r="Z3321" s="8"/>
      <c r="AA3321" s="8"/>
      <c r="AB3321" s="8"/>
      <c r="AC3321" s="8"/>
      <c r="AD3321" s="8"/>
      <c r="AE3321" s="8"/>
      <c r="AF3321" s="8"/>
      <c r="AG3321" s="8"/>
      <c r="AH3321" s="8"/>
      <c r="AI3321" s="8"/>
      <c r="AJ3321" s="8"/>
      <c r="AK3321" s="8"/>
    </row>
    <row r="3322" spans="1:37" ht="90.75">
      <c r="A3322" s="18">
        <v>7062</v>
      </c>
      <c r="B3322" s="19"/>
      <c r="C3322" s="28" t="s">
        <v>23872</v>
      </c>
      <c r="D3322" s="28" t="s">
        <v>23873</v>
      </c>
      <c r="E3322" s="22"/>
      <c r="F3322" s="22"/>
      <c r="G3322" s="22"/>
      <c r="H3322" s="23">
        <v>0</v>
      </c>
      <c r="I3322" s="22"/>
      <c r="J3322" s="23" t="s">
        <v>18202</v>
      </c>
      <c r="K3322" s="22"/>
      <c r="L3322" s="23" t="s">
        <v>18219</v>
      </c>
      <c r="M3322" s="22"/>
      <c r="N3322" s="22"/>
      <c r="O3322" s="22"/>
      <c r="P3322" s="24"/>
      <c r="Q3322" s="23" t="s">
        <v>29</v>
      </c>
      <c r="R3322" s="23" t="s">
        <v>30</v>
      </c>
      <c r="S3322" s="25"/>
      <c r="T3322" s="26"/>
      <c r="U3322" s="26"/>
      <c r="V3322" s="22"/>
      <c r="W3322" s="27"/>
      <c r="X3322" s="8"/>
      <c r="Y3322" s="8"/>
      <c r="Z3322" s="8"/>
      <c r="AA3322" s="8"/>
      <c r="AB3322" s="8"/>
      <c r="AC3322" s="8"/>
      <c r="AD3322" s="8"/>
      <c r="AE3322" s="8"/>
      <c r="AF3322" s="8"/>
      <c r="AG3322" s="8"/>
      <c r="AH3322" s="8"/>
      <c r="AI3322" s="8"/>
      <c r="AJ3322" s="8"/>
      <c r="AK3322" s="8"/>
    </row>
    <row r="3323" spans="1:37" ht="60.75">
      <c r="A3323" s="18">
        <v>7063</v>
      </c>
      <c r="B3323" s="19"/>
      <c r="C3323" s="28" t="s">
        <v>23874</v>
      </c>
      <c r="D3323" s="28" t="s">
        <v>23875</v>
      </c>
      <c r="E3323" s="22"/>
      <c r="F3323" s="23" t="s">
        <v>415</v>
      </c>
      <c r="G3323" s="23" t="s">
        <v>19180</v>
      </c>
      <c r="H3323" s="23">
        <v>0</v>
      </c>
      <c r="I3323" s="22"/>
      <c r="J3323" s="23" t="s">
        <v>18202</v>
      </c>
      <c r="K3323" s="29">
        <v>43497</v>
      </c>
      <c r="L3323" s="23" t="s">
        <v>18219</v>
      </c>
      <c r="M3323" s="22"/>
      <c r="N3323" s="23" t="s">
        <v>20381</v>
      </c>
      <c r="O3323" s="22"/>
      <c r="P3323" s="24"/>
      <c r="Q3323" s="23" t="s">
        <v>29</v>
      </c>
      <c r="R3323" s="23" t="s">
        <v>30</v>
      </c>
      <c r="S3323" s="25"/>
      <c r="T3323" s="26"/>
      <c r="U3323" s="26"/>
      <c r="V3323" s="22"/>
      <c r="W3323" s="27"/>
      <c r="X3323" s="8"/>
      <c r="Y3323" s="8"/>
      <c r="Z3323" s="8"/>
      <c r="AA3323" s="8"/>
      <c r="AB3323" s="8"/>
      <c r="AC3323" s="8"/>
      <c r="AD3323" s="8"/>
      <c r="AE3323" s="8"/>
      <c r="AF3323" s="8"/>
      <c r="AG3323" s="8"/>
      <c r="AH3323" s="8"/>
      <c r="AI3323" s="8"/>
      <c r="AJ3323" s="8"/>
      <c r="AK3323" s="8"/>
    </row>
    <row r="3324" spans="1:37" ht="105.75">
      <c r="A3324" s="18">
        <v>7066</v>
      </c>
      <c r="B3324" s="19"/>
      <c r="C3324" s="28" t="s">
        <v>23876</v>
      </c>
      <c r="D3324" s="28" t="s">
        <v>23877</v>
      </c>
      <c r="E3324" s="22"/>
      <c r="F3324" s="22"/>
      <c r="G3324" s="22"/>
      <c r="H3324" s="23">
        <v>0</v>
      </c>
      <c r="I3324" s="22"/>
      <c r="J3324" s="23" t="s">
        <v>18202</v>
      </c>
      <c r="K3324" s="22"/>
      <c r="L3324" s="23" t="s">
        <v>17409</v>
      </c>
      <c r="M3324" s="22"/>
      <c r="N3324" s="22"/>
      <c r="O3324" s="22"/>
      <c r="P3324" s="24"/>
      <c r="Q3324" s="22"/>
      <c r="R3324" s="23" t="s">
        <v>20621</v>
      </c>
      <c r="S3324" s="25"/>
      <c r="T3324" s="26"/>
      <c r="U3324" s="32" t="s">
        <v>545</v>
      </c>
      <c r="V3324" s="22"/>
      <c r="W3324" s="27"/>
      <c r="X3324" s="8"/>
      <c r="Y3324" s="8"/>
      <c r="Z3324" s="8"/>
      <c r="AA3324" s="8"/>
      <c r="AB3324" s="8"/>
      <c r="AC3324" s="8"/>
      <c r="AD3324" s="8"/>
      <c r="AE3324" s="8"/>
      <c r="AF3324" s="8"/>
      <c r="AG3324" s="8"/>
      <c r="AH3324" s="8"/>
      <c r="AI3324" s="8"/>
      <c r="AJ3324" s="8"/>
      <c r="AK3324" s="8"/>
    </row>
    <row r="3325" spans="1:37" ht="75.75">
      <c r="A3325" s="18">
        <v>7067</v>
      </c>
      <c r="B3325" s="19"/>
      <c r="C3325" s="28" t="s">
        <v>23878</v>
      </c>
      <c r="D3325" s="28" t="s">
        <v>23879</v>
      </c>
      <c r="E3325" s="22"/>
      <c r="F3325" s="22"/>
      <c r="G3325" s="22"/>
      <c r="H3325" s="23">
        <v>0</v>
      </c>
      <c r="I3325" s="22"/>
      <c r="J3325" s="23" t="s">
        <v>18202</v>
      </c>
      <c r="K3325" s="22"/>
      <c r="L3325" s="23" t="s">
        <v>17409</v>
      </c>
      <c r="M3325" s="22"/>
      <c r="N3325" s="22"/>
      <c r="O3325" s="22"/>
      <c r="P3325" s="24"/>
      <c r="Q3325" s="22"/>
      <c r="R3325" s="23" t="s">
        <v>21208</v>
      </c>
      <c r="S3325" s="25"/>
      <c r="T3325" s="26"/>
      <c r="U3325" s="32" t="s">
        <v>545</v>
      </c>
      <c r="V3325" s="22"/>
      <c r="W3325" s="27"/>
      <c r="X3325" s="8"/>
      <c r="Y3325" s="8"/>
      <c r="Z3325" s="8"/>
      <c r="AA3325" s="8"/>
      <c r="AB3325" s="8"/>
      <c r="AC3325" s="8"/>
      <c r="AD3325" s="8"/>
      <c r="AE3325" s="8"/>
      <c r="AF3325" s="8"/>
      <c r="AG3325" s="8"/>
      <c r="AH3325" s="8"/>
      <c r="AI3325" s="8"/>
      <c r="AJ3325" s="8"/>
      <c r="AK3325" s="8"/>
    </row>
    <row r="3326" spans="1:37" ht="60.75">
      <c r="A3326" s="18">
        <v>7068</v>
      </c>
      <c r="B3326" s="19"/>
      <c r="C3326" s="28" t="s">
        <v>23880</v>
      </c>
      <c r="D3326" s="28" t="s">
        <v>23881</v>
      </c>
      <c r="E3326" s="22"/>
      <c r="F3326" s="22"/>
      <c r="G3326" s="22"/>
      <c r="H3326" s="23">
        <v>0</v>
      </c>
      <c r="I3326" s="22"/>
      <c r="J3326" s="23" t="s">
        <v>18202</v>
      </c>
      <c r="K3326" s="22"/>
      <c r="L3326" s="23" t="s">
        <v>18219</v>
      </c>
      <c r="M3326" s="22"/>
      <c r="N3326" s="22"/>
      <c r="O3326" s="22"/>
      <c r="P3326" s="24"/>
      <c r="Q3326" s="23" t="s">
        <v>36</v>
      </c>
      <c r="R3326" s="23" t="s">
        <v>37</v>
      </c>
      <c r="S3326" s="25"/>
      <c r="T3326" s="26"/>
      <c r="U3326" s="26"/>
      <c r="V3326" s="22"/>
      <c r="W3326" s="27"/>
      <c r="X3326" s="8"/>
      <c r="Y3326" s="8"/>
      <c r="Z3326" s="8"/>
      <c r="AA3326" s="8"/>
      <c r="AB3326" s="8"/>
      <c r="AC3326" s="8"/>
      <c r="AD3326" s="8"/>
      <c r="AE3326" s="8"/>
      <c r="AF3326" s="8"/>
      <c r="AG3326" s="8"/>
      <c r="AH3326" s="8"/>
      <c r="AI3326" s="8"/>
      <c r="AJ3326" s="8"/>
      <c r="AK3326" s="8"/>
    </row>
    <row r="3327" spans="1:37" ht="270.75">
      <c r="A3327" s="18">
        <v>7069</v>
      </c>
      <c r="B3327" s="19"/>
      <c r="C3327" s="28" t="s">
        <v>23882</v>
      </c>
      <c r="D3327" s="28" t="s">
        <v>23883</v>
      </c>
      <c r="E3327" s="22"/>
      <c r="F3327" s="22"/>
      <c r="G3327" s="22"/>
      <c r="H3327" s="23">
        <v>0</v>
      </c>
      <c r="I3327" s="22"/>
      <c r="J3327" s="23" t="s">
        <v>18202</v>
      </c>
      <c r="K3327" s="22"/>
      <c r="L3327" s="23" t="s">
        <v>18219</v>
      </c>
      <c r="M3327" s="22"/>
      <c r="N3327" s="22"/>
      <c r="O3327" s="22"/>
      <c r="P3327" s="24"/>
      <c r="Q3327" s="23" t="s">
        <v>36</v>
      </c>
      <c r="R3327" s="23" t="s">
        <v>37</v>
      </c>
      <c r="S3327" s="25"/>
      <c r="T3327" s="26"/>
      <c r="U3327" s="26"/>
      <c r="V3327" s="22"/>
      <c r="W3327" s="27"/>
      <c r="X3327" s="8"/>
      <c r="Y3327" s="8"/>
      <c r="Z3327" s="8"/>
      <c r="AA3327" s="8"/>
      <c r="AB3327" s="8"/>
      <c r="AC3327" s="8"/>
      <c r="AD3327" s="8"/>
      <c r="AE3327" s="8"/>
      <c r="AF3327" s="8"/>
      <c r="AG3327" s="8"/>
      <c r="AH3327" s="8"/>
      <c r="AI3327" s="8"/>
      <c r="AJ3327" s="8"/>
      <c r="AK3327" s="8"/>
    </row>
    <row r="3328" spans="1:37" ht="360.75">
      <c r="A3328" s="18">
        <v>7070</v>
      </c>
      <c r="B3328" s="19"/>
      <c r="C3328" s="28" t="s">
        <v>23882</v>
      </c>
      <c r="D3328" s="28" t="s">
        <v>23884</v>
      </c>
      <c r="E3328" s="22"/>
      <c r="F3328" s="22"/>
      <c r="G3328" s="22"/>
      <c r="H3328" s="23">
        <v>0</v>
      </c>
      <c r="I3328" s="22"/>
      <c r="J3328" s="23" t="s">
        <v>18202</v>
      </c>
      <c r="K3328" s="22"/>
      <c r="L3328" s="23" t="s">
        <v>18219</v>
      </c>
      <c r="M3328" s="22"/>
      <c r="N3328" s="22"/>
      <c r="O3328" s="22"/>
      <c r="P3328" s="24"/>
      <c r="Q3328" s="23" t="s">
        <v>36</v>
      </c>
      <c r="R3328" s="23" t="s">
        <v>37</v>
      </c>
      <c r="S3328" s="25"/>
      <c r="T3328" s="26"/>
      <c r="U3328" s="26"/>
      <c r="V3328" s="22"/>
      <c r="W3328" s="27"/>
      <c r="X3328" s="8"/>
      <c r="Y3328" s="8"/>
      <c r="Z3328" s="8"/>
      <c r="AA3328" s="8"/>
      <c r="AB3328" s="8"/>
      <c r="AC3328" s="8"/>
      <c r="AD3328" s="8"/>
      <c r="AE3328" s="8"/>
      <c r="AF3328" s="8"/>
      <c r="AG3328" s="8"/>
      <c r="AH3328" s="8"/>
      <c r="AI3328" s="8"/>
      <c r="AJ3328" s="8"/>
      <c r="AK3328" s="8"/>
    </row>
    <row r="3329" spans="1:37" ht="180.75">
      <c r="A3329" s="18">
        <v>7071</v>
      </c>
      <c r="B3329" s="19"/>
      <c r="C3329" s="28" t="s">
        <v>23882</v>
      </c>
      <c r="D3329" s="28" t="s">
        <v>23885</v>
      </c>
      <c r="E3329" s="22"/>
      <c r="F3329" s="23" t="s">
        <v>466</v>
      </c>
      <c r="G3329" s="22"/>
      <c r="H3329" s="23">
        <v>0</v>
      </c>
      <c r="I3329" s="22"/>
      <c r="J3329" s="23" t="s">
        <v>18202</v>
      </c>
      <c r="K3329" s="22"/>
      <c r="L3329" s="23" t="s">
        <v>20770</v>
      </c>
      <c r="M3329" s="22"/>
      <c r="N3329" s="22"/>
      <c r="O3329" s="22"/>
      <c r="P3329" s="24"/>
      <c r="Q3329" s="23" t="s">
        <v>36</v>
      </c>
      <c r="R3329" s="23" t="s">
        <v>37</v>
      </c>
      <c r="S3329" s="25"/>
      <c r="T3329" s="26"/>
      <c r="U3329" s="26"/>
      <c r="V3329" s="22"/>
      <c r="W3329" s="27"/>
      <c r="X3329" s="8"/>
      <c r="Y3329" s="8"/>
      <c r="Z3329" s="8"/>
      <c r="AA3329" s="8"/>
      <c r="AB3329" s="8"/>
      <c r="AC3329" s="8"/>
      <c r="AD3329" s="8"/>
      <c r="AE3329" s="8"/>
      <c r="AF3329" s="8"/>
      <c r="AG3329" s="8"/>
      <c r="AH3329" s="8"/>
      <c r="AI3329" s="8"/>
      <c r="AJ3329" s="8"/>
      <c r="AK3329" s="8"/>
    </row>
    <row r="3330" spans="1:37" ht="225.75">
      <c r="A3330" s="18">
        <v>7080</v>
      </c>
      <c r="B3330" s="19"/>
      <c r="C3330" s="28" t="s">
        <v>23886</v>
      </c>
      <c r="D3330" s="28" t="s">
        <v>23887</v>
      </c>
      <c r="E3330" s="22"/>
      <c r="F3330" s="23" t="s">
        <v>415</v>
      </c>
      <c r="G3330" s="22"/>
      <c r="H3330" s="23">
        <v>0</v>
      </c>
      <c r="I3330" s="22"/>
      <c r="J3330" s="23" t="s">
        <v>18202</v>
      </c>
      <c r="K3330" s="22"/>
      <c r="L3330" s="23" t="s">
        <v>20770</v>
      </c>
      <c r="M3330" s="22"/>
      <c r="N3330" s="22"/>
      <c r="O3330" s="22"/>
      <c r="P3330" s="24"/>
      <c r="Q3330" s="23" t="s">
        <v>36</v>
      </c>
      <c r="R3330" s="23" t="s">
        <v>37</v>
      </c>
      <c r="S3330" s="25"/>
      <c r="T3330" s="26"/>
      <c r="U3330" s="26"/>
      <c r="V3330" s="22"/>
      <c r="W3330" s="27"/>
      <c r="X3330" s="8"/>
      <c r="Y3330" s="8"/>
      <c r="Z3330" s="8"/>
      <c r="AA3330" s="8"/>
      <c r="AB3330" s="8"/>
      <c r="AC3330" s="8"/>
      <c r="AD3330" s="8"/>
      <c r="AE3330" s="8"/>
      <c r="AF3330" s="8"/>
      <c r="AG3330" s="8"/>
      <c r="AH3330" s="8"/>
      <c r="AI3330" s="8"/>
      <c r="AJ3330" s="8"/>
      <c r="AK3330" s="8"/>
    </row>
    <row r="3331" spans="1:37" ht="105.75">
      <c r="A3331" s="18">
        <v>7081</v>
      </c>
      <c r="B3331" s="19"/>
      <c r="C3331" s="28" t="s">
        <v>23888</v>
      </c>
      <c r="D3331" s="28" t="s">
        <v>23889</v>
      </c>
      <c r="E3331" s="22"/>
      <c r="F3331" s="23" t="s">
        <v>1628</v>
      </c>
      <c r="G3331" s="22"/>
      <c r="H3331" s="23">
        <v>0</v>
      </c>
      <c r="I3331" s="22"/>
      <c r="J3331" s="23" t="s">
        <v>18202</v>
      </c>
      <c r="K3331" s="22"/>
      <c r="L3331" s="23" t="s">
        <v>20770</v>
      </c>
      <c r="M3331" s="22"/>
      <c r="N3331" s="22"/>
      <c r="O3331" s="22"/>
      <c r="P3331" s="24"/>
      <c r="Q3331" s="23" t="s">
        <v>36</v>
      </c>
      <c r="R3331" s="23" t="s">
        <v>37</v>
      </c>
      <c r="S3331" s="25"/>
      <c r="T3331" s="26"/>
      <c r="U3331" s="26"/>
      <c r="V3331" s="22"/>
      <c r="W3331" s="27"/>
      <c r="X3331" s="8"/>
      <c r="Y3331" s="8"/>
      <c r="Z3331" s="8"/>
      <c r="AA3331" s="8"/>
      <c r="AB3331" s="8"/>
      <c r="AC3331" s="8"/>
      <c r="AD3331" s="8"/>
      <c r="AE3331" s="8"/>
      <c r="AF3331" s="8"/>
      <c r="AG3331" s="8"/>
      <c r="AH3331" s="8"/>
      <c r="AI3331" s="8"/>
      <c r="AJ3331" s="8"/>
      <c r="AK3331" s="8"/>
    </row>
    <row r="3332" spans="1:37" ht="120.75">
      <c r="A3332" s="18">
        <v>7082</v>
      </c>
      <c r="B3332" s="19"/>
      <c r="C3332" s="28" t="s">
        <v>23890</v>
      </c>
      <c r="D3332" s="28" t="s">
        <v>23891</v>
      </c>
      <c r="E3332" s="22"/>
      <c r="F3332" s="23" t="s">
        <v>1628</v>
      </c>
      <c r="G3332" s="22"/>
      <c r="H3332" s="23">
        <v>0</v>
      </c>
      <c r="I3332" s="22"/>
      <c r="J3332" s="23" t="s">
        <v>18202</v>
      </c>
      <c r="K3332" s="22"/>
      <c r="L3332" s="23" t="s">
        <v>20770</v>
      </c>
      <c r="M3332" s="22"/>
      <c r="N3332" s="22"/>
      <c r="O3332" s="22"/>
      <c r="P3332" s="24"/>
      <c r="Q3332" s="23" t="s">
        <v>36</v>
      </c>
      <c r="R3332" s="23" t="s">
        <v>37</v>
      </c>
      <c r="S3332" s="25"/>
      <c r="T3332" s="26"/>
      <c r="U3332" s="26"/>
      <c r="V3332" s="22"/>
      <c r="W3332" s="27"/>
      <c r="X3332" s="8"/>
      <c r="Y3332" s="8"/>
      <c r="Z3332" s="8"/>
      <c r="AA3332" s="8"/>
      <c r="AB3332" s="8"/>
      <c r="AC3332" s="8"/>
      <c r="AD3332" s="8"/>
      <c r="AE3332" s="8"/>
      <c r="AF3332" s="8"/>
      <c r="AG3332" s="8"/>
      <c r="AH3332" s="8"/>
      <c r="AI3332" s="8"/>
      <c r="AJ3332" s="8"/>
      <c r="AK3332" s="8"/>
    </row>
    <row r="3333" spans="1:37" ht="150.75">
      <c r="A3333" s="18">
        <v>7083</v>
      </c>
      <c r="B3333" s="19"/>
      <c r="C3333" s="28" t="s">
        <v>23892</v>
      </c>
      <c r="D3333" s="28" t="s">
        <v>23893</v>
      </c>
      <c r="E3333" s="22"/>
      <c r="F3333" s="22"/>
      <c r="G3333" s="22"/>
      <c r="H3333" s="23">
        <v>0</v>
      </c>
      <c r="I3333" s="22"/>
      <c r="J3333" s="23" t="s">
        <v>18202</v>
      </c>
      <c r="K3333" s="31">
        <v>43313</v>
      </c>
      <c r="L3333" s="23" t="s">
        <v>35</v>
      </c>
      <c r="M3333" s="22"/>
      <c r="N3333" s="22"/>
      <c r="O3333" s="22"/>
      <c r="P3333" s="24"/>
      <c r="Q3333" s="23" t="s">
        <v>18377</v>
      </c>
      <c r="R3333" s="22"/>
      <c r="S3333" s="25"/>
      <c r="T3333" s="26"/>
      <c r="U3333" s="26"/>
      <c r="V3333" s="22"/>
      <c r="W3333" s="27"/>
      <c r="X3333" s="8"/>
      <c r="Y3333" s="8"/>
      <c r="Z3333" s="8"/>
      <c r="AA3333" s="8"/>
      <c r="AB3333" s="8"/>
      <c r="AC3333" s="8"/>
      <c r="AD3333" s="8"/>
      <c r="AE3333" s="8"/>
      <c r="AF3333" s="8"/>
      <c r="AG3333" s="8"/>
      <c r="AH3333" s="8"/>
      <c r="AI3333" s="8"/>
      <c r="AJ3333" s="8"/>
      <c r="AK3333" s="8"/>
    </row>
    <row r="3334" spans="1:37" ht="255.75">
      <c r="A3334" s="18">
        <v>7084</v>
      </c>
      <c r="B3334" s="19"/>
      <c r="C3334" s="28" t="s">
        <v>23894</v>
      </c>
      <c r="D3334" s="28" t="s">
        <v>23895</v>
      </c>
      <c r="E3334" s="22"/>
      <c r="F3334" s="23" t="s">
        <v>415</v>
      </c>
      <c r="G3334" s="22"/>
      <c r="H3334" s="23">
        <v>0</v>
      </c>
      <c r="I3334" s="22"/>
      <c r="J3334" s="23" t="s">
        <v>18202</v>
      </c>
      <c r="K3334" s="22"/>
      <c r="L3334" s="23" t="s">
        <v>20770</v>
      </c>
      <c r="M3334" s="22"/>
      <c r="N3334" s="22"/>
      <c r="O3334" s="22"/>
      <c r="P3334" s="24"/>
      <c r="Q3334" s="23" t="s">
        <v>36</v>
      </c>
      <c r="R3334" s="23" t="s">
        <v>37</v>
      </c>
      <c r="S3334" s="25"/>
      <c r="T3334" s="26"/>
      <c r="U3334" s="26"/>
      <c r="V3334" s="22"/>
      <c r="W3334" s="27"/>
      <c r="X3334" s="8"/>
      <c r="Y3334" s="8"/>
      <c r="Z3334" s="8"/>
      <c r="AA3334" s="8"/>
      <c r="AB3334" s="8"/>
      <c r="AC3334" s="8"/>
      <c r="AD3334" s="8"/>
      <c r="AE3334" s="8"/>
      <c r="AF3334" s="8"/>
      <c r="AG3334" s="8"/>
      <c r="AH3334" s="8"/>
      <c r="AI3334" s="8"/>
      <c r="AJ3334" s="8"/>
      <c r="AK3334" s="8"/>
    </row>
    <row r="3335" spans="1:37" ht="409.6">
      <c r="A3335" s="18">
        <v>7085</v>
      </c>
      <c r="B3335" s="19"/>
      <c r="C3335" s="28" t="s">
        <v>23896</v>
      </c>
      <c r="D3335" s="21"/>
      <c r="E3335" s="22"/>
      <c r="F3335" s="22"/>
      <c r="G3335" s="22"/>
      <c r="H3335" s="23">
        <v>0</v>
      </c>
      <c r="I3335" s="22"/>
      <c r="J3335" s="23" t="s">
        <v>18202</v>
      </c>
      <c r="K3335" s="22"/>
      <c r="L3335" s="23" t="s">
        <v>20770</v>
      </c>
      <c r="M3335" s="23">
        <v>2017</v>
      </c>
      <c r="N3335" s="22"/>
      <c r="O3335" s="22"/>
      <c r="P3335" s="24"/>
      <c r="Q3335" s="23" t="s">
        <v>20</v>
      </c>
      <c r="R3335" s="23" t="s">
        <v>21</v>
      </c>
      <c r="S3335" s="25"/>
      <c r="T3335" s="26"/>
      <c r="U3335" s="26"/>
      <c r="V3335" s="22"/>
      <c r="W3335" s="27"/>
      <c r="X3335" s="8"/>
      <c r="Y3335" s="8"/>
      <c r="Z3335" s="8"/>
      <c r="AA3335" s="8"/>
      <c r="AB3335" s="8"/>
      <c r="AC3335" s="8"/>
      <c r="AD3335" s="8"/>
      <c r="AE3335" s="8"/>
      <c r="AF3335" s="8"/>
      <c r="AG3335" s="8"/>
      <c r="AH3335" s="8"/>
      <c r="AI3335" s="8"/>
      <c r="AJ3335" s="8"/>
      <c r="AK3335" s="8"/>
    </row>
    <row r="3336" spans="1:37" ht="409.6">
      <c r="A3336" s="18">
        <v>7086</v>
      </c>
      <c r="B3336" s="19"/>
      <c r="C3336" s="28" t="s">
        <v>23897</v>
      </c>
      <c r="D3336" s="28" t="s">
        <v>23898</v>
      </c>
      <c r="E3336" s="22"/>
      <c r="F3336" s="22"/>
      <c r="G3336" s="22"/>
      <c r="H3336" s="23">
        <v>0</v>
      </c>
      <c r="I3336" s="22"/>
      <c r="J3336" s="23" t="s">
        <v>18202</v>
      </c>
      <c r="K3336" s="31">
        <v>43313</v>
      </c>
      <c r="L3336" s="23" t="s">
        <v>35</v>
      </c>
      <c r="M3336" s="22"/>
      <c r="N3336" s="22"/>
      <c r="O3336" s="22"/>
      <c r="P3336" s="24"/>
      <c r="Q3336" s="23" t="s">
        <v>18541</v>
      </c>
      <c r="R3336" s="22"/>
      <c r="S3336" s="33"/>
      <c r="T3336" s="26"/>
      <c r="U3336" s="26"/>
      <c r="V3336" s="22"/>
      <c r="W3336" s="27"/>
      <c r="X3336" s="8"/>
      <c r="Y3336" s="8"/>
      <c r="Z3336" s="8"/>
      <c r="AA3336" s="8"/>
      <c r="AB3336" s="8"/>
      <c r="AC3336" s="8"/>
      <c r="AD3336" s="8"/>
      <c r="AE3336" s="8"/>
      <c r="AF3336" s="8"/>
      <c r="AG3336" s="8"/>
      <c r="AH3336" s="8"/>
      <c r="AI3336" s="8"/>
      <c r="AJ3336" s="8"/>
      <c r="AK3336" s="8"/>
    </row>
    <row r="3337" spans="1:37" ht="285.75">
      <c r="A3337" s="18">
        <v>7087</v>
      </c>
      <c r="B3337" s="19"/>
      <c r="C3337" s="28" t="s">
        <v>23897</v>
      </c>
      <c r="D3337" s="28" t="s">
        <v>23899</v>
      </c>
      <c r="E3337" s="22"/>
      <c r="F3337" s="22"/>
      <c r="G3337" s="22"/>
      <c r="H3337" s="23">
        <v>0</v>
      </c>
      <c r="I3337" s="22"/>
      <c r="J3337" s="23" t="s">
        <v>18202</v>
      </c>
      <c r="K3337" s="31">
        <v>43313</v>
      </c>
      <c r="L3337" s="23" t="s">
        <v>35</v>
      </c>
      <c r="M3337" s="22"/>
      <c r="N3337" s="22"/>
      <c r="O3337" s="22"/>
      <c r="P3337" s="24"/>
      <c r="Q3337" s="23" t="s">
        <v>18541</v>
      </c>
      <c r="R3337" s="22"/>
      <c r="S3337" s="33"/>
      <c r="T3337" s="26"/>
      <c r="U3337" s="26"/>
      <c r="V3337" s="22"/>
      <c r="W3337" s="27"/>
      <c r="X3337" s="8"/>
      <c r="Y3337" s="8"/>
      <c r="Z3337" s="8"/>
      <c r="AA3337" s="8"/>
      <c r="AB3337" s="8"/>
      <c r="AC3337" s="8"/>
      <c r="AD3337" s="8"/>
      <c r="AE3337" s="8"/>
      <c r="AF3337" s="8"/>
      <c r="AG3337" s="8"/>
      <c r="AH3337" s="8"/>
      <c r="AI3337" s="8"/>
      <c r="AJ3337" s="8"/>
      <c r="AK3337" s="8"/>
    </row>
    <row r="3338" spans="1:37" ht="315.75">
      <c r="A3338" s="18">
        <v>7088</v>
      </c>
      <c r="B3338" s="19"/>
      <c r="C3338" s="28" t="s">
        <v>23897</v>
      </c>
      <c r="D3338" s="28" t="s">
        <v>23900</v>
      </c>
      <c r="E3338" s="22"/>
      <c r="F3338" s="22"/>
      <c r="G3338" s="22"/>
      <c r="H3338" s="23">
        <v>0</v>
      </c>
      <c r="I3338" s="22"/>
      <c r="J3338" s="23" t="s">
        <v>18202</v>
      </c>
      <c r="K3338" s="31">
        <v>43313</v>
      </c>
      <c r="L3338" s="23" t="s">
        <v>35</v>
      </c>
      <c r="M3338" s="22"/>
      <c r="N3338" s="22"/>
      <c r="O3338" s="22"/>
      <c r="P3338" s="24"/>
      <c r="Q3338" s="23" t="s">
        <v>18541</v>
      </c>
      <c r="R3338" s="22"/>
      <c r="S3338" s="33"/>
      <c r="T3338" s="26"/>
      <c r="U3338" s="26"/>
      <c r="V3338" s="22"/>
      <c r="W3338" s="27"/>
      <c r="X3338" s="8"/>
      <c r="Y3338" s="8"/>
      <c r="Z3338" s="8"/>
      <c r="AA3338" s="8"/>
      <c r="AB3338" s="8"/>
      <c r="AC3338" s="8"/>
      <c r="AD3338" s="8"/>
      <c r="AE3338" s="8"/>
      <c r="AF3338" s="8"/>
      <c r="AG3338" s="8"/>
      <c r="AH3338" s="8"/>
      <c r="AI3338" s="8"/>
      <c r="AJ3338" s="8"/>
      <c r="AK3338" s="8"/>
    </row>
    <row r="3339" spans="1:37" ht="255.75">
      <c r="A3339" s="18">
        <v>7089</v>
      </c>
      <c r="B3339" s="19"/>
      <c r="C3339" s="28" t="s">
        <v>23897</v>
      </c>
      <c r="D3339" s="28" t="s">
        <v>23901</v>
      </c>
      <c r="E3339" s="22"/>
      <c r="F3339" s="22"/>
      <c r="G3339" s="22"/>
      <c r="H3339" s="23">
        <v>0</v>
      </c>
      <c r="I3339" s="22"/>
      <c r="J3339" s="23" t="s">
        <v>18202</v>
      </c>
      <c r="K3339" s="31">
        <v>43313</v>
      </c>
      <c r="L3339" s="23" t="s">
        <v>35</v>
      </c>
      <c r="M3339" s="22"/>
      <c r="N3339" s="22"/>
      <c r="O3339" s="22"/>
      <c r="P3339" s="24"/>
      <c r="Q3339" s="23" t="s">
        <v>18541</v>
      </c>
      <c r="R3339" s="22"/>
      <c r="S3339" s="33"/>
      <c r="T3339" s="26"/>
      <c r="U3339" s="26"/>
      <c r="V3339" s="22"/>
      <c r="W3339" s="27"/>
      <c r="X3339" s="8"/>
      <c r="Y3339" s="8"/>
      <c r="Z3339" s="8"/>
      <c r="AA3339" s="8"/>
      <c r="AB3339" s="8"/>
      <c r="AC3339" s="8"/>
      <c r="AD3339" s="8"/>
      <c r="AE3339" s="8"/>
      <c r="AF3339" s="8"/>
      <c r="AG3339" s="8"/>
      <c r="AH3339" s="8"/>
      <c r="AI3339" s="8"/>
      <c r="AJ3339" s="8"/>
      <c r="AK3339" s="8"/>
    </row>
    <row r="3340" spans="1:37" ht="255.75">
      <c r="A3340" s="18">
        <v>7090</v>
      </c>
      <c r="B3340" s="19"/>
      <c r="C3340" s="28" t="s">
        <v>23897</v>
      </c>
      <c r="D3340" s="28" t="s">
        <v>23902</v>
      </c>
      <c r="E3340" s="22"/>
      <c r="F3340" s="22"/>
      <c r="G3340" s="22"/>
      <c r="H3340" s="23">
        <v>0</v>
      </c>
      <c r="I3340" s="22"/>
      <c r="J3340" s="23" t="s">
        <v>18202</v>
      </c>
      <c r="K3340" s="31">
        <v>43313</v>
      </c>
      <c r="L3340" s="23" t="s">
        <v>35</v>
      </c>
      <c r="M3340" s="22"/>
      <c r="N3340" s="22"/>
      <c r="O3340" s="22"/>
      <c r="P3340" s="24"/>
      <c r="Q3340" s="23" t="s">
        <v>18541</v>
      </c>
      <c r="R3340" s="22"/>
      <c r="S3340" s="33"/>
      <c r="T3340" s="26"/>
      <c r="U3340" s="26"/>
      <c r="V3340" s="22"/>
      <c r="W3340" s="27"/>
      <c r="X3340" s="8"/>
      <c r="Y3340" s="8"/>
      <c r="Z3340" s="8"/>
      <c r="AA3340" s="8"/>
      <c r="AB3340" s="8"/>
      <c r="AC3340" s="8"/>
      <c r="AD3340" s="8"/>
      <c r="AE3340" s="8"/>
      <c r="AF3340" s="8"/>
      <c r="AG3340" s="8"/>
      <c r="AH3340" s="8"/>
      <c r="AI3340" s="8"/>
      <c r="AJ3340" s="8"/>
      <c r="AK3340" s="8"/>
    </row>
    <row r="3341" spans="1:37" ht="409.6">
      <c r="A3341" s="18">
        <v>7091</v>
      </c>
      <c r="B3341" s="19"/>
      <c r="C3341" s="28" t="s">
        <v>23903</v>
      </c>
      <c r="D3341" s="21"/>
      <c r="E3341" s="22"/>
      <c r="F3341" s="22"/>
      <c r="G3341" s="22"/>
      <c r="H3341" s="23">
        <v>0</v>
      </c>
      <c r="I3341" s="22"/>
      <c r="J3341" s="23" t="s">
        <v>18202</v>
      </c>
      <c r="K3341" s="22"/>
      <c r="L3341" s="23" t="s">
        <v>20770</v>
      </c>
      <c r="M3341" s="23">
        <v>2017</v>
      </c>
      <c r="N3341" s="22"/>
      <c r="O3341" s="22"/>
      <c r="P3341" s="24"/>
      <c r="Q3341" s="23" t="s">
        <v>20</v>
      </c>
      <c r="R3341" s="23" t="s">
        <v>21</v>
      </c>
      <c r="S3341" s="25"/>
      <c r="T3341" s="26"/>
      <c r="U3341" s="26"/>
      <c r="V3341" s="22"/>
      <c r="W3341" s="27"/>
      <c r="X3341" s="8"/>
      <c r="Y3341" s="8"/>
      <c r="Z3341" s="8"/>
      <c r="AA3341" s="8"/>
      <c r="AB3341" s="8"/>
      <c r="AC3341" s="8"/>
      <c r="AD3341" s="8"/>
      <c r="AE3341" s="8"/>
      <c r="AF3341" s="8"/>
      <c r="AG3341" s="8"/>
      <c r="AH3341" s="8"/>
      <c r="AI3341" s="8"/>
      <c r="AJ3341" s="8"/>
      <c r="AK3341" s="8"/>
    </row>
    <row r="3342" spans="1:37" ht="409.6">
      <c r="A3342" s="18">
        <v>7092</v>
      </c>
      <c r="B3342" s="19"/>
      <c r="C3342" s="28" t="s">
        <v>23904</v>
      </c>
      <c r="D3342" s="21"/>
      <c r="E3342" s="22"/>
      <c r="F3342" s="22"/>
      <c r="G3342" s="22"/>
      <c r="H3342" s="23">
        <v>0</v>
      </c>
      <c r="I3342" s="22"/>
      <c r="J3342" s="23" t="s">
        <v>18202</v>
      </c>
      <c r="K3342" s="22"/>
      <c r="L3342" s="23" t="s">
        <v>20770</v>
      </c>
      <c r="M3342" s="23">
        <v>2017</v>
      </c>
      <c r="N3342" s="22"/>
      <c r="O3342" s="22"/>
      <c r="P3342" s="24"/>
      <c r="Q3342" s="23" t="s">
        <v>20</v>
      </c>
      <c r="R3342" s="23" t="s">
        <v>21</v>
      </c>
      <c r="S3342" s="25"/>
      <c r="T3342" s="26"/>
      <c r="U3342" s="26"/>
      <c r="V3342" s="22"/>
      <c r="W3342" s="27"/>
      <c r="X3342" s="8"/>
      <c r="Y3342" s="8"/>
      <c r="Z3342" s="8"/>
      <c r="AA3342" s="8"/>
      <c r="AB3342" s="8"/>
      <c r="AC3342" s="8"/>
      <c r="AD3342" s="8"/>
      <c r="AE3342" s="8"/>
      <c r="AF3342" s="8"/>
      <c r="AG3342" s="8"/>
      <c r="AH3342" s="8"/>
      <c r="AI3342" s="8"/>
      <c r="AJ3342" s="8"/>
      <c r="AK3342" s="8"/>
    </row>
    <row r="3343" spans="1:37" ht="75.75">
      <c r="A3343" s="18">
        <v>7104</v>
      </c>
      <c r="B3343" s="19"/>
      <c r="C3343" s="28" t="s">
        <v>23905</v>
      </c>
      <c r="D3343" s="28" t="s">
        <v>23906</v>
      </c>
      <c r="E3343" s="22"/>
      <c r="F3343" s="23" t="s">
        <v>2691</v>
      </c>
      <c r="G3343" s="22"/>
      <c r="H3343" s="23">
        <v>0</v>
      </c>
      <c r="I3343" s="22"/>
      <c r="J3343" s="23" t="s">
        <v>18202</v>
      </c>
      <c r="K3343" s="29">
        <v>43497</v>
      </c>
      <c r="L3343" s="23" t="s">
        <v>96</v>
      </c>
      <c r="M3343" s="22"/>
      <c r="N3343" s="23" t="s">
        <v>18875</v>
      </c>
      <c r="O3343" s="22"/>
      <c r="P3343" s="24"/>
      <c r="Q3343" s="23" t="s">
        <v>18392</v>
      </c>
      <c r="R3343" s="23" t="s">
        <v>127</v>
      </c>
      <c r="S3343" s="25"/>
      <c r="T3343" s="26"/>
      <c r="U3343" s="26"/>
      <c r="V3343" s="22"/>
      <c r="W3343" s="27"/>
      <c r="X3343" s="8"/>
      <c r="Y3343" s="8"/>
      <c r="Z3343" s="8"/>
      <c r="AA3343" s="8"/>
      <c r="AB3343" s="8"/>
      <c r="AC3343" s="8"/>
      <c r="AD3343" s="8"/>
      <c r="AE3343" s="8"/>
      <c r="AF3343" s="8"/>
      <c r="AG3343" s="8"/>
      <c r="AH3343" s="8"/>
      <c r="AI3343" s="8"/>
      <c r="AJ3343" s="8"/>
      <c r="AK3343" s="8"/>
    </row>
    <row r="3344" spans="1:37" ht="210.75">
      <c r="A3344" s="18">
        <v>7106</v>
      </c>
      <c r="B3344" s="19"/>
      <c r="C3344" s="28" t="s">
        <v>23907</v>
      </c>
      <c r="D3344" s="28" t="s">
        <v>23908</v>
      </c>
      <c r="E3344" s="22"/>
      <c r="F3344" s="22"/>
      <c r="G3344" s="22"/>
      <c r="H3344" s="23">
        <v>0</v>
      </c>
      <c r="I3344" s="22"/>
      <c r="J3344" s="23" t="s">
        <v>18202</v>
      </c>
      <c r="K3344" s="22"/>
      <c r="L3344" s="23" t="s">
        <v>18219</v>
      </c>
      <c r="M3344" s="22"/>
      <c r="N3344" s="22"/>
      <c r="O3344" s="22"/>
      <c r="P3344" s="24"/>
      <c r="Q3344" s="23" t="s">
        <v>36</v>
      </c>
      <c r="R3344" s="23" t="s">
        <v>37</v>
      </c>
      <c r="S3344" s="25"/>
      <c r="T3344" s="26"/>
      <c r="U3344" s="26"/>
      <c r="V3344" s="22"/>
      <c r="W3344" s="27"/>
      <c r="X3344" s="8"/>
      <c r="Y3344" s="8"/>
      <c r="Z3344" s="8"/>
      <c r="AA3344" s="8"/>
      <c r="AB3344" s="8"/>
      <c r="AC3344" s="8"/>
      <c r="AD3344" s="8"/>
      <c r="AE3344" s="8"/>
      <c r="AF3344" s="8"/>
      <c r="AG3344" s="8"/>
      <c r="AH3344" s="8"/>
      <c r="AI3344" s="8"/>
      <c r="AJ3344" s="8"/>
      <c r="AK3344" s="8"/>
    </row>
    <row r="3345" spans="1:37" ht="180.75">
      <c r="A3345" s="18">
        <v>7108</v>
      </c>
      <c r="B3345" s="19"/>
      <c r="C3345" s="28" t="s">
        <v>13027</v>
      </c>
      <c r="D3345" s="28" t="s">
        <v>23909</v>
      </c>
      <c r="E3345" s="22"/>
      <c r="F3345" s="23" t="s">
        <v>415</v>
      </c>
      <c r="G3345" s="22"/>
      <c r="H3345" s="23">
        <v>0</v>
      </c>
      <c r="I3345" s="22"/>
      <c r="J3345" s="23" t="s">
        <v>18202</v>
      </c>
      <c r="K3345" s="22"/>
      <c r="L3345" s="23" t="s">
        <v>20770</v>
      </c>
      <c r="M3345" s="22"/>
      <c r="N3345" s="22"/>
      <c r="O3345" s="22"/>
      <c r="P3345" s="24"/>
      <c r="Q3345" s="23" t="s">
        <v>36</v>
      </c>
      <c r="R3345" s="23" t="s">
        <v>37</v>
      </c>
      <c r="S3345" s="25"/>
      <c r="T3345" s="26"/>
      <c r="U3345" s="26"/>
      <c r="V3345" s="22"/>
      <c r="W3345" s="27"/>
      <c r="X3345" s="8"/>
      <c r="Y3345" s="8"/>
      <c r="Z3345" s="8"/>
      <c r="AA3345" s="8"/>
      <c r="AB3345" s="8"/>
      <c r="AC3345" s="8"/>
      <c r="AD3345" s="8"/>
      <c r="AE3345" s="8"/>
      <c r="AF3345" s="8"/>
      <c r="AG3345" s="8"/>
      <c r="AH3345" s="8"/>
      <c r="AI3345" s="8"/>
      <c r="AJ3345" s="8"/>
      <c r="AK3345" s="8"/>
    </row>
    <row r="3346" spans="1:37" ht="135.75">
      <c r="A3346" s="18">
        <v>7112</v>
      </c>
      <c r="B3346" s="19"/>
      <c r="C3346" s="28" t="s">
        <v>23910</v>
      </c>
      <c r="D3346" s="28" t="s">
        <v>23911</v>
      </c>
      <c r="E3346" s="22"/>
      <c r="F3346" s="23" t="s">
        <v>1628</v>
      </c>
      <c r="G3346" s="22"/>
      <c r="H3346" s="23">
        <v>0</v>
      </c>
      <c r="I3346" s="22"/>
      <c r="J3346" s="23" t="s">
        <v>18202</v>
      </c>
      <c r="K3346" s="22"/>
      <c r="L3346" s="23" t="s">
        <v>20770</v>
      </c>
      <c r="M3346" s="22"/>
      <c r="N3346" s="22"/>
      <c r="O3346" s="22"/>
      <c r="P3346" s="24"/>
      <c r="Q3346" s="23" t="s">
        <v>36</v>
      </c>
      <c r="R3346" s="23" t="s">
        <v>37</v>
      </c>
      <c r="S3346" s="25"/>
      <c r="T3346" s="26"/>
      <c r="U3346" s="26"/>
      <c r="V3346" s="22"/>
      <c r="W3346" s="27"/>
      <c r="X3346" s="8"/>
      <c r="Y3346" s="8"/>
      <c r="Z3346" s="8"/>
      <c r="AA3346" s="8"/>
      <c r="AB3346" s="8"/>
      <c r="AC3346" s="8"/>
      <c r="AD3346" s="8"/>
      <c r="AE3346" s="8"/>
      <c r="AF3346" s="8"/>
      <c r="AG3346" s="8"/>
      <c r="AH3346" s="8"/>
      <c r="AI3346" s="8"/>
      <c r="AJ3346" s="8"/>
      <c r="AK3346" s="8"/>
    </row>
    <row r="3347" spans="1:37" ht="135.75">
      <c r="A3347" s="18">
        <v>7113</v>
      </c>
      <c r="B3347" s="19"/>
      <c r="C3347" s="28" t="s">
        <v>23910</v>
      </c>
      <c r="D3347" s="28" t="s">
        <v>23911</v>
      </c>
      <c r="E3347" s="22"/>
      <c r="F3347" s="23" t="s">
        <v>1628</v>
      </c>
      <c r="G3347" s="22"/>
      <c r="H3347" s="23">
        <v>0</v>
      </c>
      <c r="I3347" s="22"/>
      <c r="J3347" s="23" t="s">
        <v>18202</v>
      </c>
      <c r="K3347" s="22"/>
      <c r="L3347" s="23" t="s">
        <v>20770</v>
      </c>
      <c r="M3347" s="22"/>
      <c r="N3347" s="22"/>
      <c r="O3347" s="22"/>
      <c r="P3347" s="24"/>
      <c r="Q3347" s="23" t="s">
        <v>36</v>
      </c>
      <c r="R3347" s="23" t="s">
        <v>37</v>
      </c>
      <c r="S3347" s="25"/>
      <c r="T3347" s="26"/>
      <c r="U3347" s="26"/>
      <c r="V3347" s="22"/>
      <c r="W3347" s="27"/>
      <c r="X3347" s="8"/>
      <c r="Y3347" s="8"/>
      <c r="Z3347" s="8"/>
      <c r="AA3347" s="8"/>
      <c r="AB3347" s="8"/>
      <c r="AC3347" s="8"/>
      <c r="AD3347" s="8"/>
      <c r="AE3347" s="8"/>
      <c r="AF3347" s="8"/>
      <c r="AG3347" s="8"/>
      <c r="AH3347" s="8"/>
      <c r="AI3347" s="8"/>
      <c r="AJ3347" s="8"/>
      <c r="AK3347" s="8"/>
    </row>
    <row r="3348" spans="1:37" ht="30.75">
      <c r="A3348" s="18">
        <v>7114</v>
      </c>
      <c r="B3348" s="19"/>
      <c r="C3348" s="28" t="s">
        <v>23912</v>
      </c>
      <c r="D3348" s="28" t="s">
        <v>12462</v>
      </c>
      <c r="E3348" s="22"/>
      <c r="F3348" s="22"/>
      <c r="G3348" s="22"/>
      <c r="H3348" s="23">
        <v>0</v>
      </c>
      <c r="I3348" s="22"/>
      <c r="J3348" s="23" t="s">
        <v>18202</v>
      </c>
      <c r="K3348" s="22"/>
      <c r="L3348" s="23" t="s">
        <v>20770</v>
      </c>
      <c r="M3348" s="22"/>
      <c r="N3348" s="22"/>
      <c r="O3348" s="22"/>
      <c r="P3348" s="24"/>
      <c r="Q3348" s="23" t="s">
        <v>29</v>
      </c>
      <c r="R3348" s="23" t="s">
        <v>30</v>
      </c>
      <c r="S3348" s="25"/>
      <c r="T3348" s="26"/>
      <c r="U3348" s="26"/>
      <c r="V3348" s="22"/>
      <c r="W3348" s="27"/>
      <c r="X3348" s="8"/>
      <c r="Y3348" s="8"/>
      <c r="Z3348" s="8"/>
      <c r="AA3348" s="8"/>
      <c r="AB3348" s="8"/>
      <c r="AC3348" s="8"/>
      <c r="AD3348" s="8"/>
      <c r="AE3348" s="8"/>
      <c r="AF3348" s="8"/>
      <c r="AG3348" s="8"/>
      <c r="AH3348" s="8"/>
      <c r="AI3348" s="8"/>
      <c r="AJ3348" s="8"/>
      <c r="AK3348" s="8"/>
    </row>
    <row r="3349" spans="1:37" ht="180.75">
      <c r="A3349" s="18">
        <v>7115</v>
      </c>
      <c r="B3349" s="19"/>
      <c r="C3349" s="28" t="s">
        <v>23913</v>
      </c>
      <c r="D3349" s="28" t="s">
        <v>23914</v>
      </c>
      <c r="E3349" s="22"/>
      <c r="F3349" s="23" t="s">
        <v>108</v>
      </c>
      <c r="G3349" s="22"/>
      <c r="H3349" s="23">
        <v>0</v>
      </c>
      <c r="I3349" s="22"/>
      <c r="J3349" s="23" t="s">
        <v>18202</v>
      </c>
      <c r="K3349" s="23" t="s">
        <v>18203</v>
      </c>
      <c r="L3349" s="23" t="s">
        <v>90</v>
      </c>
      <c r="M3349" s="22"/>
      <c r="N3349" s="22"/>
      <c r="O3349" s="22"/>
      <c r="P3349" s="24"/>
      <c r="Q3349" s="23" t="s">
        <v>29</v>
      </c>
      <c r="R3349" s="23" t="s">
        <v>30</v>
      </c>
      <c r="S3349" s="25"/>
      <c r="T3349" s="26"/>
      <c r="U3349" s="26"/>
      <c r="V3349" s="22"/>
      <c r="W3349" s="27"/>
      <c r="X3349" s="8"/>
      <c r="Y3349" s="8"/>
      <c r="Z3349" s="8"/>
      <c r="AA3349" s="8"/>
      <c r="AB3349" s="8"/>
      <c r="AC3349" s="8"/>
      <c r="AD3349" s="8"/>
      <c r="AE3349" s="8"/>
      <c r="AF3349" s="8"/>
      <c r="AG3349" s="8"/>
      <c r="AH3349" s="8"/>
      <c r="AI3349" s="8"/>
      <c r="AJ3349" s="8"/>
      <c r="AK3349" s="8"/>
    </row>
    <row r="3350" spans="1:37" ht="60.75">
      <c r="A3350" s="18">
        <v>7116</v>
      </c>
      <c r="B3350" s="19"/>
      <c r="C3350" s="28" t="s">
        <v>23915</v>
      </c>
      <c r="D3350" s="28" t="s">
        <v>23916</v>
      </c>
      <c r="E3350" s="22"/>
      <c r="F3350" s="22"/>
      <c r="G3350" s="22"/>
      <c r="H3350" s="23">
        <v>0</v>
      </c>
      <c r="I3350" s="22"/>
      <c r="J3350" s="23" t="s">
        <v>18202</v>
      </c>
      <c r="K3350" s="22"/>
      <c r="L3350" s="23" t="s">
        <v>20770</v>
      </c>
      <c r="M3350" s="22"/>
      <c r="N3350" s="22"/>
      <c r="O3350" s="22"/>
      <c r="P3350" s="24"/>
      <c r="Q3350" s="23" t="s">
        <v>29</v>
      </c>
      <c r="R3350" s="23" t="s">
        <v>30</v>
      </c>
      <c r="S3350" s="25"/>
      <c r="T3350" s="26"/>
      <c r="U3350" s="26"/>
      <c r="V3350" s="22"/>
      <c r="W3350" s="27"/>
      <c r="X3350" s="8"/>
      <c r="Y3350" s="8"/>
      <c r="Z3350" s="8"/>
      <c r="AA3350" s="8"/>
      <c r="AB3350" s="8"/>
      <c r="AC3350" s="8"/>
      <c r="AD3350" s="8"/>
      <c r="AE3350" s="8"/>
      <c r="AF3350" s="8"/>
      <c r="AG3350" s="8"/>
      <c r="AH3350" s="8"/>
      <c r="AI3350" s="8"/>
      <c r="AJ3350" s="8"/>
      <c r="AK3350" s="8"/>
    </row>
    <row r="3351" spans="1:37" ht="120.75">
      <c r="A3351" s="18">
        <v>7117</v>
      </c>
      <c r="B3351" s="19"/>
      <c r="C3351" s="28" t="s">
        <v>23917</v>
      </c>
      <c r="D3351" s="28" t="s">
        <v>23918</v>
      </c>
      <c r="E3351" s="22"/>
      <c r="F3351" s="23" t="s">
        <v>266</v>
      </c>
      <c r="G3351" s="23" t="s">
        <v>18431</v>
      </c>
      <c r="H3351" s="23">
        <v>0</v>
      </c>
      <c r="I3351" s="22"/>
      <c r="J3351" s="23" t="s">
        <v>18202</v>
      </c>
      <c r="K3351" s="29">
        <v>43497</v>
      </c>
      <c r="L3351" s="23" t="s">
        <v>19617</v>
      </c>
      <c r="M3351" s="22"/>
      <c r="N3351" s="23" t="s">
        <v>18432</v>
      </c>
      <c r="O3351" s="22"/>
      <c r="P3351" s="24"/>
      <c r="Q3351" s="23" t="s">
        <v>29</v>
      </c>
      <c r="R3351" s="23" t="s">
        <v>30</v>
      </c>
      <c r="S3351" s="25"/>
      <c r="T3351" s="26"/>
      <c r="U3351" s="26"/>
      <c r="V3351" s="22"/>
      <c r="W3351" s="27"/>
      <c r="X3351" s="8"/>
      <c r="Y3351" s="8"/>
      <c r="Z3351" s="8"/>
      <c r="AA3351" s="8"/>
      <c r="AB3351" s="8"/>
      <c r="AC3351" s="8"/>
      <c r="AD3351" s="8"/>
      <c r="AE3351" s="8"/>
      <c r="AF3351" s="8"/>
      <c r="AG3351" s="8"/>
      <c r="AH3351" s="8"/>
      <c r="AI3351" s="8"/>
      <c r="AJ3351" s="8"/>
      <c r="AK3351" s="8"/>
    </row>
    <row r="3352" spans="1:37" ht="210.75">
      <c r="A3352" s="18">
        <v>7118</v>
      </c>
      <c r="B3352" s="19"/>
      <c r="C3352" s="28" t="s">
        <v>23919</v>
      </c>
      <c r="D3352" s="28" t="s">
        <v>23920</v>
      </c>
      <c r="E3352" s="22"/>
      <c r="F3352" s="23" t="s">
        <v>18872</v>
      </c>
      <c r="G3352" s="22"/>
      <c r="H3352" s="23">
        <v>0</v>
      </c>
      <c r="I3352" s="22"/>
      <c r="J3352" s="23" t="s">
        <v>18202</v>
      </c>
      <c r="K3352" s="22"/>
      <c r="L3352" s="23" t="s">
        <v>20770</v>
      </c>
      <c r="M3352" s="22"/>
      <c r="N3352" s="22"/>
      <c r="O3352" s="22"/>
      <c r="P3352" s="24"/>
      <c r="Q3352" s="23" t="s">
        <v>36</v>
      </c>
      <c r="R3352" s="23" t="s">
        <v>37</v>
      </c>
      <c r="S3352" s="25"/>
      <c r="T3352" s="26"/>
      <c r="U3352" s="26"/>
      <c r="V3352" s="22"/>
      <c r="W3352" s="27"/>
      <c r="X3352" s="8"/>
      <c r="Y3352" s="8"/>
      <c r="Z3352" s="8"/>
      <c r="AA3352" s="8"/>
      <c r="AB3352" s="8"/>
      <c r="AC3352" s="8"/>
      <c r="AD3352" s="8"/>
      <c r="AE3352" s="8"/>
      <c r="AF3352" s="8"/>
      <c r="AG3352" s="8"/>
      <c r="AH3352" s="8"/>
      <c r="AI3352" s="8"/>
      <c r="AJ3352" s="8"/>
      <c r="AK3352" s="8"/>
    </row>
    <row r="3353" spans="1:37" ht="195.75">
      <c r="A3353" s="18">
        <v>7120</v>
      </c>
      <c r="B3353" s="19"/>
      <c r="C3353" s="28" t="s">
        <v>23921</v>
      </c>
      <c r="D3353" s="28" t="s">
        <v>23922</v>
      </c>
      <c r="E3353" s="22"/>
      <c r="F3353" s="23" t="s">
        <v>1628</v>
      </c>
      <c r="G3353" s="22"/>
      <c r="H3353" s="23">
        <v>0</v>
      </c>
      <c r="I3353" s="22"/>
      <c r="J3353" s="23" t="s">
        <v>18202</v>
      </c>
      <c r="K3353" s="22"/>
      <c r="L3353" s="23" t="s">
        <v>20770</v>
      </c>
      <c r="M3353" s="22"/>
      <c r="N3353" s="22"/>
      <c r="O3353" s="22"/>
      <c r="P3353" s="24"/>
      <c r="Q3353" s="23" t="s">
        <v>36</v>
      </c>
      <c r="R3353" s="23" t="s">
        <v>37</v>
      </c>
      <c r="S3353" s="25"/>
      <c r="T3353" s="26"/>
      <c r="U3353" s="26"/>
      <c r="V3353" s="22"/>
      <c r="W3353" s="27"/>
      <c r="X3353" s="8"/>
      <c r="Y3353" s="8"/>
      <c r="Z3353" s="8"/>
      <c r="AA3353" s="8"/>
      <c r="AB3353" s="8"/>
      <c r="AC3353" s="8"/>
      <c r="AD3353" s="8"/>
      <c r="AE3353" s="8"/>
      <c r="AF3353" s="8"/>
      <c r="AG3353" s="8"/>
      <c r="AH3353" s="8"/>
      <c r="AI3353" s="8"/>
      <c r="AJ3353" s="8"/>
      <c r="AK3353" s="8"/>
    </row>
    <row r="3354" spans="1:37" ht="195.75">
      <c r="A3354" s="18">
        <v>7121</v>
      </c>
      <c r="B3354" s="19"/>
      <c r="C3354" s="28" t="s">
        <v>23921</v>
      </c>
      <c r="D3354" s="28" t="s">
        <v>23922</v>
      </c>
      <c r="E3354" s="22"/>
      <c r="F3354" s="23" t="s">
        <v>1628</v>
      </c>
      <c r="G3354" s="22"/>
      <c r="H3354" s="23">
        <v>0</v>
      </c>
      <c r="I3354" s="22"/>
      <c r="J3354" s="23" t="s">
        <v>18202</v>
      </c>
      <c r="K3354" s="22"/>
      <c r="L3354" s="23" t="s">
        <v>20770</v>
      </c>
      <c r="M3354" s="22"/>
      <c r="N3354" s="22"/>
      <c r="O3354" s="22"/>
      <c r="P3354" s="24"/>
      <c r="Q3354" s="23" t="s">
        <v>36</v>
      </c>
      <c r="R3354" s="23" t="s">
        <v>37</v>
      </c>
      <c r="S3354" s="25"/>
      <c r="T3354" s="26"/>
      <c r="U3354" s="26"/>
      <c r="V3354" s="22"/>
      <c r="W3354" s="27"/>
      <c r="X3354" s="8"/>
      <c r="Y3354" s="8"/>
      <c r="Z3354" s="8"/>
      <c r="AA3354" s="8"/>
      <c r="AB3354" s="8"/>
      <c r="AC3354" s="8"/>
      <c r="AD3354" s="8"/>
      <c r="AE3354" s="8"/>
      <c r="AF3354" s="8"/>
      <c r="AG3354" s="8"/>
      <c r="AH3354" s="8"/>
      <c r="AI3354" s="8"/>
      <c r="AJ3354" s="8"/>
      <c r="AK3354" s="8"/>
    </row>
    <row r="3355" spans="1:37" ht="135.75">
      <c r="A3355" s="18">
        <v>7127</v>
      </c>
      <c r="B3355" s="19"/>
      <c r="C3355" s="28" t="s">
        <v>23923</v>
      </c>
      <c r="D3355" s="28" t="s">
        <v>23924</v>
      </c>
      <c r="E3355" s="22"/>
      <c r="F3355" s="23" t="s">
        <v>23925</v>
      </c>
      <c r="G3355" s="22"/>
      <c r="H3355" s="23">
        <v>0</v>
      </c>
      <c r="I3355" s="22"/>
      <c r="J3355" s="23" t="s">
        <v>18202</v>
      </c>
      <c r="K3355" s="23" t="s">
        <v>18203</v>
      </c>
      <c r="L3355" s="23" t="s">
        <v>90</v>
      </c>
      <c r="M3355" s="22"/>
      <c r="N3355" s="22"/>
      <c r="O3355" s="22"/>
      <c r="P3355" s="24"/>
      <c r="Q3355" s="23" t="s">
        <v>29</v>
      </c>
      <c r="R3355" s="23" t="s">
        <v>30</v>
      </c>
      <c r="S3355" s="25"/>
      <c r="T3355" s="26"/>
      <c r="U3355" s="26"/>
      <c r="V3355" s="22"/>
      <c r="W3355" s="27"/>
      <c r="X3355" s="8"/>
      <c r="Y3355" s="8"/>
      <c r="Z3355" s="8"/>
      <c r="AA3355" s="8"/>
      <c r="AB3355" s="8"/>
      <c r="AC3355" s="8"/>
      <c r="AD3355" s="8"/>
      <c r="AE3355" s="8"/>
      <c r="AF3355" s="8"/>
      <c r="AG3355" s="8"/>
      <c r="AH3355" s="8"/>
      <c r="AI3355" s="8"/>
      <c r="AJ3355" s="8"/>
      <c r="AK3355" s="8"/>
    </row>
    <row r="3356" spans="1:37" ht="105.75">
      <c r="A3356" s="18">
        <v>7128</v>
      </c>
      <c r="B3356" s="19"/>
      <c r="C3356" s="28" t="s">
        <v>23923</v>
      </c>
      <c r="D3356" s="28" t="s">
        <v>23926</v>
      </c>
      <c r="E3356" s="22"/>
      <c r="F3356" s="23" t="s">
        <v>50</v>
      </c>
      <c r="G3356" s="23" t="s">
        <v>18721</v>
      </c>
      <c r="H3356" s="23">
        <v>0</v>
      </c>
      <c r="I3356" s="22"/>
      <c r="J3356" s="23" t="s">
        <v>18202</v>
      </c>
      <c r="K3356" s="29">
        <v>43497</v>
      </c>
      <c r="L3356" s="23" t="s">
        <v>19617</v>
      </c>
      <c r="M3356" s="22"/>
      <c r="N3356" s="23" t="s">
        <v>18753</v>
      </c>
      <c r="O3356" s="22"/>
      <c r="P3356" s="24"/>
      <c r="Q3356" s="23" t="s">
        <v>29</v>
      </c>
      <c r="R3356" s="23" t="s">
        <v>30</v>
      </c>
      <c r="S3356" s="25"/>
      <c r="T3356" s="26"/>
      <c r="U3356" s="26"/>
      <c r="V3356" s="22"/>
      <c r="W3356" s="27"/>
      <c r="X3356" s="8"/>
      <c r="Y3356" s="8"/>
      <c r="Z3356" s="8"/>
      <c r="AA3356" s="8"/>
      <c r="AB3356" s="8"/>
      <c r="AC3356" s="8"/>
      <c r="AD3356" s="8"/>
      <c r="AE3356" s="8"/>
      <c r="AF3356" s="8"/>
      <c r="AG3356" s="8"/>
      <c r="AH3356" s="8"/>
      <c r="AI3356" s="8"/>
      <c r="AJ3356" s="8"/>
      <c r="AK3356" s="8"/>
    </row>
    <row r="3357" spans="1:37" ht="60.75">
      <c r="A3357" s="18">
        <v>7129</v>
      </c>
      <c r="B3357" s="19"/>
      <c r="C3357" s="28" t="s">
        <v>23927</v>
      </c>
      <c r="D3357" s="28" t="s">
        <v>23928</v>
      </c>
      <c r="E3357" s="22"/>
      <c r="F3357" s="22"/>
      <c r="G3357" s="22"/>
      <c r="H3357" s="23">
        <v>0</v>
      </c>
      <c r="I3357" s="22"/>
      <c r="J3357" s="23" t="s">
        <v>18202</v>
      </c>
      <c r="K3357" s="22"/>
      <c r="L3357" s="23" t="s">
        <v>61</v>
      </c>
      <c r="M3357" s="22"/>
      <c r="N3357" s="22"/>
      <c r="O3357" s="22"/>
      <c r="P3357" s="24"/>
      <c r="Q3357" s="22"/>
      <c r="R3357" s="23" t="s">
        <v>19873</v>
      </c>
      <c r="S3357" s="25"/>
      <c r="T3357" s="26"/>
      <c r="U3357" s="32" t="s">
        <v>545</v>
      </c>
      <c r="V3357" s="22"/>
      <c r="W3357" s="27"/>
      <c r="X3357" s="8"/>
      <c r="Y3357" s="8"/>
      <c r="Z3357" s="8"/>
      <c r="AA3357" s="8"/>
      <c r="AB3357" s="8"/>
      <c r="AC3357" s="8"/>
      <c r="AD3357" s="8"/>
      <c r="AE3357" s="8"/>
      <c r="AF3357" s="8"/>
      <c r="AG3357" s="8"/>
      <c r="AH3357" s="8"/>
      <c r="AI3357" s="8"/>
      <c r="AJ3357" s="8"/>
      <c r="AK3357" s="8"/>
    </row>
    <row r="3358" spans="1:37" ht="135.75">
      <c r="A3358" s="18">
        <v>7133</v>
      </c>
      <c r="B3358" s="19"/>
      <c r="C3358" s="28" t="s">
        <v>23929</v>
      </c>
      <c r="D3358" s="28" t="s">
        <v>23930</v>
      </c>
      <c r="E3358" s="22"/>
      <c r="F3358" s="22"/>
      <c r="G3358" s="22"/>
      <c r="H3358" s="23">
        <v>0</v>
      </c>
      <c r="I3358" s="22"/>
      <c r="J3358" s="23" t="s">
        <v>18202</v>
      </c>
      <c r="K3358" s="31">
        <v>43313</v>
      </c>
      <c r="L3358" s="23" t="s">
        <v>61</v>
      </c>
      <c r="M3358" s="22"/>
      <c r="N3358" s="22"/>
      <c r="O3358" s="22"/>
      <c r="P3358" s="24"/>
      <c r="Q3358" s="23" t="s">
        <v>18377</v>
      </c>
      <c r="R3358" s="22"/>
      <c r="S3358" s="25"/>
      <c r="T3358" s="26"/>
      <c r="U3358" s="26"/>
      <c r="V3358" s="22"/>
      <c r="W3358" s="27"/>
      <c r="X3358" s="8"/>
      <c r="Y3358" s="8"/>
      <c r="Z3358" s="8"/>
      <c r="AA3358" s="8"/>
      <c r="AB3358" s="8"/>
      <c r="AC3358" s="8"/>
      <c r="AD3358" s="8"/>
      <c r="AE3358" s="8"/>
      <c r="AF3358" s="8"/>
      <c r="AG3358" s="8"/>
      <c r="AH3358" s="8"/>
      <c r="AI3358" s="8"/>
      <c r="AJ3358" s="8"/>
      <c r="AK3358" s="8"/>
    </row>
    <row r="3359" spans="1:37" ht="180.75">
      <c r="A3359" s="18">
        <v>7134</v>
      </c>
      <c r="B3359" s="19"/>
      <c r="C3359" s="28" t="s">
        <v>23931</v>
      </c>
      <c r="D3359" s="28" t="s">
        <v>23932</v>
      </c>
      <c r="E3359" s="22"/>
      <c r="F3359" s="23" t="s">
        <v>1628</v>
      </c>
      <c r="G3359" s="22"/>
      <c r="H3359" s="23">
        <v>0</v>
      </c>
      <c r="I3359" s="22"/>
      <c r="J3359" s="23" t="s">
        <v>18202</v>
      </c>
      <c r="K3359" s="22"/>
      <c r="L3359" s="23" t="s">
        <v>20770</v>
      </c>
      <c r="M3359" s="22"/>
      <c r="N3359" s="22"/>
      <c r="O3359" s="22"/>
      <c r="P3359" s="24"/>
      <c r="Q3359" s="23" t="s">
        <v>36</v>
      </c>
      <c r="R3359" s="23" t="s">
        <v>37</v>
      </c>
      <c r="S3359" s="25"/>
      <c r="T3359" s="26"/>
      <c r="U3359" s="26"/>
      <c r="V3359" s="22"/>
      <c r="W3359" s="27"/>
      <c r="X3359" s="8"/>
      <c r="Y3359" s="8"/>
      <c r="Z3359" s="8"/>
      <c r="AA3359" s="8"/>
      <c r="AB3359" s="8"/>
      <c r="AC3359" s="8"/>
      <c r="AD3359" s="8"/>
      <c r="AE3359" s="8"/>
      <c r="AF3359" s="8"/>
      <c r="AG3359" s="8"/>
      <c r="AH3359" s="8"/>
      <c r="AI3359" s="8"/>
      <c r="AJ3359" s="8"/>
      <c r="AK3359" s="8"/>
    </row>
    <row r="3360" spans="1:37" ht="240.75">
      <c r="A3360" s="18">
        <v>7135</v>
      </c>
      <c r="B3360" s="19"/>
      <c r="C3360" s="28" t="s">
        <v>23931</v>
      </c>
      <c r="D3360" s="28" t="s">
        <v>23933</v>
      </c>
      <c r="E3360" s="22"/>
      <c r="F3360" s="23" t="s">
        <v>1628</v>
      </c>
      <c r="G3360" s="22"/>
      <c r="H3360" s="23">
        <v>0</v>
      </c>
      <c r="I3360" s="22"/>
      <c r="J3360" s="23" t="s">
        <v>18202</v>
      </c>
      <c r="K3360" s="22"/>
      <c r="L3360" s="23" t="s">
        <v>20770</v>
      </c>
      <c r="M3360" s="22"/>
      <c r="N3360" s="22"/>
      <c r="O3360" s="22"/>
      <c r="P3360" s="24"/>
      <c r="Q3360" s="23" t="s">
        <v>36</v>
      </c>
      <c r="R3360" s="23" t="s">
        <v>37</v>
      </c>
      <c r="S3360" s="25"/>
      <c r="T3360" s="26"/>
      <c r="U3360" s="26"/>
      <c r="V3360" s="22"/>
      <c r="W3360" s="27"/>
      <c r="X3360" s="8"/>
      <c r="Y3360" s="8"/>
      <c r="Z3360" s="8"/>
      <c r="AA3360" s="8"/>
      <c r="AB3360" s="8"/>
      <c r="AC3360" s="8"/>
      <c r="AD3360" s="8"/>
      <c r="AE3360" s="8"/>
      <c r="AF3360" s="8"/>
      <c r="AG3360" s="8"/>
      <c r="AH3360" s="8"/>
      <c r="AI3360" s="8"/>
      <c r="AJ3360" s="8"/>
      <c r="AK3360" s="8"/>
    </row>
    <row r="3361" spans="1:37" ht="180.75">
      <c r="A3361" s="18">
        <v>7136</v>
      </c>
      <c r="B3361" s="19"/>
      <c r="C3361" s="28" t="s">
        <v>23934</v>
      </c>
      <c r="D3361" s="28" t="s">
        <v>23935</v>
      </c>
      <c r="E3361" s="22"/>
      <c r="F3361" s="23" t="s">
        <v>1628</v>
      </c>
      <c r="G3361" s="22"/>
      <c r="H3361" s="23">
        <v>0</v>
      </c>
      <c r="I3361" s="22"/>
      <c r="J3361" s="23" t="s">
        <v>18202</v>
      </c>
      <c r="K3361" s="22"/>
      <c r="L3361" s="23" t="s">
        <v>20770</v>
      </c>
      <c r="M3361" s="22"/>
      <c r="N3361" s="22"/>
      <c r="O3361" s="22"/>
      <c r="P3361" s="24"/>
      <c r="Q3361" s="23" t="s">
        <v>36</v>
      </c>
      <c r="R3361" s="23" t="s">
        <v>37</v>
      </c>
      <c r="S3361" s="25"/>
      <c r="T3361" s="26"/>
      <c r="U3361" s="26"/>
      <c r="V3361" s="22"/>
      <c r="W3361" s="27"/>
      <c r="X3361" s="8"/>
      <c r="Y3361" s="8"/>
      <c r="Z3361" s="8"/>
      <c r="AA3361" s="8"/>
      <c r="AB3361" s="8"/>
      <c r="AC3361" s="8"/>
      <c r="AD3361" s="8"/>
      <c r="AE3361" s="8"/>
      <c r="AF3361" s="8"/>
      <c r="AG3361" s="8"/>
      <c r="AH3361" s="8"/>
      <c r="AI3361" s="8"/>
      <c r="AJ3361" s="8"/>
      <c r="AK3361" s="8"/>
    </row>
    <row r="3362" spans="1:37" ht="180.75">
      <c r="A3362" s="18">
        <v>7137</v>
      </c>
      <c r="B3362" s="19"/>
      <c r="C3362" s="28" t="s">
        <v>23934</v>
      </c>
      <c r="D3362" s="28" t="s">
        <v>23936</v>
      </c>
      <c r="E3362" s="22"/>
      <c r="F3362" s="23" t="s">
        <v>1628</v>
      </c>
      <c r="G3362" s="22"/>
      <c r="H3362" s="23">
        <v>0</v>
      </c>
      <c r="I3362" s="22"/>
      <c r="J3362" s="23" t="s">
        <v>18202</v>
      </c>
      <c r="K3362" s="22"/>
      <c r="L3362" s="23" t="s">
        <v>20770</v>
      </c>
      <c r="M3362" s="22"/>
      <c r="N3362" s="22"/>
      <c r="O3362" s="22"/>
      <c r="P3362" s="24"/>
      <c r="Q3362" s="23" t="s">
        <v>36</v>
      </c>
      <c r="R3362" s="23" t="s">
        <v>37</v>
      </c>
      <c r="S3362" s="25"/>
      <c r="T3362" s="26"/>
      <c r="U3362" s="26"/>
      <c r="V3362" s="22"/>
      <c r="W3362" s="27"/>
      <c r="X3362" s="8"/>
      <c r="Y3362" s="8"/>
      <c r="Z3362" s="8"/>
      <c r="AA3362" s="8"/>
      <c r="AB3362" s="8"/>
      <c r="AC3362" s="8"/>
      <c r="AD3362" s="8"/>
      <c r="AE3362" s="8"/>
      <c r="AF3362" s="8"/>
      <c r="AG3362" s="8"/>
      <c r="AH3362" s="8"/>
      <c r="AI3362" s="8"/>
      <c r="AJ3362" s="8"/>
      <c r="AK3362" s="8"/>
    </row>
    <row r="3363" spans="1:37" ht="45.75">
      <c r="A3363" s="18">
        <v>7140</v>
      </c>
      <c r="B3363" s="19"/>
      <c r="C3363" s="28" t="s">
        <v>23937</v>
      </c>
      <c r="D3363" s="28" t="s">
        <v>23938</v>
      </c>
      <c r="E3363" s="22"/>
      <c r="F3363" s="22"/>
      <c r="G3363" s="22"/>
      <c r="H3363" s="23">
        <v>0</v>
      </c>
      <c r="I3363" s="22"/>
      <c r="J3363" s="23" t="s">
        <v>18202</v>
      </c>
      <c r="K3363" s="22"/>
      <c r="L3363" s="23" t="s">
        <v>17409</v>
      </c>
      <c r="M3363" s="22"/>
      <c r="N3363" s="22"/>
      <c r="O3363" s="22"/>
      <c r="P3363" s="24"/>
      <c r="Q3363" s="23" t="s">
        <v>99</v>
      </c>
      <c r="R3363" s="23" t="s">
        <v>179</v>
      </c>
      <c r="S3363" s="25"/>
      <c r="T3363" s="26"/>
      <c r="U3363" s="26"/>
      <c r="V3363" s="22"/>
      <c r="W3363" s="27"/>
      <c r="X3363" s="8"/>
      <c r="Y3363" s="8"/>
      <c r="Z3363" s="8"/>
      <c r="AA3363" s="8"/>
      <c r="AB3363" s="8"/>
      <c r="AC3363" s="8"/>
      <c r="AD3363" s="8"/>
      <c r="AE3363" s="8"/>
      <c r="AF3363" s="8"/>
      <c r="AG3363" s="8"/>
      <c r="AH3363" s="8"/>
      <c r="AI3363" s="8"/>
      <c r="AJ3363" s="8"/>
      <c r="AK3363" s="8"/>
    </row>
    <row r="3364" spans="1:37" ht="105.75">
      <c r="A3364" s="18">
        <v>7150</v>
      </c>
      <c r="B3364" s="19"/>
      <c r="C3364" s="28" t="s">
        <v>14676</v>
      </c>
      <c r="D3364" s="28" t="s">
        <v>23939</v>
      </c>
      <c r="E3364" s="22"/>
      <c r="F3364" s="23" t="s">
        <v>50</v>
      </c>
      <c r="G3364" s="23" t="s">
        <v>20309</v>
      </c>
      <c r="H3364" s="23">
        <v>0</v>
      </c>
      <c r="I3364" s="22"/>
      <c r="J3364" s="23" t="s">
        <v>18202</v>
      </c>
      <c r="K3364" s="29">
        <v>43497</v>
      </c>
      <c r="L3364" s="23" t="s">
        <v>19617</v>
      </c>
      <c r="M3364" s="22"/>
      <c r="N3364" s="23" t="s">
        <v>18461</v>
      </c>
      <c r="O3364" s="22"/>
      <c r="P3364" s="24"/>
      <c r="Q3364" s="23" t="s">
        <v>29</v>
      </c>
      <c r="R3364" s="23" t="s">
        <v>30</v>
      </c>
      <c r="S3364" s="25"/>
      <c r="T3364" s="26"/>
      <c r="U3364" s="26"/>
      <c r="V3364" s="22"/>
      <c r="W3364" s="27"/>
      <c r="X3364" s="8"/>
      <c r="Y3364" s="8"/>
      <c r="Z3364" s="8"/>
      <c r="AA3364" s="8"/>
      <c r="AB3364" s="8"/>
      <c r="AC3364" s="8"/>
      <c r="AD3364" s="8"/>
      <c r="AE3364" s="8"/>
      <c r="AF3364" s="8"/>
      <c r="AG3364" s="8"/>
      <c r="AH3364" s="8"/>
      <c r="AI3364" s="8"/>
      <c r="AJ3364" s="8"/>
      <c r="AK3364" s="8"/>
    </row>
    <row r="3365" spans="1:37" ht="150.75">
      <c r="A3365" s="18">
        <v>7151</v>
      </c>
      <c r="B3365" s="19"/>
      <c r="C3365" s="28" t="s">
        <v>23940</v>
      </c>
      <c r="D3365" s="28" t="s">
        <v>23941</v>
      </c>
      <c r="E3365" s="22"/>
      <c r="F3365" s="23" t="s">
        <v>26</v>
      </c>
      <c r="G3365" s="22"/>
      <c r="H3365" s="23">
        <v>0</v>
      </c>
      <c r="I3365" s="22"/>
      <c r="J3365" s="23" t="s">
        <v>18202</v>
      </c>
      <c r="K3365" s="23" t="s">
        <v>18203</v>
      </c>
      <c r="L3365" s="23" t="s">
        <v>61</v>
      </c>
      <c r="M3365" s="22"/>
      <c r="N3365" s="22"/>
      <c r="O3365" s="22"/>
      <c r="P3365" s="24"/>
      <c r="Q3365" s="23" t="s">
        <v>172</v>
      </c>
      <c r="R3365" s="23" t="s">
        <v>173</v>
      </c>
      <c r="S3365" s="25"/>
      <c r="T3365" s="26"/>
      <c r="U3365" s="26"/>
      <c r="V3365" s="22"/>
      <c r="W3365" s="27"/>
      <c r="X3365" s="8"/>
      <c r="Y3365" s="8"/>
      <c r="Z3365" s="8"/>
      <c r="AA3365" s="8"/>
      <c r="AB3365" s="8"/>
      <c r="AC3365" s="8"/>
      <c r="AD3365" s="8"/>
      <c r="AE3365" s="8"/>
      <c r="AF3365" s="8"/>
      <c r="AG3365" s="8"/>
      <c r="AH3365" s="8"/>
      <c r="AI3365" s="8"/>
      <c r="AJ3365" s="8"/>
      <c r="AK3365" s="8"/>
    </row>
    <row r="3366" spans="1:37" ht="150.75">
      <c r="A3366" s="18">
        <v>7152</v>
      </c>
      <c r="B3366" s="19"/>
      <c r="C3366" s="28" t="s">
        <v>23940</v>
      </c>
      <c r="D3366" s="28" t="s">
        <v>23942</v>
      </c>
      <c r="E3366" s="22"/>
      <c r="F3366" s="22"/>
      <c r="G3366" s="22"/>
      <c r="H3366" s="23">
        <v>0</v>
      </c>
      <c r="I3366" s="22"/>
      <c r="J3366" s="23" t="s">
        <v>18202</v>
      </c>
      <c r="K3366" s="29">
        <v>43497</v>
      </c>
      <c r="L3366" s="23" t="s">
        <v>96</v>
      </c>
      <c r="M3366" s="22"/>
      <c r="N3366" s="22"/>
      <c r="O3366" s="22"/>
      <c r="P3366" s="24"/>
      <c r="Q3366" s="23" t="s">
        <v>172</v>
      </c>
      <c r="R3366" s="23" t="s">
        <v>173</v>
      </c>
      <c r="S3366" s="25"/>
      <c r="T3366" s="26"/>
      <c r="U3366" s="26"/>
      <c r="V3366" s="22"/>
      <c r="W3366" s="27"/>
      <c r="X3366" s="8"/>
      <c r="Y3366" s="8"/>
      <c r="Z3366" s="8"/>
      <c r="AA3366" s="8"/>
      <c r="AB3366" s="8"/>
      <c r="AC3366" s="8"/>
      <c r="AD3366" s="8"/>
      <c r="AE3366" s="8"/>
      <c r="AF3366" s="8"/>
      <c r="AG3366" s="8"/>
      <c r="AH3366" s="8"/>
      <c r="AI3366" s="8"/>
      <c r="AJ3366" s="8"/>
      <c r="AK3366" s="8"/>
    </row>
    <row r="3367" spans="1:37" ht="120.75">
      <c r="A3367" s="18">
        <v>7153</v>
      </c>
      <c r="B3367" s="19"/>
      <c r="C3367" s="28" t="s">
        <v>23943</v>
      </c>
      <c r="D3367" s="28" t="s">
        <v>7106</v>
      </c>
      <c r="E3367" s="22"/>
      <c r="F3367" s="22"/>
      <c r="G3367" s="22"/>
      <c r="H3367" s="23">
        <v>0</v>
      </c>
      <c r="I3367" s="22"/>
      <c r="J3367" s="23" t="s">
        <v>18202</v>
      </c>
      <c r="K3367" s="22"/>
      <c r="L3367" s="23" t="s">
        <v>17409</v>
      </c>
      <c r="M3367" s="22"/>
      <c r="N3367" s="22"/>
      <c r="O3367" s="22"/>
      <c r="P3367" s="24"/>
      <c r="Q3367" s="22"/>
      <c r="R3367" s="23" t="s">
        <v>23944</v>
      </c>
      <c r="S3367" s="25"/>
      <c r="T3367" s="26"/>
      <c r="U3367" s="32" t="s">
        <v>545</v>
      </c>
      <c r="V3367" s="22"/>
      <c r="W3367" s="27"/>
      <c r="X3367" s="8"/>
      <c r="Y3367" s="8"/>
      <c r="Z3367" s="8"/>
      <c r="AA3367" s="8"/>
      <c r="AB3367" s="8"/>
      <c r="AC3367" s="8"/>
      <c r="AD3367" s="8"/>
      <c r="AE3367" s="8"/>
      <c r="AF3367" s="8"/>
      <c r="AG3367" s="8"/>
      <c r="AH3367" s="8"/>
      <c r="AI3367" s="8"/>
      <c r="AJ3367" s="8"/>
      <c r="AK3367" s="8"/>
    </row>
    <row r="3368" spans="1:37" ht="180.75">
      <c r="A3368" s="18">
        <v>7156</v>
      </c>
      <c r="B3368" s="19"/>
      <c r="C3368" s="28" t="s">
        <v>23945</v>
      </c>
      <c r="D3368" s="28" t="s">
        <v>23946</v>
      </c>
      <c r="E3368" s="22"/>
      <c r="F3368" s="23" t="s">
        <v>18673</v>
      </c>
      <c r="G3368" s="23" t="s">
        <v>19180</v>
      </c>
      <c r="H3368" s="23">
        <v>0</v>
      </c>
      <c r="I3368" s="22"/>
      <c r="J3368" s="23" t="s">
        <v>18202</v>
      </c>
      <c r="K3368" s="29">
        <v>43497</v>
      </c>
      <c r="L3368" s="23" t="s">
        <v>19617</v>
      </c>
      <c r="M3368" s="22"/>
      <c r="N3368" s="23" t="s">
        <v>18659</v>
      </c>
      <c r="O3368" s="22"/>
      <c r="P3368" s="24"/>
      <c r="Q3368" s="23" t="s">
        <v>29</v>
      </c>
      <c r="R3368" s="23" t="s">
        <v>30</v>
      </c>
      <c r="S3368" s="25"/>
      <c r="T3368" s="26"/>
      <c r="U3368" s="26"/>
      <c r="V3368" s="22"/>
      <c r="W3368" s="27"/>
      <c r="X3368" s="8"/>
      <c r="Y3368" s="8"/>
      <c r="Z3368" s="8"/>
      <c r="AA3368" s="8"/>
      <c r="AB3368" s="8"/>
      <c r="AC3368" s="8"/>
      <c r="AD3368" s="8"/>
      <c r="AE3368" s="8"/>
      <c r="AF3368" s="8"/>
      <c r="AG3368" s="8"/>
      <c r="AH3368" s="8"/>
      <c r="AI3368" s="8"/>
      <c r="AJ3368" s="8"/>
      <c r="AK3368" s="8"/>
    </row>
    <row r="3369" spans="1:37" ht="105.75">
      <c r="A3369" s="18">
        <v>7157</v>
      </c>
      <c r="B3369" s="19"/>
      <c r="C3369" s="28" t="s">
        <v>23947</v>
      </c>
      <c r="D3369" s="28" t="s">
        <v>20653</v>
      </c>
      <c r="E3369" s="22"/>
      <c r="F3369" s="23" t="s">
        <v>23948</v>
      </c>
      <c r="G3369" s="23" t="s">
        <v>18402</v>
      </c>
      <c r="H3369" s="23">
        <v>0</v>
      </c>
      <c r="I3369" s="22"/>
      <c r="J3369" s="23" t="s">
        <v>18202</v>
      </c>
      <c r="K3369" s="29">
        <v>43497</v>
      </c>
      <c r="L3369" s="23" t="s">
        <v>19617</v>
      </c>
      <c r="M3369" s="22"/>
      <c r="N3369" s="23" t="s">
        <v>18659</v>
      </c>
      <c r="O3369" s="22"/>
      <c r="P3369" s="24"/>
      <c r="Q3369" s="23" t="s">
        <v>29</v>
      </c>
      <c r="R3369" s="23" t="s">
        <v>30</v>
      </c>
      <c r="S3369" s="25"/>
      <c r="T3369" s="26"/>
      <c r="U3369" s="26"/>
      <c r="V3369" s="22"/>
      <c r="W3369" s="27"/>
      <c r="X3369" s="8"/>
      <c r="Y3369" s="8"/>
      <c r="Z3369" s="8"/>
      <c r="AA3369" s="8"/>
      <c r="AB3369" s="8"/>
      <c r="AC3369" s="8"/>
      <c r="AD3369" s="8"/>
      <c r="AE3369" s="8"/>
      <c r="AF3369" s="8"/>
      <c r="AG3369" s="8"/>
      <c r="AH3369" s="8"/>
      <c r="AI3369" s="8"/>
      <c r="AJ3369" s="8"/>
      <c r="AK3369" s="8"/>
    </row>
    <row r="3370" spans="1:37" ht="90.75">
      <c r="A3370" s="18">
        <v>7158</v>
      </c>
      <c r="B3370" s="19"/>
      <c r="C3370" s="28" t="s">
        <v>23949</v>
      </c>
      <c r="D3370" s="28" t="s">
        <v>23950</v>
      </c>
      <c r="E3370" s="22"/>
      <c r="F3370" s="22"/>
      <c r="G3370" s="22"/>
      <c r="H3370" s="23">
        <v>0</v>
      </c>
      <c r="I3370" s="22"/>
      <c r="J3370" s="23" t="s">
        <v>18202</v>
      </c>
      <c r="K3370" s="22"/>
      <c r="L3370" s="23" t="s">
        <v>17409</v>
      </c>
      <c r="M3370" s="22"/>
      <c r="N3370" s="22"/>
      <c r="O3370" s="22"/>
      <c r="P3370" s="24"/>
      <c r="Q3370" s="23" t="s">
        <v>99</v>
      </c>
      <c r="R3370" s="23" t="s">
        <v>179</v>
      </c>
      <c r="S3370" s="25"/>
      <c r="T3370" s="26"/>
      <c r="U3370" s="26"/>
      <c r="V3370" s="22"/>
      <c r="W3370" s="27"/>
      <c r="X3370" s="8"/>
      <c r="Y3370" s="8"/>
      <c r="Z3370" s="8"/>
      <c r="AA3370" s="8"/>
      <c r="AB3370" s="8"/>
      <c r="AC3370" s="8"/>
      <c r="AD3370" s="8"/>
      <c r="AE3370" s="8"/>
      <c r="AF3370" s="8"/>
      <c r="AG3370" s="8"/>
      <c r="AH3370" s="8"/>
      <c r="AI3370" s="8"/>
      <c r="AJ3370" s="8"/>
      <c r="AK3370" s="8"/>
    </row>
    <row r="3371" spans="1:37" ht="409.6">
      <c r="A3371" s="18">
        <v>7159</v>
      </c>
      <c r="B3371" s="19"/>
      <c r="C3371" s="28" t="s">
        <v>23951</v>
      </c>
      <c r="D3371" s="21"/>
      <c r="E3371" s="22"/>
      <c r="F3371" s="22"/>
      <c r="G3371" s="22"/>
      <c r="H3371" s="23">
        <v>0</v>
      </c>
      <c r="I3371" s="22"/>
      <c r="J3371" s="23" t="s">
        <v>18202</v>
      </c>
      <c r="K3371" s="22"/>
      <c r="L3371" s="23" t="s">
        <v>21045</v>
      </c>
      <c r="M3371" s="23">
        <v>2017</v>
      </c>
      <c r="N3371" s="22"/>
      <c r="O3371" s="22"/>
      <c r="P3371" s="24"/>
      <c r="Q3371" s="23" t="s">
        <v>20</v>
      </c>
      <c r="R3371" s="23" t="s">
        <v>21</v>
      </c>
      <c r="S3371" s="25"/>
      <c r="T3371" s="26"/>
      <c r="U3371" s="26"/>
      <c r="V3371" s="22"/>
      <c r="W3371" s="27"/>
      <c r="X3371" s="8"/>
      <c r="Y3371" s="8"/>
      <c r="Z3371" s="8"/>
      <c r="AA3371" s="8"/>
      <c r="AB3371" s="8"/>
      <c r="AC3371" s="8"/>
      <c r="AD3371" s="8"/>
      <c r="AE3371" s="8"/>
      <c r="AF3371" s="8"/>
      <c r="AG3371" s="8"/>
      <c r="AH3371" s="8"/>
      <c r="AI3371" s="8"/>
      <c r="AJ3371" s="8"/>
      <c r="AK3371" s="8"/>
    </row>
    <row r="3372" spans="1:37" ht="75.75">
      <c r="A3372" s="18">
        <v>7160</v>
      </c>
      <c r="B3372" s="19"/>
      <c r="C3372" s="28" t="s">
        <v>23952</v>
      </c>
      <c r="D3372" s="28" t="s">
        <v>23953</v>
      </c>
      <c r="E3372" s="22"/>
      <c r="F3372" s="22"/>
      <c r="G3372" s="22"/>
      <c r="H3372" s="23">
        <v>0</v>
      </c>
      <c r="I3372" s="22"/>
      <c r="J3372" s="23" t="s">
        <v>18202</v>
      </c>
      <c r="K3372" s="22"/>
      <c r="L3372" s="23" t="s">
        <v>17409</v>
      </c>
      <c r="M3372" s="22"/>
      <c r="N3372" s="22"/>
      <c r="O3372" s="22"/>
      <c r="P3372" s="24"/>
      <c r="Q3372" s="23" t="s">
        <v>99</v>
      </c>
      <c r="R3372" s="23" t="s">
        <v>179</v>
      </c>
      <c r="S3372" s="25"/>
      <c r="T3372" s="26"/>
      <c r="U3372" s="26"/>
      <c r="V3372" s="22"/>
      <c r="W3372" s="27"/>
      <c r="X3372" s="8"/>
      <c r="Y3372" s="8"/>
      <c r="Z3372" s="8"/>
      <c r="AA3372" s="8"/>
      <c r="AB3372" s="8"/>
      <c r="AC3372" s="8"/>
      <c r="AD3372" s="8"/>
      <c r="AE3372" s="8"/>
      <c r="AF3372" s="8"/>
      <c r="AG3372" s="8"/>
      <c r="AH3372" s="8"/>
      <c r="AI3372" s="8"/>
      <c r="AJ3372" s="8"/>
      <c r="AK3372" s="8"/>
    </row>
    <row r="3373" spans="1:37" ht="90.75">
      <c r="A3373" s="18">
        <v>7164</v>
      </c>
      <c r="B3373" s="19"/>
      <c r="C3373" s="28" t="s">
        <v>23954</v>
      </c>
      <c r="D3373" s="28" t="s">
        <v>23955</v>
      </c>
      <c r="E3373" s="22"/>
      <c r="F3373" s="23" t="s">
        <v>19107</v>
      </c>
      <c r="G3373" s="22"/>
      <c r="H3373" s="23">
        <v>0</v>
      </c>
      <c r="I3373" s="22"/>
      <c r="J3373" s="23" t="s">
        <v>18202</v>
      </c>
      <c r="K3373" s="23" t="s">
        <v>18203</v>
      </c>
      <c r="L3373" s="23" t="s">
        <v>18223</v>
      </c>
      <c r="M3373" s="22"/>
      <c r="N3373" s="22"/>
      <c r="O3373" s="22"/>
      <c r="P3373" s="24"/>
      <c r="Q3373" s="23" t="s">
        <v>29</v>
      </c>
      <c r="R3373" s="23" t="s">
        <v>30</v>
      </c>
      <c r="S3373" s="25"/>
      <c r="T3373" s="26"/>
      <c r="U3373" s="26"/>
      <c r="V3373" s="22"/>
      <c r="W3373" s="27"/>
      <c r="X3373" s="8"/>
      <c r="Y3373" s="8"/>
      <c r="Z3373" s="8"/>
      <c r="AA3373" s="8"/>
      <c r="AB3373" s="8"/>
      <c r="AC3373" s="8"/>
      <c r="AD3373" s="8"/>
      <c r="AE3373" s="8"/>
      <c r="AF3373" s="8"/>
      <c r="AG3373" s="8"/>
      <c r="AH3373" s="8"/>
      <c r="AI3373" s="8"/>
      <c r="AJ3373" s="8"/>
      <c r="AK3373" s="8"/>
    </row>
    <row r="3374" spans="1:37" ht="150.75">
      <c r="A3374" s="18">
        <v>7167</v>
      </c>
      <c r="B3374" s="19"/>
      <c r="C3374" s="28" t="s">
        <v>13107</v>
      </c>
      <c r="D3374" s="28" t="s">
        <v>23956</v>
      </c>
      <c r="E3374" s="22"/>
      <c r="F3374" s="23" t="s">
        <v>415</v>
      </c>
      <c r="G3374" s="22"/>
      <c r="H3374" s="23">
        <v>0</v>
      </c>
      <c r="I3374" s="22"/>
      <c r="J3374" s="23" t="s">
        <v>18202</v>
      </c>
      <c r="K3374" s="22"/>
      <c r="L3374" s="23" t="s">
        <v>20770</v>
      </c>
      <c r="M3374" s="22"/>
      <c r="N3374" s="22"/>
      <c r="O3374" s="22"/>
      <c r="P3374" s="24"/>
      <c r="Q3374" s="23" t="s">
        <v>36</v>
      </c>
      <c r="R3374" s="23" t="s">
        <v>37</v>
      </c>
      <c r="S3374" s="25"/>
      <c r="T3374" s="26"/>
      <c r="U3374" s="26"/>
      <c r="V3374" s="22"/>
      <c r="W3374" s="27"/>
      <c r="X3374" s="8"/>
      <c r="Y3374" s="8"/>
      <c r="Z3374" s="8"/>
      <c r="AA3374" s="8"/>
      <c r="AB3374" s="8"/>
      <c r="AC3374" s="8"/>
      <c r="AD3374" s="8"/>
      <c r="AE3374" s="8"/>
      <c r="AF3374" s="8"/>
      <c r="AG3374" s="8"/>
      <c r="AH3374" s="8"/>
      <c r="AI3374" s="8"/>
      <c r="AJ3374" s="8"/>
      <c r="AK3374" s="8"/>
    </row>
    <row r="3375" spans="1:37" ht="60.75">
      <c r="A3375" s="18">
        <v>7169</v>
      </c>
      <c r="B3375" s="19"/>
      <c r="C3375" s="28" t="s">
        <v>23957</v>
      </c>
      <c r="D3375" s="28" t="s">
        <v>23958</v>
      </c>
      <c r="E3375" s="22"/>
      <c r="F3375" s="22"/>
      <c r="G3375" s="22"/>
      <c r="H3375" s="23">
        <v>0</v>
      </c>
      <c r="I3375" s="22"/>
      <c r="J3375" s="23" t="s">
        <v>18202</v>
      </c>
      <c r="K3375" s="22"/>
      <c r="L3375" s="23" t="s">
        <v>17409</v>
      </c>
      <c r="M3375" s="22"/>
      <c r="N3375" s="22"/>
      <c r="O3375" s="22"/>
      <c r="P3375" s="24"/>
      <c r="Q3375" s="23" t="s">
        <v>99</v>
      </c>
      <c r="R3375" s="23" t="s">
        <v>179</v>
      </c>
      <c r="S3375" s="25"/>
      <c r="T3375" s="26"/>
      <c r="U3375" s="26"/>
      <c r="V3375" s="22"/>
      <c r="W3375" s="27"/>
      <c r="X3375" s="8"/>
      <c r="Y3375" s="8"/>
      <c r="Z3375" s="8"/>
      <c r="AA3375" s="8"/>
      <c r="AB3375" s="8"/>
      <c r="AC3375" s="8"/>
      <c r="AD3375" s="8"/>
      <c r="AE3375" s="8"/>
      <c r="AF3375" s="8"/>
      <c r="AG3375" s="8"/>
      <c r="AH3375" s="8"/>
      <c r="AI3375" s="8"/>
      <c r="AJ3375" s="8"/>
      <c r="AK3375" s="8"/>
    </row>
    <row r="3376" spans="1:37" ht="360.75">
      <c r="A3376" s="18">
        <v>7176</v>
      </c>
      <c r="B3376" s="19"/>
      <c r="C3376" s="28" t="s">
        <v>23959</v>
      </c>
      <c r="D3376" s="28" t="s">
        <v>23960</v>
      </c>
      <c r="E3376" s="22"/>
      <c r="F3376" s="22"/>
      <c r="G3376" s="22"/>
      <c r="H3376" s="23">
        <v>0</v>
      </c>
      <c r="I3376" s="22"/>
      <c r="J3376" s="23" t="s">
        <v>18202</v>
      </c>
      <c r="K3376" s="22"/>
      <c r="L3376" s="23" t="s">
        <v>18219</v>
      </c>
      <c r="M3376" s="22"/>
      <c r="N3376" s="22"/>
      <c r="O3376" s="22"/>
      <c r="P3376" s="24"/>
      <c r="Q3376" s="23" t="s">
        <v>36</v>
      </c>
      <c r="R3376" s="23" t="s">
        <v>37</v>
      </c>
      <c r="S3376" s="25"/>
      <c r="T3376" s="26"/>
      <c r="U3376" s="26"/>
      <c r="V3376" s="22"/>
      <c r="W3376" s="27"/>
      <c r="X3376" s="8"/>
      <c r="Y3376" s="8"/>
      <c r="Z3376" s="8"/>
      <c r="AA3376" s="8"/>
      <c r="AB3376" s="8"/>
      <c r="AC3376" s="8"/>
      <c r="AD3376" s="8"/>
      <c r="AE3376" s="8"/>
      <c r="AF3376" s="8"/>
      <c r="AG3376" s="8"/>
      <c r="AH3376" s="8"/>
      <c r="AI3376" s="8"/>
      <c r="AJ3376" s="8"/>
      <c r="AK3376" s="8"/>
    </row>
    <row r="3377" spans="1:37" ht="180.75">
      <c r="A3377" s="18">
        <v>7177</v>
      </c>
      <c r="B3377" s="30" t="s">
        <v>23961</v>
      </c>
      <c r="C3377" s="28" t="s">
        <v>23962</v>
      </c>
      <c r="D3377" s="28" t="s">
        <v>23963</v>
      </c>
      <c r="E3377" s="22"/>
      <c r="F3377" s="23" t="s">
        <v>108</v>
      </c>
      <c r="G3377" s="22"/>
      <c r="H3377" s="23">
        <v>0</v>
      </c>
      <c r="I3377" s="22"/>
      <c r="J3377" s="23" t="s">
        <v>18202</v>
      </c>
      <c r="K3377" s="23" t="s">
        <v>18203</v>
      </c>
      <c r="L3377" s="23" t="s">
        <v>35</v>
      </c>
      <c r="M3377" s="22"/>
      <c r="N3377" s="22"/>
      <c r="O3377" s="23" t="s">
        <v>18917</v>
      </c>
      <c r="P3377" s="24"/>
      <c r="Q3377" s="23" t="s">
        <v>99</v>
      </c>
      <c r="R3377" s="23" t="s">
        <v>10886</v>
      </c>
      <c r="S3377" s="25"/>
      <c r="T3377" s="26"/>
      <c r="U3377" s="26"/>
      <c r="V3377" s="22"/>
      <c r="W3377" s="27"/>
      <c r="X3377" s="8"/>
      <c r="Y3377" s="8"/>
      <c r="Z3377" s="8"/>
      <c r="AA3377" s="8"/>
      <c r="AB3377" s="8"/>
      <c r="AC3377" s="8"/>
      <c r="AD3377" s="8"/>
      <c r="AE3377" s="8"/>
      <c r="AF3377" s="8"/>
      <c r="AG3377" s="8"/>
      <c r="AH3377" s="8"/>
      <c r="AI3377" s="8"/>
      <c r="AJ3377" s="8"/>
      <c r="AK3377" s="8"/>
    </row>
    <row r="3378" spans="1:37" ht="225.75">
      <c r="A3378" s="18">
        <v>7178</v>
      </c>
      <c r="B3378" s="30" t="s">
        <v>18914</v>
      </c>
      <c r="C3378" s="28" t="s">
        <v>23964</v>
      </c>
      <c r="D3378" s="28" t="s">
        <v>23965</v>
      </c>
      <c r="E3378" s="22"/>
      <c r="F3378" s="23" t="s">
        <v>108</v>
      </c>
      <c r="G3378" s="22"/>
      <c r="H3378" s="23">
        <v>0</v>
      </c>
      <c r="I3378" s="22"/>
      <c r="J3378" s="23" t="s">
        <v>18202</v>
      </c>
      <c r="K3378" s="23" t="s">
        <v>18203</v>
      </c>
      <c r="L3378" s="23" t="s">
        <v>35</v>
      </c>
      <c r="M3378" s="22"/>
      <c r="N3378" s="22"/>
      <c r="O3378" s="23" t="s">
        <v>18917</v>
      </c>
      <c r="P3378" s="24"/>
      <c r="Q3378" s="23" t="s">
        <v>99</v>
      </c>
      <c r="R3378" s="23" t="s">
        <v>10886</v>
      </c>
      <c r="S3378" s="25"/>
      <c r="T3378" s="26"/>
      <c r="U3378" s="26"/>
      <c r="V3378" s="22"/>
      <c r="W3378" s="27"/>
      <c r="X3378" s="8"/>
      <c r="Y3378" s="8"/>
      <c r="Z3378" s="8"/>
      <c r="AA3378" s="8"/>
      <c r="AB3378" s="8"/>
      <c r="AC3378" s="8"/>
      <c r="AD3378" s="8"/>
      <c r="AE3378" s="8"/>
      <c r="AF3378" s="8"/>
      <c r="AG3378" s="8"/>
      <c r="AH3378" s="8"/>
      <c r="AI3378" s="8"/>
      <c r="AJ3378" s="8"/>
      <c r="AK3378" s="8"/>
    </row>
    <row r="3379" spans="1:37" ht="90.75">
      <c r="A3379" s="18">
        <v>7181</v>
      </c>
      <c r="B3379" s="19"/>
      <c r="C3379" s="28" t="s">
        <v>23966</v>
      </c>
      <c r="D3379" s="28" t="s">
        <v>23967</v>
      </c>
      <c r="E3379" s="22"/>
      <c r="F3379" s="23" t="s">
        <v>1628</v>
      </c>
      <c r="G3379" s="22"/>
      <c r="H3379" s="23">
        <v>0</v>
      </c>
      <c r="I3379" s="22"/>
      <c r="J3379" s="23" t="s">
        <v>18202</v>
      </c>
      <c r="K3379" s="22"/>
      <c r="L3379" s="23" t="s">
        <v>20770</v>
      </c>
      <c r="M3379" s="22"/>
      <c r="N3379" s="22"/>
      <c r="O3379" s="22"/>
      <c r="P3379" s="24"/>
      <c r="Q3379" s="23" t="s">
        <v>36</v>
      </c>
      <c r="R3379" s="23" t="s">
        <v>37</v>
      </c>
      <c r="S3379" s="25"/>
      <c r="T3379" s="26"/>
      <c r="U3379" s="26"/>
      <c r="V3379" s="22"/>
      <c r="W3379" s="27"/>
      <c r="X3379" s="8"/>
      <c r="Y3379" s="8"/>
      <c r="Z3379" s="8"/>
      <c r="AA3379" s="8"/>
      <c r="AB3379" s="8"/>
      <c r="AC3379" s="8"/>
      <c r="AD3379" s="8"/>
      <c r="AE3379" s="8"/>
      <c r="AF3379" s="8"/>
      <c r="AG3379" s="8"/>
      <c r="AH3379" s="8"/>
      <c r="AI3379" s="8"/>
      <c r="AJ3379" s="8"/>
      <c r="AK3379" s="8"/>
    </row>
    <row r="3380" spans="1:37" ht="180.75">
      <c r="A3380" s="18">
        <v>7182</v>
      </c>
      <c r="B3380" s="19"/>
      <c r="C3380" s="28" t="s">
        <v>23968</v>
      </c>
      <c r="D3380" s="28" t="s">
        <v>23969</v>
      </c>
      <c r="E3380" s="22"/>
      <c r="F3380" s="23" t="s">
        <v>415</v>
      </c>
      <c r="G3380" s="22"/>
      <c r="H3380" s="23">
        <v>0</v>
      </c>
      <c r="I3380" s="22"/>
      <c r="J3380" s="23" t="s">
        <v>18202</v>
      </c>
      <c r="K3380" s="22"/>
      <c r="L3380" s="23" t="s">
        <v>20770</v>
      </c>
      <c r="M3380" s="22"/>
      <c r="N3380" s="22"/>
      <c r="O3380" s="22"/>
      <c r="P3380" s="24"/>
      <c r="Q3380" s="23" t="s">
        <v>36</v>
      </c>
      <c r="R3380" s="23" t="s">
        <v>37</v>
      </c>
      <c r="S3380" s="25"/>
      <c r="T3380" s="26"/>
      <c r="U3380" s="26"/>
      <c r="V3380" s="22"/>
      <c r="W3380" s="27"/>
      <c r="X3380" s="8"/>
      <c r="Y3380" s="8"/>
      <c r="Z3380" s="8"/>
      <c r="AA3380" s="8"/>
      <c r="AB3380" s="8"/>
      <c r="AC3380" s="8"/>
      <c r="AD3380" s="8"/>
      <c r="AE3380" s="8"/>
      <c r="AF3380" s="8"/>
      <c r="AG3380" s="8"/>
      <c r="AH3380" s="8"/>
      <c r="AI3380" s="8"/>
      <c r="AJ3380" s="8"/>
      <c r="AK3380" s="8"/>
    </row>
    <row r="3381" spans="1:37" ht="330.75">
      <c r="A3381" s="18">
        <v>7184</v>
      </c>
      <c r="B3381" s="19"/>
      <c r="C3381" s="20" t="s">
        <v>23970</v>
      </c>
      <c r="D3381" s="28" t="s">
        <v>23971</v>
      </c>
      <c r="E3381" s="22"/>
      <c r="F3381" s="22"/>
      <c r="G3381" s="22"/>
      <c r="H3381" s="23">
        <v>0</v>
      </c>
      <c r="I3381" s="22"/>
      <c r="J3381" s="23" t="s">
        <v>18202</v>
      </c>
      <c r="K3381" s="31">
        <v>43313</v>
      </c>
      <c r="L3381" s="23" t="s">
        <v>61</v>
      </c>
      <c r="M3381" s="22"/>
      <c r="N3381" s="22"/>
      <c r="O3381" s="22"/>
      <c r="P3381" s="24"/>
      <c r="Q3381" s="23" t="s">
        <v>18377</v>
      </c>
      <c r="R3381" s="22"/>
      <c r="S3381" s="25"/>
      <c r="T3381" s="26"/>
      <c r="U3381" s="26"/>
      <c r="V3381" s="22"/>
      <c r="W3381" s="27"/>
      <c r="X3381" s="8"/>
      <c r="Y3381" s="8"/>
      <c r="Z3381" s="8"/>
      <c r="AA3381" s="8"/>
      <c r="AB3381" s="8"/>
      <c r="AC3381" s="8"/>
      <c r="AD3381" s="8"/>
      <c r="AE3381" s="8"/>
      <c r="AF3381" s="8"/>
      <c r="AG3381" s="8"/>
      <c r="AH3381" s="8"/>
      <c r="AI3381" s="8"/>
      <c r="AJ3381" s="8"/>
      <c r="AK3381" s="8"/>
    </row>
    <row r="3382" spans="1:37" ht="409.6">
      <c r="A3382" s="18">
        <v>7185</v>
      </c>
      <c r="B3382" s="19"/>
      <c r="C3382" s="28" t="s">
        <v>23972</v>
      </c>
      <c r="D3382" s="21"/>
      <c r="E3382" s="22"/>
      <c r="F3382" s="22"/>
      <c r="G3382" s="22"/>
      <c r="H3382" s="23">
        <v>0</v>
      </c>
      <c r="I3382" s="22"/>
      <c r="J3382" s="23" t="s">
        <v>18202</v>
      </c>
      <c r="K3382" s="22"/>
      <c r="L3382" s="23" t="s">
        <v>22554</v>
      </c>
      <c r="M3382" s="23">
        <v>2017</v>
      </c>
      <c r="N3382" s="22"/>
      <c r="O3382" s="22"/>
      <c r="P3382" s="24"/>
      <c r="Q3382" s="23" t="s">
        <v>20</v>
      </c>
      <c r="R3382" s="23" t="s">
        <v>21</v>
      </c>
      <c r="S3382" s="25"/>
      <c r="T3382" s="26"/>
      <c r="U3382" s="26"/>
      <c r="V3382" s="22"/>
      <c r="W3382" s="27"/>
      <c r="X3382" s="8"/>
      <c r="Y3382" s="8"/>
      <c r="Z3382" s="8"/>
      <c r="AA3382" s="8"/>
      <c r="AB3382" s="8"/>
      <c r="AC3382" s="8"/>
      <c r="AD3382" s="8"/>
      <c r="AE3382" s="8"/>
      <c r="AF3382" s="8"/>
      <c r="AG3382" s="8"/>
      <c r="AH3382" s="8"/>
      <c r="AI3382" s="8"/>
      <c r="AJ3382" s="8"/>
      <c r="AK3382" s="8"/>
    </row>
    <row r="3383" spans="1:37" ht="409.6">
      <c r="A3383" s="18">
        <v>7186</v>
      </c>
      <c r="B3383" s="19"/>
      <c r="C3383" s="28" t="s">
        <v>23973</v>
      </c>
      <c r="D3383" s="21"/>
      <c r="E3383" s="22"/>
      <c r="F3383" s="22"/>
      <c r="G3383" s="22"/>
      <c r="H3383" s="23">
        <v>0</v>
      </c>
      <c r="I3383" s="22"/>
      <c r="J3383" s="23" t="s">
        <v>18202</v>
      </c>
      <c r="K3383" s="22"/>
      <c r="L3383" s="23" t="s">
        <v>22554</v>
      </c>
      <c r="M3383" s="23">
        <v>2017</v>
      </c>
      <c r="N3383" s="22"/>
      <c r="O3383" s="22"/>
      <c r="P3383" s="24"/>
      <c r="Q3383" s="23" t="s">
        <v>20</v>
      </c>
      <c r="R3383" s="23" t="s">
        <v>21</v>
      </c>
      <c r="S3383" s="25"/>
      <c r="T3383" s="26"/>
      <c r="U3383" s="26"/>
      <c r="V3383" s="22"/>
      <c r="W3383" s="27"/>
      <c r="X3383" s="8"/>
      <c r="Y3383" s="8"/>
      <c r="Z3383" s="8"/>
      <c r="AA3383" s="8"/>
      <c r="AB3383" s="8"/>
      <c r="AC3383" s="8"/>
      <c r="AD3383" s="8"/>
      <c r="AE3383" s="8"/>
      <c r="AF3383" s="8"/>
      <c r="AG3383" s="8"/>
      <c r="AH3383" s="8"/>
      <c r="AI3383" s="8"/>
      <c r="AJ3383" s="8"/>
      <c r="AK3383" s="8"/>
    </row>
    <row r="3384" spans="1:37" ht="409.6">
      <c r="A3384" s="18">
        <v>7187</v>
      </c>
      <c r="B3384" s="19"/>
      <c r="C3384" s="28" t="s">
        <v>23974</v>
      </c>
      <c r="D3384" s="21"/>
      <c r="E3384" s="22"/>
      <c r="F3384" s="22"/>
      <c r="G3384" s="22"/>
      <c r="H3384" s="23">
        <v>0</v>
      </c>
      <c r="I3384" s="22"/>
      <c r="J3384" s="23" t="s">
        <v>18202</v>
      </c>
      <c r="K3384" s="22"/>
      <c r="L3384" s="23" t="s">
        <v>22554</v>
      </c>
      <c r="M3384" s="23">
        <v>2017</v>
      </c>
      <c r="N3384" s="22"/>
      <c r="O3384" s="22"/>
      <c r="P3384" s="24"/>
      <c r="Q3384" s="23" t="s">
        <v>20</v>
      </c>
      <c r="R3384" s="23" t="s">
        <v>21</v>
      </c>
      <c r="S3384" s="25"/>
      <c r="T3384" s="26"/>
      <c r="U3384" s="26"/>
      <c r="V3384" s="22"/>
      <c r="W3384" s="27"/>
      <c r="X3384" s="8"/>
      <c r="Y3384" s="8"/>
      <c r="Z3384" s="8"/>
      <c r="AA3384" s="8"/>
      <c r="AB3384" s="8"/>
      <c r="AC3384" s="8"/>
      <c r="AD3384" s="8"/>
      <c r="AE3384" s="8"/>
      <c r="AF3384" s="8"/>
      <c r="AG3384" s="8"/>
      <c r="AH3384" s="8"/>
      <c r="AI3384" s="8"/>
      <c r="AJ3384" s="8"/>
      <c r="AK3384" s="8"/>
    </row>
    <row r="3385" spans="1:37" ht="409.6">
      <c r="A3385" s="18">
        <v>7188</v>
      </c>
      <c r="B3385" s="19"/>
      <c r="C3385" s="28" t="s">
        <v>23975</v>
      </c>
      <c r="D3385" s="21"/>
      <c r="E3385" s="22"/>
      <c r="F3385" s="22"/>
      <c r="G3385" s="22"/>
      <c r="H3385" s="23">
        <v>0</v>
      </c>
      <c r="I3385" s="22"/>
      <c r="J3385" s="23" t="s">
        <v>18202</v>
      </c>
      <c r="K3385" s="22"/>
      <c r="L3385" s="23" t="s">
        <v>22554</v>
      </c>
      <c r="M3385" s="23">
        <v>2017</v>
      </c>
      <c r="N3385" s="22"/>
      <c r="O3385" s="22"/>
      <c r="P3385" s="24"/>
      <c r="Q3385" s="23" t="s">
        <v>20</v>
      </c>
      <c r="R3385" s="23" t="s">
        <v>21</v>
      </c>
      <c r="S3385" s="25"/>
      <c r="T3385" s="26"/>
      <c r="U3385" s="26"/>
      <c r="V3385" s="22"/>
      <c r="W3385" s="27"/>
      <c r="X3385" s="8"/>
      <c r="Y3385" s="8"/>
      <c r="Z3385" s="8"/>
      <c r="AA3385" s="8"/>
      <c r="AB3385" s="8"/>
      <c r="AC3385" s="8"/>
      <c r="AD3385" s="8"/>
      <c r="AE3385" s="8"/>
      <c r="AF3385" s="8"/>
      <c r="AG3385" s="8"/>
      <c r="AH3385" s="8"/>
      <c r="AI3385" s="8"/>
      <c r="AJ3385" s="8"/>
      <c r="AK3385" s="8"/>
    </row>
    <row r="3386" spans="1:37" ht="105.75">
      <c r="A3386" s="18">
        <v>7189</v>
      </c>
      <c r="B3386" s="19"/>
      <c r="C3386" s="28" t="s">
        <v>23976</v>
      </c>
      <c r="D3386" s="28" t="s">
        <v>23977</v>
      </c>
      <c r="E3386" s="22"/>
      <c r="F3386" s="23" t="s">
        <v>415</v>
      </c>
      <c r="G3386" s="22"/>
      <c r="H3386" s="23">
        <v>0</v>
      </c>
      <c r="I3386" s="22"/>
      <c r="J3386" s="23" t="s">
        <v>18202</v>
      </c>
      <c r="K3386" s="22"/>
      <c r="L3386" s="23" t="s">
        <v>20770</v>
      </c>
      <c r="M3386" s="22"/>
      <c r="N3386" s="22"/>
      <c r="O3386" s="22"/>
      <c r="P3386" s="24"/>
      <c r="Q3386" s="23" t="s">
        <v>36</v>
      </c>
      <c r="R3386" s="23" t="s">
        <v>37</v>
      </c>
      <c r="S3386" s="25"/>
      <c r="T3386" s="26"/>
      <c r="U3386" s="26"/>
      <c r="V3386" s="22"/>
      <c r="W3386" s="27"/>
      <c r="X3386" s="8"/>
      <c r="Y3386" s="8"/>
      <c r="Z3386" s="8"/>
      <c r="AA3386" s="8"/>
      <c r="AB3386" s="8"/>
      <c r="AC3386" s="8"/>
      <c r="AD3386" s="8"/>
      <c r="AE3386" s="8"/>
      <c r="AF3386" s="8"/>
      <c r="AG3386" s="8"/>
      <c r="AH3386" s="8"/>
      <c r="AI3386" s="8"/>
      <c r="AJ3386" s="8"/>
      <c r="AK3386" s="8"/>
    </row>
    <row r="3387" spans="1:37" ht="225.75">
      <c r="A3387" s="18">
        <v>7191</v>
      </c>
      <c r="B3387" s="19"/>
      <c r="C3387" s="28" t="s">
        <v>23978</v>
      </c>
      <c r="D3387" s="28" t="s">
        <v>23979</v>
      </c>
      <c r="E3387" s="22"/>
      <c r="F3387" s="23" t="s">
        <v>2114</v>
      </c>
      <c r="G3387" s="23" t="s">
        <v>19180</v>
      </c>
      <c r="H3387" s="23">
        <v>0</v>
      </c>
      <c r="I3387" s="22"/>
      <c r="J3387" s="23" t="s">
        <v>18202</v>
      </c>
      <c r="K3387" s="29">
        <v>43497</v>
      </c>
      <c r="L3387" s="23" t="s">
        <v>19617</v>
      </c>
      <c r="M3387" s="22"/>
      <c r="N3387" s="23" t="s">
        <v>22345</v>
      </c>
      <c r="O3387" s="22"/>
      <c r="P3387" s="24"/>
      <c r="Q3387" s="23" t="s">
        <v>29</v>
      </c>
      <c r="R3387" s="23" t="s">
        <v>30</v>
      </c>
      <c r="S3387" s="25"/>
      <c r="T3387" s="26"/>
      <c r="U3387" s="26"/>
      <c r="V3387" s="22"/>
      <c r="W3387" s="27"/>
      <c r="X3387" s="8"/>
      <c r="Y3387" s="8"/>
      <c r="Z3387" s="8"/>
      <c r="AA3387" s="8"/>
      <c r="AB3387" s="8"/>
      <c r="AC3387" s="8"/>
      <c r="AD3387" s="8"/>
      <c r="AE3387" s="8"/>
      <c r="AF3387" s="8"/>
      <c r="AG3387" s="8"/>
      <c r="AH3387" s="8"/>
      <c r="AI3387" s="8"/>
      <c r="AJ3387" s="8"/>
      <c r="AK3387" s="8"/>
    </row>
    <row r="3388" spans="1:37" ht="90.75">
      <c r="A3388" s="18">
        <v>7192</v>
      </c>
      <c r="B3388" s="19"/>
      <c r="C3388" s="28" t="s">
        <v>23980</v>
      </c>
      <c r="D3388" s="28" t="s">
        <v>23981</v>
      </c>
      <c r="E3388" s="22"/>
      <c r="F3388" s="22"/>
      <c r="G3388" s="22"/>
      <c r="H3388" s="23">
        <v>0</v>
      </c>
      <c r="I3388" s="22"/>
      <c r="J3388" s="23" t="s">
        <v>18202</v>
      </c>
      <c r="K3388" s="22"/>
      <c r="L3388" s="23" t="s">
        <v>17409</v>
      </c>
      <c r="M3388" s="22"/>
      <c r="N3388" s="22"/>
      <c r="O3388" s="22"/>
      <c r="P3388" s="24"/>
      <c r="Q3388" s="23" t="s">
        <v>99</v>
      </c>
      <c r="R3388" s="23" t="s">
        <v>179</v>
      </c>
      <c r="S3388" s="25"/>
      <c r="T3388" s="26"/>
      <c r="U3388" s="26"/>
      <c r="V3388" s="22"/>
      <c r="W3388" s="27"/>
      <c r="X3388" s="8"/>
      <c r="Y3388" s="8"/>
      <c r="Z3388" s="8"/>
      <c r="AA3388" s="8"/>
      <c r="AB3388" s="8"/>
      <c r="AC3388" s="8"/>
      <c r="AD3388" s="8"/>
      <c r="AE3388" s="8"/>
      <c r="AF3388" s="8"/>
      <c r="AG3388" s="8"/>
      <c r="AH3388" s="8"/>
      <c r="AI3388" s="8"/>
      <c r="AJ3388" s="8"/>
      <c r="AK3388" s="8"/>
    </row>
    <row r="3389" spans="1:37" ht="60.75">
      <c r="A3389" s="18">
        <v>7193</v>
      </c>
      <c r="B3389" s="19"/>
      <c r="C3389" s="28" t="s">
        <v>23982</v>
      </c>
      <c r="D3389" s="28" t="s">
        <v>23983</v>
      </c>
      <c r="E3389" s="22"/>
      <c r="F3389" s="23" t="s">
        <v>50</v>
      </c>
      <c r="G3389" s="23" t="s">
        <v>19010</v>
      </c>
      <c r="H3389" s="23">
        <v>0</v>
      </c>
      <c r="I3389" s="22"/>
      <c r="J3389" s="23" t="s">
        <v>18202</v>
      </c>
      <c r="K3389" s="29">
        <v>43497</v>
      </c>
      <c r="L3389" s="23" t="s">
        <v>19617</v>
      </c>
      <c r="M3389" s="22"/>
      <c r="N3389" s="23" t="s">
        <v>18659</v>
      </c>
      <c r="O3389" s="22"/>
      <c r="P3389" s="24"/>
      <c r="Q3389" s="23" t="s">
        <v>29</v>
      </c>
      <c r="R3389" s="23" t="s">
        <v>30</v>
      </c>
      <c r="S3389" s="25"/>
      <c r="T3389" s="26"/>
      <c r="U3389" s="26"/>
      <c r="V3389" s="22"/>
      <c r="W3389" s="27"/>
      <c r="X3389" s="8"/>
      <c r="Y3389" s="8"/>
      <c r="Z3389" s="8"/>
      <c r="AA3389" s="8"/>
      <c r="AB3389" s="8"/>
      <c r="AC3389" s="8"/>
      <c r="AD3389" s="8"/>
      <c r="AE3389" s="8"/>
      <c r="AF3389" s="8"/>
      <c r="AG3389" s="8"/>
      <c r="AH3389" s="8"/>
      <c r="AI3389" s="8"/>
      <c r="AJ3389" s="8"/>
      <c r="AK3389" s="8"/>
    </row>
    <row r="3390" spans="1:37" ht="210.75">
      <c r="A3390" s="18">
        <v>7201</v>
      </c>
      <c r="B3390" s="19"/>
      <c r="C3390" s="28" t="s">
        <v>23984</v>
      </c>
      <c r="D3390" s="28" t="s">
        <v>23985</v>
      </c>
      <c r="E3390" s="22"/>
      <c r="F3390" s="23" t="s">
        <v>1628</v>
      </c>
      <c r="G3390" s="22"/>
      <c r="H3390" s="23">
        <v>0</v>
      </c>
      <c r="I3390" s="22"/>
      <c r="J3390" s="23" t="s">
        <v>18202</v>
      </c>
      <c r="K3390" s="22"/>
      <c r="L3390" s="23" t="s">
        <v>20770</v>
      </c>
      <c r="M3390" s="22"/>
      <c r="N3390" s="22"/>
      <c r="O3390" s="22"/>
      <c r="P3390" s="24"/>
      <c r="Q3390" s="23" t="s">
        <v>36</v>
      </c>
      <c r="R3390" s="23" t="s">
        <v>37</v>
      </c>
      <c r="S3390" s="25"/>
      <c r="T3390" s="26"/>
      <c r="U3390" s="26"/>
      <c r="V3390" s="22"/>
      <c r="W3390" s="27"/>
      <c r="X3390" s="8"/>
      <c r="Y3390" s="8"/>
      <c r="Z3390" s="8"/>
      <c r="AA3390" s="8"/>
      <c r="AB3390" s="8"/>
      <c r="AC3390" s="8"/>
      <c r="AD3390" s="8"/>
      <c r="AE3390" s="8"/>
      <c r="AF3390" s="8"/>
      <c r="AG3390" s="8"/>
      <c r="AH3390" s="8"/>
      <c r="AI3390" s="8"/>
      <c r="AJ3390" s="8"/>
      <c r="AK3390" s="8"/>
    </row>
    <row r="3391" spans="1:37" ht="225.75">
      <c r="A3391" s="18">
        <v>7202</v>
      </c>
      <c r="B3391" s="19"/>
      <c r="C3391" s="28" t="s">
        <v>2651</v>
      </c>
      <c r="D3391" s="28" t="s">
        <v>23986</v>
      </c>
      <c r="E3391" s="22"/>
      <c r="F3391" s="22"/>
      <c r="G3391" s="22"/>
      <c r="H3391" s="23">
        <v>0</v>
      </c>
      <c r="I3391" s="22"/>
      <c r="J3391" s="23" t="s">
        <v>18202</v>
      </c>
      <c r="K3391" s="31">
        <v>43313</v>
      </c>
      <c r="L3391" s="23" t="s">
        <v>35</v>
      </c>
      <c r="M3391" s="22"/>
      <c r="N3391" s="22"/>
      <c r="O3391" s="22"/>
      <c r="P3391" s="24"/>
      <c r="Q3391" s="23" t="s">
        <v>18541</v>
      </c>
      <c r="R3391" s="22"/>
      <c r="S3391" s="33"/>
      <c r="T3391" s="26"/>
      <c r="U3391" s="26"/>
      <c r="V3391" s="22"/>
      <c r="W3391" s="27"/>
      <c r="X3391" s="8"/>
      <c r="Y3391" s="8"/>
      <c r="Z3391" s="8"/>
      <c r="AA3391" s="8"/>
      <c r="AB3391" s="8"/>
      <c r="AC3391" s="8"/>
      <c r="AD3391" s="8"/>
      <c r="AE3391" s="8"/>
      <c r="AF3391" s="8"/>
      <c r="AG3391" s="8"/>
      <c r="AH3391" s="8"/>
      <c r="AI3391" s="8"/>
      <c r="AJ3391" s="8"/>
      <c r="AK3391" s="8"/>
    </row>
    <row r="3392" spans="1:37" ht="345.75">
      <c r="A3392" s="18">
        <v>7203</v>
      </c>
      <c r="B3392" s="19"/>
      <c r="C3392" s="28" t="s">
        <v>2651</v>
      </c>
      <c r="D3392" s="28" t="s">
        <v>23987</v>
      </c>
      <c r="E3392" s="22"/>
      <c r="F3392" s="22"/>
      <c r="G3392" s="22"/>
      <c r="H3392" s="23">
        <v>0</v>
      </c>
      <c r="I3392" s="22"/>
      <c r="J3392" s="23" t="s">
        <v>18202</v>
      </c>
      <c r="K3392" s="31">
        <v>43313</v>
      </c>
      <c r="L3392" s="23" t="s">
        <v>35</v>
      </c>
      <c r="M3392" s="22"/>
      <c r="N3392" s="22"/>
      <c r="O3392" s="22"/>
      <c r="P3392" s="24"/>
      <c r="Q3392" s="23" t="s">
        <v>18541</v>
      </c>
      <c r="R3392" s="22"/>
      <c r="S3392" s="33"/>
      <c r="T3392" s="26"/>
      <c r="U3392" s="26"/>
      <c r="V3392" s="22"/>
      <c r="W3392" s="27"/>
      <c r="X3392" s="8"/>
      <c r="Y3392" s="8"/>
      <c r="Z3392" s="8"/>
      <c r="AA3392" s="8"/>
      <c r="AB3392" s="8"/>
      <c r="AC3392" s="8"/>
      <c r="AD3392" s="8"/>
      <c r="AE3392" s="8"/>
      <c r="AF3392" s="8"/>
      <c r="AG3392" s="8"/>
      <c r="AH3392" s="8"/>
      <c r="AI3392" s="8"/>
      <c r="AJ3392" s="8"/>
      <c r="AK3392" s="8"/>
    </row>
    <row r="3393" spans="1:37" ht="270.75">
      <c r="A3393" s="18">
        <v>7204</v>
      </c>
      <c r="B3393" s="19"/>
      <c r="C3393" s="28" t="s">
        <v>2651</v>
      </c>
      <c r="D3393" s="28" t="s">
        <v>23988</v>
      </c>
      <c r="E3393" s="22"/>
      <c r="F3393" s="22"/>
      <c r="G3393" s="22"/>
      <c r="H3393" s="23">
        <v>0</v>
      </c>
      <c r="I3393" s="22"/>
      <c r="J3393" s="23" t="s">
        <v>18202</v>
      </c>
      <c r="K3393" s="31">
        <v>43313</v>
      </c>
      <c r="L3393" s="23" t="s">
        <v>35</v>
      </c>
      <c r="M3393" s="22"/>
      <c r="N3393" s="22"/>
      <c r="O3393" s="22"/>
      <c r="P3393" s="24"/>
      <c r="Q3393" s="23" t="s">
        <v>18541</v>
      </c>
      <c r="R3393" s="22"/>
      <c r="S3393" s="33"/>
      <c r="T3393" s="26"/>
      <c r="U3393" s="26"/>
      <c r="V3393" s="22"/>
      <c r="W3393" s="27"/>
      <c r="X3393" s="8"/>
      <c r="Y3393" s="8"/>
      <c r="Z3393" s="8"/>
      <c r="AA3393" s="8"/>
      <c r="AB3393" s="8"/>
      <c r="AC3393" s="8"/>
      <c r="AD3393" s="8"/>
      <c r="AE3393" s="8"/>
      <c r="AF3393" s="8"/>
      <c r="AG3393" s="8"/>
      <c r="AH3393" s="8"/>
      <c r="AI3393" s="8"/>
      <c r="AJ3393" s="8"/>
      <c r="AK3393" s="8"/>
    </row>
    <row r="3394" spans="1:37" ht="225.75">
      <c r="A3394" s="18">
        <v>7205</v>
      </c>
      <c r="B3394" s="19"/>
      <c r="C3394" s="28" t="s">
        <v>2651</v>
      </c>
      <c r="D3394" s="28" t="s">
        <v>23989</v>
      </c>
      <c r="E3394" s="22"/>
      <c r="F3394" s="22"/>
      <c r="G3394" s="22"/>
      <c r="H3394" s="23">
        <v>0</v>
      </c>
      <c r="I3394" s="22"/>
      <c r="J3394" s="23" t="s">
        <v>18202</v>
      </c>
      <c r="K3394" s="31">
        <v>43313</v>
      </c>
      <c r="L3394" s="23" t="s">
        <v>35</v>
      </c>
      <c r="M3394" s="22"/>
      <c r="N3394" s="22"/>
      <c r="O3394" s="22"/>
      <c r="P3394" s="24"/>
      <c r="Q3394" s="23" t="s">
        <v>18541</v>
      </c>
      <c r="R3394" s="22"/>
      <c r="S3394" s="33"/>
      <c r="T3394" s="26"/>
      <c r="U3394" s="26"/>
      <c r="V3394" s="22"/>
      <c r="W3394" s="27"/>
      <c r="X3394" s="8"/>
      <c r="Y3394" s="8"/>
      <c r="Z3394" s="8"/>
      <c r="AA3394" s="8"/>
      <c r="AB3394" s="8"/>
      <c r="AC3394" s="8"/>
      <c r="AD3394" s="8"/>
      <c r="AE3394" s="8"/>
      <c r="AF3394" s="8"/>
      <c r="AG3394" s="8"/>
      <c r="AH3394" s="8"/>
      <c r="AI3394" s="8"/>
      <c r="AJ3394" s="8"/>
      <c r="AK3394" s="8"/>
    </row>
    <row r="3395" spans="1:37" ht="300.75">
      <c r="A3395" s="18">
        <v>7206</v>
      </c>
      <c r="B3395" s="19"/>
      <c r="C3395" s="28" t="s">
        <v>2651</v>
      </c>
      <c r="D3395" s="28" t="s">
        <v>23990</v>
      </c>
      <c r="E3395" s="22"/>
      <c r="F3395" s="22"/>
      <c r="G3395" s="22"/>
      <c r="H3395" s="23">
        <v>0</v>
      </c>
      <c r="I3395" s="22"/>
      <c r="J3395" s="23" t="s">
        <v>18202</v>
      </c>
      <c r="K3395" s="31">
        <v>43313</v>
      </c>
      <c r="L3395" s="23" t="s">
        <v>35</v>
      </c>
      <c r="M3395" s="22"/>
      <c r="N3395" s="22"/>
      <c r="O3395" s="22"/>
      <c r="P3395" s="24"/>
      <c r="Q3395" s="23" t="s">
        <v>18541</v>
      </c>
      <c r="R3395" s="22"/>
      <c r="S3395" s="33"/>
      <c r="T3395" s="26"/>
      <c r="U3395" s="26"/>
      <c r="V3395" s="22"/>
      <c r="W3395" s="27"/>
      <c r="X3395" s="8"/>
      <c r="Y3395" s="8"/>
      <c r="Z3395" s="8"/>
      <c r="AA3395" s="8"/>
      <c r="AB3395" s="8"/>
      <c r="AC3395" s="8"/>
      <c r="AD3395" s="8"/>
      <c r="AE3395" s="8"/>
      <c r="AF3395" s="8"/>
      <c r="AG3395" s="8"/>
      <c r="AH3395" s="8"/>
      <c r="AI3395" s="8"/>
      <c r="AJ3395" s="8"/>
      <c r="AK3395" s="8"/>
    </row>
    <row r="3396" spans="1:37" ht="330.75">
      <c r="A3396" s="18">
        <v>7207</v>
      </c>
      <c r="B3396" s="19"/>
      <c r="C3396" s="28" t="s">
        <v>2651</v>
      </c>
      <c r="D3396" s="28" t="s">
        <v>23991</v>
      </c>
      <c r="E3396" s="22"/>
      <c r="F3396" s="22"/>
      <c r="G3396" s="22"/>
      <c r="H3396" s="23">
        <v>0</v>
      </c>
      <c r="I3396" s="22"/>
      <c r="J3396" s="23" t="s">
        <v>18202</v>
      </c>
      <c r="K3396" s="31">
        <v>43313</v>
      </c>
      <c r="L3396" s="23" t="s">
        <v>35</v>
      </c>
      <c r="M3396" s="22"/>
      <c r="N3396" s="22"/>
      <c r="O3396" s="22"/>
      <c r="P3396" s="24"/>
      <c r="Q3396" s="23" t="s">
        <v>18541</v>
      </c>
      <c r="R3396" s="22"/>
      <c r="S3396" s="33"/>
      <c r="T3396" s="26"/>
      <c r="U3396" s="26"/>
      <c r="V3396" s="22"/>
      <c r="W3396" s="27"/>
      <c r="X3396" s="8"/>
      <c r="Y3396" s="8"/>
      <c r="Z3396" s="8"/>
      <c r="AA3396" s="8"/>
      <c r="AB3396" s="8"/>
      <c r="AC3396" s="8"/>
      <c r="AD3396" s="8"/>
      <c r="AE3396" s="8"/>
      <c r="AF3396" s="8"/>
      <c r="AG3396" s="8"/>
      <c r="AH3396" s="8"/>
      <c r="AI3396" s="8"/>
      <c r="AJ3396" s="8"/>
      <c r="AK3396" s="8"/>
    </row>
    <row r="3397" spans="1:37" ht="135.75">
      <c r="A3397" s="18">
        <v>7209</v>
      </c>
      <c r="B3397" s="19"/>
      <c r="C3397" s="28" t="s">
        <v>23992</v>
      </c>
      <c r="D3397" s="28" t="s">
        <v>23993</v>
      </c>
      <c r="E3397" s="22"/>
      <c r="F3397" s="22"/>
      <c r="G3397" s="22"/>
      <c r="H3397" s="23">
        <v>0</v>
      </c>
      <c r="I3397" s="22"/>
      <c r="J3397" s="23" t="s">
        <v>18202</v>
      </c>
      <c r="K3397" s="22"/>
      <c r="L3397" s="23" t="s">
        <v>17409</v>
      </c>
      <c r="M3397" s="22"/>
      <c r="N3397" s="22"/>
      <c r="O3397" s="22"/>
      <c r="P3397" s="24"/>
      <c r="Q3397" s="22"/>
      <c r="R3397" s="23" t="s">
        <v>23994</v>
      </c>
      <c r="S3397" s="25"/>
      <c r="T3397" s="26"/>
      <c r="U3397" s="32" t="s">
        <v>545</v>
      </c>
      <c r="V3397" s="22"/>
      <c r="W3397" s="27"/>
      <c r="X3397" s="8"/>
      <c r="Y3397" s="8"/>
      <c r="Z3397" s="8"/>
      <c r="AA3397" s="8"/>
      <c r="AB3397" s="8"/>
      <c r="AC3397" s="8"/>
      <c r="AD3397" s="8"/>
      <c r="AE3397" s="8"/>
      <c r="AF3397" s="8"/>
      <c r="AG3397" s="8"/>
      <c r="AH3397" s="8"/>
      <c r="AI3397" s="8"/>
      <c r="AJ3397" s="8"/>
      <c r="AK3397" s="8"/>
    </row>
    <row r="3398" spans="1:37" ht="120.75">
      <c r="A3398" s="18">
        <v>7212</v>
      </c>
      <c r="B3398" s="19"/>
      <c r="C3398" s="28" t="s">
        <v>23995</v>
      </c>
      <c r="D3398" s="28" t="s">
        <v>23996</v>
      </c>
      <c r="E3398" s="22"/>
      <c r="F3398" s="23" t="s">
        <v>415</v>
      </c>
      <c r="G3398" s="22"/>
      <c r="H3398" s="23">
        <v>0</v>
      </c>
      <c r="I3398" s="22"/>
      <c r="J3398" s="23" t="s">
        <v>18202</v>
      </c>
      <c r="K3398" s="22"/>
      <c r="L3398" s="23" t="s">
        <v>20770</v>
      </c>
      <c r="M3398" s="23" t="s">
        <v>11857</v>
      </c>
      <c r="N3398" s="22"/>
      <c r="O3398" s="22"/>
      <c r="P3398" s="24"/>
      <c r="Q3398" s="23" t="s">
        <v>29</v>
      </c>
      <c r="R3398" s="23" t="s">
        <v>30</v>
      </c>
      <c r="S3398" s="25"/>
      <c r="T3398" s="26"/>
      <c r="U3398" s="26"/>
      <c r="V3398" s="22"/>
      <c r="W3398" s="27"/>
      <c r="X3398" s="8"/>
      <c r="Y3398" s="8"/>
      <c r="Z3398" s="8"/>
      <c r="AA3398" s="8"/>
      <c r="AB3398" s="8"/>
      <c r="AC3398" s="8"/>
      <c r="AD3398" s="8"/>
      <c r="AE3398" s="8"/>
      <c r="AF3398" s="8"/>
      <c r="AG3398" s="8"/>
      <c r="AH3398" s="8"/>
      <c r="AI3398" s="8"/>
      <c r="AJ3398" s="8"/>
      <c r="AK3398" s="8"/>
    </row>
    <row r="3399" spans="1:37" ht="165.75">
      <c r="A3399" s="18">
        <v>7213</v>
      </c>
      <c r="B3399" s="19"/>
      <c r="C3399" s="28" t="s">
        <v>23997</v>
      </c>
      <c r="D3399" s="28" t="s">
        <v>23998</v>
      </c>
      <c r="E3399" s="22"/>
      <c r="F3399" s="23" t="s">
        <v>108</v>
      </c>
      <c r="G3399" s="23" t="s">
        <v>18246</v>
      </c>
      <c r="H3399" s="23">
        <v>0</v>
      </c>
      <c r="I3399" s="22"/>
      <c r="J3399" s="23" t="s">
        <v>18202</v>
      </c>
      <c r="K3399" s="29">
        <v>43497</v>
      </c>
      <c r="L3399" s="23" t="s">
        <v>20770</v>
      </c>
      <c r="M3399" s="22"/>
      <c r="N3399" s="23" t="s">
        <v>18905</v>
      </c>
      <c r="O3399" s="22"/>
      <c r="P3399" s="24"/>
      <c r="Q3399" s="23" t="s">
        <v>29</v>
      </c>
      <c r="R3399" s="23" t="s">
        <v>30</v>
      </c>
      <c r="S3399" s="25"/>
      <c r="T3399" s="26"/>
      <c r="U3399" s="26"/>
      <c r="V3399" s="22"/>
      <c r="W3399" s="27"/>
      <c r="X3399" s="8"/>
      <c r="Y3399" s="8"/>
      <c r="Z3399" s="8"/>
      <c r="AA3399" s="8"/>
      <c r="AB3399" s="8"/>
      <c r="AC3399" s="8"/>
      <c r="AD3399" s="8"/>
      <c r="AE3399" s="8"/>
      <c r="AF3399" s="8"/>
      <c r="AG3399" s="8"/>
      <c r="AH3399" s="8"/>
      <c r="AI3399" s="8"/>
      <c r="AJ3399" s="8"/>
      <c r="AK3399" s="8"/>
    </row>
    <row r="3400" spans="1:37" ht="105.75">
      <c r="A3400" s="18">
        <v>7214</v>
      </c>
      <c r="B3400" s="19"/>
      <c r="C3400" s="28" t="s">
        <v>23999</v>
      </c>
      <c r="D3400" s="28" t="s">
        <v>24000</v>
      </c>
      <c r="E3400" s="22"/>
      <c r="F3400" s="22"/>
      <c r="G3400" s="22"/>
      <c r="H3400" s="23">
        <v>0</v>
      </c>
      <c r="I3400" s="22"/>
      <c r="J3400" s="23" t="s">
        <v>18202</v>
      </c>
      <c r="K3400" s="22"/>
      <c r="L3400" s="23" t="s">
        <v>20770</v>
      </c>
      <c r="M3400" s="22"/>
      <c r="N3400" s="22"/>
      <c r="O3400" s="22"/>
      <c r="P3400" s="24"/>
      <c r="Q3400" s="23" t="s">
        <v>29</v>
      </c>
      <c r="R3400" s="23" t="s">
        <v>30</v>
      </c>
      <c r="S3400" s="25"/>
      <c r="T3400" s="26"/>
      <c r="U3400" s="26"/>
      <c r="V3400" s="22"/>
      <c r="W3400" s="27"/>
      <c r="X3400" s="8"/>
      <c r="Y3400" s="8"/>
      <c r="Z3400" s="8"/>
      <c r="AA3400" s="8"/>
      <c r="AB3400" s="8"/>
      <c r="AC3400" s="8"/>
      <c r="AD3400" s="8"/>
      <c r="AE3400" s="8"/>
      <c r="AF3400" s="8"/>
      <c r="AG3400" s="8"/>
      <c r="AH3400" s="8"/>
      <c r="AI3400" s="8"/>
      <c r="AJ3400" s="8"/>
      <c r="AK3400" s="8"/>
    </row>
    <row r="3401" spans="1:37" ht="90.75">
      <c r="A3401" s="18">
        <v>7215</v>
      </c>
      <c r="B3401" s="19"/>
      <c r="C3401" s="28" t="s">
        <v>24001</v>
      </c>
      <c r="D3401" s="28" t="s">
        <v>24002</v>
      </c>
      <c r="E3401" s="22"/>
      <c r="F3401" s="22"/>
      <c r="G3401" s="22"/>
      <c r="H3401" s="23">
        <v>0</v>
      </c>
      <c r="I3401" s="22"/>
      <c r="J3401" s="23" t="s">
        <v>18202</v>
      </c>
      <c r="K3401" s="22"/>
      <c r="L3401" s="23" t="s">
        <v>20770</v>
      </c>
      <c r="M3401" s="22"/>
      <c r="N3401" s="22"/>
      <c r="O3401" s="22"/>
      <c r="P3401" s="24"/>
      <c r="Q3401" s="23" t="s">
        <v>29</v>
      </c>
      <c r="R3401" s="23" t="s">
        <v>30</v>
      </c>
      <c r="S3401" s="25"/>
      <c r="T3401" s="26"/>
      <c r="U3401" s="26"/>
      <c r="V3401" s="22"/>
      <c r="W3401" s="27"/>
      <c r="X3401" s="8"/>
      <c r="Y3401" s="8"/>
      <c r="Z3401" s="8"/>
      <c r="AA3401" s="8"/>
      <c r="AB3401" s="8"/>
      <c r="AC3401" s="8"/>
      <c r="AD3401" s="8"/>
      <c r="AE3401" s="8"/>
      <c r="AF3401" s="8"/>
      <c r="AG3401" s="8"/>
      <c r="AH3401" s="8"/>
      <c r="AI3401" s="8"/>
      <c r="AJ3401" s="8"/>
      <c r="AK3401" s="8"/>
    </row>
    <row r="3402" spans="1:37" ht="105.75">
      <c r="A3402" s="18">
        <v>7216</v>
      </c>
      <c r="B3402" s="19"/>
      <c r="C3402" s="28" t="s">
        <v>24003</v>
      </c>
      <c r="D3402" s="28" t="s">
        <v>24004</v>
      </c>
      <c r="E3402" s="22"/>
      <c r="F3402" s="22"/>
      <c r="G3402" s="22"/>
      <c r="H3402" s="23">
        <v>0</v>
      </c>
      <c r="I3402" s="22"/>
      <c r="J3402" s="23" t="s">
        <v>18202</v>
      </c>
      <c r="K3402" s="22"/>
      <c r="L3402" s="23" t="s">
        <v>219</v>
      </c>
      <c r="M3402" s="22"/>
      <c r="N3402" s="22"/>
      <c r="O3402" s="22"/>
      <c r="P3402" s="24"/>
      <c r="Q3402" s="22"/>
      <c r="R3402" s="23" t="s">
        <v>24005</v>
      </c>
      <c r="S3402" s="25"/>
      <c r="T3402" s="26"/>
      <c r="U3402" s="32" t="s">
        <v>545</v>
      </c>
      <c r="V3402" s="22"/>
      <c r="W3402" s="27"/>
      <c r="X3402" s="8"/>
      <c r="Y3402" s="8"/>
      <c r="Z3402" s="8"/>
      <c r="AA3402" s="8"/>
      <c r="AB3402" s="8"/>
      <c r="AC3402" s="8"/>
      <c r="AD3402" s="8"/>
      <c r="AE3402" s="8"/>
      <c r="AF3402" s="8"/>
      <c r="AG3402" s="8"/>
      <c r="AH3402" s="8"/>
      <c r="AI3402" s="8"/>
      <c r="AJ3402" s="8"/>
      <c r="AK3402" s="8"/>
    </row>
    <row r="3403" spans="1:37" ht="210.75">
      <c r="A3403" s="18">
        <v>7217</v>
      </c>
      <c r="B3403" s="19"/>
      <c r="C3403" s="28" t="s">
        <v>24006</v>
      </c>
      <c r="D3403" s="28" t="s">
        <v>24007</v>
      </c>
      <c r="E3403" s="22"/>
      <c r="F3403" s="22"/>
      <c r="G3403" s="22"/>
      <c r="H3403" s="23">
        <v>0</v>
      </c>
      <c r="I3403" s="22"/>
      <c r="J3403" s="23" t="s">
        <v>18202</v>
      </c>
      <c r="K3403" s="22"/>
      <c r="L3403" s="23" t="s">
        <v>18219</v>
      </c>
      <c r="M3403" s="22"/>
      <c r="N3403" s="22"/>
      <c r="O3403" s="22"/>
      <c r="P3403" s="24"/>
      <c r="Q3403" s="23" t="s">
        <v>36</v>
      </c>
      <c r="R3403" s="23" t="s">
        <v>37</v>
      </c>
      <c r="S3403" s="25"/>
      <c r="T3403" s="26"/>
      <c r="U3403" s="26"/>
      <c r="V3403" s="22"/>
      <c r="W3403" s="27"/>
      <c r="X3403" s="8"/>
      <c r="Y3403" s="8"/>
      <c r="Z3403" s="8"/>
      <c r="AA3403" s="8"/>
      <c r="AB3403" s="8"/>
      <c r="AC3403" s="8"/>
      <c r="AD3403" s="8"/>
      <c r="AE3403" s="8"/>
      <c r="AF3403" s="8"/>
      <c r="AG3403" s="8"/>
      <c r="AH3403" s="8"/>
      <c r="AI3403" s="8"/>
      <c r="AJ3403" s="8"/>
      <c r="AK3403" s="8"/>
    </row>
    <row r="3404" spans="1:37" ht="90.75">
      <c r="A3404" s="18">
        <v>7218</v>
      </c>
      <c r="B3404" s="19"/>
      <c r="C3404" s="28" t="s">
        <v>24008</v>
      </c>
      <c r="D3404" s="28" t="s">
        <v>24009</v>
      </c>
      <c r="E3404" s="22"/>
      <c r="F3404" s="23" t="s">
        <v>50</v>
      </c>
      <c r="G3404" s="22"/>
      <c r="H3404" s="23">
        <v>0</v>
      </c>
      <c r="I3404" s="22"/>
      <c r="J3404" s="23" t="s">
        <v>18202</v>
      </c>
      <c r="K3404" s="22"/>
      <c r="L3404" s="23" t="s">
        <v>18219</v>
      </c>
      <c r="M3404" s="23" t="s">
        <v>11857</v>
      </c>
      <c r="N3404" s="22"/>
      <c r="O3404" s="22"/>
      <c r="P3404" s="24"/>
      <c r="Q3404" s="23" t="s">
        <v>29</v>
      </c>
      <c r="R3404" s="23" t="s">
        <v>30</v>
      </c>
      <c r="S3404" s="25"/>
      <c r="T3404" s="26"/>
      <c r="U3404" s="26"/>
      <c r="V3404" s="22"/>
      <c r="W3404" s="27"/>
      <c r="X3404" s="8"/>
      <c r="Y3404" s="8"/>
      <c r="Z3404" s="8"/>
      <c r="AA3404" s="8"/>
      <c r="AB3404" s="8"/>
      <c r="AC3404" s="8"/>
      <c r="AD3404" s="8"/>
      <c r="AE3404" s="8"/>
      <c r="AF3404" s="8"/>
      <c r="AG3404" s="8"/>
      <c r="AH3404" s="8"/>
      <c r="AI3404" s="8"/>
      <c r="AJ3404" s="8"/>
      <c r="AK3404" s="8"/>
    </row>
    <row r="3405" spans="1:37" ht="30.75">
      <c r="A3405" s="18">
        <v>7219</v>
      </c>
      <c r="B3405" s="19"/>
      <c r="C3405" s="28" t="s">
        <v>24010</v>
      </c>
      <c r="D3405" s="28" t="s">
        <v>9953</v>
      </c>
      <c r="E3405" s="22"/>
      <c r="F3405" s="22"/>
      <c r="G3405" s="22"/>
      <c r="H3405" s="23">
        <v>0</v>
      </c>
      <c r="I3405" s="22"/>
      <c r="J3405" s="23" t="s">
        <v>18202</v>
      </c>
      <c r="K3405" s="22"/>
      <c r="L3405" s="23" t="s">
        <v>18219</v>
      </c>
      <c r="M3405" s="22"/>
      <c r="N3405" s="22"/>
      <c r="O3405" s="22"/>
      <c r="P3405" s="24"/>
      <c r="Q3405" s="23" t="s">
        <v>29</v>
      </c>
      <c r="R3405" s="23" t="s">
        <v>30</v>
      </c>
      <c r="S3405" s="25"/>
      <c r="T3405" s="26"/>
      <c r="U3405" s="26"/>
      <c r="V3405" s="22"/>
      <c r="W3405" s="27"/>
      <c r="X3405" s="8"/>
      <c r="Y3405" s="8"/>
      <c r="Z3405" s="8"/>
      <c r="AA3405" s="8"/>
      <c r="AB3405" s="8"/>
      <c r="AC3405" s="8"/>
      <c r="AD3405" s="8"/>
      <c r="AE3405" s="8"/>
      <c r="AF3405" s="8"/>
      <c r="AG3405" s="8"/>
      <c r="AH3405" s="8"/>
      <c r="AI3405" s="8"/>
      <c r="AJ3405" s="8"/>
      <c r="AK3405" s="8"/>
    </row>
    <row r="3406" spans="1:37" ht="75.75">
      <c r="A3406" s="18">
        <v>7220</v>
      </c>
      <c r="B3406" s="19"/>
      <c r="C3406" s="28" t="s">
        <v>24011</v>
      </c>
      <c r="D3406" s="28" t="s">
        <v>24012</v>
      </c>
      <c r="E3406" s="22"/>
      <c r="F3406" s="23" t="s">
        <v>3494</v>
      </c>
      <c r="G3406" s="22"/>
      <c r="H3406" s="23">
        <v>0</v>
      </c>
      <c r="I3406" s="22"/>
      <c r="J3406" s="23" t="s">
        <v>18202</v>
      </c>
      <c r="K3406" s="29">
        <v>43497</v>
      </c>
      <c r="L3406" s="23" t="s">
        <v>96</v>
      </c>
      <c r="M3406" s="22"/>
      <c r="N3406" s="23" t="s">
        <v>24013</v>
      </c>
      <c r="O3406" s="22"/>
      <c r="P3406" s="24"/>
      <c r="Q3406" s="23" t="s">
        <v>18392</v>
      </c>
      <c r="R3406" s="23" t="s">
        <v>127</v>
      </c>
      <c r="S3406" s="25"/>
      <c r="T3406" s="26"/>
      <c r="U3406" s="26"/>
      <c r="V3406" s="22"/>
      <c r="W3406" s="27"/>
      <c r="X3406" s="8"/>
      <c r="Y3406" s="8"/>
      <c r="Z3406" s="8"/>
      <c r="AA3406" s="8"/>
      <c r="AB3406" s="8"/>
      <c r="AC3406" s="8"/>
      <c r="AD3406" s="8"/>
      <c r="AE3406" s="8"/>
      <c r="AF3406" s="8"/>
      <c r="AG3406" s="8"/>
      <c r="AH3406" s="8"/>
      <c r="AI3406" s="8"/>
      <c r="AJ3406" s="8"/>
      <c r="AK3406" s="8"/>
    </row>
    <row r="3407" spans="1:37" ht="75.75">
      <c r="A3407" s="18">
        <v>7221</v>
      </c>
      <c r="B3407" s="19"/>
      <c r="C3407" s="28" t="s">
        <v>24014</v>
      </c>
      <c r="D3407" s="28" t="s">
        <v>12832</v>
      </c>
      <c r="E3407" s="22"/>
      <c r="F3407" s="22"/>
      <c r="G3407" s="22"/>
      <c r="H3407" s="23">
        <v>0</v>
      </c>
      <c r="I3407" s="22"/>
      <c r="J3407" s="23" t="s">
        <v>18202</v>
      </c>
      <c r="K3407" s="22"/>
      <c r="L3407" s="23" t="s">
        <v>20770</v>
      </c>
      <c r="M3407" s="22"/>
      <c r="N3407" s="22"/>
      <c r="O3407" s="22"/>
      <c r="P3407" s="24"/>
      <c r="Q3407" s="23" t="s">
        <v>29</v>
      </c>
      <c r="R3407" s="23" t="s">
        <v>30</v>
      </c>
      <c r="S3407" s="25"/>
      <c r="T3407" s="26"/>
      <c r="U3407" s="26"/>
      <c r="V3407" s="22"/>
      <c r="W3407" s="27"/>
      <c r="X3407" s="8"/>
      <c r="Y3407" s="8"/>
      <c r="Z3407" s="8"/>
      <c r="AA3407" s="8"/>
      <c r="AB3407" s="8"/>
      <c r="AC3407" s="8"/>
      <c r="AD3407" s="8"/>
      <c r="AE3407" s="8"/>
      <c r="AF3407" s="8"/>
      <c r="AG3407" s="8"/>
      <c r="AH3407" s="8"/>
      <c r="AI3407" s="8"/>
      <c r="AJ3407" s="8"/>
      <c r="AK3407" s="8"/>
    </row>
    <row r="3408" spans="1:37" ht="75.75">
      <c r="A3408" s="18">
        <v>7222</v>
      </c>
      <c r="B3408" s="19"/>
      <c r="C3408" s="28" t="s">
        <v>24014</v>
      </c>
      <c r="D3408" s="28" t="s">
        <v>24015</v>
      </c>
      <c r="E3408" s="22"/>
      <c r="F3408" s="22"/>
      <c r="G3408" s="22"/>
      <c r="H3408" s="23">
        <v>0</v>
      </c>
      <c r="I3408" s="22"/>
      <c r="J3408" s="23" t="s">
        <v>18202</v>
      </c>
      <c r="K3408" s="22"/>
      <c r="L3408" s="23" t="s">
        <v>20770</v>
      </c>
      <c r="M3408" s="22"/>
      <c r="N3408" s="22"/>
      <c r="O3408" s="22"/>
      <c r="P3408" s="24"/>
      <c r="Q3408" s="23" t="s">
        <v>29</v>
      </c>
      <c r="R3408" s="23" t="s">
        <v>30</v>
      </c>
      <c r="S3408" s="25"/>
      <c r="T3408" s="26"/>
      <c r="U3408" s="26"/>
      <c r="V3408" s="22"/>
      <c r="W3408" s="27"/>
      <c r="X3408" s="8"/>
      <c r="Y3408" s="8"/>
      <c r="Z3408" s="8"/>
      <c r="AA3408" s="8"/>
      <c r="AB3408" s="8"/>
      <c r="AC3408" s="8"/>
      <c r="AD3408" s="8"/>
      <c r="AE3408" s="8"/>
      <c r="AF3408" s="8"/>
      <c r="AG3408" s="8"/>
      <c r="AH3408" s="8"/>
      <c r="AI3408" s="8"/>
      <c r="AJ3408" s="8"/>
      <c r="AK3408" s="8"/>
    </row>
    <row r="3409" spans="1:37" ht="105.75">
      <c r="A3409" s="18">
        <v>7223</v>
      </c>
      <c r="B3409" s="19"/>
      <c r="C3409" s="28" t="s">
        <v>24014</v>
      </c>
      <c r="D3409" s="28" t="s">
        <v>24016</v>
      </c>
      <c r="E3409" s="22"/>
      <c r="F3409" s="22"/>
      <c r="G3409" s="22"/>
      <c r="H3409" s="23">
        <v>0</v>
      </c>
      <c r="I3409" s="22"/>
      <c r="J3409" s="23" t="s">
        <v>18202</v>
      </c>
      <c r="K3409" s="22"/>
      <c r="L3409" s="23" t="s">
        <v>20770</v>
      </c>
      <c r="M3409" s="22"/>
      <c r="N3409" s="22"/>
      <c r="O3409" s="22"/>
      <c r="P3409" s="24"/>
      <c r="Q3409" s="23" t="s">
        <v>29</v>
      </c>
      <c r="R3409" s="23" t="s">
        <v>30</v>
      </c>
      <c r="S3409" s="25"/>
      <c r="T3409" s="26"/>
      <c r="U3409" s="26"/>
      <c r="V3409" s="22"/>
      <c r="W3409" s="27"/>
      <c r="X3409" s="8"/>
      <c r="Y3409" s="8"/>
      <c r="Z3409" s="8"/>
      <c r="AA3409" s="8"/>
      <c r="AB3409" s="8"/>
      <c r="AC3409" s="8"/>
      <c r="AD3409" s="8"/>
      <c r="AE3409" s="8"/>
      <c r="AF3409" s="8"/>
      <c r="AG3409" s="8"/>
      <c r="AH3409" s="8"/>
      <c r="AI3409" s="8"/>
      <c r="AJ3409" s="8"/>
      <c r="AK3409" s="8"/>
    </row>
    <row r="3410" spans="1:37" ht="135.75">
      <c r="A3410" s="18">
        <v>7224</v>
      </c>
      <c r="B3410" s="19"/>
      <c r="C3410" s="28" t="s">
        <v>24014</v>
      </c>
      <c r="D3410" s="28" t="s">
        <v>24017</v>
      </c>
      <c r="E3410" s="22"/>
      <c r="F3410" s="22"/>
      <c r="G3410" s="22"/>
      <c r="H3410" s="23">
        <v>0</v>
      </c>
      <c r="I3410" s="22"/>
      <c r="J3410" s="23" t="s">
        <v>18202</v>
      </c>
      <c r="K3410" s="22"/>
      <c r="L3410" s="23" t="s">
        <v>20770</v>
      </c>
      <c r="M3410" s="22"/>
      <c r="N3410" s="22"/>
      <c r="O3410" s="22"/>
      <c r="P3410" s="24"/>
      <c r="Q3410" s="23" t="s">
        <v>29</v>
      </c>
      <c r="R3410" s="23" t="s">
        <v>30</v>
      </c>
      <c r="S3410" s="25"/>
      <c r="T3410" s="26"/>
      <c r="U3410" s="26"/>
      <c r="V3410" s="22"/>
      <c r="W3410" s="27"/>
      <c r="X3410" s="8"/>
      <c r="Y3410" s="8"/>
      <c r="Z3410" s="8"/>
      <c r="AA3410" s="8"/>
      <c r="AB3410" s="8"/>
      <c r="AC3410" s="8"/>
      <c r="AD3410" s="8"/>
      <c r="AE3410" s="8"/>
      <c r="AF3410" s="8"/>
      <c r="AG3410" s="8"/>
      <c r="AH3410" s="8"/>
      <c r="AI3410" s="8"/>
      <c r="AJ3410" s="8"/>
      <c r="AK3410" s="8"/>
    </row>
    <row r="3411" spans="1:37" ht="105.75">
      <c r="A3411" s="18">
        <v>7225</v>
      </c>
      <c r="B3411" s="19"/>
      <c r="C3411" s="28" t="s">
        <v>24014</v>
      </c>
      <c r="D3411" s="28" t="s">
        <v>24018</v>
      </c>
      <c r="E3411" s="22"/>
      <c r="F3411" s="23" t="s">
        <v>50</v>
      </c>
      <c r="G3411" s="23" t="s">
        <v>24019</v>
      </c>
      <c r="H3411" s="23">
        <v>0</v>
      </c>
      <c r="I3411" s="22"/>
      <c r="J3411" s="23" t="s">
        <v>18202</v>
      </c>
      <c r="K3411" s="29">
        <v>43497</v>
      </c>
      <c r="L3411" s="23" t="s">
        <v>20770</v>
      </c>
      <c r="M3411" s="22"/>
      <c r="N3411" s="23" t="s">
        <v>19824</v>
      </c>
      <c r="O3411" s="22"/>
      <c r="P3411" s="24"/>
      <c r="Q3411" s="23" t="s">
        <v>29</v>
      </c>
      <c r="R3411" s="23" t="s">
        <v>30</v>
      </c>
      <c r="S3411" s="25"/>
      <c r="T3411" s="26"/>
      <c r="U3411" s="26"/>
      <c r="V3411" s="22"/>
      <c r="W3411" s="27"/>
      <c r="X3411" s="8"/>
      <c r="Y3411" s="8"/>
      <c r="Z3411" s="8"/>
      <c r="AA3411" s="8"/>
      <c r="AB3411" s="8"/>
      <c r="AC3411" s="8"/>
      <c r="AD3411" s="8"/>
      <c r="AE3411" s="8"/>
      <c r="AF3411" s="8"/>
      <c r="AG3411" s="8"/>
      <c r="AH3411" s="8"/>
      <c r="AI3411" s="8"/>
      <c r="AJ3411" s="8"/>
      <c r="AK3411" s="8"/>
    </row>
    <row r="3412" spans="1:37" ht="120.75">
      <c r="A3412" s="18">
        <v>7226</v>
      </c>
      <c r="B3412" s="19"/>
      <c r="C3412" s="28" t="s">
        <v>24020</v>
      </c>
      <c r="D3412" s="28" t="s">
        <v>24021</v>
      </c>
      <c r="E3412" s="22"/>
      <c r="F3412" s="22"/>
      <c r="G3412" s="22"/>
      <c r="H3412" s="23">
        <v>0</v>
      </c>
      <c r="I3412" s="22"/>
      <c r="J3412" s="23" t="s">
        <v>18202</v>
      </c>
      <c r="K3412" s="22"/>
      <c r="L3412" s="23" t="s">
        <v>20770</v>
      </c>
      <c r="M3412" s="22"/>
      <c r="N3412" s="22"/>
      <c r="O3412" s="22"/>
      <c r="P3412" s="24"/>
      <c r="Q3412" s="40" t="s">
        <v>29</v>
      </c>
      <c r="R3412" s="23" t="s">
        <v>30</v>
      </c>
      <c r="S3412" s="25"/>
      <c r="T3412" s="26"/>
      <c r="U3412" s="26"/>
      <c r="V3412" s="22"/>
      <c r="W3412" s="27"/>
      <c r="X3412" s="8"/>
      <c r="Y3412" s="8"/>
      <c r="Z3412" s="8"/>
      <c r="AA3412" s="8"/>
      <c r="AB3412" s="8"/>
      <c r="AC3412" s="8"/>
      <c r="AD3412" s="8"/>
      <c r="AE3412" s="8"/>
      <c r="AF3412" s="8"/>
      <c r="AG3412" s="8"/>
      <c r="AH3412" s="8"/>
      <c r="AI3412" s="8"/>
      <c r="AJ3412" s="8"/>
      <c r="AK3412" s="8"/>
    </row>
    <row r="3413" spans="1:37" ht="165.75">
      <c r="A3413" s="18">
        <v>7227</v>
      </c>
      <c r="B3413" s="19"/>
      <c r="C3413" s="28" t="s">
        <v>24022</v>
      </c>
      <c r="D3413" s="28" t="s">
        <v>13158</v>
      </c>
      <c r="E3413" s="22"/>
      <c r="F3413" s="23" t="s">
        <v>108</v>
      </c>
      <c r="G3413" s="23" t="s">
        <v>24023</v>
      </c>
      <c r="H3413" s="23">
        <v>0</v>
      </c>
      <c r="I3413" s="22"/>
      <c r="J3413" s="23" t="s">
        <v>18202</v>
      </c>
      <c r="K3413" s="29">
        <v>43497</v>
      </c>
      <c r="L3413" s="23" t="s">
        <v>2053</v>
      </c>
      <c r="M3413" s="22"/>
      <c r="N3413" s="23" t="s">
        <v>19824</v>
      </c>
      <c r="O3413" s="22"/>
      <c r="P3413" s="24"/>
      <c r="Q3413" s="23" t="s">
        <v>29</v>
      </c>
      <c r="R3413" s="23" t="s">
        <v>30</v>
      </c>
      <c r="S3413" s="25"/>
      <c r="T3413" s="26"/>
      <c r="U3413" s="26"/>
      <c r="V3413" s="22"/>
      <c r="W3413" s="27"/>
      <c r="X3413" s="8"/>
      <c r="Y3413" s="8"/>
      <c r="Z3413" s="8"/>
      <c r="AA3413" s="8"/>
      <c r="AB3413" s="8"/>
      <c r="AC3413" s="8"/>
      <c r="AD3413" s="8"/>
      <c r="AE3413" s="8"/>
      <c r="AF3413" s="8"/>
      <c r="AG3413" s="8"/>
      <c r="AH3413" s="8"/>
      <c r="AI3413" s="8"/>
      <c r="AJ3413" s="8"/>
      <c r="AK3413" s="8"/>
    </row>
    <row r="3414" spans="1:37" ht="225.75">
      <c r="A3414" s="18">
        <v>7228</v>
      </c>
      <c r="B3414" s="19"/>
      <c r="C3414" s="28" t="s">
        <v>24024</v>
      </c>
      <c r="D3414" s="28" t="s">
        <v>24025</v>
      </c>
      <c r="E3414" s="22"/>
      <c r="F3414" s="23" t="s">
        <v>266</v>
      </c>
      <c r="G3414" s="23" t="s">
        <v>24026</v>
      </c>
      <c r="H3414" s="23">
        <v>0</v>
      </c>
      <c r="I3414" s="22"/>
      <c r="J3414" s="23" t="s">
        <v>18202</v>
      </c>
      <c r="K3414" s="29">
        <v>43497</v>
      </c>
      <c r="L3414" s="23" t="s">
        <v>2053</v>
      </c>
      <c r="M3414" s="22"/>
      <c r="N3414" s="23" t="s">
        <v>19824</v>
      </c>
      <c r="O3414" s="22"/>
      <c r="P3414" s="24"/>
      <c r="Q3414" s="23" t="s">
        <v>29</v>
      </c>
      <c r="R3414" s="23" t="s">
        <v>30</v>
      </c>
      <c r="S3414" s="25"/>
      <c r="T3414" s="26"/>
      <c r="U3414" s="26"/>
      <c r="V3414" s="22"/>
      <c r="W3414" s="27"/>
      <c r="X3414" s="8"/>
      <c r="Y3414" s="8"/>
      <c r="Z3414" s="8"/>
      <c r="AA3414" s="8"/>
      <c r="AB3414" s="8"/>
      <c r="AC3414" s="8"/>
      <c r="AD3414" s="8"/>
      <c r="AE3414" s="8"/>
      <c r="AF3414" s="8"/>
      <c r="AG3414" s="8"/>
      <c r="AH3414" s="8"/>
      <c r="AI3414" s="8"/>
      <c r="AJ3414" s="8"/>
      <c r="AK3414" s="8"/>
    </row>
    <row r="3415" spans="1:37" ht="90.75">
      <c r="A3415" s="18">
        <v>7230</v>
      </c>
      <c r="B3415" s="19"/>
      <c r="C3415" s="28" t="s">
        <v>24027</v>
      </c>
      <c r="D3415" s="28" t="s">
        <v>24028</v>
      </c>
      <c r="E3415" s="22"/>
      <c r="F3415" s="23" t="s">
        <v>50</v>
      </c>
      <c r="G3415" s="23" t="s">
        <v>24029</v>
      </c>
      <c r="H3415" s="23">
        <v>0</v>
      </c>
      <c r="I3415" s="22"/>
      <c r="J3415" s="23" t="s">
        <v>18202</v>
      </c>
      <c r="K3415" s="29">
        <v>43497</v>
      </c>
      <c r="L3415" s="23" t="s">
        <v>19617</v>
      </c>
      <c r="M3415" s="22"/>
      <c r="N3415" s="23" t="s">
        <v>534</v>
      </c>
      <c r="O3415" s="22"/>
      <c r="P3415" s="24"/>
      <c r="Q3415" s="23" t="s">
        <v>29</v>
      </c>
      <c r="R3415" s="23" t="s">
        <v>30</v>
      </c>
      <c r="S3415" s="25"/>
      <c r="T3415" s="26"/>
      <c r="U3415" s="26"/>
      <c r="V3415" s="22"/>
      <c r="W3415" s="27"/>
      <c r="X3415" s="8"/>
      <c r="Y3415" s="8"/>
      <c r="Z3415" s="8"/>
      <c r="AA3415" s="8"/>
      <c r="AB3415" s="8"/>
      <c r="AC3415" s="8"/>
      <c r="AD3415" s="8"/>
      <c r="AE3415" s="8"/>
      <c r="AF3415" s="8"/>
      <c r="AG3415" s="8"/>
      <c r="AH3415" s="8"/>
      <c r="AI3415" s="8"/>
      <c r="AJ3415" s="8"/>
      <c r="AK3415" s="8"/>
    </row>
    <row r="3416" spans="1:37" ht="105.75">
      <c r="A3416" s="18">
        <v>7231</v>
      </c>
      <c r="B3416" s="19"/>
      <c r="C3416" s="28" t="s">
        <v>24030</v>
      </c>
      <c r="D3416" s="28" t="s">
        <v>4324</v>
      </c>
      <c r="E3416" s="22"/>
      <c r="F3416" s="22"/>
      <c r="G3416" s="22"/>
      <c r="H3416" s="23">
        <v>0</v>
      </c>
      <c r="I3416" s="22"/>
      <c r="J3416" s="23" t="s">
        <v>18202</v>
      </c>
      <c r="K3416" s="22"/>
      <c r="L3416" s="23" t="s">
        <v>219</v>
      </c>
      <c r="M3416" s="22"/>
      <c r="N3416" s="22"/>
      <c r="O3416" s="22"/>
      <c r="P3416" s="24"/>
      <c r="Q3416" s="22"/>
      <c r="R3416" s="23" t="s">
        <v>12731</v>
      </c>
      <c r="S3416" s="25"/>
      <c r="T3416" s="26"/>
      <c r="U3416" s="32" t="s">
        <v>545</v>
      </c>
      <c r="V3416" s="22"/>
      <c r="W3416" s="27"/>
      <c r="X3416" s="8"/>
      <c r="Y3416" s="8"/>
      <c r="Z3416" s="8"/>
      <c r="AA3416" s="8"/>
      <c r="AB3416" s="8"/>
      <c r="AC3416" s="8"/>
      <c r="AD3416" s="8"/>
      <c r="AE3416" s="8"/>
      <c r="AF3416" s="8"/>
      <c r="AG3416" s="8"/>
      <c r="AH3416" s="8"/>
      <c r="AI3416" s="8"/>
      <c r="AJ3416" s="8"/>
      <c r="AK3416" s="8"/>
    </row>
    <row r="3417" spans="1:37" ht="105.75">
      <c r="A3417" s="18">
        <v>7233</v>
      </c>
      <c r="B3417" s="19"/>
      <c r="C3417" s="28" t="s">
        <v>3374</v>
      </c>
      <c r="D3417" s="28" t="s">
        <v>24031</v>
      </c>
      <c r="E3417" s="22"/>
      <c r="F3417" s="23" t="s">
        <v>50</v>
      </c>
      <c r="G3417" s="23" t="s">
        <v>20309</v>
      </c>
      <c r="H3417" s="23">
        <v>0</v>
      </c>
      <c r="I3417" s="22"/>
      <c r="J3417" s="23" t="s">
        <v>18202</v>
      </c>
      <c r="K3417" s="29">
        <v>43497</v>
      </c>
      <c r="L3417" s="23" t="s">
        <v>19617</v>
      </c>
      <c r="M3417" s="22"/>
      <c r="N3417" s="23" t="s">
        <v>534</v>
      </c>
      <c r="O3417" s="22"/>
      <c r="P3417" s="24"/>
      <c r="Q3417" s="23" t="s">
        <v>29</v>
      </c>
      <c r="R3417" s="23" t="s">
        <v>30</v>
      </c>
      <c r="S3417" s="25"/>
      <c r="T3417" s="26"/>
      <c r="U3417" s="26"/>
      <c r="V3417" s="22"/>
      <c r="W3417" s="27"/>
      <c r="X3417" s="8"/>
      <c r="Y3417" s="8"/>
      <c r="Z3417" s="8"/>
      <c r="AA3417" s="8"/>
      <c r="AB3417" s="8"/>
      <c r="AC3417" s="8"/>
      <c r="AD3417" s="8"/>
      <c r="AE3417" s="8"/>
      <c r="AF3417" s="8"/>
      <c r="AG3417" s="8"/>
      <c r="AH3417" s="8"/>
      <c r="AI3417" s="8"/>
      <c r="AJ3417" s="8"/>
      <c r="AK3417" s="8"/>
    </row>
    <row r="3418" spans="1:37" ht="135.75">
      <c r="A3418" s="18">
        <v>7234</v>
      </c>
      <c r="B3418" s="19"/>
      <c r="C3418" s="28" t="s">
        <v>24032</v>
      </c>
      <c r="D3418" s="28" t="s">
        <v>24033</v>
      </c>
      <c r="E3418" s="22"/>
      <c r="F3418" s="23" t="s">
        <v>1628</v>
      </c>
      <c r="G3418" s="22"/>
      <c r="H3418" s="23">
        <v>0</v>
      </c>
      <c r="I3418" s="22"/>
      <c r="J3418" s="23" t="s">
        <v>18202</v>
      </c>
      <c r="K3418" s="22"/>
      <c r="L3418" s="23" t="s">
        <v>2053</v>
      </c>
      <c r="M3418" s="22"/>
      <c r="N3418" s="22"/>
      <c r="O3418" s="22"/>
      <c r="P3418" s="24"/>
      <c r="Q3418" s="23" t="s">
        <v>36</v>
      </c>
      <c r="R3418" s="23" t="s">
        <v>37</v>
      </c>
      <c r="S3418" s="25"/>
      <c r="T3418" s="26"/>
      <c r="U3418" s="26"/>
      <c r="V3418" s="22"/>
      <c r="W3418" s="27"/>
      <c r="X3418" s="8"/>
      <c r="Y3418" s="8"/>
      <c r="Z3418" s="8"/>
      <c r="AA3418" s="8"/>
      <c r="AB3418" s="8"/>
      <c r="AC3418" s="8"/>
      <c r="AD3418" s="8"/>
      <c r="AE3418" s="8"/>
      <c r="AF3418" s="8"/>
      <c r="AG3418" s="8"/>
      <c r="AH3418" s="8"/>
      <c r="AI3418" s="8"/>
      <c r="AJ3418" s="8"/>
      <c r="AK3418" s="8"/>
    </row>
    <row r="3419" spans="1:37" ht="195.75">
      <c r="A3419" s="18">
        <v>7236</v>
      </c>
      <c r="B3419" s="19"/>
      <c r="C3419" s="28" t="s">
        <v>24034</v>
      </c>
      <c r="D3419" s="28" t="s">
        <v>24035</v>
      </c>
      <c r="E3419" s="22"/>
      <c r="F3419" s="23" t="s">
        <v>22697</v>
      </c>
      <c r="G3419" s="23" t="s">
        <v>20097</v>
      </c>
      <c r="H3419" s="23">
        <v>0</v>
      </c>
      <c r="I3419" s="22"/>
      <c r="J3419" s="23" t="s">
        <v>18202</v>
      </c>
      <c r="K3419" s="29">
        <v>43497</v>
      </c>
      <c r="L3419" s="23" t="s">
        <v>19617</v>
      </c>
      <c r="M3419" s="22"/>
      <c r="N3419" s="23" t="s">
        <v>22698</v>
      </c>
      <c r="O3419" s="22"/>
      <c r="P3419" s="24"/>
      <c r="Q3419" s="23" t="s">
        <v>29</v>
      </c>
      <c r="R3419" s="23" t="s">
        <v>30</v>
      </c>
      <c r="S3419" s="25"/>
      <c r="T3419" s="26"/>
      <c r="U3419" s="26"/>
      <c r="V3419" s="22"/>
      <c r="W3419" s="27"/>
      <c r="X3419" s="8"/>
      <c r="Y3419" s="8"/>
      <c r="Z3419" s="8"/>
      <c r="AA3419" s="8"/>
      <c r="AB3419" s="8"/>
      <c r="AC3419" s="8"/>
      <c r="AD3419" s="8"/>
      <c r="AE3419" s="8"/>
      <c r="AF3419" s="8"/>
      <c r="AG3419" s="8"/>
      <c r="AH3419" s="8"/>
      <c r="AI3419" s="8"/>
      <c r="AJ3419" s="8"/>
      <c r="AK3419" s="8"/>
    </row>
    <row r="3420" spans="1:37" ht="120.75">
      <c r="A3420" s="18">
        <v>7239</v>
      </c>
      <c r="B3420" s="19"/>
      <c r="C3420" s="28" t="s">
        <v>24036</v>
      </c>
      <c r="D3420" s="28" t="s">
        <v>24037</v>
      </c>
      <c r="E3420" s="22"/>
      <c r="F3420" s="22"/>
      <c r="G3420" s="22"/>
      <c r="H3420" s="23">
        <v>0</v>
      </c>
      <c r="I3420" s="22"/>
      <c r="J3420" s="23" t="s">
        <v>18202</v>
      </c>
      <c r="K3420" s="22"/>
      <c r="L3420" s="23" t="s">
        <v>2053</v>
      </c>
      <c r="M3420" s="22"/>
      <c r="N3420" s="22"/>
      <c r="O3420" s="22"/>
      <c r="P3420" s="24"/>
      <c r="Q3420" s="23" t="s">
        <v>29</v>
      </c>
      <c r="R3420" s="23" t="s">
        <v>30</v>
      </c>
      <c r="S3420" s="25"/>
      <c r="T3420" s="26"/>
      <c r="U3420" s="26"/>
      <c r="V3420" s="22"/>
      <c r="W3420" s="27"/>
      <c r="X3420" s="8"/>
      <c r="Y3420" s="8"/>
      <c r="Z3420" s="8"/>
      <c r="AA3420" s="8"/>
      <c r="AB3420" s="8"/>
      <c r="AC3420" s="8"/>
      <c r="AD3420" s="8"/>
      <c r="AE3420" s="8"/>
      <c r="AF3420" s="8"/>
      <c r="AG3420" s="8"/>
      <c r="AH3420" s="8"/>
      <c r="AI3420" s="8"/>
      <c r="AJ3420" s="8"/>
      <c r="AK3420" s="8"/>
    </row>
    <row r="3421" spans="1:37" ht="90.75">
      <c r="A3421" s="18">
        <v>7240</v>
      </c>
      <c r="B3421" s="19"/>
      <c r="C3421" s="28" t="s">
        <v>24038</v>
      </c>
      <c r="D3421" s="28" t="s">
        <v>24039</v>
      </c>
      <c r="E3421" s="22"/>
      <c r="F3421" s="22"/>
      <c r="G3421" s="22"/>
      <c r="H3421" s="23">
        <v>0</v>
      </c>
      <c r="I3421" s="22"/>
      <c r="J3421" s="23" t="s">
        <v>18202</v>
      </c>
      <c r="K3421" s="22"/>
      <c r="L3421" s="23" t="s">
        <v>2053</v>
      </c>
      <c r="M3421" s="22"/>
      <c r="N3421" s="22"/>
      <c r="O3421" s="22"/>
      <c r="P3421" s="24"/>
      <c r="Q3421" s="23" t="s">
        <v>29</v>
      </c>
      <c r="R3421" s="23" t="s">
        <v>30</v>
      </c>
      <c r="S3421" s="25"/>
      <c r="T3421" s="26"/>
      <c r="U3421" s="26"/>
      <c r="V3421" s="22"/>
      <c r="W3421" s="27"/>
      <c r="X3421" s="8"/>
      <c r="Y3421" s="8"/>
      <c r="Z3421" s="8"/>
      <c r="AA3421" s="8"/>
      <c r="AB3421" s="8"/>
      <c r="AC3421" s="8"/>
      <c r="AD3421" s="8"/>
      <c r="AE3421" s="8"/>
      <c r="AF3421" s="8"/>
      <c r="AG3421" s="8"/>
      <c r="AH3421" s="8"/>
      <c r="AI3421" s="8"/>
      <c r="AJ3421" s="8"/>
      <c r="AK3421" s="8"/>
    </row>
    <row r="3422" spans="1:37" ht="90.75">
      <c r="A3422" s="18">
        <v>7241</v>
      </c>
      <c r="B3422" s="19"/>
      <c r="C3422" s="28" t="s">
        <v>24040</v>
      </c>
      <c r="D3422" s="28" t="s">
        <v>24041</v>
      </c>
      <c r="E3422" s="22"/>
      <c r="F3422" s="22"/>
      <c r="G3422" s="22"/>
      <c r="H3422" s="23">
        <v>0</v>
      </c>
      <c r="I3422" s="22"/>
      <c r="J3422" s="23" t="s">
        <v>18202</v>
      </c>
      <c r="K3422" s="22"/>
      <c r="L3422" s="23" t="s">
        <v>2053</v>
      </c>
      <c r="M3422" s="22"/>
      <c r="N3422" s="22"/>
      <c r="O3422" s="22"/>
      <c r="P3422" s="24"/>
      <c r="Q3422" s="23" t="s">
        <v>29</v>
      </c>
      <c r="R3422" s="23" t="s">
        <v>30</v>
      </c>
      <c r="S3422" s="25"/>
      <c r="T3422" s="26"/>
      <c r="U3422" s="26"/>
      <c r="V3422" s="22"/>
      <c r="W3422" s="27"/>
      <c r="X3422" s="8"/>
      <c r="Y3422" s="8"/>
      <c r="Z3422" s="8"/>
      <c r="AA3422" s="8"/>
      <c r="AB3422" s="8"/>
      <c r="AC3422" s="8"/>
      <c r="AD3422" s="8"/>
      <c r="AE3422" s="8"/>
      <c r="AF3422" s="8"/>
      <c r="AG3422" s="8"/>
      <c r="AH3422" s="8"/>
      <c r="AI3422" s="8"/>
      <c r="AJ3422" s="8"/>
      <c r="AK3422" s="8"/>
    </row>
    <row r="3423" spans="1:37" ht="45.75">
      <c r="A3423" s="18">
        <v>7244</v>
      </c>
      <c r="B3423" s="19"/>
      <c r="C3423" s="28" t="s">
        <v>24042</v>
      </c>
      <c r="D3423" s="28" t="s">
        <v>11887</v>
      </c>
      <c r="E3423" s="22"/>
      <c r="F3423" s="22"/>
      <c r="G3423" s="22"/>
      <c r="H3423" s="23">
        <v>0</v>
      </c>
      <c r="I3423" s="22"/>
      <c r="J3423" s="23" t="s">
        <v>18202</v>
      </c>
      <c r="K3423" s="22"/>
      <c r="L3423" s="23" t="s">
        <v>2053</v>
      </c>
      <c r="M3423" s="22"/>
      <c r="N3423" s="22"/>
      <c r="O3423" s="22"/>
      <c r="P3423" s="24"/>
      <c r="Q3423" s="23" t="s">
        <v>29</v>
      </c>
      <c r="R3423" s="23" t="s">
        <v>30</v>
      </c>
      <c r="S3423" s="25"/>
      <c r="T3423" s="26"/>
      <c r="U3423" s="26"/>
      <c r="V3423" s="22"/>
      <c r="W3423" s="27"/>
      <c r="X3423" s="8"/>
      <c r="Y3423" s="8"/>
      <c r="Z3423" s="8"/>
      <c r="AA3423" s="8"/>
      <c r="AB3423" s="8"/>
      <c r="AC3423" s="8"/>
      <c r="AD3423" s="8"/>
      <c r="AE3423" s="8"/>
      <c r="AF3423" s="8"/>
      <c r="AG3423" s="8"/>
      <c r="AH3423" s="8"/>
      <c r="AI3423" s="8"/>
      <c r="AJ3423" s="8"/>
      <c r="AK3423" s="8"/>
    </row>
    <row r="3424" spans="1:37" ht="60.75">
      <c r="A3424" s="18">
        <v>7245</v>
      </c>
      <c r="B3424" s="19"/>
      <c r="C3424" s="28" t="s">
        <v>24042</v>
      </c>
      <c r="D3424" s="28" t="s">
        <v>24043</v>
      </c>
      <c r="E3424" s="22"/>
      <c r="F3424" s="22"/>
      <c r="G3424" s="22"/>
      <c r="H3424" s="23">
        <v>0</v>
      </c>
      <c r="I3424" s="22"/>
      <c r="J3424" s="23" t="s">
        <v>18202</v>
      </c>
      <c r="K3424" s="22"/>
      <c r="L3424" s="23" t="s">
        <v>2053</v>
      </c>
      <c r="M3424" s="22"/>
      <c r="N3424" s="22"/>
      <c r="O3424" s="22"/>
      <c r="P3424" s="24"/>
      <c r="Q3424" s="23" t="s">
        <v>29</v>
      </c>
      <c r="R3424" s="23" t="s">
        <v>30</v>
      </c>
      <c r="S3424" s="25"/>
      <c r="T3424" s="26"/>
      <c r="U3424" s="26"/>
      <c r="V3424" s="22"/>
      <c r="W3424" s="27"/>
      <c r="X3424" s="8"/>
      <c r="Y3424" s="8"/>
      <c r="Z3424" s="8"/>
      <c r="AA3424" s="8"/>
      <c r="AB3424" s="8"/>
      <c r="AC3424" s="8"/>
      <c r="AD3424" s="8"/>
      <c r="AE3424" s="8"/>
      <c r="AF3424" s="8"/>
      <c r="AG3424" s="8"/>
      <c r="AH3424" s="8"/>
      <c r="AI3424" s="8"/>
      <c r="AJ3424" s="8"/>
      <c r="AK3424" s="8"/>
    </row>
    <row r="3425" spans="1:37" ht="409.6">
      <c r="A3425" s="18">
        <v>7246</v>
      </c>
      <c r="B3425" s="19"/>
      <c r="C3425" s="28" t="s">
        <v>24044</v>
      </c>
      <c r="D3425" s="21"/>
      <c r="E3425" s="22"/>
      <c r="F3425" s="22"/>
      <c r="G3425" s="22"/>
      <c r="H3425" s="23">
        <v>0</v>
      </c>
      <c r="I3425" s="22"/>
      <c r="J3425" s="23" t="s">
        <v>18202</v>
      </c>
      <c r="K3425" s="22"/>
      <c r="L3425" s="23" t="s">
        <v>22554</v>
      </c>
      <c r="M3425" s="23">
        <v>2017</v>
      </c>
      <c r="N3425" s="22"/>
      <c r="O3425" s="22"/>
      <c r="P3425" s="24"/>
      <c r="Q3425" s="23" t="s">
        <v>20</v>
      </c>
      <c r="R3425" s="23" t="s">
        <v>21</v>
      </c>
      <c r="S3425" s="25"/>
      <c r="T3425" s="26"/>
      <c r="U3425" s="26"/>
      <c r="V3425" s="22"/>
      <c r="W3425" s="27"/>
      <c r="X3425" s="8"/>
      <c r="Y3425" s="8"/>
      <c r="Z3425" s="8"/>
      <c r="AA3425" s="8"/>
      <c r="AB3425" s="8"/>
      <c r="AC3425" s="8"/>
      <c r="AD3425" s="8"/>
      <c r="AE3425" s="8"/>
      <c r="AF3425" s="8"/>
      <c r="AG3425" s="8"/>
      <c r="AH3425" s="8"/>
      <c r="AI3425" s="8"/>
      <c r="AJ3425" s="8"/>
      <c r="AK3425" s="8"/>
    </row>
    <row r="3426" spans="1:37" ht="90.75">
      <c r="A3426" s="18">
        <v>7254</v>
      </c>
      <c r="B3426" s="19"/>
      <c r="C3426" s="28" t="s">
        <v>24045</v>
      </c>
      <c r="D3426" s="28" t="s">
        <v>24046</v>
      </c>
      <c r="E3426" s="22"/>
      <c r="F3426" s="23" t="s">
        <v>108</v>
      </c>
      <c r="G3426" s="23" t="s">
        <v>18764</v>
      </c>
      <c r="H3426" s="23">
        <v>0</v>
      </c>
      <c r="I3426" s="22"/>
      <c r="J3426" s="23" t="s">
        <v>18202</v>
      </c>
      <c r="K3426" s="29">
        <v>43497</v>
      </c>
      <c r="L3426" s="23" t="s">
        <v>19617</v>
      </c>
      <c r="M3426" s="22"/>
      <c r="N3426" s="23" t="s">
        <v>24047</v>
      </c>
      <c r="O3426" s="22"/>
      <c r="P3426" s="24"/>
      <c r="Q3426" s="23" t="s">
        <v>29</v>
      </c>
      <c r="R3426" s="23" t="s">
        <v>30</v>
      </c>
      <c r="S3426" s="25"/>
      <c r="T3426" s="26"/>
      <c r="U3426" s="26"/>
      <c r="V3426" s="22"/>
      <c r="W3426" s="27"/>
      <c r="X3426" s="8"/>
      <c r="Y3426" s="8"/>
      <c r="Z3426" s="8"/>
      <c r="AA3426" s="8"/>
      <c r="AB3426" s="8"/>
      <c r="AC3426" s="8"/>
      <c r="AD3426" s="8"/>
      <c r="AE3426" s="8"/>
      <c r="AF3426" s="8"/>
      <c r="AG3426" s="8"/>
      <c r="AH3426" s="8"/>
      <c r="AI3426" s="8"/>
      <c r="AJ3426" s="8"/>
      <c r="AK3426" s="8"/>
    </row>
    <row r="3427" spans="1:37" ht="225.75">
      <c r="A3427" s="18">
        <v>7255</v>
      </c>
      <c r="B3427" s="19"/>
      <c r="C3427" s="28" t="s">
        <v>24048</v>
      </c>
      <c r="D3427" s="28" t="s">
        <v>24049</v>
      </c>
      <c r="E3427" s="22"/>
      <c r="F3427" s="23" t="s">
        <v>108</v>
      </c>
      <c r="G3427" s="22"/>
      <c r="H3427" s="23">
        <v>0</v>
      </c>
      <c r="I3427" s="22"/>
      <c r="J3427" s="23" t="s">
        <v>18202</v>
      </c>
      <c r="K3427" s="22"/>
      <c r="L3427" s="23" t="s">
        <v>18219</v>
      </c>
      <c r="M3427" s="23" t="s">
        <v>11857</v>
      </c>
      <c r="N3427" s="22"/>
      <c r="O3427" s="22"/>
      <c r="P3427" s="24"/>
      <c r="Q3427" s="23" t="s">
        <v>29</v>
      </c>
      <c r="R3427" s="23" t="s">
        <v>30</v>
      </c>
      <c r="S3427" s="25"/>
      <c r="T3427" s="26"/>
      <c r="U3427" s="26"/>
      <c r="V3427" s="22"/>
      <c r="W3427" s="27"/>
      <c r="X3427" s="8"/>
      <c r="Y3427" s="8"/>
      <c r="Z3427" s="8"/>
      <c r="AA3427" s="8"/>
      <c r="AB3427" s="8"/>
      <c r="AC3427" s="8"/>
      <c r="AD3427" s="8"/>
      <c r="AE3427" s="8"/>
      <c r="AF3427" s="8"/>
      <c r="AG3427" s="8"/>
      <c r="AH3427" s="8"/>
      <c r="AI3427" s="8"/>
      <c r="AJ3427" s="8"/>
      <c r="AK3427" s="8"/>
    </row>
    <row r="3428" spans="1:37" ht="210.75">
      <c r="A3428" s="18">
        <v>7256</v>
      </c>
      <c r="B3428" s="19"/>
      <c r="C3428" s="28" t="s">
        <v>24048</v>
      </c>
      <c r="D3428" s="28" t="s">
        <v>24050</v>
      </c>
      <c r="E3428" s="22"/>
      <c r="F3428" s="23" t="s">
        <v>108</v>
      </c>
      <c r="G3428" s="22"/>
      <c r="H3428" s="23">
        <v>0</v>
      </c>
      <c r="I3428" s="22"/>
      <c r="J3428" s="23" t="s">
        <v>18202</v>
      </c>
      <c r="K3428" s="22"/>
      <c r="L3428" s="23" t="s">
        <v>18219</v>
      </c>
      <c r="M3428" s="23" t="s">
        <v>11857</v>
      </c>
      <c r="N3428" s="22"/>
      <c r="O3428" s="22"/>
      <c r="P3428" s="24"/>
      <c r="Q3428" s="23" t="s">
        <v>29</v>
      </c>
      <c r="R3428" s="23" t="s">
        <v>30</v>
      </c>
      <c r="S3428" s="25"/>
      <c r="T3428" s="26"/>
      <c r="U3428" s="26"/>
      <c r="V3428" s="22"/>
      <c r="W3428" s="27"/>
      <c r="X3428" s="8"/>
      <c r="Y3428" s="8"/>
      <c r="Z3428" s="8"/>
      <c r="AA3428" s="8"/>
      <c r="AB3428" s="8"/>
      <c r="AC3428" s="8"/>
      <c r="AD3428" s="8"/>
      <c r="AE3428" s="8"/>
      <c r="AF3428" s="8"/>
      <c r="AG3428" s="8"/>
      <c r="AH3428" s="8"/>
      <c r="AI3428" s="8"/>
      <c r="AJ3428" s="8"/>
      <c r="AK3428" s="8"/>
    </row>
    <row r="3429" spans="1:37" ht="405.75">
      <c r="A3429" s="18">
        <v>7257</v>
      </c>
      <c r="B3429" s="19"/>
      <c r="C3429" s="28" t="s">
        <v>24051</v>
      </c>
      <c r="D3429" s="21"/>
      <c r="E3429" s="22"/>
      <c r="F3429" s="22"/>
      <c r="G3429" s="22"/>
      <c r="H3429" s="23">
        <v>0</v>
      </c>
      <c r="I3429" s="22"/>
      <c r="J3429" s="23" t="s">
        <v>18202</v>
      </c>
      <c r="K3429" s="22"/>
      <c r="L3429" s="23" t="s">
        <v>22554</v>
      </c>
      <c r="M3429" s="23">
        <v>2017</v>
      </c>
      <c r="N3429" s="22"/>
      <c r="O3429" s="22"/>
      <c r="P3429" s="24"/>
      <c r="Q3429" s="23" t="s">
        <v>20</v>
      </c>
      <c r="R3429" s="23" t="s">
        <v>21</v>
      </c>
      <c r="S3429" s="25"/>
      <c r="T3429" s="26"/>
      <c r="U3429" s="26"/>
      <c r="V3429" s="22"/>
      <c r="W3429" s="27"/>
      <c r="X3429" s="8"/>
      <c r="Y3429" s="8"/>
      <c r="Z3429" s="8"/>
      <c r="AA3429" s="8"/>
      <c r="AB3429" s="8"/>
      <c r="AC3429" s="8"/>
      <c r="AD3429" s="8"/>
      <c r="AE3429" s="8"/>
      <c r="AF3429" s="8"/>
      <c r="AG3429" s="8"/>
      <c r="AH3429" s="8"/>
      <c r="AI3429" s="8"/>
      <c r="AJ3429" s="8"/>
      <c r="AK3429" s="8"/>
    </row>
    <row r="3430" spans="1:37" ht="180.75">
      <c r="A3430" s="18">
        <v>7258</v>
      </c>
      <c r="B3430" s="19"/>
      <c r="C3430" s="28" t="s">
        <v>24052</v>
      </c>
      <c r="D3430" s="28" t="s">
        <v>24053</v>
      </c>
      <c r="E3430" s="22"/>
      <c r="F3430" s="22"/>
      <c r="G3430" s="22"/>
      <c r="H3430" s="23">
        <v>0</v>
      </c>
      <c r="I3430" s="22"/>
      <c r="J3430" s="23" t="s">
        <v>18202</v>
      </c>
      <c r="K3430" s="31">
        <v>43313</v>
      </c>
      <c r="L3430" s="23" t="s">
        <v>61</v>
      </c>
      <c r="M3430" s="22"/>
      <c r="N3430" s="22"/>
      <c r="O3430" s="22"/>
      <c r="P3430" s="24"/>
      <c r="Q3430" s="23" t="s">
        <v>18377</v>
      </c>
      <c r="R3430" s="22"/>
      <c r="S3430" s="25"/>
      <c r="T3430" s="26"/>
      <c r="U3430" s="26"/>
      <c r="V3430" s="22"/>
      <c r="W3430" s="27"/>
      <c r="X3430" s="8"/>
      <c r="Y3430" s="8"/>
      <c r="Z3430" s="8"/>
      <c r="AA3430" s="8"/>
      <c r="AB3430" s="8"/>
      <c r="AC3430" s="8"/>
      <c r="AD3430" s="8"/>
      <c r="AE3430" s="8"/>
      <c r="AF3430" s="8"/>
      <c r="AG3430" s="8"/>
      <c r="AH3430" s="8"/>
      <c r="AI3430" s="8"/>
      <c r="AJ3430" s="8"/>
      <c r="AK3430" s="8"/>
    </row>
    <row r="3431" spans="1:37" ht="90.75">
      <c r="A3431" s="18">
        <v>7259</v>
      </c>
      <c r="B3431" s="19"/>
      <c r="C3431" s="28" t="s">
        <v>24054</v>
      </c>
      <c r="D3431" s="28" t="s">
        <v>24055</v>
      </c>
      <c r="E3431" s="22"/>
      <c r="F3431" s="23" t="s">
        <v>1628</v>
      </c>
      <c r="G3431" s="22"/>
      <c r="H3431" s="23">
        <v>0</v>
      </c>
      <c r="I3431" s="22"/>
      <c r="J3431" s="23" t="s">
        <v>18202</v>
      </c>
      <c r="K3431" s="22"/>
      <c r="L3431" s="23" t="s">
        <v>2053</v>
      </c>
      <c r="M3431" s="22"/>
      <c r="N3431" s="22"/>
      <c r="O3431" s="22"/>
      <c r="P3431" s="24"/>
      <c r="Q3431" s="23" t="s">
        <v>36</v>
      </c>
      <c r="R3431" s="23" t="s">
        <v>37</v>
      </c>
      <c r="S3431" s="25"/>
      <c r="T3431" s="26"/>
      <c r="U3431" s="26"/>
      <c r="V3431" s="22"/>
      <c r="W3431" s="27"/>
      <c r="X3431" s="8"/>
      <c r="Y3431" s="8"/>
      <c r="Z3431" s="8"/>
      <c r="AA3431" s="8"/>
      <c r="AB3431" s="8"/>
      <c r="AC3431" s="8"/>
      <c r="AD3431" s="8"/>
      <c r="AE3431" s="8"/>
      <c r="AF3431" s="8"/>
      <c r="AG3431" s="8"/>
      <c r="AH3431" s="8"/>
      <c r="AI3431" s="8"/>
      <c r="AJ3431" s="8"/>
      <c r="AK3431" s="8"/>
    </row>
    <row r="3432" spans="1:37" ht="270.75">
      <c r="A3432" s="18">
        <v>7260</v>
      </c>
      <c r="B3432" s="19"/>
      <c r="C3432" s="28" t="s">
        <v>24056</v>
      </c>
      <c r="D3432" s="28" t="s">
        <v>24057</v>
      </c>
      <c r="E3432" s="22"/>
      <c r="F3432" s="23" t="s">
        <v>1628</v>
      </c>
      <c r="G3432" s="22"/>
      <c r="H3432" s="23">
        <v>0</v>
      </c>
      <c r="I3432" s="22"/>
      <c r="J3432" s="23" t="s">
        <v>18202</v>
      </c>
      <c r="K3432" s="22"/>
      <c r="L3432" s="23" t="s">
        <v>2053</v>
      </c>
      <c r="M3432" s="22"/>
      <c r="N3432" s="22"/>
      <c r="O3432" s="22"/>
      <c r="P3432" s="24"/>
      <c r="Q3432" s="23" t="s">
        <v>36</v>
      </c>
      <c r="R3432" s="23" t="s">
        <v>37</v>
      </c>
      <c r="S3432" s="25"/>
      <c r="T3432" s="26"/>
      <c r="U3432" s="26"/>
      <c r="V3432" s="22"/>
      <c r="W3432" s="27"/>
      <c r="X3432" s="8"/>
      <c r="Y3432" s="8"/>
      <c r="Z3432" s="8"/>
      <c r="AA3432" s="8"/>
      <c r="AB3432" s="8"/>
      <c r="AC3432" s="8"/>
      <c r="AD3432" s="8"/>
      <c r="AE3432" s="8"/>
      <c r="AF3432" s="8"/>
      <c r="AG3432" s="8"/>
      <c r="AH3432" s="8"/>
      <c r="AI3432" s="8"/>
      <c r="AJ3432" s="8"/>
      <c r="AK3432" s="8"/>
    </row>
    <row r="3433" spans="1:37" ht="255.75">
      <c r="A3433" s="18">
        <v>7262</v>
      </c>
      <c r="B3433" s="19"/>
      <c r="C3433" s="28" t="s">
        <v>24058</v>
      </c>
      <c r="D3433" s="28" t="s">
        <v>24059</v>
      </c>
      <c r="E3433" s="22"/>
      <c r="F3433" s="22"/>
      <c r="G3433" s="22"/>
      <c r="H3433" s="23">
        <v>0</v>
      </c>
      <c r="I3433" s="22"/>
      <c r="J3433" s="23" t="s">
        <v>18202</v>
      </c>
      <c r="K3433" s="22"/>
      <c r="L3433" s="23" t="s">
        <v>18219</v>
      </c>
      <c r="M3433" s="22"/>
      <c r="N3433" s="22"/>
      <c r="O3433" s="22"/>
      <c r="P3433" s="24"/>
      <c r="Q3433" s="23" t="s">
        <v>36</v>
      </c>
      <c r="R3433" s="23" t="s">
        <v>37</v>
      </c>
      <c r="S3433" s="25"/>
      <c r="T3433" s="26"/>
      <c r="U3433" s="26"/>
      <c r="V3433" s="22"/>
      <c r="W3433" s="27"/>
      <c r="X3433" s="8"/>
      <c r="Y3433" s="8"/>
      <c r="Z3433" s="8"/>
      <c r="AA3433" s="8"/>
      <c r="AB3433" s="8"/>
      <c r="AC3433" s="8"/>
      <c r="AD3433" s="8"/>
      <c r="AE3433" s="8"/>
      <c r="AF3433" s="8"/>
      <c r="AG3433" s="8"/>
      <c r="AH3433" s="8"/>
      <c r="AI3433" s="8"/>
      <c r="AJ3433" s="8"/>
      <c r="AK3433" s="8"/>
    </row>
    <row r="3434" spans="1:37" ht="60.75">
      <c r="A3434" s="18">
        <v>7266</v>
      </c>
      <c r="B3434" s="19"/>
      <c r="C3434" s="28" t="s">
        <v>24060</v>
      </c>
      <c r="D3434" s="28" t="s">
        <v>24061</v>
      </c>
      <c r="E3434" s="22"/>
      <c r="F3434" s="22"/>
      <c r="G3434" s="22"/>
      <c r="H3434" s="23">
        <v>0</v>
      </c>
      <c r="I3434" s="22"/>
      <c r="J3434" s="23" t="s">
        <v>18202</v>
      </c>
      <c r="K3434" s="22"/>
      <c r="L3434" s="23" t="s">
        <v>2053</v>
      </c>
      <c r="M3434" s="22"/>
      <c r="N3434" s="22"/>
      <c r="O3434" s="22"/>
      <c r="P3434" s="24"/>
      <c r="Q3434" s="23" t="s">
        <v>29</v>
      </c>
      <c r="R3434" s="23" t="s">
        <v>30</v>
      </c>
      <c r="S3434" s="25"/>
      <c r="T3434" s="26"/>
      <c r="U3434" s="26"/>
      <c r="V3434" s="22"/>
      <c r="W3434" s="27"/>
      <c r="X3434" s="8"/>
      <c r="Y3434" s="8"/>
      <c r="Z3434" s="8"/>
      <c r="AA3434" s="8"/>
      <c r="AB3434" s="8"/>
      <c r="AC3434" s="8"/>
      <c r="AD3434" s="8"/>
      <c r="AE3434" s="8"/>
      <c r="AF3434" s="8"/>
      <c r="AG3434" s="8"/>
      <c r="AH3434" s="8"/>
      <c r="AI3434" s="8"/>
      <c r="AJ3434" s="8"/>
      <c r="AK3434" s="8"/>
    </row>
    <row r="3435" spans="1:37" ht="135.75">
      <c r="A3435" s="18">
        <v>7267</v>
      </c>
      <c r="B3435" s="19"/>
      <c r="C3435" s="28" t="s">
        <v>24060</v>
      </c>
      <c r="D3435" s="28" t="s">
        <v>24062</v>
      </c>
      <c r="E3435" s="22"/>
      <c r="F3435" s="22"/>
      <c r="G3435" s="22"/>
      <c r="H3435" s="23">
        <v>0</v>
      </c>
      <c r="I3435" s="22"/>
      <c r="J3435" s="23" t="s">
        <v>18202</v>
      </c>
      <c r="K3435" s="22"/>
      <c r="L3435" s="23" t="s">
        <v>2053</v>
      </c>
      <c r="M3435" s="22"/>
      <c r="N3435" s="22"/>
      <c r="O3435" s="22"/>
      <c r="P3435" s="24"/>
      <c r="Q3435" s="23" t="s">
        <v>29</v>
      </c>
      <c r="R3435" s="23" t="s">
        <v>30</v>
      </c>
      <c r="S3435" s="25"/>
      <c r="T3435" s="26"/>
      <c r="U3435" s="26"/>
      <c r="V3435" s="22"/>
      <c r="W3435" s="27"/>
      <c r="X3435" s="8"/>
      <c r="Y3435" s="8"/>
      <c r="Z3435" s="8"/>
      <c r="AA3435" s="8"/>
      <c r="AB3435" s="8"/>
      <c r="AC3435" s="8"/>
      <c r="AD3435" s="8"/>
      <c r="AE3435" s="8"/>
      <c r="AF3435" s="8"/>
      <c r="AG3435" s="8"/>
      <c r="AH3435" s="8"/>
      <c r="AI3435" s="8"/>
      <c r="AJ3435" s="8"/>
      <c r="AK3435" s="8"/>
    </row>
    <row r="3436" spans="1:37" ht="180.75">
      <c r="A3436" s="18">
        <v>7268</v>
      </c>
      <c r="B3436" s="19"/>
      <c r="C3436" s="28" t="s">
        <v>24060</v>
      </c>
      <c r="D3436" s="28" t="s">
        <v>24063</v>
      </c>
      <c r="E3436" s="22"/>
      <c r="F3436" s="22"/>
      <c r="G3436" s="22"/>
      <c r="H3436" s="23">
        <v>0</v>
      </c>
      <c r="I3436" s="22"/>
      <c r="J3436" s="23" t="s">
        <v>18202</v>
      </c>
      <c r="K3436" s="22"/>
      <c r="L3436" s="23" t="s">
        <v>18219</v>
      </c>
      <c r="M3436" s="22"/>
      <c r="N3436" s="22"/>
      <c r="O3436" s="22"/>
      <c r="P3436" s="24"/>
      <c r="Q3436" s="23" t="s">
        <v>29</v>
      </c>
      <c r="R3436" s="23" t="s">
        <v>30</v>
      </c>
      <c r="S3436" s="25"/>
      <c r="T3436" s="26"/>
      <c r="U3436" s="26"/>
      <c r="V3436" s="22"/>
      <c r="W3436" s="27"/>
      <c r="X3436" s="8"/>
      <c r="Y3436" s="8"/>
      <c r="Z3436" s="8"/>
      <c r="AA3436" s="8"/>
      <c r="AB3436" s="8"/>
      <c r="AC3436" s="8"/>
      <c r="AD3436" s="8"/>
      <c r="AE3436" s="8"/>
      <c r="AF3436" s="8"/>
      <c r="AG3436" s="8"/>
      <c r="AH3436" s="8"/>
      <c r="AI3436" s="8"/>
      <c r="AJ3436" s="8"/>
      <c r="AK3436" s="8"/>
    </row>
    <row r="3437" spans="1:37" ht="105.75">
      <c r="A3437" s="18">
        <v>7274</v>
      </c>
      <c r="B3437" s="19"/>
      <c r="C3437" s="28" t="s">
        <v>24064</v>
      </c>
      <c r="D3437" s="28" t="s">
        <v>24065</v>
      </c>
      <c r="E3437" s="22"/>
      <c r="F3437" s="22"/>
      <c r="G3437" s="22"/>
      <c r="H3437" s="23">
        <v>0</v>
      </c>
      <c r="I3437" s="22"/>
      <c r="J3437" s="23" t="s">
        <v>18202</v>
      </c>
      <c r="K3437" s="22"/>
      <c r="L3437" s="23" t="s">
        <v>219</v>
      </c>
      <c r="M3437" s="22"/>
      <c r="N3437" s="22"/>
      <c r="O3437" s="22"/>
      <c r="P3437" s="24"/>
      <c r="Q3437" s="22"/>
      <c r="R3437" s="23" t="s">
        <v>19283</v>
      </c>
      <c r="S3437" s="25"/>
      <c r="T3437" s="26"/>
      <c r="U3437" s="32" t="s">
        <v>545</v>
      </c>
      <c r="V3437" s="22"/>
      <c r="W3437" s="27"/>
      <c r="X3437" s="8"/>
      <c r="Y3437" s="8"/>
      <c r="Z3437" s="8"/>
      <c r="AA3437" s="8"/>
      <c r="AB3437" s="8"/>
      <c r="AC3437" s="8"/>
      <c r="AD3437" s="8"/>
      <c r="AE3437" s="8"/>
      <c r="AF3437" s="8"/>
      <c r="AG3437" s="8"/>
      <c r="AH3437" s="8"/>
      <c r="AI3437" s="8"/>
      <c r="AJ3437" s="8"/>
      <c r="AK3437" s="8"/>
    </row>
    <row r="3438" spans="1:37" ht="180.75">
      <c r="A3438" s="18">
        <v>7276</v>
      </c>
      <c r="B3438" s="19"/>
      <c r="C3438" s="28" t="s">
        <v>24066</v>
      </c>
      <c r="D3438" s="28" t="s">
        <v>24067</v>
      </c>
      <c r="E3438" s="22"/>
      <c r="F3438" s="23" t="s">
        <v>1628</v>
      </c>
      <c r="G3438" s="22"/>
      <c r="H3438" s="23">
        <v>0</v>
      </c>
      <c r="I3438" s="22"/>
      <c r="J3438" s="23" t="s">
        <v>18202</v>
      </c>
      <c r="K3438" s="22"/>
      <c r="L3438" s="23" t="s">
        <v>2053</v>
      </c>
      <c r="M3438" s="22"/>
      <c r="N3438" s="22"/>
      <c r="O3438" s="22"/>
      <c r="P3438" s="24"/>
      <c r="Q3438" s="23" t="s">
        <v>36</v>
      </c>
      <c r="R3438" s="23" t="s">
        <v>37</v>
      </c>
      <c r="S3438" s="25"/>
      <c r="T3438" s="26"/>
      <c r="U3438" s="26"/>
      <c r="V3438" s="22"/>
      <c r="W3438" s="27"/>
      <c r="X3438" s="8"/>
      <c r="Y3438" s="8"/>
      <c r="Z3438" s="8"/>
      <c r="AA3438" s="8"/>
      <c r="AB3438" s="8"/>
      <c r="AC3438" s="8"/>
      <c r="AD3438" s="8"/>
      <c r="AE3438" s="8"/>
      <c r="AF3438" s="8"/>
      <c r="AG3438" s="8"/>
      <c r="AH3438" s="8"/>
      <c r="AI3438" s="8"/>
      <c r="AJ3438" s="8"/>
      <c r="AK3438" s="8"/>
    </row>
    <row r="3439" spans="1:37" ht="105.75">
      <c r="A3439" s="18">
        <v>7277</v>
      </c>
      <c r="B3439" s="19"/>
      <c r="C3439" s="28" t="s">
        <v>24068</v>
      </c>
      <c r="D3439" s="28" t="s">
        <v>24069</v>
      </c>
      <c r="E3439" s="22"/>
      <c r="F3439" s="23" t="s">
        <v>415</v>
      </c>
      <c r="G3439" s="22"/>
      <c r="H3439" s="23">
        <v>0</v>
      </c>
      <c r="I3439" s="22"/>
      <c r="J3439" s="23" t="s">
        <v>18202</v>
      </c>
      <c r="K3439" s="22"/>
      <c r="L3439" s="23" t="s">
        <v>2053</v>
      </c>
      <c r="M3439" s="22"/>
      <c r="N3439" s="22"/>
      <c r="O3439" s="22"/>
      <c r="P3439" s="24"/>
      <c r="Q3439" s="23" t="s">
        <v>36</v>
      </c>
      <c r="R3439" s="23" t="s">
        <v>37</v>
      </c>
      <c r="S3439" s="25"/>
      <c r="T3439" s="26"/>
      <c r="U3439" s="26"/>
      <c r="V3439" s="22"/>
      <c r="W3439" s="27"/>
      <c r="X3439" s="8"/>
      <c r="Y3439" s="8"/>
      <c r="Z3439" s="8"/>
      <c r="AA3439" s="8"/>
      <c r="AB3439" s="8"/>
      <c r="AC3439" s="8"/>
      <c r="AD3439" s="8"/>
      <c r="AE3439" s="8"/>
      <c r="AF3439" s="8"/>
      <c r="AG3439" s="8"/>
      <c r="AH3439" s="8"/>
      <c r="AI3439" s="8"/>
      <c r="AJ3439" s="8"/>
      <c r="AK3439" s="8"/>
    </row>
    <row r="3440" spans="1:37" ht="75.75">
      <c r="A3440" s="18">
        <v>7282</v>
      </c>
      <c r="B3440" s="19"/>
      <c r="C3440" s="28" t="s">
        <v>24070</v>
      </c>
      <c r="D3440" s="28" t="s">
        <v>24071</v>
      </c>
      <c r="E3440" s="22"/>
      <c r="F3440" s="23" t="s">
        <v>415</v>
      </c>
      <c r="G3440" s="23" t="s">
        <v>21701</v>
      </c>
      <c r="H3440" s="23">
        <v>0</v>
      </c>
      <c r="I3440" s="22"/>
      <c r="J3440" s="23" t="s">
        <v>18202</v>
      </c>
      <c r="K3440" s="29">
        <v>43497</v>
      </c>
      <c r="L3440" s="23" t="s">
        <v>19617</v>
      </c>
      <c r="M3440" s="22"/>
      <c r="N3440" s="23" t="s">
        <v>18765</v>
      </c>
      <c r="O3440" s="22"/>
      <c r="P3440" s="24"/>
      <c r="Q3440" s="23" t="s">
        <v>29</v>
      </c>
      <c r="R3440" s="23" t="s">
        <v>30</v>
      </c>
      <c r="S3440" s="25"/>
      <c r="T3440" s="26"/>
      <c r="U3440" s="26"/>
      <c r="V3440" s="22"/>
      <c r="W3440" s="27"/>
      <c r="X3440" s="8"/>
      <c r="Y3440" s="8"/>
      <c r="Z3440" s="8"/>
      <c r="AA3440" s="8"/>
      <c r="AB3440" s="8"/>
      <c r="AC3440" s="8"/>
      <c r="AD3440" s="8"/>
      <c r="AE3440" s="8"/>
      <c r="AF3440" s="8"/>
      <c r="AG3440" s="8"/>
      <c r="AH3440" s="8"/>
      <c r="AI3440" s="8"/>
      <c r="AJ3440" s="8"/>
      <c r="AK3440" s="8"/>
    </row>
    <row r="3441" spans="1:37" ht="105.75">
      <c r="A3441" s="18">
        <v>7290</v>
      </c>
      <c r="B3441" s="19"/>
      <c r="C3441" s="28" t="s">
        <v>24072</v>
      </c>
      <c r="D3441" s="28" t="s">
        <v>24073</v>
      </c>
      <c r="E3441" s="22"/>
      <c r="F3441" s="22"/>
      <c r="G3441" s="22"/>
      <c r="H3441" s="23">
        <v>0</v>
      </c>
      <c r="I3441" s="22"/>
      <c r="J3441" s="23" t="s">
        <v>18202</v>
      </c>
      <c r="K3441" s="22"/>
      <c r="L3441" s="23" t="s">
        <v>2053</v>
      </c>
      <c r="M3441" s="22"/>
      <c r="N3441" s="22"/>
      <c r="O3441" s="22"/>
      <c r="P3441" s="24"/>
      <c r="Q3441" s="22"/>
      <c r="R3441" s="22"/>
      <c r="S3441" s="25"/>
      <c r="T3441" s="26"/>
      <c r="U3441" s="26"/>
      <c r="V3441" s="22"/>
      <c r="W3441" s="27"/>
      <c r="X3441" s="8"/>
      <c r="Y3441" s="8"/>
      <c r="Z3441" s="8"/>
      <c r="AA3441" s="8"/>
      <c r="AB3441" s="8"/>
      <c r="AC3441" s="8"/>
      <c r="AD3441" s="8"/>
      <c r="AE3441" s="8"/>
      <c r="AF3441" s="8"/>
      <c r="AG3441" s="8"/>
      <c r="AH3441" s="8"/>
      <c r="AI3441" s="8"/>
      <c r="AJ3441" s="8"/>
      <c r="AK3441" s="8"/>
    </row>
    <row r="3442" spans="1:37" ht="90.75">
      <c r="A3442" s="18">
        <v>7291</v>
      </c>
      <c r="B3442" s="19"/>
      <c r="C3442" s="28" t="s">
        <v>24072</v>
      </c>
      <c r="D3442" s="28" t="s">
        <v>24074</v>
      </c>
      <c r="E3442" s="22"/>
      <c r="F3442" s="22"/>
      <c r="G3442" s="22"/>
      <c r="H3442" s="23">
        <v>0</v>
      </c>
      <c r="I3442" s="22"/>
      <c r="J3442" s="23" t="s">
        <v>18202</v>
      </c>
      <c r="K3442" s="22"/>
      <c r="L3442" s="23" t="s">
        <v>2053</v>
      </c>
      <c r="M3442" s="22"/>
      <c r="N3442" s="22"/>
      <c r="O3442" s="22"/>
      <c r="P3442" s="24"/>
      <c r="Q3442" s="22"/>
      <c r="R3442" s="22"/>
      <c r="S3442" s="25"/>
      <c r="T3442" s="26"/>
      <c r="U3442" s="26"/>
      <c r="V3442" s="22"/>
      <c r="W3442" s="27"/>
      <c r="X3442" s="8"/>
      <c r="Y3442" s="8"/>
      <c r="Z3442" s="8"/>
      <c r="AA3442" s="8"/>
      <c r="AB3442" s="8"/>
      <c r="AC3442" s="8"/>
      <c r="AD3442" s="8"/>
      <c r="AE3442" s="8"/>
      <c r="AF3442" s="8"/>
      <c r="AG3442" s="8"/>
      <c r="AH3442" s="8"/>
      <c r="AI3442" s="8"/>
      <c r="AJ3442" s="8"/>
      <c r="AK3442" s="8"/>
    </row>
    <row r="3443" spans="1:37" ht="165.75">
      <c r="A3443" s="18">
        <v>7292</v>
      </c>
      <c r="B3443" s="19"/>
      <c r="C3443" s="28" t="s">
        <v>24075</v>
      </c>
      <c r="D3443" s="28" t="s">
        <v>24076</v>
      </c>
      <c r="E3443" s="22"/>
      <c r="F3443" s="22"/>
      <c r="G3443" s="22"/>
      <c r="H3443" s="23">
        <v>0</v>
      </c>
      <c r="I3443" s="22"/>
      <c r="J3443" s="23" t="s">
        <v>18202</v>
      </c>
      <c r="K3443" s="22"/>
      <c r="L3443" s="23" t="s">
        <v>2053</v>
      </c>
      <c r="M3443" s="22"/>
      <c r="N3443" s="22"/>
      <c r="O3443" s="22"/>
      <c r="P3443" s="24"/>
      <c r="Q3443" s="22"/>
      <c r="R3443" s="22"/>
      <c r="S3443" s="25"/>
      <c r="T3443" s="26"/>
      <c r="U3443" s="26"/>
      <c r="V3443" s="22"/>
      <c r="W3443" s="27"/>
      <c r="X3443" s="8"/>
      <c r="Y3443" s="8"/>
      <c r="Z3443" s="8"/>
      <c r="AA3443" s="8"/>
      <c r="AB3443" s="8"/>
      <c r="AC3443" s="8"/>
      <c r="AD3443" s="8"/>
      <c r="AE3443" s="8"/>
      <c r="AF3443" s="8"/>
      <c r="AG3443" s="8"/>
      <c r="AH3443" s="8"/>
      <c r="AI3443" s="8"/>
      <c r="AJ3443" s="8"/>
      <c r="AK3443" s="8"/>
    </row>
    <row r="3444" spans="1:37" ht="135.75">
      <c r="A3444" s="18">
        <v>7293</v>
      </c>
      <c r="B3444" s="19"/>
      <c r="C3444" s="28" t="s">
        <v>24077</v>
      </c>
      <c r="D3444" s="28" t="s">
        <v>24078</v>
      </c>
      <c r="E3444" s="22"/>
      <c r="F3444" s="22"/>
      <c r="G3444" s="22"/>
      <c r="H3444" s="23">
        <v>0</v>
      </c>
      <c r="I3444" s="22"/>
      <c r="J3444" s="23" t="s">
        <v>18202</v>
      </c>
      <c r="K3444" s="22"/>
      <c r="L3444" s="23" t="s">
        <v>2053</v>
      </c>
      <c r="M3444" s="22"/>
      <c r="N3444" s="22"/>
      <c r="O3444" s="22"/>
      <c r="P3444" s="24"/>
      <c r="Q3444" s="22"/>
      <c r="R3444" s="22"/>
      <c r="S3444" s="25"/>
      <c r="T3444" s="26"/>
      <c r="U3444" s="26"/>
      <c r="V3444" s="22"/>
      <c r="W3444" s="27"/>
      <c r="X3444" s="8"/>
      <c r="Y3444" s="8"/>
      <c r="Z3444" s="8"/>
      <c r="AA3444" s="8"/>
      <c r="AB3444" s="8"/>
      <c r="AC3444" s="8"/>
      <c r="AD3444" s="8"/>
      <c r="AE3444" s="8"/>
      <c r="AF3444" s="8"/>
      <c r="AG3444" s="8"/>
      <c r="AH3444" s="8"/>
      <c r="AI3444" s="8"/>
      <c r="AJ3444" s="8"/>
      <c r="AK3444" s="8"/>
    </row>
    <row r="3445" spans="1:37" ht="120.75">
      <c r="A3445" s="18">
        <v>7294</v>
      </c>
      <c r="B3445" s="19"/>
      <c r="C3445" s="28" t="s">
        <v>24077</v>
      </c>
      <c r="D3445" s="28" t="s">
        <v>24079</v>
      </c>
      <c r="E3445" s="22"/>
      <c r="F3445" s="22"/>
      <c r="G3445" s="22"/>
      <c r="H3445" s="23">
        <v>0</v>
      </c>
      <c r="I3445" s="22"/>
      <c r="J3445" s="23" t="s">
        <v>18202</v>
      </c>
      <c r="K3445" s="22"/>
      <c r="L3445" s="23" t="s">
        <v>2053</v>
      </c>
      <c r="M3445" s="22"/>
      <c r="N3445" s="22"/>
      <c r="O3445" s="22"/>
      <c r="P3445" s="24"/>
      <c r="Q3445" s="22"/>
      <c r="R3445" s="22"/>
      <c r="S3445" s="25"/>
      <c r="T3445" s="26"/>
      <c r="U3445" s="26"/>
      <c r="V3445" s="22"/>
      <c r="W3445" s="27"/>
      <c r="X3445" s="8"/>
      <c r="Y3445" s="8"/>
      <c r="Z3445" s="8"/>
      <c r="AA3445" s="8"/>
      <c r="AB3445" s="8"/>
      <c r="AC3445" s="8"/>
      <c r="AD3445" s="8"/>
      <c r="AE3445" s="8"/>
      <c r="AF3445" s="8"/>
      <c r="AG3445" s="8"/>
      <c r="AH3445" s="8"/>
      <c r="AI3445" s="8"/>
      <c r="AJ3445" s="8"/>
      <c r="AK3445" s="8"/>
    </row>
    <row r="3446" spans="1:37" ht="120.75">
      <c r="A3446" s="18">
        <v>7295</v>
      </c>
      <c r="B3446" s="19"/>
      <c r="C3446" s="28" t="s">
        <v>24080</v>
      </c>
      <c r="D3446" s="28" t="s">
        <v>24081</v>
      </c>
      <c r="E3446" s="22"/>
      <c r="F3446" s="22"/>
      <c r="G3446" s="22"/>
      <c r="H3446" s="23">
        <v>0</v>
      </c>
      <c r="I3446" s="22"/>
      <c r="J3446" s="23" t="s">
        <v>18202</v>
      </c>
      <c r="K3446" s="22"/>
      <c r="L3446" s="23" t="s">
        <v>2053</v>
      </c>
      <c r="M3446" s="22"/>
      <c r="N3446" s="22"/>
      <c r="O3446" s="22"/>
      <c r="P3446" s="24"/>
      <c r="Q3446" s="22"/>
      <c r="R3446" s="22"/>
      <c r="S3446" s="25"/>
      <c r="T3446" s="26"/>
      <c r="U3446" s="26"/>
      <c r="V3446" s="22"/>
      <c r="W3446" s="27"/>
      <c r="X3446" s="8"/>
      <c r="Y3446" s="8"/>
      <c r="Z3446" s="8"/>
      <c r="AA3446" s="8"/>
      <c r="AB3446" s="8"/>
      <c r="AC3446" s="8"/>
      <c r="AD3446" s="8"/>
      <c r="AE3446" s="8"/>
      <c r="AF3446" s="8"/>
      <c r="AG3446" s="8"/>
      <c r="AH3446" s="8"/>
      <c r="AI3446" s="8"/>
      <c r="AJ3446" s="8"/>
      <c r="AK3446" s="8"/>
    </row>
    <row r="3447" spans="1:37" ht="120.75">
      <c r="A3447" s="18">
        <v>7296</v>
      </c>
      <c r="B3447" s="19"/>
      <c r="C3447" s="28" t="s">
        <v>24080</v>
      </c>
      <c r="D3447" s="28" t="s">
        <v>24082</v>
      </c>
      <c r="E3447" s="22"/>
      <c r="F3447" s="22"/>
      <c r="G3447" s="22"/>
      <c r="H3447" s="23">
        <v>0</v>
      </c>
      <c r="I3447" s="22"/>
      <c r="J3447" s="23" t="s">
        <v>18202</v>
      </c>
      <c r="K3447" s="22"/>
      <c r="L3447" s="23" t="s">
        <v>2053</v>
      </c>
      <c r="M3447" s="22"/>
      <c r="N3447" s="22"/>
      <c r="O3447" s="22"/>
      <c r="P3447" s="24"/>
      <c r="Q3447" s="22"/>
      <c r="R3447" s="22"/>
      <c r="S3447" s="25"/>
      <c r="T3447" s="26"/>
      <c r="U3447" s="26"/>
      <c r="V3447" s="22"/>
      <c r="W3447" s="27"/>
      <c r="X3447" s="8"/>
      <c r="Y3447" s="8"/>
      <c r="Z3447" s="8"/>
      <c r="AA3447" s="8"/>
      <c r="AB3447" s="8"/>
      <c r="AC3447" s="8"/>
      <c r="AD3447" s="8"/>
      <c r="AE3447" s="8"/>
      <c r="AF3447" s="8"/>
      <c r="AG3447" s="8"/>
      <c r="AH3447" s="8"/>
      <c r="AI3447" s="8"/>
      <c r="AJ3447" s="8"/>
      <c r="AK3447" s="8"/>
    </row>
    <row r="3448" spans="1:37" ht="120.75">
      <c r="A3448" s="18">
        <v>7297</v>
      </c>
      <c r="B3448" s="19"/>
      <c r="C3448" s="28" t="s">
        <v>24080</v>
      </c>
      <c r="D3448" s="28" t="s">
        <v>24083</v>
      </c>
      <c r="E3448" s="22"/>
      <c r="F3448" s="22"/>
      <c r="G3448" s="22"/>
      <c r="H3448" s="23">
        <v>0</v>
      </c>
      <c r="I3448" s="22"/>
      <c r="J3448" s="23" t="s">
        <v>18202</v>
      </c>
      <c r="K3448" s="22"/>
      <c r="L3448" s="23" t="s">
        <v>2053</v>
      </c>
      <c r="M3448" s="22"/>
      <c r="N3448" s="22"/>
      <c r="O3448" s="22"/>
      <c r="P3448" s="24"/>
      <c r="Q3448" s="22"/>
      <c r="R3448" s="22"/>
      <c r="S3448" s="25"/>
      <c r="T3448" s="26"/>
      <c r="U3448" s="26"/>
      <c r="V3448" s="22"/>
      <c r="W3448" s="27"/>
      <c r="X3448" s="8"/>
      <c r="Y3448" s="8"/>
      <c r="Z3448" s="8"/>
      <c r="AA3448" s="8"/>
      <c r="AB3448" s="8"/>
      <c r="AC3448" s="8"/>
      <c r="AD3448" s="8"/>
      <c r="AE3448" s="8"/>
      <c r="AF3448" s="8"/>
      <c r="AG3448" s="8"/>
      <c r="AH3448" s="8"/>
      <c r="AI3448" s="8"/>
      <c r="AJ3448" s="8"/>
      <c r="AK3448" s="8"/>
    </row>
    <row r="3449" spans="1:37" ht="105.75">
      <c r="A3449" s="18">
        <v>7299</v>
      </c>
      <c r="B3449" s="19"/>
      <c r="C3449" s="28" t="s">
        <v>24084</v>
      </c>
      <c r="D3449" s="28" t="s">
        <v>24085</v>
      </c>
      <c r="E3449" s="22"/>
      <c r="F3449" s="23" t="s">
        <v>50</v>
      </c>
      <c r="G3449" s="22"/>
      <c r="H3449" s="23">
        <v>0</v>
      </c>
      <c r="I3449" s="22"/>
      <c r="J3449" s="23" t="s">
        <v>18202</v>
      </c>
      <c r="K3449" s="29">
        <v>43497</v>
      </c>
      <c r="L3449" s="23" t="s">
        <v>96</v>
      </c>
      <c r="M3449" s="22"/>
      <c r="N3449" s="23" t="s">
        <v>97</v>
      </c>
      <c r="O3449" s="22"/>
      <c r="P3449" s="24"/>
      <c r="Q3449" s="23" t="s">
        <v>18392</v>
      </c>
      <c r="R3449" s="23" t="s">
        <v>127</v>
      </c>
      <c r="S3449" s="25"/>
      <c r="T3449" s="26"/>
      <c r="U3449" s="26"/>
      <c r="V3449" s="22"/>
      <c r="W3449" s="27"/>
      <c r="X3449" s="8"/>
      <c r="Y3449" s="8"/>
      <c r="Z3449" s="8"/>
      <c r="AA3449" s="8"/>
      <c r="AB3449" s="8"/>
      <c r="AC3449" s="8"/>
      <c r="AD3449" s="8"/>
      <c r="AE3449" s="8"/>
      <c r="AF3449" s="8"/>
      <c r="AG3449" s="8"/>
      <c r="AH3449" s="8"/>
      <c r="AI3449" s="8"/>
      <c r="AJ3449" s="8"/>
      <c r="AK3449" s="8"/>
    </row>
    <row r="3450" spans="1:37" ht="75.75">
      <c r="A3450" s="18">
        <v>7300</v>
      </c>
      <c r="B3450" s="19"/>
      <c r="C3450" s="28" t="s">
        <v>24084</v>
      </c>
      <c r="D3450" s="28" t="s">
        <v>24086</v>
      </c>
      <c r="E3450" s="22"/>
      <c r="F3450" s="23" t="s">
        <v>24087</v>
      </c>
      <c r="G3450" s="22"/>
      <c r="H3450" s="23">
        <v>0</v>
      </c>
      <c r="I3450" s="22"/>
      <c r="J3450" s="23" t="s">
        <v>18202</v>
      </c>
      <c r="K3450" s="29">
        <v>43497</v>
      </c>
      <c r="L3450" s="23" t="s">
        <v>96</v>
      </c>
      <c r="M3450" s="22"/>
      <c r="N3450" s="23" t="s">
        <v>21283</v>
      </c>
      <c r="O3450" s="22"/>
      <c r="P3450" s="24"/>
      <c r="Q3450" s="23" t="s">
        <v>18392</v>
      </c>
      <c r="R3450" s="23" t="s">
        <v>127</v>
      </c>
      <c r="S3450" s="25"/>
      <c r="T3450" s="26"/>
      <c r="U3450" s="26"/>
      <c r="V3450" s="22"/>
      <c r="W3450" s="27"/>
      <c r="X3450" s="8"/>
      <c r="Y3450" s="8"/>
      <c r="Z3450" s="8"/>
      <c r="AA3450" s="8"/>
      <c r="AB3450" s="8"/>
      <c r="AC3450" s="8"/>
      <c r="AD3450" s="8"/>
      <c r="AE3450" s="8"/>
      <c r="AF3450" s="8"/>
      <c r="AG3450" s="8"/>
      <c r="AH3450" s="8"/>
      <c r="AI3450" s="8"/>
      <c r="AJ3450" s="8"/>
      <c r="AK3450" s="8"/>
    </row>
    <row r="3451" spans="1:37" ht="195.75">
      <c r="A3451" s="18">
        <v>7301</v>
      </c>
      <c r="B3451" s="19"/>
      <c r="C3451" s="28" t="s">
        <v>24088</v>
      </c>
      <c r="D3451" s="28" t="s">
        <v>24089</v>
      </c>
      <c r="E3451" s="22"/>
      <c r="F3451" s="23" t="s">
        <v>108</v>
      </c>
      <c r="G3451" s="35">
        <v>45401</v>
      </c>
      <c r="H3451" s="23">
        <v>0</v>
      </c>
      <c r="I3451" s="22"/>
      <c r="J3451" s="23" t="s">
        <v>18202</v>
      </c>
      <c r="K3451" s="29">
        <v>43497</v>
      </c>
      <c r="L3451" s="23" t="s">
        <v>19617</v>
      </c>
      <c r="M3451" s="22"/>
      <c r="N3451" s="23" t="s">
        <v>3981</v>
      </c>
      <c r="O3451" s="22"/>
      <c r="P3451" s="24"/>
      <c r="Q3451" s="23" t="s">
        <v>29</v>
      </c>
      <c r="R3451" s="23" t="s">
        <v>30</v>
      </c>
      <c r="S3451" s="25"/>
      <c r="T3451" s="26"/>
      <c r="U3451" s="26"/>
      <c r="V3451" s="22"/>
      <c r="W3451" s="27"/>
      <c r="X3451" s="8"/>
      <c r="Y3451" s="8"/>
      <c r="Z3451" s="8"/>
      <c r="AA3451" s="8"/>
      <c r="AB3451" s="8"/>
      <c r="AC3451" s="8"/>
      <c r="AD3451" s="8"/>
      <c r="AE3451" s="8"/>
      <c r="AF3451" s="8"/>
      <c r="AG3451" s="8"/>
      <c r="AH3451" s="8"/>
      <c r="AI3451" s="8"/>
      <c r="AJ3451" s="8"/>
      <c r="AK3451" s="8"/>
    </row>
    <row r="3452" spans="1:37" ht="105.75">
      <c r="A3452" s="18">
        <v>7302</v>
      </c>
      <c r="B3452" s="19"/>
      <c r="C3452" s="28" t="s">
        <v>24088</v>
      </c>
      <c r="D3452" s="28" t="s">
        <v>24090</v>
      </c>
      <c r="E3452" s="22"/>
      <c r="F3452" s="23" t="s">
        <v>415</v>
      </c>
      <c r="G3452" s="35">
        <v>45401</v>
      </c>
      <c r="H3452" s="23">
        <v>0</v>
      </c>
      <c r="I3452" s="22"/>
      <c r="J3452" s="23" t="s">
        <v>18202</v>
      </c>
      <c r="K3452" s="29">
        <v>43497</v>
      </c>
      <c r="L3452" s="23" t="s">
        <v>19617</v>
      </c>
      <c r="M3452" s="22"/>
      <c r="N3452" s="23" t="s">
        <v>3981</v>
      </c>
      <c r="O3452" s="22"/>
      <c r="P3452" s="24"/>
      <c r="Q3452" s="23" t="s">
        <v>29</v>
      </c>
      <c r="R3452" s="23" t="s">
        <v>30</v>
      </c>
      <c r="S3452" s="25"/>
      <c r="T3452" s="26"/>
      <c r="U3452" s="26"/>
      <c r="V3452" s="22"/>
      <c r="W3452" s="27"/>
      <c r="X3452" s="8"/>
      <c r="Y3452" s="8"/>
      <c r="Z3452" s="8"/>
      <c r="AA3452" s="8"/>
      <c r="AB3452" s="8"/>
      <c r="AC3452" s="8"/>
      <c r="AD3452" s="8"/>
      <c r="AE3452" s="8"/>
      <c r="AF3452" s="8"/>
      <c r="AG3452" s="8"/>
      <c r="AH3452" s="8"/>
      <c r="AI3452" s="8"/>
      <c r="AJ3452" s="8"/>
      <c r="AK3452" s="8"/>
    </row>
    <row r="3453" spans="1:37" ht="120.75">
      <c r="A3453" s="18">
        <v>7303</v>
      </c>
      <c r="B3453" s="19"/>
      <c r="C3453" s="28" t="s">
        <v>24091</v>
      </c>
      <c r="D3453" s="28" t="s">
        <v>24092</v>
      </c>
      <c r="E3453" s="22"/>
      <c r="F3453" s="22"/>
      <c r="G3453" s="22"/>
      <c r="H3453" s="23">
        <v>0</v>
      </c>
      <c r="I3453" s="22"/>
      <c r="J3453" s="23" t="s">
        <v>18202</v>
      </c>
      <c r="K3453" s="29">
        <v>43497</v>
      </c>
      <c r="L3453" s="23" t="s">
        <v>96</v>
      </c>
      <c r="M3453" s="22"/>
      <c r="N3453" s="22"/>
      <c r="O3453" s="22"/>
      <c r="P3453" s="24"/>
      <c r="Q3453" s="23" t="s">
        <v>172</v>
      </c>
      <c r="R3453" s="23" t="s">
        <v>173</v>
      </c>
      <c r="S3453" s="25"/>
      <c r="T3453" s="26"/>
      <c r="U3453" s="26"/>
      <c r="V3453" s="22"/>
      <c r="W3453" s="27"/>
      <c r="X3453" s="8"/>
      <c r="Y3453" s="8"/>
      <c r="Z3453" s="8"/>
      <c r="AA3453" s="8"/>
      <c r="AB3453" s="8"/>
      <c r="AC3453" s="8"/>
      <c r="AD3453" s="8"/>
      <c r="AE3453" s="8"/>
      <c r="AF3453" s="8"/>
      <c r="AG3453" s="8"/>
      <c r="AH3453" s="8"/>
      <c r="AI3453" s="8"/>
      <c r="AJ3453" s="8"/>
      <c r="AK3453" s="8"/>
    </row>
    <row r="3454" spans="1:37" ht="60.75">
      <c r="A3454" s="18">
        <v>7304</v>
      </c>
      <c r="B3454" s="19"/>
      <c r="C3454" s="28" t="s">
        <v>24091</v>
      </c>
      <c r="D3454" s="28" t="s">
        <v>24093</v>
      </c>
      <c r="E3454" s="22"/>
      <c r="F3454" s="23" t="s">
        <v>1794</v>
      </c>
      <c r="G3454" s="22"/>
      <c r="H3454" s="23">
        <v>0</v>
      </c>
      <c r="I3454" s="22"/>
      <c r="J3454" s="23" t="s">
        <v>18202</v>
      </c>
      <c r="K3454" s="23" t="s">
        <v>18203</v>
      </c>
      <c r="L3454" s="23" t="s">
        <v>61</v>
      </c>
      <c r="M3454" s="22"/>
      <c r="N3454" s="22"/>
      <c r="O3454" s="22"/>
      <c r="P3454" s="24"/>
      <c r="Q3454" s="23" t="s">
        <v>172</v>
      </c>
      <c r="R3454" s="23" t="s">
        <v>173</v>
      </c>
      <c r="S3454" s="25"/>
      <c r="T3454" s="26"/>
      <c r="U3454" s="26"/>
      <c r="V3454" s="22"/>
      <c r="W3454" s="27"/>
      <c r="X3454" s="8"/>
      <c r="Y3454" s="8"/>
      <c r="Z3454" s="8"/>
      <c r="AA3454" s="8"/>
      <c r="AB3454" s="8"/>
      <c r="AC3454" s="8"/>
      <c r="AD3454" s="8"/>
      <c r="AE3454" s="8"/>
      <c r="AF3454" s="8"/>
      <c r="AG3454" s="8"/>
      <c r="AH3454" s="8"/>
      <c r="AI3454" s="8"/>
      <c r="AJ3454" s="8"/>
      <c r="AK3454" s="8"/>
    </row>
    <row r="3455" spans="1:37" ht="150.75">
      <c r="A3455" s="18">
        <v>7305</v>
      </c>
      <c r="B3455" s="19"/>
      <c r="C3455" s="28" t="s">
        <v>24094</v>
      </c>
      <c r="D3455" s="28" t="s">
        <v>24095</v>
      </c>
      <c r="E3455" s="22"/>
      <c r="F3455" s="22"/>
      <c r="G3455" s="22"/>
      <c r="H3455" s="23">
        <v>0</v>
      </c>
      <c r="I3455" s="22"/>
      <c r="J3455" s="23" t="s">
        <v>18202</v>
      </c>
      <c r="K3455" s="23" t="s">
        <v>18203</v>
      </c>
      <c r="L3455" s="23" t="s">
        <v>61</v>
      </c>
      <c r="M3455" s="22"/>
      <c r="N3455" s="22"/>
      <c r="O3455" s="22"/>
      <c r="P3455" s="24"/>
      <c r="Q3455" s="23" t="s">
        <v>99</v>
      </c>
      <c r="R3455" s="23" t="s">
        <v>179</v>
      </c>
      <c r="S3455" s="25"/>
      <c r="T3455" s="26"/>
      <c r="U3455" s="26"/>
      <c r="V3455" s="22"/>
      <c r="W3455" s="27"/>
      <c r="X3455" s="8"/>
      <c r="Y3455" s="8"/>
      <c r="Z3455" s="8"/>
      <c r="AA3455" s="8"/>
      <c r="AB3455" s="8"/>
      <c r="AC3455" s="8"/>
      <c r="AD3455" s="8"/>
      <c r="AE3455" s="8"/>
      <c r="AF3455" s="8"/>
      <c r="AG3455" s="8"/>
      <c r="AH3455" s="8"/>
      <c r="AI3455" s="8"/>
      <c r="AJ3455" s="8"/>
      <c r="AK3455" s="8"/>
    </row>
    <row r="3456" spans="1:37" ht="195.75">
      <c r="A3456" s="18">
        <v>7310</v>
      </c>
      <c r="B3456" s="19"/>
      <c r="C3456" s="28" t="s">
        <v>24096</v>
      </c>
      <c r="D3456" s="28" t="s">
        <v>24097</v>
      </c>
      <c r="E3456" s="22"/>
      <c r="F3456" s="23" t="s">
        <v>415</v>
      </c>
      <c r="G3456" s="22"/>
      <c r="H3456" s="23">
        <v>0</v>
      </c>
      <c r="I3456" s="22"/>
      <c r="J3456" s="23" t="s">
        <v>18202</v>
      </c>
      <c r="K3456" s="22"/>
      <c r="L3456" s="23" t="s">
        <v>2053</v>
      </c>
      <c r="M3456" s="22"/>
      <c r="N3456" s="22"/>
      <c r="O3456" s="22"/>
      <c r="P3456" s="24"/>
      <c r="Q3456" s="23" t="s">
        <v>36</v>
      </c>
      <c r="R3456" s="23" t="s">
        <v>37</v>
      </c>
      <c r="S3456" s="25"/>
      <c r="T3456" s="26"/>
      <c r="U3456" s="26"/>
      <c r="V3456" s="22"/>
      <c r="W3456" s="27"/>
      <c r="X3456" s="8"/>
      <c r="Y3456" s="8"/>
      <c r="Z3456" s="8"/>
      <c r="AA3456" s="8"/>
      <c r="AB3456" s="8"/>
      <c r="AC3456" s="8"/>
      <c r="AD3456" s="8"/>
      <c r="AE3456" s="8"/>
      <c r="AF3456" s="8"/>
      <c r="AG3456" s="8"/>
      <c r="AH3456" s="8"/>
      <c r="AI3456" s="8"/>
      <c r="AJ3456" s="8"/>
      <c r="AK3456" s="8"/>
    </row>
    <row r="3457" spans="1:37" ht="195.75">
      <c r="A3457" s="18">
        <v>7311</v>
      </c>
      <c r="B3457" s="19"/>
      <c r="C3457" s="28" t="s">
        <v>24096</v>
      </c>
      <c r="D3457" s="28" t="s">
        <v>24098</v>
      </c>
      <c r="E3457" s="22"/>
      <c r="F3457" s="23" t="s">
        <v>1628</v>
      </c>
      <c r="G3457" s="22"/>
      <c r="H3457" s="23">
        <v>0</v>
      </c>
      <c r="I3457" s="22"/>
      <c r="J3457" s="23" t="s">
        <v>18202</v>
      </c>
      <c r="K3457" s="22"/>
      <c r="L3457" s="23" t="s">
        <v>2053</v>
      </c>
      <c r="M3457" s="22"/>
      <c r="N3457" s="22"/>
      <c r="O3457" s="22"/>
      <c r="P3457" s="24"/>
      <c r="Q3457" s="23" t="s">
        <v>36</v>
      </c>
      <c r="R3457" s="23" t="s">
        <v>37</v>
      </c>
      <c r="S3457" s="25"/>
      <c r="T3457" s="26"/>
      <c r="U3457" s="26"/>
      <c r="V3457" s="22"/>
      <c r="W3457" s="27"/>
      <c r="X3457" s="8"/>
      <c r="Y3457" s="8"/>
      <c r="Z3457" s="8"/>
      <c r="AA3457" s="8"/>
      <c r="AB3457" s="8"/>
      <c r="AC3457" s="8"/>
      <c r="AD3457" s="8"/>
      <c r="AE3457" s="8"/>
      <c r="AF3457" s="8"/>
      <c r="AG3457" s="8"/>
      <c r="AH3457" s="8"/>
      <c r="AI3457" s="8"/>
      <c r="AJ3457" s="8"/>
      <c r="AK3457" s="8"/>
    </row>
    <row r="3458" spans="1:37" ht="240.75">
      <c r="A3458" s="18">
        <v>7314</v>
      </c>
      <c r="B3458" s="19"/>
      <c r="C3458" s="28" t="s">
        <v>24099</v>
      </c>
      <c r="D3458" s="28" t="s">
        <v>24100</v>
      </c>
      <c r="E3458" s="22"/>
      <c r="F3458" s="23" t="s">
        <v>108</v>
      </c>
      <c r="G3458" s="22"/>
      <c r="H3458" s="23">
        <v>0</v>
      </c>
      <c r="I3458" s="22"/>
      <c r="J3458" s="23" t="s">
        <v>18202</v>
      </c>
      <c r="K3458" s="22"/>
      <c r="L3458" s="23" t="s">
        <v>18219</v>
      </c>
      <c r="M3458" s="23" t="s">
        <v>11857</v>
      </c>
      <c r="N3458" s="22"/>
      <c r="O3458" s="22"/>
      <c r="P3458" s="24"/>
      <c r="Q3458" s="23" t="s">
        <v>29</v>
      </c>
      <c r="R3458" s="23" t="s">
        <v>30</v>
      </c>
      <c r="S3458" s="25"/>
      <c r="T3458" s="26"/>
      <c r="U3458" s="26"/>
      <c r="V3458" s="22"/>
      <c r="W3458" s="27"/>
      <c r="X3458" s="8"/>
      <c r="Y3458" s="8"/>
      <c r="Z3458" s="8"/>
      <c r="AA3458" s="8"/>
      <c r="AB3458" s="8"/>
      <c r="AC3458" s="8"/>
      <c r="AD3458" s="8"/>
      <c r="AE3458" s="8"/>
      <c r="AF3458" s="8"/>
      <c r="AG3458" s="8"/>
      <c r="AH3458" s="8"/>
      <c r="AI3458" s="8"/>
      <c r="AJ3458" s="8"/>
      <c r="AK3458" s="8"/>
    </row>
    <row r="3459" spans="1:37" ht="105.75">
      <c r="A3459" s="18">
        <v>7324</v>
      </c>
      <c r="B3459" s="19"/>
      <c r="C3459" s="28" t="s">
        <v>24101</v>
      </c>
      <c r="D3459" s="28" t="s">
        <v>24102</v>
      </c>
      <c r="E3459" s="22"/>
      <c r="F3459" s="23" t="s">
        <v>1628</v>
      </c>
      <c r="G3459" s="22"/>
      <c r="H3459" s="23">
        <v>0</v>
      </c>
      <c r="I3459" s="22"/>
      <c r="J3459" s="23" t="s">
        <v>18202</v>
      </c>
      <c r="K3459" s="22"/>
      <c r="L3459" s="23" t="s">
        <v>2053</v>
      </c>
      <c r="M3459" s="22"/>
      <c r="N3459" s="22"/>
      <c r="O3459" s="22"/>
      <c r="P3459" s="24"/>
      <c r="Q3459" s="23" t="s">
        <v>36</v>
      </c>
      <c r="R3459" s="23" t="s">
        <v>37</v>
      </c>
      <c r="S3459" s="25"/>
      <c r="T3459" s="26"/>
      <c r="U3459" s="26"/>
      <c r="V3459" s="22"/>
      <c r="W3459" s="27"/>
      <c r="X3459" s="8"/>
      <c r="Y3459" s="8"/>
      <c r="Z3459" s="8"/>
      <c r="AA3459" s="8"/>
      <c r="AB3459" s="8"/>
      <c r="AC3459" s="8"/>
      <c r="AD3459" s="8"/>
      <c r="AE3459" s="8"/>
      <c r="AF3459" s="8"/>
      <c r="AG3459" s="8"/>
      <c r="AH3459" s="8"/>
      <c r="AI3459" s="8"/>
      <c r="AJ3459" s="8"/>
      <c r="AK3459" s="8"/>
    </row>
    <row r="3460" spans="1:37" ht="195.75">
      <c r="A3460" s="18">
        <v>7325</v>
      </c>
      <c r="B3460" s="19"/>
      <c r="C3460" s="28" t="s">
        <v>24101</v>
      </c>
      <c r="D3460" s="28" t="s">
        <v>24103</v>
      </c>
      <c r="E3460" s="22"/>
      <c r="F3460" s="23" t="s">
        <v>415</v>
      </c>
      <c r="G3460" s="22"/>
      <c r="H3460" s="23">
        <v>0</v>
      </c>
      <c r="I3460" s="22"/>
      <c r="J3460" s="23" t="s">
        <v>18202</v>
      </c>
      <c r="K3460" s="22"/>
      <c r="L3460" s="23" t="s">
        <v>2053</v>
      </c>
      <c r="M3460" s="22"/>
      <c r="N3460" s="22"/>
      <c r="O3460" s="22"/>
      <c r="P3460" s="24"/>
      <c r="Q3460" s="23" t="s">
        <v>36</v>
      </c>
      <c r="R3460" s="23" t="s">
        <v>37</v>
      </c>
      <c r="S3460" s="25"/>
      <c r="T3460" s="26"/>
      <c r="U3460" s="26"/>
      <c r="V3460" s="22"/>
      <c r="W3460" s="27"/>
      <c r="X3460" s="8"/>
      <c r="Y3460" s="8"/>
      <c r="Z3460" s="8"/>
      <c r="AA3460" s="8"/>
      <c r="AB3460" s="8"/>
      <c r="AC3460" s="8"/>
      <c r="AD3460" s="8"/>
      <c r="AE3460" s="8"/>
      <c r="AF3460" s="8"/>
      <c r="AG3460" s="8"/>
      <c r="AH3460" s="8"/>
      <c r="AI3460" s="8"/>
      <c r="AJ3460" s="8"/>
      <c r="AK3460" s="8"/>
    </row>
    <row r="3461" spans="1:37" ht="150.75">
      <c r="A3461" s="18">
        <v>7326</v>
      </c>
      <c r="B3461" s="19"/>
      <c r="C3461" s="28" t="s">
        <v>24104</v>
      </c>
      <c r="D3461" s="28" t="s">
        <v>24105</v>
      </c>
      <c r="E3461" s="22"/>
      <c r="F3461" s="23" t="s">
        <v>1628</v>
      </c>
      <c r="G3461" s="22"/>
      <c r="H3461" s="23">
        <v>0</v>
      </c>
      <c r="I3461" s="22"/>
      <c r="J3461" s="23" t="s">
        <v>18202</v>
      </c>
      <c r="K3461" s="22"/>
      <c r="L3461" s="23" t="s">
        <v>2053</v>
      </c>
      <c r="M3461" s="22"/>
      <c r="N3461" s="22"/>
      <c r="O3461" s="22"/>
      <c r="P3461" s="24"/>
      <c r="Q3461" s="23" t="s">
        <v>36</v>
      </c>
      <c r="R3461" s="23" t="s">
        <v>37</v>
      </c>
      <c r="S3461" s="25"/>
      <c r="T3461" s="26"/>
      <c r="U3461" s="26"/>
      <c r="V3461" s="22"/>
      <c r="W3461" s="27"/>
      <c r="X3461" s="8"/>
      <c r="Y3461" s="8"/>
      <c r="Z3461" s="8"/>
      <c r="AA3461" s="8"/>
      <c r="AB3461" s="8"/>
      <c r="AC3461" s="8"/>
      <c r="AD3461" s="8"/>
      <c r="AE3461" s="8"/>
      <c r="AF3461" s="8"/>
      <c r="AG3461" s="8"/>
      <c r="AH3461" s="8"/>
      <c r="AI3461" s="8"/>
      <c r="AJ3461" s="8"/>
      <c r="AK3461" s="8"/>
    </row>
    <row r="3462" spans="1:37" ht="105.75">
      <c r="A3462" s="18">
        <v>7328</v>
      </c>
      <c r="B3462" s="19"/>
      <c r="C3462" s="28" t="s">
        <v>24106</v>
      </c>
      <c r="D3462" s="28" t="s">
        <v>24107</v>
      </c>
      <c r="E3462" s="22"/>
      <c r="F3462" s="22"/>
      <c r="G3462" s="22"/>
      <c r="H3462" s="23">
        <v>0</v>
      </c>
      <c r="I3462" s="22"/>
      <c r="J3462" s="23" t="s">
        <v>18202</v>
      </c>
      <c r="K3462" s="22"/>
      <c r="L3462" s="23" t="s">
        <v>2053</v>
      </c>
      <c r="M3462" s="22"/>
      <c r="N3462" s="22"/>
      <c r="O3462" s="22"/>
      <c r="P3462" s="24"/>
      <c r="Q3462" s="23" t="s">
        <v>29</v>
      </c>
      <c r="R3462" s="23" t="s">
        <v>30</v>
      </c>
      <c r="S3462" s="25"/>
      <c r="T3462" s="26"/>
      <c r="U3462" s="26"/>
      <c r="V3462" s="22"/>
      <c r="W3462" s="27"/>
      <c r="X3462" s="8"/>
      <c r="Y3462" s="8"/>
      <c r="Z3462" s="8"/>
      <c r="AA3462" s="8"/>
      <c r="AB3462" s="8"/>
      <c r="AC3462" s="8"/>
      <c r="AD3462" s="8"/>
      <c r="AE3462" s="8"/>
      <c r="AF3462" s="8"/>
      <c r="AG3462" s="8"/>
      <c r="AH3462" s="8"/>
      <c r="AI3462" s="8"/>
      <c r="AJ3462" s="8"/>
      <c r="AK3462" s="8"/>
    </row>
    <row r="3463" spans="1:37" ht="75.75">
      <c r="A3463" s="18">
        <v>7343</v>
      </c>
      <c r="B3463" s="19"/>
      <c r="C3463" s="28" t="s">
        <v>24108</v>
      </c>
      <c r="D3463" s="28" t="s">
        <v>24109</v>
      </c>
      <c r="E3463" s="22"/>
      <c r="F3463" s="23" t="s">
        <v>415</v>
      </c>
      <c r="G3463" s="22"/>
      <c r="H3463" s="23">
        <v>0</v>
      </c>
      <c r="I3463" s="22"/>
      <c r="J3463" s="23" t="s">
        <v>18202</v>
      </c>
      <c r="K3463" s="22"/>
      <c r="L3463" s="23" t="s">
        <v>2053</v>
      </c>
      <c r="M3463" s="22"/>
      <c r="N3463" s="22"/>
      <c r="O3463" s="22"/>
      <c r="P3463" s="24"/>
      <c r="Q3463" s="23" t="s">
        <v>36</v>
      </c>
      <c r="R3463" s="23" t="s">
        <v>37</v>
      </c>
      <c r="S3463" s="25"/>
      <c r="T3463" s="26"/>
      <c r="U3463" s="26"/>
      <c r="V3463" s="22"/>
      <c r="W3463" s="27"/>
      <c r="X3463" s="8"/>
      <c r="Y3463" s="8"/>
      <c r="Z3463" s="8"/>
      <c r="AA3463" s="8"/>
      <c r="AB3463" s="8"/>
      <c r="AC3463" s="8"/>
      <c r="AD3463" s="8"/>
      <c r="AE3463" s="8"/>
      <c r="AF3463" s="8"/>
      <c r="AG3463" s="8"/>
      <c r="AH3463" s="8"/>
      <c r="AI3463" s="8"/>
      <c r="AJ3463" s="8"/>
      <c r="AK3463" s="8"/>
    </row>
    <row r="3464" spans="1:37" ht="120.75">
      <c r="A3464" s="18">
        <v>7346</v>
      </c>
      <c r="B3464" s="19"/>
      <c r="C3464" s="28" t="s">
        <v>24110</v>
      </c>
      <c r="D3464" s="28" t="s">
        <v>24111</v>
      </c>
      <c r="E3464" s="22"/>
      <c r="F3464" s="22"/>
      <c r="G3464" s="22"/>
      <c r="H3464" s="23">
        <v>0</v>
      </c>
      <c r="I3464" s="22"/>
      <c r="J3464" s="23" t="s">
        <v>18202</v>
      </c>
      <c r="K3464" s="22"/>
      <c r="L3464" s="23" t="s">
        <v>2053</v>
      </c>
      <c r="M3464" s="22"/>
      <c r="N3464" s="22"/>
      <c r="O3464" s="22"/>
      <c r="P3464" s="24"/>
      <c r="Q3464" s="23" t="s">
        <v>99</v>
      </c>
      <c r="R3464" s="23" t="s">
        <v>179</v>
      </c>
      <c r="S3464" s="25"/>
      <c r="T3464" s="26"/>
      <c r="U3464" s="26"/>
      <c r="V3464" s="22"/>
      <c r="W3464" s="27"/>
      <c r="X3464" s="8"/>
      <c r="Y3464" s="8"/>
      <c r="Z3464" s="8"/>
      <c r="AA3464" s="8"/>
      <c r="AB3464" s="8"/>
      <c r="AC3464" s="8"/>
      <c r="AD3464" s="8"/>
      <c r="AE3464" s="8"/>
      <c r="AF3464" s="8"/>
      <c r="AG3464" s="8"/>
      <c r="AH3464" s="8"/>
      <c r="AI3464" s="8"/>
      <c r="AJ3464" s="8"/>
      <c r="AK3464" s="8"/>
    </row>
    <row r="3465" spans="1:37" ht="90.75">
      <c r="A3465" s="18">
        <v>7350</v>
      </c>
      <c r="B3465" s="19"/>
      <c r="C3465" s="28" t="s">
        <v>24112</v>
      </c>
      <c r="D3465" s="28" t="s">
        <v>24113</v>
      </c>
      <c r="E3465" s="22"/>
      <c r="F3465" s="22"/>
      <c r="G3465" s="22"/>
      <c r="H3465" s="23">
        <v>0</v>
      </c>
      <c r="I3465" s="22"/>
      <c r="J3465" s="23" t="s">
        <v>18202</v>
      </c>
      <c r="K3465" s="31">
        <v>43313</v>
      </c>
      <c r="L3465" s="23" t="s">
        <v>61</v>
      </c>
      <c r="M3465" s="22"/>
      <c r="N3465" s="22"/>
      <c r="O3465" s="22"/>
      <c r="P3465" s="24"/>
      <c r="Q3465" s="23" t="s">
        <v>18377</v>
      </c>
      <c r="R3465" s="22"/>
      <c r="S3465" s="25"/>
      <c r="T3465" s="26"/>
      <c r="U3465" s="26"/>
      <c r="V3465" s="22"/>
      <c r="W3465" s="27"/>
      <c r="X3465" s="8"/>
      <c r="Y3465" s="8"/>
      <c r="Z3465" s="8"/>
      <c r="AA3465" s="8"/>
      <c r="AB3465" s="8"/>
      <c r="AC3465" s="8"/>
      <c r="AD3465" s="8"/>
      <c r="AE3465" s="8"/>
      <c r="AF3465" s="8"/>
      <c r="AG3465" s="8"/>
      <c r="AH3465" s="8"/>
      <c r="AI3465" s="8"/>
      <c r="AJ3465" s="8"/>
      <c r="AK3465" s="8"/>
    </row>
    <row r="3466" spans="1:37" ht="90.75">
      <c r="A3466" s="18">
        <v>7351</v>
      </c>
      <c r="B3466" s="19"/>
      <c r="C3466" s="28" t="s">
        <v>24114</v>
      </c>
      <c r="D3466" s="28" t="s">
        <v>2393</v>
      </c>
      <c r="E3466" s="22"/>
      <c r="F3466" s="22"/>
      <c r="G3466" s="22"/>
      <c r="H3466" s="23">
        <v>0</v>
      </c>
      <c r="I3466" s="22"/>
      <c r="J3466" s="23" t="s">
        <v>18202</v>
      </c>
      <c r="K3466" s="22"/>
      <c r="L3466" s="23" t="s">
        <v>18219</v>
      </c>
      <c r="M3466" s="22"/>
      <c r="N3466" s="22"/>
      <c r="O3466" s="22"/>
      <c r="P3466" s="24"/>
      <c r="Q3466" s="23" t="s">
        <v>29</v>
      </c>
      <c r="R3466" s="23" t="s">
        <v>30</v>
      </c>
      <c r="S3466" s="25"/>
      <c r="T3466" s="26"/>
      <c r="U3466" s="26"/>
      <c r="V3466" s="22"/>
      <c r="W3466" s="27"/>
      <c r="X3466" s="8"/>
      <c r="Y3466" s="8"/>
      <c r="Z3466" s="8"/>
      <c r="AA3466" s="8"/>
      <c r="AB3466" s="8"/>
      <c r="AC3466" s="8"/>
      <c r="AD3466" s="8"/>
      <c r="AE3466" s="8"/>
      <c r="AF3466" s="8"/>
      <c r="AG3466" s="8"/>
      <c r="AH3466" s="8"/>
      <c r="AI3466" s="8"/>
      <c r="AJ3466" s="8"/>
      <c r="AK3466" s="8"/>
    </row>
    <row r="3467" spans="1:37" ht="315.75">
      <c r="A3467" s="18">
        <v>7352</v>
      </c>
      <c r="B3467" s="30" t="s">
        <v>24115</v>
      </c>
      <c r="C3467" s="28" t="s">
        <v>24116</v>
      </c>
      <c r="D3467" s="28" t="s">
        <v>24117</v>
      </c>
      <c r="E3467" s="22"/>
      <c r="F3467" s="23" t="s">
        <v>50</v>
      </c>
      <c r="G3467" s="22"/>
      <c r="H3467" s="23">
        <v>0</v>
      </c>
      <c r="I3467" s="22"/>
      <c r="J3467" s="23" t="s">
        <v>18202</v>
      </c>
      <c r="K3467" s="23" t="s">
        <v>18203</v>
      </c>
      <c r="L3467" s="23" t="s">
        <v>35</v>
      </c>
      <c r="M3467" s="22"/>
      <c r="N3467" s="22"/>
      <c r="O3467" s="23" t="s">
        <v>18993</v>
      </c>
      <c r="P3467" s="24"/>
      <c r="Q3467" s="23" t="s">
        <v>99</v>
      </c>
      <c r="R3467" s="23" t="s">
        <v>10886</v>
      </c>
      <c r="S3467" s="25"/>
      <c r="T3467" s="26"/>
      <c r="U3467" s="26"/>
      <c r="V3467" s="22"/>
      <c r="W3467" s="27"/>
      <c r="X3467" s="8"/>
      <c r="Y3467" s="8"/>
      <c r="Z3467" s="8"/>
      <c r="AA3467" s="8"/>
      <c r="AB3467" s="8"/>
      <c r="AC3467" s="8"/>
      <c r="AD3467" s="8"/>
      <c r="AE3467" s="8"/>
      <c r="AF3467" s="8"/>
      <c r="AG3467" s="8"/>
      <c r="AH3467" s="8"/>
      <c r="AI3467" s="8"/>
      <c r="AJ3467" s="8"/>
      <c r="AK3467" s="8"/>
    </row>
    <row r="3468" spans="1:37" ht="75.75">
      <c r="A3468" s="18">
        <v>7353</v>
      </c>
      <c r="B3468" s="19"/>
      <c r="C3468" s="28" t="s">
        <v>13338</v>
      </c>
      <c r="D3468" s="28" t="s">
        <v>24118</v>
      </c>
      <c r="E3468" s="22"/>
      <c r="F3468" s="23" t="s">
        <v>466</v>
      </c>
      <c r="G3468" s="23">
        <v>2015</v>
      </c>
      <c r="H3468" s="23">
        <v>0</v>
      </c>
      <c r="I3468" s="22"/>
      <c r="J3468" s="23" t="s">
        <v>18202</v>
      </c>
      <c r="K3468" s="22"/>
      <c r="L3468" s="23" t="s">
        <v>90</v>
      </c>
      <c r="M3468" s="37">
        <v>42037</v>
      </c>
      <c r="N3468" s="22"/>
      <c r="O3468" s="22"/>
      <c r="P3468" s="24"/>
      <c r="Q3468" s="23" t="s">
        <v>29</v>
      </c>
      <c r="R3468" s="23" t="s">
        <v>13340</v>
      </c>
      <c r="S3468" s="25"/>
      <c r="T3468" s="26"/>
      <c r="U3468" s="26"/>
      <c r="V3468" s="22"/>
      <c r="W3468" s="27"/>
      <c r="X3468" s="8"/>
      <c r="Y3468" s="8"/>
      <c r="Z3468" s="8"/>
      <c r="AA3468" s="8"/>
      <c r="AB3468" s="8"/>
      <c r="AC3468" s="8"/>
      <c r="AD3468" s="8"/>
      <c r="AE3468" s="8"/>
      <c r="AF3468" s="8"/>
      <c r="AG3468" s="8"/>
      <c r="AH3468" s="8"/>
      <c r="AI3468" s="8"/>
      <c r="AJ3468" s="8"/>
      <c r="AK3468" s="8"/>
    </row>
    <row r="3469" spans="1:37" ht="180.75">
      <c r="A3469" s="18">
        <v>7355</v>
      </c>
      <c r="B3469" s="19"/>
      <c r="C3469" s="28" t="s">
        <v>24119</v>
      </c>
      <c r="D3469" s="28" t="s">
        <v>24120</v>
      </c>
      <c r="E3469" s="22"/>
      <c r="F3469" s="23" t="s">
        <v>415</v>
      </c>
      <c r="G3469" s="23" t="s">
        <v>18624</v>
      </c>
      <c r="H3469" s="23">
        <v>0</v>
      </c>
      <c r="I3469" s="22"/>
      <c r="J3469" s="23" t="s">
        <v>18202</v>
      </c>
      <c r="K3469" s="29">
        <v>43497</v>
      </c>
      <c r="L3469" s="23" t="s">
        <v>90</v>
      </c>
      <c r="M3469" s="22"/>
      <c r="N3469" s="23" t="s">
        <v>18625</v>
      </c>
      <c r="O3469" s="22"/>
      <c r="P3469" s="24"/>
      <c r="Q3469" s="23" t="s">
        <v>29</v>
      </c>
      <c r="R3469" s="23" t="s">
        <v>30</v>
      </c>
      <c r="S3469" s="25"/>
      <c r="T3469" s="26"/>
      <c r="U3469" s="26"/>
      <c r="V3469" s="22"/>
      <c r="W3469" s="27"/>
      <c r="X3469" s="8"/>
      <c r="Y3469" s="8"/>
      <c r="Z3469" s="8"/>
      <c r="AA3469" s="8"/>
      <c r="AB3469" s="8"/>
      <c r="AC3469" s="8"/>
      <c r="AD3469" s="8"/>
      <c r="AE3469" s="8"/>
      <c r="AF3469" s="8"/>
      <c r="AG3469" s="8"/>
      <c r="AH3469" s="8"/>
      <c r="AI3469" s="8"/>
      <c r="AJ3469" s="8"/>
      <c r="AK3469" s="8"/>
    </row>
    <row r="3470" spans="1:37" ht="255.75">
      <c r="A3470" s="18">
        <v>7356</v>
      </c>
      <c r="B3470" s="19"/>
      <c r="C3470" s="20" t="s">
        <v>24121</v>
      </c>
      <c r="D3470" s="28" t="s">
        <v>24122</v>
      </c>
      <c r="E3470" s="22"/>
      <c r="F3470" s="22"/>
      <c r="G3470" s="22"/>
      <c r="H3470" s="23">
        <v>0</v>
      </c>
      <c r="I3470" s="22"/>
      <c r="J3470" s="23" t="s">
        <v>18202</v>
      </c>
      <c r="K3470" s="31">
        <v>43313</v>
      </c>
      <c r="L3470" s="23" t="s">
        <v>61</v>
      </c>
      <c r="M3470" s="22"/>
      <c r="N3470" s="22"/>
      <c r="O3470" s="22"/>
      <c r="P3470" s="24"/>
      <c r="Q3470" s="23" t="s">
        <v>18377</v>
      </c>
      <c r="R3470" s="22"/>
      <c r="S3470" s="25"/>
      <c r="T3470" s="26"/>
      <c r="U3470" s="26"/>
      <c r="V3470" s="22"/>
      <c r="W3470" s="27"/>
      <c r="X3470" s="8"/>
      <c r="Y3470" s="8"/>
      <c r="Z3470" s="8"/>
      <c r="AA3470" s="8"/>
      <c r="AB3470" s="8"/>
      <c r="AC3470" s="8"/>
      <c r="AD3470" s="8"/>
      <c r="AE3470" s="8"/>
      <c r="AF3470" s="8"/>
      <c r="AG3470" s="8"/>
      <c r="AH3470" s="8"/>
      <c r="AI3470" s="8"/>
      <c r="AJ3470" s="8"/>
      <c r="AK3470" s="8"/>
    </row>
    <row r="3471" spans="1:37" ht="300.75">
      <c r="A3471" s="18">
        <v>7357</v>
      </c>
      <c r="B3471" s="19"/>
      <c r="C3471" s="20" t="s">
        <v>24121</v>
      </c>
      <c r="D3471" s="28" t="s">
        <v>24123</v>
      </c>
      <c r="E3471" s="22"/>
      <c r="F3471" s="22"/>
      <c r="G3471" s="22"/>
      <c r="H3471" s="23">
        <v>0</v>
      </c>
      <c r="I3471" s="22"/>
      <c r="J3471" s="23" t="s">
        <v>18202</v>
      </c>
      <c r="K3471" s="31">
        <v>43313</v>
      </c>
      <c r="L3471" s="23" t="s">
        <v>61</v>
      </c>
      <c r="M3471" s="22"/>
      <c r="N3471" s="22"/>
      <c r="O3471" s="22"/>
      <c r="P3471" s="24"/>
      <c r="Q3471" s="23" t="s">
        <v>18377</v>
      </c>
      <c r="R3471" s="22"/>
      <c r="S3471" s="25"/>
      <c r="T3471" s="26"/>
      <c r="U3471" s="26"/>
      <c r="V3471" s="22"/>
      <c r="W3471" s="27"/>
      <c r="X3471" s="8"/>
      <c r="Y3471" s="8"/>
      <c r="Z3471" s="8"/>
      <c r="AA3471" s="8"/>
      <c r="AB3471" s="8"/>
      <c r="AC3471" s="8"/>
      <c r="AD3471" s="8"/>
      <c r="AE3471" s="8"/>
      <c r="AF3471" s="8"/>
      <c r="AG3471" s="8"/>
      <c r="AH3471" s="8"/>
      <c r="AI3471" s="8"/>
      <c r="AJ3471" s="8"/>
      <c r="AK3471" s="8"/>
    </row>
    <row r="3472" spans="1:37" ht="135.75">
      <c r="A3472" s="18">
        <v>7358</v>
      </c>
      <c r="B3472" s="30" t="s">
        <v>18442</v>
      </c>
      <c r="C3472" s="28" t="s">
        <v>24124</v>
      </c>
      <c r="D3472" s="28" t="s">
        <v>24125</v>
      </c>
      <c r="E3472" s="22"/>
      <c r="F3472" s="23" t="s">
        <v>24126</v>
      </c>
      <c r="G3472" s="22"/>
      <c r="H3472" s="23">
        <v>0</v>
      </c>
      <c r="I3472" s="22"/>
      <c r="J3472" s="23" t="s">
        <v>18202</v>
      </c>
      <c r="K3472" s="23" t="s">
        <v>18203</v>
      </c>
      <c r="L3472" s="23" t="s">
        <v>35</v>
      </c>
      <c r="M3472" s="22"/>
      <c r="N3472" s="22"/>
      <c r="O3472" s="23" t="s">
        <v>24127</v>
      </c>
      <c r="P3472" s="24"/>
      <c r="Q3472" s="23" t="s">
        <v>99</v>
      </c>
      <c r="R3472" s="23" t="s">
        <v>10886</v>
      </c>
      <c r="S3472" s="25"/>
      <c r="T3472" s="26"/>
      <c r="U3472" s="26"/>
      <c r="V3472" s="22"/>
      <c r="W3472" s="27"/>
      <c r="X3472" s="8"/>
      <c r="Y3472" s="8"/>
      <c r="Z3472" s="8"/>
      <c r="AA3472" s="8"/>
      <c r="AB3472" s="8"/>
      <c r="AC3472" s="8"/>
      <c r="AD3472" s="8"/>
      <c r="AE3472" s="8"/>
      <c r="AF3472" s="8"/>
      <c r="AG3472" s="8"/>
      <c r="AH3472" s="8"/>
      <c r="AI3472" s="8"/>
      <c r="AJ3472" s="8"/>
      <c r="AK3472" s="8"/>
    </row>
    <row r="3473" spans="1:37" ht="165.75">
      <c r="A3473" s="18">
        <v>7365</v>
      </c>
      <c r="B3473" s="19"/>
      <c r="C3473" s="28" t="s">
        <v>24128</v>
      </c>
      <c r="D3473" s="28" t="s">
        <v>24129</v>
      </c>
      <c r="E3473" s="22"/>
      <c r="F3473" s="22"/>
      <c r="G3473" s="22"/>
      <c r="H3473" s="23">
        <v>0</v>
      </c>
      <c r="I3473" s="22"/>
      <c r="J3473" s="23" t="s">
        <v>18202</v>
      </c>
      <c r="K3473" s="22"/>
      <c r="L3473" s="23" t="s">
        <v>2053</v>
      </c>
      <c r="M3473" s="22"/>
      <c r="N3473" s="22"/>
      <c r="O3473" s="22"/>
      <c r="P3473" s="24"/>
      <c r="Q3473" s="23" t="s">
        <v>29</v>
      </c>
      <c r="R3473" s="23" t="s">
        <v>30</v>
      </c>
      <c r="S3473" s="25"/>
      <c r="T3473" s="26"/>
      <c r="U3473" s="26"/>
      <c r="V3473" s="22"/>
      <c r="W3473" s="27"/>
      <c r="X3473" s="8"/>
      <c r="Y3473" s="8"/>
      <c r="Z3473" s="8"/>
      <c r="AA3473" s="8"/>
      <c r="AB3473" s="8"/>
      <c r="AC3473" s="8"/>
      <c r="AD3473" s="8"/>
      <c r="AE3473" s="8"/>
      <c r="AF3473" s="8"/>
      <c r="AG3473" s="8"/>
      <c r="AH3473" s="8"/>
      <c r="AI3473" s="8"/>
      <c r="AJ3473" s="8"/>
      <c r="AK3473" s="8"/>
    </row>
    <row r="3474" spans="1:37" ht="195.75">
      <c r="A3474" s="18">
        <v>7366</v>
      </c>
      <c r="B3474" s="30" t="s">
        <v>18442</v>
      </c>
      <c r="C3474" s="28" t="s">
        <v>24130</v>
      </c>
      <c r="D3474" s="28" t="s">
        <v>24131</v>
      </c>
      <c r="E3474" s="22"/>
      <c r="F3474" s="23" t="s">
        <v>18471</v>
      </c>
      <c r="G3474" s="22"/>
      <c r="H3474" s="23">
        <v>0</v>
      </c>
      <c r="I3474" s="22"/>
      <c r="J3474" s="23" t="s">
        <v>18202</v>
      </c>
      <c r="K3474" s="23" t="s">
        <v>18203</v>
      </c>
      <c r="L3474" s="23" t="s">
        <v>35</v>
      </c>
      <c r="M3474" s="22"/>
      <c r="N3474" s="22"/>
      <c r="O3474" s="23" t="s">
        <v>24132</v>
      </c>
      <c r="P3474" s="24"/>
      <c r="Q3474" s="23" t="s">
        <v>99</v>
      </c>
      <c r="R3474" s="23" t="s">
        <v>10886</v>
      </c>
      <c r="S3474" s="25"/>
      <c r="T3474" s="26"/>
      <c r="U3474" s="26"/>
      <c r="V3474" s="22"/>
      <c r="W3474" s="27"/>
      <c r="X3474" s="8"/>
      <c r="Y3474" s="8"/>
      <c r="Z3474" s="8"/>
      <c r="AA3474" s="8"/>
      <c r="AB3474" s="8"/>
      <c r="AC3474" s="8"/>
      <c r="AD3474" s="8"/>
      <c r="AE3474" s="8"/>
      <c r="AF3474" s="8"/>
      <c r="AG3474" s="8"/>
      <c r="AH3474" s="8"/>
      <c r="AI3474" s="8"/>
      <c r="AJ3474" s="8"/>
      <c r="AK3474" s="8"/>
    </row>
    <row r="3475" spans="1:37" ht="75.75">
      <c r="A3475" s="18">
        <v>7367</v>
      </c>
      <c r="B3475" s="30" t="s">
        <v>18442</v>
      </c>
      <c r="C3475" s="28" t="s">
        <v>24130</v>
      </c>
      <c r="D3475" s="28" t="s">
        <v>24133</v>
      </c>
      <c r="E3475" s="22"/>
      <c r="F3475" s="23" t="s">
        <v>456</v>
      </c>
      <c r="G3475" s="22"/>
      <c r="H3475" s="23">
        <v>0</v>
      </c>
      <c r="I3475" s="22"/>
      <c r="J3475" s="23" t="s">
        <v>18202</v>
      </c>
      <c r="K3475" s="23" t="s">
        <v>18203</v>
      </c>
      <c r="L3475" s="23" t="s">
        <v>35</v>
      </c>
      <c r="M3475" s="22"/>
      <c r="N3475" s="22"/>
      <c r="O3475" s="23" t="s">
        <v>24134</v>
      </c>
      <c r="P3475" s="24"/>
      <c r="Q3475" s="23" t="s">
        <v>99</v>
      </c>
      <c r="R3475" s="23" t="s">
        <v>10886</v>
      </c>
      <c r="S3475" s="25"/>
      <c r="T3475" s="26"/>
      <c r="U3475" s="26"/>
      <c r="V3475" s="22"/>
      <c r="W3475" s="27"/>
      <c r="X3475" s="8"/>
      <c r="Y3475" s="8"/>
      <c r="Z3475" s="8"/>
      <c r="AA3475" s="8"/>
      <c r="AB3475" s="8"/>
      <c r="AC3475" s="8"/>
      <c r="AD3475" s="8"/>
      <c r="AE3475" s="8"/>
      <c r="AF3475" s="8"/>
      <c r="AG3475" s="8"/>
      <c r="AH3475" s="8"/>
      <c r="AI3475" s="8"/>
      <c r="AJ3475" s="8"/>
      <c r="AK3475" s="8"/>
    </row>
    <row r="3476" spans="1:37" ht="409.6">
      <c r="A3476" s="18">
        <v>7368</v>
      </c>
      <c r="B3476" s="19"/>
      <c r="C3476" s="28" t="s">
        <v>24135</v>
      </c>
      <c r="D3476" s="21"/>
      <c r="E3476" s="22"/>
      <c r="F3476" s="22"/>
      <c r="G3476" s="22"/>
      <c r="H3476" s="23">
        <v>0</v>
      </c>
      <c r="I3476" s="22"/>
      <c r="J3476" s="23" t="s">
        <v>18202</v>
      </c>
      <c r="K3476" s="22"/>
      <c r="L3476" s="23" t="s">
        <v>2053</v>
      </c>
      <c r="M3476" s="23">
        <v>2017</v>
      </c>
      <c r="N3476" s="22"/>
      <c r="O3476" s="22"/>
      <c r="P3476" s="24"/>
      <c r="Q3476" s="23" t="s">
        <v>20</v>
      </c>
      <c r="R3476" s="23" t="s">
        <v>21</v>
      </c>
      <c r="S3476" s="25"/>
      <c r="T3476" s="26"/>
      <c r="U3476" s="26"/>
      <c r="V3476" s="22"/>
      <c r="W3476" s="27"/>
      <c r="X3476" s="8"/>
      <c r="Y3476" s="8"/>
      <c r="Z3476" s="8"/>
      <c r="AA3476" s="8"/>
      <c r="AB3476" s="8"/>
      <c r="AC3476" s="8"/>
      <c r="AD3476" s="8"/>
      <c r="AE3476" s="8"/>
      <c r="AF3476" s="8"/>
      <c r="AG3476" s="8"/>
      <c r="AH3476" s="8"/>
      <c r="AI3476" s="8"/>
      <c r="AJ3476" s="8"/>
      <c r="AK3476" s="8"/>
    </row>
    <row r="3477" spans="1:37" ht="180.75">
      <c r="A3477" s="18">
        <v>7369</v>
      </c>
      <c r="B3477" s="19"/>
      <c r="C3477" s="28" t="s">
        <v>24136</v>
      </c>
      <c r="D3477" s="28" t="s">
        <v>24137</v>
      </c>
      <c r="E3477" s="22"/>
      <c r="F3477" s="23" t="s">
        <v>24138</v>
      </c>
      <c r="G3477" s="22"/>
      <c r="H3477" s="23">
        <v>0</v>
      </c>
      <c r="I3477" s="22"/>
      <c r="J3477" s="23" t="s">
        <v>18202</v>
      </c>
      <c r="K3477" s="22"/>
      <c r="L3477" s="23" t="s">
        <v>18219</v>
      </c>
      <c r="M3477" s="23" t="s">
        <v>11857</v>
      </c>
      <c r="N3477" s="22"/>
      <c r="O3477" s="22"/>
      <c r="P3477" s="24"/>
      <c r="Q3477" s="23" t="s">
        <v>29</v>
      </c>
      <c r="R3477" s="23" t="s">
        <v>30</v>
      </c>
      <c r="S3477" s="25"/>
      <c r="T3477" s="26"/>
      <c r="U3477" s="26"/>
      <c r="V3477" s="22"/>
      <c r="W3477" s="27"/>
      <c r="X3477" s="8"/>
      <c r="Y3477" s="8"/>
      <c r="Z3477" s="8"/>
      <c r="AA3477" s="8"/>
      <c r="AB3477" s="8"/>
      <c r="AC3477" s="8"/>
      <c r="AD3477" s="8"/>
      <c r="AE3477" s="8"/>
      <c r="AF3477" s="8"/>
      <c r="AG3477" s="8"/>
      <c r="AH3477" s="8"/>
      <c r="AI3477" s="8"/>
      <c r="AJ3477" s="8"/>
      <c r="AK3477" s="8"/>
    </row>
    <row r="3478" spans="1:37" ht="150.75">
      <c r="A3478" s="18">
        <v>7370</v>
      </c>
      <c r="B3478" s="19"/>
      <c r="C3478" s="28" t="s">
        <v>24139</v>
      </c>
      <c r="D3478" s="28" t="s">
        <v>24140</v>
      </c>
      <c r="E3478" s="22"/>
      <c r="F3478" s="23" t="s">
        <v>26</v>
      </c>
      <c r="G3478" s="23" t="s">
        <v>19332</v>
      </c>
      <c r="H3478" s="23">
        <v>0</v>
      </c>
      <c r="I3478" s="22"/>
      <c r="J3478" s="23" t="s">
        <v>18202</v>
      </c>
      <c r="K3478" s="29">
        <v>43497</v>
      </c>
      <c r="L3478" s="23" t="s">
        <v>18219</v>
      </c>
      <c r="M3478" s="22"/>
      <c r="N3478" s="23" t="s">
        <v>19333</v>
      </c>
      <c r="O3478" s="22"/>
      <c r="P3478" s="24"/>
      <c r="Q3478" s="23" t="s">
        <v>29</v>
      </c>
      <c r="R3478" s="23" t="s">
        <v>30</v>
      </c>
      <c r="S3478" s="25"/>
      <c r="T3478" s="26"/>
      <c r="U3478" s="26"/>
      <c r="V3478" s="22"/>
      <c r="W3478" s="27"/>
      <c r="X3478" s="8"/>
      <c r="Y3478" s="8"/>
      <c r="Z3478" s="8"/>
      <c r="AA3478" s="8"/>
      <c r="AB3478" s="8"/>
      <c r="AC3478" s="8"/>
      <c r="AD3478" s="8"/>
      <c r="AE3478" s="8"/>
      <c r="AF3478" s="8"/>
      <c r="AG3478" s="8"/>
      <c r="AH3478" s="8"/>
      <c r="AI3478" s="8"/>
      <c r="AJ3478" s="8"/>
      <c r="AK3478" s="8"/>
    </row>
    <row r="3479" spans="1:37" ht="165.75">
      <c r="A3479" s="18">
        <v>7374</v>
      </c>
      <c r="B3479" s="19"/>
      <c r="C3479" s="28" t="s">
        <v>24141</v>
      </c>
      <c r="D3479" s="28" t="s">
        <v>24142</v>
      </c>
      <c r="E3479" s="22"/>
      <c r="F3479" s="22"/>
      <c r="G3479" s="22"/>
      <c r="H3479" s="23">
        <v>0</v>
      </c>
      <c r="I3479" s="22"/>
      <c r="J3479" s="23" t="s">
        <v>18202</v>
      </c>
      <c r="K3479" s="22"/>
      <c r="L3479" s="23" t="s">
        <v>18219</v>
      </c>
      <c r="M3479" s="22"/>
      <c r="N3479" s="22"/>
      <c r="O3479" s="22"/>
      <c r="P3479" s="24"/>
      <c r="Q3479" s="23" t="s">
        <v>36</v>
      </c>
      <c r="R3479" s="23" t="s">
        <v>37</v>
      </c>
      <c r="S3479" s="25"/>
      <c r="T3479" s="26"/>
      <c r="U3479" s="26"/>
      <c r="V3479" s="22"/>
      <c r="W3479" s="27"/>
      <c r="X3479" s="8"/>
      <c r="Y3479" s="8"/>
      <c r="Z3479" s="8"/>
      <c r="AA3479" s="8"/>
      <c r="AB3479" s="8"/>
      <c r="AC3479" s="8"/>
      <c r="AD3479" s="8"/>
      <c r="AE3479" s="8"/>
      <c r="AF3479" s="8"/>
      <c r="AG3479" s="8"/>
      <c r="AH3479" s="8"/>
      <c r="AI3479" s="8"/>
      <c r="AJ3479" s="8"/>
      <c r="AK3479" s="8"/>
    </row>
    <row r="3480" spans="1:37" ht="165.75">
      <c r="A3480" s="18">
        <v>7375</v>
      </c>
      <c r="B3480" s="19"/>
      <c r="C3480" s="28" t="s">
        <v>24143</v>
      </c>
      <c r="D3480" s="28" t="s">
        <v>24144</v>
      </c>
      <c r="E3480" s="22"/>
      <c r="F3480" s="22"/>
      <c r="G3480" s="22"/>
      <c r="H3480" s="23">
        <v>0</v>
      </c>
      <c r="I3480" s="22"/>
      <c r="J3480" s="23" t="s">
        <v>18202</v>
      </c>
      <c r="K3480" s="31">
        <v>43313</v>
      </c>
      <c r="L3480" s="23" t="s">
        <v>61</v>
      </c>
      <c r="M3480" s="22"/>
      <c r="N3480" s="22"/>
      <c r="O3480" s="22"/>
      <c r="P3480" s="24"/>
      <c r="Q3480" s="23" t="s">
        <v>18377</v>
      </c>
      <c r="R3480" s="22"/>
      <c r="S3480" s="25"/>
      <c r="T3480" s="26"/>
      <c r="U3480" s="26"/>
      <c r="V3480" s="22"/>
      <c r="W3480" s="27"/>
      <c r="X3480" s="8"/>
      <c r="Y3480" s="8"/>
      <c r="Z3480" s="8"/>
      <c r="AA3480" s="8"/>
      <c r="AB3480" s="8"/>
      <c r="AC3480" s="8"/>
      <c r="AD3480" s="8"/>
      <c r="AE3480" s="8"/>
      <c r="AF3480" s="8"/>
      <c r="AG3480" s="8"/>
      <c r="AH3480" s="8"/>
      <c r="AI3480" s="8"/>
      <c r="AJ3480" s="8"/>
      <c r="AK3480" s="8"/>
    </row>
    <row r="3481" spans="1:37" ht="180.75">
      <c r="A3481" s="18">
        <v>7376</v>
      </c>
      <c r="B3481" s="19"/>
      <c r="C3481" s="28" t="s">
        <v>24143</v>
      </c>
      <c r="D3481" s="28" t="s">
        <v>24145</v>
      </c>
      <c r="E3481" s="22"/>
      <c r="F3481" s="22"/>
      <c r="G3481" s="22"/>
      <c r="H3481" s="23">
        <v>0</v>
      </c>
      <c r="I3481" s="22"/>
      <c r="J3481" s="23" t="s">
        <v>18202</v>
      </c>
      <c r="K3481" s="31">
        <v>43313</v>
      </c>
      <c r="L3481" s="23" t="s">
        <v>61</v>
      </c>
      <c r="M3481" s="22"/>
      <c r="N3481" s="22"/>
      <c r="O3481" s="22"/>
      <c r="P3481" s="24"/>
      <c r="Q3481" s="23" t="s">
        <v>18377</v>
      </c>
      <c r="R3481" s="22"/>
      <c r="S3481" s="25"/>
      <c r="T3481" s="26"/>
      <c r="U3481" s="26"/>
      <c r="V3481" s="22"/>
      <c r="W3481" s="27"/>
      <c r="X3481" s="8"/>
      <c r="Y3481" s="8"/>
      <c r="Z3481" s="8"/>
      <c r="AA3481" s="8"/>
      <c r="AB3481" s="8"/>
      <c r="AC3481" s="8"/>
      <c r="AD3481" s="8"/>
      <c r="AE3481" s="8"/>
      <c r="AF3481" s="8"/>
      <c r="AG3481" s="8"/>
      <c r="AH3481" s="8"/>
      <c r="AI3481" s="8"/>
      <c r="AJ3481" s="8"/>
      <c r="AK3481" s="8"/>
    </row>
    <row r="3482" spans="1:37" ht="165.75">
      <c r="A3482" s="18">
        <v>7377</v>
      </c>
      <c r="B3482" s="19"/>
      <c r="C3482" s="28" t="s">
        <v>24143</v>
      </c>
      <c r="D3482" s="28" t="s">
        <v>24146</v>
      </c>
      <c r="E3482" s="22"/>
      <c r="F3482" s="22"/>
      <c r="G3482" s="22"/>
      <c r="H3482" s="23">
        <v>0</v>
      </c>
      <c r="I3482" s="22"/>
      <c r="J3482" s="23" t="s">
        <v>18202</v>
      </c>
      <c r="K3482" s="31">
        <v>43313</v>
      </c>
      <c r="L3482" s="23" t="s">
        <v>61</v>
      </c>
      <c r="M3482" s="22"/>
      <c r="N3482" s="22"/>
      <c r="O3482" s="22"/>
      <c r="P3482" s="24"/>
      <c r="Q3482" s="23" t="s">
        <v>18377</v>
      </c>
      <c r="R3482" s="22"/>
      <c r="S3482" s="25"/>
      <c r="T3482" s="26"/>
      <c r="U3482" s="26"/>
      <c r="V3482" s="22"/>
      <c r="W3482" s="27"/>
      <c r="X3482" s="8"/>
      <c r="Y3482" s="8"/>
      <c r="Z3482" s="8"/>
      <c r="AA3482" s="8"/>
      <c r="AB3482" s="8"/>
      <c r="AC3482" s="8"/>
      <c r="AD3482" s="8"/>
      <c r="AE3482" s="8"/>
      <c r="AF3482" s="8"/>
      <c r="AG3482" s="8"/>
      <c r="AH3482" s="8"/>
      <c r="AI3482" s="8"/>
      <c r="AJ3482" s="8"/>
      <c r="AK3482" s="8"/>
    </row>
    <row r="3483" spans="1:37" ht="180.75">
      <c r="A3483" s="18">
        <v>7378</v>
      </c>
      <c r="B3483" s="19"/>
      <c r="C3483" s="28" t="s">
        <v>24143</v>
      </c>
      <c r="D3483" s="28" t="s">
        <v>24147</v>
      </c>
      <c r="E3483" s="22"/>
      <c r="F3483" s="22"/>
      <c r="G3483" s="22"/>
      <c r="H3483" s="23">
        <v>0</v>
      </c>
      <c r="I3483" s="22"/>
      <c r="J3483" s="23" t="s">
        <v>18202</v>
      </c>
      <c r="K3483" s="31">
        <v>43313</v>
      </c>
      <c r="L3483" s="23" t="s">
        <v>61</v>
      </c>
      <c r="M3483" s="22"/>
      <c r="N3483" s="22"/>
      <c r="O3483" s="22"/>
      <c r="P3483" s="24"/>
      <c r="Q3483" s="23" t="s">
        <v>18377</v>
      </c>
      <c r="R3483" s="22"/>
      <c r="S3483" s="25"/>
      <c r="T3483" s="26"/>
      <c r="U3483" s="26"/>
      <c r="V3483" s="22"/>
      <c r="W3483" s="27"/>
      <c r="X3483" s="8"/>
      <c r="Y3483" s="8"/>
      <c r="Z3483" s="8"/>
      <c r="AA3483" s="8"/>
      <c r="AB3483" s="8"/>
      <c r="AC3483" s="8"/>
      <c r="AD3483" s="8"/>
      <c r="AE3483" s="8"/>
      <c r="AF3483" s="8"/>
      <c r="AG3483" s="8"/>
      <c r="AH3483" s="8"/>
      <c r="AI3483" s="8"/>
      <c r="AJ3483" s="8"/>
      <c r="AK3483" s="8"/>
    </row>
    <row r="3484" spans="1:37" ht="165.75">
      <c r="A3484" s="18">
        <v>7379</v>
      </c>
      <c r="B3484" s="19"/>
      <c r="C3484" s="28" t="s">
        <v>24148</v>
      </c>
      <c r="D3484" s="28" t="s">
        <v>24149</v>
      </c>
      <c r="E3484" s="22"/>
      <c r="F3484" s="23" t="s">
        <v>1628</v>
      </c>
      <c r="G3484" s="22"/>
      <c r="H3484" s="23">
        <v>0</v>
      </c>
      <c r="I3484" s="22"/>
      <c r="J3484" s="23" t="s">
        <v>18202</v>
      </c>
      <c r="K3484" s="22"/>
      <c r="L3484" s="23" t="s">
        <v>2053</v>
      </c>
      <c r="M3484" s="22"/>
      <c r="N3484" s="22"/>
      <c r="O3484" s="22"/>
      <c r="P3484" s="24"/>
      <c r="Q3484" s="23" t="s">
        <v>36</v>
      </c>
      <c r="R3484" s="23" t="s">
        <v>37</v>
      </c>
      <c r="S3484" s="25"/>
      <c r="T3484" s="26"/>
      <c r="U3484" s="26"/>
      <c r="V3484" s="22"/>
      <c r="W3484" s="27"/>
      <c r="X3484" s="8"/>
      <c r="Y3484" s="8"/>
      <c r="Z3484" s="8"/>
      <c r="AA3484" s="8"/>
      <c r="AB3484" s="8"/>
      <c r="AC3484" s="8"/>
      <c r="AD3484" s="8"/>
      <c r="AE3484" s="8"/>
      <c r="AF3484" s="8"/>
      <c r="AG3484" s="8"/>
      <c r="AH3484" s="8"/>
      <c r="AI3484" s="8"/>
      <c r="AJ3484" s="8"/>
      <c r="AK3484" s="8"/>
    </row>
    <row r="3485" spans="1:37" ht="165.75">
      <c r="A3485" s="18">
        <v>7380</v>
      </c>
      <c r="B3485" s="30" t="s">
        <v>13</v>
      </c>
      <c r="C3485" s="28" t="s">
        <v>24150</v>
      </c>
      <c r="D3485" s="28" t="s">
        <v>24149</v>
      </c>
      <c r="E3485" s="22"/>
      <c r="F3485" s="22"/>
      <c r="G3485" s="22"/>
      <c r="H3485" s="23">
        <v>0</v>
      </c>
      <c r="I3485" s="22"/>
      <c r="J3485" s="23" t="s">
        <v>18202</v>
      </c>
      <c r="K3485" s="22"/>
      <c r="L3485" s="23" t="s">
        <v>18219</v>
      </c>
      <c r="M3485" s="22"/>
      <c r="N3485" s="22"/>
      <c r="O3485" s="22"/>
      <c r="P3485" s="24"/>
      <c r="Q3485" s="23" t="s">
        <v>36</v>
      </c>
      <c r="R3485" s="23" t="s">
        <v>37</v>
      </c>
      <c r="S3485" s="34" t="s">
        <v>24149</v>
      </c>
      <c r="T3485" s="26"/>
      <c r="U3485" s="26"/>
      <c r="V3485" s="22"/>
      <c r="W3485" s="27"/>
      <c r="X3485" s="8"/>
      <c r="Y3485" s="8"/>
      <c r="Z3485" s="8"/>
      <c r="AA3485" s="8"/>
      <c r="AB3485" s="8"/>
      <c r="AC3485" s="8"/>
      <c r="AD3485" s="8"/>
      <c r="AE3485" s="8"/>
      <c r="AF3485" s="8"/>
      <c r="AG3485" s="8"/>
      <c r="AH3485" s="8"/>
      <c r="AI3485" s="8"/>
      <c r="AJ3485" s="8"/>
      <c r="AK3485" s="8"/>
    </row>
    <row r="3486" spans="1:37" ht="120.75">
      <c r="A3486" s="18">
        <v>7381</v>
      </c>
      <c r="B3486" s="19"/>
      <c r="C3486" s="28" t="s">
        <v>24151</v>
      </c>
      <c r="D3486" s="28" t="s">
        <v>24152</v>
      </c>
      <c r="E3486" s="22"/>
      <c r="F3486" s="23" t="s">
        <v>415</v>
      </c>
      <c r="G3486" s="22"/>
      <c r="H3486" s="23">
        <v>0</v>
      </c>
      <c r="I3486" s="22"/>
      <c r="J3486" s="23" t="s">
        <v>18202</v>
      </c>
      <c r="K3486" s="22"/>
      <c r="L3486" s="23" t="s">
        <v>2053</v>
      </c>
      <c r="M3486" s="22"/>
      <c r="N3486" s="22"/>
      <c r="O3486" s="22"/>
      <c r="P3486" s="24"/>
      <c r="Q3486" s="23" t="s">
        <v>36</v>
      </c>
      <c r="R3486" s="23" t="s">
        <v>37</v>
      </c>
      <c r="S3486" s="25"/>
      <c r="T3486" s="26"/>
      <c r="U3486" s="26"/>
      <c r="V3486" s="22"/>
      <c r="W3486" s="27"/>
      <c r="X3486" s="8"/>
      <c r="Y3486" s="8"/>
      <c r="Z3486" s="8"/>
      <c r="AA3486" s="8"/>
      <c r="AB3486" s="8"/>
      <c r="AC3486" s="8"/>
      <c r="AD3486" s="8"/>
      <c r="AE3486" s="8"/>
      <c r="AF3486" s="8"/>
      <c r="AG3486" s="8"/>
      <c r="AH3486" s="8"/>
      <c r="AI3486" s="8"/>
      <c r="AJ3486" s="8"/>
      <c r="AK3486" s="8"/>
    </row>
    <row r="3487" spans="1:37" ht="210.75">
      <c r="A3487" s="18">
        <v>7382</v>
      </c>
      <c r="B3487" s="19"/>
      <c r="C3487" s="28" t="s">
        <v>24153</v>
      </c>
      <c r="D3487" s="28" t="s">
        <v>24154</v>
      </c>
      <c r="E3487" s="22"/>
      <c r="F3487" s="23" t="s">
        <v>466</v>
      </c>
      <c r="G3487" s="22"/>
      <c r="H3487" s="23">
        <v>0</v>
      </c>
      <c r="I3487" s="22"/>
      <c r="J3487" s="23" t="s">
        <v>18202</v>
      </c>
      <c r="K3487" s="22"/>
      <c r="L3487" s="23" t="s">
        <v>2053</v>
      </c>
      <c r="M3487" s="22"/>
      <c r="N3487" s="22"/>
      <c r="O3487" s="22"/>
      <c r="P3487" s="24"/>
      <c r="Q3487" s="23" t="s">
        <v>36</v>
      </c>
      <c r="R3487" s="23" t="s">
        <v>37</v>
      </c>
      <c r="S3487" s="25"/>
      <c r="T3487" s="26"/>
      <c r="U3487" s="26"/>
      <c r="V3487" s="22"/>
      <c r="W3487" s="27"/>
      <c r="X3487" s="8"/>
      <c r="Y3487" s="8"/>
      <c r="Z3487" s="8"/>
      <c r="AA3487" s="8"/>
      <c r="AB3487" s="8"/>
      <c r="AC3487" s="8"/>
      <c r="AD3487" s="8"/>
      <c r="AE3487" s="8"/>
      <c r="AF3487" s="8"/>
      <c r="AG3487" s="8"/>
      <c r="AH3487" s="8"/>
      <c r="AI3487" s="8"/>
      <c r="AJ3487" s="8"/>
      <c r="AK3487" s="8"/>
    </row>
    <row r="3488" spans="1:37" ht="120.75">
      <c r="A3488" s="18">
        <v>7383</v>
      </c>
      <c r="B3488" s="19"/>
      <c r="C3488" s="28" t="s">
        <v>24153</v>
      </c>
      <c r="D3488" s="28" t="s">
        <v>24155</v>
      </c>
      <c r="E3488" s="22"/>
      <c r="F3488" s="23" t="s">
        <v>415</v>
      </c>
      <c r="G3488" s="22"/>
      <c r="H3488" s="23">
        <v>0</v>
      </c>
      <c r="I3488" s="22"/>
      <c r="J3488" s="23" t="s">
        <v>18202</v>
      </c>
      <c r="K3488" s="22"/>
      <c r="L3488" s="23" t="s">
        <v>2053</v>
      </c>
      <c r="M3488" s="22"/>
      <c r="N3488" s="22"/>
      <c r="O3488" s="22"/>
      <c r="P3488" s="24"/>
      <c r="Q3488" s="23" t="s">
        <v>36</v>
      </c>
      <c r="R3488" s="23" t="s">
        <v>37</v>
      </c>
      <c r="S3488" s="25"/>
      <c r="T3488" s="26"/>
      <c r="U3488" s="26"/>
      <c r="V3488" s="22"/>
      <c r="W3488" s="27"/>
      <c r="X3488" s="8"/>
      <c r="Y3488" s="8"/>
      <c r="Z3488" s="8"/>
      <c r="AA3488" s="8"/>
      <c r="AB3488" s="8"/>
      <c r="AC3488" s="8"/>
      <c r="AD3488" s="8"/>
      <c r="AE3488" s="8"/>
      <c r="AF3488" s="8"/>
      <c r="AG3488" s="8"/>
      <c r="AH3488" s="8"/>
      <c r="AI3488" s="8"/>
      <c r="AJ3488" s="8"/>
      <c r="AK3488" s="8"/>
    </row>
    <row r="3489" spans="1:37" ht="195.75">
      <c r="A3489" s="18">
        <v>7384</v>
      </c>
      <c r="B3489" s="19"/>
      <c r="C3489" s="20" t="s">
        <v>24156</v>
      </c>
      <c r="D3489" s="28" t="s">
        <v>24157</v>
      </c>
      <c r="E3489" s="22"/>
      <c r="F3489" s="22"/>
      <c r="G3489" s="22"/>
      <c r="H3489" s="23">
        <v>0</v>
      </c>
      <c r="I3489" s="22"/>
      <c r="J3489" s="23" t="s">
        <v>18202</v>
      </c>
      <c r="K3489" s="31">
        <v>43313</v>
      </c>
      <c r="L3489" s="23" t="s">
        <v>61</v>
      </c>
      <c r="M3489" s="22"/>
      <c r="N3489" s="22"/>
      <c r="O3489" s="22"/>
      <c r="P3489" s="24"/>
      <c r="Q3489" s="23" t="s">
        <v>18377</v>
      </c>
      <c r="R3489" s="22"/>
      <c r="S3489" s="25"/>
      <c r="T3489" s="26"/>
      <c r="U3489" s="26"/>
      <c r="V3489" s="22"/>
      <c r="W3489" s="27"/>
      <c r="X3489" s="8"/>
      <c r="Y3489" s="8"/>
      <c r="Z3489" s="8"/>
      <c r="AA3489" s="8"/>
      <c r="AB3489" s="8"/>
      <c r="AC3489" s="8"/>
      <c r="AD3489" s="8"/>
      <c r="AE3489" s="8"/>
      <c r="AF3489" s="8"/>
      <c r="AG3489" s="8"/>
      <c r="AH3489" s="8"/>
      <c r="AI3489" s="8"/>
      <c r="AJ3489" s="8"/>
      <c r="AK3489" s="8"/>
    </row>
    <row r="3490" spans="1:37" ht="150.75">
      <c r="A3490" s="18">
        <v>7385</v>
      </c>
      <c r="B3490" s="19"/>
      <c r="C3490" s="28" t="s">
        <v>24158</v>
      </c>
      <c r="D3490" s="28" t="s">
        <v>24159</v>
      </c>
      <c r="E3490" s="22"/>
      <c r="F3490" s="22"/>
      <c r="G3490" s="22"/>
      <c r="H3490" s="23">
        <v>0</v>
      </c>
      <c r="I3490" s="22"/>
      <c r="J3490" s="23" t="s">
        <v>18202</v>
      </c>
      <c r="K3490" s="31">
        <v>43313</v>
      </c>
      <c r="L3490" s="23" t="s">
        <v>61</v>
      </c>
      <c r="M3490" s="22"/>
      <c r="N3490" s="22"/>
      <c r="O3490" s="22"/>
      <c r="P3490" s="24"/>
      <c r="Q3490" s="23" t="s">
        <v>18377</v>
      </c>
      <c r="R3490" s="22"/>
      <c r="S3490" s="25"/>
      <c r="T3490" s="26"/>
      <c r="U3490" s="26"/>
      <c r="V3490" s="22"/>
      <c r="W3490" s="27"/>
      <c r="X3490" s="8"/>
      <c r="Y3490" s="8"/>
      <c r="Z3490" s="8"/>
      <c r="AA3490" s="8"/>
      <c r="AB3490" s="8"/>
      <c r="AC3490" s="8"/>
      <c r="AD3490" s="8"/>
      <c r="AE3490" s="8"/>
      <c r="AF3490" s="8"/>
      <c r="AG3490" s="8"/>
      <c r="AH3490" s="8"/>
      <c r="AI3490" s="8"/>
      <c r="AJ3490" s="8"/>
      <c r="AK3490" s="8"/>
    </row>
    <row r="3491" spans="1:37" ht="270.75">
      <c r="A3491" s="18">
        <v>7386</v>
      </c>
      <c r="B3491" s="19"/>
      <c r="C3491" s="28" t="s">
        <v>24158</v>
      </c>
      <c r="D3491" s="28" t="s">
        <v>24160</v>
      </c>
      <c r="E3491" s="22"/>
      <c r="F3491" s="22"/>
      <c r="G3491" s="22"/>
      <c r="H3491" s="23">
        <v>0</v>
      </c>
      <c r="I3491" s="22"/>
      <c r="J3491" s="23" t="s">
        <v>18202</v>
      </c>
      <c r="K3491" s="22"/>
      <c r="L3491" s="23" t="s">
        <v>18219</v>
      </c>
      <c r="M3491" s="22"/>
      <c r="N3491" s="22"/>
      <c r="O3491" s="22"/>
      <c r="P3491" s="24"/>
      <c r="Q3491" s="23" t="s">
        <v>36</v>
      </c>
      <c r="R3491" s="23" t="s">
        <v>37</v>
      </c>
      <c r="S3491" s="25"/>
      <c r="T3491" s="26"/>
      <c r="U3491" s="26"/>
      <c r="V3491" s="22"/>
      <c r="W3491" s="27"/>
      <c r="X3491" s="8"/>
      <c r="Y3491" s="8"/>
      <c r="Z3491" s="8"/>
      <c r="AA3491" s="8"/>
      <c r="AB3491" s="8"/>
      <c r="AC3491" s="8"/>
      <c r="AD3491" s="8"/>
      <c r="AE3491" s="8"/>
      <c r="AF3491" s="8"/>
      <c r="AG3491" s="8"/>
      <c r="AH3491" s="8"/>
      <c r="AI3491" s="8"/>
      <c r="AJ3491" s="8"/>
      <c r="AK3491" s="8"/>
    </row>
    <row r="3492" spans="1:37" ht="409.6">
      <c r="A3492" s="18">
        <v>7387</v>
      </c>
      <c r="B3492" s="19"/>
      <c r="C3492" s="28" t="s">
        <v>24161</v>
      </c>
      <c r="D3492" s="21"/>
      <c r="E3492" s="22"/>
      <c r="F3492" s="22"/>
      <c r="G3492" s="22"/>
      <c r="H3492" s="23">
        <v>0</v>
      </c>
      <c r="I3492" s="22"/>
      <c r="J3492" s="23" t="s">
        <v>18202</v>
      </c>
      <c r="K3492" s="22"/>
      <c r="L3492" s="23" t="s">
        <v>21045</v>
      </c>
      <c r="M3492" s="23">
        <v>2017</v>
      </c>
      <c r="N3492" s="22"/>
      <c r="O3492" s="22"/>
      <c r="P3492" s="24"/>
      <c r="Q3492" s="23" t="s">
        <v>20</v>
      </c>
      <c r="R3492" s="23" t="s">
        <v>21</v>
      </c>
      <c r="S3492" s="25"/>
      <c r="T3492" s="26"/>
      <c r="U3492" s="26"/>
      <c r="V3492" s="22"/>
      <c r="W3492" s="27"/>
      <c r="X3492" s="8"/>
      <c r="Y3492" s="8"/>
      <c r="Z3492" s="8"/>
      <c r="AA3492" s="8"/>
      <c r="AB3492" s="8"/>
      <c r="AC3492" s="8"/>
      <c r="AD3492" s="8"/>
      <c r="AE3492" s="8"/>
      <c r="AF3492" s="8"/>
      <c r="AG3492" s="8"/>
      <c r="AH3492" s="8"/>
      <c r="AI3492" s="8"/>
      <c r="AJ3492" s="8"/>
      <c r="AK3492" s="8"/>
    </row>
    <row r="3493" spans="1:37" ht="45.75">
      <c r="A3493" s="18">
        <v>7391</v>
      </c>
      <c r="B3493" s="19"/>
      <c r="C3493" s="28" t="s">
        <v>24162</v>
      </c>
      <c r="D3493" s="28" t="s">
        <v>11625</v>
      </c>
      <c r="E3493" s="22"/>
      <c r="F3493" s="23" t="s">
        <v>24163</v>
      </c>
      <c r="G3493" s="22"/>
      <c r="H3493" s="23">
        <v>0</v>
      </c>
      <c r="I3493" s="22"/>
      <c r="J3493" s="23" t="s">
        <v>18202</v>
      </c>
      <c r="K3493" s="23" t="s">
        <v>18203</v>
      </c>
      <c r="L3493" s="23" t="s">
        <v>90</v>
      </c>
      <c r="M3493" s="22"/>
      <c r="N3493" s="22"/>
      <c r="O3493" s="22"/>
      <c r="P3493" s="24"/>
      <c r="Q3493" s="23" t="s">
        <v>29</v>
      </c>
      <c r="R3493" s="23" t="s">
        <v>30</v>
      </c>
      <c r="S3493" s="25"/>
      <c r="T3493" s="26"/>
      <c r="U3493" s="26"/>
      <c r="V3493" s="22"/>
      <c r="W3493" s="27"/>
      <c r="X3493" s="8"/>
      <c r="Y3493" s="8"/>
      <c r="Z3493" s="8"/>
      <c r="AA3493" s="8"/>
      <c r="AB3493" s="8"/>
      <c r="AC3493" s="8"/>
      <c r="AD3493" s="8"/>
      <c r="AE3493" s="8"/>
      <c r="AF3493" s="8"/>
      <c r="AG3493" s="8"/>
      <c r="AH3493" s="8"/>
      <c r="AI3493" s="8"/>
      <c r="AJ3493" s="8"/>
      <c r="AK3493" s="8"/>
    </row>
    <row r="3494" spans="1:37" ht="105.75">
      <c r="A3494" s="18">
        <v>7392</v>
      </c>
      <c r="B3494" s="19"/>
      <c r="C3494" s="28" t="s">
        <v>24164</v>
      </c>
      <c r="D3494" s="28" t="s">
        <v>24165</v>
      </c>
      <c r="E3494" s="22"/>
      <c r="F3494" s="23" t="s">
        <v>415</v>
      </c>
      <c r="G3494" s="22"/>
      <c r="H3494" s="23">
        <v>0</v>
      </c>
      <c r="I3494" s="22"/>
      <c r="J3494" s="23" t="s">
        <v>18202</v>
      </c>
      <c r="K3494" s="23" t="s">
        <v>18203</v>
      </c>
      <c r="L3494" s="23" t="s">
        <v>90</v>
      </c>
      <c r="M3494" s="22"/>
      <c r="N3494" s="22"/>
      <c r="O3494" s="22"/>
      <c r="P3494" s="24"/>
      <c r="Q3494" s="23" t="s">
        <v>29</v>
      </c>
      <c r="R3494" s="23" t="s">
        <v>30</v>
      </c>
      <c r="S3494" s="25"/>
      <c r="T3494" s="26"/>
      <c r="U3494" s="26"/>
      <c r="V3494" s="22"/>
      <c r="W3494" s="27"/>
      <c r="X3494" s="8"/>
      <c r="Y3494" s="8"/>
      <c r="Z3494" s="8"/>
      <c r="AA3494" s="8"/>
      <c r="AB3494" s="8"/>
      <c r="AC3494" s="8"/>
      <c r="AD3494" s="8"/>
      <c r="AE3494" s="8"/>
      <c r="AF3494" s="8"/>
      <c r="AG3494" s="8"/>
      <c r="AH3494" s="8"/>
      <c r="AI3494" s="8"/>
      <c r="AJ3494" s="8"/>
      <c r="AK3494" s="8"/>
    </row>
    <row r="3495" spans="1:37" ht="120.75">
      <c r="A3495" s="18">
        <v>7393</v>
      </c>
      <c r="B3495" s="19"/>
      <c r="C3495" s="28" t="s">
        <v>24166</v>
      </c>
      <c r="D3495" s="28" t="s">
        <v>24167</v>
      </c>
      <c r="E3495" s="22"/>
      <c r="F3495" s="23" t="s">
        <v>415</v>
      </c>
      <c r="G3495" s="22"/>
      <c r="H3495" s="23">
        <v>0</v>
      </c>
      <c r="I3495" s="22"/>
      <c r="J3495" s="23" t="s">
        <v>18202</v>
      </c>
      <c r="K3495" s="23" t="s">
        <v>18203</v>
      </c>
      <c r="L3495" s="23" t="s">
        <v>90</v>
      </c>
      <c r="M3495" s="22"/>
      <c r="N3495" s="22"/>
      <c r="O3495" s="22"/>
      <c r="P3495" s="24"/>
      <c r="Q3495" s="23" t="s">
        <v>29</v>
      </c>
      <c r="R3495" s="23" t="s">
        <v>30</v>
      </c>
      <c r="S3495" s="25"/>
      <c r="T3495" s="26"/>
      <c r="U3495" s="26"/>
      <c r="V3495" s="22"/>
      <c r="W3495" s="27"/>
      <c r="X3495" s="8"/>
      <c r="Y3495" s="8"/>
      <c r="Z3495" s="8"/>
      <c r="AA3495" s="8"/>
      <c r="AB3495" s="8"/>
      <c r="AC3495" s="8"/>
      <c r="AD3495" s="8"/>
      <c r="AE3495" s="8"/>
      <c r="AF3495" s="8"/>
      <c r="AG3495" s="8"/>
      <c r="AH3495" s="8"/>
      <c r="AI3495" s="8"/>
      <c r="AJ3495" s="8"/>
      <c r="AK3495" s="8"/>
    </row>
    <row r="3496" spans="1:37" ht="105.75">
      <c r="A3496" s="18">
        <v>7394</v>
      </c>
      <c r="B3496" s="19"/>
      <c r="C3496" s="28" t="s">
        <v>24168</v>
      </c>
      <c r="D3496" s="28" t="s">
        <v>24169</v>
      </c>
      <c r="E3496" s="22"/>
      <c r="F3496" s="22"/>
      <c r="G3496" s="22"/>
      <c r="H3496" s="23">
        <v>0</v>
      </c>
      <c r="I3496" s="22"/>
      <c r="J3496" s="23" t="s">
        <v>18202</v>
      </c>
      <c r="K3496" s="22"/>
      <c r="L3496" s="23" t="s">
        <v>18219</v>
      </c>
      <c r="M3496" s="22"/>
      <c r="N3496" s="22"/>
      <c r="O3496" s="22"/>
      <c r="P3496" s="24"/>
      <c r="Q3496" s="23" t="s">
        <v>36</v>
      </c>
      <c r="R3496" s="23" t="s">
        <v>37</v>
      </c>
      <c r="S3496" s="25"/>
      <c r="T3496" s="26"/>
      <c r="U3496" s="26"/>
      <c r="V3496" s="22"/>
      <c r="W3496" s="27"/>
      <c r="X3496" s="8"/>
      <c r="Y3496" s="8"/>
      <c r="Z3496" s="8"/>
      <c r="AA3496" s="8"/>
      <c r="AB3496" s="8"/>
      <c r="AC3496" s="8"/>
      <c r="AD3496" s="8"/>
      <c r="AE3496" s="8"/>
      <c r="AF3496" s="8"/>
      <c r="AG3496" s="8"/>
      <c r="AH3496" s="8"/>
      <c r="AI3496" s="8"/>
      <c r="AJ3496" s="8"/>
      <c r="AK3496" s="8"/>
    </row>
    <row r="3497" spans="1:37" ht="60.75">
      <c r="A3497" s="18">
        <v>7401</v>
      </c>
      <c r="B3497" s="19"/>
      <c r="C3497" s="28" t="s">
        <v>13384</v>
      </c>
      <c r="D3497" s="28" t="s">
        <v>24170</v>
      </c>
      <c r="E3497" s="22"/>
      <c r="F3497" s="23" t="s">
        <v>1628</v>
      </c>
      <c r="G3497" s="22"/>
      <c r="H3497" s="23">
        <v>0</v>
      </c>
      <c r="I3497" s="22"/>
      <c r="J3497" s="23" t="s">
        <v>18202</v>
      </c>
      <c r="K3497" s="22"/>
      <c r="L3497" s="23" t="s">
        <v>2053</v>
      </c>
      <c r="M3497" s="22"/>
      <c r="N3497" s="22"/>
      <c r="O3497" s="22"/>
      <c r="P3497" s="24"/>
      <c r="Q3497" s="23" t="s">
        <v>36</v>
      </c>
      <c r="R3497" s="23" t="s">
        <v>37</v>
      </c>
      <c r="S3497" s="25"/>
      <c r="T3497" s="26"/>
      <c r="U3497" s="26"/>
      <c r="V3497" s="22"/>
      <c r="W3497" s="27"/>
      <c r="X3497" s="8"/>
      <c r="Y3497" s="8"/>
      <c r="Z3497" s="8"/>
      <c r="AA3497" s="8"/>
      <c r="AB3497" s="8"/>
      <c r="AC3497" s="8"/>
      <c r="AD3497" s="8"/>
      <c r="AE3497" s="8"/>
      <c r="AF3497" s="8"/>
      <c r="AG3497" s="8"/>
      <c r="AH3497" s="8"/>
      <c r="AI3497" s="8"/>
      <c r="AJ3497" s="8"/>
      <c r="AK3497" s="8"/>
    </row>
    <row r="3498" spans="1:37" ht="120.75">
      <c r="A3498" s="18">
        <v>7402</v>
      </c>
      <c r="B3498" s="19"/>
      <c r="C3498" s="28" t="s">
        <v>13384</v>
      </c>
      <c r="D3498" s="28" t="s">
        <v>24171</v>
      </c>
      <c r="E3498" s="22"/>
      <c r="F3498" s="22"/>
      <c r="G3498" s="22"/>
      <c r="H3498" s="23">
        <v>0</v>
      </c>
      <c r="I3498" s="22"/>
      <c r="J3498" s="23" t="s">
        <v>18202</v>
      </c>
      <c r="K3498" s="31">
        <v>43313</v>
      </c>
      <c r="L3498" s="23" t="s">
        <v>61</v>
      </c>
      <c r="M3498" s="22"/>
      <c r="N3498" s="22"/>
      <c r="O3498" s="22"/>
      <c r="P3498" s="24"/>
      <c r="Q3498" s="23" t="s">
        <v>18377</v>
      </c>
      <c r="R3498" s="22"/>
      <c r="S3498" s="25"/>
      <c r="T3498" s="26"/>
      <c r="U3498" s="26"/>
      <c r="V3498" s="22"/>
      <c r="W3498" s="27"/>
      <c r="X3498" s="8"/>
      <c r="Y3498" s="8"/>
      <c r="Z3498" s="8"/>
      <c r="AA3498" s="8"/>
      <c r="AB3498" s="8"/>
      <c r="AC3498" s="8"/>
      <c r="AD3498" s="8"/>
      <c r="AE3498" s="8"/>
      <c r="AF3498" s="8"/>
      <c r="AG3498" s="8"/>
      <c r="AH3498" s="8"/>
      <c r="AI3498" s="8"/>
      <c r="AJ3498" s="8"/>
      <c r="AK3498" s="8"/>
    </row>
    <row r="3499" spans="1:37" ht="60.75">
      <c r="A3499" s="18">
        <v>7404</v>
      </c>
      <c r="B3499" s="30" t="s">
        <v>13</v>
      </c>
      <c r="C3499" s="28" t="s">
        <v>24172</v>
      </c>
      <c r="D3499" s="21"/>
      <c r="E3499" s="22"/>
      <c r="F3499" s="22"/>
      <c r="G3499" s="22"/>
      <c r="H3499" s="23">
        <v>0</v>
      </c>
      <c r="I3499" s="22"/>
      <c r="J3499" s="23" t="s">
        <v>18202</v>
      </c>
      <c r="K3499" s="22"/>
      <c r="L3499" s="23" t="s">
        <v>18219</v>
      </c>
      <c r="M3499" s="22"/>
      <c r="N3499" s="22"/>
      <c r="O3499" s="22"/>
      <c r="P3499" s="24"/>
      <c r="Q3499" s="23" t="s">
        <v>36</v>
      </c>
      <c r="R3499" s="23" t="s">
        <v>37</v>
      </c>
      <c r="S3499" s="34" t="s">
        <v>24170</v>
      </c>
      <c r="T3499" s="26"/>
      <c r="U3499" s="26"/>
      <c r="V3499" s="22"/>
      <c r="W3499" s="27"/>
      <c r="X3499" s="8"/>
      <c r="Y3499" s="8"/>
      <c r="Z3499" s="8"/>
      <c r="AA3499" s="8"/>
      <c r="AB3499" s="8"/>
      <c r="AC3499" s="8"/>
      <c r="AD3499" s="8"/>
      <c r="AE3499" s="8"/>
      <c r="AF3499" s="8"/>
      <c r="AG3499" s="8"/>
      <c r="AH3499" s="8"/>
      <c r="AI3499" s="8"/>
      <c r="AJ3499" s="8"/>
      <c r="AK3499" s="8"/>
    </row>
    <row r="3500" spans="1:37" ht="30.75">
      <c r="A3500" s="18">
        <v>7405</v>
      </c>
      <c r="B3500" s="19"/>
      <c r="C3500" s="28" t="s">
        <v>24173</v>
      </c>
      <c r="D3500" s="28" t="s">
        <v>24174</v>
      </c>
      <c r="E3500" s="22"/>
      <c r="F3500" s="22"/>
      <c r="G3500" s="22"/>
      <c r="H3500" s="23">
        <v>0</v>
      </c>
      <c r="I3500" s="22"/>
      <c r="J3500" s="23" t="s">
        <v>18202</v>
      </c>
      <c r="K3500" s="22"/>
      <c r="L3500" s="23" t="s">
        <v>2053</v>
      </c>
      <c r="M3500" s="22"/>
      <c r="N3500" s="22"/>
      <c r="O3500" s="22"/>
      <c r="P3500" s="24"/>
      <c r="Q3500" s="22"/>
      <c r="R3500" s="22"/>
      <c r="S3500" s="25"/>
      <c r="T3500" s="26"/>
      <c r="U3500" s="26"/>
      <c r="V3500" s="22"/>
      <c r="W3500" s="27"/>
      <c r="X3500" s="8"/>
      <c r="Y3500" s="8"/>
      <c r="Z3500" s="8"/>
      <c r="AA3500" s="8"/>
      <c r="AB3500" s="8"/>
      <c r="AC3500" s="8"/>
      <c r="AD3500" s="8"/>
      <c r="AE3500" s="8"/>
      <c r="AF3500" s="8"/>
      <c r="AG3500" s="8"/>
      <c r="AH3500" s="8"/>
      <c r="AI3500" s="8"/>
      <c r="AJ3500" s="8"/>
      <c r="AK3500" s="8"/>
    </row>
    <row r="3501" spans="1:37" ht="105.75">
      <c r="A3501" s="18">
        <v>7406</v>
      </c>
      <c r="B3501" s="19"/>
      <c r="C3501" s="28" t="s">
        <v>24173</v>
      </c>
      <c r="D3501" s="28" t="s">
        <v>24175</v>
      </c>
      <c r="E3501" s="22"/>
      <c r="F3501" s="22"/>
      <c r="G3501" s="22"/>
      <c r="H3501" s="23">
        <v>0</v>
      </c>
      <c r="I3501" s="22"/>
      <c r="J3501" s="23" t="s">
        <v>18202</v>
      </c>
      <c r="K3501" s="22"/>
      <c r="L3501" s="23" t="s">
        <v>2053</v>
      </c>
      <c r="M3501" s="22"/>
      <c r="N3501" s="22"/>
      <c r="O3501" s="22"/>
      <c r="P3501" s="24"/>
      <c r="Q3501" s="23" t="s">
        <v>29</v>
      </c>
      <c r="R3501" s="23" t="s">
        <v>30</v>
      </c>
      <c r="S3501" s="25"/>
      <c r="T3501" s="26"/>
      <c r="U3501" s="26"/>
      <c r="V3501" s="22"/>
      <c r="W3501" s="27"/>
      <c r="X3501" s="8"/>
      <c r="Y3501" s="8"/>
      <c r="Z3501" s="8"/>
      <c r="AA3501" s="8"/>
      <c r="AB3501" s="8"/>
      <c r="AC3501" s="8"/>
      <c r="AD3501" s="8"/>
      <c r="AE3501" s="8"/>
      <c r="AF3501" s="8"/>
      <c r="AG3501" s="8"/>
      <c r="AH3501" s="8"/>
      <c r="AI3501" s="8"/>
      <c r="AJ3501" s="8"/>
      <c r="AK3501" s="8"/>
    </row>
    <row r="3502" spans="1:37" ht="165.75">
      <c r="A3502" s="18">
        <v>7407</v>
      </c>
      <c r="B3502" s="19"/>
      <c r="C3502" s="28" t="s">
        <v>24176</v>
      </c>
      <c r="D3502" s="28" t="s">
        <v>24177</v>
      </c>
      <c r="E3502" s="22"/>
      <c r="F3502" s="23" t="s">
        <v>50</v>
      </c>
      <c r="G3502" s="22"/>
      <c r="H3502" s="23">
        <v>0</v>
      </c>
      <c r="I3502" s="22"/>
      <c r="J3502" s="23" t="s">
        <v>18202</v>
      </c>
      <c r="K3502" s="22"/>
      <c r="L3502" s="23" t="s">
        <v>2053</v>
      </c>
      <c r="M3502" s="23" t="s">
        <v>11857</v>
      </c>
      <c r="N3502" s="22"/>
      <c r="O3502" s="22"/>
      <c r="P3502" s="24"/>
      <c r="Q3502" s="23" t="s">
        <v>29</v>
      </c>
      <c r="R3502" s="23" t="s">
        <v>30</v>
      </c>
      <c r="S3502" s="25"/>
      <c r="T3502" s="26"/>
      <c r="U3502" s="26"/>
      <c r="V3502" s="22"/>
      <c r="W3502" s="27"/>
      <c r="X3502" s="8"/>
      <c r="Y3502" s="8"/>
      <c r="Z3502" s="8"/>
      <c r="AA3502" s="8"/>
      <c r="AB3502" s="8"/>
      <c r="AC3502" s="8"/>
      <c r="AD3502" s="8"/>
      <c r="AE3502" s="8"/>
      <c r="AF3502" s="8"/>
      <c r="AG3502" s="8"/>
      <c r="AH3502" s="8"/>
      <c r="AI3502" s="8"/>
      <c r="AJ3502" s="8"/>
      <c r="AK3502" s="8"/>
    </row>
    <row r="3503" spans="1:37" ht="195.75">
      <c r="A3503" s="18">
        <v>7415</v>
      </c>
      <c r="B3503" s="19"/>
      <c r="C3503" s="28" t="s">
        <v>24178</v>
      </c>
      <c r="D3503" s="28" t="s">
        <v>24179</v>
      </c>
      <c r="E3503" s="22"/>
      <c r="F3503" s="22"/>
      <c r="G3503" s="22"/>
      <c r="H3503" s="23">
        <v>0</v>
      </c>
      <c r="I3503" s="22"/>
      <c r="J3503" s="23" t="s">
        <v>18202</v>
      </c>
      <c r="K3503" s="31">
        <v>43313</v>
      </c>
      <c r="L3503" s="23" t="s">
        <v>61</v>
      </c>
      <c r="M3503" s="22"/>
      <c r="N3503" s="22"/>
      <c r="O3503" s="22"/>
      <c r="P3503" s="24"/>
      <c r="Q3503" s="23" t="s">
        <v>18377</v>
      </c>
      <c r="R3503" s="22"/>
      <c r="S3503" s="25"/>
      <c r="T3503" s="26"/>
      <c r="U3503" s="26"/>
      <c r="V3503" s="22"/>
      <c r="W3503" s="27"/>
      <c r="X3503" s="8"/>
      <c r="Y3503" s="8"/>
      <c r="Z3503" s="8"/>
      <c r="AA3503" s="8"/>
      <c r="AB3503" s="8"/>
      <c r="AC3503" s="8"/>
      <c r="AD3503" s="8"/>
      <c r="AE3503" s="8"/>
      <c r="AF3503" s="8"/>
      <c r="AG3503" s="8"/>
      <c r="AH3503" s="8"/>
      <c r="AI3503" s="8"/>
      <c r="AJ3503" s="8"/>
      <c r="AK3503" s="8"/>
    </row>
    <row r="3504" spans="1:37" ht="135.75">
      <c r="A3504" s="18">
        <v>7418</v>
      </c>
      <c r="B3504" s="19"/>
      <c r="C3504" s="28" t="s">
        <v>24180</v>
      </c>
      <c r="D3504" s="28" t="s">
        <v>24181</v>
      </c>
      <c r="E3504" s="22"/>
      <c r="F3504" s="22"/>
      <c r="G3504" s="22"/>
      <c r="H3504" s="23">
        <v>0</v>
      </c>
      <c r="I3504" s="22"/>
      <c r="J3504" s="23" t="s">
        <v>18202</v>
      </c>
      <c r="K3504" s="22"/>
      <c r="L3504" s="23" t="s">
        <v>2053</v>
      </c>
      <c r="M3504" s="22"/>
      <c r="N3504" s="22"/>
      <c r="O3504" s="22"/>
      <c r="P3504" s="24"/>
      <c r="Q3504" s="23" t="s">
        <v>29</v>
      </c>
      <c r="R3504" s="23" t="s">
        <v>30</v>
      </c>
      <c r="S3504" s="25"/>
      <c r="T3504" s="26"/>
      <c r="U3504" s="26"/>
      <c r="V3504" s="22"/>
      <c r="W3504" s="27"/>
      <c r="X3504" s="8"/>
      <c r="Y3504" s="8"/>
      <c r="Z3504" s="8"/>
      <c r="AA3504" s="8"/>
      <c r="AB3504" s="8"/>
      <c r="AC3504" s="8"/>
      <c r="AD3504" s="8"/>
      <c r="AE3504" s="8"/>
      <c r="AF3504" s="8"/>
      <c r="AG3504" s="8"/>
      <c r="AH3504" s="8"/>
      <c r="AI3504" s="8"/>
      <c r="AJ3504" s="8"/>
      <c r="AK3504" s="8"/>
    </row>
    <row r="3505" spans="1:37" ht="90.75">
      <c r="A3505" s="18">
        <v>7423</v>
      </c>
      <c r="B3505" s="19"/>
      <c r="C3505" s="28" t="s">
        <v>24182</v>
      </c>
      <c r="D3505" s="28" t="s">
        <v>24183</v>
      </c>
      <c r="E3505" s="22"/>
      <c r="F3505" s="22"/>
      <c r="G3505" s="22"/>
      <c r="H3505" s="23">
        <v>0</v>
      </c>
      <c r="I3505" s="22"/>
      <c r="J3505" s="23" t="s">
        <v>18202</v>
      </c>
      <c r="K3505" s="22"/>
      <c r="L3505" s="23" t="s">
        <v>2053</v>
      </c>
      <c r="M3505" s="22"/>
      <c r="N3505" s="22"/>
      <c r="O3505" s="22"/>
      <c r="P3505" s="24"/>
      <c r="Q3505" s="22"/>
      <c r="R3505" s="23" t="s">
        <v>23502</v>
      </c>
      <c r="S3505" s="25"/>
      <c r="T3505" s="26"/>
      <c r="U3505" s="32" t="s">
        <v>545</v>
      </c>
      <c r="V3505" s="22"/>
      <c r="W3505" s="27"/>
      <c r="X3505" s="8"/>
      <c r="Y3505" s="8"/>
      <c r="Z3505" s="8"/>
      <c r="AA3505" s="8"/>
      <c r="AB3505" s="8"/>
      <c r="AC3505" s="8"/>
      <c r="AD3505" s="8"/>
      <c r="AE3505" s="8"/>
      <c r="AF3505" s="8"/>
      <c r="AG3505" s="8"/>
      <c r="AH3505" s="8"/>
      <c r="AI3505" s="8"/>
      <c r="AJ3505" s="8"/>
      <c r="AK3505" s="8"/>
    </row>
    <row r="3506" spans="1:37" ht="210.75">
      <c r="A3506" s="18">
        <v>7426</v>
      </c>
      <c r="B3506" s="19"/>
      <c r="C3506" s="28" t="s">
        <v>24184</v>
      </c>
      <c r="D3506" s="28" t="s">
        <v>18585</v>
      </c>
      <c r="E3506" s="22"/>
      <c r="F3506" s="23" t="s">
        <v>50</v>
      </c>
      <c r="G3506" s="23" t="s">
        <v>18246</v>
      </c>
      <c r="H3506" s="23">
        <v>0</v>
      </c>
      <c r="I3506" s="22"/>
      <c r="J3506" s="23" t="s">
        <v>18202</v>
      </c>
      <c r="K3506" s="29">
        <v>43497</v>
      </c>
      <c r="L3506" s="23" t="s">
        <v>2053</v>
      </c>
      <c r="M3506" s="22"/>
      <c r="N3506" s="23" t="s">
        <v>3172</v>
      </c>
      <c r="O3506" s="22"/>
      <c r="P3506" s="24"/>
      <c r="Q3506" s="23" t="s">
        <v>29</v>
      </c>
      <c r="R3506" s="23" t="s">
        <v>30</v>
      </c>
      <c r="S3506" s="25"/>
      <c r="T3506" s="26"/>
      <c r="U3506" s="26"/>
      <c r="V3506" s="22"/>
      <c r="W3506" s="27"/>
      <c r="X3506" s="8"/>
      <c r="Y3506" s="8"/>
      <c r="Z3506" s="8"/>
      <c r="AA3506" s="8"/>
      <c r="AB3506" s="8"/>
      <c r="AC3506" s="8"/>
      <c r="AD3506" s="8"/>
      <c r="AE3506" s="8"/>
      <c r="AF3506" s="8"/>
      <c r="AG3506" s="8"/>
      <c r="AH3506" s="8"/>
      <c r="AI3506" s="8"/>
      <c r="AJ3506" s="8"/>
      <c r="AK3506" s="8"/>
    </row>
    <row r="3507" spans="1:37" ht="165.75">
      <c r="A3507" s="18">
        <v>7430</v>
      </c>
      <c r="B3507" s="19"/>
      <c r="C3507" s="28" t="s">
        <v>24185</v>
      </c>
      <c r="D3507" s="28" t="s">
        <v>24186</v>
      </c>
      <c r="E3507" s="22"/>
      <c r="F3507" s="23" t="s">
        <v>26</v>
      </c>
      <c r="G3507" s="23" t="s">
        <v>20089</v>
      </c>
      <c r="H3507" s="23">
        <v>0</v>
      </c>
      <c r="I3507" s="22"/>
      <c r="J3507" s="23" t="s">
        <v>18202</v>
      </c>
      <c r="K3507" s="29">
        <v>43497</v>
      </c>
      <c r="L3507" s="23" t="s">
        <v>19617</v>
      </c>
      <c r="M3507" s="22"/>
      <c r="N3507" s="23" t="s">
        <v>22698</v>
      </c>
      <c r="O3507" s="22"/>
      <c r="P3507" s="24"/>
      <c r="Q3507" s="23" t="s">
        <v>29</v>
      </c>
      <c r="R3507" s="23" t="s">
        <v>30</v>
      </c>
      <c r="S3507" s="25"/>
      <c r="T3507" s="26"/>
      <c r="U3507" s="26"/>
      <c r="V3507" s="22"/>
      <c r="W3507" s="27"/>
      <c r="X3507" s="8"/>
      <c r="Y3507" s="8"/>
      <c r="Z3507" s="8"/>
      <c r="AA3507" s="8"/>
      <c r="AB3507" s="8"/>
      <c r="AC3507" s="8"/>
      <c r="AD3507" s="8"/>
      <c r="AE3507" s="8"/>
      <c r="AF3507" s="8"/>
      <c r="AG3507" s="8"/>
      <c r="AH3507" s="8"/>
      <c r="AI3507" s="8"/>
      <c r="AJ3507" s="8"/>
      <c r="AK3507" s="8"/>
    </row>
    <row r="3508" spans="1:37" ht="409.6">
      <c r="A3508" s="18">
        <v>7432</v>
      </c>
      <c r="B3508" s="19"/>
      <c r="C3508" s="28" t="s">
        <v>24187</v>
      </c>
      <c r="D3508" s="21"/>
      <c r="E3508" s="22"/>
      <c r="F3508" s="22"/>
      <c r="G3508" s="22"/>
      <c r="H3508" s="23">
        <v>0</v>
      </c>
      <c r="I3508" s="22"/>
      <c r="J3508" s="23" t="s">
        <v>18202</v>
      </c>
      <c r="K3508" s="22"/>
      <c r="L3508" s="23" t="s">
        <v>2053</v>
      </c>
      <c r="M3508" s="23">
        <v>2017</v>
      </c>
      <c r="N3508" s="22"/>
      <c r="O3508" s="22"/>
      <c r="P3508" s="24"/>
      <c r="Q3508" s="23" t="s">
        <v>20</v>
      </c>
      <c r="R3508" s="23" t="s">
        <v>21</v>
      </c>
      <c r="S3508" s="25"/>
      <c r="T3508" s="26"/>
      <c r="U3508" s="26"/>
      <c r="V3508" s="22"/>
      <c r="W3508" s="27"/>
      <c r="X3508" s="8"/>
      <c r="Y3508" s="8"/>
      <c r="Z3508" s="8"/>
      <c r="AA3508" s="8"/>
      <c r="AB3508" s="8"/>
      <c r="AC3508" s="8"/>
      <c r="AD3508" s="8"/>
      <c r="AE3508" s="8"/>
      <c r="AF3508" s="8"/>
      <c r="AG3508" s="8"/>
      <c r="AH3508" s="8"/>
      <c r="AI3508" s="8"/>
      <c r="AJ3508" s="8"/>
      <c r="AK3508" s="8"/>
    </row>
    <row r="3509" spans="1:37" ht="225.75">
      <c r="A3509" s="18">
        <v>7433</v>
      </c>
      <c r="B3509" s="19"/>
      <c r="C3509" s="28" t="s">
        <v>24188</v>
      </c>
      <c r="D3509" s="28" t="s">
        <v>24189</v>
      </c>
      <c r="E3509" s="22"/>
      <c r="F3509" s="22"/>
      <c r="G3509" s="22"/>
      <c r="H3509" s="23">
        <v>0</v>
      </c>
      <c r="I3509" s="22"/>
      <c r="J3509" s="23" t="s">
        <v>18202</v>
      </c>
      <c r="K3509" s="31">
        <v>43313</v>
      </c>
      <c r="L3509" s="23" t="s">
        <v>61</v>
      </c>
      <c r="M3509" s="22"/>
      <c r="N3509" s="22"/>
      <c r="O3509" s="22"/>
      <c r="P3509" s="24"/>
      <c r="Q3509" s="23" t="s">
        <v>18377</v>
      </c>
      <c r="R3509" s="22"/>
      <c r="S3509" s="25"/>
      <c r="T3509" s="26"/>
      <c r="U3509" s="26"/>
      <c r="V3509" s="22"/>
      <c r="W3509" s="27"/>
      <c r="X3509" s="8"/>
      <c r="Y3509" s="8"/>
      <c r="Z3509" s="8"/>
      <c r="AA3509" s="8"/>
      <c r="AB3509" s="8"/>
      <c r="AC3509" s="8"/>
      <c r="AD3509" s="8"/>
      <c r="AE3509" s="8"/>
      <c r="AF3509" s="8"/>
      <c r="AG3509" s="8"/>
      <c r="AH3509" s="8"/>
      <c r="AI3509" s="8"/>
      <c r="AJ3509" s="8"/>
      <c r="AK3509" s="8"/>
    </row>
    <row r="3510" spans="1:37" ht="180.75">
      <c r="A3510" s="18">
        <v>7434</v>
      </c>
      <c r="B3510" s="19"/>
      <c r="C3510" s="28" t="s">
        <v>24190</v>
      </c>
      <c r="D3510" s="28" t="s">
        <v>24191</v>
      </c>
      <c r="E3510" s="22"/>
      <c r="F3510" s="22"/>
      <c r="G3510" s="22"/>
      <c r="H3510" s="23">
        <v>0</v>
      </c>
      <c r="I3510" s="22"/>
      <c r="J3510" s="23" t="s">
        <v>18202</v>
      </c>
      <c r="K3510" s="22"/>
      <c r="L3510" s="23" t="s">
        <v>18219</v>
      </c>
      <c r="M3510" s="22"/>
      <c r="N3510" s="22"/>
      <c r="O3510" s="22"/>
      <c r="P3510" s="24"/>
      <c r="Q3510" s="23" t="s">
        <v>36</v>
      </c>
      <c r="R3510" s="23" t="s">
        <v>37</v>
      </c>
      <c r="S3510" s="25"/>
      <c r="T3510" s="26"/>
      <c r="U3510" s="26"/>
      <c r="V3510" s="22"/>
      <c r="W3510" s="27"/>
      <c r="X3510" s="8"/>
      <c r="Y3510" s="8"/>
      <c r="Z3510" s="8"/>
      <c r="AA3510" s="8"/>
      <c r="AB3510" s="8"/>
      <c r="AC3510" s="8"/>
      <c r="AD3510" s="8"/>
      <c r="AE3510" s="8"/>
      <c r="AF3510" s="8"/>
      <c r="AG3510" s="8"/>
      <c r="AH3510" s="8"/>
      <c r="AI3510" s="8"/>
      <c r="AJ3510" s="8"/>
      <c r="AK3510" s="8"/>
    </row>
    <row r="3511" spans="1:37" ht="60.75">
      <c r="A3511" s="18">
        <v>7435</v>
      </c>
      <c r="B3511" s="19"/>
      <c r="C3511" s="28" t="s">
        <v>24190</v>
      </c>
      <c r="D3511" s="28" t="s">
        <v>24192</v>
      </c>
      <c r="E3511" s="22"/>
      <c r="F3511" s="22"/>
      <c r="G3511" s="22"/>
      <c r="H3511" s="23">
        <v>0</v>
      </c>
      <c r="I3511" s="22"/>
      <c r="J3511" s="23" t="s">
        <v>18202</v>
      </c>
      <c r="K3511" s="22"/>
      <c r="L3511" s="23" t="s">
        <v>18219</v>
      </c>
      <c r="M3511" s="22"/>
      <c r="N3511" s="22"/>
      <c r="O3511" s="22"/>
      <c r="P3511" s="24"/>
      <c r="Q3511" s="23" t="s">
        <v>36</v>
      </c>
      <c r="R3511" s="23" t="s">
        <v>37</v>
      </c>
      <c r="S3511" s="25"/>
      <c r="T3511" s="26"/>
      <c r="U3511" s="26"/>
      <c r="V3511" s="22"/>
      <c r="W3511" s="27"/>
      <c r="X3511" s="8"/>
      <c r="Y3511" s="8"/>
      <c r="Z3511" s="8"/>
      <c r="AA3511" s="8"/>
      <c r="AB3511" s="8"/>
      <c r="AC3511" s="8"/>
      <c r="AD3511" s="8"/>
      <c r="AE3511" s="8"/>
      <c r="AF3511" s="8"/>
      <c r="AG3511" s="8"/>
      <c r="AH3511" s="8"/>
      <c r="AI3511" s="8"/>
      <c r="AJ3511" s="8"/>
      <c r="AK3511" s="8"/>
    </row>
    <row r="3512" spans="1:37" ht="135.75">
      <c r="A3512" s="18">
        <v>7436</v>
      </c>
      <c r="B3512" s="19"/>
      <c r="C3512" s="28" t="s">
        <v>24193</v>
      </c>
      <c r="D3512" s="28" t="s">
        <v>24194</v>
      </c>
      <c r="E3512" s="22"/>
      <c r="F3512" s="23" t="s">
        <v>415</v>
      </c>
      <c r="G3512" s="22"/>
      <c r="H3512" s="23">
        <v>0</v>
      </c>
      <c r="I3512" s="22"/>
      <c r="J3512" s="23" t="s">
        <v>18202</v>
      </c>
      <c r="K3512" s="22"/>
      <c r="L3512" s="23" t="s">
        <v>18219</v>
      </c>
      <c r="M3512" s="22"/>
      <c r="N3512" s="22"/>
      <c r="O3512" s="22"/>
      <c r="P3512" s="24"/>
      <c r="Q3512" s="23" t="s">
        <v>36</v>
      </c>
      <c r="R3512" s="23" t="s">
        <v>37</v>
      </c>
      <c r="S3512" s="25"/>
      <c r="T3512" s="26"/>
      <c r="U3512" s="26"/>
      <c r="V3512" s="22"/>
      <c r="W3512" s="27"/>
      <c r="X3512" s="8"/>
      <c r="Y3512" s="8"/>
      <c r="Z3512" s="8"/>
      <c r="AA3512" s="8"/>
      <c r="AB3512" s="8"/>
      <c r="AC3512" s="8"/>
      <c r="AD3512" s="8"/>
      <c r="AE3512" s="8"/>
      <c r="AF3512" s="8"/>
      <c r="AG3512" s="8"/>
      <c r="AH3512" s="8"/>
      <c r="AI3512" s="8"/>
      <c r="AJ3512" s="8"/>
      <c r="AK3512" s="8"/>
    </row>
    <row r="3513" spans="1:37" ht="210.75">
      <c r="A3513" s="18">
        <v>7440</v>
      </c>
      <c r="B3513" s="19"/>
      <c r="C3513" s="28" t="s">
        <v>24195</v>
      </c>
      <c r="D3513" s="28" t="s">
        <v>24196</v>
      </c>
      <c r="E3513" s="22"/>
      <c r="F3513" s="22"/>
      <c r="G3513" s="22"/>
      <c r="H3513" s="23">
        <v>0</v>
      </c>
      <c r="I3513" s="22"/>
      <c r="J3513" s="23" t="s">
        <v>18202</v>
      </c>
      <c r="K3513" s="31">
        <v>43313</v>
      </c>
      <c r="L3513" s="23" t="s">
        <v>61</v>
      </c>
      <c r="M3513" s="22"/>
      <c r="N3513" s="22"/>
      <c r="O3513" s="22"/>
      <c r="P3513" s="24"/>
      <c r="Q3513" s="23" t="s">
        <v>18377</v>
      </c>
      <c r="R3513" s="22"/>
      <c r="S3513" s="25"/>
      <c r="T3513" s="26"/>
      <c r="U3513" s="26"/>
      <c r="V3513" s="22"/>
      <c r="W3513" s="27"/>
      <c r="X3513" s="8"/>
      <c r="Y3513" s="8"/>
      <c r="Z3513" s="8"/>
      <c r="AA3513" s="8"/>
      <c r="AB3513" s="8"/>
      <c r="AC3513" s="8"/>
      <c r="AD3513" s="8"/>
      <c r="AE3513" s="8"/>
      <c r="AF3513" s="8"/>
      <c r="AG3513" s="8"/>
      <c r="AH3513" s="8"/>
      <c r="AI3513" s="8"/>
      <c r="AJ3513" s="8"/>
      <c r="AK3513" s="8"/>
    </row>
    <row r="3514" spans="1:37" ht="195.75">
      <c r="A3514" s="18">
        <v>7441</v>
      </c>
      <c r="B3514" s="19"/>
      <c r="C3514" s="28" t="s">
        <v>24195</v>
      </c>
      <c r="D3514" s="28" t="s">
        <v>24197</v>
      </c>
      <c r="E3514" s="22"/>
      <c r="F3514" s="22"/>
      <c r="G3514" s="22"/>
      <c r="H3514" s="23">
        <v>0</v>
      </c>
      <c r="I3514" s="22"/>
      <c r="J3514" s="23" t="s">
        <v>18202</v>
      </c>
      <c r="K3514" s="31">
        <v>43313</v>
      </c>
      <c r="L3514" s="23" t="s">
        <v>61</v>
      </c>
      <c r="M3514" s="22"/>
      <c r="N3514" s="22"/>
      <c r="O3514" s="22"/>
      <c r="P3514" s="24"/>
      <c r="Q3514" s="23" t="s">
        <v>18377</v>
      </c>
      <c r="R3514" s="22"/>
      <c r="S3514" s="25"/>
      <c r="T3514" s="26"/>
      <c r="U3514" s="26"/>
      <c r="V3514" s="22"/>
      <c r="W3514" s="27"/>
      <c r="X3514" s="8"/>
      <c r="Y3514" s="8"/>
      <c r="Z3514" s="8"/>
      <c r="AA3514" s="8"/>
      <c r="AB3514" s="8"/>
      <c r="AC3514" s="8"/>
      <c r="AD3514" s="8"/>
      <c r="AE3514" s="8"/>
      <c r="AF3514" s="8"/>
      <c r="AG3514" s="8"/>
      <c r="AH3514" s="8"/>
      <c r="AI3514" s="8"/>
      <c r="AJ3514" s="8"/>
      <c r="AK3514" s="8"/>
    </row>
    <row r="3515" spans="1:37" ht="210.75">
      <c r="A3515" s="18">
        <v>7445</v>
      </c>
      <c r="B3515" s="19"/>
      <c r="C3515" s="28" t="s">
        <v>24198</v>
      </c>
      <c r="D3515" s="28" t="s">
        <v>24199</v>
      </c>
      <c r="E3515" s="22"/>
      <c r="F3515" s="23" t="s">
        <v>26</v>
      </c>
      <c r="G3515" s="23" t="s">
        <v>24200</v>
      </c>
      <c r="H3515" s="23">
        <v>0</v>
      </c>
      <c r="I3515" s="22"/>
      <c r="J3515" s="23" t="s">
        <v>18202</v>
      </c>
      <c r="K3515" s="29">
        <v>43497</v>
      </c>
      <c r="L3515" s="23" t="s">
        <v>90</v>
      </c>
      <c r="M3515" s="22"/>
      <c r="N3515" s="23" t="s">
        <v>18263</v>
      </c>
      <c r="O3515" s="22"/>
      <c r="P3515" s="24"/>
      <c r="Q3515" s="23" t="s">
        <v>29</v>
      </c>
      <c r="R3515" s="23" t="s">
        <v>30</v>
      </c>
      <c r="S3515" s="25"/>
      <c r="T3515" s="26"/>
      <c r="U3515" s="26"/>
      <c r="V3515" s="22"/>
      <c r="W3515" s="27"/>
      <c r="X3515" s="8"/>
      <c r="Y3515" s="8"/>
      <c r="Z3515" s="8"/>
      <c r="AA3515" s="8"/>
      <c r="AB3515" s="8"/>
      <c r="AC3515" s="8"/>
      <c r="AD3515" s="8"/>
      <c r="AE3515" s="8"/>
      <c r="AF3515" s="8"/>
      <c r="AG3515" s="8"/>
      <c r="AH3515" s="8"/>
      <c r="AI3515" s="8"/>
      <c r="AJ3515" s="8"/>
      <c r="AK3515" s="8"/>
    </row>
    <row r="3516" spans="1:37" ht="90.75">
      <c r="A3516" s="18">
        <v>7446</v>
      </c>
      <c r="B3516" s="19"/>
      <c r="C3516" s="28" t="s">
        <v>24201</v>
      </c>
      <c r="D3516" s="28" t="s">
        <v>24202</v>
      </c>
      <c r="E3516" s="22"/>
      <c r="F3516" s="23" t="s">
        <v>415</v>
      </c>
      <c r="G3516" s="23" t="s">
        <v>18406</v>
      </c>
      <c r="H3516" s="23">
        <v>0</v>
      </c>
      <c r="I3516" s="22"/>
      <c r="J3516" s="23" t="s">
        <v>18202</v>
      </c>
      <c r="K3516" s="29">
        <v>43497</v>
      </c>
      <c r="L3516" s="23" t="s">
        <v>19617</v>
      </c>
      <c r="M3516" s="22"/>
      <c r="N3516" s="23" t="s">
        <v>18263</v>
      </c>
      <c r="O3516" s="22"/>
      <c r="P3516" s="24"/>
      <c r="Q3516" s="23" t="s">
        <v>29</v>
      </c>
      <c r="R3516" s="23" t="s">
        <v>30</v>
      </c>
      <c r="S3516" s="25"/>
      <c r="T3516" s="26"/>
      <c r="U3516" s="26"/>
      <c r="V3516" s="22"/>
      <c r="W3516" s="27"/>
      <c r="X3516" s="8"/>
      <c r="Y3516" s="8"/>
      <c r="Z3516" s="8"/>
      <c r="AA3516" s="8"/>
      <c r="AB3516" s="8"/>
      <c r="AC3516" s="8"/>
      <c r="AD3516" s="8"/>
      <c r="AE3516" s="8"/>
      <c r="AF3516" s="8"/>
      <c r="AG3516" s="8"/>
      <c r="AH3516" s="8"/>
      <c r="AI3516" s="8"/>
      <c r="AJ3516" s="8"/>
      <c r="AK3516" s="8"/>
    </row>
    <row r="3517" spans="1:37" ht="75.75">
      <c r="A3517" s="18">
        <v>7457</v>
      </c>
      <c r="B3517" s="19"/>
      <c r="C3517" s="28" t="s">
        <v>24203</v>
      </c>
      <c r="D3517" s="28" t="s">
        <v>24204</v>
      </c>
      <c r="E3517" s="22"/>
      <c r="F3517" s="22"/>
      <c r="G3517" s="22"/>
      <c r="H3517" s="23">
        <v>0</v>
      </c>
      <c r="I3517" s="22"/>
      <c r="J3517" s="23" t="s">
        <v>18202</v>
      </c>
      <c r="K3517" s="22"/>
      <c r="L3517" s="23" t="s">
        <v>2053</v>
      </c>
      <c r="M3517" s="22"/>
      <c r="N3517" s="22"/>
      <c r="O3517" s="22"/>
      <c r="P3517" s="24"/>
      <c r="Q3517" s="23" t="s">
        <v>29</v>
      </c>
      <c r="R3517" s="23" t="s">
        <v>30</v>
      </c>
      <c r="S3517" s="25"/>
      <c r="T3517" s="26"/>
      <c r="U3517" s="26"/>
      <c r="V3517" s="22"/>
      <c r="W3517" s="27"/>
      <c r="X3517" s="8"/>
      <c r="Y3517" s="8"/>
      <c r="Z3517" s="8"/>
      <c r="AA3517" s="8"/>
      <c r="AB3517" s="8"/>
      <c r="AC3517" s="8"/>
      <c r="AD3517" s="8"/>
      <c r="AE3517" s="8"/>
      <c r="AF3517" s="8"/>
      <c r="AG3517" s="8"/>
      <c r="AH3517" s="8"/>
      <c r="AI3517" s="8"/>
      <c r="AJ3517" s="8"/>
      <c r="AK3517" s="8"/>
    </row>
    <row r="3518" spans="1:37" ht="135.75">
      <c r="A3518" s="18">
        <v>7458</v>
      </c>
      <c r="B3518" s="19"/>
      <c r="C3518" s="28" t="s">
        <v>24203</v>
      </c>
      <c r="D3518" s="28" t="s">
        <v>24205</v>
      </c>
      <c r="E3518" s="22"/>
      <c r="F3518" s="22"/>
      <c r="G3518" s="22"/>
      <c r="H3518" s="23">
        <v>0</v>
      </c>
      <c r="I3518" s="22"/>
      <c r="J3518" s="23" t="s">
        <v>18202</v>
      </c>
      <c r="K3518" s="22"/>
      <c r="L3518" s="23" t="s">
        <v>2053</v>
      </c>
      <c r="M3518" s="22"/>
      <c r="N3518" s="22"/>
      <c r="O3518" s="22"/>
      <c r="P3518" s="24"/>
      <c r="Q3518" s="23" t="s">
        <v>29</v>
      </c>
      <c r="R3518" s="23" t="s">
        <v>30</v>
      </c>
      <c r="S3518" s="25"/>
      <c r="T3518" s="26"/>
      <c r="U3518" s="26"/>
      <c r="V3518" s="22"/>
      <c r="W3518" s="27"/>
      <c r="X3518" s="8"/>
      <c r="Y3518" s="8"/>
      <c r="Z3518" s="8"/>
      <c r="AA3518" s="8"/>
      <c r="AB3518" s="8"/>
      <c r="AC3518" s="8"/>
      <c r="AD3518" s="8"/>
      <c r="AE3518" s="8"/>
      <c r="AF3518" s="8"/>
      <c r="AG3518" s="8"/>
      <c r="AH3518" s="8"/>
      <c r="AI3518" s="8"/>
      <c r="AJ3518" s="8"/>
      <c r="AK3518" s="8"/>
    </row>
    <row r="3519" spans="1:37" ht="409.6">
      <c r="A3519" s="18">
        <v>7459</v>
      </c>
      <c r="B3519" s="19"/>
      <c r="C3519" s="28" t="s">
        <v>24206</v>
      </c>
      <c r="D3519" s="21"/>
      <c r="E3519" s="22"/>
      <c r="F3519" s="22"/>
      <c r="G3519" s="22"/>
      <c r="H3519" s="23">
        <v>0</v>
      </c>
      <c r="I3519" s="22"/>
      <c r="J3519" s="23" t="s">
        <v>18202</v>
      </c>
      <c r="K3519" s="22"/>
      <c r="L3519" s="23" t="s">
        <v>22554</v>
      </c>
      <c r="M3519" s="23">
        <v>2017</v>
      </c>
      <c r="N3519" s="22"/>
      <c r="O3519" s="22"/>
      <c r="P3519" s="24"/>
      <c r="Q3519" s="23" t="s">
        <v>20</v>
      </c>
      <c r="R3519" s="23" t="s">
        <v>21</v>
      </c>
      <c r="S3519" s="25"/>
      <c r="T3519" s="26"/>
      <c r="U3519" s="26"/>
      <c r="V3519" s="22"/>
      <c r="W3519" s="27"/>
      <c r="X3519" s="8"/>
      <c r="Y3519" s="8"/>
      <c r="Z3519" s="8"/>
      <c r="AA3519" s="8"/>
      <c r="AB3519" s="8"/>
      <c r="AC3519" s="8"/>
      <c r="AD3519" s="8"/>
      <c r="AE3519" s="8"/>
      <c r="AF3519" s="8"/>
      <c r="AG3519" s="8"/>
      <c r="AH3519" s="8"/>
      <c r="AI3519" s="8"/>
      <c r="AJ3519" s="8"/>
      <c r="AK3519" s="8"/>
    </row>
    <row r="3520" spans="1:37" ht="409.6">
      <c r="A3520" s="18">
        <v>7460</v>
      </c>
      <c r="B3520" s="19"/>
      <c r="C3520" s="28" t="s">
        <v>24207</v>
      </c>
      <c r="D3520" s="21"/>
      <c r="E3520" s="22"/>
      <c r="F3520" s="22"/>
      <c r="G3520" s="22"/>
      <c r="H3520" s="23">
        <v>0</v>
      </c>
      <c r="I3520" s="22"/>
      <c r="J3520" s="23" t="s">
        <v>18202</v>
      </c>
      <c r="K3520" s="22"/>
      <c r="L3520" s="23" t="s">
        <v>21045</v>
      </c>
      <c r="M3520" s="23">
        <v>2017</v>
      </c>
      <c r="N3520" s="22"/>
      <c r="O3520" s="22"/>
      <c r="P3520" s="24"/>
      <c r="Q3520" s="23" t="s">
        <v>20</v>
      </c>
      <c r="R3520" s="23" t="s">
        <v>21</v>
      </c>
      <c r="S3520" s="25"/>
      <c r="T3520" s="26"/>
      <c r="U3520" s="26"/>
      <c r="V3520" s="22"/>
      <c r="W3520" s="27"/>
      <c r="X3520" s="8"/>
      <c r="Y3520" s="8"/>
      <c r="Z3520" s="8"/>
      <c r="AA3520" s="8"/>
      <c r="AB3520" s="8"/>
      <c r="AC3520" s="8"/>
      <c r="AD3520" s="8"/>
      <c r="AE3520" s="8"/>
      <c r="AF3520" s="8"/>
      <c r="AG3520" s="8"/>
      <c r="AH3520" s="8"/>
      <c r="AI3520" s="8"/>
      <c r="AJ3520" s="8"/>
      <c r="AK3520" s="8"/>
    </row>
    <row r="3521" spans="1:37" ht="120.75">
      <c r="A3521" s="18">
        <v>7461</v>
      </c>
      <c r="B3521" s="19"/>
      <c r="C3521" s="28" t="s">
        <v>24208</v>
      </c>
      <c r="D3521" s="28" t="s">
        <v>24209</v>
      </c>
      <c r="E3521" s="22"/>
      <c r="F3521" s="23" t="s">
        <v>50</v>
      </c>
      <c r="G3521" s="22"/>
      <c r="H3521" s="23">
        <v>0</v>
      </c>
      <c r="I3521" s="22"/>
      <c r="J3521" s="23" t="s">
        <v>18202</v>
      </c>
      <c r="K3521" s="22"/>
      <c r="L3521" s="23" t="s">
        <v>18219</v>
      </c>
      <c r="M3521" s="23" t="s">
        <v>11857</v>
      </c>
      <c r="N3521" s="22"/>
      <c r="O3521" s="22"/>
      <c r="P3521" s="24"/>
      <c r="Q3521" s="23" t="s">
        <v>29</v>
      </c>
      <c r="R3521" s="23" t="s">
        <v>30</v>
      </c>
      <c r="S3521" s="25"/>
      <c r="T3521" s="26"/>
      <c r="U3521" s="26"/>
      <c r="V3521" s="22"/>
      <c r="W3521" s="27"/>
      <c r="X3521" s="8"/>
      <c r="Y3521" s="8"/>
      <c r="Z3521" s="8"/>
      <c r="AA3521" s="8"/>
      <c r="AB3521" s="8"/>
      <c r="AC3521" s="8"/>
      <c r="AD3521" s="8"/>
      <c r="AE3521" s="8"/>
      <c r="AF3521" s="8"/>
      <c r="AG3521" s="8"/>
      <c r="AH3521" s="8"/>
      <c r="AI3521" s="8"/>
      <c r="AJ3521" s="8"/>
      <c r="AK3521" s="8"/>
    </row>
    <row r="3522" spans="1:37" ht="45.75">
      <c r="A3522" s="18">
        <v>7464</v>
      </c>
      <c r="B3522" s="19"/>
      <c r="C3522" s="28" t="s">
        <v>24210</v>
      </c>
      <c r="D3522" s="28" t="s">
        <v>24211</v>
      </c>
      <c r="E3522" s="22"/>
      <c r="F3522" s="23" t="s">
        <v>415</v>
      </c>
      <c r="G3522" s="23" t="s">
        <v>22893</v>
      </c>
      <c r="H3522" s="23">
        <v>0</v>
      </c>
      <c r="I3522" s="22"/>
      <c r="J3522" s="23" t="s">
        <v>18202</v>
      </c>
      <c r="K3522" s="29">
        <v>43497</v>
      </c>
      <c r="L3522" s="23" t="s">
        <v>90</v>
      </c>
      <c r="M3522" s="22"/>
      <c r="N3522" s="23" t="s">
        <v>18625</v>
      </c>
      <c r="O3522" s="22"/>
      <c r="P3522" s="24"/>
      <c r="Q3522" s="23" t="s">
        <v>29</v>
      </c>
      <c r="R3522" s="23" t="s">
        <v>30</v>
      </c>
      <c r="S3522" s="25"/>
      <c r="T3522" s="26"/>
      <c r="U3522" s="26"/>
      <c r="V3522" s="22"/>
      <c r="W3522" s="27"/>
      <c r="X3522" s="8"/>
      <c r="Y3522" s="8"/>
      <c r="Z3522" s="8"/>
      <c r="AA3522" s="8"/>
      <c r="AB3522" s="8"/>
      <c r="AC3522" s="8"/>
      <c r="AD3522" s="8"/>
      <c r="AE3522" s="8"/>
      <c r="AF3522" s="8"/>
      <c r="AG3522" s="8"/>
      <c r="AH3522" s="8"/>
      <c r="AI3522" s="8"/>
      <c r="AJ3522" s="8"/>
      <c r="AK3522" s="8"/>
    </row>
    <row r="3523" spans="1:37" ht="30.75">
      <c r="A3523" s="18">
        <v>7469</v>
      </c>
      <c r="B3523" s="19"/>
      <c r="C3523" s="28" t="s">
        <v>24212</v>
      </c>
      <c r="D3523" s="28" t="s">
        <v>24213</v>
      </c>
      <c r="E3523" s="22"/>
      <c r="F3523" s="22"/>
      <c r="G3523" s="22"/>
      <c r="H3523" s="23">
        <v>0</v>
      </c>
      <c r="I3523" s="22"/>
      <c r="J3523" s="23" t="s">
        <v>18202</v>
      </c>
      <c r="K3523" s="22"/>
      <c r="L3523" s="23" t="s">
        <v>18219</v>
      </c>
      <c r="M3523" s="22"/>
      <c r="N3523" s="22"/>
      <c r="O3523" s="22"/>
      <c r="P3523" s="24"/>
      <c r="Q3523" s="23" t="s">
        <v>36</v>
      </c>
      <c r="R3523" s="23" t="s">
        <v>37</v>
      </c>
      <c r="S3523" s="25"/>
      <c r="T3523" s="26"/>
      <c r="U3523" s="26"/>
      <c r="V3523" s="22"/>
      <c r="W3523" s="27"/>
      <c r="X3523" s="8"/>
      <c r="Y3523" s="8"/>
      <c r="Z3523" s="8"/>
      <c r="AA3523" s="8"/>
      <c r="AB3523" s="8"/>
      <c r="AC3523" s="8"/>
      <c r="AD3523" s="8"/>
      <c r="AE3523" s="8"/>
      <c r="AF3523" s="8"/>
      <c r="AG3523" s="8"/>
      <c r="AH3523" s="8"/>
      <c r="AI3523" s="8"/>
      <c r="AJ3523" s="8"/>
      <c r="AK3523" s="8"/>
    </row>
    <row r="3524" spans="1:37" ht="195.75">
      <c r="A3524" s="18">
        <v>7470</v>
      </c>
      <c r="B3524" s="19"/>
      <c r="C3524" s="28" t="s">
        <v>24212</v>
      </c>
      <c r="D3524" s="28" t="s">
        <v>24214</v>
      </c>
      <c r="E3524" s="22"/>
      <c r="F3524" s="23" t="s">
        <v>18872</v>
      </c>
      <c r="G3524" s="22"/>
      <c r="H3524" s="23">
        <v>0</v>
      </c>
      <c r="I3524" s="22"/>
      <c r="J3524" s="23" t="s">
        <v>18202</v>
      </c>
      <c r="K3524" s="22"/>
      <c r="L3524" s="23" t="s">
        <v>18219</v>
      </c>
      <c r="M3524" s="22"/>
      <c r="N3524" s="22"/>
      <c r="O3524" s="22"/>
      <c r="P3524" s="24"/>
      <c r="Q3524" s="23" t="s">
        <v>36</v>
      </c>
      <c r="R3524" s="23" t="s">
        <v>37</v>
      </c>
      <c r="S3524" s="25"/>
      <c r="T3524" s="26"/>
      <c r="U3524" s="26"/>
      <c r="V3524" s="22"/>
      <c r="W3524" s="27"/>
      <c r="X3524" s="8"/>
      <c r="Y3524" s="8"/>
      <c r="Z3524" s="8"/>
      <c r="AA3524" s="8"/>
      <c r="AB3524" s="8"/>
      <c r="AC3524" s="8"/>
      <c r="AD3524" s="8"/>
      <c r="AE3524" s="8"/>
      <c r="AF3524" s="8"/>
      <c r="AG3524" s="8"/>
      <c r="AH3524" s="8"/>
      <c r="AI3524" s="8"/>
      <c r="AJ3524" s="8"/>
      <c r="AK3524" s="8"/>
    </row>
    <row r="3525" spans="1:37" ht="195.75">
      <c r="A3525" s="18">
        <v>7471</v>
      </c>
      <c r="B3525" s="19"/>
      <c r="C3525" s="28" t="s">
        <v>24212</v>
      </c>
      <c r="D3525" s="28" t="s">
        <v>24215</v>
      </c>
      <c r="E3525" s="22"/>
      <c r="F3525" s="23" t="s">
        <v>415</v>
      </c>
      <c r="G3525" s="22"/>
      <c r="H3525" s="23">
        <v>0</v>
      </c>
      <c r="I3525" s="22"/>
      <c r="J3525" s="23" t="s">
        <v>18202</v>
      </c>
      <c r="K3525" s="22"/>
      <c r="L3525" s="23" t="s">
        <v>18219</v>
      </c>
      <c r="M3525" s="22"/>
      <c r="N3525" s="22"/>
      <c r="O3525" s="22"/>
      <c r="P3525" s="24"/>
      <c r="Q3525" s="23" t="s">
        <v>36</v>
      </c>
      <c r="R3525" s="23" t="s">
        <v>37</v>
      </c>
      <c r="S3525" s="25"/>
      <c r="T3525" s="26"/>
      <c r="U3525" s="26"/>
      <c r="V3525" s="22"/>
      <c r="W3525" s="27"/>
      <c r="X3525" s="8"/>
      <c r="Y3525" s="8"/>
      <c r="Z3525" s="8"/>
      <c r="AA3525" s="8"/>
      <c r="AB3525" s="8"/>
      <c r="AC3525" s="8"/>
      <c r="AD3525" s="8"/>
      <c r="AE3525" s="8"/>
      <c r="AF3525" s="8"/>
      <c r="AG3525" s="8"/>
      <c r="AH3525" s="8"/>
      <c r="AI3525" s="8"/>
      <c r="AJ3525" s="8"/>
      <c r="AK3525" s="8"/>
    </row>
    <row r="3526" spans="1:37" ht="90.75">
      <c r="A3526" s="18">
        <v>7474</v>
      </c>
      <c r="B3526" s="19"/>
      <c r="C3526" s="28" t="s">
        <v>24216</v>
      </c>
      <c r="D3526" s="28" t="s">
        <v>24217</v>
      </c>
      <c r="E3526" s="22"/>
      <c r="F3526" s="23" t="s">
        <v>108</v>
      </c>
      <c r="G3526" s="23" t="s">
        <v>24218</v>
      </c>
      <c r="H3526" s="23">
        <v>0</v>
      </c>
      <c r="I3526" s="22"/>
      <c r="J3526" s="23" t="s">
        <v>18202</v>
      </c>
      <c r="K3526" s="29">
        <v>43497</v>
      </c>
      <c r="L3526" s="23" t="s">
        <v>19617</v>
      </c>
      <c r="M3526" s="22"/>
      <c r="N3526" s="23" t="s">
        <v>18765</v>
      </c>
      <c r="O3526" s="22"/>
      <c r="P3526" s="24"/>
      <c r="Q3526" s="23" t="s">
        <v>29</v>
      </c>
      <c r="R3526" s="23" t="s">
        <v>30</v>
      </c>
      <c r="S3526" s="25"/>
      <c r="T3526" s="26"/>
      <c r="U3526" s="26"/>
      <c r="V3526" s="22"/>
      <c r="W3526" s="27"/>
      <c r="X3526" s="8"/>
      <c r="Y3526" s="8"/>
      <c r="Z3526" s="8"/>
      <c r="AA3526" s="8"/>
      <c r="AB3526" s="8"/>
      <c r="AC3526" s="8"/>
      <c r="AD3526" s="8"/>
      <c r="AE3526" s="8"/>
      <c r="AF3526" s="8"/>
      <c r="AG3526" s="8"/>
      <c r="AH3526" s="8"/>
      <c r="AI3526" s="8"/>
      <c r="AJ3526" s="8"/>
      <c r="AK3526" s="8"/>
    </row>
    <row r="3527" spans="1:37" ht="195.75">
      <c r="A3527" s="18">
        <v>7479</v>
      </c>
      <c r="B3527" s="19"/>
      <c r="C3527" s="28" t="s">
        <v>24219</v>
      </c>
      <c r="D3527" s="28" t="s">
        <v>24220</v>
      </c>
      <c r="E3527" s="22"/>
      <c r="F3527" s="23" t="s">
        <v>108</v>
      </c>
      <c r="G3527" s="23" t="s">
        <v>18262</v>
      </c>
      <c r="H3527" s="23">
        <v>0</v>
      </c>
      <c r="I3527" s="22"/>
      <c r="J3527" s="23" t="s">
        <v>18202</v>
      </c>
      <c r="K3527" s="29">
        <v>43497</v>
      </c>
      <c r="L3527" s="23" t="s">
        <v>19617</v>
      </c>
      <c r="M3527" s="22"/>
      <c r="N3527" s="23" t="s">
        <v>18441</v>
      </c>
      <c r="O3527" s="22"/>
      <c r="P3527" s="24"/>
      <c r="Q3527" s="23" t="s">
        <v>29</v>
      </c>
      <c r="R3527" s="23" t="s">
        <v>30</v>
      </c>
      <c r="S3527" s="25"/>
      <c r="T3527" s="26"/>
      <c r="U3527" s="26"/>
      <c r="V3527" s="22"/>
      <c r="W3527" s="27"/>
      <c r="X3527" s="8"/>
      <c r="Y3527" s="8"/>
      <c r="Z3527" s="8"/>
      <c r="AA3527" s="8"/>
      <c r="AB3527" s="8"/>
      <c r="AC3527" s="8"/>
      <c r="AD3527" s="8"/>
      <c r="AE3527" s="8"/>
      <c r="AF3527" s="8"/>
      <c r="AG3527" s="8"/>
      <c r="AH3527" s="8"/>
      <c r="AI3527" s="8"/>
      <c r="AJ3527" s="8"/>
      <c r="AK3527" s="8"/>
    </row>
    <row r="3528" spans="1:37" ht="195.75">
      <c r="A3528" s="18">
        <v>7480</v>
      </c>
      <c r="B3528" s="19"/>
      <c r="C3528" s="28" t="s">
        <v>24221</v>
      </c>
      <c r="D3528" s="28" t="s">
        <v>24222</v>
      </c>
      <c r="E3528" s="22"/>
      <c r="F3528" s="23" t="s">
        <v>108</v>
      </c>
      <c r="G3528" s="23" t="s">
        <v>18831</v>
      </c>
      <c r="H3528" s="23">
        <v>0</v>
      </c>
      <c r="I3528" s="22"/>
      <c r="J3528" s="23" t="s">
        <v>18202</v>
      </c>
      <c r="K3528" s="29">
        <v>43497</v>
      </c>
      <c r="L3528" s="23" t="s">
        <v>19617</v>
      </c>
      <c r="M3528" s="22"/>
      <c r="N3528" s="23" t="s">
        <v>18441</v>
      </c>
      <c r="O3528" s="22"/>
      <c r="P3528" s="24"/>
      <c r="Q3528" s="23" t="s">
        <v>29</v>
      </c>
      <c r="R3528" s="23" t="s">
        <v>30</v>
      </c>
      <c r="S3528" s="25"/>
      <c r="T3528" s="26"/>
      <c r="U3528" s="26"/>
      <c r="V3528" s="22"/>
      <c r="W3528" s="27"/>
      <c r="X3528" s="8"/>
      <c r="Y3528" s="8"/>
      <c r="Z3528" s="8"/>
      <c r="AA3528" s="8"/>
      <c r="AB3528" s="8"/>
      <c r="AC3528" s="8"/>
      <c r="AD3528" s="8"/>
      <c r="AE3528" s="8"/>
      <c r="AF3528" s="8"/>
      <c r="AG3528" s="8"/>
      <c r="AH3528" s="8"/>
      <c r="AI3528" s="8"/>
      <c r="AJ3528" s="8"/>
      <c r="AK3528" s="8"/>
    </row>
    <row r="3529" spans="1:37" ht="150.75">
      <c r="A3529" s="18">
        <v>7482</v>
      </c>
      <c r="B3529" s="19"/>
      <c r="C3529" s="28" t="s">
        <v>24223</v>
      </c>
      <c r="D3529" s="28" t="s">
        <v>24224</v>
      </c>
      <c r="E3529" s="22"/>
      <c r="F3529" s="23" t="s">
        <v>108</v>
      </c>
      <c r="G3529" s="35">
        <v>45310</v>
      </c>
      <c r="H3529" s="23">
        <v>0</v>
      </c>
      <c r="I3529" s="22"/>
      <c r="J3529" s="23" t="s">
        <v>18202</v>
      </c>
      <c r="K3529" s="29">
        <v>43497</v>
      </c>
      <c r="L3529" s="23" t="s">
        <v>19617</v>
      </c>
      <c r="M3529" s="22"/>
      <c r="N3529" s="23" t="s">
        <v>3981</v>
      </c>
      <c r="O3529" s="22"/>
      <c r="P3529" s="24"/>
      <c r="Q3529" s="23" t="s">
        <v>29</v>
      </c>
      <c r="R3529" s="23" t="s">
        <v>30</v>
      </c>
      <c r="S3529" s="25"/>
      <c r="T3529" s="26"/>
      <c r="U3529" s="26"/>
      <c r="V3529" s="22"/>
      <c r="W3529" s="27"/>
      <c r="X3529" s="8"/>
      <c r="Y3529" s="8"/>
      <c r="Z3529" s="8"/>
      <c r="AA3529" s="8"/>
      <c r="AB3529" s="8"/>
      <c r="AC3529" s="8"/>
      <c r="AD3529" s="8"/>
      <c r="AE3529" s="8"/>
      <c r="AF3529" s="8"/>
      <c r="AG3529" s="8"/>
      <c r="AH3529" s="8"/>
      <c r="AI3529" s="8"/>
      <c r="AJ3529" s="8"/>
      <c r="AK3529" s="8"/>
    </row>
    <row r="3530" spans="1:37" ht="135.75">
      <c r="A3530" s="18">
        <v>7483</v>
      </c>
      <c r="B3530" s="19"/>
      <c r="C3530" s="28" t="s">
        <v>24223</v>
      </c>
      <c r="D3530" s="28" t="s">
        <v>24225</v>
      </c>
      <c r="E3530" s="22"/>
      <c r="F3530" s="23" t="s">
        <v>108</v>
      </c>
      <c r="G3530" s="35">
        <v>45310</v>
      </c>
      <c r="H3530" s="23">
        <v>0</v>
      </c>
      <c r="I3530" s="22"/>
      <c r="J3530" s="23" t="s">
        <v>18202</v>
      </c>
      <c r="K3530" s="29">
        <v>43497</v>
      </c>
      <c r="L3530" s="23" t="s">
        <v>19617</v>
      </c>
      <c r="M3530" s="22"/>
      <c r="N3530" s="23" t="s">
        <v>3981</v>
      </c>
      <c r="O3530" s="22"/>
      <c r="P3530" s="24"/>
      <c r="Q3530" s="23" t="s">
        <v>29</v>
      </c>
      <c r="R3530" s="23" t="s">
        <v>30</v>
      </c>
      <c r="S3530" s="25"/>
      <c r="T3530" s="26"/>
      <c r="U3530" s="26"/>
      <c r="V3530" s="22"/>
      <c r="W3530" s="27"/>
      <c r="X3530" s="8"/>
      <c r="Y3530" s="8"/>
      <c r="Z3530" s="8"/>
      <c r="AA3530" s="8"/>
      <c r="AB3530" s="8"/>
      <c r="AC3530" s="8"/>
      <c r="AD3530" s="8"/>
      <c r="AE3530" s="8"/>
      <c r="AF3530" s="8"/>
      <c r="AG3530" s="8"/>
      <c r="AH3530" s="8"/>
      <c r="AI3530" s="8"/>
      <c r="AJ3530" s="8"/>
      <c r="AK3530" s="8"/>
    </row>
    <row r="3531" spans="1:37" ht="90.75">
      <c r="A3531" s="18">
        <v>7488</v>
      </c>
      <c r="B3531" s="30" t="s">
        <v>20548</v>
      </c>
      <c r="C3531" s="28" t="s">
        <v>24226</v>
      </c>
      <c r="D3531" s="28" t="s">
        <v>24227</v>
      </c>
      <c r="E3531" s="22"/>
      <c r="F3531" s="23" t="s">
        <v>456</v>
      </c>
      <c r="G3531" s="22"/>
      <c r="H3531" s="23">
        <v>0</v>
      </c>
      <c r="I3531" s="22"/>
      <c r="J3531" s="23" t="s">
        <v>18202</v>
      </c>
      <c r="K3531" s="23" t="s">
        <v>18203</v>
      </c>
      <c r="L3531" s="23" t="s">
        <v>35</v>
      </c>
      <c r="M3531" s="22"/>
      <c r="N3531" s="22"/>
      <c r="O3531" s="23" t="s">
        <v>1129</v>
      </c>
      <c r="P3531" s="24"/>
      <c r="Q3531" s="23" t="s">
        <v>99</v>
      </c>
      <c r="R3531" s="23" t="s">
        <v>10886</v>
      </c>
      <c r="S3531" s="25"/>
      <c r="T3531" s="26"/>
      <c r="U3531" s="26"/>
      <c r="V3531" s="22"/>
      <c r="W3531" s="27"/>
      <c r="X3531" s="8"/>
      <c r="Y3531" s="8"/>
      <c r="Z3531" s="8"/>
      <c r="AA3531" s="8"/>
      <c r="AB3531" s="8"/>
      <c r="AC3531" s="8"/>
      <c r="AD3531" s="8"/>
      <c r="AE3531" s="8"/>
      <c r="AF3531" s="8"/>
      <c r="AG3531" s="8"/>
      <c r="AH3531" s="8"/>
      <c r="AI3531" s="8"/>
      <c r="AJ3531" s="8"/>
      <c r="AK3531" s="8"/>
    </row>
    <row r="3532" spans="1:37" ht="75.75">
      <c r="A3532" s="18">
        <v>7489</v>
      </c>
      <c r="B3532" s="19"/>
      <c r="C3532" s="28" t="s">
        <v>24228</v>
      </c>
      <c r="D3532" s="28" t="s">
        <v>24229</v>
      </c>
      <c r="E3532" s="22"/>
      <c r="F3532" s="23" t="s">
        <v>266</v>
      </c>
      <c r="G3532" s="22"/>
      <c r="H3532" s="23">
        <v>0</v>
      </c>
      <c r="I3532" s="22"/>
      <c r="J3532" s="23" t="s">
        <v>18202</v>
      </c>
      <c r="K3532" s="23" t="s">
        <v>18203</v>
      </c>
      <c r="L3532" s="23" t="s">
        <v>90</v>
      </c>
      <c r="M3532" s="22"/>
      <c r="N3532" s="22"/>
      <c r="O3532" s="22"/>
      <c r="P3532" s="24"/>
      <c r="Q3532" s="23" t="s">
        <v>29</v>
      </c>
      <c r="R3532" s="23" t="s">
        <v>30</v>
      </c>
      <c r="S3532" s="25"/>
      <c r="T3532" s="26"/>
      <c r="U3532" s="26"/>
      <c r="V3532" s="22"/>
      <c r="W3532" s="27"/>
      <c r="X3532" s="8"/>
      <c r="Y3532" s="8"/>
      <c r="Z3532" s="8"/>
      <c r="AA3532" s="8"/>
      <c r="AB3532" s="8"/>
      <c r="AC3532" s="8"/>
      <c r="AD3532" s="8"/>
      <c r="AE3532" s="8"/>
      <c r="AF3532" s="8"/>
      <c r="AG3532" s="8"/>
      <c r="AH3532" s="8"/>
      <c r="AI3532" s="8"/>
      <c r="AJ3532" s="8"/>
      <c r="AK3532" s="8"/>
    </row>
    <row r="3533" spans="1:37" ht="285.75">
      <c r="A3533" s="18">
        <v>7495</v>
      </c>
      <c r="B3533" s="19"/>
      <c r="C3533" s="28" t="s">
        <v>257</v>
      </c>
      <c r="D3533" s="28" t="s">
        <v>24230</v>
      </c>
      <c r="E3533" s="22"/>
      <c r="F3533" s="22"/>
      <c r="G3533" s="22"/>
      <c r="H3533" s="23">
        <v>0</v>
      </c>
      <c r="I3533" s="22"/>
      <c r="J3533" s="23" t="s">
        <v>18202</v>
      </c>
      <c r="K3533" s="31">
        <v>43313</v>
      </c>
      <c r="L3533" s="23" t="s">
        <v>35</v>
      </c>
      <c r="M3533" s="22"/>
      <c r="N3533" s="22"/>
      <c r="O3533" s="22"/>
      <c r="P3533" s="24"/>
      <c r="Q3533" s="23" t="s">
        <v>18541</v>
      </c>
      <c r="R3533" s="22"/>
      <c r="S3533" s="33"/>
      <c r="T3533" s="26"/>
      <c r="U3533" s="26"/>
      <c r="V3533" s="22"/>
      <c r="W3533" s="27"/>
      <c r="X3533" s="8"/>
      <c r="Y3533" s="8"/>
      <c r="Z3533" s="8"/>
      <c r="AA3533" s="8"/>
      <c r="AB3533" s="8"/>
      <c r="AC3533" s="8"/>
      <c r="AD3533" s="8"/>
      <c r="AE3533" s="8"/>
      <c r="AF3533" s="8"/>
      <c r="AG3533" s="8"/>
      <c r="AH3533" s="8"/>
      <c r="AI3533" s="8"/>
      <c r="AJ3533" s="8"/>
      <c r="AK3533" s="8"/>
    </row>
    <row r="3534" spans="1:37" ht="225.75">
      <c r="A3534" s="18">
        <v>7496</v>
      </c>
      <c r="B3534" s="19"/>
      <c r="C3534" s="28" t="s">
        <v>257</v>
      </c>
      <c r="D3534" s="28" t="s">
        <v>24231</v>
      </c>
      <c r="E3534" s="22"/>
      <c r="F3534" s="22"/>
      <c r="G3534" s="22"/>
      <c r="H3534" s="23">
        <v>0</v>
      </c>
      <c r="I3534" s="22"/>
      <c r="J3534" s="23" t="s">
        <v>18202</v>
      </c>
      <c r="K3534" s="31">
        <v>43313</v>
      </c>
      <c r="L3534" s="23" t="s">
        <v>35</v>
      </c>
      <c r="M3534" s="22"/>
      <c r="N3534" s="22"/>
      <c r="O3534" s="22"/>
      <c r="P3534" s="24"/>
      <c r="Q3534" s="23" t="s">
        <v>18541</v>
      </c>
      <c r="R3534" s="22"/>
      <c r="S3534" s="33"/>
      <c r="T3534" s="26"/>
      <c r="U3534" s="26"/>
      <c r="V3534" s="22"/>
      <c r="W3534" s="27"/>
      <c r="X3534" s="8"/>
      <c r="Y3534" s="8"/>
      <c r="Z3534" s="8"/>
      <c r="AA3534" s="8"/>
      <c r="AB3534" s="8"/>
      <c r="AC3534" s="8"/>
      <c r="AD3534" s="8"/>
      <c r="AE3534" s="8"/>
      <c r="AF3534" s="8"/>
      <c r="AG3534" s="8"/>
      <c r="AH3534" s="8"/>
      <c r="AI3534" s="8"/>
      <c r="AJ3534" s="8"/>
      <c r="AK3534" s="8"/>
    </row>
    <row r="3535" spans="1:37" ht="165.75">
      <c r="A3535" s="18">
        <v>7497</v>
      </c>
      <c r="B3535" s="19"/>
      <c r="C3535" s="28" t="s">
        <v>257</v>
      </c>
      <c r="D3535" s="28" t="s">
        <v>24232</v>
      </c>
      <c r="E3535" s="22"/>
      <c r="F3535" s="22"/>
      <c r="G3535" s="22"/>
      <c r="H3535" s="23">
        <v>0</v>
      </c>
      <c r="I3535" s="22"/>
      <c r="J3535" s="23" t="s">
        <v>18202</v>
      </c>
      <c r="K3535" s="31">
        <v>43313</v>
      </c>
      <c r="L3535" s="23" t="s">
        <v>35</v>
      </c>
      <c r="M3535" s="22"/>
      <c r="N3535" s="22"/>
      <c r="O3535" s="22"/>
      <c r="P3535" s="24"/>
      <c r="Q3535" s="23" t="s">
        <v>18541</v>
      </c>
      <c r="R3535" s="22"/>
      <c r="S3535" s="33"/>
      <c r="T3535" s="26"/>
      <c r="U3535" s="26"/>
      <c r="V3535" s="22"/>
      <c r="W3535" s="27"/>
      <c r="X3535" s="8"/>
      <c r="Y3535" s="8"/>
      <c r="Z3535" s="8"/>
      <c r="AA3535" s="8"/>
      <c r="AB3535" s="8"/>
      <c r="AC3535" s="8"/>
      <c r="AD3535" s="8"/>
      <c r="AE3535" s="8"/>
      <c r="AF3535" s="8"/>
      <c r="AG3535" s="8"/>
      <c r="AH3535" s="8"/>
      <c r="AI3535" s="8"/>
      <c r="AJ3535" s="8"/>
      <c r="AK3535" s="8"/>
    </row>
    <row r="3536" spans="1:37" ht="180.75">
      <c r="A3536" s="18">
        <v>7498</v>
      </c>
      <c r="B3536" s="19"/>
      <c r="C3536" s="28" t="s">
        <v>257</v>
      </c>
      <c r="D3536" s="28" t="s">
        <v>24233</v>
      </c>
      <c r="E3536" s="22"/>
      <c r="F3536" s="22"/>
      <c r="G3536" s="22"/>
      <c r="H3536" s="23">
        <v>0</v>
      </c>
      <c r="I3536" s="22"/>
      <c r="J3536" s="23" t="s">
        <v>18202</v>
      </c>
      <c r="K3536" s="31">
        <v>43313</v>
      </c>
      <c r="L3536" s="23" t="s">
        <v>35</v>
      </c>
      <c r="M3536" s="22"/>
      <c r="N3536" s="22"/>
      <c r="O3536" s="22"/>
      <c r="P3536" s="24"/>
      <c r="Q3536" s="23" t="s">
        <v>18541</v>
      </c>
      <c r="R3536" s="22"/>
      <c r="S3536" s="33"/>
      <c r="T3536" s="26"/>
      <c r="U3536" s="26"/>
      <c r="V3536" s="22"/>
      <c r="W3536" s="27"/>
      <c r="X3536" s="8"/>
      <c r="Y3536" s="8"/>
      <c r="Z3536" s="8"/>
      <c r="AA3536" s="8"/>
      <c r="AB3536" s="8"/>
      <c r="AC3536" s="8"/>
      <c r="AD3536" s="8"/>
      <c r="AE3536" s="8"/>
      <c r="AF3536" s="8"/>
      <c r="AG3536" s="8"/>
      <c r="AH3536" s="8"/>
      <c r="AI3536" s="8"/>
      <c r="AJ3536" s="8"/>
      <c r="AK3536" s="8"/>
    </row>
    <row r="3537" spans="1:37" ht="255.75">
      <c r="A3537" s="18">
        <v>7499</v>
      </c>
      <c r="B3537" s="19"/>
      <c r="C3537" s="28" t="s">
        <v>257</v>
      </c>
      <c r="D3537" s="28" t="s">
        <v>24234</v>
      </c>
      <c r="E3537" s="22"/>
      <c r="F3537" s="22"/>
      <c r="G3537" s="22"/>
      <c r="H3537" s="23">
        <v>0</v>
      </c>
      <c r="I3537" s="22"/>
      <c r="J3537" s="23" t="s">
        <v>18202</v>
      </c>
      <c r="K3537" s="31">
        <v>43313</v>
      </c>
      <c r="L3537" s="23" t="s">
        <v>35</v>
      </c>
      <c r="M3537" s="22"/>
      <c r="N3537" s="22"/>
      <c r="O3537" s="22"/>
      <c r="P3537" s="24"/>
      <c r="Q3537" s="23" t="s">
        <v>18541</v>
      </c>
      <c r="R3537" s="22"/>
      <c r="S3537" s="33"/>
      <c r="T3537" s="26"/>
      <c r="U3537" s="26"/>
      <c r="V3537" s="22"/>
      <c r="W3537" s="27"/>
      <c r="X3537" s="8"/>
      <c r="Y3537" s="8"/>
      <c r="Z3537" s="8"/>
      <c r="AA3537" s="8"/>
      <c r="AB3537" s="8"/>
      <c r="AC3537" s="8"/>
      <c r="AD3537" s="8"/>
      <c r="AE3537" s="8"/>
      <c r="AF3537" s="8"/>
      <c r="AG3537" s="8"/>
      <c r="AH3537" s="8"/>
      <c r="AI3537" s="8"/>
      <c r="AJ3537" s="8"/>
      <c r="AK3537" s="8"/>
    </row>
    <row r="3538" spans="1:37" ht="270.75">
      <c r="A3538" s="18">
        <v>7500</v>
      </c>
      <c r="B3538" s="19"/>
      <c r="C3538" s="28" t="s">
        <v>257</v>
      </c>
      <c r="D3538" s="28" t="s">
        <v>24235</v>
      </c>
      <c r="E3538" s="22"/>
      <c r="F3538" s="22"/>
      <c r="G3538" s="22"/>
      <c r="H3538" s="23">
        <v>0</v>
      </c>
      <c r="I3538" s="22"/>
      <c r="J3538" s="23" t="s">
        <v>18202</v>
      </c>
      <c r="K3538" s="31">
        <v>43313</v>
      </c>
      <c r="L3538" s="23" t="s">
        <v>35</v>
      </c>
      <c r="M3538" s="22"/>
      <c r="N3538" s="22"/>
      <c r="O3538" s="22"/>
      <c r="P3538" s="24"/>
      <c r="Q3538" s="23" t="s">
        <v>18541</v>
      </c>
      <c r="R3538" s="22"/>
      <c r="S3538" s="33"/>
      <c r="T3538" s="26"/>
      <c r="U3538" s="26"/>
      <c r="V3538" s="22"/>
      <c r="W3538" s="27"/>
      <c r="X3538" s="8"/>
      <c r="Y3538" s="8"/>
      <c r="Z3538" s="8"/>
      <c r="AA3538" s="8"/>
      <c r="AB3538" s="8"/>
      <c r="AC3538" s="8"/>
      <c r="AD3538" s="8"/>
      <c r="AE3538" s="8"/>
      <c r="AF3538" s="8"/>
      <c r="AG3538" s="8"/>
      <c r="AH3538" s="8"/>
      <c r="AI3538" s="8"/>
      <c r="AJ3538" s="8"/>
      <c r="AK3538" s="8"/>
    </row>
    <row r="3539" spans="1:37" ht="285.75">
      <c r="A3539" s="18">
        <v>7501</v>
      </c>
      <c r="B3539" s="19"/>
      <c r="C3539" s="28" t="s">
        <v>257</v>
      </c>
      <c r="D3539" s="28" t="s">
        <v>24236</v>
      </c>
      <c r="E3539" s="22"/>
      <c r="F3539" s="22"/>
      <c r="G3539" s="22"/>
      <c r="H3539" s="23">
        <v>0</v>
      </c>
      <c r="I3539" s="22"/>
      <c r="J3539" s="23" t="s">
        <v>18202</v>
      </c>
      <c r="K3539" s="31">
        <v>43313</v>
      </c>
      <c r="L3539" s="23" t="s">
        <v>35</v>
      </c>
      <c r="M3539" s="22"/>
      <c r="N3539" s="22"/>
      <c r="O3539" s="22"/>
      <c r="P3539" s="24"/>
      <c r="Q3539" s="23" t="s">
        <v>18541</v>
      </c>
      <c r="R3539" s="22"/>
      <c r="S3539" s="33"/>
      <c r="T3539" s="26"/>
      <c r="U3539" s="26"/>
      <c r="V3539" s="22"/>
      <c r="W3539" s="27"/>
      <c r="X3539" s="8"/>
      <c r="Y3539" s="8"/>
      <c r="Z3539" s="8"/>
      <c r="AA3539" s="8"/>
      <c r="AB3539" s="8"/>
      <c r="AC3539" s="8"/>
      <c r="AD3539" s="8"/>
      <c r="AE3539" s="8"/>
      <c r="AF3539" s="8"/>
      <c r="AG3539" s="8"/>
      <c r="AH3539" s="8"/>
      <c r="AI3539" s="8"/>
      <c r="AJ3539" s="8"/>
      <c r="AK3539" s="8"/>
    </row>
    <row r="3540" spans="1:37" ht="180.75">
      <c r="A3540" s="18">
        <v>7502</v>
      </c>
      <c r="B3540" s="19"/>
      <c r="C3540" s="28" t="s">
        <v>257</v>
      </c>
      <c r="D3540" s="28" t="s">
        <v>24237</v>
      </c>
      <c r="E3540" s="22"/>
      <c r="F3540" s="22"/>
      <c r="G3540" s="22"/>
      <c r="H3540" s="23">
        <v>0</v>
      </c>
      <c r="I3540" s="22"/>
      <c r="J3540" s="23" t="s">
        <v>18202</v>
      </c>
      <c r="K3540" s="31">
        <v>43313</v>
      </c>
      <c r="L3540" s="23" t="s">
        <v>35</v>
      </c>
      <c r="M3540" s="22"/>
      <c r="N3540" s="22"/>
      <c r="O3540" s="22"/>
      <c r="P3540" s="24"/>
      <c r="Q3540" s="23" t="s">
        <v>18541</v>
      </c>
      <c r="R3540" s="22"/>
      <c r="S3540" s="33"/>
      <c r="T3540" s="26"/>
      <c r="U3540" s="26"/>
      <c r="V3540" s="22"/>
      <c r="W3540" s="27"/>
      <c r="X3540" s="8"/>
      <c r="Y3540" s="8"/>
      <c r="Z3540" s="8"/>
      <c r="AA3540" s="8"/>
      <c r="AB3540" s="8"/>
      <c r="AC3540" s="8"/>
      <c r="AD3540" s="8"/>
      <c r="AE3540" s="8"/>
      <c r="AF3540" s="8"/>
      <c r="AG3540" s="8"/>
      <c r="AH3540" s="8"/>
      <c r="AI3540" s="8"/>
      <c r="AJ3540" s="8"/>
      <c r="AK3540" s="8"/>
    </row>
    <row r="3541" spans="1:37" ht="409.6">
      <c r="A3541" s="18">
        <v>7503</v>
      </c>
      <c r="B3541" s="19"/>
      <c r="C3541" s="28" t="s">
        <v>24238</v>
      </c>
      <c r="D3541" s="21"/>
      <c r="E3541" s="22"/>
      <c r="F3541" s="22"/>
      <c r="G3541" s="22"/>
      <c r="H3541" s="23">
        <v>0</v>
      </c>
      <c r="I3541" s="22"/>
      <c r="J3541" s="23" t="s">
        <v>18202</v>
      </c>
      <c r="K3541" s="22"/>
      <c r="L3541" s="23" t="s">
        <v>21045</v>
      </c>
      <c r="M3541" s="23">
        <v>2017</v>
      </c>
      <c r="N3541" s="22"/>
      <c r="O3541" s="22"/>
      <c r="P3541" s="24"/>
      <c r="Q3541" s="23" t="s">
        <v>20</v>
      </c>
      <c r="R3541" s="23" t="s">
        <v>21</v>
      </c>
      <c r="S3541" s="25"/>
      <c r="T3541" s="26"/>
      <c r="U3541" s="26"/>
      <c r="V3541" s="22"/>
      <c r="W3541" s="27"/>
      <c r="X3541" s="8"/>
      <c r="Y3541" s="8"/>
      <c r="Z3541" s="8"/>
      <c r="AA3541" s="8"/>
      <c r="AB3541" s="8"/>
      <c r="AC3541" s="8"/>
      <c r="AD3541" s="8"/>
      <c r="AE3541" s="8"/>
      <c r="AF3541" s="8"/>
      <c r="AG3541" s="8"/>
      <c r="AH3541" s="8"/>
      <c r="AI3541" s="8"/>
      <c r="AJ3541" s="8"/>
      <c r="AK3541" s="8"/>
    </row>
    <row r="3542" spans="1:37" ht="405.75">
      <c r="A3542" s="18">
        <v>7504</v>
      </c>
      <c r="B3542" s="19"/>
      <c r="C3542" s="28" t="s">
        <v>24239</v>
      </c>
      <c r="D3542" s="28" t="s">
        <v>24240</v>
      </c>
      <c r="E3542" s="22"/>
      <c r="F3542" s="22"/>
      <c r="G3542" s="22"/>
      <c r="H3542" s="23">
        <v>0</v>
      </c>
      <c r="I3542" s="22"/>
      <c r="J3542" s="23" t="s">
        <v>18202</v>
      </c>
      <c r="K3542" s="31">
        <v>43313</v>
      </c>
      <c r="L3542" s="23" t="s">
        <v>35</v>
      </c>
      <c r="M3542" s="22"/>
      <c r="N3542" s="22"/>
      <c r="O3542" s="22"/>
      <c r="P3542" s="24"/>
      <c r="Q3542" s="23" t="s">
        <v>18541</v>
      </c>
      <c r="R3542" s="22"/>
      <c r="S3542" s="33"/>
      <c r="T3542" s="26"/>
      <c r="U3542" s="26"/>
      <c r="V3542" s="22"/>
      <c r="W3542" s="27"/>
      <c r="X3542" s="8"/>
      <c r="Y3542" s="8"/>
      <c r="Z3542" s="8"/>
      <c r="AA3542" s="8"/>
      <c r="AB3542" s="8"/>
      <c r="AC3542" s="8"/>
      <c r="AD3542" s="8"/>
      <c r="AE3542" s="8"/>
      <c r="AF3542" s="8"/>
      <c r="AG3542" s="8"/>
      <c r="AH3542" s="8"/>
      <c r="AI3542" s="8"/>
      <c r="AJ3542" s="8"/>
      <c r="AK3542" s="8"/>
    </row>
    <row r="3543" spans="1:37" ht="240.75">
      <c r="A3543" s="18">
        <v>7507</v>
      </c>
      <c r="B3543" s="19"/>
      <c r="C3543" s="28" t="s">
        <v>103</v>
      </c>
      <c r="D3543" s="28" t="s">
        <v>24241</v>
      </c>
      <c r="E3543" s="22"/>
      <c r="F3543" s="22"/>
      <c r="G3543" s="22"/>
      <c r="H3543" s="23">
        <v>0</v>
      </c>
      <c r="I3543" s="22"/>
      <c r="J3543" s="23" t="s">
        <v>18202</v>
      </c>
      <c r="K3543" s="31">
        <v>43313</v>
      </c>
      <c r="L3543" s="23" t="s">
        <v>35</v>
      </c>
      <c r="M3543" s="22"/>
      <c r="N3543" s="22"/>
      <c r="O3543" s="22"/>
      <c r="P3543" s="24"/>
      <c r="Q3543" s="23" t="s">
        <v>18541</v>
      </c>
      <c r="R3543" s="22"/>
      <c r="S3543" s="33"/>
      <c r="T3543" s="26"/>
      <c r="U3543" s="26"/>
      <c r="V3543" s="22"/>
      <c r="W3543" s="27"/>
      <c r="X3543" s="8"/>
      <c r="Y3543" s="8"/>
      <c r="Z3543" s="8"/>
      <c r="AA3543" s="8"/>
      <c r="AB3543" s="8"/>
      <c r="AC3543" s="8"/>
      <c r="AD3543" s="8"/>
      <c r="AE3543" s="8"/>
      <c r="AF3543" s="8"/>
      <c r="AG3543" s="8"/>
      <c r="AH3543" s="8"/>
      <c r="AI3543" s="8"/>
      <c r="AJ3543" s="8"/>
      <c r="AK3543" s="8"/>
    </row>
    <row r="3544" spans="1:37" ht="255.75">
      <c r="A3544" s="18">
        <v>7508</v>
      </c>
      <c r="B3544" s="19"/>
      <c r="C3544" s="28" t="s">
        <v>103</v>
      </c>
      <c r="D3544" s="28" t="s">
        <v>24242</v>
      </c>
      <c r="E3544" s="22"/>
      <c r="F3544" s="22"/>
      <c r="G3544" s="22"/>
      <c r="H3544" s="23">
        <v>0</v>
      </c>
      <c r="I3544" s="22"/>
      <c r="J3544" s="23" t="s">
        <v>18202</v>
      </c>
      <c r="K3544" s="31">
        <v>43313</v>
      </c>
      <c r="L3544" s="23" t="s">
        <v>35</v>
      </c>
      <c r="M3544" s="22"/>
      <c r="N3544" s="22"/>
      <c r="O3544" s="22"/>
      <c r="P3544" s="24"/>
      <c r="Q3544" s="23" t="s">
        <v>18541</v>
      </c>
      <c r="R3544" s="22"/>
      <c r="S3544" s="33"/>
      <c r="T3544" s="26"/>
      <c r="U3544" s="26"/>
      <c r="V3544" s="22"/>
      <c r="W3544" s="27"/>
      <c r="X3544" s="8"/>
      <c r="Y3544" s="8"/>
      <c r="Z3544" s="8"/>
      <c r="AA3544" s="8"/>
      <c r="AB3544" s="8"/>
      <c r="AC3544" s="8"/>
      <c r="AD3544" s="8"/>
      <c r="AE3544" s="8"/>
      <c r="AF3544" s="8"/>
      <c r="AG3544" s="8"/>
      <c r="AH3544" s="8"/>
      <c r="AI3544" s="8"/>
      <c r="AJ3544" s="8"/>
      <c r="AK3544" s="8"/>
    </row>
    <row r="3545" spans="1:37" ht="255.75">
      <c r="A3545" s="18">
        <v>7509</v>
      </c>
      <c r="B3545" s="19"/>
      <c r="C3545" s="28" t="s">
        <v>103</v>
      </c>
      <c r="D3545" s="28" t="s">
        <v>24243</v>
      </c>
      <c r="E3545" s="22"/>
      <c r="F3545" s="22"/>
      <c r="G3545" s="22"/>
      <c r="H3545" s="23">
        <v>0</v>
      </c>
      <c r="I3545" s="22"/>
      <c r="J3545" s="23" t="s">
        <v>18202</v>
      </c>
      <c r="K3545" s="31">
        <v>43313</v>
      </c>
      <c r="L3545" s="23" t="s">
        <v>35</v>
      </c>
      <c r="M3545" s="22"/>
      <c r="N3545" s="22"/>
      <c r="O3545" s="22"/>
      <c r="P3545" s="24"/>
      <c r="Q3545" s="23" t="s">
        <v>18541</v>
      </c>
      <c r="R3545" s="22"/>
      <c r="S3545" s="33"/>
      <c r="T3545" s="26"/>
      <c r="U3545" s="26"/>
      <c r="V3545" s="22"/>
      <c r="W3545" s="27"/>
      <c r="X3545" s="8"/>
      <c r="Y3545" s="8"/>
      <c r="Z3545" s="8"/>
      <c r="AA3545" s="8"/>
      <c r="AB3545" s="8"/>
      <c r="AC3545" s="8"/>
      <c r="AD3545" s="8"/>
      <c r="AE3545" s="8"/>
      <c r="AF3545" s="8"/>
      <c r="AG3545" s="8"/>
      <c r="AH3545" s="8"/>
      <c r="AI3545" s="8"/>
      <c r="AJ3545" s="8"/>
      <c r="AK3545" s="8"/>
    </row>
    <row r="3546" spans="1:37" ht="375.75">
      <c r="A3546" s="18">
        <v>7510</v>
      </c>
      <c r="B3546" s="19"/>
      <c r="C3546" s="28" t="s">
        <v>103</v>
      </c>
      <c r="D3546" s="28" t="s">
        <v>24244</v>
      </c>
      <c r="E3546" s="22"/>
      <c r="F3546" s="22"/>
      <c r="G3546" s="22"/>
      <c r="H3546" s="23">
        <v>0</v>
      </c>
      <c r="I3546" s="22"/>
      <c r="J3546" s="23" t="s">
        <v>18202</v>
      </c>
      <c r="K3546" s="31">
        <v>43313</v>
      </c>
      <c r="L3546" s="23" t="s">
        <v>35</v>
      </c>
      <c r="M3546" s="22"/>
      <c r="N3546" s="22"/>
      <c r="O3546" s="22"/>
      <c r="P3546" s="24"/>
      <c r="Q3546" s="23" t="s">
        <v>18541</v>
      </c>
      <c r="R3546" s="22"/>
      <c r="S3546" s="33"/>
      <c r="T3546" s="26"/>
      <c r="U3546" s="26"/>
      <c r="V3546" s="22"/>
      <c r="W3546" s="27"/>
      <c r="X3546" s="8"/>
      <c r="Y3546" s="8"/>
      <c r="Z3546" s="8"/>
      <c r="AA3546" s="8"/>
      <c r="AB3546" s="8"/>
      <c r="AC3546" s="8"/>
      <c r="AD3546" s="8"/>
      <c r="AE3546" s="8"/>
      <c r="AF3546" s="8"/>
      <c r="AG3546" s="8"/>
      <c r="AH3546" s="8"/>
      <c r="AI3546" s="8"/>
      <c r="AJ3546" s="8"/>
      <c r="AK3546" s="8"/>
    </row>
    <row r="3547" spans="1:37" ht="180.75">
      <c r="A3547" s="18">
        <v>7511</v>
      </c>
      <c r="B3547" s="19"/>
      <c r="C3547" s="28" t="s">
        <v>103</v>
      </c>
      <c r="D3547" s="28" t="s">
        <v>24245</v>
      </c>
      <c r="E3547" s="22"/>
      <c r="F3547" s="22"/>
      <c r="G3547" s="22"/>
      <c r="H3547" s="23">
        <v>0</v>
      </c>
      <c r="I3547" s="22"/>
      <c r="J3547" s="23" t="s">
        <v>18202</v>
      </c>
      <c r="K3547" s="31">
        <v>43313</v>
      </c>
      <c r="L3547" s="23" t="s">
        <v>35</v>
      </c>
      <c r="M3547" s="22"/>
      <c r="N3547" s="22"/>
      <c r="O3547" s="22"/>
      <c r="P3547" s="24"/>
      <c r="Q3547" s="23" t="s">
        <v>18541</v>
      </c>
      <c r="R3547" s="22"/>
      <c r="S3547" s="33"/>
      <c r="T3547" s="26"/>
      <c r="U3547" s="26"/>
      <c r="V3547" s="22"/>
      <c r="W3547" s="27"/>
      <c r="X3547" s="8"/>
      <c r="Y3547" s="8"/>
      <c r="Z3547" s="8"/>
      <c r="AA3547" s="8"/>
      <c r="AB3547" s="8"/>
      <c r="AC3547" s="8"/>
      <c r="AD3547" s="8"/>
      <c r="AE3547" s="8"/>
      <c r="AF3547" s="8"/>
      <c r="AG3547" s="8"/>
      <c r="AH3547" s="8"/>
      <c r="AI3547" s="8"/>
      <c r="AJ3547" s="8"/>
      <c r="AK3547" s="8"/>
    </row>
    <row r="3548" spans="1:37" ht="255.75">
      <c r="A3548" s="18">
        <v>7512</v>
      </c>
      <c r="B3548" s="19"/>
      <c r="C3548" s="28" t="s">
        <v>24246</v>
      </c>
      <c r="D3548" s="28" t="s">
        <v>24247</v>
      </c>
      <c r="E3548" s="22"/>
      <c r="F3548" s="22"/>
      <c r="G3548" s="22"/>
      <c r="H3548" s="23">
        <v>0</v>
      </c>
      <c r="I3548" s="22"/>
      <c r="J3548" s="23" t="s">
        <v>18202</v>
      </c>
      <c r="K3548" s="31">
        <v>43313</v>
      </c>
      <c r="L3548" s="23" t="s">
        <v>35</v>
      </c>
      <c r="M3548" s="22"/>
      <c r="N3548" s="22"/>
      <c r="O3548" s="22"/>
      <c r="P3548" s="24"/>
      <c r="Q3548" s="23" t="s">
        <v>18541</v>
      </c>
      <c r="R3548" s="22"/>
      <c r="S3548" s="33"/>
      <c r="T3548" s="26"/>
      <c r="U3548" s="26"/>
      <c r="V3548" s="22"/>
      <c r="W3548" s="27"/>
      <c r="X3548" s="8"/>
      <c r="Y3548" s="8"/>
      <c r="Z3548" s="8"/>
      <c r="AA3548" s="8"/>
      <c r="AB3548" s="8"/>
      <c r="AC3548" s="8"/>
      <c r="AD3548" s="8"/>
      <c r="AE3548" s="8"/>
      <c r="AF3548" s="8"/>
      <c r="AG3548" s="8"/>
      <c r="AH3548" s="8"/>
      <c r="AI3548" s="8"/>
      <c r="AJ3548" s="8"/>
      <c r="AK3548" s="8"/>
    </row>
    <row r="3549" spans="1:37" ht="240.75">
      <c r="A3549" s="18">
        <v>7513</v>
      </c>
      <c r="B3549" s="19"/>
      <c r="C3549" s="28" t="s">
        <v>24246</v>
      </c>
      <c r="D3549" s="28" t="s">
        <v>24248</v>
      </c>
      <c r="E3549" s="22"/>
      <c r="F3549" s="22"/>
      <c r="G3549" s="22"/>
      <c r="H3549" s="23">
        <v>0</v>
      </c>
      <c r="I3549" s="22"/>
      <c r="J3549" s="23" t="s">
        <v>18202</v>
      </c>
      <c r="K3549" s="31">
        <v>43313</v>
      </c>
      <c r="L3549" s="23" t="s">
        <v>35</v>
      </c>
      <c r="M3549" s="22"/>
      <c r="N3549" s="22"/>
      <c r="O3549" s="22"/>
      <c r="P3549" s="24"/>
      <c r="Q3549" s="23" t="s">
        <v>18541</v>
      </c>
      <c r="R3549" s="22"/>
      <c r="S3549" s="33"/>
      <c r="T3549" s="26"/>
      <c r="U3549" s="26"/>
      <c r="V3549" s="22"/>
      <c r="W3549" s="27"/>
      <c r="X3549" s="8"/>
      <c r="Y3549" s="8"/>
      <c r="Z3549" s="8"/>
      <c r="AA3549" s="8"/>
      <c r="AB3549" s="8"/>
      <c r="AC3549" s="8"/>
      <c r="AD3549" s="8"/>
      <c r="AE3549" s="8"/>
      <c r="AF3549" s="8"/>
      <c r="AG3549" s="8"/>
      <c r="AH3549" s="8"/>
      <c r="AI3549" s="8"/>
      <c r="AJ3549" s="8"/>
      <c r="AK3549" s="8"/>
    </row>
    <row r="3550" spans="1:37" ht="180.75">
      <c r="A3550" s="18">
        <v>7514</v>
      </c>
      <c r="B3550" s="19"/>
      <c r="C3550" s="28" t="s">
        <v>24246</v>
      </c>
      <c r="D3550" s="28" t="s">
        <v>24249</v>
      </c>
      <c r="E3550" s="22"/>
      <c r="F3550" s="22"/>
      <c r="G3550" s="22"/>
      <c r="H3550" s="23">
        <v>0</v>
      </c>
      <c r="I3550" s="22"/>
      <c r="J3550" s="23" t="s">
        <v>18202</v>
      </c>
      <c r="K3550" s="31">
        <v>43313</v>
      </c>
      <c r="L3550" s="23" t="s">
        <v>35</v>
      </c>
      <c r="M3550" s="22"/>
      <c r="N3550" s="22"/>
      <c r="O3550" s="22"/>
      <c r="P3550" s="24"/>
      <c r="Q3550" s="23" t="s">
        <v>18541</v>
      </c>
      <c r="R3550" s="22"/>
      <c r="S3550" s="33"/>
      <c r="T3550" s="26"/>
      <c r="U3550" s="26"/>
      <c r="V3550" s="22"/>
      <c r="W3550" s="27"/>
      <c r="X3550" s="8"/>
      <c r="Y3550" s="8"/>
      <c r="Z3550" s="8"/>
      <c r="AA3550" s="8"/>
      <c r="AB3550" s="8"/>
      <c r="AC3550" s="8"/>
      <c r="AD3550" s="8"/>
      <c r="AE3550" s="8"/>
      <c r="AF3550" s="8"/>
      <c r="AG3550" s="8"/>
      <c r="AH3550" s="8"/>
      <c r="AI3550" s="8"/>
      <c r="AJ3550" s="8"/>
      <c r="AK3550" s="8"/>
    </row>
    <row r="3551" spans="1:37" ht="210.75">
      <c r="A3551" s="18">
        <v>7515</v>
      </c>
      <c r="B3551" s="19"/>
      <c r="C3551" s="28" t="s">
        <v>24246</v>
      </c>
      <c r="D3551" s="28" t="s">
        <v>24250</v>
      </c>
      <c r="E3551" s="22"/>
      <c r="F3551" s="22"/>
      <c r="G3551" s="22"/>
      <c r="H3551" s="23">
        <v>0</v>
      </c>
      <c r="I3551" s="22"/>
      <c r="J3551" s="23" t="s">
        <v>18202</v>
      </c>
      <c r="K3551" s="31">
        <v>43313</v>
      </c>
      <c r="L3551" s="23" t="s">
        <v>35</v>
      </c>
      <c r="M3551" s="22"/>
      <c r="N3551" s="22"/>
      <c r="O3551" s="22"/>
      <c r="P3551" s="24"/>
      <c r="Q3551" s="23" t="s">
        <v>18541</v>
      </c>
      <c r="R3551" s="22"/>
      <c r="S3551" s="33"/>
      <c r="T3551" s="26"/>
      <c r="U3551" s="26"/>
      <c r="V3551" s="22"/>
      <c r="W3551" s="27"/>
      <c r="X3551" s="8"/>
      <c r="Y3551" s="8"/>
      <c r="Z3551" s="8"/>
      <c r="AA3551" s="8"/>
      <c r="AB3551" s="8"/>
      <c r="AC3551" s="8"/>
      <c r="AD3551" s="8"/>
      <c r="AE3551" s="8"/>
      <c r="AF3551" s="8"/>
      <c r="AG3551" s="8"/>
      <c r="AH3551" s="8"/>
      <c r="AI3551" s="8"/>
      <c r="AJ3551" s="8"/>
      <c r="AK3551" s="8"/>
    </row>
    <row r="3552" spans="1:37" ht="240.75">
      <c r="A3552" s="18">
        <v>7516</v>
      </c>
      <c r="B3552" s="19"/>
      <c r="C3552" s="28" t="s">
        <v>24246</v>
      </c>
      <c r="D3552" s="28" t="s">
        <v>24248</v>
      </c>
      <c r="E3552" s="22"/>
      <c r="F3552" s="22"/>
      <c r="G3552" s="22"/>
      <c r="H3552" s="23">
        <v>0</v>
      </c>
      <c r="I3552" s="22"/>
      <c r="J3552" s="23" t="s">
        <v>18202</v>
      </c>
      <c r="K3552" s="31">
        <v>43313</v>
      </c>
      <c r="L3552" s="23" t="s">
        <v>35</v>
      </c>
      <c r="M3552" s="22"/>
      <c r="N3552" s="22"/>
      <c r="O3552" s="22"/>
      <c r="P3552" s="24"/>
      <c r="Q3552" s="23" t="s">
        <v>18541</v>
      </c>
      <c r="R3552" s="22"/>
      <c r="S3552" s="33"/>
      <c r="T3552" s="26"/>
      <c r="U3552" s="26"/>
      <c r="V3552" s="22"/>
      <c r="W3552" s="27"/>
      <c r="X3552" s="8"/>
      <c r="Y3552" s="8"/>
      <c r="Z3552" s="8"/>
      <c r="AA3552" s="8"/>
      <c r="AB3552" s="8"/>
      <c r="AC3552" s="8"/>
      <c r="AD3552" s="8"/>
      <c r="AE3552" s="8"/>
      <c r="AF3552" s="8"/>
      <c r="AG3552" s="8"/>
      <c r="AH3552" s="8"/>
      <c r="AI3552" s="8"/>
      <c r="AJ3552" s="8"/>
      <c r="AK3552" s="8"/>
    </row>
    <row r="3553" spans="1:37" ht="300.75">
      <c r="A3553" s="18">
        <v>7517</v>
      </c>
      <c r="B3553" s="19"/>
      <c r="C3553" s="28" t="s">
        <v>24246</v>
      </c>
      <c r="D3553" s="28" t="s">
        <v>24251</v>
      </c>
      <c r="E3553" s="22"/>
      <c r="F3553" s="22"/>
      <c r="G3553" s="22"/>
      <c r="H3553" s="23">
        <v>0</v>
      </c>
      <c r="I3553" s="22"/>
      <c r="J3553" s="23" t="s">
        <v>18202</v>
      </c>
      <c r="K3553" s="31">
        <v>43313</v>
      </c>
      <c r="L3553" s="23" t="s">
        <v>35</v>
      </c>
      <c r="M3553" s="22"/>
      <c r="N3553" s="22"/>
      <c r="O3553" s="22"/>
      <c r="P3553" s="24"/>
      <c r="Q3553" s="23" t="s">
        <v>18541</v>
      </c>
      <c r="R3553" s="22"/>
      <c r="S3553" s="33"/>
      <c r="T3553" s="26"/>
      <c r="U3553" s="26"/>
      <c r="V3553" s="22"/>
      <c r="W3553" s="27"/>
      <c r="X3553" s="8"/>
      <c r="Y3553" s="8"/>
      <c r="Z3553" s="8"/>
      <c r="AA3553" s="8"/>
      <c r="AB3553" s="8"/>
      <c r="AC3553" s="8"/>
      <c r="AD3553" s="8"/>
      <c r="AE3553" s="8"/>
      <c r="AF3553" s="8"/>
      <c r="AG3553" s="8"/>
      <c r="AH3553" s="8"/>
      <c r="AI3553" s="8"/>
      <c r="AJ3553" s="8"/>
      <c r="AK3553" s="8"/>
    </row>
    <row r="3554" spans="1:37" ht="270.75">
      <c r="A3554" s="18">
        <v>7518</v>
      </c>
      <c r="B3554" s="19"/>
      <c r="C3554" s="28" t="s">
        <v>24246</v>
      </c>
      <c r="D3554" s="28" t="s">
        <v>24252</v>
      </c>
      <c r="E3554" s="22"/>
      <c r="F3554" s="22"/>
      <c r="G3554" s="22"/>
      <c r="H3554" s="23">
        <v>0</v>
      </c>
      <c r="I3554" s="22"/>
      <c r="J3554" s="23" t="s">
        <v>18202</v>
      </c>
      <c r="K3554" s="31">
        <v>43313</v>
      </c>
      <c r="L3554" s="23" t="s">
        <v>35</v>
      </c>
      <c r="M3554" s="22"/>
      <c r="N3554" s="22"/>
      <c r="O3554" s="22"/>
      <c r="P3554" s="24"/>
      <c r="Q3554" s="23" t="s">
        <v>18541</v>
      </c>
      <c r="R3554" s="22"/>
      <c r="S3554" s="33"/>
      <c r="T3554" s="26"/>
      <c r="U3554" s="26"/>
      <c r="V3554" s="22"/>
      <c r="W3554" s="27"/>
      <c r="X3554" s="8"/>
      <c r="Y3554" s="8"/>
      <c r="Z3554" s="8"/>
      <c r="AA3554" s="8"/>
      <c r="AB3554" s="8"/>
      <c r="AC3554" s="8"/>
      <c r="AD3554" s="8"/>
      <c r="AE3554" s="8"/>
      <c r="AF3554" s="8"/>
      <c r="AG3554" s="8"/>
      <c r="AH3554" s="8"/>
      <c r="AI3554" s="8"/>
      <c r="AJ3554" s="8"/>
      <c r="AK3554" s="8"/>
    </row>
    <row r="3555" spans="1:37" ht="255.75">
      <c r="A3555" s="18">
        <v>7519</v>
      </c>
      <c r="B3555" s="19"/>
      <c r="C3555" s="28" t="s">
        <v>24246</v>
      </c>
      <c r="D3555" s="28" t="s">
        <v>24253</v>
      </c>
      <c r="E3555" s="22"/>
      <c r="F3555" s="22"/>
      <c r="G3555" s="22"/>
      <c r="H3555" s="23">
        <v>0</v>
      </c>
      <c r="I3555" s="22"/>
      <c r="J3555" s="23" t="s">
        <v>18202</v>
      </c>
      <c r="K3555" s="31">
        <v>43313</v>
      </c>
      <c r="L3555" s="23" t="s">
        <v>35</v>
      </c>
      <c r="M3555" s="22"/>
      <c r="N3555" s="22"/>
      <c r="O3555" s="22"/>
      <c r="P3555" s="24"/>
      <c r="Q3555" s="23" t="s">
        <v>18541</v>
      </c>
      <c r="R3555" s="22"/>
      <c r="S3555" s="33"/>
      <c r="T3555" s="26"/>
      <c r="U3555" s="26"/>
      <c r="V3555" s="22"/>
      <c r="W3555" s="27"/>
      <c r="X3555" s="8"/>
      <c r="Y3555" s="8"/>
      <c r="Z3555" s="8"/>
      <c r="AA3555" s="8"/>
      <c r="AB3555" s="8"/>
      <c r="AC3555" s="8"/>
      <c r="AD3555" s="8"/>
      <c r="AE3555" s="8"/>
      <c r="AF3555" s="8"/>
      <c r="AG3555" s="8"/>
      <c r="AH3555" s="8"/>
      <c r="AI3555" s="8"/>
      <c r="AJ3555" s="8"/>
      <c r="AK3555" s="8"/>
    </row>
    <row r="3556" spans="1:37" ht="225.75">
      <c r="A3556" s="18">
        <v>7520</v>
      </c>
      <c r="B3556" s="19"/>
      <c r="C3556" s="28" t="s">
        <v>24246</v>
      </c>
      <c r="D3556" s="28" t="s">
        <v>24254</v>
      </c>
      <c r="E3556" s="22"/>
      <c r="F3556" s="22"/>
      <c r="G3556" s="22"/>
      <c r="H3556" s="23">
        <v>0</v>
      </c>
      <c r="I3556" s="22"/>
      <c r="J3556" s="23" t="s">
        <v>18202</v>
      </c>
      <c r="K3556" s="31">
        <v>43313</v>
      </c>
      <c r="L3556" s="23" t="s">
        <v>35</v>
      </c>
      <c r="M3556" s="22"/>
      <c r="N3556" s="22"/>
      <c r="O3556" s="22"/>
      <c r="P3556" s="24"/>
      <c r="Q3556" s="23" t="s">
        <v>18541</v>
      </c>
      <c r="R3556" s="22"/>
      <c r="S3556" s="33"/>
      <c r="T3556" s="26"/>
      <c r="U3556" s="26"/>
      <c r="V3556" s="22"/>
      <c r="W3556" s="27"/>
      <c r="X3556" s="8"/>
      <c r="Y3556" s="8"/>
      <c r="Z3556" s="8"/>
      <c r="AA3556" s="8"/>
      <c r="AB3556" s="8"/>
      <c r="AC3556" s="8"/>
      <c r="AD3556" s="8"/>
      <c r="AE3556" s="8"/>
      <c r="AF3556" s="8"/>
      <c r="AG3556" s="8"/>
      <c r="AH3556" s="8"/>
      <c r="AI3556" s="8"/>
      <c r="AJ3556" s="8"/>
      <c r="AK3556" s="8"/>
    </row>
    <row r="3557" spans="1:37" ht="240.75">
      <c r="A3557" s="18">
        <v>7521</v>
      </c>
      <c r="B3557" s="19"/>
      <c r="C3557" s="28" t="s">
        <v>24246</v>
      </c>
      <c r="D3557" s="28" t="s">
        <v>24255</v>
      </c>
      <c r="E3557" s="22"/>
      <c r="F3557" s="22"/>
      <c r="G3557" s="22"/>
      <c r="H3557" s="23">
        <v>0</v>
      </c>
      <c r="I3557" s="22"/>
      <c r="J3557" s="23" t="s">
        <v>18202</v>
      </c>
      <c r="K3557" s="31">
        <v>43313</v>
      </c>
      <c r="L3557" s="23" t="s">
        <v>35</v>
      </c>
      <c r="M3557" s="22"/>
      <c r="N3557" s="22"/>
      <c r="O3557" s="22"/>
      <c r="P3557" s="24"/>
      <c r="Q3557" s="23" t="s">
        <v>18541</v>
      </c>
      <c r="R3557" s="22"/>
      <c r="S3557" s="33"/>
      <c r="T3557" s="26"/>
      <c r="U3557" s="26"/>
      <c r="V3557" s="22"/>
      <c r="W3557" s="27"/>
      <c r="X3557" s="8"/>
      <c r="Y3557" s="8"/>
      <c r="Z3557" s="8"/>
      <c r="AA3557" s="8"/>
      <c r="AB3557" s="8"/>
      <c r="AC3557" s="8"/>
      <c r="AD3557" s="8"/>
      <c r="AE3557" s="8"/>
      <c r="AF3557" s="8"/>
      <c r="AG3557" s="8"/>
      <c r="AH3557" s="8"/>
      <c r="AI3557" s="8"/>
      <c r="AJ3557" s="8"/>
      <c r="AK3557" s="8"/>
    </row>
    <row r="3558" spans="1:37" ht="225.75">
      <c r="A3558" s="18">
        <v>7522</v>
      </c>
      <c r="B3558" s="19"/>
      <c r="C3558" s="28" t="s">
        <v>24246</v>
      </c>
      <c r="D3558" s="28" t="s">
        <v>24256</v>
      </c>
      <c r="E3558" s="22"/>
      <c r="F3558" s="22"/>
      <c r="G3558" s="22"/>
      <c r="H3558" s="23">
        <v>0</v>
      </c>
      <c r="I3558" s="22"/>
      <c r="J3558" s="23" t="s">
        <v>18202</v>
      </c>
      <c r="K3558" s="31">
        <v>43313</v>
      </c>
      <c r="L3558" s="23" t="s">
        <v>35</v>
      </c>
      <c r="M3558" s="22"/>
      <c r="N3558" s="22"/>
      <c r="O3558" s="22"/>
      <c r="P3558" s="24"/>
      <c r="Q3558" s="23" t="s">
        <v>18541</v>
      </c>
      <c r="R3558" s="22"/>
      <c r="S3558" s="33"/>
      <c r="T3558" s="26"/>
      <c r="U3558" s="26"/>
      <c r="V3558" s="22"/>
      <c r="W3558" s="27"/>
      <c r="X3558" s="8"/>
      <c r="Y3558" s="8"/>
      <c r="Z3558" s="8"/>
      <c r="AA3558" s="8"/>
      <c r="AB3558" s="8"/>
      <c r="AC3558" s="8"/>
      <c r="AD3558" s="8"/>
      <c r="AE3558" s="8"/>
      <c r="AF3558" s="8"/>
      <c r="AG3558" s="8"/>
      <c r="AH3558" s="8"/>
      <c r="AI3558" s="8"/>
      <c r="AJ3558" s="8"/>
      <c r="AK3558" s="8"/>
    </row>
    <row r="3559" spans="1:37" ht="210.75">
      <c r="A3559" s="18">
        <v>7523</v>
      </c>
      <c r="B3559" s="19"/>
      <c r="C3559" s="28" t="s">
        <v>24246</v>
      </c>
      <c r="D3559" s="28" t="s">
        <v>24257</v>
      </c>
      <c r="E3559" s="22"/>
      <c r="F3559" s="22"/>
      <c r="G3559" s="22"/>
      <c r="H3559" s="23">
        <v>0</v>
      </c>
      <c r="I3559" s="22"/>
      <c r="J3559" s="23" t="s">
        <v>18202</v>
      </c>
      <c r="K3559" s="31">
        <v>43313</v>
      </c>
      <c r="L3559" s="23" t="s">
        <v>35</v>
      </c>
      <c r="M3559" s="22"/>
      <c r="N3559" s="22"/>
      <c r="O3559" s="22"/>
      <c r="P3559" s="24"/>
      <c r="Q3559" s="23" t="s">
        <v>18541</v>
      </c>
      <c r="R3559" s="22"/>
      <c r="S3559" s="33"/>
      <c r="T3559" s="26"/>
      <c r="U3559" s="26"/>
      <c r="V3559" s="22"/>
      <c r="W3559" s="27"/>
      <c r="X3559" s="8"/>
      <c r="Y3559" s="8"/>
      <c r="Z3559" s="8"/>
      <c r="AA3559" s="8"/>
      <c r="AB3559" s="8"/>
      <c r="AC3559" s="8"/>
      <c r="AD3559" s="8"/>
      <c r="AE3559" s="8"/>
      <c r="AF3559" s="8"/>
      <c r="AG3559" s="8"/>
      <c r="AH3559" s="8"/>
      <c r="AI3559" s="8"/>
      <c r="AJ3559" s="8"/>
      <c r="AK3559" s="8"/>
    </row>
    <row r="3560" spans="1:37" ht="270.75">
      <c r="A3560" s="18">
        <v>7524</v>
      </c>
      <c r="B3560" s="19"/>
      <c r="C3560" s="28" t="s">
        <v>24246</v>
      </c>
      <c r="D3560" s="28" t="s">
        <v>24258</v>
      </c>
      <c r="E3560" s="22"/>
      <c r="F3560" s="22"/>
      <c r="G3560" s="22"/>
      <c r="H3560" s="23">
        <v>0</v>
      </c>
      <c r="I3560" s="22"/>
      <c r="J3560" s="23" t="s">
        <v>18202</v>
      </c>
      <c r="K3560" s="31">
        <v>43313</v>
      </c>
      <c r="L3560" s="23" t="s">
        <v>35</v>
      </c>
      <c r="M3560" s="22"/>
      <c r="N3560" s="22"/>
      <c r="O3560" s="22"/>
      <c r="P3560" s="24"/>
      <c r="Q3560" s="23" t="s">
        <v>18541</v>
      </c>
      <c r="R3560" s="22"/>
      <c r="S3560" s="33"/>
      <c r="T3560" s="26"/>
      <c r="U3560" s="26"/>
      <c r="V3560" s="22"/>
      <c r="W3560" s="27"/>
      <c r="X3560" s="8"/>
      <c r="Y3560" s="8"/>
      <c r="Z3560" s="8"/>
      <c r="AA3560" s="8"/>
      <c r="AB3560" s="8"/>
      <c r="AC3560" s="8"/>
      <c r="AD3560" s="8"/>
      <c r="AE3560" s="8"/>
      <c r="AF3560" s="8"/>
      <c r="AG3560" s="8"/>
      <c r="AH3560" s="8"/>
      <c r="AI3560" s="8"/>
      <c r="AJ3560" s="8"/>
      <c r="AK3560" s="8"/>
    </row>
    <row r="3561" spans="1:37" ht="225.75">
      <c r="A3561" s="18">
        <v>7525</v>
      </c>
      <c r="B3561" s="19"/>
      <c r="C3561" s="28" t="s">
        <v>24246</v>
      </c>
      <c r="D3561" s="28" t="s">
        <v>24259</v>
      </c>
      <c r="E3561" s="22"/>
      <c r="F3561" s="22"/>
      <c r="G3561" s="22"/>
      <c r="H3561" s="23">
        <v>0</v>
      </c>
      <c r="I3561" s="22"/>
      <c r="J3561" s="23" t="s">
        <v>18202</v>
      </c>
      <c r="K3561" s="31">
        <v>43313</v>
      </c>
      <c r="L3561" s="23" t="s">
        <v>35</v>
      </c>
      <c r="M3561" s="22"/>
      <c r="N3561" s="22"/>
      <c r="O3561" s="22"/>
      <c r="P3561" s="24"/>
      <c r="Q3561" s="23" t="s">
        <v>18541</v>
      </c>
      <c r="R3561" s="22"/>
      <c r="S3561" s="33"/>
      <c r="T3561" s="26"/>
      <c r="U3561" s="26"/>
      <c r="V3561" s="22"/>
      <c r="W3561" s="27"/>
      <c r="X3561" s="8"/>
      <c r="Y3561" s="8"/>
      <c r="Z3561" s="8"/>
      <c r="AA3561" s="8"/>
      <c r="AB3561" s="8"/>
      <c r="AC3561" s="8"/>
      <c r="AD3561" s="8"/>
      <c r="AE3561" s="8"/>
      <c r="AF3561" s="8"/>
      <c r="AG3561" s="8"/>
      <c r="AH3561" s="8"/>
      <c r="AI3561" s="8"/>
      <c r="AJ3561" s="8"/>
      <c r="AK3561" s="8"/>
    </row>
    <row r="3562" spans="1:37" ht="330.75">
      <c r="A3562" s="18">
        <v>7526</v>
      </c>
      <c r="B3562" s="19"/>
      <c r="C3562" s="28" t="s">
        <v>24246</v>
      </c>
      <c r="D3562" s="28" t="s">
        <v>24260</v>
      </c>
      <c r="E3562" s="22"/>
      <c r="F3562" s="22"/>
      <c r="G3562" s="22"/>
      <c r="H3562" s="23">
        <v>0</v>
      </c>
      <c r="I3562" s="22"/>
      <c r="J3562" s="23" t="s">
        <v>18202</v>
      </c>
      <c r="K3562" s="31">
        <v>43313</v>
      </c>
      <c r="L3562" s="23" t="s">
        <v>35</v>
      </c>
      <c r="M3562" s="22"/>
      <c r="N3562" s="22"/>
      <c r="O3562" s="22"/>
      <c r="P3562" s="24"/>
      <c r="Q3562" s="23" t="s">
        <v>18541</v>
      </c>
      <c r="R3562" s="22"/>
      <c r="S3562" s="33"/>
      <c r="T3562" s="26"/>
      <c r="U3562" s="26"/>
      <c r="V3562" s="22"/>
      <c r="W3562" s="27"/>
      <c r="X3562" s="8"/>
      <c r="Y3562" s="8"/>
      <c r="Z3562" s="8"/>
      <c r="AA3562" s="8"/>
      <c r="AB3562" s="8"/>
      <c r="AC3562" s="8"/>
      <c r="AD3562" s="8"/>
      <c r="AE3562" s="8"/>
      <c r="AF3562" s="8"/>
      <c r="AG3562" s="8"/>
      <c r="AH3562" s="8"/>
      <c r="AI3562" s="8"/>
      <c r="AJ3562" s="8"/>
      <c r="AK3562" s="8"/>
    </row>
    <row r="3563" spans="1:37" ht="285.75">
      <c r="A3563" s="18">
        <v>7527</v>
      </c>
      <c r="B3563" s="19"/>
      <c r="C3563" s="28" t="s">
        <v>24246</v>
      </c>
      <c r="D3563" s="28" t="s">
        <v>24261</v>
      </c>
      <c r="E3563" s="22"/>
      <c r="F3563" s="22"/>
      <c r="G3563" s="22"/>
      <c r="H3563" s="23">
        <v>0</v>
      </c>
      <c r="I3563" s="22"/>
      <c r="J3563" s="23" t="s">
        <v>18202</v>
      </c>
      <c r="K3563" s="31">
        <v>43313</v>
      </c>
      <c r="L3563" s="23" t="s">
        <v>35</v>
      </c>
      <c r="M3563" s="22"/>
      <c r="N3563" s="22"/>
      <c r="O3563" s="22"/>
      <c r="P3563" s="24"/>
      <c r="Q3563" s="23" t="s">
        <v>18541</v>
      </c>
      <c r="R3563" s="22"/>
      <c r="S3563" s="33"/>
      <c r="T3563" s="26"/>
      <c r="U3563" s="26"/>
      <c r="V3563" s="22"/>
      <c r="W3563" s="27"/>
      <c r="X3563" s="8"/>
      <c r="Y3563" s="8"/>
      <c r="Z3563" s="8"/>
      <c r="AA3563" s="8"/>
      <c r="AB3563" s="8"/>
      <c r="AC3563" s="8"/>
      <c r="AD3563" s="8"/>
      <c r="AE3563" s="8"/>
      <c r="AF3563" s="8"/>
      <c r="AG3563" s="8"/>
      <c r="AH3563" s="8"/>
      <c r="AI3563" s="8"/>
      <c r="AJ3563" s="8"/>
      <c r="AK3563" s="8"/>
    </row>
    <row r="3564" spans="1:37" ht="270.75">
      <c r="A3564" s="18">
        <v>7528</v>
      </c>
      <c r="B3564" s="19"/>
      <c r="C3564" s="28" t="s">
        <v>24246</v>
      </c>
      <c r="D3564" s="28" t="s">
        <v>24262</v>
      </c>
      <c r="E3564" s="22"/>
      <c r="F3564" s="22"/>
      <c r="G3564" s="22"/>
      <c r="H3564" s="23">
        <v>0</v>
      </c>
      <c r="I3564" s="22"/>
      <c r="J3564" s="23" t="s">
        <v>18202</v>
      </c>
      <c r="K3564" s="31">
        <v>43313</v>
      </c>
      <c r="L3564" s="23" t="s">
        <v>35</v>
      </c>
      <c r="M3564" s="22"/>
      <c r="N3564" s="22"/>
      <c r="O3564" s="22"/>
      <c r="P3564" s="24"/>
      <c r="Q3564" s="23" t="s">
        <v>18541</v>
      </c>
      <c r="R3564" s="22"/>
      <c r="S3564" s="33"/>
      <c r="T3564" s="26"/>
      <c r="U3564" s="26"/>
      <c r="V3564" s="22"/>
      <c r="W3564" s="27"/>
      <c r="X3564" s="8"/>
      <c r="Y3564" s="8"/>
      <c r="Z3564" s="8"/>
      <c r="AA3564" s="8"/>
      <c r="AB3564" s="8"/>
      <c r="AC3564" s="8"/>
      <c r="AD3564" s="8"/>
      <c r="AE3564" s="8"/>
      <c r="AF3564" s="8"/>
      <c r="AG3564" s="8"/>
      <c r="AH3564" s="8"/>
      <c r="AI3564" s="8"/>
      <c r="AJ3564" s="8"/>
      <c r="AK3564" s="8"/>
    </row>
    <row r="3565" spans="1:37" ht="240.75">
      <c r="A3565" s="18">
        <v>7529</v>
      </c>
      <c r="B3565" s="19"/>
      <c r="C3565" s="28" t="s">
        <v>24246</v>
      </c>
      <c r="D3565" s="28" t="s">
        <v>24263</v>
      </c>
      <c r="E3565" s="22"/>
      <c r="F3565" s="22"/>
      <c r="G3565" s="22"/>
      <c r="H3565" s="23">
        <v>0</v>
      </c>
      <c r="I3565" s="22"/>
      <c r="J3565" s="23" t="s">
        <v>18202</v>
      </c>
      <c r="K3565" s="31">
        <v>43313</v>
      </c>
      <c r="L3565" s="23" t="s">
        <v>35</v>
      </c>
      <c r="M3565" s="22"/>
      <c r="N3565" s="22"/>
      <c r="O3565" s="22"/>
      <c r="P3565" s="24"/>
      <c r="Q3565" s="23" t="s">
        <v>18541</v>
      </c>
      <c r="R3565" s="22"/>
      <c r="S3565" s="33"/>
      <c r="T3565" s="26"/>
      <c r="U3565" s="26"/>
      <c r="V3565" s="22"/>
      <c r="W3565" s="27"/>
      <c r="X3565" s="8"/>
      <c r="Y3565" s="8"/>
      <c r="Z3565" s="8"/>
      <c r="AA3565" s="8"/>
      <c r="AB3565" s="8"/>
      <c r="AC3565" s="8"/>
      <c r="AD3565" s="8"/>
      <c r="AE3565" s="8"/>
      <c r="AF3565" s="8"/>
      <c r="AG3565" s="8"/>
      <c r="AH3565" s="8"/>
      <c r="AI3565" s="8"/>
      <c r="AJ3565" s="8"/>
      <c r="AK3565" s="8"/>
    </row>
    <row r="3566" spans="1:37" ht="405.75">
      <c r="A3566" s="18">
        <v>7530</v>
      </c>
      <c r="B3566" s="19"/>
      <c r="C3566" s="28" t="s">
        <v>24246</v>
      </c>
      <c r="D3566" s="28" t="s">
        <v>24264</v>
      </c>
      <c r="E3566" s="22"/>
      <c r="F3566" s="22"/>
      <c r="G3566" s="22"/>
      <c r="H3566" s="23">
        <v>0</v>
      </c>
      <c r="I3566" s="22"/>
      <c r="J3566" s="23" t="s">
        <v>18202</v>
      </c>
      <c r="K3566" s="31">
        <v>43313</v>
      </c>
      <c r="L3566" s="23" t="s">
        <v>35</v>
      </c>
      <c r="M3566" s="22"/>
      <c r="N3566" s="22"/>
      <c r="O3566" s="22"/>
      <c r="P3566" s="24"/>
      <c r="Q3566" s="23" t="s">
        <v>18541</v>
      </c>
      <c r="R3566" s="22"/>
      <c r="S3566" s="33"/>
      <c r="T3566" s="26"/>
      <c r="U3566" s="26"/>
      <c r="V3566" s="22"/>
      <c r="W3566" s="27"/>
      <c r="X3566" s="8"/>
      <c r="Y3566" s="8"/>
      <c r="Z3566" s="8"/>
      <c r="AA3566" s="8"/>
      <c r="AB3566" s="8"/>
      <c r="AC3566" s="8"/>
      <c r="AD3566" s="8"/>
      <c r="AE3566" s="8"/>
      <c r="AF3566" s="8"/>
      <c r="AG3566" s="8"/>
      <c r="AH3566" s="8"/>
      <c r="AI3566" s="8"/>
      <c r="AJ3566" s="8"/>
      <c r="AK3566" s="8"/>
    </row>
    <row r="3567" spans="1:37" ht="255.75">
      <c r="A3567" s="18">
        <v>7531</v>
      </c>
      <c r="B3567" s="19"/>
      <c r="C3567" s="28" t="s">
        <v>24246</v>
      </c>
      <c r="D3567" s="28" t="s">
        <v>24265</v>
      </c>
      <c r="E3567" s="22"/>
      <c r="F3567" s="22"/>
      <c r="G3567" s="22"/>
      <c r="H3567" s="23">
        <v>0</v>
      </c>
      <c r="I3567" s="22"/>
      <c r="J3567" s="23" t="s">
        <v>18202</v>
      </c>
      <c r="K3567" s="31">
        <v>43313</v>
      </c>
      <c r="L3567" s="23" t="s">
        <v>35</v>
      </c>
      <c r="M3567" s="22"/>
      <c r="N3567" s="22"/>
      <c r="O3567" s="22"/>
      <c r="P3567" s="24"/>
      <c r="Q3567" s="23" t="s">
        <v>18541</v>
      </c>
      <c r="R3567" s="22"/>
      <c r="S3567" s="33"/>
      <c r="T3567" s="26"/>
      <c r="U3567" s="26"/>
      <c r="V3567" s="22"/>
      <c r="W3567" s="27"/>
      <c r="X3567" s="8"/>
      <c r="Y3567" s="8"/>
      <c r="Z3567" s="8"/>
      <c r="AA3567" s="8"/>
      <c r="AB3567" s="8"/>
      <c r="AC3567" s="8"/>
      <c r="AD3567" s="8"/>
      <c r="AE3567" s="8"/>
      <c r="AF3567" s="8"/>
      <c r="AG3567" s="8"/>
      <c r="AH3567" s="8"/>
      <c r="AI3567" s="8"/>
      <c r="AJ3567" s="8"/>
      <c r="AK3567" s="8"/>
    </row>
    <row r="3568" spans="1:37" ht="300.75">
      <c r="A3568" s="18">
        <v>7532</v>
      </c>
      <c r="B3568" s="19"/>
      <c r="C3568" s="28" t="s">
        <v>24246</v>
      </c>
      <c r="D3568" s="28" t="s">
        <v>24266</v>
      </c>
      <c r="E3568" s="22"/>
      <c r="F3568" s="22"/>
      <c r="G3568" s="22"/>
      <c r="H3568" s="23">
        <v>0</v>
      </c>
      <c r="I3568" s="22"/>
      <c r="J3568" s="23" t="s">
        <v>18202</v>
      </c>
      <c r="K3568" s="31">
        <v>43313</v>
      </c>
      <c r="L3568" s="23" t="s">
        <v>35</v>
      </c>
      <c r="M3568" s="22"/>
      <c r="N3568" s="22"/>
      <c r="O3568" s="22"/>
      <c r="P3568" s="24"/>
      <c r="Q3568" s="23" t="s">
        <v>18541</v>
      </c>
      <c r="R3568" s="22"/>
      <c r="S3568" s="33"/>
      <c r="T3568" s="26"/>
      <c r="U3568" s="26"/>
      <c r="V3568" s="22"/>
      <c r="W3568" s="27"/>
      <c r="X3568" s="8"/>
      <c r="Y3568" s="8"/>
      <c r="Z3568" s="8"/>
      <c r="AA3568" s="8"/>
      <c r="AB3568" s="8"/>
      <c r="AC3568" s="8"/>
      <c r="AD3568" s="8"/>
      <c r="AE3568" s="8"/>
      <c r="AF3568" s="8"/>
      <c r="AG3568" s="8"/>
      <c r="AH3568" s="8"/>
      <c r="AI3568" s="8"/>
      <c r="AJ3568" s="8"/>
      <c r="AK3568" s="8"/>
    </row>
    <row r="3569" spans="1:37" ht="409.5">
      <c r="A3569" s="18">
        <v>7533</v>
      </c>
      <c r="B3569" s="19"/>
      <c r="C3569" s="20" t="s">
        <v>24267</v>
      </c>
      <c r="D3569" s="21"/>
      <c r="E3569" s="22"/>
      <c r="F3569" s="22"/>
      <c r="G3569" s="22"/>
      <c r="H3569" s="23">
        <v>0</v>
      </c>
      <c r="I3569" s="22"/>
      <c r="J3569" s="23" t="s">
        <v>18202</v>
      </c>
      <c r="K3569" s="22"/>
      <c r="L3569" s="23" t="s">
        <v>21045</v>
      </c>
      <c r="M3569" s="22"/>
      <c r="N3569" s="22"/>
      <c r="O3569" s="22"/>
      <c r="P3569" s="24"/>
      <c r="Q3569" s="23" t="s">
        <v>20</v>
      </c>
      <c r="R3569" s="22"/>
      <c r="S3569" s="25"/>
      <c r="T3569" s="26"/>
      <c r="U3569" s="26"/>
      <c r="V3569" s="22"/>
      <c r="W3569" s="27"/>
      <c r="X3569" s="8"/>
      <c r="Y3569" s="8"/>
      <c r="Z3569" s="8"/>
      <c r="AA3569" s="8"/>
      <c r="AB3569" s="8"/>
      <c r="AC3569" s="8"/>
      <c r="AD3569" s="8"/>
      <c r="AE3569" s="8"/>
      <c r="AF3569" s="8"/>
      <c r="AG3569" s="8"/>
      <c r="AH3569" s="8"/>
      <c r="AI3569" s="8"/>
      <c r="AJ3569" s="8"/>
      <c r="AK3569" s="8"/>
    </row>
    <row r="3570" spans="1:37" ht="270.75">
      <c r="A3570" s="18">
        <v>7534</v>
      </c>
      <c r="B3570" s="19"/>
      <c r="C3570" s="28" t="s">
        <v>3960</v>
      </c>
      <c r="D3570" s="28" t="s">
        <v>24268</v>
      </c>
      <c r="E3570" s="22"/>
      <c r="F3570" s="22"/>
      <c r="G3570" s="22"/>
      <c r="H3570" s="23">
        <v>0</v>
      </c>
      <c r="I3570" s="22"/>
      <c r="J3570" s="23" t="s">
        <v>18202</v>
      </c>
      <c r="K3570" s="31">
        <v>43313</v>
      </c>
      <c r="L3570" s="23" t="s">
        <v>35</v>
      </c>
      <c r="M3570" s="22"/>
      <c r="N3570" s="22"/>
      <c r="O3570" s="22"/>
      <c r="P3570" s="24"/>
      <c r="Q3570" s="23" t="s">
        <v>18541</v>
      </c>
      <c r="R3570" s="22"/>
      <c r="S3570" s="33"/>
      <c r="T3570" s="26"/>
      <c r="U3570" s="26"/>
      <c r="V3570" s="22"/>
      <c r="W3570" s="27"/>
      <c r="X3570" s="8"/>
      <c r="Y3570" s="8"/>
      <c r="Z3570" s="8"/>
      <c r="AA3570" s="8"/>
      <c r="AB3570" s="8"/>
      <c r="AC3570" s="8"/>
      <c r="AD3570" s="8"/>
      <c r="AE3570" s="8"/>
      <c r="AF3570" s="8"/>
      <c r="AG3570" s="8"/>
      <c r="AH3570" s="8"/>
      <c r="AI3570" s="8"/>
      <c r="AJ3570" s="8"/>
      <c r="AK3570" s="8"/>
    </row>
    <row r="3571" spans="1:37" ht="375.75">
      <c r="A3571" s="18">
        <v>7535</v>
      </c>
      <c r="B3571" s="19"/>
      <c r="C3571" s="28" t="s">
        <v>3960</v>
      </c>
      <c r="D3571" s="28" t="s">
        <v>24269</v>
      </c>
      <c r="E3571" s="22"/>
      <c r="F3571" s="22"/>
      <c r="G3571" s="22"/>
      <c r="H3571" s="23">
        <v>0</v>
      </c>
      <c r="I3571" s="22"/>
      <c r="J3571" s="23" t="s">
        <v>18202</v>
      </c>
      <c r="K3571" s="31">
        <v>43313</v>
      </c>
      <c r="L3571" s="23" t="s">
        <v>35</v>
      </c>
      <c r="M3571" s="22"/>
      <c r="N3571" s="22"/>
      <c r="O3571" s="22"/>
      <c r="P3571" s="24"/>
      <c r="Q3571" s="23" t="s">
        <v>18541</v>
      </c>
      <c r="R3571" s="22"/>
      <c r="S3571" s="33"/>
      <c r="T3571" s="26"/>
      <c r="U3571" s="26"/>
      <c r="V3571" s="22"/>
      <c r="W3571" s="27"/>
      <c r="X3571" s="8"/>
      <c r="Y3571" s="8"/>
      <c r="Z3571" s="8"/>
      <c r="AA3571" s="8"/>
      <c r="AB3571" s="8"/>
      <c r="AC3571" s="8"/>
      <c r="AD3571" s="8"/>
      <c r="AE3571" s="8"/>
      <c r="AF3571" s="8"/>
      <c r="AG3571" s="8"/>
      <c r="AH3571" s="8"/>
      <c r="AI3571" s="8"/>
      <c r="AJ3571" s="8"/>
      <c r="AK3571" s="8"/>
    </row>
    <row r="3572" spans="1:37" ht="255.75">
      <c r="A3572" s="18">
        <v>7536</v>
      </c>
      <c r="B3572" s="19"/>
      <c r="C3572" s="28" t="s">
        <v>3960</v>
      </c>
      <c r="D3572" s="28" t="s">
        <v>24270</v>
      </c>
      <c r="E3572" s="22"/>
      <c r="F3572" s="22"/>
      <c r="G3572" s="22"/>
      <c r="H3572" s="23">
        <v>0</v>
      </c>
      <c r="I3572" s="22"/>
      <c r="J3572" s="23" t="s">
        <v>18202</v>
      </c>
      <c r="K3572" s="31">
        <v>43313</v>
      </c>
      <c r="L3572" s="23" t="s">
        <v>35</v>
      </c>
      <c r="M3572" s="22"/>
      <c r="N3572" s="22"/>
      <c r="O3572" s="22"/>
      <c r="P3572" s="24"/>
      <c r="Q3572" s="23" t="s">
        <v>18541</v>
      </c>
      <c r="R3572" s="22"/>
      <c r="S3572" s="33"/>
      <c r="T3572" s="26"/>
      <c r="U3572" s="26"/>
      <c r="V3572" s="22"/>
      <c r="W3572" s="27"/>
      <c r="X3572" s="8"/>
      <c r="Y3572" s="8"/>
      <c r="Z3572" s="8"/>
      <c r="AA3572" s="8"/>
      <c r="AB3572" s="8"/>
      <c r="AC3572" s="8"/>
      <c r="AD3572" s="8"/>
      <c r="AE3572" s="8"/>
      <c r="AF3572" s="8"/>
      <c r="AG3572" s="8"/>
      <c r="AH3572" s="8"/>
      <c r="AI3572" s="8"/>
      <c r="AJ3572" s="8"/>
      <c r="AK3572" s="8"/>
    </row>
    <row r="3573" spans="1:37" ht="255.75">
      <c r="A3573" s="18">
        <v>7537</v>
      </c>
      <c r="B3573" s="19"/>
      <c r="C3573" s="28" t="s">
        <v>3960</v>
      </c>
      <c r="D3573" s="28" t="s">
        <v>24271</v>
      </c>
      <c r="E3573" s="22"/>
      <c r="F3573" s="22"/>
      <c r="G3573" s="22"/>
      <c r="H3573" s="23">
        <v>0</v>
      </c>
      <c r="I3573" s="22"/>
      <c r="J3573" s="23" t="s">
        <v>18202</v>
      </c>
      <c r="K3573" s="31">
        <v>43313</v>
      </c>
      <c r="L3573" s="23" t="s">
        <v>35</v>
      </c>
      <c r="M3573" s="22"/>
      <c r="N3573" s="22"/>
      <c r="O3573" s="22"/>
      <c r="P3573" s="24"/>
      <c r="Q3573" s="23" t="s">
        <v>18541</v>
      </c>
      <c r="R3573" s="22"/>
      <c r="S3573" s="33"/>
      <c r="T3573" s="26"/>
      <c r="U3573" s="26"/>
      <c r="V3573" s="22"/>
      <c r="W3573" s="27"/>
      <c r="X3573" s="8"/>
      <c r="Y3573" s="8"/>
      <c r="Z3573" s="8"/>
      <c r="AA3573" s="8"/>
      <c r="AB3573" s="8"/>
      <c r="AC3573" s="8"/>
      <c r="AD3573" s="8"/>
      <c r="AE3573" s="8"/>
      <c r="AF3573" s="8"/>
      <c r="AG3573" s="8"/>
      <c r="AH3573" s="8"/>
      <c r="AI3573" s="8"/>
      <c r="AJ3573" s="8"/>
      <c r="AK3573" s="8"/>
    </row>
    <row r="3574" spans="1:37" ht="255.75">
      <c r="A3574" s="18">
        <v>7538</v>
      </c>
      <c r="B3574" s="19"/>
      <c r="C3574" s="28" t="s">
        <v>3960</v>
      </c>
      <c r="D3574" s="28" t="s">
        <v>24271</v>
      </c>
      <c r="E3574" s="22"/>
      <c r="F3574" s="22"/>
      <c r="G3574" s="22"/>
      <c r="H3574" s="23">
        <v>0</v>
      </c>
      <c r="I3574" s="22"/>
      <c r="J3574" s="23" t="s">
        <v>18202</v>
      </c>
      <c r="K3574" s="31">
        <v>43313</v>
      </c>
      <c r="L3574" s="23" t="s">
        <v>35</v>
      </c>
      <c r="M3574" s="22"/>
      <c r="N3574" s="22"/>
      <c r="O3574" s="22"/>
      <c r="P3574" s="24"/>
      <c r="Q3574" s="23" t="s">
        <v>18541</v>
      </c>
      <c r="R3574" s="22"/>
      <c r="S3574" s="33"/>
      <c r="T3574" s="26"/>
      <c r="U3574" s="26"/>
      <c r="V3574" s="22"/>
      <c r="W3574" s="27"/>
      <c r="X3574" s="8"/>
      <c r="Y3574" s="8"/>
      <c r="Z3574" s="8"/>
      <c r="AA3574" s="8"/>
      <c r="AB3574" s="8"/>
      <c r="AC3574" s="8"/>
      <c r="AD3574" s="8"/>
      <c r="AE3574" s="8"/>
      <c r="AF3574" s="8"/>
      <c r="AG3574" s="8"/>
      <c r="AH3574" s="8"/>
      <c r="AI3574" s="8"/>
      <c r="AJ3574" s="8"/>
      <c r="AK3574" s="8"/>
    </row>
    <row r="3575" spans="1:37" ht="240.75">
      <c r="A3575" s="18">
        <v>7539</v>
      </c>
      <c r="B3575" s="19"/>
      <c r="C3575" s="28" t="s">
        <v>3960</v>
      </c>
      <c r="D3575" s="28" t="s">
        <v>24272</v>
      </c>
      <c r="E3575" s="22"/>
      <c r="F3575" s="22"/>
      <c r="G3575" s="22"/>
      <c r="H3575" s="23">
        <v>0</v>
      </c>
      <c r="I3575" s="22"/>
      <c r="J3575" s="23" t="s">
        <v>18202</v>
      </c>
      <c r="K3575" s="31">
        <v>43313</v>
      </c>
      <c r="L3575" s="23" t="s">
        <v>35</v>
      </c>
      <c r="M3575" s="22"/>
      <c r="N3575" s="22"/>
      <c r="O3575" s="22"/>
      <c r="P3575" s="24"/>
      <c r="Q3575" s="23" t="s">
        <v>18541</v>
      </c>
      <c r="R3575" s="22"/>
      <c r="S3575" s="33"/>
      <c r="T3575" s="26"/>
      <c r="U3575" s="26"/>
      <c r="V3575" s="22"/>
      <c r="W3575" s="27"/>
      <c r="X3575" s="8"/>
      <c r="Y3575" s="8"/>
      <c r="Z3575" s="8"/>
      <c r="AA3575" s="8"/>
      <c r="AB3575" s="8"/>
      <c r="AC3575" s="8"/>
      <c r="AD3575" s="8"/>
      <c r="AE3575" s="8"/>
      <c r="AF3575" s="8"/>
      <c r="AG3575" s="8"/>
      <c r="AH3575" s="8"/>
      <c r="AI3575" s="8"/>
      <c r="AJ3575" s="8"/>
      <c r="AK3575" s="8"/>
    </row>
    <row r="3576" spans="1:37" ht="315.75">
      <c r="A3576" s="18">
        <v>7540</v>
      </c>
      <c r="B3576" s="19"/>
      <c r="C3576" s="28" t="s">
        <v>3960</v>
      </c>
      <c r="D3576" s="28" t="s">
        <v>24273</v>
      </c>
      <c r="E3576" s="22"/>
      <c r="F3576" s="22"/>
      <c r="G3576" s="22"/>
      <c r="H3576" s="23">
        <v>0</v>
      </c>
      <c r="I3576" s="22"/>
      <c r="J3576" s="23" t="s">
        <v>18202</v>
      </c>
      <c r="K3576" s="31">
        <v>43313</v>
      </c>
      <c r="L3576" s="23" t="s">
        <v>35</v>
      </c>
      <c r="M3576" s="22"/>
      <c r="N3576" s="22"/>
      <c r="O3576" s="22"/>
      <c r="P3576" s="24"/>
      <c r="Q3576" s="23" t="s">
        <v>18541</v>
      </c>
      <c r="R3576" s="22"/>
      <c r="S3576" s="33"/>
      <c r="T3576" s="26"/>
      <c r="U3576" s="26"/>
      <c r="V3576" s="22"/>
      <c r="W3576" s="27"/>
      <c r="X3576" s="8"/>
      <c r="Y3576" s="8"/>
      <c r="Z3576" s="8"/>
      <c r="AA3576" s="8"/>
      <c r="AB3576" s="8"/>
      <c r="AC3576" s="8"/>
      <c r="AD3576" s="8"/>
      <c r="AE3576" s="8"/>
      <c r="AF3576" s="8"/>
      <c r="AG3576" s="8"/>
      <c r="AH3576" s="8"/>
      <c r="AI3576" s="8"/>
      <c r="AJ3576" s="8"/>
      <c r="AK3576" s="8"/>
    </row>
    <row r="3577" spans="1:37" ht="315.75">
      <c r="A3577" s="18">
        <v>7541</v>
      </c>
      <c r="B3577" s="19"/>
      <c r="C3577" s="28" t="s">
        <v>3960</v>
      </c>
      <c r="D3577" s="28" t="s">
        <v>24274</v>
      </c>
      <c r="E3577" s="22"/>
      <c r="F3577" s="22"/>
      <c r="G3577" s="22"/>
      <c r="H3577" s="23">
        <v>0</v>
      </c>
      <c r="I3577" s="22"/>
      <c r="J3577" s="23" t="s">
        <v>18202</v>
      </c>
      <c r="K3577" s="31">
        <v>43313</v>
      </c>
      <c r="L3577" s="23" t="s">
        <v>35</v>
      </c>
      <c r="M3577" s="22"/>
      <c r="N3577" s="22"/>
      <c r="O3577" s="22"/>
      <c r="P3577" s="24"/>
      <c r="Q3577" s="23" t="s">
        <v>18541</v>
      </c>
      <c r="R3577" s="22"/>
      <c r="S3577" s="33"/>
      <c r="T3577" s="26"/>
      <c r="U3577" s="26"/>
      <c r="V3577" s="22"/>
      <c r="W3577" s="27"/>
      <c r="X3577" s="8"/>
      <c r="Y3577" s="8"/>
      <c r="Z3577" s="8"/>
      <c r="AA3577" s="8"/>
      <c r="AB3577" s="8"/>
      <c r="AC3577" s="8"/>
      <c r="AD3577" s="8"/>
      <c r="AE3577" s="8"/>
      <c r="AF3577" s="8"/>
      <c r="AG3577" s="8"/>
      <c r="AH3577" s="8"/>
      <c r="AI3577" s="8"/>
      <c r="AJ3577" s="8"/>
      <c r="AK3577" s="8"/>
    </row>
    <row r="3578" spans="1:37" ht="285.75">
      <c r="A3578" s="18">
        <v>7542</v>
      </c>
      <c r="B3578" s="19"/>
      <c r="C3578" s="28" t="s">
        <v>3960</v>
      </c>
      <c r="D3578" s="28" t="s">
        <v>24275</v>
      </c>
      <c r="E3578" s="22"/>
      <c r="F3578" s="22"/>
      <c r="G3578" s="22"/>
      <c r="H3578" s="23">
        <v>0</v>
      </c>
      <c r="I3578" s="22"/>
      <c r="J3578" s="23" t="s">
        <v>18202</v>
      </c>
      <c r="K3578" s="31">
        <v>43313</v>
      </c>
      <c r="L3578" s="23" t="s">
        <v>35</v>
      </c>
      <c r="M3578" s="22"/>
      <c r="N3578" s="22"/>
      <c r="O3578" s="22"/>
      <c r="P3578" s="24"/>
      <c r="Q3578" s="23" t="s">
        <v>18541</v>
      </c>
      <c r="R3578" s="22"/>
      <c r="S3578" s="33"/>
      <c r="T3578" s="26"/>
      <c r="U3578" s="26"/>
      <c r="V3578" s="22"/>
      <c r="W3578" s="27"/>
      <c r="X3578" s="8"/>
      <c r="Y3578" s="8"/>
      <c r="Z3578" s="8"/>
      <c r="AA3578" s="8"/>
      <c r="AB3578" s="8"/>
      <c r="AC3578" s="8"/>
      <c r="AD3578" s="8"/>
      <c r="AE3578" s="8"/>
      <c r="AF3578" s="8"/>
      <c r="AG3578" s="8"/>
      <c r="AH3578" s="8"/>
      <c r="AI3578" s="8"/>
      <c r="AJ3578" s="8"/>
      <c r="AK3578" s="8"/>
    </row>
    <row r="3579" spans="1:37" ht="300.75">
      <c r="A3579" s="18">
        <v>7543</v>
      </c>
      <c r="B3579" s="19"/>
      <c r="C3579" s="28" t="s">
        <v>3960</v>
      </c>
      <c r="D3579" s="28" t="s">
        <v>24276</v>
      </c>
      <c r="E3579" s="22"/>
      <c r="F3579" s="22"/>
      <c r="G3579" s="22"/>
      <c r="H3579" s="23">
        <v>0</v>
      </c>
      <c r="I3579" s="22"/>
      <c r="J3579" s="23" t="s">
        <v>18202</v>
      </c>
      <c r="K3579" s="31">
        <v>43313</v>
      </c>
      <c r="L3579" s="23" t="s">
        <v>35</v>
      </c>
      <c r="M3579" s="22"/>
      <c r="N3579" s="22"/>
      <c r="O3579" s="22"/>
      <c r="P3579" s="24"/>
      <c r="Q3579" s="23" t="s">
        <v>18541</v>
      </c>
      <c r="R3579" s="22"/>
      <c r="S3579" s="33"/>
      <c r="T3579" s="26"/>
      <c r="U3579" s="26"/>
      <c r="V3579" s="22"/>
      <c r="W3579" s="27"/>
      <c r="X3579" s="8"/>
      <c r="Y3579" s="8"/>
      <c r="Z3579" s="8"/>
      <c r="AA3579" s="8"/>
      <c r="AB3579" s="8"/>
      <c r="AC3579" s="8"/>
      <c r="AD3579" s="8"/>
      <c r="AE3579" s="8"/>
      <c r="AF3579" s="8"/>
      <c r="AG3579" s="8"/>
      <c r="AH3579" s="8"/>
      <c r="AI3579" s="8"/>
      <c r="AJ3579" s="8"/>
      <c r="AK3579" s="8"/>
    </row>
    <row r="3580" spans="1:37" ht="285.75">
      <c r="A3580" s="18">
        <v>7544</v>
      </c>
      <c r="B3580" s="19"/>
      <c r="C3580" s="28" t="s">
        <v>3960</v>
      </c>
      <c r="D3580" s="28" t="s">
        <v>24277</v>
      </c>
      <c r="E3580" s="22"/>
      <c r="F3580" s="22"/>
      <c r="G3580" s="22"/>
      <c r="H3580" s="23">
        <v>0</v>
      </c>
      <c r="I3580" s="22"/>
      <c r="J3580" s="23" t="s">
        <v>18202</v>
      </c>
      <c r="K3580" s="31">
        <v>43313</v>
      </c>
      <c r="L3580" s="23" t="s">
        <v>35</v>
      </c>
      <c r="M3580" s="22"/>
      <c r="N3580" s="22"/>
      <c r="O3580" s="22"/>
      <c r="P3580" s="24"/>
      <c r="Q3580" s="23" t="s">
        <v>18541</v>
      </c>
      <c r="R3580" s="22"/>
      <c r="S3580" s="33"/>
      <c r="T3580" s="26"/>
      <c r="U3580" s="26"/>
      <c r="V3580" s="22"/>
      <c r="W3580" s="27"/>
      <c r="X3580" s="8"/>
      <c r="Y3580" s="8"/>
      <c r="Z3580" s="8"/>
      <c r="AA3580" s="8"/>
      <c r="AB3580" s="8"/>
      <c r="AC3580" s="8"/>
      <c r="AD3580" s="8"/>
      <c r="AE3580" s="8"/>
      <c r="AF3580" s="8"/>
      <c r="AG3580" s="8"/>
      <c r="AH3580" s="8"/>
      <c r="AI3580" s="8"/>
      <c r="AJ3580" s="8"/>
      <c r="AK3580" s="8"/>
    </row>
    <row r="3581" spans="1:37" ht="195.75">
      <c r="A3581" s="18">
        <v>7545</v>
      </c>
      <c r="B3581" s="19"/>
      <c r="C3581" s="28" t="s">
        <v>3960</v>
      </c>
      <c r="D3581" s="28" t="s">
        <v>24278</v>
      </c>
      <c r="E3581" s="22"/>
      <c r="F3581" s="22"/>
      <c r="G3581" s="22"/>
      <c r="H3581" s="23">
        <v>0</v>
      </c>
      <c r="I3581" s="22"/>
      <c r="J3581" s="23" t="s">
        <v>18202</v>
      </c>
      <c r="K3581" s="31">
        <v>43313</v>
      </c>
      <c r="L3581" s="23" t="s">
        <v>35</v>
      </c>
      <c r="M3581" s="22"/>
      <c r="N3581" s="22"/>
      <c r="O3581" s="22"/>
      <c r="P3581" s="24"/>
      <c r="Q3581" s="23" t="s">
        <v>18541</v>
      </c>
      <c r="R3581" s="22"/>
      <c r="S3581" s="33"/>
      <c r="T3581" s="26"/>
      <c r="U3581" s="26"/>
      <c r="V3581" s="22"/>
      <c r="W3581" s="27"/>
      <c r="X3581" s="8"/>
      <c r="Y3581" s="8"/>
      <c r="Z3581" s="8"/>
      <c r="AA3581" s="8"/>
      <c r="AB3581" s="8"/>
      <c r="AC3581" s="8"/>
      <c r="AD3581" s="8"/>
      <c r="AE3581" s="8"/>
      <c r="AF3581" s="8"/>
      <c r="AG3581" s="8"/>
      <c r="AH3581" s="8"/>
      <c r="AI3581" s="8"/>
      <c r="AJ3581" s="8"/>
      <c r="AK3581" s="8"/>
    </row>
    <row r="3582" spans="1:37" ht="255.75">
      <c r="A3582" s="18">
        <v>7546</v>
      </c>
      <c r="B3582" s="19"/>
      <c r="C3582" s="28" t="s">
        <v>3960</v>
      </c>
      <c r="D3582" s="28" t="s">
        <v>24279</v>
      </c>
      <c r="E3582" s="22"/>
      <c r="F3582" s="22"/>
      <c r="G3582" s="22"/>
      <c r="H3582" s="23">
        <v>0</v>
      </c>
      <c r="I3582" s="22"/>
      <c r="J3582" s="23" t="s">
        <v>18202</v>
      </c>
      <c r="K3582" s="31">
        <v>43313</v>
      </c>
      <c r="L3582" s="23" t="s">
        <v>35</v>
      </c>
      <c r="M3582" s="22"/>
      <c r="N3582" s="22"/>
      <c r="O3582" s="22"/>
      <c r="P3582" s="24"/>
      <c r="Q3582" s="23" t="s">
        <v>18541</v>
      </c>
      <c r="R3582" s="22"/>
      <c r="S3582" s="33"/>
      <c r="T3582" s="26"/>
      <c r="U3582" s="26"/>
      <c r="V3582" s="22"/>
      <c r="W3582" s="27"/>
      <c r="X3582" s="8"/>
      <c r="Y3582" s="8"/>
      <c r="Z3582" s="8"/>
      <c r="AA3582" s="8"/>
      <c r="AB3582" s="8"/>
      <c r="AC3582" s="8"/>
      <c r="AD3582" s="8"/>
      <c r="AE3582" s="8"/>
      <c r="AF3582" s="8"/>
      <c r="AG3582" s="8"/>
      <c r="AH3582" s="8"/>
      <c r="AI3582" s="8"/>
      <c r="AJ3582" s="8"/>
      <c r="AK3582" s="8"/>
    </row>
    <row r="3583" spans="1:37" ht="409.5">
      <c r="A3583" s="18">
        <v>7547</v>
      </c>
      <c r="B3583" s="19"/>
      <c r="C3583" s="20" t="s">
        <v>24280</v>
      </c>
      <c r="D3583" s="21"/>
      <c r="E3583" s="22"/>
      <c r="F3583" s="22"/>
      <c r="G3583" s="22"/>
      <c r="H3583" s="23">
        <v>0</v>
      </c>
      <c r="I3583" s="22"/>
      <c r="J3583" s="23" t="s">
        <v>18202</v>
      </c>
      <c r="K3583" s="22"/>
      <c r="L3583" s="23" t="s">
        <v>21045</v>
      </c>
      <c r="M3583" s="22"/>
      <c r="N3583" s="22"/>
      <c r="O3583" s="22"/>
      <c r="P3583" s="24"/>
      <c r="Q3583" s="23" t="s">
        <v>20</v>
      </c>
      <c r="R3583" s="22"/>
      <c r="S3583" s="25"/>
      <c r="T3583" s="26"/>
      <c r="U3583" s="26"/>
      <c r="V3583" s="22"/>
      <c r="W3583" s="27"/>
      <c r="X3583" s="8"/>
      <c r="Y3583" s="8"/>
      <c r="Z3583" s="8"/>
      <c r="AA3583" s="8"/>
      <c r="AB3583" s="8"/>
      <c r="AC3583" s="8"/>
      <c r="AD3583" s="8"/>
      <c r="AE3583" s="8"/>
      <c r="AF3583" s="8"/>
      <c r="AG3583" s="8"/>
      <c r="AH3583" s="8"/>
      <c r="AI3583" s="8"/>
      <c r="AJ3583" s="8"/>
      <c r="AK3583" s="8"/>
    </row>
    <row r="3584" spans="1:37" ht="409.5">
      <c r="A3584" s="18">
        <v>7548</v>
      </c>
      <c r="B3584" s="19"/>
      <c r="C3584" s="20" t="s">
        <v>24281</v>
      </c>
      <c r="D3584" s="21"/>
      <c r="E3584" s="22"/>
      <c r="F3584" s="22"/>
      <c r="G3584" s="22"/>
      <c r="H3584" s="23">
        <v>0</v>
      </c>
      <c r="I3584" s="22"/>
      <c r="J3584" s="23" t="s">
        <v>18202</v>
      </c>
      <c r="K3584" s="22"/>
      <c r="L3584" s="23" t="s">
        <v>21045</v>
      </c>
      <c r="M3584" s="22"/>
      <c r="N3584" s="22"/>
      <c r="O3584" s="22"/>
      <c r="P3584" s="24"/>
      <c r="Q3584" s="23" t="s">
        <v>20</v>
      </c>
      <c r="R3584" s="22"/>
      <c r="S3584" s="25"/>
      <c r="T3584" s="26"/>
      <c r="U3584" s="26"/>
      <c r="V3584" s="22"/>
      <c r="W3584" s="27"/>
      <c r="X3584" s="8"/>
      <c r="Y3584" s="8"/>
      <c r="Z3584" s="8"/>
      <c r="AA3584" s="8"/>
      <c r="AB3584" s="8"/>
      <c r="AC3584" s="8"/>
      <c r="AD3584" s="8"/>
      <c r="AE3584" s="8"/>
      <c r="AF3584" s="8"/>
      <c r="AG3584" s="8"/>
      <c r="AH3584" s="8"/>
      <c r="AI3584" s="8"/>
      <c r="AJ3584" s="8"/>
      <c r="AK3584" s="8"/>
    </row>
    <row r="3585" spans="1:37" ht="409.6">
      <c r="A3585" s="18">
        <v>7549</v>
      </c>
      <c r="B3585" s="19"/>
      <c r="C3585" s="28" t="s">
        <v>24282</v>
      </c>
      <c r="D3585" s="21"/>
      <c r="E3585" s="22"/>
      <c r="F3585" s="22"/>
      <c r="G3585" s="22"/>
      <c r="H3585" s="23">
        <v>0</v>
      </c>
      <c r="I3585" s="22"/>
      <c r="J3585" s="23" t="s">
        <v>18202</v>
      </c>
      <c r="K3585" s="22"/>
      <c r="L3585" s="23" t="s">
        <v>21045</v>
      </c>
      <c r="M3585" s="23">
        <v>2017</v>
      </c>
      <c r="N3585" s="22"/>
      <c r="O3585" s="22"/>
      <c r="P3585" s="24"/>
      <c r="Q3585" s="23" t="s">
        <v>20</v>
      </c>
      <c r="R3585" s="23" t="s">
        <v>21</v>
      </c>
      <c r="S3585" s="25"/>
      <c r="T3585" s="26"/>
      <c r="U3585" s="26"/>
      <c r="V3585" s="22"/>
      <c r="W3585" s="27"/>
      <c r="X3585" s="8"/>
      <c r="Y3585" s="8"/>
      <c r="Z3585" s="8"/>
      <c r="AA3585" s="8"/>
      <c r="AB3585" s="8"/>
      <c r="AC3585" s="8"/>
      <c r="AD3585" s="8"/>
      <c r="AE3585" s="8"/>
      <c r="AF3585" s="8"/>
      <c r="AG3585" s="8"/>
      <c r="AH3585" s="8"/>
      <c r="AI3585" s="8"/>
      <c r="AJ3585" s="8"/>
      <c r="AK3585" s="8"/>
    </row>
    <row r="3586" spans="1:37" ht="105.75">
      <c r="A3586" s="18">
        <v>7550</v>
      </c>
      <c r="B3586" s="19"/>
      <c r="C3586" s="28" t="s">
        <v>24283</v>
      </c>
      <c r="D3586" s="28" t="s">
        <v>24284</v>
      </c>
      <c r="E3586" s="22"/>
      <c r="F3586" s="22"/>
      <c r="G3586" s="22"/>
      <c r="H3586" s="23">
        <v>0</v>
      </c>
      <c r="I3586" s="22"/>
      <c r="J3586" s="23" t="s">
        <v>18202</v>
      </c>
      <c r="K3586" s="29">
        <v>43497</v>
      </c>
      <c r="L3586" s="23" t="s">
        <v>96</v>
      </c>
      <c r="M3586" s="22"/>
      <c r="N3586" s="22"/>
      <c r="O3586" s="22"/>
      <c r="P3586" s="24"/>
      <c r="Q3586" s="23" t="s">
        <v>172</v>
      </c>
      <c r="R3586" s="23" t="s">
        <v>173</v>
      </c>
      <c r="S3586" s="25"/>
      <c r="T3586" s="26"/>
      <c r="U3586" s="26"/>
      <c r="V3586" s="22"/>
      <c r="W3586" s="27"/>
      <c r="X3586" s="8"/>
      <c r="Y3586" s="8"/>
      <c r="Z3586" s="8"/>
      <c r="AA3586" s="8"/>
      <c r="AB3586" s="8"/>
      <c r="AC3586" s="8"/>
      <c r="AD3586" s="8"/>
      <c r="AE3586" s="8"/>
      <c r="AF3586" s="8"/>
      <c r="AG3586" s="8"/>
      <c r="AH3586" s="8"/>
      <c r="AI3586" s="8"/>
      <c r="AJ3586" s="8"/>
      <c r="AK3586" s="8"/>
    </row>
    <row r="3587" spans="1:37" ht="105.75">
      <c r="A3587" s="18">
        <v>7551</v>
      </c>
      <c r="B3587" s="19"/>
      <c r="C3587" s="28" t="s">
        <v>24283</v>
      </c>
      <c r="D3587" s="28" t="s">
        <v>24285</v>
      </c>
      <c r="E3587" s="22"/>
      <c r="F3587" s="23" t="s">
        <v>165</v>
      </c>
      <c r="G3587" s="22"/>
      <c r="H3587" s="23">
        <v>0</v>
      </c>
      <c r="I3587" s="22"/>
      <c r="J3587" s="23" t="s">
        <v>18202</v>
      </c>
      <c r="K3587" s="23" t="s">
        <v>18203</v>
      </c>
      <c r="L3587" s="23" t="s">
        <v>61</v>
      </c>
      <c r="M3587" s="22"/>
      <c r="N3587" s="22"/>
      <c r="O3587" s="22"/>
      <c r="P3587" s="24"/>
      <c r="Q3587" s="23" t="s">
        <v>172</v>
      </c>
      <c r="R3587" s="23" t="s">
        <v>173</v>
      </c>
      <c r="S3587" s="25"/>
      <c r="T3587" s="26"/>
      <c r="U3587" s="26"/>
      <c r="V3587" s="22"/>
      <c r="W3587" s="27"/>
      <c r="X3587" s="8"/>
      <c r="Y3587" s="8"/>
      <c r="Z3587" s="8"/>
      <c r="AA3587" s="8"/>
      <c r="AB3587" s="8"/>
      <c r="AC3587" s="8"/>
      <c r="AD3587" s="8"/>
      <c r="AE3587" s="8"/>
      <c r="AF3587" s="8"/>
      <c r="AG3587" s="8"/>
      <c r="AH3587" s="8"/>
      <c r="AI3587" s="8"/>
      <c r="AJ3587" s="8"/>
      <c r="AK3587" s="8"/>
    </row>
    <row r="3588" spans="1:37" ht="75.75">
      <c r="A3588" s="18">
        <v>7552</v>
      </c>
      <c r="B3588" s="19"/>
      <c r="C3588" s="28" t="s">
        <v>24286</v>
      </c>
      <c r="D3588" s="28" t="s">
        <v>24287</v>
      </c>
      <c r="E3588" s="22"/>
      <c r="F3588" s="22"/>
      <c r="G3588" s="22"/>
      <c r="H3588" s="23">
        <v>0</v>
      </c>
      <c r="I3588" s="22"/>
      <c r="J3588" s="23" t="s">
        <v>18202</v>
      </c>
      <c r="K3588" s="23" t="s">
        <v>18203</v>
      </c>
      <c r="L3588" s="23" t="s">
        <v>18367</v>
      </c>
      <c r="M3588" s="22"/>
      <c r="N3588" s="22"/>
      <c r="O3588" s="22"/>
      <c r="P3588" s="24"/>
      <c r="Q3588" s="23" t="s">
        <v>172</v>
      </c>
      <c r="R3588" s="23" t="s">
        <v>173</v>
      </c>
      <c r="S3588" s="25"/>
      <c r="T3588" s="26"/>
      <c r="U3588" s="26"/>
      <c r="V3588" s="22"/>
      <c r="W3588" s="27"/>
      <c r="X3588" s="8"/>
      <c r="Y3588" s="8"/>
      <c r="Z3588" s="8"/>
      <c r="AA3588" s="8"/>
      <c r="AB3588" s="8"/>
      <c r="AC3588" s="8"/>
      <c r="AD3588" s="8"/>
      <c r="AE3588" s="8"/>
      <c r="AF3588" s="8"/>
      <c r="AG3588" s="8"/>
      <c r="AH3588" s="8"/>
      <c r="AI3588" s="8"/>
      <c r="AJ3588" s="8"/>
      <c r="AK3588" s="8"/>
    </row>
    <row r="3589" spans="1:37" ht="75.75">
      <c r="A3589" s="18">
        <v>7553</v>
      </c>
      <c r="B3589" s="19"/>
      <c r="C3589" s="28" t="s">
        <v>24288</v>
      </c>
      <c r="D3589" s="28" t="s">
        <v>24289</v>
      </c>
      <c r="E3589" s="22"/>
      <c r="F3589" s="22"/>
      <c r="G3589" s="22"/>
      <c r="H3589" s="23">
        <v>0</v>
      </c>
      <c r="I3589" s="22"/>
      <c r="J3589" s="23" t="s">
        <v>18202</v>
      </c>
      <c r="K3589" s="29">
        <v>43497</v>
      </c>
      <c r="L3589" s="23" t="s">
        <v>96</v>
      </c>
      <c r="M3589" s="22"/>
      <c r="N3589" s="22"/>
      <c r="O3589" s="22"/>
      <c r="P3589" s="24"/>
      <c r="Q3589" s="23" t="s">
        <v>172</v>
      </c>
      <c r="R3589" s="23" t="s">
        <v>173</v>
      </c>
      <c r="S3589" s="25"/>
      <c r="T3589" s="26"/>
      <c r="U3589" s="26"/>
      <c r="V3589" s="22"/>
      <c r="W3589" s="27"/>
      <c r="X3589" s="8"/>
      <c r="Y3589" s="8"/>
      <c r="Z3589" s="8"/>
      <c r="AA3589" s="8"/>
      <c r="AB3589" s="8"/>
      <c r="AC3589" s="8"/>
      <c r="AD3589" s="8"/>
      <c r="AE3589" s="8"/>
      <c r="AF3589" s="8"/>
      <c r="AG3589" s="8"/>
      <c r="AH3589" s="8"/>
      <c r="AI3589" s="8"/>
      <c r="AJ3589" s="8"/>
      <c r="AK3589" s="8"/>
    </row>
    <row r="3590" spans="1:37" ht="60.75">
      <c r="A3590" s="18">
        <v>7555</v>
      </c>
      <c r="B3590" s="19"/>
      <c r="C3590" s="28" t="s">
        <v>24290</v>
      </c>
      <c r="D3590" s="28" t="s">
        <v>16445</v>
      </c>
      <c r="E3590" s="22"/>
      <c r="F3590" s="22"/>
      <c r="G3590" s="22"/>
      <c r="H3590" s="23">
        <v>0</v>
      </c>
      <c r="I3590" s="22"/>
      <c r="J3590" s="23" t="s">
        <v>18202</v>
      </c>
      <c r="K3590" s="22"/>
      <c r="L3590" s="23" t="s">
        <v>2053</v>
      </c>
      <c r="M3590" s="22"/>
      <c r="N3590" s="22"/>
      <c r="O3590" s="22"/>
      <c r="P3590" s="24"/>
      <c r="Q3590" s="23" t="s">
        <v>29</v>
      </c>
      <c r="R3590" s="23" t="s">
        <v>30</v>
      </c>
      <c r="S3590" s="25"/>
      <c r="T3590" s="26"/>
      <c r="U3590" s="26"/>
      <c r="V3590" s="22"/>
      <c r="W3590" s="27"/>
      <c r="X3590" s="8"/>
      <c r="Y3590" s="8"/>
      <c r="Z3590" s="8"/>
      <c r="AA3590" s="8"/>
      <c r="AB3590" s="8"/>
      <c r="AC3590" s="8"/>
      <c r="AD3590" s="8"/>
      <c r="AE3590" s="8"/>
      <c r="AF3590" s="8"/>
      <c r="AG3590" s="8"/>
      <c r="AH3590" s="8"/>
      <c r="AI3590" s="8"/>
      <c r="AJ3590" s="8"/>
      <c r="AK3590" s="8"/>
    </row>
    <row r="3591" spans="1:37" ht="90.75">
      <c r="A3591" s="18">
        <v>7556</v>
      </c>
      <c r="B3591" s="19"/>
      <c r="C3591" s="28" t="s">
        <v>24291</v>
      </c>
      <c r="D3591" s="28" t="s">
        <v>24292</v>
      </c>
      <c r="E3591" s="22"/>
      <c r="F3591" s="23" t="s">
        <v>266</v>
      </c>
      <c r="G3591" s="23" t="s">
        <v>24293</v>
      </c>
      <c r="H3591" s="23">
        <v>0</v>
      </c>
      <c r="I3591" s="22"/>
      <c r="J3591" s="23" t="s">
        <v>18202</v>
      </c>
      <c r="K3591" s="29">
        <v>43497</v>
      </c>
      <c r="L3591" s="23" t="s">
        <v>19617</v>
      </c>
      <c r="M3591" s="22"/>
      <c r="N3591" s="23" t="s">
        <v>18625</v>
      </c>
      <c r="O3591" s="22"/>
      <c r="P3591" s="24"/>
      <c r="Q3591" s="23" t="s">
        <v>29</v>
      </c>
      <c r="R3591" s="23" t="s">
        <v>30</v>
      </c>
      <c r="S3591" s="25"/>
      <c r="T3591" s="26"/>
      <c r="U3591" s="26"/>
      <c r="V3591" s="22"/>
      <c r="W3591" s="27"/>
      <c r="X3591" s="8"/>
      <c r="Y3591" s="8"/>
      <c r="Z3591" s="8"/>
      <c r="AA3591" s="8"/>
      <c r="AB3591" s="8"/>
      <c r="AC3591" s="8"/>
      <c r="AD3591" s="8"/>
      <c r="AE3591" s="8"/>
      <c r="AF3591" s="8"/>
      <c r="AG3591" s="8"/>
      <c r="AH3591" s="8"/>
      <c r="AI3591" s="8"/>
      <c r="AJ3591" s="8"/>
      <c r="AK3591" s="8"/>
    </row>
    <row r="3592" spans="1:37" ht="409.6">
      <c r="A3592" s="18">
        <v>7557</v>
      </c>
      <c r="B3592" s="19"/>
      <c r="C3592" s="28" t="s">
        <v>24294</v>
      </c>
      <c r="D3592" s="21"/>
      <c r="E3592" s="22"/>
      <c r="F3592" s="22"/>
      <c r="G3592" s="22"/>
      <c r="H3592" s="23">
        <v>0</v>
      </c>
      <c r="I3592" s="22"/>
      <c r="J3592" s="23" t="s">
        <v>18202</v>
      </c>
      <c r="K3592" s="22"/>
      <c r="L3592" s="23" t="s">
        <v>22554</v>
      </c>
      <c r="M3592" s="23">
        <v>2017</v>
      </c>
      <c r="N3592" s="22"/>
      <c r="O3592" s="22"/>
      <c r="P3592" s="24"/>
      <c r="Q3592" s="23" t="s">
        <v>20</v>
      </c>
      <c r="R3592" s="23" t="s">
        <v>21</v>
      </c>
      <c r="S3592" s="25"/>
      <c r="T3592" s="26"/>
      <c r="U3592" s="26"/>
      <c r="V3592" s="22"/>
      <c r="W3592" s="27"/>
      <c r="X3592" s="8"/>
      <c r="Y3592" s="8"/>
      <c r="Z3592" s="8"/>
      <c r="AA3592" s="8"/>
      <c r="AB3592" s="8"/>
      <c r="AC3592" s="8"/>
      <c r="AD3592" s="8"/>
      <c r="AE3592" s="8"/>
      <c r="AF3592" s="8"/>
      <c r="AG3592" s="8"/>
      <c r="AH3592" s="8"/>
      <c r="AI3592" s="8"/>
      <c r="AJ3592" s="8"/>
      <c r="AK3592" s="8"/>
    </row>
    <row r="3593" spans="1:37" ht="90.75">
      <c r="A3593" s="18">
        <v>7565</v>
      </c>
      <c r="B3593" s="19"/>
      <c r="C3593" s="28" t="s">
        <v>13547</v>
      </c>
      <c r="D3593" s="28" t="s">
        <v>24295</v>
      </c>
      <c r="E3593" s="22"/>
      <c r="F3593" s="23" t="s">
        <v>415</v>
      </c>
      <c r="G3593" s="23" t="s">
        <v>18974</v>
      </c>
      <c r="H3593" s="23">
        <v>0</v>
      </c>
      <c r="I3593" s="22"/>
      <c r="J3593" s="23" t="s">
        <v>18202</v>
      </c>
      <c r="K3593" s="29">
        <v>43497</v>
      </c>
      <c r="L3593" s="23" t="s">
        <v>90</v>
      </c>
      <c r="M3593" s="22"/>
      <c r="N3593" s="23" t="s">
        <v>18497</v>
      </c>
      <c r="O3593" s="22"/>
      <c r="P3593" s="24"/>
      <c r="Q3593" s="23" t="s">
        <v>29</v>
      </c>
      <c r="R3593" s="23" t="s">
        <v>30</v>
      </c>
      <c r="S3593" s="25"/>
      <c r="T3593" s="26"/>
      <c r="U3593" s="26"/>
      <c r="V3593" s="22"/>
      <c r="W3593" s="27"/>
      <c r="X3593" s="8"/>
      <c r="Y3593" s="8"/>
      <c r="Z3593" s="8"/>
      <c r="AA3593" s="8"/>
      <c r="AB3593" s="8"/>
      <c r="AC3593" s="8"/>
      <c r="AD3593" s="8"/>
      <c r="AE3593" s="8"/>
      <c r="AF3593" s="8"/>
      <c r="AG3593" s="8"/>
      <c r="AH3593" s="8"/>
      <c r="AI3593" s="8"/>
      <c r="AJ3593" s="8"/>
      <c r="AK3593" s="8"/>
    </row>
    <row r="3594" spans="1:37" ht="60.75">
      <c r="A3594" s="18">
        <v>7566</v>
      </c>
      <c r="B3594" s="19"/>
      <c r="C3594" s="28" t="s">
        <v>24296</v>
      </c>
      <c r="D3594" s="28" t="s">
        <v>24297</v>
      </c>
      <c r="E3594" s="22"/>
      <c r="F3594" s="22"/>
      <c r="G3594" s="22"/>
      <c r="H3594" s="23">
        <v>0</v>
      </c>
      <c r="I3594" s="22"/>
      <c r="J3594" s="23" t="s">
        <v>18202</v>
      </c>
      <c r="K3594" s="22"/>
      <c r="L3594" s="23" t="s">
        <v>18219</v>
      </c>
      <c r="M3594" s="22"/>
      <c r="N3594" s="22"/>
      <c r="O3594" s="22"/>
      <c r="P3594" s="24"/>
      <c r="Q3594" s="23" t="s">
        <v>29</v>
      </c>
      <c r="R3594" s="23" t="s">
        <v>30</v>
      </c>
      <c r="S3594" s="25"/>
      <c r="T3594" s="26"/>
      <c r="U3594" s="26"/>
      <c r="V3594" s="22"/>
      <c r="W3594" s="27"/>
      <c r="X3594" s="8"/>
      <c r="Y3594" s="8"/>
      <c r="Z3594" s="8"/>
      <c r="AA3594" s="8"/>
      <c r="AB3594" s="8"/>
      <c r="AC3594" s="8"/>
      <c r="AD3594" s="8"/>
      <c r="AE3594" s="8"/>
      <c r="AF3594" s="8"/>
      <c r="AG3594" s="8"/>
      <c r="AH3594" s="8"/>
      <c r="AI3594" s="8"/>
      <c r="AJ3594" s="8"/>
      <c r="AK3594" s="8"/>
    </row>
    <row r="3595" spans="1:37" ht="135.75">
      <c r="A3595" s="18">
        <v>7567</v>
      </c>
      <c r="B3595" s="19"/>
      <c r="C3595" s="28" t="s">
        <v>24298</v>
      </c>
      <c r="D3595" s="28" t="s">
        <v>24299</v>
      </c>
      <c r="E3595" s="22"/>
      <c r="F3595" s="23" t="s">
        <v>50</v>
      </c>
      <c r="G3595" s="23" t="s">
        <v>24300</v>
      </c>
      <c r="H3595" s="23">
        <v>0</v>
      </c>
      <c r="I3595" s="22"/>
      <c r="J3595" s="23" t="s">
        <v>18202</v>
      </c>
      <c r="K3595" s="29">
        <v>43497</v>
      </c>
      <c r="L3595" s="23" t="s">
        <v>19617</v>
      </c>
      <c r="M3595" s="22"/>
      <c r="N3595" s="23" t="s">
        <v>18802</v>
      </c>
      <c r="O3595" s="22"/>
      <c r="P3595" s="24"/>
      <c r="Q3595" s="23" t="s">
        <v>29</v>
      </c>
      <c r="R3595" s="23" t="s">
        <v>30</v>
      </c>
      <c r="S3595" s="25"/>
      <c r="T3595" s="26"/>
      <c r="U3595" s="26"/>
      <c r="V3595" s="22"/>
      <c r="W3595" s="27"/>
      <c r="X3595" s="8"/>
      <c r="Y3595" s="8"/>
      <c r="Z3595" s="8"/>
      <c r="AA3595" s="8"/>
      <c r="AB3595" s="8"/>
      <c r="AC3595" s="8"/>
      <c r="AD3595" s="8"/>
      <c r="AE3595" s="8"/>
      <c r="AF3595" s="8"/>
      <c r="AG3595" s="8"/>
      <c r="AH3595" s="8"/>
      <c r="AI3595" s="8"/>
      <c r="AJ3595" s="8"/>
      <c r="AK3595" s="8"/>
    </row>
    <row r="3596" spans="1:37" ht="135.75">
      <c r="A3596" s="18">
        <v>7568</v>
      </c>
      <c r="B3596" s="19"/>
      <c r="C3596" s="28" t="s">
        <v>24298</v>
      </c>
      <c r="D3596" s="28" t="s">
        <v>24301</v>
      </c>
      <c r="E3596" s="22"/>
      <c r="F3596" s="23" t="s">
        <v>50</v>
      </c>
      <c r="G3596" s="23" t="s">
        <v>18801</v>
      </c>
      <c r="H3596" s="23">
        <v>0</v>
      </c>
      <c r="I3596" s="22"/>
      <c r="J3596" s="23" t="s">
        <v>18202</v>
      </c>
      <c r="K3596" s="29">
        <v>43497</v>
      </c>
      <c r="L3596" s="23" t="s">
        <v>19617</v>
      </c>
      <c r="M3596" s="22"/>
      <c r="N3596" s="23" t="s">
        <v>18802</v>
      </c>
      <c r="O3596" s="22"/>
      <c r="P3596" s="24"/>
      <c r="Q3596" s="23" t="s">
        <v>29</v>
      </c>
      <c r="R3596" s="23" t="s">
        <v>30</v>
      </c>
      <c r="S3596" s="25"/>
      <c r="T3596" s="26"/>
      <c r="U3596" s="26"/>
      <c r="V3596" s="22"/>
      <c r="W3596" s="27"/>
      <c r="X3596" s="8"/>
      <c r="Y3596" s="8"/>
      <c r="Z3596" s="8"/>
      <c r="AA3596" s="8"/>
      <c r="AB3596" s="8"/>
      <c r="AC3596" s="8"/>
      <c r="AD3596" s="8"/>
      <c r="AE3596" s="8"/>
      <c r="AF3596" s="8"/>
      <c r="AG3596" s="8"/>
      <c r="AH3596" s="8"/>
      <c r="AI3596" s="8"/>
      <c r="AJ3596" s="8"/>
      <c r="AK3596" s="8"/>
    </row>
    <row r="3597" spans="1:37" ht="360.75">
      <c r="A3597" s="18">
        <v>7572</v>
      </c>
      <c r="B3597" s="19"/>
      <c r="C3597" s="28" t="s">
        <v>24302</v>
      </c>
      <c r="D3597" s="28" t="s">
        <v>24303</v>
      </c>
      <c r="E3597" s="22"/>
      <c r="F3597" s="22"/>
      <c r="G3597" s="22"/>
      <c r="H3597" s="23">
        <v>0</v>
      </c>
      <c r="I3597" s="22"/>
      <c r="J3597" s="23" t="s">
        <v>18202</v>
      </c>
      <c r="K3597" s="22"/>
      <c r="L3597" s="23" t="s">
        <v>18219</v>
      </c>
      <c r="M3597" s="22"/>
      <c r="N3597" s="22"/>
      <c r="O3597" s="22"/>
      <c r="P3597" s="24"/>
      <c r="Q3597" s="23" t="s">
        <v>36</v>
      </c>
      <c r="R3597" s="23" t="s">
        <v>37</v>
      </c>
      <c r="S3597" s="25"/>
      <c r="T3597" s="26"/>
      <c r="U3597" s="26"/>
      <c r="V3597" s="22"/>
      <c r="W3597" s="27"/>
      <c r="X3597" s="8"/>
      <c r="Y3597" s="8"/>
      <c r="Z3597" s="8"/>
      <c r="AA3597" s="8"/>
      <c r="AB3597" s="8"/>
      <c r="AC3597" s="8"/>
      <c r="AD3597" s="8"/>
      <c r="AE3597" s="8"/>
      <c r="AF3597" s="8"/>
      <c r="AG3597" s="8"/>
      <c r="AH3597" s="8"/>
      <c r="AI3597" s="8"/>
      <c r="AJ3597" s="8"/>
      <c r="AK3597" s="8"/>
    </row>
    <row r="3598" spans="1:37" ht="345.75">
      <c r="A3598" s="18">
        <v>7573</v>
      </c>
      <c r="B3598" s="19"/>
      <c r="C3598" s="28" t="s">
        <v>24302</v>
      </c>
      <c r="D3598" s="28" t="s">
        <v>24304</v>
      </c>
      <c r="E3598" s="22"/>
      <c r="F3598" s="22"/>
      <c r="G3598" s="22"/>
      <c r="H3598" s="23">
        <v>0</v>
      </c>
      <c r="I3598" s="22"/>
      <c r="J3598" s="23" t="s">
        <v>18202</v>
      </c>
      <c r="K3598" s="22"/>
      <c r="L3598" s="23" t="s">
        <v>18219</v>
      </c>
      <c r="M3598" s="22"/>
      <c r="N3598" s="22"/>
      <c r="O3598" s="22"/>
      <c r="P3598" s="24"/>
      <c r="Q3598" s="23" t="s">
        <v>36</v>
      </c>
      <c r="R3598" s="23" t="s">
        <v>37</v>
      </c>
      <c r="S3598" s="25"/>
      <c r="T3598" s="26"/>
      <c r="U3598" s="26"/>
      <c r="V3598" s="22"/>
      <c r="W3598" s="27"/>
      <c r="X3598" s="8"/>
      <c r="Y3598" s="8"/>
      <c r="Z3598" s="8"/>
      <c r="AA3598" s="8"/>
      <c r="AB3598" s="8"/>
      <c r="AC3598" s="8"/>
      <c r="AD3598" s="8"/>
      <c r="AE3598" s="8"/>
      <c r="AF3598" s="8"/>
      <c r="AG3598" s="8"/>
      <c r="AH3598" s="8"/>
      <c r="AI3598" s="8"/>
      <c r="AJ3598" s="8"/>
      <c r="AK3598" s="8"/>
    </row>
    <row r="3599" spans="1:37" ht="330.75">
      <c r="A3599" s="18">
        <v>7574</v>
      </c>
      <c r="B3599" s="19"/>
      <c r="C3599" s="28" t="s">
        <v>24302</v>
      </c>
      <c r="D3599" s="28" t="s">
        <v>24305</v>
      </c>
      <c r="E3599" s="22"/>
      <c r="F3599" s="22"/>
      <c r="G3599" s="22"/>
      <c r="H3599" s="23">
        <v>0</v>
      </c>
      <c r="I3599" s="22"/>
      <c r="J3599" s="23" t="s">
        <v>18202</v>
      </c>
      <c r="K3599" s="22"/>
      <c r="L3599" s="23" t="s">
        <v>18219</v>
      </c>
      <c r="M3599" s="22"/>
      <c r="N3599" s="22"/>
      <c r="O3599" s="22"/>
      <c r="P3599" s="24"/>
      <c r="Q3599" s="23" t="s">
        <v>36</v>
      </c>
      <c r="R3599" s="23" t="s">
        <v>37</v>
      </c>
      <c r="S3599" s="25"/>
      <c r="T3599" s="26"/>
      <c r="U3599" s="26"/>
      <c r="V3599" s="22"/>
      <c r="W3599" s="27"/>
      <c r="X3599" s="8"/>
      <c r="Y3599" s="8"/>
      <c r="Z3599" s="8"/>
      <c r="AA3599" s="8"/>
      <c r="AB3599" s="8"/>
      <c r="AC3599" s="8"/>
      <c r="AD3599" s="8"/>
      <c r="AE3599" s="8"/>
      <c r="AF3599" s="8"/>
      <c r="AG3599" s="8"/>
      <c r="AH3599" s="8"/>
      <c r="AI3599" s="8"/>
      <c r="AJ3599" s="8"/>
      <c r="AK3599" s="8"/>
    </row>
    <row r="3600" spans="1:37" ht="135.75">
      <c r="A3600" s="18">
        <v>7580</v>
      </c>
      <c r="B3600" s="19"/>
      <c r="C3600" s="28" t="s">
        <v>24306</v>
      </c>
      <c r="D3600" s="28" t="s">
        <v>24307</v>
      </c>
      <c r="E3600" s="22"/>
      <c r="F3600" s="22"/>
      <c r="G3600" s="22"/>
      <c r="H3600" s="23">
        <v>0</v>
      </c>
      <c r="I3600" s="22"/>
      <c r="J3600" s="23" t="s">
        <v>18202</v>
      </c>
      <c r="K3600" s="22"/>
      <c r="L3600" s="23" t="s">
        <v>219</v>
      </c>
      <c r="M3600" s="22"/>
      <c r="N3600" s="22"/>
      <c r="O3600" s="22"/>
      <c r="P3600" s="24"/>
      <c r="Q3600" s="22"/>
      <c r="R3600" s="23" t="s">
        <v>19373</v>
      </c>
      <c r="S3600" s="25"/>
      <c r="T3600" s="26"/>
      <c r="U3600" s="32" t="s">
        <v>545</v>
      </c>
      <c r="V3600" s="22"/>
      <c r="W3600" s="27"/>
      <c r="X3600" s="8"/>
      <c r="Y3600" s="8"/>
      <c r="Z3600" s="8"/>
      <c r="AA3600" s="8"/>
      <c r="AB3600" s="8"/>
      <c r="AC3600" s="8"/>
      <c r="AD3600" s="8"/>
      <c r="AE3600" s="8"/>
      <c r="AF3600" s="8"/>
      <c r="AG3600" s="8"/>
      <c r="AH3600" s="8"/>
      <c r="AI3600" s="8"/>
      <c r="AJ3600" s="8"/>
      <c r="AK3600" s="8"/>
    </row>
    <row r="3601" spans="1:37" ht="409.6">
      <c r="A3601" s="18">
        <v>7582</v>
      </c>
      <c r="B3601" s="19"/>
      <c r="C3601" s="28" t="s">
        <v>24308</v>
      </c>
      <c r="D3601" s="21"/>
      <c r="E3601" s="22"/>
      <c r="F3601" s="22"/>
      <c r="G3601" s="22"/>
      <c r="H3601" s="23">
        <v>0</v>
      </c>
      <c r="I3601" s="22"/>
      <c r="J3601" s="23" t="s">
        <v>18202</v>
      </c>
      <c r="K3601" s="22"/>
      <c r="L3601" s="23" t="s">
        <v>2053</v>
      </c>
      <c r="M3601" s="23">
        <v>2017</v>
      </c>
      <c r="N3601" s="22"/>
      <c r="O3601" s="22"/>
      <c r="P3601" s="24"/>
      <c r="Q3601" s="23" t="s">
        <v>20</v>
      </c>
      <c r="R3601" s="23" t="s">
        <v>21</v>
      </c>
      <c r="S3601" s="25"/>
      <c r="T3601" s="26"/>
      <c r="U3601" s="26"/>
      <c r="V3601" s="22"/>
      <c r="W3601" s="27"/>
      <c r="X3601" s="8"/>
      <c r="Y3601" s="8"/>
      <c r="Z3601" s="8"/>
      <c r="AA3601" s="8"/>
      <c r="AB3601" s="8"/>
      <c r="AC3601" s="8"/>
      <c r="AD3601" s="8"/>
      <c r="AE3601" s="8"/>
      <c r="AF3601" s="8"/>
      <c r="AG3601" s="8"/>
      <c r="AH3601" s="8"/>
      <c r="AI3601" s="8"/>
      <c r="AJ3601" s="8"/>
      <c r="AK3601" s="8"/>
    </row>
    <row r="3602" spans="1:37" ht="135.75">
      <c r="A3602" s="18">
        <v>7583</v>
      </c>
      <c r="B3602" s="19"/>
      <c r="C3602" s="28" t="s">
        <v>24309</v>
      </c>
      <c r="D3602" s="28" t="s">
        <v>24310</v>
      </c>
      <c r="E3602" s="22"/>
      <c r="F3602" s="22"/>
      <c r="G3602" s="22"/>
      <c r="H3602" s="23">
        <v>0</v>
      </c>
      <c r="I3602" s="22"/>
      <c r="J3602" s="23" t="s">
        <v>18202</v>
      </c>
      <c r="K3602" s="22"/>
      <c r="L3602" s="23" t="s">
        <v>219</v>
      </c>
      <c r="M3602" s="22"/>
      <c r="N3602" s="22"/>
      <c r="O3602" s="22"/>
      <c r="P3602" s="24"/>
      <c r="Q3602" s="22"/>
      <c r="R3602" s="23" t="s">
        <v>24311</v>
      </c>
      <c r="S3602" s="25"/>
      <c r="T3602" s="26"/>
      <c r="U3602" s="32" t="s">
        <v>545</v>
      </c>
      <c r="V3602" s="22"/>
      <c r="W3602" s="27"/>
      <c r="X3602" s="8"/>
      <c r="Y3602" s="8"/>
      <c r="Z3602" s="8"/>
      <c r="AA3602" s="8"/>
      <c r="AB3602" s="8"/>
      <c r="AC3602" s="8"/>
      <c r="AD3602" s="8"/>
      <c r="AE3602" s="8"/>
      <c r="AF3602" s="8"/>
      <c r="AG3602" s="8"/>
      <c r="AH3602" s="8"/>
      <c r="AI3602" s="8"/>
      <c r="AJ3602" s="8"/>
      <c r="AK3602" s="8"/>
    </row>
    <row r="3603" spans="1:37" ht="270.75">
      <c r="A3603" s="18">
        <v>7585</v>
      </c>
      <c r="B3603" s="19"/>
      <c r="C3603" s="20" t="s">
        <v>24312</v>
      </c>
      <c r="D3603" s="28" t="s">
        <v>24313</v>
      </c>
      <c r="E3603" s="22"/>
      <c r="F3603" s="22"/>
      <c r="G3603" s="22"/>
      <c r="H3603" s="23">
        <v>0</v>
      </c>
      <c r="I3603" s="22"/>
      <c r="J3603" s="23" t="s">
        <v>18202</v>
      </c>
      <c r="K3603" s="31">
        <v>43313</v>
      </c>
      <c r="L3603" s="23" t="s">
        <v>61</v>
      </c>
      <c r="M3603" s="22"/>
      <c r="N3603" s="22"/>
      <c r="O3603" s="22"/>
      <c r="P3603" s="24"/>
      <c r="Q3603" s="23" t="s">
        <v>18377</v>
      </c>
      <c r="R3603" s="22"/>
      <c r="S3603" s="25"/>
      <c r="T3603" s="26"/>
      <c r="U3603" s="26"/>
      <c r="V3603" s="22"/>
      <c r="W3603" s="27"/>
      <c r="X3603" s="8"/>
      <c r="Y3603" s="8"/>
      <c r="Z3603" s="8"/>
      <c r="AA3603" s="8"/>
      <c r="AB3603" s="8"/>
      <c r="AC3603" s="8"/>
      <c r="AD3603" s="8"/>
      <c r="AE3603" s="8"/>
      <c r="AF3603" s="8"/>
      <c r="AG3603" s="8"/>
      <c r="AH3603" s="8"/>
      <c r="AI3603" s="8"/>
      <c r="AJ3603" s="8"/>
      <c r="AK3603" s="8"/>
    </row>
    <row r="3604" spans="1:37" ht="255.75">
      <c r="A3604" s="18">
        <v>7586</v>
      </c>
      <c r="B3604" s="19"/>
      <c r="C3604" s="20" t="s">
        <v>24312</v>
      </c>
      <c r="D3604" s="28" t="s">
        <v>24314</v>
      </c>
      <c r="E3604" s="22"/>
      <c r="F3604" s="22"/>
      <c r="G3604" s="22"/>
      <c r="H3604" s="23">
        <v>0</v>
      </c>
      <c r="I3604" s="22"/>
      <c r="J3604" s="23" t="s">
        <v>18202</v>
      </c>
      <c r="K3604" s="31">
        <v>43313</v>
      </c>
      <c r="L3604" s="23" t="s">
        <v>61</v>
      </c>
      <c r="M3604" s="22"/>
      <c r="N3604" s="22"/>
      <c r="O3604" s="22"/>
      <c r="P3604" s="24"/>
      <c r="Q3604" s="23" t="s">
        <v>18377</v>
      </c>
      <c r="R3604" s="22"/>
      <c r="S3604" s="25"/>
      <c r="T3604" s="26"/>
      <c r="U3604" s="26"/>
      <c r="V3604" s="22"/>
      <c r="W3604" s="27"/>
      <c r="X3604" s="8"/>
      <c r="Y3604" s="8"/>
      <c r="Z3604" s="8"/>
      <c r="AA3604" s="8"/>
      <c r="AB3604" s="8"/>
      <c r="AC3604" s="8"/>
      <c r="AD3604" s="8"/>
      <c r="AE3604" s="8"/>
      <c r="AF3604" s="8"/>
      <c r="AG3604" s="8"/>
      <c r="AH3604" s="8"/>
      <c r="AI3604" s="8"/>
      <c r="AJ3604" s="8"/>
      <c r="AK3604" s="8"/>
    </row>
    <row r="3605" spans="1:37" ht="120.75">
      <c r="A3605" s="18">
        <v>7588</v>
      </c>
      <c r="B3605" s="19"/>
      <c r="C3605" s="28" t="s">
        <v>24315</v>
      </c>
      <c r="D3605" s="28" t="s">
        <v>24316</v>
      </c>
      <c r="E3605" s="22"/>
      <c r="F3605" s="22"/>
      <c r="G3605" s="22"/>
      <c r="H3605" s="23">
        <v>0</v>
      </c>
      <c r="I3605" s="22"/>
      <c r="J3605" s="23" t="s">
        <v>18202</v>
      </c>
      <c r="K3605" s="22"/>
      <c r="L3605" s="23" t="s">
        <v>2053</v>
      </c>
      <c r="M3605" s="22"/>
      <c r="N3605" s="22"/>
      <c r="O3605" s="22"/>
      <c r="P3605" s="24"/>
      <c r="Q3605" s="23" t="s">
        <v>29</v>
      </c>
      <c r="R3605" s="23" t="s">
        <v>30</v>
      </c>
      <c r="S3605" s="25"/>
      <c r="T3605" s="26"/>
      <c r="U3605" s="26"/>
      <c r="V3605" s="22"/>
      <c r="W3605" s="27"/>
      <c r="X3605" s="8"/>
      <c r="Y3605" s="8"/>
      <c r="Z3605" s="8"/>
      <c r="AA3605" s="8"/>
      <c r="AB3605" s="8"/>
      <c r="AC3605" s="8"/>
      <c r="AD3605" s="8"/>
      <c r="AE3605" s="8"/>
      <c r="AF3605" s="8"/>
      <c r="AG3605" s="8"/>
      <c r="AH3605" s="8"/>
      <c r="AI3605" s="8"/>
      <c r="AJ3605" s="8"/>
      <c r="AK3605" s="8"/>
    </row>
    <row r="3606" spans="1:37" ht="270.75">
      <c r="A3606" s="18">
        <v>7589</v>
      </c>
      <c r="B3606" s="19"/>
      <c r="C3606" s="28" t="s">
        <v>24317</v>
      </c>
      <c r="D3606" s="28" t="s">
        <v>24318</v>
      </c>
      <c r="E3606" s="22"/>
      <c r="F3606" s="23" t="s">
        <v>466</v>
      </c>
      <c r="G3606" s="22"/>
      <c r="H3606" s="23">
        <v>0</v>
      </c>
      <c r="I3606" s="22"/>
      <c r="J3606" s="23" t="s">
        <v>18202</v>
      </c>
      <c r="K3606" s="22"/>
      <c r="L3606" s="23" t="s">
        <v>18219</v>
      </c>
      <c r="M3606" s="22"/>
      <c r="N3606" s="22"/>
      <c r="O3606" s="22"/>
      <c r="P3606" s="24"/>
      <c r="Q3606" s="23" t="s">
        <v>36</v>
      </c>
      <c r="R3606" s="23" t="s">
        <v>37</v>
      </c>
      <c r="S3606" s="25"/>
      <c r="T3606" s="26"/>
      <c r="U3606" s="26"/>
      <c r="V3606" s="22"/>
      <c r="W3606" s="27"/>
      <c r="X3606" s="8"/>
      <c r="Y3606" s="8"/>
      <c r="Z3606" s="8"/>
      <c r="AA3606" s="8"/>
      <c r="AB3606" s="8"/>
      <c r="AC3606" s="8"/>
      <c r="AD3606" s="8"/>
      <c r="AE3606" s="8"/>
      <c r="AF3606" s="8"/>
      <c r="AG3606" s="8"/>
      <c r="AH3606" s="8"/>
      <c r="AI3606" s="8"/>
      <c r="AJ3606" s="8"/>
      <c r="AK3606" s="8"/>
    </row>
    <row r="3607" spans="1:37" ht="240.75">
      <c r="A3607" s="18">
        <v>7590</v>
      </c>
      <c r="B3607" s="19"/>
      <c r="C3607" s="20" t="s">
        <v>24319</v>
      </c>
      <c r="D3607" s="28" t="s">
        <v>24320</v>
      </c>
      <c r="E3607" s="22"/>
      <c r="F3607" s="22"/>
      <c r="G3607" s="22"/>
      <c r="H3607" s="23">
        <v>0</v>
      </c>
      <c r="I3607" s="22"/>
      <c r="J3607" s="23" t="s">
        <v>18202</v>
      </c>
      <c r="K3607" s="31">
        <v>43313</v>
      </c>
      <c r="L3607" s="23" t="s">
        <v>61</v>
      </c>
      <c r="M3607" s="22"/>
      <c r="N3607" s="22"/>
      <c r="O3607" s="22"/>
      <c r="P3607" s="24"/>
      <c r="Q3607" s="23" t="s">
        <v>18377</v>
      </c>
      <c r="R3607" s="22"/>
      <c r="S3607" s="25"/>
      <c r="T3607" s="26"/>
      <c r="U3607" s="26"/>
      <c r="V3607" s="22"/>
      <c r="W3607" s="27"/>
      <c r="X3607" s="8"/>
      <c r="Y3607" s="8"/>
      <c r="Z3607" s="8"/>
      <c r="AA3607" s="8"/>
      <c r="AB3607" s="8"/>
      <c r="AC3607" s="8"/>
      <c r="AD3607" s="8"/>
      <c r="AE3607" s="8"/>
      <c r="AF3607" s="8"/>
      <c r="AG3607" s="8"/>
      <c r="AH3607" s="8"/>
      <c r="AI3607" s="8"/>
      <c r="AJ3607" s="8"/>
      <c r="AK3607" s="8"/>
    </row>
    <row r="3608" spans="1:37" ht="120.75">
      <c r="A3608" s="18">
        <v>7600</v>
      </c>
      <c r="B3608" s="19"/>
      <c r="C3608" s="28" t="s">
        <v>24321</v>
      </c>
      <c r="D3608" s="28" t="s">
        <v>24322</v>
      </c>
      <c r="E3608" s="22"/>
      <c r="F3608" s="22"/>
      <c r="G3608" s="22"/>
      <c r="H3608" s="23">
        <v>0</v>
      </c>
      <c r="I3608" s="22"/>
      <c r="J3608" s="23" t="s">
        <v>18202</v>
      </c>
      <c r="K3608" s="22"/>
      <c r="L3608" s="23" t="s">
        <v>17409</v>
      </c>
      <c r="M3608" s="22"/>
      <c r="N3608" s="22"/>
      <c r="O3608" s="22"/>
      <c r="P3608" s="24"/>
      <c r="Q3608" s="22"/>
      <c r="R3608" s="23" t="s">
        <v>21687</v>
      </c>
      <c r="S3608" s="25"/>
      <c r="T3608" s="26"/>
      <c r="U3608" s="32" t="s">
        <v>545</v>
      </c>
      <c r="V3608" s="22"/>
      <c r="W3608" s="27"/>
      <c r="X3608" s="8"/>
      <c r="Y3608" s="8"/>
      <c r="Z3608" s="8"/>
      <c r="AA3608" s="8"/>
      <c r="AB3608" s="8"/>
      <c r="AC3608" s="8"/>
      <c r="AD3608" s="8"/>
      <c r="AE3608" s="8"/>
      <c r="AF3608" s="8"/>
      <c r="AG3608" s="8"/>
      <c r="AH3608" s="8"/>
      <c r="AI3608" s="8"/>
      <c r="AJ3608" s="8"/>
      <c r="AK3608" s="8"/>
    </row>
    <row r="3609" spans="1:37" ht="409.6">
      <c r="A3609" s="18">
        <v>7601</v>
      </c>
      <c r="B3609" s="19"/>
      <c r="C3609" s="28" t="s">
        <v>24323</v>
      </c>
      <c r="D3609" s="21"/>
      <c r="E3609" s="22"/>
      <c r="F3609" s="22"/>
      <c r="G3609" s="22"/>
      <c r="H3609" s="23">
        <v>0</v>
      </c>
      <c r="I3609" s="22"/>
      <c r="J3609" s="23" t="s">
        <v>18202</v>
      </c>
      <c r="K3609" s="22"/>
      <c r="L3609" s="23" t="s">
        <v>21045</v>
      </c>
      <c r="M3609" s="23">
        <v>2017</v>
      </c>
      <c r="N3609" s="22"/>
      <c r="O3609" s="22"/>
      <c r="P3609" s="24"/>
      <c r="Q3609" s="23" t="s">
        <v>20</v>
      </c>
      <c r="R3609" s="23" t="s">
        <v>21</v>
      </c>
      <c r="S3609" s="25"/>
      <c r="T3609" s="26"/>
      <c r="U3609" s="26"/>
      <c r="V3609" s="22"/>
      <c r="W3609" s="27"/>
      <c r="X3609" s="8"/>
      <c r="Y3609" s="8"/>
      <c r="Z3609" s="8"/>
      <c r="AA3609" s="8"/>
      <c r="AB3609" s="8"/>
      <c r="AC3609" s="8"/>
      <c r="AD3609" s="8"/>
      <c r="AE3609" s="8"/>
      <c r="AF3609" s="8"/>
      <c r="AG3609" s="8"/>
      <c r="AH3609" s="8"/>
      <c r="AI3609" s="8"/>
      <c r="AJ3609" s="8"/>
      <c r="AK3609" s="8"/>
    </row>
    <row r="3610" spans="1:37" ht="90.75">
      <c r="A3610" s="18">
        <v>7602</v>
      </c>
      <c r="B3610" s="19"/>
      <c r="C3610" s="28" t="s">
        <v>24324</v>
      </c>
      <c r="D3610" s="28" t="s">
        <v>24325</v>
      </c>
      <c r="E3610" s="22"/>
      <c r="F3610" s="22"/>
      <c r="G3610" s="22"/>
      <c r="H3610" s="23">
        <v>0</v>
      </c>
      <c r="I3610" s="22"/>
      <c r="J3610" s="23" t="s">
        <v>18202</v>
      </c>
      <c r="K3610" s="22"/>
      <c r="L3610" s="23" t="s">
        <v>2053</v>
      </c>
      <c r="M3610" s="22"/>
      <c r="N3610" s="22"/>
      <c r="O3610" s="22"/>
      <c r="P3610" s="24"/>
      <c r="Q3610" s="23" t="s">
        <v>29</v>
      </c>
      <c r="R3610" s="23" t="s">
        <v>30</v>
      </c>
      <c r="S3610" s="25"/>
      <c r="T3610" s="26"/>
      <c r="U3610" s="26"/>
      <c r="V3610" s="22"/>
      <c r="W3610" s="27"/>
      <c r="X3610" s="8"/>
      <c r="Y3610" s="8"/>
      <c r="Z3610" s="8"/>
      <c r="AA3610" s="8"/>
      <c r="AB3610" s="8"/>
      <c r="AC3610" s="8"/>
      <c r="AD3610" s="8"/>
      <c r="AE3610" s="8"/>
      <c r="AF3610" s="8"/>
      <c r="AG3610" s="8"/>
      <c r="AH3610" s="8"/>
      <c r="AI3610" s="8"/>
      <c r="AJ3610" s="8"/>
      <c r="AK3610" s="8"/>
    </row>
    <row r="3611" spans="1:37" ht="90.75">
      <c r="A3611" s="18">
        <v>7603</v>
      </c>
      <c r="B3611" s="19"/>
      <c r="C3611" s="28" t="s">
        <v>24324</v>
      </c>
      <c r="D3611" s="28" t="s">
        <v>24326</v>
      </c>
      <c r="E3611" s="22"/>
      <c r="F3611" s="22"/>
      <c r="G3611" s="22"/>
      <c r="H3611" s="23">
        <v>0</v>
      </c>
      <c r="I3611" s="22"/>
      <c r="J3611" s="23" t="s">
        <v>18202</v>
      </c>
      <c r="K3611" s="22"/>
      <c r="L3611" s="23" t="s">
        <v>2053</v>
      </c>
      <c r="M3611" s="22"/>
      <c r="N3611" s="22"/>
      <c r="O3611" s="22"/>
      <c r="P3611" s="24"/>
      <c r="Q3611" s="23" t="s">
        <v>29</v>
      </c>
      <c r="R3611" s="23" t="s">
        <v>30</v>
      </c>
      <c r="S3611" s="25"/>
      <c r="T3611" s="26"/>
      <c r="U3611" s="26"/>
      <c r="V3611" s="22"/>
      <c r="W3611" s="27"/>
      <c r="X3611" s="8"/>
      <c r="Y3611" s="8"/>
      <c r="Z3611" s="8"/>
      <c r="AA3611" s="8"/>
      <c r="AB3611" s="8"/>
      <c r="AC3611" s="8"/>
      <c r="AD3611" s="8"/>
      <c r="AE3611" s="8"/>
      <c r="AF3611" s="8"/>
      <c r="AG3611" s="8"/>
      <c r="AH3611" s="8"/>
      <c r="AI3611" s="8"/>
      <c r="AJ3611" s="8"/>
      <c r="AK3611" s="8"/>
    </row>
    <row r="3612" spans="1:37" ht="90.75">
      <c r="A3612" s="18">
        <v>7605</v>
      </c>
      <c r="B3612" s="19"/>
      <c r="C3612" s="28" t="s">
        <v>24327</v>
      </c>
      <c r="D3612" s="28" t="s">
        <v>24328</v>
      </c>
      <c r="E3612" s="22"/>
      <c r="F3612" s="23" t="s">
        <v>50</v>
      </c>
      <c r="G3612" s="22"/>
      <c r="H3612" s="23">
        <v>0</v>
      </c>
      <c r="I3612" s="22"/>
      <c r="J3612" s="23" t="s">
        <v>18202</v>
      </c>
      <c r="K3612" s="22"/>
      <c r="L3612" s="23" t="s">
        <v>18219</v>
      </c>
      <c r="M3612" s="23" t="s">
        <v>11857</v>
      </c>
      <c r="N3612" s="22"/>
      <c r="O3612" s="22"/>
      <c r="P3612" s="24"/>
      <c r="Q3612" s="23" t="s">
        <v>29</v>
      </c>
      <c r="R3612" s="23" t="s">
        <v>30</v>
      </c>
      <c r="S3612" s="25"/>
      <c r="T3612" s="26"/>
      <c r="U3612" s="26"/>
      <c r="V3612" s="22"/>
      <c r="W3612" s="27"/>
      <c r="X3612" s="8"/>
      <c r="Y3612" s="8"/>
      <c r="Z3612" s="8"/>
      <c r="AA3612" s="8"/>
      <c r="AB3612" s="8"/>
      <c r="AC3612" s="8"/>
      <c r="AD3612" s="8"/>
      <c r="AE3612" s="8"/>
      <c r="AF3612" s="8"/>
      <c r="AG3612" s="8"/>
      <c r="AH3612" s="8"/>
      <c r="AI3612" s="8"/>
      <c r="AJ3612" s="8"/>
      <c r="AK3612" s="8"/>
    </row>
    <row r="3613" spans="1:37" ht="90.75">
      <c r="A3613" s="18">
        <v>7606</v>
      </c>
      <c r="B3613" s="19"/>
      <c r="C3613" s="28" t="s">
        <v>24329</v>
      </c>
      <c r="D3613" s="28" t="s">
        <v>24330</v>
      </c>
      <c r="E3613" s="22"/>
      <c r="F3613" s="22"/>
      <c r="G3613" s="22"/>
      <c r="H3613" s="23">
        <v>0</v>
      </c>
      <c r="I3613" s="22"/>
      <c r="J3613" s="23" t="s">
        <v>18202</v>
      </c>
      <c r="K3613" s="22"/>
      <c r="L3613" s="23" t="s">
        <v>2053</v>
      </c>
      <c r="M3613" s="22"/>
      <c r="N3613" s="22"/>
      <c r="O3613" s="22"/>
      <c r="P3613" s="24"/>
      <c r="Q3613" s="23" t="s">
        <v>29</v>
      </c>
      <c r="R3613" s="23" t="s">
        <v>30</v>
      </c>
      <c r="S3613" s="25"/>
      <c r="T3613" s="26"/>
      <c r="U3613" s="26"/>
      <c r="V3613" s="22"/>
      <c r="W3613" s="27"/>
      <c r="X3613" s="8"/>
      <c r="Y3613" s="8"/>
      <c r="Z3613" s="8"/>
      <c r="AA3613" s="8"/>
      <c r="AB3613" s="8"/>
      <c r="AC3613" s="8"/>
      <c r="AD3613" s="8"/>
      <c r="AE3613" s="8"/>
      <c r="AF3613" s="8"/>
      <c r="AG3613" s="8"/>
      <c r="AH3613" s="8"/>
      <c r="AI3613" s="8"/>
      <c r="AJ3613" s="8"/>
      <c r="AK3613" s="8"/>
    </row>
    <row r="3614" spans="1:37" ht="90.75">
      <c r="A3614" s="18">
        <v>7607</v>
      </c>
      <c r="B3614" s="19"/>
      <c r="C3614" s="28" t="s">
        <v>24329</v>
      </c>
      <c r="D3614" s="28" t="s">
        <v>24330</v>
      </c>
      <c r="E3614" s="22"/>
      <c r="F3614" s="23" t="s">
        <v>108</v>
      </c>
      <c r="G3614" s="23" t="s">
        <v>20309</v>
      </c>
      <c r="H3614" s="23">
        <v>0</v>
      </c>
      <c r="I3614" s="22"/>
      <c r="J3614" s="23" t="s">
        <v>18202</v>
      </c>
      <c r="K3614" s="29">
        <v>43497</v>
      </c>
      <c r="L3614" s="23" t="s">
        <v>19617</v>
      </c>
      <c r="M3614" s="22"/>
      <c r="N3614" s="23" t="s">
        <v>6417</v>
      </c>
      <c r="O3614" s="22"/>
      <c r="P3614" s="24"/>
      <c r="Q3614" s="23" t="s">
        <v>29</v>
      </c>
      <c r="R3614" s="23" t="s">
        <v>30</v>
      </c>
      <c r="S3614" s="25"/>
      <c r="T3614" s="26"/>
      <c r="U3614" s="26"/>
      <c r="V3614" s="22"/>
      <c r="W3614" s="27"/>
      <c r="X3614" s="8"/>
      <c r="Y3614" s="8"/>
      <c r="Z3614" s="8"/>
      <c r="AA3614" s="8"/>
      <c r="AB3614" s="8"/>
      <c r="AC3614" s="8"/>
      <c r="AD3614" s="8"/>
      <c r="AE3614" s="8"/>
      <c r="AF3614" s="8"/>
      <c r="AG3614" s="8"/>
      <c r="AH3614" s="8"/>
      <c r="AI3614" s="8"/>
      <c r="AJ3614" s="8"/>
      <c r="AK3614" s="8"/>
    </row>
    <row r="3615" spans="1:37" ht="225.75">
      <c r="A3615" s="18">
        <v>7608</v>
      </c>
      <c r="B3615" s="19"/>
      <c r="C3615" s="28" t="s">
        <v>24331</v>
      </c>
      <c r="D3615" s="28" t="s">
        <v>24332</v>
      </c>
      <c r="E3615" s="22"/>
      <c r="F3615" s="22"/>
      <c r="G3615" s="22"/>
      <c r="H3615" s="23">
        <v>0</v>
      </c>
      <c r="I3615" s="22"/>
      <c r="J3615" s="23" t="s">
        <v>18202</v>
      </c>
      <c r="K3615" s="22"/>
      <c r="L3615" s="23" t="s">
        <v>61</v>
      </c>
      <c r="M3615" s="22"/>
      <c r="N3615" s="22"/>
      <c r="O3615" s="22"/>
      <c r="P3615" s="24"/>
      <c r="Q3615" s="22"/>
      <c r="R3615" s="22"/>
      <c r="S3615" s="25"/>
      <c r="T3615" s="26"/>
      <c r="U3615" s="26"/>
      <c r="V3615" s="22"/>
      <c r="W3615" s="27"/>
      <c r="X3615" s="8"/>
      <c r="Y3615" s="8"/>
      <c r="Z3615" s="8"/>
      <c r="AA3615" s="8"/>
      <c r="AB3615" s="8"/>
      <c r="AC3615" s="8"/>
      <c r="AD3615" s="8"/>
      <c r="AE3615" s="8"/>
      <c r="AF3615" s="8"/>
      <c r="AG3615" s="8"/>
      <c r="AH3615" s="8"/>
      <c r="AI3615" s="8"/>
      <c r="AJ3615" s="8"/>
      <c r="AK3615" s="8"/>
    </row>
    <row r="3616" spans="1:37" ht="360.75">
      <c r="A3616" s="18">
        <v>7609</v>
      </c>
      <c r="B3616" s="19"/>
      <c r="C3616" s="28" t="s">
        <v>210</v>
      </c>
      <c r="D3616" s="28" t="s">
        <v>24333</v>
      </c>
      <c r="E3616" s="22"/>
      <c r="F3616" s="22"/>
      <c r="G3616" s="22"/>
      <c r="H3616" s="23">
        <v>0</v>
      </c>
      <c r="I3616" s="22"/>
      <c r="J3616" s="23" t="s">
        <v>18202</v>
      </c>
      <c r="K3616" s="31">
        <v>43313</v>
      </c>
      <c r="L3616" s="23" t="s">
        <v>35</v>
      </c>
      <c r="M3616" s="22"/>
      <c r="N3616" s="22"/>
      <c r="O3616" s="22"/>
      <c r="P3616" s="24"/>
      <c r="Q3616" s="23" t="s">
        <v>18541</v>
      </c>
      <c r="R3616" s="22"/>
      <c r="S3616" s="33"/>
      <c r="T3616" s="26"/>
      <c r="U3616" s="26"/>
      <c r="V3616" s="22"/>
      <c r="W3616" s="27"/>
      <c r="X3616" s="8"/>
      <c r="Y3616" s="8"/>
      <c r="Z3616" s="8"/>
      <c r="AA3616" s="8"/>
      <c r="AB3616" s="8"/>
      <c r="AC3616" s="8"/>
      <c r="AD3616" s="8"/>
      <c r="AE3616" s="8"/>
      <c r="AF3616" s="8"/>
      <c r="AG3616" s="8"/>
      <c r="AH3616" s="8"/>
      <c r="AI3616" s="8"/>
      <c r="AJ3616" s="8"/>
      <c r="AK3616" s="8"/>
    </row>
    <row r="3617" spans="1:37" ht="210.75">
      <c r="A3617" s="18">
        <v>7610</v>
      </c>
      <c r="B3617" s="19"/>
      <c r="C3617" s="28" t="s">
        <v>210</v>
      </c>
      <c r="D3617" s="28" t="s">
        <v>24334</v>
      </c>
      <c r="E3617" s="22"/>
      <c r="F3617" s="22"/>
      <c r="G3617" s="22"/>
      <c r="H3617" s="23">
        <v>0</v>
      </c>
      <c r="I3617" s="22"/>
      <c r="J3617" s="23" t="s">
        <v>18202</v>
      </c>
      <c r="K3617" s="31">
        <v>43313</v>
      </c>
      <c r="L3617" s="23" t="s">
        <v>35</v>
      </c>
      <c r="M3617" s="22"/>
      <c r="N3617" s="22"/>
      <c r="O3617" s="22"/>
      <c r="P3617" s="24"/>
      <c r="Q3617" s="23" t="s">
        <v>18541</v>
      </c>
      <c r="R3617" s="22"/>
      <c r="S3617" s="33"/>
      <c r="T3617" s="26"/>
      <c r="U3617" s="26"/>
      <c r="V3617" s="22"/>
      <c r="W3617" s="27"/>
      <c r="X3617" s="8"/>
      <c r="Y3617" s="8"/>
      <c r="Z3617" s="8"/>
      <c r="AA3617" s="8"/>
      <c r="AB3617" s="8"/>
      <c r="AC3617" s="8"/>
      <c r="AD3617" s="8"/>
      <c r="AE3617" s="8"/>
      <c r="AF3617" s="8"/>
      <c r="AG3617" s="8"/>
      <c r="AH3617" s="8"/>
      <c r="AI3617" s="8"/>
      <c r="AJ3617" s="8"/>
      <c r="AK3617" s="8"/>
    </row>
    <row r="3618" spans="1:37" ht="270.75">
      <c r="A3618" s="18">
        <v>7611</v>
      </c>
      <c r="B3618" s="19"/>
      <c r="C3618" s="28" t="s">
        <v>210</v>
      </c>
      <c r="D3618" s="28" t="s">
        <v>24335</v>
      </c>
      <c r="E3618" s="22"/>
      <c r="F3618" s="22"/>
      <c r="G3618" s="22"/>
      <c r="H3618" s="23">
        <v>0</v>
      </c>
      <c r="I3618" s="22"/>
      <c r="J3618" s="23" t="s">
        <v>18202</v>
      </c>
      <c r="K3618" s="31">
        <v>43313</v>
      </c>
      <c r="L3618" s="23" t="s">
        <v>35</v>
      </c>
      <c r="M3618" s="22"/>
      <c r="N3618" s="22"/>
      <c r="O3618" s="22"/>
      <c r="P3618" s="24"/>
      <c r="Q3618" s="23" t="s">
        <v>18541</v>
      </c>
      <c r="R3618" s="22"/>
      <c r="S3618" s="33"/>
      <c r="T3618" s="26"/>
      <c r="U3618" s="26"/>
      <c r="V3618" s="22"/>
      <c r="W3618" s="27"/>
      <c r="X3618" s="8"/>
      <c r="Y3618" s="8"/>
      <c r="Z3618" s="8"/>
      <c r="AA3618" s="8"/>
      <c r="AB3618" s="8"/>
      <c r="AC3618" s="8"/>
      <c r="AD3618" s="8"/>
      <c r="AE3618" s="8"/>
      <c r="AF3618" s="8"/>
      <c r="AG3618" s="8"/>
      <c r="AH3618" s="8"/>
      <c r="AI3618" s="8"/>
      <c r="AJ3618" s="8"/>
      <c r="AK3618" s="8"/>
    </row>
    <row r="3619" spans="1:37" ht="345.75">
      <c r="A3619" s="18">
        <v>7612</v>
      </c>
      <c r="B3619" s="19"/>
      <c r="C3619" s="28" t="s">
        <v>210</v>
      </c>
      <c r="D3619" s="28" t="s">
        <v>24336</v>
      </c>
      <c r="E3619" s="22"/>
      <c r="F3619" s="22"/>
      <c r="G3619" s="22"/>
      <c r="H3619" s="23">
        <v>0</v>
      </c>
      <c r="I3619" s="22"/>
      <c r="J3619" s="23" t="s">
        <v>18202</v>
      </c>
      <c r="K3619" s="31">
        <v>43313</v>
      </c>
      <c r="L3619" s="23" t="s">
        <v>35</v>
      </c>
      <c r="M3619" s="22"/>
      <c r="N3619" s="22"/>
      <c r="O3619" s="22"/>
      <c r="P3619" s="24"/>
      <c r="Q3619" s="23" t="s">
        <v>18541</v>
      </c>
      <c r="R3619" s="22"/>
      <c r="S3619" s="33"/>
      <c r="T3619" s="26"/>
      <c r="U3619" s="26"/>
      <c r="V3619" s="22"/>
      <c r="W3619" s="27"/>
      <c r="X3619" s="8"/>
      <c r="Y3619" s="8"/>
      <c r="Z3619" s="8"/>
      <c r="AA3619" s="8"/>
      <c r="AB3619" s="8"/>
      <c r="AC3619" s="8"/>
      <c r="AD3619" s="8"/>
      <c r="AE3619" s="8"/>
      <c r="AF3619" s="8"/>
      <c r="AG3619" s="8"/>
      <c r="AH3619" s="8"/>
      <c r="AI3619" s="8"/>
      <c r="AJ3619" s="8"/>
      <c r="AK3619" s="8"/>
    </row>
    <row r="3620" spans="1:37" ht="330.75">
      <c r="A3620" s="18">
        <v>7613</v>
      </c>
      <c r="B3620" s="19"/>
      <c r="C3620" s="28" t="s">
        <v>210</v>
      </c>
      <c r="D3620" s="28" t="s">
        <v>24337</v>
      </c>
      <c r="E3620" s="22"/>
      <c r="F3620" s="22"/>
      <c r="G3620" s="22"/>
      <c r="H3620" s="23">
        <v>0</v>
      </c>
      <c r="I3620" s="22"/>
      <c r="J3620" s="23" t="s">
        <v>18202</v>
      </c>
      <c r="K3620" s="31">
        <v>43313</v>
      </c>
      <c r="L3620" s="23" t="s">
        <v>35</v>
      </c>
      <c r="M3620" s="22"/>
      <c r="N3620" s="22"/>
      <c r="O3620" s="22"/>
      <c r="P3620" s="24"/>
      <c r="Q3620" s="23" t="s">
        <v>18541</v>
      </c>
      <c r="R3620" s="22"/>
      <c r="S3620" s="33"/>
      <c r="T3620" s="26"/>
      <c r="U3620" s="26"/>
      <c r="V3620" s="22"/>
      <c r="W3620" s="27"/>
      <c r="X3620" s="8"/>
      <c r="Y3620" s="8"/>
      <c r="Z3620" s="8"/>
      <c r="AA3620" s="8"/>
      <c r="AB3620" s="8"/>
      <c r="AC3620" s="8"/>
      <c r="AD3620" s="8"/>
      <c r="AE3620" s="8"/>
      <c r="AF3620" s="8"/>
      <c r="AG3620" s="8"/>
      <c r="AH3620" s="8"/>
      <c r="AI3620" s="8"/>
      <c r="AJ3620" s="8"/>
      <c r="AK3620" s="8"/>
    </row>
    <row r="3621" spans="1:37" ht="390.75">
      <c r="A3621" s="18">
        <v>7614</v>
      </c>
      <c r="B3621" s="19"/>
      <c r="C3621" s="28" t="s">
        <v>210</v>
      </c>
      <c r="D3621" s="28" t="s">
        <v>24338</v>
      </c>
      <c r="E3621" s="22"/>
      <c r="F3621" s="22"/>
      <c r="G3621" s="22"/>
      <c r="H3621" s="23">
        <v>0</v>
      </c>
      <c r="I3621" s="22"/>
      <c r="J3621" s="23" t="s">
        <v>18202</v>
      </c>
      <c r="K3621" s="31">
        <v>43313</v>
      </c>
      <c r="L3621" s="23" t="s">
        <v>35</v>
      </c>
      <c r="M3621" s="22"/>
      <c r="N3621" s="22"/>
      <c r="O3621" s="22"/>
      <c r="P3621" s="24"/>
      <c r="Q3621" s="23" t="s">
        <v>18541</v>
      </c>
      <c r="R3621" s="22"/>
      <c r="S3621" s="33"/>
      <c r="T3621" s="26"/>
      <c r="U3621" s="26"/>
      <c r="V3621" s="22"/>
      <c r="W3621" s="27"/>
      <c r="X3621" s="8"/>
      <c r="Y3621" s="8"/>
      <c r="Z3621" s="8"/>
      <c r="AA3621" s="8"/>
      <c r="AB3621" s="8"/>
      <c r="AC3621" s="8"/>
      <c r="AD3621" s="8"/>
      <c r="AE3621" s="8"/>
      <c r="AF3621" s="8"/>
      <c r="AG3621" s="8"/>
      <c r="AH3621" s="8"/>
      <c r="AI3621" s="8"/>
      <c r="AJ3621" s="8"/>
      <c r="AK3621" s="8"/>
    </row>
    <row r="3622" spans="1:37" ht="315.75">
      <c r="A3622" s="18">
        <v>7615</v>
      </c>
      <c r="B3622" s="19"/>
      <c r="C3622" s="28" t="s">
        <v>210</v>
      </c>
      <c r="D3622" s="28" t="s">
        <v>24339</v>
      </c>
      <c r="E3622" s="22"/>
      <c r="F3622" s="22"/>
      <c r="G3622" s="22"/>
      <c r="H3622" s="23">
        <v>0</v>
      </c>
      <c r="I3622" s="22"/>
      <c r="J3622" s="23" t="s">
        <v>18202</v>
      </c>
      <c r="K3622" s="31">
        <v>43313</v>
      </c>
      <c r="L3622" s="23" t="s">
        <v>35</v>
      </c>
      <c r="M3622" s="22"/>
      <c r="N3622" s="22"/>
      <c r="O3622" s="22"/>
      <c r="P3622" s="24"/>
      <c r="Q3622" s="23" t="s">
        <v>18541</v>
      </c>
      <c r="R3622" s="22"/>
      <c r="S3622" s="33"/>
      <c r="T3622" s="26"/>
      <c r="U3622" s="26"/>
      <c r="V3622" s="22"/>
      <c r="W3622" s="27"/>
      <c r="X3622" s="8"/>
      <c r="Y3622" s="8"/>
      <c r="Z3622" s="8"/>
      <c r="AA3622" s="8"/>
      <c r="AB3622" s="8"/>
      <c r="AC3622" s="8"/>
      <c r="AD3622" s="8"/>
      <c r="AE3622" s="8"/>
      <c r="AF3622" s="8"/>
      <c r="AG3622" s="8"/>
      <c r="AH3622" s="8"/>
      <c r="AI3622" s="8"/>
      <c r="AJ3622" s="8"/>
      <c r="AK3622" s="8"/>
    </row>
    <row r="3623" spans="1:37" ht="330.75">
      <c r="A3623" s="18">
        <v>7616</v>
      </c>
      <c r="B3623" s="19"/>
      <c r="C3623" s="28" t="s">
        <v>210</v>
      </c>
      <c r="D3623" s="28" t="s">
        <v>24340</v>
      </c>
      <c r="E3623" s="22"/>
      <c r="F3623" s="22"/>
      <c r="G3623" s="22"/>
      <c r="H3623" s="23">
        <v>0</v>
      </c>
      <c r="I3623" s="22"/>
      <c r="J3623" s="23" t="s">
        <v>18202</v>
      </c>
      <c r="K3623" s="31">
        <v>43313</v>
      </c>
      <c r="L3623" s="23" t="s">
        <v>35</v>
      </c>
      <c r="M3623" s="22"/>
      <c r="N3623" s="22"/>
      <c r="O3623" s="22"/>
      <c r="P3623" s="24"/>
      <c r="Q3623" s="23" t="s">
        <v>18541</v>
      </c>
      <c r="R3623" s="22"/>
      <c r="S3623" s="33"/>
      <c r="T3623" s="26"/>
      <c r="U3623" s="26"/>
      <c r="V3623" s="22"/>
      <c r="W3623" s="27"/>
      <c r="X3623" s="8"/>
      <c r="Y3623" s="8"/>
      <c r="Z3623" s="8"/>
      <c r="AA3623" s="8"/>
      <c r="AB3623" s="8"/>
      <c r="AC3623" s="8"/>
      <c r="AD3623" s="8"/>
      <c r="AE3623" s="8"/>
      <c r="AF3623" s="8"/>
      <c r="AG3623" s="8"/>
      <c r="AH3623" s="8"/>
      <c r="AI3623" s="8"/>
      <c r="AJ3623" s="8"/>
      <c r="AK3623" s="8"/>
    </row>
    <row r="3624" spans="1:37" ht="345.75">
      <c r="A3624" s="18">
        <v>7617</v>
      </c>
      <c r="B3624" s="19"/>
      <c r="C3624" s="28" t="s">
        <v>210</v>
      </c>
      <c r="D3624" s="28" t="s">
        <v>24341</v>
      </c>
      <c r="E3624" s="22"/>
      <c r="F3624" s="22"/>
      <c r="G3624" s="22"/>
      <c r="H3624" s="23">
        <v>0</v>
      </c>
      <c r="I3624" s="22"/>
      <c r="J3624" s="23" t="s">
        <v>18202</v>
      </c>
      <c r="K3624" s="31">
        <v>43313</v>
      </c>
      <c r="L3624" s="23" t="s">
        <v>35</v>
      </c>
      <c r="M3624" s="22"/>
      <c r="N3624" s="22"/>
      <c r="O3624" s="22"/>
      <c r="P3624" s="24"/>
      <c r="Q3624" s="23" t="s">
        <v>18541</v>
      </c>
      <c r="R3624" s="22"/>
      <c r="S3624" s="33"/>
      <c r="T3624" s="26"/>
      <c r="U3624" s="26"/>
      <c r="V3624" s="22"/>
      <c r="W3624" s="27"/>
      <c r="X3624" s="8"/>
      <c r="Y3624" s="8"/>
      <c r="Z3624" s="8"/>
      <c r="AA3624" s="8"/>
      <c r="AB3624" s="8"/>
      <c r="AC3624" s="8"/>
      <c r="AD3624" s="8"/>
      <c r="AE3624" s="8"/>
      <c r="AF3624" s="8"/>
      <c r="AG3624" s="8"/>
      <c r="AH3624" s="8"/>
      <c r="AI3624" s="8"/>
      <c r="AJ3624" s="8"/>
      <c r="AK3624" s="8"/>
    </row>
    <row r="3625" spans="1:37" ht="180.75">
      <c r="A3625" s="18">
        <v>7618</v>
      </c>
      <c r="B3625" s="19"/>
      <c r="C3625" s="28" t="s">
        <v>210</v>
      </c>
      <c r="D3625" s="28" t="s">
        <v>24342</v>
      </c>
      <c r="E3625" s="22"/>
      <c r="F3625" s="22"/>
      <c r="G3625" s="22"/>
      <c r="H3625" s="23">
        <v>0</v>
      </c>
      <c r="I3625" s="22"/>
      <c r="J3625" s="23" t="s">
        <v>18202</v>
      </c>
      <c r="K3625" s="31">
        <v>43313</v>
      </c>
      <c r="L3625" s="23" t="s">
        <v>35</v>
      </c>
      <c r="M3625" s="22"/>
      <c r="N3625" s="22"/>
      <c r="O3625" s="22"/>
      <c r="P3625" s="24"/>
      <c r="Q3625" s="23" t="s">
        <v>18541</v>
      </c>
      <c r="R3625" s="22"/>
      <c r="S3625" s="33"/>
      <c r="T3625" s="26"/>
      <c r="U3625" s="26"/>
      <c r="V3625" s="22"/>
      <c r="W3625" s="27"/>
      <c r="X3625" s="8"/>
      <c r="Y3625" s="8"/>
      <c r="Z3625" s="8"/>
      <c r="AA3625" s="8"/>
      <c r="AB3625" s="8"/>
      <c r="AC3625" s="8"/>
      <c r="AD3625" s="8"/>
      <c r="AE3625" s="8"/>
      <c r="AF3625" s="8"/>
      <c r="AG3625" s="8"/>
      <c r="AH3625" s="8"/>
      <c r="AI3625" s="8"/>
      <c r="AJ3625" s="8"/>
      <c r="AK3625" s="8"/>
    </row>
    <row r="3626" spans="1:37" ht="225.75">
      <c r="A3626" s="18">
        <v>7619</v>
      </c>
      <c r="B3626" s="19"/>
      <c r="C3626" s="28" t="s">
        <v>210</v>
      </c>
      <c r="D3626" s="28" t="s">
        <v>24343</v>
      </c>
      <c r="E3626" s="22"/>
      <c r="F3626" s="22"/>
      <c r="G3626" s="22"/>
      <c r="H3626" s="23">
        <v>0</v>
      </c>
      <c r="I3626" s="22"/>
      <c r="J3626" s="23" t="s">
        <v>18202</v>
      </c>
      <c r="K3626" s="31">
        <v>43313</v>
      </c>
      <c r="L3626" s="23" t="s">
        <v>35</v>
      </c>
      <c r="M3626" s="22"/>
      <c r="N3626" s="22"/>
      <c r="O3626" s="22"/>
      <c r="P3626" s="24"/>
      <c r="Q3626" s="23" t="s">
        <v>18541</v>
      </c>
      <c r="R3626" s="22"/>
      <c r="S3626" s="33"/>
      <c r="T3626" s="26"/>
      <c r="U3626" s="26"/>
      <c r="V3626" s="22"/>
      <c r="W3626" s="27"/>
      <c r="X3626" s="8"/>
      <c r="Y3626" s="8"/>
      <c r="Z3626" s="8"/>
      <c r="AA3626" s="8"/>
      <c r="AB3626" s="8"/>
      <c r="AC3626" s="8"/>
      <c r="AD3626" s="8"/>
      <c r="AE3626" s="8"/>
      <c r="AF3626" s="8"/>
      <c r="AG3626" s="8"/>
      <c r="AH3626" s="8"/>
      <c r="AI3626" s="8"/>
      <c r="AJ3626" s="8"/>
      <c r="AK3626" s="8"/>
    </row>
    <row r="3627" spans="1:37" ht="255.75">
      <c r="A3627" s="18">
        <v>7620</v>
      </c>
      <c r="B3627" s="19"/>
      <c r="C3627" s="28" t="s">
        <v>210</v>
      </c>
      <c r="D3627" s="28" t="s">
        <v>24344</v>
      </c>
      <c r="E3627" s="22"/>
      <c r="F3627" s="22"/>
      <c r="G3627" s="22"/>
      <c r="H3627" s="23">
        <v>0</v>
      </c>
      <c r="I3627" s="22"/>
      <c r="J3627" s="23" t="s">
        <v>18202</v>
      </c>
      <c r="K3627" s="31">
        <v>43313</v>
      </c>
      <c r="L3627" s="23" t="s">
        <v>35</v>
      </c>
      <c r="M3627" s="22"/>
      <c r="N3627" s="22"/>
      <c r="O3627" s="22"/>
      <c r="P3627" s="24"/>
      <c r="Q3627" s="23" t="s">
        <v>18541</v>
      </c>
      <c r="R3627" s="22"/>
      <c r="S3627" s="33"/>
      <c r="T3627" s="26"/>
      <c r="U3627" s="26"/>
      <c r="V3627" s="22"/>
      <c r="W3627" s="27"/>
      <c r="X3627" s="8"/>
      <c r="Y3627" s="8"/>
      <c r="Z3627" s="8"/>
      <c r="AA3627" s="8"/>
      <c r="AB3627" s="8"/>
      <c r="AC3627" s="8"/>
      <c r="AD3627" s="8"/>
      <c r="AE3627" s="8"/>
      <c r="AF3627" s="8"/>
      <c r="AG3627" s="8"/>
      <c r="AH3627" s="8"/>
      <c r="AI3627" s="8"/>
      <c r="AJ3627" s="8"/>
      <c r="AK3627" s="8"/>
    </row>
    <row r="3628" spans="1:37" ht="390.75">
      <c r="A3628" s="18">
        <v>7621</v>
      </c>
      <c r="B3628" s="19"/>
      <c r="C3628" s="28" t="s">
        <v>210</v>
      </c>
      <c r="D3628" s="28" t="s">
        <v>24345</v>
      </c>
      <c r="E3628" s="22"/>
      <c r="F3628" s="22"/>
      <c r="G3628" s="22"/>
      <c r="H3628" s="23">
        <v>0</v>
      </c>
      <c r="I3628" s="22"/>
      <c r="J3628" s="23" t="s">
        <v>18202</v>
      </c>
      <c r="K3628" s="31">
        <v>43313</v>
      </c>
      <c r="L3628" s="23" t="s">
        <v>35</v>
      </c>
      <c r="M3628" s="22"/>
      <c r="N3628" s="22"/>
      <c r="O3628" s="22"/>
      <c r="P3628" s="24"/>
      <c r="Q3628" s="23" t="s">
        <v>18541</v>
      </c>
      <c r="R3628" s="22"/>
      <c r="S3628" s="33"/>
      <c r="T3628" s="26"/>
      <c r="U3628" s="26"/>
      <c r="V3628" s="22"/>
      <c r="W3628" s="27"/>
      <c r="X3628" s="8"/>
      <c r="Y3628" s="8"/>
      <c r="Z3628" s="8"/>
      <c r="AA3628" s="8"/>
      <c r="AB3628" s="8"/>
      <c r="AC3628" s="8"/>
      <c r="AD3628" s="8"/>
      <c r="AE3628" s="8"/>
      <c r="AF3628" s="8"/>
      <c r="AG3628" s="8"/>
      <c r="AH3628" s="8"/>
      <c r="AI3628" s="8"/>
      <c r="AJ3628" s="8"/>
      <c r="AK3628" s="8"/>
    </row>
    <row r="3629" spans="1:37" ht="345.75">
      <c r="A3629" s="18">
        <v>7622</v>
      </c>
      <c r="B3629" s="19"/>
      <c r="C3629" s="28" t="s">
        <v>210</v>
      </c>
      <c r="D3629" s="28" t="s">
        <v>24346</v>
      </c>
      <c r="E3629" s="22"/>
      <c r="F3629" s="22"/>
      <c r="G3629" s="22"/>
      <c r="H3629" s="23">
        <v>0</v>
      </c>
      <c r="I3629" s="22"/>
      <c r="J3629" s="23" t="s">
        <v>18202</v>
      </c>
      <c r="K3629" s="31">
        <v>43313</v>
      </c>
      <c r="L3629" s="23" t="s">
        <v>35</v>
      </c>
      <c r="M3629" s="22"/>
      <c r="N3629" s="22"/>
      <c r="O3629" s="22"/>
      <c r="P3629" s="24"/>
      <c r="Q3629" s="23" t="s">
        <v>18541</v>
      </c>
      <c r="R3629" s="22"/>
      <c r="S3629" s="33"/>
      <c r="T3629" s="26"/>
      <c r="U3629" s="26"/>
      <c r="V3629" s="22"/>
      <c r="W3629" s="27"/>
      <c r="X3629" s="8"/>
      <c r="Y3629" s="8"/>
      <c r="Z3629" s="8"/>
      <c r="AA3629" s="8"/>
      <c r="AB3629" s="8"/>
      <c r="AC3629" s="8"/>
      <c r="AD3629" s="8"/>
      <c r="AE3629" s="8"/>
      <c r="AF3629" s="8"/>
      <c r="AG3629" s="8"/>
      <c r="AH3629" s="8"/>
      <c r="AI3629" s="8"/>
      <c r="AJ3629" s="8"/>
      <c r="AK3629" s="8"/>
    </row>
    <row r="3630" spans="1:37" ht="315.75">
      <c r="A3630" s="18">
        <v>7623</v>
      </c>
      <c r="B3630" s="19"/>
      <c r="C3630" s="28" t="s">
        <v>210</v>
      </c>
      <c r="D3630" s="28" t="s">
        <v>24347</v>
      </c>
      <c r="E3630" s="22"/>
      <c r="F3630" s="22"/>
      <c r="G3630" s="22"/>
      <c r="H3630" s="23">
        <v>0</v>
      </c>
      <c r="I3630" s="22"/>
      <c r="J3630" s="23" t="s">
        <v>18202</v>
      </c>
      <c r="K3630" s="31">
        <v>43313</v>
      </c>
      <c r="L3630" s="23" t="s">
        <v>35</v>
      </c>
      <c r="M3630" s="22"/>
      <c r="N3630" s="22"/>
      <c r="O3630" s="22"/>
      <c r="P3630" s="24"/>
      <c r="Q3630" s="23" t="s">
        <v>18541</v>
      </c>
      <c r="R3630" s="22"/>
      <c r="S3630" s="33"/>
      <c r="T3630" s="26"/>
      <c r="U3630" s="26"/>
      <c r="V3630" s="22"/>
      <c r="W3630" s="27"/>
      <c r="X3630" s="8"/>
      <c r="Y3630" s="8"/>
      <c r="Z3630" s="8"/>
      <c r="AA3630" s="8"/>
      <c r="AB3630" s="8"/>
      <c r="AC3630" s="8"/>
      <c r="AD3630" s="8"/>
      <c r="AE3630" s="8"/>
      <c r="AF3630" s="8"/>
      <c r="AG3630" s="8"/>
      <c r="AH3630" s="8"/>
      <c r="AI3630" s="8"/>
      <c r="AJ3630" s="8"/>
      <c r="AK3630" s="8"/>
    </row>
    <row r="3631" spans="1:37" ht="270.75">
      <c r="A3631" s="18">
        <v>7624</v>
      </c>
      <c r="B3631" s="19"/>
      <c r="C3631" s="28" t="s">
        <v>210</v>
      </c>
      <c r="D3631" s="28" t="s">
        <v>24348</v>
      </c>
      <c r="E3631" s="22"/>
      <c r="F3631" s="22"/>
      <c r="G3631" s="22"/>
      <c r="H3631" s="23">
        <v>0</v>
      </c>
      <c r="I3631" s="22"/>
      <c r="J3631" s="23" t="s">
        <v>18202</v>
      </c>
      <c r="K3631" s="31">
        <v>43313</v>
      </c>
      <c r="L3631" s="23" t="s">
        <v>35</v>
      </c>
      <c r="M3631" s="22"/>
      <c r="N3631" s="22"/>
      <c r="O3631" s="22"/>
      <c r="P3631" s="24"/>
      <c r="Q3631" s="23" t="s">
        <v>18541</v>
      </c>
      <c r="R3631" s="22"/>
      <c r="S3631" s="33"/>
      <c r="T3631" s="26"/>
      <c r="U3631" s="26"/>
      <c r="V3631" s="22"/>
      <c r="W3631" s="27"/>
      <c r="X3631" s="8"/>
      <c r="Y3631" s="8"/>
      <c r="Z3631" s="8"/>
      <c r="AA3631" s="8"/>
      <c r="AB3631" s="8"/>
      <c r="AC3631" s="8"/>
      <c r="AD3631" s="8"/>
      <c r="AE3631" s="8"/>
      <c r="AF3631" s="8"/>
      <c r="AG3631" s="8"/>
      <c r="AH3631" s="8"/>
      <c r="AI3631" s="8"/>
      <c r="AJ3631" s="8"/>
      <c r="AK3631" s="8"/>
    </row>
    <row r="3632" spans="1:37" ht="315.75">
      <c r="A3632" s="18">
        <v>7625</v>
      </c>
      <c r="B3632" s="19"/>
      <c r="C3632" s="28" t="s">
        <v>210</v>
      </c>
      <c r="D3632" s="28" t="s">
        <v>24349</v>
      </c>
      <c r="E3632" s="22"/>
      <c r="F3632" s="22"/>
      <c r="G3632" s="22"/>
      <c r="H3632" s="23">
        <v>0</v>
      </c>
      <c r="I3632" s="22"/>
      <c r="J3632" s="23" t="s">
        <v>18202</v>
      </c>
      <c r="K3632" s="31">
        <v>43313</v>
      </c>
      <c r="L3632" s="23" t="s">
        <v>61</v>
      </c>
      <c r="M3632" s="22"/>
      <c r="N3632" s="22"/>
      <c r="O3632" s="22"/>
      <c r="P3632" s="24"/>
      <c r="Q3632" s="23" t="s">
        <v>18541</v>
      </c>
      <c r="R3632" s="22"/>
      <c r="S3632" s="33"/>
      <c r="T3632" s="26"/>
      <c r="U3632" s="26"/>
      <c r="V3632" s="22"/>
      <c r="W3632" s="27"/>
      <c r="X3632" s="8"/>
      <c r="Y3632" s="8"/>
      <c r="Z3632" s="8"/>
      <c r="AA3632" s="8"/>
      <c r="AB3632" s="8"/>
      <c r="AC3632" s="8"/>
      <c r="AD3632" s="8"/>
      <c r="AE3632" s="8"/>
      <c r="AF3632" s="8"/>
      <c r="AG3632" s="8"/>
      <c r="AH3632" s="8"/>
      <c r="AI3632" s="8"/>
      <c r="AJ3632" s="8"/>
      <c r="AK3632" s="8"/>
    </row>
    <row r="3633" spans="1:37" ht="330.75">
      <c r="A3633" s="18">
        <v>7626</v>
      </c>
      <c r="B3633" s="19"/>
      <c r="C3633" s="28" t="s">
        <v>210</v>
      </c>
      <c r="D3633" s="28" t="s">
        <v>24350</v>
      </c>
      <c r="E3633" s="22"/>
      <c r="F3633" s="22"/>
      <c r="G3633" s="22"/>
      <c r="H3633" s="23">
        <v>0</v>
      </c>
      <c r="I3633" s="22"/>
      <c r="J3633" s="23" t="s">
        <v>18202</v>
      </c>
      <c r="K3633" s="31">
        <v>43313</v>
      </c>
      <c r="L3633" s="23" t="s">
        <v>61</v>
      </c>
      <c r="M3633" s="22"/>
      <c r="N3633" s="22"/>
      <c r="O3633" s="22"/>
      <c r="P3633" s="24"/>
      <c r="Q3633" s="23" t="s">
        <v>18541</v>
      </c>
      <c r="R3633" s="22"/>
      <c r="S3633" s="33"/>
      <c r="T3633" s="26"/>
      <c r="U3633" s="26"/>
      <c r="V3633" s="22"/>
      <c r="W3633" s="27"/>
      <c r="X3633" s="8"/>
      <c r="Y3633" s="8"/>
      <c r="Z3633" s="8"/>
      <c r="AA3633" s="8"/>
      <c r="AB3633" s="8"/>
      <c r="AC3633" s="8"/>
      <c r="AD3633" s="8"/>
      <c r="AE3633" s="8"/>
      <c r="AF3633" s="8"/>
      <c r="AG3633" s="8"/>
      <c r="AH3633" s="8"/>
      <c r="AI3633" s="8"/>
      <c r="AJ3633" s="8"/>
      <c r="AK3633" s="8"/>
    </row>
    <row r="3634" spans="1:37" ht="345.75">
      <c r="A3634" s="18">
        <v>7627</v>
      </c>
      <c r="B3634" s="19"/>
      <c r="C3634" s="28" t="s">
        <v>210</v>
      </c>
      <c r="D3634" s="28" t="s">
        <v>24351</v>
      </c>
      <c r="E3634" s="22"/>
      <c r="F3634" s="22"/>
      <c r="G3634" s="22"/>
      <c r="H3634" s="23">
        <v>0</v>
      </c>
      <c r="I3634" s="22"/>
      <c r="J3634" s="23" t="s">
        <v>18202</v>
      </c>
      <c r="K3634" s="31">
        <v>43313</v>
      </c>
      <c r="L3634" s="23" t="s">
        <v>61</v>
      </c>
      <c r="M3634" s="22"/>
      <c r="N3634" s="22"/>
      <c r="O3634" s="22"/>
      <c r="P3634" s="24"/>
      <c r="Q3634" s="23" t="s">
        <v>18541</v>
      </c>
      <c r="R3634" s="22"/>
      <c r="S3634" s="33"/>
      <c r="T3634" s="26"/>
      <c r="U3634" s="26"/>
      <c r="V3634" s="22"/>
      <c r="W3634" s="27"/>
      <c r="X3634" s="8"/>
      <c r="Y3634" s="8"/>
      <c r="Z3634" s="8"/>
      <c r="AA3634" s="8"/>
      <c r="AB3634" s="8"/>
      <c r="AC3634" s="8"/>
      <c r="AD3634" s="8"/>
      <c r="AE3634" s="8"/>
      <c r="AF3634" s="8"/>
      <c r="AG3634" s="8"/>
      <c r="AH3634" s="8"/>
      <c r="AI3634" s="8"/>
      <c r="AJ3634" s="8"/>
      <c r="AK3634" s="8"/>
    </row>
    <row r="3635" spans="1:37" ht="405.75">
      <c r="A3635" s="18">
        <v>7628</v>
      </c>
      <c r="B3635" s="19"/>
      <c r="C3635" s="28" t="s">
        <v>210</v>
      </c>
      <c r="D3635" s="28" t="s">
        <v>24352</v>
      </c>
      <c r="E3635" s="22"/>
      <c r="F3635" s="22"/>
      <c r="G3635" s="22"/>
      <c r="H3635" s="23">
        <v>0</v>
      </c>
      <c r="I3635" s="22"/>
      <c r="J3635" s="23" t="s">
        <v>18202</v>
      </c>
      <c r="K3635" s="31">
        <v>43313</v>
      </c>
      <c r="L3635" s="23" t="s">
        <v>61</v>
      </c>
      <c r="M3635" s="22"/>
      <c r="N3635" s="22"/>
      <c r="O3635" s="22"/>
      <c r="P3635" s="24"/>
      <c r="Q3635" s="23" t="s">
        <v>18541</v>
      </c>
      <c r="R3635" s="22"/>
      <c r="S3635" s="33"/>
      <c r="T3635" s="26"/>
      <c r="U3635" s="26"/>
      <c r="V3635" s="22"/>
      <c r="W3635" s="27"/>
      <c r="X3635" s="8"/>
      <c r="Y3635" s="8"/>
      <c r="Z3635" s="8"/>
      <c r="AA3635" s="8"/>
      <c r="AB3635" s="8"/>
      <c r="AC3635" s="8"/>
      <c r="AD3635" s="8"/>
      <c r="AE3635" s="8"/>
      <c r="AF3635" s="8"/>
      <c r="AG3635" s="8"/>
      <c r="AH3635" s="8"/>
      <c r="AI3635" s="8"/>
      <c r="AJ3635" s="8"/>
      <c r="AK3635" s="8"/>
    </row>
    <row r="3636" spans="1:37" ht="210.75">
      <c r="A3636" s="18">
        <v>7653</v>
      </c>
      <c r="B3636" s="19"/>
      <c r="C3636" s="28" t="s">
        <v>24353</v>
      </c>
      <c r="D3636" s="28" t="s">
        <v>24354</v>
      </c>
      <c r="E3636" s="22"/>
      <c r="F3636" s="22"/>
      <c r="G3636" s="22"/>
      <c r="H3636" s="23">
        <v>0</v>
      </c>
      <c r="I3636" s="22"/>
      <c r="J3636" s="23" t="s">
        <v>18202</v>
      </c>
      <c r="K3636" s="31">
        <v>43313</v>
      </c>
      <c r="L3636" s="23" t="s">
        <v>61</v>
      </c>
      <c r="M3636" s="22"/>
      <c r="N3636" s="22"/>
      <c r="O3636" s="22"/>
      <c r="P3636" s="24"/>
      <c r="Q3636" s="23" t="s">
        <v>18377</v>
      </c>
      <c r="R3636" s="22"/>
      <c r="S3636" s="25"/>
      <c r="T3636" s="26"/>
      <c r="U3636" s="26"/>
      <c r="V3636" s="22"/>
      <c r="W3636" s="27"/>
      <c r="X3636" s="8"/>
      <c r="Y3636" s="8"/>
      <c r="Z3636" s="8"/>
      <c r="AA3636" s="8"/>
      <c r="AB3636" s="8"/>
      <c r="AC3636" s="8"/>
      <c r="AD3636" s="8"/>
      <c r="AE3636" s="8"/>
      <c r="AF3636" s="8"/>
      <c r="AG3636" s="8"/>
      <c r="AH3636" s="8"/>
      <c r="AI3636" s="8"/>
      <c r="AJ3636" s="8"/>
      <c r="AK3636" s="8"/>
    </row>
    <row r="3637" spans="1:37" ht="409.6">
      <c r="A3637" s="18">
        <v>7655</v>
      </c>
      <c r="B3637" s="19"/>
      <c r="C3637" s="28" t="s">
        <v>24355</v>
      </c>
      <c r="D3637" s="21"/>
      <c r="E3637" s="22"/>
      <c r="F3637" s="22"/>
      <c r="G3637" s="22"/>
      <c r="H3637" s="23">
        <v>0</v>
      </c>
      <c r="I3637" s="22"/>
      <c r="J3637" s="23" t="s">
        <v>18202</v>
      </c>
      <c r="K3637" s="22"/>
      <c r="L3637" s="23" t="s">
        <v>22554</v>
      </c>
      <c r="M3637" s="23">
        <v>2017</v>
      </c>
      <c r="N3637" s="22"/>
      <c r="O3637" s="22"/>
      <c r="P3637" s="24"/>
      <c r="Q3637" s="23" t="s">
        <v>20</v>
      </c>
      <c r="R3637" s="23" t="s">
        <v>21</v>
      </c>
      <c r="S3637" s="25"/>
      <c r="T3637" s="26"/>
      <c r="U3637" s="26"/>
      <c r="V3637" s="22"/>
      <c r="W3637" s="27"/>
      <c r="X3637" s="8"/>
      <c r="Y3637" s="8"/>
      <c r="Z3637" s="8"/>
      <c r="AA3637" s="8"/>
      <c r="AB3637" s="8"/>
      <c r="AC3637" s="8"/>
      <c r="AD3637" s="8"/>
      <c r="AE3637" s="8"/>
      <c r="AF3637" s="8"/>
      <c r="AG3637" s="8"/>
      <c r="AH3637" s="8"/>
      <c r="AI3637" s="8"/>
      <c r="AJ3637" s="8"/>
      <c r="AK3637" s="8"/>
    </row>
    <row r="3638" spans="1:37" ht="409.6">
      <c r="A3638" s="18">
        <v>7656</v>
      </c>
      <c r="B3638" s="19"/>
      <c r="C3638" s="28" t="s">
        <v>24356</v>
      </c>
      <c r="D3638" s="21"/>
      <c r="E3638" s="22"/>
      <c r="F3638" s="22"/>
      <c r="G3638" s="22"/>
      <c r="H3638" s="23">
        <v>0</v>
      </c>
      <c r="I3638" s="22"/>
      <c r="J3638" s="23" t="s">
        <v>18202</v>
      </c>
      <c r="K3638" s="22"/>
      <c r="L3638" s="23" t="s">
        <v>22554</v>
      </c>
      <c r="M3638" s="23">
        <v>2017</v>
      </c>
      <c r="N3638" s="22"/>
      <c r="O3638" s="22"/>
      <c r="P3638" s="24"/>
      <c r="Q3638" s="23" t="s">
        <v>20</v>
      </c>
      <c r="R3638" s="23" t="s">
        <v>21</v>
      </c>
      <c r="S3638" s="25"/>
      <c r="T3638" s="26"/>
      <c r="U3638" s="26"/>
      <c r="V3638" s="22"/>
      <c r="W3638" s="27"/>
      <c r="X3638" s="8"/>
      <c r="Y3638" s="8"/>
      <c r="Z3638" s="8"/>
      <c r="AA3638" s="8"/>
      <c r="AB3638" s="8"/>
      <c r="AC3638" s="8"/>
      <c r="AD3638" s="8"/>
      <c r="AE3638" s="8"/>
      <c r="AF3638" s="8"/>
      <c r="AG3638" s="8"/>
      <c r="AH3638" s="8"/>
      <c r="AI3638" s="8"/>
      <c r="AJ3638" s="8"/>
      <c r="AK3638" s="8"/>
    </row>
    <row r="3639" spans="1:37" ht="409.6">
      <c r="A3639" s="18">
        <v>7657</v>
      </c>
      <c r="B3639" s="19"/>
      <c r="C3639" s="28" t="s">
        <v>24357</v>
      </c>
      <c r="D3639" s="21"/>
      <c r="E3639" s="22"/>
      <c r="F3639" s="22"/>
      <c r="G3639" s="22"/>
      <c r="H3639" s="23">
        <v>0</v>
      </c>
      <c r="I3639" s="22"/>
      <c r="J3639" s="23" t="s">
        <v>18202</v>
      </c>
      <c r="K3639" s="22"/>
      <c r="L3639" s="23" t="s">
        <v>22554</v>
      </c>
      <c r="M3639" s="23">
        <v>2017</v>
      </c>
      <c r="N3639" s="22"/>
      <c r="O3639" s="22"/>
      <c r="P3639" s="24"/>
      <c r="Q3639" s="23" t="s">
        <v>20</v>
      </c>
      <c r="R3639" s="23" t="s">
        <v>21</v>
      </c>
      <c r="S3639" s="25"/>
      <c r="T3639" s="26"/>
      <c r="U3639" s="26"/>
      <c r="V3639" s="22"/>
      <c r="W3639" s="27"/>
      <c r="X3639" s="8"/>
      <c r="Y3639" s="8"/>
      <c r="Z3639" s="8"/>
      <c r="AA3639" s="8"/>
      <c r="AB3639" s="8"/>
      <c r="AC3639" s="8"/>
      <c r="AD3639" s="8"/>
      <c r="AE3639" s="8"/>
      <c r="AF3639" s="8"/>
      <c r="AG3639" s="8"/>
      <c r="AH3639" s="8"/>
      <c r="AI3639" s="8"/>
      <c r="AJ3639" s="8"/>
      <c r="AK3639" s="8"/>
    </row>
    <row r="3640" spans="1:37" ht="409.6">
      <c r="A3640" s="18">
        <v>7658</v>
      </c>
      <c r="B3640" s="19"/>
      <c r="C3640" s="28" t="s">
        <v>24358</v>
      </c>
      <c r="D3640" s="21"/>
      <c r="E3640" s="22"/>
      <c r="F3640" s="22"/>
      <c r="G3640" s="22"/>
      <c r="H3640" s="23">
        <v>0</v>
      </c>
      <c r="I3640" s="22"/>
      <c r="J3640" s="23" t="s">
        <v>18202</v>
      </c>
      <c r="K3640" s="22"/>
      <c r="L3640" s="23" t="s">
        <v>22554</v>
      </c>
      <c r="M3640" s="23">
        <v>2017</v>
      </c>
      <c r="N3640" s="22"/>
      <c r="O3640" s="22"/>
      <c r="P3640" s="24"/>
      <c r="Q3640" s="23" t="s">
        <v>20</v>
      </c>
      <c r="R3640" s="23" t="s">
        <v>21</v>
      </c>
      <c r="S3640" s="25"/>
      <c r="T3640" s="26"/>
      <c r="U3640" s="26"/>
      <c r="V3640" s="22"/>
      <c r="W3640" s="27"/>
      <c r="X3640" s="8"/>
      <c r="Y3640" s="8"/>
      <c r="Z3640" s="8"/>
      <c r="AA3640" s="8"/>
      <c r="AB3640" s="8"/>
      <c r="AC3640" s="8"/>
      <c r="AD3640" s="8"/>
      <c r="AE3640" s="8"/>
      <c r="AF3640" s="8"/>
      <c r="AG3640" s="8"/>
      <c r="AH3640" s="8"/>
      <c r="AI3640" s="8"/>
      <c r="AJ3640" s="8"/>
      <c r="AK3640" s="8"/>
    </row>
    <row r="3641" spans="1:37" ht="150.75">
      <c r="A3641" s="18">
        <v>7659</v>
      </c>
      <c r="B3641" s="19"/>
      <c r="C3641" s="28" t="s">
        <v>24359</v>
      </c>
      <c r="D3641" s="28" t="s">
        <v>24360</v>
      </c>
      <c r="E3641" s="22"/>
      <c r="F3641" s="22"/>
      <c r="G3641" s="22"/>
      <c r="H3641" s="23">
        <v>0</v>
      </c>
      <c r="I3641" s="22"/>
      <c r="J3641" s="23" t="s">
        <v>18202</v>
      </c>
      <c r="K3641" s="22"/>
      <c r="L3641" s="23" t="s">
        <v>17409</v>
      </c>
      <c r="M3641" s="22"/>
      <c r="N3641" s="22"/>
      <c r="O3641" s="22"/>
      <c r="P3641" s="24"/>
      <c r="Q3641" s="22"/>
      <c r="R3641" s="23" t="s">
        <v>22404</v>
      </c>
      <c r="S3641" s="25"/>
      <c r="T3641" s="26"/>
      <c r="U3641" s="32" t="s">
        <v>545</v>
      </c>
      <c r="V3641" s="22"/>
      <c r="W3641" s="27"/>
      <c r="X3641" s="8"/>
      <c r="Y3641" s="8"/>
      <c r="Z3641" s="8"/>
      <c r="AA3641" s="8"/>
      <c r="AB3641" s="8"/>
      <c r="AC3641" s="8"/>
      <c r="AD3641" s="8"/>
      <c r="AE3641" s="8"/>
      <c r="AF3641" s="8"/>
      <c r="AG3641" s="8"/>
      <c r="AH3641" s="8"/>
      <c r="AI3641" s="8"/>
      <c r="AJ3641" s="8"/>
      <c r="AK3641" s="8"/>
    </row>
    <row r="3642" spans="1:37" ht="375.75">
      <c r="A3642" s="18">
        <v>7662</v>
      </c>
      <c r="B3642" s="19"/>
      <c r="C3642" s="28" t="s">
        <v>24361</v>
      </c>
      <c r="D3642" s="28" t="s">
        <v>24362</v>
      </c>
      <c r="E3642" s="22"/>
      <c r="F3642" s="22"/>
      <c r="G3642" s="22"/>
      <c r="H3642" s="23">
        <v>0</v>
      </c>
      <c r="I3642" s="22"/>
      <c r="J3642" s="23" t="s">
        <v>18202</v>
      </c>
      <c r="K3642" s="31">
        <v>43313</v>
      </c>
      <c r="L3642" s="23" t="s">
        <v>61</v>
      </c>
      <c r="M3642" s="22"/>
      <c r="N3642" s="22"/>
      <c r="O3642" s="22"/>
      <c r="P3642" s="24"/>
      <c r="Q3642" s="23" t="s">
        <v>18377</v>
      </c>
      <c r="R3642" s="22"/>
      <c r="S3642" s="25"/>
      <c r="T3642" s="26"/>
      <c r="U3642" s="26"/>
      <c r="V3642" s="22"/>
      <c r="W3642" s="27"/>
      <c r="X3642" s="8"/>
      <c r="Y3642" s="8"/>
      <c r="Z3642" s="8"/>
      <c r="AA3642" s="8"/>
      <c r="AB3642" s="8"/>
      <c r="AC3642" s="8"/>
      <c r="AD3642" s="8"/>
      <c r="AE3642" s="8"/>
      <c r="AF3642" s="8"/>
      <c r="AG3642" s="8"/>
      <c r="AH3642" s="8"/>
      <c r="AI3642" s="8"/>
      <c r="AJ3642" s="8"/>
      <c r="AK3642" s="8"/>
    </row>
    <row r="3643" spans="1:37" ht="409.6">
      <c r="A3643" s="18">
        <v>7663</v>
      </c>
      <c r="B3643" s="19"/>
      <c r="C3643" s="28" t="s">
        <v>24363</v>
      </c>
      <c r="D3643" s="21"/>
      <c r="E3643" s="22"/>
      <c r="F3643" s="22"/>
      <c r="G3643" s="22"/>
      <c r="H3643" s="23">
        <v>0</v>
      </c>
      <c r="I3643" s="22"/>
      <c r="J3643" s="23" t="s">
        <v>18202</v>
      </c>
      <c r="K3643" s="22"/>
      <c r="L3643" s="23" t="s">
        <v>21045</v>
      </c>
      <c r="M3643" s="23">
        <v>2017</v>
      </c>
      <c r="N3643" s="22"/>
      <c r="O3643" s="22"/>
      <c r="P3643" s="24"/>
      <c r="Q3643" s="23" t="s">
        <v>20</v>
      </c>
      <c r="R3643" s="23" t="s">
        <v>21</v>
      </c>
      <c r="S3643" s="25"/>
      <c r="T3643" s="26"/>
      <c r="U3643" s="26"/>
      <c r="V3643" s="22"/>
      <c r="W3643" s="27"/>
      <c r="X3643" s="8"/>
      <c r="Y3643" s="8"/>
      <c r="Z3643" s="8"/>
      <c r="AA3643" s="8"/>
      <c r="AB3643" s="8"/>
      <c r="AC3643" s="8"/>
      <c r="AD3643" s="8"/>
      <c r="AE3643" s="8"/>
      <c r="AF3643" s="8"/>
      <c r="AG3643" s="8"/>
      <c r="AH3643" s="8"/>
      <c r="AI3643" s="8"/>
      <c r="AJ3643" s="8"/>
      <c r="AK3643" s="8"/>
    </row>
    <row r="3644" spans="1:37" ht="409.6">
      <c r="A3644" s="18">
        <v>7664</v>
      </c>
      <c r="B3644" s="19"/>
      <c r="C3644" s="28" t="s">
        <v>24364</v>
      </c>
      <c r="D3644" s="21"/>
      <c r="E3644" s="22"/>
      <c r="F3644" s="22"/>
      <c r="G3644" s="22"/>
      <c r="H3644" s="23">
        <v>0</v>
      </c>
      <c r="I3644" s="22"/>
      <c r="J3644" s="23" t="s">
        <v>18202</v>
      </c>
      <c r="K3644" s="22"/>
      <c r="L3644" s="23" t="s">
        <v>21045</v>
      </c>
      <c r="M3644" s="23">
        <v>2017</v>
      </c>
      <c r="N3644" s="22"/>
      <c r="O3644" s="22"/>
      <c r="P3644" s="24"/>
      <c r="Q3644" s="23" t="s">
        <v>20</v>
      </c>
      <c r="R3644" s="23" t="s">
        <v>21</v>
      </c>
      <c r="S3644" s="25"/>
      <c r="T3644" s="26"/>
      <c r="U3644" s="26"/>
      <c r="V3644" s="22"/>
      <c r="W3644" s="27"/>
      <c r="X3644" s="8"/>
      <c r="Y3644" s="8"/>
      <c r="Z3644" s="8"/>
      <c r="AA3644" s="8"/>
      <c r="AB3644" s="8"/>
      <c r="AC3644" s="8"/>
      <c r="AD3644" s="8"/>
      <c r="AE3644" s="8"/>
      <c r="AF3644" s="8"/>
      <c r="AG3644" s="8"/>
      <c r="AH3644" s="8"/>
      <c r="AI3644" s="8"/>
      <c r="AJ3644" s="8"/>
      <c r="AK3644" s="8"/>
    </row>
    <row r="3645" spans="1:37" ht="409.6">
      <c r="A3645" s="18">
        <v>7665</v>
      </c>
      <c r="B3645" s="19"/>
      <c r="C3645" s="28" t="s">
        <v>24365</v>
      </c>
      <c r="D3645" s="28" t="s">
        <v>24366</v>
      </c>
      <c r="E3645" s="22"/>
      <c r="F3645" s="22"/>
      <c r="G3645" s="22"/>
      <c r="H3645" s="23">
        <v>0</v>
      </c>
      <c r="I3645" s="22"/>
      <c r="J3645" s="23" t="s">
        <v>18202</v>
      </c>
      <c r="K3645" s="22"/>
      <c r="L3645" s="23" t="s">
        <v>18219</v>
      </c>
      <c r="M3645" s="22"/>
      <c r="N3645" s="22"/>
      <c r="O3645" s="22"/>
      <c r="P3645" s="24"/>
      <c r="Q3645" s="23" t="s">
        <v>36</v>
      </c>
      <c r="R3645" s="23" t="s">
        <v>37</v>
      </c>
      <c r="S3645" s="25"/>
      <c r="T3645" s="26"/>
      <c r="U3645" s="26"/>
      <c r="V3645" s="22"/>
      <c r="W3645" s="27"/>
      <c r="X3645" s="8"/>
      <c r="Y3645" s="8"/>
      <c r="Z3645" s="8"/>
      <c r="AA3645" s="8"/>
      <c r="AB3645" s="8"/>
      <c r="AC3645" s="8"/>
      <c r="AD3645" s="8"/>
      <c r="AE3645" s="8"/>
      <c r="AF3645" s="8"/>
      <c r="AG3645" s="8"/>
      <c r="AH3645" s="8"/>
      <c r="AI3645" s="8"/>
      <c r="AJ3645" s="8"/>
      <c r="AK3645" s="8"/>
    </row>
    <row r="3646" spans="1:37" ht="60.75">
      <c r="A3646" s="18">
        <v>7666</v>
      </c>
      <c r="B3646" s="19"/>
      <c r="C3646" s="28" t="s">
        <v>24367</v>
      </c>
      <c r="D3646" s="28" t="s">
        <v>24368</v>
      </c>
      <c r="E3646" s="22"/>
      <c r="F3646" s="22"/>
      <c r="G3646" s="22"/>
      <c r="H3646" s="23">
        <v>0</v>
      </c>
      <c r="I3646" s="22"/>
      <c r="J3646" s="23" t="s">
        <v>18202</v>
      </c>
      <c r="K3646" s="22"/>
      <c r="L3646" s="23" t="s">
        <v>15679</v>
      </c>
      <c r="M3646" s="22"/>
      <c r="N3646" s="22"/>
      <c r="O3646" s="22"/>
      <c r="P3646" s="24"/>
      <c r="Q3646" s="23" t="s">
        <v>29</v>
      </c>
      <c r="R3646" s="23" t="s">
        <v>30</v>
      </c>
      <c r="S3646" s="25"/>
      <c r="T3646" s="26"/>
      <c r="U3646" s="26"/>
      <c r="V3646" s="22"/>
      <c r="W3646" s="27"/>
      <c r="X3646" s="8"/>
      <c r="Y3646" s="8"/>
      <c r="Z3646" s="8"/>
      <c r="AA3646" s="8"/>
      <c r="AB3646" s="8"/>
      <c r="AC3646" s="8"/>
      <c r="AD3646" s="8"/>
      <c r="AE3646" s="8"/>
      <c r="AF3646" s="8"/>
      <c r="AG3646" s="8"/>
      <c r="AH3646" s="8"/>
      <c r="AI3646" s="8"/>
      <c r="AJ3646" s="8"/>
      <c r="AK3646" s="8"/>
    </row>
    <row r="3647" spans="1:37" ht="60.75">
      <c r="A3647" s="18">
        <v>7667</v>
      </c>
      <c r="B3647" s="19"/>
      <c r="C3647" s="28" t="s">
        <v>24367</v>
      </c>
      <c r="D3647" s="28" t="s">
        <v>24369</v>
      </c>
      <c r="E3647" s="22"/>
      <c r="F3647" s="22"/>
      <c r="G3647" s="22"/>
      <c r="H3647" s="23">
        <v>0</v>
      </c>
      <c r="I3647" s="22"/>
      <c r="J3647" s="23" t="s">
        <v>18202</v>
      </c>
      <c r="K3647" s="22"/>
      <c r="L3647" s="23" t="s">
        <v>15679</v>
      </c>
      <c r="M3647" s="22"/>
      <c r="N3647" s="22"/>
      <c r="O3647" s="22"/>
      <c r="P3647" s="24"/>
      <c r="Q3647" s="23" t="s">
        <v>29</v>
      </c>
      <c r="R3647" s="23" t="s">
        <v>30</v>
      </c>
      <c r="S3647" s="25"/>
      <c r="T3647" s="26"/>
      <c r="U3647" s="26"/>
      <c r="V3647" s="22"/>
      <c r="W3647" s="27"/>
      <c r="X3647" s="8"/>
      <c r="Y3647" s="8"/>
      <c r="Z3647" s="8"/>
      <c r="AA3647" s="8"/>
      <c r="AB3647" s="8"/>
      <c r="AC3647" s="8"/>
      <c r="AD3647" s="8"/>
      <c r="AE3647" s="8"/>
      <c r="AF3647" s="8"/>
      <c r="AG3647" s="8"/>
      <c r="AH3647" s="8"/>
      <c r="AI3647" s="8"/>
      <c r="AJ3647" s="8"/>
      <c r="AK3647" s="8"/>
    </row>
    <row r="3648" spans="1:37" ht="90.75">
      <c r="A3648" s="18">
        <v>7674</v>
      </c>
      <c r="B3648" s="19"/>
      <c r="C3648" s="28" t="s">
        <v>24370</v>
      </c>
      <c r="D3648" s="28" t="s">
        <v>24371</v>
      </c>
      <c r="E3648" s="22"/>
      <c r="F3648" s="23" t="s">
        <v>50</v>
      </c>
      <c r="G3648" s="22"/>
      <c r="H3648" s="23">
        <v>0</v>
      </c>
      <c r="I3648" s="22"/>
      <c r="J3648" s="23" t="s">
        <v>18202</v>
      </c>
      <c r="K3648" s="23" t="s">
        <v>18203</v>
      </c>
      <c r="L3648" s="23" t="s">
        <v>90</v>
      </c>
      <c r="M3648" s="22"/>
      <c r="N3648" s="22"/>
      <c r="O3648" s="22"/>
      <c r="P3648" s="24"/>
      <c r="Q3648" s="23" t="s">
        <v>29</v>
      </c>
      <c r="R3648" s="23" t="s">
        <v>30</v>
      </c>
      <c r="S3648" s="25"/>
      <c r="T3648" s="26"/>
      <c r="U3648" s="26"/>
      <c r="V3648" s="22"/>
      <c r="W3648" s="27"/>
      <c r="X3648" s="8"/>
      <c r="Y3648" s="8"/>
      <c r="Z3648" s="8"/>
      <c r="AA3648" s="8"/>
      <c r="AB3648" s="8"/>
      <c r="AC3648" s="8"/>
      <c r="AD3648" s="8"/>
      <c r="AE3648" s="8"/>
      <c r="AF3648" s="8"/>
      <c r="AG3648" s="8"/>
      <c r="AH3648" s="8"/>
      <c r="AI3648" s="8"/>
      <c r="AJ3648" s="8"/>
      <c r="AK3648" s="8"/>
    </row>
    <row r="3649" spans="1:37" ht="150.75">
      <c r="A3649" s="18">
        <v>7675</v>
      </c>
      <c r="B3649" s="19"/>
      <c r="C3649" s="28" t="s">
        <v>24372</v>
      </c>
      <c r="D3649" s="28" t="s">
        <v>24373</v>
      </c>
      <c r="E3649" s="22"/>
      <c r="F3649" s="23" t="s">
        <v>50</v>
      </c>
      <c r="G3649" s="22"/>
      <c r="H3649" s="23">
        <v>0</v>
      </c>
      <c r="I3649" s="22"/>
      <c r="J3649" s="23" t="s">
        <v>18202</v>
      </c>
      <c r="K3649" s="23" t="s">
        <v>18203</v>
      </c>
      <c r="L3649" s="23" t="s">
        <v>90</v>
      </c>
      <c r="M3649" s="22"/>
      <c r="N3649" s="22"/>
      <c r="O3649" s="22"/>
      <c r="P3649" s="24"/>
      <c r="Q3649" s="23" t="s">
        <v>29</v>
      </c>
      <c r="R3649" s="23" t="s">
        <v>30</v>
      </c>
      <c r="S3649" s="25"/>
      <c r="T3649" s="26"/>
      <c r="U3649" s="26"/>
      <c r="V3649" s="22"/>
      <c r="W3649" s="27"/>
      <c r="X3649" s="8"/>
      <c r="Y3649" s="8"/>
      <c r="Z3649" s="8"/>
      <c r="AA3649" s="8"/>
      <c r="AB3649" s="8"/>
      <c r="AC3649" s="8"/>
      <c r="AD3649" s="8"/>
      <c r="AE3649" s="8"/>
      <c r="AF3649" s="8"/>
      <c r="AG3649" s="8"/>
      <c r="AH3649" s="8"/>
      <c r="AI3649" s="8"/>
      <c r="AJ3649" s="8"/>
      <c r="AK3649" s="8"/>
    </row>
    <row r="3650" spans="1:37" ht="210.75">
      <c r="A3650" s="18">
        <v>7676</v>
      </c>
      <c r="B3650" s="19"/>
      <c r="C3650" s="28" t="s">
        <v>24374</v>
      </c>
      <c r="D3650" s="28" t="s">
        <v>24375</v>
      </c>
      <c r="E3650" s="22"/>
      <c r="F3650" s="23" t="s">
        <v>108</v>
      </c>
      <c r="G3650" s="22"/>
      <c r="H3650" s="23">
        <v>0</v>
      </c>
      <c r="I3650" s="22"/>
      <c r="J3650" s="23" t="s">
        <v>18202</v>
      </c>
      <c r="K3650" s="23" t="s">
        <v>18203</v>
      </c>
      <c r="L3650" s="23" t="s">
        <v>90</v>
      </c>
      <c r="M3650" s="22"/>
      <c r="N3650" s="22"/>
      <c r="O3650" s="22"/>
      <c r="P3650" s="24"/>
      <c r="Q3650" s="23" t="s">
        <v>29</v>
      </c>
      <c r="R3650" s="23" t="s">
        <v>30</v>
      </c>
      <c r="S3650" s="25"/>
      <c r="T3650" s="26"/>
      <c r="U3650" s="26"/>
      <c r="V3650" s="22"/>
      <c r="W3650" s="27"/>
      <c r="X3650" s="8"/>
      <c r="Y3650" s="8"/>
      <c r="Z3650" s="8"/>
      <c r="AA3650" s="8"/>
      <c r="AB3650" s="8"/>
      <c r="AC3650" s="8"/>
      <c r="AD3650" s="8"/>
      <c r="AE3650" s="8"/>
      <c r="AF3650" s="8"/>
      <c r="AG3650" s="8"/>
      <c r="AH3650" s="8"/>
      <c r="AI3650" s="8"/>
      <c r="AJ3650" s="8"/>
      <c r="AK3650" s="8"/>
    </row>
    <row r="3651" spans="1:37" ht="120.75">
      <c r="A3651" s="18">
        <v>7677</v>
      </c>
      <c r="B3651" s="19"/>
      <c r="C3651" s="28" t="s">
        <v>24374</v>
      </c>
      <c r="D3651" s="28" t="s">
        <v>24376</v>
      </c>
      <c r="E3651" s="22"/>
      <c r="F3651" s="23" t="s">
        <v>108</v>
      </c>
      <c r="G3651" s="22"/>
      <c r="H3651" s="23">
        <v>0</v>
      </c>
      <c r="I3651" s="22"/>
      <c r="J3651" s="23" t="s">
        <v>18202</v>
      </c>
      <c r="K3651" s="23" t="s">
        <v>18203</v>
      </c>
      <c r="L3651" s="23" t="s">
        <v>90</v>
      </c>
      <c r="M3651" s="22"/>
      <c r="N3651" s="22"/>
      <c r="O3651" s="22"/>
      <c r="P3651" s="24"/>
      <c r="Q3651" s="23" t="s">
        <v>29</v>
      </c>
      <c r="R3651" s="23" t="s">
        <v>30</v>
      </c>
      <c r="S3651" s="25"/>
      <c r="T3651" s="26"/>
      <c r="U3651" s="26"/>
      <c r="V3651" s="22"/>
      <c r="W3651" s="27"/>
      <c r="X3651" s="8"/>
      <c r="Y3651" s="8"/>
      <c r="Z3651" s="8"/>
      <c r="AA3651" s="8"/>
      <c r="AB3651" s="8"/>
      <c r="AC3651" s="8"/>
      <c r="AD3651" s="8"/>
      <c r="AE3651" s="8"/>
      <c r="AF3651" s="8"/>
      <c r="AG3651" s="8"/>
      <c r="AH3651" s="8"/>
      <c r="AI3651" s="8"/>
      <c r="AJ3651" s="8"/>
      <c r="AK3651" s="8"/>
    </row>
    <row r="3652" spans="1:37" ht="375.75">
      <c r="A3652" s="18">
        <v>7679</v>
      </c>
      <c r="B3652" s="19"/>
      <c r="C3652" s="20" t="s">
        <v>24377</v>
      </c>
      <c r="D3652" s="28" t="s">
        <v>24378</v>
      </c>
      <c r="E3652" s="22"/>
      <c r="F3652" s="22"/>
      <c r="G3652" s="22"/>
      <c r="H3652" s="23">
        <v>0</v>
      </c>
      <c r="I3652" s="22"/>
      <c r="J3652" s="23" t="s">
        <v>18202</v>
      </c>
      <c r="K3652" s="31">
        <v>43313</v>
      </c>
      <c r="L3652" s="23" t="s">
        <v>61</v>
      </c>
      <c r="M3652" s="22"/>
      <c r="N3652" s="22"/>
      <c r="O3652" s="22"/>
      <c r="P3652" s="24"/>
      <c r="Q3652" s="23" t="s">
        <v>18541</v>
      </c>
      <c r="R3652" s="22"/>
      <c r="S3652" s="33"/>
      <c r="T3652" s="26"/>
      <c r="U3652" s="26"/>
      <c r="V3652" s="22"/>
      <c r="W3652" s="27"/>
      <c r="X3652" s="8"/>
      <c r="Y3652" s="8"/>
      <c r="Z3652" s="8"/>
      <c r="AA3652" s="8"/>
      <c r="AB3652" s="8"/>
      <c r="AC3652" s="8"/>
      <c r="AD3652" s="8"/>
      <c r="AE3652" s="8"/>
      <c r="AF3652" s="8"/>
      <c r="AG3652" s="8"/>
      <c r="AH3652" s="8"/>
      <c r="AI3652" s="8"/>
      <c r="AJ3652" s="8"/>
      <c r="AK3652" s="8"/>
    </row>
    <row r="3653" spans="1:37" ht="375.75">
      <c r="A3653" s="18">
        <v>7680</v>
      </c>
      <c r="B3653" s="19"/>
      <c r="C3653" s="20" t="s">
        <v>24379</v>
      </c>
      <c r="D3653" s="28" t="s">
        <v>24380</v>
      </c>
      <c r="E3653" s="22"/>
      <c r="F3653" s="22"/>
      <c r="G3653" s="22"/>
      <c r="H3653" s="23">
        <v>0</v>
      </c>
      <c r="I3653" s="22"/>
      <c r="J3653" s="23" t="s">
        <v>18202</v>
      </c>
      <c r="K3653" s="31">
        <v>43313</v>
      </c>
      <c r="L3653" s="23" t="s">
        <v>61</v>
      </c>
      <c r="M3653" s="22"/>
      <c r="N3653" s="22"/>
      <c r="O3653" s="22"/>
      <c r="P3653" s="24"/>
      <c r="Q3653" s="23" t="s">
        <v>18541</v>
      </c>
      <c r="R3653" s="22"/>
      <c r="S3653" s="33"/>
      <c r="T3653" s="26"/>
      <c r="U3653" s="26"/>
      <c r="V3653" s="22"/>
      <c r="W3653" s="27"/>
      <c r="X3653" s="8"/>
      <c r="Y3653" s="8"/>
      <c r="Z3653" s="8"/>
      <c r="AA3653" s="8"/>
      <c r="AB3653" s="8"/>
      <c r="AC3653" s="8"/>
      <c r="AD3653" s="8"/>
      <c r="AE3653" s="8"/>
      <c r="AF3653" s="8"/>
      <c r="AG3653" s="8"/>
      <c r="AH3653" s="8"/>
      <c r="AI3653" s="8"/>
      <c r="AJ3653" s="8"/>
      <c r="AK3653" s="8"/>
    </row>
    <row r="3654" spans="1:37" ht="285.75">
      <c r="A3654" s="18">
        <v>7681</v>
      </c>
      <c r="B3654" s="19"/>
      <c r="C3654" s="20" t="s">
        <v>24379</v>
      </c>
      <c r="D3654" s="28" t="s">
        <v>24381</v>
      </c>
      <c r="E3654" s="22"/>
      <c r="F3654" s="22"/>
      <c r="G3654" s="22"/>
      <c r="H3654" s="23">
        <v>0</v>
      </c>
      <c r="I3654" s="22"/>
      <c r="J3654" s="23" t="s">
        <v>18202</v>
      </c>
      <c r="K3654" s="31">
        <v>43313</v>
      </c>
      <c r="L3654" s="23" t="s">
        <v>61</v>
      </c>
      <c r="M3654" s="22"/>
      <c r="N3654" s="22"/>
      <c r="O3654" s="22"/>
      <c r="P3654" s="24"/>
      <c r="Q3654" s="23" t="s">
        <v>18541</v>
      </c>
      <c r="R3654" s="22"/>
      <c r="S3654" s="33"/>
      <c r="T3654" s="26"/>
      <c r="U3654" s="26"/>
      <c r="V3654" s="22"/>
      <c r="W3654" s="27"/>
      <c r="X3654" s="8"/>
      <c r="Y3654" s="8"/>
      <c r="Z3654" s="8"/>
      <c r="AA3654" s="8"/>
      <c r="AB3654" s="8"/>
      <c r="AC3654" s="8"/>
      <c r="AD3654" s="8"/>
      <c r="AE3654" s="8"/>
      <c r="AF3654" s="8"/>
      <c r="AG3654" s="8"/>
      <c r="AH3654" s="8"/>
      <c r="AI3654" s="8"/>
      <c r="AJ3654" s="8"/>
      <c r="AK3654" s="8"/>
    </row>
    <row r="3655" spans="1:37" ht="405.75">
      <c r="A3655" s="18">
        <v>7682</v>
      </c>
      <c r="B3655" s="19"/>
      <c r="C3655" s="20" t="s">
        <v>24379</v>
      </c>
      <c r="D3655" s="28" t="s">
        <v>24382</v>
      </c>
      <c r="E3655" s="22"/>
      <c r="F3655" s="22"/>
      <c r="G3655" s="22"/>
      <c r="H3655" s="23">
        <v>0</v>
      </c>
      <c r="I3655" s="22"/>
      <c r="J3655" s="23" t="s">
        <v>18202</v>
      </c>
      <c r="K3655" s="31">
        <v>43313</v>
      </c>
      <c r="L3655" s="23" t="s">
        <v>61</v>
      </c>
      <c r="M3655" s="22"/>
      <c r="N3655" s="22"/>
      <c r="O3655" s="22"/>
      <c r="P3655" s="24"/>
      <c r="Q3655" s="23" t="s">
        <v>18541</v>
      </c>
      <c r="R3655" s="22"/>
      <c r="S3655" s="33"/>
      <c r="T3655" s="26"/>
      <c r="U3655" s="26"/>
      <c r="V3655" s="22"/>
      <c r="W3655" s="27"/>
      <c r="X3655" s="8"/>
      <c r="Y3655" s="8"/>
      <c r="Z3655" s="8"/>
      <c r="AA3655" s="8"/>
      <c r="AB3655" s="8"/>
      <c r="AC3655" s="8"/>
      <c r="AD3655" s="8"/>
      <c r="AE3655" s="8"/>
      <c r="AF3655" s="8"/>
      <c r="AG3655" s="8"/>
      <c r="AH3655" s="8"/>
      <c r="AI3655" s="8"/>
      <c r="AJ3655" s="8"/>
      <c r="AK3655" s="8"/>
    </row>
    <row r="3656" spans="1:37" ht="360.75">
      <c r="A3656" s="18">
        <v>7683</v>
      </c>
      <c r="B3656" s="19"/>
      <c r="C3656" s="20" t="s">
        <v>24383</v>
      </c>
      <c r="D3656" s="28" t="s">
        <v>24384</v>
      </c>
      <c r="E3656" s="22"/>
      <c r="F3656" s="22"/>
      <c r="G3656" s="22"/>
      <c r="H3656" s="23">
        <v>0</v>
      </c>
      <c r="I3656" s="22"/>
      <c r="J3656" s="23" t="s">
        <v>18202</v>
      </c>
      <c r="K3656" s="31">
        <v>43313</v>
      </c>
      <c r="L3656" s="23" t="s">
        <v>61</v>
      </c>
      <c r="M3656" s="22"/>
      <c r="N3656" s="22"/>
      <c r="O3656" s="22"/>
      <c r="P3656" s="24"/>
      <c r="Q3656" s="23" t="s">
        <v>18541</v>
      </c>
      <c r="R3656" s="22"/>
      <c r="S3656" s="33"/>
      <c r="T3656" s="26"/>
      <c r="U3656" s="26"/>
      <c r="V3656" s="22"/>
      <c r="W3656" s="27"/>
      <c r="X3656" s="8"/>
      <c r="Y3656" s="8"/>
      <c r="Z3656" s="8"/>
      <c r="AA3656" s="8"/>
      <c r="AB3656" s="8"/>
      <c r="AC3656" s="8"/>
      <c r="AD3656" s="8"/>
      <c r="AE3656" s="8"/>
      <c r="AF3656" s="8"/>
      <c r="AG3656" s="8"/>
      <c r="AH3656" s="8"/>
      <c r="AI3656" s="8"/>
      <c r="AJ3656" s="8"/>
      <c r="AK3656" s="8"/>
    </row>
    <row r="3657" spans="1:37" ht="409.6">
      <c r="A3657" s="18">
        <v>7684</v>
      </c>
      <c r="B3657" s="19"/>
      <c r="C3657" s="28" t="s">
        <v>24385</v>
      </c>
      <c r="D3657" s="28" t="s">
        <v>24386</v>
      </c>
      <c r="E3657" s="22"/>
      <c r="F3657" s="23" t="s">
        <v>108</v>
      </c>
      <c r="G3657" s="23" t="s">
        <v>24387</v>
      </c>
      <c r="H3657" s="23">
        <v>0</v>
      </c>
      <c r="I3657" s="22"/>
      <c r="J3657" s="23" t="s">
        <v>18202</v>
      </c>
      <c r="K3657" s="29">
        <v>43497</v>
      </c>
      <c r="L3657" s="23" t="s">
        <v>19617</v>
      </c>
      <c r="M3657" s="22"/>
      <c r="N3657" s="23" t="s">
        <v>19181</v>
      </c>
      <c r="O3657" s="22"/>
      <c r="P3657" s="24"/>
      <c r="Q3657" s="23" t="s">
        <v>29</v>
      </c>
      <c r="R3657" s="23" t="s">
        <v>30</v>
      </c>
      <c r="S3657" s="25"/>
      <c r="T3657" s="26"/>
      <c r="U3657" s="26"/>
      <c r="V3657" s="22"/>
      <c r="W3657" s="27"/>
      <c r="X3657" s="8"/>
      <c r="Y3657" s="8"/>
      <c r="Z3657" s="8"/>
      <c r="AA3657" s="8"/>
      <c r="AB3657" s="8"/>
      <c r="AC3657" s="8"/>
      <c r="AD3657" s="8"/>
      <c r="AE3657" s="8"/>
      <c r="AF3657" s="8"/>
      <c r="AG3657" s="8"/>
      <c r="AH3657" s="8"/>
      <c r="AI3657" s="8"/>
      <c r="AJ3657" s="8"/>
      <c r="AK3657" s="8"/>
    </row>
    <row r="3658" spans="1:37" ht="409.6">
      <c r="A3658" s="18">
        <v>7685</v>
      </c>
      <c r="B3658" s="19"/>
      <c r="C3658" s="28" t="s">
        <v>24385</v>
      </c>
      <c r="D3658" s="28" t="s">
        <v>24386</v>
      </c>
      <c r="E3658" s="22"/>
      <c r="F3658" s="23" t="s">
        <v>108</v>
      </c>
      <c r="G3658" s="22"/>
      <c r="H3658" s="23">
        <v>0</v>
      </c>
      <c r="I3658" s="22"/>
      <c r="J3658" s="23" t="s">
        <v>18202</v>
      </c>
      <c r="K3658" s="23" t="s">
        <v>18203</v>
      </c>
      <c r="L3658" s="23" t="s">
        <v>90</v>
      </c>
      <c r="M3658" s="22"/>
      <c r="N3658" s="22"/>
      <c r="O3658" s="22"/>
      <c r="P3658" s="24"/>
      <c r="Q3658" s="23" t="s">
        <v>29</v>
      </c>
      <c r="R3658" s="23" t="s">
        <v>30</v>
      </c>
      <c r="S3658" s="25"/>
      <c r="T3658" s="26"/>
      <c r="U3658" s="26"/>
      <c r="V3658" s="22"/>
      <c r="W3658" s="27"/>
      <c r="X3658" s="8"/>
      <c r="Y3658" s="8"/>
      <c r="Z3658" s="8"/>
      <c r="AA3658" s="8"/>
      <c r="AB3658" s="8"/>
      <c r="AC3658" s="8"/>
      <c r="AD3658" s="8"/>
      <c r="AE3658" s="8"/>
      <c r="AF3658" s="8"/>
      <c r="AG3658" s="8"/>
      <c r="AH3658" s="8"/>
      <c r="AI3658" s="8"/>
      <c r="AJ3658" s="8"/>
      <c r="AK3658" s="8"/>
    </row>
    <row r="3659" spans="1:37" ht="105.75">
      <c r="A3659" s="18">
        <v>7694</v>
      </c>
      <c r="B3659" s="19"/>
      <c r="C3659" s="28" t="s">
        <v>24388</v>
      </c>
      <c r="D3659" s="28" t="s">
        <v>24389</v>
      </c>
      <c r="E3659" s="22"/>
      <c r="F3659" s="23" t="s">
        <v>50</v>
      </c>
      <c r="G3659" s="22"/>
      <c r="H3659" s="23">
        <v>0</v>
      </c>
      <c r="I3659" s="22"/>
      <c r="J3659" s="23" t="s">
        <v>18202</v>
      </c>
      <c r="K3659" s="23" t="s">
        <v>18203</v>
      </c>
      <c r="L3659" s="23" t="s">
        <v>90</v>
      </c>
      <c r="M3659" s="22"/>
      <c r="N3659" s="22"/>
      <c r="O3659" s="22"/>
      <c r="P3659" s="24"/>
      <c r="Q3659" s="23" t="s">
        <v>29</v>
      </c>
      <c r="R3659" s="23" t="s">
        <v>30</v>
      </c>
      <c r="S3659" s="25"/>
      <c r="T3659" s="26"/>
      <c r="U3659" s="26"/>
      <c r="V3659" s="22"/>
      <c r="W3659" s="27"/>
      <c r="X3659" s="8"/>
      <c r="Y3659" s="8"/>
      <c r="Z3659" s="8"/>
      <c r="AA3659" s="8"/>
      <c r="AB3659" s="8"/>
      <c r="AC3659" s="8"/>
      <c r="AD3659" s="8"/>
      <c r="AE3659" s="8"/>
      <c r="AF3659" s="8"/>
      <c r="AG3659" s="8"/>
      <c r="AH3659" s="8"/>
      <c r="AI3659" s="8"/>
      <c r="AJ3659" s="8"/>
      <c r="AK3659" s="8"/>
    </row>
    <row r="3660" spans="1:37" ht="135.75">
      <c r="A3660" s="18">
        <v>7695</v>
      </c>
      <c r="B3660" s="19"/>
      <c r="C3660" s="28" t="s">
        <v>24390</v>
      </c>
      <c r="D3660" s="28" t="s">
        <v>24391</v>
      </c>
      <c r="E3660" s="22"/>
      <c r="F3660" s="23" t="s">
        <v>1291</v>
      </c>
      <c r="G3660" s="22"/>
      <c r="H3660" s="23">
        <v>0</v>
      </c>
      <c r="I3660" s="22"/>
      <c r="J3660" s="23" t="s">
        <v>18202</v>
      </c>
      <c r="K3660" s="23" t="s">
        <v>18203</v>
      </c>
      <c r="L3660" s="23" t="s">
        <v>90</v>
      </c>
      <c r="M3660" s="22"/>
      <c r="N3660" s="22"/>
      <c r="O3660" s="22"/>
      <c r="P3660" s="24"/>
      <c r="Q3660" s="23" t="s">
        <v>29</v>
      </c>
      <c r="R3660" s="23" t="s">
        <v>30</v>
      </c>
      <c r="S3660" s="25"/>
      <c r="T3660" s="26"/>
      <c r="U3660" s="26"/>
      <c r="V3660" s="22"/>
      <c r="W3660" s="27"/>
      <c r="X3660" s="8"/>
      <c r="Y3660" s="8"/>
      <c r="Z3660" s="8"/>
      <c r="AA3660" s="8"/>
      <c r="AB3660" s="8"/>
      <c r="AC3660" s="8"/>
      <c r="AD3660" s="8"/>
      <c r="AE3660" s="8"/>
      <c r="AF3660" s="8"/>
      <c r="AG3660" s="8"/>
      <c r="AH3660" s="8"/>
      <c r="AI3660" s="8"/>
      <c r="AJ3660" s="8"/>
      <c r="AK3660" s="8"/>
    </row>
    <row r="3661" spans="1:37" ht="120.75">
      <c r="A3661" s="18">
        <v>7696</v>
      </c>
      <c r="B3661" s="19"/>
      <c r="C3661" s="28" t="s">
        <v>24392</v>
      </c>
      <c r="D3661" s="28" t="s">
        <v>24393</v>
      </c>
      <c r="E3661" s="22"/>
      <c r="F3661" s="23" t="s">
        <v>677</v>
      </c>
      <c r="G3661" s="22"/>
      <c r="H3661" s="23">
        <v>0</v>
      </c>
      <c r="I3661" s="22"/>
      <c r="J3661" s="23" t="s">
        <v>18202</v>
      </c>
      <c r="K3661" s="23" t="s">
        <v>18203</v>
      </c>
      <c r="L3661" s="23" t="s">
        <v>18219</v>
      </c>
      <c r="M3661" s="22"/>
      <c r="N3661" s="22"/>
      <c r="O3661" s="22"/>
      <c r="P3661" s="24"/>
      <c r="Q3661" s="23" t="s">
        <v>29</v>
      </c>
      <c r="R3661" s="23" t="s">
        <v>30</v>
      </c>
      <c r="S3661" s="25"/>
      <c r="T3661" s="26"/>
      <c r="U3661" s="26"/>
      <c r="V3661" s="22"/>
      <c r="W3661" s="27"/>
      <c r="X3661" s="8"/>
      <c r="Y3661" s="8"/>
      <c r="Z3661" s="8"/>
      <c r="AA3661" s="8"/>
      <c r="AB3661" s="8"/>
      <c r="AC3661" s="8"/>
      <c r="AD3661" s="8"/>
      <c r="AE3661" s="8"/>
      <c r="AF3661" s="8"/>
      <c r="AG3661" s="8"/>
      <c r="AH3661" s="8"/>
      <c r="AI3661" s="8"/>
      <c r="AJ3661" s="8"/>
      <c r="AK3661" s="8"/>
    </row>
    <row r="3662" spans="1:37" ht="180.75">
      <c r="A3662" s="18">
        <v>7701</v>
      </c>
      <c r="B3662" s="19"/>
      <c r="C3662" s="28" t="s">
        <v>24394</v>
      </c>
      <c r="D3662" s="28" t="s">
        <v>24395</v>
      </c>
      <c r="E3662" s="22"/>
      <c r="F3662" s="22"/>
      <c r="G3662" s="22"/>
      <c r="H3662" s="23">
        <v>0</v>
      </c>
      <c r="I3662" s="22"/>
      <c r="J3662" s="23" t="s">
        <v>18202</v>
      </c>
      <c r="K3662" s="22"/>
      <c r="L3662" s="23" t="s">
        <v>61</v>
      </c>
      <c r="M3662" s="22"/>
      <c r="N3662" s="22"/>
      <c r="O3662" s="22"/>
      <c r="P3662" s="24"/>
      <c r="Q3662" s="22"/>
      <c r="R3662" s="22"/>
      <c r="S3662" s="25"/>
      <c r="T3662" s="26"/>
      <c r="U3662" s="26"/>
      <c r="V3662" s="22"/>
      <c r="W3662" s="27"/>
      <c r="X3662" s="8"/>
      <c r="Y3662" s="8"/>
      <c r="Z3662" s="8"/>
      <c r="AA3662" s="8"/>
      <c r="AB3662" s="8"/>
      <c r="AC3662" s="8"/>
      <c r="AD3662" s="8"/>
      <c r="AE3662" s="8"/>
      <c r="AF3662" s="8"/>
      <c r="AG3662" s="8"/>
      <c r="AH3662" s="8"/>
      <c r="AI3662" s="8"/>
      <c r="AJ3662" s="8"/>
      <c r="AK3662" s="8"/>
    </row>
    <row r="3663" spans="1:37" ht="150.75">
      <c r="A3663" s="18">
        <v>7702</v>
      </c>
      <c r="B3663" s="19"/>
      <c r="C3663" s="28" t="s">
        <v>24396</v>
      </c>
      <c r="D3663" s="28" t="s">
        <v>24397</v>
      </c>
      <c r="E3663" s="22"/>
      <c r="F3663" s="22"/>
      <c r="G3663" s="22"/>
      <c r="H3663" s="23">
        <v>0</v>
      </c>
      <c r="I3663" s="22"/>
      <c r="J3663" s="23" t="s">
        <v>18202</v>
      </c>
      <c r="K3663" s="29">
        <v>43497</v>
      </c>
      <c r="L3663" s="23" t="s">
        <v>96</v>
      </c>
      <c r="M3663" s="22"/>
      <c r="N3663" s="22"/>
      <c r="O3663" s="22"/>
      <c r="P3663" s="24"/>
      <c r="Q3663" s="23" t="s">
        <v>172</v>
      </c>
      <c r="R3663" s="23" t="s">
        <v>173</v>
      </c>
      <c r="S3663" s="25"/>
      <c r="T3663" s="26"/>
      <c r="U3663" s="26"/>
      <c r="V3663" s="22"/>
      <c r="W3663" s="27"/>
      <c r="X3663" s="8"/>
      <c r="Y3663" s="8"/>
      <c r="Z3663" s="8"/>
      <c r="AA3663" s="8"/>
      <c r="AB3663" s="8"/>
      <c r="AC3663" s="8"/>
      <c r="AD3663" s="8"/>
      <c r="AE3663" s="8"/>
      <c r="AF3663" s="8"/>
      <c r="AG3663" s="8"/>
      <c r="AH3663" s="8"/>
      <c r="AI3663" s="8"/>
      <c r="AJ3663" s="8"/>
      <c r="AK3663" s="8"/>
    </row>
    <row r="3664" spans="1:37" ht="75.75">
      <c r="A3664" s="18">
        <v>7703</v>
      </c>
      <c r="B3664" s="19"/>
      <c r="C3664" s="28" t="s">
        <v>24398</v>
      </c>
      <c r="D3664" s="28" t="s">
        <v>24399</v>
      </c>
      <c r="E3664" s="22"/>
      <c r="F3664" s="23" t="s">
        <v>415</v>
      </c>
      <c r="G3664" s="23" t="s">
        <v>24400</v>
      </c>
      <c r="H3664" s="23">
        <v>0</v>
      </c>
      <c r="I3664" s="22"/>
      <c r="J3664" s="23" t="s">
        <v>18202</v>
      </c>
      <c r="K3664" s="29">
        <v>43497</v>
      </c>
      <c r="L3664" s="23" t="s">
        <v>19617</v>
      </c>
      <c r="M3664" s="22"/>
      <c r="N3664" s="23" t="s">
        <v>18247</v>
      </c>
      <c r="O3664" s="22"/>
      <c r="P3664" s="24"/>
      <c r="Q3664" s="23" t="s">
        <v>29</v>
      </c>
      <c r="R3664" s="23" t="s">
        <v>30</v>
      </c>
      <c r="S3664" s="25"/>
      <c r="T3664" s="26"/>
      <c r="U3664" s="26"/>
      <c r="V3664" s="22"/>
      <c r="W3664" s="27"/>
      <c r="X3664" s="8"/>
      <c r="Y3664" s="8"/>
      <c r="Z3664" s="8"/>
      <c r="AA3664" s="8"/>
      <c r="AB3664" s="8"/>
      <c r="AC3664" s="8"/>
      <c r="AD3664" s="8"/>
      <c r="AE3664" s="8"/>
      <c r="AF3664" s="8"/>
      <c r="AG3664" s="8"/>
      <c r="AH3664" s="8"/>
      <c r="AI3664" s="8"/>
      <c r="AJ3664" s="8"/>
      <c r="AK3664" s="8"/>
    </row>
    <row r="3665" spans="1:37" ht="210.75">
      <c r="A3665" s="18">
        <v>7704</v>
      </c>
      <c r="B3665" s="19"/>
      <c r="C3665" s="28" t="s">
        <v>24401</v>
      </c>
      <c r="D3665" s="28" t="s">
        <v>24402</v>
      </c>
      <c r="E3665" s="22"/>
      <c r="F3665" s="22"/>
      <c r="G3665" s="22"/>
      <c r="H3665" s="23">
        <v>0</v>
      </c>
      <c r="I3665" s="22"/>
      <c r="J3665" s="23" t="s">
        <v>18202</v>
      </c>
      <c r="K3665" s="23" t="s">
        <v>18203</v>
      </c>
      <c r="L3665" s="23" t="s">
        <v>61</v>
      </c>
      <c r="M3665" s="22"/>
      <c r="N3665" s="22"/>
      <c r="O3665" s="22"/>
      <c r="P3665" s="24"/>
      <c r="Q3665" s="23" t="s">
        <v>99</v>
      </c>
      <c r="R3665" s="23" t="s">
        <v>179</v>
      </c>
      <c r="S3665" s="25"/>
      <c r="T3665" s="26"/>
      <c r="U3665" s="26"/>
      <c r="V3665" s="22"/>
      <c r="W3665" s="27"/>
      <c r="X3665" s="8"/>
      <c r="Y3665" s="8"/>
      <c r="Z3665" s="8"/>
      <c r="AA3665" s="8"/>
      <c r="AB3665" s="8"/>
      <c r="AC3665" s="8"/>
      <c r="AD3665" s="8"/>
      <c r="AE3665" s="8"/>
      <c r="AF3665" s="8"/>
      <c r="AG3665" s="8"/>
      <c r="AH3665" s="8"/>
      <c r="AI3665" s="8"/>
      <c r="AJ3665" s="8"/>
      <c r="AK3665" s="8"/>
    </row>
    <row r="3666" spans="1:37" ht="225.75">
      <c r="A3666" s="18">
        <v>7705</v>
      </c>
      <c r="B3666" s="19"/>
      <c r="C3666" s="28" t="s">
        <v>24401</v>
      </c>
      <c r="D3666" s="28" t="s">
        <v>24403</v>
      </c>
      <c r="E3666" s="22"/>
      <c r="F3666" s="22"/>
      <c r="G3666" s="22"/>
      <c r="H3666" s="23">
        <v>0</v>
      </c>
      <c r="I3666" s="22"/>
      <c r="J3666" s="23" t="s">
        <v>18202</v>
      </c>
      <c r="K3666" s="23" t="s">
        <v>18203</v>
      </c>
      <c r="L3666" s="23" t="s">
        <v>61</v>
      </c>
      <c r="M3666" s="22"/>
      <c r="N3666" s="22"/>
      <c r="O3666" s="22"/>
      <c r="P3666" s="24"/>
      <c r="Q3666" s="23" t="s">
        <v>99</v>
      </c>
      <c r="R3666" s="23" t="s">
        <v>179</v>
      </c>
      <c r="S3666" s="25"/>
      <c r="T3666" s="26"/>
      <c r="U3666" s="26"/>
      <c r="V3666" s="22"/>
      <c r="W3666" s="27"/>
      <c r="X3666" s="8"/>
      <c r="Y3666" s="8"/>
      <c r="Z3666" s="8"/>
      <c r="AA3666" s="8"/>
      <c r="AB3666" s="8"/>
      <c r="AC3666" s="8"/>
      <c r="AD3666" s="8"/>
      <c r="AE3666" s="8"/>
      <c r="AF3666" s="8"/>
      <c r="AG3666" s="8"/>
      <c r="AH3666" s="8"/>
      <c r="AI3666" s="8"/>
      <c r="AJ3666" s="8"/>
      <c r="AK3666" s="8"/>
    </row>
    <row r="3667" spans="1:37" ht="165.75">
      <c r="A3667" s="18">
        <v>7706</v>
      </c>
      <c r="B3667" s="19"/>
      <c r="C3667" s="28" t="s">
        <v>24401</v>
      </c>
      <c r="D3667" s="28" t="s">
        <v>24404</v>
      </c>
      <c r="E3667" s="22"/>
      <c r="F3667" s="22"/>
      <c r="G3667" s="22"/>
      <c r="H3667" s="23">
        <v>0</v>
      </c>
      <c r="I3667" s="22"/>
      <c r="J3667" s="23" t="s">
        <v>18202</v>
      </c>
      <c r="K3667" s="23" t="s">
        <v>18203</v>
      </c>
      <c r="L3667" s="23" t="s">
        <v>61</v>
      </c>
      <c r="M3667" s="22"/>
      <c r="N3667" s="22"/>
      <c r="O3667" s="22"/>
      <c r="P3667" s="24"/>
      <c r="Q3667" s="23" t="s">
        <v>99</v>
      </c>
      <c r="R3667" s="23" t="s">
        <v>179</v>
      </c>
      <c r="S3667" s="25"/>
      <c r="T3667" s="26"/>
      <c r="U3667" s="26"/>
      <c r="V3667" s="22"/>
      <c r="W3667" s="27"/>
      <c r="X3667" s="8"/>
      <c r="Y3667" s="8"/>
      <c r="Z3667" s="8"/>
      <c r="AA3667" s="8"/>
      <c r="AB3667" s="8"/>
      <c r="AC3667" s="8"/>
      <c r="AD3667" s="8"/>
      <c r="AE3667" s="8"/>
      <c r="AF3667" s="8"/>
      <c r="AG3667" s="8"/>
      <c r="AH3667" s="8"/>
      <c r="AI3667" s="8"/>
      <c r="AJ3667" s="8"/>
      <c r="AK3667" s="8"/>
    </row>
    <row r="3668" spans="1:37" ht="165.75">
      <c r="A3668" s="18">
        <v>7707</v>
      </c>
      <c r="B3668" s="19"/>
      <c r="C3668" s="28" t="s">
        <v>24401</v>
      </c>
      <c r="D3668" s="28" t="s">
        <v>24405</v>
      </c>
      <c r="E3668" s="22"/>
      <c r="F3668" s="22"/>
      <c r="G3668" s="22"/>
      <c r="H3668" s="23">
        <v>0</v>
      </c>
      <c r="I3668" s="22"/>
      <c r="J3668" s="23" t="s">
        <v>18202</v>
      </c>
      <c r="K3668" s="23" t="s">
        <v>18203</v>
      </c>
      <c r="L3668" s="23" t="s">
        <v>61</v>
      </c>
      <c r="M3668" s="22"/>
      <c r="N3668" s="22"/>
      <c r="O3668" s="22"/>
      <c r="P3668" s="24"/>
      <c r="Q3668" s="23" t="s">
        <v>99</v>
      </c>
      <c r="R3668" s="23" t="s">
        <v>179</v>
      </c>
      <c r="S3668" s="25"/>
      <c r="T3668" s="26"/>
      <c r="U3668" s="26"/>
      <c r="V3668" s="22"/>
      <c r="W3668" s="27"/>
      <c r="X3668" s="8"/>
      <c r="Y3668" s="8"/>
      <c r="Z3668" s="8"/>
      <c r="AA3668" s="8"/>
      <c r="AB3668" s="8"/>
      <c r="AC3668" s="8"/>
      <c r="AD3668" s="8"/>
      <c r="AE3668" s="8"/>
      <c r="AF3668" s="8"/>
      <c r="AG3668" s="8"/>
      <c r="AH3668" s="8"/>
      <c r="AI3668" s="8"/>
      <c r="AJ3668" s="8"/>
      <c r="AK3668" s="8"/>
    </row>
    <row r="3669" spans="1:37" ht="165.75">
      <c r="A3669" s="18">
        <v>7708</v>
      </c>
      <c r="B3669" s="19"/>
      <c r="C3669" s="28" t="s">
        <v>24401</v>
      </c>
      <c r="D3669" s="28" t="s">
        <v>24406</v>
      </c>
      <c r="E3669" s="22"/>
      <c r="F3669" s="22"/>
      <c r="G3669" s="22"/>
      <c r="H3669" s="23">
        <v>0</v>
      </c>
      <c r="I3669" s="22"/>
      <c r="J3669" s="23" t="s">
        <v>18202</v>
      </c>
      <c r="K3669" s="23" t="s">
        <v>18203</v>
      </c>
      <c r="L3669" s="23" t="s">
        <v>61</v>
      </c>
      <c r="M3669" s="22"/>
      <c r="N3669" s="22"/>
      <c r="O3669" s="22"/>
      <c r="P3669" s="24"/>
      <c r="Q3669" s="23" t="s">
        <v>99</v>
      </c>
      <c r="R3669" s="23" t="s">
        <v>179</v>
      </c>
      <c r="S3669" s="25"/>
      <c r="T3669" s="26"/>
      <c r="U3669" s="26"/>
      <c r="V3669" s="22"/>
      <c r="W3669" s="27"/>
      <c r="X3669" s="8"/>
      <c r="Y3669" s="8"/>
      <c r="Z3669" s="8"/>
      <c r="AA3669" s="8"/>
      <c r="AB3669" s="8"/>
      <c r="AC3669" s="8"/>
      <c r="AD3669" s="8"/>
      <c r="AE3669" s="8"/>
      <c r="AF3669" s="8"/>
      <c r="AG3669" s="8"/>
      <c r="AH3669" s="8"/>
      <c r="AI3669" s="8"/>
      <c r="AJ3669" s="8"/>
      <c r="AK3669" s="8"/>
    </row>
    <row r="3670" spans="1:37" ht="165.75">
      <c r="A3670" s="18">
        <v>7709</v>
      </c>
      <c r="B3670" s="19"/>
      <c r="C3670" s="28" t="s">
        <v>24401</v>
      </c>
      <c r="D3670" s="28" t="s">
        <v>24407</v>
      </c>
      <c r="E3670" s="22"/>
      <c r="F3670" s="22"/>
      <c r="G3670" s="22"/>
      <c r="H3670" s="23">
        <v>0</v>
      </c>
      <c r="I3670" s="22"/>
      <c r="J3670" s="23" t="s">
        <v>18202</v>
      </c>
      <c r="K3670" s="23" t="s">
        <v>18203</v>
      </c>
      <c r="L3670" s="23" t="s">
        <v>61</v>
      </c>
      <c r="M3670" s="22"/>
      <c r="N3670" s="22"/>
      <c r="O3670" s="22"/>
      <c r="P3670" s="24"/>
      <c r="Q3670" s="23" t="s">
        <v>99</v>
      </c>
      <c r="R3670" s="23" t="s">
        <v>179</v>
      </c>
      <c r="S3670" s="25"/>
      <c r="T3670" s="26"/>
      <c r="U3670" s="26"/>
      <c r="V3670" s="22"/>
      <c r="W3670" s="27"/>
      <c r="X3670" s="8"/>
      <c r="Y3670" s="8"/>
      <c r="Z3670" s="8"/>
      <c r="AA3670" s="8"/>
      <c r="AB3670" s="8"/>
      <c r="AC3670" s="8"/>
      <c r="AD3670" s="8"/>
      <c r="AE3670" s="8"/>
      <c r="AF3670" s="8"/>
      <c r="AG3670" s="8"/>
      <c r="AH3670" s="8"/>
      <c r="AI3670" s="8"/>
      <c r="AJ3670" s="8"/>
      <c r="AK3670" s="8"/>
    </row>
    <row r="3671" spans="1:37" ht="195.75">
      <c r="A3671" s="18">
        <v>7710</v>
      </c>
      <c r="B3671" s="19"/>
      <c r="C3671" s="28" t="s">
        <v>24401</v>
      </c>
      <c r="D3671" s="28" t="s">
        <v>24408</v>
      </c>
      <c r="E3671" s="22"/>
      <c r="F3671" s="22"/>
      <c r="G3671" s="22"/>
      <c r="H3671" s="23">
        <v>0</v>
      </c>
      <c r="I3671" s="22"/>
      <c r="J3671" s="23" t="s">
        <v>18202</v>
      </c>
      <c r="K3671" s="23" t="s">
        <v>18203</v>
      </c>
      <c r="L3671" s="23" t="s">
        <v>61</v>
      </c>
      <c r="M3671" s="22"/>
      <c r="N3671" s="22"/>
      <c r="O3671" s="22"/>
      <c r="P3671" s="24"/>
      <c r="Q3671" s="23" t="s">
        <v>99</v>
      </c>
      <c r="R3671" s="23" t="s">
        <v>179</v>
      </c>
      <c r="S3671" s="25"/>
      <c r="T3671" s="26"/>
      <c r="U3671" s="26"/>
      <c r="V3671" s="22"/>
      <c r="W3671" s="27"/>
      <c r="X3671" s="8"/>
      <c r="Y3671" s="8"/>
      <c r="Z3671" s="8"/>
      <c r="AA3671" s="8"/>
      <c r="AB3671" s="8"/>
      <c r="AC3671" s="8"/>
      <c r="AD3671" s="8"/>
      <c r="AE3671" s="8"/>
      <c r="AF3671" s="8"/>
      <c r="AG3671" s="8"/>
      <c r="AH3671" s="8"/>
      <c r="AI3671" s="8"/>
      <c r="AJ3671" s="8"/>
      <c r="AK3671" s="8"/>
    </row>
    <row r="3672" spans="1:37" ht="180.75">
      <c r="A3672" s="18">
        <v>7711</v>
      </c>
      <c r="B3672" s="19"/>
      <c r="C3672" s="28" t="s">
        <v>24401</v>
      </c>
      <c r="D3672" s="28" t="s">
        <v>24409</v>
      </c>
      <c r="E3672" s="22"/>
      <c r="F3672" s="22"/>
      <c r="G3672" s="22"/>
      <c r="H3672" s="23">
        <v>0</v>
      </c>
      <c r="I3672" s="22"/>
      <c r="J3672" s="23" t="s">
        <v>18202</v>
      </c>
      <c r="K3672" s="23" t="s">
        <v>18203</v>
      </c>
      <c r="L3672" s="23" t="s">
        <v>61</v>
      </c>
      <c r="M3672" s="22"/>
      <c r="N3672" s="22"/>
      <c r="O3672" s="22"/>
      <c r="P3672" s="24"/>
      <c r="Q3672" s="23" t="s">
        <v>99</v>
      </c>
      <c r="R3672" s="23" t="s">
        <v>179</v>
      </c>
      <c r="S3672" s="25"/>
      <c r="T3672" s="26"/>
      <c r="U3672" s="26"/>
      <c r="V3672" s="22"/>
      <c r="W3672" s="27"/>
      <c r="X3672" s="8"/>
      <c r="Y3672" s="8"/>
      <c r="Z3672" s="8"/>
      <c r="AA3672" s="8"/>
      <c r="AB3672" s="8"/>
      <c r="AC3672" s="8"/>
      <c r="AD3672" s="8"/>
      <c r="AE3672" s="8"/>
      <c r="AF3672" s="8"/>
      <c r="AG3672" s="8"/>
      <c r="AH3672" s="8"/>
      <c r="AI3672" s="8"/>
      <c r="AJ3672" s="8"/>
      <c r="AK3672" s="8"/>
    </row>
    <row r="3673" spans="1:37" ht="225.75">
      <c r="A3673" s="18">
        <v>7712</v>
      </c>
      <c r="B3673" s="19"/>
      <c r="C3673" s="28" t="s">
        <v>24401</v>
      </c>
      <c r="D3673" s="28" t="s">
        <v>24410</v>
      </c>
      <c r="E3673" s="22"/>
      <c r="F3673" s="22"/>
      <c r="G3673" s="22"/>
      <c r="H3673" s="23">
        <v>0</v>
      </c>
      <c r="I3673" s="22"/>
      <c r="J3673" s="23" t="s">
        <v>18202</v>
      </c>
      <c r="K3673" s="23" t="s">
        <v>18203</v>
      </c>
      <c r="L3673" s="23" t="s">
        <v>61</v>
      </c>
      <c r="M3673" s="22"/>
      <c r="N3673" s="22"/>
      <c r="O3673" s="22"/>
      <c r="P3673" s="24"/>
      <c r="Q3673" s="23" t="s">
        <v>99</v>
      </c>
      <c r="R3673" s="23" t="s">
        <v>179</v>
      </c>
      <c r="S3673" s="25"/>
      <c r="T3673" s="26"/>
      <c r="U3673" s="26"/>
      <c r="V3673" s="22"/>
      <c r="W3673" s="27"/>
      <c r="X3673" s="8"/>
      <c r="Y3673" s="8"/>
      <c r="Z3673" s="8"/>
      <c r="AA3673" s="8"/>
      <c r="AB3673" s="8"/>
      <c r="AC3673" s="8"/>
      <c r="AD3673" s="8"/>
      <c r="AE3673" s="8"/>
      <c r="AF3673" s="8"/>
      <c r="AG3673" s="8"/>
      <c r="AH3673" s="8"/>
      <c r="AI3673" s="8"/>
      <c r="AJ3673" s="8"/>
      <c r="AK3673" s="8"/>
    </row>
    <row r="3674" spans="1:37" ht="120.75">
      <c r="A3674" s="18">
        <v>7713</v>
      </c>
      <c r="B3674" s="19"/>
      <c r="C3674" s="28" t="s">
        <v>24411</v>
      </c>
      <c r="D3674" s="28" t="s">
        <v>24412</v>
      </c>
      <c r="E3674" s="23" t="s">
        <v>24413</v>
      </c>
      <c r="F3674" s="23" t="s">
        <v>677</v>
      </c>
      <c r="G3674" s="22"/>
      <c r="H3674" s="23">
        <v>0</v>
      </c>
      <c r="I3674" s="22"/>
      <c r="J3674" s="23" t="s">
        <v>18202</v>
      </c>
      <c r="K3674" s="22"/>
      <c r="L3674" s="23" t="s">
        <v>18367</v>
      </c>
      <c r="M3674" s="22"/>
      <c r="N3674" s="22"/>
      <c r="O3674" s="22"/>
      <c r="P3674" s="24"/>
      <c r="Q3674" s="22"/>
      <c r="R3674" s="23" t="s">
        <v>18304</v>
      </c>
      <c r="S3674" s="25"/>
      <c r="T3674" s="26"/>
      <c r="U3674" s="26"/>
      <c r="V3674" s="22"/>
      <c r="W3674" s="27"/>
      <c r="X3674" s="8"/>
      <c r="Y3674" s="8"/>
      <c r="Z3674" s="8"/>
      <c r="AA3674" s="8"/>
      <c r="AB3674" s="8"/>
      <c r="AC3674" s="8"/>
      <c r="AD3674" s="8"/>
      <c r="AE3674" s="8"/>
      <c r="AF3674" s="8"/>
      <c r="AG3674" s="8"/>
      <c r="AH3674" s="8"/>
      <c r="AI3674" s="8"/>
      <c r="AJ3674" s="8"/>
      <c r="AK3674" s="8"/>
    </row>
    <row r="3675" spans="1:37" ht="90.75">
      <c r="A3675" s="18">
        <v>7714</v>
      </c>
      <c r="B3675" s="19"/>
      <c r="C3675" s="28" t="s">
        <v>24414</v>
      </c>
      <c r="D3675" s="28" t="s">
        <v>24415</v>
      </c>
      <c r="E3675" s="22"/>
      <c r="F3675" s="22"/>
      <c r="G3675" s="22"/>
      <c r="H3675" s="23">
        <v>0</v>
      </c>
      <c r="I3675" s="22"/>
      <c r="J3675" s="23" t="s">
        <v>18202</v>
      </c>
      <c r="K3675" s="22"/>
      <c r="L3675" s="23" t="s">
        <v>17409</v>
      </c>
      <c r="M3675" s="22"/>
      <c r="N3675" s="22"/>
      <c r="O3675" s="22"/>
      <c r="P3675" s="24"/>
      <c r="Q3675" s="23" t="s">
        <v>99</v>
      </c>
      <c r="R3675" s="23" t="s">
        <v>179</v>
      </c>
      <c r="S3675" s="25"/>
      <c r="T3675" s="26"/>
      <c r="U3675" s="26"/>
      <c r="V3675" s="22"/>
      <c r="W3675" s="27"/>
      <c r="X3675" s="8"/>
      <c r="Y3675" s="8"/>
      <c r="Z3675" s="8"/>
      <c r="AA3675" s="8"/>
      <c r="AB3675" s="8"/>
      <c r="AC3675" s="8"/>
      <c r="AD3675" s="8"/>
      <c r="AE3675" s="8"/>
      <c r="AF3675" s="8"/>
      <c r="AG3675" s="8"/>
      <c r="AH3675" s="8"/>
      <c r="AI3675" s="8"/>
      <c r="AJ3675" s="8"/>
      <c r="AK3675" s="8"/>
    </row>
    <row r="3676" spans="1:37" ht="90.75">
      <c r="A3676" s="18">
        <v>7716</v>
      </c>
      <c r="B3676" s="19"/>
      <c r="C3676" s="28" t="s">
        <v>24416</v>
      </c>
      <c r="D3676" s="28" t="s">
        <v>24417</v>
      </c>
      <c r="E3676" s="22"/>
      <c r="F3676" s="22"/>
      <c r="G3676" s="22"/>
      <c r="H3676" s="23">
        <v>0</v>
      </c>
      <c r="I3676" s="22"/>
      <c r="J3676" s="23" t="s">
        <v>18202</v>
      </c>
      <c r="K3676" s="22"/>
      <c r="L3676" s="23" t="s">
        <v>17409</v>
      </c>
      <c r="M3676" s="22"/>
      <c r="N3676" s="22"/>
      <c r="O3676" s="22"/>
      <c r="P3676" s="24"/>
      <c r="Q3676" s="23" t="s">
        <v>99</v>
      </c>
      <c r="R3676" s="23" t="s">
        <v>179</v>
      </c>
      <c r="S3676" s="25"/>
      <c r="T3676" s="26"/>
      <c r="U3676" s="26"/>
      <c r="V3676" s="22"/>
      <c r="W3676" s="27"/>
      <c r="X3676" s="8"/>
      <c r="Y3676" s="8"/>
      <c r="Z3676" s="8"/>
      <c r="AA3676" s="8"/>
      <c r="AB3676" s="8"/>
      <c r="AC3676" s="8"/>
      <c r="AD3676" s="8"/>
      <c r="AE3676" s="8"/>
      <c r="AF3676" s="8"/>
      <c r="AG3676" s="8"/>
      <c r="AH3676" s="8"/>
      <c r="AI3676" s="8"/>
      <c r="AJ3676" s="8"/>
      <c r="AK3676" s="8"/>
    </row>
    <row r="3677" spans="1:37" ht="409.6">
      <c r="A3677" s="18">
        <v>7717</v>
      </c>
      <c r="B3677" s="19"/>
      <c r="C3677" s="28" t="s">
        <v>24418</v>
      </c>
      <c r="D3677" s="21"/>
      <c r="E3677" s="22"/>
      <c r="F3677" s="22"/>
      <c r="G3677" s="22"/>
      <c r="H3677" s="23">
        <v>0</v>
      </c>
      <c r="I3677" s="22"/>
      <c r="J3677" s="23" t="s">
        <v>18202</v>
      </c>
      <c r="K3677" s="22"/>
      <c r="L3677" s="23" t="s">
        <v>15679</v>
      </c>
      <c r="M3677" s="23">
        <v>2017</v>
      </c>
      <c r="N3677" s="22"/>
      <c r="O3677" s="22"/>
      <c r="P3677" s="24"/>
      <c r="Q3677" s="23" t="s">
        <v>20</v>
      </c>
      <c r="R3677" s="23" t="s">
        <v>21</v>
      </c>
      <c r="S3677" s="25"/>
      <c r="T3677" s="26"/>
      <c r="U3677" s="26"/>
      <c r="V3677" s="22"/>
      <c r="W3677" s="27"/>
      <c r="X3677" s="8"/>
      <c r="Y3677" s="8"/>
      <c r="Z3677" s="8"/>
      <c r="AA3677" s="8"/>
      <c r="AB3677" s="8"/>
      <c r="AC3677" s="8"/>
      <c r="AD3677" s="8"/>
      <c r="AE3677" s="8"/>
      <c r="AF3677" s="8"/>
      <c r="AG3677" s="8"/>
      <c r="AH3677" s="8"/>
      <c r="AI3677" s="8"/>
      <c r="AJ3677" s="8"/>
      <c r="AK3677" s="8"/>
    </row>
    <row r="3678" spans="1:37" ht="409.6">
      <c r="A3678" s="18">
        <v>7718</v>
      </c>
      <c r="B3678" s="19"/>
      <c r="C3678" s="28" t="s">
        <v>24419</v>
      </c>
      <c r="D3678" s="21"/>
      <c r="E3678" s="22"/>
      <c r="F3678" s="22"/>
      <c r="G3678" s="22"/>
      <c r="H3678" s="23">
        <v>0</v>
      </c>
      <c r="I3678" s="22"/>
      <c r="J3678" s="23" t="s">
        <v>18202</v>
      </c>
      <c r="K3678" s="22"/>
      <c r="L3678" s="23" t="s">
        <v>15679</v>
      </c>
      <c r="M3678" s="23">
        <v>2017</v>
      </c>
      <c r="N3678" s="22"/>
      <c r="O3678" s="22"/>
      <c r="P3678" s="24"/>
      <c r="Q3678" s="23" t="s">
        <v>20</v>
      </c>
      <c r="R3678" s="23" t="s">
        <v>21</v>
      </c>
      <c r="S3678" s="25"/>
      <c r="T3678" s="26"/>
      <c r="U3678" s="26"/>
      <c r="V3678" s="22"/>
      <c r="W3678" s="27"/>
      <c r="X3678" s="8"/>
      <c r="Y3678" s="8"/>
      <c r="Z3678" s="8"/>
      <c r="AA3678" s="8"/>
      <c r="AB3678" s="8"/>
      <c r="AC3678" s="8"/>
      <c r="AD3678" s="8"/>
      <c r="AE3678" s="8"/>
      <c r="AF3678" s="8"/>
      <c r="AG3678" s="8"/>
      <c r="AH3678" s="8"/>
      <c r="AI3678" s="8"/>
      <c r="AJ3678" s="8"/>
      <c r="AK3678" s="8"/>
    </row>
    <row r="3679" spans="1:37" ht="409.6">
      <c r="A3679" s="18">
        <v>7720</v>
      </c>
      <c r="B3679" s="19"/>
      <c r="C3679" s="28" t="s">
        <v>24420</v>
      </c>
      <c r="D3679" s="21"/>
      <c r="E3679" s="22"/>
      <c r="F3679" s="22"/>
      <c r="G3679" s="22"/>
      <c r="H3679" s="23">
        <v>0</v>
      </c>
      <c r="I3679" s="22"/>
      <c r="J3679" s="23" t="s">
        <v>18202</v>
      </c>
      <c r="K3679" s="22"/>
      <c r="L3679" s="23" t="s">
        <v>15679</v>
      </c>
      <c r="M3679" s="23">
        <v>2017</v>
      </c>
      <c r="N3679" s="22"/>
      <c r="O3679" s="22"/>
      <c r="P3679" s="24"/>
      <c r="Q3679" s="23" t="s">
        <v>20</v>
      </c>
      <c r="R3679" s="23" t="s">
        <v>21</v>
      </c>
      <c r="S3679" s="25"/>
      <c r="T3679" s="26"/>
      <c r="U3679" s="26"/>
      <c r="V3679" s="22"/>
      <c r="W3679" s="27"/>
      <c r="X3679" s="8"/>
      <c r="Y3679" s="8"/>
      <c r="Z3679" s="8"/>
      <c r="AA3679" s="8"/>
      <c r="AB3679" s="8"/>
      <c r="AC3679" s="8"/>
      <c r="AD3679" s="8"/>
      <c r="AE3679" s="8"/>
      <c r="AF3679" s="8"/>
      <c r="AG3679" s="8"/>
      <c r="AH3679" s="8"/>
      <c r="AI3679" s="8"/>
      <c r="AJ3679" s="8"/>
      <c r="AK3679" s="8"/>
    </row>
    <row r="3680" spans="1:37" ht="60.75">
      <c r="A3680" s="18">
        <v>7722</v>
      </c>
      <c r="B3680" s="19"/>
      <c r="C3680" s="28" t="s">
        <v>24421</v>
      </c>
      <c r="D3680" s="28" t="s">
        <v>24422</v>
      </c>
      <c r="E3680" s="22"/>
      <c r="F3680" s="23" t="s">
        <v>266</v>
      </c>
      <c r="G3680" s="23" t="s">
        <v>24423</v>
      </c>
      <c r="H3680" s="23">
        <v>0</v>
      </c>
      <c r="I3680" s="22"/>
      <c r="J3680" s="23" t="s">
        <v>18202</v>
      </c>
      <c r="K3680" s="29">
        <v>43497</v>
      </c>
      <c r="L3680" s="23" t="s">
        <v>15679</v>
      </c>
      <c r="M3680" s="22"/>
      <c r="N3680" s="23" t="s">
        <v>19824</v>
      </c>
      <c r="O3680" s="22"/>
      <c r="P3680" s="24"/>
      <c r="Q3680" s="23" t="s">
        <v>29</v>
      </c>
      <c r="R3680" s="23" t="s">
        <v>30</v>
      </c>
      <c r="S3680" s="25"/>
      <c r="T3680" s="26"/>
      <c r="U3680" s="26"/>
      <c r="V3680" s="22"/>
      <c r="W3680" s="27"/>
      <c r="X3680" s="8"/>
      <c r="Y3680" s="8"/>
      <c r="Z3680" s="8"/>
      <c r="AA3680" s="8"/>
      <c r="AB3680" s="8"/>
      <c r="AC3680" s="8"/>
      <c r="AD3680" s="8"/>
      <c r="AE3680" s="8"/>
      <c r="AF3680" s="8"/>
      <c r="AG3680" s="8"/>
      <c r="AH3680" s="8"/>
      <c r="AI3680" s="8"/>
      <c r="AJ3680" s="8"/>
      <c r="AK3680" s="8"/>
    </row>
    <row r="3681" spans="1:37" ht="60.75">
      <c r="A3681" s="18">
        <v>7723</v>
      </c>
      <c r="B3681" s="19"/>
      <c r="C3681" s="28" t="s">
        <v>24424</v>
      </c>
      <c r="D3681" s="28" t="s">
        <v>24425</v>
      </c>
      <c r="E3681" s="22"/>
      <c r="F3681" s="23" t="s">
        <v>50</v>
      </c>
      <c r="G3681" s="22"/>
      <c r="H3681" s="23">
        <v>0</v>
      </c>
      <c r="I3681" s="22"/>
      <c r="J3681" s="23" t="s">
        <v>18202</v>
      </c>
      <c r="K3681" s="29">
        <v>43497</v>
      </c>
      <c r="L3681" s="23" t="s">
        <v>96</v>
      </c>
      <c r="M3681" s="22"/>
      <c r="N3681" s="23" t="s">
        <v>19763</v>
      </c>
      <c r="O3681" s="22"/>
      <c r="P3681" s="24"/>
      <c r="Q3681" s="23" t="s">
        <v>18392</v>
      </c>
      <c r="R3681" s="23" t="s">
        <v>127</v>
      </c>
      <c r="S3681" s="25"/>
      <c r="T3681" s="26"/>
      <c r="U3681" s="26"/>
      <c r="V3681" s="22"/>
      <c r="W3681" s="27"/>
      <c r="X3681" s="8"/>
      <c r="Y3681" s="8"/>
      <c r="Z3681" s="8"/>
      <c r="AA3681" s="8"/>
      <c r="AB3681" s="8"/>
      <c r="AC3681" s="8"/>
      <c r="AD3681" s="8"/>
      <c r="AE3681" s="8"/>
      <c r="AF3681" s="8"/>
      <c r="AG3681" s="8"/>
      <c r="AH3681" s="8"/>
      <c r="AI3681" s="8"/>
      <c r="AJ3681" s="8"/>
      <c r="AK3681" s="8"/>
    </row>
    <row r="3682" spans="1:37" ht="60.75">
      <c r="A3682" s="18">
        <v>7724</v>
      </c>
      <c r="B3682" s="19"/>
      <c r="C3682" s="28" t="s">
        <v>24426</v>
      </c>
      <c r="D3682" s="28" t="s">
        <v>24427</v>
      </c>
      <c r="E3682" s="22"/>
      <c r="F3682" s="23" t="s">
        <v>50</v>
      </c>
      <c r="G3682" s="22"/>
      <c r="H3682" s="23">
        <v>0</v>
      </c>
      <c r="I3682" s="22"/>
      <c r="J3682" s="23" t="s">
        <v>18202</v>
      </c>
      <c r="K3682" s="29">
        <v>43497</v>
      </c>
      <c r="L3682" s="23" t="s">
        <v>96</v>
      </c>
      <c r="M3682" s="22"/>
      <c r="N3682" s="23" t="s">
        <v>19763</v>
      </c>
      <c r="O3682" s="22"/>
      <c r="P3682" s="24"/>
      <c r="Q3682" s="23" t="s">
        <v>18392</v>
      </c>
      <c r="R3682" s="23" t="s">
        <v>127</v>
      </c>
      <c r="S3682" s="25"/>
      <c r="T3682" s="26"/>
      <c r="U3682" s="26"/>
      <c r="V3682" s="22"/>
      <c r="W3682" s="27"/>
      <c r="X3682" s="8"/>
      <c r="Y3682" s="8"/>
      <c r="Z3682" s="8"/>
      <c r="AA3682" s="8"/>
      <c r="AB3682" s="8"/>
      <c r="AC3682" s="8"/>
      <c r="AD3682" s="8"/>
      <c r="AE3682" s="8"/>
      <c r="AF3682" s="8"/>
      <c r="AG3682" s="8"/>
      <c r="AH3682" s="8"/>
      <c r="AI3682" s="8"/>
      <c r="AJ3682" s="8"/>
      <c r="AK3682" s="8"/>
    </row>
    <row r="3683" spans="1:37" ht="75.75">
      <c r="A3683" s="18">
        <v>7725</v>
      </c>
      <c r="B3683" s="19"/>
      <c r="C3683" s="28" t="s">
        <v>24428</v>
      </c>
      <c r="D3683" s="28" t="s">
        <v>24429</v>
      </c>
      <c r="E3683" s="22"/>
      <c r="F3683" s="23" t="s">
        <v>50</v>
      </c>
      <c r="G3683" s="22"/>
      <c r="H3683" s="23">
        <v>0</v>
      </c>
      <c r="I3683" s="22"/>
      <c r="J3683" s="23" t="s">
        <v>18202</v>
      </c>
      <c r="K3683" s="29">
        <v>43497</v>
      </c>
      <c r="L3683" s="23" t="s">
        <v>96</v>
      </c>
      <c r="M3683" s="22"/>
      <c r="N3683" s="23" t="s">
        <v>24430</v>
      </c>
      <c r="O3683" s="22"/>
      <c r="P3683" s="24"/>
      <c r="Q3683" s="23" t="s">
        <v>18392</v>
      </c>
      <c r="R3683" s="23" t="s">
        <v>127</v>
      </c>
      <c r="S3683" s="25"/>
      <c r="T3683" s="26"/>
      <c r="U3683" s="26"/>
      <c r="V3683" s="22"/>
      <c r="W3683" s="27"/>
      <c r="X3683" s="8"/>
      <c r="Y3683" s="8"/>
      <c r="Z3683" s="8"/>
      <c r="AA3683" s="8"/>
      <c r="AB3683" s="8"/>
      <c r="AC3683" s="8"/>
      <c r="AD3683" s="8"/>
      <c r="AE3683" s="8"/>
      <c r="AF3683" s="8"/>
      <c r="AG3683" s="8"/>
      <c r="AH3683" s="8"/>
      <c r="AI3683" s="8"/>
      <c r="AJ3683" s="8"/>
      <c r="AK3683" s="8"/>
    </row>
    <row r="3684" spans="1:37" ht="195.75">
      <c r="A3684" s="18">
        <v>7727</v>
      </c>
      <c r="B3684" s="19"/>
      <c r="C3684" s="28" t="s">
        <v>24431</v>
      </c>
      <c r="D3684" s="28" t="s">
        <v>24432</v>
      </c>
      <c r="E3684" s="22"/>
      <c r="F3684" s="23" t="s">
        <v>1628</v>
      </c>
      <c r="G3684" s="22"/>
      <c r="H3684" s="23">
        <v>0</v>
      </c>
      <c r="I3684" s="22"/>
      <c r="J3684" s="23" t="s">
        <v>18202</v>
      </c>
      <c r="K3684" s="22"/>
      <c r="L3684" s="23" t="s">
        <v>18219</v>
      </c>
      <c r="M3684" s="22"/>
      <c r="N3684" s="22"/>
      <c r="O3684" s="22"/>
      <c r="P3684" s="24"/>
      <c r="Q3684" s="23" t="s">
        <v>36</v>
      </c>
      <c r="R3684" s="23" t="s">
        <v>37</v>
      </c>
      <c r="S3684" s="25"/>
      <c r="T3684" s="26"/>
      <c r="U3684" s="26"/>
      <c r="V3684" s="22"/>
      <c r="W3684" s="27"/>
      <c r="X3684" s="8"/>
      <c r="Y3684" s="8"/>
      <c r="Z3684" s="8"/>
      <c r="AA3684" s="8"/>
      <c r="AB3684" s="8"/>
      <c r="AC3684" s="8"/>
      <c r="AD3684" s="8"/>
      <c r="AE3684" s="8"/>
      <c r="AF3684" s="8"/>
      <c r="AG3684" s="8"/>
      <c r="AH3684" s="8"/>
      <c r="AI3684" s="8"/>
      <c r="AJ3684" s="8"/>
      <c r="AK3684" s="8"/>
    </row>
    <row r="3685" spans="1:37" ht="240.75">
      <c r="A3685" s="18">
        <v>7728</v>
      </c>
      <c r="B3685" s="19"/>
      <c r="C3685" s="28" t="s">
        <v>24431</v>
      </c>
      <c r="D3685" s="28" t="s">
        <v>24433</v>
      </c>
      <c r="E3685" s="22"/>
      <c r="F3685" s="23" t="s">
        <v>1628</v>
      </c>
      <c r="G3685" s="22"/>
      <c r="H3685" s="23">
        <v>0</v>
      </c>
      <c r="I3685" s="22"/>
      <c r="J3685" s="23" t="s">
        <v>18202</v>
      </c>
      <c r="K3685" s="22"/>
      <c r="L3685" s="23" t="s">
        <v>18219</v>
      </c>
      <c r="M3685" s="22"/>
      <c r="N3685" s="22"/>
      <c r="O3685" s="22"/>
      <c r="P3685" s="24"/>
      <c r="Q3685" s="23" t="s">
        <v>36</v>
      </c>
      <c r="R3685" s="23" t="s">
        <v>37</v>
      </c>
      <c r="S3685" s="25"/>
      <c r="T3685" s="26"/>
      <c r="U3685" s="26"/>
      <c r="V3685" s="22"/>
      <c r="W3685" s="27"/>
      <c r="X3685" s="8"/>
      <c r="Y3685" s="8"/>
      <c r="Z3685" s="8"/>
      <c r="AA3685" s="8"/>
      <c r="AB3685" s="8"/>
      <c r="AC3685" s="8"/>
      <c r="AD3685" s="8"/>
      <c r="AE3685" s="8"/>
      <c r="AF3685" s="8"/>
      <c r="AG3685" s="8"/>
      <c r="AH3685" s="8"/>
      <c r="AI3685" s="8"/>
      <c r="AJ3685" s="8"/>
      <c r="AK3685" s="8"/>
    </row>
    <row r="3686" spans="1:37" ht="225.75">
      <c r="A3686" s="18">
        <v>7729</v>
      </c>
      <c r="B3686" s="19"/>
      <c r="C3686" s="28" t="s">
        <v>24431</v>
      </c>
      <c r="D3686" s="28" t="s">
        <v>24434</v>
      </c>
      <c r="E3686" s="22"/>
      <c r="F3686" s="22"/>
      <c r="G3686" s="22"/>
      <c r="H3686" s="23">
        <v>0</v>
      </c>
      <c r="I3686" s="22"/>
      <c r="J3686" s="23" t="s">
        <v>18202</v>
      </c>
      <c r="K3686" s="31">
        <v>43313</v>
      </c>
      <c r="L3686" s="23" t="s">
        <v>61</v>
      </c>
      <c r="M3686" s="22"/>
      <c r="N3686" s="22"/>
      <c r="O3686" s="22"/>
      <c r="P3686" s="24"/>
      <c r="Q3686" s="23" t="s">
        <v>18377</v>
      </c>
      <c r="R3686" s="22"/>
      <c r="S3686" s="25"/>
      <c r="T3686" s="26"/>
      <c r="U3686" s="26"/>
      <c r="V3686" s="22"/>
      <c r="W3686" s="27"/>
      <c r="X3686" s="8"/>
      <c r="Y3686" s="8"/>
      <c r="Z3686" s="8"/>
      <c r="AA3686" s="8"/>
      <c r="AB3686" s="8"/>
      <c r="AC3686" s="8"/>
      <c r="AD3686" s="8"/>
      <c r="AE3686" s="8"/>
      <c r="AF3686" s="8"/>
      <c r="AG3686" s="8"/>
      <c r="AH3686" s="8"/>
      <c r="AI3686" s="8"/>
      <c r="AJ3686" s="8"/>
      <c r="AK3686" s="8"/>
    </row>
    <row r="3687" spans="1:37" ht="75.75">
      <c r="A3687" s="18">
        <v>7731</v>
      </c>
      <c r="B3687" s="19"/>
      <c r="C3687" s="28" t="s">
        <v>24435</v>
      </c>
      <c r="D3687" s="28" t="s">
        <v>24436</v>
      </c>
      <c r="E3687" s="22"/>
      <c r="F3687" s="23" t="s">
        <v>24437</v>
      </c>
      <c r="G3687" s="23" t="s">
        <v>18592</v>
      </c>
      <c r="H3687" s="23">
        <v>0</v>
      </c>
      <c r="I3687" s="22"/>
      <c r="J3687" s="23" t="s">
        <v>18202</v>
      </c>
      <c r="K3687" s="29">
        <v>43497</v>
      </c>
      <c r="L3687" s="23" t="s">
        <v>19617</v>
      </c>
      <c r="M3687" s="22"/>
      <c r="N3687" s="23" t="s">
        <v>18503</v>
      </c>
      <c r="O3687" s="22"/>
      <c r="P3687" s="24"/>
      <c r="Q3687" s="23" t="s">
        <v>29</v>
      </c>
      <c r="R3687" s="23" t="s">
        <v>30</v>
      </c>
      <c r="S3687" s="25"/>
      <c r="T3687" s="26"/>
      <c r="U3687" s="26"/>
      <c r="V3687" s="22"/>
      <c r="W3687" s="27"/>
      <c r="X3687" s="8"/>
      <c r="Y3687" s="8"/>
      <c r="Z3687" s="8"/>
      <c r="AA3687" s="8"/>
      <c r="AB3687" s="8"/>
      <c r="AC3687" s="8"/>
      <c r="AD3687" s="8"/>
      <c r="AE3687" s="8"/>
      <c r="AF3687" s="8"/>
      <c r="AG3687" s="8"/>
      <c r="AH3687" s="8"/>
      <c r="AI3687" s="8"/>
      <c r="AJ3687" s="8"/>
      <c r="AK3687" s="8"/>
    </row>
    <row r="3688" spans="1:37" ht="120.75">
      <c r="A3688" s="18">
        <v>7732</v>
      </c>
      <c r="B3688" s="19"/>
      <c r="C3688" s="28" t="s">
        <v>24438</v>
      </c>
      <c r="D3688" s="28" t="s">
        <v>24439</v>
      </c>
      <c r="E3688" s="22"/>
      <c r="F3688" s="23" t="s">
        <v>24440</v>
      </c>
      <c r="G3688" s="23" t="s">
        <v>20306</v>
      </c>
      <c r="H3688" s="23">
        <v>0</v>
      </c>
      <c r="I3688" s="22"/>
      <c r="J3688" s="23" t="s">
        <v>18202</v>
      </c>
      <c r="K3688" s="29">
        <v>43497</v>
      </c>
      <c r="L3688" s="23" t="s">
        <v>19617</v>
      </c>
      <c r="M3688" s="22"/>
      <c r="N3688" s="23" t="s">
        <v>18503</v>
      </c>
      <c r="O3688" s="22"/>
      <c r="P3688" s="24"/>
      <c r="Q3688" s="23" t="s">
        <v>29</v>
      </c>
      <c r="R3688" s="23" t="s">
        <v>30</v>
      </c>
      <c r="S3688" s="25"/>
      <c r="T3688" s="26"/>
      <c r="U3688" s="26"/>
      <c r="V3688" s="22"/>
      <c r="W3688" s="27"/>
      <c r="X3688" s="8"/>
      <c r="Y3688" s="8"/>
      <c r="Z3688" s="8"/>
      <c r="AA3688" s="8"/>
      <c r="AB3688" s="8"/>
      <c r="AC3688" s="8"/>
      <c r="AD3688" s="8"/>
      <c r="AE3688" s="8"/>
      <c r="AF3688" s="8"/>
      <c r="AG3688" s="8"/>
      <c r="AH3688" s="8"/>
      <c r="AI3688" s="8"/>
      <c r="AJ3688" s="8"/>
      <c r="AK3688" s="8"/>
    </row>
    <row r="3689" spans="1:37" ht="150.75">
      <c r="A3689" s="18">
        <v>7733</v>
      </c>
      <c r="B3689" s="19"/>
      <c r="C3689" s="28" t="s">
        <v>24441</v>
      </c>
      <c r="D3689" s="28" t="s">
        <v>24442</v>
      </c>
      <c r="E3689" s="22"/>
      <c r="F3689" s="22"/>
      <c r="G3689" s="22"/>
      <c r="H3689" s="23">
        <v>0</v>
      </c>
      <c r="I3689" s="22"/>
      <c r="J3689" s="23" t="s">
        <v>18202</v>
      </c>
      <c r="K3689" s="22"/>
      <c r="L3689" s="23" t="s">
        <v>18219</v>
      </c>
      <c r="M3689" s="22"/>
      <c r="N3689" s="22"/>
      <c r="O3689" s="22"/>
      <c r="P3689" s="24"/>
      <c r="Q3689" s="23" t="s">
        <v>29</v>
      </c>
      <c r="R3689" s="23" t="s">
        <v>30</v>
      </c>
      <c r="S3689" s="25"/>
      <c r="T3689" s="26"/>
      <c r="U3689" s="26"/>
      <c r="V3689" s="22"/>
      <c r="W3689" s="27"/>
      <c r="X3689" s="8"/>
      <c r="Y3689" s="8"/>
      <c r="Z3689" s="8"/>
      <c r="AA3689" s="8"/>
      <c r="AB3689" s="8"/>
      <c r="AC3689" s="8"/>
      <c r="AD3689" s="8"/>
      <c r="AE3689" s="8"/>
      <c r="AF3689" s="8"/>
      <c r="AG3689" s="8"/>
      <c r="AH3689" s="8"/>
      <c r="AI3689" s="8"/>
      <c r="AJ3689" s="8"/>
      <c r="AK3689" s="8"/>
    </row>
    <row r="3690" spans="1:37" ht="120.75">
      <c r="A3690" s="18">
        <v>7735</v>
      </c>
      <c r="B3690" s="19"/>
      <c r="C3690" s="28" t="s">
        <v>24443</v>
      </c>
      <c r="D3690" s="28" t="s">
        <v>24444</v>
      </c>
      <c r="E3690" s="22"/>
      <c r="F3690" s="22"/>
      <c r="G3690" s="22"/>
      <c r="H3690" s="23">
        <v>0</v>
      </c>
      <c r="I3690" s="22"/>
      <c r="J3690" s="23" t="s">
        <v>18202</v>
      </c>
      <c r="K3690" s="23" t="s">
        <v>18203</v>
      </c>
      <c r="L3690" s="23" t="s">
        <v>219</v>
      </c>
      <c r="M3690" s="22"/>
      <c r="N3690" s="22"/>
      <c r="O3690" s="22"/>
      <c r="P3690" s="24"/>
      <c r="Q3690" s="23" t="s">
        <v>18820</v>
      </c>
      <c r="R3690" s="38">
        <v>87029000000</v>
      </c>
      <c r="S3690" s="25"/>
      <c r="T3690" s="26"/>
      <c r="U3690" s="26"/>
      <c r="V3690" s="22"/>
      <c r="W3690" s="27"/>
      <c r="X3690" s="8"/>
      <c r="Y3690" s="8"/>
      <c r="Z3690" s="8"/>
      <c r="AA3690" s="8"/>
      <c r="AB3690" s="8"/>
      <c r="AC3690" s="8"/>
      <c r="AD3690" s="8"/>
      <c r="AE3690" s="8"/>
      <c r="AF3690" s="8"/>
      <c r="AG3690" s="8"/>
      <c r="AH3690" s="8"/>
      <c r="AI3690" s="8"/>
      <c r="AJ3690" s="8"/>
      <c r="AK3690" s="8"/>
    </row>
    <row r="3691" spans="1:37" ht="30.75">
      <c r="A3691" s="18">
        <v>7736</v>
      </c>
      <c r="B3691" s="19"/>
      <c r="C3691" s="28" t="s">
        <v>24445</v>
      </c>
      <c r="D3691" s="28" t="s">
        <v>6698</v>
      </c>
      <c r="E3691" s="22"/>
      <c r="F3691" s="23" t="s">
        <v>415</v>
      </c>
      <c r="G3691" s="22"/>
      <c r="H3691" s="23">
        <v>0</v>
      </c>
      <c r="I3691" s="22"/>
      <c r="J3691" s="23" t="s">
        <v>18202</v>
      </c>
      <c r="K3691" s="22"/>
      <c r="L3691" s="23" t="s">
        <v>18219</v>
      </c>
      <c r="M3691" s="23" t="s">
        <v>11857</v>
      </c>
      <c r="N3691" s="22"/>
      <c r="O3691" s="22"/>
      <c r="P3691" s="24"/>
      <c r="Q3691" s="23" t="s">
        <v>29</v>
      </c>
      <c r="R3691" s="23" t="s">
        <v>30</v>
      </c>
      <c r="S3691" s="25"/>
      <c r="T3691" s="26"/>
      <c r="U3691" s="26"/>
      <c r="V3691" s="22"/>
      <c r="W3691" s="27"/>
      <c r="X3691" s="8"/>
      <c r="Y3691" s="8"/>
      <c r="Z3691" s="8"/>
      <c r="AA3691" s="8"/>
      <c r="AB3691" s="8"/>
      <c r="AC3691" s="8"/>
      <c r="AD3691" s="8"/>
      <c r="AE3691" s="8"/>
      <c r="AF3691" s="8"/>
      <c r="AG3691" s="8"/>
      <c r="AH3691" s="8"/>
      <c r="AI3691" s="8"/>
      <c r="AJ3691" s="8"/>
      <c r="AK3691" s="8"/>
    </row>
    <row r="3692" spans="1:37" ht="180.75">
      <c r="A3692" s="18">
        <v>7738</v>
      </c>
      <c r="B3692" s="19"/>
      <c r="C3692" s="28" t="s">
        <v>24446</v>
      </c>
      <c r="D3692" s="28" t="s">
        <v>24447</v>
      </c>
      <c r="E3692" s="22"/>
      <c r="F3692" s="23" t="s">
        <v>266</v>
      </c>
      <c r="G3692" s="22"/>
      <c r="H3692" s="23">
        <v>0</v>
      </c>
      <c r="I3692" s="22"/>
      <c r="J3692" s="23" t="s">
        <v>18202</v>
      </c>
      <c r="K3692" s="29">
        <v>43497</v>
      </c>
      <c r="L3692" s="23" t="s">
        <v>96</v>
      </c>
      <c r="M3692" s="22"/>
      <c r="N3692" s="23" t="s">
        <v>24448</v>
      </c>
      <c r="O3692" s="22"/>
      <c r="P3692" s="24"/>
      <c r="Q3692" s="23" t="s">
        <v>18392</v>
      </c>
      <c r="R3692" s="23" t="s">
        <v>127</v>
      </c>
      <c r="S3692" s="25"/>
      <c r="T3692" s="26"/>
      <c r="U3692" s="26"/>
      <c r="V3692" s="22"/>
      <c r="W3692" s="27"/>
      <c r="X3692" s="8"/>
      <c r="Y3692" s="8"/>
      <c r="Z3692" s="8"/>
      <c r="AA3692" s="8"/>
      <c r="AB3692" s="8"/>
      <c r="AC3692" s="8"/>
      <c r="AD3692" s="8"/>
      <c r="AE3692" s="8"/>
      <c r="AF3692" s="8"/>
      <c r="AG3692" s="8"/>
      <c r="AH3692" s="8"/>
      <c r="AI3692" s="8"/>
      <c r="AJ3692" s="8"/>
      <c r="AK3692" s="8"/>
    </row>
    <row r="3693" spans="1:37" ht="90.75">
      <c r="A3693" s="18">
        <v>7739</v>
      </c>
      <c r="B3693" s="19"/>
      <c r="C3693" s="28" t="s">
        <v>24449</v>
      </c>
      <c r="D3693" s="28" t="s">
        <v>24450</v>
      </c>
      <c r="E3693" s="22"/>
      <c r="F3693" s="23" t="s">
        <v>165</v>
      </c>
      <c r="G3693" s="23" t="s">
        <v>18782</v>
      </c>
      <c r="H3693" s="23">
        <v>0</v>
      </c>
      <c r="I3693" s="22"/>
      <c r="J3693" s="23" t="s">
        <v>18202</v>
      </c>
      <c r="K3693" s="29">
        <v>43497</v>
      </c>
      <c r="L3693" s="23" t="s">
        <v>19617</v>
      </c>
      <c r="M3693" s="22"/>
      <c r="N3693" s="23" t="s">
        <v>18783</v>
      </c>
      <c r="O3693" s="22"/>
      <c r="P3693" s="24"/>
      <c r="Q3693" s="23" t="s">
        <v>29</v>
      </c>
      <c r="R3693" s="23" t="s">
        <v>30</v>
      </c>
      <c r="S3693" s="25"/>
      <c r="T3693" s="26"/>
      <c r="U3693" s="26"/>
      <c r="V3693" s="22"/>
      <c r="W3693" s="27"/>
      <c r="X3693" s="8"/>
      <c r="Y3693" s="8"/>
      <c r="Z3693" s="8"/>
      <c r="AA3693" s="8"/>
      <c r="AB3693" s="8"/>
      <c r="AC3693" s="8"/>
      <c r="AD3693" s="8"/>
      <c r="AE3693" s="8"/>
      <c r="AF3693" s="8"/>
      <c r="AG3693" s="8"/>
      <c r="AH3693" s="8"/>
      <c r="AI3693" s="8"/>
      <c r="AJ3693" s="8"/>
      <c r="AK3693" s="8"/>
    </row>
    <row r="3694" spans="1:37" ht="75.75">
      <c r="A3694" s="18">
        <v>7740</v>
      </c>
      <c r="B3694" s="19"/>
      <c r="C3694" s="28" t="s">
        <v>24451</v>
      </c>
      <c r="D3694" s="28" t="s">
        <v>24452</v>
      </c>
      <c r="E3694" s="22"/>
      <c r="F3694" s="23" t="s">
        <v>266</v>
      </c>
      <c r="G3694" s="22"/>
      <c r="H3694" s="23">
        <v>0</v>
      </c>
      <c r="I3694" s="22"/>
      <c r="J3694" s="23" t="s">
        <v>18202</v>
      </c>
      <c r="K3694" s="22"/>
      <c r="L3694" s="23" t="s">
        <v>61</v>
      </c>
      <c r="M3694" s="22"/>
      <c r="N3694" s="22"/>
      <c r="O3694" s="22"/>
      <c r="P3694" s="24"/>
      <c r="Q3694" s="22"/>
      <c r="R3694" s="22"/>
      <c r="S3694" s="25"/>
      <c r="T3694" s="26"/>
      <c r="U3694" s="26"/>
      <c r="V3694" s="22"/>
      <c r="W3694" s="27"/>
      <c r="X3694" s="8"/>
      <c r="Y3694" s="8"/>
      <c r="Z3694" s="8"/>
      <c r="AA3694" s="8"/>
      <c r="AB3694" s="8"/>
      <c r="AC3694" s="8"/>
      <c r="AD3694" s="8"/>
      <c r="AE3694" s="8"/>
      <c r="AF3694" s="8"/>
      <c r="AG3694" s="8"/>
      <c r="AH3694" s="8"/>
      <c r="AI3694" s="8"/>
      <c r="AJ3694" s="8"/>
      <c r="AK3694" s="8"/>
    </row>
    <row r="3695" spans="1:37" ht="135.75">
      <c r="A3695" s="18">
        <v>7741</v>
      </c>
      <c r="B3695" s="19"/>
      <c r="C3695" s="28" t="s">
        <v>24453</v>
      </c>
      <c r="D3695" s="28" t="s">
        <v>24454</v>
      </c>
      <c r="E3695" s="22"/>
      <c r="F3695" s="23" t="s">
        <v>50</v>
      </c>
      <c r="G3695" s="22"/>
      <c r="H3695" s="23">
        <v>0</v>
      </c>
      <c r="I3695" s="22"/>
      <c r="J3695" s="23" t="s">
        <v>18202</v>
      </c>
      <c r="K3695" s="22"/>
      <c r="L3695" s="23" t="s">
        <v>61</v>
      </c>
      <c r="M3695" s="22"/>
      <c r="N3695" s="22"/>
      <c r="O3695" s="22"/>
      <c r="P3695" s="24"/>
      <c r="Q3695" s="22"/>
      <c r="R3695" s="22"/>
      <c r="S3695" s="25"/>
      <c r="T3695" s="26"/>
      <c r="U3695" s="26"/>
      <c r="V3695" s="22"/>
      <c r="W3695" s="27"/>
      <c r="X3695" s="8"/>
      <c r="Y3695" s="8"/>
      <c r="Z3695" s="8"/>
      <c r="AA3695" s="8"/>
      <c r="AB3695" s="8"/>
      <c r="AC3695" s="8"/>
      <c r="AD3695" s="8"/>
      <c r="AE3695" s="8"/>
      <c r="AF3695" s="8"/>
      <c r="AG3695" s="8"/>
      <c r="AH3695" s="8"/>
      <c r="AI3695" s="8"/>
      <c r="AJ3695" s="8"/>
      <c r="AK3695" s="8"/>
    </row>
    <row r="3696" spans="1:37" ht="45.75">
      <c r="A3696" s="18">
        <v>7744</v>
      </c>
      <c r="B3696" s="19"/>
      <c r="C3696" s="28" t="s">
        <v>24455</v>
      </c>
      <c r="D3696" s="28" t="s">
        <v>24456</v>
      </c>
      <c r="E3696" s="22"/>
      <c r="F3696" s="23" t="s">
        <v>50</v>
      </c>
      <c r="G3696" s="22"/>
      <c r="H3696" s="23">
        <v>0</v>
      </c>
      <c r="I3696" s="22"/>
      <c r="J3696" s="23" t="s">
        <v>18202</v>
      </c>
      <c r="K3696" s="22"/>
      <c r="L3696" s="23" t="s">
        <v>18219</v>
      </c>
      <c r="M3696" s="23" t="s">
        <v>11857</v>
      </c>
      <c r="N3696" s="22"/>
      <c r="O3696" s="22"/>
      <c r="P3696" s="24"/>
      <c r="Q3696" s="23" t="s">
        <v>29</v>
      </c>
      <c r="R3696" s="23" t="s">
        <v>30</v>
      </c>
      <c r="S3696" s="25"/>
      <c r="T3696" s="26"/>
      <c r="U3696" s="26"/>
      <c r="V3696" s="22"/>
      <c r="W3696" s="27"/>
      <c r="X3696" s="8"/>
      <c r="Y3696" s="8"/>
      <c r="Z3696" s="8"/>
      <c r="AA3696" s="8"/>
      <c r="AB3696" s="8"/>
      <c r="AC3696" s="8"/>
      <c r="AD3696" s="8"/>
      <c r="AE3696" s="8"/>
      <c r="AF3696" s="8"/>
      <c r="AG3696" s="8"/>
      <c r="AH3696" s="8"/>
      <c r="AI3696" s="8"/>
      <c r="AJ3696" s="8"/>
      <c r="AK3696" s="8"/>
    </row>
    <row r="3697" spans="1:37" ht="409.6">
      <c r="A3697" s="18">
        <v>7745</v>
      </c>
      <c r="B3697" s="19"/>
      <c r="C3697" s="28" t="s">
        <v>24457</v>
      </c>
      <c r="D3697" s="21"/>
      <c r="E3697" s="22"/>
      <c r="F3697" s="22"/>
      <c r="G3697" s="22"/>
      <c r="H3697" s="23">
        <v>0</v>
      </c>
      <c r="I3697" s="22"/>
      <c r="J3697" s="23" t="s">
        <v>18202</v>
      </c>
      <c r="K3697" s="22"/>
      <c r="L3697" s="23" t="s">
        <v>15679</v>
      </c>
      <c r="M3697" s="23">
        <v>2017</v>
      </c>
      <c r="N3697" s="22"/>
      <c r="O3697" s="22"/>
      <c r="P3697" s="24"/>
      <c r="Q3697" s="23" t="s">
        <v>20</v>
      </c>
      <c r="R3697" s="23" t="s">
        <v>21</v>
      </c>
      <c r="S3697" s="25"/>
      <c r="T3697" s="26"/>
      <c r="U3697" s="26"/>
      <c r="V3697" s="22"/>
      <c r="W3697" s="27"/>
      <c r="X3697" s="8"/>
      <c r="Y3697" s="8"/>
      <c r="Z3697" s="8"/>
      <c r="AA3697" s="8"/>
      <c r="AB3697" s="8"/>
      <c r="AC3697" s="8"/>
      <c r="AD3697" s="8"/>
      <c r="AE3697" s="8"/>
      <c r="AF3697" s="8"/>
      <c r="AG3697" s="8"/>
      <c r="AH3697" s="8"/>
      <c r="AI3697" s="8"/>
      <c r="AJ3697" s="8"/>
      <c r="AK3697" s="8"/>
    </row>
    <row r="3698" spans="1:37" ht="45.75">
      <c r="A3698" s="18">
        <v>7747</v>
      </c>
      <c r="B3698" s="19"/>
      <c r="C3698" s="28" t="s">
        <v>24458</v>
      </c>
      <c r="D3698" s="28" t="s">
        <v>24459</v>
      </c>
      <c r="E3698" s="22"/>
      <c r="F3698" s="22"/>
      <c r="G3698" s="22"/>
      <c r="H3698" s="23">
        <v>0</v>
      </c>
      <c r="I3698" s="22"/>
      <c r="J3698" s="23" t="s">
        <v>18202</v>
      </c>
      <c r="K3698" s="22"/>
      <c r="L3698" s="23" t="s">
        <v>15679</v>
      </c>
      <c r="M3698" s="22"/>
      <c r="N3698" s="22"/>
      <c r="O3698" s="22"/>
      <c r="P3698" s="24"/>
      <c r="Q3698" s="23" t="s">
        <v>29</v>
      </c>
      <c r="R3698" s="23" t="s">
        <v>30</v>
      </c>
      <c r="S3698" s="25"/>
      <c r="T3698" s="26"/>
      <c r="U3698" s="26"/>
      <c r="V3698" s="22"/>
      <c r="W3698" s="27"/>
      <c r="X3698" s="8"/>
      <c r="Y3698" s="8"/>
      <c r="Z3698" s="8"/>
      <c r="AA3698" s="8"/>
      <c r="AB3698" s="8"/>
      <c r="AC3698" s="8"/>
      <c r="AD3698" s="8"/>
      <c r="AE3698" s="8"/>
      <c r="AF3698" s="8"/>
      <c r="AG3698" s="8"/>
      <c r="AH3698" s="8"/>
      <c r="AI3698" s="8"/>
      <c r="AJ3698" s="8"/>
      <c r="AK3698" s="8"/>
    </row>
    <row r="3699" spans="1:37" ht="60.75">
      <c r="A3699" s="18">
        <v>7756</v>
      </c>
      <c r="B3699" s="19"/>
      <c r="C3699" s="28" t="s">
        <v>24460</v>
      </c>
      <c r="D3699" s="28" t="s">
        <v>24461</v>
      </c>
      <c r="E3699" s="22"/>
      <c r="F3699" s="23" t="s">
        <v>50</v>
      </c>
      <c r="G3699" s="22"/>
      <c r="H3699" s="23">
        <v>0</v>
      </c>
      <c r="I3699" s="22"/>
      <c r="J3699" s="23" t="s">
        <v>18202</v>
      </c>
      <c r="K3699" s="22"/>
      <c r="L3699" s="23" t="s">
        <v>15679</v>
      </c>
      <c r="M3699" s="23" t="s">
        <v>11857</v>
      </c>
      <c r="N3699" s="22"/>
      <c r="O3699" s="22"/>
      <c r="P3699" s="24"/>
      <c r="Q3699" s="23" t="s">
        <v>29</v>
      </c>
      <c r="R3699" s="23" t="s">
        <v>30</v>
      </c>
      <c r="S3699" s="25"/>
      <c r="T3699" s="26"/>
      <c r="U3699" s="26"/>
      <c r="V3699" s="22"/>
      <c r="W3699" s="27"/>
      <c r="X3699" s="8"/>
      <c r="Y3699" s="8"/>
      <c r="Z3699" s="8"/>
      <c r="AA3699" s="8"/>
      <c r="AB3699" s="8"/>
      <c r="AC3699" s="8"/>
      <c r="AD3699" s="8"/>
      <c r="AE3699" s="8"/>
      <c r="AF3699" s="8"/>
      <c r="AG3699" s="8"/>
      <c r="AH3699" s="8"/>
      <c r="AI3699" s="8"/>
      <c r="AJ3699" s="8"/>
      <c r="AK3699" s="8"/>
    </row>
    <row r="3700" spans="1:37" ht="90.75">
      <c r="A3700" s="18">
        <v>7759</v>
      </c>
      <c r="B3700" s="19"/>
      <c r="C3700" s="28" t="s">
        <v>24462</v>
      </c>
      <c r="D3700" s="28" t="s">
        <v>24463</v>
      </c>
      <c r="E3700" s="22"/>
      <c r="F3700" s="23" t="s">
        <v>456</v>
      </c>
      <c r="G3700" s="22"/>
      <c r="H3700" s="23">
        <v>0</v>
      </c>
      <c r="I3700" s="22"/>
      <c r="J3700" s="23" t="s">
        <v>18202</v>
      </c>
      <c r="K3700" s="22"/>
      <c r="L3700" s="23" t="s">
        <v>15679</v>
      </c>
      <c r="M3700" s="23" t="s">
        <v>11857</v>
      </c>
      <c r="N3700" s="22"/>
      <c r="O3700" s="22"/>
      <c r="P3700" s="24"/>
      <c r="Q3700" s="23" t="s">
        <v>29</v>
      </c>
      <c r="R3700" s="23" t="s">
        <v>30</v>
      </c>
      <c r="S3700" s="25"/>
      <c r="T3700" s="26"/>
      <c r="U3700" s="26"/>
      <c r="V3700" s="22"/>
      <c r="W3700" s="27"/>
      <c r="X3700" s="8"/>
      <c r="Y3700" s="8"/>
      <c r="Z3700" s="8"/>
      <c r="AA3700" s="8"/>
      <c r="AB3700" s="8"/>
      <c r="AC3700" s="8"/>
      <c r="AD3700" s="8"/>
      <c r="AE3700" s="8"/>
      <c r="AF3700" s="8"/>
      <c r="AG3700" s="8"/>
      <c r="AH3700" s="8"/>
      <c r="AI3700" s="8"/>
      <c r="AJ3700" s="8"/>
      <c r="AK3700" s="8"/>
    </row>
    <row r="3701" spans="1:37" ht="135.75">
      <c r="A3701" s="18">
        <v>7760</v>
      </c>
      <c r="B3701" s="19"/>
      <c r="C3701" s="28" t="s">
        <v>24464</v>
      </c>
      <c r="D3701" s="28" t="s">
        <v>24465</v>
      </c>
      <c r="E3701" s="22"/>
      <c r="F3701" s="23" t="s">
        <v>415</v>
      </c>
      <c r="G3701" s="23" t="s">
        <v>18725</v>
      </c>
      <c r="H3701" s="23">
        <v>0</v>
      </c>
      <c r="I3701" s="22"/>
      <c r="J3701" s="23" t="s">
        <v>18202</v>
      </c>
      <c r="K3701" s="29">
        <v>43497</v>
      </c>
      <c r="L3701" s="23" t="s">
        <v>15679</v>
      </c>
      <c r="M3701" s="22"/>
      <c r="N3701" s="23" t="s">
        <v>18587</v>
      </c>
      <c r="O3701" s="22"/>
      <c r="P3701" s="24"/>
      <c r="Q3701" s="23" t="s">
        <v>29</v>
      </c>
      <c r="R3701" s="23" t="s">
        <v>30</v>
      </c>
      <c r="S3701" s="25"/>
      <c r="T3701" s="26"/>
      <c r="U3701" s="26"/>
      <c r="V3701" s="22"/>
      <c r="W3701" s="27"/>
      <c r="X3701" s="8"/>
      <c r="Y3701" s="8"/>
      <c r="Z3701" s="8"/>
      <c r="AA3701" s="8"/>
      <c r="AB3701" s="8"/>
      <c r="AC3701" s="8"/>
      <c r="AD3701" s="8"/>
      <c r="AE3701" s="8"/>
      <c r="AF3701" s="8"/>
      <c r="AG3701" s="8"/>
      <c r="AH3701" s="8"/>
      <c r="AI3701" s="8"/>
      <c r="AJ3701" s="8"/>
      <c r="AK3701" s="8"/>
    </row>
    <row r="3702" spans="1:37" ht="90.75">
      <c r="A3702" s="18">
        <v>7761</v>
      </c>
      <c r="B3702" s="19"/>
      <c r="C3702" s="28" t="s">
        <v>24466</v>
      </c>
      <c r="D3702" s="28" t="s">
        <v>24467</v>
      </c>
      <c r="E3702" s="22"/>
      <c r="F3702" s="23" t="s">
        <v>415</v>
      </c>
      <c r="G3702" s="23" t="s">
        <v>18589</v>
      </c>
      <c r="H3702" s="23">
        <v>0</v>
      </c>
      <c r="I3702" s="22"/>
      <c r="J3702" s="23" t="s">
        <v>18202</v>
      </c>
      <c r="K3702" s="29">
        <v>43497</v>
      </c>
      <c r="L3702" s="23" t="s">
        <v>19617</v>
      </c>
      <c r="M3702" s="22"/>
      <c r="N3702" s="23" t="s">
        <v>18587</v>
      </c>
      <c r="O3702" s="22"/>
      <c r="P3702" s="24"/>
      <c r="Q3702" s="23" t="s">
        <v>29</v>
      </c>
      <c r="R3702" s="23" t="s">
        <v>30</v>
      </c>
      <c r="S3702" s="25"/>
      <c r="T3702" s="26"/>
      <c r="U3702" s="26"/>
      <c r="V3702" s="22"/>
      <c r="W3702" s="27"/>
      <c r="X3702" s="8"/>
      <c r="Y3702" s="8"/>
      <c r="Z3702" s="8"/>
      <c r="AA3702" s="8"/>
      <c r="AB3702" s="8"/>
      <c r="AC3702" s="8"/>
      <c r="AD3702" s="8"/>
      <c r="AE3702" s="8"/>
      <c r="AF3702" s="8"/>
      <c r="AG3702" s="8"/>
      <c r="AH3702" s="8"/>
      <c r="AI3702" s="8"/>
      <c r="AJ3702" s="8"/>
      <c r="AK3702" s="8"/>
    </row>
    <row r="3703" spans="1:37" ht="60.75">
      <c r="A3703" s="18">
        <v>7762</v>
      </c>
      <c r="B3703" s="19"/>
      <c r="C3703" s="28" t="s">
        <v>24468</v>
      </c>
      <c r="D3703" s="28" t="s">
        <v>24469</v>
      </c>
      <c r="E3703" s="22"/>
      <c r="F3703" s="22"/>
      <c r="G3703" s="22"/>
      <c r="H3703" s="23">
        <v>0</v>
      </c>
      <c r="I3703" s="22"/>
      <c r="J3703" s="23" t="s">
        <v>18202</v>
      </c>
      <c r="K3703" s="22"/>
      <c r="L3703" s="23" t="s">
        <v>17409</v>
      </c>
      <c r="M3703" s="22"/>
      <c r="N3703" s="22"/>
      <c r="O3703" s="22"/>
      <c r="P3703" s="24"/>
      <c r="Q3703" s="23" t="s">
        <v>99</v>
      </c>
      <c r="R3703" s="23" t="s">
        <v>179</v>
      </c>
      <c r="S3703" s="25"/>
      <c r="T3703" s="26"/>
      <c r="U3703" s="26"/>
      <c r="V3703" s="22"/>
      <c r="W3703" s="27"/>
      <c r="X3703" s="8"/>
      <c r="Y3703" s="8"/>
      <c r="Z3703" s="8"/>
      <c r="AA3703" s="8"/>
      <c r="AB3703" s="8"/>
      <c r="AC3703" s="8"/>
      <c r="AD3703" s="8"/>
      <c r="AE3703" s="8"/>
      <c r="AF3703" s="8"/>
      <c r="AG3703" s="8"/>
      <c r="AH3703" s="8"/>
      <c r="AI3703" s="8"/>
      <c r="AJ3703" s="8"/>
      <c r="AK3703" s="8"/>
    </row>
    <row r="3704" spans="1:37" ht="75.75">
      <c r="A3704" s="18">
        <v>7763</v>
      </c>
      <c r="B3704" s="19"/>
      <c r="C3704" s="28" t="s">
        <v>24470</v>
      </c>
      <c r="D3704" s="28" t="s">
        <v>24471</v>
      </c>
      <c r="E3704" s="22"/>
      <c r="F3704" s="22"/>
      <c r="G3704" s="22"/>
      <c r="H3704" s="23">
        <v>0</v>
      </c>
      <c r="I3704" s="22"/>
      <c r="J3704" s="23" t="s">
        <v>18202</v>
      </c>
      <c r="K3704" s="22"/>
      <c r="L3704" s="23" t="s">
        <v>17409</v>
      </c>
      <c r="M3704" s="22"/>
      <c r="N3704" s="22"/>
      <c r="O3704" s="22"/>
      <c r="P3704" s="24"/>
      <c r="Q3704" s="23" t="s">
        <v>99</v>
      </c>
      <c r="R3704" s="23" t="s">
        <v>179</v>
      </c>
      <c r="S3704" s="25"/>
      <c r="T3704" s="26"/>
      <c r="U3704" s="26"/>
      <c r="V3704" s="22"/>
      <c r="W3704" s="27"/>
      <c r="X3704" s="8"/>
      <c r="Y3704" s="8"/>
      <c r="Z3704" s="8"/>
      <c r="AA3704" s="8"/>
      <c r="AB3704" s="8"/>
      <c r="AC3704" s="8"/>
      <c r="AD3704" s="8"/>
      <c r="AE3704" s="8"/>
      <c r="AF3704" s="8"/>
      <c r="AG3704" s="8"/>
      <c r="AH3704" s="8"/>
      <c r="AI3704" s="8"/>
      <c r="AJ3704" s="8"/>
      <c r="AK3704" s="8"/>
    </row>
    <row r="3705" spans="1:37" ht="90.75">
      <c r="A3705" s="18">
        <v>7766</v>
      </c>
      <c r="B3705" s="19"/>
      <c r="C3705" s="28" t="s">
        <v>24472</v>
      </c>
      <c r="D3705" s="28" t="s">
        <v>14017</v>
      </c>
      <c r="E3705" s="22"/>
      <c r="F3705" s="22"/>
      <c r="G3705" s="22"/>
      <c r="H3705" s="23">
        <v>0</v>
      </c>
      <c r="I3705" s="22"/>
      <c r="J3705" s="23" t="s">
        <v>18202</v>
      </c>
      <c r="K3705" s="22"/>
      <c r="L3705" s="23" t="s">
        <v>61</v>
      </c>
      <c r="M3705" s="22"/>
      <c r="N3705" s="22"/>
      <c r="O3705" s="22"/>
      <c r="P3705" s="24"/>
      <c r="Q3705" s="22"/>
      <c r="R3705" s="22"/>
      <c r="S3705" s="25"/>
      <c r="T3705" s="26"/>
      <c r="U3705" s="26"/>
      <c r="V3705" s="22"/>
      <c r="W3705" s="27"/>
      <c r="X3705" s="8"/>
      <c r="Y3705" s="8"/>
      <c r="Z3705" s="8"/>
      <c r="AA3705" s="8"/>
      <c r="AB3705" s="8"/>
      <c r="AC3705" s="8"/>
      <c r="AD3705" s="8"/>
      <c r="AE3705" s="8"/>
      <c r="AF3705" s="8"/>
      <c r="AG3705" s="8"/>
      <c r="AH3705" s="8"/>
      <c r="AI3705" s="8"/>
      <c r="AJ3705" s="8"/>
      <c r="AK3705" s="8"/>
    </row>
    <row r="3706" spans="1:37" ht="90.75">
      <c r="A3706" s="18">
        <v>7767</v>
      </c>
      <c r="B3706" s="19"/>
      <c r="C3706" s="28" t="s">
        <v>24473</v>
      </c>
      <c r="D3706" s="28" t="s">
        <v>24474</v>
      </c>
      <c r="E3706" s="22"/>
      <c r="F3706" s="22"/>
      <c r="G3706" s="22"/>
      <c r="H3706" s="23">
        <v>0</v>
      </c>
      <c r="I3706" s="22"/>
      <c r="J3706" s="23" t="s">
        <v>18202</v>
      </c>
      <c r="K3706" s="22"/>
      <c r="L3706" s="23" t="s">
        <v>18219</v>
      </c>
      <c r="M3706" s="22"/>
      <c r="N3706" s="22"/>
      <c r="O3706" s="22"/>
      <c r="P3706" s="24"/>
      <c r="Q3706" s="23" t="s">
        <v>29</v>
      </c>
      <c r="R3706" s="23" t="s">
        <v>30</v>
      </c>
      <c r="S3706" s="25"/>
      <c r="T3706" s="26"/>
      <c r="U3706" s="26"/>
      <c r="V3706" s="22"/>
      <c r="W3706" s="27"/>
      <c r="X3706" s="8"/>
      <c r="Y3706" s="8"/>
      <c r="Z3706" s="8"/>
      <c r="AA3706" s="8"/>
      <c r="AB3706" s="8"/>
      <c r="AC3706" s="8"/>
      <c r="AD3706" s="8"/>
      <c r="AE3706" s="8"/>
      <c r="AF3706" s="8"/>
      <c r="AG3706" s="8"/>
      <c r="AH3706" s="8"/>
      <c r="AI3706" s="8"/>
      <c r="AJ3706" s="8"/>
      <c r="AK3706" s="8"/>
    </row>
    <row r="3707" spans="1:37" ht="105.75">
      <c r="A3707" s="18">
        <v>7768</v>
      </c>
      <c r="B3707" s="19"/>
      <c r="C3707" s="28" t="s">
        <v>24475</v>
      </c>
      <c r="D3707" s="28" t="s">
        <v>2184</v>
      </c>
      <c r="E3707" s="22"/>
      <c r="F3707" s="23" t="s">
        <v>415</v>
      </c>
      <c r="G3707" s="35">
        <v>45310</v>
      </c>
      <c r="H3707" s="23">
        <v>0</v>
      </c>
      <c r="I3707" s="22"/>
      <c r="J3707" s="23" t="s">
        <v>18202</v>
      </c>
      <c r="K3707" s="29">
        <v>43497</v>
      </c>
      <c r="L3707" s="23" t="s">
        <v>19617</v>
      </c>
      <c r="M3707" s="22"/>
      <c r="N3707" s="23" t="s">
        <v>18441</v>
      </c>
      <c r="O3707" s="22"/>
      <c r="P3707" s="24"/>
      <c r="Q3707" s="23" t="s">
        <v>29</v>
      </c>
      <c r="R3707" s="23" t="s">
        <v>30</v>
      </c>
      <c r="S3707" s="25"/>
      <c r="T3707" s="26"/>
      <c r="U3707" s="26"/>
      <c r="V3707" s="22"/>
      <c r="W3707" s="27"/>
      <c r="X3707" s="8"/>
      <c r="Y3707" s="8"/>
      <c r="Z3707" s="8"/>
      <c r="AA3707" s="8"/>
      <c r="AB3707" s="8"/>
      <c r="AC3707" s="8"/>
      <c r="AD3707" s="8"/>
      <c r="AE3707" s="8"/>
      <c r="AF3707" s="8"/>
      <c r="AG3707" s="8"/>
      <c r="AH3707" s="8"/>
      <c r="AI3707" s="8"/>
      <c r="AJ3707" s="8"/>
      <c r="AK3707" s="8"/>
    </row>
    <row r="3708" spans="1:37" ht="105.75">
      <c r="A3708" s="18">
        <v>7769</v>
      </c>
      <c r="B3708" s="19"/>
      <c r="C3708" s="28" t="s">
        <v>24476</v>
      </c>
      <c r="D3708" s="28" t="s">
        <v>24477</v>
      </c>
      <c r="E3708" s="22"/>
      <c r="F3708" s="22"/>
      <c r="G3708" s="22"/>
      <c r="H3708" s="23">
        <v>0</v>
      </c>
      <c r="I3708" s="22"/>
      <c r="J3708" s="23" t="s">
        <v>18202</v>
      </c>
      <c r="K3708" s="22"/>
      <c r="L3708" s="23" t="s">
        <v>18219</v>
      </c>
      <c r="M3708" s="22"/>
      <c r="N3708" s="22"/>
      <c r="O3708" s="22"/>
      <c r="P3708" s="24"/>
      <c r="Q3708" s="23" t="s">
        <v>29</v>
      </c>
      <c r="R3708" s="23" t="s">
        <v>30</v>
      </c>
      <c r="S3708" s="25"/>
      <c r="T3708" s="26"/>
      <c r="U3708" s="26"/>
      <c r="V3708" s="22"/>
      <c r="W3708" s="27"/>
      <c r="X3708" s="8"/>
      <c r="Y3708" s="8"/>
      <c r="Z3708" s="8"/>
      <c r="AA3708" s="8"/>
      <c r="AB3708" s="8"/>
      <c r="AC3708" s="8"/>
      <c r="AD3708" s="8"/>
      <c r="AE3708" s="8"/>
      <c r="AF3708" s="8"/>
      <c r="AG3708" s="8"/>
      <c r="AH3708" s="8"/>
      <c r="AI3708" s="8"/>
      <c r="AJ3708" s="8"/>
      <c r="AK3708" s="8"/>
    </row>
    <row r="3709" spans="1:37" ht="135.75">
      <c r="A3709" s="18">
        <v>7778</v>
      </c>
      <c r="B3709" s="19"/>
      <c r="C3709" s="28" t="s">
        <v>3167</v>
      </c>
      <c r="D3709" s="28" t="s">
        <v>24478</v>
      </c>
      <c r="E3709" s="22"/>
      <c r="F3709" s="23" t="s">
        <v>415</v>
      </c>
      <c r="G3709" s="23" t="s">
        <v>24479</v>
      </c>
      <c r="H3709" s="23">
        <v>0</v>
      </c>
      <c r="I3709" s="22"/>
      <c r="J3709" s="23" t="s">
        <v>18202</v>
      </c>
      <c r="K3709" s="29">
        <v>43497</v>
      </c>
      <c r="L3709" s="23" t="s">
        <v>19617</v>
      </c>
      <c r="M3709" s="22"/>
      <c r="N3709" s="23" t="s">
        <v>18503</v>
      </c>
      <c r="O3709" s="22"/>
      <c r="P3709" s="24"/>
      <c r="Q3709" s="23" t="s">
        <v>29</v>
      </c>
      <c r="R3709" s="23" t="s">
        <v>30</v>
      </c>
      <c r="S3709" s="25"/>
      <c r="T3709" s="26"/>
      <c r="U3709" s="26"/>
      <c r="V3709" s="22"/>
      <c r="W3709" s="27"/>
      <c r="X3709" s="8"/>
      <c r="Y3709" s="8"/>
      <c r="Z3709" s="8"/>
      <c r="AA3709" s="8"/>
      <c r="AB3709" s="8"/>
      <c r="AC3709" s="8"/>
      <c r="AD3709" s="8"/>
      <c r="AE3709" s="8"/>
      <c r="AF3709" s="8"/>
      <c r="AG3709" s="8"/>
      <c r="AH3709" s="8"/>
      <c r="AI3709" s="8"/>
      <c r="AJ3709" s="8"/>
      <c r="AK3709" s="8"/>
    </row>
    <row r="3710" spans="1:37" ht="195.75">
      <c r="A3710" s="18">
        <v>7779</v>
      </c>
      <c r="B3710" s="19"/>
      <c r="C3710" s="28" t="s">
        <v>24480</v>
      </c>
      <c r="D3710" s="28" t="s">
        <v>24481</v>
      </c>
      <c r="E3710" s="22"/>
      <c r="F3710" s="22"/>
      <c r="G3710" s="22"/>
      <c r="H3710" s="23">
        <v>0</v>
      </c>
      <c r="I3710" s="22"/>
      <c r="J3710" s="23" t="s">
        <v>18202</v>
      </c>
      <c r="K3710" s="31">
        <v>43313</v>
      </c>
      <c r="L3710" s="23" t="s">
        <v>61</v>
      </c>
      <c r="M3710" s="22"/>
      <c r="N3710" s="22"/>
      <c r="O3710" s="22"/>
      <c r="P3710" s="24"/>
      <c r="Q3710" s="23" t="s">
        <v>18377</v>
      </c>
      <c r="R3710" s="22"/>
      <c r="S3710" s="25"/>
      <c r="T3710" s="26"/>
      <c r="U3710" s="26"/>
      <c r="V3710" s="22"/>
      <c r="W3710" s="27"/>
      <c r="X3710" s="8"/>
      <c r="Y3710" s="8"/>
      <c r="Z3710" s="8"/>
      <c r="AA3710" s="8"/>
      <c r="AB3710" s="8"/>
      <c r="AC3710" s="8"/>
      <c r="AD3710" s="8"/>
      <c r="AE3710" s="8"/>
      <c r="AF3710" s="8"/>
      <c r="AG3710" s="8"/>
      <c r="AH3710" s="8"/>
      <c r="AI3710" s="8"/>
      <c r="AJ3710" s="8"/>
      <c r="AK3710" s="8"/>
    </row>
    <row r="3711" spans="1:37" ht="225.75">
      <c r="A3711" s="18">
        <v>7785</v>
      </c>
      <c r="B3711" s="19"/>
      <c r="C3711" s="20" t="s">
        <v>24482</v>
      </c>
      <c r="D3711" s="28" t="s">
        <v>24483</v>
      </c>
      <c r="E3711" s="22"/>
      <c r="F3711" s="22"/>
      <c r="G3711" s="22"/>
      <c r="H3711" s="23">
        <v>0</v>
      </c>
      <c r="I3711" s="22"/>
      <c r="J3711" s="23" t="s">
        <v>18202</v>
      </c>
      <c r="K3711" s="31">
        <v>43313</v>
      </c>
      <c r="L3711" s="23" t="s">
        <v>61</v>
      </c>
      <c r="M3711" s="22"/>
      <c r="N3711" s="22"/>
      <c r="O3711" s="22"/>
      <c r="P3711" s="24"/>
      <c r="Q3711" s="23" t="s">
        <v>18377</v>
      </c>
      <c r="R3711" s="22"/>
      <c r="S3711" s="25"/>
      <c r="T3711" s="26"/>
      <c r="U3711" s="26"/>
      <c r="V3711" s="22"/>
      <c r="W3711" s="27"/>
      <c r="X3711" s="8"/>
      <c r="Y3711" s="8"/>
      <c r="Z3711" s="8"/>
      <c r="AA3711" s="8"/>
      <c r="AB3711" s="8"/>
      <c r="AC3711" s="8"/>
      <c r="AD3711" s="8"/>
      <c r="AE3711" s="8"/>
      <c r="AF3711" s="8"/>
      <c r="AG3711" s="8"/>
      <c r="AH3711" s="8"/>
      <c r="AI3711" s="8"/>
      <c r="AJ3711" s="8"/>
      <c r="AK3711" s="8"/>
    </row>
    <row r="3712" spans="1:37" ht="285.75">
      <c r="A3712" s="18">
        <v>7786</v>
      </c>
      <c r="B3712" s="19"/>
      <c r="C3712" s="28" t="s">
        <v>24482</v>
      </c>
      <c r="D3712" s="28" t="s">
        <v>24484</v>
      </c>
      <c r="E3712" s="22"/>
      <c r="F3712" s="22"/>
      <c r="G3712" s="22"/>
      <c r="H3712" s="23">
        <v>0</v>
      </c>
      <c r="I3712" s="22"/>
      <c r="J3712" s="23" t="s">
        <v>18202</v>
      </c>
      <c r="K3712" s="22"/>
      <c r="L3712" s="23" t="s">
        <v>18219</v>
      </c>
      <c r="M3712" s="22"/>
      <c r="N3712" s="22"/>
      <c r="O3712" s="22"/>
      <c r="P3712" s="24"/>
      <c r="Q3712" s="23" t="s">
        <v>36</v>
      </c>
      <c r="R3712" s="23" t="s">
        <v>37</v>
      </c>
      <c r="S3712" s="25"/>
      <c r="T3712" s="26"/>
      <c r="U3712" s="32" t="s">
        <v>545</v>
      </c>
      <c r="V3712" s="22"/>
      <c r="W3712" s="27"/>
      <c r="X3712" s="8"/>
      <c r="Y3712" s="8"/>
      <c r="Z3712" s="8"/>
      <c r="AA3712" s="8"/>
      <c r="AB3712" s="8"/>
      <c r="AC3712" s="8"/>
      <c r="AD3712" s="8"/>
      <c r="AE3712" s="8"/>
      <c r="AF3712" s="8"/>
      <c r="AG3712" s="8"/>
      <c r="AH3712" s="8"/>
      <c r="AI3712" s="8"/>
      <c r="AJ3712" s="8"/>
      <c r="AK3712" s="8"/>
    </row>
    <row r="3713" spans="1:37" ht="45.75">
      <c r="A3713" s="18">
        <v>7792</v>
      </c>
      <c r="B3713" s="19"/>
      <c r="C3713" s="28" t="s">
        <v>24485</v>
      </c>
      <c r="D3713" s="28" t="s">
        <v>24486</v>
      </c>
      <c r="E3713" s="22"/>
      <c r="F3713" s="22"/>
      <c r="G3713" s="22"/>
      <c r="H3713" s="23">
        <v>0</v>
      </c>
      <c r="I3713" s="22"/>
      <c r="J3713" s="23" t="s">
        <v>18202</v>
      </c>
      <c r="K3713" s="22"/>
      <c r="L3713" s="23" t="s">
        <v>18367</v>
      </c>
      <c r="M3713" s="22"/>
      <c r="N3713" s="22"/>
      <c r="O3713" s="22"/>
      <c r="P3713" s="24"/>
      <c r="Q3713" s="23" t="s">
        <v>29</v>
      </c>
      <c r="R3713" s="23" t="s">
        <v>30</v>
      </c>
      <c r="S3713" s="25"/>
      <c r="T3713" s="26"/>
      <c r="U3713" s="26"/>
      <c r="V3713" s="22"/>
      <c r="W3713" s="27"/>
      <c r="X3713" s="8"/>
      <c r="Y3713" s="8"/>
      <c r="Z3713" s="8"/>
      <c r="AA3713" s="8"/>
      <c r="AB3713" s="8"/>
      <c r="AC3713" s="8"/>
      <c r="AD3713" s="8"/>
      <c r="AE3713" s="8"/>
      <c r="AF3713" s="8"/>
      <c r="AG3713" s="8"/>
      <c r="AH3713" s="8"/>
      <c r="AI3713" s="8"/>
      <c r="AJ3713" s="8"/>
      <c r="AK3713" s="8"/>
    </row>
    <row r="3714" spans="1:37" ht="60.75">
      <c r="A3714" s="18">
        <v>7793</v>
      </c>
      <c r="B3714" s="19"/>
      <c r="C3714" s="28" t="s">
        <v>24487</v>
      </c>
      <c r="D3714" s="28" t="s">
        <v>24488</v>
      </c>
      <c r="E3714" s="22"/>
      <c r="F3714" s="22"/>
      <c r="G3714" s="22"/>
      <c r="H3714" s="23">
        <v>0</v>
      </c>
      <c r="I3714" s="22"/>
      <c r="J3714" s="23" t="s">
        <v>18202</v>
      </c>
      <c r="K3714" s="22"/>
      <c r="L3714" s="23" t="s">
        <v>18367</v>
      </c>
      <c r="M3714" s="22"/>
      <c r="N3714" s="22"/>
      <c r="O3714" s="22"/>
      <c r="P3714" s="24"/>
      <c r="Q3714" s="23" t="s">
        <v>29</v>
      </c>
      <c r="R3714" s="23" t="s">
        <v>30</v>
      </c>
      <c r="S3714" s="25"/>
      <c r="T3714" s="26"/>
      <c r="U3714" s="26"/>
      <c r="V3714" s="22"/>
      <c r="W3714" s="27"/>
      <c r="X3714" s="8"/>
      <c r="Y3714" s="8"/>
      <c r="Z3714" s="8"/>
      <c r="AA3714" s="8"/>
      <c r="AB3714" s="8"/>
      <c r="AC3714" s="8"/>
      <c r="AD3714" s="8"/>
      <c r="AE3714" s="8"/>
      <c r="AF3714" s="8"/>
      <c r="AG3714" s="8"/>
      <c r="AH3714" s="8"/>
      <c r="AI3714" s="8"/>
      <c r="AJ3714" s="8"/>
      <c r="AK3714" s="8"/>
    </row>
    <row r="3715" spans="1:37" ht="75.75">
      <c r="A3715" s="18">
        <v>7794</v>
      </c>
      <c r="B3715" s="19"/>
      <c r="C3715" s="28" t="s">
        <v>24489</v>
      </c>
      <c r="D3715" s="28" t="s">
        <v>24490</v>
      </c>
      <c r="E3715" s="22"/>
      <c r="F3715" s="22"/>
      <c r="G3715" s="22"/>
      <c r="H3715" s="23">
        <v>0</v>
      </c>
      <c r="I3715" s="22"/>
      <c r="J3715" s="23" t="s">
        <v>18202</v>
      </c>
      <c r="K3715" s="22"/>
      <c r="L3715" s="23" t="s">
        <v>18367</v>
      </c>
      <c r="M3715" s="22"/>
      <c r="N3715" s="22"/>
      <c r="O3715" s="22"/>
      <c r="P3715" s="24"/>
      <c r="Q3715" s="23" t="s">
        <v>29</v>
      </c>
      <c r="R3715" s="23" t="s">
        <v>30</v>
      </c>
      <c r="S3715" s="25"/>
      <c r="T3715" s="26"/>
      <c r="U3715" s="26"/>
      <c r="V3715" s="22"/>
      <c r="W3715" s="27"/>
      <c r="X3715" s="8"/>
      <c r="Y3715" s="8"/>
      <c r="Z3715" s="8"/>
      <c r="AA3715" s="8"/>
      <c r="AB3715" s="8"/>
      <c r="AC3715" s="8"/>
      <c r="AD3715" s="8"/>
      <c r="AE3715" s="8"/>
      <c r="AF3715" s="8"/>
      <c r="AG3715" s="8"/>
      <c r="AH3715" s="8"/>
      <c r="AI3715" s="8"/>
      <c r="AJ3715" s="8"/>
      <c r="AK3715" s="8"/>
    </row>
    <row r="3716" spans="1:37" ht="409.6">
      <c r="A3716" s="18">
        <v>7801</v>
      </c>
      <c r="B3716" s="19"/>
      <c r="C3716" s="28" t="s">
        <v>24491</v>
      </c>
      <c r="D3716" s="21"/>
      <c r="E3716" s="22"/>
      <c r="F3716" s="22"/>
      <c r="G3716" s="22"/>
      <c r="H3716" s="23">
        <v>0</v>
      </c>
      <c r="I3716" s="22"/>
      <c r="J3716" s="23" t="s">
        <v>18202</v>
      </c>
      <c r="K3716" s="22"/>
      <c r="L3716" s="23" t="s">
        <v>21045</v>
      </c>
      <c r="M3716" s="23">
        <v>2017</v>
      </c>
      <c r="N3716" s="22"/>
      <c r="O3716" s="22"/>
      <c r="P3716" s="24"/>
      <c r="Q3716" s="23" t="s">
        <v>20</v>
      </c>
      <c r="R3716" s="23" t="s">
        <v>21</v>
      </c>
      <c r="S3716" s="25"/>
      <c r="T3716" s="26"/>
      <c r="U3716" s="26"/>
      <c r="V3716" s="22"/>
      <c r="W3716" s="27"/>
      <c r="X3716" s="8"/>
      <c r="Y3716" s="8"/>
      <c r="Z3716" s="8"/>
      <c r="AA3716" s="8"/>
      <c r="AB3716" s="8"/>
      <c r="AC3716" s="8"/>
      <c r="AD3716" s="8"/>
      <c r="AE3716" s="8"/>
      <c r="AF3716" s="8"/>
      <c r="AG3716" s="8"/>
      <c r="AH3716" s="8"/>
      <c r="AI3716" s="8"/>
      <c r="AJ3716" s="8"/>
      <c r="AK3716" s="8"/>
    </row>
    <row r="3717" spans="1:37" ht="75.75">
      <c r="A3717" s="18">
        <v>7802</v>
      </c>
      <c r="B3717" s="19"/>
      <c r="C3717" s="28" t="s">
        <v>24492</v>
      </c>
      <c r="D3717" s="28" t="s">
        <v>24493</v>
      </c>
      <c r="E3717" s="22"/>
      <c r="F3717" s="23" t="s">
        <v>18582</v>
      </c>
      <c r="G3717" s="22"/>
      <c r="H3717" s="23">
        <v>0</v>
      </c>
      <c r="I3717" s="22"/>
      <c r="J3717" s="23" t="s">
        <v>18202</v>
      </c>
      <c r="K3717" s="29">
        <v>43497</v>
      </c>
      <c r="L3717" s="23" t="s">
        <v>96</v>
      </c>
      <c r="M3717" s="22"/>
      <c r="N3717" s="23" t="s">
        <v>20617</v>
      </c>
      <c r="O3717" s="22"/>
      <c r="P3717" s="24"/>
      <c r="Q3717" s="23" t="s">
        <v>18392</v>
      </c>
      <c r="R3717" s="23" t="s">
        <v>127</v>
      </c>
      <c r="S3717" s="25"/>
      <c r="T3717" s="26"/>
      <c r="U3717" s="26"/>
      <c r="V3717" s="22"/>
      <c r="W3717" s="27"/>
      <c r="X3717" s="8"/>
      <c r="Y3717" s="8"/>
      <c r="Z3717" s="8"/>
      <c r="AA3717" s="8"/>
      <c r="AB3717" s="8"/>
      <c r="AC3717" s="8"/>
      <c r="AD3717" s="8"/>
      <c r="AE3717" s="8"/>
      <c r="AF3717" s="8"/>
      <c r="AG3717" s="8"/>
      <c r="AH3717" s="8"/>
      <c r="AI3717" s="8"/>
      <c r="AJ3717" s="8"/>
      <c r="AK3717" s="8"/>
    </row>
    <row r="3718" spans="1:37" ht="120.75">
      <c r="A3718" s="18">
        <v>7805</v>
      </c>
      <c r="B3718" s="30" t="s">
        <v>153</v>
      </c>
      <c r="C3718" s="28" t="s">
        <v>24494</v>
      </c>
      <c r="D3718" s="28" t="s">
        <v>24495</v>
      </c>
      <c r="E3718" s="22"/>
      <c r="F3718" s="23" t="s">
        <v>50</v>
      </c>
      <c r="G3718" s="23">
        <v>2017</v>
      </c>
      <c r="H3718" s="23">
        <v>0</v>
      </c>
      <c r="I3718" s="22"/>
      <c r="J3718" s="23" t="s">
        <v>18202</v>
      </c>
      <c r="K3718" s="23" t="s">
        <v>273</v>
      </c>
      <c r="L3718" s="23" t="s">
        <v>90</v>
      </c>
      <c r="M3718" s="22"/>
      <c r="N3718" s="22"/>
      <c r="O3718" s="22"/>
      <c r="P3718" s="24"/>
      <c r="Q3718" s="22"/>
      <c r="R3718" s="22"/>
      <c r="S3718" s="25"/>
      <c r="T3718" s="26"/>
      <c r="U3718" s="26"/>
      <c r="V3718" s="22"/>
      <c r="W3718" s="27"/>
      <c r="X3718" s="8"/>
      <c r="Y3718" s="8"/>
      <c r="Z3718" s="8"/>
      <c r="AA3718" s="8"/>
      <c r="AB3718" s="8"/>
      <c r="AC3718" s="8"/>
      <c r="AD3718" s="8"/>
      <c r="AE3718" s="8"/>
      <c r="AF3718" s="8"/>
      <c r="AG3718" s="8"/>
      <c r="AH3718" s="8"/>
      <c r="AI3718" s="8"/>
      <c r="AJ3718" s="8"/>
      <c r="AK3718" s="8"/>
    </row>
    <row r="3719" spans="1:37" ht="60.75">
      <c r="A3719" s="18">
        <v>7806</v>
      </c>
      <c r="B3719" s="19"/>
      <c r="C3719" s="28" t="s">
        <v>24494</v>
      </c>
      <c r="D3719" s="28" t="s">
        <v>24496</v>
      </c>
      <c r="E3719" s="22"/>
      <c r="F3719" s="23" t="s">
        <v>23147</v>
      </c>
      <c r="G3719" s="22"/>
      <c r="H3719" s="23">
        <v>0</v>
      </c>
      <c r="I3719" s="22"/>
      <c r="J3719" s="23" t="s">
        <v>18202</v>
      </c>
      <c r="K3719" s="23" t="s">
        <v>18203</v>
      </c>
      <c r="L3719" s="23" t="s">
        <v>90</v>
      </c>
      <c r="M3719" s="22"/>
      <c r="N3719" s="22"/>
      <c r="O3719" s="22"/>
      <c r="P3719" s="24"/>
      <c r="Q3719" s="23" t="s">
        <v>29</v>
      </c>
      <c r="R3719" s="23" t="s">
        <v>30</v>
      </c>
      <c r="S3719" s="25"/>
      <c r="T3719" s="26"/>
      <c r="U3719" s="26"/>
      <c r="V3719" s="22"/>
      <c r="W3719" s="27"/>
      <c r="X3719" s="8"/>
      <c r="Y3719" s="8"/>
      <c r="Z3719" s="8"/>
      <c r="AA3719" s="8"/>
      <c r="AB3719" s="8"/>
      <c r="AC3719" s="8"/>
      <c r="AD3719" s="8"/>
      <c r="AE3719" s="8"/>
      <c r="AF3719" s="8"/>
      <c r="AG3719" s="8"/>
      <c r="AH3719" s="8"/>
      <c r="AI3719" s="8"/>
      <c r="AJ3719" s="8"/>
      <c r="AK3719" s="8"/>
    </row>
    <row r="3720" spans="1:37" ht="60.75">
      <c r="A3720" s="18">
        <v>7807</v>
      </c>
      <c r="B3720" s="30" t="s">
        <v>18914</v>
      </c>
      <c r="C3720" s="28" t="s">
        <v>24497</v>
      </c>
      <c r="D3720" s="28" t="s">
        <v>24498</v>
      </c>
      <c r="E3720" s="22"/>
      <c r="F3720" s="23" t="s">
        <v>18582</v>
      </c>
      <c r="G3720" s="22"/>
      <c r="H3720" s="23">
        <v>0</v>
      </c>
      <c r="I3720" s="22"/>
      <c r="J3720" s="23" t="s">
        <v>18202</v>
      </c>
      <c r="K3720" s="23" t="s">
        <v>18203</v>
      </c>
      <c r="L3720" s="23" t="s">
        <v>35</v>
      </c>
      <c r="M3720" s="22"/>
      <c r="N3720" s="22"/>
      <c r="O3720" s="23" t="s">
        <v>24499</v>
      </c>
      <c r="P3720" s="24"/>
      <c r="Q3720" s="23" t="s">
        <v>99</v>
      </c>
      <c r="R3720" s="23" t="s">
        <v>10886</v>
      </c>
      <c r="S3720" s="25"/>
      <c r="T3720" s="26"/>
      <c r="U3720" s="26"/>
      <c r="V3720" s="22"/>
      <c r="W3720" s="27"/>
      <c r="X3720" s="8"/>
      <c r="Y3720" s="8"/>
      <c r="Z3720" s="8"/>
      <c r="AA3720" s="8"/>
      <c r="AB3720" s="8"/>
      <c r="AC3720" s="8"/>
      <c r="AD3720" s="8"/>
      <c r="AE3720" s="8"/>
      <c r="AF3720" s="8"/>
      <c r="AG3720" s="8"/>
      <c r="AH3720" s="8"/>
      <c r="AI3720" s="8"/>
      <c r="AJ3720" s="8"/>
      <c r="AK3720" s="8"/>
    </row>
    <row r="3721" spans="1:37" ht="270.75">
      <c r="A3721" s="18">
        <v>7810</v>
      </c>
      <c r="B3721" s="19"/>
      <c r="C3721" s="28" t="s">
        <v>24500</v>
      </c>
      <c r="D3721" s="28" t="s">
        <v>24501</v>
      </c>
      <c r="E3721" s="22"/>
      <c r="F3721" s="23" t="s">
        <v>50</v>
      </c>
      <c r="G3721" s="23" t="s">
        <v>19266</v>
      </c>
      <c r="H3721" s="23">
        <v>0</v>
      </c>
      <c r="I3721" s="22"/>
      <c r="J3721" s="23" t="s">
        <v>18202</v>
      </c>
      <c r="K3721" s="29">
        <v>43497</v>
      </c>
      <c r="L3721" s="23" t="s">
        <v>15679</v>
      </c>
      <c r="M3721" s="22"/>
      <c r="N3721" s="23" t="s">
        <v>19267</v>
      </c>
      <c r="O3721" s="22"/>
      <c r="P3721" s="24"/>
      <c r="Q3721" s="23" t="s">
        <v>29</v>
      </c>
      <c r="R3721" s="23" t="s">
        <v>30</v>
      </c>
      <c r="S3721" s="25"/>
      <c r="T3721" s="26"/>
      <c r="U3721" s="26"/>
      <c r="V3721" s="22"/>
      <c r="W3721" s="27"/>
      <c r="X3721" s="8"/>
      <c r="Y3721" s="8"/>
      <c r="Z3721" s="8"/>
      <c r="AA3721" s="8"/>
      <c r="AB3721" s="8"/>
      <c r="AC3721" s="8"/>
      <c r="AD3721" s="8"/>
      <c r="AE3721" s="8"/>
      <c r="AF3721" s="8"/>
      <c r="AG3721" s="8"/>
      <c r="AH3721" s="8"/>
      <c r="AI3721" s="8"/>
      <c r="AJ3721" s="8"/>
      <c r="AK3721" s="8"/>
    </row>
    <row r="3722" spans="1:37" ht="135.75">
      <c r="A3722" s="18">
        <v>7811</v>
      </c>
      <c r="B3722" s="19"/>
      <c r="C3722" s="28" t="s">
        <v>24502</v>
      </c>
      <c r="D3722" s="28" t="s">
        <v>24503</v>
      </c>
      <c r="E3722" s="22"/>
      <c r="F3722" s="22"/>
      <c r="G3722" s="22"/>
      <c r="H3722" s="23">
        <v>0</v>
      </c>
      <c r="I3722" s="22"/>
      <c r="J3722" s="23" t="s">
        <v>18202</v>
      </c>
      <c r="K3722" s="22"/>
      <c r="L3722" s="23" t="s">
        <v>17409</v>
      </c>
      <c r="M3722" s="22"/>
      <c r="N3722" s="22"/>
      <c r="O3722" s="22"/>
      <c r="P3722" s="24"/>
      <c r="Q3722" s="22"/>
      <c r="R3722" s="23" t="s">
        <v>18790</v>
      </c>
      <c r="S3722" s="25"/>
      <c r="T3722" s="26"/>
      <c r="U3722" s="32" t="s">
        <v>545</v>
      </c>
      <c r="V3722" s="22"/>
      <c r="W3722" s="27"/>
      <c r="X3722" s="8"/>
      <c r="Y3722" s="8"/>
      <c r="Z3722" s="8"/>
      <c r="AA3722" s="8"/>
      <c r="AB3722" s="8"/>
      <c r="AC3722" s="8"/>
      <c r="AD3722" s="8"/>
      <c r="AE3722" s="8"/>
      <c r="AF3722" s="8"/>
      <c r="AG3722" s="8"/>
      <c r="AH3722" s="8"/>
      <c r="AI3722" s="8"/>
      <c r="AJ3722" s="8"/>
      <c r="AK3722" s="8"/>
    </row>
    <row r="3723" spans="1:37" ht="120.75">
      <c r="A3723" s="18">
        <v>7812</v>
      </c>
      <c r="B3723" s="19"/>
      <c r="C3723" s="28" t="s">
        <v>24502</v>
      </c>
      <c r="D3723" s="28" t="s">
        <v>24504</v>
      </c>
      <c r="E3723" s="22"/>
      <c r="F3723" s="22"/>
      <c r="G3723" s="22"/>
      <c r="H3723" s="23">
        <v>0</v>
      </c>
      <c r="I3723" s="22"/>
      <c r="J3723" s="23" t="s">
        <v>18202</v>
      </c>
      <c r="K3723" s="22"/>
      <c r="L3723" s="23" t="s">
        <v>17409</v>
      </c>
      <c r="M3723" s="22"/>
      <c r="N3723" s="22"/>
      <c r="O3723" s="22"/>
      <c r="P3723" s="24"/>
      <c r="Q3723" s="22"/>
      <c r="R3723" s="23" t="s">
        <v>18790</v>
      </c>
      <c r="S3723" s="25"/>
      <c r="T3723" s="26"/>
      <c r="U3723" s="32" t="s">
        <v>545</v>
      </c>
      <c r="V3723" s="22"/>
      <c r="W3723" s="27"/>
      <c r="X3723" s="8"/>
      <c r="Y3723" s="8"/>
      <c r="Z3723" s="8"/>
      <c r="AA3723" s="8"/>
      <c r="AB3723" s="8"/>
      <c r="AC3723" s="8"/>
      <c r="AD3723" s="8"/>
      <c r="AE3723" s="8"/>
      <c r="AF3723" s="8"/>
      <c r="AG3723" s="8"/>
      <c r="AH3723" s="8"/>
      <c r="AI3723" s="8"/>
      <c r="AJ3723" s="8"/>
      <c r="AK3723" s="8"/>
    </row>
    <row r="3724" spans="1:37" ht="120.75">
      <c r="A3724" s="18">
        <v>7814</v>
      </c>
      <c r="B3724" s="19"/>
      <c r="C3724" s="28" t="s">
        <v>24505</v>
      </c>
      <c r="D3724" s="28" t="s">
        <v>24506</v>
      </c>
      <c r="E3724" s="22"/>
      <c r="F3724" s="23" t="s">
        <v>50</v>
      </c>
      <c r="G3724" s="23" t="s">
        <v>18271</v>
      </c>
      <c r="H3724" s="23">
        <v>0</v>
      </c>
      <c r="I3724" s="22"/>
      <c r="J3724" s="23" t="s">
        <v>18202</v>
      </c>
      <c r="K3724" s="29">
        <v>43497</v>
      </c>
      <c r="L3724" s="23" t="s">
        <v>19617</v>
      </c>
      <c r="M3724" s="22"/>
      <c r="N3724" s="23" t="s">
        <v>18272</v>
      </c>
      <c r="O3724" s="22"/>
      <c r="P3724" s="24"/>
      <c r="Q3724" s="23" t="s">
        <v>29</v>
      </c>
      <c r="R3724" s="23" t="s">
        <v>30</v>
      </c>
      <c r="S3724" s="25"/>
      <c r="T3724" s="26"/>
      <c r="U3724" s="26"/>
      <c r="V3724" s="22"/>
      <c r="W3724" s="27"/>
      <c r="X3724" s="8"/>
      <c r="Y3724" s="8"/>
      <c r="Z3724" s="8"/>
      <c r="AA3724" s="8"/>
      <c r="AB3724" s="8"/>
      <c r="AC3724" s="8"/>
      <c r="AD3724" s="8"/>
      <c r="AE3724" s="8"/>
      <c r="AF3724" s="8"/>
      <c r="AG3724" s="8"/>
      <c r="AH3724" s="8"/>
      <c r="AI3724" s="8"/>
      <c r="AJ3724" s="8"/>
      <c r="AK3724" s="8"/>
    </row>
    <row r="3725" spans="1:37" ht="75.75">
      <c r="A3725" s="18">
        <v>7815</v>
      </c>
      <c r="B3725" s="19"/>
      <c r="C3725" s="28" t="s">
        <v>24507</v>
      </c>
      <c r="D3725" s="28" t="s">
        <v>24508</v>
      </c>
      <c r="E3725" s="22"/>
      <c r="F3725" s="22"/>
      <c r="G3725" s="22"/>
      <c r="H3725" s="23">
        <v>0</v>
      </c>
      <c r="I3725" s="22"/>
      <c r="J3725" s="23" t="s">
        <v>18202</v>
      </c>
      <c r="K3725" s="22"/>
      <c r="L3725" s="23" t="s">
        <v>18367</v>
      </c>
      <c r="M3725" s="23" t="s">
        <v>11857</v>
      </c>
      <c r="N3725" s="22"/>
      <c r="O3725" s="22"/>
      <c r="P3725" s="24"/>
      <c r="Q3725" s="23" t="s">
        <v>29</v>
      </c>
      <c r="R3725" s="23" t="s">
        <v>30</v>
      </c>
      <c r="S3725" s="25"/>
      <c r="T3725" s="26"/>
      <c r="U3725" s="26"/>
      <c r="V3725" s="22"/>
      <c r="W3725" s="27"/>
      <c r="X3725" s="8"/>
      <c r="Y3725" s="8"/>
      <c r="Z3725" s="8"/>
      <c r="AA3725" s="8"/>
      <c r="AB3725" s="8"/>
      <c r="AC3725" s="8"/>
      <c r="AD3725" s="8"/>
      <c r="AE3725" s="8"/>
      <c r="AF3725" s="8"/>
      <c r="AG3725" s="8"/>
      <c r="AH3725" s="8"/>
      <c r="AI3725" s="8"/>
      <c r="AJ3725" s="8"/>
      <c r="AK3725" s="8"/>
    </row>
    <row r="3726" spans="1:37" ht="120.75">
      <c r="A3726" s="18">
        <v>7816</v>
      </c>
      <c r="B3726" s="19"/>
      <c r="C3726" s="28" t="s">
        <v>24509</v>
      </c>
      <c r="D3726" s="28" t="s">
        <v>24510</v>
      </c>
      <c r="E3726" s="22"/>
      <c r="F3726" s="23" t="s">
        <v>108</v>
      </c>
      <c r="G3726" s="22"/>
      <c r="H3726" s="23">
        <v>0</v>
      </c>
      <c r="I3726" s="22"/>
      <c r="J3726" s="23" t="s">
        <v>18202</v>
      </c>
      <c r="K3726" s="23" t="s">
        <v>18203</v>
      </c>
      <c r="L3726" s="23" t="s">
        <v>90</v>
      </c>
      <c r="M3726" s="22"/>
      <c r="N3726" s="22"/>
      <c r="O3726" s="22"/>
      <c r="P3726" s="24"/>
      <c r="Q3726" s="23" t="s">
        <v>29</v>
      </c>
      <c r="R3726" s="23" t="s">
        <v>30</v>
      </c>
      <c r="S3726" s="25"/>
      <c r="T3726" s="26"/>
      <c r="U3726" s="26"/>
      <c r="V3726" s="22"/>
      <c r="W3726" s="27"/>
      <c r="X3726" s="8"/>
      <c r="Y3726" s="8"/>
      <c r="Z3726" s="8"/>
      <c r="AA3726" s="8"/>
      <c r="AB3726" s="8"/>
      <c r="AC3726" s="8"/>
      <c r="AD3726" s="8"/>
      <c r="AE3726" s="8"/>
      <c r="AF3726" s="8"/>
      <c r="AG3726" s="8"/>
      <c r="AH3726" s="8"/>
      <c r="AI3726" s="8"/>
      <c r="AJ3726" s="8"/>
      <c r="AK3726" s="8"/>
    </row>
    <row r="3727" spans="1:37" ht="150.75">
      <c r="A3727" s="18">
        <v>7817</v>
      </c>
      <c r="B3727" s="19"/>
      <c r="C3727" s="28" t="s">
        <v>24509</v>
      </c>
      <c r="D3727" s="28" t="s">
        <v>24511</v>
      </c>
      <c r="E3727" s="22"/>
      <c r="F3727" s="23" t="s">
        <v>50</v>
      </c>
      <c r="G3727" s="22"/>
      <c r="H3727" s="23">
        <v>0</v>
      </c>
      <c r="I3727" s="22"/>
      <c r="J3727" s="23" t="s">
        <v>18202</v>
      </c>
      <c r="K3727" s="23" t="s">
        <v>18203</v>
      </c>
      <c r="L3727" s="23" t="s">
        <v>90</v>
      </c>
      <c r="M3727" s="22"/>
      <c r="N3727" s="22"/>
      <c r="O3727" s="22"/>
      <c r="P3727" s="24"/>
      <c r="Q3727" s="23" t="s">
        <v>29</v>
      </c>
      <c r="R3727" s="23" t="s">
        <v>30</v>
      </c>
      <c r="S3727" s="25"/>
      <c r="T3727" s="26"/>
      <c r="U3727" s="26"/>
      <c r="V3727" s="22"/>
      <c r="W3727" s="27"/>
      <c r="X3727" s="8"/>
      <c r="Y3727" s="8"/>
      <c r="Z3727" s="8"/>
      <c r="AA3727" s="8"/>
      <c r="AB3727" s="8"/>
      <c r="AC3727" s="8"/>
      <c r="AD3727" s="8"/>
      <c r="AE3727" s="8"/>
      <c r="AF3727" s="8"/>
      <c r="AG3727" s="8"/>
      <c r="AH3727" s="8"/>
      <c r="AI3727" s="8"/>
      <c r="AJ3727" s="8"/>
      <c r="AK3727" s="8"/>
    </row>
    <row r="3728" spans="1:37" ht="90.75">
      <c r="A3728" s="18">
        <v>7818</v>
      </c>
      <c r="B3728" s="19"/>
      <c r="C3728" s="28" t="s">
        <v>24512</v>
      </c>
      <c r="D3728" s="28" t="s">
        <v>24513</v>
      </c>
      <c r="E3728" s="22"/>
      <c r="F3728" s="23" t="s">
        <v>266</v>
      </c>
      <c r="G3728" s="23" t="s">
        <v>24514</v>
      </c>
      <c r="H3728" s="23">
        <v>0</v>
      </c>
      <c r="I3728" s="22"/>
      <c r="J3728" s="23" t="s">
        <v>18202</v>
      </c>
      <c r="K3728" s="29">
        <v>43497</v>
      </c>
      <c r="L3728" s="23" t="s">
        <v>19617</v>
      </c>
      <c r="M3728" s="22"/>
      <c r="N3728" s="23" t="s">
        <v>18263</v>
      </c>
      <c r="O3728" s="22"/>
      <c r="P3728" s="24"/>
      <c r="Q3728" s="23" t="s">
        <v>29</v>
      </c>
      <c r="R3728" s="23" t="s">
        <v>30</v>
      </c>
      <c r="S3728" s="25"/>
      <c r="T3728" s="26"/>
      <c r="U3728" s="26"/>
      <c r="V3728" s="22"/>
      <c r="W3728" s="27"/>
      <c r="X3728" s="8"/>
      <c r="Y3728" s="8"/>
      <c r="Z3728" s="8"/>
      <c r="AA3728" s="8"/>
      <c r="AB3728" s="8"/>
      <c r="AC3728" s="8"/>
      <c r="AD3728" s="8"/>
      <c r="AE3728" s="8"/>
      <c r="AF3728" s="8"/>
      <c r="AG3728" s="8"/>
      <c r="AH3728" s="8"/>
      <c r="AI3728" s="8"/>
      <c r="AJ3728" s="8"/>
      <c r="AK3728" s="8"/>
    </row>
    <row r="3729" spans="1:37" ht="120.75">
      <c r="A3729" s="18">
        <v>7819</v>
      </c>
      <c r="B3729" s="19"/>
      <c r="C3729" s="28" t="s">
        <v>24515</v>
      </c>
      <c r="D3729" s="28" t="s">
        <v>24516</v>
      </c>
      <c r="E3729" s="22"/>
      <c r="F3729" s="23" t="s">
        <v>266</v>
      </c>
      <c r="G3729" s="23" t="s">
        <v>18250</v>
      </c>
      <c r="H3729" s="23">
        <v>0</v>
      </c>
      <c r="I3729" s="22"/>
      <c r="J3729" s="23" t="s">
        <v>18202</v>
      </c>
      <c r="K3729" s="29">
        <v>43497</v>
      </c>
      <c r="L3729" s="23" t="s">
        <v>19617</v>
      </c>
      <c r="M3729" s="22"/>
      <c r="N3729" s="23" t="s">
        <v>18263</v>
      </c>
      <c r="O3729" s="22"/>
      <c r="P3729" s="24"/>
      <c r="Q3729" s="23" t="s">
        <v>29</v>
      </c>
      <c r="R3729" s="23" t="s">
        <v>30</v>
      </c>
      <c r="S3729" s="25"/>
      <c r="T3729" s="26"/>
      <c r="U3729" s="26"/>
      <c r="V3729" s="22"/>
      <c r="W3729" s="27"/>
      <c r="X3729" s="8"/>
      <c r="Y3729" s="8"/>
      <c r="Z3729" s="8"/>
      <c r="AA3729" s="8"/>
      <c r="AB3729" s="8"/>
      <c r="AC3729" s="8"/>
      <c r="AD3729" s="8"/>
      <c r="AE3729" s="8"/>
      <c r="AF3729" s="8"/>
      <c r="AG3729" s="8"/>
      <c r="AH3729" s="8"/>
      <c r="AI3729" s="8"/>
      <c r="AJ3729" s="8"/>
      <c r="AK3729" s="8"/>
    </row>
    <row r="3730" spans="1:37" ht="150.75">
      <c r="A3730" s="18">
        <v>7822</v>
      </c>
      <c r="B3730" s="19"/>
      <c r="C3730" s="28" t="s">
        <v>24517</v>
      </c>
      <c r="D3730" s="28" t="s">
        <v>24518</v>
      </c>
      <c r="E3730" s="22"/>
      <c r="F3730" s="23" t="s">
        <v>50</v>
      </c>
      <c r="G3730" s="22"/>
      <c r="H3730" s="23">
        <v>0</v>
      </c>
      <c r="I3730" s="22"/>
      <c r="J3730" s="23" t="s">
        <v>18202</v>
      </c>
      <c r="K3730" s="29">
        <v>43497</v>
      </c>
      <c r="L3730" s="23" t="s">
        <v>96</v>
      </c>
      <c r="M3730" s="22"/>
      <c r="N3730" s="23" t="s">
        <v>20052</v>
      </c>
      <c r="O3730" s="22"/>
      <c r="P3730" s="24"/>
      <c r="Q3730" s="23" t="s">
        <v>18392</v>
      </c>
      <c r="R3730" s="23" t="s">
        <v>127</v>
      </c>
      <c r="S3730" s="25"/>
      <c r="T3730" s="26"/>
      <c r="U3730" s="26"/>
      <c r="V3730" s="22"/>
      <c r="W3730" s="27"/>
      <c r="X3730" s="8"/>
      <c r="Y3730" s="8"/>
      <c r="Z3730" s="8"/>
      <c r="AA3730" s="8"/>
      <c r="AB3730" s="8"/>
      <c r="AC3730" s="8"/>
      <c r="AD3730" s="8"/>
      <c r="AE3730" s="8"/>
      <c r="AF3730" s="8"/>
      <c r="AG3730" s="8"/>
      <c r="AH3730" s="8"/>
      <c r="AI3730" s="8"/>
      <c r="AJ3730" s="8"/>
      <c r="AK3730" s="8"/>
    </row>
    <row r="3731" spans="1:37" ht="180.75">
      <c r="A3731" s="18">
        <v>7823</v>
      </c>
      <c r="B3731" s="19"/>
      <c r="C3731" s="28" t="s">
        <v>24519</v>
      </c>
      <c r="D3731" s="28" t="s">
        <v>24520</v>
      </c>
      <c r="E3731" s="22"/>
      <c r="F3731" s="23" t="s">
        <v>266</v>
      </c>
      <c r="G3731" s="22"/>
      <c r="H3731" s="23">
        <v>0</v>
      </c>
      <c r="I3731" s="22"/>
      <c r="J3731" s="23" t="s">
        <v>18202</v>
      </c>
      <c r="K3731" s="29">
        <v>43497</v>
      </c>
      <c r="L3731" s="23" t="s">
        <v>96</v>
      </c>
      <c r="M3731" s="22"/>
      <c r="N3731" s="23" t="s">
        <v>20052</v>
      </c>
      <c r="O3731" s="22"/>
      <c r="P3731" s="24"/>
      <c r="Q3731" s="23" t="s">
        <v>18392</v>
      </c>
      <c r="R3731" s="23" t="s">
        <v>127</v>
      </c>
      <c r="S3731" s="25"/>
      <c r="T3731" s="26"/>
      <c r="U3731" s="26"/>
      <c r="V3731" s="22"/>
      <c r="W3731" s="27"/>
      <c r="X3731" s="8"/>
      <c r="Y3731" s="8"/>
      <c r="Z3731" s="8"/>
      <c r="AA3731" s="8"/>
      <c r="AB3731" s="8"/>
      <c r="AC3731" s="8"/>
      <c r="AD3731" s="8"/>
      <c r="AE3731" s="8"/>
      <c r="AF3731" s="8"/>
      <c r="AG3731" s="8"/>
      <c r="AH3731" s="8"/>
      <c r="AI3731" s="8"/>
      <c r="AJ3731" s="8"/>
      <c r="AK3731" s="8"/>
    </row>
    <row r="3732" spans="1:37" ht="90.75">
      <c r="A3732" s="18">
        <v>7824</v>
      </c>
      <c r="B3732" s="19"/>
      <c r="C3732" s="28" t="s">
        <v>24521</v>
      </c>
      <c r="D3732" s="28" t="s">
        <v>24522</v>
      </c>
      <c r="E3732" s="22"/>
      <c r="F3732" s="22"/>
      <c r="G3732" s="22"/>
      <c r="H3732" s="23">
        <v>0</v>
      </c>
      <c r="I3732" s="22"/>
      <c r="J3732" s="23" t="s">
        <v>18202</v>
      </c>
      <c r="K3732" s="22"/>
      <c r="L3732" s="23" t="s">
        <v>17409</v>
      </c>
      <c r="M3732" s="22"/>
      <c r="N3732" s="22"/>
      <c r="O3732" s="22"/>
      <c r="P3732" s="24"/>
      <c r="Q3732" s="23" t="s">
        <v>99</v>
      </c>
      <c r="R3732" s="23" t="s">
        <v>179</v>
      </c>
      <c r="S3732" s="25"/>
      <c r="T3732" s="26"/>
      <c r="U3732" s="26"/>
      <c r="V3732" s="22"/>
      <c r="W3732" s="27"/>
      <c r="X3732" s="8"/>
      <c r="Y3732" s="8"/>
      <c r="Z3732" s="8"/>
      <c r="AA3732" s="8"/>
      <c r="AB3732" s="8"/>
      <c r="AC3732" s="8"/>
      <c r="AD3732" s="8"/>
      <c r="AE3732" s="8"/>
      <c r="AF3732" s="8"/>
      <c r="AG3732" s="8"/>
      <c r="AH3732" s="8"/>
      <c r="AI3732" s="8"/>
      <c r="AJ3732" s="8"/>
      <c r="AK3732" s="8"/>
    </row>
    <row r="3733" spans="1:37" ht="120.75">
      <c r="A3733" s="18">
        <v>7828</v>
      </c>
      <c r="B3733" s="19"/>
      <c r="C3733" s="28" t="s">
        <v>13844</v>
      </c>
      <c r="D3733" s="28" t="s">
        <v>24523</v>
      </c>
      <c r="E3733" s="22"/>
      <c r="F3733" s="23" t="s">
        <v>677</v>
      </c>
      <c r="G3733" s="23" t="s">
        <v>23122</v>
      </c>
      <c r="H3733" s="23">
        <v>0</v>
      </c>
      <c r="I3733" s="22"/>
      <c r="J3733" s="23" t="s">
        <v>18202</v>
      </c>
      <c r="K3733" s="29">
        <v>43497</v>
      </c>
      <c r="L3733" s="23" t="s">
        <v>18223</v>
      </c>
      <c r="M3733" s="22"/>
      <c r="N3733" s="23" t="s">
        <v>18769</v>
      </c>
      <c r="O3733" s="22"/>
      <c r="P3733" s="24"/>
      <c r="Q3733" s="23" t="s">
        <v>29</v>
      </c>
      <c r="R3733" s="23" t="s">
        <v>30</v>
      </c>
      <c r="S3733" s="25"/>
      <c r="T3733" s="26"/>
      <c r="U3733" s="26"/>
      <c r="V3733" s="22"/>
      <c r="W3733" s="27"/>
      <c r="X3733" s="8"/>
      <c r="Y3733" s="8"/>
      <c r="Z3733" s="8"/>
      <c r="AA3733" s="8"/>
      <c r="AB3733" s="8"/>
      <c r="AC3733" s="8"/>
      <c r="AD3733" s="8"/>
      <c r="AE3733" s="8"/>
      <c r="AF3733" s="8"/>
      <c r="AG3733" s="8"/>
      <c r="AH3733" s="8"/>
      <c r="AI3733" s="8"/>
      <c r="AJ3733" s="8"/>
      <c r="AK3733" s="8"/>
    </row>
    <row r="3734" spans="1:37" ht="180.75">
      <c r="A3734" s="18">
        <v>7833</v>
      </c>
      <c r="B3734" s="19"/>
      <c r="C3734" s="28" t="s">
        <v>24524</v>
      </c>
      <c r="D3734" s="28" t="s">
        <v>24525</v>
      </c>
      <c r="E3734" s="22"/>
      <c r="F3734" s="23" t="s">
        <v>415</v>
      </c>
      <c r="G3734" s="22"/>
      <c r="H3734" s="23">
        <v>0</v>
      </c>
      <c r="I3734" s="22"/>
      <c r="J3734" s="23" t="s">
        <v>18202</v>
      </c>
      <c r="K3734" s="22"/>
      <c r="L3734" s="23" t="s">
        <v>18367</v>
      </c>
      <c r="M3734" s="22"/>
      <c r="N3734" s="22"/>
      <c r="O3734" s="22"/>
      <c r="P3734" s="24"/>
      <c r="Q3734" s="23" t="s">
        <v>36</v>
      </c>
      <c r="R3734" s="23" t="s">
        <v>37</v>
      </c>
      <c r="S3734" s="25"/>
      <c r="T3734" s="26"/>
      <c r="U3734" s="26"/>
      <c r="V3734" s="22"/>
      <c r="W3734" s="27"/>
      <c r="X3734" s="8"/>
      <c r="Y3734" s="8"/>
      <c r="Z3734" s="8"/>
      <c r="AA3734" s="8"/>
      <c r="AB3734" s="8"/>
      <c r="AC3734" s="8"/>
      <c r="AD3734" s="8"/>
      <c r="AE3734" s="8"/>
      <c r="AF3734" s="8"/>
      <c r="AG3734" s="8"/>
      <c r="AH3734" s="8"/>
      <c r="AI3734" s="8"/>
      <c r="AJ3734" s="8"/>
      <c r="AK3734" s="8"/>
    </row>
    <row r="3735" spans="1:37" ht="135.75">
      <c r="A3735" s="18">
        <v>7834</v>
      </c>
      <c r="B3735" s="19"/>
      <c r="C3735" s="28" t="s">
        <v>24526</v>
      </c>
      <c r="D3735" s="28" t="s">
        <v>24527</v>
      </c>
      <c r="E3735" s="22"/>
      <c r="F3735" s="22"/>
      <c r="G3735" s="22"/>
      <c r="H3735" s="23">
        <v>0</v>
      </c>
      <c r="I3735" s="22"/>
      <c r="J3735" s="23" t="s">
        <v>18202</v>
      </c>
      <c r="K3735" s="31">
        <v>43313</v>
      </c>
      <c r="L3735" s="23" t="s">
        <v>61</v>
      </c>
      <c r="M3735" s="22"/>
      <c r="N3735" s="22"/>
      <c r="O3735" s="22"/>
      <c r="P3735" s="24"/>
      <c r="Q3735" s="23" t="s">
        <v>18377</v>
      </c>
      <c r="R3735" s="22"/>
      <c r="S3735" s="25"/>
      <c r="T3735" s="26"/>
      <c r="U3735" s="26"/>
      <c r="V3735" s="22"/>
      <c r="W3735" s="27"/>
      <c r="X3735" s="8"/>
      <c r="Y3735" s="8"/>
      <c r="Z3735" s="8"/>
      <c r="AA3735" s="8"/>
      <c r="AB3735" s="8"/>
      <c r="AC3735" s="8"/>
      <c r="AD3735" s="8"/>
      <c r="AE3735" s="8"/>
      <c r="AF3735" s="8"/>
      <c r="AG3735" s="8"/>
      <c r="AH3735" s="8"/>
      <c r="AI3735" s="8"/>
      <c r="AJ3735" s="8"/>
      <c r="AK3735" s="8"/>
    </row>
    <row r="3736" spans="1:37" ht="60.75">
      <c r="A3736" s="18">
        <v>7860</v>
      </c>
      <c r="B3736" s="19"/>
      <c r="C3736" s="28" t="s">
        <v>24528</v>
      </c>
      <c r="D3736" s="28" t="s">
        <v>24529</v>
      </c>
      <c r="E3736" s="22"/>
      <c r="F3736" s="22"/>
      <c r="G3736" s="22"/>
      <c r="H3736" s="23">
        <v>0</v>
      </c>
      <c r="I3736" s="22"/>
      <c r="J3736" s="23" t="s">
        <v>18202</v>
      </c>
      <c r="K3736" s="22"/>
      <c r="L3736" s="23" t="s">
        <v>15679</v>
      </c>
      <c r="M3736" s="22"/>
      <c r="N3736" s="22"/>
      <c r="O3736" s="22"/>
      <c r="P3736" s="24"/>
      <c r="Q3736" s="23" t="s">
        <v>29</v>
      </c>
      <c r="R3736" s="23" t="s">
        <v>30</v>
      </c>
      <c r="S3736" s="25"/>
      <c r="T3736" s="26"/>
      <c r="U3736" s="26"/>
      <c r="V3736" s="22"/>
      <c r="W3736" s="27"/>
      <c r="X3736" s="8"/>
      <c r="Y3736" s="8"/>
      <c r="Z3736" s="8"/>
      <c r="AA3736" s="8"/>
      <c r="AB3736" s="8"/>
      <c r="AC3736" s="8"/>
      <c r="AD3736" s="8"/>
      <c r="AE3736" s="8"/>
      <c r="AF3736" s="8"/>
      <c r="AG3736" s="8"/>
      <c r="AH3736" s="8"/>
      <c r="AI3736" s="8"/>
      <c r="AJ3736" s="8"/>
      <c r="AK3736" s="8"/>
    </row>
    <row r="3737" spans="1:37" ht="120.75">
      <c r="A3737" s="18">
        <v>7861</v>
      </c>
      <c r="B3737" s="19"/>
      <c r="C3737" s="28" t="s">
        <v>24530</v>
      </c>
      <c r="D3737" s="28" t="s">
        <v>24531</v>
      </c>
      <c r="E3737" s="22"/>
      <c r="F3737" s="23" t="s">
        <v>24532</v>
      </c>
      <c r="G3737" s="22"/>
      <c r="H3737" s="23">
        <v>0</v>
      </c>
      <c r="I3737" s="22"/>
      <c r="J3737" s="23" t="s">
        <v>18202</v>
      </c>
      <c r="K3737" s="22"/>
      <c r="L3737" s="23" t="s">
        <v>15679</v>
      </c>
      <c r="M3737" s="23" t="s">
        <v>11857</v>
      </c>
      <c r="N3737" s="22"/>
      <c r="O3737" s="22"/>
      <c r="P3737" s="24"/>
      <c r="Q3737" s="23" t="s">
        <v>29</v>
      </c>
      <c r="R3737" s="23" t="s">
        <v>30</v>
      </c>
      <c r="S3737" s="25"/>
      <c r="T3737" s="26"/>
      <c r="U3737" s="26"/>
      <c r="V3737" s="22"/>
      <c r="W3737" s="27"/>
      <c r="X3737" s="8"/>
      <c r="Y3737" s="8"/>
      <c r="Z3737" s="8"/>
      <c r="AA3737" s="8"/>
      <c r="AB3737" s="8"/>
      <c r="AC3737" s="8"/>
      <c r="AD3737" s="8"/>
      <c r="AE3737" s="8"/>
      <c r="AF3737" s="8"/>
      <c r="AG3737" s="8"/>
      <c r="AH3737" s="8"/>
      <c r="AI3737" s="8"/>
      <c r="AJ3737" s="8"/>
      <c r="AK3737" s="8"/>
    </row>
    <row r="3738" spans="1:37" ht="75.75">
      <c r="A3738" s="18">
        <v>7862</v>
      </c>
      <c r="B3738" s="19"/>
      <c r="C3738" s="28" t="s">
        <v>24530</v>
      </c>
      <c r="D3738" s="28" t="s">
        <v>24531</v>
      </c>
      <c r="E3738" s="22"/>
      <c r="F3738" s="23" t="s">
        <v>20373</v>
      </c>
      <c r="G3738" s="22"/>
      <c r="H3738" s="23">
        <v>0</v>
      </c>
      <c r="I3738" s="22"/>
      <c r="J3738" s="23" t="s">
        <v>18202</v>
      </c>
      <c r="K3738" s="22"/>
      <c r="L3738" s="23" t="s">
        <v>15679</v>
      </c>
      <c r="M3738" s="23" t="s">
        <v>11857</v>
      </c>
      <c r="N3738" s="22"/>
      <c r="O3738" s="22"/>
      <c r="P3738" s="24"/>
      <c r="Q3738" s="23" t="s">
        <v>29</v>
      </c>
      <c r="R3738" s="23" t="s">
        <v>30</v>
      </c>
      <c r="S3738" s="25"/>
      <c r="T3738" s="26"/>
      <c r="U3738" s="26"/>
      <c r="V3738" s="22"/>
      <c r="W3738" s="27"/>
      <c r="X3738" s="8"/>
      <c r="Y3738" s="8"/>
      <c r="Z3738" s="8"/>
      <c r="AA3738" s="8"/>
      <c r="AB3738" s="8"/>
      <c r="AC3738" s="8"/>
      <c r="AD3738" s="8"/>
      <c r="AE3738" s="8"/>
      <c r="AF3738" s="8"/>
      <c r="AG3738" s="8"/>
      <c r="AH3738" s="8"/>
      <c r="AI3738" s="8"/>
      <c r="AJ3738" s="8"/>
      <c r="AK3738" s="8"/>
    </row>
    <row r="3739" spans="1:37" ht="409.6">
      <c r="A3739" s="18">
        <v>7864</v>
      </c>
      <c r="B3739" s="19"/>
      <c r="C3739" s="28" t="s">
        <v>24533</v>
      </c>
      <c r="D3739" s="21"/>
      <c r="E3739" s="22"/>
      <c r="F3739" s="22"/>
      <c r="G3739" s="22"/>
      <c r="H3739" s="23">
        <v>0</v>
      </c>
      <c r="I3739" s="22"/>
      <c r="J3739" s="23" t="s">
        <v>18202</v>
      </c>
      <c r="K3739" s="22"/>
      <c r="L3739" s="23" t="s">
        <v>15679</v>
      </c>
      <c r="M3739" s="23">
        <v>2017</v>
      </c>
      <c r="N3739" s="22"/>
      <c r="O3739" s="22"/>
      <c r="P3739" s="24"/>
      <c r="Q3739" s="23" t="s">
        <v>20</v>
      </c>
      <c r="R3739" s="23" t="s">
        <v>21</v>
      </c>
      <c r="S3739" s="25"/>
      <c r="T3739" s="26"/>
      <c r="U3739" s="26"/>
      <c r="V3739" s="22"/>
      <c r="W3739" s="27"/>
      <c r="X3739" s="8"/>
      <c r="Y3739" s="8"/>
      <c r="Z3739" s="8"/>
      <c r="AA3739" s="8"/>
      <c r="AB3739" s="8"/>
      <c r="AC3739" s="8"/>
      <c r="AD3739" s="8"/>
      <c r="AE3739" s="8"/>
      <c r="AF3739" s="8"/>
      <c r="AG3739" s="8"/>
      <c r="AH3739" s="8"/>
      <c r="AI3739" s="8"/>
      <c r="AJ3739" s="8"/>
      <c r="AK3739" s="8"/>
    </row>
    <row r="3740" spans="1:37" ht="409.6">
      <c r="A3740" s="18">
        <v>7865</v>
      </c>
      <c r="B3740" s="19"/>
      <c r="C3740" s="28" t="s">
        <v>24534</v>
      </c>
      <c r="D3740" s="21"/>
      <c r="E3740" s="22"/>
      <c r="F3740" s="22"/>
      <c r="G3740" s="22"/>
      <c r="H3740" s="23">
        <v>0</v>
      </c>
      <c r="I3740" s="22"/>
      <c r="J3740" s="23" t="s">
        <v>18202</v>
      </c>
      <c r="K3740" s="22"/>
      <c r="L3740" s="23" t="s">
        <v>22554</v>
      </c>
      <c r="M3740" s="23">
        <v>2017</v>
      </c>
      <c r="N3740" s="22"/>
      <c r="O3740" s="22"/>
      <c r="P3740" s="24"/>
      <c r="Q3740" s="23" t="s">
        <v>20</v>
      </c>
      <c r="R3740" s="23" t="s">
        <v>21</v>
      </c>
      <c r="S3740" s="25"/>
      <c r="T3740" s="26"/>
      <c r="U3740" s="26"/>
      <c r="V3740" s="22"/>
      <c r="W3740" s="27"/>
      <c r="X3740" s="8"/>
      <c r="Y3740" s="8"/>
      <c r="Z3740" s="8"/>
      <c r="AA3740" s="8"/>
      <c r="AB3740" s="8"/>
      <c r="AC3740" s="8"/>
      <c r="AD3740" s="8"/>
      <c r="AE3740" s="8"/>
      <c r="AF3740" s="8"/>
      <c r="AG3740" s="8"/>
      <c r="AH3740" s="8"/>
      <c r="AI3740" s="8"/>
      <c r="AJ3740" s="8"/>
      <c r="AK3740" s="8"/>
    </row>
    <row r="3741" spans="1:37" ht="409.6">
      <c r="A3741" s="18">
        <v>7866</v>
      </c>
      <c r="B3741" s="19"/>
      <c r="C3741" s="28" t="s">
        <v>24535</v>
      </c>
      <c r="D3741" s="21"/>
      <c r="E3741" s="22"/>
      <c r="F3741" s="22"/>
      <c r="G3741" s="22"/>
      <c r="H3741" s="23">
        <v>0</v>
      </c>
      <c r="I3741" s="22"/>
      <c r="J3741" s="23" t="s">
        <v>18202</v>
      </c>
      <c r="K3741" s="22"/>
      <c r="L3741" s="23" t="s">
        <v>22554</v>
      </c>
      <c r="M3741" s="23">
        <v>2017</v>
      </c>
      <c r="N3741" s="22"/>
      <c r="O3741" s="22"/>
      <c r="P3741" s="24"/>
      <c r="Q3741" s="23" t="s">
        <v>20</v>
      </c>
      <c r="R3741" s="23" t="s">
        <v>21</v>
      </c>
      <c r="S3741" s="25"/>
      <c r="T3741" s="26"/>
      <c r="U3741" s="26"/>
      <c r="V3741" s="22"/>
      <c r="W3741" s="27"/>
      <c r="X3741" s="8"/>
      <c r="Y3741" s="8"/>
      <c r="Z3741" s="8"/>
      <c r="AA3741" s="8"/>
      <c r="AB3741" s="8"/>
      <c r="AC3741" s="8"/>
      <c r="AD3741" s="8"/>
      <c r="AE3741" s="8"/>
      <c r="AF3741" s="8"/>
      <c r="AG3741" s="8"/>
      <c r="AH3741" s="8"/>
      <c r="AI3741" s="8"/>
      <c r="AJ3741" s="8"/>
      <c r="AK3741" s="8"/>
    </row>
    <row r="3742" spans="1:37" ht="225.75">
      <c r="A3742" s="18">
        <v>7867</v>
      </c>
      <c r="B3742" s="19"/>
      <c r="C3742" s="28" t="s">
        <v>24536</v>
      </c>
      <c r="D3742" s="28" t="s">
        <v>24537</v>
      </c>
      <c r="E3742" s="22"/>
      <c r="F3742" s="23" t="s">
        <v>415</v>
      </c>
      <c r="G3742" s="22"/>
      <c r="H3742" s="23">
        <v>0</v>
      </c>
      <c r="I3742" s="22"/>
      <c r="J3742" s="23" t="s">
        <v>18202</v>
      </c>
      <c r="K3742" s="22"/>
      <c r="L3742" s="23" t="s">
        <v>18367</v>
      </c>
      <c r="M3742" s="22"/>
      <c r="N3742" s="22"/>
      <c r="O3742" s="22"/>
      <c r="P3742" s="24"/>
      <c r="Q3742" s="23" t="s">
        <v>36</v>
      </c>
      <c r="R3742" s="23" t="s">
        <v>37</v>
      </c>
      <c r="S3742" s="25"/>
      <c r="T3742" s="26"/>
      <c r="U3742" s="26"/>
      <c r="V3742" s="22"/>
      <c r="W3742" s="27"/>
      <c r="X3742" s="8"/>
      <c r="Y3742" s="8"/>
      <c r="Z3742" s="8"/>
      <c r="AA3742" s="8"/>
      <c r="AB3742" s="8"/>
      <c r="AC3742" s="8"/>
      <c r="AD3742" s="8"/>
      <c r="AE3742" s="8"/>
      <c r="AF3742" s="8"/>
      <c r="AG3742" s="8"/>
      <c r="AH3742" s="8"/>
      <c r="AI3742" s="8"/>
      <c r="AJ3742" s="8"/>
      <c r="AK3742" s="8"/>
    </row>
    <row r="3743" spans="1:37" ht="135.75">
      <c r="A3743" s="18">
        <v>7868</v>
      </c>
      <c r="B3743" s="19"/>
      <c r="C3743" s="28" t="s">
        <v>24538</v>
      </c>
      <c r="D3743" s="28" t="s">
        <v>24539</v>
      </c>
      <c r="E3743" s="22"/>
      <c r="F3743" s="22"/>
      <c r="G3743" s="22"/>
      <c r="H3743" s="23">
        <v>0</v>
      </c>
      <c r="I3743" s="22"/>
      <c r="J3743" s="23" t="s">
        <v>18202</v>
      </c>
      <c r="K3743" s="31">
        <v>43313</v>
      </c>
      <c r="L3743" s="23" t="s">
        <v>61</v>
      </c>
      <c r="M3743" s="22"/>
      <c r="N3743" s="22"/>
      <c r="O3743" s="22"/>
      <c r="P3743" s="24"/>
      <c r="Q3743" s="23" t="s">
        <v>18377</v>
      </c>
      <c r="R3743" s="22"/>
      <c r="S3743" s="25"/>
      <c r="T3743" s="26"/>
      <c r="U3743" s="26"/>
      <c r="V3743" s="22"/>
      <c r="W3743" s="27"/>
      <c r="X3743" s="8"/>
      <c r="Y3743" s="8"/>
      <c r="Z3743" s="8"/>
      <c r="AA3743" s="8"/>
      <c r="AB3743" s="8"/>
      <c r="AC3743" s="8"/>
      <c r="AD3743" s="8"/>
      <c r="AE3743" s="8"/>
      <c r="AF3743" s="8"/>
      <c r="AG3743" s="8"/>
      <c r="AH3743" s="8"/>
      <c r="AI3743" s="8"/>
      <c r="AJ3743" s="8"/>
      <c r="AK3743" s="8"/>
    </row>
    <row r="3744" spans="1:37" ht="409.6">
      <c r="A3744" s="18">
        <v>7869</v>
      </c>
      <c r="B3744" s="19"/>
      <c r="C3744" s="28" t="s">
        <v>24540</v>
      </c>
      <c r="D3744" s="21"/>
      <c r="E3744" s="22"/>
      <c r="F3744" s="22"/>
      <c r="G3744" s="22"/>
      <c r="H3744" s="23">
        <v>0</v>
      </c>
      <c r="I3744" s="22"/>
      <c r="J3744" s="23" t="s">
        <v>18202</v>
      </c>
      <c r="K3744" s="22"/>
      <c r="L3744" s="23" t="s">
        <v>15679</v>
      </c>
      <c r="M3744" s="23">
        <v>2017</v>
      </c>
      <c r="N3744" s="22"/>
      <c r="O3744" s="22"/>
      <c r="P3744" s="24"/>
      <c r="Q3744" s="23" t="s">
        <v>20</v>
      </c>
      <c r="R3744" s="23" t="s">
        <v>21</v>
      </c>
      <c r="S3744" s="25"/>
      <c r="T3744" s="26"/>
      <c r="U3744" s="26"/>
      <c r="V3744" s="22"/>
      <c r="W3744" s="27"/>
      <c r="X3744" s="8"/>
      <c r="Y3744" s="8"/>
      <c r="Z3744" s="8"/>
      <c r="AA3744" s="8"/>
      <c r="AB3744" s="8"/>
      <c r="AC3744" s="8"/>
      <c r="AD3744" s="8"/>
      <c r="AE3744" s="8"/>
      <c r="AF3744" s="8"/>
      <c r="AG3744" s="8"/>
      <c r="AH3744" s="8"/>
      <c r="AI3744" s="8"/>
      <c r="AJ3744" s="8"/>
      <c r="AK3744" s="8"/>
    </row>
    <row r="3745" spans="1:37" ht="409.6">
      <c r="A3745" s="18">
        <v>7870</v>
      </c>
      <c r="B3745" s="19"/>
      <c r="C3745" s="28" t="s">
        <v>24541</v>
      </c>
      <c r="D3745" s="21"/>
      <c r="E3745" s="22"/>
      <c r="F3745" s="22"/>
      <c r="G3745" s="22"/>
      <c r="H3745" s="23">
        <v>0</v>
      </c>
      <c r="I3745" s="22"/>
      <c r="J3745" s="23" t="s">
        <v>18202</v>
      </c>
      <c r="K3745" s="22"/>
      <c r="L3745" s="23" t="s">
        <v>15679</v>
      </c>
      <c r="M3745" s="23">
        <v>2017</v>
      </c>
      <c r="N3745" s="22"/>
      <c r="O3745" s="22"/>
      <c r="P3745" s="24"/>
      <c r="Q3745" s="23" t="s">
        <v>20</v>
      </c>
      <c r="R3745" s="23" t="s">
        <v>21</v>
      </c>
      <c r="S3745" s="25"/>
      <c r="T3745" s="26"/>
      <c r="U3745" s="26"/>
      <c r="V3745" s="22"/>
      <c r="W3745" s="27"/>
      <c r="X3745" s="8"/>
      <c r="Y3745" s="8"/>
      <c r="Z3745" s="8"/>
      <c r="AA3745" s="8"/>
      <c r="AB3745" s="8"/>
      <c r="AC3745" s="8"/>
      <c r="AD3745" s="8"/>
      <c r="AE3745" s="8"/>
      <c r="AF3745" s="8"/>
      <c r="AG3745" s="8"/>
      <c r="AH3745" s="8"/>
      <c r="AI3745" s="8"/>
      <c r="AJ3745" s="8"/>
      <c r="AK3745" s="8"/>
    </row>
    <row r="3746" spans="1:37" ht="409.6">
      <c r="A3746" s="18">
        <v>7871</v>
      </c>
      <c r="B3746" s="19"/>
      <c r="C3746" s="28" t="s">
        <v>24542</v>
      </c>
      <c r="D3746" s="21"/>
      <c r="E3746" s="22"/>
      <c r="F3746" s="22"/>
      <c r="G3746" s="22"/>
      <c r="H3746" s="23">
        <v>0</v>
      </c>
      <c r="I3746" s="22"/>
      <c r="J3746" s="23" t="s">
        <v>18202</v>
      </c>
      <c r="K3746" s="22"/>
      <c r="L3746" s="23" t="s">
        <v>15679</v>
      </c>
      <c r="M3746" s="23">
        <v>2017</v>
      </c>
      <c r="N3746" s="22"/>
      <c r="O3746" s="22"/>
      <c r="P3746" s="24"/>
      <c r="Q3746" s="23" t="s">
        <v>20</v>
      </c>
      <c r="R3746" s="23" t="s">
        <v>21</v>
      </c>
      <c r="S3746" s="25"/>
      <c r="T3746" s="26"/>
      <c r="U3746" s="26"/>
      <c r="V3746" s="22"/>
      <c r="W3746" s="27"/>
      <c r="X3746" s="8"/>
      <c r="Y3746" s="8"/>
      <c r="Z3746" s="8"/>
      <c r="AA3746" s="8"/>
      <c r="AB3746" s="8"/>
      <c r="AC3746" s="8"/>
      <c r="AD3746" s="8"/>
      <c r="AE3746" s="8"/>
      <c r="AF3746" s="8"/>
      <c r="AG3746" s="8"/>
      <c r="AH3746" s="8"/>
      <c r="AI3746" s="8"/>
      <c r="AJ3746" s="8"/>
      <c r="AK3746" s="8"/>
    </row>
    <row r="3747" spans="1:37" ht="210.75">
      <c r="A3747" s="18">
        <v>7873</v>
      </c>
      <c r="B3747" s="19"/>
      <c r="C3747" s="28" t="s">
        <v>24543</v>
      </c>
      <c r="D3747" s="28" t="s">
        <v>24544</v>
      </c>
      <c r="E3747" s="22"/>
      <c r="F3747" s="23" t="s">
        <v>1628</v>
      </c>
      <c r="G3747" s="22"/>
      <c r="H3747" s="23">
        <v>0</v>
      </c>
      <c r="I3747" s="22"/>
      <c r="J3747" s="23" t="s">
        <v>18202</v>
      </c>
      <c r="K3747" s="22"/>
      <c r="L3747" s="23" t="s">
        <v>18367</v>
      </c>
      <c r="M3747" s="22"/>
      <c r="N3747" s="22"/>
      <c r="O3747" s="22"/>
      <c r="P3747" s="24"/>
      <c r="Q3747" s="23" t="s">
        <v>36</v>
      </c>
      <c r="R3747" s="23" t="s">
        <v>37</v>
      </c>
      <c r="S3747" s="25"/>
      <c r="T3747" s="26"/>
      <c r="U3747" s="26"/>
      <c r="V3747" s="22"/>
      <c r="W3747" s="27"/>
      <c r="X3747" s="8"/>
      <c r="Y3747" s="8"/>
      <c r="Z3747" s="8"/>
      <c r="AA3747" s="8"/>
      <c r="AB3747" s="8"/>
      <c r="AC3747" s="8"/>
      <c r="AD3747" s="8"/>
      <c r="AE3747" s="8"/>
      <c r="AF3747" s="8"/>
      <c r="AG3747" s="8"/>
      <c r="AH3747" s="8"/>
      <c r="AI3747" s="8"/>
      <c r="AJ3747" s="8"/>
      <c r="AK3747" s="8"/>
    </row>
    <row r="3748" spans="1:37" ht="105.75">
      <c r="A3748" s="18">
        <v>7874</v>
      </c>
      <c r="B3748" s="19"/>
      <c r="C3748" s="28" t="s">
        <v>24545</v>
      </c>
      <c r="D3748" s="28" t="s">
        <v>24546</v>
      </c>
      <c r="E3748" s="22"/>
      <c r="F3748" s="22"/>
      <c r="G3748" s="22"/>
      <c r="H3748" s="23">
        <v>0</v>
      </c>
      <c r="I3748" s="22"/>
      <c r="J3748" s="23" t="s">
        <v>18202</v>
      </c>
      <c r="K3748" s="22"/>
      <c r="L3748" s="23" t="s">
        <v>17409</v>
      </c>
      <c r="M3748" s="22"/>
      <c r="N3748" s="22"/>
      <c r="O3748" s="22"/>
      <c r="P3748" s="24"/>
      <c r="Q3748" s="22"/>
      <c r="R3748" s="23" t="s">
        <v>6887</v>
      </c>
      <c r="S3748" s="25"/>
      <c r="T3748" s="26"/>
      <c r="U3748" s="32" t="s">
        <v>545</v>
      </c>
      <c r="V3748" s="22"/>
      <c r="W3748" s="27"/>
      <c r="X3748" s="8"/>
      <c r="Y3748" s="8"/>
      <c r="Z3748" s="8"/>
      <c r="AA3748" s="8"/>
      <c r="AB3748" s="8"/>
      <c r="AC3748" s="8"/>
      <c r="AD3748" s="8"/>
      <c r="AE3748" s="8"/>
      <c r="AF3748" s="8"/>
      <c r="AG3748" s="8"/>
      <c r="AH3748" s="8"/>
      <c r="AI3748" s="8"/>
      <c r="AJ3748" s="8"/>
      <c r="AK3748" s="8"/>
    </row>
    <row r="3749" spans="1:37" ht="105.75">
      <c r="A3749" s="18">
        <v>7875</v>
      </c>
      <c r="B3749" s="19"/>
      <c r="C3749" s="28" t="s">
        <v>13928</v>
      </c>
      <c r="D3749" s="28" t="s">
        <v>24547</v>
      </c>
      <c r="E3749" s="22"/>
      <c r="F3749" s="22"/>
      <c r="G3749" s="22"/>
      <c r="H3749" s="23">
        <v>0</v>
      </c>
      <c r="I3749" s="22"/>
      <c r="J3749" s="23" t="s">
        <v>18202</v>
      </c>
      <c r="K3749" s="22"/>
      <c r="L3749" s="23" t="s">
        <v>18367</v>
      </c>
      <c r="M3749" s="23" t="s">
        <v>11857</v>
      </c>
      <c r="N3749" s="22"/>
      <c r="O3749" s="22"/>
      <c r="P3749" s="24"/>
      <c r="Q3749" s="23" t="s">
        <v>29</v>
      </c>
      <c r="R3749" s="23" t="s">
        <v>30</v>
      </c>
      <c r="S3749" s="25"/>
      <c r="T3749" s="26"/>
      <c r="U3749" s="26"/>
      <c r="V3749" s="22"/>
      <c r="W3749" s="27"/>
      <c r="X3749" s="8"/>
      <c r="Y3749" s="8"/>
      <c r="Z3749" s="8"/>
      <c r="AA3749" s="8"/>
      <c r="AB3749" s="8"/>
      <c r="AC3749" s="8"/>
      <c r="AD3749" s="8"/>
      <c r="AE3749" s="8"/>
      <c r="AF3749" s="8"/>
      <c r="AG3749" s="8"/>
      <c r="AH3749" s="8"/>
      <c r="AI3749" s="8"/>
      <c r="AJ3749" s="8"/>
      <c r="AK3749" s="8"/>
    </row>
    <row r="3750" spans="1:37" ht="45.75">
      <c r="A3750" s="18">
        <v>7877</v>
      </c>
      <c r="B3750" s="19"/>
      <c r="C3750" s="28" t="s">
        <v>13928</v>
      </c>
      <c r="D3750" s="28" t="s">
        <v>24548</v>
      </c>
      <c r="E3750" s="22"/>
      <c r="F3750" s="22"/>
      <c r="G3750" s="22"/>
      <c r="H3750" s="23">
        <v>0</v>
      </c>
      <c r="I3750" s="22"/>
      <c r="J3750" s="23" t="s">
        <v>18202</v>
      </c>
      <c r="K3750" s="22"/>
      <c r="L3750" s="23" t="s">
        <v>18367</v>
      </c>
      <c r="M3750" s="22"/>
      <c r="N3750" s="22"/>
      <c r="O3750" s="22"/>
      <c r="P3750" s="24"/>
      <c r="Q3750" s="23" t="s">
        <v>29</v>
      </c>
      <c r="R3750" s="23" t="s">
        <v>30</v>
      </c>
      <c r="S3750" s="25"/>
      <c r="T3750" s="26"/>
      <c r="U3750" s="26"/>
      <c r="V3750" s="22"/>
      <c r="W3750" s="27"/>
      <c r="X3750" s="8"/>
      <c r="Y3750" s="8"/>
      <c r="Z3750" s="8"/>
      <c r="AA3750" s="8"/>
      <c r="AB3750" s="8"/>
      <c r="AC3750" s="8"/>
      <c r="AD3750" s="8"/>
      <c r="AE3750" s="8"/>
      <c r="AF3750" s="8"/>
      <c r="AG3750" s="8"/>
      <c r="AH3750" s="8"/>
      <c r="AI3750" s="8"/>
      <c r="AJ3750" s="8"/>
      <c r="AK3750" s="8"/>
    </row>
    <row r="3751" spans="1:37" ht="105.75">
      <c r="A3751" s="18">
        <v>7878</v>
      </c>
      <c r="B3751" s="19"/>
      <c r="C3751" s="28" t="s">
        <v>24549</v>
      </c>
      <c r="D3751" s="28" t="s">
        <v>24550</v>
      </c>
      <c r="E3751" s="22"/>
      <c r="F3751" s="23" t="s">
        <v>415</v>
      </c>
      <c r="G3751" s="23" t="s">
        <v>19335</v>
      </c>
      <c r="H3751" s="23">
        <v>0</v>
      </c>
      <c r="I3751" s="22"/>
      <c r="J3751" s="23" t="s">
        <v>18202</v>
      </c>
      <c r="K3751" s="29">
        <v>43497</v>
      </c>
      <c r="L3751" s="23" t="s">
        <v>18367</v>
      </c>
      <c r="M3751" s="22"/>
      <c r="N3751" s="23" t="s">
        <v>22345</v>
      </c>
      <c r="O3751" s="22"/>
      <c r="P3751" s="24"/>
      <c r="Q3751" s="23" t="s">
        <v>29</v>
      </c>
      <c r="R3751" s="23" t="s">
        <v>30</v>
      </c>
      <c r="S3751" s="25"/>
      <c r="T3751" s="26"/>
      <c r="U3751" s="26"/>
      <c r="V3751" s="22"/>
      <c r="W3751" s="27"/>
      <c r="X3751" s="8"/>
      <c r="Y3751" s="8"/>
      <c r="Z3751" s="8"/>
      <c r="AA3751" s="8"/>
      <c r="AB3751" s="8"/>
      <c r="AC3751" s="8"/>
      <c r="AD3751" s="8"/>
      <c r="AE3751" s="8"/>
      <c r="AF3751" s="8"/>
      <c r="AG3751" s="8"/>
      <c r="AH3751" s="8"/>
      <c r="AI3751" s="8"/>
      <c r="AJ3751" s="8"/>
      <c r="AK3751" s="8"/>
    </row>
    <row r="3752" spans="1:37" ht="105.75">
      <c r="A3752" s="18">
        <v>7881</v>
      </c>
      <c r="B3752" s="19"/>
      <c r="C3752" s="28" t="s">
        <v>24551</v>
      </c>
      <c r="D3752" s="28" t="s">
        <v>24552</v>
      </c>
      <c r="E3752" s="22"/>
      <c r="F3752" s="22"/>
      <c r="G3752" s="22"/>
      <c r="H3752" s="23">
        <v>0</v>
      </c>
      <c r="I3752" s="22"/>
      <c r="J3752" s="23" t="s">
        <v>18202</v>
      </c>
      <c r="K3752" s="22"/>
      <c r="L3752" s="23" t="s">
        <v>17409</v>
      </c>
      <c r="M3752" s="22"/>
      <c r="N3752" s="22"/>
      <c r="O3752" s="22"/>
      <c r="P3752" s="24"/>
      <c r="Q3752" s="22"/>
      <c r="R3752" s="23" t="s">
        <v>24553</v>
      </c>
      <c r="S3752" s="25"/>
      <c r="T3752" s="26"/>
      <c r="U3752" s="32" t="s">
        <v>545</v>
      </c>
      <c r="V3752" s="22"/>
      <c r="W3752" s="27"/>
      <c r="X3752" s="8"/>
      <c r="Y3752" s="8"/>
      <c r="Z3752" s="8"/>
      <c r="AA3752" s="8"/>
      <c r="AB3752" s="8"/>
      <c r="AC3752" s="8"/>
      <c r="AD3752" s="8"/>
      <c r="AE3752" s="8"/>
      <c r="AF3752" s="8"/>
      <c r="AG3752" s="8"/>
      <c r="AH3752" s="8"/>
      <c r="AI3752" s="8"/>
      <c r="AJ3752" s="8"/>
      <c r="AK3752" s="8"/>
    </row>
    <row r="3753" spans="1:37" ht="135.75">
      <c r="A3753" s="18">
        <v>7882</v>
      </c>
      <c r="B3753" s="19"/>
      <c r="C3753" s="28" t="s">
        <v>24554</v>
      </c>
      <c r="D3753" s="28" t="s">
        <v>24555</v>
      </c>
      <c r="E3753" s="22"/>
      <c r="F3753" s="23" t="s">
        <v>1628</v>
      </c>
      <c r="G3753" s="22"/>
      <c r="H3753" s="23">
        <v>0</v>
      </c>
      <c r="I3753" s="22"/>
      <c r="J3753" s="23" t="s">
        <v>18202</v>
      </c>
      <c r="K3753" s="22"/>
      <c r="L3753" s="23" t="s">
        <v>18367</v>
      </c>
      <c r="M3753" s="22"/>
      <c r="N3753" s="22"/>
      <c r="O3753" s="22"/>
      <c r="P3753" s="24"/>
      <c r="Q3753" s="23" t="s">
        <v>36</v>
      </c>
      <c r="R3753" s="23" t="s">
        <v>37</v>
      </c>
      <c r="S3753" s="25"/>
      <c r="T3753" s="26"/>
      <c r="U3753" s="26"/>
      <c r="V3753" s="22"/>
      <c r="W3753" s="27"/>
      <c r="X3753" s="8"/>
      <c r="Y3753" s="8"/>
      <c r="Z3753" s="8"/>
      <c r="AA3753" s="8"/>
      <c r="AB3753" s="8"/>
      <c r="AC3753" s="8"/>
      <c r="AD3753" s="8"/>
      <c r="AE3753" s="8"/>
      <c r="AF3753" s="8"/>
      <c r="AG3753" s="8"/>
      <c r="AH3753" s="8"/>
      <c r="AI3753" s="8"/>
      <c r="AJ3753" s="8"/>
      <c r="AK3753" s="8"/>
    </row>
    <row r="3754" spans="1:37" ht="120.75">
      <c r="A3754" s="18">
        <v>7883</v>
      </c>
      <c r="B3754" s="19"/>
      <c r="C3754" s="28" t="s">
        <v>24556</v>
      </c>
      <c r="D3754" s="28" t="s">
        <v>24557</v>
      </c>
      <c r="E3754" s="22"/>
      <c r="F3754" s="23" t="s">
        <v>1628</v>
      </c>
      <c r="G3754" s="22"/>
      <c r="H3754" s="23">
        <v>0</v>
      </c>
      <c r="I3754" s="22"/>
      <c r="J3754" s="23" t="s">
        <v>18202</v>
      </c>
      <c r="K3754" s="22"/>
      <c r="L3754" s="23" t="s">
        <v>18367</v>
      </c>
      <c r="M3754" s="22"/>
      <c r="N3754" s="22"/>
      <c r="O3754" s="22"/>
      <c r="P3754" s="24"/>
      <c r="Q3754" s="23" t="s">
        <v>36</v>
      </c>
      <c r="R3754" s="23" t="s">
        <v>37</v>
      </c>
      <c r="S3754" s="25"/>
      <c r="T3754" s="26"/>
      <c r="U3754" s="26"/>
      <c r="V3754" s="22"/>
      <c r="W3754" s="27"/>
      <c r="X3754" s="8"/>
      <c r="Y3754" s="8"/>
      <c r="Z3754" s="8"/>
      <c r="AA3754" s="8"/>
      <c r="AB3754" s="8"/>
      <c r="AC3754" s="8"/>
      <c r="AD3754" s="8"/>
      <c r="AE3754" s="8"/>
      <c r="AF3754" s="8"/>
      <c r="AG3754" s="8"/>
      <c r="AH3754" s="8"/>
      <c r="AI3754" s="8"/>
      <c r="AJ3754" s="8"/>
      <c r="AK3754" s="8"/>
    </row>
    <row r="3755" spans="1:37" ht="90.75">
      <c r="A3755" s="18">
        <v>7884</v>
      </c>
      <c r="B3755" s="30" t="s">
        <v>13</v>
      </c>
      <c r="C3755" s="28" t="s">
        <v>24558</v>
      </c>
      <c r="D3755" s="28" t="s">
        <v>24559</v>
      </c>
      <c r="E3755" s="22"/>
      <c r="F3755" s="22"/>
      <c r="G3755" s="22"/>
      <c r="H3755" s="23">
        <v>0</v>
      </c>
      <c r="I3755" s="22"/>
      <c r="J3755" s="23" t="s">
        <v>18202</v>
      </c>
      <c r="K3755" s="22"/>
      <c r="L3755" s="23" t="s">
        <v>18367</v>
      </c>
      <c r="M3755" s="22"/>
      <c r="N3755" s="22"/>
      <c r="O3755" s="22"/>
      <c r="P3755" s="24"/>
      <c r="Q3755" s="23" t="s">
        <v>36</v>
      </c>
      <c r="R3755" s="23" t="s">
        <v>37</v>
      </c>
      <c r="S3755" s="34" t="s">
        <v>24557</v>
      </c>
      <c r="T3755" s="26"/>
      <c r="U3755" s="26"/>
      <c r="V3755" s="22"/>
      <c r="W3755" s="27"/>
      <c r="X3755" s="8"/>
      <c r="Y3755" s="8"/>
      <c r="Z3755" s="8"/>
      <c r="AA3755" s="8"/>
      <c r="AB3755" s="8"/>
      <c r="AC3755" s="8"/>
      <c r="AD3755" s="8"/>
      <c r="AE3755" s="8"/>
      <c r="AF3755" s="8"/>
      <c r="AG3755" s="8"/>
      <c r="AH3755" s="8"/>
      <c r="AI3755" s="8"/>
      <c r="AJ3755" s="8"/>
      <c r="AK3755" s="8"/>
    </row>
    <row r="3756" spans="1:37" ht="157.5">
      <c r="A3756" s="18">
        <v>7885</v>
      </c>
      <c r="B3756" s="19"/>
      <c r="C3756" s="20" t="s">
        <v>24560</v>
      </c>
      <c r="D3756" s="28" t="s">
        <v>24561</v>
      </c>
      <c r="E3756" s="22"/>
      <c r="F3756" s="22"/>
      <c r="G3756" s="22"/>
      <c r="H3756" s="23">
        <v>0</v>
      </c>
      <c r="I3756" s="22"/>
      <c r="J3756" s="23" t="s">
        <v>18202</v>
      </c>
      <c r="K3756" s="31">
        <v>43313</v>
      </c>
      <c r="L3756" s="23" t="s">
        <v>61</v>
      </c>
      <c r="M3756" s="22"/>
      <c r="N3756" s="22"/>
      <c r="O3756" s="22"/>
      <c r="P3756" s="24"/>
      <c r="Q3756" s="23" t="s">
        <v>18377</v>
      </c>
      <c r="R3756" s="22"/>
      <c r="S3756" s="25"/>
      <c r="T3756" s="26"/>
      <c r="U3756" s="26"/>
      <c r="V3756" s="22"/>
      <c r="W3756" s="27"/>
      <c r="X3756" s="8"/>
      <c r="Y3756" s="8"/>
      <c r="Z3756" s="8"/>
      <c r="AA3756" s="8"/>
      <c r="AB3756" s="8"/>
      <c r="AC3756" s="8"/>
      <c r="AD3756" s="8"/>
      <c r="AE3756" s="8"/>
      <c r="AF3756" s="8"/>
      <c r="AG3756" s="8"/>
      <c r="AH3756" s="8"/>
      <c r="AI3756" s="8"/>
      <c r="AJ3756" s="8"/>
      <c r="AK3756" s="8"/>
    </row>
    <row r="3757" spans="1:37" ht="210.75">
      <c r="A3757" s="18">
        <v>7887</v>
      </c>
      <c r="B3757" s="19"/>
      <c r="C3757" s="28" t="s">
        <v>24562</v>
      </c>
      <c r="D3757" s="28" t="s">
        <v>24563</v>
      </c>
      <c r="E3757" s="22"/>
      <c r="F3757" s="22"/>
      <c r="G3757" s="22"/>
      <c r="H3757" s="23">
        <v>0</v>
      </c>
      <c r="I3757" s="22"/>
      <c r="J3757" s="23" t="s">
        <v>18202</v>
      </c>
      <c r="K3757" s="31">
        <v>43313</v>
      </c>
      <c r="L3757" s="23" t="s">
        <v>61</v>
      </c>
      <c r="M3757" s="22"/>
      <c r="N3757" s="22"/>
      <c r="O3757" s="22"/>
      <c r="P3757" s="24"/>
      <c r="Q3757" s="23" t="s">
        <v>18377</v>
      </c>
      <c r="R3757" s="22"/>
      <c r="S3757" s="25"/>
      <c r="T3757" s="26"/>
      <c r="U3757" s="26"/>
      <c r="V3757" s="22"/>
      <c r="W3757" s="27"/>
      <c r="X3757" s="8"/>
      <c r="Y3757" s="8"/>
      <c r="Z3757" s="8"/>
      <c r="AA3757" s="8"/>
      <c r="AB3757" s="8"/>
      <c r="AC3757" s="8"/>
      <c r="AD3757" s="8"/>
      <c r="AE3757" s="8"/>
      <c r="AF3757" s="8"/>
      <c r="AG3757" s="8"/>
      <c r="AH3757" s="8"/>
      <c r="AI3757" s="8"/>
      <c r="AJ3757" s="8"/>
      <c r="AK3757" s="8"/>
    </row>
    <row r="3758" spans="1:37" ht="345.75">
      <c r="A3758" s="18">
        <v>7893</v>
      </c>
      <c r="B3758" s="30" t="s">
        <v>24564</v>
      </c>
      <c r="C3758" s="28" t="s">
        <v>24565</v>
      </c>
      <c r="D3758" s="28" t="s">
        <v>19311</v>
      </c>
      <c r="E3758" s="22"/>
      <c r="F3758" s="23" t="s">
        <v>165</v>
      </c>
      <c r="G3758" s="22"/>
      <c r="H3758" s="23">
        <v>0</v>
      </c>
      <c r="I3758" s="22"/>
      <c r="J3758" s="23" t="s">
        <v>18202</v>
      </c>
      <c r="K3758" s="23" t="s">
        <v>18203</v>
      </c>
      <c r="L3758" s="23" t="s">
        <v>35</v>
      </c>
      <c r="M3758" s="22"/>
      <c r="N3758" s="22"/>
      <c r="O3758" s="23" t="s">
        <v>19117</v>
      </c>
      <c r="P3758" s="24"/>
      <c r="Q3758" s="23" t="s">
        <v>99</v>
      </c>
      <c r="R3758" s="23" t="s">
        <v>10886</v>
      </c>
      <c r="S3758" s="25"/>
      <c r="T3758" s="26"/>
      <c r="U3758" s="26"/>
      <c r="V3758" s="22"/>
      <c r="W3758" s="27"/>
      <c r="X3758" s="8"/>
      <c r="Y3758" s="8"/>
      <c r="Z3758" s="8"/>
      <c r="AA3758" s="8"/>
      <c r="AB3758" s="8"/>
      <c r="AC3758" s="8"/>
      <c r="AD3758" s="8"/>
      <c r="AE3758" s="8"/>
      <c r="AF3758" s="8"/>
      <c r="AG3758" s="8"/>
      <c r="AH3758" s="8"/>
      <c r="AI3758" s="8"/>
      <c r="AJ3758" s="8"/>
      <c r="AK3758" s="8"/>
    </row>
    <row r="3759" spans="1:37" ht="225.75">
      <c r="A3759" s="18">
        <v>7901</v>
      </c>
      <c r="B3759" s="19"/>
      <c r="C3759" s="28" t="s">
        <v>24566</v>
      </c>
      <c r="D3759" s="28" t="s">
        <v>24567</v>
      </c>
      <c r="E3759" s="22"/>
      <c r="F3759" s="23" t="s">
        <v>1628</v>
      </c>
      <c r="G3759" s="22"/>
      <c r="H3759" s="23">
        <v>0</v>
      </c>
      <c r="I3759" s="22"/>
      <c r="J3759" s="23" t="s">
        <v>18202</v>
      </c>
      <c r="K3759" s="22"/>
      <c r="L3759" s="23" t="s">
        <v>18367</v>
      </c>
      <c r="M3759" s="22"/>
      <c r="N3759" s="22"/>
      <c r="O3759" s="22"/>
      <c r="P3759" s="24"/>
      <c r="Q3759" s="23" t="s">
        <v>36</v>
      </c>
      <c r="R3759" s="23" t="s">
        <v>37</v>
      </c>
      <c r="S3759" s="25"/>
      <c r="T3759" s="26"/>
      <c r="U3759" s="26"/>
      <c r="V3759" s="22"/>
      <c r="W3759" s="27"/>
      <c r="X3759" s="8"/>
      <c r="Y3759" s="8"/>
      <c r="Z3759" s="8"/>
      <c r="AA3759" s="8"/>
      <c r="AB3759" s="8"/>
      <c r="AC3759" s="8"/>
      <c r="AD3759" s="8"/>
      <c r="AE3759" s="8"/>
      <c r="AF3759" s="8"/>
      <c r="AG3759" s="8"/>
      <c r="AH3759" s="8"/>
      <c r="AI3759" s="8"/>
      <c r="AJ3759" s="8"/>
      <c r="AK3759" s="8"/>
    </row>
    <row r="3760" spans="1:37" ht="360.75">
      <c r="A3760" s="18">
        <v>7902</v>
      </c>
      <c r="B3760" s="19"/>
      <c r="C3760" s="28" t="s">
        <v>24566</v>
      </c>
      <c r="D3760" s="28" t="s">
        <v>24568</v>
      </c>
      <c r="E3760" s="22"/>
      <c r="F3760" s="22"/>
      <c r="G3760" s="22"/>
      <c r="H3760" s="23">
        <v>0</v>
      </c>
      <c r="I3760" s="22"/>
      <c r="J3760" s="23" t="s">
        <v>18202</v>
      </c>
      <c r="K3760" s="31">
        <v>43313</v>
      </c>
      <c r="L3760" s="23" t="s">
        <v>61</v>
      </c>
      <c r="M3760" s="22"/>
      <c r="N3760" s="22"/>
      <c r="O3760" s="22"/>
      <c r="P3760" s="24"/>
      <c r="Q3760" s="23" t="s">
        <v>18377</v>
      </c>
      <c r="R3760" s="22"/>
      <c r="S3760" s="25"/>
      <c r="T3760" s="26"/>
      <c r="U3760" s="26"/>
      <c r="V3760" s="22"/>
      <c r="W3760" s="27"/>
      <c r="X3760" s="8"/>
      <c r="Y3760" s="8"/>
      <c r="Z3760" s="8"/>
      <c r="AA3760" s="8"/>
      <c r="AB3760" s="8"/>
      <c r="AC3760" s="8"/>
      <c r="AD3760" s="8"/>
      <c r="AE3760" s="8"/>
      <c r="AF3760" s="8"/>
      <c r="AG3760" s="8"/>
      <c r="AH3760" s="8"/>
      <c r="AI3760" s="8"/>
      <c r="AJ3760" s="8"/>
      <c r="AK3760" s="8"/>
    </row>
    <row r="3761" spans="1:37" ht="135.75">
      <c r="A3761" s="18">
        <v>7903</v>
      </c>
      <c r="B3761" s="19"/>
      <c r="C3761" s="28" t="s">
        <v>24569</v>
      </c>
      <c r="D3761" s="28" t="s">
        <v>24570</v>
      </c>
      <c r="E3761" s="22"/>
      <c r="F3761" s="23" t="s">
        <v>108</v>
      </c>
      <c r="G3761" s="23" t="s">
        <v>18764</v>
      </c>
      <c r="H3761" s="23">
        <v>0</v>
      </c>
      <c r="I3761" s="22"/>
      <c r="J3761" s="23" t="s">
        <v>18202</v>
      </c>
      <c r="K3761" s="29">
        <v>43497</v>
      </c>
      <c r="L3761" s="23" t="s">
        <v>19617</v>
      </c>
      <c r="M3761" s="22"/>
      <c r="N3761" s="23" t="s">
        <v>24047</v>
      </c>
      <c r="O3761" s="22"/>
      <c r="P3761" s="24"/>
      <c r="Q3761" s="23" t="s">
        <v>29</v>
      </c>
      <c r="R3761" s="23" t="s">
        <v>30</v>
      </c>
      <c r="S3761" s="25"/>
      <c r="T3761" s="26"/>
      <c r="U3761" s="26"/>
      <c r="V3761" s="22"/>
      <c r="W3761" s="27"/>
      <c r="X3761" s="8"/>
      <c r="Y3761" s="8"/>
      <c r="Z3761" s="8"/>
      <c r="AA3761" s="8"/>
      <c r="AB3761" s="8"/>
      <c r="AC3761" s="8"/>
      <c r="AD3761" s="8"/>
      <c r="AE3761" s="8"/>
      <c r="AF3761" s="8"/>
      <c r="AG3761" s="8"/>
      <c r="AH3761" s="8"/>
      <c r="AI3761" s="8"/>
      <c r="AJ3761" s="8"/>
      <c r="AK3761" s="8"/>
    </row>
    <row r="3762" spans="1:37" ht="90.75">
      <c r="A3762" s="18">
        <v>7904</v>
      </c>
      <c r="B3762" s="19"/>
      <c r="C3762" s="28" t="s">
        <v>24571</v>
      </c>
      <c r="D3762" s="28" t="s">
        <v>24572</v>
      </c>
      <c r="E3762" s="22"/>
      <c r="F3762" s="23" t="s">
        <v>108</v>
      </c>
      <c r="G3762" s="23" t="s">
        <v>18500</v>
      </c>
      <c r="H3762" s="23">
        <v>0</v>
      </c>
      <c r="I3762" s="22"/>
      <c r="J3762" s="23" t="s">
        <v>18202</v>
      </c>
      <c r="K3762" s="29">
        <v>43497</v>
      </c>
      <c r="L3762" s="23" t="s">
        <v>19617</v>
      </c>
      <c r="M3762" s="22"/>
      <c r="N3762" s="23" t="s">
        <v>18587</v>
      </c>
      <c r="O3762" s="22"/>
      <c r="P3762" s="24"/>
      <c r="Q3762" s="23" t="s">
        <v>29</v>
      </c>
      <c r="R3762" s="23" t="s">
        <v>30</v>
      </c>
      <c r="S3762" s="25"/>
      <c r="T3762" s="26"/>
      <c r="U3762" s="26"/>
      <c r="V3762" s="22"/>
      <c r="W3762" s="27"/>
      <c r="X3762" s="8"/>
      <c r="Y3762" s="8"/>
      <c r="Z3762" s="8"/>
      <c r="AA3762" s="8"/>
      <c r="AB3762" s="8"/>
      <c r="AC3762" s="8"/>
      <c r="AD3762" s="8"/>
      <c r="AE3762" s="8"/>
      <c r="AF3762" s="8"/>
      <c r="AG3762" s="8"/>
      <c r="AH3762" s="8"/>
      <c r="AI3762" s="8"/>
      <c r="AJ3762" s="8"/>
      <c r="AK3762" s="8"/>
    </row>
    <row r="3763" spans="1:37" ht="90.75">
      <c r="A3763" s="18">
        <v>7915</v>
      </c>
      <c r="B3763" s="19"/>
      <c r="C3763" s="28" t="s">
        <v>24573</v>
      </c>
      <c r="D3763" s="28" t="s">
        <v>50</v>
      </c>
      <c r="E3763" s="22"/>
      <c r="F3763" s="23" t="s">
        <v>50</v>
      </c>
      <c r="G3763" s="22"/>
      <c r="H3763" s="23">
        <v>0</v>
      </c>
      <c r="I3763" s="22"/>
      <c r="J3763" s="23" t="s">
        <v>18202</v>
      </c>
      <c r="K3763" s="29">
        <v>43497</v>
      </c>
      <c r="L3763" s="23" t="s">
        <v>96</v>
      </c>
      <c r="M3763" s="22"/>
      <c r="N3763" s="23" t="s">
        <v>19423</v>
      </c>
      <c r="O3763" s="22"/>
      <c r="P3763" s="24"/>
      <c r="Q3763" s="23" t="s">
        <v>18392</v>
      </c>
      <c r="R3763" s="23" t="s">
        <v>127</v>
      </c>
      <c r="S3763" s="25"/>
      <c r="T3763" s="26"/>
      <c r="U3763" s="26"/>
      <c r="V3763" s="22"/>
      <c r="W3763" s="27"/>
      <c r="X3763" s="8"/>
      <c r="Y3763" s="8"/>
      <c r="Z3763" s="8"/>
      <c r="AA3763" s="8"/>
      <c r="AB3763" s="8"/>
      <c r="AC3763" s="8"/>
      <c r="AD3763" s="8"/>
      <c r="AE3763" s="8"/>
      <c r="AF3763" s="8"/>
      <c r="AG3763" s="8"/>
      <c r="AH3763" s="8"/>
      <c r="AI3763" s="8"/>
      <c r="AJ3763" s="8"/>
      <c r="AK3763" s="8"/>
    </row>
    <row r="3764" spans="1:37" ht="345.75">
      <c r="A3764" s="18">
        <v>7916</v>
      </c>
      <c r="B3764" s="19"/>
      <c r="C3764" s="28" t="s">
        <v>24574</v>
      </c>
      <c r="D3764" s="28" t="s">
        <v>24575</v>
      </c>
      <c r="E3764" s="22"/>
      <c r="F3764" s="23" t="s">
        <v>415</v>
      </c>
      <c r="G3764" s="23" t="s">
        <v>18554</v>
      </c>
      <c r="H3764" s="23">
        <v>0</v>
      </c>
      <c r="I3764" s="22"/>
      <c r="J3764" s="23" t="s">
        <v>18202</v>
      </c>
      <c r="K3764" s="29">
        <v>43497</v>
      </c>
      <c r="L3764" s="23" t="s">
        <v>19617</v>
      </c>
      <c r="M3764" s="22"/>
      <c r="N3764" s="23" t="s">
        <v>3960</v>
      </c>
      <c r="O3764" s="22"/>
      <c r="P3764" s="24"/>
      <c r="Q3764" s="23" t="s">
        <v>29</v>
      </c>
      <c r="R3764" s="23" t="s">
        <v>30</v>
      </c>
      <c r="S3764" s="25"/>
      <c r="T3764" s="26"/>
      <c r="U3764" s="26"/>
      <c r="V3764" s="22"/>
      <c r="W3764" s="27"/>
      <c r="X3764" s="8"/>
      <c r="Y3764" s="8"/>
      <c r="Z3764" s="8"/>
      <c r="AA3764" s="8"/>
      <c r="AB3764" s="8"/>
      <c r="AC3764" s="8"/>
      <c r="AD3764" s="8"/>
      <c r="AE3764" s="8"/>
      <c r="AF3764" s="8"/>
      <c r="AG3764" s="8"/>
      <c r="AH3764" s="8"/>
      <c r="AI3764" s="8"/>
      <c r="AJ3764" s="8"/>
      <c r="AK3764" s="8"/>
    </row>
    <row r="3765" spans="1:37" ht="105.75">
      <c r="A3765" s="18">
        <v>7918</v>
      </c>
      <c r="B3765" s="19"/>
      <c r="C3765" s="28" t="s">
        <v>24576</v>
      </c>
      <c r="D3765" s="28" t="s">
        <v>24577</v>
      </c>
      <c r="E3765" s="22"/>
      <c r="F3765" s="23" t="s">
        <v>415</v>
      </c>
      <c r="G3765" s="22"/>
      <c r="H3765" s="23">
        <v>0</v>
      </c>
      <c r="I3765" s="22"/>
      <c r="J3765" s="23" t="s">
        <v>18202</v>
      </c>
      <c r="K3765" s="22"/>
      <c r="L3765" s="23" t="s">
        <v>18367</v>
      </c>
      <c r="M3765" s="22"/>
      <c r="N3765" s="22"/>
      <c r="O3765" s="22"/>
      <c r="P3765" s="24"/>
      <c r="Q3765" s="23" t="s">
        <v>36</v>
      </c>
      <c r="R3765" s="23" t="s">
        <v>37</v>
      </c>
      <c r="S3765" s="25"/>
      <c r="T3765" s="26"/>
      <c r="U3765" s="26"/>
      <c r="V3765" s="22"/>
      <c r="W3765" s="27"/>
      <c r="X3765" s="8"/>
      <c r="Y3765" s="8"/>
      <c r="Z3765" s="8"/>
      <c r="AA3765" s="8"/>
      <c r="AB3765" s="8"/>
      <c r="AC3765" s="8"/>
      <c r="AD3765" s="8"/>
      <c r="AE3765" s="8"/>
      <c r="AF3765" s="8"/>
      <c r="AG3765" s="8"/>
      <c r="AH3765" s="8"/>
      <c r="AI3765" s="8"/>
      <c r="AJ3765" s="8"/>
      <c r="AK3765" s="8"/>
    </row>
    <row r="3766" spans="1:37" ht="135.75">
      <c r="A3766" s="18">
        <v>7919</v>
      </c>
      <c r="B3766" s="19"/>
      <c r="C3766" s="28" t="s">
        <v>24578</v>
      </c>
      <c r="D3766" s="28" t="s">
        <v>24579</v>
      </c>
      <c r="E3766" s="22"/>
      <c r="F3766" s="22"/>
      <c r="G3766" s="22"/>
      <c r="H3766" s="23">
        <v>0</v>
      </c>
      <c r="I3766" s="22"/>
      <c r="J3766" s="23" t="s">
        <v>18202</v>
      </c>
      <c r="K3766" s="31">
        <v>43313</v>
      </c>
      <c r="L3766" s="23" t="s">
        <v>61</v>
      </c>
      <c r="M3766" s="22"/>
      <c r="N3766" s="22"/>
      <c r="O3766" s="22"/>
      <c r="P3766" s="24"/>
      <c r="Q3766" s="23" t="s">
        <v>18377</v>
      </c>
      <c r="R3766" s="22"/>
      <c r="S3766" s="25"/>
      <c r="T3766" s="26"/>
      <c r="U3766" s="26"/>
      <c r="V3766" s="22"/>
      <c r="W3766" s="27"/>
      <c r="X3766" s="8"/>
      <c r="Y3766" s="8"/>
      <c r="Z3766" s="8"/>
      <c r="AA3766" s="8"/>
      <c r="AB3766" s="8"/>
      <c r="AC3766" s="8"/>
      <c r="AD3766" s="8"/>
      <c r="AE3766" s="8"/>
      <c r="AF3766" s="8"/>
      <c r="AG3766" s="8"/>
      <c r="AH3766" s="8"/>
      <c r="AI3766" s="8"/>
      <c r="AJ3766" s="8"/>
      <c r="AK3766" s="8"/>
    </row>
    <row r="3767" spans="1:37" ht="255.75">
      <c r="A3767" s="18">
        <v>7920</v>
      </c>
      <c r="B3767" s="19"/>
      <c r="C3767" s="28" t="s">
        <v>24580</v>
      </c>
      <c r="D3767" s="28" t="s">
        <v>24581</v>
      </c>
      <c r="E3767" s="22"/>
      <c r="F3767" s="22"/>
      <c r="G3767" s="22"/>
      <c r="H3767" s="23">
        <v>0</v>
      </c>
      <c r="I3767" s="22"/>
      <c r="J3767" s="23" t="s">
        <v>18202</v>
      </c>
      <c r="K3767" s="22"/>
      <c r="L3767" s="23" t="s">
        <v>18367</v>
      </c>
      <c r="M3767" s="22"/>
      <c r="N3767" s="22"/>
      <c r="O3767" s="22"/>
      <c r="P3767" s="24"/>
      <c r="Q3767" s="23" t="s">
        <v>36</v>
      </c>
      <c r="R3767" s="23" t="s">
        <v>37</v>
      </c>
      <c r="S3767" s="25"/>
      <c r="T3767" s="26"/>
      <c r="U3767" s="26"/>
      <c r="V3767" s="22"/>
      <c r="W3767" s="27"/>
      <c r="X3767" s="8"/>
      <c r="Y3767" s="8"/>
      <c r="Z3767" s="8"/>
      <c r="AA3767" s="8"/>
      <c r="AB3767" s="8"/>
      <c r="AC3767" s="8"/>
      <c r="AD3767" s="8"/>
      <c r="AE3767" s="8"/>
      <c r="AF3767" s="8"/>
      <c r="AG3767" s="8"/>
      <c r="AH3767" s="8"/>
      <c r="AI3767" s="8"/>
      <c r="AJ3767" s="8"/>
      <c r="AK3767" s="8"/>
    </row>
    <row r="3768" spans="1:37" ht="120.75">
      <c r="A3768" s="18">
        <v>7922</v>
      </c>
      <c r="B3768" s="19"/>
      <c r="C3768" s="28" t="s">
        <v>24582</v>
      </c>
      <c r="D3768" s="28" t="s">
        <v>24583</v>
      </c>
      <c r="E3768" s="22"/>
      <c r="F3768" s="23" t="s">
        <v>1628</v>
      </c>
      <c r="G3768" s="22"/>
      <c r="H3768" s="23">
        <v>0</v>
      </c>
      <c r="I3768" s="22"/>
      <c r="J3768" s="23" t="s">
        <v>18202</v>
      </c>
      <c r="K3768" s="22"/>
      <c r="L3768" s="23" t="s">
        <v>18367</v>
      </c>
      <c r="M3768" s="22"/>
      <c r="N3768" s="22"/>
      <c r="O3768" s="22"/>
      <c r="P3768" s="24"/>
      <c r="Q3768" s="23" t="s">
        <v>36</v>
      </c>
      <c r="R3768" s="23" t="s">
        <v>37</v>
      </c>
      <c r="S3768" s="25"/>
      <c r="T3768" s="26"/>
      <c r="U3768" s="26"/>
      <c r="V3768" s="22"/>
      <c r="W3768" s="27"/>
      <c r="X3768" s="8"/>
      <c r="Y3768" s="8"/>
      <c r="Z3768" s="8"/>
      <c r="AA3768" s="8"/>
      <c r="AB3768" s="8"/>
      <c r="AC3768" s="8"/>
      <c r="AD3768" s="8"/>
      <c r="AE3768" s="8"/>
      <c r="AF3768" s="8"/>
      <c r="AG3768" s="8"/>
      <c r="AH3768" s="8"/>
      <c r="AI3768" s="8"/>
      <c r="AJ3768" s="8"/>
      <c r="AK3768" s="8"/>
    </row>
    <row r="3769" spans="1:37" ht="150.75">
      <c r="A3769" s="18">
        <v>7923</v>
      </c>
      <c r="B3769" s="19"/>
      <c r="C3769" s="28" t="s">
        <v>24582</v>
      </c>
      <c r="D3769" s="28" t="s">
        <v>24584</v>
      </c>
      <c r="E3769" s="22"/>
      <c r="F3769" s="23" t="s">
        <v>1628</v>
      </c>
      <c r="G3769" s="22"/>
      <c r="H3769" s="23">
        <v>0</v>
      </c>
      <c r="I3769" s="22"/>
      <c r="J3769" s="23" t="s">
        <v>18202</v>
      </c>
      <c r="K3769" s="22"/>
      <c r="L3769" s="23" t="s">
        <v>18367</v>
      </c>
      <c r="M3769" s="22"/>
      <c r="N3769" s="22"/>
      <c r="O3769" s="22"/>
      <c r="P3769" s="24"/>
      <c r="Q3769" s="23" t="s">
        <v>36</v>
      </c>
      <c r="R3769" s="23" t="s">
        <v>37</v>
      </c>
      <c r="S3769" s="25"/>
      <c r="T3769" s="26"/>
      <c r="U3769" s="26"/>
      <c r="V3769" s="22"/>
      <c r="W3769" s="27"/>
      <c r="X3769" s="8"/>
      <c r="Y3769" s="8"/>
      <c r="Z3769" s="8"/>
      <c r="AA3769" s="8"/>
      <c r="AB3769" s="8"/>
      <c r="AC3769" s="8"/>
      <c r="AD3769" s="8"/>
      <c r="AE3769" s="8"/>
      <c r="AF3769" s="8"/>
      <c r="AG3769" s="8"/>
      <c r="AH3769" s="8"/>
      <c r="AI3769" s="8"/>
      <c r="AJ3769" s="8"/>
      <c r="AK3769" s="8"/>
    </row>
    <row r="3770" spans="1:37" ht="75.75">
      <c r="A3770" s="18">
        <v>7924</v>
      </c>
      <c r="B3770" s="30" t="s">
        <v>13</v>
      </c>
      <c r="C3770" s="28" t="s">
        <v>24585</v>
      </c>
      <c r="D3770" s="28" t="s">
        <v>24586</v>
      </c>
      <c r="E3770" s="22"/>
      <c r="F3770" s="22"/>
      <c r="G3770" s="22"/>
      <c r="H3770" s="23">
        <v>0</v>
      </c>
      <c r="I3770" s="22"/>
      <c r="J3770" s="23" t="s">
        <v>18202</v>
      </c>
      <c r="K3770" s="22"/>
      <c r="L3770" s="23" t="s">
        <v>18367</v>
      </c>
      <c r="M3770" s="22"/>
      <c r="N3770" s="22"/>
      <c r="O3770" s="22"/>
      <c r="P3770" s="24"/>
      <c r="Q3770" s="23" t="s">
        <v>36</v>
      </c>
      <c r="R3770" s="23" t="s">
        <v>37</v>
      </c>
      <c r="S3770" s="34" t="s">
        <v>24583</v>
      </c>
      <c r="T3770" s="26"/>
      <c r="U3770" s="26"/>
      <c r="V3770" s="22"/>
      <c r="W3770" s="27"/>
      <c r="X3770" s="8"/>
      <c r="Y3770" s="8"/>
      <c r="Z3770" s="8"/>
      <c r="AA3770" s="8"/>
      <c r="AB3770" s="8"/>
      <c r="AC3770" s="8"/>
      <c r="AD3770" s="8"/>
      <c r="AE3770" s="8"/>
      <c r="AF3770" s="8"/>
      <c r="AG3770" s="8"/>
      <c r="AH3770" s="8"/>
      <c r="AI3770" s="8"/>
      <c r="AJ3770" s="8"/>
      <c r="AK3770" s="8"/>
    </row>
    <row r="3771" spans="1:37" ht="120.75">
      <c r="A3771" s="18">
        <v>7925</v>
      </c>
      <c r="B3771" s="30" t="s">
        <v>13</v>
      </c>
      <c r="C3771" s="28" t="s">
        <v>24587</v>
      </c>
      <c r="D3771" s="28" t="s">
        <v>24588</v>
      </c>
      <c r="E3771" s="22"/>
      <c r="F3771" s="22"/>
      <c r="G3771" s="22"/>
      <c r="H3771" s="23">
        <v>0</v>
      </c>
      <c r="I3771" s="22"/>
      <c r="J3771" s="23" t="s">
        <v>18202</v>
      </c>
      <c r="K3771" s="22"/>
      <c r="L3771" s="23" t="s">
        <v>18367</v>
      </c>
      <c r="M3771" s="22"/>
      <c r="N3771" s="22"/>
      <c r="O3771" s="22"/>
      <c r="P3771" s="24"/>
      <c r="Q3771" s="23" t="s">
        <v>36</v>
      </c>
      <c r="R3771" s="23" t="s">
        <v>37</v>
      </c>
      <c r="S3771" s="34" t="s">
        <v>24584</v>
      </c>
      <c r="T3771" s="26"/>
      <c r="U3771" s="26"/>
      <c r="V3771" s="22"/>
      <c r="W3771" s="27"/>
      <c r="X3771" s="8"/>
      <c r="Y3771" s="8"/>
      <c r="Z3771" s="8"/>
      <c r="AA3771" s="8"/>
      <c r="AB3771" s="8"/>
      <c r="AC3771" s="8"/>
      <c r="AD3771" s="8"/>
      <c r="AE3771" s="8"/>
      <c r="AF3771" s="8"/>
      <c r="AG3771" s="8"/>
      <c r="AH3771" s="8"/>
      <c r="AI3771" s="8"/>
      <c r="AJ3771" s="8"/>
      <c r="AK3771" s="8"/>
    </row>
    <row r="3772" spans="1:37" ht="120.75">
      <c r="A3772" s="18">
        <v>7926</v>
      </c>
      <c r="B3772" s="19"/>
      <c r="C3772" s="28" t="s">
        <v>24589</v>
      </c>
      <c r="D3772" s="28" t="s">
        <v>24590</v>
      </c>
      <c r="E3772" s="22"/>
      <c r="F3772" s="22"/>
      <c r="G3772" s="22"/>
      <c r="H3772" s="23">
        <v>0</v>
      </c>
      <c r="I3772" s="22"/>
      <c r="J3772" s="23" t="s">
        <v>18202</v>
      </c>
      <c r="K3772" s="22"/>
      <c r="L3772" s="23" t="s">
        <v>17409</v>
      </c>
      <c r="M3772" s="22"/>
      <c r="N3772" s="22"/>
      <c r="O3772" s="22"/>
      <c r="P3772" s="24"/>
      <c r="Q3772" s="22"/>
      <c r="R3772" s="23" t="s">
        <v>24591</v>
      </c>
      <c r="S3772" s="25"/>
      <c r="T3772" s="26"/>
      <c r="U3772" s="32" t="s">
        <v>545</v>
      </c>
      <c r="V3772" s="22"/>
      <c r="W3772" s="27"/>
      <c r="X3772" s="8"/>
      <c r="Y3772" s="8"/>
      <c r="Z3772" s="8"/>
      <c r="AA3772" s="8"/>
      <c r="AB3772" s="8"/>
      <c r="AC3772" s="8"/>
      <c r="AD3772" s="8"/>
      <c r="AE3772" s="8"/>
      <c r="AF3772" s="8"/>
      <c r="AG3772" s="8"/>
      <c r="AH3772" s="8"/>
      <c r="AI3772" s="8"/>
      <c r="AJ3772" s="8"/>
      <c r="AK3772" s="8"/>
    </row>
    <row r="3773" spans="1:37" ht="45.75">
      <c r="A3773" s="18">
        <v>7933</v>
      </c>
      <c r="B3773" s="19"/>
      <c r="C3773" s="28" t="s">
        <v>24592</v>
      </c>
      <c r="D3773" s="28" t="s">
        <v>24572</v>
      </c>
      <c r="E3773" s="22"/>
      <c r="F3773" s="23" t="s">
        <v>108</v>
      </c>
      <c r="G3773" s="22"/>
      <c r="H3773" s="23">
        <v>0</v>
      </c>
      <c r="I3773" s="22"/>
      <c r="J3773" s="23" t="s">
        <v>18202</v>
      </c>
      <c r="K3773" s="22"/>
      <c r="L3773" s="23" t="s">
        <v>18367</v>
      </c>
      <c r="M3773" s="23" t="s">
        <v>11857</v>
      </c>
      <c r="N3773" s="22"/>
      <c r="O3773" s="22"/>
      <c r="P3773" s="24"/>
      <c r="Q3773" s="23" t="s">
        <v>29</v>
      </c>
      <c r="R3773" s="23" t="s">
        <v>30</v>
      </c>
      <c r="S3773" s="25"/>
      <c r="T3773" s="26"/>
      <c r="U3773" s="26"/>
      <c r="V3773" s="22"/>
      <c r="W3773" s="27"/>
      <c r="X3773" s="8"/>
      <c r="Y3773" s="8"/>
      <c r="Z3773" s="8"/>
      <c r="AA3773" s="8"/>
      <c r="AB3773" s="8"/>
      <c r="AC3773" s="8"/>
      <c r="AD3773" s="8"/>
      <c r="AE3773" s="8"/>
      <c r="AF3773" s="8"/>
      <c r="AG3773" s="8"/>
      <c r="AH3773" s="8"/>
      <c r="AI3773" s="8"/>
      <c r="AJ3773" s="8"/>
      <c r="AK3773" s="8"/>
    </row>
    <row r="3774" spans="1:37" ht="195.75">
      <c r="A3774" s="18">
        <v>7945</v>
      </c>
      <c r="B3774" s="30" t="s">
        <v>153</v>
      </c>
      <c r="C3774" s="28" t="s">
        <v>24593</v>
      </c>
      <c r="D3774" s="28" t="s">
        <v>14031</v>
      </c>
      <c r="E3774" s="22"/>
      <c r="F3774" s="23" t="s">
        <v>59</v>
      </c>
      <c r="G3774" s="22"/>
      <c r="H3774" s="23">
        <v>0</v>
      </c>
      <c r="I3774" s="22"/>
      <c r="J3774" s="23" t="s">
        <v>18202</v>
      </c>
      <c r="K3774" s="23" t="s">
        <v>18203</v>
      </c>
      <c r="L3774" s="23" t="s">
        <v>35</v>
      </c>
      <c r="M3774" s="22"/>
      <c r="N3774" s="22"/>
      <c r="O3774" s="23" t="s">
        <v>24594</v>
      </c>
      <c r="P3774" s="24"/>
      <c r="Q3774" s="23" t="s">
        <v>99</v>
      </c>
      <c r="R3774" s="23" t="s">
        <v>10886</v>
      </c>
      <c r="S3774" s="25"/>
      <c r="T3774" s="26"/>
      <c r="U3774" s="26"/>
      <c r="V3774" s="22"/>
      <c r="W3774" s="27"/>
      <c r="X3774" s="8"/>
      <c r="Y3774" s="8"/>
      <c r="Z3774" s="8"/>
      <c r="AA3774" s="8"/>
      <c r="AB3774" s="8"/>
      <c r="AC3774" s="8"/>
      <c r="AD3774" s="8"/>
      <c r="AE3774" s="8"/>
      <c r="AF3774" s="8"/>
      <c r="AG3774" s="8"/>
      <c r="AH3774" s="8"/>
      <c r="AI3774" s="8"/>
      <c r="AJ3774" s="8"/>
      <c r="AK3774" s="8"/>
    </row>
    <row r="3775" spans="1:37" ht="180.75">
      <c r="A3775" s="18">
        <v>7946</v>
      </c>
      <c r="B3775" s="19"/>
      <c r="C3775" s="28" t="s">
        <v>24595</v>
      </c>
      <c r="D3775" s="28" t="s">
        <v>24596</v>
      </c>
      <c r="E3775" s="22"/>
      <c r="F3775" s="22"/>
      <c r="G3775" s="22"/>
      <c r="H3775" s="23">
        <v>0</v>
      </c>
      <c r="I3775" s="22"/>
      <c r="J3775" s="23" t="s">
        <v>18202</v>
      </c>
      <c r="K3775" s="22"/>
      <c r="L3775" s="23" t="s">
        <v>18367</v>
      </c>
      <c r="M3775" s="22"/>
      <c r="N3775" s="22"/>
      <c r="O3775" s="22"/>
      <c r="P3775" s="24"/>
      <c r="Q3775" s="23" t="s">
        <v>36</v>
      </c>
      <c r="R3775" s="23" t="s">
        <v>37</v>
      </c>
      <c r="S3775" s="25"/>
      <c r="T3775" s="26"/>
      <c r="U3775" s="26"/>
      <c r="V3775" s="22"/>
      <c r="W3775" s="27"/>
      <c r="X3775" s="8"/>
      <c r="Y3775" s="8"/>
      <c r="Z3775" s="8"/>
      <c r="AA3775" s="8"/>
      <c r="AB3775" s="8"/>
      <c r="AC3775" s="8"/>
      <c r="AD3775" s="8"/>
      <c r="AE3775" s="8"/>
      <c r="AF3775" s="8"/>
      <c r="AG3775" s="8"/>
      <c r="AH3775" s="8"/>
      <c r="AI3775" s="8"/>
      <c r="AJ3775" s="8"/>
      <c r="AK3775" s="8"/>
    </row>
    <row r="3776" spans="1:37" ht="210.75">
      <c r="A3776" s="18">
        <v>7949</v>
      </c>
      <c r="B3776" s="19"/>
      <c r="C3776" s="28" t="s">
        <v>24597</v>
      </c>
      <c r="D3776" s="28" t="s">
        <v>24598</v>
      </c>
      <c r="E3776" s="22"/>
      <c r="F3776" s="22"/>
      <c r="G3776" s="22"/>
      <c r="H3776" s="23">
        <v>0</v>
      </c>
      <c r="I3776" s="22"/>
      <c r="J3776" s="23" t="s">
        <v>18202</v>
      </c>
      <c r="K3776" s="22"/>
      <c r="L3776" s="23" t="s">
        <v>18367</v>
      </c>
      <c r="M3776" s="22"/>
      <c r="N3776" s="22"/>
      <c r="O3776" s="22"/>
      <c r="P3776" s="24"/>
      <c r="Q3776" s="23" t="s">
        <v>36</v>
      </c>
      <c r="R3776" s="23" t="s">
        <v>37</v>
      </c>
      <c r="S3776" s="25"/>
      <c r="T3776" s="26"/>
      <c r="U3776" s="26"/>
      <c r="V3776" s="22"/>
      <c r="W3776" s="27"/>
      <c r="X3776" s="8"/>
      <c r="Y3776" s="8"/>
      <c r="Z3776" s="8"/>
      <c r="AA3776" s="8"/>
      <c r="AB3776" s="8"/>
      <c r="AC3776" s="8"/>
      <c r="AD3776" s="8"/>
      <c r="AE3776" s="8"/>
      <c r="AF3776" s="8"/>
      <c r="AG3776" s="8"/>
      <c r="AH3776" s="8"/>
      <c r="AI3776" s="8"/>
      <c r="AJ3776" s="8"/>
      <c r="AK3776" s="8"/>
    </row>
    <row r="3777" spans="1:37" ht="45.75">
      <c r="A3777" s="18">
        <v>7950</v>
      </c>
      <c r="B3777" s="19"/>
      <c r="C3777" s="28" t="s">
        <v>24599</v>
      </c>
      <c r="D3777" s="28" t="s">
        <v>24600</v>
      </c>
      <c r="E3777" s="22"/>
      <c r="F3777" s="22"/>
      <c r="G3777" s="22"/>
      <c r="H3777" s="23">
        <v>0</v>
      </c>
      <c r="I3777" s="22"/>
      <c r="J3777" s="23" t="s">
        <v>18202</v>
      </c>
      <c r="K3777" s="22"/>
      <c r="L3777" s="23" t="s">
        <v>61</v>
      </c>
      <c r="M3777" s="22"/>
      <c r="N3777" s="22"/>
      <c r="O3777" s="22"/>
      <c r="P3777" s="24"/>
      <c r="Q3777" s="22"/>
      <c r="R3777" s="22"/>
      <c r="S3777" s="25"/>
      <c r="T3777" s="26"/>
      <c r="U3777" s="26"/>
      <c r="V3777" s="22"/>
      <c r="W3777" s="27"/>
      <c r="X3777" s="8"/>
      <c r="Y3777" s="8"/>
      <c r="Z3777" s="8"/>
      <c r="AA3777" s="8"/>
      <c r="AB3777" s="8"/>
      <c r="AC3777" s="8"/>
      <c r="AD3777" s="8"/>
      <c r="AE3777" s="8"/>
      <c r="AF3777" s="8"/>
      <c r="AG3777" s="8"/>
      <c r="AH3777" s="8"/>
      <c r="AI3777" s="8"/>
      <c r="AJ3777" s="8"/>
      <c r="AK3777" s="8"/>
    </row>
    <row r="3778" spans="1:37" ht="120.75">
      <c r="A3778" s="18">
        <v>7951</v>
      </c>
      <c r="B3778" s="19"/>
      <c r="C3778" s="28" t="s">
        <v>24601</v>
      </c>
      <c r="D3778" s="28" t="s">
        <v>24602</v>
      </c>
      <c r="E3778" s="22"/>
      <c r="F3778" s="22"/>
      <c r="G3778" s="22"/>
      <c r="H3778" s="23">
        <v>0</v>
      </c>
      <c r="I3778" s="22"/>
      <c r="J3778" s="23" t="s">
        <v>18202</v>
      </c>
      <c r="K3778" s="22"/>
      <c r="L3778" s="23" t="s">
        <v>17409</v>
      </c>
      <c r="M3778" s="22"/>
      <c r="N3778" s="22"/>
      <c r="O3778" s="22"/>
      <c r="P3778" s="24"/>
      <c r="Q3778" s="22"/>
      <c r="R3778" s="23" t="s">
        <v>21296</v>
      </c>
      <c r="S3778" s="25"/>
      <c r="T3778" s="26"/>
      <c r="U3778" s="32" t="s">
        <v>545</v>
      </c>
      <c r="V3778" s="22"/>
      <c r="W3778" s="27"/>
      <c r="X3778" s="8"/>
      <c r="Y3778" s="8"/>
      <c r="Z3778" s="8"/>
      <c r="AA3778" s="8"/>
      <c r="AB3778" s="8"/>
      <c r="AC3778" s="8"/>
      <c r="AD3778" s="8"/>
      <c r="AE3778" s="8"/>
      <c r="AF3778" s="8"/>
      <c r="AG3778" s="8"/>
      <c r="AH3778" s="8"/>
      <c r="AI3778" s="8"/>
      <c r="AJ3778" s="8"/>
      <c r="AK3778" s="8"/>
    </row>
    <row r="3779" spans="1:37" ht="45.75">
      <c r="A3779" s="18">
        <v>7953</v>
      </c>
      <c r="B3779" s="19"/>
      <c r="C3779" s="28" t="s">
        <v>24603</v>
      </c>
      <c r="D3779" s="28" t="s">
        <v>7489</v>
      </c>
      <c r="E3779" s="22"/>
      <c r="F3779" s="23" t="s">
        <v>50</v>
      </c>
      <c r="G3779" s="22"/>
      <c r="H3779" s="23">
        <v>0</v>
      </c>
      <c r="I3779" s="22"/>
      <c r="J3779" s="23" t="s">
        <v>18202</v>
      </c>
      <c r="K3779" s="29">
        <v>43497</v>
      </c>
      <c r="L3779" s="23" t="s">
        <v>96</v>
      </c>
      <c r="M3779" s="22"/>
      <c r="N3779" s="23" t="s">
        <v>24604</v>
      </c>
      <c r="O3779" s="22"/>
      <c r="P3779" s="24"/>
      <c r="Q3779" s="23" t="s">
        <v>18392</v>
      </c>
      <c r="R3779" s="23" t="s">
        <v>127</v>
      </c>
      <c r="S3779" s="25"/>
      <c r="T3779" s="26"/>
      <c r="U3779" s="26"/>
      <c r="V3779" s="22"/>
      <c r="W3779" s="27"/>
      <c r="X3779" s="8"/>
      <c r="Y3779" s="8"/>
      <c r="Z3779" s="8"/>
      <c r="AA3779" s="8"/>
      <c r="AB3779" s="8"/>
      <c r="AC3779" s="8"/>
      <c r="AD3779" s="8"/>
      <c r="AE3779" s="8"/>
      <c r="AF3779" s="8"/>
      <c r="AG3779" s="8"/>
      <c r="AH3779" s="8"/>
      <c r="AI3779" s="8"/>
      <c r="AJ3779" s="8"/>
      <c r="AK3779" s="8"/>
    </row>
    <row r="3780" spans="1:37" ht="45.75">
      <c r="A3780" s="18">
        <v>7954</v>
      </c>
      <c r="B3780" s="19"/>
      <c r="C3780" s="28" t="s">
        <v>24603</v>
      </c>
      <c r="D3780" s="28" t="s">
        <v>20209</v>
      </c>
      <c r="E3780" s="22"/>
      <c r="F3780" s="23" t="s">
        <v>50</v>
      </c>
      <c r="G3780" s="22"/>
      <c r="H3780" s="23">
        <v>0</v>
      </c>
      <c r="I3780" s="22"/>
      <c r="J3780" s="23" t="s">
        <v>18202</v>
      </c>
      <c r="K3780" s="29">
        <v>43497</v>
      </c>
      <c r="L3780" s="23" t="s">
        <v>96</v>
      </c>
      <c r="M3780" s="22"/>
      <c r="N3780" s="23" t="s">
        <v>1129</v>
      </c>
      <c r="O3780" s="22"/>
      <c r="P3780" s="24"/>
      <c r="Q3780" s="23" t="s">
        <v>18392</v>
      </c>
      <c r="R3780" s="23" t="s">
        <v>127</v>
      </c>
      <c r="S3780" s="25"/>
      <c r="T3780" s="26"/>
      <c r="U3780" s="26"/>
      <c r="V3780" s="22"/>
      <c r="W3780" s="27"/>
      <c r="X3780" s="8"/>
      <c r="Y3780" s="8"/>
      <c r="Z3780" s="8"/>
      <c r="AA3780" s="8"/>
      <c r="AB3780" s="8"/>
      <c r="AC3780" s="8"/>
      <c r="AD3780" s="8"/>
      <c r="AE3780" s="8"/>
      <c r="AF3780" s="8"/>
      <c r="AG3780" s="8"/>
      <c r="AH3780" s="8"/>
      <c r="AI3780" s="8"/>
      <c r="AJ3780" s="8"/>
      <c r="AK3780" s="8"/>
    </row>
    <row r="3781" spans="1:37" ht="210.75">
      <c r="A3781" s="18">
        <v>7955</v>
      </c>
      <c r="B3781" s="19"/>
      <c r="C3781" s="28" t="s">
        <v>24605</v>
      </c>
      <c r="D3781" s="28" t="s">
        <v>24606</v>
      </c>
      <c r="E3781" s="22"/>
      <c r="F3781" s="22"/>
      <c r="G3781" s="22"/>
      <c r="H3781" s="23">
        <v>0</v>
      </c>
      <c r="I3781" s="22"/>
      <c r="J3781" s="23" t="s">
        <v>18202</v>
      </c>
      <c r="K3781" s="31">
        <v>43313</v>
      </c>
      <c r="L3781" s="23" t="s">
        <v>61</v>
      </c>
      <c r="M3781" s="22"/>
      <c r="N3781" s="22"/>
      <c r="O3781" s="22"/>
      <c r="P3781" s="24"/>
      <c r="Q3781" s="23" t="s">
        <v>18377</v>
      </c>
      <c r="R3781" s="22"/>
      <c r="S3781" s="25"/>
      <c r="T3781" s="26"/>
      <c r="U3781" s="26"/>
      <c r="V3781" s="22"/>
      <c r="W3781" s="27"/>
      <c r="X3781" s="8"/>
      <c r="Y3781" s="8"/>
      <c r="Z3781" s="8"/>
      <c r="AA3781" s="8"/>
      <c r="AB3781" s="8"/>
      <c r="AC3781" s="8"/>
      <c r="AD3781" s="8"/>
      <c r="AE3781" s="8"/>
      <c r="AF3781" s="8"/>
      <c r="AG3781" s="8"/>
      <c r="AH3781" s="8"/>
      <c r="AI3781" s="8"/>
      <c r="AJ3781" s="8"/>
      <c r="AK3781" s="8"/>
    </row>
    <row r="3782" spans="1:37" ht="30.75">
      <c r="A3782" s="18">
        <v>7959</v>
      </c>
      <c r="B3782" s="19"/>
      <c r="C3782" s="28" t="s">
        <v>24607</v>
      </c>
      <c r="D3782" s="28" t="s">
        <v>24608</v>
      </c>
      <c r="E3782" s="22"/>
      <c r="F3782" s="22"/>
      <c r="G3782" s="22"/>
      <c r="H3782" s="23">
        <v>0</v>
      </c>
      <c r="I3782" s="22"/>
      <c r="J3782" s="23" t="s">
        <v>18202</v>
      </c>
      <c r="K3782" s="22"/>
      <c r="L3782" s="23" t="s">
        <v>15679</v>
      </c>
      <c r="M3782" s="22"/>
      <c r="N3782" s="22"/>
      <c r="O3782" s="22"/>
      <c r="P3782" s="24"/>
      <c r="Q3782" s="23" t="s">
        <v>29</v>
      </c>
      <c r="R3782" s="23" t="s">
        <v>30</v>
      </c>
      <c r="S3782" s="25"/>
      <c r="T3782" s="26"/>
      <c r="U3782" s="26"/>
      <c r="V3782" s="22"/>
      <c r="W3782" s="27"/>
      <c r="X3782" s="8"/>
      <c r="Y3782" s="8"/>
      <c r="Z3782" s="8"/>
      <c r="AA3782" s="8"/>
      <c r="AB3782" s="8"/>
      <c r="AC3782" s="8"/>
      <c r="AD3782" s="8"/>
      <c r="AE3782" s="8"/>
      <c r="AF3782" s="8"/>
      <c r="AG3782" s="8"/>
      <c r="AH3782" s="8"/>
      <c r="AI3782" s="8"/>
      <c r="AJ3782" s="8"/>
      <c r="AK3782" s="8"/>
    </row>
    <row r="3783" spans="1:37" ht="120.75">
      <c r="A3783" s="18">
        <v>7960</v>
      </c>
      <c r="B3783" s="19"/>
      <c r="C3783" s="28" t="s">
        <v>24607</v>
      </c>
      <c r="D3783" s="28" t="s">
        <v>24609</v>
      </c>
      <c r="E3783" s="22"/>
      <c r="F3783" s="22"/>
      <c r="G3783" s="22"/>
      <c r="H3783" s="23">
        <v>0</v>
      </c>
      <c r="I3783" s="22"/>
      <c r="J3783" s="23" t="s">
        <v>18202</v>
      </c>
      <c r="K3783" s="22"/>
      <c r="L3783" s="23" t="s">
        <v>15679</v>
      </c>
      <c r="M3783" s="22"/>
      <c r="N3783" s="22"/>
      <c r="O3783" s="22"/>
      <c r="P3783" s="24"/>
      <c r="Q3783" s="23" t="s">
        <v>29</v>
      </c>
      <c r="R3783" s="23" t="s">
        <v>30</v>
      </c>
      <c r="S3783" s="25"/>
      <c r="T3783" s="26"/>
      <c r="U3783" s="26"/>
      <c r="V3783" s="22"/>
      <c r="W3783" s="27"/>
      <c r="X3783" s="8"/>
      <c r="Y3783" s="8"/>
      <c r="Z3783" s="8"/>
      <c r="AA3783" s="8"/>
      <c r="AB3783" s="8"/>
      <c r="AC3783" s="8"/>
      <c r="AD3783" s="8"/>
      <c r="AE3783" s="8"/>
      <c r="AF3783" s="8"/>
      <c r="AG3783" s="8"/>
      <c r="AH3783" s="8"/>
      <c r="AI3783" s="8"/>
      <c r="AJ3783" s="8"/>
      <c r="AK3783" s="8"/>
    </row>
    <row r="3784" spans="1:37" ht="90.75">
      <c r="A3784" s="18">
        <v>7961</v>
      </c>
      <c r="B3784" s="19"/>
      <c r="C3784" s="28" t="s">
        <v>24607</v>
      </c>
      <c r="D3784" s="28" t="s">
        <v>24610</v>
      </c>
      <c r="E3784" s="22"/>
      <c r="F3784" s="22"/>
      <c r="G3784" s="22"/>
      <c r="H3784" s="23">
        <v>0</v>
      </c>
      <c r="I3784" s="22"/>
      <c r="J3784" s="23" t="s">
        <v>18202</v>
      </c>
      <c r="K3784" s="22"/>
      <c r="L3784" s="23" t="s">
        <v>15679</v>
      </c>
      <c r="M3784" s="22"/>
      <c r="N3784" s="22"/>
      <c r="O3784" s="22"/>
      <c r="P3784" s="24"/>
      <c r="Q3784" s="23" t="s">
        <v>29</v>
      </c>
      <c r="R3784" s="23" t="s">
        <v>30</v>
      </c>
      <c r="S3784" s="25"/>
      <c r="T3784" s="26"/>
      <c r="U3784" s="26"/>
      <c r="V3784" s="22"/>
      <c r="W3784" s="27"/>
      <c r="X3784" s="8"/>
      <c r="Y3784" s="8"/>
      <c r="Z3784" s="8"/>
      <c r="AA3784" s="8"/>
      <c r="AB3784" s="8"/>
      <c r="AC3784" s="8"/>
      <c r="AD3784" s="8"/>
      <c r="AE3784" s="8"/>
      <c r="AF3784" s="8"/>
      <c r="AG3784" s="8"/>
      <c r="AH3784" s="8"/>
      <c r="AI3784" s="8"/>
      <c r="AJ3784" s="8"/>
      <c r="AK3784" s="8"/>
    </row>
    <row r="3785" spans="1:37" ht="105.75">
      <c r="A3785" s="18">
        <v>7962</v>
      </c>
      <c r="B3785" s="19"/>
      <c r="C3785" s="28" t="s">
        <v>24607</v>
      </c>
      <c r="D3785" s="28" t="s">
        <v>24611</v>
      </c>
      <c r="E3785" s="22"/>
      <c r="F3785" s="22"/>
      <c r="G3785" s="22"/>
      <c r="H3785" s="23">
        <v>0</v>
      </c>
      <c r="I3785" s="22"/>
      <c r="J3785" s="23" t="s">
        <v>18202</v>
      </c>
      <c r="K3785" s="22"/>
      <c r="L3785" s="23" t="s">
        <v>15679</v>
      </c>
      <c r="M3785" s="22"/>
      <c r="N3785" s="22"/>
      <c r="O3785" s="22"/>
      <c r="P3785" s="24"/>
      <c r="Q3785" s="23" t="s">
        <v>29</v>
      </c>
      <c r="R3785" s="23" t="s">
        <v>30</v>
      </c>
      <c r="S3785" s="25"/>
      <c r="T3785" s="26"/>
      <c r="U3785" s="26"/>
      <c r="V3785" s="22"/>
      <c r="W3785" s="27"/>
      <c r="X3785" s="8"/>
      <c r="Y3785" s="8"/>
      <c r="Z3785" s="8"/>
      <c r="AA3785" s="8"/>
      <c r="AB3785" s="8"/>
      <c r="AC3785" s="8"/>
      <c r="AD3785" s="8"/>
      <c r="AE3785" s="8"/>
      <c r="AF3785" s="8"/>
      <c r="AG3785" s="8"/>
      <c r="AH3785" s="8"/>
      <c r="AI3785" s="8"/>
      <c r="AJ3785" s="8"/>
      <c r="AK3785" s="8"/>
    </row>
    <row r="3786" spans="1:37" ht="90.75">
      <c r="A3786" s="18">
        <v>7972</v>
      </c>
      <c r="B3786" s="19"/>
      <c r="C3786" s="28" t="s">
        <v>24612</v>
      </c>
      <c r="D3786" s="28" t="s">
        <v>24613</v>
      </c>
      <c r="E3786" s="22"/>
      <c r="F3786" s="22"/>
      <c r="G3786" s="22"/>
      <c r="H3786" s="23">
        <v>0</v>
      </c>
      <c r="I3786" s="22"/>
      <c r="J3786" s="23" t="s">
        <v>18202</v>
      </c>
      <c r="K3786" s="22"/>
      <c r="L3786" s="23" t="s">
        <v>15679</v>
      </c>
      <c r="M3786" s="22"/>
      <c r="N3786" s="22"/>
      <c r="O3786" s="22"/>
      <c r="P3786" s="24"/>
      <c r="Q3786" s="23" t="s">
        <v>29</v>
      </c>
      <c r="R3786" s="23" t="s">
        <v>30</v>
      </c>
      <c r="S3786" s="25"/>
      <c r="T3786" s="26"/>
      <c r="U3786" s="26"/>
      <c r="V3786" s="22"/>
      <c r="W3786" s="27"/>
      <c r="X3786" s="8"/>
      <c r="Y3786" s="8"/>
      <c r="Z3786" s="8"/>
      <c r="AA3786" s="8"/>
      <c r="AB3786" s="8"/>
      <c r="AC3786" s="8"/>
      <c r="AD3786" s="8"/>
      <c r="AE3786" s="8"/>
      <c r="AF3786" s="8"/>
      <c r="AG3786" s="8"/>
      <c r="AH3786" s="8"/>
      <c r="AI3786" s="8"/>
      <c r="AJ3786" s="8"/>
      <c r="AK3786" s="8"/>
    </row>
    <row r="3787" spans="1:37" ht="409.6">
      <c r="A3787" s="18">
        <v>7973</v>
      </c>
      <c r="B3787" s="19"/>
      <c r="C3787" s="28" t="s">
        <v>24614</v>
      </c>
      <c r="D3787" s="21"/>
      <c r="E3787" s="22"/>
      <c r="F3787" s="22"/>
      <c r="G3787" s="22"/>
      <c r="H3787" s="23">
        <v>0</v>
      </c>
      <c r="I3787" s="22"/>
      <c r="J3787" s="23" t="s">
        <v>18202</v>
      </c>
      <c r="K3787" s="22"/>
      <c r="L3787" s="23" t="s">
        <v>15679</v>
      </c>
      <c r="M3787" s="23">
        <v>2017</v>
      </c>
      <c r="N3787" s="22"/>
      <c r="O3787" s="22"/>
      <c r="P3787" s="24"/>
      <c r="Q3787" s="23" t="s">
        <v>20</v>
      </c>
      <c r="R3787" s="23" t="s">
        <v>21</v>
      </c>
      <c r="S3787" s="25"/>
      <c r="T3787" s="26"/>
      <c r="U3787" s="26"/>
      <c r="V3787" s="22"/>
      <c r="W3787" s="27"/>
      <c r="X3787" s="8"/>
      <c r="Y3787" s="8"/>
      <c r="Z3787" s="8"/>
      <c r="AA3787" s="8"/>
      <c r="AB3787" s="8"/>
      <c r="AC3787" s="8"/>
      <c r="AD3787" s="8"/>
      <c r="AE3787" s="8"/>
      <c r="AF3787" s="8"/>
      <c r="AG3787" s="8"/>
      <c r="AH3787" s="8"/>
      <c r="AI3787" s="8"/>
      <c r="AJ3787" s="8"/>
      <c r="AK3787" s="8"/>
    </row>
    <row r="3788" spans="1:37" ht="150.75">
      <c r="A3788" s="18">
        <v>7976</v>
      </c>
      <c r="B3788" s="19"/>
      <c r="C3788" s="28" t="s">
        <v>24615</v>
      </c>
      <c r="D3788" s="28" t="s">
        <v>24616</v>
      </c>
      <c r="E3788" s="22"/>
      <c r="F3788" s="22"/>
      <c r="G3788" s="22"/>
      <c r="H3788" s="23">
        <v>0</v>
      </c>
      <c r="I3788" s="22"/>
      <c r="J3788" s="23" t="s">
        <v>18202</v>
      </c>
      <c r="K3788" s="29">
        <v>43497</v>
      </c>
      <c r="L3788" s="23" t="s">
        <v>96</v>
      </c>
      <c r="M3788" s="22"/>
      <c r="N3788" s="22"/>
      <c r="O3788" s="22"/>
      <c r="P3788" s="24"/>
      <c r="Q3788" s="23" t="s">
        <v>172</v>
      </c>
      <c r="R3788" s="23" t="s">
        <v>173</v>
      </c>
      <c r="S3788" s="25"/>
      <c r="T3788" s="26"/>
      <c r="U3788" s="26"/>
      <c r="V3788" s="22"/>
      <c r="W3788" s="27"/>
      <c r="X3788" s="8"/>
      <c r="Y3788" s="8"/>
      <c r="Z3788" s="8"/>
      <c r="AA3788" s="8"/>
      <c r="AB3788" s="8"/>
      <c r="AC3788" s="8"/>
      <c r="AD3788" s="8"/>
      <c r="AE3788" s="8"/>
      <c r="AF3788" s="8"/>
      <c r="AG3788" s="8"/>
      <c r="AH3788" s="8"/>
      <c r="AI3788" s="8"/>
      <c r="AJ3788" s="8"/>
      <c r="AK3788" s="8"/>
    </row>
    <row r="3789" spans="1:37" ht="75.75">
      <c r="A3789" s="18">
        <v>7977</v>
      </c>
      <c r="B3789" s="19"/>
      <c r="C3789" s="28" t="s">
        <v>24615</v>
      </c>
      <c r="D3789" s="28" t="s">
        <v>24617</v>
      </c>
      <c r="E3789" s="22"/>
      <c r="F3789" s="22"/>
      <c r="G3789" s="22"/>
      <c r="H3789" s="23">
        <v>0</v>
      </c>
      <c r="I3789" s="22"/>
      <c r="J3789" s="23" t="s">
        <v>18202</v>
      </c>
      <c r="K3789" s="29">
        <v>43497</v>
      </c>
      <c r="L3789" s="23" t="s">
        <v>96</v>
      </c>
      <c r="M3789" s="22"/>
      <c r="N3789" s="22"/>
      <c r="O3789" s="22"/>
      <c r="P3789" s="24"/>
      <c r="Q3789" s="23" t="s">
        <v>172</v>
      </c>
      <c r="R3789" s="23" t="s">
        <v>173</v>
      </c>
      <c r="S3789" s="25"/>
      <c r="T3789" s="26"/>
      <c r="U3789" s="26"/>
      <c r="V3789" s="22"/>
      <c r="W3789" s="27"/>
      <c r="X3789" s="8"/>
      <c r="Y3789" s="8"/>
      <c r="Z3789" s="8"/>
      <c r="AA3789" s="8"/>
      <c r="AB3789" s="8"/>
      <c r="AC3789" s="8"/>
      <c r="AD3789" s="8"/>
      <c r="AE3789" s="8"/>
      <c r="AF3789" s="8"/>
      <c r="AG3789" s="8"/>
      <c r="AH3789" s="8"/>
      <c r="AI3789" s="8"/>
      <c r="AJ3789" s="8"/>
      <c r="AK3789" s="8"/>
    </row>
    <row r="3790" spans="1:37" ht="90.75">
      <c r="A3790" s="18">
        <v>7978</v>
      </c>
      <c r="B3790" s="19"/>
      <c r="C3790" s="28" t="s">
        <v>24615</v>
      </c>
      <c r="D3790" s="28" t="s">
        <v>24618</v>
      </c>
      <c r="E3790" s="22"/>
      <c r="F3790" s="22"/>
      <c r="G3790" s="22"/>
      <c r="H3790" s="23">
        <v>0</v>
      </c>
      <c r="I3790" s="22"/>
      <c r="J3790" s="23" t="s">
        <v>18202</v>
      </c>
      <c r="K3790" s="29">
        <v>43497</v>
      </c>
      <c r="L3790" s="23" t="s">
        <v>96</v>
      </c>
      <c r="M3790" s="22"/>
      <c r="N3790" s="22"/>
      <c r="O3790" s="22"/>
      <c r="P3790" s="24"/>
      <c r="Q3790" s="23" t="s">
        <v>172</v>
      </c>
      <c r="R3790" s="23" t="s">
        <v>173</v>
      </c>
      <c r="S3790" s="25"/>
      <c r="T3790" s="26"/>
      <c r="U3790" s="26"/>
      <c r="V3790" s="22"/>
      <c r="W3790" s="27"/>
      <c r="X3790" s="8"/>
      <c r="Y3790" s="8"/>
      <c r="Z3790" s="8"/>
      <c r="AA3790" s="8"/>
      <c r="AB3790" s="8"/>
      <c r="AC3790" s="8"/>
      <c r="AD3790" s="8"/>
      <c r="AE3790" s="8"/>
      <c r="AF3790" s="8"/>
      <c r="AG3790" s="8"/>
      <c r="AH3790" s="8"/>
      <c r="AI3790" s="8"/>
      <c r="AJ3790" s="8"/>
      <c r="AK3790" s="8"/>
    </row>
    <row r="3791" spans="1:37" ht="165.75">
      <c r="A3791" s="18">
        <v>7979</v>
      </c>
      <c r="B3791" s="19"/>
      <c r="C3791" s="28" t="s">
        <v>24619</v>
      </c>
      <c r="D3791" s="28" t="s">
        <v>24620</v>
      </c>
      <c r="E3791" s="22"/>
      <c r="F3791" s="22"/>
      <c r="G3791" s="22"/>
      <c r="H3791" s="23">
        <v>0</v>
      </c>
      <c r="I3791" s="22"/>
      <c r="J3791" s="23" t="s">
        <v>18202</v>
      </c>
      <c r="K3791" s="29">
        <v>43497</v>
      </c>
      <c r="L3791" s="23" t="s">
        <v>96</v>
      </c>
      <c r="M3791" s="22"/>
      <c r="N3791" s="22"/>
      <c r="O3791" s="22"/>
      <c r="P3791" s="24"/>
      <c r="Q3791" s="23" t="s">
        <v>172</v>
      </c>
      <c r="R3791" s="23" t="s">
        <v>173</v>
      </c>
      <c r="S3791" s="25"/>
      <c r="T3791" s="26"/>
      <c r="U3791" s="26"/>
      <c r="V3791" s="22"/>
      <c r="W3791" s="27"/>
      <c r="X3791" s="8"/>
      <c r="Y3791" s="8"/>
      <c r="Z3791" s="8"/>
      <c r="AA3791" s="8"/>
      <c r="AB3791" s="8"/>
      <c r="AC3791" s="8"/>
      <c r="AD3791" s="8"/>
      <c r="AE3791" s="8"/>
      <c r="AF3791" s="8"/>
      <c r="AG3791" s="8"/>
      <c r="AH3791" s="8"/>
      <c r="AI3791" s="8"/>
      <c r="AJ3791" s="8"/>
      <c r="AK3791" s="8"/>
    </row>
    <row r="3792" spans="1:37" ht="390.75">
      <c r="A3792" s="18">
        <v>7980</v>
      </c>
      <c r="B3792" s="19"/>
      <c r="C3792" s="28" t="s">
        <v>24621</v>
      </c>
      <c r="D3792" s="28" t="s">
        <v>24622</v>
      </c>
      <c r="E3792" s="22"/>
      <c r="F3792" s="22"/>
      <c r="G3792" s="22"/>
      <c r="H3792" s="23">
        <v>0</v>
      </c>
      <c r="I3792" s="22"/>
      <c r="J3792" s="23" t="s">
        <v>18202</v>
      </c>
      <c r="K3792" s="23" t="s">
        <v>18203</v>
      </c>
      <c r="L3792" s="23" t="s">
        <v>61</v>
      </c>
      <c r="M3792" s="22"/>
      <c r="N3792" s="22"/>
      <c r="O3792" s="22"/>
      <c r="P3792" s="24"/>
      <c r="Q3792" s="23" t="s">
        <v>99</v>
      </c>
      <c r="R3792" s="23" t="s">
        <v>179</v>
      </c>
      <c r="S3792" s="25"/>
      <c r="T3792" s="26"/>
      <c r="U3792" s="26"/>
      <c r="V3792" s="22"/>
      <c r="W3792" s="27"/>
      <c r="X3792" s="8"/>
      <c r="Y3792" s="8"/>
      <c r="Z3792" s="8"/>
      <c r="AA3792" s="8"/>
      <c r="AB3792" s="8"/>
      <c r="AC3792" s="8"/>
      <c r="AD3792" s="8"/>
      <c r="AE3792" s="8"/>
      <c r="AF3792" s="8"/>
      <c r="AG3792" s="8"/>
      <c r="AH3792" s="8"/>
      <c r="AI3792" s="8"/>
      <c r="AJ3792" s="8"/>
      <c r="AK3792" s="8"/>
    </row>
    <row r="3793" spans="1:37" ht="90.75">
      <c r="A3793" s="18">
        <v>7981</v>
      </c>
      <c r="B3793" s="19"/>
      <c r="C3793" s="28" t="s">
        <v>24623</v>
      </c>
      <c r="D3793" s="28" t="s">
        <v>24624</v>
      </c>
      <c r="E3793" s="22"/>
      <c r="F3793" s="22"/>
      <c r="G3793" s="22"/>
      <c r="H3793" s="23">
        <v>0</v>
      </c>
      <c r="I3793" s="22"/>
      <c r="J3793" s="23" t="s">
        <v>18202</v>
      </c>
      <c r="K3793" s="23" t="s">
        <v>18203</v>
      </c>
      <c r="L3793" s="23" t="s">
        <v>61</v>
      </c>
      <c r="M3793" s="22"/>
      <c r="N3793" s="22"/>
      <c r="O3793" s="22"/>
      <c r="P3793" s="24"/>
      <c r="Q3793" s="23" t="s">
        <v>99</v>
      </c>
      <c r="R3793" s="23" t="s">
        <v>179</v>
      </c>
      <c r="S3793" s="25"/>
      <c r="T3793" s="26"/>
      <c r="U3793" s="26"/>
      <c r="V3793" s="22"/>
      <c r="W3793" s="27"/>
      <c r="X3793" s="8"/>
      <c r="Y3793" s="8"/>
      <c r="Z3793" s="8"/>
      <c r="AA3793" s="8"/>
      <c r="AB3793" s="8"/>
      <c r="AC3793" s="8"/>
      <c r="AD3793" s="8"/>
      <c r="AE3793" s="8"/>
      <c r="AF3793" s="8"/>
      <c r="AG3793" s="8"/>
      <c r="AH3793" s="8"/>
      <c r="AI3793" s="8"/>
      <c r="AJ3793" s="8"/>
      <c r="AK3793" s="8"/>
    </row>
    <row r="3794" spans="1:37" ht="90.75">
      <c r="A3794" s="18">
        <v>7982</v>
      </c>
      <c r="B3794" s="19"/>
      <c r="C3794" s="28" t="s">
        <v>24625</v>
      </c>
      <c r="D3794" s="28" t="s">
        <v>24626</v>
      </c>
      <c r="E3794" s="22"/>
      <c r="F3794" s="23" t="s">
        <v>108</v>
      </c>
      <c r="G3794" s="23" t="s">
        <v>18460</v>
      </c>
      <c r="H3794" s="23">
        <v>0</v>
      </c>
      <c r="I3794" s="22"/>
      <c r="J3794" s="23" t="s">
        <v>18202</v>
      </c>
      <c r="K3794" s="29">
        <v>43497</v>
      </c>
      <c r="L3794" s="23" t="s">
        <v>15679</v>
      </c>
      <c r="M3794" s="22"/>
      <c r="N3794" s="23" t="s">
        <v>6417</v>
      </c>
      <c r="O3794" s="22"/>
      <c r="P3794" s="24"/>
      <c r="Q3794" s="23" t="s">
        <v>29</v>
      </c>
      <c r="R3794" s="23" t="s">
        <v>30</v>
      </c>
      <c r="S3794" s="25"/>
      <c r="T3794" s="26"/>
      <c r="U3794" s="26"/>
      <c r="V3794" s="22"/>
      <c r="W3794" s="27"/>
      <c r="X3794" s="8"/>
      <c r="Y3794" s="8"/>
      <c r="Z3794" s="8"/>
      <c r="AA3794" s="8"/>
      <c r="AB3794" s="8"/>
      <c r="AC3794" s="8"/>
      <c r="AD3794" s="8"/>
      <c r="AE3794" s="8"/>
      <c r="AF3794" s="8"/>
      <c r="AG3794" s="8"/>
      <c r="AH3794" s="8"/>
      <c r="AI3794" s="8"/>
      <c r="AJ3794" s="8"/>
      <c r="AK3794" s="8"/>
    </row>
    <row r="3795" spans="1:37" ht="330.75">
      <c r="A3795" s="18">
        <v>7983</v>
      </c>
      <c r="B3795" s="19"/>
      <c r="C3795" s="20" t="s">
        <v>72</v>
      </c>
      <c r="D3795" s="28" t="s">
        <v>24627</v>
      </c>
      <c r="E3795" s="22"/>
      <c r="F3795" s="22"/>
      <c r="G3795" s="22"/>
      <c r="H3795" s="23">
        <v>0</v>
      </c>
      <c r="I3795" s="22"/>
      <c r="J3795" s="23" t="s">
        <v>18202</v>
      </c>
      <c r="K3795" s="31">
        <v>43313</v>
      </c>
      <c r="L3795" s="23" t="s">
        <v>61</v>
      </c>
      <c r="M3795" s="22"/>
      <c r="N3795" s="22"/>
      <c r="O3795" s="22"/>
      <c r="P3795" s="24"/>
      <c r="Q3795" s="23" t="s">
        <v>18541</v>
      </c>
      <c r="R3795" s="22"/>
      <c r="S3795" s="33"/>
      <c r="T3795" s="26"/>
      <c r="U3795" s="26"/>
      <c r="V3795" s="22"/>
      <c r="W3795" s="27"/>
      <c r="X3795" s="8"/>
      <c r="Y3795" s="8"/>
      <c r="Z3795" s="8"/>
      <c r="AA3795" s="8"/>
      <c r="AB3795" s="8"/>
      <c r="AC3795" s="8"/>
      <c r="AD3795" s="8"/>
      <c r="AE3795" s="8"/>
      <c r="AF3795" s="8"/>
      <c r="AG3795" s="8"/>
      <c r="AH3795" s="8"/>
      <c r="AI3795" s="8"/>
      <c r="AJ3795" s="8"/>
      <c r="AK3795" s="8"/>
    </row>
    <row r="3796" spans="1:37" ht="375.75">
      <c r="A3796" s="18">
        <v>7984</v>
      </c>
      <c r="B3796" s="19"/>
      <c r="C3796" s="20" t="s">
        <v>72</v>
      </c>
      <c r="D3796" s="28" t="s">
        <v>24628</v>
      </c>
      <c r="E3796" s="22"/>
      <c r="F3796" s="22"/>
      <c r="G3796" s="22"/>
      <c r="H3796" s="23">
        <v>0</v>
      </c>
      <c r="I3796" s="22"/>
      <c r="J3796" s="23" t="s">
        <v>18202</v>
      </c>
      <c r="K3796" s="31">
        <v>43313</v>
      </c>
      <c r="L3796" s="23" t="s">
        <v>61</v>
      </c>
      <c r="M3796" s="22"/>
      <c r="N3796" s="22"/>
      <c r="O3796" s="22"/>
      <c r="P3796" s="24"/>
      <c r="Q3796" s="23" t="s">
        <v>18541</v>
      </c>
      <c r="R3796" s="22"/>
      <c r="S3796" s="33"/>
      <c r="T3796" s="26"/>
      <c r="U3796" s="26"/>
      <c r="V3796" s="22"/>
      <c r="W3796" s="27"/>
      <c r="X3796" s="8"/>
      <c r="Y3796" s="8"/>
      <c r="Z3796" s="8"/>
      <c r="AA3796" s="8"/>
      <c r="AB3796" s="8"/>
      <c r="AC3796" s="8"/>
      <c r="AD3796" s="8"/>
      <c r="AE3796" s="8"/>
      <c r="AF3796" s="8"/>
      <c r="AG3796" s="8"/>
      <c r="AH3796" s="8"/>
      <c r="AI3796" s="8"/>
      <c r="AJ3796" s="8"/>
      <c r="AK3796" s="8"/>
    </row>
    <row r="3797" spans="1:37" ht="405.75">
      <c r="A3797" s="18">
        <v>7985</v>
      </c>
      <c r="B3797" s="19"/>
      <c r="C3797" s="20" t="s">
        <v>72</v>
      </c>
      <c r="D3797" s="28" t="s">
        <v>24629</v>
      </c>
      <c r="E3797" s="22"/>
      <c r="F3797" s="22"/>
      <c r="G3797" s="22"/>
      <c r="H3797" s="23">
        <v>0</v>
      </c>
      <c r="I3797" s="22"/>
      <c r="J3797" s="23" t="s">
        <v>18202</v>
      </c>
      <c r="K3797" s="31">
        <v>43313</v>
      </c>
      <c r="L3797" s="23" t="s">
        <v>61</v>
      </c>
      <c r="M3797" s="22"/>
      <c r="N3797" s="22"/>
      <c r="O3797" s="22"/>
      <c r="P3797" s="24"/>
      <c r="Q3797" s="23" t="s">
        <v>18541</v>
      </c>
      <c r="R3797" s="22"/>
      <c r="S3797" s="33"/>
      <c r="T3797" s="26"/>
      <c r="U3797" s="26"/>
      <c r="V3797" s="22"/>
      <c r="W3797" s="27"/>
      <c r="X3797" s="8"/>
      <c r="Y3797" s="8"/>
      <c r="Z3797" s="8"/>
      <c r="AA3797" s="8"/>
      <c r="AB3797" s="8"/>
      <c r="AC3797" s="8"/>
      <c r="AD3797" s="8"/>
      <c r="AE3797" s="8"/>
      <c r="AF3797" s="8"/>
      <c r="AG3797" s="8"/>
      <c r="AH3797" s="8"/>
      <c r="AI3797" s="8"/>
      <c r="AJ3797" s="8"/>
      <c r="AK3797" s="8"/>
    </row>
    <row r="3798" spans="1:37" ht="180.75">
      <c r="A3798" s="18">
        <v>7986</v>
      </c>
      <c r="B3798" s="19"/>
      <c r="C3798" s="20" t="s">
        <v>72</v>
      </c>
      <c r="D3798" s="28" t="s">
        <v>24630</v>
      </c>
      <c r="E3798" s="22"/>
      <c r="F3798" s="22"/>
      <c r="G3798" s="22"/>
      <c r="H3798" s="23">
        <v>0</v>
      </c>
      <c r="I3798" s="22"/>
      <c r="J3798" s="23" t="s">
        <v>18202</v>
      </c>
      <c r="K3798" s="31">
        <v>43313</v>
      </c>
      <c r="L3798" s="23" t="s">
        <v>61</v>
      </c>
      <c r="M3798" s="22"/>
      <c r="N3798" s="22"/>
      <c r="O3798" s="22"/>
      <c r="P3798" s="24"/>
      <c r="Q3798" s="23" t="s">
        <v>18541</v>
      </c>
      <c r="R3798" s="22"/>
      <c r="S3798" s="33"/>
      <c r="T3798" s="26"/>
      <c r="U3798" s="26"/>
      <c r="V3798" s="22"/>
      <c r="W3798" s="27"/>
      <c r="X3798" s="8"/>
      <c r="Y3798" s="8"/>
      <c r="Z3798" s="8"/>
      <c r="AA3798" s="8"/>
      <c r="AB3798" s="8"/>
      <c r="AC3798" s="8"/>
      <c r="AD3798" s="8"/>
      <c r="AE3798" s="8"/>
      <c r="AF3798" s="8"/>
      <c r="AG3798" s="8"/>
      <c r="AH3798" s="8"/>
      <c r="AI3798" s="8"/>
      <c r="AJ3798" s="8"/>
      <c r="AK3798" s="8"/>
    </row>
    <row r="3799" spans="1:37" ht="240.75">
      <c r="A3799" s="18">
        <v>7987</v>
      </c>
      <c r="B3799" s="19"/>
      <c r="C3799" s="20" t="s">
        <v>72</v>
      </c>
      <c r="D3799" s="28" t="s">
        <v>24631</v>
      </c>
      <c r="E3799" s="22"/>
      <c r="F3799" s="22"/>
      <c r="G3799" s="22"/>
      <c r="H3799" s="23">
        <v>0</v>
      </c>
      <c r="I3799" s="22"/>
      <c r="J3799" s="23" t="s">
        <v>18202</v>
      </c>
      <c r="K3799" s="31">
        <v>43313</v>
      </c>
      <c r="L3799" s="23" t="s">
        <v>61</v>
      </c>
      <c r="M3799" s="22"/>
      <c r="N3799" s="22"/>
      <c r="O3799" s="22"/>
      <c r="P3799" s="24"/>
      <c r="Q3799" s="23" t="s">
        <v>18541</v>
      </c>
      <c r="R3799" s="22"/>
      <c r="S3799" s="33"/>
      <c r="T3799" s="26"/>
      <c r="U3799" s="26"/>
      <c r="V3799" s="22"/>
      <c r="W3799" s="27"/>
      <c r="X3799" s="8"/>
      <c r="Y3799" s="8"/>
      <c r="Z3799" s="8"/>
      <c r="AA3799" s="8"/>
      <c r="AB3799" s="8"/>
      <c r="AC3799" s="8"/>
      <c r="AD3799" s="8"/>
      <c r="AE3799" s="8"/>
      <c r="AF3799" s="8"/>
      <c r="AG3799" s="8"/>
      <c r="AH3799" s="8"/>
      <c r="AI3799" s="8"/>
      <c r="AJ3799" s="8"/>
      <c r="AK3799" s="8"/>
    </row>
    <row r="3800" spans="1:37" ht="150.75">
      <c r="A3800" s="18">
        <v>7988</v>
      </c>
      <c r="B3800" s="19"/>
      <c r="C3800" s="20" t="s">
        <v>72</v>
      </c>
      <c r="D3800" s="28" t="s">
        <v>24632</v>
      </c>
      <c r="E3800" s="22"/>
      <c r="F3800" s="22"/>
      <c r="G3800" s="22"/>
      <c r="H3800" s="23">
        <v>0</v>
      </c>
      <c r="I3800" s="22"/>
      <c r="J3800" s="23" t="s">
        <v>18202</v>
      </c>
      <c r="K3800" s="31">
        <v>43313</v>
      </c>
      <c r="L3800" s="23" t="s">
        <v>61</v>
      </c>
      <c r="M3800" s="22"/>
      <c r="N3800" s="22"/>
      <c r="O3800" s="22"/>
      <c r="P3800" s="24"/>
      <c r="Q3800" s="23" t="s">
        <v>18541</v>
      </c>
      <c r="R3800" s="22"/>
      <c r="S3800" s="33"/>
      <c r="T3800" s="26"/>
      <c r="U3800" s="26"/>
      <c r="V3800" s="22"/>
      <c r="W3800" s="27"/>
      <c r="X3800" s="8"/>
      <c r="Y3800" s="8"/>
      <c r="Z3800" s="8"/>
      <c r="AA3800" s="8"/>
      <c r="AB3800" s="8"/>
      <c r="AC3800" s="8"/>
      <c r="AD3800" s="8"/>
      <c r="AE3800" s="8"/>
      <c r="AF3800" s="8"/>
      <c r="AG3800" s="8"/>
      <c r="AH3800" s="8"/>
      <c r="AI3800" s="8"/>
      <c r="AJ3800" s="8"/>
      <c r="AK3800" s="8"/>
    </row>
    <row r="3801" spans="1:37" ht="270.75">
      <c r="A3801" s="18">
        <v>7989</v>
      </c>
      <c r="B3801" s="19"/>
      <c r="C3801" s="20" t="s">
        <v>72</v>
      </c>
      <c r="D3801" s="28" t="s">
        <v>24633</v>
      </c>
      <c r="E3801" s="22"/>
      <c r="F3801" s="22"/>
      <c r="G3801" s="22"/>
      <c r="H3801" s="23">
        <v>0</v>
      </c>
      <c r="I3801" s="22"/>
      <c r="J3801" s="23" t="s">
        <v>18202</v>
      </c>
      <c r="K3801" s="31">
        <v>43313</v>
      </c>
      <c r="L3801" s="23" t="s">
        <v>61</v>
      </c>
      <c r="M3801" s="22"/>
      <c r="N3801" s="22"/>
      <c r="O3801" s="22"/>
      <c r="P3801" s="24"/>
      <c r="Q3801" s="23" t="s">
        <v>18541</v>
      </c>
      <c r="R3801" s="22"/>
      <c r="S3801" s="33"/>
      <c r="T3801" s="26"/>
      <c r="U3801" s="26"/>
      <c r="V3801" s="22"/>
      <c r="W3801" s="27"/>
      <c r="X3801" s="8"/>
      <c r="Y3801" s="8"/>
      <c r="Z3801" s="8"/>
      <c r="AA3801" s="8"/>
      <c r="AB3801" s="8"/>
      <c r="AC3801" s="8"/>
      <c r="AD3801" s="8"/>
      <c r="AE3801" s="8"/>
      <c r="AF3801" s="8"/>
      <c r="AG3801" s="8"/>
      <c r="AH3801" s="8"/>
      <c r="AI3801" s="8"/>
      <c r="AJ3801" s="8"/>
      <c r="AK3801" s="8"/>
    </row>
    <row r="3802" spans="1:37" ht="345.75">
      <c r="A3802" s="18">
        <v>7990</v>
      </c>
      <c r="B3802" s="19"/>
      <c r="C3802" s="20" t="s">
        <v>72</v>
      </c>
      <c r="D3802" s="28" t="s">
        <v>24634</v>
      </c>
      <c r="E3802" s="22"/>
      <c r="F3802" s="22"/>
      <c r="G3802" s="22"/>
      <c r="H3802" s="23">
        <v>0</v>
      </c>
      <c r="I3802" s="22"/>
      <c r="J3802" s="23" t="s">
        <v>18202</v>
      </c>
      <c r="K3802" s="31">
        <v>43313</v>
      </c>
      <c r="L3802" s="23" t="s">
        <v>61</v>
      </c>
      <c r="M3802" s="22"/>
      <c r="N3802" s="22"/>
      <c r="O3802" s="22"/>
      <c r="P3802" s="24"/>
      <c r="Q3802" s="23" t="s">
        <v>18541</v>
      </c>
      <c r="R3802" s="22"/>
      <c r="S3802" s="33"/>
      <c r="T3802" s="26"/>
      <c r="U3802" s="26"/>
      <c r="V3802" s="22"/>
      <c r="W3802" s="27"/>
      <c r="X3802" s="8"/>
      <c r="Y3802" s="8"/>
      <c r="Z3802" s="8"/>
      <c r="AA3802" s="8"/>
      <c r="AB3802" s="8"/>
      <c r="AC3802" s="8"/>
      <c r="AD3802" s="8"/>
      <c r="AE3802" s="8"/>
      <c r="AF3802" s="8"/>
      <c r="AG3802" s="8"/>
      <c r="AH3802" s="8"/>
      <c r="AI3802" s="8"/>
      <c r="AJ3802" s="8"/>
      <c r="AK3802" s="8"/>
    </row>
    <row r="3803" spans="1:37" ht="360.75">
      <c r="A3803" s="18">
        <v>7991</v>
      </c>
      <c r="B3803" s="19"/>
      <c r="C3803" s="20" t="s">
        <v>72</v>
      </c>
      <c r="D3803" s="28" t="s">
        <v>24635</v>
      </c>
      <c r="E3803" s="22"/>
      <c r="F3803" s="22"/>
      <c r="G3803" s="22"/>
      <c r="H3803" s="23">
        <v>0</v>
      </c>
      <c r="I3803" s="22"/>
      <c r="J3803" s="23" t="s">
        <v>18202</v>
      </c>
      <c r="K3803" s="31">
        <v>43313</v>
      </c>
      <c r="L3803" s="23" t="s">
        <v>61</v>
      </c>
      <c r="M3803" s="22"/>
      <c r="N3803" s="22"/>
      <c r="O3803" s="22"/>
      <c r="P3803" s="24"/>
      <c r="Q3803" s="23" t="s">
        <v>18541</v>
      </c>
      <c r="R3803" s="22"/>
      <c r="S3803" s="33"/>
      <c r="T3803" s="26"/>
      <c r="U3803" s="26"/>
      <c r="V3803" s="22"/>
      <c r="W3803" s="27"/>
      <c r="X3803" s="8"/>
      <c r="Y3803" s="8"/>
      <c r="Z3803" s="8"/>
      <c r="AA3803" s="8"/>
      <c r="AB3803" s="8"/>
      <c r="AC3803" s="8"/>
      <c r="AD3803" s="8"/>
      <c r="AE3803" s="8"/>
      <c r="AF3803" s="8"/>
      <c r="AG3803" s="8"/>
      <c r="AH3803" s="8"/>
      <c r="AI3803" s="8"/>
      <c r="AJ3803" s="8"/>
      <c r="AK3803" s="8"/>
    </row>
    <row r="3804" spans="1:37" ht="330.75">
      <c r="A3804" s="18">
        <v>7992</v>
      </c>
      <c r="B3804" s="19"/>
      <c r="C3804" s="20" t="s">
        <v>72</v>
      </c>
      <c r="D3804" s="28" t="s">
        <v>24636</v>
      </c>
      <c r="E3804" s="22"/>
      <c r="F3804" s="22"/>
      <c r="G3804" s="22"/>
      <c r="H3804" s="23">
        <v>0</v>
      </c>
      <c r="I3804" s="22"/>
      <c r="J3804" s="23" t="s">
        <v>18202</v>
      </c>
      <c r="K3804" s="31">
        <v>43313</v>
      </c>
      <c r="L3804" s="23" t="s">
        <v>61</v>
      </c>
      <c r="M3804" s="22"/>
      <c r="N3804" s="22"/>
      <c r="O3804" s="22"/>
      <c r="P3804" s="24"/>
      <c r="Q3804" s="23" t="s">
        <v>18541</v>
      </c>
      <c r="R3804" s="22"/>
      <c r="S3804" s="33"/>
      <c r="T3804" s="26"/>
      <c r="U3804" s="26"/>
      <c r="V3804" s="22"/>
      <c r="W3804" s="27"/>
      <c r="X3804" s="8"/>
      <c r="Y3804" s="8"/>
      <c r="Z3804" s="8"/>
      <c r="AA3804" s="8"/>
      <c r="AB3804" s="8"/>
      <c r="AC3804" s="8"/>
      <c r="AD3804" s="8"/>
      <c r="AE3804" s="8"/>
      <c r="AF3804" s="8"/>
      <c r="AG3804" s="8"/>
      <c r="AH3804" s="8"/>
      <c r="AI3804" s="8"/>
      <c r="AJ3804" s="8"/>
      <c r="AK3804" s="8"/>
    </row>
    <row r="3805" spans="1:37" ht="300.75">
      <c r="A3805" s="18">
        <v>7993</v>
      </c>
      <c r="B3805" s="19"/>
      <c r="C3805" s="20" t="s">
        <v>72</v>
      </c>
      <c r="D3805" s="28" t="s">
        <v>24637</v>
      </c>
      <c r="E3805" s="22"/>
      <c r="F3805" s="22"/>
      <c r="G3805" s="22"/>
      <c r="H3805" s="23">
        <v>0</v>
      </c>
      <c r="I3805" s="22"/>
      <c r="J3805" s="23" t="s">
        <v>18202</v>
      </c>
      <c r="K3805" s="31">
        <v>43313</v>
      </c>
      <c r="L3805" s="23" t="s">
        <v>61</v>
      </c>
      <c r="M3805" s="22"/>
      <c r="N3805" s="22"/>
      <c r="O3805" s="22"/>
      <c r="P3805" s="24"/>
      <c r="Q3805" s="23" t="s">
        <v>18541</v>
      </c>
      <c r="R3805" s="22"/>
      <c r="S3805" s="33"/>
      <c r="T3805" s="26"/>
      <c r="U3805" s="26"/>
      <c r="V3805" s="22"/>
      <c r="W3805" s="27"/>
      <c r="X3805" s="8"/>
      <c r="Y3805" s="8"/>
      <c r="Z3805" s="8"/>
      <c r="AA3805" s="8"/>
      <c r="AB3805" s="8"/>
      <c r="AC3805" s="8"/>
      <c r="AD3805" s="8"/>
      <c r="AE3805" s="8"/>
      <c r="AF3805" s="8"/>
      <c r="AG3805" s="8"/>
      <c r="AH3805" s="8"/>
      <c r="AI3805" s="8"/>
      <c r="AJ3805" s="8"/>
      <c r="AK3805" s="8"/>
    </row>
    <row r="3806" spans="1:37" ht="210.75">
      <c r="A3806" s="18">
        <v>7994</v>
      </c>
      <c r="B3806" s="19"/>
      <c r="C3806" s="20" t="s">
        <v>72</v>
      </c>
      <c r="D3806" s="28" t="s">
        <v>24638</v>
      </c>
      <c r="E3806" s="22"/>
      <c r="F3806" s="22"/>
      <c r="G3806" s="22"/>
      <c r="H3806" s="23">
        <v>0</v>
      </c>
      <c r="I3806" s="22"/>
      <c r="J3806" s="23" t="s">
        <v>18202</v>
      </c>
      <c r="K3806" s="31">
        <v>43313</v>
      </c>
      <c r="L3806" s="23" t="s">
        <v>61</v>
      </c>
      <c r="M3806" s="22"/>
      <c r="N3806" s="22"/>
      <c r="O3806" s="22"/>
      <c r="P3806" s="24"/>
      <c r="Q3806" s="23" t="s">
        <v>18541</v>
      </c>
      <c r="R3806" s="22"/>
      <c r="S3806" s="33"/>
      <c r="T3806" s="26"/>
      <c r="U3806" s="26"/>
      <c r="V3806" s="22"/>
      <c r="W3806" s="27"/>
      <c r="X3806" s="8"/>
      <c r="Y3806" s="8"/>
      <c r="Z3806" s="8"/>
      <c r="AA3806" s="8"/>
      <c r="AB3806" s="8"/>
      <c r="AC3806" s="8"/>
      <c r="AD3806" s="8"/>
      <c r="AE3806" s="8"/>
      <c r="AF3806" s="8"/>
      <c r="AG3806" s="8"/>
      <c r="AH3806" s="8"/>
      <c r="AI3806" s="8"/>
      <c r="AJ3806" s="8"/>
      <c r="AK3806" s="8"/>
    </row>
    <row r="3807" spans="1:37" ht="255.75">
      <c r="A3807" s="18">
        <v>7995</v>
      </c>
      <c r="B3807" s="19"/>
      <c r="C3807" s="20" t="s">
        <v>72</v>
      </c>
      <c r="D3807" s="28" t="s">
        <v>24639</v>
      </c>
      <c r="E3807" s="22"/>
      <c r="F3807" s="22"/>
      <c r="G3807" s="22"/>
      <c r="H3807" s="23">
        <v>0</v>
      </c>
      <c r="I3807" s="22"/>
      <c r="J3807" s="23" t="s">
        <v>18202</v>
      </c>
      <c r="K3807" s="31">
        <v>43313</v>
      </c>
      <c r="L3807" s="23" t="s">
        <v>61</v>
      </c>
      <c r="M3807" s="22"/>
      <c r="N3807" s="22"/>
      <c r="O3807" s="22"/>
      <c r="P3807" s="24"/>
      <c r="Q3807" s="23" t="s">
        <v>18541</v>
      </c>
      <c r="R3807" s="22"/>
      <c r="S3807" s="33"/>
      <c r="T3807" s="26"/>
      <c r="U3807" s="26"/>
      <c r="V3807" s="22"/>
      <c r="W3807" s="27"/>
      <c r="X3807" s="8"/>
      <c r="Y3807" s="8"/>
      <c r="Z3807" s="8"/>
      <c r="AA3807" s="8"/>
      <c r="AB3807" s="8"/>
      <c r="AC3807" s="8"/>
      <c r="AD3807" s="8"/>
      <c r="AE3807" s="8"/>
      <c r="AF3807" s="8"/>
      <c r="AG3807" s="8"/>
      <c r="AH3807" s="8"/>
      <c r="AI3807" s="8"/>
      <c r="AJ3807" s="8"/>
      <c r="AK3807" s="8"/>
    </row>
    <row r="3808" spans="1:37" ht="255.75">
      <c r="A3808" s="18">
        <v>7996</v>
      </c>
      <c r="B3808" s="19"/>
      <c r="C3808" s="20" t="s">
        <v>72</v>
      </c>
      <c r="D3808" s="28" t="s">
        <v>24640</v>
      </c>
      <c r="E3808" s="22"/>
      <c r="F3808" s="22"/>
      <c r="G3808" s="22"/>
      <c r="H3808" s="23">
        <v>0</v>
      </c>
      <c r="I3808" s="22"/>
      <c r="J3808" s="23" t="s">
        <v>18202</v>
      </c>
      <c r="K3808" s="31">
        <v>43313</v>
      </c>
      <c r="L3808" s="23" t="s">
        <v>61</v>
      </c>
      <c r="M3808" s="22"/>
      <c r="N3808" s="22"/>
      <c r="O3808" s="22"/>
      <c r="P3808" s="24"/>
      <c r="Q3808" s="23" t="s">
        <v>18541</v>
      </c>
      <c r="R3808" s="22"/>
      <c r="S3808" s="33"/>
      <c r="T3808" s="26"/>
      <c r="U3808" s="26"/>
      <c r="V3808" s="22"/>
      <c r="W3808" s="27"/>
      <c r="X3808" s="8"/>
      <c r="Y3808" s="8"/>
      <c r="Z3808" s="8"/>
      <c r="AA3808" s="8"/>
      <c r="AB3808" s="8"/>
      <c r="AC3808" s="8"/>
      <c r="AD3808" s="8"/>
      <c r="AE3808" s="8"/>
      <c r="AF3808" s="8"/>
      <c r="AG3808" s="8"/>
      <c r="AH3808" s="8"/>
      <c r="AI3808" s="8"/>
      <c r="AJ3808" s="8"/>
      <c r="AK3808" s="8"/>
    </row>
    <row r="3809" spans="1:37" ht="210.75">
      <c r="A3809" s="18">
        <v>7997</v>
      </c>
      <c r="B3809" s="19"/>
      <c r="C3809" s="20" t="s">
        <v>72</v>
      </c>
      <c r="D3809" s="28" t="s">
        <v>24641</v>
      </c>
      <c r="E3809" s="22"/>
      <c r="F3809" s="22"/>
      <c r="G3809" s="22"/>
      <c r="H3809" s="23">
        <v>0</v>
      </c>
      <c r="I3809" s="22"/>
      <c r="J3809" s="23" t="s">
        <v>18202</v>
      </c>
      <c r="K3809" s="31">
        <v>43313</v>
      </c>
      <c r="L3809" s="23" t="s">
        <v>61</v>
      </c>
      <c r="M3809" s="22"/>
      <c r="N3809" s="22"/>
      <c r="O3809" s="22"/>
      <c r="P3809" s="24"/>
      <c r="Q3809" s="23" t="s">
        <v>18541</v>
      </c>
      <c r="R3809" s="22"/>
      <c r="S3809" s="33"/>
      <c r="T3809" s="26"/>
      <c r="U3809" s="26"/>
      <c r="V3809" s="22"/>
      <c r="W3809" s="27"/>
      <c r="X3809" s="8"/>
      <c r="Y3809" s="8"/>
      <c r="Z3809" s="8"/>
      <c r="AA3809" s="8"/>
      <c r="AB3809" s="8"/>
      <c r="AC3809" s="8"/>
      <c r="AD3809" s="8"/>
      <c r="AE3809" s="8"/>
      <c r="AF3809" s="8"/>
      <c r="AG3809" s="8"/>
      <c r="AH3809" s="8"/>
      <c r="AI3809" s="8"/>
      <c r="AJ3809" s="8"/>
      <c r="AK3809" s="8"/>
    </row>
    <row r="3810" spans="1:37" ht="285.75">
      <c r="A3810" s="18">
        <v>7998</v>
      </c>
      <c r="B3810" s="19"/>
      <c r="C3810" s="20" t="s">
        <v>72</v>
      </c>
      <c r="D3810" s="28" t="s">
        <v>24642</v>
      </c>
      <c r="E3810" s="22"/>
      <c r="F3810" s="22"/>
      <c r="G3810" s="22"/>
      <c r="H3810" s="23">
        <v>0</v>
      </c>
      <c r="I3810" s="22"/>
      <c r="J3810" s="23" t="s">
        <v>18202</v>
      </c>
      <c r="K3810" s="31">
        <v>43313</v>
      </c>
      <c r="L3810" s="23" t="s">
        <v>61</v>
      </c>
      <c r="M3810" s="22"/>
      <c r="N3810" s="22"/>
      <c r="O3810" s="22"/>
      <c r="P3810" s="24"/>
      <c r="Q3810" s="23" t="s">
        <v>18541</v>
      </c>
      <c r="R3810" s="22"/>
      <c r="S3810" s="33"/>
      <c r="T3810" s="26"/>
      <c r="U3810" s="26"/>
      <c r="V3810" s="22"/>
      <c r="W3810" s="27"/>
      <c r="X3810" s="8"/>
      <c r="Y3810" s="8"/>
      <c r="Z3810" s="8"/>
      <c r="AA3810" s="8"/>
      <c r="AB3810" s="8"/>
      <c r="AC3810" s="8"/>
      <c r="AD3810" s="8"/>
      <c r="AE3810" s="8"/>
      <c r="AF3810" s="8"/>
      <c r="AG3810" s="8"/>
      <c r="AH3810" s="8"/>
      <c r="AI3810" s="8"/>
      <c r="AJ3810" s="8"/>
      <c r="AK3810" s="8"/>
    </row>
    <row r="3811" spans="1:37" ht="255.75">
      <c r="A3811" s="18">
        <v>7999</v>
      </c>
      <c r="B3811" s="19"/>
      <c r="C3811" s="20" t="s">
        <v>72</v>
      </c>
      <c r="D3811" s="28" t="s">
        <v>24643</v>
      </c>
      <c r="E3811" s="22"/>
      <c r="F3811" s="22"/>
      <c r="G3811" s="22"/>
      <c r="H3811" s="23">
        <v>0</v>
      </c>
      <c r="I3811" s="22"/>
      <c r="J3811" s="23" t="s">
        <v>18202</v>
      </c>
      <c r="K3811" s="31">
        <v>43313</v>
      </c>
      <c r="L3811" s="23" t="s">
        <v>61</v>
      </c>
      <c r="M3811" s="22"/>
      <c r="N3811" s="22"/>
      <c r="O3811" s="22"/>
      <c r="P3811" s="24"/>
      <c r="Q3811" s="23" t="s">
        <v>18541</v>
      </c>
      <c r="R3811" s="22"/>
      <c r="S3811" s="33"/>
      <c r="T3811" s="26"/>
      <c r="U3811" s="26"/>
      <c r="V3811" s="22"/>
      <c r="W3811" s="27"/>
      <c r="X3811" s="8"/>
      <c r="Y3811" s="8"/>
      <c r="Z3811" s="8"/>
      <c r="AA3811" s="8"/>
      <c r="AB3811" s="8"/>
      <c r="AC3811" s="8"/>
      <c r="AD3811" s="8"/>
      <c r="AE3811" s="8"/>
      <c r="AF3811" s="8"/>
      <c r="AG3811" s="8"/>
      <c r="AH3811" s="8"/>
      <c r="AI3811" s="8"/>
      <c r="AJ3811" s="8"/>
      <c r="AK3811" s="8"/>
    </row>
    <row r="3812" spans="1:37" ht="330.75">
      <c r="A3812" s="18">
        <v>8000</v>
      </c>
      <c r="B3812" s="19"/>
      <c r="C3812" s="20" t="s">
        <v>72</v>
      </c>
      <c r="D3812" s="28" t="s">
        <v>24644</v>
      </c>
      <c r="E3812" s="22"/>
      <c r="F3812" s="22"/>
      <c r="G3812" s="22"/>
      <c r="H3812" s="23">
        <v>0</v>
      </c>
      <c r="I3812" s="22"/>
      <c r="J3812" s="23" t="s">
        <v>18202</v>
      </c>
      <c r="K3812" s="31">
        <v>43313</v>
      </c>
      <c r="L3812" s="23" t="s">
        <v>61</v>
      </c>
      <c r="M3812" s="22"/>
      <c r="N3812" s="22"/>
      <c r="O3812" s="22"/>
      <c r="P3812" s="24"/>
      <c r="Q3812" s="23" t="s">
        <v>18541</v>
      </c>
      <c r="R3812" s="22"/>
      <c r="S3812" s="33"/>
      <c r="T3812" s="26"/>
      <c r="U3812" s="26"/>
      <c r="V3812" s="22"/>
      <c r="W3812" s="27"/>
      <c r="X3812" s="8"/>
      <c r="Y3812" s="8"/>
      <c r="Z3812" s="8"/>
      <c r="AA3812" s="8"/>
      <c r="AB3812" s="8"/>
      <c r="AC3812" s="8"/>
      <c r="AD3812" s="8"/>
      <c r="AE3812" s="8"/>
      <c r="AF3812" s="8"/>
      <c r="AG3812" s="8"/>
      <c r="AH3812" s="8"/>
      <c r="AI3812" s="8"/>
      <c r="AJ3812" s="8"/>
      <c r="AK3812" s="8"/>
    </row>
    <row r="3813" spans="1:37" ht="240.75">
      <c r="A3813" s="18">
        <v>8001</v>
      </c>
      <c r="B3813" s="19"/>
      <c r="C3813" s="20" t="s">
        <v>72</v>
      </c>
      <c r="D3813" s="28" t="s">
        <v>24645</v>
      </c>
      <c r="E3813" s="22"/>
      <c r="F3813" s="22"/>
      <c r="G3813" s="22"/>
      <c r="H3813" s="23">
        <v>0</v>
      </c>
      <c r="I3813" s="22"/>
      <c r="J3813" s="23" t="s">
        <v>18202</v>
      </c>
      <c r="K3813" s="31">
        <v>43313</v>
      </c>
      <c r="L3813" s="23" t="s">
        <v>61</v>
      </c>
      <c r="M3813" s="22"/>
      <c r="N3813" s="22"/>
      <c r="O3813" s="22"/>
      <c r="P3813" s="24"/>
      <c r="Q3813" s="23" t="s">
        <v>18541</v>
      </c>
      <c r="R3813" s="22"/>
      <c r="S3813" s="33"/>
      <c r="T3813" s="26"/>
      <c r="U3813" s="26"/>
      <c r="V3813" s="22"/>
      <c r="W3813" s="27"/>
      <c r="X3813" s="8"/>
      <c r="Y3813" s="8"/>
      <c r="Z3813" s="8"/>
      <c r="AA3813" s="8"/>
      <c r="AB3813" s="8"/>
      <c r="AC3813" s="8"/>
      <c r="AD3813" s="8"/>
      <c r="AE3813" s="8"/>
      <c r="AF3813" s="8"/>
      <c r="AG3813" s="8"/>
      <c r="AH3813" s="8"/>
      <c r="AI3813" s="8"/>
      <c r="AJ3813" s="8"/>
      <c r="AK3813" s="8"/>
    </row>
    <row r="3814" spans="1:37" ht="315.75">
      <c r="A3814" s="18">
        <v>8002</v>
      </c>
      <c r="B3814" s="19"/>
      <c r="C3814" s="20" t="s">
        <v>72</v>
      </c>
      <c r="D3814" s="28" t="s">
        <v>24646</v>
      </c>
      <c r="E3814" s="22"/>
      <c r="F3814" s="22"/>
      <c r="G3814" s="22"/>
      <c r="H3814" s="23">
        <v>0</v>
      </c>
      <c r="I3814" s="22"/>
      <c r="J3814" s="23" t="s">
        <v>18202</v>
      </c>
      <c r="K3814" s="31">
        <v>43313</v>
      </c>
      <c r="L3814" s="23" t="s">
        <v>61</v>
      </c>
      <c r="M3814" s="22"/>
      <c r="N3814" s="22"/>
      <c r="O3814" s="22"/>
      <c r="P3814" s="24"/>
      <c r="Q3814" s="23" t="s">
        <v>18541</v>
      </c>
      <c r="R3814" s="22"/>
      <c r="S3814" s="33"/>
      <c r="T3814" s="26"/>
      <c r="U3814" s="26"/>
      <c r="V3814" s="22"/>
      <c r="W3814" s="27"/>
      <c r="X3814" s="8"/>
      <c r="Y3814" s="8"/>
      <c r="Z3814" s="8"/>
      <c r="AA3814" s="8"/>
      <c r="AB3814" s="8"/>
      <c r="AC3814" s="8"/>
      <c r="AD3814" s="8"/>
      <c r="AE3814" s="8"/>
      <c r="AF3814" s="8"/>
      <c r="AG3814" s="8"/>
      <c r="AH3814" s="8"/>
      <c r="AI3814" s="8"/>
      <c r="AJ3814" s="8"/>
      <c r="AK3814" s="8"/>
    </row>
    <row r="3815" spans="1:37" ht="330.75">
      <c r="A3815" s="18">
        <v>8003</v>
      </c>
      <c r="B3815" s="19"/>
      <c r="C3815" s="20" t="s">
        <v>72</v>
      </c>
      <c r="D3815" s="28" t="s">
        <v>24647</v>
      </c>
      <c r="E3815" s="22"/>
      <c r="F3815" s="22"/>
      <c r="G3815" s="22"/>
      <c r="H3815" s="23">
        <v>0</v>
      </c>
      <c r="I3815" s="22"/>
      <c r="J3815" s="23" t="s">
        <v>18202</v>
      </c>
      <c r="K3815" s="31">
        <v>43313</v>
      </c>
      <c r="L3815" s="23" t="s">
        <v>61</v>
      </c>
      <c r="M3815" s="22"/>
      <c r="N3815" s="22"/>
      <c r="O3815" s="22"/>
      <c r="P3815" s="24"/>
      <c r="Q3815" s="23" t="s">
        <v>18541</v>
      </c>
      <c r="R3815" s="22"/>
      <c r="S3815" s="33"/>
      <c r="T3815" s="26"/>
      <c r="U3815" s="26"/>
      <c r="V3815" s="22"/>
      <c r="W3815" s="27"/>
      <c r="X3815" s="8"/>
      <c r="Y3815" s="8"/>
      <c r="Z3815" s="8"/>
      <c r="AA3815" s="8"/>
      <c r="AB3815" s="8"/>
      <c r="AC3815" s="8"/>
      <c r="AD3815" s="8"/>
      <c r="AE3815" s="8"/>
      <c r="AF3815" s="8"/>
      <c r="AG3815" s="8"/>
      <c r="AH3815" s="8"/>
      <c r="AI3815" s="8"/>
      <c r="AJ3815" s="8"/>
      <c r="AK3815" s="8"/>
    </row>
    <row r="3816" spans="1:37" ht="240.75">
      <c r="A3816" s="18">
        <v>8004</v>
      </c>
      <c r="B3816" s="19"/>
      <c r="C3816" s="20" t="s">
        <v>72</v>
      </c>
      <c r="D3816" s="28" t="s">
        <v>24648</v>
      </c>
      <c r="E3816" s="22"/>
      <c r="F3816" s="22"/>
      <c r="G3816" s="22"/>
      <c r="H3816" s="23">
        <v>0</v>
      </c>
      <c r="I3816" s="22"/>
      <c r="J3816" s="23" t="s">
        <v>18202</v>
      </c>
      <c r="K3816" s="31">
        <v>43313</v>
      </c>
      <c r="L3816" s="23" t="s">
        <v>61</v>
      </c>
      <c r="M3816" s="22"/>
      <c r="N3816" s="22"/>
      <c r="O3816" s="22"/>
      <c r="P3816" s="24"/>
      <c r="Q3816" s="23" t="s">
        <v>18541</v>
      </c>
      <c r="R3816" s="22"/>
      <c r="S3816" s="33"/>
      <c r="T3816" s="26"/>
      <c r="U3816" s="26"/>
      <c r="V3816" s="22"/>
      <c r="W3816" s="27"/>
      <c r="X3816" s="8"/>
      <c r="Y3816" s="8"/>
      <c r="Z3816" s="8"/>
      <c r="AA3816" s="8"/>
      <c r="AB3816" s="8"/>
      <c r="AC3816" s="8"/>
      <c r="AD3816" s="8"/>
      <c r="AE3816" s="8"/>
      <c r="AF3816" s="8"/>
      <c r="AG3816" s="8"/>
      <c r="AH3816" s="8"/>
      <c r="AI3816" s="8"/>
      <c r="AJ3816" s="8"/>
      <c r="AK3816" s="8"/>
    </row>
    <row r="3817" spans="1:37" ht="225.75">
      <c r="A3817" s="18">
        <v>8005</v>
      </c>
      <c r="B3817" s="19"/>
      <c r="C3817" s="20" t="s">
        <v>72</v>
      </c>
      <c r="D3817" s="28" t="s">
        <v>24649</v>
      </c>
      <c r="E3817" s="22"/>
      <c r="F3817" s="22"/>
      <c r="G3817" s="22"/>
      <c r="H3817" s="23">
        <v>0</v>
      </c>
      <c r="I3817" s="22"/>
      <c r="J3817" s="23" t="s">
        <v>18202</v>
      </c>
      <c r="K3817" s="31">
        <v>43313</v>
      </c>
      <c r="L3817" s="23" t="s">
        <v>61</v>
      </c>
      <c r="M3817" s="22"/>
      <c r="N3817" s="22"/>
      <c r="O3817" s="22"/>
      <c r="P3817" s="24"/>
      <c r="Q3817" s="23" t="s">
        <v>18541</v>
      </c>
      <c r="R3817" s="22"/>
      <c r="S3817" s="33"/>
      <c r="T3817" s="26"/>
      <c r="U3817" s="26"/>
      <c r="V3817" s="22"/>
      <c r="W3817" s="27"/>
      <c r="X3817" s="8"/>
      <c r="Y3817" s="8"/>
      <c r="Z3817" s="8"/>
      <c r="AA3817" s="8"/>
      <c r="AB3817" s="8"/>
      <c r="AC3817" s="8"/>
      <c r="AD3817" s="8"/>
      <c r="AE3817" s="8"/>
      <c r="AF3817" s="8"/>
      <c r="AG3817" s="8"/>
      <c r="AH3817" s="8"/>
      <c r="AI3817" s="8"/>
      <c r="AJ3817" s="8"/>
      <c r="AK3817" s="8"/>
    </row>
    <row r="3818" spans="1:37" ht="409.6">
      <c r="A3818" s="18">
        <v>8006</v>
      </c>
      <c r="B3818" s="19"/>
      <c r="C3818" s="28" t="s">
        <v>24650</v>
      </c>
      <c r="D3818" s="21"/>
      <c r="E3818" s="22"/>
      <c r="F3818" s="22"/>
      <c r="G3818" s="22"/>
      <c r="H3818" s="23">
        <v>0</v>
      </c>
      <c r="I3818" s="22"/>
      <c r="J3818" s="23" t="s">
        <v>18202</v>
      </c>
      <c r="K3818" s="22"/>
      <c r="L3818" s="23" t="s">
        <v>21045</v>
      </c>
      <c r="M3818" s="23">
        <v>2017</v>
      </c>
      <c r="N3818" s="22"/>
      <c r="O3818" s="22"/>
      <c r="P3818" s="24"/>
      <c r="Q3818" s="23" t="s">
        <v>20</v>
      </c>
      <c r="R3818" s="23" t="s">
        <v>21</v>
      </c>
      <c r="S3818" s="25"/>
      <c r="T3818" s="26"/>
      <c r="U3818" s="26"/>
      <c r="V3818" s="22"/>
      <c r="W3818" s="27"/>
      <c r="X3818" s="8"/>
      <c r="Y3818" s="8"/>
      <c r="Z3818" s="8"/>
      <c r="AA3818" s="8"/>
      <c r="AB3818" s="8"/>
      <c r="AC3818" s="8"/>
      <c r="AD3818" s="8"/>
      <c r="AE3818" s="8"/>
      <c r="AF3818" s="8"/>
      <c r="AG3818" s="8"/>
      <c r="AH3818" s="8"/>
      <c r="AI3818" s="8"/>
      <c r="AJ3818" s="8"/>
      <c r="AK3818" s="8"/>
    </row>
    <row r="3819" spans="1:37" ht="409.6">
      <c r="A3819" s="18">
        <v>8007</v>
      </c>
      <c r="B3819" s="19"/>
      <c r="C3819" s="28" t="s">
        <v>24651</v>
      </c>
      <c r="D3819" s="21"/>
      <c r="E3819" s="22"/>
      <c r="F3819" s="22"/>
      <c r="G3819" s="22"/>
      <c r="H3819" s="23">
        <v>0</v>
      </c>
      <c r="I3819" s="22"/>
      <c r="J3819" s="23" t="s">
        <v>18202</v>
      </c>
      <c r="K3819" s="22"/>
      <c r="L3819" s="23" t="s">
        <v>21045</v>
      </c>
      <c r="M3819" s="23">
        <v>2017</v>
      </c>
      <c r="N3819" s="22"/>
      <c r="O3819" s="22"/>
      <c r="P3819" s="24"/>
      <c r="Q3819" s="23" t="s">
        <v>20</v>
      </c>
      <c r="R3819" s="23" t="s">
        <v>21</v>
      </c>
      <c r="S3819" s="25"/>
      <c r="T3819" s="26"/>
      <c r="U3819" s="26"/>
      <c r="V3819" s="22"/>
      <c r="W3819" s="27"/>
      <c r="X3819" s="8"/>
      <c r="Y3819" s="8"/>
      <c r="Z3819" s="8"/>
      <c r="AA3819" s="8"/>
      <c r="AB3819" s="8"/>
      <c r="AC3819" s="8"/>
      <c r="AD3819" s="8"/>
      <c r="AE3819" s="8"/>
      <c r="AF3819" s="8"/>
      <c r="AG3819" s="8"/>
      <c r="AH3819" s="8"/>
      <c r="AI3819" s="8"/>
      <c r="AJ3819" s="8"/>
      <c r="AK3819" s="8"/>
    </row>
    <row r="3820" spans="1:37" ht="409.6">
      <c r="A3820" s="18">
        <v>8008</v>
      </c>
      <c r="B3820" s="19"/>
      <c r="C3820" s="28" t="s">
        <v>24652</v>
      </c>
      <c r="D3820" s="21"/>
      <c r="E3820" s="22"/>
      <c r="F3820" s="22"/>
      <c r="G3820" s="22"/>
      <c r="H3820" s="23">
        <v>0</v>
      </c>
      <c r="I3820" s="22"/>
      <c r="J3820" s="23" t="s">
        <v>18202</v>
      </c>
      <c r="K3820" s="22"/>
      <c r="L3820" s="23" t="s">
        <v>21045</v>
      </c>
      <c r="M3820" s="23">
        <v>2017</v>
      </c>
      <c r="N3820" s="22"/>
      <c r="O3820" s="22"/>
      <c r="P3820" s="24"/>
      <c r="Q3820" s="23" t="s">
        <v>20</v>
      </c>
      <c r="R3820" s="23" t="s">
        <v>21</v>
      </c>
      <c r="S3820" s="25"/>
      <c r="T3820" s="26"/>
      <c r="U3820" s="26"/>
      <c r="V3820" s="22"/>
      <c r="W3820" s="27"/>
      <c r="X3820" s="8"/>
      <c r="Y3820" s="8"/>
      <c r="Z3820" s="8"/>
      <c r="AA3820" s="8"/>
      <c r="AB3820" s="8"/>
      <c r="AC3820" s="8"/>
      <c r="AD3820" s="8"/>
      <c r="AE3820" s="8"/>
      <c r="AF3820" s="8"/>
      <c r="AG3820" s="8"/>
      <c r="AH3820" s="8"/>
      <c r="AI3820" s="8"/>
      <c r="AJ3820" s="8"/>
      <c r="AK3820" s="8"/>
    </row>
    <row r="3821" spans="1:37" ht="300.75">
      <c r="A3821" s="18">
        <v>8009</v>
      </c>
      <c r="B3821" s="19"/>
      <c r="C3821" s="28" t="s">
        <v>161</v>
      </c>
      <c r="D3821" s="28" t="s">
        <v>24653</v>
      </c>
      <c r="E3821" s="22"/>
      <c r="F3821" s="22"/>
      <c r="G3821" s="22"/>
      <c r="H3821" s="23">
        <v>0</v>
      </c>
      <c r="I3821" s="22"/>
      <c r="J3821" s="23" t="s">
        <v>18202</v>
      </c>
      <c r="K3821" s="31">
        <v>43313</v>
      </c>
      <c r="L3821" s="23" t="s">
        <v>61</v>
      </c>
      <c r="M3821" s="22"/>
      <c r="N3821" s="22"/>
      <c r="O3821" s="22"/>
      <c r="P3821" s="24"/>
      <c r="Q3821" s="23" t="s">
        <v>18541</v>
      </c>
      <c r="R3821" s="22"/>
      <c r="S3821" s="33"/>
      <c r="T3821" s="26"/>
      <c r="U3821" s="26"/>
      <c r="V3821" s="22"/>
      <c r="W3821" s="27"/>
      <c r="X3821" s="8"/>
      <c r="Y3821" s="8"/>
      <c r="Z3821" s="8"/>
      <c r="AA3821" s="8"/>
      <c r="AB3821" s="8"/>
      <c r="AC3821" s="8"/>
      <c r="AD3821" s="8"/>
      <c r="AE3821" s="8"/>
      <c r="AF3821" s="8"/>
      <c r="AG3821" s="8"/>
      <c r="AH3821" s="8"/>
      <c r="AI3821" s="8"/>
      <c r="AJ3821" s="8"/>
      <c r="AK3821" s="8"/>
    </row>
    <row r="3822" spans="1:37" ht="300.75">
      <c r="A3822" s="18">
        <v>8010</v>
      </c>
      <c r="B3822" s="19"/>
      <c r="C3822" s="28" t="s">
        <v>161</v>
      </c>
      <c r="D3822" s="28" t="s">
        <v>24654</v>
      </c>
      <c r="E3822" s="22"/>
      <c r="F3822" s="22"/>
      <c r="G3822" s="22"/>
      <c r="H3822" s="23">
        <v>0</v>
      </c>
      <c r="I3822" s="22"/>
      <c r="J3822" s="23" t="s">
        <v>18202</v>
      </c>
      <c r="K3822" s="31">
        <v>43313</v>
      </c>
      <c r="L3822" s="23" t="s">
        <v>61</v>
      </c>
      <c r="M3822" s="22"/>
      <c r="N3822" s="22"/>
      <c r="O3822" s="22"/>
      <c r="P3822" s="24"/>
      <c r="Q3822" s="23" t="s">
        <v>18541</v>
      </c>
      <c r="R3822" s="22"/>
      <c r="S3822" s="33"/>
      <c r="T3822" s="26"/>
      <c r="U3822" s="26"/>
      <c r="V3822" s="22"/>
      <c r="W3822" s="27"/>
      <c r="X3822" s="8"/>
      <c r="Y3822" s="8"/>
      <c r="Z3822" s="8"/>
      <c r="AA3822" s="8"/>
      <c r="AB3822" s="8"/>
      <c r="AC3822" s="8"/>
      <c r="AD3822" s="8"/>
      <c r="AE3822" s="8"/>
      <c r="AF3822" s="8"/>
      <c r="AG3822" s="8"/>
      <c r="AH3822" s="8"/>
      <c r="AI3822" s="8"/>
      <c r="AJ3822" s="8"/>
      <c r="AK3822" s="8"/>
    </row>
    <row r="3823" spans="1:37" ht="255.75">
      <c r="A3823" s="18">
        <v>8011</v>
      </c>
      <c r="B3823" s="19"/>
      <c r="C3823" s="28" t="s">
        <v>161</v>
      </c>
      <c r="D3823" s="28" t="s">
        <v>24655</v>
      </c>
      <c r="E3823" s="22"/>
      <c r="F3823" s="22"/>
      <c r="G3823" s="22"/>
      <c r="H3823" s="23">
        <v>0</v>
      </c>
      <c r="I3823" s="22"/>
      <c r="J3823" s="23" t="s">
        <v>18202</v>
      </c>
      <c r="K3823" s="31">
        <v>43313</v>
      </c>
      <c r="L3823" s="23" t="s">
        <v>61</v>
      </c>
      <c r="M3823" s="22"/>
      <c r="N3823" s="22"/>
      <c r="O3823" s="22"/>
      <c r="P3823" s="24"/>
      <c r="Q3823" s="23" t="s">
        <v>18541</v>
      </c>
      <c r="R3823" s="22"/>
      <c r="S3823" s="33"/>
      <c r="T3823" s="26"/>
      <c r="U3823" s="26"/>
      <c r="V3823" s="22"/>
      <c r="W3823" s="27"/>
      <c r="X3823" s="8"/>
      <c r="Y3823" s="8"/>
      <c r="Z3823" s="8"/>
      <c r="AA3823" s="8"/>
      <c r="AB3823" s="8"/>
      <c r="AC3823" s="8"/>
      <c r="AD3823" s="8"/>
      <c r="AE3823" s="8"/>
      <c r="AF3823" s="8"/>
      <c r="AG3823" s="8"/>
      <c r="AH3823" s="8"/>
      <c r="AI3823" s="8"/>
      <c r="AJ3823" s="8"/>
      <c r="AK3823" s="8"/>
    </row>
    <row r="3824" spans="1:37" ht="240.75">
      <c r="A3824" s="18">
        <v>8012</v>
      </c>
      <c r="B3824" s="19"/>
      <c r="C3824" s="28" t="s">
        <v>161</v>
      </c>
      <c r="D3824" s="28" t="s">
        <v>24656</v>
      </c>
      <c r="E3824" s="22"/>
      <c r="F3824" s="22"/>
      <c r="G3824" s="22"/>
      <c r="H3824" s="23">
        <v>0</v>
      </c>
      <c r="I3824" s="22"/>
      <c r="J3824" s="23" t="s">
        <v>18202</v>
      </c>
      <c r="K3824" s="31">
        <v>43313</v>
      </c>
      <c r="L3824" s="23" t="s">
        <v>61</v>
      </c>
      <c r="M3824" s="22"/>
      <c r="N3824" s="22"/>
      <c r="O3824" s="22"/>
      <c r="P3824" s="24"/>
      <c r="Q3824" s="23" t="s">
        <v>18541</v>
      </c>
      <c r="R3824" s="22"/>
      <c r="S3824" s="33"/>
      <c r="T3824" s="26"/>
      <c r="U3824" s="26"/>
      <c r="V3824" s="22"/>
      <c r="W3824" s="27"/>
      <c r="X3824" s="8"/>
      <c r="Y3824" s="8"/>
      <c r="Z3824" s="8"/>
      <c r="AA3824" s="8"/>
      <c r="AB3824" s="8"/>
      <c r="AC3824" s="8"/>
      <c r="AD3824" s="8"/>
      <c r="AE3824" s="8"/>
      <c r="AF3824" s="8"/>
      <c r="AG3824" s="8"/>
      <c r="AH3824" s="8"/>
      <c r="AI3824" s="8"/>
      <c r="AJ3824" s="8"/>
      <c r="AK3824" s="8"/>
    </row>
    <row r="3825" spans="1:37" ht="270.75">
      <c r="A3825" s="18">
        <v>8013</v>
      </c>
      <c r="B3825" s="19"/>
      <c r="C3825" s="28" t="s">
        <v>161</v>
      </c>
      <c r="D3825" s="28" t="s">
        <v>24657</v>
      </c>
      <c r="E3825" s="22"/>
      <c r="F3825" s="22"/>
      <c r="G3825" s="22"/>
      <c r="H3825" s="23">
        <v>0</v>
      </c>
      <c r="I3825" s="22"/>
      <c r="J3825" s="23" t="s">
        <v>18202</v>
      </c>
      <c r="K3825" s="31">
        <v>43313</v>
      </c>
      <c r="L3825" s="23" t="s">
        <v>61</v>
      </c>
      <c r="M3825" s="22"/>
      <c r="N3825" s="22"/>
      <c r="O3825" s="22"/>
      <c r="P3825" s="24"/>
      <c r="Q3825" s="23" t="s">
        <v>18541</v>
      </c>
      <c r="R3825" s="22"/>
      <c r="S3825" s="33"/>
      <c r="T3825" s="26"/>
      <c r="U3825" s="26"/>
      <c r="V3825" s="22"/>
      <c r="W3825" s="27"/>
      <c r="X3825" s="8"/>
      <c r="Y3825" s="8"/>
      <c r="Z3825" s="8"/>
      <c r="AA3825" s="8"/>
      <c r="AB3825" s="8"/>
      <c r="AC3825" s="8"/>
      <c r="AD3825" s="8"/>
      <c r="AE3825" s="8"/>
      <c r="AF3825" s="8"/>
      <c r="AG3825" s="8"/>
      <c r="AH3825" s="8"/>
      <c r="AI3825" s="8"/>
      <c r="AJ3825" s="8"/>
      <c r="AK3825" s="8"/>
    </row>
    <row r="3826" spans="1:37" ht="240.75">
      <c r="A3826" s="18">
        <v>8014</v>
      </c>
      <c r="B3826" s="19"/>
      <c r="C3826" s="28" t="s">
        <v>161</v>
      </c>
      <c r="D3826" s="28" t="s">
        <v>24658</v>
      </c>
      <c r="E3826" s="22"/>
      <c r="F3826" s="22"/>
      <c r="G3826" s="22"/>
      <c r="H3826" s="23">
        <v>0</v>
      </c>
      <c r="I3826" s="22"/>
      <c r="J3826" s="23" t="s">
        <v>18202</v>
      </c>
      <c r="K3826" s="31">
        <v>43313</v>
      </c>
      <c r="L3826" s="23" t="s">
        <v>61</v>
      </c>
      <c r="M3826" s="22"/>
      <c r="N3826" s="22"/>
      <c r="O3826" s="22"/>
      <c r="P3826" s="24"/>
      <c r="Q3826" s="23" t="s">
        <v>18541</v>
      </c>
      <c r="R3826" s="22"/>
      <c r="S3826" s="33"/>
      <c r="T3826" s="26"/>
      <c r="U3826" s="26"/>
      <c r="V3826" s="22"/>
      <c r="W3826" s="27"/>
      <c r="X3826" s="8"/>
      <c r="Y3826" s="8"/>
      <c r="Z3826" s="8"/>
      <c r="AA3826" s="8"/>
      <c r="AB3826" s="8"/>
      <c r="AC3826" s="8"/>
      <c r="AD3826" s="8"/>
      <c r="AE3826" s="8"/>
      <c r="AF3826" s="8"/>
      <c r="AG3826" s="8"/>
      <c r="AH3826" s="8"/>
      <c r="AI3826" s="8"/>
      <c r="AJ3826" s="8"/>
      <c r="AK3826" s="8"/>
    </row>
    <row r="3827" spans="1:37" ht="240.75">
      <c r="A3827" s="18">
        <v>8015</v>
      </c>
      <c r="B3827" s="19"/>
      <c r="C3827" s="28" t="s">
        <v>161</v>
      </c>
      <c r="D3827" s="28" t="s">
        <v>24659</v>
      </c>
      <c r="E3827" s="22"/>
      <c r="F3827" s="22"/>
      <c r="G3827" s="22"/>
      <c r="H3827" s="23">
        <v>0</v>
      </c>
      <c r="I3827" s="22"/>
      <c r="J3827" s="23" t="s">
        <v>18202</v>
      </c>
      <c r="K3827" s="31">
        <v>43313</v>
      </c>
      <c r="L3827" s="23" t="s">
        <v>61</v>
      </c>
      <c r="M3827" s="22"/>
      <c r="N3827" s="22"/>
      <c r="O3827" s="22"/>
      <c r="P3827" s="24"/>
      <c r="Q3827" s="23" t="s">
        <v>18541</v>
      </c>
      <c r="R3827" s="22"/>
      <c r="S3827" s="33"/>
      <c r="T3827" s="26"/>
      <c r="U3827" s="26"/>
      <c r="V3827" s="22"/>
      <c r="W3827" s="27"/>
      <c r="X3827" s="8"/>
      <c r="Y3827" s="8"/>
      <c r="Z3827" s="8"/>
      <c r="AA3827" s="8"/>
      <c r="AB3827" s="8"/>
      <c r="AC3827" s="8"/>
      <c r="AD3827" s="8"/>
      <c r="AE3827" s="8"/>
      <c r="AF3827" s="8"/>
      <c r="AG3827" s="8"/>
      <c r="AH3827" s="8"/>
      <c r="AI3827" s="8"/>
      <c r="AJ3827" s="8"/>
      <c r="AK3827" s="8"/>
    </row>
    <row r="3828" spans="1:37" ht="210.75">
      <c r="A3828" s="18">
        <v>8016</v>
      </c>
      <c r="B3828" s="19"/>
      <c r="C3828" s="28" t="s">
        <v>161</v>
      </c>
      <c r="D3828" s="28" t="s">
        <v>24660</v>
      </c>
      <c r="E3828" s="22"/>
      <c r="F3828" s="22"/>
      <c r="G3828" s="22"/>
      <c r="H3828" s="23">
        <v>0</v>
      </c>
      <c r="I3828" s="22"/>
      <c r="J3828" s="23" t="s">
        <v>18202</v>
      </c>
      <c r="K3828" s="31">
        <v>43313</v>
      </c>
      <c r="L3828" s="23" t="s">
        <v>61</v>
      </c>
      <c r="M3828" s="22"/>
      <c r="N3828" s="22"/>
      <c r="O3828" s="22"/>
      <c r="P3828" s="24"/>
      <c r="Q3828" s="23" t="s">
        <v>18541</v>
      </c>
      <c r="R3828" s="22"/>
      <c r="S3828" s="33"/>
      <c r="T3828" s="26"/>
      <c r="U3828" s="26"/>
      <c r="V3828" s="22"/>
      <c r="W3828" s="27"/>
      <c r="X3828" s="8"/>
      <c r="Y3828" s="8"/>
      <c r="Z3828" s="8"/>
      <c r="AA3828" s="8"/>
      <c r="AB3828" s="8"/>
      <c r="AC3828" s="8"/>
      <c r="AD3828" s="8"/>
      <c r="AE3828" s="8"/>
      <c r="AF3828" s="8"/>
      <c r="AG3828" s="8"/>
      <c r="AH3828" s="8"/>
      <c r="AI3828" s="8"/>
      <c r="AJ3828" s="8"/>
      <c r="AK3828" s="8"/>
    </row>
    <row r="3829" spans="1:37" ht="360.75">
      <c r="A3829" s="18">
        <v>8017</v>
      </c>
      <c r="B3829" s="19"/>
      <c r="C3829" s="28" t="s">
        <v>161</v>
      </c>
      <c r="D3829" s="28" t="s">
        <v>24661</v>
      </c>
      <c r="E3829" s="22"/>
      <c r="F3829" s="22"/>
      <c r="G3829" s="22"/>
      <c r="H3829" s="23">
        <v>0</v>
      </c>
      <c r="I3829" s="22"/>
      <c r="J3829" s="23" t="s">
        <v>18202</v>
      </c>
      <c r="K3829" s="31">
        <v>43313</v>
      </c>
      <c r="L3829" s="23" t="s">
        <v>61</v>
      </c>
      <c r="M3829" s="22"/>
      <c r="N3829" s="22"/>
      <c r="O3829" s="22"/>
      <c r="P3829" s="24"/>
      <c r="Q3829" s="23" t="s">
        <v>18541</v>
      </c>
      <c r="R3829" s="22"/>
      <c r="S3829" s="33"/>
      <c r="T3829" s="26"/>
      <c r="U3829" s="26"/>
      <c r="V3829" s="22"/>
      <c r="W3829" s="27"/>
      <c r="X3829" s="8"/>
      <c r="Y3829" s="8"/>
      <c r="Z3829" s="8"/>
      <c r="AA3829" s="8"/>
      <c r="AB3829" s="8"/>
      <c r="AC3829" s="8"/>
      <c r="AD3829" s="8"/>
      <c r="AE3829" s="8"/>
      <c r="AF3829" s="8"/>
      <c r="AG3829" s="8"/>
      <c r="AH3829" s="8"/>
      <c r="AI3829" s="8"/>
      <c r="AJ3829" s="8"/>
      <c r="AK3829" s="8"/>
    </row>
    <row r="3830" spans="1:37" ht="360.75">
      <c r="A3830" s="18">
        <v>8018</v>
      </c>
      <c r="B3830" s="19"/>
      <c r="C3830" s="28" t="s">
        <v>161</v>
      </c>
      <c r="D3830" s="28" t="s">
        <v>24662</v>
      </c>
      <c r="E3830" s="22"/>
      <c r="F3830" s="22"/>
      <c r="G3830" s="22"/>
      <c r="H3830" s="23">
        <v>0</v>
      </c>
      <c r="I3830" s="22"/>
      <c r="J3830" s="23" t="s">
        <v>18202</v>
      </c>
      <c r="K3830" s="31">
        <v>43313</v>
      </c>
      <c r="L3830" s="23" t="s">
        <v>61</v>
      </c>
      <c r="M3830" s="22"/>
      <c r="N3830" s="22"/>
      <c r="O3830" s="22"/>
      <c r="P3830" s="24"/>
      <c r="Q3830" s="23" t="s">
        <v>18541</v>
      </c>
      <c r="R3830" s="22"/>
      <c r="S3830" s="33"/>
      <c r="T3830" s="26"/>
      <c r="U3830" s="26"/>
      <c r="V3830" s="22"/>
      <c r="W3830" s="27"/>
      <c r="X3830" s="8"/>
      <c r="Y3830" s="8"/>
      <c r="Z3830" s="8"/>
      <c r="AA3830" s="8"/>
      <c r="AB3830" s="8"/>
      <c r="AC3830" s="8"/>
      <c r="AD3830" s="8"/>
      <c r="AE3830" s="8"/>
      <c r="AF3830" s="8"/>
      <c r="AG3830" s="8"/>
      <c r="AH3830" s="8"/>
      <c r="AI3830" s="8"/>
      <c r="AJ3830" s="8"/>
      <c r="AK3830" s="8"/>
    </row>
    <row r="3831" spans="1:37" ht="409.6">
      <c r="A3831" s="18">
        <v>8019</v>
      </c>
      <c r="B3831" s="19"/>
      <c r="C3831" s="28" t="s">
        <v>161</v>
      </c>
      <c r="D3831" s="28" t="s">
        <v>24663</v>
      </c>
      <c r="E3831" s="22"/>
      <c r="F3831" s="22"/>
      <c r="G3831" s="22"/>
      <c r="H3831" s="23">
        <v>0</v>
      </c>
      <c r="I3831" s="22"/>
      <c r="J3831" s="23" t="s">
        <v>18202</v>
      </c>
      <c r="K3831" s="31">
        <v>43313</v>
      </c>
      <c r="L3831" s="23" t="s">
        <v>61</v>
      </c>
      <c r="M3831" s="22"/>
      <c r="N3831" s="22"/>
      <c r="O3831" s="22"/>
      <c r="P3831" s="24"/>
      <c r="Q3831" s="23" t="s">
        <v>18541</v>
      </c>
      <c r="R3831" s="22"/>
      <c r="S3831" s="33"/>
      <c r="T3831" s="26"/>
      <c r="U3831" s="26"/>
      <c r="V3831" s="22"/>
      <c r="W3831" s="27"/>
      <c r="X3831" s="8"/>
      <c r="Y3831" s="8"/>
      <c r="Z3831" s="8"/>
      <c r="AA3831" s="8"/>
      <c r="AB3831" s="8"/>
      <c r="AC3831" s="8"/>
      <c r="AD3831" s="8"/>
      <c r="AE3831" s="8"/>
      <c r="AF3831" s="8"/>
      <c r="AG3831" s="8"/>
      <c r="AH3831" s="8"/>
      <c r="AI3831" s="8"/>
      <c r="AJ3831" s="8"/>
      <c r="AK3831" s="8"/>
    </row>
    <row r="3832" spans="1:37" ht="405.75">
      <c r="A3832" s="18">
        <v>8020</v>
      </c>
      <c r="B3832" s="19"/>
      <c r="C3832" s="28" t="s">
        <v>161</v>
      </c>
      <c r="D3832" s="28" t="s">
        <v>24664</v>
      </c>
      <c r="E3832" s="22"/>
      <c r="F3832" s="22"/>
      <c r="G3832" s="22"/>
      <c r="H3832" s="23">
        <v>0</v>
      </c>
      <c r="I3832" s="22"/>
      <c r="J3832" s="23" t="s">
        <v>18202</v>
      </c>
      <c r="K3832" s="31">
        <v>43313</v>
      </c>
      <c r="L3832" s="23" t="s">
        <v>61</v>
      </c>
      <c r="M3832" s="22"/>
      <c r="N3832" s="22"/>
      <c r="O3832" s="22"/>
      <c r="P3832" s="24"/>
      <c r="Q3832" s="23" t="s">
        <v>18541</v>
      </c>
      <c r="R3832" s="22"/>
      <c r="S3832" s="33"/>
      <c r="T3832" s="26"/>
      <c r="U3832" s="26"/>
      <c r="V3832" s="22"/>
      <c r="W3832" s="27"/>
      <c r="X3832" s="8"/>
      <c r="Y3832" s="8"/>
      <c r="Z3832" s="8"/>
      <c r="AA3832" s="8"/>
      <c r="AB3832" s="8"/>
      <c r="AC3832" s="8"/>
      <c r="AD3832" s="8"/>
      <c r="AE3832" s="8"/>
      <c r="AF3832" s="8"/>
      <c r="AG3832" s="8"/>
      <c r="AH3832" s="8"/>
      <c r="AI3832" s="8"/>
      <c r="AJ3832" s="8"/>
      <c r="AK3832" s="8"/>
    </row>
    <row r="3833" spans="1:37" ht="360.75">
      <c r="A3833" s="18">
        <v>8021</v>
      </c>
      <c r="B3833" s="19"/>
      <c r="C3833" s="28" t="s">
        <v>161</v>
      </c>
      <c r="D3833" s="28" t="s">
        <v>24665</v>
      </c>
      <c r="E3833" s="22"/>
      <c r="F3833" s="22"/>
      <c r="G3833" s="22"/>
      <c r="H3833" s="23">
        <v>0</v>
      </c>
      <c r="I3833" s="22"/>
      <c r="J3833" s="23" t="s">
        <v>18202</v>
      </c>
      <c r="K3833" s="31">
        <v>43313</v>
      </c>
      <c r="L3833" s="23" t="s">
        <v>61</v>
      </c>
      <c r="M3833" s="22"/>
      <c r="N3833" s="22"/>
      <c r="O3833" s="22"/>
      <c r="P3833" s="24"/>
      <c r="Q3833" s="23" t="s">
        <v>18541</v>
      </c>
      <c r="R3833" s="22"/>
      <c r="S3833" s="33"/>
      <c r="T3833" s="26"/>
      <c r="U3833" s="26"/>
      <c r="V3833" s="22"/>
      <c r="W3833" s="27"/>
      <c r="X3833" s="8"/>
      <c r="Y3833" s="8"/>
      <c r="Z3833" s="8"/>
      <c r="AA3833" s="8"/>
      <c r="AB3833" s="8"/>
      <c r="AC3833" s="8"/>
      <c r="AD3833" s="8"/>
      <c r="AE3833" s="8"/>
      <c r="AF3833" s="8"/>
      <c r="AG3833" s="8"/>
      <c r="AH3833" s="8"/>
      <c r="AI3833" s="8"/>
      <c r="AJ3833" s="8"/>
      <c r="AK3833" s="8"/>
    </row>
    <row r="3834" spans="1:37" ht="375.75">
      <c r="A3834" s="18">
        <v>8022</v>
      </c>
      <c r="B3834" s="19"/>
      <c r="C3834" s="28" t="s">
        <v>161</v>
      </c>
      <c r="D3834" s="28" t="s">
        <v>24666</v>
      </c>
      <c r="E3834" s="22"/>
      <c r="F3834" s="22"/>
      <c r="G3834" s="22"/>
      <c r="H3834" s="23">
        <v>0</v>
      </c>
      <c r="I3834" s="22"/>
      <c r="J3834" s="23" t="s">
        <v>18202</v>
      </c>
      <c r="K3834" s="31">
        <v>43313</v>
      </c>
      <c r="L3834" s="23" t="s">
        <v>61</v>
      </c>
      <c r="M3834" s="22"/>
      <c r="N3834" s="22"/>
      <c r="O3834" s="22"/>
      <c r="P3834" s="24"/>
      <c r="Q3834" s="23" t="s">
        <v>18541</v>
      </c>
      <c r="R3834" s="22"/>
      <c r="S3834" s="33"/>
      <c r="T3834" s="26"/>
      <c r="U3834" s="26"/>
      <c r="V3834" s="22"/>
      <c r="W3834" s="27"/>
      <c r="X3834" s="8"/>
      <c r="Y3834" s="8"/>
      <c r="Z3834" s="8"/>
      <c r="AA3834" s="8"/>
      <c r="AB3834" s="8"/>
      <c r="AC3834" s="8"/>
      <c r="AD3834" s="8"/>
      <c r="AE3834" s="8"/>
      <c r="AF3834" s="8"/>
      <c r="AG3834" s="8"/>
      <c r="AH3834" s="8"/>
      <c r="AI3834" s="8"/>
      <c r="AJ3834" s="8"/>
      <c r="AK3834" s="8"/>
    </row>
    <row r="3835" spans="1:37" ht="390.75">
      <c r="A3835" s="18">
        <v>8023</v>
      </c>
      <c r="B3835" s="19"/>
      <c r="C3835" s="28" t="s">
        <v>161</v>
      </c>
      <c r="D3835" s="28" t="s">
        <v>24667</v>
      </c>
      <c r="E3835" s="22"/>
      <c r="F3835" s="22"/>
      <c r="G3835" s="22"/>
      <c r="H3835" s="23">
        <v>0</v>
      </c>
      <c r="I3835" s="22"/>
      <c r="J3835" s="23" t="s">
        <v>18202</v>
      </c>
      <c r="K3835" s="31">
        <v>43313</v>
      </c>
      <c r="L3835" s="23" t="s">
        <v>61</v>
      </c>
      <c r="M3835" s="22"/>
      <c r="N3835" s="22"/>
      <c r="O3835" s="22"/>
      <c r="P3835" s="24"/>
      <c r="Q3835" s="23" t="s">
        <v>18541</v>
      </c>
      <c r="R3835" s="22"/>
      <c r="S3835" s="33"/>
      <c r="T3835" s="26"/>
      <c r="U3835" s="26"/>
      <c r="V3835" s="22"/>
      <c r="W3835" s="27"/>
      <c r="X3835" s="8"/>
      <c r="Y3835" s="8"/>
      <c r="Z3835" s="8"/>
      <c r="AA3835" s="8"/>
      <c r="AB3835" s="8"/>
      <c r="AC3835" s="8"/>
      <c r="AD3835" s="8"/>
      <c r="AE3835" s="8"/>
      <c r="AF3835" s="8"/>
      <c r="AG3835" s="8"/>
      <c r="AH3835" s="8"/>
      <c r="AI3835" s="8"/>
      <c r="AJ3835" s="8"/>
      <c r="AK3835" s="8"/>
    </row>
    <row r="3836" spans="1:37" ht="240.75">
      <c r="A3836" s="18">
        <v>8024</v>
      </c>
      <c r="B3836" s="19"/>
      <c r="C3836" s="28" t="s">
        <v>161</v>
      </c>
      <c r="D3836" s="28" t="s">
        <v>24668</v>
      </c>
      <c r="E3836" s="22"/>
      <c r="F3836" s="22"/>
      <c r="G3836" s="22"/>
      <c r="H3836" s="23">
        <v>0</v>
      </c>
      <c r="I3836" s="22"/>
      <c r="J3836" s="23" t="s">
        <v>18202</v>
      </c>
      <c r="K3836" s="31">
        <v>43313</v>
      </c>
      <c r="L3836" s="23" t="s">
        <v>61</v>
      </c>
      <c r="M3836" s="22"/>
      <c r="N3836" s="22"/>
      <c r="O3836" s="22"/>
      <c r="P3836" s="24"/>
      <c r="Q3836" s="23" t="s">
        <v>18541</v>
      </c>
      <c r="R3836" s="22"/>
      <c r="S3836" s="33"/>
      <c r="T3836" s="26"/>
      <c r="U3836" s="26"/>
      <c r="V3836" s="22"/>
      <c r="W3836" s="27"/>
      <c r="X3836" s="8"/>
      <c r="Y3836" s="8"/>
      <c r="Z3836" s="8"/>
      <c r="AA3836" s="8"/>
      <c r="AB3836" s="8"/>
      <c r="AC3836" s="8"/>
      <c r="AD3836" s="8"/>
      <c r="AE3836" s="8"/>
      <c r="AF3836" s="8"/>
      <c r="AG3836" s="8"/>
      <c r="AH3836" s="8"/>
      <c r="AI3836" s="8"/>
      <c r="AJ3836" s="8"/>
      <c r="AK3836" s="8"/>
    </row>
    <row r="3837" spans="1:37" ht="270.75">
      <c r="A3837" s="18">
        <v>8025</v>
      </c>
      <c r="B3837" s="19"/>
      <c r="C3837" s="28" t="s">
        <v>161</v>
      </c>
      <c r="D3837" s="28" t="s">
        <v>24669</v>
      </c>
      <c r="E3837" s="22"/>
      <c r="F3837" s="22"/>
      <c r="G3837" s="22"/>
      <c r="H3837" s="23">
        <v>0</v>
      </c>
      <c r="I3837" s="22"/>
      <c r="J3837" s="23" t="s">
        <v>18202</v>
      </c>
      <c r="K3837" s="31">
        <v>43313</v>
      </c>
      <c r="L3837" s="23" t="s">
        <v>61</v>
      </c>
      <c r="M3837" s="22"/>
      <c r="N3837" s="22"/>
      <c r="O3837" s="22"/>
      <c r="P3837" s="24"/>
      <c r="Q3837" s="23" t="s">
        <v>18541</v>
      </c>
      <c r="R3837" s="22"/>
      <c r="S3837" s="33"/>
      <c r="T3837" s="26"/>
      <c r="U3837" s="26"/>
      <c r="V3837" s="22"/>
      <c r="W3837" s="27"/>
      <c r="X3837" s="8"/>
      <c r="Y3837" s="8"/>
      <c r="Z3837" s="8"/>
      <c r="AA3837" s="8"/>
      <c r="AB3837" s="8"/>
      <c r="AC3837" s="8"/>
      <c r="AD3837" s="8"/>
      <c r="AE3837" s="8"/>
      <c r="AF3837" s="8"/>
      <c r="AG3837" s="8"/>
      <c r="AH3837" s="8"/>
      <c r="AI3837" s="8"/>
      <c r="AJ3837" s="8"/>
      <c r="AK3837" s="8"/>
    </row>
    <row r="3838" spans="1:37" ht="375.75">
      <c r="A3838" s="18">
        <v>8026</v>
      </c>
      <c r="B3838" s="19"/>
      <c r="C3838" s="28" t="s">
        <v>161</v>
      </c>
      <c r="D3838" s="28" t="s">
        <v>24670</v>
      </c>
      <c r="E3838" s="22"/>
      <c r="F3838" s="22"/>
      <c r="G3838" s="22"/>
      <c r="H3838" s="23">
        <v>0</v>
      </c>
      <c r="I3838" s="22"/>
      <c r="J3838" s="23" t="s">
        <v>18202</v>
      </c>
      <c r="K3838" s="31">
        <v>43313</v>
      </c>
      <c r="L3838" s="23" t="s">
        <v>61</v>
      </c>
      <c r="M3838" s="22"/>
      <c r="N3838" s="22"/>
      <c r="O3838" s="22"/>
      <c r="P3838" s="24"/>
      <c r="Q3838" s="23" t="s">
        <v>18541</v>
      </c>
      <c r="R3838" s="22"/>
      <c r="S3838" s="33"/>
      <c r="T3838" s="26"/>
      <c r="U3838" s="26"/>
      <c r="V3838" s="22"/>
      <c r="W3838" s="27"/>
      <c r="X3838" s="8"/>
      <c r="Y3838" s="8"/>
      <c r="Z3838" s="8"/>
      <c r="AA3838" s="8"/>
      <c r="AB3838" s="8"/>
      <c r="AC3838" s="8"/>
      <c r="AD3838" s="8"/>
      <c r="AE3838" s="8"/>
      <c r="AF3838" s="8"/>
      <c r="AG3838" s="8"/>
      <c r="AH3838" s="8"/>
      <c r="AI3838" s="8"/>
      <c r="AJ3838" s="8"/>
      <c r="AK3838" s="8"/>
    </row>
    <row r="3839" spans="1:37" ht="375.75">
      <c r="A3839" s="18">
        <v>8027</v>
      </c>
      <c r="B3839" s="19"/>
      <c r="C3839" s="28" t="s">
        <v>24671</v>
      </c>
      <c r="D3839" s="28" t="s">
        <v>24672</v>
      </c>
      <c r="E3839" s="22"/>
      <c r="F3839" s="22"/>
      <c r="G3839" s="22"/>
      <c r="H3839" s="23">
        <v>0</v>
      </c>
      <c r="I3839" s="22"/>
      <c r="J3839" s="23" t="s">
        <v>18202</v>
      </c>
      <c r="K3839" s="31">
        <v>43313</v>
      </c>
      <c r="L3839" s="23" t="s">
        <v>61</v>
      </c>
      <c r="M3839" s="22"/>
      <c r="N3839" s="22"/>
      <c r="O3839" s="22"/>
      <c r="P3839" s="24"/>
      <c r="Q3839" s="23" t="s">
        <v>18541</v>
      </c>
      <c r="R3839" s="22"/>
      <c r="S3839" s="33"/>
      <c r="T3839" s="26"/>
      <c r="U3839" s="26"/>
      <c r="V3839" s="22"/>
      <c r="W3839" s="27"/>
      <c r="X3839" s="8"/>
      <c r="Y3839" s="8"/>
      <c r="Z3839" s="8"/>
      <c r="AA3839" s="8"/>
      <c r="AB3839" s="8"/>
      <c r="AC3839" s="8"/>
      <c r="AD3839" s="8"/>
      <c r="AE3839" s="8"/>
      <c r="AF3839" s="8"/>
      <c r="AG3839" s="8"/>
      <c r="AH3839" s="8"/>
      <c r="AI3839" s="8"/>
      <c r="AJ3839" s="8"/>
      <c r="AK3839" s="8"/>
    </row>
    <row r="3840" spans="1:37" ht="409.6">
      <c r="A3840" s="18">
        <v>8028</v>
      </c>
      <c r="B3840" s="19"/>
      <c r="C3840" s="28" t="s">
        <v>24671</v>
      </c>
      <c r="D3840" s="28" t="s">
        <v>24673</v>
      </c>
      <c r="E3840" s="22"/>
      <c r="F3840" s="22"/>
      <c r="G3840" s="22"/>
      <c r="H3840" s="23">
        <v>0</v>
      </c>
      <c r="I3840" s="22"/>
      <c r="J3840" s="23" t="s">
        <v>18202</v>
      </c>
      <c r="K3840" s="31">
        <v>43313</v>
      </c>
      <c r="L3840" s="23" t="s">
        <v>61</v>
      </c>
      <c r="M3840" s="22"/>
      <c r="N3840" s="22"/>
      <c r="O3840" s="22"/>
      <c r="P3840" s="24"/>
      <c r="Q3840" s="23" t="s">
        <v>18541</v>
      </c>
      <c r="R3840" s="22"/>
      <c r="S3840" s="33"/>
      <c r="T3840" s="26"/>
      <c r="U3840" s="26"/>
      <c r="V3840" s="22"/>
      <c r="W3840" s="27"/>
      <c r="X3840" s="8"/>
      <c r="Y3840" s="8"/>
      <c r="Z3840" s="8"/>
      <c r="AA3840" s="8"/>
      <c r="AB3840" s="8"/>
      <c r="AC3840" s="8"/>
      <c r="AD3840" s="8"/>
      <c r="AE3840" s="8"/>
      <c r="AF3840" s="8"/>
      <c r="AG3840" s="8"/>
      <c r="AH3840" s="8"/>
      <c r="AI3840" s="8"/>
      <c r="AJ3840" s="8"/>
      <c r="AK3840" s="8"/>
    </row>
    <row r="3841" spans="1:37" ht="210.75">
      <c r="A3841" s="18">
        <v>8029</v>
      </c>
      <c r="B3841" s="19"/>
      <c r="C3841" s="28" t="s">
        <v>24671</v>
      </c>
      <c r="D3841" s="28" t="s">
        <v>24674</v>
      </c>
      <c r="E3841" s="22"/>
      <c r="F3841" s="22"/>
      <c r="G3841" s="22"/>
      <c r="H3841" s="23">
        <v>0</v>
      </c>
      <c r="I3841" s="22"/>
      <c r="J3841" s="23" t="s">
        <v>18202</v>
      </c>
      <c r="K3841" s="31">
        <v>43313</v>
      </c>
      <c r="L3841" s="23" t="s">
        <v>61</v>
      </c>
      <c r="M3841" s="22"/>
      <c r="N3841" s="22"/>
      <c r="O3841" s="22"/>
      <c r="P3841" s="24"/>
      <c r="Q3841" s="23" t="s">
        <v>18541</v>
      </c>
      <c r="R3841" s="22"/>
      <c r="S3841" s="33"/>
      <c r="T3841" s="26"/>
      <c r="U3841" s="26"/>
      <c r="V3841" s="22"/>
      <c r="W3841" s="27"/>
      <c r="X3841" s="8"/>
      <c r="Y3841" s="8"/>
      <c r="Z3841" s="8"/>
      <c r="AA3841" s="8"/>
      <c r="AB3841" s="8"/>
      <c r="AC3841" s="8"/>
      <c r="AD3841" s="8"/>
      <c r="AE3841" s="8"/>
      <c r="AF3841" s="8"/>
      <c r="AG3841" s="8"/>
      <c r="AH3841" s="8"/>
      <c r="AI3841" s="8"/>
      <c r="AJ3841" s="8"/>
      <c r="AK3841" s="8"/>
    </row>
    <row r="3842" spans="1:37" ht="255.75">
      <c r="A3842" s="18">
        <v>8030</v>
      </c>
      <c r="B3842" s="19"/>
      <c r="C3842" s="28" t="s">
        <v>24671</v>
      </c>
      <c r="D3842" s="28" t="s">
        <v>24675</v>
      </c>
      <c r="E3842" s="22"/>
      <c r="F3842" s="22"/>
      <c r="G3842" s="22"/>
      <c r="H3842" s="23">
        <v>0</v>
      </c>
      <c r="I3842" s="22"/>
      <c r="J3842" s="23" t="s">
        <v>18202</v>
      </c>
      <c r="K3842" s="31">
        <v>43313</v>
      </c>
      <c r="L3842" s="23" t="s">
        <v>61</v>
      </c>
      <c r="M3842" s="22"/>
      <c r="N3842" s="22"/>
      <c r="O3842" s="22"/>
      <c r="P3842" s="24"/>
      <c r="Q3842" s="23" t="s">
        <v>18541</v>
      </c>
      <c r="R3842" s="22"/>
      <c r="S3842" s="33"/>
      <c r="T3842" s="26"/>
      <c r="U3842" s="26"/>
      <c r="V3842" s="22"/>
      <c r="W3842" s="27"/>
      <c r="X3842" s="8"/>
      <c r="Y3842" s="8"/>
      <c r="Z3842" s="8"/>
      <c r="AA3842" s="8"/>
      <c r="AB3842" s="8"/>
      <c r="AC3842" s="8"/>
      <c r="AD3842" s="8"/>
      <c r="AE3842" s="8"/>
      <c r="AF3842" s="8"/>
      <c r="AG3842" s="8"/>
      <c r="AH3842" s="8"/>
      <c r="AI3842" s="8"/>
      <c r="AJ3842" s="8"/>
      <c r="AK3842" s="8"/>
    </row>
    <row r="3843" spans="1:37" ht="270.75">
      <c r="A3843" s="18">
        <v>8031</v>
      </c>
      <c r="B3843" s="19"/>
      <c r="C3843" s="28" t="s">
        <v>24671</v>
      </c>
      <c r="D3843" s="28" t="s">
        <v>24676</v>
      </c>
      <c r="E3843" s="22"/>
      <c r="F3843" s="22"/>
      <c r="G3843" s="22"/>
      <c r="H3843" s="23">
        <v>0</v>
      </c>
      <c r="I3843" s="22"/>
      <c r="J3843" s="23" t="s">
        <v>18202</v>
      </c>
      <c r="K3843" s="31">
        <v>43313</v>
      </c>
      <c r="L3843" s="23" t="s">
        <v>61</v>
      </c>
      <c r="M3843" s="22"/>
      <c r="N3843" s="22"/>
      <c r="O3843" s="22"/>
      <c r="P3843" s="24"/>
      <c r="Q3843" s="23" t="s">
        <v>18541</v>
      </c>
      <c r="R3843" s="22"/>
      <c r="S3843" s="33"/>
      <c r="T3843" s="26"/>
      <c r="U3843" s="26"/>
      <c r="V3843" s="22"/>
      <c r="W3843" s="27"/>
      <c r="X3843" s="8"/>
      <c r="Y3843" s="8"/>
      <c r="Z3843" s="8"/>
      <c r="AA3843" s="8"/>
      <c r="AB3843" s="8"/>
      <c r="AC3843" s="8"/>
      <c r="AD3843" s="8"/>
      <c r="AE3843" s="8"/>
      <c r="AF3843" s="8"/>
      <c r="AG3843" s="8"/>
      <c r="AH3843" s="8"/>
      <c r="AI3843" s="8"/>
      <c r="AJ3843" s="8"/>
      <c r="AK3843" s="8"/>
    </row>
    <row r="3844" spans="1:37" ht="270.75">
      <c r="A3844" s="18">
        <v>8032</v>
      </c>
      <c r="B3844" s="19"/>
      <c r="C3844" s="28" t="s">
        <v>24671</v>
      </c>
      <c r="D3844" s="28" t="s">
        <v>24677</v>
      </c>
      <c r="E3844" s="22"/>
      <c r="F3844" s="22"/>
      <c r="G3844" s="22"/>
      <c r="H3844" s="23">
        <v>0</v>
      </c>
      <c r="I3844" s="22"/>
      <c r="J3844" s="23" t="s">
        <v>18202</v>
      </c>
      <c r="K3844" s="31">
        <v>43313</v>
      </c>
      <c r="L3844" s="23" t="s">
        <v>61</v>
      </c>
      <c r="M3844" s="22"/>
      <c r="N3844" s="22"/>
      <c r="O3844" s="22"/>
      <c r="P3844" s="24"/>
      <c r="Q3844" s="23" t="s">
        <v>18541</v>
      </c>
      <c r="R3844" s="22"/>
      <c r="S3844" s="33"/>
      <c r="T3844" s="26"/>
      <c r="U3844" s="26"/>
      <c r="V3844" s="22"/>
      <c r="W3844" s="27"/>
      <c r="X3844" s="8"/>
      <c r="Y3844" s="8"/>
      <c r="Z3844" s="8"/>
      <c r="AA3844" s="8"/>
      <c r="AB3844" s="8"/>
      <c r="AC3844" s="8"/>
      <c r="AD3844" s="8"/>
      <c r="AE3844" s="8"/>
      <c r="AF3844" s="8"/>
      <c r="AG3844" s="8"/>
      <c r="AH3844" s="8"/>
      <c r="AI3844" s="8"/>
      <c r="AJ3844" s="8"/>
      <c r="AK3844" s="8"/>
    </row>
    <row r="3845" spans="1:37" ht="285.75">
      <c r="A3845" s="18">
        <v>8033</v>
      </c>
      <c r="B3845" s="19"/>
      <c r="C3845" s="28" t="s">
        <v>24671</v>
      </c>
      <c r="D3845" s="28" t="s">
        <v>24678</v>
      </c>
      <c r="E3845" s="22"/>
      <c r="F3845" s="22"/>
      <c r="G3845" s="22"/>
      <c r="H3845" s="23">
        <v>0</v>
      </c>
      <c r="I3845" s="22"/>
      <c r="J3845" s="23" t="s">
        <v>18202</v>
      </c>
      <c r="K3845" s="31">
        <v>43313</v>
      </c>
      <c r="L3845" s="23" t="s">
        <v>61</v>
      </c>
      <c r="M3845" s="22"/>
      <c r="N3845" s="22"/>
      <c r="O3845" s="22"/>
      <c r="P3845" s="24"/>
      <c r="Q3845" s="23" t="s">
        <v>18541</v>
      </c>
      <c r="R3845" s="22"/>
      <c r="S3845" s="33"/>
      <c r="T3845" s="26"/>
      <c r="U3845" s="26"/>
      <c r="V3845" s="22"/>
      <c r="W3845" s="27"/>
      <c r="X3845" s="8"/>
      <c r="Y3845" s="8"/>
      <c r="Z3845" s="8"/>
      <c r="AA3845" s="8"/>
      <c r="AB3845" s="8"/>
      <c r="AC3845" s="8"/>
      <c r="AD3845" s="8"/>
      <c r="AE3845" s="8"/>
      <c r="AF3845" s="8"/>
      <c r="AG3845" s="8"/>
      <c r="AH3845" s="8"/>
      <c r="AI3845" s="8"/>
      <c r="AJ3845" s="8"/>
      <c r="AK3845" s="8"/>
    </row>
    <row r="3846" spans="1:37" ht="255.75">
      <c r="A3846" s="18">
        <v>8034</v>
      </c>
      <c r="B3846" s="19"/>
      <c r="C3846" s="28" t="s">
        <v>24671</v>
      </c>
      <c r="D3846" s="28" t="s">
        <v>24679</v>
      </c>
      <c r="E3846" s="22"/>
      <c r="F3846" s="22"/>
      <c r="G3846" s="22"/>
      <c r="H3846" s="23">
        <v>0</v>
      </c>
      <c r="I3846" s="22"/>
      <c r="J3846" s="23" t="s">
        <v>18202</v>
      </c>
      <c r="K3846" s="31">
        <v>43313</v>
      </c>
      <c r="L3846" s="23" t="s">
        <v>61</v>
      </c>
      <c r="M3846" s="22"/>
      <c r="N3846" s="22"/>
      <c r="O3846" s="22"/>
      <c r="P3846" s="24"/>
      <c r="Q3846" s="23" t="s">
        <v>18541</v>
      </c>
      <c r="R3846" s="22"/>
      <c r="S3846" s="33"/>
      <c r="T3846" s="26"/>
      <c r="U3846" s="26"/>
      <c r="V3846" s="22"/>
      <c r="W3846" s="27"/>
      <c r="X3846" s="8"/>
      <c r="Y3846" s="8"/>
      <c r="Z3846" s="8"/>
      <c r="AA3846" s="8"/>
      <c r="AB3846" s="8"/>
      <c r="AC3846" s="8"/>
      <c r="AD3846" s="8"/>
      <c r="AE3846" s="8"/>
      <c r="AF3846" s="8"/>
      <c r="AG3846" s="8"/>
      <c r="AH3846" s="8"/>
      <c r="AI3846" s="8"/>
      <c r="AJ3846" s="8"/>
      <c r="AK3846" s="8"/>
    </row>
    <row r="3847" spans="1:37" ht="270.75">
      <c r="A3847" s="18">
        <v>8035</v>
      </c>
      <c r="B3847" s="19"/>
      <c r="C3847" s="28" t="s">
        <v>24671</v>
      </c>
      <c r="D3847" s="28" t="s">
        <v>24680</v>
      </c>
      <c r="E3847" s="22"/>
      <c r="F3847" s="22"/>
      <c r="G3847" s="22"/>
      <c r="H3847" s="23">
        <v>0</v>
      </c>
      <c r="I3847" s="22"/>
      <c r="J3847" s="23" t="s">
        <v>18202</v>
      </c>
      <c r="K3847" s="31">
        <v>43313</v>
      </c>
      <c r="L3847" s="23" t="s">
        <v>61</v>
      </c>
      <c r="M3847" s="22"/>
      <c r="N3847" s="22"/>
      <c r="O3847" s="22"/>
      <c r="P3847" s="24"/>
      <c r="Q3847" s="23" t="s">
        <v>18541</v>
      </c>
      <c r="R3847" s="22"/>
      <c r="S3847" s="33"/>
      <c r="T3847" s="26"/>
      <c r="U3847" s="26"/>
      <c r="V3847" s="22"/>
      <c r="W3847" s="27"/>
      <c r="X3847" s="8"/>
      <c r="Y3847" s="8"/>
      <c r="Z3847" s="8"/>
      <c r="AA3847" s="8"/>
      <c r="AB3847" s="8"/>
      <c r="AC3847" s="8"/>
      <c r="AD3847" s="8"/>
      <c r="AE3847" s="8"/>
      <c r="AF3847" s="8"/>
      <c r="AG3847" s="8"/>
      <c r="AH3847" s="8"/>
      <c r="AI3847" s="8"/>
      <c r="AJ3847" s="8"/>
      <c r="AK3847" s="8"/>
    </row>
    <row r="3848" spans="1:37" ht="330.75">
      <c r="A3848" s="18">
        <v>8036</v>
      </c>
      <c r="B3848" s="19"/>
      <c r="C3848" s="28" t="s">
        <v>24671</v>
      </c>
      <c r="D3848" s="28" t="s">
        <v>24681</v>
      </c>
      <c r="E3848" s="22"/>
      <c r="F3848" s="22"/>
      <c r="G3848" s="22"/>
      <c r="H3848" s="23">
        <v>0</v>
      </c>
      <c r="I3848" s="22"/>
      <c r="J3848" s="23" t="s">
        <v>18202</v>
      </c>
      <c r="K3848" s="31">
        <v>43313</v>
      </c>
      <c r="L3848" s="23" t="s">
        <v>61</v>
      </c>
      <c r="M3848" s="22"/>
      <c r="N3848" s="22"/>
      <c r="O3848" s="22"/>
      <c r="P3848" s="24"/>
      <c r="Q3848" s="23" t="s">
        <v>18541</v>
      </c>
      <c r="R3848" s="22"/>
      <c r="S3848" s="33"/>
      <c r="T3848" s="26"/>
      <c r="U3848" s="26"/>
      <c r="V3848" s="22"/>
      <c r="W3848" s="27"/>
      <c r="X3848" s="8"/>
      <c r="Y3848" s="8"/>
      <c r="Z3848" s="8"/>
      <c r="AA3848" s="8"/>
      <c r="AB3848" s="8"/>
      <c r="AC3848" s="8"/>
      <c r="AD3848" s="8"/>
      <c r="AE3848" s="8"/>
      <c r="AF3848" s="8"/>
      <c r="AG3848" s="8"/>
      <c r="AH3848" s="8"/>
      <c r="AI3848" s="8"/>
      <c r="AJ3848" s="8"/>
      <c r="AK3848" s="8"/>
    </row>
    <row r="3849" spans="1:37" ht="405.75">
      <c r="A3849" s="18">
        <v>8037</v>
      </c>
      <c r="B3849" s="19"/>
      <c r="C3849" s="28" t="s">
        <v>683</v>
      </c>
      <c r="D3849" s="28" t="s">
        <v>24682</v>
      </c>
      <c r="E3849" s="22"/>
      <c r="F3849" s="22"/>
      <c r="G3849" s="22"/>
      <c r="H3849" s="23">
        <v>0</v>
      </c>
      <c r="I3849" s="22"/>
      <c r="J3849" s="23" t="s">
        <v>18202</v>
      </c>
      <c r="K3849" s="31">
        <v>43313</v>
      </c>
      <c r="L3849" s="23" t="s">
        <v>61</v>
      </c>
      <c r="M3849" s="22"/>
      <c r="N3849" s="22"/>
      <c r="O3849" s="22"/>
      <c r="P3849" s="24"/>
      <c r="Q3849" s="23" t="s">
        <v>18541</v>
      </c>
      <c r="R3849" s="22"/>
      <c r="S3849" s="33"/>
      <c r="T3849" s="26"/>
      <c r="U3849" s="26"/>
      <c r="V3849" s="22"/>
      <c r="W3849" s="27"/>
      <c r="X3849" s="8"/>
      <c r="Y3849" s="8"/>
      <c r="Z3849" s="8"/>
      <c r="AA3849" s="8"/>
      <c r="AB3849" s="8"/>
      <c r="AC3849" s="8"/>
      <c r="AD3849" s="8"/>
      <c r="AE3849" s="8"/>
      <c r="AF3849" s="8"/>
      <c r="AG3849" s="8"/>
      <c r="AH3849" s="8"/>
      <c r="AI3849" s="8"/>
      <c r="AJ3849" s="8"/>
      <c r="AK3849" s="8"/>
    </row>
    <row r="3850" spans="1:37" ht="210.75">
      <c r="A3850" s="18">
        <v>8038</v>
      </c>
      <c r="B3850" s="19"/>
      <c r="C3850" s="28" t="s">
        <v>683</v>
      </c>
      <c r="D3850" s="28" t="s">
        <v>24683</v>
      </c>
      <c r="E3850" s="22"/>
      <c r="F3850" s="22"/>
      <c r="G3850" s="22"/>
      <c r="H3850" s="23">
        <v>0</v>
      </c>
      <c r="I3850" s="22"/>
      <c r="J3850" s="23" t="s">
        <v>18202</v>
      </c>
      <c r="K3850" s="31">
        <v>43313</v>
      </c>
      <c r="L3850" s="23" t="s">
        <v>61</v>
      </c>
      <c r="M3850" s="22"/>
      <c r="N3850" s="22"/>
      <c r="O3850" s="22"/>
      <c r="P3850" s="24"/>
      <c r="Q3850" s="23" t="s">
        <v>18541</v>
      </c>
      <c r="R3850" s="22"/>
      <c r="S3850" s="33"/>
      <c r="T3850" s="26"/>
      <c r="U3850" s="26"/>
      <c r="V3850" s="22"/>
      <c r="W3850" s="27"/>
      <c r="X3850" s="8"/>
      <c r="Y3850" s="8"/>
      <c r="Z3850" s="8"/>
      <c r="AA3850" s="8"/>
      <c r="AB3850" s="8"/>
      <c r="AC3850" s="8"/>
      <c r="AD3850" s="8"/>
      <c r="AE3850" s="8"/>
      <c r="AF3850" s="8"/>
      <c r="AG3850" s="8"/>
      <c r="AH3850" s="8"/>
      <c r="AI3850" s="8"/>
      <c r="AJ3850" s="8"/>
      <c r="AK3850" s="8"/>
    </row>
    <row r="3851" spans="1:37" ht="345.75">
      <c r="A3851" s="18">
        <v>8039</v>
      </c>
      <c r="B3851" s="19"/>
      <c r="C3851" s="28" t="s">
        <v>683</v>
      </c>
      <c r="D3851" s="28" t="s">
        <v>24684</v>
      </c>
      <c r="E3851" s="22"/>
      <c r="F3851" s="22"/>
      <c r="G3851" s="22"/>
      <c r="H3851" s="23">
        <v>0</v>
      </c>
      <c r="I3851" s="22"/>
      <c r="J3851" s="23" t="s">
        <v>18202</v>
      </c>
      <c r="K3851" s="31">
        <v>43313</v>
      </c>
      <c r="L3851" s="23" t="s">
        <v>61</v>
      </c>
      <c r="M3851" s="22"/>
      <c r="N3851" s="22"/>
      <c r="O3851" s="22"/>
      <c r="P3851" s="24"/>
      <c r="Q3851" s="23" t="s">
        <v>18541</v>
      </c>
      <c r="R3851" s="22"/>
      <c r="S3851" s="33"/>
      <c r="T3851" s="26"/>
      <c r="U3851" s="26"/>
      <c r="V3851" s="22"/>
      <c r="W3851" s="27"/>
      <c r="X3851" s="8"/>
      <c r="Y3851" s="8"/>
      <c r="Z3851" s="8"/>
      <c r="AA3851" s="8"/>
      <c r="AB3851" s="8"/>
      <c r="AC3851" s="8"/>
      <c r="AD3851" s="8"/>
      <c r="AE3851" s="8"/>
      <c r="AF3851" s="8"/>
      <c r="AG3851" s="8"/>
      <c r="AH3851" s="8"/>
      <c r="AI3851" s="8"/>
      <c r="AJ3851" s="8"/>
      <c r="AK3851" s="8"/>
    </row>
    <row r="3852" spans="1:37" ht="225.75">
      <c r="A3852" s="18">
        <v>8040</v>
      </c>
      <c r="B3852" s="19"/>
      <c r="C3852" s="28" t="s">
        <v>683</v>
      </c>
      <c r="D3852" s="28" t="s">
        <v>24685</v>
      </c>
      <c r="E3852" s="22"/>
      <c r="F3852" s="22"/>
      <c r="G3852" s="22"/>
      <c r="H3852" s="23">
        <v>0</v>
      </c>
      <c r="I3852" s="22"/>
      <c r="J3852" s="23" t="s">
        <v>18202</v>
      </c>
      <c r="K3852" s="31">
        <v>43313</v>
      </c>
      <c r="L3852" s="23" t="s">
        <v>61</v>
      </c>
      <c r="M3852" s="22"/>
      <c r="N3852" s="22"/>
      <c r="O3852" s="22"/>
      <c r="P3852" s="24"/>
      <c r="Q3852" s="23" t="s">
        <v>18541</v>
      </c>
      <c r="R3852" s="22"/>
      <c r="S3852" s="33"/>
      <c r="T3852" s="26"/>
      <c r="U3852" s="26"/>
      <c r="V3852" s="22"/>
      <c r="W3852" s="27"/>
      <c r="X3852" s="8"/>
      <c r="Y3852" s="8"/>
      <c r="Z3852" s="8"/>
      <c r="AA3852" s="8"/>
      <c r="AB3852" s="8"/>
      <c r="AC3852" s="8"/>
      <c r="AD3852" s="8"/>
      <c r="AE3852" s="8"/>
      <c r="AF3852" s="8"/>
      <c r="AG3852" s="8"/>
      <c r="AH3852" s="8"/>
      <c r="AI3852" s="8"/>
      <c r="AJ3852" s="8"/>
      <c r="AK3852" s="8"/>
    </row>
    <row r="3853" spans="1:37" ht="330.75">
      <c r="A3853" s="18">
        <v>8041</v>
      </c>
      <c r="B3853" s="19"/>
      <c r="C3853" s="28" t="s">
        <v>683</v>
      </c>
      <c r="D3853" s="28" t="s">
        <v>24686</v>
      </c>
      <c r="E3853" s="22"/>
      <c r="F3853" s="22"/>
      <c r="G3853" s="22"/>
      <c r="H3853" s="23">
        <v>0</v>
      </c>
      <c r="I3853" s="22"/>
      <c r="J3853" s="23" t="s">
        <v>18202</v>
      </c>
      <c r="K3853" s="31">
        <v>43313</v>
      </c>
      <c r="L3853" s="23" t="s">
        <v>61</v>
      </c>
      <c r="M3853" s="22"/>
      <c r="N3853" s="22"/>
      <c r="O3853" s="22"/>
      <c r="P3853" s="24"/>
      <c r="Q3853" s="23" t="s">
        <v>18541</v>
      </c>
      <c r="R3853" s="22"/>
      <c r="S3853" s="33"/>
      <c r="T3853" s="26"/>
      <c r="U3853" s="26"/>
      <c r="V3853" s="22"/>
      <c r="W3853" s="27"/>
      <c r="X3853" s="8"/>
      <c r="Y3853" s="8"/>
      <c r="Z3853" s="8"/>
      <c r="AA3853" s="8"/>
      <c r="AB3853" s="8"/>
      <c r="AC3853" s="8"/>
      <c r="AD3853" s="8"/>
      <c r="AE3853" s="8"/>
      <c r="AF3853" s="8"/>
      <c r="AG3853" s="8"/>
      <c r="AH3853" s="8"/>
      <c r="AI3853" s="8"/>
      <c r="AJ3853" s="8"/>
      <c r="AK3853" s="8"/>
    </row>
    <row r="3854" spans="1:37" ht="255.75">
      <c r="A3854" s="18">
        <v>8042</v>
      </c>
      <c r="B3854" s="19"/>
      <c r="C3854" s="28" t="s">
        <v>683</v>
      </c>
      <c r="D3854" s="28" t="s">
        <v>24687</v>
      </c>
      <c r="E3854" s="22"/>
      <c r="F3854" s="22"/>
      <c r="G3854" s="22"/>
      <c r="H3854" s="23">
        <v>0</v>
      </c>
      <c r="I3854" s="22"/>
      <c r="J3854" s="23" t="s">
        <v>18202</v>
      </c>
      <c r="K3854" s="31">
        <v>43313</v>
      </c>
      <c r="L3854" s="23" t="s">
        <v>61</v>
      </c>
      <c r="M3854" s="22"/>
      <c r="N3854" s="22"/>
      <c r="O3854" s="22"/>
      <c r="P3854" s="24"/>
      <c r="Q3854" s="23" t="s">
        <v>18541</v>
      </c>
      <c r="R3854" s="22"/>
      <c r="S3854" s="33"/>
      <c r="T3854" s="26"/>
      <c r="U3854" s="26"/>
      <c r="V3854" s="22"/>
      <c r="W3854" s="27"/>
      <c r="X3854" s="8"/>
      <c r="Y3854" s="8"/>
      <c r="Z3854" s="8"/>
      <c r="AA3854" s="8"/>
      <c r="AB3854" s="8"/>
      <c r="AC3854" s="8"/>
      <c r="AD3854" s="8"/>
      <c r="AE3854" s="8"/>
      <c r="AF3854" s="8"/>
      <c r="AG3854" s="8"/>
      <c r="AH3854" s="8"/>
      <c r="AI3854" s="8"/>
      <c r="AJ3854" s="8"/>
      <c r="AK3854" s="8"/>
    </row>
    <row r="3855" spans="1:37" ht="270.75">
      <c r="A3855" s="18">
        <v>8043</v>
      </c>
      <c r="B3855" s="19"/>
      <c r="C3855" s="28" t="s">
        <v>683</v>
      </c>
      <c r="D3855" s="28" t="s">
        <v>24688</v>
      </c>
      <c r="E3855" s="22"/>
      <c r="F3855" s="22"/>
      <c r="G3855" s="22"/>
      <c r="H3855" s="23">
        <v>0</v>
      </c>
      <c r="I3855" s="22"/>
      <c r="J3855" s="23" t="s">
        <v>18202</v>
      </c>
      <c r="K3855" s="31">
        <v>43313</v>
      </c>
      <c r="L3855" s="23" t="s">
        <v>61</v>
      </c>
      <c r="M3855" s="22"/>
      <c r="N3855" s="22"/>
      <c r="O3855" s="22"/>
      <c r="P3855" s="24"/>
      <c r="Q3855" s="23" t="s">
        <v>18541</v>
      </c>
      <c r="R3855" s="22"/>
      <c r="S3855" s="33"/>
      <c r="T3855" s="26"/>
      <c r="U3855" s="26"/>
      <c r="V3855" s="22"/>
      <c r="W3855" s="27"/>
      <c r="X3855" s="8"/>
      <c r="Y3855" s="8"/>
      <c r="Z3855" s="8"/>
      <c r="AA3855" s="8"/>
      <c r="AB3855" s="8"/>
      <c r="AC3855" s="8"/>
      <c r="AD3855" s="8"/>
      <c r="AE3855" s="8"/>
      <c r="AF3855" s="8"/>
      <c r="AG3855" s="8"/>
      <c r="AH3855" s="8"/>
      <c r="AI3855" s="8"/>
      <c r="AJ3855" s="8"/>
      <c r="AK3855" s="8"/>
    </row>
    <row r="3856" spans="1:37" ht="409.6">
      <c r="A3856" s="18">
        <v>8044</v>
      </c>
      <c r="B3856" s="19"/>
      <c r="C3856" s="28" t="s">
        <v>683</v>
      </c>
      <c r="D3856" s="28" t="s">
        <v>24689</v>
      </c>
      <c r="E3856" s="22"/>
      <c r="F3856" s="22"/>
      <c r="G3856" s="22"/>
      <c r="H3856" s="23">
        <v>0</v>
      </c>
      <c r="I3856" s="22"/>
      <c r="J3856" s="23" t="s">
        <v>18202</v>
      </c>
      <c r="K3856" s="31">
        <v>43313</v>
      </c>
      <c r="L3856" s="23" t="s">
        <v>61</v>
      </c>
      <c r="M3856" s="22"/>
      <c r="N3856" s="22"/>
      <c r="O3856" s="22"/>
      <c r="P3856" s="24"/>
      <c r="Q3856" s="23" t="s">
        <v>18541</v>
      </c>
      <c r="R3856" s="22"/>
      <c r="S3856" s="33"/>
      <c r="T3856" s="26"/>
      <c r="U3856" s="26"/>
      <c r="V3856" s="22"/>
      <c r="W3856" s="27"/>
      <c r="X3856" s="8"/>
      <c r="Y3856" s="8"/>
      <c r="Z3856" s="8"/>
      <c r="AA3856" s="8"/>
      <c r="AB3856" s="8"/>
      <c r="AC3856" s="8"/>
      <c r="AD3856" s="8"/>
      <c r="AE3856" s="8"/>
      <c r="AF3856" s="8"/>
      <c r="AG3856" s="8"/>
      <c r="AH3856" s="8"/>
      <c r="AI3856" s="8"/>
      <c r="AJ3856" s="8"/>
      <c r="AK3856" s="8"/>
    </row>
    <row r="3857" spans="1:37" ht="330.75">
      <c r="A3857" s="18">
        <v>8045</v>
      </c>
      <c r="B3857" s="19"/>
      <c r="C3857" s="28" t="s">
        <v>683</v>
      </c>
      <c r="D3857" s="28" t="s">
        <v>24690</v>
      </c>
      <c r="E3857" s="22"/>
      <c r="F3857" s="22"/>
      <c r="G3857" s="22"/>
      <c r="H3857" s="23">
        <v>0</v>
      </c>
      <c r="I3857" s="22"/>
      <c r="J3857" s="23" t="s">
        <v>18202</v>
      </c>
      <c r="K3857" s="31">
        <v>43313</v>
      </c>
      <c r="L3857" s="23" t="s">
        <v>61</v>
      </c>
      <c r="M3857" s="22"/>
      <c r="N3857" s="22"/>
      <c r="O3857" s="22"/>
      <c r="P3857" s="24"/>
      <c r="Q3857" s="23" t="s">
        <v>18541</v>
      </c>
      <c r="R3857" s="22"/>
      <c r="S3857" s="33"/>
      <c r="T3857" s="26"/>
      <c r="U3857" s="26"/>
      <c r="V3857" s="22"/>
      <c r="W3857" s="27"/>
      <c r="X3857" s="8"/>
      <c r="Y3857" s="8"/>
      <c r="Z3857" s="8"/>
      <c r="AA3857" s="8"/>
      <c r="AB3857" s="8"/>
      <c r="AC3857" s="8"/>
      <c r="AD3857" s="8"/>
      <c r="AE3857" s="8"/>
      <c r="AF3857" s="8"/>
      <c r="AG3857" s="8"/>
      <c r="AH3857" s="8"/>
      <c r="AI3857" s="8"/>
      <c r="AJ3857" s="8"/>
      <c r="AK3857" s="8"/>
    </row>
    <row r="3858" spans="1:37" ht="255.75">
      <c r="A3858" s="18">
        <v>8046</v>
      </c>
      <c r="B3858" s="19"/>
      <c r="C3858" s="28" t="s">
        <v>683</v>
      </c>
      <c r="D3858" s="28" t="s">
        <v>24691</v>
      </c>
      <c r="E3858" s="22"/>
      <c r="F3858" s="22"/>
      <c r="G3858" s="22"/>
      <c r="H3858" s="23">
        <v>0</v>
      </c>
      <c r="I3858" s="22"/>
      <c r="J3858" s="23" t="s">
        <v>18202</v>
      </c>
      <c r="K3858" s="31">
        <v>43313</v>
      </c>
      <c r="L3858" s="23" t="s">
        <v>61</v>
      </c>
      <c r="M3858" s="22"/>
      <c r="N3858" s="22"/>
      <c r="O3858" s="22"/>
      <c r="P3858" s="24"/>
      <c r="Q3858" s="23" t="s">
        <v>18541</v>
      </c>
      <c r="R3858" s="22"/>
      <c r="S3858" s="33"/>
      <c r="T3858" s="26"/>
      <c r="U3858" s="26"/>
      <c r="V3858" s="22"/>
      <c r="W3858" s="27"/>
      <c r="X3858" s="8"/>
      <c r="Y3858" s="8"/>
      <c r="Z3858" s="8"/>
      <c r="AA3858" s="8"/>
      <c r="AB3858" s="8"/>
      <c r="AC3858" s="8"/>
      <c r="AD3858" s="8"/>
      <c r="AE3858" s="8"/>
      <c r="AF3858" s="8"/>
      <c r="AG3858" s="8"/>
      <c r="AH3858" s="8"/>
      <c r="AI3858" s="8"/>
      <c r="AJ3858" s="8"/>
      <c r="AK3858" s="8"/>
    </row>
    <row r="3859" spans="1:37" ht="255.75">
      <c r="A3859" s="18">
        <v>8047</v>
      </c>
      <c r="B3859" s="19"/>
      <c r="C3859" s="28" t="s">
        <v>683</v>
      </c>
      <c r="D3859" s="28" t="s">
        <v>24692</v>
      </c>
      <c r="E3859" s="22"/>
      <c r="F3859" s="22"/>
      <c r="G3859" s="22"/>
      <c r="H3859" s="23">
        <v>0</v>
      </c>
      <c r="I3859" s="22"/>
      <c r="J3859" s="23" t="s">
        <v>18202</v>
      </c>
      <c r="K3859" s="31">
        <v>43313</v>
      </c>
      <c r="L3859" s="23" t="s">
        <v>61</v>
      </c>
      <c r="M3859" s="22"/>
      <c r="N3859" s="22"/>
      <c r="O3859" s="22"/>
      <c r="P3859" s="24"/>
      <c r="Q3859" s="23" t="s">
        <v>18541</v>
      </c>
      <c r="R3859" s="22"/>
      <c r="S3859" s="33"/>
      <c r="T3859" s="26"/>
      <c r="U3859" s="26"/>
      <c r="V3859" s="22"/>
      <c r="W3859" s="27"/>
      <c r="X3859" s="8"/>
      <c r="Y3859" s="8"/>
      <c r="Z3859" s="8"/>
      <c r="AA3859" s="8"/>
      <c r="AB3859" s="8"/>
      <c r="AC3859" s="8"/>
      <c r="AD3859" s="8"/>
      <c r="AE3859" s="8"/>
      <c r="AF3859" s="8"/>
      <c r="AG3859" s="8"/>
      <c r="AH3859" s="8"/>
      <c r="AI3859" s="8"/>
      <c r="AJ3859" s="8"/>
      <c r="AK3859" s="8"/>
    </row>
    <row r="3860" spans="1:37" ht="285.75">
      <c r="A3860" s="18">
        <v>8048</v>
      </c>
      <c r="B3860" s="19"/>
      <c r="C3860" s="28" t="s">
        <v>683</v>
      </c>
      <c r="D3860" s="28" t="s">
        <v>24693</v>
      </c>
      <c r="E3860" s="22"/>
      <c r="F3860" s="22"/>
      <c r="G3860" s="22"/>
      <c r="H3860" s="23">
        <v>0</v>
      </c>
      <c r="I3860" s="22"/>
      <c r="J3860" s="23" t="s">
        <v>18202</v>
      </c>
      <c r="K3860" s="31">
        <v>43313</v>
      </c>
      <c r="L3860" s="23" t="s">
        <v>61</v>
      </c>
      <c r="M3860" s="22"/>
      <c r="N3860" s="22"/>
      <c r="O3860" s="22"/>
      <c r="P3860" s="24"/>
      <c r="Q3860" s="23" t="s">
        <v>18541</v>
      </c>
      <c r="R3860" s="22"/>
      <c r="S3860" s="33"/>
      <c r="T3860" s="26"/>
      <c r="U3860" s="26"/>
      <c r="V3860" s="22"/>
      <c r="W3860" s="27"/>
      <c r="X3860" s="8"/>
      <c r="Y3860" s="8"/>
      <c r="Z3860" s="8"/>
      <c r="AA3860" s="8"/>
      <c r="AB3860" s="8"/>
      <c r="AC3860" s="8"/>
      <c r="AD3860" s="8"/>
      <c r="AE3860" s="8"/>
      <c r="AF3860" s="8"/>
      <c r="AG3860" s="8"/>
      <c r="AH3860" s="8"/>
      <c r="AI3860" s="8"/>
      <c r="AJ3860" s="8"/>
      <c r="AK3860" s="8"/>
    </row>
    <row r="3861" spans="1:37" ht="360.75">
      <c r="A3861" s="18">
        <v>8049</v>
      </c>
      <c r="B3861" s="19"/>
      <c r="C3861" s="28" t="s">
        <v>683</v>
      </c>
      <c r="D3861" s="28" t="s">
        <v>24694</v>
      </c>
      <c r="E3861" s="22"/>
      <c r="F3861" s="22"/>
      <c r="G3861" s="22"/>
      <c r="H3861" s="23">
        <v>0</v>
      </c>
      <c r="I3861" s="22"/>
      <c r="J3861" s="23" t="s">
        <v>18202</v>
      </c>
      <c r="K3861" s="31">
        <v>43313</v>
      </c>
      <c r="L3861" s="23" t="s">
        <v>61</v>
      </c>
      <c r="M3861" s="22"/>
      <c r="N3861" s="22"/>
      <c r="O3861" s="22"/>
      <c r="P3861" s="24"/>
      <c r="Q3861" s="23" t="s">
        <v>18541</v>
      </c>
      <c r="R3861" s="22"/>
      <c r="S3861" s="33"/>
      <c r="T3861" s="26"/>
      <c r="U3861" s="26"/>
      <c r="V3861" s="22"/>
      <c r="W3861" s="27"/>
      <c r="X3861" s="8"/>
      <c r="Y3861" s="8"/>
      <c r="Z3861" s="8"/>
      <c r="AA3861" s="8"/>
      <c r="AB3861" s="8"/>
      <c r="AC3861" s="8"/>
      <c r="AD3861" s="8"/>
      <c r="AE3861" s="8"/>
      <c r="AF3861" s="8"/>
      <c r="AG3861" s="8"/>
      <c r="AH3861" s="8"/>
      <c r="AI3861" s="8"/>
      <c r="AJ3861" s="8"/>
      <c r="AK3861" s="8"/>
    </row>
    <row r="3862" spans="1:37" ht="225.75">
      <c r="A3862" s="18">
        <v>8050</v>
      </c>
      <c r="B3862" s="19"/>
      <c r="C3862" s="28" t="s">
        <v>683</v>
      </c>
      <c r="D3862" s="28" t="s">
        <v>24695</v>
      </c>
      <c r="E3862" s="22"/>
      <c r="F3862" s="22"/>
      <c r="G3862" s="22"/>
      <c r="H3862" s="23">
        <v>0</v>
      </c>
      <c r="I3862" s="22"/>
      <c r="J3862" s="23" t="s">
        <v>18202</v>
      </c>
      <c r="K3862" s="31">
        <v>43313</v>
      </c>
      <c r="L3862" s="23" t="s">
        <v>61</v>
      </c>
      <c r="M3862" s="22"/>
      <c r="N3862" s="22"/>
      <c r="O3862" s="22"/>
      <c r="P3862" s="24"/>
      <c r="Q3862" s="23" t="s">
        <v>18541</v>
      </c>
      <c r="R3862" s="22"/>
      <c r="S3862" s="33"/>
      <c r="T3862" s="26"/>
      <c r="U3862" s="26"/>
      <c r="V3862" s="22"/>
      <c r="W3862" s="27"/>
      <c r="X3862" s="8"/>
      <c r="Y3862" s="8"/>
      <c r="Z3862" s="8"/>
      <c r="AA3862" s="8"/>
      <c r="AB3862" s="8"/>
      <c r="AC3862" s="8"/>
      <c r="AD3862" s="8"/>
      <c r="AE3862" s="8"/>
      <c r="AF3862" s="8"/>
      <c r="AG3862" s="8"/>
      <c r="AH3862" s="8"/>
      <c r="AI3862" s="8"/>
      <c r="AJ3862" s="8"/>
      <c r="AK3862" s="8"/>
    </row>
    <row r="3863" spans="1:37" ht="300.75">
      <c r="A3863" s="18">
        <v>8051</v>
      </c>
      <c r="B3863" s="19"/>
      <c r="C3863" s="28" t="s">
        <v>683</v>
      </c>
      <c r="D3863" s="28" t="s">
        <v>24696</v>
      </c>
      <c r="E3863" s="22"/>
      <c r="F3863" s="22"/>
      <c r="G3863" s="22"/>
      <c r="H3863" s="23">
        <v>0</v>
      </c>
      <c r="I3863" s="22"/>
      <c r="J3863" s="23" t="s">
        <v>18202</v>
      </c>
      <c r="K3863" s="31">
        <v>43313</v>
      </c>
      <c r="L3863" s="23" t="s">
        <v>61</v>
      </c>
      <c r="M3863" s="22"/>
      <c r="N3863" s="22"/>
      <c r="O3863" s="22"/>
      <c r="P3863" s="24"/>
      <c r="Q3863" s="23" t="s">
        <v>18541</v>
      </c>
      <c r="R3863" s="22"/>
      <c r="S3863" s="33"/>
      <c r="T3863" s="26"/>
      <c r="U3863" s="26"/>
      <c r="V3863" s="22"/>
      <c r="W3863" s="27"/>
      <c r="X3863" s="8"/>
      <c r="Y3863" s="8"/>
      <c r="Z3863" s="8"/>
      <c r="AA3863" s="8"/>
      <c r="AB3863" s="8"/>
      <c r="AC3863" s="8"/>
      <c r="AD3863" s="8"/>
      <c r="AE3863" s="8"/>
      <c r="AF3863" s="8"/>
      <c r="AG3863" s="8"/>
      <c r="AH3863" s="8"/>
      <c r="AI3863" s="8"/>
      <c r="AJ3863" s="8"/>
      <c r="AK3863" s="8"/>
    </row>
    <row r="3864" spans="1:37" ht="300.75">
      <c r="A3864" s="18">
        <v>8052</v>
      </c>
      <c r="B3864" s="19"/>
      <c r="C3864" s="28" t="s">
        <v>683</v>
      </c>
      <c r="D3864" s="28" t="s">
        <v>24697</v>
      </c>
      <c r="E3864" s="22"/>
      <c r="F3864" s="22"/>
      <c r="G3864" s="22"/>
      <c r="H3864" s="23">
        <v>0</v>
      </c>
      <c r="I3864" s="22"/>
      <c r="J3864" s="23" t="s">
        <v>18202</v>
      </c>
      <c r="K3864" s="31">
        <v>43313</v>
      </c>
      <c r="L3864" s="23" t="s">
        <v>61</v>
      </c>
      <c r="M3864" s="22"/>
      <c r="N3864" s="22"/>
      <c r="O3864" s="22"/>
      <c r="P3864" s="24"/>
      <c r="Q3864" s="23" t="s">
        <v>18541</v>
      </c>
      <c r="R3864" s="22"/>
      <c r="S3864" s="33"/>
      <c r="T3864" s="26"/>
      <c r="U3864" s="26"/>
      <c r="V3864" s="22"/>
      <c r="W3864" s="27"/>
      <c r="X3864" s="8"/>
      <c r="Y3864" s="8"/>
      <c r="Z3864" s="8"/>
      <c r="AA3864" s="8"/>
      <c r="AB3864" s="8"/>
      <c r="AC3864" s="8"/>
      <c r="AD3864" s="8"/>
      <c r="AE3864" s="8"/>
      <c r="AF3864" s="8"/>
      <c r="AG3864" s="8"/>
      <c r="AH3864" s="8"/>
      <c r="AI3864" s="8"/>
      <c r="AJ3864" s="8"/>
      <c r="AK3864" s="8"/>
    </row>
    <row r="3865" spans="1:37" ht="270.75">
      <c r="A3865" s="18">
        <v>8053</v>
      </c>
      <c r="B3865" s="19"/>
      <c r="C3865" s="28" t="s">
        <v>683</v>
      </c>
      <c r="D3865" s="28" t="s">
        <v>24698</v>
      </c>
      <c r="E3865" s="22"/>
      <c r="F3865" s="22"/>
      <c r="G3865" s="22"/>
      <c r="H3865" s="23">
        <v>0</v>
      </c>
      <c r="I3865" s="22"/>
      <c r="J3865" s="23" t="s">
        <v>18202</v>
      </c>
      <c r="K3865" s="31">
        <v>43313</v>
      </c>
      <c r="L3865" s="23" t="s">
        <v>61</v>
      </c>
      <c r="M3865" s="22"/>
      <c r="N3865" s="22"/>
      <c r="O3865" s="22"/>
      <c r="P3865" s="24"/>
      <c r="Q3865" s="23" t="s">
        <v>18541</v>
      </c>
      <c r="R3865" s="22"/>
      <c r="S3865" s="33"/>
      <c r="T3865" s="26"/>
      <c r="U3865" s="26"/>
      <c r="V3865" s="22"/>
      <c r="W3865" s="27"/>
      <c r="X3865" s="8"/>
      <c r="Y3865" s="8"/>
      <c r="Z3865" s="8"/>
      <c r="AA3865" s="8"/>
      <c r="AB3865" s="8"/>
      <c r="AC3865" s="8"/>
      <c r="AD3865" s="8"/>
      <c r="AE3865" s="8"/>
      <c r="AF3865" s="8"/>
      <c r="AG3865" s="8"/>
      <c r="AH3865" s="8"/>
      <c r="AI3865" s="8"/>
      <c r="AJ3865" s="8"/>
      <c r="AK3865" s="8"/>
    </row>
    <row r="3866" spans="1:37" ht="345.75">
      <c r="A3866" s="18">
        <v>8054</v>
      </c>
      <c r="B3866" s="19"/>
      <c r="C3866" s="28" t="s">
        <v>683</v>
      </c>
      <c r="D3866" s="28" t="s">
        <v>24699</v>
      </c>
      <c r="E3866" s="22"/>
      <c r="F3866" s="22"/>
      <c r="G3866" s="22"/>
      <c r="H3866" s="23">
        <v>0</v>
      </c>
      <c r="I3866" s="22"/>
      <c r="J3866" s="23" t="s">
        <v>18202</v>
      </c>
      <c r="K3866" s="31">
        <v>43313</v>
      </c>
      <c r="L3866" s="23" t="s">
        <v>61</v>
      </c>
      <c r="M3866" s="22"/>
      <c r="N3866" s="22"/>
      <c r="O3866" s="22"/>
      <c r="P3866" s="24"/>
      <c r="Q3866" s="23" t="s">
        <v>18541</v>
      </c>
      <c r="R3866" s="22"/>
      <c r="S3866" s="33"/>
      <c r="T3866" s="26"/>
      <c r="U3866" s="26"/>
      <c r="V3866" s="22"/>
      <c r="W3866" s="27"/>
      <c r="X3866" s="8"/>
      <c r="Y3866" s="8"/>
      <c r="Z3866" s="8"/>
      <c r="AA3866" s="8"/>
      <c r="AB3866" s="8"/>
      <c r="AC3866" s="8"/>
      <c r="AD3866" s="8"/>
      <c r="AE3866" s="8"/>
      <c r="AF3866" s="8"/>
      <c r="AG3866" s="8"/>
      <c r="AH3866" s="8"/>
      <c r="AI3866" s="8"/>
      <c r="AJ3866" s="8"/>
      <c r="AK3866" s="8"/>
    </row>
    <row r="3867" spans="1:37" ht="405.75">
      <c r="A3867" s="18">
        <v>8055</v>
      </c>
      <c r="B3867" s="19"/>
      <c r="C3867" s="28" t="s">
        <v>683</v>
      </c>
      <c r="D3867" s="28" t="s">
        <v>24700</v>
      </c>
      <c r="E3867" s="22"/>
      <c r="F3867" s="22"/>
      <c r="G3867" s="22"/>
      <c r="H3867" s="23">
        <v>0</v>
      </c>
      <c r="I3867" s="22"/>
      <c r="J3867" s="23" t="s">
        <v>18202</v>
      </c>
      <c r="K3867" s="31">
        <v>43313</v>
      </c>
      <c r="L3867" s="23" t="s">
        <v>61</v>
      </c>
      <c r="M3867" s="22"/>
      <c r="N3867" s="22"/>
      <c r="O3867" s="22"/>
      <c r="P3867" s="24"/>
      <c r="Q3867" s="23" t="s">
        <v>18541</v>
      </c>
      <c r="R3867" s="22"/>
      <c r="S3867" s="33"/>
      <c r="T3867" s="26"/>
      <c r="U3867" s="26"/>
      <c r="V3867" s="22"/>
      <c r="W3867" s="27"/>
      <c r="X3867" s="8"/>
      <c r="Y3867" s="8"/>
      <c r="Z3867" s="8"/>
      <c r="AA3867" s="8"/>
      <c r="AB3867" s="8"/>
      <c r="AC3867" s="8"/>
      <c r="AD3867" s="8"/>
      <c r="AE3867" s="8"/>
      <c r="AF3867" s="8"/>
      <c r="AG3867" s="8"/>
      <c r="AH3867" s="8"/>
      <c r="AI3867" s="8"/>
      <c r="AJ3867" s="8"/>
      <c r="AK3867" s="8"/>
    </row>
    <row r="3868" spans="1:37" ht="345.75">
      <c r="A3868" s="18">
        <v>8056</v>
      </c>
      <c r="B3868" s="19"/>
      <c r="C3868" s="28" t="s">
        <v>683</v>
      </c>
      <c r="D3868" s="28" t="s">
        <v>24701</v>
      </c>
      <c r="E3868" s="22"/>
      <c r="F3868" s="22"/>
      <c r="G3868" s="22"/>
      <c r="H3868" s="23">
        <v>0</v>
      </c>
      <c r="I3868" s="22"/>
      <c r="J3868" s="23" t="s">
        <v>18202</v>
      </c>
      <c r="K3868" s="31">
        <v>43313</v>
      </c>
      <c r="L3868" s="23" t="s">
        <v>61</v>
      </c>
      <c r="M3868" s="22"/>
      <c r="N3868" s="22"/>
      <c r="O3868" s="22"/>
      <c r="P3868" s="24"/>
      <c r="Q3868" s="23" t="s">
        <v>18541</v>
      </c>
      <c r="R3868" s="22"/>
      <c r="S3868" s="33"/>
      <c r="T3868" s="26"/>
      <c r="U3868" s="26"/>
      <c r="V3868" s="22"/>
      <c r="W3868" s="27"/>
      <c r="X3868" s="8"/>
      <c r="Y3868" s="8"/>
      <c r="Z3868" s="8"/>
      <c r="AA3868" s="8"/>
      <c r="AB3868" s="8"/>
      <c r="AC3868" s="8"/>
      <c r="AD3868" s="8"/>
      <c r="AE3868" s="8"/>
      <c r="AF3868" s="8"/>
      <c r="AG3868" s="8"/>
      <c r="AH3868" s="8"/>
      <c r="AI3868" s="8"/>
      <c r="AJ3868" s="8"/>
      <c r="AK3868" s="8"/>
    </row>
    <row r="3869" spans="1:37" ht="405.75">
      <c r="A3869" s="18">
        <v>8057</v>
      </c>
      <c r="B3869" s="19"/>
      <c r="C3869" s="28" t="s">
        <v>683</v>
      </c>
      <c r="D3869" s="28" t="s">
        <v>24702</v>
      </c>
      <c r="E3869" s="22"/>
      <c r="F3869" s="22"/>
      <c r="G3869" s="22"/>
      <c r="H3869" s="23">
        <v>0</v>
      </c>
      <c r="I3869" s="22"/>
      <c r="J3869" s="23" t="s">
        <v>18202</v>
      </c>
      <c r="K3869" s="31">
        <v>43313</v>
      </c>
      <c r="L3869" s="23" t="s">
        <v>61</v>
      </c>
      <c r="M3869" s="22"/>
      <c r="N3869" s="22"/>
      <c r="O3869" s="22"/>
      <c r="P3869" s="24"/>
      <c r="Q3869" s="23" t="s">
        <v>18541</v>
      </c>
      <c r="R3869" s="22"/>
      <c r="S3869" s="33"/>
      <c r="T3869" s="26"/>
      <c r="U3869" s="26"/>
      <c r="V3869" s="22"/>
      <c r="W3869" s="27"/>
      <c r="X3869" s="8"/>
      <c r="Y3869" s="8"/>
      <c r="Z3869" s="8"/>
      <c r="AA3869" s="8"/>
      <c r="AB3869" s="8"/>
      <c r="AC3869" s="8"/>
      <c r="AD3869" s="8"/>
      <c r="AE3869" s="8"/>
      <c r="AF3869" s="8"/>
      <c r="AG3869" s="8"/>
      <c r="AH3869" s="8"/>
      <c r="AI3869" s="8"/>
      <c r="AJ3869" s="8"/>
      <c r="AK3869" s="8"/>
    </row>
    <row r="3870" spans="1:37" ht="409.6">
      <c r="A3870" s="18">
        <v>8058</v>
      </c>
      <c r="B3870" s="19"/>
      <c r="C3870" s="28" t="s">
        <v>24703</v>
      </c>
      <c r="D3870" s="21"/>
      <c r="E3870" s="22"/>
      <c r="F3870" s="22"/>
      <c r="G3870" s="22"/>
      <c r="H3870" s="23">
        <v>0</v>
      </c>
      <c r="I3870" s="22"/>
      <c r="J3870" s="23" t="s">
        <v>18202</v>
      </c>
      <c r="K3870" s="22"/>
      <c r="L3870" s="23" t="s">
        <v>15679</v>
      </c>
      <c r="M3870" s="23">
        <v>2017</v>
      </c>
      <c r="N3870" s="22"/>
      <c r="O3870" s="22"/>
      <c r="P3870" s="24"/>
      <c r="Q3870" s="23" t="s">
        <v>20</v>
      </c>
      <c r="R3870" s="23" t="s">
        <v>21</v>
      </c>
      <c r="S3870" s="25"/>
      <c r="T3870" s="26"/>
      <c r="U3870" s="26"/>
      <c r="V3870" s="22"/>
      <c r="W3870" s="27"/>
      <c r="X3870" s="8"/>
      <c r="Y3870" s="8"/>
      <c r="Z3870" s="8"/>
      <c r="AA3870" s="8"/>
      <c r="AB3870" s="8"/>
      <c r="AC3870" s="8"/>
      <c r="AD3870" s="8"/>
      <c r="AE3870" s="8"/>
      <c r="AF3870" s="8"/>
      <c r="AG3870" s="8"/>
      <c r="AH3870" s="8"/>
      <c r="AI3870" s="8"/>
      <c r="AJ3870" s="8"/>
      <c r="AK3870" s="8"/>
    </row>
    <row r="3871" spans="1:37" ht="375.75">
      <c r="A3871" s="18">
        <v>8059</v>
      </c>
      <c r="B3871" s="19"/>
      <c r="C3871" s="28" t="s">
        <v>24704</v>
      </c>
      <c r="D3871" s="21"/>
      <c r="E3871" s="22"/>
      <c r="F3871" s="22"/>
      <c r="G3871" s="22"/>
      <c r="H3871" s="23">
        <v>0</v>
      </c>
      <c r="I3871" s="22"/>
      <c r="J3871" s="23" t="s">
        <v>18202</v>
      </c>
      <c r="K3871" s="22"/>
      <c r="L3871" s="23" t="s">
        <v>21045</v>
      </c>
      <c r="M3871" s="23">
        <v>2017</v>
      </c>
      <c r="N3871" s="22"/>
      <c r="O3871" s="22"/>
      <c r="P3871" s="24"/>
      <c r="Q3871" s="23" t="s">
        <v>20</v>
      </c>
      <c r="R3871" s="23" t="s">
        <v>21</v>
      </c>
      <c r="S3871" s="25"/>
      <c r="T3871" s="26"/>
      <c r="U3871" s="26"/>
      <c r="V3871" s="22"/>
      <c r="W3871" s="27"/>
      <c r="X3871" s="8"/>
      <c r="Y3871" s="8"/>
      <c r="Z3871" s="8"/>
      <c r="AA3871" s="8"/>
      <c r="AB3871" s="8"/>
      <c r="AC3871" s="8"/>
      <c r="AD3871" s="8"/>
      <c r="AE3871" s="8"/>
      <c r="AF3871" s="8"/>
      <c r="AG3871" s="8"/>
      <c r="AH3871" s="8"/>
      <c r="AI3871" s="8"/>
      <c r="AJ3871" s="8"/>
      <c r="AK3871" s="8"/>
    </row>
    <row r="3872" spans="1:37" ht="409.6">
      <c r="A3872" s="18">
        <v>8060</v>
      </c>
      <c r="B3872" s="19"/>
      <c r="C3872" s="28" t="s">
        <v>24705</v>
      </c>
      <c r="D3872" s="21"/>
      <c r="E3872" s="22"/>
      <c r="F3872" s="22"/>
      <c r="G3872" s="22"/>
      <c r="H3872" s="23">
        <v>0</v>
      </c>
      <c r="I3872" s="22"/>
      <c r="J3872" s="23" t="s">
        <v>18202</v>
      </c>
      <c r="K3872" s="22"/>
      <c r="L3872" s="23" t="s">
        <v>15679</v>
      </c>
      <c r="M3872" s="23">
        <v>2017</v>
      </c>
      <c r="N3872" s="22"/>
      <c r="O3872" s="22"/>
      <c r="P3872" s="24"/>
      <c r="Q3872" s="23" t="s">
        <v>20</v>
      </c>
      <c r="R3872" s="23" t="s">
        <v>21</v>
      </c>
      <c r="S3872" s="25"/>
      <c r="T3872" s="26"/>
      <c r="U3872" s="26"/>
      <c r="V3872" s="22"/>
      <c r="W3872" s="27"/>
      <c r="X3872" s="8"/>
      <c r="Y3872" s="8"/>
      <c r="Z3872" s="8"/>
      <c r="AA3872" s="8"/>
      <c r="AB3872" s="8"/>
      <c r="AC3872" s="8"/>
      <c r="AD3872" s="8"/>
      <c r="AE3872" s="8"/>
      <c r="AF3872" s="8"/>
      <c r="AG3872" s="8"/>
      <c r="AH3872" s="8"/>
      <c r="AI3872" s="8"/>
      <c r="AJ3872" s="8"/>
      <c r="AK3872" s="8"/>
    </row>
    <row r="3873" spans="1:37" ht="409.6">
      <c r="A3873" s="18">
        <v>8061</v>
      </c>
      <c r="B3873" s="19"/>
      <c r="C3873" s="28" t="s">
        <v>24706</v>
      </c>
      <c r="D3873" s="21"/>
      <c r="E3873" s="22"/>
      <c r="F3873" s="22"/>
      <c r="G3873" s="22"/>
      <c r="H3873" s="23">
        <v>0</v>
      </c>
      <c r="I3873" s="22"/>
      <c r="J3873" s="23" t="s">
        <v>18202</v>
      </c>
      <c r="K3873" s="22"/>
      <c r="L3873" s="23" t="s">
        <v>15679</v>
      </c>
      <c r="M3873" s="23">
        <v>2017</v>
      </c>
      <c r="N3873" s="22"/>
      <c r="O3873" s="22"/>
      <c r="P3873" s="24"/>
      <c r="Q3873" s="23" t="s">
        <v>20</v>
      </c>
      <c r="R3873" s="23" t="s">
        <v>21</v>
      </c>
      <c r="S3873" s="25"/>
      <c r="T3873" s="26"/>
      <c r="U3873" s="26"/>
      <c r="V3873" s="22"/>
      <c r="W3873" s="27"/>
      <c r="X3873" s="8"/>
      <c r="Y3873" s="8"/>
      <c r="Z3873" s="8"/>
      <c r="AA3873" s="8"/>
      <c r="AB3873" s="8"/>
      <c r="AC3873" s="8"/>
      <c r="AD3873" s="8"/>
      <c r="AE3873" s="8"/>
      <c r="AF3873" s="8"/>
      <c r="AG3873" s="8"/>
      <c r="AH3873" s="8"/>
      <c r="AI3873" s="8"/>
      <c r="AJ3873" s="8"/>
      <c r="AK3873" s="8"/>
    </row>
    <row r="3874" spans="1:37" ht="405.75">
      <c r="A3874" s="18">
        <v>8062</v>
      </c>
      <c r="B3874" s="19"/>
      <c r="C3874" s="28" t="s">
        <v>24707</v>
      </c>
      <c r="D3874" s="21"/>
      <c r="E3874" s="22"/>
      <c r="F3874" s="22"/>
      <c r="G3874" s="22"/>
      <c r="H3874" s="23">
        <v>0</v>
      </c>
      <c r="I3874" s="22"/>
      <c r="J3874" s="23" t="s">
        <v>18202</v>
      </c>
      <c r="K3874" s="22"/>
      <c r="L3874" s="23" t="s">
        <v>21045</v>
      </c>
      <c r="M3874" s="23">
        <v>2017</v>
      </c>
      <c r="N3874" s="22"/>
      <c r="O3874" s="22"/>
      <c r="P3874" s="24"/>
      <c r="Q3874" s="23" t="s">
        <v>20</v>
      </c>
      <c r="R3874" s="23" t="s">
        <v>21</v>
      </c>
      <c r="S3874" s="25"/>
      <c r="T3874" s="26"/>
      <c r="U3874" s="26"/>
      <c r="V3874" s="22"/>
      <c r="W3874" s="27"/>
      <c r="X3874" s="8"/>
      <c r="Y3874" s="8"/>
      <c r="Z3874" s="8"/>
      <c r="AA3874" s="8"/>
      <c r="AB3874" s="8"/>
      <c r="AC3874" s="8"/>
      <c r="AD3874" s="8"/>
      <c r="AE3874" s="8"/>
      <c r="AF3874" s="8"/>
      <c r="AG3874" s="8"/>
      <c r="AH3874" s="8"/>
      <c r="AI3874" s="8"/>
      <c r="AJ3874" s="8"/>
      <c r="AK3874" s="8"/>
    </row>
    <row r="3875" spans="1:37" ht="409.6">
      <c r="A3875" s="18">
        <v>8063</v>
      </c>
      <c r="B3875" s="19"/>
      <c r="C3875" s="28" t="s">
        <v>24708</v>
      </c>
      <c r="D3875" s="21"/>
      <c r="E3875" s="22"/>
      <c r="F3875" s="22"/>
      <c r="G3875" s="22"/>
      <c r="H3875" s="23">
        <v>0</v>
      </c>
      <c r="I3875" s="22"/>
      <c r="J3875" s="23" t="s">
        <v>18202</v>
      </c>
      <c r="K3875" s="22"/>
      <c r="L3875" s="23" t="s">
        <v>21045</v>
      </c>
      <c r="M3875" s="23">
        <v>2017</v>
      </c>
      <c r="N3875" s="22"/>
      <c r="O3875" s="22"/>
      <c r="P3875" s="24"/>
      <c r="Q3875" s="23" t="s">
        <v>20</v>
      </c>
      <c r="R3875" s="23" t="s">
        <v>21</v>
      </c>
      <c r="S3875" s="25"/>
      <c r="T3875" s="26"/>
      <c r="U3875" s="26"/>
      <c r="V3875" s="22"/>
      <c r="W3875" s="27"/>
      <c r="X3875" s="8"/>
      <c r="Y3875" s="8"/>
      <c r="Z3875" s="8"/>
      <c r="AA3875" s="8"/>
      <c r="AB3875" s="8"/>
      <c r="AC3875" s="8"/>
      <c r="AD3875" s="8"/>
      <c r="AE3875" s="8"/>
      <c r="AF3875" s="8"/>
      <c r="AG3875" s="8"/>
      <c r="AH3875" s="8"/>
      <c r="AI3875" s="8"/>
      <c r="AJ3875" s="8"/>
      <c r="AK3875" s="8"/>
    </row>
    <row r="3876" spans="1:37" ht="409.6">
      <c r="A3876" s="18">
        <v>8064</v>
      </c>
      <c r="B3876" s="19"/>
      <c r="C3876" s="28" t="s">
        <v>24709</v>
      </c>
      <c r="D3876" s="21"/>
      <c r="E3876" s="22"/>
      <c r="F3876" s="22"/>
      <c r="G3876" s="22"/>
      <c r="H3876" s="23">
        <v>0</v>
      </c>
      <c r="I3876" s="22"/>
      <c r="J3876" s="23" t="s">
        <v>18202</v>
      </c>
      <c r="K3876" s="22"/>
      <c r="L3876" s="23" t="s">
        <v>15679</v>
      </c>
      <c r="M3876" s="23">
        <v>2017</v>
      </c>
      <c r="N3876" s="22"/>
      <c r="O3876" s="22"/>
      <c r="P3876" s="24"/>
      <c r="Q3876" s="23" t="s">
        <v>20</v>
      </c>
      <c r="R3876" s="23" t="s">
        <v>21</v>
      </c>
      <c r="S3876" s="25"/>
      <c r="T3876" s="26"/>
      <c r="U3876" s="26"/>
      <c r="V3876" s="22"/>
      <c r="W3876" s="27"/>
      <c r="X3876" s="8"/>
      <c r="Y3876" s="8"/>
      <c r="Z3876" s="8"/>
      <c r="AA3876" s="8"/>
      <c r="AB3876" s="8"/>
      <c r="AC3876" s="8"/>
      <c r="AD3876" s="8"/>
      <c r="AE3876" s="8"/>
      <c r="AF3876" s="8"/>
      <c r="AG3876" s="8"/>
      <c r="AH3876" s="8"/>
      <c r="AI3876" s="8"/>
      <c r="AJ3876" s="8"/>
      <c r="AK3876" s="8"/>
    </row>
    <row r="3877" spans="1:37" ht="409.6">
      <c r="A3877" s="18">
        <v>8065</v>
      </c>
      <c r="B3877" s="19"/>
      <c r="C3877" s="28" t="s">
        <v>24710</v>
      </c>
      <c r="D3877" s="28" t="s">
        <v>24711</v>
      </c>
      <c r="E3877" s="22"/>
      <c r="F3877" s="22"/>
      <c r="G3877" s="22"/>
      <c r="H3877" s="23">
        <v>0</v>
      </c>
      <c r="I3877" s="22"/>
      <c r="J3877" s="23" t="s">
        <v>18202</v>
      </c>
      <c r="K3877" s="31">
        <v>43313</v>
      </c>
      <c r="L3877" s="23" t="s">
        <v>61</v>
      </c>
      <c r="M3877" s="22"/>
      <c r="N3877" s="22"/>
      <c r="O3877" s="22"/>
      <c r="P3877" s="24"/>
      <c r="Q3877" s="23" t="s">
        <v>18541</v>
      </c>
      <c r="R3877" s="22"/>
      <c r="S3877" s="33"/>
      <c r="T3877" s="26"/>
      <c r="U3877" s="26"/>
      <c r="V3877" s="22"/>
      <c r="W3877" s="27"/>
      <c r="X3877" s="8"/>
      <c r="Y3877" s="8"/>
      <c r="Z3877" s="8"/>
      <c r="AA3877" s="8"/>
      <c r="AB3877" s="8"/>
      <c r="AC3877" s="8"/>
      <c r="AD3877" s="8"/>
      <c r="AE3877" s="8"/>
      <c r="AF3877" s="8"/>
      <c r="AG3877" s="8"/>
      <c r="AH3877" s="8"/>
      <c r="AI3877" s="8"/>
      <c r="AJ3877" s="8"/>
      <c r="AK3877" s="8"/>
    </row>
    <row r="3878" spans="1:37" ht="345.75">
      <c r="A3878" s="18">
        <v>8066</v>
      </c>
      <c r="B3878" s="19"/>
      <c r="C3878" s="28" t="s">
        <v>24710</v>
      </c>
      <c r="D3878" s="28" t="s">
        <v>24712</v>
      </c>
      <c r="E3878" s="22"/>
      <c r="F3878" s="22"/>
      <c r="G3878" s="22"/>
      <c r="H3878" s="23">
        <v>0</v>
      </c>
      <c r="I3878" s="22"/>
      <c r="J3878" s="23" t="s">
        <v>18202</v>
      </c>
      <c r="K3878" s="31">
        <v>43313</v>
      </c>
      <c r="L3878" s="23" t="s">
        <v>61</v>
      </c>
      <c r="M3878" s="22"/>
      <c r="N3878" s="22"/>
      <c r="O3878" s="22"/>
      <c r="P3878" s="24"/>
      <c r="Q3878" s="23" t="s">
        <v>18541</v>
      </c>
      <c r="R3878" s="22"/>
      <c r="S3878" s="33"/>
      <c r="T3878" s="26"/>
      <c r="U3878" s="26"/>
      <c r="V3878" s="22"/>
      <c r="W3878" s="27"/>
      <c r="X3878" s="8"/>
      <c r="Y3878" s="8"/>
      <c r="Z3878" s="8"/>
      <c r="AA3878" s="8"/>
      <c r="AB3878" s="8"/>
      <c r="AC3878" s="8"/>
      <c r="AD3878" s="8"/>
      <c r="AE3878" s="8"/>
      <c r="AF3878" s="8"/>
      <c r="AG3878" s="8"/>
      <c r="AH3878" s="8"/>
      <c r="AI3878" s="8"/>
      <c r="AJ3878" s="8"/>
      <c r="AK3878" s="8"/>
    </row>
    <row r="3879" spans="1:37" ht="409.6">
      <c r="A3879" s="18">
        <v>8068</v>
      </c>
      <c r="B3879" s="19"/>
      <c r="C3879" s="28" t="s">
        <v>24713</v>
      </c>
      <c r="D3879" s="21"/>
      <c r="E3879" s="22"/>
      <c r="F3879" s="22"/>
      <c r="G3879" s="22"/>
      <c r="H3879" s="23">
        <v>0</v>
      </c>
      <c r="I3879" s="22"/>
      <c r="J3879" s="23" t="s">
        <v>18202</v>
      </c>
      <c r="K3879" s="22"/>
      <c r="L3879" s="23" t="s">
        <v>22554</v>
      </c>
      <c r="M3879" s="23">
        <v>2017</v>
      </c>
      <c r="N3879" s="22"/>
      <c r="O3879" s="22"/>
      <c r="P3879" s="24"/>
      <c r="Q3879" s="23" t="s">
        <v>20</v>
      </c>
      <c r="R3879" s="23" t="s">
        <v>21</v>
      </c>
      <c r="S3879" s="25"/>
      <c r="T3879" s="26"/>
      <c r="U3879" s="26"/>
      <c r="V3879" s="22"/>
      <c r="W3879" s="27"/>
      <c r="X3879" s="8"/>
      <c r="Y3879" s="8"/>
      <c r="Z3879" s="8"/>
      <c r="AA3879" s="8"/>
      <c r="AB3879" s="8"/>
      <c r="AC3879" s="8"/>
      <c r="AD3879" s="8"/>
      <c r="AE3879" s="8"/>
      <c r="AF3879" s="8"/>
      <c r="AG3879" s="8"/>
      <c r="AH3879" s="8"/>
      <c r="AI3879" s="8"/>
      <c r="AJ3879" s="8"/>
      <c r="AK3879" s="8"/>
    </row>
    <row r="3880" spans="1:37" ht="409.6">
      <c r="A3880" s="18">
        <v>8069</v>
      </c>
      <c r="B3880" s="19"/>
      <c r="C3880" s="28" t="s">
        <v>24714</v>
      </c>
      <c r="D3880" s="21"/>
      <c r="E3880" s="22"/>
      <c r="F3880" s="22"/>
      <c r="G3880" s="22"/>
      <c r="H3880" s="23">
        <v>0</v>
      </c>
      <c r="I3880" s="22"/>
      <c r="J3880" s="23" t="s">
        <v>18202</v>
      </c>
      <c r="K3880" s="22"/>
      <c r="L3880" s="23" t="s">
        <v>21045</v>
      </c>
      <c r="M3880" s="23">
        <v>2017</v>
      </c>
      <c r="N3880" s="22"/>
      <c r="O3880" s="22"/>
      <c r="P3880" s="24"/>
      <c r="Q3880" s="23" t="s">
        <v>20</v>
      </c>
      <c r="R3880" s="23" t="s">
        <v>21</v>
      </c>
      <c r="S3880" s="25"/>
      <c r="T3880" s="26"/>
      <c r="U3880" s="26"/>
      <c r="V3880" s="22"/>
      <c r="W3880" s="27"/>
      <c r="X3880" s="8"/>
      <c r="Y3880" s="8"/>
      <c r="Z3880" s="8"/>
      <c r="AA3880" s="8"/>
      <c r="AB3880" s="8"/>
      <c r="AC3880" s="8"/>
      <c r="AD3880" s="8"/>
      <c r="AE3880" s="8"/>
      <c r="AF3880" s="8"/>
      <c r="AG3880" s="8"/>
      <c r="AH3880" s="8"/>
      <c r="AI3880" s="8"/>
      <c r="AJ3880" s="8"/>
      <c r="AK3880" s="8"/>
    </row>
    <row r="3881" spans="1:37" ht="346.5">
      <c r="A3881" s="18">
        <v>8070</v>
      </c>
      <c r="B3881" s="19"/>
      <c r="C3881" s="20" t="s">
        <v>24715</v>
      </c>
      <c r="D3881" s="21"/>
      <c r="E3881" s="22"/>
      <c r="F3881" s="22"/>
      <c r="G3881" s="22"/>
      <c r="H3881" s="23">
        <v>0</v>
      </c>
      <c r="I3881" s="22"/>
      <c r="J3881" s="23" t="s">
        <v>18202</v>
      </c>
      <c r="K3881" s="22"/>
      <c r="L3881" s="23" t="s">
        <v>21045</v>
      </c>
      <c r="M3881" s="22"/>
      <c r="N3881" s="22"/>
      <c r="O3881" s="22"/>
      <c r="P3881" s="24"/>
      <c r="Q3881" s="23" t="s">
        <v>20</v>
      </c>
      <c r="R3881" s="22"/>
      <c r="S3881" s="25"/>
      <c r="T3881" s="26"/>
      <c r="U3881" s="26"/>
      <c r="V3881" s="22"/>
      <c r="W3881" s="27"/>
      <c r="X3881" s="8"/>
      <c r="Y3881" s="8"/>
      <c r="Z3881" s="8"/>
      <c r="AA3881" s="8"/>
      <c r="AB3881" s="8"/>
      <c r="AC3881" s="8"/>
      <c r="AD3881" s="8"/>
      <c r="AE3881" s="8"/>
      <c r="AF3881" s="8"/>
      <c r="AG3881" s="8"/>
      <c r="AH3881" s="8"/>
      <c r="AI3881" s="8"/>
      <c r="AJ3881" s="8"/>
      <c r="AK3881" s="8"/>
    </row>
    <row r="3882" spans="1:37" ht="90.75">
      <c r="A3882" s="18">
        <v>8071</v>
      </c>
      <c r="B3882" s="19"/>
      <c r="C3882" s="28" t="s">
        <v>24716</v>
      </c>
      <c r="D3882" s="28" t="s">
        <v>24717</v>
      </c>
      <c r="E3882" s="22"/>
      <c r="F3882" s="23" t="s">
        <v>415</v>
      </c>
      <c r="G3882" s="22"/>
      <c r="H3882" s="23">
        <v>0</v>
      </c>
      <c r="I3882" s="22"/>
      <c r="J3882" s="23" t="s">
        <v>18202</v>
      </c>
      <c r="K3882" s="22"/>
      <c r="L3882" s="23" t="s">
        <v>18367</v>
      </c>
      <c r="M3882" s="22"/>
      <c r="N3882" s="22"/>
      <c r="O3882" s="22"/>
      <c r="P3882" s="24"/>
      <c r="Q3882" s="23" t="s">
        <v>36</v>
      </c>
      <c r="R3882" s="23" t="s">
        <v>37</v>
      </c>
      <c r="S3882" s="25"/>
      <c r="T3882" s="26"/>
      <c r="U3882" s="26"/>
      <c r="V3882" s="22"/>
      <c r="W3882" s="27"/>
      <c r="X3882" s="8"/>
      <c r="Y3882" s="8"/>
      <c r="Z3882" s="8"/>
      <c r="AA3882" s="8"/>
      <c r="AB3882" s="8"/>
      <c r="AC3882" s="8"/>
      <c r="AD3882" s="8"/>
      <c r="AE3882" s="8"/>
      <c r="AF3882" s="8"/>
      <c r="AG3882" s="8"/>
      <c r="AH3882" s="8"/>
      <c r="AI3882" s="8"/>
      <c r="AJ3882" s="8"/>
      <c r="AK3882" s="8"/>
    </row>
    <row r="3883" spans="1:37" ht="210.75">
      <c r="A3883" s="18">
        <v>8072</v>
      </c>
      <c r="B3883" s="19"/>
      <c r="C3883" s="28" t="s">
        <v>12366</v>
      </c>
      <c r="D3883" s="28" t="s">
        <v>24718</v>
      </c>
      <c r="E3883" s="22"/>
      <c r="F3883" s="22"/>
      <c r="G3883" s="22"/>
      <c r="H3883" s="23">
        <v>0</v>
      </c>
      <c r="I3883" s="22"/>
      <c r="J3883" s="23" t="s">
        <v>18202</v>
      </c>
      <c r="K3883" s="31">
        <v>43313</v>
      </c>
      <c r="L3883" s="23" t="s">
        <v>61</v>
      </c>
      <c r="M3883" s="22"/>
      <c r="N3883" s="22"/>
      <c r="O3883" s="22"/>
      <c r="P3883" s="24"/>
      <c r="Q3883" s="23" t="s">
        <v>18541</v>
      </c>
      <c r="R3883" s="22"/>
      <c r="S3883" s="33"/>
      <c r="T3883" s="26"/>
      <c r="U3883" s="26"/>
      <c r="V3883" s="22"/>
      <c r="W3883" s="27"/>
      <c r="X3883" s="8"/>
      <c r="Y3883" s="8"/>
      <c r="Z3883" s="8"/>
      <c r="AA3883" s="8"/>
      <c r="AB3883" s="8"/>
      <c r="AC3883" s="8"/>
      <c r="AD3883" s="8"/>
      <c r="AE3883" s="8"/>
      <c r="AF3883" s="8"/>
      <c r="AG3883" s="8"/>
      <c r="AH3883" s="8"/>
      <c r="AI3883" s="8"/>
      <c r="AJ3883" s="8"/>
      <c r="AK3883" s="8"/>
    </row>
    <row r="3884" spans="1:37" ht="300.75">
      <c r="A3884" s="18">
        <v>8073</v>
      </c>
      <c r="B3884" s="19"/>
      <c r="C3884" s="28" t="s">
        <v>2184</v>
      </c>
      <c r="D3884" s="28" t="s">
        <v>24719</v>
      </c>
      <c r="E3884" s="22"/>
      <c r="F3884" s="22"/>
      <c r="G3884" s="22"/>
      <c r="H3884" s="23">
        <v>0</v>
      </c>
      <c r="I3884" s="22"/>
      <c r="J3884" s="23" t="s">
        <v>18202</v>
      </c>
      <c r="K3884" s="31">
        <v>43313</v>
      </c>
      <c r="L3884" s="23" t="s">
        <v>61</v>
      </c>
      <c r="M3884" s="22"/>
      <c r="N3884" s="22"/>
      <c r="O3884" s="22"/>
      <c r="P3884" s="24"/>
      <c r="Q3884" s="23" t="s">
        <v>18541</v>
      </c>
      <c r="R3884" s="22"/>
      <c r="S3884" s="33"/>
      <c r="T3884" s="26"/>
      <c r="U3884" s="26"/>
      <c r="V3884" s="22"/>
      <c r="W3884" s="27"/>
      <c r="X3884" s="8"/>
      <c r="Y3884" s="8"/>
      <c r="Z3884" s="8"/>
      <c r="AA3884" s="8"/>
      <c r="AB3884" s="8"/>
      <c r="AC3884" s="8"/>
      <c r="AD3884" s="8"/>
      <c r="AE3884" s="8"/>
      <c r="AF3884" s="8"/>
      <c r="AG3884" s="8"/>
      <c r="AH3884" s="8"/>
      <c r="AI3884" s="8"/>
      <c r="AJ3884" s="8"/>
      <c r="AK3884" s="8"/>
    </row>
    <row r="3885" spans="1:37" ht="255.75">
      <c r="A3885" s="18">
        <v>8074</v>
      </c>
      <c r="B3885" s="19"/>
      <c r="C3885" s="28" t="s">
        <v>2184</v>
      </c>
      <c r="D3885" s="28" t="s">
        <v>24720</v>
      </c>
      <c r="E3885" s="22"/>
      <c r="F3885" s="22"/>
      <c r="G3885" s="22"/>
      <c r="H3885" s="23">
        <v>0</v>
      </c>
      <c r="I3885" s="22"/>
      <c r="J3885" s="23" t="s">
        <v>18202</v>
      </c>
      <c r="K3885" s="31">
        <v>43313</v>
      </c>
      <c r="L3885" s="23" t="s">
        <v>61</v>
      </c>
      <c r="M3885" s="22"/>
      <c r="N3885" s="22"/>
      <c r="O3885" s="22"/>
      <c r="P3885" s="24"/>
      <c r="Q3885" s="23" t="s">
        <v>18541</v>
      </c>
      <c r="R3885" s="22"/>
      <c r="S3885" s="33"/>
      <c r="T3885" s="26"/>
      <c r="U3885" s="26"/>
      <c r="V3885" s="22"/>
      <c r="W3885" s="27"/>
      <c r="X3885" s="8"/>
      <c r="Y3885" s="8"/>
      <c r="Z3885" s="8"/>
      <c r="AA3885" s="8"/>
      <c r="AB3885" s="8"/>
      <c r="AC3885" s="8"/>
      <c r="AD3885" s="8"/>
      <c r="AE3885" s="8"/>
      <c r="AF3885" s="8"/>
      <c r="AG3885" s="8"/>
      <c r="AH3885" s="8"/>
      <c r="AI3885" s="8"/>
      <c r="AJ3885" s="8"/>
      <c r="AK3885" s="8"/>
    </row>
    <row r="3886" spans="1:37" ht="285.75">
      <c r="A3886" s="18">
        <v>8077</v>
      </c>
      <c r="B3886" s="19"/>
      <c r="C3886" s="28" t="s">
        <v>24721</v>
      </c>
      <c r="D3886" s="28" t="s">
        <v>24722</v>
      </c>
      <c r="E3886" s="22"/>
      <c r="F3886" s="22"/>
      <c r="G3886" s="22"/>
      <c r="H3886" s="23">
        <v>0</v>
      </c>
      <c r="I3886" s="22"/>
      <c r="J3886" s="23" t="s">
        <v>18202</v>
      </c>
      <c r="K3886" s="23" t="s">
        <v>18203</v>
      </c>
      <c r="L3886" s="23" t="s">
        <v>61</v>
      </c>
      <c r="M3886" s="22"/>
      <c r="N3886" s="22"/>
      <c r="O3886" s="22"/>
      <c r="P3886" s="24"/>
      <c r="Q3886" s="23" t="s">
        <v>99</v>
      </c>
      <c r="R3886" s="23" t="s">
        <v>179</v>
      </c>
      <c r="S3886" s="25"/>
      <c r="T3886" s="26"/>
      <c r="U3886" s="26"/>
      <c r="V3886" s="22"/>
      <c r="W3886" s="27"/>
      <c r="X3886" s="8"/>
      <c r="Y3886" s="8"/>
      <c r="Z3886" s="8"/>
      <c r="AA3886" s="8"/>
      <c r="AB3886" s="8"/>
      <c r="AC3886" s="8"/>
      <c r="AD3886" s="8"/>
      <c r="AE3886" s="8"/>
      <c r="AF3886" s="8"/>
      <c r="AG3886" s="8"/>
      <c r="AH3886" s="8"/>
      <c r="AI3886" s="8"/>
      <c r="AJ3886" s="8"/>
      <c r="AK3886" s="8"/>
    </row>
    <row r="3887" spans="1:37" ht="330.75">
      <c r="A3887" s="18">
        <v>8078</v>
      </c>
      <c r="B3887" s="19"/>
      <c r="C3887" s="28" t="s">
        <v>24723</v>
      </c>
      <c r="D3887" s="28" t="s">
        <v>24724</v>
      </c>
      <c r="E3887" s="22"/>
      <c r="F3887" s="22"/>
      <c r="G3887" s="22"/>
      <c r="H3887" s="23">
        <v>0</v>
      </c>
      <c r="I3887" s="22"/>
      <c r="J3887" s="23" t="s">
        <v>18202</v>
      </c>
      <c r="K3887" s="23" t="s">
        <v>18203</v>
      </c>
      <c r="L3887" s="23" t="s">
        <v>61</v>
      </c>
      <c r="M3887" s="22"/>
      <c r="N3887" s="22"/>
      <c r="O3887" s="22"/>
      <c r="P3887" s="24"/>
      <c r="Q3887" s="23" t="s">
        <v>99</v>
      </c>
      <c r="R3887" s="23" t="s">
        <v>179</v>
      </c>
      <c r="S3887" s="25"/>
      <c r="T3887" s="26"/>
      <c r="U3887" s="26"/>
      <c r="V3887" s="22"/>
      <c r="W3887" s="27"/>
      <c r="X3887" s="8"/>
      <c r="Y3887" s="8"/>
      <c r="Z3887" s="8"/>
      <c r="AA3887" s="8"/>
      <c r="AB3887" s="8"/>
      <c r="AC3887" s="8"/>
      <c r="AD3887" s="8"/>
      <c r="AE3887" s="8"/>
      <c r="AF3887" s="8"/>
      <c r="AG3887" s="8"/>
      <c r="AH3887" s="8"/>
      <c r="AI3887" s="8"/>
      <c r="AJ3887" s="8"/>
      <c r="AK3887" s="8"/>
    </row>
    <row r="3888" spans="1:37" ht="150.75">
      <c r="A3888" s="18">
        <v>8080</v>
      </c>
      <c r="B3888" s="19"/>
      <c r="C3888" s="28" t="s">
        <v>14084</v>
      </c>
      <c r="D3888" s="28" t="s">
        <v>24725</v>
      </c>
      <c r="E3888" s="22"/>
      <c r="F3888" s="22"/>
      <c r="G3888" s="22"/>
      <c r="H3888" s="23">
        <v>0</v>
      </c>
      <c r="I3888" s="22"/>
      <c r="J3888" s="23" t="s">
        <v>18202</v>
      </c>
      <c r="K3888" s="22"/>
      <c r="L3888" s="23" t="s">
        <v>2053</v>
      </c>
      <c r="M3888" s="22"/>
      <c r="N3888" s="22"/>
      <c r="O3888" s="22"/>
      <c r="P3888" s="24"/>
      <c r="Q3888" s="23" t="s">
        <v>29</v>
      </c>
      <c r="R3888" s="23" t="s">
        <v>30</v>
      </c>
      <c r="S3888" s="25"/>
      <c r="T3888" s="26"/>
      <c r="U3888" s="26"/>
      <c r="V3888" s="22"/>
      <c r="W3888" s="27"/>
      <c r="X3888" s="8"/>
      <c r="Y3888" s="8"/>
      <c r="Z3888" s="8"/>
      <c r="AA3888" s="8"/>
      <c r="AB3888" s="8"/>
      <c r="AC3888" s="8"/>
      <c r="AD3888" s="8"/>
      <c r="AE3888" s="8"/>
      <c r="AF3888" s="8"/>
      <c r="AG3888" s="8"/>
      <c r="AH3888" s="8"/>
      <c r="AI3888" s="8"/>
      <c r="AJ3888" s="8"/>
      <c r="AK3888" s="8"/>
    </row>
    <row r="3889" spans="1:37" ht="90.75">
      <c r="A3889" s="18">
        <v>8083</v>
      </c>
      <c r="B3889" s="19"/>
      <c r="C3889" s="28" t="s">
        <v>24726</v>
      </c>
      <c r="D3889" s="28" t="s">
        <v>21095</v>
      </c>
      <c r="E3889" s="22"/>
      <c r="F3889" s="22"/>
      <c r="G3889" s="22"/>
      <c r="H3889" s="23">
        <v>0</v>
      </c>
      <c r="I3889" s="22"/>
      <c r="J3889" s="23" t="s">
        <v>18202</v>
      </c>
      <c r="K3889" s="22"/>
      <c r="L3889" s="23" t="s">
        <v>2053</v>
      </c>
      <c r="M3889" s="22"/>
      <c r="N3889" s="22"/>
      <c r="O3889" s="22"/>
      <c r="P3889" s="24"/>
      <c r="Q3889" s="23" t="s">
        <v>29</v>
      </c>
      <c r="R3889" s="23" t="s">
        <v>30</v>
      </c>
      <c r="S3889" s="25"/>
      <c r="T3889" s="26"/>
      <c r="U3889" s="26"/>
      <c r="V3889" s="22"/>
      <c r="W3889" s="27"/>
      <c r="X3889" s="8"/>
      <c r="Y3889" s="8"/>
      <c r="Z3889" s="8"/>
      <c r="AA3889" s="8"/>
      <c r="AB3889" s="8"/>
      <c r="AC3889" s="8"/>
      <c r="AD3889" s="8"/>
      <c r="AE3889" s="8"/>
      <c r="AF3889" s="8"/>
      <c r="AG3889" s="8"/>
      <c r="AH3889" s="8"/>
      <c r="AI3889" s="8"/>
      <c r="AJ3889" s="8"/>
      <c r="AK3889" s="8"/>
    </row>
    <row r="3890" spans="1:37" ht="195.75">
      <c r="A3890" s="18">
        <v>8085</v>
      </c>
      <c r="B3890" s="19"/>
      <c r="C3890" s="28" t="s">
        <v>14092</v>
      </c>
      <c r="D3890" s="28" t="s">
        <v>24727</v>
      </c>
      <c r="E3890" s="22"/>
      <c r="F3890" s="22"/>
      <c r="G3890" s="22"/>
      <c r="H3890" s="23">
        <v>0</v>
      </c>
      <c r="I3890" s="22"/>
      <c r="J3890" s="23" t="s">
        <v>18202</v>
      </c>
      <c r="K3890" s="22"/>
      <c r="L3890" s="23" t="s">
        <v>18367</v>
      </c>
      <c r="M3890" s="22"/>
      <c r="N3890" s="22"/>
      <c r="O3890" s="22"/>
      <c r="P3890" s="24"/>
      <c r="Q3890" s="23" t="s">
        <v>36</v>
      </c>
      <c r="R3890" s="23" t="s">
        <v>37</v>
      </c>
      <c r="S3890" s="25"/>
      <c r="T3890" s="26"/>
      <c r="U3890" s="26"/>
      <c r="V3890" s="22"/>
      <c r="W3890" s="27"/>
      <c r="X3890" s="8"/>
      <c r="Y3890" s="8"/>
      <c r="Z3890" s="8"/>
      <c r="AA3890" s="8"/>
      <c r="AB3890" s="8"/>
      <c r="AC3890" s="8"/>
      <c r="AD3890" s="8"/>
      <c r="AE3890" s="8"/>
      <c r="AF3890" s="8"/>
      <c r="AG3890" s="8"/>
      <c r="AH3890" s="8"/>
      <c r="AI3890" s="8"/>
      <c r="AJ3890" s="8"/>
      <c r="AK3890" s="8"/>
    </row>
    <row r="3891" spans="1:37" ht="165.75">
      <c r="A3891" s="18">
        <v>8086</v>
      </c>
      <c r="B3891" s="19"/>
      <c r="C3891" s="28" t="s">
        <v>14092</v>
      </c>
      <c r="D3891" s="28" t="s">
        <v>24728</v>
      </c>
      <c r="E3891" s="22"/>
      <c r="F3891" s="22"/>
      <c r="G3891" s="22"/>
      <c r="H3891" s="23">
        <v>0</v>
      </c>
      <c r="I3891" s="22"/>
      <c r="J3891" s="23" t="s">
        <v>18202</v>
      </c>
      <c r="K3891" s="22"/>
      <c r="L3891" s="23" t="s">
        <v>18367</v>
      </c>
      <c r="M3891" s="22"/>
      <c r="N3891" s="22"/>
      <c r="O3891" s="22"/>
      <c r="P3891" s="24"/>
      <c r="Q3891" s="23" t="s">
        <v>36</v>
      </c>
      <c r="R3891" s="23" t="s">
        <v>37</v>
      </c>
      <c r="S3891" s="25"/>
      <c r="T3891" s="26"/>
      <c r="U3891" s="26"/>
      <c r="V3891" s="22"/>
      <c r="W3891" s="27"/>
      <c r="X3891" s="8"/>
      <c r="Y3891" s="8"/>
      <c r="Z3891" s="8"/>
      <c r="AA3891" s="8"/>
      <c r="AB3891" s="8"/>
      <c r="AC3891" s="8"/>
      <c r="AD3891" s="8"/>
      <c r="AE3891" s="8"/>
      <c r="AF3891" s="8"/>
      <c r="AG3891" s="8"/>
      <c r="AH3891" s="8"/>
      <c r="AI3891" s="8"/>
      <c r="AJ3891" s="8"/>
      <c r="AK3891" s="8"/>
    </row>
    <row r="3892" spans="1:37" ht="195.75">
      <c r="A3892" s="18">
        <v>8115</v>
      </c>
      <c r="B3892" s="19"/>
      <c r="C3892" s="28" t="s">
        <v>24729</v>
      </c>
      <c r="D3892" s="28" t="s">
        <v>24730</v>
      </c>
      <c r="E3892" s="22"/>
      <c r="F3892" s="23" t="s">
        <v>415</v>
      </c>
      <c r="G3892" s="22"/>
      <c r="H3892" s="23">
        <v>0</v>
      </c>
      <c r="I3892" s="22"/>
      <c r="J3892" s="23" t="s">
        <v>18202</v>
      </c>
      <c r="K3892" s="22"/>
      <c r="L3892" s="23" t="s">
        <v>18367</v>
      </c>
      <c r="M3892" s="22"/>
      <c r="N3892" s="22"/>
      <c r="O3892" s="22"/>
      <c r="P3892" s="24"/>
      <c r="Q3892" s="23" t="s">
        <v>36</v>
      </c>
      <c r="R3892" s="23" t="s">
        <v>37</v>
      </c>
      <c r="S3892" s="25"/>
      <c r="T3892" s="26"/>
      <c r="U3892" s="26"/>
      <c r="V3892" s="22"/>
      <c r="W3892" s="27"/>
      <c r="X3892" s="8"/>
      <c r="Y3892" s="8"/>
      <c r="Z3892" s="8"/>
      <c r="AA3892" s="8"/>
      <c r="AB3892" s="8"/>
      <c r="AC3892" s="8"/>
      <c r="AD3892" s="8"/>
      <c r="AE3892" s="8"/>
      <c r="AF3892" s="8"/>
      <c r="AG3892" s="8"/>
      <c r="AH3892" s="8"/>
      <c r="AI3892" s="8"/>
      <c r="AJ3892" s="8"/>
      <c r="AK3892" s="8"/>
    </row>
    <row r="3893" spans="1:37" ht="120.75">
      <c r="A3893" s="18">
        <v>8118</v>
      </c>
      <c r="B3893" s="30" t="s">
        <v>18914</v>
      </c>
      <c r="C3893" s="28" t="s">
        <v>24731</v>
      </c>
      <c r="D3893" s="28" t="s">
        <v>24732</v>
      </c>
      <c r="E3893" s="22"/>
      <c r="F3893" s="23" t="s">
        <v>50</v>
      </c>
      <c r="G3893" s="22"/>
      <c r="H3893" s="23">
        <v>0</v>
      </c>
      <c r="I3893" s="22"/>
      <c r="J3893" s="23" t="s">
        <v>18202</v>
      </c>
      <c r="K3893" s="23" t="s">
        <v>18203</v>
      </c>
      <c r="L3893" s="23" t="s">
        <v>35</v>
      </c>
      <c r="M3893" s="22"/>
      <c r="N3893" s="22"/>
      <c r="O3893" s="23" t="s">
        <v>24733</v>
      </c>
      <c r="P3893" s="24"/>
      <c r="Q3893" s="23" t="s">
        <v>99</v>
      </c>
      <c r="R3893" s="23" t="s">
        <v>10886</v>
      </c>
      <c r="S3893" s="25"/>
      <c r="T3893" s="26"/>
      <c r="U3893" s="26"/>
      <c r="V3893" s="22"/>
      <c r="W3893" s="27"/>
      <c r="X3893" s="8"/>
      <c r="Y3893" s="8"/>
      <c r="Z3893" s="8"/>
      <c r="AA3893" s="8"/>
      <c r="AB3893" s="8"/>
      <c r="AC3893" s="8"/>
      <c r="AD3893" s="8"/>
      <c r="AE3893" s="8"/>
      <c r="AF3893" s="8"/>
      <c r="AG3893" s="8"/>
      <c r="AH3893" s="8"/>
      <c r="AI3893" s="8"/>
      <c r="AJ3893" s="8"/>
      <c r="AK3893" s="8"/>
    </row>
    <row r="3894" spans="1:37" ht="225.75">
      <c r="A3894" s="18">
        <v>8123</v>
      </c>
      <c r="B3894" s="19"/>
      <c r="C3894" s="28" t="s">
        <v>24734</v>
      </c>
      <c r="D3894" s="28" t="s">
        <v>24735</v>
      </c>
      <c r="E3894" s="22"/>
      <c r="F3894" s="23" t="s">
        <v>1628</v>
      </c>
      <c r="G3894" s="22"/>
      <c r="H3894" s="23">
        <v>0</v>
      </c>
      <c r="I3894" s="22"/>
      <c r="J3894" s="23" t="s">
        <v>18202</v>
      </c>
      <c r="K3894" s="22"/>
      <c r="L3894" s="23" t="s">
        <v>18367</v>
      </c>
      <c r="M3894" s="22"/>
      <c r="N3894" s="22"/>
      <c r="O3894" s="22"/>
      <c r="P3894" s="24"/>
      <c r="Q3894" s="23" t="s">
        <v>36</v>
      </c>
      <c r="R3894" s="23" t="s">
        <v>37</v>
      </c>
      <c r="S3894" s="25"/>
      <c r="T3894" s="26"/>
      <c r="U3894" s="26"/>
      <c r="V3894" s="22"/>
      <c r="W3894" s="27"/>
      <c r="X3894" s="8"/>
      <c r="Y3894" s="8"/>
      <c r="Z3894" s="8"/>
      <c r="AA3894" s="8"/>
      <c r="AB3894" s="8"/>
      <c r="AC3894" s="8"/>
      <c r="AD3894" s="8"/>
      <c r="AE3894" s="8"/>
      <c r="AF3894" s="8"/>
      <c r="AG3894" s="8"/>
      <c r="AH3894" s="8"/>
      <c r="AI3894" s="8"/>
      <c r="AJ3894" s="8"/>
      <c r="AK3894" s="8"/>
    </row>
    <row r="3895" spans="1:37" ht="240.75">
      <c r="A3895" s="18">
        <v>8124</v>
      </c>
      <c r="B3895" s="19"/>
      <c r="C3895" s="28" t="s">
        <v>24734</v>
      </c>
      <c r="D3895" s="28" t="s">
        <v>24736</v>
      </c>
      <c r="E3895" s="22"/>
      <c r="F3895" s="23" t="s">
        <v>1628</v>
      </c>
      <c r="G3895" s="22"/>
      <c r="H3895" s="23">
        <v>0</v>
      </c>
      <c r="I3895" s="22"/>
      <c r="J3895" s="23" t="s">
        <v>18202</v>
      </c>
      <c r="K3895" s="22"/>
      <c r="L3895" s="23" t="s">
        <v>18367</v>
      </c>
      <c r="M3895" s="22"/>
      <c r="N3895" s="22"/>
      <c r="O3895" s="22"/>
      <c r="P3895" s="24"/>
      <c r="Q3895" s="23" t="s">
        <v>36</v>
      </c>
      <c r="R3895" s="23" t="s">
        <v>37</v>
      </c>
      <c r="S3895" s="25"/>
      <c r="T3895" s="26"/>
      <c r="U3895" s="26"/>
      <c r="V3895" s="22"/>
      <c r="W3895" s="27"/>
      <c r="X3895" s="8"/>
      <c r="Y3895" s="8"/>
      <c r="Z3895" s="8"/>
      <c r="AA3895" s="8"/>
      <c r="AB3895" s="8"/>
      <c r="AC3895" s="8"/>
      <c r="AD3895" s="8"/>
      <c r="AE3895" s="8"/>
      <c r="AF3895" s="8"/>
      <c r="AG3895" s="8"/>
      <c r="AH3895" s="8"/>
      <c r="AI3895" s="8"/>
      <c r="AJ3895" s="8"/>
      <c r="AK3895" s="8"/>
    </row>
    <row r="3896" spans="1:37" ht="195.75">
      <c r="A3896" s="18">
        <v>8125</v>
      </c>
      <c r="B3896" s="19"/>
      <c r="C3896" s="28" t="s">
        <v>24737</v>
      </c>
      <c r="D3896" s="28" t="s">
        <v>24738</v>
      </c>
      <c r="E3896" s="22"/>
      <c r="F3896" s="22"/>
      <c r="G3896" s="22"/>
      <c r="H3896" s="23">
        <v>0</v>
      </c>
      <c r="I3896" s="22"/>
      <c r="J3896" s="23" t="s">
        <v>18202</v>
      </c>
      <c r="K3896" s="22"/>
      <c r="L3896" s="23" t="s">
        <v>18367</v>
      </c>
      <c r="M3896" s="22"/>
      <c r="N3896" s="22"/>
      <c r="O3896" s="22"/>
      <c r="P3896" s="24"/>
      <c r="Q3896" s="23" t="s">
        <v>36</v>
      </c>
      <c r="R3896" s="23" t="s">
        <v>37</v>
      </c>
      <c r="S3896" s="25"/>
      <c r="T3896" s="26"/>
      <c r="U3896" s="26"/>
      <c r="V3896" s="22"/>
      <c r="W3896" s="27"/>
      <c r="X3896" s="8"/>
      <c r="Y3896" s="8"/>
      <c r="Z3896" s="8"/>
      <c r="AA3896" s="8"/>
      <c r="AB3896" s="8"/>
      <c r="AC3896" s="8"/>
      <c r="AD3896" s="8"/>
      <c r="AE3896" s="8"/>
      <c r="AF3896" s="8"/>
      <c r="AG3896" s="8"/>
      <c r="AH3896" s="8"/>
      <c r="AI3896" s="8"/>
      <c r="AJ3896" s="8"/>
      <c r="AK3896" s="8"/>
    </row>
    <row r="3897" spans="1:37" ht="409.6">
      <c r="A3897" s="18">
        <v>8130</v>
      </c>
      <c r="B3897" s="19"/>
      <c r="C3897" s="28" t="s">
        <v>24739</v>
      </c>
      <c r="D3897" s="21"/>
      <c r="E3897" s="22"/>
      <c r="F3897" s="22"/>
      <c r="G3897" s="22"/>
      <c r="H3897" s="23">
        <v>0</v>
      </c>
      <c r="I3897" s="22"/>
      <c r="J3897" s="23" t="s">
        <v>18202</v>
      </c>
      <c r="K3897" s="22"/>
      <c r="L3897" s="23" t="s">
        <v>22554</v>
      </c>
      <c r="M3897" s="23">
        <v>2017</v>
      </c>
      <c r="N3897" s="22"/>
      <c r="O3897" s="22"/>
      <c r="P3897" s="24"/>
      <c r="Q3897" s="23" t="s">
        <v>20</v>
      </c>
      <c r="R3897" s="23" t="s">
        <v>21</v>
      </c>
      <c r="S3897" s="25"/>
      <c r="T3897" s="26"/>
      <c r="U3897" s="26"/>
      <c r="V3897" s="22"/>
      <c r="W3897" s="27"/>
      <c r="X3897" s="8"/>
      <c r="Y3897" s="8"/>
      <c r="Z3897" s="8"/>
      <c r="AA3897" s="8"/>
      <c r="AB3897" s="8"/>
      <c r="AC3897" s="8"/>
      <c r="AD3897" s="8"/>
      <c r="AE3897" s="8"/>
      <c r="AF3897" s="8"/>
      <c r="AG3897" s="8"/>
      <c r="AH3897" s="8"/>
      <c r="AI3897" s="8"/>
      <c r="AJ3897" s="8"/>
      <c r="AK3897" s="8"/>
    </row>
    <row r="3898" spans="1:37" ht="409.6">
      <c r="A3898" s="18">
        <v>8131</v>
      </c>
      <c r="B3898" s="19"/>
      <c r="C3898" s="28" t="s">
        <v>24740</v>
      </c>
      <c r="D3898" s="21"/>
      <c r="E3898" s="22"/>
      <c r="F3898" s="22"/>
      <c r="G3898" s="22"/>
      <c r="H3898" s="23">
        <v>0</v>
      </c>
      <c r="I3898" s="22"/>
      <c r="J3898" s="23" t="s">
        <v>18202</v>
      </c>
      <c r="K3898" s="22"/>
      <c r="L3898" s="23" t="s">
        <v>22554</v>
      </c>
      <c r="M3898" s="23">
        <v>2017</v>
      </c>
      <c r="N3898" s="22"/>
      <c r="O3898" s="22"/>
      <c r="P3898" s="24"/>
      <c r="Q3898" s="23" t="s">
        <v>20</v>
      </c>
      <c r="R3898" s="23" t="s">
        <v>21</v>
      </c>
      <c r="S3898" s="25"/>
      <c r="T3898" s="26"/>
      <c r="U3898" s="26"/>
      <c r="V3898" s="22"/>
      <c r="W3898" s="27"/>
      <c r="X3898" s="8"/>
      <c r="Y3898" s="8"/>
      <c r="Z3898" s="8"/>
      <c r="AA3898" s="8"/>
      <c r="AB3898" s="8"/>
      <c r="AC3898" s="8"/>
      <c r="AD3898" s="8"/>
      <c r="AE3898" s="8"/>
      <c r="AF3898" s="8"/>
      <c r="AG3898" s="8"/>
      <c r="AH3898" s="8"/>
      <c r="AI3898" s="8"/>
      <c r="AJ3898" s="8"/>
      <c r="AK3898" s="8"/>
    </row>
    <row r="3899" spans="1:37" ht="409.6">
      <c r="A3899" s="18">
        <v>8132</v>
      </c>
      <c r="B3899" s="19"/>
      <c r="C3899" s="28" t="s">
        <v>24741</v>
      </c>
      <c r="D3899" s="21"/>
      <c r="E3899" s="22"/>
      <c r="F3899" s="22"/>
      <c r="G3899" s="22"/>
      <c r="H3899" s="23">
        <v>0</v>
      </c>
      <c r="I3899" s="22"/>
      <c r="J3899" s="23" t="s">
        <v>18202</v>
      </c>
      <c r="K3899" s="22"/>
      <c r="L3899" s="23" t="s">
        <v>22554</v>
      </c>
      <c r="M3899" s="23">
        <v>2017</v>
      </c>
      <c r="N3899" s="22"/>
      <c r="O3899" s="22"/>
      <c r="P3899" s="24"/>
      <c r="Q3899" s="23" t="s">
        <v>20</v>
      </c>
      <c r="R3899" s="23" t="s">
        <v>21</v>
      </c>
      <c r="S3899" s="25"/>
      <c r="T3899" s="26"/>
      <c r="U3899" s="26"/>
      <c r="V3899" s="22"/>
      <c r="W3899" s="27"/>
      <c r="X3899" s="8"/>
      <c r="Y3899" s="8"/>
      <c r="Z3899" s="8"/>
      <c r="AA3899" s="8"/>
      <c r="AB3899" s="8"/>
      <c r="AC3899" s="8"/>
      <c r="AD3899" s="8"/>
      <c r="AE3899" s="8"/>
      <c r="AF3899" s="8"/>
      <c r="AG3899" s="8"/>
      <c r="AH3899" s="8"/>
      <c r="AI3899" s="8"/>
      <c r="AJ3899" s="8"/>
      <c r="AK3899" s="8"/>
    </row>
    <row r="3900" spans="1:37" ht="409.6">
      <c r="A3900" s="18">
        <v>8133</v>
      </c>
      <c r="B3900" s="19"/>
      <c r="C3900" s="28" t="s">
        <v>24742</v>
      </c>
      <c r="D3900" s="21"/>
      <c r="E3900" s="22"/>
      <c r="F3900" s="22"/>
      <c r="G3900" s="22"/>
      <c r="H3900" s="23">
        <v>0</v>
      </c>
      <c r="I3900" s="22"/>
      <c r="J3900" s="23" t="s">
        <v>18202</v>
      </c>
      <c r="K3900" s="22"/>
      <c r="L3900" s="23" t="s">
        <v>22554</v>
      </c>
      <c r="M3900" s="23">
        <v>2017</v>
      </c>
      <c r="N3900" s="22"/>
      <c r="O3900" s="22"/>
      <c r="P3900" s="24"/>
      <c r="Q3900" s="23" t="s">
        <v>20</v>
      </c>
      <c r="R3900" s="23" t="s">
        <v>21</v>
      </c>
      <c r="S3900" s="25"/>
      <c r="T3900" s="26"/>
      <c r="U3900" s="26"/>
      <c r="V3900" s="22"/>
      <c r="W3900" s="27"/>
      <c r="X3900" s="8"/>
      <c r="Y3900" s="8"/>
      <c r="Z3900" s="8"/>
      <c r="AA3900" s="8"/>
      <c r="AB3900" s="8"/>
      <c r="AC3900" s="8"/>
      <c r="AD3900" s="8"/>
      <c r="AE3900" s="8"/>
      <c r="AF3900" s="8"/>
      <c r="AG3900" s="8"/>
      <c r="AH3900" s="8"/>
      <c r="AI3900" s="8"/>
      <c r="AJ3900" s="8"/>
      <c r="AK3900" s="8"/>
    </row>
    <row r="3901" spans="1:37" ht="409.6">
      <c r="A3901" s="18">
        <v>8134</v>
      </c>
      <c r="B3901" s="19"/>
      <c r="C3901" s="28" t="s">
        <v>24743</v>
      </c>
      <c r="D3901" s="21"/>
      <c r="E3901" s="22"/>
      <c r="F3901" s="22"/>
      <c r="G3901" s="22"/>
      <c r="H3901" s="23">
        <v>0</v>
      </c>
      <c r="I3901" s="22"/>
      <c r="J3901" s="23" t="s">
        <v>18202</v>
      </c>
      <c r="K3901" s="22"/>
      <c r="L3901" s="23" t="s">
        <v>22554</v>
      </c>
      <c r="M3901" s="23">
        <v>2017</v>
      </c>
      <c r="N3901" s="22"/>
      <c r="O3901" s="22"/>
      <c r="P3901" s="24"/>
      <c r="Q3901" s="23" t="s">
        <v>20</v>
      </c>
      <c r="R3901" s="23" t="s">
        <v>21</v>
      </c>
      <c r="S3901" s="25"/>
      <c r="T3901" s="26"/>
      <c r="U3901" s="26"/>
      <c r="V3901" s="22"/>
      <c r="W3901" s="27"/>
      <c r="X3901" s="8"/>
      <c r="Y3901" s="8"/>
      <c r="Z3901" s="8"/>
      <c r="AA3901" s="8"/>
      <c r="AB3901" s="8"/>
      <c r="AC3901" s="8"/>
      <c r="AD3901" s="8"/>
      <c r="AE3901" s="8"/>
      <c r="AF3901" s="8"/>
      <c r="AG3901" s="8"/>
      <c r="AH3901" s="8"/>
      <c r="AI3901" s="8"/>
      <c r="AJ3901" s="8"/>
      <c r="AK3901" s="8"/>
    </row>
    <row r="3902" spans="1:37" ht="409.6">
      <c r="A3902" s="18">
        <v>8135</v>
      </c>
      <c r="B3902" s="19"/>
      <c r="C3902" s="28" t="s">
        <v>24744</v>
      </c>
      <c r="D3902" s="21"/>
      <c r="E3902" s="22"/>
      <c r="F3902" s="22"/>
      <c r="G3902" s="22"/>
      <c r="H3902" s="23">
        <v>0</v>
      </c>
      <c r="I3902" s="22"/>
      <c r="J3902" s="23" t="s">
        <v>18202</v>
      </c>
      <c r="K3902" s="22"/>
      <c r="L3902" s="23" t="s">
        <v>22554</v>
      </c>
      <c r="M3902" s="23">
        <v>2017</v>
      </c>
      <c r="N3902" s="22"/>
      <c r="O3902" s="22"/>
      <c r="P3902" s="24"/>
      <c r="Q3902" s="23" t="s">
        <v>20</v>
      </c>
      <c r="R3902" s="23" t="s">
        <v>21</v>
      </c>
      <c r="S3902" s="25"/>
      <c r="T3902" s="26"/>
      <c r="U3902" s="26"/>
      <c r="V3902" s="22"/>
      <c r="W3902" s="27"/>
      <c r="X3902" s="8"/>
      <c r="Y3902" s="8"/>
      <c r="Z3902" s="8"/>
      <c r="AA3902" s="8"/>
      <c r="AB3902" s="8"/>
      <c r="AC3902" s="8"/>
      <c r="AD3902" s="8"/>
      <c r="AE3902" s="8"/>
      <c r="AF3902" s="8"/>
      <c r="AG3902" s="8"/>
      <c r="AH3902" s="8"/>
      <c r="AI3902" s="8"/>
      <c r="AJ3902" s="8"/>
      <c r="AK3902" s="8"/>
    </row>
    <row r="3903" spans="1:37" ht="409.6">
      <c r="A3903" s="18">
        <v>8136</v>
      </c>
      <c r="B3903" s="19"/>
      <c r="C3903" s="28" t="s">
        <v>24745</v>
      </c>
      <c r="D3903" s="21"/>
      <c r="E3903" s="22"/>
      <c r="F3903" s="22"/>
      <c r="G3903" s="22"/>
      <c r="H3903" s="23">
        <v>0</v>
      </c>
      <c r="I3903" s="22"/>
      <c r="J3903" s="23" t="s">
        <v>18202</v>
      </c>
      <c r="K3903" s="22"/>
      <c r="L3903" s="23" t="s">
        <v>22554</v>
      </c>
      <c r="M3903" s="23">
        <v>2017</v>
      </c>
      <c r="N3903" s="22"/>
      <c r="O3903" s="22"/>
      <c r="P3903" s="24"/>
      <c r="Q3903" s="23" t="s">
        <v>20</v>
      </c>
      <c r="R3903" s="23" t="s">
        <v>21</v>
      </c>
      <c r="S3903" s="25"/>
      <c r="T3903" s="26"/>
      <c r="U3903" s="26"/>
      <c r="V3903" s="22"/>
      <c r="W3903" s="27"/>
      <c r="X3903" s="8"/>
      <c r="Y3903" s="8"/>
      <c r="Z3903" s="8"/>
      <c r="AA3903" s="8"/>
      <c r="AB3903" s="8"/>
      <c r="AC3903" s="8"/>
      <c r="AD3903" s="8"/>
      <c r="AE3903" s="8"/>
      <c r="AF3903" s="8"/>
      <c r="AG3903" s="8"/>
      <c r="AH3903" s="8"/>
      <c r="AI3903" s="8"/>
      <c r="AJ3903" s="8"/>
      <c r="AK3903" s="8"/>
    </row>
    <row r="3904" spans="1:37" ht="409.6">
      <c r="A3904" s="18">
        <v>8137</v>
      </c>
      <c r="B3904" s="19"/>
      <c r="C3904" s="28" t="s">
        <v>24746</v>
      </c>
      <c r="D3904" s="21"/>
      <c r="E3904" s="22"/>
      <c r="F3904" s="22"/>
      <c r="G3904" s="22"/>
      <c r="H3904" s="23">
        <v>0</v>
      </c>
      <c r="I3904" s="22"/>
      <c r="J3904" s="23" t="s">
        <v>18202</v>
      </c>
      <c r="K3904" s="22"/>
      <c r="L3904" s="23" t="s">
        <v>22554</v>
      </c>
      <c r="M3904" s="23">
        <v>2017</v>
      </c>
      <c r="N3904" s="22"/>
      <c r="O3904" s="22"/>
      <c r="P3904" s="24"/>
      <c r="Q3904" s="23" t="s">
        <v>20</v>
      </c>
      <c r="R3904" s="23" t="s">
        <v>21</v>
      </c>
      <c r="S3904" s="25"/>
      <c r="T3904" s="26"/>
      <c r="U3904" s="26"/>
      <c r="V3904" s="22"/>
      <c r="W3904" s="27"/>
      <c r="X3904" s="8"/>
      <c r="Y3904" s="8"/>
      <c r="Z3904" s="8"/>
      <c r="AA3904" s="8"/>
      <c r="AB3904" s="8"/>
      <c r="AC3904" s="8"/>
      <c r="AD3904" s="8"/>
      <c r="AE3904" s="8"/>
      <c r="AF3904" s="8"/>
      <c r="AG3904" s="8"/>
      <c r="AH3904" s="8"/>
      <c r="AI3904" s="8"/>
      <c r="AJ3904" s="8"/>
      <c r="AK3904" s="8"/>
    </row>
    <row r="3905" spans="1:37" ht="409.6">
      <c r="A3905" s="18">
        <v>8138</v>
      </c>
      <c r="B3905" s="19"/>
      <c r="C3905" s="28" t="s">
        <v>24747</v>
      </c>
      <c r="D3905" s="21"/>
      <c r="E3905" s="22"/>
      <c r="F3905" s="22"/>
      <c r="G3905" s="22"/>
      <c r="H3905" s="23">
        <v>0</v>
      </c>
      <c r="I3905" s="22"/>
      <c r="J3905" s="23" t="s">
        <v>18202</v>
      </c>
      <c r="K3905" s="22"/>
      <c r="L3905" s="23" t="s">
        <v>22554</v>
      </c>
      <c r="M3905" s="23">
        <v>2017</v>
      </c>
      <c r="N3905" s="22"/>
      <c r="O3905" s="22"/>
      <c r="P3905" s="24"/>
      <c r="Q3905" s="23" t="s">
        <v>20</v>
      </c>
      <c r="R3905" s="23" t="s">
        <v>21</v>
      </c>
      <c r="S3905" s="25"/>
      <c r="T3905" s="26"/>
      <c r="U3905" s="26"/>
      <c r="V3905" s="22"/>
      <c r="W3905" s="27"/>
      <c r="X3905" s="8"/>
      <c r="Y3905" s="8"/>
      <c r="Z3905" s="8"/>
      <c r="AA3905" s="8"/>
      <c r="AB3905" s="8"/>
      <c r="AC3905" s="8"/>
      <c r="AD3905" s="8"/>
      <c r="AE3905" s="8"/>
      <c r="AF3905" s="8"/>
      <c r="AG3905" s="8"/>
      <c r="AH3905" s="8"/>
      <c r="AI3905" s="8"/>
      <c r="AJ3905" s="8"/>
      <c r="AK3905" s="8"/>
    </row>
    <row r="3906" spans="1:37" ht="409.6">
      <c r="A3906" s="18">
        <v>8139</v>
      </c>
      <c r="B3906" s="19"/>
      <c r="C3906" s="28" t="s">
        <v>24748</v>
      </c>
      <c r="D3906" s="21"/>
      <c r="E3906" s="22"/>
      <c r="F3906" s="22"/>
      <c r="G3906" s="22"/>
      <c r="H3906" s="23">
        <v>0</v>
      </c>
      <c r="I3906" s="22"/>
      <c r="J3906" s="23" t="s">
        <v>18202</v>
      </c>
      <c r="K3906" s="22"/>
      <c r="L3906" s="23" t="s">
        <v>22554</v>
      </c>
      <c r="M3906" s="23">
        <v>2017</v>
      </c>
      <c r="N3906" s="22"/>
      <c r="O3906" s="22"/>
      <c r="P3906" s="24"/>
      <c r="Q3906" s="23" t="s">
        <v>20</v>
      </c>
      <c r="R3906" s="23" t="s">
        <v>21</v>
      </c>
      <c r="S3906" s="25"/>
      <c r="T3906" s="26"/>
      <c r="U3906" s="26"/>
      <c r="V3906" s="22"/>
      <c r="W3906" s="27"/>
      <c r="X3906" s="8"/>
      <c r="Y3906" s="8"/>
      <c r="Z3906" s="8"/>
      <c r="AA3906" s="8"/>
      <c r="AB3906" s="8"/>
      <c r="AC3906" s="8"/>
      <c r="AD3906" s="8"/>
      <c r="AE3906" s="8"/>
      <c r="AF3906" s="8"/>
      <c r="AG3906" s="8"/>
      <c r="AH3906" s="8"/>
      <c r="AI3906" s="8"/>
      <c r="AJ3906" s="8"/>
      <c r="AK3906" s="8"/>
    </row>
    <row r="3907" spans="1:37" ht="409.6">
      <c r="A3907" s="18">
        <v>8140</v>
      </c>
      <c r="B3907" s="19"/>
      <c r="C3907" s="28" t="s">
        <v>24749</v>
      </c>
      <c r="D3907" s="21"/>
      <c r="E3907" s="22"/>
      <c r="F3907" s="22"/>
      <c r="G3907" s="22"/>
      <c r="H3907" s="23">
        <v>0</v>
      </c>
      <c r="I3907" s="22"/>
      <c r="J3907" s="23" t="s">
        <v>18202</v>
      </c>
      <c r="K3907" s="22"/>
      <c r="L3907" s="23" t="s">
        <v>22554</v>
      </c>
      <c r="M3907" s="23">
        <v>2017</v>
      </c>
      <c r="N3907" s="22"/>
      <c r="O3907" s="22"/>
      <c r="P3907" s="24"/>
      <c r="Q3907" s="23" t="s">
        <v>20</v>
      </c>
      <c r="R3907" s="23" t="s">
        <v>21</v>
      </c>
      <c r="S3907" s="25"/>
      <c r="T3907" s="26"/>
      <c r="U3907" s="26"/>
      <c r="V3907" s="22"/>
      <c r="W3907" s="27"/>
      <c r="X3907" s="8"/>
      <c r="Y3907" s="8"/>
      <c r="Z3907" s="8"/>
      <c r="AA3907" s="8"/>
      <c r="AB3907" s="8"/>
      <c r="AC3907" s="8"/>
      <c r="AD3907" s="8"/>
      <c r="AE3907" s="8"/>
      <c r="AF3907" s="8"/>
      <c r="AG3907" s="8"/>
      <c r="AH3907" s="8"/>
      <c r="AI3907" s="8"/>
      <c r="AJ3907" s="8"/>
      <c r="AK3907" s="8"/>
    </row>
    <row r="3908" spans="1:37" ht="409.6">
      <c r="A3908" s="18">
        <v>8141</v>
      </c>
      <c r="B3908" s="19"/>
      <c r="C3908" s="28" t="s">
        <v>24750</v>
      </c>
      <c r="D3908" s="21"/>
      <c r="E3908" s="22"/>
      <c r="F3908" s="22"/>
      <c r="G3908" s="22"/>
      <c r="H3908" s="23">
        <v>0</v>
      </c>
      <c r="I3908" s="22"/>
      <c r="J3908" s="23" t="s">
        <v>18202</v>
      </c>
      <c r="K3908" s="22"/>
      <c r="L3908" s="23" t="s">
        <v>22554</v>
      </c>
      <c r="M3908" s="23">
        <v>2017</v>
      </c>
      <c r="N3908" s="22"/>
      <c r="O3908" s="22"/>
      <c r="P3908" s="24"/>
      <c r="Q3908" s="23" t="s">
        <v>20</v>
      </c>
      <c r="R3908" s="23" t="s">
        <v>21</v>
      </c>
      <c r="S3908" s="25"/>
      <c r="T3908" s="26"/>
      <c r="U3908" s="26"/>
      <c r="V3908" s="22"/>
      <c r="W3908" s="27"/>
      <c r="X3908" s="8"/>
      <c r="Y3908" s="8"/>
      <c r="Z3908" s="8"/>
      <c r="AA3908" s="8"/>
      <c r="AB3908" s="8"/>
      <c r="AC3908" s="8"/>
      <c r="AD3908" s="8"/>
      <c r="AE3908" s="8"/>
      <c r="AF3908" s="8"/>
      <c r="AG3908" s="8"/>
      <c r="AH3908" s="8"/>
      <c r="AI3908" s="8"/>
      <c r="AJ3908" s="8"/>
      <c r="AK3908" s="8"/>
    </row>
    <row r="3909" spans="1:37" ht="409.6">
      <c r="A3909" s="18">
        <v>8142</v>
      </c>
      <c r="B3909" s="19"/>
      <c r="C3909" s="28" t="s">
        <v>24751</v>
      </c>
      <c r="D3909" s="21"/>
      <c r="E3909" s="22"/>
      <c r="F3909" s="22"/>
      <c r="G3909" s="22"/>
      <c r="H3909" s="23">
        <v>0</v>
      </c>
      <c r="I3909" s="22"/>
      <c r="J3909" s="23" t="s">
        <v>18202</v>
      </c>
      <c r="K3909" s="22"/>
      <c r="L3909" s="23" t="s">
        <v>22554</v>
      </c>
      <c r="M3909" s="23">
        <v>2017</v>
      </c>
      <c r="N3909" s="22"/>
      <c r="O3909" s="22"/>
      <c r="P3909" s="24"/>
      <c r="Q3909" s="23" t="s">
        <v>20</v>
      </c>
      <c r="R3909" s="23" t="s">
        <v>21</v>
      </c>
      <c r="S3909" s="25"/>
      <c r="T3909" s="26"/>
      <c r="U3909" s="26"/>
      <c r="V3909" s="22"/>
      <c r="W3909" s="27"/>
      <c r="X3909" s="8"/>
      <c r="Y3909" s="8"/>
      <c r="Z3909" s="8"/>
      <c r="AA3909" s="8"/>
      <c r="AB3909" s="8"/>
      <c r="AC3909" s="8"/>
      <c r="AD3909" s="8"/>
      <c r="AE3909" s="8"/>
      <c r="AF3909" s="8"/>
      <c r="AG3909" s="8"/>
      <c r="AH3909" s="8"/>
      <c r="AI3909" s="8"/>
      <c r="AJ3909" s="8"/>
      <c r="AK3909" s="8"/>
    </row>
    <row r="3910" spans="1:37" ht="409.6">
      <c r="A3910" s="18">
        <v>8143</v>
      </c>
      <c r="B3910" s="19"/>
      <c r="C3910" s="28" t="s">
        <v>24752</v>
      </c>
      <c r="D3910" s="21"/>
      <c r="E3910" s="22"/>
      <c r="F3910" s="22"/>
      <c r="G3910" s="22"/>
      <c r="H3910" s="23">
        <v>0</v>
      </c>
      <c r="I3910" s="22"/>
      <c r="J3910" s="23" t="s">
        <v>18202</v>
      </c>
      <c r="K3910" s="22"/>
      <c r="L3910" s="23" t="s">
        <v>22554</v>
      </c>
      <c r="M3910" s="23">
        <v>2017</v>
      </c>
      <c r="N3910" s="22"/>
      <c r="O3910" s="22"/>
      <c r="P3910" s="24"/>
      <c r="Q3910" s="23" t="s">
        <v>20</v>
      </c>
      <c r="R3910" s="23" t="s">
        <v>21</v>
      </c>
      <c r="S3910" s="25"/>
      <c r="T3910" s="26"/>
      <c r="U3910" s="26"/>
      <c r="V3910" s="22"/>
      <c r="W3910" s="27"/>
      <c r="X3910" s="8"/>
      <c r="Y3910" s="8"/>
      <c r="Z3910" s="8"/>
      <c r="AA3910" s="8"/>
      <c r="AB3910" s="8"/>
      <c r="AC3910" s="8"/>
      <c r="AD3910" s="8"/>
      <c r="AE3910" s="8"/>
      <c r="AF3910" s="8"/>
      <c r="AG3910" s="8"/>
      <c r="AH3910" s="8"/>
      <c r="AI3910" s="8"/>
      <c r="AJ3910" s="8"/>
      <c r="AK3910" s="8"/>
    </row>
    <row r="3911" spans="1:37" ht="409.6">
      <c r="A3911" s="18">
        <v>8144</v>
      </c>
      <c r="B3911" s="19"/>
      <c r="C3911" s="28" t="s">
        <v>24753</v>
      </c>
      <c r="D3911" s="21"/>
      <c r="E3911" s="22"/>
      <c r="F3911" s="22"/>
      <c r="G3911" s="22"/>
      <c r="H3911" s="23">
        <v>0</v>
      </c>
      <c r="I3911" s="22"/>
      <c r="J3911" s="23" t="s">
        <v>18202</v>
      </c>
      <c r="K3911" s="22"/>
      <c r="L3911" s="23" t="s">
        <v>22554</v>
      </c>
      <c r="M3911" s="23">
        <v>2017</v>
      </c>
      <c r="N3911" s="22"/>
      <c r="O3911" s="22"/>
      <c r="P3911" s="24"/>
      <c r="Q3911" s="23" t="s">
        <v>20</v>
      </c>
      <c r="R3911" s="23" t="s">
        <v>21</v>
      </c>
      <c r="S3911" s="25"/>
      <c r="T3911" s="26"/>
      <c r="U3911" s="26"/>
      <c r="V3911" s="22"/>
      <c r="W3911" s="27"/>
      <c r="X3911" s="8"/>
      <c r="Y3911" s="8"/>
      <c r="Z3911" s="8"/>
      <c r="AA3911" s="8"/>
      <c r="AB3911" s="8"/>
      <c r="AC3911" s="8"/>
      <c r="AD3911" s="8"/>
      <c r="AE3911" s="8"/>
      <c r="AF3911" s="8"/>
      <c r="AG3911" s="8"/>
      <c r="AH3911" s="8"/>
      <c r="AI3911" s="8"/>
      <c r="AJ3911" s="8"/>
      <c r="AK3911" s="8"/>
    </row>
    <row r="3912" spans="1:37" ht="18">
      <c r="A3912" s="46"/>
      <c r="B3912" s="47"/>
      <c r="C3912" s="48"/>
      <c r="D3912" s="48"/>
      <c r="E3912" s="49"/>
      <c r="F3912" s="49"/>
      <c r="G3912" s="49"/>
      <c r="H3912" s="49"/>
      <c r="I3912" s="50"/>
      <c r="J3912" s="49"/>
      <c r="K3912" s="49"/>
      <c r="L3912" s="49"/>
      <c r="M3912" s="49"/>
      <c r="N3912" s="49"/>
      <c r="O3912" s="51"/>
      <c r="P3912" s="8"/>
      <c r="Q3912" s="49"/>
      <c r="R3912" s="49"/>
      <c r="S3912" s="52"/>
      <c r="T3912" s="53"/>
      <c r="U3912" s="53"/>
      <c r="V3912" s="50"/>
      <c r="W3912" s="8"/>
      <c r="X3912" s="8"/>
      <c r="Y3912" s="8"/>
      <c r="Z3912" s="8"/>
      <c r="AA3912" s="8"/>
      <c r="AB3912" s="8"/>
      <c r="AC3912" s="8"/>
      <c r="AD3912" s="8"/>
      <c r="AE3912" s="8"/>
      <c r="AF3912" s="8"/>
      <c r="AG3912" s="8"/>
      <c r="AH3912" s="8"/>
      <c r="AI3912" s="8"/>
      <c r="AJ3912" s="8"/>
      <c r="AK3912" s="8"/>
    </row>
    <row r="3913" spans="1:37" ht="18">
      <c r="A3913" s="46"/>
      <c r="B3913" s="47"/>
      <c r="C3913" s="48"/>
      <c r="D3913" s="48"/>
      <c r="E3913" s="49"/>
      <c r="F3913" s="49"/>
      <c r="G3913" s="49"/>
      <c r="H3913" s="49"/>
      <c r="I3913" s="50"/>
      <c r="J3913" s="49"/>
      <c r="K3913" s="49"/>
      <c r="L3913" s="49"/>
      <c r="M3913" s="49"/>
      <c r="N3913" s="49"/>
      <c r="O3913" s="51"/>
      <c r="P3913" s="8"/>
      <c r="Q3913" s="49"/>
      <c r="R3913" s="49"/>
      <c r="S3913" s="52"/>
      <c r="T3913" s="53"/>
      <c r="U3913" s="53"/>
      <c r="V3913" s="50"/>
      <c r="W3913" s="8"/>
      <c r="X3913" s="8"/>
      <c r="Y3913" s="8"/>
      <c r="Z3913" s="8"/>
      <c r="AA3913" s="8"/>
      <c r="AB3913" s="8"/>
      <c r="AC3913" s="8"/>
      <c r="AD3913" s="8"/>
      <c r="AE3913" s="8"/>
      <c r="AF3913" s="8"/>
      <c r="AG3913" s="8"/>
      <c r="AH3913" s="8"/>
      <c r="AI3913" s="8"/>
      <c r="AJ3913" s="8"/>
      <c r="AK3913" s="8"/>
    </row>
    <row r="3914" spans="1:37" ht="18">
      <c r="A3914" s="46"/>
      <c r="B3914" s="47"/>
      <c r="C3914" s="48"/>
      <c r="D3914" s="48"/>
      <c r="E3914" s="49"/>
      <c r="F3914" s="49"/>
      <c r="G3914" s="49"/>
      <c r="H3914" s="49"/>
      <c r="I3914" s="50"/>
      <c r="J3914" s="49"/>
      <c r="K3914" s="49"/>
      <c r="L3914" s="49"/>
      <c r="M3914" s="49"/>
      <c r="N3914" s="49"/>
      <c r="O3914" s="51"/>
      <c r="P3914" s="8"/>
      <c r="Q3914" s="49"/>
      <c r="R3914" s="49"/>
      <c r="S3914" s="52"/>
      <c r="T3914" s="53"/>
      <c r="U3914" s="53"/>
      <c r="V3914" s="50"/>
      <c r="W3914" s="8"/>
      <c r="X3914" s="8"/>
      <c r="Y3914" s="8"/>
      <c r="Z3914" s="8"/>
      <c r="AA3914" s="8"/>
      <c r="AB3914" s="8"/>
      <c r="AC3914" s="8"/>
      <c r="AD3914" s="8"/>
      <c r="AE3914" s="8"/>
      <c r="AF3914" s="8"/>
      <c r="AG3914" s="8"/>
      <c r="AH3914" s="8"/>
      <c r="AI3914" s="8"/>
      <c r="AJ3914" s="8"/>
      <c r="AK3914" s="8"/>
    </row>
    <row r="3915" spans="1:37" ht="18">
      <c r="A3915" s="46"/>
      <c r="B3915" s="47"/>
      <c r="C3915" s="48"/>
      <c r="D3915" s="48"/>
      <c r="E3915" s="49"/>
      <c r="F3915" s="49"/>
      <c r="G3915" s="49"/>
      <c r="H3915" s="49"/>
      <c r="I3915" s="50"/>
      <c r="J3915" s="49"/>
      <c r="K3915" s="49"/>
      <c r="L3915" s="49"/>
      <c r="M3915" s="49"/>
      <c r="N3915" s="49"/>
      <c r="O3915" s="51"/>
      <c r="P3915" s="8"/>
      <c r="Q3915" s="49"/>
      <c r="R3915" s="49"/>
      <c r="S3915" s="52"/>
      <c r="T3915" s="53"/>
      <c r="U3915" s="53"/>
      <c r="V3915" s="50"/>
      <c r="W3915" s="8"/>
      <c r="X3915" s="8"/>
      <c r="Y3915" s="8"/>
      <c r="Z3915" s="8"/>
      <c r="AA3915" s="8"/>
      <c r="AB3915" s="8"/>
      <c r="AC3915" s="8"/>
      <c r="AD3915" s="8"/>
      <c r="AE3915" s="8"/>
      <c r="AF3915" s="8"/>
      <c r="AG3915" s="8"/>
      <c r="AH3915" s="8"/>
      <c r="AI3915" s="8"/>
      <c r="AJ3915" s="8"/>
      <c r="AK3915" s="8"/>
    </row>
    <row r="3916" spans="1:37" ht="18">
      <c r="A3916" s="46"/>
      <c r="B3916" s="47"/>
      <c r="C3916" s="48"/>
      <c r="D3916" s="48"/>
      <c r="E3916" s="49"/>
      <c r="F3916" s="49"/>
      <c r="G3916" s="49"/>
      <c r="H3916" s="49"/>
      <c r="I3916" s="50"/>
      <c r="J3916" s="49"/>
      <c r="K3916" s="49"/>
      <c r="L3916" s="49"/>
      <c r="M3916" s="49"/>
      <c r="N3916" s="49"/>
      <c r="O3916" s="51"/>
      <c r="P3916" s="8"/>
      <c r="Q3916" s="49"/>
      <c r="R3916" s="49"/>
      <c r="S3916" s="52"/>
      <c r="T3916" s="53"/>
      <c r="U3916" s="53"/>
      <c r="V3916" s="50"/>
      <c r="W3916" s="8"/>
      <c r="X3916" s="8"/>
      <c r="Y3916" s="8"/>
      <c r="Z3916" s="8"/>
      <c r="AA3916" s="8"/>
      <c r="AB3916" s="8"/>
      <c r="AC3916" s="8"/>
      <c r="AD3916" s="8"/>
      <c r="AE3916" s="8"/>
      <c r="AF3916" s="8"/>
      <c r="AG3916" s="8"/>
      <c r="AH3916" s="8"/>
      <c r="AI3916" s="8"/>
      <c r="AJ3916" s="8"/>
      <c r="AK3916" s="8"/>
    </row>
    <row r="3917" spans="1:37" ht="18">
      <c r="A3917" s="46"/>
      <c r="B3917" s="47"/>
      <c r="C3917" s="48"/>
      <c r="D3917" s="48"/>
      <c r="E3917" s="49"/>
      <c r="F3917" s="49"/>
      <c r="G3917" s="49"/>
      <c r="H3917" s="49"/>
      <c r="I3917" s="50"/>
      <c r="J3917" s="49"/>
      <c r="K3917" s="49"/>
      <c r="L3917" s="49"/>
      <c r="M3917" s="49"/>
      <c r="N3917" s="49"/>
      <c r="O3917" s="51"/>
      <c r="P3917" s="8"/>
      <c r="Q3917" s="49"/>
      <c r="R3917" s="49"/>
      <c r="S3917" s="52"/>
      <c r="T3917" s="53"/>
      <c r="U3917" s="53"/>
      <c r="V3917" s="50"/>
      <c r="W3917" s="8"/>
      <c r="X3917" s="8"/>
      <c r="Y3917" s="8"/>
      <c r="Z3917" s="8"/>
      <c r="AA3917" s="8"/>
      <c r="AB3917" s="8"/>
      <c r="AC3917" s="8"/>
      <c r="AD3917" s="8"/>
      <c r="AE3917" s="8"/>
      <c r="AF3917" s="8"/>
      <c r="AG3917" s="8"/>
      <c r="AH3917" s="8"/>
      <c r="AI3917" s="8"/>
      <c r="AJ3917" s="8"/>
      <c r="AK3917" s="8"/>
    </row>
    <row r="3918" spans="1:37" ht="18">
      <c r="A3918" s="46"/>
      <c r="B3918" s="47"/>
      <c r="C3918" s="48"/>
      <c r="D3918" s="48"/>
      <c r="E3918" s="49"/>
      <c r="F3918" s="49"/>
      <c r="G3918" s="49"/>
      <c r="H3918" s="49"/>
      <c r="I3918" s="50"/>
      <c r="J3918" s="49"/>
      <c r="K3918" s="49"/>
      <c r="L3918" s="49"/>
      <c r="M3918" s="49"/>
      <c r="N3918" s="49"/>
      <c r="O3918" s="51"/>
      <c r="P3918" s="8"/>
      <c r="Q3918" s="49"/>
      <c r="R3918" s="49"/>
      <c r="S3918" s="52"/>
      <c r="T3918" s="53"/>
      <c r="U3918" s="53"/>
      <c r="V3918" s="50"/>
      <c r="W3918" s="8"/>
      <c r="X3918" s="8"/>
      <c r="Y3918" s="8"/>
      <c r="Z3918" s="8"/>
      <c r="AA3918" s="8"/>
      <c r="AB3918" s="8"/>
      <c r="AC3918" s="8"/>
      <c r="AD3918" s="8"/>
      <c r="AE3918" s="8"/>
      <c r="AF3918" s="8"/>
      <c r="AG3918" s="8"/>
      <c r="AH3918" s="8"/>
      <c r="AI3918" s="8"/>
      <c r="AJ3918" s="8"/>
      <c r="AK3918" s="8"/>
    </row>
    <row r="3919" spans="1:37" ht="18">
      <c r="A3919" s="46"/>
      <c r="B3919" s="47"/>
      <c r="C3919" s="48"/>
      <c r="D3919" s="48"/>
      <c r="E3919" s="49"/>
      <c r="F3919" s="49"/>
      <c r="G3919" s="49"/>
      <c r="H3919" s="49"/>
      <c r="I3919" s="50"/>
      <c r="J3919" s="49"/>
      <c r="K3919" s="49"/>
      <c r="L3919" s="49"/>
      <c r="M3919" s="49"/>
      <c r="N3919" s="49"/>
      <c r="O3919" s="51"/>
      <c r="P3919" s="8"/>
      <c r="Q3919" s="49"/>
      <c r="R3919" s="49"/>
      <c r="S3919" s="52"/>
      <c r="T3919" s="53"/>
      <c r="U3919" s="53"/>
      <c r="V3919" s="50"/>
      <c r="W3919" s="8"/>
      <c r="X3919" s="8"/>
      <c r="Y3919" s="8"/>
      <c r="Z3919" s="8"/>
      <c r="AA3919" s="8"/>
      <c r="AB3919" s="8"/>
      <c r="AC3919" s="8"/>
      <c r="AD3919" s="8"/>
      <c r="AE3919" s="8"/>
      <c r="AF3919" s="8"/>
      <c r="AG3919" s="8"/>
      <c r="AH3919" s="8"/>
      <c r="AI3919" s="8"/>
      <c r="AJ3919" s="8"/>
      <c r="AK3919" s="8"/>
    </row>
    <row r="3920" spans="1:37" ht="18">
      <c r="A3920" s="46"/>
      <c r="B3920" s="47"/>
      <c r="C3920" s="48"/>
      <c r="D3920" s="48"/>
      <c r="E3920" s="49"/>
      <c r="F3920" s="49"/>
      <c r="G3920" s="49"/>
      <c r="H3920" s="49"/>
      <c r="I3920" s="50"/>
      <c r="J3920" s="49"/>
      <c r="K3920" s="49"/>
      <c r="L3920" s="49"/>
      <c r="M3920" s="49"/>
      <c r="N3920" s="49"/>
      <c r="O3920" s="51"/>
      <c r="P3920" s="8"/>
      <c r="Q3920" s="49"/>
      <c r="R3920" s="49"/>
      <c r="S3920" s="52"/>
      <c r="T3920" s="53"/>
      <c r="U3920" s="53"/>
      <c r="V3920" s="50"/>
      <c r="W3920" s="8"/>
      <c r="X3920" s="8"/>
      <c r="Y3920" s="8"/>
      <c r="Z3920" s="8"/>
      <c r="AA3920" s="8"/>
      <c r="AB3920" s="8"/>
      <c r="AC3920" s="8"/>
      <c r="AD3920" s="8"/>
      <c r="AE3920" s="8"/>
      <c r="AF3920" s="8"/>
      <c r="AG3920" s="8"/>
      <c r="AH3920" s="8"/>
      <c r="AI3920" s="8"/>
      <c r="AJ3920" s="8"/>
      <c r="AK3920" s="8"/>
    </row>
    <row r="3921" spans="1:37" ht="18">
      <c r="A3921" s="46"/>
      <c r="B3921" s="47"/>
      <c r="C3921" s="48"/>
      <c r="D3921" s="48"/>
      <c r="E3921" s="49"/>
      <c r="F3921" s="49"/>
      <c r="G3921" s="49"/>
      <c r="H3921" s="49"/>
      <c r="I3921" s="50"/>
      <c r="J3921" s="49"/>
      <c r="K3921" s="49"/>
      <c r="L3921" s="49"/>
      <c r="M3921" s="49"/>
      <c r="N3921" s="49"/>
      <c r="O3921" s="51"/>
      <c r="P3921" s="8"/>
      <c r="Q3921" s="49"/>
      <c r="R3921" s="49"/>
      <c r="S3921" s="52"/>
      <c r="T3921" s="53"/>
      <c r="U3921" s="53"/>
      <c r="V3921" s="50"/>
      <c r="W3921" s="8"/>
      <c r="X3921" s="8"/>
      <c r="Y3921" s="8"/>
      <c r="Z3921" s="8"/>
      <c r="AA3921" s="8"/>
      <c r="AB3921" s="8"/>
      <c r="AC3921" s="8"/>
      <c r="AD3921" s="8"/>
      <c r="AE3921" s="8"/>
      <c r="AF3921" s="8"/>
      <c r="AG3921" s="8"/>
      <c r="AH3921" s="8"/>
      <c r="AI3921" s="8"/>
      <c r="AJ3921" s="8"/>
      <c r="AK3921" s="8"/>
    </row>
    <row r="3922" spans="1:37" ht="18">
      <c r="A3922" s="46"/>
      <c r="B3922" s="47"/>
      <c r="C3922" s="48"/>
      <c r="D3922" s="48"/>
      <c r="E3922" s="49"/>
      <c r="F3922" s="49"/>
      <c r="G3922" s="49"/>
      <c r="H3922" s="49"/>
      <c r="I3922" s="50"/>
      <c r="J3922" s="49"/>
      <c r="K3922" s="49"/>
      <c r="L3922" s="49"/>
      <c r="M3922" s="49"/>
      <c r="N3922" s="49"/>
      <c r="O3922" s="51"/>
      <c r="P3922" s="8"/>
      <c r="Q3922" s="49"/>
      <c r="R3922" s="49"/>
      <c r="S3922" s="52"/>
      <c r="T3922" s="53"/>
      <c r="U3922" s="53"/>
      <c r="V3922" s="50"/>
      <c r="W3922" s="8"/>
      <c r="X3922" s="8"/>
      <c r="Y3922" s="8"/>
      <c r="Z3922" s="8"/>
      <c r="AA3922" s="8"/>
      <c r="AB3922" s="8"/>
      <c r="AC3922" s="8"/>
      <c r="AD3922" s="8"/>
      <c r="AE3922" s="8"/>
      <c r="AF3922" s="8"/>
      <c r="AG3922" s="8"/>
      <c r="AH3922" s="8"/>
      <c r="AI3922" s="8"/>
      <c r="AJ3922" s="8"/>
      <c r="AK3922" s="8"/>
    </row>
    <row r="3923" spans="1:37" ht="18">
      <c r="A3923" s="46"/>
      <c r="B3923" s="47"/>
      <c r="C3923" s="48"/>
      <c r="D3923" s="48"/>
      <c r="E3923" s="49"/>
      <c r="F3923" s="49"/>
      <c r="G3923" s="49"/>
      <c r="H3923" s="49"/>
      <c r="I3923" s="50"/>
      <c r="J3923" s="49"/>
      <c r="K3923" s="49"/>
      <c r="L3923" s="49"/>
      <c r="M3923" s="49"/>
      <c r="N3923" s="49"/>
      <c r="O3923" s="51"/>
      <c r="P3923" s="8"/>
      <c r="Q3923" s="49"/>
      <c r="R3923" s="49"/>
      <c r="S3923" s="52"/>
      <c r="T3923" s="53"/>
      <c r="U3923" s="53"/>
      <c r="V3923" s="50"/>
      <c r="W3923" s="8"/>
      <c r="X3923" s="8"/>
      <c r="Y3923" s="8"/>
      <c r="Z3923" s="8"/>
      <c r="AA3923" s="8"/>
      <c r="AB3923" s="8"/>
      <c r="AC3923" s="8"/>
      <c r="AD3923" s="8"/>
      <c r="AE3923" s="8"/>
      <c r="AF3923" s="8"/>
      <c r="AG3923" s="8"/>
      <c r="AH3923" s="8"/>
      <c r="AI3923" s="8"/>
      <c r="AJ3923" s="8"/>
      <c r="AK3923" s="8"/>
    </row>
    <row r="3924" spans="1:37" ht="18">
      <c r="A3924" s="46"/>
      <c r="B3924" s="47"/>
      <c r="C3924" s="48"/>
      <c r="D3924" s="48"/>
      <c r="E3924" s="49"/>
      <c r="F3924" s="49"/>
      <c r="G3924" s="49"/>
      <c r="H3924" s="49"/>
      <c r="I3924" s="50"/>
      <c r="J3924" s="49"/>
      <c r="K3924" s="49"/>
      <c r="L3924" s="49"/>
      <c r="M3924" s="49"/>
      <c r="N3924" s="49"/>
      <c r="O3924" s="51"/>
      <c r="P3924" s="8"/>
      <c r="Q3924" s="49"/>
      <c r="R3924" s="49"/>
      <c r="S3924" s="52"/>
      <c r="T3924" s="53"/>
      <c r="U3924" s="53"/>
      <c r="V3924" s="50"/>
      <c r="W3924" s="8"/>
      <c r="X3924" s="8"/>
      <c r="Y3924" s="8"/>
      <c r="Z3924" s="8"/>
      <c r="AA3924" s="8"/>
      <c r="AB3924" s="8"/>
      <c r="AC3924" s="8"/>
      <c r="AD3924" s="8"/>
      <c r="AE3924" s="8"/>
      <c r="AF3924" s="8"/>
      <c r="AG3924" s="8"/>
      <c r="AH3924" s="8"/>
      <c r="AI3924" s="8"/>
      <c r="AJ3924" s="8"/>
      <c r="AK3924" s="8"/>
    </row>
    <row r="3925" spans="1:37" ht="18">
      <c r="A3925" s="46"/>
      <c r="B3925" s="47"/>
      <c r="C3925" s="48"/>
      <c r="D3925" s="48"/>
      <c r="E3925" s="49"/>
      <c r="F3925" s="49"/>
      <c r="G3925" s="49"/>
      <c r="H3925" s="49"/>
      <c r="I3925" s="50"/>
      <c r="J3925" s="49"/>
      <c r="K3925" s="49"/>
      <c r="L3925" s="49"/>
      <c r="M3925" s="49"/>
      <c r="N3925" s="49"/>
      <c r="O3925" s="51"/>
      <c r="P3925" s="8"/>
      <c r="Q3925" s="49"/>
      <c r="R3925" s="49"/>
      <c r="S3925" s="52"/>
      <c r="T3925" s="53"/>
      <c r="U3925" s="53"/>
      <c r="V3925" s="50"/>
      <c r="W3925" s="8"/>
      <c r="X3925" s="8"/>
      <c r="Y3925" s="8"/>
      <c r="Z3925" s="8"/>
      <c r="AA3925" s="8"/>
      <c r="AB3925" s="8"/>
      <c r="AC3925" s="8"/>
      <c r="AD3925" s="8"/>
      <c r="AE3925" s="8"/>
      <c r="AF3925" s="8"/>
      <c r="AG3925" s="8"/>
      <c r="AH3925" s="8"/>
      <c r="AI3925" s="8"/>
      <c r="AJ3925" s="8"/>
      <c r="AK3925" s="8"/>
    </row>
    <row r="3926" spans="1:37" ht="18">
      <c r="A3926" s="46"/>
      <c r="B3926" s="47"/>
      <c r="C3926" s="48"/>
      <c r="D3926" s="48"/>
      <c r="E3926" s="49"/>
      <c r="F3926" s="49"/>
      <c r="G3926" s="49"/>
      <c r="H3926" s="49"/>
      <c r="I3926" s="50"/>
      <c r="J3926" s="49"/>
      <c r="K3926" s="49"/>
      <c r="L3926" s="49"/>
      <c r="M3926" s="49"/>
      <c r="N3926" s="49"/>
      <c r="O3926" s="51"/>
      <c r="P3926" s="8"/>
      <c r="Q3926" s="49"/>
      <c r="R3926" s="49"/>
      <c r="S3926" s="52"/>
      <c r="T3926" s="53"/>
      <c r="U3926" s="53"/>
      <c r="V3926" s="50"/>
      <c r="W3926" s="8"/>
      <c r="X3926" s="8"/>
      <c r="Y3926" s="8"/>
      <c r="Z3926" s="8"/>
      <c r="AA3926" s="8"/>
      <c r="AB3926" s="8"/>
      <c r="AC3926" s="8"/>
      <c r="AD3926" s="8"/>
      <c r="AE3926" s="8"/>
      <c r="AF3926" s="8"/>
      <c r="AG3926" s="8"/>
      <c r="AH3926" s="8"/>
      <c r="AI3926" s="8"/>
      <c r="AJ3926" s="8"/>
      <c r="AK3926" s="8"/>
    </row>
    <row r="3927" spans="1:37" ht="18">
      <c r="A3927" s="46"/>
      <c r="B3927" s="47"/>
      <c r="C3927" s="48"/>
      <c r="D3927" s="48"/>
      <c r="E3927" s="49"/>
      <c r="F3927" s="49"/>
      <c r="G3927" s="49"/>
      <c r="H3927" s="49"/>
      <c r="I3927" s="50"/>
      <c r="J3927" s="49"/>
      <c r="K3927" s="49"/>
      <c r="L3927" s="49"/>
      <c r="M3927" s="49"/>
      <c r="N3927" s="49"/>
      <c r="O3927" s="51"/>
      <c r="P3927" s="8"/>
      <c r="Q3927" s="49"/>
      <c r="R3927" s="49"/>
      <c r="S3927" s="52"/>
      <c r="T3927" s="53"/>
      <c r="U3927" s="53"/>
      <c r="V3927" s="50"/>
      <c r="W3927" s="8"/>
      <c r="X3927" s="8"/>
      <c r="Y3927" s="8"/>
      <c r="Z3927" s="8"/>
      <c r="AA3927" s="8"/>
      <c r="AB3927" s="8"/>
      <c r="AC3927" s="8"/>
      <c r="AD3927" s="8"/>
      <c r="AE3927" s="8"/>
      <c r="AF3927" s="8"/>
      <c r="AG3927" s="8"/>
      <c r="AH3927" s="8"/>
      <c r="AI3927" s="8"/>
      <c r="AJ3927" s="8"/>
      <c r="AK3927" s="8"/>
    </row>
    <row r="3928" spans="1:37" ht="18">
      <c r="A3928" s="46"/>
      <c r="B3928" s="47"/>
      <c r="C3928" s="48"/>
      <c r="D3928" s="48"/>
      <c r="E3928" s="49"/>
      <c r="F3928" s="49"/>
      <c r="G3928" s="49"/>
      <c r="H3928" s="49"/>
      <c r="I3928" s="50"/>
      <c r="J3928" s="49"/>
      <c r="K3928" s="49"/>
      <c r="L3928" s="49"/>
      <c r="M3928" s="49"/>
      <c r="N3928" s="49"/>
      <c r="O3928" s="51"/>
      <c r="P3928" s="8"/>
      <c r="Q3928" s="49"/>
      <c r="R3928" s="49"/>
      <c r="S3928" s="52"/>
      <c r="T3928" s="53"/>
      <c r="U3928" s="53"/>
      <c r="V3928" s="50"/>
      <c r="W3928" s="8"/>
      <c r="X3928" s="8"/>
      <c r="Y3928" s="8"/>
      <c r="Z3928" s="8"/>
      <c r="AA3928" s="8"/>
      <c r="AB3928" s="8"/>
      <c r="AC3928" s="8"/>
      <c r="AD3928" s="8"/>
      <c r="AE3928" s="8"/>
      <c r="AF3928" s="8"/>
      <c r="AG3928" s="8"/>
      <c r="AH3928" s="8"/>
      <c r="AI3928" s="8"/>
      <c r="AJ3928" s="8"/>
      <c r="AK3928" s="8"/>
    </row>
    <row r="3929" spans="1:37" ht="18">
      <c r="A3929" s="46"/>
      <c r="B3929" s="47"/>
      <c r="C3929" s="48"/>
      <c r="D3929" s="48"/>
      <c r="E3929" s="49"/>
      <c r="F3929" s="49"/>
      <c r="G3929" s="49"/>
      <c r="H3929" s="49"/>
      <c r="I3929" s="50"/>
      <c r="J3929" s="49"/>
      <c r="K3929" s="49"/>
      <c r="L3929" s="49"/>
      <c r="M3929" s="49"/>
      <c r="N3929" s="49"/>
      <c r="O3929" s="51"/>
      <c r="P3929" s="8"/>
      <c r="Q3929" s="49"/>
      <c r="R3929" s="49"/>
      <c r="S3929" s="52"/>
      <c r="T3929" s="53"/>
      <c r="U3929" s="53"/>
      <c r="V3929" s="50"/>
      <c r="W3929" s="8"/>
      <c r="X3929" s="8"/>
      <c r="Y3929" s="8"/>
      <c r="Z3929" s="8"/>
      <c r="AA3929" s="8"/>
      <c r="AB3929" s="8"/>
      <c r="AC3929" s="8"/>
      <c r="AD3929" s="8"/>
      <c r="AE3929" s="8"/>
      <c r="AF3929" s="8"/>
      <c r="AG3929" s="8"/>
      <c r="AH3929" s="8"/>
      <c r="AI3929" s="8"/>
      <c r="AJ3929" s="8"/>
      <c r="AK3929" s="8"/>
    </row>
    <row r="3930" spans="1:37" ht="18">
      <c r="A3930" s="46"/>
      <c r="B3930" s="47"/>
      <c r="C3930" s="48"/>
      <c r="D3930" s="48"/>
      <c r="E3930" s="49"/>
      <c r="F3930" s="49"/>
      <c r="G3930" s="49"/>
      <c r="H3930" s="49"/>
      <c r="I3930" s="50"/>
      <c r="J3930" s="49"/>
      <c r="K3930" s="49"/>
      <c r="L3930" s="49"/>
      <c r="M3930" s="49"/>
      <c r="N3930" s="49"/>
      <c r="O3930" s="51"/>
      <c r="P3930" s="8"/>
      <c r="Q3930" s="49"/>
      <c r="R3930" s="49"/>
      <c r="S3930" s="52"/>
      <c r="T3930" s="53"/>
      <c r="U3930" s="53"/>
      <c r="V3930" s="50"/>
      <c r="W3930" s="8"/>
      <c r="X3930" s="8"/>
      <c r="Y3930" s="8"/>
      <c r="Z3930" s="8"/>
      <c r="AA3930" s="8"/>
      <c r="AB3930" s="8"/>
      <c r="AC3930" s="8"/>
      <c r="AD3930" s="8"/>
      <c r="AE3930" s="8"/>
      <c r="AF3930" s="8"/>
      <c r="AG3930" s="8"/>
      <c r="AH3930" s="8"/>
      <c r="AI3930" s="8"/>
      <c r="AJ3930" s="8"/>
      <c r="AK3930" s="8"/>
    </row>
    <row r="3931" spans="1:37" ht="18">
      <c r="A3931" s="46"/>
      <c r="B3931" s="47"/>
      <c r="C3931" s="48"/>
      <c r="D3931" s="48"/>
      <c r="E3931" s="49"/>
      <c r="F3931" s="49"/>
      <c r="G3931" s="49"/>
      <c r="H3931" s="49"/>
      <c r="I3931" s="50"/>
      <c r="J3931" s="49"/>
      <c r="K3931" s="49"/>
      <c r="L3931" s="49"/>
      <c r="M3931" s="49"/>
      <c r="N3931" s="49"/>
      <c r="O3931" s="51"/>
      <c r="P3931" s="8"/>
      <c r="Q3931" s="49"/>
      <c r="R3931" s="49"/>
      <c r="S3931" s="52"/>
      <c r="T3931" s="53"/>
      <c r="U3931" s="53"/>
      <c r="V3931" s="50"/>
      <c r="W3931" s="8"/>
      <c r="X3931" s="8"/>
      <c r="Y3931" s="8"/>
      <c r="Z3931" s="8"/>
      <c r="AA3931" s="8"/>
      <c r="AB3931" s="8"/>
      <c r="AC3931" s="8"/>
      <c r="AD3931" s="8"/>
      <c r="AE3931" s="8"/>
      <c r="AF3931" s="8"/>
      <c r="AG3931" s="8"/>
      <c r="AH3931" s="8"/>
      <c r="AI3931" s="8"/>
      <c r="AJ3931" s="8"/>
      <c r="AK3931" s="8"/>
    </row>
    <row r="3932" spans="1:37" ht="18">
      <c r="A3932" s="46"/>
      <c r="B3932" s="47"/>
      <c r="C3932" s="48"/>
      <c r="D3932" s="48"/>
      <c r="E3932" s="49"/>
      <c r="F3932" s="49"/>
      <c r="G3932" s="49"/>
      <c r="H3932" s="49"/>
      <c r="I3932" s="50"/>
      <c r="J3932" s="49"/>
      <c r="K3932" s="49"/>
      <c r="L3932" s="49"/>
      <c r="M3932" s="49"/>
      <c r="N3932" s="49"/>
      <c r="O3932" s="51"/>
      <c r="P3932" s="8"/>
      <c r="Q3932" s="49"/>
      <c r="R3932" s="49"/>
      <c r="S3932" s="52"/>
      <c r="T3932" s="53"/>
      <c r="U3932" s="53"/>
      <c r="V3932" s="50"/>
      <c r="W3932" s="8"/>
      <c r="X3932" s="8"/>
      <c r="Y3932" s="8"/>
      <c r="Z3932" s="8"/>
      <c r="AA3932" s="8"/>
      <c r="AB3932" s="8"/>
      <c r="AC3932" s="8"/>
      <c r="AD3932" s="8"/>
      <c r="AE3932" s="8"/>
      <c r="AF3932" s="8"/>
      <c r="AG3932" s="8"/>
      <c r="AH3932" s="8"/>
      <c r="AI3932" s="8"/>
      <c r="AJ3932" s="8"/>
      <c r="AK3932" s="8"/>
    </row>
    <row r="3933" spans="1:37" ht="18">
      <c r="A3933" s="46"/>
      <c r="B3933" s="47"/>
      <c r="C3933" s="48"/>
      <c r="D3933" s="48"/>
      <c r="E3933" s="49"/>
      <c r="F3933" s="49"/>
      <c r="G3933" s="49"/>
      <c r="H3933" s="49"/>
      <c r="I3933" s="50"/>
      <c r="J3933" s="49"/>
      <c r="K3933" s="49"/>
      <c r="L3933" s="49"/>
      <c r="M3933" s="49"/>
      <c r="N3933" s="49"/>
      <c r="O3933" s="51"/>
      <c r="P3933" s="8"/>
      <c r="Q3933" s="49"/>
      <c r="R3933" s="49"/>
      <c r="S3933" s="52"/>
      <c r="T3933" s="53"/>
      <c r="U3933" s="53"/>
      <c r="V3933" s="50"/>
      <c r="W3933" s="8"/>
      <c r="X3933" s="8"/>
      <c r="Y3933" s="8"/>
      <c r="Z3933" s="8"/>
      <c r="AA3933" s="8"/>
      <c r="AB3933" s="8"/>
      <c r="AC3933" s="8"/>
      <c r="AD3933" s="8"/>
      <c r="AE3933" s="8"/>
      <c r="AF3933" s="8"/>
      <c r="AG3933" s="8"/>
      <c r="AH3933" s="8"/>
      <c r="AI3933" s="8"/>
      <c r="AJ3933" s="8"/>
      <c r="AK3933" s="8"/>
    </row>
    <row r="3934" spans="1:37" ht="18">
      <c r="A3934" s="46"/>
      <c r="B3934" s="47"/>
      <c r="C3934" s="48"/>
      <c r="D3934" s="48"/>
      <c r="E3934" s="49"/>
      <c r="F3934" s="49"/>
      <c r="G3934" s="49"/>
      <c r="H3934" s="49"/>
      <c r="I3934" s="50"/>
      <c r="J3934" s="49"/>
      <c r="K3934" s="49"/>
      <c r="L3934" s="49"/>
      <c r="M3934" s="49"/>
      <c r="N3934" s="49"/>
      <c r="O3934" s="51"/>
      <c r="P3934" s="8"/>
      <c r="Q3934" s="49"/>
      <c r="R3934" s="49"/>
      <c r="S3934" s="52"/>
      <c r="T3934" s="53"/>
      <c r="U3934" s="53"/>
      <c r="V3934" s="50"/>
      <c r="W3934" s="8"/>
      <c r="X3934" s="8"/>
      <c r="Y3934" s="8"/>
      <c r="Z3934" s="8"/>
      <c r="AA3934" s="8"/>
      <c r="AB3934" s="8"/>
      <c r="AC3934" s="8"/>
      <c r="AD3934" s="8"/>
      <c r="AE3934" s="8"/>
      <c r="AF3934" s="8"/>
      <c r="AG3934" s="8"/>
      <c r="AH3934" s="8"/>
      <c r="AI3934" s="8"/>
      <c r="AJ3934" s="8"/>
      <c r="AK3934" s="8"/>
    </row>
    <row r="3935" spans="1:37" ht="18">
      <c r="A3935" s="46"/>
      <c r="B3935" s="47"/>
      <c r="C3935" s="48"/>
      <c r="D3935" s="48"/>
      <c r="E3935" s="49"/>
      <c r="F3935" s="49"/>
      <c r="G3935" s="49"/>
      <c r="H3935" s="49"/>
      <c r="I3935" s="50"/>
      <c r="J3935" s="49"/>
      <c r="K3935" s="49"/>
      <c r="L3935" s="49"/>
      <c r="M3935" s="49"/>
      <c r="N3935" s="49"/>
      <c r="O3935" s="51"/>
      <c r="P3935" s="8"/>
      <c r="Q3935" s="49"/>
      <c r="R3935" s="49"/>
      <c r="S3935" s="52"/>
      <c r="T3935" s="53"/>
      <c r="U3935" s="53"/>
      <c r="V3935" s="50"/>
      <c r="W3935" s="8"/>
      <c r="X3935" s="8"/>
      <c r="Y3935" s="8"/>
      <c r="Z3935" s="8"/>
      <c r="AA3935" s="8"/>
      <c r="AB3935" s="8"/>
      <c r="AC3935" s="8"/>
      <c r="AD3935" s="8"/>
      <c r="AE3935" s="8"/>
      <c r="AF3935" s="8"/>
      <c r="AG3935" s="8"/>
      <c r="AH3935" s="8"/>
      <c r="AI3935" s="8"/>
      <c r="AJ3935" s="8"/>
      <c r="AK3935" s="8"/>
    </row>
    <row r="3936" spans="1:37" ht="18">
      <c r="A3936" s="46"/>
      <c r="B3936" s="47"/>
      <c r="C3936" s="48"/>
      <c r="D3936" s="48"/>
      <c r="E3936" s="49"/>
      <c r="F3936" s="49"/>
      <c r="G3936" s="49"/>
      <c r="H3936" s="49"/>
      <c r="I3936" s="50"/>
      <c r="J3936" s="49"/>
      <c r="K3936" s="49"/>
      <c r="L3936" s="49"/>
      <c r="M3936" s="49"/>
      <c r="N3936" s="49"/>
      <c r="O3936" s="51"/>
      <c r="P3936" s="8"/>
      <c r="Q3936" s="49"/>
      <c r="R3936" s="49"/>
      <c r="S3936" s="52"/>
      <c r="T3936" s="53"/>
      <c r="U3936" s="53"/>
      <c r="V3936" s="50"/>
      <c r="W3936" s="8"/>
      <c r="X3936" s="8"/>
      <c r="Y3936" s="8"/>
      <c r="Z3936" s="8"/>
      <c r="AA3936" s="8"/>
      <c r="AB3936" s="8"/>
      <c r="AC3936" s="8"/>
      <c r="AD3936" s="8"/>
      <c r="AE3936" s="8"/>
      <c r="AF3936" s="8"/>
      <c r="AG3936" s="8"/>
      <c r="AH3936" s="8"/>
      <c r="AI3936" s="8"/>
      <c r="AJ3936" s="8"/>
      <c r="AK3936" s="8"/>
    </row>
    <row r="3937" spans="1:37" ht="18">
      <c r="A3937" s="46"/>
      <c r="B3937" s="47"/>
      <c r="C3937" s="48"/>
      <c r="D3937" s="48"/>
      <c r="E3937" s="49"/>
      <c r="F3937" s="49"/>
      <c r="G3937" s="49"/>
      <c r="H3937" s="49"/>
      <c r="I3937" s="50"/>
      <c r="J3937" s="49"/>
      <c r="K3937" s="49"/>
      <c r="L3937" s="49"/>
      <c r="M3937" s="49"/>
      <c r="N3937" s="49"/>
      <c r="O3937" s="51"/>
      <c r="P3937" s="8"/>
      <c r="Q3937" s="49"/>
      <c r="R3937" s="49"/>
      <c r="S3937" s="52"/>
      <c r="T3937" s="53"/>
      <c r="U3937" s="53"/>
      <c r="V3937" s="50"/>
      <c r="W3937" s="8"/>
      <c r="X3937" s="8"/>
      <c r="Y3937" s="8"/>
      <c r="Z3937" s="8"/>
      <c r="AA3937" s="8"/>
      <c r="AB3937" s="8"/>
      <c r="AC3937" s="8"/>
      <c r="AD3937" s="8"/>
      <c r="AE3937" s="8"/>
      <c r="AF3937" s="8"/>
      <c r="AG3937" s="8"/>
      <c r="AH3937" s="8"/>
      <c r="AI3937" s="8"/>
      <c r="AJ3937" s="8"/>
      <c r="AK3937" s="8"/>
    </row>
    <row r="3938" spans="1:37" ht="18">
      <c r="A3938" s="46"/>
      <c r="B3938" s="47"/>
      <c r="C3938" s="48"/>
      <c r="D3938" s="48"/>
      <c r="E3938" s="49"/>
      <c r="F3938" s="49"/>
      <c r="G3938" s="49"/>
      <c r="H3938" s="49"/>
      <c r="I3938" s="50"/>
      <c r="J3938" s="49"/>
      <c r="K3938" s="49"/>
      <c r="L3938" s="49"/>
      <c r="M3938" s="49"/>
      <c r="N3938" s="49"/>
      <c r="O3938" s="51"/>
      <c r="P3938" s="8"/>
      <c r="Q3938" s="49"/>
      <c r="R3938" s="49"/>
      <c r="S3938" s="52"/>
      <c r="T3938" s="53"/>
      <c r="U3938" s="53"/>
      <c r="V3938" s="50"/>
      <c r="W3938" s="8"/>
      <c r="X3938" s="8"/>
      <c r="Y3938" s="8"/>
      <c r="Z3938" s="8"/>
      <c r="AA3938" s="8"/>
      <c r="AB3938" s="8"/>
      <c r="AC3938" s="8"/>
      <c r="AD3938" s="8"/>
      <c r="AE3938" s="8"/>
      <c r="AF3938" s="8"/>
      <c r="AG3938" s="8"/>
      <c r="AH3938" s="8"/>
      <c r="AI3938" s="8"/>
      <c r="AJ3938" s="8"/>
      <c r="AK3938" s="8"/>
    </row>
    <row r="3939" spans="1:37" ht="18">
      <c r="A3939" s="46"/>
      <c r="B3939" s="47"/>
      <c r="C3939" s="48"/>
      <c r="D3939" s="48"/>
      <c r="E3939" s="49"/>
      <c r="F3939" s="49"/>
      <c r="G3939" s="49"/>
      <c r="H3939" s="49"/>
      <c r="I3939" s="50"/>
      <c r="J3939" s="49"/>
      <c r="K3939" s="49"/>
      <c r="L3939" s="49"/>
      <c r="M3939" s="49"/>
      <c r="N3939" s="49"/>
      <c r="O3939" s="51"/>
      <c r="P3939" s="8"/>
      <c r="Q3939" s="49"/>
      <c r="R3939" s="49"/>
      <c r="S3939" s="52"/>
      <c r="T3939" s="53"/>
      <c r="U3939" s="53"/>
      <c r="V3939" s="50"/>
      <c r="W3939" s="8"/>
      <c r="X3939" s="8"/>
      <c r="Y3939" s="8"/>
      <c r="Z3939" s="8"/>
      <c r="AA3939" s="8"/>
      <c r="AB3939" s="8"/>
      <c r="AC3939" s="8"/>
      <c r="AD3939" s="8"/>
      <c r="AE3939" s="8"/>
      <c r="AF3939" s="8"/>
      <c r="AG3939" s="8"/>
      <c r="AH3939" s="8"/>
      <c r="AI3939" s="8"/>
      <c r="AJ3939" s="8"/>
      <c r="AK3939" s="8"/>
    </row>
    <row r="3940" spans="1:37" ht="18">
      <c r="A3940" s="46"/>
      <c r="B3940" s="47"/>
      <c r="C3940" s="48"/>
      <c r="D3940" s="48"/>
      <c r="E3940" s="49"/>
      <c r="F3940" s="49"/>
      <c r="G3940" s="49"/>
      <c r="H3940" s="49"/>
      <c r="I3940" s="50"/>
      <c r="J3940" s="49"/>
      <c r="K3940" s="49"/>
      <c r="L3940" s="49"/>
      <c r="M3940" s="49"/>
      <c r="N3940" s="49"/>
      <c r="O3940" s="51"/>
      <c r="P3940" s="8"/>
      <c r="Q3940" s="49"/>
      <c r="R3940" s="49"/>
      <c r="S3940" s="52"/>
      <c r="T3940" s="53"/>
      <c r="U3940" s="53"/>
      <c r="V3940" s="50"/>
      <c r="W3940" s="8"/>
      <c r="X3940" s="8"/>
      <c r="Y3940" s="8"/>
      <c r="Z3940" s="8"/>
      <c r="AA3940" s="8"/>
      <c r="AB3940" s="8"/>
      <c r="AC3940" s="8"/>
      <c r="AD3940" s="8"/>
      <c r="AE3940" s="8"/>
      <c r="AF3940" s="8"/>
      <c r="AG3940" s="8"/>
      <c r="AH3940" s="8"/>
      <c r="AI3940" s="8"/>
      <c r="AJ3940" s="8"/>
      <c r="AK3940" s="8"/>
    </row>
    <row r="3941" spans="1:37" ht="18">
      <c r="A3941" s="46"/>
      <c r="B3941" s="47"/>
      <c r="C3941" s="48"/>
      <c r="D3941" s="48"/>
      <c r="E3941" s="49"/>
      <c r="F3941" s="49"/>
      <c r="G3941" s="49"/>
      <c r="H3941" s="49"/>
      <c r="I3941" s="50"/>
      <c r="J3941" s="49"/>
      <c r="K3941" s="49"/>
      <c r="L3941" s="49"/>
      <c r="M3941" s="49"/>
      <c r="N3941" s="49"/>
      <c r="O3941" s="51"/>
      <c r="P3941" s="8"/>
      <c r="Q3941" s="49"/>
      <c r="R3941" s="49"/>
      <c r="S3941" s="52"/>
      <c r="T3941" s="53"/>
      <c r="U3941" s="53"/>
      <c r="V3941" s="50"/>
      <c r="W3941" s="8"/>
      <c r="X3941" s="8"/>
      <c r="Y3941" s="8"/>
      <c r="Z3941" s="8"/>
      <c r="AA3941" s="8"/>
      <c r="AB3941" s="8"/>
      <c r="AC3941" s="8"/>
      <c r="AD3941" s="8"/>
      <c r="AE3941" s="8"/>
      <c r="AF3941" s="8"/>
      <c r="AG3941" s="8"/>
      <c r="AH3941" s="8"/>
      <c r="AI3941" s="8"/>
      <c r="AJ3941" s="8"/>
      <c r="AK3941" s="8"/>
    </row>
    <row r="3942" spans="1:37" ht="18">
      <c r="A3942" s="46"/>
      <c r="B3942" s="47"/>
      <c r="C3942" s="48"/>
      <c r="D3942" s="48"/>
      <c r="E3942" s="49"/>
      <c r="F3942" s="49"/>
      <c r="G3942" s="49"/>
      <c r="H3942" s="49"/>
      <c r="I3942" s="50"/>
      <c r="J3942" s="49"/>
      <c r="K3942" s="49"/>
      <c r="L3942" s="49"/>
      <c r="M3942" s="49"/>
      <c r="N3942" s="49"/>
      <c r="O3942" s="51"/>
      <c r="P3942" s="8"/>
      <c r="Q3942" s="49"/>
      <c r="R3942" s="49"/>
      <c r="S3942" s="52"/>
      <c r="T3942" s="53"/>
      <c r="U3942" s="53"/>
      <c r="V3942" s="50"/>
      <c r="W3942" s="8"/>
      <c r="X3942" s="8"/>
      <c r="Y3942" s="8"/>
      <c r="Z3942" s="8"/>
      <c r="AA3942" s="8"/>
      <c r="AB3942" s="8"/>
      <c r="AC3942" s="8"/>
      <c r="AD3942" s="8"/>
      <c r="AE3942" s="8"/>
      <c r="AF3942" s="8"/>
      <c r="AG3942" s="8"/>
      <c r="AH3942" s="8"/>
      <c r="AI3942" s="8"/>
      <c r="AJ3942" s="8"/>
      <c r="AK3942" s="8"/>
    </row>
    <row r="3943" spans="1:37" ht="18">
      <c r="A3943" s="46"/>
      <c r="B3943" s="47"/>
      <c r="C3943" s="48"/>
      <c r="D3943" s="48"/>
      <c r="E3943" s="49"/>
      <c r="F3943" s="49"/>
      <c r="G3943" s="49"/>
      <c r="H3943" s="49"/>
      <c r="I3943" s="50"/>
      <c r="J3943" s="49"/>
      <c r="K3943" s="49"/>
      <c r="L3943" s="49"/>
      <c r="M3943" s="49"/>
      <c r="N3943" s="49"/>
      <c r="O3943" s="51"/>
      <c r="P3943" s="8"/>
      <c r="Q3943" s="49"/>
      <c r="R3943" s="49"/>
      <c r="S3943" s="52"/>
      <c r="T3943" s="53"/>
      <c r="U3943" s="53"/>
      <c r="V3943" s="50"/>
      <c r="W3943" s="8"/>
      <c r="X3943" s="8"/>
      <c r="Y3943" s="8"/>
      <c r="Z3943" s="8"/>
      <c r="AA3943" s="8"/>
      <c r="AB3943" s="8"/>
      <c r="AC3943" s="8"/>
      <c r="AD3943" s="8"/>
      <c r="AE3943" s="8"/>
      <c r="AF3943" s="8"/>
      <c r="AG3943" s="8"/>
      <c r="AH3943" s="8"/>
      <c r="AI3943" s="8"/>
      <c r="AJ3943" s="8"/>
      <c r="AK3943" s="8"/>
    </row>
    <row r="3944" spans="1:37" ht="18">
      <c r="A3944" s="46"/>
      <c r="B3944" s="47"/>
      <c r="C3944" s="48"/>
      <c r="D3944" s="48"/>
      <c r="E3944" s="49"/>
      <c r="F3944" s="49"/>
      <c r="G3944" s="49"/>
      <c r="H3944" s="49"/>
      <c r="I3944" s="50"/>
      <c r="J3944" s="49"/>
      <c r="K3944" s="49"/>
      <c r="L3944" s="49"/>
      <c r="M3944" s="49"/>
      <c r="N3944" s="49"/>
      <c r="O3944" s="51"/>
      <c r="P3944" s="8"/>
      <c r="Q3944" s="49"/>
      <c r="R3944" s="49"/>
      <c r="S3944" s="52"/>
      <c r="T3944" s="53"/>
      <c r="U3944" s="53"/>
      <c r="V3944" s="50"/>
      <c r="W3944" s="8"/>
      <c r="X3944" s="8"/>
      <c r="Y3944" s="8"/>
      <c r="Z3944" s="8"/>
      <c r="AA3944" s="8"/>
      <c r="AB3944" s="8"/>
      <c r="AC3944" s="8"/>
      <c r="AD3944" s="8"/>
      <c r="AE3944" s="8"/>
      <c r="AF3944" s="8"/>
      <c r="AG3944" s="8"/>
      <c r="AH3944" s="8"/>
      <c r="AI3944" s="8"/>
      <c r="AJ3944" s="8"/>
      <c r="AK3944" s="8"/>
    </row>
    <row r="3945" spans="1:37" ht="18">
      <c r="A3945" s="46"/>
      <c r="B3945" s="47"/>
      <c r="C3945" s="48"/>
      <c r="D3945" s="48"/>
      <c r="E3945" s="49"/>
      <c r="F3945" s="49"/>
      <c r="G3945" s="49"/>
      <c r="H3945" s="49"/>
      <c r="I3945" s="50"/>
      <c r="J3945" s="49"/>
      <c r="K3945" s="49"/>
      <c r="L3945" s="49"/>
      <c r="M3945" s="49"/>
      <c r="N3945" s="49"/>
      <c r="O3945" s="51"/>
      <c r="P3945" s="8"/>
      <c r="Q3945" s="49"/>
      <c r="R3945" s="49"/>
      <c r="S3945" s="52"/>
      <c r="T3945" s="53"/>
      <c r="U3945" s="53"/>
      <c r="V3945" s="50"/>
      <c r="W3945" s="8"/>
      <c r="X3945" s="8"/>
      <c r="Y3945" s="8"/>
      <c r="Z3945" s="8"/>
      <c r="AA3945" s="8"/>
      <c r="AB3945" s="8"/>
      <c r="AC3945" s="8"/>
      <c r="AD3945" s="8"/>
      <c r="AE3945" s="8"/>
      <c r="AF3945" s="8"/>
      <c r="AG3945" s="8"/>
      <c r="AH3945" s="8"/>
      <c r="AI3945" s="8"/>
      <c r="AJ3945" s="8"/>
      <c r="AK3945" s="8"/>
    </row>
    <row r="3946" spans="1:37" ht="18">
      <c r="A3946" s="46"/>
      <c r="B3946" s="47"/>
      <c r="C3946" s="48"/>
      <c r="D3946" s="48"/>
      <c r="E3946" s="49"/>
      <c r="F3946" s="49"/>
      <c r="G3946" s="49"/>
      <c r="H3946" s="49"/>
      <c r="I3946" s="50"/>
      <c r="J3946" s="49"/>
      <c r="K3946" s="49"/>
      <c r="L3946" s="49"/>
      <c r="M3946" s="49"/>
      <c r="N3946" s="49"/>
      <c r="O3946" s="51"/>
      <c r="P3946" s="8"/>
      <c r="Q3946" s="49"/>
      <c r="R3946" s="49"/>
      <c r="S3946" s="52"/>
      <c r="T3946" s="53"/>
      <c r="U3946" s="53"/>
      <c r="V3946" s="50"/>
      <c r="W3946" s="8"/>
      <c r="X3946" s="8"/>
      <c r="Y3946" s="8"/>
      <c r="Z3946" s="8"/>
      <c r="AA3946" s="8"/>
      <c r="AB3946" s="8"/>
      <c r="AC3946" s="8"/>
      <c r="AD3946" s="8"/>
      <c r="AE3946" s="8"/>
      <c r="AF3946" s="8"/>
      <c r="AG3946" s="8"/>
      <c r="AH3946" s="8"/>
      <c r="AI3946" s="8"/>
      <c r="AJ3946" s="8"/>
      <c r="AK3946" s="8"/>
    </row>
    <row r="3947" spans="1:37" ht="18">
      <c r="A3947" s="46"/>
      <c r="B3947" s="47"/>
      <c r="C3947" s="48"/>
      <c r="D3947" s="48"/>
      <c r="E3947" s="49"/>
      <c r="F3947" s="49"/>
      <c r="G3947" s="49"/>
      <c r="H3947" s="49"/>
      <c r="I3947" s="50"/>
      <c r="J3947" s="49"/>
      <c r="K3947" s="49"/>
      <c r="L3947" s="49"/>
      <c r="M3947" s="49"/>
      <c r="N3947" s="49"/>
      <c r="O3947" s="51"/>
      <c r="P3947" s="8"/>
      <c r="Q3947" s="49"/>
      <c r="R3947" s="49"/>
      <c r="S3947" s="52"/>
      <c r="T3947" s="53"/>
      <c r="U3947" s="53"/>
      <c r="V3947" s="50"/>
      <c r="W3947" s="8"/>
      <c r="X3947" s="8"/>
      <c r="Y3947" s="8"/>
      <c r="Z3947" s="8"/>
      <c r="AA3947" s="8"/>
      <c r="AB3947" s="8"/>
      <c r="AC3947" s="8"/>
      <c r="AD3947" s="8"/>
      <c r="AE3947" s="8"/>
      <c r="AF3947" s="8"/>
      <c r="AG3947" s="8"/>
      <c r="AH3947" s="8"/>
      <c r="AI3947" s="8"/>
      <c r="AJ3947" s="8"/>
      <c r="AK3947" s="8"/>
    </row>
    <row r="3948" spans="1:37" ht="18">
      <c r="A3948" s="46"/>
      <c r="B3948" s="47"/>
      <c r="C3948" s="48"/>
      <c r="D3948" s="48"/>
      <c r="E3948" s="49"/>
      <c r="F3948" s="49"/>
      <c r="G3948" s="49"/>
      <c r="H3948" s="49"/>
      <c r="I3948" s="50"/>
      <c r="J3948" s="49"/>
      <c r="K3948" s="49"/>
      <c r="L3948" s="49"/>
      <c r="M3948" s="49"/>
      <c r="N3948" s="49"/>
      <c r="O3948" s="51"/>
      <c r="P3948" s="8"/>
      <c r="Q3948" s="49"/>
      <c r="R3948" s="49"/>
      <c r="S3948" s="52"/>
      <c r="T3948" s="53"/>
      <c r="U3948" s="53"/>
      <c r="V3948" s="50"/>
      <c r="W3948" s="8"/>
      <c r="X3948" s="8"/>
      <c r="Y3948" s="8"/>
      <c r="Z3948" s="8"/>
      <c r="AA3948" s="8"/>
      <c r="AB3948" s="8"/>
      <c r="AC3948" s="8"/>
      <c r="AD3948" s="8"/>
      <c r="AE3948" s="8"/>
      <c r="AF3948" s="8"/>
      <c r="AG3948" s="8"/>
      <c r="AH3948" s="8"/>
      <c r="AI3948" s="8"/>
      <c r="AJ3948" s="8"/>
      <c r="AK3948" s="8"/>
    </row>
    <row r="3949" spans="1:37" ht="18">
      <c r="A3949" s="46"/>
      <c r="B3949" s="47"/>
      <c r="C3949" s="48"/>
      <c r="D3949" s="48"/>
      <c r="E3949" s="49"/>
      <c r="F3949" s="49"/>
      <c r="G3949" s="49"/>
      <c r="H3949" s="49"/>
      <c r="I3949" s="50"/>
      <c r="J3949" s="49"/>
      <c r="K3949" s="49"/>
      <c r="L3949" s="49"/>
      <c r="M3949" s="49"/>
      <c r="N3949" s="49"/>
      <c r="O3949" s="51"/>
      <c r="P3949" s="8"/>
      <c r="Q3949" s="49"/>
      <c r="R3949" s="49"/>
      <c r="S3949" s="52"/>
      <c r="T3949" s="53"/>
      <c r="U3949" s="53"/>
      <c r="V3949" s="50"/>
      <c r="W3949" s="8"/>
      <c r="X3949" s="8"/>
      <c r="Y3949" s="8"/>
      <c r="Z3949" s="8"/>
      <c r="AA3949" s="8"/>
      <c r="AB3949" s="8"/>
      <c r="AC3949" s="8"/>
      <c r="AD3949" s="8"/>
      <c r="AE3949" s="8"/>
      <c r="AF3949" s="8"/>
      <c r="AG3949" s="8"/>
      <c r="AH3949" s="8"/>
      <c r="AI3949" s="8"/>
      <c r="AJ3949" s="8"/>
      <c r="AK3949" s="8"/>
    </row>
    <row r="3950" spans="1:37" ht="18">
      <c r="A3950" s="46"/>
      <c r="B3950" s="47"/>
      <c r="C3950" s="48"/>
      <c r="D3950" s="48"/>
      <c r="E3950" s="49"/>
      <c r="F3950" s="49"/>
      <c r="G3950" s="49"/>
      <c r="H3950" s="49"/>
      <c r="I3950" s="50"/>
      <c r="J3950" s="49"/>
      <c r="K3950" s="49"/>
      <c r="L3950" s="49"/>
      <c r="M3950" s="49"/>
      <c r="N3950" s="49"/>
      <c r="O3950" s="51"/>
      <c r="P3950" s="8"/>
      <c r="Q3950" s="49"/>
      <c r="R3950" s="49"/>
      <c r="S3950" s="52"/>
      <c r="T3950" s="53"/>
      <c r="U3950" s="53"/>
      <c r="V3950" s="50"/>
      <c r="W3950" s="8"/>
      <c r="X3950" s="8"/>
      <c r="Y3950" s="8"/>
      <c r="Z3950" s="8"/>
      <c r="AA3950" s="8"/>
      <c r="AB3950" s="8"/>
      <c r="AC3950" s="8"/>
      <c r="AD3950" s="8"/>
      <c r="AE3950" s="8"/>
      <c r="AF3950" s="8"/>
      <c r="AG3950" s="8"/>
      <c r="AH3950" s="8"/>
      <c r="AI3950" s="8"/>
      <c r="AJ3950" s="8"/>
      <c r="AK3950" s="8"/>
    </row>
    <row r="3951" spans="1:37" ht="18">
      <c r="A3951" s="46"/>
      <c r="B3951" s="47"/>
      <c r="C3951" s="48"/>
      <c r="D3951" s="48"/>
      <c r="E3951" s="49"/>
      <c r="F3951" s="49"/>
      <c r="G3951" s="49"/>
      <c r="H3951" s="49"/>
      <c r="I3951" s="50"/>
      <c r="J3951" s="49"/>
      <c r="K3951" s="49"/>
      <c r="L3951" s="49"/>
      <c r="M3951" s="49"/>
      <c r="N3951" s="49"/>
      <c r="O3951" s="51"/>
      <c r="P3951" s="8"/>
      <c r="Q3951" s="49"/>
      <c r="R3951" s="49"/>
      <c r="S3951" s="52"/>
      <c r="T3951" s="53"/>
      <c r="U3951" s="53"/>
      <c r="V3951" s="50"/>
      <c r="W3951" s="8"/>
      <c r="X3951" s="8"/>
      <c r="Y3951" s="8"/>
      <c r="Z3951" s="8"/>
      <c r="AA3951" s="8"/>
      <c r="AB3951" s="8"/>
      <c r="AC3951" s="8"/>
      <c r="AD3951" s="8"/>
      <c r="AE3951" s="8"/>
      <c r="AF3951" s="8"/>
      <c r="AG3951" s="8"/>
      <c r="AH3951" s="8"/>
      <c r="AI3951" s="8"/>
      <c r="AJ3951" s="8"/>
      <c r="AK3951" s="8"/>
    </row>
    <row r="3952" spans="1:37" ht="18">
      <c r="A3952" s="46"/>
      <c r="B3952" s="47"/>
      <c r="C3952" s="48"/>
      <c r="D3952" s="48"/>
      <c r="E3952" s="49"/>
      <c r="F3952" s="49"/>
      <c r="G3952" s="49"/>
      <c r="H3952" s="49"/>
      <c r="I3952" s="50"/>
      <c r="J3952" s="49"/>
      <c r="K3952" s="49"/>
      <c r="L3952" s="49"/>
      <c r="M3952" s="49"/>
      <c r="N3952" s="49"/>
      <c r="O3952" s="51"/>
      <c r="P3952" s="8"/>
      <c r="Q3952" s="49"/>
      <c r="R3952" s="49"/>
      <c r="S3952" s="52"/>
      <c r="T3952" s="53"/>
      <c r="U3952" s="53"/>
      <c r="V3952" s="50"/>
      <c r="W3952" s="8"/>
      <c r="X3952" s="8"/>
      <c r="Y3952" s="8"/>
      <c r="Z3952" s="8"/>
      <c r="AA3952" s="8"/>
      <c r="AB3952" s="8"/>
      <c r="AC3952" s="8"/>
      <c r="AD3952" s="8"/>
      <c r="AE3952" s="8"/>
      <c r="AF3952" s="8"/>
      <c r="AG3952" s="8"/>
      <c r="AH3952" s="8"/>
      <c r="AI3952" s="8"/>
      <c r="AJ3952" s="8"/>
      <c r="AK3952" s="8"/>
    </row>
    <row r="3953" spans="1:37" ht="18">
      <c r="A3953" s="46"/>
      <c r="B3953" s="47"/>
      <c r="C3953" s="48"/>
      <c r="D3953" s="48"/>
      <c r="E3953" s="49"/>
      <c r="F3953" s="49"/>
      <c r="G3953" s="49"/>
      <c r="H3953" s="49"/>
      <c r="I3953" s="50"/>
      <c r="J3953" s="49"/>
      <c r="K3953" s="49"/>
      <c r="L3953" s="49"/>
      <c r="M3953" s="49"/>
      <c r="N3953" s="49"/>
      <c r="O3953" s="51"/>
      <c r="P3953" s="8"/>
      <c r="Q3953" s="49"/>
      <c r="R3953" s="49"/>
      <c r="S3953" s="52"/>
      <c r="T3953" s="53"/>
      <c r="U3953" s="53"/>
      <c r="V3953" s="50"/>
      <c r="W3953" s="8"/>
      <c r="X3953" s="8"/>
      <c r="Y3953" s="8"/>
      <c r="Z3953" s="8"/>
      <c r="AA3953" s="8"/>
      <c r="AB3953" s="8"/>
      <c r="AC3953" s="8"/>
      <c r="AD3953" s="8"/>
      <c r="AE3953" s="8"/>
      <c r="AF3953" s="8"/>
      <c r="AG3953" s="8"/>
      <c r="AH3953" s="8"/>
      <c r="AI3953" s="8"/>
      <c r="AJ3953" s="8"/>
      <c r="AK3953" s="8"/>
    </row>
    <row r="3954" spans="1:37" ht="18">
      <c r="A3954" s="46"/>
      <c r="B3954" s="47"/>
      <c r="C3954" s="48"/>
      <c r="D3954" s="48"/>
      <c r="E3954" s="49"/>
      <c r="F3954" s="49"/>
      <c r="G3954" s="49"/>
      <c r="H3954" s="49"/>
      <c r="I3954" s="50"/>
      <c r="J3954" s="49"/>
      <c r="K3954" s="49"/>
      <c r="L3954" s="49"/>
      <c r="M3954" s="49"/>
      <c r="N3954" s="49"/>
      <c r="O3954" s="51"/>
      <c r="P3954" s="8"/>
      <c r="Q3954" s="49"/>
      <c r="R3954" s="49"/>
      <c r="S3954" s="52"/>
      <c r="T3954" s="53"/>
      <c r="U3954" s="53"/>
      <c r="V3954" s="50"/>
      <c r="W3954" s="8"/>
      <c r="X3954" s="8"/>
      <c r="Y3954" s="8"/>
      <c r="Z3954" s="8"/>
      <c r="AA3954" s="8"/>
      <c r="AB3954" s="8"/>
      <c r="AC3954" s="8"/>
      <c r="AD3954" s="8"/>
      <c r="AE3954" s="8"/>
      <c r="AF3954" s="8"/>
      <c r="AG3954" s="8"/>
      <c r="AH3954" s="8"/>
      <c r="AI3954" s="8"/>
      <c r="AJ3954" s="8"/>
      <c r="AK3954" s="8"/>
    </row>
    <row r="3955" spans="1:37" ht="18">
      <c r="A3955" s="46"/>
      <c r="B3955" s="47"/>
      <c r="C3955" s="48"/>
      <c r="D3955" s="48"/>
      <c r="E3955" s="49"/>
      <c r="F3955" s="49"/>
      <c r="G3955" s="49"/>
      <c r="H3955" s="49"/>
      <c r="I3955" s="50"/>
      <c r="J3955" s="49"/>
      <c r="K3955" s="49"/>
      <c r="L3955" s="49"/>
      <c r="M3955" s="49"/>
      <c r="N3955" s="49"/>
      <c r="O3955" s="51"/>
      <c r="P3955" s="8"/>
      <c r="Q3955" s="49"/>
      <c r="R3955" s="49"/>
      <c r="S3955" s="52"/>
      <c r="T3955" s="53"/>
      <c r="U3955" s="53"/>
      <c r="V3955" s="50"/>
      <c r="W3955" s="8"/>
      <c r="X3955" s="8"/>
      <c r="Y3955" s="8"/>
      <c r="Z3955" s="8"/>
      <c r="AA3955" s="8"/>
      <c r="AB3955" s="8"/>
      <c r="AC3955" s="8"/>
      <c r="AD3955" s="8"/>
      <c r="AE3955" s="8"/>
      <c r="AF3955" s="8"/>
      <c r="AG3955" s="8"/>
      <c r="AH3955" s="8"/>
      <c r="AI3955" s="8"/>
      <c r="AJ3955" s="8"/>
      <c r="AK3955" s="8"/>
    </row>
    <row r="3956" spans="1:37" ht="18">
      <c r="A3956" s="46"/>
      <c r="B3956" s="47"/>
      <c r="C3956" s="48"/>
      <c r="D3956" s="48"/>
      <c r="E3956" s="49"/>
      <c r="F3956" s="49"/>
      <c r="G3956" s="49"/>
      <c r="H3956" s="49"/>
      <c r="I3956" s="50"/>
      <c r="J3956" s="49"/>
      <c r="K3956" s="49"/>
      <c r="L3956" s="49"/>
      <c r="M3956" s="49"/>
      <c r="N3956" s="49"/>
      <c r="O3956" s="51"/>
      <c r="P3956" s="8"/>
      <c r="Q3956" s="49"/>
      <c r="R3956" s="49"/>
      <c r="S3956" s="52"/>
      <c r="T3956" s="53"/>
      <c r="U3956" s="53"/>
      <c r="V3956" s="50"/>
      <c r="W3956" s="8"/>
      <c r="X3956" s="8"/>
      <c r="Y3956" s="8"/>
      <c r="Z3956" s="8"/>
      <c r="AA3956" s="8"/>
      <c r="AB3956" s="8"/>
      <c r="AC3956" s="8"/>
      <c r="AD3956" s="8"/>
      <c r="AE3956" s="8"/>
      <c r="AF3956" s="8"/>
      <c r="AG3956" s="8"/>
      <c r="AH3956" s="8"/>
      <c r="AI3956" s="8"/>
      <c r="AJ3956" s="8"/>
      <c r="AK3956" s="8"/>
    </row>
    <row r="3957" spans="1:37" ht="18">
      <c r="A3957" s="46"/>
      <c r="B3957" s="47"/>
      <c r="C3957" s="48"/>
      <c r="D3957" s="48"/>
      <c r="E3957" s="49"/>
      <c r="F3957" s="49"/>
      <c r="G3957" s="49"/>
      <c r="H3957" s="49"/>
      <c r="I3957" s="50"/>
      <c r="J3957" s="49"/>
      <c r="K3957" s="49"/>
      <c r="L3957" s="49"/>
      <c r="M3957" s="49"/>
      <c r="N3957" s="49"/>
      <c r="O3957" s="51"/>
      <c r="P3957" s="8"/>
      <c r="Q3957" s="49"/>
      <c r="R3957" s="49"/>
      <c r="S3957" s="52"/>
      <c r="T3957" s="53"/>
      <c r="U3957" s="53"/>
      <c r="V3957" s="50"/>
      <c r="W3957" s="8"/>
      <c r="X3957" s="8"/>
      <c r="Y3957" s="8"/>
      <c r="Z3957" s="8"/>
      <c r="AA3957" s="8"/>
      <c r="AB3957" s="8"/>
      <c r="AC3957" s="8"/>
      <c r="AD3957" s="8"/>
      <c r="AE3957" s="8"/>
      <c r="AF3957" s="8"/>
      <c r="AG3957" s="8"/>
      <c r="AH3957" s="8"/>
      <c r="AI3957" s="8"/>
      <c r="AJ3957" s="8"/>
      <c r="AK3957" s="8"/>
    </row>
    <row r="3958" spans="1:37" ht="18">
      <c r="A3958" s="46"/>
      <c r="B3958" s="47"/>
      <c r="C3958" s="48"/>
      <c r="D3958" s="48"/>
      <c r="E3958" s="49"/>
      <c r="F3958" s="49"/>
      <c r="G3958" s="49"/>
      <c r="H3958" s="49"/>
      <c r="I3958" s="50"/>
      <c r="J3958" s="49"/>
      <c r="K3958" s="49"/>
      <c r="L3958" s="49"/>
      <c r="M3958" s="49"/>
      <c r="N3958" s="49"/>
      <c r="O3958" s="51"/>
      <c r="P3958" s="8"/>
      <c r="Q3958" s="49"/>
      <c r="R3958" s="49"/>
      <c r="S3958" s="52"/>
      <c r="T3958" s="53"/>
      <c r="U3958" s="53"/>
      <c r="V3958" s="50"/>
      <c r="W3958" s="8"/>
      <c r="X3958" s="8"/>
      <c r="Y3958" s="8"/>
      <c r="Z3958" s="8"/>
      <c r="AA3958" s="8"/>
      <c r="AB3958" s="8"/>
      <c r="AC3958" s="8"/>
      <c r="AD3958" s="8"/>
      <c r="AE3958" s="8"/>
      <c r="AF3958" s="8"/>
      <c r="AG3958" s="8"/>
      <c r="AH3958" s="8"/>
      <c r="AI3958" s="8"/>
      <c r="AJ3958" s="8"/>
      <c r="AK3958" s="8"/>
    </row>
    <row r="3959" spans="1:37" ht="18">
      <c r="A3959" s="46"/>
      <c r="B3959" s="47"/>
      <c r="C3959" s="48"/>
      <c r="D3959" s="48"/>
      <c r="E3959" s="49"/>
      <c r="F3959" s="49"/>
      <c r="G3959" s="49"/>
      <c r="H3959" s="49"/>
      <c r="I3959" s="50"/>
      <c r="J3959" s="49"/>
      <c r="K3959" s="49"/>
      <c r="L3959" s="49"/>
      <c r="M3959" s="49"/>
      <c r="N3959" s="49"/>
      <c r="O3959" s="51"/>
      <c r="P3959" s="8"/>
      <c r="Q3959" s="49"/>
      <c r="R3959" s="49"/>
      <c r="S3959" s="52"/>
      <c r="T3959" s="53"/>
      <c r="U3959" s="53"/>
      <c r="V3959" s="50"/>
      <c r="W3959" s="8"/>
      <c r="X3959" s="8"/>
      <c r="Y3959" s="8"/>
      <c r="Z3959" s="8"/>
      <c r="AA3959" s="8"/>
      <c r="AB3959" s="8"/>
      <c r="AC3959" s="8"/>
      <c r="AD3959" s="8"/>
      <c r="AE3959" s="8"/>
      <c r="AF3959" s="8"/>
      <c r="AG3959" s="8"/>
      <c r="AH3959" s="8"/>
      <c r="AI3959" s="8"/>
      <c r="AJ3959" s="8"/>
      <c r="AK3959" s="8"/>
    </row>
    <row r="3960" spans="1:37" ht="18">
      <c r="A3960" s="46"/>
      <c r="B3960" s="47"/>
      <c r="C3960" s="48"/>
      <c r="D3960" s="48"/>
      <c r="E3960" s="49"/>
      <c r="F3960" s="49"/>
      <c r="G3960" s="49"/>
      <c r="H3960" s="49"/>
      <c r="I3960" s="50"/>
      <c r="J3960" s="49"/>
      <c r="K3960" s="49"/>
      <c r="L3960" s="49"/>
      <c r="M3960" s="49"/>
      <c r="N3960" s="49"/>
      <c r="O3960" s="51"/>
      <c r="P3960" s="8"/>
      <c r="Q3960" s="49"/>
      <c r="R3960" s="49"/>
      <c r="S3960" s="52"/>
      <c r="T3960" s="53"/>
      <c r="U3960" s="53"/>
      <c r="V3960" s="50"/>
      <c r="W3960" s="8"/>
      <c r="X3960" s="8"/>
      <c r="Y3960" s="8"/>
      <c r="Z3960" s="8"/>
      <c r="AA3960" s="8"/>
      <c r="AB3960" s="8"/>
      <c r="AC3960" s="8"/>
      <c r="AD3960" s="8"/>
      <c r="AE3960" s="8"/>
      <c r="AF3960" s="8"/>
      <c r="AG3960" s="8"/>
      <c r="AH3960" s="8"/>
      <c r="AI3960" s="8"/>
      <c r="AJ3960" s="8"/>
      <c r="AK3960" s="8"/>
    </row>
    <row r="3961" spans="1:37" ht="18">
      <c r="A3961" s="46"/>
      <c r="B3961" s="47"/>
      <c r="C3961" s="48"/>
      <c r="D3961" s="48"/>
      <c r="E3961" s="49"/>
      <c r="F3961" s="49"/>
      <c r="G3961" s="49"/>
      <c r="H3961" s="49"/>
      <c r="I3961" s="50"/>
      <c r="J3961" s="49"/>
      <c r="K3961" s="49"/>
      <c r="L3961" s="49"/>
      <c r="M3961" s="49"/>
      <c r="N3961" s="49"/>
      <c r="O3961" s="51"/>
      <c r="P3961" s="8"/>
      <c r="Q3961" s="49"/>
      <c r="R3961" s="49"/>
      <c r="S3961" s="52"/>
      <c r="T3961" s="53"/>
      <c r="U3961" s="53"/>
      <c r="V3961" s="50"/>
      <c r="W3961" s="8"/>
      <c r="X3961" s="8"/>
      <c r="Y3961" s="8"/>
      <c r="Z3961" s="8"/>
      <c r="AA3961" s="8"/>
      <c r="AB3961" s="8"/>
      <c r="AC3961" s="8"/>
      <c r="AD3961" s="8"/>
      <c r="AE3961" s="8"/>
      <c r="AF3961" s="8"/>
      <c r="AG3961" s="8"/>
      <c r="AH3961" s="8"/>
      <c r="AI3961" s="8"/>
      <c r="AJ3961" s="8"/>
      <c r="AK3961" s="8"/>
    </row>
    <row r="3962" spans="1:37" ht="18">
      <c r="A3962" s="46"/>
      <c r="B3962" s="47"/>
      <c r="C3962" s="48"/>
      <c r="D3962" s="48"/>
      <c r="E3962" s="49"/>
      <c r="F3962" s="49"/>
      <c r="G3962" s="49"/>
      <c r="H3962" s="49"/>
      <c r="I3962" s="50"/>
      <c r="J3962" s="49"/>
      <c r="K3962" s="49"/>
      <c r="L3962" s="49"/>
      <c r="M3962" s="49"/>
      <c r="N3962" s="49"/>
      <c r="O3962" s="51"/>
      <c r="P3962" s="8"/>
      <c r="Q3962" s="49"/>
      <c r="R3962" s="49"/>
      <c r="S3962" s="52"/>
      <c r="T3962" s="53"/>
      <c r="U3962" s="53"/>
      <c r="V3962" s="50"/>
      <c r="W3962" s="8"/>
      <c r="X3962" s="8"/>
      <c r="Y3962" s="8"/>
      <c r="Z3962" s="8"/>
      <c r="AA3962" s="8"/>
      <c r="AB3962" s="8"/>
      <c r="AC3962" s="8"/>
      <c r="AD3962" s="8"/>
      <c r="AE3962" s="8"/>
      <c r="AF3962" s="8"/>
      <c r="AG3962" s="8"/>
      <c r="AH3962" s="8"/>
      <c r="AI3962" s="8"/>
      <c r="AJ3962" s="8"/>
      <c r="AK3962" s="8"/>
    </row>
    <row r="3963" spans="1:37" ht="18">
      <c r="A3963" s="46"/>
      <c r="B3963" s="47"/>
      <c r="C3963" s="48"/>
      <c r="D3963" s="48"/>
      <c r="E3963" s="49"/>
      <c r="F3963" s="49"/>
      <c r="G3963" s="49"/>
      <c r="H3963" s="49"/>
      <c r="I3963" s="50"/>
      <c r="J3963" s="49"/>
      <c r="K3963" s="49"/>
      <c r="L3963" s="49"/>
      <c r="M3963" s="49"/>
      <c r="N3963" s="49"/>
      <c r="O3963" s="51"/>
      <c r="P3963" s="8"/>
      <c r="Q3963" s="49"/>
      <c r="R3963" s="49"/>
      <c r="S3963" s="52"/>
      <c r="T3963" s="53"/>
      <c r="U3963" s="53"/>
      <c r="V3963" s="50"/>
      <c r="W3963" s="8"/>
      <c r="X3963" s="8"/>
      <c r="Y3963" s="8"/>
      <c r="Z3963" s="8"/>
      <c r="AA3963" s="8"/>
      <c r="AB3963" s="8"/>
      <c r="AC3963" s="8"/>
      <c r="AD3963" s="8"/>
      <c r="AE3963" s="8"/>
      <c r="AF3963" s="8"/>
      <c r="AG3963" s="8"/>
      <c r="AH3963" s="8"/>
      <c r="AI3963" s="8"/>
      <c r="AJ3963" s="8"/>
      <c r="AK3963" s="8"/>
    </row>
    <row r="3964" spans="1:37" ht="18">
      <c r="A3964" s="46"/>
      <c r="B3964" s="47"/>
      <c r="C3964" s="48"/>
      <c r="D3964" s="48"/>
      <c r="E3964" s="49"/>
      <c r="F3964" s="49"/>
      <c r="G3964" s="49"/>
      <c r="H3964" s="49"/>
      <c r="I3964" s="50"/>
      <c r="J3964" s="49"/>
      <c r="K3964" s="49"/>
      <c r="L3964" s="49"/>
      <c r="M3964" s="49"/>
      <c r="N3964" s="49"/>
      <c r="O3964" s="51"/>
      <c r="P3964" s="8"/>
      <c r="Q3964" s="49"/>
      <c r="R3964" s="49"/>
      <c r="S3964" s="52"/>
      <c r="T3964" s="53"/>
      <c r="U3964" s="53"/>
      <c r="V3964" s="50"/>
      <c r="W3964" s="8"/>
      <c r="X3964" s="8"/>
      <c r="Y3964" s="8"/>
      <c r="Z3964" s="8"/>
      <c r="AA3964" s="8"/>
      <c r="AB3964" s="8"/>
      <c r="AC3964" s="8"/>
      <c r="AD3964" s="8"/>
      <c r="AE3964" s="8"/>
      <c r="AF3964" s="8"/>
      <c r="AG3964" s="8"/>
      <c r="AH3964" s="8"/>
      <c r="AI3964" s="8"/>
      <c r="AJ3964" s="8"/>
      <c r="AK3964" s="8"/>
    </row>
    <row r="3965" spans="1:37" ht="18">
      <c r="A3965" s="46"/>
      <c r="B3965" s="47"/>
      <c r="C3965" s="48"/>
      <c r="D3965" s="48"/>
      <c r="E3965" s="49"/>
      <c r="F3965" s="49"/>
      <c r="G3965" s="49"/>
      <c r="H3965" s="49"/>
      <c r="I3965" s="50"/>
      <c r="J3965" s="49"/>
      <c r="K3965" s="49"/>
      <c r="L3965" s="49"/>
      <c r="M3965" s="49"/>
      <c r="N3965" s="49"/>
      <c r="O3965" s="51"/>
      <c r="P3965" s="8"/>
      <c r="Q3965" s="49"/>
      <c r="R3965" s="49"/>
      <c r="S3965" s="52"/>
      <c r="T3965" s="53"/>
      <c r="U3965" s="53"/>
      <c r="V3965" s="50"/>
      <c r="W3965" s="8"/>
      <c r="X3965" s="8"/>
      <c r="Y3965" s="8"/>
      <c r="Z3965" s="8"/>
      <c r="AA3965" s="8"/>
      <c r="AB3965" s="8"/>
      <c r="AC3965" s="8"/>
      <c r="AD3965" s="8"/>
      <c r="AE3965" s="8"/>
      <c r="AF3965" s="8"/>
      <c r="AG3965" s="8"/>
      <c r="AH3965" s="8"/>
      <c r="AI3965" s="8"/>
      <c r="AJ3965" s="8"/>
      <c r="AK3965" s="8"/>
    </row>
    <row r="3966" spans="1:37" ht="18">
      <c r="A3966" s="46"/>
      <c r="B3966" s="47"/>
      <c r="C3966" s="48"/>
      <c r="D3966" s="48"/>
      <c r="E3966" s="49"/>
      <c r="F3966" s="49"/>
      <c r="G3966" s="49"/>
      <c r="H3966" s="49"/>
      <c r="I3966" s="50"/>
      <c r="J3966" s="49"/>
      <c r="K3966" s="49"/>
      <c r="L3966" s="49"/>
      <c r="M3966" s="49"/>
      <c r="N3966" s="49"/>
      <c r="O3966" s="51"/>
      <c r="P3966" s="8"/>
      <c r="Q3966" s="49"/>
      <c r="R3966" s="49"/>
      <c r="S3966" s="52"/>
      <c r="T3966" s="53"/>
      <c r="U3966" s="53"/>
      <c r="V3966" s="50"/>
      <c r="W3966" s="8"/>
      <c r="X3966" s="8"/>
      <c r="Y3966" s="8"/>
      <c r="Z3966" s="8"/>
      <c r="AA3966" s="8"/>
      <c r="AB3966" s="8"/>
      <c r="AC3966" s="8"/>
      <c r="AD3966" s="8"/>
      <c r="AE3966" s="8"/>
      <c r="AF3966" s="8"/>
      <c r="AG3966" s="8"/>
      <c r="AH3966" s="8"/>
      <c r="AI3966" s="8"/>
      <c r="AJ3966" s="8"/>
      <c r="AK3966" s="8"/>
    </row>
    <row r="3967" spans="1:37" ht="18">
      <c r="A3967" s="46"/>
      <c r="B3967" s="47"/>
      <c r="C3967" s="48"/>
      <c r="D3967" s="48"/>
      <c r="E3967" s="49"/>
      <c r="F3967" s="49"/>
      <c r="G3967" s="49"/>
      <c r="H3967" s="49"/>
      <c r="I3967" s="50"/>
      <c r="J3967" s="49"/>
      <c r="K3967" s="49"/>
      <c r="L3967" s="49"/>
      <c r="M3967" s="49"/>
      <c r="N3967" s="49"/>
      <c r="O3967" s="51"/>
      <c r="P3967" s="8"/>
      <c r="Q3967" s="49"/>
      <c r="R3967" s="49"/>
      <c r="S3967" s="52"/>
      <c r="T3967" s="53"/>
      <c r="U3967" s="53"/>
      <c r="V3967" s="50"/>
      <c r="W3967" s="8"/>
      <c r="X3967" s="8"/>
      <c r="Y3967" s="8"/>
      <c r="Z3967" s="8"/>
      <c r="AA3967" s="8"/>
      <c r="AB3967" s="8"/>
      <c r="AC3967" s="8"/>
      <c r="AD3967" s="8"/>
      <c r="AE3967" s="8"/>
      <c r="AF3967" s="8"/>
      <c r="AG3967" s="8"/>
      <c r="AH3967" s="8"/>
      <c r="AI3967" s="8"/>
      <c r="AJ3967" s="8"/>
      <c r="AK3967" s="8"/>
    </row>
    <row r="3968" spans="1:37" ht="18">
      <c r="A3968" s="46"/>
      <c r="B3968" s="47"/>
      <c r="C3968" s="48"/>
      <c r="D3968" s="48"/>
      <c r="E3968" s="49"/>
      <c r="F3968" s="49"/>
      <c r="G3968" s="49"/>
      <c r="H3968" s="49"/>
      <c r="I3968" s="50"/>
      <c r="J3968" s="49"/>
      <c r="K3968" s="49"/>
      <c r="L3968" s="49"/>
      <c r="M3968" s="49"/>
      <c r="N3968" s="49"/>
      <c r="O3968" s="51"/>
      <c r="P3968" s="8"/>
      <c r="Q3968" s="49"/>
      <c r="R3968" s="49"/>
      <c r="S3968" s="52"/>
      <c r="T3968" s="53"/>
      <c r="U3968" s="53"/>
      <c r="V3968" s="50"/>
      <c r="W3968" s="8"/>
      <c r="X3968" s="8"/>
      <c r="Y3968" s="8"/>
      <c r="Z3968" s="8"/>
      <c r="AA3968" s="8"/>
      <c r="AB3968" s="8"/>
      <c r="AC3968" s="8"/>
      <c r="AD3968" s="8"/>
      <c r="AE3968" s="8"/>
      <c r="AF3968" s="8"/>
      <c r="AG3968" s="8"/>
      <c r="AH3968" s="8"/>
      <c r="AI3968" s="8"/>
      <c r="AJ3968" s="8"/>
      <c r="AK3968" s="8"/>
    </row>
    <row r="3969" spans="1:37" ht="18">
      <c r="A3969" s="46"/>
      <c r="B3969" s="47"/>
      <c r="C3969" s="48"/>
      <c r="D3969" s="48"/>
      <c r="E3969" s="49"/>
      <c r="F3969" s="49"/>
      <c r="G3969" s="49"/>
      <c r="H3969" s="49"/>
      <c r="I3969" s="50"/>
      <c r="J3969" s="49"/>
      <c r="K3969" s="49"/>
      <c r="L3969" s="49"/>
      <c r="M3969" s="49"/>
      <c r="N3969" s="49"/>
      <c r="O3969" s="51"/>
      <c r="P3969" s="8"/>
      <c r="Q3969" s="49"/>
      <c r="R3969" s="49"/>
      <c r="S3969" s="52"/>
      <c r="T3969" s="53"/>
      <c r="U3969" s="53"/>
      <c r="V3969" s="50"/>
      <c r="W3969" s="8"/>
      <c r="X3969" s="8"/>
      <c r="Y3969" s="8"/>
      <c r="Z3969" s="8"/>
      <c r="AA3969" s="8"/>
      <c r="AB3969" s="8"/>
      <c r="AC3969" s="8"/>
      <c r="AD3969" s="8"/>
      <c r="AE3969" s="8"/>
      <c r="AF3969" s="8"/>
      <c r="AG3969" s="8"/>
      <c r="AH3969" s="8"/>
      <c r="AI3969" s="8"/>
      <c r="AJ3969" s="8"/>
      <c r="AK3969" s="8"/>
    </row>
    <row r="3970" spans="1:37" ht="18">
      <c r="A3970" s="46"/>
      <c r="B3970" s="47"/>
      <c r="C3970" s="48"/>
      <c r="D3970" s="48"/>
      <c r="E3970" s="49"/>
      <c r="F3970" s="49"/>
      <c r="G3970" s="49"/>
      <c r="H3970" s="49"/>
      <c r="I3970" s="50"/>
      <c r="J3970" s="49"/>
      <c r="K3970" s="49"/>
      <c r="L3970" s="49"/>
      <c r="M3970" s="49"/>
      <c r="N3970" s="49"/>
      <c r="O3970" s="51"/>
      <c r="P3970" s="8"/>
      <c r="Q3970" s="49"/>
      <c r="R3970" s="49"/>
      <c r="S3970" s="52"/>
      <c r="T3970" s="53"/>
      <c r="U3970" s="53"/>
      <c r="V3970" s="50"/>
      <c r="W3970" s="8"/>
      <c r="X3970" s="8"/>
      <c r="Y3970" s="8"/>
      <c r="Z3970" s="8"/>
      <c r="AA3970" s="8"/>
      <c r="AB3970" s="8"/>
      <c r="AC3970" s="8"/>
      <c r="AD3970" s="8"/>
      <c r="AE3970" s="8"/>
      <c r="AF3970" s="8"/>
      <c r="AG3970" s="8"/>
      <c r="AH3970" s="8"/>
      <c r="AI3970" s="8"/>
      <c r="AJ3970" s="8"/>
      <c r="AK3970" s="8"/>
    </row>
    <row r="3971" spans="1:37" ht="18">
      <c r="A3971" s="46"/>
      <c r="B3971" s="47"/>
      <c r="C3971" s="48"/>
      <c r="D3971" s="48"/>
      <c r="E3971" s="49"/>
      <c r="F3971" s="49"/>
      <c r="G3971" s="49"/>
      <c r="H3971" s="49"/>
      <c r="I3971" s="50"/>
      <c r="J3971" s="49"/>
      <c r="K3971" s="49"/>
      <c r="L3971" s="49"/>
      <c r="M3971" s="49"/>
      <c r="N3971" s="49"/>
      <c r="O3971" s="51"/>
      <c r="P3971" s="8"/>
      <c r="Q3971" s="49"/>
      <c r="R3971" s="49"/>
      <c r="S3971" s="52"/>
      <c r="T3971" s="53"/>
      <c r="U3971" s="53"/>
      <c r="V3971" s="50"/>
      <c r="W3971" s="8"/>
      <c r="X3971" s="8"/>
      <c r="Y3971" s="8"/>
      <c r="Z3971" s="8"/>
      <c r="AA3971" s="8"/>
      <c r="AB3971" s="8"/>
      <c r="AC3971" s="8"/>
      <c r="AD3971" s="8"/>
      <c r="AE3971" s="8"/>
      <c r="AF3971" s="8"/>
      <c r="AG3971" s="8"/>
      <c r="AH3971" s="8"/>
      <c r="AI3971" s="8"/>
      <c r="AJ3971" s="8"/>
      <c r="AK3971" s="8"/>
    </row>
    <row r="3972" spans="1:37" ht="18">
      <c r="A3972" s="46"/>
      <c r="B3972" s="47"/>
      <c r="C3972" s="48"/>
      <c r="D3972" s="48"/>
      <c r="E3972" s="49"/>
      <c r="F3972" s="49"/>
      <c r="G3972" s="49"/>
      <c r="H3972" s="49"/>
      <c r="I3972" s="50"/>
      <c r="J3972" s="49"/>
      <c r="K3972" s="49"/>
      <c r="L3972" s="49"/>
      <c r="M3972" s="49"/>
      <c r="N3972" s="49"/>
      <c r="O3972" s="51"/>
      <c r="P3972" s="8"/>
      <c r="Q3972" s="49"/>
      <c r="R3972" s="49"/>
      <c r="S3972" s="52"/>
      <c r="T3972" s="53"/>
      <c r="U3972" s="53"/>
      <c r="V3972" s="50"/>
      <c r="W3972" s="8"/>
      <c r="X3972" s="8"/>
      <c r="Y3972" s="8"/>
      <c r="Z3972" s="8"/>
      <c r="AA3972" s="8"/>
      <c r="AB3972" s="8"/>
      <c r="AC3972" s="8"/>
      <c r="AD3972" s="8"/>
      <c r="AE3972" s="8"/>
      <c r="AF3972" s="8"/>
      <c r="AG3972" s="8"/>
      <c r="AH3972" s="8"/>
      <c r="AI3972" s="8"/>
      <c r="AJ3972" s="8"/>
      <c r="AK3972" s="8"/>
    </row>
    <row r="3973" spans="1:37" ht="18">
      <c r="A3973" s="46"/>
      <c r="B3973" s="47"/>
      <c r="C3973" s="48"/>
      <c r="D3973" s="48"/>
      <c r="E3973" s="49"/>
      <c r="F3973" s="49"/>
      <c r="G3973" s="49"/>
      <c r="H3973" s="49"/>
      <c r="I3973" s="50"/>
      <c r="J3973" s="49"/>
      <c r="K3973" s="49"/>
      <c r="L3973" s="49"/>
      <c r="M3973" s="49"/>
      <c r="N3973" s="49"/>
      <c r="O3973" s="51"/>
      <c r="P3973" s="8"/>
      <c r="Q3973" s="49"/>
      <c r="R3973" s="49"/>
      <c r="S3973" s="52"/>
      <c r="T3973" s="53"/>
      <c r="U3973" s="53"/>
      <c r="V3973" s="50"/>
      <c r="W3973" s="8"/>
      <c r="X3973" s="8"/>
      <c r="Y3973" s="8"/>
      <c r="Z3973" s="8"/>
      <c r="AA3973" s="8"/>
      <c r="AB3973" s="8"/>
      <c r="AC3973" s="8"/>
      <c r="AD3973" s="8"/>
      <c r="AE3973" s="8"/>
      <c r="AF3973" s="8"/>
      <c r="AG3973" s="8"/>
      <c r="AH3973" s="8"/>
      <c r="AI3973" s="8"/>
      <c r="AJ3973" s="8"/>
      <c r="AK3973" s="8"/>
    </row>
    <row r="3974" spans="1:37" ht="18">
      <c r="A3974" s="46"/>
      <c r="B3974" s="47"/>
      <c r="C3974" s="48"/>
      <c r="D3974" s="48"/>
      <c r="E3974" s="49"/>
      <c r="F3974" s="49"/>
      <c r="G3974" s="49"/>
      <c r="H3974" s="49"/>
      <c r="I3974" s="50"/>
      <c r="J3974" s="49"/>
      <c r="K3974" s="49"/>
      <c r="L3974" s="49"/>
      <c r="M3974" s="49"/>
      <c r="N3974" s="49"/>
      <c r="O3974" s="51"/>
      <c r="P3974" s="8"/>
      <c r="Q3974" s="49"/>
      <c r="R3974" s="49"/>
      <c r="S3974" s="52"/>
      <c r="T3974" s="53"/>
      <c r="U3974" s="53"/>
      <c r="V3974" s="50"/>
      <c r="W3974" s="8"/>
      <c r="X3974" s="8"/>
      <c r="Y3974" s="8"/>
      <c r="Z3974" s="8"/>
      <c r="AA3974" s="8"/>
      <c r="AB3974" s="8"/>
      <c r="AC3974" s="8"/>
      <c r="AD3974" s="8"/>
      <c r="AE3974" s="8"/>
      <c r="AF3974" s="8"/>
      <c r="AG3974" s="8"/>
      <c r="AH3974" s="8"/>
      <c r="AI3974" s="8"/>
      <c r="AJ3974" s="8"/>
      <c r="AK3974" s="8"/>
    </row>
    <row r="3975" spans="1:37" ht="18">
      <c r="A3975" s="46"/>
      <c r="B3975" s="47"/>
      <c r="C3975" s="48"/>
      <c r="D3975" s="48"/>
      <c r="E3975" s="49"/>
      <c r="F3975" s="49"/>
      <c r="G3975" s="49"/>
      <c r="H3975" s="49"/>
      <c r="I3975" s="50"/>
      <c r="J3975" s="49"/>
      <c r="K3975" s="49"/>
      <c r="L3975" s="49"/>
      <c r="M3975" s="49"/>
      <c r="N3975" s="49"/>
      <c r="O3975" s="51"/>
      <c r="P3975" s="8"/>
      <c r="Q3975" s="49"/>
      <c r="R3975" s="49"/>
      <c r="S3975" s="52"/>
      <c r="T3975" s="53"/>
      <c r="U3975" s="53"/>
      <c r="V3975" s="50"/>
      <c r="W3975" s="8"/>
      <c r="X3975" s="8"/>
      <c r="Y3975" s="8"/>
      <c r="Z3975" s="8"/>
      <c r="AA3975" s="8"/>
      <c r="AB3975" s="8"/>
      <c r="AC3975" s="8"/>
      <c r="AD3975" s="8"/>
      <c r="AE3975" s="8"/>
      <c r="AF3975" s="8"/>
      <c r="AG3975" s="8"/>
      <c r="AH3975" s="8"/>
      <c r="AI3975" s="8"/>
      <c r="AJ3975" s="8"/>
      <c r="AK3975" s="8"/>
    </row>
    <row r="3976" spans="1:37" ht="18">
      <c r="A3976" s="46"/>
      <c r="B3976" s="47"/>
      <c r="C3976" s="48"/>
      <c r="D3976" s="48"/>
      <c r="E3976" s="49"/>
      <c r="F3976" s="49"/>
      <c r="G3976" s="49"/>
      <c r="H3976" s="49"/>
      <c r="I3976" s="50"/>
      <c r="J3976" s="49"/>
      <c r="K3976" s="49"/>
      <c r="L3976" s="49"/>
      <c r="M3976" s="49"/>
      <c r="N3976" s="49"/>
      <c r="O3976" s="51"/>
      <c r="P3976" s="8"/>
      <c r="Q3976" s="49"/>
      <c r="R3976" s="49"/>
      <c r="S3976" s="52"/>
      <c r="T3976" s="53"/>
      <c r="U3976" s="53"/>
      <c r="V3976" s="50"/>
      <c r="W3976" s="8"/>
      <c r="X3976" s="8"/>
      <c r="Y3976" s="8"/>
      <c r="Z3976" s="8"/>
      <c r="AA3976" s="8"/>
      <c r="AB3976" s="8"/>
      <c r="AC3976" s="8"/>
      <c r="AD3976" s="8"/>
      <c r="AE3976" s="8"/>
      <c r="AF3976" s="8"/>
      <c r="AG3976" s="8"/>
      <c r="AH3976" s="8"/>
      <c r="AI3976" s="8"/>
      <c r="AJ3976" s="8"/>
      <c r="AK3976" s="8"/>
    </row>
    <row r="3977" spans="1:37" ht="18">
      <c r="A3977" s="46"/>
      <c r="B3977" s="47"/>
      <c r="C3977" s="48"/>
      <c r="D3977" s="48"/>
      <c r="E3977" s="49"/>
      <c r="F3977" s="49"/>
      <c r="G3977" s="49"/>
      <c r="H3977" s="49"/>
      <c r="I3977" s="50"/>
      <c r="J3977" s="49"/>
      <c r="K3977" s="49"/>
      <c r="L3977" s="49"/>
      <c r="M3977" s="49"/>
      <c r="N3977" s="49"/>
      <c r="O3977" s="51"/>
      <c r="P3977" s="8"/>
      <c r="Q3977" s="49"/>
      <c r="R3977" s="49"/>
      <c r="S3977" s="52"/>
      <c r="T3977" s="53"/>
      <c r="U3977" s="53"/>
      <c r="V3977" s="50"/>
      <c r="W3977" s="8"/>
      <c r="X3977" s="8"/>
      <c r="Y3977" s="8"/>
      <c r="Z3977" s="8"/>
      <c r="AA3977" s="8"/>
      <c r="AB3977" s="8"/>
      <c r="AC3977" s="8"/>
      <c r="AD3977" s="8"/>
      <c r="AE3977" s="8"/>
      <c r="AF3977" s="8"/>
      <c r="AG3977" s="8"/>
      <c r="AH3977" s="8"/>
      <c r="AI3977" s="8"/>
      <c r="AJ3977" s="8"/>
      <c r="AK3977" s="8"/>
    </row>
    <row r="3978" spans="1:37" ht="18">
      <c r="A3978" s="46"/>
      <c r="B3978" s="47"/>
      <c r="C3978" s="48"/>
      <c r="D3978" s="48"/>
      <c r="E3978" s="49"/>
      <c r="F3978" s="49"/>
      <c r="G3978" s="49"/>
      <c r="H3978" s="49"/>
      <c r="I3978" s="50"/>
      <c r="J3978" s="49"/>
      <c r="K3978" s="49"/>
      <c r="L3978" s="49"/>
      <c r="M3978" s="49"/>
      <c r="N3978" s="49"/>
      <c r="O3978" s="51"/>
      <c r="P3978" s="8"/>
      <c r="Q3978" s="49"/>
      <c r="R3978" s="49"/>
      <c r="S3978" s="52"/>
      <c r="T3978" s="53"/>
      <c r="U3978" s="53"/>
      <c r="V3978" s="50"/>
      <c r="W3978" s="8"/>
      <c r="X3978" s="8"/>
      <c r="Y3978" s="8"/>
      <c r="Z3978" s="8"/>
      <c r="AA3978" s="8"/>
      <c r="AB3978" s="8"/>
      <c r="AC3978" s="8"/>
      <c r="AD3978" s="8"/>
      <c r="AE3978" s="8"/>
      <c r="AF3978" s="8"/>
      <c r="AG3978" s="8"/>
      <c r="AH3978" s="8"/>
      <c r="AI3978" s="8"/>
      <c r="AJ3978" s="8"/>
      <c r="AK3978" s="8"/>
    </row>
    <row r="3979" spans="1:37" ht="18">
      <c r="A3979" s="46"/>
      <c r="B3979" s="47"/>
      <c r="C3979" s="48"/>
      <c r="D3979" s="48"/>
      <c r="E3979" s="49"/>
      <c r="F3979" s="49"/>
      <c r="G3979" s="49"/>
      <c r="H3979" s="49"/>
      <c r="I3979" s="50"/>
      <c r="J3979" s="49"/>
      <c r="K3979" s="49"/>
      <c r="L3979" s="49"/>
      <c r="M3979" s="49"/>
      <c r="N3979" s="49"/>
      <c r="O3979" s="51"/>
      <c r="P3979" s="8"/>
      <c r="Q3979" s="49"/>
      <c r="R3979" s="49"/>
      <c r="S3979" s="52"/>
      <c r="T3979" s="53"/>
      <c r="U3979" s="53"/>
      <c r="V3979" s="50"/>
      <c r="W3979" s="8"/>
      <c r="X3979" s="8"/>
      <c r="Y3979" s="8"/>
      <c r="Z3979" s="8"/>
      <c r="AA3979" s="8"/>
      <c r="AB3979" s="8"/>
      <c r="AC3979" s="8"/>
      <c r="AD3979" s="8"/>
      <c r="AE3979" s="8"/>
      <c r="AF3979" s="8"/>
      <c r="AG3979" s="8"/>
      <c r="AH3979" s="8"/>
      <c r="AI3979" s="8"/>
      <c r="AJ3979" s="8"/>
      <c r="AK3979" s="8"/>
    </row>
    <row r="3980" spans="1:37" ht="18">
      <c r="A3980" s="46"/>
      <c r="B3980" s="47"/>
      <c r="C3980" s="48"/>
      <c r="D3980" s="48"/>
      <c r="E3980" s="49"/>
      <c r="F3980" s="49"/>
      <c r="G3980" s="49"/>
      <c r="H3980" s="49"/>
      <c r="I3980" s="50"/>
      <c r="J3980" s="49"/>
      <c r="K3980" s="49"/>
      <c r="L3980" s="49"/>
      <c r="M3980" s="49"/>
      <c r="N3980" s="49"/>
      <c r="O3980" s="51"/>
      <c r="P3980" s="8"/>
      <c r="Q3980" s="49"/>
      <c r="R3980" s="49"/>
      <c r="S3980" s="52"/>
      <c r="T3980" s="53"/>
      <c r="U3980" s="53"/>
      <c r="V3980" s="50"/>
      <c r="W3980" s="8"/>
      <c r="X3980" s="8"/>
      <c r="Y3980" s="8"/>
      <c r="Z3980" s="8"/>
      <c r="AA3980" s="8"/>
      <c r="AB3980" s="8"/>
      <c r="AC3980" s="8"/>
      <c r="AD3980" s="8"/>
      <c r="AE3980" s="8"/>
      <c r="AF3980" s="8"/>
      <c r="AG3980" s="8"/>
      <c r="AH3980" s="8"/>
      <c r="AI3980" s="8"/>
      <c r="AJ3980" s="8"/>
      <c r="AK3980" s="8"/>
    </row>
    <row r="3981" spans="1:37" ht="18">
      <c r="A3981" s="46"/>
      <c r="B3981" s="47"/>
      <c r="C3981" s="48"/>
      <c r="D3981" s="48"/>
      <c r="E3981" s="49"/>
      <c r="F3981" s="49"/>
      <c r="G3981" s="49"/>
      <c r="H3981" s="49"/>
      <c r="I3981" s="50"/>
      <c r="J3981" s="49"/>
      <c r="K3981" s="49"/>
      <c r="L3981" s="49"/>
      <c r="M3981" s="49"/>
      <c r="N3981" s="49"/>
      <c r="O3981" s="51"/>
      <c r="P3981" s="8"/>
      <c r="Q3981" s="49"/>
      <c r="R3981" s="49"/>
      <c r="S3981" s="52"/>
      <c r="T3981" s="53"/>
      <c r="U3981" s="53"/>
      <c r="V3981" s="50"/>
      <c r="W3981" s="8"/>
      <c r="X3981" s="8"/>
      <c r="Y3981" s="8"/>
      <c r="Z3981" s="8"/>
      <c r="AA3981" s="8"/>
      <c r="AB3981" s="8"/>
      <c r="AC3981" s="8"/>
      <c r="AD3981" s="8"/>
      <c r="AE3981" s="8"/>
      <c r="AF3981" s="8"/>
      <c r="AG3981" s="8"/>
      <c r="AH3981" s="8"/>
      <c r="AI3981" s="8"/>
      <c r="AJ3981" s="8"/>
      <c r="AK3981" s="8"/>
    </row>
    <row r="3982" spans="1:37" ht="18">
      <c r="A3982" s="46"/>
      <c r="B3982" s="47"/>
      <c r="C3982" s="48"/>
      <c r="D3982" s="48"/>
      <c r="E3982" s="49"/>
      <c r="F3982" s="49"/>
      <c r="G3982" s="49"/>
      <c r="H3982" s="49"/>
      <c r="I3982" s="50"/>
      <c r="J3982" s="49"/>
      <c r="K3982" s="49"/>
      <c r="L3982" s="49"/>
      <c r="M3982" s="49"/>
      <c r="N3982" s="49"/>
      <c r="O3982" s="51"/>
      <c r="P3982" s="8"/>
      <c r="Q3982" s="49"/>
      <c r="R3982" s="49"/>
      <c r="S3982" s="52"/>
      <c r="T3982" s="53"/>
      <c r="U3982" s="53"/>
      <c r="V3982" s="50"/>
      <c r="W3982" s="8"/>
      <c r="X3982" s="8"/>
      <c r="Y3982" s="8"/>
      <c r="Z3982" s="8"/>
      <c r="AA3982" s="8"/>
      <c r="AB3982" s="8"/>
      <c r="AC3982" s="8"/>
      <c r="AD3982" s="8"/>
      <c r="AE3982" s="8"/>
      <c r="AF3982" s="8"/>
      <c r="AG3982" s="8"/>
      <c r="AH3982" s="8"/>
      <c r="AI3982" s="8"/>
      <c r="AJ3982" s="8"/>
      <c r="AK3982" s="8"/>
    </row>
    <row r="3983" spans="1:37" ht="18">
      <c r="A3983" s="46"/>
      <c r="B3983" s="47"/>
      <c r="C3983" s="48"/>
      <c r="D3983" s="48"/>
      <c r="E3983" s="49"/>
      <c r="F3983" s="49"/>
      <c r="G3983" s="49"/>
      <c r="H3983" s="49"/>
      <c r="I3983" s="50"/>
      <c r="J3983" s="49"/>
      <c r="K3983" s="49"/>
      <c r="L3983" s="49"/>
      <c r="M3983" s="49"/>
      <c r="N3983" s="49"/>
      <c r="O3983" s="51"/>
      <c r="P3983" s="8"/>
      <c r="Q3983" s="49"/>
      <c r="R3983" s="49"/>
      <c r="S3983" s="52"/>
      <c r="T3983" s="53"/>
      <c r="U3983" s="53"/>
      <c r="V3983" s="50"/>
      <c r="W3983" s="8"/>
      <c r="X3983" s="8"/>
      <c r="Y3983" s="8"/>
      <c r="Z3983" s="8"/>
      <c r="AA3983" s="8"/>
      <c r="AB3983" s="8"/>
      <c r="AC3983" s="8"/>
      <c r="AD3983" s="8"/>
      <c r="AE3983" s="8"/>
      <c r="AF3983" s="8"/>
      <c r="AG3983" s="8"/>
      <c r="AH3983" s="8"/>
      <c r="AI3983" s="8"/>
      <c r="AJ3983" s="8"/>
      <c r="AK3983" s="8"/>
    </row>
    <row r="3984" spans="1:37" ht="18">
      <c r="A3984" s="46"/>
      <c r="B3984" s="47"/>
      <c r="C3984" s="48"/>
      <c r="D3984" s="48"/>
      <c r="E3984" s="49"/>
      <c r="F3984" s="49"/>
      <c r="G3984" s="49"/>
      <c r="H3984" s="49"/>
      <c r="I3984" s="50"/>
      <c r="J3984" s="49"/>
      <c r="K3984" s="49"/>
      <c r="L3984" s="49"/>
      <c r="M3984" s="49"/>
      <c r="N3984" s="49"/>
      <c r="O3984" s="51"/>
      <c r="P3984" s="8"/>
      <c r="Q3984" s="49"/>
      <c r="R3984" s="49"/>
      <c r="S3984" s="52"/>
      <c r="T3984" s="53"/>
      <c r="U3984" s="53"/>
      <c r="V3984" s="50"/>
      <c r="W3984" s="8"/>
      <c r="X3984" s="8"/>
      <c r="Y3984" s="8"/>
      <c r="Z3984" s="8"/>
      <c r="AA3984" s="8"/>
      <c r="AB3984" s="8"/>
      <c r="AC3984" s="8"/>
      <c r="AD3984" s="8"/>
      <c r="AE3984" s="8"/>
      <c r="AF3984" s="8"/>
      <c r="AG3984" s="8"/>
      <c r="AH3984" s="8"/>
      <c r="AI3984" s="8"/>
      <c r="AJ3984" s="8"/>
      <c r="AK3984" s="8"/>
    </row>
    <row r="3985" spans="1:37" ht="18">
      <c r="A3985" s="46"/>
      <c r="B3985" s="47"/>
      <c r="C3985" s="48"/>
      <c r="D3985" s="48"/>
      <c r="E3985" s="49"/>
      <c r="F3985" s="49"/>
      <c r="G3985" s="49"/>
      <c r="H3985" s="49"/>
      <c r="I3985" s="50"/>
      <c r="J3985" s="49"/>
      <c r="K3985" s="49"/>
      <c r="L3985" s="49"/>
      <c r="M3985" s="49"/>
      <c r="N3985" s="49"/>
      <c r="O3985" s="51"/>
      <c r="P3985" s="8"/>
      <c r="Q3985" s="49"/>
      <c r="R3985" s="49"/>
      <c r="S3985" s="52"/>
      <c r="T3985" s="53"/>
      <c r="U3985" s="53"/>
      <c r="V3985" s="50"/>
      <c r="W3985" s="8"/>
      <c r="X3985" s="8"/>
      <c r="Y3985" s="8"/>
      <c r="Z3985" s="8"/>
      <c r="AA3985" s="8"/>
      <c r="AB3985" s="8"/>
      <c r="AC3985" s="8"/>
      <c r="AD3985" s="8"/>
      <c r="AE3985" s="8"/>
      <c r="AF3985" s="8"/>
      <c r="AG3985" s="8"/>
      <c r="AH3985" s="8"/>
      <c r="AI3985" s="8"/>
      <c r="AJ3985" s="8"/>
      <c r="AK3985" s="8"/>
    </row>
    <row r="3986" spans="1:37" ht="18">
      <c r="A3986" s="46"/>
      <c r="B3986" s="47"/>
      <c r="C3986" s="48"/>
      <c r="D3986" s="48"/>
      <c r="E3986" s="49"/>
      <c r="F3986" s="49"/>
      <c r="G3986" s="49"/>
      <c r="H3986" s="49"/>
      <c r="I3986" s="50"/>
      <c r="J3986" s="49"/>
      <c r="K3986" s="49"/>
      <c r="L3986" s="49"/>
      <c r="M3986" s="49"/>
      <c r="N3986" s="49"/>
      <c r="O3986" s="51"/>
      <c r="P3986" s="8"/>
      <c r="Q3986" s="49"/>
      <c r="R3986" s="49"/>
      <c r="S3986" s="52"/>
      <c r="T3986" s="53"/>
      <c r="U3986" s="53"/>
      <c r="V3986" s="50"/>
      <c r="W3986" s="8"/>
      <c r="X3986" s="8"/>
      <c r="Y3986" s="8"/>
      <c r="Z3986" s="8"/>
      <c r="AA3986" s="8"/>
      <c r="AB3986" s="8"/>
      <c r="AC3986" s="8"/>
      <c r="AD3986" s="8"/>
      <c r="AE3986" s="8"/>
      <c r="AF3986" s="8"/>
      <c r="AG3986" s="8"/>
      <c r="AH3986" s="8"/>
      <c r="AI3986" s="8"/>
      <c r="AJ3986" s="8"/>
      <c r="AK3986" s="8"/>
    </row>
    <row r="3987" spans="1:37" ht="18">
      <c r="A3987" s="46"/>
      <c r="B3987" s="47"/>
      <c r="C3987" s="48"/>
      <c r="D3987" s="48"/>
      <c r="E3987" s="49"/>
      <c r="F3987" s="49"/>
      <c r="G3987" s="49"/>
      <c r="H3987" s="49"/>
      <c r="I3987" s="50"/>
      <c r="J3987" s="49"/>
      <c r="K3987" s="49"/>
      <c r="L3987" s="49"/>
      <c r="M3987" s="49"/>
      <c r="N3987" s="49"/>
      <c r="O3987" s="51"/>
      <c r="P3987" s="8"/>
      <c r="Q3987" s="49"/>
      <c r="R3987" s="49"/>
      <c r="S3987" s="52"/>
      <c r="T3987" s="53"/>
      <c r="U3987" s="53"/>
      <c r="V3987" s="50"/>
      <c r="W3987" s="8"/>
      <c r="X3987" s="8"/>
      <c r="Y3987" s="8"/>
      <c r="Z3987" s="8"/>
      <c r="AA3987" s="8"/>
      <c r="AB3987" s="8"/>
      <c r="AC3987" s="8"/>
      <c r="AD3987" s="8"/>
      <c r="AE3987" s="8"/>
      <c r="AF3987" s="8"/>
      <c r="AG3987" s="8"/>
      <c r="AH3987" s="8"/>
      <c r="AI3987" s="8"/>
      <c r="AJ3987" s="8"/>
      <c r="AK3987" s="8"/>
    </row>
    <row r="3988" spans="1:37" ht="18">
      <c r="A3988" s="46"/>
      <c r="B3988" s="47"/>
      <c r="C3988" s="48"/>
      <c r="D3988" s="48"/>
      <c r="E3988" s="49"/>
      <c r="F3988" s="49"/>
      <c r="G3988" s="49"/>
      <c r="H3988" s="49"/>
      <c r="I3988" s="50"/>
      <c r="J3988" s="49"/>
      <c r="K3988" s="49"/>
      <c r="L3988" s="49"/>
      <c r="M3988" s="49"/>
      <c r="N3988" s="49"/>
      <c r="O3988" s="51"/>
      <c r="P3988" s="8"/>
      <c r="Q3988" s="49"/>
      <c r="R3988" s="49"/>
      <c r="S3988" s="52"/>
      <c r="T3988" s="53"/>
      <c r="U3988" s="53"/>
      <c r="V3988" s="50"/>
      <c r="W3988" s="8"/>
      <c r="X3988" s="8"/>
      <c r="Y3988" s="8"/>
      <c r="Z3988" s="8"/>
      <c r="AA3988" s="8"/>
      <c r="AB3988" s="8"/>
      <c r="AC3988" s="8"/>
      <c r="AD3988" s="8"/>
      <c r="AE3988" s="8"/>
      <c r="AF3988" s="8"/>
      <c r="AG3988" s="8"/>
      <c r="AH3988" s="8"/>
      <c r="AI3988" s="8"/>
      <c r="AJ3988" s="8"/>
      <c r="AK3988" s="8"/>
    </row>
    <row r="3989" spans="1:37" ht="18">
      <c r="A3989" s="46"/>
      <c r="B3989" s="47"/>
      <c r="C3989" s="48"/>
      <c r="D3989" s="48"/>
      <c r="E3989" s="49"/>
      <c r="F3989" s="49"/>
      <c r="G3989" s="49"/>
      <c r="H3989" s="49"/>
      <c r="I3989" s="50"/>
      <c r="J3989" s="49"/>
      <c r="K3989" s="49"/>
      <c r="L3989" s="49"/>
      <c r="M3989" s="49"/>
      <c r="N3989" s="49"/>
      <c r="O3989" s="51"/>
      <c r="P3989" s="8"/>
      <c r="Q3989" s="49"/>
      <c r="R3989" s="49"/>
      <c r="S3989" s="52"/>
      <c r="T3989" s="53"/>
      <c r="U3989" s="53"/>
      <c r="V3989" s="50"/>
      <c r="W3989" s="8"/>
      <c r="X3989" s="8"/>
      <c r="Y3989" s="8"/>
      <c r="Z3989" s="8"/>
      <c r="AA3989" s="8"/>
      <c r="AB3989" s="8"/>
      <c r="AC3989" s="8"/>
      <c r="AD3989" s="8"/>
      <c r="AE3989" s="8"/>
      <c r="AF3989" s="8"/>
      <c r="AG3989" s="8"/>
      <c r="AH3989" s="8"/>
      <c r="AI3989" s="8"/>
      <c r="AJ3989" s="8"/>
      <c r="AK3989" s="8"/>
    </row>
    <row r="3990" spans="1:37" ht="18">
      <c r="A3990" s="46"/>
      <c r="B3990" s="47"/>
      <c r="C3990" s="48"/>
      <c r="D3990" s="48"/>
      <c r="E3990" s="49"/>
      <c r="F3990" s="49"/>
      <c r="G3990" s="49"/>
      <c r="H3990" s="49"/>
      <c r="I3990" s="50"/>
      <c r="J3990" s="49"/>
      <c r="K3990" s="49"/>
      <c r="L3990" s="49"/>
      <c r="M3990" s="49"/>
      <c r="N3990" s="49"/>
      <c r="O3990" s="51"/>
      <c r="P3990" s="8"/>
      <c r="Q3990" s="49"/>
      <c r="R3990" s="49"/>
      <c r="S3990" s="52"/>
      <c r="T3990" s="53"/>
      <c r="U3990" s="53"/>
      <c r="V3990" s="50"/>
      <c r="W3990" s="8"/>
      <c r="X3990" s="8"/>
      <c r="Y3990" s="8"/>
      <c r="Z3990" s="8"/>
      <c r="AA3990" s="8"/>
      <c r="AB3990" s="8"/>
      <c r="AC3990" s="8"/>
      <c r="AD3990" s="8"/>
      <c r="AE3990" s="8"/>
      <c r="AF3990" s="8"/>
      <c r="AG3990" s="8"/>
      <c r="AH3990" s="8"/>
      <c r="AI3990" s="8"/>
      <c r="AJ3990" s="8"/>
      <c r="AK3990" s="8"/>
    </row>
    <row r="3991" spans="1:37" ht="18">
      <c r="A3991" s="46"/>
      <c r="B3991" s="47"/>
      <c r="C3991" s="48"/>
      <c r="D3991" s="48"/>
      <c r="E3991" s="49"/>
      <c r="F3991" s="49"/>
      <c r="G3991" s="49"/>
      <c r="H3991" s="49"/>
      <c r="I3991" s="50"/>
      <c r="J3991" s="49"/>
      <c r="K3991" s="49"/>
      <c r="L3991" s="49"/>
      <c r="M3991" s="49"/>
      <c r="N3991" s="49"/>
      <c r="O3991" s="51"/>
      <c r="P3991" s="8"/>
      <c r="Q3991" s="49"/>
      <c r="R3991" s="49"/>
      <c r="S3991" s="52"/>
      <c r="T3991" s="53"/>
      <c r="U3991" s="53"/>
      <c r="V3991" s="50"/>
      <c r="W3991" s="8"/>
      <c r="X3991" s="8"/>
      <c r="Y3991" s="8"/>
      <c r="Z3991" s="8"/>
      <c r="AA3991" s="8"/>
      <c r="AB3991" s="8"/>
      <c r="AC3991" s="8"/>
      <c r="AD3991" s="8"/>
      <c r="AE3991" s="8"/>
      <c r="AF3991" s="8"/>
      <c r="AG3991" s="8"/>
      <c r="AH3991" s="8"/>
      <c r="AI3991" s="8"/>
      <c r="AJ3991" s="8"/>
      <c r="AK3991" s="8"/>
    </row>
    <row r="3992" spans="1:37" ht="18">
      <c r="A3992" s="46"/>
      <c r="B3992" s="47"/>
      <c r="C3992" s="48"/>
      <c r="D3992" s="48"/>
      <c r="E3992" s="49"/>
      <c r="F3992" s="49"/>
      <c r="G3992" s="49"/>
      <c r="H3992" s="49"/>
      <c r="I3992" s="50"/>
      <c r="J3992" s="49"/>
      <c r="K3992" s="49"/>
      <c r="L3992" s="49"/>
      <c r="M3992" s="49"/>
      <c r="N3992" s="49"/>
      <c r="O3992" s="51"/>
      <c r="P3992" s="8"/>
      <c r="Q3992" s="49"/>
      <c r="R3992" s="49"/>
      <c r="S3992" s="52"/>
      <c r="T3992" s="53"/>
      <c r="U3992" s="53"/>
      <c r="V3992" s="50"/>
      <c r="W3992" s="8"/>
      <c r="X3992" s="8"/>
      <c r="Y3992" s="8"/>
      <c r="Z3992" s="8"/>
      <c r="AA3992" s="8"/>
      <c r="AB3992" s="8"/>
      <c r="AC3992" s="8"/>
      <c r="AD3992" s="8"/>
      <c r="AE3992" s="8"/>
      <c r="AF3992" s="8"/>
      <c r="AG3992" s="8"/>
      <c r="AH3992" s="8"/>
      <c r="AI3992" s="8"/>
      <c r="AJ3992" s="8"/>
      <c r="AK3992" s="8"/>
    </row>
    <row r="3993" spans="1:37" ht="18">
      <c r="A3993" s="46"/>
      <c r="B3993" s="47"/>
      <c r="C3993" s="48"/>
      <c r="D3993" s="48"/>
      <c r="E3993" s="49"/>
      <c r="F3993" s="49"/>
      <c r="G3993" s="49"/>
      <c r="H3993" s="49"/>
      <c r="I3993" s="50"/>
      <c r="J3993" s="49"/>
      <c r="K3993" s="49"/>
      <c r="L3993" s="49"/>
      <c r="M3993" s="49"/>
      <c r="N3993" s="49"/>
      <c r="O3993" s="51"/>
      <c r="P3993" s="8"/>
      <c r="Q3993" s="49"/>
      <c r="R3993" s="49"/>
      <c r="S3993" s="52"/>
      <c r="T3993" s="53"/>
      <c r="U3993" s="53"/>
      <c r="V3993" s="50"/>
      <c r="W3993" s="8"/>
      <c r="X3993" s="8"/>
      <c r="Y3993" s="8"/>
      <c r="Z3993" s="8"/>
      <c r="AA3993" s="8"/>
      <c r="AB3993" s="8"/>
      <c r="AC3993" s="8"/>
      <c r="AD3993" s="8"/>
      <c r="AE3993" s="8"/>
      <c r="AF3993" s="8"/>
      <c r="AG3993" s="8"/>
      <c r="AH3993" s="8"/>
      <c r="AI3993" s="8"/>
      <c r="AJ3993" s="8"/>
      <c r="AK3993" s="8"/>
    </row>
    <row r="3994" spans="1:37" ht="18">
      <c r="A3994" s="46"/>
      <c r="B3994" s="47"/>
      <c r="C3994" s="48"/>
      <c r="D3994" s="48"/>
      <c r="E3994" s="49"/>
      <c r="F3994" s="49"/>
      <c r="G3994" s="49"/>
      <c r="H3994" s="49"/>
      <c r="I3994" s="50"/>
      <c r="J3994" s="49"/>
      <c r="K3994" s="49"/>
      <c r="L3994" s="49"/>
      <c r="M3994" s="49"/>
      <c r="N3994" s="49"/>
      <c r="O3994" s="51"/>
      <c r="P3994" s="8"/>
      <c r="Q3994" s="49"/>
      <c r="R3994" s="49"/>
      <c r="S3994" s="52"/>
      <c r="T3994" s="53"/>
      <c r="U3994" s="53"/>
      <c r="V3994" s="50"/>
      <c r="W3994" s="8"/>
      <c r="X3994" s="8"/>
      <c r="Y3994" s="8"/>
      <c r="Z3994" s="8"/>
      <c r="AA3994" s="8"/>
      <c r="AB3994" s="8"/>
      <c r="AC3994" s="8"/>
      <c r="AD3994" s="8"/>
      <c r="AE3994" s="8"/>
      <c r="AF3994" s="8"/>
      <c r="AG3994" s="8"/>
      <c r="AH3994" s="8"/>
      <c r="AI3994" s="8"/>
      <c r="AJ3994" s="8"/>
      <c r="AK3994" s="8"/>
    </row>
    <row r="3995" spans="1:37" ht="18">
      <c r="A3995" s="46"/>
      <c r="B3995" s="47"/>
      <c r="C3995" s="48"/>
      <c r="D3995" s="48"/>
      <c r="E3995" s="49"/>
      <c r="F3995" s="49"/>
      <c r="G3995" s="49"/>
      <c r="H3995" s="49"/>
      <c r="I3995" s="50"/>
      <c r="J3995" s="49"/>
      <c r="K3995" s="49"/>
      <c r="L3995" s="49"/>
      <c r="M3995" s="49"/>
      <c r="N3995" s="49"/>
      <c r="O3995" s="51"/>
      <c r="P3995" s="8"/>
      <c r="Q3995" s="49"/>
      <c r="R3995" s="49"/>
      <c r="S3995" s="52"/>
      <c r="T3995" s="53"/>
      <c r="U3995" s="53"/>
      <c r="V3995" s="50"/>
      <c r="W3995" s="8"/>
      <c r="X3995" s="8"/>
      <c r="Y3995" s="8"/>
      <c r="Z3995" s="8"/>
      <c r="AA3995" s="8"/>
      <c r="AB3995" s="8"/>
      <c r="AC3995" s="8"/>
      <c r="AD3995" s="8"/>
      <c r="AE3995" s="8"/>
      <c r="AF3995" s="8"/>
      <c r="AG3995" s="8"/>
      <c r="AH3995" s="8"/>
      <c r="AI3995" s="8"/>
      <c r="AJ3995" s="8"/>
      <c r="AK3995" s="8"/>
    </row>
    <row r="3996" spans="1:37" ht="18">
      <c r="A3996" s="46"/>
      <c r="B3996" s="47"/>
      <c r="C3996" s="48"/>
      <c r="D3996" s="48"/>
      <c r="E3996" s="49"/>
      <c r="F3996" s="49"/>
      <c r="G3996" s="49"/>
      <c r="H3996" s="49"/>
      <c r="I3996" s="50"/>
      <c r="J3996" s="49"/>
      <c r="K3996" s="49"/>
      <c r="L3996" s="49"/>
      <c r="M3996" s="49"/>
      <c r="N3996" s="49"/>
      <c r="O3996" s="51"/>
      <c r="P3996" s="8"/>
      <c r="Q3996" s="49"/>
      <c r="R3996" s="49"/>
      <c r="S3996" s="52"/>
      <c r="T3996" s="53"/>
      <c r="U3996" s="53"/>
      <c r="V3996" s="50"/>
      <c r="W3996" s="8"/>
      <c r="X3996" s="8"/>
      <c r="Y3996" s="8"/>
      <c r="Z3996" s="8"/>
      <c r="AA3996" s="8"/>
      <c r="AB3996" s="8"/>
      <c r="AC3996" s="8"/>
      <c r="AD3996" s="8"/>
      <c r="AE3996" s="8"/>
      <c r="AF3996" s="8"/>
      <c r="AG3996" s="8"/>
      <c r="AH3996" s="8"/>
      <c r="AI3996" s="8"/>
      <c r="AJ3996" s="8"/>
      <c r="AK3996" s="8"/>
    </row>
    <row r="3997" spans="1:37" ht="18">
      <c r="A3997" s="46"/>
      <c r="B3997" s="47"/>
      <c r="C3997" s="48"/>
      <c r="D3997" s="48"/>
      <c r="E3997" s="49"/>
      <c r="F3997" s="49"/>
      <c r="G3997" s="49"/>
      <c r="H3997" s="49"/>
      <c r="I3997" s="50"/>
      <c r="J3997" s="49"/>
      <c r="K3997" s="49"/>
      <c r="L3997" s="49"/>
      <c r="M3997" s="49"/>
      <c r="N3997" s="49"/>
      <c r="O3997" s="51"/>
      <c r="P3997" s="8"/>
      <c r="Q3997" s="49"/>
      <c r="R3997" s="49"/>
      <c r="S3997" s="52"/>
      <c r="T3997" s="53"/>
      <c r="U3997" s="53"/>
      <c r="V3997" s="50"/>
      <c r="W3997" s="8"/>
      <c r="X3997" s="8"/>
      <c r="Y3997" s="8"/>
      <c r="Z3997" s="8"/>
      <c r="AA3997" s="8"/>
      <c r="AB3997" s="8"/>
      <c r="AC3997" s="8"/>
      <c r="AD3997" s="8"/>
      <c r="AE3997" s="8"/>
      <c r="AF3997" s="8"/>
      <c r="AG3997" s="8"/>
      <c r="AH3997" s="8"/>
      <c r="AI3997" s="8"/>
      <c r="AJ3997" s="8"/>
      <c r="AK3997" s="8"/>
    </row>
    <row r="3998" spans="1:37" ht="18">
      <c r="A3998" s="46"/>
      <c r="B3998" s="47"/>
      <c r="C3998" s="48"/>
      <c r="D3998" s="48"/>
      <c r="E3998" s="49"/>
      <c r="F3998" s="49"/>
      <c r="G3998" s="49"/>
      <c r="H3998" s="49"/>
      <c r="I3998" s="50"/>
      <c r="J3998" s="49"/>
      <c r="K3998" s="49"/>
      <c r="L3998" s="49"/>
      <c r="M3998" s="49"/>
      <c r="N3998" s="49"/>
      <c r="O3998" s="51"/>
      <c r="P3998" s="8"/>
      <c r="Q3998" s="49"/>
      <c r="R3998" s="49"/>
      <c r="S3998" s="52"/>
      <c r="T3998" s="53"/>
      <c r="U3998" s="53"/>
      <c r="V3998" s="50"/>
      <c r="W3998" s="8"/>
      <c r="X3998" s="8"/>
      <c r="Y3998" s="8"/>
      <c r="Z3998" s="8"/>
      <c r="AA3998" s="8"/>
      <c r="AB3998" s="8"/>
      <c r="AC3998" s="8"/>
      <c r="AD3998" s="8"/>
      <c r="AE3998" s="8"/>
      <c r="AF3998" s="8"/>
      <c r="AG3998" s="8"/>
      <c r="AH3998" s="8"/>
      <c r="AI3998" s="8"/>
      <c r="AJ3998" s="8"/>
      <c r="AK3998" s="8"/>
    </row>
    <row r="3999" spans="1:37" ht="18">
      <c r="A3999" s="46"/>
      <c r="B3999" s="47"/>
      <c r="C3999" s="48"/>
      <c r="D3999" s="48"/>
      <c r="E3999" s="49"/>
      <c r="F3999" s="49"/>
      <c r="G3999" s="49"/>
      <c r="H3999" s="49"/>
      <c r="I3999" s="50"/>
      <c r="J3999" s="49"/>
      <c r="K3999" s="49"/>
      <c r="L3999" s="49"/>
      <c r="M3999" s="49"/>
      <c r="N3999" s="49"/>
      <c r="O3999" s="51"/>
      <c r="P3999" s="8"/>
      <c r="Q3999" s="49"/>
      <c r="R3999" s="49"/>
      <c r="S3999" s="52"/>
      <c r="T3999" s="53"/>
      <c r="U3999" s="53"/>
      <c r="V3999" s="50"/>
      <c r="W3999" s="8"/>
      <c r="X3999" s="8"/>
      <c r="Y3999" s="8"/>
      <c r="Z3999" s="8"/>
      <c r="AA3999" s="8"/>
      <c r="AB3999" s="8"/>
      <c r="AC3999" s="8"/>
      <c r="AD3999" s="8"/>
      <c r="AE3999" s="8"/>
      <c r="AF3999" s="8"/>
      <c r="AG3999" s="8"/>
      <c r="AH3999" s="8"/>
      <c r="AI3999" s="8"/>
      <c r="AJ3999" s="8"/>
      <c r="AK3999" s="8"/>
    </row>
    <row r="4000" spans="1:37" ht="18">
      <c r="A4000" s="46"/>
      <c r="B4000" s="47"/>
      <c r="C4000" s="48"/>
      <c r="D4000" s="48"/>
      <c r="E4000" s="49"/>
      <c r="F4000" s="49"/>
      <c r="G4000" s="49"/>
      <c r="H4000" s="49"/>
      <c r="I4000" s="50"/>
      <c r="J4000" s="49"/>
      <c r="K4000" s="49"/>
      <c r="L4000" s="49"/>
      <c r="M4000" s="49"/>
      <c r="N4000" s="49"/>
      <c r="O4000" s="51"/>
      <c r="P4000" s="8"/>
      <c r="Q4000" s="49"/>
      <c r="R4000" s="49"/>
      <c r="S4000" s="52"/>
      <c r="T4000" s="53"/>
      <c r="U4000" s="53"/>
      <c r="V4000" s="50"/>
      <c r="W4000" s="8"/>
      <c r="X4000" s="8"/>
      <c r="Y4000" s="8"/>
      <c r="Z4000" s="8"/>
      <c r="AA4000" s="8"/>
      <c r="AB4000" s="8"/>
      <c r="AC4000" s="8"/>
      <c r="AD4000" s="8"/>
      <c r="AE4000" s="8"/>
      <c r="AF4000" s="8"/>
      <c r="AG4000" s="8"/>
      <c r="AH4000" s="8"/>
      <c r="AI4000" s="8"/>
      <c r="AJ4000" s="8"/>
      <c r="AK4000" s="8"/>
    </row>
    <row r="4001" spans="1:37" ht="18">
      <c r="A4001" s="46"/>
      <c r="B4001" s="47"/>
      <c r="C4001" s="48"/>
      <c r="D4001" s="48"/>
      <c r="E4001" s="49"/>
      <c r="F4001" s="49"/>
      <c r="G4001" s="49"/>
      <c r="H4001" s="49"/>
      <c r="I4001" s="50"/>
      <c r="J4001" s="49"/>
      <c r="K4001" s="49"/>
      <c r="L4001" s="49"/>
      <c r="M4001" s="49"/>
      <c r="N4001" s="49"/>
      <c r="O4001" s="51"/>
      <c r="P4001" s="8"/>
      <c r="Q4001" s="49"/>
      <c r="R4001" s="49"/>
      <c r="S4001" s="52"/>
      <c r="T4001" s="53"/>
      <c r="U4001" s="53"/>
      <c r="V4001" s="50"/>
      <c r="W4001" s="8"/>
      <c r="X4001" s="8"/>
      <c r="Y4001" s="8"/>
      <c r="Z4001" s="8"/>
      <c r="AA4001" s="8"/>
      <c r="AB4001" s="8"/>
      <c r="AC4001" s="8"/>
      <c r="AD4001" s="8"/>
      <c r="AE4001" s="8"/>
      <c r="AF4001" s="8"/>
      <c r="AG4001" s="8"/>
      <c r="AH4001" s="8"/>
      <c r="AI4001" s="8"/>
      <c r="AJ4001" s="8"/>
      <c r="AK4001" s="8"/>
    </row>
    <row r="4002" spans="1:37" ht="18">
      <c r="A4002" s="46"/>
      <c r="B4002" s="47"/>
      <c r="C4002" s="48"/>
      <c r="D4002" s="48"/>
      <c r="E4002" s="49"/>
      <c r="F4002" s="49"/>
      <c r="G4002" s="49"/>
      <c r="H4002" s="49"/>
      <c r="I4002" s="50"/>
      <c r="J4002" s="49"/>
      <c r="K4002" s="49"/>
      <c r="L4002" s="49"/>
      <c r="M4002" s="49"/>
      <c r="N4002" s="49"/>
      <c r="O4002" s="51"/>
      <c r="P4002" s="8"/>
      <c r="Q4002" s="49"/>
      <c r="R4002" s="49"/>
      <c r="S4002" s="52"/>
      <c r="T4002" s="53"/>
      <c r="U4002" s="53"/>
      <c r="V4002" s="50"/>
      <c r="W4002" s="8"/>
      <c r="X4002" s="8"/>
      <c r="Y4002" s="8"/>
      <c r="Z4002" s="8"/>
      <c r="AA4002" s="8"/>
      <c r="AB4002" s="8"/>
      <c r="AC4002" s="8"/>
      <c r="AD4002" s="8"/>
      <c r="AE4002" s="8"/>
      <c r="AF4002" s="8"/>
      <c r="AG4002" s="8"/>
      <c r="AH4002" s="8"/>
      <c r="AI4002" s="8"/>
      <c r="AJ4002" s="8"/>
      <c r="AK4002" s="8"/>
    </row>
    <row r="4003" spans="1:37" ht="18">
      <c r="A4003" s="46"/>
      <c r="B4003" s="47"/>
      <c r="C4003" s="48"/>
      <c r="D4003" s="48"/>
      <c r="E4003" s="49"/>
      <c r="F4003" s="49"/>
      <c r="G4003" s="49"/>
      <c r="H4003" s="49"/>
      <c r="I4003" s="50"/>
      <c r="J4003" s="49"/>
      <c r="K4003" s="49"/>
      <c r="L4003" s="49"/>
      <c r="M4003" s="49"/>
      <c r="N4003" s="49"/>
      <c r="O4003" s="51"/>
      <c r="P4003" s="8"/>
      <c r="Q4003" s="49"/>
      <c r="R4003" s="49"/>
      <c r="S4003" s="52"/>
      <c r="T4003" s="53"/>
      <c r="U4003" s="53"/>
      <c r="V4003" s="50"/>
      <c r="W4003" s="8"/>
      <c r="X4003" s="8"/>
      <c r="Y4003" s="8"/>
      <c r="Z4003" s="8"/>
      <c r="AA4003" s="8"/>
      <c r="AB4003" s="8"/>
      <c r="AC4003" s="8"/>
      <c r="AD4003" s="8"/>
      <c r="AE4003" s="8"/>
      <c r="AF4003" s="8"/>
      <c r="AG4003" s="8"/>
      <c r="AH4003" s="8"/>
      <c r="AI4003" s="8"/>
      <c r="AJ4003" s="8"/>
      <c r="AK4003" s="8"/>
    </row>
    <row r="4004" spans="1:37" ht="18">
      <c r="A4004" s="46"/>
      <c r="B4004" s="47"/>
      <c r="C4004" s="48"/>
      <c r="D4004" s="48"/>
      <c r="E4004" s="49"/>
      <c r="F4004" s="49"/>
      <c r="G4004" s="49"/>
      <c r="H4004" s="49"/>
      <c r="I4004" s="50"/>
      <c r="J4004" s="49"/>
      <c r="K4004" s="49"/>
      <c r="L4004" s="49"/>
      <c r="M4004" s="49"/>
      <c r="N4004" s="49"/>
      <c r="O4004" s="51"/>
      <c r="P4004" s="8"/>
      <c r="Q4004" s="49"/>
      <c r="R4004" s="49"/>
      <c r="S4004" s="52"/>
      <c r="T4004" s="53"/>
      <c r="U4004" s="53"/>
      <c r="V4004" s="50"/>
      <c r="W4004" s="8"/>
      <c r="X4004" s="8"/>
      <c r="Y4004" s="8"/>
      <c r="Z4004" s="8"/>
      <c r="AA4004" s="8"/>
      <c r="AB4004" s="8"/>
      <c r="AC4004" s="8"/>
      <c r="AD4004" s="8"/>
      <c r="AE4004" s="8"/>
      <c r="AF4004" s="8"/>
      <c r="AG4004" s="8"/>
      <c r="AH4004" s="8"/>
      <c r="AI4004" s="8"/>
      <c r="AJ4004" s="8"/>
      <c r="AK4004" s="8"/>
    </row>
    <row r="4005" spans="1:37" ht="18">
      <c r="A4005" s="46"/>
      <c r="B4005" s="47"/>
      <c r="C4005" s="48"/>
      <c r="D4005" s="48"/>
      <c r="E4005" s="49"/>
      <c r="F4005" s="49"/>
      <c r="G4005" s="49"/>
      <c r="H4005" s="49"/>
      <c r="I4005" s="50"/>
      <c r="J4005" s="49"/>
      <c r="K4005" s="49"/>
      <c r="L4005" s="49"/>
      <c r="M4005" s="49"/>
      <c r="N4005" s="49"/>
      <c r="O4005" s="51"/>
      <c r="P4005" s="8"/>
      <c r="Q4005" s="49"/>
      <c r="R4005" s="49"/>
      <c r="S4005" s="52"/>
      <c r="T4005" s="53"/>
      <c r="U4005" s="53"/>
      <c r="V4005" s="50"/>
      <c r="W4005" s="8"/>
      <c r="X4005" s="8"/>
      <c r="Y4005" s="8"/>
      <c r="Z4005" s="8"/>
      <c r="AA4005" s="8"/>
      <c r="AB4005" s="8"/>
      <c r="AC4005" s="8"/>
      <c r="AD4005" s="8"/>
      <c r="AE4005" s="8"/>
      <c r="AF4005" s="8"/>
      <c r="AG4005" s="8"/>
      <c r="AH4005" s="8"/>
      <c r="AI4005" s="8"/>
      <c r="AJ4005" s="8"/>
      <c r="AK4005" s="8"/>
    </row>
    <row r="4006" spans="1:37" ht="18">
      <c r="A4006" s="46"/>
      <c r="B4006" s="47"/>
      <c r="C4006" s="48"/>
      <c r="D4006" s="48"/>
      <c r="E4006" s="49"/>
      <c r="F4006" s="49"/>
      <c r="G4006" s="49"/>
      <c r="H4006" s="49"/>
      <c r="I4006" s="50"/>
      <c r="J4006" s="49"/>
      <c r="K4006" s="49"/>
      <c r="L4006" s="49"/>
      <c r="M4006" s="49"/>
      <c r="N4006" s="49"/>
      <c r="O4006" s="51"/>
      <c r="P4006" s="8"/>
      <c r="Q4006" s="49"/>
      <c r="R4006" s="49"/>
      <c r="S4006" s="52"/>
      <c r="T4006" s="53"/>
      <c r="U4006" s="53"/>
      <c r="V4006" s="50"/>
      <c r="W4006" s="8"/>
      <c r="X4006" s="8"/>
      <c r="Y4006" s="8"/>
      <c r="Z4006" s="8"/>
      <c r="AA4006" s="8"/>
      <c r="AB4006" s="8"/>
      <c r="AC4006" s="8"/>
      <c r="AD4006" s="8"/>
      <c r="AE4006" s="8"/>
      <c r="AF4006" s="8"/>
      <c r="AG4006" s="8"/>
      <c r="AH4006" s="8"/>
      <c r="AI4006" s="8"/>
      <c r="AJ4006" s="8"/>
      <c r="AK4006" s="8"/>
    </row>
    <row r="4007" spans="1:37" ht="18">
      <c r="A4007" s="46"/>
      <c r="B4007" s="47"/>
      <c r="C4007" s="48"/>
      <c r="D4007" s="48"/>
      <c r="E4007" s="49"/>
      <c r="F4007" s="49"/>
      <c r="G4007" s="49"/>
      <c r="H4007" s="49"/>
      <c r="I4007" s="50"/>
      <c r="J4007" s="49"/>
      <c r="K4007" s="49"/>
      <c r="L4007" s="49"/>
      <c r="M4007" s="49"/>
      <c r="N4007" s="49"/>
      <c r="O4007" s="51"/>
      <c r="P4007" s="8"/>
      <c r="Q4007" s="49"/>
      <c r="R4007" s="49"/>
      <c r="S4007" s="52"/>
      <c r="T4007" s="53"/>
      <c r="U4007" s="53"/>
      <c r="V4007" s="50"/>
      <c r="W4007" s="8"/>
      <c r="X4007" s="8"/>
      <c r="Y4007" s="8"/>
      <c r="Z4007" s="8"/>
      <c r="AA4007" s="8"/>
      <c r="AB4007" s="8"/>
      <c r="AC4007" s="8"/>
      <c r="AD4007" s="8"/>
      <c r="AE4007" s="8"/>
      <c r="AF4007" s="8"/>
      <c r="AG4007" s="8"/>
      <c r="AH4007" s="8"/>
      <c r="AI4007" s="8"/>
      <c r="AJ4007" s="8"/>
      <c r="AK4007" s="8"/>
    </row>
    <row r="4008" spans="1:37" ht="18">
      <c r="A4008" s="46"/>
      <c r="B4008" s="47"/>
      <c r="C4008" s="48"/>
      <c r="D4008" s="48"/>
      <c r="E4008" s="49"/>
      <c r="F4008" s="49"/>
      <c r="G4008" s="49"/>
      <c r="H4008" s="49"/>
      <c r="I4008" s="50"/>
      <c r="J4008" s="49"/>
      <c r="K4008" s="49"/>
      <c r="L4008" s="49"/>
      <c r="M4008" s="49"/>
      <c r="N4008" s="49"/>
      <c r="O4008" s="51"/>
      <c r="P4008" s="8"/>
      <c r="Q4008" s="49"/>
      <c r="R4008" s="49"/>
      <c r="S4008" s="52"/>
      <c r="T4008" s="53"/>
      <c r="U4008" s="53"/>
      <c r="V4008" s="50"/>
      <c r="W4008" s="8"/>
      <c r="X4008" s="8"/>
      <c r="Y4008" s="8"/>
      <c r="Z4008" s="8"/>
      <c r="AA4008" s="8"/>
      <c r="AB4008" s="8"/>
      <c r="AC4008" s="8"/>
      <c r="AD4008" s="8"/>
      <c r="AE4008" s="8"/>
      <c r="AF4008" s="8"/>
      <c r="AG4008" s="8"/>
      <c r="AH4008" s="8"/>
      <c r="AI4008" s="8"/>
      <c r="AJ4008" s="8"/>
      <c r="AK4008" s="8"/>
    </row>
    <row r="4009" spans="1:37" ht="18">
      <c r="A4009" s="46"/>
      <c r="B4009" s="47"/>
      <c r="C4009" s="48"/>
      <c r="D4009" s="48"/>
      <c r="E4009" s="49"/>
      <c r="F4009" s="49"/>
      <c r="G4009" s="49"/>
      <c r="H4009" s="49"/>
      <c r="I4009" s="50"/>
      <c r="J4009" s="49"/>
      <c r="K4009" s="49"/>
      <c r="L4009" s="49"/>
      <c r="M4009" s="49"/>
      <c r="N4009" s="49"/>
      <c r="O4009" s="51"/>
      <c r="P4009" s="8"/>
      <c r="Q4009" s="49"/>
      <c r="R4009" s="49"/>
      <c r="S4009" s="52"/>
      <c r="T4009" s="53"/>
      <c r="U4009" s="53"/>
      <c r="V4009" s="50"/>
      <c r="W4009" s="8"/>
      <c r="X4009" s="8"/>
      <c r="Y4009" s="8"/>
      <c r="Z4009" s="8"/>
      <c r="AA4009" s="8"/>
      <c r="AB4009" s="8"/>
      <c r="AC4009" s="8"/>
      <c r="AD4009" s="8"/>
      <c r="AE4009" s="8"/>
      <c r="AF4009" s="8"/>
      <c r="AG4009" s="8"/>
      <c r="AH4009" s="8"/>
      <c r="AI4009" s="8"/>
      <c r="AJ4009" s="8"/>
      <c r="AK4009" s="8"/>
    </row>
    <row r="4010" spans="1:37" ht="18">
      <c r="A4010" s="46"/>
      <c r="B4010" s="47"/>
      <c r="C4010" s="48"/>
      <c r="D4010" s="48"/>
      <c r="E4010" s="49"/>
      <c r="F4010" s="49"/>
      <c r="G4010" s="49"/>
      <c r="H4010" s="49"/>
      <c r="I4010" s="50"/>
      <c r="J4010" s="49"/>
      <c r="K4010" s="49"/>
      <c r="L4010" s="49"/>
      <c r="M4010" s="49"/>
      <c r="N4010" s="49"/>
      <c r="O4010" s="51"/>
      <c r="P4010" s="8"/>
      <c r="Q4010" s="49"/>
      <c r="R4010" s="49"/>
      <c r="S4010" s="52"/>
      <c r="T4010" s="53"/>
      <c r="U4010" s="53"/>
      <c r="V4010" s="50"/>
      <c r="W4010" s="8"/>
      <c r="X4010" s="8"/>
      <c r="Y4010" s="8"/>
      <c r="Z4010" s="8"/>
      <c r="AA4010" s="8"/>
      <c r="AB4010" s="8"/>
      <c r="AC4010" s="8"/>
      <c r="AD4010" s="8"/>
      <c r="AE4010" s="8"/>
      <c r="AF4010" s="8"/>
      <c r="AG4010" s="8"/>
      <c r="AH4010" s="8"/>
      <c r="AI4010" s="8"/>
      <c r="AJ4010" s="8"/>
      <c r="AK4010" s="8"/>
    </row>
    <row r="4011" spans="1:37" ht="18">
      <c r="A4011" s="46"/>
      <c r="B4011" s="47"/>
      <c r="C4011" s="48"/>
      <c r="D4011" s="48"/>
      <c r="E4011" s="49"/>
      <c r="F4011" s="49"/>
      <c r="G4011" s="49"/>
      <c r="H4011" s="49"/>
      <c r="I4011" s="50"/>
      <c r="J4011" s="49"/>
      <c r="K4011" s="49"/>
      <c r="L4011" s="49"/>
      <c r="M4011" s="49"/>
      <c r="N4011" s="49"/>
      <c r="O4011" s="51"/>
      <c r="P4011" s="8"/>
      <c r="Q4011" s="49"/>
      <c r="R4011" s="49"/>
      <c r="S4011" s="52"/>
      <c r="T4011" s="53"/>
      <c r="U4011" s="53"/>
      <c r="V4011" s="50"/>
      <c r="W4011" s="8"/>
      <c r="X4011" s="8"/>
      <c r="Y4011" s="8"/>
      <c r="Z4011" s="8"/>
      <c r="AA4011" s="8"/>
      <c r="AB4011" s="8"/>
      <c r="AC4011" s="8"/>
      <c r="AD4011" s="8"/>
      <c r="AE4011" s="8"/>
      <c r="AF4011" s="8"/>
      <c r="AG4011" s="8"/>
      <c r="AH4011" s="8"/>
      <c r="AI4011" s="8"/>
      <c r="AJ4011" s="8"/>
      <c r="AK4011" s="8"/>
    </row>
    <row r="4012" spans="1:37" ht="18">
      <c r="A4012" s="46"/>
      <c r="B4012" s="47"/>
      <c r="C4012" s="48"/>
      <c r="D4012" s="48"/>
      <c r="E4012" s="49"/>
      <c r="F4012" s="49"/>
      <c r="G4012" s="49"/>
      <c r="H4012" s="49"/>
      <c r="I4012" s="50"/>
      <c r="J4012" s="49"/>
      <c r="K4012" s="49"/>
      <c r="L4012" s="49"/>
      <c r="M4012" s="49"/>
      <c r="N4012" s="49"/>
      <c r="O4012" s="51"/>
      <c r="P4012" s="8"/>
      <c r="Q4012" s="49"/>
      <c r="R4012" s="49"/>
      <c r="S4012" s="52"/>
      <c r="T4012" s="53"/>
      <c r="U4012" s="53"/>
      <c r="V4012" s="50"/>
      <c r="W4012" s="8"/>
      <c r="X4012" s="8"/>
      <c r="Y4012" s="8"/>
      <c r="Z4012" s="8"/>
      <c r="AA4012" s="8"/>
      <c r="AB4012" s="8"/>
      <c r="AC4012" s="8"/>
      <c r="AD4012" s="8"/>
      <c r="AE4012" s="8"/>
      <c r="AF4012" s="8"/>
      <c r="AG4012" s="8"/>
      <c r="AH4012" s="8"/>
      <c r="AI4012" s="8"/>
      <c r="AJ4012" s="8"/>
      <c r="AK4012" s="8"/>
    </row>
    <row r="4013" spans="1:37" ht="18">
      <c r="A4013" s="46"/>
      <c r="B4013" s="47"/>
      <c r="C4013" s="48"/>
      <c r="D4013" s="48"/>
      <c r="E4013" s="49"/>
      <c r="F4013" s="49"/>
      <c r="G4013" s="49"/>
      <c r="H4013" s="49"/>
      <c r="I4013" s="50"/>
      <c r="J4013" s="49"/>
      <c r="K4013" s="49"/>
      <c r="L4013" s="49"/>
      <c r="M4013" s="49"/>
      <c r="N4013" s="49"/>
      <c r="O4013" s="51"/>
      <c r="P4013" s="8"/>
      <c r="Q4013" s="49"/>
      <c r="R4013" s="49"/>
      <c r="S4013" s="52"/>
      <c r="T4013" s="53"/>
      <c r="U4013" s="53"/>
      <c r="V4013" s="50"/>
      <c r="W4013" s="8"/>
      <c r="X4013" s="8"/>
      <c r="Y4013" s="8"/>
      <c r="Z4013" s="8"/>
      <c r="AA4013" s="8"/>
      <c r="AB4013" s="8"/>
      <c r="AC4013" s="8"/>
      <c r="AD4013" s="8"/>
      <c r="AE4013" s="8"/>
      <c r="AF4013" s="8"/>
      <c r="AG4013" s="8"/>
      <c r="AH4013" s="8"/>
      <c r="AI4013" s="8"/>
      <c r="AJ4013" s="8"/>
      <c r="AK4013" s="8"/>
    </row>
    <row r="4014" spans="1:37" ht="18">
      <c r="A4014" s="46"/>
      <c r="B4014" s="47"/>
      <c r="C4014" s="48"/>
      <c r="D4014" s="48"/>
      <c r="E4014" s="49"/>
      <c r="F4014" s="49"/>
      <c r="G4014" s="49"/>
      <c r="H4014" s="49"/>
      <c r="I4014" s="50"/>
      <c r="J4014" s="49"/>
      <c r="K4014" s="49"/>
      <c r="L4014" s="49"/>
      <c r="M4014" s="49"/>
      <c r="N4014" s="49"/>
      <c r="O4014" s="51"/>
      <c r="P4014" s="8"/>
      <c r="Q4014" s="49"/>
      <c r="R4014" s="49"/>
      <c r="S4014" s="52"/>
      <c r="T4014" s="53"/>
      <c r="U4014" s="53"/>
      <c r="V4014" s="50"/>
      <c r="W4014" s="8"/>
      <c r="X4014" s="8"/>
      <c r="Y4014" s="8"/>
      <c r="Z4014" s="8"/>
      <c r="AA4014" s="8"/>
      <c r="AB4014" s="8"/>
      <c r="AC4014" s="8"/>
      <c r="AD4014" s="8"/>
      <c r="AE4014" s="8"/>
      <c r="AF4014" s="8"/>
      <c r="AG4014" s="8"/>
      <c r="AH4014" s="8"/>
      <c r="AI4014" s="8"/>
      <c r="AJ4014" s="8"/>
      <c r="AK4014" s="8"/>
    </row>
    <row r="4015" spans="1:37" ht="18">
      <c r="A4015" s="46"/>
      <c r="B4015" s="47"/>
      <c r="C4015" s="48"/>
      <c r="D4015" s="48"/>
      <c r="E4015" s="49"/>
      <c r="F4015" s="49"/>
      <c r="G4015" s="49"/>
      <c r="H4015" s="49"/>
      <c r="I4015" s="50"/>
      <c r="J4015" s="49"/>
      <c r="K4015" s="49"/>
      <c r="L4015" s="49"/>
      <c r="M4015" s="49"/>
      <c r="N4015" s="49"/>
      <c r="O4015" s="51"/>
      <c r="P4015" s="8"/>
      <c r="Q4015" s="49"/>
      <c r="R4015" s="49"/>
      <c r="S4015" s="52"/>
      <c r="T4015" s="53"/>
      <c r="U4015" s="53"/>
      <c r="V4015" s="50"/>
      <c r="W4015" s="8"/>
      <c r="X4015" s="8"/>
      <c r="Y4015" s="8"/>
      <c r="Z4015" s="8"/>
      <c r="AA4015" s="8"/>
      <c r="AB4015" s="8"/>
      <c r="AC4015" s="8"/>
      <c r="AD4015" s="8"/>
      <c r="AE4015" s="8"/>
      <c r="AF4015" s="8"/>
      <c r="AG4015" s="8"/>
      <c r="AH4015" s="8"/>
      <c r="AI4015" s="8"/>
      <c r="AJ4015" s="8"/>
      <c r="AK4015" s="8"/>
    </row>
    <row r="4016" spans="1:37" ht="18">
      <c r="A4016" s="46"/>
      <c r="B4016" s="47"/>
      <c r="C4016" s="48"/>
      <c r="D4016" s="48"/>
      <c r="E4016" s="49"/>
      <c r="F4016" s="49"/>
      <c r="G4016" s="49"/>
      <c r="H4016" s="49"/>
      <c r="I4016" s="50"/>
      <c r="J4016" s="49"/>
      <c r="K4016" s="49"/>
      <c r="L4016" s="49"/>
      <c r="M4016" s="49"/>
      <c r="N4016" s="49"/>
      <c r="O4016" s="51"/>
      <c r="P4016" s="8"/>
      <c r="Q4016" s="49"/>
      <c r="R4016" s="49"/>
      <c r="S4016" s="52"/>
      <c r="T4016" s="53"/>
      <c r="U4016" s="53"/>
      <c r="V4016" s="50"/>
      <c r="W4016" s="8"/>
      <c r="X4016" s="8"/>
      <c r="Y4016" s="8"/>
      <c r="Z4016" s="8"/>
      <c r="AA4016" s="8"/>
      <c r="AB4016" s="8"/>
      <c r="AC4016" s="8"/>
      <c r="AD4016" s="8"/>
      <c r="AE4016" s="8"/>
      <c r="AF4016" s="8"/>
      <c r="AG4016" s="8"/>
      <c r="AH4016" s="8"/>
      <c r="AI4016" s="8"/>
      <c r="AJ4016" s="8"/>
      <c r="AK4016" s="8"/>
    </row>
    <row r="4017" spans="1:37" ht="18">
      <c r="A4017" s="46"/>
      <c r="B4017" s="47"/>
      <c r="C4017" s="48"/>
      <c r="D4017" s="48"/>
      <c r="E4017" s="49"/>
      <c r="F4017" s="49"/>
      <c r="G4017" s="49"/>
      <c r="H4017" s="49"/>
      <c r="I4017" s="50"/>
      <c r="J4017" s="49"/>
      <c r="K4017" s="49"/>
      <c r="L4017" s="49"/>
      <c r="M4017" s="49"/>
      <c r="N4017" s="49"/>
      <c r="O4017" s="51"/>
      <c r="P4017" s="8"/>
      <c r="Q4017" s="49"/>
      <c r="R4017" s="49"/>
      <c r="S4017" s="52"/>
      <c r="T4017" s="53"/>
      <c r="U4017" s="53"/>
      <c r="V4017" s="50"/>
      <c r="W4017" s="8"/>
      <c r="X4017" s="8"/>
      <c r="Y4017" s="8"/>
      <c r="Z4017" s="8"/>
      <c r="AA4017" s="8"/>
      <c r="AB4017" s="8"/>
      <c r="AC4017" s="8"/>
      <c r="AD4017" s="8"/>
      <c r="AE4017" s="8"/>
      <c r="AF4017" s="8"/>
      <c r="AG4017" s="8"/>
      <c r="AH4017" s="8"/>
      <c r="AI4017" s="8"/>
      <c r="AJ4017" s="8"/>
      <c r="AK4017" s="8"/>
    </row>
    <row r="4018" spans="1:37" ht="18">
      <c r="A4018" s="46"/>
      <c r="B4018" s="47"/>
      <c r="C4018" s="48"/>
      <c r="D4018" s="48"/>
      <c r="E4018" s="49"/>
      <c r="F4018" s="49"/>
      <c r="G4018" s="49"/>
      <c r="H4018" s="49"/>
      <c r="I4018" s="50"/>
      <c r="J4018" s="49"/>
      <c r="K4018" s="49"/>
      <c r="L4018" s="49"/>
      <c r="M4018" s="49"/>
      <c r="N4018" s="49"/>
      <c r="O4018" s="51"/>
      <c r="P4018" s="8"/>
      <c r="Q4018" s="49"/>
      <c r="R4018" s="49"/>
      <c r="S4018" s="52"/>
      <c r="T4018" s="53"/>
      <c r="U4018" s="53"/>
      <c r="V4018" s="50"/>
      <c r="W4018" s="8"/>
      <c r="X4018" s="8"/>
      <c r="Y4018" s="8"/>
      <c r="Z4018" s="8"/>
      <c r="AA4018" s="8"/>
      <c r="AB4018" s="8"/>
      <c r="AC4018" s="8"/>
      <c r="AD4018" s="8"/>
      <c r="AE4018" s="8"/>
      <c r="AF4018" s="8"/>
      <c r="AG4018" s="8"/>
      <c r="AH4018" s="8"/>
      <c r="AI4018" s="8"/>
      <c r="AJ4018" s="8"/>
      <c r="AK4018" s="8"/>
    </row>
    <row r="4019" spans="1:37" ht="18">
      <c r="A4019" s="46"/>
      <c r="B4019" s="47"/>
      <c r="C4019" s="48"/>
      <c r="D4019" s="48"/>
      <c r="E4019" s="49"/>
      <c r="F4019" s="49"/>
      <c r="G4019" s="49"/>
      <c r="H4019" s="49"/>
      <c r="I4019" s="50"/>
      <c r="J4019" s="49"/>
      <c r="K4019" s="49"/>
      <c r="L4019" s="49"/>
      <c r="M4019" s="49"/>
      <c r="N4019" s="49"/>
      <c r="O4019" s="51"/>
      <c r="P4019" s="8"/>
      <c r="Q4019" s="49"/>
      <c r="R4019" s="49"/>
      <c r="S4019" s="52"/>
      <c r="T4019" s="53"/>
      <c r="U4019" s="53"/>
      <c r="V4019" s="50"/>
      <c r="W4019" s="8"/>
      <c r="X4019" s="8"/>
      <c r="Y4019" s="8"/>
      <c r="Z4019" s="8"/>
      <c r="AA4019" s="8"/>
      <c r="AB4019" s="8"/>
      <c r="AC4019" s="8"/>
      <c r="AD4019" s="8"/>
      <c r="AE4019" s="8"/>
      <c r="AF4019" s="8"/>
      <c r="AG4019" s="8"/>
      <c r="AH4019" s="8"/>
      <c r="AI4019" s="8"/>
      <c r="AJ4019" s="8"/>
      <c r="AK4019" s="8"/>
    </row>
    <row r="4020" spans="1:37" ht="18">
      <c r="A4020" s="46"/>
      <c r="B4020" s="47"/>
      <c r="C4020" s="48"/>
      <c r="D4020" s="48"/>
      <c r="E4020" s="49"/>
      <c r="F4020" s="49"/>
      <c r="G4020" s="49"/>
      <c r="H4020" s="49"/>
      <c r="I4020" s="50"/>
      <c r="J4020" s="49"/>
      <c r="K4020" s="49"/>
      <c r="L4020" s="49"/>
      <c r="M4020" s="49"/>
      <c r="N4020" s="49"/>
      <c r="O4020" s="51"/>
      <c r="P4020" s="8"/>
      <c r="Q4020" s="49"/>
      <c r="R4020" s="49"/>
      <c r="S4020" s="52"/>
      <c r="T4020" s="53"/>
      <c r="U4020" s="53"/>
      <c r="V4020" s="50"/>
      <c r="W4020" s="8"/>
      <c r="X4020" s="8"/>
      <c r="Y4020" s="8"/>
      <c r="Z4020" s="8"/>
      <c r="AA4020" s="8"/>
      <c r="AB4020" s="8"/>
      <c r="AC4020" s="8"/>
      <c r="AD4020" s="8"/>
      <c r="AE4020" s="8"/>
      <c r="AF4020" s="8"/>
      <c r="AG4020" s="8"/>
      <c r="AH4020" s="8"/>
      <c r="AI4020" s="8"/>
      <c r="AJ4020" s="8"/>
      <c r="AK4020" s="8"/>
    </row>
    <row r="4021" spans="1:37" ht="18">
      <c r="A4021" s="46"/>
      <c r="B4021" s="47"/>
      <c r="C4021" s="48"/>
      <c r="D4021" s="48"/>
      <c r="E4021" s="49"/>
      <c r="F4021" s="49"/>
      <c r="G4021" s="49"/>
      <c r="H4021" s="49"/>
      <c r="I4021" s="50"/>
      <c r="J4021" s="49"/>
      <c r="K4021" s="49"/>
      <c r="L4021" s="49"/>
      <c r="M4021" s="49"/>
      <c r="N4021" s="49"/>
      <c r="O4021" s="51"/>
      <c r="P4021" s="8"/>
      <c r="Q4021" s="49"/>
      <c r="R4021" s="49"/>
      <c r="S4021" s="52"/>
      <c r="T4021" s="53"/>
      <c r="U4021" s="53"/>
      <c r="V4021" s="50"/>
      <c r="W4021" s="8"/>
      <c r="X4021" s="8"/>
      <c r="Y4021" s="8"/>
      <c r="Z4021" s="8"/>
      <c r="AA4021" s="8"/>
      <c r="AB4021" s="8"/>
      <c r="AC4021" s="8"/>
      <c r="AD4021" s="8"/>
      <c r="AE4021" s="8"/>
      <c r="AF4021" s="8"/>
      <c r="AG4021" s="8"/>
      <c r="AH4021" s="8"/>
      <c r="AI4021" s="8"/>
      <c r="AJ4021" s="8"/>
      <c r="AK4021" s="8"/>
    </row>
    <row r="4022" spans="1:37" ht="18">
      <c r="A4022" s="46"/>
      <c r="B4022" s="47"/>
      <c r="C4022" s="48"/>
      <c r="D4022" s="48"/>
      <c r="E4022" s="49"/>
      <c r="F4022" s="49"/>
      <c r="G4022" s="49"/>
      <c r="H4022" s="49"/>
      <c r="I4022" s="50"/>
      <c r="J4022" s="49"/>
      <c r="K4022" s="49"/>
      <c r="L4022" s="49"/>
      <c r="M4022" s="49"/>
      <c r="N4022" s="49"/>
      <c r="O4022" s="51"/>
      <c r="P4022" s="8"/>
      <c r="Q4022" s="49"/>
      <c r="R4022" s="49"/>
      <c r="S4022" s="52"/>
      <c r="T4022" s="53"/>
      <c r="U4022" s="53"/>
      <c r="V4022" s="50"/>
      <c r="W4022" s="8"/>
      <c r="X4022" s="8"/>
      <c r="Y4022" s="8"/>
      <c r="Z4022" s="8"/>
      <c r="AA4022" s="8"/>
      <c r="AB4022" s="8"/>
      <c r="AC4022" s="8"/>
      <c r="AD4022" s="8"/>
      <c r="AE4022" s="8"/>
      <c r="AF4022" s="8"/>
      <c r="AG4022" s="8"/>
      <c r="AH4022" s="8"/>
      <c r="AI4022" s="8"/>
      <c r="AJ4022" s="8"/>
      <c r="AK4022" s="8"/>
    </row>
    <row r="4023" spans="1:37" ht="18">
      <c r="A4023" s="46"/>
      <c r="B4023" s="47"/>
      <c r="C4023" s="48"/>
      <c r="D4023" s="48"/>
      <c r="E4023" s="49"/>
      <c r="F4023" s="49"/>
      <c r="G4023" s="49"/>
      <c r="H4023" s="49"/>
      <c r="I4023" s="50"/>
      <c r="J4023" s="49"/>
      <c r="K4023" s="49"/>
      <c r="L4023" s="49"/>
      <c r="M4023" s="49"/>
      <c r="N4023" s="49"/>
      <c r="O4023" s="51"/>
      <c r="P4023" s="8"/>
      <c r="Q4023" s="49"/>
      <c r="R4023" s="49"/>
      <c r="S4023" s="52"/>
      <c r="T4023" s="53"/>
      <c r="U4023" s="53"/>
      <c r="V4023" s="50"/>
      <c r="W4023" s="8"/>
      <c r="X4023" s="8"/>
      <c r="Y4023" s="8"/>
      <c r="Z4023" s="8"/>
      <c r="AA4023" s="8"/>
      <c r="AB4023" s="8"/>
      <c r="AC4023" s="8"/>
      <c r="AD4023" s="8"/>
      <c r="AE4023" s="8"/>
      <c r="AF4023" s="8"/>
      <c r="AG4023" s="8"/>
      <c r="AH4023" s="8"/>
      <c r="AI4023" s="8"/>
      <c r="AJ4023" s="8"/>
      <c r="AK4023" s="8"/>
    </row>
    <row r="4024" spans="1:37" ht="18">
      <c r="A4024" s="46"/>
      <c r="B4024" s="47"/>
      <c r="C4024" s="48"/>
      <c r="D4024" s="48"/>
      <c r="E4024" s="49"/>
      <c r="F4024" s="49"/>
      <c r="G4024" s="49"/>
      <c r="H4024" s="49"/>
      <c r="I4024" s="50"/>
      <c r="J4024" s="49"/>
      <c r="K4024" s="49"/>
      <c r="L4024" s="49"/>
      <c r="M4024" s="49"/>
      <c r="N4024" s="49"/>
      <c r="O4024" s="51"/>
      <c r="P4024" s="8"/>
      <c r="Q4024" s="49"/>
      <c r="R4024" s="49"/>
      <c r="S4024" s="52"/>
      <c r="T4024" s="53"/>
      <c r="U4024" s="53"/>
      <c r="V4024" s="50"/>
      <c r="W4024" s="8"/>
      <c r="X4024" s="8"/>
      <c r="Y4024" s="8"/>
      <c r="Z4024" s="8"/>
      <c r="AA4024" s="8"/>
      <c r="AB4024" s="8"/>
      <c r="AC4024" s="8"/>
      <c r="AD4024" s="8"/>
      <c r="AE4024" s="8"/>
      <c r="AF4024" s="8"/>
      <c r="AG4024" s="8"/>
      <c r="AH4024" s="8"/>
      <c r="AI4024" s="8"/>
      <c r="AJ4024" s="8"/>
      <c r="AK4024" s="8"/>
    </row>
    <row r="4025" spans="1:37" ht="18">
      <c r="A4025" s="46"/>
      <c r="B4025" s="47"/>
      <c r="C4025" s="48"/>
      <c r="D4025" s="48"/>
      <c r="E4025" s="49"/>
      <c r="F4025" s="49"/>
      <c r="G4025" s="49"/>
      <c r="H4025" s="49"/>
      <c r="I4025" s="50"/>
      <c r="J4025" s="49"/>
      <c r="K4025" s="49"/>
      <c r="L4025" s="49"/>
      <c r="M4025" s="49"/>
      <c r="N4025" s="49"/>
      <c r="O4025" s="51"/>
      <c r="P4025" s="8"/>
      <c r="Q4025" s="49"/>
      <c r="R4025" s="49"/>
      <c r="S4025" s="52"/>
      <c r="T4025" s="53"/>
      <c r="U4025" s="53"/>
      <c r="V4025" s="50"/>
      <c r="W4025" s="8"/>
      <c r="X4025" s="8"/>
      <c r="Y4025" s="8"/>
      <c r="Z4025" s="8"/>
      <c r="AA4025" s="8"/>
      <c r="AB4025" s="8"/>
      <c r="AC4025" s="8"/>
      <c r="AD4025" s="8"/>
      <c r="AE4025" s="8"/>
      <c r="AF4025" s="8"/>
      <c r="AG4025" s="8"/>
      <c r="AH4025" s="8"/>
      <c r="AI4025" s="8"/>
      <c r="AJ4025" s="8"/>
      <c r="AK4025" s="8"/>
    </row>
    <row r="4026" spans="1:37" ht="18">
      <c r="A4026" s="46"/>
      <c r="B4026" s="47"/>
      <c r="C4026" s="48"/>
      <c r="D4026" s="48"/>
      <c r="E4026" s="49"/>
      <c r="F4026" s="49"/>
      <c r="G4026" s="49"/>
      <c r="H4026" s="49"/>
      <c r="I4026" s="50"/>
      <c r="J4026" s="49"/>
      <c r="K4026" s="49"/>
      <c r="L4026" s="49"/>
      <c r="M4026" s="49"/>
      <c r="N4026" s="49"/>
      <c r="O4026" s="51"/>
      <c r="P4026" s="8"/>
      <c r="Q4026" s="49"/>
      <c r="R4026" s="49"/>
      <c r="S4026" s="52"/>
      <c r="T4026" s="53"/>
      <c r="U4026" s="53"/>
      <c r="V4026" s="50"/>
      <c r="W4026" s="8"/>
      <c r="X4026" s="8"/>
      <c r="Y4026" s="8"/>
      <c r="Z4026" s="8"/>
      <c r="AA4026" s="8"/>
      <c r="AB4026" s="8"/>
      <c r="AC4026" s="8"/>
      <c r="AD4026" s="8"/>
      <c r="AE4026" s="8"/>
      <c r="AF4026" s="8"/>
      <c r="AG4026" s="8"/>
      <c r="AH4026" s="8"/>
      <c r="AI4026" s="8"/>
      <c r="AJ4026" s="8"/>
      <c r="AK4026" s="8"/>
    </row>
    <row r="4027" spans="1:37" ht="18">
      <c r="A4027" s="46"/>
      <c r="B4027" s="47"/>
      <c r="C4027" s="48"/>
      <c r="D4027" s="48"/>
      <c r="E4027" s="49"/>
      <c r="F4027" s="49"/>
      <c r="G4027" s="49"/>
      <c r="H4027" s="49"/>
      <c r="I4027" s="50"/>
      <c r="J4027" s="49"/>
      <c r="K4027" s="49"/>
      <c r="L4027" s="49"/>
      <c r="M4027" s="49"/>
      <c r="N4027" s="49"/>
      <c r="O4027" s="51"/>
      <c r="P4027" s="8"/>
      <c r="Q4027" s="49"/>
      <c r="R4027" s="49"/>
      <c r="S4027" s="52"/>
      <c r="T4027" s="53"/>
      <c r="U4027" s="53"/>
      <c r="V4027" s="50"/>
      <c r="W4027" s="8"/>
      <c r="X4027" s="8"/>
      <c r="Y4027" s="8"/>
      <c r="Z4027" s="8"/>
      <c r="AA4027" s="8"/>
      <c r="AB4027" s="8"/>
      <c r="AC4027" s="8"/>
      <c r="AD4027" s="8"/>
      <c r="AE4027" s="8"/>
      <c r="AF4027" s="8"/>
      <c r="AG4027" s="8"/>
      <c r="AH4027" s="8"/>
      <c r="AI4027" s="8"/>
      <c r="AJ4027" s="8"/>
      <c r="AK4027" s="8"/>
    </row>
    <row r="4028" spans="1:37" ht="18">
      <c r="A4028" s="46"/>
      <c r="B4028" s="47"/>
      <c r="C4028" s="48"/>
      <c r="D4028" s="48"/>
      <c r="E4028" s="49"/>
      <c r="F4028" s="49"/>
      <c r="G4028" s="49"/>
      <c r="H4028" s="49"/>
      <c r="I4028" s="50"/>
      <c r="J4028" s="49"/>
      <c r="K4028" s="49"/>
      <c r="L4028" s="49"/>
      <c r="M4028" s="49"/>
      <c r="N4028" s="49"/>
      <c r="O4028" s="51"/>
      <c r="P4028" s="8"/>
      <c r="Q4028" s="49"/>
      <c r="R4028" s="49"/>
      <c r="S4028" s="52"/>
      <c r="T4028" s="53"/>
      <c r="U4028" s="53"/>
      <c r="V4028" s="50"/>
      <c r="W4028" s="8"/>
      <c r="X4028" s="8"/>
      <c r="Y4028" s="8"/>
      <c r="Z4028" s="8"/>
      <c r="AA4028" s="8"/>
      <c r="AB4028" s="8"/>
      <c r="AC4028" s="8"/>
      <c r="AD4028" s="8"/>
      <c r="AE4028" s="8"/>
      <c r="AF4028" s="8"/>
      <c r="AG4028" s="8"/>
      <c r="AH4028" s="8"/>
      <c r="AI4028" s="8"/>
      <c r="AJ4028" s="8"/>
      <c r="AK4028" s="8"/>
    </row>
    <row r="4029" spans="1:37" ht="18">
      <c r="A4029" s="46"/>
      <c r="B4029" s="47"/>
      <c r="C4029" s="48"/>
      <c r="D4029" s="48"/>
      <c r="E4029" s="49"/>
      <c r="F4029" s="49"/>
      <c r="G4029" s="49"/>
      <c r="H4029" s="49"/>
      <c r="I4029" s="50"/>
      <c r="J4029" s="49"/>
      <c r="K4029" s="49"/>
      <c r="L4029" s="49"/>
      <c r="M4029" s="49"/>
      <c r="N4029" s="49"/>
      <c r="O4029" s="51"/>
      <c r="P4029" s="8"/>
      <c r="Q4029" s="49"/>
      <c r="R4029" s="49"/>
      <c r="S4029" s="52"/>
      <c r="T4029" s="53"/>
      <c r="U4029" s="53"/>
      <c r="V4029" s="50"/>
      <c r="W4029" s="8"/>
      <c r="X4029" s="8"/>
      <c r="Y4029" s="8"/>
      <c r="Z4029" s="8"/>
      <c r="AA4029" s="8"/>
      <c r="AB4029" s="8"/>
      <c r="AC4029" s="8"/>
      <c r="AD4029" s="8"/>
      <c r="AE4029" s="8"/>
      <c r="AF4029" s="8"/>
      <c r="AG4029" s="8"/>
      <c r="AH4029" s="8"/>
      <c r="AI4029" s="8"/>
      <c r="AJ4029" s="8"/>
      <c r="AK4029" s="8"/>
    </row>
    <row r="4030" spans="1:37" ht="18">
      <c r="A4030" s="46"/>
      <c r="B4030" s="47"/>
      <c r="C4030" s="48"/>
      <c r="D4030" s="48"/>
      <c r="E4030" s="49"/>
      <c r="F4030" s="49"/>
      <c r="G4030" s="49"/>
      <c r="H4030" s="49"/>
      <c r="I4030" s="50"/>
      <c r="J4030" s="49"/>
      <c r="K4030" s="49"/>
      <c r="L4030" s="49"/>
      <c r="M4030" s="49"/>
      <c r="N4030" s="49"/>
      <c r="O4030" s="51"/>
      <c r="P4030" s="8"/>
      <c r="Q4030" s="49"/>
      <c r="R4030" s="49"/>
      <c r="S4030" s="52"/>
      <c r="T4030" s="53"/>
      <c r="U4030" s="53"/>
      <c r="V4030" s="50"/>
      <c r="W4030" s="8"/>
      <c r="X4030" s="8"/>
      <c r="Y4030" s="8"/>
      <c r="Z4030" s="8"/>
      <c r="AA4030" s="8"/>
      <c r="AB4030" s="8"/>
      <c r="AC4030" s="8"/>
      <c r="AD4030" s="8"/>
      <c r="AE4030" s="8"/>
      <c r="AF4030" s="8"/>
      <c r="AG4030" s="8"/>
      <c r="AH4030" s="8"/>
      <c r="AI4030" s="8"/>
      <c r="AJ4030" s="8"/>
      <c r="AK4030" s="8"/>
    </row>
    <row r="4031" spans="1:37" ht="18">
      <c r="A4031" s="46"/>
      <c r="B4031" s="47"/>
      <c r="C4031" s="48"/>
      <c r="D4031" s="48"/>
      <c r="E4031" s="49"/>
      <c r="F4031" s="49"/>
      <c r="G4031" s="49"/>
      <c r="H4031" s="49"/>
      <c r="I4031" s="50"/>
      <c r="J4031" s="49"/>
      <c r="K4031" s="49"/>
      <c r="L4031" s="49"/>
      <c r="M4031" s="49"/>
      <c r="N4031" s="49"/>
      <c r="O4031" s="51"/>
      <c r="P4031" s="8"/>
      <c r="Q4031" s="49"/>
      <c r="R4031" s="49"/>
      <c r="S4031" s="52"/>
      <c r="T4031" s="53"/>
      <c r="U4031" s="53"/>
      <c r="V4031" s="50"/>
      <c r="W4031" s="8"/>
      <c r="X4031" s="8"/>
      <c r="Y4031" s="8"/>
      <c r="Z4031" s="8"/>
      <c r="AA4031" s="8"/>
      <c r="AB4031" s="8"/>
      <c r="AC4031" s="8"/>
      <c r="AD4031" s="8"/>
      <c r="AE4031" s="8"/>
      <c r="AF4031" s="8"/>
      <c r="AG4031" s="8"/>
      <c r="AH4031" s="8"/>
      <c r="AI4031" s="8"/>
      <c r="AJ4031" s="8"/>
      <c r="AK4031" s="8"/>
    </row>
    <row r="4032" spans="1:37" ht="18">
      <c r="A4032" s="46"/>
      <c r="B4032" s="47"/>
      <c r="C4032" s="48"/>
      <c r="D4032" s="48"/>
      <c r="E4032" s="49"/>
      <c r="F4032" s="49"/>
      <c r="G4032" s="49"/>
      <c r="H4032" s="49"/>
      <c r="I4032" s="50"/>
      <c r="J4032" s="49"/>
      <c r="K4032" s="49"/>
      <c r="L4032" s="49"/>
      <c r="M4032" s="49"/>
      <c r="N4032" s="49"/>
      <c r="O4032" s="51"/>
      <c r="P4032" s="8"/>
      <c r="Q4032" s="49"/>
      <c r="R4032" s="49"/>
      <c r="S4032" s="52"/>
      <c r="T4032" s="53"/>
      <c r="U4032" s="53"/>
      <c r="V4032" s="50"/>
      <c r="W4032" s="8"/>
      <c r="X4032" s="8"/>
      <c r="Y4032" s="8"/>
      <c r="Z4032" s="8"/>
      <c r="AA4032" s="8"/>
      <c r="AB4032" s="8"/>
      <c r="AC4032" s="8"/>
      <c r="AD4032" s="8"/>
      <c r="AE4032" s="8"/>
      <c r="AF4032" s="8"/>
      <c r="AG4032" s="8"/>
      <c r="AH4032" s="8"/>
      <c r="AI4032" s="8"/>
      <c r="AJ4032" s="8"/>
      <c r="AK4032" s="8"/>
    </row>
    <row r="4033" spans="1:37" ht="18">
      <c r="A4033" s="46"/>
      <c r="B4033" s="47"/>
      <c r="C4033" s="48"/>
      <c r="D4033" s="48"/>
      <c r="E4033" s="49"/>
      <c r="F4033" s="49"/>
      <c r="G4033" s="49"/>
      <c r="H4033" s="49"/>
      <c r="I4033" s="50"/>
      <c r="J4033" s="49"/>
      <c r="K4033" s="49"/>
      <c r="L4033" s="49"/>
      <c r="M4033" s="49"/>
      <c r="N4033" s="49"/>
      <c r="O4033" s="51"/>
      <c r="P4033" s="8"/>
      <c r="Q4033" s="49"/>
      <c r="R4033" s="49"/>
      <c r="S4033" s="52"/>
      <c r="T4033" s="53"/>
      <c r="U4033" s="53"/>
      <c r="V4033" s="50"/>
      <c r="W4033" s="8"/>
      <c r="X4033" s="8"/>
      <c r="Y4033" s="8"/>
      <c r="Z4033" s="8"/>
      <c r="AA4033" s="8"/>
      <c r="AB4033" s="8"/>
      <c r="AC4033" s="8"/>
      <c r="AD4033" s="8"/>
      <c r="AE4033" s="8"/>
      <c r="AF4033" s="8"/>
      <c r="AG4033" s="8"/>
      <c r="AH4033" s="8"/>
      <c r="AI4033" s="8"/>
      <c r="AJ4033" s="8"/>
      <c r="AK4033" s="8"/>
    </row>
    <row r="4034" spans="1:37" ht="18">
      <c r="A4034" s="46"/>
      <c r="B4034" s="47"/>
      <c r="C4034" s="48"/>
      <c r="D4034" s="48"/>
      <c r="E4034" s="49"/>
      <c r="F4034" s="49"/>
      <c r="G4034" s="49"/>
      <c r="H4034" s="49"/>
      <c r="I4034" s="50"/>
      <c r="J4034" s="49"/>
      <c r="K4034" s="49"/>
      <c r="L4034" s="49"/>
      <c r="M4034" s="49"/>
      <c r="N4034" s="49"/>
      <c r="O4034" s="51"/>
      <c r="P4034" s="8"/>
      <c r="Q4034" s="49"/>
      <c r="R4034" s="49"/>
      <c r="S4034" s="52"/>
      <c r="T4034" s="53"/>
      <c r="U4034" s="53"/>
      <c r="V4034" s="50"/>
      <c r="W4034" s="8"/>
      <c r="X4034" s="8"/>
      <c r="Y4034" s="8"/>
      <c r="Z4034" s="8"/>
      <c r="AA4034" s="8"/>
      <c r="AB4034" s="8"/>
      <c r="AC4034" s="8"/>
      <c r="AD4034" s="8"/>
      <c r="AE4034" s="8"/>
      <c r="AF4034" s="8"/>
      <c r="AG4034" s="8"/>
      <c r="AH4034" s="8"/>
      <c r="AI4034" s="8"/>
      <c r="AJ4034" s="8"/>
      <c r="AK4034" s="8"/>
    </row>
    <row r="4035" spans="1:37" ht="18">
      <c r="A4035" s="46"/>
      <c r="B4035" s="47"/>
      <c r="C4035" s="48"/>
      <c r="D4035" s="48"/>
      <c r="E4035" s="49"/>
      <c r="F4035" s="49"/>
      <c r="G4035" s="49"/>
      <c r="H4035" s="49"/>
      <c r="I4035" s="50"/>
      <c r="J4035" s="49"/>
      <c r="K4035" s="49"/>
      <c r="L4035" s="49"/>
      <c r="M4035" s="49"/>
      <c r="N4035" s="49"/>
      <c r="O4035" s="51"/>
      <c r="P4035" s="8"/>
      <c r="Q4035" s="49"/>
      <c r="R4035" s="49"/>
      <c r="S4035" s="52"/>
      <c r="T4035" s="53"/>
      <c r="U4035" s="53"/>
      <c r="V4035" s="50"/>
      <c r="W4035" s="8"/>
      <c r="X4035" s="8"/>
      <c r="Y4035" s="8"/>
      <c r="Z4035" s="8"/>
      <c r="AA4035" s="8"/>
      <c r="AB4035" s="8"/>
      <c r="AC4035" s="8"/>
      <c r="AD4035" s="8"/>
      <c r="AE4035" s="8"/>
      <c r="AF4035" s="8"/>
      <c r="AG4035" s="8"/>
      <c r="AH4035" s="8"/>
      <c r="AI4035" s="8"/>
      <c r="AJ4035" s="8"/>
      <c r="AK4035" s="8"/>
    </row>
    <row r="4036" spans="1:37" ht="18">
      <c r="A4036" s="46"/>
      <c r="B4036" s="47"/>
      <c r="C4036" s="48"/>
      <c r="D4036" s="48"/>
      <c r="E4036" s="49"/>
      <c r="F4036" s="49"/>
      <c r="G4036" s="49"/>
      <c r="H4036" s="49"/>
      <c r="I4036" s="50"/>
      <c r="J4036" s="49"/>
      <c r="K4036" s="49"/>
      <c r="L4036" s="49"/>
      <c r="M4036" s="49"/>
      <c r="N4036" s="49"/>
      <c r="O4036" s="51"/>
      <c r="P4036" s="8"/>
      <c r="Q4036" s="49"/>
      <c r="R4036" s="49"/>
      <c r="S4036" s="52"/>
      <c r="T4036" s="53"/>
      <c r="U4036" s="53"/>
      <c r="V4036" s="50"/>
      <c r="W4036" s="8"/>
      <c r="X4036" s="8"/>
      <c r="Y4036" s="8"/>
      <c r="Z4036" s="8"/>
      <c r="AA4036" s="8"/>
      <c r="AB4036" s="8"/>
      <c r="AC4036" s="8"/>
      <c r="AD4036" s="8"/>
      <c r="AE4036" s="8"/>
      <c r="AF4036" s="8"/>
      <c r="AG4036" s="8"/>
      <c r="AH4036" s="8"/>
      <c r="AI4036" s="8"/>
      <c r="AJ4036" s="8"/>
      <c r="AK4036" s="8"/>
    </row>
    <row r="4037" spans="1:37" ht="18">
      <c r="A4037" s="46"/>
      <c r="B4037" s="47"/>
      <c r="C4037" s="48"/>
      <c r="D4037" s="48"/>
      <c r="E4037" s="49"/>
      <c r="F4037" s="49"/>
      <c r="G4037" s="49"/>
      <c r="H4037" s="49"/>
      <c r="I4037" s="50"/>
      <c r="J4037" s="49"/>
      <c r="K4037" s="49"/>
      <c r="L4037" s="49"/>
      <c r="M4037" s="49"/>
      <c r="N4037" s="49"/>
      <c r="O4037" s="51"/>
      <c r="P4037" s="8"/>
      <c r="Q4037" s="49"/>
      <c r="R4037" s="49"/>
      <c r="S4037" s="52"/>
      <c r="T4037" s="53"/>
      <c r="U4037" s="53"/>
      <c r="V4037" s="50"/>
      <c r="W4037" s="8"/>
      <c r="X4037" s="8"/>
      <c r="Y4037" s="8"/>
      <c r="Z4037" s="8"/>
      <c r="AA4037" s="8"/>
      <c r="AB4037" s="8"/>
      <c r="AC4037" s="8"/>
      <c r="AD4037" s="8"/>
      <c r="AE4037" s="8"/>
      <c r="AF4037" s="8"/>
      <c r="AG4037" s="8"/>
      <c r="AH4037" s="8"/>
      <c r="AI4037" s="8"/>
      <c r="AJ4037" s="8"/>
      <c r="AK4037" s="8"/>
    </row>
    <row r="4038" spans="1:37" ht="18">
      <c r="A4038" s="46"/>
      <c r="B4038" s="47"/>
      <c r="C4038" s="48"/>
      <c r="D4038" s="48"/>
      <c r="E4038" s="49"/>
      <c r="F4038" s="49"/>
      <c r="G4038" s="49"/>
      <c r="H4038" s="49"/>
      <c r="I4038" s="50"/>
      <c r="J4038" s="49"/>
      <c r="K4038" s="49"/>
      <c r="L4038" s="49"/>
      <c r="M4038" s="49"/>
      <c r="N4038" s="49"/>
      <c r="O4038" s="51"/>
      <c r="P4038" s="8"/>
      <c r="Q4038" s="49"/>
      <c r="R4038" s="49"/>
      <c r="S4038" s="52"/>
      <c r="T4038" s="53"/>
      <c r="U4038" s="53"/>
      <c r="V4038" s="50"/>
      <c r="W4038" s="8"/>
      <c r="X4038" s="8"/>
      <c r="Y4038" s="8"/>
      <c r="Z4038" s="8"/>
      <c r="AA4038" s="8"/>
      <c r="AB4038" s="8"/>
      <c r="AC4038" s="8"/>
      <c r="AD4038" s="8"/>
      <c r="AE4038" s="8"/>
      <c r="AF4038" s="8"/>
      <c r="AG4038" s="8"/>
      <c r="AH4038" s="8"/>
      <c r="AI4038" s="8"/>
      <c r="AJ4038" s="8"/>
      <c r="AK4038" s="8"/>
    </row>
    <row r="4039" spans="1:37" ht="18">
      <c r="A4039" s="46"/>
      <c r="B4039" s="47"/>
      <c r="C4039" s="48"/>
      <c r="D4039" s="48"/>
      <c r="E4039" s="49"/>
      <c r="F4039" s="49"/>
      <c r="G4039" s="49"/>
      <c r="H4039" s="49"/>
      <c r="I4039" s="50"/>
      <c r="J4039" s="49"/>
      <c r="K4039" s="49"/>
      <c r="L4039" s="49"/>
      <c r="M4039" s="49"/>
      <c r="N4039" s="49"/>
      <c r="O4039" s="51"/>
      <c r="P4039" s="8"/>
      <c r="Q4039" s="49"/>
      <c r="R4039" s="49"/>
      <c r="S4039" s="52"/>
      <c r="T4039" s="53"/>
      <c r="U4039" s="53"/>
      <c r="V4039" s="50"/>
      <c r="W4039" s="8"/>
      <c r="X4039" s="8"/>
      <c r="Y4039" s="8"/>
      <c r="Z4039" s="8"/>
      <c r="AA4039" s="8"/>
      <c r="AB4039" s="8"/>
      <c r="AC4039" s="8"/>
      <c r="AD4039" s="8"/>
      <c r="AE4039" s="8"/>
      <c r="AF4039" s="8"/>
      <c r="AG4039" s="8"/>
      <c r="AH4039" s="8"/>
      <c r="AI4039" s="8"/>
      <c r="AJ4039" s="8"/>
      <c r="AK4039" s="8"/>
    </row>
    <row r="4040" spans="1:37" ht="18">
      <c r="A4040" s="46"/>
      <c r="B4040" s="47"/>
      <c r="C4040" s="48"/>
      <c r="D4040" s="48"/>
      <c r="E4040" s="49"/>
      <c r="F4040" s="49"/>
      <c r="G4040" s="49"/>
      <c r="H4040" s="49"/>
      <c r="I4040" s="50"/>
      <c r="J4040" s="49"/>
      <c r="K4040" s="49"/>
      <c r="L4040" s="49"/>
      <c r="M4040" s="49"/>
      <c r="N4040" s="49"/>
      <c r="O4040" s="51"/>
      <c r="P4040" s="8"/>
      <c r="Q4040" s="49"/>
      <c r="R4040" s="49"/>
      <c r="S4040" s="52"/>
      <c r="T4040" s="53"/>
      <c r="U4040" s="53"/>
      <c r="V4040" s="50"/>
      <c r="W4040" s="8"/>
      <c r="X4040" s="8"/>
      <c r="Y4040" s="8"/>
      <c r="Z4040" s="8"/>
      <c r="AA4040" s="8"/>
      <c r="AB4040" s="8"/>
      <c r="AC4040" s="8"/>
      <c r="AD4040" s="8"/>
      <c r="AE4040" s="8"/>
      <c r="AF4040" s="8"/>
      <c r="AG4040" s="8"/>
      <c r="AH4040" s="8"/>
      <c r="AI4040" s="8"/>
      <c r="AJ4040" s="8"/>
      <c r="AK4040" s="8"/>
    </row>
    <row r="4041" spans="1:37" ht="18">
      <c r="A4041" s="46"/>
      <c r="B4041" s="47"/>
      <c r="C4041" s="48"/>
      <c r="D4041" s="48"/>
      <c r="E4041" s="49"/>
      <c r="F4041" s="49"/>
      <c r="G4041" s="49"/>
      <c r="H4041" s="49"/>
      <c r="I4041" s="50"/>
      <c r="J4041" s="49"/>
      <c r="K4041" s="49"/>
      <c r="L4041" s="49"/>
      <c r="M4041" s="49"/>
      <c r="N4041" s="49"/>
      <c r="O4041" s="51"/>
      <c r="P4041" s="8"/>
      <c r="Q4041" s="49"/>
      <c r="R4041" s="49"/>
      <c r="S4041" s="52"/>
      <c r="T4041" s="53"/>
      <c r="U4041" s="53"/>
      <c r="V4041" s="50"/>
      <c r="W4041" s="8"/>
      <c r="X4041" s="8"/>
      <c r="Y4041" s="8"/>
      <c r="Z4041" s="8"/>
      <c r="AA4041" s="8"/>
      <c r="AB4041" s="8"/>
      <c r="AC4041" s="8"/>
      <c r="AD4041" s="8"/>
      <c r="AE4041" s="8"/>
      <c r="AF4041" s="8"/>
      <c r="AG4041" s="8"/>
      <c r="AH4041" s="8"/>
      <c r="AI4041" s="8"/>
      <c r="AJ4041" s="8"/>
      <c r="AK4041" s="8"/>
    </row>
    <row r="4042" spans="1:37" ht="18">
      <c r="A4042" s="46"/>
      <c r="B4042" s="47"/>
      <c r="C4042" s="48"/>
      <c r="D4042" s="48"/>
      <c r="E4042" s="49"/>
      <c r="F4042" s="49"/>
      <c r="G4042" s="49"/>
      <c r="H4042" s="49"/>
      <c r="I4042" s="50"/>
      <c r="J4042" s="49"/>
      <c r="K4042" s="49"/>
      <c r="L4042" s="49"/>
      <c r="M4042" s="49"/>
      <c r="N4042" s="49"/>
      <c r="O4042" s="51"/>
      <c r="P4042" s="8"/>
      <c r="Q4042" s="49"/>
      <c r="R4042" s="49"/>
      <c r="S4042" s="52"/>
      <c r="T4042" s="53"/>
      <c r="U4042" s="53"/>
      <c r="V4042" s="50"/>
      <c r="W4042" s="8"/>
      <c r="X4042" s="8"/>
      <c r="Y4042" s="8"/>
      <c r="Z4042" s="8"/>
      <c r="AA4042" s="8"/>
      <c r="AB4042" s="8"/>
      <c r="AC4042" s="8"/>
      <c r="AD4042" s="8"/>
      <c r="AE4042" s="8"/>
      <c r="AF4042" s="8"/>
      <c r="AG4042" s="8"/>
      <c r="AH4042" s="8"/>
      <c r="AI4042" s="8"/>
      <c r="AJ4042" s="8"/>
      <c r="AK4042" s="8"/>
    </row>
    <row r="4043" spans="1:37" ht="18">
      <c r="A4043" s="46"/>
      <c r="B4043" s="47"/>
      <c r="C4043" s="48"/>
      <c r="D4043" s="48"/>
      <c r="E4043" s="49"/>
      <c r="F4043" s="49"/>
      <c r="G4043" s="49"/>
      <c r="H4043" s="49"/>
      <c r="I4043" s="50"/>
      <c r="J4043" s="49"/>
      <c r="K4043" s="49"/>
      <c r="L4043" s="49"/>
      <c r="M4043" s="49"/>
      <c r="N4043" s="49"/>
      <c r="O4043" s="51"/>
      <c r="P4043" s="8"/>
      <c r="Q4043" s="49"/>
      <c r="R4043" s="49"/>
      <c r="S4043" s="52"/>
      <c r="T4043" s="53"/>
      <c r="U4043" s="53"/>
      <c r="V4043" s="50"/>
      <c r="W4043" s="8"/>
      <c r="X4043" s="8"/>
      <c r="Y4043" s="8"/>
      <c r="Z4043" s="8"/>
      <c r="AA4043" s="8"/>
      <c r="AB4043" s="8"/>
      <c r="AC4043" s="8"/>
      <c r="AD4043" s="8"/>
      <c r="AE4043" s="8"/>
      <c r="AF4043" s="8"/>
      <c r="AG4043" s="8"/>
      <c r="AH4043" s="8"/>
      <c r="AI4043" s="8"/>
      <c r="AJ4043" s="8"/>
      <c r="AK4043" s="8"/>
    </row>
    <row r="4044" spans="1:37" ht="18">
      <c r="A4044" s="46"/>
      <c r="B4044" s="47"/>
      <c r="C4044" s="48"/>
      <c r="D4044" s="48"/>
      <c r="E4044" s="49"/>
      <c r="F4044" s="49"/>
      <c r="G4044" s="49"/>
      <c r="H4044" s="49"/>
      <c r="I4044" s="50"/>
      <c r="J4044" s="49"/>
      <c r="K4044" s="49"/>
      <c r="L4044" s="49"/>
      <c r="M4044" s="49"/>
      <c r="N4044" s="49"/>
      <c r="O4044" s="51"/>
      <c r="P4044" s="8"/>
      <c r="Q4044" s="49"/>
      <c r="R4044" s="49"/>
      <c r="S4044" s="52"/>
      <c r="T4044" s="53"/>
      <c r="U4044" s="53"/>
      <c r="V4044" s="50"/>
      <c r="W4044" s="8"/>
      <c r="X4044" s="8"/>
      <c r="Y4044" s="8"/>
      <c r="Z4044" s="8"/>
      <c r="AA4044" s="8"/>
      <c r="AB4044" s="8"/>
      <c r="AC4044" s="8"/>
      <c r="AD4044" s="8"/>
      <c r="AE4044" s="8"/>
      <c r="AF4044" s="8"/>
      <c r="AG4044" s="8"/>
      <c r="AH4044" s="8"/>
      <c r="AI4044" s="8"/>
      <c r="AJ4044" s="8"/>
      <c r="AK4044" s="8"/>
    </row>
    <row r="4045" spans="1:37" ht="18">
      <c r="A4045" s="46"/>
      <c r="B4045" s="47"/>
      <c r="C4045" s="48"/>
      <c r="D4045" s="48"/>
      <c r="E4045" s="49"/>
      <c r="F4045" s="49"/>
      <c r="G4045" s="49"/>
      <c r="H4045" s="49"/>
      <c r="I4045" s="50"/>
      <c r="J4045" s="49"/>
      <c r="K4045" s="49"/>
      <c r="L4045" s="49"/>
      <c r="M4045" s="49"/>
      <c r="N4045" s="49"/>
      <c r="O4045" s="51"/>
      <c r="P4045" s="8"/>
      <c r="Q4045" s="49"/>
      <c r="R4045" s="49"/>
      <c r="S4045" s="52"/>
      <c r="T4045" s="53"/>
      <c r="U4045" s="53"/>
      <c r="V4045" s="50"/>
      <c r="W4045" s="8"/>
      <c r="X4045" s="8"/>
      <c r="Y4045" s="8"/>
      <c r="Z4045" s="8"/>
      <c r="AA4045" s="8"/>
      <c r="AB4045" s="8"/>
      <c r="AC4045" s="8"/>
      <c r="AD4045" s="8"/>
      <c r="AE4045" s="8"/>
      <c r="AF4045" s="8"/>
      <c r="AG4045" s="8"/>
      <c r="AH4045" s="8"/>
      <c r="AI4045" s="8"/>
      <c r="AJ4045" s="8"/>
      <c r="AK4045" s="8"/>
    </row>
    <row r="4046" spans="1:37" ht="18">
      <c r="A4046" s="46"/>
      <c r="B4046" s="47"/>
      <c r="C4046" s="48"/>
      <c r="D4046" s="48"/>
      <c r="E4046" s="49"/>
      <c r="F4046" s="49"/>
      <c r="G4046" s="49"/>
      <c r="H4046" s="49"/>
      <c r="I4046" s="50"/>
      <c r="J4046" s="49"/>
      <c r="K4046" s="49"/>
      <c r="L4046" s="49"/>
      <c r="M4046" s="49"/>
      <c r="N4046" s="49"/>
      <c r="O4046" s="51"/>
      <c r="P4046" s="8"/>
      <c r="Q4046" s="49"/>
      <c r="R4046" s="49"/>
      <c r="S4046" s="52"/>
      <c r="T4046" s="53"/>
      <c r="U4046" s="53"/>
      <c r="V4046" s="50"/>
      <c r="W4046" s="8"/>
      <c r="X4046" s="8"/>
      <c r="Y4046" s="8"/>
      <c r="Z4046" s="8"/>
      <c r="AA4046" s="8"/>
      <c r="AB4046" s="8"/>
      <c r="AC4046" s="8"/>
      <c r="AD4046" s="8"/>
      <c r="AE4046" s="8"/>
      <c r="AF4046" s="8"/>
      <c r="AG4046" s="8"/>
      <c r="AH4046" s="8"/>
      <c r="AI4046" s="8"/>
      <c r="AJ4046" s="8"/>
      <c r="AK4046" s="8"/>
    </row>
    <row r="4047" spans="1:37" ht="18">
      <c r="A4047" s="46"/>
      <c r="B4047" s="47"/>
      <c r="C4047" s="48"/>
      <c r="D4047" s="48"/>
      <c r="E4047" s="49"/>
      <c r="F4047" s="49"/>
      <c r="G4047" s="49"/>
      <c r="H4047" s="49"/>
      <c r="I4047" s="50"/>
      <c r="J4047" s="49"/>
      <c r="K4047" s="49"/>
      <c r="L4047" s="49"/>
      <c r="M4047" s="49"/>
      <c r="N4047" s="49"/>
      <c r="O4047" s="51"/>
      <c r="P4047" s="8"/>
      <c r="Q4047" s="49"/>
      <c r="R4047" s="49"/>
      <c r="S4047" s="52"/>
      <c r="T4047" s="53"/>
      <c r="U4047" s="53"/>
      <c r="V4047" s="50"/>
      <c r="W4047" s="8"/>
      <c r="X4047" s="8"/>
      <c r="Y4047" s="8"/>
      <c r="Z4047" s="8"/>
      <c r="AA4047" s="8"/>
      <c r="AB4047" s="8"/>
      <c r="AC4047" s="8"/>
      <c r="AD4047" s="8"/>
      <c r="AE4047" s="8"/>
      <c r="AF4047" s="8"/>
      <c r="AG4047" s="8"/>
      <c r="AH4047" s="8"/>
      <c r="AI4047" s="8"/>
      <c r="AJ4047" s="8"/>
      <c r="AK4047" s="8"/>
    </row>
    <row r="4048" spans="1:37" ht="18">
      <c r="A4048" s="46"/>
      <c r="B4048" s="47"/>
      <c r="C4048" s="48"/>
      <c r="D4048" s="48"/>
      <c r="E4048" s="49"/>
      <c r="F4048" s="49"/>
      <c r="G4048" s="49"/>
      <c r="H4048" s="49"/>
      <c r="I4048" s="50"/>
      <c r="J4048" s="49"/>
      <c r="K4048" s="49"/>
      <c r="L4048" s="49"/>
      <c r="M4048" s="49"/>
      <c r="N4048" s="49"/>
      <c r="O4048" s="51"/>
      <c r="P4048" s="8"/>
      <c r="Q4048" s="49"/>
      <c r="R4048" s="49"/>
      <c r="S4048" s="52"/>
      <c r="T4048" s="53"/>
      <c r="U4048" s="53"/>
      <c r="V4048" s="50"/>
      <c r="W4048" s="8"/>
      <c r="X4048" s="8"/>
      <c r="Y4048" s="8"/>
      <c r="Z4048" s="8"/>
      <c r="AA4048" s="8"/>
      <c r="AB4048" s="8"/>
      <c r="AC4048" s="8"/>
      <c r="AD4048" s="8"/>
      <c r="AE4048" s="8"/>
      <c r="AF4048" s="8"/>
      <c r="AG4048" s="8"/>
      <c r="AH4048" s="8"/>
      <c r="AI4048" s="8"/>
      <c r="AJ4048" s="8"/>
      <c r="AK4048" s="8"/>
    </row>
    <row r="4049" spans="1:37" ht="18">
      <c r="A4049" s="46"/>
      <c r="B4049" s="47"/>
      <c r="C4049" s="48"/>
      <c r="D4049" s="48"/>
      <c r="E4049" s="49"/>
      <c r="F4049" s="49"/>
      <c r="G4049" s="49"/>
      <c r="H4049" s="49"/>
      <c r="I4049" s="50"/>
      <c r="J4049" s="49"/>
      <c r="K4049" s="49"/>
      <c r="L4049" s="49"/>
      <c r="M4049" s="49"/>
      <c r="N4049" s="49"/>
      <c r="O4049" s="51"/>
      <c r="P4049" s="8"/>
      <c r="Q4049" s="49"/>
      <c r="R4049" s="49"/>
      <c r="S4049" s="52"/>
      <c r="T4049" s="53"/>
      <c r="U4049" s="53"/>
      <c r="V4049" s="50"/>
      <c r="W4049" s="8"/>
      <c r="X4049" s="8"/>
      <c r="Y4049" s="8"/>
      <c r="Z4049" s="8"/>
      <c r="AA4049" s="8"/>
      <c r="AB4049" s="8"/>
      <c r="AC4049" s="8"/>
      <c r="AD4049" s="8"/>
      <c r="AE4049" s="8"/>
      <c r="AF4049" s="8"/>
      <c r="AG4049" s="8"/>
      <c r="AH4049" s="8"/>
      <c r="AI4049" s="8"/>
      <c r="AJ4049" s="8"/>
      <c r="AK4049" s="8"/>
    </row>
    <row r="4050" spans="1:37" ht="18">
      <c r="A4050" s="46"/>
      <c r="B4050" s="47"/>
      <c r="C4050" s="48"/>
      <c r="D4050" s="48"/>
      <c r="E4050" s="49"/>
      <c r="F4050" s="49"/>
      <c r="G4050" s="49"/>
      <c r="H4050" s="49"/>
      <c r="I4050" s="50"/>
      <c r="J4050" s="49"/>
      <c r="K4050" s="49"/>
      <c r="L4050" s="49"/>
      <c r="M4050" s="49"/>
      <c r="N4050" s="49"/>
      <c r="O4050" s="51"/>
      <c r="P4050" s="8"/>
      <c r="Q4050" s="49"/>
      <c r="R4050" s="49"/>
      <c r="S4050" s="52"/>
      <c r="T4050" s="53"/>
      <c r="U4050" s="53"/>
      <c r="V4050" s="50"/>
      <c r="W4050" s="8"/>
      <c r="X4050" s="8"/>
      <c r="Y4050" s="8"/>
      <c r="Z4050" s="8"/>
      <c r="AA4050" s="8"/>
      <c r="AB4050" s="8"/>
      <c r="AC4050" s="8"/>
      <c r="AD4050" s="8"/>
      <c r="AE4050" s="8"/>
      <c r="AF4050" s="8"/>
      <c r="AG4050" s="8"/>
      <c r="AH4050" s="8"/>
      <c r="AI4050" s="8"/>
      <c r="AJ4050" s="8"/>
      <c r="AK4050" s="8"/>
    </row>
    <row r="4051" spans="1:37" ht="18">
      <c r="A4051" s="46"/>
      <c r="B4051" s="47"/>
      <c r="C4051" s="48"/>
      <c r="D4051" s="48"/>
      <c r="E4051" s="49"/>
      <c r="F4051" s="49"/>
      <c r="G4051" s="49"/>
      <c r="H4051" s="49"/>
      <c r="I4051" s="50"/>
      <c r="J4051" s="49"/>
      <c r="K4051" s="49"/>
      <c r="L4051" s="49"/>
      <c r="M4051" s="49"/>
      <c r="N4051" s="49"/>
      <c r="O4051" s="51"/>
      <c r="P4051" s="8"/>
      <c r="Q4051" s="49"/>
      <c r="R4051" s="49"/>
      <c r="S4051" s="52"/>
      <c r="T4051" s="53"/>
      <c r="U4051" s="53"/>
      <c r="V4051" s="50"/>
      <c r="W4051" s="8"/>
      <c r="X4051" s="8"/>
      <c r="Y4051" s="8"/>
      <c r="Z4051" s="8"/>
      <c r="AA4051" s="8"/>
      <c r="AB4051" s="8"/>
      <c r="AC4051" s="8"/>
      <c r="AD4051" s="8"/>
      <c r="AE4051" s="8"/>
      <c r="AF4051" s="8"/>
      <c r="AG4051" s="8"/>
      <c r="AH4051" s="8"/>
      <c r="AI4051" s="8"/>
      <c r="AJ4051" s="8"/>
      <c r="AK4051" s="8"/>
    </row>
    <row r="4052" spans="1:37" ht="18">
      <c r="A4052" s="46"/>
      <c r="B4052" s="47"/>
      <c r="C4052" s="48"/>
      <c r="D4052" s="48"/>
      <c r="E4052" s="49"/>
      <c r="F4052" s="49"/>
      <c r="G4052" s="49"/>
      <c r="H4052" s="49"/>
      <c r="I4052" s="50"/>
      <c r="J4052" s="49"/>
      <c r="K4052" s="49"/>
      <c r="L4052" s="49"/>
      <c r="M4052" s="49"/>
      <c r="N4052" s="49"/>
      <c r="O4052" s="51"/>
      <c r="P4052" s="8"/>
      <c r="Q4052" s="49"/>
      <c r="R4052" s="49"/>
      <c r="S4052" s="52"/>
      <c r="T4052" s="53"/>
      <c r="U4052" s="53"/>
      <c r="V4052" s="50"/>
      <c r="W4052" s="8"/>
      <c r="X4052" s="8"/>
      <c r="Y4052" s="8"/>
      <c r="Z4052" s="8"/>
      <c r="AA4052" s="8"/>
      <c r="AB4052" s="8"/>
      <c r="AC4052" s="8"/>
      <c r="AD4052" s="8"/>
      <c r="AE4052" s="8"/>
      <c r="AF4052" s="8"/>
      <c r="AG4052" s="8"/>
      <c r="AH4052" s="8"/>
      <c r="AI4052" s="8"/>
      <c r="AJ4052" s="8"/>
      <c r="AK4052" s="8"/>
    </row>
    <row r="4053" spans="1:37" ht="18">
      <c r="A4053" s="46"/>
      <c r="B4053" s="47"/>
      <c r="C4053" s="48"/>
      <c r="D4053" s="48"/>
      <c r="E4053" s="49"/>
      <c r="F4053" s="49"/>
      <c r="G4053" s="49"/>
      <c r="H4053" s="49"/>
      <c r="I4053" s="50"/>
      <c r="J4053" s="49"/>
      <c r="K4053" s="49"/>
      <c r="L4053" s="49"/>
      <c r="M4053" s="49"/>
      <c r="N4053" s="49"/>
      <c r="O4053" s="51"/>
      <c r="P4053" s="8"/>
      <c r="Q4053" s="49"/>
      <c r="R4053" s="49"/>
      <c r="S4053" s="52"/>
      <c r="T4053" s="53"/>
      <c r="U4053" s="53"/>
      <c r="V4053" s="50"/>
      <c r="W4053" s="8"/>
      <c r="X4053" s="8"/>
      <c r="Y4053" s="8"/>
      <c r="Z4053" s="8"/>
      <c r="AA4053" s="8"/>
      <c r="AB4053" s="8"/>
      <c r="AC4053" s="8"/>
      <c r="AD4053" s="8"/>
      <c r="AE4053" s="8"/>
      <c r="AF4053" s="8"/>
      <c r="AG4053" s="8"/>
      <c r="AH4053" s="8"/>
      <c r="AI4053" s="8"/>
      <c r="AJ4053" s="8"/>
      <c r="AK4053" s="8"/>
    </row>
    <row r="4054" spans="1:37" ht="18">
      <c r="A4054" s="46"/>
      <c r="B4054" s="47"/>
      <c r="C4054" s="48"/>
      <c r="D4054" s="48"/>
      <c r="E4054" s="49"/>
      <c r="F4054" s="49"/>
      <c r="G4054" s="49"/>
      <c r="H4054" s="49"/>
      <c r="I4054" s="50"/>
      <c r="J4054" s="49"/>
      <c r="K4054" s="49"/>
      <c r="L4054" s="49"/>
      <c r="M4054" s="49"/>
      <c r="N4054" s="49"/>
      <c r="O4054" s="51"/>
      <c r="P4054" s="8"/>
      <c r="Q4054" s="49"/>
      <c r="R4054" s="49"/>
      <c r="S4054" s="52"/>
      <c r="T4054" s="53"/>
      <c r="U4054" s="53"/>
      <c r="V4054" s="50"/>
      <c r="W4054" s="8"/>
      <c r="X4054" s="8"/>
      <c r="Y4054" s="8"/>
      <c r="Z4054" s="8"/>
      <c r="AA4054" s="8"/>
      <c r="AB4054" s="8"/>
      <c r="AC4054" s="8"/>
      <c r="AD4054" s="8"/>
      <c r="AE4054" s="8"/>
      <c r="AF4054" s="8"/>
      <c r="AG4054" s="8"/>
      <c r="AH4054" s="8"/>
      <c r="AI4054" s="8"/>
      <c r="AJ4054" s="8"/>
      <c r="AK4054" s="8"/>
    </row>
    <row r="4055" spans="1:37" ht="18">
      <c r="A4055" s="46"/>
      <c r="B4055" s="47"/>
      <c r="C4055" s="48"/>
      <c r="D4055" s="48"/>
      <c r="E4055" s="49"/>
      <c r="F4055" s="49"/>
      <c r="G4055" s="49"/>
      <c r="H4055" s="49"/>
      <c r="I4055" s="50"/>
      <c r="J4055" s="49"/>
      <c r="K4055" s="49"/>
      <c r="L4055" s="49"/>
      <c r="M4055" s="49"/>
      <c r="N4055" s="49"/>
      <c r="O4055" s="51"/>
      <c r="P4055" s="8"/>
      <c r="Q4055" s="49"/>
      <c r="R4055" s="49"/>
      <c r="S4055" s="52"/>
      <c r="T4055" s="53"/>
      <c r="U4055" s="53"/>
      <c r="V4055" s="50"/>
      <c r="W4055" s="8"/>
      <c r="X4055" s="8"/>
      <c r="Y4055" s="8"/>
      <c r="Z4055" s="8"/>
      <c r="AA4055" s="8"/>
      <c r="AB4055" s="8"/>
      <c r="AC4055" s="8"/>
      <c r="AD4055" s="8"/>
      <c r="AE4055" s="8"/>
      <c r="AF4055" s="8"/>
      <c r="AG4055" s="8"/>
      <c r="AH4055" s="8"/>
      <c r="AI4055" s="8"/>
      <c r="AJ4055" s="8"/>
      <c r="AK4055" s="8"/>
    </row>
    <row r="4056" spans="1:37" ht="18">
      <c r="A4056" s="46"/>
      <c r="B4056" s="47"/>
      <c r="C4056" s="48"/>
      <c r="D4056" s="48"/>
      <c r="E4056" s="49"/>
      <c r="F4056" s="49"/>
      <c r="G4056" s="49"/>
      <c r="H4056" s="49"/>
      <c r="I4056" s="50"/>
      <c r="J4056" s="49"/>
      <c r="K4056" s="49"/>
      <c r="L4056" s="49"/>
      <c r="M4056" s="49"/>
      <c r="N4056" s="49"/>
      <c r="O4056" s="51"/>
      <c r="P4056" s="8"/>
      <c r="Q4056" s="49"/>
      <c r="R4056" s="49"/>
      <c r="S4056" s="52"/>
      <c r="T4056" s="53"/>
      <c r="U4056" s="53"/>
      <c r="V4056" s="50"/>
      <c r="W4056" s="8"/>
      <c r="X4056" s="8"/>
      <c r="Y4056" s="8"/>
      <c r="Z4056" s="8"/>
      <c r="AA4056" s="8"/>
      <c r="AB4056" s="8"/>
      <c r="AC4056" s="8"/>
      <c r="AD4056" s="8"/>
      <c r="AE4056" s="8"/>
      <c r="AF4056" s="8"/>
      <c r="AG4056" s="8"/>
      <c r="AH4056" s="8"/>
      <c r="AI4056" s="8"/>
      <c r="AJ4056" s="8"/>
      <c r="AK4056" s="8"/>
    </row>
    <row r="4057" spans="1:37" ht="18">
      <c r="A4057" s="46"/>
      <c r="B4057" s="47"/>
      <c r="C4057" s="48"/>
      <c r="D4057" s="48"/>
      <c r="E4057" s="49"/>
      <c r="F4057" s="49"/>
      <c r="G4057" s="49"/>
      <c r="H4057" s="49"/>
      <c r="I4057" s="50"/>
      <c r="J4057" s="49"/>
      <c r="K4057" s="49"/>
      <c r="L4057" s="49"/>
      <c r="M4057" s="49"/>
      <c r="N4057" s="49"/>
      <c r="O4057" s="51"/>
      <c r="P4057" s="8"/>
      <c r="Q4057" s="49"/>
      <c r="R4057" s="49"/>
      <c r="S4057" s="52"/>
      <c r="T4057" s="53"/>
      <c r="U4057" s="53"/>
      <c r="V4057" s="50"/>
      <c r="W4057" s="8"/>
      <c r="X4057" s="8"/>
      <c r="Y4057" s="8"/>
      <c r="Z4057" s="8"/>
      <c r="AA4057" s="8"/>
      <c r="AB4057" s="8"/>
      <c r="AC4057" s="8"/>
      <c r="AD4057" s="8"/>
      <c r="AE4057" s="8"/>
      <c r="AF4057" s="8"/>
      <c r="AG4057" s="8"/>
      <c r="AH4057" s="8"/>
      <c r="AI4057" s="8"/>
      <c r="AJ4057" s="8"/>
      <c r="AK4057" s="8"/>
    </row>
    <row r="4058" spans="1:37" ht="18">
      <c r="A4058" s="46"/>
      <c r="B4058" s="47"/>
      <c r="C4058" s="48"/>
      <c r="D4058" s="48"/>
      <c r="E4058" s="49"/>
      <c r="F4058" s="49"/>
      <c r="G4058" s="49"/>
      <c r="H4058" s="49"/>
      <c r="I4058" s="50"/>
      <c r="J4058" s="49"/>
      <c r="K4058" s="49"/>
      <c r="L4058" s="49"/>
      <c r="M4058" s="49"/>
      <c r="N4058" s="49"/>
      <c r="O4058" s="51"/>
      <c r="P4058" s="8"/>
      <c r="Q4058" s="49"/>
      <c r="R4058" s="49"/>
      <c r="S4058" s="52"/>
      <c r="T4058" s="53"/>
      <c r="U4058" s="53"/>
      <c r="V4058" s="50"/>
      <c r="W4058" s="8"/>
      <c r="X4058" s="8"/>
      <c r="Y4058" s="8"/>
      <c r="Z4058" s="8"/>
      <c r="AA4058" s="8"/>
      <c r="AB4058" s="8"/>
      <c r="AC4058" s="8"/>
      <c r="AD4058" s="8"/>
      <c r="AE4058" s="8"/>
      <c r="AF4058" s="8"/>
      <c r="AG4058" s="8"/>
      <c r="AH4058" s="8"/>
      <c r="AI4058" s="8"/>
      <c r="AJ4058" s="8"/>
      <c r="AK4058" s="8"/>
    </row>
    <row r="4059" spans="1:37" ht="18">
      <c r="A4059" s="46"/>
      <c r="B4059" s="47"/>
      <c r="C4059" s="48"/>
      <c r="D4059" s="48"/>
      <c r="E4059" s="49"/>
      <c r="F4059" s="49"/>
      <c r="G4059" s="49"/>
      <c r="H4059" s="49"/>
      <c r="I4059" s="50"/>
      <c r="J4059" s="49"/>
      <c r="K4059" s="49"/>
      <c r="L4059" s="49"/>
      <c r="M4059" s="49"/>
      <c r="N4059" s="49"/>
      <c r="O4059" s="51"/>
      <c r="P4059" s="8"/>
      <c r="Q4059" s="49"/>
      <c r="R4059" s="49"/>
      <c r="S4059" s="52"/>
      <c r="T4059" s="53"/>
      <c r="U4059" s="53"/>
      <c r="V4059" s="50"/>
      <c r="W4059" s="8"/>
      <c r="X4059" s="8"/>
      <c r="Y4059" s="8"/>
      <c r="Z4059" s="8"/>
      <c r="AA4059" s="8"/>
      <c r="AB4059" s="8"/>
      <c r="AC4059" s="8"/>
      <c r="AD4059" s="8"/>
      <c r="AE4059" s="8"/>
      <c r="AF4059" s="8"/>
      <c r="AG4059" s="8"/>
      <c r="AH4059" s="8"/>
      <c r="AI4059" s="8"/>
      <c r="AJ4059" s="8"/>
      <c r="AK4059" s="8"/>
    </row>
    <row r="4060" spans="1:37" ht="18">
      <c r="A4060" s="46"/>
      <c r="B4060" s="47"/>
      <c r="C4060" s="48"/>
      <c r="D4060" s="48"/>
      <c r="E4060" s="49"/>
      <c r="F4060" s="49"/>
      <c r="G4060" s="49"/>
      <c r="H4060" s="49"/>
      <c r="I4060" s="50"/>
      <c r="J4060" s="49"/>
      <c r="K4060" s="49"/>
      <c r="L4060" s="49"/>
      <c r="M4060" s="49"/>
      <c r="N4060" s="49"/>
      <c r="O4060" s="51"/>
      <c r="P4060" s="8"/>
      <c r="Q4060" s="49"/>
      <c r="R4060" s="49"/>
      <c r="S4060" s="52"/>
      <c r="T4060" s="53"/>
      <c r="U4060" s="53"/>
      <c r="V4060" s="50"/>
      <c r="W4060" s="8"/>
      <c r="X4060" s="8"/>
      <c r="Y4060" s="8"/>
      <c r="Z4060" s="8"/>
      <c r="AA4060" s="8"/>
      <c r="AB4060" s="8"/>
      <c r="AC4060" s="8"/>
      <c r="AD4060" s="8"/>
      <c r="AE4060" s="8"/>
      <c r="AF4060" s="8"/>
      <c r="AG4060" s="8"/>
      <c r="AH4060" s="8"/>
      <c r="AI4060" s="8"/>
      <c r="AJ4060" s="8"/>
      <c r="AK4060" s="8"/>
    </row>
    <row r="4061" spans="1:37" ht="18">
      <c r="A4061" s="46"/>
      <c r="B4061" s="47"/>
      <c r="C4061" s="48"/>
      <c r="D4061" s="48"/>
      <c r="E4061" s="49"/>
      <c r="F4061" s="49"/>
      <c r="G4061" s="49"/>
      <c r="H4061" s="49"/>
      <c r="I4061" s="50"/>
      <c r="J4061" s="49"/>
      <c r="K4061" s="49"/>
      <c r="L4061" s="49"/>
      <c r="M4061" s="49"/>
      <c r="N4061" s="49"/>
      <c r="O4061" s="51"/>
      <c r="P4061" s="8"/>
      <c r="Q4061" s="49"/>
      <c r="R4061" s="49"/>
      <c r="S4061" s="52"/>
      <c r="T4061" s="53"/>
      <c r="U4061" s="53"/>
      <c r="V4061" s="50"/>
      <c r="W4061" s="8"/>
      <c r="X4061" s="8"/>
      <c r="Y4061" s="8"/>
      <c r="Z4061" s="8"/>
      <c r="AA4061" s="8"/>
      <c r="AB4061" s="8"/>
      <c r="AC4061" s="8"/>
      <c r="AD4061" s="8"/>
      <c r="AE4061" s="8"/>
      <c r="AF4061" s="8"/>
      <c r="AG4061" s="8"/>
      <c r="AH4061" s="8"/>
      <c r="AI4061" s="8"/>
      <c r="AJ4061" s="8"/>
      <c r="AK4061" s="8"/>
    </row>
    <row r="4062" spans="1:37" ht="18">
      <c r="A4062" s="46"/>
      <c r="B4062" s="47"/>
      <c r="C4062" s="48"/>
      <c r="D4062" s="48"/>
      <c r="E4062" s="49"/>
      <c r="F4062" s="49"/>
      <c r="G4062" s="49"/>
      <c r="H4062" s="49"/>
      <c r="I4062" s="50"/>
      <c r="J4062" s="49"/>
      <c r="K4062" s="49"/>
      <c r="L4062" s="49"/>
      <c r="M4062" s="49"/>
      <c r="N4062" s="49"/>
      <c r="O4062" s="51"/>
      <c r="P4062" s="8"/>
      <c r="Q4062" s="49"/>
      <c r="R4062" s="49"/>
      <c r="S4062" s="52"/>
      <c r="T4062" s="53"/>
      <c r="U4062" s="53"/>
      <c r="V4062" s="50"/>
      <c r="W4062" s="8"/>
      <c r="X4062" s="8"/>
      <c r="Y4062" s="8"/>
      <c r="Z4062" s="8"/>
      <c r="AA4062" s="8"/>
      <c r="AB4062" s="8"/>
      <c r="AC4062" s="8"/>
      <c r="AD4062" s="8"/>
      <c r="AE4062" s="8"/>
      <c r="AF4062" s="8"/>
      <c r="AG4062" s="8"/>
      <c r="AH4062" s="8"/>
      <c r="AI4062" s="8"/>
      <c r="AJ4062" s="8"/>
      <c r="AK4062" s="8"/>
    </row>
    <row r="4063" spans="1:37" ht="18">
      <c r="A4063" s="46"/>
      <c r="B4063" s="47"/>
      <c r="C4063" s="48"/>
      <c r="D4063" s="48"/>
      <c r="E4063" s="49"/>
      <c r="F4063" s="49"/>
      <c r="G4063" s="49"/>
      <c r="H4063" s="49"/>
      <c r="I4063" s="50"/>
      <c r="J4063" s="49"/>
      <c r="K4063" s="49"/>
      <c r="L4063" s="49"/>
      <c r="M4063" s="49"/>
      <c r="N4063" s="49"/>
      <c r="O4063" s="51"/>
      <c r="P4063" s="8"/>
      <c r="Q4063" s="49"/>
      <c r="R4063" s="49"/>
      <c r="S4063" s="52"/>
      <c r="T4063" s="53"/>
      <c r="U4063" s="53"/>
      <c r="V4063" s="50"/>
      <c r="W4063" s="8"/>
      <c r="X4063" s="8"/>
      <c r="Y4063" s="8"/>
      <c r="Z4063" s="8"/>
      <c r="AA4063" s="8"/>
      <c r="AB4063" s="8"/>
      <c r="AC4063" s="8"/>
      <c r="AD4063" s="8"/>
      <c r="AE4063" s="8"/>
      <c r="AF4063" s="8"/>
      <c r="AG4063" s="8"/>
      <c r="AH4063" s="8"/>
      <c r="AI4063" s="8"/>
      <c r="AJ4063" s="8"/>
      <c r="AK4063" s="8"/>
    </row>
    <row r="4064" spans="1:37" ht="18">
      <c r="A4064" s="46"/>
      <c r="B4064" s="47"/>
      <c r="C4064" s="48"/>
      <c r="D4064" s="48"/>
      <c r="E4064" s="49"/>
      <c r="F4064" s="49"/>
      <c r="G4064" s="49"/>
      <c r="H4064" s="49"/>
      <c r="I4064" s="50"/>
      <c r="J4064" s="49"/>
      <c r="K4064" s="49"/>
      <c r="L4064" s="49"/>
      <c r="M4064" s="49"/>
      <c r="N4064" s="49"/>
      <c r="O4064" s="51"/>
      <c r="P4064" s="8"/>
      <c r="Q4064" s="49"/>
      <c r="R4064" s="49"/>
      <c r="S4064" s="52"/>
      <c r="T4064" s="53"/>
      <c r="U4064" s="53"/>
      <c r="V4064" s="50"/>
      <c r="W4064" s="8"/>
      <c r="X4064" s="8"/>
      <c r="Y4064" s="8"/>
      <c r="Z4064" s="8"/>
      <c r="AA4064" s="8"/>
      <c r="AB4064" s="8"/>
      <c r="AC4064" s="8"/>
      <c r="AD4064" s="8"/>
      <c r="AE4064" s="8"/>
      <c r="AF4064" s="8"/>
      <c r="AG4064" s="8"/>
      <c r="AH4064" s="8"/>
      <c r="AI4064" s="8"/>
      <c r="AJ4064" s="8"/>
      <c r="AK4064" s="8"/>
    </row>
    <row r="4065" spans="1:37" ht="18">
      <c r="A4065" s="46"/>
      <c r="B4065" s="47"/>
      <c r="C4065" s="48"/>
      <c r="D4065" s="48"/>
      <c r="E4065" s="49"/>
      <c r="F4065" s="49"/>
      <c r="G4065" s="49"/>
      <c r="H4065" s="49"/>
      <c r="I4065" s="50"/>
      <c r="J4065" s="49"/>
      <c r="K4065" s="49"/>
      <c r="L4065" s="49"/>
      <c r="M4065" s="49"/>
      <c r="N4065" s="49"/>
      <c r="O4065" s="51"/>
      <c r="P4065" s="8"/>
      <c r="Q4065" s="49"/>
      <c r="R4065" s="49"/>
      <c r="S4065" s="52"/>
      <c r="T4065" s="53"/>
      <c r="U4065" s="53"/>
      <c r="V4065" s="50"/>
      <c r="W4065" s="8"/>
      <c r="X4065" s="8"/>
      <c r="Y4065" s="8"/>
      <c r="Z4065" s="8"/>
      <c r="AA4065" s="8"/>
      <c r="AB4065" s="8"/>
      <c r="AC4065" s="8"/>
      <c r="AD4065" s="8"/>
      <c r="AE4065" s="8"/>
      <c r="AF4065" s="8"/>
      <c r="AG4065" s="8"/>
      <c r="AH4065" s="8"/>
      <c r="AI4065" s="8"/>
      <c r="AJ4065" s="8"/>
      <c r="AK4065" s="8"/>
    </row>
    <row r="4066" spans="1:37" ht="18">
      <c r="A4066" s="46"/>
      <c r="B4066" s="47"/>
      <c r="C4066" s="48"/>
      <c r="D4066" s="48"/>
      <c r="E4066" s="49"/>
      <c r="F4066" s="49"/>
      <c r="G4066" s="49"/>
      <c r="H4066" s="49"/>
      <c r="I4066" s="50"/>
      <c r="J4066" s="49"/>
      <c r="K4066" s="49"/>
      <c r="L4066" s="49"/>
      <c r="M4066" s="49"/>
      <c r="N4066" s="49"/>
      <c r="O4066" s="51"/>
      <c r="P4066" s="8"/>
      <c r="Q4066" s="49"/>
      <c r="R4066" s="49"/>
      <c r="S4066" s="52"/>
      <c r="T4066" s="53"/>
      <c r="U4066" s="53"/>
      <c r="V4066" s="50"/>
      <c r="W4066" s="8"/>
      <c r="X4066" s="8"/>
      <c r="Y4066" s="8"/>
      <c r="Z4066" s="8"/>
      <c r="AA4066" s="8"/>
      <c r="AB4066" s="8"/>
      <c r="AC4066" s="8"/>
      <c r="AD4066" s="8"/>
      <c r="AE4066" s="8"/>
      <c r="AF4066" s="8"/>
      <c r="AG4066" s="8"/>
      <c r="AH4066" s="8"/>
      <c r="AI4066" s="8"/>
      <c r="AJ4066" s="8"/>
      <c r="AK4066" s="8"/>
    </row>
    <row r="4067" spans="1:37" ht="18">
      <c r="A4067" s="46"/>
      <c r="B4067" s="47"/>
      <c r="C4067" s="48"/>
      <c r="D4067" s="48"/>
      <c r="E4067" s="49"/>
      <c r="F4067" s="49"/>
      <c r="G4067" s="49"/>
      <c r="H4067" s="49"/>
      <c r="I4067" s="50"/>
      <c r="J4067" s="49"/>
      <c r="K4067" s="49"/>
      <c r="L4067" s="49"/>
      <c r="M4067" s="49"/>
      <c r="N4067" s="49"/>
      <c r="O4067" s="51"/>
      <c r="P4067" s="8"/>
      <c r="Q4067" s="49"/>
      <c r="R4067" s="49"/>
      <c r="S4067" s="52"/>
      <c r="T4067" s="53"/>
      <c r="U4067" s="53"/>
      <c r="V4067" s="50"/>
      <c r="W4067" s="8"/>
      <c r="X4067" s="8"/>
      <c r="Y4067" s="8"/>
      <c r="Z4067" s="8"/>
      <c r="AA4067" s="8"/>
      <c r="AB4067" s="8"/>
      <c r="AC4067" s="8"/>
      <c r="AD4067" s="8"/>
      <c r="AE4067" s="8"/>
      <c r="AF4067" s="8"/>
      <c r="AG4067" s="8"/>
      <c r="AH4067" s="8"/>
      <c r="AI4067" s="8"/>
      <c r="AJ4067" s="8"/>
      <c r="AK4067" s="8"/>
    </row>
    <row r="4068" spans="1:37" ht="18">
      <c r="A4068" s="46"/>
      <c r="B4068" s="47"/>
      <c r="C4068" s="48"/>
      <c r="D4068" s="48"/>
      <c r="E4068" s="49"/>
      <c r="F4068" s="49"/>
      <c r="G4068" s="49"/>
      <c r="H4068" s="49"/>
      <c r="I4068" s="50"/>
      <c r="J4068" s="49"/>
      <c r="K4068" s="49"/>
      <c r="L4068" s="49"/>
      <c r="M4068" s="49"/>
      <c r="N4068" s="49"/>
      <c r="O4068" s="51"/>
      <c r="P4068" s="8"/>
      <c r="Q4068" s="49"/>
      <c r="R4068" s="49"/>
      <c r="S4068" s="52"/>
      <c r="T4068" s="53"/>
      <c r="U4068" s="53"/>
      <c r="V4068" s="50"/>
      <c r="W4068" s="8"/>
      <c r="X4068" s="8"/>
      <c r="Y4068" s="8"/>
      <c r="Z4068" s="8"/>
      <c r="AA4068" s="8"/>
      <c r="AB4068" s="8"/>
      <c r="AC4068" s="8"/>
      <c r="AD4068" s="8"/>
      <c r="AE4068" s="8"/>
      <c r="AF4068" s="8"/>
      <c r="AG4068" s="8"/>
      <c r="AH4068" s="8"/>
      <c r="AI4068" s="8"/>
      <c r="AJ4068" s="8"/>
      <c r="AK4068" s="8"/>
    </row>
    <row r="4069" spans="1:37" ht="18">
      <c r="A4069" s="46"/>
      <c r="B4069" s="47"/>
      <c r="C4069" s="48"/>
      <c r="D4069" s="48"/>
      <c r="E4069" s="49"/>
      <c r="F4069" s="49"/>
      <c r="G4069" s="49"/>
      <c r="H4069" s="49"/>
      <c r="I4069" s="50"/>
      <c r="J4069" s="49"/>
      <c r="K4069" s="49"/>
      <c r="L4069" s="49"/>
      <c r="M4069" s="49"/>
      <c r="N4069" s="49"/>
      <c r="O4069" s="51"/>
      <c r="P4069" s="8"/>
      <c r="Q4069" s="49"/>
      <c r="R4069" s="49"/>
      <c r="S4069" s="52"/>
      <c r="T4069" s="53"/>
      <c r="U4069" s="53"/>
      <c r="V4069" s="50"/>
      <c r="W4069" s="8"/>
      <c r="X4069" s="8"/>
      <c r="Y4069" s="8"/>
      <c r="Z4069" s="8"/>
      <c r="AA4069" s="8"/>
      <c r="AB4069" s="8"/>
      <c r="AC4069" s="8"/>
      <c r="AD4069" s="8"/>
      <c r="AE4069" s="8"/>
      <c r="AF4069" s="8"/>
      <c r="AG4069" s="8"/>
      <c r="AH4069" s="8"/>
      <c r="AI4069" s="8"/>
      <c r="AJ4069" s="8"/>
      <c r="AK4069" s="8"/>
    </row>
    <row r="4070" spans="1:37" ht="18">
      <c r="A4070" s="46"/>
      <c r="B4070" s="47"/>
      <c r="C4070" s="48"/>
      <c r="D4070" s="48"/>
      <c r="E4070" s="49"/>
      <c r="F4070" s="49"/>
      <c r="G4070" s="49"/>
      <c r="H4070" s="49"/>
      <c r="I4070" s="50"/>
      <c r="J4070" s="49"/>
      <c r="K4070" s="49"/>
      <c r="L4070" s="49"/>
      <c r="M4070" s="49"/>
      <c r="N4070" s="49"/>
      <c r="O4070" s="51"/>
      <c r="P4070" s="8"/>
      <c r="Q4070" s="49"/>
      <c r="R4070" s="49"/>
      <c r="S4070" s="52"/>
      <c r="T4070" s="53"/>
      <c r="U4070" s="53"/>
      <c r="V4070" s="50"/>
      <c r="W4070" s="8"/>
      <c r="X4070" s="8"/>
      <c r="Y4070" s="8"/>
      <c r="Z4070" s="8"/>
      <c r="AA4070" s="8"/>
      <c r="AB4070" s="8"/>
      <c r="AC4070" s="8"/>
      <c r="AD4070" s="8"/>
      <c r="AE4070" s="8"/>
      <c r="AF4070" s="8"/>
      <c r="AG4070" s="8"/>
      <c r="AH4070" s="8"/>
      <c r="AI4070" s="8"/>
      <c r="AJ4070" s="8"/>
      <c r="AK4070" s="8"/>
    </row>
    <row r="4071" spans="1:37" ht="18">
      <c r="A4071" s="46"/>
      <c r="B4071" s="47"/>
      <c r="C4071" s="48"/>
      <c r="D4071" s="48"/>
      <c r="E4071" s="49"/>
      <c r="F4071" s="49"/>
      <c r="G4071" s="49"/>
      <c r="H4071" s="49"/>
      <c r="I4071" s="50"/>
      <c r="J4071" s="49"/>
      <c r="K4071" s="49"/>
      <c r="L4071" s="49"/>
      <c r="M4071" s="49"/>
      <c r="N4071" s="49"/>
      <c r="O4071" s="51"/>
      <c r="P4071" s="8"/>
      <c r="Q4071" s="49"/>
      <c r="R4071" s="49"/>
      <c r="S4071" s="52"/>
      <c r="T4071" s="53"/>
      <c r="U4071" s="53"/>
      <c r="V4071" s="50"/>
      <c r="W4071" s="8"/>
      <c r="X4071" s="8"/>
      <c r="Y4071" s="8"/>
      <c r="Z4071" s="8"/>
      <c r="AA4071" s="8"/>
      <c r="AB4071" s="8"/>
      <c r="AC4071" s="8"/>
      <c r="AD4071" s="8"/>
      <c r="AE4071" s="8"/>
      <c r="AF4071" s="8"/>
      <c r="AG4071" s="8"/>
      <c r="AH4071" s="8"/>
      <c r="AI4071" s="8"/>
      <c r="AJ4071" s="8"/>
      <c r="AK4071" s="8"/>
    </row>
    <row r="4072" spans="1:37" ht="18">
      <c r="A4072" s="46"/>
      <c r="B4072" s="47"/>
      <c r="C4072" s="48"/>
      <c r="D4072" s="48"/>
      <c r="E4072" s="49"/>
      <c r="F4072" s="49"/>
      <c r="G4072" s="49"/>
      <c r="H4072" s="49"/>
      <c r="I4072" s="50"/>
      <c r="J4072" s="49"/>
      <c r="K4072" s="49"/>
      <c r="L4072" s="49"/>
      <c r="M4072" s="49"/>
      <c r="N4072" s="49"/>
      <c r="O4072" s="51"/>
      <c r="P4072" s="8"/>
      <c r="Q4072" s="49"/>
      <c r="R4072" s="49"/>
      <c r="S4072" s="52"/>
      <c r="T4072" s="53"/>
      <c r="U4072" s="53"/>
      <c r="V4072" s="50"/>
      <c r="W4072" s="8"/>
      <c r="X4072" s="8"/>
      <c r="Y4072" s="8"/>
      <c r="Z4072" s="8"/>
      <c r="AA4072" s="8"/>
      <c r="AB4072" s="8"/>
      <c r="AC4072" s="8"/>
      <c r="AD4072" s="8"/>
      <c r="AE4072" s="8"/>
      <c r="AF4072" s="8"/>
      <c r="AG4072" s="8"/>
      <c r="AH4072" s="8"/>
      <c r="AI4072" s="8"/>
      <c r="AJ4072" s="8"/>
      <c r="AK4072" s="8"/>
    </row>
    <row r="4073" spans="1:37" ht="18">
      <c r="A4073" s="46"/>
      <c r="B4073" s="47"/>
      <c r="C4073" s="48"/>
      <c r="D4073" s="48"/>
      <c r="E4073" s="49"/>
      <c r="F4073" s="49"/>
      <c r="G4073" s="49"/>
      <c r="H4073" s="49"/>
      <c r="I4073" s="50"/>
      <c r="J4073" s="49"/>
      <c r="K4073" s="49"/>
      <c r="L4073" s="49"/>
      <c r="M4073" s="49"/>
      <c r="N4073" s="49"/>
      <c r="O4073" s="51"/>
      <c r="P4073" s="8"/>
      <c r="Q4073" s="49"/>
      <c r="R4073" s="49"/>
      <c r="S4073" s="52"/>
      <c r="T4073" s="53"/>
      <c r="U4073" s="53"/>
      <c r="V4073" s="50"/>
      <c r="W4073" s="8"/>
      <c r="X4073" s="8"/>
      <c r="Y4073" s="8"/>
      <c r="Z4073" s="8"/>
      <c r="AA4073" s="8"/>
      <c r="AB4073" s="8"/>
      <c r="AC4073" s="8"/>
      <c r="AD4073" s="8"/>
      <c r="AE4073" s="8"/>
      <c r="AF4073" s="8"/>
      <c r="AG4073" s="8"/>
      <c r="AH4073" s="8"/>
      <c r="AI4073" s="8"/>
      <c r="AJ4073" s="8"/>
      <c r="AK4073" s="8"/>
    </row>
    <row r="4074" spans="1:37" ht="18">
      <c r="A4074" s="46"/>
      <c r="B4074" s="47"/>
      <c r="C4074" s="48"/>
      <c r="D4074" s="48"/>
      <c r="E4074" s="49"/>
      <c r="F4074" s="49"/>
      <c r="G4074" s="49"/>
      <c r="H4074" s="49"/>
      <c r="I4074" s="50"/>
      <c r="J4074" s="49"/>
      <c r="K4074" s="49"/>
      <c r="L4074" s="49"/>
      <c r="M4074" s="49"/>
      <c r="N4074" s="49"/>
      <c r="O4074" s="51"/>
      <c r="P4074" s="8"/>
      <c r="Q4074" s="49"/>
      <c r="R4074" s="49"/>
      <c r="S4074" s="52"/>
      <c r="T4074" s="53"/>
      <c r="U4074" s="53"/>
      <c r="V4074" s="50"/>
      <c r="W4074" s="8"/>
      <c r="X4074" s="8"/>
      <c r="Y4074" s="8"/>
      <c r="Z4074" s="8"/>
      <c r="AA4074" s="8"/>
      <c r="AB4074" s="8"/>
      <c r="AC4074" s="8"/>
      <c r="AD4074" s="8"/>
      <c r="AE4074" s="8"/>
      <c r="AF4074" s="8"/>
      <c r="AG4074" s="8"/>
      <c r="AH4074" s="8"/>
      <c r="AI4074" s="8"/>
      <c r="AJ4074" s="8"/>
      <c r="AK4074" s="8"/>
    </row>
    <row r="4075" spans="1:37" ht="18">
      <c r="A4075" s="46"/>
      <c r="B4075" s="47"/>
      <c r="C4075" s="48"/>
      <c r="D4075" s="48"/>
      <c r="E4075" s="49"/>
      <c r="F4075" s="49"/>
      <c r="G4075" s="49"/>
      <c r="H4075" s="49"/>
      <c r="I4075" s="50"/>
      <c r="J4075" s="49"/>
      <c r="K4075" s="49"/>
      <c r="L4075" s="49"/>
      <c r="M4075" s="49"/>
      <c r="N4075" s="49"/>
      <c r="O4075" s="51"/>
      <c r="P4075" s="8"/>
      <c r="Q4075" s="49"/>
      <c r="R4075" s="49"/>
      <c r="S4075" s="52"/>
      <c r="T4075" s="53"/>
      <c r="U4075" s="53"/>
      <c r="V4075" s="50"/>
      <c r="W4075" s="8"/>
      <c r="X4075" s="8"/>
      <c r="Y4075" s="8"/>
      <c r="Z4075" s="8"/>
      <c r="AA4075" s="8"/>
      <c r="AB4075" s="8"/>
      <c r="AC4075" s="8"/>
      <c r="AD4075" s="8"/>
      <c r="AE4075" s="8"/>
      <c r="AF4075" s="8"/>
      <c r="AG4075" s="8"/>
      <c r="AH4075" s="8"/>
      <c r="AI4075" s="8"/>
      <c r="AJ4075" s="8"/>
      <c r="AK4075" s="8"/>
    </row>
    <row r="4076" spans="1:37" ht="18">
      <c r="A4076" s="46"/>
      <c r="B4076" s="47"/>
      <c r="C4076" s="48"/>
      <c r="D4076" s="48"/>
      <c r="E4076" s="49"/>
      <c r="F4076" s="49"/>
      <c r="G4076" s="49"/>
      <c r="H4076" s="49"/>
      <c r="I4076" s="50"/>
      <c r="J4076" s="49"/>
      <c r="K4076" s="49"/>
      <c r="L4076" s="49"/>
      <c r="M4076" s="49"/>
      <c r="N4076" s="49"/>
      <c r="O4076" s="51"/>
      <c r="P4076" s="8"/>
      <c r="Q4076" s="49"/>
      <c r="R4076" s="49"/>
      <c r="S4076" s="52"/>
      <c r="T4076" s="53"/>
      <c r="U4076" s="53"/>
      <c r="V4076" s="50"/>
      <c r="W4076" s="8"/>
      <c r="X4076" s="8"/>
      <c r="Y4076" s="8"/>
      <c r="Z4076" s="8"/>
      <c r="AA4076" s="8"/>
      <c r="AB4076" s="8"/>
      <c r="AC4076" s="8"/>
      <c r="AD4076" s="8"/>
      <c r="AE4076" s="8"/>
      <c r="AF4076" s="8"/>
      <c r="AG4076" s="8"/>
      <c r="AH4076" s="8"/>
      <c r="AI4076" s="8"/>
      <c r="AJ4076" s="8"/>
      <c r="AK4076" s="8"/>
    </row>
    <row r="4077" spans="1:37" ht="18">
      <c r="A4077" s="46"/>
      <c r="B4077" s="47"/>
      <c r="C4077" s="48"/>
      <c r="D4077" s="48"/>
      <c r="E4077" s="49"/>
      <c r="F4077" s="49"/>
      <c r="G4077" s="49"/>
      <c r="H4077" s="49"/>
      <c r="I4077" s="50"/>
      <c r="J4077" s="49"/>
      <c r="K4077" s="49"/>
      <c r="L4077" s="49"/>
      <c r="M4077" s="49"/>
      <c r="N4077" s="49"/>
      <c r="O4077" s="51"/>
      <c r="P4077" s="8"/>
      <c r="Q4077" s="49"/>
      <c r="R4077" s="49"/>
      <c r="S4077" s="52"/>
      <c r="T4077" s="53"/>
      <c r="U4077" s="53"/>
      <c r="V4077" s="50"/>
      <c r="W4077" s="8"/>
      <c r="X4077" s="8"/>
      <c r="Y4077" s="8"/>
      <c r="Z4077" s="8"/>
      <c r="AA4077" s="8"/>
      <c r="AB4077" s="8"/>
      <c r="AC4077" s="8"/>
      <c r="AD4077" s="8"/>
      <c r="AE4077" s="8"/>
      <c r="AF4077" s="8"/>
      <c r="AG4077" s="8"/>
      <c r="AH4077" s="8"/>
      <c r="AI4077" s="8"/>
      <c r="AJ4077" s="8"/>
      <c r="AK4077" s="8"/>
    </row>
    <row r="4078" spans="1:37" ht="18">
      <c r="A4078" s="46"/>
      <c r="B4078" s="47"/>
      <c r="C4078" s="48"/>
      <c r="D4078" s="48"/>
      <c r="E4078" s="49"/>
      <c r="F4078" s="49"/>
      <c r="G4078" s="49"/>
      <c r="H4078" s="49"/>
      <c r="I4078" s="50"/>
      <c r="J4078" s="49"/>
      <c r="K4078" s="49"/>
      <c r="L4078" s="49"/>
      <c r="M4078" s="49"/>
      <c r="N4078" s="49"/>
      <c r="O4078" s="51"/>
      <c r="P4078" s="8"/>
      <c r="Q4078" s="49"/>
      <c r="R4078" s="49"/>
      <c r="S4078" s="52"/>
      <c r="T4078" s="53"/>
      <c r="U4078" s="53"/>
      <c r="V4078" s="50"/>
      <c r="W4078" s="8"/>
      <c r="X4078" s="8"/>
      <c r="Y4078" s="8"/>
      <c r="Z4078" s="8"/>
      <c r="AA4078" s="8"/>
      <c r="AB4078" s="8"/>
      <c r="AC4078" s="8"/>
      <c r="AD4078" s="8"/>
      <c r="AE4078" s="8"/>
      <c r="AF4078" s="8"/>
      <c r="AG4078" s="8"/>
      <c r="AH4078" s="8"/>
      <c r="AI4078" s="8"/>
      <c r="AJ4078" s="8"/>
      <c r="AK4078" s="8"/>
    </row>
    <row r="4079" spans="1:37" ht="18">
      <c r="A4079" s="46"/>
      <c r="B4079" s="47"/>
      <c r="C4079" s="48"/>
      <c r="D4079" s="48"/>
      <c r="E4079" s="49"/>
      <c r="F4079" s="49"/>
      <c r="G4079" s="49"/>
      <c r="H4079" s="49"/>
      <c r="I4079" s="50"/>
      <c r="J4079" s="49"/>
      <c r="K4079" s="49"/>
      <c r="L4079" s="49"/>
      <c r="M4079" s="49"/>
      <c r="N4079" s="49"/>
      <c r="O4079" s="51"/>
      <c r="P4079" s="8"/>
      <c r="Q4079" s="49"/>
      <c r="R4079" s="49"/>
      <c r="S4079" s="52"/>
      <c r="T4079" s="53"/>
      <c r="U4079" s="53"/>
      <c r="V4079" s="50"/>
      <c r="W4079" s="8"/>
      <c r="X4079" s="8"/>
      <c r="Y4079" s="8"/>
      <c r="Z4079" s="8"/>
      <c r="AA4079" s="8"/>
      <c r="AB4079" s="8"/>
      <c r="AC4079" s="8"/>
      <c r="AD4079" s="8"/>
      <c r="AE4079" s="8"/>
      <c r="AF4079" s="8"/>
      <c r="AG4079" s="8"/>
      <c r="AH4079" s="8"/>
      <c r="AI4079" s="8"/>
      <c r="AJ4079" s="8"/>
      <c r="AK4079" s="8"/>
    </row>
    <row r="4080" spans="1:37" ht="18">
      <c r="A4080" s="46"/>
      <c r="B4080" s="47"/>
      <c r="C4080" s="48"/>
      <c r="D4080" s="48"/>
      <c r="E4080" s="49"/>
      <c r="F4080" s="49"/>
      <c r="G4080" s="49"/>
      <c r="H4080" s="49"/>
      <c r="I4080" s="50"/>
      <c r="J4080" s="49"/>
      <c r="K4080" s="49"/>
      <c r="L4080" s="49"/>
      <c r="M4080" s="49"/>
      <c r="N4080" s="49"/>
      <c r="O4080" s="51"/>
      <c r="P4080" s="8"/>
      <c r="Q4080" s="49"/>
      <c r="R4080" s="49"/>
      <c r="S4080" s="52"/>
      <c r="T4080" s="53"/>
      <c r="U4080" s="53"/>
      <c r="V4080" s="50"/>
      <c r="W4080" s="8"/>
      <c r="X4080" s="8"/>
      <c r="Y4080" s="8"/>
      <c r="Z4080" s="8"/>
      <c r="AA4080" s="8"/>
      <c r="AB4080" s="8"/>
      <c r="AC4080" s="8"/>
      <c r="AD4080" s="8"/>
      <c r="AE4080" s="8"/>
      <c r="AF4080" s="8"/>
      <c r="AG4080" s="8"/>
      <c r="AH4080" s="8"/>
      <c r="AI4080" s="8"/>
      <c r="AJ4080" s="8"/>
      <c r="AK4080" s="8"/>
    </row>
    <row r="4081" spans="1:37" ht="18">
      <c r="A4081" s="46"/>
      <c r="B4081" s="47"/>
      <c r="C4081" s="48"/>
      <c r="D4081" s="48"/>
      <c r="E4081" s="49"/>
      <c r="F4081" s="49"/>
      <c r="G4081" s="49"/>
      <c r="H4081" s="49"/>
      <c r="I4081" s="50"/>
      <c r="J4081" s="49"/>
      <c r="K4081" s="49"/>
      <c r="L4081" s="49"/>
      <c r="M4081" s="49"/>
      <c r="N4081" s="49"/>
      <c r="O4081" s="51"/>
      <c r="P4081" s="8"/>
      <c r="Q4081" s="49"/>
      <c r="R4081" s="49"/>
      <c r="S4081" s="52"/>
      <c r="T4081" s="53"/>
      <c r="U4081" s="53"/>
      <c r="V4081" s="50"/>
      <c r="W4081" s="8"/>
      <c r="X4081" s="8"/>
      <c r="Y4081" s="8"/>
      <c r="Z4081" s="8"/>
      <c r="AA4081" s="8"/>
      <c r="AB4081" s="8"/>
      <c r="AC4081" s="8"/>
      <c r="AD4081" s="8"/>
      <c r="AE4081" s="8"/>
      <c r="AF4081" s="8"/>
      <c r="AG4081" s="8"/>
      <c r="AH4081" s="8"/>
      <c r="AI4081" s="8"/>
      <c r="AJ4081" s="8"/>
      <c r="AK4081" s="8"/>
    </row>
    <row r="4082" spans="1:37" ht="18">
      <c r="A4082" s="46"/>
      <c r="B4082" s="47"/>
      <c r="C4082" s="48"/>
      <c r="D4082" s="48"/>
      <c r="E4082" s="49"/>
      <c r="F4082" s="49"/>
      <c r="G4082" s="49"/>
      <c r="H4082" s="49"/>
      <c r="I4082" s="50"/>
      <c r="J4082" s="49"/>
      <c r="K4082" s="49"/>
      <c r="L4082" s="49"/>
      <c r="M4082" s="49"/>
      <c r="N4082" s="49"/>
      <c r="O4082" s="51"/>
      <c r="P4082" s="8"/>
      <c r="Q4082" s="49"/>
      <c r="R4082" s="49"/>
      <c r="S4082" s="52"/>
      <c r="T4082" s="53"/>
      <c r="U4082" s="53"/>
      <c r="V4082" s="50"/>
      <c r="W4082" s="8"/>
      <c r="X4082" s="8"/>
      <c r="Y4082" s="8"/>
      <c r="Z4082" s="8"/>
      <c r="AA4082" s="8"/>
      <c r="AB4082" s="8"/>
      <c r="AC4082" s="8"/>
      <c r="AD4082" s="8"/>
      <c r="AE4082" s="8"/>
      <c r="AF4082" s="8"/>
      <c r="AG4082" s="8"/>
      <c r="AH4082" s="8"/>
      <c r="AI4082" s="8"/>
      <c r="AJ4082" s="8"/>
      <c r="AK4082" s="8"/>
    </row>
    <row r="4083" spans="1:37" ht="18">
      <c r="A4083" s="46"/>
      <c r="B4083" s="47"/>
      <c r="C4083" s="48"/>
      <c r="D4083" s="48"/>
      <c r="E4083" s="49"/>
      <c r="F4083" s="49"/>
      <c r="G4083" s="49"/>
      <c r="H4083" s="49"/>
      <c r="I4083" s="50"/>
      <c r="J4083" s="49"/>
      <c r="K4083" s="49"/>
      <c r="L4083" s="49"/>
      <c r="M4083" s="49"/>
      <c r="N4083" s="49"/>
      <c r="O4083" s="51"/>
      <c r="P4083" s="8"/>
      <c r="Q4083" s="49"/>
      <c r="R4083" s="49"/>
      <c r="S4083" s="52"/>
      <c r="T4083" s="53"/>
      <c r="U4083" s="53"/>
      <c r="V4083" s="50"/>
      <c r="W4083" s="8"/>
      <c r="X4083" s="8"/>
      <c r="Y4083" s="8"/>
      <c r="Z4083" s="8"/>
      <c r="AA4083" s="8"/>
      <c r="AB4083" s="8"/>
      <c r="AC4083" s="8"/>
      <c r="AD4083" s="8"/>
      <c r="AE4083" s="8"/>
      <c r="AF4083" s="8"/>
      <c r="AG4083" s="8"/>
      <c r="AH4083" s="8"/>
      <c r="AI4083" s="8"/>
      <c r="AJ4083" s="8"/>
      <c r="AK4083" s="8"/>
    </row>
    <row r="4084" spans="1:37" ht="18">
      <c r="A4084" s="46"/>
      <c r="B4084" s="47"/>
      <c r="C4084" s="48"/>
      <c r="D4084" s="48"/>
      <c r="E4084" s="49"/>
      <c r="F4084" s="49"/>
      <c r="G4084" s="49"/>
      <c r="H4084" s="49"/>
      <c r="I4084" s="50"/>
      <c r="J4084" s="49"/>
      <c r="K4084" s="49"/>
      <c r="L4084" s="49"/>
      <c r="M4084" s="49"/>
      <c r="N4084" s="49"/>
      <c r="O4084" s="51"/>
      <c r="P4084" s="8"/>
      <c r="Q4084" s="49"/>
      <c r="R4084" s="49"/>
      <c r="S4084" s="52"/>
      <c r="T4084" s="53"/>
      <c r="U4084" s="53"/>
      <c r="V4084" s="50"/>
      <c r="W4084" s="8"/>
      <c r="X4084" s="8"/>
      <c r="Y4084" s="8"/>
      <c r="Z4084" s="8"/>
      <c r="AA4084" s="8"/>
      <c r="AB4084" s="8"/>
      <c r="AC4084" s="8"/>
      <c r="AD4084" s="8"/>
      <c r="AE4084" s="8"/>
      <c r="AF4084" s="8"/>
      <c r="AG4084" s="8"/>
      <c r="AH4084" s="8"/>
      <c r="AI4084" s="8"/>
      <c r="AJ4084" s="8"/>
      <c r="AK4084" s="8"/>
    </row>
    <row r="4085" spans="1:37" ht="18">
      <c r="A4085" s="46"/>
      <c r="B4085" s="47"/>
      <c r="C4085" s="48"/>
      <c r="D4085" s="48"/>
      <c r="E4085" s="49"/>
      <c r="F4085" s="49"/>
      <c r="G4085" s="49"/>
      <c r="H4085" s="49"/>
      <c r="I4085" s="50"/>
      <c r="J4085" s="49"/>
      <c r="K4085" s="49"/>
      <c r="L4085" s="49"/>
      <c r="M4085" s="49"/>
      <c r="N4085" s="49"/>
      <c r="O4085" s="51"/>
      <c r="P4085" s="8"/>
      <c r="Q4085" s="49"/>
      <c r="R4085" s="49"/>
      <c r="S4085" s="52"/>
      <c r="T4085" s="53"/>
      <c r="U4085" s="53"/>
      <c r="V4085" s="50"/>
      <c r="W4085" s="8"/>
      <c r="X4085" s="8"/>
      <c r="Y4085" s="8"/>
      <c r="Z4085" s="8"/>
      <c r="AA4085" s="8"/>
      <c r="AB4085" s="8"/>
      <c r="AC4085" s="8"/>
      <c r="AD4085" s="8"/>
      <c r="AE4085" s="8"/>
      <c r="AF4085" s="8"/>
      <c r="AG4085" s="8"/>
      <c r="AH4085" s="8"/>
      <c r="AI4085" s="8"/>
      <c r="AJ4085" s="8"/>
      <c r="AK4085" s="8"/>
    </row>
    <row r="4086" spans="1:37" ht="18">
      <c r="A4086" s="46"/>
      <c r="B4086" s="47"/>
      <c r="C4086" s="48"/>
      <c r="D4086" s="48"/>
      <c r="E4086" s="49"/>
      <c r="F4086" s="49"/>
      <c r="G4086" s="49"/>
      <c r="H4086" s="49"/>
      <c r="I4086" s="50"/>
      <c r="J4086" s="49"/>
      <c r="K4086" s="49"/>
      <c r="L4086" s="49"/>
      <c r="M4086" s="49"/>
      <c r="N4086" s="49"/>
      <c r="O4086" s="51"/>
      <c r="P4086" s="8"/>
      <c r="Q4086" s="49"/>
      <c r="R4086" s="49"/>
      <c r="S4086" s="52"/>
      <c r="T4086" s="53"/>
      <c r="U4086" s="53"/>
      <c r="V4086" s="50"/>
      <c r="W4086" s="8"/>
      <c r="X4086" s="8"/>
      <c r="Y4086" s="8"/>
      <c r="Z4086" s="8"/>
      <c r="AA4086" s="8"/>
      <c r="AB4086" s="8"/>
      <c r="AC4086" s="8"/>
      <c r="AD4086" s="8"/>
      <c r="AE4086" s="8"/>
      <c r="AF4086" s="8"/>
      <c r="AG4086" s="8"/>
      <c r="AH4086" s="8"/>
      <c r="AI4086" s="8"/>
      <c r="AJ4086" s="8"/>
      <c r="AK4086" s="8"/>
    </row>
    <row r="4087" spans="1:37" ht="18">
      <c r="A4087" s="46"/>
      <c r="B4087" s="47"/>
      <c r="C4087" s="48"/>
      <c r="D4087" s="48"/>
      <c r="E4087" s="49"/>
      <c r="F4087" s="49"/>
      <c r="G4087" s="49"/>
      <c r="H4087" s="49"/>
      <c r="I4087" s="50"/>
      <c r="J4087" s="49"/>
      <c r="K4087" s="49"/>
      <c r="L4087" s="49"/>
      <c r="M4087" s="49"/>
      <c r="N4087" s="49"/>
      <c r="O4087" s="51"/>
      <c r="P4087" s="8"/>
      <c r="Q4087" s="49"/>
      <c r="R4087" s="49"/>
      <c r="S4087" s="52"/>
      <c r="T4087" s="53"/>
      <c r="U4087" s="53"/>
      <c r="V4087" s="50"/>
      <c r="W4087" s="8"/>
      <c r="X4087" s="8"/>
      <c r="Y4087" s="8"/>
      <c r="Z4087" s="8"/>
      <c r="AA4087" s="8"/>
      <c r="AB4087" s="8"/>
      <c r="AC4087" s="8"/>
      <c r="AD4087" s="8"/>
      <c r="AE4087" s="8"/>
      <c r="AF4087" s="8"/>
      <c r="AG4087" s="8"/>
      <c r="AH4087" s="8"/>
      <c r="AI4087" s="8"/>
      <c r="AJ4087" s="8"/>
      <c r="AK4087" s="8"/>
    </row>
    <row r="4088" spans="1:37" ht="18">
      <c r="A4088" s="46"/>
      <c r="B4088" s="47"/>
      <c r="C4088" s="48"/>
      <c r="D4088" s="48"/>
      <c r="E4088" s="49"/>
      <c r="F4088" s="49"/>
      <c r="G4088" s="49"/>
      <c r="H4088" s="49"/>
      <c r="I4088" s="50"/>
      <c r="J4088" s="49"/>
      <c r="K4088" s="49"/>
      <c r="L4088" s="49"/>
      <c r="M4088" s="49"/>
      <c r="N4088" s="49"/>
      <c r="O4088" s="51"/>
      <c r="P4088" s="8"/>
      <c r="Q4088" s="49"/>
      <c r="R4088" s="49"/>
      <c r="S4088" s="52"/>
      <c r="T4088" s="53"/>
      <c r="U4088" s="53"/>
      <c r="V4088" s="50"/>
      <c r="W4088" s="8"/>
      <c r="X4088" s="8"/>
      <c r="Y4088" s="8"/>
      <c r="Z4088" s="8"/>
      <c r="AA4088" s="8"/>
      <c r="AB4088" s="8"/>
      <c r="AC4088" s="8"/>
      <c r="AD4088" s="8"/>
      <c r="AE4088" s="8"/>
      <c r="AF4088" s="8"/>
      <c r="AG4088" s="8"/>
      <c r="AH4088" s="8"/>
      <c r="AI4088" s="8"/>
      <c r="AJ4088" s="8"/>
      <c r="AK4088" s="8"/>
    </row>
    <row r="4089" spans="1:37" ht="18">
      <c r="A4089" s="46"/>
      <c r="B4089" s="47"/>
      <c r="C4089" s="48"/>
      <c r="D4089" s="48"/>
      <c r="E4089" s="49"/>
      <c r="F4089" s="49"/>
      <c r="G4089" s="49"/>
      <c r="H4089" s="49"/>
      <c r="I4089" s="50"/>
      <c r="J4089" s="49"/>
      <c r="K4089" s="49"/>
      <c r="L4089" s="49"/>
      <c r="M4089" s="49"/>
      <c r="N4089" s="49"/>
      <c r="O4089" s="51"/>
      <c r="P4089" s="8"/>
      <c r="Q4089" s="49"/>
      <c r="R4089" s="49"/>
      <c r="S4089" s="52"/>
      <c r="T4089" s="53"/>
      <c r="U4089" s="53"/>
      <c r="V4089" s="50"/>
      <c r="W4089" s="8"/>
      <c r="X4089" s="8"/>
      <c r="Y4089" s="8"/>
      <c r="Z4089" s="8"/>
      <c r="AA4089" s="8"/>
      <c r="AB4089" s="8"/>
      <c r="AC4089" s="8"/>
      <c r="AD4089" s="8"/>
      <c r="AE4089" s="8"/>
      <c r="AF4089" s="8"/>
      <c r="AG4089" s="8"/>
      <c r="AH4089" s="8"/>
      <c r="AI4089" s="8"/>
      <c r="AJ4089" s="8"/>
      <c r="AK4089" s="8"/>
    </row>
    <row r="4090" spans="1:37" ht="18">
      <c r="A4090" s="46"/>
      <c r="B4090" s="47"/>
      <c r="C4090" s="48"/>
      <c r="D4090" s="48"/>
      <c r="E4090" s="49"/>
      <c r="F4090" s="49"/>
      <c r="G4090" s="49"/>
      <c r="H4090" s="49"/>
      <c r="I4090" s="50"/>
      <c r="J4090" s="49"/>
      <c r="K4090" s="49"/>
      <c r="L4090" s="49"/>
      <c r="M4090" s="49"/>
      <c r="N4090" s="49"/>
      <c r="O4090" s="51"/>
      <c r="P4090" s="8"/>
      <c r="Q4090" s="49"/>
      <c r="R4090" s="49"/>
      <c r="S4090" s="52"/>
      <c r="T4090" s="53"/>
      <c r="U4090" s="53"/>
      <c r="V4090" s="50"/>
      <c r="W4090" s="8"/>
      <c r="X4090" s="8"/>
      <c r="Y4090" s="8"/>
      <c r="Z4090" s="8"/>
      <c r="AA4090" s="8"/>
      <c r="AB4090" s="8"/>
      <c r="AC4090" s="8"/>
      <c r="AD4090" s="8"/>
      <c r="AE4090" s="8"/>
      <c r="AF4090" s="8"/>
      <c r="AG4090" s="8"/>
      <c r="AH4090" s="8"/>
      <c r="AI4090" s="8"/>
      <c r="AJ4090" s="8"/>
      <c r="AK4090" s="8"/>
    </row>
    <row r="4091" spans="1:37" ht="18">
      <c r="A4091" s="46"/>
      <c r="B4091" s="47"/>
      <c r="C4091" s="48"/>
      <c r="D4091" s="48"/>
      <c r="E4091" s="49"/>
      <c r="F4091" s="49"/>
      <c r="G4091" s="49"/>
      <c r="H4091" s="49"/>
      <c r="I4091" s="50"/>
      <c r="J4091" s="49"/>
      <c r="K4091" s="49"/>
      <c r="L4091" s="49"/>
      <c r="M4091" s="49"/>
      <c r="N4091" s="49"/>
      <c r="O4091" s="51"/>
      <c r="P4091" s="8"/>
      <c r="Q4091" s="49"/>
      <c r="R4091" s="49"/>
      <c r="S4091" s="52"/>
      <c r="T4091" s="53"/>
      <c r="U4091" s="53"/>
      <c r="V4091" s="50"/>
      <c r="W4091" s="8"/>
      <c r="X4091" s="8"/>
      <c r="Y4091" s="8"/>
      <c r="Z4091" s="8"/>
      <c r="AA4091" s="8"/>
      <c r="AB4091" s="8"/>
      <c r="AC4091" s="8"/>
      <c r="AD4091" s="8"/>
      <c r="AE4091" s="8"/>
      <c r="AF4091" s="8"/>
      <c r="AG4091" s="8"/>
      <c r="AH4091" s="8"/>
      <c r="AI4091" s="8"/>
      <c r="AJ4091" s="8"/>
      <c r="AK4091" s="8"/>
    </row>
    <row r="4092" spans="1:37" ht="18">
      <c r="A4092" s="46"/>
      <c r="B4092" s="47"/>
      <c r="C4092" s="48"/>
      <c r="D4092" s="48"/>
      <c r="E4092" s="49"/>
      <c r="F4092" s="49"/>
      <c r="G4092" s="49"/>
      <c r="H4092" s="49"/>
      <c r="I4092" s="50"/>
      <c r="J4092" s="49"/>
      <c r="K4092" s="49"/>
      <c r="L4092" s="49"/>
      <c r="M4092" s="49"/>
      <c r="N4092" s="49"/>
      <c r="O4092" s="51"/>
      <c r="P4092" s="8"/>
      <c r="Q4092" s="49"/>
      <c r="R4092" s="49"/>
      <c r="S4092" s="52"/>
      <c r="T4092" s="53"/>
      <c r="U4092" s="53"/>
      <c r="V4092" s="50"/>
      <c r="W4092" s="8"/>
      <c r="X4092" s="8"/>
      <c r="Y4092" s="8"/>
      <c r="Z4092" s="8"/>
      <c r="AA4092" s="8"/>
      <c r="AB4092" s="8"/>
      <c r="AC4092" s="8"/>
      <c r="AD4092" s="8"/>
      <c r="AE4092" s="8"/>
      <c r="AF4092" s="8"/>
      <c r="AG4092" s="8"/>
      <c r="AH4092" s="8"/>
      <c r="AI4092" s="8"/>
      <c r="AJ4092" s="8"/>
      <c r="AK4092" s="8"/>
    </row>
    <row r="4093" spans="1:37" ht="18">
      <c r="A4093" s="46"/>
      <c r="B4093" s="47"/>
      <c r="C4093" s="48"/>
      <c r="D4093" s="48"/>
      <c r="E4093" s="49"/>
      <c r="F4093" s="49"/>
      <c r="G4093" s="49"/>
      <c r="H4093" s="49"/>
      <c r="I4093" s="50"/>
      <c r="J4093" s="49"/>
      <c r="K4093" s="49"/>
      <c r="L4093" s="49"/>
      <c r="M4093" s="49"/>
      <c r="N4093" s="49"/>
      <c r="O4093" s="51"/>
      <c r="P4093" s="8"/>
      <c r="Q4093" s="49"/>
      <c r="R4093" s="49"/>
      <c r="S4093" s="52"/>
      <c r="T4093" s="53"/>
      <c r="U4093" s="53"/>
      <c r="V4093" s="50"/>
      <c r="W4093" s="8"/>
      <c r="X4093" s="8"/>
      <c r="Y4093" s="8"/>
      <c r="Z4093" s="8"/>
      <c r="AA4093" s="8"/>
      <c r="AB4093" s="8"/>
      <c r="AC4093" s="8"/>
      <c r="AD4093" s="8"/>
      <c r="AE4093" s="8"/>
      <c r="AF4093" s="8"/>
      <c r="AG4093" s="8"/>
      <c r="AH4093" s="8"/>
      <c r="AI4093" s="8"/>
      <c r="AJ4093" s="8"/>
      <c r="AK4093" s="8"/>
    </row>
    <row r="4094" spans="1:37" ht="18">
      <c r="A4094" s="46"/>
      <c r="B4094" s="47"/>
      <c r="C4094" s="48"/>
      <c r="D4094" s="48"/>
      <c r="E4094" s="49"/>
      <c r="F4094" s="49"/>
      <c r="G4094" s="49"/>
      <c r="H4094" s="49"/>
      <c r="I4094" s="50"/>
      <c r="J4094" s="49"/>
      <c r="K4094" s="49"/>
      <c r="L4094" s="49"/>
      <c r="M4094" s="49"/>
      <c r="N4094" s="49"/>
      <c r="O4094" s="51"/>
      <c r="P4094" s="8"/>
      <c r="Q4094" s="49"/>
      <c r="R4094" s="49"/>
      <c r="S4094" s="52"/>
      <c r="T4094" s="53"/>
      <c r="U4094" s="53"/>
      <c r="V4094" s="50"/>
      <c r="W4094" s="8"/>
      <c r="X4094" s="8"/>
      <c r="Y4094" s="8"/>
      <c r="Z4094" s="8"/>
      <c r="AA4094" s="8"/>
      <c r="AB4094" s="8"/>
      <c r="AC4094" s="8"/>
      <c r="AD4094" s="8"/>
      <c r="AE4094" s="8"/>
      <c r="AF4094" s="8"/>
      <c r="AG4094" s="8"/>
      <c r="AH4094" s="8"/>
      <c r="AI4094" s="8"/>
      <c r="AJ4094" s="8"/>
      <c r="AK4094" s="8"/>
    </row>
    <row r="4095" spans="1:37" ht="18">
      <c r="A4095" s="46"/>
      <c r="B4095" s="47"/>
      <c r="C4095" s="48"/>
      <c r="D4095" s="48"/>
      <c r="E4095" s="49"/>
      <c r="F4095" s="49"/>
      <c r="G4095" s="49"/>
      <c r="H4095" s="49"/>
      <c r="I4095" s="50"/>
      <c r="J4095" s="49"/>
      <c r="K4095" s="49"/>
      <c r="L4095" s="49"/>
      <c r="M4095" s="49"/>
      <c r="N4095" s="49"/>
      <c r="O4095" s="51"/>
      <c r="P4095" s="8"/>
      <c r="Q4095" s="49"/>
      <c r="R4095" s="49"/>
      <c r="S4095" s="52"/>
      <c r="T4095" s="53"/>
      <c r="U4095" s="53"/>
      <c r="V4095" s="50"/>
      <c r="W4095" s="8"/>
      <c r="X4095" s="8"/>
      <c r="Y4095" s="8"/>
      <c r="Z4095" s="8"/>
      <c r="AA4095" s="8"/>
      <c r="AB4095" s="8"/>
      <c r="AC4095" s="8"/>
      <c r="AD4095" s="8"/>
      <c r="AE4095" s="8"/>
      <c r="AF4095" s="8"/>
      <c r="AG4095" s="8"/>
      <c r="AH4095" s="8"/>
      <c r="AI4095" s="8"/>
      <c r="AJ4095" s="8"/>
      <c r="AK4095" s="8"/>
    </row>
    <row r="4096" spans="1:37" ht="18">
      <c r="A4096" s="46"/>
      <c r="B4096" s="47"/>
      <c r="C4096" s="48"/>
      <c r="D4096" s="48"/>
      <c r="E4096" s="49"/>
      <c r="F4096" s="49"/>
      <c r="G4096" s="49"/>
      <c r="H4096" s="49"/>
      <c r="I4096" s="50"/>
      <c r="J4096" s="49"/>
      <c r="K4096" s="49"/>
      <c r="L4096" s="49"/>
      <c r="M4096" s="49"/>
      <c r="N4096" s="49"/>
      <c r="O4096" s="51"/>
      <c r="P4096" s="8"/>
      <c r="Q4096" s="49"/>
      <c r="R4096" s="49"/>
      <c r="S4096" s="52"/>
      <c r="T4096" s="53"/>
      <c r="U4096" s="53"/>
      <c r="V4096" s="50"/>
      <c r="W4096" s="8"/>
      <c r="X4096" s="8"/>
      <c r="Y4096" s="8"/>
      <c r="Z4096" s="8"/>
      <c r="AA4096" s="8"/>
      <c r="AB4096" s="8"/>
      <c r="AC4096" s="8"/>
      <c r="AD4096" s="8"/>
      <c r="AE4096" s="8"/>
      <c r="AF4096" s="8"/>
      <c r="AG4096" s="8"/>
      <c r="AH4096" s="8"/>
      <c r="AI4096" s="8"/>
      <c r="AJ4096" s="8"/>
      <c r="AK4096" s="8"/>
    </row>
    <row r="4097" spans="1:37" ht="18">
      <c r="A4097" s="46"/>
      <c r="B4097" s="47"/>
      <c r="C4097" s="48"/>
      <c r="D4097" s="48"/>
      <c r="E4097" s="49"/>
      <c r="F4097" s="49"/>
      <c r="G4097" s="49"/>
      <c r="H4097" s="49"/>
      <c r="I4097" s="50"/>
      <c r="J4097" s="49"/>
      <c r="K4097" s="49"/>
      <c r="L4097" s="49"/>
      <c r="M4097" s="49"/>
      <c r="N4097" s="49"/>
      <c r="O4097" s="51"/>
      <c r="P4097" s="8"/>
      <c r="Q4097" s="49"/>
      <c r="R4097" s="49"/>
      <c r="S4097" s="52"/>
      <c r="T4097" s="53"/>
      <c r="U4097" s="53"/>
      <c r="V4097" s="50"/>
      <c r="W4097" s="8"/>
      <c r="X4097" s="8"/>
      <c r="Y4097" s="8"/>
      <c r="Z4097" s="8"/>
      <c r="AA4097" s="8"/>
      <c r="AB4097" s="8"/>
      <c r="AC4097" s="8"/>
      <c r="AD4097" s="8"/>
      <c r="AE4097" s="8"/>
      <c r="AF4097" s="8"/>
      <c r="AG4097" s="8"/>
      <c r="AH4097" s="8"/>
      <c r="AI4097" s="8"/>
      <c r="AJ4097" s="8"/>
      <c r="AK4097" s="8"/>
    </row>
    <row r="4098" spans="1:37" ht="18">
      <c r="A4098" s="46"/>
      <c r="B4098" s="47"/>
      <c r="C4098" s="48"/>
      <c r="D4098" s="48"/>
      <c r="E4098" s="49"/>
      <c r="F4098" s="49"/>
      <c r="G4098" s="49"/>
      <c r="H4098" s="49"/>
      <c r="I4098" s="50"/>
      <c r="J4098" s="49"/>
      <c r="K4098" s="49"/>
      <c r="L4098" s="49"/>
      <c r="M4098" s="49"/>
      <c r="N4098" s="49"/>
      <c r="O4098" s="51"/>
      <c r="P4098" s="8"/>
      <c r="Q4098" s="49"/>
      <c r="R4098" s="49"/>
      <c r="S4098" s="52"/>
      <c r="T4098" s="53"/>
      <c r="U4098" s="53"/>
      <c r="V4098" s="50"/>
      <c r="W4098" s="8"/>
      <c r="X4098" s="8"/>
      <c r="Y4098" s="8"/>
      <c r="Z4098" s="8"/>
      <c r="AA4098" s="8"/>
      <c r="AB4098" s="8"/>
      <c r="AC4098" s="8"/>
      <c r="AD4098" s="8"/>
      <c r="AE4098" s="8"/>
      <c r="AF4098" s="8"/>
      <c r="AG4098" s="8"/>
      <c r="AH4098" s="8"/>
      <c r="AI4098" s="8"/>
      <c r="AJ4098" s="8"/>
      <c r="AK4098" s="8"/>
    </row>
    <row r="4099" spans="1:37" ht="18">
      <c r="A4099" s="46"/>
      <c r="B4099" s="47"/>
      <c r="C4099" s="48"/>
      <c r="D4099" s="48"/>
      <c r="E4099" s="49"/>
      <c r="F4099" s="49"/>
      <c r="G4099" s="49"/>
      <c r="H4099" s="49"/>
      <c r="I4099" s="50"/>
      <c r="J4099" s="49"/>
      <c r="K4099" s="49"/>
      <c r="L4099" s="49"/>
      <c r="M4099" s="49"/>
      <c r="N4099" s="49"/>
      <c r="O4099" s="51"/>
      <c r="P4099" s="8"/>
      <c r="Q4099" s="49"/>
      <c r="R4099" s="49"/>
      <c r="S4099" s="52"/>
      <c r="T4099" s="53"/>
      <c r="U4099" s="53"/>
      <c r="V4099" s="50"/>
      <c r="W4099" s="8"/>
      <c r="X4099" s="8"/>
      <c r="Y4099" s="8"/>
      <c r="Z4099" s="8"/>
      <c r="AA4099" s="8"/>
      <c r="AB4099" s="8"/>
      <c r="AC4099" s="8"/>
      <c r="AD4099" s="8"/>
      <c r="AE4099" s="8"/>
      <c r="AF4099" s="8"/>
      <c r="AG4099" s="8"/>
      <c r="AH4099" s="8"/>
      <c r="AI4099" s="8"/>
      <c r="AJ4099" s="8"/>
      <c r="AK4099" s="8"/>
    </row>
    <row r="4100" spans="1:37" ht="18">
      <c r="A4100" s="46"/>
      <c r="B4100" s="47"/>
      <c r="C4100" s="48"/>
      <c r="D4100" s="48"/>
      <c r="E4100" s="49"/>
      <c r="F4100" s="49"/>
      <c r="G4100" s="49"/>
      <c r="H4100" s="49"/>
      <c r="I4100" s="50"/>
      <c r="J4100" s="49"/>
      <c r="K4100" s="49"/>
      <c r="L4100" s="49"/>
      <c r="M4100" s="49"/>
      <c r="N4100" s="49"/>
      <c r="O4100" s="51"/>
      <c r="P4100" s="8"/>
      <c r="Q4100" s="49"/>
      <c r="R4100" s="49"/>
      <c r="S4100" s="52"/>
      <c r="T4100" s="53"/>
      <c r="U4100" s="53"/>
      <c r="V4100" s="50"/>
      <c r="W4100" s="8"/>
      <c r="X4100" s="8"/>
      <c r="Y4100" s="8"/>
      <c r="Z4100" s="8"/>
      <c r="AA4100" s="8"/>
      <c r="AB4100" s="8"/>
      <c r="AC4100" s="8"/>
      <c r="AD4100" s="8"/>
      <c r="AE4100" s="8"/>
      <c r="AF4100" s="8"/>
      <c r="AG4100" s="8"/>
      <c r="AH4100" s="8"/>
      <c r="AI4100" s="8"/>
      <c r="AJ4100" s="8"/>
      <c r="AK4100" s="8"/>
    </row>
    <row r="4101" spans="1:37" ht="18">
      <c r="A4101" s="46"/>
      <c r="B4101" s="47"/>
      <c r="C4101" s="48"/>
      <c r="D4101" s="48"/>
      <c r="E4101" s="49"/>
      <c r="F4101" s="49"/>
      <c r="G4101" s="49"/>
      <c r="H4101" s="49"/>
      <c r="I4101" s="50"/>
      <c r="J4101" s="49"/>
      <c r="K4101" s="49"/>
      <c r="L4101" s="49"/>
      <c r="M4101" s="49"/>
      <c r="N4101" s="49"/>
      <c r="O4101" s="51"/>
      <c r="P4101" s="8"/>
      <c r="Q4101" s="49"/>
      <c r="R4101" s="49"/>
      <c r="S4101" s="52"/>
      <c r="T4101" s="53"/>
      <c r="U4101" s="53"/>
      <c r="V4101" s="50"/>
      <c r="W4101" s="8"/>
      <c r="X4101" s="8"/>
      <c r="Y4101" s="8"/>
      <c r="Z4101" s="8"/>
      <c r="AA4101" s="8"/>
      <c r="AB4101" s="8"/>
      <c r="AC4101" s="8"/>
      <c r="AD4101" s="8"/>
      <c r="AE4101" s="8"/>
      <c r="AF4101" s="8"/>
      <c r="AG4101" s="8"/>
      <c r="AH4101" s="8"/>
      <c r="AI4101" s="8"/>
      <c r="AJ4101" s="8"/>
      <c r="AK4101" s="8"/>
    </row>
    <row r="4102" spans="1:37" ht="18">
      <c r="A4102" s="46"/>
      <c r="B4102" s="47"/>
      <c r="C4102" s="48"/>
      <c r="D4102" s="48"/>
      <c r="E4102" s="49"/>
      <c r="F4102" s="49"/>
      <c r="G4102" s="49"/>
      <c r="H4102" s="49"/>
      <c r="I4102" s="50"/>
      <c r="J4102" s="49"/>
      <c r="K4102" s="49"/>
      <c r="L4102" s="49"/>
      <c r="M4102" s="49"/>
      <c r="N4102" s="49"/>
      <c r="O4102" s="51"/>
      <c r="P4102" s="8"/>
      <c r="Q4102" s="49"/>
      <c r="R4102" s="49"/>
      <c r="S4102" s="52"/>
      <c r="T4102" s="53"/>
      <c r="U4102" s="53"/>
      <c r="V4102" s="50"/>
      <c r="W4102" s="8"/>
      <c r="X4102" s="8"/>
      <c r="Y4102" s="8"/>
      <c r="Z4102" s="8"/>
      <c r="AA4102" s="8"/>
      <c r="AB4102" s="8"/>
      <c r="AC4102" s="8"/>
      <c r="AD4102" s="8"/>
      <c r="AE4102" s="8"/>
      <c r="AF4102" s="8"/>
      <c r="AG4102" s="8"/>
      <c r="AH4102" s="8"/>
      <c r="AI4102" s="8"/>
      <c r="AJ4102" s="8"/>
      <c r="AK4102" s="8"/>
    </row>
    <row r="4103" spans="1:37" ht="18">
      <c r="A4103" s="46"/>
      <c r="B4103" s="47"/>
      <c r="C4103" s="48"/>
      <c r="D4103" s="48"/>
      <c r="E4103" s="49"/>
      <c r="F4103" s="49"/>
      <c r="G4103" s="49"/>
      <c r="H4103" s="49"/>
      <c r="I4103" s="50"/>
      <c r="J4103" s="49"/>
      <c r="K4103" s="49"/>
      <c r="L4103" s="49"/>
      <c r="M4103" s="49"/>
      <c r="N4103" s="49"/>
      <c r="O4103" s="51"/>
      <c r="P4103" s="8"/>
      <c r="Q4103" s="49"/>
      <c r="R4103" s="49"/>
      <c r="S4103" s="52"/>
      <c r="T4103" s="53"/>
      <c r="U4103" s="53"/>
      <c r="V4103" s="50"/>
      <c r="W4103" s="8"/>
      <c r="X4103" s="8"/>
      <c r="Y4103" s="8"/>
      <c r="Z4103" s="8"/>
      <c r="AA4103" s="8"/>
      <c r="AB4103" s="8"/>
      <c r="AC4103" s="8"/>
      <c r="AD4103" s="8"/>
      <c r="AE4103" s="8"/>
      <c r="AF4103" s="8"/>
      <c r="AG4103" s="8"/>
      <c r="AH4103" s="8"/>
      <c r="AI4103" s="8"/>
      <c r="AJ4103" s="8"/>
      <c r="AK4103" s="8"/>
    </row>
    <row r="4104" spans="1:37" ht="18">
      <c r="A4104" s="46"/>
      <c r="B4104" s="47"/>
      <c r="C4104" s="48"/>
      <c r="D4104" s="48"/>
      <c r="E4104" s="49"/>
      <c r="F4104" s="49"/>
      <c r="G4104" s="49"/>
      <c r="H4104" s="49"/>
      <c r="I4104" s="50"/>
      <c r="J4104" s="49"/>
      <c r="K4104" s="49"/>
      <c r="L4104" s="49"/>
      <c r="M4104" s="49"/>
      <c r="N4104" s="49"/>
      <c r="O4104" s="51"/>
      <c r="P4104" s="8"/>
      <c r="Q4104" s="49"/>
      <c r="R4104" s="49"/>
      <c r="S4104" s="52"/>
      <c r="T4104" s="53"/>
      <c r="U4104" s="53"/>
      <c r="V4104" s="50"/>
      <c r="W4104" s="8"/>
      <c r="X4104" s="8"/>
      <c r="Y4104" s="8"/>
      <c r="Z4104" s="8"/>
      <c r="AA4104" s="8"/>
      <c r="AB4104" s="8"/>
      <c r="AC4104" s="8"/>
      <c r="AD4104" s="8"/>
      <c r="AE4104" s="8"/>
      <c r="AF4104" s="8"/>
      <c r="AG4104" s="8"/>
      <c r="AH4104" s="8"/>
      <c r="AI4104" s="8"/>
      <c r="AJ4104" s="8"/>
      <c r="AK4104" s="8"/>
    </row>
    <row r="4105" spans="1:37" ht="18">
      <c r="A4105" s="46"/>
      <c r="B4105" s="47"/>
      <c r="C4105" s="48"/>
      <c r="D4105" s="48"/>
      <c r="E4105" s="49"/>
      <c r="F4105" s="49"/>
      <c r="G4105" s="49"/>
      <c r="H4105" s="49"/>
      <c r="I4105" s="50"/>
      <c r="J4105" s="49"/>
      <c r="K4105" s="49"/>
      <c r="L4105" s="49"/>
      <c r="M4105" s="49"/>
      <c r="N4105" s="49"/>
      <c r="O4105" s="51"/>
      <c r="P4105" s="8"/>
      <c r="Q4105" s="49"/>
      <c r="R4105" s="49"/>
      <c r="S4105" s="52"/>
      <c r="T4105" s="53"/>
      <c r="U4105" s="53"/>
      <c r="V4105" s="50"/>
      <c r="W4105" s="8"/>
      <c r="X4105" s="8"/>
      <c r="Y4105" s="8"/>
      <c r="Z4105" s="8"/>
      <c r="AA4105" s="8"/>
      <c r="AB4105" s="8"/>
      <c r="AC4105" s="8"/>
      <c r="AD4105" s="8"/>
      <c r="AE4105" s="8"/>
      <c r="AF4105" s="8"/>
      <c r="AG4105" s="8"/>
      <c r="AH4105" s="8"/>
      <c r="AI4105" s="8"/>
      <c r="AJ4105" s="8"/>
      <c r="AK4105" s="8"/>
    </row>
    <row r="4106" spans="1:37" ht="18">
      <c r="A4106" s="46"/>
      <c r="B4106" s="47"/>
      <c r="C4106" s="48"/>
      <c r="D4106" s="48"/>
      <c r="E4106" s="49"/>
      <c r="F4106" s="49"/>
      <c r="G4106" s="49"/>
      <c r="H4106" s="49"/>
      <c r="I4106" s="50"/>
      <c r="J4106" s="49"/>
      <c r="K4106" s="49"/>
      <c r="L4106" s="49"/>
      <c r="M4106" s="49"/>
      <c r="N4106" s="49"/>
      <c r="O4106" s="51"/>
      <c r="P4106" s="8"/>
      <c r="Q4106" s="49"/>
      <c r="R4106" s="49"/>
      <c r="S4106" s="52"/>
      <c r="T4106" s="53"/>
      <c r="U4106" s="53"/>
      <c r="V4106" s="50"/>
      <c r="W4106" s="8"/>
      <c r="X4106" s="8"/>
      <c r="Y4106" s="8"/>
      <c r="Z4106" s="8"/>
      <c r="AA4106" s="8"/>
      <c r="AB4106" s="8"/>
      <c r="AC4106" s="8"/>
      <c r="AD4106" s="8"/>
      <c r="AE4106" s="8"/>
      <c r="AF4106" s="8"/>
      <c r="AG4106" s="8"/>
      <c r="AH4106" s="8"/>
      <c r="AI4106" s="8"/>
      <c r="AJ4106" s="8"/>
      <c r="AK4106" s="8"/>
    </row>
    <row r="4107" spans="1:37" ht="18">
      <c r="A4107" s="46"/>
      <c r="B4107" s="47"/>
      <c r="C4107" s="48"/>
      <c r="D4107" s="48"/>
      <c r="E4107" s="49"/>
      <c r="F4107" s="49"/>
      <c r="G4107" s="49"/>
      <c r="H4107" s="49"/>
      <c r="I4107" s="50"/>
      <c r="J4107" s="49"/>
      <c r="K4107" s="49"/>
      <c r="L4107" s="49"/>
      <c r="M4107" s="49"/>
      <c r="N4107" s="49"/>
      <c r="O4107" s="51"/>
      <c r="P4107" s="8"/>
      <c r="Q4107" s="49"/>
      <c r="R4107" s="49"/>
      <c r="S4107" s="52"/>
      <c r="T4107" s="53"/>
      <c r="U4107" s="53"/>
      <c r="V4107" s="50"/>
      <c r="W4107" s="8"/>
      <c r="X4107" s="8"/>
      <c r="Y4107" s="8"/>
      <c r="Z4107" s="8"/>
      <c r="AA4107" s="8"/>
      <c r="AB4107" s="8"/>
      <c r="AC4107" s="8"/>
      <c r="AD4107" s="8"/>
      <c r="AE4107" s="8"/>
      <c r="AF4107" s="8"/>
      <c r="AG4107" s="8"/>
      <c r="AH4107" s="8"/>
      <c r="AI4107" s="8"/>
      <c r="AJ4107" s="8"/>
      <c r="AK4107" s="8"/>
    </row>
    <row r="4108" spans="1:37" ht="18">
      <c r="A4108" s="46"/>
      <c r="B4108" s="47"/>
      <c r="C4108" s="48"/>
      <c r="D4108" s="48"/>
      <c r="E4108" s="49"/>
      <c r="F4108" s="49"/>
      <c r="G4108" s="49"/>
      <c r="H4108" s="49"/>
      <c r="I4108" s="50"/>
      <c r="J4108" s="49"/>
      <c r="K4108" s="49"/>
      <c r="L4108" s="49"/>
      <c r="M4108" s="49"/>
      <c r="N4108" s="49"/>
      <c r="O4108" s="51"/>
      <c r="P4108" s="8"/>
      <c r="Q4108" s="49"/>
      <c r="R4108" s="49"/>
      <c r="S4108" s="52"/>
      <c r="T4108" s="53"/>
      <c r="U4108" s="53"/>
      <c r="V4108" s="50"/>
      <c r="W4108" s="8"/>
      <c r="X4108" s="8"/>
      <c r="Y4108" s="8"/>
      <c r="Z4108" s="8"/>
      <c r="AA4108" s="8"/>
      <c r="AB4108" s="8"/>
      <c r="AC4108" s="8"/>
      <c r="AD4108" s="8"/>
      <c r="AE4108" s="8"/>
      <c r="AF4108" s="8"/>
      <c r="AG4108" s="8"/>
      <c r="AH4108" s="8"/>
      <c r="AI4108" s="8"/>
      <c r="AJ4108" s="8"/>
      <c r="AK4108" s="8"/>
    </row>
    <row r="4109" spans="1:37" ht="18">
      <c r="A4109" s="46"/>
      <c r="B4109" s="47"/>
      <c r="C4109" s="48"/>
      <c r="D4109" s="48"/>
      <c r="E4109" s="49"/>
      <c r="F4109" s="49"/>
      <c r="G4109" s="49"/>
      <c r="H4109" s="49"/>
      <c r="I4109" s="50"/>
      <c r="J4109" s="49"/>
      <c r="K4109" s="49"/>
      <c r="L4109" s="49"/>
      <c r="M4109" s="49"/>
      <c r="N4109" s="49"/>
      <c r="O4109" s="51"/>
      <c r="P4109" s="8"/>
      <c r="Q4109" s="49"/>
      <c r="R4109" s="49"/>
      <c r="S4109" s="52"/>
      <c r="T4109" s="53"/>
      <c r="U4109" s="53"/>
      <c r="V4109" s="50"/>
      <c r="W4109" s="8"/>
      <c r="X4109" s="8"/>
      <c r="Y4109" s="8"/>
      <c r="Z4109" s="8"/>
      <c r="AA4109" s="8"/>
      <c r="AB4109" s="8"/>
      <c r="AC4109" s="8"/>
      <c r="AD4109" s="8"/>
      <c r="AE4109" s="8"/>
      <c r="AF4109" s="8"/>
      <c r="AG4109" s="8"/>
      <c r="AH4109" s="8"/>
      <c r="AI4109" s="8"/>
      <c r="AJ4109" s="8"/>
      <c r="AK4109" s="8"/>
    </row>
    <row r="4110" spans="1:37" ht="18">
      <c r="A4110" s="46"/>
      <c r="B4110" s="47"/>
      <c r="C4110" s="48"/>
      <c r="D4110" s="48"/>
      <c r="E4110" s="49"/>
      <c r="F4110" s="49"/>
      <c r="G4110" s="49"/>
      <c r="H4110" s="49"/>
      <c r="I4110" s="50"/>
      <c r="J4110" s="49"/>
      <c r="K4110" s="49"/>
      <c r="L4110" s="49"/>
      <c r="M4110" s="49"/>
      <c r="N4110" s="49"/>
      <c r="O4110" s="51"/>
      <c r="P4110" s="8"/>
      <c r="Q4110" s="49"/>
      <c r="R4110" s="49"/>
      <c r="S4110" s="52"/>
      <c r="T4110" s="53"/>
      <c r="U4110" s="53"/>
      <c r="V4110" s="50"/>
      <c r="W4110" s="8"/>
      <c r="X4110" s="8"/>
      <c r="Y4110" s="8"/>
      <c r="Z4110" s="8"/>
      <c r="AA4110" s="8"/>
      <c r="AB4110" s="8"/>
      <c r="AC4110" s="8"/>
      <c r="AD4110" s="8"/>
      <c r="AE4110" s="8"/>
      <c r="AF4110" s="8"/>
      <c r="AG4110" s="8"/>
      <c r="AH4110" s="8"/>
      <c r="AI4110" s="8"/>
      <c r="AJ4110" s="8"/>
      <c r="AK4110" s="8"/>
    </row>
    <row r="4111" spans="1:37" ht="18">
      <c r="A4111" s="46"/>
      <c r="B4111" s="47"/>
      <c r="C4111" s="48"/>
      <c r="D4111" s="48"/>
      <c r="E4111" s="49"/>
      <c r="F4111" s="49"/>
      <c r="G4111" s="49"/>
      <c r="H4111" s="49"/>
      <c r="I4111" s="50"/>
      <c r="J4111" s="49"/>
      <c r="K4111" s="49"/>
      <c r="L4111" s="49"/>
      <c r="M4111" s="49"/>
      <c r="N4111" s="49"/>
      <c r="O4111" s="51"/>
      <c r="P4111" s="8"/>
      <c r="Q4111" s="49"/>
      <c r="R4111" s="49"/>
      <c r="S4111" s="52"/>
      <c r="T4111" s="53"/>
      <c r="U4111" s="53"/>
      <c r="V4111" s="50"/>
      <c r="W4111" s="8"/>
      <c r="X4111" s="8"/>
      <c r="Y4111" s="8"/>
      <c r="Z4111" s="8"/>
      <c r="AA4111" s="8"/>
      <c r="AB4111" s="8"/>
      <c r="AC4111" s="8"/>
      <c r="AD4111" s="8"/>
      <c r="AE4111" s="8"/>
      <c r="AF4111" s="8"/>
      <c r="AG4111" s="8"/>
      <c r="AH4111" s="8"/>
      <c r="AI4111" s="8"/>
      <c r="AJ4111" s="8"/>
      <c r="AK4111" s="8"/>
    </row>
    <row r="4112" spans="1:37" ht="18">
      <c r="A4112" s="46"/>
      <c r="B4112" s="47"/>
      <c r="C4112" s="48"/>
      <c r="D4112" s="48"/>
      <c r="E4112" s="49"/>
      <c r="F4112" s="49"/>
      <c r="G4112" s="49"/>
      <c r="H4112" s="49"/>
      <c r="I4112" s="50"/>
      <c r="J4112" s="49"/>
      <c r="K4112" s="49"/>
      <c r="L4112" s="49"/>
      <c r="M4112" s="49"/>
      <c r="N4112" s="49"/>
      <c r="O4112" s="51"/>
      <c r="P4112" s="8"/>
      <c r="Q4112" s="49"/>
      <c r="R4112" s="49"/>
      <c r="S4112" s="52"/>
      <c r="T4112" s="53"/>
      <c r="U4112" s="53"/>
      <c r="V4112" s="50"/>
      <c r="W4112" s="8"/>
      <c r="X4112" s="8"/>
      <c r="Y4112" s="8"/>
      <c r="Z4112" s="8"/>
      <c r="AA4112" s="8"/>
      <c r="AB4112" s="8"/>
      <c r="AC4112" s="8"/>
      <c r="AD4112" s="8"/>
      <c r="AE4112" s="8"/>
      <c r="AF4112" s="8"/>
      <c r="AG4112" s="8"/>
      <c r="AH4112" s="8"/>
      <c r="AI4112" s="8"/>
      <c r="AJ4112" s="8"/>
      <c r="AK4112" s="8"/>
    </row>
    <row r="4113" spans="1:37" ht="18">
      <c r="A4113" s="46"/>
      <c r="B4113" s="47"/>
      <c r="C4113" s="48"/>
      <c r="D4113" s="48"/>
      <c r="E4113" s="49"/>
      <c r="F4113" s="49"/>
      <c r="G4113" s="49"/>
      <c r="H4113" s="49"/>
      <c r="I4113" s="50"/>
      <c r="J4113" s="49"/>
      <c r="K4113" s="49"/>
      <c r="L4113" s="49"/>
      <c r="M4113" s="49"/>
      <c r="N4113" s="49"/>
      <c r="O4113" s="51"/>
      <c r="P4113" s="8"/>
      <c r="Q4113" s="49"/>
      <c r="R4113" s="49"/>
      <c r="S4113" s="52"/>
      <c r="T4113" s="53"/>
      <c r="U4113" s="53"/>
      <c r="V4113" s="50"/>
      <c r="W4113" s="8"/>
      <c r="X4113" s="8"/>
      <c r="Y4113" s="8"/>
      <c r="Z4113" s="8"/>
      <c r="AA4113" s="8"/>
      <c r="AB4113" s="8"/>
      <c r="AC4113" s="8"/>
      <c r="AD4113" s="8"/>
      <c r="AE4113" s="8"/>
      <c r="AF4113" s="8"/>
      <c r="AG4113" s="8"/>
      <c r="AH4113" s="8"/>
      <c r="AI4113" s="8"/>
      <c r="AJ4113" s="8"/>
      <c r="AK4113" s="8"/>
    </row>
    <row r="4114" spans="1:37" ht="18">
      <c r="A4114" s="46"/>
      <c r="B4114" s="47"/>
      <c r="C4114" s="48"/>
      <c r="D4114" s="48"/>
      <c r="E4114" s="49"/>
      <c r="F4114" s="49"/>
      <c r="G4114" s="49"/>
      <c r="H4114" s="49"/>
      <c r="I4114" s="50"/>
      <c r="J4114" s="49"/>
      <c r="K4114" s="49"/>
      <c r="L4114" s="49"/>
      <c r="M4114" s="49"/>
      <c r="N4114" s="49"/>
      <c r="O4114" s="51"/>
      <c r="P4114" s="8"/>
      <c r="Q4114" s="49"/>
      <c r="R4114" s="49"/>
      <c r="S4114" s="52"/>
      <c r="T4114" s="53"/>
      <c r="U4114" s="53"/>
      <c r="V4114" s="50"/>
      <c r="W4114" s="8"/>
      <c r="X4114" s="8"/>
      <c r="Y4114" s="8"/>
      <c r="Z4114" s="8"/>
      <c r="AA4114" s="8"/>
      <c r="AB4114" s="8"/>
      <c r="AC4114" s="8"/>
      <c r="AD4114" s="8"/>
      <c r="AE4114" s="8"/>
      <c r="AF4114" s="8"/>
      <c r="AG4114" s="8"/>
      <c r="AH4114" s="8"/>
      <c r="AI4114" s="8"/>
      <c r="AJ4114" s="8"/>
      <c r="AK4114" s="8"/>
    </row>
    <row r="4115" spans="1:37" ht="18">
      <c r="A4115" s="46"/>
      <c r="B4115" s="47"/>
      <c r="C4115" s="48"/>
      <c r="D4115" s="48"/>
      <c r="E4115" s="49"/>
      <c r="F4115" s="49"/>
      <c r="G4115" s="49"/>
      <c r="H4115" s="49"/>
      <c r="I4115" s="50"/>
      <c r="J4115" s="49"/>
      <c r="K4115" s="49"/>
      <c r="L4115" s="49"/>
      <c r="M4115" s="49"/>
      <c r="N4115" s="49"/>
      <c r="O4115" s="51"/>
      <c r="P4115" s="8"/>
      <c r="Q4115" s="49"/>
      <c r="R4115" s="49"/>
      <c r="S4115" s="52"/>
      <c r="T4115" s="53"/>
      <c r="U4115" s="53"/>
      <c r="V4115" s="50"/>
      <c r="W4115" s="8"/>
      <c r="X4115" s="8"/>
      <c r="Y4115" s="8"/>
      <c r="Z4115" s="8"/>
      <c r="AA4115" s="8"/>
      <c r="AB4115" s="8"/>
      <c r="AC4115" s="8"/>
      <c r="AD4115" s="8"/>
      <c r="AE4115" s="8"/>
      <c r="AF4115" s="8"/>
      <c r="AG4115" s="8"/>
      <c r="AH4115" s="8"/>
      <c r="AI4115" s="8"/>
      <c r="AJ4115" s="8"/>
      <c r="AK4115" s="8"/>
    </row>
    <row r="4116" spans="1:37" ht="18">
      <c r="A4116" s="46"/>
      <c r="B4116" s="47"/>
      <c r="C4116" s="48"/>
      <c r="D4116" s="48"/>
      <c r="E4116" s="49"/>
      <c r="F4116" s="49"/>
      <c r="G4116" s="49"/>
      <c r="H4116" s="49"/>
      <c r="I4116" s="50"/>
      <c r="J4116" s="49"/>
      <c r="K4116" s="49"/>
      <c r="L4116" s="49"/>
      <c r="M4116" s="49"/>
      <c r="N4116" s="49"/>
      <c r="O4116" s="51"/>
      <c r="P4116" s="8"/>
      <c r="Q4116" s="49"/>
      <c r="R4116" s="49"/>
      <c r="S4116" s="52"/>
      <c r="T4116" s="53"/>
      <c r="U4116" s="53"/>
      <c r="V4116" s="50"/>
      <c r="W4116" s="8"/>
      <c r="X4116" s="8"/>
      <c r="Y4116" s="8"/>
      <c r="Z4116" s="8"/>
      <c r="AA4116" s="8"/>
      <c r="AB4116" s="8"/>
      <c r="AC4116" s="8"/>
      <c r="AD4116" s="8"/>
      <c r="AE4116" s="8"/>
      <c r="AF4116" s="8"/>
      <c r="AG4116" s="8"/>
      <c r="AH4116" s="8"/>
      <c r="AI4116" s="8"/>
      <c r="AJ4116" s="8"/>
      <c r="AK4116" s="8"/>
    </row>
    <row r="4117" spans="1:37" ht="18">
      <c r="A4117" s="46"/>
      <c r="B4117" s="47"/>
      <c r="C4117" s="48"/>
      <c r="D4117" s="48"/>
      <c r="E4117" s="49"/>
      <c r="F4117" s="49"/>
      <c r="G4117" s="49"/>
      <c r="H4117" s="49"/>
      <c r="I4117" s="50"/>
      <c r="J4117" s="49"/>
      <c r="K4117" s="49"/>
      <c r="L4117" s="49"/>
      <c r="M4117" s="49"/>
      <c r="N4117" s="49"/>
      <c r="O4117" s="51"/>
      <c r="P4117" s="8"/>
      <c r="Q4117" s="49"/>
      <c r="R4117" s="49"/>
      <c r="S4117" s="52"/>
      <c r="T4117" s="53"/>
      <c r="U4117" s="53"/>
      <c r="V4117" s="50"/>
      <c r="W4117" s="8"/>
      <c r="X4117" s="8"/>
      <c r="Y4117" s="8"/>
      <c r="Z4117" s="8"/>
      <c r="AA4117" s="8"/>
      <c r="AB4117" s="8"/>
      <c r="AC4117" s="8"/>
      <c r="AD4117" s="8"/>
      <c r="AE4117" s="8"/>
      <c r="AF4117" s="8"/>
      <c r="AG4117" s="8"/>
      <c r="AH4117" s="8"/>
      <c r="AI4117" s="8"/>
      <c r="AJ4117" s="8"/>
      <c r="AK4117" s="8"/>
    </row>
    <row r="4118" spans="1:37" ht="18">
      <c r="A4118" s="46"/>
      <c r="B4118" s="47"/>
      <c r="C4118" s="48"/>
      <c r="D4118" s="48"/>
      <c r="E4118" s="49"/>
      <c r="F4118" s="49"/>
      <c r="G4118" s="49"/>
      <c r="H4118" s="49"/>
      <c r="I4118" s="50"/>
      <c r="J4118" s="49"/>
      <c r="K4118" s="49"/>
      <c r="L4118" s="49"/>
      <c r="M4118" s="49"/>
      <c r="N4118" s="49"/>
      <c r="O4118" s="51"/>
      <c r="P4118" s="8"/>
      <c r="Q4118" s="49"/>
      <c r="R4118" s="49"/>
      <c r="S4118" s="52"/>
      <c r="T4118" s="53"/>
      <c r="U4118" s="53"/>
      <c r="V4118" s="50"/>
      <c r="W4118" s="8"/>
      <c r="X4118" s="8"/>
      <c r="Y4118" s="8"/>
      <c r="Z4118" s="8"/>
      <c r="AA4118" s="8"/>
      <c r="AB4118" s="8"/>
      <c r="AC4118" s="8"/>
      <c r="AD4118" s="8"/>
      <c r="AE4118" s="8"/>
      <c r="AF4118" s="8"/>
      <c r="AG4118" s="8"/>
      <c r="AH4118" s="8"/>
      <c r="AI4118" s="8"/>
      <c r="AJ4118" s="8"/>
      <c r="AK4118" s="8"/>
    </row>
    <row r="4119" spans="1:37" ht="18">
      <c r="A4119" s="46"/>
      <c r="B4119" s="47"/>
      <c r="C4119" s="48"/>
      <c r="D4119" s="48"/>
      <c r="E4119" s="49"/>
      <c r="F4119" s="49"/>
      <c r="G4119" s="49"/>
      <c r="H4119" s="49"/>
      <c r="I4119" s="50"/>
      <c r="J4119" s="49"/>
      <c r="K4119" s="49"/>
      <c r="L4119" s="49"/>
      <c r="M4119" s="49"/>
      <c r="N4119" s="49"/>
      <c r="O4119" s="51"/>
      <c r="P4119" s="8"/>
      <c r="Q4119" s="49"/>
      <c r="R4119" s="49"/>
      <c r="S4119" s="52"/>
      <c r="T4119" s="53"/>
      <c r="U4119" s="53"/>
      <c r="V4119" s="50"/>
      <c r="W4119" s="8"/>
      <c r="X4119" s="8"/>
      <c r="Y4119" s="8"/>
      <c r="Z4119" s="8"/>
      <c r="AA4119" s="8"/>
      <c r="AB4119" s="8"/>
      <c r="AC4119" s="8"/>
      <c r="AD4119" s="8"/>
      <c r="AE4119" s="8"/>
      <c r="AF4119" s="8"/>
      <c r="AG4119" s="8"/>
      <c r="AH4119" s="8"/>
      <c r="AI4119" s="8"/>
      <c r="AJ4119" s="8"/>
      <c r="AK4119" s="8"/>
    </row>
    <row r="4120" spans="1:37" ht="18">
      <c r="A4120" s="46"/>
      <c r="B4120" s="47"/>
      <c r="C4120" s="48"/>
      <c r="D4120" s="48"/>
      <c r="E4120" s="49"/>
      <c r="F4120" s="49"/>
      <c r="G4120" s="49"/>
      <c r="H4120" s="49"/>
      <c r="I4120" s="50"/>
      <c r="J4120" s="49"/>
      <c r="K4120" s="49"/>
      <c r="L4120" s="49"/>
      <c r="M4120" s="49"/>
      <c r="N4120" s="49"/>
      <c r="O4120" s="51"/>
      <c r="P4120" s="8"/>
      <c r="Q4120" s="49"/>
      <c r="R4120" s="49"/>
      <c r="S4120" s="52"/>
      <c r="T4120" s="53"/>
      <c r="U4120" s="53"/>
      <c r="V4120" s="50"/>
      <c r="W4120" s="8"/>
      <c r="X4120" s="8"/>
      <c r="Y4120" s="8"/>
      <c r="Z4120" s="8"/>
      <c r="AA4120" s="8"/>
      <c r="AB4120" s="8"/>
      <c r="AC4120" s="8"/>
      <c r="AD4120" s="8"/>
      <c r="AE4120" s="8"/>
      <c r="AF4120" s="8"/>
      <c r="AG4120" s="8"/>
      <c r="AH4120" s="8"/>
      <c r="AI4120" s="8"/>
      <c r="AJ4120" s="8"/>
      <c r="AK4120" s="8"/>
    </row>
    <row r="4121" spans="1:37" ht="18">
      <c r="A4121" s="46"/>
      <c r="B4121" s="47"/>
      <c r="C4121" s="48"/>
      <c r="D4121" s="48"/>
      <c r="E4121" s="49"/>
      <c r="F4121" s="49"/>
      <c r="G4121" s="49"/>
      <c r="H4121" s="49"/>
      <c r="I4121" s="50"/>
      <c r="J4121" s="49"/>
      <c r="K4121" s="49"/>
      <c r="L4121" s="49"/>
      <c r="M4121" s="49"/>
      <c r="N4121" s="49"/>
      <c r="O4121" s="51"/>
      <c r="P4121" s="8"/>
      <c r="Q4121" s="49"/>
      <c r="R4121" s="49"/>
      <c r="S4121" s="52"/>
      <c r="T4121" s="53"/>
      <c r="U4121" s="53"/>
      <c r="V4121" s="50"/>
      <c r="W4121" s="8"/>
      <c r="X4121" s="8"/>
      <c r="Y4121" s="8"/>
      <c r="Z4121" s="8"/>
      <c r="AA4121" s="8"/>
      <c r="AB4121" s="8"/>
      <c r="AC4121" s="8"/>
      <c r="AD4121" s="8"/>
      <c r="AE4121" s="8"/>
      <c r="AF4121" s="8"/>
      <c r="AG4121" s="8"/>
      <c r="AH4121" s="8"/>
      <c r="AI4121" s="8"/>
      <c r="AJ4121" s="8"/>
      <c r="AK4121" s="8"/>
    </row>
    <row r="4122" spans="1:37" ht="18">
      <c r="A4122" s="46"/>
      <c r="B4122" s="47"/>
      <c r="C4122" s="48"/>
      <c r="D4122" s="48"/>
      <c r="E4122" s="49"/>
      <c r="F4122" s="49"/>
      <c r="G4122" s="49"/>
      <c r="H4122" s="49"/>
      <c r="I4122" s="50"/>
      <c r="J4122" s="49"/>
      <c r="K4122" s="49"/>
      <c r="L4122" s="49"/>
      <c r="M4122" s="49"/>
      <c r="N4122" s="49"/>
      <c r="O4122" s="51"/>
      <c r="P4122" s="8"/>
      <c r="Q4122" s="49"/>
      <c r="R4122" s="49"/>
      <c r="S4122" s="52"/>
      <c r="T4122" s="53"/>
      <c r="U4122" s="53"/>
      <c r="V4122" s="50"/>
      <c r="W4122" s="8"/>
      <c r="X4122" s="8"/>
      <c r="Y4122" s="8"/>
      <c r="Z4122" s="8"/>
      <c r="AA4122" s="8"/>
      <c r="AB4122" s="8"/>
      <c r="AC4122" s="8"/>
      <c r="AD4122" s="8"/>
      <c r="AE4122" s="8"/>
      <c r="AF4122" s="8"/>
      <c r="AG4122" s="8"/>
      <c r="AH4122" s="8"/>
      <c r="AI4122" s="8"/>
      <c r="AJ4122" s="8"/>
      <c r="AK4122" s="8"/>
    </row>
    <row r="4123" spans="1:37" ht="18">
      <c r="A4123" s="46"/>
      <c r="B4123" s="47"/>
      <c r="C4123" s="48"/>
      <c r="D4123" s="48"/>
      <c r="E4123" s="49"/>
      <c r="F4123" s="49"/>
      <c r="G4123" s="49"/>
      <c r="H4123" s="49"/>
      <c r="I4123" s="50"/>
      <c r="J4123" s="49"/>
      <c r="K4123" s="49"/>
      <c r="L4123" s="49"/>
      <c r="M4123" s="49"/>
      <c r="N4123" s="49"/>
      <c r="O4123" s="51"/>
      <c r="P4123" s="8"/>
      <c r="Q4123" s="49"/>
      <c r="R4123" s="49"/>
      <c r="S4123" s="52"/>
      <c r="T4123" s="53"/>
      <c r="U4123" s="53"/>
      <c r="V4123" s="50"/>
      <c r="W4123" s="8"/>
      <c r="X4123" s="8"/>
      <c r="Y4123" s="8"/>
      <c r="Z4123" s="8"/>
      <c r="AA4123" s="8"/>
      <c r="AB4123" s="8"/>
      <c r="AC4123" s="8"/>
      <c r="AD4123" s="8"/>
      <c r="AE4123" s="8"/>
      <c r="AF4123" s="8"/>
      <c r="AG4123" s="8"/>
      <c r="AH4123" s="8"/>
      <c r="AI4123" s="8"/>
      <c r="AJ4123" s="8"/>
      <c r="AK4123" s="8"/>
    </row>
    <row r="4124" spans="1:37" ht="18">
      <c r="A4124" s="46"/>
      <c r="B4124" s="47"/>
      <c r="C4124" s="48"/>
      <c r="D4124" s="48"/>
      <c r="E4124" s="49"/>
      <c r="F4124" s="49"/>
      <c r="G4124" s="49"/>
      <c r="H4124" s="49"/>
      <c r="I4124" s="50"/>
      <c r="J4124" s="49"/>
      <c r="K4124" s="49"/>
      <c r="L4124" s="49"/>
      <c r="M4124" s="49"/>
      <c r="N4124" s="49"/>
      <c r="O4124" s="51"/>
      <c r="P4124" s="8"/>
      <c r="Q4124" s="49"/>
      <c r="R4124" s="49"/>
      <c r="S4124" s="52"/>
      <c r="T4124" s="53"/>
      <c r="U4124" s="53"/>
      <c r="V4124" s="50"/>
      <c r="W4124" s="8"/>
      <c r="X4124" s="8"/>
      <c r="Y4124" s="8"/>
      <c r="Z4124" s="8"/>
      <c r="AA4124" s="8"/>
      <c r="AB4124" s="8"/>
      <c r="AC4124" s="8"/>
      <c r="AD4124" s="8"/>
      <c r="AE4124" s="8"/>
      <c r="AF4124" s="8"/>
      <c r="AG4124" s="8"/>
      <c r="AH4124" s="8"/>
      <c r="AI4124" s="8"/>
      <c r="AJ4124" s="8"/>
      <c r="AK4124" s="8"/>
    </row>
    <row r="4125" spans="1:37" ht="18">
      <c r="A4125" s="46"/>
      <c r="B4125" s="47"/>
      <c r="C4125" s="48"/>
      <c r="D4125" s="48"/>
      <c r="E4125" s="49"/>
      <c r="F4125" s="49"/>
      <c r="G4125" s="49"/>
      <c r="H4125" s="49"/>
      <c r="I4125" s="50"/>
      <c r="J4125" s="49"/>
      <c r="K4125" s="49"/>
      <c r="L4125" s="49"/>
      <c r="M4125" s="49"/>
      <c r="N4125" s="49"/>
      <c r="O4125" s="51"/>
      <c r="P4125" s="8"/>
      <c r="Q4125" s="49"/>
      <c r="R4125" s="49"/>
      <c r="S4125" s="52"/>
      <c r="T4125" s="53"/>
      <c r="U4125" s="53"/>
      <c r="V4125" s="50"/>
      <c r="W4125" s="8"/>
      <c r="X4125" s="8"/>
      <c r="Y4125" s="8"/>
      <c r="Z4125" s="8"/>
      <c r="AA4125" s="8"/>
      <c r="AB4125" s="8"/>
      <c r="AC4125" s="8"/>
      <c r="AD4125" s="8"/>
      <c r="AE4125" s="8"/>
      <c r="AF4125" s="8"/>
      <c r="AG4125" s="8"/>
      <c r="AH4125" s="8"/>
      <c r="AI4125" s="8"/>
      <c r="AJ4125" s="8"/>
      <c r="AK4125" s="8"/>
    </row>
    <row r="4126" spans="1:37" ht="18">
      <c r="A4126" s="46"/>
      <c r="B4126" s="47"/>
      <c r="C4126" s="48"/>
      <c r="D4126" s="48"/>
      <c r="E4126" s="49"/>
      <c r="F4126" s="49"/>
      <c r="G4126" s="49"/>
      <c r="H4126" s="49"/>
      <c r="I4126" s="50"/>
      <c r="J4126" s="49"/>
      <c r="K4126" s="49"/>
      <c r="L4126" s="49"/>
      <c r="M4126" s="49"/>
      <c r="N4126" s="49"/>
      <c r="O4126" s="51"/>
      <c r="P4126" s="8"/>
      <c r="Q4126" s="49"/>
      <c r="R4126" s="49"/>
      <c r="S4126" s="52"/>
      <c r="T4126" s="53"/>
      <c r="U4126" s="53"/>
      <c r="V4126" s="50"/>
      <c r="W4126" s="8"/>
      <c r="X4126" s="8"/>
      <c r="Y4126" s="8"/>
      <c r="Z4126" s="8"/>
      <c r="AA4126" s="8"/>
      <c r="AB4126" s="8"/>
      <c r="AC4126" s="8"/>
      <c r="AD4126" s="8"/>
      <c r="AE4126" s="8"/>
      <c r="AF4126" s="8"/>
      <c r="AG4126" s="8"/>
      <c r="AH4126" s="8"/>
      <c r="AI4126" s="8"/>
      <c r="AJ4126" s="8"/>
      <c r="AK4126" s="8"/>
    </row>
    <row r="4127" spans="1:37" ht="18">
      <c r="A4127" s="46"/>
      <c r="B4127" s="47"/>
      <c r="C4127" s="48"/>
      <c r="D4127" s="48"/>
      <c r="E4127" s="49"/>
      <c r="F4127" s="49"/>
      <c r="G4127" s="49"/>
      <c r="H4127" s="49"/>
      <c r="I4127" s="50"/>
      <c r="J4127" s="49"/>
      <c r="K4127" s="49"/>
      <c r="L4127" s="49"/>
      <c r="M4127" s="49"/>
      <c r="N4127" s="49"/>
      <c r="O4127" s="51"/>
      <c r="P4127" s="8"/>
      <c r="Q4127" s="49"/>
      <c r="R4127" s="49"/>
      <c r="S4127" s="52"/>
      <c r="T4127" s="53"/>
      <c r="U4127" s="53"/>
      <c r="V4127" s="50"/>
      <c r="W4127" s="8"/>
      <c r="X4127" s="8"/>
      <c r="Y4127" s="8"/>
      <c r="Z4127" s="8"/>
      <c r="AA4127" s="8"/>
      <c r="AB4127" s="8"/>
      <c r="AC4127" s="8"/>
      <c r="AD4127" s="8"/>
      <c r="AE4127" s="8"/>
      <c r="AF4127" s="8"/>
      <c r="AG4127" s="8"/>
      <c r="AH4127" s="8"/>
      <c r="AI4127" s="8"/>
      <c r="AJ4127" s="8"/>
      <c r="AK4127" s="8"/>
    </row>
    <row r="4128" spans="1:37" ht="18">
      <c r="A4128" s="46"/>
      <c r="B4128" s="47"/>
      <c r="C4128" s="48"/>
      <c r="D4128" s="48"/>
      <c r="E4128" s="49"/>
      <c r="F4128" s="49"/>
      <c r="G4128" s="49"/>
      <c r="H4128" s="49"/>
      <c r="I4128" s="50"/>
      <c r="J4128" s="49"/>
      <c r="K4128" s="49"/>
      <c r="L4128" s="49"/>
      <c r="M4128" s="49"/>
      <c r="N4128" s="49"/>
      <c r="O4128" s="51"/>
      <c r="P4128" s="8"/>
      <c r="Q4128" s="49"/>
      <c r="R4128" s="49"/>
      <c r="S4128" s="52"/>
      <c r="T4128" s="53"/>
      <c r="U4128" s="53"/>
      <c r="V4128" s="50"/>
      <c r="W4128" s="8"/>
      <c r="X4128" s="8"/>
      <c r="Y4128" s="8"/>
      <c r="Z4128" s="8"/>
      <c r="AA4128" s="8"/>
      <c r="AB4128" s="8"/>
      <c r="AC4128" s="8"/>
      <c r="AD4128" s="8"/>
      <c r="AE4128" s="8"/>
      <c r="AF4128" s="8"/>
      <c r="AG4128" s="8"/>
      <c r="AH4128" s="8"/>
      <c r="AI4128" s="8"/>
      <c r="AJ4128" s="8"/>
      <c r="AK4128" s="8"/>
    </row>
    <row r="4129" spans="1:37" ht="18">
      <c r="A4129" s="46"/>
      <c r="B4129" s="47"/>
      <c r="C4129" s="48"/>
      <c r="D4129" s="48"/>
      <c r="E4129" s="49"/>
      <c r="F4129" s="49"/>
      <c r="G4129" s="49"/>
      <c r="H4129" s="49"/>
      <c r="I4129" s="50"/>
      <c r="J4129" s="49"/>
      <c r="K4129" s="49"/>
      <c r="L4129" s="49"/>
      <c r="M4129" s="49"/>
      <c r="N4129" s="49"/>
      <c r="O4129" s="51"/>
      <c r="P4129" s="8"/>
      <c r="Q4129" s="49"/>
      <c r="R4129" s="49"/>
      <c r="S4129" s="52"/>
      <c r="T4129" s="53"/>
      <c r="U4129" s="53"/>
      <c r="V4129" s="50"/>
      <c r="W4129" s="8"/>
      <c r="X4129" s="8"/>
      <c r="Y4129" s="8"/>
      <c r="Z4129" s="8"/>
      <c r="AA4129" s="8"/>
      <c r="AB4129" s="8"/>
      <c r="AC4129" s="8"/>
      <c r="AD4129" s="8"/>
      <c r="AE4129" s="8"/>
      <c r="AF4129" s="8"/>
      <c r="AG4129" s="8"/>
      <c r="AH4129" s="8"/>
      <c r="AI4129" s="8"/>
      <c r="AJ4129" s="8"/>
      <c r="AK4129" s="8"/>
    </row>
    <row r="4130" spans="1:37" ht="18">
      <c r="A4130" s="46"/>
      <c r="B4130" s="47"/>
      <c r="C4130" s="48"/>
      <c r="D4130" s="48"/>
      <c r="E4130" s="49"/>
      <c r="F4130" s="49"/>
      <c r="G4130" s="49"/>
      <c r="H4130" s="49"/>
      <c r="I4130" s="50"/>
      <c r="J4130" s="49"/>
      <c r="K4130" s="49"/>
      <c r="L4130" s="49"/>
      <c r="M4130" s="49"/>
      <c r="N4130" s="49"/>
      <c r="O4130" s="51"/>
      <c r="P4130" s="8"/>
      <c r="Q4130" s="49"/>
      <c r="R4130" s="49"/>
      <c r="S4130" s="52"/>
      <c r="T4130" s="53"/>
      <c r="U4130" s="53"/>
      <c r="V4130" s="50"/>
      <c r="W4130" s="8"/>
      <c r="X4130" s="8"/>
      <c r="Y4130" s="8"/>
      <c r="Z4130" s="8"/>
      <c r="AA4130" s="8"/>
      <c r="AB4130" s="8"/>
      <c r="AC4130" s="8"/>
      <c r="AD4130" s="8"/>
      <c r="AE4130" s="8"/>
      <c r="AF4130" s="8"/>
      <c r="AG4130" s="8"/>
      <c r="AH4130" s="8"/>
      <c r="AI4130" s="8"/>
      <c r="AJ4130" s="8"/>
      <c r="AK4130" s="8"/>
    </row>
    <row r="4131" spans="1:37" ht="18">
      <c r="A4131" s="46"/>
      <c r="B4131" s="47"/>
      <c r="C4131" s="48"/>
      <c r="D4131" s="48"/>
      <c r="E4131" s="49"/>
      <c r="F4131" s="49"/>
      <c r="G4131" s="49"/>
      <c r="H4131" s="49"/>
      <c r="I4131" s="50"/>
      <c r="J4131" s="49"/>
      <c r="K4131" s="49"/>
      <c r="L4131" s="49"/>
      <c r="M4131" s="49"/>
      <c r="N4131" s="49"/>
      <c r="O4131" s="51"/>
      <c r="P4131" s="8"/>
      <c r="Q4131" s="49"/>
      <c r="R4131" s="49"/>
      <c r="S4131" s="52"/>
      <c r="T4131" s="53"/>
      <c r="U4131" s="53"/>
      <c r="V4131" s="50"/>
      <c r="W4131" s="8"/>
      <c r="X4131" s="8"/>
      <c r="Y4131" s="8"/>
      <c r="Z4131" s="8"/>
      <c r="AA4131" s="8"/>
      <c r="AB4131" s="8"/>
      <c r="AC4131" s="8"/>
      <c r="AD4131" s="8"/>
      <c r="AE4131" s="8"/>
      <c r="AF4131" s="8"/>
      <c r="AG4131" s="8"/>
      <c r="AH4131" s="8"/>
      <c r="AI4131" s="8"/>
      <c r="AJ4131" s="8"/>
      <c r="AK4131" s="8"/>
    </row>
    <row r="4132" spans="1:37" ht="18">
      <c r="A4132" s="46"/>
      <c r="B4132" s="47"/>
      <c r="C4132" s="48"/>
      <c r="D4132" s="48"/>
      <c r="E4132" s="49"/>
      <c r="F4132" s="49"/>
      <c r="G4132" s="49"/>
      <c r="H4132" s="49"/>
      <c r="I4132" s="50"/>
      <c r="J4132" s="49"/>
      <c r="K4132" s="49"/>
      <c r="L4132" s="49"/>
      <c r="M4132" s="49"/>
      <c r="N4132" s="49"/>
      <c r="O4132" s="51"/>
      <c r="P4132" s="8"/>
      <c r="Q4132" s="49"/>
      <c r="R4132" s="49"/>
      <c r="S4132" s="52"/>
      <c r="T4132" s="53"/>
      <c r="U4132" s="53"/>
      <c r="V4132" s="50"/>
      <c r="W4132" s="8"/>
      <c r="X4132" s="8"/>
      <c r="Y4132" s="8"/>
      <c r="Z4132" s="8"/>
      <c r="AA4132" s="8"/>
      <c r="AB4132" s="8"/>
      <c r="AC4132" s="8"/>
      <c r="AD4132" s="8"/>
      <c r="AE4132" s="8"/>
      <c r="AF4132" s="8"/>
      <c r="AG4132" s="8"/>
      <c r="AH4132" s="8"/>
      <c r="AI4132" s="8"/>
      <c r="AJ4132" s="8"/>
      <c r="AK4132" s="8"/>
    </row>
    <row r="4133" spans="1:37" ht="18">
      <c r="A4133" s="46"/>
      <c r="B4133" s="47"/>
      <c r="C4133" s="48"/>
      <c r="D4133" s="48"/>
      <c r="E4133" s="49"/>
      <c r="F4133" s="49"/>
      <c r="G4133" s="49"/>
      <c r="H4133" s="49"/>
      <c r="I4133" s="50"/>
      <c r="J4133" s="49"/>
      <c r="K4133" s="49"/>
      <c r="L4133" s="49"/>
      <c r="M4133" s="49"/>
      <c r="N4133" s="49"/>
      <c r="O4133" s="51"/>
      <c r="P4133" s="8"/>
      <c r="Q4133" s="49"/>
      <c r="R4133" s="49"/>
      <c r="S4133" s="52"/>
      <c r="T4133" s="53"/>
      <c r="U4133" s="53"/>
      <c r="V4133" s="50"/>
      <c r="W4133" s="8"/>
      <c r="X4133" s="8"/>
      <c r="Y4133" s="8"/>
      <c r="Z4133" s="8"/>
      <c r="AA4133" s="8"/>
      <c r="AB4133" s="8"/>
      <c r="AC4133" s="8"/>
      <c r="AD4133" s="8"/>
      <c r="AE4133" s="8"/>
      <c r="AF4133" s="8"/>
      <c r="AG4133" s="8"/>
      <c r="AH4133" s="8"/>
      <c r="AI4133" s="8"/>
      <c r="AJ4133" s="8"/>
      <c r="AK4133" s="8"/>
    </row>
    <row r="4134" spans="1:37" ht="18">
      <c r="A4134" s="46"/>
      <c r="B4134" s="47"/>
      <c r="C4134" s="48"/>
      <c r="D4134" s="48"/>
      <c r="E4134" s="49"/>
      <c r="F4134" s="49"/>
      <c r="G4134" s="49"/>
      <c r="H4134" s="49"/>
      <c r="I4134" s="50"/>
      <c r="J4134" s="49"/>
      <c r="K4134" s="49"/>
      <c r="L4134" s="49"/>
      <c r="M4134" s="49"/>
      <c r="N4134" s="49"/>
      <c r="O4134" s="51"/>
      <c r="P4134" s="8"/>
      <c r="Q4134" s="49"/>
      <c r="R4134" s="49"/>
      <c r="S4134" s="52"/>
      <c r="T4134" s="53"/>
      <c r="U4134" s="53"/>
      <c r="V4134" s="50"/>
      <c r="W4134" s="8"/>
      <c r="X4134" s="8"/>
      <c r="Y4134" s="8"/>
      <c r="Z4134" s="8"/>
      <c r="AA4134" s="8"/>
      <c r="AB4134" s="8"/>
      <c r="AC4134" s="8"/>
      <c r="AD4134" s="8"/>
      <c r="AE4134" s="8"/>
      <c r="AF4134" s="8"/>
      <c r="AG4134" s="8"/>
      <c r="AH4134" s="8"/>
      <c r="AI4134" s="8"/>
      <c r="AJ4134" s="8"/>
      <c r="AK4134" s="8"/>
    </row>
    <row r="4135" spans="1:37" ht="18">
      <c r="A4135" s="46"/>
      <c r="B4135" s="47"/>
      <c r="C4135" s="48"/>
      <c r="D4135" s="48"/>
      <c r="E4135" s="49"/>
      <c r="F4135" s="49"/>
      <c r="G4135" s="49"/>
      <c r="H4135" s="49"/>
      <c r="I4135" s="50"/>
      <c r="J4135" s="49"/>
      <c r="K4135" s="49"/>
      <c r="L4135" s="49"/>
      <c r="M4135" s="49"/>
      <c r="N4135" s="49"/>
      <c r="O4135" s="51"/>
      <c r="P4135" s="8"/>
      <c r="Q4135" s="49"/>
      <c r="R4135" s="49"/>
      <c r="S4135" s="52"/>
      <c r="T4135" s="53"/>
      <c r="U4135" s="53"/>
      <c r="V4135" s="50"/>
      <c r="W4135" s="8"/>
      <c r="X4135" s="8"/>
      <c r="Y4135" s="8"/>
      <c r="Z4135" s="8"/>
      <c r="AA4135" s="8"/>
      <c r="AB4135" s="8"/>
      <c r="AC4135" s="8"/>
      <c r="AD4135" s="8"/>
      <c r="AE4135" s="8"/>
      <c r="AF4135" s="8"/>
      <c r="AG4135" s="8"/>
      <c r="AH4135" s="8"/>
      <c r="AI4135" s="8"/>
      <c r="AJ4135" s="8"/>
      <c r="AK4135" s="8"/>
    </row>
    <row r="4136" spans="1:37" ht="18">
      <c r="A4136" s="46"/>
      <c r="B4136" s="47"/>
      <c r="C4136" s="48"/>
      <c r="D4136" s="48"/>
      <c r="E4136" s="49"/>
      <c r="F4136" s="49"/>
      <c r="G4136" s="49"/>
      <c r="H4136" s="49"/>
      <c r="I4136" s="50"/>
      <c r="J4136" s="49"/>
      <c r="K4136" s="49"/>
      <c r="L4136" s="49"/>
      <c r="M4136" s="49"/>
      <c r="N4136" s="49"/>
      <c r="O4136" s="51"/>
      <c r="P4136" s="8"/>
      <c r="Q4136" s="49"/>
      <c r="R4136" s="49"/>
      <c r="S4136" s="52"/>
      <c r="T4136" s="53"/>
      <c r="U4136" s="53"/>
      <c r="V4136" s="50"/>
      <c r="W4136" s="8"/>
      <c r="X4136" s="8"/>
      <c r="Y4136" s="8"/>
      <c r="Z4136" s="8"/>
      <c r="AA4136" s="8"/>
      <c r="AB4136" s="8"/>
      <c r="AC4136" s="8"/>
      <c r="AD4136" s="8"/>
      <c r="AE4136" s="8"/>
      <c r="AF4136" s="8"/>
      <c r="AG4136" s="8"/>
      <c r="AH4136" s="8"/>
      <c r="AI4136" s="8"/>
      <c r="AJ4136" s="8"/>
      <c r="AK4136" s="8"/>
    </row>
    <row r="4137" spans="1:37" ht="18">
      <c r="A4137" s="46"/>
      <c r="B4137" s="47"/>
      <c r="C4137" s="48"/>
      <c r="D4137" s="48"/>
      <c r="E4137" s="49"/>
      <c r="F4137" s="49"/>
      <c r="G4137" s="49"/>
      <c r="H4137" s="49"/>
      <c r="I4137" s="50"/>
      <c r="J4137" s="49"/>
      <c r="K4137" s="49"/>
      <c r="L4137" s="49"/>
      <c r="M4137" s="49"/>
      <c r="N4137" s="49"/>
      <c r="O4137" s="51"/>
      <c r="P4137" s="8"/>
      <c r="Q4137" s="49"/>
      <c r="R4137" s="49"/>
      <c r="S4137" s="52"/>
      <c r="T4137" s="53"/>
      <c r="U4137" s="53"/>
      <c r="V4137" s="50"/>
      <c r="W4137" s="8"/>
      <c r="X4137" s="8"/>
      <c r="Y4137" s="8"/>
      <c r="Z4137" s="8"/>
      <c r="AA4137" s="8"/>
      <c r="AB4137" s="8"/>
      <c r="AC4137" s="8"/>
      <c r="AD4137" s="8"/>
      <c r="AE4137" s="8"/>
      <c r="AF4137" s="8"/>
      <c r="AG4137" s="8"/>
      <c r="AH4137" s="8"/>
      <c r="AI4137" s="8"/>
      <c r="AJ4137" s="8"/>
      <c r="AK4137" s="8"/>
    </row>
    <row r="4138" spans="1:37" ht="18">
      <c r="A4138" s="46"/>
      <c r="B4138" s="47"/>
      <c r="C4138" s="48"/>
      <c r="D4138" s="48"/>
      <c r="E4138" s="49"/>
      <c r="F4138" s="49"/>
      <c r="G4138" s="49"/>
      <c r="H4138" s="49"/>
      <c r="I4138" s="50"/>
      <c r="J4138" s="49"/>
      <c r="K4138" s="49"/>
      <c r="L4138" s="49"/>
      <c r="M4138" s="49"/>
      <c r="N4138" s="49"/>
      <c r="O4138" s="51"/>
      <c r="P4138" s="8"/>
      <c r="Q4138" s="49"/>
      <c r="R4138" s="49"/>
      <c r="S4138" s="52"/>
      <c r="T4138" s="53"/>
      <c r="U4138" s="53"/>
      <c r="V4138" s="50"/>
      <c r="W4138" s="8"/>
      <c r="X4138" s="8"/>
      <c r="Y4138" s="8"/>
      <c r="Z4138" s="8"/>
      <c r="AA4138" s="8"/>
      <c r="AB4138" s="8"/>
      <c r="AC4138" s="8"/>
      <c r="AD4138" s="8"/>
      <c r="AE4138" s="8"/>
      <c r="AF4138" s="8"/>
      <c r="AG4138" s="8"/>
      <c r="AH4138" s="8"/>
      <c r="AI4138" s="8"/>
      <c r="AJ4138" s="8"/>
      <c r="AK4138" s="8"/>
    </row>
    <row r="4139" spans="1:37" ht="18">
      <c r="A4139" s="46"/>
      <c r="B4139" s="47"/>
      <c r="C4139" s="48"/>
      <c r="D4139" s="48"/>
      <c r="E4139" s="49"/>
      <c r="F4139" s="49"/>
      <c r="G4139" s="49"/>
      <c r="H4139" s="49"/>
      <c r="I4139" s="50"/>
      <c r="J4139" s="49"/>
      <c r="K4139" s="49"/>
      <c r="L4139" s="49"/>
      <c r="M4139" s="49"/>
      <c r="N4139" s="49"/>
      <c r="O4139" s="51"/>
      <c r="P4139" s="8"/>
      <c r="Q4139" s="49"/>
      <c r="R4139" s="49"/>
      <c r="S4139" s="52"/>
      <c r="T4139" s="53"/>
      <c r="U4139" s="53"/>
      <c r="V4139" s="50"/>
      <c r="W4139" s="8"/>
      <c r="X4139" s="8"/>
      <c r="Y4139" s="8"/>
      <c r="Z4139" s="8"/>
      <c r="AA4139" s="8"/>
      <c r="AB4139" s="8"/>
      <c r="AC4139" s="8"/>
      <c r="AD4139" s="8"/>
      <c r="AE4139" s="8"/>
      <c r="AF4139" s="8"/>
      <c r="AG4139" s="8"/>
      <c r="AH4139" s="8"/>
      <c r="AI4139" s="8"/>
      <c r="AJ4139" s="8"/>
      <c r="AK4139" s="8"/>
    </row>
    <row r="4140" spans="1:37" ht="18">
      <c r="A4140" s="46"/>
      <c r="B4140" s="47"/>
      <c r="C4140" s="48"/>
      <c r="D4140" s="48"/>
      <c r="E4140" s="49"/>
      <c r="F4140" s="49"/>
      <c r="G4140" s="49"/>
      <c r="H4140" s="49"/>
      <c r="I4140" s="50"/>
      <c r="J4140" s="49"/>
      <c r="K4140" s="49"/>
      <c r="L4140" s="49"/>
      <c r="M4140" s="49"/>
      <c r="N4140" s="49"/>
      <c r="O4140" s="51"/>
      <c r="P4140" s="8"/>
      <c r="Q4140" s="49"/>
      <c r="R4140" s="49"/>
      <c r="S4140" s="52"/>
      <c r="T4140" s="53"/>
      <c r="U4140" s="53"/>
      <c r="V4140" s="50"/>
      <c r="W4140" s="8"/>
      <c r="X4140" s="8"/>
      <c r="Y4140" s="8"/>
      <c r="Z4140" s="8"/>
      <c r="AA4140" s="8"/>
      <c r="AB4140" s="8"/>
      <c r="AC4140" s="8"/>
      <c r="AD4140" s="8"/>
      <c r="AE4140" s="8"/>
      <c r="AF4140" s="8"/>
      <c r="AG4140" s="8"/>
      <c r="AH4140" s="8"/>
      <c r="AI4140" s="8"/>
      <c r="AJ4140" s="8"/>
      <c r="AK4140" s="8"/>
    </row>
    <row r="4141" spans="1:37" ht="18">
      <c r="A4141" s="46"/>
      <c r="B4141" s="47"/>
      <c r="C4141" s="48"/>
      <c r="D4141" s="48"/>
      <c r="E4141" s="49"/>
      <c r="F4141" s="49"/>
      <c r="G4141" s="49"/>
      <c r="H4141" s="49"/>
      <c r="I4141" s="50"/>
      <c r="J4141" s="49"/>
      <c r="K4141" s="49"/>
      <c r="L4141" s="49"/>
      <c r="M4141" s="49"/>
      <c r="N4141" s="49"/>
      <c r="O4141" s="51"/>
      <c r="P4141" s="8"/>
      <c r="Q4141" s="49"/>
      <c r="R4141" s="49"/>
      <c r="S4141" s="52"/>
      <c r="T4141" s="53"/>
      <c r="U4141" s="53"/>
      <c r="V4141" s="50"/>
      <c r="W4141" s="8"/>
      <c r="X4141" s="8"/>
      <c r="Y4141" s="8"/>
      <c r="Z4141" s="8"/>
      <c r="AA4141" s="8"/>
      <c r="AB4141" s="8"/>
      <c r="AC4141" s="8"/>
      <c r="AD4141" s="8"/>
      <c r="AE4141" s="8"/>
      <c r="AF4141" s="8"/>
      <c r="AG4141" s="8"/>
      <c r="AH4141" s="8"/>
      <c r="AI4141" s="8"/>
      <c r="AJ4141" s="8"/>
      <c r="AK4141" s="8"/>
    </row>
    <row r="4142" spans="1:37" ht="18">
      <c r="A4142" s="46"/>
      <c r="B4142" s="47"/>
      <c r="C4142" s="48"/>
      <c r="D4142" s="48"/>
      <c r="E4142" s="49"/>
      <c r="F4142" s="49"/>
      <c r="G4142" s="49"/>
      <c r="H4142" s="49"/>
      <c r="I4142" s="50"/>
      <c r="J4142" s="49"/>
      <c r="K4142" s="49"/>
      <c r="L4142" s="49"/>
      <c r="M4142" s="49"/>
      <c r="N4142" s="49"/>
      <c r="O4142" s="51"/>
      <c r="P4142" s="8"/>
      <c r="Q4142" s="49"/>
      <c r="R4142" s="49"/>
      <c r="S4142" s="52"/>
      <c r="T4142" s="53"/>
      <c r="U4142" s="53"/>
      <c r="V4142" s="50"/>
      <c r="W4142" s="8"/>
      <c r="X4142" s="8"/>
      <c r="Y4142" s="8"/>
      <c r="Z4142" s="8"/>
      <c r="AA4142" s="8"/>
      <c r="AB4142" s="8"/>
      <c r="AC4142" s="8"/>
      <c r="AD4142" s="8"/>
      <c r="AE4142" s="8"/>
      <c r="AF4142" s="8"/>
      <c r="AG4142" s="8"/>
      <c r="AH4142" s="8"/>
      <c r="AI4142" s="8"/>
      <c r="AJ4142" s="8"/>
      <c r="AK4142" s="8"/>
    </row>
    <row r="4143" spans="1:37" ht="18">
      <c r="A4143" s="46"/>
      <c r="B4143" s="47"/>
      <c r="C4143" s="48"/>
      <c r="D4143" s="48"/>
      <c r="E4143" s="49"/>
      <c r="F4143" s="49"/>
      <c r="G4143" s="49"/>
      <c r="H4143" s="49"/>
      <c r="I4143" s="50"/>
      <c r="J4143" s="49"/>
      <c r="K4143" s="49"/>
      <c r="L4143" s="49"/>
      <c r="M4143" s="49"/>
      <c r="N4143" s="49"/>
      <c r="O4143" s="51"/>
      <c r="P4143" s="8"/>
      <c r="Q4143" s="49"/>
      <c r="R4143" s="49"/>
      <c r="S4143" s="52"/>
      <c r="T4143" s="53"/>
      <c r="U4143" s="53"/>
      <c r="V4143" s="50"/>
      <c r="W4143" s="8"/>
      <c r="X4143" s="8"/>
      <c r="Y4143" s="8"/>
      <c r="Z4143" s="8"/>
      <c r="AA4143" s="8"/>
      <c r="AB4143" s="8"/>
      <c r="AC4143" s="8"/>
      <c r="AD4143" s="8"/>
      <c r="AE4143" s="8"/>
      <c r="AF4143" s="8"/>
      <c r="AG4143" s="8"/>
      <c r="AH4143" s="8"/>
      <c r="AI4143" s="8"/>
      <c r="AJ4143" s="8"/>
      <c r="AK4143" s="8"/>
    </row>
    <row r="4144" spans="1:37" ht="18">
      <c r="A4144" s="46"/>
      <c r="B4144" s="47"/>
      <c r="C4144" s="48"/>
      <c r="D4144" s="48"/>
      <c r="E4144" s="49"/>
      <c r="F4144" s="49"/>
      <c r="G4144" s="49"/>
      <c r="H4144" s="49"/>
      <c r="I4144" s="50"/>
      <c r="J4144" s="49"/>
      <c r="K4144" s="49"/>
      <c r="L4144" s="49"/>
      <c r="M4144" s="49"/>
      <c r="N4144" s="49"/>
      <c r="O4144" s="51"/>
      <c r="P4144" s="8"/>
      <c r="Q4144" s="49"/>
      <c r="R4144" s="49"/>
      <c r="S4144" s="52"/>
      <c r="T4144" s="53"/>
      <c r="U4144" s="53"/>
      <c r="V4144" s="50"/>
      <c r="W4144" s="8"/>
      <c r="X4144" s="8"/>
      <c r="Y4144" s="8"/>
      <c r="Z4144" s="8"/>
      <c r="AA4144" s="8"/>
      <c r="AB4144" s="8"/>
      <c r="AC4144" s="8"/>
      <c r="AD4144" s="8"/>
      <c r="AE4144" s="8"/>
      <c r="AF4144" s="8"/>
      <c r="AG4144" s="8"/>
      <c r="AH4144" s="8"/>
      <c r="AI4144" s="8"/>
      <c r="AJ4144" s="8"/>
      <c r="AK4144" s="8"/>
    </row>
    <row r="4145" spans="1:37" ht="18">
      <c r="A4145" s="46"/>
      <c r="B4145" s="47"/>
      <c r="C4145" s="48"/>
      <c r="D4145" s="48"/>
      <c r="E4145" s="49"/>
      <c r="F4145" s="49"/>
      <c r="G4145" s="49"/>
      <c r="H4145" s="49"/>
      <c r="I4145" s="50"/>
      <c r="J4145" s="49"/>
      <c r="K4145" s="49"/>
      <c r="L4145" s="49"/>
      <c r="M4145" s="49"/>
      <c r="N4145" s="49"/>
      <c r="O4145" s="51"/>
      <c r="P4145" s="8"/>
      <c r="Q4145" s="49"/>
      <c r="R4145" s="49"/>
      <c r="S4145" s="52"/>
      <c r="T4145" s="53"/>
      <c r="U4145" s="53"/>
      <c r="V4145" s="50"/>
      <c r="W4145" s="8"/>
      <c r="X4145" s="8"/>
      <c r="Y4145" s="8"/>
      <c r="Z4145" s="8"/>
      <c r="AA4145" s="8"/>
      <c r="AB4145" s="8"/>
      <c r="AC4145" s="8"/>
      <c r="AD4145" s="8"/>
      <c r="AE4145" s="8"/>
      <c r="AF4145" s="8"/>
      <c r="AG4145" s="8"/>
      <c r="AH4145" s="8"/>
      <c r="AI4145" s="8"/>
      <c r="AJ4145" s="8"/>
      <c r="AK4145" s="8"/>
    </row>
    <row r="4146" spans="1:37" ht="18">
      <c r="A4146" s="46"/>
      <c r="B4146" s="47"/>
      <c r="C4146" s="48"/>
      <c r="D4146" s="48"/>
      <c r="E4146" s="49"/>
      <c r="F4146" s="49"/>
      <c r="G4146" s="49"/>
      <c r="H4146" s="49"/>
      <c r="I4146" s="50"/>
      <c r="J4146" s="49"/>
      <c r="K4146" s="49"/>
      <c r="L4146" s="49"/>
      <c r="M4146" s="49"/>
      <c r="N4146" s="49"/>
      <c r="O4146" s="51"/>
      <c r="P4146" s="8"/>
      <c r="Q4146" s="49"/>
      <c r="R4146" s="49"/>
      <c r="S4146" s="52"/>
      <c r="T4146" s="53"/>
      <c r="U4146" s="53"/>
      <c r="V4146" s="50"/>
      <c r="W4146" s="8"/>
      <c r="X4146" s="8"/>
      <c r="Y4146" s="8"/>
      <c r="Z4146" s="8"/>
      <c r="AA4146" s="8"/>
      <c r="AB4146" s="8"/>
      <c r="AC4146" s="8"/>
      <c r="AD4146" s="8"/>
      <c r="AE4146" s="8"/>
      <c r="AF4146" s="8"/>
      <c r="AG4146" s="8"/>
      <c r="AH4146" s="8"/>
      <c r="AI4146" s="8"/>
      <c r="AJ4146" s="8"/>
      <c r="AK4146" s="8"/>
    </row>
    <row r="4147" spans="1:37" ht="18">
      <c r="A4147" s="46"/>
      <c r="B4147" s="47"/>
      <c r="C4147" s="48"/>
      <c r="D4147" s="48"/>
      <c r="E4147" s="49"/>
      <c r="F4147" s="49"/>
      <c r="G4147" s="49"/>
      <c r="H4147" s="49"/>
      <c r="I4147" s="50"/>
      <c r="J4147" s="49"/>
      <c r="K4147" s="49"/>
      <c r="L4147" s="49"/>
      <c r="M4147" s="49"/>
      <c r="N4147" s="49"/>
      <c r="O4147" s="51"/>
      <c r="P4147" s="8"/>
      <c r="Q4147" s="49"/>
      <c r="R4147" s="49"/>
      <c r="S4147" s="52"/>
      <c r="T4147" s="53"/>
      <c r="U4147" s="53"/>
      <c r="V4147" s="50"/>
      <c r="W4147" s="8"/>
      <c r="X4147" s="8"/>
      <c r="Y4147" s="8"/>
      <c r="Z4147" s="8"/>
      <c r="AA4147" s="8"/>
      <c r="AB4147" s="8"/>
      <c r="AC4147" s="8"/>
      <c r="AD4147" s="8"/>
      <c r="AE4147" s="8"/>
      <c r="AF4147" s="8"/>
      <c r="AG4147" s="8"/>
      <c r="AH4147" s="8"/>
      <c r="AI4147" s="8"/>
      <c r="AJ4147" s="8"/>
      <c r="AK4147" s="8"/>
    </row>
    <row r="4148" spans="1:37" ht="18">
      <c r="A4148" s="46"/>
      <c r="B4148" s="47"/>
      <c r="C4148" s="48"/>
      <c r="D4148" s="48"/>
      <c r="E4148" s="49"/>
      <c r="F4148" s="49"/>
      <c r="G4148" s="49"/>
      <c r="H4148" s="49"/>
      <c r="I4148" s="50"/>
      <c r="J4148" s="49"/>
      <c r="K4148" s="49"/>
      <c r="L4148" s="49"/>
      <c r="M4148" s="49"/>
      <c r="N4148" s="49"/>
      <c r="O4148" s="51"/>
      <c r="P4148" s="8"/>
      <c r="Q4148" s="49"/>
      <c r="R4148" s="49"/>
      <c r="S4148" s="52"/>
      <c r="T4148" s="53"/>
      <c r="U4148" s="53"/>
      <c r="V4148" s="50"/>
      <c r="W4148" s="8"/>
      <c r="X4148" s="8"/>
      <c r="Y4148" s="8"/>
      <c r="Z4148" s="8"/>
      <c r="AA4148" s="8"/>
      <c r="AB4148" s="8"/>
      <c r="AC4148" s="8"/>
      <c r="AD4148" s="8"/>
      <c r="AE4148" s="8"/>
      <c r="AF4148" s="8"/>
      <c r="AG4148" s="8"/>
      <c r="AH4148" s="8"/>
      <c r="AI4148" s="8"/>
      <c r="AJ4148" s="8"/>
      <c r="AK4148" s="8"/>
    </row>
    <row r="4149" spans="1:37" ht="18">
      <c r="A4149" s="46"/>
      <c r="B4149" s="47"/>
      <c r="C4149" s="48"/>
      <c r="D4149" s="48"/>
      <c r="E4149" s="49"/>
      <c r="F4149" s="49"/>
      <c r="G4149" s="49"/>
      <c r="H4149" s="49"/>
      <c r="I4149" s="50"/>
      <c r="J4149" s="49"/>
      <c r="K4149" s="49"/>
      <c r="L4149" s="49"/>
      <c r="M4149" s="49"/>
      <c r="N4149" s="49"/>
      <c r="O4149" s="51"/>
      <c r="P4149" s="8"/>
      <c r="Q4149" s="49"/>
      <c r="R4149" s="49"/>
      <c r="S4149" s="52"/>
      <c r="T4149" s="53"/>
      <c r="U4149" s="53"/>
      <c r="V4149" s="50"/>
      <c r="W4149" s="8"/>
      <c r="X4149" s="8"/>
      <c r="Y4149" s="8"/>
      <c r="Z4149" s="8"/>
      <c r="AA4149" s="8"/>
      <c r="AB4149" s="8"/>
      <c r="AC4149" s="8"/>
      <c r="AD4149" s="8"/>
      <c r="AE4149" s="8"/>
      <c r="AF4149" s="8"/>
      <c r="AG4149" s="8"/>
      <c r="AH4149" s="8"/>
      <c r="AI4149" s="8"/>
      <c r="AJ4149" s="8"/>
      <c r="AK4149" s="8"/>
    </row>
    <row r="4150" spans="1:37" ht="18">
      <c r="A4150" s="46"/>
      <c r="B4150" s="47"/>
      <c r="C4150" s="48"/>
      <c r="D4150" s="48"/>
      <c r="E4150" s="49"/>
      <c r="F4150" s="49"/>
      <c r="G4150" s="49"/>
      <c r="H4150" s="49"/>
      <c r="I4150" s="50"/>
      <c r="J4150" s="49"/>
      <c r="K4150" s="49"/>
      <c r="L4150" s="49"/>
      <c r="M4150" s="49"/>
      <c r="N4150" s="49"/>
      <c r="O4150" s="51"/>
      <c r="P4150" s="8"/>
      <c r="Q4150" s="49"/>
      <c r="R4150" s="49"/>
      <c r="S4150" s="52"/>
      <c r="T4150" s="53"/>
      <c r="U4150" s="53"/>
      <c r="V4150" s="50"/>
      <c r="W4150" s="8"/>
      <c r="X4150" s="8"/>
      <c r="Y4150" s="8"/>
      <c r="Z4150" s="8"/>
      <c r="AA4150" s="8"/>
      <c r="AB4150" s="8"/>
      <c r="AC4150" s="8"/>
      <c r="AD4150" s="8"/>
      <c r="AE4150" s="8"/>
      <c r="AF4150" s="8"/>
      <c r="AG4150" s="8"/>
      <c r="AH4150" s="8"/>
      <c r="AI4150" s="8"/>
      <c r="AJ4150" s="8"/>
      <c r="AK4150" s="8"/>
    </row>
    <row r="4151" spans="1:37" ht="18">
      <c r="A4151" s="46"/>
      <c r="B4151" s="47"/>
      <c r="C4151" s="48"/>
      <c r="D4151" s="48"/>
      <c r="E4151" s="49"/>
      <c r="F4151" s="49"/>
      <c r="G4151" s="49"/>
      <c r="H4151" s="49"/>
      <c r="I4151" s="50"/>
      <c r="J4151" s="49"/>
      <c r="K4151" s="49"/>
      <c r="L4151" s="49"/>
      <c r="M4151" s="49"/>
      <c r="N4151" s="49"/>
      <c r="O4151" s="51"/>
      <c r="P4151" s="8"/>
      <c r="Q4151" s="49"/>
      <c r="R4151" s="49"/>
      <c r="S4151" s="52"/>
      <c r="T4151" s="53"/>
      <c r="U4151" s="53"/>
      <c r="V4151" s="50"/>
      <c r="W4151" s="8"/>
      <c r="X4151" s="8"/>
      <c r="Y4151" s="8"/>
      <c r="Z4151" s="8"/>
      <c r="AA4151" s="8"/>
      <c r="AB4151" s="8"/>
      <c r="AC4151" s="8"/>
      <c r="AD4151" s="8"/>
      <c r="AE4151" s="8"/>
      <c r="AF4151" s="8"/>
      <c r="AG4151" s="8"/>
      <c r="AH4151" s="8"/>
      <c r="AI4151" s="8"/>
      <c r="AJ4151" s="8"/>
      <c r="AK4151" s="8"/>
    </row>
    <row r="4152" spans="1:37" ht="18">
      <c r="A4152" s="46"/>
      <c r="B4152" s="47"/>
      <c r="C4152" s="48"/>
      <c r="D4152" s="48"/>
      <c r="E4152" s="49"/>
      <c r="F4152" s="49"/>
      <c r="G4152" s="49"/>
      <c r="H4152" s="49"/>
      <c r="I4152" s="50"/>
      <c r="J4152" s="49"/>
      <c r="K4152" s="49"/>
      <c r="L4152" s="49"/>
      <c r="M4152" s="49"/>
      <c r="N4152" s="49"/>
      <c r="O4152" s="51"/>
      <c r="P4152" s="8"/>
      <c r="Q4152" s="49"/>
      <c r="R4152" s="49"/>
      <c r="S4152" s="52"/>
      <c r="T4152" s="53"/>
      <c r="U4152" s="53"/>
      <c r="V4152" s="50"/>
      <c r="W4152" s="8"/>
      <c r="X4152" s="8"/>
      <c r="Y4152" s="8"/>
      <c r="Z4152" s="8"/>
      <c r="AA4152" s="8"/>
      <c r="AB4152" s="8"/>
      <c r="AC4152" s="8"/>
      <c r="AD4152" s="8"/>
      <c r="AE4152" s="8"/>
      <c r="AF4152" s="8"/>
      <c r="AG4152" s="8"/>
      <c r="AH4152" s="8"/>
      <c r="AI4152" s="8"/>
      <c r="AJ4152" s="8"/>
      <c r="AK4152" s="8"/>
    </row>
    <row r="4153" spans="1:37" ht="18">
      <c r="A4153" s="46"/>
      <c r="B4153" s="47"/>
      <c r="C4153" s="48"/>
      <c r="D4153" s="48"/>
      <c r="E4153" s="49"/>
      <c r="F4153" s="49"/>
      <c r="G4153" s="49"/>
      <c r="H4153" s="49"/>
      <c r="I4153" s="50"/>
      <c r="J4153" s="49"/>
      <c r="K4153" s="49"/>
      <c r="L4153" s="49"/>
      <c r="M4153" s="49"/>
      <c r="N4153" s="49"/>
      <c r="O4153" s="51"/>
      <c r="P4153" s="8"/>
      <c r="Q4153" s="49"/>
      <c r="R4153" s="49"/>
      <c r="S4153" s="52"/>
      <c r="T4153" s="53"/>
      <c r="U4153" s="53"/>
      <c r="V4153" s="50"/>
      <c r="W4153" s="8"/>
      <c r="X4153" s="8"/>
      <c r="Y4153" s="8"/>
      <c r="Z4153" s="8"/>
      <c r="AA4153" s="8"/>
      <c r="AB4153" s="8"/>
      <c r="AC4153" s="8"/>
      <c r="AD4153" s="8"/>
      <c r="AE4153" s="8"/>
      <c r="AF4153" s="8"/>
      <c r="AG4153" s="8"/>
      <c r="AH4153" s="8"/>
      <c r="AI4153" s="8"/>
      <c r="AJ4153" s="8"/>
      <c r="AK4153" s="8"/>
    </row>
    <row r="4154" spans="1:37" ht="18">
      <c r="A4154" s="46"/>
      <c r="B4154" s="47"/>
      <c r="C4154" s="48"/>
      <c r="D4154" s="48"/>
      <c r="E4154" s="49"/>
      <c r="F4154" s="49"/>
      <c r="G4154" s="49"/>
      <c r="H4154" s="49"/>
      <c r="I4154" s="50"/>
      <c r="J4154" s="49"/>
      <c r="K4154" s="49"/>
      <c r="L4154" s="49"/>
      <c r="M4154" s="49"/>
      <c r="N4154" s="49"/>
      <c r="O4154" s="51"/>
      <c r="P4154" s="8"/>
      <c r="Q4154" s="49"/>
      <c r="R4154" s="49"/>
      <c r="S4154" s="52"/>
      <c r="T4154" s="53"/>
      <c r="U4154" s="53"/>
      <c r="V4154" s="50"/>
      <c r="W4154" s="8"/>
      <c r="X4154" s="8"/>
      <c r="Y4154" s="8"/>
      <c r="Z4154" s="8"/>
      <c r="AA4154" s="8"/>
      <c r="AB4154" s="8"/>
      <c r="AC4154" s="8"/>
      <c r="AD4154" s="8"/>
      <c r="AE4154" s="8"/>
      <c r="AF4154" s="8"/>
      <c r="AG4154" s="8"/>
      <c r="AH4154" s="8"/>
      <c r="AI4154" s="8"/>
      <c r="AJ4154" s="8"/>
      <c r="AK4154" s="8"/>
    </row>
    <row r="4155" spans="1:37" ht="18">
      <c r="A4155" s="46"/>
      <c r="B4155" s="47"/>
      <c r="C4155" s="48"/>
      <c r="D4155" s="48"/>
      <c r="E4155" s="49"/>
      <c r="F4155" s="49"/>
      <c r="G4155" s="49"/>
      <c r="H4155" s="49"/>
      <c r="I4155" s="50"/>
      <c r="J4155" s="49"/>
      <c r="K4155" s="49"/>
      <c r="L4155" s="49"/>
      <c r="M4155" s="49"/>
      <c r="N4155" s="49"/>
      <c r="O4155" s="51"/>
      <c r="P4155" s="8"/>
      <c r="Q4155" s="49"/>
      <c r="R4155" s="49"/>
      <c r="S4155" s="52"/>
      <c r="T4155" s="53"/>
      <c r="U4155" s="53"/>
      <c r="V4155" s="50"/>
      <c r="W4155" s="8"/>
      <c r="X4155" s="8"/>
      <c r="Y4155" s="8"/>
      <c r="Z4155" s="8"/>
      <c r="AA4155" s="8"/>
      <c r="AB4155" s="8"/>
      <c r="AC4155" s="8"/>
      <c r="AD4155" s="8"/>
      <c r="AE4155" s="8"/>
      <c r="AF4155" s="8"/>
      <c r="AG4155" s="8"/>
      <c r="AH4155" s="8"/>
      <c r="AI4155" s="8"/>
      <c r="AJ4155" s="8"/>
      <c r="AK4155" s="8"/>
    </row>
    <row r="4156" spans="1:37" ht="18">
      <c r="A4156" s="46"/>
      <c r="B4156" s="47"/>
      <c r="C4156" s="48"/>
      <c r="D4156" s="48"/>
      <c r="E4156" s="49"/>
      <c r="F4156" s="49"/>
      <c r="G4156" s="49"/>
      <c r="H4156" s="49"/>
      <c r="I4156" s="50"/>
      <c r="J4156" s="49"/>
      <c r="K4156" s="49"/>
      <c r="L4156" s="49"/>
      <c r="M4156" s="49"/>
      <c r="N4156" s="49"/>
      <c r="O4156" s="51"/>
      <c r="P4156" s="8"/>
      <c r="Q4156" s="49"/>
      <c r="R4156" s="49"/>
      <c r="S4156" s="52"/>
      <c r="T4156" s="53"/>
      <c r="U4156" s="53"/>
      <c r="V4156" s="50"/>
      <c r="W4156" s="8"/>
      <c r="X4156" s="8"/>
      <c r="Y4156" s="8"/>
      <c r="Z4156" s="8"/>
      <c r="AA4156" s="8"/>
      <c r="AB4156" s="8"/>
      <c r="AC4156" s="8"/>
      <c r="AD4156" s="8"/>
      <c r="AE4156" s="8"/>
      <c r="AF4156" s="8"/>
      <c r="AG4156" s="8"/>
      <c r="AH4156" s="8"/>
      <c r="AI4156" s="8"/>
      <c r="AJ4156" s="8"/>
      <c r="AK4156" s="8"/>
    </row>
    <row r="4157" spans="1:37" ht="18">
      <c r="A4157" s="46"/>
      <c r="B4157" s="47"/>
      <c r="C4157" s="48"/>
      <c r="D4157" s="48"/>
      <c r="E4157" s="49"/>
      <c r="F4157" s="49"/>
      <c r="G4157" s="49"/>
      <c r="H4157" s="49"/>
      <c r="I4157" s="50"/>
      <c r="J4157" s="49"/>
      <c r="K4157" s="49"/>
      <c r="L4157" s="49"/>
      <c r="M4157" s="49"/>
      <c r="N4157" s="49"/>
      <c r="O4157" s="51"/>
      <c r="P4157" s="8"/>
      <c r="Q4157" s="49"/>
      <c r="R4157" s="49"/>
      <c r="S4157" s="52"/>
      <c r="T4157" s="53"/>
      <c r="U4157" s="53"/>
      <c r="V4157" s="50"/>
      <c r="W4157" s="8"/>
      <c r="X4157" s="8"/>
      <c r="Y4157" s="8"/>
      <c r="Z4157" s="8"/>
      <c r="AA4157" s="8"/>
      <c r="AB4157" s="8"/>
      <c r="AC4157" s="8"/>
      <c r="AD4157" s="8"/>
      <c r="AE4157" s="8"/>
      <c r="AF4157" s="8"/>
      <c r="AG4157" s="8"/>
      <c r="AH4157" s="8"/>
      <c r="AI4157" s="8"/>
      <c r="AJ4157" s="8"/>
      <c r="AK4157" s="8"/>
    </row>
    <row r="4158" spans="1:37" ht="18">
      <c r="A4158" s="46"/>
      <c r="B4158" s="47"/>
      <c r="C4158" s="48"/>
      <c r="D4158" s="48"/>
      <c r="E4158" s="49"/>
      <c r="F4158" s="49"/>
      <c r="G4158" s="49"/>
      <c r="H4158" s="49"/>
      <c r="I4158" s="50"/>
      <c r="J4158" s="49"/>
      <c r="K4158" s="49"/>
      <c r="L4158" s="49"/>
      <c r="M4158" s="49"/>
      <c r="N4158" s="49"/>
      <c r="O4158" s="51"/>
      <c r="P4158" s="8"/>
      <c r="Q4158" s="49"/>
      <c r="R4158" s="49"/>
      <c r="S4158" s="52"/>
      <c r="T4158" s="53"/>
      <c r="U4158" s="53"/>
      <c r="V4158" s="50"/>
      <c r="W4158" s="8"/>
      <c r="X4158" s="8"/>
      <c r="Y4158" s="8"/>
      <c r="Z4158" s="8"/>
      <c r="AA4158" s="8"/>
      <c r="AB4158" s="8"/>
      <c r="AC4158" s="8"/>
      <c r="AD4158" s="8"/>
      <c r="AE4158" s="8"/>
      <c r="AF4158" s="8"/>
      <c r="AG4158" s="8"/>
      <c r="AH4158" s="8"/>
      <c r="AI4158" s="8"/>
      <c r="AJ4158" s="8"/>
      <c r="AK4158" s="8"/>
    </row>
    <row r="4159" spans="1:37" ht="18">
      <c r="A4159" s="46"/>
      <c r="B4159" s="47"/>
      <c r="C4159" s="48"/>
      <c r="D4159" s="48"/>
      <c r="E4159" s="49"/>
      <c r="F4159" s="49"/>
      <c r="G4159" s="49"/>
      <c r="H4159" s="49"/>
      <c r="I4159" s="50"/>
      <c r="J4159" s="49"/>
      <c r="K4159" s="49"/>
      <c r="L4159" s="49"/>
      <c r="M4159" s="49"/>
      <c r="N4159" s="49"/>
      <c r="O4159" s="51"/>
      <c r="P4159" s="8"/>
      <c r="Q4159" s="49"/>
      <c r="R4159" s="49"/>
      <c r="S4159" s="52"/>
      <c r="T4159" s="53"/>
      <c r="U4159" s="53"/>
      <c r="V4159" s="50"/>
      <c r="W4159" s="8"/>
      <c r="X4159" s="8"/>
      <c r="Y4159" s="8"/>
      <c r="Z4159" s="8"/>
      <c r="AA4159" s="8"/>
      <c r="AB4159" s="8"/>
      <c r="AC4159" s="8"/>
      <c r="AD4159" s="8"/>
      <c r="AE4159" s="8"/>
      <c r="AF4159" s="8"/>
      <c r="AG4159" s="8"/>
      <c r="AH4159" s="8"/>
      <c r="AI4159" s="8"/>
      <c r="AJ4159" s="8"/>
      <c r="AK4159" s="8"/>
    </row>
    <row r="4160" spans="1:37" ht="18">
      <c r="A4160" s="46"/>
      <c r="B4160" s="47"/>
      <c r="C4160" s="48"/>
      <c r="D4160" s="48"/>
      <c r="E4160" s="49"/>
      <c r="F4160" s="49"/>
      <c r="G4160" s="49"/>
      <c r="H4160" s="49"/>
      <c r="I4160" s="50"/>
      <c r="J4160" s="49"/>
      <c r="K4160" s="49"/>
      <c r="L4160" s="49"/>
      <c r="M4160" s="49"/>
      <c r="N4160" s="49"/>
      <c r="O4160" s="51"/>
      <c r="P4160" s="8"/>
      <c r="Q4160" s="49"/>
      <c r="R4160" s="49"/>
      <c r="S4160" s="52"/>
      <c r="T4160" s="53"/>
      <c r="U4160" s="53"/>
      <c r="V4160" s="50"/>
      <c r="W4160" s="8"/>
      <c r="X4160" s="8"/>
      <c r="Y4160" s="8"/>
      <c r="Z4160" s="8"/>
      <c r="AA4160" s="8"/>
      <c r="AB4160" s="8"/>
      <c r="AC4160" s="8"/>
      <c r="AD4160" s="8"/>
      <c r="AE4160" s="8"/>
      <c r="AF4160" s="8"/>
      <c r="AG4160" s="8"/>
      <c r="AH4160" s="8"/>
      <c r="AI4160" s="8"/>
      <c r="AJ4160" s="8"/>
      <c r="AK4160" s="8"/>
    </row>
    <row r="4161" spans="1:37" ht="18">
      <c r="A4161" s="46"/>
      <c r="B4161" s="47"/>
      <c r="C4161" s="48"/>
      <c r="D4161" s="48"/>
      <c r="E4161" s="49"/>
      <c r="F4161" s="49"/>
      <c r="G4161" s="49"/>
      <c r="H4161" s="49"/>
      <c r="I4161" s="50"/>
      <c r="J4161" s="49"/>
      <c r="K4161" s="49"/>
      <c r="L4161" s="49"/>
      <c r="M4161" s="49"/>
      <c r="N4161" s="49"/>
      <c r="O4161" s="51"/>
      <c r="P4161" s="8"/>
      <c r="Q4161" s="49"/>
      <c r="R4161" s="49"/>
      <c r="S4161" s="52"/>
      <c r="T4161" s="53"/>
      <c r="U4161" s="53"/>
      <c r="V4161" s="50"/>
      <c r="W4161" s="8"/>
      <c r="X4161" s="8"/>
      <c r="Y4161" s="8"/>
      <c r="Z4161" s="8"/>
      <c r="AA4161" s="8"/>
      <c r="AB4161" s="8"/>
      <c r="AC4161" s="8"/>
      <c r="AD4161" s="8"/>
      <c r="AE4161" s="8"/>
      <c r="AF4161" s="8"/>
      <c r="AG4161" s="8"/>
      <c r="AH4161" s="8"/>
      <c r="AI4161" s="8"/>
      <c r="AJ4161" s="8"/>
      <c r="AK4161" s="8"/>
    </row>
    <row r="4162" spans="1:37" ht="18">
      <c r="A4162" s="46"/>
      <c r="B4162" s="47"/>
      <c r="C4162" s="48"/>
      <c r="D4162" s="48"/>
      <c r="E4162" s="49"/>
      <c r="F4162" s="49"/>
      <c r="G4162" s="49"/>
      <c r="H4162" s="49"/>
      <c r="I4162" s="50"/>
      <c r="J4162" s="49"/>
      <c r="K4162" s="49"/>
      <c r="L4162" s="49"/>
      <c r="M4162" s="49"/>
      <c r="N4162" s="49"/>
      <c r="O4162" s="51"/>
      <c r="P4162" s="8"/>
      <c r="Q4162" s="49"/>
      <c r="R4162" s="49"/>
      <c r="S4162" s="52"/>
      <c r="T4162" s="53"/>
      <c r="U4162" s="53"/>
      <c r="V4162" s="50"/>
      <c r="W4162" s="8"/>
      <c r="X4162" s="8"/>
      <c r="Y4162" s="8"/>
      <c r="Z4162" s="8"/>
      <c r="AA4162" s="8"/>
      <c r="AB4162" s="8"/>
      <c r="AC4162" s="8"/>
      <c r="AD4162" s="8"/>
      <c r="AE4162" s="8"/>
      <c r="AF4162" s="8"/>
      <c r="AG4162" s="8"/>
      <c r="AH4162" s="8"/>
      <c r="AI4162" s="8"/>
      <c r="AJ4162" s="8"/>
      <c r="AK4162" s="8"/>
    </row>
    <row r="4163" spans="1:37" ht="18">
      <c r="A4163" s="46"/>
      <c r="B4163" s="47"/>
      <c r="C4163" s="48"/>
      <c r="D4163" s="48"/>
      <c r="E4163" s="49"/>
      <c r="F4163" s="49"/>
      <c r="G4163" s="49"/>
      <c r="H4163" s="49"/>
      <c r="I4163" s="50"/>
      <c r="J4163" s="49"/>
      <c r="K4163" s="49"/>
      <c r="L4163" s="49"/>
      <c r="M4163" s="49"/>
      <c r="N4163" s="49"/>
      <c r="O4163" s="51"/>
      <c r="P4163" s="8"/>
      <c r="Q4163" s="49"/>
      <c r="R4163" s="49"/>
      <c r="S4163" s="52"/>
      <c r="T4163" s="53"/>
      <c r="U4163" s="53"/>
      <c r="V4163" s="50"/>
      <c r="W4163" s="8"/>
      <c r="X4163" s="8"/>
      <c r="Y4163" s="8"/>
      <c r="Z4163" s="8"/>
      <c r="AA4163" s="8"/>
      <c r="AB4163" s="8"/>
      <c r="AC4163" s="8"/>
      <c r="AD4163" s="8"/>
      <c r="AE4163" s="8"/>
      <c r="AF4163" s="8"/>
      <c r="AG4163" s="8"/>
      <c r="AH4163" s="8"/>
      <c r="AI4163" s="8"/>
      <c r="AJ4163" s="8"/>
      <c r="AK4163" s="8"/>
    </row>
    <row r="4164" spans="1:37" ht="18">
      <c r="A4164" s="46"/>
      <c r="B4164" s="47"/>
      <c r="C4164" s="48"/>
      <c r="D4164" s="48"/>
      <c r="E4164" s="49"/>
      <c r="F4164" s="49"/>
      <c r="G4164" s="49"/>
      <c r="H4164" s="49"/>
      <c r="I4164" s="50"/>
      <c r="J4164" s="49"/>
      <c r="K4164" s="49"/>
      <c r="L4164" s="49"/>
      <c r="M4164" s="49"/>
      <c r="N4164" s="49"/>
      <c r="O4164" s="51"/>
      <c r="P4164" s="8"/>
      <c r="Q4164" s="49"/>
      <c r="R4164" s="49"/>
      <c r="S4164" s="52"/>
      <c r="T4164" s="53"/>
      <c r="U4164" s="53"/>
      <c r="V4164" s="50"/>
      <c r="W4164" s="8"/>
      <c r="X4164" s="8"/>
      <c r="Y4164" s="8"/>
      <c r="Z4164" s="8"/>
      <c r="AA4164" s="8"/>
      <c r="AB4164" s="8"/>
      <c r="AC4164" s="8"/>
      <c r="AD4164" s="8"/>
      <c r="AE4164" s="8"/>
      <c r="AF4164" s="8"/>
      <c r="AG4164" s="8"/>
      <c r="AH4164" s="8"/>
      <c r="AI4164" s="8"/>
      <c r="AJ4164" s="8"/>
      <c r="AK4164" s="8"/>
    </row>
    <row r="4165" spans="1:37" ht="18">
      <c r="A4165" s="46"/>
      <c r="B4165" s="47"/>
      <c r="C4165" s="48"/>
      <c r="D4165" s="48"/>
      <c r="E4165" s="49"/>
      <c r="F4165" s="49"/>
      <c r="G4165" s="49"/>
      <c r="H4165" s="49"/>
      <c r="I4165" s="50"/>
      <c r="J4165" s="49"/>
      <c r="K4165" s="49"/>
      <c r="L4165" s="49"/>
      <c r="M4165" s="49"/>
      <c r="N4165" s="49"/>
      <c r="O4165" s="51"/>
      <c r="P4165" s="8"/>
      <c r="Q4165" s="49"/>
      <c r="R4165" s="49"/>
      <c r="S4165" s="52"/>
      <c r="T4165" s="53"/>
      <c r="U4165" s="53"/>
      <c r="V4165" s="50"/>
      <c r="W4165" s="8"/>
      <c r="X4165" s="8"/>
      <c r="Y4165" s="8"/>
      <c r="Z4165" s="8"/>
      <c r="AA4165" s="8"/>
      <c r="AB4165" s="8"/>
      <c r="AC4165" s="8"/>
      <c r="AD4165" s="8"/>
      <c r="AE4165" s="8"/>
      <c r="AF4165" s="8"/>
      <c r="AG4165" s="8"/>
      <c r="AH4165" s="8"/>
      <c r="AI4165" s="8"/>
      <c r="AJ4165" s="8"/>
      <c r="AK4165" s="8"/>
    </row>
    <row r="4166" spans="1:37" ht="18">
      <c r="A4166" s="46"/>
      <c r="B4166" s="47"/>
      <c r="C4166" s="48"/>
      <c r="D4166" s="48"/>
      <c r="E4166" s="49"/>
      <c r="F4166" s="49"/>
      <c r="G4166" s="49"/>
      <c r="H4166" s="49"/>
      <c r="I4166" s="50"/>
      <c r="J4166" s="49"/>
      <c r="K4166" s="49"/>
      <c r="L4166" s="49"/>
      <c r="M4166" s="49"/>
      <c r="N4166" s="49"/>
      <c r="O4166" s="51"/>
      <c r="P4166" s="8"/>
      <c r="Q4166" s="49"/>
      <c r="R4166" s="49"/>
      <c r="S4166" s="52"/>
      <c r="T4166" s="53"/>
      <c r="U4166" s="53"/>
      <c r="V4166" s="50"/>
      <c r="W4166" s="8"/>
      <c r="X4166" s="8"/>
      <c r="Y4166" s="8"/>
      <c r="Z4166" s="8"/>
      <c r="AA4166" s="8"/>
      <c r="AB4166" s="8"/>
      <c r="AC4166" s="8"/>
      <c r="AD4166" s="8"/>
      <c r="AE4166" s="8"/>
      <c r="AF4166" s="8"/>
      <c r="AG4166" s="8"/>
      <c r="AH4166" s="8"/>
      <c r="AI4166" s="8"/>
      <c r="AJ4166" s="8"/>
      <c r="AK4166" s="8"/>
    </row>
    <row r="4167" spans="1:37" ht="18">
      <c r="A4167" s="46"/>
      <c r="B4167" s="47"/>
      <c r="C4167" s="48"/>
      <c r="D4167" s="48"/>
      <c r="E4167" s="49"/>
      <c r="F4167" s="49"/>
      <c r="G4167" s="49"/>
      <c r="H4167" s="49"/>
      <c r="I4167" s="50"/>
      <c r="J4167" s="49"/>
      <c r="K4167" s="49"/>
      <c r="L4167" s="49"/>
      <c r="M4167" s="49"/>
      <c r="N4167" s="49"/>
      <c r="O4167" s="51"/>
      <c r="P4167" s="8"/>
      <c r="Q4167" s="49"/>
      <c r="R4167" s="49"/>
      <c r="S4167" s="52"/>
      <c r="T4167" s="53"/>
      <c r="U4167" s="53"/>
      <c r="V4167" s="50"/>
      <c r="W4167" s="8"/>
      <c r="X4167" s="8"/>
      <c r="Y4167" s="8"/>
      <c r="Z4167" s="8"/>
      <c r="AA4167" s="8"/>
      <c r="AB4167" s="8"/>
      <c r="AC4167" s="8"/>
      <c r="AD4167" s="8"/>
      <c r="AE4167" s="8"/>
      <c r="AF4167" s="8"/>
      <c r="AG4167" s="8"/>
      <c r="AH4167" s="8"/>
      <c r="AI4167" s="8"/>
      <c r="AJ4167" s="8"/>
      <c r="AK4167" s="8"/>
    </row>
    <row r="4168" spans="1:37" ht="18">
      <c r="A4168" s="46"/>
      <c r="B4168" s="47"/>
      <c r="C4168" s="48"/>
      <c r="D4168" s="48"/>
      <c r="E4168" s="49"/>
      <c r="F4168" s="49"/>
      <c r="G4168" s="49"/>
      <c r="H4168" s="49"/>
      <c r="I4168" s="50"/>
      <c r="J4168" s="49"/>
      <c r="K4168" s="49"/>
      <c r="L4168" s="49"/>
      <c r="M4168" s="49"/>
      <c r="N4168" s="49"/>
      <c r="O4168" s="51"/>
      <c r="P4168" s="8"/>
      <c r="Q4168" s="49"/>
      <c r="R4168" s="49"/>
      <c r="S4168" s="52"/>
      <c r="T4168" s="53"/>
      <c r="U4168" s="53"/>
      <c r="V4168" s="50"/>
      <c r="W4168" s="8"/>
      <c r="X4168" s="8"/>
      <c r="Y4168" s="8"/>
      <c r="Z4168" s="8"/>
      <c r="AA4168" s="8"/>
      <c r="AB4168" s="8"/>
      <c r="AC4168" s="8"/>
      <c r="AD4168" s="8"/>
      <c r="AE4168" s="8"/>
      <c r="AF4168" s="8"/>
      <c r="AG4168" s="8"/>
      <c r="AH4168" s="8"/>
      <c r="AI4168" s="8"/>
      <c r="AJ4168" s="8"/>
      <c r="AK4168" s="8"/>
    </row>
    <row r="4169" spans="1:37" ht="18">
      <c r="A4169" s="46"/>
      <c r="B4169" s="47"/>
      <c r="C4169" s="48"/>
      <c r="D4169" s="48"/>
      <c r="E4169" s="49"/>
      <c r="F4169" s="49"/>
      <c r="G4169" s="49"/>
      <c r="H4169" s="49"/>
      <c r="I4169" s="50"/>
      <c r="J4169" s="49"/>
      <c r="K4169" s="49"/>
      <c r="L4169" s="49"/>
      <c r="M4169" s="49"/>
      <c r="N4169" s="49"/>
      <c r="O4169" s="51"/>
      <c r="P4169" s="8"/>
      <c r="Q4169" s="49"/>
      <c r="R4169" s="49"/>
      <c r="S4169" s="52"/>
      <c r="T4169" s="53"/>
      <c r="U4169" s="53"/>
      <c r="V4169" s="50"/>
      <c r="W4169" s="8"/>
      <c r="X4169" s="8"/>
      <c r="Y4169" s="8"/>
      <c r="Z4169" s="8"/>
      <c r="AA4169" s="8"/>
      <c r="AB4169" s="8"/>
      <c r="AC4169" s="8"/>
      <c r="AD4169" s="8"/>
      <c r="AE4169" s="8"/>
      <c r="AF4169" s="8"/>
      <c r="AG4169" s="8"/>
      <c r="AH4169" s="8"/>
      <c r="AI4169" s="8"/>
      <c r="AJ4169" s="8"/>
      <c r="AK4169" s="8"/>
    </row>
    <row r="4170" spans="1:37" ht="18">
      <c r="A4170" s="46"/>
      <c r="B4170" s="47"/>
      <c r="C4170" s="48"/>
      <c r="D4170" s="48"/>
      <c r="E4170" s="49"/>
      <c r="F4170" s="49"/>
      <c r="G4170" s="49"/>
      <c r="H4170" s="49"/>
      <c r="I4170" s="50"/>
      <c r="J4170" s="49"/>
      <c r="K4170" s="49"/>
      <c r="L4170" s="49"/>
      <c r="M4170" s="49"/>
      <c r="N4170" s="49"/>
      <c r="O4170" s="51"/>
      <c r="P4170" s="8"/>
      <c r="Q4170" s="49"/>
      <c r="R4170" s="49"/>
      <c r="S4170" s="52"/>
      <c r="T4170" s="53"/>
      <c r="U4170" s="53"/>
      <c r="V4170" s="50"/>
      <c r="W4170" s="8"/>
      <c r="X4170" s="8"/>
      <c r="Y4170" s="8"/>
      <c r="Z4170" s="8"/>
      <c r="AA4170" s="8"/>
      <c r="AB4170" s="8"/>
      <c r="AC4170" s="8"/>
      <c r="AD4170" s="8"/>
      <c r="AE4170" s="8"/>
      <c r="AF4170" s="8"/>
      <c r="AG4170" s="8"/>
      <c r="AH4170" s="8"/>
      <c r="AI4170" s="8"/>
      <c r="AJ4170" s="8"/>
      <c r="AK4170" s="8"/>
    </row>
    <row r="4171" spans="1:37" ht="18">
      <c r="A4171" s="46"/>
      <c r="B4171" s="47"/>
      <c r="C4171" s="48"/>
      <c r="D4171" s="48"/>
      <c r="E4171" s="49"/>
      <c r="F4171" s="49"/>
      <c r="G4171" s="49"/>
      <c r="H4171" s="49"/>
      <c r="I4171" s="50"/>
      <c r="J4171" s="49"/>
      <c r="K4171" s="49"/>
      <c r="L4171" s="49"/>
      <c r="M4171" s="49"/>
      <c r="N4171" s="49"/>
      <c r="O4171" s="51"/>
      <c r="P4171" s="8"/>
      <c r="Q4171" s="49"/>
      <c r="R4171" s="49"/>
      <c r="S4171" s="52"/>
      <c r="T4171" s="53"/>
      <c r="U4171" s="53"/>
      <c r="V4171" s="50"/>
      <c r="W4171" s="8"/>
      <c r="X4171" s="8"/>
      <c r="Y4171" s="8"/>
      <c r="Z4171" s="8"/>
      <c r="AA4171" s="8"/>
      <c r="AB4171" s="8"/>
      <c r="AC4171" s="8"/>
      <c r="AD4171" s="8"/>
      <c r="AE4171" s="8"/>
      <c r="AF4171" s="8"/>
      <c r="AG4171" s="8"/>
      <c r="AH4171" s="8"/>
      <c r="AI4171" s="8"/>
      <c r="AJ4171" s="8"/>
      <c r="AK4171" s="8"/>
    </row>
    <row r="4172" spans="1:37" ht="18">
      <c r="A4172" s="46"/>
      <c r="B4172" s="47"/>
      <c r="C4172" s="48"/>
      <c r="D4172" s="48"/>
      <c r="E4172" s="49"/>
      <c r="F4172" s="49"/>
      <c r="G4172" s="49"/>
      <c r="H4172" s="49"/>
      <c r="I4172" s="50"/>
      <c r="J4172" s="49"/>
      <c r="K4172" s="49"/>
      <c r="L4172" s="49"/>
      <c r="M4172" s="49"/>
      <c r="N4172" s="49"/>
      <c r="O4172" s="51"/>
      <c r="P4172" s="8"/>
      <c r="Q4172" s="49"/>
      <c r="R4172" s="49"/>
      <c r="S4172" s="52"/>
      <c r="T4172" s="53"/>
      <c r="U4172" s="53"/>
      <c r="V4172" s="50"/>
      <c r="W4172" s="8"/>
      <c r="X4172" s="8"/>
      <c r="Y4172" s="8"/>
      <c r="Z4172" s="8"/>
      <c r="AA4172" s="8"/>
      <c r="AB4172" s="8"/>
      <c r="AC4172" s="8"/>
      <c r="AD4172" s="8"/>
      <c r="AE4172" s="8"/>
      <c r="AF4172" s="8"/>
      <c r="AG4172" s="8"/>
      <c r="AH4172" s="8"/>
      <c r="AI4172" s="8"/>
      <c r="AJ4172" s="8"/>
      <c r="AK4172" s="8"/>
    </row>
    <row r="4173" spans="1:37" ht="18">
      <c r="A4173" s="46"/>
      <c r="B4173" s="47"/>
      <c r="C4173" s="48"/>
      <c r="D4173" s="48"/>
      <c r="E4173" s="49"/>
      <c r="F4173" s="49"/>
      <c r="G4173" s="49"/>
      <c r="H4173" s="49"/>
      <c r="I4173" s="50"/>
      <c r="J4173" s="49"/>
      <c r="K4173" s="49"/>
      <c r="L4173" s="49"/>
      <c r="M4173" s="49"/>
      <c r="N4173" s="49"/>
      <c r="O4173" s="51"/>
      <c r="P4173" s="8"/>
      <c r="Q4173" s="49"/>
      <c r="R4173" s="49"/>
      <c r="S4173" s="52"/>
      <c r="T4173" s="53"/>
      <c r="U4173" s="53"/>
      <c r="V4173" s="50"/>
      <c r="W4173" s="8"/>
      <c r="X4173" s="8"/>
      <c r="Y4173" s="8"/>
      <c r="Z4173" s="8"/>
      <c r="AA4173" s="8"/>
      <c r="AB4173" s="8"/>
      <c r="AC4173" s="8"/>
      <c r="AD4173" s="8"/>
      <c r="AE4173" s="8"/>
      <c r="AF4173" s="8"/>
      <c r="AG4173" s="8"/>
      <c r="AH4173" s="8"/>
      <c r="AI4173" s="8"/>
      <c r="AJ4173" s="8"/>
      <c r="AK4173" s="8"/>
    </row>
    <row r="4174" spans="1:37" ht="18">
      <c r="A4174" s="46"/>
      <c r="B4174" s="47"/>
      <c r="C4174" s="48"/>
      <c r="D4174" s="48"/>
      <c r="E4174" s="49"/>
      <c r="F4174" s="49"/>
      <c r="G4174" s="49"/>
      <c r="H4174" s="49"/>
      <c r="I4174" s="50"/>
      <c r="J4174" s="49"/>
      <c r="K4174" s="49"/>
      <c r="L4174" s="49"/>
      <c r="M4174" s="49"/>
      <c r="N4174" s="49"/>
      <c r="O4174" s="51"/>
      <c r="P4174" s="8"/>
      <c r="Q4174" s="49"/>
      <c r="R4174" s="49"/>
      <c r="S4174" s="52"/>
      <c r="T4174" s="53"/>
      <c r="U4174" s="53"/>
      <c r="V4174" s="50"/>
      <c r="W4174" s="8"/>
      <c r="X4174" s="8"/>
      <c r="Y4174" s="8"/>
      <c r="Z4174" s="8"/>
      <c r="AA4174" s="8"/>
      <c r="AB4174" s="8"/>
      <c r="AC4174" s="8"/>
      <c r="AD4174" s="8"/>
      <c r="AE4174" s="8"/>
      <c r="AF4174" s="8"/>
      <c r="AG4174" s="8"/>
      <c r="AH4174" s="8"/>
      <c r="AI4174" s="8"/>
      <c r="AJ4174" s="8"/>
      <c r="AK4174" s="8"/>
    </row>
    <row r="4175" spans="1:37" ht="18">
      <c r="A4175" s="46"/>
      <c r="B4175" s="47"/>
      <c r="C4175" s="48"/>
      <c r="D4175" s="48"/>
      <c r="E4175" s="49"/>
      <c r="F4175" s="49"/>
      <c r="G4175" s="49"/>
      <c r="H4175" s="49"/>
      <c r="I4175" s="50"/>
      <c r="J4175" s="49"/>
      <c r="K4175" s="49"/>
      <c r="L4175" s="49"/>
      <c r="M4175" s="49"/>
      <c r="N4175" s="49"/>
      <c r="O4175" s="51"/>
      <c r="P4175" s="8"/>
      <c r="Q4175" s="49"/>
      <c r="R4175" s="49"/>
      <c r="S4175" s="52"/>
      <c r="T4175" s="53"/>
      <c r="U4175" s="53"/>
      <c r="V4175" s="50"/>
      <c r="W4175" s="8"/>
      <c r="X4175" s="8"/>
      <c r="Y4175" s="8"/>
      <c r="Z4175" s="8"/>
      <c r="AA4175" s="8"/>
      <c r="AB4175" s="8"/>
      <c r="AC4175" s="8"/>
      <c r="AD4175" s="8"/>
      <c r="AE4175" s="8"/>
      <c r="AF4175" s="8"/>
      <c r="AG4175" s="8"/>
      <c r="AH4175" s="8"/>
      <c r="AI4175" s="8"/>
      <c r="AJ4175" s="8"/>
      <c r="AK4175" s="8"/>
    </row>
    <row r="4176" spans="1:37" ht="18">
      <c r="A4176" s="46"/>
      <c r="B4176" s="47"/>
      <c r="C4176" s="48"/>
      <c r="D4176" s="48"/>
      <c r="E4176" s="49"/>
      <c r="F4176" s="49"/>
      <c r="G4176" s="49"/>
      <c r="H4176" s="49"/>
      <c r="I4176" s="50"/>
      <c r="J4176" s="49"/>
      <c r="K4176" s="49"/>
      <c r="L4176" s="49"/>
      <c r="M4176" s="49"/>
      <c r="N4176" s="49"/>
      <c r="O4176" s="51"/>
      <c r="P4176" s="8"/>
      <c r="Q4176" s="49"/>
      <c r="R4176" s="49"/>
      <c r="S4176" s="52"/>
      <c r="T4176" s="53"/>
      <c r="U4176" s="53"/>
      <c r="V4176" s="50"/>
      <c r="W4176" s="8"/>
      <c r="X4176" s="8"/>
      <c r="Y4176" s="8"/>
      <c r="Z4176" s="8"/>
      <c r="AA4176" s="8"/>
      <c r="AB4176" s="8"/>
      <c r="AC4176" s="8"/>
      <c r="AD4176" s="8"/>
      <c r="AE4176" s="8"/>
      <c r="AF4176" s="8"/>
      <c r="AG4176" s="8"/>
      <c r="AH4176" s="8"/>
      <c r="AI4176" s="8"/>
      <c r="AJ4176" s="8"/>
      <c r="AK4176" s="8"/>
    </row>
    <row r="4177" spans="1:37" ht="18">
      <c r="A4177" s="46"/>
      <c r="B4177" s="47"/>
      <c r="C4177" s="48"/>
      <c r="D4177" s="48"/>
      <c r="E4177" s="49"/>
      <c r="F4177" s="49"/>
      <c r="G4177" s="49"/>
      <c r="H4177" s="49"/>
      <c r="I4177" s="50"/>
      <c r="J4177" s="49"/>
      <c r="K4177" s="49"/>
      <c r="L4177" s="49"/>
      <c r="M4177" s="49"/>
      <c r="N4177" s="49"/>
      <c r="O4177" s="51"/>
      <c r="P4177" s="8"/>
      <c r="Q4177" s="49"/>
      <c r="R4177" s="49"/>
      <c r="S4177" s="52"/>
      <c r="T4177" s="53"/>
      <c r="U4177" s="53"/>
      <c r="V4177" s="50"/>
      <c r="W4177" s="8"/>
      <c r="X4177" s="8"/>
      <c r="Y4177" s="8"/>
      <c r="Z4177" s="8"/>
      <c r="AA4177" s="8"/>
      <c r="AB4177" s="8"/>
      <c r="AC4177" s="8"/>
      <c r="AD4177" s="8"/>
      <c r="AE4177" s="8"/>
      <c r="AF4177" s="8"/>
      <c r="AG4177" s="8"/>
      <c r="AH4177" s="8"/>
      <c r="AI4177" s="8"/>
      <c r="AJ4177" s="8"/>
      <c r="AK4177" s="8"/>
    </row>
    <row r="4178" spans="1:37" ht="18">
      <c r="A4178" s="46"/>
      <c r="B4178" s="47"/>
      <c r="C4178" s="48"/>
      <c r="D4178" s="48"/>
      <c r="E4178" s="49"/>
      <c r="F4178" s="49"/>
      <c r="G4178" s="49"/>
      <c r="H4178" s="49"/>
      <c r="I4178" s="50"/>
      <c r="J4178" s="49"/>
      <c r="K4178" s="49"/>
      <c r="L4178" s="49"/>
      <c r="M4178" s="49"/>
      <c r="N4178" s="49"/>
      <c r="O4178" s="51"/>
      <c r="P4178" s="8"/>
      <c r="Q4178" s="49"/>
      <c r="R4178" s="49"/>
      <c r="S4178" s="52"/>
      <c r="T4178" s="53"/>
      <c r="U4178" s="53"/>
      <c r="V4178" s="50"/>
      <c r="W4178" s="8"/>
      <c r="X4178" s="8"/>
      <c r="Y4178" s="8"/>
      <c r="Z4178" s="8"/>
      <c r="AA4178" s="8"/>
      <c r="AB4178" s="8"/>
      <c r="AC4178" s="8"/>
      <c r="AD4178" s="8"/>
      <c r="AE4178" s="8"/>
      <c r="AF4178" s="8"/>
      <c r="AG4178" s="8"/>
      <c r="AH4178" s="8"/>
      <c r="AI4178" s="8"/>
      <c r="AJ4178" s="8"/>
      <c r="AK4178" s="8"/>
    </row>
    <row r="4179" spans="1:37" ht="18">
      <c r="A4179" s="46"/>
      <c r="B4179" s="47"/>
      <c r="C4179" s="48"/>
      <c r="D4179" s="48"/>
      <c r="E4179" s="49"/>
      <c r="F4179" s="49"/>
      <c r="G4179" s="49"/>
      <c r="H4179" s="49"/>
      <c r="I4179" s="50"/>
      <c r="J4179" s="49"/>
      <c r="K4179" s="49"/>
      <c r="L4179" s="49"/>
      <c r="M4179" s="49"/>
      <c r="N4179" s="49"/>
      <c r="O4179" s="51"/>
      <c r="P4179" s="8"/>
      <c r="Q4179" s="49"/>
      <c r="R4179" s="49"/>
      <c r="S4179" s="52"/>
      <c r="T4179" s="53"/>
      <c r="U4179" s="53"/>
      <c r="V4179" s="50"/>
      <c r="W4179" s="8"/>
      <c r="X4179" s="8"/>
      <c r="Y4179" s="8"/>
      <c r="Z4179" s="8"/>
      <c r="AA4179" s="8"/>
      <c r="AB4179" s="8"/>
      <c r="AC4179" s="8"/>
      <c r="AD4179" s="8"/>
      <c r="AE4179" s="8"/>
      <c r="AF4179" s="8"/>
      <c r="AG4179" s="8"/>
      <c r="AH4179" s="8"/>
      <c r="AI4179" s="8"/>
      <c r="AJ4179" s="8"/>
      <c r="AK4179" s="8"/>
    </row>
    <row r="4180" spans="1:37" ht="18">
      <c r="A4180" s="46"/>
      <c r="B4180" s="47"/>
      <c r="C4180" s="48"/>
      <c r="D4180" s="48"/>
      <c r="E4180" s="49"/>
      <c r="F4180" s="49"/>
      <c r="G4180" s="49"/>
      <c r="H4180" s="49"/>
      <c r="I4180" s="50"/>
      <c r="J4180" s="49"/>
      <c r="K4180" s="49"/>
      <c r="L4180" s="49"/>
      <c r="M4180" s="49"/>
      <c r="N4180" s="49"/>
      <c r="O4180" s="51"/>
      <c r="P4180" s="8"/>
      <c r="Q4180" s="49"/>
      <c r="R4180" s="49"/>
      <c r="S4180" s="52"/>
      <c r="T4180" s="53"/>
      <c r="U4180" s="53"/>
      <c r="V4180" s="50"/>
      <c r="W4180" s="8"/>
      <c r="X4180" s="8"/>
      <c r="Y4180" s="8"/>
      <c r="Z4180" s="8"/>
      <c r="AA4180" s="8"/>
      <c r="AB4180" s="8"/>
      <c r="AC4180" s="8"/>
      <c r="AD4180" s="8"/>
      <c r="AE4180" s="8"/>
      <c r="AF4180" s="8"/>
      <c r="AG4180" s="8"/>
      <c r="AH4180" s="8"/>
      <c r="AI4180" s="8"/>
      <c r="AJ4180" s="8"/>
      <c r="AK4180" s="8"/>
    </row>
    <row r="4181" spans="1:37" ht="18">
      <c r="A4181" s="46"/>
      <c r="B4181" s="47"/>
      <c r="C4181" s="48"/>
      <c r="D4181" s="48"/>
      <c r="E4181" s="49"/>
      <c r="F4181" s="49"/>
      <c r="G4181" s="49"/>
      <c r="H4181" s="49"/>
      <c r="I4181" s="50"/>
      <c r="J4181" s="49"/>
      <c r="K4181" s="49"/>
      <c r="L4181" s="49"/>
      <c r="M4181" s="49"/>
      <c r="N4181" s="49"/>
      <c r="O4181" s="51"/>
      <c r="P4181" s="8"/>
      <c r="Q4181" s="49"/>
      <c r="R4181" s="49"/>
      <c r="S4181" s="52"/>
      <c r="T4181" s="53"/>
      <c r="U4181" s="53"/>
      <c r="V4181" s="50"/>
      <c r="W4181" s="8"/>
      <c r="X4181" s="8"/>
      <c r="Y4181" s="8"/>
      <c r="Z4181" s="8"/>
      <c r="AA4181" s="8"/>
      <c r="AB4181" s="8"/>
      <c r="AC4181" s="8"/>
      <c r="AD4181" s="8"/>
      <c r="AE4181" s="8"/>
      <c r="AF4181" s="8"/>
      <c r="AG4181" s="8"/>
      <c r="AH4181" s="8"/>
      <c r="AI4181" s="8"/>
      <c r="AJ4181" s="8"/>
      <c r="AK4181" s="8"/>
    </row>
    <row r="4182" spans="1:37" ht="18">
      <c r="A4182" s="46"/>
      <c r="B4182" s="47"/>
      <c r="C4182" s="48"/>
      <c r="D4182" s="48"/>
      <c r="E4182" s="49"/>
      <c r="F4182" s="49"/>
      <c r="G4182" s="49"/>
      <c r="H4182" s="49"/>
      <c r="I4182" s="50"/>
      <c r="J4182" s="49"/>
      <c r="K4182" s="49"/>
      <c r="L4182" s="49"/>
      <c r="M4182" s="49"/>
      <c r="N4182" s="49"/>
      <c r="O4182" s="51"/>
      <c r="P4182" s="8"/>
      <c r="Q4182" s="49"/>
      <c r="R4182" s="49"/>
      <c r="S4182" s="52"/>
      <c r="T4182" s="53"/>
      <c r="U4182" s="53"/>
      <c r="V4182" s="50"/>
      <c r="W4182" s="8"/>
      <c r="X4182" s="8"/>
      <c r="Y4182" s="8"/>
      <c r="Z4182" s="8"/>
      <c r="AA4182" s="8"/>
      <c r="AB4182" s="8"/>
      <c r="AC4182" s="8"/>
      <c r="AD4182" s="8"/>
      <c r="AE4182" s="8"/>
      <c r="AF4182" s="8"/>
      <c r="AG4182" s="8"/>
      <c r="AH4182" s="8"/>
      <c r="AI4182" s="8"/>
      <c r="AJ4182" s="8"/>
      <c r="AK4182" s="8"/>
    </row>
    <row r="4183" spans="1:37" ht="18">
      <c r="A4183" s="46"/>
      <c r="B4183" s="47"/>
      <c r="C4183" s="48"/>
      <c r="D4183" s="48"/>
      <c r="E4183" s="49"/>
      <c r="F4183" s="49"/>
      <c r="G4183" s="49"/>
      <c r="H4183" s="49"/>
      <c r="I4183" s="50"/>
      <c r="J4183" s="49"/>
      <c r="K4183" s="49"/>
      <c r="L4183" s="49"/>
      <c r="M4183" s="49"/>
      <c r="N4183" s="49"/>
      <c r="O4183" s="51"/>
      <c r="P4183" s="8"/>
      <c r="Q4183" s="49"/>
      <c r="R4183" s="49"/>
      <c r="S4183" s="52"/>
      <c r="T4183" s="53"/>
      <c r="U4183" s="53"/>
      <c r="V4183" s="50"/>
      <c r="W4183" s="8"/>
      <c r="X4183" s="8"/>
      <c r="Y4183" s="8"/>
      <c r="Z4183" s="8"/>
      <c r="AA4183" s="8"/>
      <c r="AB4183" s="8"/>
      <c r="AC4183" s="8"/>
      <c r="AD4183" s="8"/>
      <c r="AE4183" s="8"/>
      <c r="AF4183" s="8"/>
      <c r="AG4183" s="8"/>
      <c r="AH4183" s="8"/>
      <c r="AI4183" s="8"/>
      <c r="AJ4183" s="8"/>
      <c r="AK4183" s="8"/>
    </row>
    <row r="4184" spans="1:37" ht="18">
      <c r="A4184" s="46"/>
      <c r="B4184" s="47"/>
      <c r="C4184" s="48"/>
      <c r="D4184" s="48"/>
      <c r="E4184" s="49"/>
      <c r="F4184" s="49"/>
      <c r="G4184" s="49"/>
      <c r="H4184" s="49"/>
      <c r="I4184" s="50"/>
      <c r="J4184" s="49"/>
      <c r="K4184" s="49"/>
      <c r="L4184" s="49"/>
      <c r="M4184" s="49"/>
      <c r="N4184" s="49"/>
      <c r="O4184" s="51"/>
      <c r="P4184" s="8"/>
      <c r="Q4184" s="49"/>
      <c r="R4184" s="49"/>
      <c r="S4184" s="52"/>
      <c r="T4184" s="53"/>
      <c r="U4184" s="53"/>
      <c r="V4184" s="50"/>
      <c r="W4184" s="8"/>
      <c r="X4184" s="8"/>
      <c r="Y4184" s="8"/>
      <c r="Z4184" s="8"/>
      <c r="AA4184" s="8"/>
      <c r="AB4184" s="8"/>
      <c r="AC4184" s="8"/>
      <c r="AD4184" s="8"/>
      <c r="AE4184" s="8"/>
      <c r="AF4184" s="8"/>
      <c r="AG4184" s="8"/>
      <c r="AH4184" s="8"/>
      <c r="AI4184" s="8"/>
      <c r="AJ4184" s="8"/>
      <c r="AK4184" s="8"/>
    </row>
    <row r="4185" spans="1:37" ht="18">
      <c r="A4185" s="46"/>
      <c r="B4185" s="47"/>
      <c r="C4185" s="48"/>
      <c r="D4185" s="48"/>
      <c r="E4185" s="49"/>
      <c r="F4185" s="49"/>
      <c r="G4185" s="49"/>
      <c r="H4185" s="49"/>
      <c r="I4185" s="50"/>
      <c r="J4185" s="49"/>
      <c r="K4185" s="49"/>
      <c r="L4185" s="49"/>
      <c r="M4185" s="49"/>
      <c r="N4185" s="49"/>
      <c r="O4185" s="51"/>
      <c r="P4185" s="8"/>
      <c r="Q4185" s="49"/>
      <c r="R4185" s="49"/>
      <c r="S4185" s="52"/>
      <c r="T4185" s="53"/>
      <c r="U4185" s="53"/>
      <c r="V4185" s="50"/>
      <c r="W4185" s="8"/>
      <c r="X4185" s="8"/>
      <c r="Y4185" s="8"/>
      <c r="Z4185" s="8"/>
      <c r="AA4185" s="8"/>
      <c r="AB4185" s="8"/>
      <c r="AC4185" s="8"/>
      <c r="AD4185" s="8"/>
      <c r="AE4185" s="8"/>
      <c r="AF4185" s="8"/>
      <c r="AG4185" s="8"/>
      <c r="AH4185" s="8"/>
      <c r="AI4185" s="8"/>
      <c r="AJ4185" s="8"/>
      <c r="AK4185" s="8"/>
    </row>
    <row r="4186" spans="1:37" ht="18">
      <c r="A4186" s="46"/>
      <c r="B4186" s="47"/>
      <c r="C4186" s="48"/>
      <c r="D4186" s="48"/>
      <c r="E4186" s="49"/>
      <c r="F4186" s="49"/>
      <c r="G4186" s="49"/>
      <c r="H4186" s="49"/>
      <c r="I4186" s="50"/>
      <c r="J4186" s="49"/>
      <c r="K4186" s="49"/>
      <c r="L4186" s="49"/>
      <c r="M4186" s="49"/>
      <c r="N4186" s="49"/>
      <c r="O4186" s="51"/>
      <c r="P4186" s="8"/>
      <c r="Q4186" s="49"/>
      <c r="R4186" s="49"/>
      <c r="S4186" s="52"/>
      <c r="T4186" s="53"/>
      <c r="U4186" s="53"/>
      <c r="V4186" s="50"/>
      <c r="W4186" s="8"/>
      <c r="X4186" s="8"/>
      <c r="Y4186" s="8"/>
      <c r="Z4186" s="8"/>
      <c r="AA4186" s="8"/>
      <c r="AB4186" s="8"/>
      <c r="AC4186" s="8"/>
      <c r="AD4186" s="8"/>
      <c r="AE4186" s="8"/>
      <c r="AF4186" s="8"/>
      <c r="AG4186" s="8"/>
      <c r="AH4186" s="8"/>
      <c r="AI4186" s="8"/>
      <c r="AJ4186" s="8"/>
      <c r="AK4186" s="8"/>
    </row>
    <row r="4187" spans="1:37" ht="18">
      <c r="A4187" s="46"/>
      <c r="B4187" s="47"/>
      <c r="C4187" s="48"/>
      <c r="D4187" s="48"/>
      <c r="E4187" s="49"/>
      <c r="F4187" s="49"/>
      <c r="G4187" s="49"/>
      <c r="H4187" s="49"/>
      <c r="I4187" s="50"/>
      <c r="J4187" s="49"/>
      <c r="K4187" s="49"/>
      <c r="L4187" s="49"/>
      <c r="M4187" s="49"/>
      <c r="N4187" s="49"/>
      <c r="O4187" s="51"/>
      <c r="P4187" s="8"/>
      <c r="Q4187" s="49"/>
      <c r="R4187" s="49"/>
      <c r="S4187" s="52"/>
      <c r="T4187" s="53"/>
      <c r="U4187" s="53"/>
      <c r="V4187" s="50"/>
      <c r="W4187" s="8"/>
      <c r="X4187" s="8"/>
      <c r="Y4187" s="8"/>
      <c r="Z4187" s="8"/>
      <c r="AA4187" s="8"/>
      <c r="AB4187" s="8"/>
      <c r="AC4187" s="8"/>
      <c r="AD4187" s="8"/>
      <c r="AE4187" s="8"/>
      <c r="AF4187" s="8"/>
      <c r="AG4187" s="8"/>
      <c r="AH4187" s="8"/>
      <c r="AI4187" s="8"/>
      <c r="AJ4187" s="8"/>
      <c r="AK4187" s="8"/>
    </row>
    <row r="4188" spans="1:37" ht="18">
      <c r="A4188" s="46"/>
      <c r="B4188" s="47"/>
      <c r="C4188" s="48"/>
      <c r="D4188" s="48"/>
      <c r="E4188" s="49"/>
      <c r="F4188" s="49"/>
      <c r="G4188" s="49"/>
      <c r="H4188" s="49"/>
      <c r="I4188" s="50"/>
      <c r="J4188" s="49"/>
      <c r="K4188" s="49"/>
      <c r="L4188" s="49"/>
      <c r="M4188" s="49"/>
      <c r="N4188" s="49"/>
      <c r="O4188" s="51"/>
      <c r="P4188" s="8"/>
      <c r="Q4188" s="49"/>
      <c r="R4188" s="49"/>
      <c r="S4188" s="52"/>
      <c r="T4188" s="53"/>
      <c r="U4188" s="53"/>
      <c r="V4188" s="50"/>
      <c r="W4188" s="8"/>
      <c r="X4188" s="8"/>
      <c r="Y4188" s="8"/>
      <c r="Z4188" s="8"/>
      <c r="AA4188" s="8"/>
      <c r="AB4188" s="8"/>
      <c r="AC4188" s="8"/>
      <c r="AD4188" s="8"/>
      <c r="AE4188" s="8"/>
      <c r="AF4188" s="8"/>
      <c r="AG4188" s="8"/>
      <c r="AH4188" s="8"/>
      <c r="AI4188" s="8"/>
      <c r="AJ4188" s="8"/>
      <c r="AK4188" s="8"/>
    </row>
    <row r="4189" spans="1:37" ht="18">
      <c r="A4189" s="46"/>
      <c r="B4189" s="47"/>
      <c r="C4189" s="48"/>
      <c r="D4189" s="48"/>
      <c r="E4189" s="49"/>
      <c r="F4189" s="49"/>
      <c r="G4189" s="49"/>
      <c r="H4189" s="49"/>
      <c r="I4189" s="50"/>
      <c r="J4189" s="49"/>
      <c r="K4189" s="49"/>
      <c r="L4189" s="49"/>
      <c r="M4189" s="49"/>
      <c r="N4189" s="49"/>
      <c r="O4189" s="51"/>
      <c r="P4189" s="8"/>
      <c r="Q4189" s="49"/>
      <c r="R4189" s="49"/>
      <c r="S4189" s="52"/>
      <c r="T4189" s="53"/>
      <c r="U4189" s="53"/>
      <c r="V4189" s="50"/>
      <c r="W4189" s="8"/>
      <c r="X4189" s="8"/>
      <c r="Y4189" s="8"/>
      <c r="Z4189" s="8"/>
      <c r="AA4189" s="8"/>
      <c r="AB4189" s="8"/>
      <c r="AC4189" s="8"/>
      <c r="AD4189" s="8"/>
      <c r="AE4189" s="8"/>
      <c r="AF4189" s="8"/>
      <c r="AG4189" s="8"/>
      <c r="AH4189" s="8"/>
      <c r="AI4189" s="8"/>
      <c r="AJ4189" s="8"/>
      <c r="AK4189" s="8"/>
    </row>
    <row r="4190" spans="1:37" ht="18">
      <c r="A4190" s="46"/>
      <c r="B4190" s="47"/>
      <c r="C4190" s="48"/>
      <c r="D4190" s="48"/>
      <c r="E4190" s="49"/>
      <c r="F4190" s="49"/>
      <c r="G4190" s="49"/>
      <c r="H4190" s="49"/>
      <c r="I4190" s="50"/>
      <c r="J4190" s="49"/>
      <c r="K4190" s="49"/>
      <c r="L4190" s="49"/>
      <c r="M4190" s="49"/>
      <c r="N4190" s="49"/>
      <c r="O4190" s="51"/>
      <c r="P4190" s="8"/>
      <c r="Q4190" s="49"/>
      <c r="R4190" s="49"/>
      <c r="S4190" s="52"/>
      <c r="T4190" s="53"/>
      <c r="U4190" s="53"/>
      <c r="V4190" s="50"/>
      <c r="W4190" s="8"/>
      <c r="X4190" s="8"/>
      <c r="Y4190" s="8"/>
      <c r="Z4190" s="8"/>
      <c r="AA4190" s="8"/>
      <c r="AB4190" s="8"/>
      <c r="AC4190" s="8"/>
      <c r="AD4190" s="8"/>
      <c r="AE4190" s="8"/>
      <c r="AF4190" s="8"/>
      <c r="AG4190" s="8"/>
      <c r="AH4190" s="8"/>
      <c r="AI4190" s="8"/>
      <c r="AJ4190" s="8"/>
      <c r="AK4190" s="8"/>
    </row>
    <row r="4191" spans="1:37" ht="18">
      <c r="A4191" s="46"/>
      <c r="B4191" s="47"/>
      <c r="C4191" s="48"/>
      <c r="D4191" s="48"/>
      <c r="E4191" s="49"/>
      <c r="F4191" s="49"/>
      <c r="G4191" s="49"/>
      <c r="H4191" s="49"/>
      <c r="I4191" s="50"/>
      <c r="J4191" s="49"/>
      <c r="K4191" s="49"/>
      <c r="L4191" s="49"/>
      <c r="M4191" s="49"/>
      <c r="N4191" s="49"/>
      <c r="O4191" s="51"/>
      <c r="P4191" s="8"/>
      <c r="Q4191" s="49"/>
      <c r="R4191" s="49"/>
      <c r="S4191" s="52"/>
      <c r="T4191" s="53"/>
      <c r="U4191" s="53"/>
      <c r="V4191" s="50"/>
      <c r="W4191" s="8"/>
      <c r="X4191" s="8"/>
      <c r="Y4191" s="8"/>
      <c r="Z4191" s="8"/>
      <c r="AA4191" s="8"/>
      <c r="AB4191" s="8"/>
      <c r="AC4191" s="8"/>
      <c r="AD4191" s="8"/>
      <c r="AE4191" s="8"/>
      <c r="AF4191" s="8"/>
      <c r="AG4191" s="8"/>
      <c r="AH4191" s="8"/>
      <c r="AI4191" s="8"/>
      <c r="AJ4191" s="8"/>
      <c r="AK4191" s="8"/>
    </row>
    <row r="4192" spans="1:37" ht="18">
      <c r="A4192" s="46"/>
      <c r="B4192" s="47"/>
      <c r="C4192" s="48"/>
      <c r="D4192" s="48"/>
      <c r="E4192" s="49"/>
      <c r="F4192" s="49"/>
      <c r="G4192" s="49"/>
      <c r="H4192" s="49"/>
      <c r="I4192" s="50"/>
      <c r="J4192" s="49"/>
      <c r="K4192" s="49"/>
      <c r="L4192" s="49"/>
      <c r="M4192" s="49"/>
      <c r="N4192" s="49"/>
      <c r="O4192" s="51"/>
      <c r="P4192" s="8"/>
      <c r="Q4192" s="49"/>
      <c r="R4192" s="49"/>
      <c r="S4192" s="52"/>
      <c r="T4192" s="53"/>
      <c r="U4192" s="53"/>
      <c r="V4192" s="50"/>
      <c r="W4192" s="8"/>
      <c r="X4192" s="8"/>
      <c r="Y4192" s="8"/>
      <c r="Z4192" s="8"/>
      <c r="AA4192" s="8"/>
      <c r="AB4192" s="8"/>
      <c r="AC4192" s="8"/>
      <c r="AD4192" s="8"/>
      <c r="AE4192" s="8"/>
      <c r="AF4192" s="8"/>
      <c r="AG4192" s="8"/>
      <c r="AH4192" s="8"/>
      <c r="AI4192" s="8"/>
      <c r="AJ4192" s="8"/>
      <c r="AK4192" s="8"/>
    </row>
    <row r="4193" spans="1:37" ht="18">
      <c r="A4193" s="46"/>
      <c r="B4193" s="47"/>
      <c r="C4193" s="48"/>
      <c r="D4193" s="48"/>
      <c r="E4193" s="49"/>
      <c r="F4193" s="49"/>
      <c r="G4193" s="49"/>
      <c r="H4193" s="49"/>
      <c r="I4193" s="50"/>
      <c r="J4193" s="49"/>
      <c r="K4193" s="49"/>
      <c r="L4193" s="49"/>
      <c r="M4193" s="49"/>
      <c r="N4193" s="49"/>
      <c r="O4193" s="51"/>
      <c r="P4193" s="8"/>
      <c r="Q4193" s="49"/>
      <c r="R4193" s="49"/>
      <c r="S4193" s="52"/>
      <c r="T4193" s="53"/>
      <c r="U4193" s="53"/>
      <c r="V4193" s="50"/>
      <c r="W4193" s="8"/>
      <c r="X4193" s="8"/>
      <c r="Y4193" s="8"/>
      <c r="Z4193" s="8"/>
      <c r="AA4193" s="8"/>
      <c r="AB4193" s="8"/>
      <c r="AC4193" s="8"/>
      <c r="AD4193" s="8"/>
      <c r="AE4193" s="8"/>
      <c r="AF4193" s="8"/>
      <c r="AG4193" s="8"/>
      <c r="AH4193" s="8"/>
      <c r="AI4193" s="8"/>
      <c r="AJ4193" s="8"/>
      <c r="AK4193" s="8"/>
    </row>
    <row r="4194" spans="1:37" ht="18">
      <c r="A4194" s="46"/>
      <c r="B4194" s="47"/>
      <c r="C4194" s="48"/>
      <c r="D4194" s="48"/>
      <c r="E4194" s="49"/>
      <c r="F4194" s="49"/>
      <c r="G4194" s="49"/>
      <c r="H4194" s="49"/>
      <c r="I4194" s="50"/>
      <c r="J4194" s="49"/>
      <c r="K4194" s="49"/>
      <c r="L4194" s="49"/>
      <c r="M4194" s="49"/>
      <c r="N4194" s="49"/>
      <c r="O4194" s="51"/>
      <c r="P4194" s="8"/>
      <c r="Q4194" s="49"/>
      <c r="R4194" s="49"/>
      <c r="S4194" s="52"/>
      <c r="T4194" s="53"/>
      <c r="U4194" s="53"/>
      <c r="V4194" s="50"/>
      <c r="W4194" s="8"/>
      <c r="X4194" s="8"/>
      <c r="Y4194" s="8"/>
      <c r="Z4194" s="8"/>
      <c r="AA4194" s="8"/>
      <c r="AB4194" s="8"/>
      <c r="AC4194" s="8"/>
      <c r="AD4194" s="8"/>
      <c r="AE4194" s="8"/>
      <c r="AF4194" s="8"/>
      <c r="AG4194" s="8"/>
      <c r="AH4194" s="8"/>
      <c r="AI4194" s="8"/>
      <c r="AJ4194" s="8"/>
      <c r="AK4194" s="8"/>
    </row>
    <row r="4195" spans="1:37" ht="18">
      <c r="A4195" s="46"/>
      <c r="B4195" s="47"/>
      <c r="C4195" s="48"/>
      <c r="D4195" s="48"/>
      <c r="E4195" s="49"/>
      <c r="F4195" s="49"/>
      <c r="G4195" s="49"/>
      <c r="H4195" s="49"/>
      <c r="I4195" s="50"/>
      <c r="J4195" s="49"/>
      <c r="K4195" s="49"/>
      <c r="L4195" s="49"/>
      <c r="M4195" s="49"/>
      <c r="N4195" s="49"/>
      <c r="O4195" s="51"/>
      <c r="P4195" s="8"/>
      <c r="Q4195" s="49"/>
      <c r="R4195" s="49"/>
      <c r="S4195" s="52"/>
      <c r="T4195" s="53"/>
      <c r="U4195" s="53"/>
      <c r="V4195" s="50"/>
      <c r="W4195" s="8"/>
      <c r="X4195" s="8"/>
      <c r="Y4195" s="8"/>
      <c r="Z4195" s="8"/>
      <c r="AA4195" s="8"/>
      <c r="AB4195" s="8"/>
      <c r="AC4195" s="8"/>
      <c r="AD4195" s="8"/>
      <c r="AE4195" s="8"/>
      <c r="AF4195" s="8"/>
      <c r="AG4195" s="8"/>
      <c r="AH4195" s="8"/>
      <c r="AI4195" s="8"/>
      <c r="AJ4195" s="8"/>
      <c r="AK4195" s="8"/>
    </row>
    <row r="4196" spans="1:37" ht="18">
      <c r="A4196" s="46"/>
      <c r="B4196" s="47"/>
      <c r="C4196" s="48"/>
      <c r="D4196" s="48"/>
      <c r="E4196" s="49"/>
      <c r="F4196" s="49"/>
      <c r="G4196" s="49"/>
      <c r="H4196" s="49"/>
      <c r="I4196" s="50"/>
      <c r="J4196" s="49"/>
      <c r="K4196" s="49"/>
      <c r="L4196" s="49"/>
      <c r="M4196" s="49"/>
      <c r="N4196" s="49"/>
      <c r="O4196" s="51"/>
      <c r="P4196" s="8"/>
      <c r="Q4196" s="49"/>
      <c r="R4196" s="49"/>
      <c r="S4196" s="52"/>
      <c r="T4196" s="53"/>
      <c r="U4196" s="53"/>
      <c r="V4196" s="50"/>
      <c r="W4196" s="8"/>
      <c r="X4196" s="8"/>
      <c r="Y4196" s="8"/>
      <c r="Z4196" s="8"/>
      <c r="AA4196" s="8"/>
      <c r="AB4196" s="8"/>
      <c r="AC4196" s="8"/>
      <c r="AD4196" s="8"/>
      <c r="AE4196" s="8"/>
      <c r="AF4196" s="8"/>
      <c r="AG4196" s="8"/>
      <c r="AH4196" s="8"/>
      <c r="AI4196" s="8"/>
      <c r="AJ4196" s="8"/>
      <c r="AK4196" s="8"/>
    </row>
    <row r="4197" spans="1:37" ht="18">
      <c r="A4197" s="46"/>
      <c r="B4197" s="47"/>
      <c r="C4197" s="48"/>
      <c r="D4197" s="48"/>
      <c r="E4197" s="49"/>
      <c r="F4197" s="49"/>
      <c r="G4197" s="49"/>
      <c r="H4197" s="49"/>
      <c r="I4197" s="50"/>
      <c r="J4197" s="49"/>
      <c r="K4197" s="49"/>
      <c r="L4197" s="49"/>
      <c r="M4197" s="49"/>
      <c r="N4197" s="49"/>
      <c r="O4197" s="51"/>
      <c r="P4197" s="8"/>
      <c r="Q4197" s="49"/>
      <c r="R4197" s="49"/>
      <c r="S4197" s="52"/>
      <c r="T4197" s="53"/>
      <c r="U4197" s="53"/>
      <c r="V4197" s="50"/>
      <c r="W4197" s="8"/>
      <c r="X4197" s="8"/>
      <c r="Y4197" s="8"/>
      <c r="Z4197" s="8"/>
      <c r="AA4197" s="8"/>
      <c r="AB4197" s="8"/>
      <c r="AC4197" s="8"/>
      <c r="AD4197" s="8"/>
      <c r="AE4197" s="8"/>
      <c r="AF4197" s="8"/>
      <c r="AG4197" s="8"/>
      <c r="AH4197" s="8"/>
      <c r="AI4197" s="8"/>
      <c r="AJ4197" s="8"/>
      <c r="AK4197" s="8"/>
    </row>
    <row r="4198" spans="1:37" ht="18">
      <c r="A4198" s="46"/>
      <c r="B4198" s="47"/>
      <c r="C4198" s="48"/>
      <c r="D4198" s="48"/>
      <c r="E4198" s="49"/>
      <c r="F4198" s="49"/>
      <c r="G4198" s="49"/>
      <c r="H4198" s="49"/>
      <c r="I4198" s="50"/>
      <c r="J4198" s="49"/>
      <c r="K4198" s="49"/>
      <c r="L4198" s="49"/>
      <c r="M4198" s="49"/>
      <c r="N4198" s="49"/>
      <c r="O4198" s="51"/>
      <c r="P4198" s="8"/>
      <c r="Q4198" s="49"/>
      <c r="R4198" s="49"/>
      <c r="S4198" s="52"/>
      <c r="T4198" s="53"/>
      <c r="U4198" s="53"/>
      <c r="V4198" s="50"/>
      <c r="W4198" s="8"/>
      <c r="X4198" s="8"/>
      <c r="Y4198" s="8"/>
      <c r="Z4198" s="8"/>
      <c r="AA4198" s="8"/>
      <c r="AB4198" s="8"/>
      <c r="AC4198" s="8"/>
      <c r="AD4198" s="8"/>
      <c r="AE4198" s="8"/>
      <c r="AF4198" s="8"/>
      <c r="AG4198" s="8"/>
      <c r="AH4198" s="8"/>
      <c r="AI4198" s="8"/>
      <c r="AJ4198" s="8"/>
      <c r="AK4198" s="8"/>
    </row>
    <row r="4199" spans="1:37" ht="18">
      <c r="A4199" s="46"/>
      <c r="B4199" s="47"/>
      <c r="C4199" s="48"/>
      <c r="D4199" s="48"/>
      <c r="E4199" s="49"/>
      <c r="F4199" s="49"/>
      <c r="G4199" s="49"/>
      <c r="H4199" s="49"/>
      <c r="I4199" s="50"/>
      <c r="J4199" s="49"/>
      <c r="K4199" s="49"/>
      <c r="L4199" s="49"/>
      <c r="M4199" s="49"/>
      <c r="N4199" s="49"/>
      <c r="O4199" s="51"/>
      <c r="P4199" s="8"/>
      <c r="Q4199" s="49"/>
      <c r="R4199" s="49"/>
      <c r="S4199" s="52"/>
      <c r="T4199" s="53"/>
      <c r="U4199" s="53"/>
      <c r="V4199" s="50"/>
      <c r="W4199" s="8"/>
      <c r="X4199" s="8"/>
      <c r="Y4199" s="8"/>
      <c r="Z4199" s="8"/>
      <c r="AA4199" s="8"/>
      <c r="AB4199" s="8"/>
      <c r="AC4199" s="8"/>
      <c r="AD4199" s="8"/>
      <c r="AE4199" s="8"/>
      <c r="AF4199" s="8"/>
      <c r="AG4199" s="8"/>
      <c r="AH4199" s="8"/>
      <c r="AI4199" s="8"/>
      <c r="AJ4199" s="8"/>
      <c r="AK4199" s="8"/>
    </row>
    <row r="4200" spans="1:37" ht="18">
      <c r="A4200" s="46"/>
      <c r="B4200" s="47"/>
      <c r="C4200" s="48"/>
      <c r="D4200" s="48"/>
      <c r="E4200" s="49"/>
      <c r="F4200" s="49"/>
      <c r="G4200" s="49"/>
      <c r="H4200" s="49"/>
      <c r="I4200" s="50"/>
      <c r="J4200" s="49"/>
      <c r="K4200" s="49"/>
      <c r="L4200" s="49"/>
      <c r="M4200" s="49"/>
      <c r="N4200" s="49"/>
      <c r="O4200" s="51"/>
      <c r="P4200" s="8"/>
      <c r="Q4200" s="49"/>
      <c r="R4200" s="49"/>
      <c r="S4200" s="52"/>
      <c r="T4200" s="53"/>
      <c r="U4200" s="53"/>
      <c r="V4200" s="50"/>
      <c r="W4200" s="8"/>
      <c r="X4200" s="8"/>
      <c r="Y4200" s="8"/>
      <c r="Z4200" s="8"/>
      <c r="AA4200" s="8"/>
      <c r="AB4200" s="8"/>
      <c r="AC4200" s="8"/>
      <c r="AD4200" s="8"/>
      <c r="AE4200" s="8"/>
      <c r="AF4200" s="8"/>
      <c r="AG4200" s="8"/>
      <c r="AH4200" s="8"/>
      <c r="AI4200" s="8"/>
      <c r="AJ4200" s="8"/>
      <c r="AK4200" s="8"/>
    </row>
    <row r="4201" spans="1:37" ht="18">
      <c r="A4201" s="46"/>
      <c r="B4201" s="47"/>
      <c r="C4201" s="48"/>
      <c r="D4201" s="48"/>
      <c r="E4201" s="49"/>
      <c r="F4201" s="49"/>
      <c r="G4201" s="49"/>
      <c r="H4201" s="49"/>
      <c r="I4201" s="50"/>
      <c r="J4201" s="49"/>
      <c r="K4201" s="49"/>
      <c r="L4201" s="49"/>
      <c r="M4201" s="49"/>
      <c r="N4201" s="49"/>
      <c r="O4201" s="51"/>
      <c r="P4201" s="8"/>
      <c r="Q4201" s="49"/>
      <c r="R4201" s="49"/>
      <c r="S4201" s="52"/>
      <c r="T4201" s="53"/>
      <c r="U4201" s="53"/>
      <c r="V4201" s="50"/>
      <c r="W4201" s="8"/>
      <c r="X4201" s="8"/>
      <c r="Y4201" s="8"/>
      <c r="Z4201" s="8"/>
      <c r="AA4201" s="8"/>
      <c r="AB4201" s="8"/>
      <c r="AC4201" s="8"/>
      <c r="AD4201" s="8"/>
      <c r="AE4201" s="8"/>
      <c r="AF4201" s="8"/>
      <c r="AG4201" s="8"/>
      <c r="AH4201" s="8"/>
      <c r="AI4201" s="8"/>
      <c r="AJ4201" s="8"/>
      <c r="AK4201" s="8"/>
    </row>
    <row r="4202" spans="1:37" ht="18">
      <c r="A4202" s="46"/>
      <c r="B4202" s="47"/>
      <c r="C4202" s="48"/>
      <c r="D4202" s="48"/>
      <c r="E4202" s="49"/>
      <c r="F4202" s="49"/>
      <c r="G4202" s="49"/>
      <c r="H4202" s="49"/>
      <c r="I4202" s="50"/>
      <c r="J4202" s="49"/>
      <c r="K4202" s="49"/>
      <c r="L4202" s="49"/>
      <c r="M4202" s="49"/>
      <c r="N4202" s="49"/>
      <c r="O4202" s="51"/>
      <c r="P4202" s="8"/>
      <c r="Q4202" s="49"/>
      <c r="R4202" s="49"/>
      <c r="S4202" s="52"/>
      <c r="T4202" s="53"/>
      <c r="U4202" s="53"/>
      <c r="V4202" s="50"/>
      <c r="W4202" s="8"/>
      <c r="X4202" s="8"/>
      <c r="Y4202" s="8"/>
      <c r="Z4202" s="8"/>
      <c r="AA4202" s="8"/>
      <c r="AB4202" s="8"/>
      <c r="AC4202" s="8"/>
      <c r="AD4202" s="8"/>
      <c r="AE4202" s="8"/>
      <c r="AF4202" s="8"/>
      <c r="AG4202" s="8"/>
      <c r="AH4202" s="8"/>
      <c r="AI4202" s="8"/>
      <c r="AJ4202" s="8"/>
      <c r="AK4202" s="8"/>
    </row>
    <row r="4203" spans="1:37" ht="18">
      <c r="A4203" s="46"/>
      <c r="B4203" s="47"/>
      <c r="C4203" s="48"/>
      <c r="D4203" s="48"/>
      <c r="E4203" s="49"/>
      <c r="F4203" s="49"/>
      <c r="G4203" s="49"/>
      <c r="H4203" s="49"/>
      <c r="I4203" s="50"/>
      <c r="J4203" s="49"/>
      <c r="K4203" s="49"/>
      <c r="L4203" s="49"/>
      <c r="M4203" s="49"/>
      <c r="N4203" s="49"/>
      <c r="O4203" s="51"/>
      <c r="P4203" s="8"/>
      <c r="Q4203" s="49"/>
      <c r="R4203" s="49"/>
      <c r="S4203" s="52"/>
      <c r="T4203" s="53"/>
      <c r="U4203" s="53"/>
      <c r="V4203" s="50"/>
      <c r="W4203" s="8"/>
      <c r="X4203" s="8"/>
      <c r="Y4203" s="8"/>
      <c r="Z4203" s="8"/>
      <c r="AA4203" s="8"/>
      <c r="AB4203" s="8"/>
      <c r="AC4203" s="8"/>
      <c r="AD4203" s="8"/>
      <c r="AE4203" s="8"/>
      <c r="AF4203" s="8"/>
      <c r="AG4203" s="8"/>
      <c r="AH4203" s="8"/>
      <c r="AI4203" s="8"/>
      <c r="AJ4203" s="8"/>
      <c r="AK4203" s="8"/>
    </row>
    <row r="4204" spans="1:37" ht="18">
      <c r="A4204" s="46"/>
      <c r="B4204" s="47"/>
      <c r="C4204" s="48"/>
      <c r="D4204" s="48"/>
      <c r="E4204" s="49"/>
      <c r="F4204" s="49"/>
      <c r="G4204" s="49"/>
      <c r="H4204" s="49"/>
      <c r="I4204" s="50"/>
      <c r="J4204" s="49"/>
      <c r="K4204" s="49"/>
      <c r="L4204" s="49"/>
      <c r="M4204" s="49"/>
      <c r="N4204" s="49"/>
      <c r="O4204" s="51"/>
      <c r="P4204" s="8"/>
      <c r="Q4204" s="49"/>
      <c r="R4204" s="49"/>
      <c r="S4204" s="52"/>
      <c r="T4204" s="53"/>
      <c r="U4204" s="53"/>
      <c r="V4204" s="50"/>
      <c r="W4204" s="8"/>
      <c r="X4204" s="8"/>
      <c r="Y4204" s="8"/>
      <c r="Z4204" s="8"/>
      <c r="AA4204" s="8"/>
      <c r="AB4204" s="8"/>
      <c r="AC4204" s="8"/>
      <c r="AD4204" s="8"/>
      <c r="AE4204" s="8"/>
      <c r="AF4204" s="8"/>
      <c r="AG4204" s="8"/>
      <c r="AH4204" s="8"/>
      <c r="AI4204" s="8"/>
      <c r="AJ4204" s="8"/>
      <c r="AK4204" s="8"/>
    </row>
    <row r="4205" spans="1:37" ht="18">
      <c r="A4205" s="46"/>
      <c r="B4205" s="47"/>
      <c r="C4205" s="48"/>
      <c r="D4205" s="48"/>
      <c r="E4205" s="49"/>
      <c r="F4205" s="49"/>
      <c r="G4205" s="49"/>
      <c r="H4205" s="49"/>
      <c r="I4205" s="50"/>
      <c r="J4205" s="49"/>
      <c r="K4205" s="49"/>
      <c r="L4205" s="49"/>
      <c r="M4205" s="49"/>
      <c r="N4205" s="49"/>
      <c r="O4205" s="51"/>
      <c r="P4205" s="8"/>
      <c r="Q4205" s="49"/>
      <c r="R4205" s="49"/>
      <c r="S4205" s="52"/>
      <c r="T4205" s="53"/>
      <c r="U4205" s="53"/>
      <c r="V4205" s="50"/>
      <c r="W4205" s="8"/>
      <c r="X4205" s="8"/>
      <c r="Y4205" s="8"/>
      <c r="Z4205" s="8"/>
      <c r="AA4205" s="8"/>
      <c r="AB4205" s="8"/>
      <c r="AC4205" s="8"/>
      <c r="AD4205" s="8"/>
      <c r="AE4205" s="8"/>
      <c r="AF4205" s="8"/>
      <c r="AG4205" s="8"/>
      <c r="AH4205" s="8"/>
      <c r="AI4205" s="8"/>
      <c r="AJ4205" s="8"/>
      <c r="AK4205" s="8"/>
    </row>
    <row r="4206" spans="1:37" ht="18">
      <c r="A4206" s="46"/>
      <c r="B4206" s="47"/>
      <c r="C4206" s="48"/>
      <c r="D4206" s="48"/>
      <c r="E4206" s="49"/>
      <c r="F4206" s="49"/>
      <c r="G4206" s="49"/>
      <c r="H4206" s="49"/>
      <c r="I4206" s="50"/>
      <c r="J4206" s="49"/>
      <c r="K4206" s="49"/>
      <c r="L4206" s="49"/>
      <c r="M4206" s="49"/>
      <c r="N4206" s="49"/>
      <c r="O4206" s="51"/>
      <c r="P4206" s="8"/>
      <c r="Q4206" s="49"/>
      <c r="R4206" s="49"/>
      <c r="S4206" s="52"/>
      <c r="T4206" s="53"/>
      <c r="U4206" s="53"/>
      <c r="V4206" s="50"/>
      <c r="W4206" s="8"/>
      <c r="X4206" s="8"/>
      <c r="Y4206" s="8"/>
      <c r="Z4206" s="8"/>
      <c r="AA4206" s="8"/>
      <c r="AB4206" s="8"/>
      <c r="AC4206" s="8"/>
      <c r="AD4206" s="8"/>
      <c r="AE4206" s="8"/>
      <c r="AF4206" s="8"/>
      <c r="AG4206" s="8"/>
      <c r="AH4206" s="8"/>
      <c r="AI4206" s="8"/>
      <c r="AJ4206" s="8"/>
      <c r="AK4206" s="8"/>
    </row>
    <row r="4207" spans="1:37" ht="18">
      <c r="A4207" s="46"/>
      <c r="B4207" s="47"/>
      <c r="C4207" s="48"/>
      <c r="D4207" s="48"/>
      <c r="E4207" s="49"/>
      <c r="F4207" s="49"/>
      <c r="G4207" s="49"/>
      <c r="H4207" s="49"/>
      <c r="I4207" s="50"/>
      <c r="J4207" s="49"/>
      <c r="K4207" s="49"/>
      <c r="L4207" s="49"/>
      <c r="M4207" s="49"/>
      <c r="N4207" s="49"/>
      <c r="O4207" s="51"/>
      <c r="P4207" s="8"/>
      <c r="Q4207" s="49"/>
      <c r="R4207" s="49"/>
      <c r="S4207" s="52"/>
      <c r="T4207" s="53"/>
      <c r="U4207" s="53"/>
      <c r="V4207" s="50"/>
      <c r="W4207" s="8"/>
      <c r="X4207" s="8"/>
      <c r="Y4207" s="8"/>
      <c r="Z4207" s="8"/>
      <c r="AA4207" s="8"/>
      <c r="AB4207" s="8"/>
      <c r="AC4207" s="8"/>
      <c r="AD4207" s="8"/>
      <c r="AE4207" s="8"/>
      <c r="AF4207" s="8"/>
      <c r="AG4207" s="8"/>
      <c r="AH4207" s="8"/>
      <c r="AI4207" s="8"/>
      <c r="AJ4207" s="8"/>
      <c r="AK4207" s="8"/>
    </row>
    <row r="4208" spans="1:37" ht="18">
      <c r="A4208" s="46"/>
      <c r="B4208" s="47"/>
      <c r="C4208" s="48"/>
      <c r="D4208" s="48"/>
      <c r="E4208" s="49"/>
      <c r="F4208" s="49"/>
      <c r="G4208" s="49"/>
      <c r="H4208" s="49"/>
      <c r="I4208" s="50"/>
      <c r="J4208" s="49"/>
      <c r="K4208" s="49"/>
      <c r="L4208" s="49"/>
      <c r="M4208" s="49"/>
      <c r="N4208" s="49"/>
      <c r="O4208" s="51"/>
      <c r="P4208" s="8"/>
      <c r="Q4208" s="49"/>
      <c r="R4208" s="49"/>
      <c r="S4208" s="52"/>
      <c r="T4208" s="53"/>
      <c r="U4208" s="53"/>
      <c r="V4208" s="50"/>
      <c r="W4208" s="8"/>
      <c r="X4208" s="8"/>
      <c r="Y4208" s="8"/>
      <c r="Z4208" s="8"/>
      <c r="AA4208" s="8"/>
      <c r="AB4208" s="8"/>
      <c r="AC4208" s="8"/>
      <c r="AD4208" s="8"/>
      <c r="AE4208" s="8"/>
      <c r="AF4208" s="8"/>
      <c r="AG4208" s="8"/>
      <c r="AH4208" s="8"/>
      <c r="AI4208" s="8"/>
      <c r="AJ4208" s="8"/>
      <c r="AK4208" s="8"/>
    </row>
    <row r="4209" spans="1:37" ht="18">
      <c r="A4209" s="46"/>
      <c r="B4209" s="47"/>
      <c r="C4209" s="48"/>
      <c r="D4209" s="48"/>
      <c r="E4209" s="49"/>
      <c r="F4209" s="49"/>
      <c r="G4209" s="49"/>
      <c r="H4209" s="49"/>
      <c r="I4209" s="50"/>
      <c r="J4209" s="49"/>
      <c r="K4209" s="49"/>
      <c r="L4209" s="49"/>
      <c r="M4209" s="49"/>
      <c r="N4209" s="49"/>
      <c r="O4209" s="51"/>
      <c r="P4209" s="8"/>
      <c r="Q4209" s="49"/>
      <c r="R4209" s="49"/>
      <c r="S4209" s="52"/>
      <c r="T4209" s="53"/>
      <c r="U4209" s="53"/>
      <c r="V4209" s="50"/>
      <c r="W4209" s="8"/>
      <c r="X4209" s="8"/>
      <c r="Y4209" s="8"/>
      <c r="Z4209" s="8"/>
      <c r="AA4209" s="8"/>
      <c r="AB4209" s="8"/>
      <c r="AC4209" s="8"/>
      <c r="AD4209" s="8"/>
      <c r="AE4209" s="8"/>
      <c r="AF4209" s="8"/>
      <c r="AG4209" s="8"/>
      <c r="AH4209" s="8"/>
      <c r="AI4209" s="8"/>
      <c r="AJ4209" s="8"/>
      <c r="AK4209" s="8"/>
    </row>
    <row r="4210" spans="1:37" ht="18">
      <c r="A4210" s="46"/>
      <c r="B4210" s="47"/>
      <c r="C4210" s="48"/>
      <c r="D4210" s="48"/>
      <c r="E4210" s="49"/>
      <c r="F4210" s="49"/>
      <c r="G4210" s="49"/>
      <c r="H4210" s="49"/>
      <c r="I4210" s="50"/>
      <c r="J4210" s="49"/>
      <c r="K4210" s="49"/>
      <c r="L4210" s="49"/>
      <c r="M4210" s="49"/>
      <c r="N4210" s="49"/>
      <c r="O4210" s="51"/>
      <c r="P4210" s="8"/>
      <c r="Q4210" s="49"/>
      <c r="R4210" s="49"/>
      <c r="S4210" s="52"/>
      <c r="T4210" s="53"/>
      <c r="U4210" s="53"/>
      <c r="V4210" s="50"/>
      <c r="W4210" s="8"/>
      <c r="X4210" s="8"/>
      <c r="Y4210" s="8"/>
      <c r="Z4210" s="8"/>
      <c r="AA4210" s="8"/>
      <c r="AB4210" s="8"/>
      <c r="AC4210" s="8"/>
      <c r="AD4210" s="8"/>
      <c r="AE4210" s="8"/>
      <c r="AF4210" s="8"/>
      <c r="AG4210" s="8"/>
      <c r="AH4210" s="8"/>
      <c r="AI4210" s="8"/>
      <c r="AJ4210" s="8"/>
      <c r="AK4210" s="8"/>
    </row>
    <row r="4211" spans="1:37" ht="18">
      <c r="A4211" s="46"/>
      <c r="B4211" s="47"/>
      <c r="C4211" s="48"/>
      <c r="D4211" s="48"/>
      <c r="E4211" s="49"/>
      <c r="F4211" s="49"/>
      <c r="G4211" s="49"/>
      <c r="H4211" s="49"/>
      <c r="I4211" s="50"/>
      <c r="J4211" s="49"/>
      <c r="K4211" s="49"/>
      <c r="L4211" s="49"/>
      <c r="M4211" s="49"/>
      <c r="N4211" s="49"/>
      <c r="O4211" s="51"/>
      <c r="P4211" s="8"/>
      <c r="Q4211" s="49"/>
      <c r="R4211" s="49"/>
      <c r="S4211" s="52"/>
      <c r="T4211" s="53"/>
      <c r="U4211" s="53"/>
      <c r="V4211" s="50"/>
      <c r="W4211" s="8"/>
      <c r="X4211" s="8"/>
      <c r="Y4211" s="8"/>
      <c r="Z4211" s="8"/>
      <c r="AA4211" s="8"/>
      <c r="AB4211" s="8"/>
      <c r="AC4211" s="8"/>
      <c r="AD4211" s="8"/>
      <c r="AE4211" s="8"/>
      <c r="AF4211" s="8"/>
      <c r="AG4211" s="8"/>
      <c r="AH4211" s="8"/>
      <c r="AI4211" s="8"/>
      <c r="AJ4211" s="8"/>
      <c r="AK4211" s="8"/>
    </row>
    <row r="4212" spans="1:37" ht="18">
      <c r="A4212" s="46"/>
      <c r="B4212" s="47"/>
      <c r="C4212" s="48"/>
      <c r="D4212" s="48"/>
      <c r="E4212" s="49"/>
      <c r="F4212" s="49"/>
      <c r="G4212" s="49"/>
      <c r="H4212" s="49"/>
      <c r="I4212" s="50"/>
      <c r="J4212" s="49"/>
      <c r="K4212" s="49"/>
      <c r="L4212" s="49"/>
      <c r="M4212" s="49"/>
      <c r="N4212" s="49"/>
      <c r="O4212" s="51"/>
      <c r="P4212" s="8"/>
      <c r="Q4212" s="49"/>
      <c r="R4212" s="49"/>
      <c r="S4212" s="52"/>
      <c r="T4212" s="53"/>
      <c r="U4212" s="53"/>
      <c r="V4212" s="50"/>
      <c r="W4212" s="8"/>
      <c r="X4212" s="8"/>
      <c r="Y4212" s="8"/>
      <c r="Z4212" s="8"/>
      <c r="AA4212" s="8"/>
      <c r="AB4212" s="8"/>
      <c r="AC4212" s="8"/>
      <c r="AD4212" s="8"/>
      <c r="AE4212" s="8"/>
      <c r="AF4212" s="8"/>
      <c r="AG4212" s="8"/>
      <c r="AH4212" s="8"/>
      <c r="AI4212" s="8"/>
      <c r="AJ4212" s="8"/>
      <c r="AK4212" s="8"/>
    </row>
    <row r="4213" spans="1:37" ht="18">
      <c r="A4213" s="46"/>
      <c r="B4213" s="47"/>
      <c r="C4213" s="48"/>
      <c r="D4213" s="48"/>
      <c r="E4213" s="49"/>
      <c r="F4213" s="49"/>
      <c r="G4213" s="49"/>
      <c r="H4213" s="49"/>
      <c r="I4213" s="50"/>
      <c r="J4213" s="49"/>
      <c r="K4213" s="49"/>
      <c r="L4213" s="49"/>
      <c r="M4213" s="49"/>
      <c r="N4213" s="49"/>
      <c r="O4213" s="51"/>
      <c r="P4213" s="8"/>
      <c r="Q4213" s="49"/>
      <c r="R4213" s="49"/>
      <c r="S4213" s="52"/>
      <c r="T4213" s="53"/>
      <c r="U4213" s="53"/>
      <c r="V4213" s="50"/>
      <c r="W4213" s="8"/>
      <c r="X4213" s="8"/>
      <c r="Y4213" s="8"/>
      <c r="Z4213" s="8"/>
      <c r="AA4213" s="8"/>
      <c r="AB4213" s="8"/>
      <c r="AC4213" s="8"/>
      <c r="AD4213" s="8"/>
      <c r="AE4213" s="8"/>
      <c r="AF4213" s="8"/>
      <c r="AG4213" s="8"/>
      <c r="AH4213" s="8"/>
      <c r="AI4213" s="8"/>
      <c r="AJ4213" s="8"/>
      <c r="AK4213" s="8"/>
    </row>
    <row r="4214" spans="1:37" ht="18">
      <c r="A4214" s="46"/>
      <c r="B4214" s="47"/>
      <c r="C4214" s="48"/>
      <c r="D4214" s="48"/>
      <c r="E4214" s="49"/>
      <c r="F4214" s="49"/>
      <c r="G4214" s="49"/>
      <c r="H4214" s="49"/>
      <c r="I4214" s="50"/>
      <c r="J4214" s="49"/>
      <c r="K4214" s="49"/>
      <c r="L4214" s="49"/>
      <c r="M4214" s="49"/>
      <c r="N4214" s="49"/>
      <c r="O4214" s="51"/>
      <c r="P4214" s="8"/>
      <c r="Q4214" s="49"/>
      <c r="R4214" s="49"/>
      <c r="S4214" s="52"/>
      <c r="T4214" s="53"/>
      <c r="U4214" s="53"/>
      <c r="V4214" s="50"/>
      <c r="W4214" s="8"/>
      <c r="X4214" s="8"/>
      <c r="Y4214" s="8"/>
      <c r="Z4214" s="8"/>
      <c r="AA4214" s="8"/>
      <c r="AB4214" s="8"/>
      <c r="AC4214" s="8"/>
      <c r="AD4214" s="8"/>
      <c r="AE4214" s="8"/>
      <c r="AF4214" s="8"/>
      <c r="AG4214" s="8"/>
      <c r="AH4214" s="8"/>
      <c r="AI4214" s="8"/>
      <c r="AJ4214" s="8"/>
      <c r="AK4214" s="8"/>
    </row>
    <row r="4215" spans="1:37" ht="18">
      <c r="A4215" s="46"/>
      <c r="B4215" s="47"/>
      <c r="C4215" s="48"/>
      <c r="D4215" s="48"/>
      <c r="E4215" s="49"/>
      <c r="F4215" s="49"/>
      <c r="G4215" s="49"/>
      <c r="H4215" s="49"/>
      <c r="I4215" s="50"/>
      <c r="J4215" s="49"/>
      <c r="K4215" s="49"/>
      <c r="L4215" s="49"/>
      <c r="M4215" s="49"/>
      <c r="N4215" s="49"/>
      <c r="O4215" s="51"/>
      <c r="P4215" s="8"/>
      <c r="Q4215" s="49"/>
      <c r="R4215" s="49"/>
      <c r="S4215" s="52"/>
      <c r="T4215" s="53"/>
      <c r="U4215" s="53"/>
      <c r="V4215" s="50"/>
      <c r="W4215" s="8"/>
      <c r="X4215" s="8"/>
      <c r="Y4215" s="8"/>
      <c r="Z4215" s="8"/>
      <c r="AA4215" s="8"/>
      <c r="AB4215" s="8"/>
      <c r="AC4215" s="8"/>
      <c r="AD4215" s="8"/>
      <c r="AE4215" s="8"/>
      <c r="AF4215" s="8"/>
      <c r="AG4215" s="8"/>
      <c r="AH4215" s="8"/>
      <c r="AI4215" s="8"/>
      <c r="AJ4215" s="8"/>
      <c r="AK4215" s="8"/>
    </row>
    <row r="4216" spans="1:37" ht="18">
      <c r="A4216" s="46"/>
      <c r="B4216" s="47"/>
      <c r="C4216" s="48"/>
      <c r="D4216" s="48"/>
      <c r="E4216" s="49"/>
      <c r="F4216" s="49"/>
      <c r="G4216" s="49"/>
      <c r="H4216" s="49"/>
      <c r="I4216" s="50"/>
      <c r="J4216" s="49"/>
      <c r="K4216" s="49"/>
      <c r="L4216" s="49"/>
      <c r="M4216" s="49"/>
      <c r="N4216" s="49"/>
      <c r="O4216" s="51"/>
      <c r="P4216" s="8"/>
      <c r="Q4216" s="49"/>
      <c r="R4216" s="49"/>
      <c r="S4216" s="52"/>
      <c r="T4216" s="53"/>
      <c r="U4216" s="53"/>
      <c r="V4216" s="50"/>
      <c r="W4216" s="8"/>
      <c r="X4216" s="8"/>
      <c r="Y4216" s="8"/>
      <c r="Z4216" s="8"/>
      <c r="AA4216" s="8"/>
      <c r="AB4216" s="8"/>
      <c r="AC4216" s="8"/>
      <c r="AD4216" s="8"/>
      <c r="AE4216" s="8"/>
      <c r="AF4216" s="8"/>
      <c r="AG4216" s="8"/>
      <c r="AH4216" s="8"/>
      <c r="AI4216" s="8"/>
      <c r="AJ4216" s="8"/>
      <c r="AK4216" s="8"/>
    </row>
    <row r="4217" spans="1:37" ht="18">
      <c r="A4217" s="46"/>
      <c r="B4217" s="47"/>
      <c r="C4217" s="48"/>
      <c r="D4217" s="48"/>
      <c r="E4217" s="49"/>
      <c r="F4217" s="49"/>
      <c r="G4217" s="49"/>
      <c r="H4217" s="49"/>
      <c r="I4217" s="50"/>
      <c r="J4217" s="49"/>
      <c r="K4217" s="49"/>
      <c r="L4217" s="49"/>
      <c r="M4217" s="49"/>
      <c r="N4217" s="49"/>
      <c r="O4217" s="51"/>
      <c r="P4217" s="8"/>
      <c r="Q4217" s="49"/>
      <c r="R4217" s="49"/>
      <c r="S4217" s="52"/>
      <c r="T4217" s="53"/>
      <c r="U4217" s="53"/>
      <c r="V4217" s="50"/>
      <c r="W4217" s="8"/>
      <c r="X4217" s="8"/>
      <c r="Y4217" s="8"/>
      <c r="Z4217" s="8"/>
      <c r="AA4217" s="8"/>
      <c r="AB4217" s="8"/>
      <c r="AC4217" s="8"/>
      <c r="AD4217" s="8"/>
      <c r="AE4217" s="8"/>
      <c r="AF4217" s="8"/>
      <c r="AG4217" s="8"/>
      <c r="AH4217" s="8"/>
      <c r="AI4217" s="8"/>
      <c r="AJ4217" s="8"/>
      <c r="AK4217" s="8"/>
    </row>
    <row r="4218" spans="1:37" ht="18">
      <c r="A4218" s="46"/>
      <c r="B4218" s="47"/>
      <c r="C4218" s="48"/>
      <c r="D4218" s="48"/>
      <c r="E4218" s="49"/>
      <c r="F4218" s="49"/>
      <c r="G4218" s="49"/>
      <c r="H4218" s="49"/>
      <c r="I4218" s="50"/>
      <c r="J4218" s="49"/>
      <c r="K4218" s="49"/>
      <c r="L4218" s="49"/>
      <c r="M4218" s="49"/>
      <c r="N4218" s="49"/>
      <c r="O4218" s="51"/>
      <c r="P4218" s="8"/>
      <c r="Q4218" s="49"/>
      <c r="R4218" s="49"/>
      <c r="S4218" s="52"/>
      <c r="T4218" s="53"/>
      <c r="U4218" s="53"/>
      <c r="V4218" s="50"/>
      <c r="W4218" s="8"/>
      <c r="X4218" s="8"/>
      <c r="Y4218" s="8"/>
      <c r="Z4218" s="8"/>
      <c r="AA4218" s="8"/>
      <c r="AB4218" s="8"/>
      <c r="AC4218" s="8"/>
      <c r="AD4218" s="8"/>
      <c r="AE4218" s="8"/>
      <c r="AF4218" s="8"/>
      <c r="AG4218" s="8"/>
      <c r="AH4218" s="8"/>
      <c r="AI4218" s="8"/>
      <c r="AJ4218" s="8"/>
      <c r="AK4218" s="8"/>
    </row>
    <row r="4219" spans="1:37" ht="18">
      <c r="A4219" s="46"/>
      <c r="B4219" s="47"/>
      <c r="C4219" s="48"/>
      <c r="D4219" s="48"/>
      <c r="E4219" s="49"/>
      <c r="F4219" s="49"/>
      <c r="G4219" s="49"/>
      <c r="H4219" s="49"/>
      <c r="I4219" s="50"/>
      <c r="J4219" s="49"/>
      <c r="K4219" s="49"/>
      <c r="L4219" s="49"/>
      <c r="M4219" s="49"/>
      <c r="N4219" s="49"/>
      <c r="O4219" s="51"/>
      <c r="P4219" s="8"/>
      <c r="Q4219" s="49"/>
      <c r="R4219" s="49"/>
      <c r="S4219" s="52"/>
      <c r="T4219" s="53"/>
      <c r="U4219" s="53"/>
      <c r="V4219" s="50"/>
      <c r="W4219" s="8"/>
      <c r="X4219" s="8"/>
      <c r="Y4219" s="8"/>
      <c r="Z4219" s="8"/>
      <c r="AA4219" s="8"/>
      <c r="AB4219" s="8"/>
      <c r="AC4219" s="8"/>
      <c r="AD4219" s="8"/>
      <c r="AE4219" s="8"/>
      <c r="AF4219" s="8"/>
      <c r="AG4219" s="8"/>
      <c r="AH4219" s="8"/>
      <c r="AI4219" s="8"/>
      <c r="AJ4219" s="8"/>
      <c r="AK4219" s="8"/>
    </row>
    <row r="4220" spans="1:37" ht="18">
      <c r="A4220" s="46"/>
      <c r="B4220" s="47"/>
      <c r="C4220" s="48"/>
      <c r="D4220" s="48"/>
      <c r="E4220" s="49"/>
      <c r="F4220" s="49"/>
      <c r="G4220" s="49"/>
      <c r="H4220" s="49"/>
      <c r="I4220" s="50"/>
      <c r="J4220" s="49"/>
      <c r="K4220" s="49"/>
      <c r="L4220" s="49"/>
      <c r="M4220" s="49"/>
      <c r="N4220" s="49"/>
      <c r="O4220" s="51"/>
      <c r="P4220" s="8"/>
      <c r="Q4220" s="49"/>
      <c r="R4220" s="49"/>
      <c r="S4220" s="52"/>
      <c r="T4220" s="53"/>
      <c r="U4220" s="53"/>
      <c r="V4220" s="50"/>
      <c r="W4220" s="8"/>
      <c r="X4220" s="8"/>
      <c r="Y4220" s="8"/>
      <c r="Z4220" s="8"/>
      <c r="AA4220" s="8"/>
      <c r="AB4220" s="8"/>
      <c r="AC4220" s="8"/>
      <c r="AD4220" s="8"/>
      <c r="AE4220" s="8"/>
      <c r="AF4220" s="8"/>
      <c r="AG4220" s="8"/>
      <c r="AH4220" s="8"/>
      <c r="AI4220" s="8"/>
      <c r="AJ4220" s="8"/>
      <c r="AK4220" s="8"/>
    </row>
    <row r="4221" spans="1:37" ht="18">
      <c r="A4221" s="46"/>
      <c r="B4221" s="47"/>
      <c r="C4221" s="48"/>
      <c r="D4221" s="48"/>
      <c r="E4221" s="49"/>
      <c r="F4221" s="49"/>
      <c r="G4221" s="49"/>
      <c r="H4221" s="49"/>
      <c r="I4221" s="50"/>
      <c r="J4221" s="49"/>
      <c r="K4221" s="49"/>
      <c r="L4221" s="49"/>
      <c r="M4221" s="49"/>
      <c r="N4221" s="49"/>
      <c r="O4221" s="51"/>
      <c r="P4221" s="8"/>
      <c r="Q4221" s="49"/>
      <c r="R4221" s="49"/>
      <c r="S4221" s="52"/>
      <c r="T4221" s="53"/>
      <c r="U4221" s="53"/>
      <c r="V4221" s="50"/>
      <c r="W4221" s="8"/>
      <c r="X4221" s="8"/>
      <c r="Y4221" s="8"/>
      <c r="Z4221" s="8"/>
      <c r="AA4221" s="8"/>
      <c r="AB4221" s="8"/>
      <c r="AC4221" s="8"/>
      <c r="AD4221" s="8"/>
      <c r="AE4221" s="8"/>
      <c r="AF4221" s="8"/>
      <c r="AG4221" s="8"/>
      <c r="AH4221" s="8"/>
      <c r="AI4221" s="8"/>
      <c r="AJ4221" s="8"/>
      <c r="AK4221" s="8"/>
    </row>
    <row r="4222" spans="1:37" ht="18">
      <c r="A4222" s="46"/>
      <c r="B4222" s="47"/>
      <c r="C4222" s="48"/>
      <c r="D4222" s="48"/>
      <c r="E4222" s="49"/>
      <c r="F4222" s="49"/>
      <c r="G4222" s="49"/>
      <c r="H4222" s="49"/>
      <c r="I4222" s="50"/>
      <c r="J4222" s="49"/>
      <c r="K4222" s="49"/>
      <c r="L4222" s="49"/>
      <c r="M4222" s="49"/>
      <c r="N4222" s="49"/>
      <c r="O4222" s="51"/>
      <c r="P4222" s="8"/>
      <c r="Q4222" s="49"/>
      <c r="R4222" s="49"/>
      <c r="S4222" s="52"/>
      <c r="T4222" s="53"/>
      <c r="U4222" s="53"/>
      <c r="V4222" s="50"/>
      <c r="W4222" s="8"/>
      <c r="X4222" s="8"/>
      <c r="Y4222" s="8"/>
      <c r="Z4222" s="8"/>
      <c r="AA4222" s="8"/>
      <c r="AB4222" s="8"/>
      <c r="AC4222" s="8"/>
      <c r="AD4222" s="8"/>
      <c r="AE4222" s="8"/>
      <c r="AF4222" s="8"/>
      <c r="AG4222" s="8"/>
      <c r="AH4222" s="8"/>
      <c r="AI4222" s="8"/>
      <c r="AJ4222" s="8"/>
      <c r="AK4222" s="8"/>
    </row>
    <row r="4223" spans="1:37" ht="18">
      <c r="A4223" s="46"/>
      <c r="B4223" s="47"/>
      <c r="C4223" s="48"/>
      <c r="D4223" s="48"/>
      <c r="E4223" s="49"/>
      <c r="F4223" s="49"/>
      <c r="G4223" s="49"/>
      <c r="H4223" s="49"/>
      <c r="I4223" s="50"/>
      <c r="J4223" s="49"/>
      <c r="K4223" s="49"/>
      <c r="L4223" s="49"/>
      <c r="M4223" s="49"/>
      <c r="N4223" s="49"/>
      <c r="O4223" s="51"/>
      <c r="P4223" s="8"/>
      <c r="Q4223" s="49"/>
      <c r="R4223" s="49"/>
      <c r="S4223" s="52"/>
      <c r="T4223" s="53"/>
      <c r="U4223" s="53"/>
      <c r="V4223" s="50"/>
      <c r="W4223" s="8"/>
      <c r="X4223" s="8"/>
      <c r="Y4223" s="8"/>
      <c r="Z4223" s="8"/>
      <c r="AA4223" s="8"/>
      <c r="AB4223" s="8"/>
      <c r="AC4223" s="8"/>
      <c r="AD4223" s="8"/>
      <c r="AE4223" s="8"/>
      <c r="AF4223" s="8"/>
      <c r="AG4223" s="8"/>
      <c r="AH4223" s="8"/>
      <c r="AI4223" s="8"/>
      <c r="AJ4223" s="8"/>
      <c r="AK4223" s="8"/>
    </row>
    <row r="4224" spans="1:37" ht="18">
      <c r="A4224" s="46"/>
      <c r="B4224" s="47"/>
      <c r="C4224" s="48"/>
      <c r="D4224" s="48"/>
      <c r="E4224" s="49"/>
      <c r="F4224" s="49"/>
      <c r="G4224" s="49"/>
      <c r="H4224" s="49"/>
      <c r="I4224" s="50"/>
      <c r="J4224" s="49"/>
      <c r="K4224" s="49"/>
      <c r="L4224" s="49"/>
      <c r="M4224" s="49"/>
      <c r="N4224" s="49"/>
      <c r="O4224" s="51"/>
      <c r="P4224" s="8"/>
      <c r="Q4224" s="49"/>
      <c r="R4224" s="49"/>
      <c r="S4224" s="52"/>
      <c r="T4224" s="53"/>
      <c r="U4224" s="53"/>
      <c r="V4224" s="50"/>
      <c r="W4224" s="8"/>
      <c r="X4224" s="8"/>
      <c r="Y4224" s="8"/>
      <c r="Z4224" s="8"/>
      <c r="AA4224" s="8"/>
      <c r="AB4224" s="8"/>
      <c r="AC4224" s="8"/>
      <c r="AD4224" s="8"/>
      <c r="AE4224" s="8"/>
      <c r="AF4224" s="8"/>
      <c r="AG4224" s="8"/>
      <c r="AH4224" s="8"/>
      <c r="AI4224" s="8"/>
      <c r="AJ4224" s="8"/>
      <c r="AK4224" s="8"/>
    </row>
    <row r="4225" spans="1:37" ht="18">
      <c r="A4225" s="46"/>
      <c r="B4225" s="47"/>
      <c r="C4225" s="48"/>
      <c r="D4225" s="48"/>
      <c r="E4225" s="49"/>
      <c r="F4225" s="49"/>
      <c r="G4225" s="49"/>
      <c r="H4225" s="49"/>
      <c r="I4225" s="50"/>
      <c r="J4225" s="49"/>
      <c r="K4225" s="49"/>
      <c r="L4225" s="49"/>
      <c r="M4225" s="49"/>
      <c r="N4225" s="49"/>
      <c r="O4225" s="51"/>
      <c r="P4225" s="8"/>
      <c r="Q4225" s="49"/>
      <c r="R4225" s="49"/>
      <c r="S4225" s="52"/>
      <c r="T4225" s="53"/>
      <c r="U4225" s="53"/>
      <c r="V4225" s="50"/>
      <c r="W4225" s="8"/>
      <c r="X4225" s="8"/>
      <c r="Y4225" s="8"/>
      <c r="Z4225" s="8"/>
      <c r="AA4225" s="8"/>
      <c r="AB4225" s="8"/>
      <c r="AC4225" s="8"/>
      <c r="AD4225" s="8"/>
      <c r="AE4225" s="8"/>
      <c r="AF4225" s="8"/>
      <c r="AG4225" s="8"/>
      <c r="AH4225" s="8"/>
      <c r="AI4225" s="8"/>
      <c r="AJ4225" s="8"/>
      <c r="AK4225" s="8"/>
    </row>
    <row r="4226" spans="1:37" ht="18">
      <c r="A4226" s="46"/>
      <c r="B4226" s="47"/>
      <c r="C4226" s="48"/>
      <c r="D4226" s="48"/>
      <c r="E4226" s="49"/>
      <c r="F4226" s="49"/>
      <c r="G4226" s="49"/>
      <c r="H4226" s="49"/>
      <c r="I4226" s="50"/>
      <c r="J4226" s="49"/>
      <c r="K4226" s="49"/>
      <c r="L4226" s="49"/>
      <c r="M4226" s="49"/>
      <c r="N4226" s="49"/>
      <c r="O4226" s="51"/>
      <c r="P4226" s="8"/>
      <c r="Q4226" s="49"/>
      <c r="R4226" s="49"/>
      <c r="S4226" s="52"/>
      <c r="T4226" s="53"/>
      <c r="U4226" s="53"/>
      <c r="V4226" s="50"/>
      <c r="W4226" s="8"/>
      <c r="X4226" s="8"/>
      <c r="Y4226" s="8"/>
      <c r="Z4226" s="8"/>
      <c r="AA4226" s="8"/>
      <c r="AB4226" s="8"/>
      <c r="AC4226" s="8"/>
      <c r="AD4226" s="8"/>
      <c r="AE4226" s="8"/>
      <c r="AF4226" s="8"/>
      <c r="AG4226" s="8"/>
      <c r="AH4226" s="8"/>
      <c r="AI4226" s="8"/>
      <c r="AJ4226" s="8"/>
      <c r="AK4226" s="8"/>
    </row>
    <row r="4227" spans="1:37" ht="18">
      <c r="A4227" s="46"/>
      <c r="B4227" s="47"/>
      <c r="C4227" s="48"/>
      <c r="D4227" s="48"/>
      <c r="E4227" s="49"/>
      <c r="F4227" s="49"/>
      <c r="G4227" s="49"/>
      <c r="H4227" s="49"/>
      <c r="I4227" s="50"/>
      <c r="J4227" s="49"/>
      <c r="K4227" s="49"/>
      <c r="L4227" s="49"/>
      <c r="M4227" s="49"/>
      <c r="N4227" s="49"/>
      <c r="O4227" s="51"/>
      <c r="P4227" s="8"/>
      <c r="Q4227" s="49"/>
      <c r="R4227" s="49"/>
      <c r="S4227" s="52"/>
      <c r="T4227" s="53"/>
      <c r="U4227" s="53"/>
      <c r="V4227" s="50"/>
      <c r="W4227" s="8"/>
      <c r="X4227" s="8"/>
      <c r="Y4227" s="8"/>
      <c r="Z4227" s="8"/>
      <c r="AA4227" s="8"/>
      <c r="AB4227" s="8"/>
      <c r="AC4227" s="8"/>
      <c r="AD4227" s="8"/>
      <c r="AE4227" s="8"/>
      <c r="AF4227" s="8"/>
      <c r="AG4227" s="8"/>
      <c r="AH4227" s="8"/>
      <c r="AI4227" s="8"/>
      <c r="AJ4227" s="8"/>
      <c r="AK4227" s="8"/>
    </row>
    <row r="4228" spans="1:37" ht="18">
      <c r="A4228" s="46"/>
      <c r="B4228" s="47"/>
      <c r="C4228" s="48"/>
      <c r="D4228" s="48"/>
      <c r="E4228" s="49"/>
      <c r="F4228" s="49"/>
      <c r="G4228" s="49"/>
      <c r="H4228" s="49"/>
      <c r="I4228" s="50"/>
      <c r="J4228" s="49"/>
      <c r="K4228" s="49"/>
      <c r="L4228" s="49"/>
      <c r="M4228" s="49"/>
      <c r="N4228" s="49"/>
      <c r="O4228" s="51"/>
      <c r="P4228" s="8"/>
      <c r="Q4228" s="49"/>
      <c r="R4228" s="49"/>
      <c r="S4228" s="52"/>
      <c r="T4228" s="53"/>
      <c r="U4228" s="53"/>
      <c r="V4228" s="50"/>
      <c r="W4228" s="8"/>
      <c r="X4228" s="8"/>
      <c r="Y4228" s="8"/>
      <c r="Z4228" s="8"/>
      <c r="AA4228" s="8"/>
      <c r="AB4228" s="8"/>
      <c r="AC4228" s="8"/>
      <c r="AD4228" s="8"/>
      <c r="AE4228" s="8"/>
      <c r="AF4228" s="8"/>
      <c r="AG4228" s="8"/>
      <c r="AH4228" s="8"/>
      <c r="AI4228" s="8"/>
      <c r="AJ4228" s="8"/>
      <c r="AK4228" s="8"/>
    </row>
    <row r="4229" spans="1:37" ht="18">
      <c r="A4229" s="46"/>
      <c r="B4229" s="47"/>
      <c r="C4229" s="48"/>
      <c r="D4229" s="48"/>
      <c r="E4229" s="49"/>
      <c r="F4229" s="49"/>
      <c r="G4229" s="49"/>
      <c r="H4229" s="49"/>
      <c r="I4229" s="50"/>
      <c r="J4229" s="49"/>
      <c r="K4229" s="49"/>
      <c r="L4229" s="49"/>
      <c r="M4229" s="49"/>
      <c r="N4229" s="49"/>
      <c r="O4229" s="51"/>
      <c r="P4229" s="8"/>
      <c r="Q4229" s="49"/>
      <c r="R4229" s="49"/>
      <c r="S4229" s="52"/>
      <c r="T4229" s="53"/>
      <c r="U4229" s="53"/>
      <c r="V4229" s="50"/>
      <c r="W4229" s="8"/>
      <c r="X4229" s="8"/>
      <c r="Y4229" s="8"/>
      <c r="Z4229" s="8"/>
      <c r="AA4229" s="8"/>
      <c r="AB4229" s="8"/>
      <c r="AC4229" s="8"/>
      <c r="AD4229" s="8"/>
      <c r="AE4229" s="8"/>
      <c r="AF4229" s="8"/>
      <c r="AG4229" s="8"/>
      <c r="AH4229" s="8"/>
      <c r="AI4229" s="8"/>
      <c r="AJ4229" s="8"/>
      <c r="AK4229" s="8"/>
    </row>
    <row r="4230" spans="1:37" ht="18">
      <c r="A4230" s="46"/>
      <c r="B4230" s="47"/>
      <c r="C4230" s="48"/>
      <c r="D4230" s="48"/>
      <c r="E4230" s="49"/>
      <c r="F4230" s="49"/>
      <c r="G4230" s="49"/>
      <c r="H4230" s="49"/>
      <c r="I4230" s="50"/>
      <c r="J4230" s="49"/>
      <c r="K4230" s="49"/>
      <c r="L4230" s="49"/>
      <c r="M4230" s="49"/>
      <c r="N4230" s="49"/>
      <c r="O4230" s="51"/>
      <c r="P4230" s="8"/>
      <c r="Q4230" s="49"/>
      <c r="R4230" s="49"/>
      <c r="S4230" s="52"/>
      <c r="T4230" s="53"/>
      <c r="U4230" s="53"/>
      <c r="V4230" s="50"/>
      <c r="W4230" s="8"/>
      <c r="X4230" s="8"/>
      <c r="Y4230" s="8"/>
      <c r="Z4230" s="8"/>
      <c r="AA4230" s="8"/>
      <c r="AB4230" s="8"/>
      <c r="AC4230" s="8"/>
      <c r="AD4230" s="8"/>
      <c r="AE4230" s="8"/>
      <c r="AF4230" s="8"/>
      <c r="AG4230" s="8"/>
      <c r="AH4230" s="8"/>
      <c r="AI4230" s="8"/>
      <c r="AJ4230" s="8"/>
      <c r="AK4230" s="8"/>
    </row>
    <row r="4231" spans="1:37" ht="18">
      <c r="A4231" s="46"/>
      <c r="B4231" s="47"/>
      <c r="C4231" s="48"/>
      <c r="D4231" s="48"/>
      <c r="E4231" s="49"/>
      <c r="F4231" s="49"/>
      <c r="G4231" s="49"/>
      <c r="H4231" s="49"/>
      <c r="I4231" s="50"/>
      <c r="J4231" s="49"/>
      <c r="K4231" s="49"/>
      <c r="L4231" s="49"/>
      <c r="M4231" s="49"/>
      <c r="N4231" s="49"/>
      <c r="O4231" s="51"/>
      <c r="P4231" s="8"/>
      <c r="Q4231" s="49"/>
      <c r="R4231" s="49"/>
      <c r="S4231" s="52"/>
      <c r="T4231" s="53"/>
      <c r="U4231" s="53"/>
      <c r="V4231" s="50"/>
      <c r="W4231" s="8"/>
      <c r="X4231" s="8"/>
      <c r="Y4231" s="8"/>
      <c r="Z4231" s="8"/>
      <c r="AA4231" s="8"/>
      <c r="AB4231" s="8"/>
      <c r="AC4231" s="8"/>
      <c r="AD4231" s="8"/>
      <c r="AE4231" s="8"/>
      <c r="AF4231" s="8"/>
      <c r="AG4231" s="8"/>
      <c r="AH4231" s="8"/>
      <c r="AI4231" s="8"/>
      <c r="AJ4231" s="8"/>
      <c r="AK4231" s="8"/>
    </row>
    <row r="4232" spans="1:37" ht="18">
      <c r="A4232" s="46"/>
      <c r="B4232" s="47"/>
      <c r="C4232" s="48"/>
      <c r="D4232" s="48"/>
      <c r="E4232" s="49"/>
      <c r="F4232" s="49"/>
      <c r="G4232" s="49"/>
      <c r="H4232" s="49"/>
      <c r="I4232" s="50"/>
      <c r="J4232" s="49"/>
      <c r="K4232" s="49"/>
      <c r="L4232" s="49"/>
      <c r="M4232" s="49"/>
      <c r="N4232" s="49"/>
      <c r="O4232" s="51"/>
      <c r="P4232" s="8"/>
      <c r="Q4232" s="49"/>
      <c r="R4232" s="49"/>
      <c r="S4232" s="52"/>
      <c r="T4232" s="53"/>
      <c r="U4232" s="53"/>
      <c r="V4232" s="50"/>
      <c r="W4232" s="8"/>
      <c r="X4232" s="8"/>
      <c r="Y4232" s="8"/>
      <c r="Z4232" s="8"/>
      <c r="AA4232" s="8"/>
      <c r="AB4232" s="8"/>
      <c r="AC4232" s="8"/>
      <c r="AD4232" s="8"/>
      <c r="AE4232" s="8"/>
      <c r="AF4232" s="8"/>
      <c r="AG4232" s="8"/>
      <c r="AH4232" s="8"/>
      <c r="AI4232" s="8"/>
      <c r="AJ4232" s="8"/>
      <c r="AK4232" s="8"/>
    </row>
    <row r="4233" spans="1:37" ht="18">
      <c r="A4233" s="46"/>
      <c r="B4233" s="47"/>
      <c r="C4233" s="48"/>
      <c r="D4233" s="48"/>
      <c r="E4233" s="49"/>
      <c r="F4233" s="49"/>
      <c r="G4233" s="49"/>
      <c r="H4233" s="49"/>
      <c r="I4233" s="50"/>
      <c r="J4233" s="49"/>
      <c r="K4233" s="49"/>
      <c r="L4233" s="49"/>
      <c r="M4233" s="49"/>
      <c r="N4233" s="49"/>
      <c r="O4233" s="51"/>
      <c r="P4233" s="8"/>
      <c r="Q4233" s="49"/>
      <c r="R4233" s="49"/>
      <c r="S4233" s="52"/>
      <c r="T4233" s="53"/>
      <c r="U4233" s="53"/>
      <c r="V4233" s="50"/>
      <c r="W4233" s="8"/>
      <c r="X4233" s="8"/>
      <c r="Y4233" s="8"/>
      <c r="Z4233" s="8"/>
      <c r="AA4233" s="8"/>
      <c r="AB4233" s="8"/>
      <c r="AC4233" s="8"/>
      <c r="AD4233" s="8"/>
      <c r="AE4233" s="8"/>
      <c r="AF4233" s="8"/>
      <c r="AG4233" s="8"/>
      <c r="AH4233" s="8"/>
      <c r="AI4233" s="8"/>
      <c r="AJ4233" s="8"/>
      <c r="AK4233" s="8"/>
    </row>
    <row r="4234" spans="1:37" ht="18">
      <c r="A4234" s="46"/>
      <c r="B4234" s="47"/>
      <c r="C4234" s="48"/>
      <c r="D4234" s="48"/>
      <c r="E4234" s="49"/>
      <c r="F4234" s="49"/>
      <c r="G4234" s="49"/>
      <c r="H4234" s="49"/>
      <c r="I4234" s="50"/>
      <c r="J4234" s="49"/>
      <c r="K4234" s="49"/>
      <c r="L4234" s="49"/>
      <c r="M4234" s="49"/>
      <c r="N4234" s="49"/>
      <c r="O4234" s="51"/>
      <c r="P4234" s="8"/>
      <c r="Q4234" s="49"/>
      <c r="R4234" s="49"/>
      <c r="S4234" s="52"/>
      <c r="T4234" s="53"/>
      <c r="U4234" s="53"/>
      <c r="V4234" s="50"/>
      <c r="W4234" s="8"/>
      <c r="X4234" s="8"/>
      <c r="Y4234" s="8"/>
      <c r="Z4234" s="8"/>
      <c r="AA4234" s="8"/>
      <c r="AB4234" s="8"/>
      <c r="AC4234" s="8"/>
      <c r="AD4234" s="8"/>
      <c r="AE4234" s="8"/>
      <c r="AF4234" s="8"/>
      <c r="AG4234" s="8"/>
      <c r="AH4234" s="8"/>
      <c r="AI4234" s="8"/>
      <c r="AJ4234" s="8"/>
      <c r="AK4234" s="8"/>
    </row>
    <row r="4235" spans="1:37" ht="18">
      <c r="A4235" s="46"/>
      <c r="B4235" s="47"/>
      <c r="C4235" s="48"/>
      <c r="D4235" s="48"/>
      <c r="E4235" s="49"/>
      <c r="F4235" s="49"/>
      <c r="G4235" s="49"/>
      <c r="H4235" s="49"/>
      <c r="I4235" s="50"/>
      <c r="J4235" s="49"/>
      <c r="K4235" s="49"/>
      <c r="L4235" s="49"/>
      <c r="M4235" s="49"/>
      <c r="N4235" s="49"/>
      <c r="O4235" s="51"/>
      <c r="P4235" s="8"/>
      <c r="Q4235" s="49"/>
      <c r="R4235" s="49"/>
      <c r="S4235" s="52"/>
      <c r="T4235" s="53"/>
      <c r="U4235" s="53"/>
      <c r="V4235" s="50"/>
      <c r="W4235" s="8"/>
      <c r="X4235" s="8"/>
      <c r="Y4235" s="8"/>
      <c r="Z4235" s="8"/>
      <c r="AA4235" s="8"/>
      <c r="AB4235" s="8"/>
      <c r="AC4235" s="8"/>
      <c r="AD4235" s="8"/>
      <c r="AE4235" s="8"/>
      <c r="AF4235" s="8"/>
      <c r="AG4235" s="8"/>
      <c r="AH4235" s="8"/>
      <c r="AI4235" s="8"/>
      <c r="AJ4235" s="8"/>
      <c r="AK4235" s="8"/>
    </row>
    <row r="4236" spans="1:37" ht="18">
      <c r="A4236" s="46"/>
      <c r="B4236" s="47"/>
      <c r="C4236" s="48"/>
      <c r="D4236" s="48"/>
      <c r="E4236" s="49"/>
      <c r="F4236" s="49"/>
      <c r="G4236" s="49"/>
      <c r="H4236" s="49"/>
      <c r="I4236" s="50"/>
      <c r="J4236" s="49"/>
      <c r="K4236" s="49"/>
      <c r="L4236" s="49"/>
      <c r="M4236" s="49"/>
      <c r="N4236" s="49"/>
      <c r="O4236" s="51"/>
      <c r="P4236" s="8"/>
      <c r="Q4236" s="49"/>
      <c r="R4236" s="49"/>
      <c r="S4236" s="52"/>
      <c r="T4236" s="53"/>
      <c r="U4236" s="53"/>
      <c r="V4236" s="50"/>
      <c r="W4236" s="8"/>
      <c r="X4236" s="8"/>
      <c r="Y4236" s="8"/>
      <c r="Z4236" s="8"/>
      <c r="AA4236" s="8"/>
      <c r="AB4236" s="8"/>
      <c r="AC4236" s="8"/>
      <c r="AD4236" s="8"/>
      <c r="AE4236" s="8"/>
      <c r="AF4236" s="8"/>
      <c r="AG4236" s="8"/>
      <c r="AH4236" s="8"/>
      <c r="AI4236" s="8"/>
      <c r="AJ4236" s="8"/>
      <c r="AK4236" s="8"/>
    </row>
    <row r="4237" spans="1:37" ht="18">
      <c r="A4237" s="46"/>
      <c r="B4237" s="47"/>
      <c r="C4237" s="48"/>
      <c r="D4237" s="48"/>
      <c r="E4237" s="49"/>
      <c r="F4237" s="49"/>
      <c r="G4237" s="49"/>
      <c r="H4237" s="49"/>
      <c r="I4237" s="50"/>
      <c r="J4237" s="49"/>
      <c r="K4237" s="49"/>
      <c r="L4237" s="49"/>
      <c r="M4237" s="49"/>
      <c r="N4237" s="49"/>
      <c r="O4237" s="51"/>
      <c r="P4237" s="8"/>
      <c r="Q4237" s="49"/>
      <c r="R4237" s="49"/>
      <c r="S4237" s="52"/>
      <c r="T4237" s="53"/>
      <c r="U4237" s="53"/>
      <c r="V4237" s="50"/>
      <c r="W4237" s="8"/>
      <c r="X4237" s="8"/>
      <c r="Y4237" s="8"/>
      <c r="Z4237" s="8"/>
      <c r="AA4237" s="8"/>
      <c r="AB4237" s="8"/>
      <c r="AC4237" s="8"/>
      <c r="AD4237" s="8"/>
      <c r="AE4237" s="8"/>
      <c r="AF4237" s="8"/>
      <c r="AG4237" s="8"/>
      <c r="AH4237" s="8"/>
      <c r="AI4237" s="8"/>
      <c r="AJ4237" s="8"/>
      <c r="AK4237" s="8"/>
    </row>
    <row r="4238" spans="1:37" ht="18">
      <c r="A4238" s="46"/>
      <c r="B4238" s="47"/>
      <c r="C4238" s="48"/>
      <c r="D4238" s="48"/>
      <c r="E4238" s="49"/>
      <c r="F4238" s="49"/>
      <c r="G4238" s="49"/>
      <c r="H4238" s="49"/>
      <c r="I4238" s="50"/>
      <c r="J4238" s="49"/>
      <c r="K4238" s="49"/>
      <c r="L4238" s="49"/>
      <c r="M4238" s="49"/>
      <c r="N4238" s="49"/>
      <c r="O4238" s="51"/>
      <c r="P4238" s="8"/>
      <c r="Q4238" s="49"/>
      <c r="R4238" s="49"/>
      <c r="S4238" s="52"/>
      <c r="T4238" s="53"/>
      <c r="U4238" s="53"/>
      <c r="V4238" s="50"/>
      <c r="W4238" s="8"/>
      <c r="X4238" s="8"/>
      <c r="Y4238" s="8"/>
      <c r="Z4238" s="8"/>
      <c r="AA4238" s="8"/>
      <c r="AB4238" s="8"/>
      <c r="AC4238" s="8"/>
      <c r="AD4238" s="8"/>
      <c r="AE4238" s="8"/>
      <c r="AF4238" s="8"/>
      <c r="AG4238" s="8"/>
      <c r="AH4238" s="8"/>
      <c r="AI4238" s="8"/>
      <c r="AJ4238" s="8"/>
      <c r="AK4238" s="8"/>
    </row>
    <row r="4239" spans="1:37" ht="18">
      <c r="A4239" s="46"/>
      <c r="B4239" s="47"/>
      <c r="C4239" s="48"/>
      <c r="D4239" s="48"/>
      <c r="E4239" s="49"/>
      <c r="F4239" s="49"/>
      <c r="G4239" s="49"/>
      <c r="H4239" s="49"/>
      <c r="I4239" s="50"/>
      <c r="J4239" s="49"/>
      <c r="K4239" s="49"/>
      <c r="L4239" s="49"/>
      <c r="M4239" s="49"/>
      <c r="N4239" s="49"/>
      <c r="O4239" s="51"/>
      <c r="P4239" s="8"/>
      <c r="Q4239" s="49"/>
      <c r="R4239" s="49"/>
      <c r="S4239" s="52"/>
      <c r="T4239" s="53"/>
      <c r="U4239" s="53"/>
      <c r="V4239" s="50"/>
      <c r="W4239" s="8"/>
      <c r="X4239" s="8"/>
      <c r="Y4239" s="8"/>
      <c r="Z4239" s="8"/>
      <c r="AA4239" s="8"/>
      <c r="AB4239" s="8"/>
      <c r="AC4239" s="8"/>
      <c r="AD4239" s="8"/>
      <c r="AE4239" s="8"/>
      <c r="AF4239" s="8"/>
      <c r="AG4239" s="8"/>
      <c r="AH4239" s="8"/>
      <c r="AI4239" s="8"/>
      <c r="AJ4239" s="8"/>
      <c r="AK4239" s="8"/>
    </row>
    <row r="4240" spans="1:37" ht="18">
      <c r="A4240" s="46"/>
      <c r="B4240" s="47"/>
      <c r="C4240" s="48"/>
      <c r="D4240" s="48"/>
      <c r="E4240" s="49"/>
      <c r="F4240" s="49"/>
      <c r="G4240" s="49"/>
      <c r="H4240" s="49"/>
      <c r="I4240" s="50"/>
      <c r="J4240" s="49"/>
      <c r="K4240" s="49"/>
      <c r="L4240" s="49"/>
      <c r="M4240" s="49"/>
      <c r="N4240" s="49"/>
      <c r="O4240" s="51"/>
      <c r="P4240" s="8"/>
      <c r="Q4240" s="49"/>
      <c r="R4240" s="49"/>
      <c r="S4240" s="52"/>
      <c r="T4240" s="53"/>
      <c r="U4240" s="53"/>
      <c r="V4240" s="50"/>
      <c r="W4240" s="8"/>
      <c r="X4240" s="8"/>
      <c r="Y4240" s="8"/>
      <c r="Z4240" s="8"/>
      <c r="AA4240" s="8"/>
      <c r="AB4240" s="8"/>
      <c r="AC4240" s="8"/>
      <c r="AD4240" s="8"/>
      <c r="AE4240" s="8"/>
      <c r="AF4240" s="8"/>
      <c r="AG4240" s="8"/>
      <c r="AH4240" s="8"/>
      <c r="AI4240" s="8"/>
      <c r="AJ4240" s="8"/>
      <c r="AK4240" s="8"/>
    </row>
    <row r="4241" spans="1:37" ht="18">
      <c r="A4241" s="46"/>
      <c r="B4241" s="47"/>
      <c r="C4241" s="48"/>
      <c r="D4241" s="48"/>
      <c r="E4241" s="49"/>
      <c r="F4241" s="49"/>
      <c r="G4241" s="49"/>
      <c r="H4241" s="49"/>
      <c r="I4241" s="50"/>
      <c r="J4241" s="49"/>
      <c r="K4241" s="49"/>
      <c r="L4241" s="49"/>
      <c r="M4241" s="49"/>
      <c r="N4241" s="49"/>
      <c r="O4241" s="51"/>
      <c r="P4241" s="8"/>
      <c r="Q4241" s="49"/>
      <c r="R4241" s="49"/>
      <c r="S4241" s="52"/>
      <c r="T4241" s="53"/>
      <c r="U4241" s="53"/>
      <c r="V4241" s="50"/>
      <c r="W4241" s="8"/>
      <c r="X4241" s="8"/>
      <c r="Y4241" s="8"/>
      <c r="Z4241" s="8"/>
      <c r="AA4241" s="8"/>
      <c r="AB4241" s="8"/>
      <c r="AC4241" s="8"/>
      <c r="AD4241" s="8"/>
      <c r="AE4241" s="8"/>
      <c r="AF4241" s="8"/>
      <c r="AG4241" s="8"/>
      <c r="AH4241" s="8"/>
      <c r="AI4241" s="8"/>
      <c r="AJ4241" s="8"/>
      <c r="AK4241" s="8"/>
    </row>
    <row r="4242" spans="1:37" ht="18">
      <c r="A4242" s="46"/>
      <c r="B4242" s="47"/>
      <c r="C4242" s="48"/>
      <c r="D4242" s="48"/>
      <c r="E4242" s="49"/>
      <c r="F4242" s="49"/>
      <c r="G4242" s="49"/>
      <c r="H4242" s="49"/>
      <c r="I4242" s="50"/>
      <c r="J4242" s="49"/>
      <c r="K4242" s="49"/>
      <c r="L4242" s="49"/>
      <c r="M4242" s="49"/>
      <c r="N4242" s="49"/>
      <c r="O4242" s="51"/>
      <c r="P4242" s="8"/>
      <c r="Q4242" s="49"/>
      <c r="R4242" s="49"/>
      <c r="S4242" s="52"/>
      <c r="T4242" s="53"/>
      <c r="U4242" s="53"/>
      <c r="V4242" s="50"/>
      <c r="W4242" s="8"/>
      <c r="X4242" s="8"/>
      <c r="Y4242" s="8"/>
      <c r="Z4242" s="8"/>
      <c r="AA4242" s="8"/>
      <c r="AB4242" s="8"/>
      <c r="AC4242" s="8"/>
      <c r="AD4242" s="8"/>
      <c r="AE4242" s="8"/>
      <c r="AF4242" s="8"/>
      <c r="AG4242" s="8"/>
      <c r="AH4242" s="8"/>
      <c r="AI4242" s="8"/>
      <c r="AJ4242" s="8"/>
      <c r="AK4242" s="8"/>
    </row>
    <row r="4243" spans="1:37" ht="18">
      <c r="A4243" s="46"/>
      <c r="B4243" s="47"/>
      <c r="C4243" s="48"/>
      <c r="D4243" s="48"/>
      <c r="E4243" s="49"/>
      <c r="F4243" s="49"/>
      <c r="G4243" s="49"/>
      <c r="H4243" s="49"/>
      <c r="I4243" s="50"/>
      <c r="J4243" s="49"/>
      <c r="K4243" s="49"/>
      <c r="L4243" s="49"/>
      <c r="M4243" s="49"/>
      <c r="N4243" s="49"/>
      <c r="O4243" s="51"/>
      <c r="P4243" s="8"/>
      <c r="Q4243" s="49"/>
      <c r="R4243" s="49"/>
      <c r="S4243" s="52"/>
      <c r="T4243" s="53"/>
      <c r="U4243" s="53"/>
      <c r="V4243" s="50"/>
      <c r="W4243" s="8"/>
      <c r="X4243" s="8"/>
      <c r="Y4243" s="8"/>
      <c r="Z4243" s="8"/>
      <c r="AA4243" s="8"/>
      <c r="AB4243" s="8"/>
      <c r="AC4243" s="8"/>
      <c r="AD4243" s="8"/>
      <c r="AE4243" s="8"/>
      <c r="AF4243" s="8"/>
      <c r="AG4243" s="8"/>
      <c r="AH4243" s="8"/>
      <c r="AI4243" s="8"/>
      <c r="AJ4243" s="8"/>
      <c r="AK4243" s="8"/>
    </row>
    <row r="4244" spans="1:37" ht="18">
      <c r="A4244" s="46"/>
      <c r="B4244" s="47"/>
      <c r="C4244" s="48"/>
      <c r="D4244" s="48"/>
      <c r="E4244" s="49"/>
      <c r="F4244" s="49"/>
      <c r="G4244" s="49"/>
      <c r="H4244" s="49"/>
      <c r="I4244" s="50"/>
      <c r="J4244" s="49"/>
      <c r="K4244" s="49"/>
      <c r="L4244" s="49"/>
      <c r="M4244" s="49"/>
      <c r="N4244" s="49"/>
      <c r="O4244" s="51"/>
      <c r="P4244" s="8"/>
      <c r="Q4244" s="49"/>
      <c r="R4244" s="49"/>
      <c r="S4244" s="52"/>
      <c r="T4244" s="53"/>
      <c r="U4244" s="53"/>
      <c r="V4244" s="50"/>
      <c r="W4244" s="8"/>
      <c r="X4244" s="8"/>
      <c r="Y4244" s="8"/>
      <c r="Z4244" s="8"/>
      <c r="AA4244" s="8"/>
      <c r="AB4244" s="8"/>
      <c r="AC4244" s="8"/>
      <c r="AD4244" s="8"/>
      <c r="AE4244" s="8"/>
      <c r="AF4244" s="8"/>
      <c r="AG4244" s="8"/>
      <c r="AH4244" s="8"/>
      <c r="AI4244" s="8"/>
      <c r="AJ4244" s="8"/>
      <c r="AK4244" s="8"/>
    </row>
    <row r="4245" spans="1:37" ht="18">
      <c r="A4245" s="46"/>
      <c r="B4245" s="47"/>
      <c r="C4245" s="48"/>
      <c r="D4245" s="48"/>
      <c r="E4245" s="49"/>
      <c r="F4245" s="49"/>
      <c r="G4245" s="49"/>
      <c r="H4245" s="49"/>
      <c r="I4245" s="50"/>
      <c r="J4245" s="49"/>
      <c r="K4245" s="49"/>
      <c r="L4245" s="49"/>
      <c r="M4245" s="49"/>
      <c r="N4245" s="49"/>
      <c r="O4245" s="51"/>
      <c r="P4245" s="8"/>
      <c r="Q4245" s="49"/>
      <c r="R4245" s="49"/>
      <c r="S4245" s="52"/>
      <c r="T4245" s="53"/>
      <c r="U4245" s="53"/>
      <c r="V4245" s="50"/>
      <c r="W4245" s="8"/>
      <c r="X4245" s="8"/>
      <c r="Y4245" s="8"/>
      <c r="Z4245" s="8"/>
      <c r="AA4245" s="8"/>
      <c r="AB4245" s="8"/>
      <c r="AC4245" s="8"/>
      <c r="AD4245" s="8"/>
      <c r="AE4245" s="8"/>
      <c r="AF4245" s="8"/>
      <c r="AG4245" s="8"/>
      <c r="AH4245" s="8"/>
      <c r="AI4245" s="8"/>
      <c r="AJ4245" s="8"/>
      <c r="AK4245" s="8"/>
    </row>
    <row r="4246" spans="1:37" ht="18">
      <c r="A4246" s="46"/>
      <c r="B4246" s="47"/>
      <c r="C4246" s="48"/>
      <c r="D4246" s="48"/>
      <c r="E4246" s="49"/>
      <c r="F4246" s="49"/>
      <c r="G4246" s="49"/>
      <c r="H4246" s="49"/>
      <c r="I4246" s="50"/>
      <c r="J4246" s="49"/>
      <c r="K4246" s="49"/>
      <c r="L4246" s="49"/>
      <c r="M4246" s="49"/>
      <c r="N4246" s="49"/>
      <c r="O4246" s="51"/>
      <c r="P4246" s="8"/>
      <c r="Q4246" s="49"/>
      <c r="R4246" s="49"/>
      <c r="S4246" s="52"/>
      <c r="T4246" s="53"/>
      <c r="U4246" s="53"/>
      <c r="V4246" s="50"/>
      <c r="W4246" s="8"/>
      <c r="X4246" s="8"/>
      <c r="Y4246" s="8"/>
      <c r="Z4246" s="8"/>
      <c r="AA4246" s="8"/>
      <c r="AB4246" s="8"/>
      <c r="AC4246" s="8"/>
      <c r="AD4246" s="8"/>
      <c r="AE4246" s="8"/>
      <c r="AF4246" s="8"/>
      <c r="AG4246" s="8"/>
      <c r="AH4246" s="8"/>
      <c r="AI4246" s="8"/>
      <c r="AJ4246" s="8"/>
      <c r="AK4246" s="8"/>
    </row>
    <row r="4247" spans="1:37" ht="18">
      <c r="A4247" s="46"/>
      <c r="B4247" s="47"/>
      <c r="C4247" s="48"/>
      <c r="D4247" s="48"/>
      <c r="E4247" s="49"/>
      <c r="F4247" s="49"/>
      <c r="G4247" s="49"/>
      <c r="H4247" s="49"/>
      <c r="I4247" s="50"/>
      <c r="J4247" s="49"/>
      <c r="K4247" s="49"/>
      <c r="L4247" s="49"/>
      <c r="M4247" s="49"/>
      <c r="N4247" s="49"/>
      <c r="O4247" s="51"/>
      <c r="P4247" s="8"/>
      <c r="Q4247" s="49"/>
      <c r="R4247" s="49"/>
      <c r="S4247" s="52"/>
      <c r="T4247" s="53"/>
      <c r="U4247" s="53"/>
      <c r="V4247" s="50"/>
      <c r="W4247" s="8"/>
      <c r="X4247" s="8"/>
      <c r="Y4247" s="8"/>
      <c r="Z4247" s="8"/>
      <c r="AA4247" s="8"/>
      <c r="AB4247" s="8"/>
      <c r="AC4247" s="8"/>
      <c r="AD4247" s="8"/>
      <c r="AE4247" s="8"/>
      <c r="AF4247" s="8"/>
      <c r="AG4247" s="8"/>
      <c r="AH4247" s="8"/>
      <c r="AI4247" s="8"/>
      <c r="AJ4247" s="8"/>
      <c r="AK4247" s="8"/>
    </row>
    <row r="4248" spans="1:37" ht="18">
      <c r="A4248" s="46"/>
      <c r="B4248" s="47"/>
      <c r="C4248" s="48"/>
      <c r="D4248" s="48"/>
      <c r="E4248" s="49"/>
      <c r="F4248" s="49"/>
      <c r="G4248" s="49"/>
      <c r="H4248" s="49"/>
      <c r="I4248" s="50"/>
      <c r="J4248" s="49"/>
      <c r="K4248" s="49"/>
      <c r="L4248" s="49"/>
      <c r="M4248" s="49"/>
      <c r="N4248" s="49"/>
      <c r="O4248" s="51"/>
      <c r="P4248" s="8"/>
      <c r="Q4248" s="49"/>
      <c r="R4248" s="49"/>
      <c r="S4248" s="52"/>
      <c r="T4248" s="53"/>
      <c r="U4248" s="53"/>
      <c r="V4248" s="50"/>
      <c r="W4248" s="8"/>
      <c r="X4248" s="8"/>
      <c r="Y4248" s="8"/>
      <c r="Z4248" s="8"/>
      <c r="AA4248" s="8"/>
      <c r="AB4248" s="8"/>
      <c r="AC4248" s="8"/>
      <c r="AD4248" s="8"/>
      <c r="AE4248" s="8"/>
      <c r="AF4248" s="8"/>
      <c r="AG4248" s="8"/>
      <c r="AH4248" s="8"/>
      <c r="AI4248" s="8"/>
      <c r="AJ4248" s="8"/>
      <c r="AK4248" s="8"/>
    </row>
    <row r="4249" spans="1:37" ht="18">
      <c r="A4249" s="46"/>
      <c r="B4249" s="47"/>
      <c r="C4249" s="48"/>
      <c r="D4249" s="48"/>
      <c r="E4249" s="49"/>
      <c r="F4249" s="49"/>
      <c r="G4249" s="49"/>
      <c r="H4249" s="49"/>
      <c r="I4249" s="50"/>
      <c r="J4249" s="49"/>
      <c r="K4249" s="49"/>
      <c r="L4249" s="49"/>
      <c r="M4249" s="49"/>
      <c r="N4249" s="49"/>
      <c r="O4249" s="51"/>
      <c r="P4249" s="8"/>
      <c r="Q4249" s="49"/>
      <c r="R4249" s="49"/>
      <c r="S4249" s="52"/>
      <c r="T4249" s="53"/>
      <c r="U4249" s="53"/>
      <c r="V4249" s="50"/>
      <c r="W4249" s="8"/>
      <c r="X4249" s="8"/>
      <c r="Y4249" s="8"/>
      <c r="Z4249" s="8"/>
      <c r="AA4249" s="8"/>
      <c r="AB4249" s="8"/>
      <c r="AC4249" s="8"/>
      <c r="AD4249" s="8"/>
      <c r="AE4249" s="8"/>
      <c r="AF4249" s="8"/>
      <c r="AG4249" s="8"/>
      <c r="AH4249" s="8"/>
      <c r="AI4249" s="8"/>
      <c r="AJ4249" s="8"/>
      <c r="AK4249" s="8"/>
    </row>
    <row r="4250" spans="1:37" ht="18">
      <c r="A4250" s="46"/>
      <c r="B4250" s="47"/>
      <c r="C4250" s="48"/>
      <c r="D4250" s="48"/>
      <c r="E4250" s="49"/>
      <c r="F4250" s="49"/>
      <c r="G4250" s="49"/>
      <c r="H4250" s="49"/>
      <c r="I4250" s="50"/>
      <c r="J4250" s="49"/>
      <c r="K4250" s="49"/>
      <c r="L4250" s="49"/>
      <c r="M4250" s="49"/>
      <c r="N4250" s="49"/>
      <c r="O4250" s="51"/>
      <c r="P4250" s="8"/>
      <c r="Q4250" s="49"/>
      <c r="R4250" s="49"/>
      <c r="S4250" s="52"/>
      <c r="T4250" s="53"/>
      <c r="U4250" s="53"/>
      <c r="V4250" s="50"/>
      <c r="W4250" s="8"/>
      <c r="X4250" s="8"/>
      <c r="Y4250" s="8"/>
      <c r="Z4250" s="8"/>
      <c r="AA4250" s="8"/>
      <c r="AB4250" s="8"/>
      <c r="AC4250" s="8"/>
      <c r="AD4250" s="8"/>
      <c r="AE4250" s="8"/>
      <c r="AF4250" s="8"/>
      <c r="AG4250" s="8"/>
      <c r="AH4250" s="8"/>
      <c r="AI4250" s="8"/>
      <c r="AJ4250" s="8"/>
      <c r="AK4250" s="8"/>
    </row>
    <row r="4251" spans="1:37" ht="18">
      <c r="A4251" s="46"/>
      <c r="B4251" s="47"/>
      <c r="C4251" s="48"/>
      <c r="D4251" s="48"/>
      <c r="E4251" s="49"/>
      <c r="F4251" s="49"/>
      <c r="G4251" s="49"/>
      <c r="H4251" s="49"/>
      <c r="I4251" s="50"/>
      <c r="J4251" s="49"/>
      <c r="K4251" s="49"/>
      <c r="L4251" s="49"/>
      <c r="M4251" s="49"/>
      <c r="N4251" s="49"/>
      <c r="O4251" s="51"/>
      <c r="P4251" s="8"/>
      <c r="Q4251" s="49"/>
      <c r="R4251" s="49"/>
      <c r="S4251" s="52"/>
      <c r="T4251" s="53"/>
      <c r="U4251" s="53"/>
      <c r="V4251" s="50"/>
      <c r="W4251" s="8"/>
      <c r="X4251" s="8"/>
      <c r="Y4251" s="8"/>
      <c r="Z4251" s="8"/>
      <c r="AA4251" s="8"/>
      <c r="AB4251" s="8"/>
      <c r="AC4251" s="8"/>
      <c r="AD4251" s="8"/>
      <c r="AE4251" s="8"/>
      <c r="AF4251" s="8"/>
      <c r="AG4251" s="8"/>
      <c r="AH4251" s="8"/>
      <c r="AI4251" s="8"/>
      <c r="AJ4251" s="8"/>
      <c r="AK4251" s="8"/>
    </row>
    <row r="4252" spans="1:37" ht="18">
      <c r="A4252" s="46"/>
      <c r="B4252" s="47"/>
      <c r="C4252" s="48"/>
      <c r="D4252" s="48"/>
      <c r="E4252" s="49"/>
      <c r="F4252" s="49"/>
      <c r="G4252" s="49"/>
      <c r="H4252" s="49"/>
      <c r="I4252" s="50"/>
      <c r="J4252" s="49"/>
      <c r="K4252" s="49"/>
      <c r="L4252" s="49"/>
      <c r="M4252" s="49"/>
      <c r="N4252" s="49"/>
      <c r="O4252" s="51"/>
      <c r="P4252" s="8"/>
      <c r="Q4252" s="49"/>
      <c r="R4252" s="49"/>
      <c r="S4252" s="52"/>
      <c r="T4252" s="53"/>
      <c r="U4252" s="53"/>
      <c r="V4252" s="50"/>
      <c r="W4252" s="8"/>
      <c r="X4252" s="8"/>
      <c r="Y4252" s="8"/>
      <c r="Z4252" s="8"/>
      <c r="AA4252" s="8"/>
      <c r="AB4252" s="8"/>
      <c r="AC4252" s="8"/>
      <c r="AD4252" s="8"/>
      <c r="AE4252" s="8"/>
      <c r="AF4252" s="8"/>
      <c r="AG4252" s="8"/>
      <c r="AH4252" s="8"/>
      <c r="AI4252" s="8"/>
      <c r="AJ4252" s="8"/>
      <c r="AK4252" s="8"/>
    </row>
    <row r="4253" spans="1:37" ht="18">
      <c r="A4253" s="46"/>
      <c r="B4253" s="47"/>
      <c r="C4253" s="48"/>
      <c r="D4253" s="48"/>
      <c r="E4253" s="49"/>
      <c r="F4253" s="49"/>
      <c r="G4253" s="49"/>
      <c r="H4253" s="49"/>
      <c r="I4253" s="50"/>
      <c r="J4253" s="49"/>
      <c r="K4253" s="49"/>
      <c r="L4253" s="49"/>
      <c r="M4253" s="49"/>
      <c r="N4253" s="49"/>
      <c r="O4253" s="51"/>
      <c r="P4253" s="8"/>
      <c r="Q4253" s="49"/>
      <c r="R4253" s="49"/>
      <c r="S4253" s="52"/>
      <c r="T4253" s="53"/>
      <c r="U4253" s="53"/>
      <c r="V4253" s="50"/>
      <c r="W4253" s="8"/>
      <c r="X4253" s="8"/>
      <c r="Y4253" s="8"/>
      <c r="Z4253" s="8"/>
      <c r="AA4253" s="8"/>
      <c r="AB4253" s="8"/>
      <c r="AC4253" s="8"/>
      <c r="AD4253" s="8"/>
      <c r="AE4253" s="8"/>
      <c r="AF4253" s="8"/>
      <c r="AG4253" s="8"/>
      <c r="AH4253" s="8"/>
      <c r="AI4253" s="8"/>
      <c r="AJ4253" s="8"/>
      <c r="AK4253" s="8"/>
    </row>
    <row r="4254" spans="1:37" ht="18">
      <c r="A4254" s="46"/>
      <c r="B4254" s="47"/>
      <c r="C4254" s="48"/>
      <c r="D4254" s="48"/>
      <c r="E4254" s="49"/>
      <c r="F4254" s="49"/>
      <c r="G4254" s="49"/>
      <c r="H4254" s="49"/>
      <c r="I4254" s="50"/>
      <c r="J4254" s="49"/>
      <c r="K4254" s="49"/>
      <c r="L4254" s="49"/>
      <c r="M4254" s="49"/>
      <c r="N4254" s="49"/>
      <c r="O4254" s="51"/>
      <c r="P4254" s="8"/>
      <c r="Q4254" s="49"/>
      <c r="R4254" s="49"/>
      <c r="S4254" s="52"/>
      <c r="T4254" s="53"/>
      <c r="U4254" s="53"/>
      <c r="V4254" s="50"/>
      <c r="W4254" s="8"/>
      <c r="X4254" s="8"/>
      <c r="Y4254" s="8"/>
      <c r="Z4254" s="8"/>
      <c r="AA4254" s="8"/>
      <c r="AB4254" s="8"/>
      <c r="AC4254" s="8"/>
      <c r="AD4254" s="8"/>
      <c r="AE4254" s="8"/>
      <c r="AF4254" s="8"/>
      <c r="AG4254" s="8"/>
      <c r="AH4254" s="8"/>
      <c r="AI4254" s="8"/>
      <c r="AJ4254" s="8"/>
      <c r="AK4254" s="8"/>
    </row>
    <row r="4255" spans="1:37" ht="18">
      <c r="A4255" s="46"/>
      <c r="B4255" s="47"/>
      <c r="C4255" s="48"/>
      <c r="D4255" s="48"/>
      <c r="E4255" s="49"/>
      <c r="F4255" s="49"/>
      <c r="G4255" s="49"/>
      <c r="H4255" s="49"/>
      <c r="I4255" s="50"/>
      <c r="J4255" s="49"/>
      <c r="K4255" s="49"/>
      <c r="L4255" s="49"/>
      <c r="M4255" s="49"/>
      <c r="N4255" s="49"/>
      <c r="O4255" s="51"/>
      <c r="P4255" s="8"/>
      <c r="Q4255" s="49"/>
      <c r="R4255" s="49"/>
      <c r="S4255" s="52"/>
      <c r="T4255" s="53"/>
      <c r="U4255" s="53"/>
      <c r="V4255" s="50"/>
      <c r="W4255" s="8"/>
      <c r="X4255" s="8"/>
      <c r="Y4255" s="8"/>
      <c r="Z4255" s="8"/>
      <c r="AA4255" s="8"/>
      <c r="AB4255" s="8"/>
      <c r="AC4255" s="8"/>
      <c r="AD4255" s="8"/>
      <c r="AE4255" s="8"/>
      <c r="AF4255" s="8"/>
      <c r="AG4255" s="8"/>
      <c r="AH4255" s="8"/>
      <c r="AI4255" s="8"/>
      <c r="AJ4255" s="8"/>
      <c r="AK4255" s="8"/>
    </row>
    <row r="4256" spans="1:37" ht="18">
      <c r="A4256" s="46"/>
      <c r="B4256" s="47"/>
      <c r="C4256" s="48"/>
      <c r="D4256" s="48"/>
      <c r="E4256" s="49"/>
      <c r="F4256" s="49"/>
      <c r="G4256" s="49"/>
      <c r="H4256" s="49"/>
      <c r="I4256" s="50"/>
      <c r="J4256" s="49"/>
      <c r="K4256" s="49"/>
      <c r="L4256" s="49"/>
      <c r="M4256" s="49"/>
      <c r="N4256" s="49"/>
      <c r="O4256" s="51"/>
      <c r="P4256" s="8"/>
      <c r="Q4256" s="49"/>
      <c r="R4256" s="49"/>
      <c r="S4256" s="52"/>
      <c r="T4256" s="53"/>
      <c r="U4256" s="53"/>
      <c r="V4256" s="50"/>
      <c r="W4256" s="8"/>
      <c r="X4256" s="8"/>
      <c r="Y4256" s="8"/>
      <c r="Z4256" s="8"/>
      <c r="AA4256" s="8"/>
      <c r="AB4256" s="8"/>
      <c r="AC4256" s="8"/>
      <c r="AD4256" s="8"/>
      <c r="AE4256" s="8"/>
      <c r="AF4256" s="8"/>
      <c r="AG4256" s="8"/>
      <c r="AH4256" s="8"/>
      <c r="AI4256" s="8"/>
      <c r="AJ4256" s="8"/>
      <c r="AK4256" s="8"/>
    </row>
    <row r="4257" spans="1:37" ht="18">
      <c r="A4257" s="46"/>
      <c r="B4257" s="47"/>
      <c r="C4257" s="48"/>
      <c r="D4257" s="48"/>
      <c r="E4257" s="49"/>
      <c r="F4257" s="49"/>
      <c r="G4257" s="49"/>
      <c r="H4257" s="49"/>
      <c r="I4257" s="50"/>
      <c r="J4257" s="49"/>
      <c r="K4257" s="49"/>
      <c r="L4257" s="49"/>
      <c r="M4257" s="49"/>
      <c r="N4257" s="49"/>
      <c r="O4257" s="51"/>
      <c r="P4257" s="8"/>
      <c r="Q4257" s="49"/>
      <c r="R4257" s="49"/>
      <c r="S4257" s="52"/>
      <c r="T4257" s="53"/>
      <c r="U4257" s="53"/>
      <c r="V4257" s="50"/>
      <c r="W4257" s="8"/>
      <c r="X4257" s="8"/>
      <c r="Y4257" s="8"/>
      <c r="Z4257" s="8"/>
      <c r="AA4257" s="8"/>
      <c r="AB4257" s="8"/>
      <c r="AC4257" s="8"/>
      <c r="AD4257" s="8"/>
      <c r="AE4257" s="8"/>
      <c r="AF4257" s="8"/>
      <c r="AG4257" s="8"/>
      <c r="AH4257" s="8"/>
      <c r="AI4257" s="8"/>
      <c r="AJ4257" s="8"/>
      <c r="AK4257" s="8"/>
    </row>
    <row r="4258" spans="1:37" ht="18">
      <c r="A4258" s="46"/>
      <c r="B4258" s="47"/>
      <c r="C4258" s="48"/>
      <c r="D4258" s="48"/>
      <c r="E4258" s="49"/>
      <c r="F4258" s="49"/>
      <c r="G4258" s="49"/>
      <c r="H4258" s="49"/>
      <c r="I4258" s="50"/>
      <c r="J4258" s="49"/>
      <c r="K4258" s="49"/>
      <c r="L4258" s="49"/>
      <c r="M4258" s="49"/>
      <c r="N4258" s="49"/>
      <c r="O4258" s="51"/>
      <c r="P4258" s="8"/>
      <c r="Q4258" s="49"/>
      <c r="R4258" s="49"/>
      <c r="S4258" s="52"/>
      <c r="T4258" s="53"/>
      <c r="U4258" s="53"/>
      <c r="V4258" s="50"/>
      <c r="W4258" s="8"/>
      <c r="X4258" s="8"/>
      <c r="Y4258" s="8"/>
      <c r="Z4258" s="8"/>
      <c r="AA4258" s="8"/>
      <c r="AB4258" s="8"/>
      <c r="AC4258" s="8"/>
      <c r="AD4258" s="8"/>
      <c r="AE4258" s="8"/>
      <c r="AF4258" s="8"/>
      <c r="AG4258" s="8"/>
      <c r="AH4258" s="8"/>
      <c r="AI4258" s="8"/>
      <c r="AJ4258" s="8"/>
      <c r="AK4258" s="8"/>
    </row>
    <row r="4259" spans="1:37" ht="18">
      <c r="A4259" s="46"/>
      <c r="B4259" s="47"/>
      <c r="C4259" s="48"/>
      <c r="D4259" s="48"/>
      <c r="E4259" s="49"/>
      <c r="F4259" s="49"/>
      <c r="G4259" s="49"/>
      <c r="H4259" s="49"/>
      <c r="I4259" s="50"/>
      <c r="J4259" s="49"/>
      <c r="K4259" s="49"/>
      <c r="L4259" s="49"/>
      <c r="M4259" s="49"/>
      <c r="N4259" s="49"/>
      <c r="O4259" s="51"/>
      <c r="P4259" s="8"/>
      <c r="Q4259" s="49"/>
      <c r="R4259" s="49"/>
      <c r="S4259" s="52"/>
      <c r="T4259" s="53"/>
      <c r="U4259" s="53"/>
      <c r="V4259" s="50"/>
      <c r="W4259" s="8"/>
      <c r="X4259" s="8"/>
      <c r="Y4259" s="8"/>
      <c r="Z4259" s="8"/>
      <c r="AA4259" s="8"/>
      <c r="AB4259" s="8"/>
      <c r="AC4259" s="8"/>
      <c r="AD4259" s="8"/>
      <c r="AE4259" s="8"/>
      <c r="AF4259" s="8"/>
      <c r="AG4259" s="8"/>
      <c r="AH4259" s="8"/>
      <c r="AI4259" s="8"/>
      <c r="AJ4259" s="8"/>
      <c r="AK4259" s="8"/>
    </row>
    <row r="4260" spans="1:37" ht="18">
      <c r="A4260" s="46"/>
      <c r="B4260" s="47"/>
      <c r="C4260" s="48"/>
      <c r="D4260" s="48"/>
      <c r="E4260" s="49"/>
      <c r="F4260" s="49"/>
      <c r="G4260" s="49"/>
      <c r="H4260" s="49"/>
      <c r="I4260" s="50"/>
      <c r="J4260" s="49"/>
      <c r="K4260" s="49"/>
      <c r="L4260" s="49"/>
      <c r="M4260" s="49"/>
      <c r="N4260" s="49"/>
      <c r="O4260" s="51"/>
      <c r="P4260" s="8"/>
      <c r="Q4260" s="49"/>
      <c r="R4260" s="49"/>
      <c r="S4260" s="52"/>
      <c r="T4260" s="53"/>
      <c r="U4260" s="53"/>
      <c r="V4260" s="50"/>
      <c r="W4260" s="8"/>
      <c r="X4260" s="8"/>
      <c r="Y4260" s="8"/>
      <c r="Z4260" s="8"/>
      <c r="AA4260" s="8"/>
      <c r="AB4260" s="8"/>
      <c r="AC4260" s="8"/>
      <c r="AD4260" s="8"/>
      <c r="AE4260" s="8"/>
      <c r="AF4260" s="8"/>
      <c r="AG4260" s="8"/>
      <c r="AH4260" s="8"/>
      <c r="AI4260" s="8"/>
      <c r="AJ4260" s="8"/>
      <c r="AK4260" s="8"/>
    </row>
    <row r="4261" spans="1:37" ht="18">
      <c r="A4261" s="46"/>
      <c r="B4261" s="47"/>
      <c r="C4261" s="48"/>
      <c r="D4261" s="48"/>
      <c r="E4261" s="49"/>
      <c r="F4261" s="49"/>
      <c r="G4261" s="49"/>
      <c r="H4261" s="49"/>
      <c r="I4261" s="50"/>
      <c r="J4261" s="49"/>
      <c r="K4261" s="49"/>
      <c r="L4261" s="49"/>
      <c r="M4261" s="49"/>
      <c r="N4261" s="49"/>
      <c r="O4261" s="51"/>
      <c r="P4261" s="8"/>
      <c r="Q4261" s="49"/>
      <c r="R4261" s="49"/>
      <c r="S4261" s="52"/>
      <c r="T4261" s="53"/>
      <c r="U4261" s="53"/>
      <c r="V4261" s="50"/>
      <c r="W4261" s="8"/>
      <c r="X4261" s="8"/>
      <c r="Y4261" s="8"/>
      <c r="Z4261" s="8"/>
      <c r="AA4261" s="8"/>
      <c r="AB4261" s="8"/>
      <c r="AC4261" s="8"/>
      <c r="AD4261" s="8"/>
      <c r="AE4261" s="8"/>
      <c r="AF4261" s="8"/>
      <c r="AG4261" s="8"/>
      <c r="AH4261" s="8"/>
      <c r="AI4261" s="8"/>
      <c r="AJ4261" s="8"/>
      <c r="AK4261" s="8"/>
    </row>
    <row r="4262" spans="1:37" ht="18">
      <c r="A4262" s="46"/>
      <c r="B4262" s="47"/>
      <c r="C4262" s="48"/>
      <c r="D4262" s="48"/>
      <c r="E4262" s="49"/>
      <c r="F4262" s="49"/>
      <c r="G4262" s="49"/>
      <c r="H4262" s="49"/>
      <c r="I4262" s="50"/>
      <c r="J4262" s="49"/>
      <c r="K4262" s="49"/>
      <c r="L4262" s="49"/>
      <c r="M4262" s="49"/>
      <c r="N4262" s="49"/>
      <c r="O4262" s="51"/>
      <c r="P4262" s="8"/>
      <c r="Q4262" s="49"/>
      <c r="R4262" s="49"/>
      <c r="S4262" s="52"/>
      <c r="T4262" s="53"/>
      <c r="U4262" s="53"/>
      <c r="V4262" s="50"/>
      <c r="W4262" s="8"/>
      <c r="X4262" s="8"/>
      <c r="Y4262" s="8"/>
      <c r="Z4262" s="8"/>
      <c r="AA4262" s="8"/>
      <c r="AB4262" s="8"/>
      <c r="AC4262" s="8"/>
      <c r="AD4262" s="8"/>
      <c r="AE4262" s="8"/>
      <c r="AF4262" s="8"/>
      <c r="AG4262" s="8"/>
      <c r="AH4262" s="8"/>
      <c r="AI4262" s="8"/>
      <c r="AJ4262" s="8"/>
      <c r="AK4262" s="8"/>
    </row>
    <row r="4263" spans="1:37" ht="18">
      <c r="A4263" s="46"/>
      <c r="B4263" s="47"/>
      <c r="C4263" s="48"/>
      <c r="D4263" s="48"/>
      <c r="E4263" s="49"/>
      <c r="F4263" s="49"/>
      <c r="G4263" s="49"/>
      <c r="H4263" s="49"/>
      <c r="I4263" s="50"/>
      <c r="J4263" s="49"/>
      <c r="K4263" s="49"/>
      <c r="L4263" s="49"/>
      <c r="M4263" s="49"/>
      <c r="N4263" s="49"/>
      <c r="O4263" s="51"/>
      <c r="P4263" s="8"/>
      <c r="Q4263" s="49"/>
      <c r="R4263" s="49"/>
      <c r="S4263" s="52"/>
      <c r="T4263" s="53"/>
      <c r="U4263" s="53"/>
      <c r="V4263" s="50"/>
      <c r="W4263" s="8"/>
      <c r="X4263" s="8"/>
      <c r="Y4263" s="8"/>
      <c r="Z4263" s="8"/>
      <c r="AA4263" s="8"/>
      <c r="AB4263" s="8"/>
      <c r="AC4263" s="8"/>
      <c r="AD4263" s="8"/>
      <c r="AE4263" s="8"/>
      <c r="AF4263" s="8"/>
      <c r="AG4263" s="8"/>
      <c r="AH4263" s="8"/>
      <c r="AI4263" s="8"/>
      <c r="AJ4263" s="8"/>
      <c r="AK4263" s="8"/>
    </row>
    <row r="4264" spans="1:37" ht="18">
      <c r="A4264" s="46"/>
      <c r="B4264" s="47"/>
      <c r="C4264" s="48"/>
      <c r="D4264" s="48"/>
      <c r="E4264" s="49"/>
      <c r="F4264" s="49"/>
      <c r="G4264" s="49"/>
      <c r="H4264" s="49"/>
      <c r="I4264" s="50"/>
      <c r="J4264" s="49"/>
      <c r="K4264" s="49"/>
      <c r="L4264" s="49"/>
      <c r="M4264" s="49"/>
      <c r="N4264" s="49"/>
      <c r="O4264" s="51"/>
      <c r="P4264" s="8"/>
      <c r="Q4264" s="49"/>
      <c r="R4264" s="49"/>
      <c r="S4264" s="52"/>
      <c r="T4264" s="53"/>
      <c r="U4264" s="53"/>
      <c r="V4264" s="50"/>
      <c r="W4264" s="8"/>
      <c r="X4264" s="8"/>
      <c r="Y4264" s="8"/>
      <c r="Z4264" s="8"/>
      <c r="AA4264" s="8"/>
      <c r="AB4264" s="8"/>
      <c r="AC4264" s="8"/>
      <c r="AD4264" s="8"/>
      <c r="AE4264" s="8"/>
      <c r="AF4264" s="8"/>
      <c r="AG4264" s="8"/>
      <c r="AH4264" s="8"/>
      <c r="AI4264" s="8"/>
      <c r="AJ4264" s="8"/>
      <c r="AK4264" s="8"/>
    </row>
    <row r="4265" spans="1:37" ht="18">
      <c r="A4265" s="46"/>
      <c r="B4265" s="47"/>
      <c r="C4265" s="48"/>
      <c r="D4265" s="48"/>
      <c r="E4265" s="49"/>
      <c r="F4265" s="49"/>
      <c r="G4265" s="49"/>
      <c r="H4265" s="49"/>
      <c r="I4265" s="50"/>
      <c r="J4265" s="49"/>
      <c r="K4265" s="49"/>
      <c r="L4265" s="49"/>
      <c r="M4265" s="49"/>
      <c r="N4265" s="49"/>
      <c r="O4265" s="51"/>
      <c r="P4265" s="8"/>
      <c r="Q4265" s="49"/>
      <c r="R4265" s="49"/>
      <c r="S4265" s="52"/>
      <c r="T4265" s="53"/>
      <c r="U4265" s="53"/>
      <c r="V4265" s="50"/>
      <c r="W4265" s="8"/>
      <c r="X4265" s="8"/>
      <c r="Y4265" s="8"/>
      <c r="Z4265" s="8"/>
      <c r="AA4265" s="8"/>
      <c r="AB4265" s="8"/>
      <c r="AC4265" s="8"/>
      <c r="AD4265" s="8"/>
      <c r="AE4265" s="8"/>
      <c r="AF4265" s="8"/>
      <c r="AG4265" s="8"/>
      <c r="AH4265" s="8"/>
      <c r="AI4265" s="8"/>
      <c r="AJ4265" s="8"/>
      <c r="AK4265" s="8"/>
    </row>
    <row r="4266" spans="1:37" ht="18">
      <c r="A4266" s="46"/>
      <c r="B4266" s="47"/>
      <c r="C4266" s="48"/>
      <c r="D4266" s="48"/>
      <c r="E4266" s="49"/>
      <c r="F4266" s="49"/>
      <c r="G4266" s="49"/>
      <c r="H4266" s="49"/>
      <c r="I4266" s="50"/>
      <c r="J4266" s="49"/>
      <c r="K4266" s="49"/>
      <c r="L4266" s="49"/>
      <c r="M4266" s="49"/>
      <c r="N4266" s="49"/>
      <c r="O4266" s="51"/>
      <c r="P4266" s="8"/>
      <c r="Q4266" s="49"/>
      <c r="R4266" s="49"/>
      <c r="S4266" s="52"/>
      <c r="T4266" s="53"/>
      <c r="U4266" s="53"/>
      <c r="V4266" s="50"/>
      <c r="W4266" s="8"/>
      <c r="X4266" s="8"/>
      <c r="Y4266" s="8"/>
      <c r="Z4266" s="8"/>
      <c r="AA4266" s="8"/>
      <c r="AB4266" s="8"/>
      <c r="AC4266" s="8"/>
      <c r="AD4266" s="8"/>
      <c r="AE4266" s="8"/>
      <c r="AF4266" s="8"/>
      <c r="AG4266" s="8"/>
      <c r="AH4266" s="8"/>
      <c r="AI4266" s="8"/>
      <c r="AJ4266" s="8"/>
      <c r="AK4266" s="8"/>
    </row>
    <row r="4267" spans="1:37" ht="18">
      <c r="A4267" s="46"/>
      <c r="B4267" s="47"/>
      <c r="C4267" s="48"/>
      <c r="D4267" s="48"/>
      <c r="E4267" s="49"/>
      <c r="F4267" s="49"/>
      <c r="G4267" s="49"/>
      <c r="H4267" s="49"/>
      <c r="I4267" s="50"/>
      <c r="J4267" s="49"/>
      <c r="K4267" s="49"/>
      <c r="L4267" s="49"/>
      <c r="M4267" s="49"/>
      <c r="N4267" s="49"/>
      <c r="O4267" s="51"/>
      <c r="P4267" s="8"/>
      <c r="Q4267" s="49"/>
      <c r="R4267" s="49"/>
      <c r="S4267" s="52"/>
      <c r="T4267" s="53"/>
      <c r="U4267" s="53"/>
      <c r="V4267" s="50"/>
      <c r="W4267" s="8"/>
      <c r="X4267" s="8"/>
      <c r="Y4267" s="8"/>
      <c r="Z4267" s="8"/>
      <c r="AA4267" s="8"/>
      <c r="AB4267" s="8"/>
      <c r="AC4267" s="8"/>
      <c r="AD4267" s="8"/>
      <c r="AE4267" s="8"/>
      <c r="AF4267" s="8"/>
      <c r="AG4267" s="8"/>
      <c r="AH4267" s="8"/>
      <c r="AI4267" s="8"/>
      <c r="AJ4267" s="8"/>
      <c r="AK4267" s="8"/>
    </row>
    <row r="4268" spans="1:37" ht="18">
      <c r="A4268" s="46"/>
      <c r="B4268" s="47"/>
      <c r="C4268" s="48"/>
      <c r="D4268" s="48"/>
      <c r="E4268" s="49"/>
      <c r="F4268" s="49"/>
      <c r="G4268" s="49"/>
      <c r="H4268" s="49"/>
      <c r="I4268" s="50"/>
      <c r="J4268" s="49"/>
      <c r="K4268" s="49"/>
      <c r="L4268" s="49"/>
      <c r="M4268" s="49"/>
      <c r="N4268" s="49"/>
      <c r="O4268" s="51"/>
      <c r="P4268" s="8"/>
      <c r="Q4268" s="49"/>
      <c r="R4268" s="49"/>
      <c r="S4268" s="52"/>
      <c r="T4268" s="53"/>
      <c r="U4268" s="53"/>
      <c r="V4268" s="50"/>
      <c r="W4268" s="8"/>
      <c r="X4268" s="8"/>
      <c r="Y4268" s="8"/>
      <c r="Z4268" s="8"/>
      <c r="AA4268" s="8"/>
      <c r="AB4268" s="8"/>
      <c r="AC4268" s="8"/>
      <c r="AD4268" s="8"/>
      <c r="AE4268" s="8"/>
      <c r="AF4268" s="8"/>
      <c r="AG4268" s="8"/>
      <c r="AH4268" s="8"/>
      <c r="AI4268" s="8"/>
      <c r="AJ4268" s="8"/>
      <c r="AK4268" s="8"/>
    </row>
    <row r="4269" spans="1:37" ht="18">
      <c r="A4269" s="46"/>
      <c r="B4269" s="47"/>
      <c r="C4269" s="48"/>
      <c r="D4269" s="48"/>
      <c r="E4269" s="49"/>
      <c r="F4269" s="49"/>
      <c r="G4269" s="49"/>
      <c r="H4269" s="49"/>
      <c r="I4269" s="50"/>
      <c r="J4269" s="49"/>
      <c r="K4269" s="49"/>
      <c r="L4269" s="49"/>
      <c r="M4269" s="49"/>
      <c r="N4269" s="49"/>
      <c r="O4269" s="51"/>
      <c r="P4269" s="8"/>
      <c r="Q4269" s="49"/>
      <c r="R4269" s="49"/>
      <c r="S4269" s="52"/>
      <c r="T4269" s="53"/>
      <c r="U4269" s="53"/>
      <c r="V4269" s="50"/>
      <c r="W4269" s="8"/>
      <c r="X4269" s="8"/>
      <c r="Y4269" s="8"/>
      <c r="Z4269" s="8"/>
      <c r="AA4269" s="8"/>
      <c r="AB4269" s="8"/>
      <c r="AC4269" s="8"/>
      <c r="AD4269" s="8"/>
      <c r="AE4269" s="8"/>
      <c r="AF4269" s="8"/>
      <c r="AG4269" s="8"/>
      <c r="AH4269" s="8"/>
      <c r="AI4269" s="8"/>
      <c r="AJ4269" s="8"/>
      <c r="AK4269" s="8"/>
    </row>
    <row r="4270" spans="1:37" ht="18">
      <c r="A4270" s="46"/>
      <c r="B4270" s="47"/>
      <c r="C4270" s="48"/>
      <c r="D4270" s="48"/>
      <c r="E4270" s="49"/>
      <c r="F4270" s="49"/>
      <c r="G4270" s="49"/>
      <c r="H4270" s="49"/>
      <c r="I4270" s="50"/>
      <c r="J4270" s="49"/>
      <c r="K4270" s="49"/>
      <c r="L4270" s="49"/>
      <c r="M4270" s="49"/>
      <c r="N4270" s="49"/>
      <c r="O4270" s="51"/>
      <c r="P4270" s="8"/>
      <c r="Q4270" s="49"/>
      <c r="R4270" s="49"/>
      <c r="S4270" s="52"/>
      <c r="T4270" s="53"/>
      <c r="U4270" s="53"/>
      <c r="V4270" s="50"/>
      <c r="W4270" s="8"/>
      <c r="X4270" s="8"/>
      <c r="Y4270" s="8"/>
      <c r="Z4270" s="8"/>
      <c r="AA4270" s="8"/>
      <c r="AB4270" s="8"/>
      <c r="AC4270" s="8"/>
      <c r="AD4270" s="8"/>
      <c r="AE4270" s="8"/>
      <c r="AF4270" s="8"/>
      <c r="AG4270" s="8"/>
      <c r="AH4270" s="8"/>
      <c r="AI4270" s="8"/>
      <c r="AJ4270" s="8"/>
      <c r="AK4270" s="8"/>
    </row>
    <row r="4271" spans="1:37" ht="18">
      <c r="A4271" s="46"/>
      <c r="B4271" s="47"/>
      <c r="C4271" s="48"/>
      <c r="D4271" s="48"/>
      <c r="E4271" s="49"/>
      <c r="F4271" s="49"/>
      <c r="G4271" s="49"/>
      <c r="H4271" s="49"/>
      <c r="I4271" s="50"/>
      <c r="J4271" s="49"/>
      <c r="K4271" s="49"/>
      <c r="L4271" s="49"/>
      <c r="M4271" s="49"/>
      <c r="N4271" s="49"/>
      <c r="O4271" s="51"/>
      <c r="P4271" s="8"/>
      <c r="Q4271" s="49"/>
      <c r="R4271" s="49"/>
      <c r="S4271" s="52"/>
      <c r="T4271" s="53"/>
      <c r="U4271" s="53"/>
      <c r="V4271" s="50"/>
      <c r="W4271" s="8"/>
      <c r="X4271" s="8"/>
      <c r="Y4271" s="8"/>
      <c r="Z4271" s="8"/>
      <c r="AA4271" s="8"/>
      <c r="AB4271" s="8"/>
      <c r="AC4271" s="8"/>
      <c r="AD4271" s="8"/>
      <c r="AE4271" s="8"/>
      <c r="AF4271" s="8"/>
      <c r="AG4271" s="8"/>
      <c r="AH4271" s="8"/>
      <c r="AI4271" s="8"/>
      <c r="AJ4271" s="8"/>
      <c r="AK4271" s="8"/>
    </row>
    <row r="4272" spans="1:37" ht="18">
      <c r="A4272" s="46"/>
      <c r="B4272" s="47"/>
      <c r="C4272" s="48"/>
      <c r="D4272" s="48"/>
      <c r="E4272" s="49"/>
      <c r="F4272" s="49"/>
      <c r="G4272" s="49"/>
      <c r="H4272" s="49"/>
      <c r="I4272" s="50"/>
      <c r="J4272" s="49"/>
      <c r="K4272" s="49"/>
      <c r="L4272" s="49"/>
      <c r="M4272" s="49"/>
      <c r="N4272" s="49"/>
      <c r="O4272" s="51"/>
      <c r="P4272" s="8"/>
      <c r="Q4272" s="49"/>
      <c r="R4272" s="49"/>
      <c r="S4272" s="52"/>
      <c r="T4272" s="53"/>
      <c r="U4272" s="53"/>
      <c r="V4272" s="50"/>
      <c r="W4272" s="8"/>
      <c r="X4272" s="8"/>
      <c r="Y4272" s="8"/>
      <c r="Z4272" s="8"/>
      <c r="AA4272" s="8"/>
      <c r="AB4272" s="8"/>
      <c r="AC4272" s="8"/>
      <c r="AD4272" s="8"/>
      <c r="AE4272" s="8"/>
      <c r="AF4272" s="8"/>
      <c r="AG4272" s="8"/>
      <c r="AH4272" s="8"/>
      <c r="AI4272" s="8"/>
      <c r="AJ4272" s="8"/>
      <c r="AK4272" s="8"/>
    </row>
    <row r="4273" spans="1:37" ht="18">
      <c r="A4273" s="46"/>
      <c r="B4273" s="47"/>
      <c r="C4273" s="48"/>
      <c r="D4273" s="48"/>
      <c r="E4273" s="49"/>
      <c r="F4273" s="49"/>
      <c r="G4273" s="49"/>
      <c r="H4273" s="49"/>
      <c r="I4273" s="50"/>
      <c r="J4273" s="49"/>
      <c r="K4273" s="49"/>
      <c r="L4273" s="49"/>
      <c r="M4273" s="49"/>
      <c r="N4273" s="49"/>
      <c r="O4273" s="51"/>
      <c r="P4273" s="8"/>
      <c r="Q4273" s="49"/>
      <c r="R4273" s="49"/>
      <c r="S4273" s="52"/>
      <c r="T4273" s="53"/>
      <c r="U4273" s="53"/>
      <c r="V4273" s="50"/>
      <c r="W4273" s="8"/>
      <c r="X4273" s="8"/>
      <c r="Y4273" s="8"/>
      <c r="Z4273" s="8"/>
      <c r="AA4273" s="8"/>
      <c r="AB4273" s="8"/>
      <c r="AC4273" s="8"/>
      <c r="AD4273" s="8"/>
      <c r="AE4273" s="8"/>
      <c r="AF4273" s="8"/>
      <c r="AG4273" s="8"/>
      <c r="AH4273" s="8"/>
      <c r="AI4273" s="8"/>
      <c r="AJ4273" s="8"/>
      <c r="AK4273" s="8"/>
    </row>
    <row r="4274" spans="1:37" ht="18">
      <c r="A4274" s="46"/>
      <c r="B4274" s="47"/>
      <c r="C4274" s="48"/>
      <c r="D4274" s="48"/>
      <c r="E4274" s="49"/>
      <c r="F4274" s="49"/>
      <c r="G4274" s="49"/>
      <c r="H4274" s="49"/>
      <c r="I4274" s="50"/>
      <c r="J4274" s="49"/>
      <c r="K4274" s="49"/>
      <c r="L4274" s="49"/>
      <c r="M4274" s="49"/>
      <c r="N4274" s="49"/>
      <c r="O4274" s="51"/>
      <c r="P4274" s="8"/>
      <c r="Q4274" s="49"/>
      <c r="R4274" s="49"/>
      <c r="S4274" s="52"/>
      <c r="T4274" s="53"/>
      <c r="U4274" s="53"/>
      <c r="V4274" s="50"/>
      <c r="W4274" s="8"/>
      <c r="X4274" s="8"/>
      <c r="Y4274" s="8"/>
      <c r="Z4274" s="8"/>
      <c r="AA4274" s="8"/>
      <c r="AB4274" s="8"/>
      <c r="AC4274" s="8"/>
      <c r="AD4274" s="8"/>
      <c r="AE4274" s="8"/>
      <c r="AF4274" s="8"/>
      <c r="AG4274" s="8"/>
      <c r="AH4274" s="8"/>
      <c r="AI4274" s="8"/>
      <c r="AJ4274" s="8"/>
      <c r="AK4274" s="8"/>
    </row>
    <row r="4275" spans="1:37" ht="18">
      <c r="A4275" s="46"/>
      <c r="B4275" s="47"/>
      <c r="C4275" s="48"/>
      <c r="D4275" s="48"/>
      <c r="E4275" s="49"/>
      <c r="F4275" s="49"/>
      <c r="G4275" s="49"/>
      <c r="H4275" s="49"/>
      <c r="I4275" s="50"/>
      <c r="J4275" s="49"/>
      <c r="K4275" s="49"/>
      <c r="L4275" s="49"/>
      <c r="M4275" s="49"/>
      <c r="N4275" s="49"/>
      <c r="O4275" s="51"/>
      <c r="P4275" s="8"/>
      <c r="Q4275" s="49"/>
      <c r="R4275" s="49"/>
      <c r="S4275" s="52"/>
      <c r="T4275" s="53"/>
      <c r="U4275" s="53"/>
      <c r="V4275" s="50"/>
      <c r="W4275" s="8"/>
      <c r="X4275" s="8"/>
      <c r="Y4275" s="8"/>
      <c r="Z4275" s="8"/>
      <c r="AA4275" s="8"/>
      <c r="AB4275" s="8"/>
      <c r="AC4275" s="8"/>
      <c r="AD4275" s="8"/>
      <c r="AE4275" s="8"/>
      <c r="AF4275" s="8"/>
      <c r="AG4275" s="8"/>
      <c r="AH4275" s="8"/>
      <c r="AI4275" s="8"/>
      <c r="AJ4275" s="8"/>
      <c r="AK4275" s="8"/>
    </row>
    <row r="4276" spans="1:37" ht="18">
      <c r="A4276" s="46"/>
      <c r="B4276" s="47"/>
      <c r="C4276" s="48"/>
      <c r="D4276" s="48"/>
      <c r="E4276" s="49"/>
      <c r="F4276" s="49"/>
      <c r="G4276" s="49"/>
      <c r="H4276" s="49"/>
      <c r="I4276" s="50"/>
      <c r="J4276" s="49"/>
      <c r="K4276" s="49"/>
      <c r="L4276" s="49"/>
      <c r="M4276" s="49"/>
      <c r="N4276" s="49"/>
      <c r="O4276" s="51"/>
      <c r="P4276" s="8"/>
      <c r="Q4276" s="49"/>
      <c r="R4276" s="49"/>
      <c r="S4276" s="52"/>
      <c r="T4276" s="53"/>
      <c r="U4276" s="53"/>
      <c r="V4276" s="50"/>
      <c r="W4276" s="8"/>
      <c r="X4276" s="8"/>
      <c r="Y4276" s="8"/>
      <c r="Z4276" s="8"/>
      <c r="AA4276" s="8"/>
      <c r="AB4276" s="8"/>
      <c r="AC4276" s="8"/>
      <c r="AD4276" s="8"/>
      <c r="AE4276" s="8"/>
      <c r="AF4276" s="8"/>
      <c r="AG4276" s="8"/>
      <c r="AH4276" s="8"/>
      <c r="AI4276" s="8"/>
      <c r="AJ4276" s="8"/>
      <c r="AK4276" s="8"/>
    </row>
    <row r="4277" spans="1:37" ht="18">
      <c r="A4277" s="46"/>
      <c r="B4277" s="47"/>
      <c r="C4277" s="48"/>
      <c r="D4277" s="48"/>
      <c r="E4277" s="49"/>
      <c r="F4277" s="49"/>
      <c r="G4277" s="49"/>
      <c r="H4277" s="49"/>
      <c r="I4277" s="50"/>
      <c r="J4277" s="49"/>
      <c r="K4277" s="49"/>
      <c r="L4277" s="49"/>
      <c r="M4277" s="49"/>
      <c r="N4277" s="49"/>
      <c r="O4277" s="51"/>
      <c r="P4277" s="8"/>
      <c r="Q4277" s="49"/>
      <c r="R4277" s="49"/>
      <c r="S4277" s="52"/>
      <c r="T4277" s="53"/>
      <c r="U4277" s="53"/>
      <c r="V4277" s="50"/>
      <c r="W4277" s="8"/>
      <c r="X4277" s="8"/>
      <c r="Y4277" s="8"/>
      <c r="Z4277" s="8"/>
      <c r="AA4277" s="8"/>
      <c r="AB4277" s="8"/>
      <c r="AC4277" s="8"/>
      <c r="AD4277" s="8"/>
      <c r="AE4277" s="8"/>
      <c r="AF4277" s="8"/>
      <c r="AG4277" s="8"/>
      <c r="AH4277" s="8"/>
      <c r="AI4277" s="8"/>
      <c r="AJ4277" s="8"/>
      <c r="AK4277" s="8"/>
    </row>
    <row r="4278" spans="1:37" ht="18">
      <c r="A4278" s="46"/>
      <c r="B4278" s="47"/>
      <c r="C4278" s="48"/>
      <c r="D4278" s="48"/>
      <c r="E4278" s="49"/>
      <c r="F4278" s="49"/>
      <c r="G4278" s="49"/>
      <c r="H4278" s="49"/>
      <c r="I4278" s="50"/>
      <c r="J4278" s="49"/>
      <c r="K4278" s="49"/>
      <c r="L4278" s="49"/>
      <c r="M4278" s="49"/>
      <c r="N4278" s="49"/>
      <c r="O4278" s="51"/>
      <c r="P4278" s="8"/>
      <c r="Q4278" s="49"/>
      <c r="R4278" s="49"/>
      <c r="S4278" s="52"/>
      <c r="T4278" s="53"/>
      <c r="U4278" s="53"/>
      <c r="V4278" s="50"/>
      <c r="W4278" s="8"/>
      <c r="X4278" s="8"/>
      <c r="Y4278" s="8"/>
      <c r="Z4278" s="8"/>
      <c r="AA4278" s="8"/>
      <c r="AB4278" s="8"/>
      <c r="AC4278" s="8"/>
      <c r="AD4278" s="8"/>
      <c r="AE4278" s="8"/>
      <c r="AF4278" s="8"/>
      <c r="AG4278" s="8"/>
      <c r="AH4278" s="8"/>
      <c r="AI4278" s="8"/>
      <c r="AJ4278" s="8"/>
      <c r="AK4278" s="8"/>
    </row>
    <row r="4279" spans="1:37" ht="18">
      <c r="A4279" s="46"/>
      <c r="B4279" s="47"/>
      <c r="C4279" s="48"/>
      <c r="D4279" s="48"/>
      <c r="E4279" s="49"/>
      <c r="F4279" s="49"/>
      <c r="G4279" s="49"/>
      <c r="H4279" s="49"/>
      <c r="I4279" s="50"/>
      <c r="J4279" s="49"/>
      <c r="K4279" s="49"/>
      <c r="L4279" s="49"/>
      <c r="M4279" s="49"/>
      <c r="N4279" s="49"/>
      <c r="O4279" s="51"/>
      <c r="P4279" s="8"/>
      <c r="Q4279" s="49"/>
      <c r="R4279" s="49"/>
      <c r="S4279" s="52"/>
      <c r="T4279" s="53"/>
      <c r="U4279" s="53"/>
      <c r="V4279" s="50"/>
      <c r="W4279" s="8"/>
      <c r="X4279" s="8"/>
      <c r="Y4279" s="8"/>
      <c r="Z4279" s="8"/>
      <c r="AA4279" s="8"/>
      <c r="AB4279" s="8"/>
      <c r="AC4279" s="8"/>
      <c r="AD4279" s="8"/>
      <c r="AE4279" s="8"/>
      <c r="AF4279" s="8"/>
      <c r="AG4279" s="8"/>
      <c r="AH4279" s="8"/>
      <c r="AI4279" s="8"/>
      <c r="AJ4279" s="8"/>
      <c r="AK4279" s="8"/>
    </row>
    <row r="4280" spans="1:37" ht="18">
      <c r="A4280" s="46"/>
      <c r="B4280" s="47"/>
      <c r="C4280" s="48"/>
      <c r="D4280" s="48"/>
      <c r="E4280" s="49"/>
      <c r="F4280" s="49"/>
      <c r="G4280" s="49"/>
      <c r="H4280" s="49"/>
      <c r="I4280" s="50"/>
      <c r="J4280" s="49"/>
      <c r="K4280" s="49"/>
      <c r="L4280" s="49"/>
      <c r="M4280" s="49"/>
      <c r="N4280" s="49"/>
      <c r="O4280" s="51"/>
      <c r="P4280" s="8"/>
      <c r="Q4280" s="49"/>
      <c r="R4280" s="49"/>
      <c r="S4280" s="52"/>
      <c r="T4280" s="53"/>
      <c r="U4280" s="53"/>
      <c r="V4280" s="50"/>
      <c r="W4280" s="8"/>
      <c r="X4280" s="8"/>
      <c r="Y4280" s="8"/>
      <c r="Z4280" s="8"/>
      <c r="AA4280" s="8"/>
      <c r="AB4280" s="8"/>
      <c r="AC4280" s="8"/>
      <c r="AD4280" s="8"/>
      <c r="AE4280" s="8"/>
      <c r="AF4280" s="8"/>
      <c r="AG4280" s="8"/>
      <c r="AH4280" s="8"/>
      <c r="AI4280" s="8"/>
      <c r="AJ4280" s="8"/>
      <c r="AK4280" s="8"/>
    </row>
    <row r="4281" spans="1:37" ht="18">
      <c r="A4281" s="46"/>
      <c r="B4281" s="47"/>
      <c r="C4281" s="48"/>
      <c r="D4281" s="48"/>
      <c r="E4281" s="49"/>
      <c r="F4281" s="49"/>
      <c r="G4281" s="49"/>
      <c r="H4281" s="49"/>
      <c r="I4281" s="50"/>
      <c r="J4281" s="49"/>
      <c r="K4281" s="49"/>
      <c r="L4281" s="49"/>
      <c r="M4281" s="49"/>
      <c r="N4281" s="49"/>
      <c r="O4281" s="51"/>
      <c r="P4281" s="8"/>
      <c r="Q4281" s="49"/>
      <c r="R4281" s="49"/>
      <c r="S4281" s="52"/>
      <c r="T4281" s="53"/>
      <c r="U4281" s="53"/>
      <c r="V4281" s="50"/>
      <c r="W4281" s="8"/>
      <c r="X4281" s="8"/>
      <c r="Y4281" s="8"/>
      <c r="Z4281" s="8"/>
      <c r="AA4281" s="8"/>
      <c r="AB4281" s="8"/>
      <c r="AC4281" s="8"/>
      <c r="AD4281" s="8"/>
      <c r="AE4281" s="8"/>
      <c r="AF4281" s="8"/>
      <c r="AG4281" s="8"/>
      <c r="AH4281" s="8"/>
      <c r="AI4281" s="8"/>
      <c r="AJ4281" s="8"/>
      <c r="AK4281" s="8"/>
    </row>
    <row r="4282" spans="1:37" ht="18">
      <c r="A4282" s="46"/>
      <c r="B4282" s="47"/>
      <c r="C4282" s="48"/>
      <c r="D4282" s="48"/>
      <c r="E4282" s="49"/>
      <c r="F4282" s="49"/>
      <c r="G4282" s="49"/>
      <c r="H4282" s="49"/>
      <c r="I4282" s="50"/>
      <c r="J4282" s="49"/>
      <c r="K4282" s="49"/>
      <c r="L4282" s="49"/>
      <c r="M4282" s="49"/>
      <c r="N4282" s="49"/>
      <c r="O4282" s="51"/>
      <c r="P4282" s="8"/>
      <c r="Q4282" s="49"/>
      <c r="R4282" s="49"/>
      <c r="S4282" s="52"/>
      <c r="T4282" s="53"/>
      <c r="U4282" s="53"/>
      <c r="V4282" s="50"/>
      <c r="W4282" s="8"/>
      <c r="X4282" s="8"/>
      <c r="Y4282" s="8"/>
      <c r="Z4282" s="8"/>
      <c r="AA4282" s="8"/>
      <c r="AB4282" s="8"/>
      <c r="AC4282" s="8"/>
      <c r="AD4282" s="8"/>
      <c r="AE4282" s="8"/>
      <c r="AF4282" s="8"/>
      <c r="AG4282" s="8"/>
      <c r="AH4282" s="8"/>
      <c r="AI4282" s="8"/>
      <c r="AJ4282" s="8"/>
      <c r="AK4282" s="8"/>
    </row>
    <row r="4283" spans="1:37" ht="18">
      <c r="A4283" s="46"/>
      <c r="B4283" s="47"/>
      <c r="C4283" s="48"/>
      <c r="D4283" s="48"/>
      <c r="E4283" s="49"/>
      <c r="F4283" s="49"/>
      <c r="G4283" s="49"/>
      <c r="H4283" s="49"/>
      <c r="I4283" s="50"/>
      <c r="J4283" s="49"/>
      <c r="K4283" s="49"/>
      <c r="L4283" s="49"/>
      <c r="M4283" s="49"/>
      <c r="N4283" s="49"/>
      <c r="O4283" s="51"/>
      <c r="P4283" s="8"/>
      <c r="Q4283" s="49"/>
      <c r="R4283" s="49"/>
      <c r="S4283" s="52"/>
      <c r="T4283" s="53"/>
      <c r="U4283" s="53"/>
      <c r="V4283" s="50"/>
      <c r="W4283" s="8"/>
      <c r="X4283" s="8"/>
      <c r="Y4283" s="8"/>
      <c r="Z4283" s="8"/>
      <c r="AA4283" s="8"/>
      <c r="AB4283" s="8"/>
      <c r="AC4283" s="8"/>
      <c r="AD4283" s="8"/>
      <c r="AE4283" s="8"/>
      <c r="AF4283" s="8"/>
      <c r="AG4283" s="8"/>
      <c r="AH4283" s="8"/>
      <c r="AI4283" s="8"/>
      <c r="AJ4283" s="8"/>
      <c r="AK4283" s="8"/>
    </row>
    <row r="4284" spans="1:37" ht="18">
      <c r="A4284" s="46"/>
      <c r="B4284" s="47"/>
      <c r="C4284" s="48"/>
      <c r="D4284" s="48"/>
      <c r="E4284" s="49"/>
      <c r="F4284" s="49"/>
      <c r="G4284" s="49"/>
      <c r="H4284" s="49"/>
      <c r="I4284" s="50"/>
      <c r="J4284" s="49"/>
      <c r="K4284" s="49"/>
      <c r="L4284" s="49"/>
      <c r="M4284" s="49"/>
      <c r="N4284" s="49"/>
      <c r="O4284" s="51"/>
      <c r="P4284" s="8"/>
      <c r="Q4284" s="49"/>
      <c r="R4284" s="49"/>
      <c r="S4284" s="52"/>
      <c r="T4284" s="53"/>
      <c r="U4284" s="53"/>
      <c r="V4284" s="50"/>
      <c r="W4284" s="8"/>
      <c r="X4284" s="8"/>
      <c r="Y4284" s="8"/>
      <c r="Z4284" s="8"/>
      <c r="AA4284" s="8"/>
      <c r="AB4284" s="8"/>
      <c r="AC4284" s="8"/>
      <c r="AD4284" s="8"/>
      <c r="AE4284" s="8"/>
      <c r="AF4284" s="8"/>
      <c r="AG4284" s="8"/>
      <c r="AH4284" s="8"/>
      <c r="AI4284" s="8"/>
      <c r="AJ4284" s="8"/>
      <c r="AK4284" s="8"/>
    </row>
    <row r="4285" spans="1:37" ht="18">
      <c r="A4285" s="46"/>
      <c r="B4285" s="47"/>
      <c r="C4285" s="48"/>
      <c r="D4285" s="48"/>
      <c r="E4285" s="49"/>
      <c r="F4285" s="49"/>
      <c r="G4285" s="49"/>
      <c r="H4285" s="49"/>
      <c r="I4285" s="50"/>
      <c r="J4285" s="49"/>
      <c r="K4285" s="49"/>
      <c r="L4285" s="49"/>
      <c r="M4285" s="49"/>
      <c r="N4285" s="49"/>
      <c r="O4285" s="51"/>
      <c r="P4285" s="8"/>
      <c r="Q4285" s="49"/>
      <c r="R4285" s="49"/>
      <c r="S4285" s="52"/>
      <c r="T4285" s="53"/>
      <c r="U4285" s="53"/>
      <c r="V4285" s="50"/>
      <c r="W4285" s="8"/>
      <c r="X4285" s="8"/>
      <c r="Y4285" s="8"/>
      <c r="Z4285" s="8"/>
      <c r="AA4285" s="8"/>
      <c r="AB4285" s="8"/>
      <c r="AC4285" s="8"/>
      <c r="AD4285" s="8"/>
      <c r="AE4285" s="8"/>
      <c r="AF4285" s="8"/>
      <c r="AG4285" s="8"/>
      <c r="AH4285" s="8"/>
      <c r="AI4285" s="8"/>
      <c r="AJ4285" s="8"/>
      <c r="AK4285" s="8"/>
    </row>
    <row r="4286" spans="1:37" ht="18">
      <c r="A4286" s="46"/>
      <c r="B4286" s="47"/>
      <c r="C4286" s="48"/>
      <c r="D4286" s="48"/>
      <c r="E4286" s="49"/>
      <c r="F4286" s="49"/>
      <c r="G4286" s="49"/>
      <c r="H4286" s="49"/>
      <c r="I4286" s="50"/>
      <c r="J4286" s="49"/>
      <c r="K4286" s="49"/>
      <c r="L4286" s="49"/>
      <c r="M4286" s="49"/>
      <c r="N4286" s="49"/>
      <c r="O4286" s="51"/>
      <c r="P4286" s="8"/>
      <c r="Q4286" s="49"/>
      <c r="R4286" s="49"/>
      <c r="S4286" s="52"/>
      <c r="T4286" s="53"/>
      <c r="U4286" s="53"/>
      <c r="V4286" s="50"/>
      <c r="W4286" s="8"/>
      <c r="X4286" s="8"/>
      <c r="Y4286" s="8"/>
      <c r="Z4286" s="8"/>
      <c r="AA4286" s="8"/>
      <c r="AB4286" s="8"/>
      <c r="AC4286" s="8"/>
      <c r="AD4286" s="8"/>
      <c r="AE4286" s="8"/>
      <c r="AF4286" s="8"/>
      <c r="AG4286" s="8"/>
      <c r="AH4286" s="8"/>
      <c r="AI4286" s="8"/>
      <c r="AJ4286" s="8"/>
      <c r="AK4286" s="8"/>
    </row>
    <row r="4287" spans="1:37" ht="18">
      <c r="A4287" s="46"/>
      <c r="B4287" s="47"/>
      <c r="C4287" s="48"/>
      <c r="D4287" s="48"/>
      <c r="E4287" s="49"/>
      <c r="F4287" s="49"/>
      <c r="G4287" s="49"/>
      <c r="H4287" s="49"/>
      <c r="I4287" s="50"/>
      <c r="J4287" s="49"/>
      <c r="K4287" s="49"/>
      <c r="L4287" s="49"/>
      <c r="M4287" s="49"/>
      <c r="N4287" s="49"/>
      <c r="O4287" s="51"/>
      <c r="P4287" s="8"/>
      <c r="Q4287" s="49"/>
      <c r="R4287" s="49"/>
      <c r="S4287" s="52"/>
      <c r="T4287" s="53"/>
      <c r="U4287" s="53"/>
      <c r="V4287" s="50"/>
      <c r="W4287" s="8"/>
      <c r="X4287" s="8"/>
      <c r="Y4287" s="8"/>
      <c r="Z4287" s="8"/>
      <c r="AA4287" s="8"/>
      <c r="AB4287" s="8"/>
      <c r="AC4287" s="8"/>
      <c r="AD4287" s="8"/>
      <c r="AE4287" s="8"/>
      <c r="AF4287" s="8"/>
      <c r="AG4287" s="8"/>
      <c r="AH4287" s="8"/>
      <c r="AI4287" s="8"/>
      <c r="AJ4287" s="8"/>
      <c r="AK4287" s="8"/>
    </row>
    <row r="4288" spans="1:37" ht="18">
      <c r="A4288" s="46"/>
      <c r="B4288" s="47"/>
      <c r="C4288" s="48"/>
      <c r="D4288" s="48"/>
      <c r="E4288" s="49"/>
      <c r="F4288" s="49"/>
      <c r="G4288" s="49"/>
      <c r="H4288" s="49"/>
      <c r="I4288" s="50"/>
      <c r="J4288" s="49"/>
      <c r="K4288" s="49"/>
      <c r="L4288" s="49"/>
      <c r="M4288" s="49"/>
      <c r="N4288" s="49"/>
      <c r="O4288" s="51"/>
      <c r="P4288" s="8"/>
      <c r="Q4288" s="49"/>
      <c r="R4288" s="49"/>
      <c r="S4288" s="52"/>
      <c r="T4288" s="53"/>
      <c r="U4288" s="53"/>
      <c r="V4288" s="50"/>
      <c r="W4288" s="8"/>
      <c r="X4288" s="8"/>
      <c r="Y4288" s="8"/>
      <c r="Z4288" s="8"/>
      <c r="AA4288" s="8"/>
      <c r="AB4288" s="8"/>
      <c r="AC4288" s="8"/>
      <c r="AD4288" s="8"/>
      <c r="AE4288" s="8"/>
      <c r="AF4288" s="8"/>
      <c r="AG4288" s="8"/>
      <c r="AH4288" s="8"/>
      <c r="AI4288" s="8"/>
      <c r="AJ4288" s="8"/>
      <c r="AK4288" s="8"/>
    </row>
    <row r="4289" spans="1:37" ht="18">
      <c r="A4289" s="46"/>
      <c r="B4289" s="47"/>
      <c r="C4289" s="48"/>
      <c r="D4289" s="48"/>
      <c r="E4289" s="49"/>
      <c r="F4289" s="49"/>
      <c r="G4289" s="49"/>
      <c r="H4289" s="49"/>
      <c r="I4289" s="50"/>
      <c r="J4289" s="49"/>
      <c r="K4289" s="49"/>
      <c r="L4289" s="49"/>
      <c r="M4289" s="49"/>
      <c r="N4289" s="49"/>
      <c r="O4289" s="51"/>
      <c r="P4289" s="8"/>
      <c r="Q4289" s="49"/>
      <c r="R4289" s="49"/>
      <c r="S4289" s="52"/>
      <c r="T4289" s="53"/>
      <c r="U4289" s="53"/>
      <c r="V4289" s="50"/>
      <c r="W4289" s="8"/>
      <c r="X4289" s="8"/>
      <c r="Y4289" s="8"/>
      <c r="Z4289" s="8"/>
      <c r="AA4289" s="8"/>
      <c r="AB4289" s="8"/>
      <c r="AC4289" s="8"/>
      <c r="AD4289" s="8"/>
      <c r="AE4289" s="8"/>
      <c r="AF4289" s="8"/>
      <c r="AG4289" s="8"/>
      <c r="AH4289" s="8"/>
      <c r="AI4289" s="8"/>
      <c r="AJ4289" s="8"/>
      <c r="AK4289" s="8"/>
    </row>
    <row r="4290" spans="1:37" ht="18">
      <c r="A4290" s="46"/>
      <c r="B4290" s="47"/>
      <c r="C4290" s="48"/>
      <c r="D4290" s="48"/>
      <c r="E4290" s="49"/>
      <c r="F4290" s="49"/>
      <c r="G4290" s="49"/>
      <c r="H4290" s="49"/>
      <c r="I4290" s="50"/>
      <c r="J4290" s="49"/>
      <c r="K4290" s="49"/>
      <c r="L4290" s="49"/>
      <c r="M4290" s="49"/>
      <c r="N4290" s="49"/>
      <c r="O4290" s="51"/>
      <c r="P4290" s="8"/>
      <c r="Q4290" s="49"/>
      <c r="R4290" s="49"/>
      <c r="S4290" s="52"/>
      <c r="T4290" s="53"/>
      <c r="U4290" s="53"/>
      <c r="V4290" s="50"/>
      <c r="W4290" s="8"/>
      <c r="X4290" s="8"/>
      <c r="Y4290" s="8"/>
      <c r="Z4290" s="8"/>
      <c r="AA4290" s="8"/>
      <c r="AB4290" s="8"/>
      <c r="AC4290" s="8"/>
      <c r="AD4290" s="8"/>
      <c r="AE4290" s="8"/>
      <c r="AF4290" s="8"/>
      <c r="AG4290" s="8"/>
      <c r="AH4290" s="8"/>
      <c r="AI4290" s="8"/>
      <c r="AJ4290" s="8"/>
      <c r="AK4290" s="8"/>
    </row>
    <row r="4291" spans="1:37" ht="18">
      <c r="A4291" s="46"/>
      <c r="B4291" s="47"/>
      <c r="C4291" s="48"/>
      <c r="D4291" s="48"/>
      <c r="E4291" s="49"/>
      <c r="F4291" s="49"/>
      <c r="G4291" s="49"/>
      <c r="H4291" s="49"/>
      <c r="I4291" s="50"/>
      <c r="J4291" s="49"/>
      <c r="K4291" s="49"/>
      <c r="L4291" s="49"/>
      <c r="M4291" s="49"/>
      <c r="N4291" s="49"/>
      <c r="O4291" s="51"/>
      <c r="P4291" s="8"/>
      <c r="Q4291" s="49"/>
      <c r="R4291" s="49"/>
      <c r="S4291" s="52"/>
      <c r="T4291" s="53"/>
      <c r="U4291" s="53"/>
      <c r="V4291" s="50"/>
      <c r="W4291" s="8"/>
      <c r="X4291" s="8"/>
      <c r="Y4291" s="8"/>
      <c r="Z4291" s="8"/>
      <c r="AA4291" s="8"/>
      <c r="AB4291" s="8"/>
      <c r="AC4291" s="8"/>
      <c r="AD4291" s="8"/>
      <c r="AE4291" s="8"/>
      <c r="AF4291" s="8"/>
      <c r="AG4291" s="8"/>
      <c r="AH4291" s="8"/>
      <c r="AI4291" s="8"/>
      <c r="AJ4291" s="8"/>
      <c r="AK4291" s="8"/>
    </row>
    <row r="4292" spans="1:37" ht="18">
      <c r="A4292" s="46"/>
      <c r="B4292" s="47"/>
      <c r="C4292" s="48"/>
      <c r="D4292" s="48"/>
      <c r="E4292" s="49"/>
      <c r="F4292" s="49"/>
      <c r="G4292" s="49"/>
      <c r="H4292" s="49"/>
      <c r="I4292" s="50"/>
      <c r="J4292" s="49"/>
      <c r="K4292" s="49"/>
      <c r="L4292" s="49"/>
      <c r="M4292" s="49"/>
      <c r="N4292" s="49"/>
      <c r="O4292" s="51"/>
      <c r="P4292" s="8"/>
      <c r="Q4292" s="49"/>
      <c r="R4292" s="49"/>
      <c r="S4292" s="52"/>
      <c r="T4292" s="53"/>
      <c r="U4292" s="53"/>
      <c r="V4292" s="50"/>
      <c r="W4292" s="8"/>
      <c r="X4292" s="8"/>
      <c r="Y4292" s="8"/>
      <c r="Z4292" s="8"/>
      <c r="AA4292" s="8"/>
      <c r="AB4292" s="8"/>
      <c r="AC4292" s="8"/>
      <c r="AD4292" s="8"/>
      <c r="AE4292" s="8"/>
      <c r="AF4292" s="8"/>
      <c r="AG4292" s="8"/>
      <c r="AH4292" s="8"/>
      <c r="AI4292" s="8"/>
      <c r="AJ4292" s="8"/>
      <c r="AK4292" s="8"/>
    </row>
    <row r="4293" spans="1:37" ht="18">
      <c r="A4293" s="46"/>
      <c r="B4293" s="47"/>
      <c r="C4293" s="48"/>
      <c r="D4293" s="48"/>
      <c r="E4293" s="49"/>
      <c r="F4293" s="49"/>
      <c r="G4293" s="49"/>
      <c r="H4293" s="49"/>
      <c r="I4293" s="50"/>
      <c r="J4293" s="49"/>
      <c r="K4293" s="49"/>
      <c r="L4293" s="49"/>
      <c r="M4293" s="49"/>
      <c r="N4293" s="49"/>
      <c r="O4293" s="51"/>
      <c r="P4293" s="8"/>
      <c r="Q4293" s="49"/>
      <c r="R4293" s="49"/>
      <c r="S4293" s="52"/>
      <c r="T4293" s="53"/>
      <c r="U4293" s="53"/>
      <c r="V4293" s="50"/>
      <c r="W4293" s="8"/>
      <c r="X4293" s="8"/>
      <c r="Y4293" s="8"/>
      <c r="Z4293" s="8"/>
      <c r="AA4293" s="8"/>
      <c r="AB4293" s="8"/>
      <c r="AC4293" s="8"/>
      <c r="AD4293" s="8"/>
      <c r="AE4293" s="8"/>
      <c r="AF4293" s="8"/>
      <c r="AG4293" s="8"/>
      <c r="AH4293" s="8"/>
      <c r="AI4293" s="8"/>
      <c r="AJ4293" s="8"/>
      <c r="AK4293" s="8"/>
    </row>
    <row r="4294" spans="1:37" ht="18">
      <c r="A4294" s="46"/>
      <c r="B4294" s="47"/>
      <c r="C4294" s="48"/>
      <c r="D4294" s="48"/>
      <c r="E4294" s="49"/>
      <c r="F4294" s="49"/>
      <c r="G4294" s="49"/>
      <c r="H4294" s="49"/>
      <c r="I4294" s="50"/>
      <c r="J4294" s="49"/>
      <c r="K4294" s="49"/>
      <c r="L4294" s="49"/>
      <c r="M4294" s="49"/>
      <c r="N4294" s="49"/>
      <c r="O4294" s="51"/>
      <c r="P4294" s="8"/>
      <c r="Q4294" s="49"/>
      <c r="R4294" s="49"/>
      <c r="S4294" s="52"/>
      <c r="T4294" s="53"/>
      <c r="U4294" s="53"/>
      <c r="V4294" s="50"/>
      <c r="W4294" s="8"/>
      <c r="X4294" s="8"/>
      <c r="Y4294" s="8"/>
      <c r="Z4294" s="8"/>
      <c r="AA4294" s="8"/>
      <c r="AB4294" s="8"/>
      <c r="AC4294" s="8"/>
      <c r="AD4294" s="8"/>
      <c r="AE4294" s="8"/>
      <c r="AF4294" s="8"/>
      <c r="AG4294" s="8"/>
      <c r="AH4294" s="8"/>
      <c r="AI4294" s="8"/>
      <c r="AJ4294" s="8"/>
      <c r="AK4294" s="8"/>
    </row>
    <row r="4295" spans="1:37" ht="18">
      <c r="A4295" s="46"/>
      <c r="B4295" s="47"/>
      <c r="C4295" s="48"/>
      <c r="D4295" s="48"/>
      <c r="E4295" s="49"/>
      <c r="F4295" s="49"/>
      <c r="G4295" s="49"/>
      <c r="H4295" s="49"/>
      <c r="I4295" s="50"/>
      <c r="J4295" s="49"/>
      <c r="K4295" s="49"/>
      <c r="L4295" s="49"/>
      <c r="M4295" s="49"/>
      <c r="N4295" s="49"/>
      <c r="O4295" s="51"/>
      <c r="P4295" s="8"/>
      <c r="Q4295" s="49"/>
      <c r="R4295" s="49"/>
      <c r="S4295" s="52"/>
      <c r="T4295" s="53"/>
      <c r="U4295" s="53"/>
      <c r="V4295" s="50"/>
      <c r="W4295" s="8"/>
      <c r="X4295" s="8"/>
      <c r="Y4295" s="8"/>
      <c r="Z4295" s="8"/>
      <c r="AA4295" s="8"/>
      <c r="AB4295" s="8"/>
      <c r="AC4295" s="8"/>
      <c r="AD4295" s="8"/>
      <c r="AE4295" s="8"/>
      <c r="AF4295" s="8"/>
      <c r="AG4295" s="8"/>
      <c r="AH4295" s="8"/>
      <c r="AI4295" s="8"/>
      <c r="AJ4295" s="8"/>
      <c r="AK4295" s="8"/>
    </row>
    <row r="4296" spans="1:37" ht="18">
      <c r="A4296" s="46"/>
      <c r="B4296" s="47"/>
      <c r="C4296" s="48"/>
      <c r="D4296" s="48"/>
      <c r="E4296" s="49"/>
      <c r="F4296" s="49"/>
      <c r="G4296" s="49"/>
      <c r="H4296" s="49"/>
      <c r="I4296" s="50"/>
      <c r="J4296" s="49"/>
      <c r="K4296" s="49"/>
      <c r="L4296" s="49"/>
      <c r="M4296" s="49"/>
      <c r="N4296" s="49"/>
      <c r="O4296" s="51"/>
      <c r="P4296" s="8"/>
      <c r="Q4296" s="49"/>
      <c r="R4296" s="49"/>
      <c r="S4296" s="52"/>
      <c r="T4296" s="53"/>
      <c r="U4296" s="53"/>
      <c r="V4296" s="50"/>
      <c r="W4296" s="8"/>
      <c r="X4296" s="8"/>
      <c r="Y4296" s="8"/>
      <c r="Z4296" s="8"/>
      <c r="AA4296" s="8"/>
      <c r="AB4296" s="8"/>
      <c r="AC4296" s="8"/>
      <c r="AD4296" s="8"/>
      <c r="AE4296" s="8"/>
      <c r="AF4296" s="8"/>
      <c r="AG4296" s="8"/>
      <c r="AH4296" s="8"/>
      <c r="AI4296" s="8"/>
      <c r="AJ4296" s="8"/>
      <c r="AK4296" s="8"/>
    </row>
    <row r="4297" spans="1:37" ht="18">
      <c r="A4297" s="46"/>
      <c r="B4297" s="47"/>
      <c r="C4297" s="48"/>
      <c r="D4297" s="48"/>
      <c r="E4297" s="49"/>
      <c r="F4297" s="49"/>
      <c r="G4297" s="49"/>
      <c r="H4297" s="49"/>
      <c r="I4297" s="50"/>
      <c r="J4297" s="49"/>
      <c r="K4297" s="49"/>
      <c r="L4297" s="49"/>
      <c r="M4297" s="49"/>
      <c r="N4297" s="49"/>
      <c r="O4297" s="51"/>
      <c r="P4297" s="8"/>
      <c r="Q4297" s="49"/>
      <c r="R4297" s="49"/>
      <c r="S4297" s="52"/>
      <c r="T4297" s="53"/>
      <c r="U4297" s="53"/>
      <c r="V4297" s="50"/>
      <c r="W4297" s="8"/>
      <c r="X4297" s="8"/>
      <c r="Y4297" s="8"/>
      <c r="Z4297" s="8"/>
      <c r="AA4297" s="8"/>
      <c r="AB4297" s="8"/>
      <c r="AC4297" s="8"/>
      <c r="AD4297" s="8"/>
      <c r="AE4297" s="8"/>
      <c r="AF4297" s="8"/>
      <c r="AG4297" s="8"/>
      <c r="AH4297" s="8"/>
      <c r="AI4297" s="8"/>
      <c r="AJ4297" s="8"/>
      <c r="AK4297" s="8"/>
    </row>
    <row r="4298" spans="1:37" ht="18">
      <c r="A4298" s="46"/>
      <c r="B4298" s="47"/>
      <c r="C4298" s="48"/>
      <c r="D4298" s="48"/>
      <c r="E4298" s="49"/>
      <c r="F4298" s="49"/>
      <c r="G4298" s="49"/>
      <c r="H4298" s="49"/>
      <c r="I4298" s="50"/>
      <c r="J4298" s="49"/>
      <c r="K4298" s="49"/>
      <c r="L4298" s="49"/>
      <c r="M4298" s="49"/>
      <c r="N4298" s="49"/>
      <c r="O4298" s="51"/>
      <c r="P4298" s="8"/>
      <c r="Q4298" s="49"/>
      <c r="R4298" s="49"/>
      <c r="S4298" s="52"/>
      <c r="T4298" s="53"/>
      <c r="U4298" s="53"/>
      <c r="V4298" s="50"/>
      <c r="W4298" s="8"/>
      <c r="X4298" s="8"/>
      <c r="Y4298" s="8"/>
      <c r="Z4298" s="8"/>
      <c r="AA4298" s="8"/>
      <c r="AB4298" s="8"/>
      <c r="AC4298" s="8"/>
      <c r="AD4298" s="8"/>
      <c r="AE4298" s="8"/>
      <c r="AF4298" s="8"/>
      <c r="AG4298" s="8"/>
      <c r="AH4298" s="8"/>
      <c r="AI4298" s="8"/>
      <c r="AJ4298" s="8"/>
      <c r="AK4298" s="8"/>
    </row>
    <row r="4299" spans="1:37" ht="18">
      <c r="A4299" s="46"/>
      <c r="B4299" s="47"/>
      <c r="C4299" s="48"/>
      <c r="D4299" s="48"/>
      <c r="E4299" s="49"/>
      <c r="F4299" s="49"/>
      <c r="G4299" s="49"/>
      <c r="H4299" s="49"/>
      <c r="I4299" s="50"/>
      <c r="J4299" s="49"/>
      <c r="K4299" s="49"/>
      <c r="L4299" s="49"/>
      <c r="M4299" s="49"/>
      <c r="N4299" s="49"/>
      <c r="O4299" s="51"/>
      <c r="P4299" s="8"/>
      <c r="Q4299" s="49"/>
      <c r="R4299" s="49"/>
      <c r="S4299" s="52"/>
      <c r="T4299" s="53"/>
      <c r="U4299" s="53"/>
      <c r="V4299" s="50"/>
      <c r="W4299" s="8"/>
      <c r="X4299" s="8"/>
      <c r="Y4299" s="8"/>
      <c r="Z4299" s="8"/>
      <c r="AA4299" s="8"/>
      <c r="AB4299" s="8"/>
      <c r="AC4299" s="8"/>
      <c r="AD4299" s="8"/>
      <c r="AE4299" s="8"/>
      <c r="AF4299" s="8"/>
      <c r="AG4299" s="8"/>
      <c r="AH4299" s="8"/>
      <c r="AI4299" s="8"/>
      <c r="AJ4299" s="8"/>
      <c r="AK4299" s="8"/>
    </row>
    <row r="4300" spans="1:37" ht="18">
      <c r="A4300" s="46"/>
      <c r="B4300" s="47"/>
      <c r="C4300" s="48"/>
      <c r="D4300" s="48"/>
      <c r="E4300" s="49"/>
      <c r="F4300" s="49"/>
      <c r="G4300" s="49"/>
      <c r="H4300" s="49"/>
      <c r="I4300" s="50"/>
      <c r="J4300" s="49"/>
      <c r="K4300" s="49"/>
      <c r="L4300" s="49"/>
      <c r="M4300" s="49"/>
      <c r="N4300" s="49"/>
      <c r="O4300" s="51"/>
      <c r="P4300" s="8"/>
      <c r="Q4300" s="49"/>
      <c r="R4300" s="49"/>
      <c r="S4300" s="52"/>
      <c r="T4300" s="53"/>
      <c r="U4300" s="53"/>
      <c r="V4300" s="50"/>
      <c r="W4300" s="8"/>
      <c r="X4300" s="8"/>
      <c r="Y4300" s="8"/>
      <c r="Z4300" s="8"/>
      <c r="AA4300" s="8"/>
      <c r="AB4300" s="8"/>
      <c r="AC4300" s="8"/>
      <c r="AD4300" s="8"/>
      <c r="AE4300" s="8"/>
      <c r="AF4300" s="8"/>
      <c r="AG4300" s="8"/>
      <c r="AH4300" s="8"/>
      <c r="AI4300" s="8"/>
      <c r="AJ4300" s="8"/>
      <c r="AK4300" s="8"/>
    </row>
    <row r="4301" spans="1:37" ht="18">
      <c r="A4301" s="46"/>
      <c r="B4301" s="47"/>
      <c r="C4301" s="48"/>
      <c r="D4301" s="48"/>
      <c r="E4301" s="49"/>
      <c r="F4301" s="49"/>
      <c r="G4301" s="49"/>
      <c r="H4301" s="49"/>
      <c r="I4301" s="50"/>
      <c r="J4301" s="49"/>
      <c r="K4301" s="49"/>
      <c r="L4301" s="49"/>
      <c r="M4301" s="49"/>
      <c r="N4301" s="49"/>
      <c r="O4301" s="51"/>
      <c r="P4301" s="8"/>
      <c r="Q4301" s="49"/>
      <c r="R4301" s="49"/>
      <c r="S4301" s="52"/>
      <c r="T4301" s="53"/>
      <c r="U4301" s="53"/>
      <c r="V4301" s="50"/>
      <c r="W4301" s="8"/>
      <c r="X4301" s="8"/>
      <c r="Y4301" s="8"/>
      <c r="Z4301" s="8"/>
      <c r="AA4301" s="8"/>
      <c r="AB4301" s="8"/>
      <c r="AC4301" s="8"/>
      <c r="AD4301" s="8"/>
      <c r="AE4301" s="8"/>
      <c r="AF4301" s="8"/>
      <c r="AG4301" s="8"/>
      <c r="AH4301" s="8"/>
      <c r="AI4301" s="8"/>
      <c r="AJ4301" s="8"/>
      <c r="AK4301" s="8"/>
    </row>
    <row r="4302" spans="1:37" ht="18">
      <c r="A4302" s="46"/>
      <c r="B4302" s="47"/>
      <c r="C4302" s="48"/>
      <c r="D4302" s="48"/>
      <c r="E4302" s="49"/>
      <c r="F4302" s="49"/>
      <c r="G4302" s="49"/>
      <c r="H4302" s="49"/>
      <c r="I4302" s="50"/>
      <c r="J4302" s="49"/>
      <c r="K4302" s="49"/>
      <c r="L4302" s="49"/>
      <c r="M4302" s="49"/>
      <c r="N4302" s="49"/>
      <c r="O4302" s="51"/>
      <c r="P4302" s="8"/>
      <c r="Q4302" s="49"/>
      <c r="R4302" s="49"/>
      <c r="S4302" s="52"/>
      <c r="T4302" s="53"/>
      <c r="U4302" s="53"/>
      <c r="V4302" s="50"/>
      <c r="W4302" s="8"/>
      <c r="X4302" s="8"/>
      <c r="Y4302" s="8"/>
      <c r="Z4302" s="8"/>
      <c r="AA4302" s="8"/>
      <c r="AB4302" s="8"/>
      <c r="AC4302" s="8"/>
      <c r="AD4302" s="8"/>
      <c r="AE4302" s="8"/>
      <c r="AF4302" s="8"/>
      <c r="AG4302" s="8"/>
      <c r="AH4302" s="8"/>
      <c r="AI4302" s="8"/>
      <c r="AJ4302" s="8"/>
      <c r="AK4302" s="8"/>
    </row>
    <row r="4303" spans="1:37" ht="18">
      <c r="A4303" s="46"/>
      <c r="B4303" s="47"/>
      <c r="C4303" s="48"/>
      <c r="D4303" s="48"/>
      <c r="E4303" s="49"/>
      <c r="F4303" s="49"/>
      <c r="G4303" s="49"/>
      <c r="H4303" s="49"/>
      <c r="I4303" s="50"/>
      <c r="J4303" s="49"/>
      <c r="K4303" s="49"/>
      <c r="L4303" s="49"/>
      <c r="M4303" s="49"/>
      <c r="N4303" s="49"/>
      <c r="O4303" s="51"/>
      <c r="P4303" s="8"/>
      <c r="Q4303" s="49"/>
      <c r="R4303" s="49"/>
      <c r="S4303" s="52"/>
      <c r="T4303" s="53"/>
      <c r="U4303" s="53"/>
      <c r="V4303" s="50"/>
      <c r="W4303" s="8"/>
      <c r="X4303" s="8"/>
      <c r="Y4303" s="8"/>
      <c r="Z4303" s="8"/>
      <c r="AA4303" s="8"/>
      <c r="AB4303" s="8"/>
      <c r="AC4303" s="8"/>
      <c r="AD4303" s="8"/>
      <c r="AE4303" s="8"/>
      <c r="AF4303" s="8"/>
      <c r="AG4303" s="8"/>
      <c r="AH4303" s="8"/>
      <c r="AI4303" s="8"/>
      <c r="AJ4303" s="8"/>
      <c r="AK4303" s="8"/>
    </row>
    <row r="4304" spans="1:37" ht="18">
      <c r="A4304" s="46"/>
      <c r="B4304" s="47"/>
      <c r="C4304" s="48"/>
      <c r="D4304" s="48"/>
      <c r="E4304" s="49"/>
      <c r="F4304" s="49"/>
      <c r="G4304" s="49"/>
      <c r="H4304" s="49"/>
      <c r="I4304" s="50"/>
      <c r="J4304" s="49"/>
      <c r="K4304" s="49"/>
      <c r="L4304" s="49"/>
      <c r="M4304" s="49"/>
      <c r="N4304" s="49"/>
      <c r="O4304" s="51"/>
      <c r="P4304" s="8"/>
      <c r="Q4304" s="49"/>
      <c r="R4304" s="49"/>
      <c r="S4304" s="52"/>
      <c r="T4304" s="53"/>
      <c r="U4304" s="53"/>
      <c r="V4304" s="50"/>
      <c r="W4304" s="8"/>
      <c r="X4304" s="8"/>
      <c r="Y4304" s="8"/>
      <c r="Z4304" s="8"/>
      <c r="AA4304" s="8"/>
      <c r="AB4304" s="8"/>
      <c r="AC4304" s="8"/>
      <c r="AD4304" s="8"/>
      <c r="AE4304" s="8"/>
      <c r="AF4304" s="8"/>
      <c r="AG4304" s="8"/>
      <c r="AH4304" s="8"/>
      <c r="AI4304" s="8"/>
      <c r="AJ4304" s="8"/>
      <c r="AK4304" s="8"/>
    </row>
    <row r="4305" spans="1:37" ht="18">
      <c r="A4305" s="46"/>
      <c r="B4305" s="47"/>
      <c r="C4305" s="48"/>
      <c r="D4305" s="48"/>
      <c r="E4305" s="49"/>
      <c r="F4305" s="49"/>
      <c r="G4305" s="49"/>
      <c r="H4305" s="49"/>
      <c r="I4305" s="50"/>
      <c r="J4305" s="49"/>
      <c r="K4305" s="49"/>
      <c r="L4305" s="49"/>
      <c r="M4305" s="49"/>
      <c r="N4305" s="49"/>
      <c r="O4305" s="51"/>
      <c r="P4305" s="8"/>
      <c r="Q4305" s="49"/>
      <c r="R4305" s="49"/>
      <c r="S4305" s="52"/>
      <c r="T4305" s="53"/>
      <c r="U4305" s="53"/>
      <c r="V4305" s="50"/>
      <c r="W4305" s="8"/>
      <c r="X4305" s="8"/>
      <c r="Y4305" s="8"/>
      <c r="Z4305" s="8"/>
      <c r="AA4305" s="8"/>
      <c r="AB4305" s="8"/>
      <c r="AC4305" s="8"/>
      <c r="AD4305" s="8"/>
      <c r="AE4305" s="8"/>
      <c r="AF4305" s="8"/>
      <c r="AG4305" s="8"/>
      <c r="AH4305" s="8"/>
      <c r="AI4305" s="8"/>
      <c r="AJ4305" s="8"/>
      <c r="AK4305" s="8"/>
    </row>
    <row r="4306" spans="1:37" ht="18">
      <c r="A4306" s="46"/>
      <c r="B4306" s="47"/>
      <c r="C4306" s="48"/>
      <c r="D4306" s="48"/>
      <c r="E4306" s="49"/>
      <c r="F4306" s="49"/>
      <c r="G4306" s="49"/>
      <c r="H4306" s="49"/>
      <c r="I4306" s="50"/>
      <c r="J4306" s="49"/>
      <c r="K4306" s="49"/>
      <c r="L4306" s="49"/>
      <c r="M4306" s="49"/>
      <c r="N4306" s="49"/>
      <c r="O4306" s="51"/>
      <c r="P4306" s="8"/>
      <c r="Q4306" s="49"/>
      <c r="R4306" s="49"/>
      <c r="S4306" s="52"/>
      <c r="T4306" s="53"/>
      <c r="U4306" s="53"/>
      <c r="V4306" s="50"/>
      <c r="W4306" s="8"/>
      <c r="X4306" s="8"/>
      <c r="Y4306" s="8"/>
      <c r="Z4306" s="8"/>
      <c r="AA4306" s="8"/>
      <c r="AB4306" s="8"/>
      <c r="AC4306" s="8"/>
      <c r="AD4306" s="8"/>
      <c r="AE4306" s="8"/>
      <c r="AF4306" s="8"/>
      <c r="AG4306" s="8"/>
      <c r="AH4306" s="8"/>
      <c r="AI4306" s="8"/>
      <c r="AJ4306" s="8"/>
      <c r="AK4306" s="8"/>
    </row>
    <row r="4307" spans="1:37" ht="18">
      <c r="A4307" s="46"/>
      <c r="B4307" s="47"/>
      <c r="C4307" s="48"/>
      <c r="D4307" s="48"/>
      <c r="E4307" s="49"/>
      <c r="F4307" s="49"/>
      <c r="G4307" s="49"/>
      <c r="H4307" s="49"/>
      <c r="I4307" s="50"/>
      <c r="J4307" s="49"/>
      <c r="K4307" s="49"/>
      <c r="L4307" s="49"/>
      <c r="M4307" s="49"/>
      <c r="N4307" s="49"/>
      <c r="O4307" s="51"/>
      <c r="P4307" s="8"/>
      <c r="Q4307" s="49"/>
      <c r="R4307" s="49"/>
      <c r="S4307" s="52"/>
      <c r="T4307" s="53"/>
      <c r="U4307" s="53"/>
      <c r="V4307" s="50"/>
      <c r="W4307" s="8"/>
      <c r="X4307" s="8"/>
      <c r="Y4307" s="8"/>
      <c r="Z4307" s="8"/>
      <c r="AA4307" s="8"/>
      <c r="AB4307" s="8"/>
      <c r="AC4307" s="8"/>
      <c r="AD4307" s="8"/>
      <c r="AE4307" s="8"/>
      <c r="AF4307" s="8"/>
      <c r="AG4307" s="8"/>
      <c r="AH4307" s="8"/>
      <c r="AI4307" s="8"/>
      <c r="AJ4307" s="8"/>
      <c r="AK4307" s="8"/>
    </row>
    <row r="4308" spans="1:37" ht="18">
      <c r="A4308" s="46"/>
      <c r="B4308" s="47"/>
      <c r="C4308" s="48"/>
      <c r="D4308" s="48"/>
      <c r="E4308" s="49"/>
      <c r="F4308" s="49"/>
      <c r="G4308" s="49"/>
      <c r="H4308" s="49"/>
      <c r="I4308" s="50"/>
      <c r="J4308" s="49"/>
      <c r="K4308" s="49"/>
      <c r="L4308" s="49"/>
      <c r="M4308" s="49"/>
      <c r="N4308" s="49"/>
      <c r="O4308" s="51"/>
      <c r="P4308" s="8"/>
      <c r="Q4308" s="49"/>
      <c r="R4308" s="49"/>
      <c r="S4308" s="52"/>
      <c r="T4308" s="53"/>
      <c r="U4308" s="53"/>
      <c r="V4308" s="50"/>
      <c r="W4308" s="8"/>
      <c r="X4308" s="8"/>
      <c r="Y4308" s="8"/>
      <c r="Z4308" s="8"/>
      <c r="AA4308" s="8"/>
      <c r="AB4308" s="8"/>
      <c r="AC4308" s="8"/>
      <c r="AD4308" s="8"/>
      <c r="AE4308" s="8"/>
      <c r="AF4308" s="8"/>
      <c r="AG4308" s="8"/>
      <c r="AH4308" s="8"/>
      <c r="AI4308" s="8"/>
      <c r="AJ4308" s="8"/>
      <c r="AK4308" s="8"/>
    </row>
    <row r="4309" spans="1:37" ht="18">
      <c r="A4309" s="46"/>
      <c r="B4309" s="47"/>
      <c r="C4309" s="48"/>
      <c r="D4309" s="48"/>
      <c r="E4309" s="49"/>
      <c r="F4309" s="49"/>
      <c r="G4309" s="49"/>
      <c r="H4309" s="49"/>
      <c r="I4309" s="50"/>
      <c r="J4309" s="49"/>
      <c r="K4309" s="49"/>
      <c r="L4309" s="49"/>
      <c r="M4309" s="49"/>
      <c r="N4309" s="49"/>
      <c r="O4309" s="51"/>
      <c r="P4309" s="8"/>
      <c r="Q4309" s="49"/>
      <c r="R4309" s="49"/>
      <c r="S4309" s="52"/>
      <c r="T4309" s="53"/>
      <c r="U4309" s="53"/>
      <c r="V4309" s="50"/>
      <c r="W4309" s="8"/>
      <c r="X4309" s="8"/>
      <c r="Y4309" s="8"/>
      <c r="Z4309" s="8"/>
      <c r="AA4309" s="8"/>
      <c r="AB4309" s="8"/>
      <c r="AC4309" s="8"/>
      <c r="AD4309" s="8"/>
      <c r="AE4309" s="8"/>
      <c r="AF4309" s="8"/>
      <c r="AG4309" s="8"/>
      <c r="AH4309" s="8"/>
      <c r="AI4309" s="8"/>
      <c r="AJ4309" s="8"/>
      <c r="AK4309" s="8"/>
    </row>
    <row r="4310" spans="1:37" ht="18">
      <c r="A4310" s="46"/>
      <c r="B4310" s="47"/>
      <c r="C4310" s="48"/>
      <c r="D4310" s="48"/>
      <c r="E4310" s="49"/>
      <c r="F4310" s="49"/>
      <c r="G4310" s="49"/>
      <c r="H4310" s="49"/>
      <c r="I4310" s="50"/>
      <c r="J4310" s="49"/>
      <c r="K4310" s="49"/>
      <c r="L4310" s="49"/>
      <c r="M4310" s="49"/>
      <c r="N4310" s="49"/>
      <c r="O4310" s="51"/>
      <c r="P4310" s="8"/>
      <c r="Q4310" s="49"/>
      <c r="R4310" s="49"/>
      <c r="S4310" s="52"/>
      <c r="T4310" s="53"/>
      <c r="U4310" s="53"/>
      <c r="V4310" s="50"/>
      <c r="W4310" s="8"/>
      <c r="X4310" s="8"/>
      <c r="Y4310" s="8"/>
      <c r="Z4310" s="8"/>
      <c r="AA4310" s="8"/>
      <c r="AB4310" s="8"/>
      <c r="AC4310" s="8"/>
      <c r="AD4310" s="8"/>
      <c r="AE4310" s="8"/>
      <c r="AF4310" s="8"/>
      <c r="AG4310" s="8"/>
      <c r="AH4310" s="8"/>
      <c r="AI4310" s="8"/>
      <c r="AJ4310" s="8"/>
      <c r="AK4310" s="8"/>
    </row>
    <row r="4311" spans="1:37" ht="18">
      <c r="A4311" s="46"/>
      <c r="B4311" s="47"/>
      <c r="C4311" s="48"/>
      <c r="D4311" s="48"/>
      <c r="E4311" s="49"/>
      <c r="F4311" s="49"/>
      <c r="G4311" s="49"/>
      <c r="H4311" s="49"/>
      <c r="I4311" s="50"/>
      <c r="J4311" s="49"/>
      <c r="K4311" s="49"/>
      <c r="L4311" s="49"/>
      <c r="M4311" s="49"/>
      <c r="N4311" s="49"/>
      <c r="O4311" s="51"/>
      <c r="P4311" s="8"/>
      <c r="Q4311" s="49"/>
      <c r="R4311" s="49"/>
      <c r="S4311" s="52"/>
      <c r="T4311" s="53"/>
      <c r="U4311" s="53"/>
      <c r="V4311" s="50"/>
      <c r="W4311" s="8"/>
      <c r="X4311" s="8"/>
      <c r="Y4311" s="8"/>
      <c r="Z4311" s="8"/>
      <c r="AA4311" s="8"/>
      <c r="AB4311" s="8"/>
      <c r="AC4311" s="8"/>
      <c r="AD4311" s="8"/>
      <c r="AE4311" s="8"/>
      <c r="AF4311" s="8"/>
      <c r="AG4311" s="8"/>
      <c r="AH4311" s="8"/>
      <c r="AI4311" s="8"/>
      <c r="AJ4311" s="8"/>
      <c r="AK4311" s="8"/>
    </row>
    <row r="4312" spans="1:37" ht="18">
      <c r="A4312" s="46"/>
      <c r="B4312" s="47"/>
      <c r="C4312" s="48"/>
      <c r="D4312" s="48"/>
      <c r="E4312" s="49"/>
      <c r="F4312" s="49"/>
      <c r="G4312" s="49"/>
      <c r="H4312" s="49"/>
      <c r="I4312" s="50"/>
      <c r="J4312" s="49"/>
      <c r="K4312" s="49"/>
      <c r="L4312" s="49"/>
      <c r="M4312" s="49"/>
      <c r="N4312" s="49"/>
      <c r="O4312" s="51"/>
      <c r="P4312" s="8"/>
      <c r="Q4312" s="49"/>
      <c r="R4312" s="49"/>
      <c r="S4312" s="52"/>
      <c r="T4312" s="53"/>
      <c r="U4312" s="53"/>
      <c r="V4312" s="50"/>
      <c r="W4312" s="8"/>
      <c r="X4312" s="8"/>
      <c r="Y4312" s="8"/>
      <c r="Z4312" s="8"/>
      <c r="AA4312" s="8"/>
      <c r="AB4312" s="8"/>
      <c r="AC4312" s="8"/>
      <c r="AD4312" s="8"/>
      <c r="AE4312" s="8"/>
      <c r="AF4312" s="8"/>
      <c r="AG4312" s="8"/>
      <c r="AH4312" s="8"/>
      <c r="AI4312" s="8"/>
      <c r="AJ4312" s="8"/>
      <c r="AK4312" s="8"/>
    </row>
    <row r="4313" spans="1:37" ht="18">
      <c r="A4313" s="46"/>
      <c r="B4313" s="47"/>
      <c r="C4313" s="48"/>
      <c r="D4313" s="48"/>
      <c r="E4313" s="49"/>
      <c r="F4313" s="49"/>
      <c r="G4313" s="49"/>
      <c r="H4313" s="49"/>
      <c r="I4313" s="50"/>
      <c r="J4313" s="49"/>
      <c r="K4313" s="49"/>
      <c r="L4313" s="49"/>
      <c r="M4313" s="49"/>
      <c r="N4313" s="49"/>
      <c r="O4313" s="51"/>
      <c r="P4313" s="8"/>
      <c r="Q4313" s="49"/>
      <c r="R4313" s="49"/>
      <c r="S4313" s="52"/>
      <c r="T4313" s="53"/>
      <c r="U4313" s="53"/>
      <c r="V4313" s="50"/>
      <c r="W4313" s="8"/>
      <c r="X4313" s="8"/>
      <c r="Y4313" s="8"/>
      <c r="Z4313" s="8"/>
      <c r="AA4313" s="8"/>
      <c r="AB4313" s="8"/>
      <c r="AC4313" s="8"/>
      <c r="AD4313" s="8"/>
      <c r="AE4313" s="8"/>
      <c r="AF4313" s="8"/>
      <c r="AG4313" s="8"/>
      <c r="AH4313" s="8"/>
      <c r="AI4313" s="8"/>
      <c r="AJ4313" s="8"/>
      <c r="AK4313" s="8"/>
    </row>
    <row r="4314" spans="1:37" ht="18">
      <c r="A4314" s="46"/>
      <c r="B4314" s="47"/>
      <c r="C4314" s="48"/>
      <c r="D4314" s="48"/>
      <c r="E4314" s="49"/>
      <c r="F4314" s="49"/>
      <c r="G4314" s="49"/>
      <c r="H4314" s="49"/>
      <c r="I4314" s="50"/>
      <c r="J4314" s="49"/>
      <c r="K4314" s="49"/>
      <c r="L4314" s="49"/>
      <c r="M4314" s="49"/>
      <c r="N4314" s="49"/>
      <c r="O4314" s="51"/>
      <c r="P4314" s="8"/>
      <c r="Q4314" s="49"/>
      <c r="R4314" s="49"/>
      <c r="S4314" s="52"/>
      <c r="T4314" s="53"/>
      <c r="U4314" s="53"/>
      <c r="V4314" s="50"/>
      <c r="W4314" s="8"/>
      <c r="X4314" s="8"/>
      <c r="Y4314" s="8"/>
      <c r="Z4314" s="8"/>
      <c r="AA4314" s="8"/>
      <c r="AB4314" s="8"/>
      <c r="AC4314" s="8"/>
      <c r="AD4314" s="8"/>
      <c r="AE4314" s="8"/>
      <c r="AF4314" s="8"/>
      <c r="AG4314" s="8"/>
      <c r="AH4314" s="8"/>
      <c r="AI4314" s="8"/>
      <c r="AJ4314" s="8"/>
      <c r="AK4314" s="8"/>
    </row>
    <row r="4315" spans="1:37" ht="18">
      <c r="A4315" s="46"/>
      <c r="B4315" s="47"/>
      <c r="C4315" s="48"/>
      <c r="D4315" s="48"/>
      <c r="E4315" s="49"/>
      <c r="F4315" s="49"/>
      <c r="G4315" s="49"/>
      <c r="H4315" s="49"/>
      <c r="I4315" s="50"/>
      <c r="J4315" s="49"/>
      <c r="K4315" s="49"/>
      <c r="L4315" s="49"/>
      <c r="M4315" s="49"/>
      <c r="N4315" s="49"/>
      <c r="O4315" s="51"/>
      <c r="P4315" s="8"/>
      <c r="Q4315" s="49"/>
      <c r="R4315" s="49"/>
      <c r="S4315" s="52"/>
      <c r="T4315" s="53"/>
      <c r="U4315" s="53"/>
      <c r="V4315" s="50"/>
      <c r="W4315" s="8"/>
      <c r="X4315" s="8"/>
      <c r="Y4315" s="8"/>
      <c r="Z4315" s="8"/>
      <c r="AA4315" s="8"/>
      <c r="AB4315" s="8"/>
      <c r="AC4315" s="8"/>
      <c r="AD4315" s="8"/>
      <c r="AE4315" s="8"/>
      <c r="AF4315" s="8"/>
      <c r="AG4315" s="8"/>
      <c r="AH4315" s="8"/>
      <c r="AI4315" s="8"/>
      <c r="AJ4315" s="8"/>
      <c r="AK4315" s="8"/>
    </row>
    <row r="4316" spans="1:37" ht="18">
      <c r="A4316" s="46"/>
      <c r="B4316" s="47"/>
      <c r="C4316" s="48"/>
      <c r="D4316" s="48"/>
      <c r="E4316" s="49"/>
      <c r="F4316" s="49"/>
      <c r="G4316" s="49"/>
      <c r="H4316" s="49"/>
      <c r="I4316" s="50"/>
      <c r="J4316" s="49"/>
      <c r="K4316" s="49"/>
      <c r="L4316" s="49"/>
      <c r="M4316" s="49"/>
      <c r="N4316" s="49"/>
      <c r="O4316" s="51"/>
      <c r="P4316" s="8"/>
      <c r="Q4316" s="49"/>
      <c r="R4316" s="49"/>
      <c r="S4316" s="52"/>
      <c r="T4316" s="53"/>
      <c r="U4316" s="53"/>
      <c r="V4316" s="50"/>
      <c r="W4316" s="8"/>
      <c r="X4316" s="8"/>
      <c r="Y4316" s="8"/>
      <c r="Z4316" s="8"/>
      <c r="AA4316" s="8"/>
      <c r="AB4316" s="8"/>
      <c r="AC4316" s="8"/>
      <c r="AD4316" s="8"/>
      <c r="AE4316" s="8"/>
      <c r="AF4316" s="8"/>
      <c r="AG4316" s="8"/>
      <c r="AH4316" s="8"/>
      <c r="AI4316" s="8"/>
      <c r="AJ4316" s="8"/>
      <c r="AK4316" s="8"/>
    </row>
    <row r="4317" spans="1:37" ht="18">
      <c r="A4317" s="46"/>
      <c r="B4317" s="47"/>
      <c r="C4317" s="48"/>
      <c r="D4317" s="48"/>
      <c r="E4317" s="49"/>
      <c r="F4317" s="49"/>
      <c r="G4317" s="49"/>
      <c r="H4317" s="49"/>
      <c r="I4317" s="50"/>
      <c r="J4317" s="49"/>
      <c r="K4317" s="49"/>
      <c r="L4317" s="49"/>
      <c r="M4317" s="49"/>
      <c r="N4317" s="49"/>
      <c r="O4317" s="51"/>
      <c r="P4317" s="8"/>
      <c r="Q4317" s="49"/>
      <c r="R4317" s="49"/>
      <c r="S4317" s="52"/>
      <c r="T4317" s="53"/>
      <c r="U4317" s="53"/>
      <c r="V4317" s="50"/>
      <c r="W4317" s="8"/>
      <c r="X4317" s="8"/>
      <c r="Y4317" s="8"/>
      <c r="Z4317" s="8"/>
      <c r="AA4317" s="8"/>
      <c r="AB4317" s="8"/>
      <c r="AC4317" s="8"/>
      <c r="AD4317" s="8"/>
      <c r="AE4317" s="8"/>
      <c r="AF4317" s="8"/>
      <c r="AG4317" s="8"/>
      <c r="AH4317" s="8"/>
      <c r="AI4317" s="8"/>
      <c r="AJ4317" s="8"/>
      <c r="AK4317" s="8"/>
    </row>
    <row r="4318" spans="1:37" ht="18">
      <c r="A4318" s="46"/>
      <c r="B4318" s="47"/>
      <c r="C4318" s="48"/>
      <c r="D4318" s="48"/>
      <c r="E4318" s="49"/>
      <c r="F4318" s="49"/>
      <c r="G4318" s="49"/>
      <c r="H4318" s="49"/>
      <c r="I4318" s="50"/>
      <c r="J4318" s="49"/>
      <c r="K4318" s="49"/>
      <c r="L4318" s="49"/>
      <c r="M4318" s="49"/>
      <c r="N4318" s="49"/>
      <c r="O4318" s="51"/>
      <c r="P4318" s="8"/>
      <c r="Q4318" s="49"/>
      <c r="R4318" s="49"/>
      <c r="S4318" s="52"/>
      <c r="T4318" s="53"/>
      <c r="U4318" s="53"/>
      <c r="V4318" s="50"/>
      <c r="W4318" s="8"/>
      <c r="X4318" s="8"/>
      <c r="Y4318" s="8"/>
      <c r="Z4318" s="8"/>
      <c r="AA4318" s="8"/>
      <c r="AB4318" s="8"/>
      <c r="AC4318" s="8"/>
      <c r="AD4318" s="8"/>
      <c r="AE4318" s="8"/>
      <c r="AF4318" s="8"/>
      <c r="AG4318" s="8"/>
      <c r="AH4318" s="8"/>
      <c r="AI4318" s="8"/>
      <c r="AJ4318" s="8"/>
      <c r="AK4318" s="8"/>
    </row>
    <row r="4319" spans="1:37" ht="18">
      <c r="A4319" s="46"/>
      <c r="B4319" s="47"/>
      <c r="C4319" s="48"/>
      <c r="D4319" s="48"/>
      <c r="E4319" s="49"/>
      <c r="F4319" s="49"/>
      <c r="G4319" s="49"/>
      <c r="H4319" s="49"/>
      <c r="I4319" s="50"/>
      <c r="J4319" s="49"/>
      <c r="K4319" s="49"/>
      <c r="L4319" s="49"/>
      <c r="M4319" s="49"/>
      <c r="N4319" s="49"/>
      <c r="O4319" s="51"/>
      <c r="P4319" s="8"/>
      <c r="Q4319" s="49"/>
      <c r="R4319" s="49"/>
      <c r="S4319" s="52"/>
      <c r="T4319" s="53"/>
      <c r="U4319" s="53"/>
      <c r="V4319" s="50"/>
      <c r="W4319" s="8"/>
      <c r="X4319" s="8"/>
      <c r="Y4319" s="8"/>
      <c r="Z4319" s="8"/>
      <c r="AA4319" s="8"/>
      <c r="AB4319" s="8"/>
      <c r="AC4319" s="8"/>
      <c r="AD4319" s="8"/>
      <c r="AE4319" s="8"/>
      <c r="AF4319" s="8"/>
      <c r="AG4319" s="8"/>
      <c r="AH4319" s="8"/>
      <c r="AI4319" s="8"/>
      <c r="AJ4319" s="8"/>
      <c r="AK4319" s="8"/>
    </row>
    <row r="4320" spans="1:37" ht="18">
      <c r="A4320" s="46"/>
      <c r="B4320" s="47"/>
      <c r="C4320" s="48"/>
      <c r="D4320" s="48"/>
      <c r="E4320" s="49"/>
      <c r="F4320" s="49"/>
      <c r="G4320" s="49"/>
      <c r="H4320" s="49"/>
      <c r="I4320" s="50"/>
      <c r="J4320" s="49"/>
      <c r="K4320" s="49"/>
      <c r="L4320" s="49"/>
      <c r="M4320" s="49"/>
      <c r="N4320" s="49"/>
      <c r="O4320" s="51"/>
      <c r="P4320" s="8"/>
      <c r="Q4320" s="49"/>
      <c r="R4320" s="49"/>
      <c r="S4320" s="52"/>
      <c r="T4320" s="53"/>
      <c r="U4320" s="53"/>
      <c r="V4320" s="50"/>
      <c r="W4320" s="8"/>
      <c r="X4320" s="8"/>
      <c r="Y4320" s="8"/>
      <c r="Z4320" s="8"/>
      <c r="AA4320" s="8"/>
      <c r="AB4320" s="8"/>
      <c r="AC4320" s="8"/>
      <c r="AD4320" s="8"/>
      <c r="AE4320" s="8"/>
      <c r="AF4320" s="8"/>
      <c r="AG4320" s="8"/>
      <c r="AH4320" s="8"/>
      <c r="AI4320" s="8"/>
      <c r="AJ4320" s="8"/>
      <c r="AK4320" s="8"/>
    </row>
    <row r="4321" spans="1:37" ht="18">
      <c r="A4321" s="46"/>
      <c r="B4321" s="47"/>
      <c r="C4321" s="48"/>
      <c r="D4321" s="48"/>
      <c r="E4321" s="49"/>
      <c r="F4321" s="49"/>
      <c r="G4321" s="49"/>
      <c r="H4321" s="49"/>
      <c r="I4321" s="50"/>
      <c r="J4321" s="49"/>
      <c r="K4321" s="49"/>
      <c r="L4321" s="49"/>
      <c r="M4321" s="49"/>
      <c r="N4321" s="49"/>
      <c r="O4321" s="51"/>
      <c r="P4321" s="8"/>
      <c r="Q4321" s="49"/>
      <c r="R4321" s="49"/>
      <c r="S4321" s="52"/>
      <c r="T4321" s="53"/>
      <c r="U4321" s="53"/>
      <c r="V4321" s="50"/>
      <c r="W4321" s="8"/>
      <c r="X4321" s="8"/>
      <c r="Y4321" s="8"/>
      <c r="Z4321" s="8"/>
      <c r="AA4321" s="8"/>
      <c r="AB4321" s="8"/>
      <c r="AC4321" s="8"/>
      <c r="AD4321" s="8"/>
      <c r="AE4321" s="8"/>
      <c r="AF4321" s="8"/>
      <c r="AG4321" s="8"/>
      <c r="AH4321" s="8"/>
      <c r="AI4321" s="8"/>
      <c r="AJ4321" s="8"/>
      <c r="AK4321" s="8"/>
    </row>
    <row r="4322" spans="1:37" ht="18">
      <c r="A4322" s="46"/>
      <c r="B4322" s="47"/>
      <c r="C4322" s="48"/>
      <c r="D4322" s="48"/>
      <c r="E4322" s="49"/>
      <c r="F4322" s="49"/>
      <c r="G4322" s="49"/>
      <c r="H4322" s="49"/>
      <c r="I4322" s="50"/>
      <c r="J4322" s="49"/>
      <c r="K4322" s="49"/>
      <c r="L4322" s="49"/>
      <c r="M4322" s="49"/>
      <c r="N4322" s="49"/>
      <c r="O4322" s="51"/>
      <c r="P4322" s="8"/>
      <c r="Q4322" s="49"/>
      <c r="R4322" s="49"/>
      <c r="S4322" s="52"/>
      <c r="T4322" s="53"/>
      <c r="U4322" s="53"/>
      <c r="V4322" s="50"/>
      <c r="W4322" s="8"/>
      <c r="X4322" s="8"/>
      <c r="Y4322" s="8"/>
      <c r="Z4322" s="8"/>
      <c r="AA4322" s="8"/>
      <c r="AB4322" s="8"/>
      <c r="AC4322" s="8"/>
      <c r="AD4322" s="8"/>
      <c r="AE4322" s="8"/>
      <c r="AF4322" s="8"/>
      <c r="AG4322" s="8"/>
      <c r="AH4322" s="8"/>
      <c r="AI4322" s="8"/>
      <c r="AJ4322" s="8"/>
      <c r="AK4322" s="8"/>
    </row>
    <row r="4323" spans="1:37" ht="18">
      <c r="A4323" s="46"/>
      <c r="B4323" s="47"/>
      <c r="C4323" s="48"/>
      <c r="D4323" s="48"/>
      <c r="E4323" s="49"/>
      <c r="F4323" s="49"/>
      <c r="G4323" s="49"/>
      <c r="H4323" s="49"/>
      <c r="I4323" s="50"/>
      <c r="J4323" s="49"/>
      <c r="K4323" s="49"/>
      <c r="L4323" s="49"/>
      <c r="M4323" s="49"/>
      <c r="N4323" s="49"/>
      <c r="O4323" s="51"/>
      <c r="P4323" s="8"/>
      <c r="Q4323" s="49"/>
      <c r="R4323" s="49"/>
      <c r="S4323" s="52"/>
      <c r="T4323" s="53"/>
      <c r="U4323" s="53"/>
      <c r="V4323" s="50"/>
      <c r="W4323" s="8"/>
      <c r="X4323" s="8"/>
      <c r="Y4323" s="8"/>
      <c r="Z4323" s="8"/>
      <c r="AA4323" s="8"/>
      <c r="AB4323" s="8"/>
      <c r="AC4323" s="8"/>
      <c r="AD4323" s="8"/>
      <c r="AE4323" s="8"/>
      <c r="AF4323" s="8"/>
      <c r="AG4323" s="8"/>
      <c r="AH4323" s="8"/>
      <c r="AI4323" s="8"/>
      <c r="AJ4323" s="8"/>
      <c r="AK4323" s="8"/>
    </row>
    <row r="4324" spans="1:37" ht="18">
      <c r="A4324" s="46"/>
      <c r="B4324" s="47"/>
      <c r="C4324" s="48"/>
      <c r="D4324" s="48"/>
      <c r="E4324" s="49"/>
      <c r="F4324" s="49"/>
      <c r="G4324" s="49"/>
      <c r="H4324" s="49"/>
      <c r="I4324" s="50"/>
      <c r="J4324" s="49"/>
      <c r="K4324" s="49"/>
      <c r="L4324" s="49"/>
      <c r="M4324" s="49"/>
      <c r="N4324" s="49"/>
      <c r="O4324" s="51"/>
      <c r="P4324" s="8"/>
      <c r="Q4324" s="49"/>
      <c r="R4324" s="49"/>
      <c r="S4324" s="52"/>
      <c r="T4324" s="53"/>
      <c r="U4324" s="53"/>
      <c r="V4324" s="50"/>
      <c r="W4324" s="8"/>
      <c r="X4324" s="8"/>
      <c r="Y4324" s="8"/>
      <c r="Z4324" s="8"/>
      <c r="AA4324" s="8"/>
      <c r="AB4324" s="8"/>
      <c r="AC4324" s="8"/>
      <c r="AD4324" s="8"/>
      <c r="AE4324" s="8"/>
      <c r="AF4324" s="8"/>
      <c r="AG4324" s="8"/>
      <c r="AH4324" s="8"/>
      <c r="AI4324" s="8"/>
      <c r="AJ4324" s="8"/>
      <c r="AK4324" s="8"/>
    </row>
    <row r="4325" spans="1:37" ht="18">
      <c r="A4325" s="46"/>
      <c r="B4325" s="47"/>
      <c r="C4325" s="48"/>
      <c r="D4325" s="48"/>
      <c r="E4325" s="49"/>
      <c r="F4325" s="49"/>
      <c r="G4325" s="49"/>
      <c r="H4325" s="49"/>
      <c r="I4325" s="50"/>
      <c r="J4325" s="49"/>
      <c r="K4325" s="49"/>
      <c r="L4325" s="49"/>
      <c r="M4325" s="49"/>
      <c r="N4325" s="49"/>
      <c r="O4325" s="51"/>
      <c r="P4325" s="8"/>
      <c r="Q4325" s="49"/>
      <c r="R4325" s="49"/>
      <c r="S4325" s="52"/>
      <c r="T4325" s="53"/>
      <c r="U4325" s="53"/>
      <c r="V4325" s="50"/>
      <c r="W4325" s="8"/>
      <c r="X4325" s="8"/>
      <c r="Y4325" s="8"/>
      <c r="Z4325" s="8"/>
      <c r="AA4325" s="8"/>
      <c r="AB4325" s="8"/>
      <c r="AC4325" s="8"/>
      <c r="AD4325" s="8"/>
      <c r="AE4325" s="8"/>
      <c r="AF4325" s="8"/>
      <c r="AG4325" s="8"/>
      <c r="AH4325" s="8"/>
      <c r="AI4325" s="8"/>
      <c r="AJ4325" s="8"/>
      <c r="AK4325" s="8"/>
    </row>
    <row r="4326" spans="1:37" ht="18">
      <c r="A4326" s="46"/>
      <c r="B4326" s="47"/>
      <c r="C4326" s="48"/>
      <c r="D4326" s="48"/>
      <c r="E4326" s="49"/>
      <c r="F4326" s="49"/>
      <c r="G4326" s="49"/>
      <c r="H4326" s="49"/>
      <c r="I4326" s="50"/>
      <c r="J4326" s="49"/>
      <c r="K4326" s="49"/>
      <c r="L4326" s="49"/>
      <c r="M4326" s="49"/>
      <c r="N4326" s="49"/>
      <c r="O4326" s="51"/>
      <c r="P4326" s="8"/>
      <c r="Q4326" s="49"/>
      <c r="R4326" s="49"/>
      <c r="S4326" s="52"/>
      <c r="T4326" s="53"/>
      <c r="U4326" s="53"/>
      <c r="V4326" s="50"/>
      <c r="W4326" s="8"/>
      <c r="X4326" s="8"/>
      <c r="Y4326" s="8"/>
      <c r="Z4326" s="8"/>
      <c r="AA4326" s="8"/>
      <c r="AB4326" s="8"/>
      <c r="AC4326" s="8"/>
      <c r="AD4326" s="8"/>
      <c r="AE4326" s="8"/>
      <c r="AF4326" s="8"/>
      <c r="AG4326" s="8"/>
      <c r="AH4326" s="8"/>
      <c r="AI4326" s="8"/>
      <c r="AJ4326" s="8"/>
      <c r="AK4326" s="8"/>
    </row>
    <row r="4327" spans="1:37" ht="18">
      <c r="A4327" s="46"/>
      <c r="B4327" s="47"/>
      <c r="C4327" s="48"/>
      <c r="D4327" s="48"/>
      <c r="E4327" s="49"/>
      <c r="F4327" s="49"/>
      <c r="G4327" s="49"/>
      <c r="H4327" s="49"/>
      <c r="I4327" s="50"/>
      <c r="J4327" s="49"/>
      <c r="K4327" s="49"/>
      <c r="L4327" s="49"/>
      <c r="M4327" s="49"/>
      <c r="N4327" s="49"/>
      <c r="O4327" s="51"/>
      <c r="P4327" s="8"/>
      <c r="Q4327" s="49"/>
      <c r="R4327" s="49"/>
      <c r="S4327" s="52"/>
      <c r="T4327" s="53"/>
      <c r="U4327" s="53"/>
      <c r="V4327" s="50"/>
      <c r="W4327" s="8"/>
      <c r="X4327" s="8"/>
      <c r="Y4327" s="8"/>
      <c r="Z4327" s="8"/>
      <c r="AA4327" s="8"/>
      <c r="AB4327" s="8"/>
      <c r="AC4327" s="8"/>
      <c r="AD4327" s="8"/>
      <c r="AE4327" s="8"/>
      <c r="AF4327" s="8"/>
      <c r="AG4327" s="8"/>
      <c r="AH4327" s="8"/>
      <c r="AI4327" s="8"/>
      <c r="AJ4327" s="8"/>
      <c r="AK4327" s="8"/>
    </row>
    <row r="4328" spans="1:37" ht="18">
      <c r="A4328" s="46"/>
      <c r="B4328" s="47"/>
      <c r="C4328" s="48"/>
      <c r="D4328" s="48"/>
      <c r="E4328" s="49"/>
      <c r="F4328" s="49"/>
      <c r="G4328" s="49"/>
      <c r="H4328" s="49"/>
      <c r="I4328" s="50"/>
      <c r="J4328" s="49"/>
      <c r="K4328" s="49"/>
      <c r="L4328" s="49"/>
      <c r="M4328" s="49"/>
      <c r="N4328" s="49"/>
      <c r="O4328" s="51"/>
      <c r="P4328" s="8"/>
      <c r="Q4328" s="49"/>
      <c r="R4328" s="49"/>
      <c r="S4328" s="52"/>
      <c r="T4328" s="53"/>
      <c r="U4328" s="53"/>
      <c r="V4328" s="50"/>
      <c r="W4328" s="8"/>
      <c r="X4328" s="8"/>
      <c r="Y4328" s="8"/>
      <c r="Z4328" s="8"/>
      <c r="AA4328" s="8"/>
      <c r="AB4328" s="8"/>
      <c r="AC4328" s="8"/>
      <c r="AD4328" s="8"/>
      <c r="AE4328" s="8"/>
      <c r="AF4328" s="8"/>
      <c r="AG4328" s="8"/>
      <c r="AH4328" s="8"/>
      <c r="AI4328" s="8"/>
      <c r="AJ4328" s="8"/>
      <c r="AK4328" s="8"/>
    </row>
    <row r="4329" spans="1:37" ht="18">
      <c r="A4329" s="46"/>
      <c r="B4329" s="47"/>
      <c r="C4329" s="48"/>
      <c r="D4329" s="48"/>
      <c r="E4329" s="49"/>
      <c r="F4329" s="49"/>
      <c r="G4329" s="49"/>
      <c r="H4329" s="49"/>
      <c r="I4329" s="50"/>
      <c r="J4329" s="49"/>
      <c r="K4329" s="49"/>
      <c r="L4329" s="49"/>
      <c r="M4329" s="49"/>
      <c r="N4329" s="49"/>
      <c r="O4329" s="51"/>
      <c r="P4329" s="8"/>
      <c r="Q4329" s="49"/>
      <c r="R4329" s="49"/>
      <c r="S4329" s="52"/>
      <c r="T4329" s="53"/>
      <c r="U4329" s="53"/>
      <c r="V4329" s="50"/>
      <c r="W4329" s="8"/>
      <c r="X4329" s="8"/>
      <c r="Y4329" s="8"/>
      <c r="Z4329" s="8"/>
      <c r="AA4329" s="8"/>
      <c r="AB4329" s="8"/>
      <c r="AC4329" s="8"/>
      <c r="AD4329" s="8"/>
      <c r="AE4329" s="8"/>
      <c r="AF4329" s="8"/>
      <c r="AG4329" s="8"/>
      <c r="AH4329" s="8"/>
      <c r="AI4329" s="8"/>
      <c r="AJ4329" s="8"/>
      <c r="AK4329" s="8"/>
    </row>
    <row r="4330" spans="1:37" ht="18">
      <c r="A4330" s="46"/>
      <c r="B4330" s="47"/>
      <c r="C4330" s="48"/>
      <c r="D4330" s="48"/>
      <c r="E4330" s="49"/>
      <c r="F4330" s="49"/>
      <c r="G4330" s="49"/>
      <c r="H4330" s="49"/>
      <c r="I4330" s="50"/>
      <c r="J4330" s="49"/>
      <c r="K4330" s="49"/>
      <c r="L4330" s="49"/>
      <c r="M4330" s="49"/>
      <c r="N4330" s="49"/>
      <c r="O4330" s="51"/>
      <c r="P4330" s="8"/>
      <c r="Q4330" s="49"/>
      <c r="R4330" s="49"/>
      <c r="S4330" s="52"/>
      <c r="T4330" s="53"/>
      <c r="U4330" s="53"/>
      <c r="V4330" s="50"/>
      <c r="W4330" s="8"/>
      <c r="X4330" s="8"/>
      <c r="Y4330" s="8"/>
      <c r="Z4330" s="8"/>
      <c r="AA4330" s="8"/>
      <c r="AB4330" s="8"/>
      <c r="AC4330" s="8"/>
      <c r="AD4330" s="8"/>
      <c r="AE4330" s="8"/>
      <c r="AF4330" s="8"/>
      <c r="AG4330" s="8"/>
      <c r="AH4330" s="8"/>
      <c r="AI4330" s="8"/>
      <c r="AJ4330" s="8"/>
      <c r="AK4330" s="8"/>
    </row>
    <row r="4331" spans="1:37" ht="18">
      <c r="A4331" s="46"/>
      <c r="B4331" s="47"/>
      <c r="C4331" s="48"/>
      <c r="D4331" s="48"/>
      <c r="E4331" s="49"/>
      <c r="F4331" s="49"/>
      <c r="G4331" s="49"/>
      <c r="H4331" s="49"/>
      <c r="I4331" s="50"/>
      <c r="J4331" s="49"/>
      <c r="K4331" s="49"/>
      <c r="L4331" s="49"/>
      <c r="M4331" s="49"/>
      <c r="N4331" s="49"/>
      <c r="O4331" s="51"/>
      <c r="P4331" s="8"/>
      <c r="Q4331" s="49"/>
      <c r="R4331" s="49"/>
      <c r="S4331" s="52"/>
      <c r="T4331" s="53"/>
      <c r="U4331" s="53"/>
      <c r="V4331" s="50"/>
      <c r="W4331" s="8"/>
      <c r="X4331" s="8"/>
      <c r="Y4331" s="8"/>
      <c r="Z4331" s="8"/>
      <c r="AA4331" s="8"/>
      <c r="AB4331" s="8"/>
      <c r="AC4331" s="8"/>
      <c r="AD4331" s="8"/>
      <c r="AE4331" s="8"/>
      <c r="AF4331" s="8"/>
      <c r="AG4331" s="8"/>
      <c r="AH4331" s="8"/>
      <c r="AI4331" s="8"/>
      <c r="AJ4331" s="8"/>
      <c r="AK4331" s="8"/>
    </row>
    <row r="4332" spans="1:37" ht="18">
      <c r="A4332" s="46"/>
      <c r="B4332" s="47"/>
      <c r="C4332" s="48"/>
      <c r="D4332" s="48"/>
      <c r="E4332" s="49"/>
      <c r="F4332" s="49"/>
      <c r="G4332" s="49"/>
      <c r="H4332" s="49"/>
      <c r="I4332" s="50"/>
      <c r="J4332" s="49"/>
      <c r="K4332" s="49"/>
      <c r="L4332" s="49"/>
      <c r="M4332" s="49"/>
      <c r="N4332" s="49"/>
      <c r="O4332" s="51"/>
      <c r="P4332" s="8"/>
      <c r="Q4332" s="49"/>
      <c r="R4332" s="49"/>
      <c r="S4332" s="52"/>
      <c r="T4332" s="53"/>
      <c r="U4332" s="53"/>
      <c r="V4332" s="50"/>
      <c r="W4332" s="8"/>
      <c r="X4332" s="8"/>
      <c r="Y4332" s="8"/>
      <c r="Z4332" s="8"/>
      <c r="AA4332" s="8"/>
      <c r="AB4332" s="8"/>
      <c r="AC4332" s="8"/>
      <c r="AD4332" s="8"/>
      <c r="AE4332" s="8"/>
      <c r="AF4332" s="8"/>
      <c r="AG4332" s="8"/>
      <c r="AH4332" s="8"/>
      <c r="AI4332" s="8"/>
      <c r="AJ4332" s="8"/>
      <c r="AK4332" s="8"/>
    </row>
    <row r="4333" spans="1:37" ht="18">
      <c r="A4333" s="46"/>
      <c r="B4333" s="47"/>
      <c r="C4333" s="48"/>
      <c r="D4333" s="48"/>
      <c r="E4333" s="49"/>
      <c r="F4333" s="49"/>
      <c r="G4333" s="49"/>
      <c r="H4333" s="49"/>
      <c r="I4333" s="50"/>
      <c r="J4333" s="49"/>
      <c r="K4333" s="49"/>
      <c r="L4333" s="49"/>
      <c r="M4333" s="49"/>
      <c r="N4333" s="49"/>
      <c r="O4333" s="51"/>
      <c r="P4333" s="8"/>
      <c r="Q4333" s="49"/>
      <c r="R4333" s="49"/>
      <c r="S4333" s="52"/>
      <c r="T4333" s="53"/>
      <c r="U4333" s="53"/>
      <c r="V4333" s="50"/>
      <c r="W4333" s="8"/>
      <c r="X4333" s="8"/>
      <c r="Y4333" s="8"/>
      <c r="Z4333" s="8"/>
      <c r="AA4333" s="8"/>
      <c r="AB4333" s="8"/>
      <c r="AC4333" s="8"/>
      <c r="AD4333" s="8"/>
      <c r="AE4333" s="8"/>
      <c r="AF4333" s="8"/>
      <c r="AG4333" s="8"/>
      <c r="AH4333" s="8"/>
      <c r="AI4333" s="8"/>
      <c r="AJ4333" s="8"/>
      <c r="AK4333" s="8"/>
    </row>
    <row r="4334" spans="1:37" ht="18">
      <c r="A4334" s="46"/>
      <c r="B4334" s="47"/>
      <c r="C4334" s="48"/>
      <c r="D4334" s="48"/>
      <c r="E4334" s="49"/>
      <c r="F4334" s="49"/>
      <c r="G4334" s="49"/>
      <c r="H4334" s="49"/>
      <c r="I4334" s="50"/>
      <c r="J4334" s="49"/>
      <c r="K4334" s="49"/>
      <c r="L4334" s="49"/>
      <c r="M4334" s="49"/>
      <c r="N4334" s="49"/>
      <c r="O4334" s="51"/>
      <c r="P4334" s="8"/>
      <c r="Q4334" s="49"/>
      <c r="R4334" s="49"/>
      <c r="S4334" s="52"/>
      <c r="T4334" s="53"/>
      <c r="U4334" s="53"/>
      <c r="V4334" s="50"/>
      <c r="W4334" s="8"/>
      <c r="X4334" s="8"/>
      <c r="Y4334" s="8"/>
      <c r="Z4334" s="8"/>
      <c r="AA4334" s="8"/>
      <c r="AB4334" s="8"/>
      <c r="AC4334" s="8"/>
      <c r="AD4334" s="8"/>
      <c r="AE4334" s="8"/>
      <c r="AF4334" s="8"/>
      <c r="AG4334" s="8"/>
      <c r="AH4334" s="8"/>
      <c r="AI4334" s="8"/>
      <c r="AJ4334" s="8"/>
      <c r="AK4334" s="8"/>
    </row>
    <row r="4335" spans="1:37" ht="18">
      <c r="A4335" s="46"/>
      <c r="B4335" s="47"/>
      <c r="C4335" s="48"/>
      <c r="D4335" s="48"/>
      <c r="E4335" s="49"/>
      <c r="F4335" s="49"/>
      <c r="G4335" s="49"/>
      <c r="H4335" s="49"/>
      <c r="I4335" s="50"/>
      <c r="J4335" s="49"/>
      <c r="K4335" s="49"/>
      <c r="L4335" s="49"/>
      <c r="M4335" s="49"/>
      <c r="N4335" s="49"/>
      <c r="O4335" s="51"/>
      <c r="P4335" s="8"/>
      <c r="Q4335" s="49"/>
      <c r="R4335" s="49"/>
      <c r="S4335" s="52"/>
      <c r="T4335" s="53"/>
      <c r="U4335" s="53"/>
      <c r="V4335" s="50"/>
      <c r="W4335" s="8"/>
      <c r="X4335" s="8"/>
      <c r="Y4335" s="8"/>
      <c r="Z4335" s="8"/>
      <c r="AA4335" s="8"/>
      <c r="AB4335" s="8"/>
      <c r="AC4335" s="8"/>
      <c r="AD4335" s="8"/>
      <c r="AE4335" s="8"/>
      <c r="AF4335" s="8"/>
      <c r="AG4335" s="8"/>
      <c r="AH4335" s="8"/>
      <c r="AI4335" s="8"/>
      <c r="AJ4335" s="8"/>
      <c r="AK4335" s="8"/>
    </row>
    <row r="4336" spans="1:37" ht="18">
      <c r="A4336" s="46"/>
      <c r="B4336" s="47"/>
      <c r="C4336" s="48"/>
      <c r="D4336" s="48"/>
      <c r="E4336" s="49"/>
      <c r="F4336" s="49"/>
      <c r="G4336" s="49"/>
      <c r="H4336" s="49"/>
      <c r="I4336" s="50"/>
      <c r="J4336" s="49"/>
      <c r="K4336" s="49"/>
      <c r="L4336" s="49"/>
      <c r="M4336" s="49"/>
      <c r="N4336" s="49"/>
      <c r="O4336" s="51"/>
      <c r="P4336" s="8"/>
      <c r="Q4336" s="49"/>
      <c r="R4336" s="49"/>
      <c r="S4336" s="52"/>
      <c r="T4336" s="53"/>
      <c r="U4336" s="53"/>
      <c r="V4336" s="50"/>
      <c r="W4336" s="8"/>
      <c r="X4336" s="8"/>
      <c r="Y4336" s="8"/>
      <c r="Z4336" s="8"/>
      <c r="AA4336" s="8"/>
      <c r="AB4336" s="8"/>
      <c r="AC4336" s="8"/>
      <c r="AD4336" s="8"/>
      <c r="AE4336" s="8"/>
      <c r="AF4336" s="8"/>
      <c r="AG4336" s="8"/>
      <c r="AH4336" s="8"/>
      <c r="AI4336" s="8"/>
      <c r="AJ4336" s="8"/>
      <c r="AK4336" s="8"/>
    </row>
    <row r="4337" spans="1:37" ht="18">
      <c r="A4337" s="46"/>
      <c r="B4337" s="47"/>
      <c r="C4337" s="48"/>
      <c r="D4337" s="48"/>
      <c r="E4337" s="49"/>
      <c r="F4337" s="49"/>
      <c r="G4337" s="49"/>
      <c r="H4337" s="49"/>
      <c r="I4337" s="50"/>
      <c r="J4337" s="49"/>
      <c r="K4337" s="49"/>
      <c r="L4337" s="49"/>
      <c r="M4337" s="49"/>
      <c r="N4337" s="49"/>
      <c r="O4337" s="51"/>
      <c r="P4337" s="8"/>
      <c r="Q4337" s="49"/>
      <c r="R4337" s="49"/>
      <c r="S4337" s="52"/>
      <c r="T4337" s="53"/>
      <c r="U4337" s="53"/>
      <c r="V4337" s="50"/>
      <c r="W4337" s="8"/>
      <c r="X4337" s="8"/>
      <c r="Y4337" s="8"/>
      <c r="Z4337" s="8"/>
      <c r="AA4337" s="8"/>
      <c r="AB4337" s="8"/>
      <c r="AC4337" s="8"/>
      <c r="AD4337" s="8"/>
      <c r="AE4337" s="8"/>
      <c r="AF4337" s="8"/>
      <c r="AG4337" s="8"/>
      <c r="AH4337" s="8"/>
      <c r="AI4337" s="8"/>
      <c r="AJ4337" s="8"/>
      <c r="AK4337" s="8"/>
    </row>
    <row r="4338" spans="1:37" ht="18">
      <c r="A4338" s="46"/>
      <c r="B4338" s="47"/>
      <c r="C4338" s="48"/>
      <c r="D4338" s="48"/>
      <c r="E4338" s="49"/>
      <c r="F4338" s="49"/>
      <c r="G4338" s="49"/>
      <c r="H4338" s="49"/>
      <c r="I4338" s="50"/>
      <c r="J4338" s="49"/>
      <c r="K4338" s="49"/>
      <c r="L4338" s="49"/>
      <c r="M4338" s="49"/>
      <c r="N4338" s="49"/>
      <c r="O4338" s="51"/>
      <c r="P4338" s="8"/>
      <c r="Q4338" s="49"/>
      <c r="R4338" s="49"/>
      <c r="S4338" s="52"/>
      <c r="T4338" s="53"/>
      <c r="U4338" s="53"/>
      <c r="V4338" s="50"/>
      <c r="W4338" s="8"/>
      <c r="X4338" s="8"/>
      <c r="Y4338" s="8"/>
      <c r="Z4338" s="8"/>
      <c r="AA4338" s="8"/>
      <c r="AB4338" s="8"/>
      <c r="AC4338" s="8"/>
      <c r="AD4338" s="8"/>
      <c r="AE4338" s="8"/>
      <c r="AF4338" s="8"/>
      <c r="AG4338" s="8"/>
      <c r="AH4338" s="8"/>
      <c r="AI4338" s="8"/>
      <c r="AJ4338" s="8"/>
      <c r="AK4338" s="8"/>
    </row>
    <row r="4339" spans="1:37" ht="18">
      <c r="A4339" s="46"/>
      <c r="B4339" s="47"/>
      <c r="C4339" s="48"/>
      <c r="D4339" s="48"/>
      <c r="E4339" s="49"/>
      <c r="F4339" s="49"/>
      <c r="G4339" s="49"/>
      <c r="H4339" s="49"/>
      <c r="I4339" s="50"/>
      <c r="J4339" s="49"/>
      <c r="K4339" s="49"/>
      <c r="L4339" s="49"/>
      <c r="M4339" s="49"/>
      <c r="N4339" s="49"/>
      <c r="O4339" s="51"/>
      <c r="P4339" s="8"/>
      <c r="Q4339" s="49"/>
      <c r="R4339" s="49"/>
      <c r="S4339" s="52"/>
      <c r="T4339" s="53"/>
      <c r="U4339" s="53"/>
      <c r="V4339" s="50"/>
      <c r="W4339" s="8"/>
      <c r="X4339" s="8"/>
      <c r="Y4339" s="8"/>
      <c r="Z4339" s="8"/>
      <c r="AA4339" s="8"/>
      <c r="AB4339" s="8"/>
      <c r="AC4339" s="8"/>
      <c r="AD4339" s="8"/>
      <c r="AE4339" s="8"/>
      <c r="AF4339" s="8"/>
      <c r="AG4339" s="8"/>
      <c r="AH4339" s="8"/>
      <c r="AI4339" s="8"/>
      <c r="AJ4339" s="8"/>
      <c r="AK4339" s="8"/>
    </row>
    <row r="4340" spans="1:37" ht="18">
      <c r="A4340" s="46"/>
      <c r="B4340" s="47"/>
      <c r="C4340" s="48"/>
      <c r="D4340" s="48"/>
      <c r="E4340" s="49"/>
      <c r="F4340" s="49"/>
      <c r="G4340" s="49"/>
      <c r="H4340" s="49"/>
      <c r="I4340" s="50"/>
      <c r="J4340" s="49"/>
      <c r="K4340" s="49"/>
      <c r="L4340" s="49"/>
      <c r="M4340" s="49"/>
      <c r="N4340" s="49"/>
      <c r="O4340" s="51"/>
      <c r="P4340" s="8"/>
      <c r="Q4340" s="49"/>
      <c r="R4340" s="49"/>
      <c r="S4340" s="52"/>
      <c r="T4340" s="53"/>
      <c r="U4340" s="53"/>
      <c r="V4340" s="50"/>
      <c r="W4340" s="8"/>
      <c r="X4340" s="8"/>
      <c r="Y4340" s="8"/>
      <c r="Z4340" s="8"/>
      <c r="AA4340" s="8"/>
      <c r="AB4340" s="8"/>
      <c r="AC4340" s="8"/>
      <c r="AD4340" s="8"/>
      <c r="AE4340" s="8"/>
      <c r="AF4340" s="8"/>
      <c r="AG4340" s="8"/>
      <c r="AH4340" s="8"/>
      <c r="AI4340" s="8"/>
      <c r="AJ4340" s="8"/>
      <c r="AK4340" s="8"/>
    </row>
    <row r="4341" spans="1:37" ht="18">
      <c r="A4341" s="46"/>
      <c r="B4341" s="47"/>
      <c r="C4341" s="48"/>
      <c r="D4341" s="48"/>
      <c r="E4341" s="49"/>
      <c r="F4341" s="49"/>
      <c r="G4341" s="49"/>
      <c r="H4341" s="49"/>
      <c r="I4341" s="50"/>
      <c r="J4341" s="49"/>
      <c r="K4341" s="49"/>
      <c r="L4341" s="49"/>
      <c r="M4341" s="49"/>
      <c r="N4341" s="49"/>
      <c r="O4341" s="51"/>
      <c r="P4341" s="8"/>
      <c r="Q4341" s="49"/>
      <c r="R4341" s="49"/>
      <c r="S4341" s="52"/>
      <c r="T4341" s="53"/>
      <c r="U4341" s="53"/>
      <c r="V4341" s="50"/>
      <c r="W4341" s="8"/>
      <c r="X4341" s="8"/>
      <c r="Y4341" s="8"/>
      <c r="Z4341" s="8"/>
      <c r="AA4341" s="8"/>
      <c r="AB4341" s="8"/>
      <c r="AC4341" s="8"/>
      <c r="AD4341" s="8"/>
      <c r="AE4341" s="8"/>
      <c r="AF4341" s="8"/>
      <c r="AG4341" s="8"/>
      <c r="AH4341" s="8"/>
      <c r="AI4341" s="8"/>
      <c r="AJ4341" s="8"/>
      <c r="AK4341" s="8"/>
    </row>
    <row r="4342" spans="1:37" ht="18">
      <c r="A4342" s="46"/>
      <c r="B4342" s="47"/>
      <c r="C4342" s="48"/>
      <c r="D4342" s="48"/>
      <c r="E4342" s="49"/>
      <c r="F4342" s="49"/>
      <c r="G4342" s="49"/>
      <c r="H4342" s="49"/>
      <c r="I4342" s="50"/>
      <c r="J4342" s="49"/>
      <c r="K4342" s="49"/>
      <c r="L4342" s="49"/>
      <c r="M4342" s="49"/>
      <c r="N4342" s="49"/>
      <c r="O4342" s="51"/>
      <c r="P4342" s="8"/>
      <c r="Q4342" s="49"/>
      <c r="R4342" s="49"/>
      <c r="S4342" s="52"/>
      <c r="T4342" s="53"/>
      <c r="U4342" s="53"/>
      <c r="V4342" s="50"/>
      <c r="W4342" s="8"/>
      <c r="X4342" s="8"/>
      <c r="Y4342" s="8"/>
      <c r="Z4342" s="8"/>
      <c r="AA4342" s="8"/>
      <c r="AB4342" s="8"/>
      <c r="AC4342" s="8"/>
      <c r="AD4342" s="8"/>
      <c r="AE4342" s="8"/>
      <c r="AF4342" s="8"/>
      <c r="AG4342" s="8"/>
      <c r="AH4342" s="8"/>
      <c r="AI4342" s="8"/>
      <c r="AJ4342" s="8"/>
      <c r="AK4342" s="8"/>
    </row>
    <row r="4343" spans="1:37" ht="18">
      <c r="A4343" s="46"/>
      <c r="B4343" s="47"/>
      <c r="C4343" s="48"/>
      <c r="D4343" s="48"/>
      <c r="E4343" s="49"/>
      <c r="F4343" s="49"/>
      <c r="G4343" s="49"/>
      <c r="H4343" s="49"/>
      <c r="I4343" s="50"/>
      <c r="J4343" s="49"/>
      <c r="K4343" s="49"/>
      <c r="L4343" s="49"/>
      <c r="M4343" s="49"/>
      <c r="N4343" s="49"/>
      <c r="O4343" s="51"/>
      <c r="P4343" s="8"/>
      <c r="Q4343" s="49"/>
      <c r="R4343" s="49"/>
      <c r="S4343" s="52"/>
      <c r="T4343" s="53"/>
      <c r="U4343" s="53"/>
      <c r="V4343" s="50"/>
      <c r="W4343" s="8"/>
      <c r="X4343" s="8"/>
      <c r="Y4343" s="8"/>
      <c r="Z4343" s="8"/>
      <c r="AA4343" s="8"/>
      <c r="AB4343" s="8"/>
      <c r="AC4343" s="8"/>
      <c r="AD4343" s="8"/>
      <c r="AE4343" s="8"/>
      <c r="AF4343" s="8"/>
      <c r="AG4343" s="8"/>
      <c r="AH4343" s="8"/>
      <c r="AI4343" s="8"/>
      <c r="AJ4343" s="8"/>
      <c r="AK4343" s="8"/>
    </row>
    <row r="4344" spans="1:37" ht="18">
      <c r="A4344" s="46"/>
      <c r="B4344" s="47"/>
      <c r="C4344" s="48"/>
      <c r="D4344" s="48"/>
      <c r="E4344" s="49"/>
      <c r="F4344" s="49"/>
      <c r="G4344" s="49"/>
      <c r="H4344" s="49"/>
      <c r="I4344" s="50"/>
      <c r="J4344" s="49"/>
      <c r="K4344" s="49"/>
      <c r="L4344" s="49"/>
      <c r="M4344" s="49"/>
      <c r="N4344" s="49"/>
      <c r="O4344" s="51"/>
      <c r="P4344" s="8"/>
      <c r="Q4344" s="49"/>
      <c r="R4344" s="49"/>
      <c r="S4344" s="52"/>
      <c r="T4344" s="53"/>
      <c r="U4344" s="53"/>
      <c r="V4344" s="50"/>
      <c r="W4344" s="8"/>
      <c r="X4344" s="8"/>
      <c r="Y4344" s="8"/>
      <c r="Z4344" s="8"/>
      <c r="AA4344" s="8"/>
      <c r="AB4344" s="8"/>
      <c r="AC4344" s="8"/>
      <c r="AD4344" s="8"/>
      <c r="AE4344" s="8"/>
      <c r="AF4344" s="8"/>
      <c r="AG4344" s="8"/>
      <c r="AH4344" s="8"/>
      <c r="AI4344" s="8"/>
      <c r="AJ4344" s="8"/>
      <c r="AK4344" s="8"/>
    </row>
    <row r="4345" spans="1:37" ht="18">
      <c r="A4345" s="46"/>
      <c r="B4345" s="47"/>
      <c r="C4345" s="48"/>
      <c r="D4345" s="48"/>
      <c r="E4345" s="49"/>
      <c r="F4345" s="49"/>
      <c r="G4345" s="49"/>
      <c r="H4345" s="49"/>
      <c r="I4345" s="50"/>
      <c r="J4345" s="49"/>
      <c r="K4345" s="49"/>
      <c r="L4345" s="49"/>
      <c r="M4345" s="49"/>
      <c r="N4345" s="49"/>
      <c r="O4345" s="51"/>
      <c r="P4345" s="8"/>
      <c r="Q4345" s="49"/>
      <c r="R4345" s="49"/>
      <c r="S4345" s="52"/>
      <c r="T4345" s="53"/>
      <c r="U4345" s="53"/>
      <c r="V4345" s="50"/>
      <c r="W4345" s="8"/>
      <c r="X4345" s="8"/>
      <c r="Y4345" s="8"/>
      <c r="Z4345" s="8"/>
      <c r="AA4345" s="8"/>
      <c r="AB4345" s="8"/>
      <c r="AC4345" s="8"/>
      <c r="AD4345" s="8"/>
      <c r="AE4345" s="8"/>
      <c r="AF4345" s="8"/>
      <c r="AG4345" s="8"/>
      <c r="AH4345" s="8"/>
      <c r="AI4345" s="8"/>
      <c r="AJ4345" s="8"/>
      <c r="AK4345" s="8"/>
    </row>
    <row r="4346" spans="1:37" ht="18">
      <c r="A4346" s="46"/>
      <c r="B4346" s="47"/>
      <c r="C4346" s="48"/>
      <c r="D4346" s="48"/>
      <c r="E4346" s="49"/>
      <c r="F4346" s="49"/>
      <c r="G4346" s="49"/>
      <c r="H4346" s="49"/>
      <c r="I4346" s="50"/>
      <c r="J4346" s="49"/>
      <c r="K4346" s="49"/>
      <c r="L4346" s="49"/>
      <c r="M4346" s="49"/>
      <c r="N4346" s="49"/>
      <c r="O4346" s="51"/>
      <c r="P4346" s="8"/>
      <c r="Q4346" s="49"/>
      <c r="R4346" s="49"/>
      <c r="S4346" s="52"/>
      <c r="T4346" s="53"/>
      <c r="U4346" s="53"/>
      <c r="V4346" s="50"/>
      <c r="W4346" s="8"/>
      <c r="X4346" s="8"/>
      <c r="Y4346" s="8"/>
      <c r="Z4346" s="8"/>
      <c r="AA4346" s="8"/>
      <c r="AB4346" s="8"/>
      <c r="AC4346" s="8"/>
      <c r="AD4346" s="8"/>
      <c r="AE4346" s="8"/>
      <c r="AF4346" s="8"/>
      <c r="AG4346" s="8"/>
      <c r="AH4346" s="8"/>
      <c r="AI4346" s="8"/>
      <c r="AJ4346" s="8"/>
      <c r="AK4346" s="8"/>
    </row>
    <row r="4347" spans="1:37" ht="18">
      <c r="A4347" s="46"/>
      <c r="B4347" s="47"/>
      <c r="C4347" s="48"/>
      <c r="D4347" s="48"/>
      <c r="E4347" s="49"/>
      <c r="F4347" s="49"/>
      <c r="G4347" s="49"/>
      <c r="H4347" s="49"/>
      <c r="I4347" s="50"/>
      <c r="J4347" s="49"/>
      <c r="K4347" s="49"/>
      <c r="L4347" s="49"/>
      <c r="M4347" s="49"/>
      <c r="N4347" s="49"/>
      <c r="O4347" s="51"/>
      <c r="P4347" s="8"/>
      <c r="Q4347" s="49"/>
      <c r="R4347" s="49"/>
      <c r="S4347" s="52"/>
      <c r="T4347" s="53"/>
      <c r="U4347" s="53"/>
      <c r="V4347" s="50"/>
      <c r="W4347" s="8"/>
      <c r="X4347" s="8"/>
      <c r="Y4347" s="8"/>
      <c r="Z4347" s="8"/>
      <c r="AA4347" s="8"/>
      <c r="AB4347" s="8"/>
      <c r="AC4347" s="8"/>
      <c r="AD4347" s="8"/>
      <c r="AE4347" s="8"/>
      <c r="AF4347" s="8"/>
      <c r="AG4347" s="8"/>
      <c r="AH4347" s="8"/>
      <c r="AI4347" s="8"/>
      <c r="AJ4347" s="8"/>
      <c r="AK4347" s="8"/>
    </row>
    <row r="4348" spans="1:37" ht="18">
      <c r="A4348" s="46"/>
      <c r="B4348" s="47"/>
      <c r="C4348" s="48"/>
      <c r="D4348" s="48"/>
      <c r="E4348" s="49"/>
      <c r="F4348" s="49"/>
      <c r="G4348" s="49"/>
      <c r="H4348" s="49"/>
      <c r="I4348" s="50"/>
      <c r="J4348" s="49"/>
      <c r="K4348" s="49"/>
      <c r="L4348" s="49"/>
      <c r="M4348" s="49"/>
      <c r="N4348" s="49"/>
      <c r="O4348" s="51"/>
      <c r="P4348" s="8"/>
      <c r="Q4348" s="49"/>
      <c r="R4348" s="49"/>
      <c r="S4348" s="52"/>
      <c r="T4348" s="53"/>
      <c r="U4348" s="53"/>
      <c r="V4348" s="50"/>
      <c r="W4348" s="8"/>
      <c r="X4348" s="8"/>
      <c r="Y4348" s="8"/>
      <c r="Z4348" s="8"/>
      <c r="AA4348" s="8"/>
      <c r="AB4348" s="8"/>
      <c r="AC4348" s="8"/>
      <c r="AD4348" s="8"/>
      <c r="AE4348" s="8"/>
      <c r="AF4348" s="8"/>
      <c r="AG4348" s="8"/>
      <c r="AH4348" s="8"/>
      <c r="AI4348" s="8"/>
      <c r="AJ4348" s="8"/>
      <c r="AK4348" s="8"/>
    </row>
    <row r="4349" spans="1:37" ht="18">
      <c r="A4349" s="46"/>
      <c r="B4349" s="47"/>
      <c r="C4349" s="48"/>
      <c r="D4349" s="48"/>
      <c r="E4349" s="49"/>
      <c r="F4349" s="49"/>
      <c r="G4349" s="49"/>
      <c r="H4349" s="49"/>
      <c r="I4349" s="50"/>
      <c r="J4349" s="49"/>
      <c r="K4349" s="49"/>
      <c r="L4349" s="49"/>
      <c r="M4349" s="49"/>
      <c r="N4349" s="49"/>
      <c r="O4349" s="51"/>
      <c r="P4349" s="8"/>
      <c r="Q4349" s="49"/>
      <c r="R4349" s="49"/>
      <c r="S4349" s="52"/>
      <c r="T4349" s="53"/>
      <c r="U4349" s="53"/>
      <c r="V4349" s="50"/>
      <c r="W4349" s="8"/>
      <c r="X4349" s="8"/>
      <c r="Y4349" s="8"/>
      <c r="Z4349" s="8"/>
      <c r="AA4349" s="8"/>
      <c r="AB4349" s="8"/>
      <c r="AC4349" s="8"/>
      <c r="AD4349" s="8"/>
      <c r="AE4349" s="8"/>
      <c r="AF4349" s="8"/>
      <c r="AG4349" s="8"/>
      <c r="AH4349" s="8"/>
      <c r="AI4349" s="8"/>
      <c r="AJ4349" s="8"/>
      <c r="AK4349" s="8"/>
    </row>
    <row r="4350" spans="1:37" ht="18">
      <c r="A4350" s="46"/>
      <c r="B4350" s="47"/>
      <c r="C4350" s="48"/>
      <c r="D4350" s="48"/>
      <c r="E4350" s="49"/>
      <c r="F4350" s="49"/>
      <c r="G4350" s="49"/>
      <c r="H4350" s="49"/>
      <c r="I4350" s="50"/>
      <c r="J4350" s="49"/>
      <c r="K4350" s="49"/>
      <c r="L4350" s="49"/>
      <c r="M4350" s="49"/>
      <c r="N4350" s="49"/>
      <c r="O4350" s="51"/>
      <c r="P4350" s="8"/>
      <c r="Q4350" s="49"/>
      <c r="R4350" s="49"/>
      <c r="S4350" s="52"/>
      <c r="T4350" s="53"/>
      <c r="U4350" s="53"/>
      <c r="V4350" s="50"/>
      <c r="W4350" s="8"/>
      <c r="X4350" s="8"/>
      <c r="Y4350" s="8"/>
      <c r="Z4350" s="8"/>
      <c r="AA4350" s="8"/>
      <c r="AB4350" s="8"/>
      <c r="AC4350" s="8"/>
      <c r="AD4350" s="8"/>
      <c r="AE4350" s="8"/>
      <c r="AF4350" s="8"/>
      <c r="AG4350" s="8"/>
      <c r="AH4350" s="8"/>
      <c r="AI4350" s="8"/>
      <c r="AJ4350" s="8"/>
      <c r="AK4350" s="8"/>
    </row>
    <row r="4351" spans="1:37" ht="18">
      <c r="A4351" s="46"/>
      <c r="B4351" s="47"/>
      <c r="C4351" s="48"/>
      <c r="D4351" s="48"/>
      <c r="E4351" s="49"/>
      <c r="F4351" s="49"/>
      <c r="G4351" s="49"/>
      <c r="H4351" s="49"/>
      <c r="I4351" s="50"/>
      <c r="J4351" s="49"/>
      <c r="K4351" s="49"/>
      <c r="L4351" s="49"/>
      <c r="M4351" s="49"/>
      <c r="N4351" s="49"/>
      <c r="O4351" s="51"/>
      <c r="P4351" s="8"/>
      <c r="Q4351" s="49"/>
      <c r="R4351" s="49"/>
      <c r="S4351" s="52"/>
      <c r="T4351" s="53"/>
      <c r="U4351" s="53"/>
      <c r="V4351" s="50"/>
      <c r="W4351" s="8"/>
      <c r="X4351" s="8"/>
      <c r="Y4351" s="8"/>
      <c r="Z4351" s="8"/>
      <c r="AA4351" s="8"/>
      <c r="AB4351" s="8"/>
      <c r="AC4351" s="8"/>
      <c r="AD4351" s="8"/>
      <c r="AE4351" s="8"/>
      <c r="AF4351" s="8"/>
      <c r="AG4351" s="8"/>
      <c r="AH4351" s="8"/>
      <c r="AI4351" s="8"/>
      <c r="AJ4351" s="8"/>
      <c r="AK4351" s="8"/>
    </row>
    <row r="4352" spans="1:37" ht="18">
      <c r="A4352" s="46"/>
      <c r="B4352" s="47"/>
      <c r="C4352" s="48"/>
      <c r="D4352" s="48"/>
      <c r="E4352" s="49"/>
      <c r="F4352" s="49"/>
      <c r="G4352" s="49"/>
      <c r="H4352" s="49"/>
      <c r="I4352" s="50"/>
      <c r="J4352" s="49"/>
      <c r="K4352" s="49"/>
      <c r="L4352" s="49"/>
      <c r="M4352" s="49"/>
      <c r="N4352" s="49"/>
      <c r="O4352" s="51"/>
      <c r="P4352" s="8"/>
      <c r="Q4352" s="49"/>
      <c r="R4352" s="49"/>
      <c r="S4352" s="52"/>
      <c r="T4352" s="53"/>
      <c r="U4352" s="53"/>
      <c r="V4352" s="50"/>
      <c r="W4352" s="8"/>
      <c r="X4352" s="8"/>
      <c r="Y4352" s="8"/>
      <c r="Z4352" s="8"/>
      <c r="AA4352" s="8"/>
      <c r="AB4352" s="8"/>
      <c r="AC4352" s="8"/>
      <c r="AD4352" s="8"/>
      <c r="AE4352" s="8"/>
      <c r="AF4352" s="8"/>
      <c r="AG4352" s="8"/>
      <c r="AH4352" s="8"/>
      <c r="AI4352" s="8"/>
      <c r="AJ4352" s="8"/>
      <c r="AK4352" s="8"/>
    </row>
    <row r="4353" spans="1:37" ht="18">
      <c r="A4353" s="46"/>
      <c r="B4353" s="47"/>
      <c r="C4353" s="48"/>
      <c r="D4353" s="48"/>
      <c r="E4353" s="49"/>
      <c r="F4353" s="49"/>
      <c r="G4353" s="49"/>
      <c r="H4353" s="49"/>
      <c r="I4353" s="50"/>
      <c r="J4353" s="49"/>
      <c r="K4353" s="49"/>
      <c r="L4353" s="49"/>
      <c r="M4353" s="49"/>
      <c r="N4353" s="49"/>
      <c r="O4353" s="51"/>
      <c r="P4353" s="8"/>
      <c r="Q4353" s="49"/>
      <c r="R4353" s="49"/>
      <c r="S4353" s="52"/>
      <c r="T4353" s="53"/>
      <c r="U4353" s="53"/>
      <c r="V4353" s="50"/>
      <c r="W4353" s="8"/>
      <c r="X4353" s="8"/>
      <c r="Y4353" s="8"/>
      <c r="Z4353" s="8"/>
      <c r="AA4353" s="8"/>
      <c r="AB4353" s="8"/>
      <c r="AC4353" s="8"/>
      <c r="AD4353" s="8"/>
      <c r="AE4353" s="8"/>
      <c r="AF4353" s="8"/>
      <c r="AG4353" s="8"/>
      <c r="AH4353" s="8"/>
      <c r="AI4353" s="8"/>
      <c r="AJ4353" s="8"/>
      <c r="AK4353" s="8"/>
    </row>
    <row r="4354" spans="1:37" ht="18">
      <c r="A4354" s="46"/>
      <c r="B4354" s="47"/>
      <c r="C4354" s="48"/>
      <c r="D4354" s="48"/>
      <c r="E4354" s="49"/>
      <c r="F4354" s="49"/>
      <c r="G4354" s="49"/>
      <c r="H4354" s="49"/>
      <c r="I4354" s="50"/>
      <c r="J4354" s="49"/>
      <c r="K4354" s="49"/>
      <c r="L4354" s="49"/>
      <c r="M4354" s="49"/>
      <c r="N4354" s="49"/>
      <c r="O4354" s="51"/>
      <c r="P4354" s="8"/>
      <c r="Q4354" s="49"/>
      <c r="R4354" s="49"/>
      <c r="S4354" s="52"/>
      <c r="T4354" s="53"/>
      <c r="U4354" s="53"/>
      <c r="V4354" s="50"/>
      <c r="W4354" s="8"/>
      <c r="X4354" s="8"/>
      <c r="Y4354" s="8"/>
      <c r="Z4354" s="8"/>
      <c r="AA4354" s="8"/>
      <c r="AB4354" s="8"/>
      <c r="AC4354" s="8"/>
      <c r="AD4354" s="8"/>
      <c r="AE4354" s="8"/>
      <c r="AF4354" s="8"/>
      <c r="AG4354" s="8"/>
      <c r="AH4354" s="8"/>
      <c r="AI4354" s="8"/>
      <c r="AJ4354" s="8"/>
      <c r="AK4354" s="8"/>
    </row>
    <row r="4355" spans="1:37" ht="18">
      <c r="A4355" s="46"/>
      <c r="B4355" s="47"/>
      <c r="C4355" s="48"/>
      <c r="D4355" s="48"/>
      <c r="E4355" s="49"/>
      <c r="F4355" s="49"/>
      <c r="G4355" s="49"/>
      <c r="H4355" s="49"/>
      <c r="I4355" s="50"/>
      <c r="J4355" s="49"/>
      <c r="K4355" s="49"/>
      <c r="L4355" s="49"/>
      <c r="M4355" s="49"/>
      <c r="N4355" s="49"/>
      <c r="O4355" s="51"/>
      <c r="P4355" s="8"/>
      <c r="Q4355" s="49"/>
      <c r="R4355" s="49"/>
      <c r="S4355" s="52"/>
      <c r="T4355" s="53"/>
      <c r="U4355" s="53"/>
      <c r="V4355" s="50"/>
      <c r="W4355" s="8"/>
      <c r="X4355" s="8"/>
      <c r="Y4355" s="8"/>
      <c r="Z4355" s="8"/>
      <c r="AA4355" s="8"/>
      <c r="AB4355" s="8"/>
      <c r="AC4355" s="8"/>
      <c r="AD4355" s="8"/>
      <c r="AE4355" s="8"/>
      <c r="AF4355" s="8"/>
      <c r="AG4355" s="8"/>
      <c r="AH4355" s="8"/>
      <c r="AI4355" s="8"/>
      <c r="AJ4355" s="8"/>
      <c r="AK4355" s="8"/>
    </row>
    <row r="4356" spans="1:37" ht="18">
      <c r="A4356" s="46"/>
      <c r="B4356" s="47"/>
      <c r="C4356" s="48"/>
      <c r="D4356" s="48"/>
      <c r="E4356" s="49"/>
      <c r="F4356" s="49"/>
      <c r="G4356" s="49"/>
      <c r="H4356" s="49"/>
      <c r="I4356" s="50"/>
      <c r="J4356" s="49"/>
      <c r="K4356" s="49"/>
      <c r="L4356" s="49"/>
      <c r="M4356" s="49"/>
      <c r="N4356" s="49"/>
      <c r="O4356" s="51"/>
      <c r="P4356" s="8"/>
      <c r="Q4356" s="49"/>
      <c r="R4356" s="49"/>
      <c r="S4356" s="52"/>
      <c r="T4356" s="53"/>
      <c r="U4356" s="53"/>
      <c r="V4356" s="50"/>
      <c r="W4356" s="8"/>
      <c r="X4356" s="8"/>
      <c r="Y4356" s="8"/>
      <c r="Z4356" s="8"/>
      <c r="AA4356" s="8"/>
      <c r="AB4356" s="8"/>
      <c r="AC4356" s="8"/>
      <c r="AD4356" s="8"/>
      <c r="AE4356" s="8"/>
      <c r="AF4356" s="8"/>
      <c r="AG4356" s="8"/>
      <c r="AH4356" s="8"/>
      <c r="AI4356" s="8"/>
      <c r="AJ4356" s="8"/>
      <c r="AK4356" s="8"/>
    </row>
    <row r="4357" spans="1:37" ht="18">
      <c r="A4357" s="46"/>
      <c r="B4357" s="47"/>
      <c r="C4357" s="48"/>
      <c r="D4357" s="48"/>
      <c r="E4357" s="49"/>
      <c r="F4357" s="49"/>
      <c r="G4357" s="49"/>
      <c r="H4357" s="49"/>
      <c r="I4357" s="50"/>
      <c r="J4357" s="49"/>
      <c r="K4357" s="49"/>
      <c r="L4357" s="49"/>
      <c r="M4357" s="49"/>
      <c r="N4357" s="49"/>
      <c r="O4357" s="51"/>
      <c r="P4357" s="8"/>
      <c r="Q4357" s="49"/>
      <c r="R4357" s="49"/>
      <c r="S4357" s="52"/>
      <c r="T4357" s="53"/>
      <c r="U4357" s="53"/>
      <c r="V4357" s="50"/>
      <c r="W4357" s="8"/>
      <c r="X4357" s="8"/>
      <c r="Y4357" s="8"/>
      <c r="Z4357" s="8"/>
      <c r="AA4357" s="8"/>
      <c r="AB4357" s="8"/>
      <c r="AC4357" s="8"/>
      <c r="AD4357" s="8"/>
      <c r="AE4357" s="8"/>
      <c r="AF4357" s="8"/>
      <c r="AG4357" s="8"/>
      <c r="AH4357" s="8"/>
      <c r="AI4357" s="8"/>
      <c r="AJ4357" s="8"/>
      <c r="AK4357" s="8"/>
    </row>
    <row r="4358" spans="1:37" ht="18">
      <c r="A4358" s="46"/>
      <c r="B4358" s="47"/>
      <c r="C4358" s="48"/>
      <c r="D4358" s="48"/>
      <c r="E4358" s="49"/>
      <c r="F4358" s="49"/>
      <c r="G4358" s="49"/>
      <c r="H4358" s="49"/>
      <c r="I4358" s="50"/>
      <c r="J4358" s="49"/>
      <c r="K4358" s="49"/>
      <c r="L4358" s="49"/>
      <c r="M4358" s="49"/>
      <c r="N4358" s="49"/>
      <c r="O4358" s="51"/>
      <c r="P4358" s="8"/>
      <c r="Q4358" s="49"/>
      <c r="R4358" s="49"/>
      <c r="S4358" s="52"/>
      <c r="T4358" s="53"/>
      <c r="U4358" s="53"/>
      <c r="V4358" s="50"/>
      <c r="W4358" s="8"/>
      <c r="X4358" s="8"/>
      <c r="Y4358" s="8"/>
      <c r="Z4358" s="8"/>
      <c r="AA4358" s="8"/>
      <c r="AB4358" s="8"/>
      <c r="AC4358" s="8"/>
      <c r="AD4358" s="8"/>
      <c r="AE4358" s="8"/>
      <c r="AF4358" s="8"/>
      <c r="AG4358" s="8"/>
      <c r="AH4358" s="8"/>
      <c r="AI4358" s="8"/>
      <c r="AJ4358" s="8"/>
      <c r="AK4358" s="8"/>
    </row>
    <row r="4359" spans="1:37" ht="18">
      <c r="A4359" s="46"/>
      <c r="B4359" s="47"/>
      <c r="C4359" s="48"/>
      <c r="D4359" s="48"/>
      <c r="E4359" s="49"/>
      <c r="F4359" s="49"/>
      <c r="G4359" s="49"/>
      <c r="H4359" s="49"/>
      <c r="I4359" s="50"/>
      <c r="J4359" s="49"/>
      <c r="K4359" s="49"/>
      <c r="L4359" s="49"/>
      <c r="M4359" s="49"/>
      <c r="N4359" s="49"/>
      <c r="O4359" s="51"/>
      <c r="P4359" s="8"/>
      <c r="Q4359" s="49"/>
      <c r="R4359" s="49"/>
      <c r="S4359" s="52"/>
      <c r="T4359" s="53"/>
      <c r="U4359" s="53"/>
      <c r="V4359" s="50"/>
      <c r="W4359" s="8"/>
      <c r="X4359" s="8"/>
      <c r="Y4359" s="8"/>
      <c r="Z4359" s="8"/>
      <c r="AA4359" s="8"/>
      <c r="AB4359" s="8"/>
      <c r="AC4359" s="8"/>
      <c r="AD4359" s="8"/>
      <c r="AE4359" s="8"/>
      <c r="AF4359" s="8"/>
      <c r="AG4359" s="8"/>
      <c r="AH4359" s="8"/>
      <c r="AI4359" s="8"/>
      <c r="AJ4359" s="8"/>
      <c r="AK4359" s="8"/>
    </row>
    <row r="4360" spans="1:37" ht="18">
      <c r="A4360" s="46"/>
      <c r="B4360" s="47"/>
      <c r="C4360" s="48"/>
      <c r="D4360" s="48"/>
      <c r="E4360" s="49"/>
      <c r="F4360" s="49"/>
      <c r="G4360" s="49"/>
      <c r="H4360" s="49"/>
      <c r="I4360" s="50"/>
      <c r="J4360" s="49"/>
      <c r="K4360" s="49"/>
      <c r="L4360" s="49"/>
      <c r="M4360" s="49"/>
      <c r="N4360" s="49"/>
      <c r="O4360" s="51"/>
      <c r="P4360" s="8"/>
      <c r="Q4360" s="49"/>
      <c r="R4360" s="49"/>
      <c r="S4360" s="52"/>
      <c r="T4360" s="53"/>
      <c r="U4360" s="53"/>
      <c r="V4360" s="50"/>
      <c r="W4360" s="8"/>
      <c r="X4360" s="8"/>
      <c r="Y4360" s="8"/>
      <c r="Z4360" s="8"/>
      <c r="AA4360" s="8"/>
      <c r="AB4360" s="8"/>
      <c r="AC4360" s="8"/>
      <c r="AD4360" s="8"/>
      <c r="AE4360" s="8"/>
      <c r="AF4360" s="8"/>
      <c r="AG4360" s="8"/>
      <c r="AH4360" s="8"/>
      <c r="AI4360" s="8"/>
      <c r="AJ4360" s="8"/>
      <c r="AK4360" s="8"/>
    </row>
    <row r="4361" spans="1:37" ht="18">
      <c r="A4361" s="46"/>
      <c r="B4361" s="47"/>
      <c r="C4361" s="48"/>
      <c r="D4361" s="48"/>
      <c r="E4361" s="49"/>
      <c r="F4361" s="49"/>
      <c r="G4361" s="49"/>
      <c r="H4361" s="49"/>
      <c r="I4361" s="50"/>
      <c r="J4361" s="49"/>
      <c r="K4361" s="49"/>
      <c r="L4361" s="49"/>
      <c r="M4361" s="49"/>
      <c r="N4361" s="49"/>
      <c r="O4361" s="51"/>
      <c r="P4361" s="8"/>
      <c r="Q4361" s="49"/>
      <c r="R4361" s="49"/>
      <c r="S4361" s="52"/>
      <c r="T4361" s="53"/>
      <c r="U4361" s="53"/>
      <c r="V4361" s="50"/>
      <c r="W4361" s="8"/>
      <c r="X4361" s="8"/>
      <c r="Y4361" s="8"/>
      <c r="Z4361" s="8"/>
      <c r="AA4361" s="8"/>
      <c r="AB4361" s="8"/>
      <c r="AC4361" s="8"/>
      <c r="AD4361" s="8"/>
      <c r="AE4361" s="8"/>
      <c r="AF4361" s="8"/>
      <c r="AG4361" s="8"/>
      <c r="AH4361" s="8"/>
      <c r="AI4361" s="8"/>
      <c r="AJ4361" s="8"/>
      <c r="AK4361" s="8"/>
    </row>
    <row r="4362" spans="1:37" ht="18">
      <c r="A4362" s="46"/>
      <c r="B4362" s="47"/>
      <c r="C4362" s="48"/>
      <c r="D4362" s="48"/>
      <c r="E4362" s="49"/>
      <c r="F4362" s="49"/>
      <c r="G4362" s="49"/>
      <c r="H4362" s="49"/>
      <c r="I4362" s="50"/>
      <c r="J4362" s="49"/>
      <c r="K4362" s="49"/>
      <c r="L4362" s="49"/>
      <c r="M4362" s="49"/>
      <c r="N4362" s="49"/>
      <c r="O4362" s="51"/>
      <c r="P4362" s="8"/>
      <c r="Q4362" s="49"/>
      <c r="R4362" s="49"/>
      <c r="S4362" s="52"/>
      <c r="T4362" s="53"/>
      <c r="U4362" s="53"/>
      <c r="V4362" s="50"/>
      <c r="W4362" s="8"/>
      <c r="X4362" s="8"/>
      <c r="Y4362" s="8"/>
      <c r="Z4362" s="8"/>
      <c r="AA4362" s="8"/>
      <c r="AB4362" s="8"/>
      <c r="AC4362" s="8"/>
      <c r="AD4362" s="8"/>
      <c r="AE4362" s="8"/>
      <c r="AF4362" s="8"/>
      <c r="AG4362" s="8"/>
      <c r="AH4362" s="8"/>
      <c r="AI4362" s="8"/>
      <c r="AJ4362" s="8"/>
      <c r="AK4362" s="8"/>
    </row>
    <row r="4363" spans="1:37" ht="18">
      <c r="A4363" s="46"/>
      <c r="B4363" s="47"/>
      <c r="C4363" s="48"/>
      <c r="D4363" s="48"/>
      <c r="E4363" s="49"/>
      <c r="F4363" s="49"/>
      <c r="G4363" s="49"/>
      <c r="H4363" s="49"/>
      <c r="I4363" s="50"/>
      <c r="J4363" s="49"/>
      <c r="K4363" s="49"/>
      <c r="L4363" s="49"/>
      <c r="M4363" s="49"/>
      <c r="N4363" s="49"/>
      <c r="O4363" s="51"/>
      <c r="P4363" s="8"/>
      <c r="Q4363" s="49"/>
      <c r="R4363" s="49"/>
      <c r="S4363" s="52"/>
      <c r="T4363" s="53"/>
      <c r="U4363" s="53"/>
      <c r="V4363" s="50"/>
      <c r="W4363" s="8"/>
      <c r="X4363" s="8"/>
      <c r="Y4363" s="8"/>
      <c r="Z4363" s="8"/>
      <c r="AA4363" s="8"/>
      <c r="AB4363" s="8"/>
      <c r="AC4363" s="8"/>
      <c r="AD4363" s="8"/>
      <c r="AE4363" s="8"/>
      <c r="AF4363" s="8"/>
      <c r="AG4363" s="8"/>
      <c r="AH4363" s="8"/>
      <c r="AI4363" s="8"/>
      <c r="AJ4363" s="8"/>
      <c r="AK4363" s="8"/>
    </row>
    <row r="4364" spans="1:37" ht="18">
      <c r="A4364" s="46"/>
      <c r="B4364" s="47"/>
      <c r="C4364" s="48"/>
      <c r="D4364" s="48"/>
      <c r="E4364" s="49"/>
      <c r="F4364" s="49"/>
      <c r="G4364" s="49"/>
      <c r="H4364" s="49"/>
      <c r="I4364" s="50"/>
      <c r="J4364" s="49"/>
      <c r="K4364" s="49"/>
      <c r="L4364" s="49"/>
      <c r="M4364" s="49"/>
      <c r="N4364" s="49"/>
      <c r="O4364" s="51"/>
      <c r="P4364" s="8"/>
      <c r="Q4364" s="49"/>
      <c r="R4364" s="49"/>
      <c r="S4364" s="52"/>
      <c r="T4364" s="53"/>
      <c r="U4364" s="53"/>
      <c r="V4364" s="50"/>
      <c r="W4364" s="8"/>
      <c r="X4364" s="8"/>
      <c r="Y4364" s="8"/>
      <c r="Z4364" s="8"/>
      <c r="AA4364" s="8"/>
      <c r="AB4364" s="8"/>
      <c r="AC4364" s="8"/>
      <c r="AD4364" s="8"/>
      <c r="AE4364" s="8"/>
      <c r="AF4364" s="8"/>
      <c r="AG4364" s="8"/>
      <c r="AH4364" s="8"/>
      <c r="AI4364" s="8"/>
      <c r="AJ4364" s="8"/>
      <c r="AK4364" s="8"/>
    </row>
    <row r="4365" spans="1:37" ht="18">
      <c r="A4365" s="46"/>
      <c r="B4365" s="47"/>
      <c r="C4365" s="48"/>
      <c r="D4365" s="48"/>
      <c r="E4365" s="49"/>
      <c r="F4365" s="49"/>
      <c r="G4365" s="49"/>
      <c r="H4365" s="49"/>
      <c r="I4365" s="50"/>
      <c r="J4365" s="49"/>
      <c r="K4365" s="49"/>
      <c r="L4365" s="49"/>
      <c r="M4365" s="49"/>
      <c r="N4365" s="49"/>
      <c r="O4365" s="51"/>
      <c r="P4365" s="8"/>
      <c r="Q4365" s="49"/>
      <c r="R4365" s="49"/>
      <c r="S4365" s="52"/>
      <c r="T4365" s="53"/>
      <c r="U4365" s="53"/>
      <c r="V4365" s="50"/>
      <c r="W4365" s="8"/>
      <c r="X4365" s="8"/>
      <c r="Y4365" s="8"/>
      <c r="Z4365" s="8"/>
      <c r="AA4365" s="8"/>
      <c r="AB4365" s="8"/>
      <c r="AC4365" s="8"/>
      <c r="AD4365" s="8"/>
      <c r="AE4365" s="8"/>
      <c r="AF4365" s="8"/>
      <c r="AG4365" s="8"/>
      <c r="AH4365" s="8"/>
      <c r="AI4365" s="8"/>
      <c r="AJ4365" s="8"/>
      <c r="AK4365" s="8"/>
    </row>
    <row r="4366" spans="1:37" ht="18">
      <c r="A4366" s="46"/>
      <c r="B4366" s="47"/>
      <c r="C4366" s="48"/>
      <c r="D4366" s="48"/>
      <c r="E4366" s="49"/>
      <c r="F4366" s="49"/>
      <c r="G4366" s="49"/>
      <c r="H4366" s="49"/>
      <c r="I4366" s="50"/>
      <c r="J4366" s="49"/>
      <c r="K4366" s="49"/>
      <c r="L4366" s="49"/>
      <c r="M4366" s="49"/>
      <c r="N4366" s="49"/>
      <c r="O4366" s="51"/>
      <c r="P4366" s="8"/>
      <c r="Q4366" s="49"/>
      <c r="R4366" s="49"/>
      <c r="S4366" s="52"/>
      <c r="T4366" s="53"/>
      <c r="U4366" s="53"/>
      <c r="V4366" s="50"/>
      <c r="W4366" s="8"/>
      <c r="X4366" s="8"/>
      <c r="Y4366" s="8"/>
      <c r="Z4366" s="8"/>
      <c r="AA4366" s="8"/>
      <c r="AB4366" s="8"/>
      <c r="AC4366" s="8"/>
      <c r="AD4366" s="8"/>
      <c r="AE4366" s="8"/>
      <c r="AF4366" s="8"/>
      <c r="AG4366" s="8"/>
      <c r="AH4366" s="8"/>
      <c r="AI4366" s="8"/>
      <c r="AJ4366" s="8"/>
      <c r="AK4366" s="8"/>
    </row>
    <row r="4367" spans="1:37" ht="18">
      <c r="A4367" s="46"/>
      <c r="B4367" s="47"/>
      <c r="C4367" s="48"/>
      <c r="D4367" s="48"/>
      <c r="E4367" s="49"/>
      <c r="F4367" s="49"/>
      <c r="G4367" s="49"/>
      <c r="H4367" s="49"/>
      <c r="I4367" s="50"/>
      <c r="J4367" s="49"/>
      <c r="K4367" s="49"/>
      <c r="L4367" s="49"/>
      <c r="M4367" s="49"/>
      <c r="N4367" s="49"/>
      <c r="O4367" s="51"/>
      <c r="P4367" s="8"/>
      <c r="Q4367" s="49"/>
      <c r="R4367" s="49"/>
      <c r="S4367" s="52"/>
      <c r="T4367" s="53"/>
      <c r="U4367" s="53"/>
      <c r="V4367" s="50"/>
      <c r="W4367" s="8"/>
      <c r="X4367" s="8"/>
      <c r="Y4367" s="8"/>
      <c r="Z4367" s="8"/>
      <c r="AA4367" s="8"/>
      <c r="AB4367" s="8"/>
      <c r="AC4367" s="8"/>
      <c r="AD4367" s="8"/>
      <c r="AE4367" s="8"/>
      <c r="AF4367" s="8"/>
      <c r="AG4367" s="8"/>
      <c r="AH4367" s="8"/>
      <c r="AI4367" s="8"/>
      <c r="AJ4367" s="8"/>
      <c r="AK4367" s="8"/>
    </row>
    <row r="4368" spans="1:37" ht="18">
      <c r="A4368" s="46"/>
      <c r="B4368" s="47"/>
      <c r="C4368" s="48"/>
      <c r="D4368" s="48"/>
      <c r="E4368" s="49"/>
      <c r="F4368" s="49"/>
      <c r="G4368" s="49"/>
      <c r="H4368" s="49"/>
      <c r="I4368" s="50"/>
      <c r="J4368" s="49"/>
      <c r="K4368" s="49"/>
      <c r="L4368" s="49"/>
      <c r="M4368" s="49"/>
      <c r="N4368" s="49"/>
      <c r="O4368" s="51"/>
      <c r="P4368" s="8"/>
      <c r="Q4368" s="49"/>
      <c r="R4368" s="49"/>
      <c r="S4368" s="52"/>
      <c r="T4368" s="53"/>
      <c r="U4368" s="53"/>
      <c r="V4368" s="50"/>
      <c r="W4368" s="8"/>
      <c r="X4368" s="8"/>
      <c r="Y4368" s="8"/>
      <c r="Z4368" s="8"/>
      <c r="AA4368" s="8"/>
      <c r="AB4368" s="8"/>
      <c r="AC4368" s="8"/>
      <c r="AD4368" s="8"/>
      <c r="AE4368" s="8"/>
      <c r="AF4368" s="8"/>
      <c r="AG4368" s="8"/>
      <c r="AH4368" s="8"/>
      <c r="AI4368" s="8"/>
      <c r="AJ4368" s="8"/>
      <c r="AK4368" s="8"/>
    </row>
    <row r="4369" spans="1:37" ht="18">
      <c r="A4369" s="46"/>
      <c r="B4369" s="47"/>
      <c r="C4369" s="48"/>
      <c r="D4369" s="48"/>
      <c r="E4369" s="49"/>
      <c r="F4369" s="49"/>
      <c r="G4369" s="49"/>
      <c r="H4369" s="49"/>
      <c r="I4369" s="50"/>
      <c r="J4369" s="49"/>
      <c r="K4369" s="49"/>
      <c r="L4369" s="49"/>
      <c r="M4369" s="49"/>
      <c r="N4369" s="49"/>
      <c r="O4369" s="51"/>
      <c r="P4369" s="8"/>
      <c r="Q4369" s="49"/>
      <c r="R4369" s="49"/>
      <c r="S4369" s="52"/>
      <c r="T4369" s="53"/>
      <c r="U4369" s="53"/>
      <c r="V4369" s="50"/>
      <c r="W4369" s="8"/>
      <c r="X4369" s="8"/>
      <c r="Y4369" s="8"/>
      <c r="Z4369" s="8"/>
      <c r="AA4369" s="8"/>
      <c r="AB4369" s="8"/>
      <c r="AC4369" s="8"/>
      <c r="AD4369" s="8"/>
      <c r="AE4369" s="8"/>
      <c r="AF4369" s="8"/>
      <c r="AG4369" s="8"/>
      <c r="AH4369" s="8"/>
      <c r="AI4369" s="8"/>
      <c r="AJ4369" s="8"/>
      <c r="AK4369" s="8"/>
    </row>
    <row r="4370" spans="1:37" ht="18">
      <c r="A4370" s="46"/>
      <c r="B4370" s="47"/>
      <c r="C4370" s="48"/>
      <c r="D4370" s="48"/>
      <c r="E4370" s="49"/>
      <c r="F4370" s="49"/>
      <c r="G4370" s="49"/>
      <c r="H4370" s="49"/>
      <c r="I4370" s="50"/>
      <c r="J4370" s="49"/>
      <c r="K4370" s="49"/>
      <c r="L4370" s="49"/>
      <c r="M4370" s="49"/>
      <c r="N4370" s="49"/>
      <c r="O4370" s="51"/>
      <c r="P4370" s="8"/>
      <c r="Q4370" s="49"/>
      <c r="R4370" s="49"/>
      <c r="S4370" s="52"/>
      <c r="T4370" s="53"/>
      <c r="U4370" s="53"/>
      <c r="V4370" s="50"/>
      <c r="W4370" s="8"/>
      <c r="X4370" s="8"/>
      <c r="Y4370" s="8"/>
      <c r="Z4370" s="8"/>
      <c r="AA4370" s="8"/>
      <c r="AB4370" s="8"/>
      <c r="AC4370" s="8"/>
      <c r="AD4370" s="8"/>
      <c r="AE4370" s="8"/>
      <c r="AF4370" s="8"/>
      <c r="AG4370" s="8"/>
      <c r="AH4370" s="8"/>
      <c r="AI4370" s="8"/>
      <c r="AJ4370" s="8"/>
      <c r="AK4370" s="8"/>
    </row>
    <row r="4371" spans="1:37" ht="18">
      <c r="A4371" s="46"/>
      <c r="B4371" s="47"/>
      <c r="C4371" s="48"/>
      <c r="D4371" s="48"/>
      <c r="E4371" s="49"/>
      <c r="F4371" s="49"/>
      <c r="G4371" s="49"/>
      <c r="H4371" s="49"/>
      <c r="I4371" s="50"/>
      <c r="J4371" s="49"/>
      <c r="K4371" s="49"/>
      <c r="L4371" s="49"/>
      <c r="M4371" s="49"/>
      <c r="N4371" s="49"/>
      <c r="O4371" s="51"/>
      <c r="P4371" s="8"/>
      <c r="Q4371" s="49"/>
      <c r="R4371" s="49"/>
      <c r="S4371" s="52"/>
      <c r="T4371" s="53"/>
      <c r="U4371" s="53"/>
      <c r="V4371" s="50"/>
      <c r="W4371" s="8"/>
      <c r="X4371" s="8"/>
      <c r="Y4371" s="8"/>
      <c r="Z4371" s="8"/>
      <c r="AA4371" s="8"/>
      <c r="AB4371" s="8"/>
      <c r="AC4371" s="8"/>
      <c r="AD4371" s="8"/>
      <c r="AE4371" s="8"/>
      <c r="AF4371" s="8"/>
      <c r="AG4371" s="8"/>
      <c r="AH4371" s="8"/>
      <c r="AI4371" s="8"/>
      <c r="AJ4371" s="8"/>
      <c r="AK4371" s="8"/>
    </row>
    <row r="4372" spans="1:37" ht="18">
      <c r="A4372" s="46"/>
      <c r="B4372" s="47"/>
      <c r="C4372" s="48"/>
      <c r="D4372" s="48"/>
      <c r="E4372" s="49"/>
      <c r="F4372" s="49"/>
      <c r="G4372" s="49"/>
      <c r="H4372" s="49"/>
      <c r="I4372" s="50"/>
      <c r="J4372" s="49"/>
      <c r="K4372" s="49"/>
      <c r="L4372" s="49"/>
      <c r="M4372" s="49"/>
      <c r="N4372" s="49"/>
      <c r="O4372" s="51"/>
      <c r="P4372" s="8"/>
      <c r="Q4372" s="49"/>
      <c r="R4372" s="49"/>
      <c r="S4372" s="52"/>
      <c r="T4372" s="53"/>
      <c r="U4372" s="53"/>
      <c r="V4372" s="50"/>
      <c r="W4372" s="8"/>
      <c r="X4372" s="8"/>
      <c r="Y4372" s="8"/>
      <c r="Z4372" s="8"/>
      <c r="AA4372" s="8"/>
      <c r="AB4372" s="8"/>
      <c r="AC4372" s="8"/>
      <c r="AD4372" s="8"/>
      <c r="AE4372" s="8"/>
      <c r="AF4372" s="8"/>
      <c r="AG4372" s="8"/>
      <c r="AH4372" s="8"/>
      <c r="AI4372" s="8"/>
      <c r="AJ4372" s="8"/>
      <c r="AK4372" s="8"/>
    </row>
    <row r="4373" spans="1:37" ht="18">
      <c r="A4373" s="46"/>
      <c r="B4373" s="47"/>
      <c r="C4373" s="48"/>
      <c r="D4373" s="48"/>
      <c r="E4373" s="49"/>
      <c r="F4373" s="49"/>
      <c r="G4373" s="49"/>
      <c r="H4373" s="49"/>
      <c r="I4373" s="50"/>
      <c r="J4373" s="49"/>
      <c r="K4373" s="49"/>
      <c r="L4373" s="49"/>
      <c r="M4373" s="49"/>
      <c r="N4373" s="49"/>
      <c r="O4373" s="51"/>
      <c r="P4373" s="8"/>
      <c r="Q4373" s="49"/>
      <c r="R4373" s="49"/>
      <c r="S4373" s="52"/>
      <c r="T4373" s="53"/>
      <c r="U4373" s="53"/>
      <c r="V4373" s="50"/>
      <c r="W4373" s="8"/>
      <c r="X4373" s="8"/>
      <c r="Y4373" s="8"/>
      <c r="Z4373" s="8"/>
      <c r="AA4373" s="8"/>
      <c r="AB4373" s="8"/>
      <c r="AC4373" s="8"/>
      <c r="AD4373" s="8"/>
      <c r="AE4373" s="8"/>
      <c r="AF4373" s="8"/>
      <c r="AG4373" s="8"/>
      <c r="AH4373" s="8"/>
      <c r="AI4373" s="8"/>
      <c r="AJ4373" s="8"/>
      <c r="AK4373" s="8"/>
    </row>
    <row r="4374" spans="1:37" ht="18">
      <c r="A4374" s="46"/>
      <c r="B4374" s="47"/>
      <c r="C4374" s="48"/>
      <c r="D4374" s="48"/>
      <c r="E4374" s="49"/>
      <c r="F4374" s="49"/>
      <c r="G4374" s="49"/>
      <c r="H4374" s="49"/>
      <c r="I4374" s="50"/>
      <c r="J4374" s="49"/>
      <c r="K4374" s="49"/>
      <c r="L4374" s="49"/>
      <c r="M4374" s="49"/>
      <c r="N4374" s="49"/>
      <c r="O4374" s="51"/>
      <c r="P4374" s="8"/>
      <c r="Q4374" s="49"/>
      <c r="R4374" s="49"/>
      <c r="S4374" s="52"/>
      <c r="T4374" s="53"/>
      <c r="U4374" s="53"/>
      <c r="V4374" s="50"/>
      <c r="W4374" s="8"/>
      <c r="X4374" s="8"/>
      <c r="Y4374" s="8"/>
      <c r="Z4374" s="8"/>
      <c r="AA4374" s="8"/>
      <c r="AB4374" s="8"/>
      <c r="AC4374" s="8"/>
      <c r="AD4374" s="8"/>
      <c r="AE4374" s="8"/>
      <c r="AF4374" s="8"/>
      <c r="AG4374" s="8"/>
      <c r="AH4374" s="8"/>
      <c r="AI4374" s="8"/>
      <c r="AJ4374" s="8"/>
      <c r="AK4374" s="8"/>
    </row>
    <row r="4375" spans="1:37" ht="18">
      <c r="A4375" s="46"/>
      <c r="B4375" s="47"/>
      <c r="C4375" s="48"/>
      <c r="D4375" s="48"/>
      <c r="E4375" s="49"/>
      <c r="F4375" s="49"/>
      <c r="G4375" s="49"/>
      <c r="H4375" s="49"/>
      <c r="I4375" s="50"/>
      <c r="J4375" s="49"/>
      <c r="K4375" s="49"/>
      <c r="L4375" s="49"/>
      <c r="M4375" s="49"/>
      <c r="N4375" s="49"/>
      <c r="O4375" s="51"/>
      <c r="P4375" s="8"/>
      <c r="Q4375" s="49"/>
      <c r="R4375" s="49"/>
      <c r="S4375" s="52"/>
      <c r="T4375" s="53"/>
      <c r="U4375" s="53"/>
      <c r="V4375" s="50"/>
      <c r="W4375" s="8"/>
      <c r="X4375" s="8"/>
      <c r="Y4375" s="8"/>
      <c r="Z4375" s="8"/>
      <c r="AA4375" s="8"/>
      <c r="AB4375" s="8"/>
      <c r="AC4375" s="8"/>
      <c r="AD4375" s="8"/>
      <c r="AE4375" s="8"/>
      <c r="AF4375" s="8"/>
      <c r="AG4375" s="8"/>
      <c r="AH4375" s="8"/>
      <c r="AI4375" s="8"/>
      <c r="AJ4375" s="8"/>
      <c r="AK4375" s="8"/>
    </row>
    <row r="4376" spans="1:37" ht="18">
      <c r="A4376" s="46"/>
      <c r="B4376" s="47"/>
      <c r="C4376" s="48"/>
      <c r="D4376" s="48"/>
      <c r="E4376" s="49"/>
      <c r="F4376" s="49"/>
      <c r="G4376" s="49"/>
      <c r="H4376" s="49"/>
      <c r="I4376" s="50"/>
      <c r="J4376" s="49"/>
      <c r="K4376" s="49"/>
      <c r="L4376" s="49"/>
      <c r="M4376" s="49"/>
      <c r="N4376" s="49"/>
      <c r="O4376" s="51"/>
      <c r="P4376" s="8"/>
      <c r="Q4376" s="49"/>
      <c r="R4376" s="49"/>
      <c r="S4376" s="52"/>
      <c r="T4376" s="53"/>
      <c r="U4376" s="53"/>
      <c r="V4376" s="50"/>
      <c r="W4376" s="8"/>
      <c r="X4376" s="8"/>
      <c r="Y4376" s="8"/>
      <c r="Z4376" s="8"/>
      <c r="AA4376" s="8"/>
      <c r="AB4376" s="8"/>
      <c r="AC4376" s="8"/>
      <c r="AD4376" s="8"/>
      <c r="AE4376" s="8"/>
      <c r="AF4376" s="8"/>
      <c r="AG4376" s="8"/>
      <c r="AH4376" s="8"/>
      <c r="AI4376" s="8"/>
      <c r="AJ4376" s="8"/>
      <c r="AK4376" s="8"/>
    </row>
    <row r="4377" spans="1:37" ht="18">
      <c r="A4377" s="46"/>
      <c r="B4377" s="47"/>
      <c r="C4377" s="48"/>
      <c r="D4377" s="48"/>
      <c r="E4377" s="49"/>
      <c r="F4377" s="49"/>
      <c r="G4377" s="49"/>
      <c r="H4377" s="49"/>
      <c r="I4377" s="50"/>
      <c r="J4377" s="49"/>
      <c r="K4377" s="49"/>
      <c r="L4377" s="49"/>
      <c r="M4377" s="49"/>
      <c r="N4377" s="49"/>
      <c r="O4377" s="51"/>
      <c r="P4377" s="8"/>
      <c r="Q4377" s="49"/>
      <c r="R4377" s="49"/>
      <c r="S4377" s="52"/>
      <c r="T4377" s="53"/>
      <c r="U4377" s="53"/>
      <c r="V4377" s="50"/>
      <c r="W4377" s="8"/>
      <c r="X4377" s="8"/>
      <c r="Y4377" s="8"/>
      <c r="Z4377" s="8"/>
      <c r="AA4377" s="8"/>
      <c r="AB4377" s="8"/>
      <c r="AC4377" s="8"/>
      <c r="AD4377" s="8"/>
      <c r="AE4377" s="8"/>
      <c r="AF4377" s="8"/>
      <c r="AG4377" s="8"/>
      <c r="AH4377" s="8"/>
      <c r="AI4377" s="8"/>
      <c r="AJ4377" s="8"/>
      <c r="AK4377" s="8"/>
    </row>
    <row r="4378" spans="1:37" ht="18">
      <c r="A4378" s="46"/>
      <c r="B4378" s="47"/>
      <c r="C4378" s="48"/>
      <c r="D4378" s="48"/>
      <c r="E4378" s="49"/>
      <c r="F4378" s="49"/>
      <c r="G4378" s="49"/>
      <c r="H4378" s="49"/>
      <c r="I4378" s="50"/>
      <c r="J4378" s="49"/>
      <c r="K4378" s="49"/>
      <c r="L4378" s="49"/>
      <c r="M4378" s="49"/>
      <c r="N4378" s="49"/>
      <c r="O4378" s="51"/>
      <c r="P4378" s="8"/>
      <c r="Q4378" s="49"/>
      <c r="R4378" s="49"/>
      <c r="S4378" s="52"/>
      <c r="T4378" s="53"/>
      <c r="U4378" s="53"/>
      <c r="V4378" s="50"/>
      <c r="W4378" s="8"/>
      <c r="X4378" s="8"/>
      <c r="Y4378" s="8"/>
      <c r="Z4378" s="8"/>
      <c r="AA4378" s="8"/>
      <c r="AB4378" s="8"/>
      <c r="AC4378" s="8"/>
      <c r="AD4378" s="8"/>
      <c r="AE4378" s="8"/>
      <c r="AF4378" s="8"/>
      <c r="AG4378" s="8"/>
      <c r="AH4378" s="8"/>
      <c r="AI4378" s="8"/>
      <c r="AJ4378" s="8"/>
      <c r="AK4378" s="8"/>
    </row>
    <row r="4379" spans="1:37" ht="18">
      <c r="A4379" s="46"/>
      <c r="B4379" s="47"/>
      <c r="C4379" s="48"/>
      <c r="D4379" s="48"/>
      <c r="E4379" s="49"/>
      <c r="F4379" s="49"/>
      <c r="G4379" s="49"/>
      <c r="H4379" s="49"/>
      <c r="I4379" s="50"/>
      <c r="J4379" s="49"/>
      <c r="K4379" s="49"/>
      <c r="L4379" s="49"/>
      <c r="M4379" s="49"/>
      <c r="N4379" s="49"/>
      <c r="O4379" s="51"/>
      <c r="P4379" s="8"/>
      <c r="Q4379" s="49"/>
      <c r="R4379" s="49"/>
      <c r="S4379" s="52"/>
      <c r="T4379" s="53"/>
      <c r="U4379" s="53"/>
      <c r="V4379" s="50"/>
      <c r="W4379" s="8"/>
      <c r="X4379" s="8"/>
      <c r="Y4379" s="8"/>
      <c r="Z4379" s="8"/>
      <c r="AA4379" s="8"/>
      <c r="AB4379" s="8"/>
      <c r="AC4379" s="8"/>
      <c r="AD4379" s="8"/>
      <c r="AE4379" s="8"/>
      <c r="AF4379" s="8"/>
      <c r="AG4379" s="8"/>
      <c r="AH4379" s="8"/>
      <c r="AI4379" s="8"/>
      <c r="AJ4379" s="8"/>
      <c r="AK4379" s="8"/>
    </row>
    <row r="4380" spans="1:37" ht="18">
      <c r="A4380" s="46"/>
      <c r="B4380" s="47"/>
      <c r="C4380" s="48"/>
      <c r="D4380" s="48"/>
      <c r="E4380" s="49"/>
      <c r="F4380" s="49"/>
      <c r="G4380" s="49"/>
      <c r="H4380" s="49"/>
      <c r="I4380" s="50"/>
      <c r="J4380" s="49"/>
      <c r="K4380" s="49"/>
      <c r="L4380" s="49"/>
      <c r="M4380" s="49"/>
      <c r="N4380" s="49"/>
      <c r="O4380" s="51"/>
      <c r="P4380" s="8"/>
      <c r="Q4380" s="49"/>
      <c r="R4380" s="49"/>
      <c r="S4380" s="52"/>
      <c r="T4380" s="53"/>
      <c r="U4380" s="53"/>
      <c r="V4380" s="50"/>
      <c r="W4380" s="8"/>
      <c r="X4380" s="8"/>
      <c r="Y4380" s="8"/>
      <c r="Z4380" s="8"/>
      <c r="AA4380" s="8"/>
      <c r="AB4380" s="8"/>
      <c r="AC4380" s="8"/>
      <c r="AD4380" s="8"/>
      <c r="AE4380" s="8"/>
      <c r="AF4380" s="8"/>
      <c r="AG4380" s="8"/>
      <c r="AH4380" s="8"/>
      <c r="AI4380" s="8"/>
      <c r="AJ4380" s="8"/>
      <c r="AK4380" s="8"/>
    </row>
    <row r="4381" spans="1:37" ht="18">
      <c r="A4381" s="46"/>
      <c r="B4381" s="47"/>
      <c r="C4381" s="48"/>
      <c r="D4381" s="48"/>
      <c r="E4381" s="49"/>
      <c r="F4381" s="49"/>
      <c r="G4381" s="49"/>
      <c r="H4381" s="49"/>
      <c r="I4381" s="50"/>
      <c r="J4381" s="49"/>
      <c r="K4381" s="49"/>
      <c r="L4381" s="49"/>
      <c r="M4381" s="49"/>
      <c r="N4381" s="49"/>
      <c r="O4381" s="51"/>
      <c r="P4381" s="8"/>
      <c r="Q4381" s="49"/>
      <c r="R4381" s="49"/>
      <c r="S4381" s="52"/>
      <c r="T4381" s="53"/>
      <c r="U4381" s="53"/>
      <c r="V4381" s="50"/>
      <c r="W4381" s="8"/>
      <c r="X4381" s="8"/>
      <c r="Y4381" s="8"/>
      <c r="Z4381" s="8"/>
      <c r="AA4381" s="8"/>
      <c r="AB4381" s="8"/>
      <c r="AC4381" s="8"/>
      <c r="AD4381" s="8"/>
      <c r="AE4381" s="8"/>
      <c r="AF4381" s="8"/>
      <c r="AG4381" s="8"/>
      <c r="AH4381" s="8"/>
      <c r="AI4381" s="8"/>
      <c r="AJ4381" s="8"/>
      <c r="AK4381" s="8"/>
    </row>
    <row r="4382" spans="1:37" ht="18">
      <c r="A4382" s="46"/>
      <c r="B4382" s="47"/>
      <c r="C4382" s="48"/>
      <c r="D4382" s="48"/>
      <c r="E4382" s="49"/>
      <c r="F4382" s="49"/>
      <c r="G4382" s="49"/>
      <c r="H4382" s="49"/>
      <c r="I4382" s="50"/>
      <c r="J4382" s="49"/>
      <c r="K4382" s="49"/>
      <c r="L4382" s="49"/>
      <c r="M4382" s="49"/>
      <c r="N4382" s="49"/>
      <c r="O4382" s="51"/>
      <c r="P4382" s="8"/>
      <c r="Q4382" s="49"/>
      <c r="R4382" s="49"/>
      <c r="S4382" s="52"/>
      <c r="T4382" s="53"/>
      <c r="U4382" s="53"/>
      <c r="V4382" s="50"/>
      <c r="W4382" s="8"/>
      <c r="X4382" s="8"/>
      <c r="Y4382" s="8"/>
      <c r="Z4382" s="8"/>
      <c r="AA4382" s="8"/>
      <c r="AB4382" s="8"/>
      <c r="AC4382" s="8"/>
      <c r="AD4382" s="8"/>
      <c r="AE4382" s="8"/>
      <c r="AF4382" s="8"/>
      <c r="AG4382" s="8"/>
      <c r="AH4382" s="8"/>
      <c r="AI4382" s="8"/>
      <c r="AJ4382" s="8"/>
      <c r="AK4382" s="8"/>
    </row>
    <row r="4383" spans="1:37" ht="18">
      <c r="A4383" s="46"/>
      <c r="B4383" s="47"/>
      <c r="C4383" s="48"/>
      <c r="D4383" s="48"/>
      <c r="E4383" s="49"/>
      <c r="F4383" s="49"/>
      <c r="G4383" s="49"/>
      <c r="H4383" s="49"/>
      <c r="I4383" s="50"/>
      <c r="J4383" s="49"/>
      <c r="K4383" s="49"/>
      <c r="L4383" s="49"/>
      <c r="M4383" s="49"/>
      <c r="N4383" s="49"/>
      <c r="O4383" s="51"/>
      <c r="P4383" s="8"/>
      <c r="Q4383" s="49"/>
      <c r="R4383" s="49"/>
      <c r="S4383" s="52"/>
      <c r="T4383" s="53"/>
      <c r="U4383" s="53"/>
      <c r="V4383" s="50"/>
      <c r="W4383" s="8"/>
      <c r="X4383" s="8"/>
      <c r="Y4383" s="8"/>
      <c r="Z4383" s="8"/>
      <c r="AA4383" s="8"/>
      <c r="AB4383" s="8"/>
      <c r="AC4383" s="8"/>
      <c r="AD4383" s="8"/>
      <c r="AE4383" s="8"/>
      <c r="AF4383" s="8"/>
      <c r="AG4383" s="8"/>
      <c r="AH4383" s="8"/>
      <c r="AI4383" s="8"/>
      <c r="AJ4383" s="8"/>
      <c r="AK4383" s="8"/>
    </row>
    <row r="4384" spans="1:37" ht="18">
      <c r="A4384" s="46"/>
      <c r="B4384" s="47"/>
      <c r="C4384" s="48"/>
      <c r="D4384" s="48"/>
      <c r="E4384" s="49"/>
      <c r="F4384" s="49"/>
      <c r="G4384" s="49"/>
      <c r="H4384" s="49"/>
      <c r="I4384" s="50"/>
      <c r="J4384" s="49"/>
      <c r="K4384" s="49"/>
      <c r="L4384" s="49"/>
      <c r="M4384" s="49"/>
      <c r="N4384" s="49"/>
      <c r="O4384" s="51"/>
      <c r="P4384" s="8"/>
      <c r="Q4384" s="49"/>
      <c r="R4384" s="49"/>
      <c r="S4384" s="52"/>
      <c r="T4384" s="53"/>
      <c r="U4384" s="53"/>
      <c r="V4384" s="50"/>
      <c r="W4384" s="8"/>
      <c r="X4384" s="8"/>
      <c r="Y4384" s="8"/>
      <c r="Z4384" s="8"/>
      <c r="AA4384" s="8"/>
      <c r="AB4384" s="8"/>
      <c r="AC4384" s="8"/>
      <c r="AD4384" s="8"/>
      <c r="AE4384" s="8"/>
      <c r="AF4384" s="8"/>
      <c r="AG4384" s="8"/>
      <c r="AH4384" s="8"/>
      <c r="AI4384" s="8"/>
      <c r="AJ4384" s="8"/>
      <c r="AK4384" s="8"/>
    </row>
    <row r="4385" spans="1:37" ht="18">
      <c r="A4385" s="46"/>
      <c r="B4385" s="47"/>
      <c r="C4385" s="48"/>
      <c r="D4385" s="48"/>
      <c r="E4385" s="49"/>
      <c r="F4385" s="49"/>
      <c r="G4385" s="49"/>
      <c r="H4385" s="49"/>
      <c r="I4385" s="50"/>
      <c r="J4385" s="49"/>
      <c r="K4385" s="49"/>
      <c r="L4385" s="49"/>
      <c r="M4385" s="49"/>
      <c r="N4385" s="49"/>
      <c r="O4385" s="51"/>
      <c r="P4385" s="8"/>
      <c r="Q4385" s="49"/>
      <c r="R4385" s="49"/>
      <c r="S4385" s="52"/>
      <c r="T4385" s="53"/>
      <c r="U4385" s="53"/>
      <c r="V4385" s="50"/>
      <c r="W4385" s="8"/>
      <c r="X4385" s="8"/>
      <c r="Y4385" s="8"/>
      <c r="Z4385" s="8"/>
      <c r="AA4385" s="8"/>
      <c r="AB4385" s="8"/>
      <c r="AC4385" s="8"/>
      <c r="AD4385" s="8"/>
      <c r="AE4385" s="8"/>
      <c r="AF4385" s="8"/>
      <c r="AG4385" s="8"/>
      <c r="AH4385" s="8"/>
      <c r="AI4385" s="8"/>
      <c r="AJ4385" s="8"/>
      <c r="AK4385" s="8"/>
    </row>
    <row r="4386" spans="1:37" ht="18">
      <c r="A4386" s="46"/>
      <c r="B4386" s="47"/>
      <c r="C4386" s="48"/>
      <c r="D4386" s="48"/>
      <c r="E4386" s="49"/>
      <c r="F4386" s="49"/>
      <c r="G4386" s="49"/>
      <c r="H4386" s="49"/>
      <c r="I4386" s="50"/>
      <c r="J4386" s="49"/>
      <c r="K4386" s="49"/>
      <c r="L4386" s="49"/>
      <c r="M4386" s="49"/>
      <c r="N4386" s="49"/>
      <c r="O4386" s="51"/>
      <c r="P4386" s="8"/>
      <c r="Q4386" s="49"/>
      <c r="R4386" s="49"/>
      <c r="S4386" s="52"/>
      <c r="T4386" s="53"/>
      <c r="U4386" s="53"/>
      <c r="V4386" s="50"/>
      <c r="W4386" s="8"/>
      <c r="X4386" s="8"/>
      <c r="Y4386" s="8"/>
      <c r="Z4386" s="8"/>
      <c r="AA4386" s="8"/>
      <c r="AB4386" s="8"/>
      <c r="AC4386" s="8"/>
      <c r="AD4386" s="8"/>
      <c r="AE4386" s="8"/>
      <c r="AF4386" s="8"/>
      <c r="AG4386" s="8"/>
      <c r="AH4386" s="8"/>
      <c r="AI4386" s="8"/>
      <c r="AJ4386" s="8"/>
      <c r="AK4386" s="8"/>
    </row>
    <row r="4387" spans="1:37" ht="18">
      <c r="A4387" s="46"/>
      <c r="B4387" s="47"/>
      <c r="C4387" s="48"/>
      <c r="D4387" s="48"/>
      <c r="E4387" s="49"/>
      <c r="F4387" s="49"/>
      <c r="G4387" s="49"/>
      <c r="H4387" s="49"/>
      <c r="I4387" s="50"/>
      <c r="J4387" s="49"/>
      <c r="K4387" s="49"/>
      <c r="L4387" s="49"/>
      <c r="M4387" s="49"/>
      <c r="N4387" s="49"/>
      <c r="O4387" s="51"/>
      <c r="P4387" s="8"/>
      <c r="Q4387" s="49"/>
      <c r="R4387" s="49"/>
      <c r="S4387" s="52"/>
      <c r="T4387" s="53"/>
      <c r="U4387" s="53"/>
      <c r="V4387" s="50"/>
      <c r="W4387" s="8"/>
      <c r="X4387" s="8"/>
      <c r="Y4387" s="8"/>
      <c r="Z4387" s="8"/>
      <c r="AA4387" s="8"/>
      <c r="AB4387" s="8"/>
      <c r="AC4387" s="8"/>
      <c r="AD4387" s="8"/>
      <c r="AE4387" s="8"/>
      <c r="AF4387" s="8"/>
      <c r="AG4387" s="8"/>
      <c r="AH4387" s="8"/>
      <c r="AI4387" s="8"/>
      <c r="AJ4387" s="8"/>
      <c r="AK4387" s="8"/>
    </row>
    <row r="4388" spans="1:37" ht="18">
      <c r="A4388" s="46"/>
      <c r="B4388" s="47"/>
      <c r="C4388" s="48"/>
      <c r="D4388" s="48"/>
      <c r="E4388" s="49"/>
      <c r="F4388" s="49"/>
      <c r="G4388" s="49"/>
      <c r="H4388" s="49"/>
      <c r="I4388" s="50"/>
      <c r="J4388" s="49"/>
      <c r="K4388" s="49"/>
      <c r="L4388" s="49"/>
      <c r="M4388" s="49"/>
      <c r="N4388" s="49"/>
      <c r="O4388" s="51"/>
      <c r="P4388" s="8"/>
      <c r="Q4388" s="49"/>
      <c r="R4388" s="49"/>
      <c r="S4388" s="52"/>
      <c r="T4388" s="53"/>
      <c r="U4388" s="53"/>
      <c r="V4388" s="50"/>
      <c r="W4388" s="8"/>
      <c r="X4388" s="8"/>
      <c r="Y4388" s="8"/>
      <c r="Z4388" s="8"/>
      <c r="AA4388" s="8"/>
      <c r="AB4388" s="8"/>
      <c r="AC4388" s="8"/>
      <c r="AD4388" s="8"/>
      <c r="AE4388" s="8"/>
      <c r="AF4388" s="8"/>
      <c r="AG4388" s="8"/>
      <c r="AH4388" s="8"/>
      <c r="AI4388" s="8"/>
      <c r="AJ4388" s="8"/>
      <c r="AK4388" s="8"/>
    </row>
    <row r="4389" spans="1:37" ht="18">
      <c r="A4389" s="46"/>
      <c r="B4389" s="47"/>
      <c r="C4389" s="48"/>
      <c r="D4389" s="48"/>
      <c r="E4389" s="49"/>
      <c r="F4389" s="49"/>
      <c r="G4389" s="49"/>
      <c r="H4389" s="49"/>
      <c r="I4389" s="50"/>
      <c r="J4389" s="49"/>
      <c r="K4389" s="49"/>
      <c r="L4389" s="49"/>
      <c r="M4389" s="49"/>
      <c r="N4389" s="49"/>
      <c r="O4389" s="51"/>
      <c r="P4389" s="8"/>
      <c r="Q4389" s="49"/>
      <c r="R4389" s="49"/>
      <c r="S4389" s="52"/>
      <c r="T4389" s="53"/>
      <c r="U4389" s="53"/>
      <c r="V4389" s="50"/>
      <c r="W4389" s="8"/>
      <c r="X4389" s="8"/>
      <c r="Y4389" s="8"/>
      <c r="Z4389" s="8"/>
      <c r="AA4389" s="8"/>
      <c r="AB4389" s="8"/>
      <c r="AC4389" s="8"/>
      <c r="AD4389" s="8"/>
      <c r="AE4389" s="8"/>
      <c r="AF4389" s="8"/>
      <c r="AG4389" s="8"/>
      <c r="AH4389" s="8"/>
      <c r="AI4389" s="8"/>
      <c r="AJ4389" s="8"/>
      <c r="AK4389" s="8"/>
    </row>
    <row r="4390" spans="1:37" ht="18">
      <c r="A4390" s="46"/>
      <c r="B4390" s="47"/>
      <c r="C4390" s="48"/>
      <c r="D4390" s="48"/>
      <c r="E4390" s="49"/>
      <c r="F4390" s="49"/>
      <c r="G4390" s="49"/>
      <c r="H4390" s="49"/>
      <c r="I4390" s="50"/>
      <c r="J4390" s="49"/>
      <c r="K4390" s="49"/>
      <c r="L4390" s="49"/>
      <c r="M4390" s="49"/>
      <c r="N4390" s="49"/>
      <c r="O4390" s="51"/>
      <c r="P4390" s="8"/>
      <c r="Q4390" s="49"/>
      <c r="R4390" s="49"/>
      <c r="S4390" s="52"/>
      <c r="T4390" s="53"/>
      <c r="U4390" s="53"/>
      <c r="V4390" s="50"/>
      <c r="W4390" s="8"/>
      <c r="X4390" s="8"/>
      <c r="Y4390" s="8"/>
      <c r="Z4390" s="8"/>
      <c r="AA4390" s="8"/>
      <c r="AB4390" s="8"/>
      <c r="AC4390" s="8"/>
      <c r="AD4390" s="8"/>
      <c r="AE4390" s="8"/>
      <c r="AF4390" s="8"/>
      <c r="AG4390" s="8"/>
      <c r="AH4390" s="8"/>
      <c r="AI4390" s="8"/>
      <c r="AJ4390" s="8"/>
      <c r="AK4390" s="8"/>
    </row>
    <row r="4391" spans="1:37" ht="18">
      <c r="A4391" s="46"/>
      <c r="B4391" s="47"/>
      <c r="C4391" s="48"/>
      <c r="D4391" s="48"/>
      <c r="E4391" s="49"/>
      <c r="F4391" s="49"/>
      <c r="G4391" s="49"/>
      <c r="H4391" s="49"/>
      <c r="I4391" s="50"/>
      <c r="J4391" s="49"/>
      <c r="K4391" s="49"/>
      <c r="L4391" s="49"/>
      <c r="M4391" s="49"/>
      <c r="N4391" s="49"/>
      <c r="O4391" s="51"/>
      <c r="P4391" s="8"/>
      <c r="Q4391" s="49"/>
      <c r="R4391" s="49"/>
      <c r="S4391" s="52"/>
      <c r="T4391" s="53"/>
      <c r="U4391" s="53"/>
      <c r="V4391" s="50"/>
      <c r="W4391" s="8"/>
      <c r="X4391" s="8"/>
      <c r="Y4391" s="8"/>
      <c r="Z4391" s="8"/>
      <c r="AA4391" s="8"/>
      <c r="AB4391" s="8"/>
      <c r="AC4391" s="8"/>
      <c r="AD4391" s="8"/>
      <c r="AE4391" s="8"/>
      <c r="AF4391" s="8"/>
      <c r="AG4391" s="8"/>
      <c r="AH4391" s="8"/>
      <c r="AI4391" s="8"/>
      <c r="AJ4391" s="8"/>
      <c r="AK4391" s="8"/>
    </row>
    <row r="4392" spans="1:37" ht="18">
      <c r="A4392" s="46"/>
      <c r="B4392" s="47"/>
      <c r="C4392" s="48"/>
      <c r="D4392" s="48"/>
      <c r="E4392" s="49"/>
      <c r="F4392" s="49"/>
      <c r="G4392" s="49"/>
      <c r="H4392" s="49"/>
      <c r="I4392" s="50"/>
      <c r="J4392" s="49"/>
      <c r="K4392" s="49"/>
      <c r="L4392" s="49"/>
      <c r="M4392" s="49"/>
      <c r="N4392" s="49"/>
      <c r="O4392" s="51"/>
      <c r="P4392" s="8"/>
      <c r="Q4392" s="49"/>
      <c r="R4392" s="49"/>
      <c r="S4392" s="52"/>
      <c r="T4392" s="53"/>
      <c r="U4392" s="53"/>
      <c r="V4392" s="50"/>
      <c r="W4392" s="8"/>
      <c r="X4392" s="8"/>
      <c r="Y4392" s="8"/>
      <c r="Z4392" s="8"/>
      <c r="AA4392" s="8"/>
      <c r="AB4392" s="8"/>
      <c r="AC4392" s="8"/>
      <c r="AD4392" s="8"/>
      <c r="AE4392" s="8"/>
      <c r="AF4392" s="8"/>
      <c r="AG4392" s="8"/>
      <c r="AH4392" s="8"/>
      <c r="AI4392" s="8"/>
      <c r="AJ4392" s="8"/>
      <c r="AK4392" s="8"/>
    </row>
    <row r="4393" spans="1:37" ht="18">
      <c r="A4393" s="46"/>
      <c r="B4393" s="47"/>
      <c r="C4393" s="48"/>
      <c r="D4393" s="48"/>
      <c r="E4393" s="49"/>
      <c r="F4393" s="49"/>
      <c r="G4393" s="49"/>
      <c r="H4393" s="49"/>
      <c r="I4393" s="50"/>
      <c r="J4393" s="49"/>
      <c r="K4393" s="49"/>
      <c r="L4393" s="49"/>
      <c r="M4393" s="49"/>
      <c r="N4393" s="49"/>
      <c r="O4393" s="51"/>
      <c r="P4393" s="8"/>
      <c r="Q4393" s="49"/>
      <c r="R4393" s="49"/>
      <c r="S4393" s="52"/>
      <c r="T4393" s="53"/>
      <c r="U4393" s="53"/>
      <c r="V4393" s="50"/>
      <c r="W4393" s="8"/>
      <c r="X4393" s="8"/>
      <c r="Y4393" s="8"/>
      <c r="Z4393" s="8"/>
      <c r="AA4393" s="8"/>
      <c r="AB4393" s="8"/>
      <c r="AC4393" s="8"/>
      <c r="AD4393" s="8"/>
      <c r="AE4393" s="8"/>
      <c r="AF4393" s="8"/>
      <c r="AG4393" s="8"/>
      <c r="AH4393" s="8"/>
      <c r="AI4393" s="8"/>
      <c r="AJ4393" s="8"/>
      <c r="AK4393" s="8"/>
    </row>
    <row r="4394" spans="1:37" ht="18">
      <c r="A4394" s="46"/>
      <c r="B4394" s="47"/>
      <c r="C4394" s="48"/>
      <c r="D4394" s="48"/>
      <c r="E4394" s="49"/>
      <c r="F4394" s="49"/>
      <c r="G4394" s="49"/>
      <c r="H4394" s="49"/>
      <c r="I4394" s="50"/>
      <c r="J4394" s="49"/>
      <c r="K4394" s="49"/>
      <c r="L4394" s="49"/>
      <c r="M4394" s="49"/>
      <c r="N4394" s="49"/>
      <c r="O4394" s="51"/>
      <c r="P4394" s="8"/>
      <c r="Q4394" s="49"/>
      <c r="R4394" s="49"/>
      <c r="S4394" s="52"/>
      <c r="T4394" s="53"/>
      <c r="U4394" s="53"/>
      <c r="V4394" s="50"/>
      <c r="W4394" s="8"/>
      <c r="X4394" s="8"/>
      <c r="Y4394" s="8"/>
      <c r="Z4394" s="8"/>
      <c r="AA4394" s="8"/>
      <c r="AB4394" s="8"/>
      <c r="AC4394" s="8"/>
      <c r="AD4394" s="8"/>
      <c r="AE4394" s="8"/>
      <c r="AF4394" s="8"/>
      <c r="AG4394" s="8"/>
      <c r="AH4394" s="8"/>
      <c r="AI4394" s="8"/>
      <c r="AJ4394" s="8"/>
      <c r="AK4394" s="8"/>
    </row>
    <row r="4395" spans="1:37" ht="18">
      <c r="A4395" s="46"/>
      <c r="B4395" s="47"/>
      <c r="C4395" s="48"/>
      <c r="D4395" s="48"/>
      <c r="E4395" s="49"/>
      <c r="F4395" s="49"/>
      <c r="G4395" s="49"/>
      <c r="H4395" s="49"/>
      <c r="I4395" s="50"/>
      <c r="J4395" s="49"/>
      <c r="K4395" s="49"/>
      <c r="L4395" s="49"/>
      <c r="M4395" s="49"/>
      <c r="N4395" s="49"/>
      <c r="O4395" s="51"/>
      <c r="P4395" s="8"/>
      <c r="Q4395" s="49"/>
      <c r="R4395" s="49"/>
      <c r="S4395" s="52"/>
      <c r="T4395" s="53"/>
      <c r="U4395" s="53"/>
      <c r="V4395" s="50"/>
      <c r="W4395" s="8"/>
      <c r="X4395" s="8"/>
      <c r="Y4395" s="8"/>
      <c r="Z4395" s="8"/>
      <c r="AA4395" s="8"/>
      <c r="AB4395" s="8"/>
      <c r="AC4395" s="8"/>
      <c r="AD4395" s="8"/>
      <c r="AE4395" s="8"/>
      <c r="AF4395" s="8"/>
      <c r="AG4395" s="8"/>
      <c r="AH4395" s="8"/>
      <c r="AI4395" s="8"/>
      <c r="AJ4395" s="8"/>
      <c r="AK4395" s="8"/>
    </row>
    <row r="4396" spans="1:37" ht="18">
      <c r="A4396" s="46"/>
      <c r="B4396" s="47"/>
      <c r="C4396" s="48"/>
      <c r="D4396" s="48"/>
      <c r="E4396" s="49"/>
      <c r="F4396" s="49"/>
      <c r="G4396" s="49"/>
      <c r="H4396" s="49"/>
      <c r="I4396" s="50"/>
      <c r="J4396" s="49"/>
      <c r="K4396" s="49"/>
      <c r="L4396" s="49"/>
      <c r="M4396" s="49"/>
      <c r="N4396" s="49"/>
      <c r="O4396" s="51"/>
      <c r="P4396" s="8"/>
      <c r="Q4396" s="49"/>
      <c r="R4396" s="49"/>
      <c r="S4396" s="52"/>
      <c r="T4396" s="53"/>
      <c r="U4396" s="53"/>
      <c r="V4396" s="50"/>
      <c r="W4396" s="8"/>
      <c r="X4396" s="8"/>
      <c r="Y4396" s="8"/>
      <c r="Z4396" s="8"/>
      <c r="AA4396" s="8"/>
      <c r="AB4396" s="8"/>
      <c r="AC4396" s="8"/>
      <c r="AD4396" s="8"/>
      <c r="AE4396" s="8"/>
      <c r="AF4396" s="8"/>
      <c r="AG4396" s="8"/>
      <c r="AH4396" s="8"/>
      <c r="AI4396" s="8"/>
      <c r="AJ4396" s="8"/>
      <c r="AK4396" s="8"/>
    </row>
    <row r="4397" spans="1:37" ht="18">
      <c r="A4397" s="46"/>
      <c r="B4397" s="47"/>
      <c r="C4397" s="48"/>
      <c r="D4397" s="48"/>
      <c r="E4397" s="49"/>
      <c r="F4397" s="49"/>
      <c r="G4397" s="49"/>
      <c r="H4397" s="49"/>
      <c r="I4397" s="50"/>
      <c r="J4397" s="49"/>
      <c r="K4397" s="49"/>
      <c r="L4397" s="49"/>
      <c r="M4397" s="49"/>
      <c r="N4397" s="49"/>
      <c r="O4397" s="51"/>
      <c r="P4397" s="8"/>
      <c r="Q4397" s="49"/>
      <c r="R4397" s="49"/>
      <c r="S4397" s="52"/>
      <c r="T4397" s="53"/>
      <c r="U4397" s="53"/>
      <c r="V4397" s="50"/>
      <c r="W4397" s="8"/>
      <c r="X4397" s="8"/>
      <c r="Y4397" s="8"/>
      <c r="Z4397" s="8"/>
      <c r="AA4397" s="8"/>
      <c r="AB4397" s="8"/>
      <c r="AC4397" s="8"/>
      <c r="AD4397" s="8"/>
      <c r="AE4397" s="8"/>
      <c r="AF4397" s="8"/>
      <c r="AG4397" s="8"/>
      <c r="AH4397" s="8"/>
      <c r="AI4397" s="8"/>
      <c r="AJ4397" s="8"/>
      <c r="AK4397" s="8"/>
    </row>
    <row r="4398" spans="1:37" ht="18">
      <c r="A4398" s="46"/>
      <c r="B4398" s="47"/>
      <c r="C4398" s="48"/>
      <c r="D4398" s="48"/>
      <c r="E4398" s="49"/>
      <c r="F4398" s="49"/>
      <c r="G4398" s="49"/>
      <c r="H4398" s="49"/>
      <c r="I4398" s="50"/>
      <c r="J4398" s="49"/>
      <c r="K4398" s="49"/>
      <c r="L4398" s="49"/>
      <c r="M4398" s="49"/>
      <c r="N4398" s="49"/>
      <c r="O4398" s="51"/>
      <c r="P4398" s="8"/>
      <c r="Q4398" s="49"/>
      <c r="R4398" s="49"/>
      <c r="S4398" s="52"/>
      <c r="T4398" s="53"/>
      <c r="U4398" s="53"/>
      <c r="V4398" s="50"/>
      <c r="W4398" s="8"/>
      <c r="X4398" s="8"/>
      <c r="Y4398" s="8"/>
      <c r="Z4398" s="8"/>
      <c r="AA4398" s="8"/>
      <c r="AB4398" s="8"/>
      <c r="AC4398" s="8"/>
      <c r="AD4398" s="8"/>
      <c r="AE4398" s="8"/>
      <c r="AF4398" s="8"/>
      <c r="AG4398" s="8"/>
      <c r="AH4398" s="8"/>
      <c r="AI4398" s="8"/>
      <c r="AJ4398" s="8"/>
      <c r="AK4398" s="8"/>
    </row>
    <row r="4399" spans="1:37" ht="18">
      <c r="A4399" s="46"/>
      <c r="B4399" s="47"/>
      <c r="C4399" s="48"/>
      <c r="D4399" s="48"/>
      <c r="E4399" s="49"/>
      <c r="F4399" s="49"/>
      <c r="G4399" s="49"/>
      <c r="H4399" s="49"/>
      <c r="I4399" s="50"/>
      <c r="J4399" s="49"/>
      <c r="K4399" s="49"/>
      <c r="L4399" s="49"/>
      <c r="M4399" s="49"/>
      <c r="N4399" s="49"/>
      <c r="O4399" s="51"/>
      <c r="P4399" s="8"/>
      <c r="Q4399" s="49"/>
      <c r="R4399" s="49"/>
      <c r="S4399" s="52"/>
      <c r="T4399" s="53"/>
      <c r="U4399" s="53"/>
      <c r="V4399" s="50"/>
      <c r="W4399" s="8"/>
      <c r="X4399" s="8"/>
      <c r="Y4399" s="8"/>
      <c r="Z4399" s="8"/>
      <c r="AA4399" s="8"/>
      <c r="AB4399" s="8"/>
      <c r="AC4399" s="8"/>
      <c r="AD4399" s="8"/>
      <c r="AE4399" s="8"/>
      <c r="AF4399" s="8"/>
      <c r="AG4399" s="8"/>
      <c r="AH4399" s="8"/>
      <c r="AI4399" s="8"/>
      <c r="AJ4399" s="8"/>
      <c r="AK4399" s="8"/>
    </row>
    <row r="4400" spans="1:37" ht="18">
      <c r="A4400" s="46"/>
      <c r="B4400" s="47"/>
      <c r="C4400" s="48"/>
      <c r="D4400" s="48"/>
      <c r="E4400" s="49"/>
      <c r="F4400" s="49"/>
      <c r="G4400" s="49"/>
      <c r="H4400" s="49"/>
      <c r="I4400" s="50"/>
      <c r="J4400" s="49"/>
      <c r="K4400" s="49"/>
      <c r="L4400" s="49"/>
      <c r="M4400" s="49"/>
      <c r="N4400" s="49"/>
      <c r="O4400" s="51"/>
      <c r="P4400" s="8"/>
      <c r="Q4400" s="49"/>
      <c r="R4400" s="49"/>
      <c r="S4400" s="52"/>
      <c r="T4400" s="53"/>
      <c r="U4400" s="53"/>
      <c r="V4400" s="50"/>
      <c r="W4400" s="8"/>
      <c r="X4400" s="8"/>
      <c r="Y4400" s="8"/>
      <c r="Z4400" s="8"/>
      <c r="AA4400" s="8"/>
      <c r="AB4400" s="8"/>
      <c r="AC4400" s="8"/>
      <c r="AD4400" s="8"/>
      <c r="AE4400" s="8"/>
      <c r="AF4400" s="8"/>
      <c r="AG4400" s="8"/>
      <c r="AH4400" s="8"/>
      <c r="AI4400" s="8"/>
      <c r="AJ4400" s="8"/>
      <c r="AK4400" s="8"/>
    </row>
    <row r="4401" spans="1:37" ht="18">
      <c r="A4401" s="46"/>
      <c r="B4401" s="47"/>
      <c r="C4401" s="48"/>
      <c r="D4401" s="48"/>
      <c r="E4401" s="49"/>
      <c r="F4401" s="49"/>
      <c r="G4401" s="49"/>
      <c r="H4401" s="49"/>
      <c r="I4401" s="50"/>
      <c r="J4401" s="49"/>
      <c r="K4401" s="49"/>
      <c r="L4401" s="49"/>
      <c r="M4401" s="49"/>
      <c r="N4401" s="49"/>
      <c r="O4401" s="51"/>
      <c r="P4401" s="8"/>
      <c r="Q4401" s="49"/>
      <c r="R4401" s="49"/>
      <c r="S4401" s="52"/>
      <c r="T4401" s="53"/>
      <c r="U4401" s="53"/>
      <c r="V4401" s="50"/>
      <c r="W4401" s="8"/>
      <c r="X4401" s="8"/>
      <c r="Y4401" s="8"/>
      <c r="Z4401" s="8"/>
      <c r="AA4401" s="8"/>
      <c r="AB4401" s="8"/>
      <c r="AC4401" s="8"/>
      <c r="AD4401" s="8"/>
      <c r="AE4401" s="8"/>
      <c r="AF4401" s="8"/>
      <c r="AG4401" s="8"/>
      <c r="AH4401" s="8"/>
      <c r="AI4401" s="8"/>
      <c r="AJ4401" s="8"/>
      <c r="AK4401" s="8"/>
    </row>
    <row r="4402" spans="1:37" ht="18">
      <c r="A4402" s="46"/>
      <c r="B4402" s="47"/>
      <c r="C4402" s="48"/>
      <c r="D4402" s="48"/>
      <c r="E4402" s="49"/>
      <c r="F4402" s="49"/>
      <c r="G4402" s="49"/>
      <c r="H4402" s="49"/>
      <c r="I4402" s="50"/>
      <c r="J4402" s="49"/>
      <c r="K4402" s="49"/>
      <c r="L4402" s="49"/>
      <c r="M4402" s="49"/>
      <c r="N4402" s="49"/>
      <c r="O4402" s="51"/>
      <c r="P4402" s="8"/>
      <c r="Q4402" s="49"/>
      <c r="R4402" s="49"/>
      <c r="S4402" s="52"/>
      <c r="T4402" s="53"/>
      <c r="U4402" s="53"/>
      <c r="V4402" s="50"/>
      <c r="W4402" s="8"/>
      <c r="X4402" s="8"/>
      <c r="Y4402" s="8"/>
      <c r="Z4402" s="8"/>
      <c r="AA4402" s="8"/>
      <c r="AB4402" s="8"/>
      <c r="AC4402" s="8"/>
      <c r="AD4402" s="8"/>
      <c r="AE4402" s="8"/>
      <c r="AF4402" s="8"/>
      <c r="AG4402" s="8"/>
      <c r="AH4402" s="8"/>
      <c r="AI4402" s="8"/>
      <c r="AJ4402" s="8"/>
      <c r="AK4402" s="8"/>
    </row>
    <row r="4403" spans="1:37" ht="18">
      <c r="A4403" s="46"/>
      <c r="B4403" s="47"/>
      <c r="C4403" s="48"/>
      <c r="D4403" s="48"/>
      <c r="E4403" s="49"/>
      <c r="F4403" s="49"/>
      <c r="G4403" s="49"/>
      <c r="H4403" s="49"/>
      <c r="I4403" s="50"/>
      <c r="J4403" s="49"/>
      <c r="K4403" s="49"/>
      <c r="L4403" s="49"/>
      <c r="M4403" s="49"/>
      <c r="N4403" s="49"/>
      <c r="O4403" s="51"/>
      <c r="P4403" s="8"/>
      <c r="Q4403" s="49"/>
      <c r="R4403" s="49"/>
      <c r="S4403" s="52"/>
      <c r="T4403" s="53"/>
      <c r="U4403" s="53"/>
      <c r="V4403" s="50"/>
      <c r="W4403" s="8"/>
      <c r="X4403" s="8"/>
      <c r="Y4403" s="8"/>
      <c r="Z4403" s="8"/>
      <c r="AA4403" s="8"/>
      <c r="AB4403" s="8"/>
      <c r="AC4403" s="8"/>
      <c r="AD4403" s="8"/>
      <c r="AE4403" s="8"/>
      <c r="AF4403" s="8"/>
      <c r="AG4403" s="8"/>
      <c r="AH4403" s="8"/>
      <c r="AI4403" s="8"/>
      <c r="AJ4403" s="8"/>
      <c r="AK4403" s="8"/>
    </row>
    <row r="4404" spans="1:37" ht="18">
      <c r="A4404" s="46"/>
      <c r="B4404" s="47"/>
      <c r="C4404" s="48"/>
      <c r="D4404" s="48"/>
      <c r="E4404" s="49"/>
      <c r="F4404" s="49"/>
      <c r="G4404" s="49"/>
      <c r="H4404" s="49"/>
      <c r="I4404" s="50"/>
      <c r="J4404" s="49"/>
      <c r="K4404" s="49"/>
      <c r="L4404" s="49"/>
      <c r="M4404" s="49"/>
      <c r="N4404" s="49"/>
      <c r="O4404" s="51"/>
      <c r="P4404" s="8"/>
      <c r="Q4404" s="49"/>
      <c r="R4404" s="49"/>
      <c r="S4404" s="52"/>
      <c r="T4404" s="53"/>
      <c r="U4404" s="53"/>
      <c r="V4404" s="50"/>
      <c r="W4404" s="8"/>
      <c r="X4404" s="8"/>
      <c r="Y4404" s="8"/>
      <c r="Z4404" s="8"/>
      <c r="AA4404" s="8"/>
      <c r="AB4404" s="8"/>
      <c r="AC4404" s="8"/>
      <c r="AD4404" s="8"/>
      <c r="AE4404" s="8"/>
      <c r="AF4404" s="8"/>
      <c r="AG4404" s="8"/>
      <c r="AH4404" s="8"/>
      <c r="AI4404" s="8"/>
      <c r="AJ4404" s="8"/>
      <c r="AK4404" s="8"/>
    </row>
    <row r="4405" spans="1:37" ht="18">
      <c r="A4405" s="46"/>
      <c r="B4405" s="47"/>
      <c r="C4405" s="48"/>
      <c r="D4405" s="48"/>
      <c r="E4405" s="49"/>
      <c r="F4405" s="49"/>
      <c r="G4405" s="49"/>
      <c r="H4405" s="49"/>
      <c r="I4405" s="50"/>
      <c r="J4405" s="49"/>
      <c r="K4405" s="49"/>
      <c r="L4405" s="49"/>
      <c r="M4405" s="49"/>
      <c r="N4405" s="49"/>
      <c r="O4405" s="51"/>
      <c r="P4405" s="8"/>
      <c r="Q4405" s="49"/>
      <c r="R4405" s="49"/>
      <c r="S4405" s="52"/>
      <c r="T4405" s="53"/>
      <c r="U4405" s="53"/>
      <c r="V4405" s="50"/>
      <c r="W4405" s="8"/>
      <c r="X4405" s="8"/>
      <c r="Y4405" s="8"/>
      <c r="Z4405" s="8"/>
      <c r="AA4405" s="8"/>
      <c r="AB4405" s="8"/>
      <c r="AC4405" s="8"/>
      <c r="AD4405" s="8"/>
      <c r="AE4405" s="8"/>
      <c r="AF4405" s="8"/>
      <c r="AG4405" s="8"/>
      <c r="AH4405" s="8"/>
      <c r="AI4405" s="8"/>
      <c r="AJ4405" s="8"/>
      <c r="AK4405" s="8"/>
    </row>
    <row r="4406" spans="1:37" ht="18">
      <c r="A4406" s="46"/>
      <c r="B4406" s="47"/>
      <c r="C4406" s="48"/>
      <c r="D4406" s="48"/>
      <c r="E4406" s="49"/>
      <c r="F4406" s="49"/>
      <c r="G4406" s="49"/>
      <c r="H4406" s="49"/>
      <c r="I4406" s="50"/>
      <c r="J4406" s="49"/>
      <c r="K4406" s="49"/>
      <c r="L4406" s="49"/>
      <c r="M4406" s="49"/>
      <c r="N4406" s="49"/>
      <c r="O4406" s="51"/>
      <c r="P4406" s="8"/>
      <c r="Q4406" s="49"/>
      <c r="R4406" s="49"/>
      <c r="S4406" s="52"/>
      <c r="T4406" s="53"/>
      <c r="U4406" s="53"/>
      <c r="V4406" s="50"/>
      <c r="W4406" s="8"/>
      <c r="X4406" s="8"/>
      <c r="Y4406" s="8"/>
      <c r="Z4406" s="8"/>
      <c r="AA4406" s="8"/>
      <c r="AB4406" s="8"/>
      <c r="AC4406" s="8"/>
      <c r="AD4406" s="8"/>
      <c r="AE4406" s="8"/>
      <c r="AF4406" s="8"/>
      <c r="AG4406" s="8"/>
      <c r="AH4406" s="8"/>
      <c r="AI4406" s="8"/>
      <c r="AJ4406" s="8"/>
      <c r="AK4406" s="8"/>
    </row>
    <row r="4407" spans="1:37" ht="18">
      <c r="A4407" s="46"/>
      <c r="B4407" s="47"/>
      <c r="C4407" s="48"/>
      <c r="D4407" s="48"/>
      <c r="E4407" s="49"/>
      <c r="F4407" s="49"/>
      <c r="G4407" s="49"/>
      <c r="H4407" s="49"/>
      <c r="I4407" s="50"/>
      <c r="J4407" s="49"/>
      <c r="K4407" s="49"/>
      <c r="L4407" s="49"/>
      <c r="M4407" s="49"/>
      <c r="N4407" s="49"/>
      <c r="O4407" s="51"/>
      <c r="P4407" s="8"/>
      <c r="Q4407" s="49"/>
      <c r="R4407" s="49"/>
      <c r="S4407" s="52"/>
      <c r="T4407" s="53"/>
      <c r="U4407" s="53"/>
      <c r="V4407" s="50"/>
      <c r="W4407" s="8"/>
      <c r="X4407" s="8"/>
      <c r="Y4407" s="8"/>
      <c r="Z4407" s="8"/>
      <c r="AA4407" s="8"/>
      <c r="AB4407" s="8"/>
      <c r="AC4407" s="8"/>
      <c r="AD4407" s="8"/>
      <c r="AE4407" s="8"/>
      <c r="AF4407" s="8"/>
      <c r="AG4407" s="8"/>
      <c r="AH4407" s="8"/>
      <c r="AI4407" s="8"/>
      <c r="AJ4407" s="8"/>
      <c r="AK4407" s="8"/>
    </row>
    <row r="4408" spans="1:37" ht="18">
      <c r="A4408" s="46"/>
      <c r="B4408" s="47"/>
      <c r="C4408" s="48"/>
      <c r="D4408" s="48"/>
      <c r="E4408" s="49"/>
      <c r="F4408" s="49"/>
      <c r="G4408" s="49"/>
      <c r="H4408" s="49"/>
      <c r="I4408" s="50"/>
      <c r="J4408" s="49"/>
      <c r="K4408" s="49"/>
      <c r="L4408" s="49"/>
      <c r="M4408" s="49"/>
      <c r="N4408" s="49"/>
      <c r="O4408" s="51"/>
      <c r="P4408" s="8"/>
      <c r="Q4408" s="49"/>
      <c r="R4408" s="49"/>
      <c r="S4408" s="52"/>
      <c r="T4408" s="53"/>
      <c r="U4408" s="53"/>
      <c r="V4408" s="50"/>
      <c r="W4408" s="8"/>
      <c r="X4408" s="8"/>
      <c r="Y4408" s="8"/>
      <c r="Z4408" s="8"/>
      <c r="AA4408" s="8"/>
      <c r="AB4408" s="8"/>
      <c r="AC4408" s="8"/>
      <c r="AD4408" s="8"/>
      <c r="AE4408" s="8"/>
      <c r="AF4408" s="8"/>
      <c r="AG4408" s="8"/>
      <c r="AH4408" s="8"/>
      <c r="AI4408" s="8"/>
      <c r="AJ4408" s="8"/>
      <c r="AK4408" s="8"/>
    </row>
    <row r="4409" spans="1:37" ht="18">
      <c r="A4409" s="46"/>
      <c r="B4409" s="47"/>
      <c r="C4409" s="48"/>
      <c r="D4409" s="48"/>
      <c r="E4409" s="49"/>
      <c r="F4409" s="49"/>
      <c r="G4409" s="49"/>
      <c r="H4409" s="49"/>
      <c r="I4409" s="50"/>
      <c r="J4409" s="49"/>
      <c r="K4409" s="49"/>
      <c r="L4409" s="49"/>
      <c r="M4409" s="49"/>
      <c r="N4409" s="49"/>
      <c r="O4409" s="51"/>
      <c r="P4409" s="8"/>
      <c r="Q4409" s="49"/>
      <c r="R4409" s="49"/>
      <c r="S4409" s="52"/>
      <c r="T4409" s="53"/>
      <c r="U4409" s="53"/>
      <c r="V4409" s="50"/>
      <c r="W4409" s="8"/>
      <c r="X4409" s="8"/>
      <c r="Y4409" s="8"/>
      <c r="Z4409" s="8"/>
      <c r="AA4409" s="8"/>
      <c r="AB4409" s="8"/>
      <c r="AC4409" s="8"/>
      <c r="AD4409" s="8"/>
      <c r="AE4409" s="8"/>
      <c r="AF4409" s="8"/>
      <c r="AG4409" s="8"/>
      <c r="AH4409" s="8"/>
      <c r="AI4409" s="8"/>
      <c r="AJ4409" s="8"/>
      <c r="AK4409" s="8"/>
    </row>
    <row r="4410" spans="1:37" ht="18">
      <c r="A4410" s="46"/>
      <c r="B4410" s="47"/>
      <c r="C4410" s="48"/>
      <c r="D4410" s="48"/>
      <c r="E4410" s="49"/>
      <c r="F4410" s="49"/>
      <c r="G4410" s="49"/>
      <c r="H4410" s="49"/>
      <c r="I4410" s="50"/>
      <c r="J4410" s="49"/>
      <c r="K4410" s="49"/>
      <c r="L4410" s="49"/>
      <c r="M4410" s="49"/>
      <c r="N4410" s="49"/>
      <c r="O4410" s="51"/>
      <c r="P4410" s="8"/>
      <c r="Q4410" s="49"/>
      <c r="R4410" s="49"/>
      <c r="S4410" s="52"/>
      <c r="T4410" s="53"/>
      <c r="U4410" s="53"/>
      <c r="V4410" s="50"/>
      <c r="W4410" s="8"/>
      <c r="X4410" s="8"/>
      <c r="Y4410" s="8"/>
      <c r="Z4410" s="8"/>
      <c r="AA4410" s="8"/>
      <c r="AB4410" s="8"/>
      <c r="AC4410" s="8"/>
      <c r="AD4410" s="8"/>
      <c r="AE4410" s="8"/>
      <c r="AF4410" s="8"/>
      <c r="AG4410" s="8"/>
      <c r="AH4410" s="8"/>
      <c r="AI4410" s="8"/>
      <c r="AJ4410" s="8"/>
      <c r="AK4410" s="8"/>
    </row>
    <row r="4411" spans="1:37" ht="18">
      <c r="A4411" s="46"/>
      <c r="B4411" s="47"/>
      <c r="C4411" s="48"/>
      <c r="D4411" s="48"/>
      <c r="E4411" s="49"/>
      <c r="F4411" s="49"/>
      <c r="G4411" s="49"/>
      <c r="H4411" s="49"/>
      <c r="I4411" s="50"/>
      <c r="J4411" s="49"/>
      <c r="K4411" s="49"/>
      <c r="L4411" s="49"/>
      <c r="M4411" s="49"/>
      <c r="N4411" s="49"/>
      <c r="O4411" s="51"/>
      <c r="P4411" s="8"/>
      <c r="Q4411" s="49"/>
      <c r="R4411" s="49"/>
      <c r="S4411" s="52"/>
      <c r="T4411" s="53"/>
      <c r="U4411" s="53"/>
      <c r="V4411" s="50"/>
      <c r="W4411" s="8"/>
      <c r="X4411" s="8"/>
      <c r="Y4411" s="8"/>
      <c r="Z4411" s="8"/>
      <c r="AA4411" s="8"/>
      <c r="AB4411" s="8"/>
      <c r="AC4411" s="8"/>
      <c r="AD4411" s="8"/>
      <c r="AE4411" s="8"/>
      <c r="AF4411" s="8"/>
      <c r="AG4411" s="8"/>
      <c r="AH4411" s="8"/>
      <c r="AI4411" s="8"/>
      <c r="AJ4411" s="8"/>
      <c r="AK4411" s="8"/>
    </row>
    <row r="4412" spans="1:37" ht="18">
      <c r="A4412" s="46"/>
      <c r="B4412" s="47"/>
      <c r="C4412" s="48"/>
      <c r="D4412" s="48"/>
      <c r="E4412" s="49"/>
      <c r="F4412" s="49"/>
      <c r="G4412" s="49"/>
      <c r="H4412" s="49"/>
      <c r="I4412" s="50"/>
      <c r="J4412" s="49"/>
      <c r="K4412" s="49"/>
      <c r="L4412" s="49"/>
      <c r="M4412" s="49"/>
      <c r="N4412" s="49"/>
      <c r="O4412" s="51"/>
      <c r="P4412" s="8"/>
      <c r="Q4412" s="49"/>
      <c r="R4412" s="49"/>
      <c r="S4412" s="52"/>
      <c r="T4412" s="53"/>
      <c r="U4412" s="53"/>
      <c r="V4412" s="50"/>
      <c r="W4412" s="8"/>
      <c r="X4412" s="8"/>
      <c r="Y4412" s="8"/>
      <c r="Z4412" s="8"/>
      <c r="AA4412" s="8"/>
      <c r="AB4412" s="8"/>
      <c r="AC4412" s="8"/>
      <c r="AD4412" s="8"/>
      <c r="AE4412" s="8"/>
      <c r="AF4412" s="8"/>
      <c r="AG4412" s="8"/>
      <c r="AH4412" s="8"/>
      <c r="AI4412" s="8"/>
      <c r="AJ4412" s="8"/>
      <c r="AK4412" s="8"/>
    </row>
    <row r="4413" spans="1:37" ht="18">
      <c r="A4413" s="46"/>
      <c r="B4413" s="47"/>
      <c r="C4413" s="48"/>
      <c r="D4413" s="48"/>
      <c r="E4413" s="49"/>
      <c r="F4413" s="49"/>
      <c r="G4413" s="49"/>
      <c r="H4413" s="49"/>
      <c r="I4413" s="50"/>
      <c r="J4413" s="49"/>
      <c r="K4413" s="49"/>
      <c r="L4413" s="49"/>
      <c r="M4413" s="49"/>
      <c r="N4413" s="49"/>
      <c r="O4413" s="51"/>
      <c r="P4413" s="8"/>
      <c r="Q4413" s="49"/>
      <c r="R4413" s="49"/>
      <c r="S4413" s="52"/>
      <c r="T4413" s="53"/>
      <c r="U4413" s="53"/>
      <c r="V4413" s="50"/>
      <c r="W4413" s="8"/>
      <c r="X4413" s="8"/>
      <c r="Y4413" s="8"/>
      <c r="Z4413" s="8"/>
      <c r="AA4413" s="8"/>
      <c r="AB4413" s="8"/>
      <c r="AC4413" s="8"/>
      <c r="AD4413" s="8"/>
      <c r="AE4413" s="8"/>
      <c r="AF4413" s="8"/>
      <c r="AG4413" s="8"/>
      <c r="AH4413" s="8"/>
      <c r="AI4413" s="8"/>
      <c r="AJ4413" s="8"/>
      <c r="AK4413" s="8"/>
    </row>
    <row r="4414" spans="1:37" ht="18">
      <c r="A4414" s="46"/>
      <c r="B4414" s="47"/>
      <c r="C4414" s="48"/>
      <c r="D4414" s="48"/>
      <c r="E4414" s="49"/>
      <c r="F4414" s="49"/>
      <c r="G4414" s="49"/>
      <c r="H4414" s="49"/>
      <c r="I4414" s="50"/>
      <c r="J4414" s="49"/>
      <c r="K4414" s="49"/>
      <c r="L4414" s="49"/>
      <c r="M4414" s="49"/>
      <c r="N4414" s="49"/>
      <c r="O4414" s="51"/>
      <c r="P4414" s="8"/>
      <c r="Q4414" s="49"/>
      <c r="R4414" s="49"/>
      <c r="S4414" s="52"/>
      <c r="T4414" s="53"/>
      <c r="U4414" s="53"/>
      <c r="V4414" s="50"/>
      <c r="W4414" s="8"/>
      <c r="X4414" s="8"/>
      <c r="Y4414" s="8"/>
      <c r="Z4414" s="8"/>
      <c r="AA4414" s="8"/>
      <c r="AB4414" s="8"/>
      <c r="AC4414" s="8"/>
      <c r="AD4414" s="8"/>
      <c r="AE4414" s="8"/>
      <c r="AF4414" s="8"/>
      <c r="AG4414" s="8"/>
      <c r="AH4414" s="8"/>
      <c r="AI4414" s="8"/>
      <c r="AJ4414" s="8"/>
      <c r="AK4414" s="8"/>
    </row>
    <row r="4415" spans="1:37" ht="18">
      <c r="A4415" s="46"/>
      <c r="B4415" s="47"/>
      <c r="C4415" s="48"/>
      <c r="D4415" s="48"/>
      <c r="E4415" s="49"/>
      <c r="F4415" s="49"/>
      <c r="G4415" s="49"/>
      <c r="H4415" s="49"/>
      <c r="I4415" s="50"/>
      <c r="J4415" s="49"/>
      <c r="K4415" s="49"/>
      <c r="L4415" s="49"/>
      <c r="M4415" s="49"/>
      <c r="N4415" s="49"/>
      <c r="O4415" s="51"/>
      <c r="P4415" s="8"/>
      <c r="Q4415" s="49"/>
      <c r="R4415" s="49"/>
      <c r="S4415" s="52"/>
      <c r="T4415" s="53"/>
      <c r="U4415" s="53"/>
      <c r="V4415" s="50"/>
      <c r="W4415" s="8"/>
      <c r="X4415" s="8"/>
      <c r="Y4415" s="8"/>
      <c r="Z4415" s="8"/>
      <c r="AA4415" s="8"/>
      <c r="AB4415" s="8"/>
      <c r="AC4415" s="8"/>
      <c r="AD4415" s="8"/>
      <c r="AE4415" s="8"/>
      <c r="AF4415" s="8"/>
      <c r="AG4415" s="8"/>
      <c r="AH4415" s="8"/>
      <c r="AI4415" s="8"/>
      <c r="AJ4415" s="8"/>
      <c r="AK4415" s="8"/>
    </row>
    <row r="4416" spans="1:37" ht="18">
      <c r="A4416" s="46"/>
      <c r="B4416" s="47"/>
      <c r="C4416" s="48"/>
      <c r="D4416" s="48"/>
      <c r="E4416" s="49"/>
      <c r="F4416" s="49"/>
      <c r="G4416" s="49"/>
      <c r="H4416" s="49"/>
      <c r="I4416" s="50"/>
      <c r="J4416" s="49"/>
      <c r="K4416" s="49"/>
      <c r="L4416" s="49"/>
      <c r="M4416" s="49"/>
      <c r="N4416" s="49"/>
      <c r="O4416" s="51"/>
      <c r="P4416" s="8"/>
      <c r="Q4416" s="49"/>
      <c r="R4416" s="49"/>
      <c r="S4416" s="52"/>
      <c r="T4416" s="53"/>
      <c r="U4416" s="53"/>
      <c r="V4416" s="50"/>
      <c r="W4416" s="8"/>
      <c r="X4416" s="8"/>
      <c r="Y4416" s="8"/>
      <c r="Z4416" s="8"/>
      <c r="AA4416" s="8"/>
      <c r="AB4416" s="8"/>
      <c r="AC4416" s="8"/>
      <c r="AD4416" s="8"/>
      <c r="AE4416" s="8"/>
      <c r="AF4416" s="8"/>
      <c r="AG4416" s="8"/>
      <c r="AH4416" s="8"/>
      <c r="AI4416" s="8"/>
      <c r="AJ4416" s="8"/>
      <c r="AK4416" s="8"/>
    </row>
    <row r="4417" spans="1:37" ht="18">
      <c r="A4417" s="46"/>
      <c r="B4417" s="47"/>
      <c r="C4417" s="48"/>
      <c r="D4417" s="48"/>
      <c r="E4417" s="49"/>
      <c r="F4417" s="49"/>
      <c r="G4417" s="49"/>
      <c r="H4417" s="49"/>
      <c r="I4417" s="50"/>
      <c r="J4417" s="49"/>
      <c r="K4417" s="49"/>
      <c r="L4417" s="49"/>
      <c r="M4417" s="49"/>
      <c r="N4417" s="49"/>
      <c r="O4417" s="51"/>
      <c r="P4417" s="8"/>
      <c r="Q4417" s="49"/>
      <c r="R4417" s="49"/>
      <c r="S4417" s="52"/>
      <c r="T4417" s="53"/>
      <c r="U4417" s="53"/>
      <c r="V4417" s="50"/>
      <c r="W4417" s="8"/>
      <c r="X4417" s="8"/>
      <c r="Y4417" s="8"/>
      <c r="Z4417" s="8"/>
      <c r="AA4417" s="8"/>
      <c r="AB4417" s="8"/>
      <c r="AC4417" s="8"/>
      <c r="AD4417" s="8"/>
      <c r="AE4417" s="8"/>
      <c r="AF4417" s="8"/>
      <c r="AG4417" s="8"/>
      <c r="AH4417" s="8"/>
      <c r="AI4417" s="8"/>
      <c r="AJ4417" s="8"/>
      <c r="AK4417" s="8"/>
    </row>
    <row r="4418" spans="1:37" ht="18">
      <c r="A4418" s="46"/>
      <c r="B4418" s="47"/>
      <c r="C4418" s="48"/>
      <c r="D4418" s="48"/>
      <c r="E4418" s="49"/>
      <c r="F4418" s="49"/>
      <c r="G4418" s="49"/>
      <c r="H4418" s="49"/>
      <c r="I4418" s="50"/>
      <c r="J4418" s="49"/>
      <c r="K4418" s="49"/>
      <c r="L4418" s="49"/>
      <c r="M4418" s="49"/>
      <c r="N4418" s="49"/>
      <c r="O4418" s="51"/>
      <c r="P4418" s="8"/>
      <c r="Q4418" s="49"/>
      <c r="R4418" s="49"/>
      <c r="S4418" s="52"/>
      <c r="T4418" s="53"/>
      <c r="U4418" s="53"/>
      <c r="V4418" s="50"/>
      <c r="W4418" s="8"/>
      <c r="X4418" s="8"/>
      <c r="Y4418" s="8"/>
      <c r="Z4418" s="8"/>
      <c r="AA4418" s="8"/>
      <c r="AB4418" s="8"/>
      <c r="AC4418" s="8"/>
      <c r="AD4418" s="8"/>
      <c r="AE4418" s="8"/>
      <c r="AF4418" s="8"/>
      <c r="AG4418" s="8"/>
      <c r="AH4418" s="8"/>
      <c r="AI4418" s="8"/>
      <c r="AJ4418" s="8"/>
      <c r="AK4418" s="8"/>
    </row>
    <row r="4419" spans="1:37" ht="18">
      <c r="A4419" s="46"/>
      <c r="B4419" s="47"/>
      <c r="C4419" s="48"/>
      <c r="D4419" s="48"/>
      <c r="E4419" s="49"/>
      <c r="F4419" s="49"/>
      <c r="G4419" s="49"/>
      <c r="H4419" s="49"/>
      <c r="I4419" s="50"/>
      <c r="J4419" s="49"/>
      <c r="K4419" s="49"/>
      <c r="L4419" s="49"/>
      <c r="M4419" s="49"/>
      <c r="N4419" s="49"/>
      <c r="O4419" s="51"/>
      <c r="P4419" s="8"/>
      <c r="Q4419" s="49"/>
      <c r="R4419" s="49"/>
      <c r="S4419" s="52"/>
      <c r="T4419" s="53"/>
      <c r="U4419" s="53"/>
      <c r="V4419" s="50"/>
      <c r="W4419" s="8"/>
      <c r="X4419" s="8"/>
      <c r="Y4419" s="8"/>
      <c r="Z4419" s="8"/>
      <c r="AA4419" s="8"/>
      <c r="AB4419" s="8"/>
      <c r="AC4419" s="8"/>
      <c r="AD4419" s="8"/>
      <c r="AE4419" s="8"/>
      <c r="AF4419" s="8"/>
      <c r="AG4419" s="8"/>
      <c r="AH4419" s="8"/>
      <c r="AI4419" s="8"/>
      <c r="AJ4419" s="8"/>
      <c r="AK4419" s="8"/>
    </row>
    <row r="4420" spans="1:37" ht="18">
      <c r="A4420" s="46"/>
      <c r="B4420" s="47"/>
      <c r="C4420" s="48"/>
      <c r="D4420" s="48"/>
      <c r="E4420" s="49"/>
      <c r="F4420" s="49"/>
      <c r="G4420" s="49"/>
      <c r="H4420" s="49"/>
      <c r="I4420" s="50"/>
      <c r="J4420" s="49"/>
      <c r="K4420" s="49"/>
      <c r="L4420" s="49"/>
      <c r="M4420" s="49"/>
      <c r="N4420" s="49"/>
      <c r="O4420" s="51"/>
      <c r="P4420" s="8"/>
      <c r="Q4420" s="49"/>
      <c r="R4420" s="49"/>
      <c r="S4420" s="52"/>
      <c r="T4420" s="53"/>
      <c r="U4420" s="53"/>
      <c r="V4420" s="50"/>
      <c r="W4420" s="8"/>
      <c r="X4420" s="8"/>
      <c r="Y4420" s="8"/>
      <c r="Z4420" s="8"/>
      <c r="AA4420" s="8"/>
      <c r="AB4420" s="8"/>
      <c r="AC4420" s="8"/>
      <c r="AD4420" s="8"/>
      <c r="AE4420" s="8"/>
      <c r="AF4420" s="8"/>
      <c r="AG4420" s="8"/>
      <c r="AH4420" s="8"/>
      <c r="AI4420" s="8"/>
      <c r="AJ4420" s="8"/>
      <c r="AK4420" s="8"/>
    </row>
    <row r="4421" spans="1:37" ht="18">
      <c r="A4421" s="46"/>
      <c r="B4421" s="47"/>
      <c r="C4421" s="48"/>
      <c r="D4421" s="48"/>
      <c r="E4421" s="49"/>
      <c r="F4421" s="49"/>
      <c r="G4421" s="49"/>
      <c r="H4421" s="49"/>
      <c r="I4421" s="50"/>
      <c r="J4421" s="49"/>
      <c r="K4421" s="49"/>
      <c r="L4421" s="49"/>
      <c r="M4421" s="49"/>
      <c r="N4421" s="49"/>
      <c r="O4421" s="51"/>
      <c r="P4421" s="8"/>
      <c r="Q4421" s="49"/>
      <c r="R4421" s="49"/>
      <c r="S4421" s="52"/>
      <c r="T4421" s="53"/>
      <c r="U4421" s="53"/>
      <c r="V4421" s="50"/>
      <c r="W4421" s="8"/>
      <c r="X4421" s="8"/>
      <c r="Y4421" s="8"/>
      <c r="Z4421" s="8"/>
      <c r="AA4421" s="8"/>
      <c r="AB4421" s="8"/>
      <c r="AC4421" s="8"/>
      <c r="AD4421" s="8"/>
      <c r="AE4421" s="8"/>
      <c r="AF4421" s="8"/>
      <c r="AG4421" s="8"/>
      <c r="AH4421" s="8"/>
      <c r="AI4421" s="8"/>
      <c r="AJ4421" s="8"/>
      <c r="AK4421" s="8"/>
    </row>
    <row r="4422" spans="1:37" ht="18">
      <c r="A4422" s="46"/>
      <c r="B4422" s="47"/>
      <c r="C4422" s="48"/>
      <c r="D4422" s="48"/>
      <c r="E4422" s="49"/>
      <c r="F4422" s="49"/>
      <c r="G4422" s="49"/>
      <c r="H4422" s="49"/>
      <c r="I4422" s="50"/>
      <c r="J4422" s="49"/>
      <c r="K4422" s="49"/>
      <c r="L4422" s="49"/>
      <c r="M4422" s="49"/>
      <c r="N4422" s="49"/>
      <c r="O4422" s="51"/>
      <c r="P4422" s="8"/>
      <c r="Q4422" s="49"/>
      <c r="R4422" s="49"/>
      <c r="S4422" s="52"/>
      <c r="T4422" s="53"/>
      <c r="U4422" s="53"/>
      <c r="V4422" s="50"/>
      <c r="W4422" s="8"/>
      <c r="X4422" s="8"/>
      <c r="Y4422" s="8"/>
      <c r="Z4422" s="8"/>
      <c r="AA4422" s="8"/>
      <c r="AB4422" s="8"/>
      <c r="AC4422" s="8"/>
      <c r="AD4422" s="8"/>
      <c r="AE4422" s="8"/>
      <c r="AF4422" s="8"/>
      <c r="AG4422" s="8"/>
      <c r="AH4422" s="8"/>
      <c r="AI4422" s="8"/>
      <c r="AJ4422" s="8"/>
      <c r="AK4422" s="8"/>
    </row>
    <row r="4423" spans="1:37" ht="18">
      <c r="A4423" s="46"/>
      <c r="B4423" s="47"/>
      <c r="C4423" s="48"/>
      <c r="D4423" s="48"/>
      <c r="E4423" s="49"/>
      <c r="F4423" s="49"/>
      <c r="G4423" s="49"/>
      <c r="H4423" s="49"/>
      <c r="I4423" s="50"/>
      <c r="J4423" s="49"/>
      <c r="K4423" s="49"/>
      <c r="L4423" s="49"/>
      <c r="M4423" s="49"/>
      <c r="N4423" s="49"/>
      <c r="O4423" s="51"/>
      <c r="P4423" s="8"/>
      <c r="Q4423" s="49"/>
      <c r="R4423" s="49"/>
      <c r="S4423" s="52"/>
      <c r="T4423" s="53"/>
      <c r="U4423" s="53"/>
      <c r="V4423" s="50"/>
      <c r="W4423" s="8"/>
      <c r="X4423" s="8"/>
      <c r="Y4423" s="8"/>
      <c r="Z4423" s="8"/>
      <c r="AA4423" s="8"/>
      <c r="AB4423" s="8"/>
      <c r="AC4423" s="8"/>
      <c r="AD4423" s="8"/>
      <c r="AE4423" s="8"/>
      <c r="AF4423" s="8"/>
      <c r="AG4423" s="8"/>
      <c r="AH4423" s="8"/>
      <c r="AI4423" s="8"/>
      <c r="AJ4423" s="8"/>
      <c r="AK4423" s="8"/>
    </row>
    <row r="4424" spans="1:37" ht="18">
      <c r="A4424" s="46"/>
      <c r="B4424" s="47"/>
      <c r="C4424" s="48"/>
      <c r="D4424" s="48"/>
      <c r="E4424" s="49"/>
      <c r="F4424" s="49"/>
      <c r="G4424" s="49"/>
      <c r="H4424" s="49"/>
      <c r="I4424" s="50"/>
      <c r="J4424" s="49"/>
      <c r="K4424" s="49"/>
      <c r="L4424" s="49"/>
      <c r="M4424" s="49"/>
      <c r="N4424" s="49"/>
      <c r="O4424" s="51"/>
      <c r="P4424" s="8"/>
      <c r="Q4424" s="49"/>
      <c r="R4424" s="49"/>
      <c r="S4424" s="52"/>
      <c r="T4424" s="53"/>
      <c r="U4424" s="53"/>
      <c r="V4424" s="50"/>
      <c r="W4424" s="8"/>
      <c r="X4424" s="8"/>
      <c r="Y4424" s="8"/>
      <c r="Z4424" s="8"/>
      <c r="AA4424" s="8"/>
      <c r="AB4424" s="8"/>
      <c r="AC4424" s="8"/>
      <c r="AD4424" s="8"/>
      <c r="AE4424" s="8"/>
      <c r="AF4424" s="8"/>
      <c r="AG4424" s="8"/>
      <c r="AH4424" s="8"/>
      <c r="AI4424" s="8"/>
      <c r="AJ4424" s="8"/>
      <c r="AK4424" s="8"/>
    </row>
    <row r="4425" spans="1:37" ht="18">
      <c r="A4425" s="46"/>
      <c r="B4425" s="47"/>
      <c r="C4425" s="48"/>
      <c r="D4425" s="48"/>
      <c r="E4425" s="49"/>
      <c r="F4425" s="49"/>
      <c r="G4425" s="49"/>
      <c r="H4425" s="49"/>
      <c r="I4425" s="50"/>
      <c r="J4425" s="49"/>
      <c r="K4425" s="49"/>
      <c r="L4425" s="49"/>
      <c r="M4425" s="49"/>
      <c r="N4425" s="49"/>
      <c r="O4425" s="51"/>
      <c r="P4425" s="8"/>
      <c r="Q4425" s="49"/>
      <c r="R4425" s="49"/>
      <c r="S4425" s="52"/>
      <c r="T4425" s="53"/>
      <c r="U4425" s="53"/>
      <c r="V4425" s="50"/>
      <c r="W4425" s="8"/>
      <c r="X4425" s="8"/>
      <c r="Y4425" s="8"/>
      <c r="Z4425" s="8"/>
      <c r="AA4425" s="8"/>
      <c r="AB4425" s="8"/>
      <c r="AC4425" s="8"/>
      <c r="AD4425" s="8"/>
      <c r="AE4425" s="8"/>
      <c r="AF4425" s="8"/>
      <c r="AG4425" s="8"/>
      <c r="AH4425" s="8"/>
      <c r="AI4425" s="8"/>
      <c r="AJ4425" s="8"/>
      <c r="AK4425" s="8"/>
    </row>
    <row r="4426" spans="1:37" ht="18">
      <c r="A4426" s="46"/>
      <c r="B4426" s="47"/>
      <c r="C4426" s="48"/>
      <c r="D4426" s="48"/>
      <c r="E4426" s="49"/>
      <c r="F4426" s="49"/>
      <c r="G4426" s="49"/>
      <c r="H4426" s="49"/>
      <c r="I4426" s="50"/>
      <c r="J4426" s="49"/>
      <c r="K4426" s="49"/>
      <c r="L4426" s="49"/>
      <c r="M4426" s="49"/>
      <c r="N4426" s="49"/>
      <c r="O4426" s="51"/>
      <c r="P4426" s="8"/>
      <c r="Q4426" s="49"/>
      <c r="R4426" s="49"/>
      <c r="S4426" s="52"/>
      <c r="T4426" s="53"/>
      <c r="U4426" s="53"/>
      <c r="V4426" s="50"/>
      <c r="W4426" s="8"/>
      <c r="X4426" s="8"/>
      <c r="Y4426" s="8"/>
      <c r="Z4426" s="8"/>
      <c r="AA4426" s="8"/>
      <c r="AB4426" s="8"/>
      <c r="AC4426" s="8"/>
      <c r="AD4426" s="8"/>
      <c r="AE4426" s="8"/>
      <c r="AF4426" s="8"/>
      <c r="AG4426" s="8"/>
      <c r="AH4426" s="8"/>
      <c r="AI4426" s="8"/>
      <c r="AJ4426" s="8"/>
      <c r="AK4426" s="8"/>
    </row>
    <row r="4427" spans="1:37" ht="18">
      <c r="A4427" s="46"/>
      <c r="B4427" s="47"/>
      <c r="C4427" s="48"/>
      <c r="D4427" s="48"/>
      <c r="E4427" s="49"/>
      <c r="F4427" s="49"/>
      <c r="G4427" s="49"/>
      <c r="H4427" s="49"/>
      <c r="I4427" s="50"/>
      <c r="J4427" s="49"/>
      <c r="K4427" s="49"/>
      <c r="L4427" s="49"/>
      <c r="M4427" s="49"/>
      <c r="N4427" s="49"/>
      <c r="O4427" s="51"/>
      <c r="P4427" s="8"/>
      <c r="Q4427" s="49"/>
      <c r="R4427" s="49"/>
      <c r="S4427" s="52"/>
      <c r="T4427" s="53"/>
      <c r="U4427" s="53"/>
      <c r="V4427" s="50"/>
      <c r="W4427" s="8"/>
      <c r="X4427" s="8"/>
      <c r="Y4427" s="8"/>
      <c r="Z4427" s="8"/>
      <c r="AA4427" s="8"/>
      <c r="AB4427" s="8"/>
      <c r="AC4427" s="8"/>
      <c r="AD4427" s="8"/>
      <c r="AE4427" s="8"/>
      <c r="AF4427" s="8"/>
      <c r="AG4427" s="8"/>
      <c r="AH4427" s="8"/>
      <c r="AI4427" s="8"/>
      <c r="AJ4427" s="8"/>
      <c r="AK4427" s="8"/>
    </row>
    <row r="4428" spans="1:37" ht="18">
      <c r="A4428" s="46"/>
      <c r="B4428" s="47"/>
      <c r="C4428" s="48"/>
      <c r="D4428" s="48"/>
      <c r="E4428" s="49"/>
      <c r="F4428" s="49"/>
      <c r="G4428" s="49"/>
      <c r="H4428" s="49"/>
      <c r="I4428" s="50"/>
      <c r="J4428" s="49"/>
      <c r="K4428" s="49"/>
      <c r="L4428" s="49"/>
      <c r="M4428" s="49"/>
      <c r="N4428" s="49"/>
      <c r="O4428" s="51"/>
      <c r="P4428" s="8"/>
      <c r="Q4428" s="49"/>
      <c r="R4428" s="49"/>
      <c r="S4428" s="52"/>
      <c r="T4428" s="53"/>
      <c r="U4428" s="53"/>
      <c r="V4428" s="50"/>
      <c r="W4428" s="8"/>
      <c r="X4428" s="8"/>
      <c r="Y4428" s="8"/>
      <c r="Z4428" s="8"/>
      <c r="AA4428" s="8"/>
      <c r="AB4428" s="8"/>
      <c r="AC4428" s="8"/>
      <c r="AD4428" s="8"/>
      <c r="AE4428" s="8"/>
      <c r="AF4428" s="8"/>
      <c r="AG4428" s="8"/>
      <c r="AH4428" s="8"/>
      <c r="AI4428" s="8"/>
      <c r="AJ4428" s="8"/>
      <c r="AK4428" s="8"/>
    </row>
    <row r="4429" spans="1:37" ht="18">
      <c r="A4429" s="46"/>
      <c r="B4429" s="47"/>
      <c r="C4429" s="48"/>
      <c r="D4429" s="48"/>
      <c r="E4429" s="49"/>
      <c r="F4429" s="49"/>
      <c r="G4429" s="49"/>
      <c r="H4429" s="49"/>
      <c r="I4429" s="50"/>
      <c r="J4429" s="49"/>
      <c r="K4429" s="49"/>
      <c r="L4429" s="49"/>
      <c r="M4429" s="49"/>
      <c r="N4429" s="49"/>
      <c r="O4429" s="51"/>
      <c r="P4429" s="8"/>
      <c r="Q4429" s="49"/>
      <c r="R4429" s="49"/>
      <c r="S4429" s="52"/>
      <c r="T4429" s="53"/>
      <c r="U4429" s="53"/>
      <c r="V4429" s="50"/>
      <c r="W4429" s="8"/>
      <c r="X4429" s="8"/>
      <c r="Y4429" s="8"/>
      <c r="Z4429" s="8"/>
      <c r="AA4429" s="8"/>
      <c r="AB4429" s="8"/>
      <c r="AC4429" s="8"/>
      <c r="AD4429" s="8"/>
      <c r="AE4429" s="8"/>
      <c r="AF4429" s="8"/>
      <c r="AG4429" s="8"/>
      <c r="AH4429" s="8"/>
      <c r="AI4429" s="8"/>
      <c r="AJ4429" s="8"/>
      <c r="AK4429" s="8"/>
    </row>
    <row r="4430" spans="1:37" ht="18">
      <c r="A4430" s="46"/>
      <c r="B4430" s="47"/>
      <c r="C4430" s="48"/>
      <c r="D4430" s="48"/>
      <c r="E4430" s="49"/>
      <c r="F4430" s="49"/>
      <c r="G4430" s="49"/>
      <c r="H4430" s="49"/>
      <c r="I4430" s="50"/>
      <c r="J4430" s="49"/>
      <c r="K4430" s="49"/>
      <c r="L4430" s="49"/>
      <c r="M4430" s="49"/>
      <c r="N4430" s="49"/>
      <c r="O4430" s="51"/>
      <c r="P4430" s="8"/>
      <c r="Q4430" s="49"/>
      <c r="R4430" s="49"/>
      <c r="S4430" s="52"/>
      <c r="T4430" s="53"/>
      <c r="U4430" s="53"/>
      <c r="V4430" s="50"/>
      <c r="W4430" s="8"/>
      <c r="X4430" s="8"/>
      <c r="Y4430" s="8"/>
      <c r="Z4430" s="8"/>
      <c r="AA4430" s="8"/>
      <c r="AB4430" s="8"/>
      <c r="AC4430" s="8"/>
      <c r="AD4430" s="8"/>
      <c r="AE4430" s="8"/>
      <c r="AF4430" s="8"/>
      <c r="AG4430" s="8"/>
      <c r="AH4430" s="8"/>
      <c r="AI4430" s="8"/>
      <c r="AJ4430" s="8"/>
      <c r="AK4430" s="8"/>
    </row>
    <row r="4431" spans="1:37" ht="18">
      <c r="A4431" s="46"/>
      <c r="B4431" s="47"/>
      <c r="C4431" s="48"/>
      <c r="D4431" s="48"/>
      <c r="E4431" s="49"/>
      <c r="F4431" s="49"/>
      <c r="G4431" s="49"/>
      <c r="H4431" s="49"/>
      <c r="I4431" s="50"/>
      <c r="J4431" s="49"/>
      <c r="K4431" s="49"/>
      <c r="L4431" s="49"/>
      <c r="M4431" s="49"/>
      <c r="N4431" s="49"/>
      <c r="O4431" s="51"/>
      <c r="P4431" s="8"/>
      <c r="Q4431" s="49"/>
      <c r="R4431" s="49"/>
      <c r="S4431" s="52"/>
      <c r="T4431" s="53"/>
      <c r="U4431" s="53"/>
      <c r="V4431" s="50"/>
      <c r="W4431" s="8"/>
      <c r="X4431" s="8"/>
      <c r="Y4431" s="8"/>
      <c r="Z4431" s="8"/>
      <c r="AA4431" s="8"/>
      <c r="AB4431" s="8"/>
      <c r="AC4431" s="8"/>
      <c r="AD4431" s="8"/>
      <c r="AE4431" s="8"/>
      <c r="AF4431" s="8"/>
      <c r="AG4431" s="8"/>
      <c r="AH4431" s="8"/>
      <c r="AI4431" s="8"/>
      <c r="AJ4431" s="8"/>
      <c r="AK4431" s="8"/>
    </row>
    <row r="4432" spans="1:37" ht="18">
      <c r="A4432" s="46"/>
      <c r="B4432" s="47"/>
      <c r="C4432" s="48"/>
      <c r="D4432" s="48"/>
      <c r="E4432" s="49"/>
      <c r="F4432" s="49"/>
      <c r="G4432" s="49"/>
      <c r="H4432" s="49"/>
      <c r="I4432" s="50"/>
      <c r="J4432" s="49"/>
      <c r="K4432" s="49"/>
      <c r="L4432" s="49"/>
      <c r="M4432" s="49"/>
      <c r="N4432" s="49"/>
      <c r="O4432" s="51"/>
      <c r="P4432" s="8"/>
      <c r="Q4432" s="49"/>
      <c r="R4432" s="49"/>
      <c r="S4432" s="52"/>
      <c r="T4432" s="53"/>
      <c r="U4432" s="53"/>
      <c r="V4432" s="50"/>
      <c r="W4432" s="8"/>
      <c r="X4432" s="8"/>
      <c r="Y4432" s="8"/>
      <c r="Z4432" s="8"/>
      <c r="AA4432" s="8"/>
      <c r="AB4432" s="8"/>
      <c r="AC4432" s="8"/>
      <c r="AD4432" s="8"/>
      <c r="AE4432" s="8"/>
      <c r="AF4432" s="8"/>
      <c r="AG4432" s="8"/>
      <c r="AH4432" s="8"/>
      <c r="AI4432" s="8"/>
      <c r="AJ4432" s="8"/>
      <c r="AK4432" s="8"/>
    </row>
    <row r="4433" spans="1:37" ht="18">
      <c r="A4433" s="46"/>
      <c r="B4433" s="47"/>
      <c r="C4433" s="48"/>
      <c r="D4433" s="48"/>
      <c r="E4433" s="49"/>
      <c r="F4433" s="49"/>
      <c r="G4433" s="49"/>
      <c r="H4433" s="49"/>
      <c r="I4433" s="50"/>
      <c r="J4433" s="49"/>
      <c r="K4433" s="49"/>
      <c r="L4433" s="49"/>
      <c r="M4433" s="49"/>
      <c r="N4433" s="49"/>
      <c r="O4433" s="51"/>
      <c r="P4433" s="8"/>
      <c r="Q4433" s="49"/>
      <c r="R4433" s="49"/>
      <c r="S4433" s="52"/>
      <c r="T4433" s="53"/>
      <c r="U4433" s="53"/>
      <c r="V4433" s="50"/>
      <c r="W4433" s="8"/>
      <c r="X4433" s="8"/>
      <c r="Y4433" s="8"/>
      <c r="Z4433" s="8"/>
      <c r="AA4433" s="8"/>
      <c r="AB4433" s="8"/>
      <c r="AC4433" s="8"/>
      <c r="AD4433" s="8"/>
      <c r="AE4433" s="8"/>
      <c r="AF4433" s="8"/>
      <c r="AG4433" s="8"/>
      <c r="AH4433" s="8"/>
      <c r="AI4433" s="8"/>
      <c r="AJ4433" s="8"/>
      <c r="AK4433" s="8"/>
    </row>
    <row r="4434" spans="1:37" ht="18">
      <c r="A4434" s="46"/>
      <c r="B4434" s="47"/>
      <c r="C4434" s="48"/>
      <c r="D4434" s="48"/>
      <c r="E4434" s="49"/>
      <c r="F4434" s="49"/>
      <c r="G4434" s="49"/>
      <c r="H4434" s="49"/>
      <c r="I4434" s="50"/>
      <c r="J4434" s="49"/>
      <c r="K4434" s="49"/>
      <c r="L4434" s="49"/>
      <c r="M4434" s="49"/>
      <c r="N4434" s="49"/>
      <c r="O4434" s="51"/>
      <c r="P4434" s="8"/>
      <c r="Q4434" s="49"/>
      <c r="R4434" s="49"/>
      <c r="S4434" s="52"/>
      <c r="T4434" s="53"/>
      <c r="U4434" s="53"/>
      <c r="V4434" s="50"/>
      <c r="W4434" s="8"/>
      <c r="X4434" s="8"/>
      <c r="Y4434" s="8"/>
      <c r="Z4434" s="8"/>
      <c r="AA4434" s="8"/>
      <c r="AB4434" s="8"/>
      <c r="AC4434" s="8"/>
      <c r="AD4434" s="8"/>
      <c r="AE4434" s="8"/>
      <c r="AF4434" s="8"/>
      <c r="AG4434" s="8"/>
      <c r="AH4434" s="8"/>
      <c r="AI4434" s="8"/>
      <c r="AJ4434" s="8"/>
      <c r="AK4434" s="8"/>
    </row>
    <row r="4435" spans="1:37" ht="18">
      <c r="A4435" s="46"/>
      <c r="B4435" s="47"/>
      <c r="C4435" s="48"/>
      <c r="D4435" s="48"/>
      <c r="E4435" s="49"/>
      <c r="F4435" s="49"/>
      <c r="G4435" s="49"/>
      <c r="H4435" s="49"/>
      <c r="I4435" s="50"/>
      <c r="J4435" s="49"/>
      <c r="K4435" s="49"/>
      <c r="L4435" s="49"/>
      <c r="M4435" s="49"/>
      <c r="N4435" s="49"/>
      <c r="O4435" s="51"/>
      <c r="P4435" s="8"/>
      <c r="Q4435" s="49"/>
      <c r="R4435" s="49"/>
      <c r="S4435" s="52"/>
      <c r="T4435" s="53"/>
      <c r="U4435" s="53"/>
      <c r="V4435" s="50"/>
      <c r="W4435" s="8"/>
      <c r="X4435" s="8"/>
      <c r="Y4435" s="8"/>
      <c r="Z4435" s="8"/>
      <c r="AA4435" s="8"/>
      <c r="AB4435" s="8"/>
      <c r="AC4435" s="8"/>
      <c r="AD4435" s="8"/>
      <c r="AE4435" s="8"/>
      <c r="AF4435" s="8"/>
      <c r="AG4435" s="8"/>
      <c r="AH4435" s="8"/>
      <c r="AI4435" s="8"/>
      <c r="AJ4435" s="8"/>
      <c r="AK4435" s="8"/>
    </row>
    <row r="4436" spans="1:37" ht="18">
      <c r="A4436" s="46"/>
      <c r="B4436" s="47"/>
      <c r="C4436" s="48"/>
      <c r="D4436" s="48"/>
      <c r="E4436" s="49"/>
      <c r="F4436" s="49"/>
      <c r="G4436" s="49"/>
      <c r="H4436" s="49"/>
      <c r="I4436" s="50"/>
      <c r="J4436" s="49"/>
      <c r="K4436" s="49"/>
      <c r="L4436" s="49"/>
      <c r="M4436" s="49"/>
      <c r="N4436" s="49"/>
      <c r="O4436" s="51"/>
      <c r="P4436" s="8"/>
      <c r="Q4436" s="49"/>
      <c r="R4436" s="49"/>
      <c r="S4436" s="52"/>
      <c r="T4436" s="53"/>
      <c r="U4436" s="53"/>
      <c r="V4436" s="50"/>
      <c r="W4436" s="8"/>
      <c r="X4436" s="8"/>
      <c r="Y4436" s="8"/>
      <c r="Z4436" s="8"/>
      <c r="AA4436" s="8"/>
      <c r="AB4436" s="8"/>
      <c r="AC4436" s="8"/>
      <c r="AD4436" s="8"/>
      <c r="AE4436" s="8"/>
      <c r="AF4436" s="8"/>
      <c r="AG4436" s="8"/>
      <c r="AH4436" s="8"/>
      <c r="AI4436" s="8"/>
      <c r="AJ4436" s="8"/>
      <c r="AK4436" s="8"/>
    </row>
    <row r="4437" spans="1:37" ht="18">
      <c r="A4437" s="46"/>
      <c r="B4437" s="47"/>
      <c r="C4437" s="48"/>
      <c r="D4437" s="48"/>
      <c r="E4437" s="49"/>
      <c r="F4437" s="49"/>
      <c r="G4437" s="49"/>
      <c r="H4437" s="49"/>
      <c r="I4437" s="50"/>
      <c r="J4437" s="49"/>
      <c r="K4437" s="49"/>
      <c r="L4437" s="49"/>
      <c r="M4437" s="49"/>
      <c r="N4437" s="49"/>
      <c r="O4437" s="51"/>
      <c r="P4437" s="8"/>
      <c r="Q4437" s="49"/>
      <c r="R4437" s="49"/>
      <c r="S4437" s="52"/>
      <c r="T4437" s="53"/>
      <c r="U4437" s="53"/>
      <c r="V4437" s="50"/>
      <c r="W4437" s="8"/>
      <c r="X4437" s="8"/>
      <c r="Y4437" s="8"/>
      <c r="Z4437" s="8"/>
      <c r="AA4437" s="8"/>
      <c r="AB4437" s="8"/>
      <c r="AC4437" s="8"/>
      <c r="AD4437" s="8"/>
      <c r="AE4437" s="8"/>
      <c r="AF4437" s="8"/>
      <c r="AG4437" s="8"/>
      <c r="AH4437" s="8"/>
      <c r="AI4437" s="8"/>
      <c r="AJ4437" s="8"/>
      <c r="AK4437" s="8"/>
    </row>
    <row r="4438" spans="1:37" ht="18">
      <c r="A4438" s="46"/>
      <c r="B4438" s="47"/>
      <c r="C4438" s="48"/>
      <c r="D4438" s="48"/>
      <c r="E4438" s="49"/>
      <c r="F4438" s="49"/>
      <c r="G4438" s="49"/>
      <c r="H4438" s="49"/>
      <c r="I4438" s="50"/>
      <c r="J4438" s="49"/>
      <c r="K4438" s="49"/>
      <c r="L4438" s="49"/>
      <c r="M4438" s="49"/>
      <c r="N4438" s="49"/>
      <c r="O4438" s="51"/>
      <c r="P4438" s="8"/>
      <c r="Q4438" s="49"/>
      <c r="R4438" s="49"/>
      <c r="S4438" s="52"/>
      <c r="T4438" s="53"/>
      <c r="U4438" s="53"/>
      <c r="V4438" s="50"/>
      <c r="W4438" s="8"/>
      <c r="X4438" s="8"/>
      <c r="Y4438" s="8"/>
      <c r="Z4438" s="8"/>
      <c r="AA4438" s="8"/>
      <c r="AB4438" s="8"/>
      <c r="AC4438" s="8"/>
      <c r="AD4438" s="8"/>
      <c r="AE4438" s="8"/>
      <c r="AF4438" s="8"/>
      <c r="AG4438" s="8"/>
      <c r="AH4438" s="8"/>
      <c r="AI4438" s="8"/>
      <c r="AJ4438" s="8"/>
      <c r="AK4438" s="8"/>
    </row>
    <row r="4439" spans="1:37" ht="18">
      <c r="A4439" s="46"/>
      <c r="B4439" s="47"/>
      <c r="C4439" s="48"/>
      <c r="D4439" s="48"/>
      <c r="E4439" s="49"/>
      <c r="F4439" s="49"/>
      <c r="G4439" s="49"/>
      <c r="H4439" s="49"/>
      <c r="I4439" s="50"/>
      <c r="J4439" s="49"/>
      <c r="K4439" s="49"/>
      <c r="L4439" s="49"/>
      <c r="M4439" s="49"/>
      <c r="N4439" s="49"/>
      <c r="O4439" s="51"/>
      <c r="P4439" s="8"/>
      <c r="Q4439" s="49"/>
      <c r="R4439" s="49"/>
      <c r="S4439" s="52"/>
      <c r="T4439" s="53"/>
      <c r="U4439" s="53"/>
      <c r="V4439" s="50"/>
      <c r="W4439" s="8"/>
      <c r="X4439" s="8"/>
      <c r="Y4439" s="8"/>
      <c r="Z4439" s="8"/>
      <c r="AA4439" s="8"/>
      <c r="AB4439" s="8"/>
      <c r="AC4439" s="8"/>
      <c r="AD4439" s="8"/>
      <c r="AE4439" s="8"/>
      <c r="AF4439" s="8"/>
      <c r="AG4439" s="8"/>
      <c r="AH4439" s="8"/>
      <c r="AI4439" s="8"/>
      <c r="AJ4439" s="8"/>
      <c r="AK4439" s="8"/>
    </row>
    <row r="4440" spans="1:37" ht="18">
      <c r="A4440" s="46"/>
      <c r="B4440" s="47"/>
      <c r="C4440" s="48"/>
      <c r="D4440" s="48"/>
      <c r="E4440" s="49"/>
      <c r="F4440" s="49"/>
      <c r="G4440" s="49"/>
      <c r="H4440" s="49"/>
      <c r="I4440" s="50"/>
      <c r="J4440" s="49"/>
      <c r="K4440" s="49"/>
      <c r="L4440" s="49"/>
      <c r="M4440" s="49"/>
      <c r="N4440" s="49"/>
      <c r="O4440" s="51"/>
      <c r="P4440" s="8"/>
      <c r="Q4440" s="49"/>
      <c r="R4440" s="49"/>
      <c r="S4440" s="52"/>
      <c r="T4440" s="53"/>
      <c r="U4440" s="53"/>
      <c r="V4440" s="50"/>
      <c r="W4440" s="8"/>
      <c r="X4440" s="8"/>
      <c r="Y4440" s="8"/>
      <c r="Z4440" s="8"/>
      <c r="AA4440" s="8"/>
      <c r="AB4440" s="8"/>
      <c r="AC4440" s="8"/>
      <c r="AD4440" s="8"/>
      <c r="AE4440" s="8"/>
      <c r="AF4440" s="8"/>
      <c r="AG4440" s="8"/>
      <c r="AH4440" s="8"/>
      <c r="AI4440" s="8"/>
      <c r="AJ4440" s="8"/>
      <c r="AK4440" s="8"/>
    </row>
    <row r="4441" spans="1:37" ht="18">
      <c r="A4441" s="46"/>
      <c r="B4441" s="47"/>
      <c r="C4441" s="48"/>
      <c r="D4441" s="48"/>
      <c r="E4441" s="49"/>
      <c r="F4441" s="49"/>
      <c r="G4441" s="49"/>
      <c r="H4441" s="49"/>
      <c r="I4441" s="50"/>
      <c r="J4441" s="49"/>
      <c r="K4441" s="49"/>
      <c r="L4441" s="49"/>
      <c r="M4441" s="49"/>
      <c r="N4441" s="49"/>
      <c r="O4441" s="51"/>
      <c r="P4441" s="8"/>
      <c r="Q4441" s="49"/>
      <c r="R4441" s="49"/>
      <c r="S4441" s="52"/>
      <c r="T4441" s="53"/>
      <c r="U4441" s="53"/>
      <c r="V4441" s="50"/>
      <c r="W4441" s="8"/>
      <c r="X4441" s="8"/>
      <c r="Y4441" s="8"/>
      <c r="Z4441" s="8"/>
      <c r="AA4441" s="8"/>
      <c r="AB4441" s="8"/>
      <c r="AC4441" s="8"/>
      <c r="AD4441" s="8"/>
      <c r="AE4441" s="8"/>
      <c r="AF4441" s="8"/>
      <c r="AG4441" s="8"/>
      <c r="AH4441" s="8"/>
      <c r="AI4441" s="8"/>
      <c r="AJ4441" s="8"/>
      <c r="AK4441" s="8"/>
    </row>
    <row r="4442" spans="1:37" ht="18">
      <c r="A4442" s="46"/>
      <c r="B4442" s="47"/>
      <c r="C4442" s="48"/>
      <c r="D4442" s="48"/>
      <c r="E4442" s="49"/>
      <c r="F4442" s="49"/>
      <c r="G4442" s="49"/>
      <c r="H4442" s="49"/>
      <c r="I4442" s="50"/>
      <c r="J4442" s="49"/>
      <c r="K4442" s="49"/>
      <c r="L4442" s="49"/>
      <c r="M4442" s="49"/>
      <c r="N4442" s="49"/>
      <c r="O4442" s="51"/>
      <c r="P4442" s="8"/>
      <c r="Q4442" s="49"/>
      <c r="R4442" s="49"/>
      <c r="S4442" s="52"/>
      <c r="T4442" s="53"/>
      <c r="U4442" s="53"/>
      <c r="V4442" s="50"/>
      <c r="W4442" s="8"/>
      <c r="X4442" s="8"/>
      <c r="Y4442" s="8"/>
      <c r="Z4442" s="8"/>
      <c r="AA4442" s="8"/>
      <c r="AB4442" s="8"/>
      <c r="AC4442" s="8"/>
      <c r="AD4442" s="8"/>
      <c r="AE4442" s="8"/>
      <c r="AF4442" s="8"/>
      <c r="AG4442" s="8"/>
      <c r="AH4442" s="8"/>
      <c r="AI4442" s="8"/>
      <c r="AJ4442" s="8"/>
      <c r="AK4442" s="8"/>
    </row>
    <row r="4443" spans="1:37" ht="18">
      <c r="A4443" s="46"/>
      <c r="B4443" s="47"/>
      <c r="C4443" s="48"/>
      <c r="D4443" s="48"/>
      <c r="E4443" s="49"/>
      <c r="F4443" s="49"/>
      <c r="G4443" s="49"/>
      <c r="H4443" s="49"/>
      <c r="I4443" s="50"/>
      <c r="J4443" s="49"/>
      <c r="K4443" s="49"/>
      <c r="L4443" s="49"/>
      <c r="M4443" s="49"/>
      <c r="N4443" s="49"/>
      <c r="O4443" s="51"/>
      <c r="P4443" s="8"/>
      <c r="Q4443" s="49"/>
      <c r="R4443" s="49"/>
      <c r="S4443" s="52"/>
      <c r="T4443" s="53"/>
      <c r="U4443" s="53"/>
      <c r="V4443" s="50"/>
      <c r="W4443" s="8"/>
      <c r="X4443" s="8"/>
      <c r="Y4443" s="8"/>
      <c r="Z4443" s="8"/>
      <c r="AA4443" s="8"/>
      <c r="AB4443" s="8"/>
      <c r="AC4443" s="8"/>
      <c r="AD4443" s="8"/>
      <c r="AE4443" s="8"/>
      <c r="AF4443" s="8"/>
      <c r="AG4443" s="8"/>
      <c r="AH4443" s="8"/>
      <c r="AI4443" s="8"/>
      <c r="AJ4443" s="8"/>
      <c r="AK4443" s="8"/>
    </row>
    <row r="4444" spans="1:37" ht="18">
      <c r="A4444" s="46"/>
      <c r="B4444" s="47"/>
      <c r="C4444" s="48"/>
      <c r="D4444" s="48"/>
      <c r="E4444" s="49"/>
      <c r="F4444" s="49"/>
      <c r="G4444" s="49"/>
      <c r="H4444" s="49"/>
      <c r="I4444" s="50"/>
      <c r="J4444" s="49"/>
      <c r="K4444" s="49"/>
      <c r="L4444" s="49"/>
      <c r="M4444" s="49"/>
      <c r="N4444" s="49"/>
      <c r="O4444" s="51"/>
      <c r="P4444" s="8"/>
      <c r="Q4444" s="49"/>
      <c r="R4444" s="49"/>
      <c r="S4444" s="52"/>
      <c r="T4444" s="53"/>
      <c r="U4444" s="53"/>
      <c r="V4444" s="50"/>
      <c r="W4444" s="8"/>
      <c r="X4444" s="8"/>
      <c r="Y4444" s="8"/>
      <c r="Z4444" s="8"/>
      <c r="AA4444" s="8"/>
      <c r="AB4444" s="8"/>
      <c r="AC4444" s="8"/>
      <c r="AD4444" s="8"/>
      <c r="AE4444" s="8"/>
      <c r="AF4444" s="8"/>
      <c r="AG4444" s="8"/>
      <c r="AH4444" s="8"/>
      <c r="AI4444" s="8"/>
      <c r="AJ4444" s="8"/>
      <c r="AK4444" s="8"/>
    </row>
    <row r="4445" spans="1:37" ht="18">
      <c r="A4445" s="46"/>
      <c r="B4445" s="47"/>
      <c r="C4445" s="48"/>
      <c r="D4445" s="48"/>
      <c r="E4445" s="49"/>
      <c r="F4445" s="49"/>
      <c r="G4445" s="49"/>
      <c r="H4445" s="49"/>
      <c r="I4445" s="50"/>
      <c r="J4445" s="49"/>
      <c r="K4445" s="49"/>
      <c r="L4445" s="49"/>
      <c r="M4445" s="49"/>
      <c r="N4445" s="49"/>
      <c r="O4445" s="51"/>
      <c r="P4445" s="8"/>
      <c r="Q4445" s="49"/>
      <c r="R4445" s="49"/>
      <c r="S4445" s="52"/>
      <c r="T4445" s="53"/>
      <c r="U4445" s="53"/>
      <c r="V4445" s="50"/>
      <c r="W4445" s="8"/>
      <c r="X4445" s="8"/>
      <c r="Y4445" s="8"/>
      <c r="Z4445" s="8"/>
      <c r="AA4445" s="8"/>
      <c r="AB4445" s="8"/>
      <c r="AC4445" s="8"/>
      <c r="AD4445" s="8"/>
      <c r="AE4445" s="8"/>
      <c r="AF4445" s="8"/>
      <c r="AG4445" s="8"/>
      <c r="AH4445" s="8"/>
      <c r="AI4445" s="8"/>
      <c r="AJ4445" s="8"/>
      <c r="AK4445" s="8"/>
    </row>
    <row r="4446" spans="1:37" ht="18">
      <c r="A4446" s="46"/>
      <c r="B4446" s="47"/>
      <c r="C4446" s="48"/>
      <c r="D4446" s="48"/>
      <c r="E4446" s="49"/>
      <c r="F4446" s="49"/>
      <c r="G4446" s="49"/>
      <c r="H4446" s="49"/>
      <c r="I4446" s="50"/>
      <c r="J4446" s="49"/>
      <c r="K4446" s="49"/>
      <c r="L4446" s="49"/>
      <c r="M4446" s="49"/>
      <c r="N4446" s="49"/>
      <c r="O4446" s="51"/>
      <c r="P4446" s="8"/>
      <c r="Q4446" s="49"/>
      <c r="R4446" s="49"/>
      <c r="S4446" s="52"/>
      <c r="T4446" s="53"/>
      <c r="U4446" s="53"/>
      <c r="V4446" s="50"/>
      <c r="W4446" s="8"/>
      <c r="X4446" s="8"/>
      <c r="Y4446" s="8"/>
      <c r="Z4446" s="8"/>
      <c r="AA4446" s="8"/>
      <c r="AB4446" s="8"/>
      <c r="AC4446" s="8"/>
      <c r="AD4446" s="8"/>
      <c r="AE4446" s="8"/>
      <c r="AF4446" s="8"/>
      <c r="AG4446" s="8"/>
      <c r="AH4446" s="8"/>
      <c r="AI4446" s="8"/>
      <c r="AJ4446" s="8"/>
      <c r="AK4446" s="8"/>
    </row>
    <row r="4447" spans="1:37" ht="18">
      <c r="A4447" s="46"/>
      <c r="B4447" s="47"/>
      <c r="C4447" s="48"/>
      <c r="D4447" s="48"/>
      <c r="E4447" s="49"/>
      <c r="F4447" s="49"/>
      <c r="G4447" s="49"/>
      <c r="H4447" s="49"/>
      <c r="I4447" s="50"/>
      <c r="J4447" s="49"/>
      <c r="K4447" s="49"/>
      <c r="L4447" s="49"/>
      <c r="M4447" s="49"/>
      <c r="N4447" s="49"/>
      <c r="O4447" s="51"/>
      <c r="P4447" s="8"/>
      <c r="Q4447" s="49"/>
      <c r="R4447" s="49"/>
      <c r="S4447" s="52"/>
      <c r="T4447" s="53"/>
      <c r="U4447" s="53"/>
      <c r="V4447" s="50"/>
      <c r="W4447" s="8"/>
      <c r="X4447" s="8"/>
      <c r="Y4447" s="8"/>
      <c r="Z4447" s="8"/>
      <c r="AA4447" s="8"/>
      <c r="AB4447" s="8"/>
      <c r="AC4447" s="8"/>
      <c r="AD4447" s="8"/>
      <c r="AE4447" s="8"/>
      <c r="AF4447" s="8"/>
      <c r="AG4447" s="8"/>
      <c r="AH4447" s="8"/>
      <c r="AI4447" s="8"/>
      <c r="AJ4447" s="8"/>
      <c r="AK4447" s="8"/>
    </row>
    <row r="4448" spans="1:37" ht="18">
      <c r="A4448" s="46"/>
      <c r="B4448" s="47"/>
      <c r="C4448" s="48"/>
      <c r="D4448" s="48"/>
      <c r="E4448" s="49"/>
      <c r="F4448" s="49"/>
      <c r="G4448" s="49"/>
      <c r="H4448" s="49"/>
      <c r="I4448" s="50"/>
      <c r="J4448" s="49"/>
      <c r="K4448" s="49"/>
      <c r="L4448" s="49"/>
      <c r="M4448" s="49"/>
      <c r="N4448" s="49"/>
      <c r="O4448" s="51"/>
      <c r="P4448" s="8"/>
      <c r="Q4448" s="49"/>
      <c r="R4448" s="49"/>
      <c r="S4448" s="52"/>
      <c r="T4448" s="53"/>
      <c r="U4448" s="53"/>
      <c r="V4448" s="50"/>
      <c r="W4448" s="8"/>
      <c r="X4448" s="8"/>
      <c r="Y4448" s="8"/>
      <c r="Z4448" s="8"/>
      <c r="AA4448" s="8"/>
      <c r="AB4448" s="8"/>
      <c r="AC4448" s="8"/>
      <c r="AD4448" s="8"/>
      <c r="AE4448" s="8"/>
      <c r="AF4448" s="8"/>
      <c r="AG4448" s="8"/>
      <c r="AH4448" s="8"/>
      <c r="AI4448" s="8"/>
      <c r="AJ4448" s="8"/>
      <c r="AK4448" s="8"/>
    </row>
    <row r="4449" spans="1:37" ht="18">
      <c r="A4449" s="46"/>
      <c r="B4449" s="47"/>
      <c r="C4449" s="48"/>
      <c r="D4449" s="48"/>
      <c r="E4449" s="49"/>
      <c r="F4449" s="49"/>
      <c r="G4449" s="49"/>
      <c r="H4449" s="49"/>
      <c r="I4449" s="50"/>
      <c r="J4449" s="49"/>
      <c r="K4449" s="49"/>
      <c r="L4449" s="49"/>
      <c r="M4449" s="49"/>
      <c r="N4449" s="49"/>
      <c r="O4449" s="51"/>
      <c r="P4449" s="8"/>
      <c r="Q4449" s="49"/>
      <c r="R4449" s="49"/>
      <c r="S4449" s="52"/>
      <c r="T4449" s="53"/>
      <c r="U4449" s="53"/>
      <c r="V4449" s="50"/>
      <c r="W4449" s="8"/>
      <c r="X4449" s="8"/>
      <c r="Y4449" s="8"/>
      <c r="Z4449" s="8"/>
      <c r="AA4449" s="8"/>
      <c r="AB4449" s="8"/>
      <c r="AC4449" s="8"/>
      <c r="AD4449" s="8"/>
      <c r="AE4449" s="8"/>
      <c r="AF4449" s="8"/>
      <c r="AG4449" s="8"/>
      <c r="AH4449" s="8"/>
      <c r="AI4449" s="8"/>
      <c r="AJ4449" s="8"/>
      <c r="AK4449" s="8"/>
    </row>
    <row r="4450" spans="1:37" ht="18">
      <c r="A4450" s="46"/>
      <c r="B4450" s="47"/>
      <c r="C4450" s="48"/>
      <c r="D4450" s="48"/>
      <c r="E4450" s="49"/>
      <c r="F4450" s="49"/>
      <c r="G4450" s="49"/>
      <c r="H4450" s="49"/>
      <c r="I4450" s="50"/>
      <c r="J4450" s="49"/>
      <c r="K4450" s="49"/>
      <c r="L4450" s="49"/>
      <c r="M4450" s="49"/>
      <c r="N4450" s="49"/>
      <c r="O4450" s="51"/>
      <c r="P4450" s="8"/>
      <c r="Q4450" s="49"/>
      <c r="R4450" s="49"/>
      <c r="S4450" s="52"/>
      <c r="T4450" s="53"/>
      <c r="U4450" s="53"/>
      <c r="V4450" s="50"/>
      <c r="W4450" s="8"/>
      <c r="X4450" s="8"/>
      <c r="Y4450" s="8"/>
      <c r="Z4450" s="8"/>
      <c r="AA4450" s="8"/>
      <c r="AB4450" s="8"/>
      <c r="AC4450" s="8"/>
      <c r="AD4450" s="8"/>
      <c r="AE4450" s="8"/>
      <c r="AF4450" s="8"/>
      <c r="AG4450" s="8"/>
      <c r="AH4450" s="8"/>
      <c r="AI4450" s="8"/>
      <c r="AJ4450" s="8"/>
      <c r="AK4450" s="8"/>
    </row>
    <row r="4451" spans="1:37" ht="18">
      <c r="A4451" s="46"/>
      <c r="B4451" s="47"/>
      <c r="C4451" s="48"/>
      <c r="D4451" s="48"/>
      <c r="E4451" s="49"/>
      <c r="F4451" s="49"/>
      <c r="G4451" s="49"/>
      <c r="H4451" s="49"/>
      <c r="I4451" s="50"/>
      <c r="J4451" s="49"/>
      <c r="K4451" s="49"/>
      <c r="L4451" s="49"/>
      <c r="M4451" s="49"/>
      <c r="N4451" s="49"/>
      <c r="O4451" s="51"/>
      <c r="P4451" s="8"/>
      <c r="Q4451" s="49"/>
      <c r="R4451" s="49"/>
      <c r="S4451" s="52"/>
      <c r="T4451" s="53"/>
      <c r="U4451" s="53"/>
      <c r="V4451" s="50"/>
      <c r="W4451" s="8"/>
      <c r="X4451" s="8"/>
      <c r="Y4451" s="8"/>
      <c r="Z4451" s="8"/>
      <c r="AA4451" s="8"/>
      <c r="AB4451" s="8"/>
      <c r="AC4451" s="8"/>
      <c r="AD4451" s="8"/>
      <c r="AE4451" s="8"/>
      <c r="AF4451" s="8"/>
      <c r="AG4451" s="8"/>
      <c r="AH4451" s="8"/>
      <c r="AI4451" s="8"/>
      <c r="AJ4451" s="8"/>
      <c r="AK4451" s="8"/>
    </row>
    <row r="4452" spans="1:37" ht="18">
      <c r="A4452" s="46"/>
      <c r="B4452" s="47"/>
      <c r="C4452" s="48"/>
      <c r="D4452" s="48"/>
      <c r="E4452" s="49"/>
      <c r="F4452" s="49"/>
      <c r="G4452" s="49"/>
      <c r="H4452" s="49"/>
      <c r="I4452" s="50"/>
      <c r="J4452" s="49"/>
      <c r="K4452" s="49"/>
      <c r="L4452" s="49"/>
      <c r="M4452" s="49"/>
      <c r="N4452" s="49"/>
      <c r="O4452" s="51"/>
      <c r="P4452" s="8"/>
      <c r="Q4452" s="49"/>
      <c r="R4452" s="49"/>
      <c r="S4452" s="52"/>
      <c r="T4452" s="53"/>
      <c r="U4452" s="53"/>
      <c r="V4452" s="50"/>
      <c r="W4452" s="8"/>
      <c r="X4452" s="8"/>
      <c r="Y4452" s="8"/>
      <c r="Z4452" s="8"/>
      <c r="AA4452" s="8"/>
      <c r="AB4452" s="8"/>
      <c r="AC4452" s="8"/>
      <c r="AD4452" s="8"/>
      <c r="AE4452" s="8"/>
      <c r="AF4452" s="8"/>
      <c r="AG4452" s="8"/>
      <c r="AH4452" s="8"/>
      <c r="AI4452" s="8"/>
      <c r="AJ4452" s="8"/>
      <c r="AK4452" s="8"/>
    </row>
    <row r="4453" spans="1:37" ht="18">
      <c r="A4453" s="46"/>
      <c r="B4453" s="47"/>
      <c r="C4453" s="48"/>
      <c r="D4453" s="48"/>
      <c r="E4453" s="49"/>
      <c r="F4453" s="49"/>
      <c r="G4453" s="49"/>
      <c r="H4453" s="49"/>
      <c r="I4453" s="50"/>
      <c r="J4453" s="49"/>
      <c r="K4453" s="49"/>
      <c r="L4453" s="49"/>
      <c r="M4453" s="49"/>
      <c r="N4453" s="49"/>
      <c r="O4453" s="51"/>
      <c r="P4453" s="8"/>
      <c r="Q4453" s="49"/>
      <c r="R4453" s="49"/>
      <c r="S4453" s="52"/>
      <c r="T4453" s="53"/>
      <c r="U4453" s="53"/>
      <c r="V4453" s="50"/>
      <c r="W4453" s="8"/>
      <c r="X4453" s="8"/>
      <c r="Y4453" s="8"/>
      <c r="Z4453" s="8"/>
      <c r="AA4453" s="8"/>
      <c r="AB4453" s="8"/>
      <c r="AC4453" s="8"/>
      <c r="AD4453" s="8"/>
      <c r="AE4453" s="8"/>
      <c r="AF4453" s="8"/>
      <c r="AG4453" s="8"/>
      <c r="AH4453" s="8"/>
      <c r="AI4453" s="8"/>
      <c r="AJ4453" s="8"/>
      <c r="AK4453" s="8"/>
    </row>
    <row r="4454" spans="1:37" ht="18">
      <c r="A4454" s="46"/>
      <c r="B4454" s="47"/>
      <c r="C4454" s="48"/>
      <c r="D4454" s="48"/>
      <c r="E4454" s="49"/>
      <c r="F4454" s="49"/>
      <c r="G4454" s="49"/>
      <c r="H4454" s="49"/>
      <c r="I4454" s="50"/>
      <c r="J4454" s="49"/>
      <c r="K4454" s="49"/>
      <c r="L4454" s="49"/>
      <c r="M4454" s="49"/>
      <c r="N4454" s="49"/>
      <c r="O4454" s="51"/>
      <c r="P4454" s="8"/>
      <c r="Q4454" s="49"/>
      <c r="R4454" s="49"/>
      <c r="S4454" s="52"/>
      <c r="T4454" s="53"/>
      <c r="U4454" s="53"/>
      <c r="V4454" s="50"/>
      <c r="W4454" s="8"/>
      <c r="X4454" s="8"/>
      <c r="Y4454" s="8"/>
      <c r="Z4454" s="8"/>
      <c r="AA4454" s="8"/>
      <c r="AB4454" s="8"/>
      <c r="AC4454" s="8"/>
      <c r="AD4454" s="8"/>
      <c r="AE4454" s="8"/>
      <c r="AF4454" s="8"/>
      <c r="AG4454" s="8"/>
      <c r="AH4454" s="8"/>
      <c r="AI4454" s="8"/>
      <c r="AJ4454" s="8"/>
      <c r="AK4454" s="8"/>
    </row>
    <row r="4455" spans="1:37" ht="18">
      <c r="A4455" s="46"/>
      <c r="B4455" s="47"/>
      <c r="C4455" s="48"/>
      <c r="D4455" s="48"/>
      <c r="E4455" s="49"/>
      <c r="F4455" s="49"/>
      <c r="G4455" s="49"/>
      <c r="H4455" s="49"/>
      <c r="I4455" s="50"/>
      <c r="J4455" s="49"/>
      <c r="K4455" s="49"/>
      <c r="L4455" s="49"/>
      <c r="M4455" s="49"/>
      <c r="N4455" s="49"/>
      <c r="O4455" s="51"/>
      <c r="P4455" s="8"/>
      <c r="Q4455" s="49"/>
      <c r="R4455" s="49"/>
      <c r="S4455" s="52"/>
      <c r="T4455" s="53"/>
      <c r="U4455" s="53"/>
      <c r="V4455" s="50"/>
      <c r="W4455" s="8"/>
      <c r="X4455" s="8"/>
      <c r="Y4455" s="8"/>
      <c r="Z4455" s="8"/>
      <c r="AA4455" s="8"/>
      <c r="AB4455" s="8"/>
      <c r="AC4455" s="8"/>
      <c r="AD4455" s="8"/>
      <c r="AE4455" s="8"/>
      <c r="AF4455" s="8"/>
      <c r="AG4455" s="8"/>
      <c r="AH4455" s="8"/>
      <c r="AI4455" s="8"/>
      <c r="AJ4455" s="8"/>
      <c r="AK4455" s="8"/>
    </row>
    <row r="4456" spans="1:37" ht="18">
      <c r="A4456" s="46"/>
      <c r="B4456" s="47"/>
      <c r="C4456" s="48"/>
      <c r="D4456" s="48"/>
      <c r="E4456" s="49"/>
      <c r="F4456" s="49"/>
      <c r="G4456" s="49"/>
      <c r="H4456" s="49"/>
      <c r="I4456" s="50"/>
      <c r="J4456" s="49"/>
      <c r="K4456" s="49"/>
      <c r="L4456" s="49"/>
      <c r="M4456" s="49"/>
      <c r="N4456" s="49"/>
      <c r="O4456" s="51"/>
      <c r="P4456" s="8"/>
      <c r="Q4456" s="49"/>
      <c r="R4456" s="49"/>
      <c r="S4456" s="52"/>
      <c r="T4456" s="53"/>
      <c r="U4456" s="53"/>
      <c r="V4456" s="50"/>
      <c r="W4456" s="8"/>
      <c r="X4456" s="8"/>
      <c r="Y4456" s="8"/>
      <c r="Z4456" s="8"/>
      <c r="AA4456" s="8"/>
      <c r="AB4456" s="8"/>
      <c r="AC4456" s="8"/>
      <c r="AD4456" s="8"/>
      <c r="AE4456" s="8"/>
      <c r="AF4456" s="8"/>
      <c r="AG4456" s="8"/>
      <c r="AH4456" s="8"/>
      <c r="AI4456" s="8"/>
      <c r="AJ4456" s="8"/>
      <c r="AK4456" s="8"/>
    </row>
    <row r="4457" spans="1:37" ht="18">
      <c r="A4457" s="46"/>
      <c r="B4457" s="47"/>
      <c r="C4457" s="48"/>
      <c r="D4457" s="48"/>
      <c r="E4457" s="49"/>
      <c r="F4457" s="49"/>
      <c r="G4457" s="49"/>
      <c r="H4457" s="49"/>
      <c r="I4457" s="50"/>
      <c r="J4457" s="49"/>
      <c r="K4457" s="49"/>
      <c r="L4457" s="49"/>
      <c r="M4457" s="49"/>
      <c r="N4457" s="49"/>
      <c r="O4457" s="51"/>
      <c r="P4457" s="8"/>
      <c r="Q4457" s="49"/>
      <c r="R4457" s="49"/>
      <c r="S4457" s="52"/>
      <c r="T4457" s="53"/>
      <c r="U4457" s="53"/>
      <c r="V4457" s="50"/>
      <c r="W4457" s="8"/>
      <c r="X4457" s="8"/>
      <c r="Y4457" s="8"/>
      <c r="Z4457" s="8"/>
      <c r="AA4457" s="8"/>
      <c r="AB4457" s="8"/>
      <c r="AC4457" s="8"/>
      <c r="AD4457" s="8"/>
      <c r="AE4457" s="8"/>
      <c r="AF4457" s="8"/>
      <c r="AG4457" s="8"/>
      <c r="AH4457" s="8"/>
      <c r="AI4457" s="8"/>
      <c r="AJ4457" s="8"/>
      <c r="AK4457" s="8"/>
    </row>
    <row r="4458" spans="1:37" ht="18">
      <c r="A4458" s="46"/>
      <c r="B4458" s="47"/>
      <c r="C4458" s="48"/>
      <c r="D4458" s="48"/>
      <c r="E4458" s="49"/>
      <c r="F4458" s="49"/>
      <c r="G4458" s="49"/>
      <c r="H4458" s="49"/>
      <c r="I4458" s="50"/>
      <c r="J4458" s="49"/>
      <c r="K4458" s="49"/>
      <c r="L4458" s="49"/>
      <c r="M4458" s="49"/>
      <c r="N4458" s="49"/>
      <c r="O4458" s="51"/>
      <c r="P4458" s="8"/>
      <c r="Q4458" s="49"/>
      <c r="R4458" s="49"/>
      <c r="S4458" s="52"/>
      <c r="T4458" s="53"/>
      <c r="U4458" s="53"/>
      <c r="V4458" s="50"/>
      <c r="W4458" s="8"/>
      <c r="X4458" s="8"/>
      <c r="Y4458" s="8"/>
      <c r="Z4458" s="8"/>
      <c r="AA4458" s="8"/>
      <c r="AB4458" s="8"/>
      <c r="AC4458" s="8"/>
      <c r="AD4458" s="8"/>
      <c r="AE4458" s="8"/>
      <c r="AF4458" s="8"/>
      <c r="AG4458" s="8"/>
      <c r="AH4458" s="8"/>
      <c r="AI4458" s="8"/>
      <c r="AJ4458" s="8"/>
      <c r="AK4458" s="8"/>
    </row>
    <row r="4459" spans="1:37" ht="18">
      <c r="A4459" s="46"/>
      <c r="B4459" s="47"/>
      <c r="C4459" s="48"/>
      <c r="D4459" s="48"/>
      <c r="E4459" s="49"/>
      <c r="F4459" s="49"/>
      <c r="G4459" s="49"/>
      <c r="H4459" s="49"/>
      <c r="I4459" s="50"/>
      <c r="J4459" s="49"/>
      <c r="K4459" s="49"/>
      <c r="L4459" s="49"/>
      <c r="M4459" s="49"/>
      <c r="N4459" s="49"/>
      <c r="O4459" s="51"/>
      <c r="P4459" s="8"/>
      <c r="Q4459" s="49"/>
      <c r="R4459" s="49"/>
      <c r="S4459" s="52"/>
      <c r="T4459" s="53"/>
      <c r="U4459" s="53"/>
      <c r="V4459" s="50"/>
      <c r="W4459" s="8"/>
      <c r="X4459" s="8"/>
      <c r="Y4459" s="8"/>
      <c r="Z4459" s="8"/>
      <c r="AA4459" s="8"/>
      <c r="AB4459" s="8"/>
      <c r="AC4459" s="8"/>
      <c r="AD4459" s="8"/>
      <c r="AE4459" s="8"/>
      <c r="AF4459" s="8"/>
      <c r="AG4459" s="8"/>
      <c r="AH4459" s="8"/>
      <c r="AI4459" s="8"/>
      <c r="AJ4459" s="8"/>
      <c r="AK4459" s="8"/>
    </row>
    <row r="4460" spans="1:37" ht="18">
      <c r="A4460" s="46"/>
      <c r="B4460" s="47"/>
      <c r="C4460" s="48"/>
      <c r="D4460" s="48"/>
      <c r="E4460" s="49"/>
      <c r="F4460" s="49"/>
      <c r="G4460" s="49"/>
      <c r="H4460" s="49"/>
      <c r="I4460" s="50"/>
      <c r="J4460" s="49"/>
      <c r="K4460" s="49"/>
      <c r="L4460" s="49"/>
      <c r="M4460" s="49"/>
      <c r="N4460" s="49"/>
      <c r="O4460" s="51"/>
      <c r="P4460" s="8"/>
      <c r="Q4460" s="49"/>
      <c r="R4460" s="49"/>
      <c r="S4460" s="52"/>
      <c r="T4460" s="53"/>
      <c r="U4460" s="53"/>
      <c r="V4460" s="50"/>
      <c r="W4460" s="8"/>
      <c r="X4460" s="8"/>
      <c r="Y4460" s="8"/>
      <c r="Z4460" s="8"/>
      <c r="AA4460" s="8"/>
      <c r="AB4460" s="8"/>
      <c r="AC4460" s="8"/>
      <c r="AD4460" s="8"/>
      <c r="AE4460" s="8"/>
      <c r="AF4460" s="8"/>
      <c r="AG4460" s="8"/>
      <c r="AH4460" s="8"/>
      <c r="AI4460" s="8"/>
      <c r="AJ4460" s="8"/>
      <c r="AK4460" s="8"/>
    </row>
    <row r="4461" spans="1:37" ht="18">
      <c r="A4461" s="46"/>
      <c r="B4461" s="47"/>
      <c r="C4461" s="48"/>
      <c r="D4461" s="48"/>
      <c r="E4461" s="49"/>
      <c r="F4461" s="49"/>
      <c r="G4461" s="49"/>
      <c r="H4461" s="49"/>
      <c r="I4461" s="50"/>
      <c r="J4461" s="49"/>
      <c r="K4461" s="49"/>
      <c r="L4461" s="49"/>
      <c r="M4461" s="49"/>
      <c r="N4461" s="49"/>
      <c r="O4461" s="51"/>
      <c r="P4461" s="8"/>
      <c r="Q4461" s="49"/>
      <c r="R4461" s="49"/>
      <c r="S4461" s="52"/>
      <c r="T4461" s="53"/>
      <c r="U4461" s="53"/>
      <c r="V4461" s="50"/>
      <c r="W4461" s="8"/>
      <c r="X4461" s="8"/>
      <c r="Y4461" s="8"/>
      <c r="Z4461" s="8"/>
      <c r="AA4461" s="8"/>
      <c r="AB4461" s="8"/>
      <c r="AC4461" s="8"/>
      <c r="AD4461" s="8"/>
      <c r="AE4461" s="8"/>
      <c r="AF4461" s="8"/>
      <c r="AG4461" s="8"/>
      <c r="AH4461" s="8"/>
      <c r="AI4461" s="8"/>
      <c r="AJ4461" s="8"/>
      <c r="AK4461" s="8"/>
    </row>
    <row r="4462" spans="1:37" ht="18">
      <c r="A4462" s="46"/>
      <c r="B4462" s="47"/>
      <c r="C4462" s="48"/>
      <c r="D4462" s="48"/>
      <c r="E4462" s="49"/>
      <c r="F4462" s="49"/>
      <c r="G4462" s="49"/>
      <c r="H4462" s="49"/>
      <c r="I4462" s="50"/>
      <c r="J4462" s="49"/>
      <c r="K4462" s="49"/>
      <c r="L4462" s="49"/>
      <c r="M4462" s="49"/>
      <c r="N4462" s="49"/>
      <c r="O4462" s="51"/>
      <c r="P4462" s="8"/>
      <c r="Q4462" s="49"/>
      <c r="R4462" s="49"/>
      <c r="S4462" s="52"/>
      <c r="T4462" s="53"/>
      <c r="U4462" s="53"/>
      <c r="V4462" s="50"/>
      <c r="W4462" s="8"/>
      <c r="X4462" s="8"/>
      <c r="Y4462" s="8"/>
      <c r="Z4462" s="8"/>
      <c r="AA4462" s="8"/>
      <c r="AB4462" s="8"/>
      <c r="AC4462" s="8"/>
      <c r="AD4462" s="8"/>
      <c r="AE4462" s="8"/>
      <c r="AF4462" s="8"/>
      <c r="AG4462" s="8"/>
      <c r="AH4462" s="8"/>
      <c r="AI4462" s="8"/>
      <c r="AJ4462" s="8"/>
      <c r="AK4462" s="8"/>
    </row>
    <row r="4463" spans="1:37" ht="18">
      <c r="A4463" s="46"/>
      <c r="B4463" s="47"/>
      <c r="C4463" s="48"/>
      <c r="D4463" s="48"/>
      <c r="E4463" s="49"/>
      <c r="F4463" s="49"/>
      <c r="G4463" s="49"/>
      <c r="H4463" s="49"/>
      <c r="I4463" s="50"/>
      <c r="J4463" s="49"/>
      <c r="K4463" s="49"/>
      <c r="L4463" s="49"/>
      <c r="M4463" s="49"/>
      <c r="N4463" s="49"/>
      <c r="O4463" s="51"/>
      <c r="P4463" s="8"/>
      <c r="Q4463" s="49"/>
      <c r="R4463" s="49"/>
      <c r="S4463" s="52"/>
      <c r="T4463" s="53"/>
      <c r="U4463" s="53"/>
      <c r="V4463" s="50"/>
      <c r="W4463" s="8"/>
      <c r="X4463" s="8"/>
      <c r="Y4463" s="8"/>
      <c r="Z4463" s="8"/>
      <c r="AA4463" s="8"/>
      <c r="AB4463" s="8"/>
      <c r="AC4463" s="8"/>
      <c r="AD4463" s="8"/>
      <c r="AE4463" s="8"/>
      <c r="AF4463" s="8"/>
      <c r="AG4463" s="8"/>
      <c r="AH4463" s="8"/>
      <c r="AI4463" s="8"/>
      <c r="AJ4463" s="8"/>
      <c r="AK4463" s="8"/>
    </row>
    <row r="4464" spans="1:37" ht="18">
      <c r="A4464" s="46"/>
      <c r="B4464" s="47"/>
      <c r="C4464" s="48"/>
      <c r="D4464" s="48"/>
      <c r="E4464" s="49"/>
      <c r="F4464" s="49"/>
      <c r="G4464" s="49"/>
      <c r="H4464" s="49"/>
      <c r="I4464" s="50"/>
      <c r="J4464" s="49"/>
      <c r="K4464" s="49"/>
      <c r="L4464" s="49"/>
      <c r="M4464" s="49"/>
      <c r="N4464" s="49"/>
      <c r="O4464" s="51"/>
      <c r="P4464" s="8"/>
      <c r="Q4464" s="49"/>
      <c r="R4464" s="49"/>
      <c r="S4464" s="52"/>
      <c r="T4464" s="53"/>
      <c r="U4464" s="53"/>
      <c r="V4464" s="50"/>
      <c r="W4464" s="8"/>
      <c r="X4464" s="8"/>
      <c r="Y4464" s="8"/>
      <c r="Z4464" s="8"/>
      <c r="AA4464" s="8"/>
      <c r="AB4464" s="8"/>
      <c r="AC4464" s="8"/>
      <c r="AD4464" s="8"/>
      <c r="AE4464" s="8"/>
      <c r="AF4464" s="8"/>
      <c r="AG4464" s="8"/>
      <c r="AH4464" s="8"/>
      <c r="AI4464" s="8"/>
      <c r="AJ4464" s="8"/>
      <c r="AK4464" s="8"/>
    </row>
    <row r="4465" spans="1:37" ht="18">
      <c r="A4465" s="46"/>
      <c r="B4465" s="47"/>
      <c r="C4465" s="48"/>
      <c r="D4465" s="48"/>
      <c r="E4465" s="49"/>
      <c r="F4465" s="49"/>
      <c r="G4465" s="49"/>
      <c r="H4465" s="49"/>
      <c r="I4465" s="50"/>
      <c r="J4465" s="49"/>
      <c r="K4465" s="49"/>
      <c r="L4465" s="49"/>
      <c r="M4465" s="49"/>
      <c r="N4465" s="49"/>
      <c r="O4465" s="51"/>
      <c r="P4465" s="8"/>
      <c r="Q4465" s="49"/>
      <c r="R4465" s="49"/>
      <c r="S4465" s="52"/>
      <c r="T4465" s="53"/>
      <c r="U4465" s="53"/>
      <c r="V4465" s="50"/>
      <c r="W4465" s="8"/>
      <c r="X4465" s="8"/>
      <c r="Y4465" s="8"/>
      <c r="Z4465" s="8"/>
      <c r="AA4465" s="8"/>
      <c r="AB4465" s="8"/>
      <c r="AC4465" s="8"/>
      <c r="AD4465" s="8"/>
      <c r="AE4465" s="8"/>
      <c r="AF4465" s="8"/>
      <c r="AG4465" s="8"/>
      <c r="AH4465" s="8"/>
      <c r="AI4465" s="8"/>
      <c r="AJ4465" s="8"/>
      <c r="AK4465" s="8"/>
    </row>
    <row r="4466" spans="1:37" ht="18">
      <c r="A4466" s="46"/>
      <c r="B4466" s="47"/>
      <c r="C4466" s="48"/>
      <c r="D4466" s="48"/>
      <c r="E4466" s="49"/>
      <c r="F4466" s="49"/>
      <c r="G4466" s="49"/>
      <c r="H4466" s="49"/>
      <c r="I4466" s="50"/>
      <c r="J4466" s="49"/>
      <c r="K4466" s="49"/>
      <c r="L4466" s="49"/>
      <c r="M4466" s="49"/>
      <c r="N4466" s="49"/>
      <c r="O4466" s="51"/>
      <c r="P4466" s="8"/>
      <c r="Q4466" s="49"/>
      <c r="R4466" s="49"/>
      <c r="S4466" s="52"/>
      <c r="T4466" s="53"/>
      <c r="U4466" s="53"/>
      <c r="V4466" s="50"/>
      <c r="W4466" s="8"/>
      <c r="X4466" s="8"/>
      <c r="Y4466" s="8"/>
      <c r="Z4466" s="8"/>
      <c r="AA4466" s="8"/>
      <c r="AB4466" s="8"/>
      <c r="AC4466" s="8"/>
      <c r="AD4466" s="8"/>
      <c r="AE4466" s="8"/>
      <c r="AF4466" s="8"/>
      <c r="AG4466" s="8"/>
      <c r="AH4466" s="8"/>
      <c r="AI4466" s="8"/>
      <c r="AJ4466" s="8"/>
      <c r="AK4466" s="8"/>
    </row>
    <row r="4467" spans="1:37" ht="18">
      <c r="A4467" s="46"/>
      <c r="B4467" s="47"/>
      <c r="C4467" s="48"/>
      <c r="D4467" s="48"/>
      <c r="E4467" s="49"/>
      <c r="F4467" s="49"/>
      <c r="G4467" s="49"/>
      <c r="H4467" s="49"/>
      <c r="I4467" s="50"/>
      <c r="J4467" s="49"/>
      <c r="K4467" s="49"/>
      <c r="L4467" s="49"/>
      <c r="M4467" s="49"/>
      <c r="N4467" s="49"/>
      <c r="O4467" s="51"/>
      <c r="P4467" s="8"/>
      <c r="Q4467" s="49"/>
      <c r="R4467" s="49"/>
      <c r="S4467" s="52"/>
      <c r="T4467" s="53"/>
      <c r="U4467" s="53"/>
      <c r="V4467" s="50"/>
      <c r="W4467" s="8"/>
      <c r="X4467" s="8"/>
      <c r="Y4467" s="8"/>
      <c r="Z4467" s="8"/>
      <c r="AA4467" s="8"/>
      <c r="AB4467" s="8"/>
      <c r="AC4467" s="8"/>
      <c r="AD4467" s="8"/>
      <c r="AE4467" s="8"/>
      <c r="AF4467" s="8"/>
      <c r="AG4467" s="8"/>
      <c r="AH4467" s="8"/>
      <c r="AI4467" s="8"/>
      <c r="AJ4467" s="8"/>
      <c r="AK4467" s="8"/>
    </row>
    <row r="4468" spans="1:37" ht="18">
      <c r="A4468" s="46"/>
      <c r="B4468" s="47"/>
      <c r="C4468" s="48"/>
      <c r="D4468" s="48"/>
      <c r="E4468" s="49"/>
      <c r="F4468" s="49"/>
      <c r="G4468" s="49"/>
      <c r="H4468" s="49"/>
      <c r="I4468" s="50"/>
      <c r="J4468" s="49"/>
      <c r="K4468" s="49"/>
      <c r="L4468" s="49"/>
      <c r="M4468" s="49"/>
      <c r="N4468" s="49"/>
      <c r="O4468" s="51"/>
      <c r="P4468" s="8"/>
      <c r="Q4468" s="49"/>
      <c r="R4468" s="49"/>
      <c r="S4468" s="52"/>
      <c r="T4468" s="53"/>
      <c r="U4468" s="53"/>
      <c r="V4468" s="50"/>
      <c r="W4468" s="8"/>
      <c r="X4468" s="8"/>
      <c r="Y4468" s="8"/>
      <c r="Z4468" s="8"/>
      <c r="AA4468" s="8"/>
      <c r="AB4468" s="8"/>
      <c r="AC4468" s="8"/>
      <c r="AD4468" s="8"/>
      <c r="AE4468" s="8"/>
      <c r="AF4468" s="8"/>
      <c r="AG4468" s="8"/>
      <c r="AH4468" s="8"/>
      <c r="AI4468" s="8"/>
      <c r="AJ4468" s="8"/>
      <c r="AK4468" s="8"/>
    </row>
    <row r="4469" spans="1:37" ht="18">
      <c r="A4469" s="46"/>
      <c r="B4469" s="47"/>
      <c r="C4469" s="48"/>
      <c r="D4469" s="48"/>
      <c r="E4469" s="49"/>
      <c r="F4469" s="49"/>
      <c r="G4469" s="49"/>
      <c r="H4469" s="49"/>
      <c r="I4469" s="50"/>
      <c r="J4469" s="49"/>
      <c r="K4469" s="49"/>
      <c r="L4469" s="49"/>
      <c r="M4469" s="49"/>
      <c r="N4469" s="49"/>
      <c r="O4469" s="51"/>
      <c r="P4469" s="8"/>
      <c r="Q4469" s="49"/>
      <c r="R4469" s="49"/>
      <c r="S4469" s="52"/>
      <c r="T4469" s="53"/>
      <c r="U4469" s="53"/>
      <c r="V4469" s="50"/>
      <c r="W4469" s="8"/>
      <c r="X4469" s="8"/>
      <c r="Y4469" s="8"/>
      <c r="Z4469" s="8"/>
      <c r="AA4469" s="8"/>
      <c r="AB4469" s="8"/>
      <c r="AC4469" s="8"/>
      <c r="AD4469" s="8"/>
      <c r="AE4469" s="8"/>
      <c r="AF4469" s="8"/>
      <c r="AG4469" s="8"/>
      <c r="AH4469" s="8"/>
      <c r="AI4469" s="8"/>
      <c r="AJ4469" s="8"/>
      <c r="AK4469" s="8"/>
    </row>
    <row r="4470" spans="1:37" ht="18">
      <c r="A4470" s="46"/>
      <c r="B4470" s="47"/>
      <c r="C4470" s="48"/>
      <c r="D4470" s="48"/>
      <c r="E4470" s="49"/>
      <c r="F4470" s="49"/>
      <c r="G4470" s="49"/>
      <c r="H4470" s="49"/>
      <c r="I4470" s="50"/>
      <c r="J4470" s="49"/>
      <c r="K4470" s="49"/>
      <c r="L4470" s="49"/>
      <c r="M4470" s="49"/>
      <c r="N4470" s="49"/>
      <c r="O4470" s="51"/>
      <c r="P4470" s="8"/>
      <c r="Q4470" s="49"/>
      <c r="R4470" s="49"/>
      <c r="S4470" s="52"/>
      <c r="T4470" s="53"/>
      <c r="U4470" s="53"/>
      <c r="V4470" s="50"/>
      <c r="W4470" s="8"/>
      <c r="X4470" s="8"/>
      <c r="Y4470" s="8"/>
      <c r="Z4470" s="8"/>
      <c r="AA4470" s="8"/>
      <c r="AB4470" s="8"/>
      <c r="AC4470" s="8"/>
      <c r="AD4470" s="8"/>
      <c r="AE4470" s="8"/>
      <c r="AF4470" s="8"/>
      <c r="AG4470" s="8"/>
      <c r="AH4470" s="8"/>
      <c r="AI4470" s="8"/>
      <c r="AJ4470" s="8"/>
      <c r="AK4470" s="8"/>
    </row>
    <row r="4471" spans="1:37" ht="18">
      <c r="A4471" s="46"/>
      <c r="B4471" s="47"/>
      <c r="C4471" s="48"/>
      <c r="D4471" s="48"/>
      <c r="E4471" s="49"/>
      <c r="F4471" s="49"/>
      <c r="G4471" s="49"/>
      <c r="H4471" s="49"/>
      <c r="I4471" s="50"/>
      <c r="J4471" s="49"/>
      <c r="K4471" s="49"/>
      <c r="L4471" s="49"/>
      <c r="M4471" s="49"/>
      <c r="N4471" s="49"/>
      <c r="O4471" s="51"/>
      <c r="P4471" s="8"/>
      <c r="Q4471" s="49"/>
      <c r="R4471" s="49"/>
      <c r="S4471" s="52"/>
      <c r="T4471" s="53"/>
      <c r="U4471" s="53"/>
      <c r="V4471" s="50"/>
      <c r="W4471" s="8"/>
      <c r="X4471" s="8"/>
      <c r="Y4471" s="8"/>
      <c r="Z4471" s="8"/>
      <c r="AA4471" s="8"/>
      <c r="AB4471" s="8"/>
      <c r="AC4471" s="8"/>
      <c r="AD4471" s="8"/>
      <c r="AE4471" s="8"/>
      <c r="AF4471" s="8"/>
      <c r="AG4471" s="8"/>
      <c r="AH4471" s="8"/>
      <c r="AI4471" s="8"/>
      <c r="AJ4471" s="8"/>
      <c r="AK4471" s="8"/>
    </row>
    <row r="4472" spans="1:37" ht="18">
      <c r="A4472" s="46"/>
      <c r="B4472" s="47"/>
      <c r="C4472" s="48"/>
      <c r="D4472" s="48"/>
      <c r="E4472" s="49"/>
      <c r="F4472" s="49"/>
      <c r="G4472" s="49"/>
      <c r="H4472" s="49"/>
      <c r="I4472" s="50"/>
      <c r="J4472" s="49"/>
      <c r="K4472" s="49"/>
      <c r="L4472" s="49"/>
      <c r="M4472" s="49"/>
      <c r="N4472" s="49"/>
      <c r="O4472" s="51"/>
      <c r="P4472" s="8"/>
      <c r="Q4472" s="49"/>
      <c r="R4472" s="49"/>
      <c r="S4472" s="52"/>
      <c r="T4472" s="53"/>
      <c r="U4472" s="53"/>
      <c r="V4472" s="50"/>
      <c r="W4472" s="8"/>
      <c r="X4472" s="8"/>
      <c r="Y4472" s="8"/>
      <c r="Z4472" s="8"/>
      <c r="AA4472" s="8"/>
      <c r="AB4472" s="8"/>
      <c r="AC4472" s="8"/>
      <c r="AD4472" s="8"/>
      <c r="AE4472" s="8"/>
      <c r="AF4472" s="8"/>
      <c r="AG4472" s="8"/>
      <c r="AH4472" s="8"/>
      <c r="AI4472" s="8"/>
      <c r="AJ4472" s="8"/>
      <c r="AK4472" s="8"/>
    </row>
    <row r="4473" spans="1:37" ht="18">
      <c r="A4473" s="46"/>
      <c r="B4473" s="47"/>
      <c r="C4473" s="48"/>
      <c r="D4473" s="48"/>
      <c r="E4473" s="49"/>
      <c r="F4473" s="49"/>
      <c r="G4473" s="49"/>
      <c r="H4473" s="49"/>
      <c r="I4473" s="50"/>
      <c r="J4473" s="49"/>
      <c r="K4473" s="49"/>
      <c r="L4473" s="49"/>
      <c r="M4473" s="49"/>
      <c r="N4473" s="49"/>
      <c r="O4473" s="51"/>
      <c r="P4473" s="8"/>
      <c r="Q4473" s="49"/>
      <c r="R4473" s="49"/>
      <c r="S4473" s="52"/>
      <c r="T4473" s="53"/>
      <c r="U4473" s="53"/>
      <c r="V4473" s="50"/>
      <c r="W4473" s="8"/>
      <c r="X4473" s="8"/>
      <c r="Y4473" s="8"/>
      <c r="Z4473" s="8"/>
      <c r="AA4473" s="8"/>
      <c r="AB4473" s="8"/>
      <c r="AC4473" s="8"/>
      <c r="AD4473" s="8"/>
      <c r="AE4473" s="8"/>
      <c r="AF4473" s="8"/>
      <c r="AG4473" s="8"/>
      <c r="AH4473" s="8"/>
      <c r="AI4473" s="8"/>
      <c r="AJ4473" s="8"/>
      <c r="AK4473" s="8"/>
    </row>
    <row r="4474" spans="1:37" ht="18">
      <c r="A4474" s="46"/>
      <c r="B4474" s="47"/>
      <c r="C4474" s="48"/>
      <c r="D4474" s="48"/>
      <c r="E4474" s="49"/>
      <c r="F4474" s="49"/>
      <c r="G4474" s="49"/>
      <c r="H4474" s="49"/>
      <c r="I4474" s="50"/>
      <c r="J4474" s="49"/>
      <c r="K4474" s="49"/>
      <c r="L4474" s="49"/>
      <c r="M4474" s="49"/>
      <c r="N4474" s="49"/>
      <c r="O4474" s="51"/>
      <c r="P4474" s="8"/>
      <c r="Q4474" s="49"/>
      <c r="R4474" s="49"/>
      <c r="S4474" s="52"/>
      <c r="T4474" s="53"/>
      <c r="U4474" s="53"/>
      <c r="V4474" s="50"/>
      <c r="W4474" s="8"/>
      <c r="X4474" s="8"/>
      <c r="Y4474" s="8"/>
      <c r="Z4474" s="8"/>
      <c r="AA4474" s="8"/>
      <c r="AB4474" s="8"/>
      <c r="AC4474" s="8"/>
      <c r="AD4474" s="8"/>
      <c r="AE4474" s="8"/>
      <c r="AF4474" s="8"/>
      <c r="AG4474" s="8"/>
      <c r="AH4474" s="8"/>
      <c r="AI4474" s="8"/>
      <c r="AJ4474" s="8"/>
      <c r="AK4474" s="8"/>
    </row>
    <row r="4475" spans="1:37" ht="18">
      <c r="A4475" s="46"/>
      <c r="B4475" s="47"/>
      <c r="C4475" s="48"/>
      <c r="D4475" s="48"/>
      <c r="E4475" s="49"/>
      <c r="F4475" s="49"/>
      <c r="G4475" s="49"/>
      <c r="H4475" s="49"/>
      <c r="I4475" s="50"/>
      <c r="J4475" s="49"/>
      <c r="K4475" s="49"/>
      <c r="L4475" s="49"/>
      <c r="M4475" s="49"/>
      <c r="N4475" s="49"/>
      <c r="O4475" s="51"/>
      <c r="P4475" s="8"/>
      <c r="Q4475" s="49"/>
      <c r="R4475" s="49"/>
      <c r="S4475" s="52"/>
      <c r="T4475" s="53"/>
      <c r="U4475" s="53"/>
      <c r="V4475" s="50"/>
      <c r="W4475" s="8"/>
      <c r="X4475" s="8"/>
      <c r="Y4475" s="8"/>
      <c r="Z4475" s="8"/>
      <c r="AA4475" s="8"/>
      <c r="AB4475" s="8"/>
      <c r="AC4475" s="8"/>
      <c r="AD4475" s="8"/>
      <c r="AE4475" s="8"/>
      <c r="AF4475" s="8"/>
      <c r="AG4475" s="8"/>
      <c r="AH4475" s="8"/>
      <c r="AI4475" s="8"/>
      <c r="AJ4475" s="8"/>
      <c r="AK4475" s="8"/>
    </row>
    <row r="4476" spans="1:37" ht="18">
      <c r="A4476" s="46"/>
      <c r="B4476" s="47"/>
      <c r="C4476" s="48"/>
      <c r="D4476" s="48"/>
      <c r="E4476" s="49"/>
      <c r="F4476" s="49"/>
      <c r="G4476" s="49"/>
      <c r="H4476" s="49"/>
      <c r="I4476" s="50"/>
      <c r="J4476" s="49"/>
      <c r="K4476" s="49"/>
      <c r="L4476" s="49"/>
      <c r="M4476" s="49"/>
      <c r="N4476" s="49"/>
      <c r="O4476" s="51"/>
      <c r="P4476" s="8"/>
      <c r="Q4476" s="49"/>
      <c r="R4476" s="49"/>
      <c r="S4476" s="52"/>
      <c r="T4476" s="53"/>
      <c r="U4476" s="53"/>
      <c r="V4476" s="50"/>
      <c r="W4476" s="8"/>
      <c r="X4476" s="8"/>
      <c r="Y4476" s="8"/>
      <c r="Z4476" s="8"/>
      <c r="AA4476" s="8"/>
      <c r="AB4476" s="8"/>
      <c r="AC4476" s="8"/>
      <c r="AD4476" s="8"/>
      <c r="AE4476" s="8"/>
      <c r="AF4476" s="8"/>
      <c r="AG4476" s="8"/>
      <c r="AH4476" s="8"/>
      <c r="AI4476" s="8"/>
      <c r="AJ4476" s="8"/>
      <c r="AK4476" s="8"/>
    </row>
    <row r="4477" spans="1:37" ht="18">
      <c r="A4477" s="46"/>
      <c r="B4477" s="47"/>
      <c r="C4477" s="48"/>
      <c r="D4477" s="48"/>
      <c r="E4477" s="49"/>
      <c r="F4477" s="49"/>
      <c r="G4477" s="49"/>
      <c r="H4477" s="49"/>
      <c r="I4477" s="50"/>
      <c r="J4477" s="49"/>
      <c r="K4477" s="49"/>
      <c r="L4477" s="49"/>
      <c r="M4477" s="49"/>
      <c r="N4477" s="49"/>
      <c r="O4477" s="51"/>
      <c r="P4477" s="8"/>
      <c r="Q4477" s="49"/>
      <c r="R4477" s="49"/>
      <c r="S4477" s="52"/>
      <c r="T4477" s="53"/>
      <c r="U4477" s="53"/>
      <c r="V4477" s="50"/>
      <c r="W4477" s="8"/>
      <c r="X4477" s="8"/>
      <c r="Y4477" s="8"/>
      <c r="Z4477" s="8"/>
      <c r="AA4477" s="8"/>
      <c r="AB4477" s="8"/>
      <c r="AC4477" s="8"/>
      <c r="AD4477" s="8"/>
      <c r="AE4477" s="8"/>
      <c r="AF4477" s="8"/>
      <c r="AG4477" s="8"/>
      <c r="AH4477" s="8"/>
      <c r="AI4477" s="8"/>
      <c r="AJ4477" s="8"/>
      <c r="AK4477" s="8"/>
    </row>
    <row r="4478" spans="1:37" ht="18">
      <c r="A4478" s="46"/>
      <c r="B4478" s="47"/>
      <c r="C4478" s="48"/>
      <c r="D4478" s="48"/>
      <c r="E4478" s="49"/>
      <c r="F4478" s="49"/>
      <c r="G4478" s="49"/>
      <c r="H4478" s="49"/>
      <c r="I4478" s="50"/>
      <c r="J4478" s="49"/>
      <c r="K4478" s="49"/>
      <c r="L4478" s="49"/>
      <c r="M4478" s="49"/>
      <c r="N4478" s="49"/>
      <c r="O4478" s="51"/>
      <c r="P4478" s="8"/>
      <c r="Q4478" s="49"/>
      <c r="R4478" s="49"/>
      <c r="S4478" s="52"/>
      <c r="T4478" s="53"/>
      <c r="U4478" s="53"/>
      <c r="V4478" s="50"/>
      <c r="W4478" s="8"/>
      <c r="X4478" s="8"/>
      <c r="Y4478" s="8"/>
      <c r="Z4478" s="8"/>
      <c r="AA4478" s="8"/>
      <c r="AB4478" s="8"/>
      <c r="AC4478" s="8"/>
      <c r="AD4478" s="8"/>
      <c r="AE4478" s="8"/>
      <c r="AF4478" s="8"/>
      <c r="AG4478" s="8"/>
      <c r="AH4478" s="8"/>
      <c r="AI4478" s="8"/>
      <c r="AJ4478" s="8"/>
      <c r="AK4478" s="8"/>
    </row>
    <row r="4479" spans="1:37" ht="18">
      <c r="A4479" s="46"/>
      <c r="B4479" s="47"/>
      <c r="C4479" s="48"/>
      <c r="D4479" s="48"/>
      <c r="E4479" s="49"/>
      <c r="F4479" s="49"/>
      <c r="G4479" s="49"/>
      <c r="H4479" s="49"/>
      <c r="I4479" s="50"/>
      <c r="J4479" s="49"/>
      <c r="K4479" s="49"/>
      <c r="L4479" s="49"/>
      <c r="M4479" s="49"/>
      <c r="N4479" s="49"/>
      <c r="O4479" s="51"/>
      <c r="P4479" s="8"/>
      <c r="Q4479" s="49"/>
      <c r="R4479" s="49"/>
      <c r="S4479" s="52"/>
      <c r="T4479" s="53"/>
      <c r="U4479" s="53"/>
      <c r="V4479" s="50"/>
      <c r="W4479" s="8"/>
      <c r="X4479" s="8"/>
      <c r="Y4479" s="8"/>
      <c r="Z4479" s="8"/>
      <c r="AA4479" s="8"/>
      <c r="AB4479" s="8"/>
      <c r="AC4479" s="8"/>
      <c r="AD4479" s="8"/>
      <c r="AE4479" s="8"/>
      <c r="AF4479" s="8"/>
      <c r="AG4479" s="8"/>
      <c r="AH4479" s="8"/>
      <c r="AI4479" s="8"/>
      <c r="AJ4479" s="8"/>
      <c r="AK4479" s="8"/>
    </row>
    <row r="4480" spans="1:37" ht="18">
      <c r="A4480" s="46"/>
      <c r="B4480" s="47"/>
      <c r="C4480" s="48"/>
      <c r="D4480" s="48"/>
      <c r="E4480" s="49"/>
      <c r="F4480" s="49"/>
      <c r="G4480" s="49"/>
      <c r="H4480" s="49"/>
      <c r="I4480" s="50"/>
      <c r="J4480" s="49"/>
      <c r="K4480" s="49"/>
      <c r="L4480" s="49"/>
      <c r="M4480" s="49"/>
      <c r="N4480" s="49"/>
      <c r="O4480" s="51"/>
      <c r="P4480" s="8"/>
      <c r="Q4480" s="49"/>
      <c r="R4480" s="49"/>
      <c r="S4480" s="52"/>
      <c r="T4480" s="53"/>
      <c r="U4480" s="53"/>
      <c r="V4480" s="50"/>
      <c r="W4480" s="8"/>
      <c r="X4480" s="8"/>
      <c r="Y4480" s="8"/>
      <c r="Z4480" s="8"/>
      <c r="AA4480" s="8"/>
      <c r="AB4480" s="8"/>
      <c r="AC4480" s="8"/>
      <c r="AD4480" s="8"/>
      <c r="AE4480" s="8"/>
      <c r="AF4480" s="8"/>
      <c r="AG4480" s="8"/>
      <c r="AH4480" s="8"/>
      <c r="AI4480" s="8"/>
      <c r="AJ4480" s="8"/>
      <c r="AK4480" s="8"/>
    </row>
    <row r="4481" spans="1:37" ht="18">
      <c r="A4481" s="46"/>
      <c r="B4481" s="47"/>
      <c r="C4481" s="48"/>
      <c r="D4481" s="48"/>
      <c r="E4481" s="49"/>
      <c r="F4481" s="49"/>
      <c r="G4481" s="49"/>
      <c r="H4481" s="49"/>
      <c r="I4481" s="50"/>
      <c r="J4481" s="49"/>
      <c r="K4481" s="49"/>
      <c r="L4481" s="49"/>
      <c r="M4481" s="49"/>
      <c r="N4481" s="49"/>
      <c r="O4481" s="51"/>
      <c r="P4481" s="8"/>
      <c r="Q4481" s="49"/>
      <c r="R4481" s="49"/>
      <c r="S4481" s="52"/>
      <c r="T4481" s="53"/>
      <c r="U4481" s="53"/>
      <c r="V4481" s="50"/>
      <c r="W4481" s="8"/>
      <c r="X4481" s="8"/>
      <c r="Y4481" s="8"/>
      <c r="Z4481" s="8"/>
      <c r="AA4481" s="8"/>
      <c r="AB4481" s="8"/>
      <c r="AC4481" s="8"/>
      <c r="AD4481" s="8"/>
      <c r="AE4481" s="8"/>
      <c r="AF4481" s="8"/>
      <c r="AG4481" s="8"/>
      <c r="AH4481" s="8"/>
      <c r="AI4481" s="8"/>
      <c r="AJ4481" s="8"/>
      <c r="AK4481" s="8"/>
    </row>
    <row r="4482" spans="1:37" ht="18">
      <c r="A4482" s="46"/>
      <c r="B4482" s="47"/>
      <c r="C4482" s="48"/>
      <c r="D4482" s="48"/>
      <c r="E4482" s="49"/>
      <c r="F4482" s="49"/>
      <c r="G4482" s="49"/>
      <c r="H4482" s="49"/>
      <c r="I4482" s="50"/>
      <c r="J4482" s="49"/>
      <c r="K4482" s="49"/>
      <c r="L4482" s="49"/>
      <c r="M4482" s="49"/>
      <c r="N4482" s="49"/>
      <c r="O4482" s="51"/>
      <c r="P4482" s="8"/>
      <c r="Q4482" s="49"/>
      <c r="R4482" s="49"/>
      <c r="S4482" s="52"/>
      <c r="T4482" s="53"/>
      <c r="U4482" s="53"/>
      <c r="V4482" s="50"/>
      <c r="W4482" s="8"/>
      <c r="X4482" s="8"/>
      <c r="Y4482" s="8"/>
      <c r="Z4482" s="8"/>
      <c r="AA4482" s="8"/>
      <c r="AB4482" s="8"/>
      <c r="AC4482" s="8"/>
      <c r="AD4482" s="8"/>
      <c r="AE4482" s="8"/>
      <c r="AF4482" s="8"/>
      <c r="AG4482" s="8"/>
      <c r="AH4482" s="8"/>
      <c r="AI4482" s="8"/>
      <c r="AJ4482" s="8"/>
      <c r="AK4482" s="8"/>
    </row>
    <row r="4483" spans="1:37" ht="18">
      <c r="A4483" s="46"/>
      <c r="B4483" s="47"/>
      <c r="C4483" s="48"/>
      <c r="D4483" s="48"/>
      <c r="E4483" s="49"/>
      <c r="F4483" s="49"/>
      <c r="G4483" s="49"/>
      <c r="H4483" s="49"/>
      <c r="I4483" s="50"/>
      <c r="J4483" s="49"/>
      <c r="K4483" s="49"/>
      <c r="L4483" s="49"/>
      <c r="M4483" s="49"/>
      <c r="N4483" s="49"/>
      <c r="O4483" s="51"/>
      <c r="P4483" s="8"/>
      <c r="Q4483" s="49"/>
      <c r="R4483" s="49"/>
      <c r="S4483" s="52"/>
      <c r="T4483" s="53"/>
      <c r="U4483" s="53"/>
      <c r="V4483" s="50"/>
      <c r="W4483" s="8"/>
      <c r="X4483" s="8"/>
      <c r="Y4483" s="8"/>
      <c r="Z4483" s="8"/>
      <c r="AA4483" s="8"/>
      <c r="AB4483" s="8"/>
      <c r="AC4483" s="8"/>
      <c r="AD4483" s="8"/>
      <c r="AE4483" s="8"/>
      <c r="AF4483" s="8"/>
      <c r="AG4483" s="8"/>
      <c r="AH4483" s="8"/>
      <c r="AI4483" s="8"/>
      <c r="AJ4483" s="8"/>
      <c r="AK4483" s="8"/>
    </row>
    <row r="4484" spans="1:37" ht="18">
      <c r="A4484" s="46"/>
      <c r="B4484" s="47"/>
      <c r="C4484" s="48"/>
      <c r="D4484" s="48"/>
      <c r="E4484" s="49"/>
      <c r="F4484" s="49"/>
      <c r="G4484" s="49"/>
      <c r="H4484" s="49"/>
      <c r="I4484" s="50"/>
      <c r="J4484" s="49"/>
      <c r="K4484" s="49"/>
      <c r="L4484" s="49"/>
      <c r="M4484" s="49"/>
      <c r="N4484" s="49"/>
      <c r="O4484" s="51"/>
      <c r="P4484" s="8"/>
      <c r="Q4484" s="49"/>
      <c r="R4484" s="49"/>
      <c r="S4484" s="52"/>
      <c r="T4484" s="53"/>
      <c r="U4484" s="53"/>
      <c r="V4484" s="50"/>
      <c r="W4484" s="8"/>
      <c r="X4484" s="8"/>
      <c r="Y4484" s="8"/>
      <c r="Z4484" s="8"/>
      <c r="AA4484" s="8"/>
      <c r="AB4484" s="8"/>
      <c r="AC4484" s="8"/>
      <c r="AD4484" s="8"/>
      <c r="AE4484" s="8"/>
      <c r="AF4484" s="8"/>
      <c r="AG4484" s="8"/>
      <c r="AH4484" s="8"/>
      <c r="AI4484" s="8"/>
      <c r="AJ4484" s="8"/>
      <c r="AK4484" s="8"/>
    </row>
    <row r="4485" spans="1:37" ht="18">
      <c r="A4485" s="46"/>
      <c r="B4485" s="47"/>
      <c r="C4485" s="48"/>
      <c r="D4485" s="48"/>
      <c r="E4485" s="49"/>
      <c r="F4485" s="49"/>
      <c r="G4485" s="49"/>
      <c r="H4485" s="49"/>
      <c r="I4485" s="50"/>
      <c r="J4485" s="49"/>
      <c r="K4485" s="49"/>
      <c r="L4485" s="49"/>
      <c r="M4485" s="49"/>
      <c r="N4485" s="49"/>
      <c r="O4485" s="51"/>
      <c r="P4485" s="8"/>
      <c r="Q4485" s="49"/>
      <c r="R4485" s="49"/>
      <c r="S4485" s="52"/>
      <c r="T4485" s="53"/>
      <c r="U4485" s="53"/>
      <c r="V4485" s="50"/>
      <c r="W4485" s="8"/>
      <c r="X4485" s="8"/>
      <c r="Y4485" s="8"/>
      <c r="Z4485" s="8"/>
      <c r="AA4485" s="8"/>
      <c r="AB4485" s="8"/>
      <c r="AC4485" s="8"/>
      <c r="AD4485" s="8"/>
      <c r="AE4485" s="8"/>
      <c r="AF4485" s="8"/>
      <c r="AG4485" s="8"/>
      <c r="AH4485" s="8"/>
      <c r="AI4485" s="8"/>
      <c r="AJ4485" s="8"/>
      <c r="AK4485" s="8"/>
    </row>
    <row r="4486" spans="1:37" ht="18">
      <c r="A4486" s="46"/>
      <c r="B4486" s="47"/>
      <c r="C4486" s="48"/>
      <c r="D4486" s="48"/>
      <c r="E4486" s="49"/>
      <c r="F4486" s="49"/>
      <c r="G4486" s="49"/>
      <c r="H4486" s="49"/>
      <c r="I4486" s="50"/>
      <c r="J4486" s="49"/>
      <c r="K4486" s="49"/>
      <c r="L4486" s="49"/>
      <c r="M4486" s="49"/>
      <c r="N4486" s="49"/>
      <c r="O4486" s="51"/>
      <c r="P4486" s="8"/>
      <c r="Q4486" s="49"/>
      <c r="R4486" s="49"/>
      <c r="S4486" s="52"/>
      <c r="T4486" s="53"/>
      <c r="U4486" s="53"/>
      <c r="V4486" s="50"/>
      <c r="W4486" s="8"/>
      <c r="X4486" s="8"/>
      <c r="Y4486" s="8"/>
      <c r="Z4486" s="8"/>
      <c r="AA4486" s="8"/>
      <c r="AB4486" s="8"/>
      <c r="AC4486" s="8"/>
      <c r="AD4486" s="8"/>
      <c r="AE4486" s="8"/>
      <c r="AF4486" s="8"/>
      <c r="AG4486" s="8"/>
      <c r="AH4486" s="8"/>
      <c r="AI4486" s="8"/>
      <c r="AJ4486" s="8"/>
      <c r="AK4486" s="8"/>
    </row>
    <row r="4487" spans="1:37" ht="18">
      <c r="A4487" s="46"/>
      <c r="B4487" s="47"/>
      <c r="C4487" s="48"/>
      <c r="D4487" s="48"/>
      <c r="E4487" s="49"/>
      <c r="F4487" s="49"/>
      <c r="G4487" s="49"/>
      <c r="H4487" s="49"/>
      <c r="I4487" s="50"/>
      <c r="J4487" s="49"/>
      <c r="K4487" s="49"/>
      <c r="L4487" s="49"/>
      <c r="M4487" s="49"/>
      <c r="N4487" s="49"/>
      <c r="O4487" s="51"/>
      <c r="P4487" s="8"/>
      <c r="Q4487" s="49"/>
      <c r="R4487" s="49"/>
      <c r="S4487" s="52"/>
      <c r="T4487" s="53"/>
      <c r="U4487" s="53"/>
      <c r="V4487" s="50"/>
      <c r="W4487" s="8"/>
      <c r="X4487" s="8"/>
      <c r="Y4487" s="8"/>
      <c r="Z4487" s="8"/>
      <c r="AA4487" s="8"/>
      <c r="AB4487" s="8"/>
      <c r="AC4487" s="8"/>
      <c r="AD4487" s="8"/>
      <c r="AE4487" s="8"/>
      <c r="AF4487" s="8"/>
      <c r="AG4487" s="8"/>
      <c r="AH4487" s="8"/>
      <c r="AI4487" s="8"/>
      <c r="AJ4487" s="8"/>
      <c r="AK4487" s="8"/>
    </row>
    <row r="4488" spans="1:37" ht="18">
      <c r="A4488" s="46"/>
      <c r="B4488" s="47"/>
      <c r="C4488" s="48"/>
      <c r="D4488" s="48"/>
      <c r="E4488" s="49"/>
      <c r="F4488" s="49"/>
      <c r="G4488" s="49"/>
      <c r="H4488" s="49"/>
      <c r="I4488" s="50"/>
      <c r="J4488" s="49"/>
      <c r="K4488" s="49"/>
      <c r="L4488" s="49"/>
      <c r="M4488" s="49"/>
      <c r="N4488" s="49"/>
      <c r="O4488" s="51"/>
      <c r="P4488" s="8"/>
      <c r="Q4488" s="49"/>
      <c r="R4488" s="49"/>
      <c r="S4488" s="52"/>
      <c r="T4488" s="53"/>
      <c r="U4488" s="53"/>
      <c r="V4488" s="50"/>
      <c r="W4488" s="8"/>
      <c r="X4488" s="8"/>
      <c r="Y4488" s="8"/>
      <c r="Z4488" s="8"/>
      <c r="AA4488" s="8"/>
      <c r="AB4488" s="8"/>
      <c r="AC4488" s="8"/>
      <c r="AD4488" s="8"/>
      <c r="AE4488" s="8"/>
      <c r="AF4488" s="8"/>
      <c r="AG4488" s="8"/>
      <c r="AH4488" s="8"/>
      <c r="AI4488" s="8"/>
      <c r="AJ4488" s="8"/>
      <c r="AK4488" s="8"/>
    </row>
    <row r="4489" spans="1:37" ht="18">
      <c r="A4489" s="46"/>
      <c r="B4489" s="47"/>
      <c r="C4489" s="48"/>
      <c r="D4489" s="48"/>
      <c r="E4489" s="49"/>
      <c r="F4489" s="49"/>
      <c r="G4489" s="49"/>
      <c r="H4489" s="49"/>
      <c r="I4489" s="50"/>
      <c r="J4489" s="49"/>
      <c r="K4489" s="49"/>
      <c r="L4489" s="49"/>
      <c r="M4489" s="49"/>
      <c r="N4489" s="49"/>
      <c r="O4489" s="51"/>
      <c r="P4489" s="8"/>
      <c r="Q4489" s="49"/>
      <c r="R4489" s="49"/>
      <c r="S4489" s="52"/>
      <c r="T4489" s="53"/>
      <c r="U4489" s="53"/>
      <c r="V4489" s="50"/>
      <c r="W4489" s="8"/>
      <c r="X4489" s="8"/>
      <c r="Y4489" s="8"/>
      <c r="Z4489" s="8"/>
      <c r="AA4489" s="8"/>
      <c r="AB4489" s="8"/>
      <c r="AC4489" s="8"/>
      <c r="AD4489" s="8"/>
      <c r="AE4489" s="8"/>
      <c r="AF4489" s="8"/>
      <c r="AG4489" s="8"/>
      <c r="AH4489" s="8"/>
      <c r="AI4489" s="8"/>
      <c r="AJ4489" s="8"/>
      <c r="AK4489" s="8"/>
    </row>
    <row r="4490" spans="1:37" ht="18">
      <c r="A4490" s="46"/>
      <c r="B4490" s="47"/>
      <c r="C4490" s="48"/>
      <c r="D4490" s="48"/>
      <c r="E4490" s="49"/>
      <c r="F4490" s="49"/>
      <c r="G4490" s="49"/>
      <c r="H4490" s="49"/>
      <c r="I4490" s="50"/>
      <c r="J4490" s="49"/>
      <c r="K4490" s="49"/>
      <c r="L4490" s="49"/>
      <c r="M4490" s="49"/>
      <c r="N4490" s="49"/>
      <c r="O4490" s="51"/>
      <c r="P4490" s="8"/>
      <c r="Q4490" s="49"/>
      <c r="R4490" s="49"/>
      <c r="S4490" s="52"/>
      <c r="T4490" s="53"/>
      <c r="U4490" s="53"/>
      <c r="V4490" s="50"/>
      <c r="W4490" s="8"/>
      <c r="X4490" s="8"/>
      <c r="Y4490" s="8"/>
      <c r="Z4490" s="8"/>
      <c r="AA4490" s="8"/>
      <c r="AB4490" s="8"/>
      <c r="AC4490" s="8"/>
      <c r="AD4490" s="8"/>
      <c r="AE4490" s="8"/>
      <c r="AF4490" s="8"/>
      <c r="AG4490" s="8"/>
      <c r="AH4490" s="8"/>
      <c r="AI4490" s="8"/>
      <c r="AJ4490" s="8"/>
      <c r="AK4490" s="8"/>
    </row>
    <row r="4491" spans="1:37" ht="18">
      <c r="A4491" s="46"/>
      <c r="B4491" s="47"/>
      <c r="C4491" s="48"/>
      <c r="D4491" s="48"/>
      <c r="E4491" s="49"/>
      <c r="F4491" s="49"/>
      <c r="G4491" s="49"/>
      <c r="H4491" s="49"/>
      <c r="I4491" s="50"/>
      <c r="J4491" s="49"/>
      <c r="K4491" s="49"/>
      <c r="L4491" s="49"/>
      <c r="M4491" s="49"/>
      <c r="N4491" s="49"/>
      <c r="O4491" s="51"/>
      <c r="P4491" s="8"/>
      <c r="Q4491" s="49"/>
      <c r="R4491" s="49"/>
      <c r="S4491" s="52"/>
      <c r="T4491" s="53"/>
      <c r="U4491" s="53"/>
      <c r="V4491" s="50"/>
      <c r="W4491" s="8"/>
      <c r="X4491" s="8"/>
      <c r="Y4491" s="8"/>
      <c r="Z4491" s="8"/>
      <c r="AA4491" s="8"/>
      <c r="AB4491" s="8"/>
      <c r="AC4491" s="8"/>
      <c r="AD4491" s="8"/>
      <c r="AE4491" s="8"/>
      <c r="AF4491" s="8"/>
      <c r="AG4491" s="8"/>
      <c r="AH4491" s="8"/>
      <c r="AI4491" s="8"/>
      <c r="AJ4491" s="8"/>
      <c r="AK4491" s="8"/>
    </row>
    <row r="4492" spans="1:37" ht="18">
      <c r="A4492" s="46"/>
      <c r="B4492" s="47"/>
      <c r="C4492" s="48"/>
      <c r="D4492" s="48"/>
      <c r="E4492" s="49"/>
      <c r="F4492" s="49"/>
      <c r="G4492" s="49"/>
      <c r="H4492" s="49"/>
      <c r="I4492" s="50"/>
      <c r="J4492" s="49"/>
      <c r="K4492" s="49"/>
      <c r="L4492" s="49"/>
      <c r="M4492" s="49"/>
      <c r="N4492" s="49"/>
      <c r="O4492" s="51"/>
      <c r="P4492" s="8"/>
      <c r="Q4492" s="49"/>
      <c r="R4492" s="49"/>
      <c r="S4492" s="52"/>
      <c r="T4492" s="53"/>
      <c r="U4492" s="53"/>
      <c r="V4492" s="50"/>
      <c r="W4492" s="8"/>
      <c r="X4492" s="8"/>
      <c r="Y4492" s="8"/>
      <c r="Z4492" s="8"/>
      <c r="AA4492" s="8"/>
      <c r="AB4492" s="8"/>
      <c r="AC4492" s="8"/>
      <c r="AD4492" s="8"/>
      <c r="AE4492" s="8"/>
      <c r="AF4492" s="8"/>
      <c r="AG4492" s="8"/>
      <c r="AH4492" s="8"/>
      <c r="AI4492" s="8"/>
      <c r="AJ4492" s="8"/>
      <c r="AK4492" s="8"/>
    </row>
    <row r="4493" spans="1:37" ht="18">
      <c r="A4493" s="46"/>
      <c r="B4493" s="47"/>
      <c r="C4493" s="48"/>
      <c r="D4493" s="48"/>
      <c r="E4493" s="49"/>
      <c r="F4493" s="49"/>
      <c r="G4493" s="49"/>
      <c r="H4493" s="49"/>
      <c r="I4493" s="50"/>
      <c r="J4493" s="49"/>
      <c r="K4493" s="49"/>
      <c r="L4493" s="49"/>
      <c r="M4493" s="49"/>
      <c r="N4493" s="49"/>
      <c r="O4493" s="51"/>
      <c r="P4493" s="8"/>
      <c r="Q4493" s="49"/>
      <c r="R4493" s="49"/>
      <c r="S4493" s="52"/>
      <c r="T4493" s="53"/>
      <c r="U4493" s="53"/>
      <c r="V4493" s="50"/>
      <c r="W4493" s="8"/>
      <c r="X4493" s="8"/>
      <c r="Y4493" s="8"/>
      <c r="Z4493" s="8"/>
      <c r="AA4493" s="8"/>
      <c r="AB4493" s="8"/>
      <c r="AC4493" s="8"/>
      <c r="AD4493" s="8"/>
      <c r="AE4493" s="8"/>
      <c r="AF4493" s="8"/>
      <c r="AG4493" s="8"/>
      <c r="AH4493" s="8"/>
      <c r="AI4493" s="8"/>
      <c r="AJ4493" s="8"/>
      <c r="AK4493" s="8"/>
    </row>
    <row r="4494" spans="1:37" ht="18">
      <c r="A4494" s="46"/>
      <c r="B4494" s="47"/>
      <c r="C4494" s="48"/>
      <c r="D4494" s="48"/>
      <c r="E4494" s="49"/>
      <c r="F4494" s="49"/>
      <c r="G4494" s="49"/>
      <c r="H4494" s="49"/>
      <c r="I4494" s="50"/>
      <c r="J4494" s="49"/>
      <c r="K4494" s="49"/>
      <c r="L4494" s="49"/>
      <c r="M4494" s="49"/>
      <c r="N4494" s="49"/>
      <c r="O4494" s="51"/>
      <c r="P4494" s="8"/>
      <c r="Q4494" s="49"/>
      <c r="R4494" s="49"/>
      <c r="S4494" s="52"/>
      <c r="T4494" s="53"/>
      <c r="U4494" s="53"/>
      <c r="V4494" s="50"/>
      <c r="W4494" s="8"/>
      <c r="X4494" s="8"/>
      <c r="Y4494" s="8"/>
      <c r="Z4494" s="8"/>
      <c r="AA4494" s="8"/>
      <c r="AB4494" s="8"/>
      <c r="AC4494" s="8"/>
      <c r="AD4494" s="8"/>
      <c r="AE4494" s="8"/>
      <c r="AF4494" s="8"/>
      <c r="AG4494" s="8"/>
      <c r="AH4494" s="8"/>
      <c r="AI4494" s="8"/>
      <c r="AJ4494" s="8"/>
      <c r="AK4494" s="8"/>
    </row>
    <row r="4495" spans="1:37" ht="18">
      <c r="A4495" s="46"/>
      <c r="B4495" s="47"/>
      <c r="C4495" s="48"/>
      <c r="D4495" s="48"/>
      <c r="E4495" s="49"/>
      <c r="F4495" s="49"/>
      <c r="G4495" s="49"/>
      <c r="H4495" s="49"/>
      <c r="I4495" s="50"/>
      <c r="J4495" s="49"/>
      <c r="K4495" s="49"/>
      <c r="L4495" s="49"/>
      <c r="M4495" s="49"/>
      <c r="N4495" s="49"/>
      <c r="O4495" s="51"/>
      <c r="P4495" s="8"/>
      <c r="Q4495" s="49"/>
      <c r="R4495" s="49"/>
      <c r="S4495" s="52"/>
      <c r="T4495" s="53"/>
      <c r="U4495" s="53"/>
      <c r="V4495" s="50"/>
      <c r="W4495" s="8"/>
      <c r="X4495" s="8"/>
      <c r="Y4495" s="8"/>
      <c r="Z4495" s="8"/>
      <c r="AA4495" s="8"/>
      <c r="AB4495" s="8"/>
      <c r="AC4495" s="8"/>
      <c r="AD4495" s="8"/>
      <c r="AE4495" s="8"/>
      <c r="AF4495" s="8"/>
      <c r="AG4495" s="8"/>
      <c r="AH4495" s="8"/>
      <c r="AI4495" s="8"/>
      <c r="AJ4495" s="8"/>
      <c r="AK4495" s="8"/>
    </row>
    <row r="4496" spans="1:37" ht="18">
      <c r="A4496" s="46"/>
      <c r="B4496" s="47"/>
      <c r="C4496" s="48"/>
      <c r="D4496" s="48"/>
      <c r="E4496" s="49"/>
      <c r="F4496" s="49"/>
      <c r="G4496" s="49"/>
      <c r="H4496" s="49"/>
      <c r="I4496" s="50"/>
      <c r="J4496" s="49"/>
      <c r="K4496" s="49"/>
      <c r="L4496" s="49"/>
      <c r="M4496" s="49"/>
      <c r="N4496" s="49"/>
      <c r="O4496" s="51"/>
      <c r="P4496" s="8"/>
      <c r="Q4496" s="49"/>
      <c r="R4496" s="49"/>
      <c r="S4496" s="52"/>
      <c r="T4496" s="53"/>
      <c r="U4496" s="53"/>
      <c r="V4496" s="50"/>
      <c r="W4496" s="8"/>
      <c r="X4496" s="8"/>
      <c r="Y4496" s="8"/>
      <c r="Z4496" s="8"/>
      <c r="AA4496" s="8"/>
      <c r="AB4496" s="8"/>
      <c r="AC4496" s="8"/>
      <c r="AD4496" s="8"/>
      <c r="AE4496" s="8"/>
      <c r="AF4496" s="8"/>
      <c r="AG4496" s="8"/>
      <c r="AH4496" s="8"/>
      <c r="AI4496" s="8"/>
      <c r="AJ4496" s="8"/>
      <c r="AK4496" s="8"/>
    </row>
    <row r="4497" spans="1:37" ht="18">
      <c r="A4497" s="46"/>
      <c r="B4497" s="47"/>
      <c r="C4497" s="48"/>
      <c r="D4497" s="48"/>
      <c r="E4497" s="49"/>
      <c r="F4497" s="49"/>
      <c r="G4497" s="49"/>
      <c r="H4497" s="49"/>
      <c r="I4497" s="50"/>
      <c r="J4497" s="49"/>
      <c r="K4497" s="49"/>
      <c r="L4497" s="49"/>
      <c r="M4497" s="49"/>
      <c r="N4497" s="49"/>
      <c r="O4497" s="51"/>
      <c r="P4497" s="8"/>
      <c r="Q4497" s="49"/>
      <c r="R4497" s="49"/>
      <c r="S4497" s="52"/>
      <c r="T4497" s="53"/>
      <c r="U4497" s="53"/>
      <c r="V4497" s="50"/>
      <c r="W4497" s="8"/>
      <c r="X4497" s="8"/>
      <c r="Y4497" s="8"/>
      <c r="Z4497" s="8"/>
      <c r="AA4497" s="8"/>
      <c r="AB4497" s="8"/>
      <c r="AC4497" s="8"/>
      <c r="AD4497" s="8"/>
      <c r="AE4497" s="8"/>
      <c r="AF4497" s="8"/>
      <c r="AG4497" s="8"/>
      <c r="AH4497" s="8"/>
      <c r="AI4497" s="8"/>
      <c r="AJ4497" s="8"/>
      <c r="AK4497" s="8"/>
    </row>
    <row r="4498" spans="1:37" ht="18">
      <c r="A4498" s="46"/>
      <c r="B4498" s="47"/>
      <c r="C4498" s="48"/>
      <c r="D4498" s="48"/>
      <c r="E4498" s="49"/>
      <c r="F4498" s="49"/>
      <c r="G4498" s="49"/>
      <c r="H4498" s="49"/>
      <c r="I4498" s="50"/>
      <c r="J4498" s="49"/>
      <c r="K4498" s="49"/>
      <c r="L4498" s="49"/>
      <c r="M4498" s="49"/>
      <c r="N4498" s="49"/>
      <c r="O4498" s="51"/>
      <c r="P4498" s="8"/>
      <c r="Q4498" s="49"/>
      <c r="R4498" s="49"/>
      <c r="S4498" s="52"/>
      <c r="T4498" s="53"/>
      <c r="U4498" s="53"/>
      <c r="V4498" s="50"/>
      <c r="W4498" s="8"/>
      <c r="X4498" s="8"/>
      <c r="Y4498" s="8"/>
      <c r="Z4498" s="8"/>
      <c r="AA4498" s="8"/>
      <c r="AB4498" s="8"/>
      <c r="AC4498" s="8"/>
      <c r="AD4498" s="8"/>
      <c r="AE4498" s="8"/>
      <c r="AF4498" s="8"/>
      <c r="AG4498" s="8"/>
      <c r="AH4498" s="8"/>
      <c r="AI4498" s="8"/>
      <c r="AJ4498" s="8"/>
      <c r="AK4498" s="8"/>
    </row>
    <row r="4499" spans="1:37" ht="18">
      <c r="A4499" s="46"/>
      <c r="B4499" s="47"/>
      <c r="C4499" s="48"/>
      <c r="D4499" s="48"/>
      <c r="E4499" s="49"/>
      <c r="F4499" s="49"/>
      <c r="G4499" s="49"/>
      <c r="H4499" s="49"/>
      <c r="I4499" s="50"/>
      <c r="J4499" s="49"/>
      <c r="K4499" s="49"/>
      <c r="L4499" s="49"/>
      <c r="M4499" s="49"/>
      <c r="N4499" s="49"/>
      <c r="O4499" s="51"/>
      <c r="P4499" s="8"/>
      <c r="Q4499" s="49"/>
      <c r="R4499" s="49"/>
      <c r="S4499" s="52"/>
      <c r="T4499" s="53"/>
      <c r="U4499" s="53"/>
      <c r="V4499" s="50"/>
      <c r="W4499" s="8"/>
      <c r="X4499" s="8"/>
      <c r="Y4499" s="8"/>
      <c r="Z4499" s="8"/>
      <c r="AA4499" s="8"/>
      <c r="AB4499" s="8"/>
      <c r="AC4499" s="8"/>
      <c r="AD4499" s="8"/>
      <c r="AE4499" s="8"/>
      <c r="AF4499" s="8"/>
      <c r="AG4499" s="8"/>
      <c r="AH4499" s="8"/>
      <c r="AI4499" s="8"/>
      <c r="AJ4499" s="8"/>
      <c r="AK4499" s="8"/>
    </row>
    <row r="4500" spans="1:37" ht="18">
      <c r="A4500" s="46"/>
      <c r="B4500" s="47"/>
      <c r="C4500" s="48"/>
      <c r="D4500" s="48"/>
      <c r="E4500" s="49"/>
      <c r="F4500" s="49"/>
      <c r="G4500" s="49"/>
      <c r="H4500" s="49"/>
      <c r="I4500" s="50"/>
      <c r="J4500" s="49"/>
      <c r="K4500" s="49"/>
      <c r="L4500" s="49"/>
      <c r="M4500" s="49"/>
      <c r="N4500" s="49"/>
      <c r="O4500" s="51"/>
      <c r="P4500" s="8"/>
      <c r="Q4500" s="49"/>
      <c r="R4500" s="49"/>
      <c r="S4500" s="52"/>
      <c r="T4500" s="53"/>
      <c r="U4500" s="53"/>
      <c r="V4500" s="50"/>
      <c r="W4500" s="8"/>
      <c r="X4500" s="8"/>
      <c r="Y4500" s="8"/>
      <c r="Z4500" s="8"/>
      <c r="AA4500" s="8"/>
      <c r="AB4500" s="8"/>
      <c r="AC4500" s="8"/>
      <c r="AD4500" s="8"/>
      <c r="AE4500" s="8"/>
      <c r="AF4500" s="8"/>
      <c r="AG4500" s="8"/>
      <c r="AH4500" s="8"/>
      <c r="AI4500" s="8"/>
      <c r="AJ4500" s="8"/>
      <c r="AK4500" s="8"/>
    </row>
    <row r="4501" spans="1:37" ht="18">
      <c r="A4501" s="46"/>
      <c r="B4501" s="47"/>
      <c r="C4501" s="48"/>
      <c r="D4501" s="48"/>
      <c r="E4501" s="49"/>
      <c r="F4501" s="49"/>
      <c r="G4501" s="49"/>
      <c r="H4501" s="49"/>
      <c r="I4501" s="50"/>
      <c r="J4501" s="49"/>
      <c r="K4501" s="49"/>
      <c r="L4501" s="49"/>
      <c r="M4501" s="49"/>
      <c r="N4501" s="49"/>
      <c r="O4501" s="51"/>
      <c r="P4501" s="8"/>
      <c r="Q4501" s="49"/>
      <c r="R4501" s="49"/>
      <c r="S4501" s="52"/>
      <c r="T4501" s="53"/>
      <c r="U4501" s="53"/>
      <c r="V4501" s="50"/>
      <c r="W4501" s="8"/>
      <c r="X4501" s="8"/>
      <c r="Y4501" s="8"/>
      <c r="Z4501" s="8"/>
      <c r="AA4501" s="8"/>
      <c r="AB4501" s="8"/>
      <c r="AC4501" s="8"/>
      <c r="AD4501" s="8"/>
      <c r="AE4501" s="8"/>
      <c r="AF4501" s="8"/>
      <c r="AG4501" s="8"/>
      <c r="AH4501" s="8"/>
      <c r="AI4501" s="8"/>
      <c r="AJ4501" s="8"/>
      <c r="AK4501" s="8"/>
    </row>
    <row r="4502" spans="1:37" ht="18">
      <c r="A4502" s="46"/>
      <c r="B4502" s="47"/>
      <c r="C4502" s="48"/>
      <c r="D4502" s="48"/>
      <c r="E4502" s="49"/>
      <c r="F4502" s="49"/>
      <c r="G4502" s="49"/>
      <c r="H4502" s="49"/>
      <c r="I4502" s="50"/>
      <c r="J4502" s="49"/>
      <c r="K4502" s="49"/>
      <c r="L4502" s="49"/>
      <c r="M4502" s="49"/>
      <c r="N4502" s="49"/>
      <c r="O4502" s="51"/>
      <c r="P4502" s="8"/>
      <c r="Q4502" s="49"/>
      <c r="R4502" s="49"/>
      <c r="S4502" s="52"/>
      <c r="T4502" s="53"/>
      <c r="U4502" s="53"/>
      <c r="V4502" s="50"/>
      <c r="W4502" s="8"/>
      <c r="X4502" s="8"/>
      <c r="Y4502" s="8"/>
      <c r="Z4502" s="8"/>
      <c r="AA4502" s="8"/>
      <c r="AB4502" s="8"/>
      <c r="AC4502" s="8"/>
      <c r="AD4502" s="8"/>
      <c r="AE4502" s="8"/>
      <c r="AF4502" s="8"/>
      <c r="AG4502" s="8"/>
      <c r="AH4502" s="8"/>
      <c r="AI4502" s="8"/>
      <c r="AJ4502" s="8"/>
      <c r="AK4502" s="8"/>
    </row>
    <row r="4503" spans="1:37" ht="18">
      <c r="A4503" s="46"/>
      <c r="B4503" s="47"/>
      <c r="C4503" s="48"/>
      <c r="D4503" s="48"/>
      <c r="E4503" s="49"/>
      <c r="F4503" s="49"/>
      <c r="G4503" s="49"/>
      <c r="H4503" s="49"/>
      <c r="I4503" s="50"/>
      <c r="J4503" s="49"/>
      <c r="K4503" s="49"/>
      <c r="L4503" s="49"/>
      <c r="M4503" s="49"/>
      <c r="N4503" s="49"/>
      <c r="O4503" s="51"/>
      <c r="P4503" s="8"/>
      <c r="Q4503" s="49"/>
      <c r="R4503" s="49"/>
      <c r="S4503" s="52"/>
      <c r="T4503" s="53"/>
      <c r="U4503" s="53"/>
      <c r="V4503" s="50"/>
      <c r="W4503" s="8"/>
      <c r="X4503" s="8"/>
      <c r="Y4503" s="8"/>
      <c r="Z4503" s="8"/>
      <c r="AA4503" s="8"/>
      <c r="AB4503" s="8"/>
      <c r="AC4503" s="8"/>
      <c r="AD4503" s="8"/>
      <c r="AE4503" s="8"/>
      <c r="AF4503" s="8"/>
      <c r="AG4503" s="8"/>
      <c r="AH4503" s="8"/>
      <c r="AI4503" s="8"/>
      <c r="AJ4503" s="8"/>
      <c r="AK4503" s="8"/>
    </row>
    <row r="4504" spans="1:37" ht="18">
      <c r="A4504" s="46"/>
      <c r="B4504" s="47"/>
      <c r="C4504" s="48"/>
      <c r="D4504" s="48"/>
      <c r="E4504" s="49"/>
      <c r="F4504" s="49"/>
      <c r="G4504" s="49"/>
      <c r="H4504" s="49"/>
      <c r="I4504" s="50"/>
      <c r="J4504" s="49"/>
      <c r="K4504" s="49"/>
      <c r="L4504" s="49"/>
      <c r="M4504" s="49"/>
      <c r="N4504" s="49"/>
      <c r="O4504" s="51"/>
      <c r="P4504" s="8"/>
      <c r="Q4504" s="49"/>
      <c r="R4504" s="49"/>
      <c r="S4504" s="52"/>
      <c r="T4504" s="53"/>
      <c r="U4504" s="53"/>
      <c r="V4504" s="50"/>
      <c r="W4504" s="8"/>
      <c r="X4504" s="8"/>
      <c r="Y4504" s="8"/>
      <c r="Z4504" s="8"/>
      <c r="AA4504" s="8"/>
      <c r="AB4504" s="8"/>
      <c r="AC4504" s="8"/>
      <c r="AD4504" s="8"/>
      <c r="AE4504" s="8"/>
      <c r="AF4504" s="8"/>
      <c r="AG4504" s="8"/>
      <c r="AH4504" s="8"/>
      <c r="AI4504" s="8"/>
      <c r="AJ4504" s="8"/>
      <c r="AK4504" s="8"/>
    </row>
    <row r="4505" spans="1:37" ht="18">
      <c r="A4505" s="46"/>
      <c r="B4505" s="47"/>
      <c r="C4505" s="48"/>
      <c r="D4505" s="48"/>
      <c r="E4505" s="49"/>
      <c r="F4505" s="49"/>
      <c r="G4505" s="49"/>
      <c r="H4505" s="49"/>
      <c r="I4505" s="50"/>
      <c r="J4505" s="49"/>
      <c r="K4505" s="49"/>
      <c r="L4505" s="49"/>
      <c r="M4505" s="49"/>
      <c r="N4505" s="49"/>
      <c r="O4505" s="51"/>
      <c r="P4505" s="8"/>
      <c r="Q4505" s="49"/>
      <c r="R4505" s="49"/>
      <c r="S4505" s="52"/>
      <c r="T4505" s="53"/>
      <c r="U4505" s="53"/>
      <c r="V4505" s="50"/>
      <c r="W4505" s="8"/>
      <c r="X4505" s="8"/>
      <c r="Y4505" s="8"/>
      <c r="Z4505" s="8"/>
      <c r="AA4505" s="8"/>
      <c r="AB4505" s="8"/>
      <c r="AC4505" s="8"/>
      <c r="AD4505" s="8"/>
      <c r="AE4505" s="8"/>
      <c r="AF4505" s="8"/>
      <c r="AG4505" s="8"/>
      <c r="AH4505" s="8"/>
      <c r="AI4505" s="8"/>
      <c r="AJ4505" s="8"/>
      <c r="AK4505" s="8"/>
    </row>
    <row r="4506" spans="1:37" ht="18">
      <c r="A4506" s="46"/>
      <c r="B4506" s="47"/>
      <c r="C4506" s="48"/>
      <c r="D4506" s="48"/>
      <c r="E4506" s="49"/>
      <c r="F4506" s="49"/>
      <c r="G4506" s="49"/>
      <c r="H4506" s="49"/>
      <c r="I4506" s="50"/>
      <c r="J4506" s="49"/>
      <c r="K4506" s="49"/>
      <c r="L4506" s="49"/>
      <c r="M4506" s="49"/>
      <c r="N4506" s="49"/>
      <c r="O4506" s="51"/>
      <c r="P4506" s="8"/>
      <c r="Q4506" s="49"/>
      <c r="R4506" s="49"/>
      <c r="S4506" s="52"/>
      <c r="T4506" s="53"/>
      <c r="U4506" s="53"/>
      <c r="V4506" s="50"/>
      <c r="W4506" s="8"/>
      <c r="X4506" s="8"/>
      <c r="Y4506" s="8"/>
      <c r="Z4506" s="8"/>
      <c r="AA4506" s="8"/>
      <c r="AB4506" s="8"/>
      <c r="AC4506" s="8"/>
      <c r="AD4506" s="8"/>
      <c r="AE4506" s="8"/>
      <c r="AF4506" s="8"/>
      <c r="AG4506" s="8"/>
      <c r="AH4506" s="8"/>
      <c r="AI4506" s="8"/>
      <c r="AJ4506" s="8"/>
      <c r="AK4506" s="8"/>
    </row>
    <row r="4507" spans="1:37" ht="18">
      <c r="A4507" s="46"/>
      <c r="B4507" s="47"/>
      <c r="C4507" s="48"/>
      <c r="D4507" s="48"/>
      <c r="E4507" s="49"/>
      <c r="F4507" s="49"/>
      <c r="G4507" s="49"/>
      <c r="H4507" s="49"/>
      <c r="I4507" s="50"/>
      <c r="J4507" s="49"/>
      <c r="K4507" s="49"/>
      <c r="L4507" s="49"/>
      <c r="M4507" s="49"/>
      <c r="N4507" s="49"/>
      <c r="O4507" s="51"/>
      <c r="P4507" s="8"/>
      <c r="Q4507" s="49"/>
      <c r="R4507" s="49"/>
      <c r="S4507" s="52"/>
      <c r="T4507" s="53"/>
      <c r="U4507" s="53"/>
      <c r="V4507" s="50"/>
      <c r="W4507" s="8"/>
      <c r="X4507" s="8"/>
      <c r="Y4507" s="8"/>
      <c r="Z4507" s="8"/>
      <c r="AA4507" s="8"/>
      <c r="AB4507" s="8"/>
      <c r="AC4507" s="8"/>
      <c r="AD4507" s="8"/>
      <c r="AE4507" s="8"/>
      <c r="AF4507" s="8"/>
      <c r="AG4507" s="8"/>
      <c r="AH4507" s="8"/>
      <c r="AI4507" s="8"/>
      <c r="AJ4507" s="8"/>
      <c r="AK4507" s="8"/>
    </row>
    <row r="4508" spans="1:37" ht="18">
      <c r="A4508" s="46"/>
      <c r="B4508" s="47"/>
      <c r="C4508" s="48"/>
      <c r="D4508" s="48"/>
      <c r="E4508" s="49"/>
      <c r="F4508" s="49"/>
      <c r="G4508" s="49"/>
      <c r="H4508" s="49"/>
      <c r="I4508" s="50"/>
      <c r="J4508" s="49"/>
      <c r="K4508" s="49"/>
      <c r="L4508" s="49"/>
      <c r="M4508" s="49"/>
      <c r="N4508" s="49"/>
      <c r="O4508" s="51"/>
      <c r="P4508" s="8"/>
      <c r="Q4508" s="49"/>
      <c r="R4508" s="49"/>
      <c r="S4508" s="52"/>
      <c r="T4508" s="53"/>
      <c r="U4508" s="53"/>
      <c r="V4508" s="50"/>
      <c r="W4508" s="8"/>
      <c r="X4508" s="8"/>
      <c r="Y4508" s="8"/>
      <c r="Z4508" s="8"/>
      <c r="AA4508" s="8"/>
      <c r="AB4508" s="8"/>
      <c r="AC4508" s="8"/>
      <c r="AD4508" s="8"/>
      <c r="AE4508" s="8"/>
      <c r="AF4508" s="8"/>
      <c r="AG4508" s="8"/>
      <c r="AH4508" s="8"/>
      <c r="AI4508" s="8"/>
      <c r="AJ4508" s="8"/>
      <c r="AK4508" s="8"/>
    </row>
    <row r="4509" spans="1:37" ht="18">
      <c r="A4509" s="46"/>
      <c r="B4509" s="47"/>
      <c r="C4509" s="48"/>
      <c r="D4509" s="48"/>
      <c r="E4509" s="49"/>
      <c r="F4509" s="49"/>
      <c r="G4509" s="49"/>
      <c r="H4509" s="49"/>
      <c r="I4509" s="50"/>
      <c r="J4509" s="49"/>
      <c r="K4509" s="49"/>
      <c r="L4509" s="49"/>
      <c r="M4509" s="49"/>
      <c r="N4509" s="49"/>
      <c r="O4509" s="51"/>
      <c r="P4509" s="8"/>
      <c r="Q4509" s="49"/>
      <c r="R4509" s="49"/>
      <c r="S4509" s="52"/>
      <c r="T4509" s="53"/>
      <c r="U4509" s="53"/>
      <c r="V4509" s="50"/>
      <c r="W4509" s="8"/>
      <c r="X4509" s="8"/>
      <c r="Y4509" s="8"/>
      <c r="Z4509" s="8"/>
      <c r="AA4509" s="8"/>
      <c r="AB4509" s="8"/>
      <c r="AC4509" s="8"/>
      <c r="AD4509" s="8"/>
      <c r="AE4509" s="8"/>
      <c r="AF4509" s="8"/>
      <c r="AG4509" s="8"/>
      <c r="AH4509" s="8"/>
      <c r="AI4509" s="8"/>
      <c r="AJ4509" s="8"/>
      <c r="AK4509" s="8"/>
    </row>
    <row r="4510" spans="1:37" ht="18">
      <c r="A4510" s="46"/>
      <c r="B4510" s="47"/>
      <c r="C4510" s="48"/>
      <c r="D4510" s="48"/>
      <c r="E4510" s="49"/>
      <c r="F4510" s="49"/>
      <c r="G4510" s="49"/>
      <c r="H4510" s="49"/>
      <c r="I4510" s="50"/>
      <c r="J4510" s="49"/>
      <c r="K4510" s="49"/>
      <c r="L4510" s="49"/>
      <c r="M4510" s="49"/>
      <c r="N4510" s="49"/>
      <c r="O4510" s="51"/>
      <c r="P4510" s="8"/>
      <c r="Q4510" s="49"/>
      <c r="R4510" s="49"/>
      <c r="S4510" s="52"/>
      <c r="T4510" s="53"/>
      <c r="U4510" s="53"/>
      <c r="V4510" s="50"/>
      <c r="W4510" s="8"/>
      <c r="X4510" s="8"/>
      <c r="Y4510" s="8"/>
      <c r="Z4510" s="8"/>
      <c r="AA4510" s="8"/>
      <c r="AB4510" s="8"/>
      <c r="AC4510" s="8"/>
      <c r="AD4510" s="8"/>
      <c r="AE4510" s="8"/>
      <c r="AF4510" s="8"/>
      <c r="AG4510" s="8"/>
      <c r="AH4510" s="8"/>
      <c r="AI4510" s="8"/>
      <c r="AJ4510" s="8"/>
      <c r="AK4510" s="8"/>
    </row>
    <row r="4511" spans="1:37" ht="18">
      <c r="A4511" s="46"/>
      <c r="B4511" s="47"/>
      <c r="C4511" s="48"/>
      <c r="D4511" s="48"/>
      <c r="E4511" s="49"/>
      <c r="F4511" s="49"/>
      <c r="G4511" s="49"/>
      <c r="H4511" s="49"/>
      <c r="I4511" s="50"/>
      <c r="J4511" s="49"/>
      <c r="K4511" s="49"/>
      <c r="L4511" s="49"/>
      <c r="M4511" s="49"/>
      <c r="N4511" s="49"/>
      <c r="O4511" s="51"/>
      <c r="P4511" s="8"/>
      <c r="Q4511" s="49"/>
      <c r="R4511" s="49"/>
      <c r="S4511" s="52"/>
      <c r="T4511" s="53"/>
      <c r="U4511" s="53"/>
      <c r="V4511" s="50"/>
      <c r="W4511" s="8"/>
      <c r="X4511" s="8"/>
      <c r="Y4511" s="8"/>
      <c r="Z4511" s="8"/>
      <c r="AA4511" s="8"/>
      <c r="AB4511" s="8"/>
      <c r="AC4511" s="8"/>
      <c r="AD4511" s="8"/>
      <c r="AE4511" s="8"/>
      <c r="AF4511" s="8"/>
      <c r="AG4511" s="8"/>
      <c r="AH4511" s="8"/>
      <c r="AI4511" s="8"/>
      <c r="AJ4511" s="8"/>
      <c r="AK4511" s="8"/>
    </row>
    <row r="4512" spans="1:37" ht="18">
      <c r="A4512" s="46"/>
      <c r="B4512" s="47"/>
      <c r="C4512" s="48"/>
      <c r="D4512" s="48"/>
      <c r="E4512" s="49"/>
      <c r="F4512" s="49"/>
      <c r="G4512" s="49"/>
      <c r="H4512" s="49"/>
      <c r="I4512" s="50"/>
      <c r="J4512" s="49"/>
      <c r="K4512" s="49"/>
      <c r="L4512" s="49"/>
      <c r="M4512" s="49"/>
      <c r="N4512" s="49"/>
      <c r="O4512" s="51"/>
      <c r="P4512" s="8"/>
      <c r="Q4512" s="49"/>
      <c r="R4512" s="49"/>
      <c r="S4512" s="52"/>
      <c r="T4512" s="53"/>
      <c r="U4512" s="53"/>
      <c r="V4512" s="50"/>
      <c r="W4512" s="8"/>
      <c r="X4512" s="8"/>
      <c r="Y4512" s="8"/>
      <c r="Z4512" s="8"/>
      <c r="AA4512" s="8"/>
      <c r="AB4512" s="8"/>
      <c r="AC4512" s="8"/>
      <c r="AD4512" s="8"/>
      <c r="AE4512" s="8"/>
      <c r="AF4512" s="8"/>
      <c r="AG4512" s="8"/>
      <c r="AH4512" s="8"/>
      <c r="AI4512" s="8"/>
      <c r="AJ4512" s="8"/>
      <c r="AK4512" s="8"/>
    </row>
    <row r="4513" spans="1:37" ht="18">
      <c r="A4513" s="46"/>
      <c r="B4513" s="47"/>
      <c r="C4513" s="48"/>
      <c r="D4513" s="48"/>
      <c r="E4513" s="49"/>
      <c r="F4513" s="49"/>
      <c r="G4513" s="49"/>
      <c r="H4513" s="49"/>
      <c r="I4513" s="50"/>
      <c r="J4513" s="49"/>
      <c r="K4513" s="49"/>
      <c r="L4513" s="49"/>
      <c r="M4513" s="49"/>
      <c r="N4513" s="49"/>
      <c r="O4513" s="51"/>
      <c r="P4513" s="8"/>
      <c r="Q4513" s="49"/>
      <c r="R4513" s="49"/>
      <c r="S4513" s="52"/>
      <c r="T4513" s="53"/>
      <c r="U4513" s="53"/>
      <c r="V4513" s="50"/>
      <c r="W4513" s="8"/>
      <c r="X4513" s="8"/>
      <c r="Y4513" s="8"/>
      <c r="Z4513" s="8"/>
      <c r="AA4513" s="8"/>
      <c r="AB4513" s="8"/>
      <c r="AC4513" s="8"/>
      <c r="AD4513" s="8"/>
      <c r="AE4513" s="8"/>
      <c r="AF4513" s="8"/>
      <c r="AG4513" s="8"/>
      <c r="AH4513" s="8"/>
      <c r="AI4513" s="8"/>
      <c r="AJ4513" s="8"/>
      <c r="AK4513" s="8"/>
    </row>
    <row r="4514" spans="1:37" ht="18">
      <c r="A4514" s="46"/>
      <c r="B4514" s="47"/>
      <c r="C4514" s="48"/>
      <c r="D4514" s="48"/>
      <c r="E4514" s="49"/>
      <c r="F4514" s="49"/>
      <c r="G4514" s="49"/>
      <c r="H4514" s="49"/>
      <c r="I4514" s="50"/>
      <c r="J4514" s="49"/>
      <c r="K4514" s="49"/>
      <c r="L4514" s="49"/>
      <c r="M4514" s="49"/>
      <c r="N4514" s="49"/>
      <c r="O4514" s="51"/>
      <c r="P4514" s="8"/>
      <c r="Q4514" s="49"/>
      <c r="R4514" s="49"/>
      <c r="S4514" s="52"/>
      <c r="T4514" s="53"/>
      <c r="U4514" s="53"/>
      <c r="V4514" s="50"/>
      <c r="W4514" s="8"/>
      <c r="X4514" s="8"/>
      <c r="Y4514" s="8"/>
      <c r="Z4514" s="8"/>
      <c r="AA4514" s="8"/>
      <c r="AB4514" s="8"/>
      <c r="AC4514" s="8"/>
      <c r="AD4514" s="8"/>
      <c r="AE4514" s="8"/>
      <c r="AF4514" s="8"/>
      <c r="AG4514" s="8"/>
      <c r="AH4514" s="8"/>
      <c r="AI4514" s="8"/>
      <c r="AJ4514" s="8"/>
      <c r="AK4514" s="8"/>
    </row>
    <row r="4515" spans="1:37" ht="18">
      <c r="A4515" s="46"/>
      <c r="B4515" s="47"/>
      <c r="C4515" s="48"/>
      <c r="D4515" s="48"/>
      <c r="E4515" s="49"/>
      <c r="F4515" s="49"/>
      <c r="G4515" s="49"/>
      <c r="H4515" s="49"/>
      <c r="I4515" s="50"/>
      <c r="J4515" s="49"/>
      <c r="K4515" s="49"/>
      <c r="L4515" s="49"/>
      <c r="M4515" s="49"/>
      <c r="N4515" s="49"/>
      <c r="O4515" s="51"/>
      <c r="P4515" s="8"/>
      <c r="Q4515" s="49"/>
      <c r="R4515" s="49"/>
      <c r="S4515" s="52"/>
      <c r="T4515" s="53"/>
      <c r="U4515" s="53"/>
      <c r="V4515" s="50"/>
      <c r="W4515" s="8"/>
      <c r="X4515" s="8"/>
      <c r="Y4515" s="8"/>
      <c r="Z4515" s="8"/>
      <c r="AA4515" s="8"/>
      <c r="AB4515" s="8"/>
      <c r="AC4515" s="8"/>
      <c r="AD4515" s="8"/>
      <c r="AE4515" s="8"/>
      <c r="AF4515" s="8"/>
      <c r="AG4515" s="8"/>
      <c r="AH4515" s="8"/>
      <c r="AI4515" s="8"/>
      <c r="AJ4515" s="8"/>
      <c r="AK4515" s="8"/>
    </row>
    <row r="4516" spans="1:37" ht="18">
      <c r="A4516" s="46"/>
      <c r="B4516" s="47"/>
      <c r="C4516" s="48"/>
      <c r="D4516" s="48"/>
      <c r="E4516" s="49"/>
      <c r="F4516" s="49"/>
      <c r="G4516" s="49"/>
      <c r="H4516" s="49"/>
      <c r="I4516" s="50"/>
      <c r="J4516" s="49"/>
      <c r="K4516" s="49"/>
      <c r="L4516" s="49"/>
      <c r="M4516" s="49"/>
      <c r="N4516" s="49"/>
      <c r="O4516" s="51"/>
      <c r="P4516" s="8"/>
      <c r="Q4516" s="49"/>
      <c r="R4516" s="49"/>
      <c r="S4516" s="52"/>
      <c r="T4516" s="53"/>
      <c r="U4516" s="53"/>
      <c r="V4516" s="50"/>
      <c r="W4516" s="8"/>
      <c r="X4516" s="8"/>
      <c r="Y4516" s="8"/>
      <c r="Z4516" s="8"/>
      <c r="AA4516" s="8"/>
      <c r="AB4516" s="8"/>
      <c r="AC4516" s="8"/>
      <c r="AD4516" s="8"/>
      <c r="AE4516" s="8"/>
      <c r="AF4516" s="8"/>
      <c r="AG4516" s="8"/>
      <c r="AH4516" s="8"/>
      <c r="AI4516" s="8"/>
      <c r="AJ4516" s="8"/>
      <c r="AK4516" s="8"/>
    </row>
    <row r="4517" spans="1:37" ht="18">
      <c r="A4517" s="46"/>
      <c r="B4517" s="47"/>
      <c r="C4517" s="48"/>
      <c r="D4517" s="48"/>
      <c r="E4517" s="49"/>
      <c r="F4517" s="49"/>
      <c r="G4517" s="49"/>
      <c r="H4517" s="49"/>
      <c r="I4517" s="50"/>
      <c r="J4517" s="49"/>
      <c r="K4517" s="49"/>
      <c r="L4517" s="49"/>
      <c r="M4517" s="49"/>
      <c r="N4517" s="49"/>
      <c r="O4517" s="51"/>
      <c r="P4517" s="8"/>
      <c r="Q4517" s="49"/>
      <c r="R4517" s="49"/>
      <c r="S4517" s="52"/>
      <c r="T4517" s="53"/>
      <c r="U4517" s="53"/>
      <c r="V4517" s="50"/>
      <c r="W4517" s="8"/>
      <c r="X4517" s="8"/>
      <c r="Y4517" s="8"/>
      <c r="Z4517" s="8"/>
      <c r="AA4517" s="8"/>
      <c r="AB4517" s="8"/>
      <c r="AC4517" s="8"/>
      <c r="AD4517" s="8"/>
      <c r="AE4517" s="8"/>
      <c r="AF4517" s="8"/>
      <c r="AG4517" s="8"/>
      <c r="AH4517" s="8"/>
      <c r="AI4517" s="8"/>
      <c r="AJ4517" s="8"/>
      <c r="AK4517" s="8"/>
    </row>
    <row r="4518" spans="1:37" ht="18">
      <c r="A4518" s="46"/>
      <c r="B4518" s="47"/>
      <c r="C4518" s="48"/>
      <c r="D4518" s="48"/>
      <c r="E4518" s="49"/>
      <c r="F4518" s="49"/>
      <c r="G4518" s="49"/>
      <c r="H4518" s="49"/>
      <c r="I4518" s="50"/>
      <c r="J4518" s="49"/>
      <c r="K4518" s="49"/>
      <c r="L4518" s="49"/>
      <c r="M4518" s="49"/>
      <c r="N4518" s="49"/>
      <c r="O4518" s="51"/>
      <c r="P4518" s="8"/>
      <c r="Q4518" s="49"/>
      <c r="R4518" s="49"/>
      <c r="S4518" s="52"/>
      <c r="T4518" s="53"/>
      <c r="U4518" s="53"/>
      <c r="V4518" s="50"/>
      <c r="W4518" s="8"/>
      <c r="X4518" s="8"/>
      <c r="Y4518" s="8"/>
      <c r="Z4518" s="8"/>
      <c r="AA4518" s="8"/>
      <c r="AB4518" s="8"/>
      <c r="AC4518" s="8"/>
      <c r="AD4518" s="8"/>
      <c r="AE4518" s="8"/>
      <c r="AF4518" s="8"/>
      <c r="AG4518" s="8"/>
      <c r="AH4518" s="8"/>
      <c r="AI4518" s="8"/>
      <c r="AJ4518" s="8"/>
      <c r="AK4518" s="8"/>
    </row>
    <row r="4519" spans="1:37" ht="18">
      <c r="A4519" s="46"/>
      <c r="B4519" s="47"/>
      <c r="C4519" s="48"/>
      <c r="D4519" s="48"/>
      <c r="E4519" s="49"/>
      <c r="F4519" s="49"/>
      <c r="G4519" s="49"/>
      <c r="H4519" s="49"/>
      <c r="I4519" s="50"/>
      <c r="J4519" s="49"/>
      <c r="K4519" s="49"/>
      <c r="L4519" s="49"/>
      <c r="M4519" s="49"/>
      <c r="N4519" s="49"/>
      <c r="O4519" s="51"/>
      <c r="P4519" s="8"/>
      <c r="Q4519" s="49"/>
      <c r="R4519" s="49"/>
      <c r="S4519" s="52"/>
      <c r="T4519" s="53"/>
      <c r="U4519" s="53"/>
      <c r="V4519" s="50"/>
      <c r="W4519" s="8"/>
      <c r="X4519" s="8"/>
      <c r="Y4519" s="8"/>
      <c r="Z4519" s="8"/>
      <c r="AA4519" s="8"/>
      <c r="AB4519" s="8"/>
      <c r="AC4519" s="8"/>
      <c r="AD4519" s="8"/>
      <c r="AE4519" s="8"/>
      <c r="AF4519" s="8"/>
      <c r="AG4519" s="8"/>
      <c r="AH4519" s="8"/>
      <c r="AI4519" s="8"/>
      <c r="AJ4519" s="8"/>
      <c r="AK4519" s="8"/>
    </row>
    <row r="4520" spans="1:37" ht="18">
      <c r="A4520" s="46"/>
      <c r="B4520" s="47"/>
      <c r="C4520" s="48"/>
      <c r="D4520" s="48"/>
      <c r="E4520" s="49"/>
      <c r="F4520" s="49"/>
      <c r="G4520" s="49"/>
      <c r="H4520" s="49"/>
      <c r="I4520" s="50"/>
      <c r="J4520" s="49"/>
      <c r="K4520" s="49"/>
      <c r="L4520" s="49"/>
      <c r="M4520" s="49"/>
      <c r="N4520" s="49"/>
      <c r="O4520" s="51"/>
      <c r="P4520" s="8"/>
      <c r="Q4520" s="49"/>
      <c r="R4520" s="49"/>
      <c r="S4520" s="52"/>
      <c r="T4520" s="53"/>
      <c r="U4520" s="53"/>
      <c r="V4520" s="50"/>
      <c r="W4520" s="8"/>
      <c r="X4520" s="8"/>
      <c r="Y4520" s="8"/>
      <c r="Z4520" s="8"/>
      <c r="AA4520" s="8"/>
      <c r="AB4520" s="8"/>
      <c r="AC4520" s="8"/>
      <c r="AD4520" s="8"/>
      <c r="AE4520" s="8"/>
      <c r="AF4520" s="8"/>
      <c r="AG4520" s="8"/>
      <c r="AH4520" s="8"/>
      <c r="AI4520" s="8"/>
      <c r="AJ4520" s="8"/>
      <c r="AK4520" s="8"/>
    </row>
    <row r="4521" spans="1:37" ht="18">
      <c r="A4521" s="46"/>
      <c r="B4521" s="47"/>
      <c r="C4521" s="48"/>
      <c r="D4521" s="48"/>
      <c r="E4521" s="49"/>
      <c r="F4521" s="49"/>
      <c r="G4521" s="49"/>
      <c r="H4521" s="49"/>
      <c r="I4521" s="50"/>
      <c r="J4521" s="49"/>
      <c r="K4521" s="49"/>
      <c r="L4521" s="49"/>
      <c r="M4521" s="49"/>
      <c r="N4521" s="49"/>
      <c r="O4521" s="51"/>
      <c r="P4521" s="8"/>
      <c r="Q4521" s="49"/>
      <c r="R4521" s="49"/>
      <c r="S4521" s="52"/>
      <c r="T4521" s="53"/>
      <c r="U4521" s="53"/>
      <c r="V4521" s="50"/>
      <c r="W4521" s="8"/>
      <c r="X4521" s="8"/>
      <c r="Y4521" s="8"/>
      <c r="Z4521" s="8"/>
      <c r="AA4521" s="8"/>
      <c r="AB4521" s="8"/>
      <c r="AC4521" s="8"/>
      <c r="AD4521" s="8"/>
      <c r="AE4521" s="8"/>
      <c r="AF4521" s="8"/>
      <c r="AG4521" s="8"/>
      <c r="AH4521" s="8"/>
      <c r="AI4521" s="8"/>
      <c r="AJ4521" s="8"/>
      <c r="AK4521" s="8"/>
    </row>
    <row r="4522" spans="1:37" ht="18">
      <c r="A4522" s="46"/>
      <c r="B4522" s="47"/>
      <c r="C4522" s="48"/>
      <c r="D4522" s="48"/>
      <c r="E4522" s="49"/>
      <c r="F4522" s="49"/>
      <c r="G4522" s="49"/>
      <c r="H4522" s="49"/>
      <c r="I4522" s="50"/>
      <c r="J4522" s="49"/>
      <c r="K4522" s="49"/>
      <c r="L4522" s="49"/>
      <c r="M4522" s="49"/>
      <c r="N4522" s="49"/>
      <c r="O4522" s="51"/>
      <c r="P4522" s="8"/>
      <c r="Q4522" s="49"/>
      <c r="R4522" s="49"/>
      <c r="S4522" s="52"/>
      <c r="T4522" s="53"/>
      <c r="U4522" s="53"/>
      <c r="V4522" s="50"/>
      <c r="W4522" s="8"/>
      <c r="X4522" s="8"/>
      <c r="Y4522" s="8"/>
      <c r="Z4522" s="8"/>
      <c r="AA4522" s="8"/>
      <c r="AB4522" s="8"/>
      <c r="AC4522" s="8"/>
      <c r="AD4522" s="8"/>
      <c r="AE4522" s="8"/>
      <c r="AF4522" s="8"/>
      <c r="AG4522" s="8"/>
      <c r="AH4522" s="8"/>
      <c r="AI4522" s="8"/>
      <c r="AJ4522" s="8"/>
      <c r="AK4522" s="8"/>
    </row>
    <row r="4523" spans="1:37" ht="18">
      <c r="A4523" s="46"/>
      <c r="B4523" s="47"/>
      <c r="C4523" s="48"/>
      <c r="D4523" s="48"/>
      <c r="E4523" s="49"/>
      <c r="F4523" s="49"/>
      <c r="G4523" s="49"/>
      <c r="H4523" s="49"/>
      <c r="I4523" s="50"/>
      <c r="J4523" s="49"/>
      <c r="K4523" s="49"/>
      <c r="L4523" s="49"/>
      <c r="M4523" s="49"/>
      <c r="N4523" s="49"/>
      <c r="O4523" s="51"/>
      <c r="P4523" s="8"/>
      <c r="Q4523" s="49"/>
      <c r="R4523" s="49"/>
      <c r="S4523" s="52"/>
      <c r="T4523" s="53"/>
      <c r="U4523" s="53"/>
      <c r="V4523" s="50"/>
      <c r="W4523" s="8"/>
      <c r="X4523" s="8"/>
      <c r="Y4523" s="8"/>
      <c r="Z4523" s="8"/>
      <c r="AA4523" s="8"/>
      <c r="AB4523" s="8"/>
      <c r="AC4523" s="8"/>
      <c r="AD4523" s="8"/>
      <c r="AE4523" s="8"/>
      <c r="AF4523" s="8"/>
      <c r="AG4523" s="8"/>
      <c r="AH4523" s="8"/>
      <c r="AI4523" s="8"/>
      <c r="AJ4523" s="8"/>
      <c r="AK4523" s="8"/>
    </row>
    <row r="4524" spans="1:37" ht="18">
      <c r="A4524" s="46"/>
      <c r="B4524" s="47"/>
      <c r="C4524" s="48"/>
      <c r="D4524" s="48"/>
      <c r="E4524" s="49"/>
      <c r="F4524" s="49"/>
      <c r="G4524" s="49"/>
      <c r="H4524" s="49"/>
      <c r="I4524" s="50"/>
      <c r="J4524" s="49"/>
      <c r="K4524" s="49"/>
      <c r="L4524" s="49"/>
      <c r="M4524" s="49"/>
      <c r="N4524" s="49"/>
      <c r="O4524" s="51"/>
      <c r="P4524" s="8"/>
      <c r="Q4524" s="49"/>
      <c r="R4524" s="49"/>
      <c r="S4524" s="52"/>
      <c r="T4524" s="53"/>
      <c r="U4524" s="53"/>
      <c r="V4524" s="50"/>
      <c r="W4524" s="8"/>
      <c r="X4524" s="8"/>
      <c r="Y4524" s="8"/>
      <c r="Z4524" s="8"/>
      <c r="AA4524" s="8"/>
      <c r="AB4524" s="8"/>
      <c r="AC4524" s="8"/>
      <c r="AD4524" s="8"/>
      <c r="AE4524" s="8"/>
      <c r="AF4524" s="8"/>
      <c r="AG4524" s="8"/>
      <c r="AH4524" s="8"/>
      <c r="AI4524" s="8"/>
      <c r="AJ4524" s="8"/>
      <c r="AK4524" s="8"/>
    </row>
    <row r="4525" spans="1:37" ht="18">
      <c r="A4525" s="46"/>
      <c r="B4525" s="47"/>
      <c r="C4525" s="48"/>
      <c r="D4525" s="48"/>
      <c r="E4525" s="49"/>
      <c r="F4525" s="49"/>
      <c r="G4525" s="49"/>
      <c r="H4525" s="49"/>
      <c r="I4525" s="50"/>
      <c r="J4525" s="49"/>
      <c r="K4525" s="49"/>
      <c r="L4525" s="49"/>
      <c r="M4525" s="49"/>
      <c r="N4525" s="49"/>
      <c r="O4525" s="51"/>
      <c r="P4525" s="8"/>
      <c r="Q4525" s="49"/>
      <c r="R4525" s="49"/>
      <c r="S4525" s="52"/>
      <c r="T4525" s="53"/>
      <c r="U4525" s="53"/>
      <c r="V4525" s="50"/>
      <c r="W4525" s="8"/>
      <c r="X4525" s="8"/>
      <c r="Y4525" s="8"/>
      <c r="Z4525" s="8"/>
      <c r="AA4525" s="8"/>
      <c r="AB4525" s="8"/>
      <c r="AC4525" s="8"/>
      <c r="AD4525" s="8"/>
      <c r="AE4525" s="8"/>
      <c r="AF4525" s="8"/>
      <c r="AG4525" s="8"/>
      <c r="AH4525" s="8"/>
      <c r="AI4525" s="8"/>
      <c r="AJ4525" s="8"/>
      <c r="AK4525" s="8"/>
    </row>
    <row r="4526" spans="1:37" ht="18">
      <c r="A4526" s="46"/>
      <c r="B4526" s="47"/>
      <c r="C4526" s="48"/>
      <c r="D4526" s="48"/>
      <c r="E4526" s="49"/>
      <c r="F4526" s="49"/>
      <c r="G4526" s="49"/>
      <c r="H4526" s="49"/>
      <c r="I4526" s="50"/>
      <c r="J4526" s="49"/>
      <c r="K4526" s="49"/>
      <c r="L4526" s="49"/>
      <c r="M4526" s="49"/>
      <c r="N4526" s="49"/>
      <c r="O4526" s="51"/>
      <c r="P4526" s="8"/>
      <c r="Q4526" s="49"/>
      <c r="R4526" s="49"/>
      <c r="S4526" s="52"/>
      <c r="T4526" s="53"/>
      <c r="U4526" s="53"/>
      <c r="V4526" s="50"/>
      <c r="W4526" s="8"/>
      <c r="X4526" s="8"/>
      <c r="Y4526" s="8"/>
      <c r="Z4526" s="8"/>
      <c r="AA4526" s="8"/>
      <c r="AB4526" s="8"/>
      <c r="AC4526" s="8"/>
      <c r="AD4526" s="8"/>
      <c r="AE4526" s="8"/>
      <c r="AF4526" s="8"/>
      <c r="AG4526" s="8"/>
      <c r="AH4526" s="8"/>
      <c r="AI4526" s="8"/>
      <c r="AJ4526" s="8"/>
      <c r="AK4526" s="8"/>
    </row>
    <row r="4527" spans="1:37" ht="18">
      <c r="A4527" s="46"/>
      <c r="B4527" s="47"/>
      <c r="C4527" s="48"/>
      <c r="D4527" s="48"/>
      <c r="E4527" s="49"/>
      <c r="F4527" s="49"/>
      <c r="G4527" s="49"/>
      <c r="H4527" s="49"/>
      <c r="I4527" s="50"/>
      <c r="J4527" s="49"/>
      <c r="K4527" s="49"/>
      <c r="L4527" s="49"/>
      <c r="M4527" s="49"/>
      <c r="N4527" s="49"/>
      <c r="O4527" s="51"/>
      <c r="P4527" s="8"/>
      <c r="Q4527" s="49"/>
      <c r="R4527" s="49"/>
      <c r="S4527" s="52"/>
      <c r="T4527" s="53"/>
      <c r="U4527" s="53"/>
      <c r="V4527" s="50"/>
      <c r="W4527" s="8"/>
      <c r="X4527" s="8"/>
      <c r="Y4527" s="8"/>
      <c r="Z4527" s="8"/>
      <c r="AA4527" s="8"/>
      <c r="AB4527" s="8"/>
      <c r="AC4527" s="8"/>
      <c r="AD4527" s="8"/>
      <c r="AE4527" s="8"/>
      <c r="AF4527" s="8"/>
      <c r="AG4527" s="8"/>
      <c r="AH4527" s="8"/>
      <c r="AI4527" s="8"/>
      <c r="AJ4527" s="8"/>
      <c r="AK4527" s="8"/>
    </row>
    <row r="4528" spans="1:37" ht="18">
      <c r="A4528" s="46"/>
      <c r="B4528" s="47"/>
      <c r="C4528" s="48"/>
      <c r="D4528" s="48"/>
      <c r="E4528" s="49"/>
      <c r="F4528" s="49"/>
      <c r="G4528" s="49"/>
      <c r="H4528" s="49"/>
      <c r="I4528" s="50"/>
      <c r="J4528" s="49"/>
      <c r="K4528" s="49"/>
      <c r="L4528" s="49"/>
      <c r="M4528" s="49"/>
      <c r="N4528" s="49"/>
      <c r="O4528" s="51"/>
      <c r="P4528" s="8"/>
      <c r="Q4528" s="49"/>
      <c r="R4528" s="49"/>
      <c r="S4528" s="52"/>
      <c r="T4528" s="53"/>
      <c r="U4528" s="53"/>
      <c r="V4528" s="50"/>
      <c r="W4528" s="8"/>
      <c r="X4528" s="8"/>
      <c r="Y4528" s="8"/>
      <c r="Z4528" s="8"/>
      <c r="AA4528" s="8"/>
      <c r="AB4528" s="8"/>
      <c r="AC4528" s="8"/>
      <c r="AD4528" s="8"/>
      <c r="AE4528" s="8"/>
      <c r="AF4528" s="8"/>
      <c r="AG4528" s="8"/>
      <c r="AH4528" s="8"/>
      <c r="AI4528" s="8"/>
      <c r="AJ4528" s="8"/>
      <c r="AK4528" s="8"/>
    </row>
    <row r="4529" spans="1:37" ht="18">
      <c r="A4529" s="46"/>
      <c r="B4529" s="47"/>
      <c r="C4529" s="48"/>
      <c r="D4529" s="48"/>
      <c r="E4529" s="49"/>
      <c r="F4529" s="49"/>
      <c r="G4529" s="49"/>
      <c r="H4529" s="49"/>
      <c r="I4529" s="50"/>
      <c r="J4529" s="49"/>
      <c r="K4529" s="49"/>
      <c r="L4529" s="49"/>
      <c r="M4529" s="49"/>
      <c r="N4529" s="49"/>
      <c r="O4529" s="51"/>
      <c r="P4529" s="8"/>
      <c r="Q4529" s="49"/>
      <c r="R4529" s="49"/>
      <c r="S4529" s="52"/>
      <c r="T4529" s="53"/>
      <c r="U4529" s="53"/>
      <c r="V4529" s="50"/>
      <c r="W4529" s="8"/>
      <c r="X4529" s="8"/>
      <c r="Y4529" s="8"/>
      <c r="Z4529" s="8"/>
      <c r="AA4529" s="8"/>
      <c r="AB4529" s="8"/>
      <c r="AC4529" s="8"/>
      <c r="AD4529" s="8"/>
      <c r="AE4529" s="8"/>
      <c r="AF4529" s="8"/>
      <c r="AG4529" s="8"/>
      <c r="AH4529" s="8"/>
      <c r="AI4529" s="8"/>
      <c r="AJ4529" s="8"/>
      <c r="AK4529" s="8"/>
    </row>
    <row r="4530" spans="1:37" ht="18">
      <c r="A4530" s="46"/>
      <c r="B4530" s="47"/>
      <c r="C4530" s="48"/>
      <c r="D4530" s="48"/>
      <c r="E4530" s="49"/>
      <c r="F4530" s="49"/>
      <c r="G4530" s="49"/>
      <c r="H4530" s="49"/>
      <c r="I4530" s="50"/>
      <c r="J4530" s="49"/>
      <c r="K4530" s="49"/>
      <c r="L4530" s="49"/>
      <c r="M4530" s="49"/>
      <c r="N4530" s="49"/>
      <c r="O4530" s="51"/>
      <c r="P4530" s="8"/>
      <c r="Q4530" s="49"/>
      <c r="R4530" s="49"/>
      <c r="S4530" s="52"/>
      <c r="T4530" s="53"/>
      <c r="U4530" s="53"/>
      <c r="V4530" s="50"/>
      <c r="W4530" s="8"/>
      <c r="X4530" s="8"/>
      <c r="Y4530" s="8"/>
      <c r="Z4530" s="8"/>
      <c r="AA4530" s="8"/>
      <c r="AB4530" s="8"/>
      <c r="AC4530" s="8"/>
      <c r="AD4530" s="8"/>
      <c r="AE4530" s="8"/>
      <c r="AF4530" s="8"/>
      <c r="AG4530" s="8"/>
      <c r="AH4530" s="8"/>
      <c r="AI4530" s="8"/>
      <c r="AJ4530" s="8"/>
      <c r="AK4530" s="8"/>
    </row>
    <row r="4531" spans="1:37" ht="18">
      <c r="A4531" s="46"/>
      <c r="B4531" s="47"/>
      <c r="C4531" s="48"/>
      <c r="D4531" s="48"/>
      <c r="E4531" s="49"/>
      <c r="F4531" s="49"/>
      <c r="G4531" s="49"/>
      <c r="H4531" s="49"/>
      <c r="I4531" s="50"/>
      <c r="J4531" s="49"/>
      <c r="K4531" s="49"/>
      <c r="L4531" s="49"/>
      <c r="M4531" s="49"/>
      <c r="N4531" s="49"/>
      <c r="O4531" s="51"/>
      <c r="P4531" s="8"/>
      <c r="Q4531" s="49"/>
      <c r="R4531" s="49"/>
      <c r="S4531" s="52"/>
      <c r="T4531" s="53"/>
      <c r="U4531" s="53"/>
      <c r="V4531" s="50"/>
      <c r="W4531" s="8"/>
      <c r="X4531" s="8"/>
      <c r="Y4531" s="8"/>
      <c r="Z4531" s="8"/>
      <c r="AA4531" s="8"/>
      <c r="AB4531" s="8"/>
      <c r="AC4531" s="8"/>
      <c r="AD4531" s="8"/>
      <c r="AE4531" s="8"/>
      <c r="AF4531" s="8"/>
      <c r="AG4531" s="8"/>
      <c r="AH4531" s="8"/>
      <c r="AI4531" s="8"/>
      <c r="AJ4531" s="8"/>
      <c r="AK4531" s="8"/>
    </row>
    <row r="4532" spans="1:37" ht="18">
      <c r="A4532" s="46"/>
      <c r="B4532" s="47"/>
      <c r="C4532" s="48"/>
      <c r="D4532" s="48"/>
      <c r="E4532" s="49"/>
      <c r="F4532" s="49"/>
      <c r="G4532" s="49"/>
      <c r="H4532" s="49"/>
      <c r="I4532" s="50"/>
      <c r="J4532" s="49"/>
      <c r="K4532" s="49"/>
      <c r="L4532" s="49"/>
      <c r="M4532" s="49"/>
      <c r="N4532" s="49"/>
      <c r="O4532" s="51"/>
      <c r="P4532" s="8"/>
      <c r="Q4532" s="49"/>
      <c r="R4532" s="49"/>
      <c r="S4532" s="52"/>
      <c r="T4532" s="53"/>
      <c r="U4532" s="53"/>
      <c r="V4532" s="50"/>
      <c r="W4532" s="8"/>
      <c r="X4532" s="8"/>
      <c r="Y4532" s="8"/>
      <c r="Z4532" s="8"/>
      <c r="AA4532" s="8"/>
      <c r="AB4532" s="8"/>
      <c r="AC4532" s="8"/>
      <c r="AD4532" s="8"/>
      <c r="AE4532" s="8"/>
      <c r="AF4532" s="8"/>
      <c r="AG4532" s="8"/>
      <c r="AH4532" s="8"/>
      <c r="AI4532" s="8"/>
      <c r="AJ4532" s="8"/>
      <c r="AK4532" s="8"/>
    </row>
    <row r="4533" spans="1:37" ht="18">
      <c r="A4533" s="46"/>
      <c r="B4533" s="47"/>
      <c r="C4533" s="48"/>
      <c r="D4533" s="48"/>
      <c r="E4533" s="49"/>
      <c r="F4533" s="49"/>
      <c r="G4533" s="49"/>
      <c r="H4533" s="49"/>
      <c r="I4533" s="50"/>
      <c r="J4533" s="49"/>
      <c r="K4533" s="49"/>
      <c r="L4533" s="49"/>
      <c r="M4533" s="49"/>
      <c r="N4533" s="49"/>
      <c r="O4533" s="51"/>
      <c r="P4533" s="8"/>
      <c r="Q4533" s="49"/>
      <c r="R4533" s="49"/>
      <c r="S4533" s="52"/>
      <c r="T4533" s="53"/>
      <c r="U4533" s="53"/>
      <c r="V4533" s="50"/>
      <c r="W4533" s="8"/>
      <c r="X4533" s="8"/>
      <c r="Y4533" s="8"/>
      <c r="Z4533" s="8"/>
      <c r="AA4533" s="8"/>
      <c r="AB4533" s="8"/>
      <c r="AC4533" s="8"/>
      <c r="AD4533" s="8"/>
      <c r="AE4533" s="8"/>
      <c r="AF4533" s="8"/>
      <c r="AG4533" s="8"/>
      <c r="AH4533" s="8"/>
      <c r="AI4533" s="8"/>
      <c r="AJ4533" s="8"/>
      <c r="AK4533" s="8"/>
    </row>
    <row r="4534" spans="1:37" ht="18">
      <c r="A4534" s="46"/>
      <c r="B4534" s="47"/>
      <c r="C4534" s="48"/>
      <c r="D4534" s="48"/>
      <c r="E4534" s="49"/>
      <c r="F4534" s="49"/>
      <c r="G4534" s="49"/>
      <c r="H4534" s="49"/>
      <c r="I4534" s="50"/>
      <c r="J4534" s="49"/>
      <c r="K4534" s="49"/>
      <c r="L4534" s="49"/>
      <c r="M4534" s="49"/>
      <c r="N4534" s="49"/>
      <c r="O4534" s="51"/>
      <c r="P4534" s="8"/>
      <c r="Q4534" s="49"/>
      <c r="R4534" s="49"/>
      <c r="S4534" s="52"/>
      <c r="T4534" s="53"/>
      <c r="U4534" s="53"/>
      <c r="V4534" s="50"/>
      <c r="W4534" s="8"/>
      <c r="X4534" s="8"/>
      <c r="Y4534" s="8"/>
      <c r="Z4534" s="8"/>
      <c r="AA4534" s="8"/>
      <c r="AB4534" s="8"/>
      <c r="AC4534" s="8"/>
      <c r="AD4534" s="8"/>
      <c r="AE4534" s="8"/>
      <c r="AF4534" s="8"/>
      <c r="AG4534" s="8"/>
      <c r="AH4534" s="8"/>
      <c r="AI4534" s="8"/>
      <c r="AJ4534" s="8"/>
      <c r="AK4534" s="8"/>
    </row>
    <row r="4535" spans="1:37" ht="18">
      <c r="A4535" s="46"/>
      <c r="B4535" s="47"/>
      <c r="C4535" s="48"/>
      <c r="D4535" s="48"/>
      <c r="E4535" s="49"/>
      <c r="F4535" s="49"/>
      <c r="G4535" s="49"/>
      <c r="H4535" s="49"/>
      <c r="I4535" s="50"/>
      <c r="J4535" s="49"/>
      <c r="K4535" s="49"/>
      <c r="L4535" s="49"/>
      <c r="M4535" s="49"/>
      <c r="N4535" s="49"/>
      <c r="O4535" s="51"/>
      <c r="P4535" s="8"/>
      <c r="Q4535" s="49"/>
      <c r="R4535" s="49"/>
      <c r="S4535" s="52"/>
      <c r="T4535" s="53"/>
      <c r="U4535" s="53"/>
      <c r="V4535" s="50"/>
      <c r="W4535" s="8"/>
      <c r="X4535" s="8"/>
      <c r="Y4535" s="8"/>
      <c r="Z4535" s="8"/>
      <c r="AA4535" s="8"/>
      <c r="AB4535" s="8"/>
      <c r="AC4535" s="8"/>
      <c r="AD4535" s="8"/>
      <c r="AE4535" s="8"/>
      <c r="AF4535" s="8"/>
      <c r="AG4535" s="8"/>
      <c r="AH4535" s="8"/>
      <c r="AI4535" s="8"/>
      <c r="AJ4535" s="8"/>
      <c r="AK4535" s="8"/>
    </row>
    <row r="4536" spans="1:37" ht="18">
      <c r="A4536" s="46"/>
      <c r="B4536" s="47"/>
      <c r="C4536" s="48"/>
      <c r="D4536" s="48"/>
      <c r="E4536" s="49"/>
      <c r="F4536" s="49"/>
      <c r="G4536" s="49"/>
      <c r="H4536" s="49"/>
      <c r="I4536" s="50"/>
      <c r="J4536" s="49"/>
      <c r="K4536" s="49"/>
      <c r="L4536" s="49"/>
      <c r="M4536" s="49"/>
      <c r="N4536" s="49"/>
      <c r="O4536" s="51"/>
      <c r="P4536" s="8"/>
      <c r="Q4536" s="49"/>
      <c r="R4536" s="49"/>
      <c r="S4536" s="52"/>
      <c r="T4536" s="53"/>
      <c r="U4536" s="53"/>
      <c r="V4536" s="50"/>
      <c r="W4536" s="8"/>
      <c r="X4536" s="8"/>
      <c r="Y4536" s="8"/>
      <c r="Z4536" s="8"/>
      <c r="AA4536" s="8"/>
      <c r="AB4536" s="8"/>
      <c r="AC4536" s="8"/>
      <c r="AD4536" s="8"/>
      <c r="AE4536" s="8"/>
      <c r="AF4536" s="8"/>
      <c r="AG4536" s="8"/>
      <c r="AH4536" s="8"/>
      <c r="AI4536" s="8"/>
      <c r="AJ4536" s="8"/>
      <c r="AK4536" s="8"/>
    </row>
    <row r="4537" spans="1:37" ht="18">
      <c r="A4537" s="46"/>
      <c r="B4537" s="47"/>
      <c r="C4537" s="48"/>
      <c r="D4537" s="48"/>
      <c r="E4537" s="49"/>
      <c r="F4537" s="49"/>
      <c r="G4537" s="49"/>
      <c r="H4537" s="49"/>
      <c r="I4537" s="50"/>
      <c r="J4537" s="49"/>
      <c r="K4537" s="49"/>
      <c r="L4537" s="49"/>
      <c r="M4537" s="49"/>
      <c r="N4537" s="49"/>
      <c r="O4537" s="51"/>
      <c r="P4537" s="8"/>
      <c r="Q4537" s="49"/>
      <c r="R4537" s="49"/>
      <c r="S4537" s="52"/>
      <c r="T4537" s="53"/>
      <c r="U4537" s="53"/>
      <c r="V4537" s="50"/>
      <c r="W4537" s="8"/>
      <c r="X4537" s="8"/>
      <c r="Y4537" s="8"/>
      <c r="Z4537" s="8"/>
      <c r="AA4537" s="8"/>
      <c r="AB4537" s="8"/>
      <c r="AC4537" s="8"/>
      <c r="AD4537" s="8"/>
      <c r="AE4537" s="8"/>
      <c r="AF4537" s="8"/>
      <c r="AG4537" s="8"/>
      <c r="AH4537" s="8"/>
      <c r="AI4537" s="8"/>
      <c r="AJ4537" s="8"/>
      <c r="AK4537" s="8"/>
    </row>
    <row r="4538" spans="1:37" ht="18">
      <c r="A4538" s="46"/>
      <c r="B4538" s="47"/>
      <c r="C4538" s="48"/>
      <c r="D4538" s="48"/>
      <c r="E4538" s="49"/>
      <c r="F4538" s="49"/>
      <c r="G4538" s="49"/>
      <c r="H4538" s="49"/>
      <c r="I4538" s="50"/>
      <c r="J4538" s="49"/>
      <c r="K4538" s="49"/>
      <c r="L4538" s="49"/>
      <c r="M4538" s="49"/>
      <c r="N4538" s="49"/>
      <c r="O4538" s="51"/>
      <c r="P4538" s="8"/>
      <c r="Q4538" s="49"/>
      <c r="R4538" s="49"/>
      <c r="S4538" s="52"/>
      <c r="T4538" s="53"/>
      <c r="U4538" s="53"/>
      <c r="V4538" s="50"/>
      <c r="W4538" s="8"/>
      <c r="X4538" s="8"/>
      <c r="Y4538" s="8"/>
      <c r="Z4538" s="8"/>
      <c r="AA4538" s="8"/>
      <c r="AB4538" s="8"/>
      <c r="AC4538" s="8"/>
      <c r="AD4538" s="8"/>
      <c r="AE4538" s="8"/>
      <c r="AF4538" s="8"/>
      <c r="AG4538" s="8"/>
      <c r="AH4538" s="8"/>
      <c r="AI4538" s="8"/>
      <c r="AJ4538" s="8"/>
      <c r="AK4538" s="8"/>
    </row>
    <row r="4539" spans="1:37" ht="18">
      <c r="A4539" s="46"/>
      <c r="B4539" s="47"/>
      <c r="C4539" s="48"/>
      <c r="D4539" s="48"/>
      <c r="E4539" s="49"/>
      <c r="F4539" s="49"/>
      <c r="G4539" s="49"/>
      <c r="H4539" s="49"/>
      <c r="I4539" s="50"/>
      <c r="J4539" s="49"/>
      <c r="K4539" s="49"/>
      <c r="L4539" s="49"/>
      <c r="M4539" s="49"/>
      <c r="N4539" s="49"/>
      <c r="O4539" s="51"/>
      <c r="P4539" s="8"/>
      <c r="Q4539" s="49"/>
      <c r="R4539" s="49"/>
      <c r="S4539" s="52"/>
      <c r="T4539" s="53"/>
      <c r="U4539" s="53"/>
      <c r="V4539" s="50"/>
      <c r="W4539" s="8"/>
      <c r="X4539" s="8"/>
      <c r="Y4539" s="8"/>
      <c r="Z4539" s="8"/>
      <c r="AA4539" s="8"/>
      <c r="AB4539" s="8"/>
      <c r="AC4539" s="8"/>
      <c r="AD4539" s="8"/>
      <c r="AE4539" s="8"/>
      <c r="AF4539" s="8"/>
      <c r="AG4539" s="8"/>
      <c r="AH4539" s="8"/>
      <c r="AI4539" s="8"/>
      <c r="AJ4539" s="8"/>
      <c r="AK4539" s="8"/>
    </row>
    <row r="4540" spans="1:37" ht="18">
      <c r="A4540" s="46"/>
      <c r="B4540" s="47"/>
      <c r="C4540" s="48"/>
      <c r="D4540" s="48"/>
      <c r="E4540" s="49"/>
      <c r="F4540" s="49"/>
      <c r="G4540" s="49"/>
      <c r="H4540" s="49"/>
      <c r="I4540" s="50"/>
      <c r="J4540" s="49"/>
      <c r="K4540" s="49"/>
      <c r="L4540" s="49"/>
      <c r="M4540" s="49"/>
      <c r="N4540" s="49"/>
      <c r="O4540" s="51"/>
      <c r="P4540" s="8"/>
      <c r="Q4540" s="49"/>
      <c r="R4540" s="49"/>
      <c r="S4540" s="52"/>
      <c r="T4540" s="53"/>
      <c r="U4540" s="53"/>
      <c r="V4540" s="50"/>
      <c r="W4540" s="8"/>
      <c r="X4540" s="8"/>
      <c r="Y4540" s="8"/>
      <c r="Z4540" s="8"/>
      <c r="AA4540" s="8"/>
      <c r="AB4540" s="8"/>
      <c r="AC4540" s="8"/>
      <c r="AD4540" s="8"/>
      <c r="AE4540" s="8"/>
      <c r="AF4540" s="8"/>
      <c r="AG4540" s="8"/>
      <c r="AH4540" s="8"/>
      <c r="AI4540" s="8"/>
      <c r="AJ4540" s="8"/>
      <c r="AK4540" s="8"/>
    </row>
    <row r="4541" spans="1:37" ht="18">
      <c r="A4541" s="46"/>
      <c r="B4541" s="47"/>
      <c r="C4541" s="48"/>
      <c r="D4541" s="48"/>
      <c r="E4541" s="49"/>
      <c r="F4541" s="49"/>
      <c r="G4541" s="49"/>
      <c r="H4541" s="49"/>
      <c r="I4541" s="50"/>
      <c r="J4541" s="49"/>
      <c r="K4541" s="49"/>
      <c r="L4541" s="49"/>
      <c r="M4541" s="49"/>
      <c r="N4541" s="49"/>
      <c r="O4541" s="51"/>
      <c r="P4541" s="8"/>
      <c r="Q4541" s="49"/>
      <c r="R4541" s="49"/>
      <c r="S4541" s="52"/>
      <c r="T4541" s="53"/>
      <c r="U4541" s="53"/>
      <c r="V4541" s="50"/>
      <c r="W4541" s="8"/>
      <c r="X4541" s="8"/>
      <c r="Y4541" s="8"/>
      <c r="Z4541" s="8"/>
      <c r="AA4541" s="8"/>
      <c r="AB4541" s="8"/>
      <c r="AC4541" s="8"/>
      <c r="AD4541" s="8"/>
      <c r="AE4541" s="8"/>
      <c r="AF4541" s="8"/>
      <c r="AG4541" s="8"/>
      <c r="AH4541" s="8"/>
      <c r="AI4541" s="8"/>
      <c r="AJ4541" s="8"/>
      <c r="AK4541" s="8"/>
    </row>
    <row r="4542" spans="1:37" ht="18">
      <c r="A4542" s="46"/>
      <c r="B4542" s="47"/>
      <c r="C4542" s="48"/>
      <c r="D4542" s="48"/>
      <c r="E4542" s="49"/>
      <c r="F4542" s="49"/>
      <c r="G4542" s="49"/>
      <c r="H4542" s="49"/>
      <c r="I4542" s="50"/>
      <c r="J4542" s="49"/>
      <c r="K4542" s="49"/>
      <c r="L4542" s="49"/>
      <c r="M4542" s="49"/>
      <c r="N4542" s="49"/>
      <c r="O4542" s="51"/>
      <c r="P4542" s="8"/>
      <c r="Q4542" s="49"/>
      <c r="R4542" s="49"/>
      <c r="S4542" s="52"/>
      <c r="T4542" s="53"/>
      <c r="U4542" s="53"/>
      <c r="V4542" s="50"/>
      <c r="W4542" s="8"/>
      <c r="X4542" s="8"/>
      <c r="Y4542" s="8"/>
      <c r="Z4542" s="8"/>
      <c r="AA4542" s="8"/>
      <c r="AB4542" s="8"/>
      <c r="AC4542" s="8"/>
      <c r="AD4542" s="8"/>
      <c r="AE4542" s="8"/>
      <c r="AF4542" s="8"/>
      <c r="AG4542" s="8"/>
      <c r="AH4542" s="8"/>
      <c r="AI4542" s="8"/>
      <c r="AJ4542" s="8"/>
      <c r="AK4542" s="8"/>
    </row>
    <row r="4543" spans="1:37" ht="18">
      <c r="A4543" s="46"/>
      <c r="B4543" s="47"/>
      <c r="C4543" s="48"/>
      <c r="D4543" s="48"/>
      <c r="E4543" s="49"/>
      <c r="F4543" s="49"/>
      <c r="G4543" s="49"/>
      <c r="H4543" s="49"/>
      <c r="I4543" s="50"/>
      <c r="J4543" s="49"/>
      <c r="K4543" s="49"/>
      <c r="L4543" s="49"/>
      <c r="M4543" s="49"/>
      <c r="N4543" s="49"/>
      <c r="O4543" s="51"/>
      <c r="P4543" s="8"/>
      <c r="Q4543" s="49"/>
      <c r="R4543" s="49"/>
      <c r="S4543" s="52"/>
      <c r="T4543" s="53"/>
      <c r="U4543" s="53"/>
      <c r="V4543" s="50"/>
      <c r="W4543" s="8"/>
      <c r="X4543" s="8"/>
      <c r="Y4543" s="8"/>
      <c r="Z4543" s="8"/>
      <c r="AA4543" s="8"/>
      <c r="AB4543" s="8"/>
      <c r="AC4543" s="8"/>
      <c r="AD4543" s="8"/>
      <c r="AE4543" s="8"/>
      <c r="AF4543" s="8"/>
      <c r="AG4543" s="8"/>
      <c r="AH4543" s="8"/>
      <c r="AI4543" s="8"/>
      <c r="AJ4543" s="8"/>
      <c r="AK4543" s="8"/>
    </row>
    <row r="4544" spans="1:37" ht="18">
      <c r="A4544" s="46"/>
      <c r="B4544" s="47"/>
      <c r="C4544" s="48"/>
      <c r="D4544" s="48"/>
      <c r="E4544" s="49"/>
      <c r="F4544" s="49"/>
      <c r="G4544" s="49"/>
      <c r="H4544" s="49"/>
      <c r="I4544" s="50"/>
      <c r="J4544" s="49"/>
      <c r="K4544" s="49"/>
      <c r="L4544" s="49"/>
      <c r="M4544" s="49"/>
      <c r="N4544" s="49"/>
      <c r="O4544" s="51"/>
      <c r="P4544" s="8"/>
      <c r="Q4544" s="49"/>
      <c r="R4544" s="49"/>
      <c r="S4544" s="52"/>
      <c r="T4544" s="53"/>
      <c r="U4544" s="53"/>
      <c r="V4544" s="50"/>
      <c r="W4544" s="8"/>
      <c r="X4544" s="8"/>
      <c r="Y4544" s="8"/>
      <c r="Z4544" s="8"/>
      <c r="AA4544" s="8"/>
      <c r="AB4544" s="8"/>
      <c r="AC4544" s="8"/>
      <c r="AD4544" s="8"/>
      <c r="AE4544" s="8"/>
      <c r="AF4544" s="8"/>
      <c r="AG4544" s="8"/>
      <c r="AH4544" s="8"/>
      <c r="AI4544" s="8"/>
      <c r="AJ4544" s="8"/>
      <c r="AK4544" s="8"/>
    </row>
    <row r="4545" spans="1:37" ht="18">
      <c r="A4545" s="46"/>
      <c r="B4545" s="47"/>
      <c r="C4545" s="48"/>
      <c r="D4545" s="48"/>
      <c r="E4545" s="49"/>
      <c r="F4545" s="49"/>
      <c r="G4545" s="49"/>
      <c r="H4545" s="49"/>
      <c r="I4545" s="50"/>
      <c r="J4545" s="49"/>
      <c r="K4545" s="49"/>
      <c r="L4545" s="49"/>
      <c r="M4545" s="49"/>
      <c r="N4545" s="49"/>
      <c r="O4545" s="51"/>
      <c r="P4545" s="8"/>
      <c r="Q4545" s="49"/>
      <c r="R4545" s="49"/>
      <c r="S4545" s="52"/>
      <c r="T4545" s="53"/>
      <c r="U4545" s="53"/>
      <c r="V4545" s="50"/>
      <c r="W4545" s="8"/>
      <c r="X4545" s="8"/>
      <c r="Y4545" s="8"/>
      <c r="Z4545" s="8"/>
      <c r="AA4545" s="8"/>
      <c r="AB4545" s="8"/>
      <c r="AC4545" s="8"/>
      <c r="AD4545" s="8"/>
      <c r="AE4545" s="8"/>
      <c r="AF4545" s="8"/>
      <c r="AG4545" s="8"/>
      <c r="AH4545" s="8"/>
      <c r="AI4545" s="8"/>
      <c r="AJ4545" s="8"/>
      <c r="AK4545" s="8"/>
    </row>
    <row r="4546" spans="1:37" ht="18">
      <c r="A4546" s="46"/>
      <c r="B4546" s="47"/>
      <c r="C4546" s="48"/>
      <c r="D4546" s="48"/>
      <c r="E4546" s="49"/>
      <c r="F4546" s="49"/>
      <c r="G4546" s="49"/>
      <c r="H4546" s="49"/>
      <c r="I4546" s="50"/>
      <c r="J4546" s="49"/>
      <c r="K4546" s="49"/>
      <c r="L4546" s="49"/>
      <c r="M4546" s="49"/>
      <c r="N4546" s="49"/>
      <c r="O4546" s="51"/>
      <c r="P4546" s="8"/>
      <c r="Q4546" s="49"/>
      <c r="R4546" s="49"/>
      <c r="S4546" s="52"/>
      <c r="T4546" s="53"/>
      <c r="U4546" s="53"/>
      <c r="V4546" s="50"/>
      <c r="W4546" s="8"/>
      <c r="X4546" s="8"/>
      <c r="Y4546" s="8"/>
      <c r="Z4546" s="8"/>
      <c r="AA4546" s="8"/>
      <c r="AB4546" s="8"/>
      <c r="AC4546" s="8"/>
      <c r="AD4546" s="8"/>
      <c r="AE4546" s="8"/>
      <c r="AF4546" s="8"/>
      <c r="AG4546" s="8"/>
      <c r="AH4546" s="8"/>
      <c r="AI4546" s="8"/>
      <c r="AJ4546" s="8"/>
      <c r="AK4546" s="8"/>
    </row>
    <row r="4547" spans="1:37" ht="18">
      <c r="A4547" s="46"/>
      <c r="B4547" s="47"/>
      <c r="C4547" s="48"/>
      <c r="D4547" s="48"/>
      <c r="E4547" s="49"/>
      <c r="F4547" s="49"/>
      <c r="G4547" s="49"/>
      <c r="H4547" s="49"/>
      <c r="I4547" s="50"/>
      <c r="J4547" s="49"/>
      <c r="K4547" s="49"/>
      <c r="L4547" s="49"/>
      <c r="M4547" s="49"/>
      <c r="N4547" s="49"/>
      <c r="O4547" s="51"/>
      <c r="P4547" s="8"/>
      <c r="Q4547" s="49"/>
      <c r="R4547" s="49"/>
      <c r="S4547" s="52"/>
      <c r="T4547" s="53"/>
      <c r="U4547" s="53"/>
      <c r="V4547" s="50"/>
      <c r="W4547" s="8"/>
      <c r="X4547" s="8"/>
      <c r="Y4547" s="8"/>
      <c r="Z4547" s="8"/>
      <c r="AA4547" s="8"/>
      <c r="AB4547" s="8"/>
      <c r="AC4547" s="8"/>
      <c r="AD4547" s="8"/>
      <c r="AE4547" s="8"/>
      <c r="AF4547" s="8"/>
      <c r="AG4547" s="8"/>
      <c r="AH4547" s="8"/>
      <c r="AI4547" s="8"/>
      <c r="AJ4547" s="8"/>
      <c r="AK4547" s="8"/>
    </row>
    <row r="4548" spans="1:37" ht="18">
      <c r="A4548" s="46"/>
      <c r="B4548" s="47"/>
      <c r="C4548" s="48"/>
      <c r="D4548" s="48"/>
      <c r="E4548" s="49"/>
      <c r="F4548" s="49"/>
      <c r="G4548" s="49"/>
      <c r="H4548" s="49"/>
      <c r="I4548" s="50"/>
      <c r="J4548" s="49"/>
      <c r="K4548" s="49"/>
      <c r="L4548" s="49"/>
      <c r="M4548" s="49"/>
      <c r="N4548" s="49"/>
      <c r="O4548" s="51"/>
      <c r="P4548" s="8"/>
      <c r="Q4548" s="49"/>
      <c r="R4548" s="49"/>
      <c r="S4548" s="52"/>
      <c r="T4548" s="53"/>
      <c r="U4548" s="53"/>
      <c r="V4548" s="50"/>
      <c r="W4548" s="8"/>
      <c r="X4548" s="8"/>
      <c r="Y4548" s="8"/>
      <c r="Z4548" s="8"/>
      <c r="AA4548" s="8"/>
      <c r="AB4548" s="8"/>
      <c r="AC4548" s="8"/>
      <c r="AD4548" s="8"/>
      <c r="AE4548" s="8"/>
      <c r="AF4548" s="8"/>
      <c r="AG4548" s="8"/>
      <c r="AH4548" s="8"/>
      <c r="AI4548" s="8"/>
      <c r="AJ4548" s="8"/>
      <c r="AK4548" s="8"/>
    </row>
    <row r="4549" spans="1:37" ht="18">
      <c r="A4549" s="46"/>
      <c r="B4549" s="47"/>
      <c r="C4549" s="48"/>
      <c r="D4549" s="48"/>
      <c r="E4549" s="49"/>
      <c r="F4549" s="49"/>
      <c r="G4549" s="49"/>
      <c r="H4549" s="49"/>
      <c r="I4549" s="50"/>
      <c r="J4549" s="49"/>
      <c r="K4549" s="49"/>
      <c r="L4549" s="49"/>
      <c r="M4549" s="49"/>
      <c r="N4549" s="49"/>
      <c r="O4549" s="51"/>
      <c r="P4549" s="8"/>
      <c r="Q4549" s="49"/>
      <c r="R4549" s="49"/>
      <c r="S4549" s="52"/>
      <c r="T4549" s="53"/>
      <c r="U4549" s="53"/>
      <c r="V4549" s="50"/>
      <c r="W4549" s="8"/>
      <c r="X4549" s="8"/>
      <c r="Y4549" s="8"/>
      <c r="Z4549" s="8"/>
      <c r="AA4549" s="8"/>
      <c r="AB4549" s="8"/>
      <c r="AC4549" s="8"/>
      <c r="AD4549" s="8"/>
      <c r="AE4549" s="8"/>
      <c r="AF4549" s="8"/>
      <c r="AG4549" s="8"/>
      <c r="AH4549" s="8"/>
      <c r="AI4549" s="8"/>
      <c r="AJ4549" s="8"/>
      <c r="AK4549" s="8"/>
    </row>
    <row r="4550" spans="1:37" ht="18">
      <c r="A4550" s="46"/>
      <c r="B4550" s="47"/>
      <c r="C4550" s="48"/>
      <c r="D4550" s="48"/>
      <c r="E4550" s="49"/>
      <c r="F4550" s="49"/>
      <c r="G4550" s="49"/>
      <c r="H4550" s="49"/>
      <c r="I4550" s="50"/>
      <c r="J4550" s="49"/>
      <c r="K4550" s="49"/>
      <c r="L4550" s="49"/>
      <c r="M4550" s="49"/>
      <c r="N4550" s="49"/>
      <c r="O4550" s="51"/>
      <c r="P4550" s="8"/>
      <c r="Q4550" s="49"/>
      <c r="R4550" s="49"/>
      <c r="S4550" s="52"/>
      <c r="T4550" s="53"/>
      <c r="U4550" s="53"/>
      <c r="V4550" s="50"/>
      <c r="W4550" s="8"/>
      <c r="X4550" s="8"/>
      <c r="Y4550" s="8"/>
      <c r="Z4550" s="8"/>
      <c r="AA4550" s="8"/>
      <c r="AB4550" s="8"/>
      <c r="AC4550" s="8"/>
      <c r="AD4550" s="8"/>
      <c r="AE4550" s="8"/>
      <c r="AF4550" s="8"/>
      <c r="AG4550" s="8"/>
      <c r="AH4550" s="8"/>
      <c r="AI4550" s="8"/>
      <c r="AJ4550" s="8"/>
      <c r="AK4550" s="8"/>
    </row>
    <row r="4551" spans="1:37" ht="18">
      <c r="A4551" s="46"/>
      <c r="B4551" s="47"/>
      <c r="C4551" s="48"/>
      <c r="D4551" s="48"/>
      <c r="E4551" s="49"/>
      <c r="F4551" s="49"/>
      <c r="G4551" s="49"/>
      <c r="H4551" s="49"/>
      <c r="I4551" s="50"/>
      <c r="J4551" s="49"/>
      <c r="K4551" s="49"/>
      <c r="L4551" s="49"/>
      <c r="M4551" s="49"/>
      <c r="N4551" s="49"/>
      <c r="O4551" s="51"/>
      <c r="P4551" s="8"/>
      <c r="Q4551" s="49"/>
      <c r="R4551" s="49"/>
      <c r="S4551" s="52"/>
      <c r="T4551" s="53"/>
      <c r="U4551" s="53"/>
      <c r="V4551" s="50"/>
      <c r="W4551" s="8"/>
      <c r="X4551" s="8"/>
      <c r="Y4551" s="8"/>
      <c r="Z4551" s="8"/>
      <c r="AA4551" s="8"/>
      <c r="AB4551" s="8"/>
      <c r="AC4551" s="8"/>
      <c r="AD4551" s="8"/>
      <c r="AE4551" s="8"/>
      <c r="AF4551" s="8"/>
      <c r="AG4551" s="8"/>
      <c r="AH4551" s="8"/>
      <c r="AI4551" s="8"/>
      <c r="AJ4551" s="8"/>
      <c r="AK4551" s="8"/>
    </row>
    <row r="4552" spans="1:37" ht="18">
      <c r="A4552" s="46"/>
      <c r="B4552" s="47"/>
      <c r="C4552" s="48"/>
      <c r="D4552" s="48"/>
      <c r="E4552" s="49"/>
      <c r="F4552" s="49"/>
      <c r="G4552" s="49"/>
      <c r="H4552" s="49"/>
      <c r="I4552" s="50"/>
      <c r="J4552" s="49"/>
      <c r="K4552" s="49"/>
      <c r="L4552" s="49"/>
      <c r="M4552" s="49"/>
      <c r="N4552" s="49"/>
      <c r="O4552" s="51"/>
      <c r="P4552" s="8"/>
      <c r="Q4552" s="49"/>
      <c r="R4552" s="49"/>
      <c r="S4552" s="52"/>
      <c r="T4552" s="53"/>
      <c r="U4552" s="53"/>
      <c r="V4552" s="50"/>
      <c r="W4552" s="8"/>
      <c r="X4552" s="8"/>
      <c r="Y4552" s="8"/>
      <c r="Z4552" s="8"/>
      <c r="AA4552" s="8"/>
      <c r="AB4552" s="8"/>
      <c r="AC4552" s="8"/>
      <c r="AD4552" s="8"/>
      <c r="AE4552" s="8"/>
      <c r="AF4552" s="8"/>
      <c r="AG4552" s="8"/>
      <c r="AH4552" s="8"/>
      <c r="AI4552" s="8"/>
      <c r="AJ4552" s="8"/>
      <c r="AK4552" s="8"/>
    </row>
    <row r="4553" spans="1:37" ht="18">
      <c r="A4553" s="46"/>
      <c r="B4553" s="47"/>
      <c r="C4553" s="48"/>
      <c r="D4553" s="48"/>
      <c r="E4553" s="49"/>
      <c r="F4553" s="49"/>
      <c r="G4553" s="49"/>
      <c r="H4553" s="49"/>
      <c r="I4553" s="50"/>
      <c r="J4553" s="49"/>
      <c r="K4553" s="49"/>
      <c r="L4553" s="49"/>
      <c r="M4553" s="49"/>
      <c r="N4553" s="49"/>
      <c r="O4553" s="51"/>
      <c r="P4553" s="8"/>
      <c r="Q4553" s="49"/>
      <c r="R4553" s="49"/>
      <c r="S4553" s="52"/>
      <c r="T4553" s="53"/>
      <c r="U4553" s="53"/>
      <c r="V4553" s="50"/>
      <c r="W4553" s="8"/>
      <c r="X4553" s="8"/>
      <c r="Y4553" s="8"/>
      <c r="Z4553" s="8"/>
      <c r="AA4553" s="8"/>
      <c r="AB4553" s="8"/>
      <c r="AC4553" s="8"/>
      <c r="AD4553" s="8"/>
      <c r="AE4553" s="8"/>
      <c r="AF4553" s="8"/>
      <c r="AG4553" s="8"/>
      <c r="AH4553" s="8"/>
      <c r="AI4553" s="8"/>
      <c r="AJ4553" s="8"/>
      <c r="AK4553" s="8"/>
    </row>
    <row r="4554" spans="1:37" ht="18">
      <c r="A4554" s="46"/>
      <c r="B4554" s="47"/>
      <c r="C4554" s="48"/>
      <c r="D4554" s="48"/>
      <c r="E4554" s="49"/>
      <c r="F4554" s="49"/>
      <c r="G4554" s="49"/>
      <c r="H4554" s="49"/>
      <c r="I4554" s="50"/>
      <c r="J4554" s="49"/>
      <c r="K4554" s="49"/>
      <c r="L4554" s="49"/>
      <c r="M4554" s="49"/>
      <c r="N4554" s="49"/>
      <c r="O4554" s="51"/>
      <c r="P4554" s="8"/>
      <c r="Q4554" s="49"/>
      <c r="R4554" s="49"/>
      <c r="S4554" s="52"/>
      <c r="T4554" s="53"/>
      <c r="U4554" s="53"/>
      <c r="V4554" s="50"/>
      <c r="W4554" s="8"/>
      <c r="X4554" s="8"/>
      <c r="Y4554" s="8"/>
      <c r="Z4554" s="8"/>
      <c r="AA4554" s="8"/>
      <c r="AB4554" s="8"/>
      <c r="AC4554" s="8"/>
      <c r="AD4554" s="8"/>
      <c r="AE4554" s="8"/>
      <c r="AF4554" s="8"/>
      <c r="AG4554" s="8"/>
      <c r="AH4554" s="8"/>
      <c r="AI4554" s="8"/>
      <c r="AJ4554" s="8"/>
      <c r="AK4554" s="8"/>
    </row>
    <row r="4555" spans="1:37" ht="18">
      <c r="A4555" s="46"/>
      <c r="B4555" s="47"/>
      <c r="C4555" s="48"/>
      <c r="D4555" s="48"/>
      <c r="E4555" s="49"/>
      <c r="F4555" s="49"/>
      <c r="G4555" s="49"/>
      <c r="H4555" s="49"/>
      <c r="I4555" s="50"/>
      <c r="J4555" s="49"/>
      <c r="K4555" s="49"/>
      <c r="L4555" s="49"/>
      <c r="M4555" s="49"/>
      <c r="N4555" s="49"/>
      <c r="O4555" s="51"/>
      <c r="P4555" s="8"/>
      <c r="Q4555" s="49"/>
      <c r="R4555" s="49"/>
      <c r="S4555" s="52"/>
      <c r="T4555" s="53"/>
      <c r="U4555" s="53"/>
      <c r="V4555" s="50"/>
      <c r="W4555" s="8"/>
      <c r="X4555" s="8"/>
      <c r="Y4555" s="8"/>
      <c r="Z4555" s="8"/>
      <c r="AA4555" s="8"/>
      <c r="AB4555" s="8"/>
      <c r="AC4555" s="8"/>
      <c r="AD4555" s="8"/>
      <c r="AE4555" s="8"/>
      <c r="AF4555" s="8"/>
      <c r="AG4555" s="8"/>
      <c r="AH4555" s="8"/>
      <c r="AI4555" s="8"/>
      <c r="AJ4555" s="8"/>
      <c r="AK4555" s="8"/>
    </row>
    <row r="4556" spans="1:37" ht="18">
      <c r="A4556" s="46"/>
      <c r="B4556" s="47"/>
      <c r="C4556" s="48"/>
      <c r="D4556" s="48"/>
      <c r="E4556" s="49"/>
      <c r="F4556" s="49"/>
      <c r="G4556" s="49"/>
      <c r="H4556" s="49"/>
      <c r="I4556" s="50"/>
      <c r="J4556" s="49"/>
      <c r="K4556" s="49"/>
      <c r="L4556" s="49"/>
      <c r="M4556" s="49"/>
      <c r="N4556" s="49"/>
      <c r="O4556" s="51"/>
      <c r="P4556" s="8"/>
      <c r="Q4556" s="49"/>
      <c r="R4556" s="49"/>
      <c r="S4556" s="52"/>
      <c r="T4556" s="53"/>
      <c r="U4556" s="53"/>
      <c r="V4556" s="50"/>
      <c r="W4556" s="8"/>
      <c r="X4556" s="8"/>
      <c r="Y4556" s="8"/>
      <c r="Z4556" s="8"/>
      <c r="AA4556" s="8"/>
      <c r="AB4556" s="8"/>
      <c r="AC4556" s="8"/>
      <c r="AD4556" s="8"/>
      <c r="AE4556" s="8"/>
      <c r="AF4556" s="8"/>
      <c r="AG4556" s="8"/>
      <c r="AH4556" s="8"/>
      <c r="AI4556" s="8"/>
      <c r="AJ4556" s="8"/>
      <c r="AK4556" s="8"/>
    </row>
    <row r="4557" spans="1:37" ht="18">
      <c r="A4557" s="46"/>
      <c r="B4557" s="47"/>
      <c r="C4557" s="48"/>
      <c r="D4557" s="48"/>
      <c r="E4557" s="49"/>
      <c r="F4557" s="49"/>
      <c r="G4557" s="49"/>
      <c r="H4557" s="49"/>
      <c r="I4557" s="50"/>
      <c r="J4557" s="49"/>
      <c r="K4557" s="49"/>
      <c r="L4557" s="49"/>
      <c r="M4557" s="49"/>
      <c r="N4557" s="49"/>
      <c r="O4557" s="51"/>
      <c r="P4557" s="8"/>
      <c r="Q4557" s="49"/>
      <c r="R4557" s="49"/>
      <c r="S4557" s="52"/>
      <c r="T4557" s="53"/>
      <c r="U4557" s="53"/>
      <c r="V4557" s="50"/>
      <c r="W4557" s="8"/>
      <c r="X4557" s="8"/>
      <c r="Y4557" s="8"/>
      <c r="Z4557" s="8"/>
      <c r="AA4557" s="8"/>
      <c r="AB4557" s="8"/>
      <c r="AC4557" s="8"/>
      <c r="AD4557" s="8"/>
      <c r="AE4557" s="8"/>
      <c r="AF4557" s="8"/>
      <c r="AG4557" s="8"/>
      <c r="AH4557" s="8"/>
      <c r="AI4557" s="8"/>
      <c r="AJ4557" s="8"/>
      <c r="AK4557" s="8"/>
    </row>
    <row r="4558" spans="1:37" ht="18">
      <c r="A4558" s="46"/>
      <c r="B4558" s="47"/>
      <c r="C4558" s="48"/>
      <c r="D4558" s="48"/>
      <c r="E4558" s="49"/>
      <c r="F4558" s="49"/>
      <c r="G4558" s="49"/>
      <c r="H4558" s="49"/>
      <c r="I4558" s="50"/>
      <c r="J4558" s="49"/>
      <c r="K4558" s="49"/>
      <c r="L4558" s="49"/>
      <c r="M4558" s="49"/>
      <c r="N4558" s="49"/>
      <c r="O4558" s="51"/>
      <c r="P4558" s="8"/>
      <c r="Q4558" s="49"/>
      <c r="R4558" s="49"/>
      <c r="S4558" s="52"/>
      <c r="T4558" s="53"/>
      <c r="U4558" s="53"/>
      <c r="V4558" s="50"/>
      <c r="W4558" s="8"/>
      <c r="X4558" s="8"/>
      <c r="Y4558" s="8"/>
      <c r="Z4558" s="8"/>
      <c r="AA4558" s="8"/>
      <c r="AB4558" s="8"/>
      <c r="AC4558" s="8"/>
      <c r="AD4558" s="8"/>
      <c r="AE4558" s="8"/>
      <c r="AF4558" s="8"/>
      <c r="AG4558" s="8"/>
      <c r="AH4558" s="8"/>
      <c r="AI4558" s="8"/>
      <c r="AJ4558" s="8"/>
      <c r="AK4558" s="8"/>
    </row>
    <row r="4559" spans="1:37" ht="18">
      <c r="A4559" s="46"/>
      <c r="B4559" s="47"/>
      <c r="C4559" s="48"/>
      <c r="D4559" s="48"/>
      <c r="E4559" s="49"/>
      <c r="F4559" s="49"/>
      <c r="G4559" s="49"/>
      <c r="H4559" s="49"/>
      <c r="I4559" s="50"/>
      <c r="J4559" s="49"/>
      <c r="K4559" s="49"/>
      <c r="L4559" s="49"/>
      <c r="M4559" s="49"/>
      <c r="N4559" s="49"/>
      <c r="O4559" s="51"/>
      <c r="P4559" s="8"/>
      <c r="Q4559" s="49"/>
      <c r="R4559" s="49"/>
      <c r="S4559" s="52"/>
      <c r="T4559" s="53"/>
      <c r="U4559" s="53"/>
      <c r="V4559" s="50"/>
      <c r="W4559" s="8"/>
      <c r="X4559" s="8"/>
      <c r="Y4559" s="8"/>
      <c r="Z4559" s="8"/>
      <c r="AA4559" s="8"/>
      <c r="AB4559" s="8"/>
      <c r="AC4559" s="8"/>
      <c r="AD4559" s="8"/>
      <c r="AE4559" s="8"/>
      <c r="AF4559" s="8"/>
      <c r="AG4559" s="8"/>
      <c r="AH4559" s="8"/>
      <c r="AI4559" s="8"/>
      <c r="AJ4559" s="8"/>
      <c r="AK4559" s="8"/>
    </row>
    <row r="4560" spans="1:37" ht="18">
      <c r="A4560" s="46"/>
      <c r="B4560" s="47"/>
      <c r="C4560" s="48"/>
      <c r="D4560" s="48"/>
      <c r="E4560" s="49"/>
      <c r="F4560" s="49"/>
      <c r="G4560" s="49"/>
      <c r="H4560" s="49"/>
      <c r="I4560" s="50"/>
      <c r="J4560" s="49"/>
      <c r="K4560" s="49"/>
      <c r="L4560" s="49"/>
      <c r="M4560" s="49"/>
      <c r="N4560" s="49"/>
      <c r="O4560" s="51"/>
      <c r="P4560" s="8"/>
      <c r="Q4560" s="49"/>
      <c r="R4560" s="49"/>
      <c r="S4560" s="52"/>
      <c r="T4560" s="53"/>
      <c r="U4560" s="53"/>
      <c r="V4560" s="50"/>
      <c r="W4560" s="8"/>
      <c r="X4560" s="8"/>
      <c r="Y4560" s="8"/>
      <c r="Z4560" s="8"/>
      <c r="AA4560" s="8"/>
      <c r="AB4560" s="8"/>
      <c r="AC4560" s="8"/>
      <c r="AD4560" s="8"/>
      <c r="AE4560" s="8"/>
      <c r="AF4560" s="8"/>
      <c r="AG4560" s="8"/>
      <c r="AH4560" s="8"/>
      <c r="AI4560" s="8"/>
      <c r="AJ4560" s="8"/>
      <c r="AK4560" s="8"/>
    </row>
    <row r="4561" spans="1:37" ht="18">
      <c r="A4561" s="46"/>
      <c r="B4561" s="47"/>
      <c r="C4561" s="48"/>
      <c r="D4561" s="48"/>
      <c r="E4561" s="49"/>
      <c r="F4561" s="49"/>
      <c r="G4561" s="49"/>
      <c r="H4561" s="49"/>
      <c r="I4561" s="50"/>
      <c r="J4561" s="49"/>
      <c r="K4561" s="49"/>
      <c r="L4561" s="49"/>
      <c r="M4561" s="49"/>
      <c r="N4561" s="49"/>
      <c r="O4561" s="51"/>
      <c r="P4561" s="8"/>
      <c r="Q4561" s="49"/>
      <c r="R4561" s="49"/>
      <c r="S4561" s="52"/>
      <c r="T4561" s="53"/>
      <c r="U4561" s="53"/>
      <c r="V4561" s="50"/>
      <c r="W4561" s="8"/>
      <c r="X4561" s="8"/>
      <c r="Y4561" s="8"/>
      <c r="Z4561" s="8"/>
      <c r="AA4561" s="8"/>
      <c r="AB4561" s="8"/>
      <c r="AC4561" s="8"/>
      <c r="AD4561" s="8"/>
      <c r="AE4561" s="8"/>
      <c r="AF4561" s="8"/>
      <c r="AG4561" s="8"/>
      <c r="AH4561" s="8"/>
      <c r="AI4561" s="8"/>
      <c r="AJ4561" s="8"/>
      <c r="AK4561" s="8"/>
    </row>
    <row r="4562" spans="1:37" ht="18">
      <c r="A4562" s="46"/>
      <c r="B4562" s="47"/>
      <c r="C4562" s="48"/>
      <c r="D4562" s="48"/>
      <c r="E4562" s="49"/>
      <c r="F4562" s="49"/>
      <c r="G4562" s="49"/>
      <c r="H4562" s="49"/>
      <c r="I4562" s="50"/>
      <c r="J4562" s="49"/>
      <c r="K4562" s="49"/>
      <c r="L4562" s="49"/>
      <c r="M4562" s="49"/>
      <c r="N4562" s="49"/>
      <c r="O4562" s="51"/>
      <c r="P4562" s="8"/>
      <c r="Q4562" s="49"/>
      <c r="R4562" s="49"/>
      <c r="S4562" s="52"/>
      <c r="T4562" s="53"/>
      <c r="U4562" s="53"/>
      <c r="V4562" s="50"/>
      <c r="W4562" s="8"/>
      <c r="X4562" s="8"/>
      <c r="Y4562" s="8"/>
      <c r="Z4562" s="8"/>
      <c r="AA4562" s="8"/>
      <c r="AB4562" s="8"/>
      <c r="AC4562" s="8"/>
      <c r="AD4562" s="8"/>
      <c r="AE4562" s="8"/>
      <c r="AF4562" s="8"/>
      <c r="AG4562" s="8"/>
      <c r="AH4562" s="8"/>
      <c r="AI4562" s="8"/>
      <c r="AJ4562" s="8"/>
      <c r="AK4562" s="8"/>
    </row>
    <row r="4563" spans="1:37" ht="18">
      <c r="A4563" s="46"/>
      <c r="B4563" s="47"/>
      <c r="C4563" s="48"/>
      <c r="D4563" s="48"/>
      <c r="E4563" s="49"/>
      <c r="F4563" s="49"/>
      <c r="G4563" s="49"/>
      <c r="H4563" s="49"/>
      <c r="I4563" s="50"/>
      <c r="J4563" s="49"/>
      <c r="K4563" s="49"/>
      <c r="L4563" s="49"/>
      <c r="M4563" s="49"/>
      <c r="N4563" s="49"/>
      <c r="O4563" s="51"/>
      <c r="P4563" s="8"/>
      <c r="Q4563" s="49"/>
      <c r="R4563" s="49"/>
      <c r="S4563" s="52"/>
      <c r="T4563" s="53"/>
      <c r="U4563" s="53"/>
      <c r="V4563" s="50"/>
      <c r="W4563" s="8"/>
      <c r="X4563" s="8"/>
      <c r="Y4563" s="8"/>
      <c r="Z4563" s="8"/>
      <c r="AA4563" s="8"/>
      <c r="AB4563" s="8"/>
      <c r="AC4563" s="8"/>
      <c r="AD4563" s="8"/>
      <c r="AE4563" s="8"/>
      <c r="AF4563" s="8"/>
      <c r="AG4563" s="8"/>
      <c r="AH4563" s="8"/>
      <c r="AI4563" s="8"/>
      <c r="AJ4563" s="8"/>
      <c r="AK4563" s="8"/>
    </row>
    <row r="4564" spans="1:37" ht="18">
      <c r="A4564" s="46"/>
      <c r="B4564" s="47"/>
      <c r="C4564" s="48"/>
      <c r="D4564" s="48"/>
      <c r="E4564" s="49"/>
      <c r="F4564" s="49"/>
      <c r="G4564" s="49"/>
      <c r="H4564" s="49"/>
      <c r="I4564" s="50"/>
      <c r="J4564" s="49"/>
      <c r="K4564" s="49"/>
      <c r="L4564" s="49"/>
      <c r="M4564" s="49"/>
      <c r="N4564" s="49"/>
      <c r="O4564" s="51"/>
      <c r="P4564" s="8"/>
      <c r="Q4564" s="49"/>
      <c r="R4564" s="49"/>
      <c r="S4564" s="52"/>
      <c r="T4564" s="53"/>
      <c r="U4564" s="53"/>
      <c r="V4564" s="50"/>
      <c r="W4564" s="8"/>
      <c r="X4564" s="8"/>
      <c r="Y4564" s="8"/>
      <c r="Z4564" s="8"/>
      <c r="AA4564" s="8"/>
      <c r="AB4564" s="8"/>
      <c r="AC4564" s="8"/>
      <c r="AD4564" s="8"/>
      <c r="AE4564" s="8"/>
      <c r="AF4564" s="8"/>
      <c r="AG4564" s="8"/>
      <c r="AH4564" s="8"/>
      <c r="AI4564" s="8"/>
      <c r="AJ4564" s="8"/>
      <c r="AK4564" s="8"/>
    </row>
    <row r="4565" spans="1:37" ht="18">
      <c r="A4565" s="46"/>
      <c r="B4565" s="47"/>
      <c r="C4565" s="48"/>
      <c r="D4565" s="48"/>
      <c r="E4565" s="49"/>
      <c r="F4565" s="49"/>
      <c r="G4565" s="49"/>
      <c r="H4565" s="49"/>
      <c r="I4565" s="50"/>
      <c r="J4565" s="49"/>
      <c r="K4565" s="49"/>
      <c r="L4565" s="49"/>
      <c r="M4565" s="49"/>
      <c r="N4565" s="49"/>
      <c r="O4565" s="51"/>
      <c r="P4565" s="8"/>
      <c r="Q4565" s="49"/>
      <c r="R4565" s="49"/>
      <c r="S4565" s="52"/>
      <c r="T4565" s="53"/>
      <c r="U4565" s="53"/>
      <c r="V4565" s="50"/>
      <c r="W4565" s="8"/>
      <c r="X4565" s="8"/>
      <c r="Y4565" s="8"/>
      <c r="Z4565" s="8"/>
      <c r="AA4565" s="8"/>
      <c r="AB4565" s="8"/>
      <c r="AC4565" s="8"/>
      <c r="AD4565" s="8"/>
      <c r="AE4565" s="8"/>
      <c r="AF4565" s="8"/>
      <c r="AG4565" s="8"/>
      <c r="AH4565" s="8"/>
      <c r="AI4565" s="8"/>
      <c r="AJ4565" s="8"/>
      <c r="AK4565" s="8"/>
    </row>
    <row r="4566" spans="1:37" ht="18">
      <c r="A4566" s="46"/>
      <c r="B4566" s="47"/>
      <c r="C4566" s="48"/>
      <c r="D4566" s="48"/>
      <c r="E4566" s="49"/>
      <c r="F4566" s="49"/>
      <c r="G4566" s="49"/>
      <c r="H4566" s="49"/>
      <c r="I4566" s="50"/>
      <c r="J4566" s="49"/>
      <c r="K4566" s="49"/>
      <c r="L4566" s="49"/>
      <c r="M4566" s="49"/>
      <c r="N4566" s="49"/>
      <c r="O4566" s="51"/>
      <c r="P4566" s="8"/>
      <c r="Q4566" s="49"/>
      <c r="R4566" s="49"/>
      <c r="S4566" s="52"/>
      <c r="T4566" s="53"/>
      <c r="U4566" s="53"/>
      <c r="V4566" s="50"/>
      <c r="W4566" s="8"/>
      <c r="X4566" s="8"/>
      <c r="Y4566" s="8"/>
      <c r="Z4566" s="8"/>
      <c r="AA4566" s="8"/>
      <c r="AB4566" s="8"/>
      <c r="AC4566" s="8"/>
      <c r="AD4566" s="8"/>
      <c r="AE4566" s="8"/>
      <c r="AF4566" s="8"/>
      <c r="AG4566" s="8"/>
      <c r="AH4566" s="8"/>
      <c r="AI4566" s="8"/>
      <c r="AJ4566" s="8"/>
      <c r="AK4566" s="8"/>
    </row>
    <row r="4567" spans="1:37" ht="18">
      <c r="A4567" s="46"/>
      <c r="B4567" s="47"/>
      <c r="C4567" s="48"/>
      <c r="D4567" s="48"/>
      <c r="E4567" s="49"/>
      <c r="F4567" s="49"/>
      <c r="G4567" s="49"/>
      <c r="H4567" s="49"/>
      <c r="I4567" s="50"/>
      <c r="J4567" s="49"/>
      <c r="K4567" s="49"/>
      <c r="L4567" s="49"/>
      <c r="M4567" s="49"/>
      <c r="N4567" s="49"/>
      <c r="O4567" s="51"/>
      <c r="P4567" s="8"/>
      <c r="Q4567" s="49"/>
      <c r="R4567" s="49"/>
      <c r="S4567" s="52"/>
      <c r="T4567" s="53"/>
      <c r="U4567" s="53"/>
      <c r="V4567" s="50"/>
      <c r="W4567" s="8"/>
      <c r="X4567" s="8"/>
      <c r="Y4567" s="8"/>
      <c r="Z4567" s="8"/>
      <c r="AA4567" s="8"/>
      <c r="AB4567" s="8"/>
      <c r="AC4567" s="8"/>
      <c r="AD4567" s="8"/>
      <c r="AE4567" s="8"/>
      <c r="AF4567" s="8"/>
      <c r="AG4567" s="8"/>
      <c r="AH4567" s="8"/>
      <c r="AI4567" s="8"/>
      <c r="AJ4567" s="8"/>
      <c r="AK4567" s="8"/>
    </row>
    <row r="4568" spans="1:37" ht="18">
      <c r="A4568" s="46"/>
      <c r="B4568" s="47"/>
      <c r="C4568" s="48"/>
      <c r="D4568" s="48"/>
      <c r="E4568" s="49"/>
      <c r="F4568" s="49"/>
      <c r="G4568" s="49"/>
      <c r="H4568" s="49"/>
      <c r="I4568" s="50"/>
      <c r="J4568" s="49"/>
      <c r="K4568" s="49"/>
      <c r="L4568" s="49"/>
      <c r="M4568" s="49"/>
      <c r="N4568" s="49"/>
      <c r="O4568" s="51"/>
      <c r="P4568" s="8"/>
      <c r="Q4568" s="49"/>
      <c r="R4568" s="49"/>
      <c r="S4568" s="52"/>
      <c r="T4568" s="53"/>
      <c r="U4568" s="53"/>
      <c r="V4568" s="50"/>
      <c r="W4568" s="8"/>
      <c r="X4568" s="8"/>
      <c r="Y4568" s="8"/>
      <c r="Z4568" s="8"/>
      <c r="AA4568" s="8"/>
      <c r="AB4568" s="8"/>
      <c r="AC4568" s="8"/>
      <c r="AD4568" s="8"/>
      <c r="AE4568" s="8"/>
      <c r="AF4568" s="8"/>
      <c r="AG4568" s="8"/>
      <c r="AH4568" s="8"/>
      <c r="AI4568" s="8"/>
      <c r="AJ4568" s="8"/>
      <c r="AK4568" s="8"/>
    </row>
    <row r="4569" spans="1:37" ht="18">
      <c r="A4569" s="46"/>
      <c r="B4569" s="47"/>
      <c r="C4569" s="48"/>
      <c r="D4569" s="48"/>
      <c r="E4569" s="49"/>
      <c r="F4569" s="49"/>
      <c r="G4569" s="49"/>
      <c r="H4569" s="49"/>
      <c r="I4569" s="50"/>
      <c r="J4569" s="49"/>
      <c r="K4569" s="49"/>
      <c r="L4569" s="49"/>
      <c r="M4569" s="49"/>
      <c r="N4569" s="49"/>
      <c r="O4569" s="51"/>
      <c r="P4569" s="8"/>
      <c r="Q4569" s="49"/>
      <c r="R4569" s="49"/>
      <c r="S4569" s="52"/>
      <c r="T4569" s="53"/>
      <c r="U4569" s="53"/>
      <c r="V4569" s="50"/>
      <c r="W4569" s="8"/>
      <c r="X4569" s="8"/>
      <c r="Y4569" s="8"/>
      <c r="Z4569" s="8"/>
      <c r="AA4569" s="8"/>
      <c r="AB4569" s="8"/>
      <c r="AC4569" s="8"/>
      <c r="AD4569" s="8"/>
      <c r="AE4569" s="8"/>
      <c r="AF4569" s="8"/>
      <c r="AG4569" s="8"/>
      <c r="AH4569" s="8"/>
      <c r="AI4569" s="8"/>
      <c r="AJ4569" s="8"/>
      <c r="AK4569" s="8"/>
    </row>
    <row r="4570" spans="1:37" ht="18">
      <c r="A4570" s="46"/>
      <c r="B4570" s="47"/>
      <c r="C4570" s="48"/>
      <c r="D4570" s="48"/>
      <c r="E4570" s="49"/>
      <c r="F4570" s="49"/>
      <c r="G4570" s="49"/>
      <c r="H4570" s="49"/>
      <c r="I4570" s="50"/>
      <c r="J4570" s="49"/>
      <c r="K4570" s="49"/>
      <c r="L4570" s="49"/>
      <c r="M4570" s="49"/>
      <c r="N4570" s="49"/>
      <c r="O4570" s="51"/>
      <c r="P4570" s="8"/>
      <c r="Q4570" s="49"/>
      <c r="R4570" s="49"/>
      <c r="S4570" s="52"/>
      <c r="T4570" s="53"/>
      <c r="U4570" s="53"/>
      <c r="V4570" s="50"/>
      <c r="W4570" s="8"/>
      <c r="X4570" s="8"/>
      <c r="Y4570" s="8"/>
      <c r="Z4570" s="8"/>
      <c r="AA4570" s="8"/>
      <c r="AB4570" s="8"/>
      <c r="AC4570" s="8"/>
      <c r="AD4570" s="8"/>
      <c r="AE4570" s="8"/>
      <c r="AF4570" s="8"/>
      <c r="AG4570" s="8"/>
      <c r="AH4570" s="8"/>
      <c r="AI4570" s="8"/>
      <c r="AJ4570" s="8"/>
      <c r="AK4570" s="8"/>
    </row>
    <row r="4571" spans="1:37" ht="18">
      <c r="A4571" s="46"/>
      <c r="B4571" s="47"/>
      <c r="C4571" s="48"/>
      <c r="D4571" s="48"/>
      <c r="E4571" s="49"/>
      <c r="F4571" s="49"/>
      <c r="G4571" s="49"/>
      <c r="H4571" s="49"/>
      <c r="I4571" s="50"/>
      <c r="J4571" s="49"/>
      <c r="K4571" s="49"/>
      <c r="L4571" s="49"/>
      <c r="M4571" s="49"/>
      <c r="N4571" s="49"/>
      <c r="O4571" s="51"/>
      <c r="P4571" s="8"/>
      <c r="Q4571" s="49"/>
      <c r="R4571" s="49"/>
      <c r="S4571" s="52"/>
      <c r="T4571" s="53"/>
      <c r="U4571" s="53"/>
      <c r="V4571" s="50"/>
      <c r="W4571" s="8"/>
      <c r="X4571" s="8"/>
      <c r="Y4571" s="8"/>
      <c r="Z4571" s="8"/>
      <c r="AA4571" s="8"/>
      <c r="AB4571" s="8"/>
      <c r="AC4571" s="8"/>
      <c r="AD4571" s="8"/>
      <c r="AE4571" s="8"/>
      <c r="AF4571" s="8"/>
      <c r="AG4571" s="8"/>
      <c r="AH4571" s="8"/>
      <c r="AI4571" s="8"/>
      <c r="AJ4571" s="8"/>
      <c r="AK4571" s="8"/>
    </row>
    <row r="4572" spans="1:37" ht="18">
      <c r="A4572" s="46"/>
      <c r="B4572" s="47"/>
      <c r="C4572" s="48"/>
      <c r="D4572" s="48"/>
      <c r="E4572" s="49"/>
      <c r="F4572" s="49"/>
      <c r="G4572" s="49"/>
      <c r="H4572" s="49"/>
      <c r="I4572" s="50"/>
      <c r="J4572" s="49"/>
      <c r="K4572" s="49"/>
      <c r="L4572" s="49"/>
      <c r="M4572" s="49"/>
      <c r="N4572" s="49"/>
      <c r="O4572" s="51"/>
      <c r="P4572" s="8"/>
      <c r="Q4572" s="49"/>
      <c r="R4572" s="49"/>
      <c r="S4572" s="52"/>
      <c r="T4572" s="53"/>
      <c r="U4572" s="53"/>
      <c r="V4572" s="50"/>
      <c r="W4572" s="8"/>
      <c r="X4572" s="8"/>
      <c r="Y4572" s="8"/>
      <c r="Z4572" s="8"/>
      <c r="AA4572" s="8"/>
      <c r="AB4572" s="8"/>
      <c r="AC4572" s="8"/>
      <c r="AD4572" s="8"/>
      <c r="AE4572" s="8"/>
      <c r="AF4572" s="8"/>
      <c r="AG4572" s="8"/>
      <c r="AH4572" s="8"/>
      <c r="AI4572" s="8"/>
      <c r="AJ4572" s="8"/>
      <c r="AK4572" s="8"/>
    </row>
    <row r="4573" spans="1:37" ht="18">
      <c r="A4573" s="46"/>
      <c r="B4573" s="47"/>
      <c r="C4573" s="48"/>
      <c r="D4573" s="48"/>
      <c r="E4573" s="49"/>
      <c r="F4573" s="49"/>
      <c r="G4573" s="49"/>
      <c r="H4573" s="49"/>
      <c r="I4573" s="50"/>
      <c r="J4573" s="49"/>
      <c r="K4573" s="49"/>
      <c r="L4573" s="49"/>
      <c r="M4573" s="49"/>
      <c r="N4573" s="49"/>
      <c r="O4573" s="51"/>
      <c r="P4573" s="8"/>
      <c r="Q4573" s="49"/>
      <c r="R4573" s="49"/>
      <c r="S4573" s="52"/>
      <c r="T4573" s="53"/>
      <c r="U4573" s="53"/>
      <c r="V4573" s="50"/>
      <c r="W4573" s="8"/>
      <c r="X4573" s="8"/>
      <c r="Y4573" s="8"/>
      <c r="Z4573" s="8"/>
      <c r="AA4573" s="8"/>
      <c r="AB4573" s="8"/>
      <c r="AC4573" s="8"/>
      <c r="AD4573" s="8"/>
      <c r="AE4573" s="8"/>
      <c r="AF4573" s="8"/>
      <c r="AG4573" s="8"/>
      <c r="AH4573" s="8"/>
      <c r="AI4573" s="8"/>
      <c r="AJ4573" s="8"/>
      <c r="AK4573" s="8"/>
    </row>
    <row r="4574" spans="1:37" ht="18">
      <c r="A4574" s="46"/>
      <c r="B4574" s="47"/>
      <c r="C4574" s="48"/>
      <c r="D4574" s="48"/>
      <c r="E4574" s="49"/>
      <c r="F4574" s="49"/>
      <c r="G4574" s="49"/>
      <c r="H4574" s="49"/>
      <c r="I4574" s="50"/>
      <c r="J4574" s="49"/>
      <c r="K4574" s="49"/>
      <c r="L4574" s="49"/>
      <c r="M4574" s="49"/>
      <c r="N4574" s="49"/>
      <c r="O4574" s="51"/>
      <c r="P4574" s="8"/>
      <c r="Q4574" s="49"/>
      <c r="R4574" s="49"/>
      <c r="S4574" s="52"/>
      <c r="T4574" s="53"/>
      <c r="U4574" s="53"/>
      <c r="V4574" s="50"/>
      <c r="W4574" s="8"/>
      <c r="X4574" s="8"/>
      <c r="Y4574" s="8"/>
      <c r="Z4574" s="8"/>
      <c r="AA4574" s="8"/>
      <c r="AB4574" s="8"/>
      <c r="AC4574" s="8"/>
      <c r="AD4574" s="8"/>
      <c r="AE4574" s="8"/>
      <c r="AF4574" s="8"/>
      <c r="AG4574" s="8"/>
      <c r="AH4574" s="8"/>
      <c r="AI4574" s="8"/>
      <c r="AJ4574" s="8"/>
      <c r="AK4574" s="8"/>
    </row>
    <row r="4575" spans="1:37" ht="18">
      <c r="A4575" s="46"/>
      <c r="B4575" s="47"/>
      <c r="C4575" s="48"/>
      <c r="D4575" s="48"/>
      <c r="E4575" s="49"/>
      <c r="F4575" s="49"/>
      <c r="G4575" s="49"/>
      <c r="H4575" s="49"/>
      <c r="I4575" s="50"/>
      <c r="J4575" s="49"/>
      <c r="K4575" s="49"/>
      <c r="L4575" s="49"/>
      <c r="M4575" s="49"/>
      <c r="N4575" s="49"/>
      <c r="O4575" s="51"/>
      <c r="P4575" s="8"/>
      <c r="Q4575" s="49"/>
      <c r="R4575" s="49"/>
      <c r="S4575" s="52"/>
      <c r="T4575" s="53"/>
      <c r="U4575" s="53"/>
      <c r="V4575" s="50"/>
      <c r="W4575" s="8"/>
      <c r="X4575" s="8"/>
      <c r="Y4575" s="8"/>
      <c r="Z4575" s="8"/>
      <c r="AA4575" s="8"/>
      <c r="AB4575" s="8"/>
      <c r="AC4575" s="8"/>
      <c r="AD4575" s="8"/>
      <c r="AE4575" s="8"/>
      <c r="AF4575" s="8"/>
      <c r="AG4575" s="8"/>
      <c r="AH4575" s="8"/>
      <c r="AI4575" s="8"/>
      <c r="AJ4575" s="8"/>
      <c r="AK4575" s="8"/>
    </row>
    <row r="4576" spans="1:37" ht="18">
      <c r="A4576" s="46"/>
      <c r="B4576" s="47"/>
      <c r="C4576" s="48"/>
      <c r="D4576" s="48"/>
      <c r="E4576" s="49"/>
      <c r="F4576" s="49"/>
      <c r="G4576" s="49"/>
      <c r="H4576" s="49"/>
      <c r="I4576" s="50"/>
      <c r="J4576" s="49"/>
      <c r="K4576" s="49"/>
      <c r="L4576" s="49"/>
      <c r="M4576" s="49"/>
      <c r="N4576" s="49"/>
      <c r="O4576" s="51"/>
      <c r="P4576" s="8"/>
      <c r="Q4576" s="49"/>
      <c r="R4576" s="49"/>
      <c r="S4576" s="52"/>
      <c r="T4576" s="53"/>
      <c r="U4576" s="53"/>
      <c r="V4576" s="50"/>
      <c r="W4576" s="8"/>
      <c r="X4576" s="8"/>
      <c r="Y4576" s="8"/>
      <c r="Z4576" s="8"/>
      <c r="AA4576" s="8"/>
      <c r="AB4576" s="8"/>
      <c r="AC4576" s="8"/>
      <c r="AD4576" s="8"/>
      <c r="AE4576" s="8"/>
      <c r="AF4576" s="8"/>
      <c r="AG4576" s="8"/>
      <c r="AH4576" s="8"/>
      <c r="AI4576" s="8"/>
      <c r="AJ4576" s="8"/>
      <c r="AK4576" s="8"/>
    </row>
    <row r="4577" spans="1:37" ht="18">
      <c r="A4577" s="46"/>
      <c r="B4577" s="47"/>
      <c r="C4577" s="48"/>
      <c r="D4577" s="48"/>
      <c r="E4577" s="49"/>
      <c r="F4577" s="49"/>
      <c r="G4577" s="49"/>
      <c r="H4577" s="49"/>
      <c r="I4577" s="50"/>
      <c r="J4577" s="49"/>
      <c r="K4577" s="49"/>
      <c r="L4577" s="49"/>
      <c r="M4577" s="49"/>
      <c r="N4577" s="49"/>
      <c r="O4577" s="51"/>
      <c r="P4577" s="8"/>
      <c r="Q4577" s="49"/>
      <c r="R4577" s="49"/>
      <c r="S4577" s="52"/>
      <c r="T4577" s="53"/>
      <c r="U4577" s="53"/>
      <c r="V4577" s="50"/>
      <c r="W4577" s="8"/>
      <c r="X4577" s="8"/>
      <c r="Y4577" s="8"/>
      <c r="Z4577" s="8"/>
      <c r="AA4577" s="8"/>
      <c r="AB4577" s="8"/>
      <c r="AC4577" s="8"/>
      <c r="AD4577" s="8"/>
      <c r="AE4577" s="8"/>
      <c r="AF4577" s="8"/>
      <c r="AG4577" s="8"/>
      <c r="AH4577" s="8"/>
      <c r="AI4577" s="8"/>
      <c r="AJ4577" s="8"/>
      <c r="AK4577" s="8"/>
    </row>
    <row r="4578" spans="1:37" ht="18">
      <c r="A4578" s="46"/>
      <c r="B4578" s="47"/>
      <c r="C4578" s="48"/>
      <c r="D4578" s="48"/>
      <c r="E4578" s="49"/>
      <c r="F4578" s="49"/>
      <c r="G4578" s="49"/>
      <c r="H4578" s="49"/>
      <c r="I4578" s="50"/>
      <c r="J4578" s="49"/>
      <c r="K4578" s="49"/>
      <c r="L4578" s="49"/>
      <c r="M4578" s="49"/>
      <c r="N4578" s="49"/>
      <c r="O4578" s="51"/>
      <c r="P4578" s="8"/>
      <c r="Q4578" s="49"/>
      <c r="R4578" s="49"/>
      <c r="S4578" s="52"/>
      <c r="T4578" s="53"/>
      <c r="U4578" s="53"/>
      <c r="V4578" s="50"/>
      <c r="W4578" s="8"/>
      <c r="X4578" s="8"/>
      <c r="Y4578" s="8"/>
      <c r="Z4578" s="8"/>
      <c r="AA4578" s="8"/>
      <c r="AB4578" s="8"/>
      <c r="AC4578" s="8"/>
      <c r="AD4578" s="8"/>
      <c r="AE4578" s="8"/>
      <c r="AF4578" s="8"/>
      <c r="AG4578" s="8"/>
      <c r="AH4578" s="8"/>
      <c r="AI4578" s="8"/>
      <c r="AJ4578" s="8"/>
      <c r="AK4578" s="8"/>
    </row>
    <row r="4579" spans="1:37" ht="18">
      <c r="A4579" s="46"/>
      <c r="B4579" s="47"/>
      <c r="C4579" s="48"/>
      <c r="D4579" s="48"/>
      <c r="E4579" s="49"/>
      <c r="F4579" s="49"/>
      <c r="G4579" s="49"/>
      <c r="H4579" s="49"/>
      <c r="I4579" s="50"/>
      <c r="J4579" s="49"/>
      <c r="K4579" s="49"/>
      <c r="L4579" s="49"/>
      <c r="M4579" s="49"/>
      <c r="N4579" s="49"/>
      <c r="O4579" s="51"/>
      <c r="P4579" s="8"/>
      <c r="Q4579" s="49"/>
      <c r="R4579" s="49"/>
      <c r="S4579" s="52"/>
      <c r="T4579" s="53"/>
      <c r="U4579" s="53"/>
      <c r="V4579" s="50"/>
      <c r="W4579" s="8"/>
      <c r="X4579" s="8"/>
      <c r="Y4579" s="8"/>
      <c r="Z4579" s="8"/>
      <c r="AA4579" s="8"/>
      <c r="AB4579" s="8"/>
      <c r="AC4579" s="8"/>
      <c r="AD4579" s="8"/>
      <c r="AE4579" s="8"/>
      <c r="AF4579" s="8"/>
      <c r="AG4579" s="8"/>
      <c r="AH4579" s="8"/>
      <c r="AI4579" s="8"/>
      <c r="AJ4579" s="8"/>
      <c r="AK4579" s="8"/>
    </row>
    <row r="4580" spans="1:37" ht="18">
      <c r="A4580" s="46"/>
      <c r="B4580" s="47"/>
      <c r="C4580" s="48"/>
      <c r="D4580" s="48"/>
      <c r="E4580" s="49"/>
      <c r="F4580" s="49"/>
      <c r="G4580" s="49"/>
      <c r="H4580" s="49"/>
      <c r="I4580" s="50"/>
      <c r="J4580" s="49"/>
      <c r="K4580" s="49"/>
      <c r="L4580" s="49"/>
      <c r="M4580" s="49"/>
      <c r="N4580" s="49"/>
      <c r="O4580" s="51"/>
      <c r="P4580" s="8"/>
      <c r="Q4580" s="49"/>
      <c r="R4580" s="49"/>
      <c r="S4580" s="52"/>
      <c r="T4580" s="53"/>
      <c r="U4580" s="53"/>
      <c r="V4580" s="50"/>
      <c r="W4580" s="8"/>
      <c r="X4580" s="8"/>
      <c r="Y4580" s="8"/>
      <c r="Z4580" s="8"/>
      <c r="AA4580" s="8"/>
      <c r="AB4580" s="8"/>
      <c r="AC4580" s="8"/>
      <c r="AD4580" s="8"/>
      <c r="AE4580" s="8"/>
      <c r="AF4580" s="8"/>
      <c r="AG4580" s="8"/>
      <c r="AH4580" s="8"/>
      <c r="AI4580" s="8"/>
      <c r="AJ4580" s="8"/>
      <c r="AK4580" s="8"/>
    </row>
    <row r="4581" spans="1:37" ht="18">
      <c r="A4581" s="46"/>
      <c r="B4581" s="47"/>
      <c r="C4581" s="48"/>
      <c r="D4581" s="48"/>
      <c r="E4581" s="49"/>
      <c r="F4581" s="49"/>
      <c r="G4581" s="49"/>
      <c r="H4581" s="49"/>
      <c r="I4581" s="50"/>
      <c r="J4581" s="49"/>
      <c r="K4581" s="49"/>
      <c r="L4581" s="49"/>
      <c r="M4581" s="49"/>
      <c r="N4581" s="49"/>
      <c r="O4581" s="51"/>
      <c r="P4581" s="8"/>
      <c r="Q4581" s="49"/>
      <c r="R4581" s="49"/>
      <c r="S4581" s="52"/>
      <c r="T4581" s="53"/>
      <c r="U4581" s="53"/>
      <c r="V4581" s="50"/>
      <c r="W4581" s="8"/>
      <c r="X4581" s="8"/>
      <c r="Y4581" s="8"/>
      <c r="Z4581" s="8"/>
      <c r="AA4581" s="8"/>
      <c r="AB4581" s="8"/>
      <c r="AC4581" s="8"/>
      <c r="AD4581" s="8"/>
      <c r="AE4581" s="8"/>
      <c r="AF4581" s="8"/>
      <c r="AG4581" s="8"/>
      <c r="AH4581" s="8"/>
      <c r="AI4581" s="8"/>
      <c r="AJ4581" s="8"/>
      <c r="AK4581" s="8"/>
    </row>
    <row r="4582" spans="1:37" ht="18">
      <c r="A4582" s="46"/>
      <c r="B4582" s="47"/>
      <c r="C4582" s="48"/>
      <c r="D4582" s="48"/>
      <c r="E4582" s="49"/>
      <c r="F4582" s="49"/>
      <c r="G4582" s="49"/>
      <c r="H4582" s="49"/>
      <c r="I4582" s="50"/>
      <c r="J4582" s="49"/>
      <c r="K4582" s="49"/>
      <c r="L4582" s="49"/>
      <c r="M4582" s="49"/>
      <c r="N4582" s="49"/>
      <c r="O4582" s="51"/>
      <c r="P4582" s="8"/>
      <c r="Q4582" s="49"/>
      <c r="R4582" s="49"/>
      <c r="S4582" s="52"/>
      <c r="T4582" s="53"/>
      <c r="U4582" s="53"/>
      <c r="V4582" s="50"/>
      <c r="W4582" s="8"/>
      <c r="X4582" s="8"/>
      <c r="Y4582" s="8"/>
      <c r="Z4582" s="8"/>
      <c r="AA4582" s="8"/>
      <c r="AB4582" s="8"/>
      <c r="AC4582" s="8"/>
      <c r="AD4582" s="8"/>
      <c r="AE4582" s="8"/>
      <c r="AF4582" s="8"/>
      <c r="AG4582" s="8"/>
      <c r="AH4582" s="8"/>
      <c r="AI4582" s="8"/>
      <c r="AJ4582" s="8"/>
      <c r="AK4582" s="8"/>
    </row>
    <row r="4583" spans="1:37" ht="18">
      <c r="A4583" s="46"/>
      <c r="B4583" s="47"/>
      <c r="C4583" s="48"/>
      <c r="D4583" s="48"/>
      <c r="E4583" s="49"/>
      <c r="F4583" s="49"/>
      <c r="G4583" s="49"/>
      <c r="H4583" s="49"/>
      <c r="I4583" s="50"/>
      <c r="J4583" s="49"/>
      <c r="K4583" s="49"/>
      <c r="L4583" s="49"/>
      <c r="M4583" s="49"/>
      <c r="N4583" s="49"/>
      <c r="O4583" s="51"/>
      <c r="P4583" s="8"/>
      <c r="Q4583" s="49"/>
      <c r="R4583" s="49"/>
      <c r="S4583" s="52"/>
      <c r="T4583" s="53"/>
      <c r="U4583" s="53"/>
      <c r="V4583" s="50"/>
      <c r="W4583" s="8"/>
      <c r="X4583" s="8"/>
      <c r="Y4583" s="8"/>
      <c r="Z4583" s="8"/>
      <c r="AA4583" s="8"/>
      <c r="AB4583" s="8"/>
      <c r="AC4583" s="8"/>
      <c r="AD4583" s="8"/>
      <c r="AE4583" s="8"/>
      <c r="AF4583" s="8"/>
      <c r="AG4583" s="8"/>
      <c r="AH4583" s="8"/>
      <c r="AI4583" s="8"/>
      <c r="AJ4583" s="8"/>
      <c r="AK4583" s="8"/>
    </row>
    <row r="4584" spans="1:37" ht="18">
      <c r="A4584" s="46"/>
      <c r="B4584" s="47"/>
      <c r="C4584" s="48"/>
      <c r="D4584" s="48"/>
      <c r="E4584" s="49"/>
      <c r="F4584" s="49"/>
      <c r="G4584" s="49"/>
      <c r="H4584" s="49"/>
      <c r="I4584" s="50"/>
      <c r="J4584" s="49"/>
      <c r="K4584" s="49"/>
      <c r="L4584" s="49"/>
      <c r="M4584" s="49"/>
      <c r="N4584" s="49"/>
      <c r="O4584" s="51"/>
      <c r="P4584" s="8"/>
      <c r="Q4584" s="49"/>
      <c r="R4584" s="49"/>
      <c r="S4584" s="52"/>
      <c r="T4584" s="53"/>
      <c r="U4584" s="53"/>
      <c r="V4584" s="50"/>
      <c r="W4584" s="8"/>
      <c r="X4584" s="8"/>
      <c r="Y4584" s="8"/>
      <c r="Z4584" s="8"/>
      <c r="AA4584" s="8"/>
      <c r="AB4584" s="8"/>
      <c r="AC4584" s="8"/>
      <c r="AD4584" s="8"/>
      <c r="AE4584" s="8"/>
      <c r="AF4584" s="8"/>
      <c r="AG4584" s="8"/>
      <c r="AH4584" s="8"/>
      <c r="AI4584" s="8"/>
      <c r="AJ4584" s="8"/>
      <c r="AK4584" s="8"/>
    </row>
    <row r="4585" spans="1:37" ht="18">
      <c r="A4585" s="46"/>
      <c r="B4585" s="47"/>
      <c r="C4585" s="48"/>
      <c r="D4585" s="48"/>
      <c r="E4585" s="49"/>
      <c r="F4585" s="49"/>
      <c r="G4585" s="49"/>
      <c r="H4585" s="49"/>
      <c r="I4585" s="50"/>
      <c r="J4585" s="49"/>
      <c r="K4585" s="49"/>
      <c r="L4585" s="49"/>
      <c r="M4585" s="49"/>
      <c r="N4585" s="49"/>
      <c r="O4585" s="51"/>
      <c r="P4585" s="8"/>
      <c r="Q4585" s="49"/>
      <c r="R4585" s="49"/>
      <c r="S4585" s="52"/>
      <c r="T4585" s="53"/>
      <c r="U4585" s="53"/>
      <c r="V4585" s="50"/>
      <c r="W4585" s="8"/>
      <c r="X4585" s="8"/>
      <c r="Y4585" s="8"/>
      <c r="Z4585" s="8"/>
      <c r="AA4585" s="8"/>
      <c r="AB4585" s="8"/>
      <c r="AC4585" s="8"/>
      <c r="AD4585" s="8"/>
      <c r="AE4585" s="8"/>
      <c r="AF4585" s="8"/>
      <c r="AG4585" s="8"/>
      <c r="AH4585" s="8"/>
      <c r="AI4585" s="8"/>
      <c r="AJ4585" s="8"/>
      <c r="AK4585" s="8"/>
    </row>
    <row r="4586" spans="1:37" ht="18">
      <c r="A4586" s="46"/>
      <c r="B4586" s="47"/>
      <c r="C4586" s="48"/>
      <c r="D4586" s="48"/>
      <c r="E4586" s="49"/>
      <c r="F4586" s="49"/>
      <c r="G4586" s="49"/>
      <c r="H4586" s="49"/>
      <c r="I4586" s="50"/>
      <c r="J4586" s="49"/>
      <c r="K4586" s="49"/>
      <c r="L4586" s="49"/>
      <c r="M4586" s="49"/>
      <c r="N4586" s="49"/>
      <c r="O4586" s="51"/>
      <c r="P4586" s="8"/>
      <c r="Q4586" s="49"/>
      <c r="R4586" s="49"/>
      <c r="S4586" s="52"/>
      <c r="T4586" s="53"/>
      <c r="U4586" s="53"/>
      <c r="V4586" s="50"/>
      <c r="W4586" s="8"/>
      <c r="X4586" s="8"/>
      <c r="Y4586" s="8"/>
      <c r="Z4586" s="8"/>
      <c r="AA4586" s="8"/>
      <c r="AB4586" s="8"/>
      <c r="AC4586" s="8"/>
      <c r="AD4586" s="8"/>
      <c r="AE4586" s="8"/>
      <c r="AF4586" s="8"/>
      <c r="AG4586" s="8"/>
      <c r="AH4586" s="8"/>
      <c r="AI4586" s="8"/>
      <c r="AJ4586" s="8"/>
      <c r="AK4586" s="8"/>
    </row>
    <row r="4587" spans="1:37" ht="18">
      <c r="A4587" s="46"/>
      <c r="B4587" s="47"/>
      <c r="C4587" s="48"/>
      <c r="D4587" s="48"/>
      <c r="E4587" s="49"/>
      <c r="F4587" s="49"/>
      <c r="G4587" s="49"/>
      <c r="H4587" s="49"/>
      <c r="I4587" s="50"/>
      <c r="J4587" s="49"/>
      <c r="K4587" s="49"/>
      <c r="L4587" s="49"/>
      <c r="M4587" s="49"/>
      <c r="N4587" s="49"/>
      <c r="O4587" s="51"/>
      <c r="P4587" s="8"/>
      <c r="Q4587" s="49"/>
      <c r="R4587" s="49"/>
      <c r="S4587" s="52"/>
      <c r="T4587" s="53"/>
      <c r="U4587" s="53"/>
      <c r="V4587" s="50"/>
      <c r="W4587" s="8"/>
      <c r="X4587" s="8"/>
      <c r="Y4587" s="8"/>
      <c r="Z4587" s="8"/>
      <c r="AA4587" s="8"/>
      <c r="AB4587" s="8"/>
      <c r="AC4587" s="8"/>
      <c r="AD4587" s="8"/>
      <c r="AE4587" s="8"/>
      <c r="AF4587" s="8"/>
      <c r="AG4587" s="8"/>
      <c r="AH4587" s="8"/>
      <c r="AI4587" s="8"/>
      <c r="AJ4587" s="8"/>
      <c r="AK4587" s="8"/>
    </row>
    <row r="4588" spans="1:37" ht="18">
      <c r="A4588" s="46"/>
      <c r="B4588" s="47"/>
      <c r="C4588" s="48"/>
      <c r="D4588" s="48"/>
      <c r="E4588" s="49"/>
      <c r="F4588" s="49"/>
      <c r="G4588" s="49"/>
      <c r="H4588" s="49"/>
      <c r="I4588" s="50"/>
      <c r="J4588" s="49"/>
      <c r="K4588" s="49"/>
      <c r="L4588" s="49"/>
      <c r="M4588" s="49"/>
      <c r="N4588" s="49"/>
      <c r="O4588" s="51"/>
      <c r="P4588" s="8"/>
      <c r="Q4588" s="49"/>
      <c r="R4588" s="49"/>
      <c r="S4588" s="52"/>
      <c r="T4588" s="53"/>
      <c r="U4588" s="53"/>
      <c r="V4588" s="50"/>
      <c r="W4588" s="8"/>
      <c r="X4588" s="8"/>
      <c r="Y4588" s="8"/>
      <c r="Z4588" s="8"/>
      <c r="AA4588" s="8"/>
      <c r="AB4588" s="8"/>
      <c r="AC4588" s="8"/>
      <c r="AD4588" s="8"/>
      <c r="AE4588" s="8"/>
      <c r="AF4588" s="8"/>
      <c r="AG4588" s="8"/>
      <c r="AH4588" s="8"/>
      <c r="AI4588" s="8"/>
      <c r="AJ4588" s="8"/>
      <c r="AK4588" s="8"/>
    </row>
    <row r="4589" spans="1:37" ht="18">
      <c r="A4589" s="46"/>
      <c r="B4589" s="47"/>
      <c r="C4589" s="48"/>
      <c r="D4589" s="48"/>
      <c r="E4589" s="49"/>
      <c r="F4589" s="49"/>
      <c r="G4589" s="49"/>
      <c r="H4589" s="49"/>
      <c r="I4589" s="50"/>
      <c r="J4589" s="49"/>
      <c r="K4589" s="49"/>
      <c r="L4589" s="49"/>
      <c r="M4589" s="49"/>
      <c r="N4589" s="49"/>
      <c r="O4589" s="51"/>
      <c r="P4589" s="8"/>
      <c r="Q4589" s="49"/>
      <c r="R4589" s="49"/>
      <c r="S4589" s="52"/>
      <c r="T4589" s="53"/>
      <c r="U4589" s="53"/>
      <c r="V4589" s="50"/>
      <c r="W4589" s="8"/>
      <c r="X4589" s="8"/>
      <c r="Y4589" s="8"/>
      <c r="Z4589" s="8"/>
      <c r="AA4589" s="8"/>
      <c r="AB4589" s="8"/>
      <c r="AC4589" s="8"/>
      <c r="AD4589" s="8"/>
      <c r="AE4589" s="8"/>
      <c r="AF4589" s="8"/>
      <c r="AG4589" s="8"/>
      <c r="AH4589" s="8"/>
      <c r="AI4589" s="8"/>
      <c r="AJ4589" s="8"/>
      <c r="AK4589" s="8"/>
    </row>
    <row r="4590" spans="1:37" ht="18">
      <c r="A4590" s="46"/>
      <c r="B4590" s="47"/>
      <c r="C4590" s="48"/>
      <c r="D4590" s="48"/>
      <c r="E4590" s="49"/>
      <c r="F4590" s="49"/>
      <c r="G4590" s="49"/>
      <c r="H4590" s="49"/>
      <c r="I4590" s="50"/>
      <c r="J4590" s="49"/>
      <c r="K4590" s="49"/>
      <c r="L4590" s="49"/>
      <c r="M4590" s="49"/>
      <c r="N4590" s="49"/>
      <c r="O4590" s="51"/>
      <c r="P4590" s="8"/>
      <c r="Q4590" s="49"/>
      <c r="R4590" s="49"/>
      <c r="S4590" s="52"/>
      <c r="T4590" s="53"/>
      <c r="U4590" s="53"/>
      <c r="V4590" s="50"/>
      <c r="W4590" s="8"/>
      <c r="X4590" s="8"/>
      <c r="Y4590" s="8"/>
      <c r="Z4590" s="8"/>
      <c r="AA4590" s="8"/>
      <c r="AB4590" s="8"/>
      <c r="AC4590" s="8"/>
      <c r="AD4590" s="8"/>
      <c r="AE4590" s="8"/>
      <c r="AF4590" s="8"/>
      <c r="AG4590" s="8"/>
      <c r="AH4590" s="8"/>
      <c r="AI4590" s="8"/>
      <c r="AJ4590" s="8"/>
      <c r="AK4590" s="8"/>
    </row>
    <row r="4591" spans="1:37" ht="18">
      <c r="A4591" s="46"/>
      <c r="B4591" s="47"/>
      <c r="C4591" s="48"/>
      <c r="D4591" s="48"/>
      <c r="E4591" s="49"/>
      <c r="F4591" s="49"/>
      <c r="G4591" s="49"/>
      <c r="H4591" s="49"/>
      <c r="I4591" s="50"/>
      <c r="J4591" s="49"/>
      <c r="K4591" s="49"/>
      <c r="L4591" s="49"/>
      <c r="M4591" s="49"/>
      <c r="N4591" s="49"/>
      <c r="O4591" s="51"/>
      <c r="P4591" s="8"/>
      <c r="Q4591" s="49"/>
      <c r="R4591" s="49"/>
      <c r="S4591" s="52"/>
      <c r="T4591" s="53"/>
      <c r="U4591" s="53"/>
      <c r="V4591" s="50"/>
      <c r="W4591" s="8"/>
      <c r="X4591" s="8"/>
      <c r="Y4591" s="8"/>
      <c r="Z4591" s="8"/>
      <c r="AA4591" s="8"/>
      <c r="AB4591" s="8"/>
      <c r="AC4591" s="8"/>
      <c r="AD4591" s="8"/>
      <c r="AE4591" s="8"/>
      <c r="AF4591" s="8"/>
      <c r="AG4591" s="8"/>
      <c r="AH4591" s="8"/>
      <c r="AI4591" s="8"/>
      <c r="AJ4591" s="8"/>
      <c r="AK4591" s="8"/>
    </row>
    <row r="4592" spans="1:37" ht="18">
      <c r="A4592" s="46"/>
      <c r="B4592" s="47"/>
      <c r="C4592" s="48"/>
      <c r="D4592" s="48"/>
      <c r="E4592" s="49"/>
      <c r="F4592" s="49"/>
      <c r="G4592" s="49"/>
      <c r="H4592" s="49"/>
      <c r="I4592" s="50"/>
      <c r="J4592" s="49"/>
      <c r="K4592" s="49"/>
      <c r="L4592" s="49"/>
      <c r="M4592" s="49"/>
      <c r="N4592" s="49"/>
      <c r="O4592" s="51"/>
      <c r="P4592" s="8"/>
      <c r="Q4592" s="49"/>
      <c r="R4592" s="49"/>
      <c r="S4592" s="52"/>
      <c r="T4592" s="53"/>
      <c r="U4592" s="53"/>
      <c r="V4592" s="50"/>
      <c r="W4592" s="8"/>
      <c r="X4592" s="8"/>
      <c r="Y4592" s="8"/>
      <c r="Z4592" s="8"/>
      <c r="AA4592" s="8"/>
      <c r="AB4592" s="8"/>
      <c r="AC4592" s="8"/>
      <c r="AD4592" s="8"/>
      <c r="AE4592" s="8"/>
      <c r="AF4592" s="8"/>
      <c r="AG4592" s="8"/>
      <c r="AH4592" s="8"/>
      <c r="AI4592" s="8"/>
      <c r="AJ4592" s="8"/>
      <c r="AK4592" s="8"/>
    </row>
    <row r="4593" spans="1:37" ht="18">
      <c r="A4593" s="46"/>
      <c r="B4593" s="47"/>
      <c r="C4593" s="48"/>
      <c r="D4593" s="48"/>
      <c r="E4593" s="49"/>
      <c r="F4593" s="49"/>
      <c r="G4593" s="49"/>
      <c r="H4593" s="49"/>
      <c r="I4593" s="50"/>
      <c r="J4593" s="49"/>
      <c r="K4593" s="49"/>
      <c r="L4593" s="49"/>
      <c r="M4593" s="49"/>
      <c r="N4593" s="49"/>
      <c r="O4593" s="51"/>
      <c r="P4593" s="8"/>
      <c r="Q4593" s="49"/>
      <c r="R4593" s="49"/>
      <c r="S4593" s="52"/>
      <c r="T4593" s="53"/>
      <c r="U4593" s="53"/>
      <c r="V4593" s="50"/>
      <c r="W4593" s="8"/>
      <c r="X4593" s="8"/>
      <c r="Y4593" s="8"/>
      <c r="Z4593" s="8"/>
      <c r="AA4593" s="8"/>
      <c r="AB4593" s="8"/>
      <c r="AC4593" s="8"/>
      <c r="AD4593" s="8"/>
      <c r="AE4593" s="8"/>
      <c r="AF4593" s="8"/>
      <c r="AG4593" s="8"/>
      <c r="AH4593" s="8"/>
      <c r="AI4593" s="8"/>
      <c r="AJ4593" s="8"/>
      <c r="AK4593" s="8"/>
    </row>
    <row r="4594" spans="1:37" ht="18">
      <c r="A4594" s="46"/>
      <c r="B4594" s="47"/>
      <c r="C4594" s="48"/>
      <c r="D4594" s="48"/>
      <c r="E4594" s="49"/>
      <c r="F4594" s="49"/>
      <c r="G4594" s="49"/>
      <c r="H4594" s="49"/>
      <c r="I4594" s="50"/>
      <c r="J4594" s="49"/>
      <c r="K4594" s="49"/>
      <c r="L4594" s="49"/>
      <c r="M4594" s="49"/>
      <c r="N4594" s="49"/>
      <c r="O4594" s="51"/>
      <c r="P4594" s="8"/>
      <c r="Q4594" s="49"/>
      <c r="R4594" s="49"/>
      <c r="S4594" s="52"/>
      <c r="T4594" s="53"/>
      <c r="U4594" s="53"/>
      <c r="V4594" s="50"/>
      <c r="W4594" s="8"/>
      <c r="X4594" s="8"/>
      <c r="Y4594" s="8"/>
      <c r="Z4594" s="8"/>
      <c r="AA4594" s="8"/>
      <c r="AB4594" s="8"/>
      <c r="AC4594" s="8"/>
      <c r="AD4594" s="8"/>
      <c r="AE4594" s="8"/>
      <c r="AF4594" s="8"/>
      <c r="AG4594" s="8"/>
      <c r="AH4594" s="8"/>
      <c r="AI4594" s="8"/>
      <c r="AJ4594" s="8"/>
      <c r="AK4594" s="8"/>
    </row>
    <row r="4595" spans="1:37" ht="18">
      <c r="A4595" s="46"/>
      <c r="B4595" s="47"/>
      <c r="C4595" s="48"/>
      <c r="D4595" s="48"/>
      <c r="E4595" s="49"/>
      <c r="F4595" s="49"/>
      <c r="G4595" s="49"/>
      <c r="H4595" s="49"/>
      <c r="I4595" s="50"/>
      <c r="J4595" s="49"/>
      <c r="K4595" s="49"/>
      <c r="L4595" s="49"/>
      <c r="M4595" s="49"/>
      <c r="N4595" s="49"/>
      <c r="O4595" s="51"/>
      <c r="P4595" s="8"/>
      <c r="Q4595" s="49"/>
      <c r="R4595" s="49"/>
      <c r="S4595" s="52"/>
      <c r="T4595" s="53"/>
      <c r="U4595" s="53"/>
      <c r="V4595" s="50"/>
      <c r="W4595" s="8"/>
      <c r="X4595" s="8"/>
      <c r="Y4595" s="8"/>
      <c r="Z4595" s="8"/>
      <c r="AA4595" s="8"/>
      <c r="AB4595" s="8"/>
      <c r="AC4595" s="8"/>
      <c r="AD4595" s="8"/>
      <c r="AE4595" s="8"/>
      <c r="AF4595" s="8"/>
      <c r="AG4595" s="8"/>
      <c r="AH4595" s="8"/>
      <c r="AI4595" s="8"/>
      <c r="AJ4595" s="8"/>
      <c r="AK4595" s="8"/>
    </row>
    <row r="4596" spans="1:37" ht="18">
      <c r="A4596" s="46"/>
      <c r="B4596" s="47"/>
      <c r="C4596" s="48"/>
      <c r="D4596" s="48"/>
      <c r="E4596" s="49"/>
      <c r="F4596" s="49"/>
      <c r="G4596" s="49"/>
      <c r="H4596" s="49"/>
      <c r="I4596" s="50"/>
      <c r="J4596" s="49"/>
      <c r="K4596" s="49"/>
      <c r="L4596" s="49"/>
      <c r="M4596" s="49"/>
      <c r="N4596" s="49"/>
      <c r="O4596" s="51"/>
      <c r="P4596" s="8"/>
      <c r="Q4596" s="49"/>
      <c r="R4596" s="49"/>
      <c r="S4596" s="52"/>
      <c r="T4596" s="53"/>
      <c r="U4596" s="53"/>
      <c r="V4596" s="50"/>
      <c r="W4596" s="8"/>
      <c r="X4596" s="8"/>
      <c r="Y4596" s="8"/>
      <c r="Z4596" s="8"/>
      <c r="AA4596" s="8"/>
      <c r="AB4596" s="8"/>
      <c r="AC4596" s="8"/>
      <c r="AD4596" s="8"/>
      <c r="AE4596" s="8"/>
      <c r="AF4596" s="8"/>
      <c r="AG4596" s="8"/>
      <c r="AH4596" s="8"/>
      <c r="AI4596" s="8"/>
      <c r="AJ4596" s="8"/>
      <c r="AK4596" s="8"/>
    </row>
    <row r="4597" spans="1:37" ht="18">
      <c r="A4597" s="46"/>
      <c r="B4597" s="47"/>
      <c r="C4597" s="48"/>
      <c r="D4597" s="48"/>
      <c r="E4597" s="49"/>
      <c r="F4597" s="49"/>
      <c r="G4597" s="49"/>
      <c r="H4597" s="49"/>
      <c r="I4597" s="50"/>
      <c r="J4597" s="49"/>
      <c r="K4597" s="49"/>
      <c r="L4597" s="49"/>
      <c r="M4597" s="49"/>
      <c r="N4597" s="49"/>
      <c r="O4597" s="51"/>
      <c r="P4597" s="8"/>
      <c r="Q4597" s="49"/>
      <c r="R4597" s="49"/>
      <c r="S4597" s="52"/>
      <c r="T4597" s="53"/>
      <c r="U4597" s="53"/>
      <c r="V4597" s="50"/>
      <c r="W4597" s="8"/>
      <c r="X4597" s="8"/>
      <c r="Y4597" s="8"/>
      <c r="Z4597" s="8"/>
      <c r="AA4597" s="8"/>
      <c r="AB4597" s="8"/>
      <c r="AC4597" s="8"/>
      <c r="AD4597" s="8"/>
      <c r="AE4597" s="8"/>
      <c r="AF4597" s="8"/>
      <c r="AG4597" s="8"/>
      <c r="AH4597" s="8"/>
      <c r="AI4597" s="8"/>
      <c r="AJ4597" s="8"/>
      <c r="AK4597" s="8"/>
    </row>
    <row r="4598" spans="1:37" ht="18">
      <c r="A4598" s="46"/>
      <c r="B4598" s="47"/>
      <c r="C4598" s="48"/>
      <c r="D4598" s="48"/>
      <c r="E4598" s="49"/>
      <c r="F4598" s="49"/>
      <c r="G4598" s="49"/>
      <c r="H4598" s="49"/>
      <c r="I4598" s="50"/>
      <c r="J4598" s="49"/>
      <c r="K4598" s="49"/>
      <c r="L4598" s="49"/>
      <c r="M4598" s="49"/>
      <c r="N4598" s="49"/>
      <c r="O4598" s="51"/>
      <c r="P4598" s="8"/>
      <c r="Q4598" s="49"/>
      <c r="R4598" s="49"/>
      <c r="S4598" s="52"/>
      <c r="T4598" s="53"/>
      <c r="U4598" s="53"/>
      <c r="V4598" s="50"/>
      <c r="W4598" s="8"/>
      <c r="X4598" s="8"/>
      <c r="Y4598" s="8"/>
      <c r="Z4598" s="8"/>
      <c r="AA4598" s="8"/>
      <c r="AB4598" s="8"/>
      <c r="AC4598" s="8"/>
      <c r="AD4598" s="8"/>
      <c r="AE4598" s="8"/>
      <c r="AF4598" s="8"/>
      <c r="AG4598" s="8"/>
      <c r="AH4598" s="8"/>
      <c r="AI4598" s="8"/>
      <c r="AJ4598" s="8"/>
      <c r="AK4598" s="8"/>
    </row>
    <row r="4599" spans="1:37" ht="18">
      <c r="A4599" s="46"/>
      <c r="B4599" s="47"/>
      <c r="C4599" s="48"/>
      <c r="D4599" s="48"/>
      <c r="E4599" s="49"/>
      <c r="F4599" s="49"/>
      <c r="G4599" s="49"/>
      <c r="H4599" s="49"/>
      <c r="I4599" s="50"/>
      <c r="J4599" s="49"/>
      <c r="K4599" s="49"/>
      <c r="L4599" s="49"/>
      <c r="M4599" s="49"/>
      <c r="N4599" s="49"/>
      <c r="O4599" s="51"/>
      <c r="P4599" s="8"/>
      <c r="Q4599" s="49"/>
      <c r="R4599" s="49"/>
      <c r="S4599" s="52"/>
      <c r="T4599" s="53"/>
      <c r="U4599" s="53"/>
      <c r="V4599" s="50"/>
      <c r="W4599" s="8"/>
      <c r="X4599" s="8"/>
      <c r="Y4599" s="8"/>
      <c r="Z4599" s="8"/>
      <c r="AA4599" s="8"/>
      <c r="AB4599" s="8"/>
      <c r="AC4599" s="8"/>
      <c r="AD4599" s="8"/>
      <c r="AE4599" s="8"/>
      <c r="AF4599" s="8"/>
      <c r="AG4599" s="8"/>
      <c r="AH4599" s="8"/>
      <c r="AI4599" s="8"/>
      <c r="AJ4599" s="8"/>
      <c r="AK4599" s="8"/>
    </row>
    <row r="4600" spans="1:37" ht="18">
      <c r="A4600" s="46"/>
      <c r="B4600" s="47"/>
      <c r="C4600" s="48"/>
      <c r="D4600" s="48"/>
      <c r="E4600" s="49"/>
      <c r="F4600" s="49"/>
      <c r="G4600" s="49"/>
      <c r="H4600" s="49"/>
      <c r="I4600" s="50"/>
      <c r="J4600" s="49"/>
      <c r="K4600" s="49"/>
      <c r="L4600" s="49"/>
      <c r="M4600" s="49"/>
      <c r="N4600" s="49"/>
      <c r="O4600" s="51"/>
      <c r="P4600" s="8"/>
      <c r="Q4600" s="49"/>
      <c r="R4600" s="49"/>
      <c r="S4600" s="52"/>
      <c r="T4600" s="53"/>
      <c r="U4600" s="53"/>
      <c r="V4600" s="50"/>
      <c r="W4600" s="8"/>
      <c r="X4600" s="8"/>
      <c r="Y4600" s="8"/>
      <c r="Z4600" s="8"/>
      <c r="AA4600" s="8"/>
      <c r="AB4600" s="8"/>
      <c r="AC4600" s="8"/>
      <c r="AD4600" s="8"/>
      <c r="AE4600" s="8"/>
      <c r="AF4600" s="8"/>
      <c r="AG4600" s="8"/>
      <c r="AH4600" s="8"/>
      <c r="AI4600" s="8"/>
      <c r="AJ4600" s="8"/>
      <c r="AK4600" s="8"/>
    </row>
    <row r="4601" spans="1:37" ht="18">
      <c r="A4601" s="46"/>
      <c r="B4601" s="47"/>
      <c r="C4601" s="48"/>
      <c r="D4601" s="48"/>
      <c r="E4601" s="49"/>
      <c r="F4601" s="49"/>
      <c r="G4601" s="49"/>
      <c r="H4601" s="49"/>
      <c r="I4601" s="50"/>
      <c r="J4601" s="49"/>
      <c r="K4601" s="49"/>
      <c r="L4601" s="49"/>
      <c r="M4601" s="49"/>
      <c r="N4601" s="49"/>
      <c r="O4601" s="51"/>
      <c r="P4601" s="8"/>
      <c r="Q4601" s="49"/>
      <c r="R4601" s="49"/>
      <c r="S4601" s="52"/>
      <c r="T4601" s="53"/>
      <c r="U4601" s="53"/>
      <c r="V4601" s="50"/>
      <c r="W4601" s="8"/>
      <c r="X4601" s="8"/>
      <c r="Y4601" s="8"/>
      <c r="Z4601" s="8"/>
      <c r="AA4601" s="8"/>
      <c r="AB4601" s="8"/>
      <c r="AC4601" s="8"/>
      <c r="AD4601" s="8"/>
      <c r="AE4601" s="8"/>
      <c r="AF4601" s="8"/>
      <c r="AG4601" s="8"/>
      <c r="AH4601" s="8"/>
      <c r="AI4601" s="8"/>
      <c r="AJ4601" s="8"/>
      <c r="AK4601" s="8"/>
    </row>
    <row r="4602" spans="1:37" ht="18">
      <c r="A4602" s="46"/>
      <c r="B4602" s="47"/>
      <c r="C4602" s="48"/>
      <c r="D4602" s="48"/>
      <c r="E4602" s="49"/>
      <c r="F4602" s="49"/>
      <c r="G4602" s="49"/>
      <c r="H4602" s="49"/>
      <c r="I4602" s="50"/>
      <c r="J4602" s="49"/>
      <c r="K4602" s="49"/>
      <c r="L4602" s="49"/>
      <c r="M4602" s="49"/>
      <c r="N4602" s="49"/>
      <c r="O4602" s="51"/>
      <c r="P4602" s="8"/>
      <c r="Q4602" s="49"/>
      <c r="R4602" s="49"/>
      <c r="S4602" s="52"/>
      <c r="T4602" s="53"/>
      <c r="U4602" s="53"/>
      <c r="V4602" s="50"/>
      <c r="W4602" s="8"/>
      <c r="X4602" s="8"/>
      <c r="Y4602" s="8"/>
      <c r="Z4602" s="8"/>
      <c r="AA4602" s="8"/>
      <c r="AB4602" s="8"/>
      <c r="AC4602" s="8"/>
      <c r="AD4602" s="8"/>
      <c r="AE4602" s="8"/>
      <c r="AF4602" s="8"/>
      <c r="AG4602" s="8"/>
      <c r="AH4602" s="8"/>
      <c r="AI4602" s="8"/>
      <c r="AJ4602" s="8"/>
      <c r="AK4602" s="8"/>
    </row>
    <row r="4603" spans="1:37" ht="18">
      <c r="A4603" s="46"/>
      <c r="B4603" s="47"/>
      <c r="C4603" s="48"/>
      <c r="D4603" s="48"/>
      <c r="E4603" s="49"/>
      <c r="F4603" s="49"/>
      <c r="G4603" s="49"/>
      <c r="H4603" s="49"/>
      <c r="I4603" s="50"/>
      <c r="J4603" s="49"/>
      <c r="K4603" s="49"/>
      <c r="L4603" s="49"/>
      <c r="M4603" s="49"/>
      <c r="N4603" s="49"/>
      <c r="O4603" s="51"/>
      <c r="P4603" s="8"/>
      <c r="Q4603" s="49"/>
      <c r="R4603" s="49"/>
      <c r="S4603" s="52"/>
      <c r="T4603" s="53"/>
      <c r="U4603" s="53"/>
      <c r="V4603" s="50"/>
      <c r="W4603" s="8"/>
      <c r="X4603" s="8"/>
      <c r="Y4603" s="8"/>
      <c r="Z4603" s="8"/>
      <c r="AA4603" s="8"/>
      <c r="AB4603" s="8"/>
      <c r="AC4603" s="8"/>
      <c r="AD4603" s="8"/>
      <c r="AE4603" s="8"/>
      <c r="AF4603" s="8"/>
      <c r="AG4603" s="8"/>
      <c r="AH4603" s="8"/>
      <c r="AI4603" s="8"/>
      <c r="AJ4603" s="8"/>
      <c r="AK4603" s="8"/>
    </row>
    <row r="4604" spans="1:37" ht="18">
      <c r="A4604" s="46"/>
      <c r="B4604" s="47"/>
      <c r="C4604" s="48"/>
      <c r="D4604" s="48"/>
      <c r="E4604" s="49"/>
      <c r="F4604" s="49"/>
      <c r="G4604" s="49"/>
      <c r="H4604" s="49"/>
      <c r="I4604" s="50"/>
      <c r="J4604" s="49"/>
      <c r="K4604" s="49"/>
      <c r="L4604" s="49"/>
      <c r="M4604" s="49"/>
      <c r="N4604" s="49"/>
      <c r="O4604" s="51"/>
      <c r="P4604" s="8"/>
      <c r="Q4604" s="49"/>
      <c r="R4604" s="49"/>
      <c r="S4604" s="52"/>
      <c r="T4604" s="53"/>
      <c r="U4604" s="53"/>
      <c r="V4604" s="50"/>
      <c r="W4604" s="8"/>
      <c r="X4604" s="8"/>
      <c r="Y4604" s="8"/>
      <c r="Z4604" s="8"/>
      <c r="AA4604" s="8"/>
      <c r="AB4604" s="8"/>
      <c r="AC4604" s="8"/>
      <c r="AD4604" s="8"/>
      <c r="AE4604" s="8"/>
      <c r="AF4604" s="8"/>
      <c r="AG4604" s="8"/>
      <c r="AH4604" s="8"/>
      <c r="AI4604" s="8"/>
      <c r="AJ4604" s="8"/>
      <c r="AK4604" s="8"/>
    </row>
    <row r="4605" spans="1:37" ht="18">
      <c r="A4605" s="46"/>
      <c r="B4605" s="47"/>
      <c r="C4605" s="48"/>
      <c r="D4605" s="48"/>
      <c r="E4605" s="49"/>
      <c r="F4605" s="49"/>
      <c r="G4605" s="49"/>
      <c r="H4605" s="49"/>
      <c r="I4605" s="50"/>
      <c r="J4605" s="49"/>
      <c r="K4605" s="49"/>
      <c r="L4605" s="49"/>
      <c r="M4605" s="49"/>
      <c r="N4605" s="49"/>
      <c r="O4605" s="51"/>
      <c r="P4605" s="8"/>
      <c r="Q4605" s="49"/>
      <c r="R4605" s="49"/>
      <c r="S4605" s="52"/>
      <c r="T4605" s="53"/>
      <c r="U4605" s="53"/>
      <c r="V4605" s="50"/>
      <c r="W4605" s="8"/>
      <c r="X4605" s="8"/>
      <c r="Y4605" s="8"/>
      <c r="Z4605" s="8"/>
      <c r="AA4605" s="8"/>
      <c r="AB4605" s="8"/>
      <c r="AC4605" s="8"/>
      <c r="AD4605" s="8"/>
      <c r="AE4605" s="8"/>
      <c r="AF4605" s="8"/>
      <c r="AG4605" s="8"/>
      <c r="AH4605" s="8"/>
      <c r="AI4605" s="8"/>
      <c r="AJ4605" s="8"/>
      <c r="AK4605" s="8"/>
    </row>
    <row r="4606" spans="1:37" ht="18">
      <c r="A4606" s="46"/>
      <c r="B4606" s="47"/>
      <c r="C4606" s="48"/>
      <c r="D4606" s="48"/>
      <c r="E4606" s="49"/>
      <c r="F4606" s="49"/>
      <c r="G4606" s="49"/>
      <c r="H4606" s="49"/>
      <c r="I4606" s="50"/>
      <c r="J4606" s="49"/>
      <c r="K4606" s="49"/>
      <c r="L4606" s="49"/>
      <c r="M4606" s="49"/>
      <c r="N4606" s="49"/>
      <c r="O4606" s="51"/>
      <c r="P4606" s="8"/>
      <c r="Q4606" s="49"/>
      <c r="R4606" s="49"/>
      <c r="S4606" s="52"/>
      <c r="T4606" s="53"/>
      <c r="U4606" s="53"/>
      <c r="V4606" s="50"/>
      <c r="W4606" s="8"/>
      <c r="X4606" s="8"/>
      <c r="Y4606" s="8"/>
      <c r="Z4606" s="8"/>
      <c r="AA4606" s="8"/>
      <c r="AB4606" s="8"/>
      <c r="AC4606" s="8"/>
      <c r="AD4606" s="8"/>
      <c r="AE4606" s="8"/>
      <c r="AF4606" s="8"/>
      <c r="AG4606" s="8"/>
      <c r="AH4606" s="8"/>
      <c r="AI4606" s="8"/>
      <c r="AJ4606" s="8"/>
      <c r="AK4606" s="8"/>
    </row>
    <row r="4607" spans="1:37" ht="18">
      <c r="A4607" s="46"/>
      <c r="B4607" s="47"/>
      <c r="C4607" s="48"/>
      <c r="D4607" s="48"/>
      <c r="E4607" s="49"/>
      <c r="F4607" s="49"/>
      <c r="G4607" s="49"/>
      <c r="H4607" s="49"/>
      <c r="I4607" s="50"/>
      <c r="J4607" s="49"/>
      <c r="K4607" s="49"/>
      <c r="L4607" s="49"/>
      <c r="M4607" s="49"/>
      <c r="N4607" s="49"/>
      <c r="O4607" s="51"/>
      <c r="P4607" s="8"/>
      <c r="Q4607" s="49"/>
      <c r="R4607" s="49"/>
      <c r="S4607" s="52"/>
      <c r="T4607" s="53"/>
      <c r="U4607" s="53"/>
      <c r="V4607" s="50"/>
      <c r="W4607" s="8"/>
      <c r="X4607" s="8"/>
      <c r="Y4607" s="8"/>
      <c r="Z4607" s="8"/>
      <c r="AA4607" s="8"/>
      <c r="AB4607" s="8"/>
      <c r="AC4607" s="8"/>
      <c r="AD4607" s="8"/>
      <c r="AE4607" s="8"/>
      <c r="AF4607" s="8"/>
      <c r="AG4607" s="8"/>
      <c r="AH4607" s="8"/>
      <c r="AI4607" s="8"/>
      <c r="AJ4607" s="8"/>
      <c r="AK4607" s="8"/>
    </row>
    <row r="4608" spans="1:37" ht="18">
      <c r="A4608" s="46"/>
      <c r="B4608" s="47"/>
      <c r="C4608" s="48"/>
      <c r="D4608" s="48"/>
      <c r="E4608" s="49"/>
      <c r="F4608" s="49"/>
      <c r="G4608" s="49"/>
      <c r="H4608" s="49"/>
      <c r="I4608" s="50"/>
      <c r="J4608" s="49"/>
      <c r="K4608" s="49"/>
      <c r="L4608" s="49"/>
      <c r="M4608" s="49"/>
      <c r="N4608" s="49"/>
      <c r="O4608" s="51"/>
      <c r="P4608" s="8"/>
      <c r="Q4608" s="49"/>
      <c r="R4608" s="49"/>
      <c r="S4608" s="52"/>
      <c r="T4608" s="53"/>
      <c r="U4608" s="53"/>
      <c r="V4608" s="50"/>
      <c r="W4608" s="8"/>
      <c r="X4608" s="8"/>
      <c r="Y4608" s="8"/>
      <c r="Z4608" s="8"/>
      <c r="AA4608" s="8"/>
      <c r="AB4608" s="8"/>
      <c r="AC4608" s="8"/>
      <c r="AD4608" s="8"/>
      <c r="AE4608" s="8"/>
      <c r="AF4608" s="8"/>
      <c r="AG4608" s="8"/>
      <c r="AH4608" s="8"/>
      <c r="AI4608" s="8"/>
      <c r="AJ4608" s="8"/>
      <c r="AK4608" s="8"/>
    </row>
    <row r="4609" spans="1:37" ht="18">
      <c r="A4609" s="46"/>
      <c r="B4609" s="47"/>
      <c r="C4609" s="48"/>
      <c r="D4609" s="48"/>
      <c r="E4609" s="49"/>
      <c r="F4609" s="49"/>
      <c r="G4609" s="49"/>
      <c r="H4609" s="49"/>
      <c r="I4609" s="50"/>
      <c r="J4609" s="49"/>
      <c r="K4609" s="49"/>
      <c r="L4609" s="49"/>
      <c r="M4609" s="49"/>
      <c r="N4609" s="49"/>
      <c r="O4609" s="51"/>
      <c r="P4609" s="8"/>
      <c r="Q4609" s="49"/>
      <c r="R4609" s="49"/>
      <c r="S4609" s="52"/>
      <c r="T4609" s="53"/>
      <c r="U4609" s="53"/>
      <c r="V4609" s="50"/>
      <c r="W4609" s="8"/>
      <c r="X4609" s="8"/>
      <c r="Y4609" s="8"/>
      <c r="Z4609" s="8"/>
      <c r="AA4609" s="8"/>
      <c r="AB4609" s="8"/>
      <c r="AC4609" s="8"/>
      <c r="AD4609" s="8"/>
      <c r="AE4609" s="8"/>
      <c r="AF4609" s="8"/>
      <c r="AG4609" s="8"/>
      <c r="AH4609" s="8"/>
      <c r="AI4609" s="8"/>
      <c r="AJ4609" s="8"/>
      <c r="AK4609" s="8"/>
    </row>
    <row r="4610" spans="1:37" ht="18">
      <c r="A4610" s="46"/>
      <c r="B4610" s="47"/>
      <c r="C4610" s="48"/>
      <c r="D4610" s="48"/>
      <c r="E4610" s="49"/>
      <c r="F4610" s="49"/>
      <c r="G4610" s="49"/>
      <c r="H4610" s="49"/>
      <c r="I4610" s="50"/>
      <c r="J4610" s="49"/>
      <c r="K4610" s="49"/>
      <c r="L4610" s="49"/>
      <c r="M4610" s="49"/>
      <c r="N4610" s="49"/>
      <c r="O4610" s="51"/>
      <c r="P4610" s="8"/>
      <c r="Q4610" s="49"/>
      <c r="R4610" s="49"/>
      <c r="S4610" s="52"/>
      <c r="T4610" s="53"/>
      <c r="U4610" s="53"/>
      <c r="V4610" s="50"/>
      <c r="W4610" s="8"/>
      <c r="X4610" s="8"/>
      <c r="Y4610" s="8"/>
      <c r="Z4610" s="8"/>
      <c r="AA4610" s="8"/>
      <c r="AB4610" s="8"/>
      <c r="AC4610" s="8"/>
      <c r="AD4610" s="8"/>
      <c r="AE4610" s="8"/>
      <c r="AF4610" s="8"/>
      <c r="AG4610" s="8"/>
      <c r="AH4610" s="8"/>
      <c r="AI4610" s="8"/>
      <c r="AJ4610" s="8"/>
      <c r="AK4610" s="8"/>
    </row>
    <row r="4611" spans="1:37" ht="18">
      <c r="A4611" s="46"/>
      <c r="B4611" s="47"/>
      <c r="C4611" s="48"/>
      <c r="D4611" s="48"/>
      <c r="E4611" s="49"/>
      <c r="F4611" s="49"/>
      <c r="G4611" s="49"/>
      <c r="H4611" s="49"/>
      <c r="I4611" s="50"/>
      <c r="J4611" s="49"/>
      <c r="K4611" s="49"/>
      <c r="L4611" s="49"/>
      <c r="M4611" s="49"/>
      <c r="N4611" s="49"/>
      <c r="O4611" s="51"/>
      <c r="P4611" s="8"/>
      <c r="Q4611" s="49"/>
      <c r="R4611" s="49"/>
      <c r="S4611" s="52"/>
      <c r="T4611" s="53"/>
      <c r="U4611" s="53"/>
      <c r="V4611" s="50"/>
      <c r="W4611" s="8"/>
      <c r="X4611" s="8"/>
      <c r="Y4611" s="8"/>
      <c r="Z4611" s="8"/>
      <c r="AA4611" s="8"/>
      <c r="AB4611" s="8"/>
      <c r="AC4611" s="8"/>
      <c r="AD4611" s="8"/>
      <c r="AE4611" s="8"/>
      <c r="AF4611" s="8"/>
      <c r="AG4611" s="8"/>
      <c r="AH4611" s="8"/>
      <c r="AI4611" s="8"/>
      <c r="AJ4611" s="8"/>
      <c r="AK4611" s="8"/>
    </row>
    <row r="4612" spans="1:37" ht="18">
      <c r="A4612" s="46"/>
      <c r="B4612" s="47"/>
      <c r="C4612" s="48"/>
      <c r="D4612" s="48"/>
      <c r="E4612" s="49"/>
      <c r="F4612" s="49"/>
      <c r="G4612" s="49"/>
      <c r="H4612" s="49"/>
      <c r="I4612" s="50"/>
      <c r="J4612" s="49"/>
      <c r="K4612" s="49"/>
      <c r="L4612" s="49"/>
      <c r="M4612" s="49"/>
      <c r="N4612" s="49"/>
      <c r="O4612" s="51"/>
      <c r="P4612" s="8"/>
      <c r="Q4612" s="49"/>
      <c r="R4612" s="49"/>
      <c r="S4612" s="52"/>
      <c r="T4612" s="53"/>
      <c r="U4612" s="53"/>
      <c r="V4612" s="50"/>
      <c r="W4612" s="8"/>
      <c r="X4612" s="8"/>
      <c r="Y4612" s="8"/>
      <c r="Z4612" s="8"/>
      <c r="AA4612" s="8"/>
      <c r="AB4612" s="8"/>
      <c r="AC4612" s="8"/>
      <c r="AD4612" s="8"/>
      <c r="AE4612" s="8"/>
      <c r="AF4612" s="8"/>
      <c r="AG4612" s="8"/>
      <c r="AH4612" s="8"/>
      <c r="AI4612" s="8"/>
      <c r="AJ4612" s="8"/>
      <c r="AK4612" s="8"/>
    </row>
    <row r="4613" spans="1:37" ht="18">
      <c r="A4613" s="46"/>
      <c r="B4613" s="47"/>
      <c r="C4613" s="48"/>
      <c r="D4613" s="48"/>
      <c r="E4613" s="49"/>
      <c r="F4613" s="49"/>
      <c r="G4613" s="49"/>
      <c r="H4613" s="49"/>
      <c r="I4613" s="50"/>
      <c r="J4613" s="49"/>
      <c r="K4613" s="49"/>
      <c r="L4613" s="49"/>
      <c r="M4613" s="49"/>
      <c r="N4613" s="49"/>
      <c r="O4613" s="51"/>
      <c r="P4613" s="8"/>
      <c r="Q4613" s="49"/>
      <c r="R4613" s="49"/>
      <c r="S4613" s="52"/>
      <c r="T4613" s="53"/>
      <c r="U4613" s="53"/>
      <c r="V4613" s="50"/>
      <c r="W4613" s="8"/>
      <c r="X4613" s="8"/>
      <c r="Y4613" s="8"/>
      <c r="Z4613" s="8"/>
      <c r="AA4613" s="8"/>
      <c r="AB4613" s="8"/>
      <c r="AC4613" s="8"/>
      <c r="AD4613" s="8"/>
      <c r="AE4613" s="8"/>
      <c r="AF4613" s="8"/>
      <c r="AG4613" s="8"/>
      <c r="AH4613" s="8"/>
      <c r="AI4613" s="8"/>
      <c r="AJ4613" s="8"/>
      <c r="AK4613" s="8"/>
    </row>
    <row r="4614" spans="1:37" ht="18">
      <c r="A4614" s="46"/>
      <c r="B4614" s="47"/>
      <c r="C4614" s="48"/>
      <c r="D4614" s="48"/>
      <c r="E4614" s="49"/>
      <c r="F4614" s="49"/>
      <c r="G4614" s="49"/>
      <c r="H4614" s="49"/>
      <c r="I4614" s="50"/>
      <c r="J4614" s="49"/>
      <c r="K4614" s="49"/>
      <c r="L4614" s="49"/>
      <c r="M4614" s="49"/>
      <c r="N4614" s="49"/>
      <c r="O4614" s="51"/>
      <c r="P4614" s="8"/>
      <c r="Q4614" s="49"/>
      <c r="R4614" s="49"/>
      <c r="S4614" s="52"/>
      <c r="T4614" s="53"/>
      <c r="U4614" s="53"/>
      <c r="V4614" s="50"/>
      <c r="W4614" s="8"/>
      <c r="X4614" s="8"/>
      <c r="Y4614" s="8"/>
      <c r="Z4614" s="8"/>
      <c r="AA4614" s="8"/>
      <c r="AB4614" s="8"/>
      <c r="AC4614" s="8"/>
      <c r="AD4614" s="8"/>
      <c r="AE4614" s="8"/>
      <c r="AF4614" s="8"/>
      <c r="AG4614" s="8"/>
      <c r="AH4614" s="8"/>
      <c r="AI4614" s="8"/>
      <c r="AJ4614" s="8"/>
      <c r="AK4614" s="8"/>
    </row>
    <row r="4615" spans="1:37" ht="18">
      <c r="A4615" s="46"/>
      <c r="B4615" s="47"/>
      <c r="C4615" s="48"/>
      <c r="D4615" s="48"/>
      <c r="E4615" s="49"/>
      <c r="F4615" s="49"/>
      <c r="G4615" s="49"/>
      <c r="H4615" s="49"/>
      <c r="I4615" s="50"/>
      <c r="J4615" s="49"/>
      <c r="K4615" s="49"/>
      <c r="L4615" s="49"/>
      <c r="M4615" s="49"/>
      <c r="N4615" s="49"/>
      <c r="O4615" s="51"/>
      <c r="P4615" s="8"/>
      <c r="Q4615" s="49"/>
      <c r="R4615" s="49"/>
      <c r="S4615" s="52"/>
      <c r="T4615" s="53"/>
      <c r="U4615" s="53"/>
      <c r="V4615" s="50"/>
      <c r="W4615" s="8"/>
      <c r="X4615" s="8"/>
      <c r="Y4615" s="8"/>
      <c r="Z4615" s="8"/>
      <c r="AA4615" s="8"/>
      <c r="AB4615" s="8"/>
      <c r="AC4615" s="8"/>
      <c r="AD4615" s="8"/>
      <c r="AE4615" s="8"/>
      <c r="AF4615" s="8"/>
      <c r="AG4615" s="8"/>
      <c r="AH4615" s="8"/>
      <c r="AI4615" s="8"/>
      <c r="AJ4615" s="8"/>
      <c r="AK4615" s="8"/>
    </row>
    <row r="4616" spans="1:37" ht="18">
      <c r="A4616" s="46"/>
      <c r="B4616" s="47"/>
      <c r="C4616" s="48"/>
      <c r="D4616" s="48"/>
      <c r="E4616" s="49"/>
      <c r="F4616" s="49"/>
      <c r="G4616" s="49"/>
      <c r="H4616" s="49"/>
      <c r="I4616" s="50"/>
      <c r="J4616" s="49"/>
      <c r="K4616" s="49"/>
      <c r="L4616" s="49"/>
      <c r="M4616" s="49"/>
      <c r="N4616" s="49"/>
      <c r="O4616" s="51"/>
      <c r="P4616" s="8"/>
      <c r="Q4616" s="49"/>
      <c r="R4616" s="49"/>
      <c r="S4616" s="52"/>
      <c r="T4616" s="53"/>
      <c r="U4616" s="53"/>
      <c r="V4616" s="50"/>
      <c r="W4616" s="8"/>
      <c r="X4616" s="8"/>
      <c r="Y4616" s="8"/>
      <c r="Z4616" s="8"/>
      <c r="AA4616" s="8"/>
      <c r="AB4616" s="8"/>
      <c r="AC4616" s="8"/>
      <c r="AD4616" s="8"/>
      <c r="AE4616" s="8"/>
      <c r="AF4616" s="8"/>
      <c r="AG4616" s="8"/>
      <c r="AH4616" s="8"/>
      <c r="AI4616" s="8"/>
      <c r="AJ4616" s="8"/>
      <c r="AK4616" s="8"/>
    </row>
    <row r="4617" spans="1:37" ht="18">
      <c r="A4617" s="46"/>
      <c r="B4617" s="47"/>
      <c r="C4617" s="48"/>
      <c r="D4617" s="48"/>
      <c r="E4617" s="49"/>
      <c r="F4617" s="49"/>
      <c r="G4617" s="49"/>
      <c r="H4617" s="49"/>
      <c r="I4617" s="50"/>
      <c r="J4617" s="49"/>
      <c r="K4617" s="49"/>
      <c r="L4617" s="49"/>
      <c r="M4617" s="49"/>
      <c r="N4617" s="49"/>
      <c r="O4617" s="51"/>
      <c r="P4617" s="8"/>
      <c r="Q4617" s="49"/>
      <c r="R4617" s="49"/>
      <c r="S4617" s="52"/>
      <c r="T4617" s="53"/>
      <c r="U4617" s="53"/>
      <c r="V4617" s="50"/>
      <c r="W4617" s="8"/>
      <c r="X4617" s="8"/>
      <c r="Y4617" s="8"/>
      <c r="Z4617" s="8"/>
      <c r="AA4617" s="8"/>
      <c r="AB4617" s="8"/>
      <c r="AC4617" s="8"/>
      <c r="AD4617" s="8"/>
      <c r="AE4617" s="8"/>
      <c r="AF4617" s="8"/>
      <c r="AG4617" s="8"/>
      <c r="AH4617" s="8"/>
      <c r="AI4617" s="8"/>
      <c r="AJ4617" s="8"/>
      <c r="AK4617" s="8"/>
    </row>
    <row r="4618" spans="1:37" ht="18">
      <c r="A4618" s="46"/>
      <c r="B4618" s="47"/>
      <c r="C4618" s="48"/>
      <c r="D4618" s="48"/>
      <c r="E4618" s="49"/>
      <c r="F4618" s="49"/>
      <c r="G4618" s="49"/>
      <c r="H4618" s="49"/>
      <c r="I4618" s="50"/>
      <c r="J4618" s="49"/>
      <c r="K4618" s="49"/>
      <c r="L4618" s="49"/>
      <c r="M4618" s="49"/>
      <c r="N4618" s="49"/>
      <c r="O4618" s="51"/>
      <c r="P4618" s="8"/>
      <c r="Q4618" s="49"/>
      <c r="R4618" s="49"/>
      <c r="S4618" s="52"/>
      <c r="T4618" s="53"/>
      <c r="U4618" s="53"/>
      <c r="V4618" s="50"/>
      <c r="W4618" s="8"/>
      <c r="X4618" s="8"/>
      <c r="Y4618" s="8"/>
      <c r="Z4618" s="8"/>
      <c r="AA4618" s="8"/>
      <c r="AB4618" s="8"/>
      <c r="AC4618" s="8"/>
      <c r="AD4618" s="8"/>
      <c r="AE4618" s="8"/>
      <c r="AF4618" s="8"/>
      <c r="AG4618" s="8"/>
      <c r="AH4618" s="8"/>
      <c r="AI4618" s="8"/>
      <c r="AJ4618" s="8"/>
      <c r="AK4618" s="8"/>
    </row>
    <row r="4619" spans="1:37" ht="18">
      <c r="A4619" s="46"/>
      <c r="B4619" s="47"/>
      <c r="C4619" s="48"/>
      <c r="D4619" s="48"/>
      <c r="E4619" s="49"/>
      <c r="F4619" s="49"/>
      <c r="G4619" s="49"/>
      <c r="H4619" s="49"/>
      <c r="I4619" s="50"/>
      <c r="J4619" s="49"/>
      <c r="K4619" s="49"/>
      <c r="L4619" s="49"/>
      <c r="M4619" s="49"/>
      <c r="N4619" s="49"/>
      <c r="O4619" s="51"/>
      <c r="P4619" s="8"/>
      <c r="Q4619" s="49"/>
      <c r="R4619" s="49"/>
      <c r="S4619" s="52"/>
      <c r="T4619" s="53"/>
      <c r="U4619" s="53"/>
      <c r="V4619" s="50"/>
      <c r="W4619" s="8"/>
      <c r="X4619" s="8"/>
      <c r="Y4619" s="8"/>
      <c r="Z4619" s="8"/>
      <c r="AA4619" s="8"/>
      <c r="AB4619" s="8"/>
      <c r="AC4619" s="8"/>
      <c r="AD4619" s="8"/>
      <c r="AE4619" s="8"/>
      <c r="AF4619" s="8"/>
      <c r="AG4619" s="8"/>
      <c r="AH4619" s="8"/>
      <c r="AI4619" s="8"/>
      <c r="AJ4619" s="8"/>
      <c r="AK4619" s="8"/>
    </row>
    <row r="4620" spans="1:37" ht="18">
      <c r="A4620" s="46"/>
      <c r="B4620" s="47"/>
      <c r="C4620" s="48"/>
      <c r="D4620" s="48"/>
      <c r="E4620" s="49"/>
      <c r="F4620" s="49"/>
      <c r="G4620" s="49"/>
      <c r="H4620" s="49"/>
      <c r="I4620" s="50"/>
      <c r="J4620" s="49"/>
      <c r="K4620" s="49"/>
      <c r="L4620" s="49"/>
      <c r="M4620" s="49"/>
      <c r="N4620" s="49"/>
      <c r="O4620" s="51"/>
      <c r="P4620" s="8"/>
      <c r="Q4620" s="49"/>
      <c r="R4620" s="49"/>
      <c r="S4620" s="52"/>
      <c r="T4620" s="53"/>
      <c r="U4620" s="53"/>
      <c r="V4620" s="50"/>
      <c r="W4620" s="8"/>
      <c r="X4620" s="8"/>
      <c r="Y4620" s="8"/>
      <c r="Z4620" s="8"/>
      <c r="AA4620" s="8"/>
      <c r="AB4620" s="8"/>
      <c r="AC4620" s="8"/>
      <c r="AD4620" s="8"/>
      <c r="AE4620" s="8"/>
      <c r="AF4620" s="8"/>
      <c r="AG4620" s="8"/>
      <c r="AH4620" s="8"/>
      <c r="AI4620" s="8"/>
      <c r="AJ4620" s="8"/>
      <c r="AK4620" s="8"/>
    </row>
    <row r="4621" spans="1:37" ht="18">
      <c r="A4621" s="46"/>
      <c r="B4621" s="47"/>
      <c r="C4621" s="48"/>
      <c r="D4621" s="48"/>
      <c r="E4621" s="49"/>
      <c r="F4621" s="49"/>
      <c r="G4621" s="49"/>
      <c r="H4621" s="49"/>
      <c r="I4621" s="50"/>
      <c r="J4621" s="49"/>
      <c r="K4621" s="49"/>
      <c r="L4621" s="49"/>
      <c r="M4621" s="49"/>
      <c r="N4621" s="49"/>
      <c r="O4621" s="51"/>
      <c r="P4621" s="8"/>
      <c r="Q4621" s="49"/>
      <c r="R4621" s="49"/>
      <c r="S4621" s="52"/>
      <c r="T4621" s="53"/>
      <c r="U4621" s="53"/>
      <c r="V4621" s="50"/>
      <c r="W4621" s="8"/>
      <c r="X4621" s="8"/>
      <c r="Y4621" s="8"/>
      <c r="Z4621" s="8"/>
      <c r="AA4621" s="8"/>
      <c r="AB4621" s="8"/>
      <c r="AC4621" s="8"/>
      <c r="AD4621" s="8"/>
      <c r="AE4621" s="8"/>
      <c r="AF4621" s="8"/>
      <c r="AG4621" s="8"/>
      <c r="AH4621" s="8"/>
      <c r="AI4621" s="8"/>
      <c r="AJ4621" s="8"/>
      <c r="AK4621" s="8"/>
    </row>
    <row r="4622" spans="1:37" ht="18">
      <c r="A4622" s="46"/>
      <c r="B4622" s="47"/>
      <c r="C4622" s="48"/>
      <c r="D4622" s="48"/>
      <c r="E4622" s="49"/>
      <c r="F4622" s="49"/>
      <c r="G4622" s="49"/>
      <c r="H4622" s="49"/>
      <c r="I4622" s="50"/>
      <c r="J4622" s="49"/>
      <c r="K4622" s="49"/>
      <c r="L4622" s="49"/>
      <c r="M4622" s="49"/>
      <c r="N4622" s="49"/>
      <c r="O4622" s="51"/>
      <c r="P4622" s="8"/>
      <c r="Q4622" s="49"/>
      <c r="R4622" s="49"/>
      <c r="S4622" s="52"/>
      <c r="T4622" s="53"/>
      <c r="U4622" s="53"/>
      <c r="V4622" s="50"/>
      <c r="W4622" s="8"/>
      <c r="X4622" s="8"/>
      <c r="Y4622" s="8"/>
      <c r="Z4622" s="8"/>
      <c r="AA4622" s="8"/>
      <c r="AB4622" s="8"/>
      <c r="AC4622" s="8"/>
      <c r="AD4622" s="8"/>
      <c r="AE4622" s="8"/>
      <c r="AF4622" s="8"/>
      <c r="AG4622" s="8"/>
      <c r="AH4622" s="8"/>
      <c r="AI4622" s="8"/>
      <c r="AJ4622" s="8"/>
      <c r="AK4622" s="8"/>
    </row>
    <row r="4623" spans="1:37" ht="18">
      <c r="A4623" s="46"/>
      <c r="B4623" s="47"/>
      <c r="C4623" s="48"/>
      <c r="D4623" s="48"/>
      <c r="E4623" s="49"/>
      <c r="F4623" s="49"/>
      <c r="G4623" s="49"/>
      <c r="H4623" s="49"/>
      <c r="I4623" s="50"/>
      <c r="J4623" s="49"/>
      <c r="K4623" s="49"/>
      <c r="L4623" s="49"/>
      <c r="M4623" s="49"/>
      <c r="N4623" s="49"/>
      <c r="O4623" s="51"/>
      <c r="P4623" s="8"/>
      <c r="Q4623" s="49"/>
      <c r="R4623" s="49"/>
      <c r="S4623" s="52"/>
      <c r="T4623" s="53"/>
      <c r="U4623" s="53"/>
      <c r="V4623" s="50"/>
      <c r="W4623" s="8"/>
      <c r="X4623" s="8"/>
      <c r="Y4623" s="8"/>
      <c r="Z4623" s="8"/>
      <c r="AA4623" s="8"/>
      <c r="AB4623" s="8"/>
      <c r="AC4623" s="8"/>
      <c r="AD4623" s="8"/>
      <c r="AE4623" s="8"/>
      <c r="AF4623" s="8"/>
      <c r="AG4623" s="8"/>
      <c r="AH4623" s="8"/>
      <c r="AI4623" s="8"/>
      <c r="AJ4623" s="8"/>
      <c r="AK4623" s="8"/>
    </row>
    <row r="4624" spans="1:37" ht="18">
      <c r="A4624" s="46"/>
      <c r="B4624" s="47"/>
      <c r="C4624" s="48"/>
      <c r="D4624" s="48"/>
      <c r="E4624" s="49"/>
      <c r="F4624" s="49"/>
      <c r="G4624" s="49"/>
      <c r="H4624" s="49"/>
      <c r="I4624" s="50"/>
      <c r="J4624" s="49"/>
      <c r="K4624" s="49"/>
      <c r="L4624" s="49"/>
      <c r="M4624" s="49"/>
      <c r="N4624" s="49"/>
      <c r="O4624" s="51"/>
      <c r="P4624" s="8"/>
      <c r="Q4624" s="49"/>
      <c r="R4624" s="49"/>
      <c r="S4624" s="52"/>
      <c r="T4624" s="53"/>
      <c r="U4624" s="53"/>
      <c r="V4624" s="50"/>
      <c r="W4624" s="8"/>
      <c r="X4624" s="8"/>
      <c r="Y4624" s="8"/>
      <c r="Z4624" s="8"/>
      <c r="AA4624" s="8"/>
      <c r="AB4624" s="8"/>
      <c r="AC4624" s="8"/>
      <c r="AD4624" s="8"/>
      <c r="AE4624" s="8"/>
      <c r="AF4624" s="8"/>
      <c r="AG4624" s="8"/>
      <c r="AH4624" s="8"/>
      <c r="AI4624" s="8"/>
      <c r="AJ4624" s="8"/>
      <c r="AK4624" s="8"/>
    </row>
    <row r="4625" spans="1:37" ht="18">
      <c r="A4625" s="46"/>
      <c r="B4625" s="47"/>
      <c r="C4625" s="48"/>
      <c r="D4625" s="48"/>
      <c r="E4625" s="49"/>
      <c r="F4625" s="49"/>
      <c r="G4625" s="49"/>
      <c r="H4625" s="49"/>
      <c r="I4625" s="50"/>
      <c r="J4625" s="49"/>
      <c r="K4625" s="49"/>
      <c r="L4625" s="49"/>
      <c r="M4625" s="49"/>
      <c r="N4625" s="49"/>
      <c r="O4625" s="51"/>
      <c r="P4625" s="8"/>
      <c r="Q4625" s="49"/>
      <c r="R4625" s="49"/>
      <c r="S4625" s="52"/>
      <c r="T4625" s="53"/>
      <c r="U4625" s="53"/>
      <c r="V4625" s="50"/>
      <c r="W4625" s="8"/>
      <c r="X4625" s="8"/>
      <c r="Y4625" s="8"/>
      <c r="Z4625" s="8"/>
      <c r="AA4625" s="8"/>
      <c r="AB4625" s="8"/>
      <c r="AC4625" s="8"/>
      <c r="AD4625" s="8"/>
      <c r="AE4625" s="8"/>
      <c r="AF4625" s="8"/>
      <c r="AG4625" s="8"/>
      <c r="AH4625" s="8"/>
      <c r="AI4625" s="8"/>
      <c r="AJ4625" s="8"/>
      <c r="AK4625" s="8"/>
    </row>
    <row r="4626" spans="1:37" ht="18">
      <c r="A4626" s="46"/>
      <c r="B4626" s="47"/>
      <c r="C4626" s="48"/>
      <c r="D4626" s="48"/>
      <c r="E4626" s="49"/>
      <c r="F4626" s="49"/>
      <c r="G4626" s="49"/>
      <c r="H4626" s="49"/>
      <c r="I4626" s="50"/>
      <c r="J4626" s="49"/>
      <c r="K4626" s="49"/>
      <c r="L4626" s="49"/>
      <c r="M4626" s="49"/>
      <c r="N4626" s="49"/>
      <c r="O4626" s="51"/>
      <c r="P4626" s="8"/>
      <c r="Q4626" s="49"/>
      <c r="R4626" s="49"/>
      <c r="S4626" s="52"/>
      <c r="T4626" s="53"/>
      <c r="U4626" s="53"/>
      <c r="V4626" s="50"/>
      <c r="W4626" s="8"/>
      <c r="X4626" s="8"/>
      <c r="Y4626" s="8"/>
      <c r="Z4626" s="8"/>
      <c r="AA4626" s="8"/>
      <c r="AB4626" s="8"/>
      <c r="AC4626" s="8"/>
      <c r="AD4626" s="8"/>
      <c r="AE4626" s="8"/>
      <c r="AF4626" s="8"/>
      <c r="AG4626" s="8"/>
      <c r="AH4626" s="8"/>
      <c r="AI4626" s="8"/>
      <c r="AJ4626" s="8"/>
      <c r="AK4626" s="8"/>
    </row>
    <row r="4627" spans="1:37" ht="18">
      <c r="A4627" s="46"/>
      <c r="B4627" s="47"/>
      <c r="C4627" s="48"/>
      <c r="D4627" s="48"/>
      <c r="E4627" s="49"/>
      <c r="F4627" s="49"/>
      <c r="G4627" s="49"/>
      <c r="H4627" s="49"/>
      <c r="I4627" s="50"/>
      <c r="J4627" s="49"/>
      <c r="K4627" s="49"/>
      <c r="L4627" s="49"/>
      <c r="M4627" s="49"/>
      <c r="N4627" s="49"/>
      <c r="O4627" s="51"/>
      <c r="P4627" s="8"/>
      <c r="Q4627" s="49"/>
      <c r="R4627" s="49"/>
      <c r="S4627" s="52"/>
      <c r="T4627" s="53"/>
      <c r="U4627" s="53"/>
      <c r="V4627" s="50"/>
      <c r="W4627" s="8"/>
      <c r="X4627" s="8"/>
      <c r="Y4627" s="8"/>
      <c r="Z4627" s="8"/>
      <c r="AA4627" s="8"/>
      <c r="AB4627" s="8"/>
      <c r="AC4627" s="8"/>
      <c r="AD4627" s="8"/>
      <c r="AE4627" s="8"/>
      <c r="AF4627" s="8"/>
      <c r="AG4627" s="8"/>
      <c r="AH4627" s="8"/>
      <c r="AI4627" s="8"/>
      <c r="AJ4627" s="8"/>
      <c r="AK4627" s="8"/>
    </row>
    <row r="4628" spans="1:37" ht="18">
      <c r="A4628" s="46"/>
      <c r="B4628" s="47"/>
      <c r="C4628" s="48"/>
      <c r="D4628" s="48"/>
      <c r="E4628" s="49"/>
      <c r="F4628" s="49"/>
      <c r="G4628" s="49"/>
      <c r="H4628" s="49"/>
      <c r="I4628" s="50"/>
      <c r="J4628" s="49"/>
      <c r="K4628" s="49"/>
      <c r="L4628" s="49"/>
      <c r="M4628" s="49"/>
      <c r="N4628" s="49"/>
      <c r="O4628" s="51"/>
      <c r="P4628" s="8"/>
      <c r="Q4628" s="49"/>
      <c r="R4628" s="49"/>
      <c r="S4628" s="52"/>
      <c r="T4628" s="53"/>
      <c r="U4628" s="53"/>
      <c r="V4628" s="50"/>
      <c r="W4628" s="8"/>
      <c r="X4628" s="8"/>
      <c r="Y4628" s="8"/>
      <c r="Z4628" s="8"/>
      <c r="AA4628" s="8"/>
      <c r="AB4628" s="8"/>
      <c r="AC4628" s="8"/>
      <c r="AD4628" s="8"/>
      <c r="AE4628" s="8"/>
      <c r="AF4628" s="8"/>
      <c r="AG4628" s="8"/>
      <c r="AH4628" s="8"/>
      <c r="AI4628" s="8"/>
      <c r="AJ4628" s="8"/>
      <c r="AK4628" s="8"/>
    </row>
    <row r="4629" spans="1:37" ht="18">
      <c r="A4629" s="46"/>
      <c r="B4629" s="47"/>
      <c r="C4629" s="48"/>
      <c r="D4629" s="48"/>
      <c r="E4629" s="49"/>
      <c r="F4629" s="49"/>
      <c r="G4629" s="49"/>
      <c r="H4629" s="49"/>
      <c r="I4629" s="50"/>
      <c r="J4629" s="49"/>
      <c r="K4629" s="49"/>
      <c r="L4629" s="49"/>
      <c r="M4629" s="49"/>
      <c r="N4629" s="49"/>
      <c r="O4629" s="51"/>
      <c r="P4629" s="8"/>
      <c r="Q4629" s="49"/>
      <c r="R4629" s="49"/>
      <c r="S4629" s="52"/>
      <c r="T4629" s="53"/>
      <c r="U4629" s="53"/>
      <c r="V4629" s="50"/>
      <c r="W4629" s="8"/>
      <c r="X4629" s="8"/>
      <c r="Y4629" s="8"/>
      <c r="Z4629" s="8"/>
      <c r="AA4629" s="8"/>
      <c r="AB4629" s="8"/>
      <c r="AC4629" s="8"/>
      <c r="AD4629" s="8"/>
      <c r="AE4629" s="8"/>
      <c r="AF4629" s="8"/>
      <c r="AG4629" s="8"/>
      <c r="AH4629" s="8"/>
      <c r="AI4629" s="8"/>
      <c r="AJ4629" s="8"/>
      <c r="AK4629" s="8"/>
    </row>
    <row r="4630" spans="1:37" ht="18">
      <c r="A4630" s="46"/>
      <c r="B4630" s="47"/>
      <c r="C4630" s="48"/>
      <c r="D4630" s="48"/>
      <c r="E4630" s="49"/>
      <c r="F4630" s="49"/>
      <c r="G4630" s="49"/>
      <c r="H4630" s="49"/>
      <c r="I4630" s="50"/>
      <c r="J4630" s="49"/>
      <c r="K4630" s="49"/>
      <c r="L4630" s="49"/>
      <c r="M4630" s="49"/>
      <c r="N4630" s="49"/>
      <c r="O4630" s="51"/>
      <c r="P4630" s="8"/>
      <c r="Q4630" s="49"/>
      <c r="R4630" s="49"/>
      <c r="S4630" s="52"/>
      <c r="T4630" s="53"/>
      <c r="U4630" s="53"/>
      <c r="V4630" s="50"/>
      <c r="W4630" s="8"/>
      <c r="X4630" s="8"/>
      <c r="Y4630" s="8"/>
      <c r="Z4630" s="8"/>
      <c r="AA4630" s="8"/>
      <c r="AB4630" s="8"/>
      <c r="AC4630" s="8"/>
      <c r="AD4630" s="8"/>
      <c r="AE4630" s="8"/>
      <c r="AF4630" s="8"/>
      <c r="AG4630" s="8"/>
      <c r="AH4630" s="8"/>
      <c r="AI4630" s="8"/>
      <c r="AJ4630" s="8"/>
      <c r="AK4630" s="8"/>
    </row>
    <row r="4631" spans="1:37" ht="18">
      <c r="A4631" s="46"/>
      <c r="B4631" s="47"/>
      <c r="C4631" s="48"/>
      <c r="D4631" s="48"/>
      <c r="E4631" s="49"/>
      <c r="F4631" s="49"/>
      <c r="G4631" s="49"/>
      <c r="H4631" s="49"/>
      <c r="I4631" s="50"/>
      <c r="J4631" s="49"/>
      <c r="K4631" s="49"/>
      <c r="L4631" s="49"/>
      <c r="M4631" s="49"/>
      <c r="N4631" s="49"/>
      <c r="O4631" s="51"/>
      <c r="P4631" s="8"/>
      <c r="Q4631" s="49"/>
      <c r="R4631" s="49"/>
      <c r="S4631" s="52"/>
      <c r="T4631" s="53"/>
      <c r="U4631" s="53"/>
      <c r="V4631" s="50"/>
      <c r="W4631" s="8"/>
      <c r="X4631" s="8"/>
      <c r="Y4631" s="8"/>
      <c r="Z4631" s="8"/>
      <c r="AA4631" s="8"/>
      <c r="AB4631" s="8"/>
      <c r="AC4631" s="8"/>
      <c r="AD4631" s="8"/>
      <c r="AE4631" s="8"/>
      <c r="AF4631" s="8"/>
      <c r="AG4631" s="8"/>
      <c r="AH4631" s="8"/>
      <c r="AI4631" s="8"/>
      <c r="AJ4631" s="8"/>
      <c r="AK4631" s="8"/>
    </row>
    <row r="4632" spans="1:37" ht="18">
      <c r="A4632" s="46"/>
      <c r="B4632" s="47"/>
      <c r="C4632" s="48"/>
      <c r="D4632" s="48"/>
      <c r="E4632" s="49"/>
      <c r="F4632" s="49"/>
      <c r="G4632" s="49"/>
      <c r="H4632" s="49"/>
      <c r="I4632" s="50"/>
      <c r="J4632" s="49"/>
      <c r="K4632" s="49"/>
      <c r="L4632" s="49"/>
      <c r="M4632" s="49"/>
      <c r="N4632" s="49"/>
      <c r="O4632" s="51"/>
      <c r="P4632" s="8"/>
      <c r="Q4632" s="49"/>
      <c r="R4632" s="49"/>
      <c r="S4632" s="52"/>
      <c r="T4632" s="53"/>
      <c r="U4632" s="53"/>
      <c r="V4632" s="50"/>
      <c r="W4632" s="8"/>
      <c r="X4632" s="8"/>
      <c r="Y4632" s="8"/>
      <c r="Z4632" s="8"/>
      <c r="AA4632" s="8"/>
      <c r="AB4632" s="8"/>
      <c r="AC4632" s="8"/>
      <c r="AD4632" s="8"/>
      <c r="AE4632" s="8"/>
      <c r="AF4632" s="8"/>
      <c r="AG4632" s="8"/>
      <c r="AH4632" s="8"/>
      <c r="AI4632" s="8"/>
      <c r="AJ4632" s="8"/>
      <c r="AK4632" s="8"/>
    </row>
    <row r="4633" spans="1:37" ht="18">
      <c r="A4633" s="46"/>
      <c r="B4633" s="47"/>
      <c r="C4633" s="48"/>
      <c r="D4633" s="48"/>
      <c r="E4633" s="49"/>
      <c r="F4633" s="49"/>
      <c r="G4633" s="49"/>
      <c r="H4633" s="49"/>
      <c r="I4633" s="50"/>
      <c r="J4633" s="49"/>
      <c r="K4633" s="49"/>
      <c r="L4633" s="49"/>
      <c r="M4633" s="49"/>
      <c r="N4633" s="49"/>
      <c r="O4633" s="51"/>
      <c r="P4633" s="8"/>
      <c r="Q4633" s="49"/>
      <c r="R4633" s="49"/>
      <c r="S4633" s="52"/>
      <c r="T4633" s="53"/>
      <c r="U4633" s="53"/>
      <c r="V4633" s="50"/>
      <c r="W4633" s="8"/>
      <c r="X4633" s="8"/>
      <c r="Y4633" s="8"/>
      <c r="Z4633" s="8"/>
      <c r="AA4633" s="8"/>
      <c r="AB4633" s="8"/>
      <c r="AC4633" s="8"/>
      <c r="AD4633" s="8"/>
      <c r="AE4633" s="8"/>
      <c r="AF4633" s="8"/>
      <c r="AG4633" s="8"/>
      <c r="AH4633" s="8"/>
      <c r="AI4633" s="8"/>
      <c r="AJ4633" s="8"/>
      <c r="AK4633" s="8"/>
    </row>
    <row r="4634" spans="1:37" ht="18">
      <c r="A4634" s="46"/>
      <c r="B4634" s="47"/>
      <c r="C4634" s="48"/>
      <c r="D4634" s="48"/>
      <c r="E4634" s="49"/>
      <c r="F4634" s="49"/>
      <c r="G4634" s="49"/>
      <c r="H4634" s="49"/>
      <c r="I4634" s="50"/>
      <c r="J4634" s="49"/>
      <c r="K4634" s="49"/>
      <c r="L4634" s="49"/>
      <c r="M4634" s="49"/>
      <c r="N4634" s="49"/>
      <c r="O4634" s="51"/>
      <c r="P4634" s="8"/>
      <c r="Q4634" s="49"/>
      <c r="R4634" s="49"/>
      <c r="S4634" s="52"/>
      <c r="T4634" s="53"/>
      <c r="U4634" s="53"/>
      <c r="V4634" s="50"/>
      <c r="W4634" s="8"/>
      <c r="X4634" s="8"/>
      <c r="Y4634" s="8"/>
      <c r="Z4634" s="8"/>
      <c r="AA4634" s="8"/>
      <c r="AB4634" s="8"/>
      <c r="AC4634" s="8"/>
      <c r="AD4634" s="8"/>
      <c r="AE4634" s="8"/>
      <c r="AF4634" s="8"/>
      <c r="AG4634" s="8"/>
      <c r="AH4634" s="8"/>
      <c r="AI4634" s="8"/>
      <c r="AJ4634" s="8"/>
      <c r="AK4634" s="8"/>
    </row>
    <row r="4635" spans="1:37" ht="18">
      <c r="A4635" s="46"/>
      <c r="B4635" s="47"/>
      <c r="C4635" s="48"/>
      <c r="D4635" s="48"/>
      <c r="E4635" s="49"/>
      <c r="F4635" s="49"/>
      <c r="G4635" s="49"/>
      <c r="H4635" s="49"/>
      <c r="I4635" s="50"/>
      <c r="J4635" s="49"/>
      <c r="K4635" s="49"/>
      <c r="L4635" s="49"/>
      <c r="M4635" s="49"/>
      <c r="N4635" s="49"/>
      <c r="O4635" s="51"/>
      <c r="P4635" s="8"/>
      <c r="Q4635" s="49"/>
      <c r="R4635" s="49"/>
      <c r="S4635" s="52"/>
      <c r="T4635" s="53"/>
      <c r="U4635" s="53"/>
      <c r="V4635" s="50"/>
      <c r="W4635" s="8"/>
      <c r="X4635" s="8"/>
      <c r="Y4635" s="8"/>
      <c r="Z4635" s="8"/>
      <c r="AA4635" s="8"/>
      <c r="AB4635" s="8"/>
      <c r="AC4635" s="8"/>
      <c r="AD4635" s="8"/>
      <c r="AE4635" s="8"/>
      <c r="AF4635" s="8"/>
      <c r="AG4635" s="8"/>
      <c r="AH4635" s="8"/>
      <c r="AI4635" s="8"/>
      <c r="AJ4635" s="8"/>
      <c r="AK4635" s="8"/>
    </row>
    <row r="4636" spans="1:37" ht="18">
      <c r="A4636" s="46"/>
      <c r="B4636" s="47"/>
      <c r="C4636" s="48"/>
      <c r="D4636" s="48"/>
      <c r="E4636" s="49"/>
      <c r="F4636" s="49"/>
      <c r="G4636" s="49"/>
      <c r="H4636" s="49"/>
      <c r="I4636" s="50"/>
      <c r="J4636" s="49"/>
      <c r="K4636" s="49"/>
      <c r="L4636" s="49"/>
      <c r="M4636" s="49"/>
      <c r="N4636" s="49"/>
      <c r="O4636" s="51"/>
      <c r="P4636" s="8"/>
      <c r="Q4636" s="49"/>
      <c r="R4636" s="49"/>
      <c r="S4636" s="52"/>
      <c r="T4636" s="53"/>
      <c r="U4636" s="53"/>
      <c r="V4636" s="50"/>
      <c r="W4636" s="8"/>
      <c r="X4636" s="8"/>
      <c r="Y4636" s="8"/>
      <c r="Z4636" s="8"/>
      <c r="AA4636" s="8"/>
      <c r="AB4636" s="8"/>
      <c r="AC4636" s="8"/>
      <c r="AD4636" s="8"/>
      <c r="AE4636" s="8"/>
      <c r="AF4636" s="8"/>
      <c r="AG4636" s="8"/>
      <c r="AH4636" s="8"/>
      <c r="AI4636" s="8"/>
      <c r="AJ4636" s="8"/>
      <c r="AK4636" s="8"/>
    </row>
    <row r="4637" spans="1:37" ht="18">
      <c r="A4637" s="46"/>
      <c r="B4637" s="47"/>
      <c r="C4637" s="48"/>
      <c r="D4637" s="48"/>
      <c r="E4637" s="49"/>
      <c r="F4637" s="49"/>
      <c r="G4637" s="49"/>
      <c r="H4637" s="49"/>
      <c r="I4637" s="50"/>
      <c r="J4637" s="49"/>
      <c r="K4637" s="49"/>
      <c r="L4637" s="49"/>
      <c r="M4637" s="49"/>
      <c r="N4637" s="49"/>
      <c r="O4637" s="51"/>
      <c r="P4637" s="8"/>
      <c r="Q4637" s="49"/>
      <c r="R4637" s="49"/>
      <c r="S4637" s="52"/>
      <c r="T4637" s="53"/>
      <c r="U4637" s="53"/>
      <c r="V4637" s="50"/>
      <c r="W4637" s="8"/>
      <c r="X4637" s="8"/>
      <c r="Y4637" s="8"/>
      <c r="Z4637" s="8"/>
      <c r="AA4637" s="8"/>
      <c r="AB4637" s="8"/>
      <c r="AC4637" s="8"/>
      <c r="AD4637" s="8"/>
      <c r="AE4637" s="8"/>
      <c r="AF4637" s="8"/>
      <c r="AG4637" s="8"/>
      <c r="AH4637" s="8"/>
      <c r="AI4637" s="8"/>
      <c r="AJ4637" s="8"/>
      <c r="AK4637" s="8"/>
    </row>
    <row r="4638" spans="1:37" ht="18">
      <c r="A4638" s="46"/>
      <c r="B4638" s="47"/>
      <c r="C4638" s="48"/>
      <c r="D4638" s="48"/>
      <c r="E4638" s="49"/>
      <c r="F4638" s="49"/>
      <c r="G4638" s="49"/>
      <c r="H4638" s="49"/>
      <c r="I4638" s="50"/>
      <c r="J4638" s="49"/>
      <c r="K4638" s="49"/>
      <c r="L4638" s="49"/>
      <c r="M4638" s="49"/>
      <c r="N4638" s="49"/>
      <c r="O4638" s="51"/>
      <c r="P4638" s="8"/>
      <c r="Q4638" s="49"/>
      <c r="R4638" s="49"/>
      <c r="S4638" s="52"/>
      <c r="T4638" s="53"/>
      <c r="U4638" s="53"/>
      <c r="V4638" s="50"/>
      <c r="W4638" s="8"/>
      <c r="X4638" s="8"/>
      <c r="Y4638" s="8"/>
      <c r="Z4638" s="8"/>
      <c r="AA4638" s="8"/>
      <c r="AB4638" s="8"/>
      <c r="AC4638" s="8"/>
      <c r="AD4638" s="8"/>
      <c r="AE4638" s="8"/>
      <c r="AF4638" s="8"/>
      <c r="AG4638" s="8"/>
      <c r="AH4638" s="8"/>
      <c r="AI4638" s="8"/>
      <c r="AJ4638" s="8"/>
      <c r="AK4638" s="8"/>
    </row>
    <row r="4639" spans="1:37" ht="18">
      <c r="A4639" s="46"/>
      <c r="B4639" s="47"/>
      <c r="C4639" s="48"/>
      <c r="D4639" s="48"/>
      <c r="E4639" s="49"/>
      <c r="F4639" s="49"/>
      <c r="G4639" s="49"/>
      <c r="H4639" s="49"/>
      <c r="I4639" s="50"/>
      <c r="J4639" s="49"/>
      <c r="K4639" s="49"/>
      <c r="L4639" s="49"/>
      <c r="M4639" s="49"/>
      <c r="N4639" s="49"/>
      <c r="O4639" s="51"/>
      <c r="P4639" s="8"/>
      <c r="Q4639" s="49"/>
      <c r="R4639" s="49"/>
      <c r="S4639" s="52"/>
      <c r="T4639" s="53"/>
      <c r="U4639" s="53"/>
      <c r="V4639" s="50"/>
      <c r="W4639" s="8"/>
      <c r="X4639" s="8"/>
      <c r="Y4639" s="8"/>
      <c r="Z4639" s="8"/>
      <c r="AA4639" s="8"/>
      <c r="AB4639" s="8"/>
      <c r="AC4639" s="8"/>
      <c r="AD4639" s="8"/>
      <c r="AE4639" s="8"/>
      <c r="AF4639" s="8"/>
      <c r="AG4639" s="8"/>
      <c r="AH4639" s="8"/>
      <c r="AI4639" s="8"/>
      <c r="AJ4639" s="8"/>
      <c r="AK4639" s="8"/>
    </row>
    <row r="4640" spans="1:37" ht="18">
      <c r="A4640" s="46"/>
      <c r="B4640" s="47"/>
      <c r="C4640" s="48"/>
      <c r="D4640" s="48"/>
      <c r="E4640" s="49"/>
      <c r="F4640" s="49"/>
      <c r="G4640" s="49"/>
      <c r="H4640" s="49"/>
      <c r="I4640" s="50"/>
      <c r="J4640" s="49"/>
      <c r="K4640" s="49"/>
      <c r="L4640" s="49"/>
      <c r="M4640" s="49"/>
      <c r="N4640" s="49"/>
      <c r="O4640" s="51"/>
      <c r="P4640" s="8"/>
      <c r="Q4640" s="49"/>
      <c r="R4640" s="49"/>
      <c r="S4640" s="52"/>
      <c r="T4640" s="53"/>
      <c r="U4640" s="53"/>
      <c r="V4640" s="50"/>
      <c r="W4640" s="8"/>
      <c r="X4640" s="8"/>
      <c r="Y4640" s="8"/>
      <c r="Z4640" s="8"/>
      <c r="AA4640" s="8"/>
      <c r="AB4640" s="8"/>
      <c r="AC4640" s="8"/>
      <c r="AD4640" s="8"/>
      <c r="AE4640" s="8"/>
      <c r="AF4640" s="8"/>
      <c r="AG4640" s="8"/>
      <c r="AH4640" s="8"/>
      <c r="AI4640" s="8"/>
      <c r="AJ4640" s="8"/>
      <c r="AK4640" s="8"/>
    </row>
    <row r="4641" spans="1:37" ht="18">
      <c r="A4641" s="46"/>
      <c r="B4641" s="47"/>
      <c r="C4641" s="48"/>
      <c r="D4641" s="48"/>
      <c r="E4641" s="49"/>
      <c r="F4641" s="49"/>
      <c r="G4641" s="49"/>
      <c r="H4641" s="49"/>
      <c r="I4641" s="50"/>
      <c r="J4641" s="49"/>
      <c r="K4641" s="49"/>
      <c r="L4641" s="49"/>
      <c r="M4641" s="49"/>
      <c r="N4641" s="49"/>
      <c r="O4641" s="51"/>
      <c r="P4641" s="8"/>
      <c r="Q4641" s="49"/>
      <c r="R4641" s="49"/>
      <c r="S4641" s="52"/>
      <c r="T4641" s="53"/>
      <c r="U4641" s="53"/>
      <c r="V4641" s="50"/>
      <c r="W4641" s="8"/>
      <c r="X4641" s="8"/>
      <c r="Y4641" s="8"/>
      <c r="Z4641" s="8"/>
      <c r="AA4641" s="8"/>
      <c r="AB4641" s="8"/>
      <c r="AC4641" s="8"/>
      <c r="AD4641" s="8"/>
      <c r="AE4641" s="8"/>
      <c r="AF4641" s="8"/>
      <c r="AG4641" s="8"/>
      <c r="AH4641" s="8"/>
      <c r="AI4641" s="8"/>
      <c r="AJ4641" s="8"/>
      <c r="AK4641" s="8"/>
    </row>
    <row r="4642" spans="1:37" ht="18">
      <c r="A4642" s="46"/>
      <c r="B4642" s="47"/>
      <c r="C4642" s="48"/>
      <c r="D4642" s="48"/>
      <c r="E4642" s="49"/>
      <c r="F4642" s="49"/>
      <c r="G4642" s="49"/>
      <c r="H4642" s="49"/>
      <c r="I4642" s="50"/>
      <c r="J4642" s="49"/>
      <c r="K4642" s="49"/>
      <c r="L4642" s="49"/>
      <c r="M4642" s="49"/>
      <c r="N4642" s="49"/>
      <c r="O4642" s="51"/>
      <c r="P4642" s="8"/>
      <c r="Q4642" s="49"/>
      <c r="R4642" s="49"/>
      <c r="S4642" s="52"/>
      <c r="T4642" s="53"/>
      <c r="U4642" s="53"/>
      <c r="V4642" s="50"/>
      <c r="W4642" s="8"/>
      <c r="X4642" s="8"/>
      <c r="Y4642" s="8"/>
      <c r="Z4642" s="8"/>
      <c r="AA4642" s="8"/>
      <c r="AB4642" s="8"/>
      <c r="AC4642" s="8"/>
      <c r="AD4642" s="8"/>
      <c r="AE4642" s="8"/>
      <c r="AF4642" s="8"/>
      <c r="AG4642" s="8"/>
      <c r="AH4642" s="8"/>
      <c r="AI4642" s="8"/>
      <c r="AJ4642" s="8"/>
      <c r="AK4642" s="8"/>
    </row>
    <row r="4643" spans="1:37" ht="18">
      <c r="A4643" s="46"/>
      <c r="B4643" s="47"/>
      <c r="C4643" s="48"/>
      <c r="D4643" s="48"/>
      <c r="E4643" s="49"/>
      <c r="F4643" s="49"/>
      <c r="G4643" s="49"/>
      <c r="H4643" s="49"/>
      <c r="I4643" s="50"/>
      <c r="J4643" s="49"/>
      <c r="K4643" s="49"/>
      <c r="L4643" s="49"/>
      <c r="M4643" s="49"/>
      <c r="N4643" s="49"/>
      <c r="O4643" s="51"/>
      <c r="P4643" s="8"/>
      <c r="Q4643" s="49"/>
      <c r="R4643" s="49"/>
      <c r="S4643" s="52"/>
      <c r="T4643" s="53"/>
      <c r="U4643" s="53"/>
      <c r="V4643" s="50"/>
      <c r="W4643" s="8"/>
      <c r="X4643" s="8"/>
      <c r="Y4643" s="8"/>
      <c r="Z4643" s="8"/>
      <c r="AA4643" s="8"/>
      <c r="AB4643" s="8"/>
      <c r="AC4643" s="8"/>
      <c r="AD4643" s="8"/>
      <c r="AE4643" s="8"/>
      <c r="AF4643" s="8"/>
      <c r="AG4643" s="8"/>
      <c r="AH4643" s="8"/>
      <c r="AI4643" s="8"/>
      <c r="AJ4643" s="8"/>
      <c r="AK4643" s="8"/>
    </row>
    <row r="4644" spans="1:37" ht="18">
      <c r="A4644" s="46"/>
      <c r="B4644" s="47"/>
      <c r="C4644" s="48"/>
      <c r="D4644" s="48"/>
      <c r="E4644" s="49"/>
      <c r="F4644" s="49"/>
      <c r="G4644" s="49"/>
      <c r="H4644" s="49"/>
      <c r="I4644" s="50"/>
      <c r="J4644" s="49"/>
      <c r="K4644" s="49"/>
      <c r="L4644" s="49"/>
      <c r="M4644" s="49"/>
      <c r="N4644" s="49"/>
      <c r="O4644" s="51"/>
      <c r="P4644" s="8"/>
      <c r="Q4644" s="49"/>
      <c r="R4644" s="49"/>
      <c r="S4644" s="52"/>
      <c r="T4644" s="53"/>
      <c r="U4644" s="53"/>
      <c r="V4644" s="50"/>
      <c r="W4644" s="8"/>
      <c r="X4644" s="8"/>
      <c r="Y4644" s="8"/>
      <c r="Z4644" s="8"/>
      <c r="AA4644" s="8"/>
      <c r="AB4644" s="8"/>
      <c r="AC4644" s="8"/>
      <c r="AD4644" s="8"/>
      <c r="AE4644" s="8"/>
      <c r="AF4644" s="8"/>
      <c r="AG4644" s="8"/>
      <c r="AH4644" s="8"/>
      <c r="AI4644" s="8"/>
      <c r="AJ4644" s="8"/>
      <c r="AK4644" s="8"/>
    </row>
    <row r="4645" spans="1:37" ht="18">
      <c r="A4645" s="46"/>
      <c r="B4645" s="47"/>
      <c r="C4645" s="48"/>
      <c r="D4645" s="48"/>
      <c r="E4645" s="49"/>
      <c r="F4645" s="49"/>
      <c r="G4645" s="49"/>
      <c r="H4645" s="49"/>
      <c r="I4645" s="50"/>
      <c r="J4645" s="49"/>
      <c r="K4645" s="49"/>
      <c r="L4645" s="49"/>
      <c r="M4645" s="49"/>
      <c r="N4645" s="49"/>
      <c r="O4645" s="51"/>
      <c r="P4645" s="8"/>
      <c r="Q4645" s="49"/>
      <c r="R4645" s="49"/>
      <c r="S4645" s="52"/>
      <c r="T4645" s="53"/>
      <c r="U4645" s="53"/>
      <c r="V4645" s="50"/>
      <c r="W4645" s="8"/>
      <c r="X4645" s="8"/>
      <c r="Y4645" s="8"/>
      <c r="Z4645" s="8"/>
      <c r="AA4645" s="8"/>
      <c r="AB4645" s="8"/>
      <c r="AC4645" s="8"/>
      <c r="AD4645" s="8"/>
      <c r="AE4645" s="8"/>
      <c r="AF4645" s="8"/>
      <c r="AG4645" s="8"/>
      <c r="AH4645" s="8"/>
      <c r="AI4645" s="8"/>
      <c r="AJ4645" s="8"/>
      <c r="AK4645" s="8"/>
    </row>
    <row r="4646" spans="1:37" ht="18">
      <c r="A4646" s="46"/>
      <c r="B4646" s="47"/>
      <c r="C4646" s="48"/>
      <c r="D4646" s="48"/>
      <c r="E4646" s="49"/>
      <c r="F4646" s="49"/>
      <c r="G4646" s="49"/>
      <c r="H4646" s="49"/>
      <c r="I4646" s="50"/>
      <c r="J4646" s="49"/>
      <c r="K4646" s="49"/>
      <c r="L4646" s="49"/>
      <c r="M4646" s="49"/>
      <c r="N4646" s="49"/>
      <c r="O4646" s="51"/>
      <c r="P4646" s="8"/>
      <c r="Q4646" s="49"/>
      <c r="R4646" s="49"/>
      <c r="S4646" s="52"/>
      <c r="T4646" s="53"/>
      <c r="U4646" s="53"/>
      <c r="V4646" s="50"/>
      <c r="W4646" s="8"/>
      <c r="X4646" s="8"/>
      <c r="Y4646" s="8"/>
      <c r="Z4646" s="8"/>
      <c r="AA4646" s="8"/>
      <c r="AB4646" s="8"/>
      <c r="AC4646" s="8"/>
      <c r="AD4646" s="8"/>
      <c r="AE4646" s="8"/>
      <c r="AF4646" s="8"/>
      <c r="AG4646" s="8"/>
      <c r="AH4646" s="8"/>
      <c r="AI4646" s="8"/>
      <c r="AJ4646" s="8"/>
      <c r="AK4646" s="8"/>
    </row>
    <row r="4647" spans="1:37" ht="18">
      <c r="A4647" s="46"/>
      <c r="B4647" s="47"/>
      <c r="C4647" s="48"/>
      <c r="D4647" s="48"/>
      <c r="E4647" s="49"/>
      <c r="F4647" s="49"/>
      <c r="G4647" s="49"/>
      <c r="H4647" s="49"/>
      <c r="I4647" s="50"/>
      <c r="J4647" s="49"/>
      <c r="K4647" s="49"/>
      <c r="L4647" s="49"/>
      <c r="M4647" s="49"/>
      <c r="N4647" s="49"/>
      <c r="O4647" s="51"/>
      <c r="P4647" s="8"/>
      <c r="Q4647" s="49"/>
      <c r="R4647" s="49"/>
      <c r="S4647" s="52"/>
      <c r="T4647" s="53"/>
      <c r="U4647" s="53"/>
      <c r="V4647" s="50"/>
      <c r="W4647" s="8"/>
      <c r="X4647" s="8"/>
      <c r="Y4647" s="8"/>
      <c r="Z4647" s="8"/>
      <c r="AA4647" s="8"/>
      <c r="AB4647" s="8"/>
      <c r="AC4647" s="8"/>
      <c r="AD4647" s="8"/>
      <c r="AE4647" s="8"/>
      <c r="AF4647" s="8"/>
      <c r="AG4647" s="8"/>
      <c r="AH4647" s="8"/>
      <c r="AI4647" s="8"/>
      <c r="AJ4647" s="8"/>
      <c r="AK4647" s="8"/>
    </row>
    <row r="4648" spans="1:37" ht="18">
      <c r="A4648" s="46"/>
      <c r="B4648" s="47"/>
      <c r="C4648" s="48"/>
      <c r="D4648" s="48"/>
      <c r="E4648" s="49"/>
      <c r="F4648" s="49"/>
      <c r="G4648" s="49"/>
      <c r="H4648" s="49"/>
      <c r="I4648" s="50"/>
      <c r="J4648" s="49"/>
      <c r="K4648" s="49"/>
      <c r="L4648" s="49"/>
      <c r="M4648" s="49"/>
      <c r="N4648" s="49"/>
      <c r="O4648" s="51"/>
      <c r="P4648" s="8"/>
      <c r="Q4648" s="49"/>
      <c r="R4648" s="49"/>
      <c r="S4648" s="52"/>
      <c r="T4648" s="53"/>
      <c r="U4648" s="53"/>
      <c r="V4648" s="50"/>
      <c r="W4648" s="8"/>
      <c r="X4648" s="8"/>
      <c r="Y4648" s="8"/>
      <c r="Z4648" s="8"/>
      <c r="AA4648" s="8"/>
      <c r="AB4648" s="8"/>
      <c r="AC4648" s="8"/>
      <c r="AD4648" s="8"/>
      <c r="AE4648" s="8"/>
      <c r="AF4648" s="8"/>
      <c r="AG4648" s="8"/>
      <c r="AH4648" s="8"/>
      <c r="AI4648" s="8"/>
      <c r="AJ4648" s="8"/>
      <c r="AK4648" s="8"/>
    </row>
    <row r="4649" spans="1:37" ht="18">
      <c r="A4649" s="46"/>
      <c r="B4649" s="47"/>
      <c r="C4649" s="48"/>
      <c r="D4649" s="48"/>
      <c r="E4649" s="49"/>
      <c r="F4649" s="49"/>
      <c r="G4649" s="49"/>
      <c r="H4649" s="49"/>
      <c r="I4649" s="50"/>
      <c r="J4649" s="49"/>
      <c r="K4649" s="49"/>
      <c r="L4649" s="49"/>
      <c r="M4649" s="49"/>
      <c r="N4649" s="49"/>
      <c r="O4649" s="51"/>
      <c r="P4649" s="8"/>
      <c r="Q4649" s="49"/>
      <c r="R4649" s="49"/>
      <c r="S4649" s="52"/>
      <c r="T4649" s="53"/>
      <c r="U4649" s="53"/>
      <c r="V4649" s="50"/>
      <c r="W4649" s="8"/>
      <c r="X4649" s="8"/>
      <c r="Y4649" s="8"/>
      <c r="Z4649" s="8"/>
      <c r="AA4649" s="8"/>
      <c r="AB4649" s="8"/>
      <c r="AC4649" s="8"/>
      <c r="AD4649" s="8"/>
      <c r="AE4649" s="8"/>
      <c r="AF4649" s="8"/>
      <c r="AG4649" s="8"/>
      <c r="AH4649" s="8"/>
      <c r="AI4649" s="8"/>
      <c r="AJ4649" s="8"/>
      <c r="AK4649" s="8"/>
    </row>
    <row r="4650" spans="1:37" ht="18">
      <c r="A4650" s="46"/>
      <c r="B4650" s="47"/>
      <c r="C4650" s="48"/>
      <c r="D4650" s="48"/>
      <c r="E4650" s="49"/>
      <c r="F4650" s="49"/>
      <c r="G4650" s="49"/>
      <c r="H4650" s="49"/>
      <c r="I4650" s="50"/>
      <c r="J4650" s="49"/>
      <c r="K4650" s="49"/>
      <c r="L4650" s="49"/>
      <c r="M4650" s="49"/>
      <c r="N4650" s="49"/>
      <c r="O4650" s="51"/>
      <c r="P4650" s="8"/>
      <c r="Q4650" s="49"/>
      <c r="R4650" s="49"/>
      <c r="S4650" s="52"/>
      <c r="T4650" s="53"/>
      <c r="U4650" s="53"/>
      <c r="V4650" s="50"/>
      <c r="W4650" s="8"/>
      <c r="X4650" s="8"/>
      <c r="Y4650" s="8"/>
      <c r="Z4650" s="8"/>
      <c r="AA4650" s="8"/>
      <c r="AB4650" s="8"/>
      <c r="AC4650" s="8"/>
      <c r="AD4650" s="8"/>
      <c r="AE4650" s="8"/>
      <c r="AF4650" s="8"/>
      <c r="AG4650" s="8"/>
      <c r="AH4650" s="8"/>
      <c r="AI4650" s="8"/>
      <c r="AJ4650" s="8"/>
      <c r="AK4650" s="8"/>
    </row>
    <row r="4651" spans="1:37" ht="18">
      <c r="A4651" s="46"/>
      <c r="B4651" s="47"/>
      <c r="C4651" s="48"/>
      <c r="D4651" s="48"/>
      <c r="E4651" s="49"/>
      <c r="F4651" s="49"/>
      <c r="G4651" s="49"/>
      <c r="H4651" s="49"/>
      <c r="I4651" s="50"/>
      <c r="J4651" s="49"/>
      <c r="K4651" s="49"/>
      <c r="L4651" s="49"/>
      <c r="M4651" s="49"/>
      <c r="N4651" s="49"/>
      <c r="O4651" s="51"/>
      <c r="P4651" s="8"/>
      <c r="Q4651" s="49"/>
      <c r="R4651" s="49"/>
      <c r="S4651" s="52"/>
      <c r="T4651" s="53"/>
      <c r="U4651" s="53"/>
      <c r="V4651" s="50"/>
      <c r="W4651" s="8"/>
      <c r="X4651" s="8"/>
      <c r="Y4651" s="8"/>
      <c r="Z4651" s="8"/>
      <c r="AA4651" s="8"/>
      <c r="AB4651" s="8"/>
      <c r="AC4651" s="8"/>
      <c r="AD4651" s="8"/>
      <c r="AE4651" s="8"/>
      <c r="AF4651" s="8"/>
      <c r="AG4651" s="8"/>
      <c r="AH4651" s="8"/>
      <c r="AI4651" s="8"/>
      <c r="AJ4651" s="8"/>
      <c r="AK4651" s="8"/>
    </row>
    <row r="4652" spans="1:37" ht="18">
      <c r="A4652" s="46"/>
      <c r="B4652" s="47"/>
      <c r="C4652" s="48"/>
      <c r="D4652" s="48"/>
      <c r="E4652" s="49"/>
      <c r="F4652" s="49"/>
      <c r="G4652" s="49"/>
      <c r="H4652" s="49"/>
      <c r="I4652" s="50"/>
      <c r="J4652" s="49"/>
      <c r="K4652" s="49"/>
      <c r="L4652" s="49"/>
      <c r="M4652" s="49"/>
      <c r="N4652" s="49"/>
      <c r="O4652" s="51"/>
      <c r="P4652" s="8"/>
      <c r="Q4652" s="49"/>
      <c r="R4652" s="49"/>
      <c r="S4652" s="52"/>
      <c r="T4652" s="53"/>
      <c r="U4652" s="53"/>
      <c r="V4652" s="50"/>
      <c r="W4652" s="8"/>
      <c r="X4652" s="8"/>
      <c r="Y4652" s="8"/>
      <c r="Z4652" s="8"/>
      <c r="AA4652" s="8"/>
      <c r="AB4652" s="8"/>
      <c r="AC4652" s="8"/>
      <c r="AD4652" s="8"/>
      <c r="AE4652" s="8"/>
      <c r="AF4652" s="8"/>
      <c r="AG4652" s="8"/>
      <c r="AH4652" s="8"/>
      <c r="AI4652" s="8"/>
      <c r="AJ4652" s="8"/>
      <c r="AK4652" s="8"/>
    </row>
    <row r="4653" spans="1:37" ht="18">
      <c r="A4653" s="46"/>
      <c r="B4653" s="47"/>
      <c r="C4653" s="48"/>
      <c r="D4653" s="48"/>
      <c r="E4653" s="49"/>
      <c r="F4653" s="49"/>
      <c r="G4653" s="49"/>
      <c r="H4653" s="49"/>
      <c r="I4653" s="50"/>
      <c r="J4653" s="49"/>
      <c r="K4653" s="49"/>
      <c r="L4653" s="49"/>
      <c r="M4653" s="49"/>
      <c r="N4653" s="49"/>
      <c r="O4653" s="51"/>
      <c r="P4653" s="8"/>
      <c r="Q4653" s="49"/>
      <c r="R4653" s="49"/>
      <c r="S4653" s="52"/>
      <c r="T4653" s="53"/>
      <c r="U4653" s="53"/>
      <c r="V4653" s="50"/>
      <c r="W4653" s="8"/>
      <c r="X4653" s="8"/>
      <c r="Y4653" s="8"/>
      <c r="Z4653" s="8"/>
      <c r="AA4653" s="8"/>
      <c r="AB4653" s="8"/>
      <c r="AC4653" s="8"/>
      <c r="AD4653" s="8"/>
      <c r="AE4653" s="8"/>
      <c r="AF4653" s="8"/>
      <c r="AG4653" s="8"/>
      <c r="AH4653" s="8"/>
      <c r="AI4653" s="8"/>
      <c r="AJ4653" s="8"/>
      <c r="AK4653" s="8"/>
    </row>
    <row r="4654" spans="1:37" ht="18">
      <c r="A4654" s="46"/>
      <c r="B4654" s="47"/>
      <c r="C4654" s="48"/>
      <c r="D4654" s="48"/>
      <c r="E4654" s="49"/>
      <c r="F4654" s="49"/>
      <c r="G4654" s="49"/>
      <c r="H4654" s="49"/>
      <c r="I4654" s="50"/>
      <c r="J4654" s="49"/>
      <c r="K4654" s="49"/>
      <c r="L4654" s="49"/>
      <c r="M4654" s="49"/>
      <c r="N4654" s="49"/>
      <c r="O4654" s="51"/>
      <c r="P4654" s="8"/>
      <c r="Q4654" s="49"/>
      <c r="R4654" s="49"/>
      <c r="S4654" s="52"/>
      <c r="T4654" s="53"/>
      <c r="U4654" s="53"/>
      <c r="V4654" s="50"/>
      <c r="W4654" s="8"/>
      <c r="X4654" s="8"/>
      <c r="Y4654" s="8"/>
      <c r="Z4654" s="8"/>
      <c r="AA4654" s="8"/>
      <c r="AB4654" s="8"/>
      <c r="AC4654" s="8"/>
      <c r="AD4654" s="8"/>
      <c r="AE4654" s="8"/>
      <c r="AF4654" s="8"/>
      <c r="AG4654" s="8"/>
      <c r="AH4654" s="8"/>
      <c r="AI4654" s="8"/>
      <c r="AJ4654" s="8"/>
      <c r="AK4654" s="8"/>
    </row>
    <row r="4655" spans="1:37" ht="18">
      <c r="A4655" s="46"/>
      <c r="B4655" s="47"/>
      <c r="C4655" s="48"/>
      <c r="D4655" s="48"/>
      <c r="E4655" s="49"/>
      <c r="F4655" s="49"/>
      <c r="G4655" s="49"/>
      <c r="H4655" s="49"/>
      <c r="I4655" s="50"/>
      <c r="J4655" s="49"/>
      <c r="K4655" s="49"/>
      <c r="L4655" s="49"/>
      <c r="M4655" s="49"/>
      <c r="N4655" s="49"/>
      <c r="O4655" s="51"/>
      <c r="P4655" s="8"/>
      <c r="Q4655" s="49"/>
      <c r="R4655" s="49"/>
      <c r="S4655" s="52"/>
      <c r="T4655" s="53"/>
      <c r="U4655" s="53"/>
      <c r="V4655" s="50"/>
      <c r="W4655" s="8"/>
      <c r="X4655" s="8"/>
      <c r="Y4655" s="8"/>
      <c r="Z4655" s="8"/>
      <c r="AA4655" s="8"/>
      <c r="AB4655" s="8"/>
      <c r="AC4655" s="8"/>
      <c r="AD4655" s="8"/>
      <c r="AE4655" s="8"/>
      <c r="AF4655" s="8"/>
      <c r="AG4655" s="8"/>
      <c r="AH4655" s="8"/>
      <c r="AI4655" s="8"/>
      <c r="AJ4655" s="8"/>
      <c r="AK4655" s="8"/>
    </row>
    <row r="4656" spans="1:37" ht="18">
      <c r="A4656" s="46"/>
      <c r="B4656" s="47"/>
      <c r="C4656" s="48"/>
      <c r="D4656" s="48"/>
      <c r="E4656" s="49"/>
      <c r="F4656" s="49"/>
      <c r="G4656" s="49"/>
      <c r="H4656" s="49"/>
      <c r="I4656" s="50"/>
      <c r="J4656" s="49"/>
      <c r="K4656" s="49"/>
      <c r="L4656" s="49"/>
      <c r="M4656" s="49"/>
      <c r="N4656" s="49"/>
      <c r="O4656" s="51"/>
      <c r="P4656" s="8"/>
      <c r="Q4656" s="49"/>
      <c r="R4656" s="49"/>
      <c r="S4656" s="52"/>
      <c r="T4656" s="53"/>
      <c r="U4656" s="53"/>
      <c r="V4656" s="50"/>
      <c r="W4656" s="8"/>
      <c r="X4656" s="8"/>
      <c r="Y4656" s="8"/>
      <c r="Z4656" s="8"/>
      <c r="AA4656" s="8"/>
      <c r="AB4656" s="8"/>
      <c r="AC4656" s="8"/>
      <c r="AD4656" s="8"/>
      <c r="AE4656" s="8"/>
      <c r="AF4656" s="8"/>
      <c r="AG4656" s="8"/>
      <c r="AH4656" s="8"/>
      <c r="AI4656" s="8"/>
      <c r="AJ4656" s="8"/>
      <c r="AK4656" s="8"/>
    </row>
    <row r="4657" spans="1:37" ht="18">
      <c r="A4657" s="46"/>
      <c r="B4657" s="47"/>
      <c r="C4657" s="48"/>
      <c r="D4657" s="48"/>
      <c r="E4657" s="49"/>
      <c r="F4657" s="49"/>
      <c r="G4657" s="49"/>
      <c r="H4657" s="49"/>
      <c r="I4657" s="50"/>
      <c r="J4657" s="49"/>
      <c r="K4657" s="49"/>
      <c r="L4657" s="49"/>
      <c r="M4657" s="49"/>
      <c r="N4657" s="49"/>
      <c r="O4657" s="51"/>
      <c r="P4657" s="8"/>
      <c r="Q4657" s="49"/>
      <c r="R4657" s="49"/>
      <c r="S4657" s="52"/>
      <c r="T4657" s="53"/>
      <c r="U4657" s="53"/>
      <c r="V4657" s="50"/>
      <c r="W4657" s="8"/>
      <c r="X4657" s="8"/>
      <c r="Y4657" s="8"/>
      <c r="Z4657" s="8"/>
      <c r="AA4657" s="8"/>
      <c r="AB4657" s="8"/>
      <c r="AC4657" s="8"/>
      <c r="AD4657" s="8"/>
      <c r="AE4657" s="8"/>
      <c r="AF4657" s="8"/>
      <c r="AG4657" s="8"/>
      <c r="AH4657" s="8"/>
      <c r="AI4657" s="8"/>
      <c r="AJ4657" s="8"/>
      <c r="AK4657" s="8"/>
    </row>
    <row r="4658" spans="1:37" ht="18">
      <c r="A4658" s="46"/>
      <c r="B4658" s="47"/>
      <c r="C4658" s="48"/>
      <c r="D4658" s="48"/>
      <c r="E4658" s="49"/>
      <c r="F4658" s="49"/>
      <c r="G4658" s="49"/>
      <c r="H4658" s="49"/>
      <c r="I4658" s="50"/>
      <c r="J4658" s="49"/>
      <c r="K4658" s="49"/>
      <c r="L4658" s="49"/>
      <c r="M4658" s="49"/>
      <c r="N4658" s="49"/>
      <c r="O4658" s="51"/>
      <c r="P4658" s="8"/>
      <c r="Q4658" s="49"/>
      <c r="R4658" s="49"/>
      <c r="S4658" s="52"/>
      <c r="T4658" s="53"/>
      <c r="U4658" s="53"/>
      <c r="V4658" s="50"/>
      <c r="W4658" s="8"/>
      <c r="X4658" s="8"/>
      <c r="Y4658" s="8"/>
      <c r="Z4658" s="8"/>
      <c r="AA4658" s="8"/>
      <c r="AB4658" s="8"/>
      <c r="AC4658" s="8"/>
      <c r="AD4658" s="8"/>
      <c r="AE4658" s="8"/>
      <c r="AF4658" s="8"/>
      <c r="AG4658" s="8"/>
      <c r="AH4658" s="8"/>
      <c r="AI4658" s="8"/>
      <c r="AJ4658" s="8"/>
      <c r="AK4658" s="8"/>
    </row>
    <row r="4659" spans="1:37" ht="18">
      <c r="A4659" s="46"/>
      <c r="B4659" s="47"/>
      <c r="C4659" s="48"/>
      <c r="D4659" s="48"/>
      <c r="E4659" s="49"/>
      <c r="F4659" s="49"/>
      <c r="G4659" s="49"/>
      <c r="H4659" s="49"/>
      <c r="I4659" s="50"/>
      <c r="J4659" s="49"/>
      <c r="K4659" s="49"/>
      <c r="L4659" s="49"/>
      <c r="M4659" s="49"/>
      <c r="N4659" s="49"/>
      <c r="O4659" s="51"/>
      <c r="P4659" s="8"/>
      <c r="Q4659" s="49"/>
      <c r="R4659" s="49"/>
      <c r="S4659" s="52"/>
      <c r="T4659" s="53"/>
      <c r="U4659" s="53"/>
      <c r="V4659" s="50"/>
      <c r="W4659" s="8"/>
      <c r="X4659" s="8"/>
      <c r="Y4659" s="8"/>
      <c r="Z4659" s="8"/>
      <c r="AA4659" s="8"/>
      <c r="AB4659" s="8"/>
      <c r="AC4659" s="8"/>
      <c r="AD4659" s="8"/>
      <c r="AE4659" s="8"/>
      <c r="AF4659" s="8"/>
      <c r="AG4659" s="8"/>
      <c r="AH4659" s="8"/>
      <c r="AI4659" s="8"/>
      <c r="AJ4659" s="8"/>
      <c r="AK4659" s="8"/>
    </row>
    <row r="4660" spans="1:37" ht="18">
      <c r="A4660" s="46"/>
      <c r="B4660" s="47"/>
      <c r="C4660" s="48"/>
      <c r="D4660" s="48"/>
      <c r="E4660" s="49"/>
      <c r="F4660" s="49"/>
      <c r="G4660" s="49"/>
      <c r="H4660" s="49"/>
      <c r="I4660" s="50"/>
      <c r="J4660" s="49"/>
      <c r="K4660" s="49"/>
      <c r="L4660" s="49"/>
      <c r="M4660" s="49"/>
      <c r="N4660" s="49"/>
      <c r="O4660" s="51"/>
      <c r="P4660" s="8"/>
      <c r="Q4660" s="49"/>
      <c r="R4660" s="49"/>
      <c r="S4660" s="52"/>
      <c r="T4660" s="53"/>
      <c r="U4660" s="53"/>
      <c r="V4660" s="50"/>
      <c r="W4660" s="8"/>
      <c r="X4660" s="8"/>
      <c r="Y4660" s="8"/>
      <c r="Z4660" s="8"/>
      <c r="AA4660" s="8"/>
      <c r="AB4660" s="8"/>
      <c r="AC4660" s="8"/>
      <c r="AD4660" s="8"/>
      <c r="AE4660" s="8"/>
      <c r="AF4660" s="8"/>
      <c r="AG4660" s="8"/>
      <c r="AH4660" s="8"/>
      <c r="AI4660" s="8"/>
      <c r="AJ4660" s="8"/>
      <c r="AK4660" s="8"/>
    </row>
    <row r="4661" spans="1:37" ht="18">
      <c r="A4661" s="46"/>
      <c r="B4661" s="47"/>
      <c r="C4661" s="48"/>
      <c r="D4661" s="48"/>
      <c r="E4661" s="49"/>
      <c r="F4661" s="49"/>
      <c r="G4661" s="49"/>
      <c r="H4661" s="49"/>
      <c r="I4661" s="50"/>
      <c r="J4661" s="49"/>
      <c r="K4661" s="49"/>
      <c r="L4661" s="49"/>
      <c r="M4661" s="49"/>
      <c r="N4661" s="49"/>
      <c r="O4661" s="51"/>
      <c r="P4661" s="8"/>
      <c r="Q4661" s="49"/>
      <c r="R4661" s="49"/>
      <c r="S4661" s="52"/>
      <c r="T4661" s="53"/>
      <c r="U4661" s="53"/>
      <c r="V4661" s="50"/>
      <c r="W4661" s="8"/>
      <c r="X4661" s="8"/>
      <c r="Y4661" s="8"/>
      <c r="Z4661" s="8"/>
      <c r="AA4661" s="8"/>
      <c r="AB4661" s="8"/>
      <c r="AC4661" s="8"/>
      <c r="AD4661" s="8"/>
      <c r="AE4661" s="8"/>
      <c r="AF4661" s="8"/>
      <c r="AG4661" s="8"/>
      <c r="AH4661" s="8"/>
      <c r="AI4661" s="8"/>
      <c r="AJ4661" s="8"/>
      <c r="AK4661" s="8"/>
    </row>
    <row r="4662" spans="1:37" ht="18">
      <c r="A4662" s="46"/>
      <c r="B4662" s="47"/>
      <c r="C4662" s="48"/>
      <c r="D4662" s="48"/>
      <c r="E4662" s="49"/>
      <c r="F4662" s="49"/>
      <c r="G4662" s="49"/>
      <c r="H4662" s="49"/>
      <c r="I4662" s="50"/>
      <c r="J4662" s="49"/>
      <c r="K4662" s="49"/>
      <c r="L4662" s="49"/>
      <c r="M4662" s="49"/>
      <c r="N4662" s="49"/>
      <c r="O4662" s="51"/>
      <c r="P4662" s="8"/>
      <c r="Q4662" s="49"/>
      <c r="R4662" s="49"/>
      <c r="S4662" s="52"/>
      <c r="T4662" s="53"/>
      <c r="U4662" s="53"/>
      <c r="V4662" s="50"/>
      <c r="W4662" s="8"/>
      <c r="X4662" s="8"/>
      <c r="Y4662" s="8"/>
      <c r="Z4662" s="8"/>
      <c r="AA4662" s="8"/>
      <c r="AB4662" s="8"/>
      <c r="AC4662" s="8"/>
      <c r="AD4662" s="8"/>
      <c r="AE4662" s="8"/>
      <c r="AF4662" s="8"/>
      <c r="AG4662" s="8"/>
      <c r="AH4662" s="8"/>
      <c r="AI4662" s="8"/>
      <c r="AJ4662" s="8"/>
      <c r="AK4662" s="8"/>
    </row>
    <row r="4663" spans="1:37" ht="18">
      <c r="A4663" s="46"/>
      <c r="B4663" s="47"/>
      <c r="C4663" s="48"/>
      <c r="D4663" s="48"/>
      <c r="E4663" s="49"/>
      <c r="F4663" s="49"/>
      <c r="G4663" s="49"/>
      <c r="H4663" s="49"/>
      <c r="I4663" s="50"/>
      <c r="J4663" s="49"/>
      <c r="K4663" s="49"/>
      <c r="L4663" s="49"/>
      <c r="M4663" s="49"/>
      <c r="N4663" s="49"/>
      <c r="O4663" s="51"/>
      <c r="P4663" s="8"/>
      <c r="Q4663" s="49"/>
      <c r="R4663" s="49"/>
      <c r="S4663" s="52"/>
      <c r="T4663" s="53"/>
      <c r="U4663" s="53"/>
      <c r="V4663" s="50"/>
      <c r="W4663" s="8"/>
      <c r="X4663" s="8"/>
      <c r="Y4663" s="8"/>
      <c r="Z4663" s="8"/>
      <c r="AA4663" s="8"/>
      <c r="AB4663" s="8"/>
      <c r="AC4663" s="8"/>
      <c r="AD4663" s="8"/>
      <c r="AE4663" s="8"/>
      <c r="AF4663" s="8"/>
      <c r="AG4663" s="8"/>
      <c r="AH4663" s="8"/>
      <c r="AI4663" s="8"/>
      <c r="AJ4663" s="8"/>
      <c r="AK4663" s="8"/>
    </row>
    <row r="4664" spans="1:37" ht="18">
      <c r="A4664" s="46"/>
      <c r="B4664" s="47"/>
      <c r="C4664" s="48"/>
      <c r="D4664" s="48"/>
      <c r="E4664" s="49"/>
      <c r="F4664" s="49"/>
      <c r="G4664" s="49"/>
      <c r="H4664" s="49"/>
      <c r="I4664" s="50"/>
      <c r="J4664" s="49"/>
      <c r="K4664" s="49"/>
      <c r="L4664" s="49"/>
      <c r="M4664" s="49"/>
      <c r="N4664" s="49"/>
      <c r="O4664" s="51"/>
      <c r="P4664" s="8"/>
      <c r="Q4664" s="49"/>
      <c r="R4664" s="49"/>
      <c r="S4664" s="52"/>
      <c r="T4664" s="53"/>
      <c r="U4664" s="53"/>
      <c r="V4664" s="50"/>
      <c r="W4664" s="8"/>
      <c r="X4664" s="8"/>
      <c r="Y4664" s="8"/>
      <c r="Z4664" s="8"/>
      <c r="AA4664" s="8"/>
      <c r="AB4664" s="8"/>
      <c r="AC4664" s="8"/>
      <c r="AD4664" s="8"/>
      <c r="AE4664" s="8"/>
      <c r="AF4664" s="8"/>
      <c r="AG4664" s="8"/>
      <c r="AH4664" s="8"/>
      <c r="AI4664" s="8"/>
      <c r="AJ4664" s="8"/>
      <c r="AK4664" s="8"/>
    </row>
    <row r="4665" spans="1:37" ht="18">
      <c r="A4665" s="46"/>
      <c r="B4665" s="47"/>
      <c r="C4665" s="48"/>
      <c r="D4665" s="48"/>
      <c r="E4665" s="49"/>
      <c r="F4665" s="49"/>
      <c r="G4665" s="49"/>
      <c r="H4665" s="49"/>
      <c r="I4665" s="50"/>
      <c r="J4665" s="49"/>
      <c r="K4665" s="49"/>
      <c r="L4665" s="49"/>
      <c r="M4665" s="49"/>
      <c r="N4665" s="49"/>
      <c r="O4665" s="51"/>
      <c r="P4665" s="8"/>
      <c r="Q4665" s="49"/>
      <c r="R4665" s="49"/>
      <c r="S4665" s="52"/>
      <c r="T4665" s="53"/>
      <c r="U4665" s="53"/>
      <c r="V4665" s="50"/>
      <c r="W4665" s="8"/>
      <c r="X4665" s="8"/>
      <c r="Y4665" s="8"/>
      <c r="Z4665" s="8"/>
      <c r="AA4665" s="8"/>
      <c r="AB4665" s="8"/>
      <c r="AC4665" s="8"/>
      <c r="AD4665" s="8"/>
      <c r="AE4665" s="8"/>
      <c r="AF4665" s="8"/>
      <c r="AG4665" s="8"/>
      <c r="AH4665" s="8"/>
      <c r="AI4665" s="8"/>
      <c r="AJ4665" s="8"/>
      <c r="AK4665" s="8"/>
    </row>
    <row r="4666" spans="1:37" ht="18">
      <c r="A4666" s="46"/>
      <c r="B4666" s="47"/>
      <c r="C4666" s="48"/>
      <c r="D4666" s="48"/>
      <c r="E4666" s="49"/>
      <c r="F4666" s="49"/>
      <c r="G4666" s="49"/>
      <c r="H4666" s="49"/>
      <c r="I4666" s="50"/>
      <c r="J4666" s="49"/>
      <c r="K4666" s="49"/>
      <c r="L4666" s="49"/>
      <c r="M4666" s="49"/>
      <c r="N4666" s="49"/>
      <c r="O4666" s="51"/>
      <c r="P4666" s="8"/>
      <c r="Q4666" s="49"/>
      <c r="R4666" s="49"/>
      <c r="S4666" s="52"/>
      <c r="T4666" s="53"/>
      <c r="U4666" s="53"/>
      <c r="V4666" s="50"/>
      <c r="W4666" s="8"/>
      <c r="X4666" s="8"/>
      <c r="Y4666" s="8"/>
      <c r="Z4666" s="8"/>
      <c r="AA4666" s="8"/>
      <c r="AB4666" s="8"/>
      <c r="AC4666" s="8"/>
      <c r="AD4666" s="8"/>
      <c r="AE4666" s="8"/>
      <c r="AF4666" s="8"/>
      <c r="AG4666" s="8"/>
      <c r="AH4666" s="8"/>
      <c r="AI4666" s="8"/>
      <c r="AJ4666" s="8"/>
      <c r="AK4666" s="8"/>
    </row>
    <row r="4667" spans="1:37" ht="18">
      <c r="A4667" s="46"/>
      <c r="B4667" s="47"/>
      <c r="C4667" s="48"/>
      <c r="D4667" s="48"/>
      <c r="E4667" s="49"/>
      <c r="F4667" s="49"/>
      <c r="G4667" s="49"/>
      <c r="H4667" s="49"/>
      <c r="I4667" s="50"/>
      <c r="J4667" s="49"/>
      <c r="K4667" s="49"/>
      <c r="L4667" s="49"/>
      <c r="M4667" s="49"/>
      <c r="N4667" s="49"/>
      <c r="O4667" s="51"/>
      <c r="P4667" s="8"/>
      <c r="Q4667" s="49"/>
      <c r="R4667" s="49"/>
      <c r="S4667" s="52"/>
      <c r="T4667" s="53"/>
      <c r="U4667" s="53"/>
      <c r="V4667" s="50"/>
      <c r="W4667" s="8"/>
      <c r="X4667" s="8"/>
      <c r="Y4667" s="8"/>
      <c r="Z4667" s="8"/>
      <c r="AA4667" s="8"/>
      <c r="AB4667" s="8"/>
      <c r="AC4667" s="8"/>
      <c r="AD4667" s="8"/>
      <c r="AE4667" s="8"/>
      <c r="AF4667" s="8"/>
      <c r="AG4667" s="8"/>
      <c r="AH4667" s="8"/>
      <c r="AI4667" s="8"/>
      <c r="AJ4667" s="8"/>
      <c r="AK4667" s="8"/>
    </row>
    <row r="4668" spans="1:37" ht="18">
      <c r="A4668" s="46"/>
      <c r="B4668" s="47"/>
      <c r="C4668" s="48"/>
      <c r="D4668" s="48"/>
      <c r="E4668" s="49"/>
      <c r="F4668" s="49"/>
      <c r="G4668" s="49"/>
      <c r="H4668" s="49"/>
      <c r="I4668" s="50"/>
      <c r="J4668" s="49"/>
      <c r="K4668" s="49"/>
      <c r="L4668" s="49"/>
      <c r="M4668" s="49"/>
      <c r="N4668" s="49"/>
      <c r="O4668" s="51"/>
      <c r="P4668" s="8"/>
      <c r="Q4668" s="49"/>
      <c r="R4668" s="49"/>
      <c r="S4668" s="52"/>
      <c r="T4668" s="53"/>
      <c r="U4668" s="53"/>
      <c r="V4668" s="50"/>
      <c r="W4668" s="8"/>
      <c r="X4668" s="8"/>
      <c r="Y4668" s="8"/>
      <c r="Z4668" s="8"/>
      <c r="AA4668" s="8"/>
      <c r="AB4668" s="8"/>
      <c r="AC4668" s="8"/>
      <c r="AD4668" s="8"/>
      <c r="AE4668" s="8"/>
      <c r="AF4668" s="8"/>
      <c r="AG4668" s="8"/>
      <c r="AH4668" s="8"/>
      <c r="AI4668" s="8"/>
      <c r="AJ4668" s="8"/>
      <c r="AK4668" s="8"/>
    </row>
    <row r="4669" spans="1:37" ht="18">
      <c r="A4669" s="46"/>
      <c r="B4669" s="47"/>
      <c r="C4669" s="48"/>
      <c r="D4669" s="48"/>
      <c r="E4669" s="49"/>
      <c r="F4669" s="49"/>
      <c r="G4669" s="49"/>
      <c r="H4669" s="49"/>
      <c r="I4669" s="50"/>
      <c r="J4669" s="49"/>
      <c r="K4669" s="49"/>
      <c r="L4669" s="49"/>
      <c r="M4669" s="49"/>
      <c r="N4669" s="49"/>
      <c r="O4669" s="51"/>
      <c r="P4669" s="8"/>
      <c r="Q4669" s="49"/>
      <c r="R4669" s="49"/>
      <c r="S4669" s="52"/>
      <c r="T4669" s="53"/>
      <c r="U4669" s="53"/>
      <c r="V4669" s="50"/>
      <c r="W4669" s="8"/>
      <c r="X4669" s="8"/>
      <c r="Y4669" s="8"/>
      <c r="Z4669" s="8"/>
      <c r="AA4669" s="8"/>
      <c r="AB4669" s="8"/>
      <c r="AC4669" s="8"/>
      <c r="AD4669" s="8"/>
      <c r="AE4669" s="8"/>
      <c r="AF4669" s="8"/>
      <c r="AG4669" s="8"/>
      <c r="AH4669" s="8"/>
      <c r="AI4669" s="8"/>
      <c r="AJ4669" s="8"/>
      <c r="AK4669" s="8"/>
    </row>
    <row r="4670" spans="1:37" ht="18">
      <c r="A4670" s="46"/>
      <c r="B4670" s="47"/>
      <c r="C4670" s="48"/>
      <c r="D4670" s="48"/>
      <c r="E4670" s="49"/>
      <c r="F4670" s="49"/>
      <c r="G4670" s="49"/>
      <c r="H4670" s="49"/>
      <c r="I4670" s="50"/>
      <c r="J4670" s="49"/>
      <c r="K4670" s="49"/>
      <c r="L4670" s="49"/>
      <c r="M4670" s="49"/>
      <c r="N4670" s="49"/>
      <c r="O4670" s="51"/>
      <c r="P4670" s="8"/>
      <c r="Q4670" s="49"/>
      <c r="R4670" s="49"/>
      <c r="S4670" s="52"/>
      <c r="T4670" s="53"/>
      <c r="U4670" s="53"/>
      <c r="V4670" s="50"/>
      <c r="W4670" s="8"/>
      <c r="X4670" s="8"/>
      <c r="Y4670" s="8"/>
      <c r="Z4670" s="8"/>
      <c r="AA4670" s="8"/>
      <c r="AB4670" s="8"/>
      <c r="AC4670" s="8"/>
      <c r="AD4670" s="8"/>
      <c r="AE4670" s="8"/>
      <c r="AF4670" s="8"/>
      <c r="AG4670" s="8"/>
      <c r="AH4670" s="8"/>
      <c r="AI4670" s="8"/>
      <c r="AJ4670" s="8"/>
      <c r="AK4670" s="8"/>
    </row>
    <row r="4671" spans="1:37" ht="18">
      <c r="A4671" s="46"/>
      <c r="B4671" s="47"/>
      <c r="C4671" s="48"/>
      <c r="D4671" s="48"/>
      <c r="E4671" s="49"/>
      <c r="F4671" s="49"/>
      <c r="G4671" s="49"/>
      <c r="H4671" s="49"/>
      <c r="I4671" s="50"/>
      <c r="J4671" s="49"/>
      <c r="K4671" s="49"/>
      <c r="L4671" s="49"/>
      <c r="M4671" s="49"/>
      <c r="N4671" s="49"/>
      <c r="O4671" s="51"/>
      <c r="P4671" s="8"/>
      <c r="Q4671" s="49"/>
      <c r="R4671" s="49"/>
      <c r="S4671" s="52"/>
      <c r="T4671" s="53"/>
      <c r="U4671" s="53"/>
      <c r="V4671" s="50"/>
      <c r="W4671" s="8"/>
      <c r="X4671" s="8"/>
      <c r="Y4671" s="8"/>
      <c r="Z4671" s="8"/>
      <c r="AA4671" s="8"/>
      <c r="AB4671" s="8"/>
      <c r="AC4671" s="8"/>
      <c r="AD4671" s="8"/>
      <c r="AE4671" s="8"/>
      <c r="AF4671" s="8"/>
      <c r="AG4671" s="8"/>
      <c r="AH4671" s="8"/>
      <c r="AI4671" s="8"/>
      <c r="AJ4671" s="8"/>
      <c r="AK4671" s="8"/>
    </row>
    <row r="4672" spans="1:37" ht="18">
      <c r="A4672" s="46"/>
      <c r="B4672" s="47"/>
      <c r="C4672" s="48"/>
      <c r="D4672" s="48"/>
      <c r="E4672" s="49"/>
      <c r="F4672" s="49"/>
      <c r="G4672" s="49"/>
      <c r="H4672" s="49"/>
      <c r="I4672" s="50"/>
      <c r="J4672" s="49"/>
      <c r="K4672" s="49"/>
      <c r="L4672" s="49"/>
      <c r="M4672" s="49"/>
      <c r="N4672" s="49"/>
      <c r="O4672" s="51"/>
      <c r="P4672" s="8"/>
      <c r="Q4672" s="49"/>
      <c r="R4672" s="49"/>
      <c r="S4672" s="52"/>
      <c r="T4672" s="53"/>
      <c r="U4672" s="53"/>
      <c r="V4672" s="50"/>
      <c r="W4672" s="8"/>
      <c r="X4672" s="8"/>
      <c r="Y4672" s="8"/>
      <c r="Z4672" s="8"/>
      <c r="AA4672" s="8"/>
      <c r="AB4672" s="8"/>
      <c r="AC4672" s="8"/>
      <c r="AD4672" s="8"/>
      <c r="AE4672" s="8"/>
      <c r="AF4672" s="8"/>
      <c r="AG4672" s="8"/>
      <c r="AH4672" s="8"/>
      <c r="AI4672" s="8"/>
      <c r="AJ4672" s="8"/>
      <c r="AK4672" s="8"/>
    </row>
    <row r="4673" spans="1:37" ht="18">
      <c r="A4673" s="46"/>
      <c r="B4673" s="47"/>
      <c r="C4673" s="48"/>
      <c r="D4673" s="48"/>
      <c r="E4673" s="49"/>
      <c r="F4673" s="49"/>
      <c r="G4673" s="49"/>
      <c r="H4673" s="49"/>
      <c r="I4673" s="50"/>
      <c r="J4673" s="49"/>
      <c r="K4673" s="49"/>
      <c r="L4673" s="49"/>
      <c r="M4673" s="49"/>
      <c r="N4673" s="49"/>
      <c r="O4673" s="51"/>
      <c r="P4673" s="8"/>
      <c r="Q4673" s="49"/>
      <c r="R4673" s="49"/>
      <c r="S4673" s="52"/>
      <c r="T4673" s="53"/>
      <c r="U4673" s="53"/>
      <c r="V4673" s="50"/>
      <c r="W4673" s="8"/>
      <c r="X4673" s="8"/>
      <c r="Y4673" s="8"/>
      <c r="Z4673" s="8"/>
      <c r="AA4673" s="8"/>
      <c r="AB4673" s="8"/>
      <c r="AC4673" s="8"/>
      <c r="AD4673" s="8"/>
      <c r="AE4673" s="8"/>
      <c r="AF4673" s="8"/>
      <c r="AG4673" s="8"/>
      <c r="AH4673" s="8"/>
      <c r="AI4673" s="8"/>
      <c r="AJ4673" s="8"/>
      <c r="AK4673" s="8"/>
    </row>
    <row r="4674" spans="1:37" ht="18">
      <c r="A4674" s="46"/>
      <c r="B4674" s="47"/>
      <c r="C4674" s="48"/>
      <c r="D4674" s="48"/>
      <c r="E4674" s="49"/>
      <c r="F4674" s="49"/>
      <c r="G4674" s="49"/>
      <c r="H4674" s="49"/>
      <c r="I4674" s="50"/>
      <c r="J4674" s="49"/>
      <c r="K4674" s="49"/>
      <c r="L4674" s="49"/>
      <c r="M4674" s="49"/>
      <c r="N4674" s="49"/>
      <c r="O4674" s="51"/>
      <c r="P4674" s="8"/>
      <c r="Q4674" s="49"/>
      <c r="R4674" s="49"/>
      <c r="S4674" s="52"/>
      <c r="T4674" s="53"/>
      <c r="U4674" s="53"/>
      <c r="V4674" s="50"/>
      <c r="W4674" s="8"/>
      <c r="X4674" s="8"/>
      <c r="Y4674" s="8"/>
      <c r="Z4674" s="8"/>
      <c r="AA4674" s="8"/>
      <c r="AB4674" s="8"/>
      <c r="AC4674" s="8"/>
      <c r="AD4674" s="8"/>
      <c r="AE4674" s="8"/>
      <c r="AF4674" s="8"/>
      <c r="AG4674" s="8"/>
      <c r="AH4674" s="8"/>
      <c r="AI4674" s="8"/>
      <c r="AJ4674" s="8"/>
      <c r="AK4674" s="8"/>
    </row>
    <row r="4675" spans="1:37" ht="18">
      <c r="A4675" s="46"/>
      <c r="B4675" s="47"/>
      <c r="C4675" s="48"/>
      <c r="D4675" s="48"/>
      <c r="E4675" s="49"/>
      <c r="F4675" s="49"/>
      <c r="G4675" s="49"/>
      <c r="H4675" s="49"/>
      <c r="I4675" s="50"/>
      <c r="J4675" s="49"/>
      <c r="K4675" s="49"/>
      <c r="L4675" s="49"/>
      <c r="M4675" s="49"/>
      <c r="N4675" s="49"/>
      <c r="O4675" s="51"/>
      <c r="P4675" s="8"/>
      <c r="Q4675" s="49"/>
      <c r="R4675" s="49"/>
      <c r="S4675" s="52"/>
      <c r="T4675" s="53"/>
      <c r="U4675" s="53"/>
      <c r="V4675" s="50"/>
      <c r="W4675" s="8"/>
      <c r="X4675" s="8"/>
      <c r="Y4675" s="8"/>
      <c r="Z4675" s="8"/>
      <c r="AA4675" s="8"/>
      <c r="AB4675" s="8"/>
      <c r="AC4675" s="8"/>
      <c r="AD4675" s="8"/>
      <c r="AE4675" s="8"/>
      <c r="AF4675" s="8"/>
      <c r="AG4675" s="8"/>
      <c r="AH4675" s="8"/>
      <c r="AI4675" s="8"/>
      <c r="AJ4675" s="8"/>
      <c r="AK4675" s="8"/>
    </row>
    <row r="4676" spans="1:37" ht="18">
      <c r="A4676" s="46"/>
      <c r="B4676" s="47"/>
      <c r="C4676" s="48"/>
      <c r="D4676" s="48"/>
      <c r="E4676" s="49"/>
      <c r="F4676" s="49"/>
      <c r="G4676" s="49"/>
      <c r="H4676" s="49"/>
      <c r="I4676" s="50"/>
      <c r="J4676" s="49"/>
      <c r="K4676" s="49"/>
      <c r="L4676" s="49"/>
      <c r="M4676" s="49"/>
      <c r="N4676" s="49"/>
      <c r="O4676" s="51"/>
      <c r="P4676" s="8"/>
      <c r="Q4676" s="49"/>
      <c r="R4676" s="49"/>
      <c r="S4676" s="52"/>
      <c r="T4676" s="53"/>
      <c r="U4676" s="53"/>
      <c r="V4676" s="50"/>
      <c r="W4676" s="8"/>
      <c r="X4676" s="8"/>
      <c r="Y4676" s="8"/>
      <c r="Z4676" s="8"/>
      <c r="AA4676" s="8"/>
      <c r="AB4676" s="8"/>
      <c r="AC4676" s="8"/>
      <c r="AD4676" s="8"/>
      <c r="AE4676" s="8"/>
      <c r="AF4676" s="8"/>
      <c r="AG4676" s="8"/>
      <c r="AH4676" s="8"/>
      <c r="AI4676" s="8"/>
      <c r="AJ4676" s="8"/>
      <c r="AK4676" s="8"/>
    </row>
    <row r="4677" spans="1:37" ht="18">
      <c r="A4677" s="46"/>
      <c r="B4677" s="47"/>
      <c r="C4677" s="48"/>
      <c r="D4677" s="48"/>
      <c r="E4677" s="49"/>
      <c r="F4677" s="49"/>
      <c r="G4677" s="49"/>
      <c r="H4677" s="49"/>
      <c r="I4677" s="50"/>
      <c r="J4677" s="49"/>
      <c r="K4677" s="49"/>
      <c r="L4677" s="49"/>
      <c r="M4677" s="49"/>
      <c r="N4677" s="49"/>
      <c r="O4677" s="51"/>
      <c r="P4677" s="8"/>
      <c r="Q4677" s="49"/>
      <c r="R4677" s="49"/>
      <c r="S4677" s="52"/>
      <c r="T4677" s="53"/>
      <c r="U4677" s="53"/>
      <c r="V4677" s="50"/>
      <c r="W4677" s="8"/>
      <c r="X4677" s="8"/>
      <c r="Y4677" s="8"/>
      <c r="Z4677" s="8"/>
      <c r="AA4677" s="8"/>
      <c r="AB4677" s="8"/>
      <c r="AC4677" s="8"/>
      <c r="AD4677" s="8"/>
      <c r="AE4677" s="8"/>
      <c r="AF4677" s="8"/>
      <c r="AG4677" s="8"/>
      <c r="AH4677" s="8"/>
      <c r="AI4677" s="8"/>
      <c r="AJ4677" s="8"/>
      <c r="AK4677" s="8"/>
    </row>
    <row r="4678" spans="1:37" ht="18">
      <c r="A4678" s="46"/>
      <c r="B4678" s="47"/>
      <c r="C4678" s="48"/>
      <c r="D4678" s="48"/>
      <c r="E4678" s="49"/>
      <c r="F4678" s="49"/>
      <c r="G4678" s="49"/>
      <c r="H4678" s="49"/>
      <c r="I4678" s="50"/>
      <c r="J4678" s="49"/>
      <c r="K4678" s="49"/>
      <c r="L4678" s="49"/>
      <c r="M4678" s="49"/>
      <c r="N4678" s="49"/>
      <c r="O4678" s="51"/>
      <c r="P4678" s="8"/>
      <c r="Q4678" s="49"/>
      <c r="R4678" s="49"/>
      <c r="S4678" s="52"/>
      <c r="T4678" s="53"/>
      <c r="U4678" s="53"/>
      <c r="V4678" s="50"/>
      <c r="W4678" s="8"/>
      <c r="X4678" s="8"/>
      <c r="Y4678" s="8"/>
      <c r="Z4678" s="8"/>
      <c r="AA4678" s="8"/>
      <c r="AB4678" s="8"/>
      <c r="AC4678" s="8"/>
      <c r="AD4678" s="8"/>
      <c r="AE4678" s="8"/>
      <c r="AF4678" s="8"/>
      <c r="AG4678" s="8"/>
      <c r="AH4678" s="8"/>
      <c r="AI4678" s="8"/>
      <c r="AJ4678" s="8"/>
      <c r="AK4678" s="8"/>
    </row>
    <row r="4679" spans="1:37" ht="18">
      <c r="A4679" s="46"/>
      <c r="B4679" s="47"/>
      <c r="C4679" s="48"/>
      <c r="D4679" s="48"/>
      <c r="E4679" s="49"/>
      <c r="F4679" s="49"/>
      <c r="G4679" s="49"/>
      <c r="H4679" s="49"/>
      <c r="I4679" s="50"/>
      <c r="J4679" s="49"/>
      <c r="K4679" s="49"/>
      <c r="L4679" s="49"/>
      <c r="M4679" s="49"/>
      <c r="N4679" s="49"/>
      <c r="O4679" s="51"/>
      <c r="P4679" s="8"/>
      <c r="Q4679" s="49"/>
      <c r="R4679" s="49"/>
      <c r="S4679" s="52"/>
      <c r="T4679" s="53"/>
      <c r="U4679" s="53"/>
      <c r="V4679" s="50"/>
      <c r="W4679" s="8"/>
      <c r="X4679" s="8"/>
      <c r="Y4679" s="8"/>
      <c r="Z4679" s="8"/>
      <c r="AA4679" s="8"/>
      <c r="AB4679" s="8"/>
      <c r="AC4679" s="8"/>
      <c r="AD4679" s="8"/>
      <c r="AE4679" s="8"/>
      <c r="AF4679" s="8"/>
      <c r="AG4679" s="8"/>
      <c r="AH4679" s="8"/>
      <c r="AI4679" s="8"/>
      <c r="AJ4679" s="8"/>
      <c r="AK4679" s="8"/>
    </row>
    <row r="4680" spans="1:37" ht="18">
      <c r="A4680" s="46"/>
      <c r="B4680" s="47"/>
      <c r="C4680" s="48"/>
      <c r="D4680" s="48"/>
      <c r="E4680" s="49"/>
      <c r="F4680" s="49"/>
      <c r="G4680" s="49"/>
      <c r="H4680" s="49"/>
      <c r="I4680" s="50"/>
      <c r="J4680" s="49"/>
      <c r="K4680" s="49"/>
      <c r="L4680" s="49"/>
      <c r="M4680" s="49"/>
      <c r="N4680" s="49"/>
      <c r="O4680" s="51"/>
      <c r="P4680" s="8"/>
      <c r="Q4680" s="49"/>
      <c r="R4680" s="49"/>
      <c r="S4680" s="52"/>
      <c r="T4680" s="53"/>
      <c r="U4680" s="53"/>
      <c r="V4680" s="50"/>
      <c r="W4680" s="8"/>
      <c r="X4680" s="8"/>
      <c r="Y4680" s="8"/>
      <c r="Z4680" s="8"/>
      <c r="AA4680" s="8"/>
      <c r="AB4680" s="8"/>
      <c r="AC4680" s="8"/>
      <c r="AD4680" s="8"/>
      <c r="AE4680" s="8"/>
      <c r="AF4680" s="8"/>
      <c r="AG4680" s="8"/>
      <c r="AH4680" s="8"/>
      <c r="AI4680" s="8"/>
      <c r="AJ4680" s="8"/>
      <c r="AK4680" s="8"/>
    </row>
    <row r="4681" spans="1:37" ht="18">
      <c r="A4681" s="46"/>
      <c r="B4681" s="47"/>
      <c r="C4681" s="48"/>
      <c r="D4681" s="48"/>
      <c r="E4681" s="49"/>
      <c r="F4681" s="49"/>
      <c r="G4681" s="49"/>
      <c r="H4681" s="49"/>
      <c r="I4681" s="50"/>
      <c r="J4681" s="49"/>
      <c r="K4681" s="49"/>
      <c r="L4681" s="49"/>
      <c r="M4681" s="49"/>
      <c r="N4681" s="49"/>
      <c r="O4681" s="51"/>
      <c r="P4681" s="8"/>
      <c r="Q4681" s="49"/>
      <c r="R4681" s="49"/>
      <c r="S4681" s="52"/>
      <c r="T4681" s="53"/>
      <c r="U4681" s="53"/>
      <c r="V4681" s="50"/>
      <c r="W4681" s="8"/>
      <c r="X4681" s="8"/>
      <c r="Y4681" s="8"/>
      <c r="Z4681" s="8"/>
      <c r="AA4681" s="8"/>
      <c r="AB4681" s="8"/>
      <c r="AC4681" s="8"/>
      <c r="AD4681" s="8"/>
      <c r="AE4681" s="8"/>
      <c r="AF4681" s="8"/>
      <c r="AG4681" s="8"/>
      <c r="AH4681" s="8"/>
      <c r="AI4681" s="8"/>
      <c r="AJ4681" s="8"/>
      <c r="AK4681" s="8"/>
    </row>
    <row r="4682" spans="1:37" ht="18">
      <c r="A4682" s="46"/>
      <c r="B4682" s="47"/>
      <c r="C4682" s="48"/>
      <c r="D4682" s="48"/>
      <c r="E4682" s="49"/>
      <c r="F4682" s="49"/>
      <c r="G4682" s="49"/>
      <c r="H4682" s="49"/>
      <c r="I4682" s="50"/>
      <c r="J4682" s="49"/>
      <c r="K4682" s="49"/>
      <c r="L4682" s="49"/>
      <c r="M4682" s="49"/>
      <c r="N4682" s="49"/>
      <c r="O4682" s="51"/>
      <c r="P4682" s="8"/>
      <c r="Q4682" s="49"/>
      <c r="R4682" s="49"/>
      <c r="S4682" s="52"/>
      <c r="T4682" s="53"/>
      <c r="U4682" s="53"/>
      <c r="V4682" s="50"/>
      <c r="W4682" s="8"/>
      <c r="X4682" s="8"/>
      <c r="Y4682" s="8"/>
      <c r="Z4682" s="8"/>
      <c r="AA4682" s="8"/>
      <c r="AB4682" s="8"/>
      <c r="AC4682" s="8"/>
      <c r="AD4682" s="8"/>
      <c r="AE4682" s="8"/>
      <c r="AF4682" s="8"/>
      <c r="AG4682" s="8"/>
      <c r="AH4682" s="8"/>
      <c r="AI4682" s="8"/>
      <c r="AJ4682" s="8"/>
      <c r="AK4682" s="8"/>
    </row>
    <row r="4683" spans="1:37" ht="18">
      <c r="A4683" s="46"/>
      <c r="B4683" s="47"/>
      <c r="C4683" s="48"/>
      <c r="D4683" s="48"/>
      <c r="E4683" s="49"/>
      <c r="F4683" s="49"/>
      <c r="G4683" s="49"/>
      <c r="H4683" s="49"/>
      <c r="I4683" s="50"/>
      <c r="J4683" s="49"/>
      <c r="K4683" s="49"/>
      <c r="L4683" s="49"/>
      <c r="M4683" s="49"/>
      <c r="N4683" s="49"/>
      <c r="O4683" s="51"/>
      <c r="P4683" s="8"/>
      <c r="Q4683" s="49"/>
      <c r="R4683" s="49"/>
      <c r="S4683" s="52"/>
      <c r="T4683" s="53"/>
      <c r="U4683" s="53"/>
      <c r="V4683" s="50"/>
      <c r="W4683" s="8"/>
      <c r="X4683" s="8"/>
      <c r="Y4683" s="8"/>
      <c r="Z4683" s="8"/>
      <c r="AA4683" s="8"/>
      <c r="AB4683" s="8"/>
      <c r="AC4683" s="8"/>
      <c r="AD4683" s="8"/>
      <c r="AE4683" s="8"/>
      <c r="AF4683" s="8"/>
      <c r="AG4683" s="8"/>
      <c r="AH4683" s="8"/>
      <c r="AI4683" s="8"/>
      <c r="AJ4683" s="8"/>
      <c r="AK4683" s="8"/>
    </row>
    <row r="4684" spans="1:37" ht="18">
      <c r="A4684" s="46"/>
      <c r="B4684" s="47"/>
      <c r="C4684" s="48"/>
      <c r="D4684" s="48"/>
      <c r="E4684" s="49"/>
      <c r="F4684" s="49"/>
      <c r="G4684" s="49"/>
      <c r="H4684" s="49"/>
      <c r="I4684" s="50"/>
      <c r="J4684" s="49"/>
      <c r="K4684" s="49"/>
      <c r="L4684" s="49"/>
      <c r="M4684" s="49"/>
      <c r="N4684" s="49"/>
      <c r="O4684" s="51"/>
      <c r="P4684" s="8"/>
      <c r="Q4684" s="49"/>
      <c r="R4684" s="49"/>
      <c r="S4684" s="52"/>
      <c r="T4684" s="53"/>
      <c r="U4684" s="53"/>
      <c r="V4684" s="50"/>
      <c r="W4684" s="8"/>
      <c r="X4684" s="8"/>
      <c r="Y4684" s="8"/>
      <c r="Z4684" s="8"/>
      <c r="AA4684" s="8"/>
      <c r="AB4684" s="8"/>
      <c r="AC4684" s="8"/>
      <c r="AD4684" s="8"/>
      <c r="AE4684" s="8"/>
      <c r="AF4684" s="8"/>
      <c r="AG4684" s="8"/>
      <c r="AH4684" s="8"/>
      <c r="AI4684" s="8"/>
      <c r="AJ4684" s="8"/>
      <c r="AK4684" s="8"/>
    </row>
    <row r="4685" spans="1:37" ht="18">
      <c r="A4685" s="46"/>
      <c r="B4685" s="47"/>
      <c r="C4685" s="48"/>
      <c r="D4685" s="48"/>
      <c r="E4685" s="49"/>
      <c r="F4685" s="49"/>
      <c r="G4685" s="49"/>
      <c r="H4685" s="49"/>
      <c r="I4685" s="50"/>
      <c r="J4685" s="49"/>
      <c r="K4685" s="49"/>
      <c r="L4685" s="49"/>
      <c r="M4685" s="49"/>
      <c r="N4685" s="49"/>
      <c r="O4685" s="51"/>
      <c r="P4685" s="8"/>
      <c r="Q4685" s="49"/>
      <c r="R4685" s="49"/>
      <c r="S4685" s="52"/>
      <c r="T4685" s="53"/>
      <c r="U4685" s="53"/>
      <c r="V4685" s="50"/>
      <c r="W4685" s="8"/>
      <c r="X4685" s="8"/>
      <c r="Y4685" s="8"/>
      <c r="Z4685" s="8"/>
      <c r="AA4685" s="8"/>
      <c r="AB4685" s="8"/>
      <c r="AC4685" s="8"/>
      <c r="AD4685" s="8"/>
      <c r="AE4685" s="8"/>
      <c r="AF4685" s="8"/>
      <c r="AG4685" s="8"/>
      <c r="AH4685" s="8"/>
      <c r="AI4685" s="8"/>
      <c r="AJ4685" s="8"/>
      <c r="AK4685" s="8"/>
    </row>
    <row r="4686" spans="1:37" ht="18">
      <c r="A4686" s="46"/>
      <c r="B4686" s="47"/>
      <c r="C4686" s="48"/>
      <c r="D4686" s="48"/>
      <c r="E4686" s="49"/>
      <c r="F4686" s="49"/>
      <c r="G4686" s="49"/>
      <c r="H4686" s="49"/>
      <c r="I4686" s="50"/>
      <c r="J4686" s="49"/>
      <c r="K4686" s="49"/>
      <c r="L4686" s="49"/>
      <c r="M4686" s="49"/>
      <c r="N4686" s="49"/>
      <c r="O4686" s="51"/>
      <c r="P4686" s="8"/>
      <c r="Q4686" s="49"/>
      <c r="R4686" s="49"/>
      <c r="S4686" s="52"/>
      <c r="T4686" s="53"/>
      <c r="U4686" s="53"/>
      <c r="V4686" s="50"/>
      <c r="W4686" s="8"/>
      <c r="X4686" s="8"/>
      <c r="Y4686" s="8"/>
      <c r="Z4686" s="8"/>
      <c r="AA4686" s="8"/>
      <c r="AB4686" s="8"/>
      <c r="AC4686" s="8"/>
      <c r="AD4686" s="8"/>
      <c r="AE4686" s="8"/>
      <c r="AF4686" s="8"/>
      <c r="AG4686" s="8"/>
      <c r="AH4686" s="8"/>
      <c r="AI4686" s="8"/>
      <c r="AJ4686" s="8"/>
      <c r="AK4686" s="8"/>
    </row>
    <row r="4687" spans="1:37" ht="18">
      <c r="A4687" s="46"/>
      <c r="B4687" s="47"/>
      <c r="C4687" s="48"/>
      <c r="D4687" s="48"/>
      <c r="E4687" s="49"/>
      <c r="F4687" s="49"/>
      <c r="G4687" s="49"/>
      <c r="H4687" s="49"/>
      <c r="I4687" s="50"/>
      <c r="J4687" s="49"/>
      <c r="K4687" s="49"/>
      <c r="L4687" s="49"/>
      <c r="M4687" s="49"/>
      <c r="N4687" s="49"/>
      <c r="O4687" s="51"/>
      <c r="P4687" s="8"/>
      <c r="Q4687" s="49"/>
      <c r="R4687" s="49"/>
      <c r="S4687" s="52"/>
      <c r="T4687" s="53"/>
      <c r="U4687" s="53"/>
      <c r="V4687" s="50"/>
      <c r="W4687" s="8"/>
      <c r="X4687" s="8"/>
      <c r="Y4687" s="8"/>
      <c r="Z4687" s="8"/>
      <c r="AA4687" s="8"/>
      <c r="AB4687" s="8"/>
      <c r="AC4687" s="8"/>
      <c r="AD4687" s="8"/>
      <c r="AE4687" s="8"/>
      <c r="AF4687" s="8"/>
      <c r="AG4687" s="8"/>
      <c r="AH4687" s="8"/>
      <c r="AI4687" s="8"/>
      <c r="AJ4687" s="8"/>
      <c r="AK4687" s="8"/>
    </row>
    <row r="4688" spans="1:37" ht="18">
      <c r="A4688" s="46"/>
      <c r="B4688" s="47"/>
      <c r="C4688" s="48"/>
      <c r="D4688" s="48"/>
      <c r="E4688" s="49"/>
      <c r="F4688" s="49"/>
      <c r="G4688" s="49"/>
      <c r="H4688" s="49"/>
      <c r="I4688" s="50"/>
      <c r="J4688" s="49"/>
      <c r="K4688" s="49"/>
      <c r="L4688" s="49"/>
      <c r="M4688" s="49"/>
      <c r="N4688" s="49"/>
      <c r="O4688" s="51"/>
      <c r="P4688" s="8"/>
      <c r="Q4688" s="49"/>
      <c r="R4688" s="49"/>
      <c r="S4688" s="52"/>
      <c r="T4688" s="53"/>
      <c r="U4688" s="53"/>
      <c r="V4688" s="50"/>
      <c r="W4688" s="8"/>
      <c r="X4688" s="8"/>
      <c r="Y4688" s="8"/>
      <c r="Z4688" s="8"/>
      <c r="AA4688" s="8"/>
      <c r="AB4688" s="8"/>
      <c r="AC4688" s="8"/>
      <c r="AD4688" s="8"/>
      <c r="AE4688" s="8"/>
      <c r="AF4688" s="8"/>
      <c r="AG4688" s="8"/>
      <c r="AH4688" s="8"/>
      <c r="AI4688" s="8"/>
      <c r="AJ4688" s="8"/>
      <c r="AK4688" s="8"/>
    </row>
    <row r="4689" spans="1:37" ht="18">
      <c r="A4689" s="46"/>
      <c r="B4689" s="47"/>
      <c r="C4689" s="48"/>
      <c r="D4689" s="48"/>
      <c r="E4689" s="49"/>
      <c r="F4689" s="49"/>
      <c r="G4689" s="49"/>
      <c r="H4689" s="49"/>
      <c r="I4689" s="50"/>
      <c r="J4689" s="49"/>
      <c r="K4689" s="49"/>
      <c r="L4689" s="49"/>
      <c r="M4689" s="49"/>
      <c r="N4689" s="49"/>
      <c r="O4689" s="51"/>
      <c r="P4689" s="8"/>
      <c r="Q4689" s="49"/>
      <c r="R4689" s="49"/>
      <c r="S4689" s="52"/>
      <c r="T4689" s="53"/>
      <c r="U4689" s="53"/>
      <c r="V4689" s="50"/>
      <c r="W4689" s="8"/>
      <c r="X4689" s="8"/>
      <c r="Y4689" s="8"/>
      <c r="Z4689" s="8"/>
      <c r="AA4689" s="8"/>
      <c r="AB4689" s="8"/>
      <c r="AC4689" s="8"/>
      <c r="AD4689" s="8"/>
      <c r="AE4689" s="8"/>
      <c r="AF4689" s="8"/>
      <c r="AG4689" s="8"/>
      <c r="AH4689" s="8"/>
      <c r="AI4689" s="8"/>
      <c r="AJ4689" s="8"/>
      <c r="AK4689" s="8"/>
    </row>
    <row r="4690" spans="1:37" ht="18">
      <c r="A4690" s="46"/>
      <c r="B4690" s="47"/>
      <c r="C4690" s="48"/>
      <c r="D4690" s="48"/>
      <c r="E4690" s="49"/>
      <c r="F4690" s="49"/>
      <c r="G4690" s="49"/>
      <c r="H4690" s="49"/>
      <c r="I4690" s="50"/>
      <c r="J4690" s="49"/>
      <c r="K4690" s="49"/>
      <c r="L4690" s="49"/>
      <c r="M4690" s="49"/>
      <c r="N4690" s="49"/>
      <c r="O4690" s="51"/>
      <c r="P4690" s="8"/>
      <c r="Q4690" s="49"/>
      <c r="R4690" s="49"/>
      <c r="S4690" s="52"/>
      <c r="T4690" s="53"/>
      <c r="U4690" s="53"/>
      <c r="V4690" s="50"/>
      <c r="W4690" s="8"/>
      <c r="X4690" s="8"/>
      <c r="Y4690" s="8"/>
      <c r="Z4690" s="8"/>
      <c r="AA4690" s="8"/>
      <c r="AB4690" s="8"/>
      <c r="AC4690" s="8"/>
      <c r="AD4690" s="8"/>
      <c r="AE4690" s="8"/>
      <c r="AF4690" s="8"/>
      <c r="AG4690" s="8"/>
      <c r="AH4690" s="8"/>
      <c r="AI4690" s="8"/>
      <c r="AJ4690" s="8"/>
      <c r="AK4690" s="8"/>
    </row>
    <row r="4691" spans="1:37" ht="18">
      <c r="A4691" s="46"/>
      <c r="B4691" s="47"/>
      <c r="C4691" s="48"/>
      <c r="D4691" s="48"/>
      <c r="E4691" s="49"/>
      <c r="F4691" s="49"/>
      <c r="G4691" s="49"/>
      <c r="H4691" s="49"/>
      <c r="I4691" s="50"/>
      <c r="J4691" s="49"/>
      <c r="K4691" s="49"/>
      <c r="L4691" s="49"/>
      <c r="M4691" s="49"/>
      <c r="N4691" s="49"/>
      <c r="O4691" s="51"/>
      <c r="P4691" s="8"/>
      <c r="Q4691" s="49"/>
      <c r="R4691" s="49"/>
      <c r="S4691" s="52"/>
      <c r="T4691" s="53"/>
      <c r="U4691" s="53"/>
      <c r="V4691" s="50"/>
      <c r="W4691" s="8"/>
      <c r="X4691" s="8"/>
      <c r="Y4691" s="8"/>
      <c r="Z4691" s="8"/>
      <c r="AA4691" s="8"/>
      <c r="AB4691" s="8"/>
      <c r="AC4691" s="8"/>
      <c r="AD4691" s="8"/>
      <c r="AE4691" s="8"/>
      <c r="AF4691" s="8"/>
      <c r="AG4691" s="8"/>
      <c r="AH4691" s="8"/>
      <c r="AI4691" s="8"/>
      <c r="AJ4691" s="8"/>
      <c r="AK4691" s="8"/>
    </row>
    <row r="4692" spans="1:37" ht="18">
      <c r="A4692" s="46"/>
      <c r="B4692" s="47"/>
      <c r="C4692" s="48"/>
      <c r="D4692" s="48"/>
      <c r="E4692" s="49"/>
      <c r="F4692" s="49"/>
      <c r="G4692" s="49"/>
      <c r="H4692" s="49"/>
      <c r="I4692" s="50"/>
      <c r="J4692" s="49"/>
      <c r="K4692" s="49"/>
      <c r="L4692" s="49"/>
      <c r="M4692" s="49"/>
      <c r="N4692" s="49"/>
      <c r="O4692" s="51"/>
      <c r="P4692" s="8"/>
      <c r="Q4692" s="49"/>
      <c r="R4692" s="49"/>
      <c r="S4692" s="52"/>
      <c r="T4692" s="53"/>
      <c r="U4692" s="53"/>
      <c r="V4692" s="50"/>
      <c r="W4692" s="8"/>
      <c r="X4692" s="8"/>
      <c r="Y4692" s="8"/>
      <c r="Z4692" s="8"/>
      <c r="AA4692" s="8"/>
      <c r="AB4692" s="8"/>
      <c r="AC4692" s="8"/>
      <c r="AD4692" s="8"/>
      <c r="AE4692" s="8"/>
      <c r="AF4692" s="8"/>
      <c r="AG4692" s="8"/>
      <c r="AH4692" s="8"/>
      <c r="AI4692" s="8"/>
      <c r="AJ4692" s="8"/>
      <c r="AK4692" s="8"/>
    </row>
    <row r="4693" spans="1:37" ht="18">
      <c r="A4693" s="46"/>
      <c r="B4693" s="47"/>
      <c r="C4693" s="48"/>
      <c r="D4693" s="48"/>
      <c r="E4693" s="49"/>
      <c r="F4693" s="49"/>
      <c r="G4693" s="49"/>
      <c r="H4693" s="49"/>
      <c r="I4693" s="50"/>
      <c r="J4693" s="49"/>
      <c r="K4693" s="49"/>
      <c r="L4693" s="49"/>
      <c r="M4693" s="49"/>
      <c r="N4693" s="49"/>
      <c r="O4693" s="51"/>
      <c r="P4693" s="8"/>
      <c r="Q4693" s="49"/>
      <c r="R4693" s="49"/>
      <c r="S4693" s="52"/>
      <c r="T4693" s="53"/>
      <c r="U4693" s="53"/>
      <c r="V4693" s="50"/>
      <c r="W4693" s="8"/>
      <c r="X4693" s="8"/>
      <c r="Y4693" s="8"/>
      <c r="Z4693" s="8"/>
      <c r="AA4693" s="8"/>
      <c r="AB4693" s="8"/>
      <c r="AC4693" s="8"/>
      <c r="AD4693" s="8"/>
      <c r="AE4693" s="8"/>
      <c r="AF4693" s="8"/>
      <c r="AG4693" s="8"/>
      <c r="AH4693" s="8"/>
      <c r="AI4693" s="8"/>
      <c r="AJ4693" s="8"/>
      <c r="AK4693" s="8"/>
    </row>
    <row r="4694" spans="1:37" ht="18">
      <c r="A4694" s="46"/>
      <c r="B4694" s="47"/>
      <c r="C4694" s="48"/>
      <c r="D4694" s="48"/>
      <c r="E4694" s="49"/>
      <c r="F4694" s="49"/>
      <c r="G4694" s="49"/>
      <c r="H4694" s="49"/>
      <c r="I4694" s="50"/>
      <c r="J4694" s="49"/>
      <c r="K4694" s="49"/>
      <c r="L4694" s="49"/>
      <c r="M4694" s="49"/>
      <c r="N4694" s="49"/>
      <c r="O4694" s="51"/>
      <c r="P4694" s="8"/>
      <c r="Q4694" s="49"/>
      <c r="R4694" s="49"/>
      <c r="S4694" s="52"/>
      <c r="T4694" s="53"/>
      <c r="U4694" s="53"/>
      <c r="V4694" s="50"/>
      <c r="W4694" s="8"/>
      <c r="X4694" s="8"/>
      <c r="Y4694" s="8"/>
      <c r="Z4694" s="8"/>
      <c r="AA4694" s="8"/>
      <c r="AB4694" s="8"/>
      <c r="AC4694" s="8"/>
      <c r="AD4694" s="8"/>
      <c r="AE4694" s="8"/>
      <c r="AF4694" s="8"/>
      <c r="AG4694" s="8"/>
      <c r="AH4694" s="8"/>
      <c r="AI4694" s="8"/>
      <c r="AJ4694" s="8"/>
      <c r="AK4694" s="8"/>
    </row>
    <row r="4695" spans="1:37" ht="18">
      <c r="A4695" s="46"/>
      <c r="B4695" s="47"/>
      <c r="C4695" s="48"/>
      <c r="D4695" s="48"/>
      <c r="E4695" s="49"/>
      <c r="F4695" s="49"/>
      <c r="G4695" s="49"/>
      <c r="H4695" s="49"/>
      <c r="I4695" s="50"/>
      <c r="J4695" s="49"/>
      <c r="K4695" s="49"/>
      <c r="L4695" s="49"/>
      <c r="M4695" s="49"/>
      <c r="N4695" s="49"/>
      <c r="O4695" s="51"/>
      <c r="P4695" s="8"/>
      <c r="Q4695" s="49"/>
      <c r="R4695" s="49"/>
      <c r="S4695" s="52"/>
      <c r="T4695" s="53"/>
      <c r="U4695" s="53"/>
      <c r="V4695" s="50"/>
      <c r="W4695" s="8"/>
      <c r="X4695" s="8"/>
      <c r="Y4695" s="8"/>
      <c r="Z4695" s="8"/>
      <c r="AA4695" s="8"/>
      <c r="AB4695" s="8"/>
      <c r="AC4695" s="8"/>
      <c r="AD4695" s="8"/>
      <c r="AE4695" s="8"/>
      <c r="AF4695" s="8"/>
      <c r="AG4695" s="8"/>
      <c r="AH4695" s="8"/>
      <c r="AI4695" s="8"/>
      <c r="AJ4695" s="8"/>
      <c r="AK4695" s="8"/>
    </row>
    <row r="4696" spans="1:37" ht="18">
      <c r="A4696" s="46"/>
      <c r="B4696" s="47"/>
      <c r="C4696" s="48"/>
      <c r="D4696" s="48"/>
      <c r="E4696" s="49"/>
      <c r="F4696" s="49"/>
      <c r="G4696" s="49"/>
      <c r="H4696" s="49"/>
      <c r="I4696" s="50"/>
      <c r="J4696" s="49"/>
      <c r="K4696" s="49"/>
      <c r="L4696" s="49"/>
      <c r="M4696" s="49"/>
      <c r="N4696" s="49"/>
      <c r="O4696" s="51"/>
      <c r="P4696" s="8"/>
      <c r="Q4696" s="49"/>
      <c r="R4696" s="49"/>
      <c r="S4696" s="52"/>
      <c r="T4696" s="53"/>
      <c r="U4696" s="53"/>
      <c r="V4696" s="50"/>
      <c r="W4696" s="8"/>
      <c r="X4696" s="8"/>
      <c r="Y4696" s="8"/>
      <c r="Z4696" s="8"/>
      <c r="AA4696" s="8"/>
      <c r="AB4696" s="8"/>
      <c r="AC4696" s="8"/>
      <c r="AD4696" s="8"/>
      <c r="AE4696" s="8"/>
      <c r="AF4696" s="8"/>
      <c r="AG4696" s="8"/>
      <c r="AH4696" s="8"/>
      <c r="AI4696" s="8"/>
      <c r="AJ4696" s="8"/>
      <c r="AK4696" s="8"/>
    </row>
    <row r="4697" spans="1:37" ht="18">
      <c r="A4697" s="46"/>
      <c r="B4697" s="47"/>
      <c r="C4697" s="48"/>
      <c r="D4697" s="48"/>
      <c r="E4697" s="49"/>
      <c r="F4697" s="49"/>
      <c r="G4697" s="49"/>
      <c r="H4697" s="49"/>
      <c r="I4697" s="50"/>
      <c r="J4697" s="49"/>
      <c r="K4697" s="49"/>
      <c r="L4697" s="49"/>
      <c r="M4697" s="49"/>
      <c r="N4697" s="49"/>
      <c r="O4697" s="51"/>
      <c r="P4697" s="8"/>
      <c r="Q4697" s="49"/>
      <c r="R4697" s="49"/>
      <c r="S4697" s="52"/>
      <c r="T4697" s="53"/>
      <c r="U4697" s="53"/>
      <c r="V4697" s="50"/>
      <c r="W4697" s="8"/>
      <c r="X4697" s="8"/>
      <c r="Y4697" s="8"/>
      <c r="Z4697" s="8"/>
      <c r="AA4697" s="8"/>
      <c r="AB4697" s="8"/>
      <c r="AC4697" s="8"/>
      <c r="AD4697" s="8"/>
      <c r="AE4697" s="8"/>
      <c r="AF4697" s="8"/>
      <c r="AG4697" s="8"/>
      <c r="AH4697" s="8"/>
      <c r="AI4697" s="8"/>
      <c r="AJ4697" s="8"/>
      <c r="AK4697" s="8"/>
    </row>
    <row r="4698" spans="1:37" ht="18">
      <c r="A4698" s="46"/>
      <c r="B4698" s="47"/>
      <c r="C4698" s="48"/>
      <c r="D4698" s="48"/>
      <c r="E4698" s="49"/>
      <c r="F4698" s="49"/>
      <c r="G4698" s="49"/>
      <c r="H4698" s="49"/>
      <c r="I4698" s="50"/>
      <c r="J4698" s="49"/>
      <c r="K4698" s="49"/>
      <c r="L4698" s="49"/>
      <c r="M4698" s="49"/>
      <c r="N4698" s="49"/>
      <c r="O4698" s="51"/>
      <c r="P4698" s="8"/>
      <c r="Q4698" s="49"/>
      <c r="R4698" s="49"/>
      <c r="S4698" s="52"/>
      <c r="T4698" s="53"/>
      <c r="U4698" s="53"/>
      <c r="V4698" s="50"/>
      <c r="W4698" s="8"/>
      <c r="X4698" s="8"/>
      <c r="Y4698" s="8"/>
      <c r="Z4698" s="8"/>
      <c r="AA4698" s="8"/>
      <c r="AB4698" s="8"/>
      <c r="AC4698" s="8"/>
      <c r="AD4698" s="8"/>
      <c r="AE4698" s="8"/>
      <c r="AF4698" s="8"/>
      <c r="AG4698" s="8"/>
      <c r="AH4698" s="8"/>
      <c r="AI4698" s="8"/>
      <c r="AJ4698" s="8"/>
      <c r="AK4698" s="8"/>
    </row>
    <row r="4699" spans="1:37" ht="18">
      <c r="A4699" s="46"/>
      <c r="B4699" s="47"/>
      <c r="C4699" s="48"/>
      <c r="D4699" s="48"/>
      <c r="E4699" s="49"/>
      <c r="F4699" s="49"/>
      <c r="G4699" s="49"/>
      <c r="H4699" s="49"/>
      <c r="I4699" s="50"/>
      <c r="J4699" s="49"/>
      <c r="K4699" s="49"/>
      <c r="L4699" s="49"/>
      <c r="M4699" s="49"/>
      <c r="N4699" s="49"/>
      <c r="O4699" s="51"/>
      <c r="P4699" s="8"/>
      <c r="Q4699" s="49"/>
      <c r="R4699" s="49"/>
      <c r="S4699" s="52"/>
      <c r="T4699" s="53"/>
      <c r="U4699" s="53"/>
      <c r="V4699" s="50"/>
      <c r="W4699" s="8"/>
      <c r="X4699" s="8"/>
      <c r="Y4699" s="8"/>
      <c r="Z4699" s="8"/>
      <c r="AA4699" s="8"/>
      <c r="AB4699" s="8"/>
      <c r="AC4699" s="8"/>
      <c r="AD4699" s="8"/>
      <c r="AE4699" s="8"/>
      <c r="AF4699" s="8"/>
      <c r="AG4699" s="8"/>
      <c r="AH4699" s="8"/>
      <c r="AI4699" s="8"/>
      <c r="AJ4699" s="8"/>
      <c r="AK4699" s="8"/>
    </row>
    <row r="4700" spans="1:37" ht="18">
      <c r="A4700" s="46"/>
      <c r="B4700" s="47"/>
      <c r="C4700" s="48"/>
      <c r="D4700" s="48"/>
      <c r="E4700" s="49"/>
      <c r="F4700" s="49"/>
      <c r="G4700" s="49"/>
      <c r="H4700" s="49"/>
      <c r="I4700" s="50"/>
      <c r="J4700" s="49"/>
      <c r="K4700" s="49"/>
      <c r="L4700" s="49"/>
      <c r="M4700" s="49"/>
      <c r="N4700" s="49"/>
      <c r="O4700" s="51"/>
      <c r="P4700" s="8"/>
      <c r="Q4700" s="49"/>
      <c r="R4700" s="49"/>
      <c r="S4700" s="52"/>
      <c r="T4700" s="53"/>
      <c r="U4700" s="53"/>
      <c r="V4700" s="50"/>
      <c r="W4700" s="8"/>
      <c r="X4700" s="8"/>
      <c r="Y4700" s="8"/>
      <c r="Z4700" s="8"/>
      <c r="AA4700" s="8"/>
      <c r="AB4700" s="8"/>
      <c r="AC4700" s="8"/>
      <c r="AD4700" s="8"/>
      <c r="AE4700" s="8"/>
      <c r="AF4700" s="8"/>
      <c r="AG4700" s="8"/>
      <c r="AH4700" s="8"/>
      <c r="AI4700" s="8"/>
      <c r="AJ4700" s="8"/>
      <c r="AK4700" s="8"/>
    </row>
    <row r="4701" spans="1:37" ht="18">
      <c r="A4701" s="46"/>
      <c r="B4701" s="47"/>
      <c r="C4701" s="48"/>
      <c r="D4701" s="48"/>
      <c r="E4701" s="49"/>
      <c r="F4701" s="49"/>
      <c r="G4701" s="49"/>
      <c r="H4701" s="49"/>
      <c r="I4701" s="50"/>
      <c r="J4701" s="49"/>
      <c r="K4701" s="49"/>
      <c r="L4701" s="49"/>
      <c r="M4701" s="49"/>
      <c r="N4701" s="49"/>
      <c r="O4701" s="51"/>
      <c r="P4701" s="8"/>
      <c r="Q4701" s="49"/>
      <c r="R4701" s="49"/>
      <c r="S4701" s="52"/>
      <c r="T4701" s="53"/>
      <c r="U4701" s="53"/>
      <c r="V4701" s="50"/>
      <c r="W4701" s="8"/>
      <c r="X4701" s="8"/>
      <c r="Y4701" s="8"/>
      <c r="Z4701" s="8"/>
      <c r="AA4701" s="8"/>
      <c r="AB4701" s="8"/>
      <c r="AC4701" s="8"/>
      <c r="AD4701" s="8"/>
      <c r="AE4701" s="8"/>
      <c r="AF4701" s="8"/>
      <c r="AG4701" s="8"/>
      <c r="AH4701" s="8"/>
      <c r="AI4701" s="8"/>
      <c r="AJ4701" s="8"/>
      <c r="AK4701" s="8"/>
    </row>
    <row r="4702" spans="1:37" ht="18">
      <c r="A4702" s="46"/>
      <c r="B4702" s="47"/>
      <c r="C4702" s="48"/>
      <c r="D4702" s="48"/>
      <c r="E4702" s="49"/>
      <c r="F4702" s="49"/>
      <c r="G4702" s="49"/>
      <c r="H4702" s="49"/>
      <c r="I4702" s="50"/>
      <c r="J4702" s="49"/>
      <c r="K4702" s="49"/>
      <c r="L4702" s="49"/>
      <c r="M4702" s="49"/>
      <c r="N4702" s="49"/>
      <c r="O4702" s="51"/>
      <c r="P4702" s="8"/>
      <c r="Q4702" s="49"/>
      <c r="R4702" s="49"/>
      <c r="S4702" s="52"/>
      <c r="T4702" s="53"/>
      <c r="U4702" s="53"/>
      <c r="V4702" s="50"/>
      <c r="W4702" s="8"/>
      <c r="X4702" s="8"/>
      <c r="Y4702" s="8"/>
      <c r="Z4702" s="8"/>
      <c r="AA4702" s="8"/>
      <c r="AB4702" s="8"/>
      <c r="AC4702" s="8"/>
      <c r="AD4702" s="8"/>
      <c r="AE4702" s="8"/>
      <c r="AF4702" s="8"/>
      <c r="AG4702" s="8"/>
      <c r="AH4702" s="8"/>
      <c r="AI4702" s="8"/>
      <c r="AJ4702" s="8"/>
      <c r="AK4702" s="8"/>
    </row>
    <row r="4703" spans="1:37" ht="18">
      <c r="A4703" s="46"/>
      <c r="B4703" s="47"/>
      <c r="C4703" s="48"/>
      <c r="D4703" s="48"/>
      <c r="E4703" s="49"/>
      <c r="F4703" s="49"/>
      <c r="G4703" s="49"/>
      <c r="H4703" s="49"/>
      <c r="I4703" s="50"/>
      <c r="J4703" s="49"/>
      <c r="K4703" s="49"/>
      <c r="L4703" s="49"/>
      <c r="M4703" s="49"/>
      <c r="N4703" s="49"/>
      <c r="O4703" s="51"/>
      <c r="P4703" s="8"/>
      <c r="Q4703" s="49"/>
      <c r="R4703" s="49"/>
      <c r="S4703" s="52"/>
      <c r="T4703" s="53"/>
      <c r="U4703" s="53"/>
      <c r="V4703" s="50"/>
      <c r="W4703" s="8"/>
      <c r="X4703" s="8"/>
      <c r="Y4703" s="8"/>
      <c r="Z4703" s="8"/>
      <c r="AA4703" s="8"/>
      <c r="AB4703" s="8"/>
      <c r="AC4703" s="8"/>
      <c r="AD4703" s="8"/>
      <c r="AE4703" s="8"/>
      <c r="AF4703" s="8"/>
      <c r="AG4703" s="8"/>
      <c r="AH4703" s="8"/>
      <c r="AI4703" s="8"/>
      <c r="AJ4703" s="8"/>
      <c r="AK4703" s="8"/>
    </row>
    <row r="4704" spans="1:37" ht="18">
      <c r="A4704" s="46"/>
      <c r="B4704" s="47"/>
      <c r="C4704" s="48"/>
      <c r="D4704" s="48"/>
      <c r="E4704" s="49"/>
      <c r="F4704" s="49"/>
      <c r="G4704" s="49"/>
      <c r="H4704" s="49"/>
      <c r="I4704" s="50"/>
      <c r="J4704" s="49"/>
      <c r="K4704" s="49"/>
      <c r="L4704" s="49"/>
      <c r="M4704" s="49"/>
      <c r="N4704" s="49"/>
      <c r="O4704" s="51"/>
      <c r="P4704" s="8"/>
      <c r="Q4704" s="49"/>
      <c r="R4704" s="49"/>
      <c r="S4704" s="52"/>
      <c r="T4704" s="53"/>
      <c r="U4704" s="53"/>
      <c r="V4704" s="50"/>
      <c r="W4704" s="8"/>
      <c r="X4704" s="8"/>
      <c r="Y4704" s="8"/>
      <c r="Z4704" s="8"/>
      <c r="AA4704" s="8"/>
      <c r="AB4704" s="8"/>
      <c r="AC4704" s="8"/>
      <c r="AD4704" s="8"/>
      <c r="AE4704" s="8"/>
      <c r="AF4704" s="8"/>
      <c r="AG4704" s="8"/>
      <c r="AH4704" s="8"/>
      <c r="AI4704" s="8"/>
      <c r="AJ4704" s="8"/>
      <c r="AK4704" s="8"/>
    </row>
    <row r="4705" spans="1:37" ht="18">
      <c r="A4705" s="46"/>
      <c r="B4705" s="47"/>
      <c r="C4705" s="48"/>
      <c r="D4705" s="48"/>
      <c r="E4705" s="49"/>
      <c r="F4705" s="49"/>
      <c r="G4705" s="49"/>
      <c r="H4705" s="49"/>
      <c r="I4705" s="50"/>
      <c r="J4705" s="49"/>
      <c r="K4705" s="49"/>
      <c r="L4705" s="49"/>
      <c r="M4705" s="49"/>
      <c r="N4705" s="49"/>
      <c r="O4705" s="51"/>
      <c r="P4705" s="8"/>
      <c r="Q4705" s="49"/>
      <c r="R4705" s="49"/>
      <c r="S4705" s="52"/>
      <c r="T4705" s="53"/>
      <c r="U4705" s="53"/>
      <c r="V4705" s="50"/>
      <c r="W4705" s="8"/>
      <c r="X4705" s="8"/>
      <c r="Y4705" s="8"/>
      <c r="Z4705" s="8"/>
      <c r="AA4705" s="8"/>
      <c r="AB4705" s="8"/>
      <c r="AC4705" s="8"/>
      <c r="AD4705" s="8"/>
      <c r="AE4705" s="8"/>
      <c r="AF4705" s="8"/>
      <c r="AG4705" s="8"/>
      <c r="AH4705" s="8"/>
      <c r="AI4705" s="8"/>
      <c r="AJ4705" s="8"/>
      <c r="AK4705" s="8"/>
    </row>
    <row r="4706" spans="1:37" ht="18">
      <c r="A4706" s="46"/>
      <c r="B4706" s="47"/>
      <c r="C4706" s="48"/>
      <c r="D4706" s="48"/>
      <c r="E4706" s="49"/>
      <c r="F4706" s="49"/>
      <c r="G4706" s="49"/>
      <c r="H4706" s="49"/>
      <c r="I4706" s="50"/>
      <c r="J4706" s="49"/>
      <c r="K4706" s="49"/>
      <c r="L4706" s="49"/>
      <c r="M4706" s="49"/>
      <c r="N4706" s="49"/>
      <c r="O4706" s="51"/>
      <c r="P4706" s="8"/>
      <c r="Q4706" s="49"/>
      <c r="R4706" s="49"/>
      <c r="S4706" s="52"/>
      <c r="T4706" s="53"/>
      <c r="U4706" s="53"/>
      <c r="V4706" s="50"/>
      <c r="W4706" s="8"/>
      <c r="X4706" s="8"/>
      <c r="Y4706" s="8"/>
      <c r="Z4706" s="8"/>
      <c r="AA4706" s="8"/>
      <c r="AB4706" s="8"/>
      <c r="AC4706" s="8"/>
      <c r="AD4706" s="8"/>
      <c r="AE4706" s="8"/>
      <c r="AF4706" s="8"/>
      <c r="AG4706" s="8"/>
      <c r="AH4706" s="8"/>
      <c r="AI4706" s="8"/>
      <c r="AJ4706" s="8"/>
      <c r="AK4706" s="8"/>
    </row>
    <row r="4707" spans="1:37" ht="18">
      <c r="A4707" s="46"/>
      <c r="B4707" s="47"/>
      <c r="C4707" s="48"/>
      <c r="D4707" s="48"/>
      <c r="E4707" s="49"/>
      <c r="F4707" s="49"/>
      <c r="G4707" s="49"/>
      <c r="H4707" s="49"/>
      <c r="I4707" s="50"/>
      <c r="J4707" s="49"/>
      <c r="K4707" s="49"/>
      <c r="L4707" s="49"/>
      <c r="M4707" s="49"/>
      <c r="N4707" s="49"/>
      <c r="O4707" s="51"/>
      <c r="P4707" s="8"/>
      <c r="Q4707" s="49"/>
      <c r="R4707" s="49"/>
      <c r="S4707" s="52"/>
      <c r="T4707" s="53"/>
      <c r="U4707" s="53"/>
      <c r="V4707" s="50"/>
      <c r="W4707" s="8"/>
      <c r="X4707" s="8"/>
      <c r="Y4707" s="8"/>
      <c r="Z4707" s="8"/>
      <c r="AA4707" s="8"/>
      <c r="AB4707" s="8"/>
      <c r="AC4707" s="8"/>
      <c r="AD4707" s="8"/>
      <c r="AE4707" s="8"/>
      <c r="AF4707" s="8"/>
      <c r="AG4707" s="8"/>
      <c r="AH4707" s="8"/>
      <c r="AI4707" s="8"/>
      <c r="AJ4707" s="8"/>
      <c r="AK4707" s="8"/>
    </row>
    <row r="4708" spans="1:37" ht="18">
      <c r="A4708" s="46"/>
      <c r="B4708" s="47"/>
      <c r="C4708" s="48"/>
      <c r="D4708" s="48"/>
      <c r="E4708" s="49"/>
      <c r="F4708" s="49"/>
      <c r="G4708" s="49"/>
      <c r="H4708" s="49"/>
      <c r="I4708" s="50"/>
      <c r="J4708" s="49"/>
      <c r="K4708" s="49"/>
      <c r="L4708" s="49"/>
      <c r="M4708" s="49"/>
      <c r="N4708" s="49"/>
      <c r="O4708" s="51"/>
      <c r="P4708" s="8"/>
      <c r="Q4708" s="49"/>
      <c r="R4708" s="49"/>
      <c r="S4708" s="52"/>
      <c r="T4708" s="53"/>
      <c r="U4708" s="53"/>
      <c r="V4708" s="50"/>
      <c r="W4708" s="8"/>
      <c r="X4708" s="8"/>
      <c r="Y4708" s="8"/>
      <c r="Z4708" s="8"/>
      <c r="AA4708" s="8"/>
      <c r="AB4708" s="8"/>
      <c r="AC4708" s="8"/>
      <c r="AD4708" s="8"/>
      <c r="AE4708" s="8"/>
      <c r="AF4708" s="8"/>
      <c r="AG4708" s="8"/>
      <c r="AH4708" s="8"/>
      <c r="AI4708" s="8"/>
      <c r="AJ4708" s="8"/>
      <c r="AK4708" s="8"/>
    </row>
    <row r="4709" spans="1:37" ht="18">
      <c r="A4709" s="46"/>
      <c r="B4709" s="47"/>
      <c r="C4709" s="48"/>
      <c r="D4709" s="48"/>
      <c r="E4709" s="49"/>
      <c r="F4709" s="49"/>
      <c r="G4709" s="49"/>
      <c r="H4709" s="49"/>
      <c r="I4709" s="50"/>
      <c r="J4709" s="49"/>
      <c r="K4709" s="49"/>
      <c r="L4709" s="49"/>
      <c r="M4709" s="49"/>
      <c r="N4709" s="49"/>
      <c r="O4709" s="51"/>
      <c r="P4709" s="8"/>
      <c r="Q4709" s="49"/>
      <c r="R4709" s="49"/>
      <c r="S4709" s="52"/>
      <c r="T4709" s="53"/>
      <c r="U4709" s="53"/>
      <c r="V4709" s="50"/>
      <c r="W4709" s="8"/>
      <c r="X4709" s="8"/>
      <c r="Y4709" s="8"/>
      <c r="Z4709" s="8"/>
      <c r="AA4709" s="8"/>
      <c r="AB4709" s="8"/>
      <c r="AC4709" s="8"/>
      <c r="AD4709" s="8"/>
      <c r="AE4709" s="8"/>
      <c r="AF4709" s="8"/>
      <c r="AG4709" s="8"/>
      <c r="AH4709" s="8"/>
      <c r="AI4709" s="8"/>
      <c r="AJ4709" s="8"/>
      <c r="AK4709" s="8"/>
    </row>
    <row r="4710" spans="1:37" ht="18">
      <c r="A4710" s="46"/>
      <c r="B4710" s="47"/>
      <c r="C4710" s="48"/>
      <c r="D4710" s="48"/>
      <c r="E4710" s="49"/>
      <c r="F4710" s="49"/>
      <c r="G4710" s="49"/>
      <c r="H4710" s="49"/>
      <c r="I4710" s="50"/>
      <c r="J4710" s="49"/>
      <c r="K4710" s="49"/>
      <c r="L4710" s="49"/>
      <c r="M4710" s="49"/>
      <c r="N4710" s="49"/>
      <c r="O4710" s="51"/>
      <c r="P4710" s="8"/>
      <c r="Q4710" s="49"/>
      <c r="R4710" s="49"/>
      <c r="S4710" s="52"/>
      <c r="T4710" s="53"/>
      <c r="U4710" s="53"/>
      <c r="V4710" s="50"/>
      <c r="W4710" s="8"/>
      <c r="X4710" s="8"/>
      <c r="Y4710" s="8"/>
      <c r="Z4710" s="8"/>
      <c r="AA4710" s="8"/>
      <c r="AB4710" s="8"/>
      <c r="AC4710" s="8"/>
      <c r="AD4710" s="8"/>
      <c r="AE4710" s="8"/>
      <c r="AF4710" s="8"/>
      <c r="AG4710" s="8"/>
      <c r="AH4710" s="8"/>
      <c r="AI4710" s="8"/>
      <c r="AJ4710" s="8"/>
      <c r="AK4710" s="8"/>
    </row>
    <row r="4711" spans="1:37" ht="18">
      <c r="A4711" s="46"/>
      <c r="B4711" s="47"/>
      <c r="C4711" s="48"/>
      <c r="D4711" s="48"/>
      <c r="E4711" s="49"/>
      <c r="F4711" s="49"/>
      <c r="G4711" s="49"/>
      <c r="H4711" s="49"/>
      <c r="I4711" s="50"/>
      <c r="J4711" s="49"/>
      <c r="K4711" s="49"/>
      <c r="L4711" s="49"/>
      <c r="M4711" s="49"/>
      <c r="N4711" s="49"/>
      <c r="O4711" s="51"/>
      <c r="P4711" s="8"/>
      <c r="Q4711" s="49"/>
      <c r="R4711" s="49"/>
      <c r="S4711" s="52"/>
      <c r="T4711" s="53"/>
      <c r="U4711" s="53"/>
      <c r="V4711" s="50"/>
      <c r="W4711" s="8"/>
      <c r="X4711" s="8"/>
      <c r="Y4711" s="8"/>
      <c r="Z4711" s="8"/>
      <c r="AA4711" s="8"/>
      <c r="AB4711" s="8"/>
      <c r="AC4711" s="8"/>
      <c r="AD4711" s="8"/>
      <c r="AE4711" s="8"/>
      <c r="AF4711" s="8"/>
      <c r="AG4711" s="8"/>
      <c r="AH4711" s="8"/>
      <c r="AI4711" s="8"/>
      <c r="AJ4711" s="8"/>
      <c r="AK4711" s="8"/>
    </row>
    <row r="4712" spans="1:37" ht="18">
      <c r="A4712" s="46"/>
      <c r="B4712" s="47"/>
      <c r="C4712" s="48"/>
      <c r="D4712" s="48"/>
      <c r="E4712" s="49"/>
      <c r="F4712" s="49"/>
      <c r="G4712" s="49"/>
      <c r="H4712" s="49"/>
      <c r="I4712" s="50"/>
      <c r="J4712" s="49"/>
      <c r="K4712" s="49"/>
      <c r="L4712" s="49"/>
      <c r="M4712" s="49"/>
      <c r="N4712" s="49"/>
      <c r="O4712" s="51"/>
      <c r="P4712" s="8"/>
      <c r="Q4712" s="49"/>
      <c r="R4712" s="49"/>
      <c r="S4712" s="52"/>
      <c r="T4712" s="53"/>
      <c r="U4712" s="53"/>
      <c r="V4712" s="50"/>
      <c r="W4712" s="8"/>
      <c r="X4712" s="8"/>
      <c r="Y4712" s="8"/>
      <c r="Z4712" s="8"/>
      <c r="AA4712" s="8"/>
      <c r="AB4712" s="8"/>
      <c r="AC4712" s="8"/>
      <c r="AD4712" s="8"/>
      <c r="AE4712" s="8"/>
      <c r="AF4712" s="8"/>
      <c r="AG4712" s="8"/>
      <c r="AH4712" s="8"/>
      <c r="AI4712" s="8"/>
      <c r="AJ4712" s="8"/>
      <c r="AK4712" s="8"/>
    </row>
    <row r="4713" spans="1:37" ht="18">
      <c r="A4713" s="46"/>
      <c r="B4713" s="47"/>
      <c r="C4713" s="48"/>
      <c r="D4713" s="48"/>
      <c r="E4713" s="49"/>
      <c r="F4713" s="49"/>
      <c r="G4713" s="49"/>
      <c r="H4713" s="49"/>
      <c r="I4713" s="50"/>
      <c r="J4713" s="49"/>
      <c r="K4713" s="49"/>
      <c r="L4713" s="49"/>
      <c r="M4713" s="49"/>
      <c r="N4713" s="49"/>
      <c r="O4713" s="51"/>
      <c r="P4713" s="8"/>
      <c r="Q4713" s="49"/>
      <c r="R4713" s="49"/>
      <c r="S4713" s="52"/>
      <c r="T4713" s="53"/>
      <c r="U4713" s="53"/>
      <c r="V4713" s="50"/>
      <c r="W4713" s="8"/>
      <c r="X4713" s="8"/>
      <c r="Y4713" s="8"/>
      <c r="Z4713" s="8"/>
      <c r="AA4713" s="8"/>
      <c r="AB4713" s="8"/>
      <c r="AC4713" s="8"/>
      <c r="AD4713" s="8"/>
      <c r="AE4713" s="8"/>
      <c r="AF4713" s="8"/>
      <c r="AG4713" s="8"/>
      <c r="AH4713" s="8"/>
      <c r="AI4713" s="8"/>
      <c r="AJ4713" s="8"/>
      <c r="AK4713" s="8"/>
    </row>
    <row r="4714" spans="1:37" ht="18">
      <c r="A4714" s="46"/>
      <c r="B4714" s="47"/>
      <c r="C4714" s="48"/>
      <c r="D4714" s="48"/>
      <c r="E4714" s="49"/>
      <c r="F4714" s="49"/>
      <c r="G4714" s="49"/>
      <c r="H4714" s="49"/>
      <c r="I4714" s="50"/>
      <c r="J4714" s="49"/>
      <c r="K4714" s="49"/>
      <c r="L4714" s="49"/>
      <c r="M4714" s="49"/>
      <c r="N4714" s="49"/>
      <c r="O4714" s="51"/>
      <c r="P4714" s="8"/>
      <c r="Q4714" s="49"/>
      <c r="R4714" s="49"/>
      <c r="S4714" s="52"/>
      <c r="T4714" s="53"/>
      <c r="U4714" s="53"/>
      <c r="V4714" s="50"/>
      <c r="W4714" s="8"/>
      <c r="X4714" s="8"/>
      <c r="Y4714" s="8"/>
      <c r="Z4714" s="8"/>
      <c r="AA4714" s="8"/>
      <c r="AB4714" s="8"/>
      <c r="AC4714" s="8"/>
      <c r="AD4714" s="8"/>
      <c r="AE4714" s="8"/>
      <c r="AF4714" s="8"/>
      <c r="AG4714" s="8"/>
      <c r="AH4714" s="8"/>
      <c r="AI4714" s="8"/>
      <c r="AJ4714" s="8"/>
      <c r="AK4714" s="8"/>
    </row>
    <row r="4715" spans="1:37" ht="18">
      <c r="A4715" s="46"/>
      <c r="B4715" s="47"/>
      <c r="C4715" s="48"/>
      <c r="D4715" s="48"/>
      <c r="E4715" s="49"/>
      <c r="F4715" s="49"/>
      <c r="G4715" s="49"/>
      <c r="H4715" s="49"/>
      <c r="I4715" s="50"/>
      <c r="J4715" s="49"/>
      <c r="K4715" s="49"/>
      <c r="L4715" s="49"/>
      <c r="M4715" s="49"/>
      <c r="N4715" s="49"/>
      <c r="O4715" s="51"/>
      <c r="P4715" s="8"/>
      <c r="Q4715" s="49"/>
      <c r="R4715" s="49"/>
      <c r="S4715" s="52"/>
      <c r="T4715" s="53"/>
      <c r="U4715" s="53"/>
      <c r="V4715" s="50"/>
      <c r="W4715" s="8"/>
      <c r="X4715" s="8"/>
      <c r="Y4715" s="8"/>
      <c r="Z4715" s="8"/>
      <c r="AA4715" s="8"/>
      <c r="AB4715" s="8"/>
      <c r="AC4715" s="8"/>
      <c r="AD4715" s="8"/>
      <c r="AE4715" s="8"/>
      <c r="AF4715" s="8"/>
      <c r="AG4715" s="8"/>
      <c r="AH4715" s="8"/>
      <c r="AI4715" s="8"/>
      <c r="AJ4715" s="8"/>
      <c r="AK4715" s="8"/>
    </row>
    <row r="4716" spans="1:37" ht="18">
      <c r="A4716" s="46"/>
      <c r="B4716" s="47"/>
      <c r="C4716" s="48"/>
      <c r="D4716" s="48"/>
      <c r="E4716" s="49"/>
      <c r="F4716" s="49"/>
      <c r="G4716" s="49"/>
      <c r="H4716" s="49"/>
      <c r="I4716" s="50"/>
      <c r="J4716" s="49"/>
      <c r="K4716" s="49"/>
      <c r="L4716" s="49"/>
      <c r="M4716" s="49"/>
      <c r="N4716" s="49"/>
      <c r="O4716" s="51"/>
      <c r="P4716" s="8"/>
      <c r="Q4716" s="49"/>
      <c r="R4716" s="49"/>
      <c r="S4716" s="52"/>
      <c r="T4716" s="53"/>
      <c r="U4716" s="53"/>
      <c r="V4716" s="50"/>
      <c r="W4716" s="8"/>
      <c r="X4716" s="8"/>
      <c r="Y4716" s="8"/>
      <c r="Z4716" s="8"/>
      <c r="AA4716" s="8"/>
      <c r="AB4716" s="8"/>
      <c r="AC4716" s="8"/>
      <c r="AD4716" s="8"/>
      <c r="AE4716" s="8"/>
      <c r="AF4716" s="8"/>
      <c r="AG4716" s="8"/>
      <c r="AH4716" s="8"/>
      <c r="AI4716" s="8"/>
      <c r="AJ4716" s="8"/>
      <c r="AK4716" s="8"/>
    </row>
    <row r="4717" spans="1:37" ht="18">
      <c r="A4717" s="46"/>
      <c r="B4717" s="47"/>
      <c r="C4717" s="48"/>
      <c r="D4717" s="48"/>
      <c r="E4717" s="49"/>
      <c r="F4717" s="49"/>
      <c r="G4717" s="49"/>
      <c r="H4717" s="49"/>
      <c r="I4717" s="50"/>
      <c r="J4717" s="49"/>
      <c r="K4717" s="49"/>
      <c r="L4717" s="49"/>
      <c r="M4717" s="49"/>
      <c r="N4717" s="49"/>
      <c r="O4717" s="51"/>
      <c r="P4717" s="8"/>
      <c r="Q4717" s="49"/>
      <c r="R4717" s="49"/>
      <c r="S4717" s="52"/>
      <c r="T4717" s="53"/>
      <c r="U4717" s="53"/>
      <c r="V4717" s="50"/>
      <c r="W4717" s="8"/>
      <c r="X4717" s="8"/>
      <c r="Y4717" s="8"/>
      <c r="Z4717" s="8"/>
      <c r="AA4717" s="8"/>
      <c r="AB4717" s="8"/>
      <c r="AC4717" s="8"/>
      <c r="AD4717" s="8"/>
      <c r="AE4717" s="8"/>
      <c r="AF4717" s="8"/>
      <c r="AG4717" s="8"/>
      <c r="AH4717" s="8"/>
      <c r="AI4717" s="8"/>
      <c r="AJ4717" s="8"/>
      <c r="AK4717" s="8"/>
    </row>
    <row r="4718" spans="1:37" ht="18">
      <c r="A4718" s="46"/>
      <c r="B4718" s="47"/>
      <c r="C4718" s="48"/>
      <c r="D4718" s="48"/>
      <c r="E4718" s="49"/>
      <c r="F4718" s="49"/>
      <c r="G4718" s="49"/>
      <c r="H4718" s="49"/>
      <c r="I4718" s="50"/>
      <c r="J4718" s="49"/>
      <c r="K4718" s="49"/>
      <c r="L4718" s="49"/>
      <c r="M4718" s="49"/>
      <c r="N4718" s="49"/>
      <c r="O4718" s="51"/>
      <c r="P4718" s="8"/>
      <c r="Q4718" s="49"/>
      <c r="R4718" s="49"/>
      <c r="S4718" s="52"/>
      <c r="T4718" s="53"/>
      <c r="U4718" s="53"/>
      <c r="V4718" s="50"/>
      <c r="W4718" s="8"/>
      <c r="X4718" s="8"/>
      <c r="Y4718" s="8"/>
      <c r="Z4718" s="8"/>
      <c r="AA4718" s="8"/>
      <c r="AB4718" s="8"/>
      <c r="AC4718" s="8"/>
      <c r="AD4718" s="8"/>
      <c r="AE4718" s="8"/>
      <c r="AF4718" s="8"/>
      <c r="AG4718" s="8"/>
      <c r="AH4718" s="8"/>
      <c r="AI4718" s="8"/>
      <c r="AJ4718" s="8"/>
      <c r="AK4718" s="8"/>
    </row>
    <row r="4719" spans="1:37" ht="18">
      <c r="A4719" s="46"/>
      <c r="B4719" s="47"/>
      <c r="C4719" s="48"/>
      <c r="D4719" s="48"/>
      <c r="E4719" s="49"/>
      <c r="F4719" s="49"/>
      <c r="G4719" s="49"/>
      <c r="H4719" s="49"/>
      <c r="I4719" s="50"/>
      <c r="J4719" s="49"/>
      <c r="K4719" s="49"/>
      <c r="L4719" s="49"/>
      <c r="M4719" s="49"/>
      <c r="N4719" s="49"/>
      <c r="O4719" s="51"/>
      <c r="P4719" s="8"/>
      <c r="Q4719" s="49"/>
      <c r="R4719" s="49"/>
      <c r="S4719" s="52"/>
      <c r="T4719" s="53"/>
      <c r="U4719" s="53"/>
      <c r="V4719" s="50"/>
      <c r="W4719" s="8"/>
      <c r="X4719" s="8"/>
      <c r="Y4719" s="8"/>
      <c r="Z4719" s="8"/>
      <c r="AA4719" s="8"/>
      <c r="AB4719" s="8"/>
      <c r="AC4719" s="8"/>
      <c r="AD4719" s="8"/>
      <c r="AE4719" s="8"/>
      <c r="AF4719" s="8"/>
      <c r="AG4719" s="8"/>
      <c r="AH4719" s="8"/>
      <c r="AI4719" s="8"/>
      <c r="AJ4719" s="8"/>
      <c r="AK4719" s="8"/>
    </row>
    <row r="4720" spans="1:37" ht="18">
      <c r="A4720" s="46"/>
      <c r="B4720" s="47"/>
      <c r="C4720" s="48"/>
      <c r="D4720" s="48"/>
      <c r="E4720" s="49"/>
      <c r="F4720" s="49"/>
      <c r="G4720" s="49"/>
      <c r="H4720" s="49"/>
      <c r="I4720" s="50"/>
      <c r="J4720" s="49"/>
      <c r="K4720" s="49"/>
      <c r="L4720" s="49"/>
      <c r="M4720" s="49"/>
      <c r="N4720" s="49"/>
      <c r="O4720" s="51"/>
      <c r="P4720" s="8"/>
      <c r="Q4720" s="49"/>
      <c r="R4720" s="49"/>
      <c r="S4720" s="52"/>
      <c r="T4720" s="53"/>
      <c r="U4720" s="53"/>
      <c r="V4720" s="50"/>
      <c r="W4720" s="8"/>
      <c r="X4720" s="8"/>
      <c r="Y4720" s="8"/>
      <c r="Z4720" s="8"/>
      <c r="AA4720" s="8"/>
      <c r="AB4720" s="8"/>
      <c r="AC4720" s="8"/>
      <c r="AD4720" s="8"/>
      <c r="AE4720" s="8"/>
      <c r="AF4720" s="8"/>
      <c r="AG4720" s="8"/>
      <c r="AH4720" s="8"/>
      <c r="AI4720" s="8"/>
      <c r="AJ4720" s="8"/>
      <c r="AK4720" s="8"/>
    </row>
    <row r="4721" spans="1:37" ht="18">
      <c r="A4721" s="46"/>
      <c r="B4721" s="47"/>
      <c r="C4721" s="48"/>
      <c r="D4721" s="48"/>
      <c r="E4721" s="49"/>
      <c r="F4721" s="49"/>
      <c r="G4721" s="49"/>
      <c r="H4721" s="49"/>
      <c r="I4721" s="50"/>
      <c r="J4721" s="49"/>
      <c r="K4721" s="49"/>
      <c r="L4721" s="49"/>
      <c r="M4721" s="49"/>
      <c r="N4721" s="49"/>
      <c r="O4721" s="51"/>
      <c r="P4721" s="8"/>
      <c r="Q4721" s="49"/>
      <c r="R4721" s="49"/>
      <c r="S4721" s="52"/>
      <c r="T4721" s="53"/>
      <c r="U4721" s="53"/>
      <c r="V4721" s="50"/>
      <c r="W4721" s="8"/>
      <c r="X4721" s="8"/>
      <c r="Y4721" s="8"/>
      <c r="Z4721" s="8"/>
      <c r="AA4721" s="8"/>
      <c r="AB4721" s="8"/>
      <c r="AC4721" s="8"/>
      <c r="AD4721" s="8"/>
      <c r="AE4721" s="8"/>
      <c r="AF4721" s="8"/>
      <c r="AG4721" s="8"/>
      <c r="AH4721" s="8"/>
      <c r="AI4721" s="8"/>
      <c r="AJ4721" s="8"/>
      <c r="AK4721" s="8"/>
    </row>
    <row r="4722" spans="1:37" ht="18">
      <c r="A4722" s="46"/>
      <c r="B4722" s="47"/>
      <c r="C4722" s="48"/>
      <c r="D4722" s="48"/>
      <c r="E4722" s="49"/>
      <c r="F4722" s="49"/>
      <c r="G4722" s="49"/>
      <c r="H4722" s="49"/>
      <c r="I4722" s="50"/>
      <c r="J4722" s="49"/>
      <c r="K4722" s="49"/>
      <c r="L4722" s="49"/>
      <c r="M4722" s="49"/>
      <c r="N4722" s="49"/>
      <c r="O4722" s="51"/>
      <c r="P4722" s="8"/>
      <c r="Q4722" s="49"/>
      <c r="R4722" s="49"/>
      <c r="S4722" s="52"/>
      <c r="T4722" s="53"/>
      <c r="U4722" s="53"/>
      <c r="V4722" s="50"/>
      <c r="W4722" s="8"/>
      <c r="X4722" s="8"/>
      <c r="Y4722" s="8"/>
      <c r="Z4722" s="8"/>
      <c r="AA4722" s="8"/>
      <c r="AB4722" s="8"/>
      <c r="AC4722" s="8"/>
      <c r="AD4722" s="8"/>
      <c r="AE4722" s="8"/>
      <c r="AF4722" s="8"/>
      <c r="AG4722" s="8"/>
      <c r="AH4722" s="8"/>
      <c r="AI4722" s="8"/>
      <c r="AJ4722" s="8"/>
      <c r="AK4722" s="8"/>
    </row>
    <row r="4723" spans="1:37" ht="18">
      <c r="A4723" s="46"/>
      <c r="B4723" s="47"/>
      <c r="C4723" s="48"/>
      <c r="D4723" s="48"/>
      <c r="E4723" s="49"/>
      <c r="F4723" s="49"/>
      <c r="G4723" s="49"/>
      <c r="H4723" s="49"/>
      <c r="I4723" s="50"/>
      <c r="J4723" s="49"/>
      <c r="K4723" s="49"/>
      <c r="L4723" s="49"/>
      <c r="M4723" s="49"/>
      <c r="N4723" s="49"/>
      <c r="O4723" s="51"/>
      <c r="P4723" s="8"/>
      <c r="Q4723" s="49"/>
      <c r="R4723" s="49"/>
      <c r="S4723" s="52"/>
      <c r="T4723" s="53"/>
      <c r="U4723" s="53"/>
      <c r="V4723" s="50"/>
      <c r="W4723" s="8"/>
      <c r="X4723" s="8"/>
      <c r="Y4723" s="8"/>
      <c r="Z4723" s="8"/>
      <c r="AA4723" s="8"/>
      <c r="AB4723" s="8"/>
      <c r="AC4723" s="8"/>
      <c r="AD4723" s="8"/>
      <c r="AE4723" s="8"/>
      <c r="AF4723" s="8"/>
      <c r="AG4723" s="8"/>
      <c r="AH4723" s="8"/>
      <c r="AI4723" s="8"/>
      <c r="AJ4723" s="8"/>
      <c r="AK4723" s="8"/>
    </row>
    <row r="4724" spans="1:37" ht="18">
      <c r="A4724" s="46"/>
      <c r="B4724" s="47"/>
      <c r="C4724" s="48"/>
      <c r="D4724" s="48"/>
      <c r="E4724" s="49"/>
      <c r="F4724" s="49"/>
      <c r="G4724" s="49"/>
      <c r="H4724" s="49"/>
      <c r="I4724" s="50"/>
      <c r="J4724" s="49"/>
      <c r="K4724" s="49"/>
      <c r="L4724" s="49"/>
      <c r="M4724" s="49"/>
      <c r="N4724" s="49"/>
      <c r="O4724" s="51"/>
      <c r="P4724" s="8"/>
      <c r="Q4724" s="49"/>
      <c r="R4724" s="49"/>
      <c r="S4724" s="52"/>
      <c r="T4724" s="53"/>
      <c r="U4724" s="53"/>
      <c r="V4724" s="50"/>
      <c r="W4724" s="8"/>
      <c r="X4724" s="8"/>
      <c r="Y4724" s="8"/>
      <c r="Z4724" s="8"/>
      <c r="AA4724" s="8"/>
      <c r="AB4724" s="8"/>
      <c r="AC4724" s="8"/>
      <c r="AD4724" s="8"/>
      <c r="AE4724" s="8"/>
      <c r="AF4724" s="8"/>
      <c r="AG4724" s="8"/>
      <c r="AH4724" s="8"/>
      <c r="AI4724" s="8"/>
      <c r="AJ4724" s="8"/>
      <c r="AK4724" s="8"/>
    </row>
    <row r="4725" spans="1:37" ht="18">
      <c r="A4725" s="46"/>
      <c r="B4725" s="47"/>
      <c r="C4725" s="48"/>
      <c r="D4725" s="48"/>
      <c r="E4725" s="49"/>
      <c r="F4725" s="49"/>
      <c r="G4725" s="49"/>
      <c r="H4725" s="49"/>
      <c r="I4725" s="50"/>
      <c r="J4725" s="49"/>
      <c r="K4725" s="49"/>
      <c r="L4725" s="49"/>
      <c r="M4725" s="49"/>
      <c r="N4725" s="49"/>
      <c r="O4725" s="51"/>
      <c r="P4725" s="8"/>
      <c r="Q4725" s="49"/>
      <c r="R4725" s="49"/>
      <c r="S4725" s="52"/>
      <c r="T4725" s="53"/>
      <c r="U4725" s="53"/>
      <c r="V4725" s="50"/>
      <c r="W4725" s="8"/>
      <c r="X4725" s="8"/>
      <c r="Y4725" s="8"/>
      <c r="Z4725" s="8"/>
      <c r="AA4725" s="8"/>
      <c r="AB4725" s="8"/>
      <c r="AC4725" s="8"/>
      <c r="AD4725" s="8"/>
      <c r="AE4725" s="8"/>
      <c r="AF4725" s="8"/>
      <c r="AG4725" s="8"/>
      <c r="AH4725" s="8"/>
      <c r="AI4725" s="8"/>
      <c r="AJ4725" s="8"/>
      <c r="AK4725" s="8"/>
    </row>
    <row r="4726" spans="1:37" ht="18">
      <c r="A4726" s="46"/>
      <c r="B4726" s="47"/>
      <c r="C4726" s="48"/>
      <c r="D4726" s="48"/>
      <c r="E4726" s="49"/>
      <c r="F4726" s="49"/>
      <c r="G4726" s="49"/>
      <c r="H4726" s="49"/>
      <c r="I4726" s="50"/>
      <c r="J4726" s="49"/>
      <c r="K4726" s="49"/>
      <c r="L4726" s="49"/>
      <c r="M4726" s="49"/>
      <c r="N4726" s="49"/>
      <c r="O4726" s="51"/>
      <c r="P4726" s="8"/>
      <c r="Q4726" s="49"/>
      <c r="R4726" s="49"/>
      <c r="S4726" s="52"/>
      <c r="T4726" s="53"/>
      <c r="U4726" s="53"/>
      <c r="V4726" s="50"/>
      <c r="W4726" s="8"/>
      <c r="X4726" s="8"/>
      <c r="Y4726" s="8"/>
      <c r="Z4726" s="8"/>
      <c r="AA4726" s="8"/>
      <c r="AB4726" s="8"/>
      <c r="AC4726" s="8"/>
      <c r="AD4726" s="8"/>
      <c r="AE4726" s="8"/>
      <c r="AF4726" s="8"/>
      <c r="AG4726" s="8"/>
      <c r="AH4726" s="8"/>
      <c r="AI4726" s="8"/>
      <c r="AJ4726" s="8"/>
      <c r="AK4726" s="8"/>
    </row>
    <row r="4727" spans="1:37" ht="18">
      <c r="A4727" s="46"/>
      <c r="B4727" s="47"/>
      <c r="C4727" s="48"/>
      <c r="D4727" s="48"/>
      <c r="E4727" s="49"/>
      <c r="F4727" s="49"/>
      <c r="G4727" s="49"/>
      <c r="H4727" s="49"/>
      <c r="I4727" s="50"/>
      <c r="J4727" s="49"/>
      <c r="K4727" s="49"/>
      <c r="L4727" s="49"/>
      <c r="M4727" s="49"/>
      <c r="N4727" s="49"/>
      <c r="O4727" s="51"/>
      <c r="P4727" s="8"/>
      <c r="Q4727" s="49"/>
      <c r="R4727" s="49"/>
      <c r="S4727" s="52"/>
      <c r="T4727" s="53"/>
      <c r="U4727" s="53"/>
      <c r="V4727" s="50"/>
      <c r="W4727" s="8"/>
      <c r="X4727" s="8"/>
      <c r="Y4727" s="8"/>
      <c r="Z4727" s="8"/>
      <c r="AA4727" s="8"/>
      <c r="AB4727" s="8"/>
      <c r="AC4727" s="8"/>
      <c r="AD4727" s="8"/>
      <c r="AE4727" s="8"/>
      <c r="AF4727" s="8"/>
      <c r="AG4727" s="8"/>
      <c r="AH4727" s="8"/>
      <c r="AI4727" s="8"/>
      <c r="AJ4727" s="8"/>
      <c r="AK4727" s="8"/>
    </row>
    <row r="4728" spans="1:37" ht="18">
      <c r="A4728" s="46"/>
      <c r="B4728" s="47"/>
      <c r="C4728" s="48"/>
      <c r="D4728" s="48"/>
      <c r="E4728" s="49"/>
      <c r="F4728" s="49"/>
      <c r="G4728" s="49"/>
      <c r="H4728" s="49"/>
      <c r="I4728" s="50"/>
      <c r="J4728" s="49"/>
      <c r="K4728" s="49"/>
      <c r="L4728" s="49"/>
      <c r="M4728" s="49"/>
      <c r="N4728" s="49"/>
      <c r="O4728" s="51"/>
      <c r="P4728" s="8"/>
      <c r="Q4728" s="49"/>
      <c r="R4728" s="49"/>
      <c r="S4728" s="52"/>
      <c r="T4728" s="53"/>
      <c r="U4728" s="53"/>
      <c r="V4728" s="50"/>
      <c r="W4728" s="8"/>
      <c r="X4728" s="8"/>
      <c r="Y4728" s="8"/>
      <c r="Z4728" s="8"/>
      <c r="AA4728" s="8"/>
      <c r="AB4728" s="8"/>
      <c r="AC4728" s="8"/>
      <c r="AD4728" s="8"/>
      <c r="AE4728" s="8"/>
      <c r="AF4728" s="8"/>
      <c r="AG4728" s="8"/>
      <c r="AH4728" s="8"/>
      <c r="AI4728" s="8"/>
      <c r="AJ4728" s="8"/>
      <c r="AK4728" s="8"/>
    </row>
    <row r="4729" spans="1:37" ht="18">
      <c r="A4729" s="46"/>
      <c r="B4729" s="47"/>
      <c r="C4729" s="48"/>
      <c r="D4729" s="48"/>
      <c r="E4729" s="49"/>
      <c r="F4729" s="49"/>
      <c r="G4729" s="49"/>
      <c r="H4729" s="49"/>
      <c r="I4729" s="50"/>
      <c r="J4729" s="49"/>
      <c r="K4729" s="49"/>
      <c r="L4729" s="49"/>
      <c r="M4729" s="49"/>
      <c r="N4729" s="49"/>
      <c r="O4729" s="51"/>
      <c r="P4729" s="8"/>
      <c r="Q4729" s="49"/>
      <c r="R4729" s="49"/>
      <c r="S4729" s="52"/>
      <c r="T4729" s="53"/>
      <c r="U4729" s="53"/>
      <c r="V4729" s="50"/>
      <c r="W4729" s="8"/>
      <c r="X4729" s="8"/>
      <c r="Y4729" s="8"/>
      <c r="Z4729" s="8"/>
      <c r="AA4729" s="8"/>
      <c r="AB4729" s="8"/>
      <c r="AC4729" s="8"/>
      <c r="AD4729" s="8"/>
      <c r="AE4729" s="8"/>
      <c r="AF4729" s="8"/>
      <c r="AG4729" s="8"/>
      <c r="AH4729" s="8"/>
      <c r="AI4729" s="8"/>
      <c r="AJ4729" s="8"/>
      <c r="AK4729" s="8"/>
    </row>
    <row r="4730" spans="1:37" ht="18">
      <c r="A4730" s="46"/>
      <c r="B4730" s="47"/>
      <c r="C4730" s="48"/>
      <c r="D4730" s="48"/>
      <c r="E4730" s="49"/>
      <c r="F4730" s="49"/>
      <c r="G4730" s="49"/>
      <c r="H4730" s="49"/>
      <c r="I4730" s="50"/>
      <c r="J4730" s="49"/>
      <c r="K4730" s="49"/>
      <c r="L4730" s="49"/>
      <c r="M4730" s="49"/>
      <c r="N4730" s="49"/>
      <c r="O4730" s="51"/>
      <c r="P4730" s="8"/>
      <c r="Q4730" s="49"/>
      <c r="R4730" s="49"/>
      <c r="S4730" s="52"/>
      <c r="T4730" s="53"/>
      <c r="U4730" s="53"/>
      <c r="V4730" s="50"/>
      <c r="W4730" s="8"/>
      <c r="X4730" s="8"/>
      <c r="Y4730" s="8"/>
      <c r="Z4730" s="8"/>
      <c r="AA4730" s="8"/>
      <c r="AB4730" s="8"/>
      <c r="AC4730" s="8"/>
      <c r="AD4730" s="8"/>
      <c r="AE4730" s="8"/>
      <c r="AF4730" s="8"/>
      <c r="AG4730" s="8"/>
      <c r="AH4730" s="8"/>
      <c r="AI4730" s="8"/>
      <c r="AJ4730" s="8"/>
      <c r="AK4730" s="8"/>
    </row>
    <row r="4731" spans="1:37" ht="18">
      <c r="A4731" s="46"/>
      <c r="B4731" s="47"/>
      <c r="C4731" s="48"/>
      <c r="D4731" s="48"/>
      <c r="E4731" s="49"/>
      <c r="F4731" s="49"/>
      <c r="G4731" s="49"/>
      <c r="H4731" s="49"/>
      <c r="I4731" s="50"/>
      <c r="J4731" s="49"/>
      <c r="K4731" s="49"/>
      <c r="L4731" s="49"/>
      <c r="M4731" s="49"/>
      <c r="N4731" s="49"/>
      <c r="O4731" s="51"/>
      <c r="P4731" s="8"/>
      <c r="Q4731" s="49"/>
      <c r="R4731" s="49"/>
      <c r="S4731" s="52"/>
      <c r="T4731" s="53"/>
      <c r="U4731" s="53"/>
      <c r="V4731" s="50"/>
      <c r="W4731" s="8"/>
      <c r="X4731" s="8"/>
      <c r="Y4731" s="8"/>
      <c r="Z4731" s="8"/>
      <c r="AA4731" s="8"/>
      <c r="AB4731" s="8"/>
      <c r="AC4731" s="8"/>
      <c r="AD4731" s="8"/>
      <c r="AE4731" s="8"/>
      <c r="AF4731" s="8"/>
      <c r="AG4731" s="8"/>
      <c r="AH4731" s="8"/>
      <c r="AI4731" s="8"/>
      <c r="AJ4731" s="8"/>
      <c r="AK4731" s="8"/>
    </row>
    <row r="4732" spans="1:37" ht="18">
      <c r="A4732" s="46"/>
      <c r="B4732" s="47"/>
      <c r="C4732" s="48"/>
      <c r="D4732" s="48"/>
      <c r="E4732" s="49"/>
      <c r="F4732" s="49"/>
      <c r="G4732" s="49"/>
      <c r="H4732" s="49"/>
      <c r="I4732" s="50"/>
      <c r="J4732" s="49"/>
      <c r="K4732" s="49"/>
      <c r="L4732" s="49"/>
      <c r="M4732" s="49"/>
      <c r="N4732" s="49"/>
      <c r="O4732" s="51"/>
      <c r="P4732" s="8"/>
      <c r="Q4732" s="49"/>
      <c r="R4732" s="49"/>
      <c r="S4732" s="52"/>
      <c r="T4732" s="53"/>
      <c r="U4732" s="53"/>
      <c r="V4732" s="50"/>
      <c r="W4732" s="8"/>
      <c r="X4732" s="8"/>
      <c r="Y4732" s="8"/>
      <c r="Z4732" s="8"/>
      <c r="AA4732" s="8"/>
      <c r="AB4732" s="8"/>
      <c r="AC4732" s="8"/>
      <c r="AD4732" s="8"/>
      <c r="AE4732" s="8"/>
      <c r="AF4732" s="8"/>
      <c r="AG4732" s="8"/>
      <c r="AH4732" s="8"/>
      <c r="AI4732" s="8"/>
      <c r="AJ4732" s="8"/>
      <c r="AK4732" s="8"/>
    </row>
    <row r="4733" spans="1:37" ht="18">
      <c r="A4733" s="46"/>
      <c r="B4733" s="47"/>
      <c r="C4733" s="48"/>
      <c r="D4733" s="48"/>
      <c r="E4733" s="49"/>
      <c r="F4733" s="49"/>
      <c r="G4733" s="49"/>
      <c r="H4733" s="49"/>
      <c r="I4733" s="50"/>
      <c r="J4733" s="49"/>
      <c r="K4733" s="49"/>
      <c r="L4733" s="49"/>
      <c r="M4733" s="49"/>
      <c r="N4733" s="49"/>
      <c r="O4733" s="51"/>
      <c r="P4733" s="8"/>
      <c r="Q4733" s="49"/>
      <c r="R4733" s="49"/>
      <c r="S4733" s="52"/>
      <c r="T4733" s="53"/>
      <c r="U4733" s="53"/>
      <c r="V4733" s="50"/>
      <c r="W4733" s="8"/>
      <c r="X4733" s="8"/>
      <c r="Y4733" s="8"/>
      <c r="Z4733" s="8"/>
      <c r="AA4733" s="8"/>
      <c r="AB4733" s="8"/>
      <c r="AC4733" s="8"/>
      <c r="AD4733" s="8"/>
      <c r="AE4733" s="8"/>
      <c r="AF4733" s="8"/>
      <c r="AG4733" s="8"/>
      <c r="AH4733" s="8"/>
      <c r="AI4733" s="8"/>
      <c r="AJ4733" s="8"/>
      <c r="AK4733" s="8"/>
    </row>
    <row r="4734" spans="1:37" ht="18">
      <c r="A4734" s="46"/>
      <c r="B4734" s="47"/>
      <c r="C4734" s="48"/>
      <c r="D4734" s="48"/>
      <c r="E4734" s="49"/>
      <c r="F4734" s="49"/>
      <c r="G4734" s="49"/>
      <c r="H4734" s="49"/>
      <c r="I4734" s="50"/>
      <c r="J4734" s="49"/>
      <c r="K4734" s="49"/>
      <c r="L4734" s="49"/>
      <c r="M4734" s="49"/>
      <c r="N4734" s="49"/>
      <c r="O4734" s="51"/>
      <c r="P4734" s="8"/>
      <c r="Q4734" s="49"/>
      <c r="R4734" s="49"/>
      <c r="S4734" s="52"/>
      <c r="T4734" s="53"/>
      <c r="U4734" s="53"/>
      <c r="V4734" s="50"/>
      <c r="W4734" s="8"/>
      <c r="X4734" s="8"/>
      <c r="Y4734" s="8"/>
      <c r="Z4734" s="8"/>
      <c r="AA4734" s="8"/>
      <c r="AB4734" s="8"/>
      <c r="AC4734" s="8"/>
      <c r="AD4734" s="8"/>
      <c r="AE4734" s="8"/>
      <c r="AF4734" s="8"/>
      <c r="AG4734" s="8"/>
      <c r="AH4734" s="8"/>
      <c r="AI4734" s="8"/>
      <c r="AJ4734" s="8"/>
      <c r="AK4734" s="8"/>
    </row>
    <row r="4735" spans="1:37" ht="18">
      <c r="A4735" s="46"/>
      <c r="B4735" s="47"/>
      <c r="C4735" s="48"/>
      <c r="D4735" s="48"/>
      <c r="E4735" s="49"/>
      <c r="F4735" s="49"/>
      <c r="G4735" s="49"/>
      <c r="H4735" s="49"/>
      <c r="I4735" s="50"/>
      <c r="J4735" s="49"/>
      <c r="K4735" s="49"/>
      <c r="L4735" s="49"/>
      <c r="M4735" s="49"/>
      <c r="N4735" s="49"/>
      <c r="O4735" s="51"/>
      <c r="P4735" s="8"/>
      <c r="Q4735" s="49"/>
      <c r="R4735" s="49"/>
      <c r="S4735" s="52"/>
      <c r="T4735" s="53"/>
      <c r="U4735" s="53"/>
      <c r="V4735" s="50"/>
      <c r="W4735" s="8"/>
      <c r="X4735" s="8"/>
      <c r="Y4735" s="8"/>
      <c r="Z4735" s="8"/>
      <c r="AA4735" s="8"/>
      <c r="AB4735" s="8"/>
      <c r="AC4735" s="8"/>
      <c r="AD4735" s="8"/>
      <c r="AE4735" s="8"/>
      <c r="AF4735" s="8"/>
      <c r="AG4735" s="8"/>
      <c r="AH4735" s="8"/>
      <c r="AI4735" s="8"/>
      <c r="AJ4735" s="8"/>
      <c r="AK4735" s="8"/>
    </row>
    <row r="4736" spans="1:37" ht="18">
      <c r="A4736" s="46"/>
      <c r="B4736" s="47"/>
      <c r="C4736" s="48"/>
      <c r="D4736" s="48"/>
      <c r="E4736" s="49"/>
      <c r="F4736" s="49"/>
      <c r="G4736" s="49"/>
      <c r="H4736" s="49"/>
      <c r="I4736" s="50"/>
      <c r="J4736" s="49"/>
      <c r="K4736" s="49"/>
      <c r="L4736" s="49"/>
      <c r="M4736" s="49"/>
      <c r="N4736" s="49"/>
      <c r="O4736" s="51"/>
      <c r="P4736" s="8"/>
      <c r="Q4736" s="49"/>
      <c r="R4736" s="49"/>
      <c r="S4736" s="52"/>
      <c r="T4736" s="53"/>
      <c r="U4736" s="53"/>
      <c r="V4736" s="50"/>
      <c r="W4736" s="8"/>
      <c r="X4736" s="8"/>
      <c r="Y4736" s="8"/>
      <c r="Z4736" s="8"/>
      <c r="AA4736" s="8"/>
      <c r="AB4736" s="8"/>
      <c r="AC4736" s="8"/>
      <c r="AD4736" s="8"/>
      <c r="AE4736" s="8"/>
      <c r="AF4736" s="8"/>
      <c r="AG4736" s="8"/>
      <c r="AH4736" s="8"/>
      <c r="AI4736" s="8"/>
      <c r="AJ4736" s="8"/>
      <c r="AK4736" s="8"/>
    </row>
    <row r="4737" spans="1:37" ht="18">
      <c r="A4737" s="46"/>
      <c r="B4737" s="47"/>
      <c r="C4737" s="48"/>
      <c r="D4737" s="48"/>
      <c r="E4737" s="49"/>
      <c r="F4737" s="49"/>
      <c r="G4737" s="49"/>
      <c r="H4737" s="49"/>
      <c r="I4737" s="50"/>
      <c r="J4737" s="49"/>
      <c r="K4737" s="49"/>
      <c r="L4737" s="49"/>
      <c r="M4737" s="49"/>
      <c r="N4737" s="49"/>
      <c r="O4737" s="51"/>
      <c r="P4737" s="8"/>
      <c r="Q4737" s="49"/>
      <c r="R4737" s="49"/>
      <c r="S4737" s="52"/>
      <c r="T4737" s="53"/>
      <c r="U4737" s="53"/>
      <c r="V4737" s="50"/>
      <c r="W4737" s="8"/>
      <c r="X4737" s="8"/>
      <c r="Y4737" s="8"/>
      <c r="Z4737" s="8"/>
      <c r="AA4737" s="8"/>
      <c r="AB4737" s="8"/>
      <c r="AC4737" s="8"/>
      <c r="AD4737" s="8"/>
      <c r="AE4737" s="8"/>
      <c r="AF4737" s="8"/>
      <c r="AG4737" s="8"/>
      <c r="AH4737" s="8"/>
      <c r="AI4737" s="8"/>
      <c r="AJ4737" s="8"/>
      <c r="AK4737" s="8"/>
    </row>
    <row r="4738" spans="1:37" ht="18">
      <c r="A4738" s="46"/>
      <c r="B4738" s="47"/>
      <c r="C4738" s="48"/>
      <c r="D4738" s="48"/>
      <c r="E4738" s="49"/>
      <c r="F4738" s="49"/>
      <c r="G4738" s="49"/>
      <c r="H4738" s="49"/>
      <c r="I4738" s="50"/>
      <c r="J4738" s="49"/>
      <c r="K4738" s="49"/>
      <c r="L4738" s="49"/>
      <c r="M4738" s="49"/>
      <c r="N4738" s="49"/>
      <c r="O4738" s="51"/>
      <c r="P4738" s="8"/>
      <c r="Q4738" s="49"/>
      <c r="R4738" s="49"/>
      <c r="S4738" s="52"/>
      <c r="T4738" s="53"/>
      <c r="U4738" s="53"/>
      <c r="V4738" s="50"/>
      <c r="W4738" s="8"/>
      <c r="X4738" s="8"/>
      <c r="Y4738" s="8"/>
      <c r="Z4738" s="8"/>
      <c r="AA4738" s="8"/>
      <c r="AB4738" s="8"/>
      <c r="AC4738" s="8"/>
      <c r="AD4738" s="8"/>
      <c r="AE4738" s="8"/>
      <c r="AF4738" s="8"/>
      <c r="AG4738" s="8"/>
      <c r="AH4738" s="8"/>
      <c r="AI4738" s="8"/>
      <c r="AJ4738" s="8"/>
      <c r="AK4738" s="8"/>
    </row>
    <row r="4739" spans="1:37" ht="18">
      <c r="A4739" s="46"/>
      <c r="B4739" s="47"/>
      <c r="C4739" s="48"/>
      <c r="D4739" s="48"/>
      <c r="E4739" s="49"/>
      <c r="F4739" s="49"/>
      <c r="G4739" s="49"/>
      <c r="H4739" s="49"/>
      <c r="I4739" s="50"/>
      <c r="J4739" s="49"/>
      <c r="K4739" s="49"/>
      <c r="L4739" s="49"/>
      <c r="M4739" s="49"/>
      <c r="N4739" s="49"/>
      <c r="O4739" s="51"/>
      <c r="P4739" s="8"/>
      <c r="Q4739" s="49"/>
      <c r="R4739" s="49"/>
      <c r="S4739" s="52"/>
      <c r="T4739" s="53"/>
      <c r="U4739" s="53"/>
      <c r="V4739" s="50"/>
      <c r="W4739" s="8"/>
      <c r="X4739" s="8"/>
      <c r="Y4739" s="8"/>
      <c r="Z4739" s="8"/>
      <c r="AA4739" s="8"/>
      <c r="AB4739" s="8"/>
      <c r="AC4739" s="8"/>
      <c r="AD4739" s="8"/>
      <c r="AE4739" s="8"/>
      <c r="AF4739" s="8"/>
      <c r="AG4739" s="8"/>
      <c r="AH4739" s="8"/>
      <c r="AI4739" s="8"/>
      <c r="AJ4739" s="8"/>
      <c r="AK4739" s="8"/>
    </row>
    <row r="4740" spans="1:37" ht="18">
      <c r="A4740" s="46"/>
      <c r="B4740" s="47"/>
      <c r="C4740" s="48"/>
      <c r="D4740" s="48"/>
      <c r="E4740" s="49"/>
      <c r="F4740" s="49"/>
      <c r="G4740" s="49"/>
      <c r="H4740" s="49"/>
      <c r="I4740" s="50"/>
      <c r="J4740" s="49"/>
      <c r="K4740" s="49"/>
      <c r="L4740" s="49"/>
      <c r="M4740" s="49"/>
      <c r="N4740" s="49"/>
      <c r="O4740" s="51"/>
      <c r="P4740" s="8"/>
      <c r="Q4740" s="49"/>
      <c r="R4740" s="49"/>
      <c r="S4740" s="52"/>
      <c r="T4740" s="53"/>
      <c r="U4740" s="53"/>
      <c r="V4740" s="50"/>
      <c r="W4740" s="8"/>
      <c r="X4740" s="8"/>
      <c r="Y4740" s="8"/>
      <c r="Z4740" s="8"/>
      <c r="AA4740" s="8"/>
      <c r="AB4740" s="8"/>
      <c r="AC4740" s="8"/>
      <c r="AD4740" s="8"/>
      <c r="AE4740" s="8"/>
      <c r="AF4740" s="8"/>
      <c r="AG4740" s="8"/>
      <c r="AH4740" s="8"/>
      <c r="AI4740" s="8"/>
      <c r="AJ4740" s="8"/>
      <c r="AK4740" s="8"/>
    </row>
    <row r="4741" spans="1:37" ht="18">
      <c r="A4741" s="46"/>
      <c r="B4741" s="47"/>
      <c r="C4741" s="48"/>
      <c r="D4741" s="48"/>
      <c r="E4741" s="49"/>
      <c r="F4741" s="49"/>
      <c r="G4741" s="49"/>
      <c r="H4741" s="49"/>
      <c r="I4741" s="50"/>
      <c r="J4741" s="49"/>
      <c r="K4741" s="49"/>
      <c r="L4741" s="49"/>
      <c r="M4741" s="49"/>
      <c r="N4741" s="49"/>
      <c r="O4741" s="51"/>
      <c r="P4741" s="8"/>
      <c r="Q4741" s="49"/>
      <c r="R4741" s="49"/>
      <c r="S4741" s="52"/>
      <c r="T4741" s="53"/>
      <c r="U4741" s="53"/>
      <c r="V4741" s="50"/>
      <c r="W4741" s="8"/>
      <c r="X4741" s="8"/>
      <c r="Y4741" s="8"/>
      <c r="Z4741" s="8"/>
      <c r="AA4741" s="8"/>
      <c r="AB4741" s="8"/>
      <c r="AC4741" s="8"/>
      <c r="AD4741" s="8"/>
      <c r="AE4741" s="8"/>
      <c r="AF4741" s="8"/>
      <c r="AG4741" s="8"/>
      <c r="AH4741" s="8"/>
      <c r="AI4741" s="8"/>
      <c r="AJ4741" s="8"/>
      <c r="AK4741" s="8"/>
    </row>
    <row r="4742" spans="1:37" ht="18">
      <c r="A4742" s="46"/>
      <c r="B4742" s="47"/>
      <c r="C4742" s="48"/>
      <c r="D4742" s="48"/>
      <c r="E4742" s="49"/>
      <c r="F4742" s="49"/>
      <c r="G4742" s="49"/>
      <c r="H4742" s="49"/>
      <c r="I4742" s="50"/>
      <c r="J4742" s="49"/>
      <c r="K4742" s="49"/>
      <c r="L4742" s="49"/>
      <c r="M4742" s="49"/>
      <c r="N4742" s="49"/>
      <c r="O4742" s="51"/>
      <c r="P4742" s="8"/>
      <c r="Q4742" s="49"/>
      <c r="R4742" s="49"/>
      <c r="S4742" s="52"/>
      <c r="T4742" s="53"/>
      <c r="U4742" s="53"/>
      <c r="V4742" s="50"/>
      <c r="W4742" s="8"/>
      <c r="X4742" s="8"/>
      <c r="Y4742" s="8"/>
      <c r="Z4742" s="8"/>
      <c r="AA4742" s="8"/>
      <c r="AB4742" s="8"/>
      <c r="AC4742" s="8"/>
      <c r="AD4742" s="8"/>
      <c r="AE4742" s="8"/>
      <c r="AF4742" s="8"/>
      <c r="AG4742" s="8"/>
      <c r="AH4742" s="8"/>
      <c r="AI4742" s="8"/>
      <c r="AJ4742" s="8"/>
      <c r="AK4742" s="8"/>
    </row>
    <row r="4743" spans="1:37" ht="18">
      <c r="A4743" s="46"/>
      <c r="B4743" s="47"/>
      <c r="C4743" s="48"/>
      <c r="D4743" s="48"/>
      <c r="E4743" s="49"/>
      <c r="F4743" s="49"/>
      <c r="G4743" s="49"/>
      <c r="H4743" s="49"/>
      <c r="I4743" s="50"/>
      <c r="J4743" s="49"/>
      <c r="K4743" s="49"/>
      <c r="L4743" s="49"/>
      <c r="M4743" s="49"/>
      <c r="N4743" s="49"/>
      <c r="O4743" s="51"/>
      <c r="P4743" s="8"/>
      <c r="Q4743" s="49"/>
      <c r="R4743" s="49"/>
      <c r="S4743" s="52"/>
      <c r="T4743" s="53"/>
      <c r="U4743" s="53"/>
      <c r="V4743" s="50"/>
      <c r="W4743" s="8"/>
      <c r="X4743" s="8"/>
      <c r="Y4743" s="8"/>
      <c r="Z4743" s="8"/>
      <c r="AA4743" s="8"/>
      <c r="AB4743" s="8"/>
      <c r="AC4743" s="8"/>
      <c r="AD4743" s="8"/>
      <c r="AE4743" s="8"/>
      <c r="AF4743" s="8"/>
      <c r="AG4743" s="8"/>
      <c r="AH4743" s="8"/>
      <c r="AI4743" s="8"/>
      <c r="AJ4743" s="8"/>
      <c r="AK4743" s="8"/>
    </row>
    <row r="4744" spans="1:37" ht="18">
      <c r="A4744" s="46"/>
      <c r="B4744" s="47"/>
      <c r="C4744" s="48"/>
      <c r="D4744" s="48"/>
      <c r="E4744" s="49"/>
      <c r="F4744" s="49"/>
      <c r="G4744" s="49"/>
      <c r="H4744" s="49"/>
      <c r="I4744" s="50"/>
      <c r="J4744" s="49"/>
      <c r="K4744" s="49"/>
      <c r="L4744" s="49"/>
      <c r="M4744" s="49"/>
      <c r="N4744" s="49"/>
      <c r="O4744" s="51"/>
      <c r="P4744" s="8"/>
      <c r="Q4744" s="49"/>
      <c r="R4744" s="49"/>
      <c r="S4744" s="52"/>
      <c r="T4744" s="53"/>
      <c r="U4744" s="53"/>
      <c r="V4744" s="50"/>
      <c r="W4744" s="8"/>
      <c r="X4744" s="8"/>
      <c r="Y4744" s="8"/>
      <c r="Z4744" s="8"/>
      <c r="AA4744" s="8"/>
      <c r="AB4744" s="8"/>
      <c r="AC4744" s="8"/>
      <c r="AD4744" s="8"/>
      <c r="AE4744" s="8"/>
      <c r="AF4744" s="8"/>
      <c r="AG4744" s="8"/>
      <c r="AH4744" s="8"/>
      <c r="AI4744" s="8"/>
      <c r="AJ4744" s="8"/>
      <c r="AK4744" s="8"/>
    </row>
    <row r="4745" spans="1:37" ht="18">
      <c r="A4745" s="46"/>
      <c r="B4745" s="47"/>
      <c r="C4745" s="48"/>
      <c r="D4745" s="48"/>
      <c r="E4745" s="49"/>
      <c r="F4745" s="49"/>
      <c r="G4745" s="49"/>
      <c r="H4745" s="49"/>
      <c r="I4745" s="50"/>
      <c r="J4745" s="49"/>
      <c r="K4745" s="49"/>
      <c r="L4745" s="49"/>
      <c r="M4745" s="49"/>
      <c r="N4745" s="49"/>
      <c r="O4745" s="51"/>
      <c r="P4745" s="8"/>
      <c r="Q4745" s="49"/>
      <c r="R4745" s="49"/>
      <c r="S4745" s="52"/>
      <c r="T4745" s="53"/>
      <c r="U4745" s="53"/>
      <c r="V4745" s="50"/>
      <c r="W4745" s="8"/>
      <c r="X4745" s="8"/>
      <c r="Y4745" s="8"/>
      <c r="Z4745" s="8"/>
      <c r="AA4745" s="8"/>
      <c r="AB4745" s="8"/>
      <c r="AC4745" s="8"/>
      <c r="AD4745" s="8"/>
      <c r="AE4745" s="8"/>
      <c r="AF4745" s="8"/>
      <c r="AG4745" s="8"/>
      <c r="AH4745" s="8"/>
      <c r="AI4745" s="8"/>
      <c r="AJ4745" s="8"/>
      <c r="AK4745" s="8"/>
    </row>
    <row r="4746" spans="1:37" ht="18">
      <c r="A4746" s="46"/>
      <c r="B4746" s="47"/>
      <c r="C4746" s="48"/>
      <c r="D4746" s="48"/>
      <c r="E4746" s="49"/>
      <c r="F4746" s="49"/>
      <c r="G4746" s="49"/>
      <c r="H4746" s="49"/>
      <c r="I4746" s="50"/>
      <c r="J4746" s="49"/>
      <c r="K4746" s="49"/>
      <c r="L4746" s="49"/>
      <c r="M4746" s="49"/>
      <c r="N4746" s="49"/>
      <c r="O4746" s="51"/>
      <c r="P4746" s="8"/>
      <c r="Q4746" s="49"/>
      <c r="R4746" s="49"/>
      <c r="S4746" s="52"/>
      <c r="T4746" s="53"/>
      <c r="U4746" s="53"/>
      <c r="V4746" s="50"/>
      <c r="W4746" s="8"/>
      <c r="X4746" s="8"/>
      <c r="Y4746" s="8"/>
      <c r="Z4746" s="8"/>
      <c r="AA4746" s="8"/>
      <c r="AB4746" s="8"/>
      <c r="AC4746" s="8"/>
      <c r="AD4746" s="8"/>
      <c r="AE4746" s="8"/>
      <c r="AF4746" s="8"/>
      <c r="AG4746" s="8"/>
      <c r="AH4746" s="8"/>
      <c r="AI4746" s="8"/>
      <c r="AJ4746" s="8"/>
      <c r="AK4746" s="8"/>
    </row>
    <row r="4747" spans="1:37" ht="18">
      <c r="A4747" s="46"/>
      <c r="B4747" s="47"/>
      <c r="C4747" s="48"/>
      <c r="D4747" s="48"/>
      <c r="E4747" s="49"/>
      <c r="F4747" s="49"/>
      <c r="G4747" s="49"/>
      <c r="H4747" s="49"/>
      <c r="I4747" s="50"/>
      <c r="J4747" s="49"/>
      <c r="K4747" s="49"/>
      <c r="L4747" s="49"/>
      <c r="M4747" s="49"/>
      <c r="N4747" s="49"/>
      <c r="O4747" s="51"/>
      <c r="P4747" s="8"/>
      <c r="Q4747" s="49"/>
      <c r="R4747" s="49"/>
      <c r="S4747" s="52"/>
      <c r="T4747" s="53"/>
      <c r="U4747" s="53"/>
      <c r="V4747" s="50"/>
      <c r="W4747" s="8"/>
      <c r="X4747" s="8"/>
      <c r="Y4747" s="8"/>
      <c r="Z4747" s="8"/>
      <c r="AA4747" s="8"/>
      <c r="AB4747" s="8"/>
      <c r="AC4747" s="8"/>
      <c r="AD4747" s="8"/>
      <c r="AE4747" s="8"/>
      <c r="AF4747" s="8"/>
      <c r="AG4747" s="8"/>
      <c r="AH4747" s="8"/>
      <c r="AI4747" s="8"/>
      <c r="AJ4747" s="8"/>
      <c r="AK4747" s="8"/>
    </row>
    <row r="4748" spans="1:37" ht="18">
      <c r="A4748" s="46"/>
      <c r="B4748" s="47"/>
      <c r="C4748" s="48"/>
      <c r="D4748" s="48"/>
      <c r="E4748" s="49"/>
      <c r="F4748" s="49"/>
      <c r="G4748" s="49"/>
      <c r="H4748" s="49"/>
      <c r="I4748" s="50"/>
      <c r="J4748" s="49"/>
      <c r="K4748" s="49"/>
      <c r="L4748" s="49"/>
      <c r="M4748" s="49"/>
      <c r="N4748" s="49"/>
      <c r="O4748" s="51"/>
      <c r="P4748" s="8"/>
      <c r="Q4748" s="49"/>
      <c r="R4748" s="49"/>
      <c r="S4748" s="52"/>
      <c r="T4748" s="53"/>
      <c r="U4748" s="53"/>
      <c r="V4748" s="50"/>
      <c r="W4748" s="8"/>
      <c r="X4748" s="8"/>
      <c r="Y4748" s="8"/>
      <c r="Z4748" s="8"/>
      <c r="AA4748" s="8"/>
      <c r="AB4748" s="8"/>
      <c r="AC4748" s="8"/>
      <c r="AD4748" s="8"/>
      <c r="AE4748" s="8"/>
      <c r="AF4748" s="8"/>
      <c r="AG4748" s="8"/>
      <c r="AH4748" s="8"/>
      <c r="AI4748" s="8"/>
      <c r="AJ4748" s="8"/>
      <c r="AK4748" s="8"/>
    </row>
    <row r="4749" spans="1:37" ht="18">
      <c r="A4749" s="46"/>
      <c r="B4749" s="47"/>
      <c r="C4749" s="48"/>
      <c r="D4749" s="48"/>
      <c r="E4749" s="49"/>
      <c r="F4749" s="49"/>
      <c r="G4749" s="49"/>
      <c r="H4749" s="49"/>
      <c r="I4749" s="50"/>
      <c r="J4749" s="49"/>
      <c r="K4749" s="49"/>
      <c r="L4749" s="49"/>
      <c r="M4749" s="49"/>
      <c r="N4749" s="49"/>
      <c r="O4749" s="51"/>
      <c r="P4749" s="8"/>
      <c r="Q4749" s="49"/>
      <c r="R4749" s="49"/>
      <c r="S4749" s="52"/>
      <c r="T4749" s="53"/>
      <c r="U4749" s="53"/>
      <c r="V4749" s="50"/>
      <c r="W4749" s="8"/>
      <c r="X4749" s="8"/>
      <c r="Y4749" s="8"/>
      <c r="Z4749" s="8"/>
      <c r="AA4749" s="8"/>
      <c r="AB4749" s="8"/>
      <c r="AC4749" s="8"/>
      <c r="AD4749" s="8"/>
      <c r="AE4749" s="8"/>
      <c r="AF4749" s="8"/>
      <c r="AG4749" s="8"/>
      <c r="AH4749" s="8"/>
      <c r="AI4749" s="8"/>
      <c r="AJ4749" s="8"/>
      <c r="AK4749" s="8"/>
    </row>
    <row r="4750" spans="1:37" ht="18">
      <c r="A4750" s="46"/>
      <c r="B4750" s="47"/>
      <c r="C4750" s="48"/>
      <c r="D4750" s="48"/>
      <c r="E4750" s="49"/>
      <c r="F4750" s="49"/>
      <c r="G4750" s="49"/>
      <c r="H4750" s="49"/>
      <c r="I4750" s="50"/>
      <c r="J4750" s="49"/>
      <c r="K4750" s="49"/>
      <c r="L4750" s="49"/>
      <c r="M4750" s="49"/>
      <c r="N4750" s="49"/>
      <c r="O4750" s="51"/>
      <c r="P4750" s="8"/>
      <c r="Q4750" s="49"/>
      <c r="R4750" s="49"/>
      <c r="S4750" s="52"/>
      <c r="T4750" s="53"/>
      <c r="U4750" s="53"/>
      <c r="V4750" s="50"/>
      <c r="W4750" s="8"/>
      <c r="X4750" s="8"/>
      <c r="Y4750" s="8"/>
      <c r="Z4750" s="8"/>
      <c r="AA4750" s="8"/>
      <c r="AB4750" s="8"/>
      <c r="AC4750" s="8"/>
      <c r="AD4750" s="8"/>
      <c r="AE4750" s="8"/>
      <c r="AF4750" s="8"/>
      <c r="AG4750" s="8"/>
      <c r="AH4750" s="8"/>
      <c r="AI4750" s="8"/>
      <c r="AJ4750" s="8"/>
      <c r="AK4750" s="8"/>
    </row>
    <row r="4751" spans="1:37" ht="18">
      <c r="A4751" s="46"/>
      <c r="B4751" s="47"/>
      <c r="C4751" s="48"/>
      <c r="D4751" s="48"/>
      <c r="E4751" s="49"/>
      <c r="F4751" s="49"/>
      <c r="G4751" s="49"/>
      <c r="H4751" s="49"/>
      <c r="I4751" s="50"/>
      <c r="J4751" s="49"/>
      <c r="K4751" s="49"/>
      <c r="L4751" s="49"/>
      <c r="M4751" s="49"/>
      <c r="N4751" s="49"/>
      <c r="O4751" s="51"/>
      <c r="P4751" s="8"/>
      <c r="Q4751" s="49"/>
      <c r="R4751" s="49"/>
      <c r="S4751" s="52"/>
      <c r="T4751" s="53"/>
      <c r="U4751" s="53"/>
      <c r="V4751" s="50"/>
      <c r="W4751" s="8"/>
      <c r="X4751" s="8"/>
      <c r="Y4751" s="8"/>
      <c r="Z4751" s="8"/>
      <c r="AA4751" s="8"/>
      <c r="AB4751" s="8"/>
      <c r="AC4751" s="8"/>
      <c r="AD4751" s="8"/>
      <c r="AE4751" s="8"/>
      <c r="AF4751" s="8"/>
      <c r="AG4751" s="8"/>
      <c r="AH4751" s="8"/>
      <c r="AI4751" s="8"/>
      <c r="AJ4751" s="8"/>
      <c r="AK4751" s="8"/>
    </row>
    <row r="4752" spans="1:37" ht="18">
      <c r="A4752" s="46"/>
      <c r="B4752" s="47"/>
      <c r="C4752" s="48"/>
      <c r="D4752" s="48"/>
      <c r="E4752" s="49"/>
      <c r="F4752" s="49"/>
      <c r="G4752" s="49"/>
      <c r="H4752" s="49"/>
      <c r="I4752" s="50"/>
      <c r="J4752" s="49"/>
      <c r="K4752" s="49"/>
      <c r="L4752" s="49"/>
      <c r="M4752" s="49"/>
      <c r="N4752" s="49"/>
      <c r="O4752" s="51"/>
      <c r="P4752" s="8"/>
      <c r="Q4752" s="49"/>
      <c r="R4752" s="49"/>
      <c r="S4752" s="52"/>
      <c r="T4752" s="53"/>
      <c r="U4752" s="53"/>
      <c r="V4752" s="50"/>
      <c r="W4752" s="8"/>
      <c r="X4752" s="8"/>
      <c r="Y4752" s="8"/>
      <c r="Z4752" s="8"/>
      <c r="AA4752" s="8"/>
      <c r="AB4752" s="8"/>
      <c r="AC4752" s="8"/>
      <c r="AD4752" s="8"/>
      <c r="AE4752" s="8"/>
      <c r="AF4752" s="8"/>
      <c r="AG4752" s="8"/>
      <c r="AH4752" s="8"/>
      <c r="AI4752" s="8"/>
      <c r="AJ4752" s="8"/>
      <c r="AK4752" s="8"/>
    </row>
    <row r="4753" spans="1:37" ht="18">
      <c r="A4753" s="46"/>
      <c r="B4753" s="47"/>
      <c r="C4753" s="48"/>
      <c r="D4753" s="48"/>
      <c r="E4753" s="49"/>
      <c r="F4753" s="49"/>
      <c r="G4753" s="49"/>
      <c r="H4753" s="49"/>
      <c r="I4753" s="50"/>
      <c r="J4753" s="49"/>
      <c r="K4753" s="49"/>
      <c r="L4753" s="49"/>
      <c r="M4753" s="49"/>
      <c r="N4753" s="49"/>
      <c r="O4753" s="51"/>
      <c r="P4753" s="8"/>
      <c r="Q4753" s="49"/>
      <c r="R4753" s="49"/>
      <c r="S4753" s="52"/>
      <c r="T4753" s="53"/>
      <c r="U4753" s="53"/>
      <c r="V4753" s="50"/>
      <c r="W4753" s="8"/>
      <c r="X4753" s="8"/>
      <c r="Y4753" s="8"/>
      <c r="Z4753" s="8"/>
      <c r="AA4753" s="8"/>
      <c r="AB4753" s="8"/>
      <c r="AC4753" s="8"/>
      <c r="AD4753" s="8"/>
      <c r="AE4753" s="8"/>
      <c r="AF4753" s="8"/>
      <c r="AG4753" s="8"/>
      <c r="AH4753" s="8"/>
      <c r="AI4753" s="8"/>
      <c r="AJ4753" s="8"/>
      <c r="AK4753" s="8"/>
    </row>
    <row r="4754" spans="1:37" ht="18">
      <c r="A4754" s="46"/>
      <c r="B4754" s="47"/>
      <c r="C4754" s="48"/>
      <c r="D4754" s="48"/>
      <c r="E4754" s="49"/>
      <c r="F4754" s="49"/>
      <c r="G4754" s="49"/>
      <c r="H4754" s="49"/>
      <c r="I4754" s="50"/>
      <c r="J4754" s="49"/>
      <c r="K4754" s="49"/>
      <c r="L4754" s="49"/>
      <c r="M4754" s="49"/>
      <c r="N4754" s="49"/>
      <c r="O4754" s="51"/>
      <c r="P4754" s="8"/>
      <c r="Q4754" s="49"/>
      <c r="R4754" s="49"/>
      <c r="S4754" s="52"/>
      <c r="T4754" s="53"/>
      <c r="U4754" s="53"/>
      <c r="V4754" s="50"/>
      <c r="W4754" s="8"/>
      <c r="X4754" s="8"/>
      <c r="Y4754" s="8"/>
      <c r="Z4754" s="8"/>
      <c r="AA4754" s="8"/>
      <c r="AB4754" s="8"/>
      <c r="AC4754" s="8"/>
      <c r="AD4754" s="8"/>
      <c r="AE4754" s="8"/>
      <c r="AF4754" s="8"/>
      <c r="AG4754" s="8"/>
      <c r="AH4754" s="8"/>
      <c r="AI4754" s="8"/>
      <c r="AJ4754" s="8"/>
      <c r="AK4754" s="8"/>
    </row>
    <row r="4755" spans="1:37" ht="18">
      <c r="A4755" s="46"/>
      <c r="B4755" s="47"/>
      <c r="C4755" s="48"/>
      <c r="D4755" s="48"/>
      <c r="E4755" s="49"/>
      <c r="F4755" s="49"/>
      <c r="G4755" s="49"/>
      <c r="H4755" s="49"/>
      <c r="I4755" s="50"/>
      <c r="J4755" s="49"/>
      <c r="K4755" s="49"/>
      <c r="L4755" s="49"/>
      <c r="M4755" s="49"/>
      <c r="N4755" s="49"/>
      <c r="O4755" s="51"/>
      <c r="P4755" s="8"/>
      <c r="Q4755" s="49"/>
      <c r="R4755" s="49"/>
      <c r="S4755" s="52"/>
      <c r="T4755" s="53"/>
      <c r="U4755" s="53"/>
      <c r="V4755" s="50"/>
      <c r="W4755" s="8"/>
      <c r="X4755" s="8"/>
      <c r="Y4755" s="8"/>
      <c r="Z4755" s="8"/>
      <c r="AA4755" s="8"/>
      <c r="AB4755" s="8"/>
      <c r="AC4755" s="8"/>
      <c r="AD4755" s="8"/>
      <c r="AE4755" s="8"/>
      <c r="AF4755" s="8"/>
      <c r="AG4755" s="8"/>
      <c r="AH4755" s="8"/>
      <c r="AI4755" s="8"/>
      <c r="AJ4755" s="8"/>
      <c r="AK4755" s="8"/>
    </row>
    <row r="4756" spans="1:37" ht="18">
      <c r="A4756" s="46"/>
      <c r="B4756" s="47"/>
      <c r="C4756" s="48"/>
      <c r="D4756" s="48"/>
      <c r="E4756" s="49"/>
      <c r="F4756" s="49"/>
      <c r="G4756" s="49"/>
      <c r="H4756" s="49"/>
      <c r="I4756" s="50"/>
      <c r="J4756" s="49"/>
      <c r="K4756" s="49"/>
      <c r="L4756" s="49"/>
      <c r="M4756" s="49"/>
      <c r="N4756" s="49"/>
      <c r="O4756" s="51"/>
      <c r="P4756" s="8"/>
      <c r="Q4756" s="49"/>
      <c r="R4756" s="49"/>
      <c r="S4756" s="52"/>
      <c r="T4756" s="53"/>
      <c r="U4756" s="53"/>
      <c r="V4756" s="50"/>
      <c r="W4756" s="8"/>
      <c r="X4756" s="8"/>
      <c r="Y4756" s="8"/>
      <c r="Z4756" s="8"/>
      <c r="AA4756" s="8"/>
      <c r="AB4756" s="8"/>
      <c r="AC4756" s="8"/>
      <c r="AD4756" s="8"/>
      <c r="AE4756" s="8"/>
      <c r="AF4756" s="8"/>
      <c r="AG4756" s="8"/>
      <c r="AH4756" s="8"/>
      <c r="AI4756" s="8"/>
      <c r="AJ4756" s="8"/>
      <c r="AK4756" s="8"/>
    </row>
    <row r="4757" spans="1:37" ht="18">
      <c r="A4757" s="46"/>
      <c r="B4757" s="47"/>
      <c r="C4757" s="48"/>
      <c r="D4757" s="48"/>
      <c r="E4757" s="49"/>
      <c r="F4757" s="49"/>
      <c r="G4757" s="49"/>
      <c r="H4757" s="49"/>
      <c r="I4757" s="50"/>
      <c r="J4757" s="49"/>
      <c r="K4757" s="49"/>
      <c r="L4757" s="49"/>
      <c r="M4757" s="49"/>
      <c r="N4757" s="49"/>
      <c r="O4757" s="51"/>
      <c r="P4757" s="8"/>
      <c r="Q4757" s="49"/>
      <c r="R4757" s="49"/>
      <c r="S4757" s="52"/>
      <c r="T4757" s="53"/>
      <c r="U4757" s="53"/>
      <c r="V4757" s="50"/>
      <c r="W4757" s="8"/>
      <c r="X4757" s="8"/>
      <c r="Y4757" s="8"/>
      <c r="Z4757" s="8"/>
      <c r="AA4757" s="8"/>
      <c r="AB4757" s="8"/>
      <c r="AC4757" s="8"/>
      <c r="AD4757" s="8"/>
      <c r="AE4757" s="8"/>
      <c r="AF4757" s="8"/>
      <c r="AG4757" s="8"/>
      <c r="AH4757" s="8"/>
      <c r="AI4757" s="8"/>
      <c r="AJ4757" s="8"/>
      <c r="AK4757" s="8"/>
    </row>
    <row r="4758" spans="1:37" ht="18">
      <c r="A4758" s="46"/>
      <c r="B4758" s="47"/>
      <c r="C4758" s="48"/>
      <c r="D4758" s="48"/>
      <c r="E4758" s="49"/>
      <c r="F4758" s="49"/>
      <c r="G4758" s="49"/>
      <c r="H4758" s="49"/>
      <c r="I4758" s="50"/>
      <c r="J4758" s="49"/>
      <c r="K4758" s="49"/>
      <c r="L4758" s="49"/>
      <c r="M4758" s="49"/>
      <c r="N4758" s="49"/>
      <c r="O4758" s="51"/>
      <c r="P4758" s="8"/>
      <c r="Q4758" s="49"/>
      <c r="R4758" s="49"/>
      <c r="S4758" s="52"/>
      <c r="T4758" s="53"/>
      <c r="U4758" s="53"/>
      <c r="V4758" s="50"/>
      <c r="W4758" s="8"/>
      <c r="X4758" s="8"/>
      <c r="Y4758" s="8"/>
      <c r="Z4758" s="8"/>
      <c r="AA4758" s="8"/>
      <c r="AB4758" s="8"/>
      <c r="AC4758" s="8"/>
      <c r="AD4758" s="8"/>
      <c r="AE4758" s="8"/>
      <c r="AF4758" s="8"/>
      <c r="AG4758" s="8"/>
      <c r="AH4758" s="8"/>
      <c r="AI4758" s="8"/>
      <c r="AJ4758" s="8"/>
      <c r="AK4758" s="8"/>
    </row>
    <row r="4759" spans="1:37" ht="18">
      <c r="A4759" s="46"/>
      <c r="B4759" s="47"/>
      <c r="C4759" s="48"/>
      <c r="D4759" s="48"/>
      <c r="E4759" s="49"/>
      <c r="F4759" s="49"/>
      <c r="G4759" s="49"/>
      <c r="H4759" s="49"/>
      <c r="I4759" s="50"/>
      <c r="J4759" s="49"/>
      <c r="K4759" s="49"/>
      <c r="L4759" s="49"/>
      <c r="M4759" s="49"/>
      <c r="N4759" s="49"/>
      <c r="O4759" s="51"/>
      <c r="P4759" s="8"/>
      <c r="Q4759" s="49"/>
      <c r="R4759" s="49"/>
      <c r="S4759" s="52"/>
      <c r="T4759" s="53"/>
      <c r="U4759" s="53"/>
      <c r="V4759" s="50"/>
      <c r="W4759" s="8"/>
      <c r="X4759" s="8"/>
      <c r="Y4759" s="8"/>
      <c r="Z4759" s="8"/>
      <c r="AA4759" s="8"/>
      <c r="AB4759" s="8"/>
      <c r="AC4759" s="8"/>
      <c r="AD4759" s="8"/>
      <c r="AE4759" s="8"/>
      <c r="AF4759" s="8"/>
      <c r="AG4759" s="8"/>
      <c r="AH4759" s="8"/>
      <c r="AI4759" s="8"/>
      <c r="AJ4759" s="8"/>
      <c r="AK4759" s="8"/>
    </row>
    <row r="4760" spans="1:37" ht="18">
      <c r="A4760" s="46"/>
      <c r="B4760" s="47"/>
      <c r="C4760" s="48"/>
      <c r="D4760" s="48"/>
      <c r="E4760" s="49"/>
      <c r="F4760" s="49"/>
      <c r="G4760" s="49"/>
      <c r="H4760" s="49"/>
      <c r="I4760" s="50"/>
      <c r="J4760" s="49"/>
      <c r="K4760" s="49"/>
      <c r="L4760" s="49"/>
      <c r="M4760" s="49"/>
      <c r="N4760" s="49"/>
      <c r="O4760" s="51"/>
      <c r="P4760" s="8"/>
      <c r="Q4760" s="49"/>
      <c r="R4760" s="49"/>
      <c r="S4760" s="52"/>
      <c r="T4760" s="53"/>
      <c r="U4760" s="53"/>
      <c r="V4760" s="50"/>
      <c r="W4760" s="8"/>
      <c r="X4760" s="8"/>
      <c r="Y4760" s="8"/>
      <c r="Z4760" s="8"/>
      <c r="AA4760" s="8"/>
      <c r="AB4760" s="8"/>
      <c r="AC4760" s="8"/>
      <c r="AD4760" s="8"/>
      <c r="AE4760" s="8"/>
      <c r="AF4760" s="8"/>
      <c r="AG4760" s="8"/>
      <c r="AH4760" s="8"/>
      <c r="AI4760" s="8"/>
      <c r="AJ4760" s="8"/>
      <c r="AK4760" s="8"/>
    </row>
    <row r="4761" spans="1:37" ht="18">
      <c r="A4761" s="46"/>
      <c r="B4761" s="47"/>
      <c r="C4761" s="48"/>
      <c r="D4761" s="48"/>
      <c r="E4761" s="49"/>
      <c r="F4761" s="49"/>
      <c r="G4761" s="49"/>
      <c r="H4761" s="49"/>
      <c r="I4761" s="50"/>
      <c r="J4761" s="49"/>
      <c r="K4761" s="49"/>
      <c r="L4761" s="49"/>
      <c r="M4761" s="49"/>
      <c r="N4761" s="49"/>
      <c r="O4761" s="51"/>
      <c r="P4761" s="8"/>
      <c r="Q4761" s="49"/>
      <c r="R4761" s="49"/>
      <c r="S4761" s="52"/>
      <c r="T4761" s="53"/>
      <c r="U4761" s="53"/>
      <c r="V4761" s="50"/>
      <c r="W4761" s="8"/>
      <c r="X4761" s="8"/>
      <c r="Y4761" s="8"/>
      <c r="Z4761" s="8"/>
      <c r="AA4761" s="8"/>
      <c r="AB4761" s="8"/>
      <c r="AC4761" s="8"/>
      <c r="AD4761" s="8"/>
      <c r="AE4761" s="8"/>
      <c r="AF4761" s="8"/>
      <c r="AG4761" s="8"/>
      <c r="AH4761" s="8"/>
      <c r="AI4761" s="8"/>
      <c r="AJ4761" s="8"/>
      <c r="AK4761" s="8"/>
    </row>
    <row r="4762" spans="1:37" ht="18">
      <c r="A4762" s="46"/>
      <c r="B4762" s="47"/>
      <c r="C4762" s="48"/>
      <c r="D4762" s="48"/>
      <c r="E4762" s="49"/>
      <c r="F4762" s="49"/>
      <c r="G4762" s="49"/>
      <c r="H4762" s="49"/>
      <c r="I4762" s="50"/>
      <c r="J4762" s="49"/>
      <c r="K4762" s="49"/>
      <c r="L4762" s="49"/>
      <c r="M4762" s="49"/>
      <c r="N4762" s="49"/>
      <c r="O4762" s="51"/>
      <c r="P4762" s="8"/>
      <c r="Q4762" s="49"/>
      <c r="R4762" s="49"/>
      <c r="S4762" s="52"/>
      <c r="T4762" s="53"/>
      <c r="U4762" s="53"/>
      <c r="V4762" s="50"/>
      <c r="W4762" s="8"/>
      <c r="X4762" s="8"/>
      <c r="Y4762" s="8"/>
      <c r="Z4762" s="8"/>
      <c r="AA4762" s="8"/>
      <c r="AB4762" s="8"/>
      <c r="AC4762" s="8"/>
      <c r="AD4762" s="8"/>
      <c r="AE4762" s="8"/>
      <c r="AF4762" s="8"/>
      <c r="AG4762" s="8"/>
      <c r="AH4762" s="8"/>
      <c r="AI4762" s="8"/>
      <c r="AJ4762" s="8"/>
      <c r="AK4762" s="8"/>
    </row>
    <row r="4763" spans="1:37" ht="18">
      <c r="A4763" s="46"/>
      <c r="B4763" s="47"/>
      <c r="C4763" s="48"/>
      <c r="D4763" s="48"/>
      <c r="E4763" s="49"/>
      <c r="F4763" s="49"/>
      <c r="G4763" s="49"/>
      <c r="H4763" s="49"/>
      <c r="I4763" s="50"/>
      <c r="J4763" s="49"/>
      <c r="K4763" s="49"/>
      <c r="L4763" s="49"/>
      <c r="M4763" s="49"/>
      <c r="N4763" s="49"/>
      <c r="O4763" s="51"/>
      <c r="P4763" s="8"/>
      <c r="Q4763" s="49"/>
      <c r="R4763" s="49"/>
      <c r="S4763" s="52"/>
      <c r="T4763" s="53"/>
      <c r="U4763" s="53"/>
      <c r="V4763" s="50"/>
      <c r="W4763" s="8"/>
      <c r="X4763" s="8"/>
      <c r="Y4763" s="8"/>
      <c r="Z4763" s="8"/>
      <c r="AA4763" s="8"/>
      <c r="AB4763" s="8"/>
      <c r="AC4763" s="8"/>
      <c r="AD4763" s="8"/>
      <c r="AE4763" s="8"/>
      <c r="AF4763" s="8"/>
      <c r="AG4763" s="8"/>
      <c r="AH4763" s="8"/>
      <c r="AI4763" s="8"/>
      <c r="AJ4763" s="8"/>
      <c r="AK4763" s="8"/>
    </row>
    <row r="4764" spans="1:37" ht="18">
      <c r="A4764" s="46"/>
      <c r="B4764" s="47"/>
      <c r="C4764" s="48"/>
      <c r="D4764" s="48"/>
      <c r="E4764" s="49"/>
      <c r="F4764" s="49"/>
      <c r="G4764" s="49"/>
      <c r="H4764" s="49"/>
      <c r="I4764" s="50"/>
      <c r="J4764" s="49"/>
      <c r="K4764" s="49"/>
      <c r="L4764" s="49"/>
      <c r="M4764" s="49"/>
      <c r="N4764" s="49"/>
      <c r="O4764" s="51"/>
      <c r="P4764" s="8"/>
      <c r="Q4764" s="49"/>
      <c r="R4764" s="49"/>
      <c r="S4764" s="52"/>
      <c r="T4764" s="53"/>
      <c r="U4764" s="53"/>
      <c r="V4764" s="50"/>
      <c r="W4764" s="8"/>
      <c r="X4764" s="8"/>
      <c r="Y4764" s="8"/>
      <c r="Z4764" s="8"/>
      <c r="AA4764" s="8"/>
      <c r="AB4764" s="8"/>
      <c r="AC4764" s="8"/>
      <c r="AD4764" s="8"/>
      <c r="AE4764" s="8"/>
      <c r="AF4764" s="8"/>
      <c r="AG4764" s="8"/>
      <c r="AH4764" s="8"/>
      <c r="AI4764" s="8"/>
      <c r="AJ4764" s="8"/>
      <c r="AK4764" s="8"/>
    </row>
    <row r="4765" spans="1:37" ht="18">
      <c r="A4765" s="46"/>
      <c r="B4765" s="47"/>
      <c r="C4765" s="48"/>
      <c r="D4765" s="48"/>
      <c r="E4765" s="49"/>
      <c r="F4765" s="49"/>
      <c r="G4765" s="49"/>
      <c r="H4765" s="49"/>
      <c r="I4765" s="50"/>
      <c r="J4765" s="49"/>
      <c r="K4765" s="49"/>
      <c r="L4765" s="49"/>
      <c r="M4765" s="49"/>
      <c r="N4765" s="49"/>
      <c r="O4765" s="51"/>
      <c r="P4765" s="8"/>
      <c r="Q4765" s="49"/>
      <c r="R4765" s="49"/>
      <c r="S4765" s="52"/>
      <c r="T4765" s="53"/>
      <c r="U4765" s="53"/>
      <c r="V4765" s="50"/>
      <c r="W4765" s="8"/>
      <c r="X4765" s="8"/>
      <c r="Y4765" s="8"/>
      <c r="Z4765" s="8"/>
      <c r="AA4765" s="8"/>
      <c r="AB4765" s="8"/>
      <c r="AC4765" s="8"/>
      <c r="AD4765" s="8"/>
      <c r="AE4765" s="8"/>
      <c r="AF4765" s="8"/>
      <c r="AG4765" s="8"/>
      <c r="AH4765" s="8"/>
      <c r="AI4765" s="8"/>
      <c r="AJ4765" s="8"/>
      <c r="AK4765" s="8"/>
    </row>
    <row r="4766" spans="1:37" ht="18">
      <c r="A4766" s="46"/>
      <c r="B4766" s="47"/>
      <c r="C4766" s="48"/>
      <c r="D4766" s="48"/>
      <c r="E4766" s="49"/>
      <c r="F4766" s="49"/>
      <c r="G4766" s="49"/>
      <c r="H4766" s="49"/>
      <c r="I4766" s="50"/>
      <c r="J4766" s="49"/>
      <c r="K4766" s="49"/>
      <c r="L4766" s="49"/>
      <c r="M4766" s="49"/>
      <c r="N4766" s="49"/>
      <c r="O4766" s="51"/>
      <c r="P4766" s="8"/>
      <c r="Q4766" s="49"/>
      <c r="R4766" s="49"/>
      <c r="S4766" s="52"/>
      <c r="T4766" s="53"/>
      <c r="U4766" s="53"/>
      <c r="V4766" s="50"/>
      <c r="W4766" s="8"/>
      <c r="X4766" s="8"/>
      <c r="Y4766" s="8"/>
      <c r="Z4766" s="8"/>
      <c r="AA4766" s="8"/>
      <c r="AB4766" s="8"/>
      <c r="AC4766" s="8"/>
      <c r="AD4766" s="8"/>
      <c r="AE4766" s="8"/>
      <c r="AF4766" s="8"/>
      <c r="AG4766" s="8"/>
      <c r="AH4766" s="8"/>
      <c r="AI4766" s="8"/>
      <c r="AJ4766" s="8"/>
      <c r="AK4766" s="8"/>
    </row>
    <row r="4767" spans="1:37" ht="18">
      <c r="A4767" s="46"/>
      <c r="B4767" s="47"/>
      <c r="C4767" s="48"/>
      <c r="D4767" s="48"/>
      <c r="E4767" s="49"/>
      <c r="F4767" s="49"/>
      <c r="G4767" s="49"/>
      <c r="H4767" s="49"/>
      <c r="I4767" s="50"/>
      <c r="J4767" s="49"/>
      <c r="K4767" s="49"/>
      <c r="L4767" s="49"/>
      <c r="M4767" s="49"/>
      <c r="N4767" s="49"/>
      <c r="O4767" s="51"/>
      <c r="P4767" s="8"/>
      <c r="Q4767" s="49"/>
      <c r="R4767" s="49"/>
      <c r="S4767" s="52"/>
      <c r="T4767" s="53"/>
      <c r="U4767" s="53"/>
      <c r="V4767" s="50"/>
      <c r="W4767" s="8"/>
      <c r="X4767" s="8"/>
      <c r="Y4767" s="8"/>
      <c r="Z4767" s="8"/>
      <c r="AA4767" s="8"/>
      <c r="AB4767" s="8"/>
      <c r="AC4767" s="8"/>
      <c r="AD4767" s="8"/>
      <c r="AE4767" s="8"/>
      <c r="AF4767" s="8"/>
      <c r="AG4767" s="8"/>
      <c r="AH4767" s="8"/>
      <c r="AI4767" s="8"/>
      <c r="AJ4767" s="8"/>
      <c r="AK4767" s="8"/>
    </row>
    <row r="4768" spans="1:37" ht="18">
      <c r="A4768" s="46"/>
      <c r="B4768" s="47"/>
      <c r="C4768" s="48"/>
      <c r="D4768" s="48"/>
      <c r="E4768" s="49"/>
      <c r="F4768" s="49"/>
      <c r="G4768" s="49"/>
      <c r="H4768" s="49"/>
      <c r="I4768" s="50"/>
      <c r="J4768" s="49"/>
      <c r="K4768" s="49"/>
      <c r="L4768" s="49"/>
      <c r="M4768" s="49"/>
      <c r="N4768" s="49"/>
      <c r="O4768" s="51"/>
      <c r="P4768" s="8"/>
      <c r="Q4768" s="49"/>
      <c r="R4768" s="49"/>
      <c r="S4768" s="52"/>
      <c r="T4768" s="53"/>
      <c r="U4768" s="53"/>
      <c r="V4768" s="50"/>
      <c r="W4768" s="8"/>
      <c r="X4768" s="8"/>
      <c r="Y4768" s="8"/>
      <c r="Z4768" s="8"/>
      <c r="AA4768" s="8"/>
      <c r="AB4768" s="8"/>
      <c r="AC4768" s="8"/>
      <c r="AD4768" s="8"/>
      <c r="AE4768" s="8"/>
      <c r="AF4768" s="8"/>
      <c r="AG4768" s="8"/>
      <c r="AH4768" s="8"/>
      <c r="AI4768" s="8"/>
      <c r="AJ4768" s="8"/>
      <c r="AK4768" s="8"/>
    </row>
    <row r="4769" spans="1:37" ht="18">
      <c r="A4769" s="46"/>
      <c r="B4769" s="47"/>
      <c r="C4769" s="48"/>
      <c r="D4769" s="48"/>
      <c r="E4769" s="49"/>
      <c r="F4769" s="49"/>
      <c r="G4769" s="49"/>
      <c r="H4769" s="49"/>
      <c r="I4769" s="50"/>
      <c r="J4769" s="49"/>
      <c r="K4769" s="49"/>
      <c r="L4769" s="49"/>
      <c r="M4769" s="49"/>
      <c r="N4769" s="49"/>
      <c r="O4769" s="51"/>
      <c r="P4769" s="8"/>
      <c r="Q4769" s="49"/>
      <c r="R4769" s="49"/>
      <c r="S4769" s="52"/>
      <c r="T4769" s="53"/>
      <c r="U4769" s="53"/>
      <c r="V4769" s="50"/>
      <c r="W4769" s="8"/>
      <c r="X4769" s="8"/>
      <c r="Y4769" s="8"/>
      <c r="Z4769" s="8"/>
      <c r="AA4769" s="8"/>
      <c r="AB4769" s="8"/>
      <c r="AC4769" s="8"/>
      <c r="AD4769" s="8"/>
      <c r="AE4769" s="8"/>
      <c r="AF4769" s="8"/>
      <c r="AG4769" s="8"/>
      <c r="AH4769" s="8"/>
      <c r="AI4769" s="8"/>
      <c r="AJ4769" s="8"/>
      <c r="AK4769" s="8"/>
    </row>
    <row r="4770" spans="1:37" ht="18">
      <c r="A4770" s="46"/>
      <c r="B4770" s="47"/>
      <c r="C4770" s="48"/>
      <c r="D4770" s="48"/>
      <c r="E4770" s="49"/>
      <c r="F4770" s="49"/>
      <c r="G4770" s="49"/>
      <c r="H4770" s="49"/>
      <c r="I4770" s="50"/>
      <c r="J4770" s="49"/>
      <c r="K4770" s="49"/>
      <c r="L4770" s="49"/>
      <c r="M4770" s="49"/>
      <c r="N4770" s="49"/>
      <c r="O4770" s="51"/>
      <c r="P4770" s="8"/>
      <c r="Q4770" s="49"/>
      <c r="R4770" s="49"/>
      <c r="S4770" s="52"/>
      <c r="T4770" s="53"/>
      <c r="U4770" s="53"/>
      <c r="V4770" s="50"/>
      <c r="W4770" s="8"/>
      <c r="X4770" s="8"/>
      <c r="Y4770" s="8"/>
      <c r="Z4770" s="8"/>
      <c r="AA4770" s="8"/>
      <c r="AB4770" s="8"/>
      <c r="AC4770" s="8"/>
      <c r="AD4770" s="8"/>
      <c r="AE4770" s="8"/>
      <c r="AF4770" s="8"/>
      <c r="AG4770" s="8"/>
      <c r="AH4770" s="8"/>
      <c r="AI4770" s="8"/>
      <c r="AJ4770" s="8"/>
      <c r="AK4770" s="8"/>
    </row>
    <row r="4771" spans="1:37" ht="18">
      <c r="A4771" s="46"/>
      <c r="B4771" s="47"/>
      <c r="C4771" s="48"/>
      <c r="D4771" s="48"/>
      <c r="E4771" s="49"/>
      <c r="F4771" s="49"/>
      <c r="G4771" s="49"/>
      <c r="H4771" s="49"/>
      <c r="I4771" s="50"/>
      <c r="J4771" s="49"/>
      <c r="K4771" s="49"/>
      <c r="L4771" s="49"/>
      <c r="M4771" s="49"/>
      <c r="N4771" s="49"/>
      <c r="O4771" s="51"/>
      <c r="P4771" s="8"/>
      <c r="Q4771" s="49"/>
      <c r="R4771" s="49"/>
      <c r="S4771" s="52"/>
      <c r="T4771" s="53"/>
      <c r="U4771" s="53"/>
      <c r="V4771" s="50"/>
      <c r="W4771" s="8"/>
      <c r="X4771" s="8"/>
      <c r="Y4771" s="8"/>
      <c r="Z4771" s="8"/>
      <c r="AA4771" s="8"/>
      <c r="AB4771" s="8"/>
      <c r="AC4771" s="8"/>
      <c r="AD4771" s="8"/>
      <c r="AE4771" s="8"/>
      <c r="AF4771" s="8"/>
      <c r="AG4771" s="8"/>
      <c r="AH4771" s="8"/>
      <c r="AI4771" s="8"/>
      <c r="AJ4771" s="8"/>
      <c r="AK4771" s="8"/>
    </row>
    <row r="4772" spans="1:37" ht="18">
      <c r="A4772" s="46"/>
      <c r="B4772" s="47"/>
      <c r="C4772" s="48"/>
      <c r="D4772" s="48"/>
      <c r="E4772" s="49"/>
      <c r="F4772" s="49"/>
      <c r="G4772" s="49"/>
      <c r="H4772" s="49"/>
      <c r="I4772" s="50"/>
      <c r="J4772" s="49"/>
      <c r="K4772" s="49"/>
      <c r="L4772" s="49"/>
      <c r="M4772" s="49"/>
      <c r="N4772" s="49"/>
      <c r="O4772" s="51"/>
      <c r="P4772" s="8"/>
      <c r="Q4772" s="49"/>
      <c r="R4772" s="49"/>
      <c r="S4772" s="52"/>
      <c r="T4772" s="53"/>
      <c r="U4772" s="53"/>
      <c r="V4772" s="50"/>
      <c r="W4772" s="8"/>
      <c r="X4772" s="8"/>
      <c r="Y4772" s="8"/>
      <c r="Z4772" s="8"/>
      <c r="AA4772" s="8"/>
      <c r="AB4772" s="8"/>
      <c r="AC4772" s="8"/>
      <c r="AD4772" s="8"/>
      <c r="AE4772" s="8"/>
      <c r="AF4772" s="8"/>
      <c r="AG4772" s="8"/>
      <c r="AH4772" s="8"/>
      <c r="AI4772" s="8"/>
      <c r="AJ4772" s="8"/>
      <c r="AK4772" s="8"/>
    </row>
    <row r="4773" spans="1:37" ht="18">
      <c r="A4773" s="46"/>
      <c r="B4773" s="47"/>
      <c r="C4773" s="48"/>
      <c r="D4773" s="48"/>
      <c r="E4773" s="49"/>
      <c r="F4773" s="49"/>
      <c r="G4773" s="49"/>
      <c r="H4773" s="49"/>
      <c r="I4773" s="50"/>
      <c r="J4773" s="49"/>
      <c r="K4773" s="49"/>
      <c r="L4773" s="49"/>
      <c r="M4773" s="49"/>
      <c r="N4773" s="49"/>
      <c r="O4773" s="51"/>
      <c r="P4773" s="8"/>
      <c r="Q4773" s="49"/>
      <c r="R4773" s="49"/>
      <c r="S4773" s="52"/>
      <c r="T4773" s="53"/>
      <c r="U4773" s="53"/>
      <c r="V4773" s="50"/>
      <c r="W4773" s="8"/>
      <c r="X4773" s="8"/>
      <c r="Y4773" s="8"/>
      <c r="Z4773" s="8"/>
      <c r="AA4773" s="8"/>
      <c r="AB4773" s="8"/>
      <c r="AC4773" s="8"/>
      <c r="AD4773" s="8"/>
      <c r="AE4773" s="8"/>
      <c r="AF4773" s="8"/>
      <c r="AG4773" s="8"/>
      <c r="AH4773" s="8"/>
      <c r="AI4773" s="8"/>
      <c r="AJ4773" s="8"/>
      <c r="AK4773" s="8"/>
    </row>
    <row r="4774" spans="1:37" ht="18">
      <c r="A4774" s="46"/>
      <c r="B4774" s="47"/>
      <c r="C4774" s="48"/>
      <c r="D4774" s="48"/>
      <c r="E4774" s="49"/>
      <c r="F4774" s="49"/>
      <c r="G4774" s="49"/>
      <c r="H4774" s="49"/>
      <c r="I4774" s="50"/>
      <c r="J4774" s="49"/>
      <c r="K4774" s="49"/>
      <c r="L4774" s="49"/>
      <c r="M4774" s="49"/>
      <c r="N4774" s="49"/>
      <c r="O4774" s="51"/>
      <c r="P4774" s="8"/>
      <c r="Q4774" s="49"/>
      <c r="R4774" s="49"/>
      <c r="S4774" s="52"/>
      <c r="T4774" s="53"/>
      <c r="U4774" s="53"/>
      <c r="V4774" s="50"/>
      <c r="W4774" s="8"/>
      <c r="X4774" s="8"/>
      <c r="Y4774" s="8"/>
      <c r="Z4774" s="8"/>
      <c r="AA4774" s="8"/>
      <c r="AB4774" s="8"/>
      <c r="AC4774" s="8"/>
      <c r="AD4774" s="8"/>
      <c r="AE4774" s="8"/>
      <c r="AF4774" s="8"/>
      <c r="AG4774" s="8"/>
      <c r="AH4774" s="8"/>
      <c r="AI4774" s="8"/>
      <c r="AJ4774" s="8"/>
      <c r="AK4774" s="8"/>
    </row>
    <row r="4775" spans="1:37" ht="18">
      <c r="A4775" s="46"/>
      <c r="B4775" s="47"/>
      <c r="C4775" s="48"/>
      <c r="D4775" s="48"/>
      <c r="E4775" s="49"/>
      <c r="F4775" s="49"/>
      <c r="G4775" s="49"/>
      <c r="H4775" s="49"/>
      <c r="I4775" s="50"/>
      <c r="J4775" s="49"/>
      <c r="K4775" s="49"/>
      <c r="L4775" s="49"/>
      <c r="M4775" s="49"/>
      <c r="N4775" s="49"/>
      <c r="O4775" s="51"/>
      <c r="P4775" s="8"/>
      <c r="Q4775" s="49"/>
      <c r="R4775" s="49"/>
      <c r="S4775" s="52"/>
      <c r="T4775" s="53"/>
      <c r="U4775" s="53"/>
      <c r="V4775" s="50"/>
      <c r="W4775" s="8"/>
      <c r="X4775" s="8"/>
      <c r="Y4775" s="8"/>
      <c r="Z4775" s="8"/>
      <c r="AA4775" s="8"/>
      <c r="AB4775" s="8"/>
      <c r="AC4775" s="8"/>
      <c r="AD4775" s="8"/>
      <c r="AE4775" s="8"/>
      <c r="AF4775" s="8"/>
      <c r="AG4775" s="8"/>
      <c r="AH4775" s="8"/>
      <c r="AI4775" s="8"/>
      <c r="AJ4775" s="8"/>
      <c r="AK4775" s="8"/>
    </row>
    <row r="4776" spans="1:37" ht="18">
      <c r="A4776" s="46"/>
      <c r="B4776" s="47"/>
      <c r="C4776" s="48"/>
      <c r="D4776" s="48"/>
      <c r="E4776" s="49"/>
      <c r="F4776" s="49"/>
      <c r="G4776" s="49"/>
      <c r="H4776" s="49"/>
      <c r="I4776" s="50"/>
      <c r="J4776" s="49"/>
      <c r="K4776" s="49"/>
      <c r="L4776" s="49"/>
      <c r="M4776" s="49"/>
      <c r="N4776" s="49"/>
      <c r="O4776" s="51"/>
      <c r="P4776" s="8"/>
      <c r="Q4776" s="49"/>
      <c r="R4776" s="49"/>
      <c r="S4776" s="52"/>
      <c r="T4776" s="53"/>
      <c r="U4776" s="53"/>
      <c r="V4776" s="50"/>
      <c r="W4776" s="8"/>
      <c r="X4776" s="8"/>
      <c r="Y4776" s="8"/>
      <c r="Z4776" s="8"/>
      <c r="AA4776" s="8"/>
      <c r="AB4776" s="8"/>
      <c r="AC4776" s="8"/>
      <c r="AD4776" s="8"/>
      <c r="AE4776" s="8"/>
      <c r="AF4776" s="8"/>
      <c r="AG4776" s="8"/>
      <c r="AH4776" s="8"/>
      <c r="AI4776" s="8"/>
      <c r="AJ4776" s="8"/>
      <c r="AK4776" s="8"/>
    </row>
    <row r="4777" spans="1:37" ht="18">
      <c r="A4777" s="46"/>
      <c r="B4777" s="47"/>
      <c r="C4777" s="48"/>
      <c r="D4777" s="48"/>
      <c r="E4777" s="49"/>
      <c r="F4777" s="49"/>
      <c r="G4777" s="49"/>
      <c r="H4777" s="49"/>
      <c r="I4777" s="50"/>
      <c r="J4777" s="49"/>
      <c r="K4777" s="49"/>
      <c r="L4777" s="49"/>
      <c r="M4777" s="49"/>
      <c r="N4777" s="49"/>
      <c r="O4777" s="51"/>
      <c r="P4777" s="8"/>
      <c r="Q4777" s="49"/>
      <c r="R4777" s="49"/>
      <c r="S4777" s="52"/>
      <c r="T4777" s="53"/>
      <c r="U4777" s="53"/>
      <c r="V4777" s="50"/>
      <c r="W4777" s="8"/>
      <c r="X4777" s="8"/>
      <c r="Y4777" s="8"/>
      <c r="Z4777" s="8"/>
      <c r="AA4777" s="8"/>
      <c r="AB4777" s="8"/>
      <c r="AC4777" s="8"/>
      <c r="AD4777" s="8"/>
      <c r="AE4777" s="8"/>
      <c r="AF4777" s="8"/>
      <c r="AG4777" s="8"/>
      <c r="AH4777" s="8"/>
      <c r="AI4777" s="8"/>
      <c r="AJ4777" s="8"/>
      <c r="AK4777" s="8"/>
    </row>
    <row r="4778" spans="1:37" ht="18">
      <c r="A4778" s="46"/>
      <c r="B4778" s="47"/>
      <c r="C4778" s="48"/>
      <c r="D4778" s="48"/>
      <c r="E4778" s="49"/>
      <c r="F4778" s="49"/>
      <c r="G4778" s="49"/>
      <c r="H4778" s="49"/>
      <c r="I4778" s="50"/>
      <c r="J4778" s="49"/>
      <c r="K4778" s="49"/>
      <c r="L4778" s="49"/>
      <c r="M4778" s="49"/>
      <c r="N4778" s="49"/>
      <c r="O4778" s="51"/>
      <c r="P4778" s="8"/>
      <c r="Q4778" s="49"/>
      <c r="R4778" s="49"/>
      <c r="S4778" s="52"/>
      <c r="T4778" s="53"/>
      <c r="U4778" s="53"/>
      <c r="V4778" s="50"/>
      <c r="W4778" s="8"/>
      <c r="X4778" s="8"/>
      <c r="Y4778" s="8"/>
      <c r="Z4778" s="8"/>
      <c r="AA4778" s="8"/>
      <c r="AB4778" s="8"/>
      <c r="AC4778" s="8"/>
      <c r="AD4778" s="8"/>
      <c r="AE4778" s="8"/>
      <c r="AF4778" s="8"/>
      <c r="AG4778" s="8"/>
      <c r="AH4778" s="8"/>
      <c r="AI4778" s="8"/>
      <c r="AJ4778" s="8"/>
      <c r="AK4778" s="8"/>
    </row>
    <row r="4779" spans="1:37" ht="18">
      <c r="A4779" s="46"/>
      <c r="B4779" s="47"/>
      <c r="C4779" s="48"/>
      <c r="D4779" s="48"/>
      <c r="E4779" s="49"/>
      <c r="F4779" s="49"/>
      <c r="G4779" s="49"/>
      <c r="H4779" s="49"/>
      <c r="I4779" s="50"/>
      <c r="J4779" s="49"/>
      <c r="K4779" s="49"/>
      <c r="L4779" s="49"/>
      <c r="M4779" s="49"/>
      <c r="N4779" s="49"/>
      <c r="O4779" s="51"/>
      <c r="P4779" s="8"/>
      <c r="Q4779" s="49"/>
      <c r="R4779" s="49"/>
      <c r="S4779" s="52"/>
      <c r="T4779" s="53"/>
      <c r="U4779" s="53"/>
      <c r="V4779" s="50"/>
      <c r="W4779" s="8"/>
      <c r="X4779" s="8"/>
      <c r="Y4779" s="8"/>
      <c r="Z4779" s="8"/>
      <c r="AA4779" s="8"/>
      <c r="AB4779" s="8"/>
      <c r="AC4779" s="8"/>
      <c r="AD4779" s="8"/>
      <c r="AE4779" s="8"/>
      <c r="AF4779" s="8"/>
      <c r="AG4779" s="8"/>
      <c r="AH4779" s="8"/>
      <c r="AI4779" s="8"/>
      <c r="AJ4779" s="8"/>
      <c r="AK4779" s="8"/>
    </row>
    <row r="4780" spans="1:37" ht="18">
      <c r="A4780" s="46"/>
      <c r="B4780" s="47"/>
      <c r="C4780" s="48"/>
      <c r="D4780" s="48"/>
      <c r="E4780" s="49"/>
      <c r="F4780" s="49"/>
      <c r="G4780" s="49"/>
      <c r="H4780" s="49"/>
      <c r="I4780" s="50"/>
      <c r="J4780" s="49"/>
      <c r="K4780" s="49"/>
      <c r="L4780" s="49"/>
      <c r="M4780" s="49"/>
      <c r="N4780" s="49"/>
      <c r="O4780" s="51"/>
      <c r="P4780" s="8"/>
      <c r="Q4780" s="49"/>
      <c r="R4780" s="49"/>
      <c r="S4780" s="52"/>
      <c r="T4780" s="53"/>
      <c r="U4780" s="53"/>
      <c r="V4780" s="50"/>
      <c r="W4780" s="8"/>
      <c r="X4780" s="8"/>
      <c r="Y4780" s="8"/>
      <c r="Z4780" s="8"/>
      <c r="AA4780" s="8"/>
      <c r="AB4780" s="8"/>
      <c r="AC4780" s="8"/>
      <c r="AD4780" s="8"/>
      <c r="AE4780" s="8"/>
      <c r="AF4780" s="8"/>
      <c r="AG4780" s="8"/>
      <c r="AH4780" s="8"/>
      <c r="AI4780" s="8"/>
      <c r="AJ4780" s="8"/>
      <c r="AK4780" s="8"/>
    </row>
    <row r="4781" spans="1:37" ht="18">
      <c r="A4781" s="46"/>
      <c r="B4781" s="47"/>
      <c r="C4781" s="48"/>
      <c r="D4781" s="48"/>
      <c r="E4781" s="49"/>
      <c r="F4781" s="49"/>
      <c r="G4781" s="49"/>
      <c r="H4781" s="49"/>
      <c r="I4781" s="50"/>
      <c r="J4781" s="49"/>
      <c r="K4781" s="49"/>
      <c r="L4781" s="49"/>
      <c r="M4781" s="49"/>
      <c r="N4781" s="49"/>
      <c r="O4781" s="51"/>
      <c r="P4781" s="8"/>
      <c r="Q4781" s="49"/>
      <c r="R4781" s="49"/>
      <c r="S4781" s="52"/>
      <c r="T4781" s="53"/>
      <c r="U4781" s="53"/>
      <c r="V4781" s="50"/>
      <c r="W4781" s="8"/>
      <c r="X4781" s="8"/>
      <c r="Y4781" s="8"/>
      <c r="Z4781" s="8"/>
      <c r="AA4781" s="8"/>
      <c r="AB4781" s="8"/>
      <c r="AC4781" s="8"/>
      <c r="AD4781" s="8"/>
      <c r="AE4781" s="8"/>
      <c r="AF4781" s="8"/>
      <c r="AG4781" s="8"/>
      <c r="AH4781" s="8"/>
      <c r="AI4781" s="8"/>
      <c r="AJ4781" s="8"/>
      <c r="AK4781" s="8"/>
    </row>
    <row r="4782" spans="1:37" ht="18">
      <c r="A4782" s="46"/>
      <c r="B4782" s="47"/>
      <c r="C4782" s="48"/>
      <c r="D4782" s="48"/>
      <c r="E4782" s="49"/>
      <c r="F4782" s="49"/>
      <c r="G4782" s="49"/>
      <c r="H4782" s="49"/>
      <c r="I4782" s="50"/>
      <c r="J4782" s="49"/>
      <c r="K4782" s="49"/>
      <c r="L4782" s="49"/>
      <c r="M4782" s="49"/>
      <c r="N4782" s="49"/>
      <c r="O4782" s="51"/>
      <c r="P4782" s="8"/>
      <c r="Q4782" s="49"/>
      <c r="R4782" s="49"/>
      <c r="S4782" s="52"/>
      <c r="T4782" s="53"/>
      <c r="U4782" s="53"/>
      <c r="V4782" s="50"/>
      <c r="W4782" s="8"/>
      <c r="X4782" s="8"/>
      <c r="Y4782" s="8"/>
      <c r="Z4782" s="8"/>
      <c r="AA4782" s="8"/>
      <c r="AB4782" s="8"/>
      <c r="AC4782" s="8"/>
      <c r="AD4782" s="8"/>
      <c r="AE4782" s="8"/>
      <c r="AF4782" s="8"/>
      <c r="AG4782" s="8"/>
      <c r="AH4782" s="8"/>
      <c r="AI4782" s="8"/>
      <c r="AJ4782" s="8"/>
      <c r="AK4782" s="8"/>
    </row>
    <row r="4783" spans="1:37" ht="18">
      <c r="A4783" s="46"/>
      <c r="B4783" s="47"/>
      <c r="C4783" s="48"/>
      <c r="D4783" s="48"/>
      <c r="E4783" s="49"/>
      <c r="F4783" s="49"/>
      <c r="G4783" s="49"/>
      <c r="H4783" s="49"/>
      <c r="I4783" s="50"/>
      <c r="J4783" s="49"/>
      <c r="K4783" s="49"/>
      <c r="L4783" s="49"/>
      <c r="M4783" s="49"/>
      <c r="N4783" s="49"/>
      <c r="O4783" s="51"/>
      <c r="P4783" s="8"/>
      <c r="Q4783" s="49"/>
      <c r="R4783" s="49"/>
      <c r="S4783" s="52"/>
      <c r="T4783" s="53"/>
      <c r="U4783" s="53"/>
      <c r="V4783" s="50"/>
      <c r="W4783" s="8"/>
      <c r="X4783" s="8"/>
      <c r="Y4783" s="8"/>
      <c r="Z4783" s="8"/>
      <c r="AA4783" s="8"/>
      <c r="AB4783" s="8"/>
      <c r="AC4783" s="8"/>
      <c r="AD4783" s="8"/>
      <c r="AE4783" s="8"/>
      <c r="AF4783" s="8"/>
      <c r="AG4783" s="8"/>
      <c r="AH4783" s="8"/>
      <c r="AI4783" s="8"/>
      <c r="AJ4783" s="8"/>
      <c r="AK4783" s="8"/>
    </row>
    <row r="4784" spans="1:37" ht="18">
      <c r="A4784" s="46"/>
      <c r="B4784" s="47"/>
      <c r="C4784" s="48"/>
      <c r="D4784" s="48"/>
      <c r="E4784" s="49"/>
      <c r="F4784" s="49"/>
      <c r="G4784" s="49"/>
      <c r="H4784" s="49"/>
      <c r="I4784" s="50"/>
      <c r="J4784" s="49"/>
      <c r="K4784" s="49"/>
      <c r="L4784" s="49"/>
      <c r="M4784" s="49"/>
      <c r="N4784" s="49"/>
      <c r="O4784" s="51"/>
      <c r="P4784" s="8"/>
      <c r="Q4784" s="49"/>
      <c r="R4784" s="49"/>
      <c r="S4784" s="52"/>
      <c r="T4784" s="53"/>
      <c r="U4784" s="53"/>
      <c r="V4784" s="50"/>
      <c r="W4784" s="8"/>
      <c r="X4784" s="8"/>
      <c r="Y4784" s="8"/>
      <c r="Z4784" s="8"/>
      <c r="AA4784" s="8"/>
      <c r="AB4784" s="8"/>
      <c r="AC4784" s="8"/>
      <c r="AD4784" s="8"/>
      <c r="AE4784" s="8"/>
      <c r="AF4784" s="8"/>
      <c r="AG4784" s="8"/>
      <c r="AH4784" s="8"/>
      <c r="AI4784" s="8"/>
      <c r="AJ4784" s="8"/>
      <c r="AK4784" s="8"/>
    </row>
    <row r="4785" spans="1:37" ht="18">
      <c r="A4785" s="46"/>
      <c r="B4785" s="47"/>
      <c r="C4785" s="48"/>
      <c r="D4785" s="48"/>
      <c r="E4785" s="49"/>
      <c r="F4785" s="49"/>
      <c r="G4785" s="49"/>
      <c r="H4785" s="49"/>
      <c r="I4785" s="50"/>
      <c r="J4785" s="49"/>
      <c r="K4785" s="49"/>
      <c r="L4785" s="49"/>
      <c r="M4785" s="49"/>
      <c r="N4785" s="49"/>
      <c r="O4785" s="51"/>
      <c r="P4785" s="8"/>
      <c r="Q4785" s="49"/>
      <c r="R4785" s="49"/>
      <c r="S4785" s="52"/>
      <c r="T4785" s="53"/>
      <c r="U4785" s="53"/>
      <c r="V4785" s="50"/>
      <c r="W4785" s="8"/>
      <c r="X4785" s="8"/>
      <c r="Y4785" s="8"/>
      <c r="Z4785" s="8"/>
      <c r="AA4785" s="8"/>
      <c r="AB4785" s="8"/>
      <c r="AC4785" s="8"/>
      <c r="AD4785" s="8"/>
      <c r="AE4785" s="8"/>
      <c r="AF4785" s="8"/>
      <c r="AG4785" s="8"/>
      <c r="AH4785" s="8"/>
      <c r="AI4785" s="8"/>
      <c r="AJ4785" s="8"/>
      <c r="AK4785" s="8"/>
    </row>
    <row r="4786" spans="1:37" ht="18">
      <c r="A4786" s="46"/>
      <c r="B4786" s="47"/>
      <c r="C4786" s="48"/>
      <c r="D4786" s="48"/>
      <c r="E4786" s="49"/>
      <c r="F4786" s="49"/>
      <c r="G4786" s="49"/>
      <c r="H4786" s="49"/>
      <c r="I4786" s="50"/>
      <c r="J4786" s="49"/>
      <c r="K4786" s="49"/>
      <c r="L4786" s="49"/>
      <c r="M4786" s="49"/>
      <c r="N4786" s="49"/>
      <c r="O4786" s="51"/>
      <c r="P4786" s="8"/>
      <c r="Q4786" s="49"/>
      <c r="R4786" s="49"/>
      <c r="S4786" s="52"/>
      <c r="T4786" s="53"/>
      <c r="U4786" s="53"/>
      <c r="V4786" s="50"/>
      <c r="W4786" s="8"/>
      <c r="X4786" s="8"/>
      <c r="Y4786" s="8"/>
      <c r="Z4786" s="8"/>
      <c r="AA4786" s="8"/>
      <c r="AB4786" s="8"/>
      <c r="AC4786" s="8"/>
      <c r="AD4786" s="8"/>
      <c r="AE4786" s="8"/>
      <c r="AF4786" s="8"/>
      <c r="AG4786" s="8"/>
      <c r="AH4786" s="8"/>
      <c r="AI4786" s="8"/>
      <c r="AJ4786" s="8"/>
      <c r="AK4786" s="8"/>
    </row>
    <row r="4787" spans="1:37" ht="18">
      <c r="A4787" s="46"/>
      <c r="B4787" s="47"/>
      <c r="C4787" s="48"/>
      <c r="D4787" s="48"/>
      <c r="E4787" s="49"/>
      <c r="F4787" s="49"/>
      <c r="G4787" s="49"/>
      <c r="H4787" s="49"/>
      <c r="I4787" s="50"/>
      <c r="J4787" s="49"/>
      <c r="K4787" s="49"/>
      <c r="L4787" s="49"/>
      <c r="M4787" s="49"/>
      <c r="N4787" s="49"/>
      <c r="O4787" s="51"/>
      <c r="P4787" s="8"/>
      <c r="Q4787" s="49"/>
      <c r="R4787" s="49"/>
      <c r="S4787" s="52"/>
      <c r="T4787" s="53"/>
      <c r="U4787" s="53"/>
      <c r="V4787" s="50"/>
      <c r="W4787" s="8"/>
      <c r="X4787" s="8"/>
      <c r="Y4787" s="8"/>
      <c r="Z4787" s="8"/>
      <c r="AA4787" s="8"/>
      <c r="AB4787" s="8"/>
      <c r="AC4787" s="8"/>
      <c r="AD4787" s="8"/>
      <c r="AE4787" s="8"/>
      <c r="AF4787" s="8"/>
      <c r="AG4787" s="8"/>
      <c r="AH4787" s="8"/>
      <c r="AI4787" s="8"/>
      <c r="AJ4787" s="8"/>
      <c r="AK4787" s="8"/>
    </row>
    <row r="4788" spans="1:37" ht="18">
      <c r="A4788" s="46"/>
      <c r="B4788" s="47"/>
      <c r="C4788" s="48"/>
      <c r="D4788" s="48"/>
      <c r="E4788" s="49"/>
      <c r="F4788" s="49"/>
      <c r="G4788" s="49"/>
      <c r="H4788" s="49"/>
      <c r="I4788" s="50"/>
      <c r="J4788" s="49"/>
      <c r="K4788" s="49"/>
      <c r="L4788" s="49"/>
      <c r="M4788" s="49"/>
      <c r="N4788" s="49"/>
      <c r="O4788" s="51"/>
      <c r="P4788" s="8"/>
      <c r="Q4788" s="49"/>
      <c r="R4788" s="49"/>
      <c r="S4788" s="52"/>
      <c r="T4788" s="53"/>
      <c r="U4788" s="53"/>
      <c r="V4788" s="50"/>
      <c r="W4788" s="8"/>
      <c r="X4788" s="8"/>
      <c r="Y4788" s="8"/>
      <c r="Z4788" s="8"/>
      <c r="AA4788" s="8"/>
      <c r="AB4788" s="8"/>
      <c r="AC4788" s="8"/>
      <c r="AD4788" s="8"/>
      <c r="AE4788" s="8"/>
      <c r="AF4788" s="8"/>
      <c r="AG4788" s="8"/>
      <c r="AH4788" s="8"/>
      <c r="AI4788" s="8"/>
      <c r="AJ4788" s="8"/>
      <c r="AK4788" s="8"/>
    </row>
    <row r="4789" spans="1:37" ht="18">
      <c r="A4789" s="46"/>
      <c r="B4789" s="47"/>
      <c r="C4789" s="48"/>
      <c r="D4789" s="48"/>
      <c r="E4789" s="49"/>
      <c r="F4789" s="49"/>
      <c r="G4789" s="49"/>
      <c r="H4789" s="49"/>
      <c r="I4789" s="50"/>
      <c r="J4789" s="49"/>
      <c r="K4789" s="49"/>
      <c r="L4789" s="49"/>
      <c r="M4789" s="49"/>
      <c r="N4789" s="49"/>
      <c r="O4789" s="51"/>
      <c r="P4789" s="8"/>
      <c r="Q4789" s="49"/>
      <c r="R4789" s="49"/>
      <c r="S4789" s="52"/>
      <c r="T4789" s="53"/>
      <c r="U4789" s="53"/>
      <c r="V4789" s="50"/>
      <c r="W4789" s="8"/>
      <c r="X4789" s="8"/>
      <c r="Y4789" s="8"/>
      <c r="Z4789" s="8"/>
      <c r="AA4789" s="8"/>
      <c r="AB4789" s="8"/>
      <c r="AC4789" s="8"/>
      <c r="AD4789" s="8"/>
      <c r="AE4789" s="8"/>
      <c r="AF4789" s="8"/>
      <c r="AG4789" s="8"/>
      <c r="AH4789" s="8"/>
      <c r="AI4789" s="8"/>
      <c r="AJ4789" s="8"/>
      <c r="AK4789" s="8"/>
    </row>
    <row r="4790" spans="1:37" ht="18">
      <c r="A4790" s="46"/>
      <c r="B4790" s="47"/>
      <c r="C4790" s="48"/>
      <c r="D4790" s="48"/>
      <c r="E4790" s="49"/>
      <c r="F4790" s="49"/>
      <c r="G4790" s="49"/>
      <c r="H4790" s="49"/>
      <c r="I4790" s="50"/>
      <c r="J4790" s="49"/>
      <c r="K4790" s="49"/>
      <c r="L4790" s="49"/>
      <c r="M4790" s="49"/>
      <c r="N4790" s="49"/>
      <c r="O4790" s="51"/>
      <c r="P4790" s="8"/>
      <c r="Q4790" s="49"/>
      <c r="R4790" s="49"/>
      <c r="S4790" s="52"/>
      <c r="T4790" s="53"/>
      <c r="U4790" s="53"/>
      <c r="V4790" s="50"/>
      <c r="W4790" s="8"/>
      <c r="X4790" s="8"/>
      <c r="Y4790" s="8"/>
      <c r="Z4790" s="8"/>
      <c r="AA4790" s="8"/>
      <c r="AB4790" s="8"/>
      <c r="AC4790" s="8"/>
      <c r="AD4790" s="8"/>
      <c r="AE4790" s="8"/>
      <c r="AF4790" s="8"/>
      <c r="AG4790" s="8"/>
      <c r="AH4790" s="8"/>
      <c r="AI4790" s="8"/>
      <c r="AJ4790" s="8"/>
      <c r="AK4790" s="8"/>
    </row>
    <row r="4791" spans="1:37" ht="18">
      <c r="A4791" s="46"/>
      <c r="B4791" s="47"/>
      <c r="C4791" s="48"/>
      <c r="D4791" s="48"/>
      <c r="E4791" s="49"/>
      <c r="F4791" s="49"/>
      <c r="G4791" s="49"/>
      <c r="H4791" s="49"/>
      <c r="I4791" s="50"/>
      <c r="J4791" s="49"/>
      <c r="K4791" s="49"/>
      <c r="L4791" s="49"/>
      <c r="M4791" s="49"/>
      <c r="N4791" s="49"/>
      <c r="O4791" s="51"/>
      <c r="P4791" s="8"/>
      <c r="Q4791" s="49"/>
      <c r="R4791" s="49"/>
      <c r="S4791" s="52"/>
      <c r="T4791" s="53"/>
      <c r="U4791" s="53"/>
      <c r="V4791" s="50"/>
      <c r="W4791" s="8"/>
      <c r="X4791" s="8"/>
      <c r="Y4791" s="8"/>
      <c r="Z4791" s="8"/>
      <c r="AA4791" s="8"/>
      <c r="AB4791" s="8"/>
      <c r="AC4791" s="8"/>
      <c r="AD4791" s="8"/>
      <c r="AE4791" s="8"/>
      <c r="AF4791" s="8"/>
      <c r="AG4791" s="8"/>
      <c r="AH4791" s="8"/>
      <c r="AI4791" s="8"/>
      <c r="AJ4791" s="8"/>
      <c r="AK4791" s="8"/>
    </row>
    <row r="4792" spans="1:37" ht="18">
      <c r="A4792" s="46"/>
      <c r="B4792" s="47"/>
      <c r="C4792" s="48"/>
      <c r="D4792" s="48"/>
      <c r="E4792" s="49"/>
      <c r="F4792" s="49"/>
      <c r="G4792" s="49"/>
      <c r="H4792" s="49"/>
      <c r="I4792" s="50"/>
      <c r="J4792" s="49"/>
      <c r="K4792" s="49"/>
      <c r="L4792" s="49"/>
      <c r="M4792" s="49"/>
      <c r="N4792" s="49"/>
      <c r="O4792" s="51"/>
      <c r="P4792" s="8"/>
      <c r="Q4792" s="49"/>
      <c r="R4792" s="49"/>
      <c r="S4792" s="52"/>
      <c r="T4792" s="53"/>
      <c r="U4792" s="53"/>
      <c r="V4792" s="50"/>
      <c r="W4792" s="8"/>
      <c r="X4792" s="8"/>
      <c r="Y4792" s="8"/>
      <c r="Z4792" s="8"/>
      <c r="AA4792" s="8"/>
      <c r="AB4792" s="8"/>
      <c r="AC4792" s="8"/>
      <c r="AD4792" s="8"/>
      <c r="AE4792" s="8"/>
      <c r="AF4792" s="8"/>
      <c r="AG4792" s="8"/>
      <c r="AH4792" s="8"/>
      <c r="AI4792" s="8"/>
      <c r="AJ4792" s="8"/>
      <c r="AK4792" s="8"/>
    </row>
    <row r="4793" spans="1:37" ht="18">
      <c r="A4793" s="46"/>
      <c r="B4793" s="47"/>
      <c r="C4793" s="48"/>
      <c r="D4793" s="48"/>
      <c r="E4793" s="49"/>
      <c r="F4793" s="49"/>
      <c r="G4793" s="49"/>
      <c r="H4793" s="49"/>
      <c r="I4793" s="50"/>
      <c r="J4793" s="49"/>
      <c r="K4793" s="49"/>
      <c r="L4793" s="49"/>
      <c r="M4793" s="49"/>
      <c r="N4793" s="49"/>
      <c r="O4793" s="51"/>
      <c r="P4793" s="8"/>
      <c r="Q4793" s="49"/>
      <c r="R4793" s="49"/>
      <c r="S4793" s="52"/>
      <c r="T4793" s="53"/>
      <c r="U4793" s="53"/>
      <c r="V4793" s="50"/>
      <c r="W4793" s="8"/>
      <c r="X4793" s="8"/>
      <c r="Y4793" s="8"/>
      <c r="Z4793" s="8"/>
      <c r="AA4793" s="8"/>
      <c r="AB4793" s="8"/>
      <c r="AC4793" s="8"/>
      <c r="AD4793" s="8"/>
      <c r="AE4793" s="8"/>
      <c r="AF4793" s="8"/>
      <c r="AG4793" s="8"/>
      <c r="AH4793" s="8"/>
      <c r="AI4793" s="8"/>
      <c r="AJ4793" s="8"/>
      <c r="AK4793" s="8"/>
    </row>
    <row r="4794" spans="1:37" ht="18">
      <c r="A4794" s="46"/>
      <c r="B4794" s="47"/>
      <c r="C4794" s="48"/>
      <c r="D4794" s="48"/>
      <c r="E4794" s="49"/>
      <c r="F4794" s="49"/>
      <c r="G4794" s="49"/>
      <c r="H4794" s="49"/>
      <c r="I4794" s="50"/>
      <c r="J4794" s="49"/>
      <c r="K4794" s="49"/>
      <c r="L4794" s="49"/>
      <c r="M4794" s="49"/>
      <c r="N4794" s="49"/>
      <c r="O4794" s="51"/>
      <c r="P4794" s="8"/>
      <c r="Q4794" s="49"/>
      <c r="R4794" s="49"/>
      <c r="S4794" s="52"/>
      <c r="T4794" s="53"/>
      <c r="U4794" s="53"/>
      <c r="V4794" s="50"/>
      <c r="W4794" s="8"/>
      <c r="X4794" s="8"/>
      <c r="Y4794" s="8"/>
      <c r="Z4794" s="8"/>
      <c r="AA4794" s="8"/>
      <c r="AB4794" s="8"/>
      <c r="AC4794" s="8"/>
      <c r="AD4794" s="8"/>
      <c r="AE4794" s="8"/>
      <c r="AF4794" s="8"/>
      <c r="AG4794" s="8"/>
      <c r="AH4794" s="8"/>
      <c r="AI4794" s="8"/>
      <c r="AJ4794" s="8"/>
      <c r="AK4794" s="8"/>
    </row>
    <row r="4795" spans="1:37" ht="18">
      <c r="A4795" s="46"/>
      <c r="B4795" s="47"/>
      <c r="C4795" s="48"/>
      <c r="D4795" s="48"/>
      <c r="E4795" s="49"/>
      <c r="F4795" s="49"/>
      <c r="G4795" s="49"/>
      <c r="H4795" s="49"/>
      <c r="I4795" s="50"/>
      <c r="J4795" s="49"/>
      <c r="K4795" s="49"/>
      <c r="L4795" s="49"/>
      <c r="M4795" s="49"/>
      <c r="N4795" s="49"/>
      <c r="O4795" s="51"/>
      <c r="P4795" s="8"/>
      <c r="Q4795" s="49"/>
      <c r="R4795" s="49"/>
      <c r="S4795" s="52"/>
      <c r="T4795" s="53"/>
      <c r="U4795" s="53"/>
      <c r="V4795" s="50"/>
      <c r="W4795" s="8"/>
      <c r="X4795" s="8"/>
      <c r="Y4795" s="8"/>
      <c r="Z4795" s="8"/>
      <c r="AA4795" s="8"/>
      <c r="AB4795" s="8"/>
      <c r="AC4795" s="8"/>
      <c r="AD4795" s="8"/>
      <c r="AE4795" s="8"/>
      <c r="AF4795" s="8"/>
      <c r="AG4795" s="8"/>
      <c r="AH4795" s="8"/>
      <c r="AI4795" s="8"/>
      <c r="AJ4795" s="8"/>
      <c r="AK4795" s="8"/>
    </row>
    <row r="4796" spans="1:37" ht="18">
      <c r="A4796" s="46"/>
      <c r="B4796" s="47"/>
      <c r="C4796" s="48"/>
      <c r="D4796" s="48"/>
      <c r="E4796" s="49"/>
      <c r="F4796" s="49"/>
      <c r="G4796" s="49"/>
      <c r="H4796" s="49"/>
      <c r="I4796" s="50"/>
      <c r="J4796" s="49"/>
      <c r="K4796" s="49"/>
      <c r="L4796" s="49"/>
      <c r="M4796" s="49"/>
      <c r="N4796" s="49"/>
      <c r="O4796" s="51"/>
      <c r="P4796" s="8"/>
      <c r="Q4796" s="49"/>
      <c r="R4796" s="49"/>
      <c r="S4796" s="52"/>
      <c r="T4796" s="53"/>
      <c r="U4796" s="53"/>
      <c r="V4796" s="50"/>
      <c r="W4796" s="8"/>
      <c r="X4796" s="8"/>
      <c r="Y4796" s="8"/>
      <c r="Z4796" s="8"/>
      <c r="AA4796" s="8"/>
      <c r="AB4796" s="8"/>
      <c r="AC4796" s="8"/>
      <c r="AD4796" s="8"/>
      <c r="AE4796" s="8"/>
      <c r="AF4796" s="8"/>
      <c r="AG4796" s="8"/>
      <c r="AH4796" s="8"/>
      <c r="AI4796" s="8"/>
      <c r="AJ4796" s="8"/>
      <c r="AK4796" s="8"/>
    </row>
    <row r="4797" spans="1:37" ht="18">
      <c r="A4797" s="46"/>
      <c r="B4797" s="47"/>
      <c r="C4797" s="48"/>
      <c r="D4797" s="48"/>
      <c r="E4797" s="49"/>
      <c r="F4797" s="49"/>
      <c r="G4797" s="49"/>
      <c r="H4797" s="49"/>
      <c r="I4797" s="50"/>
      <c r="J4797" s="49"/>
      <c r="K4797" s="49"/>
      <c r="L4797" s="49"/>
      <c r="M4797" s="49"/>
      <c r="N4797" s="49"/>
      <c r="O4797" s="51"/>
      <c r="P4797" s="8"/>
      <c r="Q4797" s="49"/>
      <c r="R4797" s="49"/>
      <c r="S4797" s="52"/>
      <c r="T4797" s="53"/>
      <c r="U4797" s="53"/>
      <c r="V4797" s="50"/>
      <c r="W4797" s="8"/>
      <c r="X4797" s="8"/>
      <c r="Y4797" s="8"/>
      <c r="Z4797" s="8"/>
      <c r="AA4797" s="8"/>
      <c r="AB4797" s="8"/>
      <c r="AC4797" s="8"/>
      <c r="AD4797" s="8"/>
      <c r="AE4797" s="8"/>
      <c r="AF4797" s="8"/>
      <c r="AG4797" s="8"/>
      <c r="AH4797" s="8"/>
      <c r="AI4797" s="8"/>
      <c r="AJ4797" s="8"/>
      <c r="AK4797" s="8"/>
    </row>
    <row r="4798" spans="1:37" ht="18">
      <c r="A4798" s="46"/>
      <c r="B4798" s="47"/>
      <c r="C4798" s="48"/>
      <c r="D4798" s="48"/>
      <c r="E4798" s="49"/>
      <c r="F4798" s="49"/>
      <c r="G4798" s="49"/>
      <c r="H4798" s="49"/>
      <c r="I4798" s="50"/>
      <c r="J4798" s="49"/>
      <c r="K4798" s="49"/>
      <c r="L4798" s="49"/>
      <c r="M4798" s="49"/>
      <c r="N4798" s="49"/>
      <c r="O4798" s="51"/>
      <c r="P4798" s="8"/>
      <c r="Q4798" s="49"/>
      <c r="R4798" s="49"/>
      <c r="S4798" s="52"/>
      <c r="T4798" s="53"/>
      <c r="U4798" s="53"/>
      <c r="V4798" s="50"/>
      <c r="W4798" s="8"/>
      <c r="X4798" s="8"/>
      <c r="Y4798" s="8"/>
      <c r="Z4798" s="8"/>
      <c r="AA4798" s="8"/>
      <c r="AB4798" s="8"/>
      <c r="AC4798" s="8"/>
      <c r="AD4798" s="8"/>
      <c r="AE4798" s="8"/>
      <c r="AF4798" s="8"/>
      <c r="AG4798" s="8"/>
      <c r="AH4798" s="8"/>
      <c r="AI4798" s="8"/>
      <c r="AJ4798" s="8"/>
      <c r="AK4798" s="8"/>
    </row>
    <row r="4799" spans="1:37" ht="18">
      <c r="A4799" s="46"/>
      <c r="B4799" s="47"/>
      <c r="C4799" s="48"/>
      <c r="D4799" s="48"/>
      <c r="E4799" s="49"/>
      <c r="F4799" s="49"/>
      <c r="G4799" s="49"/>
      <c r="H4799" s="49"/>
      <c r="I4799" s="50"/>
      <c r="J4799" s="49"/>
      <c r="K4799" s="49"/>
      <c r="L4799" s="49"/>
      <c r="M4799" s="49"/>
      <c r="N4799" s="49"/>
      <c r="O4799" s="51"/>
      <c r="P4799" s="8"/>
      <c r="Q4799" s="49"/>
      <c r="R4799" s="49"/>
      <c r="S4799" s="52"/>
      <c r="T4799" s="53"/>
      <c r="U4799" s="53"/>
      <c r="V4799" s="50"/>
      <c r="W4799" s="8"/>
      <c r="X4799" s="8"/>
      <c r="Y4799" s="8"/>
      <c r="Z4799" s="8"/>
      <c r="AA4799" s="8"/>
      <c r="AB4799" s="8"/>
      <c r="AC4799" s="8"/>
      <c r="AD4799" s="8"/>
      <c r="AE4799" s="8"/>
      <c r="AF4799" s="8"/>
      <c r="AG4799" s="8"/>
      <c r="AH4799" s="8"/>
      <c r="AI4799" s="8"/>
      <c r="AJ4799" s="8"/>
      <c r="AK4799" s="8"/>
    </row>
    <row r="4800" spans="1:37" ht="18">
      <c r="A4800" s="46"/>
      <c r="B4800" s="47"/>
      <c r="C4800" s="48"/>
      <c r="D4800" s="48"/>
      <c r="E4800" s="49"/>
      <c r="F4800" s="49"/>
      <c r="G4800" s="49"/>
      <c r="H4800" s="49"/>
      <c r="I4800" s="50"/>
      <c r="J4800" s="49"/>
      <c r="K4800" s="49"/>
      <c r="L4800" s="49"/>
      <c r="M4800" s="49"/>
      <c r="N4800" s="49"/>
      <c r="O4800" s="51"/>
      <c r="P4800" s="8"/>
      <c r="Q4800" s="49"/>
      <c r="R4800" s="49"/>
      <c r="S4800" s="52"/>
      <c r="T4800" s="53"/>
      <c r="U4800" s="53"/>
      <c r="V4800" s="50"/>
      <c r="W4800" s="8"/>
      <c r="X4800" s="8"/>
      <c r="Y4800" s="8"/>
      <c r="Z4800" s="8"/>
      <c r="AA4800" s="8"/>
      <c r="AB4800" s="8"/>
      <c r="AC4800" s="8"/>
      <c r="AD4800" s="8"/>
      <c r="AE4800" s="8"/>
      <c r="AF4800" s="8"/>
      <c r="AG4800" s="8"/>
      <c r="AH4800" s="8"/>
      <c r="AI4800" s="8"/>
      <c r="AJ4800" s="8"/>
      <c r="AK4800" s="8"/>
    </row>
    <row r="4801" spans="1:37" ht="18">
      <c r="A4801" s="46"/>
      <c r="B4801" s="47"/>
      <c r="C4801" s="48"/>
      <c r="D4801" s="48"/>
      <c r="E4801" s="49"/>
      <c r="F4801" s="49"/>
      <c r="G4801" s="49"/>
      <c r="H4801" s="49"/>
      <c r="I4801" s="50"/>
      <c r="J4801" s="49"/>
      <c r="K4801" s="49"/>
      <c r="L4801" s="49"/>
      <c r="M4801" s="49"/>
      <c r="N4801" s="49"/>
      <c r="O4801" s="51"/>
      <c r="P4801" s="8"/>
      <c r="Q4801" s="49"/>
      <c r="R4801" s="49"/>
      <c r="S4801" s="52"/>
      <c r="T4801" s="53"/>
      <c r="U4801" s="53"/>
      <c r="V4801" s="50"/>
      <c r="W4801" s="8"/>
      <c r="X4801" s="8"/>
      <c r="Y4801" s="8"/>
      <c r="Z4801" s="8"/>
      <c r="AA4801" s="8"/>
      <c r="AB4801" s="8"/>
      <c r="AC4801" s="8"/>
      <c r="AD4801" s="8"/>
      <c r="AE4801" s="8"/>
      <c r="AF4801" s="8"/>
      <c r="AG4801" s="8"/>
      <c r="AH4801" s="8"/>
      <c r="AI4801" s="8"/>
      <c r="AJ4801" s="8"/>
      <c r="AK4801" s="8"/>
    </row>
    <row r="4802" spans="1:37" ht="18">
      <c r="A4802" s="46"/>
      <c r="B4802" s="47"/>
      <c r="C4802" s="48"/>
      <c r="D4802" s="48"/>
      <c r="E4802" s="49"/>
      <c r="F4802" s="49"/>
      <c r="G4802" s="49"/>
      <c r="H4802" s="49"/>
      <c r="I4802" s="50"/>
      <c r="J4802" s="49"/>
      <c r="K4802" s="49"/>
      <c r="L4802" s="49"/>
      <c r="M4802" s="49"/>
      <c r="N4802" s="49"/>
      <c r="O4802" s="51"/>
      <c r="P4802" s="8"/>
      <c r="Q4802" s="49"/>
      <c r="R4802" s="49"/>
      <c r="S4802" s="52"/>
      <c r="T4802" s="53"/>
      <c r="U4802" s="53"/>
      <c r="V4802" s="50"/>
      <c r="W4802" s="8"/>
      <c r="X4802" s="8"/>
      <c r="Y4802" s="8"/>
      <c r="Z4802" s="8"/>
      <c r="AA4802" s="8"/>
      <c r="AB4802" s="8"/>
      <c r="AC4802" s="8"/>
      <c r="AD4802" s="8"/>
      <c r="AE4802" s="8"/>
      <c r="AF4802" s="8"/>
      <c r="AG4802" s="8"/>
      <c r="AH4802" s="8"/>
      <c r="AI4802" s="8"/>
      <c r="AJ4802" s="8"/>
      <c r="AK4802" s="8"/>
    </row>
    <row r="4803" spans="1:37" ht="18">
      <c r="A4803" s="46"/>
      <c r="B4803" s="47"/>
      <c r="C4803" s="48"/>
      <c r="D4803" s="48"/>
      <c r="E4803" s="49"/>
      <c r="F4803" s="49"/>
      <c r="G4803" s="49"/>
      <c r="H4803" s="49"/>
      <c r="I4803" s="50"/>
      <c r="J4803" s="49"/>
      <c r="K4803" s="49"/>
      <c r="L4803" s="49"/>
      <c r="M4803" s="49"/>
      <c r="N4803" s="49"/>
      <c r="O4803" s="51"/>
      <c r="P4803" s="8"/>
      <c r="Q4803" s="49"/>
      <c r="R4803" s="49"/>
      <c r="S4803" s="52"/>
      <c r="T4803" s="53"/>
      <c r="U4803" s="53"/>
      <c r="V4803" s="50"/>
      <c r="W4803" s="8"/>
      <c r="X4803" s="8"/>
      <c r="Y4803" s="8"/>
      <c r="Z4803" s="8"/>
      <c r="AA4803" s="8"/>
      <c r="AB4803" s="8"/>
      <c r="AC4803" s="8"/>
      <c r="AD4803" s="8"/>
      <c r="AE4803" s="8"/>
      <c r="AF4803" s="8"/>
      <c r="AG4803" s="8"/>
      <c r="AH4803" s="8"/>
      <c r="AI4803" s="8"/>
      <c r="AJ4803" s="8"/>
      <c r="AK4803" s="8"/>
    </row>
    <row r="4804" spans="1:37" ht="18">
      <c r="A4804" s="46"/>
      <c r="B4804" s="47"/>
      <c r="C4804" s="48"/>
      <c r="D4804" s="48"/>
      <c r="E4804" s="49"/>
      <c r="F4804" s="49"/>
      <c r="G4804" s="49"/>
      <c r="H4804" s="49"/>
      <c r="I4804" s="50"/>
      <c r="J4804" s="49"/>
      <c r="K4804" s="49"/>
      <c r="L4804" s="49"/>
      <c r="M4804" s="49"/>
      <c r="N4804" s="49"/>
      <c r="O4804" s="51"/>
      <c r="P4804" s="8"/>
      <c r="Q4804" s="49"/>
      <c r="R4804" s="49"/>
      <c r="S4804" s="52"/>
      <c r="T4804" s="53"/>
      <c r="U4804" s="53"/>
      <c r="V4804" s="50"/>
      <c r="W4804" s="8"/>
      <c r="X4804" s="8"/>
      <c r="Y4804" s="8"/>
      <c r="Z4804" s="8"/>
      <c r="AA4804" s="8"/>
      <c r="AB4804" s="8"/>
      <c r="AC4804" s="8"/>
      <c r="AD4804" s="8"/>
      <c r="AE4804" s="8"/>
      <c r="AF4804" s="8"/>
      <c r="AG4804" s="8"/>
      <c r="AH4804" s="8"/>
      <c r="AI4804" s="8"/>
      <c r="AJ4804" s="8"/>
      <c r="AK4804" s="8"/>
    </row>
    <row r="4805" spans="1:37" ht="18">
      <c r="A4805" s="46"/>
      <c r="B4805" s="47"/>
      <c r="C4805" s="48"/>
      <c r="D4805" s="48"/>
      <c r="E4805" s="49"/>
      <c r="F4805" s="49"/>
      <c r="G4805" s="49"/>
      <c r="H4805" s="49"/>
      <c r="I4805" s="50"/>
      <c r="J4805" s="49"/>
      <c r="K4805" s="49"/>
      <c r="L4805" s="49"/>
      <c r="M4805" s="49"/>
      <c r="N4805" s="49"/>
      <c r="O4805" s="51"/>
      <c r="P4805" s="8"/>
      <c r="Q4805" s="49"/>
      <c r="R4805" s="49"/>
      <c r="S4805" s="52"/>
      <c r="T4805" s="53"/>
      <c r="U4805" s="53"/>
      <c r="V4805" s="50"/>
      <c r="W4805" s="8"/>
      <c r="X4805" s="8"/>
      <c r="Y4805" s="8"/>
      <c r="Z4805" s="8"/>
      <c r="AA4805" s="8"/>
      <c r="AB4805" s="8"/>
      <c r="AC4805" s="8"/>
      <c r="AD4805" s="8"/>
      <c r="AE4805" s="8"/>
      <c r="AF4805" s="8"/>
      <c r="AG4805" s="8"/>
      <c r="AH4805" s="8"/>
      <c r="AI4805" s="8"/>
      <c r="AJ4805" s="8"/>
      <c r="AK4805" s="8"/>
    </row>
    <row r="4806" spans="1:37" ht="18">
      <c r="A4806" s="46"/>
      <c r="B4806" s="47"/>
      <c r="C4806" s="48"/>
      <c r="D4806" s="48"/>
      <c r="E4806" s="49"/>
      <c r="F4806" s="49"/>
      <c r="G4806" s="49"/>
      <c r="H4806" s="49"/>
      <c r="I4806" s="50"/>
      <c r="J4806" s="49"/>
      <c r="K4806" s="49"/>
      <c r="L4806" s="49"/>
      <c r="M4806" s="49"/>
      <c r="N4806" s="49"/>
      <c r="O4806" s="51"/>
      <c r="P4806" s="8"/>
      <c r="Q4806" s="49"/>
      <c r="R4806" s="49"/>
      <c r="S4806" s="52"/>
      <c r="T4806" s="53"/>
      <c r="U4806" s="53"/>
      <c r="V4806" s="50"/>
      <c r="W4806" s="8"/>
      <c r="X4806" s="8"/>
      <c r="Y4806" s="8"/>
      <c r="Z4806" s="8"/>
      <c r="AA4806" s="8"/>
      <c r="AB4806" s="8"/>
      <c r="AC4806" s="8"/>
      <c r="AD4806" s="8"/>
      <c r="AE4806" s="8"/>
      <c r="AF4806" s="8"/>
      <c r="AG4806" s="8"/>
      <c r="AH4806" s="8"/>
      <c r="AI4806" s="8"/>
      <c r="AJ4806" s="8"/>
      <c r="AK4806" s="8"/>
    </row>
    <row r="4807" spans="1:37" ht="18">
      <c r="A4807" s="46"/>
      <c r="B4807" s="47"/>
      <c r="C4807" s="48"/>
      <c r="D4807" s="48"/>
      <c r="E4807" s="49"/>
      <c r="F4807" s="49"/>
      <c r="G4807" s="49"/>
      <c r="H4807" s="49"/>
      <c r="I4807" s="50"/>
      <c r="J4807" s="49"/>
      <c r="K4807" s="49"/>
      <c r="L4807" s="49"/>
      <c r="M4807" s="49"/>
      <c r="N4807" s="49"/>
      <c r="O4807" s="51"/>
      <c r="P4807" s="8"/>
      <c r="Q4807" s="49"/>
      <c r="R4807" s="49"/>
      <c r="S4807" s="52"/>
      <c r="T4807" s="53"/>
      <c r="U4807" s="53"/>
      <c r="V4807" s="50"/>
      <c r="W4807" s="8"/>
      <c r="X4807" s="8"/>
      <c r="Y4807" s="8"/>
      <c r="Z4807" s="8"/>
      <c r="AA4807" s="8"/>
      <c r="AB4807" s="8"/>
      <c r="AC4807" s="8"/>
      <c r="AD4807" s="8"/>
      <c r="AE4807" s="8"/>
      <c r="AF4807" s="8"/>
      <c r="AG4807" s="8"/>
      <c r="AH4807" s="8"/>
      <c r="AI4807" s="8"/>
      <c r="AJ4807" s="8"/>
      <c r="AK4807" s="8"/>
    </row>
    <row r="4808" spans="1:37" ht="18">
      <c r="A4808" s="46"/>
      <c r="B4808" s="47"/>
      <c r="C4808" s="48"/>
      <c r="D4808" s="48"/>
      <c r="E4808" s="49"/>
      <c r="F4808" s="49"/>
      <c r="G4808" s="49"/>
      <c r="H4808" s="49"/>
      <c r="I4808" s="50"/>
      <c r="J4808" s="49"/>
      <c r="K4808" s="49"/>
      <c r="L4808" s="49"/>
      <c r="M4808" s="49"/>
      <c r="N4808" s="49"/>
      <c r="O4808" s="51"/>
      <c r="P4808" s="8"/>
      <c r="Q4808" s="49"/>
      <c r="R4808" s="49"/>
      <c r="S4808" s="52"/>
      <c r="T4808" s="53"/>
      <c r="U4808" s="53"/>
      <c r="V4808" s="50"/>
      <c r="W4808" s="8"/>
      <c r="X4808" s="8"/>
      <c r="Y4808" s="8"/>
      <c r="Z4808" s="8"/>
      <c r="AA4808" s="8"/>
      <c r="AB4808" s="8"/>
      <c r="AC4808" s="8"/>
      <c r="AD4808" s="8"/>
      <c r="AE4808" s="8"/>
      <c r="AF4808" s="8"/>
      <c r="AG4808" s="8"/>
      <c r="AH4808" s="8"/>
      <c r="AI4808" s="8"/>
      <c r="AJ4808" s="8"/>
      <c r="AK4808" s="8"/>
    </row>
    <row r="4809" spans="1:37" ht="18">
      <c r="A4809" s="46"/>
      <c r="B4809" s="47"/>
      <c r="C4809" s="48"/>
      <c r="D4809" s="48"/>
      <c r="E4809" s="49"/>
      <c r="F4809" s="49"/>
      <c r="G4809" s="49"/>
      <c r="H4809" s="49"/>
      <c r="I4809" s="50"/>
      <c r="J4809" s="49"/>
      <c r="K4809" s="49"/>
      <c r="L4809" s="49"/>
      <c r="M4809" s="49"/>
      <c r="N4809" s="49"/>
      <c r="O4809" s="51"/>
      <c r="P4809" s="8"/>
      <c r="Q4809" s="49"/>
      <c r="R4809" s="49"/>
      <c r="S4809" s="52"/>
      <c r="T4809" s="53"/>
      <c r="U4809" s="53"/>
      <c r="V4809" s="50"/>
      <c r="W4809" s="8"/>
      <c r="X4809" s="8"/>
      <c r="Y4809" s="8"/>
      <c r="Z4809" s="8"/>
      <c r="AA4809" s="8"/>
      <c r="AB4809" s="8"/>
      <c r="AC4809" s="8"/>
      <c r="AD4809" s="8"/>
      <c r="AE4809" s="8"/>
      <c r="AF4809" s="8"/>
      <c r="AG4809" s="8"/>
      <c r="AH4809" s="8"/>
      <c r="AI4809" s="8"/>
      <c r="AJ4809" s="8"/>
      <c r="AK4809" s="8"/>
    </row>
    <row r="4810" spans="1:37" ht="18">
      <c r="A4810" s="46"/>
      <c r="B4810" s="47"/>
      <c r="C4810" s="48"/>
      <c r="D4810" s="48"/>
      <c r="E4810" s="49"/>
      <c r="F4810" s="49"/>
      <c r="G4810" s="49"/>
      <c r="H4810" s="49"/>
      <c r="I4810" s="50"/>
      <c r="J4810" s="49"/>
      <c r="K4810" s="49"/>
      <c r="L4810" s="49"/>
      <c r="M4810" s="49"/>
      <c r="N4810" s="49"/>
      <c r="O4810" s="51"/>
      <c r="P4810" s="8"/>
      <c r="Q4810" s="49"/>
      <c r="R4810" s="49"/>
      <c r="S4810" s="52"/>
      <c r="T4810" s="53"/>
      <c r="U4810" s="53"/>
      <c r="V4810" s="50"/>
      <c r="W4810" s="8"/>
      <c r="X4810" s="8"/>
      <c r="Y4810" s="8"/>
      <c r="Z4810" s="8"/>
      <c r="AA4810" s="8"/>
      <c r="AB4810" s="8"/>
      <c r="AC4810" s="8"/>
      <c r="AD4810" s="8"/>
      <c r="AE4810" s="8"/>
      <c r="AF4810" s="8"/>
      <c r="AG4810" s="8"/>
      <c r="AH4810" s="8"/>
      <c r="AI4810" s="8"/>
      <c r="AJ4810" s="8"/>
      <c r="AK4810" s="8"/>
    </row>
    <row r="4811" spans="1:37" ht="18">
      <c r="A4811" s="46"/>
      <c r="B4811" s="47"/>
      <c r="C4811" s="48"/>
      <c r="D4811" s="48"/>
      <c r="E4811" s="49"/>
      <c r="F4811" s="49"/>
      <c r="G4811" s="49"/>
      <c r="H4811" s="49"/>
      <c r="I4811" s="50"/>
      <c r="J4811" s="49"/>
      <c r="K4811" s="49"/>
      <c r="L4811" s="49"/>
      <c r="M4811" s="49"/>
      <c r="N4811" s="49"/>
      <c r="O4811" s="51"/>
      <c r="P4811" s="8"/>
      <c r="Q4811" s="49"/>
      <c r="R4811" s="49"/>
      <c r="S4811" s="52"/>
      <c r="T4811" s="53"/>
      <c r="U4811" s="53"/>
      <c r="V4811" s="50"/>
      <c r="W4811" s="8"/>
      <c r="X4811" s="8"/>
      <c r="Y4811" s="8"/>
      <c r="Z4811" s="8"/>
      <c r="AA4811" s="8"/>
      <c r="AB4811" s="8"/>
      <c r="AC4811" s="8"/>
      <c r="AD4811" s="8"/>
      <c r="AE4811" s="8"/>
      <c r="AF4811" s="8"/>
      <c r="AG4811" s="8"/>
      <c r="AH4811" s="8"/>
      <c r="AI4811" s="8"/>
      <c r="AJ4811" s="8"/>
      <c r="AK4811" s="8"/>
    </row>
    <row r="4812" spans="1:37" ht="18">
      <c r="A4812" s="46"/>
      <c r="B4812" s="47"/>
      <c r="C4812" s="48"/>
      <c r="D4812" s="48"/>
      <c r="E4812" s="49"/>
      <c r="F4812" s="49"/>
      <c r="G4812" s="49"/>
      <c r="H4812" s="49"/>
      <c r="I4812" s="50"/>
      <c r="J4812" s="49"/>
      <c r="K4812" s="49"/>
      <c r="L4812" s="49"/>
      <c r="M4812" s="49"/>
      <c r="N4812" s="49"/>
      <c r="O4812" s="51"/>
      <c r="P4812" s="8"/>
      <c r="Q4812" s="49"/>
      <c r="R4812" s="49"/>
      <c r="S4812" s="52"/>
      <c r="T4812" s="53"/>
      <c r="U4812" s="53"/>
      <c r="V4812" s="50"/>
      <c r="W4812" s="8"/>
      <c r="X4812" s="8"/>
      <c r="Y4812" s="8"/>
      <c r="Z4812" s="8"/>
      <c r="AA4812" s="8"/>
      <c r="AB4812" s="8"/>
      <c r="AC4812" s="8"/>
      <c r="AD4812" s="8"/>
      <c r="AE4812" s="8"/>
      <c r="AF4812" s="8"/>
      <c r="AG4812" s="8"/>
      <c r="AH4812" s="8"/>
      <c r="AI4812" s="8"/>
      <c r="AJ4812" s="8"/>
      <c r="AK4812" s="8"/>
    </row>
    <row r="4813" spans="1:37" ht="18">
      <c r="A4813" s="46"/>
      <c r="B4813" s="47"/>
      <c r="C4813" s="48"/>
      <c r="D4813" s="48"/>
      <c r="E4813" s="49"/>
      <c r="F4813" s="49"/>
      <c r="G4813" s="49"/>
      <c r="H4813" s="49"/>
      <c r="I4813" s="50"/>
      <c r="J4813" s="49"/>
      <c r="K4813" s="49"/>
      <c r="L4813" s="49"/>
      <c r="M4813" s="49"/>
      <c r="N4813" s="49"/>
      <c r="O4813" s="51"/>
      <c r="P4813" s="8"/>
      <c r="Q4813" s="49"/>
      <c r="R4813" s="49"/>
      <c r="S4813" s="52"/>
      <c r="T4813" s="53"/>
      <c r="U4813" s="53"/>
      <c r="V4813" s="50"/>
      <c r="W4813" s="8"/>
      <c r="X4813" s="8"/>
      <c r="Y4813" s="8"/>
      <c r="Z4813" s="8"/>
      <c r="AA4813" s="8"/>
      <c r="AB4813" s="8"/>
      <c r="AC4813" s="8"/>
      <c r="AD4813" s="8"/>
      <c r="AE4813" s="8"/>
      <c r="AF4813" s="8"/>
      <c r="AG4813" s="8"/>
      <c r="AH4813" s="8"/>
      <c r="AI4813" s="8"/>
      <c r="AJ4813" s="8"/>
      <c r="AK4813" s="8"/>
    </row>
    <row r="4814" spans="1:37" ht="18">
      <c r="A4814" s="46"/>
      <c r="B4814" s="47"/>
      <c r="C4814" s="48"/>
      <c r="D4814" s="48"/>
      <c r="E4814" s="49"/>
      <c r="F4814" s="49"/>
      <c r="G4814" s="49"/>
      <c r="H4814" s="49"/>
      <c r="I4814" s="50"/>
      <c r="J4814" s="49"/>
      <c r="K4814" s="49"/>
      <c r="L4814" s="49"/>
      <c r="M4814" s="49"/>
      <c r="N4814" s="49"/>
      <c r="O4814" s="51"/>
      <c r="P4814" s="8"/>
      <c r="Q4814" s="49"/>
      <c r="R4814" s="49"/>
      <c r="S4814" s="52"/>
      <c r="T4814" s="53"/>
      <c r="U4814" s="53"/>
      <c r="V4814" s="50"/>
      <c r="W4814" s="8"/>
      <c r="X4814" s="8"/>
      <c r="Y4814" s="8"/>
      <c r="Z4814" s="8"/>
      <c r="AA4814" s="8"/>
      <c r="AB4814" s="8"/>
      <c r="AC4814" s="8"/>
      <c r="AD4814" s="8"/>
      <c r="AE4814" s="8"/>
      <c r="AF4814" s="8"/>
      <c r="AG4814" s="8"/>
      <c r="AH4814" s="8"/>
      <c r="AI4814" s="8"/>
      <c r="AJ4814" s="8"/>
      <c r="AK4814" s="8"/>
    </row>
    <row r="4815" spans="1:37" ht="18">
      <c r="A4815" s="46"/>
      <c r="B4815" s="47"/>
      <c r="C4815" s="48"/>
      <c r="D4815" s="48"/>
      <c r="E4815" s="49"/>
      <c r="F4815" s="49"/>
      <c r="G4815" s="49"/>
      <c r="H4815" s="49"/>
      <c r="I4815" s="50"/>
      <c r="J4815" s="49"/>
      <c r="K4815" s="49"/>
      <c r="L4815" s="49"/>
      <c r="M4815" s="49"/>
      <c r="N4815" s="49"/>
      <c r="O4815" s="51"/>
      <c r="P4815" s="8"/>
      <c r="Q4815" s="49"/>
      <c r="R4815" s="49"/>
      <c r="S4815" s="52"/>
      <c r="T4815" s="53"/>
      <c r="U4815" s="53"/>
      <c r="V4815" s="50"/>
      <c r="W4815" s="8"/>
      <c r="X4815" s="8"/>
      <c r="Y4815" s="8"/>
      <c r="Z4815" s="8"/>
      <c r="AA4815" s="8"/>
      <c r="AB4815" s="8"/>
      <c r="AC4815" s="8"/>
      <c r="AD4815" s="8"/>
      <c r="AE4815" s="8"/>
      <c r="AF4815" s="8"/>
      <c r="AG4815" s="8"/>
      <c r="AH4815" s="8"/>
      <c r="AI4815" s="8"/>
      <c r="AJ4815" s="8"/>
      <c r="AK4815" s="8"/>
    </row>
    <row r="4816" spans="1:37" ht="18">
      <c r="A4816" s="46"/>
      <c r="B4816" s="47"/>
      <c r="C4816" s="48"/>
      <c r="D4816" s="48"/>
      <c r="E4816" s="49"/>
      <c r="F4816" s="49"/>
      <c r="G4816" s="49"/>
      <c r="H4816" s="49"/>
      <c r="I4816" s="50"/>
      <c r="J4816" s="49"/>
      <c r="K4816" s="49"/>
      <c r="L4816" s="49"/>
      <c r="M4816" s="49"/>
      <c r="N4816" s="49"/>
      <c r="O4816" s="51"/>
      <c r="P4816" s="8"/>
      <c r="Q4816" s="49"/>
      <c r="R4816" s="49"/>
      <c r="S4816" s="52"/>
      <c r="T4816" s="53"/>
      <c r="U4816" s="53"/>
      <c r="V4816" s="50"/>
      <c r="W4816" s="8"/>
      <c r="X4816" s="8"/>
      <c r="Y4816" s="8"/>
      <c r="Z4816" s="8"/>
      <c r="AA4816" s="8"/>
      <c r="AB4816" s="8"/>
      <c r="AC4816" s="8"/>
      <c r="AD4816" s="8"/>
      <c r="AE4816" s="8"/>
      <c r="AF4816" s="8"/>
      <c r="AG4816" s="8"/>
      <c r="AH4816" s="8"/>
      <c r="AI4816" s="8"/>
      <c r="AJ4816" s="8"/>
      <c r="AK4816" s="8"/>
    </row>
    <row r="4817" spans="1:37" ht="18">
      <c r="A4817" s="46"/>
      <c r="B4817" s="47"/>
      <c r="C4817" s="48"/>
      <c r="D4817" s="48"/>
      <c r="E4817" s="49"/>
      <c r="F4817" s="49"/>
      <c r="G4817" s="49"/>
      <c r="H4817" s="49"/>
      <c r="I4817" s="50"/>
      <c r="J4817" s="49"/>
      <c r="K4817" s="49"/>
      <c r="L4817" s="49"/>
      <c r="M4817" s="49"/>
      <c r="N4817" s="49"/>
      <c r="O4817" s="51"/>
      <c r="P4817" s="8"/>
      <c r="Q4817" s="49"/>
      <c r="R4817" s="49"/>
      <c r="S4817" s="52"/>
      <c r="T4817" s="53"/>
      <c r="U4817" s="53"/>
      <c r="V4817" s="50"/>
      <c r="W4817" s="8"/>
      <c r="X4817" s="8"/>
      <c r="Y4817" s="8"/>
      <c r="Z4817" s="8"/>
      <c r="AA4817" s="8"/>
      <c r="AB4817" s="8"/>
      <c r="AC4817" s="8"/>
      <c r="AD4817" s="8"/>
      <c r="AE4817" s="8"/>
      <c r="AF4817" s="8"/>
      <c r="AG4817" s="8"/>
      <c r="AH4817" s="8"/>
      <c r="AI4817" s="8"/>
      <c r="AJ4817" s="8"/>
      <c r="AK4817" s="8"/>
    </row>
    <row r="4818" spans="1:37" ht="18">
      <c r="A4818" s="46"/>
      <c r="B4818" s="47"/>
      <c r="C4818" s="48"/>
      <c r="D4818" s="48"/>
      <c r="E4818" s="49"/>
      <c r="F4818" s="49"/>
      <c r="G4818" s="49"/>
      <c r="H4818" s="49"/>
      <c r="I4818" s="50"/>
      <c r="J4818" s="49"/>
      <c r="K4818" s="49"/>
      <c r="L4818" s="49"/>
      <c r="M4818" s="49"/>
      <c r="N4818" s="49"/>
      <c r="O4818" s="51"/>
      <c r="P4818" s="8"/>
      <c r="Q4818" s="49"/>
      <c r="R4818" s="49"/>
      <c r="S4818" s="52"/>
      <c r="T4818" s="53"/>
      <c r="U4818" s="53"/>
      <c r="V4818" s="50"/>
      <c r="W4818" s="8"/>
      <c r="X4818" s="8"/>
      <c r="Y4818" s="8"/>
      <c r="Z4818" s="8"/>
      <c r="AA4818" s="8"/>
      <c r="AB4818" s="8"/>
      <c r="AC4818" s="8"/>
      <c r="AD4818" s="8"/>
      <c r="AE4818" s="8"/>
      <c r="AF4818" s="8"/>
      <c r="AG4818" s="8"/>
      <c r="AH4818" s="8"/>
      <c r="AI4818" s="8"/>
      <c r="AJ4818" s="8"/>
      <c r="AK4818" s="8"/>
    </row>
    <row r="4819" spans="1:37" ht="18">
      <c r="A4819" s="46"/>
      <c r="B4819" s="47"/>
      <c r="C4819" s="48"/>
      <c r="D4819" s="48"/>
      <c r="E4819" s="49"/>
      <c r="F4819" s="49"/>
      <c r="G4819" s="49"/>
      <c r="H4819" s="49"/>
      <c r="I4819" s="50"/>
      <c r="J4819" s="49"/>
      <c r="K4819" s="49"/>
      <c r="L4819" s="49"/>
      <c r="M4819" s="49"/>
      <c r="N4819" s="49"/>
      <c r="O4819" s="51"/>
      <c r="P4819" s="8"/>
      <c r="Q4819" s="49"/>
      <c r="R4819" s="49"/>
      <c r="S4819" s="52"/>
      <c r="T4819" s="53"/>
      <c r="U4819" s="53"/>
      <c r="V4819" s="50"/>
      <c r="W4819" s="8"/>
      <c r="X4819" s="8"/>
      <c r="Y4819" s="8"/>
      <c r="Z4819" s="8"/>
      <c r="AA4819" s="8"/>
      <c r="AB4819" s="8"/>
      <c r="AC4819" s="8"/>
      <c r="AD4819" s="8"/>
      <c r="AE4819" s="8"/>
      <c r="AF4819" s="8"/>
      <c r="AG4819" s="8"/>
      <c r="AH4819" s="8"/>
      <c r="AI4819" s="8"/>
      <c r="AJ4819" s="8"/>
      <c r="AK4819" s="8"/>
    </row>
    <row r="4820" spans="1:37" ht="18">
      <c r="A4820" s="46"/>
      <c r="B4820" s="47"/>
      <c r="C4820" s="48"/>
      <c r="D4820" s="48"/>
      <c r="E4820" s="49"/>
      <c r="F4820" s="49"/>
      <c r="G4820" s="49"/>
      <c r="H4820" s="49"/>
      <c r="I4820" s="50"/>
      <c r="J4820" s="49"/>
      <c r="K4820" s="49"/>
      <c r="L4820" s="49"/>
      <c r="M4820" s="49"/>
      <c r="N4820" s="49"/>
      <c r="O4820" s="51"/>
      <c r="P4820" s="8"/>
      <c r="Q4820" s="49"/>
      <c r="R4820" s="49"/>
      <c r="S4820" s="52"/>
      <c r="T4820" s="53"/>
      <c r="U4820" s="53"/>
      <c r="V4820" s="50"/>
      <c r="W4820" s="8"/>
      <c r="X4820" s="8"/>
      <c r="Y4820" s="8"/>
      <c r="Z4820" s="8"/>
      <c r="AA4820" s="8"/>
      <c r="AB4820" s="8"/>
      <c r="AC4820" s="8"/>
      <c r="AD4820" s="8"/>
      <c r="AE4820" s="8"/>
      <c r="AF4820" s="8"/>
      <c r="AG4820" s="8"/>
      <c r="AH4820" s="8"/>
      <c r="AI4820" s="8"/>
      <c r="AJ4820" s="8"/>
      <c r="AK4820" s="8"/>
    </row>
    <row r="4821" spans="1:37" ht="18">
      <c r="A4821" s="46"/>
      <c r="B4821" s="47"/>
      <c r="C4821" s="48"/>
      <c r="D4821" s="48"/>
      <c r="E4821" s="49"/>
      <c r="F4821" s="49"/>
      <c r="G4821" s="49"/>
      <c r="H4821" s="49"/>
      <c r="I4821" s="50"/>
      <c r="J4821" s="49"/>
      <c r="K4821" s="49"/>
      <c r="L4821" s="49"/>
      <c r="M4821" s="49"/>
      <c r="N4821" s="49"/>
      <c r="O4821" s="51"/>
      <c r="P4821" s="8"/>
      <c r="Q4821" s="49"/>
      <c r="R4821" s="49"/>
      <c r="S4821" s="52"/>
      <c r="T4821" s="53"/>
      <c r="U4821" s="53"/>
      <c r="V4821" s="50"/>
      <c r="W4821" s="8"/>
      <c r="X4821" s="8"/>
      <c r="Y4821" s="8"/>
      <c r="Z4821" s="8"/>
      <c r="AA4821" s="8"/>
      <c r="AB4821" s="8"/>
      <c r="AC4821" s="8"/>
      <c r="AD4821" s="8"/>
      <c r="AE4821" s="8"/>
      <c r="AF4821" s="8"/>
      <c r="AG4821" s="8"/>
      <c r="AH4821" s="8"/>
      <c r="AI4821" s="8"/>
      <c r="AJ4821" s="8"/>
      <c r="AK4821" s="8"/>
    </row>
    <row r="4822" spans="1:37" ht="18">
      <c r="A4822" s="46"/>
      <c r="B4822" s="47"/>
      <c r="C4822" s="48"/>
      <c r="D4822" s="48"/>
      <c r="E4822" s="49"/>
      <c r="F4822" s="49"/>
      <c r="G4822" s="49"/>
      <c r="H4822" s="49"/>
      <c r="I4822" s="50"/>
      <c r="J4822" s="49"/>
      <c r="K4822" s="49"/>
      <c r="L4822" s="49"/>
      <c r="M4822" s="49"/>
      <c r="N4822" s="49"/>
      <c r="O4822" s="51"/>
      <c r="P4822" s="8"/>
      <c r="Q4822" s="49"/>
      <c r="R4822" s="49"/>
      <c r="S4822" s="52"/>
      <c r="T4822" s="53"/>
      <c r="U4822" s="53"/>
      <c r="V4822" s="50"/>
      <c r="W4822" s="8"/>
      <c r="X4822" s="8"/>
      <c r="Y4822" s="8"/>
      <c r="Z4822" s="8"/>
      <c r="AA4822" s="8"/>
      <c r="AB4822" s="8"/>
      <c r="AC4822" s="8"/>
      <c r="AD4822" s="8"/>
      <c r="AE4822" s="8"/>
      <c r="AF4822" s="8"/>
      <c r="AG4822" s="8"/>
      <c r="AH4822" s="8"/>
      <c r="AI4822" s="8"/>
      <c r="AJ4822" s="8"/>
      <c r="AK4822" s="8"/>
    </row>
    <row r="4823" spans="1:37" ht="18">
      <c r="A4823" s="46"/>
      <c r="B4823" s="47"/>
      <c r="C4823" s="48"/>
      <c r="D4823" s="48"/>
      <c r="E4823" s="49"/>
      <c r="F4823" s="49"/>
      <c r="G4823" s="49"/>
      <c r="H4823" s="49"/>
      <c r="I4823" s="50"/>
      <c r="J4823" s="49"/>
      <c r="K4823" s="49"/>
      <c r="L4823" s="49"/>
      <c r="M4823" s="49"/>
      <c r="N4823" s="49"/>
      <c r="O4823" s="51"/>
      <c r="P4823" s="8"/>
      <c r="Q4823" s="49"/>
      <c r="R4823" s="49"/>
      <c r="S4823" s="52"/>
      <c r="T4823" s="53"/>
      <c r="U4823" s="53"/>
      <c r="V4823" s="50"/>
      <c r="W4823" s="8"/>
      <c r="X4823" s="8"/>
      <c r="Y4823" s="8"/>
      <c r="Z4823" s="8"/>
      <c r="AA4823" s="8"/>
      <c r="AB4823" s="8"/>
      <c r="AC4823" s="8"/>
      <c r="AD4823" s="8"/>
      <c r="AE4823" s="8"/>
      <c r="AF4823" s="8"/>
      <c r="AG4823" s="8"/>
      <c r="AH4823" s="8"/>
      <c r="AI4823" s="8"/>
      <c r="AJ4823" s="8"/>
      <c r="AK4823" s="8"/>
    </row>
    <row r="4824" spans="1:37" ht="18">
      <c r="A4824" s="46"/>
      <c r="B4824" s="47"/>
      <c r="C4824" s="48"/>
      <c r="D4824" s="48"/>
      <c r="E4824" s="49"/>
      <c r="F4824" s="49"/>
      <c r="G4824" s="49"/>
      <c r="H4824" s="49"/>
      <c r="I4824" s="50"/>
      <c r="J4824" s="49"/>
      <c r="K4824" s="49"/>
      <c r="L4824" s="49"/>
      <c r="M4824" s="49"/>
      <c r="N4824" s="49"/>
      <c r="O4824" s="51"/>
      <c r="P4824" s="8"/>
      <c r="Q4824" s="49"/>
      <c r="R4824" s="49"/>
      <c r="S4824" s="52"/>
      <c r="T4824" s="53"/>
      <c r="U4824" s="53"/>
      <c r="V4824" s="50"/>
      <c r="W4824" s="8"/>
      <c r="X4824" s="8"/>
      <c r="Y4824" s="8"/>
      <c r="Z4824" s="8"/>
      <c r="AA4824" s="8"/>
      <c r="AB4824" s="8"/>
      <c r="AC4824" s="8"/>
      <c r="AD4824" s="8"/>
      <c r="AE4824" s="8"/>
      <c r="AF4824" s="8"/>
      <c r="AG4824" s="8"/>
      <c r="AH4824" s="8"/>
      <c r="AI4824" s="8"/>
      <c r="AJ4824" s="8"/>
      <c r="AK4824" s="8"/>
    </row>
    <row r="4825" spans="1:37" ht="18">
      <c r="A4825" s="46"/>
      <c r="B4825" s="47"/>
      <c r="C4825" s="48"/>
      <c r="D4825" s="48"/>
      <c r="E4825" s="49"/>
      <c r="F4825" s="49"/>
      <c r="G4825" s="49"/>
      <c r="H4825" s="49"/>
      <c r="I4825" s="50"/>
      <c r="J4825" s="49"/>
      <c r="K4825" s="49"/>
      <c r="L4825" s="49"/>
      <c r="M4825" s="49"/>
      <c r="N4825" s="49"/>
      <c r="O4825" s="51"/>
      <c r="P4825" s="8"/>
      <c r="Q4825" s="49"/>
      <c r="R4825" s="49"/>
      <c r="S4825" s="52"/>
      <c r="T4825" s="53"/>
      <c r="U4825" s="53"/>
      <c r="V4825" s="50"/>
      <c r="W4825" s="8"/>
      <c r="X4825" s="8"/>
      <c r="Y4825" s="8"/>
      <c r="Z4825" s="8"/>
      <c r="AA4825" s="8"/>
      <c r="AB4825" s="8"/>
      <c r="AC4825" s="8"/>
      <c r="AD4825" s="8"/>
      <c r="AE4825" s="8"/>
      <c r="AF4825" s="8"/>
      <c r="AG4825" s="8"/>
      <c r="AH4825" s="8"/>
      <c r="AI4825" s="8"/>
      <c r="AJ4825" s="8"/>
      <c r="AK4825" s="8"/>
    </row>
    <row r="4826" spans="1:37" ht="18">
      <c r="A4826" s="46"/>
      <c r="B4826" s="47"/>
      <c r="C4826" s="48"/>
      <c r="D4826" s="48"/>
      <c r="E4826" s="49"/>
      <c r="F4826" s="49"/>
      <c r="G4826" s="49"/>
      <c r="H4826" s="49"/>
      <c r="I4826" s="50"/>
      <c r="J4826" s="49"/>
      <c r="K4826" s="49"/>
      <c r="L4826" s="49"/>
      <c r="M4826" s="49"/>
      <c r="N4826" s="49"/>
      <c r="O4826" s="51"/>
      <c r="P4826" s="8"/>
      <c r="Q4826" s="49"/>
      <c r="R4826" s="49"/>
      <c r="S4826" s="52"/>
      <c r="T4826" s="53"/>
      <c r="U4826" s="53"/>
      <c r="V4826" s="50"/>
      <c r="W4826" s="8"/>
      <c r="X4826" s="8"/>
      <c r="Y4826" s="8"/>
      <c r="Z4826" s="8"/>
      <c r="AA4826" s="8"/>
      <c r="AB4826" s="8"/>
      <c r="AC4826" s="8"/>
      <c r="AD4826" s="8"/>
      <c r="AE4826" s="8"/>
      <c r="AF4826" s="8"/>
      <c r="AG4826" s="8"/>
      <c r="AH4826" s="8"/>
      <c r="AI4826" s="8"/>
      <c r="AJ4826" s="8"/>
      <c r="AK4826" s="8"/>
    </row>
    <row r="4827" spans="1:37" ht="18">
      <c r="A4827" s="46"/>
      <c r="B4827" s="47"/>
      <c r="C4827" s="48"/>
      <c r="D4827" s="48"/>
      <c r="E4827" s="49"/>
      <c r="F4827" s="49"/>
      <c r="G4827" s="49"/>
      <c r="H4827" s="49"/>
      <c r="I4827" s="50"/>
      <c r="J4827" s="49"/>
      <c r="K4827" s="49"/>
      <c r="L4827" s="49"/>
      <c r="M4827" s="49"/>
      <c r="N4827" s="49"/>
      <c r="O4827" s="51"/>
      <c r="P4827" s="8"/>
      <c r="Q4827" s="49"/>
      <c r="R4827" s="49"/>
      <c r="S4827" s="52"/>
      <c r="T4827" s="53"/>
      <c r="U4827" s="53"/>
      <c r="V4827" s="50"/>
      <c r="W4827" s="8"/>
      <c r="X4827" s="8"/>
      <c r="Y4827" s="8"/>
      <c r="Z4827" s="8"/>
      <c r="AA4827" s="8"/>
      <c r="AB4827" s="8"/>
      <c r="AC4827" s="8"/>
      <c r="AD4827" s="8"/>
      <c r="AE4827" s="8"/>
      <c r="AF4827" s="8"/>
      <c r="AG4827" s="8"/>
      <c r="AH4827" s="8"/>
      <c r="AI4827" s="8"/>
      <c r="AJ4827" s="8"/>
      <c r="AK4827" s="8"/>
    </row>
    <row r="4828" spans="1:37" ht="18">
      <c r="A4828" s="46"/>
      <c r="B4828" s="47"/>
      <c r="C4828" s="48"/>
      <c r="D4828" s="48"/>
      <c r="E4828" s="49"/>
      <c r="F4828" s="49"/>
      <c r="G4828" s="49"/>
      <c r="H4828" s="49"/>
      <c r="I4828" s="50"/>
      <c r="J4828" s="49"/>
      <c r="K4828" s="49"/>
      <c r="L4828" s="49"/>
      <c r="M4828" s="49"/>
      <c r="N4828" s="49"/>
      <c r="O4828" s="51"/>
      <c r="P4828" s="8"/>
      <c r="Q4828" s="49"/>
      <c r="R4828" s="49"/>
      <c r="S4828" s="52"/>
      <c r="T4828" s="53"/>
      <c r="U4828" s="53"/>
      <c r="V4828" s="50"/>
      <c r="W4828" s="8"/>
      <c r="X4828" s="8"/>
      <c r="Y4828" s="8"/>
      <c r="Z4828" s="8"/>
      <c r="AA4828" s="8"/>
      <c r="AB4828" s="8"/>
      <c r="AC4828" s="8"/>
      <c r="AD4828" s="8"/>
      <c r="AE4828" s="8"/>
      <c r="AF4828" s="8"/>
      <c r="AG4828" s="8"/>
      <c r="AH4828" s="8"/>
      <c r="AI4828" s="8"/>
      <c r="AJ4828" s="8"/>
      <c r="AK4828" s="8"/>
    </row>
    <row r="4829" spans="1:37" ht="18">
      <c r="A4829" s="46"/>
      <c r="B4829" s="47"/>
      <c r="C4829" s="48"/>
      <c r="D4829" s="48"/>
      <c r="E4829" s="49"/>
      <c r="F4829" s="49"/>
      <c r="G4829" s="49"/>
      <c r="H4829" s="49"/>
      <c r="I4829" s="50"/>
      <c r="J4829" s="49"/>
      <c r="K4829" s="49"/>
      <c r="L4829" s="49"/>
      <c r="M4829" s="49"/>
      <c r="N4829" s="49"/>
      <c r="O4829" s="51"/>
      <c r="P4829" s="8"/>
      <c r="Q4829" s="49"/>
      <c r="R4829" s="49"/>
      <c r="S4829" s="52"/>
      <c r="T4829" s="53"/>
      <c r="U4829" s="53"/>
      <c r="V4829" s="50"/>
      <c r="W4829" s="8"/>
      <c r="X4829" s="8"/>
      <c r="Y4829" s="8"/>
      <c r="Z4829" s="8"/>
      <c r="AA4829" s="8"/>
      <c r="AB4829" s="8"/>
      <c r="AC4829" s="8"/>
      <c r="AD4829" s="8"/>
      <c r="AE4829" s="8"/>
      <c r="AF4829" s="8"/>
      <c r="AG4829" s="8"/>
      <c r="AH4829" s="8"/>
      <c r="AI4829" s="8"/>
      <c r="AJ4829" s="8"/>
      <c r="AK4829" s="8"/>
    </row>
    <row r="4830" spans="1:37" ht="18">
      <c r="A4830" s="46"/>
      <c r="B4830" s="47"/>
      <c r="C4830" s="48"/>
      <c r="D4830" s="48"/>
      <c r="E4830" s="49"/>
      <c r="F4830" s="49"/>
      <c r="G4830" s="49"/>
      <c r="H4830" s="49"/>
      <c r="I4830" s="50"/>
      <c r="J4830" s="49"/>
      <c r="K4830" s="49"/>
      <c r="L4830" s="49"/>
      <c r="M4830" s="49"/>
      <c r="N4830" s="49"/>
      <c r="O4830" s="51"/>
      <c r="P4830" s="8"/>
      <c r="Q4830" s="49"/>
      <c r="R4830" s="49"/>
      <c r="S4830" s="52"/>
      <c r="T4830" s="53"/>
      <c r="U4830" s="53"/>
      <c r="V4830" s="50"/>
      <c r="W4830" s="8"/>
      <c r="X4830" s="8"/>
      <c r="Y4830" s="8"/>
      <c r="Z4830" s="8"/>
      <c r="AA4830" s="8"/>
      <c r="AB4830" s="8"/>
      <c r="AC4830" s="8"/>
      <c r="AD4830" s="8"/>
      <c r="AE4830" s="8"/>
      <c r="AF4830" s="8"/>
      <c r="AG4830" s="8"/>
      <c r="AH4830" s="8"/>
      <c r="AI4830" s="8"/>
      <c r="AJ4830" s="8"/>
      <c r="AK4830" s="8"/>
    </row>
    <row r="4831" spans="1:37" ht="18">
      <c r="A4831" s="46"/>
      <c r="B4831" s="47"/>
      <c r="C4831" s="48"/>
      <c r="D4831" s="48"/>
      <c r="E4831" s="49"/>
      <c r="F4831" s="49"/>
      <c r="G4831" s="49"/>
      <c r="H4831" s="49"/>
      <c r="I4831" s="50"/>
      <c r="J4831" s="49"/>
      <c r="K4831" s="49"/>
      <c r="L4831" s="49"/>
      <c r="M4831" s="49"/>
      <c r="N4831" s="49"/>
      <c r="O4831" s="51"/>
      <c r="P4831" s="8"/>
      <c r="Q4831" s="49"/>
      <c r="R4831" s="49"/>
      <c r="S4831" s="52"/>
      <c r="T4831" s="53"/>
      <c r="U4831" s="53"/>
      <c r="V4831" s="50"/>
      <c r="W4831" s="8"/>
      <c r="X4831" s="8"/>
      <c r="Y4831" s="8"/>
      <c r="Z4831" s="8"/>
      <c r="AA4831" s="8"/>
      <c r="AB4831" s="8"/>
      <c r="AC4831" s="8"/>
      <c r="AD4831" s="8"/>
      <c r="AE4831" s="8"/>
      <c r="AF4831" s="8"/>
      <c r="AG4831" s="8"/>
      <c r="AH4831" s="8"/>
      <c r="AI4831" s="8"/>
      <c r="AJ4831" s="8"/>
      <c r="AK4831" s="8"/>
    </row>
    <row r="4832" spans="1:37" ht="18">
      <c r="A4832" s="46"/>
      <c r="B4832" s="47"/>
      <c r="C4832" s="48"/>
      <c r="D4832" s="48"/>
      <c r="E4832" s="49"/>
      <c r="F4832" s="49"/>
      <c r="G4832" s="49"/>
      <c r="H4832" s="49"/>
      <c r="I4832" s="50"/>
      <c r="J4832" s="49"/>
      <c r="K4832" s="49"/>
      <c r="L4832" s="49"/>
      <c r="M4832" s="49"/>
      <c r="N4832" s="49"/>
      <c r="O4832" s="51"/>
      <c r="P4832" s="8"/>
      <c r="Q4832" s="49"/>
      <c r="R4832" s="49"/>
      <c r="S4832" s="52"/>
      <c r="T4832" s="53"/>
      <c r="U4832" s="53"/>
      <c r="V4832" s="50"/>
      <c r="W4832" s="8"/>
      <c r="X4832" s="8"/>
      <c r="Y4832" s="8"/>
      <c r="Z4832" s="8"/>
      <c r="AA4832" s="8"/>
      <c r="AB4832" s="8"/>
      <c r="AC4832" s="8"/>
      <c r="AD4832" s="8"/>
      <c r="AE4832" s="8"/>
      <c r="AF4832" s="8"/>
      <c r="AG4832" s="8"/>
      <c r="AH4832" s="8"/>
      <c r="AI4832" s="8"/>
      <c r="AJ4832" s="8"/>
      <c r="AK4832" s="8"/>
    </row>
    <row r="4833" spans="1:37" ht="18">
      <c r="A4833" s="46"/>
      <c r="B4833" s="47"/>
      <c r="C4833" s="48"/>
      <c r="D4833" s="48"/>
      <c r="E4833" s="49"/>
      <c r="F4833" s="49"/>
      <c r="G4833" s="49"/>
      <c r="H4833" s="49"/>
      <c r="I4833" s="50"/>
      <c r="J4833" s="49"/>
      <c r="K4833" s="49"/>
      <c r="L4833" s="49"/>
      <c r="M4833" s="49"/>
      <c r="N4833" s="49"/>
      <c r="O4833" s="51"/>
      <c r="P4833" s="8"/>
      <c r="Q4833" s="49"/>
      <c r="R4833" s="49"/>
      <c r="S4833" s="52"/>
      <c r="T4833" s="53"/>
      <c r="U4833" s="53"/>
      <c r="V4833" s="50"/>
      <c r="W4833" s="8"/>
      <c r="X4833" s="8"/>
      <c r="Y4833" s="8"/>
      <c r="Z4833" s="8"/>
      <c r="AA4833" s="8"/>
      <c r="AB4833" s="8"/>
      <c r="AC4833" s="8"/>
      <c r="AD4833" s="8"/>
      <c r="AE4833" s="8"/>
      <c r="AF4833" s="8"/>
      <c r="AG4833" s="8"/>
      <c r="AH4833" s="8"/>
      <c r="AI4833" s="8"/>
      <c r="AJ4833" s="8"/>
      <c r="AK4833" s="8"/>
    </row>
    <row r="4834" spans="1:37" ht="18">
      <c r="A4834" s="46"/>
      <c r="B4834" s="47"/>
      <c r="C4834" s="48"/>
      <c r="D4834" s="48"/>
      <c r="E4834" s="49"/>
      <c r="F4834" s="49"/>
      <c r="G4834" s="49"/>
      <c r="H4834" s="49"/>
      <c r="I4834" s="50"/>
      <c r="J4834" s="49"/>
      <c r="K4834" s="49"/>
      <c r="L4834" s="49"/>
      <c r="M4834" s="49"/>
      <c r="N4834" s="49"/>
      <c r="O4834" s="51"/>
      <c r="P4834" s="8"/>
      <c r="Q4834" s="49"/>
      <c r="R4834" s="49"/>
      <c r="S4834" s="52"/>
      <c r="T4834" s="53"/>
      <c r="U4834" s="53"/>
      <c r="V4834" s="50"/>
      <c r="W4834" s="8"/>
      <c r="X4834" s="8"/>
      <c r="Y4834" s="8"/>
      <c r="Z4834" s="8"/>
      <c r="AA4834" s="8"/>
      <c r="AB4834" s="8"/>
      <c r="AC4834" s="8"/>
      <c r="AD4834" s="8"/>
      <c r="AE4834" s="8"/>
      <c r="AF4834" s="8"/>
      <c r="AG4834" s="8"/>
      <c r="AH4834" s="8"/>
      <c r="AI4834" s="8"/>
      <c r="AJ4834" s="8"/>
      <c r="AK4834" s="8"/>
    </row>
    <row r="4835" spans="1:37" ht="18">
      <c r="A4835" s="46"/>
      <c r="B4835" s="47"/>
      <c r="C4835" s="48"/>
      <c r="D4835" s="48"/>
      <c r="E4835" s="49"/>
      <c r="F4835" s="49"/>
      <c r="G4835" s="49"/>
      <c r="H4835" s="49"/>
      <c r="I4835" s="50"/>
      <c r="J4835" s="49"/>
      <c r="K4835" s="49"/>
      <c r="L4835" s="49"/>
      <c r="M4835" s="49"/>
      <c r="N4835" s="49"/>
      <c r="O4835" s="51"/>
      <c r="P4835" s="8"/>
      <c r="Q4835" s="49"/>
      <c r="R4835" s="49"/>
      <c r="S4835" s="52"/>
      <c r="T4835" s="53"/>
      <c r="U4835" s="53"/>
      <c r="V4835" s="50"/>
      <c r="W4835" s="8"/>
      <c r="X4835" s="8"/>
      <c r="Y4835" s="8"/>
      <c r="Z4835" s="8"/>
      <c r="AA4835" s="8"/>
      <c r="AB4835" s="8"/>
      <c r="AC4835" s="8"/>
      <c r="AD4835" s="8"/>
      <c r="AE4835" s="8"/>
      <c r="AF4835" s="8"/>
      <c r="AG4835" s="8"/>
      <c r="AH4835" s="8"/>
      <c r="AI4835" s="8"/>
      <c r="AJ4835" s="8"/>
      <c r="AK4835" s="8"/>
    </row>
    <row r="4836" spans="1:37" ht="18">
      <c r="A4836" s="46"/>
      <c r="B4836" s="47"/>
      <c r="C4836" s="48"/>
      <c r="D4836" s="48"/>
      <c r="E4836" s="49"/>
      <c r="F4836" s="49"/>
      <c r="G4836" s="49"/>
      <c r="H4836" s="49"/>
      <c r="I4836" s="50"/>
      <c r="J4836" s="49"/>
      <c r="K4836" s="49"/>
      <c r="L4836" s="49"/>
      <c r="M4836" s="49"/>
      <c r="N4836" s="49"/>
      <c r="O4836" s="51"/>
      <c r="P4836" s="8"/>
      <c r="Q4836" s="49"/>
      <c r="R4836" s="49"/>
      <c r="S4836" s="52"/>
      <c r="T4836" s="53"/>
      <c r="U4836" s="53"/>
      <c r="V4836" s="50"/>
      <c r="W4836" s="8"/>
      <c r="X4836" s="8"/>
      <c r="Y4836" s="8"/>
      <c r="Z4836" s="8"/>
      <c r="AA4836" s="8"/>
      <c r="AB4836" s="8"/>
      <c r="AC4836" s="8"/>
      <c r="AD4836" s="8"/>
      <c r="AE4836" s="8"/>
      <c r="AF4836" s="8"/>
      <c r="AG4836" s="8"/>
      <c r="AH4836" s="8"/>
      <c r="AI4836" s="8"/>
      <c r="AJ4836" s="8"/>
      <c r="AK4836" s="8"/>
    </row>
    <row r="4837" spans="1:37" ht="18">
      <c r="A4837" s="46"/>
      <c r="B4837" s="47"/>
      <c r="C4837" s="48"/>
      <c r="D4837" s="48"/>
      <c r="E4837" s="49"/>
      <c r="F4837" s="49"/>
      <c r="G4837" s="49"/>
      <c r="H4837" s="49"/>
      <c r="I4837" s="50"/>
      <c r="J4837" s="49"/>
      <c r="K4837" s="49"/>
      <c r="L4837" s="49"/>
      <c r="M4837" s="49"/>
      <c r="N4837" s="49"/>
      <c r="O4837" s="51"/>
      <c r="P4837" s="8"/>
      <c r="Q4837" s="49"/>
      <c r="R4837" s="49"/>
      <c r="S4837" s="52"/>
      <c r="T4837" s="53"/>
      <c r="U4837" s="53"/>
      <c r="V4837" s="50"/>
      <c r="W4837" s="8"/>
      <c r="X4837" s="8"/>
      <c r="Y4837" s="8"/>
      <c r="Z4837" s="8"/>
      <c r="AA4837" s="8"/>
      <c r="AB4837" s="8"/>
      <c r="AC4837" s="8"/>
      <c r="AD4837" s="8"/>
      <c r="AE4837" s="8"/>
      <c r="AF4837" s="8"/>
      <c r="AG4837" s="8"/>
      <c r="AH4837" s="8"/>
      <c r="AI4837" s="8"/>
      <c r="AJ4837" s="8"/>
      <c r="AK4837" s="8"/>
    </row>
    <row r="4838" spans="1:37" ht="18">
      <c r="A4838" s="46"/>
      <c r="B4838" s="47"/>
      <c r="C4838" s="48"/>
      <c r="D4838" s="48"/>
      <c r="E4838" s="49"/>
      <c r="F4838" s="49"/>
      <c r="G4838" s="49"/>
      <c r="H4838" s="49"/>
      <c r="I4838" s="50"/>
      <c r="J4838" s="49"/>
      <c r="K4838" s="49"/>
      <c r="L4838" s="49"/>
      <c r="M4838" s="49"/>
      <c r="N4838" s="49"/>
      <c r="O4838" s="51"/>
      <c r="P4838" s="8"/>
      <c r="Q4838" s="49"/>
      <c r="R4838" s="49"/>
      <c r="S4838" s="52"/>
      <c r="T4838" s="53"/>
      <c r="U4838" s="53"/>
      <c r="V4838" s="50"/>
      <c r="W4838" s="8"/>
      <c r="X4838" s="8"/>
      <c r="Y4838" s="8"/>
      <c r="Z4838" s="8"/>
      <c r="AA4838" s="8"/>
      <c r="AB4838" s="8"/>
      <c r="AC4838" s="8"/>
      <c r="AD4838" s="8"/>
      <c r="AE4838" s="8"/>
      <c r="AF4838" s="8"/>
      <c r="AG4838" s="8"/>
      <c r="AH4838" s="8"/>
      <c r="AI4838" s="8"/>
      <c r="AJ4838" s="8"/>
      <c r="AK4838" s="8"/>
    </row>
    <row r="4839" spans="1:37" ht="18">
      <c r="A4839" s="46"/>
      <c r="B4839" s="47"/>
      <c r="C4839" s="48"/>
      <c r="D4839" s="48"/>
      <c r="E4839" s="49"/>
      <c r="F4839" s="49"/>
      <c r="G4839" s="49"/>
      <c r="H4839" s="49"/>
      <c r="I4839" s="50"/>
      <c r="J4839" s="49"/>
      <c r="K4839" s="49"/>
      <c r="L4839" s="49"/>
      <c r="M4839" s="49"/>
      <c r="N4839" s="49"/>
      <c r="O4839" s="51"/>
      <c r="P4839" s="8"/>
      <c r="Q4839" s="49"/>
      <c r="R4839" s="49"/>
      <c r="S4839" s="52"/>
      <c r="T4839" s="53"/>
      <c r="U4839" s="53"/>
      <c r="V4839" s="50"/>
      <c r="W4839" s="8"/>
      <c r="X4839" s="8"/>
      <c r="Y4839" s="8"/>
      <c r="Z4839" s="8"/>
      <c r="AA4839" s="8"/>
      <c r="AB4839" s="8"/>
      <c r="AC4839" s="8"/>
      <c r="AD4839" s="8"/>
      <c r="AE4839" s="8"/>
      <c r="AF4839" s="8"/>
      <c r="AG4839" s="8"/>
      <c r="AH4839" s="8"/>
      <c r="AI4839" s="8"/>
      <c r="AJ4839" s="8"/>
      <c r="AK4839" s="8"/>
    </row>
    <row r="4840" spans="1:37" ht="18">
      <c r="A4840" s="46"/>
      <c r="B4840" s="47"/>
      <c r="C4840" s="48"/>
      <c r="D4840" s="48"/>
      <c r="E4840" s="49"/>
      <c r="F4840" s="49"/>
      <c r="G4840" s="49"/>
      <c r="H4840" s="49"/>
      <c r="I4840" s="50"/>
      <c r="J4840" s="49"/>
      <c r="K4840" s="49"/>
      <c r="L4840" s="49"/>
      <c r="M4840" s="49"/>
      <c r="N4840" s="49"/>
      <c r="O4840" s="51"/>
      <c r="P4840" s="8"/>
      <c r="Q4840" s="49"/>
      <c r="R4840" s="49"/>
      <c r="S4840" s="52"/>
      <c r="T4840" s="53"/>
      <c r="U4840" s="53"/>
      <c r="V4840" s="50"/>
      <c r="W4840" s="8"/>
      <c r="X4840" s="8"/>
      <c r="Y4840" s="8"/>
      <c r="Z4840" s="8"/>
      <c r="AA4840" s="8"/>
      <c r="AB4840" s="8"/>
      <c r="AC4840" s="8"/>
      <c r="AD4840" s="8"/>
      <c r="AE4840" s="8"/>
      <c r="AF4840" s="8"/>
      <c r="AG4840" s="8"/>
      <c r="AH4840" s="8"/>
      <c r="AI4840" s="8"/>
      <c r="AJ4840" s="8"/>
      <c r="AK4840" s="8"/>
    </row>
    <row r="4841" spans="1:37" ht="18">
      <c r="A4841" s="46"/>
      <c r="B4841" s="47"/>
      <c r="C4841" s="48"/>
      <c r="D4841" s="48"/>
      <c r="E4841" s="49"/>
      <c r="F4841" s="49"/>
      <c r="G4841" s="49"/>
      <c r="H4841" s="49"/>
      <c r="I4841" s="50"/>
      <c r="J4841" s="49"/>
      <c r="K4841" s="49"/>
      <c r="L4841" s="49"/>
      <c r="M4841" s="49"/>
      <c r="N4841" s="49"/>
      <c r="O4841" s="51"/>
      <c r="P4841" s="8"/>
      <c r="Q4841" s="49"/>
      <c r="R4841" s="49"/>
      <c r="S4841" s="52"/>
      <c r="T4841" s="53"/>
      <c r="U4841" s="53"/>
      <c r="V4841" s="50"/>
      <c r="W4841" s="8"/>
      <c r="X4841" s="8"/>
      <c r="Y4841" s="8"/>
      <c r="Z4841" s="8"/>
      <c r="AA4841" s="8"/>
      <c r="AB4841" s="8"/>
      <c r="AC4841" s="8"/>
      <c r="AD4841" s="8"/>
      <c r="AE4841" s="8"/>
      <c r="AF4841" s="8"/>
      <c r="AG4841" s="8"/>
      <c r="AH4841" s="8"/>
      <c r="AI4841" s="8"/>
      <c r="AJ4841" s="8"/>
      <c r="AK4841" s="8"/>
    </row>
    <row r="4842" spans="1:37" ht="18">
      <c r="A4842" s="46"/>
      <c r="B4842" s="47"/>
      <c r="C4842" s="48"/>
      <c r="D4842" s="48"/>
      <c r="E4842" s="49"/>
      <c r="F4842" s="49"/>
      <c r="G4842" s="49"/>
      <c r="H4842" s="49"/>
      <c r="I4842" s="50"/>
      <c r="J4842" s="49"/>
      <c r="K4842" s="49"/>
      <c r="L4842" s="49"/>
      <c r="M4842" s="49"/>
      <c r="N4842" s="49"/>
      <c r="O4842" s="51"/>
      <c r="P4842" s="8"/>
      <c r="Q4842" s="49"/>
      <c r="R4842" s="49"/>
      <c r="S4842" s="52"/>
      <c r="T4842" s="53"/>
      <c r="U4842" s="53"/>
      <c r="V4842" s="50"/>
      <c r="W4842" s="8"/>
      <c r="X4842" s="8"/>
      <c r="Y4842" s="8"/>
      <c r="Z4842" s="8"/>
      <c r="AA4842" s="8"/>
      <c r="AB4842" s="8"/>
      <c r="AC4842" s="8"/>
      <c r="AD4842" s="8"/>
      <c r="AE4842" s="8"/>
      <c r="AF4842" s="8"/>
      <c r="AG4842" s="8"/>
      <c r="AH4842" s="8"/>
      <c r="AI4842" s="8"/>
      <c r="AJ4842" s="8"/>
      <c r="AK4842" s="8"/>
    </row>
    <row r="4843" spans="1:37" ht="18">
      <c r="A4843" s="46"/>
      <c r="B4843" s="47"/>
      <c r="C4843" s="48"/>
      <c r="D4843" s="48"/>
      <c r="E4843" s="49"/>
      <c r="F4843" s="49"/>
      <c r="G4843" s="49"/>
      <c r="H4843" s="49"/>
      <c r="I4843" s="50"/>
      <c r="J4843" s="49"/>
      <c r="K4843" s="49"/>
      <c r="L4843" s="49"/>
      <c r="M4843" s="49"/>
      <c r="N4843" s="49"/>
      <c r="O4843" s="51"/>
      <c r="P4843" s="8"/>
      <c r="Q4843" s="49"/>
      <c r="R4843" s="49"/>
      <c r="S4843" s="52"/>
      <c r="T4843" s="53"/>
      <c r="U4843" s="53"/>
      <c r="V4843" s="50"/>
      <c r="W4843" s="8"/>
      <c r="X4843" s="8"/>
      <c r="Y4843" s="8"/>
      <c r="Z4843" s="8"/>
      <c r="AA4843" s="8"/>
      <c r="AB4843" s="8"/>
      <c r="AC4843" s="8"/>
      <c r="AD4843" s="8"/>
      <c r="AE4843" s="8"/>
      <c r="AF4843" s="8"/>
      <c r="AG4843" s="8"/>
      <c r="AH4843" s="8"/>
      <c r="AI4843" s="8"/>
      <c r="AJ4843" s="8"/>
      <c r="AK4843" s="8"/>
    </row>
    <row r="4844" spans="1:37" ht="18">
      <c r="A4844" s="46"/>
      <c r="B4844" s="47"/>
      <c r="C4844" s="48"/>
      <c r="D4844" s="48"/>
      <c r="E4844" s="49"/>
      <c r="F4844" s="49"/>
      <c r="G4844" s="49"/>
      <c r="H4844" s="49"/>
      <c r="I4844" s="50"/>
      <c r="J4844" s="49"/>
      <c r="K4844" s="49"/>
      <c r="L4844" s="49"/>
      <c r="M4844" s="49"/>
      <c r="N4844" s="49"/>
      <c r="O4844" s="51"/>
      <c r="P4844" s="8"/>
      <c r="Q4844" s="49"/>
      <c r="R4844" s="49"/>
      <c r="S4844" s="52"/>
      <c r="T4844" s="53"/>
      <c r="U4844" s="53"/>
      <c r="V4844" s="50"/>
      <c r="W4844" s="8"/>
      <c r="X4844" s="8"/>
      <c r="Y4844" s="8"/>
      <c r="Z4844" s="8"/>
      <c r="AA4844" s="8"/>
      <c r="AB4844" s="8"/>
      <c r="AC4844" s="8"/>
      <c r="AD4844" s="8"/>
      <c r="AE4844" s="8"/>
      <c r="AF4844" s="8"/>
      <c r="AG4844" s="8"/>
      <c r="AH4844" s="8"/>
      <c r="AI4844" s="8"/>
      <c r="AJ4844" s="8"/>
      <c r="AK4844" s="8"/>
    </row>
    <row r="4845" spans="1:37" ht="18">
      <c r="A4845" s="46"/>
      <c r="B4845" s="47"/>
      <c r="C4845" s="48"/>
      <c r="D4845" s="48"/>
      <c r="E4845" s="49"/>
      <c r="F4845" s="49"/>
      <c r="G4845" s="49"/>
      <c r="H4845" s="49"/>
      <c r="I4845" s="50"/>
      <c r="J4845" s="49"/>
      <c r="K4845" s="49"/>
      <c r="L4845" s="49"/>
      <c r="M4845" s="49"/>
      <c r="N4845" s="49"/>
      <c r="O4845" s="51"/>
      <c r="P4845" s="8"/>
      <c r="Q4845" s="49"/>
      <c r="R4845" s="49"/>
      <c r="S4845" s="52"/>
      <c r="T4845" s="53"/>
      <c r="U4845" s="53"/>
      <c r="V4845" s="50"/>
      <c r="W4845" s="8"/>
      <c r="X4845" s="8"/>
      <c r="Y4845" s="8"/>
      <c r="Z4845" s="8"/>
      <c r="AA4845" s="8"/>
      <c r="AB4845" s="8"/>
      <c r="AC4845" s="8"/>
      <c r="AD4845" s="8"/>
      <c r="AE4845" s="8"/>
      <c r="AF4845" s="8"/>
      <c r="AG4845" s="8"/>
      <c r="AH4845" s="8"/>
      <c r="AI4845" s="8"/>
      <c r="AJ4845" s="8"/>
      <c r="AK4845" s="8"/>
    </row>
    <row r="4846" spans="1:37" ht="18">
      <c r="A4846" s="46"/>
      <c r="B4846" s="47"/>
      <c r="C4846" s="48"/>
      <c r="D4846" s="48"/>
      <c r="E4846" s="49"/>
      <c r="F4846" s="49"/>
      <c r="G4846" s="49"/>
      <c r="H4846" s="49"/>
      <c r="I4846" s="50"/>
      <c r="J4846" s="49"/>
      <c r="K4846" s="49"/>
      <c r="L4846" s="49"/>
      <c r="M4846" s="49"/>
      <c r="N4846" s="49"/>
      <c r="O4846" s="51"/>
      <c r="P4846" s="8"/>
      <c r="Q4846" s="49"/>
      <c r="R4846" s="49"/>
      <c r="S4846" s="52"/>
      <c r="T4846" s="53"/>
      <c r="U4846" s="53"/>
      <c r="V4846" s="50"/>
      <c r="W4846" s="8"/>
      <c r="X4846" s="8"/>
      <c r="Y4846" s="8"/>
      <c r="Z4846" s="8"/>
      <c r="AA4846" s="8"/>
      <c r="AB4846" s="8"/>
      <c r="AC4846" s="8"/>
      <c r="AD4846" s="8"/>
      <c r="AE4846" s="8"/>
      <c r="AF4846" s="8"/>
      <c r="AG4846" s="8"/>
      <c r="AH4846" s="8"/>
      <c r="AI4846" s="8"/>
      <c r="AJ4846" s="8"/>
      <c r="AK4846" s="8"/>
    </row>
    <row r="4847" spans="1:37" ht="18">
      <c r="A4847" s="46"/>
      <c r="B4847" s="47"/>
      <c r="C4847" s="48"/>
      <c r="D4847" s="48"/>
      <c r="E4847" s="49"/>
      <c r="F4847" s="49"/>
      <c r="G4847" s="49"/>
      <c r="H4847" s="49"/>
      <c r="I4847" s="50"/>
      <c r="J4847" s="49"/>
      <c r="K4847" s="49"/>
      <c r="L4847" s="49"/>
      <c r="M4847" s="49"/>
      <c r="N4847" s="49"/>
      <c r="O4847" s="51"/>
      <c r="P4847" s="8"/>
      <c r="Q4847" s="49"/>
      <c r="R4847" s="49"/>
      <c r="S4847" s="52"/>
      <c r="T4847" s="53"/>
      <c r="U4847" s="53"/>
      <c r="V4847" s="50"/>
      <c r="W4847" s="8"/>
      <c r="X4847" s="8"/>
      <c r="Y4847" s="8"/>
      <c r="Z4847" s="8"/>
      <c r="AA4847" s="8"/>
      <c r="AB4847" s="8"/>
      <c r="AC4847" s="8"/>
      <c r="AD4847" s="8"/>
      <c r="AE4847" s="8"/>
      <c r="AF4847" s="8"/>
      <c r="AG4847" s="8"/>
      <c r="AH4847" s="8"/>
      <c r="AI4847" s="8"/>
      <c r="AJ4847" s="8"/>
      <c r="AK4847" s="8"/>
    </row>
    <row r="4848" spans="1:37" ht="18">
      <c r="A4848" s="46"/>
      <c r="B4848" s="47"/>
      <c r="C4848" s="48"/>
      <c r="D4848" s="48"/>
      <c r="E4848" s="49"/>
      <c r="F4848" s="49"/>
      <c r="G4848" s="49"/>
      <c r="H4848" s="49"/>
      <c r="I4848" s="50"/>
      <c r="J4848" s="49"/>
      <c r="K4848" s="49"/>
      <c r="L4848" s="49"/>
      <c r="M4848" s="49"/>
      <c r="N4848" s="49"/>
      <c r="O4848" s="51"/>
      <c r="P4848" s="8"/>
      <c r="Q4848" s="49"/>
      <c r="R4848" s="49"/>
      <c r="S4848" s="52"/>
      <c r="T4848" s="53"/>
      <c r="U4848" s="53"/>
      <c r="V4848" s="50"/>
      <c r="W4848" s="8"/>
      <c r="X4848" s="8"/>
      <c r="Y4848" s="8"/>
      <c r="Z4848" s="8"/>
      <c r="AA4848" s="8"/>
      <c r="AB4848" s="8"/>
      <c r="AC4848" s="8"/>
      <c r="AD4848" s="8"/>
      <c r="AE4848" s="8"/>
      <c r="AF4848" s="8"/>
      <c r="AG4848" s="8"/>
      <c r="AH4848" s="8"/>
      <c r="AI4848" s="8"/>
      <c r="AJ4848" s="8"/>
      <c r="AK4848" s="8"/>
    </row>
    <row r="4849" spans="1:37" ht="18">
      <c r="A4849" s="46"/>
      <c r="B4849" s="47"/>
      <c r="C4849" s="48"/>
      <c r="D4849" s="48"/>
      <c r="E4849" s="49"/>
      <c r="F4849" s="49"/>
      <c r="G4849" s="49"/>
      <c r="H4849" s="49"/>
      <c r="I4849" s="50"/>
      <c r="J4849" s="49"/>
      <c r="K4849" s="49"/>
      <c r="L4849" s="49"/>
      <c r="M4849" s="49"/>
      <c r="N4849" s="49"/>
      <c r="O4849" s="51"/>
      <c r="P4849" s="8"/>
      <c r="Q4849" s="49"/>
      <c r="R4849" s="49"/>
      <c r="S4849" s="52"/>
      <c r="T4849" s="53"/>
      <c r="U4849" s="53"/>
      <c r="V4849" s="50"/>
      <c r="W4849" s="8"/>
      <c r="X4849" s="8"/>
      <c r="Y4849" s="8"/>
      <c r="Z4849" s="8"/>
      <c r="AA4849" s="8"/>
      <c r="AB4849" s="8"/>
      <c r="AC4849" s="8"/>
      <c r="AD4849" s="8"/>
      <c r="AE4849" s="8"/>
      <c r="AF4849" s="8"/>
      <c r="AG4849" s="8"/>
      <c r="AH4849" s="8"/>
      <c r="AI4849" s="8"/>
      <c r="AJ4849" s="8"/>
      <c r="AK4849" s="8"/>
    </row>
    <row r="4850" spans="1:37" ht="18">
      <c r="A4850" s="46"/>
      <c r="B4850" s="47"/>
      <c r="C4850" s="48"/>
      <c r="D4850" s="48"/>
      <c r="E4850" s="49"/>
      <c r="F4850" s="49"/>
      <c r="G4850" s="49"/>
      <c r="H4850" s="49"/>
      <c r="I4850" s="50"/>
      <c r="J4850" s="49"/>
      <c r="K4850" s="49"/>
      <c r="L4850" s="49"/>
      <c r="M4850" s="49"/>
      <c r="N4850" s="49"/>
      <c r="O4850" s="51"/>
      <c r="P4850" s="8"/>
      <c r="Q4850" s="49"/>
      <c r="R4850" s="49"/>
      <c r="S4850" s="52"/>
      <c r="T4850" s="53"/>
      <c r="U4850" s="53"/>
      <c r="V4850" s="50"/>
      <c r="W4850" s="8"/>
      <c r="X4850" s="8"/>
      <c r="Y4850" s="8"/>
      <c r="Z4850" s="8"/>
      <c r="AA4850" s="8"/>
      <c r="AB4850" s="8"/>
      <c r="AC4850" s="8"/>
      <c r="AD4850" s="8"/>
      <c r="AE4850" s="8"/>
      <c r="AF4850" s="8"/>
      <c r="AG4850" s="8"/>
      <c r="AH4850" s="8"/>
      <c r="AI4850" s="8"/>
      <c r="AJ4850" s="8"/>
      <c r="AK4850" s="8"/>
    </row>
    <row r="4851" spans="1:37" ht="18">
      <c r="A4851" s="46"/>
      <c r="B4851" s="47"/>
      <c r="C4851" s="48"/>
      <c r="D4851" s="48"/>
      <c r="E4851" s="49"/>
      <c r="F4851" s="49"/>
      <c r="G4851" s="49"/>
      <c r="H4851" s="49"/>
      <c r="I4851" s="50"/>
      <c r="J4851" s="49"/>
      <c r="K4851" s="49"/>
      <c r="L4851" s="49"/>
      <c r="M4851" s="49"/>
      <c r="N4851" s="49"/>
      <c r="O4851" s="51"/>
      <c r="P4851" s="8"/>
      <c r="Q4851" s="49"/>
      <c r="R4851" s="49"/>
      <c r="S4851" s="52"/>
      <c r="T4851" s="53"/>
      <c r="U4851" s="53"/>
      <c r="V4851" s="50"/>
      <c r="W4851" s="8"/>
      <c r="X4851" s="8"/>
      <c r="Y4851" s="8"/>
      <c r="Z4851" s="8"/>
      <c r="AA4851" s="8"/>
      <c r="AB4851" s="8"/>
      <c r="AC4851" s="8"/>
      <c r="AD4851" s="8"/>
      <c r="AE4851" s="8"/>
      <c r="AF4851" s="8"/>
      <c r="AG4851" s="8"/>
      <c r="AH4851" s="8"/>
      <c r="AI4851" s="8"/>
      <c r="AJ4851" s="8"/>
      <c r="AK4851" s="8"/>
    </row>
    <row r="4852" spans="1:37" ht="18">
      <c r="A4852" s="46"/>
      <c r="B4852" s="47"/>
      <c r="C4852" s="48"/>
      <c r="D4852" s="48"/>
      <c r="E4852" s="49"/>
      <c r="F4852" s="49"/>
      <c r="G4852" s="49"/>
      <c r="H4852" s="49"/>
      <c r="I4852" s="50"/>
      <c r="J4852" s="49"/>
      <c r="K4852" s="49"/>
      <c r="L4852" s="49"/>
      <c r="M4852" s="49"/>
      <c r="N4852" s="49"/>
      <c r="O4852" s="51"/>
      <c r="P4852" s="8"/>
      <c r="Q4852" s="49"/>
      <c r="R4852" s="49"/>
      <c r="S4852" s="52"/>
      <c r="T4852" s="53"/>
      <c r="U4852" s="53"/>
      <c r="V4852" s="50"/>
      <c r="W4852" s="8"/>
      <c r="X4852" s="8"/>
      <c r="Y4852" s="8"/>
      <c r="Z4852" s="8"/>
      <c r="AA4852" s="8"/>
      <c r="AB4852" s="8"/>
      <c r="AC4852" s="8"/>
      <c r="AD4852" s="8"/>
      <c r="AE4852" s="8"/>
      <c r="AF4852" s="8"/>
      <c r="AG4852" s="8"/>
      <c r="AH4852" s="8"/>
      <c r="AI4852" s="8"/>
      <c r="AJ4852" s="8"/>
      <c r="AK4852" s="8"/>
    </row>
    <row r="4853" spans="1:37" ht="18">
      <c r="A4853" s="46"/>
      <c r="B4853" s="47"/>
      <c r="C4853" s="48"/>
      <c r="D4853" s="48"/>
      <c r="E4853" s="49"/>
      <c r="F4853" s="49"/>
      <c r="G4853" s="49"/>
      <c r="H4853" s="49"/>
      <c r="I4853" s="50"/>
      <c r="J4853" s="49"/>
      <c r="K4853" s="49"/>
      <c r="L4853" s="49"/>
      <c r="M4853" s="49"/>
      <c r="N4853" s="49"/>
      <c r="O4853" s="51"/>
      <c r="P4853" s="8"/>
      <c r="Q4853" s="49"/>
      <c r="R4853" s="49"/>
      <c r="S4853" s="52"/>
      <c r="T4853" s="53"/>
      <c r="U4853" s="53"/>
      <c r="V4853" s="50"/>
      <c r="W4853" s="8"/>
      <c r="X4853" s="8"/>
      <c r="Y4853" s="8"/>
      <c r="Z4853" s="8"/>
      <c r="AA4853" s="8"/>
      <c r="AB4853" s="8"/>
      <c r="AC4853" s="8"/>
      <c r="AD4853" s="8"/>
      <c r="AE4853" s="8"/>
      <c r="AF4853" s="8"/>
      <c r="AG4853" s="8"/>
      <c r="AH4853" s="8"/>
      <c r="AI4853" s="8"/>
      <c r="AJ4853" s="8"/>
      <c r="AK4853" s="8"/>
    </row>
    <row r="4854" spans="1:37" ht="18">
      <c r="A4854" s="46"/>
      <c r="B4854" s="47"/>
      <c r="C4854" s="48"/>
      <c r="D4854" s="48"/>
      <c r="E4854" s="49"/>
      <c r="F4854" s="49"/>
      <c r="G4854" s="49"/>
      <c r="H4854" s="49"/>
      <c r="I4854" s="50"/>
      <c r="J4854" s="49"/>
      <c r="K4854" s="49"/>
      <c r="L4854" s="49"/>
      <c r="M4854" s="49"/>
      <c r="N4854" s="49"/>
      <c r="O4854" s="51"/>
      <c r="P4854" s="8"/>
      <c r="Q4854" s="49"/>
      <c r="R4854" s="49"/>
      <c r="S4854" s="52"/>
      <c r="T4854" s="53"/>
      <c r="U4854" s="53"/>
      <c r="V4854" s="50"/>
      <c r="W4854" s="8"/>
      <c r="X4854" s="8"/>
      <c r="Y4854" s="8"/>
      <c r="Z4854" s="8"/>
      <c r="AA4854" s="8"/>
      <c r="AB4854" s="8"/>
      <c r="AC4854" s="8"/>
      <c r="AD4854" s="8"/>
      <c r="AE4854" s="8"/>
      <c r="AF4854" s="8"/>
      <c r="AG4854" s="8"/>
      <c r="AH4854" s="8"/>
      <c r="AI4854" s="8"/>
      <c r="AJ4854" s="8"/>
      <c r="AK4854" s="8"/>
    </row>
    <row r="4855" spans="1:37" ht="18">
      <c r="A4855" s="46"/>
      <c r="B4855" s="47"/>
      <c r="C4855" s="48"/>
      <c r="D4855" s="48"/>
      <c r="E4855" s="49"/>
      <c r="F4855" s="49"/>
      <c r="G4855" s="49"/>
      <c r="H4855" s="49"/>
      <c r="I4855" s="50"/>
      <c r="J4855" s="49"/>
      <c r="K4855" s="49"/>
      <c r="L4855" s="49"/>
      <c r="M4855" s="49"/>
      <c r="N4855" s="49"/>
      <c r="O4855" s="51"/>
      <c r="P4855" s="8"/>
      <c r="Q4855" s="49"/>
      <c r="R4855" s="49"/>
      <c r="S4855" s="52"/>
      <c r="T4855" s="53"/>
      <c r="U4855" s="53"/>
      <c r="V4855" s="50"/>
      <c r="W4855" s="8"/>
      <c r="X4855" s="8"/>
      <c r="Y4855" s="8"/>
      <c r="Z4855" s="8"/>
      <c r="AA4855" s="8"/>
      <c r="AB4855" s="8"/>
      <c r="AC4855" s="8"/>
      <c r="AD4855" s="8"/>
      <c r="AE4855" s="8"/>
      <c r="AF4855" s="8"/>
      <c r="AG4855" s="8"/>
      <c r="AH4855" s="8"/>
      <c r="AI4855" s="8"/>
      <c r="AJ4855" s="8"/>
      <c r="AK4855" s="8"/>
    </row>
    <row r="4856" spans="1:37" ht="18">
      <c r="A4856" s="46"/>
      <c r="B4856" s="47"/>
      <c r="C4856" s="48"/>
      <c r="D4856" s="48"/>
      <c r="E4856" s="49"/>
      <c r="F4856" s="49"/>
      <c r="G4856" s="49"/>
      <c r="H4856" s="49"/>
      <c r="I4856" s="50"/>
      <c r="J4856" s="49"/>
      <c r="K4856" s="49"/>
      <c r="L4856" s="49"/>
      <c r="M4856" s="49"/>
      <c r="N4856" s="49"/>
      <c r="O4856" s="51"/>
      <c r="P4856" s="8"/>
      <c r="Q4856" s="49"/>
      <c r="R4856" s="49"/>
      <c r="S4856" s="52"/>
      <c r="T4856" s="53"/>
      <c r="U4856" s="53"/>
      <c r="V4856" s="50"/>
      <c r="W4856" s="8"/>
      <c r="X4856" s="8"/>
      <c r="Y4856" s="8"/>
      <c r="Z4856" s="8"/>
      <c r="AA4856" s="8"/>
      <c r="AB4856" s="8"/>
      <c r="AC4856" s="8"/>
      <c r="AD4856" s="8"/>
      <c r="AE4856" s="8"/>
      <c r="AF4856" s="8"/>
      <c r="AG4856" s="8"/>
      <c r="AH4856" s="8"/>
      <c r="AI4856" s="8"/>
      <c r="AJ4856" s="8"/>
      <c r="AK4856" s="8"/>
    </row>
    <row r="4857" spans="1:37" ht="18">
      <c r="A4857" s="46"/>
      <c r="B4857" s="47"/>
      <c r="C4857" s="48"/>
      <c r="D4857" s="48"/>
      <c r="E4857" s="49"/>
      <c r="F4857" s="49"/>
      <c r="G4857" s="49"/>
      <c r="H4857" s="49"/>
      <c r="I4857" s="50"/>
      <c r="J4857" s="49"/>
      <c r="K4857" s="49"/>
      <c r="L4857" s="49"/>
      <c r="M4857" s="49"/>
      <c r="N4857" s="49"/>
      <c r="O4857" s="51"/>
      <c r="P4857" s="8"/>
      <c r="Q4857" s="49"/>
      <c r="R4857" s="49"/>
      <c r="S4857" s="52"/>
      <c r="T4857" s="53"/>
      <c r="U4857" s="53"/>
      <c r="V4857" s="50"/>
      <c r="W4857" s="8"/>
      <c r="X4857" s="8"/>
      <c r="Y4857" s="8"/>
      <c r="Z4857" s="8"/>
      <c r="AA4857" s="8"/>
      <c r="AB4857" s="8"/>
      <c r="AC4857" s="8"/>
      <c r="AD4857" s="8"/>
      <c r="AE4857" s="8"/>
      <c r="AF4857" s="8"/>
      <c r="AG4857" s="8"/>
      <c r="AH4857" s="8"/>
      <c r="AI4857" s="8"/>
      <c r="AJ4857" s="8"/>
      <c r="AK4857" s="8"/>
    </row>
    <row r="4858" spans="1:37" ht="18">
      <c r="A4858" s="46"/>
      <c r="B4858" s="47"/>
      <c r="C4858" s="48"/>
      <c r="D4858" s="48"/>
      <c r="E4858" s="49"/>
      <c r="F4858" s="49"/>
      <c r="G4858" s="49"/>
      <c r="H4858" s="49"/>
      <c r="I4858" s="50"/>
      <c r="J4858" s="49"/>
      <c r="K4858" s="49"/>
      <c r="L4858" s="49"/>
      <c r="M4858" s="49"/>
      <c r="N4858" s="49"/>
      <c r="O4858" s="51"/>
      <c r="P4858" s="8"/>
      <c r="Q4858" s="49"/>
      <c r="R4858" s="49"/>
      <c r="S4858" s="52"/>
      <c r="T4858" s="53"/>
      <c r="U4858" s="53"/>
      <c r="V4858" s="50"/>
      <c r="W4858" s="8"/>
      <c r="X4858" s="8"/>
      <c r="Y4858" s="8"/>
      <c r="Z4858" s="8"/>
      <c r="AA4858" s="8"/>
      <c r="AB4858" s="8"/>
      <c r="AC4858" s="8"/>
      <c r="AD4858" s="8"/>
      <c r="AE4858" s="8"/>
      <c r="AF4858" s="8"/>
      <c r="AG4858" s="8"/>
      <c r="AH4858" s="8"/>
      <c r="AI4858" s="8"/>
      <c r="AJ4858" s="8"/>
      <c r="AK4858" s="8"/>
    </row>
    <row r="4859" spans="1:37" ht="18">
      <c r="A4859" s="46"/>
      <c r="B4859" s="47"/>
      <c r="C4859" s="48"/>
      <c r="D4859" s="48"/>
      <c r="E4859" s="49"/>
      <c r="F4859" s="49"/>
      <c r="G4859" s="49"/>
      <c r="H4859" s="49"/>
      <c r="I4859" s="50"/>
      <c r="J4859" s="49"/>
      <c r="K4859" s="49"/>
      <c r="L4859" s="49"/>
      <c r="M4859" s="49"/>
      <c r="N4859" s="49"/>
      <c r="O4859" s="51"/>
      <c r="P4859" s="8"/>
      <c r="Q4859" s="49"/>
      <c r="R4859" s="49"/>
      <c r="S4859" s="52"/>
      <c r="T4859" s="53"/>
      <c r="U4859" s="53"/>
      <c r="V4859" s="50"/>
      <c r="W4859" s="8"/>
      <c r="X4859" s="8"/>
      <c r="Y4859" s="8"/>
      <c r="Z4859" s="8"/>
      <c r="AA4859" s="8"/>
      <c r="AB4859" s="8"/>
      <c r="AC4859" s="8"/>
      <c r="AD4859" s="8"/>
      <c r="AE4859" s="8"/>
      <c r="AF4859" s="8"/>
      <c r="AG4859" s="8"/>
      <c r="AH4859" s="8"/>
      <c r="AI4859" s="8"/>
      <c r="AJ4859" s="8"/>
      <c r="AK4859" s="8"/>
    </row>
    <row r="4860" spans="1:37" ht="18">
      <c r="A4860" s="46"/>
      <c r="B4860" s="47"/>
      <c r="C4860" s="48"/>
      <c r="D4860" s="48"/>
      <c r="E4860" s="49"/>
      <c r="F4860" s="49"/>
      <c r="G4860" s="49"/>
      <c r="H4860" s="49"/>
      <c r="I4860" s="50"/>
      <c r="J4860" s="49"/>
      <c r="K4860" s="49"/>
      <c r="L4860" s="49"/>
      <c r="M4860" s="49"/>
      <c r="N4860" s="49"/>
      <c r="O4860" s="51"/>
      <c r="P4860" s="8"/>
      <c r="Q4860" s="49"/>
      <c r="R4860" s="49"/>
      <c r="S4860" s="52"/>
      <c r="T4860" s="53"/>
      <c r="U4860" s="53"/>
      <c r="V4860" s="50"/>
      <c r="W4860" s="8"/>
      <c r="X4860" s="8"/>
      <c r="Y4860" s="8"/>
      <c r="Z4860" s="8"/>
      <c r="AA4860" s="8"/>
      <c r="AB4860" s="8"/>
      <c r="AC4860" s="8"/>
      <c r="AD4860" s="8"/>
      <c r="AE4860" s="8"/>
      <c r="AF4860" s="8"/>
      <c r="AG4860" s="8"/>
      <c r="AH4860" s="8"/>
      <c r="AI4860" s="8"/>
      <c r="AJ4860" s="8"/>
      <c r="AK4860" s="8"/>
    </row>
    <row r="4861" spans="1:37" ht="18">
      <c r="A4861" s="46"/>
      <c r="B4861" s="47"/>
      <c r="C4861" s="48"/>
      <c r="D4861" s="48"/>
      <c r="E4861" s="49"/>
      <c r="F4861" s="49"/>
      <c r="G4861" s="49"/>
      <c r="H4861" s="49"/>
      <c r="I4861" s="50"/>
      <c r="J4861" s="49"/>
      <c r="K4861" s="49"/>
      <c r="L4861" s="49"/>
      <c r="M4861" s="49"/>
      <c r="N4861" s="49"/>
      <c r="O4861" s="51"/>
      <c r="P4861" s="8"/>
      <c r="Q4861" s="49"/>
      <c r="R4861" s="49"/>
      <c r="S4861" s="52"/>
      <c r="T4861" s="53"/>
      <c r="U4861" s="53"/>
      <c r="V4861" s="50"/>
      <c r="W4861" s="8"/>
      <c r="X4861" s="8"/>
      <c r="Y4861" s="8"/>
      <c r="Z4861" s="8"/>
      <c r="AA4861" s="8"/>
      <c r="AB4861" s="8"/>
      <c r="AC4861" s="8"/>
      <c r="AD4861" s="8"/>
      <c r="AE4861" s="8"/>
      <c r="AF4861" s="8"/>
      <c r="AG4861" s="8"/>
      <c r="AH4861" s="8"/>
      <c r="AI4861" s="8"/>
      <c r="AJ4861" s="8"/>
      <c r="AK4861" s="8"/>
    </row>
    <row r="4862" spans="1:37" ht="18">
      <c r="A4862" s="46"/>
      <c r="B4862" s="47"/>
      <c r="C4862" s="48"/>
      <c r="D4862" s="48"/>
      <c r="E4862" s="49"/>
      <c r="F4862" s="49"/>
      <c r="G4862" s="49"/>
      <c r="H4862" s="49"/>
      <c r="I4862" s="50"/>
      <c r="J4862" s="49"/>
      <c r="K4862" s="49"/>
      <c r="L4862" s="49"/>
      <c r="M4862" s="49"/>
      <c r="N4862" s="49"/>
      <c r="O4862" s="51"/>
      <c r="P4862" s="8"/>
      <c r="Q4862" s="49"/>
      <c r="R4862" s="49"/>
      <c r="S4862" s="52"/>
      <c r="T4862" s="53"/>
      <c r="U4862" s="53"/>
      <c r="V4862" s="50"/>
      <c r="W4862" s="8"/>
      <c r="X4862" s="8"/>
      <c r="Y4862" s="8"/>
      <c r="Z4862" s="8"/>
      <c r="AA4862" s="8"/>
      <c r="AB4862" s="8"/>
      <c r="AC4862" s="8"/>
      <c r="AD4862" s="8"/>
      <c r="AE4862" s="8"/>
      <c r="AF4862" s="8"/>
      <c r="AG4862" s="8"/>
      <c r="AH4862" s="8"/>
      <c r="AI4862" s="8"/>
      <c r="AJ4862" s="8"/>
      <c r="AK4862" s="8"/>
    </row>
    <row r="4863" spans="1:37" ht="18">
      <c r="A4863" s="46"/>
      <c r="B4863" s="47"/>
      <c r="C4863" s="48"/>
      <c r="D4863" s="48"/>
      <c r="E4863" s="49"/>
      <c r="F4863" s="49"/>
      <c r="G4863" s="49"/>
      <c r="H4863" s="49"/>
      <c r="I4863" s="50"/>
      <c r="J4863" s="49"/>
      <c r="K4863" s="49"/>
      <c r="L4863" s="49"/>
      <c r="M4863" s="49"/>
      <c r="N4863" s="49"/>
      <c r="O4863" s="51"/>
      <c r="P4863" s="8"/>
      <c r="Q4863" s="49"/>
      <c r="R4863" s="49"/>
      <c r="S4863" s="52"/>
      <c r="T4863" s="53"/>
      <c r="U4863" s="53"/>
      <c r="V4863" s="50"/>
      <c r="W4863" s="8"/>
      <c r="X4863" s="8"/>
      <c r="Y4863" s="8"/>
      <c r="Z4863" s="8"/>
      <c r="AA4863" s="8"/>
      <c r="AB4863" s="8"/>
      <c r="AC4863" s="8"/>
      <c r="AD4863" s="8"/>
      <c r="AE4863" s="8"/>
      <c r="AF4863" s="8"/>
      <c r="AG4863" s="8"/>
      <c r="AH4863" s="8"/>
      <c r="AI4863" s="8"/>
      <c r="AJ4863" s="8"/>
      <c r="AK4863" s="8"/>
    </row>
    <row r="4864" spans="1:37" ht="18">
      <c r="A4864" s="46"/>
      <c r="B4864" s="47"/>
      <c r="C4864" s="48"/>
      <c r="D4864" s="48"/>
      <c r="E4864" s="49"/>
      <c r="F4864" s="49"/>
      <c r="G4864" s="49"/>
      <c r="H4864" s="49"/>
      <c r="I4864" s="50"/>
      <c r="J4864" s="49"/>
      <c r="K4864" s="49"/>
      <c r="L4864" s="49"/>
      <c r="M4864" s="49"/>
      <c r="N4864" s="49"/>
      <c r="O4864" s="51"/>
      <c r="P4864" s="8"/>
      <c r="Q4864" s="49"/>
      <c r="R4864" s="49"/>
      <c r="S4864" s="52"/>
      <c r="T4864" s="53"/>
      <c r="U4864" s="53"/>
      <c r="V4864" s="50"/>
      <c r="W4864" s="8"/>
      <c r="X4864" s="8"/>
      <c r="Y4864" s="8"/>
      <c r="Z4864" s="8"/>
      <c r="AA4864" s="8"/>
      <c r="AB4864" s="8"/>
      <c r="AC4864" s="8"/>
      <c r="AD4864" s="8"/>
      <c r="AE4864" s="8"/>
      <c r="AF4864" s="8"/>
      <c r="AG4864" s="8"/>
      <c r="AH4864" s="8"/>
      <c r="AI4864" s="8"/>
      <c r="AJ4864" s="8"/>
      <c r="AK4864" s="8"/>
    </row>
    <row r="4865" spans="1:37" ht="18">
      <c r="A4865" s="46"/>
      <c r="B4865" s="47"/>
      <c r="C4865" s="48"/>
      <c r="D4865" s="48"/>
      <c r="E4865" s="49"/>
      <c r="F4865" s="49"/>
      <c r="G4865" s="49"/>
      <c r="H4865" s="49"/>
      <c r="I4865" s="50"/>
      <c r="J4865" s="49"/>
      <c r="K4865" s="49"/>
      <c r="L4865" s="49"/>
      <c r="M4865" s="49"/>
      <c r="N4865" s="49"/>
      <c r="O4865" s="51"/>
      <c r="P4865" s="8"/>
      <c r="Q4865" s="49"/>
      <c r="R4865" s="49"/>
      <c r="S4865" s="52"/>
      <c r="T4865" s="53"/>
      <c r="U4865" s="53"/>
      <c r="V4865" s="50"/>
      <c r="W4865" s="8"/>
      <c r="X4865" s="8"/>
      <c r="Y4865" s="8"/>
      <c r="Z4865" s="8"/>
      <c r="AA4865" s="8"/>
      <c r="AB4865" s="8"/>
      <c r="AC4865" s="8"/>
      <c r="AD4865" s="8"/>
      <c r="AE4865" s="8"/>
      <c r="AF4865" s="8"/>
      <c r="AG4865" s="8"/>
      <c r="AH4865" s="8"/>
      <c r="AI4865" s="8"/>
      <c r="AJ4865" s="8"/>
      <c r="AK4865" s="8"/>
    </row>
    <row r="4866" spans="1:37" ht="18">
      <c r="A4866" s="46"/>
      <c r="B4866" s="47"/>
      <c r="C4866" s="48"/>
      <c r="D4866" s="48"/>
      <c r="E4866" s="49"/>
      <c r="F4866" s="49"/>
      <c r="G4866" s="49"/>
      <c r="H4866" s="49"/>
      <c r="I4866" s="50"/>
      <c r="J4866" s="49"/>
      <c r="K4866" s="49"/>
      <c r="L4866" s="49"/>
      <c r="M4866" s="49"/>
      <c r="N4866" s="49"/>
      <c r="O4866" s="51"/>
      <c r="P4866" s="8"/>
      <c r="Q4866" s="49"/>
      <c r="R4866" s="49"/>
      <c r="S4866" s="52"/>
      <c r="T4866" s="53"/>
      <c r="U4866" s="53"/>
      <c r="V4866" s="50"/>
      <c r="W4866" s="8"/>
      <c r="X4866" s="8"/>
      <c r="Y4866" s="8"/>
      <c r="Z4866" s="8"/>
      <c r="AA4866" s="8"/>
      <c r="AB4866" s="8"/>
      <c r="AC4866" s="8"/>
      <c r="AD4866" s="8"/>
      <c r="AE4866" s="8"/>
      <c r="AF4866" s="8"/>
      <c r="AG4866" s="8"/>
      <c r="AH4866" s="8"/>
      <c r="AI4866" s="8"/>
      <c r="AJ4866" s="8"/>
      <c r="AK4866" s="8"/>
    </row>
    <row r="4867" spans="1:37" ht="18">
      <c r="A4867" s="46"/>
      <c r="B4867" s="47"/>
      <c r="C4867" s="48"/>
      <c r="D4867" s="48"/>
      <c r="E4867" s="49"/>
      <c r="F4867" s="49"/>
      <c r="G4867" s="49"/>
      <c r="H4867" s="49"/>
      <c r="I4867" s="50"/>
      <c r="J4867" s="49"/>
      <c r="K4867" s="49"/>
      <c r="L4867" s="49"/>
      <c r="M4867" s="49"/>
      <c r="N4867" s="49"/>
      <c r="O4867" s="51"/>
      <c r="P4867" s="8"/>
      <c r="Q4867" s="49"/>
      <c r="R4867" s="49"/>
      <c r="S4867" s="52"/>
      <c r="T4867" s="53"/>
      <c r="U4867" s="53"/>
      <c r="V4867" s="50"/>
      <c r="W4867" s="8"/>
      <c r="X4867" s="8"/>
      <c r="Y4867" s="8"/>
      <c r="Z4867" s="8"/>
      <c r="AA4867" s="8"/>
      <c r="AB4867" s="8"/>
      <c r="AC4867" s="8"/>
      <c r="AD4867" s="8"/>
      <c r="AE4867" s="8"/>
      <c r="AF4867" s="8"/>
      <c r="AG4867" s="8"/>
      <c r="AH4867" s="8"/>
      <c r="AI4867" s="8"/>
      <c r="AJ4867" s="8"/>
      <c r="AK4867" s="8"/>
    </row>
    <row r="4868" spans="1:37" ht="18">
      <c r="A4868" s="46"/>
      <c r="B4868" s="47"/>
      <c r="C4868" s="48"/>
      <c r="D4868" s="48"/>
      <c r="E4868" s="49"/>
      <c r="F4868" s="49"/>
      <c r="G4868" s="49"/>
      <c r="H4868" s="49"/>
      <c r="I4868" s="50"/>
      <c r="J4868" s="49"/>
      <c r="K4868" s="49"/>
      <c r="L4868" s="49"/>
      <c r="M4868" s="49"/>
      <c r="N4868" s="49"/>
      <c r="O4868" s="51"/>
      <c r="P4868" s="8"/>
      <c r="Q4868" s="49"/>
      <c r="R4868" s="49"/>
      <c r="S4868" s="52"/>
      <c r="T4868" s="53"/>
      <c r="U4868" s="53"/>
      <c r="V4868" s="50"/>
      <c r="W4868" s="8"/>
      <c r="X4868" s="8"/>
      <c r="Y4868" s="8"/>
      <c r="Z4868" s="8"/>
      <c r="AA4868" s="8"/>
      <c r="AB4868" s="8"/>
      <c r="AC4868" s="8"/>
      <c r="AD4868" s="8"/>
      <c r="AE4868" s="8"/>
      <c r="AF4868" s="8"/>
      <c r="AG4868" s="8"/>
      <c r="AH4868" s="8"/>
      <c r="AI4868" s="8"/>
      <c r="AJ4868" s="8"/>
      <c r="AK4868" s="8"/>
    </row>
    <row r="4869" spans="1:37" ht="18">
      <c r="A4869" s="46"/>
      <c r="B4869" s="47"/>
      <c r="C4869" s="48"/>
      <c r="D4869" s="48"/>
      <c r="E4869" s="49"/>
      <c r="F4869" s="49"/>
      <c r="G4869" s="49"/>
      <c r="H4869" s="49"/>
      <c r="I4869" s="50"/>
      <c r="J4869" s="49"/>
      <c r="K4869" s="49"/>
      <c r="L4869" s="49"/>
      <c r="M4869" s="49"/>
      <c r="N4869" s="49"/>
      <c r="O4869" s="51"/>
      <c r="P4869" s="8"/>
      <c r="Q4869" s="49"/>
      <c r="R4869" s="49"/>
      <c r="S4869" s="52"/>
      <c r="T4869" s="53"/>
      <c r="U4869" s="53"/>
      <c r="V4869" s="50"/>
      <c r="W4869" s="8"/>
      <c r="X4869" s="8"/>
      <c r="Y4869" s="8"/>
      <c r="Z4869" s="8"/>
      <c r="AA4869" s="8"/>
      <c r="AB4869" s="8"/>
      <c r="AC4869" s="8"/>
      <c r="AD4869" s="8"/>
      <c r="AE4869" s="8"/>
      <c r="AF4869" s="8"/>
      <c r="AG4869" s="8"/>
      <c r="AH4869" s="8"/>
      <c r="AI4869" s="8"/>
      <c r="AJ4869" s="8"/>
      <c r="AK4869" s="8"/>
    </row>
    <row r="4870" spans="1:37" ht="18">
      <c r="A4870" s="46"/>
      <c r="B4870" s="47"/>
      <c r="C4870" s="48"/>
      <c r="D4870" s="48"/>
      <c r="E4870" s="49"/>
      <c r="F4870" s="49"/>
      <c r="G4870" s="49"/>
      <c r="H4870" s="49"/>
      <c r="I4870" s="50"/>
      <c r="J4870" s="49"/>
      <c r="K4870" s="49"/>
      <c r="L4870" s="49"/>
      <c r="M4870" s="49"/>
      <c r="N4870" s="49"/>
      <c r="O4870" s="51"/>
      <c r="P4870" s="8"/>
      <c r="Q4870" s="49"/>
      <c r="R4870" s="49"/>
      <c r="S4870" s="52"/>
      <c r="T4870" s="53"/>
      <c r="U4870" s="53"/>
      <c r="V4870" s="50"/>
      <c r="W4870" s="8"/>
      <c r="X4870" s="8"/>
      <c r="Y4870" s="8"/>
      <c r="Z4870" s="8"/>
      <c r="AA4870" s="8"/>
      <c r="AB4870" s="8"/>
      <c r="AC4870" s="8"/>
      <c r="AD4870" s="8"/>
      <c r="AE4870" s="8"/>
      <c r="AF4870" s="8"/>
      <c r="AG4870" s="8"/>
      <c r="AH4870" s="8"/>
      <c r="AI4870" s="8"/>
      <c r="AJ4870" s="8"/>
      <c r="AK4870" s="8"/>
    </row>
    <row r="4871" spans="1:37" ht="18">
      <c r="A4871" s="46"/>
      <c r="B4871" s="47"/>
      <c r="C4871" s="48"/>
      <c r="D4871" s="48"/>
      <c r="E4871" s="49"/>
      <c r="F4871" s="49"/>
      <c r="G4871" s="49"/>
      <c r="H4871" s="49"/>
      <c r="I4871" s="50"/>
      <c r="J4871" s="49"/>
      <c r="K4871" s="49"/>
      <c r="L4871" s="49"/>
      <c r="M4871" s="49"/>
      <c r="N4871" s="49"/>
      <c r="O4871" s="51"/>
      <c r="P4871" s="8"/>
      <c r="Q4871" s="49"/>
      <c r="R4871" s="49"/>
      <c r="S4871" s="52"/>
      <c r="T4871" s="53"/>
      <c r="U4871" s="53"/>
      <c r="V4871" s="50"/>
      <c r="W4871" s="8"/>
      <c r="X4871" s="8"/>
      <c r="Y4871" s="8"/>
      <c r="Z4871" s="8"/>
      <c r="AA4871" s="8"/>
      <c r="AB4871" s="8"/>
      <c r="AC4871" s="8"/>
      <c r="AD4871" s="8"/>
      <c r="AE4871" s="8"/>
      <c r="AF4871" s="8"/>
      <c r="AG4871" s="8"/>
      <c r="AH4871" s="8"/>
      <c r="AI4871" s="8"/>
      <c r="AJ4871" s="8"/>
      <c r="AK4871" s="8"/>
    </row>
    <row r="4872" spans="1:37" ht="18">
      <c r="A4872" s="46"/>
      <c r="B4872" s="47"/>
      <c r="C4872" s="48"/>
      <c r="D4872" s="48"/>
      <c r="E4872" s="49"/>
      <c r="F4872" s="49"/>
      <c r="G4872" s="49"/>
      <c r="H4872" s="49"/>
      <c r="I4872" s="50"/>
      <c r="J4872" s="49"/>
      <c r="K4872" s="49"/>
      <c r="L4872" s="49"/>
      <c r="M4872" s="49"/>
      <c r="N4872" s="49"/>
      <c r="O4872" s="51"/>
      <c r="P4872" s="8"/>
      <c r="Q4872" s="49"/>
      <c r="R4872" s="49"/>
      <c r="S4872" s="52"/>
      <c r="T4872" s="53"/>
      <c r="U4872" s="53"/>
      <c r="V4872" s="50"/>
      <c r="W4872" s="8"/>
      <c r="X4872" s="8"/>
      <c r="Y4872" s="8"/>
      <c r="Z4872" s="8"/>
      <c r="AA4872" s="8"/>
      <c r="AB4872" s="8"/>
      <c r="AC4872" s="8"/>
      <c r="AD4872" s="8"/>
      <c r="AE4872" s="8"/>
      <c r="AF4872" s="8"/>
      <c r="AG4872" s="8"/>
      <c r="AH4872" s="8"/>
      <c r="AI4872" s="8"/>
      <c r="AJ4872" s="8"/>
      <c r="AK4872" s="8"/>
    </row>
    <row r="4873" spans="1:37" ht="18">
      <c r="A4873" s="46"/>
      <c r="B4873" s="47"/>
      <c r="C4873" s="48"/>
      <c r="D4873" s="48"/>
      <c r="E4873" s="49"/>
      <c r="F4873" s="49"/>
      <c r="G4873" s="49"/>
      <c r="H4873" s="49"/>
      <c r="I4873" s="50"/>
      <c r="J4873" s="49"/>
      <c r="K4873" s="49"/>
      <c r="L4873" s="49"/>
      <c r="M4873" s="49"/>
      <c r="N4873" s="49"/>
      <c r="O4873" s="51"/>
      <c r="P4873" s="8"/>
      <c r="Q4873" s="49"/>
      <c r="R4873" s="49"/>
      <c r="S4873" s="52"/>
      <c r="T4873" s="53"/>
      <c r="U4873" s="53"/>
      <c r="V4873" s="50"/>
      <c r="W4873" s="8"/>
      <c r="X4873" s="8"/>
      <c r="Y4873" s="8"/>
      <c r="Z4873" s="8"/>
      <c r="AA4873" s="8"/>
      <c r="AB4873" s="8"/>
      <c r="AC4873" s="8"/>
      <c r="AD4873" s="8"/>
      <c r="AE4873" s="8"/>
      <c r="AF4873" s="8"/>
      <c r="AG4873" s="8"/>
      <c r="AH4873" s="8"/>
      <c r="AI4873" s="8"/>
      <c r="AJ4873" s="8"/>
      <c r="AK4873" s="8"/>
    </row>
    <row r="4874" spans="1:37" ht="18">
      <c r="A4874" s="46"/>
      <c r="B4874" s="47"/>
      <c r="C4874" s="48"/>
      <c r="D4874" s="48"/>
      <c r="E4874" s="49"/>
      <c r="F4874" s="49"/>
      <c r="G4874" s="49"/>
      <c r="H4874" s="49"/>
      <c r="I4874" s="50"/>
      <c r="J4874" s="49"/>
      <c r="K4874" s="49"/>
      <c r="L4874" s="49"/>
      <c r="M4874" s="49"/>
      <c r="N4874" s="49"/>
      <c r="O4874" s="51"/>
      <c r="P4874" s="8"/>
      <c r="Q4874" s="49"/>
      <c r="R4874" s="49"/>
      <c r="S4874" s="52"/>
      <c r="T4874" s="53"/>
      <c r="U4874" s="53"/>
      <c r="V4874" s="50"/>
      <c r="W4874" s="8"/>
      <c r="X4874" s="8"/>
      <c r="Y4874" s="8"/>
      <c r="Z4874" s="8"/>
      <c r="AA4874" s="8"/>
      <c r="AB4874" s="8"/>
      <c r="AC4874" s="8"/>
      <c r="AD4874" s="8"/>
      <c r="AE4874" s="8"/>
      <c r="AF4874" s="8"/>
      <c r="AG4874" s="8"/>
      <c r="AH4874" s="8"/>
      <c r="AI4874" s="8"/>
      <c r="AJ4874" s="8"/>
      <c r="AK4874" s="8"/>
    </row>
    <row r="4875" spans="1:37" ht="18">
      <c r="A4875" s="46"/>
      <c r="B4875" s="47"/>
      <c r="C4875" s="48"/>
      <c r="D4875" s="48"/>
      <c r="E4875" s="49"/>
      <c r="F4875" s="49"/>
      <c r="G4875" s="49"/>
      <c r="H4875" s="49"/>
      <c r="I4875" s="50"/>
      <c r="J4875" s="49"/>
      <c r="K4875" s="49"/>
      <c r="L4875" s="49"/>
      <c r="M4875" s="49"/>
      <c r="N4875" s="49"/>
      <c r="O4875" s="51"/>
      <c r="P4875" s="8"/>
      <c r="Q4875" s="49"/>
      <c r="R4875" s="49"/>
      <c r="S4875" s="52"/>
      <c r="T4875" s="53"/>
      <c r="U4875" s="53"/>
      <c r="V4875" s="50"/>
      <c r="W4875" s="8"/>
      <c r="X4875" s="8"/>
      <c r="Y4875" s="8"/>
      <c r="Z4875" s="8"/>
      <c r="AA4875" s="8"/>
      <c r="AB4875" s="8"/>
      <c r="AC4875" s="8"/>
      <c r="AD4875" s="8"/>
      <c r="AE4875" s="8"/>
      <c r="AF4875" s="8"/>
      <c r="AG4875" s="8"/>
      <c r="AH4875" s="8"/>
      <c r="AI4875" s="8"/>
      <c r="AJ4875" s="8"/>
      <c r="AK4875" s="8"/>
    </row>
    <row r="4876" spans="1:37" ht="18">
      <c r="A4876" s="46"/>
      <c r="B4876" s="47"/>
      <c r="C4876" s="48"/>
      <c r="D4876" s="48"/>
      <c r="E4876" s="49"/>
      <c r="F4876" s="49"/>
      <c r="G4876" s="49"/>
      <c r="H4876" s="49"/>
      <c r="I4876" s="50"/>
      <c r="J4876" s="49"/>
      <c r="K4876" s="49"/>
      <c r="L4876" s="49"/>
      <c r="M4876" s="49"/>
      <c r="N4876" s="49"/>
      <c r="O4876" s="51"/>
      <c r="P4876" s="8"/>
      <c r="Q4876" s="49"/>
      <c r="R4876" s="49"/>
      <c r="S4876" s="52"/>
      <c r="T4876" s="53"/>
      <c r="U4876" s="53"/>
      <c r="V4876" s="50"/>
      <c r="W4876" s="8"/>
      <c r="X4876" s="8"/>
      <c r="Y4876" s="8"/>
      <c r="Z4876" s="8"/>
      <c r="AA4876" s="8"/>
      <c r="AB4876" s="8"/>
      <c r="AC4876" s="8"/>
      <c r="AD4876" s="8"/>
      <c r="AE4876" s="8"/>
      <c r="AF4876" s="8"/>
      <c r="AG4876" s="8"/>
      <c r="AH4876" s="8"/>
      <c r="AI4876" s="8"/>
      <c r="AJ4876" s="8"/>
      <c r="AK4876" s="8"/>
    </row>
    <row r="4877" spans="1:37" ht="18">
      <c r="A4877" s="46"/>
      <c r="B4877" s="47"/>
      <c r="C4877" s="48"/>
      <c r="D4877" s="48"/>
      <c r="E4877" s="49"/>
      <c r="F4877" s="49"/>
      <c r="G4877" s="49"/>
      <c r="H4877" s="49"/>
      <c r="I4877" s="50"/>
      <c r="J4877" s="49"/>
      <c r="K4877" s="49"/>
      <c r="L4877" s="49"/>
      <c r="M4877" s="49"/>
      <c r="N4877" s="49"/>
      <c r="O4877" s="51"/>
      <c r="P4877" s="8"/>
      <c r="Q4877" s="49"/>
      <c r="R4877" s="49"/>
      <c r="S4877" s="52"/>
      <c r="T4877" s="53"/>
      <c r="U4877" s="53"/>
      <c r="V4877" s="50"/>
      <c r="W4877" s="8"/>
      <c r="X4877" s="8"/>
      <c r="Y4877" s="8"/>
      <c r="Z4877" s="8"/>
      <c r="AA4877" s="8"/>
      <c r="AB4877" s="8"/>
      <c r="AC4877" s="8"/>
      <c r="AD4877" s="8"/>
      <c r="AE4877" s="8"/>
      <c r="AF4877" s="8"/>
      <c r="AG4877" s="8"/>
      <c r="AH4877" s="8"/>
      <c r="AI4877" s="8"/>
      <c r="AJ4877" s="8"/>
      <c r="AK4877" s="8"/>
    </row>
    <row r="4878" spans="1:37" ht="18">
      <c r="A4878" s="46"/>
      <c r="B4878" s="47"/>
      <c r="C4878" s="48"/>
      <c r="D4878" s="48"/>
      <c r="E4878" s="49"/>
      <c r="F4878" s="49"/>
      <c r="G4878" s="49"/>
      <c r="H4878" s="49"/>
      <c r="I4878" s="50"/>
      <c r="J4878" s="49"/>
      <c r="K4878" s="49"/>
      <c r="L4878" s="49"/>
      <c r="M4878" s="49"/>
      <c r="N4878" s="49"/>
      <c r="O4878" s="51"/>
      <c r="P4878" s="8"/>
      <c r="Q4878" s="49"/>
      <c r="R4878" s="49"/>
      <c r="S4878" s="52"/>
      <c r="T4878" s="53"/>
      <c r="U4878" s="53"/>
      <c r="V4878" s="50"/>
      <c r="W4878" s="8"/>
      <c r="X4878" s="8"/>
      <c r="Y4878" s="8"/>
      <c r="Z4878" s="8"/>
      <c r="AA4878" s="8"/>
      <c r="AB4878" s="8"/>
      <c r="AC4878" s="8"/>
      <c r="AD4878" s="8"/>
      <c r="AE4878" s="8"/>
      <c r="AF4878" s="8"/>
      <c r="AG4878" s="8"/>
      <c r="AH4878" s="8"/>
      <c r="AI4878" s="8"/>
      <c r="AJ4878" s="8"/>
      <c r="AK4878" s="8"/>
    </row>
    <row r="4879" spans="1:37" ht="18">
      <c r="A4879" s="46"/>
      <c r="B4879" s="47"/>
      <c r="C4879" s="48"/>
      <c r="D4879" s="48"/>
      <c r="E4879" s="49"/>
      <c r="F4879" s="49"/>
      <c r="G4879" s="49"/>
      <c r="H4879" s="49"/>
      <c r="I4879" s="50"/>
      <c r="J4879" s="49"/>
      <c r="K4879" s="49"/>
      <c r="L4879" s="49"/>
      <c r="M4879" s="49"/>
      <c r="N4879" s="49"/>
      <c r="O4879" s="51"/>
      <c r="P4879" s="8"/>
      <c r="Q4879" s="49"/>
      <c r="R4879" s="49"/>
      <c r="S4879" s="52"/>
      <c r="T4879" s="53"/>
      <c r="U4879" s="53"/>
      <c r="V4879" s="50"/>
      <c r="W4879" s="8"/>
      <c r="X4879" s="8"/>
      <c r="Y4879" s="8"/>
      <c r="Z4879" s="8"/>
      <c r="AA4879" s="8"/>
      <c r="AB4879" s="8"/>
      <c r="AC4879" s="8"/>
      <c r="AD4879" s="8"/>
      <c r="AE4879" s="8"/>
      <c r="AF4879" s="8"/>
      <c r="AG4879" s="8"/>
      <c r="AH4879" s="8"/>
      <c r="AI4879" s="8"/>
      <c r="AJ4879" s="8"/>
      <c r="AK4879" s="8"/>
    </row>
    <row r="4880" spans="1:37" ht="18">
      <c r="A4880" s="46"/>
      <c r="B4880" s="47"/>
      <c r="C4880" s="48"/>
      <c r="D4880" s="48"/>
      <c r="E4880" s="49"/>
      <c r="F4880" s="49"/>
      <c r="G4880" s="49"/>
      <c r="H4880" s="49"/>
      <c r="I4880" s="50"/>
      <c r="J4880" s="49"/>
      <c r="K4880" s="49"/>
      <c r="L4880" s="49"/>
      <c r="M4880" s="49"/>
      <c r="N4880" s="49"/>
      <c r="O4880" s="51"/>
      <c r="P4880" s="8"/>
      <c r="Q4880" s="49"/>
      <c r="R4880" s="49"/>
      <c r="S4880" s="52"/>
      <c r="T4880" s="53"/>
      <c r="U4880" s="53"/>
      <c r="V4880" s="50"/>
      <c r="W4880" s="8"/>
      <c r="X4880" s="8"/>
      <c r="Y4880" s="8"/>
      <c r="Z4880" s="8"/>
      <c r="AA4880" s="8"/>
      <c r="AB4880" s="8"/>
      <c r="AC4880" s="8"/>
      <c r="AD4880" s="8"/>
      <c r="AE4880" s="8"/>
      <c r="AF4880" s="8"/>
      <c r="AG4880" s="8"/>
      <c r="AH4880" s="8"/>
      <c r="AI4880" s="8"/>
      <c r="AJ4880" s="8"/>
      <c r="AK4880" s="8"/>
    </row>
    <row r="4881" spans="1:37" ht="18">
      <c r="A4881" s="46"/>
      <c r="B4881" s="47"/>
      <c r="C4881" s="48"/>
      <c r="D4881" s="48"/>
      <c r="E4881" s="49"/>
      <c r="F4881" s="49"/>
      <c r="G4881" s="49"/>
      <c r="H4881" s="49"/>
      <c r="I4881" s="50"/>
      <c r="J4881" s="49"/>
      <c r="K4881" s="49"/>
      <c r="L4881" s="49"/>
      <c r="M4881" s="49"/>
      <c r="N4881" s="49"/>
      <c r="O4881" s="51"/>
      <c r="P4881" s="8"/>
      <c r="Q4881" s="49"/>
      <c r="R4881" s="49"/>
      <c r="S4881" s="52"/>
      <c r="T4881" s="53"/>
      <c r="U4881" s="53"/>
      <c r="V4881" s="50"/>
      <c r="W4881" s="8"/>
      <c r="X4881" s="8"/>
      <c r="Y4881" s="8"/>
      <c r="Z4881" s="8"/>
      <c r="AA4881" s="8"/>
      <c r="AB4881" s="8"/>
      <c r="AC4881" s="8"/>
      <c r="AD4881" s="8"/>
      <c r="AE4881" s="8"/>
      <c r="AF4881" s="8"/>
      <c r="AG4881" s="8"/>
      <c r="AH4881" s="8"/>
      <c r="AI4881" s="8"/>
      <c r="AJ4881" s="8"/>
      <c r="AK4881" s="8"/>
    </row>
    <row r="4882" spans="1:37" ht="18">
      <c r="A4882" s="46"/>
      <c r="B4882" s="47"/>
      <c r="C4882" s="48"/>
      <c r="D4882" s="48"/>
      <c r="E4882" s="49"/>
      <c r="F4882" s="49"/>
      <c r="G4882" s="49"/>
      <c r="H4882" s="49"/>
      <c r="I4882" s="50"/>
      <c r="J4882" s="49"/>
      <c r="K4882" s="49"/>
      <c r="L4882" s="49"/>
      <c r="M4882" s="49"/>
      <c r="N4882" s="49"/>
      <c r="O4882" s="51"/>
      <c r="P4882" s="8"/>
      <c r="Q4882" s="49"/>
      <c r="R4882" s="49"/>
      <c r="S4882" s="52"/>
      <c r="T4882" s="53"/>
      <c r="U4882" s="53"/>
      <c r="V4882" s="50"/>
      <c r="W4882" s="8"/>
      <c r="X4882" s="8"/>
      <c r="Y4882" s="8"/>
      <c r="Z4882" s="8"/>
      <c r="AA4882" s="8"/>
      <c r="AB4882" s="8"/>
      <c r="AC4882" s="8"/>
      <c r="AD4882" s="8"/>
      <c r="AE4882" s="8"/>
      <c r="AF4882" s="8"/>
      <c r="AG4882" s="8"/>
      <c r="AH4882" s="8"/>
      <c r="AI4882" s="8"/>
      <c r="AJ4882" s="8"/>
      <c r="AK4882" s="8"/>
    </row>
    <row r="4883" spans="1:37" ht="18">
      <c r="A4883" s="46"/>
      <c r="B4883" s="47"/>
      <c r="C4883" s="48"/>
      <c r="D4883" s="48"/>
      <c r="E4883" s="49"/>
      <c r="F4883" s="49"/>
      <c r="G4883" s="49"/>
      <c r="H4883" s="49"/>
      <c r="I4883" s="50"/>
      <c r="J4883" s="49"/>
      <c r="K4883" s="49"/>
      <c r="L4883" s="49"/>
      <c r="M4883" s="49"/>
      <c r="N4883" s="49"/>
      <c r="O4883" s="51"/>
      <c r="P4883" s="8"/>
      <c r="Q4883" s="49"/>
      <c r="R4883" s="49"/>
      <c r="S4883" s="52"/>
      <c r="T4883" s="53"/>
      <c r="U4883" s="53"/>
      <c r="V4883" s="50"/>
      <c r="W4883" s="8"/>
      <c r="X4883" s="8"/>
      <c r="Y4883" s="8"/>
      <c r="Z4883" s="8"/>
      <c r="AA4883" s="8"/>
      <c r="AB4883" s="8"/>
      <c r="AC4883" s="8"/>
      <c r="AD4883" s="8"/>
      <c r="AE4883" s="8"/>
      <c r="AF4883" s="8"/>
      <c r="AG4883" s="8"/>
      <c r="AH4883" s="8"/>
      <c r="AI4883" s="8"/>
      <c r="AJ4883" s="8"/>
      <c r="AK4883" s="8"/>
    </row>
    <row r="4884" spans="1:37" ht="18">
      <c r="A4884" s="46"/>
      <c r="B4884" s="47"/>
      <c r="C4884" s="48"/>
      <c r="D4884" s="48"/>
      <c r="E4884" s="49"/>
      <c r="F4884" s="49"/>
      <c r="G4884" s="49"/>
      <c r="H4884" s="49"/>
      <c r="I4884" s="50"/>
      <c r="J4884" s="49"/>
      <c r="K4884" s="49"/>
      <c r="L4884" s="49"/>
      <c r="M4884" s="49"/>
      <c r="N4884" s="49"/>
      <c r="O4884" s="51"/>
      <c r="P4884" s="8"/>
      <c r="Q4884" s="49"/>
      <c r="R4884" s="49"/>
      <c r="S4884" s="52"/>
      <c r="T4884" s="53"/>
      <c r="U4884" s="53"/>
      <c r="V4884" s="50"/>
      <c r="W4884" s="8"/>
      <c r="X4884" s="8"/>
      <c r="Y4884" s="8"/>
      <c r="Z4884" s="8"/>
      <c r="AA4884" s="8"/>
      <c r="AB4884" s="8"/>
      <c r="AC4884" s="8"/>
      <c r="AD4884" s="8"/>
      <c r="AE4884" s="8"/>
      <c r="AF4884" s="8"/>
      <c r="AG4884" s="8"/>
      <c r="AH4884" s="8"/>
      <c r="AI4884" s="8"/>
      <c r="AJ4884" s="8"/>
      <c r="AK4884" s="8"/>
    </row>
    <row r="4885" spans="1:37" ht="18">
      <c r="A4885" s="46"/>
      <c r="B4885" s="47"/>
      <c r="C4885" s="48"/>
      <c r="D4885" s="48"/>
      <c r="E4885" s="49"/>
      <c r="F4885" s="49"/>
      <c r="G4885" s="49"/>
      <c r="H4885" s="49"/>
      <c r="I4885" s="50"/>
      <c r="J4885" s="49"/>
      <c r="K4885" s="49"/>
      <c r="L4885" s="49"/>
      <c r="M4885" s="49"/>
      <c r="N4885" s="49"/>
      <c r="O4885" s="51"/>
      <c r="P4885" s="8"/>
      <c r="Q4885" s="49"/>
      <c r="R4885" s="49"/>
      <c r="S4885" s="52"/>
      <c r="T4885" s="53"/>
      <c r="U4885" s="53"/>
      <c r="V4885" s="50"/>
      <c r="W4885" s="8"/>
      <c r="X4885" s="8"/>
      <c r="Y4885" s="8"/>
      <c r="Z4885" s="8"/>
      <c r="AA4885" s="8"/>
      <c r="AB4885" s="8"/>
      <c r="AC4885" s="8"/>
      <c r="AD4885" s="8"/>
      <c r="AE4885" s="8"/>
      <c r="AF4885" s="8"/>
      <c r="AG4885" s="8"/>
      <c r="AH4885" s="8"/>
      <c r="AI4885" s="8"/>
      <c r="AJ4885" s="8"/>
      <c r="AK4885" s="8"/>
    </row>
    <row r="4886" spans="1:37" ht="18">
      <c r="A4886" s="46"/>
      <c r="B4886" s="47"/>
      <c r="C4886" s="48"/>
      <c r="D4886" s="48"/>
      <c r="E4886" s="49"/>
      <c r="F4886" s="49"/>
      <c r="G4886" s="49"/>
      <c r="H4886" s="49"/>
      <c r="I4886" s="50"/>
      <c r="J4886" s="49"/>
      <c r="K4886" s="49"/>
      <c r="L4886" s="49"/>
      <c r="M4886" s="49"/>
      <c r="N4886" s="49"/>
      <c r="O4886" s="51"/>
      <c r="P4886" s="8"/>
      <c r="Q4886" s="49"/>
      <c r="R4886" s="49"/>
      <c r="S4886" s="52"/>
      <c r="T4886" s="53"/>
      <c r="U4886" s="53"/>
      <c r="V4886" s="50"/>
      <c r="W4886" s="8"/>
      <c r="X4886" s="8"/>
      <c r="Y4886" s="8"/>
      <c r="Z4886" s="8"/>
      <c r="AA4886" s="8"/>
      <c r="AB4886" s="8"/>
      <c r="AC4886" s="8"/>
      <c r="AD4886" s="8"/>
      <c r="AE4886" s="8"/>
      <c r="AF4886" s="8"/>
      <c r="AG4886" s="8"/>
      <c r="AH4886" s="8"/>
      <c r="AI4886" s="8"/>
      <c r="AJ4886" s="8"/>
      <c r="AK4886" s="8"/>
    </row>
    <row r="4887" spans="1:37" ht="18">
      <c r="A4887" s="46"/>
      <c r="B4887" s="47"/>
      <c r="C4887" s="48"/>
      <c r="D4887" s="48"/>
      <c r="E4887" s="49"/>
      <c r="F4887" s="49"/>
      <c r="G4887" s="49"/>
      <c r="H4887" s="49"/>
      <c r="I4887" s="50"/>
      <c r="J4887" s="49"/>
      <c r="K4887" s="49"/>
      <c r="L4887" s="49"/>
      <c r="M4887" s="49"/>
      <c r="N4887" s="49"/>
      <c r="O4887" s="51"/>
      <c r="P4887" s="8"/>
      <c r="Q4887" s="49"/>
      <c r="R4887" s="49"/>
      <c r="S4887" s="52"/>
      <c r="T4887" s="53"/>
      <c r="U4887" s="53"/>
      <c r="V4887" s="50"/>
      <c r="W4887" s="8"/>
      <c r="X4887" s="8"/>
      <c r="Y4887" s="8"/>
      <c r="Z4887" s="8"/>
      <c r="AA4887" s="8"/>
      <c r="AB4887" s="8"/>
      <c r="AC4887" s="8"/>
      <c r="AD4887" s="8"/>
      <c r="AE4887" s="8"/>
      <c r="AF4887" s="8"/>
      <c r="AG4887" s="8"/>
      <c r="AH4887" s="8"/>
      <c r="AI4887" s="8"/>
      <c r="AJ4887" s="8"/>
      <c r="AK4887" s="8"/>
    </row>
    <row r="4888" spans="1:37" ht="18">
      <c r="A4888" s="46"/>
      <c r="B4888" s="47"/>
      <c r="C4888" s="48"/>
      <c r="D4888" s="48"/>
      <c r="E4888" s="49"/>
      <c r="F4888" s="49"/>
      <c r="G4888" s="49"/>
      <c r="H4888" s="49"/>
      <c r="I4888" s="50"/>
      <c r="J4888" s="49"/>
      <c r="K4888" s="49"/>
      <c r="L4888" s="49"/>
      <c r="M4888" s="49"/>
      <c r="N4888" s="49"/>
      <c r="O4888" s="51"/>
      <c r="P4888" s="8"/>
      <c r="Q4888" s="49"/>
      <c r="R4888" s="49"/>
      <c r="S4888" s="52"/>
      <c r="T4888" s="53"/>
      <c r="U4888" s="53"/>
      <c r="V4888" s="50"/>
      <c r="W4888" s="8"/>
      <c r="X4888" s="8"/>
      <c r="Y4888" s="8"/>
      <c r="Z4888" s="8"/>
      <c r="AA4888" s="8"/>
      <c r="AB4888" s="8"/>
      <c r="AC4888" s="8"/>
      <c r="AD4888" s="8"/>
      <c r="AE4888" s="8"/>
      <c r="AF4888" s="8"/>
      <c r="AG4888" s="8"/>
      <c r="AH4888" s="8"/>
      <c r="AI4888" s="8"/>
      <c r="AJ4888" s="8"/>
      <c r="AK4888" s="8"/>
    </row>
    <row r="4889" spans="1:37" ht="18">
      <c r="A4889" s="46"/>
      <c r="B4889" s="47"/>
      <c r="C4889" s="48"/>
      <c r="D4889" s="48"/>
      <c r="E4889" s="49"/>
      <c r="F4889" s="49"/>
      <c r="G4889" s="49"/>
      <c r="H4889" s="49"/>
      <c r="I4889" s="50"/>
      <c r="J4889" s="49"/>
      <c r="K4889" s="49"/>
      <c r="L4889" s="49"/>
      <c r="M4889" s="49"/>
      <c r="N4889" s="49"/>
      <c r="O4889" s="51"/>
      <c r="P4889" s="8"/>
      <c r="Q4889" s="49"/>
      <c r="R4889" s="49"/>
      <c r="S4889" s="52"/>
      <c r="T4889" s="53"/>
      <c r="U4889" s="53"/>
      <c r="V4889" s="50"/>
      <c r="W4889" s="8"/>
      <c r="X4889" s="8"/>
      <c r="Y4889" s="8"/>
      <c r="Z4889" s="8"/>
      <c r="AA4889" s="8"/>
      <c r="AB4889" s="8"/>
      <c r="AC4889" s="8"/>
      <c r="AD4889" s="8"/>
      <c r="AE4889" s="8"/>
      <c r="AF4889" s="8"/>
      <c r="AG4889" s="8"/>
      <c r="AH4889" s="8"/>
      <c r="AI4889" s="8"/>
      <c r="AJ4889" s="8"/>
      <c r="AK4889" s="8"/>
    </row>
    <row r="4890" spans="1:37" ht="18">
      <c r="A4890" s="46"/>
      <c r="B4890" s="47"/>
      <c r="C4890" s="48"/>
      <c r="D4890" s="48"/>
      <c r="E4890" s="49"/>
      <c r="F4890" s="49"/>
      <c r="G4890" s="49"/>
      <c r="H4890" s="49"/>
      <c r="I4890" s="50"/>
      <c r="J4890" s="49"/>
      <c r="K4890" s="49"/>
      <c r="L4890" s="49"/>
      <c r="M4890" s="49"/>
      <c r="N4890" s="49"/>
      <c r="O4890" s="51"/>
      <c r="P4890" s="8"/>
      <c r="Q4890" s="49"/>
      <c r="R4890" s="49"/>
      <c r="S4890" s="52"/>
      <c r="T4890" s="53"/>
      <c r="U4890" s="53"/>
      <c r="V4890" s="50"/>
      <c r="W4890" s="8"/>
      <c r="X4890" s="8"/>
      <c r="Y4890" s="8"/>
      <c r="Z4890" s="8"/>
      <c r="AA4890" s="8"/>
      <c r="AB4890" s="8"/>
      <c r="AC4890" s="8"/>
      <c r="AD4890" s="8"/>
      <c r="AE4890" s="8"/>
      <c r="AF4890" s="8"/>
      <c r="AG4890" s="8"/>
      <c r="AH4890" s="8"/>
      <c r="AI4890" s="8"/>
      <c r="AJ4890" s="8"/>
      <c r="AK4890" s="8"/>
    </row>
    <row r="4891" spans="1:37" ht="18">
      <c r="A4891" s="46"/>
      <c r="B4891" s="47"/>
      <c r="C4891" s="48"/>
      <c r="D4891" s="48"/>
      <c r="E4891" s="49"/>
      <c r="F4891" s="49"/>
      <c r="G4891" s="49"/>
      <c r="H4891" s="49"/>
      <c r="I4891" s="50"/>
      <c r="J4891" s="49"/>
      <c r="K4891" s="49"/>
      <c r="L4891" s="49"/>
      <c r="M4891" s="49"/>
      <c r="N4891" s="49"/>
      <c r="O4891" s="51"/>
      <c r="P4891" s="8"/>
      <c r="Q4891" s="49"/>
      <c r="R4891" s="49"/>
      <c r="S4891" s="52"/>
      <c r="T4891" s="53"/>
      <c r="U4891" s="53"/>
      <c r="V4891" s="50"/>
      <c r="W4891" s="8"/>
      <c r="X4891" s="8"/>
      <c r="Y4891" s="8"/>
      <c r="Z4891" s="8"/>
      <c r="AA4891" s="8"/>
      <c r="AB4891" s="8"/>
      <c r="AC4891" s="8"/>
      <c r="AD4891" s="8"/>
      <c r="AE4891" s="8"/>
      <c r="AF4891" s="8"/>
      <c r="AG4891" s="8"/>
      <c r="AH4891" s="8"/>
      <c r="AI4891" s="8"/>
      <c r="AJ4891" s="8"/>
      <c r="AK4891" s="8"/>
    </row>
    <row r="4892" spans="1:37" ht="18">
      <c r="A4892" s="46"/>
      <c r="B4892" s="47"/>
      <c r="C4892" s="48"/>
      <c r="D4892" s="48"/>
      <c r="E4892" s="49"/>
      <c r="F4892" s="49"/>
      <c r="G4892" s="49"/>
      <c r="H4892" s="49"/>
      <c r="I4892" s="50"/>
      <c r="J4892" s="49"/>
      <c r="K4892" s="49"/>
      <c r="L4892" s="49"/>
      <c r="M4892" s="49"/>
      <c r="N4892" s="49"/>
      <c r="O4892" s="51"/>
      <c r="P4892" s="8"/>
      <c r="Q4892" s="49"/>
      <c r="R4892" s="49"/>
      <c r="S4892" s="52"/>
      <c r="T4892" s="53"/>
      <c r="U4892" s="53"/>
      <c r="V4892" s="50"/>
      <c r="W4892" s="8"/>
      <c r="X4892" s="8"/>
      <c r="Y4892" s="8"/>
      <c r="Z4892" s="8"/>
      <c r="AA4892" s="8"/>
      <c r="AB4892" s="8"/>
      <c r="AC4892" s="8"/>
      <c r="AD4892" s="8"/>
      <c r="AE4892" s="8"/>
      <c r="AF4892" s="8"/>
      <c r="AG4892" s="8"/>
      <c r="AH4892" s="8"/>
      <c r="AI4892" s="8"/>
      <c r="AJ4892" s="8"/>
      <c r="AK4892" s="8"/>
    </row>
    <row r="4893" spans="1:37" ht="18">
      <c r="A4893" s="46"/>
      <c r="B4893" s="47"/>
      <c r="C4893" s="48"/>
      <c r="D4893" s="48"/>
      <c r="E4893" s="49"/>
      <c r="F4893" s="49"/>
      <c r="G4893" s="49"/>
      <c r="H4893" s="49"/>
      <c r="I4893" s="50"/>
      <c r="J4893" s="49"/>
      <c r="K4893" s="49"/>
      <c r="L4893" s="49"/>
      <c r="M4893" s="49"/>
      <c r="N4893" s="49"/>
      <c r="O4893" s="51"/>
      <c r="P4893" s="8"/>
      <c r="Q4893" s="49"/>
      <c r="R4893" s="49"/>
      <c r="S4893" s="52"/>
      <c r="T4893" s="53"/>
      <c r="U4893" s="53"/>
      <c r="V4893" s="50"/>
      <c r="W4893" s="8"/>
      <c r="X4893" s="8"/>
      <c r="Y4893" s="8"/>
      <c r="Z4893" s="8"/>
      <c r="AA4893" s="8"/>
      <c r="AB4893" s="8"/>
      <c r="AC4893" s="8"/>
      <c r="AD4893" s="8"/>
      <c r="AE4893" s="8"/>
      <c r="AF4893" s="8"/>
      <c r="AG4893" s="8"/>
      <c r="AH4893" s="8"/>
      <c r="AI4893" s="8"/>
      <c r="AJ4893" s="8"/>
      <c r="AK4893" s="8"/>
    </row>
    <row r="4894" spans="1:37" ht="18">
      <c r="A4894" s="46"/>
      <c r="B4894" s="47"/>
      <c r="C4894" s="48"/>
      <c r="D4894" s="48"/>
      <c r="E4894" s="49"/>
      <c r="F4894" s="49"/>
      <c r="G4894" s="49"/>
      <c r="H4894" s="49"/>
      <c r="I4894" s="50"/>
      <c r="J4894" s="49"/>
      <c r="K4894" s="49"/>
      <c r="L4894" s="49"/>
      <c r="M4894" s="49"/>
      <c r="N4894" s="49"/>
      <c r="O4894" s="51"/>
      <c r="P4894" s="8"/>
      <c r="Q4894" s="49"/>
      <c r="R4894" s="49"/>
      <c r="S4894" s="52"/>
      <c r="T4894" s="53"/>
      <c r="U4894" s="53"/>
      <c r="V4894" s="50"/>
      <c r="W4894" s="8"/>
      <c r="X4894" s="8"/>
      <c r="Y4894" s="8"/>
      <c r="Z4894" s="8"/>
      <c r="AA4894" s="8"/>
      <c r="AB4894" s="8"/>
      <c r="AC4894" s="8"/>
      <c r="AD4894" s="8"/>
      <c r="AE4894" s="8"/>
      <c r="AF4894" s="8"/>
      <c r="AG4894" s="8"/>
      <c r="AH4894" s="8"/>
      <c r="AI4894" s="8"/>
      <c r="AJ4894" s="8"/>
      <c r="AK4894" s="8"/>
    </row>
    <row r="4895" spans="1:37" ht="18">
      <c r="A4895" s="46"/>
      <c r="B4895" s="47"/>
      <c r="C4895" s="48"/>
      <c r="D4895" s="48"/>
      <c r="E4895" s="49"/>
      <c r="F4895" s="49"/>
      <c r="G4895" s="49"/>
      <c r="H4895" s="49"/>
      <c r="I4895" s="50"/>
      <c r="J4895" s="49"/>
      <c r="K4895" s="49"/>
      <c r="L4895" s="49"/>
      <c r="M4895" s="49"/>
      <c r="N4895" s="49"/>
      <c r="O4895" s="51"/>
      <c r="P4895" s="8"/>
      <c r="Q4895" s="49"/>
      <c r="R4895" s="49"/>
      <c r="S4895" s="52"/>
      <c r="T4895" s="53"/>
      <c r="U4895" s="53"/>
      <c r="V4895" s="50"/>
      <c r="W4895" s="8"/>
      <c r="X4895" s="8"/>
      <c r="Y4895" s="8"/>
      <c r="Z4895" s="8"/>
      <c r="AA4895" s="8"/>
      <c r="AB4895" s="8"/>
      <c r="AC4895" s="8"/>
      <c r="AD4895" s="8"/>
      <c r="AE4895" s="8"/>
      <c r="AF4895" s="8"/>
      <c r="AG4895" s="8"/>
      <c r="AH4895" s="8"/>
      <c r="AI4895" s="8"/>
      <c r="AJ4895" s="8"/>
      <c r="AK4895" s="8"/>
    </row>
    <row r="4896" spans="1:37" ht="18">
      <c r="A4896" s="46"/>
      <c r="B4896" s="47"/>
      <c r="C4896" s="48"/>
      <c r="D4896" s="48"/>
      <c r="E4896" s="49"/>
      <c r="F4896" s="49"/>
      <c r="G4896" s="49"/>
      <c r="H4896" s="49"/>
      <c r="I4896" s="50"/>
      <c r="J4896" s="49"/>
      <c r="K4896" s="49"/>
      <c r="L4896" s="49"/>
      <c r="M4896" s="49"/>
      <c r="N4896" s="49"/>
      <c r="O4896" s="51"/>
      <c r="P4896" s="8"/>
      <c r="Q4896" s="49"/>
      <c r="R4896" s="49"/>
      <c r="S4896" s="52"/>
      <c r="T4896" s="53"/>
      <c r="U4896" s="53"/>
      <c r="V4896" s="50"/>
      <c r="W4896" s="8"/>
      <c r="X4896" s="8"/>
      <c r="Y4896" s="8"/>
      <c r="Z4896" s="8"/>
      <c r="AA4896" s="8"/>
      <c r="AB4896" s="8"/>
      <c r="AC4896" s="8"/>
      <c r="AD4896" s="8"/>
      <c r="AE4896" s="8"/>
      <c r="AF4896" s="8"/>
      <c r="AG4896" s="8"/>
      <c r="AH4896" s="8"/>
      <c r="AI4896" s="8"/>
      <c r="AJ4896" s="8"/>
      <c r="AK4896" s="8"/>
    </row>
    <row r="4897" spans="1:37" ht="18">
      <c r="A4897" s="46"/>
      <c r="B4897" s="47"/>
      <c r="C4897" s="48"/>
      <c r="D4897" s="48"/>
      <c r="E4897" s="49"/>
      <c r="F4897" s="49"/>
      <c r="G4897" s="49"/>
      <c r="H4897" s="49"/>
      <c r="I4897" s="50"/>
      <c r="J4897" s="49"/>
      <c r="K4897" s="49"/>
      <c r="L4897" s="49"/>
      <c r="M4897" s="49"/>
      <c r="N4897" s="49"/>
      <c r="O4897" s="51"/>
      <c r="P4897" s="8"/>
      <c r="Q4897" s="49"/>
      <c r="R4897" s="49"/>
      <c r="S4897" s="52"/>
      <c r="T4897" s="53"/>
      <c r="U4897" s="53"/>
      <c r="V4897" s="50"/>
      <c r="W4897" s="8"/>
      <c r="X4897" s="8"/>
      <c r="Y4897" s="8"/>
      <c r="Z4897" s="8"/>
      <c r="AA4897" s="8"/>
      <c r="AB4897" s="8"/>
      <c r="AC4897" s="8"/>
      <c r="AD4897" s="8"/>
      <c r="AE4897" s="8"/>
      <c r="AF4897" s="8"/>
      <c r="AG4897" s="8"/>
      <c r="AH4897" s="8"/>
      <c r="AI4897" s="8"/>
      <c r="AJ4897" s="8"/>
      <c r="AK4897" s="8"/>
    </row>
    <row r="4898" spans="1:37" ht="18">
      <c r="A4898" s="46"/>
      <c r="B4898" s="47"/>
      <c r="C4898" s="48"/>
      <c r="D4898" s="48"/>
      <c r="E4898" s="49"/>
      <c r="F4898" s="49"/>
      <c r="G4898" s="49"/>
      <c r="H4898" s="49"/>
      <c r="I4898" s="50"/>
      <c r="J4898" s="49"/>
      <c r="K4898" s="49"/>
      <c r="L4898" s="49"/>
      <c r="M4898" s="49"/>
      <c r="N4898" s="49"/>
      <c r="O4898" s="51"/>
      <c r="P4898" s="8"/>
      <c r="Q4898" s="49"/>
      <c r="R4898" s="49"/>
      <c r="S4898" s="52"/>
      <c r="T4898" s="53"/>
      <c r="U4898" s="53"/>
      <c r="V4898" s="50"/>
      <c r="W4898" s="8"/>
      <c r="X4898" s="8"/>
      <c r="Y4898" s="8"/>
      <c r="Z4898" s="8"/>
      <c r="AA4898" s="8"/>
      <c r="AB4898" s="8"/>
      <c r="AC4898" s="8"/>
      <c r="AD4898" s="8"/>
      <c r="AE4898" s="8"/>
      <c r="AF4898" s="8"/>
      <c r="AG4898" s="8"/>
      <c r="AH4898" s="8"/>
      <c r="AI4898" s="8"/>
      <c r="AJ4898" s="8"/>
      <c r="AK4898" s="8"/>
    </row>
    <row r="4899" spans="1:37" ht="18">
      <c r="A4899" s="46"/>
      <c r="B4899" s="47"/>
      <c r="C4899" s="48"/>
      <c r="D4899" s="48"/>
      <c r="E4899" s="49"/>
      <c r="F4899" s="49"/>
      <c r="G4899" s="49"/>
      <c r="H4899" s="49"/>
      <c r="I4899" s="50"/>
      <c r="J4899" s="49"/>
      <c r="K4899" s="49"/>
      <c r="L4899" s="49"/>
      <c r="M4899" s="49"/>
      <c r="N4899" s="49"/>
      <c r="O4899" s="51"/>
      <c r="P4899" s="8"/>
      <c r="Q4899" s="49"/>
      <c r="R4899" s="49"/>
      <c r="S4899" s="52"/>
      <c r="T4899" s="53"/>
      <c r="U4899" s="53"/>
      <c r="V4899" s="50"/>
      <c r="W4899" s="8"/>
      <c r="X4899" s="8"/>
      <c r="Y4899" s="8"/>
      <c r="Z4899" s="8"/>
      <c r="AA4899" s="8"/>
      <c r="AB4899" s="8"/>
      <c r="AC4899" s="8"/>
      <c r="AD4899" s="8"/>
      <c r="AE4899" s="8"/>
      <c r="AF4899" s="8"/>
      <c r="AG4899" s="8"/>
      <c r="AH4899" s="8"/>
      <c r="AI4899" s="8"/>
      <c r="AJ4899" s="8"/>
      <c r="AK4899" s="8"/>
    </row>
    <row r="4900" spans="1:37" ht="18">
      <c r="A4900" s="46"/>
      <c r="B4900" s="47"/>
      <c r="C4900" s="48"/>
      <c r="D4900" s="48"/>
      <c r="E4900" s="49"/>
      <c r="F4900" s="49"/>
      <c r="G4900" s="49"/>
      <c r="H4900" s="49"/>
      <c r="I4900" s="50"/>
      <c r="J4900" s="49"/>
      <c r="K4900" s="49"/>
      <c r="L4900" s="49"/>
      <c r="M4900" s="49"/>
      <c r="N4900" s="49"/>
      <c r="O4900" s="51"/>
      <c r="P4900" s="8"/>
      <c r="Q4900" s="49"/>
      <c r="R4900" s="49"/>
      <c r="S4900" s="52"/>
      <c r="T4900" s="53"/>
      <c r="U4900" s="53"/>
      <c r="V4900" s="50"/>
      <c r="W4900" s="8"/>
      <c r="X4900" s="8"/>
      <c r="Y4900" s="8"/>
      <c r="Z4900" s="8"/>
      <c r="AA4900" s="8"/>
      <c r="AB4900" s="8"/>
      <c r="AC4900" s="8"/>
      <c r="AD4900" s="8"/>
      <c r="AE4900" s="8"/>
      <c r="AF4900" s="8"/>
      <c r="AG4900" s="8"/>
      <c r="AH4900" s="8"/>
      <c r="AI4900" s="8"/>
      <c r="AJ4900" s="8"/>
      <c r="AK4900" s="8"/>
    </row>
    <row r="4901" spans="1:37" ht="18">
      <c r="A4901" s="46"/>
      <c r="B4901" s="47"/>
      <c r="C4901" s="48"/>
      <c r="D4901" s="48"/>
      <c r="E4901" s="49"/>
      <c r="F4901" s="49"/>
      <c r="G4901" s="49"/>
      <c r="H4901" s="49"/>
      <c r="I4901" s="50"/>
      <c r="J4901" s="49"/>
      <c r="K4901" s="49"/>
      <c r="L4901" s="49"/>
      <c r="M4901" s="49"/>
      <c r="N4901" s="49"/>
      <c r="O4901" s="51"/>
      <c r="P4901" s="8"/>
      <c r="Q4901" s="49"/>
      <c r="R4901" s="49"/>
      <c r="S4901" s="52"/>
      <c r="T4901" s="53"/>
      <c r="U4901" s="53"/>
      <c r="V4901" s="50"/>
      <c r="W4901" s="8"/>
      <c r="X4901" s="8"/>
      <c r="Y4901" s="8"/>
      <c r="Z4901" s="8"/>
      <c r="AA4901" s="8"/>
      <c r="AB4901" s="8"/>
      <c r="AC4901" s="8"/>
      <c r="AD4901" s="8"/>
      <c r="AE4901" s="8"/>
      <c r="AF4901" s="8"/>
      <c r="AG4901" s="8"/>
      <c r="AH4901" s="8"/>
      <c r="AI4901" s="8"/>
      <c r="AJ4901" s="8"/>
      <c r="AK4901" s="8"/>
    </row>
    <row r="4902" spans="1:37" ht="18">
      <c r="A4902" s="46"/>
      <c r="B4902" s="47"/>
      <c r="C4902" s="48"/>
      <c r="D4902" s="48"/>
      <c r="E4902" s="49"/>
      <c r="F4902" s="49"/>
      <c r="G4902" s="49"/>
      <c r="H4902" s="49"/>
      <c r="I4902" s="50"/>
      <c r="J4902" s="49"/>
      <c r="K4902" s="49"/>
      <c r="L4902" s="49"/>
      <c r="M4902" s="49"/>
      <c r="N4902" s="49"/>
      <c r="O4902" s="51"/>
      <c r="P4902" s="8"/>
      <c r="Q4902" s="49"/>
      <c r="R4902" s="49"/>
      <c r="S4902" s="52"/>
      <c r="T4902" s="53"/>
      <c r="U4902" s="53"/>
      <c r="V4902" s="50"/>
      <c r="W4902" s="8"/>
      <c r="X4902" s="8"/>
      <c r="Y4902" s="8"/>
      <c r="Z4902" s="8"/>
      <c r="AA4902" s="8"/>
      <c r="AB4902" s="8"/>
      <c r="AC4902" s="8"/>
      <c r="AD4902" s="8"/>
      <c r="AE4902" s="8"/>
      <c r="AF4902" s="8"/>
      <c r="AG4902" s="8"/>
      <c r="AH4902" s="8"/>
      <c r="AI4902" s="8"/>
      <c r="AJ4902" s="8"/>
      <c r="AK4902" s="8"/>
    </row>
    <row r="4903" spans="1:37" ht="18">
      <c r="A4903" s="46"/>
      <c r="B4903" s="47"/>
      <c r="C4903" s="48"/>
      <c r="D4903" s="48"/>
      <c r="E4903" s="49"/>
      <c r="F4903" s="49"/>
      <c r="G4903" s="49"/>
      <c r="H4903" s="49"/>
      <c r="I4903" s="50"/>
      <c r="J4903" s="49"/>
      <c r="K4903" s="49"/>
      <c r="L4903" s="49"/>
      <c r="M4903" s="49"/>
      <c r="N4903" s="49"/>
      <c r="O4903" s="51"/>
      <c r="P4903" s="8"/>
      <c r="Q4903" s="49"/>
      <c r="R4903" s="49"/>
      <c r="S4903" s="52"/>
      <c r="T4903" s="53"/>
      <c r="U4903" s="53"/>
      <c r="V4903" s="50"/>
      <c r="W4903" s="8"/>
      <c r="X4903" s="8"/>
      <c r="Y4903" s="8"/>
      <c r="Z4903" s="8"/>
      <c r="AA4903" s="8"/>
      <c r="AB4903" s="8"/>
      <c r="AC4903" s="8"/>
      <c r="AD4903" s="8"/>
      <c r="AE4903" s="8"/>
      <c r="AF4903" s="8"/>
      <c r="AG4903" s="8"/>
      <c r="AH4903" s="8"/>
      <c r="AI4903" s="8"/>
      <c r="AJ4903" s="8"/>
      <c r="AK4903" s="8"/>
    </row>
    <row r="4904" spans="1:37" ht="18">
      <c r="A4904" s="46"/>
      <c r="B4904" s="47"/>
      <c r="C4904" s="48"/>
      <c r="D4904" s="48"/>
      <c r="E4904" s="49"/>
      <c r="F4904" s="49"/>
      <c r="G4904" s="49"/>
      <c r="H4904" s="49"/>
      <c r="I4904" s="50"/>
      <c r="J4904" s="49"/>
      <c r="K4904" s="49"/>
      <c r="L4904" s="49"/>
      <c r="M4904" s="49"/>
      <c r="N4904" s="49"/>
      <c r="O4904" s="51"/>
      <c r="P4904" s="8"/>
      <c r="Q4904" s="49"/>
      <c r="R4904" s="49"/>
      <c r="S4904" s="52"/>
      <c r="T4904" s="53"/>
      <c r="U4904" s="53"/>
      <c r="V4904" s="50"/>
      <c r="W4904" s="8"/>
      <c r="X4904" s="8"/>
      <c r="Y4904" s="8"/>
      <c r="Z4904" s="8"/>
      <c r="AA4904" s="8"/>
      <c r="AB4904" s="8"/>
      <c r="AC4904" s="8"/>
      <c r="AD4904" s="8"/>
      <c r="AE4904" s="8"/>
      <c r="AF4904" s="8"/>
      <c r="AG4904" s="8"/>
      <c r="AH4904" s="8"/>
      <c r="AI4904" s="8"/>
      <c r="AJ4904" s="8"/>
      <c r="AK4904" s="8"/>
    </row>
    <row r="4905" spans="1:37" ht="18">
      <c r="A4905" s="46"/>
      <c r="B4905" s="47"/>
      <c r="C4905" s="48"/>
      <c r="D4905" s="48"/>
      <c r="E4905" s="49"/>
      <c r="F4905" s="49"/>
      <c r="G4905" s="49"/>
      <c r="H4905" s="49"/>
      <c r="I4905" s="50"/>
      <c r="J4905" s="49"/>
      <c r="K4905" s="49"/>
      <c r="L4905" s="49"/>
      <c r="M4905" s="49"/>
      <c r="N4905" s="49"/>
      <c r="O4905" s="51"/>
      <c r="P4905" s="8"/>
      <c r="Q4905" s="49"/>
      <c r="R4905" s="49"/>
      <c r="S4905" s="52"/>
      <c r="T4905" s="53"/>
      <c r="U4905" s="53"/>
      <c r="V4905" s="50"/>
      <c r="W4905" s="8"/>
      <c r="X4905" s="8"/>
      <c r="Y4905" s="8"/>
      <c r="Z4905" s="8"/>
      <c r="AA4905" s="8"/>
      <c r="AB4905" s="8"/>
      <c r="AC4905" s="8"/>
      <c r="AD4905" s="8"/>
      <c r="AE4905" s="8"/>
      <c r="AF4905" s="8"/>
      <c r="AG4905" s="8"/>
      <c r="AH4905" s="8"/>
      <c r="AI4905" s="8"/>
      <c r="AJ4905" s="8"/>
      <c r="AK4905" s="8"/>
    </row>
    <row r="4906" spans="1:37" ht="18">
      <c r="A4906" s="46"/>
      <c r="B4906" s="47"/>
      <c r="C4906" s="48"/>
      <c r="D4906" s="48"/>
      <c r="E4906" s="49"/>
      <c r="F4906" s="49"/>
      <c r="G4906" s="49"/>
      <c r="H4906" s="49"/>
      <c r="I4906" s="50"/>
      <c r="J4906" s="49"/>
      <c r="K4906" s="49"/>
      <c r="L4906" s="49"/>
      <c r="M4906" s="49"/>
      <c r="N4906" s="49"/>
      <c r="O4906" s="51"/>
      <c r="P4906" s="8"/>
      <c r="Q4906" s="49"/>
      <c r="R4906" s="49"/>
      <c r="S4906" s="52"/>
      <c r="T4906" s="53"/>
      <c r="U4906" s="53"/>
      <c r="V4906" s="50"/>
      <c r="W4906" s="8"/>
      <c r="X4906" s="8"/>
      <c r="Y4906" s="8"/>
      <c r="Z4906" s="8"/>
      <c r="AA4906" s="8"/>
      <c r="AB4906" s="8"/>
      <c r="AC4906" s="8"/>
      <c r="AD4906" s="8"/>
      <c r="AE4906" s="8"/>
      <c r="AF4906" s="8"/>
      <c r="AG4906" s="8"/>
      <c r="AH4906" s="8"/>
      <c r="AI4906" s="8"/>
      <c r="AJ4906" s="8"/>
      <c r="AK4906" s="8"/>
    </row>
    <row r="4907" spans="1:37" ht="18">
      <c r="A4907" s="46"/>
      <c r="B4907" s="47"/>
      <c r="C4907" s="48"/>
      <c r="D4907" s="48"/>
      <c r="E4907" s="49"/>
      <c r="F4907" s="49"/>
      <c r="G4907" s="49"/>
      <c r="H4907" s="49"/>
      <c r="I4907" s="50"/>
      <c r="J4907" s="49"/>
      <c r="K4907" s="49"/>
      <c r="L4907" s="49"/>
      <c r="M4907" s="49"/>
      <c r="N4907" s="49"/>
      <c r="O4907" s="51"/>
      <c r="P4907" s="8"/>
      <c r="Q4907" s="49"/>
      <c r="R4907" s="49"/>
      <c r="S4907" s="52"/>
      <c r="T4907" s="53"/>
      <c r="U4907" s="53"/>
      <c r="V4907" s="50"/>
      <c r="W4907" s="8"/>
      <c r="X4907" s="8"/>
      <c r="Y4907" s="8"/>
      <c r="Z4907" s="8"/>
      <c r="AA4907" s="8"/>
      <c r="AB4907" s="8"/>
      <c r="AC4907" s="8"/>
      <c r="AD4907" s="8"/>
      <c r="AE4907" s="8"/>
      <c r="AF4907" s="8"/>
      <c r="AG4907" s="8"/>
      <c r="AH4907" s="8"/>
      <c r="AI4907" s="8"/>
      <c r="AJ4907" s="8"/>
      <c r="AK4907" s="8"/>
    </row>
    <row r="4908" spans="1:37" ht="18">
      <c r="A4908" s="46"/>
      <c r="B4908" s="47"/>
      <c r="C4908" s="48"/>
      <c r="D4908" s="48"/>
      <c r="E4908" s="49"/>
      <c r="F4908" s="49"/>
      <c r="G4908" s="49"/>
      <c r="H4908" s="49"/>
      <c r="I4908" s="50"/>
      <c r="J4908" s="49"/>
      <c r="K4908" s="49"/>
      <c r="L4908" s="49"/>
      <c r="M4908" s="49"/>
      <c r="N4908" s="49"/>
      <c r="O4908" s="51"/>
      <c r="P4908" s="8"/>
      <c r="Q4908" s="49"/>
      <c r="R4908" s="49"/>
      <c r="S4908" s="52"/>
      <c r="T4908" s="53"/>
      <c r="U4908" s="53"/>
      <c r="V4908" s="50"/>
      <c r="W4908" s="8"/>
      <c r="X4908" s="8"/>
      <c r="Y4908" s="8"/>
      <c r="Z4908" s="8"/>
      <c r="AA4908" s="8"/>
      <c r="AB4908" s="8"/>
      <c r="AC4908" s="8"/>
      <c r="AD4908" s="8"/>
      <c r="AE4908" s="8"/>
      <c r="AF4908" s="8"/>
      <c r="AG4908" s="8"/>
      <c r="AH4908" s="8"/>
      <c r="AI4908" s="8"/>
      <c r="AJ4908" s="8"/>
      <c r="AK4908" s="8"/>
    </row>
    <row r="4909" spans="1:37" ht="18">
      <c r="A4909" s="46"/>
      <c r="B4909" s="47"/>
      <c r="C4909" s="48"/>
      <c r="D4909" s="48"/>
      <c r="E4909" s="49"/>
      <c r="F4909" s="49"/>
      <c r="G4909" s="49"/>
      <c r="H4909" s="49"/>
      <c r="I4909" s="50"/>
      <c r="J4909" s="49"/>
      <c r="K4909" s="49"/>
      <c r="L4909" s="49"/>
      <c r="M4909" s="49"/>
      <c r="N4909" s="49"/>
      <c r="O4909" s="51"/>
      <c r="P4909" s="8"/>
      <c r="Q4909" s="49"/>
      <c r="R4909" s="49"/>
      <c r="S4909" s="52"/>
      <c r="T4909" s="53"/>
      <c r="U4909" s="53"/>
      <c r="V4909" s="50"/>
      <c r="W4909" s="8"/>
      <c r="X4909" s="8"/>
      <c r="Y4909" s="8"/>
      <c r="Z4909" s="8"/>
      <c r="AA4909" s="8"/>
      <c r="AB4909" s="8"/>
      <c r="AC4909" s="8"/>
      <c r="AD4909" s="8"/>
      <c r="AE4909" s="8"/>
      <c r="AF4909" s="8"/>
      <c r="AG4909" s="8"/>
      <c r="AH4909" s="8"/>
      <c r="AI4909" s="8"/>
      <c r="AJ4909" s="8"/>
      <c r="AK4909" s="8"/>
    </row>
    <row r="4910" spans="1:37" ht="18">
      <c r="A4910" s="46"/>
      <c r="B4910" s="47"/>
      <c r="C4910" s="48"/>
      <c r="D4910" s="48"/>
      <c r="E4910" s="49"/>
      <c r="F4910" s="49"/>
      <c r="G4910" s="49"/>
      <c r="H4910" s="49"/>
      <c r="I4910" s="50"/>
      <c r="J4910" s="49"/>
      <c r="K4910" s="49"/>
      <c r="L4910" s="49"/>
      <c r="M4910" s="49"/>
      <c r="N4910" s="49"/>
      <c r="O4910" s="51"/>
      <c r="P4910" s="8"/>
      <c r="Q4910" s="49"/>
      <c r="R4910" s="49"/>
      <c r="S4910" s="52"/>
      <c r="T4910" s="53"/>
      <c r="U4910" s="53"/>
      <c r="V4910" s="50"/>
      <c r="W4910" s="8"/>
      <c r="X4910" s="8"/>
      <c r="Y4910" s="8"/>
      <c r="Z4910" s="8"/>
      <c r="AA4910" s="8"/>
      <c r="AB4910" s="8"/>
      <c r="AC4910" s="8"/>
      <c r="AD4910" s="8"/>
      <c r="AE4910" s="8"/>
      <c r="AF4910" s="8"/>
      <c r="AG4910" s="8"/>
      <c r="AH4910" s="8"/>
      <c r="AI4910" s="8"/>
      <c r="AJ4910" s="8"/>
      <c r="AK4910" s="8"/>
    </row>
    <row r="4911" spans="1:37" ht="18">
      <c r="A4911" s="46"/>
      <c r="B4911" s="47"/>
      <c r="C4911" s="48"/>
      <c r="D4911" s="48"/>
      <c r="E4911" s="49"/>
      <c r="F4911" s="49"/>
      <c r="G4911" s="49"/>
      <c r="H4911" s="49"/>
      <c r="I4911" s="50"/>
      <c r="J4911" s="49"/>
      <c r="K4911" s="49"/>
      <c r="L4911" s="49"/>
      <c r="M4911" s="49"/>
      <c r="N4911" s="49"/>
      <c r="O4911" s="51"/>
      <c r="P4911" s="8"/>
      <c r="Q4911" s="49"/>
      <c r="R4911" s="49"/>
      <c r="S4911" s="52"/>
      <c r="T4911" s="53"/>
      <c r="U4911" s="53"/>
      <c r="V4911" s="50"/>
      <c r="W4911" s="8"/>
      <c r="X4911" s="8"/>
      <c r="Y4911" s="8"/>
      <c r="Z4911" s="8"/>
      <c r="AA4911" s="8"/>
      <c r="AB4911" s="8"/>
      <c r="AC4911" s="8"/>
      <c r="AD4911" s="8"/>
      <c r="AE4911" s="8"/>
      <c r="AF4911" s="8"/>
      <c r="AG4911" s="8"/>
      <c r="AH4911" s="8"/>
      <c r="AI4911" s="8"/>
      <c r="AJ4911" s="8"/>
      <c r="AK4911" s="8"/>
    </row>
    <row r="4912" spans="1:37" ht="18">
      <c r="A4912" s="46"/>
      <c r="B4912" s="47"/>
      <c r="C4912" s="48"/>
      <c r="D4912" s="48"/>
      <c r="E4912" s="49"/>
      <c r="F4912" s="49"/>
      <c r="G4912" s="49"/>
      <c r="H4912" s="49"/>
      <c r="I4912" s="50"/>
      <c r="J4912" s="49"/>
      <c r="K4912" s="49"/>
      <c r="L4912" s="49"/>
      <c r="M4912" s="49"/>
      <c r="N4912" s="49"/>
      <c r="O4912" s="51"/>
      <c r="P4912" s="8"/>
      <c r="Q4912" s="49"/>
      <c r="R4912" s="49"/>
      <c r="S4912" s="52"/>
      <c r="T4912" s="53"/>
      <c r="U4912" s="53"/>
      <c r="V4912" s="50"/>
      <c r="W4912" s="8"/>
      <c r="X4912" s="8"/>
      <c r="Y4912" s="8"/>
      <c r="Z4912" s="8"/>
      <c r="AA4912" s="8"/>
      <c r="AB4912" s="8"/>
      <c r="AC4912" s="8"/>
      <c r="AD4912" s="8"/>
      <c r="AE4912" s="8"/>
      <c r="AF4912" s="8"/>
      <c r="AG4912" s="8"/>
      <c r="AH4912" s="8"/>
      <c r="AI4912" s="8"/>
      <c r="AJ4912" s="8"/>
      <c r="AK4912" s="8"/>
    </row>
    <row r="4913" spans="1:37" ht="18">
      <c r="A4913" s="46"/>
      <c r="B4913" s="47"/>
      <c r="C4913" s="48"/>
      <c r="D4913" s="48"/>
      <c r="E4913" s="49"/>
      <c r="F4913" s="49"/>
      <c r="G4913" s="49"/>
      <c r="H4913" s="49"/>
      <c r="I4913" s="50"/>
      <c r="J4913" s="49"/>
      <c r="K4913" s="49"/>
      <c r="L4913" s="49"/>
      <c r="M4913" s="49"/>
      <c r="N4913" s="49"/>
      <c r="O4913" s="51"/>
      <c r="P4913" s="8"/>
      <c r="Q4913" s="49"/>
      <c r="R4913" s="49"/>
      <c r="S4913" s="52"/>
      <c r="T4913" s="53"/>
      <c r="U4913" s="53"/>
      <c r="V4913" s="50"/>
      <c r="W4913" s="8"/>
      <c r="X4913" s="8"/>
      <c r="Y4913" s="8"/>
      <c r="Z4913" s="8"/>
      <c r="AA4913" s="8"/>
      <c r="AB4913" s="8"/>
      <c r="AC4913" s="8"/>
      <c r="AD4913" s="8"/>
      <c r="AE4913" s="8"/>
      <c r="AF4913" s="8"/>
      <c r="AG4913" s="8"/>
      <c r="AH4913" s="8"/>
      <c r="AI4913" s="8"/>
      <c r="AJ4913" s="8"/>
      <c r="AK4913" s="8"/>
    </row>
    <row r="4914" spans="1:37" ht="18">
      <c r="A4914" s="46"/>
      <c r="B4914" s="47"/>
      <c r="C4914" s="48"/>
      <c r="D4914" s="48"/>
      <c r="E4914" s="49"/>
      <c r="F4914" s="49"/>
      <c r="G4914" s="49"/>
      <c r="H4914" s="49"/>
      <c r="I4914" s="50"/>
      <c r="J4914" s="49"/>
      <c r="K4914" s="49"/>
      <c r="L4914" s="49"/>
      <c r="M4914" s="49"/>
      <c r="N4914" s="49"/>
      <c r="O4914" s="51"/>
      <c r="P4914" s="8"/>
      <c r="Q4914" s="49"/>
      <c r="R4914" s="49"/>
      <c r="S4914" s="52"/>
      <c r="T4914" s="53"/>
      <c r="U4914" s="53"/>
      <c r="V4914" s="50"/>
      <c r="W4914" s="8"/>
      <c r="X4914" s="8"/>
      <c r="Y4914" s="8"/>
      <c r="Z4914" s="8"/>
      <c r="AA4914" s="8"/>
      <c r="AB4914" s="8"/>
      <c r="AC4914" s="8"/>
      <c r="AD4914" s="8"/>
      <c r="AE4914" s="8"/>
      <c r="AF4914" s="8"/>
      <c r="AG4914" s="8"/>
      <c r="AH4914" s="8"/>
      <c r="AI4914" s="8"/>
      <c r="AJ4914" s="8"/>
      <c r="AK4914" s="8"/>
    </row>
    <row r="4915" spans="1:37" ht="18">
      <c r="A4915" s="46"/>
      <c r="B4915" s="47"/>
      <c r="C4915" s="48"/>
      <c r="D4915" s="48"/>
      <c r="E4915" s="49"/>
      <c r="F4915" s="49"/>
      <c r="G4915" s="49"/>
      <c r="H4915" s="49"/>
      <c r="I4915" s="50"/>
      <c r="J4915" s="49"/>
      <c r="K4915" s="49"/>
      <c r="L4915" s="49"/>
      <c r="M4915" s="49"/>
      <c r="N4915" s="49"/>
      <c r="O4915" s="51"/>
      <c r="P4915" s="8"/>
      <c r="Q4915" s="49"/>
      <c r="R4915" s="49"/>
      <c r="S4915" s="52"/>
      <c r="T4915" s="53"/>
      <c r="U4915" s="53"/>
      <c r="V4915" s="50"/>
      <c r="W4915" s="8"/>
      <c r="X4915" s="8"/>
      <c r="Y4915" s="8"/>
      <c r="Z4915" s="8"/>
      <c r="AA4915" s="8"/>
      <c r="AB4915" s="8"/>
      <c r="AC4915" s="8"/>
      <c r="AD4915" s="8"/>
      <c r="AE4915" s="8"/>
      <c r="AF4915" s="8"/>
      <c r="AG4915" s="8"/>
      <c r="AH4915" s="8"/>
      <c r="AI4915" s="8"/>
      <c r="AJ4915" s="8"/>
      <c r="AK4915" s="8"/>
    </row>
    <row r="4916" spans="1:37" ht="18">
      <c r="A4916" s="46"/>
      <c r="B4916" s="47"/>
      <c r="C4916" s="48"/>
      <c r="D4916" s="48"/>
      <c r="E4916" s="49"/>
      <c r="F4916" s="49"/>
      <c r="G4916" s="49"/>
      <c r="H4916" s="49"/>
      <c r="I4916" s="50"/>
      <c r="J4916" s="49"/>
      <c r="K4916" s="49"/>
      <c r="L4916" s="49"/>
      <c r="M4916" s="49"/>
      <c r="N4916" s="49"/>
      <c r="O4916" s="51"/>
      <c r="P4916" s="8"/>
      <c r="Q4916" s="49"/>
      <c r="R4916" s="49"/>
      <c r="S4916" s="52"/>
      <c r="T4916" s="53"/>
      <c r="U4916" s="53"/>
      <c r="V4916" s="50"/>
      <c r="W4916" s="8"/>
      <c r="X4916" s="8"/>
      <c r="Y4916" s="8"/>
      <c r="Z4916" s="8"/>
      <c r="AA4916" s="8"/>
      <c r="AB4916" s="8"/>
      <c r="AC4916" s="8"/>
      <c r="AD4916" s="8"/>
      <c r="AE4916" s="8"/>
      <c r="AF4916" s="8"/>
      <c r="AG4916" s="8"/>
      <c r="AH4916" s="8"/>
      <c r="AI4916" s="8"/>
      <c r="AJ4916" s="8"/>
      <c r="AK4916" s="8"/>
    </row>
    <row r="4917" spans="1:37" ht="18">
      <c r="A4917" s="46"/>
      <c r="B4917" s="47"/>
      <c r="C4917" s="48"/>
      <c r="D4917" s="48"/>
      <c r="E4917" s="49"/>
      <c r="F4917" s="49"/>
      <c r="G4917" s="49"/>
      <c r="H4917" s="49"/>
      <c r="I4917" s="50"/>
      <c r="J4917" s="49"/>
      <c r="K4917" s="49"/>
      <c r="L4917" s="49"/>
      <c r="M4917" s="49"/>
      <c r="N4917" s="49"/>
      <c r="O4917" s="51"/>
      <c r="P4917" s="8"/>
      <c r="Q4917" s="49"/>
      <c r="R4917" s="49"/>
      <c r="S4917" s="52"/>
      <c r="T4917" s="53"/>
      <c r="U4917" s="53"/>
      <c r="V4917" s="50"/>
      <c r="W4917" s="8"/>
      <c r="X4917" s="8"/>
      <c r="Y4917" s="8"/>
      <c r="Z4917" s="8"/>
      <c r="AA4917" s="8"/>
      <c r="AB4917" s="8"/>
      <c r="AC4917" s="8"/>
      <c r="AD4917" s="8"/>
      <c r="AE4917" s="8"/>
      <c r="AF4917" s="8"/>
      <c r="AG4917" s="8"/>
      <c r="AH4917" s="8"/>
      <c r="AI4917" s="8"/>
      <c r="AJ4917" s="8"/>
      <c r="AK4917" s="8"/>
    </row>
    <row r="4918" spans="1:37" ht="18">
      <c r="A4918" s="46"/>
      <c r="B4918" s="47"/>
      <c r="C4918" s="48"/>
      <c r="D4918" s="48"/>
      <c r="E4918" s="49"/>
      <c r="F4918" s="49"/>
      <c r="G4918" s="49"/>
      <c r="H4918" s="49"/>
      <c r="I4918" s="50"/>
      <c r="J4918" s="49"/>
      <c r="K4918" s="49"/>
      <c r="L4918" s="49"/>
      <c r="M4918" s="49"/>
      <c r="N4918" s="49"/>
      <c r="O4918" s="51"/>
      <c r="P4918" s="8"/>
      <c r="Q4918" s="49"/>
      <c r="R4918" s="49"/>
      <c r="S4918" s="52"/>
      <c r="T4918" s="53"/>
      <c r="U4918" s="53"/>
      <c r="V4918" s="50"/>
      <c r="W4918" s="8"/>
      <c r="X4918" s="8"/>
      <c r="Y4918" s="8"/>
      <c r="Z4918" s="8"/>
      <c r="AA4918" s="8"/>
      <c r="AB4918" s="8"/>
      <c r="AC4918" s="8"/>
      <c r="AD4918" s="8"/>
      <c r="AE4918" s="8"/>
      <c r="AF4918" s="8"/>
      <c r="AG4918" s="8"/>
      <c r="AH4918" s="8"/>
      <c r="AI4918" s="8"/>
      <c r="AJ4918" s="8"/>
      <c r="AK4918" s="8"/>
    </row>
    <row r="4919" spans="1:37" ht="18">
      <c r="A4919" s="46"/>
      <c r="B4919" s="47"/>
      <c r="C4919" s="48"/>
      <c r="D4919" s="48"/>
      <c r="E4919" s="49"/>
      <c r="F4919" s="49"/>
      <c r="G4919" s="49"/>
      <c r="H4919" s="49"/>
      <c r="I4919" s="50"/>
      <c r="J4919" s="49"/>
      <c r="K4919" s="49"/>
      <c r="L4919" s="49"/>
      <c r="M4919" s="49"/>
      <c r="N4919" s="49"/>
      <c r="O4919" s="51"/>
      <c r="P4919" s="8"/>
      <c r="Q4919" s="49"/>
      <c r="R4919" s="49"/>
      <c r="S4919" s="52"/>
      <c r="T4919" s="53"/>
      <c r="U4919" s="53"/>
      <c r="V4919" s="50"/>
      <c r="W4919" s="8"/>
      <c r="X4919" s="8"/>
      <c r="Y4919" s="8"/>
      <c r="Z4919" s="8"/>
      <c r="AA4919" s="8"/>
      <c r="AB4919" s="8"/>
      <c r="AC4919" s="8"/>
      <c r="AD4919" s="8"/>
      <c r="AE4919" s="8"/>
      <c r="AF4919" s="8"/>
      <c r="AG4919" s="8"/>
      <c r="AH4919" s="8"/>
      <c r="AI4919" s="8"/>
      <c r="AJ4919" s="8"/>
      <c r="AK4919" s="8"/>
    </row>
    <row r="4920" spans="1:37" ht="18">
      <c r="A4920" s="46"/>
      <c r="B4920" s="47"/>
      <c r="C4920" s="48"/>
      <c r="D4920" s="48"/>
      <c r="E4920" s="49"/>
      <c r="F4920" s="49"/>
      <c r="G4920" s="49"/>
      <c r="H4920" s="49"/>
      <c r="I4920" s="50"/>
      <c r="J4920" s="49"/>
      <c r="K4920" s="49"/>
      <c r="L4920" s="49"/>
      <c r="M4920" s="49"/>
      <c r="N4920" s="49"/>
      <c r="O4920" s="51"/>
      <c r="P4920" s="8"/>
      <c r="Q4920" s="49"/>
      <c r="R4920" s="49"/>
      <c r="S4920" s="52"/>
      <c r="T4920" s="53"/>
      <c r="U4920" s="53"/>
      <c r="V4920" s="50"/>
      <c r="W4920" s="8"/>
      <c r="X4920" s="8"/>
      <c r="Y4920" s="8"/>
      <c r="Z4920" s="8"/>
      <c r="AA4920" s="8"/>
      <c r="AB4920" s="8"/>
      <c r="AC4920" s="8"/>
      <c r="AD4920" s="8"/>
      <c r="AE4920" s="8"/>
      <c r="AF4920" s="8"/>
      <c r="AG4920" s="8"/>
      <c r="AH4920" s="8"/>
      <c r="AI4920" s="8"/>
      <c r="AJ4920" s="8"/>
      <c r="AK4920" s="8"/>
    </row>
    <row r="4921" spans="1:37" ht="18">
      <c r="A4921" s="46"/>
      <c r="B4921" s="47"/>
      <c r="C4921" s="48"/>
      <c r="D4921" s="48"/>
      <c r="E4921" s="49"/>
      <c r="F4921" s="49"/>
      <c r="G4921" s="49"/>
      <c r="H4921" s="49"/>
      <c r="I4921" s="50"/>
      <c r="J4921" s="49"/>
      <c r="K4921" s="49"/>
      <c r="L4921" s="49"/>
      <c r="M4921" s="49"/>
      <c r="N4921" s="49"/>
      <c r="O4921" s="51"/>
      <c r="P4921" s="8"/>
      <c r="Q4921" s="49"/>
      <c r="R4921" s="49"/>
      <c r="S4921" s="52"/>
      <c r="T4921" s="53"/>
      <c r="U4921" s="53"/>
      <c r="V4921" s="50"/>
      <c r="W4921" s="8"/>
      <c r="X4921" s="8"/>
      <c r="Y4921" s="8"/>
      <c r="Z4921" s="8"/>
      <c r="AA4921" s="8"/>
      <c r="AB4921" s="8"/>
      <c r="AC4921" s="8"/>
      <c r="AD4921" s="8"/>
      <c r="AE4921" s="8"/>
      <c r="AF4921" s="8"/>
      <c r="AG4921" s="8"/>
      <c r="AH4921" s="8"/>
      <c r="AI4921" s="8"/>
      <c r="AJ4921" s="8"/>
      <c r="AK4921" s="8"/>
    </row>
    <row r="4922" spans="1:37" ht="18">
      <c r="A4922" s="46"/>
      <c r="B4922" s="47"/>
      <c r="C4922" s="48"/>
      <c r="D4922" s="48"/>
      <c r="E4922" s="49"/>
      <c r="F4922" s="49"/>
      <c r="G4922" s="49"/>
      <c r="H4922" s="49"/>
      <c r="I4922" s="50"/>
      <c r="J4922" s="49"/>
      <c r="K4922" s="49"/>
      <c r="L4922" s="49"/>
      <c r="M4922" s="49"/>
      <c r="N4922" s="49"/>
      <c r="O4922" s="51"/>
      <c r="P4922" s="8"/>
      <c r="Q4922" s="49"/>
      <c r="R4922" s="49"/>
      <c r="S4922" s="52"/>
      <c r="T4922" s="53"/>
      <c r="U4922" s="53"/>
      <c r="V4922" s="50"/>
      <c r="W4922" s="8"/>
      <c r="X4922" s="8"/>
      <c r="Y4922" s="8"/>
      <c r="Z4922" s="8"/>
      <c r="AA4922" s="8"/>
      <c r="AB4922" s="8"/>
      <c r="AC4922" s="8"/>
      <c r="AD4922" s="8"/>
      <c r="AE4922" s="8"/>
      <c r="AF4922" s="8"/>
      <c r="AG4922" s="8"/>
      <c r="AH4922" s="8"/>
      <c r="AI4922" s="8"/>
      <c r="AJ4922" s="8"/>
      <c r="AK4922" s="8"/>
    </row>
    <row r="4923" spans="1:37" ht="18">
      <c r="A4923" s="46"/>
      <c r="B4923" s="47"/>
      <c r="C4923" s="48"/>
      <c r="D4923" s="48"/>
      <c r="E4923" s="49"/>
      <c r="F4923" s="49"/>
      <c r="G4923" s="49"/>
      <c r="H4923" s="49"/>
      <c r="I4923" s="50"/>
      <c r="J4923" s="49"/>
      <c r="K4923" s="49"/>
      <c r="L4923" s="49"/>
      <c r="M4923" s="49"/>
      <c r="N4923" s="49"/>
      <c r="O4923" s="51"/>
      <c r="P4923" s="8"/>
      <c r="Q4923" s="49"/>
      <c r="R4923" s="49"/>
      <c r="S4923" s="52"/>
      <c r="T4923" s="53"/>
      <c r="U4923" s="53"/>
      <c r="V4923" s="50"/>
      <c r="W4923" s="8"/>
      <c r="X4923" s="8"/>
      <c r="Y4923" s="8"/>
      <c r="Z4923" s="8"/>
      <c r="AA4923" s="8"/>
      <c r="AB4923" s="8"/>
      <c r="AC4923" s="8"/>
      <c r="AD4923" s="8"/>
      <c r="AE4923" s="8"/>
      <c r="AF4923" s="8"/>
      <c r="AG4923" s="8"/>
      <c r="AH4923" s="8"/>
      <c r="AI4923" s="8"/>
      <c r="AJ4923" s="8"/>
      <c r="AK4923" s="8"/>
    </row>
    <row r="4924" spans="1:37" ht="18">
      <c r="A4924" s="46"/>
      <c r="B4924" s="47"/>
      <c r="C4924" s="48"/>
      <c r="D4924" s="48"/>
      <c r="E4924" s="49"/>
      <c r="F4924" s="49"/>
      <c r="G4924" s="49"/>
      <c r="H4924" s="49"/>
      <c r="I4924" s="50"/>
      <c r="J4924" s="49"/>
      <c r="K4924" s="49"/>
      <c r="L4924" s="49"/>
      <c r="M4924" s="49"/>
      <c r="N4924" s="49"/>
      <c r="O4924" s="51"/>
      <c r="P4924" s="8"/>
      <c r="Q4924" s="49"/>
      <c r="R4924" s="49"/>
      <c r="S4924" s="52"/>
      <c r="T4924" s="53"/>
      <c r="U4924" s="53"/>
      <c r="V4924" s="50"/>
      <c r="W4924" s="8"/>
      <c r="X4924" s="8"/>
      <c r="Y4924" s="8"/>
      <c r="Z4924" s="8"/>
      <c r="AA4924" s="8"/>
      <c r="AB4924" s="8"/>
      <c r="AC4924" s="8"/>
      <c r="AD4924" s="8"/>
      <c r="AE4924" s="8"/>
      <c r="AF4924" s="8"/>
      <c r="AG4924" s="8"/>
      <c r="AH4924" s="8"/>
      <c r="AI4924" s="8"/>
      <c r="AJ4924" s="8"/>
      <c r="AK4924" s="8"/>
    </row>
    <row r="4925" spans="1:37" ht="18">
      <c r="A4925" s="46"/>
      <c r="B4925" s="47"/>
      <c r="C4925" s="48"/>
      <c r="D4925" s="48"/>
      <c r="E4925" s="49"/>
      <c r="F4925" s="49"/>
      <c r="G4925" s="49"/>
      <c r="H4925" s="49"/>
      <c r="I4925" s="50"/>
      <c r="J4925" s="49"/>
      <c r="K4925" s="49"/>
      <c r="L4925" s="49"/>
      <c r="M4925" s="49"/>
      <c r="N4925" s="49"/>
      <c r="O4925" s="51"/>
      <c r="P4925" s="8"/>
      <c r="Q4925" s="49"/>
      <c r="R4925" s="49"/>
      <c r="S4925" s="52"/>
      <c r="T4925" s="53"/>
      <c r="U4925" s="53"/>
      <c r="V4925" s="50"/>
      <c r="W4925" s="8"/>
      <c r="X4925" s="8"/>
      <c r="Y4925" s="8"/>
      <c r="Z4925" s="8"/>
      <c r="AA4925" s="8"/>
      <c r="AB4925" s="8"/>
      <c r="AC4925" s="8"/>
      <c r="AD4925" s="8"/>
      <c r="AE4925" s="8"/>
      <c r="AF4925" s="8"/>
      <c r="AG4925" s="8"/>
      <c r="AH4925" s="8"/>
      <c r="AI4925" s="8"/>
      <c r="AJ4925" s="8"/>
      <c r="AK4925" s="8"/>
    </row>
    <row r="4926" spans="1:37" ht="18">
      <c r="A4926" s="46"/>
      <c r="B4926" s="47"/>
      <c r="C4926" s="48"/>
      <c r="D4926" s="48"/>
      <c r="E4926" s="49"/>
      <c r="F4926" s="49"/>
      <c r="G4926" s="49"/>
      <c r="H4926" s="49"/>
      <c r="I4926" s="50"/>
      <c r="J4926" s="49"/>
      <c r="K4926" s="49"/>
      <c r="L4926" s="49"/>
      <c r="M4926" s="49"/>
      <c r="N4926" s="49"/>
      <c r="O4926" s="51"/>
      <c r="P4926" s="8"/>
      <c r="Q4926" s="49"/>
      <c r="R4926" s="49"/>
      <c r="S4926" s="52"/>
      <c r="T4926" s="53"/>
      <c r="U4926" s="53"/>
      <c r="V4926" s="50"/>
      <c r="W4926" s="8"/>
      <c r="X4926" s="8"/>
      <c r="Y4926" s="8"/>
      <c r="Z4926" s="8"/>
      <c r="AA4926" s="8"/>
      <c r="AB4926" s="8"/>
      <c r="AC4926" s="8"/>
      <c r="AD4926" s="8"/>
      <c r="AE4926" s="8"/>
      <c r="AF4926" s="8"/>
      <c r="AG4926" s="8"/>
      <c r="AH4926" s="8"/>
      <c r="AI4926" s="8"/>
      <c r="AJ4926" s="8"/>
      <c r="AK4926" s="8"/>
    </row>
    <row r="4927" spans="1:37" ht="18">
      <c r="A4927" s="46"/>
      <c r="B4927" s="47"/>
      <c r="C4927" s="48"/>
      <c r="D4927" s="48"/>
      <c r="E4927" s="49"/>
      <c r="F4927" s="49"/>
      <c r="G4927" s="49"/>
      <c r="H4927" s="49"/>
      <c r="I4927" s="50"/>
      <c r="J4927" s="49"/>
      <c r="K4927" s="49"/>
      <c r="L4927" s="49"/>
      <c r="M4927" s="49"/>
      <c r="N4927" s="49"/>
      <c r="O4927" s="51"/>
      <c r="P4927" s="8"/>
      <c r="Q4927" s="49"/>
      <c r="R4927" s="49"/>
      <c r="S4927" s="52"/>
      <c r="T4927" s="53"/>
      <c r="U4927" s="53"/>
      <c r="V4927" s="50"/>
      <c r="W4927" s="8"/>
      <c r="X4927" s="8"/>
      <c r="Y4927" s="8"/>
      <c r="Z4927" s="8"/>
      <c r="AA4927" s="8"/>
      <c r="AB4927" s="8"/>
      <c r="AC4927" s="8"/>
      <c r="AD4927" s="8"/>
      <c r="AE4927" s="8"/>
      <c r="AF4927" s="8"/>
      <c r="AG4927" s="8"/>
      <c r="AH4927" s="8"/>
      <c r="AI4927" s="8"/>
      <c r="AJ4927" s="8"/>
      <c r="AK4927" s="8"/>
    </row>
    <row r="4928" spans="1:37" ht="18">
      <c r="A4928" s="46"/>
      <c r="B4928" s="47"/>
      <c r="C4928" s="48"/>
      <c r="D4928" s="48"/>
      <c r="E4928" s="49"/>
      <c r="F4928" s="49"/>
      <c r="G4928" s="49"/>
      <c r="H4928" s="49"/>
      <c r="I4928" s="50"/>
      <c r="J4928" s="49"/>
      <c r="K4928" s="49"/>
      <c r="L4928" s="49"/>
      <c r="M4928" s="49"/>
      <c r="N4928" s="49"/>
      <c r="O4928" s="51"/>
      <c r="P4928" s="8"/>
      <c r="Q4928" s="49"/>
      <c r="R4928" s="49"/>
      <c r="S4928" s="52"/>
      <c r="T4928" s="53"/>
      <c r="U4928" s="53"/>
      <c r="V4928" s="50"/>
      <c r="W4928" s="8"/>
      <c r="X4928" s="8"/>
      <c r="Y4928" s="8"/>
      <c r="Z4928" s="8"/>
      <c r="AA4928" s="8"/>
      <c r="AB4928" s="8"/>
      <c r="AC4928" s="8"/>
      <c r="AD4928" s="8"/>
      <c r="AE4928" s="8"/>
      <c r="AF4928" s="8"/>
      <c r="AG4928" s="8"/>
      <c r="AH4928" s="8"/>
      <c r="AI4928" s="8"/>
      <c r="AJ4928" s="8"/>
      <c r="AK4928" s="8"/>
    </row>
    <row r="4929" spans="1:37" ht="18">
      <c r="A4929" s="46"/>
      <c r="B4929" s="47"/>
      <c r="C4929" s="48"/>
      <c r="D4929" s="48"/>
      <c r="E4929" s="49"/>
      <c r="F4929" s="49"/>
      <c r="G4929" s="49"/>
      <c r="H4929" s="49"/>
      <c r="I4929" s="50"/>
      <c r="J4929" s="49"/>
      <c r="K4929" s="49"/>
      <c r="L4929" s="49"/>
      <c r="M4929" s="49"/>
      <c r="N4929" s="49"/>
      <c r="O4929" s="51"/>
      <c r="P4929" s="8"/>
      <c r="Q4929" s="49"/>
      <c r="R4929" s="49"/>
      <c r="S4929" s="52"/>
      <c r="T4929" s="53"/>
      <c r="U4929" s="53"/>
      <c r="V4929" s="50"/>
      <c r="W4929" s="8"/>
      <c r="X4929" s="8"/>
      <c r="Y4929" s="8"/>
      <c r="Z4929" s="8"/>
      <c r="AA4929" s="8"/>
      <c r="AB4929" s="8"/>
      <c r="AC4929" s="8"/>
      <c r="AD4929" s="8"/>
      <c r="AE4929" s="8"/>
      <c r="AF4929" s="8"/>
      <c r="AG4929" s="8"/>
      <c r="AH4929" s="8"/>
      <c r="AI4929" s="8"/>
      <c r="AJ4929" s="8"/>
      <c r="AK4929" s="8"/>
    </row>
    <row r="4930" spans="1:37" ht="18">
      <c r="A4930" s="46"/>
      <c r="B4930" s="47"/>
      <c r="C4930" s="48"/>
      <c r="D4930" s="48"/>
      <c r="E4930" s="49"/>
      <c r="F4930" s="49"/>
      <c r="G4930" s="49"/>
      <c r="H4930" s="49"/>
      <c r="I4930" s="50"/>
      <c r="J4930" s="49"/>
      <c r="K4930" s="49"/>
      <c r="L4930" s="49"/>
      <c r="M4930" s="49"/>
      <c r="N4930" s="49"/>
      <c r="O4930" s="51"/>
      <c r="P4930" s="8"/>
      <c r="Q4930" s="49"/>
      <c r="R4930" s="49"/>
      <c r="S4930" s="52"/>
      <c r="T4930" s="53"/>
      <c r="U4930" s="53"/>
      <c r="V4930" s="50"/>
      <c r="W4930" s="8"/>
      <c r="X4930" s="8"/>
      <c r="Y4930" s="8"/>
      <c r="Z4930" s="8"/>
      <c r="AA4930" s="8"/>
      <c r="AB4930" s="8"/>
      <c r="AC4930" s="8"/>
      <c r="AD4930" s="8"/>
      <c r="AE4930" s="8"/>
      <c r="AF4930" s="8"/>
      <c r="AG4930" s="8"/>
      <c r="AH4930" s="8"/>
      <c r="AI4930" s="8"/>
      <c r="AJ4930" s="8"/>
      <c r="AK4930" s="8"/>
    </row>
    <row r="4931" spans="1:37" ht="18">
      <c r="A4931" s="46"/>
      <c r="B4931" s="47"/>
      <c r="C4931" s="48"/>
      <c r="D4931" s="48"/>
      <c r="E4931" s="49"/>
      <c r="F4931" s="49"/>
      <c r="G4931" s="49"/>
      <c r="H4931" s="49"/>
      <c r="I4931" s="50"/>
      <c r="J4931" s="49"/>
      <c r="K4931" s="49"/>
      <c r="L4931" s="49"/>
      <c r="M4931" s="49"/>
      <c r="N4931" s="49"/>
      <c r="O4931" s="51"/>
      <c r="P4931" s="8"/>
      <c r="Q4931" s="49"/>
      <c r="R4931" s="49"/>
      <c r="S4931" s="52"/>
      <c r="T4931" s="53"/>
      <c r="U4931" s="53"/>
      <c r="V4931" s="50"/>
      <c r="W4931" s="8"/>
      <c r="X4931" s="8"/>
      <c r="Y4931" s="8"/>
      <c r="Z4931" s="8"/>
      <c r="AA4931" s="8"/>
      <c r="AB4931" s="8"/>
      <c r="AC4931" s="8"/>
      <c r="AD4931" s="8"/>
      <c r="AE4931" s="8"/>
      <c r="AF4931" s="8"/>
      <c r="AG4931" s="8"/>
      <c r="AH4931" s="8"/>
      <c r="AI4931" s="8"/>
      <c r="AJ4931" s="8"/>
      <c r="AK4931" s="8"/>
    </row>
    <row r="4932" spans="1:37" ht="18">
      <c r="A4932" s="46"/>
      <c r="B4932" s="47"/>
      <c r="C4932" s="48"/>
      <c r="D4932" s="48"/>
      <c r="E4932" s="49"/>
      <c r="F4932" s="49"/>
      <c r="G4932" s="49"/>
      <c r="H4932" s="49"/>
      <c r="I4932" s="50"/>
      <c r="J4932" s="49"/>
      <c r="K4932" s="49"/>
      <c r="L4932" s="49"/>
      <c r="M4932" s="49"/>
      <c r="N4932" s="49"/>
      <c r="O4932" s="51"/>
      <c r="P4932" s="8"/>
      <c r="Q4932" s="49"/>
      <c r="R4932" s="49"/>
      <c r="S4932" s="52"/>
      <c r="T4932" s="53"/>
      <c r="U4932" s="53"/>
      <c r="V4932" s="50"/>
      <c r="W4932" s="8"/>
      <c r="X4932" s="8"/>
      <c r="Y4932" s="8"/>
      <c r="Z4932" s="8"/>
      <c r="AA4932" s="8"/>
      <c r="AB4932" s="8"/>
      <c r="AC4932" s="8"/>
      <c r="AD4932" s="8"/>
      <c r="AE4932" s="8"/>
      <c r="AF4932" s="8"/>
      <c r="AG4932" s="8"/>
      <c r="AH4932" s="8"/>
      <c r="AI4932" s="8"/>
      <c r="AJ4932" s="8"/>
      <c r="AK4932" s="8"/>
    </row>
    <row r="4933" spans="1:37" ht="18">
      <c r="A4933" s="46"/>
      <c r="B4933" s="47"/>
      <c r="C4933" s="48"/>
      <c r="D4933" s="48"/>
      <c r="E4933" s="49"/>
      <c r="F4933" s="49"/>
      <c r="G4933" s="49"/>
      <c r="H4933" s="49"/>
      <c r="I4933" s="50"/>
      <c r="J4933" s="49"/>
      <c r="K4933" s="49"/>
      <c r="L4933" s="49"/>
      <c r="M4933" s="49"/>
      <c r="N4933" s="49"/>
      <c r="O4933" s="51"/>
      <c r="P4933" s="8"/>
      <c r="Q4933" s="49"/>
      <c r="R4933" s="49"/>
      <c r="S4933" s="52"/>
      <c r="T4933" s="53"/>
      <c r="U4933" s="53"/>
      <c r="V4933" s="50"/>
      <c r="W4933" s="8"/>
      <c r="X4933" s="8"/>
      <c r="Y4933" s="8"/>
      <c r="Z4933" s="8"/>
      <c r="AA4933" s="8"/>
      <c r="AB4933" s="8"/>
      <c r="AC4933" s="8"/>
      <c r="AD4933" s="8"/>
      <c r="AE4933" s="8"/>
      <c r="AF4933" s="8"/>
      <c r="AG4933" s="8"/>
      <c r="AH4933" s="8"/>
      <c r="AI4933" s="8"/>
      <c r="AJ4933" s="8"/>
      <c r="AK4933" s="8"/>
    </row>
    <row r="4934" spans="1:37" ht="18">
      <c r="A4934" s="46"/>
      <c r="B4934" s="47"/>
      <c r="C4934" s="48"/>
      <c r="D4934" s="48"/>
      <c r="E4934" s="49"/>
      <c r="F4934" s="49"/>
      <c r="G4934" s="49"/>
      <c r="H4934" s="49"/>
      <c r="I4934" s="50"/>
      <c r="J4934" s="49"/>
      <c r="K4934" s="49"/>
      <c r="L4934" s="49"/>
      <c r="M4934" s="49"/>
      <c r="N4934" s="49"/>
      <c r="O4934" s="51"/>
      <c r="P4934" s="8"/>
      <c r="Q4934" s="49"/>
      <c r="R4934" s="49"/>
      <c r="S4934" s="52"/>
      <c r="T4934" s="53"/>
      <c r="U4934" s="53"/>
      <c r="V4934" s="50"/>
      <c r="W4934" s="8"/>
      <c r="X4934" s="8"/>
      <c r="Y4934" s="8"/>
      <c r="Z4934" s="8"/>
      <c r="AA4934" s="8"/>
      <c r="AB4934" s="8"/>
      <c r="AC4934" s="8"/>
      <c r="AD4934" s="8"/>
      <c r="AE4934" s="8"/>
      <c r="AF4934" s="8"/>
      <c r="AG4934" s="8"/>
      <c r="AH4934" s="8"/>
      <c r="AI4934" s="8"/>
      <c r="AJ4934" s="8"/>
      <c r="AK4934" s="8"/>
    </row>
    <row r="4935" spans="1:37" ht="18">
      <c r="A4935" s="46"/>
      <c r="B4935" s="47"/>
      <c r="C4935" s="48"/>
      <c r="D4935" s="48"/>
      <c r="E4935" s="49"/>
      <c r="F4935" s="49"/>
      <c r="G4935" s="49"/>
      <c r="H4935" s="49"/>
      <c r="I4935" s="50"/>
      <c r="J4935" s="49"/>
      <c r="K4935" s="49"/>
      <c r="L4935" s="49"/>
      <c r="M4935" s="49"/>
      <c r="N4935" s="49"/>
      <c r="O4935" s="51"/>
      <c r="P4935" s="8"/>
      <c r="Q4935" s="49"/>
      <c r="R4935" s="49"/>
      <c r="S4935" s="52"/>
      <c r="T4935" s="53"/>
      <c r="U4935" s="53"/>
      <c r="V4935" s="50"/>
      <c r="W4935" s="8"/>
      <c r="X4935" s="8"/>
      <c r="Y4935" s="8"/>
      <c r="Z4935" s="8"/>
      <c r="AA4935" s="8"/>
      <c r="AB4935" s="8"/>
      <c r="AC4935" s="8"/>
      <c r="AD4935" s="8"/>
      <c r="AE4935" s="8"/>
      <c r="AF4935" s="8"/>
      <c r="AG4935" s="8"/>
      <c r="AH4935" s="8"/>
      <c r="AI4935" s="8"/>
      <c r="AJ4935" s="8"/>
      <c r="AK4935" s="8"/>
    </row>
    <row r="4936" spans="1:37" ht="18">
      <c r="A4936" s="46"/>
      <c r="B4936" s="47"/>
      <c r="C4936" s="48"/>
      <c r="D4936" s="48"/>
      <c r="E4936" s="49"/>
      <c r="F4936" s="49"/>
      <c r="G4936" s="49"/>
      <c r="H4936" s="49"/>
      <c r="I4936" s="50"/>
      <c r="J4936" s="49"/>
      <c r="K4936" s="49"/>
      <c r="L4936" s="49"/>
      <c r="M4936" s="49"/>
      <c r="N4936" s="49"/>
      <c r="O4936" s="51"/>
      <c r="P4936" s="8"/>
      <c r="Q4936" s="49"/>
      <c r="R4936" s="49"/>
      <c r="S4936" s="52"/>
      <c r="T4936" s="53"/>
      <c r="U4936" s="53"/>
      <c r="V4936" s="50"/>
      <c r="W4936" s="8"/>
      <c r="X4936" s="8"/>
      <c r="Y4936" s="8"/>
      <c r="Z4936" s="8"/>
      <c r="AA4936" s="8"/>
      <c r="AB4936" s="8"/>
      <c r="AC4936" s="8"/>
      <c r="AD4936" s="8"/>
      <c r="AE4936" s="8"/>
      <c r="AF4936" s="8"/>
      <c r="AG4936" s="8"/>
      <c r="AH4936" s="8"/>
      <c r="AI4936" s="8"/>
      <c r="AJ4936" s="8"/>
      <c r="AK4936" s="8"/>
    </row>
    <row r="4937" spans="1:37" ht="18">
      <c r="A4937" s="46"/>
      <c r="B4937" s="47"/>
      <c r="C4937" s="48"/>
      <c r="D4937" s="48"/>
      <c r="E4937" s="49"/>
      <c r="F4937" s="49"/>
      <c r="G4937" s="49"/>
      <c r="H4937" s="49"/>
      <c r="I4937" s="50"/>
      <c r="J4937" s="49"/>
      <c r="K4937" s="49"/>
      <c r="L4937" s="49"/>
      <c r="M4937" s="49"/>
      <c r="N4937" s="49"/>
      <c r="O4937" s="51"/>
      <c r="P4937" s="8"/>
      <c r="Q4937" s="49"/>
      <c r="R4937" s="49"/>
      <c r="S4937" s="52"/>
      <c r="T4937" s="53"/>
      <c r="U4937" s="53"/>
      <c r="V4937" s="50"/>
      <c r="W4937" s="8"/>
      <c r="X4937" s="8"/>
      <c r="Y4937" s="8"/>
      <c r="Z4937" s="8"/>
      <c r="AA4937" s="8"/>
      <c r="AB4937" s="8"/>
      <c r="AC4937" s="8"/>
      <c r="AD4937" s="8"/>
      <c r="AE4937" s="8"/>
      <c r="AF4937" s="8"/>
      <c r="AG4937" s="8"/>
      <c r="AH4937" s="8"/>
      <c r="AI4937" s="8"/>
      <c r="AJ4937" s="8"/>
      <c r="AK4937" s="8"/>
    </row>
    <row r="4938" spans="1:37" ht="18">
      <c r="A4938" s="46"/>
      <c r="B4938" s="47"/>
      <c r="C4938" s="48"/>
      <c r="D4938" s="48"/>
      <c r="E4938" s="49"/>
      <c r="F4938" s="49"/>
      <c r="G4938" s="49"/>
      <c r="H4938" s="49"/>
      <c r="I4938" s="50"/>
      <c r="J4938" s="49"/>
      <c r="K4938" s="49"/>
      <c r="L4938" s="49"/>
      <c r="M4938" s="49"/>
      <c r="N4938" s="49"/>
      <c r="O4938" s="51"/>
      <c r="P4938" s="8"/>
      <c r="Q4938" s="49"/>
      <c r="R4938" s="49"/>
      <c r="S4938" s="52"/>
      <c r="T4938" s="53"/>
      <c r="U4938" s="53"/>
      <c r="V4938" s="50"/>
      <c r="W4938" s="8"/>
      <c r="X4938" s="8"/>
      <c r="Y4938" s="8"/>
      <c r="Z4938" s="8"/>
      <c r="AA4938" s="8"/>
      <c r="AB4938" s="8"/>
      <c r="AC4938" s="8"/>
      <c r="AD4938" s="8"/>
      <c r="AE4938" s="8"/>
      <c r="AF4938" s="8"/>
      <c r="AG4938" s="8"/>
      <c r="AH4938" s="8"/>
      <c r="AI4938" s="8"/>
      <c r="AJ4938" s="8"/>
      <c r="AK4938" s="8"/>
    </row>
    <row r="4939" spans="1:37" ht="18">
      <c r="A4939" s="46"/>
      <c r="B4939" s="47"/>
      <c r="C4939" s="48"/>
      <c r="D4939" s="48"/>
      <c r="E4939" s="49"/>
      <c r="F4939" s="49"/>
      <c r="G4939" s="49"/>
      <c r="H4939" s="49"/>
      <c r="I4939" s="50"/>
      <c r="J4939" s="49"/>
      <c r="K4939" s="49"/>
      <c r="L4939" s="49"/>
      <c r="M4939" s="49"/>
      <c r="N4939" s="49"/>
      <c r="O4939" s="51"/>
      <c r="P4939" s="8"/>
      <c r="Q4939" s="49"/>
      <c r="R4939" s="49"/>
      <c r="S4939" s="52"/>
      <c r="T4939" s="53"/>
      <c r="U4939" s="53"/>
      <c r="V4939" s="50"/>
      <c r="W4939" s="8"/>
      <c r="X4939" s="8"/>
      <c r="Y4939" s="8"/>
      <c r="Z4939" s="8"/>
      <c r="AA4939" s="8"/>
      <c r="AB4939" s="8"/>
      <c r="AC4939" s="8"/>
      <c r="AD4939" s="8"/>
      <c r="AE4939" s="8"/>
      <c r="AF4939" s="8"/>
      <c r="AG4939" s="8"/>
      <c r="AH4939" s="8"/>
      <c r="AI4939" s="8"/>
      <c r="AJ4939" s="8"/>
      <c r="AK4939" s="8"/>
    </row>
    <row r="4940" spans="1:37" ht="18">
      <c r="A4940" s="46"/>
      <c r="B4940" s="47"/>
      <c r="C4940" s="48"/>
      <c r="D4940" s="48"/>
      <c r="E4940" s="49"/>
      <c r="F4940" s="49"/>
      <c r="G4940" s="49"/>
      <c r="H4940" s="49"/>
      <c r="I4940" s="50"/>
      <c r="J4940" s="49"/>
      <c r="K4940" s="49"/>
      <c r="L4940" s="49"/>
      <c r="M4940" s="49"/>
      <c r="N4940" s="49"/>
      <c r="O4940" s="51"/>
      <c r="P4940" s="8"/>
      <c r="Q4940" s="49"/>
      <c r="R4940" s="49"/>
      <c r="S4940" s="52"/>
      <c r="T4940" s="53"/>
      <c r="U4940" s="53"/>
      <c r="V4940" s="50"/>
      <c r="W4940" s="8"/>
      <c r="X4940" s="8"/>
      <c r="Y4940" s="8"/>
      <c r="Z4940" s="8"/>
      <c r="AA4940" s="8"/>
      <c r="AB4940" s="8"/>
      <c r="AC4940" s="8"/>
      <c r="AD4940" s="8"/>
      <c r="AE4940" s="8"/>
      <c r="AF4940" s="8"/>
      <c r="AG4940" s="8"/>
      <c r="AH4940" s="8"/>
      <c r="AI4940" s="8"/>
      <c r="AJ4940" s="8"/>
      <c r="AK4940" s="8"/>
    </row>
    <row r="4941" spans="1:37" ht="18">
      <c r="A4941" s="46"/>
      <c r="B4941" s="47"/>
      <c r="C4941" s="48"/>
      <c r="D4941" s="48"/>
      <c r="E4941" s="49"/>
      <c r="F4941" s="49"/>
      <c r="G4941" s="49"/>
      <c r="H4941" s="49"/>
      <c r="I4941" s="50"/>
      <c r="J4941" s="49"/>
      <c r="K4941" s="49"/>
      <c r="L4941" s="49"/>
      <c r="M4941" s="49"/>
      <c r="N4941" s="49"/>
      <c r="O4941" s="51"/>
      <c r="P4941" s="8"/>
      <c r="Q4941" s="49"/>
      <c r="R4941" s="49"/>
      <c r="S4941" s="52"/>
      <c r="T4941" s="53"/>
      <c r="U4941" s="53"/>
      <c r="V4941" s="50"/>
      <c r="W4941" s="8"/>
      <c r="X4941" s="8"/>
      <c r="Y4941" s="8"/>
      <c r="Z4941" s="8"/>
      <c r="AA4941" s="8"/>
      <c r="AB4941" s="8"/>
      <c r="AC4941" s="8"/>
      <c r="AD4941" s="8"/>
      <c r="AE4941" s="8"/>
      <c r="AF4941" s="8"/>
      <c r="AG4941" s="8"/>
      <c r="AH4941" s="8"/>
      <c r="AI4941" s="8"/>
      <c r="AJ4941" s="8"/>
      <c r="AK4941" s="8"/>
    </row>
    <row r="4942" spans="1:37" ht="18">
      <c r="A4942" s="46"/>
      <c r="B4942" s="47"/>
      <c r="C4942" s="48"/>
      <c r="D4942" s="48"/>
      <c r="E4942" s="49"/>
      <c r="F4942" s="49"/>
      <c r="G4942" s="49"/>
      <c r="H4942" s="49"/>
      <c r="I4942" s="50"/>
      <c r="J4942" s="49"/>
      <c r="K4942" s="49"/>
      <c r="L4942" s="49"/>
      <c r="M4942" s="49"/>
      <c r="N4942" s="49"/>
      <c r="O4942" s="51"/>
      <c r="P4942" s="8"/>
      <c r="Q4942" s="49"/>
      <c r="R4942" s="49"/>
      <c r="S4942" s="52"/>
      <c r="T4942" s="53"/>
      <c r="U4942" s="53"/>
      <c r="V4942" s="50"/>
      <c r="W4942" s="8"/>
      <c r="X4942" s="8"/>
      <c r="Y4942" s="8"/>
      <c r="Z4942" s="8"/>
      <c r="AA4942" s="8"/>
      <c r="AB4942" s="8"/>
      <c r="AC4942" s="8"/>
      <c r="AD4942" s="8"/>
      <c r="AE4942" s="8"/>
      <c r="AF4942" s="8"/>
      <c r="AG4942" s="8"/>
      <c r="AH4942" s="8"/>
      <c r="AI4942" s="8"/>
      <c r="AJ4942" s="8"/>
      <c r="AK4942" s="8"/>
    </row>
    <row r="4943" spans="1:37" ht="18">
      <c r="A4943" s="46"/>
      <c r="B4943" s="47"/>
      <c r="C4943" s="48"/>
      <c r="D4943" s="48"/>
      <c r="E4943" s="49"/>
      <c r="F4943" s="49"/>
      <c r="G4943" s="49"/>
      <c r="H4943" s="49"/>
      <c r="I4943" s="50"/>
      <c r="J4943" s="49"/>
      <c r="K4943" s="49"/>
      <c r="L4943" s="49"/>
      <c r="M4943" s="49"/>
      <c r="N4943" s="49"/>
      <c r="O4943" s="51"/>
      <c r="P4943" s="8"/>
      <c r="Q4943" s="49"/>
      <c r="R4943" s="49"/>
      <c r="S4943" s="52"/>
      <c r="T4943" s="53"/>
      <c r="U4943" s="53"/>
      <c r="V4943" s="50"/>
      <c r="W4943" s="8"/>
      <c r="X4943" s="8"/>
      <c r="Y4943" s="8"/>
      <c r="Z4943" s="8"/>
      <c r="AA4943" s="8"/>
      <c r="AB4943" s="8"/>
      <c r="AC4943" s="8"/>
      <c r="AD4943" s="8"/>
      <c r="AE4943" s="8"/>
      <c r="AF4943" s="8"/>
      <c r="AG4943" s="8"/>
      <c r="AH4943" s="8"/>
      <c r="AI4943" s="8"/>
      <c r="AJ4943" s="8"/>
      <c r="AK4943" s="8"/>
    </row>
    <row r="4944" spans="1:37" ht="18">
      <c r="A4944" s="46"/>
      <c r="B4944" s="47"/>
      <c r="C4944" s="48"/>
      <c r="D4944" s="48"/>
      <c r="E4944" s="49"/>
      <c r="F4944" s="49"/>
      <c r="G4944" s="49"/>
      <c r="H4944" s="49"/>
      <c r="I4944" s="50"/>
      <c r="J4944" s="49"/>
      <c r="K4944" s="49"/>
      <c r="L4944" s="49"/>
      <c r="M4944" s="49"/>
      <c r="N4944" s="49"/>
      <c r="O4944" s="51"/>
      <c r="P4944" s="8"/>
      <c r="Q4944" s="49"/>
      <c r="R4944" s="49"/>
      <c r="S4944" s="52"/>
      <c r="T4944" s="53"/>
      <c r="U4944" s="53"/>
      <c r="V4944" s="50"/>
      <c r="W4944" s="8"/>
      <c r="X4944" s="8"/>
      <c r="Y4944" s="8"/>
      <c r="Z4944" s="8"/>
      <c r="AA4944" s="8"/>
      <c r="AB4944" s="8"/>
      <c r="AC4944" s="8"/>
      <c r="AD4944" s="8"/>
      <c r="AE4944" s="8"/>
      <c r="AF4944" s="8"/>
      <c r="AG4944" s="8"/>
      <c r="AH4944" s="8"/>
      <c r="AI4944" s="8"/>
      <c r="AJ4944" s="8"/>
      <c r="AK4944" s="8"/>
    </row>
    <row r="4945" spans="1:37" ht="18">
      <c r="A4945" s="46"/>
      <c r="B4945" s="47"/>
      <c r="C4945" s="48"/>
      <c r="D4945" s="48"/>
      <c r="E4945" s="49"/>
      <c r="F4945" s="49"/>
      <c r="G4945" s="49"/>
      <c r="H4945" s="49"/>
      <c r="I4945" s="50"/>
      <c r="J4945" s="49"/>
      <c r="K4945" s="49"/>
      <c r="L4945" s="49"/>
      <c r="M4945" s="49"/>
      <c r="N4945" s="49"/>
      <c r="O4945" s="51"/>
      <c r="P4945" s="8"/>
      <c r="Q4945" s="49"/>
      <c r="R4945" s="49"/>
      <c r="S4945" s="52"/>
      <c r="T4945" s="53"/>
      <c r="U4945" s="53"/>
      <c r="V4945" s="50"/>
      <c r="W4945" s="8"/>
      <c r="X4945" s="8"/>
      <c r="Y4945" s="8"/>
      <c r="Z4945" s="8"/>
      <c r="AA4945" s="8"/>
      <c r="AB4945" s="8"/>
      <c r="AC4945" s="8"/>
      <c r="AD4945" s="8"/>
      <c r="AE4945" s="8"/>
      <c r="AF4945" s="8"/>
      <c r="AG4945" s="8"/>
      <c r="AH4945" s="8"/>
      <c r="AI4945" s="8"/>
      <c r="AJ4945" s="8"/>
      <c r="AK4945" s="8"/>
    </row>
    <row r="4946" spans="1:37" ht="18">
      <c r="A4946" s="46"/>
      <c r="B4946" s="47"/>
      <c r="C4946" s="48"/>
      <c r="D4946" s="48"/>
      <c r="E4946" s="49"/>
      <c r="F4946" s="49"/>
      <c r="G4946" s="49"/>
      <c r="H4946" s="49"/>
      <c r="I4946" s="50"/>
      <c r="J4946" s="49"/>
      <c r="K4946" s="49"/>
      <c r="L4946" s="49"/>
      <c r="M4946" s="49"/>
      <c r="N4946" s="49"/>
      <c r="O4946" s="51"/>
      <c r="P4946" s="8"/>
      <c r="Q4946" s="49"/>
      <c r="R4946" s="49"/>
      <c r="S4946" s="52"/>
      <c r="T4946" s="53"/>
      <c r="U4946" s="53"/>
      <c r="V4946" s="50"/>
      <c r="W4946" s="8"/>
      <c r="X4946" s="8"/>
      <c r="Y4946" s="8"/>
      <c r="Z4946" s="8"/>
      <c r="AA4946" s="8"/>
      <c r="AB4946" s="8"/>
      <c r="AC4946" s="8"/>
      <c r="AD4946" s="8"/>
      <c r="AE4946" s="8"/>
      <c r="AF4946" s="8"/>
      <c r="AG4946" s="8"/>
      <c r="AH4946" s="8"/>
      <c r="AI4946" s="8"/>
      <c r="AJ4946" s="8"/>
      <c r="AK4946" s="8"/>
    </row>
    <row r="4947" spans="1:37" ht="18">
      <c r="A4947" s="46"/>
      <c r="B4947" s="47"/>
      <c r="C4947" s="48"/>
      <c r="D4947" s="48"/>
      <c r="E4947" s="49"/>
      <c r="F4947" s="49"/>
      <c r="G4947" s="49"/>
      <c r="H4947" s="49"/>
      <c r="I4947" s="50"/>
      <c r="J4947" s="49"/>
      <c r="K4947" s="49"/>
      <c r="L4947" s="49"/>
      <c r="M4947" s="49"/>
      <c r="N4947" s="49"/>
      <c r="O4947" s="51"/>
      <c r="P4947" s="8"/>
      <c r="Q4947" s="49"/>
      <c r="R4947" s="49"/>
      <c r="S4947" s="52"/>
      <c r="T4947" s="53"/>
      <c r="U4947" s="53"/>
      <c r="V4947" s="50"/>
      <c r="W4947" s="8"/>
      <c r="X4947" s="8"/>
      <c r="Y4947" s="8"/>
      <c r="Z4947" s="8"/>
      <c r="AA4947" s="8"/>
      <c r="AB4947" s="8"/>
      <c r="AC4947" s="8"/>
      <c r="AD4947" s="8"/>
      <c r="AE4947" s="8"/>
      <c r="AF4947" s="8"/>
      <c r="AG4947" s="8"/>
      <c r="AH4947" s="8"/>
      <c r="AI4947" s="8"/>
      <c r="AJ4947" s="8"/>
      <c r="AK4947" s="8"/>
    </row>
    <row r="4948" spans="1:37" ht="18">
      <c r="A4948" s="46"/>
      <c r="B4948" s="47"/>
      <c r="C4948" s="48"/>
      <c r="D4948" s="48"/>
      <c r="E4948" s="49"/>
      <c r="F4948" s="49"/>
      <c r="G4948" s="49"/>
      <c r="H4948" s="49"/>
      <c r="I4948" s="50"/>
      <c r="J4948" s="49"/>
      <c r="K4948" s="49"/>
      <c r="L4948" s="49"/>
      <c r="M4948" s="49"/>
      <c r="N4948" s="49"/>
      <c r="O4948" s="51"/>
      <c r="P4948" s="8"/>
      <c r="Q4948" s="49"/>
      <c r="R4948" s="49"/>
      <c r="S4948" s="52"/>
      <c r="T4948" s="53"/>
      <c r="U4948" s="53"/>
      <c r="V4948" s="50"/>
      <c r="W4948" s="8"/>
      <c r="X4948" s="8"/>
      <c r="Y4948" s="8"/>
      <c r="Z4948" s="8"/>
      <c r="AA4948" s="8"/>
      <c r="AB4948" s="8"/>
      <c r="AC4948" s="8"/>
      <c r="AD4948" s="8"/>
      <c r="AE4948" s="8"/>
      <c r="AF4948" s="8"/>
      <c r="AG4948" s="8"/>
      <c r="AH4948" s="8"/>
      <c r="AI4948" s="8"/>
      <c r="AJ4948" s="8"/>
      <c r="AK4948" s="8"/>
    </row>
    <row r="4949" spans="1:37" ht="18">
      <c r="A4949" s="46"/>
      <c r="B4949" s="47"/>
      <c r="C4949" s="48"/>
      <c r="D4949" s="48"/>
      <c r="E4949" s="49"/>
      <c r="F4949" s="49"/>
      <c r="G4949" s="49"/>
      <c r="H4949" s="49"/>
      <c r="I4949" s="50"/>
      <c r="J4949" s="49"/>
      <c r="K4949" s="49"/>
      <c r="L4949" s="49"/>
      <c r="M4949" s="49"/>
      <c r="N4949" s="49"/>
      <c r="O4949" s="51"/>
      <c r="P4949" s="8"/>
      <c r="Q4949" s="49"/>
      <c r="R4949" s="49"/>
      <c r="S4949" s="52"/>
      <c r="T4949" s="53"/>
      <c r="U4949" s="53"/>
      <c r="V4949" s="50"/>
      <c r="W4949" s="8"/>
      <c r="X4949" s="8"/>
      <c r="Y4949" s="8"/>
      <c r="Z4949" s="8"/>
      <c r="AA4949" s="8"/>
      <c r="AB4949" s="8"/>
      <c r="AC4949" s="8"/>
      <c r="AD4949" s="8"/>
      <c r="AE4949" s="8"/>
      <c r="AF4949" s="8"/>
      <c r="AG4949" s="8"/>
      <c r="AH4949" s="8"/>
      <c r="AI4949" s="8"/>
      <c r="AJ4949" s="8"/>
      <c r="AK4949" s="8"/>
    </row>
    <row r="4950" spans="1:37" ht="18">
      <c r="A4950" s="46"/>
      <c r="B4950" s="47"/>
      <c r="C4950" s="48"/>
      <c r="D4950" s="48"/>
      <c r="E4950" s="49"/>
      <c r="F4950" s="49"/>
      <c r="G4950" s="49"/>
      <c r="H4950" s="49"/>
      <c r="I4950" s="50"/>
      <c r="J4950" s="49"/>
      <c r="K4950" s="49"/>
      <c r="L4950" s="49"/>
      <c r="M4950" s="49"/>
      <c r="N4950" s="49"/>
      <c r="O4950" s="51"/>
      <c r="P4950" s="8"/>
      <c r="Q4950" s="49"/>
      <c r="R4950" s="49"/>
      <c r="S4950" s="52"/>
      <c r="T4950" s="53"/>
      <c r="U4950" s="53"/>
      <c r="V4950" s="50"/>
      <c r="W4950" s="8"/>
      <c r="X4950" s="8"/>
      <c r="Y4950" s="8"/>
      <c r="Z4950" s="8"/>
      <c r="AA4950" s="8"/>
      <c r="AB4950" s="8"/>
      <c r="AC4950" s="8"/>
      <c r="AD4950" s="8"/>
      <c r="AE4950" s="8"/>
      <c r="AF4950" s="8"/>
      <c r="AG4950" s="8"/>
      <c r="AH4950" s="8"/>
      <c r="AI4950" s="8"/>
      <c r="AJ4950" s="8"/>
      <c r="AK4950" s="8"/>
    </row>
    <row r="4951" spans="1:37" ht="18">
      <c r="A4951" s="46"/>
      <c r="B4951" s="47"/>
      <c r="C4951" s="48"/>
      <c r="D4951" s="48"/>
      <c r="E4951" s="49"/>
      <c r="F4951" s="49"/>
      <c r="G4951" s="49"/>
      <c r="H4951" s="49"/>
      <c r="I4951" s="50"/>
      <c r="J4951" s="49"/>
      <c r="K4951" s="49"/>
      <c r="L4951" s="49"/>
      <c r="M4951" s="49"/>
      <c r="N4951" s="49"/>
      <c r="O4951" s="51"/>
      <c r="P4951" s="8"/>
      <c r="Q4951" s="49"/>
      <c r="R4951" s="49"/>
      <c r="S4951" s="52"/>
      <c r="T4951" s="53"/>
      <c r="U4951" s="53"/>
      <c r="V4951" s="50"/>
      <c r="W4951" s="8"/>
      <c r="X4951" s="8"/>
      <c r="Y4951" s="8"/>
      <c r="Z4951" s="8"/>
      <c r="AA4951" s="8"/>
      <c r="AB4951" s="8"/>
      <c r="AC4951" s="8"/>
      <c r="AD4951" s="8"/>
      <c r="AE4951" s="8"/>
      <c r="AF4951" s="8"/>
      <c r="AG4951" s="8"/>
      <c r="AH4951" s="8"/>
      <c r="AI4951" s="8"/>
      <c r="AJ4951" s="8"/>
      <c r="AK4951" s="8"/>
    </row>
    <row r="4952" spans="1:37" ht="18">
      <c r="A4952" s="46"/>
      <c r="B4952" s="47"/>
      <c r="C4952" s="48"/>
      <c r="D4952" s="48"/>
      <c r="E4952" s="49"/>
      <c r="F4952" s="49"/>
      <c r="G4952" s="49"/>
      <c r="H4952" s="49"/>
      <c r="I4952" s="50"/>
      <c r="J4952" s="49"/>
      <c r="K4952" s="49"/>
      <c r="L4952" s="49"/>
      <c r="M4952" s="49"/>
      <c r="N4952" s="49"/>
      <c r="O4952" s="51"/>
      <c r="P4952" s="8"/>
      <c r="Q4952" s="49"/>
      <c r="R4952" s="49"/>
      <c r="S4952" s="52"/>
      <c r="T4952" s="53"/>
      <c r="U4952" s="53"/>
      <c r="V4952" s="50"/>
      <c r="W4952" s="8"/>
      <c r="X4952" s="8"/>
      <c r="Y4952" s="8"/>
      <c r="Z4952" s="8"/>
      <c r="AA4952" s="8"/>
      <c r="AB4952" s="8"/>
      <c r="AC4952" s="8"/>
      <c r="AD4952" s="8"/>
      <c r="AE4952" s="8"/>
      <c r="AF4952" s="8"/>
      <c r="AG4952" s="8"/>
      <c r="AH4952" s="8"/>
      <c r="AI4952" s="8"/>
      <c r="AJ4952" s="8"/>
      <c r="AK4952" s="8"/>
    </row>
    <row r="4953" spans="1:37" ht="18">
      <c r="A4953" s="46"/>
      <c r="B4953" s="47"/>
      <c r="C4953" s="48"/>
      <c r="D4953" s="48"/>
      <c r="E4953" s="49"/>
      <c r="F4953" s="49"/>
      <c r="G4953" s="49"/>
      <c r="H4953" s="49"/>
      <c r="I4953" s="50"/>
      <c r="J4953" s="49"/>
      <c r="K4953" s="49"/>
      <c r="L4953" s="49"/>
      <c r="M4953" s="49"/>
      <c r="N4953" s="49"/>
      <c r="O4953" s="51"/>
      <c r="P4953" s="8"/>
      <c r="Q4953" s="49"/>
      <c r="R4953" s="49"/>
      <c r="S4953" s="52"/>
      <c r="T4953" s="53"/>
      <c r="U4953" s="53"/>
      <c r="V4953" s="50"/>
      <c r="W4953" s="8"/>
      <c r="X4953" s="8"/>
      <c r="Y4953" s="8"/>
      <c r="Z4953" s="8"/>
      <c r="AA4953" s="8"/>
      <c r="AB4953" s="8"/>
      <c r="AC4953" s="8"/>
      <c r="AD4953" s="8"/>
      <c r="AE4953" s="8"/>
      <c r="AF4953" s="8"/>
      <c r="AG4953" s="8"/>
      <c r="AH4953" s="8"/>
      <c r="AI4953" s="8"/>
      <c r="AJ4953" s="8"/>
      <c r="AK4953" s="8"/>
    </row>
    <row r="4954" spans="1:37" ht="18">
      <c r="A4954" s="46"/>
      <c r="B4954" s="47"/>
      <c r="C4954" s="48"/>
      <c r="D4954" s="48"/>
      <c r="E4954" s="49"/>
      <c r="F4954" s="49"/>
      <c r="G4954" s="49"/>
      <c r="H4954" s="49"/>
      <c r="I4954" s="50"/>
      <c r="J4954" s="49"/>
      <c r="K4954" s="49"/>
      <c r="L4954" s="49"/>
      <c r="M4954" s="49"/>
      <c r="N4954" s="49"/>
      <c r="O4954" s="51"/>
      <c r="P4954" s="8"/>
      <c r="Q4954" s="49"/>
      <c r="R4954" s="49"/>
      <c r="S4954" s="52"/>
      <c r="T4954" s="53"/>
      <c r="U4954" s="53"/>
      <c r="V4954" s="50"/>
      <c r="W4954" s="8"/>
      <c r="X4954" s="8"/>
      <c r="Y4954" s="8"/>
      <c r="Z4954" s="8"/>
      <c r="AA4954" s="8"/>
      <c r="AB4954" s="8"/>
      <c r="AC4954" s="8"/>
      <c r="AD4954" s="8"/>
      <c r="AE4954" s="8"/>
      <c r="AF4954" s="8"/>
      <c r="AG4954" s="8"/>
      <c r="AH4954" s="8"/>
      <c r="AI4954" s="8"/>
      <c r="AJ4954" s="8"/>
      <c r="AK4954" s="8"/>
    </row>
    <row r="4955" spans="1:37" ht="18">
      <c r="A4955" s="46"/>
      <c r="B4955" s="47"/>
      <c r="C4955" s="48"/>
      <c r="D4955" s="48"/>
      <c r="E4955" s="49"/>
      <c r="F4955" s="49"/>
      <c r="G4955" s="49"/>
      <c r="H4955" s="49"/>
      <c r="I4955" s="50"/>
      <c r="J4955" s="49"/>
      <c r="K4955" s="49"/>
      <c r="L4955" s="49"/>
      <c r="M4955" s="49"/>
      <c r="N4955" s="49"/>
      <c r="O4955" s="51"/>
      <c r="P4955" s="8"/>
      <c r="Q4955" s="49"/>
      <c r="R4955" s="49"/>
      <c r="S4955" s="52"/>
      <c r="T4955" s="53"/>
      <c r="U4955" s="53"/>
      <c r="V4955" s="50"/>
      <c r="W4955" s="8"/>
      <c r="X4955" s="8"/>
      <c r="Y4955" s="8"/>
      <c r="Z4955" s="8"/>
      <c r="AA4955" s="8"/>
      <c r="AB4955" s="8"/>
      <c r="AC4955" s="8"/>
      <c r="AD4955" s="8"/>
      <c r="AE4955" s="8"/>
      <c r="AF4955" s="8"/>
      <c r="AG4955" s="8"/>
      <c r="AH4955" s="8"/>
      <c r="AI4955" s="8"/>
      <c r="AJ4955" s="8"/>
      <c r="AK4955" s="8"/>
    </row>
    <row r="4956" spans="1:37" ht="18">
      <c r="A4956" s="46"/>
      <c r="B4956" s="47"/>
      <c r="C4956" s="48"/>
      <c r="D4956" s="48"/>
      <c r="E4956" s="49"/>
      <c r="F4956" s="49"/>
      <c r="G4956" s="49"/>
      <c r="H4956" s="49"/>
      <c r="I4956" s="50"/>
      <c r="J4956" s="49"/>
      <c r="K4956" s="49"/>
      <c r="L4956" s="49"/>
      <c r="M4956" s="49"/>
      <c r="N4956" s="49"/>
      <c r="O4956" s="51"/>
      <c r="P4956" s="8"/>
      <c r="Q4956" s="49"/>
      <c r="R4956" s="49"/>
      <c r="S4956" s="52"/>
      <c r="T4956" s="53"/>
      <c r="U4956" s="53"/>
      <c r="V4956" s="50"/>
      <c r="W4956" s="8"/>
      <c r="X4956" s="8"/>
      <c r="Y4956" s="8"/>
      <c r="Z4956" s="8"/>
      <c r="AA4956" s="8"/>
      <c r="AB4956" s="8"/>
      <c r="AC4956" s="8"/>
      <c r="AD4956" s="8"/>
      <c r="AE4956" s="8"/>
      <c r="AF4956" s="8"/>
      <c r="AG4956" s="8"/>
      <c r="AH4956" s="8"/>
      <c r="AI4956" s="8"/>
      <c r="AJ4956" s="8"/>
      <c r="AK4956" s="8"/>
    </row>
    <row r="4957" spans="1:37" ht="18">
      <c r="A4957" s="46"/>
      <c r="B4957" s="47"/>
      <c r="C4957" s="48"/>
      <c r="D4957" s="48"/>
      <c r="E4957" s="49"/>
      <c r="F4957" s="49"/>
      <c r="G4957" s="49"/>
      <c r="H4957" s="49"/>
      <c r="I4957" s="50"/>
      <c r="J4957" s="49"/>
      <c r="K4957" s="49"/>
      <c r="L4957" s="49"/>
      <c r="M4957" s="49"/>
      <c r="N4957" s="49"/>
      <c r="O4957" s="51"/>
      <c r="P4957" s="8"/>
      <c r="Q4957" s="49"/>
      <c r="R4957" s="49"/>
      <c r="S4957" s="52"/>
      <c r="T4957" s="53"/>
      <c r="U4957" s="53"/>
      <c r="V4957" s="50"/>
      <c r="W4957" s="8"/>
      <c r="X4957" s="8"/>
      <c r="Y4957" s="8"/>
      <c r="Z4957" s="8"/>
      <c r="AA4957" s="8"/>
      <c r="AB4957" s="8"/>
      <c r="AC4957" s="8"/>
      <c r="AD4957" s="8"/>
      <c r="AE4957" s="8"/>
      <c r="AF4957" s="8"/>
      <c r="AG4957" s="8"/>
      <c r="AH4957" s="8"/>
      <c r="AI4957" s="8"/>
      <c r="AJ4957" s="8"/>
      <c r="AK4957" s="8"/>
    </row>
    <row r="4958" spans="1:37" ht="18">
      <c r="A4958" s="46"/>
      <c r="B4958" s="47"/>
      <c r="C4958" s="48"/>
      <c r="D4958" s="48"/>
      <c r="E4958" s="49"/>
      <c r="F4958" s="49"/>
      <c r="G4958" s="49"/>
      <c r="H4958" s="49"/>
      <c r="I4958" s="50"/>
      <c r="J4958" s="49"/>
      <c r="K4958" s="49"/>
      <c r="L4958" s="49"/>
      <c r="M4958" s="49"/>
      <c r="N4958" s="49"/>
      <c r="O4958" s="51"/>
      <c r="P4958" s="8"/>
      <c r="Q4958" s="49"/>
      <c r="R4958" s="49"/>
      <c r="S4958" s="52"/>
      <c r="T4958" s="53"/>
      <c r="U4958" s="53"/>
      <c r="V4958" s="50"/>
      <c r="W4958" s="8"/>
      <c r="X4958" s="8"/>
      <c r="Y4958" s="8"/>
      <c r="Z4958" s="8"/>
      <c r="AA4958" s="8"/>
      <c r="AB4958" s="8"/>
      <c r="AC4958" s="8"/>
      <c r="AD4958" s="8"/>
      <c r="AE4958" s="8"/>
      <c r="AF4958" s="8"/>
      <c r="AG4958" s="8"/>
      <c r="AH4958" s="8"/>
      <c r="AI4958" s="8"/>
      <c r="AJ4958" s="8"/>
      <c r="AK4958" s="8"/>
    </row>
    <row r="4959" spans="1:37" ht="18">
      <c r="A4959" s="46"/>
      <c r="B4959" s="47"/>
      <c r="C4959" s="48"/>
      <c r="D4959" s="48"/>
      <c r="E4959" s="49"/>
      <c r="F4959" s="49"/>
      <c r="G4959" s="49"/>
      <c r="H4959" s="49"/>
      <c r="I4959" s="50"/>
      <c r="J4959" s="49"/>
      <c r="K4959" s="49"/>
      <c r="L4959" s="49"/>
      <c r="M4959" s="49"/>
      <c r="N4959" s="49"/>
      <c r="O4959" s="51"/>
      <c r="P4959" s="8"/>
      <c r="Q4959" s="49"/>
      <c r="R4959" s="49"/>
      <c r="S4959" s="52"/>
      <c r="T4959" s="53"/>
      <c r="U4959" s="53"/>
      <c r="V4959" s="50"/>
      <c r="W4959" s="8"/>
      <c r="X4959" s="8"/>
      <c r="Y4959" s="8"/>
      <c r="Z4959" s="8"/>
      <c r="AA4959" s="8"/>
      <c r="AB4959" s="8"/>
      <c r="AC4959" s="8"/>
      <c r="AD4959" s="8"/>
      <c r="AE4959" s="8"/>
      <c r="AF4959" s="8"/>
      <c r="AG4959" s="8"/>
      <c r="AH4959" s="8"/>
      <c r="AI4959" s="8"/>
      <c r="AJ4959" s="8"/>
      <c r="AK4959" s="8"/>
    </row>
    <row r="4960" spans="1:37" ht="18">
      <c r="A4960" s="46"/>
      <c r="B4960" s="47"/>
      <c r="C4960" s="48"/>
      <c r="D4960" s="48"/>
      <c r="E4960" s="49"/>
      <c r="F4960" s="49"/>
      <c r="G4960" s="49"/>
      <c r="H4960" s="49"/>
      <c r="I4960" s="50"/>
      <c r="J4960" s="49"/>
      <c r="K4960" s="49"/>
      <c r="L4960" s="49"/>
      <c r="M4960" s="49"/>
      <c r="N4960" s="49"/>
      <c r="O4960" s="51"/>
      <c r="P4960" s="8"/>
      <c r="Q4960" s="49"/>
      <c r="R4960" s="49"/>
      <c r="S4960" s="52"/>
      <c r="T4960" s="53"/>
      <c r="U4960" s="53"/>
      <c r="V4960" s="50"/>
      <c r="W4960" s="8"/>
      <c r="X4960" s="8"/>
      <c r="Y4960" s="8"/>
      <c r="Z4960" s="8"/>
      <c r="AA4960" s="8"/>
      <c r="AB4960" s="8"/>
      <c r="AC4960" s="8"/>
      <c r="AD4960" s="8"/>
      <c r="AE4960" s="8"/>
      <c r="AF4960" s="8"/>
      <c r="AG4960" s="8"/>
      <c r="AH4960" s="8"/>
      <c r="AI4960" s="8"/>
      <c r="AJ4960" s="8"/>
      <c r="AK4960" s="8"/>
    </row>
    <row r="4961" spans="1:37" ht="18">
      <c r="A4961" s="46"/>
      <c r="B4961" s="47"/>
      <c r="C4961" s="48"/>
      <c r="D4961" s="48"/>
      <c r="E4961" s="49"/>
      <c r="F4961" s="49"/>
      <c r="G4961" s="49"/>
      <c r="H4961" s="49"/>
      <c r="I4961" s="50"/>
      <c r="J4961" s="49"/>
      <c r="K4961" s="49"/>
      <c r="L4961" s="49"/>
      <c r="M4961" s="49"/>
      <c r="N4961" s="49"/>
      <c r="O4961" s="51"/>
      <c r="P4961" s="8"/>
      <c r="Q4961" s="49"/>
      <c r="R4961" s="49"/>
      <c r="S4961" s="52"/>
      <c r="T4961" s="53"/>
      <c r="U4961" s="53"/>
      <c r="V4961" s="50"/>
      <c r="W4961" s="8"/>
      <c r="X4961" s="8"/>
      <c r="Y4961" s="8"/>
      <c r="Z4961" s="8"/>
      <c r="AA4961" s="8"/>
      <c r="AB4961" s="8"/>
      <c r="AC4961" s="8"/>
      <c r="AD4961" s="8"/>
      <c r="AE4961" s="8"/>
      <c r="AF4961" s="8"/>
      <c r="AG4961" s="8"/>
      <c r="AH4961" s="8"/>
      <c r="AI4961" s="8"/>
      <c r="AJ4961" s="8"/>
      <c r="AK4961" s="8"/>
    </row>
    <row r="4962" spans="1:37" ht="18">
      <c r="A4962" s="46"/>
      <c r="B4962" s="47"/>
      <c r="C4962" s="48"/>
      <c r="D4962" s="48"/>
      <c r="E4962" s="49"/>
      <c r="F4962" s="49"/>
      <c r="G4962" s="49"/>
      <c r="H4962" s="49"/>
      <c r="I4962" s="50"/>
      <c r="J4962" s="49"/>
      <c r="K4962" s="49"/>
      <c r="L4962" s="49"/>
      <c r="M4962" s="49"/>
      <c r="N4962" s="49"/>
      <c r="O4962" s="51"/>
      <c r="P4962" s="8"/>
      <c r="Q4962" s="49"/>
      <c r="R4962" s="49"/>
      <c r="S4962" s="52"/>
      <c r="T4962" s="53"/>
      <c r="U4962" s="53"/>
      <c r="V4962" s="50"/>
      <c r="W4962" s="8"/>
      <c r="X4962" s="8"/>
      <c r="Y4962" s="8"/>
      <c r="Z4962" s="8"/>
      <c r="AA4962" s="8"/>
      <c r="AB4962" s="8"/>
      <c r="AC4962" s="8"/>
      <c r="AD4962" s="8"/>
      <c r="AE4962" s="8"/>
      <c r="AF4962" s="8"/>
      <c r="AG4962" s="8"/>
      <c r="AH4962" s="8"/>
      <c r="AI4962" s="8"/>
      <c r="AJ4962" s="8"/>
      <c r="AK4962" s="8"/>
    </row>
    <row r="4963" spans="1:37" ht="18">
      <c r="A4963" s="46"/>
      <c r="B4963" s="47"/>
      <c r="C4963" s="48"/>
      <c r="D4963" s="48"/>
      <c r="E4963" s="49"/>
      <c r="F4963" s="49"/>
      <c r="G4963" s="49"/>
      <c r="H4963" s="49"/>
      <c r="I4963" s="50"/>
      <c r="J4963" s="49"/>
      <c r="K4963" s="49"/>
      <c r="L4963" s="49"/>
      <c r="M4963" s="49"/>
      <c r="N4963" s="49"/>
      <c r="O4963" s="51"/>
      <c r="P4963" s="8"/>
      <c r="Q4963" s="49"/>
      <c r="R4963" s="49"/>
      <c r="S4963" s="52"/>
      <c r="T4963" s="53"/>
      <c r="U4963" s="53"/>
      <c r="V4963" s="50"/>
      <c r="W4963" s="8"/>
      <c r="X4963" s="8"/>
      <c r="Y4963" s="8"/>
      <c r="Z4963" s="8"/>
      <c r="AA4963" s="8"/>
      <c r="AB4963" s="8"/>
      <c r="AC4963" s="8"/>
      <c r="AD4963" s="8"/>
      <c r="AE4963" s="8"/>
      <c r="AF4963" s="8"/>
      <c r="AG4963" s="8"/>
      <c r="AH4963" s="8"/>
      <c r="AI4963" s="8"/>
      <c r="AJ4963" s="8"/>
      <c r="AK4963" s="8"/>
    </row>
    <row r="4964" spans="1:37" ht="18">
      <c r="A4964" s="46"/>
      <c r="B4964" s="47"/>
      <c r="C4964" s="48"/>
      <c r="D4964" s="48"/>
      <c r="E4964" s="49"/>
      <c r="F4964" s="49"/>
      <c r="G4964" s="49"/>
      <c r="H4964" s="49"/>
      <c r="I4964" s="50"/>
      <c r="J4964" s="49"/>
      <c r="K4964" s="49"/>
      <c r="L4964" s="49"/>
      <c r="M4964" s="49"/>
      <c r="N4964" s="49"/>
      <c r="O4964" s="51"/>
      <c r="P4964" s="8"/>
      <c r="Q4964" s="49"/>
      <c r="R4964" s="49"/>
      <c r="S4964" s="52"/>
      <c r="T4964" s="53"/>
      <c r="U4964" s="53"/>
      <c r="V4964" s="50"/>
      <c r="W4964" s="8"/>
      <c r="X4964" s="8"/>
      <c r="Y4964" s="8"/>
      <c r="Z4964" s="8"/>
      <c r="AA4964" s="8"/>
      <c r="AB4964" s="8"/>
      <c r="AC4964" s="8"/>
      <c r="AD4964" s="8"/>
      <c r="AE4964" s="8"/>
      <c r="AF4964" s="8"/>
      <c r="AG4964" s="8"/>
      <c r="AH4964" s="8"/>
      <c r="AI4964" s="8"/>
      <c r="AJ4964" s="8"/>
      <c r="AK4964" s="8"/>
    </row>
    <row r="4965" spans="1:37" ht="18">
      <c r="A4965" s="46"/>
      <c r="B4965" s="47"/>
      <c r="C4965" s="48"/>
      <c r="D4965" s="48"/>
      <c r="E4965" s="49"/>
      <c r="F4965" s="49"/>
      <c r="G4965" s="49"/>
      <c r="H4965" s="49"/>
      <c r="I4965" s="50"/>
      <c r="J4965" s="49"/>
      <c r="K4965" s="49"/>
      <c r="L4965" s="49"/>
      <c r="M4965" s="49"/>
      <c r="N4965" s="49"/>
      <c r="O4965" s="51"/>
      <c r="P4965" s="8"/>
      <c r="Q4965" s="49"/>
      <c r="R4965" s="49"/>
      <c r="S4965" s="52"/>
      <c r="T4965" s="53"/>
      <c r="U4965" s="53"/>
      <c r="V4965" s="50"/>
      <c r="W4965" s="8"/>
      <c r="X4965" s="8"/>
      <c r="Y4965" s="8"/>
      <c r="Z4965" s="8"/>
      <c r="AA4965" s="8"/>
      <c r="AB4965" s="8"/>
      <c r="AC4965" s="8"/>
      <c r="AD4965" s="8"/>
      <c r="AE4965" s="8"/>
      <c r="AF4965" s="8"/>
      <c r="AG4965" s="8"/>
      <c r="AH4965" s="8"/>
      <c r="AI4965" s="8"/>
      <c r="AJ4965" s="8"/>
      <c r="AK4965" s="8"/>
    </row>
    <row r="4966" spans="1:37" ht="18">
      <c r="A4966" s="46"/>
      <c r="B4966" s="47"/>
      <c r="C4966" s="48"/>
      <c r="D4966" s="48"/>
      <c r="E4966" s="49"/>
      <c r="F4966" s="49"/>
      <c r="G4966" s="49"/>
      <c r="H4966" s="49"/>
      <c r="I4966" s="50"/>
      <c r="J4966" s="49"/>
      <c r="K4966" s="49"/>
      <c r="L4966" s="49"/>
      <c r="M4966" s="49"/>
      <c r="N4966" s="49"/>
      <c r="O4966" s="51"/>
      <c r="P4966" s="8"/>
      <c r="Q4966" s="49"/>
      <c r="R4966" s="49"/>
      <c r="S4966" s="52"/>
      <c r="T4966" s="53"/>
      <c r="U4966" s="53"/>
      <c r="V4966" s="50"/>
      <c r="W4966" s="8"/>
      <c r="X4966" s="8"/>
      <c r="Y4966" s="8"/>
      <c r="Z4966" s="8"/>
      <c r="AA4966" s="8"/>
      <c r="AB4966" s="8"/>
      <c r="AC4966" s="8"/>
      <c r="AD4966" s="8"/>
      <c r="AE4966" s="8"/>
      <c r="AF4966" s="8"/>
      <c r="AG4966" s="8"/>
      <c r="AH4966" s="8"/>
      <c r="AI4966" s="8"/>
      <c r="AJ4966" s="8"/>
      <c r="AK4966" s="8"/>
    </row>
    <row r="4967" spans="1:37" ht="18">
      <c r="A4967" s="46"/>
      <c r="B4967" s="47"/>
      <c r="C4967" s="48"/>
      <c r="D4967" s="48"/>
      <c r="E4967" s="49"/>
      <c r="F4967" s="49"/>
      <c r="G4967" s="49"/>
      <c r="H4967" s="49"/>
      <c r="I4967" s="50"/>
      <c r="J4967" s="49"/>
      <c r="K4967" s="49"/>
      <c r="L4967" s="49"/>
      <c r="M4967" s="49"/>
      <c r="N4967" s="49"/>
      <c r="O4967" s="51"/>
      <c r="P4967" s="8"/>
      <c r="Q4967" s="49"/>
      <c r="R4967" s="49"/>
      <c r="S4967" s="52"/>
      <c r="T4967" s="53"/>
      <c r="U4967" s="53"/>
      <c r="V4967" s="50"/>
      <c r="W4967" s="8"/>
      <c r="X4967" s="8"/>
      <c r="Y4967" s="8"/>
      <c r="Z4967" s="8"/>
      <c r="AA4967" s="8"/>
      <c r="AB4967" s="8"/>
      <c r="AC4967" s="8"/>
      <c r="AD4967" s="8"/>
      <c r="AE4967" s="8"/>
      <c r="AF4967" s="8"/>
      <c r="AG4967" s="8"/>
      <c r="AH4967" s="8"/>
      <c r="AI4967" s="8"/>
      <c r="AJ4967" s="8"/>
      <c r="AK4967" s="8"/>
    </row>
    <row r="4968" spans="1:37" ht="18">
      <c r="A4968" s="46"/>
      <c r="B4968" s="47"/>
      <c r="C4968" s="48"/>
      <c r="D4968" s="48"/>
      <c r="E4968" s="49"/>
      <c r="F4968" s="49"/>
      <c r="G4968" s="49"/>
      <c r="H4968" s="49"/>
      <c r="I4968" s="50"/>
      <c r="J4968" s="49"/>
      <c r="K4968" s="49"/>
      <c r="L4968" s="49"/>
      <c r="M4968" s="49"/>
      <c r="N4968" s="49"/>
      <c r="O4968" s="51"/>
      <c r="P4968" s="8"/>
      <c r="Q4968" s="49"/>
      <c r="R4968" s="49"/>
      <c r="S4968" s="52"/>
      <c r="T4968" s="53"/>
      <c r="U4968" s="53"/>
      <c r="V4968" s="50"/>
      <c r="W4968" s="8"/>
      <c r="X4968" s="8"/>
      <c r="Y4968" s="8"/>
      <c r="Z4968" s="8"/>
      <c r="AA4968" s="8"/>
      <c r="AB4968" s="8"/>
      <c r="AC4968" s="8"/>
      <c r="AD4968" s="8"/>
      <c r="AE4968" s="8"/>
      <c r="AF4968" s="8"/>
      <c r="AG4968" s="8"/>
      <c r="AH4968" s="8"/>
      <c r="AI4968" s="8"/>
      <c r="AJ4968" s="8"/>
      <c r="AK4968" s="8"/>
    </row>
    <row r="4969" spans="1:37" ht="18">
      <c r="A4969" s="46"/>
      <c r="B4969" s="47"/>
      <c r="C4969" s="48"/>
      <c r="D4969" s="48"/>
      <c r="E4969" s="49"/>
      <c r="F4969" s="49"/>
      <c r="G4969" s="49"/>
      <c r="H4969" s="49"/>
      <c r="I4969" s="50"/>
      <c r="J4969" s="49"/>
      <c r="K4969" s="49"/>
      <c r="L4969" s="49"/>
      <c r="M4969" s="49"/>
      <c r="N4969" s="49"/>
      <c r="O4969" s="51"/>
      <c r="P4969" s="8"/>
      <c r="Q4969" s="49"/>
      <c r="R4969" s="49"/>
      <c r="S4969" s="52"/>
      <c r="T4969" s="53"/>
      <c r="U4969" s="53"/>
      <c r="V4969" s="50"/>
      <c r="W4969" s="8"/>
      <c r="X4969" s="8"/>
      <c r="Y4969" s="8"/>
      <c r="Z4969" s="8"/>
      <c r="AA4969" s="8"/>
      <c r="AB4969" s="8"/>
      <c r="AC4969" s="8"/>
      <c r="AD4969" s="8"/>
      <c r="AE4969" s="8"/>
      <c r="AF4969" s="8"/>
      <c r="AG4969" s="8"/>
      <c r="AH4969" s="8"/>
      <c r="AI4969" s="8"/>
      <c r="AJ4969" s="8"/>
      <c r="AK4969" s="8"/>
    </row>
    <row r="4970" spans="1:37" ht="18">
      <c r="A4970" s="46"/>
      <c r="B4970" s="47"/>
      <c r="C4970" s="48"/>
      <c r="D4970" s="48"/>
      <c r="E4970" s="49"/>
      <c r="F4970" s="49"/>
      <c r="G4970" s="49"/>
      <c r="H4970" s="49"/>
      <c r="I4970" s="50"/>
      <c r="J4970" s="49"/>
      <c r="K4970" s="49"/>
      <c r="L4970" s="49"/>
      <c r="M4970" s="49"/>
      <c r="N4970" s="49"/>
      <c r="O4970" s="51"/>
      <c r="P4970" s="8"/>
      <c r="Q4970" s="49"/>
      <c r="R4970" s="49"/>
      <c r="S4970" s="52"/>
      <c r="T4970" s="53"/>
      <c r="U4970" s="53"/>
      <c r="V4970" s="50"/>
      <c r="W4970" s="8"/>
      <c r="X4970" s="8"/>
      <c r="Y4970" s="8"/>
      <c r="Z4970" s="8"/>
      <c r="AA4970" s="8"/>
      <c r="AB4970" s="8"/>
      <c r="AC4970" s="8"/>
      <c r="AD4970" s="8"/>
      <c r="AE4970" s="8"/>
      <c r="AF4970" s="8"/>
      <c r="AG4970" s="8"/>
      <c r="AH4970" s="8"/>
      <c r="AI4970" s="8"/>
      <c r="AJ4970" s="8"/>
      <c r="AK4970" s="8"/>
    </row>
    <row r="4971" spans="1:37" ht="18">
      <c r="A4971" s="46"/>
      <c r="B4971" s="47"/>
      <c r="C4971" s="48"/>
      <c r="D4971" s="48"/>
      <c r="E4971" s="49"/>
      <c r="F4971" s="49"/>
      <c r="G4971" s="49"/>
      <c r="H4971" s="49"/>
      <c r="I4971" s="50"/>
      <c r="J4971" s="49"/>
      <c r="K4971" s="49"/>
      <c r="L4971" s="49"/>
      <c r="M4971" s="49"/>
      <c r="N4971" s="49"/>
      <c r="O4971" s="51"/>
      <c r="P4971" s="8"/>
      <c r="Q4971" s="49"/>
      <c r="R4971" s="49"/>
      <c r="S4971" s="52"/>
      <c r="T4971" s="53"/>
      <c r="U4971" s="53"/>
      <c r="V4971" s="50"/>
      <c r="W4971" s="8"/>
      <c r="X4971" s="8"/>
      <c r="Y4971" s="8"/>
      <c r="Z4971" s="8"/>
      <c r="AA4971" s="8"/>
      <c r="AB4971" s="8"/>
      <c r="AC4971" s="8"/>
      <c r="AD4971" s="8"/>
      <c r="AE4971" s="8"/>
      <c r="AF4971" s="8"/>
      <c r="AG4971" s="8"/>
      <c r="AH4971" s="8"/>
      <c r="AI4971" s="8"/>
      <c r="AJ4971" s="8"/>
      <c r="AK4971" s="8"/>
    </row>
    <row r="4972" spans="1:37" ht="18">
      <c r="A4972" s="46"/>
      <c r="B4972" s="47"/>
      <c r="C4972" s="48"/>
      <c r="D4972" s="48"/>
      <c r="E4972" s="49"/>
      <c r="F4972" s="49"/>
      <c r="G4972" s="49"/>
      <c r="H4972" s="49"/>
      <c r="I4972" s="50"/>
      <c r="J4972" s="49"/>
      <c r="K4972" s="49"/>
      <c r="L4972" s="49"/>
      <c r="M4972" s="49"/>
      <c r="N4972" s="49"/>
      <c r="O4972" s="51"/>
      <c r="P4972" s="8"/>
      <c r="Q4972" s="49"/>
      <c r="R4972" s="49"/>
      <c r="S4972" s="52"/>
      <c r="T4972" s="53"/>
      <c r="U4972" s="53"/>
      <c r="V4972" s="50"/>
      <c r="W4972" s="8"/>
      <c r="X4972" s="8"/>
      <c r="Y4972" s="8"/>
      <c r="Z4972" s="8"/>
      <c r="AA4972" s="8"/>
      <c r="AB4972" s="8"/>
      <c r="AC4972" s="8"/>
      <c r="AD4972" s="8"/>
      <c r="AE4972" s="8"/>
      <c r="AF4972" s="8"/>
      <c r="AG4972" s="8"/>
      <c r="AH4972" s="8"/>
      <c r="AI4972" s="8"/>
      <c r="AJ4972" s="8"/>
      <c r="AK4972" s="8"/>
    </row>
    <row r="4973" spans="1:37" ht="18">
      <c r="A4973" s="46"/>
      <c r="B4973" s="47"/>
      <c r="C4973" s="48"/>
      <c r="D4973" s="48"/>
      <c r="E4973" s="49"/>
      <c r="F4973" s="49"/>
      <c r="G4973" s="49"/>
      <c r="H4973" s="49"/>
      <c r="I4973" s="50"/>
      <c r="J4973" s="49"/>
      <c r="K4973" s="49"/>
      <c r="L4973" s="49"/>
      <c r="M4973" s="49"/>
      <c r="N4973" s="49"/>
      <c r="O4973" s="51"/>
      <c r="P4973" s="8"/>
      <c r="Q4973" s="49"/>
      <c r="R4973" s="49"/>
      <c r="S4973" s="52"/>
      <c r="T4973" s="53"/>
      <c r="U4973" s="53"/>
      <c r="V4973" s="50"/>
      <c r="W4973" s="8"/>
      <c r="X4973" s="8"/>
      <c r="Y4973" s="8"/>
      <c r="Z4973" s="8"/>
      <c r="AA4973" s="8"/>
      <c r="AB4973" s="8"/>
      <c r="AC4973" s="8"/>
      <c r="AD4973" s="8"/>
      <c r="AE4973" s="8"/>
      <c r="AF4973" s="8"/>
      <c r="AG4973" s="8"/>
      <c r="AH4973" s="8"/>
      <c r="AI4973" s="8"/>
      <c r="AJ4973" s="8"/>
      <c r="AK4973" s="8"/>
    </row>
    <row r="4974" spans="1:37" ht="18">
      <c r="A4974" s="46"/>
      <c r="B4974" s="47"/>
      <c r="C4974" s="48"/>
      <c r="D4974" s="48"/>
      <c r="E4974" s="49"/>
      <c r="F4974" s="49"/>
      <c r="G4974" s="49"/>
      <c r="H4974" s="49"/>
      <c r="I4974" s="50"/>
      <c r="J4974" s="49"/>
      <c r="K4974" s="49"/>
      <c r="L4974" s="49"/>
      <c r="M4974" s="49"/>
      <c r="N4974" s="49"/>
      <c r="O4974" s="51"/>
      <c r="P4974" s="8"/>
      <c r="Q4974" s="49"/>
      <c r="R4974" s="49"/>
      <c r="S4974" s="52"/>
      <c r="T4974" s="53"/>
      <c r="U4974" s="53"/>
      <c r="V4974" s="50"/>
      <c r="W4974" s="8"/>
      <c r="X4974" s="8"/>
      <c r="Y4974" s="8"/>
      <c r="Z4974" s="8"/>
      <c r="AA4974" s="8"/>
      <c r="AB4974" s="8"/>
      <c r="AC4974" s="8"/>
      <c r="AD4974" s="8"/>
      <c r="AE4974" s="8"/>
      <c r="AF4974" s="8"/>
      <c r="AG4974" s="8"/>
      <c r="AH4974" s="8"/>
      <c r="AI4974" s="8"/>
      <c r="AJ4974" s="8"/>
      <c r="AK4974" s="8"/>
    </row>
    <row r="4975" spans="1:37" ht="18">
      <c r="A4975" s="46"/>
      <c r="B4975" s="47"/>
      <c r="C4975" s="48"/>
      <c r="D4975" s="48"/>
      <c r="E4975" s="49"/>
      <c r="F4975" s="49"/>
      <c r="G4975" s="49"/>
      <c r="H4975" s="49"/>
      <c r="I4975" s="50"/>
      <c r="J4975" s="49"/>
      <c r="K4975" s="49"/>
      <c r="L4975" s="49"/>
      <c r="M4975" s="49"/>
      <c r="N4975" s="49"/>
      <c r="O4975" s="51"/>
      <c r="P4975" s="8"/>
      <c r="Q4975" s="49"/>
      <c r="R4975" s="49"/>
      <c r="S4975" s="52"/>
      <c r="T4975" s="53"/>
      <c r="U4975" s="53"/>
      <c r="V4975" s="50"/>
      <c r="W4975" s="8"/>
      <c r="X4975" s="8"/>
      <c r="Y4975" s="8"/>
      <c r="Z4975" s="8"/>
      <c r="AA4975" s="8"/>
      <c r="AB4975" s="8"/>
      <c r="AC4975" s="8"/>
      <c r="AD4975" s="8"/>
      <c r="AE4975" s="8"/>
      <c r="AF4975" s="8"/>
      <c r="AG4975" s="8"/>
      <c r="AH4975" s="8"/>
      <c r="AI4975" s="8"/>
      <c r="AJ4975" s="8"/>
      <c r="AK4975" s="8"/>
    </row>
    <row r="4976" spans="1:37" ht="18">
      <c r="A4976" s="46"/>
      <c r="B4976" s="47"/>
      <c r="C4976" s="48"/>
      <c r="D4976" s="48"/>
      <c r="E4976" s="49"/>
      <c r="F4976" s="49"/>
      <c r="G4976" s="49"/>
      <c r="H4976" s="49"/>
      <c r="I4976" s="50"/>
      <c r="J4976" s="49"/>
      <c r="K4976" s="49"/>
      <c r="L4976" s="49"/>
      <c r="M4976" s="49"/>
      <c r="N4976" s="49"/>
      <c r="O4976" s="51"/>
      <c r="P4976" s="8"/>
      <c r="Q4976" s="49"/>
      <c r="R4976" s="49"/>
      <c r="S4976" s="52"/>
      <c r="T4976" s="53"/>
      <c r="U4976" s="53"/>
      <c r="V4976" s="50"/>
      <c r="W4976" s="8"/>
      <c r="X4976" s="8"/>
      <c r="Y4976" s="8"/>
      <c r="Z4976" s="8"/>
      <c r="AA4976" s="8"/>
      <c r="AB4976" s="8"/>
      <c r="AC4976" s="8"/>
      <c r="AD4976" s="8"/>
      <c r="AE4976" s="8"/>
      <c r="AF4976" s="8"/>
      <c r="AG4976" s="8"/>
      <c r="AH4976" s="8"/>
      <c r="AI4976" s="8"/>
      <c r="AJ4976" s="8"/>
      <c r="AK4976" s="8"/>
    </row>
    <row r="4977" spans="1:37" ht="18">
      <c r="A4977" s="46"/>
      <c r="B4977" s="47"/>
      <c r="C4977" s="48"/>
      <c r="D4977" s="48"/>
      <c r="E4977" s="49"/>
      <c r="F4977" s="49"/>
      <c r="G4977" s="49"/>
      <c r="H4977" s="49"/>
      <c r="I4977" s="50"/>
      <c r="J4977" s="49"/>
      <c r="K4977" s="49"/>
      <c r="L4977" s="49"/>
      <c r="M4977" s="49"/>
      <c r="N4977" s="49"/>
      <c r="O4977" s="51"/>
      <c r="P4977" s="8"/>
      <c r="Q4977" s="49"/>
      <c r="R4977" s="49"/>
      <c r="S4977" s="52"/>
      <c r="T4977" s="53"/>
      <c r="U4977" s="53"/>
      <c r="V4977" s="50"/>
      <c r="W4977" s="8"/>
      <c r="X4977" s="8"/>
      <c r="Y4977" s="8"/>
      <c r="Z4977" s="8"/>
      <c r="AA4977" s="8"/>
      <c r="AB4977" s="8"/>
      <c r="AC4977" s="8"/>
      <c r="AD4977" s="8"/>
      <c r="AE4977" s="8"/>
      <c r="AF4977" s="8"/>
      <c r="AG4977" s="8"/>
      <c r="AH4977" s="8"/>
      <c r="AI4977" s="8"/>
      <c r="AJ4977" s="8"/>
      <c r="AK4977" s="8"/>
    </row>
    <row r="4978" spans="1:37" ht="18">
      <c r="A4978" s="46"/>
      <c r="B4978" s="47"/>
      <c r="C4978" s="48"/>
      <c r="D4978" s="48"/>
      <c r="E4978" s="49"/>
      <c r="F4978" s="49"/>
      <c r="G4978" s="49"/>
      <c r="H4978" s="49"/>
      <c r="I4978" s="50"/>
      <c r="J4978" s="49"/>
      <c r="K4978" s="49"/>
      <c r="L4978" s="49"/>
      <c r="M4978" s="49"/>
      <c r="N4978" s="49"/>
      <c r="O4978" s="51"/>
      <c r="P4978" s="8"/>
      <c r="Q4978" s="49"/>
      <c r="R4978" s="49"/>
      <c r="S4978" s="52"/>
      <c r="T4978" s="53"/>
      <c r="U4978" s="53"/>
      <c r="V4978" s="50"/>
      <c r="W4978" s="8"/>
      <c r="X4978" s="8"/>
      <c r="Y4978" s="8"/>
      <c r="Z4978" s="8"/>
      <c r="AA4978" s="8"/>
      <c r="AB4978" s="8"/>
      <c r="AC4978" s="8"/>
      <c r="AD4978" s="8"/>
      <c r="AE4978" s="8"/>
      <c r="AF4978" s="8"/>
      <c r="AG4978" s="8"/>
      <c r="AH4978" s="8"/>
      <c r="AI4978" s="8"/>
      <c r="AJ4978" s="8"/>
      <c r="AK4978" s="8"/>
    </row>
    <row r="4979" spans="1:37" ht="18">
      <c r="A4979" s="46"/>
      <c r="B4979" s="47"/>
      <c r="C4979" s="48"/>
      <c r="D4979" s="48"/>
      <c r="E4979" s="49"/>
      <c r="F4979" s="49"/>
      <c r="G4979" s="49"/>
      <c r="H4979" s="49"/>
      <c r="I4979" s="50"/>
      <c r="J4979" s="49"/>
      <c r="K4979" s="49"/>
      <c r="L4979" s="49"/>
      <c r="M4979" s="49"/>
      <c r="N4979" s="49"/>
      <c r="O4979" s="51"/>
      <c r="P4979" s="8"/>
      <c r="Q4979" s="49"/>
      <c r="R4979" s="49"/>
      <c r="S4979" s="52"/>
      <c r="T4979" s="53"/>
      <c r="U4979" s="53"/>
      <c r="V4979" s="50"/>
      <c r="W4979" s="8"/>
      <c r="X4979" s="8"/>
      <c r="Y4979" s="8"/>
      <c r="Z4979" s="8"/>
      <c r="AA4979" s="8"/>
      <c r="AB4979" s="8"/>
      <c r="AC4979" s="8"/>
      <c r="AD4979" s="8"/>
      <c r="AE4979" s="8"/>
      <c r="AF4979" s="8"/>
      <c r="AG4979" s="8"/>
      <c r="AH4979" s="8"/>
      <c r="AI4979" s="8"/>
      <c r="AJ4979" s="8"/>
      <c r="AK4979" s="8"/>
    </row>
    <row r="4980" spans="1:37" ht="18">
      <c r="A4980" s="46"/>
      <c r="B4980" s="47"/>
      <c r="C4980" s="48"/>
      <c r="D4980" s="48"/>
      <c r="E4980" s="49"/>
      <c r="F4980" s="49"/>
      <c r="G4980" s="49"/>
      <c r="H4980" s="49"/>
      <c r="I4980" s="50"/>
      <c r="J4980" s="49"/>
      <c r="K4980" s="49"/>
      <c r="L4980" s="49"/>
      <c r="M4980" s="49"/>
      <c r="N4980" s="49"/>
      <c r="O4980" s="51"/>
      <c r="P4980" s="8"/>
      <c r="Q4980" s="49"/>
      <c r="R4980" s="49"/>
      <c r="S4980" s="52"/>
      <c r="T4980" s="53"/>
      <c r="U4980" s="53"/>
      <c r="V4980" s="50"/>
      <c r="W4980" s="8"/>
      <c r="X4980" s="8"/>
      <c r="Y4980" s="8"/>
      <c r="Z4980" s="8"/>
      <c r="AA4980" s="8"/>
      <c r="AB4980" s="8"/>
      <c r="AC4980" s="8"/>
      <c r="AD4980" s="8"/>
      <c r="AE4980" s="8"/>
      <c r="AF4980" s="8"/>
      <c r="AG4980" s="8"/>
      <c r="AH4980" s="8"/>
      <c r="AI4980" s="8"/>
      <c r="AJ4980" s="8"/>
      <c r="AK4980" s="8"/>
    </row>
    <row r="4981" spans="1:37" ht="18">
      <c r="A4981" s="46"/>
      <c r="B4981" s="47"/>
      <c r="C4981" s="48"/>
      <c r="D4981" s="48"/>
      <c r="E4981" s="49"/>
      <c r="F4981" s="49"/>
      <c r="G4981" s="49"/>
      <c r="H4981" s="49"/>
      <c r="I4981" s="50"/>
      <c r="J4981" s="49"/>
      <c r="K4981" s="49"/>
      <c r="L4981" s="49"/>
      <c r="M4981" s="49"/>
      <c r="N4981" s="49"/>
      <c r="O4981" s="51"/>
      <c r="P4981" s="8"/>
      <c r="Q4981" s="49"/>
      <c r="R4981" s="49"/>
      <c r="S4981" s="52"/>
      <c r="T4981" s="53"/>
      <c r="U4981" s="53"/>
      <c r="V4981" s="50"/>
      <c r="W4981" s="8"/>
      <c r="X4981" s="8"/>
      <c r="Y4981" s="8"/>
      <c r="Z4981" s="8"/>
      <c r="AA4981" s="8"/>
      <c r="AB4981" s="8"/>
      <c r="AC4981" s="8"/>
      <c r="AD4981" s="8"/>
      <c r="AE4981" s="8"/>
      <c r="AF4981" s="8"/>
      <c r="AG4981" s="8"/>
      <c r="AH4981" s="8"/>
      <c r="AI4981" s="8"/>
      <c r="AJ4981" s="8"/>
      <c r="AK4981" s="8"/>
    </row>
    <row r="4982" spans="1:37" ht="18">
      <c r="A4982" s="46"/>
      <c r="B4982" s="47"/>
      <c r="C4982" s="48"/>
      <c r="D4982" s="48"/>
      <c r="E4982" s="49"/>
      <c r="F4982" s="49"/>
      <c r="G4982" s="49"/>
      <c r="H4982" s="49"/>
      <c r="I4982" s="50"/>
      <c r="J4982" s="49"/>
      <c r="K4982" s="49"/>
      <c r="L4982" s="49"/>
      <c r="M4982" s="49"/>
      <c r="N4982" s="49"/>
      <c r="O4982" s="51"/>
      <c r="P4982" s="8"/>
      <c r="Q4982" s="49"/>
      <c r="R4982" s="49"/>
      <c r="S4982" s="52"/>
      <c r="T4982" s="53"/>
      <c r="U4982" s="53"/>
      <c r="V4982" s="50"/>
      <c r="W4982" s="8"/>
      <c r="X4982" s="8"/>
      <c r="Y4982" s="8"/>
      <c r="Z4982" s="8"/>
      <c r="AA4982" s="8"/>
      <c r="AB4982" s="8"/>
      <c r="AC4982" s="8"/>
      <c r="AD4982" s="8"/>
      <c r="AE4982" s="8"/>
      <c r="AF4982" s="8"/>
      <c r="AG4982" s="8"/>
      <c r="AH4982" s="8"/>
      <c r="AI4982" s="8"/>
      <c r="AJ4982" s="8"/>
      <c r="AK4982" s="8"/>
    </row>
    <row r="4983" spans="1:37" ht="18">
      <c r="A4983" s="46"/>
      <c r="B4983" s="47"/>
      <c r="C4983" s="48"/>
      <c r="D4983" s="48"/>
      <c r="E4983" s="49"/>
      <c r="F4983" s="49"/>
      <c r="G4983" s="49"/>
      <c r="H4983" s="49"/>
      <c r="I4983" s="50"/>
      <c r="J4983" s="49"/>
      <c r="K4983" s="49"/>
      <c r="L4983" s="49"/>
      <c r="M4983" s="49"/>
      <c r="N4983" s="49"/>
      <c r="O4983" s="51"/>
      <c r="P4983" s="8"/>
      <c r="Q4983" s="49"/>
      <c r="R4983" s="49"/>
      <c r="S4983" s="52"/>
      <c r="T4983" s="53"/>
      <c r="U4983" s="53"/>
      <c r="V4983" s="50"/>
      <c r="W4983" s="8"/>
      <c r="X4983" s="8"/>
      <c r="Y4983" s="8"/>
      <c r="Z4983" s="8"/>
      <c r="AA4983" s="8"/>
      <c r="AB4983" s="8"/>
      <c r="AC4983" s="8"/>
      <c r="AD4983" s="8"/>
      <c r="AE4983" s="8"/>
      <c r="AF4983" s="8"/>
      <c r="AG4983" s="8"/>
      <c r="AH4983" s="8"/>
      <c r="AI4983" s="8"/>
      <c r="AJ4983" s="8"/>
      <c r="AK4983" s="8"/>
    </row>
    <row r="4984" spans="1:37" ht="18">
      <c r="A4984" s="46"/>
      <c r="B4984" s="47"/>
      <c r="C4984" s="48"/>
      <c r="D4984" s="48"/>
      <c r="E4984" s="49"/>
      <c r="F4984" s="49"/>
      <c r="G4984" s="49"/>
      <c r="H4984" s="49"/>
      <c r="I4984" s="50"/>
      <c r="J4984" s="49"/>
      <c r="K4984" s="49"/>
      <c r="L4984" s="49"/>
      <c r="M4984" s="49"/>
      <c r="N4984" s="49"/>
      <c r="O4984" s="51"/>
      <c r="P4984" s="8"/>
      <c r="Q4984" s="49"/>
      <c r="R4984" s="49"/>
      <c r="S4984" s="52"/>
      <c r="T4984" s="53"/>
      <c r="U4984" s="53"/>
      <c r="V4984" s="50"/>
      <c r="W4984" s="8"/>
      <c r="X4984" s="8"/>
      <c r="Y4984" s="8"/>
      <c r="Z4984" s="8"/>
      <c r="AA4984" s="8"/>
      <c r="AB4984" s="8"/>
      <c r="AC4984" s="8"/>
      <c r="AD4984" s="8"/>
      <c r="AE4984" s="8"/>
      <c r="AF4984" s="8"/>
      <c r="AG4984" s="8"/>
      <c r="AH4984" s="8"/>
      <c r="AI4984" s="8"/>
      <c r="AJ4984" s="8"/>
      <c r="AK4984" s="8"/>
    </row>
    <row r="4985" spans="1:37" ht="18">
      <c r="A4985" s="46"/>
      <c r="B4985" s="47"/>
      <c r="C4985" s="48"/>
      <c r="D4985" s="48"/>
      <c r="E4985" s="49"/>
      <c r="F4985" s="49"/>
      <c r="G4985" s="49"/>
      <c r="H4985" s="49"/>
      <c r="I4985" s="50"/>
      <c r="J4985" s="49"/>
      <c r="K4985" s="49"/>
      <c r="L4985" s="49"/>
      <c r="M4985" s="49"/>
      <c r="N4985" s="49"/>
      <c r="O4985" s="51"/>
      <c r="P4985" s="8"/>
      <c r="Q4985" s="49"/>
      <c r="R4985" s="49"/>
      <c r="S4985" s="52"/>
      <c r="T4985" s="53"/>
      <c r="U4985" s="53"/>
      <c r="V4985" s="50"/>
      <c r="W4985" s="8"/>
      <c r="X4985" s="8"/>
      <c r="Y4985" s="8"/>
      <c r="Z4985" s="8"/>
      <c r="AA4985" s="8"/>
      <c r="AB4985" s="8"/>
      <c r="AC4985" s="8"/>
      <c r="AD4985" s="8"/>
      <c r="AE4985" s="8"/>
      <c r="AF4985" s="8"/>
      <c r="AG4985" s="8"/>
      <c r="AH4985" s="8"/>
      <c r="AI4985" s="8"/>
      <c r="AJ4985" s="8"/>
      <c r="AK4985" s="8"/>
    </row>
    <row r="4986" spans="1:37" ht="18">
      <c r="A4986" s="46"/>
      <c r="B4986" s="47"/>
      <c r="C4986" s="48"/>
      <c r="D4986" s="48"/>
      <c r="E4986" s="49"/>
      <c r="F4986" s="49"/>
      <c r="G4986" s="49"/>
      <c r="H4986" s="49"/>
      <c r="I4986" s="50"/>
      <c r="J4986" s="49"/>
      <c r="K4986" s="49"/>
      <c r="L4986" s="49"/>
      <c r="M4986" s="49"/>
      <c r="N4986" s="49"/>
      <c r="O4986" s="51"/>
      <c r="P4986" s="8"/>
      <c r="Q4986" s="49"/>
      <c r="R4986" s="49"/>
      <c r="S4986" s="52"/>
      <c r="T4986" s="53"/>
      <c r="U4986" s="53"/>
      <c r="V4986" s="50"/>
      <c r="W4986" s="8"/>
      <c r="X4986" s="8"/>
      <c r="Y4986" s="8"/>
      <c r="Z4986" s="8"/>
      <c r="AA4986" s="8"/>
      <c r="AB4986" s="8"/>
      <c r="AC4986" s="8"/>
      <c r="AD4986" s="8"/>
      <c r="AE4986" s="8"/>
      <c r="AF4986" s="8"/>
      <c r="AG4986" s="8"/>
      <c r="AH4986" s="8"/>
      <c r="AI4986" s="8"/>
      <c r="AJ4986" s="8"/>
      <c r="AK4986" s="8"/>
    </row>
    <row r="4987" spans="1:37" ht="18">
      <c r="A4987" s="46"/>
      <c r="B4987" s="47"/>
      <c r="C4987" s="48"/>
      <c r="D4987" s="48"/>
      <c r="E4987" s="49"/>
      <c r="F4987" s="49"/>
      <c r="G4987" s="49"/>
      <c r="H4987" s="49"/>
      <c r="I4987" s="50"/>
      <c r="J4987" s="49"/>
      <c r="K4987" s="49"/>
      <c r="L4987" s="49"/>
      <c r="M4987" s="49"/>
      <c r="N4987" s="49"/>
      <c r="O4987" s="51"/>
      <c r="P4987" s="8"/>
      <c r="Q4987" s="49"/>
      <c r="R4987" s="49"/>
      <c r="S4987" s="52"/>
      <c r="T4987" s="53"/>
      <c r="U4987" s="53"/>
      <c r="V4987" s="50"/>
      <c r="W4987" s="8"/>
      <c r="X4987" s="8"/>
      <c r="Y4987" s="8"/>
      <c r="Z4987" s="8"/>
      <c r="AA4987" s="8"/>
      <c r="AB4987" s="8"/>
      <c r="AC4987" s="8"/>
      <c r="AD4987" s="8"/>
      <c r="AE4987" s="8"/>
      <c r="AF4987" s="8"/>
      <c r="AG4987" s="8"/>
      <c r="AH4987" s="8"/>
      <c r="AI4987" s="8"/>
      <c r="AJ4987" s="8"/>
      <c r="AK4987" s="8"/>
    </row>
    <row r="4988" spans="1:37" ht="18">
      <c r="A4988" s="46"/>
      <c r="B4988" s="47"/>
      <c r="C4988" s="48"/>
      <c r="D4988" s="48"/>
      <c r="E4988" s="49"/>
      <c r="F4988" s="49"/>
      <c r="G4988" s="49"/>
      <c r="H4988" s="49"/>
      <c r="I4988" s="50"/>
      <c r="J4988" s="49"/>
      <c r="K4988" s="49"/>
      <c r="L4988" s="49"/>
      <c r="M4988" s="49"/>
      <c r="N4988" s="49"/>
      <c r="O4988" s="51"/>
      <c r="P4988" s="8"/>
      <c r="Q4988" s="49"/>
      <c r="R4988" s="49"/>
      <c r="S4988" s="52"/>
      <c r="T4988" s="53"/>
      <c r="U4988" s="53"/>
      <c r="V4988" s="50"/>
      <c r="W4988" s="8"/>
      <c r="X4988" s="8"/>
      <c r="Y4988" s="8"/>
      <c r="Z4988" s="8"/>
      <c r="AA4988" s="8"/>
      <c r="AB4988" s="8"/>
      <c r="AC4988" s="8"/>
      <c r="AD4988" s="8"/>
      <c r="AE4988" s="8"/>
      <c r="AF4988" s="8"/>
      <c r="AG4988" s="8"/>
      <c r="AH4988" s="8"/>
      <c r="AI4988" s="8"/>
      <c r="AJ4988" s="8"/>
      <c r="AK4988" s="8"/>
    </row>
    <row r="4989" spans="1:37" ht="18">
      <c r="A4989" s="46"/>
      <c r="B4989" s="47"/>
      <c r="C4989" s="48"/>
      <c r="D4989" s="48"/>
      <c r="E4989" s="49"/>
      <c r="F4989" s="49"/>
      <c r="G4989" s="49"/>
      <c r="H4989" s="49"/>
      <c r="I4989" s="50"/>
      <c r="J4989" s="49"/>
      <c r="K4989" s="49"/>
      <c r="L4989" s="49"/>
      <c r="M4989" s="49"/>
      <c r="N4989" s="49"/>
      <c r="O4989" s="51"/>
      <c r="P4989" s="8"/>
      <c r="Q4989" s="49"/>
      <c r="R4989" s="49"/>
      <c r="S4989" s="52"/>
      <c r="T4989" s="53"/>
      <c r="U4989" s="53"/>
      <c r="V4989" s="50"/>
      <c r="W4989" s="8"/>
      <c r="X4989" s="8"/>
      <c r="Y4989" s="8"/>
      <c r="Z4989" s="8"/>
      <c r="AA4989" s="8"/>
      <c r="AB4989" s="8"/>
      <c r="AC4989" s="8"/>
      <c r="AD4989" s="8"/>
      <c r="AE4989" s="8"/>
      <c r="AF4989" s="8"/>
      <c r="AG4989" s="8"/>
      <c r="AH4989" s="8"/>
      <c r="AI4989" s="8"/>
      <c r="AJ4989" s="8"/>
      <c r="AK4989" s="8"/>
    </row>
    <row r="4990" spans="1:37" ht="18">
      <c r="A4990" s="46"/>
      <c r="B4990" s="47"/>
      <c r="C4990" s="48"/>
      <c r="D4990" s="48"/>
      <c r="E4990" s="49"/>
      <c r="F4990" s="49"/>
      <c r="G4990" s="49"/>
      <c r="H4990" s="49"/>
      <c r="I4990" s="50"/>
      <c r="J4990" s="49"/>
      <c r="K4990" s="49"/>
      <c r="L4990" s="49"/>
      <c r="M4990" s="49"/>
      <c r="N4990" s="49"/>
      <c r="O4990" s="51"/>
      <c r="P4990" s="8"/>
      <c r="Q4990" s="49"/>
      <c r="R4990" s="49"/>
      <c r="S4990" s="52"/>
      <c r="T4990" s="53"/>
      <c r="U4990" s="53"/>
      <c r="V4990" s="50"/>
      <c r="W4990" s="8"/>
      <c r="X4990" s="8"/>
      <c r="Y4990" s="8"/>
      <c r="Z4990" s="8"/>
      <c r="AA4990" s="8"/>
      <c r="AB4990" s="8"/>
      <c r="AC4990" s="8"/>
      <c r="AD4990" s="8"/>
      <c r="AE4990" s="8"/>
      <c r="AF4990" s="8"/>
      <c r="AG4990" s="8"/>
      <c r="AH4990" s="8"/>
      <c r="AI4990" s="8"/>
      <c r="AJ4990" s="8"/>
      <c r="AK4990" s="8"/>
    </row>
    <row r="4991" spans="1:37" ht="18">
      <c r="A4991" s="46"/>
      <c r="B4991" s="47"/>
      <c r="C4991" s="48"/>
      <c r="D4991" s="48"/>
      <c r="E4991" s="49"/>
      <c r="F4991" s="49"/>
      <c r="G4991" s="49"/>
      <c r="H4991" s="49"/>
      <c r="I4991" s="50"/>
      <c r="J4991" s="49"/>
      <c r="K4991" s="49"/>
      <c r="L4991" s="49"/>
      <c r="M4991" s="49"/>
      <c r="N4991" s="49"/>
      <c r="O4991" s="51"/>
      <c r="P4991" s="8"/>
      <c r="Q4991" s="49"/>
      <c r="R4991" s="49"/>
      <c r="S4991" s="52"/>
      <c r="T4991" s="53"/>
      <c r="U4991" s="53"/>
      <c r="V4991" s="50"/>
      <c r="W4991" s="8"/>
      <c r="X4991" s="8"/>
      <c r="Y4991" s="8"/>
      <c r="Z4991" s="8"/>
      <c r="AA4991" s="8"/>
      <c r="AB4991" s="8"/>
      <c r="AC4991" s="8"/>
      <c r="AD4991" s="8"/>
      <c r="AE4991" s="8"/>
      <c r="AF4991" s="8"/>
      <c r="AG4991" s="8"/>
      <c r="AH4991" s="8"/>
      <c r="AI4991" s="8"/>
      <c r="AJ4991" s="8"/>
      <c r="AK4991" s="8"/>
    </row>
    <row r="4992" spans="1:37" ht="18">
      <c r="A4992" s="46"/>
      <c r="B4992" s="47"/>
      <c r="C4992" s="48"/>
      <c r="D4992" s="48"/>
      <c r="E4992" s="49"/>
      <c r="F4992" s="49"/>
      <c r="G4992" s="49"/>
      <c r="H4992" s="49"/>
      <c r="I4992" s="50"/>
      <c r="J4992" s="49"/>
      <c r="K4992" s="49"/>
      <c r="L4992" s="49"/>
      <c r="M4992" s="49"/>
      <c r="N4992" s="49"/>
      <c r="O4992" s="51"/>
      <c r="P4992" s="8"/>
      <c r="Q4992" s="49"/>
      <c r="R4992" s="49"/>
      <c r="S4992" s="52"/>
      <c r="T4992" s="53"/>
      <c r="U4992" s="53"/>
      <c r="V4992" s="50"/>
      <c r="W4992" s="8"/>
      <c r="X4992" s="8"/>
      <c r="Y4992" s="8"/>
      <c r="Z4992" s="8"/>
      <c r="AA4992" s="8"/>
      <c r="AB4992" s="8"/>
      <c r="AC4992" s="8"/>
      <c r="AD4992" s="8"/>
      <c r="AE4992" s="8"/>
      <c r="AF4992" s="8"/>
      <c r="AG4992" s="8"/>
      <c r="AH4992" s="8"/>
      <c r="AI4992" s="8"/>
      <c r="AJ4992" s="8"/>
      <c r="AK4992" s="8"/>
    </row>
    <row r="4993" spans="1:37" ht="18">
      <c r="A4993" s="46"/>
      <c r="B4993" s="47"/>
      <c r="C4993" s="48"/>
      <c r="D4993" s="48"/>
      <c r="E4993" s="49"/>
      <c r="F4993" s="49"/>
      <c r="G4993" s="49"/>
      <c r="H4993" s="49"/>
      <c r="I4993" s="50"/>
      <c r="J4993" s="49"/>
      <c r="K4993" s="49"/>
      <c r="L4993" s="49"/>
      <c r="M4993" s="49"/>
      <c r="N4993" s="49"/>
      <c r="O4993" s="51"/>
      <c r="P4993" s="8"/>
      <c r="Q4993" s="49"/>
      <c r="R4993" s="49"/>
      <c r="S4993" s="52"/>
      <c r="T4993" s="53"/>
      <c r="U4993" s="53"/>
      <c r="V4993" s="50"/>
      <c r="W4993" s="8"/>
      <c r="X4993" s="8"/>
      <c r="Y4993" s="8"/>
      <c r="Z4993" s="8"/>
      <c r="AA4993" s="8"/>
      <c r="AB4993" s="8"/>
      <c r="AC4993" s="8"/>
      <c r="AD4993" s="8"/>
      <c r="AE4993" s="8"/>
      <c r="AF4993" s="8"/>
      <c r="AG4993" s="8"/>
      <c r="AH4993" s="8"/>
      <c r="AI4993" s="8"/>
      <c r="AJ4993" s="8"/>
      <c r="AK4993" s="8"/>
    </row>
    <row r="4994" spans="1:37" ht="18">
      <c r="A4994" s="46"/>
      <c r="B4994" s="47"/>
      <c r="C4994" s="48"/>
      <c r="D4994" s="48"/>
      <c r="E4994" s="49"/>
      <c r="F4994" s="49"/>
      <c r="G4994" s="49"/>
      <c r="H4994" s="49"/>
      <c r="I4994" s="50"/>
      <c r="J4994" s="49"/>
      <c r="K4994" s="49"/>
      <c r="L4994" s="49"/>
      <c r="M4994" s="49"/>
      <c r="N4994" s="49"/>
      <c r="O4994" s="51"/>
      <c r="P4994" s="8"/>
      <c r="Q4994" s="49"/>
      <c r="R4994" s="49"/>
      <c r="S4994" s="52"/>
      <c r="T4994" s="53"/>
      <c r="U4994" s="53"/>
      <c r="V4994" s="50"/>
      <c r="W4994" s="8"/>
      <c r="X4994" s="8"/>
      <c r="Y4994" s="8"/>
      <c r="Z4994" s="8"/>
      <c r="AA4994" s="8"/>
      <c r="AB4994" s="8"/>
      <c r="AC4994" s="8"/>
      <c r="AD4994" s="8"/>
      <c r="AE4994" s="8"/>
      <c r="AF4994" s="8"/>
      <c r="AG4994" s="8"/>
      <c r="AH4994" s="8"/>
      <c r="AI4994" s="8"/>
      <c r="AJ4994" s="8"/>
      <c r="AK4994" s="8"/>
    </row>
    <row r="4995" spans="1:37" ht="18">
      <c r="A4995" s="46"/>
      <c r="B4995" s="47"/>
      <c r="C4995" s="48"/>
      <c r="D4995" s="48"/>
      <c r="E4995" s="49"/>
      <c r="F4995" s="49"/>
      <c r="G4995" s="49"/>
      <c r="H4995" s="49"/>
      <c r="I4995" s="50"/>
      <c r="J4995" s="49"/>
      <c r="K4995" s="49"/>
      <c r="L4995" s="49"/>
      <c r="M4995" s="49"/>
      <c r="N4995" s="49"/>
      <c r="O4995" s="51"/>
      <c r="P4995" s="8"/>
      <c r="Q4995" s="49"/>
      <c r="R4995" s="49"/>
      <c r="S4995" s="52"/>
      <c r="T4995" s="53"/>
      <c r="U4995" s="53"/>
      <c r="V4995" s="50"/>
      <c r="W4995" s="8"/>
      <c r="X4995" s="8"/>
      <c r="Y4995" s="8"/>
      <c r="Z4995" s="8"/>
      <c r="AA4995" s="8"/>
      <c r="AB4995" s="8"/>
      <c r="AC4995" s="8"/>
      <c r="AD4995" s="8"/>
      <c r="AE4995" s="8"/>
      <c r="AF4995" s="8"/>
      <c r="AG4995" s="8"/>
      <c r="AH4995" s="8"/>
      <c r="AI4995" s="8"/>
      <c r="AJ4995" s="8"/>
      <c r="AK4995" s="8"/>
    </row>
    <row r="4996" spans="1:37" ht="18">
      <c r="A4996" s="46"/>
      <c r="B4996" s="47"/>
      <c r="C4996" s="48"/>
      <c r="D4996" s="48"/>
      <c r="E4996" s="49"/>
      <c r="F4996" s="49"/>
      <c r="G4996" s="49"/>
      <c r="H4996" s="49"/>
      <c r="I4996" s="50"/>
      <c r="J4996" s="49"/>
      <c r="K4996" s="49"/>
      <c r="L4996" s="49"/>
      <c r="M4996" s="49"/>
      <c r="N4996" s="49"/>
      <c r="O4996" s="51"/>
      <c r="P4996" s="8"/>
      <c r="Q4996" s="49"/>
      <c r="R4996" s="49"/>
      <c r="S4996" s="52"/>
      <c r="T4996" s="53"/>
      <c r="U4996" s="53"/>
      <c r="V4996" s="50"/>
      <c r="W4996" s="8"/>
      <c r="X4996" s="8"/>
      <c r="Y4996" s="8"/>
      <c r="Z4996" s="8"/>
      <c r="AA4996" s="8"/>
      <c r="AB4996" s="8"/>
      <c r="AC4996" s="8"/>
      <c r="AD4996" s="8"/>
      <c r="AE4996" s="8"/>
      <c r="AF4996" s="8"/>
      <c r="AG4996" s="8"/>
      <c r="AH4996" s="8"/>
      <c r="AI4996" s="8"/>
      <c r="AJ4996" s="8"/>
      <c r="AK4996" s="8"/>
    </row>
    <row r="4997" spans="1:37" ht="18">
      <c r="A4997" s="46"/>
      <c r="B4997" s="47"/>
      <c r="C4997" s="48"/>
      <c r="D4997" s="48"/>
      <c r="E4997" s="49"/>
      <c r="F4997" s="49"/>
      <c r="G4997" s="49"/>
      <c r="H4997" s="49"/>
      <c r="I4997" s="50"/>
      <c r="J4997" s="49"/>
      <c r="K4997" s="49"/>
      <c r="L4997" s="49"/>
      <c r="M4997" s="49"/>
      <c r="N4997" s="49"/>
      <c r="O4997" s="51"/>
      <c r="P4997" s="8"/>
      <c r="Q4997" s="49"/>
      <c r="R4997" s="49"/>
      <c r="S4997" s="52"/>
      <c r="T4997" s="53"/>
      <c r="U4997" s="53"/>
      <c r="V4997" s="50"/>
      <c r="W4997" s="8"/>
      <c r="X4997" s="8"/>
      <c r="Y4997" s="8"/>
      <c r="Z4997" s="8"/>
      <c r="AA4997" s="8"/>
      <c r="AB4997" s="8"/>
      <c r="AC4997" s="8"/>
      <c r="AD4997" s="8"/>
      <c r="AE4997" s="8"/>
      <c r="AF4997" s="8"/>
      <c r="AG4997" s="8"/>
      <c r="AH4997" s="8"/>
      <c r="AI4997" s="8"/>
      <c r="AJ4997" s="8"/>
      <c r="AK4997" s="8"/>
    </row>
    <row r="4998" spans="1:37" ht="18">
      <c r="A4998" s="46"/>
      <c r="B4998" s="47"/>
      <c r="C4998" s="48"/>
      <c r="D4998" s="48"/>
      <c r="E4998" s="49"/>
      <c r="F4998" s="49"/>
      <c r="G4998" s="49"/>
      <c r="H4998" s="49"/>
      <c r="I4998" s="50"/>
      <c r="J4998" s="49"/>
      <c r="K4998" s="49"/>
      <c r="L4998" s="49"/>
      <c r="M4998" s="49"/>
      <c r="N4998" s="49"/>
      <c r="O4998" s="51"/>
      <c r="P4998" s="8"/>
      <c r="Q4998" s="49"/>
      <c r="R4998" s="49"/>
      <c r="S4998" s="52"/>
      <c r="T4998" s="53"/>
      <c r="U4998" s="53"/>
      <c r="V4998" s="50"/>
      <c r="W4998" s="8"/>
      <c r="X4998" s="8"/>
      <c r="Y4998" s="8"/>
      <c r="Z4998" s="8"/>
      <c r="AA4998" s="8"/>
      <c r="AB4998" s="8"/>
      <c r="AC4998" s="8"/>
      <c r="AD4998" s="8"/>
      <c r="AE4998" s="8"/>
      <c r="AF4998" s="8"/>
      <c r="AG4998" s="8"/>
      <c r="AH4998" s="8"/>
      <c r="AI4998" s="8"/>
      <c r="AJ4998" s="8"/>
      <c r="AK4998" s="8"/>
    </row>
    <row r="4999" spans="1:37" ht="18">
      <c r="A4999" s="46"/>
      <c r="B4999" s="47"/>
      <c r="C4999" s="48"/>
      <c r="D4999" s="48"/>
      <c r="E4999" s="49"/>
      <c r="F4999" s="49"/>
      <c r="G4999" s="49"/>
      <c r="H4999" s="49"/>
      <c r="I4999" s="50"/>
      <c r="J4999" s="49"/>
      <c r="K4999" s="49"/>
      <c r="L4999" s="49"/>
      <c r="M4999" s="49"/>
      <c r="N4999" s="49"/>
      <c r="O4999" s="51"/>
      <c r="P4999" s="8"/>
      <c r="Q4999" s="49"/>
      <c r="R4999" s="49"/>
      <c r="S4999" s="52"/>
      <c r="T4999" s="53"/>
      <c r="U4999" s="53"/>
      <c r="V4999" s="50"/>
      <c r="W4999" s="8"/>
      <c r="X4999" s="8"/>
      <c r="Y4999" s="8"/>
      <c r="Z4999" s="8"/>
      <c r="AA4999" s="8"/>
      <c r="AB4999" s="8"/>
      <c r="AC4999" s="8"/>
      <c r="AD4999" s="8"/>
      <c r="AE4999" s="8"/>
      <c r="AF4999" s="8"/>
      <c r="AG4999" s="8"/>
      <c r="AH4999" s="8"/>
      <c r="AI4999" s="8"/>
      <c r="AJ4999" s="8"/>
      <c r="AK4999" s="8"/>
    </row>
    <row r="5000" spans="1:37" ht="18">
      <c r="A5000" s="46"/>
      <c r="B5000" s="47"/>
      <c r="C5000" s="48"/>
      <c r="D5000" s="48"/>
      <c r="E5000" s="49"/>
      <c r="F5000" s="49"/>
      <c r="G5000" s="49"/>
      <c r="H5000" s="49"/>
      <c r="I5000" s="50"/>
      <c r="J5000" s="49"/>
      <c r="K5000" s="49"/>
      <c r="L5000" s="49"/>
      <c r="M5000" s="49"/>
      <c r="N5000" s="49"/>
      <c r="O5000" s="51"/>
      <c r="P5000" s="8"/>
      <c r="Q5000" s="49"/>
      <c r="R5000" s="49"/>
      <c r="S5000" s="52"/>
      <c r="T5000" s="53"/>
      <c r="U5000" s="53"/>
      <c r="V5000" s="50"/>
      <c r="W5000" s="8"/>
      <c r="X5000" s="8"/>
      <c r="Y5000" s="8"/>
      <c r="Z5000" s="8"/>
      <c r="AA5000" s="8"/>
      <c r="AB5000" s="8"/>
      <c r="AC5000" s="8"/>
      <c r="AD5000" s="8"/>
      <c r="AE5000" s="8"/>
      <c r="AF5000" s="8"/>
      <c r="AG5000" s="8"/>
      <c r="AH5000" s="8"/>
      <c r="AI5000" s="8"/>
      <c r="AJ5000" s="8"/>
      <c r="AK5000" s="8"/>
    </row>
    <row r="5001" spans="1:37" ht="18">
      <c r="A5001" s="46"/>
      <c r="B5001" s="47"/>
      <c r="C5001" s="48"/>
      <c r="D5001" s="48"/>
      <c r="E5001" s="49"/>
      <c r="F5001" s="49"/>
      <c r="G5001" s="49"/>
      <c r="H5001" s="49"/>
      <c r="I5001" s="50"/>
      <c r="J5001" s="49"/>
      <c r="K5001" s="49"/>
      <c r="L5001" s="49"/>
      <c r="M5001" s="49"/>
      <c r="N5001" s="49"/>
      <c r="O5001" s="51"/>
      <c r="P5001" s="8"/>
      <c r="Q5001" s="49"/>
      <c r="R5001" s="49"/>
      <c r="S5001" s="52"/>
      <c r="T5001" s="53"/>
      <c r="U5001" s="53"/>
      <c r="V5001" s="50"/>
      <c r="W5001" s="8"/>
      <c r="X5001" s="8"/>
      <c r="Y5001" s="8"/>
      <c r="Z5001" s="8"/>
      <c r="AA5001" s="8"/>
      <c r="AB5001" s="8"/>
      <c r="AC5001" s="8"/>
      <c r="AD5001" s="8"/>
      <c r="AE5001" s="8"/>
      <c r="AF5001" s="8"/>
      <c r="AG5001" s="8"/>
      <c r="AH5001" s="8"/>
      <c r="AI5001" s="8"/>
      <c r="AJ5001" s="8"/>
      <c r="AK5001" s="8"/>
    </row>
    <row r="5002" spans="1:37" ht="18">
      <c r="A5002" s="46"/>
      <c r="B5002" s="47"/>
      <c r="C5002" s="48"/>
      <c r="D5002" s="48"/>
      <c r="E5002" s="49"/>
      <c r="F5002" s="49"/>
      <c r="G5002" s="49"/>
      <c r="H5002" s="49"/>
      <c r="I5002" s="50"/>
      <c r="J5002" s="49"/>
      <c r="K5002" s="49"/>
      <c r="L5002" s="49"/>
      <c r="M5002" s="49"/>
      <c r="N5002" s="49"/>
      <c r="O5002" s="51"/>
      <c r="P5002" s="8"/>
      <c r="Q5002" s="49"/>
      <c r="R5002" s="49"/>
      <c r="S5002" s="52"/>
      <c r="T5002" s="53"/>
      <c r="U5002" s="53"/>
      <c r="V5002" s="50"/>
      <c r="W5002" s="8"/>
      <c r="X5002" s="8"/>
      <c r="Y5002" s="8"/>
      <c r="Z5002" s="8"/>
      <c r="AA5002" s="8"/>
      <c r="AB5002" s="8"/>
      <c r="AC5002" s="8"/>
      <c r="AD5002" s="8"/>
      <c r="AE5002" s="8"/>
      <c r="AF5002" s="8"/>
      <c r="AG5002" s="8"/>
      <c r="AH5002" s="8"/>
      <c r="AI5002" s="8"/>
      <c r="AJ5002" s="8"/>
      <c r="AK5002" s="8"/>
    </row>
    <row r="5003" spans="1:37" ht="18">
      <c r="A5003" s="46"/>
      <c r="B5003" s="47"/>
      <c r="C5003" s="48"/>
      <c r="D5003" s="48"/>
      <c r="E5003" s="49"/>
      <c r="F5003" s="49"/>
      <c r="G5003" s="49"/>
      <c r="H5003" s="49"/>
      <c r="I5003" s="50"/>
      <c r="J5003" s="49"/>
      <c r="K5003" s="49"/>
      <c r="L5003" s="49"/>
      <c r="M5003" s="49"/>
      <c r="N5003" s="49"/>
      <c r="O5003" s="51"/>
      <c r="P5003" s="8"/>
      <c r="Q5003" s="49"/>
      <c r="R5003" s="49"/>
      <c r="S5003" s="52"/>
      <c r="T5003" s="53"/>
      <c r="U5003" s="53"/>
      <c r="V5003" s="50"/>
      <c r="W5003" s="8"/>
      <c r="X5003" s="8"/>
      <c r="Y5003" s="8"/>
      <c r="Z5003" s="8"/>
      <c r="AA5003" s="8"/>
      <c r="AB5003" s="8"/>
      <c r="AC5003" s="8"/>
      <c r="AD5003" s="8"/>
      <c r="AE5003" s="8"/>
      <c r="AF5003" s="8"/>
      <c r="AG5003" s="8"/>
      <c r="AH5003" s="8"/>
      <c r="AI5003" s="8"/>
      <c r="AJ5003" s="8"/>
      <c r="AK5003" s="8"/>
    </row>
    <row r="5004" spans="1:37" ht="18">
      <c r="A5004" s="46"/>
      <c r="B5004" s="47"/>
      <c r="C5004" s="48"/>
      <c r="D5004" s="48"/>
      <c r="E5004" s="49"/>
      <c r="F5004" s="49"/>
      <c r="G5004" s="49"/>
      <c r="H5004" s="49"/>
      <c r="I5004" s="50"/>
      <c r="J5004" s="49"/>
      <c r="K5004" s="49"/>
      <c r="L5004" s="49"/>
      <c r="M5004" s="49"/>
      <c r="N5004" s="49"/>
      <c r="O5004" s="51"/>
      <c r="P5004" s="8"/>
      <c r="Q5004" s="49"/>
      <c r="R5004" s="49"/>
      <c r="S5004" s="52"/>
      <c r="T5004" s="53"/>
      <c r="U5004" s="53"/>
      <c r="V5004" s="50"/>
      <c r="W5004" s="8"/>
      <c r="X5004" s="8"/>
      <c r="Y5004" s="8"/>
      <c r="Z5004" s="8"/>
      <c r="AA5004" s="8"/>
      <c r="AB5004" s="8"/>
      <c r="AC5004" s="8"/>
      <c r="AD5004" s="8"/>
      <c r="AE5004" s="8"/>
      <c r="AF5004" s="8"/>
      <c r="AG5004" s="8"/>
      <c r="AH5004" s="8"/>
      <c r="AI5004" s="8"/>
      <c r="AJ5004" s="8"/>
      <c r="AK5004" s="8"/>
    </row>
    <row r="5005" spans="1:37" ht="18">
      <c r="A5005" s="46"/>
      <c r="B5005" s="47"/>
      <c r="C5005" s="48"/>
      <c r="D5005" s="48"/>
      <c r="E5005" s="49"/>
      <c r="F5005" s="49"/>
      <c r="G5005" s="49"/>
      <c r="H5005" s="49"/>
      <c r="I5005" s="50"/>
      <c r="J5005" s="49"/>
      <c r="K5005" s="49"/>
      <c r="L5005" s="49"/>
      <c r="M5005" s="49"/>
      <c r="N5005" s="49"/>
      <c r="O5005" s="51"/>
      <c r="P5005" s="8"/>
      <c r="Q5005" s="49"/>
      <c r="R5005" s="49"/>
      <c r="S5005" s="52"/>
      <c r="T5005" s="53"/>
      <c r="U5005" s="53"/>
      <c r="V5005" s="50"/>
      <c r="W5005" s="8"/>
      <c r="X5005" s="8"/>
      <c r="Y5005" s="8"/>
      <c r="Z5005" s="8"/>
      <c r="AA5005" s="8"/>
      <c r="AB5005" s="8"/>
      <c r="AC5005" s="8"/>
      <c r="AD5005" s="8"/>
      <c r="AE5005" s="8"/>
      <c r="AF5005" s="8"/>
      <c r="AG5005" s="8"/>
      <c r="AH5005" s="8"/>
      <c r="AI5005" s="8"/>
      <c r="AJ5005" s="8"/>
      <c r="AK5005" s="8"/>
    </row>
    <row r="5006" spans="1:37" ht="18">
      <c r="A5006" s="46"/>
      <c r="B5006" s="47"/>
      <c r="C5006" s="48"/>
      <c r="D5006" s="48"/>
      <c r="E5006" s="49"/>
      <c r="F5006" s="49"/>
      <c r="G5006" s="49"/>
      <c r="H5006" s="49"/>
      <c r="I5006" s="50"/>
      <c r="J5006" s="49"/>
      <c r="K5006" s="49"/>
      <c r="L5006" s="49"/>
      <c r="M5006" s="49"/>
      <c r="N5006" s="49"/>
      <c r="O5006" s="51"/>
      <c r="P5006" s="8"/>
      <c r="Q5006" s="49"/>
      <c r="R5006" s="49"/>
      <c r="S5006" s="52"/>
      <c r="T5006" s="53"/>
      <c r="U5006" s="53"/>
      <c r="V5006" s="50"/>
      <c r="W5006" s="8"/>
      <c r="X5006" s="8"/>
      <c r="Y5006" s="8"/>
      <c r="Z5006" s="8"/>
      <c r="AA5006" s="8"/>
      <c r="AB5006" s="8"/>
      <c r="AC5006" s="8"/>
      <c r="AD5006" s="8"/>
      <c r="AE5006" s="8"/>
      <c r="AF5006" s="8"/>
      <c r="AG5006" s="8"/>
      <c r="AH5006" s="8"/>
      <c r="AI5006" s="8"/>
      <c r="AJ5006" s="8"/>
      <c r="AK5006" s="8"/>
    </row>
    <row r="5007" spans="1:37" ht="18">
      <c r="A5007" s="46"/>
      <c r="B5007" s="47"/>
      <c r="C5007" s="48"/>
      <c r="D5007" s="48"/>
      <c r="E5007" s="49"/>
      <c r="F5007" s="49"/>
      <c r="G5007" s="49"/>
      <c r="H5007" s="49"/>
      <c r="I5007" s="50"/>
      <c r="J5007" s="49"/>
      <c r="K5007" s="49"/>
      <c r="L5007" s="49"/>
      <c r="M5007" s="49"/>
      <c r="N5007" s="49"/>
      <c r="O5007" s="51"/>
      <c r="P5007" s="8"/>
      <c r="Q5007" s="49"/>
      <c r="R5007" s="49"/>
      <c r="S5007" s="52"/>
      <c r="T5007" s="53"/>
      <c r="U5007" s="53"/>
      <c r="V5007" s="50"/>
      <c r="W5007" s="8"/>
      <c r="X5007" s="8"/>
      <c r="Y5007" s="8"/>
      <c r="Z5007" s="8"/>
      <c r="AA5007" s="8"/>
      <c r="AB5007" s="8"/>
      <c r="AC5007" s="8"/>
      <c r="AD5007" s="8"/>
      <c r="AE5007" s="8"/>
      <c r="AF5007" s="8"/>
      <c r="AG5007" s="8"/>
      <c r="AH5007" s="8"/>
      <c r="AI5007" s="8"/>
      <c r="AJ5007" s="8"/>
      <c r="AK5007" s="8"/>
    </row>
    <row r="5008" spans="1:37" ht="18">
      <c r="A5008" s="46"/>
      <c r="B5008" s="47"/>
      <c r="C5008" s="48"/>
      <c r="D5008" s="48"/>
      <c r="E5008" s="49"/>
      <c r="F5008" s="49"/>
      <c r="G5008" s="49"/>
      <c r="H5008" s="49"/>
      <c r="I5008" s="50"/>
      <c r="J5008" s="49"/>
      <c r="K5008" s="49"/>
      <c r="L5008" s="49"/>
      <c r="M5008" s="49"/>
      <c r="N5008" s="49"/>
      <c r="O5008" s="51"/>
      <c r="P5008" s="8"/>
      <c r="Q5008" s="49"/>
      <c r="R5008" s="49"/>
      <c r="S5008" s="52"/>
      <c r="T5008" s="53"/>
      <c r="U5008" s="53"/>
      <c r="V5008" s="50"/>
      <c r="W5008" s="8"/>
      <c r="X5008" s="8"/>
      <c r="Y5008" s="8"/>
      <c r="Z5008" s="8"/>
      <c r="AA5008" s="8"/>
      <c r="AB5008" s="8"/>
      <c r="AC5008" s="8"/>
      <c r="AD5008" s="8"/>
      <c r="AE5008" s="8"/>
      <c r="AF5008" s="8"/>
      <c r="AG5008" s="8"/>
      <c r="AH5008" s="8"/>
      <c r="AI5008" s="8"/>
      <c r="AJ5008" s="8"/>
      <c r="AK5008" s="8"/>
    </row>
    <row r="5009" spans="1:37" ht="18">
      <c r="A5009" s="46"/>
      <c r="B5009" s="47"/>
      <c r="C5009" s="48"/>
      <c r="D5009" s="48"/>
      <c r="E5009" s="49"/>
      <c r="F5009" s="49"/>
      <c r="G5009" s="49"/>
      <c r="H5009" s="49"/>
      <c r="I5009" s="50"/>
      <c r="J5009" s="49"/>
      <c r="K5009" s="49"/>
      <c r="L5009" s="49"/>
      <c r="M5009" s="49"/>
      <c r="N5009" s="49"/>
      <c r="O5009" s="51"/>
      <c r="P5009" s="8"/>
      <c r="Q5009" s="49"/>
      <c r="R5009" s="49"/>
      <c r="S5009" s="52"/>
      <c r="T5009" s="53"/>
      <c r="U5009" s="53"/>
      <c r="V5009" s="50"/>
      <c r="W5009" s="8"/>
      <c r="X5009" s="8"/>
      <c r="Y5009" s="8"/>
      <c r="Z5009" s="8"/>
      <c r="AA5009" s="8"/>
      <c r="AB5009" s="8"/>
      <c r="AC5009" s="8"/>
      <c r="AD5009" s="8"/>
      <c r="AE5009" s="8"/>
      <c r="AF5009" s="8"/>
      <c r="AG5009" s="8"/>
      <c r="AH5009" s="8"/>
      <c r="AI5009" s="8"/>
      <c r="AJ5009" s="8"/>
      <c r="AK5009" s="8"/>
    </row>
    <row r="5010" spans="1:37" ht="18">
      <c r="A5010" s="46"/>
      <c r="B5010" s="47"/>
      <c r="C5010" s="48"/>
      <c r="D5010" s="48"/>
      <c r="E5010" s="49"/>
      <c r="F5010" s="49"/>
      <c r="G5010" s="49"/>
      <c r="H5010" s="49"/>
      <c r="I5010" s="50"/>
      <c r="J5010" s="49"/>
      <c r="K5010" s="49"/>
      <c r="L5010" s="49"/>
      <c r="M5010" s="49"/>
      <c r="N5010" s="49"/>
      <c r="O5010" s="51"/>
      <c r="P5010" s="8"/>
      <c r="Q5010" s="49"/>
      <c r="R5010" s="49"/>
      <c r="S5010" s="52"/>
      <c r="T5010" s="53"/>
      <c r="U5010" s="53"/>
      <c r="V5010" s="50"/>
      <c r="W5010" s="8"/>
      <c r="X5010" s="8"/>
      <c r="Y5010" s="8"/>
      <c r="Z5010" s="8"/>
      <c r="AA5010" s="8"/>
      <c r="AB5010" s="8"/>
      <c r="AC5010" s="8"/>
      <c r="AD5010" s="8"/>
      <c r="AE5010" s="8"/>
      <c r="AF5010" s="8"/>
      <c r="AG5010" s="8"/>
      <c r="AH5010" s="8"/>
      <c r="AI5010" s="8"/>
      <c r="AJ5010" s="8"/>
      <c r="AK5010" s="8"/>
    </row>
    <row r="5011" spans="1:37" ht="18">
      <c r="A5011" s="46"/>
      <c r="B5011" s="47"/>
      <c r="C5011" s="48"/>
      <c r="D5011" s="48"/>
      <c r="E5011" s="49"/>
      <c r="F5011" s="49"/>
      <c r="G5011" s="49"/>
      <c r="H5011" s="49"/>
      <c r="I5011" s="50"/>
      <c r="J5011" s="49"/>
      <c r="K5011" s="49"/>
      <c r="L5011" s="49"/>
      <c r="M5011" s="49"/>
      <c r="N5011" s="49"/>
      <c r="O5011" s="51"/>
      <c r="P5011" s="8"/>
      <c r="Q5011" s="49"/>
      <c r="R5011" s="49"/>
      <c r="S5011" s="52"/>
      <c r="T5011" s="53"/>
      <c r="U5011" s="53"/>
      <c r="V5011" s="50"/>
      <c r="W5011" s="8"/>
      <c r="X5011" s="8"/>
      <c r="Y5011" s="8"/>
      <c r="Z5011" s="8"/>
      <c r="AA5011" s="8"/>
      <c r="AB5011" s="8"/>
      <c r="AC5011" s="8"/>
      <c r="AD5011" s="8"/>
      <c r="AE5011" s="8"/>
      <c r="AF5011" s="8"/>
      <c r="AG5011" s="8"/>
      <c r="AH5011" s="8"/>
      <c r="AI5011" s="8"/>
      <c r="AJ5011" s="8"/>
      <c r="AK5011" s="8"/>
    </row>
    <row r="5012" spans="1:37" ht="18">
      <c r="A5012" s="46"/>
      <c r="B5012" s="47"/>
      <c r="C5012" s="48"/>
      <c r="D5012" s="48"/>
      <c r="E5012" s="49"/>
      <c r="F5012" s="49"/>
      <c r="G5012" s="49"/>
      <c r="H5012" s="49"/>
      <c r="I5012" s="50"/>
      <c r="J5012" s="49"/>
      <c r="K5012" s="49"/>
      <c r="L5012" s="49"/>
      <c r="M5012" s="49"/>
      <c r="N5012" s="49"/>
      <c r="O5012" s="51"/>
      <c r="P5012" s="8"/>
      <c r="Q5012" s="49"/>
      <c r="R5012" s="49"/>
      <c r="S5012" s="52"/>
      <c r="T5012" s="53"/>
      <c r="U5012" s="53"/>
      <c r="V5012" s="50"/>
      <c r="W5012" s="8"/>
      <c r="X5012" s="8"/>
      <c r="Y5012" s="8"/>
      <c r="Z5012" s="8"/>
      <c r="AA5012" s="8"/>
      <c r="AB5012" s="8"/>
      <c r="AC5012" s="8"/>
      <c r="AD5012" s="8"/>
      <c r="AE5012" s="8"/>
      <c r="AF5012" s="8"/>
      <c r="AG5012" s="8"/>
      <c r="AH5012" s="8"/>
      <c r="AI5012" s="8"/>
      <c r="AJ5012" s="8"/>
      <c r="AK5012" s="8"/>
    </row>
    <row r="5013" spans="1:37" ht="18">
      <c r="A5013" s="46"/>
      <c r="B5013" s="47"/>
      <c r="C5013" s="48"/>
      <c r="D5013" s="48"/>
      <c r="E5013" s="49"/>
      <c r="F5013" s="49"/>
      <c r="G5013" s="49"/>
      <c r="H5013" s="49"/>
      <c r="I5013" s="50"/>
      <c r="J5013" s="49"/>
      <c r="K5013" s="49"/>
      <c r="L5013" s="49"/>
      <c r="M5013" s="49"/>
      <c r="N5013" s="49"/>
      <c r="O5013" s="51"/>
      <c r="P5013" s="8"/>
      <c r="Q5013" s="49"/>
      <c r="R5013" s="49"/>
      <c r="S5013" s="52"/>
      <c r="T5013" s="53"/>
      <c r="U5013" s="53"/>
      <c r="V5013" s="50"/>
      <c r="W5013" s="8"/>
      <c r="X5013" s="8"/>
      <c r="Y5013" s="8"/>
      <c r="Z5013" s="8"/>
      <c r="AA5013" s="8"/>
      <c r="AB5013" s="8"/>
      <c r="AC5013" s="8"/>
      <c r="AD5013" s="8"/>
      <c r="AE5013" s="8"/>
      <c r="AF5013" s="8"/>
      <c r="AG5013" s="8"/>
      <c r="AH5013" s="8"/>
      <c r="AI5013" s="8"/>
      <c r="AJ5013" s="8"/>
      <c r="AK5013" s="8"/>
    </row>
    <row r="5014" spans="1:37" ht="18">
      <c r="A5014" s="46"/>
      <c r="B5014" s="47"/>
      <c r="C5014" s="48"/>
      <c r="D5014" s="48"/>
      <c r="E5014" s="49"/>
      <c r="F5014" s="49"/>
      <c r="G5014" s="49"/>
      <c r="H5014" s="49"/>
      <c r="I5014" s="50"/>
      <c r="J5014" s="49"/>
      <c r="K5014" s="49"/>
      <c r="L5014" s="49"/>
      <c r="M5014" s="49"/>
      <c r="N5014" s="49"/>
      <c r="O5014" s="51"/>
      <c r="P5014" s="8"/>
      <c r="Q5014" s="49"/>
      <c r="R5014" s="49"/>
      <c r="S5014" s="52"/>
      <c r="T5014" s="53"/>
      <c r="U5014" s="53"/>
      <c r="V5014" s="50"/>
      <c r="W5014" s="8"/>
      <c r="X5014" s="8"/>
      <c r="Y5014" s="8"/>
      <c r="Z5014" s="8"/>
      <c r="AA5014" s="8"/>
      <c r="AB5014" s="8"/>
      <c r="AC5014" s="8"/>
      <c r="AD5014" s="8"/>
      <c r="AE5014" s="8"/>
      <c r="AF5014" s="8"/>
      <c r="AG5014" s="8"/>
      <c r="AH5014" s="8"/>
      <c r="AI5014" s="8"/>
      <c r="AJ5014" s="8"/>
      <c r="AK5014" s="8"/>
    </row>
    <row r="5015" spans="1:37" ht="18">
      <c r="A5015" s="46"/>
      <c r="B5015" s="47"/>
      <c r="C5015" s="48"/>
      <c r="D5015" s="48"/>
      <c r="E5015" s="49"/>
      <c r="F5015" s="49"/>
      <c r="G5015" s="49"/>
      <c r="H5015" s="49"/>
      <c r="I5015" s="50"/>
      <c r="J5015" s="49"/>
      <c r="K5015" s="49"/>
      <c r="L5015" s="49"/>
      <c r="M5015" s="49"/>
      <c r="N5015" s="49"/>
      <c r="O5015" s="51"/>
      <c r="P5015" s="8"/>
      <c r="Q5015" s="49"/>
      <c r="R5015" s="49"/>
      <c r="S5015" s="52"/>
      <c r="T5015" s="53"/>
      <c r="U5015" s="53"/>
      <c r="V5015" s="50"/>
      <c r="W5015" s="8"/>
      <c r="X5015" s="8"/>
      <c r="Y5015" s="8"/>
      <c r="Z5015" s="8"/>
      <c r="AA5015" s="8"/>
      <c r="AB5015" s="8"/>
      <c r="AC5015" s="8"/>
      <c r="AD5015" s="8"/>
      <c r="AE5015" s="8"/>
      <c r="AF5015" s="8"/>
      <c r="AG5015" s="8"/>
      <c r="AH5015" s="8"/>
      <c r="AI5015" s="8"/>
      <c r="AJ5015" s="8"/>
      <c r="AK5015" s="8"/>
    </row>
    <row r="5016" spans="1:37" ht="18">
      <c r="A5016" s="46"/>
      <c r="B5016" s="47"/>
      <c r="C5016" s="48"/>
      <c r="D5016" s="48"/>
      <c r="E5016" s="49"/>
      <c r="F5016" s="49"/>
      <c r="G5016" s="49"/>
      <c r="H5016" s="49"/>
      <c r="I5016" s="50"/>
      <c r="J5016" s="49"/>
      <c r="K5016" s="49"/>
      <c r="L5016" s="49"/>
      <c r="M5016" s="49"/>
      <c r="N5016" s="49"/>
      <c r="O5016" s="51"/>
      <c r="P5016" s="8"/>
      <c r="Q5016" s="49"/>
      <c r="R5016" s="49"/>
      <c r="S5016" s="52"/>
      <c r="T5016" s="53"/>
      <c r="U5016" s="53"/>
      <c r="V5016" s="50"/>
      <c r="W5016" s="8"/>
      <c r="X5016" s="8"/>
      <c r="Y5016" s="8"/>
      <c r="Z5016" s="8"/>
      <c r="AA5016" s="8"/>
      <c r="AB5016" s="8"/>
      <c r="AC5016" s="8"/>
      <c r="AD5016" s="8"/>
      <c r="AE5016" s="8"/>
      <c r="AF5016" s="8"/>
      <c r="AG5016" s="8"/>
      <c r="AH5016" s="8"/>
      <c r="AI5016" s="8"/>
      <c r="AJ5016" s="8"/>
      <c r="AK5016" s="8"/>
    </row>
    <row r="5017" spans="1:37" ht="18">
      <c r="A5017" s="46"/>
      <c r="B5017" s="47"/>
      <c r="C5017" s="48"/>
      <c r="D5017" s="48"/>
      <c r="E5017" s="49"/>
      <c r="F5017" s="49"/>
      <c r="G5017" s="49"/>
      <c r="H5017" s="49"/>
      <c r="I5017" s="50"/>
      <c r="J5017" s="49"/>
      <c r="K5017" s="49"/>
      <c r="L5017" s="49"/>
      <c r="M5017" s="49"/>
      <c r="N5017" s="49"/>
      <c r="O5017" s="51"/>
      <c r="P5017" s="8"/>
      <c r="Q5017" s="49"/>
      <c r="R5017" s="49"/>
      <c r="S5017" s="52"/>
      <c r="T5017" s="53"/>
      <c r="U5017" s="53"/>
      <c r="V5017" s="50"/>
      <c r="W5017" s="8"/>
      <c r="X5017" s="8"/>
      <c r="Y5017" s="8"/>
      <c r="Z5017" s="8"/>
      <c r="AA5017" s="8"/>
      <c r="AB5017" s="8"/>
      <c r="AC5017" s="8"/>
      <c r="AD5017" s="8"/>
      <c r="AE5017" s="8"/>
      <c r="AF5017" s="8"/>
      <c r="AG5017" s="8"/>
      <c r="AH5017" s="8"/>
      <c r="AI5017" s="8"/>
      <c r="AJ5017" s="8"/>
      <c r="AK5017" s="8"/>
    </row>
    <row r="5018" spans="1:37" ht="18">
      <c r="A5018" s="46"/>
      <c r="B5018" s="47"/>
      <c r="C5018" s="48"/>
      <c r="D5018" s="48"/>
      <c r="E5018" s="49"/>
      <c r="F5018" s="49"/>
      <c r="G5018" s="49"/>
      <c r="H5018" s="49"/>
      <c r="I5018" s="50"/>
      <c r="J5018" s="49"/>
      <c r="K5018" s="49"/>
      <c r="L5018" s="49"/>
      <c r="M5018" s="49"/>
      <c r="N5018" s="49"/>
      <c r="O5018" s="51"/>
      <c r="P5018" s="8"/>
      <c r="Q5018" s="49"/>
      <c r="R5018" s="49"/>
      <c r="S5018" s="52"/>
      <c r="T5018" s="53"/>
      <c r="U5018" s="53"/>
      <c r="V5018" s="50"/>
      <c r="W5018" s="8"/>
      <c r="X5018" s="8"/>
      <c r="Y5018" s="8"/>
      <c r="Z5018" s="8"/>
      <c r="AA5018" s="8"/>
      <c r="AB5018" s="8"/>
      <c r="AC5018" s="8"/>
      <c r="AD5018" s="8"/>
      <c r="AE5018" s="8"/>
      <c r="AF5018" s="8"/>
      <c r="AG5018" s="8"/>
      <c r="AH5018" s="8"/>
      <c r="AI5018" s="8"/>
      <c r="AJ5018" s="8"/>
      <c r="AK5018" s="8"/>
    </row>
    <row r="5019" spans="1:37" ht="18">
      <c r="A5019" s="46"/>
      <c r="B5019" s="47"/>
      <c r="C5019" s="48"/>
      <c r="D5019" s="48"/>
      <c r="E5019" s="49"/>
      <c r="F5019" s="49"/>
      <c r="G5019" s="49"/>
      <c r="H5019" s="49"/>
      <c r="I5019" s="50"/>
      <c r="J5019" s="49"/>
      <c r="K5019" s="49"/>
      <c r="L5019" s="49"/>
      <c r="M5019" s="49"/>
      <c r="N5019" s="49"/>
      <c r="O5019" s="51"/>
      <c r="P5019" s="8"/>
      <c r="Q5019" s="49"/>
      <c r="R5019" s="49"/>
      <c r="S5019" s="52"/>
      <c r="T5019" s="53"/>
      <c r="U5019" s="53"/>
      <c r="V5019" s="50"/>
      <c r="W5019" s="8"/>
      <c r="X5019" s="8"/>
      <c r="Y5019" s="8"/>
      <c r="Z5019" s="8"/>
      <c r="AA5019" s="8"/>
      <c r="AB5019" s="8"/>
      <c r="AC5019" s="8"/>
      <c r="AD5019" s="8"/>
      <c r="AE5019" s="8"/>
      <c r="AF5019" s="8"/>
      <c r="AG5019" s="8"/>
      <c r="AH5019" s="8"/>
      <c r="AI5019" s="8"/>
      <c r="AJ5019" s="8"/>
      <c r="AK5019" s="8"/>
    </row>
    <row r="5020" spans="1:37" ht="18">
      <c r="A5020" s="46"/>
      <c r="B5020" s="47"/>
      <c r="C5020" s="48"/>
      <c r="D5020" s="48"/>
      <c r="E5020" s="49"/>
      <c r="F5020" s="49"/>
      <c r="G5020" s="49"/>
      <c r="H5020" s="49"/>
      <c r="I5020" s="50"/>
      <c r="J5020" s="49"/>
      <c r="K5020" s="49"/>
      <c r="L5020" s="49"/>
      <c r="M5020" s="49"/>
      <c r="N5020" s="49"/>
      <c r="O5020" s="51"/>
      <c r="P5020" s="8"/>
      <c r="Q5020" s="49"/>
      <c r="R5020" s="49"/>
      <c r="S5020" s="52"/>
      <c r="T5020" s="53"/>
      <c r="U5020" s="53"/>
      <c r="V5020" s="50"/>
      <c r="W5020" s="8"/>
      <c r="X5020" s="8"/>
      <c r="Y5020" s="8"/>
      <c r="Z5020" s="8"/>
      <c r="AA5020" s="8"/>
      <c r="AB5020" s="8"/>
      <c r="AC5020" s="8"/>
      <c r="AD5020" s="8"/>
      <c r="AE5020" s="8"/>
      <c r="AF5020" s="8"/>
      <c r="AG5020" s="8"/>
      <c r="AH5020" s="8"/>
      <c r="AI5020" s="8"/>
      <c r="AJ5020" s="8"/>
      <c r="AK5020" s="8"/>
    </row>
    <row r="5021" spans="1:37" ht="18">
      <c r="A5021" s="46"/>
      <c r="B5021" s="47"/>
      <c r="C5021" s="48"/>
      <c r="D5021" s="48"/>
      <c r="E5021" s="49"/>
      <c r="F5021" s="49"/>
      <c r="G5021" s="49"/>
      <c r="H5021" s="49"/>
      <c r="I5021" s="50"/>
      <c r="J5021" s="49"/>
      <c r="K5021" s="49"/>
      <c r="L5021" s="49"/>
      <c r="M5021" s="49"/>
      <c r="N5021" s="49"/>
      <c r="O5021" s="51"/>
      <c r="P5021" s="8"/>
      <c r="Q5021" s="49"/>
      <c r="R5021" s="49"/>
      <c r="S5021" s="52"/>
      <c r="T5021" s="53"/>
      <c r="U5021" s="53"/>
      <c r="V5021" s="50"/>
      <c r="W5021" s="8"/>
      <c r="X5021" s="8"/>
      <c r="Y5021" s="8"/>
      <c r="Z5021" s="8"/>
      <c r="AA5021" s="8"/>
      <c r="AB5021" s="8"/>
      <c r="AC5021" s="8"/>
      <c r="AD5021" s="8"/>
      <c r="AE5021" s="8"/>
      <c r="AF5021" s="8"/>
      <c r="AG5021" s="8"/>
      <c r="AH5021" s="8"/>
      <c r="AI5021" s="8"/>
      <c r="AJ5021" s="8"/>
      <c r="AK5021" s="8"/>
    </row>
    <row r="5022" spans="1:37" ht="18">
      <c r="A5022" s="46"/>
      <c r="B5022" s="47"/>
      <c r="C5022" s="48"/>
      <c r="D5022" s="48"/>
      <c r="E5022" s="49"/>
      <c r="F5022" s="49"/>
      <c r="G5022" s="49"/>
      <c r="H5022" s="49"/>
      <c r="I5022" s="50"/>
      <c r="J5022" s="49"/>
      <c r="K5022" s="49"/>
      <c r="L5022" s="49"/>
      <c r="M5022" s="49"/>
      <c r="N5022" s="49"/>
      <c r="O5022" s="51"/>
      <c r="P5022" s="8"/>
      <c r="Q5022" s="49"/>
      <c r="R5022" s="49"/>
      <c r="S5022" s="52"/>
      <c r="T5022" s="53"/>
      <c r="U5022" s="53"/>
      <c r="V5022" s="50"/>
      <c r="W5022" s="8"/>
      <c r="X5022" s="8"/>
      <c r="Y5022" s="8"/>
      <c r="Z5022" s="8"/>
      <c r="AA5022" s="8"/>
      <c r="AB5022" s="8"/>
      <c r="AC5022" s="8"/>
      <c r="AD5022" s="8"/>
      <c r="AE5022" s="8"/>
      <c r="AF5022" s="8"/>
      <c r="AG5022" s="8"/>
      <c r="AH5022" s="8"/>
      <c r="AI5022" s="8"/>
      <c r="AJ5022" s="8"/>
      <c r="AK5022" s="8"/>
    </row>
    <row r="5023" spans="1:37" ht="18">
      <c r="A5023" s="46"/>
      <c r="B5023" s="47"/>
      <c r="C5023" s="48"/>
      <c r="D5023" s="48"/>
      <c r="E5023" s="49"/>
      <c r="F5023" s="49"/>
      <c r="G5023" s="49"/>
      <c r="H5023" s="49"/>
      <c r="I5023" s="50"/>
      <c r="J5023" s="49"/>
      <c r="K5023" s="49"/>
      <c r="L5023" s="49"/>
      <c r="M5023" s="49"/>
      <c r="N5023" s="49"/>
      <c r="O5023" s="51"/>
      <c r="P5023" s="8"/>
      <c r="Q5023" s="49"/>
      <c r="R5023" s="49"/>
      <c r="S5023" s="52"/>
      <c r="T5023" s="53"/>
      <c r="U5023" s="53"/>
      <c r="V5023" s="50"/>
      <c r="W5023" s="8"/>
      <c r="X5023" s="8"/>
      <c r="Y5023" s="8"/>
      <c r="Z5023" s="8"/>
      <c r="AA5023" s="8"/>
      <c r="AB5023" s="8"/>
      <c r="AC5023" s="8"/>
      <c r="AD5023" s="8"/>
      <c r="AE5023" s="8"/>
      <c r="AF5023" s="8"/>
      <c r="AG5023" s="8"/>
      <c r="AH5023" s="8"/>
      <c r="AI5023" s="8"/>
      <c r="AJ5023" s="8"/>
      <c r="AK5023" s="8"/>
    </row>
    <row r="5024" spans="1:37" ht="18">
      <c r="A5024" s="46"/>
      <c r="B5024" s="47"/>
      <c r="C5024" s="48"/>
      <c r="D5024" s="48"/>
      <c r="E5024" s="49"/>
      <c r="F5024" s="49"/>
      <c r="G5024" s="49"/>
      <c r="H5024" s="49"/>
      <c r="I5024" s="50"/>
      <c r="J5024" s="49"/>
      <c r="K5024" s="49"/>
      <c r="L5024" s="49"/>
      <c r="M5024" s="49"/>
      <c r="N5024" s="49"/>
      <c r="O5024" s="51"/>
      <c r="P5024" s="8"/>
      <c r="Q5024" s="49"/>
      <c r="R5024" s="49"/>
      <c r="S5024" s="52"/>
      <c r="T5024" s="53"/>
      <c r="U5024" s="53"/>
      <c r="V5024" s="50"/>
      <c r="W5024" s="8"/>
      <c r="X5024" s="8"/>
      <c r="Y5024" s="8"/>
      <c r="Z5024" s="8"/>
      <c r="AA5024" s="8"/>
      <c r="AB5024" s="8"/>
      <c r="AC5024" s="8"/>
      <c r="AD5024" s="8"/>
      <c r="AE5024" s="8"/>
      <c r="AF5024" s="8"/>
      <c r="AG5024" s="8"/>
      <c r="AH5024" s="8"/>
      <c r="AI5024" s="8"/>
      <c r="AJ5024" s="8"/>
      <c r="AK5024" s="8"/>
    </row>
    <row r="5025" spans="1:37" ht="18">
      <c r="A5025" s="46"/>
      <c r="B5025" s="47"/>
      <c r="C5025" s="48"/>
      <c r="D5025" s="48"/>
      <c r="E5025" s="49"/>
      <c r="F5025" s="49"/>
      <c r="G5025" s="49"/>
      <c r="H5025" s="49"/>
      <c r="I5025" s="50"/>
      <c r="J5025" s="49"/>
      <c r="K5025" s="49"/>
      <c r="L5025" s="49"/>
      <c r="M5025" s="49"/>
      <c r="N5025" s="49"/>
      <c r="O5025" s="51"/>
      <c r="P5025" s="8"/>
      <c r="Q5025" s="49"/>
      <c r="R5025" s="49"/>
      <c r="S5025" s="52"/>
      <c r="T5025" s="53"/>
      <c r="U5025" s="53"/>
      <c r="V5025" s="50"/>
      <c r="W5025" s="8"/>
      <c r="X5025" s="8"/>
      <c r="Y5025" s="8"/>
      <c r="Z5025" s="8"/>
      <c r="AA5025" s="8"/>
      <c r="AB5025" s="8"/>
      <c r="AC5025" s="8"/>
      <c r="AD5025" s="8"/>
      <c r="AE5025" s="8"/>
      <c r="AF5025" s="8"/>
      <c r="AG5025" s="8"/>
      <c r="AH5025" s="8"/>
      <c r="AI5025" s="8"/>
      <c r="AJ5025" s="8"/>
      <c r="AK5025" s="8"/>
    </row>
    <row r="5026" spans="1:37" ht="18">
      <c r="A5026" s="46"/>
      <c r="B5026" s="47"/>
      <c r="C5026" s="48"/>
      <c r="D5026" s="48"/>
      <c r="E5026" s="49"/>
      <c r="F5026" s="49"/>
      <c r="G5026" s="49"/>
      <c r="H5026" s="49"/>
      <c r="I5026" s="50"/>
      <c r="J5026" s="49"/>
      <c r="K5026" s="49"/>
      <c r="L5026" s="49"/>
      <c r="M5026" s="49"/>
      <c r="N5026" s="49"/>
      <c r="O5026" s="51"/>
      <c r="P5026" s="8"/>
      <c r="Q5026" s="49"/>
      <c r="R5026" s="49"/>
      <c r="S5026" s="52"/>
      <c r="T5026" s="53"/>
      <c r="U5026" s="53"/>
      <c r="V5026" s="50"/>
      <c r="W5026" s="8"/>
      <c r="X5026" s="8"/>
      <c r="Y5026" s="8"/>
      <c r="Z5026" s="8"/>
      <c r="AA5026" s="8"/>
      <c r="AB5026" s="8"/>
      <c r="AC5026" s="8"/>
      <c r="AD5026" s="8"/>
      <c r="AE5026" s="8"/>
      <c r="AF5026" s="8"/>
      <c r="AG5026" s="8"/>
      <c r="AH5026" s="8"/>
      <c r="AI5026" s="8"/>
      <c r="AJ5026" s="8"/>
      <c r="AK5026" s="8"/>
    </row>
    <row r="5027" spans="1:37" ht="18">
      <c r="A5027" s="46"/>
      <c r="B5027" s="47"/>
      <c r="C5027" s="48"/>
      <c r="D5027" s="48"/>
      <c r="E5027" s="49"/>
      <c r="F5027" s="49"/>
      <c r="G5027" s="49"/>
      <c r="H5027" s="49"/>
      <c r="I5027" s="50"/>
      <c r="J5027" s="49"/>
      <c r="K5027" s="49"/>
      <c r="L5027" s="49"/>
      <c r="M5027" s="49"/>
      <c r="N5027" s="49"/>
      <c r="O5027" s="51"/>
      <c r="P5027" s="8"/>
      <c r="Q5027" s="49"/>
      <c r="R5027" s="49"/>
      <c r="S5027" s="52"/>
      <c r="T5027" s="53"/>
      <c r="U5027" s="53"/>
      <c r="V5027" s="50"/>
      <c r="W5027" s="8"/>
      <c r="X5027" s="8"/>
      <c r="Y5027" s="8"/>
      <c r="Z5027" s="8"/>
      <c r="AA5027" s="8"/>
      <c r="AB5027" s="8"/>
      <c r="AC5027" s="8"/>
      <c r="AD5027" s="8"/>
      <c r="AE5027" s="8"/>
      <c r="AF5027" s="8"/>
      <c r="AG5027" s="8"/>
      <c r="AH5027" s="8"/>
      <c r="AI5027" s="8"/>
      <c r="AJ5027" s="8"/>
      <c r="AK5027" s="8"/>
    </row>
    <row r="5028" spans="1:37" ht="18">
      <c r="A5028" s="46"/>
      <c r="B5028" s="47"/>
      <c r="C5028" s="48"/>
      <c r="D5028" s="48"/>
      <c r="E5028" s="49"/>
      <c r="F5028" s="49"/>
      <c r="G5028" s="49"/>
      <c r="H5028" s="49"/>
      <c r="I5028" s="50"/>
      <c r="J5028" s="49"/>
      <c r="K5028" s="49"/>
      <c r="L5028" s="49"/>
      <c r="M5028" s="49"/>
      <c r="N5028" s="49"/>
      <c r="O5028" s="51"/>
      <c r="P5028" s="8"/>
      <c r="Q5028" s="49"/>
      <c r="R5028" s="49"/>
      <c r="S5028" s="52"/>
      <c r="T5028" s="53"/>
      <c r="U5028" s="53"/>
      <c r="V5028" s="50"/>
      <c r="W5028" s="8"/>
      <c r="X5028" s="8"/>
      <c r="Y5028" s="8"/>
      <c r="Z5028" s="8"/>
      <c r="AA5028" s="8"/>
      <c r="AB5028" s="8"/>
      <c r="AC5028" s="8"/>
      <c r="AD5028" s="8"/>
      <c r="AE5028" s="8"/>
      <c r="AF5028" s="8"/>
      <c r="AG5028" s="8"/>
      <c r="AH5028" s="8"/>
      <c r="AI5028" s="8"/>
      <c r="AJ5028" s="8"/>
      <c r="AK5028" s="8"/>
    </row>
    <row r="5029" spans="1:37" ht="18">
      <c r="A5029" s="46"/>
      <c r="B5029" s="47"/>
      <c r="C5029" s="48"/>
      <c r="D5029" s="48"/>
      <c r="E5029" s="49"/>
      <c r="F5029" s="49"/>
      <c r="G5029" s="49"/>
      <c r="H5029" s="49"/>
      <c r="I5029" s="50"/>
      <c r="J5029" s="49"/>
      <c r="K5029" s="49"/>
      <c r="L5029" s="49"/>
      <c r="M5029" s="49"/>
      <c r="N5029" s="49"/>
      <c r="O5029" s="51"/>
      <c r="P5029" s="8"/>
      <c r="Q5029" s="49"/>
      <c r="R5029" s="49"/>
      <c r="S5029" s="52"/>
      <c r="T5029" s="53"/>
      <c r="U5029" s="53"/>
      <c r="V5029" s="50"/>
      <c r="W5029" s="8"/>
      <c r="X5029" s="8"/>
      <c r="Y5029" s="8"/>
      <c r="Z5029" s="8"/>
      <c r="AA5029" s="8"/>
      <c r="AB5029" s="8"/>
      <c r="AC5029" s="8"/>
      <c r="AD5029" s="8"/>
      <c r="AE5029" s="8"/>
      <c r="AF5029" s="8"/>
      <c r="AG5029" s="8"/>
      <c r="AH5029" s="8"/>
      <c r="AI5029" s="8"/>
      <c r="AJ5029" s="8"/>
      <c r="AK5029" s="8"/>
    </row>
    <row r="5030" spans="1:37" ht="18">
      <c r="A5030" s="46"/>
      <c r="B5030" s="47"/>
      <c r="C5030" s="48"/>
      <c r="D5030" s="48"/>
      <c r="E5030" s="49"/>
      <c r="F5030" s="49"/>
      <c r="G5030" s="49"/>
      <c r="H5030" s="49"/>
      <c r="I5030" s="50"/>
      <c r="J5030" s="49"/>
      <c r="K5030" s="49"/>
      <c r="L5030" s="49"/>
      <c r="M5030" s="49"/>
      <c r="N5030" s="49"/>
      <c r="O5030" s="51"/>
      <c r="P5030" s="8"/>
      <c r="Q5030" s="49"/>
      <c r="R5030" s="49"/>
      <c r="S5030" s="52"/>
      <c r="T5030" s="53"/>
      <c r="U5030" s="53"/>
      <c r="V5030" s="50"/>
      <c r="W5030" s="8"/>
      <c r="X5030" s="8"/>
      <c r="Y5030" s="8"/>
      <c r="Z5030" s="8"/>
      <c r="AA5030" s="8"/>
      <c r="AB5030" s="8"/>
      <c r="AC5030" s="8"/>
      <c r="AD5030" s="8"/>
      <c r="AE5030" s="8"/>
      <c r="AF5030" s="8"/>
      <c r="AG5030" s="8"/>
      <c r="AH5030" s="8"/>
      <c r="AI5030" s="8"/>
      <c r="AJ5030" s="8"/>
      <c r="AK5030" s="8"/>
    </row>
    <row r="5031" spans="1:37" ht="18">
      <c r="A5031" s="46"/>
      <c r="B5031" s="47"/>
      <c r="C5031" s="48"/>
      <c r="D5031" s="48"/>
      <c r="E5031" s="49"/>
      <c r="F5031" s="49"/>
      <c r="G5031" s="49"/>
      <c r="H5031" s="49"/>
      <c r="I5031" s="50"/>
      <c r="J5031" s="49"/>
      <c r="K5031" s="49"/>
      <c r="L5031" s="49"/>
      <c r="M5031" s="49"/>
      <c r="N5031" s="49"/>
      <c r="O5031" s="51"/>
      <c r="P5031" s="8"/>
      <c r="Q5031" s="49"/>
      <c r="R5031" s="49"/>
      <c r="S5031" s="52"/>
      <c r="T5031" s="53"/>
      <c r="U5031" s="53"/>
      <c r="V5031" s="50"/>
      <c r="W5031" s="8"/>
      <c r="X5031" s="8"/>
      <c r="Y5031" s="8"/>
      <c r="Z5031" s="8"/>
      <c r="AA5031" s="8"/>
      <c r="AB5031" s="8"/>
      <c r="AC5031" s="8"/>
      <c r="AD5031" s="8"/>
      <c r="AE5031" s="8"/>
      <c r="AF5031" s="8"/>
      <c r="AG5031" s="8"/>
      <c r="AH5031" s="8"/>
      <c r="AI5031" s="8"/>
      <c r="AJ5031" s="8"/>
      <c r="AK5031" s="8"/>
    </row>
    <row r="5032" spans="1:37" ht="18">
      <c r="A5032" s="46"/>
      <c r="B5032" s="47"/>
      <c r="C5032" s="48"/>
      <c r="D5032" s="48"/>
      <c r="E5032" s="49"/>
      <c r="F5032" s="49"/>
      <c r="G5032" s="49"/>
      <c r="H5032" s="49"/>
      <c r="I5032" s="50"/>
      <c r="J5032" s="49"/>
      <c r="K5032" s="49"/>
      <c r="L5032" s="49"/>
      <c r="M5032" s="49"/>
      <c r="N5032" s="49"/>
      <c r="O5032" s="51"/>
      <c r="P5032" s="8"/>
      <c r="Q5032" s="49"/>
      <c r="R5032" s="49"/>
      <c r="S5032" s="52"/>
      <c r="T5032" s="53"/>
      <c r="U5032" s="53"/>
      <c r="V5032" s="50"/>
      <c r="W5032" s="8"/>
      <c r="X5032" s="8"/>
      <c r="Y5032" s="8"/>
      <c r="Z5032" s="8"/>
      <c r="AA5032" s="8"/>
      <c r="AB5032" s="8"/>
      <c r="AC5032" s="8"/>
      <c r="AD5032" s="8"/>
      <c r="AE5032" s="8"/>
      <c r="AF5032" s="8"/>
      <c r="AG5032" s="8"/>
      <c r="AH5032" s="8"/>
      <c r="AI5032" s="8"/>
      <c r="AJ5032" s="8"/>
      <c r="AK5032" s="8"/>
    </row>
    <row r="5033" spans="1:37" ht="18">
      <c r="A5033" s="46"/>
      <c r="B5033" s="47"/>
      <c r="C5033" s="48"/>
      <c r="D5033" s="48"/>
      <c r="E5033" s="49"/>
      <c r="F5033" s="49"/>
      <c r="G5033" s="49"/>
      <c r="H5033" s="49"/>
      <c r="I5033" s="50"/>
      <c r="J5033" s="49"/>
      <c r="K5033" s="49"/>
      <c r="L5033" s="49"/>
      <c r="M5033" s="49"/>
      <c r="N5033" s="49"/>
      <c r="O5033" s="51"/>
      <c r="P5033" s="8"/>
      <c r="Q5033" s="49"/>
      <c r="R5033" s="49"/>
      <c r="S5033" s="52"/>
      <c r="T5033" s="53"/>
      <c r="U5033" s="53"/>
      <c r="V5033" s="50"/>
      <c r="W5033" s="8"/>
      <c r="X5033" s="8"/>
      <c r="Y5033" s="8"/>
      <c r="Z5033" s="8"/>
      <c r="AA5033" s="8"/>
      <c r="AB5033" s="8"/>
      <c r="AC5033" s="8"/>
      <c r="AD5033" s="8"/>
      <c r="AE5033" s="8"/>
      <c r="AF5033" s="8"/>
      <c r="AG5033" s="8"/>
      <c r="AH5033" s="8"/>
      <c r="AI5033" s="8"/>
      <c r="AJ5033" s="8"/>
      <c r="AK5033" s="8"/>
    </row>
    <row r="5034" spans="1:37" ht="18">
      <c r="A5034" s="46"/>
      <c r="B5034" s="47"/>
      <c r="C5034" s="48"/>
      <c r="D5034" s="48"/>
      <c r="E5034" s="49"/>
      <c r="F5034" s="49"/>
      <c r="G5034" s="49"/>
      <c r="H5034" s="49"/>
      <c r="I5034" s="50"/>
      <c r="J5034" s="49"/>
      <c r="K5034" s="49"/>
      <c r="L5034" s="49"/>
      <c r="M5034" s="49"/>
      <c r="N5034" s="49"/>
      <c r="O5034" s="51"/>
      <c r="P5034" s="8"/>
      <c r="Q5034" s="49"/>
      <c r="R5034" s="49"/>
      <c r="S5034" s="52"/>
      <c r="T5034" s="53"/>
      <c r="U5034" s="53"/>
      <c r="V5034" s="50"/>
      <c r="W5034" s="8"/>
      <c r="X5034" s="8"/>
      <c r="Y5034" s="8"/>
      <c r="Z5034" s="8"/>
      <c r="AA5034" s="8"/>
      <c r="AB5034" s="8"/>
      <c r="AC5034" s="8"/>
      <c r="AD5034" s="8"/>
      <c r="AE5034" s="8"/>
      <c r="AF5034" s="8"/>
      <c r="AG5034" s="8"/>
      <c r="AH5034" s="8"/>
      <c r="AI5034" s="8"/>
      <c r="AJ5034" s="8"/>
      <c r="AK5034" s="8"/>
    </row>
    <row r="5035" spans="1:37" ht="18">
      <c r="A5035" s="46"/>
      <c r="B5035" s="47"/>
      <c r="C5035" s="48"/>
      <c r="D5035" s="48"/>
      <c r="E5035" s="49"/>
      <c r="F5035" s="49"/>
      <c r="G5035" s="49"/>
      <c r="H5035" s="49"/>
      <c r="I5035" s="50"/>
      <c r="J5035" s="49"/>
      <c r="K5035" s="49"/>
      <c r="L5035" s="49"/>
      <c r="M5035" s="49"/>
      <c r="N5035" s="49"/>
      <c r="O5035" s="51"/>
      <c r="P5035" s="8"/>
      <c r="Q5035" s="49"/>
      <c r="R5035" s="49"/>
      <c r="S5035" s="52"/>
      <c r="T5035" s="53"/>
      <c r="U5035" s="53"/>
      <c r="V5035" s="50"/>
      <c r="W5035" s="8"/>
      <c r="X5035" s="8"/>
      <c r="Y5035" s="8"/>
      <c r="Z5035" s="8"/>
      <c r="AA5035" s="8"/>
      <c r="AB5035" s="8"/>
      <c r="AC5035" s="8"/>
      <c r="AD5035" s="8"/>
      <c r="AE5035" s="8"/>
      <c r="AF5035" s="8"/>
      <c r="AG5035" s="8"/>
      <c r="AH5035" s="8"/>
      <c r="AI5035" s="8"/>
      <c r="AJ5035" s="8"/>
      <c r="AK5035" s="8"/>
    </row>
    <row r="5036" spans="1:37" ht="18">
      <c r="A5036" s="46"/>
      <c r="B5036" s="47"/>
      <c r="C5036" s="48"/>
      <c r="D5036" s="48"/>
      <c r="E5036" s="49"/>
      <c r="F5036" s="49"/>
      <c r="G5036" s="49"/>
      <c r="H5036" s="49"/>
      <c r="I5036" s="50"/>
      <c r="J5036" s="49"/>
      <c r="K5036" s="49"/>
      <c r="L5036" s="49"/>
      <c r="M5036" s="49"/>
      <c r="N5036" s="49"/>
      <c r="O5036" s="51"/>
      <c r="P5036" s="8"/>
      <c r="Q5036" s="49"/>
      <c r="R5036" s="49"/>
      <c r="S5036" s="52"/>
      <c r="T5036" s="53"/>
      <c r="U5036" s="53"/>
      <c r="V5036" s="50"/>
      <c r="W5036" s="8"/>
      <c r="X5036" s="8"/>
      <c r="Y5036" s="8"/>
      <c r="Z5036" s="8"/>
      <c r="AA5036" s="8"/>
      <c r="AB5036" s="8"/>
      <c r="AC5036" s="8"/>
      <c r="AD5036" s="8"/>
      <c r="AE5036" s="8"/>
      <c r="AF5036" s="8"/>
      <c r="AG5036" s="8"/>
      <c r="AH5036" s="8"/>
      <c r="AI5036" s="8"/>
      <c r="AJ5036" s="8"/>
      <c r="AK5036" s="8"/>
    </row>
    <row r="5037" spans="1:37" ht="18">
      <c r="A5037" s="46"/>
      <c r="B5037" s="47"/>
      <c r="C5037" s="48"/>
      <c r="D5037" s="48"/>
      <c r="E5037" s="49"/>
      <c r="F5037" s="49"/>
      <c r="G5037" s="49"/>
      <c r="H5037" s="49"/>
      <c r="I5037" s="50"/>
      <c r="J5037" s="49"/>
      <c r="K5037" s="49"/>
      <c r="L5037" s="49"/>
      <c r="M5037" s="49"/>
      <c r="N5037" s="49"/>
      <c r="O5037" s="51"/>
      <c r="P5037" s="8"/>
      <c r="Q5037" s="49"/>
      <c r="R5037" s="49"/>
      <c r="S5037" s="52"/>
      <c r="T5037" s="53"/>
      <c r="U5037" s="53"/>
      <c r="V5037" s="50"/>
      <c r="W5037" s="8"/>
      <c r="X5037" s="8"/>
      <c r="Y5037" s="8"/>
      <c r="Z5037" s="8"/>
      <c r="AA5037" s="8"/>
      <c r="AB5037" s="8"/>
      <c r="AC5037" s="8"/>
      <c r="AD5037" s="8"/>
      <c r="AE5037" s="8"/>
      <c r="AF5037" s="8"/>
      <c r="AG5037" s="8"/>
      <c r="AH5037" s="8"/>
      <c r="AI5037" s="8"/>
      <c r="AJ5037" s="8"/>
      <c r="AK5037" s="8"/>
    </row>
    <row r="5038" spans="1:37" ht="18">
      <c r="A5038" s="46"/>
      <c r="B5038" s="47"/>
      <c r="C5038" s="48"/>
      <c r="D5038" s="48"/>
      <c r="E5038" s="49"/>
      <c r="F5038" s="49"/>
      <c r="G5038" s="49"/>
      <c r="H5038" s="49"/>
      <c r="I5038" s="50"/>
      <c r="J5038" s="49"/>
      <c r="K5038" s="49"/>
      <c r="L5038" s="49"/>
      <c r="M5038" s="49"/>
      <c r="N5038" s="49"/>
      <c r="O5038" s="51"/>
      <c r="P5038" s="8"/>
      <c r="Q5038" s="49"/>
      <c r="R5038" s="49"/>
      <c r="S5038" s="52"/>
      <c r="T5038" s="53"/>
      <c r="U5038" s="53"/>
      <c r="V5038" s="50"/>
      <c r="W5038" s="8"/>
      <c r="X5038" s="8"/>
      <c r="Y5038" s="8"/>
      <c r="Z5038" s="8"/>
      <c r="AA5038" s="8"/>
      <c r="AB5038" s="8"/>
      <c r="AC5038" s="8"/>
      <c r="AD5038" s="8"/>
      <c r="AE5038" s="8"/>
      <c r="AF5038" s="8"/>
      <c r="AG5038" s="8"/>
      <c r="AH5038" s="8"/>
      <c r="AI5038" s="8"/>
      <c r="AJ5038" s="8"/>
      <c r="AK5038" s="8"/>
    </row>
    <row r="5039" spans="1:37" ht="18">
      <c r="A5039" s="46"/>
      <c r="B5039" s="47"/>
      <c r="C5039" s="48"/>
      <c r="D5039" s="48"/>
      <c r="E5039" s="49"/>
      <c r="F5039" s="49"/>
      <c r="G5039" s="49"/>
      <c r="H5039" s="49"/>
      <c r="I5039" s="50"/>
      <c r="J5039" s="49"/>
      <c r="K5039" s="49"/>
      <c r="L5039" s="49"/>
      <c r="M5039" s="49"/>
      <c r="N5039" s="49"/>
      <c r="O5039" s="51"/>
      <c r="P5039" s="8"/>
      <c r="Q5039" s="49"/>
      <c r="R5039" s="49"/>
      <c r="S5039" s="52"/>
      <c r="T5039" s="53"/>
      <c r="U5039" s="53"/>
      <c r="V5039" s="50"/>
      <c r="W5039" s="8"/>
      <c r="X5039" s="8"/>
      <c r="Y5039" s="8"/>
      <c r="Z5039" s="8"/>
      <c r="AA5039" s="8"/>
      <c r="AB5039" s="8"/>
      <c r="AC5039" s="8"/>
      <c r="AD5039" s="8"/>
      <c r="AE5039" s="8"/>
      <c r="AF5039" s="8"/>
      <c r="AG5039" s="8"/>
      <c r="AH5039" s="8"/>
      <c r="AI5039" s="8"/>
      <c r="AJ5039" s="8"/>
      <c r="AK5039" s="8"/>
    </row>
    <row r="5040" spans="1:37" ht="18">
      <c r="A5040" s="46"/>
      <c r="B5040" s="47"/>
      <c r="C5040" s="48"/>
      <c r="D5040" s="48"/>
      <c r="E5040" s="49"/>
      <c r="F5040" s="49"/>
      <c r="G5040" s="49"/>
      <c r="H5040" s="49"/>
      <c r="I5040" s="50"/>
      <c r="J5040" s="49"/>
      <c r="K5040" s="49"/>
      <c r="L5040" s="49"/>
      <c r="M5040" s="49"/>
      <c r="N5040" s="49"/>
      <c r="O5040" s="51"/>
      <c r="P5040" s="8"/>
      <c r="Q5040" s="49"/>
      <c r="R5040" s="49"/>
      <c r="S5040" s="52"/>
      <c r="T5040" s="53"/>
      <c r="U5040" s="53"/>
      <c r="V5040" s="50"/>
      <c r="W5040" s="8"/>
      <c r="X5040" s="8"/>
      <c r="Y5040" s="8"/>
      <c r="Z5040" s="8"/>
      <c r="AA5040" s="8"/>
      <c r="AB5040" s="8"/>
      <c r="AC5040" s="8"/>
      <c r="AD5040" s="8"/>
      <c r="AE5040" s="8"/>
      <c r="AF5040" s="8"/>
      <c r="AG5040" s="8"/>
      <c r="AH5040" s="8"/>
      <c r="AI5040" s="8"/>
      <c r="AJ5040" s="8"/>
      <c r="AK5040" s="8"/>
    </row>
    <row r="5041" spans="1:37" ht="18">
      <c r="A5041" s="46"/>
      <c r="B5041" s="47"/>
      <c r="C5041" s="48"/>
      <c r="D5041" s="48"/>
      <c r="E5041" s="49"/>
      <c r="F5041" s="49"/>
      <c r="G5041" s="49"/>
      <c r="H5041" s="49"/>
      <c r="I5041" s="50"/>
      <c r="J5041" s="49"/>
      <c r="K5041" s="49"/>
      <c r="L5041" s="49"/>
      <c r="M5041" s="49"/>
      <c r="N5041" s="49"/>
      <c r="O5041" s="51"/>
      <c r="P5041" s="8"/>
      <c r="Q5041" s="49"/>
      <c r="R5041" s="49"/>
      <c r="S5041" s="52"/>
      <c r="T5041" s="53"/>
      <c r="U5041" s="53"/>
      <c r="V5041" s="50"/>
      <c r="W5041" s="8"/>
      <c r="X5041" s="8"/>
      <c r="Y5041" s="8"/>
      <c r="Z5041" s="8"/>
      <c r="AA5041" s="8"/>
      <c r="AB5041" s="8"/>
      <c r="AC5041" s="8"/>
      <c r="AD5041" s="8"/>
      <c r="AE5041" s="8"/>
      <c r="AF5041" s="8"/>
      <c r="AG5041" s="8"/>
      <c r="AH5041" s="8"/>
      <c r="AI5041" s="8"/>
      <c r="AJ5041" s="8"/>
      <c r="AK5041" s="8"/>
    </row>
    <row r="5042" spans="1:37" ht="18">
      <c r="A5042" s="46"/>
      <c r="B5042" s="47"/>
      <c r="C5042" s="48"/>
      <c r="D5042" s="48"/>
      <c r="E5042" s="49"/>
      <c r="F5042" s="49"/>
      <c r="G5042" s="49"/>
      <c r="H5042" s="49"/>
      <c r="I5042" s="50"/>
      <c r="J5042" s="49"/>
      <c r="K5042" s="49"/>
      <c r="L5042" s="49"/>
      <c r="M5042" s="49"/>
      <c r="N5042" s="49"/>
      <c r="O5042" s="51"/>
      <c r="P5042" s="8"/>
      <c r="Q5042" s="49"/>
      <c r="R5042" s="49"/>
      <c r="S5042" s="52"/>
      <c r="T5042" s="53"/>
      <c r="U5042" s="53"/>
      <c r="V5042" s="50"/>
      <c r="W5042" s="8"/>
      <c r="X5042" s="8"/>
      <c r="Y5042" s="8"/>
      <c r="Z5042" s="8"/>
      <c r="AA5042" s="8"/>
      <c r="AB5042" s="8"/>
      <c r="AC5042" s="8"/>
      <c r="AD5042" s="8"/>
      <c r="AE5042" s="8"/>
      <c r="AF5042" s="8"/>
      <c r="AG5042" s="8"/>
      <c r="AH5042" s="8"/>
      <c r="AI5042" s="8"/>
      <c r="AJ5042" s="8"/>
      <c r="AK5042" s="8"/>
    </row>
    <row r="5043" spans="1:37" ht="18">
      <c r="A5043" s="46"/>
      <c r="B5043" s="47"/>
      <c r="C5043" s="48"/>
      <c r="D5043" s="48"/>
      <c r="E5043" s="49"/>
      <c r="F5043" s="49"/>
      <c r="G5043" s="49"/>
      <c r="H5043" s="49"/>
      <c r="I5043" s="50"/>
      <c r="J5043" s="49"/>
      <c r="K5043" s="49"/>
      <c r="L5043" s="49"/>
      <c r="M5043" s="49"/>
      <c r="N5043" s="49"/>
      <c r="O5043" s="51"/>
      <c r="P5043" s="8"/>
      <c r="Q5043" s="49"/>
      <c r="R5043" s="49"/>
      <c r="S5043" s="52"/>
      <c r="T5043" s="53"/>
      <c r="U5043" s="53"/>
      <c r="V5043" s="50"/>
      <c r="W5043" s="8"/>
      <c r="X5043" s="8"/>
      <c r="Y5043" s="8"/>
      <c r="Z5043" s="8"/>
      <c r="AA5043" s="8"/>
      <c r="AB5043" s="8"/>
      <c r="AC5043" s="8"/>
      <c r="AD5043" s="8"/>
      <c r="AE5043" s="8"/>
      <c r="AF5043" s="8"/>
      <c r="AG5043" s="8"/>
      <c r="AH5043" s="8"/>
      <c r="AI5043" s="8"/>
      <c r="AJ5043" s="8"/>
      <c r="AK5043" s="8"/>
    </row>
    <row r="5044" spans="1:37" ht="18">
      <c r="A5044" s="46"/>
      <c r="B5044" s="47"/>
      <c r="C5044" s="48"/>
      <c r="D5044" s="48"/>
      <c r="E5044" s="49"/>
      <c r="F5044" s="49"/>
      <c r="G5044" s="49"/>
      <c r="H5044" s="49"/>
      <c r="I5044" s="50"/>
      <c r="J5044" s="49"/>
      <c r="K5044" s="49"/>
      <c r="L5044" s="49"/>
      <c r="M5044" s="49"/>
      <c r="N5044" s="49"/>
      <c r="O5044" s="51"/>
      <c r="P5044" s="8"/>
      <c r="Q5044" s="49"/>
      <c r="R5044" s="49"/>
      <c r="S5044" s="52"/>
      <c r="T5044" s="53"/>
      <c r="U5044" s="53"/>
      <c r="V5044" s="50"/>
      <c r="W5044" s="8"/>
      <c r="X5044" s="8"/>
      <c r="Y5044" s="8"/>
      <c r="Z5044" s="8"/>
      <c r="AA5044" s="8"/>
      <c r="AB5044" s="8"/>
      <c r="AC5044" s="8"/>
      <c r="AD5044" s="8"/>
      <c r="AE5044" s="8"/>
      <c r="AF5044" s="8"/>
      <c r="AG5044" s="8"/>
      <c r="AH5044" s="8"/>
      <c r="AI5044" s="8"/>
      <c r="AJ5044" s="8"/>
      <c r="AK5044" s="8"/>
    </row>
    <row r="5045" spans="1:37" ht="18">
      <c r="A5045" s="46"/>
      <c r="B5045" s="47"/>
      <c r="C5045" s="48"/>
      <c r="D5045" s="48"/>
      <c r="E5045" s="49"/>
      <c r="F5045" s="49"/>
      <c r="G5045" s="49"/>
      <c r="H5045" s="49"/>
      <c r="I5045" s="50"/>
      <c r="J5045" s="49"/>
      <c r="K5045" s="49"/>
      <c r="L5045" s="49"/>
      <c r="M5045" s="49"/>
      <c r="N5045" s="49"/>
      <c r="O5045" s="51"/>
      <c r="P5045" s="8"/>
      <c r="Q5045" s="49"/>
      <c r="R5045" s="49"/>
      <c r="S5045" s="52"/>
      <c r="T5045" s="53"/>
      <c r="U5045" s="53"/>
      <c r="V5045" s="50"/>
      <c r="W5045" s="8"/>
      <c r="X5045" s="8"/>
      <c r="Y5045" s="8"/>
      <c r="Z5045" s="8"/>
      <c r="AA5045" s="8"/>
      <c r="AB5045" s="8"/>
      <c r="AC5045" s="8"/>
      <c r="AD5045" s="8"/>
      <c r="AE5045" s="8"/>
      <c r="AF5045" s="8"/>
      <c r="AG5045" s="8"/>
      <c r="AH5045" s="8"/>
      <c r="AI5045" s="8"/>
      <c r="AJ5045" s="8"/>
      <c r="AK5045" s="8"/>
    </row>
    <row r="5046" spans="1:37" ht="18">
      <c r="A5046" s="46"/>
      <c r="B5046" s="47"/>
      <c r="C5046" s="48"/>
      <c r="D5046" s="48"/>
      <c r="E5046" s="49"/>
      <c r="F5046" s="49"/>
      <c r="G5046" s="49"/>
      <c r="H5046" s="49"/>
      <c r="I5046" s="50"/>
      <c r="J5046" s="49"/>
      <c r="K5046" s="49"/>
      <c r="L5046" s="49"/>
      <c r="M5046" s="49"/>
      <c r="N5046" s="49"/>
      <c r="O5046" s="51"/>
      <c r="P5046" s="8"/>
      <c r="Q5046" s="49"/>
      <c r="R5046" s="49"/>
      <c r="S5046" s="52"/>
      <c r="T5046" s="53"/>
      <c r="U5046" s="53"/>
      <c r="V5046" s="50"/>
      <c r="W5046" s="8"/>
      <c r="X5046" s="8"/>
      <c r="Y5046" s="8"/>
      <c r="Z5046" s="8"/>
      <c r="AA5046" s="8"/>
      <c r="AB5046" s="8"/>
      <c r="AC5046" s="8"/>
      <c r="AD5046" s="8"/>
      <c r="AE5046" s="8"/>
      <c r="AF5046" s="8"/>
      <c r="AG5046" s="8"/>
      <c r="AH5046" s="8"/>
      <c r="AI5046" s="8"/>
      <c r="AJ5046" s="8"/>
      <c r="AK5046" s="8"/>
    </row>
    <row r="5047" spans="1:37" ht="18">
      <c r="A5047" s="46"/>
      <c r="B5047" s="47"/>
      <c r="C5047" s="48"/>
      <c r="D5047" s="48"/>
      <c r="E5047" s="49"/>
      <c r="F5047" s="49"/>
      <c r="G5047" s="49"/>
      <c r="H5047" s="49"/>
      <c r="I5047" s="50"/>
      <c r="J5047" s="49"/>
      <c r="K5047" s="49"/>
      <c r="L5047" s="49"/>
      <c r="M5047" s="49"/>
      <c r="N5047" s="49"/>
      <c r="O5047" s="51"/>
      <c r="P5047" s="8"/>
      <c r="Q5047" s="49"/>
      <c r="R5047" s="49"/>
      <c r="S5047" s="52"/>
      <c r="T5047" s="53"/>
      <c r="U5047" s="53"/>
      <c r="V5047" s="50"/>
      <c r="W5047" s="8"/>
      <c r="X5047" s="8"/>
      <c r="Y5047" s="8"/>
      <c r="Z5047" s="8"/>
      <c r="AA5047" s="8"/>
      <c r="AB5047" s="8"/>
      <c r="AC5047" s="8"/>
      <c r="AD5047" s="8"/>
      <c r="AE5047" s="8"/>
      <c r="AF5047" s="8"/>
      <c r="AG5047" s="8"/>
      <c r="AH5047" s="8"/>
      <c r="AI5047" s="8"/>
      <c r="AJ5047" s="8"/>
      <c r="AK5047" s="8"/>
    </row>
    <row r="5048" spans="1:37" ht="18">
      <c r="A5048" s="46"/>
      <c r="B5048" s="47"/>
      <c r="C5048" s="48"/>
      <c r="D5048" s="48"/>
      <c r="E5048" s="49"/>
      <c r="F5048" s="49"/>
      <c r="G5048" s="49"/>
      <c r="H5048" s="49"/>
      <c r="I5048" s="50"/>
      <c r="J5048" s="49"/>
      <c r="K5048" s="49"/>
      <c r="L5048" s="49"/>
      <c r="M5048" s="49"/>
      <c r="N5048" s="49"/>
      <c r="O5048" s="51"/>
      <c r="P5048" s="8"/>
      <c r="Q5048" s="49"/>
      <c r="R5048" s="49"/>
      <c r="S5048" s="52"/>
      <c r="T5048" s="53"/>
      <c r="U5048" s="53"/>
      <c r="V5048" s="50"/>
      <c r="W5048" s="8"/>
      <c r="X5048" s="8"/>
      <c r="Y5048" s="8"/>
      <c r="Z5048" s="8"/>
      <c r="AA5048" s="8"/>
      <c r="AB5048" s="8"/>
      <c r="AC5048" s="8"/>
      <c r="AD5048" s="8"/>
      <c r="AE5048" s="8"/>
      <c r="AF5048" s="8"/>
      <c r="AG5048" s="8"/>
      <c r="AH5048" s="8"/>
      <c r="AI5048" s="8"/>
      <c r="AJ5048" s="8"/>
      <c r="AK5048" s="8"/>
    </row>
    <row r="5049" spans="1:37" ht="18">
      <c r="A5049" s="46"/>
      <c r="B5049" s="47"/>
      <c r="C5049" s="48"/>
      <c r="D5049" s="48"/>
      <c r="E5049" s="49"/>
      <c r="F5049" s="49"/>
      <c r="G5049" s="49"/>
      <c r="H5049" s="49"/>
      <c r="I5049" s="50"/>
      <c r="J5049" s="49"/>
      <c r="K5049" s="49"/>
      <c r="L5049" s="49"/>
      <c r="M5049" s="49"/>
      <c r="N5049" s="49"/>
      <c r="O5049" s="51"/>
      <c r="P5049" s="8"/>
      <c r="Q5049" s="49"/>
      <c r="R5049" s="49"/>
      <c r="S5049" s="52"/>
      <c r="T5049" s="53"/>
      <c r="U5049" s="53"/>
      <c r="V5049" s="50"/>
      <c r="W5049" s="8"/>
      <c r="X5049" s="8"/>
      <c r="Y5049" s="8"/>
      <c r="Z5049" s="8"/>
      <c r="AA5049" s="8"/>
      <c r="AB5049" s="8"/>
      <c r="AC5049" s="8"/>
      <c r="AD5049" s="8"/>
      <c r="AE5049" s="8"/>
      <c r="AF5049" s="8"/>
      <c r="AG5049" s="8"/>
      <c r="AH5049" s="8"/>
      <c r="AI5049" s="8"/>
      <c r="AJ5049" s="8"/>
      <c r="AK5049" s="8"/>
    </row>
    <row r="5050" spans="1:37" ht="18">
      <c r="A5050" s="46"/>
      <c r="B5050" s="47"/>
      <c r="C5050" s="48"/>
      <c r="D5050" s="48"/>
      <c r="E5050" s="49"/>
      <c r="F5050" s="49"/>
      <c r="G5050" s="49"/>
      <c r="H5050" s="49"/>
      <c r="I5050" s="50"/>
      <c r="J5050" s="49"/>
      <c r="K5050" s="49"/>
      <c r="L5050" s="49"/>
      <c r="M5050" s="49"/>
      <c r="N5050" s="49"/>
      <c r="O5050" s="51"/>
      <c r="P5050" s="8"/>
      <c r="Q5050" s="49"/>
      <c r="R5050" s="49"/>
      <c r="S5050" s="52"/>
      <c r="T5050" s="53"/>
      <c r="U5050" s="53"/>
      <c r="V5050" s="50"/>
      <c r="W5050" s="8"/>
      <c r="X5050" s="8"/>
      <c r="Y5050" s="8"/>
      <c r="Z5050" s="8"/>
      <c r="AA5050" s="8"/>
      <c r="AB5050" s="8"/>
      <c r="AC5050" s="8"/>
      <c r="AD5050" s="8"/>
      <c r="AE5050" s="8"/>
      <c r="AF5050" s="8"/>
      <c r="AG5050" s="8"/>
      <c r="AH5050" s="8"/>
      <c r="AI5050" s="8"/>
      <c r="AJ5050" s="8"/>
      <c r="AK5050" s="8"/>
    </row>
    <row r="5051" spans="1:37" ht="18">
      <c r="A5051" s="46"/>
      <c r="B5051" s="47"/>
      <c r="C5051" s="48"/>
      <c r="D5051" s="48"/>
      <c r="E5051" s="49"/>
      <c r="F5051" s="49"/>
      <c r="G5051" s="49"/>
      <c r="H5051" s="49"/>
      <c r="I5051" s="50"/>
      <c r="J5051" s="49"/>
      <c r="K5051" s="49"/>
      <c r="L5051" s="49"/>
      <c r="M5051" s="49"/>
      <c r="N5051" s="49"/>
      <c r="O5051" s="51"/>
      <c r="P5051" s="8"/>
      <c r="Q5051" s="49"/>
      <c r="R5051" s="49"/>
      <c r="S5051" s="52"/>
      <c r="T5051" s="53"/>
      <c r="U5051" s="53"/>
      <c r="V5051" s="50"/>
      <c r="W5051" s="8"/>
      <c r="X5051" s="8"/>
      <c r="Y5051" s="8"/>
      <c r="Z5051" s="8"/>
      <c r="AA5051" s="8"/>
      <c r="AB5051" s="8"/>
      <c r="AC5051" s="8"/>
      <c r="AD5051" s="8"/>
      <c r="AE5051" s="8"/>
      <c r="AF5051" s="8"/>
      <c r="AG5051" s="8"/>
      <c r="AH5051" s="8"/>
      <c r="AI5051" s="8"/>
      <c r="AJ5051" s="8"/>
      <c r="AK5051" s="8"/>
    </row>
    <row r="5052" spans="1:37" ht="18">
      <c r="A5052" s="46"/>
      <c r="B5052" s="47"/>
      <c r="C5052" s="48"/>
      <c r="D5052" s="48"/>
      <c r="E5052" s="49"/>
      <c r="F5052" s="49"/>
      <c r="G5052" s="49"/>
      <c r="H5052" s="49"/>
      <c r="I5052" s="50"/>
      <c r="J5052" s="49"/>
      <c r="K5052" s="49"/>
      <c r="L5052" s="49"/>
      <c r="M5052" s="49"/>
      <c r="N5052" s="49"/>
      <c r="O5052" s="51"/>
      <c r="P5052" s="8"/>
      <c r="Q5052" s="49"/>
      <c r="R5052" s="49"/>
      <c r="S5052" s="52"/>
      <c r="T5052" s="53"/>
      <c r="U5052" s="53"/>
      <c r="V5052" s="50"/>
      <c r="W5052" s="8"/>
      <c r="X5052" s="8"/>
      <c r="Y5052" s="8"/>
      <c r="Z5052" s="8"/>
      <c r="AA5052" s="8"/>
      <c r="AB5052" s="8"/>
      <c r="AC5052" s="8"/>
      <c r="AD5052" s="8"/>
      <c r="AE5052" s="8"/>
      <c r="AF5052" s="8"/>
      <c r="AG5052" s="8"/>
      <c r="AH5052" s="8"/>
      <c r="AI5052" s="8"/>
      <c r="AJ5052" s="8"/>
      <c r="AK5052" s="8"/>
    </row>
    <row r="5053" spans="1:37" ht="18">
      <c r="A5053" s="46"/>
      <c r="B5053" s="47"/>
      <c r="C5053" s="48"/>
      <c r="D5053" s="48"/>
      <c r="E5053" s="49"/>
      <c r="F5053" s="49"/>
      <c r="G5053" s="49"/>
      <c r="H5053" s="49"/>
      <c r="I5053" s="50"/>
      <c r="J5053" s="49"/>
      <c r="K5053" s="49"/>
      <c r="L5053" s="49"/>
      <c r="M5053" s="49"/>
      <c r="N5053" s="49"/>
      <c r="O5053" s="51"/>
      <c r="P5053" s="8"/>
      <c r="Q5053" s="49"/>
      <c r="R5053" s="49"/>
      <c r="S5053" s="52"/>
      <c r="T5053" s="53"/>
      <c r="U5053" s="53"/>
      <c r="V5053" s="50"/>
      <c r="W5053" s="8"/>
      <c r="X5053" s="8"/>
      <c r="Y5053" s="8"/>
      <c r="Z5053" s="8"/>
      <c r="AA5053" s="8"/>
      <c r="AB5053" s="8"/>
      <c r="AC5053" s="8"/>
      <c r="AD5053" s="8"/>
      <c r="AE5053" s="8"/>
      <c r="AF5053" s="8"/>
      <c r="AG5053" s="8"/>
      <c r="AH5053" s="8"/>
      <c r="AI5053" s="8"/>
      <c r="AJ5053" s="8"/>
      <c r="AK5053" s="8"/>
    </row>
    <row r="5054" spans="1:37" ht="18">
      <c r="A5054" s="46"/>
      <c r="B5054" s="47"/>
      <c r="C5054" s="48"/>
      <c r="D5054" s="48"/>
      <c r="E5054" s="49"/>
      <c r="F5054" s="49"/>
      <c r="G5054" s="49"/>
      <c r="H5054" s="49"/>
      <c r="I5054" s="50"/>
      <c r="J5054" s="49"/>
      <c r="K5054" s="49"/>
      <c r="L5054" s="49"/>
      <c r="M5054" s="49"/>
      <c r="N5054" s="49"/>
      <c r="O5054" s="51"/>
      <c r="P5054" s="8"/>
      <c r="Q5054" s="49"/>
      <c r="R5054" s="49"/>
      <c r="S5054" s="52"/>
      <c r="T5054" s="53"/>
      <c r="U5054" s="53"/>
      <c r="V5054" s="50"/>
      <c r="W5054" s="8"/>
      <c r="X5054" s="8"/>
      <c r="Y5054" s="8"/>
      <c r="Z5054" s="8"/>
      <c r="AA5054" s="8"/>
      <c r="AB5054" s="8"/>
      <c r="AC5054" s="8"/>
      <c r="AD5054" s="8"/>
      <c r="AE5054" s="8"/>
      <c r="AF5054" s="8"/>
      <c r="AG5054" s="8"/>
      <c r="AH5054" s="8"/>
      <c r="AI5054" s="8"/>
      <c r="AJ5054" s="8"/>
      <c r="AK5054" s="8"/>
    </row>
    <row r="5055" spans="1:37" ht="18">
      <c r="A5055" s="46"/>
      <c r="B5055" s="47"/>
      <c r="C5055" s="48"/>
      <c r="D5055" s="48"/>
      <c r="E5055" s="49"/>
      <c r="F5055" s="49"/>
      <c r="G5055" s="49"/>
      <c r="H5055" s="49"/>
      <c r="I5055" s="50"/>
      <c r="J5055" s="49"/>
      <c r="K5055" s="49"/>
      <c r="L5055" s="49"/>
      <c r="M5055" s="49"/>
      <c r="N5055" s="49"/>
      <c r="O5055" s="51"/>
      <c r="P5055" s="8"/>
      <c r="Q5055" s="49"/>
      <c r="R5055" s="49"/>
      <c r="S5055" s="52"/>
      <c r="T5055" s="53"/>
      <c r="U5055" s="53"/>
      <c r="V5055" s="50"/>
      <c r="W5055" s="8"/>
      <c r="X5055" s="8"/>
      <c r="Y5055" s="8"/>
      <c r="Z5055" s="8"/>
      <c r="AA5055" s="8"/>
      <c r="AB5055" s="8"/>
      <c r="AC5055" s="8"/>
      <c r="AD5055" s="8"/>
      <c r="AE5055" s="8"/>
      <c r="AF5055" s="8"/>
      <c r="AG5055" s="8"/>
      <c r="AH5055" s="8"/>
      <c r="AI5055" s="8"/>
      <c r="AJ5055" s="8"/>
      <c r="AK5055" s="8"/>
    </row>
    <row r="5056" spans="1:37" ht="18">
      <c r="A5056" s="46"/>
      <c r="B5056" s="47"/>
      <c r="C5056" s="48"/>
      <c r="D5056" s="48"/>
      <c r="E5056" s="49"/>
      <c r="F5056" s="49"/>
      <c r="G5056" s="49"/>
      <c r="H5056" s="49"/>
      <c r="I5056" s="50"/>
      <c r="J5056" s="49"/>
      <c r="K5056" s="49"/>
      <c r="L5056" s="49"/>
      <c r="M5056" s="49"/>
      <c r="N5056" s="49"/>
      <c r="O5056" s="51"/>
      <c r="P5056" s="8"/>
      <c r="Q5056" s="49"/>
      <c r="R5056" s="49"/>
      <c r="S5056" s="52"/>
      <c r="T5056" s="53"/>
      <c r="U5056" s="53"/>
      <c r="V5056" s="50"/>
      <c r="W5056" s="8"/>
      <c r="X5056" s="8"/>
      <c r="Y5056" s="8"/>
      <c r="Z5056" s="8"/>
      <c r="AA5056" s="8"/>
      <c r="AB5056" s="8"/>
      <c r="AC5056" s="8"/>
      <c r="AD5056" s="8"/>
      <c r="AE5056" s="8"/>
      <c r="AF5056" s="8"/>
      <c r="AG5056" s="8"/>
      <c r="AH5056" s="8"/>
      <c r="AI5056" s="8"/>
      <c r="AJ5056" s="8"/>
      <c r="AK5056" s="8"/>
    </row>
    <row r="5057" spans="1:37" ht="18">
      <c r="A5057" s="46"/>
      <c r="B5057" s="47"/>
      <c r="C5057" s="48"/>
      <c r="D5057" s="48"/>
      <c r="E5057" s="49"/>
      <c r="F5057" s="49"/>
      <c r="G5057" s="49"/>
      <c r="H5057" s="49"/>
      <c r="I5057" s="50"/>
      <c r="J5057" s="49"/>
      <c r="K5057" s="49"/>
      <c r="L5057" s="49"/>
      <c r="M5057" s="49"/>
      <c r="N5057" s="49"/>
      <c r="O5057" s="51"/>
      <c r="P5057" s="8"/>
      <c r="Q5057" s="49"/>
      <c r="R5057" s="49"/>
      <c r="S5057" s="52"/>
      <c r="T5057" s="53"/>
      <c r="U5057" s="53"/>
      <c r="V5057" s="50"/>
      <c r="W5057" s="8"/>
      <c r="X5057" s="8"/>
      <c r="Y5057" s="8"/>
      <c r="Z5057" s="8"/>
      <c r="AA5057" s="8"/>
      <c r="AB5057" s="8"/>
      <c r="AC5057" s="8"/>
      <c r="AD5057" s="8"/>
      <c r="AE5057" s="8"/>
      <c r="AF5057" s="8"/>
      <c r="AG5057" s="8"/>
      <c r="AH5057" s="8"/>
      <c r="AI5057" s="8"/>
      <c r="AJ5057" s="8"/>
      <c r="AK5057" s="8"/>
    </row>
    <row r="5058" spans="1:37" ht="18">
      <c r="A5058" s="46"/>
      <c r="B5058" s="47"/>
      <c r="C5058" s="48"/>
      <c r="D5058" s="48"/>
      <c r="E5058" s="49"/>
      <c r="F5058" s="49"/>
      <c r="G5058" s="49"/>
      <c r="H5058" s="49"/>
      <c r="I5058" s="50"/>
      <c r="J5058" s="49"/>
      <c r="K5058" s="49"/>
      <c r="L5058" s="49"/>
      <c r="M5058" s="49"/>
      <c r="N5058" s="49"/>
      <c r="O5058" s="51"/>
      <c r="P5058" s="8"/>
      <c r="Q5058" s="49"/>
      <c r="R5058" s="49"/>
      <c r="S5058" s="52"/>
      <c r="T5058" s="53"/>
      <c r="U5058" s="53"/>
      <c r="V5058" s="50"/>
      <c r="W5058" s="8"/>
      <c r="X5058" s="8"/>
      <c r="Y5058" s="8"/>
      <c r="Z5058" s="8"/>
      <c r="AA5058" s="8"/>
      <c r="AB5058" s="8"/>
      <c r="AC5058" s="8"/>
      <c r="AD5058" s="8"/>
      <c r="AE5058" s="8"/>
      <c r="AF5058" s="8"/>
      <c r="AG5058" s="8"/>
      <c r="AH5058" s="8"/>
      <c r="AI5058" s="8"/>
      <c r="AJ5058" s="8"/>
      <c r="AK5058" s="8"/>
    </row>
    <row r="5059" spans="1:37" ht="18">
      <c r="A5059" s="46"/>
      <c r="B5059" s="47"/>
      <c r="C5059" s="48"/>
      <c r="D5059" s="48"/>
      <c r="E5059" s="49"/>
      <c r="F5059" s="49"/>
      <c r="G5059" s="49"/>
      <c r="H5059" s="49"/>
      <c r="I5059" s="50"/>
      <c r="J5059" s="49"/>
      <c r="K5059" s="49"/>
      <c r="L5059" s="49"/>
      <c r="M5059" s="49"/>
      <c r="N5059" s="49"/>
      <c r="O5059" s="51"/>
      <c r="P5059" s="8"/>
      <c r="Q5059" s="49"/>
      <c r="R5059" s="49"/>
      <c r="S5059" s="52"/>
      <c r="T5059" s="53"/>
      <c r="U5059" s="53"/>
      <c r="V5059" s="50"/>
      <c r="W5059" s="8"/>
      <c r="X5059" s="8"/>
      <c r="Y5059" s="8"/>
      <c r="Z5059" s="8"/>
      <c r="AA5059" s="8"/>
      <c r="AB5059" s="8"/>
      <c r="AC5059" s="8"/>
      <c r="AD5059" s="8"/>
      <c r="AE5059" s="8"/>
      <c r="AF5059" s="8"/>
      <c r="AG5059" s="8"/>
      <c r="AH5059" s="8"/>
      <c r="AI5059" s="8"/>
      <c r="AJ5059" s="8"/>
      <c r="AK5059" s="8"/>
    </row>
    <row r="5060" spans="1:37" ht="18">
      <c r="A5060" s="46"/>
      <c r="B5060" s="47"/>
      <c r="C5060" s="48"/>
      <c r="D5060" s="48"/>
      <c r="E5060" s="49"/>
      <c r="F5060" s="49"/>
      <c r="G5060" s="49"/>
      <c r="H5060" s="49"/>
      <c r="I5060" s="50"/>
      <c r="J5060" s="49"/>
      <c r="K5060" s="49"/>
      <c r="L5060" s="49"/>
      <c r="M5060" s="49"/>
      <c r="N5060" s="49"/>
      <c r="O5060" s="51"/>
      <c r="P5060" s="8"/>
      <c r="Q5060" s="49"/>
      <c r="R5060" s="49"/>
      <c r="S5060" s="52"/>
      <c r="T5060" s="53"/>
      <c r="U5060" s="53"/>
      <c r="V5060" s="50"/>
      <c r="W5060" s="8"/>
      <c r="X5060" s="8"/>
      <c r="Y5060" s="8"/>
      <c r="Z5060" s="8"/>
      <c r="AA5060" s="8"/>
      <c r="AB5060" s="8"/>
      <c r="AC5060" s="8"/>
      <c r="AD5060" s="8"/>
      <c r="AE5060" s="8"/>
      <c r="AF5060" s="8"/>
      <c r="AG5060" s="8"/>
      <c r="AH5060" s="8"/>
      <c r="AI5060" s="8"/>
      <c r="AJ5060" s="8"/>
      <c r="AK5060" s="8"/>
    </row>
    <row r="5061" spans="1:37" ht="18">
      <c r="A5061" s="46"/>
      <c r="B5061" s="47"/>
      <c r="C5061" s="48"/>
      <c r="D5061" s="48"/>
      <c r="E5061" s="49"/>
      <c r="F5061" s="49"/>
      <c r="G5061" s="49"/>
      <c r="H5061" s="49"/>
      <c r="I5061" s="50"/>
      <c r="J5061" s="49"/>
      <c r="K5061" s="49"/>
      <c r="L5061" s="49"/>
      <c r="M5061" s="49"/>
      <c r="N5061" s="49"/>
      <c r="O5061" s="51"/>
      <c r="P5061" s="8"/>
      <c r="Q5061" s="49"/>
      <c r="R5061" s="49"/>
      <c r="S5061" s="52"/>
      <c r="T5061" s="53"/>
      <c r="U5061" s="53"/>
      <c r="V5061" s="50"/>
      <c r="W5061" s="8"/>
      <c r="X5061" s="8"/>
      <c r="Y5061" s="8"/>
      <c r="Z5061" s="8"/>
      <c r="AA5061" s="8"/>
      <c r="AB5061" s="8"/>
      <c r="AC5061" s="8"/>
      <c r="AD5061" s="8"/>
      <c r="AE5061" s="8"/>
      <c r="AF5061" s="8"/>
      <c r="AG5061" s="8"/>
      <c r="AH5061" s="8"/>
      <c r="AI5061" s="8"/>
      <c r="AJ5061" s="8"/>
      <c r="AK5061" s="8"/>
    </row>
    <row r="5062" spans="1:37" ht="18">
      <c r="A5062" s="46"/>
      <c r="B5062" s="47"/>
      <c r="C5062" s="48"/>
      <c r="D5062" s="48"/>
      <c r="E5062" s="49"/>
      <c r="F5062" s="49"/>
      <c r="G5062" s="49"/>
      <c r="H5062" s="49"/>
      <c r="I5062" s="50"/>
      <c r="J5062" s="49"/>
      <c r="K5062" s="49"/>
      <c r="L5062" s="49"/>
      <c r="M5062" s="49"/>
      <c r="N5062" s="49"/>
      <c r="O5062" s="51"/>
      <c r="P5062" s="8"/>
      <c r="Q5062" s="49"/>
      <c r="R5062" s="49"/>
      <c r="S5062" s="52"/>
      <c r="T5062" s="53"/>
      <c r="U5062" s="53"/>
      <c r="V5062" s="50"/>
      <c r="W5062" s="8"/>
      <c r="X5062" s="8"/>
      <c r="Y5062" s="8"/>
      <c r="Z5062" s="8"/>
      <c r="AA5062" s="8"/>
      <c r="AB5062" s="8"/>
      <c r="AC5062" s="8"/>
      <c r="AD5062" s="8"/>
      <c r="AE5062" s="8"/>
      <c r="AF5062" s="8"/>
      <c r="AG5062" s="8"/>
      <c r="AH5062" s="8"/>
      <c r="AI5062" s="8"/>
      <c r="AJ5062" s="8"/>
      <c r="AK5062" s="8"/>
    </row>
    <row r="5063" spans="1:37" ht="18">
      <c r="A5063" s="46"/>
      <c r="B5063" s="47"/>
      <c r="C5063" s="48"/>
      <c r="D5063" s="48"/>
      <c r="E5063" s="49"/>
      <c r="F5063" s="49"/>
      <c r="G5063" s="49"/>
      <c r="H5063" s="49"/>
      <c r="I5063" s="50"/>
      <c r="J5063" s="49"/>
      <c r="K5063" s="49"/>
      <c r="L5063" s="49"/>
      <c r="M5063" s="49"/>
      <c r="N5063" s="49"/>
      <c r="O5063" s="51"/>
      <c r="P5063" s="8"/>
      <c r="Q5063" s="49"/>
      <c r="R5063" s="49"/>
      <c r="S5063" s="52"/>
      <c r="T5063" s="53"/>
      <c r="U5063" s="53"/>
      <c r="V5063" s="50"/>
      <c r="W5063" s="8"/>
      <c r="X5063" s="8"/>
      <c r="Y5063" s="8"/>
      <c r="Z5063" s="8"/>
      <c r="AA5063" s="8"/>
      <c r="AB5063" s="8"/>
      <c r="AC5063" s="8"/>
      <c r="AD5063" s="8"/>
      <c r="AE5063" s="8"/>
      <c r="AF5063" s="8"/>
      <c r="AG5063" s="8"/>
      <c r="AH5063" s="8"/>
      <c r="AI5063" s="8"/>
      <c r="AJ5063" s="8"/>
      <c r="AK5063" s="8"/>
    </row>
    <row r="5064" spans="1:37" ht="18">
      <c r="A5064" s="46"/>
      <c r="B5064" s="47"/>
      <c r="C5064" s="48"/>
      <c r="D5064" s="48"/>
      <c r="E5064" s="49"/>
      <c r="F5064" s="49"/>
      <c r="G5064" s="49"/>
      <c r="H5064" s="49"/>
      <c r="I5064" s="50"/>
      <c r="J5064" s="49"/>
      <c r="K5064" s="49"/>
      <c r="L5064" s="49"/>
      <c r="M5064" s="49"/>
      <c r="N5064" s="49"/>
      <c r="O5064" s="51"/>
      <c r="P5064" s="8"/>
      <c r="Q5064" s="49"/>
      <c r="R5064" s="49"/>
      <c r="S5064" s="52"/>
      <c r="T5064" s="53"/>
      <c r="U5064" s="53"/>
      <c r="V5064" s="50"/>
      <c r="W5064" s="8"/>
      <c r="X5064" s="8"/>
      <c r="Y5064" s="8"/>
      <c r="Z5064" s="8"/>
      <c r="AA5064" s="8"/>
      <c r="AB5064" s="8"/>
      <c r="AC5064" s="8"/>
      <c r="AD5064" s="8"/>
      <c r="AE5064" s="8"/>
      <c r="AF5064" s="8"/>
      <c r="AG5064" s="8"/>
      <c r="AH5064" s="8"/>
      <c r="AI5064" s="8"/>
      <c r="AJ5064" s="8"/>
      <c r="AK5064" s="8"/>
    </row>
    <row r="5065" spans="1:37" ht="18">
      <c r="A5065" s="46"/>
      <c r="B5065" s="47"/>
      <c r="C5065" s="48"/>
      <c r="D5065" s="48"/>
      <c r="E5065" s="49"/>
      <c r="F5065" s="49"/>
      <c r="G5065" s="49"/>
      <c r="H5065" s="49"/>
      <c r="I5065" s="50"/>
      <c r="J5065" s="49"/>
      <c r="K5065" s="49"/>
      <c r="L5065" s="49"/>
      <c r="M5065" s="49"/>
      <c r="N5065" s="49"/>
      <c r="O5065" s="51"/>
      <c r="P5065" s="8"/>
      <c r="Q5065" s="49"/>
      <c r="R5065" s="49"/>
      <c r="S5065" s="52"/>
      <c r="T5065" s="53"/>
      <c r="U5065" s="53"/>
      <c r="V5065" s="50"/>
      <c r="W5065" s="8"/>
      <c r="X5065" s="8"/>
      <c r="Y5065" s="8"/>
      <c r="Z5065" s="8"/>
      <c r="AA5065" s="8"/>
      <c r="AB5065" s="8"/>
      <c r="AC5065" s="8"/>
      <c r="AD5065" s="8"/>
      <c r="AE5065" s="8"/>
      <c r="AF5065" s="8"/>
      <c r="AG5065" s="8"/>
      <c r="AH5065" s="8"/>
      <c r="AI5065" s="8"/>
      <c r="AJ5065" s="8"/>
      <c r="AK5065" s="8"/>
    </row>
    <row r="5066" spans="1:37" ht="18">
      <c r="A5066" s="46"/>
      <c r="B5066" s="47"/>
      <c r="C5066" s="48"/>
      <c r="D5066" s="48"/>
      <c r="E5066" s="49"/>
      <c r="F5066" s="49"/>
      <c r="G5066" s="49"/>
      <c r="H5066" s="49"/>
      <c r="I5066" s="50"/>
      <c r="J5066" s="49"/>
      <c r="K5066" s="49"/>
      <c r="L5066" s="49"/>
      <c r="M5066" s="49"/>
      <c r="N5066" s="49"/>
      <c r="O5066" s="51"/>
      <c r="P5066" s="8"/>
      <c r="Q5066" s="49"/>
      <c r="R5066" s="49"/>
      <c r="S5066" s="52"/>
      <c r="T5066" s="53"/>
      <c r="U5066" s="53"/>
      <c r="V5066" s="50"/>
      <c r="W5066" s="8"/>
      <c r="X5066" s="8"/>
      <c r="Y5066" s="8"/>
      <c r="Z5066" s="8"/>
      <c r="AA5066" s="8"/>
      <c r="AB5066" s="8"/>
      <c r="AC5066" s="8"/>
      <c r="AD5066" s="8"/>
      <c r="AE5066" s="8"/>
      <c r="AF5066" s="8"/>
      <c r="AG5066" s="8"/>
      <c r="AH5066" s="8"/>
      <c r="AI5066" s="8"/>
      <c r="AJ5066" s="8"/>
      <c r="AK5066" s="8"/>
    </row>
    <row r="5067" spans="1:37" ht="18">
      <c r="A5067" s="46"/>
      <c r="B5067" s="47"/>
      <c r="C5067" s="48"/>
      <c r="D5067" s="48"/>
      <c r="E5067" s="49"/>
      <c r="F5067" s="49"/>
      <c r="G5067" s="49"/>
      <c r="H5067" s="49"/>
      <c r="I5067" s="50"/>
      <c r="J5067" s="49"/>
      <c r="K5067" s="49"/>
      <c r="L5067" s="49"/>
      <c r="M5067" s="49"/>
      <c r="N5067" s="49"/>
      <c r="O5067" s="51"/>
      <c r="P5067" s="8"/>
      <c r="Q5067" s="49"/>
      <c r="R5067" s="49"/>
      <c r="S5067" s="52"/>
      <c r="T5067" s="53"/>
      <c r="U5067" s="53"/>
      <c r="V5067" s="50"/>
      <c r="W5067" s="8"/>
      <c r="X5067" s="8"/>
      <c r="Y5067" s="8"/>
      <c r="Z5067" s="8"/>
      <c r="AA5067" s="8"/>
      <c r="AB5067" s="8"/>
      <c r="AC5067" s="8"/>
      <c r="AD5067" s="8"/>
      <c r="AE5067" s="8"/>
      <c r="AF5067" s="8"/>
      <c r="AG5067" s="8"/>
      <c r="AH5067" s="8"/>
      <c r="AI5067" s="8"/>
      <c r="AJ5067" s="8"/>
      <c r="AK5067" s="8"/>
    </row>
    <row r="5068" spans="1:37" ht="18">
      <c r="A5068" s="46"/>
      <c r="B5068" s="47"/>
      <c r="C5068" s="48"/>
      <c r="D5068" s="48"/>
      <c r="E5068" s="49"/>
      <c r="F5068" s="49"/>
      <c r="G5068" s="49"/>
      <c r="H5068" s="49"/>
      <c r="I5068" s="50"/>
      <c r="J5068" s="49"/>
      <c r="K5068" s="49"/>
      <c r="L5068" s="49"/>
      <c r="M5068" s="49"/>
      <c r="N5068" s="49"/>
      <c r="O5068" s="51"/>
      <c r="P5068" s="8"/>
      <c r="Q5068" s="49"/>
      <c r="R5068" s="49"/>
      <c r="S5068" s="52"/>
      <c r="T5068" s="53"/>
      <c r="U5068" s="53"/>
      <c r="V5068" s="50"/>
      <c r="W5068" s="8"/>
      <c r="X5068" s="8"/>
      <c r="Y5068" s="8"/>
      <c r="Z5068" s="8"/>
      <c r="AA5068" s="8"/>
      <c r="AB5068" s="8"/>
      <c r="AC5068" s="8"/>
      <c r="AD5068" s="8"/>
      <c r="AE5068" s="8"/>
      <c r="AF5068" s="8"/>
      <c r="AG5068" s="8"/>
      <c r="AH5068" s="8"/>
      <c r="AI5068" s="8"/>
      <c r="AJ5068" s="8"/>
      <c r="AK5068" s="8"/>
    </row>
    <row r="5069" spans="1:37" ht="18">
      <c r="A5069" s="46"/>
      <c r="B5069" s="47"/>
      <c r="C5069" s="48"/>
      <c r="D5069" s="48"/>
      <c r="E5069" s="49"/>
      <c r="F5069" s="49"/>
      <c r="G5069" s="49"/>
      <c r="H5069" s="49"/>
      <c r="I5069" s="50"/>
      <c r="J5069" s="49"/>
      <c r="K5069" s="49"/>
      <c r="L5069" s="49"/>
      <c r="M5069" s="49"/>
      <c r="N5069" s="49"/>
      <c r="O5069" s="51"/>
      <c r="P5069" s="8"/>
      <c r="Q5069" s="49"/>
      <c r="R5069" s="49"/>
      <c r="S5069" s="52"/>
      <c r="T5069" s="53"/>
      <c r="U5069" s="53"/>
      <c r="V5069" s="50"/>
      <c r="W5069" s="8"/>
      <c r="X5069" s="8"/>
      <c r="Y5069" s="8"/>
      <c r="Z5069" s="8"/>
      <c r="AA5069" s="8"/>
      <c r="AB5069" s="8"/>
      <c r="AC5069" s="8"/>
      <c r="AD5069" s="8"/>
      <c r="AE5069" s="8"/>
      <c r="AF5069" s="8"/>
      <c r="AG5069" s="8"/>
      <c r="AH5069" s="8"/>
      <c r="AI5069" s="8"/>
      <c r="AJ5069" s="8"/>
      <c r="AK5069" s="8"/>
    </row>
    <row r="5070" spans="1:37" ht="18">
      <c r="A5070" s="46"/>
      <c r="B5070" s="47"/>
      <c r="C5070" s="48"/>
      <c r="D5070" s="48"/>
      <c r="E5070" s="49"/>
      <c r="F5070" s="49"/>
      <c r="G5070" s="49"/>
      <c r="H5070" s="49"/>
      <c r="I5070" s="50"/>
      <c r="J5070" s="49"/>
      <c r="K5070" s="49"/>
      <c r="L5070" s="49"/>
      <c r="M5070" s="49"/>
      <c r="N5070" s="49"/>
      <c r="O5070" s="51"/>
      <c r="P5070" s="8"/>
      <c r="Q5070" s="49"/>
      <c r="R5070" s="49"/>
      <c r="S5070" s="52"/>
      <c r="T5070" s="53"/>
      <c r="U5070" s="53"/>
      <c r="V5070" s="50"/>
      <c r="W5070" s="8"/>
      <c r="X5070" s="8"/>
      <c r="Y5070" s="8"/>
      <c r="Z5070" s="8"/>
      <c r="AA5070" s="8"/>
      <c r="AB5070" s="8"/>
      <c r="AC5070" s="8"/>
      <c r="AD5070" s="8"/>
      <c r="AE5070" s="8"/>
      <c r="AF5070" s="8"/>
      <c r="AG5070" s="8"/>
      <c r="AH5070" s="8"/>
      <c r="AI5070" s="8"/>
      <c r="AJ5070" s="8"/>
      <c r="AK5070" s="8"/>
    </row>
    <row r="5071" spans="1:37" ht="18">
      <c r="A5071" s="46"/>
      <c r="B5071" s="47"/>
      <c r="C5071" s="48"/>
      <c r="D5071" s="48"/>
      <c r="E5071" s="49"/>
      <c r="F5071" s="49"/>
      <c r="G5071" s="49"/>
      <c r="H5071" s="49"/>
      <c r="I5071" s="50"/>
      <c r="J5071" s="49"/>
      <c r="K5071" s="49"/>
      <c r="L5071" s="49"/>
      <c r="M5071" s="49"/>
      <c r="N5071" s="49"/>
      <c r="O5071" s="51"/>
      <c r="P5071" s="8"/>
      <c r="Q5071" s="49"/>
      <c r="R5071" s="49"/>
      <c r="S5071" s="52"/>
      <c r="T5071" s="53"/>
      <c r="U5071" s="53"/>
      <c r="V5071" s="50"/>
      <c r="W5071" s="8"/>
      <c r="X5071" s="8"/>
      <c r="Y5071" s="8"/>
      <c r="Z5071" s="8"/>
      <c r="AA5071" s="8"/>
      <c r="AB5071" s="8"/>
      <c r="AC5071" s="8"/>
      <c r="AD5071" s="8"/>
      <c r="AE5071" s="8"/>
      <c r="AF5071" s="8"/>
      <c r="AG5071" s="8"/>
      <c r="AH5071" s="8"/>
      <c r="AI5071" s="8"/>
      <c r="AJ5071" s="8"/>
      <c r="AK5071" s="8"/>
    </row>
    <row r="5072" spans="1:37" ht="18">
      <c r="A5072" s="46"/>
      <c r="B5072" s="47"/>
      <c r="C5072" s="48"/>
      <c r="D5072" s="48"/>
      <c r="E5072" s="49"/>
      <c r="F5072" s="49"/>
      <c r="G5072" s="49"/>
      <c r="H5072" s="49"/>
      <c r="I5072" s="50"/>
      <c r="J5072" s="49"/>
      <c r="K5072" s="49"/>
      <c r="L5072" s="49"/>
      <c r="M5072" s="49"/>
      <c r="N5072" s="49"/>
      <c r="O5072" s="51"/>
      <c r="P5072" s="8"/>
      <c r="Q5072" s="49"/>
      <c r="R5072" s="49"/>
      <c r="S5072" s="52"/>
      <c r="T5072" s="53"/>
      <c r="U5072" s="53"/>
      <c r="V5072" s="50"/>
      <c r="W5072" s="8"/>
      <c r="X5072" s="8"/>
      <c r="Y5072" s="8"/>
      <c r="Z5072" s="8"/>
      <c r="AA5072" s="8"/>
      <c r="AB5072" s="8"/>
      <c r="AC5072" s="8"/>
      <c r="AD5072" s="8"/>
      <c r="AE5072" s="8"/>
      <c r="AF5072" s="8"/>
      <c r="AG5072" s="8"/>
      <c r="AH5072" s="8"/>
      <c r="AI5072" s="8"/>
      <c r="AJ5072" s="8"/>
      <c r="AK5072" s="8"/>
    </row>
    <row r="5073" spans="1:37" ht="18">
      <c r="A5073" s="46"/>
      <c r="B5073" s="47"/>
      <c r="C5073" s="48"/>
      <c r="D5073" s="48"/>
      <c r="E5073" s="49"/>
      <c r="F5073" s="49"/>
      <c r="G5073" s="49"/>
      <c r="H5073" s="49"/>
      <c r="I5073" s="50"/>
      <c r="J5073" s="49"/>
      <c r="K5073" s="49"/>
      <c r="L5073" s="49"/>
      <c r="M5073" s="49"/>
      <c r="N5073" s="49"/>
      <c r="O5073" s="51"/>
      <c r="P5073" s="8"/>
      <c r="Q5073" s="49"/>
      <c r="R5073" s="49"/>
      <c r="S5073" s="52"/>
      <c r="T5073" s="53"/>
      <c r="U5073" s="53"/>
      <c r="V5073" s="50"/>
      <c r="W5073" s="8"/>
      <c r="X5073" s="8"/>
      <c r="Y5073" s="8"/>
      <c r="Z5073" s="8"/>
      <c r="AA5073" s="8"/>
      <c r="AB5073" s="8"/>
      <c r="AC5073" s="8"/>
      <c r="AD5073" s="8"/>
      <c r="AE5073" s="8"/>
      <c r="AF5073" s="8"/>
      <c r="AG5073" s="8"/>
      <c r="AH5073" s="8"/>
      <c r="AI5073" s="8"/>
      <c r="AJ5073" s="8"/>
      <c r="AK5073" s="8"/>
    </row>
    <row r="5074" spans="1:37" ht="18">
      <c r="A5074" s="46"/>
      <c r="B5074" s="47"/>
      <c r="C5074" s="48"/>
      <c r="D5074" s="48"/>
      <c r="E5074" s="49"/>
      <c r="F5074" s="49"/>
      <c r="G5074" s="49"/>
      <c r="H5074" s="49"/>
      <c r="I5074" s="50"/>
      <c r="J5074" s="49"/>
      <c r="K5074" s="49"/>
      <c r="L5074" s="49"/>
      <c r="M5074" s="49"/>
      <c r="N5074" s="49"/>
      <c r="O5074" s="51"/>
      <c r="P5074" s="8"/>
      <c r="Q5074" s="49"/>
      <c r="R5074" s="49"/>
      <c r="S5074" s="52"/>
      <c r="T5074" s="53"/>
      <c r="U5074" s="53"/>
      <c r="V5074" s="50"/>
      <c r="W5074" s="8"/>
      <c r="X5074" s="8"/>
      <c r="Y5074" s="8"/>
      <c r="Z5074" s="8"/>
      <c r="AA5074" s="8"/>
      <c r="AB5074" s="8"/>
      <c r="AC5074" s="8"/>
      <c r="AD5074" s="8"/>
      <c r="AE5074" s="8"/>
      <c r="AF5074" s="8"/>
      <c r="AG5074" s="8"/>
      <c r="AH5074" s="8"/>
      <c r="AI5074" s="8"/>
      <c r="AJ5074" s="8"/>
      <c r="AK5074" s="8"/>
    </row>
    <row r="5075" spans="1:37" ht="18">
      <c r="A5075" s="46"/>
      <c r="B5075" s="47"/>
      <c r="C5075" s="48"/>
      <c r="D5075" s="48"/>
      <c r="E5075" s="49"/>
      <c r="F5075" s="49"/>
      <c r="G5075" s="49"/>
      <c r="H5075" s="49"/>
      <c r="I5075" s="50"/>
      <c r="J5075" s="49"/>
      <c r="K5075" s="49"/>
      <c r="L5075" s="49"/>
      <c r="M5075" s="49"/>
      <c r="N5075" s="49"/>
      <c r="O5075" s="51"/>
      <c r="P5075" s="8"/>
      <c r="Q5075" s="49"/>
      <c r="R5075" s="49"/>
      <c r="S5075" s="52"/>
      <c r="T5075" s="53"/>
      <c r="U5075" s="53"/>
      <c r="V5075" s="50"/>
      <c r="W5075" s="8"/>
      <c r="X5075" s="8"/>
      <c r="Y5075" s="8"/>
      <c r="Z5075" s="8"/>
      <c r="AA5075" s="8"/>
      <c r="AB5075" s="8"/>
      <c r="AC5075" s="8"/>
      <c r="AD5075" s="8"/>
      <c r="AE5075" s="8"/>
      <c r="AF5075" s="8"/>
      <c r="AG5075" s="8"/>
      <c r="AH5075" s="8"/>
      <c r="AI5075" s="8"/>
      <c r="AJ5075" s="8"/>
      <c r="AK5075" s="8"/>
    </row>
    <row r="5076" spans="1:37" ht="18">
      <c r="A5076" s="46"/>
      <c r="B5076" s="47"/>
      <c r="C5076" s="48"/>
      <c r="D5076" s="48"/>
      <c r="E5076" s="49"/>
      <c r="F5076" s="49"/>
      <c r="G5076" s="49"/>
      <c r="H5076" s="49"/>
      <c r="I5076" s="50"/>
      <c r="J5076" s="49"/>
      <c r="K5076" s="49"/>
      <c r="L5076" s="49"/>
      <c r="M5076" s="49"/>
      <c r="N5076" s="49"/>
      <c r="O5076" s="51"/>
      <c r="P5076" s="8"/>
      <c r="Q5076" s="49"/>
      <c r="R5076" s="49"/>
      <c r="S5076" s="52"/>
      <c r="T5076" s="53"/>
      <c r="U5076" s="53"/>
      <c r="V5076" s="50"/>
      <c r="W5076" s="8"/>
      <c r="X5076" s="8"/>
      <c r="Y5076" s="8"/>
      <c r="Z5076" s="8"/>
      <c r="AA5076" s="8"/>
      <c r="AB5076" s="8"/>
      <c r="AC5076" s="8"/>
      <c r="AD5076" s="8"/>
      <c r="AE5076" s="8"/>
      <c r="AF5076" s="8"/>
      <c r="AG5076" s="8"/>
      <c r="AH5076" s="8"/>
      <c r="AI5076" s="8"/>
      <c r="AJ5076" s="8"/>
      <c r="AK5076" s="8"/>
    </row>
    <row r="5077" spans="1:37" ht="18">
      <c r="A5077" s="46"/>
      <c r="B5077" s="47"/>
      <c r="C5077" s="48"/>
      <c r="D5077" s="48"/>
      <c r="E5077" s="49"/>
      <c r="F5077" s="49"/>
      <c r="G5077" s="49"/>
      <c r="H5077" s="49"/>
      <c r="I5077" s="50"/>
      <c r="J5077" s="49"/>
      <c r="K5077" s="49"/>
      <c r="L5077" s="49"/>
      <c r="M5077" s="49"/>
      <c r="N5077" s="49"/>
      <c r="O5077" s="51"/>
      <c r="P5077" s="8"/>
      <c r="Q5077" s="49"/>
      <c r="R5077" s="49"/>
      <c r="S5077" s="52"/>
      <c r="T5077" s="53"/>
      <c r="U5077" s="53"/>
      <c r="V5077" s="50"/>
      <c r="W5077" s="8"/>
      <c r="X5077" s="8"/>
      <c r="Y5077" s="8"/>
      <c r="Z5077" s="8"/>
      <c r="AA5077" s="8"/>
      <c r="AB5077" s="8"/>
      <c r="AC5077" s="8"/>
      <c r="AD5077" s="8"/>
      <c r="AE5077" s="8"/>
      <c r="AF5077" s="8"/>
      <c r="AG5077" s="8"/>
      <c r="AH5077" s="8"/>
      <c r="AI5077" s="8"/>
      <c r="AJ5077" s="8"/>
      <c r="AK5077" s="8"/>
    </row>
    <row r="5078" spans="1:37" ht="18">
      <c r="A5078" s="46"/>
      <c r="B5078" s="47"/>
      <c r="C5078" s="48"/>
      <c r="D5078" s="48"/>
      <c r="E5078" s="49"/>
      <c r="F5078" s="49"/>
      <c r="G5078" s="49"/>
      <c r="H5078" s="49"/>
      <c r="I5078" s="50"/>
      <c r="J5078" s="49"/>
      <c r="K5078" s="49"/>
      <c r="L5078" s="49"/>
      <c r="M5078" s="49"/>
      <c r="N5078" s="49"/>
      <c r="O5078" s="51"/>
      <c r="P5078" s="8"/>
      <c r="Q5078" s="49"/>
      <c r="R5078" s="49"/>
      <c r="S5078" s="52"/>
      <c r="T5078" s="53"/>
      <c r="U5078" s="53"/>
      <c r="V5078" s="50"/>
      <c r="W5078" s="8"/>
      <c r="X5078" s="8"/>
      <c r="Y5078" s="8"/>
      <c r="Z5078" s="8"/>
      <c r="AA5078" s="8"/>
      <c r="AB5078" s="8"/>
      <c r="AC5078" s="8"/>
      <c r="AD5078" s="8"/>
      <c r="AE5078" s="8"/>
      <c r="AF5078" s="8"/>
      <c r="AG5078" s="8"/>
      <c r="AH5078" s="8"/>
      <c r="AI5078" s="8"/>
      <c r="AJ5078" s="8"/>
      <c r="AK5078" s="8"/>
    </row>
    <row r="5079" spans="1:37" ht="18">
      <c r="A5079" s="46"/>
      <c r="B5079" s="47"/>
      <c r="C5079" s="48"/>
      <c r="D5079" s="48"/>
      <c r="E5079" s="49"/>
      <c r="F5079" s="49"/>
      <c r="G5079" s="49"/>
      <c r="H5079" s="49"/>
      <c r="I5079" s="50"/>
      <c r="J5079" s="49"/>
      <c r="K5079" s="49"/>
      <c r="L5079" s="49"/>
      <c r="M5079" s="49"/>
      <c r="N5079" s="49"/>
      <c r="O5079" s="51"/>
      <c r="P5079" s="8"/>
      <c r="Q5079" s="49"/>
      <c r="R5079" s="49"/>
      <c r="S5079" s="52"/>
      <c r="T5079" s="53"/>
      <c r="U5079" s="53"/>
      <c r="V5079" s="50"/>
      <c r="W5079" s="8"/>
      <c r="X5079" s="8"/>
      <c r="Y5079" s="8"/>
      <c r="Z5079" s="8"/>
      <c r="AA5079" s="8"/>
      <c r="AB5079" s="8"/>
      <c r="AC5079" s="8"/>
      <c r="AD5079" s="8"/>
      <c r="AE5079" s="8"/>
      <c r="AF5079" s="8"/>
      <c r="AG5079" s="8"/>
      <c r="AH5079" s="8"/>
      <c r="AI5079" s="8"/>
      <c r="AJ5079" s="8"/>
      <c r="AK5079" s="8"/>
    </row>
    <row r="5080" spans="1:37" ht="18">
      <c r="A5080" s="46"/>
      <c r="B5080" s="47"/>
      <c r="C5080" s="48"/>
      <c r="D5080" s="48"/>
      <c r="E5080" s="49"/>
      <c r="F5080" s="49"/>
      <c r="G5080" s="49"/>
      <c r="H5080" s="49"/>
      <c r="I5080" s="50"/>
      <c r="J5080" s="49"/>
      <c r="K5080" s="49"/>
      <c r="L5080" s="49"/>
      <c r="M5080" s="49"/>
      <c r="N5080" s="49"/>
      <c r="O5080" s="51"/>
      <c r="P5080" s="8"/>
      <c r="Q5080" s="49"/>
      <c r="R5080" s="49"/>
      <c r="S5080" s="52"/>
      <c r="T5080" s="53"/>
      <c r="U5080" s="53"/>
      <c r="V5080" s="50"/>
      <c r="W5080" s="8"/>
      <c r="X5080" s="8"/>
      <c r="Y5080" s="8"/>
      <c r="Z5080" s="8"/>
      <c r="AA5080" s="8"/>
      <c r="AB5080" s="8"/>
      <c r="AC5080" s="8"/>
      <c r="AD5080" s="8"/>
      <c r="AE5080" s="8"/>
      <c r="AF5080" s="8"/>
      <c r="AG5080" s="8"/>
      <c r="AH5080" s="8"/>
      <c r="AI5080" s="8"/>
      <c r="AJ5080" s="8"/>
      <c r="AK5080" s="8"/>
    </row>
    <row r="5081" spans="1:37" ht="18">
      <c r="A5081" s="46"/>
      <c r="B5081" s="47"/>
      <c r="C5081" s="48"/>
      <c r="D5081" s="48"/>
      <c r="E5081" s="49"/>
      <c r="F5081" s="49"/>
      <c r="G5081" s="49"/>
      <c r="H5081" s="49"/>
      <c r="I5081" s="50"/>
      <c r="J5081" s="49"/>
      <c r="K5081" s="49"/>
      <c r="L5081" s="49"/>
      <c r="M5081" s="49"/>
      <c r="N5081" s="49"/>
      <c r="O5081" s="51"/>
      <c r="P5081" s="8"/>
      <c r="Q5081" s="49"/>
      <c r="R5081" s="49"/>
      <c r="S5081" s="52"/>
      <c r="T5081" s="53"/>
      <c r="U5081" s="53"/>
      <c r="V5081" s="50"/>
      <c r="W5081" s="8"/>
      <c r="X5081" s="8"/>
      <c r="Y5081" s="8"/>
      <c r="Z5081" s="8"/>
      <c r="AA5081" s="8"/>
      <c r="AB5081" s="8"/>
      <c r="AC5081" s="8"/>
      <c r="AD5081" s="8"/>
      <c r="AE5081" s="8"/>
      <c r="AF5081" s="8"/>
      <c r="AG5081" s="8"/>
      <c r="AH5081" s="8"/>
      <c r="AI5081" s="8"/>
      <c r="AJ5081" s="8"/>
      <c r="AK5081" s="8"/>
    </row>
    <row r="5082" spans="1:37" ht="18">
      <c r="A5082" s="46"/>
      <c r="B5082" s="47"/>
      <c r="C5082" s="48"/>
      <c r="D5082" s="48"/>
      <c r="E5082" s="49"/>
      <c r="F5082" s="49"/>
      <c r="G5082" s="49"/>
      <c r="H5082" s="49"/>
      <c r="I5082" s="50"/>
      <c r="J5082" s="49"/>
      <c r="K5082" s="49"/>
      <c r="L5082" s="49"/>
      <c r="M5082" s="49"/>
      <c r="N5082" s="49"/>
      <c r="O5082" s="51"/>
      <c r="P5082" s="8"/>
      <c r="Q5082" s="49"/>
      <c r="R5082" s="49"/>
      <c r="S5082" s="52"/>
      <c r="T5082" s="53"/>
      <c r="U5082" s="53"/>
      <c r="V5082" s="50"/>
      <c r="W5082" s="8"/>
      <c r="X5082" s="8"/>
      <c r="Y5082" s="8"/>
      <c r="Z5082" s="8"/>
      <c r="AA5082" s="8"/>
      <c r="AB5082" s="8"/>
      <c r="AC5082" s="8"/>
      <c r="AD5082" s="8"/>
      <c r="AE5082" s="8"/>
      <c r="AF5082" s="8"/>
      <c r="AG5082" s="8"/>
      <c r="AH5082" s="8"/>
      <c r="AI5082" s="8"/>
      <c r="AJ5082" s="8"/>
      <c r="AK5082" s="8"/>
    </row>
    <row r="5083" spans="1:37" ht="18">
      <c r="A5083" s="46"/>
      <c r="B5083" s="47"/>
      <c r="C5083" s="48"/>
      <c r="D5083" s="48"/>
      <c r="E5083" s="49"/>
      <c r="F5083" s="49"/>
      <c r="G5083" s="49"/>
      <c r="H5083" s="49"/>
      <c r="I5083" s="50"/>
      <c r="J5083" s="49"/>
      <c r="K5083" s="49"/>
      <c r="L5083" s="49"/>
      <c r="M5083" s="49"/>
      <c r="N5083" s="49"/>
      <c r="O5083" s="51"/>
      <c r="P5083" s="8"/>
      <c r="Q5083" s="49"/>
      <c r="R5083" s="49"/>
      <c r="S5083" s="52"/>
      <c r="T5083" s="53"/>
      <c r="U5083" s="53"/>
      <c r="V5083" s="50"/>
      <c r="W5083" s="8"/>
      <c r="X5083" s="8"/>
      <c r="Y5083" s="8"/>
      <c r="Z5083" s="8"/>
      <c r="AA5083" s="8"/>
      <c r="AB5083" s="8"/>
      <c r="AC5083" s="8"/>
      <c r="AD5083" s="8"/>
      <c r="AE5083" s="8"/>
      <c r="AF5083" s="8"/>
      <c r="AG5083" s="8"/>
      <c r="AH5083" s="8"/>
      <c r="AI5083" s="8"/>
      <c r="AJ5083" s="8"/>
      <c r="AK5083" s="8"/>
    </row>
    <row r="5084" spans="1:37" ht="18">
      <c r="A5084" s="46"/>
      <c r="B5084" s="47"/>
      <c r="C5084" s="48"/>
      <c r="D5084" s="48"/>
      <c r="E5084" s="49"/>
      <c r="F5084" s="49"/>
      <c r="G5084" s="49"/>
      <c r="H5084" s="49"/>
      <c r="I5084" s="50"/>
      <c r="J5084" s="49"/>
      <c r="K5084" s="49"/>
      <c r="L5084" s="49"/>
      <c r="M5084" s="49"/>
      <c r="N5084" s="49"/>
      <c r="O5084" s="51"/>
      <c r="P5084" s="8"/>
      <c r="Q5084" s="49"/>
      <c r="R5084" s="49"/>
      <c r="S5084" s="52"/>
      <c r="T5084" s="53"/>
      <c r="U5084" s="53"/>
      <c r="V5084" s="50"/>
      <c r="W5084" s="8"/>
      <c r="X5084" s="8"/>
      <c r="Y5084" s="8"/>
      <c r="Z5084" s="8"/>
      <c r="AA5084" s="8"/>
      <c r="AB5084" s="8"/>
      <c r="AC5084" s="8"/>
      <c r="AD5084" s="8"/>
      <c r="AE5084" s="8"/>
      <c r="AF5084" s="8"/>
      <c r="AG5084" s="8"/>
      <c r="AH5084" s="8"/>
      <c r="AI5084" s="8"/>
      <c r="AJ5084" s="8"/>
      <c r="AK5084" s="8"/>
    </row>
    <row r="5085" spans="1:37" ht="18">
      <c r="A5085" s="46"/>
      <c r="B5085" s="47"/>
      <c r="C5085" s="48"/>
      <c r="D5085" s="48"/>
      <c r="E5085" s="49"/>
      <c r="F5085" s="49"/>
      <c r="G5085" s="49"/>
      <c r="H5085" s="49"/>
      <c r="I5085" s="50"/>
      <c r="J5085" s="49"/>
      <c r="K5085" s="49"/>
      <c r="L5085" s="49"/>
      <c r="M5085" s="49"/>
      <c r="N5085" s="49"/>
      <c r="O5085" s="51"/>
      <c r="P5085" s="8"/>
      <c r="Q5085" s="49"/>
      <c r="R5085" s="49"/>
      <c r="S5085" s="52"/>
      <c r="T5085" s="53"/>
      <c r="U5085" s="53"/>
      <c r="V5085" s="50"/>
      <c r="W5085" s="8"/>
      <c r="X5085" s="8"/>
      <c r="Y5085" s="8"/>
      <c r="Z5085" s="8"/>
      <c r="AA5085" s="8"/>
      <c r="AB5085" s="8"/>
      <c r="AC5085" s="8"/>
      <c r="AD5085" s="8"/>
      <c r="AE5085" s="8"/>
      <c r="AF5085" s="8"/>
      <c r="AG5085" s="8"/>
      <c r="AH5085" s="8"/>
      <c r="AI5085" s="8"/>
      <c r="AJ5085" s="8"/>
      <c r="AK5085" s="8"/>
    </row>
    <row r="5086" spans="1:37" ht="18">
      <c r="A5086" s="46"/>
      <c r="B5086" s="47"/>
      <c r="C5086" s="48"/>
      <c r="D5086" s="48"/>
      <c r="E5086" s="49"/>
      <c r="F5086" s="49"/>
      <c r="G5086" s="49"/>
      <c r="H5086" s="49"/>
      <c r="I5086" s="50"/>
      <c r="J5086" s="49"/>
      <c r="K5086" s="49"/>
      <c r="L5086" s="49"/>
      <c r="M5086" s="49"/>
      <c r="N5086" s="49"/>
      <c r="O5086" s="51"/>
      <c r="P5086" s="8"/>
      <c r="Q5086" s="49"/>
      <c r="R5086" s="49"/>
      <c r="S5086" s="52"/>
      <c r="T5086" s="53"/>
      <c r="U5086" s="53"/>
      <c r="V5086" s="50"/>
      <c r="W5086" s="8"/>
      <c r="X5086" s="8"/>
      <c r="Y5086" s="8"/>
      <c r="Z5086" s="8"/>
      <c r="AA5086" s="8"/>
      <c r="AB5086" s="8"/>
      <c r="AC5086" s="8"/>
      <c r="AD5086" s="8"/>
      <c r="AE5086" s="8"/>
      <c r="AF5086" s="8"/>
      <c r="AG5086" s="8"/>
      <c r="AH5086" s="8"/>
      <c r="AI5086" s="8"/>
      <c r="AJ5086" s="8"/>
      <c r="AK5086" s="8"/>
    </row>
    <row r="5087" spans="1:37" ht="18">
      <c r="A5087" s="46"/>
      <c r="B5087" s="47"/>
      <c r="C5087" s="48"/>
      <c r="D5087" s="48"/>
      <c r="E5087" s="49"/>
      <c r="F5087" s="49"/>
      <c r="G5087" s="49"/>
      <c r="H5087" s="49"/>
      <c r="I5087" s="50"/>
      <c r="J5087" s="49"/>
      <c r="K5087" s="49"/>
      <c r="L5087" s="49"/>
      <c r="M5087" s="49"/>
      <c r="N5087" s="49"/>
      <c r="O5087" s="51"/>
      <c r="P5087" s="8"/>
      <c r="Q5087" s="49"/>
      <c r="R5087" s="49"/>
      <c r="S5087" s="52"/>
      <c r="T5087" s="53"/>
      <c r="U5087" s="53"/>
      <c r="V5087" s="50"/>
      <c r="W5087" s="8"/>
      <c r="X5087" s="8"/>
      <c r="Y5087" s="8"/>
      <c r="Z5087" s="8"/>
      <c r="AA5087" s="8"/>
      <c r="AB5087" s="8"/>
      <c r="AC5087" s="8"/>
      <c r="AD5087" s="8"/>
      <c r="AE5087" s="8"/>
      <c r="AF5087" s="8"/>
      <c r="AG5087" s="8"/>
      <c r="AH5087" s="8"/>
      <c r="AI5087" s="8"/>
      <c r="AJ5087" s="8"/>
      <c r="AK5087" s="8"/>
    </row>
    <row r="5088" spans="1:37" ht="18">
      <c r="A5088" s="46"/>
      <c r="B5088" s="47"/>
      <c r="C5088" s="48"/>
      <c r="D5088" s="48"/>
      <c r="E5088" s="49"/>
      <c r="F5088" s="49"/>
      <c r="G5088" s="49"/>
      <c r="H5088" s="49"/>
      <c r="I5088" s="50"/>
      <c r="J5088" s="49"/>
      <c r="K5088" s="49"/>
      <c r="L5088" s="49"/>
      <c r="M5088" s="49"/>
      <c r="N5088" s="49"/>
      <c r="O5088" s="51"/>
      <c r="P5088" s="8"/>
      <c r="Q5088" s="49"/>
      <c r="R5088" s="49"/>
      <c r="S5088" s="52"/>
      <c r="T5088" s="53"/>
      <c r="U5088" s="53"/>
      <c r="V5088" s="50"/>
      <c r="W5088" s="8"/>
      <c r="X5088" s="8"/>
      <c r="Y5088" s="8"/>
      <c r="Z5088" s="8"/>
      <c r="AA5088" s="8"/>
      <c r="AB5088" s="8"/>
      <c r="AC5088" s="8"/>
      <c r="AD5088" s="8"/>
      <c r="AE5088" s="8"/>
      <c r="AF5088" s="8"/>
      <c r="AG5088" s="8"/>
      <c r="AH5088" s="8"/>
      <c r="AI5088" s="8"/>
      <c r="AJ5088" s="8"/>
      <c r="AK5088" s="8"/>
    </row>
    <row r="5089" spans="1:37" ht="18">
      <c r="A5089" s="46"/>
      <c r="B5089" s="47"/>
      <c r="C5089" s="48"/>
      <c r="D5089" s="48"/>
      <c r="E5089" s="49"/>
      <c r="F5089" s="49"/>
      <c r="G5089" s="49"/>
      <c r="H5089" s="49"/>
      <c r="I5089" s="50"/>
      <c r="J5089" s="49"/>
      <c r="K5089" s="49"/>
      <c r="L5089" s="49"/>
      <c r="M5089" s="49"/>
      <c r="N5089" s="49"/>
      <c r="O5089" s="51"/>
      <c r="P5089" s="8"/>
      <c r="Q5089" s="49"/>
      <c r="R5089" s="49"/>
      <c r="S5089" s="52"/>
      <c r="T5089" s="53"/>
      <c r="U5089" s="53"/>
      <c r="V5089" s="50"/>
      <c r="W5089" s="8"/>
      <c r="X5089" s="8"/>
      <c r="Y5089" s="8"/>
      <c r="Z5089" s="8"/>
      <c r="AA5089" s="8"/>
      <c r="AB5089" s="8"/>
      <c r="AC5089" s="8"/>
      <c r="AD5089" s="8"/>
      <c r="AE5089" s="8"/>
      <c r="AF5089" s="8"/>
      <c r="AG5089" s="8"/>
      <c r="AH5089" s="8"/>
      <c r="AI5089" s="8"/>
      <c r="AJ5089" s="8"/>
      <c r="AK5089" s="8"/>
    </row>
    <row r="5090" spans="1:37" ht="18">
      <c r="A5090" s="46"/>
      <c r="B5090" s="47"/>
      <c r="C5090" s="48"/>
      <c r="D5090" s="48"/>
      <c r="E5090" s="49"/>
      <c r="F5090" s="49"/>
      <c r="G5090" s="49"/>
      <c r="H5090" s="49"/>
      <c r="I5090" s="50"/>
      <c r="J5090" s="49"/>
      <c r="K5090" s="49"/>
      <c r="L5090" s="49"/>
      <c r="M5090" s="49"/>
      <c r="N5090" s="49"/>
      <c r="O5090" s="51"/>
      <c r="P5090" s="8"/>
      <c r="Q5090" s="49"/>
      <c r="R5090" s="49"/>
      <c r="S5090" s="52"/>
      <c r="T5090" s="53"/>
      <c r="U5090" s="53"/>
      <c r="V5090" s="50"/>
      <c r="W5090" s="8"/>
      <c r="X5090" s="8"/>
      <c r="Y5090" s="8"/>
      <c r="Z5090" s="8"/>
      <c r="AA5090" s="8"/>
      <c r="AB5090" s="8"/>
      <c r="AC5090" s="8"/>
      <c r="AD5090" s="8"/>
      <c r="AE5090" s="8"/>
      <c r="AF5090" s="8"/>
      <c r="AG5090" s="8"/>
      <c r="AH5090" s="8"/>
      <c r="AI5090" s="8"/>
      <c r="AJ5090" s="8"/>
      <c r="AK5090" s="8"/>
    </row>
    <row r="5091" spans="1:37" ht="18">
      <c r="A5091" s="46"/>
      <c r="B5091" s="47"/>
      <c r="C5091" s="48"/>
      <c r="D5091" s="48"/>
      <c r="E5091" s="49"/>
      <c r="F5091" s="49"/>
      <c r="G5091" s="49"/>
      <c r="H5091" s="49"/>
      <c r="I5091" s="50"/>
      <c r="J5091" s="49"/>
      <c r="K5091" s="49"/>
      <c r="L5091" s="49"/>
      <c r="M5091" s="49"/>
      <c r="N5091" s="49"/>
      <c r="O5091" s="51"/>
      <c r="P5091" s="8"/>
      <c r="Q5091" s="49"/>
      <c r="R5091" s="49"/>
      <c r="S5091" s="52"/>
      <c r="T5091" s="53"/>
      <c r="U5091" s="53"/>
      <c r="V5091" s="50"/>
      <c r="W5091" s="8"/>
      <c r="X5091" s="8"/>
      <c r="Y5091" s="8"/>
      <c r="Z5091" s="8"/>
      <c r="AA5091" s="8"/>
      <c r="AB5091" s="8"/>
      <c r="AC5091" s="8"/>
      <c r="AD5091" s="8"/>
      <c r="AE5091" s="8"/>
      <c r="AF5091" s="8"/>
      <c r="AG5091" s="8"/>
      <c r="AH5091" s="8"/>
      <c r="AI5091" s="8"/>
      <c r="AJ5091" s="8"/>
      <c r="AK5091" s="8"/>
    </row>
    <row r="5092" spans="1:37" ht="18">
      <c r="A5092" s="46"/>
      <c r="B5092" s="47"/>
      <c r="C5092" s="48"/>
      <c r="D5092" s="48"/>
      <c r="E5092" s="49"/>
      <c r="F5092" s="49"/>
      <c r="G5092" s="49"/>
      <c r="H5092" s="49"/>
      <c r="I5092" s="50"/>
      <c r="J5092" s="49"/>
      <c r="K5092" s="49"/>
      <c r="L5092" s="49"/>
      <c r="M5092" s="49"/>
      <c r="N5092" s="49"/>
      <c r="O5092" s="51"/>
      <c r="P5092" s="8"/>
      <c r="Q5092" s="49"/>
      <c r="R5092" s="49"/>
      <c r="S5092" s="52"/>
      <c r="T5092" s="53"/>
      <c r="U5092" s="53"/>
      <c r="V5092" s="50"/>
      <c r="W5092" s="8"/>
      <c r="X5092" s="8"/>
      <c r="Y5092" s="8"/>
      <c r="Z5092" s="8"/>
      <c r="AA5092" s="8"/>
      <c r="AB5092" s="8"/>
      <c r="AC5092" s="8"/>
      <c r="AD5092" s="8"/>
      <c r="AE5092" s="8"/>
      <c r="AF5092" s="8"/>
      <c r="AG5092" s="8"/>
      <c r="AH5092" s="8"/>
      <c r="AI5092" s="8"/>
      <c r="AJ5092" s="8"/>
      <c r="AK5092" s="8"/>
    </row>
    <row r="5093" spans="1:37" ht="18">
      <c r="A5093" s="46"/>
      <c r="B5093" s="47"/>
      <c r="C5093" s="48"/>
      <c r="D5093" s="48"/>
      <c r="E5093" s="49"/>
      <c r="F5093" s="49"/>
      <c r="G5093" s="49"/>
      <c r="H5093" s="49"/>
      <c r="I5093" s="50"/>
      <c r="J5093" s="49"/>
      <c r="K5093" s="49"/>
      <c r="L5093" s="49"/>
      <c r="M5093" s="49"/>
      <c r="N5093" s="49"/>
      <c r="O5093" s="51"/>
      <c r="P5093" s="8"/>
      <c r="Q5093" s="49"/>
      <c r="R5093" s="49"/>
      <c r="S5093" s="52"/>
      <c r="T5093" s="53"/>
      <c r="U5093" s="53"/>
      <c r="V5093" s="50"/>
      <c r="W5093" s="8"/>
      <c r="X5093" s="8"/>
      <c r="Y5093" s="8"/>
      <c r="Z5093" s="8"/>
      <c r="AA5093" s="8"/>
      <c r="AB5093" s="8"/>
      <c r="AC5093" s="8"/>
      <c r="AD5093" s="8"/>
      <c r="AE5093" s="8"/>
      <c r="AF5093" s="8"/>
      <c r="AG5093" s="8"/>
      <c r="AH5093" s="8"/>
      <c r="AI5093" s="8"/>
      <c r="AJ5093" s="8"/>
      <c r="AK5093" s="8"/>
    </row>
    <row r="5094" spans="1:37" ht="18">
      <c r="A5094" s="46"/>
      <c r="B5094" s="47"/>
      <c r="C5094" s="48"/>
      <c r="D5094" s="48"/>
      <c r="E5094" s="49"/>
      <c r="F5094" s="49"/>
      <c r="G5094" s="49"/>
      <c r="H5094" s="49"/>
      <c r="I5094" s="50"/>
      <c r="J5094" s="49"/>
      <c r="K5094" s="49"/>
      <c r="L5094" s="49"/>
      <c r="M5094" s="49"/>
      <c r="N5094" s="49"/>
      <c r="O5094" s="51"/>
      <c r="P5094" s="8"/>
      <c r="Q5094" s="49"/>
      <c r="R5094" s="49"/>
      <c r="S5094" s="52"/>
      <c r="T5094" s="53"/>
      <c r="U5094" s="53"/>
      <c r="V5094" s="50"/>
      <c r="W5094" s="8"/>
      <c r="X5094" s="8"/>
      <c r="Y5094" s="8"/>
      <c r="Z5094" s="8"/>
      <c r="AA5094" s="8"/>
      <c r="AB5094" s="8"/>
      <c r="AC5094" s="8"/>
      <c r="AD5094" s="8"/>
      <c r="AE5094" s="8"/>
      <c r="AF5094" s="8"/>
      <c r="AG5094" s="8"/>
      <c r="AH5094" s="8"/>
      <c r="AI5094" s="8"/>
      <c r="AJ5094" s="8"/>
      <c r="AK5094" s="8"/>
    </row>
    <row r="5095" spans="1:37" ht="18">
      <c r="A5095" s="46"/>
      <c r="B5095" s="47"/>
      <c r="C5095" s="48"/>
      <c r="D5095" s="48"/>
      <c r="E5095" s="49"/>
      <c r="F5095" s="49"/>
      <c r="G5095" s="49"/>
      <c r="H5095" s="49"/>
      <c r="I5095" s="50"/>
      <c r="J5095" s="49"/>
      <c r="K5095" s="49"/>
      <c r="L5095" s="49"/>
      <c r="M5095" s="49"/>
      <c r="N5095" s="49"/>
      <c r="O5095" s="51"/>
      <c r="P5095" s="8"/>
      <c r="Q5095" s="49"/>
      <c r="R5095" s="49"/>
      <c r="S5095" s="52"/>
      <c r="T5095" s="53"/>
      <c r="U5095" s="53"/>
      <c r="V5095" s="50"/>
      <c r="W5095" s="8"/>
      <c r="X5095" s="8"/>
      <c r="Y5095" s="8"/>
      <c r="Z5095" s="8"/>
      <c r="AA5095" s="8"/>
      <c r="AB5095" s="8"/>
      <c r="AC5095" s="8"/>
      <c r="AD5095" s="8"/>
      <c r="AE5095" s="8"/>
      <c r="AF5095" s="8"/>
      <c r="AG5095" s="8"/>
      <c r="AH5095" s="8"/>
      <c r="AI5095" s="8"/>
      <c r="AJ5095" s="8"/>
      <c r="AK5095" s="8"/>
    </row>
    <row r="5096" spans="1:37" ht="18">
      <c r="A5096" s="46"/>
      <c r="B5096" s="47"/>
      <c r="C5096" s="48"/>
      <c r="D5096" s="48"/>
      <c r="E5096" s="49"/>
      <c r="F5096" s="49"/>
      <c r="G5096" s="49"/>
      <c r="H5096" s="49"/>
      <c r="I5096" s="50"/>
      <c r="J5096" s="49"/>
      <c r="K5096" s="49"/>
      <c r="L5096" s="49"/>
      <c r="M5096" s="49"/>
      <c r="N5096" s="49"/>
      <c r="O5096" s="51"/>
      <c r="P5096" s="8"/>
      <c r="Q5096" s="49"/>
      <c r="R5096" s="49"/>
      <c r="S5096" s="52"/>
      <c r="T5096" s="53"/>
      <c r="U5096" s="53"/>
      <c r="V5096" s="50"/>
      <c r="W5096" s="8"/>
      <c r="X5096" s="8"/>
      <c r="Y5096" s="8"/>
      <c r="Z5096" s="8"/>
      <c r="AA5096" s="8"/>
      <c r="AB5096" s="8"/>
      <c r="AC5096" s="8"/>
      <c r="AD5096" s="8"/>
      <c r="AE5096" s="8"/>
      <c r="AF5096" s="8"/>
      <c r="AG5096" s="8"/>
      <c r="AH5096" s="8"/>
      <c r="AI5096" s="8"/>
      <c r="AJ5096" s="8"/>
      <c r="AK5096" s="8"/>
    </row>
    <row r="5097" spans="1:37" ht="18">
      <c r="A5097" s="46"/>
      <c r="B5097" s="47"/>
      <c r="C5097" s="48"/>
      <c r="D5097" s="48"/>
      <c r="E5097" s="49"/>
      <c r="F5097" s="49"/>
      <c r="G5097" s="49"/>
      <c r="H5097" s="49"/>
      <c r="I5097" s="50"/>
      <c r="J5097" s="49"/>
      <c r="K5097" s="49"/>
      <c r="L5097" s="49"/>
      <c r="M5097" s="49"/>
      <c r="N5097" s="49"/>
      <c r="O5097" s="51"/>
      <c r="P5097" s="8"/>
      <c r="Q5097" s="49"/>
      <c r="R5097" s="49"/>
      <c r="S5097" s="52"/>
      <c r="T5097" s="53"/>
      <c r="U5097" s="53"/>
      <c r="V5097" s="50"/>
      <c r="W5097" s="8"/>
      <c r="X5097" s="8"/>
      <c r="Y5097" s="8"/>
      <c r="Z5097" s="8"/>
      <c r="AA5097" s="8"/>
      <c r="AB5097" s="8"/>
      <c r="AC5097" s="8"/>
      <c r="AD5097" s="8"/>
      <c r="AE5097" s="8"/>
      <c r="AF5097" s="8"/>
      <c r="AG5097" s="8"/>
      <c r="AH5097" s="8"/>
      <c r="AI5097" s="8"/>
      <c r="AJ5097" s="8"/>
      <c r="AK5097" s="8"/>
    </row>
    <row r="5098" spans="1:37" ht="18">
      <c r="A5098" s="46"/>
      <c r="B5098" s="47"/>
      <c r="C5098" s="48"/>
      <c r="D5098" s="48"/>
      <c r="E5098" s="49"/>
      <c r="F5098" s="49"/>
      <c r="G5098" s="49"/>
      <c r="H5098" s="49"/>
      <c r="I5098" s="50"/>
      <c r="J5098" s="49"/>
      <c r="K5098" s="49"/>
      <c r="L5098" s="49"/>
      <c r="M5098" s="49"/>
      <c r="N5098" s="49"/>
      <c r="O5098" s="51"/>
      <c r="P5098" s="8"/>
      <c r="Q5098" s="49"/>
      <c r="R5098" s="49"/>
      <c r="S5098" s="52"/>
      <c r="T5098" s="53"/>
      <c r="U5098" s="53"/>
      <c r="V5098" s="50"/>
      <c r="W5098" s="8"/>
      <c r="X5098" s="8"/>
      <c r="Y5098" s="8"/>
      <c r="Z5098" s="8"/>
      <c r="AA5098" s="8"/>
      <c r="AB5098" s="8"/>
      <c r="AC5098" s="8"/>
      <c r="AD5098" s="8"/>
      <c r="AE5098" s="8"/>
      <c r="AF5098" s="8"/>
      <c r="AG5098" s="8"/>
      <c r="AH5098" s="8"/>
      <c r="AI5098" s="8"/>
      <c r="AJ5098" s="8"/>
      <c r="AK5098" s="8"/>
    </row>
    <row r="5099" spans="1:37" ht="18">
      <c r="A5099" s="46"/>
      <c r="B5099" s="47"/>
      <c r="C5099" s="48"/>
      <c r="D5099" s="48"/>
      <c r="E5099" s="49"/>
      <c r="F5099" s="49"/>
      <c r="G5099" s="49"/>
      <c r="H5099" s="49"/>
      <c r="I5099" s="50"/>
      <c r="J5099" s="49"/>
      <c r="K5099" s="49"/>
      <c r="L5099" s="49"/>
      <c r="M5099" s="49"/>
      <c r="N5099" s="49"/>
      <c r="O5099" s="51"/>
      <c r="P5099" s="8"/>
      <c r="Q5099" s="49"/>
      <c r="R5099" s="49"/>
      <c r="S5099" s="52"/>
      <c r="T5099" s="53"/>
      <c r="U5099" s="53"/>
      <c r="V5099" s="50"/>
      <c r="W5099" s="8"/>
      <c r="X5099" s="8"/>
      <c r="Y5099" s="8"/>
      <c r="Z5099" s="8"/>
      <c r="AA5099" s="8"/>
      <c r="AB5099" s="8"/>
      <c r="AC5099" s="8"/>
      <c r="AD5099" s="8"/>
      <c r="AE5099" s="8"/>
      <c r="AF5099" s="8"/>
      <c r="AG5099" s="8"/>
      <c r="AH5099" s="8"/>
      <c r="AI5099" s="8"/>
      <c r="AJ5099" s="8"/>
      <c r="AK5099" s="8"/>
    </row>
    <row r="5100" spans="1:37" ht="18">
      <c r="A5100" s="46"/>
      <c r="B5100" s="47"/>
      <c r="C5100" s="48"/>
      <c r="D5100" s="48"/>
      <c r="E5100" s="49"/>
      <c r="F5100" s="49"/>
      <c r="G5100" s="49"/>
      <c r="H5100" s="49"/>
      <c r="I5100" s="50"/>
      <c r="J5100" s="49"/>
      <c r="K5100" s="49"/>
      <c r="L5100" s="49"/>
      <c r="M5100" s="49"/>
      <c r="N5100" s="49"/>
      <c r="O5100" s="51"/>
      <c r="P5100" s="8"/>
      <c r="Q5100" s="49"/>
      <c r="R5100" s="49"/>
      <c r="S5100" s="52"/>
      <c r="T5100" s="53"/>
      <c r="U5100" s="53"/>
      <c r="V5100" s="50"/>
      <c r="W5100" s="8"/>
      <c r="X5100" s="8"/>
      <c r="Y5100" s="8"/>
      <c r="Z5100" s="8"/>
      <c r="AA5100" s="8"/>
      <c r="AB5100" s="8"/>
      <c r="AC5100" s="8"/>
      <c r="AD5100" s="8"/>
      <c r="AE5100" s="8"/>
      <c r="AF5100" s="8"/>
      <c r="AG5100" s="8"/>
      <c r="AH5100" s="8"/>
      <c r="AI5100" s="8"/>
      <c r="AJ5100" s="8"/>
      <c r="AK5100" s="8"/>
    </row>
    <row r="5101" spans="1:37" ht="18">
      <c r="A5101" s="46"/>
      <c r="B5101" s="47"/>
      <c r="C5101" s="48"/>
      <c r="D5101" s="48"/>
      <c r="E5101" s="49"/>
      <c r="F5101" s="49"/>
      <c r="G5101" s="49"/>
      <c r="H5101" s="49"/>
      <c r="I5101" s="50"/>
      <c r="J5101" s="49"/>
      <c r="K5101" s="49"/>
      <c r="L5101" s="49"/>
      <c r="M5101" s="49"/>
      <c r="N5101" s="49"/>
      <c r="O5101" s="51"/>
      <c r="P5101" s="8"/>
      <c r="Q5101" s="49"/>
      <c r="R5101" s="49"/>
      <c r="S5101" s="52"/>
      <c r="T5101" s="53"/>
      <c r="U5101" s="53"/>
      <c r="V5101" s="50"/>
      <c r="W5101" s="8"/>
      <c r="X5101" s="8"/>
      <c r="Y5101" s="8"/>
      <c r="Z5101" s="8"/>
      <c r="AA5101" s="8"/>
      <c r="AB5101" s="8"/>
      <c r="AC5101" s="8"/>
      <c r="AD5101" s="8"/>
      <c r="AE5101" s="8"/>
      <c r="AF5101" s="8"/>
      <c r="AG5101" s="8"/>
      <c r="AH5101" s="8"/>
      <c r="AI5101" s="8"/>
      <c r="AJ5101" s="8"/>
      <c r="AK5101" s="8"/>
    </row>
    <row r="5102" spans="1:37" ht="18">
      <c r="A5102" s="46"/>
      <c r="B5102" s="47"/>
      <c r="C5102" s="48"/>
      <c r="D5102" s="48"/>
      <c r="E5102" s="49"/>
      <c r="F5102" s="49"/>
      <c r="G5102" s="49"/>
      <c r="H5102" s="49"/>
      <c r="I5102" s="50"/>
      <c r="J5102" s="49"/>
      <c r="K5102" s="49"/>
      <c r="L5102" s="49"/>
      <c r="M5102" s="49"/>
      <c r="N5102" s="49"/>
      <c r="O5102" s="51"/>
      <c r="P5102" s="8"/>
      <c r="Q5102" s="49"/>
      <c r="R5102" s="49"/>
      <c r="S5102" s="52"/>
      <c r="T5102" s="53"/>
      <c r="U5102" s="53"/>
      <c r="V5102" s="50"/>
      <c r="W5102" s="8"/>
      <c r="X5102" s="8"/>
      <c r="Y5102" s="8"/>
      <c r="Z5102" s="8"/>
      <c r="AA5102" s="8"/>
      <c r="AB5102" s="8"/>
      <c r="AC5102" s="8"/>
      <c r="AD5102" s="8"/>
      <c r="AE5102" s="8"/>
      <c r="AF5102" s="8"/>
      <c r="AG5102" s="8"/>
      <c r="AH5102" s="8"/>
      <c r="AI5102" s="8"/>
      <c r="AJ5102" s="8"/>
      <c r="AK5102" s="8"/>
    </row>
    <row r="5103" spans="1:37" ht="18">
      <c r="A5103" s="46"/>
      <c r="B5103" s="47"/>
      <c r="C5103" s="48"/>
      <c r="D5103" s="48"/>
      <c r="E5103" s="49"/>
      <c r="F5103" s="49"/>
      <c r="G5103" s="49"/>
      <c r="H5103" s="49"/>
      <c r="I5103" s="50"/>
      <c r="J5103" s="49"/>
      <c r="K5103" s="49"/>
      <c r="L5103" s="49"/>
      <c r="M5103" s="49"/>
      <c r="N5103" s="49"/>
      <c r="O5103" s="51"/>
      <c r="P5103" s="8"/>
      <c r="Q5103" s="49"/>
      <c r="R5103" s="49"/>
      <c r="S5103" s="52"/>
      <c r="T5103" s="53"/>
      <c r="U5103" s="53"/>
      <c r="V5103" s="50"/>
      <c r="W5103" s="8"/>
      <c r="X5103" s="8"/>
      <c r="Y5103" s="8"/>
      <c r="Z5103" s="8"/>
      <c r="AA5103" s="8"/>
      <c r="AB5103" s="8"/>
      <c r="AC5103" s="8"/>
      <c r="AD5103" s="8"/>
      <c r="AE5103" s="8"/>
      <c r="AF5103" s="8"/>
      <c r="AG5103" s="8"/>
      <c r="AH5103" s="8"/>
      <c r="AI5103" s="8"/>
      <c r="AJ5103" s="8"/>
      <c r="AK5103" s="8"/>
    </row>
    <row r="5104" spans="1:37" ht="18">
      <c r="A5104" s="46"/>
      <c r="B5104" s="47"/>
      <c r="C5104" s="48"/>
      <c r="D5104" s="48"/>
      <c r="E5104" s="49"/>
      <c r="F5104" s="49"/>
      <c r="G5104" s="49"/>
      <c r="H5104" s="49"/>
      <c r="I5104" s="50"/>
      <c r="J5104" s="49"/>
      <c r="K5104" s="49"/>
      <c r="L5104" s="49"/>
      <c r="M5104" s="49"/>
      <c r="N5104" s="49"/>
      <c r="O5104" s="51"/>
      <c r="P5104" s="8"/>
      <c r="Q5104" s="49"/>
      <c r="R5104" s="49"/>
      <c r="S5104" s="52"/>
      <c r="T5104" s="53"/>
      <c r="U5104" s="53"/>
      <c r="V5104" s="50"/>
      <c r="W5104" s="8"/>
      <c r="X5104" s="8"/>
      <c r="Y5104" s="8"/>
      <c r="Z5104" s="8"/>
      <c r="AA5104" s="8"/>
      <c r="AB5104" s="8"/>
      <c r="AC5104" s="8"/>
      <c r="AD5104" s="8"/>
      <c r="AE5104" s="8"/>
      <c r="AF5104" s="8"/>
      <c r="AG5104" s="8"/>
      <c r="AH5104" s="8"/>
      <c r="AI5104" s="8"/>
      <c r="AJ5104" s="8"/>
      <c r="AK5104" s="8"/>
    </row>
    <row r="5105" spans="1:37" ht="18">
      <c r="A5105" s="46"/>
      <c r="B5105" s="47"/>
      <c r="C5105" s="48"/>
      <c r="D5105" s="48"/>
      <c r="E5105" s="49"/>
      <c r="F5105" s="49"/>
      <c r="G5105" s="49"/>
      <c r="H5105" s="49"/>
      <c r="I5105" s="50"/>
      <c r="J5105" s="49"/>
      <c r="K5105" s="49"/>
      <c r="L5105" s="49"/>
      <c r="M5105" s="49"/>
      <c r="N5105" s="49"/>
      <c r="O5105" s="51"/>
      <c r="P5105" s="8"/>
      <c r="Q5105" s="49"/>
      <c r="R5105" s="49"/>
      <c r="S5105" s="52"/>
      <c r="T5105" s="53"/>
      <c r="U5105" s="53"/>
      <c r="V5105" s="50"/>
      <c r="W5105" s="8"/>
      <c r="X5105" s="8"/>
      <c r="Y5105" s="8"/>
      <c r="Z5105" s="8"/>
      <c r="AA5105" s="8"/>
      <c r="AB5105" s="8"/>
      <c r="AC5105" s="8"/>
      <c r="AD5105" s="8"/>
      <c r="AE5105" s="8"/>
      <c r="AF5105" s="8"/>
      <c r="AG5105" s="8"/>
      <c r="AH5105" s="8"/>
      <c r="AI5105" s="8"/>
      <c r="AJ5105" s="8"/>
      <c r="AK5105" s="8"/>
    </row>
    <row r="5106" spans="1:37" ht="18">
      <c r="A5106" s="46"/>
      <c r="B5106" s="47"/>
      <c r="C5106" s="48"/>
      <c r="D5106" s="48"/>
      <c r="E5106" s="49"/>
      <c r="F5106" s="49"/>
      <c r="G5106" s="49"/>
      <c r="H5106" s="49"/>
      <c r="I5106" s="50"/>
      <c r="J5106" s="49"/>
      <c r="K5106" s="49"/>
      <c r="L5106" s="49"/>
      <c r="M5106" s="49"/>
      <c r="N5106" s="49"/>
      <c r="O5106" s="51"/>
      <c r="P5106" s="8"/>
      <c r="Q5106" s="49"/>
      <c r="R5106" s="49"/>
      <c r="S5106" s="52"/>
      <c r="T5106" s="53"/>
      <c r="U5106" s="53"/>
      <c r="V5106" s="50"/>
      <c r="W5106" s="8"/>
      <c r="X5106" s="8"/>
      <c r="Y5106" s="8"/>
      <c r="Z5106" s="8"/>
      <c r="AA5106" s="8"/>
      <c r="AB5106" s="8"/>
      <c r="AC5106" s="8"/>
      <c r="AD5106" s="8"/>
      <c r="AE5106" s="8"/>
      <c r="AF5106" s="8"/>
      <c r="AG5106" s="8"/>
      <c r="AH5106" s="8"/>
      <c r="AI5106" s="8"/>
      <c r="AJ5106" s="8"/>
      <c r="AK5106" s="8"/>
    </row>
    <row r="5107" spans="1:37" ht="18">
      <c r="A5107" s="46"/>
      <c r="B5107" s="47"/>
      <c r="C5107" s="48"/>
      <c r="D5107" s="48"/>
      <c r="E5107" s="49"/>
      <c r="F5107" s="49"/>
      <c r="G5107" s="49"/>
      <c r="H5107" s="49"/>
      <c r="I5107" s="50"/>
      <c r="J5107" s="49"/>
      <c r="K5107" s="49"/>
      <c r="L5107" s="49"/>
      <c r="M5107" s="49"/>
      <c r="N5107" s="49"/>
      <c r="O5107" s="51"/>
      <c r="P5107" s="8"/>
      <c r="Q5107" s="49"/>
      <c r="R5107" s="49"/>
      <c r="S5107" s="52"/>
      <c r="T5107" s="53"/>
      <c r="U5107" s="53"/>
      <c r="V5107" s="50"/>
      <c r="W5107" s="8"/>
      <c r="X5107" s="8"/>
      <c r="Y5107" s="8"/>
      <c r="Z5107" s="8"/>
      <c r="AA5107" s="8"/>
      <c r="AB5107" s="8"/>
      <c r="AC5107" s="8"/>
      <c r="AD5107" s="8"/>
      <c r="AE5107" s="8"/>
      <c r="AF5107" s="8"/>
      <c r="AG5107" s="8"/>
      <c r="AH5107" s="8"/>
      <c r="AI5107" s="8"/>
      <c r="AJ5107" s="8"/>
      <c r="AK5107" s="8"/>
    </row>
    <row r="5108" spans="1:37" ht="18">
      <c r="A5108" s="46"/>
      <c r="B5108" s="47"/>
      <c r="C5108" s="48"/>
      <c r="D5108" s="48"/>
      <c r="E5108" s="49"/>
      <c r="F5108" s="49"/>
      <c r="G5108" s="49"/>
      <c r="H5108" s="49"/>
      <c r="I5108" s="50"/>
      <c r="J5108" s="49"/>
      <c r="K5108" s="49"/>
      <c r="L5108" s="49"/>
      <c r="M5108" s="49"/>
      <c r="N5108" s="49"/>
      <c r="O5108" s="51"/>
      <c r="P5108" s="8"/>
      <c r="Q5108" s="49"/>
      <c r="R5108" s="49"/>
      <c r="S5108" s="52"/>
      <c r="T5108" s="53"/>
      <c r="U5108" s="53"/>
      <c r="V5108" s="50"/>
      <c r="W5108" s="8"/>
      <c r="X5108" s="8"/>
      <c r="Y5108" s="8"/>
      <c r="Z5108" s="8"/>
      <c r="AA5108" s="8"/>
      <c r="AB5108" s="8"/>
      <c r="AC5108" s="8"/>
      <c r="AD5108" s="8"/>
      <c r="AE5108" s="8"/>
      <c r="AF5108" s="8"/>
      <c r="AG5108" s="8"/>
      <c r="AH5108" s="8"/>
      <c r="AI5108" s="8"/>
      <c r="AJ5108" s="8"/>
      <c r="AK5108" s="8"/>
    </row>
    <row r="5109" spans="1:37" ht="18">
      <c r="A5109" s="46"/>
      <c r="B5109" s="47"/>
      <c r="C5109" s="48"/>
      <c r="D5109" s="48"/>
      <c r="E5109" s="49"/>
      <c r="F5109" s="49"/>
      <c r="G5109" s="49"/>
      <c r="H5109" s="49"/>
      <c r="I5109" s="50"/>
      <c r="J5109" s="49"/>
      <c r="K5109" s="49"/>
      <c r="L5109" s="49"/>
      <c r="M5109" s="49"/>
      <c r="N5109" s="49"/>
      <c r="O5109" s="51"/>
      <c r="P5109" s="8"/>
      <c r="Q5109" s="49"/>
      <c r="R5109" s="49"/>
      <c r="S5109" s="52"/>
      <c r="T5109" s="53"/>
      <c r="U5109" s="53"/>
      <c r="V5109" s="50"/>
      <c r="W5109" s="8"/>
      <c r="X5109" s="8"/>
      <c r="Y5109" s="8"/>
      <c r="Z5109" s="8"/>
      <c r="AA5109" s="8"/>
      <c r="AB5109" s="8"/>
      <c r="AC5109" s="8"/>
      <c r="AD5109" s="8"/>
      <c r="AE5109" s="8"/>
      <c r="AF5109" s="8"/>
      <c r="AG5109" s="8"/>
      <c r="AH5109" s="8"/>
      <c r="AI5109" s="8"/>
      <c r="AJ5109" s="8"/>
      <c r="AK5109" s="8"/>
    </row>
    <row r="5110" spans="1:37" ht="18">
      <c r="A5110" s="46"/>
      <c r="B5110" s="47"/>
      <c r="C5110" s="48"/>
      <c r="D5110" s="48"/>
      <c r="E5110" s="49"/>
      <c r="F5110" s="49"/>
      <c r="G5110" s="49"/>
      <c r="H5110" s="49"/>
      <c r="I5110" s="50"/>
      <c r="J5110" s="49"/>
      <c r="K5110" s="49"/>
      <c r="L5110" s="49"/>
      <c r="M5110" s="49"/>
      <c r="N5110" s="49"/>
      <c r="O5110" s="51"/>
      <c r="P5110" s="8"/>
      <c r="Q5110" s="49"/>
      <c r="R5110" s="49"/>
      <c r="S5110" s="52"/>
      <c r="T5110" s="53"/>
      <c r="U5110" s="53"/>
      <c r="V5110" s="50"/>
      <c r="W5110" s="8"/>
      <c r="X5110" s="8"/>
      <c r="Y5110" s="8"/>
      <c r="Z5110" s="8"/>
      <c r="AA5110" s="8"/>
      <c r="AB5110" s="8"/>
      <c r="AC5110" s="8"/>
      <c r="AD5110" s="8"/>
      <c r="AE5110" s="8"/>
      <c r="AF5110" s="8"/>
      <c r="AG5110" s="8"/>
      <c r="AH5110" s="8"/>
      <c r="AI5110" s="8"/>
      <c r="AJ5110" s="8"/>
      <c r="AK5110" s="8"/>
    </row>
    <row r="5111" spans="1:37" ht="18">
      <c r="A5111" s="46"/>
      <c r="B5111" s="47"/>
      <c r="C5111" s="48"/>
      <c r="D5111" s="48"/>
      <c r="E5111" s="49"/>
      <c r="F5111" s="49"/>
      <c r="G5111" s="49"/>
      <c r="H5111" s="49"/>
      <c r="I5111" s="50"/>
      <c r="J5111" s="49"/>
      <c r="K5111" s="49"/>
      <c r="L5111" s="49"/>
      <c r="M5111" s="49"/>
      <c r="N5111" s="49"/>
      <c r="O5111" s="51"/>
      <c r="P5111" s="8"/>
      <c r="Q5111" s="49"/>
      <c r="R5111" s="49"/>
      <c r="S5111" s="52"/>
      <c r="T5111" s="53"/>
      <c r="U5111" s="53"/>
      <c r="V5111" s="50"/>
      <c r="W5111" s="8"/>
      <c r="X5111" s="8"/>
      <c r="Y5111" s="8"/>
      <c r="Z5111" s="8"/>
      <c r="AA5111" s="8"/>
      <c r="AB5111" s="8"/>
      <c r="AC5111" s="8"/>
      <c r="AD5111" s="8"/>
      <c r="AE5111" s="8"/>
      <c r="AF5111" s="8"/>
      <c r="AG5111" s="8"/>
      <c r="AH5111" s="8"/>
      <c r="AI5111" s="8"/>
      <c r="AJ5111" s="8"/>
      <c r="AK5111" s="8"/>
    </row>
    <row r="5112" spans="1:37" ht="18">
      <c r="A5112" s="46"/>
      <c r="B5112" s="47"/>
      <c r="C5112" s="48"/>
      <c r="D5112" s="48"/>
      <c r="E5112" s="49"/>
      <c r="F5112" s="49"/>
      <c r="G5112" s="49"/>
      <c r="H5112" s="49"/>
      <c r="I5112" s="50"/>
      <c r="J5112" s="49"/>
      <c r="K5112" s="49"/>
      <c r="L5112" s="49"/>
      <c r="M5112" s="49"/>
      <c r="N5112" s="49"/>
      <c r="O5112" s="51"/>
      <c r="P5112" s="8"/>
      <c r="Q5112" s="49"/>
      <c r="R5112" s="49"/>
      <c r="S5112" s="52"/>
      <c r="T5112" s="53"/>
      <c r="U5112" s="53"/>
      <c r="V5112" s="50"/>
      <c r="W5112" s="8"/>
      <c r="X5112" s="8"/>
      <c r="Y5112" s="8"/>
      <c r="Z5112" s="8"/>
      <c r="AA5112" s="8"/>
      <c r="AB5112" s="8"/>
      <c r="AC5112" s="8"/>
      <c r="AD5112" s="8"/>
      <c r="AE5112" s="8"/>
      <c r="AF5112" s="8"/>
      <c r="AG5112" s="8"/>
      <c r="AH5112" s="8"/>
      <c r="AI5112" s="8"/>
      <c r="AJ5112" s="8"/>
      <c r="AK5112" s="8"/>
    </row>
    <row r="5113" spans="1:37" ht="18">
      <c r="A5113" s="46"/>
      <c r="B5113" s="47"/>
      <c r="C5113" s="48"/>
      <c r="D5113" s="48"/>
      <c r="E5113" s="49"/>
      <c r="F5113" s="49"/>
      <c r="G5113" s="49"/>
      <c r="H5113" s="49"/>
      <c r="I5113" s="50"/>
      <c r="J5113" s="49"/>
      <c r="K5113" s="49"/>
      <c r="L5113" s="49"/>
      <c r="M5113" s="49"/>
      <c r="N5113" s="49"/>
      <c r="O5113" s="51"/>
      <c r="P5113" s="8"/>
      <c r="Q5113" s="49"/>
      <c r="R5113" s="49"/>
      <c r="S5113" s="52"/>
      <c r="T5113" s="53"/>
      <c r="U5113" s="53"/>
      <c r="V5113" s="50"/>
      <c r="W5113" s="8"/>
      <c r="X5113" s="8"/>
      <c r="Y5113" s="8"/>
      <c r="Z5113" s="8"/>
      <c r="AA5113" s="8"/>
      <c r="AB5113" s="8"/>
      <c r="AC5113" s="8"/>
      <c r="AD5113" s="8"/>
      <c r="AE5113" s="8"/>
      <c r="AF5113" s="8"/>
      <c r="AG5113" s="8"/>
      <c r="AH5113" s="8"/>
      <c r="AI5113" s="8"/>
      <c r="AJ5113" s="8"/>
      <c r="AK5113" s="8"/>
    </row>
    <row r="5114" spans="1:37" ht="18">
      <c r="A5114" s="46"/>
      <c r="B5114" s="47"/>
      <c r="C5114" s="48"/>
      <c r="D5114" s="48"/>
      <c r="E5114" s="49"/>
      <c r="F5114" s="49"/>
      <c r="G5114" s="49"/>
      <c r="H5114" s="49"/>
      <c r="I5114" s="50"/>
      <c r="J5114" s="49"/>
      <c r="K5114" s="49"/>
      <c r="L5114" s="49"/>
      <c r="M5114" s="49"/>
      <c r="N5114" s="49"/>
      <c r="O5114" s="51"/>
      <c r="P5114" s="8"/>
      <c r="Q5114" s="49"/>
      <c r="R5114" s="49"/>
      <c r="S5114" s="52"/>
      <c r="T5114" s="53"/>
      <c r="U5114" s="53"/>
      <c r="V5114" s="50"/>
      <c r="W5114" s="8"/>
      <c r="X5114" s="8"/>
      <c r="Y5114" s="8"/>
      <c r="Z5114" s="8"/>
      <c r="AA5114" s="8"/>
      <c r="AB5114" s="8"/>
      <c r="AC5114" s="8"/>
      <c r="AD5114" s="8"/>
      <c r="AE5114" s="8"/>
      <c r="AF5114" s="8"/>
      <c r="AG5114" s="8"/>
      <c r="AH5114" s="8"/>
      <c r="AI5114" s="8"/>
      <c r="AJ5114" s="8"/>
      <c r="AK5114" s="8"/>
    </row>
    <row r="5115" spans="1:37" ht="18">
      <c r="A5115" s="46"/>
      <c r="B5115" s="47"/>
      <c r="C5115" s="48"/>
      <c r="D5115" s="48"/>
      <c r="E5115" s="49"/>
      <c r="F5115" s="49"/>
      <c r="G5115" s="49"/>
      <c r="H5115" s="49"/>
      <c r="I5115" s="50"/>
      <c r="J5115" s="49"/>
      <c r="K5115" s="49"/>
      <c r="L5115" s="49"/>
      <c r="M5115" s="49"/>
      <c r="N5115" s="49"/>
      <c r="O5115" s="51"/>
      <c r="P5115" s="8"/>
      <c r="Q5115" s="49"/>
      <c r="R5115" s="49"/>
      <c r="S5115" s="52"/>
      <c r="T5115" s="53"/>
      <c r="U5115" s="53"/>
      <c r="V5115" s="50"/>
      <c r="W5115" s="8"/>
      <c r="X5115" s="8"/>
      <c r="Y5115" s="8"/>
      <c r="Z5115" s="8"/>
      <c r="AA5115" s="8"/>
      <c r="AB5115" s="8"/>
      <c r="AC5115" s="8"/>
      <c r="AD5115" s="8"/>
      <c r="AE5115" s="8"/>
      <c r="AF5115" s="8"/>
      <c r="AG5115" s="8"/>
      <c r="AH5115" s="8"/>
      <c r="AI5115" s="8"/>
      <c r="AJ5115" s="8"/>
      <c r="AK5115" s="8"/>
    </row>
    <row r="5116" spans="1:37" ht="18">
      <c r="A5116" s="46"/>
      <c r="B5116" s="47"/>
      <c r="C5116" s="48"/>
      <c r="D5116" s="48"/>
      <c r="E5116" s="49"/>
      <c r="F5116" s="49"/>
      <c r="G5116" s="49"/>
      <c r="H5116" s="49"/>
      <c r="I5116" s="50"/>
      <c r="J5116" s="49"/>
      <c r="K5116" s="49"/>
      <c r="L5116" s="49"/>
      <c r="M5116" s="49"/>
      <c r="N5116" s="49"/>
      <c r="O5116" s="51"/>
      <c r="P5116" s="8"/>
      <c r="Q5116" s="49"/>
      <c r="R5116" s="49"/>
      <c r="S5116" s="52"/>
      <c r="T5116" s="53"/>
      <c r="U5116" s="53"/>
      <c r="V5116" s="50"/>
      <c r="W5116" s="8"/>
      <c r="X5116" s="8"/>
      <c r="Y5116" s="8"/>
      <c r="Z5116" s="8"/>
      <c r="AA5116" s="8"/>
      <c r="AB5116" s="8"/>
      <c r="AC5116" s="8"/>
      <c r="AD5116" s="8"/>
      <c r="AE5116" s="8"/>
      <c r="AF5116" s="8"/>
      <c r="AG5116" s="8"/>
      <c r="AH5116" s="8"/>
      <c r="AI5116" s="8"/>
      <c r="AJ5116" s="8"/>
      <c r="AK5116" s="8"/>
    </row>
    <row r="5117" spans="1:37" ht="18">
      <c r="A5117" s="46"/>
      <c r="B5117" s="47"/>
      <c r="C5117" s="48"/>
      <c r="D5117" s="48"/>
      <c r="E5117" s="49"/>
      <c r="F5117" s="49"/>
      <c r="G5117" s="49"/>
      <c r="H5117" s="49"/>
      <c r="I5117" s="50"/>
      <c r="J5117" s="49"/>
      <c r="K5117" s="49"/>
      <c r="L5117" s="49"/>
      <c r="M5117" s="49"/>
      <c r="N5117" s="49"/>
      <c r="O5117" s="51"/>
      <c r="P5117" s="8"/>
      <c r="Q5117" s="49"/>
      <c r="R5117" s="49"/>
      <c r="S5117" s="52"/>
      <c r="T5117" s="53"/>
      <c r="U5117" s="53"/>
      <c r="V5117" s="50"/>
      <c r="W5117" s="8"/>
      <c r="X5117" s="8"/>
      <c r="Y5117" s="8"/>
      <c r="Z5117" s="8"/>
      <c r="AA5117" s="8"/>
      <c r="AB5117" s="8"/>
      <c r="AC5117" s="8"/>
      <c r="AD5117" s="8"/>
      <c r="AE5117" s="8"/>
      <c r="AF5117" s="8"/>
      <c r="AG5117" s="8"/>
      <c r="AH5117" s="8"/>
      <c r="AI5117" s="8"/>
      <c r="AJ5117" s="8"/>
      <c r="AK5117" s="8"/>
    </row>
    <row r="5118" spans="1:37" ht="18">
      <c r="A5118" s="46"/>
      <c r="B5118" s="47"/>
      <c r="C5118" s="48"/>
      <c r="D5118" s="48"/>
      <c r="E5118" s="49"/>
      <c r="F5118" s="49"/>
      <c r="G5118" s="49"/>
      <c r="H5118" s="49"/>
      <c r="I5118" s="50"/>
      <c r="J5118" s="49"/>
      <c r="K5118" s="49"/>
      <c r="L5118" s="49"/>
      <c r="M5118" s="49"/>
      <c r="N5118" s="49"/>
      <c r="O5118" s="51"/>
      <c r="P5118" s="8"/>
      <c r="Q5118" s="49"/>
      <c r="R5118" s="49"/>
      <c r="S5118" s="52"/>
      <c r="T5118" s="53"/>
      <c r="U5118" s="53"/>
      <c r="V5118" s="50"/>
      <c r="W5118" s="8"/>
      <c r="X5118" s="8"/>
      <c r="Y5118" s="8"/>
      <c r="Z5118" s="8"/>
      <c r="AA5118" s="8"/>
      <c r="AB5118" s="8"/>
      <c r="AC5118" s="8"/>
      <c r="AD5118" s="8"/>
      <c r="AE5118" s="8"/>
      <c r="AF5118" s="8"/>
      <c r="AG5118" s="8"/>
      <c r="AH5118" s="8"/>
      <c r="AI5118" s="8"/>
      <c r="AJ5118" s="8"/>
      <c r="AK5118" s="8"/>
    </row>
    <row r="5119" spans="1:37" ht="18">
      <c r="A5119" s="46"/>
      <c r="B5119" s="47"/>
      <c r="C5119" s="48"/>
      <c r="D5119" s="48"/>
      <c r="E5119" s="49"/>
      <c r="F5119" s="49"/>
      <c r="G5119" s="49"/>
      <c r="H5119" s="49"/>
      <c r="I5119" s="50"/>
      <c r="J5119" s="49"/>
      <c r="K5119" s="49"/>
      <c r="L5119" s="49"/>
      <c r="M5119" s="49"/>
      <c r="N5119" s="49"/>
      <c r="O5119" s="51"/>
      <c r="P5119" s="8"/>
      <c r="Q5119" s="49"/>
      <c r="R5119" s="49"/>
      <c r="S5119" s="52"/>
      <c r="T5119" s="53"/>
      <c r="U5119" s="53"/>
      <c r="V5119" s="50"/>
      <c r="W5119" s="8"/>
      <c r="X5119" s="8"/>
      <c r="Y5119" s="8"/>
      <c r="Z5119" s="8"/>
      <c r="AA5119" s="8"/>
      <c r="AB5119" s="8"/>
      <c r="AC5119" s="8"/>
      <c r="AD5119" s="8"/>
      <c r="AE5119" s="8"/>
      <c r="AF5119" s="8"/>
      <c r="AG5119" s="8"/>
      <c r="AH5119" s="8"/>
      <c r="AI5119" s="8"/>
      <c r="AJ5119" s="8"/>
      <c r="AK5119" s="8"/>
    </row>
    <row r="5120" spans="1:37" ht="18">
      <c r="A5120" s="46"/>
      <c r="B5120" s="47"/>
      <c r="C5120" s="48"/>
      <c r="D5120" s="48"/>
      <c r="E5120" s="49"/>
      <c r="F5120" s="49"/>
      <c r="G5120" s="49"/>
      <c r="H5120" s="49"/>
      <c r="I5120" s="50"/>
      <c r="J5120" s="49"/>
      <c r="K5120" s="49"/>
      <c r="L5120" s="49"/>
      <c r="M5120" s="49"/>
      <c r="N5120" s="49"/>
      <c r="O5120" s="51"/>
      <c r="P5120" s="8"/>
      <c r="Q5120" s="49"/>
      <c r="R5120" s="49"/>
      <c r="S5120" s="52"/>
      <c r="T5120" s="53"/>
      <c r="U5120" s="53"/>
      <c r="V5120" s="50"/>
      <c r="W5120" s="8"/>
      <c r="X5120" s="8"/>
      <c r="Y5120" s="8"/>
      <c r="Z5120" s="8"/>
      <c r="AA5120" s="8"/>
      <c r="AB5120" s="8"/>
      <c r="AC5120" s="8"/>
      <c r="AD5120" s="8"/>
      <c r="AE5120" s="8"/>
      <c r="AF5120" s="8"/>
      <c r="AG5120" s="8"/>
      <c r="AH5120" s="8"/>
      <c r="AI5120" s="8"/>
      <c r="AJ5120" s="8"/>
      <c r="AK5120" s="8"/>
    </row>
    <row r="5121" spans="1:37" ht="18">
      <c r="A5121" s="46"/>
      <c r="B5121" s="47"/>
      <c r="C5121" s="48"/>
      <c r="D5121" s="48"/>
      <c r="E5121" s="49"/>
      <c r="F5121" s="49"/>
      <c r="G5121" s="49"/>
      <c r="H5121" s="49"/>
      <c r="I5121" s="50"/>
      <c r="J5121" s="49"/>
      <c r="K5121" s="49"/>
      <c r="L5121" s="49"/>
      <c r="M5121" s="49"/>
      <c r="N5121" s="49"/>
      <c r="O5121" s="51"/>
      <c r="P5121" s="8"/>
      <c r="Q5121" s="49"/>
      <c r="R5121" s="49"/>
      <c r="S5121" s="52"/>
      <c r="T5121" s="53"/>
      <c r="U5121" s="53"/>
      <c r="V5121" s="50"/>
      <c r="W5121" s="8"/>
      <c r="X5121" s="8"/>
      <c r="Y5121" s="8"/>
      <c r="Z5121" s="8"/>
      <c r="AA5121" s="8"/>
      <c r="AB5121" s="8"/>
      <c r="AC5121" s="8"/>
      <c r="AD5121" s="8"/>
      <c r="AE5121" s="8"/>
      <c r="AF5121" s="8"/>
      <c r="AG5121" s="8"/>
      <c r="AH5121" s="8"/>
      <c r="AI5121" s="8"/>
      <c r="AJ5121" s="8"/>
      <c r="AK5121" s="8"/>
    </row>
    <row r="5122" spans="1:37" ht="18">
      <c r="A5122" s="46"/>
      <c r="B5122" s="47"/>
      <c r="C5122" s="48"/>
      <c r="D5122" s="48"/>
      <c r="E5122" s="49"/>
      <c r="F5122" s="49"/>
      <c r="G5122" s="49"/>
      <c r="H5122" s="49"/>
      <c r="I5122" s="50"/>
      <c r="J5122" s="49"/>
      <c r="K5122" s="49"/>
      <c r="L5122" s="49"/>
      <c r="M5122" s="49"/>
      <c r="N5122" s="49"/>
      <c r="O5122" s="51"/>
      <c r="P5122" s="8"/>
      <c r="Q5122" s="49"/>
      <c r="R5122" s="49"/>
      <c r="S5122" s="52"/>
      <c r="T5122" s="53"/>
      <c r="U5122" s="53"/>
      <c r="V5122" s="50"/>
      <c r="W5122" s="8"/>
      <c r="X5122" s="8"/>
      <c r="Y5122" s="8"/>
      <c r="Z5122" s="8"/>
      <c r="AA5122" s="8"/>
      <c r="AB5122" s="8"/>
      <c r="AC5122" s="8"/>
      <c r="AD5122" s="8"/>
      <c r="AE5122" s="8"/>
      <c r="AF5122" s="8"/>
      <c r="AG5122" s="8"/>
      <c r="AH5122" s="8"/>
      <c r="AI5122" s="8"/>
      <c r="AJ5122" s="8"/>
      <c r="AK5122" s="8"/>
    </row>
    <row r="5123" spans="1:37" ht="18">
      <c r="A5123" s="46"/>
      <c r="B5123" s="47"/>
      <c r="C5123" s="48"/>
      <c r="D5123" s="48"/>
      <c r="E5123" s="49"/>
      <c r="F5123" s="49"/>
      <c r="G5123" s="49"/>
      <c r="H5123" s="49"/>
      <c r="I5123" s="50"/>
      <c r="J5123" s="49"/>
      <c r="K5123" s="49"/>
      <c r="L5123" s="49"/>
      <c r="M5123" s="49"/>
      <c r="N5123" s="49"/>
      <c r="O5123" s="51"/>
      <c r="P5123" s="8"/>
      <c r="Q5123" s="49"/>
      <c r="R5123" s="49"/>
      <c r="S5123" s="52"/>
      <c r="T5123" s="53"/>
      <c r="U5123" s="53"/>
      <c r="V5123" s="50"/>
      <c r="W5123" s="8"/>
      <c r="X5123" s="8"/>
      <c r="Y5123" s="8"/>
      <c r="Z5123" s="8"/>
      <c r="AA5123" s="8"/>
      <c r="AB5123" s="8"/>
      <c r="AC5123" s="8"/>
      <c r="AD5123" s="8"/>
      <c r="AE5123" s="8"/>
      <c r="AF5123" s="8"/>
      <c r="AG5123" s="8"/>
      <c r="AH5123" s="8"/>
      <c r="AI5123" s="8"/>
      <c r="AJ5123" s="8"/>
      <c r="AK5123" s="8"/>
    </row>
    <row r="5124" spans="1:37" ht="18">
      <c r="A5124" s="46"/>
      <c r="B5124" s="47"/>
      <c r="C5124" s="48"/>
      <c r="D5124" s="48"/>
      <c r="E5124" s="49"/>
      <c r="F5124" s="49"/>
      <c r="G5124" s="49"/>
      <c r="H5124" s="49"/>
      <c r="I5124" s="50"/>
      <c r="J5124" s="49"/>
      <c r="K5124" s="49"/>
      <c r="L5124" s="49"/>
      <c r="M5124" s="49"/>
      <c r="N5124" s="49"/>
      <c r="O5124" s="51"/>
      <c r="P5124" s="8"/>
      <c r="Q5124" s="49"/>
      <c r="R5124" s="49"/>
      <c r="S5124" s="52"/>
      <c r="T5124" s="53"/>
      <c r="U5124" s="53"/>
      <c r="V5124" s="50"/>
      <c r="W5124" s="8"/>
      <c r="X5124" s="8"/>
      <c r="Y5124" s="8"/>
      <c r="Z5124" s="8"/>
      <c r="AA5124" s="8"/>
      <c r="AB5124" s="8"/>
      <c r="AC5124" s="8"/>
      <c r="AD5124" s="8"/>
      <c r="AE5124" s="8"/>
      <c r="AF5124" s="8"/>
      <c r="AG5124" s="8"/>
      <c r="AH5124" s="8"/>
      <c r="AI5124" s="8"/>
      <c r="AJ5124" s="8"/>
      <c r="AK5124" s="8"/>
    </row>
    <row r="5125" spans="1:37" ht="18">
      <c r="A5125" s="46"/>
      <c r="B5125" s="47"/>
      <c r="C5125" s="48"/>
      <c r="D5125" s="48"/>
      <c r="E5125" s="49"/>
      <c r="F5125" s="49"/>
      <c r="G5125" s="49"/>
      <c r="H5125" s="49"/>
      <c r="I5125" s="50"/>
      <c r="J5125" s="49"/>
      <c r="K5125" s="49"/>
      <c r="L5125" s="49"/>
      <c r="M5125" s="49"/>
      <c r="N5125" s="49"/>
      <c r="O5125" s="51"/>
      <c r="P5125" s="8"/>
      <c r="Q5125" s="49"/>
      <c r="R5125" s="49"/>
      <c r="S5125" s="52"/>
      <c r="T5125" s="53"/>
      <c r="U5125" s="53"/>
      <c r="V5125" s="50"/>
      <c r="W5125" s="8"/>
      <c r="X5125" s="8"/>
      <c r="Y5125" s="8"/>
      <c r="Z5125" s="8"/>
      <c r="AA5125" s="8"/>
      <c r="AB5125" s="8"/>
      <c r="AC5125" s="8"/>
      <c r="AD5125" s="8"/>
      <c r="AE5125" s="8"/>
      <c r="AF5125" s="8"/>
      <c r="AG5125" s="8"/>
      <c r="AH5125" s="8"/>
      <c r="AI5125" s="8"/>
      <c r="AJ5125" s="8"/>
      <c r="AK5125" s="8"/>
    </row>
    <row r="5126" spans="1:37" ht="18">
      <c r="A5126" s="46"/>
      <c r="B5126" s="47"/>
      <c r="C5126" s="48"/>
      <c r="D5126" s="48"/>
      <c r="E5126" s="49"/>
      <c r="F5126" s="49"/>
      <c r="G5126" s="49"/>
      <c r="H5126" s="49"/>
      <c r="I5126" s="50"/>
      <c r="J5126" s="49"/>
      <c r="K5126" s="49"/>
      <c r="L5126" s="49"/>
      <c r="M5126" s="49"/>
      <c r="N5126" s="49"/>
      <c r="O5126" s="51"/>
      <c r="P5126" s="8"/>
      <c r="Q5126" s="49"/>
      <c r="R5126" s="49"/>
      <c r="S5126" s="52"/>
      <c r="T5126" s="53"/>
      <c r="U5126" s="53"/>
      <c r="V5126" s="50"/>
      <c r="W5126" s="8"/>
      <c r="X5126" s="8"/>
      <c r="Y5126" s="8"/>
      <c r="Z5126" s="8"/>
      <c r="AA5126" s="8"/>
      <c r="AB5126" s="8"/>
      <c r="AC5126" s="8"/>
      <c r="AD5126" s="8"/>
      <c r="AE5126" s="8"/>
      <c r="AF5126" s="8"/>
      <c r="AG5126" s="8"/>
      <c r="AH5126" s="8"/>
      <c r="AI5126" s="8"/>
      <c r="AJ5126" s="8"/>
      <c r="AK5126" s="8"/>
    </row>
    <row r="5127" spans="1:37" ht="18">
      <c r="A5127" s="46"/>
      <c r="B5127" s="47"/>
      <c r="C5127" s="48"/>
      <c r="D5127" s="48"/>
      <c r="E5127" s="49"/>
      <c r="F5127" s="49"/>
      <c r="G5127" s="49"/>
      <c r="H5127" s="49"/>
      <c r="I5127" s="50"/>
      <c r="J5127" s="49"/>
      <c r="K5127" s="49"/>
      <c r="L5127" s="49"/>
      <c r="M5127" s="49"/>
      <c r="N5127" s="49"/>
      <c r="O5127" s="51"/>
      <c r="P5127" s="8"/>
      <c r="Q5127" s="49"/>
      <c r="R5127" s="49"/>
      <c r="S5127" s="52"/>
      <c r="T5127" s="53"/>
      <c r="U5127" s="53"/>
      <c r="V5127" s="50"/>
      <c r="W5127" s="8"/>
      <c r="X5127" s="8"/>
      <c r="Y5127" s="8"/>
      <c r="Z5127" s="8"/>
      <c r="AA5127" s="8"/>
      <c r="AB5127" s="8"/>
      <c r="AC5127" s="8"/>
      <c r="AD5127" s="8"/>
      <c r="AE5127" s="8"/>
      <c r="AF5127" s="8"/>
      <c r="AG5127" s="8"/>
      <c r="AH5127" s="8"/>
      <c r="AI5127" s="8"/>
      <c r="AJ5127" s="8"/>
      <c r="AK5127" s="8"/>
    </row>
    <row r="5128" spans="1:37" ht="18">
      <c r="A5128" s="46"/>
      <c r="B5128" s="47"/>
      <c r="C5128" s="48"/>
      <c r="D5128" s="48"/>
      <c r="E5128" s="49"/>
      <c r="F5128" s="49"/>
      <c r="G5128" s="49"/>
      <c r="H5128" s="49"/>
      <c r="I5128" s="50"/>
      <c r="J5128" s="49"/>
      <c r="K5128" s="49"/>
      <c r="L5128" s="49"/>
      <c r="M5128" s="49"/>
      <c r="N5128" s="49"/>
      <c r="O5128" s="51"/>
      <c r="P5128" s="8"/>
      <c r="Q5128" s="49"/>
      <c r="R5128" s="49"/>
      <c r="S5128" s="52"/>
      <c r="T5128" s="53"/>
      <c r="U5128" s="53"/>
      <c r="V5128" s="50"/>
      <c r="W5128" s="8"/>
      <c r="X5128" s="8"/>
      <c r="Y5128" s="8"/>
      <c r="Z5128" s="8"/>
      <c r="AA5128" s="8"/>
      <c r="AB5128" s="8"/>
      <c r="AC5128" s="8"/>
      <c r="AD5128" s="8"/>
      <c r="AE5128" s="8"/>
      <c r="AF5128" s="8"/>
      <c r="AG5128" s="8"/>
      <c r="AH5128" s="8"/>
      <c r="AI5128" s="8"/>
      <c r="AJ5128" s="8"/>
      <c r="AK5128" s="8"/>
    </row>
    <row r="5129" spans="1:37" ht="18">
      <c r="A5129" s="46"/>
      <c r="B5129" s="47"/>
      <c r="C5129" s="48"/>
      <c r="D5129" s="48"/>
      <c r="E5129" s="49"/>
      <c r="F5129" s="49"/>
      <c r="G5129" s="49"/>
      <c r="H5129" s="49"/>
      <c r="I5129" s="50"/>
      <c r="J5129" s="49"/>
      <c r="K5129" s="49"/>
      <c r="L5129" s="49"/>
      <c r="M5129" s="49"/>
      <c r="N5129" s="49"/>
      <c r="O5129" s="51"/>
      <c r="P5129" s="8"/>
      <c r="Q5129" s="49"/>
      <c r="R5129" s="49"/>
      <c r="S5129" s="52"/>
      <c r="T5129" s="53"/>
      <c r="U5129" s="53"/>
      <c r="V5129" s="50"/>
      <c r="W5129" s="8"/>
      <c r="X5129" s="8"/>
      <c r="Y5129" s="8"/>
      <c r="Z5129" s="8"/>
      <c r="AA5129" s="8"/>
      <c r="AB5129" s="8"/>
      <c r="AC5129" s="8"/>
      <c r="AD5129" s="8"/>
      <c r="AE5129" s="8"/>
      <c r="AF5129" s="8"/>
      <c r="AG5129" s="8"/>
      <c r="AH5129" s="8"/>
      <c r="AI5129" s="8"/>
      <c r="AJ5129" s="8"/>
      <c r="AK5129" s="8"/>
    </row>
    <row r="5130" spans="1:37" ht="18">
      <c r="A5130" s="46"/>
      <c r="B5130" s="47"/>
      <c r="C5130" s="48"/>
      <c r="D5130" s="48"/>
      <c r="E5130" s="49"/>
      <c r="F5130" s="49"/>
      <c r="G5130" s="49"/>
      <c r="H5130" s="49"/>
      <c r="I5130" s="50"/>
      <c r="J5130" s="49"/>
      <c r="K5130" s="49"/>
      <c r="L5130" s="49"/>
      <c r="M5130" s="49"/>
      <c r="N5130" s="49"/>
      <c r="O5130" s="51"/>
      <c r="P5130" s="8"/>
      <c r="Q5130" s="49"/>
      <c r="R5130" s="49"/>
      <c r="S5130" s="52"/>
      <c r="T5130" s="53"/>
      <c r="U5130" s="53"/>
      <c r="V5130" s="50"/>
      <c r="W5130" s="8"/>
      <c r="X5130" s="8"/>
      <c r="Y5130" s="8"/>
      <c r="Z5130" s="8"/>
      <c r="AA5130" s="8"/>
      <c r="AB5130" s="8"/>
      <c r="AC5130" s="8"/>
      <c r="AD5130" s="8"/>
      <c r="AE5130" s="8"/>
      <c r="AF5130" s="8"/>
      <c r="AG5130" s="8"/>
      <c r="AH5130" s="8"/>
      <c r="AI5130" s="8"/>
      <c r="AJ5130" s="8"/>
      <c r="AK5130" s="8"/>
    </row>
    <row r="5131" spans="1:37" ht="18">
      <c r="A5131" s="46"/>
      <c r="B5131" s="47"/>
      <c r="C5131" s="48"/>
      <c r="D5131" s="48"/>
      <c r="E5131" s="49"/>
      <c r="F5131" s="49"/>
      <c r="G5131" s="49"/>
      <c r="H5131" s="49"/>
      <c r="I5131" s="50"/>
      <c r="J5131" s="49"/>
      <c r="K5131" s="49"/>
      <c r="L5131" s="49"/>
      <c r="M5131" s="49"/>
      <c r="N5131" s="49"/>
      <c r="O5131" s="51"/>
      <c r="P5131" s="8"/>
      <c r="Q5131" s="49"/>
      <c r="R5131" s="49"/>
      <c r="S5131" s="52"/>
      <c r="T5131" s="53"/>
      <c r="U5131" s="53"/>
      <c r="V5131" s="50"/>
      <c r="W5131" s="8"/>
      <c r="X5131" s="8"/>
      <c r="Y5131" s="8"/>
      <c r="Z5131" s="8"/>
      <c r="AA5131" s="8"/>
      <c r="AB5131" s="8"/>
      <c r="AC5131" s="8"/>
      <c r="AD5131" s="8"/>
      <c r="AE5131" s="8"/>
      <c r="AF5131" s="8"/>
      <c r="AG5131" s="8"/>
      <c r="AH5131" s="8"/>
      <c r="AI5131" s="8"/>
      <c r="AJ5131" s="8"/>
      <c r="AK5131" s="8"/>
    </row>
    <row r="5132" spans="1:37" ht="18">
      <c r="A5132" s="46"/>
      <c r="B5132" s="47"/>
      <c r="C5132" s="48"/>
      <c r="D5132" s="48"/>
      <c r="E5132" s="49"/>
      <c r="F5132" s="49"/>
      <c r="G5132" s="49"/>
      <c r="H5132" s="49"/>
      <c r="I5132" s="50"/>
      <c r="J5132" s="49"/>
      <c r="K5132" s="49"/>
      <c r="L5132" s="49"/>
      <c r="M5132" s="49"/>
      <c r="N5132" s="49"/>
      <c r="O5132" s="51"/>
      <c r="P5132" s="8"/>
      <c r="Q5132" s="49"/>
      <c r="R5132" s="49"/>
      <c r="S5132" s="52"/>
      <c r="T5132" s="53"/>
      <c r="U5132" s="53"/>
      <c r="V5132" s="50"/>
      <c r="W5132" s="8"/>
      <c r="X5132" s="8"/>
      <c r="Y5132" s="8"/>
      <c r="Z5132" s="8"/>
      <c r="AA5132" s="8"/>
      <c r="AB5132" s="8"/>
      <c r="AC5132" s="8"/>
      <c r="AD5132" s="8"/>
      <c r="AE5132" s="8"/>
      <c r="AF5132" s="8"/>
      <c r="AG5132" s="8"/>
      <c r="AH5132" s="8"/>
      <c r="AI5132" s="8"/>
      <c r="AJ5132" s="8"/>
      <c r="AK5132" s="8"/>
    </row>
    <row r="5133" spans="1:37" ht="18">
      <c r="A5133" s="46"/>
      <c r="B5133" s="47"/>
      <c r="C5133" s="48"/>
      <c r="D5133" s="48"/>
      <c r="E5133" s="49"/>
      <c r="F5133" s="49"/>
      <c r="G5133" s="49"/>
      <c r="H5133" s="49"/>
      <c r="I5133" s="50"/>
      <c r="J5133" s="49"/>
      <c r="K5133" s="49"/>
      <c r="L5133" s="49"/>
      <c r="M5133" s="49"/>
      <c r="N5133" s="49"/>
      <c r="O5133" s="51"/>
      <c r="P5133" s="8"/>
      <c r="Q5133" s="49"/>
      <c r="R5133" s="49"/>
      <c r="S5133" s="52"/>
      <c r="T5133" s="53"/>
      <c r="U5133" s="53"/>
      <c r="V5133" s="50"/>
      <c r="W5133" s="8"/>
      <c r="X5133" s="8"/>
      <c r="Y5133" s="8"/>
      <c r="Z5133" s="8"/>
      <c r="AA5133" s="8"/>
      <c r="AB5133" s="8"/>
      <c r="AC5133" s="8"/>
      <c r="AD5133" s="8"/>
      <c r="AE5133" s="8"/>
      <c r="AF5133" s="8"/>
      <c r="AG5133" s="8"/>
      <c r="AH5133" s="8"/>
      <c r="AI5133" s="8"/>
      <c r="AJ5133" s="8"/>
      <c r="AK5133" s="8"/>
    </row>
    <row r="5134" spans="1:37" ht="18">
      <c r="A5134" s="46"/>
      <c r="B5134" s="47"/>
      <c r="C5134" s="48"/>
      <c r="D5134" s="48"/>
      <c r="E5134" s="49"/>
      <c r="F5134" s="49"/>
      <c r="G5134" s="49"/>
      <c r="H5134" s="49"/>
      <c r="I5134" s="50"/>
      <c r="J5134" s="49"/>
      <c r="K5134" s="49"/>
      <c r="L5134" s="49"/>
      <c r="M5134" s="49"/>
      <c r="N5134" s="49"/>
      <c r="O5134" s="51"/>
      <c r="P5134" s="8"/>
      <c r="Q5134" s="49"/>
      <c r="R5134" s="49"/>
      <c r="S5134" s="52"/>
      <c r="T5134" s="53"/>
      <c r="U5134" s="53"/>
      <c r="V5134" s="50"/>
      <c r="W5134" s="8"/>
      <c r="X5134" s="8"/>
      <c r="Y5134" s="8"/>
      <c r="Z5134" s="8"/>
      <c r="AA5134" s="8"/>
      <c r="AB5134" s="8"/>
      <c r="AC5134" s="8"/>
      <c r="AD5134" s="8"/>
      <c r="AE5134" s="8"/>
      <c r="AF5134" s="8"/>
      <c r="AG5134" s="8"/>
      <c r="AH5134" s="8"/>
      <c r="AI5134" s="8"/>
      <c r="AJ5134" s="8"/>
      <c r="AK5134" s="8"/>
    </row>
    <row r="5135" spans="1:37" ht="18">
      <c r="A5135" s="46"/>
      <c r="B5135" s="47"/>
      <c r="C5135" s="48"/>
      <c r="D5135" s="48"/>
      <c r="E5135" s="49"/>
      <c r="F5135" s="49"/>
      <c r="G5135" s="49"/>
      <c r="H5135" s="49"/>
      <c r="I5135" s="50"/>
      <c r="J5135" s="49"/>
      <c r="K5135" s="49"/>
      <c r="L5135" s="49"/>
      <c r="M5135" s="49"/>
      <c r="N5135" s="49"/>
      <c r="O5135" s="51"/>
      <c r="P5135" s="8"/>
      <c r="Q5135" s="49"/>
      <c r="R5135" s="49"/>
      <c r="S5135" s="52"/>
      <c r="T5135" s="53"/>
      <c r="U5135" s="53"/>
      <c r="V5135" s="50"/>
      <c r="W5135" s="8"/>
      <c r="X5135" s="8"/>
      <c r="Y5135" s="8"/>
      <c r="Z5135" s="8"/>
      <c r="AA5135" s="8"/>
      <c r="AB5135" s="8"/>
      <c r="AC5135" s="8"/>
      <c r="AD5135" s="8"/>
      <c r="AE5135" s="8"/>
      <c r="AF5135" s="8"/>
      <c r="AG5135" s="8"/>
      <c r="AH5135" s="8"/>
      <c r="AI5135" s="8"/>
      <c r="AJ5135" s="8"/>
      <c r="AK5135" s="8"/>
    </row>
    <row r="5136" spans="1:37" ht="18">
      <c r="A5136" s="46"/>
      <c r="B5136" s="47"/>
      <c r="C5136" s="48"/>
      <c r="D5136" s="48"/>
      <c r="E5136" s="49"/>
      <c r="F5136" s="49"/>
      <c r="G5136" s="49"/>
      <c r="H5136" s="49"/>
      <c r="I5136" s="50"/>
      <c r="J5136" s="49"/>
      <c r="K5136" s="49"/>
      <c r="L5136" s="49"/>
      <c r="M5136" s="49"/>
      <c r="N5136" s="49"/>
      <c r="O5136" s="51"/>
      <c r="P5136" s="8"/>
      <c r="Q5136" s="49"/>
      <c r="R5136" s="49"/>
      <c r="S5136" s="52"/>
      <c r="T5136" s="53"/>
      <c r="U5136" s="53"/>
      <c r="V5136" s="50"/>
      <c r="W5136" s="8"/>
      <c r="X5136" s="8"/>
      <c r="Y5136" s="8"/>
      <c r="Z5136" s="8"/>
      <c r="AA5136" s="8"/>
      <c r="AB5136" s="8"/>
      <c r="AC5136" s="8"/>
      <c r="AD5136" s="8"/>
      <c r="AE5136" s="8"/>
      <c r="AF5136" s="8"/>
      <c r="AG5136" s="8"/>
      <c r="AH5136" s="8"/>
      <c r="AI5136" s="8"/>
      <c r="AJ5136" s="8"/>
      <c r="AK5136" s="8"/>
    </row>
    <row r="5137" spans="1:37" ht="18">
      <c r="A5137" s="46"/>
      <c r="B5137" s="47"/>
      <c r="C5137" s="48"/>
      <c r="D5137" s="48"/>
      <c r="E5137" s="49"/>
      <c r="F5137" s="49"/>
      <c r="G5137" s="49"/>
      <c r="H5137" s="49"/>
      <c r="I5137" s="50"/>
      <c r="J5137" s="49"/>
      <c r="K5137" s="49"/>
      <c r="L5137" s="49"/>
      <c r="M5137" s="49"/>
      <c r="N5137" s="49"/>
      <c r="O5137" s="51"/>
      <c r="P5137" s="8"/>
      <c r="Q5137" s="49"/>
      <c r="R5137" s="49"/>
      <c r="S5137" s="52"/>
      <c r="T5137" s="53"/>
      <c r="U5137" s="53"/>
      <c r="V5137" s="50"/>
      <c r="W5137" s="8"/>
      <c r="X5137" s="8"/>
      <c r="Y5137" s="8"/>
      <c r="Z5137" s="8"/>
      <c r="AA5137" s="8"/>
      <c r="AB5137" s="8"/>
      <c r="AC5137" s="8"/>
      <c r="AD5137" s="8"/>
      <c r="AE5137" s="8"/>
      <c r="AF5137" s="8"/>
      <c r="AG5137" s="8"/>
      <c r="AH5137" s="8"/>
      <c r="AI5137" s="8"/>
      <c r="AJ5137" s="8"/>
      <c r="AK5137" s="8"/>
    </row>
    <row r="5138" spans="1:37" ht="18">
      <c r="A5138" s="46"/>
      <c r="B5138" s="47"/>
      <c r="C5138" s="48"/>
      <c r="D5138" s="48"/>
      <c r="E5138" s="49"/>
      <c r="F5138" s="49"/>
      <c r="G5138" s="49"/>
      <c r="H5138" s="49"/>
      <c r="I5138" s="50"/>
      <c r="J5138" s="49"/>
      <c r="K5138" s="49"/>
      <c r="L5138" s="49"/>
      <c r="M5138" s="49"/>
      <c r="N5138" s="49"/>
      <c r="O5138" s="51"/>
      <c r="P5138" s="8"/>
      <c r="Q5138" s="49"/>
      <c r="R5138" s="49"/>
      <c r="S5138" s="52"/>
      <c r="T5138" s="53"/>
      <c r="U5138" s="53"/>
      <c r="V5138" s="50"/>
      <c r="W5138" s="8"/>
      <c r="X5138" s="8"/>
      <c r="Y5138" s="8"/>
      <c r="Z5138" s="8"/>
      <c r="AA5138" s="8"/>
      <c r="AB5138" s="8"/>
      <c r="AC5138" s="8"/>
      <c r="AD5138" s="8"/>
      <c r="AE5138" s="8"/>
      <c r="AF5138" s="8"/>
      <c r="AG5138" s="8"/>
      <c r="AH5138" s="8"/>
      <c r="AI5138" s="8"/>
      <c r="AJ5138" s="8"/>
      <c r="AK5138" s="8"/>
    </row>
    <row r="5139" spans="1:37" ht="18">
      <c r="A5139" s="46"/>
      <c r="B5139" s="47"/>
      <c r="C5139" s="48"/>
      <c r="D5139" s="48"/>
      <c r="E5139" s="49"/>
      <c r="F5139" s="49"/>
      <c r="G5139" s="49"/>
      <c r="H5139" s="49"/>
      <c r="I5139" s="50"/>
      <c r="J5139" s="49"/>
      <c r="K5139" s="49"/>
      <c r="L5139" s="49"/>
      <c r="M5139" s="49"/>
      <c r="N5139" s="49"/>
      <c r="O5139" s="51"/>
      <c r="P5139" s="8"/>
      <c r="Q5139" s="49"/>
      <c r="R5139" s="49"/>
      <c r="S5139" s="52"/>
      <c r="T5139" s="53"/>
      <c r="U5139" s="53"/>
      <c r="V5139" s="50"/>
      <c r="W5139" s="8"/>
      <c r="X5139" s="8"/>
      <c r="Y5139" s="8"/>
      <c r="Z5139" s="8"/>
      <c r="AA5139" s="8"/>
      <c r="AB5139" s="8"/>
      <c r="AC5139" s="8"/>
      <c r="AD5139" s="8"/>
      <c r="AE5139" s="8"/>
      <c r="AF5139" s="8"/>
      <c r="AG5139" s="8"/>
      <c r="AH5139" s="8"/>
      <c r="AI5139" s="8"/>
      <c r="AJ5139" s="8"/>
      <c r="AK5139" s="8"/>
    </row>
    <row r="5140" spans="1:37" ht="18">
      <c r="A5140" s="46"/>
      <c r="B5140" s="47"/>
      <c r="C5140" s="48"/>
      <c r="D5140" s="48"/>
      <c r="E5140" s="49"/>
      <c r="F5140" s="49"/>
      <c r="G5140" s="49"/>
      <c r="H5140" s="49"/>
      <c r="I5140" s="50"/>
      <c r="J5140" s="49"/>
      <c r="K5140" s="49"/>
      <c r="L5140" s="49"/>
      <c r="M5140" s="49"/>
      <c r="N5140" s="49"/>
      <c r="O5140" s="51"/>
      <c r="P5140" s="8"/>
      <c r="Q5140" s="49"/>
      <c r="R5140" s="49"/>
      <c r="S5140" s="52"/>
      <c r="T5140" s="53"/>
      <c r="U5140" s="53"/>
      <c r="V5140" s="50"/>
      <c r="W5140" s="8"/>
      <c r="X5140" s="8"/>
      <c r="Y5140" s="8"/>
      <c r="Z5140" s="8"/>
      <c r="AA5140" s="8"/>
      <c r="AB5140" s="8"/>
      <c r="AC5140" s="8"/>
      <c r="AD5140" s="8"/>
      <c r="AE5140" s="8"/>
      <c r="AF5140" s="8"/>
      <c r="AG5140" s="8"/>
      <c r="AH5140" s="8"/>
      <c r="AI5140" s="8"/>
      <c r="AJ5140" s="8"/>
      <c r="AK5140" s="8"/>
    </row>
    <row r="5141" spans="1:37" ht="18">
      <c r="A5141" s="46"/>
      <c r="B5141" s="47"/>
      <c r="C5141" s="48"/>
      <c r="D5141" s="48"/>
      <c r="E5141" s="49"/>
      <c r="F5141" s="49"/>
      <c r="G5141" s="49"/>
      <c r="H5141" s="49"/>
      <c r="I5141" s="50"/>
      <c r="J5141" s="49"/>
      <c r="K5141" s="49"/>
      <c r="L5141" s="49"/>
      <c r="M5141" s="49"/>
      <c r="N5141" s="49"/>
      <c r="O5141" s="51"/>
      <c r="P5141" s="8"/>
      <c r="Q5141" s="49"/>
      <c r="R5141" s="49"/>
      <c r="S5141" s="52"/>
      <c r="T5141" s="53"/>
      <c r="U5141" s="53"/>
      <c r="V5141" s="50"/>
      <c r="W5141" s="8"/>
      <c r="X5141" s="8"/>
      <c r="Y5141" s="8"/>
      <c r="Z5141" s="8"/>
      <c r="AA5141" s="8"/>
      <c r="AB5141" s="8"/>
      <c r="AC5141" s="8"/>
      <c r="AD5141" s="8"/>
      <c r="AE5141" s="8"/>
      <c r="AF5141" s="8"/>
      <c r="AG5141" s="8"/>
      <c r="AH5141" s="8"/>
      <c r="AI5141" s="8"/>
      <c r="AJ5141" s="8"/>
      <c r="AK5141" s="8"/>
    </row>
    <row r="5142" spans="1:37" ht="18">
      <c r="A5142" s="46"/>
      <c r="B5142" s="47"/>
      <c r="C5142" s="48"/>
      <c r="D5142" s="48"/>
      <c r="E5142" s="49"/>
      <c r="F5142" s="49"/>
      <c r="G5142" s="49"/>
      <c r="H5142" s="49"/>
      <c r="I5142" s="50"/>
      <c r="J5142" s="49"/>
      <c r="K5142" s="49"/>
      <c r="L5142" s="49"/>
      <c r="M5142" s="49"/>
      <c r="N5142" s="49"/>
      <c r="O5142" s="51"/>
      <c r="P5142" s="8"/>
      <c r="Q5142" s="49"/>
      <c r="R5142" s="49"/>
      <c r="S5142" s="52"/>
      <c r="T5142" s="53"/>
      <c r="U5142" s="53"/>
      <c r="V5142" s="50"/>
      <c r="W5142" s="8"/>
      <c r="X5142" s="8"/>
      <c r="Y5142" s="8"/>
      <c r="Z5142" s="8"/>
      <c r="AA5142" s="8"/>
      <c r="AB5142" s="8"/>
      <c r="AC5142" s="8"/>
      <c r="AD5142" s="8"/>
      <c r="AE5142" s="8"/>
      <c r="AF5142" s="8"/>
      <c r="AG5142" s="8"/>
      <c r="AH5142" s="8"/>
      <c r="AI5142" s="8"/>
      <c r="AJ5142" s="8"/>
      <c r="AK5142" s="8"/>
    </row>
    <row r="5143" spans="1:37" ht="18">
      <c r="A5143" s="46"/>
      <c r="B5143" s="47"/>
      <c r="C5143" s="48"/>
      <c r="D5143" s="48"/>
      <c r="E5143" s="49"/>
      <c r="F5143" s="49"/>
      <c r="G5143" s="49"/>
      <c r="H5143" s="49"/>
      <c r="I5143" s="50"/>
      <c r="J5143" s="49"/>
      <c r="K5143" s="49"/>
      <c r="L5143" s="49"/>
      <c r="M5143" s="49"/>
      <c r="N5143" s="49"/>
      <c r="O5143" s="51"/>
      <c r="P5143" s="8"/>
      <c r="Q5143" s="49"/>
      <c r="R5143" s="49"/>
      <c r="S5143" s="52"/>
      <c r="T5143" s="53"/>
      <c r="U5143" s="53"/>
      <c r="V5143" s="50"/>
      <c r="W5143" s="8"/>
      <c r="X5143" s="8"/>
      <c r="Y5143" s="8"/>
      <c r="Z5143" s="8"/>
      <c r="AA5143" s="8"/>
      <c r="AB5143" s="8"/>
      <c r="AC5143" s="8"/>
      <c r="AD5143" s="8"/>
      <c r="AE5143" s="8"/>
      <c r="AF5143" s="8"/>
      <c r="AG5143" s="8"/>
      <c r="AH5143" s="8"/>
      <c r="AI5143" s="8"/>
      <c r="AJ5143" s="8"/>
      <c r="AK5143" s="8"/>
    </row>
    <row r="5144" spans="1:37" ht="18">
      <c r="A5144" s="46"/>
      <c r="B5144" s="47"/>
      <c r="C5144" s="48"/>
      <c r="D5144" s="48"/>
      <c r="E5144" s="49"/>
      <c r="F5144" s="49"/>
      <c r="G5144" s="49"/>
      <c r="H5144" s="49"/>
      <c r="I5144" s="50"/>
      <c r="J5144" s="49"/>
      <c r="K5144" s="49"/>
      <c r="L5144" s="49"/>
      <c r="M5144" s="49"/>
      <c r="N5144" s="49"/>
      <c r="O5144" s="51"/>
      <c r="P5144" s="8"/>
      <c r="Q5144" s="49"/>
      <c r="R5144" s="49"/>
      <c r="S5144" s="52"/>
      <c r="T5144" s="53"/>
      <c r="U5144" s="53"/>
      <c r="V5144" s="50"/>
      <c r="W5144" s="8"/>
      <c r="X5144" s="8"/>
      <c r="Y5144" s="8"/>
      <c r="Z5144" s="8"/>
      <c r="AA5144" s="8"/>
      <c r="AB5144" s="8"/>
      <c r="AC5144" s="8"/>
      <c r="AD5144" s="8"/>
      <c r="AE5144" s="8"/>
      <c r="AF5144" s="8"/>
      <c r="AG5144" s="8"/>
      <c r="AH5144" s="8"/>
      <c r="AI5144" s="8"/>
      <c r="AJ5144" s="8"/>
      <c r="AK5144" s="8"/>
    </row>
    <row r="5145" spans="1:37" ht="18">
      <c r="A5145" s="46"/>
      <c r="B5145" s="47"/>
      <c r="C5145" s="48"/>
      <c r="D5145" s="48"/>
      <c r="E5145" s="49"/>
      <c r="F5145" s="49"/>
      <c r="G5145" s="49"/>
      <c r="H5145" s="49"/>
      <c r="I5145" s="50"/>
      <c r="J5145" s="49"/>
      <c r="K5145" s="49"/>
      <c r="L5145" s="49"/>
      <c r="M5145" s="49"/>
      <c r="N5145" s="49"/>
      <c r="O5145" s="51"/>
      <c r="P5145" s="8"/>
      <c r="Q5145" s="49"/>
      <c r="R5145" s="49"/>
      <c r="S5145" s="52"/>
      <c r="T5145" s="53"/>
      <c r="U5145" s="53"/>
      <c r="V5145" s="50"/>
      <c r="W5145" s="8"/>
      <c r="X5145" s="8"/>
      <c r="Y5145" s="8"/>
      <c r="Z5145" s="8"/>
      <c r="AA5145" s="8"/>
      <c r="AB5145" s="8"/>
      <c r="AC5145" s="8"/>
      <c r="AD5145" s="8"/>
      <c r="AE5145" s="8"/>
      <c r="AF5145" s="8"/>
      <c r="AG5145" s="8"/>
      <c r="AH5145" s="8"/>
      <c r="AI5145" s="8"/>
      <c r="AJ5145" s="8"/>
      <c r="AK5145" s="8"/>
    </row>
    <row r="5146" spans="1:37" ht="18">
      <c r="A5146" s="46"/>
      <c r="B5146" s="47"/>
      <c r="C5146" s="48"/>
      <c r="D5146" s="48"/>
      <c r="E5146" s="49"/>
      <c r="F5146" s="49"/>
      <c r="G5146" s="49"/>
      <c r="H5146" s="49"/>
      <c r="I5146" s="50"/>
      <c r="J5146" s="49"/>
      <c r="K5146" s="49"/>
      <c r="L5146" s="49"/>
      <c r="M5146" s="49"/>
      <c r="N5146" s="49"/>
      <c r="O5146" s="51"/>
      <c r="P5146" s="8"/>
      <c r="Q5146" s="49"/>
      <c r="R5146" s="49"/>
      <c r="S5146" s="52"/>
      <c r="T5146" s="53"/>
      <c r="U5146" s="53"/>
      <c r="V5146" s="50"/>
      <c r="W5146" s="8"/>
      <c r="X5146" s="8"/>
      <c r="Y5146" s="8"/>
      <c r="Z5146" s="8"/>
      <c r="AA5146" s="8"/>
      <c r="AB5146" s="8"/>
      <c r="AC5146" s="8"/>
      <c r="AD5146" s="8"/>
      <c r="AE5146" s="8"/>
      <c r="AF5146" s="8"/>
      <c r="AG5146" s="8"/>
      <c r="AH5146" s="8"/>
      <c r="AI5146" s="8"/>
      <c r="AJ5146" s="8"/>
      <c r="AK5146" s="8"/>
    </row>
    <row r="5147" spans="1:37" ht="18">
      <c r="A5147" s="46"/>
      <c r="B5147" s="47"/>
      <c r="C5147" s="48"/>
      <c r="D5147" s="48"/>
      <c r="E5147" s="49"/>
      <c r="F5147" s="49"/>
      <c r="G5147" s="49"/>
      <c r="H5147" s="49"/>
      <c r="I5147" s="50"/>
      <c r="J5147" s="49"/>
      <c r="K5147" s="49"/>
      <c r="L5147" s="49"/>
      <c r="M5147" s="49"/>
      <c r="N5147" s="49"/>
      <c r="O5147" s="51"/>
      <c r="P5147" s="8"/>
      <c r="Q5147" s="49"/>
      <c r="R5147" s="49"/>
      <c r="S5147" s="52"/>
      <c r="T5147" s="53"/>
      <c r="U5147" s="53"/>
      <c r="V5147" s="50"/>
      <c r="W5147" s="8"/>
      <c r="X5147" s="8"/>
      <c r="Y5147" s="8"/>
      <c r="Z5147" s="8"/>
      <c r="AA5147" s="8"/>
      <c r="AB5147" s="8"/>
      <c r="AC5147" s="8"/>
      <c r="AD5147" s="8"/>
      <c r="AE5147" s="8"/>
      <c r="AF5147" s="8"/>
      <c r="AG5147" s="8"/>
      <c r="AH5147" s="8"/>
      <c r="AI5147" s="8"/>
      <c r="AJ5147" s="8"/>
      <c r="AK5147" s="8"/>
    </row>
    <row r="5148" spans="1:37" ht="18">
      <c r="A5148" s="46"/>
      <c r="B5148" s="47"/>
      <c r="C5148" s="48"/>
      <c r="D5148" s="48"/>
      <c r="E5148" s="49"/>
      <c r="F5148" s="49"/>
      <c r="G5148" s="49"/>
      <c r="H5148" s="49"/>
      <c r="I5148" s="50"/>
      <c r="J5148" s="49"/>
      <c r="K5148" s="49"/>
      <c r="L5148" s="49"/>
      <c r="M5148" s="49"/>
      <c r="N5148" s="49"/>
      <c r="O5148" s="51"/>
      <c r="P5148" s="8"/>
      <c r="Q5148" s="49"/>
      <c r="R5148" s="49"/>
      <c r="S5148" s="52"/>
      <c r="T5148" s="53"/>
      <c r="U5148" s="53"/>
      <c r="V5148" s="50"/>
      <c r="W5148" s="8"/>
      <c r="X5148" s="8"/>
      <c r="Y5148" s="8"/>
      <c r="Z5148" s="8"/>
      <c r="AA5148" s="8"/>
      <c r="AB5148" s="8"/>
      <c r="AC5148" s="8"/>
      <c r="AD5148" s="8"/>
      <c r="AE5148" s="8"/>
      <c r="AF5148" s="8"/>
      <c r="AG5148" s="8"/>
      <c r="AH5148" s="8"/>
      <c r="AI5148" s="8"/>
      <c r="AJ5148" s="8"/>
      <c r="AK5148" s="8"/>
    </row>
    <row r="5149" spans="1:37" ht="18">
      <c r="A5149" s="46"/>
      <c r="B5149" s="47"/>
      <c r="C5149" s="48"/>
      <c r="D5149" s="48"/>
      <c r="E5149" s="49"/>
      <c r="F5149" s="49"/>
      <c r="G5149" s="49"/>
      <c r="H5149" s="49"/>
      <c r="I5149" s="50"/>
      <c r="J5149" s="49"/>
      <c r="K5149" s="49"/>
      <c r="L5149" s="49"/>
      <c r="M5149" s="49"/>
      <c r="N5149" s="49"/>
      <c r="O5149" s="51"/>
      <c r="P5149" s="8"/>
      <c r="Q5149" s="49"/>
      <c r="R5149" s="49"/>
      <c r="S5149" s="52"/>
      <c r="T5149" s="53"/>
      <c r="U5149" s="53"/>
      <c r="V5149" s="50"/>
      <c r="W5149" s="8"/>
      <c r="X5149" s="8"/>
      <c r="Y5149" s="8"/>
      <c r="Z5149" s="8"/>
      <c r="AA5149" s="8"/>
      <c r="AB5149" s="8"/>
      <c r="AC5149" s="8"/>
      <c r="AD5149" s="8"/>
      <c r="AE5149" s="8"/>
      <c r="AF5149" s="8"/>
      <c r="AG5149" s="8"/>
      <c r="AH5149" s="8"/>
      <c r="AI5149" s="8"/>
      <c r="AJ5149" s="8"/>
      <c r="AK5149" s="8"/>
    </row>
    <row r="5150" spans="1:37" ht="18">
      <c r="A5150" s="46"/>
      <c r="B5150" s="47"/>
      <c r="C5150" s="48"/>
      <c r="D5150" s="48"/>
      <c r="E5150" s="49"/>
      <c r="F5150" s="49"/>
      <c r="G5150" s="49"/>
      <c r="H5150" s="49"/>
      <c r="I5150" s="50"/>
      <c r="J5150" s="49"/>
      <c r="K5150" s="49"/>
      <c r="L5150" s="49"/>
      <c r="M5150" s="49"/>
      <c r="N5150" s="49"/>
      <c r="O5150" s="51"/>
      <c r="P5150" s="8"/>
      <c r="Q5150" s="49"/>
      <c r="R5150" s="49"/>
      <c r="S5150" s="52"/>
      <c r="T5150" s="53"/>
      <c r="U5150" s="53"/>
      <c r="V5150" s="50"/>
      <c r="W5150" s="8"/>
      <c r="X5150" s="8"/>
      <c r="Y5150" s="8"/>
      <c r="Z5150" s="8"/>
      <c r="AA5150" s="8"/>
      <c r="AB5150" s="8"/>
      <c r="AC5150" s="8"/>
      <c r="AD5150" s="8"/>
      <c r="AE5150" s="8"/>
      <c r="AF5150" s="8"/>
      <c r="AG5150" s="8"/>
      <c r="AH5150" s="8"/>
      <c r="AI5150" s="8"/>
      <c r="AJ5150" s="8"/>
      <c r="AK5150" s="8"/>
    </row>
    <row r="5151" spans="1:37" ht="18">
      <c r="A5151" s="46"/>
      <c r="B5151" s="47"/>
      <c r="C5151" s="48"/>
      <c r="D5151" s="48"/>
      <c r="E5151" s="49"/>
      <c r="F5151" s="49"/>
      <c r="G5151" s="49"/>
      <c r="H5151" s="49"/>
      <c r="I5151" s="50"/>
      <c r="J5151" s="49"/>
      <c r="K5151" s="49"/>
      <c r="L5151" s="49"/>
      <c r="M5151" s="49"/>
      <c r="N5151" s="49"/>
      <c r="O5151" s="51"/>
      <c r="P5151" s="8"/>
      <c r="Q5151" s="49"/>
      <c r="R5151" s="49"/>
      <c r="S5151" s="52"/>
      <c r="T5151" s="53"/>
      <c r="U5151" s="53"/>
      <c r="V5151" s="50"/>
      <c r="W5151" s="8"/>
      <c r="X5151" s="8"/>
      <c r="Y5151" s="8"/>
      <c r="Z5151" s="8"/>
      <c r="AA5151" s="8"/>
      <c r="AB5151" s="8"/>
      <c r="AC5151" s="8"/>
      <c r="AD5151" s="8"/>
      <c r="AE5151" s="8"/>
      <c r="AF5151" s="8"/>
      <c r="AG5151" s="8"/>
      <c r="AH5151" s="8"/>
      <c r="AI5151" s="8"/>
      <c r="AJ5151" s="8"/>
      <c r="AK5151" s="8"/>
    </row>
    <row r="5152" spans="1:37" ht="18">
      <c r="A5152" s="46"/>
      <c r="B5152" s="47"/>
      <c r="C5152" s="48"/>
      <c r="D5152" s="48"/>
      <c r="E5152" s="49"/>
      <c r="F5152" s="49"/>
      <c r="G5152" s="49"/>
      <c r="H5152" s="49"/>
      <c r="I5152" s="50"/>
      <c r="J5152" s="49"/>
      <c r="K5152" s="49"/>
      <c r="L5152" s="49"/>
      <c r="M5152" s="49"/>
      <c r="N5152" s="49"/>
      <c r="O5152" s="51"/>
      <c r="P5152" s="8"/>
      <c r="Q5152" s="49"/>
      <c r="R5152" s="49"/>
      <c r="S5152" s="52"/>
      <c r="T5152" s="53"/>
      <c r="U5152" s="53"/>
      <c r="V5152" s="50"/>
      <c r="W5152" s="8"/>
      <c r="X5152" s="8"/>
      <c r="Y5152" s="8"/>
      <c r="Z5152" s="8"/>
      <c r="AA5152" s="8"/>
      <c r="AB5152" s="8"/>
      <c r="AC5152" s="8"/>
      <c r="AD5152" s="8"/>
      <c r="AE5152" s="8"/>
      <c r="AF5152" s="8"/>
      <c r="AG5152" s="8"/>
      <c r="AH5152" s="8"/>
      <c r="AI5152" s="8"/>
      <c r="AJ5152" s="8"/>
      <c r="AK5152" s="8"/>
    </row>
    <row r="5153" spans="1:37" ht="18">
      <c r="A5153" s="46"/>
      <c r="B5153" s="47"/>
      <c r="C5153" s="48"/>
      <c r="D5153" s="48"/>
      <c r="E5153" s="49"/>
      <c r="F5153" s="49"/>
      <c r="G5153" s="49"/>
      <c r="H5153" s="49"/>
      <c r="I5153" s="50"/>
      <c r="J5153" s="49"/>
      <c r="K5153" s="49"/>
      <c r="L5153" s="49"/>
      <c r="M5153" s="49"/>
      <c r="N5153" s="49"/>
      <c r="O5153" s="51"/>
      <c r="P5153" s="8"/>
      <c r="Q5153" s="49"/>
      <c r="R5153" s="49"/>
      <c r="S5153" s="52"/>
      <c r="T5153" s="53"/>
      <c r="U5153" s="53"/>
      <c r="V5153" s="50"/>
      <c r="W5153" s="8"/>
      <c r="X5153" s="8"/>
      <c r="Y5153" s="8"/>
      <c r="Z5153" s="8"/>
      <c r="AA5153" s="8"/>
      <c r="AB5153" s="8"/>
      <c r="AC5153" s="8"/>
      <c r="AD5153" s="8"/>
      <c r="AE5153" s="8"/>
      <c r="AF5153" s="8"/>
      <c r="AG5153" s="8"/>
      <c r="AH5153" s="8"/>
      <c r="AI5153" s="8"/>
      <c r="AJ5153" s="8"/>
      <c r="AK5153" s="8"/>
    </row>
    <row r="5154" spans="1:37" ht="18">
      <c r="A5154" s="46"/>
      <c r="B5154" s="47"/>
      <c r="C5154" s="48"/>
      <c r="D5154" s="48"/>
      <c r="E5154" s="49"/>
      <c r="F5154" s="49"/>
      <c r="G5154" s="49"/>
      <c r="H5154" s="49"/>
      <c r="I5154" s="50"/>
      <c r="J5154" s="49"/>
      <c r="K5154" s="49"/>
      <c r="L5154" s="49"/>
      <c r="M5154" s="49"/>
      <c r="N5154" s="49"/>
      <c r="O5154" s="51"/>
      <c r="P5154" s="8"/>
      <c r="Q5154" s="49"/>
      <c r="R5154" s="49"/>
      <c r="S5154" s="52"/>
      <c r="T5154" s="53"/>
      <c r="U5154" s="53"/>
      <c r="V5154" s="50"/>
      <c r="W5154" s="8"/>
      <c r="X5154" s="8"/>
      <c r="Y5154" s="8"/>
      <c r="Z5154" s="8"/>
      <c r="AA5154" s="8"/>
      <c r="AB5154" s="8"/>
      <c r="AC5154" s="8"/>
      <c r="AD5154" s="8"/>
      <c r="AE5154" s="8"/>
      <c r="AF5154" s="8"/>
      <c r="AG5154" s="8"/>
      <c r="AH5154" s="8"/>
      <c r="AI5154" s="8"/>
      <c r="AJ5154" s="8"/>
      <c r="AK5154" s="8"/>
    </row>
    <row r="5155" spans="1:37" ht="18">
      <c r="A5155" s="46"/>
      <c r="B5155" s="47"/>
      <c r="C5155" s="48"/>
      <c r="D5155" s="48"/>
      <c r="E5155" s="49"/>
      <c r="F5155" s="49"/>
      <c r="G5155" s="49"/>
      <c r="H5155" s="49"/>
      <c r="I5155" s="50"/>
      <c r="J5155" s="49"/>
      <c r="K5155" s="49"/>
      <c r="L5155" s="49"/>
      <c r="M5155" s="49"/>
      <c r="N5155" s="49"/>
      <c r="O5155" s="51"/>
      <c r="P5155" s="8"/>
      <c r="Q5155" s="49"/>
      <c r="R5155" s="49"/>
      <c r="S5155" s="52"/>
      <c r="T5155" s="53"/>
      <c r="U5155" s="53"/>
      <c r="V5155" s="50"/>
      <c r="W5155" s="8"/>
      <c r="X5155" s="8"/>
      <c r="Y5155" s="8"/>
      <c r="Z5155" s="8"/>
      <c r="AA5155" s="8"/>
      <c r="AB5155" s="8"/>
      <c r="AC5155" s="8"/>
      <c r="AD5155" s="8"/>
      <c r="AE5155" s="8"/>
      <c r="AF5155" s="8"/>
      <c r="AG5155" s="8"/>
      <c r="AH5155" s="8"/>
      <c r="AI5155" s="8"/>
      <c r="AJ5155" s="8"/>
      <c r="AK5155" s="8"/>
    </row>
    <row r="5156" spans="1:37" ht="18">
      <c r="A5156" s="46"/>
      <c r="B5156" s="47"/>
      <c r="C5156" s="48"/>
      <c r="D5156" s="48"/>
      <c r="E5156" s="49"/>
      <c r="F5156" s="49"/>
      <c r="G5156" s="49"/>
      <c r="H5156" s="49"/>
      <c r="I5156" s="50"/>
      <c r="J5156" s="49"/>
      <c r="K5156" s="49"/>
      <c r="L5156" s="49"/>
      <c r="M5156" s="49"/>
      <c r="N5156" s="49"/>
      <c r="O5156" s="51"/>
      <c r="P5156" s="8"/>
      <c r="Q5156" s="49"/>
      <c r="R5156" s="49"/>
      <c r="S5156" s="52"/>
      <c r="T5156" s="53"/>
      <c r="U5156" s="53"/>
      <c r="V5156" s="50"/>
      <c r="W5156" s="8"/>
      <c r="X5156" s="8"/>
      <c r="Y5156" s="8"/>
      <c r="Z5156" s="8"/>
      <c r="AA5156" s="8"/>
      <c r="AB5156" s="8"/>
      <c r="AC5156" s="8"/>
      <c r="AD5156" s="8"/>
      <c r="AE5156" s="8"/>
      <c r="AF5156" s="8"/>
      <c r="AG5156" s="8"/>
      <c r="AH5156" s="8"/>
      <c r="AI5156" s="8"/>
      <c r="AJ5156" s="8"/>
      <c r="AK5156" s="8"/>
    </row>
    <row r="5157" spans="1:37" ht="18">
      <c r="A5157" s="46"/>
      <c r="B5157" s="47"/>
      <c r="C5157" s="48"/>
      <c r="D5157" s="48"/>
      <c r="E5157" s="49"/>
      <c r="F5157" s="49"/>
      <c r="G5157" s="49"/>
      <c r="H5157" s="49"/>
      <c r="I5157" s="50"/>
      <c r="J5157" s="49"/>
      <c r="K5157" s="49"/>
      <c r="L5157" s="49"/>
      <c r="M5157" s="49"/>
      <c r="N5157" s="49"/>
      <c r="O5157" s="51"/>
      <c r="P5157" s="8"/>
      <c r="Q5157" s="49"/>
      <c r="R5157" s="49"/>
      <c r="S5157" s="52"/>
      <c r="T5157" s="53"/>
      <c r="U5157" s="53"/>
      <c r="V5157" s="50"/>
      <c r="W5157" s="8"/>
      <c r="X5157" s="8"/>
      <c r="Y5157" s="8"/>
      <c r="Z5157" s="8"/>
      <c r="AA5157" s="8"/>
      <c r="AB5157" s="8"/>
      <c r="AC5157" s="8"/>
      <c r="AD5157" s="8"/>
      <c r="AE5157" s="8"/>
      <c r="AF5157" s="8"/>
      <c r="AG5157" s="8"/>
      <c r="AH5157" s="8"/>
      <c r="AI5157" s="8"/>
      <c r="AJ5157" s="8"/>
      <c r="AK5157" s="8"/>
    </row>
    <row r="5158" spans="1:37" ht="18">
      <c r="A5158" s="46"/>
      <c r="B5158" s="47"/>
      <c r="C5158" s="48"/>
      <c r="D5158" s="48"/>
      <c r="E5158" s="49"/>
      <c r="F5158" s="49"/>
      <c r="G5158" s="49"/>
      <c r="H5158" s="49"/>
      <c r="I5158" s="50"/>
      <c r="J5158" s="49"/>
      <c r="K5158" s="49"/>
      <c r="L5158" s="49"/>
      <c r="M5158" s="49"/>
      <c r="N5158" s="49"/>
      <c r="O5158" s="51"/>
      <c r="P5158" s="8"/>
      <c r="Q5158" s="49"/>
      <c r="R5158" s="49"/>
      <c r="S5158" s="52"/>
      <c r="T5158" s="53"/>
      <c r="U5158" s="53"/>
      <c r="V5158" s="50"/>
      <c r="W5158" s="8"/>
      <c r="X5158" s="8"/>
      <c r="Y5158" s="8"/>
      <c r="Z5158" s="8"/>
      <c r="AA5158" s="8"/>
      <c r="AB5158" s="8"/>
      <c r="AC5158" s="8"/>
      <c r="AD5158" s="8"/>
      <c r="AE5158" s="8"/>
      <c r="AF5158" s="8"/>
      <c r="AG5158" s="8"/>
      <c r="AH5158" s="8"/>
      <c r="AI5158" s="8"/>
      <c r="AJ5158" s="8"/>
      <c r="AK5158" s="8"/>
    </row>
    <row r="5159" spans="1:37" ht="18">
      <c r="A5159" s="46"/>
      <c r="B5159" s="47"/>
      <c r="C5159" s="48"/>
      <c r="D5159" s="48"/>
      <c r="E5159" s="49"/>
      <c r="F5159" s="49"/>
      <c r="G5159" s="49"/>
      <c r="H5159" s="49"/>
      <c r="I5159" s="50"/>
      <c r="J5159" s="49"/>
      <c r="K5159" s="49"/>
      <c r="L5159" s="49"/>
      <c r="M5159" s="49"/>
      <c r="N5159" s="49"/>
      <c r="O5159" s="51"/>
      <c r="P5159" s="8"/>
      <c r="Q5159" s="49"/>
      <c r="R5159" s="49"/>
      <c r="S5159" s="52"/>
      <c r="T5159" s="53"/>
      <c r="U5159" s="53"/>
      <c r="V5159" s="50"/>
      <c r="W5159" s="8"/>
      <c r="X5159" s="8"/>
      <c r="Y5159" s="8"/>
      <c r="Z5159" s="8"/>
      <c r="AA5159" s="8"/>
      <c r="AB5159" s="8"/>
      <c r="AC5159" s="8"/>
      <c r="AD5159" s="8"/>
      <c r="AE5159" s="8"/>
      <c r="AF5159" s="8"/>
      <c r="AG5159" s="8"/>
      <c r="AH5159" s="8"/>
      <c r="AI5159" s="8"/>
      <c r="AJ5159" s="8"/>
      <c r="AK5159" s="8"/>
    </row>
    <row r="5160" spans="1:37" ht="18">
      <c r="A5160" s="46"/>
      <c r="B5160" s="47"/>
      <c r="C5160" s="48"/>
      <c r="D5160" s="48"/>
      <c r="E5160" s="49"/>
      <c r="F5160" s="49"/>
      <c r="G5160" s="49"/>
      <c r="H5160" s="49"/>
      <c r="I5160" s="50"/>
      <c r="J5160" s="49"/>
      <c r="K5160" s="49"/>
      <c r="L5160" s="49"/>
      <c r="M5160" s="49"/>
      <c r="N5160" s="49"/>
      <c r="O5160" s="51"/>
      <c r="P5160" s="8"/>
      <c r="Q5160" s="49"/>
      <c r="R5160" s="49"/>
      <c r="S5160" s="52"/>
      <c r="T5160" s="53"/>
      <c r="U5160" s="53"/>
      <c r="V5160" s="50"/>
      <c r="W5160" s="8"/>
      <c r="X5160" s="8"/>
      <c r="Y5160" s="8"/>
      <c r="Z5160" s="8"/>
      <c r="AA5160" s="8"/>
      <c r="AB5160" s="8"/>
      <c r="AC5160" s="8"/>
      <c r="AD5160" s="8"/>
      <c r="AE5160" s="8"/>
      <c r="AF5160" s="8"/>
      <c r="AG5160" s="8"/>
      <c r="AH5160" s="8"/>
      <c r="AI5160" s="8"/>
      <c r="AJ5160" s="8"/>
      <c r="AK5160" s="8"/>
    </row>
    <row r="5161" spans="1:37" ht="18">
      <c r="A5161" s="46"/>
      <c r="B5161" s="47"/>
      <c r="C5161" s="48"/>
      <c r="D5161" s="48"/>
      <c r="E5161" s="49"/>
      <c r="F5161" s="49"/>
      <c r="G5161" s="49"/>
      <c r="H5161" s="49"/>
      <c r="I5161" s="50"/>
      <c r="J5161" s="49"/>
      <c r="K5161" s="49"/>
      <c r="L5161" s="49"/>
      <c r="M5161" s="49"/>
      <c r="N5161" s="49"/>
      <c r="O5161" s="51"/>
      <c r="P5161" s="8"/>
      <c r="Q5161" s="49"/>
      <c r="R5161" s="49"/>
      <c r="S5161" s="52"/>
      <c r="T5161" s="53"/>
      <c r="U5161" s="53"/>
      <c r="V5161" s="50"/>
      <c r="W5161" s="8"/>
      <c r="X5161" s="8"/>
      <c r="Y5161" s="8"/>
      <c r="Z5161" s="8"/>
      <c r="AA5161" s="8"/>
      <c r="AB5161" s="8"/>
      <c r="AC5161" s="8"/>
      <c r="AD5161" s="8"/>
      <c r="AE5161" s="8"/>
      <c r="AF5161" s="8"/>
      <c r="AG5161" s="8"/>
      <c r="AH5161" s="8"/>
      <c r="AI5161" s="8"/>
      <c r="AJ5161" s="8"/>
      <c r="AK5161" s="8"/>
    </row>
    <row r="5162" spans="1:37" ht="18">
      <c r="A5162" s="46"/>
      <c r="B5162" s="47"/>
      <c r="C5162" s="48"/>
      <c r="D5162" s="48"/>
      <c r="E5162" s="49"/>
      <c r="F5162" s="49"/>
      <c r="G5162" s="49"/>
      <c r="H5162" s="49"/>
      <c r="I5162" s="50"/>
      <c r="J5162" s="49"/>
      <c r="K5162" s="49"/>
      <c r="L5162" s="49"/>
      <c r="M5162" s="49"/>
      <c r="N5162" s="49"/>
      <c r="O5162" s="51"/>
      <c r="P5162" s="8"/>
      <c r="Q5162" s="49"/>
      <c r="R5162" s="49"/>
      <c r="S5162" s="52"/>
      <c r="T5162" s="53"/>
      <c r="U5162" s="53"/>
      <c r="V5162" s="50"/>
      <c r="W5162" s="8"/>
      <c r="X5162" s="8"/>
      <c r="Y5162" s="8"/>
      <c r="Z5162" s="8"/>
      <c r="AA5162" s="8"/>
      <c r="AB5162" s="8"/>
      <c r="AC5162" s="8"/>
      <c r="AD5162" s="8"/>
      <c r="AE5162" s="8"/>
      <c r="AF5162" s="8"/>
      <c r="AG5162" s="8"/>
      <c r="AH5162" s="8"/>
      <c r="AI5162" s="8"/>
      <c r="AJ5162" s="8"/>
      <c r="AK5162" s="8"/>
    </row>
    <row r="5163" spans="1:37" ht="18">
      <c r="A5163" s="46"/>
      <c r="B5163" s="47"/>
      <c r="C5163" s="48"/>
      <c r="D5163" s="48"/>
      <c r="E5163" s="49"/>
      <c r="F5163" s="49"/>
      <c r="G5163" s="49"/>
      <c r="H5163" s="49"/>
      <c r="I5163" s="50"/>
      <c r="J5163" s="49"/>
      <c r="K5163" s="49"/>
      <c r="L5163" s="49"/>
      <c r="M5163" s="49"/>
      <c r="N5163" s="49"/>
      <c r="O5163" s="51"/>
      <c r="P5163" s="8"/>
      <c r="Q5163" s="49"/>
      <c r="R5163" s="49"/>
      <c r="S5163" s="52"/>
      <c r="T5163" s="53"/>
      <c r="U5163" s="53"/>
      <c r="V5163" s="50"/>
      <c r="W5163" s="8"/>
      <c r="X5163" s="8"/>
      <c r="Y5163" s="8"/>
      <c r="Z5163" s="8"/>
      <c r="AA5163" s="8"/>
      <c r="AB5163" s="8"/>
      <c r="AC5163" s="8"/>
      <c r="AD5163" s="8"/>
      <c r="AE5163" s="8"/>
      <c r="AF5163" s="8"/>
      <c r="AG5163" s="8"/>
      <c r="AH5163" s="8"/>
      <c r="AI5163" s="8"/>
      <c r="AJ5163" s="8"/>
      <c r="AK5163" s="8"/>
    </row>
    <row r="5164" spans="1:37" ht="18">
      <c r="A5164" s="46"/>
      <c r="B5164" s="47"/>
      <c r="C5164" s="48"/>
      <c r="D5164" s="48"/>
      <c r="E5164" s="49"/>
      <c r="F5164" s="49"/>
      <c r="G5164" s="49"/>
      <c r="H5164" s="49"/>
      <c r="I5164" s="50"/>
      <c r="J5164" s="49"/>
      <c r="K5164" s="49"/>
      <c r="L5164" s="49"/>
      <c r="M5164" s="49"/>
      <c r="N5164" s="49"/>
      <c r="O5164" s="51"/>
      <c r="P5164" s="8"/>
      <c r="Q5164" s="49"/>
      <c r="R5164" s="49"/>
      <c r="S5164" s="52"/>
      <c r="T5164" s="53"/>
      <c r="U5164" s="53"/>
      <c r="V5164" s="50"/>
      <c r="W5164" s="8"/>
      <c r="X5164" s="8"/>
      <c r="Y5164" s="8"/>
      <c r="Z5164" s="8"/>
      <c r="AA5164" s="8"/>
      <c r="AB5164" s="8"/>
      <c r="AC5164" s="8"/>
      <c r="AD5164" s="8"/>
      <c r="AE5164" s="8"/>
      <c r="AF5164" s="8"/>
      <c r="AG5164" s="8"/>
      <c r="AH5164" s="8"/>
      <c r="AI5164" s="8"/>
      <c r="AJ5164" s="8"/>
      <c r="AK5164" s="8"/>
    </row>
    <row r="5165" spans="1:37" ht="18">
      <c r="A5165" s="46"/>
      <c r="B5165" s="47"/>
      <c r="C5165" s="48"/>
      <c r="D5165" s="48"/>
      <c r="E5165" s="49"/>
      <c r="F5165" s="49"/>
      <c r="G5165" s="49"/>
      <c r="H5165" s="49"/>
      <c r="I5165" s="50"/>
      <c r="J5165" s="49"/>
      <c r="K5165" s="49"/>
      <c r="L5165" s="49"/>
      <c r="M5165" s="49"/>
      <c r="N5165" s="49"/>
      <c r="O5165" s="51"/>
      <c r="P5165" s="8"/>
      <c r="Q5165" s="49"/>
      <c r="R5165" s="49"/>
      <c r="S5165" s="52"/>
      <c r="T5165" s="53"/>
      <c r="U5165" s="53"/>
      <c r="V5165" s="50"/>
      <c r="W5165" s="8"/>
      <c r="X5165" s="8"/>
      <c r="Y5165" s="8"/>
      <c r="Z5165" s="8"/>
      <c r="AA5165" s="8"/>
      <c r="AB5165" s="8"/>
      <c r="AC5165" s="8"/>
      <c r="AD5165" s="8"/>
      <c r="AE5165" s="8"/>
      <c r="AF5165" s="8"/>
      <c r="AG5165" s="8"/>
      <c r="AH5165" s="8"/>
      <c r="AI5165" s="8"/>
      <c r="AJ5165" s="8"/>
      <c r="AK5165" s="8"/>
    </row>
    <row r="5166" spans="1:37" ht="18">
      <c r="A5166" s="46"/>
      <c r="B5166" s="47"/>
      <c r="C5166" s="48"/>
      <c r="D5166" s="48"/>
      <c r="E5166" s="49"/>
      <c r="F5166" s="49"/>
      <c r="G5166" s="49"/>
      <c r="H5166" s="49"/>
      <c r="I5166" s="50"/>
      <c r="J5166" s="49"/>
      <c r="K5166" s="49"/>
      <c r="L5166" s="49"/>
      <c r="M5166" s="49"/>
      <c r="N5166" s="49"/>
      <c r="O5166" s="51"/>
      <c r="P5166" s="8"/>
      <c r="Q5166" s="49"/>
      <c r="R5166" s="49"/>
      <c r="S5166" s="52"/>
      <c r="T5166" s="53"/>
      <c r="U5166" s="53"/>
      <c r="V5166" s="50"/>
      <c r="W5166" s="8"/>
      <c r="X5166" s="8"/>
      <c r="Y5166" s="8"/>
      <c r="Z5166" s="8"/>
      <c r="AA5166" s="8"/>
      <c r="AB5166" s="8"/>
      <c r="AC5166" s="8"/>
      <c r="AD5166" s="8"/>
      <c r="AE5166" s="8"/>
      <c r="AF5166" s="8"/>
      <c r="AG5166" s="8"/>
      <c r="AH5166" s="8"/>
      <c r="AI5166" s="8"/>
      <c r="AJ5166" s="8"/>
      <c r="AK5166" s="8"/>
    </row>
    <row r="5167" spans="1:37" ht="18">
      <c r="A5167" s="46"/>
      <c r="B5167" s="47"/>
      <c r="C5167" s="48"/>
      <c r="D5167" s="48"/>
      <c r="E5167" s="49"/>
      <c r="F5167" s="49"/>
      <c r="G5167" s="49"/>
      <c r="H5167" s="49"/>
      <c r="I5167" s="50"/>
      <c r="J5167" s="49"/>
      <c r="K5167" s="49"/>
      <c r="L5167" s="49"/>
      <c r="M5167" s="49"/>
      <c r="N5167" s="49"/>
      <c r="O5167" s="51"/>
      <c r="P5167" s="8"/>
      <c r="Q5167" s="49"/>
      <c r="R5167" s="49"/>
      <c r="S5167" s="52"/>
      <c r="T5167" s="53"/>
      <c r="U5167" s="53"/>
      <c r="V5167" s="50"/>
      <c r="W5167" s="8"/>
      <c r="X5167" s="8"/>
      <c r="Y5167" s="8"/>
      <c r="Z5167" s="8"/>
      <c r="AA5167" s="8"/>
      <c r="AB5167" s="8"/>
      <c r="AC5167" s="8"/>
      <c r="AD5167" s="8"/>
      <c r="AE5167" s="8"/>
      <c r="AF5167" s="8"/>
      <c r="AG5167" s="8"/>
      <c r="AH5167" s="8"/>
      <c r="AI5167" s="8"/>
      <c r="AJ5167" s="8"/>
      <c r="AK5167" s="8"/>
    </row>
    <row r="5168" spans="1:37" ht="18">
      <c r="A5168" s="46"/>
      <c r="B5168" s="47"/>
      <c r="C5168" s="48"/>
      <c r="D5168" s="48"/>
      <c r="E5168" s="49"/>
      <c r="F5168" s="49"/>
      <c r="G5168" s="49"/>
      <c r="H5168" s="49"/>
      <c r="I5168" s="50"/>
      <c r="J5168" s="49"/>
      <c r="K5168" s="49"/>
      <c r="L5168" s="49"/>
      <c r="M5168" s="49"/>
      <c r="N5168" s="49"/>
      <c r="O5168" s="51"/>
      <c r="P5168" s="8"/>
      <c r="Q5168" s="49"/>
      <c r="R5168" s="49"/>
      <c r="S5168" s="52"/>
      <c r="T5168" s="53"/>
      <c r="U5168" s="53"/>
      <c r="V5168" s="50"/>
      <c r="W5168" s="8"/>
      <c r="X5168" s="8"/>
      <c r="Y5168" s="8"/>
      <c r="Z5168" s="8"/>
      <c r="AA5168" s="8"/>
      <c r="AB5168" s="8"/>
      <c r="AC5168" s="8"/>
      <c r="AD5168" s="8"/>
      <c r="AE5168" s="8"/>
      <c r="AF5168" s="8"/>
      <c r="AG5168" s="8"/>
      <c r="AH5168" s="8"/>
      <c r="AI5168" s="8"/>
      <c r="AJ5168" s="8"/>
      <c r="AK5168" s="8"/>
    </row>
    <row r="5169" spans="1:37" ht="18">
      <c r="A5169" s="46"/>
      <c r="B5169" s="47"/>
      <c r="C5169" s="48"/>
      <c r="D5169" s="48"/>
      <c r="E5169" s="49"/>
      <c r="F5169" s="49"/>
      <c r="G5169" s="49"/>
      <c r="H5169" s="49"/>
      <c r="I5169" s="50"/>
      <c r="J5169" s="49"/>
      <c r="K5169" s="49"/>
      <c r="L5169" s="49"/>
      <c r="M5169" s="49"/>
      <c r="N5169" s="49"/>
      <c r="O5169" s="51"/>
      <c r="P5169" s="8"/>
      <c r="Q5169" s="49"/>
      <c r="R5169" s="49"/>
      <c r="S5169" s="52"/>
      <c r="T5169" s="53"/>
      <c r="U5169" s="53"/>
      <c r="V5169" s="50"/>
      <c r="W5169" s="8"/>
      <c r="X5169" s="8"/>
      <c r="Y5169" s="8"/>
      <c r="Z5169" s="8"/>
      <c r="AA5169" s="8"/>
      <c r="AB5169" s="8"/>
      <c r="AC5169" s="8"/>
      <c r="AD5169" s="8"/>
      <c r="AE5169" s="8"/>
      <c r="AF5169" s="8"/>
      <c r="AG5169" s="8"/>
      <c r="AH5169" s="8"/>
      <c r="AI5169" s="8"/>
      <c r="AJ5169" s="8"/>
      <c r="AK5169" s="8"/>
    </row>
    <row r="5170" spans="1:37" ht="18">
      <c r="A5170" s="46"/>
      <c r="B5170" s="47"/>
      <c r="C5170" s="48"/>
      <c r="D5170" s="48"/>
      <c r="E5170" s="49"/>
      <c r="F5170" s="49"/>
      <c r="G5170" s="49"/>
      <c r="H5170" s="49"/>
      <c r="I5170" s="50"/>
      <c r="J5170" s="49"/>
      <c r="K5170" s="49"/>
      <c r="L5170" s="49"/>
      <c r="M5170" s="49"/>
      <c r="N5170" s="49"/>
      <c r="O5170" s="51"/>
      <c r="P5170" s="8"/>
      <c r="Q5170" s="49"/>
      <c r="R5170" s="49"/>
      <c r="S5170" s="52"/>
      <c r="T5170" s="53"/>
      <c r="U5170" s="53"/>
      <c r="V5170" s="50"/>
      <c r="W5170" s="8"/>
      <c r="X5170" s="8"/>
      <c r="Y5170" s="8"/>
      <c r="Z5170" s="8"/>
      <c r="AA5170" s="8"/>
      <c r="AB5170" s="8"/>
      <c r="AC5170" s="8"/>
      <c r="AD5170" s="8"/>
      <c r="AE5170" s="8"/>
      <c r="AF5170" s="8"/>
      <c r="AG5170" s="8"/>
      <c r="AH5170" s="8"/>
      <c r="AI5170" s="8"/>
      <c r="AJ5170" s="8"/>
      <c r="AK5170" s="8"/>
    </row>
    <row r="5171" spans="1:37" ht="18">
      <c r="A5171" s="46"/>
      <c r="B5171" s="47"/>
      <c r="C5171" s="48"/>
      <c r="D5171" s="48"/>
      <c r="E5171" s="49"/>
      <c r="F5171" s="49"/>
      <c r="G5171" s="49"/>
      <c r="H5171" s="49"/>
      <c r="I5171" s="50"/>
      <c r="J5171" s="49"/>
      <c r="K5171" s="49"/>
      <c r="L5171" s="49"/>
      <c r="M5171" s="49"/>
      <c r="N5171" s="49"/>
      <c r="O5171" s="51"/>
      <c r="P5171" s="8"/>
      <c r="Q5171" s="49"/>
      <c r="R5171" s="49"/>
      <c r="S5171" s="52"/>
      <c r="T5171" s="53"/>
      <c r="U5171" s="53"/>
      <c r="V5171" s="50"/>
      <c r="W5171" s="8"/>
      <c r="X5171" s="8"/>
      <c r="Y5171" s="8"/>
      <c r="Z5171" s="8"/>
      <c r="AA5171" s="8"/>
      <c r="AB5171" s="8"/>
      <c r="AC5171" s="8"/>
      <c r="AD5171" s="8"/>
      <c r="AE5171" s="8"/>
      <c r="AF5171" s="8"/>
      <c r="AG5171" s="8"/>
      <c r="AH5171" s="8"/>
      <c r="AI5171" s="8"/>
      <c r="AJ5171" s="8"/>
      <c r="AK5171" s="8"/>
    </row>
    <row r="5172" spans="1:37" ht="18">
      <c r="A5172" s="46"/>
      <c r="B5172" s="47"/>
      <c r="C5172" s="48"/>
      <c r="D5172" s="48"/>
      <c r="E5172" s="49"/>
      <c r="F5172" s="49"/>
      <c r="G5172" s="49"/>
      <c r="H5172" s="49"/>
      <c r="I5172" s="50"/>
      <c r="J5172" s="49"/>
      <c r="K5172" s="49"/>
      <c r="L5172" s="49"/>
      <c r="M5172" s="49"/>
      <c r="N5172" s="49"/>
      <c r="O5172" s="51"/>
      <c r="P5172" s="8"/>
      <c r="Q5172" s="49"/>
      <c r="R5172" s="49"/>
      <c r="S5172" s="52"/>
      <c r="T5172" s="53"/>
      <c r="U5172" s="53"/>
      <c r="V5172" s="50"/>
      <c r="W5172" s="8"/>
      <c r="X5172" s="8"/>
      <c r="Y5172" s="8"/>
      <c r="Z5172" s="8"/>
      <c r="AA5172" s="8"/>
      <c r="AB5172" s="8"/>
      <c r="AC5172" s="8"/>
      <c r="AD5172" s="8"/>
      <c r="AE5172" s="8"/>
      <c r="AF5172" s="8"/>
      <c r="AG5172" s="8"/>
      <c r="AH5172" s="8"/>
      <c r="AI5172" s="8"/>
      <c r="AJ5172" s="8"/>
      <c r="AK5172" s="8"/>
    </row>
    <row r="5173" spans="1:37" ht="18">
      <c r="A5173" s="46"/>
      <c r="B5173" s="47"/>
      <c r="C5173" s="48"/>
      <c r="D5173" s="48"/>
      <c r="E5173" s="49"/>
      <c r="F5173" s="49"/>
      <c r="G5173" s="49"/>
      <c r="H5173" s="49"/>
      <c r="I5173" s="50"/>
      <c r="J5173" s="49"/>
      <c r="K5173" s="49"/>
      <c r="L5173" s="49"/>
      <c r="M5173" s="49"/>
      <c r="N5173" s="49"/>
      <c r="O5173" s="51"/>
      <c r="P5173" s="8"/>
      <c r="Q5173" s="49"/>
      <c r="R5173" s="49"/>
      <c r="S5173" s="52"/>
      <c r="T5173" s="53"/>
      <c r="U5173" s="53"/>
      <c r="V5173" s="50"/>
      <c r="W5173" s="8"/>
      <c r="X5173" s="8"/>
      <c r="Y5173" s="8"/>
      <c r="Z5173" s="8"/>
      <c r="AA5173" s="8"/>
      <c r="AB5173" s="8"/>
      <c r="AC5173" s="8"/>
      <c r="AD5173" s="8"/>
      <c r="AE5173" s="8"/>
      <c r="AF5173" s="8"/>
      <c r="AG5173" s="8"/>
      <c r="AH5173" s="8"/>
      <c r="AI5173" s="8"/>
      <c r="AJ5173" s="8"/>
      <c r="AK5173" s="8"/>
    </row>
    <row r="5174" spans="1:37" ht="18">
      <c r="A5174" s="46"/>
      <c r="B5174" s="47"/>
      <c r="C5174" s="48"/>
      <c r="D5174" s="48"/>
      <c r="E5174" s="49"/>
      <c r="F5174" s="49"/>
      <c r="G5174" s="49"/>
      <c r="H5174" s="49"/>
      <c r="I5174" s="50"/>
      <c r="J5174" s="49"/>
      <c r="K5174" s="49"/>
      <c r="L5174" s="49"/>
      <c r="M5174" s="49"/>
      <c r="N5174" s="49"/>
      <c r="O5174" s="51"/>
      <c r="P5174" s="8"/>
      <c r="Q5174" s="49"/>
      <c r="R5174" s="49"/>
      <c r="S5174" s="52"/>
      <c r="T5174" s="53"/>
      <c r="U5174" s="53"/>
      <c r="V5174" s="50"/>
      <c r="W5174" s="8"/>
      <c r="X5174" s="8"/>
      <c r="Y5174" s="8"/>
      <c r="Z5174" s="8"/>
      <c r="AA5174" s="8"/>
      <c r="AB5174" s="8"/>
      <c r="AC5174" s="8"/>
      <c r="AD5174" s="8"/>
      <c r="AE5174" s="8"/>
      <c r="AF5174" s="8"/>
      <c r="AG5174" s="8"/>
      <c r="AH5174" s="8"/>
      <c r="AI5174" s="8"/>
      <c r="AJ5174" s="8"/>
      <c r="AK5174" s="8"/>
    </row>
    <row r="5175" spans="1:37" ht="18">
      <c r="A5175" s="46"/>
      <c r="B5175" s="47"/>
      <c r="C5175" s="48"/>
      <c r="D5175" s="48"/>
      <c r="E5175" s="49"/>
      <c r="F5175" s="49"/>
      <c r="G5175" s="49"/>
      <c r="H5175" s="49"/>
      <c r="I5175" s="50"/>
      <c r="J5175" s="49"/>
      <c r="K5175" s="49"/>
      <c r="L5175" s="49"/>
      <c r="M5175" s="49"/>
      <c r="N5175" s="49"/>
      <c r="O5175" s="51"/>
      <c r="P5175" s="8"/>
      <c r="Q5175" s="49"/>
      <c r="R5175" s="49"/>
      <c r="S5175" s="52"/>
      <c r="T5175" s="53"/>
      <c r="U5175" s="53"/>
      <c r="V5175" s="50"/>
      <c r="W5175" s="8"/>
      <c r="X5175" s="8"/>
      <c r="Y5175" s="8"/>
      <c r="Z5175" s="8"/>
      <c r="AA5175" s="8"/>
      <c r="AB5175" s="8"/>
      <c r="AC5175" s="8"/>
      <c r="AD5175" s="8"/>
      <c r="AE5175" s="8"/>
      <c r="AF5175" s="8"/>
      <c r="AG5175" s="8"/>
      <c r="AH5175" s="8"/>
      <c r="AI5175" s="8"/>
      <c r="AJ5175" s="8"/>
      <c r="AK5175" s="8"/>
    </row>
    <row r="5176" spans="1:37" ht="18">
      <c r="A5176" s="46"/>
      <c r="B5176" s="47"/>
      <c r="C5176" s="48"/>
      <c r="D5176" s="48"/>
      <c r="E5176" s="49"/>
      <c r="F5176" s="49"/>
      <c r="G5176" s="49"/>
      <c r="H5176" s="49"/>
      <c r="I5176" s="50"/>
      <c r="J5176" s="49"/>
      <c r="K5176" s="49"/>
      <c r="L5176" s="49"/>
      <c r="M5176" s="49"/>
      <c r="N5176" s="49"/>
      <c r="O5176" s="51"/>
      <c r="P5176" s="8"/>
      <c r="Q5176" s="49"/>
      <c r="R5176" s="49"/>
      <c r="S5176" s="52"/>
      <c r="T5176" s="53"/>
      <c r="U5176" s="53"/>
      <c r="V5176" s="50"/>
      <c r="W5176" s="8"/>
      <c r="X5176" s="8"/>
      <c r="Y5176" s="8"/>
      <c r="Z5176" s="8"/>
      <c r="AA5176" s="8"/>
      <c r="AB5176" s="8"/>
      <c r="AC5176" s="8"/>
      <c r="AD5176" s="8"/>
      <c r="AE5176" s="8"/>
      <c r="AF5176" s="8"/>
      <c r="AG5176" s="8"/>
      <c r="AH5176" s="8"/>
      <c r="AI5176" s="8"/>
      <c r="AJ5176" s="8"/>
      <c r="AK5176" s="8"/>
    </row>
    <row r="5177" spans="1:37" ht="18">
      <c r="A5177" s="46"/>
      <c r="B5177" s="47"/>
      <c r="C5177" s="48"/>
      <c r="D5177" s="48"/>
      <c r="E5177" s="49"/>
      <c r="F5177" s="49"/>
      <c r="G5177" s="49"/>
      <c r="H5177" s="49"/>
      <c r="I5177" s="50"/>
      <c r="J5177" s="49"/>
      <c r="K5177" s="49"/>
      <c r="L5177" s="49"/>
      <c r="M5177" s="49"/>
      <c r="N5177" s="49"/>
      <c r="O5177" s="51"/>
      <c r="P5177" s="8"/>
      <c r="Q5177" s="49"/>
      <c r="R5177" s="49"/>
      <c r="S5177" s="52"/>
      <c r="T5177" s="53"/>
      <c r="U5177" s="53"/>
      <c r="V5177" s="50"/>
      <c r="W5177" s="8"/>
      <c r="X5177" s="8"/>
      <c r="Y5177" s="8"/>
      <c r="Z5177" s="8"/>
      <c r="AA5177" s="8"/>
      <c r="AB5177" s="8"/>
      <c r="AC5177" s="8"/>
      <c r="AD5177" s="8"/>
      <c r="AE5177" s="8"/>
      <c r="AF5177" s="8"/>
      <c r="AG5177" s="8"/>
      <c r="AH5177" s="8"/>
      <c r="AI5177" s="8"/>
      <c r="AJ5177" s="8"/>
      <c r="AK5177" s="8"/>
    </row>
    <row r="5178" spans="1:37" ht="18">
      <c r="A5178" s="46"/>
      <c r="B5178" s="47"/>
      <c r="C5178" s="48"/>
      <c r="D5178" s="48"/>
      <c r="E5178" s="49"/>
      <c r="F5178" s="49"/>
      <c r="G5178" s="49"/>
      <c r="H5178" s="49"/>
      <c r="I5178" s="50"/>
      <c r="J5178" s="49"/>
      <c r="K5178" s="49"/>
      <c r="L5178" s="49"/>
      <c r="M5178" s="49"/>
      <c r="N5178" s="49"/>
      <c r="O5178" s="51"/>
      <c r="P5178" s="8"/>
      <c r="Q5178" s="49"/>
      <c r="R5178" s="49"/>
      <c r="S5178" s="52"/>
      <c r="T5178" s="53"/>
      <c r="U5178" s="53"/>
      <c r="V5178" s="50"/>
      <c r="W5178" s="8"/>
      <c r="X5178" s="8"/>
      <c r="Y5178" s="8"/>
      <c r="Z5178" s="8"/>
      <c r="AA5178" s="8"/>
      <c r="AB5178" s="8"/>
      <c r="AC5178" s="8"/>
      <c r="AD5178" s="8"/>
      <c r="AE5178" s="8"/>
      <c r="AF5178" s="8"/>
      <c r="AG5178" s="8"/>
      <c r="AH5178" s="8"/>
      <c r="AI5178" s="8"/>
      <c r="AJ5178" s="8"/>
      <c r="AK5178" s="8"/>
    </row>
    <row r="5179" spans="1:37" ht="18">
      <c r="A5179" s="46"/>
      <c r="B5179" s="47"/>
      <c r="C5179" s="48"/>
      <c r="D5179" s="48"/>
      <c r="E5179" s="49"/>
      <c r="F5179" s="49"/>
      <c r="G5179" s="49"/>
      <c r="H5179" s="49"/>
      <c r="I5179" s="50"/>
      <c r="J5179" s="49"/>
      <c r="K5179" s="49"/>
      <c r="L5179" s="49"/>
      <c r="M5179" s="49"/>
      <c r="N5179" s="49"/>
      <c r="O5179" s="51"/>
      <c r="P5179" s="8"/>
      <c r="Q5179" s="49"/>
      <c r="R5179" s="49"/>
      <c r="S5179" s="52"/>
      <c r="T5179" s="53"/>
      <c r="U5179" s="53"/>
      <c r="V5179" s="50"/>
      <c r="W5179" s="8"/>
      <c r="X5179" s="8"/>
      <c r="Y5179" s="8"/>
      <c r="Z5179" s="8"/>
      <c r="AA5179" s="8"/>
      <c r="AB5179" s="8"/>
      <c r="AC5179" s="8"/>
      <c r="AD5179" s="8"/>
      <c r="AE5179" s="8"/>
      <c r="AF5179" s="8"/>
      <c r="AG5179" s="8"/>
      <c r="AH5179" s="8"/>
      <c r="AI5179" s="8"/>
      <c r="AJ5179" s="8"/>
      <c r="AK5179" s="8"/>
    </row>
    <row r="5180" spans="1:37" ht="18">
      <c r="A5180" s="46"/>
      <c r="B5180" s="47"/>
      <c r="C5180" s="48"/>
      <c r="D5180" s="48"/>
      <c r="E5180" s="49"/>
      <c r="F5180" s="49"/>
      <c r="G5180" s="49"/>
      <c r="H5180" s="49"/>
      <c r="I5180" s="50"/>
      <c r="J5180" s="49"/>
      <c r="K5180" s="49"/>
      <c r="L5180" s="49"/>
      <c r="M5180" s="49"/>
      <c r="N5180" s="49"/>
      <c r="O5180" s="51"/>
      <c r="P5180" s="8"/>
      <c r="Q5180" s="49"/>
      <c r="R5180" s="49"/>
      <c r="S5180" s="52"/>
      <c r="T5180" s="53"/>
      <c r="U5180" s="53"/>
      <c r="V5180" s="50"/>
      <c r="W5180" s="8"/>
      <c r="X5180" s="8"/>
      <c r="Y5180" s="8"/>
      <c r="Z5180" s="8"/>
      <c r="AA5180" s="8"/>
      <c r="AB5180" s="8"/>
      <c r="AC5180" s="8"/>
      <c r="AD5180" s="8"/>
      <c r="AE5180" s="8"/>
      <c r="AF5180" s="8"/>
      <c r="AG5180" s="8"/>
      <c r="AH5180" s="8"/>
      <c r="AI5180" s="8"/>
      <c r="AJ5180" s="8"/>
      <c r="AK5180" s="8"/>
    </row>
    <row r="5181" spans="1:37" ht="18">
      <c r="A5181" s="46"/>
      <c r="B5181" s="47"/>
      <c r="C5181" s="48"/>
      <c r="D5181" s="48"/>
      <c r="E5181" s="49"/>
      <c r="F5181" s="49"/>
      <c r="G5181" s="49"/>
      <c r="H5181" s="49"/>
      <c r="I5181" s="50"/>
      <c r="J5181" s="49"/>
      <c r="K5181" s="49"/>
      <c r="L5181" s="49"/>
      <c r="M5181" s="49"/>
      <c r="N5181" s="49"/>
      <c r="O5181" s="51"/>
      <c r="P5181" s="8"/>
      <c r="Q5181" s="49"/>
      <c r="R5181" s="49"/>
      <c r="S5181" s="52"/>
      <c r="T5181" s="53"/>
      <c r="U5181" s="53"/>
      <c r="V5181" s="50"/>
      <c r="W5181" s="8"/>
      <c r="X5181" s="8"/>
      <c r="Y5181" s="8"/>
      <c r="Z5181" s="8"/>
      <c r="AA5181" s="8"/>
      <c r="AB5181" s="8"/>
      <c r="AC5181" s="8"/>
      <c r="AD5181" s="8"/>
      <c r="AE5181" s="8"/>
      <c r="AF5181" s="8"/>
      <c r="AG5181" s="8"/>
      <c r="AH5181" s="8"/>
      <c r="AI5181" s="8"/>
      <c r="AJ5181" s="8"/>
      <c r="AK5181" s="8"/>
    </row>
    <row r="5182" spans="1:37" ht="18">
      <c r="A5182" s="46"/>
      <c r="B5182" s="47"/>
      <c r="C5182" s="48"/>
      <c r="D5182" s="48"/>
      <c r="E5182" s="49"/>
      <c r="F5182" s="49"/>
      <c r="G5182" s="49"/>
      <c r="H5182" s="49"/>
      <c r="I5182" s="50"/>
      <c r="J5182" s="49"/>
      <c r="K5182" s="49"/>
      <c r="L5182" s="49"/>
      <c r="M5182" s="49"/>
      <c r="N5182" s="49"/>
      <c r="O5182" s="51"/>
      <c r="P5182" s="8"/>
      <c r="Q5182" s="49"/>
      <c r="R5182" s="49"/>
      <c r="S5182" s="52"/>
      <c r="T5182" s="53"/>
      <c r="U5182" s="53"/>
      <c r="V5182" s="50"/>
      <c r="W5182" s="8"/>
      <c r="X5182" s="8"/>
      <c r="Y5182" s="8"/>
      <c r="Z5182" s="8"/>
      <c r="AA5182" s="8"/>
      <c r="AB5182" s="8"/>
      <c r="AC5182" s="8"/>
      <c r="AD5182" s="8"/>
      <c r="AE5182" s="8"/>
      <c r="AF5182" s="8"/>
      <c r="AG5182" s="8"/>
      <c r="AH5182" s="8"/>
      <c r="AI5182" s="8"/>
      <c r="AJ5182" s="8"/>
      <c r="AK5182" s="8"/>
    </row>
    <row r="5183" spans="1:37" ht="18">
      <c r="A5183" s="46"/>
      <c r="B5183" s="47"/>
      <c r="C5183" s="48"/>
      <c r="D5183" s="48"/>
      <c r="E5183" s="49"/>
      <c r="F5183" s="49"/>
      <c r="G5183" s="49"/>
      <c r="H5183" s="49"/>
      <c r="I5183" s="50"/>
      <c r="J5183" s="49"/>
      <c r="K5183" s="49"/>
      <c r="L5183" s="49"/>
      <c r="M5183" s="49"/>
      <c r="N5183" s="49"/>
      <c r="O5183" s="51"/>
      <c r="P5183" s="8"/>
      <c r="Q5183" s="49"/>
      <c r="R5183" s="49"/>
      <c r="S5183" s="52"/>
      <c r="T5183" s="53"/>
      <c r="U5183" s="53"/>
      <c r="V5183" s="50"/>
      <c r="W5183" s="8"/>
      <c r="X5183" s="8"/>
      <c r="Y5183" s="8"/>
      <c r="Z5183" s="8"/>
      <c r="AA5183" s="8"/>
      <c r="AB5183" s="8"/>
      <c r="AC5183" s="8"/>
      <c r="AD5183" s="8"/>
      <c r="AE5183" s="8"/>
      <c r="AF5183" s="8"/>
      <c r="AG5183" s="8"/>
      <c r="AH5183" s="8"/>
      <c r="AI5183" s="8"/>
      <c r="AJ5183" s="8"/>
      <c r="AK5183" s="8"/>
    </row>
    <row r="5184" spans="1:37" ht="18">
      <c r="A5184" s="46"/>
      <c r="B5184" s="47"/>
      <c r="C5184" s="48"/>
      <c r="D5184" s="48"/>
      <c r="E5184" s="49"/>
      <c r="F5184" s="49"/>
      <c r="G5184" s="49"/>
      <c r="H5184" s="49"/>
      <c r="I5184" s="50"/>
      <c r="J5184" s="49"/>
      <c r="K5184" s="49"/>
      <c r="L5184" s="49"/>
      <c r="M5184" s="49"/>
      <c r="N5184" s="49"/>
      <c r="O5184" s="51"/>
      <c r="P5184" s="8"/>
      <c r="Q5184" s="49"/>
      <c r="R5184" s="49"/>
      <c r="S5184" s="52"/>
      <c r="T5184" s="53"/>
      <c r="U5184" s="53"/>
      <c r="V5184" s="50"/>
      <c r="W5184" s="8"/>
      <c r="X5184" s="8"/>
      <c r="Y5184" s="8"/>
      <c r="Z5184" s="8"/>
      <c r="AA5184" s="8"/>
      <c r="AB5184" s="8"/>
      <c r="AC5184" s="8"/>
      <c r="AD5184" s="8"/>
      <c r="AE5184" s="8"/>
      <c r="AF5184" s="8"/>
      <c r="AG5184" s="8"/>
      <c r="AH5184" s="8"/>
      <c r="AI5184" s="8"/>
      <c r="AJ5184" s="8"/>
      <c r="AK5184" s="8"/>
    </row>
    <row r="5185" spans="1:37" ht="18">
      <c r="A5185" s="46"/>
      <c r="B5185" s="47"/>
      <c r="C5185" s="48"/>
      <c r="D5185" s="48"/>
      <c r="E5185" s="49"/>
      <c r="F5185" s="49"/>
      <c r="G5185" s="49"/>
      <c r="H5185" s="49"/>
      <c r="I5185" s="50"/>
      <c r="J5185" s="49"/>
      <c r="K5185" s="49"/>
      <c r="L5185" s="49"/>
      <c r="M5185" s="49"/>
      <c r="N5185" s="49"/>
      <c r="O5185" s="51"/>
      <c r="P5185" s="8"/>
      <c r="Q5185" s="49"/>
      <c r="R5185" s="49"/>
      <c r="S5185" s="52"/>
      <c r="T5185" s="53"/>
      <c r="U5185" s="53"/>
      <c r="V5185" s="50"/>
      <c r="W5185" s="8"/>
      <c r="X5185" s="8"/>
      <c r="Y5185" s="8"/>
      <c r="Z5185" s="8"/>
      <c r="AA5185" s="8"/>
      <c r="AB5185" s="8"/>
      <c r="AC5185" s="8"/>
      <c r="AD5185" s="8"/>
      <c r="AE5185" s="8"/>
      <c r="AF5185" s="8"/>
      <c r="AG5185" s="8"/>
      <c r="AH5185" s="8"/>
      <c r="AI5185" s="8"/>
      <c r="AJ5185" s="8"/>
      <c r="AK5185" s="8"/>
    </row>
    <row r="5186" spans="1:37" ht="18">
      <c r="A5186" s="46"/>
      <c r="B5186" s="47"/>
      <c r="C5186" s="48"/>
      <c r="D5186" s="48"/>
      <c r="E5186" s="49"/>
      <c r="F5186" s="49"/>
      <c r="G5186" s="49"/>
      <c r="H5186" s="49"/>
      <c r="I5186" s="50"/>
      <c r="J5186" s="49"/>
      <c r="K5186" s="49"/>
      <c r="L5186" s="49"/>
      <c r="M5186" s="49"/>
      <c r="N5186" s="49"/>
      <c r="O5186" s="51"/>
      <c r="P5186" s="8"/>
      <c r="Q5186" s="49"/>
      <c r="R5186" s="49"/>
      <c r="S5186" s="52"/>
      <c r="T5186" s="53"/>
      <c r="U5186" s="53"/>
      <c r="V5186" s="50"/>
      <c r="W5186" s="8"/>
      <c r="X5186" s="8"/>
      <c r="Y5186" s="8"/>
      <c r="Z5186" s="8"/>
      <c r="AA5186" s="8"/>
      <c r="AB5186" s="8"/>
      <c r="AC5186" s="8"/>
      <c r="AD5186" s="8"/>
      <c r="AE5186" s="8"/>
      <c r="AF5186" s="8"/>
      <c r="AG5186" s="8"/>
      <c r="AH5186" s="8"/>
      <c r="AI5186" s="8"/>
      <c r="AJ5186" s="8"/>
      <c r="AK5186" s="8"/>
    </row>
    <row r="5187" spans="1:37" ht="18">
      <c r="A5187" s="46"/>
      <c r="B5187" s="47"/>
      <c r="C5187" s="48"/>
      <c r="D5187" s="48"/>
      <c r="E5187" s="49"/>
      <c r="F5187" s="49"/>
      <c r="G5187" s="49"/>
      <c r="H5187" s="49"/>
      <c r="I5187" s="50"/>
      <c r="J5187" s="49"/>
      <c r="K5187" s="49"/>
      <c r="L5187" s="49"/>
      <c r="M5187" s="49"/>
      <c r="N5187" s="49"/>
      <c r="O5187" s="51"/>
      <c r="P5187" s="8"/>
      <c r="Q5187" s="49"/>
      <c r="R5187" s="49"/>
      <c r="S5187" s="52"/>
      <c r="T5187" s="53"/>
      <c r="U5187" s="53"/>
      <c r="V5187" s="50"/>
      <c r="W5187" s="8"/>
      <c r="X5187" s="8"/>
      <c r="Y5187" s="8"/>
      <c r="Z5187" s="8"/>
      <c r="AA5187" s="8"/>
      <c r="AB5187" s="8"/>
      <c r="AC5187" s="8"/>
      <c r="AD5187" s="8"/>
      <c r="AE5187" s="8"/>
      <c r="AF5187" s="8"/>
      <c r="AG5187" s="8"/>
      <c r="AH5187" s="8"/>
      <c r="AI5187" s="8"/>
      <c r="AJ5187" s="8"/>
      <c r="AK5187" s="8"/>
    </row>
    <row r="5188" spans="1:37" ht="18">
      <c r="A5188" s="46"/>
      <c r="B5188" s="47"/>
      <c r="C5188" s="48"/>
      <c r="D5188" s="48"/>
      <c r="E5188" s="49"/>
      <c r="F5188" s="49"/>
      <c r="G5188" s="49"/>
      <c r="H5188" s="49"/>
      <c r="I5188" s="50"/>
      <c r="J5188" s="49"/>
      <c r="K5188" s="49"/>
      <c r="L5188" s="49"/>
      <c r="M5188" s="49"/>
      <c r="N5188" s="49"/>
      <c r="O5188" s="51"/>
      <c r="P5188" s="8"/>
      <c r="Q5188" s="49"/>
      <c r="R5188" s="49"/>
      <c r="S5188" s="52"/>
      <c r="T5188" s="53"/>
      <c r="U5188" s="53"/>
      <c r="V5188" s="50"/>
      <c r="W5188" s="8"/>
      <c r="X5188" s="8"/>
      <c r="Y5188" s="8"/>
      <c r="Z5188" s="8"/>
      <c r="AA5188" s="8"/>
      <c r="AB5188" s="8"/>
      <c r="AC5188" s="8"/>
      <c r="AD5188" s="8"/>
      <c r="AE5188" s="8"/>
      <c r="AF5188" s="8"/>
      <c r="AG5188" s="8"/>
      <c r="AH5188" s="8"/>
      <c r="AI5188" s="8"/>
      <c r="AJ5188" s="8"/>
      <c r="AK5188" s="8"/>
    </row>
    <row r="5189" spans="1:37" ht="18">
      <c r="A5189" s="46"/>
      <c r="B5189" s="47"/>
      <c r="C5189" s="48"/>
      <c r="D5189" s="48"/>
      <c r="E5189" s="49"/>
      <c r="F5189" s="49"/>
      <c r="G5189" s="49"/>
      <c r="H5189" s="49"/>
      <c r="I5189" s="50"/>
      <c r="J5189" s="49"/>
      <c r="K5189" s="49"/>
      <c r="L5189" s="49"/>
      <c r="M5189" s="49"/>
      <c r="N5189" s="49"/>
      <c r="O5189" s="51"/>
      <c r="P5189" s="8"/>
      <c r="Q5189" s="49"/>
      <c r="R5189" s="49"/>
      <c r="S5189" s="52"/>
      <c r="T5189" s="53"/>
      <c r="U5189" s="53"/>
      <c r="V5189" s="50"/>
      <c r="W5189" s="8"/>
      <c r="X5189" s="8"/>
      <c r="Y5189" s="8"/>
      <c r="Z5189" s="8"/>
      <c r="AA5189" s="8"/>
      <c r="AB5189" s="8"/>
      <c r="AC5189" s="8"/>
      <c r="AD5189" s="8"/>
      <c r="AE5189" s="8"/>
      <c r="AF5189" s="8"/>
      <c r="AG5189" s="8"/>
      <c r="AH5189" s="8"/>
      <c r="AI5189" s="8"/>
      <c r="AJ5189" s="8"/>
      <c r="AK5189" s="8"/>
    </row>
    <row r="5190" spans="1:37" ht="18">
      <c r="A5190" s="46"/>
      <c r="B5190" s="47"/>
      <c r="C5190" s="48"/>
      <c r="D5190" s="48"/>
      <c r="E5190" s="49"/>
      <c r="F5190" s="49"/>
      <c r="G5190" s="49"/>
      <c r="H5190" s="49"/>
      <c r="I5190" s="50"/>
      <c r="J5190" s="49"/>
      <c r="K5190" s="49"/>
      <c r="L5190" s="49"/>
      <c r="M5190" s="49"/>
      <c r="N5190" s="49"/>
      <c r="O5190" s="51"/>
      <c r="P5190" s="8"/>
      <c r="Q5190" s="49"/>
      <c r="R5190" s="49"/>
      <c r="S5190" s="52"/>
      <c r="T5190" s="53"/>
      <c r="U5190" s="53"/>
      <c r="V5190" s="50"/>
      <c r="W5190" s="8"/>
      <c r="X5190" s="8"/>
      <c r="Y5190" s="8"/>
      <c r="Z5190" s="8"/>
      <c r="AA5190" s="8"/>
      <c r="AB5190" s="8"/>
      <c r="AC5190" s="8"/>
      <c r="AD5190" s="8"/>
      <c r="AE5190" s="8"/>
      <c r="AF5190" s="8"/>
      <c r="AG5190" s="8"/>
      <c r="AH5190" s="8"/>
      <c r="AI5190" s="8"/>
      <c r="AJ5190" s="8"/>
      <c r="AK5190" s="8"/>
    </row>
    <row r="5191" spans="1:37" ht="18">
      <c r="A5191" s="46"/>
      <c r="B5191" s="47"/>
      <c r="C5191" s="48"/>
      <c r="D5191" s="48"/>
      <c r="E5191" s="49"/>
      <c r="F5191" s="49"/>
      <c r="G5191" s="49"/>
      <c r="H5191" s="49"/>
      <c r="I5191" s="50"/>
      <c r="J5191" s="49"/>
      <c r="K5191" s="49"/>
      <c r="L5191" s="49"/>
      <c r="M5191" s="49"/>
      <c r="N5191" s="49"/>
      <c r="O5191" s="51"/>
      <c r="P5191" s="8"/>
      <c r="Q5191" s="49"/>
      <c r="R5191" s="49"/>
      <c r="S5191" s="52"/>
      <c r="T5191" s="53"/>
      <c r="U5191" s="53"/>
      <c r="V5191" s="50"/>
      <c r="W5191" s="8"/>
      <c r="X5191" s="8"/>
      <c r="Y5191" s="8"/>
      <c r="Z5191" s="8"/>
      <c r="AA5191" s="8"/>
      <c r="AB5191" s="8"/>
      <c r="AC5191" s="8"/>
      <c r="AD5191" s="8"/>
      <c r="AE5191" s="8"/>
      <c r="AF5191" s="8"/>
      <c r="AG5191" s="8"/>
      <c r="AH5191" s="8"/>
      <c r="AI5191" s="8"/>
      <c r="AJ5191" s="8"/>
      <c r="AK5191" s="8"/>
    </row>
    <row r="5192" spans="1:37" ht="18">
      <c r="A5192" s="46"/>
      <c r="B5192" s="47"/>
      <c r="C5192" s="48"/>
      <c r="D5192" s="48"/>
      <c r="E5192" s="49"/>
      <c r="F5192" s="49"/>
      <c r="G5192" s="49"/>
      <c r="H5192" s="49"/>
      <c r="I5192" s="50"/>
      <c r="J5192" s="49"/>
      <c r="K5192" s="49"/>
      <c r="L5192" s="49"/>
      <c r="M5192" s="49"/>
      <c r="N5192" s="49"/>
      <c r="O5192" s="51"/>
      <c r="P5192" s="8"/>
      <c r="Q5192" s="49"/>
      <c r="R5192" s="49"/>
      <c r="S5192" s="52"/>
      <c r="T5192" s="53"/>
      <c r="U5192" s="53"/>
      <c r="V5192" s="50"/>
      <c r="W5192" s="8"/>
      <c r="X5192" s="8"/>
      <c r="Y5192" s="8"/>
      <c r="Z5192" s="8"/>
      <c r="AA5192" s="8"/>
      <c r="AB5192" s="8"/>
      <c r="AC5192" s="8"/>
      <c r="AD5192" s="8"/>
      <c r="AE5192" s="8"/>
      <c r="AF5192" s="8"/>
      <c r="AG5192" s="8"/>
      <c r="AH5192" s="8"/>
      <c r="AI5192" s="8"/>
      <c r="AJ5192" s="8"/>
      <c r="AK5192" s="8"/>
    </row>
    <row r="5193" spans="1:37" ht="18">
      <c r="A5193" s="46"/>
      <c r="B5193" s="47"/>
      <c r="C5193" s="48"/>
      <c r="D5193" s="48"/>
      <c r="E5193" s="49"/>
      <c r="F5193" s="49"/>
      <c r="G5193" s="49"/>
      <c r="H5193" s="49"/>
      <c r="I5193" s="50"/>
      <c r="J5193" s="49"/>
      <c r="K5193" s="49"/>
      <c r="L5193" s="49"/>
      <c r="M5193" s="49"/>
      <c r="N5193" s="49"/>
      <c r="O5193" s="51"/>
      <c r="P5193" s="8"/>
      <c r="Q5193" s="49"/>
      <c r="R5193" s="49"/>
      <c r="S5193" s="52"/>
      <c r="T5193" s="53"/>
      <c r="U5193" s="53"/>
      <c r="V5193" s="50"/>
      <c r="W5193" s="8"/>
      <c r="X5193" s="8"/>
      <c r="Y5193" s="8"/>
      <c r="Z5193" s="8"/>
      <c r="AA5193" s="8"/>
      <c r="AB5193" s="8"/>
      <c r="AC5193" s="8"/>
      <c r="AD5193" s="8"/>
      <c r="AE5193" s="8"/>
      <c r="AF5193" s="8"/>
      <c r="AG5193" s="8"/>
      <c r="AH5193" s="8"/>
      <c r="AI5193" s="8"/>
      <c r="AJ5193" s="8"/>
      <c r="AK5193" s="8"/>
    </row>
    <row r="5194" spans="1:37" ht="18">
      <c r="A5194" s="46"/>
      <c r="B5194" s="47"/>
      <c r="C5194" s="48"/>
      <c r="D5194" s="48"/>
      <c r="E5194" s="49"/>
      <c r="F5194" s="49"/>
      <c r="G5194" s="49"/>
      <c r="H5194" s="49"/>
      <c r="I5194" s="50"/>
      <c r="J5194" s="49"/>
      <c r="K5194" s="49"/>
      <c r="L5194" s="49"/>
      <c r="M5194" s="49"/>
      <c r="N5194" s="49"/>
      <c r="O5194" s="51"/>
      <c r="P5194" s="8"/>
      <c r="Q5194" s="49"/>
      <c r="R5194" s="49"/>
      <c r="S5194" s="52"/>
      <c r="T5194" s="53"/>
      <c r="U5194" s="53"/>
      <c r="V5194" s="50"/>
      <c r="W5194" s="8"/>
      <c r="X5194" s="8"/>
      <c r="Y5194" s="8"/>
      <c r="Z5194" s="8"/>
      <c r="AA5194" s="8"/>
      <c r="AB5194" s="8"/>
      <c r="AC5194" s="8"/>
      <c r="AD5194" s="8"/>
      <c r="AE5194" s="8"/>
      <c r="AF5194" s="8"/>
      <c r="AG5194" s="8"/>
      <c r="AH5194" s="8"/>
      <c r="AI5194" s="8"/>
      <c r="AJ5194" s="8"/>
      <c r="AK5194" s="8"/>
    </row>
    <row r="5195" spans="1:37" ht="18">
      <c r="A5195" s="46"/>
      <c r="B5195" s="47"/>
      <c r="C5195" s="48"/>
      <c r="D5195" s="48"/>
      <c r="E5195" s="49"/>
      <c r="F5195" s="49"/>
      <c r="G5195" s="49"/>
      <c r="H5195" s="49"/>
      <c r="I5195" s="50"/>
      <c r="J5195" s="49"/>
      <c r="K5195" s="49"/>
      <c r="L5195" s="49"/>
      <c r="M5195" s="49"/>
      <c r="N5195" s="49"/>
      <c r="O5195" s="51"/>
      <c r="P5195" s="8"/>
      <c r="Q5195" s="49"/>
      <c r="R5195" s="49"/>
      <c r="S5195" s="52"/>
      <c r="T5195" s="53"/>
      <c r="U5195" s="53"/>
      <c r="V5195" s="50"/>
      <c r="W5195" s="8"/>
      <c r="X5195" s="8"/>
      <c r="Y5195" s="8"/>
      <c r="Z5195" s="8"/>
      <c r="AA5195" s="8"/>
      <c r="AB5195" s="8"/>
      <c r="AC5195" s="8"/>
      <c r="AD5195" s="8"/>
      <c r="AE5195" s="8"/>
      <c r="AF5195" s="8"/>
      <c r="AG5195" s="8"/>
      <c r="AH5195" s="8"/>
      <c r="AI5195" s="8"/>
      <c r="AJ5195" s="8"/>
      <c r="AK5195" s="8"/>
    </row>
    <row r="5196" spans="1:37" ht="18">
      <c r="A5196" s="46"/>
      <c r="B5196" s="47"/>
      <c r="C5196" s="48"/>
      <c r="D5196" s="48"/>
      <c r="E5196" s="49"/>
      <c r="F5196" s="49"/>
      <c r="G5196" s="49"/>
      <c r="H5196" s="49"/>
      <c r="I5196" s="50"/>
      <c r="J5196" s="49"/>
      <c r="K5196" s="49"/>
      <c r="L5196" s="49"/>
      <c r="M5196" s="49"/>
      <c r="N5196" s="49"/>
      <c r="O5196" s="51"/>
      <c r="P5196" s="8"/>
      <c r="Q5196" s="49"/>
      <c r="R5196" s="49"/>
      <c r="S5196" s="52"/>
      <c r="T5196" s="53"/>
      <c r="U5196" s="53"/>
      <c r="V5196" s="50"/>
      <c r="W5196" s="8"/>
      <c r="X5196" s="8"/>
      <c r="Y5196" s="8"/>
      <c r="Z5196" s="8"/>
      <c r="AA5196" s="8"/>
      <c r="AB5196" s="8"/>
      <c r="AC5196" s="8"/>
      <c r="AD5196" s="8"/>
      <c r="AE5196" s="8"/>
      <c r="AF5196" s="8"/>
      <c r="AG5196" s="8"/>
      <c r="AH5196" s="8"/>
      <c r="AI5196" s="8"/>
      <c r="AJ5196" s="8"/>
      <c r="AK5196" s="8"/>
    </row>
    <row r="5197" spans="1:37" ht="18">
      <c r="A5197" s="46"/>
      <c r="B5197" s="47"/>
      <c r="C5197" s="48"/>
      <c r="D5197" s="48"/>
      <c r="E5197" s="49"/>
      <c r="F5197" s="49"/>
      <c r="G5197" s="49"/>
      <c r="H5197" s="49"/>
      <c r="I5197" s="50"/>
      <c r="J5197" s="49"/>
      <c r="K5197" s="49"/>
      <c r="L5197" s="49"/>
      <c r="M5197" s="49"/>
      <c r="N5197" s="49"/>
      <c r="O5197" s="51"/>
      <c r="P5197" s="8"/>
      <c r="Q5197" s="49"/>
      <c r="R5197" s="49"/>
      <c r="S5197" s="52"/>
      <c r="T5197" s="53"/>
      <c r="U5197" s="53"/>
      <c r="V5197" s="50"/>
      <c r="W5197" s="8"/>
      <c r="X5197" s="8"/>
      <c r="Y5197" s="8"/>
      <c r="Z5197" s="8"/>
      <c r="AA5197" s="8"/>
      <c r="AB5197" s="8"/>
      <c r="AC5197" s="8"/>
      <c r="AD5197" s="8"/>
      <c r="AE5197" s="8"/>
      <c r="AF5197" s="8"/>
      <c r="AG5197" s="8"/>
      <c r="AH5197" s="8"/>
      <c r="AI5197" s="8"/>
      <c r="AJ5197" s="8"/>
      <c r="AK5197" s="8"/>
    </row>
    <row r="5198" spans="1:37" ht="18">
      <c r="A5198" s="46"/>
      <c r="B5198" s="47"/>
      <c r="C5198" s="48"/>
      <c r="D5198" s="48"/>
      <c r="E5198" s="49"/>
      <c r="F5198" s="49"/>
      <c r="G5198" s="49"/>
      <c r="H5198" s="49"/>
      <c r="I5198" s="50"/>
      <c r="J5198" s="49"/>
      <c r="K5198" s="49"/>
      <c r="L5198" s="49"/>
      <c r="M5198" s="49"/>
      <c r="N5198" s="49"/>
      <c r="O5198" s="51"/>
      <c r="P5198" s="8"/>
      <c r="Q5198" s="49"/>
      <c r="R5198" s="49"/>
      <c r="S5198" s="52"/>
      <c r="T5198" s="53"/>
      <c r="U5198" s="53"/>
      <c r="V5198" s="50"/>
      <c r="W5198" s="8"/>
      <c r="X5198" s="8"/>
      <c r="Y5198" s="8"/>
      <c r="Z5198" s="8"/>
      <c r="AA5198" s="8"/>
      <c r="AB5198" s="8"/>
      <c r="AC5198" s="8"/>
      <c r="AD5198" s="8"/>
      <c r="AE5198" s="8"/>
      <c r="AF5198" s="8"/>
      <c r="AG5198" s="8"/>
      <c r="AH5198" s="8"/>
      <c r="AI5198" s="8"/>
      <c r="AJ5198" s="8"/>
      <c r="AK5198" s="8"/>
    </row>
    <row r="5199" spans="1:37" ht="18">
      <c r="A5199" s="46"/>
      <c r="B5199" s="47"/>
      <c r="C5199" s="48"/>
      <c r="D5199" s="48"/>
      <c r="E5199" s="49"/>
      <c r="F5199" s="49"/>
      <c r="G5199" s="49"/>
      <c r="H5199" s="49"/>
      <c r="I5199" s="50"/>
      <c r="J5199" s="49"/>
      <c r="K5199" s="49"/>
      <c r="L5199" s="49"/>
      <c r="M5199" s="49"/>
      <c r="N5199" s="49"/>
      <c r="O5199" s="51"/>
      <c r="P5199" s="8"/>
      <c r="Q5199" s="49"/>
      <c r="R5199" s="49"/>
      <c r="S5199" s="52"/>
      <c r="T5199" s="53"/>
      <c r="U5199" s="53"/>
      <c r="V5199" s="50"/>
      <c r="W5199" s="8"/>
      <c r="X5199" s="8"/>
      <c r="Y5199" s="8"/>
      <c r="Z5199" s="8"/>
      <c r="AA5199" s="8"/>
      <c r="AB5199" s="8"/>
      <c r="AC5199" s="8"/>
      <c r="AD5199" s="8"/>
      <c r="AE5199" s="8"/>
      <c r="AF5199" s="8"/>
      <c r="AG5199" s="8"/>
      <c r="AH5199" s="8"/>
      <c r="AI5199" s="8"/>
      <c r="AJ5199" s="8"/>
      <c r="AK5199" s="8"/>
    </row>
    <row r="5200" spans="1:37" ht="18">
      <c r="A5200" s="46"/>
      <c r="B5200" s="47"/>
      <c r="C5200" s="48"/>
      <c r="D5200" s="48"/>
      <c r="E5200" s="49"/>
      <c r="F5200" s="49"/>
      <c r="G5200" s="49"/>
      <c r="H5200" s="49"/>
      <c r="I5200" s="50"/>
      <c r="J5200" s="49"/>
      <c r="K5200" s="49"/>
      <c r="L5200" s="49"/>
      <c r="M5200" s="49"/>
      <c r="N5200" s="49"/>
      <c r="O5200" s="51"/>
      <c r="P5200" s="8"/>
      <c r="Q5200" s="49"/>
      <c r="R5200" s="49"/>
      <c r="S5200" s="52"/>
      <c r="T5200" s="53"/>
      <c r="U5200" s="53"/>
      <c r="V5200" s="50"/>
      <c r="W5200" s="8"/>
      <c r="X5200" s="8"/>
      <c r="Y5200" s="8"/>
      <c r="Z5200" s="8"/>
      <c r="AA5200" s="8"/>
      <c r="AB5200" s="8"/>
      <c r="AC5200" s="8"/>
      <c r="AD5200" s="8"/>
      <c r="AE5200" s="8"/>
      <c r="AF5200" s="8"/>
      <c r="AG5200" s="8"/>
      <c r="AH5200" s="8"/>
      <c r="AI5200" s="8"/>
      <c r="AJ5200" s="8"/>
      <c r="AK5200" s="8"/>
    </row>
    <row r="5201" spans="1:37" ht="18">
      <c r="A5201" s="46"/>
      <c r="B5201" s="47"/>
      <c r="C5201" s="48"/>
      <c r="D5201" s="48"/>
      <c r="E5201" s="49"/>
      <c r="F5201" s="49"/>
      <c r="G5201" s="49"/>
      <c r="H5201" s="49"/>
      <c r="I5201" s="50"/>
      <c r="J5201" s="49"/>
      <c r="K5201" s="49"/>
      <c r="L5201" s="49"/>
      <c r="M5201" s="49"/>
      <c r="N5201" s="49"/>
      <c r="O5201" s="51"/>
      <c r="P5201" s="8"/>
      <c r="Q5201" s="49"/>
      <c r="R5201" s="49"/>
      <c r="S5201" s="52"/>
      <c r="T5201" s="53"/>
      <c r="U5201" s="53"/>
      <c r="V5201" s="50"/>
      <c r="W5201" s="8"/>
      <c r="X5201" s="8"/>
      <c r="Y5201" s="8"/>
      <c r="Z5201" s="8"/>
      <c r="AA5201" s="8"/>
      <c r="AB5201" s="8"/>
      <c r="AC5201" s="8"/>
      <c r="AD5201" s="8"/>
      <c r="AE5201" s="8"/>
      <c r="AF5201" s="8"/>
      <c r="AG5201" s="8"/>
      <c r="AH5201" s="8"/>
      <c r="AI5201" s="8"/>
      <c r="AJ5201" s="8"/>
      <c r="AK5201" s="8"/>
    </row>
    <row r="5202" spans="1:37" ht="18">
      <c r="A5202" s="46"/>
      <c r="B5202" s="47"/>
      <c r="C5202" s="48"/>
      <c r="D5202" s="48"/>
      <c r="E5202" s="49"/>
      <c r="F5202" s="49"/>
      <c r="G5202" s="49"/>
      <c r="H5202" s="49"/>
      <c r="I5202" s="50"/>
      <c r="J5202" s="49"/>
      <c r="K5202" s="49"/>
      <c r="L5202" s="49"/>
      <c r="M5202" s="49"/>
      <c r="N5202" s="49"/>
      <c r="O5202" s="51"/>
      <c r="P5202" s="8"/>
      <c r="Q5202" s="49"/>
      <c r="R5202" s="49"/>
      <c r="S5202" s="52"/>
      <c r="T5202" s="53"/>
      <c r="U5202" s="53"/>
      <c r="V5202" s="50"/>
      <c r="W5202" s="8"/>
      <c r="X5202" s="8"/>
      <c r="Y5202" s="8"/>
      <c r="Z5202" s="8"/>
      <c r="AA5202" s="8"/>
      <c r="AB5202" s="8"/>
      <c r="AC5202" s="8"/>
      <c r="AD5202" s="8"/>
      <c r="AE5202" s="8"/>
      <c r="AF5202" s="8"/>
      <c r="AG5202" s="8"/>
      <c r="AH5202" s="8"/>
      <c r="AI5202" s="8"/>
      <c r="AJ5202" s="8"/>
      <c r="AK5202" s="8"/>
    </row>
    <row r="5203" spans="1:37" ht="18">
      <c r="A5203" s="46"/>
      <c r="B5203" s="47"/>
      <c r="C5203" s="48"/>
      <c r="D5203" s="48"/>
      <c r="E5203" s="49"/>
      <c r="F5203" s="49"/>
      <c r="G5203" s="49"/>
      <c r="H5203" s="49"/>
      <c r="I5203" s="50"/>
      <c r="J5203" s="49"/>
      <c r="K5203" s="49"/>
      <c r="L5203" s="49"/>
      <c r="M5203" s="49"/>
      <c r="N5203" s="49"/>
      <c r="O5203" s="51"/>
      <c r="P5203" s="8"/>
      <c r="Q5203" s="49"/>
      <c r="R5203" s="49"/>
      <c r="S5203" s="52"/>
      <c r="T5203" s="53"/>
      <c r="U5203" s="53"/>
      <c r="V5203" s="50"/>
      <c r="W5203" s="8"/>
      <c r="X5203" s="8"/>
      <c r="Y5203" s="8"/>
      <c r="Z5203" s="8"/>
      <c r="AA5203" s="8"/>
      <c r="AB5203" s="8"/>
      <c r="AC5203" s="8"/>
      <c r="AD5203" s="8"/>
      <c r="AE5203" s="8"/>
      <c r="AF5203" s="8"/>
      <c r="AG5203" s="8"/>
      <c r="AH5203" s="8"/>
      <c r="AI5203" s="8"/>
      <c r="AJ5203" s="8"/>
      <c r="AK5203" s="8"/>
    </row>
    <row r="5204" spans="1:37" ht="18">
      <c r="A5204" s="46"/>
      <c r="B5204" s="47"/>
      <c r="C5204" s="48"/>
      <c r="D5204" s="48"/>
      <c r="E5204" s="49"/>
      <c r="F5204" s="49"/>
      <c r="G5204" s="49"/>
      <c r="H5204" s="49"/>
      <c r="I5204" s="50"/>
      <c r="J5204" s="49"/>
      <c r="K5204" s="49"/>
      <c r="L5204" s="49"/>
      <c r="M5204" s="49"/>
      <c r="N5204" s="49"/>
      <c r="O5204" s="51"/>
      <c r="P5204" s="8"/>
      <c r="Q5204" s="49"/>
      <c r="R5204" s="49"/>
      <c r="S5204" s="52"/>
      <c r="T5204" s="53"/>
      <c r="U5204" s="53"/>
      <c r="V5204" s="50"/>
      <c r="W5204" s="8"/>
      <c r="X5204" s="8"/>
      <c r="Y5204" s="8"/>
      <c r="Z5204" s="8"/>
      <c r="AA5204" s="8"/>
      <c r="AB5204" s="8"/>
      <c r="AC5204" s="8"/>
      <c r="AD5204" s="8"/>
      <c r="AE5204" s="8"/>
      <c r="AF5204" s="8"/>
      <c r="AG5204" s="8"/>
      <c r="AH5204" s="8"/>
      <c r="AI5204" s="8"/>
      <c r="AJ5204" s="8"/>
      <c r="AK5204" s="8"/>
    </row>
    <row r="5205" spans="1:37" ht="18">
      <c r="A5205" s="46"/>
      <c r="B5205" s="47"/>
      <c r="C5205" s="48"/>
      <c r="D5205" s="48"/>
      <c r="E5205" s="49"/>
      <c r="F5205" s="49"/>
      <c r="G5205" s="49"/>
      <c r="H5205" s="49"/>
      <c r="I5205" s="50"/>
      <c r="J5205" s="49"/>
      <c r="K5205" s="49"/>
      <c r="L5205" s="49"/>
      <c r="M5205" s="49"/>
      <c r="N5205" s="49"/>
      <c r="O5205" s="51"/>
      <c r="P5205" s="8"/>
      <c r="Q5205" s="49"/>
      <c r="R5205" s="49"/>
      <c r="S5205" s="52"/>
      <c r="T5205" s="53"/>
      <c r="U5205" s="53"/>
      <c r="V5205" s="50"/>
      <c r="W5205" s="8"/>
      <c r="X5205" s="8"/>
      <c r="Y5205" s="8"/>
      <c r="Z5205" s="8"/>
      <c r="AA5205" s="8"/>
      <c r="AB5205" s="8"/>
      <c r="AC5205" s="8"/>
      <c r="AD5205" s="8"/>
      <c r="AE5205" s="8"/>
      <c r="AF5205" s="8"/>
      <c r="AG5205" s="8"/>
      <c r="AH5205" s="8"/>
      <c r="AI5205" s="8"/>
      <c r="AJ5205" s="8"/>
      <c r="AK5205" s="8"/>
    </row>
    <row r="5206" spans="1:37" ht="18">
      <c r="A5206" s="46"/>
      <c r="B5206" s="47"/>
      <c r="C5206" s="48"/>
      <c r="D5206" s="48"/>
      <c r="E5206" s="49"/>
      <c r="F5206" s="49"/>
      <c r="G5206" s="49"/>
      <c r="H5206" s="49"/>
      <c r="I5206" s="50"/>
      <c r="J5206" s="49"/>
      <c r="K5206" s="49"/>
      <c r="L5206" s="49"/>
      <c r="M5206" s="49"/>
      <c r="N5206" s="49"/>
      <c r="O5206" s="51"/>
      <c r="P5206" s="8"/>
      <c r="Q5206" s="49"/>
      <c r="R5206" s="49"/>
      <c r="S5206" s="52"/>
      <c r="T5206" s="53"/>
      <c r="U5206" s="53"/>
      <c r="V5206" s="50"/>
      <c r="W5206" s="8"/>
      <c r="X5206" s="8"/>
      <c r="Y5206" s="8"/>
      <c r="Z5206" s="8"/>
      <c r="AA5206" s="8"/>
      <c r="AB5206" s="8"/>
      <c r="AC5206" s="8"/>
      <c r="AD5206" s="8"/>
      <c r="AE5206" s="8"/>
      <c r="AF5206" s="8"/>
      <c r="AG5206" s="8"/>
      <c r="AH5206" s="8"/>
      <c r="AI5206" s="8"/>
      <c r="AJ5206" s="8"/>
      <c r="AK5206" s="8"/>
    </row>
    <row r="5207" spans="1:37" ht="18">
      <c r="A5207" s="46"/>
      <c r="B5207" s="47"/>
      <c r="C5207" s="48"/>
      <c r="D5207" s="48"/>
      <c r="E5207" s="49"/>
      <c r="F5207" s="49"/>
      <c r="G5207" s="49"/>
      <c r="H5207" s="49"/>
      <c r="I5207" s="50"/>
      <c r="J5207" s="49"/>
      <c r="K5207" s="49"/>
      <c r="L5207" s="49"/>
      <c r="M5207" s="49"/>
      <c r="N5207" s="49"/>
      <c r="O5207" s="51"/>
      <c r="P5207" s="8"/>
      <c r="Q5207" s="49"/>
      <c r="R5207" s="49"/>
      <c r="S5207" s="52"/>
      <c r="T5207" s="53"/>
      <c r="U5207" s="53"/>
      <c r="V5207" s="50"/>
      <c r="W5207" s="8"/>
      <c r="X5207" s="8"/>
      <c r="Y5207" s="8"/>
      <c r="Z5207" s="8"/>
      <c r="AA5207" s="8"/>
      <c r="AB5207" s="8"/>
      <c r="AC5207" s="8"/>
      <c r="AD5207" s="8"/>
      <c r="AE5207" s="8"/>
      <c r="AF5207" s="8"/>
      <c r="AG5207" s="8"/>
      <c r="AH5207" s="8"/>
      <c r="AI5207" s="8"/>
      <c r="AJ5207" s="8"/>
      <c r="AK5207" s="8"/>
    </row>
    <row r="5208" spans="1:37" ht="18">
      <c r="A5208" s="46"/>
      <c r="B5208" s="47"/>
      <c r="C5208" s="48"/>
      <c r="D5208" s="48"/>
      <c r="E5208" s="49"/>
      <c r="F5208" s="49"/>
      <c r="G5208" s="49"/>
      <c r="H5208" s="49"/>
      <c r="I5208" s="50"/>
      <c r="J5208" s="49"/>
      <c r="K5208" s="49"/>
      <c r="L5208" s="49"/>
      <c r="M5208" s="49"/>
      <c r="N5208" s="49"/>
      <c r="O5208" s="51"/>
      <c r="P5208" s="8"/>
      <c r="Q5208" s="49"/>
      <c r="R5208" s="49"/>
      <c r="S5208" s="52"/>
      <c r="T5208" s="53"/>
      <c r="U5208" s="53"/>
      <c r="V5208" s="50"/>
      <c r="W5208" s="8"/>
      <c r="X5208" s="8"/>
      <c r="Y5208" s="8"/>
      <c r="Z5208" s="8"/>
      <c r="AA5208" s="8"/>
      <c r="AB5208" s="8"/>
      <c r="AC5208" s="8"/>
      <c r="AD5208" s="8"/>
      <c r="AE5208" s="8"/>
      <c r="AF5208" s="8"/>
      <c r="AG5208" s="8"/>
      <c r="AH5208" s="8"/>
      <c r="AI5208" s="8"/>
      <c r="AJ5208" s="8"/>
      <c r="AK5208" s="8"/>
    </row>
    <row r="5209" spans="1:37" ht="18">
      <c r="A5209" s="46"/>
      <c r="B5209" s="47"/>
      <c r="C5209" s="48"/>
      <c r="D5209" s="48"/>
      <c r="E5209" s="49"/>
      <c r="F5209" s="49"/>
      <c r="G5209" s="49"/>
      <c r="H5209" s="49"/>
      <c r="I5209" s="50"/>
      <c r="J5209" s="49"/>
      <c r="K5209" s="49"/>
      <c r="L5209" s="49"/>
      <c r="M5209" s="49"/>
      <c r="N5209" s="49"/>
      <c r="O5209" s="51"/>
      <c r="P5209" s="8"/>
      <c r="Q5209" s="49"/>
      <c r="R5209" s="49"/>
      <c r="S5209" s="52"/>
      <c r="T5209" s="53"/>
      <c r="U5209" s="53"/>
      <c r="V5209" s="50"/>
      <c r="W5209" s="8"/>
      <c r="X5209" s="8"/>
      <c r="Y5209" s="8"/>
      <c r="Z5209" s="8"/>
      <c r="AA5209" s="8"/>
      <c r="AB5209" s="8"/>
      <c r="AC5209" s="8"/>
      <c r="AD5209" s="8"/>
      <c r="AE5209" s="8"/>
      <c r="AF5209" s="8"/>
      <c r="AG5209" s="8"/>
      <c r="AH5209" s="8"/>
      <c r="AI5209" s="8"/>
      <c r="AJ5209" s="8"/>
      <c r="AK5209" s="8"/>
    </row>
    <row r="5210" spans="1:37" ht="18">
      <c r="A5210" s="46"/>
      <c r="B5210" s="47"/>
      <c r="C5210" s="48"/>
      <c r="D5210" s="48"/>
      <c r="E5210" s="49"/>
      <c r="F5210" s="49"/>
      <c r="G5210" s="49"/>
      <c r="H5210" s="49"/>
      <c r="I5210" s="50"/>
      <c r="J5210" s="49"/>
      <c r="K5210" s="49"/>
      <c r="L5210" s="49"/>
      <c r="M5210" s="49"/>
      <c r="N5210" s="49"/>
      <c r="O5210" s="51"/>
      <c r="P5210" s="8"/>
      <c r="Q5210" s="49"/>
      <c r="R5210" s="49"/>
      <c r="S5210" s="52"/>
      <c r="T5210" s="53"/>
      <c r="U5210" s="53"/>
      <c r="V5210" s="50"/>
      <c r="W5210" s="8"/>
      <c r="X5210" s="8"/>
      <c r="Y5210" s="8"/>
      <c r="Z5210" s="8"/>
      <c r="AA5210" s="8"/>
      <c r="AB5210" s="8"/>
      <c r="AC5210" s="8"/>
      <c r="AD5210" s="8"/>
      <c r="AE5210" s="8"/>
      <c r="AF5210" s="8"/>
      <c r="AG5210" s="8"/>
      <c r="AH5210" s="8"/>
      <c r="AI5210" s="8"/>
      <c r="AJ5210" s="8"/>
      <c r="AK5210" s="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outlinePr summaryBelow="0" summaryRight="0"/>
  </sheetPr>
  <dimension ref="A1:Z1000"/>
  <sheetViews>
    <sheetView workbookViewId="0"/>
  </sheetViews>
  <sheetFormatPr defaultColWidth="12.5703125" defaultRowHeight="15.75" customHeight="1"/>
  <cols>
    <col min="6" max="6" width="69.7109375" customWidth="1"/>
  </cols>
  <sheetData>
    <row r="1" spans="1:26" ht="15.75" customHeight="1">
      <c r="A1" s="54" t="s">
        <v>24754</v>
      </c>
      <c r="B1" s="55" t="s">
        <v>24755</v>
      </c>
      <c r="C1" s="56"/>
      <c r="D1" s="55" t="s">
        <v>24756</v>
      </c>
      <c r="E1" s="55" t="s">
        <v>24757</v>
      </c>
      <c r="F1" s="57" t="s">
        <v>8</v>
      </c>
      <c r="G1" s="55" t="s">
        <v>24758</v>
      </c>
      <c r="H1" s="55" t="s">
        <v>2</v>
      </c>
      <c r="I1" s="55" t="s">
        <v>6</v>
      </c>
      <c r="J1" s="55" t="s">
        <v>24759</v>
      </c>
      <c r="K1" s="58"/>
      <c r="L1" s="58"/>
      <c r="M1" s="58"/>
      <c r="N1" s="58"/>
      <c r="O1" s="58"/>
      <c r="P1" s="58"/>
      <c r="Q1" s="58"/>
      <c r="R1" s="58"/>
      <c r="S1" s="58"/>
      <c r="T1" s="58"/>
      <c r="U1" s="58"/>
      <c r="V1" s="58"/>
      <c r="W1" s="58"/>
      <c r="X1" s="58"/>
      <c r="Y1" s="58"/>
      <c r="Z1" s="58"/>
    </row>
    <row r="2" spans="1:26" ht="15.75" customHeight="1">
      <c r="A2" s="59">
        <v>1</v>
      </c>
      <c r="B2" s="40" t="s">
        <v>13</v>
      </c>
      <c r="C2" s="40" t="s">
        <v>24760</v>
      </c>
      <c r="D2" s="60" t="s">
        <v>24761</v>
      </c>
      <c r="E2" s="60" t="s">
        <v>24762</v>
      </c>
      <c r="F2" s="61" t="s">
        <v>24763</v>
      </c>
      <c r="G2" s="40">
        <v>2017</v>
      </c>
      <c r="H2" s="40" t="s">
        <v>90</v>
      </c>
      <c r="I2" s="40" t="s">
        <v>29</v>
      </c>
      <c r="J2" s="40" t="s">
        <v>30</v>
      </c>
      <c r="K2" s="62"/>
      <c r="L2" s="62"/>
      <c r="M2" s="62"/>
      <c r="N2" s="62"/>
      <c r="O2" s="62"/>
      <c r="P2" s="62"/>
      <c r="Q2" s="62"/>
      <c r="R2" s="62"/>
      <c r="S2" s="62"/>
      <c r="T2" s="62"/>
      <c r="U2" s="62"/>
      <c r="V2" s="62"/>
      <c r="W2" s="62"/>
      <c r="X2" s="62"/>
      <c r="Y2" s="62"/>
      <c r="Z2" s="62"/>
    </row>
    <row r="3" spans="1:26" ht="15.75" customHeight="1">
      <c r="A3" s="59">
        <v>2</v>
      </c>
      <c r="B3" s="40" t="s">
        <v>400</v>
      </c>
      <c r="C3" s="40" t="s">
        <v>24764</v>
      </c>
      <c r="D3" s="60" t="s">
        <v>24765</v>
      </c>
      <c r="E3" s="60" t="s">
        <v>1565</v>
      </c>
      <c r="F3" s="61" t="s">
        <v>1567</v>
      </c>
      <c r="G3" s="40" t="s">
        <v>13827</v>
      </c>
      <c r="H3" s="40" t="s">
        <v>90</v>
      </c>
      <c r="I3" s="40" t="s">
        <v>29</v>
      </c>
      <c r="J3" s="40" t="s">
        <v>30</v>
      </c>
      <c r="K3" s="62"/>
      <c r="L3" s="62"/>
      <c r="M3" s="62"/>
      <c r="N3" s="62"/>
      <c r="O3" s="62"/>
      <c r="P3" s="62"/>
      <c r="Q3" s="62"/>
      <c r="R3" s="62"/>
      <c r="S3" s="62"/>
      <c r="T3" s="62"/>
      <c r="U3" s="62"/>
      <c r="V3" s="62"/>
      <c r="W3" s="62"/>
      <c r="X3" s="62"/>
      <c r="Y3" s="62"/>
      <c r="Z3" s="62"/>
    </row>
    <row r="4" spans="1:26" ht="15.75" customHeight="1">
      <c r="A4" s="59">
        <v>3</v>
      </c>
      <c r="B4" s="40" t="s">
        <v>400</v>
      </c>
      <c r="C4" s="40" t="s">
        <v>24764</v>
      </c>
      <c r="D4" s="60" t="s">
        <v>5402</v>
      </c>
      <c r="E4" s="60" t="s">
        <v>24766</v>
      </c>
      <c r="F4" s="61" t="s">
        <v>13762</v>
      </c>
      <c r="G4" s="40" t="s">
        <v>14188</v>
      </c>
      <c r="H4" s="40" t="s">
        <v>90</v>
      </c>
      <c r="I4" s="40" t="s">
        <v>29</v>
      </c>
      <c r="J4" s="40" t="s">
        <v>30</v>
      </c>
      <c r="K4" s="62"/>
      <c r="L4" s="62"/>
      <c r="M4" s="62"/>
      <c r="N4" s="62"/>
      <c r="O4" s="62"/>
      <c r="P4" s="62"/>
      <c r="Q4" s="62"/>
      <c r="R4" s="62"/>
      <c r="S4" s="62"/>
      <c r="T4" s="62"/>
      <c r="U4" s="62"/>
      <c r="V4" s="62"/>
      <c r="W4" s="62"/>
      <c r="X4" s="62"/>
      <c r="Y4" s="62"/>
      <c r="Z4" s="62"/>
    </row>
    <row r="5" spans="1:26" ht="15.75" customHeight="1">
      <c r="A5" s="59">
        <v>4</v>
      </c>
      <c r="B5" s="40" t="s">
        <v>153</v>
      </c>
      <c r="C5" s="40" t="s">
        <v>24764</v>
      </c>
      <c r="D5" s="60" t="s">
        <v>5402</v>
      </c>
      <c r="E5" s="60" t="s">
        <v>24767</v>
      </c>
      <c r="F5" s="61" t="s">
        <v>380</v>
      </c>
      <c r="G5" s="40" t="s">
        <v>14188</v>
      </c>
      <c r="H5" s="40" t="s">
        <v>90</v>
      </c>
      <c r="I5" s="40" t="s">
        <v>29</v>
      </c>
      <c r="J5" s="40" t="s">
        <v>30</v>
      </c>
      <c r="K5" s="62"/>
      <c r="L5" s="62"/>
      <c r="M5" s="62"/>
      <c r="N5" s="62"/>
      <c r="O5" s="62"/>
      <c r="P5" s="62"/>
      <c r="Q5" s="62"/>
      <c r="R5" s="62"/>
      <c r="S5" s="62"/>
      <c r="T5" s="62"/>
      <c r="U5" s="62"/>
      <c r="V5" s="62"/>
      <c r="W5" s="62"/>
      <c r="X5" s="62"/>
      <c r="Y5" s="62"/>
      <c r="Z5" s="62"/>
    </row>
    <row r="6" spans="1:26" ht="15.75" customHeight="1">
      <c r="A6" s="59">
        <v>5</v>
      </c>
      <c r="B6" s="40" t="s">
        <v>400</v>
      </c>
      <c r="C6" s="40" t="s">
        <v>17631</v>
      </c>
      <c r="D6" s="60" t="s">
        <v>24768</v>
      </c>
      <c r="E6" s="60" t="s">
        <v>805</v>
      </c>
      <c r="F6" s="61" t="s">
        <v>17769</v>
      </c>
      <c r="G6" s="40" t="s">
        <v>24769</v>
      </c>
      <c r="H6" s="40" t="s">
        <v>35</v>
      </c>
      <c r="I6" s="40" t="s">
        <v>29</v>
      </c>
      <c r="J6" s="40" t="s">
        <v>1949</v>
      </c>
      <c r="K6" s="62"/>
      <c r="L6" s="62"/>
      <c r="M6" s="62"/>
      <c r="N6" s="62"/>
      <c r="O6" s="62"/>
      <c r="P6" s="62"/>
      <c r="Q6" s="62"/>
      <c r="R6" s="62"/>
      <c r="S6" s="62"/>
      <c r="T6" s="62"/>
      <c r="U6" s="62"/>
      <c r="V6" s="62"/>
      <c r="W6" s="62"/>
      <c r="X6" s="62"/>
      <c r="Y6" s="62"/>
      <c r="Z6" s="62"/>
    </row>
    <row r="7" spans="1:26" ht="15.75" customHeight="1">
      <c r="A7" s="59">
        <v>6</v>
      </c>
      <c r="B7" s="40" t="s">
        <v>400</v>
      </c>
      <c r="C7" s="40" t="s">
        <v>24764</v>
      </c>
      <c r="D7" s="60" t="s">
        <v>24770</v>
      </c>
      <c r="E7" s="60" t="s">
        <v>5668</v>
      </c>
      <c r="F7" s="61" t="s">
        <v>5669</v>
      </c>
      <c r="G7" s="40" t="s">
        <v>305</v>
      </c>
      <c r="H7" s="40" t="s">
        <v>24771</v>
      </c>
      <c r="I7" s="40" t="s">
        <v>36</v>
      </c>
      <c r="J7" s="40" t="s">
        <v>37</v>
      </c>
      <c r="K7" s="62"/>
      <c r="L7" s="62"/>
      <c r="M7" s="62"/>
      <c r="N7" s="62"/>
      <c r="O7" s="62"/>
      <c r="P7" s="62"/>
      <c r="Q7" s="62"/>
      <c r="R7" s="62"/>
      <c r="S7" s="62"/>
      <c r="T7" s="62"/>
      <c r="U7" s="62"/>
      <c r="V7" s="62"/>
      <c r="W7" s="62"/>
      <c r="X7" s="62"/>
      <c r="Y7" s="62"/>
      <c r="Z7" s="62"/>
    </row>
    <row r="8" spans="1:26" ht="15.75" customHeight="1">
      <c r="A8" s="59">
        <v>7</v>
      </c>
      <c r="B8" s="40" t="s">
        <v>153</v>
      </c>
      <c r="C8" s="40" t="s">
        <v>24764</v>
      </c>
      <c r="D8" s="60" t="s">
        <v>483</v>
      </c>
      <c r="E8" s="60" t="s">
        <v>484</v>
      </c>
      <c r="F8" s="61" t="s">
        <v>24772</v>
      </c>
      <c r="G8" s="40" t="s">
        <v>14932</v>
      </c>
      <c r="H8" s="40" t="s">
        <v>61</v>
      </c>
      <c r="I8" s="40" t="s">
        <v>36</v>
      </c>
      <c r="J8" s="40" t="s">
        <v>37</v>
      </c>
      <c r="K8" s="62"/>
      <c r="L8" s="62"/>
      <c r="M8" s="62"/>
      <c r="N8" s="62"/>
      <c r="O8" s="62"/>
      <c r="P8" s="62"/>
      <c r="Q8" s="62"/>
      <c r="R8" s="62"/>
      <c r="S8" s="62"/>
      <c r="T8" s="62"/>
      <c r="U8" s="62"/>
      <c r="V8" s="62"/>
      <c r="W8" s="62"/>
      <c r="X8" s="62"/>
      <c r="Y8" s="62"/>
      <c r="Z8" s="62"/>
    </row>
    <row r="9" spans="1:26" ht="15.75" customHeight="1">
      <c r="A9" s="59">
        <v>8</v>
      </c>
      <c r="B9" s="40" t="s">
        <v>153</v>
      </c>
      <c r="C9" s="40" t="s">
        <v>24764</v>
      </c>
      <c r="D9" s="60" t="s">
        <v>14191</v>
      </c>
      <c r="E9" s="60" t="s">
        <v>563</v>
      </c>
      <c r="F9" s="61" t="s">
        <v>564</v>
      </c>
      <c r="G9" s="40" t="s">
        <v>14521</v>
      </c>
      <c r="H9" s="40" t="s">
        <v>24773</v>
      </c>
      <c r="I9" s="40" t="s">
        <v>36</v>
      </c>
      <c r="J9" s="40" t="s">
        <v>37</v>
      </c>
      <c r="K9" s="62"/>
      <c r="L9" s="62"/>
      <c r="M9" s="62"/>
      <c r="N9" s="62"/>
      <c r="O9" s="62"/>
      <c r="P9" s="62"/>
      <c r="Q9" s="62"/>
      <c r="R9" s="62"/>
      <c r="S9" s="62"/>
      <c r="T9" s="62"/>
      <c r="U9" s="62"/>
      <c r="V9" s="62"/>
      <c r="W9" s="62"/>
      <c r="X9" s="62"/>
      <c r="Y9" s="62"/>
      <c r="Z9" s="62"/>
    </row>
    <row r="10" spans="1:26" ht="15.75" customHeight="1">
      <c r="A10" s="59">
        <v>9</v>
      </c>
      <c r="B10" s="40" t="s">
        <v>400</v>
      </c>
      <c r="C10" s="40" t="s">
        <v>24764</v>
      </c>
      <c r="D10" s="60" t="s">
        <v>14191</v>
      </c>
      <c r="E10" s="60" t="s">
        <v>1737</v>
      </c>
      <c r="F10" s="61" t="s">
        <v>24774</v>
      </c>
      <c r="G10" s="40" t="s">
        <v>14843</v>
      </c>
      <c r="H10" s="40" t="s">
        <v>24773</v>
      </c>
      <c r="I10" s="40" t="s">
        <v>36</v>
      </c>
      <c r="J10" s="40" t="s">
        <v>37</v>
      </c>
      <c r="K10" s="62"/>
      <c r="L10" s="62"/>
      <c r="M10" s="62"/>
      <c r="N10" s="62"/>
      <c r="O10" s="62"/>
      <c r="P10" s="62"/>
      <c r="Q10" s="62"/>
      <c r="R10" s="62"/>
      <c r="S10" s="62"/>
      <c r="T10" s="62"/>
      <c r="U10" s="62"/>
      <c r="V10" s="62"/>
      <c r="W10" s="62"/>
      <c r="X10" s="62"/>
      <c r="Y10" s="62"/>
      <c r="Z10" s="62"/>
    </row>
    <row r="11" spans="1:26" ht="15.75" customHeight="1">
      <c r="A11" s="59">
        <v>10</v>
      </c>
      <c r="B11" s="40" t="s">
        <v>400</v>
      </c>
      <c r="C11" s="40" t="s">
        <v>24760</v>
      </c>
      <c r="D11" s="60" t="s">
        <v>24775</v>
      </c>
      <c r="E11" s="60" t="s">
        <v>7186</v>
      </c>
      <c r="F11" s="61" t="s">
        <v>24776</v>
      </c>
      <c r="G11" s="40">
        <v>2015</v>
      </c>
      <c r="H11" s="40" t="s">
        <v>35</v>
      </c>
      <c r="I11" s="40" t="s">
        <v>99</v>
      </c>
      <c r="J11" s="40" t="s">
        <v>657</v>
      </c>
      <c r="K11" s="62"/>
      <c r="L11" s="62"/>
      <c r="M11" s="62"/>
      <c r="N11" s="62"/>
      <c r="O11" s="62"/>
      <c r="P11" s="62"/>
      <c r="Q11" s="62"/>
      <c r="R11" s="62"/>
      <c r="S11" s="62"/>
      <c r="T11" s="62"/>
      <c r="U11" s="62"/>
      <c r="V11" s="62"/>
      <c r="W11" s="62"/>
      <c r="X11" s="62"/>
      <c r="Y11" s="62"/>
      <c r="Z11" s="62"/>
    </row>
    <row r="12" spans="1:26" ht="15.75" customHeight="1">
      <c r="A12" s="59">
        <v>11</v>
      </c>
      <c r="B12" s="40" t="s">
        <v>400</v>
      </c>
      <c r="C12" s="40" t="s">
        <v>24764</v>
      </c>
      <c r="D12" s="60" t="s">
        <v>584</v>
      </c>
      <c r="E12" s="60" t="s">
        <v>585</v>
      </c>
      <c r="F12" s="61" t="s">
        <v>587</v>
      </c>
      <c r="G12" s="40" t="s">
        <v>24769</v>
      </c>
      <c r="H12" s="40" t="s">
        <v>35</v>
      </c>
      <c r="I12" s="40" t="s">
        <v>29</v>
      </c>
      <c r="J12" s="40" t="s">
        <v>30</v>
      </c>
      <c r="K12" s="62"/>
      <c r="L12" s="62"/>
      <c r="M12" s="62"/>
      <c r="N12" s="62"/>
      <c r="O12" s="62"/>
      <c r="P12" s="62"/>
      <c r="Q12" s="62"/>
      <c r="R12" s="62"/>
      <c r="S12" s="62"/>
      <c r="T12" s="62"/>
      <c r="U12" s="62"/>
      <c r="V12" s="62"/>
      <c r="W12" s="62"/>
      <c r="X12" s="62"/>
      <c r="Y12" s="62"/>
      <c r="Z12" s="62"/>
    </row>
    <row r="13" spans="1:26" ht="15.75" customHeight="1">
      <c r="A13" s="59">
        <v>12</v>
      </c>
      <c r="B13" s="40" t="s">
        <v>400</v>
      </c>
      <c r="C13" s="40" t="s">
        <v>24764</v>
      </c>
      <c r="D13" s="60" t="s">
        <v>24777</v>
      </c>
      <c r="E13" s="60" t="s">
        <v>24778</v>
      </c>
      <c r="F13" s="61" t="s">
        <v>24779</v>
      </c>
      <c r="G13" s="40">
        <v>2018</v>
      </c>
      <c r="H13" s="40" t="s">
        <v>219</v>
      </c>
      <c r="I13" s="40" t="s">
        <v>20</v>
      </c>
      <c r="J13" s="40" t="s">
        <v>275</v>
      </c>
      <c r="K13" s="62"/>
      <c r="L13" s="62"/>
      <c r="M13" s="62"/>
      <c r="N13" s="62"/>
      <c r="O13" s="62"/>
      <c r="P13" s="62"/>
      <c r="Q13" s="62"/>
      <c r="R13" s="62"/>
      <c r="S13" s="62"/>
      <c r="T13" s="62"/>
      <c r="U13" s="62"/>
      <c r="V13" s="62"/>
      <c r="W13" s="62"/>
      <c r="X13" s="62"/>
      <c r="Y13" s="62"/>
      <c r="Z13" s="62"/>
    </row>
    <row r="14" spans="1:26" ht="45.75">
      <c r="A14" s="59">
        <v>13</v>
      </c>
      <c r="B14" s="40" t="s">
        <v>400</v>
      </c>
      <c r="C14" s="40" t="s">
        <v>17631</v>
      </c>
      <c r="D14" s="60" t="s">
        <v>24780</v>
      </c>
      <c r="E14" s="60" t="s">
        <v>24781</v>
      </c>
      <c r="F14" s="33"/>
      <c r="G14" s="40">
        <v>2018</v>
      </c>
      <c r="H14" s="40" t="s">
        <v>90</v>
      </c>
      <c r="I14" s="40" t="s">
        <v>29</v>
      </c>
      <c r="J14" s="40" t="s">
        <v>1949</v>
      </c>
      <c r="K14" s="62"/>
      <c r="L14" s="62"/>
      <c r="M14" s="62"/>
      <c r="N14" s="62"/>
      <c r="O14" s="62"/>
      <c r="P14" s="62"/>
      <c r="Q14" s="62"/>
      <c r="R14" s="62"/>
      <c r="S14" s="62"/>
      <c r="T14" s="62"/>
      <c r="U14" s="62"/>
      <c r="V14" s="62"/>
      <c r="W14" s="62"/>
      <c r="X14" s="62"/>
      <c r="Y14" s="62"/>
      <c r="Z14" s="62"/>
    </row>
    <row r="15" spans="1:26" ht="67.5">
      <c r="A15" s="59">
        <v>14</v>
      </c>
      <c r="B15" s="40" t="s">
        <v>400</v>
      </c>
      <c r="C15" s="40" t="s">
        <v>24764</v>
      </c>
      <c r="D15" s="60" t="s">
        <v>24782</v>
      </c>
      <c r="E15" s="60" t="s">
        <v>750</v>
      </c>
      <c r="F15" s="61" t="s">
        <v>751</v>
      </c>
      <c r="G15" s="40" t="s">
        <v>14843</v>
      </c>
      <c r="H15" s="40" t="s">
        <v>61</v>
      </c>
      <c r="I15" s="40" t="s">
        <v>172</v>
      </c>
      <c r="J15" s="40" t="s">
        <v>173</v>
      </c>
      <c r="K15" s="62"/>
      <c r="L15" s="62"/>
      <c r="M15" s="62"/>
      <c r="N15" s="62"/>
      <c r="O15" s="62"/>
      <c r="P15" s="62"/>
      <c r="Q15" s="62"/>
      <c r="R15" s="62"/>
      <c r="S15" s="62"/>
      <c r="T15" s="62"/>
      <c r="U15" s="62"/>
      <c r="V15" s="62"/>
      <c r="W15" s="62"/>
      <c r="X15" s="62"/>
      <c r="Y15" s="62"/>
      <c r="Z15" s="62"/>
    </row>
    <row r="16" spans="1:26" ht="112.5">
      <c r="A16" s="59">
        <v>15</v>
      </c>
      <c r="B16" s="40" t="s">
        <v>400</v>
      </c>
      <c r="C16" s="40" t="s">
        <v>24760</v>
      </c>
      <c r="D16" s="60" t="s">
        <v>24783</v>
      </c>
      <c r="E16" s="60" t="s">
        <v>13454</v>
      </c>
      <c r="F16" s="61" t="s">
        <v>24784</v>
      </c>
      <c r="G16" s="40" t="s">
        <v>24785</v>
      </c>
      <c r="H16" s="40" t="s">
        <v>35</v>
      </c>
      <c r="I16" s="40" t="s">
        <v>52</v>
      </c>
      <c r="J16" s="40" t="s">
        <v>53</v>
      </c>
      <c r="K16" s="62"/>
      <c r="L16" s="62"/>
      <c r="M16" s="62"/>
      <c r="N16" s="62"/>
      <c r="O16" s="62"/>
      <c r="P16" s="62"/>
      <c r="Q16" s="62"/>
      <c r="R16" s="62"/>
      <c r="S16" s="62"/>
      <c r="T16" s="62"/>
      <c r="U16" s="62"/>
      <c r="V16" s="62"/>
      <c r="W16" s="62"/>
      <c r="X16" s="62"/>
      <c r="Y16" s="62"/>
      <c r="Z16" s="62"/>
    </row>
    <row r="17" spans="1:26" ht="135.75">
      <c r="A17" s="59">
        <v>16</v>
      </c>
      <c r="B17" s="40" t="s">
        <v>153</v>
      </c>
      <c r="C17" s="40" t="s">
        <v>24764</v>
      </c>
      <c r="D17" s="60" t="s">
        <v>24786</v>
      </c>
      <c r="E17" s="60" t="s">
        <v>24787</v>
      </c>
      <c r="F17" s="61" t="s">
        <v>813</v>
      </c>
      <c r="G17" s="40" t="s">
        <v>24788</v>
      </c>
      <c r="H17" s="40" t="s">
        <v>17</v>
      </c>
      <c r="I17" s="40" t="s">
        <v>36</v>
      </c>
      <c r="J17" s="40" t="s">
        <v>37</v>
      </c>
      <c r="K17" s="62"/>
      <c r="L17" s="62"/>
      <c r="M17" s="62"/>
      <c r="N17" s="62"/>
      <c r="O17" s="62"/>
      <c r="P17" s="62"/>
      <c r="Q17" s="62"/>
      <c r="R17" s="62"/>
      <c r="S17" s="62"/>
      <c r="T17" s="62"/>
      <c r="U17" s="62"/>
      <c r="V17" s="62"/>
      <c r="W17" s="62"/>
      <c r="X17" s="62"/>
      <c r="Y17" s="62"/>
      <c r="Z17" s="62"/>
    </row>
    <row r="18" spans="1:26" ht="225.75">
      <c r="A18" s="59">
        <v>17</v>
      </c>
      <c r="B18" s="40" t="s">
        <v>153</v>
      </c>
      <c r="C18" s="40" t="s">
        <v>17631</v>
      </c>
      <c r="D18" s="60" t="s">
        <v>24789</v>
      </c>
      <c r="E18" s="60" t="s">
        <v>24790</v>
      </c>
      <c r="F18" s="61" t="s">
        <v>24791</v>
      </c>
      <c r="G18" s="40">
        <v>2017</v>
      </c>
      <c r="H18" s="40" t="s">
        <v>61</v>
      </c>
      <c r="I18" s="40" t="s">
        <v>36</v>
      </c>
      <c r="J18" s="40" t="s">
        <v>24792</v>
      </c>
      <c r="K18" s="62"/>
      <c r="L18" s="62"/>
      <c r="M18" s="62"/>
      <c r="N18" s="62"/>
      <c r="O18" s="62"/>
      <c r="P18" s="62"/>
      <c r="Q18" s="62"/>
      <c r="R18" s="62"/>
      <c r="S18" s="62"/>
      <c r="T18" s="62"/>
      <c r="U18" s="62"/>
      <c r="V18" s="62"/>
      <c r="W18" s="62"/>
      <c r="X18" s="62"/>
      <c r="Y18" s="62"/>
      <c r="Z18" s="62"/>
    </row>
    <row r="19" spans="1:26" ht="90.75">
      <c r="A19" s="59">
        <v>18</v>
      </c>
      <c r="B19" s="40" t="s">
        <v>400</v>
      </c>
      <c r="C19" s="40" t="s">
        <v>24764</v>
      </c>
      <c r="D19" s="60" t="s">
        <v>845</v>
      </c>
      <c r="E19" s="60" t="s">
        <v>848</v>
      </c>
      <c r="F19" s="61" t="s">
        <v>849</v>
      </c>
      <c r="G19" s="40" t="s">
        <v>24793</v>
      </c>
      <c r="H19" s="40" t="s">
        <v>17</v>
      </c>
      <c r="I19" s="40" t="s">
        <v>20</v>
      </c>
      <c r="J19" s="40" t="s">
        <v>21</v>
      </c>
      <c r="K19" s="62"/>
      <c r="L19" s="62"/>
      <c r="M19" s="62"/>
      <c r="N19" s="62"/>
      <c r="O19" s="62"/>
      <c r="P19" s="62"/>
      <c r="Q19" s="62"/>
      <c r="R19" s="62"/>
      <c r="S19" s="62"/>
      <c r="T19" s="62"/>
      <c r="U19" s="62"/>
      <c r="V19" s="62"/>
      <c r="W19" s="62"/>
      <c r="X19" s="62"/>
      <c r="Y19" s="62"/>
      <c r="Z19" s="62"/>
    </row>
    <row r="20" spans="1:26" ht="75.75">
      <c r="A20" s="59">
        <v>19</v>
      </c>
      <c r="B20" s="40" t="s">
        <v>153</v>
      </c>
      <c r="C20" s="40" t="s">
        <v>17631</v>
      </c>
      <c r="D20" s="60" t="s">
        <v>17145</v>
      </c>
      <c r="E20" s="60" t="s">
        <v>24794</v>
      </c>
      <c r="F20" s="61" t="s">
        <v>24795</v>
      </c>
      <c r="G20" s="40">
        <v>2015</v>
      </c>
      <c r="H20" s="40" t="s">
        <v>219</v>
      </c>
      <c r="I20" s="40" t="s">
        <v>20</v>
      </c>
      <c r="J20" s="40" t="s">
        <v>17252</v>
      </c>
      <c r="K20" s="62"/>
      <c r="L20" s="62"/>
      <c r="M20" s="62"/>
      <c r="N20" s="62"/>
      <c r="O20" s="62"/>
      <c r="P20" s="62"/>
      <c r="Q20" s="62"/>
      <c r="R20" s="62"/>
      <c r="S20" s="62"/>
      <c r="T20" s="62"/>
      <c r="U20" s="62"/>
      <c r="V20" s="62"/>
      <c r="W20" s="62"/>
      <c r="X20" s="62"/>
      <c r="Y20" s="62"/>
      <c r="Z20" s="62"/>
    </row>
    <row r="21" spans="1:26" ht="105.75">
      <c r="A21" s="59">
        <v>20</v>
      </c>
      <c r="B21" s="40" t="s">
        <v>153</v>
      </c>
      <c r="C21" s="40" t="s">
        <v>24764</v>
      </c>
      <c r="D21" s="60" t="s">
        <v>24796</v>
      </c>
      <c r="E21" s="60" t="s">
        <v>10183</v>
      </c>
      <c r="F21" s="61" t="s">
        <v>24797</v>
      </c>
      <c r="G21" s="63">
        <v>43770</v>
      </c>
      <c r="H21" s="40" t="s">
        <v>90</v>
      </c>
      <c r="I21" s="40" t="s">
        <v>29</v>
      </c>
      <c r="J21" s="40" t="s">
        <v>30</v>
      </c>
      <c r="K21" s="62"/>
      <c r="L21" s="62"/>
      <c r="M21" s="62"/>
      <c r="N21" s="62"/>
      <c r="O21" s="62"/>
      <c r="P21" s="62"/>
      <c r="Q21" s="62"/>
      <c r="R21" s="62"/>
      <c r="S21" s="62"/>
      <c r="T21" s="62"/>
      <c r="U21" s="62"/>
      <c r="V21" s="62"/>
      <c r="W21" s="62"/>
      <c r="X21" s="62"/>
      <c r="Y21" s="62"/>
      <c r="Z21" s="62"/>
    </row>
    <row r="22" spans="1:26" ht="105.75">
      <c r="A22" s="59">
        <v>21</v>
      </c>
      <c r="B22" s="40" t="s">
        <v>153</v>
      </c>
      <c r="C22" s="40" t="s">
        <v>24764</v>
      </c>
      <c r="D22" s="60" t="s">
        <v>24798</v>
      </c>
      <c r="E22" s="60" t="s">
        <v>7287</v>
      </c>
      <c r="F22" s="61" t="s">
        <v>24799</v>
      </c>
      <c r="G22" s="40" t="s">
        <v>305</v>
      </c>
      <c r="H22" s="40" t="s">
        <v>90</v>
      </c>
      <c r="I22" s="40" t="s">
        <v>29</v>
      </c>
      <c r="J22" s="40" t="s">
        <v>30</v>
      </c>
      <c r="K22" s="62"/>
      <c r="L22" s="62"/>
      <c r="M22" s="62"/>
      <c r="N22" s="62"/>
      <c r="O22" s="62"/>
      <c r="P22" s="62"/>
      <c r="Q22" s="62"/>
      <c r="R22" s="62"/>
      <c r="S22" s="62"/>
      <c r="T22" s="62"/>
      <c r="U22" s="62"/>
      <c r="V22" s="62"/>
      <c r="W22" s="62"/>
      <c r="X22" s="62"/>
      <c r="Y22" s="62"/>
      <c r="Z22" s="62"/>
    </row>
    <row r="23" spans="1:26" ht="112.5">
      <c r="A23" s="59">
        <v>22</v>
      </c>
      <c r="B23" s="40" t="s">
        <v>153</v>
      </c>
      <c r="C23" s="40" t="s">
        <v>24764</v>
      </c>
      <c r="D23" s="60" t="s">
        <v>24798</v>
      </c>
      <c r="E23" s="60" t="s">
        <v>11696</v>
      </c>
      <c r="F23" s="61" t="s">
        <v>11697</v>
      </c>
      <c r="G23" s="40" t="s">
        <v>24785</v>
      </c>
      <c r="H23" s="40" t="s">
        <v>90</v>
      </c>
      <c r="I23" s="40" t="s">
        <v>29</v>
      </c>
      <c r="J23" s="40" t="s">
        <v>30</v>
      </c>
      <c r="K23" s="62"/>
      <c r="L23" s="62"/>
      <c r="M23" s="62"/>
      <c r="N23" s="62"/>
      <c r="O23" s="62"/>
      <c r="P23" s="62"/>
      <c r="Q23" s="62"/>
      <c r="R23" s="62"/>
      <c r="S23" s="62"/>
      <c r="T23" s="62"/>
      <c r="U23" s="62"/>
      <c r="V23" s="62"/>
      <c r="W23" s="62"/>
      <c r="X23" s="62"/>
      <c r="Y23" s="62"/>
      <c r="Z23" s="62"/>
    </row>
    <row r="24" spans="1:26" ht="168.75">
      <c r="A24" s="59">
        <v>23</v>
      </c>
      <c r="B24" s="40" t="s">
        <v>153</v>
      </c>
      <c r="C24" s="40" t="s">
        <v>24764</v>
      </c>
      <c r="D24" s="60" t="s">
        <v>24800</v>
      </c>
      <c r="E24" s="60" t="s">
        <v>988</v>
      </c>
      <c r="F24" s="61" t="s">
        <v>986</v>
      </c>
      <c r="G24" s="40" t="s">
        <v>145</v>
      </c>
      <c r="H24" s="40" t="s">
        <v>219</v>
      </c>
      <c r="I24" s="40" t="s">
        <v>1101</v>
      </c>
      <c r="J24" s="40" t="s">
        <v>24801</v>
      </c>
      <c r="K24" s="62"/>
      <c r="L24" s="62"/>
      <c r="M24" s="62"/>
      <c r="N24" s="62"/>
      <c r="O24" s="62"/>
      <c r="P24" s="62"/>
      <c r="Q24" s="62"/>
      <c r="R24" s="62"/>
      <c r="S24" s="62"/>
      <c r="T24" s="62"/>
      <c r="U24" s="62"/>
      <c r="V24" s="62"/>
      <c r="W24" s="62"/>
      <c r="X24" s="62"/>
      <c r="Y24" s="62"/>
      <c r="Z24" s="62"/>
    </row>
    <row r="25" spans="1:26" ht="180.75">
      <c r="A25" s="59">
        <v>24</v>
      </c>
      <c r="B25" s="40" t="s">
        <v>153</v>
      </c>
      <c r="C25" s="40" t="s">
        <v>24764</v>
      </c>
      <c r="D25" s="60" t="s">
        <v>24802</v>
      </c>
      <c r="E25" s="60" t="s">
        <v>1093</v>
      </c>
      <c r="F25" s="61" t="s">
        <v>24803</v>
      </c>
      <c r="G25" s="40" t="s">
        <v>145</v>
      </c>
      <c r="H25" s="40" t="s">
        <v>24771</v>
      </c>
      <c r="I25" s="40" t="s">
        <v>36</v>
      </c>
      <c r="J25" s="40" t="s">
        <v>37</v>
      </c>
      <c r="K25" s="62"/>
      <c r="L25" s="62"/>
      <c r="M25" s="62"/>
      <c r="N25" s="62"/>
      <c r="O25" s="62"/>
      <c r="P25" s="62"/>
      <c r="Q25" s="62"/>
      <c r="R25" s="62"/>
      <c r="S25" s="62"/>
      <c r="T25" s="62"/>
      <c r="U25" s="62"/>
      <c r="V25" s="62"/>
      <c r="W25" s="62"/>
      <c r="X25" s="62"/>
      <c r="Y25" s="62"/>
      <c r="Z25" s="62"/>
    </row>
    <row r="26" spans="1:26" ht="120.75">
      <c r="A26" s="59">
        <v>25</v>
      </c>
      <c r="B26" s="40" t="s">
        <v>400</v>
      </c>
      <c r="C26" s="40" t="s">
        <v>17631</v>
      </c>
      <c r="D26" s="60" t="s">
        <v>17151</v>
      </c>
      <c r="E26" s="60" t="s">
        <v>24804</v>
      </c>
      <c r="F26" s="61" t="s">
        <v>17153</v>
      </c>
      <c r="G26" s="63">
        <v>43739</v>
      </c>
      <c r="H26" s="40" t="s">
        <v>219</v>
      </c>
      <c r="I26" s="40" t="s">
        <v>20</v>
      </c>
      <c r="J26" s="40" t="s">
        <v>1808</v>
      </c>
      <c r="K26" s="62"/>
      <c r="L26" s="62"/>
      <c r="M26" s="62"/>
      <c r="N26" s="62"/>
      <c r="O26" s="62"/>
      <c r="P26" s="62"/>
      <c r="Q26" s="62"/>
      <c r="R26" s="62"/>
      <c r="S26" s="62"/>
      <c r="T26" s="62"/>
      <c r="U26" s="62"/>
      <c r="V26" s="62"/>
      <c r="W26" s="62"/>
      <c r="X26" s="62"/>
      <c r="Y26" s="62"/>
      <c r="Z26" s="62"/>
    </row>
    <row r="27" spans="1:26" ht="112.5">
      <c r="A27" s="59">
        <v>26</v>
      </c>
      <c r="B27" s="40" t="s">
        <v>153</v>
      </c>
      <c r="C27" s="40" t="s">
        <v>24764</v>
      </c>
      <c r="D27" s="60" t="s">
        <v>1170</v>
      </c>
      <c r="E27" s="60" t="s">
        <v>1173</v>
      </c>
      <c r="F27" s="61" t="s">
        <v>24805</v>
      </c>
      <c r="G27" s="40">
        <v>2017</v>
      </c>
      <c r="H27" s="40" t="s">
        <v>90</v>
      </c>
      <c r="I27" s="40" t="s">
        <v>29</v>
      </c>
      <c r="J27" s="40" t="s">
        <v>30</v>
      </c>
      <c r="K27" s="62"/>
      <c r="L27" s="62"/>
      <c r="M27" s="62"/>
      <c r="N27" s="62"/>
      <c r="O27" s="62"/>
      <c r="P27" s="62"/>
      <c r="Q27" s="62"/>
      <c r="R27" s="62"/>
      <c r="S27" s="62"/>
      <c r="T27" s="62"/>
      <c r="U27" s="62"/>
      <c r="V27" s="62"/>
      <c r="W27" s="62"/>
      <c r="X27" s="62"/>
      <c r="Y27" s="62"/>
      <c r="Z27" s="62"/>
    </row>
    <row r="28" spans="1:26" ht="75.75">
      <c r="A28" s="59">
        <v>27</v>
      </c>
      <c r="B28" s="40" t="s">
        <v>400</v>
      </c>
      <c r="C28" s="40" t="s">
        <v>24760</v>
      </c>
      <c r="D28" s="60" t="s">
        <v>24806</v>
      </c>
      <c r="E28" s="60" t="s">
        <v>13591</v>
      </c>
      <c r="F28" s="61" t="s">
        <v>24807</v>
      </c>
      <c r="G28" s="40">
        <v>2015</v>
      </c>
      <c r="H28" s="40" t="s">
        <v>61</v>
      </c>
      <c r="I28" s="40" t="s">
        <v>99</v>
      </c>
      <c r="J28" s="40" t="s">
        <v>24808</v>
      </c>
      <c r="K28" s="62"/>
      <c r="L28" s="62"/>
      <c r="M28" s="62"/>
      <c r="N28" s="62"/>
      <c r="O28" s="62"/>
      <c r="P28" s="62"/>
      <c r="Q28" s="62"/>
      <c r="R28" s="62"/>
      <c r="S28" s="62"/>
      <c r="T28" s="62"/>
      <c r="U28" s="62"/>
      <c r="V28" s="62"/>
      <c r="W28" s="62"/>
      <c r="X28" s="62"/>
      <c r="Y28" s="62"/>
      <c r="Z28" s="62"/>
    </row>
    <row r="29" spans="1:26" ht="75.75">
      <c r="A29" s="59">
        <v>28</v>
      </c>
      <c r="B29" s="40" t="s">
        <v>400</v>
      </c>
      <c r="C29" s="40" t="s">
        <v>17631</v>
      </c>
      <c r="D29" s="60" t="s">
        <v>17159</v>
      </c>
      <c r="E29" s="60" t="s">
        <v>17157</v>
      </c>
      <c r="F29" s="61" t="s">
        <v>24809</v>
      </c>
      <c r="G29" s="40">
        <v>2014</v>
      </c>
      <c r="H29" s="40" t="s">
        <v>17279</v>
      </c>
      <c r="I29" s="40" t="s">
        <v>99</v>
      </c>
      <c r="J29" s="40" t="s">
        <v>17158</v>
      </c>
      <c r="K29" s="62"/>
      <c r="L29" s="62"/>
      <c r="M29" s="62"/>
      <c r="N29" s="62"/>
      <c r="O29" s="62"/>
      <c r="P29" s="62"/>
      <c r="Q29" s="62"/>
      <c r="R29" s="62"/>
      <c r="S29" s="62"/>
      <c r="T29" s="62"/>
      <c r="U29" s="62"/>
      <c r="V29" s="62"/>
      <c r="W29" s="62"/>
      <c r="X29" s="62"/>
      <c r="Y29" s="62"/>
      <c r="Z29" s="62"/>
    </row>
    <row r="30" spans="1:26" ht="56.25">
      <c r="A30" s="59">
        <v>29</v>
      </c>
      <c r="B30" s="40" t="s">
        <v>400</v>
      </c>
      <c r="C30" s="40" t="s">
        <v>24764</v>
      </c>
      <c r="D30" s="60" t="s">
        <v>24810</v>
      </c>
      <c r="E30" s="60" t="s">
        <v>24811</v>
      </c>
      <c r="F30" s="61" t="s">
        <v>1336</v>
      </c>
      <c r="G30" s="40">
        <v>2018</v>
      </c>
      <c r="H30" s="40" t="s">
        <v>24812</v>
      </c>
      <c r="I30" s="40" t="s">
        <v>36</v>
      </c>
      <c r="J30" s="40" t="s">
        <v>37</v>
      </c>
      <c r="K30" s="62"/>
      <c r="L30" s="62"/>
      <c r="M30" s="62"/>
      <c r="N30" s="62"/>
      <c r="O30" s="62"/>
      <c r="P30" s="62"/>
      <c r="Q30" s="62"/>
      <c r="R30" s="62"/>
      <c r="S30" s="62"/>
      <c r="T30" s="62"/>
      <c r="U30" s="62"/>
      <c r="V30" s="62"/>
      <c r="W30" s="62"/>
      <c r="X30" s="62"/>
      <c r="Y30" s="62"/>
      <c r="Z30" s="62"/>
    </row>
    <row r="31" spans="1:26" ht="101.25">
      <c r="A31" s="59">
        <v>30</v>
      </c>
      <c r="B31" s="40" t="s">
        <v>400</v>
      </c>
      <c r="C31" s="40" t="s">
        <v>24813</v>
      </c>
      <c r="D31" s="60" t="s">
        <v>1367</v>
      </c>
      <c r="E31" s="60" t="s">
        <v>24814</v>
      </c>
      <c r="F31" s="61" t="s">
        <v>1372</v>
      </c>
      <c r="G31" s="40">
        <v>2019</v>
      </c>
      <c r="H31" s="40" t="s">
        <v>61</v>
      </c>
      <c r="I31" s="40" t="s">
        <v>29</v>
      </c>
      <c r="J31" s="40" t="s">
        <v>30</v>
      </c>
      <c r="K31" s="62"/>
      <c r="L31" s="62"/>
      <c r="M31" s="62"/>
      <c r="N31" s="62"/>
      <c r="O31" s="62"/>
      <c r="P31" s="62"/>
      <c r="Q31" s="62"/>
      <c r="R31" s="62"/>
      <c r="S31" s="62"/>
      <c r="T31" s="62"/>
      <c r="U31" s="62"/>
      <c r="V31" s="62"/>
      <c r="W31" s="62"/>
      <c r="X31" s="62"/>
      <c r="Y31" s="62"/>
      <c r="Z31" s="62"/>
    </row>
    <row r="32" spans="1:26" ht="45.75">
      <c r="A32" s="59">
        <v>31</v>
      </c>
      <c r="B32" s="40" t="s">
        <v>400</v>
      </c>
      <c r="C32" s="40" t="s">
        <v>17631</v>
      </c>
      <c r="D32" s="60" t="s">
        <v>24815</v>
      </c>
      <c r="E32" s="60" t="s">
        <v>24816</v>
      </c>
      <c r="F32" s="33"/>
      <c r="G32" s="40">
        <v>2018</v>
      </c>
      <c r="H32" s="40" t="s">
        <v>90</v>
      </c>
      <c r="I32" s="40" t="s">
        <v>29</v>
      </c>
      <c r="J32" s="40" t="s">
        <v>1949</v>
      </c>
      <c r="K32" s="62"/>
      <c r="L32" s="62"/>
      <c r="M32" s="62"/>
      <c r="N32" s="62"/>
      <c r="O32" s="62"/>
      <c r="P32" s="62"/>
      <c r="Q32" s="62"/>
      <c r="R32" s="62"/>
      <c r="S32" s="62"/>
      <c r="T32" s="62"/>
      <c r="U32" s="62"/>
      <c r="V32" s="62"/>
      <c r="W32" s="62"/>
      <c r="X32" s="62"/>
      <c r="Y32" s="62"/>
      <c r="Z32" s="62"/>
    </row>
    <row r="33" spans="1:26" ht="45.75">
      <c r="A33" s="59">
        <v>32</v>
      </c>
      <c r="B33" s="40" t="s">
        <v>153</v>
      </c>
      <c r="C33" s="40" t="s">
        <v>17631</v>
      </c>
      <c r="D33" s="60" t="s">
        <v>24815</v>
      </c>
      <c r="E33" s="60" t="s">
        <v>24817</v>
      </c>
      <c r="F33" s="33"/>
      <c r="G33" s="40">
        <v>2018</v>
      </c>
      <c r="H33" s="40" t="s">
        <v>90</v>
      </c>
      <c r="I33" s="40" t="s">
        <v>29</v>
      </c>
      <c r="J33" s="40" t="s">
        <v>1949</v>
      </c>
      <c r="K33" s="62"/>
      <c r="L33" s="62"/>
      <c r="M33" s="62"/>
      <c r="N33" s="62"/>
      <c r="O33" s="62"/>
      <c r="P33" s="62"/>
      <c r="Q33" s="62"/>
      <c r="R33" s="62"/>
      <c r="S33" s="62"/>
      <c r="T33" s="62"/>
      <c r="U33" s="62"/>
      <c r="V33" s="62"/>
      <c r="W33" s="62"/>
      <c r="X33" s="62"/>
      <c r="Y33" s="62"/>
      <c r="Z33" s="62"/>
    </row>
    <row r="34" spans="1:26" ht="90.75">
      <c r="A34" s="59">
        <v>33</v>
      </c>
      <c r="B34" s="40" t="s">
        <v>153</v>
      </c>
      <c r="C34" s="40" t="s">
        <v>24764</v>
      </c>
      <c r="D34" s="60" t="s">
        <v>1529</v>
      </c>
      <c r="E34" s="60" t="s">
        <v>1530</v>
      </c>
      <c r="F34" s="61" t="s">
        <v>1531</v>
      </c>
      <c r="G34" s="40">
        <v>2019</v>
      </c>
      <c r="H34" s="40" t="s">
        <v>17</v>
      </c>
      <c r="I34" s="40" t="s">
        <v>36</v>
      </c>
      <c r="J34" s="40" t="s">
        <v>37</v>
      </c>
      <c r="K34" s="62"/>
      <c r="L34" s="62"/>
      <c r="M34" s="62"/>
      <c r="N34" s="62"/>
      <c r="O34" s="62"/>
      <c r="P34" s="62"/>
      <c r="Q34" s="62"/>
      <c r="R34" s="62"/>
      <c r="S34" s="62"/>
      <c r="T34" s="62"/>
      <c r="U34" s="62"/>
      <c r="V34" s="62"/>
      <c r="W34" s="62"/>
      <c r="X34" s="62"/>
      <c r="Y34" s="62"/>
      <c r="Z34" s="62"/>
    </row>
    <row r="35" spans="1:26" ht="165.75">
      <c r="A35" s="59">
        <v>34</v>
      </c>
      <c r="B35" s="40" t="s">
        <v>153</v>
      </c>
      <c r="C35" s="40" t="s">
        <v>24764</v>
      </c>
      <c r="D35" s="60" t="s">
        <v>24765</v>
      </c>
      <c r="E35" s="60" t="s">
        <v>1561</v>
      </c>
      <c r="F35" s="61" t="s">
        <v>1564</v>
      </c>
      <c r="G35" s="40">
        <v>2020</v>
      </c>
      <c r="H35" s="40" t="s">
        <v>90</v>
      </c>
      <c r="I35" s="40" t="s">
        <v>29</v>
      </c>
      <c r="J35" s="40" t="s">
        <v>30</v>
      </c>
      <c r="K35" s="62"/>
      <c r="L35" s="62"/>
      <c r="M35" s="62"/>
      <c r="N35" s="62"/>
      <c r="O35" s="62"/>
      <c r="P35" s="62"/>
      <c r="Q35" s="62"/>
      <c r="R35" s="62"/>
      <c r="S35" s="62"/>
      <c r="T35" s="62"/>
      <c r="U35" s="62"/>
      <c r="V35" s="62"/>
      <c r="W35" s="62"/>
      <c r="X35" s="62"/>
      <c r="Y35" s="62"/>
      <c r="Z35" s="62"/>
    </row>
    <row r="36" spans="1:26" ht="168.75">
      <c r="A36" s="59">
        <v>35</v>
      </c>
      <c r="B36" s="40" t="s">
        <v>400</v>
      </c>
      <c r="C36" s="40" t="s">
        <v>24764</v>
      </c>
      <c r="D36" s="60" t="s">
        <v>24818</v>
      </c>
      <c r="E36" s="60" t="s">
        <v>24819</v>
      </c>
      <c r="F36" s="61" t="s">
        <v>24820</v>
      </c>
      <c r="G36" s="40" t="s">
        <v>14265</v>
      </c>
      <c r="H36" s="40" t="s">
        <v>24821</v>
      </c>
      <c r="I36" s="40" t="s">
        <v>99</v>
      </c>
      <c r="J36" s="40" t="s">
        <v>179</v>
      </c>
      <c r="K36" s="62"/>
      <c r="L36" s="62"/>
      <c r="M36" s="62"/>
      <c r="N36" s="62"/>
      <c r="O36" s="62"/>
      <c r="P36" s="62"/>
      <c r="Q36" s="62"/>
      <c r="R36" s="62"/>
      <c r="S36" s="62"/>
      <c r="T36" s="62"/>
      <c r="U36" s="62"/>
      <c r="V36" s="62"/>
      <c r="W36" s="62"/>
      <c r="X36" s="62"/>
      <c r="Y36" s="62"/>
      <c r="Z36" s="62"/>
    </row>
    <row r="37" spans="1:26" ht="157.5">
      <c r="A37" s="59">
        <v>36</v>
      </c>
      <c r="B37" s="40" t="s">
        <v>400</v>
      </c>
      <c r="C37" s="40" t="s">
        <v>24764</v>
      </c>
      <c r="D37" s="60" t="s">
        <v>24822</v>
      </c>
      <c r="E37" s="60" t="s">
        <v>9527</v>
      </c>
      <c r="F37" s="61" t="s">
        <v>9528</v>
      </c>
      <c r="G37" s="40" t="s">
        <v>24785</v>
      </c>
      <c r="H37" s="40" t="s">
        <v>17</v>
      </c>
      <c r="I37" s="40" t="s">
        <v>29</v>
      </c>
      <c r="J37" s="40" t="s">
        <v>24823</v>
      </c>
      <c r="K37" s="62"/>
      <c r="L37" s="62"/>
      <c r="M37" s="62"/>
      <c r="N37" s="62"/>
      <c r="O37" s="62"/>
      <c r="P37" s="62"/>
      <c r="Q37" s="62"/>
      <c r="R37" s="62"/>
      <c r="S37" s="62"/>
      <c r="T37" s="62"/>
      <c r="U37" s="62"/>
      <c r="V37" s="62"/>
      <c r="W37" s="62"/>
      <c r="X37" s="62"/>
      <c r="Y37" s="62"/>
      <c r="Z37" s="62"/>
    </row>
    <row r="38" spans="1:26" ht="101.25">
      <c r="A38" s="59">
        <v>37</v>
      </c>
      <c r="B38" s="40" t="s">
        <v>400</v>
      </c>
      <c r="C38" s="40" t="s">
        <v>17631</v>
      </c>
      <c r="D38" s="60" t="s">
        <v>24824</v>
      </c>
      <c r="E38" s="60" t="s">
        <v>24825</v>
      </c>
      <c r="F38" s="61" t="s">
        <v>24826</v>
      </c>
      <c r="G38" s="40">
        <v>2015</v>
      </c>
      <c r="H38" s="40" t="s">
        <v>219</v>
      </c>
      <c r="I38" s="40" t="s">
        <v>99</v>
      </c>
      <c r="J38" s="40" t="s">
        <v>17158</v>
      </c>
      <c r="K38" s="62"/>
      <c r="L38" s="62"/>
      <c r="M38" s="62"/>
      <c r="N38" s="62"/>
      <c r="O38" s="62"/>
      <c r="P38" s="62"/>
      <c r="Q38" s="62"/>
      <c r="R38" s="62"/>
      <c r="S38" s="62"/>
      <c r="T38" s="62"/>
      <c r="U38" s="62"/>
      <c r="V38" s="62"/>
      <c r="W38" s="62"/>
      <c r="X38" s="62"/>
      <c r="Y38" s="62"/>
      <c r="Z38" s="62"/>
    </row>
    <row r="39" spans="1:26" ht="90">
      <c r="A39" s="59">
        <v>38</v>
      </c>
      <c r="B39" s="40" t="s">
        <v>400</v>
      </c>
      <c r="C39" s="40" t="s">
        <v>24764</v>
      </c>
      <c r="D39" s="60" t="s">
        <v>24827</v>
      </c>
      <c r="E39" s="60" t="s">
        <v>1701</v>
      </c>
      <c r="F39" s="61" t="s">
        <v>24828</v>
      </c>
      <c r="G39" s="40">
        <v>2015</v>
      </c>
      <c r="H39" s="40" t="s">
        <v>219</v>
      </c>
      <c r="I39" s="40" t="s">
        <v>99</v>
      </c>
      <c r="J39" s="40" t="s">
        <v>179</v>
      </c>
      <c r="K39" s="62"/>
      <c r="L39" s="62"/>
      <c r="M39" s="62"/>
      <c r="N39" s="62"/>
      <c r="O39" s="62"/>
      <c r="P39" s="62"/>
      <c r="Q39" s="62"/>
      <c r="R39" s="62"/>
      <c r="S39" s="62"/>
      <c r="T39" s="62"/>
      <c r="U39" s="62"/>
      <c r="V39" s="62"/>
      <c r="W39" s="62"/>
      <c r="X39" s="62"/>
      <c r="Y39" s="62"/>
      <c r="Z39" s="62"/>
    </row>
    <row r="40" spans="1:26" ht="45.75">
      <c r="A40" s="59">
        <v>39</v>
      </c>
      <c r="B40" s="40" t="s">
        <v>400</v>
      </c>
      <c r="C40" s="40" t="s">
        <v>24760</v>
      </c>
      <c r="D40" s="60" t="s">
        <v>24829</v>
      </c>
      <c r="E40" s="60" t="s">
        <v>24830</v>
      </c>
      <c r="F40" s="33"/>
      <c r="G40" s="40">
        <v>2018</v>
      </c>
      <c r="H40" s="40" t="s">
        <v>90</v>
      </c>
      <c r="I40" s="40" t="s">
        <v>29</v>
      </c>
      <c r="J40" s="40" t="s">
        <v>30</v>
      </c>
      <c r="K40" s="62"/>
      <c r="L40" s="62"/>
      <c r="M40" s="62"/>
      <c r="N40" s="62"/>
      <c r="O40" s="62"/>
      <c r="P40" s="62"/>
      <c r="Q40" s="62"/>
      <c r="R40" s="62"/>
      <c r="S40" s="62"/>
      <c r="T40" s="62"/>
      <c r="U40" s="62"/>
      <c r="V40" s="62"/>
      <c r="W40" s="62"/>
      <c r="X40" s="62"/>
      <c r="Y40" s="62"/>
      <c r="Z40" s="62"/>
    </row>
    <row r="41" spans="1:26" ht="90.75">
      <c r="A41" s="59">
        <v>40</v>
      </c>
      <c r="B41" s="40" t="s">
        <v>400</v>
      </c>
      <c r="C41" s="40" t="s">
        <v>24764</v>
      </c>
      <c r="D41" s="60" t="s">
        <v>24831</v>
      </c>
      <c r="E41" s="60" t="s">
        <v>24832</v>
      </c>
      <c r="F41" s="61" t="s">
        <v>8557</v>
      </c>
      <c r="G41" s="40">
        <v>2015</v>
      </c>
      <c r="H41" s="40" t="s">
        <v>219</v>
      </c>
      <c r="I41" s="40" t="s">
        <v>29</v>
      </c>
      <c r="J41" s="40" t="s">
        <v>30</v>
      </c>
      <c r="K41" s="62"/>
      <c r="L41" s="62"/>
      <c r="M41" s="62"/>
      <c r="N41" s="62"/>
      <c r="O41" s="62"/>
      <c r="P41" s="62"/>
      <c r="Q41" s="62"/>
      <c r="R41" s="62"/>
      <c r="S41" s="62"/>
      <c r="T41" s="62"/>
      <c r="U41" s="62"/>
      <c r="V41" s="62"/>
      <c r="W41" s="62"/>
      <c r="X41" s="62"/>
      <c r="Y41" s="62"/>
      <c r="Z41" s="62"/>
    </row>
    <row r="42" spans="1:26" ht="168.75">
      <c r="A42" s="59">
        <v>41</v>
      </c>
      <c r="B42" s="40" t="s">
        <v>153</v>
      </c>
      <c r="C42" s="40" t="s">
        <v>24764</v>
      </c>
      <c r="D42" s="60" t="s">
        <v>2206</v>
      </c>
      <c r="E42" s="60" t="s">
        <v>2306</v>
      </c>
      <c r="F42" s="61" t="s">
        <v>24833</v>
      </c>
      <c r="G42" s="40">
        <v>2017</v>
      </c>
      <c r="H42" s="40" t="s">
        <v>61</v>
      </c>
      <c r="I42" s="40" t="s">
        <v>172</v>
      </c>
      <c r="J42" s="40" t="s">
        <v>173</v>
      </c>
      <c r="K42" s="62"/>
      <c r="L42" s="62"/>
      <c r="M42" s="62"/>
      <c r="N42" s="62"/>
      <c r="O42" s="62"/>
      <c r="P42" s="62"/>
      <c r="Q42" s="62"/>
      <c r="R42" s="62"/>
      <c r="S42" s="62"/>
      <c r="T42" s="62"/>
      <c r="U42" s="62"/>
      <c r="V42" s="62"/>
      <c r="W42" s="62"/>
      <c r="X42" s="62"/>
      <c r="Y42" s="62"/>
      <c r="Z42" s="62"/>
    </row>
    <row r="43" spans="1:26" ht="101.25">
      <c r="A43" s="59">
        <v>42</v>
      </c>
      <c r="B43" s="40" t="s">
        <v>400</v>
      </c>
      <c r="C43" s="40" t="s">
        <v>24764</v>
      </c>
      <c r="D43" s="60" t="s">
        <v>4979</v>
      </c>
      <c r="E43" s="60" t="s">
        <v>24834</v>
      </c>
      <c r="F43" s="61" t="s">
        <v>24835</v>
      </c>
      <c r="G43" s="40">
        <v>2018</v>
      </c>
      <c r="H43" s="40" t="s">
        <v>219</v>
      </c>
      <c r="I43" s="40" t="s">
        <v>99</v>
      </c>
      <c r="J43" s="40" t="s">
        <v>421</v>
      </c>
      <c r="K43" s="62"/>
      <c r="L43" s="62"/>
      <c r="M43" s="62"/>
      <c r="N43" s="62"/>
      <c r="O43" s="62"/>
      <c r="P43" s="62"/>
      <c r="Q43" s="62"/>
      <c r="R43" s="62"/>
      <c r="S43" s="62"/>
      <c r="T43" s="62"/>
      <c r="U43" s="62"/>
      <c r="V43" s="62"/>
      <c r="W43" s="62"/>
      <c r="X43" s="62"/>
      <c r="Y43" s="62"/>
      <c r="Z43" s="62"/>
    </row>
    <row r="44" spans="1:26" ht="105.75">
      <c r="A44" s="59">
        <v>43</v>
      </c>
      <c r="B44" s="40" t="s">
        <v>153</v>
      </c>
      <c r="C44" s="40" t="s">
        <v>24764</v>
      </c>
      <c r="D44" s="60" t="s">
        <v>19203</v>
      </c>
      <c r="E44" s="60" t="s">
        <v>8772</v>
      </c>
      <c r="F44" s="61" t="s">
        <v>8773</v>
      </c>
      <c r="G44" s="40" t="s">
        <v>24788</v>
      </c>
      <c r="H44" s="40" t="s">
        <v>17</v>
      </c>
      <c r="I44" s="40" t="s">
        <v>29</v>
      </c>
      <c r="J44" s="40" t="s">
        <v>30</v>
      </c>
      <c r="K44" s="62"/>
      <c r="L44" s="62"/>
      <c r="M44" s="62"/>
      <c r="N44" s="62"/>
      <c r="O44" s="62"/>
      <c r="P44" s="62"/>
      <c r="Q44" s="62"/>
      <c r="R44" s="62"/>
      <c r="S44" s="62"/>
      <c r="T44" s="62"/>
      <c r="U44" s="62"/>
      <c r="V44" s="62"/>
      <c r="W44" s="62"/>
      <c r="X44" s="62"/>
      <c r="Y44" s="62"/>
      <c r="Z44" s="62"/>
    </row>
    <row r="45" spans="1:26" ht="101.25">
      <c r="A45" s="59">
        <v>44</v>
      </c>
      <c r="B45" s="40" t="s">
        <v>400</v>
      </c>
      <c r="C45" s="40" t="s">
        <v>24764</v>
      </c>
      <c r="D45" s="60" t="s">
        <v>24836</v>
      </c>
      <c r="E45" s="60" t="s">
        <v>5555</v>
      </c>
      <c r="F45" s="61" t="s">
        <v>24837</v>
      </c>
      <c r="G45" s="40">
        <v>2015</v>
      </c>
      <c r="H45" s="40" t="s">
        <v>219</v>
      </c>
      <c r="I45" s="40" t="s">
        <v>519</v>
      </c>
      <c r="J45" s="40" t="s">
        <v>3961</v>
      </c>
      <c r="K45" s="62"/>
      <c r="L45" s="62"/>
      <c r="M45" s="62"/>
      <c r="N45" s="62"/>
      <c r="O45" s="62"/>
      <c r="P45" s="62"/>
      <c r="Q45" s="62"/>
      <c r="R45" s="62"/>
      <c r="S45" s="62"/>
      <c r="T45" s="62"/>
      <c r="U45" s="62"/>
      <c r="V45" s="62"/>
      <c r="W45" s="62"/>
      <c r="X45" s="62"/>
      <c r="Y45" s="62"/>
      <c r="Z45" s="62"/>
    </row>
    <row r="46" spans="1:26" ht="90.75">
      <c r="A46" s="59">
        <v>45</v>
      </c>
      <c r="B46" s="40" t="s">
        <v>400</v>
      </c>
      <c r="C46" s="40" t="s">
        <v>24764</v>
      </c>
      <c r="D46" s="60" t="s">
        <v>5678</v>
      </c>
      <c r="E46" s="60" t="s">
        <v>5683</v>
      </c>
      <c r="F46" s="61" t="s">
        <v>5684</v>
      </c>
      <c r="G46" s="63">
        <v>43739</v>
      </c>
      <c r="H46" s="40" t="s">
        <v>90</v>
      </c>
      <c r="I46" s="40" t="s">
        <v>1663</v>
      </c>
      <c r="J46" s="40" t="s">
        <v>5207</v>
      </c>
      <c r="K46" s="62"/>
      <c r="L46" s="62"/>
      <c r="M46" s="62"/>
      <c r="N46" s="62"/>
      <c r="O46" s="62"/>
      <c r="P46" s="62"/>
      <c r="Q46" s="62"/>
      <c r="R46" s="62"/>
      <c r="S46" s="62"/>
      <c r="T46" s="62"/>
      <c r="U46" s="62"/>
      <c r="V46" s="62"/>
      <c r="W46" s="62"/>
      <c r="X46" s="62"/>
      <c r="Y46" s="62"/>
      <c r="Z46" s="62"/>
    </row>
    <row r="47" spans="1:26" ht="105.75">
      <c r="A47" s="59">
        <v>46</v>
      </c>
      <c r="B47" s="40" t="s">
        <v>400</v>
      </c>
      <c r="C47" s="40" t="s">
        <v>17631</v>
      </c>
      <c r="D47" s="60" t="s">
        <v>17253</v>
      </c>
      <c r="E47" s="60" t="s">
        <v>17254</v>
      </c>
      <c r="F47" s="61" t="s">
        <v>17255</v>
      </c>
      <c r="G47" s="40">
        <v>2018</v>
      </c>
      <c r="H47" s="40" t="s">
        <v>219</v>
      </c>
      <c r="I47" s="40" t="s">
        <v>20</v>
      </c>
      <c r="J47" s="40" t="s">
        <v>17252</v>
      </c>
      <c r="K47" s="62"/>
      <c r="L47" s="62"/>
      <c r="M47" s="62"/>
      <c r="N47" s="62"/>
      <c r="O47" s="62"/>
      <c r="P47" s="62"/>
      <c r="Q47" s="62"/>
      <c r="R47" s="62"/>
      <c r="S47" s="62"/>
      <c r="T47" s="62"/>
      <c r="U47" s="62"/>
      <c r="V47" s="62"/>
      <c r="W47" s="62"/>
      <c r="X47" s="62"/>
      <c r="Y47" s="62"/>
      <c r="Z47" s="62"/>
    </row>
    <row r="48" spans="1:26" ht="146.25">
      <c r="A48" s="59">
        <v>47</v>
      </c>
      <c r="B48" s="40" t="s">
        <v>153</v>
      </c>
      <c r="C48" s="40" t="s">
        <v>24764</v>
      </c>
      <c r="D48" s="60" t="s">
        <v>5793</v>
      </c>
      <c r="E48" s="60" t="s">
        <v>11256</v>
      </c>
      <c r="F48" s="61" t="s">
        <v>11257</v>
      </c>
      <c r="G48" s="40">
        <v>2018</v>
      </c>
      <c r="H48" s="40" t="s">
        <v>90</v>
      </c>
      <c r="I48" s="40" t="s">
        <v>29</v>
      </c>
      <c r="J48" s="40" t="s">
        <v>30</v>
      </c>
      <c r="K48" s="62"/>
      <c r="L48" s="62"/>
      <c r="M48" s="62"/>
      <c r="N48" s="62"/>
      <c r="O48" s="62"/>
      <c r="P48" s="62"/>
      <c r="Q48" s="62"/>
      <c r="R48" s="62"/>
      <c r="S48" s="62"/>
      <c r="T48" s="62"/>
      <c r="U48" s="62"/>
      <c r="V48" s="62"/>
      <c r="W48" s="62"/>
      <c r="X48" s="62"/>
      <c r="Y48" s="62"/>
      <c r="Z48" s="62"/>
    </row>
    <row r="49" spans="1:26" ht="168.75">
      <c r="A49" s="59">
        <v>48</v>
      </c>
      <c r="B49" s="40" t="s">
        <v>153</v>
      </c>
      <c r="C49" s="40" t="s">
        <v>24764</v>
      </c>
      <c r="D49" s="60" t="s">
        <v>5793</v>
      </c>
      <c r="E49" s="60" t="s">
        <v>5797</v>
      </c>
      <c r="F49" s="61" t="s">
        <v>24838</v>
      </c>
      <c r="G49" s="40">
        <v>2017</v>
      </c>
      <c r="H49" s="40" t="s">
        <v>90</v>
      </c>
      <c r="I49" s="40" t="s">
        <v>29</v>
      </c>
      <c r="J49" s="40" t="s">
        <v>30</v>
      </c>
      <c r="K49" s="62"/>
      <c r="L49" s="62"/>
      <c r="M49" s="62"/>
      <c r="N49" s="62"/>
      <c r="O49" s="62"/>
      <c r="P49" s="62"/>
      <c r="Q49" s="62"/>
      <c r="R49" s="62"/>
      <c r="S49" s="62"/>
      <c r="T49" s="62"/>
      <c r="U49" s="62"/>
      <c r="V49" s="62"/>
      <c r="W49" s="62"/>
      <c r="X49" s="62"/>
      <c r="Y49" s="62"/>
      <c r="Z49" s="62"/>
    </row>
    <row r="50" spans="1:26" ht="157.5">
      <c r="A50" s="59">
        <v>49</v>
      </c>
      <c r="B50" s="40" t="s">
        <v>400</v>
      </c>
      <c r="C50" s="40" t="s">
        <v>24764</v>
      </c>
      <c r="D50" s="60" t="s">
        <v>5824</v>
      </c>
      <c r="E50" s="60" t="s">
        <v>24839</v>
      </c>
      <c r="F50" s="61" t="s">
        <v>24840</v>
      </c>
      <c r="G50" s="40">
        <v>2017</v>
      </c>
      <c r="H50" s="40" t="s">
        <v>90</v>
      </c>
      <c r="I50" s="40" t="s">
        <v>371</v>
      </c>
      <c r="J50" s="40" t="s">
        <v>24841</v>
      </c>
      <c r="K50" s="62"/>
      <c r="L50" s="62"/>
      <c r="M50" s="62"/>
      <c r="N50" s="62"/>
      <c r="O50" s="62"/>
      <c r="P50" s="62"/>
      <c r="Q50" s="62"/>
      <c r="R50" s="62"/>
      <c r="S50" s="62"/>
      <c r="T50" s="62"/>
      <c r="U50" s="62"/>
      <c r="V50" s="62"/>
      <c r="W50" s="62"/>
      <c r="X50" s="62"/>
      <c r="Y50" s="62"/>
      <c r="Z50" s="62"/>
    </row>
    <row r="51" spans="1:26" ht="168.75">
      <c r="A51" s="59">
        <v>50</v>
      </c>
      <c r="B51" s="40" t="s">
        <v>153</v>
      </c>
      <c r="C51" s="40" t="s">
        <v>24764</v>
      </c>
      <c r="D51" s="60" t="s">
        <v>24842</v>
      </c>
      <c r="E51" s="60" t="s">
        <v>5831</v>
      </c>
      <c r="F51" s="61" t="s">
        <v>24843</v>
      </c>
      <c r="G51" s="40" t="s">
        <v>24793</v>
      </c>
      <c r="H51" s="40" t="s">
        <v>35</v>
      </c>
      <c r="I51" s="40" t="s">
        <v>99</v>
      </c>
      <c r="J51" s="40" t="s">
        <v>10886</v>
      </c>
      <c r="K51" s="62"/>
      <c r="L51" s="62"/>
      <c r="M51" s="62"/>
      <c r="N51" s="62"/>
      <c r="O51" s="62"/>
      <c r="P51" s="62"/>
      <c r="Q51" s="62"/>
      <c r="R51" s="62"/>
      <c r="S51" s="62"/>
      <c r="T51" s="62"/>
      <c r="U51" s="62"/>
      <c r="V51" s="62"/>
      <c r="W51" s="62"/>
      <c r="X51" s="62"/>
      <c r="Y51" s="62"/>
      <c r="Z51" s="62"/>
    </row>
    <row r="52" spans="1:26" ht="150.75">
      <c r="A52" s="59">
        <v>51</v>
      </c>
      <c r="B52" s="40" t="s">
        <v>153</v>
      </c>
      <c r="C52" s="40" t="s">
        <v>17631</v>
      </c>
      <c r="D52" s="60" t="s">
        <v>24844</v>
      </c>
      <c r="E52" s="60" t="s">
        <v>17261</v>
      </c>
      <c r="F52" s="61" t="s">
        <v>17262</v>
      </c>
      <c r="G52" s="40">
        <v>2018</v>
      </c>
      <c r="H52" s="40" t="s">
        <v>35</v>
      </c>
      <c r="I52" s="40" t="s">
        <v>29</v>
      </c>
      <c r="J52" s="40" t="s">
        <v>1949</v>
      </c>
      <c r="K52" s="62"/>
      <c r="L52" s="62"/>
      <c r="M52" s="62"/>
      <c r="N52" s="62"/>
      <c r="O52" s="62"/>
      <c r="P52" s="62"/>
      <c r="Q52" s="62"/>
      <c r="R52" s="62"/>
      <c r="S52" s="62"/>
      <c r="T52" s="62"/>
      <c r="U52" s="62"/>
      <c r="V52" s="62"/>
      <c r="W52" s="62"/>
      <c r="X52" s="62"/>
      <c r="Y52" s="62"/>
      <c r="Z52" s="62"/>
    </row>
    <row r="53" spans="1:26" ht="135.75">
      <c r="A53" s="59">
        <v>52</v>
      </c>
      <c r="B53" s="40" t="s">
        <v>400</v>
      </c>
      <c r="C53" s="40" t="s">
        <v>24764</v>
      </c>
      <c r="D53" s="60" t="s">
        <v>24845</v>
      </c>
      <c r="E53" s="60" t="s">
        <v>7302</v>
      </c>
      <c r="F53" s="61" t="s">
        <v>7303</v>
      </c>
      <c r="G53" s="40">
        <v>2018</v>
      </c>
      <c r="H53" s="40" t="s">
        <v>35</v>
      </c>
      <c r="I53" s="40" t="s">
        <v>52</v>
      </c>
      <c r="J53" s="40" t="s">
        <v>53</v>
      </c>
      <c r="K53" s="62"/>
      <c r="L53" s="62"/>
      <c r="M53" s="62"/>
      <c r="N53" s="62"/>
      <c r="O53" s="62"/>
      <c r="P53" s="62"/>
      <c r="Q53" s="62"/>
      <c r="R53" s="62"/>
      <c r="S53" s="62"/>
      <c r="T53" s="62"/>
      <c r="U53" s="62"/>
      <c r="V53" s="62"/>
      <c r="W53" s="62"/>
      <c r="X53" s="62"/>
      <c r="Y53" s="62"/>
      <c r="Z53" s="62"/>
    </row>
    <row r="54" spans="1:26" ht="112.5">
      <c r="A54" s="59">
        <v>53</v>
      </c>
      <c r="B54" s="40" t="s">
        <v>153</v>
      </c>
      <c r="C54" s="40" t="s">
        <v>24760</v>
      </c>
      <c r="D54" s="60" t="s">
        <v>24846</v>
      </c>
      <c r="E54" s="60" t="s">
        <v>24847</v>
      </c>
      <c r="F54" s="61" t="s">
        <v>24848</v>
      </c>
      <c r="G54" s="40">
        <v>2015</v>
      </c>
      <c r="H54" s="40" t="s">
        <v>219</v>
      </c>
      <c r="I54" s="40" t="s">
        <v>99</v>
      </c>
      <c r="J54" s="40" t="s">
        <v>24808</v>
      </c>
      <c r="K54" s="62"/>
      <c r="L54" s="62"/>
      <c r="M54" s="62"/>
      <c r="N54" s="62"/>
      <c r="O54" s="62"/>
      <c r="P54" s="62"/>
      <c r="Q54" s="62"/>
      <c r="R54" s="62"/>
      <c r="S54" s="62"/>
      <c r="T54" s="62"/>
      <c r="U54" s="62"/>
      <c r="V54" s="62"/>
      <c r="W54" s="62"/>
      <c r="X54" s="62"/>
      <c r="Y54" s="62"/>
      <c r="Z54" s="62"/>
    </row>
    <row r="55" spans="1:26" ht="90.75">
      <c r="A55" s="59">
        <v>54</v>
      </c>
      <c r="B55" s="40" t="s">
        <v>400</v>
      </c>
      <c r="C55" s="40" t="s">
        <v>24760</v>
      </c>
      <c r="D55" s="60" t="s">
        <v>24849</v>
      </c>
      <c r="E55" s="60" t="s">
        <v>24850</v>
      </c>
      <c r="F55" s="61" t="s">
        <v>24851</v>
      </c>
      <c r="G55" s="40">
        <v>2016</v>
      </c>
      <c r="H55" s="40" t="s">
        <v>35</v>
      </c>
      <c r="I55" s="40" t="s">
        <v>99</v>
      </c>
      <c r="J55" s="40" t="s">
        <v>24808</v>
      </c>
      <c r="K55" s="62"/>
      <c r="L55" s="62"/>
      <c r="M55" s="62"/>
      <c r="N55" s="62"/>
      <c r="O55" s="62"/>
      <c r="P55" s="62"/>
      <c r="Q55" s="62"/>
      <c r="R55" s="62"/>
      <c r="S55" s="62"/>
      <c r="T55" s="62"/>
      <c r="U55" s="62"/>
      <c r="V55" s="62"/>
      <c r="W55" s="62"/>
      <c r="X55" s="62"/>
      <c r="Y55" s="62"/>
      <c r="Z55" s="62"/>
    </row>
    <row r="56" spans="1:26" ht="135">
      <c r="A56" s="59">
        <v>55</v>
      </c>
      <c r="B56" s="40" t="s">
        <v>153</v>
      </c>
      <c r="C56" s="40" t="s">
        <v>24760</v>
      </c>
      <c r="D56" s="60" t="s">
        <v>24849</v>
      </c>
      <c r="E56" s="60" t="s">
        <v>596</v>
      </c>
      <c r="F56" s="61" t="s">
        <v>24852</v>
      </c>
      <c r="G56" s="40">
        <v>2016</v>
      </c>
      <c r="H56" s="40" t="s">
        <v>35</v>
      </c>
      <c r="I56" s="40" t="s">
        <v>99</v>
      </c>
      <c r="J56" s="40" t="s">
        <v>24808</v>
      </c>
      <c r="K56" s="62"/>
      <c r="L56" s="62"/>
      <c r="M56" s="62"/>
      <c r="N56" s="62"/>
      <c r="O56" s="62"/>
      <c r="P56" s="62"/>
      <c r="Q56" s="62"/>
      <c r="R56" s="62"/>
      <c r="S56" s="62"/>
      <c r="T56" s="62"/>
      <c r="U56" s="62"/>
      <c r="V56" s="62"/>
      <c r="W56" s="62"/>
      <c r="X56" s="62"/>
      <c r="Y56" s="62"/>
      <c r="Z56" s="62"/>
    </row>
    <row r="57" spans="1:26" ht="135">
      <c r="A57" s="59">
        <v>56</v>
      </c>
      <c r="B57" s="40" t="s">
        <v>400</v>
      </c>
      <c r="C57" s="40" t="s">
        <v>24760</v>
      </c>
      <c r="D57" s="60" t="s">
        <v>24853</v>
      </c>
      <c r="E57" s="60" t="s">
        <v>13453</v>
      </c>
      <c r="F57" s="61" t="s">
        <v>24854</v>
      </c>
      <c r="G57" s="40">
        <v>2016</v>
      </c>
      <c r="H57" s="40" t="s">
        <v>219</v>
      </c>
      <c r="I57" s="40" t="s">
        <v>99</v>
      </c>
      <c r="J57" s="40" t="s">
        <v>179</v>
      </c>
      <c r="K57" s="62"/>
      <c r="L57" s="62"/>
      <c r="M57" s="62"/>
      <c r="N57" s="62"/>
      <c r="O57" s="62"/>
      <c r="P57" s="62"/>
      <c r="Q57" s="62"/>
      <c r="R57" s="62"/>
      <c r="S57" s="62"/>
      <c r="T57" s="62"/>
      <c r="U57" s="62"/>
      <c r="V57" s="62"/>
      <c r="W57" s="62"/>
      <c r="X57" s="62"/>
      <c r="Y57" s="62"/>
      <c r="Z57" s="62"/>
    </row>
    <row r="58" spans="1:26" ht="60.75">
      <c r="A58" s="59">
        <v>57</v>
      </c>
      <c r="B58" s="40" t="s">
        <v>400</v>
      </c>
      <c r="C58" s="40" t="s">
        <v>24764</v>
      </c>
      <c r="D58" s="60" t="s">
        <v>5997</v>
      </c>
      <c r="E58" s="60" t="s">
        <v>5998</v>
      </c>
      <c r="F58" s="61" t="s">
        <v>5999</v>
      </c>
      <c r="G58" s="63">
        <v>43770</v>
      </c>
      <c r="H58" s="40" t="s">
        <v>17</v>
      </c>
      <c r="I58" s="40" t="s">
        <v>36</v>
      </c>
      <c r="J58" s="40" t="s">
        <v>37</v>
      </c>
      <c r="K58" s="62"/>
      <c r="L58" s="62"/>
      <c r="M58" s="62"/>
      <c r="N58" s="62"/>
      <c r="O58" s="62"/>
      <c r="P58" s="62"/>
      <c r="Q58" s="62"/>
      <c r="R58" s="62"/>
      <c r="S58" s="62"/>
      <c r="T58" s="62"/>
      <c r="U58" s="62"/>
      <c r="V58" s="62"/>
      <c r="W58" s="62"/>
      <c r="X58" s="62"/>
      <c r="Y58" s="62"/>
      <c r="Z58" s="62"/>
    </row>
    <row r="59" spans="1:26" ht="165.75">
      <c r="A59" s="59">
        <v>58</v>
      </c>
      <c r="B59" s="40" t="s">
        <v>153</v>
      </c>
      <c r="C59" s="40" t="s">
        <v>17631</v>
      </c>
      <c r="D59" s="60" t="s">
        <v>1968</v>
      </c>
      <c r="E59" s="60" t="s">
        <v>17276</v>
      </c>
      <c r="F59" s="33"/>
      <c r="G59" s="40" t="s">
        <v>145</v>
      </c>
      <c r="H59" s="40" t="s">
        <v>35</v>
      </c>
      <c r="I59" s="40" t="s">
        <v>99</v>
      </c>
      <c r="J59" s="40" t="s">
        <v>1886</v>
      </c>
      <c r="K59" s="62"/>
      <c r="L59" s="62"/>
      <c r="M59" s="62"/>
      <c r="N59" s="62"/>
      <c r="O59" s="62"/>
      <c r="P59" s="62"/>
      <c r="Q59" s="62"/>
      <c r="R59" s="62"/>
      <c r="S59" s="62"/>
      <c r="T59" s="62"/>
      <c r="U59" s="62"/>
      <c r="V59" s="62"/>
      <c r="W59" s="62"/>
      <c r="X59" s="62"/>
      <c r="Y59" s="62"/>
      <c r="Z59" s="62"/>
    </row>
    <row r="60" spans="1:26" ht="56.25">
      <c r="A60" s="59">
        <v>59</v>
      </c>
      <c r="B60" s="40" t="s">
        <v>400</v>
      </c>
      <c r="C60" s="40" t="s">
        <v>24764</v>
      </c>
      <c r="D60" s="60" t="s">
        <v>24855</v>
      </c>
      <c r="E60" s="60" t="s">
        <v>6076</v>
      </c>
      <c r="F60" s="61" t="s">
        <v>6078</v>
      </c>
      <c r="G60" s="40" t="s">
        <v>145</v>
      </c>
      <c r="H60" s="40" t="s">
        <v>90</v>
      </c>
      <c r="I60" s="40" t="s">
        <v>2141</v>
      </c>
      <c r="J60" s="40" t="s">
        <v>24856</v>
      </c>
      <c r="K60" s="62"/>
      <c r="L60" s="62"/>
      <c r="M60" s="62"/>
      <c r="N60" s="62"/>
      <c r="O60" s="62"/>
      <c r="P60" s="62"/>
      <c r="Q60" s="62"/>
      <c r="R60" s="62"/>
      <c r="S60" s="62"/>
      <c r="T60" s="62"/>
      <c r="U60" s="62"/>
      <c r="V60" s="62"/>
      <c r="W60" s="62"/>
      <c r="X60" s="62"/>
      <c r="Y60" s="62"/>
      <c r="Z60" s="62"/>
    </row>
    <row r="61" spans="1:26" ht="56.25">
      <c r="A61" s="59">
        <v>60</v>
      </c>
      <c r="B61" s="40" t="s">
        <v>400</v>
      </c>
      <c r="C61" s="40" t="s">
        <v>24764</v>
      </c>
      <c r="D61" s="60" t="s">
        <v>24855</v>
      </c>
      <c r="E61" s="60" t="s">
        <v>6079</v>
      </c>
      <c r="F61" s="61" t="s">
        <v>6080</v>
      </c>
      <c r="G61" s="63">
        <v>43739</v>
      </c>
      <c r="H61" s="40" t="s">
        <v>90</v>
      </c>
      <c r="I61" s="40" t="s">
        <v>2141</v>
      </c>
      <c r="J61" s="40" t="s">
        <v>24856</v>
      </c>
      <c r="K61" s="62"/>
      <c r="L61" s="62"/>
      <c r="M61" s="62"/>
      <c r="N61" s="62"/>
      <c r="O61" s="62"/>
      <c r="P61" s="62"/>
      <c r="Q61" s="62"/>
      <c r="R61" s="62"/>
      <c r="S61" s="62"/>
      <c r="T61" s="62"/>
      <c r="U61" s="62"/>
      <c r="V61" s="62"/>
      <c r="W61" s="62"/>
      <c r="X61" s="62"/>
      <c r="Y61" s="62"/>
      <c r="Z61" s="62"/>
    </row>
    <row r="62" spans="1:26" ht="123.75">
      <c r="A62" s="59">
        <v>61</v>
      </c>
      <c r="B62" s="40" t="s">
        <v>400</v>
      </c>
      <c r="C62" s="40" t="s">
        <v>24764</v>
      </c>
      <c r="D62" s="60" t="s">
        <v>24857</v>
      </c>
      <c r="E62" s="60" t="s">
        <v>6058</v>
      </c>
      <c r="F62" s="61" t="s">
        <v>24858</v>
      </c>
      <c r="G62" s="40">
        <v>2014</v>
      </c>
      <c r="H62" s="40" t="s">
        <v>61</v>
      </c>
      <c r="I62" s="40" t="s">
        <v>99</v>
      </c>
      <c r="J62" s="40" t="s">
        <v>24808</v>
      </c>
      <c r="K62" s="62"/>
      <c r="L62" s="62"/>
      <c r="M62" s="62"/>
      <c r="N62" s="62"/>
      <c r="O62" s="62"/>
      <c r="P62" s="62"/>
      <c r="Q62" s="62"/>
      <c r="R62" s="62"/>
      <c r="S62" s="62"/>
      <c r="T62" s="62"/>
      <c r="U62" s="62"/>
      <c r="V62" s="62"/>
      <c r="W62" s="62"/>
      <c r="X62" s="62"/>
      <c r="Y62" s="62"/>
      <c r="Z62" s="62"/>
    </row>
    <row r="63" spans="1:26" ht="168.75">
      <c r="A63" s="59">
        <v>62</v>
      </c>
      <c r="B63" s="40" t="s">
        <v>153</v>
      </c>
      <c r="C63" s="40" t="s">
        <v>24760</v>
      </c>
      <c r="D63" s="60" t="s">
        <v>24859</v>
      </c>
      <c r="E63" s="60" t="s">
        <v>24860</v>
      </c>
      <c r="F63" s="61" t="s">
        <v>24861</v>
      </c>
      <c r="G63" s="40">
        <v>2015</v>
      </c>
      <c r="H63" s="40" t="s">
        <v>17279</v>
      </c>
      <c r="I63" s="40" t="s">
        <v>99</v>
      </c>
      <c r="J63" s="40" t="s">
        <v>24808</v>
      </c>
      <c r="K63" s="62"/>
      <c r="L63" s="62"/>
      <c r="M63" s="62"/>
      <c r="N63" s="62"/>
      <c r="O63" s="62"/>
      <c r="P63" s="62"/>
      <c r="Q63" s="62"/>
      <c r="R63" s="62"/>
      <c r="S63" s="62"/>
      <c r="T63" s="62"/>
      <c r="U63" s="62"/>
      <c r="V63" s="62"/>
      <c r="W63" s="62"/>
      <c r="X63" s="62"/>
      <c r="Y63" s="62"/>
      <c r="Z63" s="62"/>
    </row>
    <row r="64" spans="1:26" ht="112.5">
      <c r="A64" s="59">
        <v>63</v>
      </c>
      <c r="B64" s="40" t="s">
        <v>400</v>
      </c>
      <c r="C64" s="40" t="s">
        <v>24760</v>
      </c>
      <c r="D64" s="60" t="s">
        <v>6221</v>
      </c>
      <c r="E64" s="60" t="s">
        <v>6230</v>
      </c>
      <c r="F64" s="61" t="s">
        <v>24862</v>
      </c>
      <c r="G64" s="40">
        <v>2018</v>
      </c>
      <c r="H64" s="40" t="s">
        <v>219</v>
      </c>
      <c r="I64" s="40" t="s">
        <v>99</v>
      </c>
      <c r="J64" s="40" t="s">
        <v>24863</v>
      </c>
      <c r="K64" s="62"/>
      <c r="L64" s="62"/>
      <c r="M64" s="62"/>
      <c r="N64" s="62"/>
      <c r="O64" s="62"/>
      <c r="P64" s="62"/>
      <c r="Q64" s="62"/>
      <c r="R64" s="62"/>
      <c r="S64" s="62"/>
      <c r="T64" s="62"/>
      <c r="U64" s="62"/>
      <c r="V64" s="62"/>
      <c r="W64" s="62"/>
      <c r="X64" s="62"/>
      <c r="Y64" s="62"/>
      <c r="Z64" s="62"/>
    </row>
    <row r="65" spans="1:26" ht="157.5">
      <c r="A65" s="59">
        <v>64</v>
      </c>
      <c r="B65" s="40" t="s">
        <v>400</v>
      </c>
      <c r="C65" s="40" t="s">
        <v>24760</v>
      </c>
      <c r="D65" s="60" t="s">
        <v>15742</v>
      </c>
      <c r="E65" s="60" t="s">
        <v>4532</v>
      </c>
      <c r="F65" s="61" t="s">
        <v>24864</v>
      </c>
      <c r="G65" s="40" t="s">
        <v>24865</v>
      </c>
      <c r="H65" s="40" t="s">
        <v>90</v>
      </c>
      <c r="I65" s="40" t="s">
        <v>371</v>
      </c>
      <c r="J65" s="40" t="s">
        <v>372</v>
      </c>
      <c r="K65" s="62"/>
      <c r="L65" s="62"/>
      <c r="M65" s="62"/>
      <c r="N65" s="62"/>
      <c r="O65" s="62"/>
      <c r="P65" s="62"/>
      <c r="Q65" s="62"/>
      <c r="R65" s="62"/>
      <c r="S65" s="62"/>
      <c r="T65" s="62"/>
      <c r="U65" s="62"/>
      <c r="V65" s="62"/>
      <c r="W65" s="62"/>
      <c r="X65" s="62"/>
      <c r="Y65" s="62"/>
      <c r="Z65" s="62"/>
    </row>
    <row r="66" spans="1:26" ht="90.75">
      <c r="A66" s="59">
        <v>65</v>
      </c>
      <c r="B66" s="40" t="s">
        <v>153</v>
      </c>
      <c r="C66" s="40" t="s">
        <v>24764</v>
      </c>
      <c r="D66" s="60" t="s">
        <v>6340</v>
      </c>
      <c r="E66" s="60" t="s">
        <v>24866</v>
      </c>
      <c r="F66" s="61" t="s">
        <v>6346</v>
      </c>
      <c r="G66" s="40" t="s">
        <v>480</v>
      </c>
      <c r="H66" s="40" t="s">
        <v>90</v>
      </c>
      <c r="I66" s="40" t="s">
        <v>185</v>
      </c>
      <c r="J66" s="40" t="s">
        <v>186</v>
      </c>
      <c r="K66" s="62"/>
      <c r="L66" s="62"/>
      <c r="M66" s="62"/>
      <c r="N66" s="62"/>
      <c r="O66" s="62"/>
      <c r="P66" s="62"/>
      <c r="Q66" s="62"/>
      <c r="R66" s="62"/>
      <c r="S66" s="62"/>
      <c r="T66" s="62"/>
      <c r="U66" s="62"/>
      <c r="V66" s="62"/>
      <c r="W66" s="62"/>
      <c r="X66" s="62"/>
      <c r="Y66" s="62"/>
      <c r="Z66" s="62"/>
    </row>
    <row r="67" spans="1:26" ht="90">
      <c r="A67" s="59">
        <v>66</v>
      </c>
      <c r="B67" s="40" t="s">
        <v>400</v>
      </c>
      <c r="C67" s="40" t="s">
        <v>24764</v>
      </c>
      <c r="D67" s="60" t="s">
        <v>14344</v>
      </c>
      <c r="E67" s="60" t="s">
        <v>827</v>
      </c>
      <c r="F67" s="61" t="s">
        <v>6399</v>
      </c>
      <c r="G67" s="40" t="s">
        <v>14954</v>
      </c>
      <c r="H67" s="40" t="s">
        <v>219</v>
      </c>
      <c r="I67" s="40" t="s">
        <v>99</v>
      </c>
      <c r="J67" s="40" t="s">
        <v>1800</v>
      </c>
      <c r="K67" s="62"/>
      <c r="L67" s="62"/>
      <c r="M67" s="62"/>
      <c r="N67" s="62"/>
      <c r="O67" s="62"/>
      <c r="P67" s="62"/>
      <c r="Q67" s="62"/>
      <c r="R67" s="62"/>
      <c r="S67" s="62"/>
      <c r="T67" s="62"/>
      <c r="U67" s="62"/>
      <c r="V67" s="62"/>
      <c r="W67" s="62"/>
      <c r="X67" s="62"/>
      <c r="Y67" s="62"/>
      <c r="Z67" s="62"/>
    </row>
    <row r="68" spans="1:26" ht="168.75">
      <c r="A68" s="59">
        <v>67</v>
      </c>
      <c r="B68" s="40" t="s">
        <v>153</v>
      </c>
      <c r="C68" s="40" t="s">
        <v>24764</v>
      </c>
      <c r="D68" s="60" t="s">
        <v>14344</v>
      </c>
      <c r="E68" s="60" t="s">
        <v>683</v>
      </c>
      <c r="F68" s="61" t="s">
        <v>14346</v>
      </c>
      <c r="G68" s="40" t="s">
        <v>14932</v>
      </c>
      <c r="H68" s="40" t="s">
        <v>219</v>
      </c>
      <c r="I68" s="40" t="s">
        <v>99</v>
      </c>
      <c r="J68" s="64"/>
      <c r="K68" s="62"/>
      <c r="L68" s="62"/>
      <c r="M68" s="62"/>
      <c r="N68" s="62"/>
      <c r="O68" s="62"/>
      <c r="P68" s="62"/>
      <c r="Q68" s="62"/>
      <c r="R68" s="62"/>
      <c r="S68" s="62"/>
      <c r="T68" s="62"/>
      <c r="U68" s="62"/>
      <c r="V68" s="62"/>
      <c r="W68" s="62"/>
      <c r="X68" s="62"/>
      <c r="Y68" s="62"/>
      <c r="Z68" s="62"/>
    </row>
    <row r="69" spans="1:26" ht="75.75">
      <c r="A69" s="59">
        <v>68</v>
      </c>
      <c r="B69" s="40" t="s">
        <v>400</v>
      </c>
      <c r="C69" s="40" t="s">
        <v>17631</v>
      </c>
      <c r="D69" s="60" t="s">
        <v>24867</v>
      </c>
      <c r="E69" s="60" t="s">
        <v>17342</v>
      </c>
      <c r="F69" s="61" t="s">
        <v>24868</v>
      </c>
      <c r="G69" s="40">
        <v>2014</v>
      </c>
      <c r="H69" s="40" t="s">
        <v>219</v>
      </c>
      <c r="I69" s="40" t="s">
        <v>99</v>
      </c>
      <c r="J69" s="40" t="s">
        <v>24869</v>
      </c>
      <c r="K69" s="62"/>
      <c r="L69" s="62"/>
      <c r="M69" s="62"/>
      <c r="N69" s="62"/>
      <c r="O69" s="62"/>
      <c r="P69" s="62"/>
      <c r="Q69" s="62"/>
      <c r="R69" s="62"/>
      <c r="S69" s="62"/>
      <c r="T69" s="62"/>
      <c r="U69" s="62"/>
      <c r="V69" s="62"/>
      <c r="W69" s="62"/>
      <c r="X69" s="62"/>
      <c r="Y69" s="62"/>
      <c r="Z69" s="62"/>
    </row>
    <row r="70" spans="1:26" ht="135">
      <c r="A70" s="59">
        <v>69</v>
      </c>
      <c r="B70" s="40" t="s">
        <v>400</v>
      </c>
      <c r="C70" s="40" t="s">
        <v>24764</v>
      </c>
      <c r="D70" s="60" t="s">
        <v>24870</v>
      </c>
      <c r="E70" s="60" t="s">
        <v>6438</v>
      </c>
      <c r="F70" s="61" t="s">
        <v>6440</v>
      </c>
      <c r="G70" s="63">
        <v>43770</v>
      </c>
      <c r="H70" s="40" t="s">
        <v>90</v>
      </c>
      <c r="I70" s="40" t="s">
        <v>29</v>
      </c>
      <c r="J70" s="40" t="s">
        <v>30</v>
      </c>
      <c r="K70" s="62"/>
      <c r="L70" s="62"/>
      <c r="M70" s="62"/>
      <c r="N70" s="62"/>
      <c r="O70" s="62"/>
      <c r="P70" s="62"/>
      <c r="Q70" s="62"/>
      <c r="R70" s="62"/>
      <c r="S70" s="62"/>
      <c r="T70" s="62"/>
      <c r="U70" s="62"/>
      <c r="V70" s="62"/>
      <c r="W70" s="62"/>
      <c r="X70" s="62"/>
      <c r="Y70" s="62"/>
      <c r="Z70" s="62"/>
    </row>
    <row r="71" spans="1:26" ht="146.25">
      <c r="A71" s="59">
        <v>70</v>
      </c>
      <c r="B71" s="40" t="s">
        <v>153</v>
      </c>
      <c r="C71" s="40" t="s">
        <v>24764</v>
      </c>
      <c r="D71" s="60" t="s">
        <v>6544</v>
      </c>
      <c r="E71" s="60" t="s">
        <v>6547</v>
      </c>
      <c r="F71" s="61" t="s">
        <v>24871</v>
      </c>
      <c r="G71" s="40">
        <v>2017</v>
      </c>
      <c r="H71" s="40" t="s">
        <v>17279</v>
      </c>
      <c r="I71" s="40" t="s">
        <v>29</v>
      </c>
      <c r="J71" s="40" t="s">
        <v>30</v>
      </c>
      <c r="K71" s="62"/>
      <c r="L71" s="62"/>
      <c r="M71" s="62"/>
      <c r="N71" s="62"/>
      <c r="O71" s="62"/>
      <c r="P71" s="62"/>
      <c r="Q71" s="62"/>
      <c r="R71" s="62"/>
      <c r="S71" s="62"/>
      <c r="T71" s="62"/>
      <c r="U71" s="62"/>
      <c r="V71" s="62"/>
      <c r="W71" s="62"/>
      <c r="X71" s="62"/>
      <c r="Y71" s="62"/>
      <c r="Z71" s="62"/>
    </row>
    <row r="72" spans="1:26" ht="135">
      <c r="A72" s="59">
        <v>71</v>
      </c>
      <c r="B72" s="40" t="s">
        <v>400</v>
      </c>
      <c r="C72" s="40" t="s">
        <v>24764</v>
      </c>
      <c r="D72" s="60" t="s">
        <v>6564</v>
      </c>
      <c r="E72" s="60" t="s">
        <v>6565</v>
      </c>
      <c r="F72" s="61" t="s">
        <v>24872</v>
      </c>
      <c r="G72" s="40">
        <v>2017</v>
      </c>
      <c r="H72" s="40" t="s">
        <v>61</v>
      </c>
      <c r="I72" s="40" t="s">
        <v>36</v>
      </c>
      <c r="J72" s="40" t="s">
        <v>37</v>
      </c>
      <c r="K72" s="62"/>
      <c r="L72" s="62"/>
      <c r="M72" s="62"/>
      <c r="N72" s="62"/>
      <c r="O72" s="62"/>
      <c r="P72" s="62"/>
      <c r="Q72" s="62"/>
      <c r="R72" s="62"/>
      <c r="S72" s="62"/>
      <c r="T72" s="62"/>
      <c r="U72" s="62"/>
      <c r="V72" s="62"/>
      <c r="W72" s="62"/>
      <c r="X72" s="62"/>
      <c r="Y72" s="62"/>
      <c r="Z72" s="62"/>
    </row>
    <row r="73" spans="1:26" ht="30.75">
      <c r="A73" s="59">
        <v>72</v>
      </c>
      <c r="B73" s="40" t="s">
        <v>400</v>
      </c>
      <c r="C73" s="40" t="s">
        <v>24764</v>
      </c>
      <c r="D73" s="60" t="s">
        <v>24873</v>
      </c>
      <c r="E73" s="60" t="s">
        <v>7175</v>
      </c>
      <c r="F73" s="33"/>
      <c r="G73" s="40">
        <v>2018</v>
      </c>
      <c r="H73" s="40" t="s">
        <v>17279</v>
      </c>
      <c r="I73" s="40" t="s">
        <v>519</v>
      </c>
      <c r="J73" s="40" t="s">
        <v>3227</v>
      </c>
      <c r="K73" s="62"/>
      <c r="L73" s="62"/>
      <c r="M73" s="62"/>
      <c r="N73" s="62"/>
      <c r="O73" s="62"/>
      <c r="P73" s="62"/>
      <c r="Q73" s="62"/>
      <c r="R73" s="62"/>
      <c r="S73" s="62"/>
      <c r="T73" s="62"/>
      <c r="U73" s="62"/>
      <c r="V73" s="62"/>
      <c r="W73" s="62"/>
      <c r="X73" s="62"/>
      <c r="Y73" s="62"/>
      <c r="Z73" s="62"/>
    </row>
    <row r="74" spans="1:26" ht="45.75">
      <c r="A74" s="59">
        <v>73</v>
      </c>
      <c r="B74" s="40" t="s">
        <v>400</v>
      </c>
      <c r="C74" s="40" t="s">
        <v>24764</v>
      </c>
      <c r="D74" s="60" t="s">
        <v>24873</v>
      </c>
      <c r="E74" s="60" t="s">
        <v>24874</v>
      </c>
      <c r="F74" s="33"/>
      <c r="G74" s="40">
        <v>2018</v>
      </c>
      <c r="H74" s="40" t="s">
        <v>17279</v>
      </c>
      <c r="I74" s="40" t="s">
        <v>519</v>
      </c>
      <c r="J74" s="40" t="s">
        <v>3227</v>
      </c>
      <c r="K74" s="62"/>
      <c r="L74" s="62"/>
      <c r="M74" s="62"/>
      <c r="N74" s="62"/>
      <c r="O74" s="62"/>
      <c r="P74" s="62"/>
      <c r="Q74" s="62"/>
      <c r="R74" s="62"/>
      <c r="S74" s="62"/>
      <c r="T74" s="62"/>
      <c r="U74" s="62"/>
      <c r="V74" s="62"/>
      <c r="W74" s="62"/>
      <c r="X74" s="62"/>
      <c r="Y74" s="62"/>
      <c r="Z74" s="62"/>
    </row>
    <row r="75" spans="1:26" ht="123.75">
      <c r="A75" s="59">
        <v>74</v>
      </c>
      <c r="B75" s="40" t="s">
        <v>153</v>
      </c>
      <c r="C75" s="40" t="s">
        <v>24764</v>
      </c>
      <c r="D75" s="60" t="s">
        <v>19854</v>
      </c>
      <c r="E75" s="60" t="s">
        <v>7811</v>
      </c>
      <c r="F75" s="61" t="s">
        <v>24875</v>
      </c>
      <c r="G75" s="40">
        <v>2017</v>
      </c>
      <c r="H75" s="40" t="s">
        <v>35</v>
      </c>
      <c r="I75" s="40" t="s">
        <v>99</v>
      </c>
      <c r="J75" s="40" t="s">
        <v>10886</v>
      </c>
      <c r="K75" s="62"/>
      <c r="L75" s="62"/>
      <c r="M75" s="62"/>
      <c r="N75" s="62"/>
      <c r="O75" s="62"/>
      <c r="P75" s="62"/>
      <c r="Q75" s="62"/>
      <c r="R75" s="62"/>
      <c r="S75" s="62"/>
      <c r="T75" s="62"/>
      <c r="U75" s="62"/>
      <c r="V75" s="62"/>
      <c r="W75" s="62"/>
      <c r="X75" s="62"/>
      <c r="Y75" s="62"/>
      <c r="Z75" s="62"/>
    </row>
    <row r="76" spans="1:26" ht="30.75">
      <c r="A76" s="59">
        <v>75</v>
      </c>
      <c r="B76" s="40" t="s">
        <v>400</v>
      </c>
      <c r="C76" s="40" t="s">
        <v>24760</v>
      </c>
      <c r="D76" s="60" t="s">
        <v>24876</v>
      </c>
      <c r="E76" s="60" t="s">
        <v>6698</v>
      </c>
      <c r="F76" s="33"/>
      <c r="G76" s="40">
        <v>2018</v>
      </c>
      <c r="H76" s="40" t="s">
        <v>17</v>
      </c>
      <c r="I76" s="40" t="s">
        <v>29</v>
      </c>
      <c r="J76" s="40" t="s">
        <v>30</v>
      </c>
      <c r="K76" s="62"/>
      <c r="L76" s="62"/>
      <c r="M76" s="62"/>
      <c r="N76" s="62"/>
      <c r="O76" s="62"/>
      <c r="P76" s="62"/>
      <c r="Q76" s="62"/>
      <c r="R76" s="62"/>
      <c r="S76" s="62"/>
      <c r="T76" s="62"/>
      <c r="U76" s="62"/>
      <c r="V76" s="62"/>
      <c r="W76" s="62"/>
      <c r="X76" s="62"/>
      <c r="Y76" s="62"/>
      <c r="Z76" s="62"/>
    </row>
    <row r="77" spans="1:26" ht="112.5">
      <c r="A77" s="59">
        <v>76</v>
      </c>
      <c r="B77" s="40" t="s">
        <v>400</v>
      </c>
      <c r="C77" s="40" t="s">
        <v>24764</v>
      </c>
      <c r="D77" s="60" t="s">
        <v>6685</v>
      </c>
      <c r="E77" s="60" t="s">
        <v>6695</v>
      </c>
      <c r="F77" s="61" t="s">
        <v>24877</v>
      </c>
      <c r="G77" s="40" t="s">
        <v>480</v>
      </c>
      <c r="H77" s="40" t="s">
        <v>17</v>
      </c>
      <c r="I77" s="40" t="s">
        <v>29</v>
      </c>
      <c r="J77" s="40" t="s">
        <v>30</v>
      </c>
      <c r="K77" s="62"/>
      <c r="L77" s="62"/>
      <c r="M77" s="62"/>
      <c r="N77" s="62"/>
      <c r="O77" s="62"/>
      <c r="P77" s="62"/>
      <c r="Q77" s="62"/>
      <c r="R77" s="62"/>
      <c r="S77" s="62"/>
      <c r="T77" s="62"/>
      <c r="U77" s="62"/>
      <c r="V77" s="62"/>
      <c r="W77" s="62"/>
      <c r="X77" s="62"/>
      <c r="Y77" s="62"/>
      <c r="Z77" s="62"/>
    </row>
    <row r="78" spans="1:26" ht="135">
      <c r="A78" s="59">
        <v>77</v>
      </c>
      <c r="B78" s="40" t="s">
        <v>400</v>
      </c>
      <c r="C78" s="40" t="s">
        <v>24764</v>
      </c>
      <c r="D78" s="60" t="s">
        <v>6735</v>
      </c>
      <c r="E78" s="60" t="s">
        <v>24878</v>
      </c>
      <c r="F78" s="61" t="s">
        <v>6737</v>
      </c>
      <c r="G78" s="63">
        <v>43556</v>
      </c>
      <c r="H78" s="40" t="s">
        <v>24771</v>
      </c>
      <c r="I78" s="40" t="s">
        <v>99</v>
      </c>
      <c r="J78" s="40" t="s">
        <v>1485</v>
      </c>
      <c r="K78" s="62"/>
      <c r="L78" s="62"/>
      <c r="M78" s="62"/>
      <c r="N78" s="62"/>
      <c r="O78" s="62"/>
      <c r="P78" s="62"/>
      <c r="Q78" s="62"/>
      <c r="R78" s="62"/>
      <c r="S78" s="62"/>
      <c r="T78" s="62"/>
      <c r="U78" s="62"/>
      <c r="V78" s="62"/>
      <c r="W78" s="62"/>
      <c r="X78" s="62"/>
      <c r="Y78" s="62"/>
      <c r="Z78" s="62"/>
    </row>
    <row r="79" spans="1:26" ht="45.75">
      <c r="A79" s="59">
        <v>78</v>
      </c>
      <c r="B79" s="40" t="s">
        <v>400</v>
      </c>
      <c r="C79" s="40" t="s">
        <v>24760</v>
      </c>
      <c r="D79" s="60" t="s">
        <v>6776</v>
      </c>
      <c r="E79" s="60" t="s">
        <v>24879</v>
      </c>
      <c r="F79" s="33"/>
      <c r="G79" s="40">
        <v>2018</v>
      </c>
      <c r="H79" s="40" t="s">
        <v>90</v>
      </c>
      <c r="I79" s="40" t="s">
        <v>29</v>
      </c>
      <c r="J79" s="40" t="s">
        <v>30</v>
      </c>
      <c r="K79" s="62"/>
      <c r="L79" s="62"/>
      <c r="M79" s="62"/>
      <c r="N79" s="62"/>
      <c r="O79" s="62"/>
      <c r="P79" s="62"/>
      <c r="Q79" s="62"/>
      <c r="R79" s="62"/>
      <c r="S79" s="62"/>
      <c r="T79" s="62"/>
      <c r="U79" s="62"/>
      <c r="V79" s="62"/>
      <c r="W79" s="62"/>
      <c r="X79" s="62"/>
      <c r="Y79" s="62"/>
      <c r="Z79" s="62"/>
    </row>
    <row r="80" spans="1:26" ht="150.75">
      <c r="A80" s="59">
        <v>79</v>
      </c>
      <c r="B80" s="40" t="s">
        <v>153</v>
      </c>
      <c r="C80" s="40" t="s">
        <v>24764</v>
      </c>
      <c r="D80" s="60" t="s">
        <v>6823</v>
      </c>
      <c r="E80" s="60" t="s">
        <v>24880</v>
      </c>
      <c r="F80" s="61" t="s">
        <v>6825</v>
      </c>
      <c r="G80" s="40" t="s">
        <v>24769</v>
      </c>
      <c r="H80" s="40" t="s">
        <v>90</v>
      </c>
      <c r="I80" s="40" t="s">
        <v>29</v>
      </c>
      <c r="J80" s="40" t="s">
        <v>30</v>
      </c>
      <c r="K80" s="62"/>
      <c r="L80" s="62"/>
      <c r="M80" s="62"/>
      <c r="N80" s="62"/>
      <c r="O80" s="62"/>
      <c r="P80" s="62"/>
      <c r="Q80" s="62"/>
      <c r="R80" s="62"/>
      <c r="S80" s="62"/>
      <c r="T80" s="62"/>
      <c r="U80" s="62"/>
      <c r="V80" s="62"/>
      <c r="W80" s="62"/>
      <c r="X80" s="62"/>
      <c r="Y80" s="62"/>
      <c r="Z80" s="62"/>
    </row>
    <row r="81" spans="1:26" ht="45.75">
      <c r="A81" s="59">
        <v>80</v>
      </c>
      <c r="B81" s="40" t="s">
        <v>400</v>
      </c>
      <c r="C81" s="40" t="s">
        <v>24764</v>
      </c>
      <c r="D81" s="60" t="s">
        <v>24881</v>
      </c>
      <c r="E81" s="60" t="s">
        <v>6974</v>
      </c>
      <c r="F81" s="61" t="s">
        <v>24882</v>
      </c>
      <c r="G81" s="40" t="s">
        <v>14265</v>
      </c>
      <c r="H81" s="40" t="s">
        <v>24883</v>
      </c>
      <c r="I81" s="40" t="s">
        <v>36</v>
      </c>
      <c r="J81" s="40" t="s">
        <v>37</v>
      </c>
      <c r="K81" s="62"/>
      <c r="L81" s="62"/>
      <c r="M81" s="62"/>
      <c r="N81" s="62"/>
      <c r="O81" s="62"/>
      <c r="P81" s="62"/>
      <c r="Q81" s="62"/>
      <c r="R81" s="62"/>
      <c r="S81" s="62"/>
      <c r="T81" s="62"/>
      <c r="U81" s="62"/>
      <c r="V81" s="62"/>
      <c r="W81" s="62"/>
      <c r="X81" s="62"/>
      <c r="Y81" s="62"/>
      <c r="Z81" s="62"/>
    </row>
    <row r="82" spans="1:26" ht="168.75">
      <c r="A82" s="59">
        <v>81</v>
      </c>
      <c r="B82" s="40" t="s">
        <v>153</v>
      </c>
      <c r="C82" s="40" t="s">
        <v>24764</v>
      </c>
      <c r="D82" s="60" t="s">
        <v>24884</v>
      </c>
      <c r="E82" s="60" t="s">
        <v>13704</v>
      </c>
      <c r="F82" s="61" t="s">
        <v>24885</v>
      </c>
      <c r="G82" s="40">
        <v>2017</v>
      </c>
      <c r="H82" s="40" t="s">
        <v>219</v>
      </c>
      <c r="I82" s="40" t="s">
        <v>20</v>
      </c>
      <c r="J82" s="40" t="s">
        <v>275</v>
      </c>
      <c r="K82" s="62"/>
      <c r="L82" s="62"/>
      <c r="M82" s="62"/>
      <c r="N82" s="62"/>
      <c r="O82" s="62"/>
      <c r="P82" s="62"/>
      <c r="Q82" s="62"/>
      <c r="R82" s="62"/>
      <c r="S82" s="62"/>
      <c r="T82" s="62"/>
      <c r="U82" s="62"/>
      <c r="V82" s="62"/>
      <c r="W82" s="62"/>
      <c r="X82" s="62"/>
      <c r="Y82" s="62"/>
      <c r="Z82" s="62"/>
    </row>
    <row r="83" spans="1:26" ht="168.75">
      <c r="A83" s="59">
        <v>82</v>
      </c>
      <c r="B83" s="40" t="s">
        <v>400</v>
      </c>
      <c r="C83" s="40" t="s">
        <v>24764</v>
      </c>
      <c r="D83" s="60" t="s">
        <v>24884</v>
      </c>
      <c r="E83" s="60" t="s">
        <v>6985</v>
      </c>
      <c r="F83" s="61" t="s">
        <v>24886</v>
      </c>
      <c r="G83" s="40">
        <v>2018</v>
      </c>
      <c r="H83" s="40" t="s">
        <v>219</v>
      </c>
      <c r="I83" s="40" t="s">
        <v>20</v>
      </c>
      <c r="J83" s="40" t="s">
        <v>906</v>
      </c>
      <c r="K83" s="62"/>
      <c r="L83" s="62"/>
      <c r="M83" s="62"/>
      <c r="N83" s="62"/>
      <c r="O83" s="62"/>
      <c r="P83" s="62"/>
      <c r="Q83" s="62"/>
      <c r="R83" s="62"/>
      <c r="S83" s="62"/>
      <c r="T83" s="62"/>
      <c r="U83" s="62"/>
      <c r="V83" s="62"/>
      <c r="W83" s="62"/>
      <c r="X83" s="62"/>
      <c r="Y83" s="62"/>
      <c r="Z83" s="62"/>
    </row>
    <row r="84" spans="1:26" ht="67.5">
      <c r="A84" s="59">
        <v>83</v>
      </c>
      <c r="B84" s="40" t="s">
        <v>153</v>
      </c>
      <c r="C84" s="40" t="s">
        <v>24764</v>
      </c>
      <c r="D84" s="60" t="s">
        <v>24887</v>
      </c>
      <c r="E84" s="60" t="s">
        <v>1113</v>
      </c>
      <c r="F84" s="61" t="s">
        <v>7008</v>
      </c>
      <c r="G84" s="40" t="s">
        <v>14265</v>
      </c>
      <c r="H84" s="40" t="s">
        <v>24773</v>
      </c>
      <c r="I84" s="40" t="s">
        <v>99</v>
      </c>
      <c r="J84" s="40" t="s">
        <v>579</v>
      </c>
      <c r="K84" s="62"/>
      <c r="L84" s="62"/>
      <c r="M84" s="62"/>
      <c r="N84" s="62"/>
      <c r="O84" s="62"/>
      <c r="P84" s="62"/>
      <c r="Q84" s="62"/>
      <c r="R84" s="62"/>
      <c r="S84" s="62"/>
      <c r="T84" s="62"/>
      <c r="U84" s="62"/>
      <c r="V84" s="62"/>
      <c r="W84" s="62"/>
      <c r="X84" s="62"/>
      <c r="Y84" s="62"/>
      <c r="Z84" s="62"/>
    </row>
    <row r="85" spans="1:26" ht="101.25">
      <c r="A85" s="59">
        <v>84</v>
      </c>
      <c r="B85" s="40" t="s">
        <v>400</v>
      </c>
      <c r="C85" s="40" t="s">
        <v>24760</v>
      </c>
      <c r="D85" s="60" t="s">
        <v>24888</v>
      </c>
      <c r="E85" s="60" t="s">
        <v>3672</v>
      </c>
      <c r="F85" s="61" t="s">
        <v>7060</v>
      </c>
      <c r="G85" s="40">
        <v>2016</v>
      </c>
      <c r="H85" s="40" t="s">
        <v>219</v>
      </c>
      <c r="I85" s="40" t="s">
        <v>1611</v>
      </c>
      <c r="J85" s="40" t="s">
        <v>24889</v>
      </c>
      <c r="K85" s="62"/>
      <c r="L85" s="62"/>
      <c r="M85" s="62"/>
      <c r="N85" s="62"/>
      <c r="O85" s="62"/>
      <c r="P85" s="62"/>
      <c r="Q85" s="62"/>
      <c r="R85" s="62"/>
      <c r="S85" s="62"/>
      <c r="T85" s="62"/>
      <c r="U85" s="62"/>
      <c r="V85" s="62"/>
      <c r="W85" s="62"/>
      <c r="X85" s="62"/>
      <c r="Y85" s="62"/>
      <c r="Z85" s="62"/>
    </row>
    <row r="86" spans="1:26" ht="101.25">
      <c r="A86" s="59">
        <v>85</v>
      </c>
      <c r="B86" s="40" t="s">
        <v>400</v>
      </c>
      <c r="C86" s="40" t="s">
        <v>24760</v>
      </c>
      <c r="D86" s="60" t="s">
        <v>24890</v>
      </c>
      <c r="E86" s="60" t="s">
        <v>24891</v>
      </c>
      <c r="F86" s="61" t="s">
        <v>24892</v>
      </c>
      <c r="G86" s="40">
        <v>2016</v>
      </c>
      <c r="H86" s="40" t="s">
        <v>17279</v>
      </c>
      <c r="I86" s="40" t="s">
        <v>99</v>
      </c>
      <c r="J86" s="40" t="s">
        <v>10886</v>
      </c>
      <c r="K86" s="62"/>
      <c r="L86" s="62"/>
      <c r="M86" s="62"/>
      <c r="N86" s="62"/>
      <c r="O86" s="62"/>
      <c r="P86" s="62"/>
      <c r="Q86" s="62"/>
      <c r="R86" s="62"/>
      <c r="S86" s="62"/>
      <c r="T86" s="62"/>
      <c r="U86" s="62"/>
      <c r="V86" s="62"/>
      <c r="W86" s="62"/>
      <c r="X86" s="62"/>
      <c r="Y86" s="62"/>
      <c r="Z86" s="62"/>
    </row>
    <row r="87" spans="1:26" ht="45.75">
      <c r="A87" s="59">
        <v>86</v>
      </c>
      <c r="B87" s="40" t="s">
        <v>153</v>
      </c>
      <c r="C87" s="40" t="s">
        <v>24764</v>
      </c>
      <c r="D87" s="60" t="s">
        <v>7269</v>
      </c>
      <c r="E87" s="60" t="s">
        <v>24893</v>
      </c>
      <c r="F87" s="61" t="s">
        <v>7252</v>
      </c>
      <c r="G87" s="40" t="s">
        <v>24894</v>
      </c>
      <c r="H87" s="40" t="s">
        <v>24883</v>
      </c>
      <c r="I87" s="40" t="s">
        <v>36</v>
      </c>
      <c r="J87" s="40" t="s">
        <v>37</v>
      </c>
      <c r="K87" s="62"/>
      <c r="L87" s="62"/>
      <c r="M87" s="62"/>
      <c r="N87" s="62"/>
      <c r="O87" s="62"/>
      <c r="P87" s="62"/>
      <c r="Q87" s="62"/>
      <c r="R87" s="62"/>
      <c r="S87" s="62"/>
      <c r="T87" s="62"/>
      <c r="U87" s="62"/>
      <c r="V87" s="62"/>
      <c r="W87" s="62"/>
      <c r="X87" s="62"/>
      <c r="Y87" s="62"/>
      <c r="Z87" s="62"/>
    </row>
    <row r="88" spans="1:26" ht="67.5">
      <c r="A88" s="59">
        <v>87</v>
      </c>
      <c r="B88" s="40" t="s">
        <v>400</v>
      </c>
      <c r="C88" s="40" t="s">
        <v>24760</v>
      </c>
      <c r="D88" s="60" t="s">
        <v>24895</v>
      </c>
      <c r="E88" s="60" t="s">
        <v>24896</v>
      </c>
      <c r="F88" s="61" t="s">
        <v>24897</v>
      </c>
      <c r="G88" s="40">
        <v>2017</v>
      </c>
      <c r="H88" s="40" t="s">
        <v>17279</v>
      </c>
      <c r="I88" s="40" t="s">
        <v>99</v>
      </c>
      <c r="J88" s="40" t="s">
        <v>24808</v>
      </c>
      <c r="K88" s="62"/>
      <c r="L88" s="62"/>
      <c r="M88" s="62"/>
      <c r="N88" s="62"/>
      <c r="O88" s="62"/>
      <c r="P88" s="62"/>
      <c r="Q88" s="62"/>
      <c r="R88" s="62"/>
      <c r="S88" s="62"/>
      <c r="T88" s="62"/>
      <c r="U88" s="62"/>
      <c r="V88" s="62"/>
      <c r="W88" s="62"/>
      <c r="X88" s="62"/>
      <c r="Y88" s="62"/>
      <c r="Z88" s="62"/>
    </row>
    <row r="89" spans="1:26" ht="112.5">
      <c r="A89" s="59">
        <v>88</v>
      </c>
      <c r="B89" s="40" t="s">
        <v>153</v>
      </c>
      <c r="C89" s="40" t="s">
        <v>24764</v>
      </c>
      <c r="D89" s="60" t="s">
        <v>24898</v>
      </c>
      <c r="E89" s="60" t="s">
        <v>4640</v>
      </c>
      <c r="F89" s="61" t="s">
        <v>24899</v>
      </c>
      <c r="G89" s="63">
        <v>43831</v>
      </c>
      <c r="H89" s="40" t="s">
        <v>90</v>
      </c>
      <c r="I89" s="40" t="s">
        <v>29</v>
      </c>
      <c r="J89" s="40" t="s">
        <v>30</v>
      </c>
      <c r="K89" s="62"/>
      <c r="L89" s="62"/>
      <c r="M89" s="62"/>
      <c r="N89" s="62"/>
      <c r="O89" s="62"/>
      <c r="P89" s="62"/>
      <c r="Q89" s="62"/>
      <c r="R89" s="62"/>
      <c r="S89" s="62"/>
      <c r="T89" s="62"/>
      <c r="U89" s="62"/>
      <c r="V89" s="62"/>
      <c r="W89" s="62"/>
      <c r="X89" s="62"/>
      <c r="Y89" s="62"/>
      <c r="Z89" s="62"/>
    </row>
    <row r="90" spans="1:26" ht="112.5">
      <c r="A90" s="59">
        <v>89</v>
      </c>
      <c r="B90" s="40" t="s">
        <v>400</v>
      </c>
      <c r="C90" s="40" t="s">
        <v>24764</v>
      </c>
      <c r="D90" s="60" t="s">
        <v>24898</v>
      </c>
      <c r="E90" s="60" t="s">
        <v>6151</v>
      </c>
      <c r="F90" s="61" t="s">
        <v>6152</v>
      </c>
      <c r="G90" s="63">
        <v>43739</v>
      </c>
      <c r="H90" s="40" t="s">
        <v>19617</v>
      </c>
      <c r="I90" s="40" t="s">
        <v>29</v>
      </c>
      <c r="J90" s="40" t="s">
        <v>30</v>
      </c>
      <c r="K90" s="62"/>
      <c r="L90" s="62"/>
      <c r="M90" s="62"/>
      <c r="N90" s="62"/>
      <c r="O90" s="62"/>
      <c r="P90" s="62"/>
      <c r="Q90" s="62"/>
      <c r="R90" s="62"/>
      <c r="S90" s="62"/>
      <c r="T90" s="62"/>
      <c r="U90" s="62"/>
      <c r="V90" s="62"/>
      <c r="W90" s="62"/>
      <c r="X90" s="62"/>
      <c r="Y90" s="62"/>
      <c r="Z90" s="62"/>
    </row>
    <row r="91" spans="1:26" ht="112.5">
      <c r="A91" s="59">
        <v>90</v>
      </c>
      <c r="B91" s="40" t="s">
        <v>400</v>
      </c>
      <c r="C91" s="40" t="s">
        <v>24760</v>
      </c>
      <c r="D91" s="60" t="s">
        <v>17387</v>
      </c>
      <c r="E91" s="60" t="s">
        <v>24900</v>
      </c>
      <c r="F91" s="61" t="s">
        <v>24901</v>
      </c>
      <c r="G91" s="40">
        <v>2016</v>
      </c>
      <c r="H91" s="40" t="s">
        <v>17279</v>
      </c>
      <c r="I91" s="40" t="s">
        <v>99</v>
      </c>
      <c r="J91" s="40" t="s">
        <v>17158</v>
      </c>
      <c r="K91" s="62"/>
      <c r="L91" s="62"/>
      <c r="M91" s="62"/>
      <c r="N91" s="62"/>
      <c r="O91" s="62"/>
      <c r="P91" s="62"/>
      <c r="Q91" s="62"/>
      <c r="R91" s="62"/>
      <c r="S91" s="62"/>
      <c r="T91" s="62"/>
      <c r="U91" s="62"/>
      <c r="V91" s="62"/>
      <c r="W91" s="62"/>
      <c r="X91" s="62"/>
      <c r="Y91" s="62"/>
      <c r="Z91" s="62"/>
    </row>
    <row r="92" spans="1:26" ht="112.5">
      <c r="A92" s="59">
        <v>91</v>
      </c>
      <c r="B92" s="40" t="s">
        <v>400</v>
      </c>
      <c r="C92" s="40" t="s">
        <v>24760</v>
      </c>
      <c r="D92" s="60" t="s">
        <v>17387</v>
      </c>
      <c r="E92" s="60" t="s">
        <v>24902</v>
      </c>
      <c r="F92" s="61" t="s">
        <v>24901</v>
      </c>
      <c r="G92" s="40">
        <v>2017</v>
      </c>
      <c r="H92" s="40" t="s">
        <v>17279</v>
      </c>
      <c r="I92" s="40" t="s">
        <v>99</v>
      </c>
      <c r="J92" s="40" t="s">
        <v>17158</v>
      </c>
      <c r="K92" s="62"/>
      <c r="L92" s="62"/>
      <c r="M92" s="62"/>
      <c r="N92" s="62"/>
      <c r="O92" s="62"/>
      <c r="P92" s="62"/>
      <c r="Q92" s="62"/>
      <c r="R92" s="62"/>
      <c r="S92" s="62"/>
      <c r="T92" s="62"/>
      <c r="U92" s="62"/>
      <c r="V92" s="62"/>
      <c r="W92" s="62"/>
      <c r="X92" s="62"/>
      <c r="Y92" s="62"/>
      <c r="Z92" s="62"/>
    </row>
    <row r="93" spans="1:26" ht="101.25">
      <c r="A93" s="59">
        <v>92</v>
      </c>
      <c r="B93" s="40" t="s">
        <v>400</v>
      </c>
      <c r="C93" s="40" t="s">
        <v>24760</v>
      </c>
      <c r="D93" s="60" t="s">
        <v>17387</v>
      </c>
      <c r="E93" s="60" t="s">
        <v>17389</v>
      </c>
      <c r="F93" s="61" t="s">
        <v>24903</v>
      </c>
      <c r="G93" s="40">
        <v>2015</v>
      </c>
      <c r="H93" s="40" t="s">
        <v>17279</v>
      </c>
      <c r="I93" s="40" t="s">
        <v>99</v>
      </c>
      <c r="J93" s="40" t="s">
        <v>17158</v>
      </c>
      <c r="K93" s="62"/>
      <c r="L93" s="62"/>
      <c r="M93" s="62"/>
      <c r="N93" s="62"/>
      <c r="O93" s="62"/>
      <c r="P93" s="62"/>
      <c r="Q93" s="62"/>
      <c r="R93" s="62"/>
      <c r="S93" s="62"/>
      <c r="T93" s="62"/>
      <c r="U93" s="62"/>
      <c r="V93" s="62"/>
      <c r="W93" s="62"/>
      <c r="X93" s="62"/>
      <c r="Y93" s="62"/>
      <c r="Z93" s="62"/>
    </row>
    <row r="94" spans="1:26" ht="180">
      <c r="A94" s="59">
        <v>93</v>
      </c>
      <c r="B94" s="40" t="s">
        <v>400</v>
      </c>
      <c r="C94" s="40" t="s">
        <v>24760</v>
      </c>
      <c r="D94" s="60" t="s">
        <v>17387</v>
      </c>
      <c r="E94" s="60" t="s">
        <v>24904</v>
      </c>
      <c r="F94" s="61" t="s">
        <v>24905</v>
      </c>
      <c r="G94" s="40">
        <v>2018</v>
      </c>
      <c r="H94" s="40" t="s">
        <v>17279</v>
      </c>
      <c r="I94" s="40" t="s">
        <v>99</v>
      </c>
      <c r="J94" s="40" t="s">
        <v>17158</v>
      </c>
      <c r="K94" s="62"/>
      <c r="L94" s="62"/>
      <c r="M94" s="62"/>
      <c r="N94" s="62"/>
      <c r="O94" s="62"/>
      <c r="P94" s="62"/>
      <c r="Q94" s="62"/>
      <c r="R94" s="62"/>
      <c r="S94" s="62"/>
      <c r="T94" s="62"/>
      <c r="U94" s="62"/>
      <c r="V94" s="62"/>
      <c r="W94" s="62"/>
      <c r="X94" s="62"/>
      <c r="Y94" s="62"/>
      <c r="Z94" s="62"/>
    </row>
    <row r="95" spans="1:26" ht="45.75">
      <c r="A95" s="59">
        <v>94</v>
      </c>
      <c r="B95" s="40" t="s">
        <v>400</v>
      </c>
      <c r="C95" s="40" t="s">
        <v>24760</v>
      </c>
      <c r="D95" s="60" t="s">
        <v>17387</v>
      </c>
      <c r="E95" s="60" t="s">
        <v>17388</v>
      </c>
      <c r="F95" s="61" t="s">
        <v>24906</v>
      </c>
      <c r="G95" s="40">
        <v>2016</v>
      </c>
      <c r="H95" s="40" t="s">
        <v>17279</v>
      </c>
      <c r="I95" s="40" t="s">
        <v>99</v>
      </c>
      <c r="J95" s="40" t="s">
        <v>17158</v>
      </c>
      <c r="K95" s="62"/>
      <c r="L95" s="62"/>
      <c r="M95" s="62"/>
      <c r="N95" s="62"/>
      <c r="O95" s="62"/>
      <c r="P95" s="62"/>
      <c r="Q95" s="62"/>
      <c r="R95" s="62"/>
      <c r="S95" s="62"/>
      <c r="T95" s="62"/>
      <c r="U95" s="62"/>
      <c r="V95" s="62"/>
      <c r="W95" s="62"/>
      <c r="X95" s="62"/>
      <c r="Y95" s="62"/>
      <c r="Z95" s="62"/>
    </row>
    <row r="96" spans="1:26" ht="112.5">
      <c r="A96" s="59">
        <v>95</v>
      </c>
      <c r="B96" s="40" t="s">
        <v>400</v>
      </c>
      <c r="C96" s="40" t="s">
        <v>24760</v>
      </c>
      <c r="D96" s="60" t="s">
        <v>24907</v>
      </c>
      <c r="E96" s="60" t="s">
        <v>23096</v>
      </c>
      <c r="F96" s="61" t="s">
        <v>24908</v>
      </c>
      <c r="G96" s="40">
        <v>2017</v>
      </c>
      <c r="H96" s="40" t="s">
        <v>35</v>
      </c>
      <c r="I96" s="40" t="s">
        <v>99</v>
      </c>
      <c r="J96" s="40" t="s">
        <v>24808</v>
      </c>
      <c r="K96" s="62"/>
      <c r="L96" s="62"/>
      <c r="M96" s="62"/>
      <c r="N96" s="62"/>
      <c r="O96" s="62"/>
      <c r="P96" s="62"/>
      <c r="Q96" s="62"/>
      <c r="R96" s="62"/>
      <c r="S96" s="62"/>
      <c r="T96" s="62"/>
      <c r="U96" s="62"/>
      <c r="V96" s="62"/>
      <c r="W96" s="62"/>
      <c r="X96" s="62"/>
      <c r="Y96" s="62"/>
      <c r="Z96" s="62"/>
    </row>
    <row r="97" spans="1:26" ht="112.5">
      <c r="A97" s="59">
        <v>96</v>
      </c>
      <c r="B97" s="40" t="s">
        <v>153</v>
      </c>
      <c r="C97" s="40" t="s">
        <v>24760</v>
      </c>
      <c r="D97" s="60" t="s">
        <v>24907</v>
      </c>
      <c r="E97" s="60" t="s">
        <v>7004</v>
      </c>
      <c r="F97" s="61" t="s">
        <v>24909</v>
      </c>
      <c r="G97" s="40">
        <v>2017</v>
      </c>
      <c r="H97" s="40" t="s">
        <v>35</v>
      </c>
      <c r="I97" s="40" t="s">
        <v>99</v>
      </c>
      <c r="J97" s="40" t="s">
        <v>24808</v>
      </c>
      <c r="K97" s="62"/>
      <c r="L97" s="62"/>
      <c r="M97" s="62"/>
      <c r="N97" s="62"/>
      <c r="O97" s="62"/>
      <c r="P97" s="62"/>
      <c r="Q97" s="62"/>
      <c r="R97" s="62"/>
      <c r="S97" s="62"/>
      <c r="T97" s="62"/>
      <c r="U97" s="62"/>
      <c r="V97" s="62"/>
      <c r="W97" s="62"/>
      <c r="X97" s="62"/>
      <c r="Y97" s="62"/>
      <c r="Z97" s="62"/>
    </row>
    <row r="98" spans="1:26" ht="90">
      <c r="A98" s="59">
        <v>97</v>
      </c>
      <c r="B98" s="40" t="s">
        <v>400</v>
      </c>
      <c r="C98" s="40" t="s">
        <v>24764</v>
      </c>
      <c r="D98" s="60" t="s">
        <v>7729</v>
      </c>
      <c r="E98" s="60" t="s">
        <v>7730</v>
      </c>
      <c r="F98" s="61" t="s">
        <v>24910</v>
      </c>
      <c r="G98" s="40">
        <v>2016</v>
      </c>
      <c r="H98" s="40" t="s">
        <v>35</v>
      </c>
      <c r="I98" s="40" t="s">
        <v>99</v>
      </c>
      <c r="J98" s="40" t="s">
        <v>10886</v>
      </c>
      <c r="K98" s="62"/>
      <c r="L98" s="62"/>
      <c r="M98" s="62"/>
      <c r="N98" s="62"/>
      <c r="O98" s="62"/>
      <c r="P98" s="62"/>
      <c r="Q98" s="62"/>
      <c r="R98" s="62"/>
      <c r="S98" s="62"/>
      <c r="T98" s="62"/>
      <c r="U98" s="62"/>
      <c r="V98" s="62"/>
      <c r="W98" s="62"/>
      <c r="X98" s="62"/>
      <c r="Y98" s="62"/>
      <c r="Z98" s="62"/>
    </row>
    <row r="99" spans="1:26" ht="112.5">
      <c r="A99" s="59">
        <v>98</v>
      </c>
      <c r="B99" s="40" t="s">
        <v>400</v>
      </c>
      <c r="C99" s="40" t="s">
        <v>24760</v>
      </c>
      <c r="D99" s="60" t="s">
        <v>24911</v>
      </c>
      <c r="E99" s="60" t="s">
        <v>7788</v>
      </c>
      <c r="F99" s="61" t="s">
        <v>24912</v>
      </c>
      <c r="G99" s="40">
        <v>2015</v>
      </c>
      <c r="H99" s="40" t="s">
        <v>35</v>
      </c>
      <c r="I99" s="40" t="s">
        <v>99</v>
      </c>
      <c r="J99" s="40" t="s">
        <v>24808</v>
      </c>
      <c r="K99" s="62"/>
      <c r="L99" s="62"/>
      <c r="M99" s="62"/>
      <c r="N99" s="62"/>
      <c r="O99" s="62"/>
      <c r="P99" s="62"/>
      <c r="Q99" s="62"/>
      <c r="R99" s="62"/>
      <c r="S99" s="62"/>
      <c r="T99" s="62"/>
      <c r="U99" s="62"/>
      <c r="V99" s="62"/>
      <c r="W99" s="62"/>
      <c r="X99" s="62"/>
      <c r="Y99" s="62"/>
      <c r="Z99" s="62"/>
    </row>
    <row r="100" spans="1:26" ht="157.5">
      <c r="A100" s="59">
        <v>99</v>
      </c>
      <c r="B100" s="40" t="s">
        <v>400</v>
      </c>
      <c r="C100" s="40" t="s">
        <v>24764</v>
      </c>
      <c r="D100" s="60" t="s">
        <v>2499</v>
      </c>
      <c r="E100" s="60" t="s">
        <v>7853</v>
      </c>
      <c r="F100" s="61" t="s">
        <v>7854</v>
      </c>
      <c r="G100" s="40" t="s">
        <v>24785</v>
      </c>
      <c r="H100" s="40" t="s">
        <v>17</v>
      </c>
      <c r="I100" s="40" t="s">
        <v>29</v>
      </c>
      <c r="J100" s="40" t="s">
        <v>30</v>
      </c>
      <c r="K100" s="62"/>
      <c r="L100" s="62"/>
      <c r="M100" s="62"/>
      <c r="N100" s="62"/>
      <c r="O100" s="62"/>
      <c r="P100" s="62"/>
      <c r="Q100" s="62"/>
      <c r="R100" s="62"/>
      <c r="S100" s="62"/>
      <c r="T100" s="62"/>
      <c r="U100" s="62"/>
      <c r="V100" s="62"/>
      <c r="W100" s="62"/>
      <c r="X100" s="62"/>
      <c r="Y100" s="62"/>
      <c r="Z100" s="62"/>
    </row>
    <row r="101" spans="1:26" ht="157.5">
      <c r="A101" s="59">
        <v>100</v>
      </c>
      <c r="B101" s="40" t="s">
        <v>400</v>
      </c>
      <c r="C101" s="40" t="s">
        <v>24764</v>
      </c>
      <c r="D101" s="60" t="s">
        <v>2499</v>
      </c>
      <c r="E101" s="60" t="s">
        <v>7855</v>
      </c>
      <c r="F101" s="61" t="s">
        <v>7854</v>
      </c>
      <c r="G101" s="40" t="s">
        <v>24894</v>
      </c>
      <c r="H101" s="40" t="s">
        <v>17</v>
      </c>
      <c r="I101" s="40" t="s">
        <v>29</v>
      </c>
      <c r="J101" s="40" t="s">
        <v>30</v>
      </c>
      <c r="K101" s="62"/>
      <c r="L101" s="62"/>
      <c r="M101" s="62"/>
      <c r="N101" s="62"/>
      <c r="O101" s="62"/>
      <c r="P101" s="62"/>
      <c r="Q101" s="62"/>
      <c r="R101" s="62"/>
      <c r="S101" s="62"/>
      <c r="T101" s="62"/>
      <c r="U101" s="62"/>
      <c r="V101" s="62"/>
      <c r="W101" s="62"/>
      <c r="X101" s="62"/>
      <c r="Y101" s="62"/>
      <c r="Z101" s="62"/>
    </row>
    <row r="102" spans="1:26" ht="90">
      <c r="A102" s="59">
        <v>101</v>
      </c>
      <c r="B102" s="40" t="s">
        <v>400</v>
      </c>
      <c r="C102" s="40" t="s">
        <v>24764</v>
      </c>
      <c r="D102" s="60" t="s">
        <v>7968</v>
      </c>
      <c r="E102" s="60" t="s">
        <v>7969</v>
      </c>
      <c r="F102" s="61" t="s">
        <v>7970</v>
      </c>
      <c r="G102" s="40" t="s">
        <v>480</v>
      </c>
      <c r="H102" s="40" t="s">
        <v>24771</v>
      </c>
      <c r="I102" s="40" t="s">
        <v>29</v>
      </c>
      <c r="J102" s="40" t="s">
        <v>30</v>
      </c>
      <c r="K102" s="62"/>
      <c r="L102" s="62"/>
      <c r="M102" s="62"/>
      <c r="N102" s="62"/>
      <c r="O102" s="62"/>
      <c r="P102" s="62"/>
      <c r="Q102" s="62"/>
      <c r="R102" s="62"/>
      <c r="S102" s="62"/>
      <c r="T102" s="62"/>
      <c r="U102" s="62"/>
      <c r="V102" s="62"/>
      <c r="W102" s="62"/>
      <c r="X102" s="62"/>
      <c r="Y102" s="62"/>
      <c r="Z102" s="62"/>
    </row>
    <row r="103" spans="1:26" ht="135">
      <c r="A103" s="59">
        <v>102</v>
      </c>
      <c r="B103" s="40" t="s">
        <v>400</v>
      </c>
      <c r="C103" s="40" t="s">
        <v>24764</v>
      </c>
      <c r="D103" s="60" t="s">
        <v>24913</v>
      </c>
      <c r="E103" s="60" t="s">
        <v>24914</v>
      </c>
      <c r="F103" s="61" t="s">
        <v>8059</v>
      </c>
      <c r="G103" s="63">
        <v>43831</v>
      </c>
      <c r="H103" s="40" t="s">
        <v>90</v>
      </c>
      <c r="I103" s="40" t="s">
        <v>29</v>
      </c>
      <c r="J103" s="40" t="s">
        <v>30</v>
      </c>
      <c r="K103" s="62"/>
      <c r="L103" s="62"/>
      <c r="M103" s="62"/>
      <c r="N103" s="62"/>
      <c r="O103" s="62"/>
      <c r="P103" s="62"/>
      <c r="Q103" s="62"/>
      <c r="R103" s="62"/>
      <c r="S103" s="62"/>
      <c r="T103" s="62"/>
      <c r="U103" s="62"/>
      <c r="V103" s="62"/>
      <c r="W103" s="62"/>
      <c r="X103" s="62"/>
      <c r="Y103" s="62"/>
      <c r="Z103" s="62"/>
    </row>
    <row r="104" spans="1:26" ht="157.5">
      <c r="A104" s="59">
        <v>103</v>
      </c>
      <c r="B104" s="40" t="s">
        <v>153</v>
      </c>
      <c r="C104" s="40" t="s">
        <v>24760</v>
      </c>
      <c r="D104" s="60" t="s">
        <v>17416</v>
      </c>
      <c r="E104" s="60" t="s">
        <v>2938</v>
      </c>
      <c r="F104" s="61" t="s">
        <v>24915</v>
      </c>
      <c r="G104" s="40">
        <v>2016</v>
      </c>
      <c r="H104" s="40" t="s">
        <v>219</v>
      </c>
      <c r="I104" s="40" t="s">
        <v>29</v>
      </c>
      <c r="J104" s="40" t="s">
        <v>24916</v>
      </c>
      <c r="K104" s="62"/>
      <c r="L104" s="62"/>
      <c r="M104" s="62"/>
      <c r="N104" s="62"/>
      <c r="O104" s="62"/>
      <c r="P104" s="62"/>
      <c r="Q104" s="62"/>
      <c r="R104" s="62"/>
      <c r="S104" s="62"/>
      <c r="T104" s="62"/>
      <c r="U104" s="62"/>
      <c r="V104" s="62"/>
      <c r="W104" s="62"/>
      <c r="X104" s="62"/>
      <c r="Y104" s="62"/>
      <c r="Z104" s="62"/>
    </row>
    <row r="105" spans="1:26" ht="90">
      <c r="A105" s="59">
        <v>104</v>
      </c>
      <c r="B105" s="40" t="s">
        <v>153</v>
      </c>
      <c r="C105" s="40" t="s">
        <v>24760</v>
      </c>
      <c r="D105" s="60" t="s">
        <v>8116</v>
      </c>
      <c r="E105" s="60" t="s">
        <v>805</v>
      </c>
      <c r="F105" s="61" t="s">
        <v>24917</v>
      </c>
      <c r="G105" s="40">
        <v>2017</v>
      </c>
      <c r="H105" s="40" t="s">
        <v>219</v>
      </c>
      <c r="I105" s="40" t="s">
        <v>20</v>
      </c>
      <c r="J105" s="40" t="s">
        <v>24918</v>
      </c>
      <c r="K105" s="62"/>
      <c r="L105" s="62"/>
      <c r="M105" s="62"/>
      <c r="N105" s="62"/>
      <c r="O105" s="62"/>
      <c r="P105" s="62"/>
      <c r="Q105" s="62"/>
      <c r="R105" s="62"/>
      <c r="S105" s="62"/>
      <c r="T105" s="62"/>
      <c r="U105" s="62"/>
      <c r="V105" s="62"/>
      <c r="W105" s="62"/>
      <c r="X105" s="62"/>
      <c r="Y105" s="62"/>
      <c r="Z105" s="62"/>
    </row>
    <row r="106" spans="1:26" ht="135.75">
      <c r="A106" s="59">
        <v>105</v>
      </c>
      <c r="B106" s="40" t="s">
        <v>153</v>
      </c>
      <c r="C106" s="40" t="s">
        <v>24764</v>
      </c>
      <c r="D106" s="60" t="s">
        <v>8157</v>
      </c>
      <c r="E106" s="60" t="s">
        <v>8165</v>
      </c>
      <c r="F106" s="61" t="s">
        <v>8166</v>
      </c>
      <c r="G106" s="40" t="s">
        <v>24894</v>
      </c>
      <c r="H106" s="40" t="s">
        <v>24883</v>
      </c>
      <c r="I106" s="40" t="s">
        <v>36</v>
      </c>
      <c r="J106" s="40" t="s">
        <v>37</v>
      </c>
      <c r="K106" s="62"/>
      <c r="L106" s="62"/>
      <c r="M106" s="62"/>
      <c r="N106" s="62"/>
      <c r="O106" s="62"/>
      <c r="P106" s="62"/>
      <c r="Q106" s="62"/>
      <c r="R106" s="62"/>
      <c r="S106" s="62"/>
      <c r="T106" s="62"/>
      <c r="U106" s="62"/>
      <c r="V106" s="62"/>
      <c r="W106" s="62"/>
      <c r="X106" s="62"/>
      <c r="Y106" s="62"/>
      <c r="Z106" s="62"/>
    </row>
    <row r="107" spans="1:26" ht="90">
      <c r="A107" s="59">
        <v>106</v>
      </c>
      <c r="B107" s="40" t="s">
        <v>153</v>
      </c>
      <c r="C107" s="40" t="s">
        <v>24764</v>
      </c>
      <c r="D107" s="60" t="s">
        <v>8157</v>
      </c>
      <c r="E107" s="60" t="s">
        <v>24919</v>
      </c>
      <c r="F107" s="61" t="s">
        <v>8159</v>
      </c>
      <c r="G107" s="40" t="s">
        <v>166</v>
      </c>
      <c r="H107" s="40" t="s">
        <v>24883</v>
      </c>
      <c r="I107" s="40" t="s">
        <v>36</v>
      </c>
      <c r="J107" s="40" t="s">
        <v>37</v>
      </c>
      <c r="K107" s="62"/>
      <c r="L107" s="62"/>
      <c r="M107" s="62"/>
      <c r="N107" s="62"/>
      <c r="O107" s="62"/>
      <c r="P107" s="62"/>
      <c r="Q107" s="62"/>
      <c r="R107" s="62"/>
      <c r="S107" s="62"/>
      <c r="T107" s="62"/>
      <c r="U107" s="62"/>
      <c r="V107" s="62"/>
      <c r="W107" s="62"/>
      <c r="X107" s="62"/>
      <c r="Y107" s="62"/>
      <c r="Z107" s="62"/>
    </row>
    <row r="108" spans="1:26" ht="123.75">
      <c r="A108" s="59">
        <v>107</v>
      </c>
      <c r="B108" s="40" t="s">
        <v>153</v>
      </c>
      <c r="C108" s="40" t="s">
        <v>24764</v>
      </c>
      <c r="D108" s="60" t="s">
        <v>8157</v>
      </c>
      <c r="E108" s="60" t="s">
        <v>24920</v>
      </c>
      <c r="F108" s="61" t="s">
        <v>24921</v>
      </c>
      <c r="G108" s="40" t="s">
        <v>24922</v>
      </c>
      <c r="H108" s="40" t="s">
        <v>24883</v>
      </c>
      <c r="I108" s="40" t="s">
        <v>36</v>
      </c>
      <c r="J108" s="40" t="s">
        <v>37</v>
      </c>
      <c r="K108" s="62"/>
      <c r="L108" s="62"/>
      <c r="M108" s="62"/>
      <c r="N108" s="62"/>
      <c r="O108" s="62"/>
      <c r="P108" s="62"/>
      <c r="Q108" s="62"/>
      <c r="R108" s="62"/>
      <c r="S108" s="62"/>
      <c r="T108" s="62"/>
      <c r="U108" s="62"/>
      <c r="V108" s="62"/>
      <c r="W108" s="62"/>
      <c r="X108" s="62"/>
      <c r="Y108" s="62"/>
      <c r="Z108" s="62"/>
    </row>
    <row r="109" spans="1:26" ht="150.75">
      <c r="A109" s="59">
        <v>108</v>
      </c>
      <c r="B109" s="40" t="s">
        <v>400</v>
      </c>
      <c r="C109" s="40" t="s">
        <v>24764</v>
      </c>
      <c r="D109" s="60" t="s">
        <v>8256</v>
      </c>
      <c r="E109" s="60" t="s">
        <v>8259</v>
      </c>
      <c r="F109" s="61" t="s">
        <v>24923</v>
      </c>
      <c r="G109" s="40">
        <v>2018</v>
      </c>
      <c r="H109" s="40" t="s">
        <v>17279</v>
      </c>
      <c r="I109" s="40" t="s">
        <v>185</v>
      </c>
      <c r="J109" s="40" t="s">
        <v>24924</v>
      </c>
      <c r="K109" s="62"/>
      <c r="L109" s="62"/>
      <c r="M109" s="62"/>
      <c r="N109" s="62"/>
      <c r="O109" s="62"/>
      <c r="P109" s="62"/>
      <c r="Q109" s="62"/>
      <c r="R109" s="62"/>
      <c r="S109" s="62"/>
      <c r="T109" s="62"/>
      <c r="U109" s="62"/>
      <c r="V109" s="62"/>
      <c r="W109" s="62"/>
      <c r="X109" s="62"/>
      <c r="Y109" s="62"/>
      <c r="Z109" s="62"/>
    </row>
    <row r="110" spans="1:26" ht="105.75">
      <c r="A110" s="59">
        <v>109</v>
      </c>
      <c r="B110" s="40" t="s">
        <v>153</v>
      </c>
      <c r="C110" s="40" t="s">
        <v>24764</v>
      </c>
      <c r="D110" s="60" t="s">
        <v>8277</v>
      </c>
      <c r="E110" s="60" t="s">
        <v>8278</v>
      </c>
      <c r="F110" s="61" t="s">
        <v>8279</v>
      </c>
      <c r="G110" s="40" t="s">
        <v>145</v>
      </c>
      <c r="H110" s="40" t="s">
        <v>90</v>
      </c>
      <c r="I110" s="40" t="s">
        <v>29</v>
      </c>
      <c r="J110" s="40" t="s">
        <v>30</v>
      </c>
      <c r="K110" s="62"/>
      <c r="L110" s="62"/>
      <c r="M110" s="62"/>
      <c r="N110" s="62"/>
      <c r="O110" s="62"/>
      <c r="P110" s="62"/>
      <c r="Q110" s="62"/>
      <c r="R110" s="62"/>
      <c r="S110" s="62"/>
      <c r="T110" s="62"/>
      <c r="U110" s="62"/>
      <c r="V110" s="62"/>
      <c r="W110" s="62"/>
      <c r="X110" s="62"/>
      <c r="Y110" s="62"/>
      <c r="Z110" s="62"/>
    </row>
    <row r="111" spans="1:26" ht="168.75">
      <c r="A111" s="59">
        <v>110</v>
      </c>
      <c r="B111" s="40" t="s">
        <v>153</v>
      </c>
      <c r="C111" s="40" t="s">
        <v>24760</v>
      </c>
      <c r="D111" s="60" t="s">
        <v>24925</v>
      </c>
      <c r="E111" s="60" t="s">
        <v>24926</v>
      </c>
      <c r="F111" s="61" t="s">
        <v>24927</v>
      </c>
      <c r="G111" s="40">
        <v>2015</v>
      </c>
      <c r="H111" s="40" t="s">
        <v>61</v>
      </c>
      <c r="I111" s="40" t="s">
        <v>36</v>
      </c>
      <c r="J111" s="40" t="s">
        <v>37</v>
      </c>
      <c r="K111" s="62"/>
      <c r="L111" s="62"/>
      <c r="M111" s="62"/>
      <c r="N111" s="62"/>
      <c r="O111" s="62"/>
      <c r="P111" s="62"/>
      <c r="Q111" s="62"/>
      <c r="R111" s="62"/>
      <c r="S111" s="62"/>
      <c r="T111" s="62"/>
      <c r="U111" s="62"/>
      <c r="V111" s="62"/>
      <c r="W111" s="62"/>
      <c r="X111" s="62"/>
      <c r="Y111" s="62"/>
      <c r="Z111" s="62"/>
    </row>
    <row r="112" spans="1:26" ht="78.75">
      <c r="A112" s="59">
        <v>111</v>
      </c>
      <c r="B112" s="40" t="s">
        <v>153</v>
      </c>
      <c r="C112" s="40" t="s">
        <v>24760</v>
      </c>
      <c r="D112" s="60" t="s">
        <v>24925</v>
      </c>
      <c r="E112" s="60" t="s">
        <v>8305</v>
      </c>
      <c r="F112" s="61" t="s">
        <v>24928</v>
      </c>
      <c r="G112" s="40">
        <v>2015</v>
      </c>
      <c r="H112" s="40" t="s">
        <v>61</v>
      </c>
      <c r="I112" s="40" t="s">
        <v>36</v>
      </c>
      <c r="J112" s="40" t="s">
        <v>37</v>
      </c>
      <c r="K112" s="62"/>
      <c r="L112" s="62"/>
      <c r="M112" s="62"/>
      <c r="N112" s="62"/>
      <c r="O112" s="62"/>
      <c r="P112" s="62"/>
      <c r="Q112" s="62"/>
      <c r="R112" s="62"/>
      <c r="S112" s="62"/>
      <c r="T112" s="62"/>
      <c r="U112" s="62"/>
      <c r="V112" s="62"/>
      <c r="W112" s="62"/>
      <c r="X112" s="62"/>
      <c r="Y112" s="62"/>
      <c r="Z112" s="62"/>
    </row>
    <row r="113" spans="1:26" ht="123.75">
      <c r="A113" s="59">
        <v>112</v>
      </c>
      <c r="B113" s="40" t="s">
        <v>153</v>
      </c>
      <c r="C113" s="40" t="s">
        <v>24760</v>
      </c>
      <c r="D113" s="60" t="s">
        <v>24929</v>
      </c>
      <c r="E113" s="60" t="s">
        <v>24930</v>
      </c>
      <c r="F113" s="61" t="s">
        <v>24931</v>
      </c>
      <c r="G113" s="40">
        <v>2018</v>
      </c>
      <c r="H113" s="40" t="s">
        <v>90</v>
      </c>
      <c r="I113" s="40" t="s">
        <v>20</v>
      </c>
      <c r="J113" s="40" t="s">
        <v>275</v>
      </c>
      <c r="K113" s="62"/>
      <c r="L113" s="62"/>
      <c r="M113" s="62"/>
      <c r="N113" s="62"/>
      <c r="O113" s="62"/>
      <c r="P113" s="62"/>
      <c r="Q113" s="62"/>
      <c r="R113" s="62"/>
      <c r="S113" s="62"/>
      <c r="T113" s="62"/>
      <c r="U113" s="62"/>
      <c r="V113" s="62"/>
      <c r="W113" s="62"/>
      <c r="X113" s="62"/>
      <c r="Y113" s="62"/>
      <c r="Z113" s="62"/>
    </row>
    <row r="114" spans="1:26" ht="105.75">
      <c r="A114" s="59">
        <v>113</v>
      </c>
      <c r="B114" s="40" t="s">
        <v>400</v>
      </c>
      <c r="C114" s="40" t="s">
        <v>24764</v>
      </c>
      <c r="D114" s="60" t="s">
        <v>20941</v>
      </c>
      <c r="E114" s="60" t="s">
        <v>9616</v>
      </c>
      <c r="F114" s="61" t="s">
        <v>9617</v>
      </c>
      <c r="G114" s="40" t="s">
        <v>24788</v>
      </c>
      <c r="H114" s="40" t="s">
        <v>35</v>
      </c>
      <c r="I114" s="40" t="s">
        <v>29</v>
      </c>
      <c r="J114" s="40" t="s">
        <v>30</v>
      </c>
      <c r="K114" s="62"/>
      <c r="L114" s="62"/>
      <c r="M114" s="62"/>
      <c r="N114" s="62"/>
      <c r="O114" s="62"/>
      <c r="P114" s="62"/>
      <c r="Q114" s="62"/>
      <c r="R114" s="62"/>
      <c r="S114" s="62"/>
      <c r="T114" s="62"/>
      <c r="U114" s="62"/>
      <c r="V114" s="62"/>
      <c r="W114" s="62"/>
      <c r="X114" s="62"/>
      <c r="Y114" s="62"/>
      <c r="Z114" s="62"/>
    </row>
    <row r="115" spans="1:26" ht="120.75">
      <c r="A115" s="59">
        <v>114</v>
      </c>
      <c r="B115" s="40" t="s">
        <v>153</v>
      </c>
      <c r="C115" s="40" t="s">
        <v>24764</v>
      </c>
      <c r="D115" s="60" t="s">
        <v>20985</v>
      </c>
      <c r="E115" s="60" t="s">
        <v>8514</v>
      </c>
      <c r="F115" s="61" t="s">
        <v>8515</v>
      </c>
      <c r="G115" s="40" t="s">
        <v>480</v>
      </c>
      <c r="H115" s="40" t="s">
        <v>17</v>
      </c>
      <c r="I115" s="40" t="s">
        <v>29</v>
      </c>
      <c r="J115" s="40" t="s">
        <v>30</v>
      </c>
      <c r="K115" s="62"/>
      <c r="L115" s="62"/>
      <c r="M115" s="62"/>
      <c r="N115" s="62"/>
      <c r="O115" s="62"/>
      <c r="P115" s="62"/>
      <c r="Q115" s="62"/>
      <c r="R115" s="62"/>
      <c r="S115" s="62"/>
      <c r="T115" s="62"/>
      <c r="U115" s="62"/>
      <c r="V115" s="62"/>
      <c r="W115" s="62"/>
      <c r="X115" s="62"/>
      <c r="Y115" s="62"/>
      <c r="Z115" s="62"/>
    </row>
    <row r="116" spans="1:26" ht="60.75">
      <c r="A116" s="59">
        <v>115</v>
      </c>
      <c r="B116" s="40" t="s">
        <v>400</v>
      </c>
      <c r="C116" s="40" t="s">
        <v>24764</v>
      </c>
      <c r="D116" s="60" t="s">
        <v>24932</v>
      </c>
      <c r="E116" s="60" t="s">
        <v>8556</v>
      </c>
      <c r="F116" s="61" t="s">
        <v>8557</v>
      </c>
      <c r="G116" s="40">
        <v>2016</v>
      </c>
      <c r="H116" s="40" t="s">
        <v>17279</v>
      </c>
      <c r="I116" s="40" t="s">
        <v>99</v>
      </c>
      <c r="J116" s="40" t="s">
        <v>179</v>
      </c>
      <c r="K116" s="62"/>
      <c r="L116" s="62"/>
      <c r="M116" s="62"/>
      <c r="N116" s="62"/>
      <c r="O116" s="62"/>
      <c r="P116" s="62"/>
      <c r="Q116" s="62"/>
      <c r="R116" s="62"/>
      <c r="S116" s="62"/>
      <c r="T116" s="62"/>
      <c r="U116" s="62"/>
      <c r="V116" s="62"/>
      <c r="W116" s="62"/>
      <c r="X116" s="62"/>
      <c r="Y116" s="62"/>
      <c r="Z116" s="62"/>
    </row>
    <row r="117" spans="1:26" ht="45.75">
      <c r="A117" s="59">
        <v>116</v>
      </c>
      <c r="B117" s="40" t="s">
        <v>400</v>
      </c>
      <c r="C117" s="40" t="s">
        <v>17631</v>
      </c>
      <c r="D117" s="60" t="s">
        <v>17448</v>
      </c>
      <c r="E117" s="60" t="s">
        <v>24933</v>
      </c>
      <c r="F117" s="61" t="s">
        <v>24934</v>
      </c>
      <c r="G117" s="40">
        <v>2016</v>
      </c>
      <c r="H117" s="40" t="s">
        <v>17279</v>
      </c>
      <c r="I117" s="40" t="s">
        <v>99</v>
      </c>
      <c r="J117" s="40" t="s">
        <v>17158</v>
      </c>
      <c r="K117" s="62"/>
      <c r="L117" s="62"/>
      <c r="M117" s="62"/>
      <c r="N117" s="62"/>
      <c r="O117" s="62"/>
      <c r="P117" s="62"/>
      <c r="Q117" s="62"/>
      <c r="R117" s="62"/>
      <c r="S117" s="62"/>
      <c r="T117" s="62"/>
      <c r="U117" s="62"/>
      <c r="V117" s="62"/>
      <c r="W117" s="62"/>
      <c r="X117" s="62"/>
      <c r="Y117" s="62"/>
      <c r="Z117" s="62"/>
    </row>
    <row r="118" spans="1:26" ht="90">
      <c r="A118" s="59">
        <v>117</v>
      </c>
      <c r="B118" s="40" t="s">
        <v>400</v>
      </c>
      <c r="C118" s="40" t="s">
        <v>17631</v>
      </c>
      <c r="D118" s="60" t="s">
        <v>17448</v>
      </c>
      <c r="E118" s="60" t="s">
        <v>17530</v>
      </c>
      <c r="F118" s="61" t="s">
        <v>17531</v>
      </c>
      <c r="G118" s="40" t="s">
        <v>14932</v>
      </c>
      <c r="H118" s="40" t="s">
        <v>24821</v>
      </c>
      <c r="I118" s="40" t="s">
        <v>99</v>
      </c>
      <c r="J118" s="40" t="s">
        <v>1886</v>
      </c>
      <c r="K118" s="62"/>
      <c r="L118" s="62"/>
      <c r="M118" s="62"/>
      <c r="N118" s="62"/>
      <c r="O118" s="62"/>
      <c r="P118" s="62"/>
      <c r="Q118" s="62"/>
      <c r="R118" s="62"/>
      <c r="S118" s="62"/>
      <c r="T118" s="62"/>
      <c r="U118" s="62"/>
      <c r="V118" s="62"/>
      <c r="W118" s="62"/>
      <c r="X118" s="62"/>
      <c r="Y118" s="62"/>
      <c r="Z118" s="62"/>
    </row>
    <row r="119" spans="1:26" ht="90">
      <c r="A119" s="59">
        <v>118</v>
      </c>
      <c r="B119" s="40" t="s">
        <v>400</v>
      </c>
      <c r="C119" s="40" t="s">
        <v>17631</v>
      </c>
      <c r="D119" s="60" t="s">
        <v>17448</v>
      </c>
      <c r="E119" s="60" t="s">
        <v>17534</v>
      </c>
      <c r="F119" s="61" t="s">
        <v>17531</v>
      </c>
      <c r="G119" s="40" t="s">
        <v>14932</v>
      </c>
      <c r="H119" s="40" t="s">
        <v>24821</v>
      </c>
      <c r="I119" s="40" t="s">
        <v>99</v>
      </c>
      <c r="J119" s="40" t="s">
        <v>1886</v>
      </c>
      <c r="K119" s="62"/>
      <c r="L119" s="62"/>
      <c r="M119" s="62"/>
      <c r="N119" s="62"/>
      <c r="O119" s="62"/>
      <c r="P119" s="62"/>
      <c r="Q119" s="62"/>
      <c r="R119" s="62"/>
      <c r="S119" s="62"/>
      <c r="T119" s="62"/>
      <c r="U119" s="62"/>
      <c r="V119" s="62"/>
      <c r="W119" s="62"/>
      <c r="X119" s="62"/>
      <c r="Y119" s="62"/>
      <c r="Z119" s="62"/>
    </row>
    <row r="120" spans="1:26" ht="45.75">
      <c r="A120" s="59">
        <v>119</v>
      </c>
      <c r="B120" s="40" t="s">
        <v>400</v>
      </c>
      <c r="C120" s="40" t="s">
        <v>17631</v>
      </c>
      <c r="D120" s="60" t="s">
        <v>17448</v>
      </c>
      <c r="E120" s="60" t="s">
        <v>17401</v>
      </c>
      <c r="F120" s="61" t="s">
        <v>17402</v>
      </c>
      <c r="G120" s="40" t="s">
        <v>14521</v>
      </c>
      <c r="H120" s="40" t="s">
        <v>96</v>
      </c>
      <c r="I120" s="40" t="s">
        <v>99</v>
      </c>
      <c r="J120" s="40" t="s">
        <v>24935</v>
      </c>
      <c r="K120" s="62"/>
      <c r="L120" s="62"/>
      <c r="M120" s="62"/>
      <c r="N120" s="62"/>
      <c r="O120" s="62"/>
      <c r="P120" s="62"/>
      <c r="Q120" s="62"/>
      <c r="R120" s="62"/>
      <c r="S120" s="62"/>
      <c r="T120" s="62"/>
      <c r="U120" s="62"/>
      <c r="V120" s="62"/>
      <c r="W120" s="62"/>
      <c r="X120" s="62"/>
      <c r="Y120" s="62"/>
      <c r="Z120" s="62"/>
    </row>
    <row r="121" spans="1:26" ht="150.75">
      <c r="A121" s="59">
        <v>120</v>
      </c>
      <c r="B121" s="40" t="s">
        <v>153</v>
      </c>
      <c r="C121" s="40" t="s">
        <v>24764</v>
      </c>
      <c r="D121" s="60" t="s">
        <v>8571</v>
      </c>
      <c r="E121" s="60" t="s">
        <v>8575</v>
      </c>
      <c r="F121" s="61" t="s">
        <v>8576</v>
      </c>
      <c r="G121" s="40">
        <v>2017</v>
      </c>
      <c r="H121" s="40" t="s">
        <v>90</v>
      </c>
      <c r="I121" s="40" t="s">
        <v>29</v>
      </c>
      <c r="J121" s="40" t="s">
        <v>8066</v>
      </c>
      <c r="K121" s="62"/>
      <c r="L121" s="62"/>
      <c r="M121" s="62"/>
      <c r="N121" s="62"/>
      <c r="O121" s="62"/>
      <c r="P121" s="62"/>
      <c r="Q121" s="62"/>
      <c r="R121" s="62"/>
      <c r="S121" s="62"/>
      <c r="T121" s="62"/>
      <c r="U121" s="62"/>
      <c r="V121" s="62"/>
      <c r="W121" s="62"/>
      <c r="X121" s="62"/>
      <c r="Y121" s="62"/>
      <c r="Z121" s="62"/>
    </row>
    <row r="122" spans="1:26" ht="150.75">
      <c r="A122" s="59">
        <v>121</v>
      </c>
      <c r="B122" s="40" t="s">
        <v>153</v>
      </c>
      <c r="C122" s="40" t="s">
        <v>24764</v>
      </c>
      <c r="D122" s="60" t="s">
        <v>8571</v>
      </c>
      <c r="E122" s="60" t="s">
        <v>24936</v>
      </c>
      <c r="F122" s="61" t="s">
        <v>8576</v>
      </c>
      <c r="G122" s="40">
        <v>2018</v>
      </c>
      <c r="H122" s="40" t="s">
        <v>90</v>
      </c>
      <c r="I122" s="40" t="s">
        <v>29</v>
      </c>
      <c r="J122" s="40" t="s">
        <v>8066</v>
      </c>
      <c r="K122" s="62"/>
      <c r="L122" s="62"/>
      <c r="M122" s="62"/>
      <c r="N122" s="62"/>
      <c r="O122" s="62"/>
      <c r="P122" s="62"/>
      <c r="Q122" s="62"/>
      <c r="R122" s="62"/>
      <c r="S122" s="62"/>
      <c r="T122" s="62"/>
      <c r="U122" s="62"/>
      <c r="V122" s="62"/>
      <c r="W122" s="62"/>
      <c r="X122" s="62"/>
      <c r="Y122" s="62"/>
      <c r="Z122" s="62"/>
    </row>
    <row r="123" spans="1:26" ht="112.5">
      <c r="A123" s="59">
        <v>122</v>
      </c>
      <c r="B123" s="40" t="s">
        <v>153</v>
      </c>
      <c r="C123" s="40" t="s">
        <v>24760</v>
      </c>
      <c r="D123" s="60" t="s">
        <v>8582</v>
      </c>
      <c r="E123" s="60" t="s">
        <v>24937</v>
      </c>
      <c r="F123" s="61" t="s">
        <v>8586</v>
      </c>
      <c r="G123" s="40">
        <v>2018</v>
      </c>
      <c r="H123" s="40" t="s">
        <v>90</v>
      </c>
      <c r="I123" s="40" t="s">
        <v>29</v>
      </c>
      <c r="J123" s="40" t="s">
        <v>30</v>
      </c>
      <c r="K123" s="62"/>
      <c r="L123" s="62"/>
      <c r="M123" s="62"/>
      <c r="N123" s="62"/>
      <c r="O123" s="62"/>
      <c r="P123" s="62"/>
      <c r="Q123" s="62"/>
      <c r="R123" s="62"/>
      <c r="S123" s="62"/>
      <c r="T123" s="62"/>
      <c r="U123" s="62"/>
      <c r="V123" s="62"/>
      <c r="W123" s="62"/>
      <c r="X123" s="62"/>
      <c r="Y123" s="62"/>
      <c r="Z123" s="62"/>
    </row>
    <row r="124" spans="1:26" ht="105.75">
      <c r="A124" s="59">
        <v>123</v>
      </c>
      <c r="B124" s="40" t="s">
        <v>153</v>
      </c>
      <c r="C124" s="40" t="s">
        <v>24764</v>
      </c>
      <c r="D124" s="60" t="s">
        <v>24938</v>
      </c>
      <c r="E124" s="60" t="s">
        <v>8729</v>
      </c>
      <c r="F124" s="61" t="s">
        <v>8730</v>
      </c>
      <c r="G124" s="40" t="s">
        <v>166</v>
      </c>
      <c r="H124" s="40" t="s">
        <v>24771</v>
      </c>
      <c r="I124" s="40" t="s">
        <v>99</v>
      </c>
      <c r="J124" s="40" t="s">
        <v>2197</v>
      </c>
      <c r="K124" s="62"/>
      <c r="L124" s="62"/>
      <c r="M124" s="62"/>
      <c r="N124" s="62"/>
      <c r="O124" s="62"/>
      <c r="P124" s="62"/>
      <c r="Q124" s="62"/>
      <c r="R124" s="62"/>
      <c r="S124" s="62"/>
      <c r="T124" s="62"/>
      <c r="U124" s="62"/>
      <c r="V124" s="62"/>
      <c r="W124" s="62"/>
      <c r="X124" s="62"/>
      <c r="Y124" s="62"/>
      <c r="Z124" s="62"/>
    </row>
    <row r="125" spans="1:26" ht="157.5">
      <c r="A125" s="59">
        <v>124</v>
      </c>
      <c r="B125" s="40" t="s">
        <v>400</v>
      </c>
      <c r="C125" s="40" t="s">
        <v>24764</v>
      </c>
      <c r="D125" s="60" t="s">
        <v>8802</v>
      </c>
      <c r="E125" s="60" t="s">
        <v>24939</v>
      </c>
      <c r="F125" s="61" t="s">
        <v>24940</v>
      </c>
      <c r="G125" s="40">
        <v>2015</v>
      </c>
      <c r="H125" s="40" t="s">
        <v>90</v>
      </c>
      <c r="I125" s="40" t="s">
        <v>29</v>
      </c>
      <c r="J125" s="40" t="s">
        <v>30</v>
      </c>
      <c r="K125" s="62"/>
      <c r="L125" s="62"/>
      <c r="M125" s="62"/>
      <c r="N125" s="62"/>
      <c r="O125" s="62"/>
      <c r="P125" s="62"/>
      <c r="Q125" s="62"/>
      <c r="R125" s="62"/>
      <c r="S125" s="62"/>
      <c r="T125" s="62"/>
      <c r="U125" s="62"/>
      <c r="V125" s="62"/>
      <c r="W125" s="62"/>
      <c r="X125" s="62"/>
      <c r="Y125" s="62"/>
      <c r="Z125" s="62"/>
    </row>
    <row r="126" spans="1:26" ht="90.75">
      <c r="A126" s="59">
        <v>125</v>
      </c>
      <c r="B126" s="40" t="s">
        <v>153</v>
      </c>
      <c r="C126" s="40" t="s">
        <v>24764</v>
      </c>
      <c r="D126" s="60" t="s">
        <v>8971</v>
      </c>
      <c r="E126" s="60" t="s">
        <v>8972</v>
      </c>
      <c r="F126" s="61" t="s">
        <v>24941</v>
      </c>
      <c r="G126" s="63">
        <v>43556</v>
      </c>
      <c r="H126" s="40" t="s">
        <v>35</v>
      </c>
      <c r="I126" s="40" t="s">
        <v>20</v>
      </c>
      <c r="J126" s="40" t="s">
        <v>21</v>
      </c>
      <c r="K126" s="62"/>
      <c r="L126" s="62"/>
      <c r="M126" s="62"/>
      <c r="N126" s="62"/>
      <c r="O126" s="62"/>
      <c r="P126" s="62"/>
      <c r="Q126" s="62"/>
      <c r="R126" s="62"/>
      <c r="S126" s="62"/>
      <c r="T126" s="62"/>
      <c r="U126" s="62"/>
      <c r="V126" s="62"/>
      <c r="W126" s="62"/>
      <c r="X126" s="62"/>
      <c r="Y126" s="62"/>
      <c r="Z126" s="62"/>
    </row>
    <row r="127" spans="1:26" ht="168.75">
      <c r="A127" s="59">
        <v>126</v>
      </c>
      <c r="B127" s="40" t="s">
        <v>400</v>
      </c>
      <c r="C127" s="40" t="s">
        <v>24760</v>
      </c>
      <c r="D127" s="60" t="s">
        <v>8994</v>
      </c>
      <c r="E127" s="60" t="s">
        <v>1768</v>
      </c>
      <c r="F127" s="61" t="s">
        <v>24942</v>
      </c>
      <c r="G127" s="40">
        <v>2015</v>
      </c>
      <c r="H127" s="40" t="s">
        <v>35</v>
      </c>
      <c r="I127" s="40" t="s">
        <v>80</v>
      </c>
      <c r="J127" s="40" t="s">
        <v>2800</v>
      </c>
      <c r="K127" s="62"/>
      <c r="L127" s="62"/>
      <c r="M127" s="62"/>
      <c r="N127" s="62"/>
      <c r="O127" s="62"/>
      <c r="P127" s="62"/>
      <c r="Q127" s="62"/>
      <c r="R127" s="62"/>
      <c r="S127" s="62"/>
      <c r="T127" s="62"/>
      <c r="U127" s="62"/>
      <c r="V127" s="62"/>
      <c r="W127" s="62"/>
      <c r="X127" s="62"/>
      <c r="Y127" s="62"/>
      <c r="Z127" s="62"/>
    </row>
    <row r="128" spans="1:26" ht="101.25">
      <c r="A128" s="59">
        <v>127</v>
      </c>
      <c r="B128" s="40" t="s">
        <v>153</v>
      </c>
      <c r="C128" s="40" t="s">
        <v>24760</v>
      </c>
      <c r="D128" s="60" t="s">
        <v>24943</v>
      </c>
      <c r="E128" s="60" t="s">
        <v>24944</v>
      </c>
      <c r="F128" s="61" t="s">
        <v>24945</v>
      </c>
      <c r="G128" s="40">
        <v>2015</v>
      </c>
      <c r="H128" s="40" t="s">
        <v>35</v>
      </c>
      <c r="I128" s="40" t="s">
        <v>20</v>
      </c>
      <c r="J128" s="40" t="s">
        <v>17252</v>
      </c>
      <c r="K128" s="62"/>
      <c r="L128" s="62"/>
      <c r="M128" s="62"/>
      <c r="N128" s="62"/>
      <c r="O128" s="62"/>
      <c r="P128" s="62"/>
      <c r="Q128" s="62"/>
      <c r="R128" s="62"/>
      <c r="S128" s="62"/>
      <c r="T128" s="62"/>
      <c r="U128" s="62"/>
      <c r="V128" s="62"/>
      <c r="W128" s="62"/>
      <c r="X128" s="62"/>
      <c r="Y128" s="62"/>
      <c r="Z128" s="62"/>
    </row>
    <row r="129" spans="1:26" ht="112.5">
      <c r="A129" s="59">
        <v>128</v>
      </c>
      <c r="B129" s="40" t="s">
        <v>400</v>
      </c>
      <c r="C129" s="40" t="s">
        <v>24764</v>
      </c>
      <c r="D129" s="60" t="s">
        <v>9083</v>
      </c>
      <c r="E129" s="60" t="s">
        <v>9084</v>
      </c>
      <c r="F129" s="61" t="s">
        <v>24946</v>
      </c>
      <c r="G129" s="40">
        <v>2017</v>
      </c>
      <c r="H129" s="40" t="s">
        <v>219</v>
      </c>
      <c r="I129" s="40" t="s">
        <v>20</v>
      </c>
      <c r="J129" s="40" t="s">
        <v>275</v>
      </c>
      <c r="K129" s="62"/>
      <c r="L129" s="62"/>
      <c r="M129" s="62"/>
      <c r="N129" s="62"/>
      <c r="O129" s="62"/>
      <c r="P129" s="62"/>
      <c r="Q129" s="62"/>
      <c r="R129" s="62"/>
      <c r="S129" s="62"/>
      <c r="T129" s="62"/>
      <c r="U129" s="62"/>
      <c r="V129" s="62"/>
      <c r="W129" s="62"/>
      <c r="X129" s="62"/>
      <c r="Y129" s="62"/>
      <c r="Z129" s="62"/>
    </row>
    <row r="130" spans="1:26" ht="90">
      <c r="A130" s="59">
        <v>129</v>
      </c>
      <c r="B130" s="40" t="s">
        <v>400</v>
      </c>
      <c r="C130" s="40" t="s">
        <v>24764</v>
      </c>
      <c r="D130" s="60" t="s">
        <v>9299</v>
      </c>
      <c r="E130" s="60" t="s">
        <v>24947</v>
      </c>
      <c r="F130" s="61" t="s">
        <v>10092</v>
      </c>
      <c r="G130" s="40" t="s">
        <v>166</v>
      </c>
      <c r="H130" s="40" t="s">
        <v>24771</v>
      </c>
      <c r="I130" s="40" t="s">
        <v>508</v>
      </c>
      <c r="J130" s="40" t="s">
        <v>179</v>
      </c>
      <c r="K130" s="62"/>
      <c r="L130" s="62"/>
      <c r="M130" s="62"/>
      <c r="N130" s="62"/>
      <c r="O130" s="62"/>
      <c r="P130" s="62"/>
      <c r="Q130" s="62"/>
      <c r="R130" s="62"/>
      <c r="S130" s="62"/>
      <c r="T130" s="62"/>
      <c r="U130" s="62"/>
      <c r="V130" s="62"/>
      <c r="W130" s="62"/>
      <c r="X130" s="62"/>
      <c r="Y130" s="62"/>
      <c r="Z130" s="62"/>
    </row>
    <row r="131" spans="1:26" ht="90">
      <c r="A131" s="59">
        <v>130</v>
      </c>
      <c r="B131" s="40" t="s">
        <v>400</v>
      </c>
      <c r="C131" s="40" t="s">
        <v>24764</v>
      </c>
      <c r="D131" s="60" t="s">
        <v>9299</v>
      </c>
      <c r="E131" s="60" t="s">
        <v>24948</v>
      </c>
      <c r="F131" s="61" t="s">
        <v>10092</v>
      </c>
      <c r="G131" s="40" t="s">
        <v>166</v>
      </c>
      <c r="H131" s="40" t="s">
        <v>24771</v>
      </c>
      <c r="I131" s="40" t="s">
        <v>508</v>
      </c>
      <c r="J131" s="40" t="s">
        <v>179</v>
      </c>
      <c r="K131" s="62"/>
      <c r="L131" s="62"/>
      <c r="M131" s="62"/>
      <c r="N131" s="62"/>
      <c r="O131" s="62"/>
      <c r="P131" s="62"/>
      <c r="Q131" s="62"/>
      <c r="R131" s="62"/>
      <c r="S131" s="62"/>
      <c r="T131" s="62"/>
      <c r="U131" s="62"/>
      <c r="V131" s="62"/>
      <c r="W131" s="62"/>
      <c r="X131" s="62"/>
      <c r="Y131" s="62"/>
      <c r="Z131" s="62"/>
    </row>
    <row r="132" spans="1:26" ht="120.75">
      <c r="A132" s="59">
        <v>131</v>
      </c>
      <c r="B132" s="40" t="s">
        <v>153</v>
      </c>
      <c r="C132" s="40" t="s">
        <v>24764</v>
      </c>
      <c r="D132" s="60" t="s">
        <v>9299</v>
      </c>
      <c r="E132" s="60" t="s">
        <v>9302</v>
      </c>
      <c r="F132" s="33"/>
      <c r="G132" s="40" t="s">
        <v>145</v>
      </c>
      <c r="H132" s="40" t="s">
        <v>24771</v>
      </c>
      <c r="I132" s="40" t="s">
        <v>99</v>
      </c>
      <c r="J132" s="40" t="s">
        <v>179</v>
      </c>
      <c r="K132" s="62"/>
      <c r="L132" s="62"/>
      <c r="M132" s="62"/>
      <c r="N132" s="62"/>
      <c r="O132" s="62"/>
      <c r="P132" s="62"/>
      <c r="Q132" s="62"/>
      <c r="R132" s="62"/>
      <c r="S132" s="62"/>
      <c r="T132" s="62"/>
      <c r="U132" s="62"/>
      <c r="V132" s="62"/>
      <c r="W132" s="62"/>
      <c r="X132" s="62"/>
      <c r="Y132" s="62"/>
      <c r="Z132" s="62"/>
    </row>
    <row r="133" spans="1:26" ht="135.75">
      <c r="A133" s="59">
        <v>132</v>
      </c>
      <c r="B133" s="40" t="s">
        <v>153</v>
      </c>
      <c r="C133" s="40" t="s">
        <v>24764</v>
      </c>
      <c r="D133" s="60" t="s">
        <v>9299</v>
      </c>
      <c r="E133" s="60" t="s">
        <v>9305</v>
      </c>
      <c r="F133" s="61" t="s">
        <v>9306</v>
      </c>
      <c r="G133" s="40" t="s">
        <v>14843</v>
      </c>
      <c r="H133" s="64"/>
      <c r="I133" s="40" t="s">
        <v>99</v>
      </c>
      <c r="J133" s="40" t="s">
        <v>179</v>
      </c>
      <c r="K133" s="62"/>
      <c r="L133" s="62"/>
      <c r="M133" s="62"/>
      <c r="N133" s="62"/>
      <c r="O133" s="62"/>
      <c r="P133" s="62"/>
      <c r="Q133" s="62"/>
      <c r="R133" s="62"/>
      <c r="S133" s="62"/>
      <c r="T133" s="62"/>
      <c r="U133" s="62"/>
      <c r="V133" s="62"/>
      <c r="W133" s="62"/>
      <c r="X133" s="62"/>
      <c r="Y133" s="62"/>
      <c r="Z133" s="62"/>
    </row>
    <row r="134" spans="1:26" ht="135.75">
      <c r="A134" s="59">
        <v>133</v>
      </c>
      <c r="B134" s="40" t="s">
        <v>153</v>
      </c>
      <c r="C134" s="40" t="s">
        <v>24764</v>
      </c>
      <c r="D134" s="60" t="s">
        <v>9299</v>
      </c>
      <c r="E134" s="60" t="s">
        <v>24949</v>
      </c>
      <c r="F134" s="61" t="s">
        <v>9306</v>
      </c>
      <c r="G134" s="40" t="s">
        <v>14932</v>
      </c>
      <c r="H134" s="64"/>
      <c r="I134" s="40" t="s">
        <v>99</v>
      </c>
      <c r="J134" s="40" t="s">
        <v>179</v>
      </c>
      <c r="K134" s="62"/>
      <c r="L134" s="62"/>
      <c r="M134" s="62"/>
      <c r="N134" s="62"/>
      <c r="O134" s="62"/>
      <c r="P134" s="62"/>
      <c r="Q134" s="62"/>
      <c r="R134" s="62"/>
      <c r="S134" s="62"/>
      <c r="T134" s="62"/>
      <c r="U134" s="62"/>
      <c r="V134" s="62"/>
      <c r="W134" s="62"/>
      <c r="X134" s="62"/>
      <c r="Y134" s="62"/>
      <c r="Z134" s="62"/>
    </row>
    <row r="135" spans="1:26" ht="90">
      <c r="A135" s="59">
        <v>134</v>
      </c>
      <c r="B135" s="40" t="s">
        <v>400</v>
      </c>
      <c r="C135" s="40" t="s">
        <v>24764</v>
      </c>
      <c r="D135" s="60" t="s">
        <v>4153</v>
      </c>
      <c r="E135" s="60" t="s">
        <v>9388</v>
      </c>
      <c r="F135" s="61" t="s">
        <v>24950</v>
      </c>
      <c r="G135" s="40" t="s">
        <v>14932</v>
      </c>
      <c r="H135" s="40" t="s">
        <v>24821</v>
      </c>
      <c r="I135" s="40" t="s">
        <v>36</v>
      </c>
      <c r="J135" s="40" t="s">
        <v>37</v>
      </c>
      <c r="K135" s="62"/>
      <c r="L135" s="62"/>
      <c r="M135" s="62"/>
      <c r="N135" s="62"/>
      <c r="O135" s="62"/>
      <c r="P135" s="62"/>
      <c r="Q135" s="62"/>
      <c r="R135" s="62"/>
      <c r="S135" s="62"/>
      <c r="T135" s="62"/>
      <c r="U135" s="62"/>
      <c r="V135" s="62"/>
      <c r="W135" s="62"/>
      <c r="X135" s="62"/>
      <c r="Y135" s="62"/>
      <c r="Z135" s="62"/>
    </row>
    <row r="136" spans="1:26" ht="123.75">
      <c r="A136" s="59">
        <v>135</v>
      </c>
      <c r="B136" s="40" t="s">
        <v>400</v>
      </c>
      <c r="C136" s="40" t="s">
        <v>17631</v>
      </c>
      <c r="D136" s="60" t="s">
        <v>24951</v>
      </c>
      <c r="E136" s="60" t="s">
        <v>24952</v>
      </c>
      <c r="F136" s="61" t="s">
        <v>24953</v>
      </c>
      <c r="G136" s="40">
        <v>2017</v>
      </c>
      <c r="H136" s="40" t="s">
        <v>90</v>
      </c>
      <c r="I136" s="40" t="s">
        <v>20</v>
      </c>
      <c r="J136" s="40" t="s">
        <v>17252</v>
      </c>
      <c r="K136" s="62"/>
      <c r="L136" s="62"/>
      <c r="M136" s="62"/>
      <c r="N136" s="62"/>
      <c r="O136" s="62"/>
      <c r="P136" s="62"/>
      <c r="Q136" s="62"/>
      <c r="R136" s="62"/>
      <c r="S136" s="62"/>
      <c r="T136" s="62"/>
      <c r="U136" s="62"/>
      <c r="V136" s="62"/>
      <c r="W136" s="62"/>
      <c r="X136" s="62"/>
      <c r="Y136" s="62"/>
      <c r="Z136" s="62"/>
    </row>
    <row r="137" spans="1:26" ht="105.75">
      <c r="A137" s="59">
        <v>136</v>
      </c>
      <c r="B137" s="40" t="s">
        <v>400</v>
      </c>
      <c r="C137" s="40" t="s">
        <v>24760</v>
      </c>
      <c r="D137" s="60" t="s">
        <v>24954</v>
      </c>
      <c r="E137" s="60" t="s">
        <v>24955</v>
      </c>
      <c r="F137" s="33"/>
      <c r="G137" s="40">
        <v>2018</v>
      </c>
      <c r="H137" s="40" t="s">
        <v>90</v>
      </c>
      <c r="I137" s="40" t="s">
        <v>99</v>
      </c>
      <c r="J137" s="64"/>
      <c r="K137" s="62"/>
      <c r="L137" s="62"/>
      <c r="M137" s="62"/>
      <c r="N137" s="62"/>
      <c r="O137" s="62"/>
      <c r="P137" s="62"/>
      <c r="Q137" s="62"/>
      <c r="R137" s="62"/>
      <c r="S137" s="62"/>
      <c r="T137" s="62"/>
      <c r="U137" s="62"/>
      <c r="V137" s="62"/>
      <c r="W137" s="62"/>
      <c r="X137" s="62"/>
      <c r="Y137" s="62"/>
      <c r="Z137" s="62"/>
    </row>
    <row r="138" spans="1:26" ht="101.25">
      <c r="A138" s="59">
        <v>137</v>
      </c>
      <c r="B138" s="40" t="s">
        <v>400</v>
      </c>
      <c r="C138" s="40" t="s">
        <v>24760</v>
      </c>
      <c r="D138" s="60" t="s">
        <v>24956</v>
      </c>
      <c r="E138" s="60" t="s">
        <v>17536</v>
      </c>
      <c r="F138" s="61" t="s">
        <v>24957</v>
      </c>
      <c r="G138" s="40">
        <v>2016</v>
      </c>
      <c r="H138" s="40" t="s">
        <v>17279</v>
      </c>
      <c r="I138" s="40" t="s">
        <v>99</v>
      </c>
      <c r="J138" s="40" t="s">
        <v>17158</v>
      </c>
      <c r="K138" s="62"/>
      <c r="L138" s="62"/>
      <c r="M138" s="62"/>
      <c r="N138" s="62"/>
      <c r="O138" s="62"/>
      <c r="P138" s="62"/>
      <c r="Q138" s="62"/>
      <c r="R138" s="62"/>
      <c r="S138" s="62"/>
      <c r="T138" s="62"/>
      <c r="U138" s="62"/>
      <c r="V138" s="62"/>
      <c r="W138" s="62"/>
      <c r="X138" s="62"/>
      <c r="Y138" s="62"/>
      <c r="Z138" s="62"/>
    </row>
    <row r="139" spans="1:26" ht="101.25">
      <c r="A139" s="59">
        <v>138</v>
      </c>
      <c r="B139" s="40" t="s">
        <v>153</v>
      </c>
      <c r="C139" s="40" t="s">
        <v>24760</v>
      </c>
      <c r="D139" s="60" t="s">
        <v>24956</v>
      </c>
      <c r="E139" s="60" t="s">
        <v>17155</v>
      </c>
      <c r="F139" s="61" t="s">
        <v>24958</v>
      </c>
      <c r="G139" s="40">
        <v>2015</v>
      </c>
      <c r="H139" s="40" t="s">
        <v>17279</v>
      </c>
      <c r="I139" s="40" t="s">
        <v>99</v>
      </c>
      <c r="J139" s="40" t="s">
        <v>17158</v>
      </c>
      <c r="K139" s="62"/>
      <c r="L139" s="62"/>
      <c r="M139" s="62"/>
      <c r="N139" s="62"/>
      <c r="O139" s="62"/>
      <c r="P139" s="62"/>
      <c r="Q139" s="62"/>
      <c r="R139" s="62"/>
      <c r="S139" s="62"/>
      <c r="T139" s="62"/>
      <c r="U139" s="62"/>
      <c r="V139" s="62"/>
      <c r="W139" s="62"/>
      <c r="X139" s="62"/>
      <c r="Y139" s="62"/>
      <c r="Z139" s="62"/>
    </row>
    <row r="140" spans="1:26" ht="67.5">
      <c r="A140" s="59">
        <v>139</v>
      </c>
      <c r="B140" s="40" t="s">
        <v>400</v>
      </c>
      <c r="C140" s="40" t="s">
        <v>17631</v>
      </c>
      <c r="D140" s="60" t="s">
        <v>24959</v>
      </c>
      <c r="E140" s="60" t="s">
        <v>24960</v>
      </c>
      <c r="F140" s="61" t="s">
        <v>24961</v>
      </c>
      <c r="G140" s="40">
        <v>2017</v>
      </c>
      <c r="H140" s="40" t="s">
        <v>17279</v>
      </c>
      <c r="I140" s="40" t="s">
        <v>99</v>
      </c>
      <c r="J140" s="40" t="s">
        <v>17158</v>
      </c>
      <c r="K140" s="62"/>
      <c r="L140" s="62"/>
      <c r="M140" s="62"/>
      <c r="N140" s="62"/>
      <c r="O140" s="62"/>
      <c r="P140" s="62"/>
      <c r="Q140" s="62"/>
      <c r="R140" s="62"/>
      <c r="S140" s="62"/>
      <c r="T140" s="62"/>
      <c r="U140" s="62"/>
      <c r="V140" s="62"/>
      <c r="W140" s="62"/>
      <c r="X140" s="62"/>
      <c r="Y140" s="62"/>
      <c r="Z140" s="62"/>
    </row>
    <row r="141" spans="1:26" ht="146.25">
      <c r="A141" s="59">
        <v>140</v>
      </c>
      <c r="B141" s="40" t="s">
        <v>153</v>
      </c>
      <c r="C141" s="40" t="s">
        <v>24764</v>
      </c>
      <c r="D141" s="60" t="s">
        <v>9517</v>
      </c>
      <c r="E141" s="60" t="s">
        <v>1460</v>
      </c>
      <c r="F141" s="61" t="s">
        <v>9520</v>
      </c>
      <c r="G141" s="40" t="s">
        <v>24785</v>
      </c>
      <c r="H141" s="40" t="s">
        <v>17</v>
      </c>
      <c r="I141" s="40" t="s">
        <v>29</v>
      </c>
      <c r="J141" s="40" t="s">
        <v>30</v>
      </c>
      <c r="K141" s="62"/>
      <c r="L141" s="62"/>
      <c r="M141" s="62"/>
      <c r="N141" s="62"/>
      <c r="O141" s="62"/>
      <c r="P141" s="62"/>
      <c r="Q141" s="62"/>
      <c r="R141" s="62"/>
      <c r="S141" s="62"/>
      <c r="T141" s="62"/>
      <c r="U141" s="62"/>
      <c r="V141" s="62"/>
      <c r="W141" s="62"/>
      <c r="X141" s="62"/>
      <c r="Y141" s="62"/>
      <c r="Z141" s="62"/>
    </row>
    <row r="142" spans="1:26" ht="105.75">
      <c r="A142" s="59">
        <v>141</v>
      </c>
      <c r="B142" s="40" t="s">
        <v>400</v>
      </c>
      <c r="C142" s="40" t="s">
        <v>24764</v>
      </c>
      <c r="D142" s="60" t="s">
        <v>21511</v>
      </c>
      <c r="E142" s="60" t="s">
        <v>9101</v>
      </c>
      <c r="F142" s="61" t="s">
        <v>9102</v>
      </c>
      <c r="G142" s="40" t="s">
        <v>24788</v>
      </c>
      <c r="H142" s="40" t="s">
        <v>17</v>
      </c>
      <c r="I142" s="40" t="s">
        <v>29</v>
      </c>
      <c r="J142" s="40" t="s">
        <v>30</v>
      </c>
      <c r="K142" s="62"/>
      <c r="L142" s="62"/>
      <c r="M142" s="62"/>
      <c r="N142" s="62"/>
      <c r="O142" s="62"/>
      <c r="P142" s="62"/>
      <c r="Q142" s="62"/>
      <c r="R142" s="62"/>
      <c r="S142" s="62"/>
      <c r="T142" s="62"/>
      <c r="U142" s="62"/>
      <c r="V142" s="62"/>
      <c r="W142" s="62"/>
      <c r="X142" s="62"/>
      <c r="Y142" s="62"/>
      <c r="Z142" s="62"/>
    </row>
    <row r="143" spans="1:26" ht="135">
      <c r="A143" s="59">
        <v>142</v>
      </c>
      <c r="B143" s="40" t="s">
        <v>400</v>
      </c>
      <c r="C143" s="40" t="s">
        <v>24764</v>
      </c>
      <c r="D143" s="60" t="s">
        <v>24962</v>
      </c>
      <c r="E143" s="60" t="s">
        <v>7521</v>
      </c>
      <c r="F143" s="61" t="s">
        <v>24963</v>
      </c>
      <c r="G143" s="40" t="s">
        <v>24769</v>
      </c>
      <c r="H143" s="40" t="s">
        <v>19617</v>
      </c>
      <c r="I143" s="40" t="s">
        <v>172</v>
      </c>
      <c r="J143" s="40" t="s">
        <v>173</v>
      </c>
      <c r="K143" s="62"/>
      <c r="L143" s="62"/>
      <c r="M143" s="62"/>
      <c r="N143" s="62"/>
      <c r="O143" s="62"/>
      <c r="P143" s="62"/>
      <c r="Q143" s="62"/>
      <c r="R143" s="62"/>
      <c r="S143" s="62"/>
      <c r="T143" s="62"/>
      <c r="U143" s="62"/>
      <c r="V143" s="62"/>
      <c r="W143" s="62"/>
      <c r="X143" s="62"/>
      <c r="Y143" s="62"/>
      <c r="Z143" s="62"/>
    </row>
    <row r="144" spans="1:26" ht="30.75">
      <c r="A144" s="59">
        <v>143</v>
      </c>
      <c r="B144" s="40" t="s">
        <v>400</v>
      </c>
      <c r="C144" s="40" t="s">
        <v>17631</v>
      </c>
      <c r="D144" s="60" t="s">
        <v>24964</v>
      </c>
      <c r="E144" s="60" t="s">
        <v>3733</v>
      </c>
      <c r="F144" s="33"/>
      <c r="G144" s="40" t="s">
        <v>24769</v>
      </c>
      <c r="H144" s="40" t="s">
        <v>90</v>
      </c>
      <c r="I144" s="40" t="s">
        <v>29</v>
      </c>
      <c r="J144" s="40" t="s">
        <v>1949</v>
      </c>
      <c r="K144" s="62"/>
      <c r="L144" s="62"/>
      <c r="M144" s="62"/>
      <c r="N144" s="62"/>
      <c r="O144" s="62"/>
      <c r="P144" s="62"/>
      <c r="Q144" s="62"/>
      <c r="R144" s="62"/>
      <c r="S144" s="62"/>
      <c r="T144" s="62"/>
      <c r="U144" s="62"/>
      <c r="V144" s="62"/>
      <c r="W144" s="62"/>
      <c r="X144" s="62"/>
      <c r="Y144" s="62"/>
      <c r="Z144" s="62"/>
    </row>
    <row r="145" spans="1:26" ht="67.5">
      <c r="A145" s="59">
        <v>144</v>
      </c>
      <c r="B145" s="40" t="s">
        <v>400</v>
      </c>
      <c r="C145" s="40" t="s">
        <v>24764</v>
      </c>
      <c r="D145" s="60" t="s">
        <v>24965</v>
      </c>
      <c r="E145" s="60" t="s">
        <v>10220</v>
      </c>
      <c r="F145" s="61" t="s">
        <v>10221</v>
      </c>
      <c r="G145" s="40" t="s">
        <v>24894</v>
      </c>
      <c r="H145" s="40" t="s">
        <v>61</v>
      </c>
      <c r="I145" s="40" t="s">
        <v>29</v>
      </c>
      <c r="J145" s="40" t="s">
        <v>30</v>
      </c>
      <c r="K145" s="62"/>
      <c r="L145" s="62"/>
      <c r="M145" s="62"/>
      <c r="N145" s="62"/>
      <c r="O145" s="62"/>
      <c r="P145" s="62"/>
      <c r="Q145" s="62"/>
      <c r="R145" s="62"/>
      <c r="S145" s="62"/>
      <c r="T145" s="62"/>
      <c r="U145" s="62"/>
      <c r="V145" s="62"/>
      <c r="W145" s="62"/>
      <c r="X145" s="62"/>
      <c r="Y145" s="62"/>
      <c r="Z145" s="62"/>
    </row>
    <row r="146" spans="1:26" ht="157.5">
      <c r="A146" s="59">
        <v>145</v>
      </c>
      <c r="B146" s="40" t="s">
        <v>153</v>
      </c>
      <c r="C146" s="40" t="s">
        <v>24764</v>
      </c>
      <c r="D146" s="60" t="s">
        <v>10434</v>
      </c>
      <c r="E146" s="60" t="s">
        <v>10435</v>
      </c>
      <c r="F146" s="61" t="s">
        <v>10436</v>
      </c>
      <c r="G146" s="63">
        <v>43556</v>
      </c>
      <c r="H146" s="40" t="s">
        <v>90</v>
      </c>
      <c r="I146" s="40" t="s">
        <v>20</v>
      </c>
      <c r="J146" s="40" t="s">
        <v>21</v>
      </c>
      <c r="K146" s="62"/>
      <c r="L146" s="62"/>
      <c r="M146" s="62"/>
      <c r="N146" s="62"/>
      <c r="O146" s="62"/>
      <c r="P146" s="62"/>
      <c r="Q146" s="62"/>
      <c r="R146" s="62"/>
      <c r="S146" s="62"/>
      <c r="T146" s="62"/>
      <c r="U146" s="62"/>
      <c r="V146" s="62"/>
      <c r="W146" s="62"/>
      <c r="X146" s="62"/>
      <c r="Y146" s="62"/>
      <c r="Z146" s="62"/>
    </row>
    <row r="147" spans="1:26" ht="45">
      <c r="A147" s="59">
        <v>146</v>
      </c>
      <c r="B147" s="40" t="s">
        <v>400</v>
      </c>
      <c r="C147" s="40" t="s">
        <v>24764</v>
      </c>
      <c r="D147" s="60" t="s">
        <v>10434</v>
      </c>
      <c r="E147" s="60" t="s">
        <v>24966</v>
      </c>
      <c r="F147" s="61" t="s">
        <v>11028</v>
      </c>
      <c r="G147" s="40">
        <v>2018</v>
      </c>
      <c r="H147" s="40" t="s">
        <v>90</v>
      </c>
      <c r="I147" s="40" t="s">
        <v>20</v>
      </c>
      <c r="J147" s="40" t="s">
        <v>21</v>
      </c>
      <c r="K147" s="62"/>
      <c r="L147" s="62"/>
      <c r="M147" s="62"/>
      <c r="N147" s="62"/>
      <c r="O147" s="62"/>
      <c r="P147" s="62"/>
      <c r="Q147" s="62"/>
      <c r="R147" s="62"/>
      <c r="S147" s="62"/>
      <c r="T147" s="62"/>
      <c r="U147" s="62"/>
      <c r="V147" s="62"/>
      <c r="W147" s="62"/>
      <c r="X147" s="62"/>
      <c r="Y147" s="62"/>
      <c r="Z147" s="62"/>
    </row>
    <row r="148" spans="1:26" ht="60.75">
      <c r="A148" s="59">
        <v>147</v>
      </c>
      <c r="B148" s="40" t="s">
        <v>400</v>
      </c>
      <c r="C148" s="40" t="s">
        <v>24764</v>
      </c>
      <c r="D148" s="60" t="s">
        <v>10434</v>
      </c>
      <c r="E148" s="60" t="s">
        <v>24967</v>
      </c>
      <c r="F148" s="61" t="s">
        <v>11028</v>
      </c>
      <c r="G148" s="40">
        <v>2018</v>
      </c>
      <c r="H148" s="40" t="s">
        <v>90</v>
      </c>
      <c r="I148" s="40" t="s">
        <v>20</v>
      </c>
      <c r="J148" s="40" t="s">
        <v>21</v>
      </c>
      <c r="K148" s="62"/>
      <c r="L148" s="62"/>
      <c r="M148" s="62"/>
      <c r="N148" s="62"/>
      <c r="O148" s="62"/>
      <c r="P148" s="62"/>
      <c r="Q148" s="62"/>
      <c r="R148" s="62"/>
      <c r="S148" s="62"/>
      <c r="T148" s="62"/>
      <c r="U148" s="62"/>
      <c r="V148" s="62"/>
      <c r="W148" s="62"/>
      <c r="X148" s="62"/>
      <c r="Y148" s="62"/>
      <c r="Z148" s="62"/>
    </row>
    <row r="149" spans="1:26" ht="168.75">
      <c r="A149" s="59">
        <v>148</v>
      </c>
      <c r="B149" s="40" t="s">
        <v>153</v>
      </c>
      <c r="C149" s="40" t="s">
        <v>24764</v>
      </c>
      <c r="D149" s="60" t="s">
        <v>24968</v>
      </c>
      <c r="E149" s="60" t="s">
        <v>10444</v>
      </c>
      <c r="F149" s="61" t="s">
        <v>10445</v>
      </c>
      <c r="G149" s="63">
        <v>43770</v>
      </c>
      <c r="H149" s="40" t="s">
        <v>90</v>
      </c>
      <c r="I149" s="40" t="s">
        <v>29</v>
      </c>
      <c r="J149" s="40" t="s">
        <v>30</v>
      </c>
      <c r="K149" s="62"/>
      <c r="L149" s="62"/>
      <c r="M149" s="62"/>
      <c r="N149" s="62"/>
      <c r="O149" s="62"/>
      <c r="P149" s="62"/>
      <c r="Q149" s="62"/>
      <c r="R149" s="62"/>
      <c r="S149" s="62"/>
      <c r="T149" s="62"/>
      <c r="U149" s="62"/>
      <c r="V149" s="62"/>
      <c r="W149" s="62"/>
      <c r="X149" s="62"/>
      <c r="Y149" s="62"/>
      <c r="Z149" s="62"/>
    </row>
    <row r="150" spans="1:26" ht="90">
      <c r="A150" s="59">
        <v>149</v>
      </c>
      <c r="B150" s="40" t="s">
        <v>400</v>
      </c>
      <c r="C150" s="40" t="s">
        <v>24760</v>
      </c>
      <c r="D150" s="60" t="s">
        <v>24969</v>
      </c>
      <c r="E150" s="60" t="s">
        <v>10561</v>
      </c>
      <c r="F150" s="61" t="s">
        <v>24970</v>
      </c>
      <c r="G150" s="40">
        <v>2017</v>
      </c>
      <c r="H150" s="40" t="s">
        <v>35</v>
      </c>
      <c r="I150" s="40" t="s">
        <v>29</v>
      </c>
      <c r="J150" s="40" t="s">
        <v>10543</v>
      </c>
      <c r="K150" s="62"/>
      <c r="L150" s="62"/>
      <c r="M150" s="62"/>
      <c r="N150" s="62"/>
      <c r="O150" s="62"/>
      <c r="P150" s="62"/>
      <c r="Q150" s="62"/>
      <c r="R150" s="62"/>
      <c r="S150" s="62"/>
      <c r="T150" s="62"/>
      <c r="U150" s="62"/>
      <c r="V150" s="62"/>
      <c r="W150" s="62"/>
      <c r="X150" s="62"/>
      <c r="Y150" s="62"/>
      <c r="Z150" s="62"/>
    </row>
    <row r="151" spans="1:26" ht="146.25">
      <c r="A151" s="59">
        <v>150</v>
      </c>
      <c r="B151" s="40" t="s">
        <v>153</v>
      </c>
      <c r="C151" s="40" t="s">
        <v>24760</v>
      </c>
      <c r="D151" s="60" t="s">
        <v>15870</v>
      </c>
      <c r="E151" s="60" t="s">
        <v>10550</v>
      </c>
      <c r="F151" s="61" t="s">
        <v>24971</v>
      </c>
      <c r="G151" s="40">
        <v>2017</v>
      </c>
      <c r="H151" s="40" t="s">
        <v>17279</v>
      </c>
      <c r="I151" s="40" t="s">
        <v>1101</v>
      </c>
      <c r="J151" s="40" t="s">
        <v>24972</v>
      </c>
      <c r="K151" s="62"/>
      <c r="L151" s="62"/>
      <c r="M151" s="62"/>
      <c r="N151" s="62"/>
      <c r="O151" s="62"/>
      <c r="P151" s="62"/>
      <c r="Q151" s="62"/>
      <c r="R151" s="62"/>
      <c r="S151" s="62"/>
      <c r="T151" s="62"/>
      <c r="U151" s="62"/>
      <c r="V151" s="62"/>
      <c r="W151" s="62"/>
      <c r="X151" s="62"/>
      <c r="Y151" s="62"/>
      <c r="Z151" s="62"/>
    </row>
    <row r="152" spans="1:26" ht="135">
      <c r="A152" s="59">
        <v>151</v>
      </c>
      <c r="B152" s="40" t="s">
        <v>400</v>
      </c>
      <c r="C152" s="40" t="s">
        <v>24760</v>
      </c>
      <c r="D152" s="60" t="s">
        <v>15870</v>
      </c>
      <c r="E152" s="60" t="s">
        <v>10556</v>
      </c>
      <c r="F152" s="61" t="s">
        <v>24973</v>
      </c>
      <c r="G152" s="40">
        <v>2017</v>
      </c>
      <c r="H152" s="40" t="s">
        <v>17279</v>
      </c>
      <c r="I152" s="40" t="s">
        <v>1101</v>
      </c>
      <c r="J152" s="40" t="s">
        <v>24972</v>
      </c>
      <c r="K152" s="62"/>
      <c r="L152" s="62"/>
      <c r="M152" s="62"/>
      <c r="N152" s="62"/>
      <c r="O152" s="62"/>
      <c r="P152" s="62"/>
      <c r="Q152" s="62"/>
      <c r="R152" s="62"/>
      <c r="S152" s="62"/>
      <c r="T152" s="62"/>
      <c r="U152" s="62"/>
      <c r="V152" s="62"/>
      <c r="W152" s="62"/>
      <c r="X152" s="62"/>
      <c r="Y152" s="62"/>
      <c r="Z152" s="62"/>
    </row>
    <row r="153" spans="1:26" ht="101.25">
      <c r="A153" s="59">
        <v>152</v>
      </c>
      <c r="B153" s="40" t="s">
        <v>400</v>
      </c>
      <c r="C153" s="40" t="s">
        <v>24764</v>
      </c>
      <c r="D153" s="60" t="s">
        <v>3378</v>
      </c>
      <c r="E153" s="60" t="s">
        <v>10558</v>
      </c>
      <c r="F153" s="61" t="s">
        <v>10559</v>
      </c>
      <c r="G153" s="40">
        <v>2018</v>
      </c>
      <c r="H153" s="40" t="s">
        <v>24771</v>
      </c>
      <c r="I153" s="40" t="s">
        <v>1101</v>
      </c>
      <c r="J153" s="40" t="s">
        <v>3151</v>
      </c>
      <c r="K153" s="62"/>
      <c r="L153" s="62"/>
      <c r="M153" s="62"/>
      <c r="N153" s="62"/>
      <c r="O153" s="62"/>
      <c r="P153" s="62"/>
      <c r="Q153" s="62"/>
      <c r="R153" s="62"/>
      <c r="S153" s="62"/>
      <c r="T153" s="62"/>
      <c r="U153" s="62"/>
      <c r="V153" s="62"/>
      <c r="W153" s="62"/>
      <c r="X153" s="62"/>
      <c r="Y153" s="62"/>
      <c r="Z153" s="62"/>
    </row>
    <row r="154" spans="1:26" ht="101.25">
      <c r="A154" s="59">
        <v>153</v>
      </c>
      <c r="B154" s="40" t="s">
        <v>153</v>
      </c>
      <c r="C154" s="40" t="s">
        <v>24764</v>
      </c>
      <c r="D154" s="60" t="s">
        <v>3378</v>
      </c>
      <c r="E154" s="60" t="s">
        <v>10552</v>
      </c>
      <c r="F154" s="61" t="s">
        <v>10554</v>
      </c>
      <c r="G154" s="40" t="s">
        <v>145</v>
      </c>
      <c r="H154" s="40" t="s">
        <v>90</v>
      </c>
      <c r="I154" s="40" t="s">
        <v>1101</v>
      </c>
      <c r="J154" s="40" t="s">
        <v>10553</v>
      </c>
      <c r="K154" s="62"/>
      <c r="L154" s="62"/>
      <c r="M154" s="62"/>
      <c r="N154" s="62"/>
      <c r="O154" s="62"/>
      <c r="P154" s="62"/>
      <c r="Q154" s="62"/>
      <c r="R154" s="62"/>
      <c r="S154" s="62"/>
      <c r="T154" s="62"/>
      <c r="U154" s="62"/>
      <c r="V154" s="62"/>
      <c r="W154" s="62"/>
      <c r="X154" s="62"/>
      <c r="Y154" s="62"/>
      <c r="Z154" s="62"/>
    </row>
    <row r="155" spans="1:26" ht="112.5">
      <c r="A155" s="59">
        <v>154</v>
      </c>
      <c r="B155" s="40" t="s">
        <v>153</v>
      </c>
      <c r="C155" s="40" t="s">
        <v>24974</v>
      </c>
      <c r="D155" s="60" t="s">
        <v>10670</v>
      </c>
      <c r="E155" s="60" t="s">
        <v>24975</v>
      </c>
      <c r="F155" s="61" t="s">
        <v>10673</v>
      </c>
      <c r="G155" s="40" t="s">
        <v>14843</v>
      </c>
      <c r="H155" s="40" t="s">
        <v>17</v>
      </c>
      <c r="I155" s="40" t="s">
        <v>36</v>
      </c>
      <c r="J155" s="40" t="s">
        <v>37</v>
      </c>
      <c r="K155" s="62"/>
      <c r="L155" s="62"/>
      <c r="M155" s="62"/>
      <c r="N155" s="62"/>
      <c r="O155" s="62"/>
      <c r="P155" s="62"/>
      <c r="Q155" s="62"/>
      <c r="R155" s="62"/>
      <c r="S155" s="62"/>
      <c r="T155" s="62"/>
      <c r="U155" s="62"/>
      <c r="V155" s="62"/>
      <c r="W155" s="62"/>
      <c r="X155" s="62"/>
      <c r="Y155" s="62"/>
      <c r="Z155" s="62"/>
    </row>
    <row r="156" spans="1:26" ht="120.75">
      <c r="A156" s="59">
        <v>155</v>
      </c>
      <c r="B156" s="40" t="s">
        <v>153</v>
      </c>
      <c r="C156" s="40" t="s">
        <v>24813</v>
      </c>
      <c r="D156" s="60" t="s">
        <v>10670</v>
      </c>
      <c r="E156" s="60" t="s">
        <v>10674</v>
      </c>
      <c r="F156" s="61" t="s">
        <v>10675</v>
      </c>
      <c r="G156" s="63">
        <v>43770</v>
      </c>
      <c r="H156" s="40" t="s">
        <v>17</v>
      </c>
      <c r="I156" s="40" t="s">
        <v>36</v>
      </c>
      <c r="J156" s="40" t="s">
        <v>37</v>
      </c>
      <c r="K156" s="62"/>
      <c r="L156" s="62"/>
      <c r="M156" s="62"/>
      <c r="N156" s="62"/>
      <c r="O156" s="62"/>
      <c r="P156" s="62"/>
      <c r="Q156" s="62"/>
      <c r="R156" s="62"/>
      <c r="S156" s="62"/>
      <c r="T156" s="62"/>
      <c r="U156" s="62"/>
      <c r="V156" s="62"/>
      <c r="W156" s="62"/>
      <c r="X156" s="62"/>
      <c r="Y156" s="62"/>
      <c r="Z156" s="62"/>
    </row>
    <row r="157" spans="1:26" ht="90.75">
      <c r="A157" s="59">
        <v>156</v>
      </c>
      <c r="B157" s="40" t="s">
        <v>153</v>
      </c>
      <c r="C157" s="40" t="s">
        <v>24764</v>
      </c>
      <c r="D157" s="60" t="s">
        <v>24976</v>
      </c>
      <c r="E157" s="60" t="s">
        <v>10714</v>
      </c>
      <c r="F157" s="61" t="s">
        <v>10715</v>
      </c>
      <c r="G157" s="40">
        <v>2018</v>
      </c>
      <c r="H157" s="40" t="s">
        <v>90</v>
      </c>
      <c r="I157" s="40" t="s">
        <v>29</v>
      </c>
      <c r="J157" s="40" t="s">
        <v>30</v>
      </c>
      <c r="K157" s="62"/>
      <c r="L157" s="62"/>
      <c r="M157" s="62"/>
      <c r="N157" s="62"/>
      <c r="O157" s="62"/>
      <c r="P157" s="62"/>
      <c r="Q157" s="62"/>
      <c r="R157" s="62"/>
      <c r="S157" s="62"/>
      <c r="T157" s="62"/>
      <c r="U157" s="62"/>
      <c r="V157" s="62"/>
      <c r="W157" s="62"/>
      <c r="X157" s="62"/>
      <c r="Y157" s="62"/>
      <c r="Z157" s="62"/>
    </row>
    <row r="158" spans="1:26" ht="101.25">
      <c r="A158" s="59">
        <v>157</v>
      </c>
      <c r="B158" s="40" t="s">
        <v>400</v>
      </c>
      <c r="C158" s="40" t="s">
        <v>24764</v>
      </c>
      <c r="D158" s="60" t="s">
        <v>24977</v>
      </c>
      <c r="E158" s="60" t="s">
        <v>14880</v>
      </c>
      <c r="F158" s="61" t="s">
        <v>24978</v>
      </c>
      <c r="G158" s="40">
        <v>2017</v>
      </c>
      <c r="H158" s="40" t="s">
        <v>219</v>
      </c>
      <c r="I158" s="40" t="s">
        <v>371</v>
      </c>
      <c r="J158" s="40" t="s">
        <v>372</v>
      </c>
      <c r="K158" s="62"/>
      <c r="L158" s="62"/>
      <c r="M158" s="62"/>
      <c r="N158" s="62"/>
      <c r="O158" s="62"/>
      <c r="P158" s="62"/>
      <c r="Q158" s="62"/>
      <c r="R158" s="62"/>
      <c r="S158" s="62"/>
      <c r="T158" s="62"/>
      <c r="U158" s="62"/>
      <c r="V158" s="62"/>
      <c r="W158" s="62"/>
      <c r="X158" s="62"/>
      <c r="Y158" s="62"/>
      <c r="Z158" s="62"/>
    </row>
    <row r="159" spans="1:26" ht="75.75">
      <c r="A159" s="59">
        <v>158</v>
      </c>
      <c r="B159" s="40" t="s">
        <v>400</v>
      </c>
      <c r="C159" s="40" t="s">
        <v>24760</v>
      </c>
      <c r="D159" s="60" t="s">
        <v>10771</v>
      </c>
      <c r="E159" s="60" t="s">
        <v>10882</v>
      </c>
      <c r="F159" s="33"/>
      <c r="G159" s="40">
        <v>2017</v>
      </c>
      <c r="H159" s="40" t="s">
        <v>90</v>
      </c>
      <c r="I159" s="40" t="s">
        <v>29</v>
      </c>
      <c r="J159" s="40" t="s">
        <v>30</v>
      </c>
      <c r="K159" s="62"/>
      <c r="L159" s="62"/>
      <c r="M159" s="62"/>
      <c r="N159" s="62"/>
      <c r="O159" s="62"/>
      <c r="P159" s="62"/>
      <c r="Q159" s="62"/>
      <c r="R159" s="62"/>
      <c r="S159" s="62"/>
      <c r="T159" s="62"/>
      <c r="U159" s="62"/>
      <c r="V159" s="62"/>
      <c r="W159" s="62"/>
      <c r="X159" s="62"/>
      <c r="Y159" s="62"/>
      <c r="Z159" s="62"/>
    </row>
    <row r="160" spans="1:26" ht="60.75">
      <c r="A160" s="59">
        <v>159</v>
      </c>
      <c r="B160" s="40" t="s">
        <v>400</v>
      </c>
      <c r="C160" s="40" t="s">
        <v>17631</v>
      </c>
      <c r="D160" s="60" t="s">
        <v>24979</v>
      </c>
      <c r="E160" s="60" t="s">
        <v>24980</v>
      </c>
      <c r="F160" s="61" t="s">
        <v>24981</v>
      </c>
      <c r="G160" s="40">
        <v>2015</v>
      </c>
      <c r="H160" s="40" t="s">
        <v>35</v>
      </c>
      <c r="I160" s="40" t="s">
        <v>99</v>
      </c>
      <c r="J160" s="40" t="s">
        <v>17158</v>
      </c>
      <c r="K160" s="62"/>
      <c r="L160" s="62"/>
      <c r="M160" s="62"/>
      <c r="N160" s="62"/>
      <c r="O160" s="62"/>
      <c r="P160" s="62"/>
      <c r="Q160" s="62"/>
      <c r="R160" s="62"/>
      <c r="S160" s="62"/>
      <c r="T160" s="62"/>
      <c r="U160" s="62"/>
      <c r="V160" s="62"/>
      <c r="W160" s="62"/>
      <c r="X160" s="62"/>
      <c r="Y160" s="62"/>
      <c r="Z160" s="62"/>
    </row>
    <row r="161" spans="1:26" ht="78.75">
      <c r="A161" s="59">
        <v>160</v>
      </c>
      <c r="B161" s="40" t="s">
        <v>153</v>
      </c>
      <c r="C161" s="40" t="s">
        <v>24760</v>
      </c>
      <c r="D161" s="60" t="s">
        <v>24982</v>
      </c>
      <c r="E161" s="60" t="s">
        <v>10826</v>
      </c>
      <c r="F161" s="61" t="s">
        <v>24983</v>
      </c>
      <c r="G161" s="40" t="s">
        <v>24984</v>
      </c>
      <c r="H161" s="40" t="s">
        <v>17279</v>
      </c>
      <c r="I161" s="40" t="s">
        <v>99</v>
      </c>
      <c r="J161" s="40" t="s">
        <v>24808</v>
      </c>
      <c r="K161" s="62"/>
      <c r="L161" s="62"/>
      <c r="M161" s="62"/>
      <c r="N161" s="62"/>
      <c r="O161" s="62"/>
      <c r="P161" s="62"/>
      <c r="Q161" s="62"/>
      <c r="R161" s="62"/>
      <c r="S161" s="62"/>
      <c r="T161" s="62"/>
      <c r="U161" s="62"/>
      <c r="V161" s="62"/>
      <c r="W161" s="62"/>
      <c r="X161" s="62"/>
      <c r="Y161" s="62"/>
      <c r="Z161" s="62"/>
    </row>
    <row r="162" spans="1:26" ht="67.5">
      <c r="A162" s="59">
        <v>161</v>
      </c>
      <c r="B162" s="40" t="s">
        <v>400</v>
      </c>
      <c r="C162" s="40" t="s">
        <v>24760</v>
      </c>
      <c r="D162" s="60" t="s">
        <v>17644</v>
      </c>
      <c r="E162" s="60" t="s">
        <v>17646</v>
      </c>
      <c r="F162" s="61" t="s">
        <v>24985</v>
      </c>
      <c r="G162" s="40">
        <v>2017</v>
      </c>
      <c r="H162" s="40" t="s">
        <v>90</v>
      </c>
      <c r="I162" s="40" t="s">
        <v>20</v>
      </c>
      <c r="J162" s="40" t="s">
        <v>17252</v>
      </c>
      <c r="K162" s="62"/>
      <c r="L162" s="62"/>
      <c r="M162" s="62"/>
      <c r="N162" s="62"/>
      <c r="O162" s="62"/>
      <c r="P162" s="62"/>
      <c r="Q162" s="62"/>
      <c r="R162" s="62"/>
      <c r="S162" s="62"/>
      <c r="T162" s="62"/>
      <c r="U162" s="62"/>
      <c r="V162" s="62"/>
      <c r="W162" s="62"/>
      <c r="X162" s="62"/>
      <c r="Y162" s="62"/>
      <c r="Z162" s="62"/>
    </row>
    <row r="163" spans="1:26" ht="90">
      <c r="A163" s="59">
        <v>162</v>
      </c>
      <c r="B163" s="40" t="s">
        <v>153</v>
      </c>
      <c r="C163" s="40" t="s">
        <v>24760</v>
      </c>
      <c r="D163" s="60" t="s">
        <v>17644</v>
      </c>
      <c r="E163" s="60" t="s">
        <v>14983</v>
      </c>
      <c r="F163" s="61" t="s">
        <v>17648</v>
      </c>
      <c r="G163" s="40">
        <v>2017</v>
      </c>
      <c r="H163" s="40" t="s">
        <v>90</v>
      </c>
      <c r="I163" s="40" t="s">
        <v>20</v>
      </c>
      <c r="J163" s="40" t="s">
        <v>17252</v>
      </c>
      <c r="K163" s="62"/>
      <c r="L163" s="62"/>
      <c r="M163" s="62"/>
      <c r="N163" s="62"/>
      <c r="O163" s="62"/>
      <c r="P163" s="62"/>
      <c r="Q163" s="62"/>
      <c r="R163" s="62"/>
      <c r="S163" s="62"/>
      <c r="T163" s="62"/>
      <c r="U163" s="62"/>
      <c r="V163" s="62"/>
      <c r="W163" s="62"/>
      <c r="X163" s="62"/>
      <c r="Y163" s="62"/>
      <c r="Z163" s="62"/>
    </row>
    <row r="164" spans="1:26" ht="168.75">
      <c r="A164" s="59">
        <v>163</v>
      </c>
      <c r="B164" s="40" t="s">
        <v>153</v>
      </c>
      <c r="C164" s="40" t="s">
        <v>17631</v>
      </c>
      <c r="D164" s="60" t="s">
        <v>24986</v>
      </c>
      <c r="E164" s="60" t="s">
        <v>24987</v>
      </c>
      <c r="F164" s="61" t="s">
        <v>24988</v>
      </c>
      <c r="G164" s="40">
        <v>2015</v>
      </c>
      <c r="H164" s="40" t="s">
        <v>17279</v>
      </c>
      <c r="I164" s="40" t="s">
        <v>99</v>
      </c>
      <c r="J164" s="40" t="s">
        <v>24989</v>
      </c>
      <c r="K164" s="62"/>
      <c r="L164" s="62"/>
      <c r="M164" s="62"/>
      <c r="N164" s="62"/>
      <c r="O164" s="62"/>
      <c r="P164" s="62"/>
      <c r="Q164" s="62"/>
      <c r="R164" s="62"/>
      <c r="S164" s="62"/>
      <c r="T164" s="62"/>
      <c r="U164" s="62"/>
      <c r="V164" s="62"/>
      <c r="W164" s="62"/>
      <c r="X164" s="62"/>
      <c r="Y164" s="62"/>
      <c r="Z164" s="62"/>
    </row>
    <row r="165" spans="1:26" ht="75.75">
      <c r="A165" s="59">
        <v>164</v>
      </c>
      <c r="B165" s="40" t="s">
        <v>400</v>
      </c>
      <c r="C165" s="40" t="s">
        <v>24760</v>
      </c>
      <c r="D165" s="60" t="s">
        <v>11423</v>
      </c>
      <c r="E165" s="60" t="s">
        <v>24990</v>
      </c>
      <c r="F165" s="33"/>
      <c r="G165" s="40">
        <v>2018</v>
      </c>
      <c r="H165" s="40" t="s">
        <v>61</v>
      </c>
      <c r="I165" s="40" t="s">
        <v>20</v>
      </c>
      <c r="J165" s="40" t="s">
        <v>275</v>
      </c>
      <c r="K165" s="62"/>
      <c r="L165" s="62"/>
      <c r="M165" s="62"/>
      <c r="N165" s="62"/>
      <c r="O165" s="62"/>
      <c r="P165" s="62"/>
      <c r="Q165" s="62"/>
      <c r="R165" s="62"/>
      <c r="S165" s="62"/>
      <c r="T165" s="62"/>
      <c r="U165" s="62"/>
      <c r="V165" s="62"/>
      <c r="W165" s="62"/>
      <c r="X165" s="62"/>
      <c r="Y165" s="62"/>
      <c r="Z165" s="62"/>
    </row>
    <row r="166" spans="1:26" ht="123.75">
      <c r="A166" s="59">
        <v>165</v>
      </c>
      <c r="B166" s="40" t="s">
        <v>153</v>
      </c>
      <c r="C166" s="40" t="s">
        <v>24760</v>
      </c>
      <c r="D166" s="60" t="s">
        <v>11493</v>
      </c>
      <c r="E166" s="60" t="s">
        <v>11494</v>
      </c>
      <c r="F166" s="61" t="s">
        <v>24991</v>
      </c>
      <c r="G166" s="40">
        <v>2018</v>
      </c>
      <c r="H166" s="40" t="s">
        <v>219</v>
      </c>
      <c r="I166" s="40" t="s">
        <v>371</v>
      </c>
      <c r="J166" s="40" t="s">
        <v>1827</v>
      </c>
      <c r="K166" s="62"/>
      <c r="L166" s="62"/>
      <c r="M166" s="62"/>
      <c r="N166" s="62"/>
      <c r="O166" s="62"/>
      <c r="P166" s="62"/>
      <c r="Q166" s="62"/>
      <c r="R166" s="62"/>
      <c r="S166" s="62"/>
      <c r="T166" s="62"/>
      <c r="U166" s="62"/>
      <c r="V166" s="62"/>
      <c r="W166" s="62"/>
      <c r="X166" s="62"/>
      <c r="Y166" s="62"/>
      <c r="Z166" s="62"/>
    </row>
    <row r="167" spans="1:26" ht="135.75">
      <c r="A167" s="59">
        <v>166</v>
      </c>
      <c r="B167" s="40" t="s">
        <v>400</v>
      </c>
      <c r="C167" s="40" t="s">
        <v>24760</v>
      </c>
      <c r="D167" s="60" t="s">
        <v>11709</v>
      </c>
      <c r="E167" s="60" t="s">
        <v>11718</v>
      </c>
      <c r="F167" s="61" t="s">
        <v>24992</v>
      </c>
      <c r="G167" s="40">
        <v>2017</v>
      </c>
      <c r="H167" s="40" t="s">
        <v>17279</v>
      </c>
      <c r="I167" s="40" t="s">
        <v>29</v>
      </c>
      <c r="J167" s="40" t="s">
        <v>30</v>
      </c>
      <c r="K167" s="62"/>
      <c r="L167" s="62"/>
      <c r="M167" s="62"/>
      <c r="N167" s="62"/>
      <c r="O167" s="62"/>
      <c r="P167" s="62"/>
      <c r="Q167" s="62"/>
      <c r="R167" s="62"/>
      <c r="S167" s="62"/>
      <c r="T167" s="62"/>
      <c r="U167" s="62"/>
      <c r="V167" s="62"/>
      <c r="W167" s="62"/>
      <c r="X167" s="62"/>
      <c r="Y167" s="62"/>
      <c r="Z167" s="62"/>
    </row>
    <row r="168" spans="1:26" ht="101.25">
      <c r="A168" s="59">
        <v>167</v>
      </c>
      <c r="B168" s="40" t="s">
        <v>400</v>
      </c>
      <c r="C168" s="40" t="s">
        <v>24760</v>
      </c>
      <c r="D168" s="60" t="s">
        <v>11709</v>
      </c>
      <c r="E168" s="60" t="s">
        <v>24993</v>
      </c>
      <c r="F168" s="61" t="s">
        <v>24994</v>
      </c>
      <c r="G168" s="40">
        <v>2017</v>
      </c>
      <c r="H168" s="40" t="s">
        <v>17279</v>
      </c>
      <c r="I168" s="40" t="s">
        <v>29</v>
      </c>
      <c r="J168" s="40" t="s">
        <v>30</v>
      </c>
      <c r="K168" s="62"/>
      <c r="L168" s="62"/>
      <c r="M168" s="62"/>
      <c r="N168" s="62"/>
      <c r="O168" s="62"/>
      <c r="P168" s="62"/>
      <c r="Q168" s="62"/>
      <c r="R168" s="62"/>
      <c r="S168" s="62"/>
      <c r="T168" s="62"/>
      <c r="U168" s="62"/>
      <c r="V168" s="62"/>
      <c r="W168" s="62"/>
      <c r="X168" s="62"/>
      <c r="Y168" s="62"/>
      <c r="Z168" s="62"/>
    </row>
    <row r="169" spans="1:26" ht="60.75">
      <c r="A169" s="59">
        <v>168</v>
      </c>
      <c r="B169" s="40" t="s">
        <v>400</v>
      </c>
      <c r="C169" s="40" t="s">
        <v>24760</v>
      </c>
      <c r="D169" s="60" t="s">
        <v>24995</v>
      </c>
      <c r="E169" s="60" t="s">
        <v>4045</v>
      </c>
      <c r="F169" s="61" t="s">
        <v>24996</v>
      </c>
      <c r="G169" s="40">
        <v>2017</v>
      </c>
      <c r="H169" s="40" t="s">
        <v>90</v>
      </c>
      <c r="I169" s="40" t="s">
        <v>99</v>
      </c>
      <c r="J169" s="40" t="s">
        <v>24808</v>
      </c>
      <c r="K169" s="62"/>
      <c r="L169" s="62"/>
      <c r="M169" s="62"/>
      <c r="N169" s="62"/>
      <c r="O169" s="62"/>
      <c r="P169" s="62"/>
      <c r="Q169" s="62"/>
      <c r="R169" s="62"/>
      <c r="S169" s="62"/>
      <c r="T169" s="62"/>
      <c r="U169" s="62"/>
      <c r="V169" s="62"/>
      <c r="W169" s="62"/>
      <c r="X169" s="62"/>
      <c r="Y169" s="62"/>
      <c r="Z169" s="62"/>
    </row>
    <row r="170" spans="1:26" ht="78.75">
      <c r="A170" s="59">
        <v>169</v>
      </c>
      <c r="B170" s="40" t="s">
        <v>400</v>
      </c>
      <c r="C170" s="40" t="s">
        <v>24764</v>
      </c>
      <c r="D170" s="60" t="s">
        <v>23301</v>
      </c>
      <c r="E170" s="60" t="s">
        <v>24997</v>
      </c>
      <c r="F170" s="61" t="s">
        <v>24998</v>
      </c>
      <c r="G170" s="40">
        <v>2017</v>
      </c>
      <c r="H170" s="40" t="s">
        <v>90</v>
      </c>
      <c r="I170" s="40" t="s">
        <v>29</v>
      </c>
      <c r="J170" s="40" t="s">
        <v>30</v>
      </c>
      <c r="K170" s="62"/>
      <c r="L170" s="62"/>
      <c r="M170" s="62"/>
      <c r="N170" s="62"/>
      <c r="O170" s="62"/>
      <c r="P170" s="62"/>
      <c r="Q170" s="62"/>
      <c r="R170" s="62"/>
      <c r="S170" s="62"/>
      <c r="T170" s="62"/>
      <c r="U170" s="62"/>
      <c r="V170" s="62"/>
      <c r="W170" s="62"/>
      <c r="X170" s="62"/>
      <c r="Y170" s="62"/>
      <c r="Z170" s="62"/>
    </row>
    <row r="171" spans="1:26" ht="60.75">
      <c r="A171" s="59">
        <v>170</v>
      </c>
      <c r="B171" s="40" t="s">
        <v>153</v>
      </c>
      <c r="C171" s="40" t="s">
        <v>24764</v>
      </c>
      <c r="D171" s="60" t="s">
        <v>11996</v>
      </c>
      <c r="E171" s="60" t="s">
        <v>24999</v>
      </c>
      <c r="F171" s="33"/>
      <c r="G171" s="40" t="s">
        <v>14843</v>
      </c>
      <c r="H171" s="40" t="s">
        <v>61</v>
      </c>
      <c r="I171" s="40" t="s">
        <v>172</v>
      </c>
      <c r="J171" s="40" t="s">
        <v>173</v>
      </c>
      <c r="K171" s="62"/>
      <c r="L171" s="62"/>
      <c r="M171" s="62"/>
      <c r="N171" s="62"/>
      <c r="O171" s="62"/>
      <c r="P171" s="62"/>
      <c r="Q171" s="62"/>
      <c r="R171" s="62"/>
      <c r="S171" s="62"/>
      <c r="T171" s="62"/>
      <c r="U171" s="62"/>
      <c r="V171" s="62"/>
      <c r="W171" s="62"/>
      <c r="X171" s="62"/>
      <c r="Y171" s="62"/>
      <c r="Z171" s="62"/>
    </row>
    <row r="172" spans="1:26" ht="30.75">
      <c r="A172" s="59">
        <v>171</v>
      </c>
      <c r="B172" s="40" t="s">
        <v>400</v>
      </c>
      <c r="C172" s="40" t="s">
        <v>24760</v>
      </c>
      <c r="D172" s="60" t="s">
        <v>25000</v>
      </c>
      <c r="E172" s="60" t="s">
        <v>210</v>
      </c>
      <c r="F172" s="61" t="s">
        <v>25001</v>
      </c>
      <c r="G172" s="40">
        <v>2015</v>
      </c>
      <c r="H172" s="40" t="s">
        <v>90</v>
      </c>
      <c r="I172" s="40" t="s">
        <v>29</v>
      </c>
      <c r="J172" s="40" t="s">
        <v>1949</v>
      </c>
      <c r="K172" s="62"/>
      <c r="L172" s="62"/>
      <c r="M172" s="62"/>
      <c r="N172" s="62"/>
      <c r="O172" s="62"/>
      <c r="P172" s="62"/>
      <c r="Q172" s="62"/>
      <c r="R172" s="62"/>
      <c r="S172" s="62"/>
      <c r="T172" s="62"/>
      <c r="U172" s="62"/>
      <c r="V172" s="62"/>
      <c r="W172" s="62"/>
      <c r="X172" s="62"/>
      <c r="Y172" s="62"/>
      <c r="Z172" s="62"/>
    </row>
    <row r="173" spans="1:26" ht="30.75">
      <c r="A173" s="59">
        <v>172</v>
      </c>
      <c r="B173" s="40" t="s">
        <v>400</v>
      </c>
      <c r="C173" s="40" t="s">
        <v>24974</v>
      </c>
      <c r="D173" s="60" t="s">
        <v>25002</v>
      </c>
      <c r="E173" s="60" t="s">
        <v>25003</v>
      </c>
      <c r="F173" s="33"/>
      <c r="G173" s="40" t="s">
        <v>14521</v>
      </c>
      <c r="H173" s="40">
        <v>2020</v>
      </c>
      <c r="I173" s="40" t="s">
        <v>29</v>
      </c>
      <c r="J173" s="40" t="s">
        <v>1949</v>
      </c>
      <c r="K173" s="62"/>
      <c r="L173" s="62"/>
      <c r="M173" s="62"/>
      <c r="N173" s="62"/>
      <c r="O173" s="62"/>
      <c r="P173" s="62"/>
      <c r="Q173" s="62"/>
      <c r="R173" s="62"/>
      <c r="S173" s="62"/>
      <c r="T173" s="62"/>
      <c r="U173" s="62"/>
      <c r="V173" s="62"/>
      <c r="W173" s="62"/>
      <c r="X173" s="62"/>
      <c r="Y173" s="62"/>
      <c r="Z173" s="62"/>
    </row>
    <row r="174" spans="1:26" ht="67.5">
      <c r="A174" s="59">
        <v>173</v>
      </c>
      <c r="B174" s="40" t="s">
        <v>400</v>
      </c>
      <c r="C174" s="40" t="s">
        <v>17631</v>
      </c>
      <c r="D174" s="60" t="s">
        <v>17773</v>
      </c>
      <c r="E174" s="60" t="s">
        <v>17774</v>
      </c>
      <c r="F174" s="61" t="s">
        <v>25004</v>
      </c>
      <c r="G174" s="40">
        <v>2017</v>
      </c>
      <c r="H174" s="40" t="s">
        <v>61</v>
      </c>
      <c r="I174" s="40" t="s">
        <v>36</v>
      </c>
      <c r="J174" s="40" t="s">
        <v>24792</v>
      </c>
      <c r="K174" s="62"/>
      <c r="L174" s="62"/>
      <c r="M174" s="62"/>
      <c r="N174" s="62"/>
      <c r="O174" s="62"/>
      <c r="P174" s="62"/>
      <c r="Q174" s="62"/>
      <c r="R174" s="62"/>
      <c r="S174" s="62"/>
      <c r="T174" s="62"/>
      <c r="U174" s="62"/>
      <c r="V174" s="62"/>
      <c r="W174" s="62"/>
      <c r="X174" s="62"/>
      <c r="Y174" s="62"/>
      <c r="Z174" s="62"/>
    </row>
    <row r="175" spans="1:26" ht="168.75">
      <c r="A175" s="59">
        <v>174</v>
      </c>
      <c r="B175" s="40" t="s">
        <v>153</v>
      </c>
      <c r="C175" s="40" t="s">
        <v>24764</v>
      </c>
      <c r="D175" s="60" t="s">
        <v>25005</v>
      </c>
      <c r="E175" s="60" t="s">
        <v>12089</v>
      </c>
      <c r="F175" s="61" t="s">
        <v>25006</v>
      </c>
      <c r="G175" s="40">
        <v>2017</v>
      </c>
      <c r="H175" s="40" t="s">
        <v>17279</v>
      </c>
      <c r="I175" s="40" t="s">
        <v>99</v>
      </c>
      <c r="J175" s="40" t="s">
        <v>24808</v>
      </c>
      <c r="K175" s="62"/>
      <c r="L175" s="62"/>
      <c r="M175" s="62"/>
      <c r="N175" s="62"/>
      <c r="O175" s="62"/>
      <c r="P175" s="62"/>
      <c r="Q175" s="62"/>
      <c r="R175" s="62"/>
      <c r="S175" s="62"/>
      <c r="T175" s="62"/>
      <c r="U175" s="62"/>
      <c r="V175" s="62"/>
      <c r="W175" s="62"/>
      <c r="X175" s="62"/>
      <c r="Y175" s="62"/>
      <c r="Z175" s="62"/>
    </row>
    <row r="176" spans="1:26" ht="78.75">
      <c r="A176" s="59">
        <v>175</v>
      </c>
      <c r="B176" s="40" t="s">
        <v>153</v>
      </c>
      <c r="C176" s="40" t="s">
        <v>24764</v>
      </c>
      <c r="D176" s="60" t="s">
        <v>12115</v>
      </c>
      <c r="E176" s="60" t="s">
        <v>2353</v>
      </c>
      <c r="F176" s="61" t="s">
        <v>12130</v>
      </c>
      <c r="G176" s="63">
        <v>43831</v>
      </c>
      <c r="H176" s="40" t="s">
        <v>90</v>
      </c>
      <c r="I176" s="40" t="s">
        <v>29</v>
      </c>
      <c r="J176" s="40" t="s">
        <v>30</v>
      </c>
      <c r="K176" s="62"/>
      <c r="L176" s="62"/>
      <c r="M176" s="62"/>
      <c r="N176" s="62"/>
      <c r="O176" s="62"/>
      <c r="P176" s="62"/>
      <c r="Q176" s="62"/>
      <c r="R176" s="62"/>
      <c r="S176" s="62"/>
      <c r="T176" s="62"/>
      <c r="U176" s="62"/>
      <c r="V176" s="62"/>
      <c r="W176" s="62"/>
      <c r="X176" s="62"/>
      <c r="Y176" s="62"/>
      <c r="Z176" s="62"/>
    </row>
    <row r="177" spans="1:26" ht="123.75">
      <c r="A177" s="59">
        <v>176</v>
      </c>
      <c r="B177" s="40" t="s">
        <v>153</v>
      </c>
      <c r="C177" s="40" t="s">
        <v>24764</v>
      </c>
      <c r="D177" s="60" t="s">
        <v>12115</v>
      </c>
      <c r="E177" s="60" t="s">
        <v>25007</v>
      </c>
      <c r="F177" s="61" t="s">
        <v>25008</v>
      </c>
      <c r="G177" s="40" t="s">
        <v>14843</v>
      </c>
      <c r="H177" s="40" t="s">
        <v>24773</v>
      </c>
      <c r="I177" s="40" t="s">
        <v>29</v>
      </c>
      <c r="J177" s="40" t="s">
        <v>30</v>
      </c>
      <c r="K177" s="62"/>
      <c r="L177" s="62"/>
      <c r="M177" s="62"/>
      <c r="N177" s="62"/>
      <c r="O177" s="62"/>
      <c r="P177" s="62"/>
      <c r="Q177" s="62"/>
      <c r="R177" s="62"/>
      <c r="S177" s="62"/>
      <c r="T177" s="62"/>
      <c r="U177" s="62"/>
      <c r="V177" s="62"/>
      <c r="W177" s="62"/>
      <c r="X177" s="62"/>
      <c r="Y177" s="62"/>
      <c r="Z177" s="62"/>
    </row>
    <row r="178" spans="1:26" ht="90.75">
      <c r="A178" s="59">
        <v>177</v>
      </c>
      <c r="B178" s="40" t="s">
        <v>400</v>
      </c>
      <c r="C178" s="40" t="s">
        <v>24764</v>
      </c>
      <c r="D178" s="60" t="s">
        <v>12183</v>
      </c>
      <c r="E178" s="60" t="s">
        <v>12184</v>
      </c>
      <c r="F178" s="61" t="s">
        <v>12185</v>
      </c>
      <c r="G178" s="40" t="s">
        <v>24793</v>
      </c>
      <c r="H178" s="40" t="s">
        <v>17279</v>
      </c>
      <c r="I178" s="40" t="s">
        <v>36</v>
      </c>
      <c r="J178" s="40" t="s">
        <v>37</v>
      </c>
      <c r="K178" s="62"/>
      <c r="L178" s="62"/>
      <c r="M178" s="62"/>
      <c r="N178" s="62"/>
      <c r="O178" s="62"/>
      <c r="P178" s="62"/>
      <c r="Q178" s="62"/>
      <c r="R178" s="62"/>
      <c r="S178" s="62"/>
      <c r="T178" s="62"/>
      <c r="U178" s="62"/>
      <c r="V178" s="62"/>
      <c r="W178" s="62"/>
      <c r="X178" s="62"/>
      <c r="Y178" s="62"/>
      <c r="Z178" s="62"/>
    </row>
    <row r="179" spans="1:26" ht="67.5">
      <c r="A179" s="59">
        <v>178</v>
      </c>
      <c r="B179" s="40" t="s">
        <v>400</v>
      </c>
      <c r="C179" s="40" t="s">
        <v>24813</v>
      </c>
      <c r="D179" s="60" t="s">
        <v>25009</v>
      </c>
      <c r="E179" s="60" t="s">
        <v>12217</v>
      </c>
      <c r="F179" s="61" t="s">
        <v>12218</v>
      </c>
      <c r="G179" s="40" t="s">
        <v>24788</v>
      </c>
      <c r="H179" s="40" t="s">
        <v>90</v>
      </c>
      <c r="I179" s="40" t="s">
        <v>99</v>
      </c>
      <c r="J179" s="40" t="s">
        <v>1886</v>
      </c>
      <c r="K179" s="62"/>
      <c r="L179" s="62"/>
      <c r="M179" s="62"/>
      <c r="N179" s="62"/>
      <c r="O179" s="62"/>
      <c r="P179" s="62"/>
      <c r="Q179" s="62"/>
      <c r="R179" s="62"/>
      <c r="S179" s="62"/>
      <c r="T179" s="62"/>
      <c r="U179" s="62"/>
      <c r="V179" s="62"/>
      <c r="W179" s="62"/>
      <c r="X179" s="62"/>
      <c r="Y179" s="62"/>
      <c r="Z179" s="62"/>
    </row>
    <row r="180" spans="1:26" ht="60.75">
      <c r="A180" s="59">
        <v>179</v>
      </c>
      <c r="B180" s="40" t="s">
        <v>153</v>
      </c>
      <c r="C180" s="40" t="s">
        <v>24813</v>
      </c>
      <c r="D180" s="60" t="s">
        <v>25009</v>
      </c>
      <c r="E180" s="60" t="s">
        <v>12214</v>
      </c>
      <c r="F180" s="61" t="s">
        <v>12216</v>
      </c>
      <c r="G180" s="40" t="s">
        <v>24894</v>
      </c>
      <c r="H180" s="40" t="s">
        <v>90</v>
      </c>
      <c r="I180" s="40" t="s">
        <v>99</v>
      </c>
      <c r="J180" s="40" t="s">
        <v>17158</v>
      </c>
      <c r="K180" s="62"/>
      <c r="L180" s="62"/>
      <c r="M180" s="62"/>
      <c r="N180" s="62"/>
      <c r="O180" s="62"/>
      <c r="P180" s="62"/>
      <c r="Q180" s="62"/>
      <c r="R180" s="62"/>
      <c r="S180" s="62"/>
      <c r="T180" s="62"/>
      <c r="U180" s="62"/>
      <c r="V180" s="62"/>
      <c r="W180" s="62"/>
      <c r="X180" s="62"/>
      <c r="Y180" s="62"/>
      <c r="Z180" s="62"/>
    </row>
    <row r="181" spans="1:26" ht="90.75">
      <c r="A181" s="59">
        <v>180</v>
      </c>
      <c r="B181" s="40" t="s">
        <v>153</v>
      </c>
      <c r="C181" s="40" t="s">
        <v>24764</v>
      </c>
      <c r="D181" s="60" t="s">
        <v>12329</v>
      </c>
      <c r="E181" s="60" t="s">
        <v>25010</v>
      </c>
      <c r="F181" s="61" t="s">
        <v>12343</v>
      </c>
      <c r="G181" s="40">
        <v>2018</v>
      </c>
      <c r="H181" s="40" t="s">
        <v>219</v>
      </c>
      <c r="I181" s="40" t="s">
        <v>371</v>
      </c>
      <c r="J181" s="40" t="s">
        <v>372</v>
      </c>
      <c r="K181" s="62"/>
      <c r="L181" s="62"/>
      <c r="M181" s="62"/>
      <c r="N181" s="62"/>
      <c r="O181" s="62"/>
      <c r="P181" s="62"/>
      <c r="Q181" s="62"/>
      <c r="R181" s="62"/>
      <c r="S181" s="62"/>
      <c r="T181" s="62"/>
      <c r="U181" s="62"/>
      <c r="V181" s="62"/>
      <c r="W181" s="62"/>
      <c r="X181" s="62"/>
      <c r="Y181" s="62"/>
      <c r="Z181" s="62"/>
    </row>
    <row r="182" spans="1:26" ht="33.75">
      <c r="A182" s="59">
        <v>181</v>
      </c>
      <c r="B182" s="40" t="s">
        <v>400</v>
      </c>
      <c r="C182" s="40" t="s">
        <v>17631</v>
      </c>
      <c r="D182" s="60" t="s">
        <v>25011</v>
      </c>
      <c r="E182" s="60" t="s">
        <v>4649</v>
      </c>
      <c r="F182" s="61" t="s">
        <v>17787</v>
      </c>
      <c r="G182" s="40">
        <v>2017</v>
      </c>
      <c r="H182" s="40" t="s">
        <v>90</v>
      </c>
      <c r="I182" s="40" t="s">
        <v>29</v>
      </c>
      <c r="J182" s="40" t="s">
        <v>1949</v>
      </c>
      <c r="K182" s="62"/>
      <c r="L182" s="62"/>
      <c r="M182" s="62"/>
      <c r="N182" s="62"/>
      <c r="O182" s="62"/>
      <c r="P182" s="62"/>
      <c r="Q182" s="62"/>
      <c r="R182" s="62"/>
      <c r="S182" s="62"/>
      <c r="T182" s="62"/>
      <c r="U182" s="62"/>
      <c r="V182" s="62"/>
      <c r="W182" s="62"/>
      <c r="X182" s="62"/>
      <c r="Y182" s="62"/>
      <c r="Z182" s="62"/>
    </row>
    <row r="183" spans="1:26" ht="123.75">
      <c r="A183" s="59">
        <v>182</v>
      </c>
      <c r="B183" s="40" t="s">
        <v>400</v>
      </c>
      <c r="C183" s="40" t="s">
        <v>17631</v>
      </c>
      <c r="D183" s="60" t="s">
        <v>25012</v>
      </c>
      <c r="E183" s="60" t="s">
        <v>25013</v>
      </c>
      <c r="F183" s="61" t="s">
        <v>17877</v>
      </c>
      <c r="G183" s="40" t="s">
        <v>14932</v>
      </c>
      <c r="H183" s="40" t="s">
        <v>90</v>
      </c>
      <c r="I183" s="40" t="s">
        <v>29</v>
      </c>
      <c r="J183" s="40" t="s">
        <v>1949</v>
      </c>
      <c r="K183" s="62"/>
      <c r="L183" s="62"/>
      <c r="M183" s="62"/>
      <c r="N183" s="62"/>
      <c r="O183" s="62"/>
      <c r="P183" s="62"/>
      <c r="Q183" s="62"/>
      <c r="R183" s="62"/>
      <c r="S183" s="62"/>
      <c r="T183" s="62"/>
      <c r="U183" s="62"/>
      <c r="V183" s="62"/>
      <c r="W183" s="62"/>
      <c r="X183" s="62"/>
      <c r="Y183" s="62"/>
      <c r="Z183" s="62"/>
    </row>
    <row r="184" spans="1:26" ht="45.75">
      <c r="A184" s="59">
        <v>183</v>
      </c>
      <c r="B184" s="40" t="s">
        <v>400</v>
      </c>
      <c r="C184" s="40" t="s">
        <v>17631</v>
      </c>
      <c r="D184" s="60" t="s">
        <v>25014</v>
      </c>
      <c r="E184" s="60" t="s">
        <v>25015</v>
      </c>
      <c r="F184" s="33"/>
      <c r="G184" s="40">
        <v>2018</v>
      </c>
      <c r="H184" s="40" t="s">
        <v>90</v>
      </c>
      <c r="I184" s="40" t="s">
        <v>29</v>
      </c>
      <c r="J184" s="40" t="s">
        <v>1949</v>
      </c>
      <c r="K184" s="62"/>
      <c r="L184" s="62"/>
      <c r="M184" s="62"/>
      <c r="N184" s="62"/>
      <c r="O184" s="62"/>
      <c r="P184" s="62"/>
      <c r="Q184" s="62"/>
      <c r="R184" s="62"/>
      <c r="S184" s="62"/>
      <c r="T184" s="62"/>
      <c r="U184" s="62"/>
      <c r="V184" s="62"/>
      <c r="W184" s="62"/>
      <c r="X184" s="62"/>
      <c r="Y184" s="62"/>
      <c r="Z184" s="62"/>
    </row>
    <row r="185" spans="1:26" ht="101.25">
      <c r="A185" s="59">
        <v>184</v>
      </c>
      <c r="B185" s="40" t="s">
        <v>400</v>
      </c>
      <c r="C185" s="40" t="s">
        <v>24764</v>
      </c>
      <c r="D185" s="60" t="s">
        <v>25016</v>
      </c>
      <c r="E185" s="60" t="s">
        <v>12462</v>
      </c>
      <c r="F185" s="61" t="s">
        <v>25017</v>
      </c>
      <c r="G185" s="40">
        <v>2014</v>
      </c>
      <c r="H185" s="40" t="s">
        <v>90</v>
      </c>
      <c r="I185" s="40" t="s">
        <v>99</v>
      </c>
      <c r="J185" s="40" t="s">
        <v>10886</v>
      </c>
      <c r="K185" s="62"/>
      <c r="L185" s="62"/>
      <c r="M185" s="62"/>
      <c r="N185" s="62"/>
      <c r="O185" s="62"/>
      <c r="P185" s="62"/>
      <c r="Q185" s="62"/>
      <c r="R185" s="62"/>
      <c r="S185" s="62"/>
      <c r="T185" s="62"/>
      <c r="U185" s="62"/>
      <c r="V185" s="62"/>
      <c r="W185" s="62"/>
      <c r="X185" s="62"/>
      <c r="Y185" s="62"/>
      <c r="Z185" s="62"/>
    </row>
    <row r="186" spans="1:26" ht="56.25">
      <c r="A186" s="59">
        <v>185</v>
      </c>
      <c r="B186" s="40" t="s">
        <v>400</v>
      </c>
      <c r="C186" s="40" t="s">
        <v>24760</v>
      </c>
      <c r="D186" s="60" t="s">
        <v>12523</v>
      </c>
      <c r="E186" s="60" t="s">
        <v>25018</v>
      </c>
      <c r="F186" s="61" t="s">
        <v>25019</v>
      </c>
      <c r="G186" s="40">
        <v>2015</v>
      </c>
      <c r="H186" s="40" t="s">
        <v>90</v>
      </c>
      <c r="I186" s="40" t="s">
        <v>52</v>
      </c>
      <c r="J186" s="64"/>
      <c r="K186" s="62"/>
      <c r="L186" s="62"/>
      <c r="M186" s="62"/>
      <c r="N186" s="62"/>
      <c r="O186" s="62"/>
      <c r="P186" s="62"/>
      <c r="Q186" s="62"/>
      <c r="R186" s="62"/>
      <c r="S186" s="62"/>
      <c r="T186" s="62"/>
      <c r="U186" s="62"/>
      <c r="V186" s="62"/>
      <c r="W186" s="62"/>
      <c r="X186" s="62"/>
      <c r="Y186" s="62"/>
      <c r="Z186" s="62"/>
    </row>
    <row r="187" spans="1:26" ht="146.25">
      <c r="A187" s="59">
        <v>186</v>
      </c>
      <c r="B187" s="40" t="s">
        <v>153</v>
      </c>
      <c r="C187" s="40" t="s">
        <v>24764</v>
      </c>
      <c r="D187" s="60" t="s">
        <v>12549</v>
      </c>
      <c r="E187" s="60" t="s">
        <v>25020</v>
      </c>
      <c r="F187" s="61" t="s">
        <v>12552</v>
      </c>
      <c r="G187" s="40">
        <v>2017</v>
      </c>
      <c r="H187" s="40" t="s">
        <v>90</v>
      </c>
      <c r="I187" s="40" t="s">
        <v>36</v>
      </c>
      <c r="J187" s="40" t="s">
        <v>37</v>
      </c>
      <c r="K187" s="62"/>
      <c r="L187" s="62"/>
      <c r="M187" s="62"/>
      <c r="N187" s="62"/>
      <c r="O187" s="62"/>
      <c r="P187" s="62"/>
      <c r="Q187" s="62"/>
      <c r="R187" s="62"/>
      <c r="S187" s="62"/>
      <c r="T187" s="62"/>
      <c r="U187" s="62"/>
      <c r="V187" s="62"/>
      <c r="W187" s="62"/>
      <c r="X187" s="62"/>
      <c r="Y187" s="62"/>
      <c r="Z187" s="62"/>
    </row>
    <row r="188" spans="1:26" ht="165.75">
      <c r="A188" s="59">
        <v>187</v>
      </c>
      <c r="B188" s="40" t="s">
        <v>153</v>
      </c>
      <c r="C188" s="40" t="s">
        <v>24764</v>
      </c>
      <c r="D188" s="60" t="s">
        <v>15275</v>
      </c>
      <c r="E188" s="60" t="s">
        <v>8934</v>
      </c>
      <c r="F188" s="61" t="s">
        <v>25021</v>
      </c>
      <c r="G188" s="40" t="s">
        <v>480</v>
      </c>
      <c r="H188" s="40" t="s">
        <v>17409</v>
      </c>
      <c r="I188" s="40" t="s">
        <v>36</v>
      </c>
      <c r="J188" s="40" t="s">
        <v>37</v>
      </c>
      <c r="K188" s="62"/>
      <c r="L188" s="62"/>
      <c r="M188" s="62"/>
      <c r="N188" s="62"/>
      <c r="O188" s="62"/>
      <c r="P188" s="62"/>
      <c r="Q188" s="62"/>
      <c r="R188" s="62"/>
      <c r="S188" s="62"/>
      <c r="T188" s="62"/>
      <c r="U188" s="62"/>
      <c r="V188" s="62"/>
      <c r="W188" s="62"/>
      <c r="X188" s="62"/>
      <c r="Y188" s="62"/>
      <c r="Z188" s="62"/>
    </row>
    <row r="189" spans="1:26" ht="75.75">
      <c r="A189" s="59">
        <v>188</v>
      </c>
      <c r="B189" s="40" t="s">
        <v>400</v>
      </c>
      <c r="C189" s="40" t="s">
        <v>24764</v>
      </c>
      <c r="D189" s="60" t="s">
        <v>25022</v>
      </c>
      <c r="E189" s="60" t="s">
        <v>25023</v>
      </c>
      <c r="F189" s="33"/>
      <c r="G189" s="40">
        <v>2018</v>
      </c>
      <c r="H189" s="40" t="s">
        <v>90</v>
      </c>
      <c r="I189" s="40" t="s">
        <v>29</v>
      </c>
      <c r="J189" s="40" t="s">
        <v>30</v>
      </c>
      <c r="K189" s="62"/>
      <c r="L189" s="62"/>
      <c r="M189" s="62"/>
      <c r="N189" s="62"/>
      <c r="O189" s="62"/>
      <c r="P189" s="62"/>
      <c r="Q189" s="62"/>
      <c r="R189" s="62"/>
      <c r="S189" s="62"/>
      <c r="T189" s="62"/>
      <c r="U189" s="62"/>
      <c r="V189" s="62"/>
      <c r="W189" s="62"/>
      <c r="X189" s="62"/>
      <c r="Y189" s="62"/>
      <c r="Z189" s="62"/>
    </row>
    <row r="190" spans="1:26" ht="112.5">
      <c r="A190" s="59">
        <v>189</v>
      </c>
      <c r="B190" s="40" t="s">
        <v>153</v>
      </c>
      <c r="C190" s="40" t="s">
        <v>17631</v>
      </c>
      <c r="D190" s="60" t="s">
        <v>17809</v>
      </c>
      <c r="E190" s="60" t="s">
        <v>17811</v>
      </c>
      <c r="F190" s="61" t="s">
        <v>17812</v>
      </c>
      <c r="G190" s="40" t="s">
        <v>24894</v>
      </c>
      <c r="H190" s="40" t="s">
        <v>35</v>
      </c>
      <c r="I190" s="40" t="s">
        <v>52</v>
      </c>
      <c r="J190" s="40" t="s">
        <v>17810</v>
      </c>
      <c r="K190" s="62"/>
      <c r="L190" s="62"/>
      <c r="M190" s="62"/>
      <c r="N190" s="62"/>
      <c r="O190" s="62"/>
      <c r="P190" s="62"/>
      <c r="Q190" s="62"/>
      <c r="R190" s="62"/>
      <c r="S190" s="62"/>
      <c r="T190" s="62"/>
      <c r="U190" s="62"/>
      <c r="V190" s="62"/>
      <c r="W190" s="62"/>
      <c r="X190" s="62"/>
      <c r="Y190" s="62"/>
      <c r="Z190" s="62"/>
    </row>
    <row r="191" spans="1:26" ht="78.75">
      <c r="A191" s="59">
        <v>190</v>
      </c>
      <c r="B191" s="40" t="s">
        <v>400</v>
      </c>
      <c r="C191" s="40" t="s">
        <v>24764</v>
      </c>
      <c r="D191" s="60" t="s">
        <v>23827</v>
      </c>
      <c r="E191" s="60" t="s">
        <v>25024</v>
      </c>
      <c r="F191" s="61" t="s">
        <v>12842</v>
      </c>
      <c r="G191" s="63">
        <v>43770</v>
      </c>
      <c r="H191" s="40" t="s">
        <v>35</v>
      </c>
      <c r="I191" s="40" t="s">
        <v>36</v>
      </c>
      <c r="J191" s="40" t="s">
        <v>37</v>
      </c>
      <c r="K191" s="62"/>
      <c r="L191" s="62"/>
      <c r="M191" s="62"/>
      <c r="N191" s="62"/>
      <c r="O191" s="62"/>
      <c r="P191" s="62"/>
      <c r="Q191" s="62"/>
      <c r="R191" s="62"/>
      <c r="S191" s="62"/>
      <c r="T191" s="62"/>
      <c r="U191" s="62"/>
      <c r="V191" s="62"/>
      <c r="W191" s="62"/>
      <c r="X191" s="62"/>
      <c r="Y191" s="62"/>
      <c r="Z191" s="62"/>
    </row>
    <row r="192" spans="1:26" ht="67.5">
      <c r="A192" s="59">
        <v>191</v>
      </c>
      <c r="B192" s="40" t="s">
        <v>400</v>
      </c>
      <c r="C192" s="40" t="s">
        <v>24760</v>
      </c>
      <c r="D192" s="60" t="s">
        <v>25025</v>
      </c>
      <c r="E192" s="60" t="s">
        <v>17375</v>
      </c>
      <c r="F192" s="61" t="s">
        <v>25026</v>
      </c>
      <c r="G192" s="40">
        <v>2017</v>
      </c>
      <c r="H192" s="40" t="s">
        <v>219</v>
      </c>
      <c r="I192" s="40" t="s">
        <v>371</v>
      </c>
      <c r="J192" s="40" t="s">
        <v>372</v>
      </c>
      <c r="K192" s="62"/>
      <c r="L192" s="62"/>
      <c r="M192" s="62"/>
      <c r="N192" s="62"/>
      <c r="O192" s="62"/>
      <c r="P192" s="62"/>
      <c r="Q192" s="62"/>
      <c r="R192" s="62"/>
      <c r="S192" s="62"/>
      <c r="T192" s="62"/>
      <c r="U192" s="62"/>
      <c r="V192" s="62"/>
      <c r="W192" s="62"/>
      <c r="X192" s="62"/>
      <c r="Y192" s="62"/>
      <c r="Z192" s="62"/>
    </row>
    <row r="193" spans="1:26" ht="75.75">
      <c r="A193" s="59">
        <v>192</v>
      </c>
      <c r="B193" s="40" t="s">
        <v>400</v>
      </c>
      <c r="C193" s="40" t="s">
        <v>24764</v>
      </c>
      <c r="D193" s="60" t="s">
        <v>25027</v>
      </c>
      <c r="E193" s="60" t="s">
        <v>12996</v>
      </c>
      <c r="F193" s="61" t="s">
        <v>12997</v>
      </c>
      <c r="G193" s="40" t="s">
        <v>24788</v>
      </c>
      <c r="H193" s="40" t="s">
        <v>90</v>
      </c>
      <c r="I193" s="40" t="s">
        <v>29</v>
      </c>
      <c r="J193" s="40" t="s">
        <v>30</v>
      </c>
      <c r="K193" s="62"/>
      <c r="L193" s="62"/>
      <c r="M193" s="62"/>
      <c r="N193" s="62"/>
      <c r="O193" s="62"/>
      <c r="P193" s="62"/>
      <c r="Q193" s="62"/>
      <c r="R193" s="62"/>
      <c r="S193" s="62"/>
      <c r="T193" s="62"/>
      <c r="U193" s="62"/>
      <c r="V193" s="62"/>
      <c r="W193" s="62"/>
      <c r="X193" s="62"/>
      <c r="Y193" s="62"/>
      <c r="Z193" s="62"/>
    </row>
    <row r="194" spans="1:26" ht="101.25">
      <c r="A194" s="59">
        <v>193</v>
      </c>
      <c r="B194" s="40" t="s">
        <v>153</v>
      </c>
      <c r="C194" s="40" t="s">
        <v>24764</v>
      </c>
      <c r="D194" s="60" t="s">
        <v>25028</v>
      </c>
      <c r="E194" s="60" t="s">
        <v>9345</v>
      </c>
      <c r="F194" s="61" t="s">
        <v>9346</v>
      </c>
      <c r="G194" s="40" t="s">
        <v>24793</v>
      </c>
      <c r="H194" s="40" t="s">
        <v>24771</v>
      </c>
      <c r="I194" s="40" t="s">
        <v>29</v>
      </c>
      <c r="J194" s="40" t="s">
        <v>30</v>
      </c>
      <c r="K194" s="62"/>
      <c r="L194" s="62"/>
      <c r="M194" s="62"/>
      <c r="N194" s="62"/>
      <c r="O194" s="62"/>
      <c r="P194" s="62"/>
      <c r="Q194" s="62"/>
      <c r="R194" s="62"/>
      <c r="S194" s="62"/>
      <c r="T194" s="62"/>
      <c r="U194" s="62"/>
      <c r="V194" s="62"/>
      <c r="W194" s="62"/>
      <c r="X194" s="62"/>
      <c r="Y194" s="62"/>
      <c r="Z194" s="62"/>
    </row>
    <row r="195" spans="1:26" ht="78.75">
      <c r="A195" s="59">
        <v>194</v>
      </c>
      <c r="B195" s="40" t="s">
        <v>400</v>
      </c>
      <c r="C195" s="40" t="s">
        <v>24760</v>
      </c>
      <c r="D195" s="60" t="s">
        <v>25029</v>
      </c>
      <c r="E195" s="60" t="s">
        <v>17820</v>
      </c>
      <c r="F195" s="61" t="s">
        <v>25030</v>
      </c>
      <c r="G195" s="40">
        <v>2016</v>
      </c>
      <c r="H195" s="40" t="s">
        <v>35</v>
      </c>
      <c r="I195" s="40" t="s">
        <v>99</v>
      </c>
      <c r="J195" s="40" t="s">
        <v>5887</v>
      </c>
      <c r="K195" s="62"/>
      <c r="L195" s="62"/>
      <c r="M195" s="62"/>
      <c r="N195" s="62"/>
      <c r="O195" s="62"/>
      <c r="P195" s="62"/>
      <c r="Q195" s="62"/>
      <c r="R195" s="62"/>
      <c r="S195" s="62"/>
      <c r="T195" s="62"/>
      <c r="U195" s="62"/>
      <c r="V195" s="62"/>
      <c r="W195" s="62"/>
      <c r="X195" s="62"/>
      <c r="Y195" s="62"/>
      <c r="Z195" s="62"/>
    </row>
    <row r="196" spans="1:26" ht="168.75">
      <c r="A196" s="59">
        <v>195</v>
      </c>
      <c r="B196" s="40" t="s">
        <v>153</v>
      </c>
      <c r="C196" s="40" t="s">
        <v>24764</v>
      </c>
      <c r="D196" s="60" t="s">
        <v>13042</v>
      </c>
      <c r="E196" s="60" t="s">
        <v>2390</v>
      </c>
      <c r="F196" s="61" t="s">
        <v>13055</v>
      </c>
      <c r="G196" s="63">
        <v>43831</v>
      </c>
      <c r="H196" s="40" t="s">
        <v>35</v>
      </c>
      <c r="I196" s="40" t="s">
        <v>36</v>
      </c>
      <c r="J196" s="40" t="s">
        <v>37</v>
      </c>
      <c r="K196" s="62"/>
      <c r="L196" s="62"/>
      <c r="M196" s="62"/>
      <c r="N196" s="62"/>
      <c r="O196" s="62"/>
      <c r="P196" s="62"/>
      <c r="Q196" s="62"/>
      <c r="R196" s="62"/>
      <c r="S196" s="62"/>
      <c r="T196" s="62"/>
      <c r="U196" s="62"/>
      <c r="V196" s="62"/>
      <c r="W196" s="62"/>
      <c r="X196" s="62"/>
      <c r="Y196" s="62"/>
      <c r="Z196" s="62"/>
    </row>
    <row r="197" spans="1:26" ht="101.25">
      <c r="A197" s="59">
        <v>196</v>
      </c>
      <c r="B197" s="40" t="s">
        <v>153</v>
      </c>
      <c r="C197" s="40" t="s">
        <v>24764</v>
      </c>
      <c r="D197" s="60" t="s">
        <v>25031</v>
      </c>
      <c r="E197" s="60" t="s">
        <v>25032</v>
      </c>
      <c r="F197" s="61" t="s">
        <v>25033</v>
      </c>
      <c r="G197" s="40">
        <v>2018</v>
      </c>
      <c r="H197" s="40" t="s">
        <v>90</v>
      </c>
      <c r="I197" s="40" t="s">
        <v>20</v>
      </c>
      <c r="J197" s="40" t="s">
        <v>275</v>
      </c>
      <c r="K197" s="62"/>
      <c r="L197" s="62"/>
      <c r="M197" s="62"/>
      <c r="N197" s="62"/>
      <c r="O197" s="62"/>
      <c r="P197" s="62"/>
      <c r="Q197" s="62"/>
      <c r="R197" s="62"/>
      <c r="S197" s="62"/>
      <c r="T197" s="62"/>
      <c r="U197" s="62"/>
      <c r="V197" s="62"/>
      <c r="W197" s="62"/>
      <c r="X197" s="62"/>
      <c r="Y197" s="62"/>
      <c r="Z197" s="62"/>
    </row>
    <row r="198" spans="1:26" ht="123.75">
      <c r="A198" s="59">
        <v>197</v>
      </c>
      <c r="B198" s="40" t="s">
        <v>153</v>
      </c>
      <c r="C198" s="40" t="s">
        <v>17631</v>
      </c>
      <c r="D198" s="60" t="s">
        <v>25034</v>
      </c>
      <c r="E198" s="60" t="s">
        <v>17828</v>
      </c>
      <c r="F198" s="61" t="s">
        <v>25035</v>
      </c>
      <c r="G198" s="40">
        <v>2016</v>
      </c>
      <c r="H198" s="40" t="s">
        <v>219</v>
      </c>
      <c r="I198" s="40" t="s">
        <v>8229</v>
      </c>
      <c r="J198" s="40" t="s">
        <v>17252</v>
      </c>
      <c r="K198" s="62"/>
      <c r="L198" s="62"/>
      <c r="M198" s="62"/>
      <c r="N198" s="62"/>
      <c r="O198" s="62"/>
      <c r="P198" s="62"/>
      <c r="Q198" s="62"/>
      <c r="R198" s="62"/>
      <c r="S198" s="62"/>
      <c r="T198" s="62"/>
      <c r="U198" s="62"/>
      <c r="V198" s="62"/>
      <c r="W198" s="62"/>
      <c r="X198" s="62"/>
      <c r="Y198" s="62"/>
      <c r="Z198" s="62"/>
    </row>
    <row r="199" spans="1:26" ht="105.75">
      <c r="A199" s="59">
        <v>198</v>
      </c>
      <c r="B199" s="40" t="s">
        <v>400</v>
      </c>
      <c r="C199" s="40" t="s">
        <v>24764</v>
      </c>
      <c r="D199" s="60" t="s">
        <v>25036</v>
      </c>
      <c r="E199" s="60" t="s">
        <v>25037</v>
      </c>
      <c r="F199" s="61" t="s">
        <v>25038</v>
      </c>
      <c r="G199" s="63">
        <v>43831</v>
      </c>
      <c r="H199" s="40" t="s">
        <v>90</v>
      </c>
      <c r="I199" s="40" t="s">
        <v>559</v>
      </c>
      <c r="J199" s="40" t="s">
        <v>127</v>
      </c>
      <c r="K199" s="62"/>
      <c r="L199" s="62"/>
      <c r="M199" s="62"/>
      <c r="N199" s="62"/>
      <c r="O199" s="62"/>
      <c r="P199" s="62"/>
      <c r="Q199" s="62"/>
      <c r="R199" s="62"/>
      <c r="S199" s="62"/>
      <c r="T199" s="62"/>
      <c r="U199" s="62"/>
      <c r="V199" s="62"/>
      <c r="W199" s="62"/>
      <c r="X199" s="62"/>
      <c r="Y199" s="62"/>
      <c r="Z199" s="62"/>
    </row>
    <row r="200" spans="1:26" ht="90.75">
      <c r="A200" s="59">
        <v>199</v>
      </c>
      <c r="B200" s="40" t="s">
        <v>153</v>
      </c>
      <c r="C200" s="40" t="s">
        <v>17631</v>
      </c>
      <c r="D200" s="60" t="s">
        <v>17829</v>
      </c>
      <c r="E200" s="60" t="s">
        <v>25039</v>
      </c>
      <c r="F200" s="61" t="s">
        <v>17830</v>
      </c>
      <c r="G200" s="40" t="s">
        <v>24788</v>
      </c>
      <c r="H200" s="40" t="s">
        <v>35</v>
      </c>
      <c r="I200" s="40" t="s">
        <v>99</v>
      </c>
      <c r="J200" s="40" t="s">
        <v>1886</v>
      </c>
      <c r="K200" s="62"/>
      <c r="L200" s="62"/>
      <c r="M200" s="62"/>
      <c r="N200" s="62"/>
      <c r="O200" s="62"/>
      <c r="P200" s="62"/>
      <c r="Q200" s="62"/>
      <c r="R200" s="62"/>
      <c r="S200" s="62"/>
      <c r="T200" s="62"/>
      <c r="U200" s="62"/>
      <c r="V200" s="62"/>
      <c r="W200" s="62"/>
      <c r="X200" s="62"/>
      <c r="Y200" s="62"/>
      <c r="Z200" s="62"/>
    </row>
    <row r="201" spans="1:26" ht="30.75">
      <c r="A201" s="59">
        <v>200</v>
      </c>
      <c r="B201" s="40" t="s">
        <v>400</v>
      </c>
      <c r="C201" s="40" t="s">
        <v>24760</v>
      </c>
      <c r="D201" s="60" t="s">
        <v>25040</v>
      </c>
      <c r="E201" s="60" t="s">
        <v>13482</v>
      </c>
      <c r="F201" s="33"/>
      <c r="G201" s="40">
        <v>2018</v>
      </c>
      <c r="H201" s="40" t="s">
        <v>90</v>
      </c>
      <c r="I201" s="40" t="s">
        <v>29</v>
      </c>
      <c r="J201" s="40" t="s">
        <v>30</v>
      </c>
      <c r="K201" s="62"/>
      <c r="L201" s="62"/>
      <c r="M201" s="62"/>
      <c r="N201" s="62"/>
      <c r="O201" s="62"/>
      <c r="P201" s="62"/>
      <c r="Q201" s="62"/>
      <c r="R201" s="62"/>
      <c r="S201" s="62"/>
      <c r="T201" s="62"/>
      <c r="U201" s="62"/>
      <c r="V201" s="62"/>
      <c r="W201" s="62"/>
      <c r="X201" s="62"/>
      <c r="Y201" s="62"/>
      <c r="Z201" s="62"/>
    </row>
    <row r="202" spans="1:26" ht="56.25">
      <c r="A202" s="59">
        <v>201</v>
      </c>
      <c r="B202" s="40" t="s">
        <v>153</v>
      </c>
      <c r="C202" s="40" t="s">
        <v>24764</v>
      </c>
      <c r="D202" s="60" t="s">
        <v>25041</v>
      </c>
      <c r="E202" s="60" t="s">
        <v>25042</v>
      </c>
      <c r="F202" s="61" t="s">
        <v>25043</v>
      </c>
      <c r="G202" s="40">
        <v>2017</v>
      </c>
      <c r="H202" s="40" t="s">
        <v>17279</v>
      </c>
      <c r="I202" s="40" t="s">
        <v>99</v>
      </c>
      <c r="J202" s="40" t="s">
        <v>10886</v>
      </c>
      <c r="K202" s="62"/>
      <c r="L202" s="62"/>
      <c r="M202" s="62"/>
      <c r="N202" s="62"/>
      <c r="O202" s="62"/>
      <c r="P202" s="62"/>
      <c r="Q202" s="62"/>
      <c r="R202" s="62"/>
      <c r="S202" s="62"/>
      <c r="T202" s="62"/>
      <c r="U202" s="62"/>
      <c r="V202" s="62"/>
      <c r="W202" s="62"/>
      <c r="X202" s="62"/>
      <c r="Y202" s="62"/>
      <c r="Z202" s="62"/>
    </row>
    <row r="203" spans="1:26" ht="123.75">
      <c r="A203" s="59">
        <v>202</v>
      </c>
      <c r="B203" s="40" t="s">
        <v>400</v>
      </c>
      <c r="C203" s="40" t="s">
        <v>24764</v>
      </c>
      <c r="D203" s="60" t="s">
        <v>13428</v>
      </c>
      <c r="E203" s="60" t="s">
        <v>2212</v>
      </c>
      <c r="F203" s="61" t="s">
        <v>13432</v>
      </c>
      <c r="G203" s="40" t="s">
        <v>24922</v>
      </c>
      <c r="H203" s="40" t="s">
        <v>24883</v>
      </c>
      <c r="I203" s="40" t="s">
        <v>36</v>
      </c>
      <c r="J203" s="40" t="s">
        <v>37</v>
      </c>
      <c r="K203" s="62"/>
      <c r="L203" s="62"/>
      <c r="M203" s="62"/>
      <c r="N203" s="62"/>
      <c r="O203" s="62"/>
      <c r="P203" s="62"/>
      <c r="Q203" s="62"/>
      <c r="R203" s="62"/>
      <c r="S203" s="62"/>
      <c r="T203" s="62"/>
      <c r="U203" s="62"/>
      <c r="V203" s="62"/>
      <c r="W203" s="62"/>
      <c r="X203" s="62"/>
      <c r="Y203" s="62"/>
      <c r="Z203" s="62"/>
    </row>
    <row r="204" spans="1:26" ht="101.25">
      <c r="A204" s="59">
        <v>203</v>
      </c>
      <c r="B204" s="40" t="s">
        <v>153</v>
      </c>
      <c r="C204" s="40" t="s">
        <v>24764</v>
      </c>
      <c r="D204" s="60" t="s">
        <v>13428</v>
      </c>
      <c r="E204" s="60" t="s">
        <v>13429</v>
      </c>
      <c r="F204" s="61" t="s">
        <v>13430</v>
      </c>
      <c r="G204" s="40" t="s">
        <v>24922</v>
      </c>
      <c r="H204" s="40" t="s">
        <v>24883</v>
      </c>
      <c r="I204" s="40" t="s">
        <v>36</v>
      </c>
      <c r="J204" s="40" t="s">
        <v>37</v>
      </c>
      <c r="K204" s="62"/>
      <c r="L204" s="62"/>
      <c r="M204" s="62"/>
      <c r="N204" s="62"/>
      <c r="O204" s="62"/>
      <c r="P204" s="62"/>
      <c r="Q204" s="62"/>
      <c r="R204" s="62"/>
      <c r="S204" s="62"/>
      <c r="T204" s="62"/>
      <c r="U204" s="62"/>
      <c r="V204" s="62"/>
      <c r="W204" s="62"/>
      <c r="X204" s="62"/>
      <c r="Y204" s="62"/>
      <c r="Z204" s="62"/>
    </row>
    <row r="205" spans="1:26" ht="112.5">
      <c r="A205" s="59">
        <v>204</v>
      </c>
      <c r="B205" s="40" t="s">
        <v>400</v>
      </c>
      <c r="C205" s="40" t="s">
        <v>17631</v>
      </c>
      <c r="D205" s="60" t="s">
        <v>25044</v>
      </c>
      <c r="E205" s="60" t="s">
        <v>17223</v>
      </c>
      <c r="F205" s="61" t="s">
        <v>17224</v>
      </c>
      <c r="G205" s="40" t="s">
        <v>14265</v>
      </c>
      <c r="H205" s="40" t="s">
        <v>90</v>
      </c>
      <c r="I205" s="40" t="s">
        <v>99</v>
      </c>
      <c r="J205" s="40" t="s">
        <v>1886</v>
      </c>
      <c r="K205" s="62"/>
      <c r="L205" s="62"/>
      <c r="M205" s="62"/>
      <c r="N205" s="62"/>
      <c r="O205" s="62"/>
      <c r="P205" s="62"/>
      <c r="Q205" s="62"/>
      <c r="R205" s="62"/>
      <c r="S205" s="62"/>
      <c r="T205" s="62"/>
      <c r="U205" s="62"/>
      <c r="V205" s="62"/>
      <c r="W205" s="62"/>
      <c r="X205" s="62"/>
      <c r="Y205" s="62"/>
      <c r="Z205" s="62"/>
    </row>
    <row r="206" spans="1:26" ht="90.75">
      <c r="A206" s="59">
        <v>205</v>
      </c>
      <c r="B206" s="40" t="s">
        <v>400</v>
      </c>
      <c r="C206" s="40" t="s">
        <v>24764</v>
      </c>
      <c r="D206" s="60" t="s">
        <v>2611</v>
      </c>
      <c r="E206" s="60" t="s">
        <v>13535</v>
      </c>
      <c r="F206" s="61" t="s">
        <v>13536</v>
      </c>
      <c r="G206" s="40">
        <v>2018</v>
      </c>
      <c r="H206" s="40" t="s">
        <v>17279</v>
      </c>
      <c r="I206" s="40" t="s">
        <v>99</v>
      </c>
      <c r="J206" s="40" t="s">
        <v>179</v>
      </c>
      <c r="K206" s="62"/>
      <c r="L206" s="62"/>
      <c r="M206" s="62"/>
      <c r="N206" s="62"/>
      <c r="O206" s="62"/>
      <c r="P206" s="62"/>
      <c r="Q206" s="62"/>
      <c r="R206" s="62"/>
      <c r="S206" s="62"/>
      <c r="T206" s="62"/>
      <c r="U206" s="62"/>
      <c r="V206" s="62"/>
      <c r="W206" s="62"/>
      <c r="X206" s="62"/>
      <c r="Y206" s="62"/>
      <c r="Z206" s="62"/>
    </row>
    <row r="207" spans="1:26" ht="120.75">
      <c r="A207" s="59">
        <v>206</v>
      </c>
      <c r="B207" s="40" t="s">
        <v>400</v>
      </c>
      <c r="C207" s="40" t="s">
        <v>24764</v>
      </c>
      <c r="D207" s="60" t="s">
        <v>3660</v>
      </c>
      <c r="E207" s="60" t="s">
        <v>13548</v>
      </c>
      <c r="F207" s="61" t="s">
        <v>13549</v>
      </c>
      <c r="G207" s="40" t="s">
        <v>480</v>
      </c>
      <c r="H207" s="40" t="s">
        <v>90</v>
      </c>
      <c r="I207" s="40" t="s">
        <v>29</v>
      </c>
      <c r="J207" s="40" t="s">
        <v>30</v>
      </c>
      <c r="K207" s="62"/>
      <c r="L207" s="62"/>
      <c r="M207" s="62"/>
      <c r="N207" s="62"/>
      <c r="O207" s="62"/>
      <c r="P207" s="62"/>
      <c r="Q207" s="62"/>
      <c r="R207" s="62"/>
      <c r="S207" s="62"/>
      <c r="T207" s="62"/>
      <c r="U207" s="62"/>
      <c r="V207" s="62"/>
      <c r="W207" s="62"/>
      <c r="X207" s="62"/>
      <c r="Y207" s="62"/>
      <c r="Z207" s="62"/>
    </row>
    <row r="208" spans="1:26" ht="90">
      <c r="A208" s="59">
        <v>207</v>
      </c>
      <c r="B208" s="40" t="s">
        <v>153</v>
      </c>
      <c r="C208" s="40" t="s">
        <v>24760</v>
      </c>
      <c r="D208" s="60" t="s">
        <v>25045</v>
      </c>
      <c r="E208" s="60" t="s">
        <v>7005</v>
      </c>
      <c r="F208" s="61" t="s">
        <v>25046</v>
      </c>
      <c r="G208" s="40">
        <v>2015</v>
      </c>
      <c r="H208" s="40" t="s">
        <v>90</v>
      </c>
      <c r="I208" s="40" t="s">
        <v>99</v>
      </c>
      <c r="J208" s="40" t="s">
        <v>24808</v>
      </c>
      <c r="K208" s="62"/>
      <c r="L208" s="62"/>
      <c r="M208" s="62"/>
      <c r="N208" s="62"/>
      <c r="O208" s="62"/>
      <c r="P208" s="62"/>
      <c r="Q208" s="62"/>
      <c r="R208" s="62"/>
      <c r="S208" s="62"/>
      <c r="T208" s="62"/>
      <c r="U208" s="62"/>
      <c r="V208" s="62"/>
      <c r="W208" s="62"/>
      <c r="X208" s="62"/>
      <c r="Y208" s="62"/>
      <c r="Z208" s="62"/>
    </row>
    <row r="209" spans="1:26" ht="67.5">
      <c r="A209" s="59">
        <v>208</v>
      </c>
      <c r="B209" s="40" t="s">
        <v>400</v>
      </c>
      <c r="C209" s="40" t="s">
        <v>17631</v>
      </c>
      <c r="D209" s="60" t="s">
        <v>17839</v>
      </c>
      <c r="E209" s="60" t="s">
        <v>25047</v>
      </c>
      <c r="F209" s="61" t="s">
        <v>25048</v>
      </c>
      <c r="G209" s="40">
        <v>2015</v>
      </c>
      <c r="H209" s="40" t="s">
        <v>35</v>
      </c>
      <c r="I209" s="40" t="s">
        <v>99</v>
      </c>
      <c r="J209" s="40" t="s">
        <v>17158</v>
      </c>
      <c r="K209" s="62"/>
      <c r="L209" s="62"/>
      <c r="M209" s="62"/>
      <c r="N209" s="62"/>
      <c r="O209" s="62"/>
      <c r="P209" s="62"/>
      <c r="Q209" s="62"/>
      <c r="R209" s="62"/>
      <c r="S209" s="62"/>
      <c r="T209" s="62"/>
      <c r="U209" s="62"/>
      <c r="V209" s="62"/>
      <c r="W209" s="62"/>
      <c r="X209" s="62"/>
      <c r="Y209" s="62"/>
      <c r="Z209" s="62"/>
    </row>
    <row r="210" spans="1:26" ht="168.75">
      <c r="A210" s="59">
        <v>209</v>
      </c>
      <c r="B210" s="40" t="s">
        <v>153</v>
      </c>
      <c r="C210" s="40" t="s">
        <v>24760</v>
      </c>
      <c r="D210" s="60" t="s">
        <v>25049</v>
      </c>
      <c r="E210" s="60" t="s">
        <v>103</v>
      </c>
      <c r="F210" s="61" t="s">
        <v>25050</v>
      </c>
      <c r="G210" s="40">
        <v>2014</v>
      </c>
      <c r="H210" s="40" t="s">
        <v>219</v>
      </c>
      <c r="I210" s="40" t="s">
        <v>99</v>
      </c>
      <c r="J210" s="40" t="s">
        <v>24808</v>
      </c>
      <c r="K210" s="62"/>
      <c r="L210" s="62"/>
      <c r="M210" s="62"/>
      <c r="N210" s="62"/>
      <c r="O210" s="62"/>
      <c r="P210" s="62"/>
      <c r="Q210" s="62"/>
      <c r="R210" s="62"/>
      <c r="S210" s="62"/>
      <c r="T210" s="62"/>
      <c r="U210" s="62"/>
      <c r="V210" s="62"/>
      <c r="W210" s="62"/>
      <c r="X210" s="62"/>
      <c r="Y210" s="62"/>
      <c r="Z210" s="62"/>
    </row>
    <row r="211" spans="1:26" ht="30.75">
      <c r="A211" s="59">
        <v>210</v>
      </c>
      <c r="B211" s="40" t="s">
        <v>153</v>
      </c>
      <c r="C211" s="40" t="s">
        <v>17631</v>
      </c>
      <c r="D211" s="60" t="s">
        <v>17852</v>
      </c>
      <c r="E211" s="60" t="s">
        <v>17853</v>
      </c>
      <c r="F211" s="33"/>
      <c r="G211" s="63">
        <v>43556</v>
      </c>
      <c r="H211" s="40" t="s">
        <v>35</v>
      </c>
      <c r="I211" s="40" t="s">
        <v>99</v>
      </c>
      <c r="J211" s="40" t="s">
        <v>1886</v>
      </c>
      <c r="K211" s="62"/>
      <c r="L211" s="62"/>
      <c r="M211" s="62"/>
      <c r="N211" s="62"/>
      <c r="O211" s="62"/>
      <c r="P211" s="62"/>
      <c r="Q211" s="62"/>
      <c r="R211" s="62"/>
      <c r="S211" s="62"/>
      <c r="T211" s="62"/>
      <c r="U211" s="62"/>
      <c r="V211" s="62"/>
      <c r="W211" s="62"/>
      <c r="X211" s="62"/>
      <c r="Y211" s="62"/>
      <c r="Z211" s="62"/>
    </row>
    <row r="212" spans="1:26" ht="90">
      <c r="A212" s="59">
        <v>211</v>
      </c>
      <c r="B212" s="40" t="s">
        <v>153</v>
      </c>
      <c r="C212" s="40" t="s">
        <v>24764</v>
      </c>
      <c r="D212" s="60" t="s">
        <v>25051</v>
      </c>
      <c r="E212" s="60" t="s">
        <v>25052</v>
      </c>
      <c r="F212" s="61" t="s">
        <v>25053</v>
      </c>
      <c r="G212" s="40" t="s">
        <v>480</v>
      </c>
      <c r="H212" s="40" t="s">
        <v>17</v>
      </c>
      <c r="I212" s="40" t="s">
        <v>29</v>
      </c>
      <c r="J212" s="40" t="s">
        <v>30</v>
      </c>
      <c r="K212" s="62"/>
      <c r="L212" s="62"/>
      <c r="M212" s="62"/>
      <c r="N212" s="62"/>
      <c r="O212" s="62"/>
      <c r="P212" s="62"/>
      <c r="Q212" s="62"/>
      <c r="R212" s="62"/>
      <c r="S212" s="62"/>
      <c r="T212" s="62"/>
      <c r="U212" s="62"/>
      <c r="V212" s="62"/>
      <c r="W212" s="62"/>
      <c r="X212" s="62"/>
      <c r="Y212" s="62"/>
      <c r="Z212" s="62"/>
    </row>
    <row r="213" spans="1:26" ht="123.75">
      <c r="A213" s="59">
        <v>212</v>
      </c>
      <c r="B213" s="40" t="s">
        <v>400</v>
      </c>
      <c r="C213" s="40" t="s">
        <v>17631</v>
      </c>
      <c r="D213" s="60" t="s">
        <v>17866</v>
      </c>
      <c r="E213" s="60" t="s">
        <v>17872</v>
      </c>
      <c r="F213" s="61" t="s">
        <v>17868</v>
      </c>
      <c r="G213" s="40" t="s">
        <v>14843</v>
      </c>
      <c r="H213" s="40" t="s">
        <v>219</v>
      </c>
      <c r="I213" s="40" t="s">
        <v>29</v>
      </c>
      <c r="J213" s="40" t="s">
        <v>1949</v>
      </c>
      <c r="K213" s="62"/>
      <c r="L213" s="62"/>
      <c r="M213" s="62"/>
      <c r="N213" s="62"/>
      <c r="O213" s="62"/>
      <c r="P213" s="62"/>
      <c r="Q213" s="62"/>
      <c r="R213" s="62"/>
      <c r="S213" s="62"/>
      <c r="T213" s="62"/>
      <c r="U213" s="62"/>
      <c r="V213" s="62"/>
      <c r="W213" s="62"/>
      <c r="X213" s="62"/>
      <c r="Y213" s="62"/>
      <c r="Z213" s="62"/>
    </row>
    <row r="214" spans="1:26" ht="123.75">
      <c r="A214" s="59">
        <v>213</v>
      </c>
      <c r="B214" s="40" t="s">
        <v>153</v>
      </c>
      <c r="C214" s="40" t="s">
        <v>17631</v>
      </c>
      <c r="D214" s="60" t="s">
        <v>17866</v>
      </c>
      <c r="E214" s="60" t="s">
        <v>17869</v>
      </c>
      <c r="F214" s="61" t="s">
        <v>17868</v>
      </c>
      <c r="G214" s="40" t="s">
        <v>14843</v>
      </c>
      <c r="H214" s="40" t="s">
        <v>219</v>
      </c>
      <c r="I214" s="40" t="s">
        <v>29</v>
      </c>
      <c r="J214" s="40" t="s">
        <v>1949</v>
      </c>
      <c r="K214" s="62"/>
      <c r="L214" s="62"/>
      <c r="M214" s="62"/>
      <c r="N214" s="62"/>
      <c r="O214" s="62"/>
      <c r="P214" s="62"/>
      <c r="Q214" s="62"/>
      <c r="R214" s="62"/>
      <c r="S214" s="62"/>
      <c r="T214" s="62"/>
      <c r="U214" s="62"/>
      <c r="V214" s="62"/>
      <c r="W214" s="62"/>
      <c r="X214" s="62"/>
      <c r="Y214" s="62"/>
      <c r="Z214" s="62"/>
    </row>
    <row r="215" spans="1:26" ht="123.75">
      <c r="A215" s="59">
        <v>214</v>
      </c>
      <c r="B215" s="40" t="s">
        <v>153</v>
      </c>
      <c r="C215" s="40" t="s">
        <v>17631</v>
      </c>
      <c r="D215" s="60" t="s">
        <v>17866</v>
      </c>
      <c r="E215" s="60" t="s">
        <v>17867</v>
      </c>
      <c r="F215" s="61" t="s">
        <v>17868</v>
      </c>
      <c r="G215" s="40" t="s">
        <v>14932</v>
      </c>
      <c r="H215" s="40" t="s">
        <v>219</v>
      </c>
      <c r="I215" s="40" t="s">
        <v>29</v>
      </c>
      <c r="J215" s="40" t="s">
        <v>1949</v>
      </c>
      <c r="K215" s="62"/>
      <c r="L215" s="62"/>
      <c r="M215" s="62"/>
      <c r="N215" s="62"/>
      <c r="O215" s="62"/>
      <c r="P215" s="62"/>
      <c r="Q215" s="62"/>
      <c r="R215" s="62"/>
      <c r="S215" s="62"/>
      <c r="T215" s="62"/>
      <c r="U215" s="62"/>
      <c r="V215" s="62"/>
      <c r="W215" s="62"/>
      <c r="X215" s="62"/>
      <c r="Y215" s="62"/>
      <c r="Z215" s="62"/>
    </row>
    <row r="216" spans="1:26" ht="135">
      <c r="A216" s="59">
        <v>215</v>
      </c>
      <c r="B216" s="40" t="s">
        <v>153</v>
      </c>
      <c r="C216" s="40" t="s">
        <v>24764</v>
      </c>
      <c r="D216" s="60" t="s">
        <v>13829</v>
      </c>
      <c r="E216" s="60" t="s">
        <v>5378</v>
      </c>
      <c r="F216" s="61" t="s">
        <v>13830</v>
      </c>
      <c r="G216" s="40" t="s">
        <v>14521</v>
      </c>
      <c r="H216" s="40" t="s">
        <v>90</v>
      </c>
      <c r="I216" s="40" t="s">
        <v>29</v>
      </c>
      <c r="J216" s="40" t="s">
        <v>30</v>
      </c>
      <c r="K216" s="62"/>
      <c r="L216" s="62"/>
      <c r="M216" s="62"/>
      <c r="N216" s="62"/>
      <c r="O216" s="62"/>
      <c r="P216" s="62"/>
      <c r="Q216" s="62"/>
      <c r="R216" s="62"/>
      <c r="S216" s="62"/>
      <c r="T216" s="62"/>
      <c r="U216" s="62"/>
      <c r="V216" s="62"/>
      <c r="W216" s="62"/>
      <c r="X216" s="62"/>
      <c r="Y216" s="62"/>
      <c r="Z216" s="62"/>
    </row>
    <row r="217" spans="1:26" ht="90.75">
      <c r="A217" s="59">
        <v>216</v>
      </c>
      <c r="B217" s="40" t="s">
        <v>400</v>
      </c>
      <c r="C217" s="40" t="s">
        <v>24764</v>
      </c>
      <c r="D217" s="60" t="s">
        <v>25054</v>
      </c>
      <c r="E217" s="60" t="s">
        <v>25055</v>
      </c>
      <c r="F217" s="33"/>
      <c r="G217" s="40" t="s">
        <v>24788</v>
      </c>
      <c r="H217" s="40" t="s">
        <v>61</v>
      </c>
      <c r="I217" s="40" t="s">
        <v>36</v>
      </c>
      <c r="J217" s="40" t="s">
        <v>37</v>
      </c>
      <c r="K217" s="62"/>
      <c r="L217" s="62"/>
      <c r="M217" s="62"/>
      <c r="N217" s="62"/>
      <c r="O217" s="62"/>
      <c r="P217" s="62"/>
      <c r="Q217" s="62"/>
      <c r="R217" s="62"/>
      <c r="S217" s="62"/>
      <c r="T217" s="62"/>
      <c r="U217" s="62"/>
      <c r="V217" s="62"/>
      <c r="W217" s="62"/>
      <c r="X217" s="62"/>
      <c r="Y217" s="62"/>
      <c r="Z217" s="62"/>
    </row>
    <row r="218" spans="1:26" ht="101.25">
      <c r="A218" s="59">
        <v>217</v>
      </c>
      <c r="B218" s="40" t="s">
        <v>400</v>
      </c>
      <c r="C218" s="40" t="s">
        <v>24764</v>
      </c>
      <c r="D218" s="60" t="s">
        <v>13970</v>
      </c>
      <c r="E218" s="60" t="s">
        <v>13974</v>
      </c>
      <c r="F218" s="61" t="s">
        <v>25056</v>
      </c>
      <c r="G218" s="40">
        <v>2016</v>
      </c>
      <c r="H218" s="40" t="s">
        <v>35</v>
      </c>
      <c r="I218" s="40" t="s">
        <v>20</v>
      </c>
      <c r="J218" s="40" t="s">
        <v>21</v>
      </c>
      <c r="K218" s="62"/>
      <c r="L218" s="62"/>
      <c r="M218" s="62"/>
      <c r="N218" s="62"/>
      <c r="O218" s="62"/>
      <c r="P218" s="62"/>
      <c r="Q218" s="62"/>
      <c r="R218" s="62"/>
      <c r="S218" s="62"/>
      <c r="T218" s="62"/>
      <c r="U218" s="62"/>
      <c r="V218" s="62"/>
      <c r="W218" s="62"/>
      <c r="X218" s="62"/>
      <c r="Y218" s="62"/>
      <c r="Z218" s="62"/>
    </row>
    <row r="219" spans="1:26" ht="168.75">
      <c r="A219" s="59">
        <v>218</v>
      </c>
      <c r="B219" s="40" t="s">
        <v>153</v>
      </c>
      <c r="C219" s="40" t="s">
        <v>24764</v>
      </c>
      <c r="D219" s="60" t="s">
        <v>13970</v>
      </c>
      <c r="E219" s="60" t="s">
        <v>13971</v>
      </c>
      <c r="F219" s="61" t="s">
        <v>25057</v>
      </c>
      <c r="G219" s="40">
        <v>2016</v>
      </c>
      <c r="H219" s="40" t="s">
        <v>35</v>
      </c>
      <c r="I219" s="40" t="s">
        <v>20</v>
      </c>
      <c r="J219" s="40" t="s">
        <v>21</v>
      </c>
      <c r="K219" s="62"/>
      <c r="L219" s="62"/>
      <c r="M219" s="62"/>
      <c r="N219" s="62"/>
      <c r="O219" s="62"/>
      <c r="P219" s="62"/>
      <c r="Q219" s="62"/>
      <c r="R219" s="62"/>
      <c r="S219" s="62"/>
      <c r="T219" s="62"/>
      <c r="U219" s="62"/>
      <c r="V219" s="62"/>
      <c r="W219" s="62"/>
      <c r="X219" s="62"/>
      <c r="Y219" s="62"/>
      <c r="Z219" s="62"/>
    </row>
    <row r="220" spans="1:26" ht="112.5">
      <c r="A220" s="59">
        <v>219</v>
      </c>
      <c r="B220" s="40" t="s">
        <v>153</v>
      </c>
      <c r="C220" s="40" t="s">
        <v>24760</v>
      </c>
      <c r="D220" s="60" t="s">
        <v>3320</v>
      </c>
      <c r="E220" s="60" t="s">
        <v>14837</v>
      </c>
      <c r="F220" s="61" t="s">
        <v>14838</v>
      </c>
      <c r="G220" s="40">
        <v>2017</v>
      </c>
      <c r="H220" s="40" t="s">
        <v>90</v>
      </c>
      <c r="I220" s="40" t="s">
        <v>99</v>
      </c>
      <c r="J220" s="40" t="s">
        <v>10886</v>
      </c>
      <c r="K220" s="62"/>
      <c r="L220" s="62"/>
      <c r="M220" s="62"/>
      <c r="N220" s="62"/>
      <c r="O220" s="62"/>
      <c r="P220" s="62"/>
      <c r="Q220" s="62"/>
      <c r="R220" s="62"/>
      <c r="S220" s="62"/>
      <c r="T220" s="62"/>
      <c r="U220" s="62"/>
      <c r="V220" s="62"/>
      <c r="W220" s="62"/>
      <c r="X220" s="62"/>
      <c r="Y220" s="62"/>
      <c r="Z220" s="62"/>
    </row>
    <row r="221" spans="1:26" ht="75.75">
      <c r="A221" s="59">
        <v>220</v>
      </c>
      <c r="B221" s="40" t="s">
        <v>400</v>
      </c>
      <c r="C221" s="40" t="s">
        <v>24764</v>
      </c>
      <c r="D221" s="60" t="s">
        <v>25058</v>
      </c>
      <c r="E221" s="60" t="s">
        <v>14149</v>
      </c>
      <c r="F221" s="61" t="s">
        <v>14150</v>
      </c>
      <c r="G221" s="40">
        <v>2018</v>
      </c>
      <c r="H221" s="40" t="s">
        <v>90</v>
      </c>
      <c r="I221" s="40" t="s">
        <v>36</v>
      </c>
      <c r="J221" s="40" t="s">
        <v>37</v>
      </c>
      <c r="K221" s="62"/>
      <c r="L221" s="62"/>
      <c r="M221" s="62"/>
      <c r="N221" s="62"/>
      <c r="O221" s="62"/>
      <c r="P221" s="62"/>
      <c r="Q221" s="62"/>
      <c r="R221" s="62"/>
      <c r="S221" s="62"/>
      <c r="T221" s="62"/>
      <c r="U221" s="62"/>
      <c r="V221" s="62"/>
      <c r="W221" s="62"/>
      <c r="X221" s="62"/>
      <c r="Y221" s="62"/>
      <c r="Z221" s="62"/>
    </row>
    <row r="222" spans="1:26" ht="123.75">
      <c r="A222" s="59">
        <v>221</v>
      </c>
      <c r="B222" s="40" t="s">
        <v>400</v>
      </c>
      <c r="C222" s="40" t="s">
        <v>17631</v>
      </c>
      <c r="D222" s="60" t="s">
        <v>17866</v>
      </c>
      <c r="E222" s="60" t="s">
        <v>17870</v>
      </c>
      <c r="F222" s="61" t="s">
        <v>17868</v>
      </c>
      <c r="G222" s="40" t="s">
        <v>18500</v>
      </c>
      <c r="H222" s="40" t="s">
        <v>219</v>
      </c>
      <c r="I222" s="40" t="s">
        <v>29</v>
      </c>
      <c r="J222" s="40" t="s">
        <v>1949</v>
      </c>
      <c r="K222" s="62"/>
      <c r="L222" s="62"/>
      <c r="M222" s="62"/>
      <c r="N222" s="62"/>
      <c r="O222" s="62"/>
      <c r="P222" s="62"/>
      <c r="Q222" s="62"/>
      <c r="R222" s="62"/>
      <c r="S222" s="62"/>
      <c r="T222" s="62"/>
      <c r="U222" s="62"/>
      <c r="V222" s="62"/>
      <c r="W222" s="62"/>
      <c r="X222" s="62"/>
      <c r="Y222" s="62"/>
      <c r="Z222" s="62"/>
    </row>
    <row r="223" spans="1:26" ht="135">
      <c r="A223" s="59">
        <v>222</v>
      </c>
      <c r="B223" s="40" t="s">
        <v>400</v>
      </c>
      <c r="C223" s="40" t="s">
        <v>24764</v>
      </c>
      <c r="D223" s="60" t="s">
        <v>14261</v>
      </c>
      <c r="E223" s="60" t="s">
        <v>14262</v>
      </c>
      <c r="F223" s="61" t="s">
        <v>14264</v>
      </c>
      <c r="G223" s="40" t="s">
        <v>14954</v>
      </c>
      <c r="H223" s="40" t="s">
        <v>90</v>
      </c>
      <c r="I223" s="40" t="s">
        <v>29</v>
      </c>
      <c r="J223" s="40" t="s">
        <v>30</v>
      </c>
      <c r="K223" s="62"/>
      <c r="L223" s="62"/>
      <c r="M223" s="62"/>
      <c r="N223" s="62"/>
      <c r="O223" s="62"/>
      <c r="P223" s="62"/>
      <c r="Q223" s="62"/>
      <c r="R223" s="62"/>
      <c r="S223" s="62"/>
      <c r="T223" s="62"/>
      <c r="U223" s="62"/>
      <c r="V223" s="62"/>
      <c r="W223" s="62"/>
      <c r="X223" s="62"/>
      <c r="Y223" s="62"/>
      <c r="Z223" s="62"/>
    </row>
    <row r="224" spans="1:26" ht="45.75">
      <c r="A224" s="59">
        <v>223</v>
      </c>
      <c r="B224" s="40" t="s">
        <v>400</v>
      </c>
      <c r="C224" s="40" t="s">
        <v>25059</v>
      </c>
      <c r="D224" s="60" t="s">
        <v>24806</v>
      </c>
      <c r="E224" s="60" t="s">
        <v>25060</v>
      </c>
      <c r="F224" s="33"/>
      <c r="G224" s="40" t="s">
        <v>14954</v>
      </c>
      <c r="H224" s="40" t="s">
        <v>61</v>
      </c>
      <c r="I224" s="40" t="s">
        <v>99</v>
      </c>
      <c r="J224" s="40" t="s">
        <v>24808</v>
      </c>
      <c r="K224" s="62"/>
      <c r="L224" s="62"/>
      <c r="M224" s="62"/>
      <c r="N224" s="62"/>
      <c r="O224" s="62"/>
      <c r="P224" s="62"/>
      <c r="Q224" s="62"/>
      <c r="R224" s="62"/>
      <c r="S224" s="62"/>
      <c r="T224" s="62"/>
      <c r="U224" s="62"/>
      <c r="V224" s="62"/>
      <c r="W224" s="62"/>
      <c r="X224" s="62"/>
      <c r="Y224" s="62"/>
      <c r="Z224" s="62"/>
    </row>
    <row r="225" spans="1:26" ht="60.75">
      <c r="A225" s="59">
        <v>224</v>
      </c>
      <c r="B225" s="40" t="s">
        <v>13</v>
      </c>
      <c r="C225" s="40" t="s">
        <v>25059</v>
      </c>
      <c r="D225" s="60" t="s">
        <v>25061</v>
      </c>
      <c r="E225" s="60" t="s">
        <v>25062</v>
      </c>
      <c r="F225" s="33"/>
      <c r="G225" s="40" t="s">
        <v>14954</v>
      </c>
      <c r="H225" s="40" t="s">
        <v>61</v>
      </c>
      <c r="I225" s="40" t="s">
        <v>99</v>
      </c>
      <c r="J225" s="40" t="s">
        <v>242</v>
      </c>
      <c r="K225" s="62"/>
      <c r="L225" s="62"/>
      <c r="M225" s="62"/>
      <c r="N225" s="62"/>
      <c r="O225" s="62"/>
      <c r="P225" s="62"/>
      <c r="Q225" s="62"/>
      <c r="R225" s="62"/>
      <c r="S225" s="62"/>
      <c r="T225" s="62"/>
      <c r="U225" s="62"/>
      <c r="V225" s="62"/>
      <c r="W225" s="62"/>
      <c r="X225" s="62"/>
      <c r="Y225" s="62"/>
      <c r="Z225" s="62"/>
    </row>
    <row r="226" spans="1:26" ht="90">
      <c r="A226" s="59">
        <v>225</v>
      </c>
      <c r="B226" s="40" t="s">
        <v>400</v>
      </c>
      <c r="C226" s="40" t="s">
        <v>24764</v>
      </c>
      <c r="D226" s="60" t="s">
        <v>15161</v>
      </c>
      <c r="E226" s="60" t="s">
        <v>3672</v>
      </c>
      <c r="F226" s="61" t="s">
        <v>15162</v>
      </c>
      <c r="G226" s="40" t="s">
        <v>14954</v>
      </c>
      <c r="H226" s="40" t="s">
        <v>90</v>
      </c>
      <c r="I226" s="40" t="s">
        <v>36</v>
      </c>
      <c r="J226" s="40" t="s">
        <v>37</v>
      </c>
      <c r="K226" s="62"/>
      <c r="L226" s="62"/>
      <c r="M226" s="62"/>
      <c r="N226" s="62"/>
      <c r="O226" s="62"/>
      <c r="P226" s="62"/>
      <c r="Q226" s="62"/>
      <c r="R226" s="62"/>
      <c r="S226" s="62"/>
      <c r="T226" s="62"/>
      <c r="U226" s="62"/>
      <c r="V226" s="62"/>
      <c r="W226" s="62"/>
      <c r="X226" s="62"/>
      <c r="Y226" s="62"/>
      <c r="Z226" s="62"/>
    </row>
    <row r="227" spans="1:26" ht="90">
      <c r="A227" s="59">
        <v>226</v>
      </c>
      <c r="B227" s="40" t="s">
        <v>153</v>
      </c>
      <c r="C227" s="40" t="s">
        <v>17631</v>
      </c>
      <c r="D227" s="60" t="s">
        <v>17798</v>
      </c>
      <c r="E227" s="60" t="s">
        <v>17799</v>
      </c>
      <c r="F227" s="61" t="s">
        <v>17800</v>
      </c>
      <c r="G227" s="40" t="s">
        <v>15343</v>
      </c>
      <c r="H227" s="40" t="s">
        <v>90</v>
      </c>
      <c r="I227" s="40" t="s">
        <v>29</v>
      </c>
      <c r="J227" s="40" t="s">
        <v>1949</v>
      </c>
      <c r="K227" s="62"/>
      <c r="L227" s="62"/>
      <c r="M227" s="62"/>
      <c r="N227" s="62"/>
      <c r="O227" s="62"/>
      <c r="P227" s="62"/>
      <c r="Q227" s="62"/>
      <c r="R227" s="62"/>
      <c r="S227" s="62"/>
      <c r="T227" s="62"/>
      <c r="U227" s="62"/>
      <c r="V227" s="62"/>
      <c r="W227" s="62"/>
      <c r="X227" s="62"/>
      <c r="Y227" s="62"/>
      <c r="Z227" s="62"/>
    </row>
    <row r="228" spans="1:26" ht="90">
      <c r="A228" s="59">
        <v>227</v>
      </c>
      <c r="B228" s="40" t="s">
        <v>400</v>
      </c>
      <c r="C228" s="40" t="s">
        <v>17631</v>
      </c>
      <c r="D228" s="60" t="s">
        <v>25063</v>
      </c>
      <c r="E228" s="60" t="s">
        <v>25064</v>
      </c>
      <c r="F228" s="61" t="s">
        <v>17885</v>
      </c>
      <c r="G228" s="40" t="s">
        <v>15343</v>
      </c>
      <c r="H228" s="40" t="s">
        <v>90</v>
      </c>
      <c r="I228" s="40" t="s">
        <v>29</v>
      </c>
      <c r="J228" s="40" t="s">
        <v>1949</v>
      </c>
      <c r="K228" s="62"/>
      <c r="L228" s="62"/>
      <c r="M228" s="62"/>
      <c r="N228" s="62"/>
      <c r="O228" s="62"/>
      <c r="P228" s="62"/>
      <c r="Q228" s="62"/>
      <c r="R228" s="62"/>
      <c r="S228" s="62"/>
      <c r="T228" s="62"/>
      <c r="U228" s="62"/>
      <c r="V228" s="62"/>
      <c r="W228" s="62"/>
      <c r="X228" s="62"/>
      <c r="Y228" s="62"/>
      <c r="Z228" s="62"/>
    </row>
    <row r="229" spans="1:26" ht="120.75">
      <c r="A229" s="59">
        <v>228</v>
      </c>
      <c r="B229" s="40" t="s">
        <v>400</v>
      </c>
      <c r="C229" s="40" t="s">
        <v>24764</v>
      </c>
      <c r="D229" s="60" t="s">
        <v>24770</v>
      </c>
      <c r="E229" s="60" t="s">
        <v>25065</v>
      </c>
      <c r="F229" s="61" t="s">
        <v>15164</v>
      </c>
      <c r="G229" s="40" t="s">
        <v>15003</v>
      </c>
      <c r="H229" s="40" t="s">
        <v>90</v>
      </c>
      <c r="I229" s="40" t="s">
        <v>36</v>
      </c>
      <c r="J229" s="40" t="s">
        <v>37</v>
      </c>
      <c r="K229" s="62"/>
      <c r="L229" s="62"/>
      <c r="M229" s="62"/>
      <c r="N229" s="62"/>
      <c r="O229" s="62"/>
      <c r="P229" s="62"/>
      <c r="Q229" s="62"/>
      <c r="R229" s="62"/>
      <c r="S229" s="62"/>
      <c r="T229" s="62"/>
      <c r="U229" s="62"/>
      <c r="V229" s="62"/>
      <c r="W229" s="62"/>
      <c r="X229" s="62"/>
      <c r="Y229" s="62"/>
      <c r="Z229" s="62"/>
    </row>
    <row r="230" spans="1:26" ht="123.75">
      <c r="A230" s="59">
        <v>229</v>
      </c>
      <c r="B230" s="40" t="s">
        <v>400</v>
      </c>
      <c r="C230" s="40" t="s">
        <v>24764</v>
      </c>
      <c r="D230" s="60" t="s">
        <v>24938</v>
      </c>
      <c r="E230" s="60" t="s">
        <v>8732</v>
      </c>
      <c r="F230" s="61" t="s">
        <v>8733</v>
      </c>
      <c r="G230" s="40" t="s">
        <v>15343</v>
      </c>
      <c r="H230" s="40" t="s">
        <v>90</v>
      </c>
      <c r="I230" s="40" t="s">
        <v>99</v>
      </c>
      <c r="J230" s="40" t="s">
        <v>2197</v>
      </c>
      <c r="K230" s="62"/>
      <c r="L230" s="62"/>
      <c r="M230" s="62"/>
      <c r="N230" s="62"/>
      <c r="O230" s="62"/>
      <c r="P230" s="62"/>
      <c r="Q230" s="62"/>
      <c r="R230" s="62"/>
      <c r="S230" s="62"/>
      <c r="T230" s="62"/>
      <c r="U230" s="62"/>
      <c r="V230" s="62"/>
      <c r="W230" s="62"/>
      <c r="X230" s="62"/>
      <c r="Y230" s="62"/>
      <c r="Z230" s="62"/>
    </row>
    <row r="231" spans="1:26" ht="168.75">
      <c r="A231" s="59">
        <v>230</v>
      </c>
      <c r="B231" s="40" t="s">
        <v>13</v>
      </c>
      <c r="C231" s="40" t="s">
        <v>24764</v>
      </c>
      <c r="D231" s="60" t="s">
        <v>25066</v>
      </c>
      <c r="E231" s="60" t="s">
        <v>25067</v>
      </c>
      <c r="F231" s="61" t="s">
        <v>25068</v>
      </c>
      <c r="G231" s="40" t="s">
        <v>15343</v>
      </c>
      <c r="H231" s="40" t="s">
        <v>61</v>
      </c>
      <c r="I231" s="40" t="s">
        <v>99</v>
      </c>
      <c r="J231" s="40" t="s">
        <v>25069</v>
      </c>
      <c r="K231" s="62"/>
      <c r="L231" s="62"/>
      <c r="M231" s="62"/>
      <c r="N231" s="62"/>
      <c r="O231" s="62"/>
      <c r="P231" s="62"/>
      <c r="Q231" s="62"/>
      <c r="R231" s="62"/>
      <c r="S231" s="62"/>
      <c r="T231" s="62"/>
      <c r="U231" s="62"/>
      <c r="V231" s="62"/>
      <c r="W231" s="62"/>
      <c r="X231" s="62"/>
      <c r="Y231" s="62"/>
      <c r="Z231" s="62"/>
    </row>
    <row r="232" spans="1:26" ht="90">
      <c r="A232" s="59">
        <v>231</v>
      </c>
      <c r="B232" s="40" t="s">
        <v>153</v>
      </c>
      <c r="C232" s="40" t="s">
        <v>24764</v>
      </c>
      <c r="D232" s="60" t="s">
        <v>25070</v>
      </c>
      <c r="E232" s="60" t="s">
        <v>25071</v>
      </c>
      <c r="F232" s="61" t="s">
        <v>10341</v>
      </c>
      <c r="G232" s="40" t="s">
        <v>15343</v>
      </c>
      <c r="H232" s="40" t="s">
        <v>24821</v>
      </c>
      <c r="I232" s="40" t="s">
        <v>99</v>
      </c>
      <c r="J232" s="40" t="s">
        <v>179</v>
      </c>
      <c r="K232" s="62"/>
      <c r="L232" s="62"/>
      <c r="M232" s="62"/>
      <c r="N232" s="62"/>
      <c r="O232" s="62"/>
      <c r="P232" s="62"/>
      <c r="Q232" s="62"/>
      <c r="R232" s="62"/>
      <c r="S232" s="62"/>
      <c r="T232" s="62"/>
      <c r="U232" s="62"/>
      <c r="V232" s="62"/>
      <c r="W232" s="62"/>
      <c r="X232" s="62"/>
      <c r="Y232" s="62"/>
      <c r="Z232" s="62"/>
    </row>
    <row r="233" spans="1:26" ht="101.25">
      <c r="A233" s="59">
        <v>232</v>
      </c>
      <c r="B233" s="40" t="s">
        <v>153</v>
      </c>
      <c r="C233" s="40" t="s">
        <v>24764</v>
      </c>
      <c r="D233" s="60" t="s">
        <v>14344</v>
      </c>
      <c r="E233" s="60" t="s">
        <v>14445</v>
      </c>
      <c r="F233" s="61" t="s">
        <v>14446</v>
      </c>
      <c r="G233" s="40" t="s">
        <v>15003</v>
      </c>
      <c r="H233" s="40" t="s">
        <v>219</v>
      </c>
      <c r="I233" s="40" t="s">
        <v>99</v>
      </c>
      <c r="J233" s="64"/>
      <c r="K233" s="62"/>
      <c r="L233" s="62"/>
      <c r="M233" s="62"/>
      <c r="N233" s="62"/>
      <c r="O233" s="62"/>
      <c r="P233" s="62"/>
      <c r="Q233" s="62"/>
      <c r="R233" s="62"/>
      <c r="S233" s="62"/>
      <c r="T233" s="62"/>
      <c r="U233" s="62"/>
      <c r="V233" s="62"/>
      <c r="W233" s="62"/>
      <c r="X233" s="62"/>
      <c r="Y233" s="62"/>
      <c r="Z233" s="62"/>
    </row>
    <row r="234" spans="1:26" ht="123.75">
      <c r="A234" s="59">
        <v>233</v>
      </c>
      <c r="B234" s="65" t="s">
        <v>153</v>
      </c>
      <c r="C234" s="65" t="s">
        <v>24764</v>
      </c>
      <c r="D234" s="66" t="s">
        <v>25072</v>
      </c>
      <c r="E234" s="66" t="s">
        <v>25073</v>
      </c>
      <c r="F234" s="67" t="s">
        <v>25074</v>
      </c>
      <c r="G234" s="65" t="s">
        <v>15003</v>
      </c>
      <c r="H234" s="65" t="s">
        <v>61</v>
      </c>
      <c r="I234" s="65" t="s">
        <v>172</v>
      </c>
      <c r="J234" s="65" t="s">
        <v>173</v>
      </c>
      <c r="K234" s="62"/>
      <c r="L234" s="62"/>
      <c r="M234" s="62"/>
      <c r="N234" s="62"/>
      <c r="O234" s="62"/>
      <c r="P234" s="62"/>
      <c r="Q234" s="62"/>
      <c r="R234" s="62"/>
      <c r="S234" s="62"/>
      <c r="T234" s="62"/>
      <c r="U234" s="62"/>
      <c r="V234" s="62"/>
      <c r="W234" s="62"/>
      <c r="X234" s="62"/>
      <c r="Y234" s="62"/>
      <c r="Z234" s="62"/>
    </row>
    <row r="235" spans="1:26" ht="75.75">
      <c r="A235" s="59">
        <v>234</v>
      </c>
      <c r="B235" s="40" t="s">
        <v>400</v>
      </c>
      <c r="C235" s="40" t="s">
        <v>17631</v>
      </c>
      <c r="D235" s="60" t="s">
        <v>17448</v>
      </c>
      <c r="E235" s="60" t="s">
        <v>17532</v>
      </c>
      <c r="F235" s="61" t="s">
        <v>17533</v>
      </c>
      <c r="G235" s="40" t="s">
        <v>15003</v>
      </c>
      <c r="H235" s="40" t="s">
        <v>24821</v>
      </c>
      <c r="I235" s="40" t="s">
        <v>99</v>
      </c>
      <c r="J235" s="40" t="s">
        <v>1886</v>
      </c>
      <c r="K235" s="62"/>
      <c r="L235" s="62"/>
      <c r="M235" s="62"/>
      <c r="N235" s="62"/>
      <c r="O235" s="62"/>
      <c r="P235" s="62"/>
      <c r="Q235" s="62"/>
      <c r="R235" s="62"/>
      <c r="S235" s="62"/>
      <c r="T235" s="62"/>
      <c r="U235" s="62"/>
      <c r="V235" s="62"/>
      <c r="W235" s="62"/>
      <c r="X235" s="62"/>
      <c r="Y235" s="62"/>
      <c r="Z235" s="62"/>
    </row>
    <row r="236" spans="1:26" ht="75.75">
      <c r="A236" s="59">
        <v>235</v>
      </c>
      <c r="B236" s="40" t="s">
        <v>400</v>
      </c>
      <c r="C236" s="40" t="s">
        <v>17631</v>
      </c>
      <c r="D236" s="60" t="s">
        <v>17448</v>
      </c>
      <c r="E236" s="60" t="s">
        <v>25075</v>
      </c>
      <c r="F236" s="61" t="s">
        <v>17533</v>
      </c>
      <c r="G236" s="40" t="s">
        <v>15003</v>
      </c>
      <c r="H236" s="40" t="s">
        <v>24821</v>
      </c>
      <c r="I236" s="40" t="s">
        <v>99</v>
      </c>
      <c r="J236" s="40" t="s">
        <v>1886</v>
      </c>
      <c r="K236" s="62"/>
      <c r="L236" s="62"/>
      <c r="M236" s="62"/>
      <c r="N236" s="62"/>
      <c r="O236" s="62"/>
      <c r="P236" s="62"/>
      <c r="Q236" s="62"/>
      <c r="R236" s="62"/>
      <c r="S236" s="62"/>
      <c r="T236" s="62"/>
      <c r="U236" s="62"/>
      <c r="V236" s="62"/>
      <c r="W236" s="62"/>
      <c r="X236" s="62"/>
      <c r="Y236" s="62"/>
      <c r="Z236" s="62"/>
    </row>
    <row r="237" spans="1:26" ht="135">
      <c r="A237" s="59">
        <v>236</v>
      </c>
      <c r="B237" s="40" t="s">
        <v>13</v>
      </c>
      <c r="C237" s="40" t="s">
        <v>24764</v>
      </c>
      <c r="D237" s="60" t="s">
        <v>483</v>
      </c>
      <c r="E237" s="60" t="s">
        <v>25076</v>
      </c>
      <c r="F237" s="61" t="s">
        <v>25077</v>
      </c>
      <c r="G237" s="40" t="s">
        <v>14932</v>
      </c>
      <c r="H237" s="64"/>
      <c r="I237" s="40" t="s">
        <v>36</v>
      </c>
      <c r="J237" s="40" t="s">
        <v>37</v>
      </c>
      <c r="K237" s="62"/>
      <c r="L237" s="62"/>
      <c r="M237" s="62"/>
      <c r="N237" s="62"/>
      <c r="O237" s="62"/>
      <c r="P237" s="62"/>
      <c r="Q237" s="62"/>
      <c r="R237" s="62"/>
      <c r="S237" s="62"/>
      <c r="T237" s="62"/>
      <c r="U237" s="62"/>
      <c r="V237" s="62"/>
      <c r="W237" s="62"/>
      <c r="X237" s="62"/>
      <c r="Y237" s="62"/>
      <c r="Z237" s="62"/>
    </row>
    <row r="238" spans="1:26" ht="146.25">
      <c r="A238" s="59">
        <v>237</v>
      </c>
      <c r="B238" s="40" t="s">
        <v>400</v>
      </c>
      <c r="C238" s="40" t="s">
        <v>24764</v>
      </c>
      <c r="D238" s="60" t="s">
        <v>25078</v>
      </c>
      <c r="E238" s="60" t="s">
        <v>7319</v>
      </c>
      <c r="F238" s="61" t="s">
        <v>25079</v>
      </c>
      <c r="G238" s="40" t="s">
        <v>15343</v>
      </c>
      <c r="H238" s="64"/>
      <c r="I238" s="40" t="s">
        <v>25080</v>
      </c>
      <c r="J238" s="40" t="s">
        <v>37</v>
      </c>
      <c r="K238" s="62"/>
      <c r="L238" s="62"/>
      <c r="M238" s="62"/>
      <c r="N238" s="62"/>
      <c r="O238" s="62"/>
      <c r="P238" s="62"/>
      <c r="Q238" s="62"/>
      <c r="R238" s="62"/>
      <c r="S238" s="62"/>
      <c r="T238" s="62"/>
      <c r="U238" s="62"/>
      <c r="V238" s="62"/>
      <c r="W238" s="62"/>
      <c r="X238" s="62"/>
      <c r="Y238" s="62"/>
      <c r="Z238" s="62"/>
    </row>
    <row r="239" spans="1:26" ht="105.75">
      <c r="A239" s="59">
        <v>238</v>
      </c>
      <c r="B239" s="40" t="s">
        <v>400</v>
      </c>
      <c r="C239" s="40" t="s">
        <v>24764</v>
      </c>
      <c r="D239" s="60" t="s">
        <v>9357</v>
      </c>
      <c r="E239" s="60" t="s">
        <v>25081</v>
      </c>
      <c r="F239" s="33"/>
      <c r="G239" s="40" t="s">
        <v>14521</v>
      </c>
      <c r="H239" s="64"/>
      <c r="I239" s="40" t="s">
        <v>25080</v>
      </c>
      <c r="J239" s="40" t="s">
        <v>37</v>
      </c>
      <c r="K239" s="62"/>
      <c r="L239" s="62"/>
      <c r="M239" s="62"/>
      <c r="N239" s="62"/>
      <c r="O239" s="62"/>
      <c r="P239" s="62"/>
      <c r="Q239" s="62"/>
      <c r="R239" s="62"/>
      <c r="S239" s="62"/>
      <c r="T239" s="62"/>
      <c r="U239" s="62"/>
      <c r="V239" s="62"/>
      <c r="W239" s="62"/>
      <c r="X239" s="62"/>
      <c r="Y239" s="62"/>
      <c r="Z239" s="62"/>
    </row>
    <row r="240" spans="1:26" ht="112.5">
      <c r="A240" s="59">
        <v>239</v>
      </c>
      <c r="B240" s="40" t="s">
        <v>153</v>
      </c>
      <c r="C240" s="40" t="s">
        <v>24764</v>
      </c>
      <c r="D240" s="60" t="s">
        <v>547</v>
      </c>
      <c r="E240" s="60" t="s">
        <v>25082</v>
      </c>
      <c r="F240" s="61" t="s">
        <v>15244</v>
      </c>
      <c r="G240" s="40" t="s">
        <v>15029</v>
      </c>
      <c r="H240" s="64"/>
      <c r="I240" s="40" t="s">
        <v>99</v>
      </c>
      <c r="J240" s="40" t="s">
        <v>25083</v>
      </c>
      <c r="K240" s="62"/>
      <c r="L240" s="62"/>
      <c r="M240" s="62"/>
      <c r="N240" s="62"/>
      <c r="O240" s="62"/>
      <c r="P240" s="62"/>
      <c r="Q240" s="62"/>
      <c r="R240" s="62"/>
      <c r="S240" s="62"/>
      <c r="T240" s="62"/>
      <c r="U240" s="62"/>
      <c r="V240" s="62"/>
      <c r="W240" s="62"/>
      <c r="X240" s="62"/>
      <c r="Y240" s="62"/>
      <c r="Z240" s="62"/>
    </row>
    <row r="241" spans="1:26" ht="112.5">
      <c r="A241" s="59">
        <v>240</v>
      </c>
      <c r="B241" s="40" t="s">
        <v>153</v>
      </c>
      <c r="C241" s="40" t="s">
        <v>24764</v>
      </c>
      <c r="D241" s="60" t="s">
        <v>547</v>
      </c>
      <c r="E241" s="60" t="s">
        <v>25084</v>
      </c>
      <c r="F241" s="61" t="s">
        <v>15244</v>
      </c>
      <c r="G241" s="40" t="s">
        <v>15029</v>
      </c>
      <c r="H241" s="64"/>
      <c r="I241" s="40" t="s">
        <v>99</v>
      </c>
      <c r="J241" s="40" t="s">
        <v>25083</v>
      </c>
      <c r="K241" s="62"/>
      <c r="L241" s="62"/>
      <c r="M241" s="62"/>
      <c r="N241" s="62"/>
      <c r="O241" s="62"/>
      <c r="P241" s="62"/>
      <c r="Q241" s="62"/>
      <c r="R241" s="62"/>
      <c r="S241" s="62"/>
      <c r="T241" s="62"/>
      <c r="U241" s="62"/>
      <c r="V241" s="62"/>
      <c r="W241" s="62"/>
      <c r="X241" s="62"/>
      <c r="Y241" s="62"/>
      <c r="Z241" s="62"/>
    </row>
    <row r="242" spans="1:26" ht="112.5">
      <c r="A242" s="59">
        <v>241</v>
      </c>
      <c r="B242" s="40" t="s">
        <v>153</v>
      </c>
      <c r="C242" s="40" t="s">
        <v>24764</v>
      </c>
      <c r="D242" s="60" t="s">
        <v>24798</v>
      </c>
      <c r="E242" s="60" t="s">
        <v>926</v>
      </c>
      <c r="F242" s="61" t="s">
        <v>25085</v>
      </c>
      <c r="G242" s="40" t="s">
        <v>15029</v>
      </c>
      <c r="H242" s="64"/>
      <c r="I242" s="40" t="s">
        <v>1919</v>
      </c>
      <c r="J242" s="40" t="s">
        <v>30</v>
      </c>
      <c r="K242" s="62"/>
      <c r="L242" s="62"/>
      <c r="M242" s="62"/>
      <c r="N242" s="62"/>
      <c r="O242" s="62"/>
      <c r="P242" s="62"/>
      <c r="Q242" s="62"/>
      <c r="R242" s="62"/>
      <c r="S242" s="62"/>
      <c r="T242" s="62"/>
      <c r="U242" s="62"/>
      <c r="V242" s="62"/>
      <c r="W242" s="62"/>
      <c r="X242" s="62"/>
      <c r="Y242" s="62"/>
      <c r="Z242" s="62"/>
    </row>
    <row r="243" spans="1:26" ht="157.5">
      <c r="A243" s="59">
        <v>242</v>
      </c>
      <c r="B243" s="40" t="s">
        <v>400</v>
      </c>
      <c r="C243" s="40" t="s">
        <v>24764</v>
      </c>
      <c r="D243" s="60" t="s">
        <v>25086</v>
      </c>
      <c r="E243" s="60" t="s">
        <v>2656</v>
      </c>
      <c r="F243" s="61" t="s">
        <v>25087</v>
      </c>
      <c r="G243" s="40" t="s">
        <v>15029</v>
      </c>
      <c r="H243" s="64"/>
      <c r="I243" s="40" t="s">
        <v>99</v>
      </c>
      <c r="J243" s="40" t="s">
        <v>421</v>
      </c>
      <c r="K243" s="62"/>
      <c r="L243" s="62"/>
      <c r="M243" s="62"/>
      <c r="N243" s="62"/>
      <c r="O243" s="62"/>
      <c r="P243" s="62"/>
      <c r="Q243" s="62"/>
      <c r="R243" s="62"/>
      <c r="S243" s="62"/>
      <c r="T243" s="62"/>
      <c r="U243" s="62"/>
      <c r="V243" s="62"/>
      <c r="W243" s="62"/>
      <c r="X243" s="62"/>
      <c r="Y243" s="62"/>
      <c r="Z243" s="62"/>
    </row>
    <row r="244" spans="1:26" ht="101.25">
      <c r="A244" s="59">
        <v>243</v>
      </c>
      <c r="B244" s="40" t="s">
        <v>400</v>
      </c>
      <c r="C244" s="40" t="s">
        <v>24764</v>
      </c>
      <c r="D244" s="60" t="s">
        <v>14344</v>
      </c>
      <c r="E244" s="60" t="s">
        <v>14246</v>
      </c>
      <c r="F244" s="61" t="s">
        <v>14247</v>
      </c>
      <c r="G244" s="40" t="s">
        <v>15029</v>
      </c>
      <c r="H244" s="64"/>
      <c r="I244" s="40" t="s">
        <v>99</v>
      </c>
      <c r="J244" s="64"/>
      <c r="K244" s="62"/>
      <c r="L244" s="62"/>
      <c r="M244" s="62"/>
      <c r="N244" s="62"/>
      <c r="O244" s="62"/>
      <c r="P244" s="62"/>
      <c r="Q244" s="62"/>
      <c r="R244" s="62"/>
      <c r="S244" s="62"/>
      <c r="T244" s="62"/>
      <c r="U244" s="62"/>
      <c r="V244" s="62"/>
      <c r="W244" s="62"/>
      <c r="X244" s="62"/>
      <c r="Y244" s="62"/>
      <c r="Z244" s="62"/>
    </row>
    <row r="245" spans="1:26" ht="15">
      <c r="A245" s="68"/>
      <c r="B245" s="68"/>
      <c r="C245" s="68"/>
      <c r="D245" s="69"/>
      <c r="E245" s="69"/>
      <c r="F245" s="70"/>
      <c r="G245" s="68"/>
      <c r="H245" s="68"/>
      <c r="I245" s="68"/>
      <c r="J245" s="68"/>
      <c r="K245" s="62"/>
      <c r="L245" s="62"/>
      <c r="M245" s="62"/>
      <c r="N245" s="62"/>
      <c r="O245" s="62"/>
      <c r="P245" s="62"/>
      <c r="Q245" s="62"/>
      <c r="R245" s="62"/>
      <c r="S245" s="62"/>
      <c r="T245" s="62"/>
      <c r="U245" s="62"/>
      <c r="V245" s="62"/>
      <c r="W245" s="62"/>
      <c r="X245" s="62"/>
      <c r="Y245" s="62"/>
      <c r="Z245" s="62"/>
    </row>
    <row r="246" spans="1:26" ht="15">
      <c r="A246" s="68"/>
      <c r="B246" s="68"/>
      <c r="C246" s="68"/>
      <c r="D246" s="69"/>
      <c r="E246" s="69"/>
      <c r="F246" s="70"/>
      <c r="G246" s="68"/>
      <c r="H246" s="68"/>
      <c r="I246" s="68"/>
      <c r="J246" s="68"/>
      <c r="K246" s="62"/>
      <c r="L246" s="62"/>
      <c r="M246" s="62"/>
      <c r="N246" s="62"/>
      <c r="O246" s="62"/>
      <c r="P246" s="62"/>
      <c r="Q246" s="62"/>
      <c r="R246" s="62"/>
      <c r="S246" s="62"/>
      <c r="T246" s="62"/>
      <c r="U246" s="62"/>
      <c r="V246" s="62"/>
      <c r="W246" s="62"/>
      <c r="X246" s="62"/>
      <c r="Y246" s="62"/>
      <c r="Z246" s="62"/>
    </row>
    <row r="247" spans="1:26" ht="15">
      <c r="A247" s="68"/>
      <c r="B247" s="68"/>
      <c r="C247" s="68"/>
      <c r="D247" s="69"/>
      <c r="E247" s="69"/>
      <c r="F247" s="70"/>
      <c r="G247" s="68"/>
      <c r="H247" s="68"/>
      <c r="I247" s="68"/>
      <c r="J247" s="68"/>
      <c r="K247" s="62"/>
      <c r="L247" s="62"/>
      <c r="M247" s="62"/>
      <c r="N247" s="62"/>
      <c r="O247" s="62"/>
      <c r="P247" s="62"/>
      <c r="Q247" s="62"/>
      <c r="R247" s="62"/>
      <c r="S247" s="62"/>
      <c r="T247" s="62"/>
      <c r="U247" s="62"/>
      <c r="V247" s="62"/>
      <c r="W247" s="62"/>
      <c r="X247" s="62"/>
      <c r="Y247" s="62"/>
      <c r="Z247" s="62"/>
    </row>
    <row r="248" spans="1:26" ht="15">
      <c r="A248" s="68"/>
      <c r="B248" s="68"/>
      <c r="C248" s="68"/>
      <c r="D248" s="69"/>
      <c r="E248" s="69"/>
      <c r="F248" s="70"/>
      <c r="G248" s="68"/>
      <c r="H248" s="68"/>
      <c r="I248" s="68"/>
      <c r="J248" s="68"/>
      <c r="K248" s="62"/>
      <c r="L248" s="62"/>
      <c r="M248" s="62"/>
      <c r="N248" s="62"/>
      <c r="O248" s="62"/>
      <c r="P248" s="62"/>
      <c r="Q248" s="62"/>
      <c r="R248" s="62"/>
      <c r="S248" s="62"/>
      <c r="T248" s="62"/>
      <c r="U248" s="62"/>
      <c r="V248" s="62"/>
      <c r="W248" s="62"/>
      <c r="X248" s="62"/>
      <c r="Y248" s="62"/>
      <c r="Z248" s="62"/>
    </row>
    <row r="249" spans="1:26" ht="15">
      <c r="A249" s="68"/>
      <c r="B249" s="68"/>
      <c r="C249" s="68"/>
      <c r="D249" s="69"/>
      <c r="E249" s="69"/>
      <c r="F249" s="70"/>
      <c r="G249" s="68"/>
      <c r="H249" s="68"/>
      <c r="I249" s="68"/>
      <c r="J249" s="68"/>
      <c r="K249" s="62"/>
      <c r="L249" s="62"/>
      <c r="M249" s="62"/>
      <c r="N249" s="62"/>
      <c r="O249" s="62"/>
      <c r="P249" s="62"/>
      <c r="Q249" s="62"/>
      <c r="R249" s="62"/>
      <c r="S249" s="62"/>
      <c r="T249" s="62"/>
      <c r="U249" s="62"/>
      <c r="V249" s="62"/>
      <c r="W249" s="62"/>
      <c r="X249" s="62"/>
      <c r="Y249" s="62"/>
      <c r="Z249" s="62"/>
    </row>
    <row r="250" spans="1:26" ht="15">
      <c r="A250" s="68"/>
      <c r="B250" s="68"/>
      <c r="C250" s="68"/>
      <c r="D250" s="69"/>
      <c r="E250" s="69"/>
      <c r="F250" s="70"/>
      <c r="G250" s="68"/>
      <c r="H250" s="68"/>
      <c r="I250" s="68"/>
      <c r="J250" s="68"/>
      <c r="K250" s="62"/>
      <c r="L250" s="62"/>
      <c r="M250" s="62"/>
      <c r="N250" s="62"/>
      <c r="O250" s="62"/>
      <c r="P250" s="62"/>
      <c r="Q250" s="62"/>
      <c r="R250" s="62"/>
      <c r="S250" s="62"/>
      <c r="T250" s="62"/>
      <c r="U250" s="62"/>
      <c r="V250" s="62"/>
      <c r="W250" s="62"/>
      <c r="X250" s="62"/>
      <c r="Y250" s="62"/>
      <c r="Z250" s="62"/>
    </row>
    <row r="251" spans="1:26" ht="15">
      <c r="A251" s="68"/>
      <c r="B251" s="68"/>
      <c r="C251" s="68"/>
      <c r="D251" s="69"/>
      <c r="E251" s="69"/>
      <c r="F251" s="70"/>
      <c r="G251" s="68"/>
      <c r="H251" s="68"/>
      <c r="I251" s="68"/>
      <c r="J251" s="68"/>
      <c r="K251" s="62"/>
      <c r="L251" s="62"/>
      <c r="M251" s="62"/>
      <c r="N251" s="62"/>
      <c r="O251" s="62"/>
      <c r="P251" s="62"/>
      <c r="Q251" s="62"/>
      <c r="R251" s="62"/>
      <c r="S251" s="62"/>
      <c r="T251" s="62"/>
      <c r="U251" s="62"/>
      <c r="V251" s="62"/>
      <c r="W251" s="62"/>
      <c r="X251" s="62"/>
      <c r="Y251" s="62"/>
      <c r="Z251" s="62"/>
    </row>
    <row r="252" spans="1:26" ht="15">
      <c r="A252" s="68"/>
      <c r="B252" s="68"/>
      <c r="C252" s="68"/>
      <c r="D252" s="69"/>
      <c r="E252" s="69"/>
      <c r="F252" s="70"/>
      <c r="G252" s="68"/>
      <c r="H252" s="68"/>
      <c r="I252" s="68"/>
      <c r="J252" s="68"/>
      <c r="K252" s="62"/>
      <c r="L252" s="62"/>
      <c r="M252" s="62"/>
      <c r="N252" s="62"/>
      <c r="O252" s="62"/>
      <c r="P252" s="62"/>
      <c r="Q252" s="62"/>
      <c r="R252" s="62"/>
      <c r="S252" s="62"/>
      <c r="T252" s="62"/>
      <c r="U252" s="62"/>
      <c r="V252" s="62"/>
      <c r="W252" s="62"/>
      <c r="X252" s="62"/>
      <c r="Y252" s="62"/>
      <c r="Z252" s="62"/>
    </row>
    <row r="253" spans="1:26" ht="15">
      <c r="A253" s="68"/>
      <c r="B253" s="68"/>
      <c r="C253" s="68"/>
      <c r="D253" s="69"/>
      <c r="E253" s="69"/>
      <c r="F253" s="70"/>
      <c r="G253" s="68"/>
      <c r="H253" s="68"/>
      <c r="I253" s="68"/>
      <c r="J253" s="68"/>
      <c r="K253" s="62"/>
      <c r="L253" s="62"/>
      <c r="M253" s="62"/>
      <c r="N253" s="62"/>
      <c r="O253" s="62"/>
      <c r="P253" s="62"/>
      <c r="Q253" s="62"/>
      <c r="R253" s="62"/>
      <c r="S253" s="62"/>
      <c r="T253" s="62"/>
      <c r="U253" s="62"/>
      <c r="V253" s="62"/>
      <c r="W253" s="62"/>
      <c r="X253" s="62"/>
      <c r="Y253" s="62"/>
      <c r="Z253" s="62"/>
    </row>
    <row r="254" spans="1:26" ht="15">
      <c r="A254" s="68"/>
      <c r="B254" s="68"/>
      <c r="C254" s="68"/>
      <c r="D254" s="69"/>
      <c r="E254" s="69"/>
      <c r="F254" s="70"/>
      <c r="G254" s="68"/>
      <c r="H254" s="68"/>
      <c r="I254" s="68"/>
      <c r="J254" s="68"/>
      <c r="K254" s="62"/>
      <c r="L254" s="62"/>
      <c r="M254" s="62"/>
      <c r="N254" s="62"/>
      <c r="O254" s="62"/>
      <c r="P254" s="62"/>
      <c r="Q254" s="62"/>
      <c r="R254" s="62"/>
      <c r="S254" s="62"/>
      <c r="T254" s="62"/>
      <c r="U254" s="62"/>
      <c r="V254" s="62"/>
      <c r="W254" s="62"/>
      <c r="X254" s="62"/>
      <c r="Y254" s="62"/>
      <c r="Z254" s="62"/>
    </row>
    <row r="255" spans="1:26" ht="15">
      <c r="A255" s="68"/>
      <c r="B255" s="68"/>
      <c r="C255" s="68"/>
      <c r="D255" s="69"/>
      <c r="E255" s="69"/>
      <c r="F255" s="70"/>
      <c r="G255" s="68"/>
      <c r="H255" s="68"/>
      <c r="I255" s="68"/>
      <c r="J255" s="68"/>
      <c r="K255" s="62"/>
      <c r="L255" s="62"/>
      <c r="M255" s="62"/>
      <c r="N255" s="62"/>
      <c r="O255" s="62"/>
      <c r="P255" s="62"/>
      <c r="Q255" s="62"/>
      <c r="R255" s="62"/>
      <c r="S255" s="62"/>
      <c r="T255" s="62"/>
      <c r="U255" s="62"/>
      <c r="V255" s="62"/>
      <c r="W255" s="62"/>
      <c r="X255" s="62"/>
      <c r="Y255" s="62"/>
      <c r="Z255" s="62"/>
    </row>
    <row r="256" spans="1:26" ht="15">
      <c r="A256" s="68"/>
      <c r="B256" s="68"/>
      <c r="C256" s="68"/>
      <c r="D256" s="69"/>
      <c r="E256" s="69"/>
      <c r="F256" s="70"/>
      <c r="G256" s="68"/>
      <c r="H256" s="68"/>
      <c r="I256" s="68"/>
      <c r="J256" s="68"/>
      <c r="K256" s="62"/>
      <c r="L256" s="62"/>
      <c r="M256" s="62"/>
      <c r="N256" s="62"/>
      <c r="O256" s="62"/>
      <c r="P256" s="62"/>
      <c r="Q256" s="62"/>
      <c r="R256" s="62"/>
      <c r="S256" s="62"/>
      <c r="T256" s="62"/>
      <c r="U256" s="62"/>
      <c r="V256" s="62"/>
      <c r="W256" s="62"/>
      <c r="X256" s="62"/>
      <c r="Y256" s="62"/>
      <c r="Z256" s="62"/>
    </row>
    <row r="257" spans="1:26" ht="15">
      <c r="A257" s="68"/>
      <c r="B257" s="68"/>
      <c r="C257" s="68"/>
      <c r="D257" s="69"/>
      <c r="E257" s="69"/>
      <c r="F257" s="70"/>
      <c r="G257" s="68"/>
      <c r="H257" s="68"/>
      <c r="I257" s="68"/>
      <c r="J257" s="68"/>
      <c r="K257" s="62"/>
      <c r="L257" s="62"/>
      <c r="M257" s="62"/>
      <c r="N257" s="62"/>
      <c r="O257" s="62"/>
      <c r="P257" s="62"/>
      <c r="Q257" s="62"/>
      <c r="R257" s="62"/>
      <c r="S257" s="62"/>
      <c r="T257" s="62"/>
      <c r="U257" s="62"/>
      <c r="V257" s="62"/>
      <c r="W257" s="62"/>
      <c r="X257" s="62"/>
      <c r="Y257" s="62"/>
      <c r="Z257" s="62"/>
    </row>
    <row r="258" spans="1:26" ht="15">
      <c r="A258" s="68"/>
      <c r="B258" s="68"/>
      <c r="C258" s="68"/>
      <c r="D258" s="69"/>
      <c r="E258" s="69"/>
      <c r="F258" s="70"/>
      <c r="G258" s="68"/>
      <c r="H258" s="68"/>
      <c r="I258" s="68"/>
      <c r="J258" s="68"/>
      <c r="K258" s="62"/>
      <c r="L258" s="62"/>
      <c r="M258" s="62"/>
      <c r="N258" s="62"/>
      <c r="O258" s="62"/>
      <c r="P258" s="62"/>
      <c r="Q258" s="62"/>
      <c r="R258" s="62"/>
      <c r="S258" s="62"/>
      <c r="T258" s="62"/>
      <c r="U258" s="62"/>
      <c r="V258" s="62"/>
      <c r="W258" s="62"/>
      <c r="X258" s="62"/>
      <c r="Y258" s="62"/>
      <c r="Z258" s="62"/>
    </row>
    <row r="259" spans="1:26" ht="15">
      <c r="A259" s="68"/>
      <c r="B259" s="68"/>
      <c r="C259" s="68"/>
      <c r="D259" s="69"/>
      <c r="E259" s="69"/>
      <c r="F259" s="70"/>
      <c r="G259" s="68"/>
      <c r="H259" s="68"/>
      <c r="I259" s="68"/>
      <c r="J259" s="68"/>
      <c r="K259" s="62"/>
      <c r="L259" s="62"/>
      <c r="M259" s="62"/>
      <c r="N259" s="62"/>
      <c r="O259" s="62"/>
      <c r="P259" s="62"/>
      <c r="Q259" s="62"/>
      <c r="R259" s="62"/>
      <c r="S259" s="62"/>
      <c r="T259" s="62"/>
      <c r="U259" s="62"/>
      <c r="V259" s="62"/>
      <c r="W259" s="62"/>
      <c r="X259" s="62"/>
      <c r="Y259" s="62"/>
      <c r="Z259" s="62"/>
    </row>
    <row r="260" spans="1:26" ht="15">
      <c r="A260" s="68"/>
      <c r="B260" s="68"/>
      <c r="C260" s="68"/>
      <c r="D260" s="69"/>
      <c r="E260" s="69"/>
      <c r="F260" s="70"/>
      <c r="G260" s="68"/>
      <c r="H260" s="68"/>
      <c r="I260" s="68"/>
      <c r="J260" s="68"/>
      <c r="K260" s="62"/>
      <c r="L260" s="62"/>
      <c r="M260" s="62"/>
      <c r="N260" s="62"/>
      <c r="O260" s="62"/>
      <c r="P260" s="62"/>
      <c r="Q260" s="62"/>
      <c r="R260" s="62"/>
      <c r="S260" s="62"/>
      <c r="T260" s="62"/>
      <c r="U260" s="62"/>
      <c r="V260" s="62"/>
      <c r="W260" s="62"/>
      <c r="X260" s="62"/>
      <c r="Y260" s="62"/>
      <c r="Z260" s="62"/>
    </row>
    <row r="261" spans="1:26" ht="15">
      <c r="A261" s="68"/>
      <c r="B261" s="68"/>
      <c r="C261" s="68"/>
      <c r="D261" s="69"/>
      <c r="E261" s="69"/>
      <c r="F261" s="70"/>
      <c r="G261" s="68"/>
      <c r="H261" s="68"/>
      <c r="I261" s="68"/>
      <c r="J261" s="68"/>
      <c r="K261" s="62"/>
      <c r="L261" s="62"/>
      <c r="M261" s="62"/>
      <c r="N261" s="62"/>
      <c r="O261" s="62"/>
      <c r="P261" s="62"/>
      <c r="Q261" s="62"/>
      <c r="R261" s="62"/>
      <c r="S261" s="62"/>
      <c r="T261" s="62"/>
      <c r="U261" s="62"/>
      <c r="V261" s="62"/>
      <c r="W261" s="62"/>
      <c r="X261" s="62"/>
      <c r="Y261" s="62"/>
      <c r="Z261" s="62"/>
    </row>
    <row r="262" spans="1:26" ht="15">
      <c r="A262" s="68"/>
      <c r="B262" s="68"/>
      <c r="C262" s="68"/>
      <c r="D262" s="69"/>
      <c r="E262" s="69"/>
      <c r="F262" s="70"/>
      <c r="G262" s="68"/>
      <c r="H262" s="68"/>
      <c r="I262" s="68"/>
      <c r="J262" s="68"/>
      <c r="K262" s="62"/>
      <c r="L262" s="62"/>
      <c r="M262" s="62"/>
      <c r="N262" s="62"/>
      <c r="O262" s="62"/>
      <c r="P262" s="62"/>
      <c r="Q262" s="62"/>
      <c r="R262" s="62"/>
      <c r="S262" s="62"/>
      <c r="T262" s="62"/>
      <c r="U262" s="62"/>
      <c r="V262" s="62"/>
      <c r="W262" s="62"/>
      <c r="X262" s="62"/>
      <c r="Y262" s="62"/>
      <c r="Z262" s="62"/>
    </row>
    <row r="263" spans="1:26" ht="15">
      <c r="A263" s="68"/>
      <c r="B263" s="68"/>
      <c r="C263" s="68"/>
      <c r="D263" s="69"/>
      <c r="E263" s="69"/>
      <c r="F263" s="70"/>
      <c r="G263" s="68"/>
      <c r="H263" s="68"/>
      <c r="I263" s="68"/>
      <c r="J263" s="68"/>
      <c r="K263" s="62"/>
      <c r="L263" s="62"/>
      <c r="M263" s="62"/>
      <c r="N263" s="62"/>
      <c r="O263" s="62"/>
      <c r="P263" s="62"/>
      <c r="Q263" s="62"/>
      <c r="R263" s="62"/>
      <c r="S263" s="62"/>
      <c r="T263" s="62"/>
      <c r="U263" s="62"/>
      <c r="V263" s="62"/>
      <c r="W263" s="62"/>
      <c r="X263" s="62"/>
      <c r="Y263" s="62"/>
      <c r="Z263" s="62"/>
    </row>
    <row r="264" spans="1:26" ht="15">
      <c r="A264" s="68"/>
      <c r="B264" s="68"/>
      <c r="C264" s="68"/>
      <c r="D264" s="69"/>
      <c r="E264" s="69"/>
      <c r="F264" s="70"/>
      <c r="G264" s="68"/>
      <c r="H264" s="68"/>
      <c r="I264" s="68"/>
      <c r="J264" s="68"/>
      <c r="K264" s="62"/>
      <c r="L264" s="62"/>
      <c r="M264" s="62"/>
      <c r="N264" s="62"/>
      <c r="O264" s="62"/>
      <c r="P264" s="62"/>
      <c r="Q264" s="62"/>
      <c r="R264" s="62"/>
      <c r="S264" s="62"/>
      <c r="T264" s="62"/>
      <c r="U264" s="62"/>
      <c r="V264" s="62"/>
      <c r="W264" s="62"/>
      <c r="X264" s="62"/>
      <c r="Y264" s="62"/>
      <c r="Z264" s="62"/>
    </row>
    <row r="265" spans="1:26" ht="15">
      <c r="A265" s="68"/>
      <c r="B265" s="68"/>
      <c r="C265" s="68"/>
      <c r="D265" s="69"/>
      <c r="E265" s="69"/>
      <c r="F265" s="70"/>
      <c r="G265" s="68"/>
      <c r="H265" s="68"/>
      <c r="I265" s="68"/>
      <c r="J265" s="68"/>
      <c r="K265" s="62"/>
      <c r="L265" s="62"/>
      <c r="M265" s="62"/>
      <c r="N265" s="62"/>
      <c r="O265" s="62"/>
      <c r="P265" s="62"/>
      <c r="Q265" s="62"/>
      <c r="R265" s="62"/>
      <c r="S265" s="62"/>
      <c r="T265" s="62"/>
      <c r="U265" s="62"/>
      <c r="V265" s="62"/>
      <c r="W265" s="62"/>
      <c r="X265" s="62"/>
      <c r="Y265" s="62"/>
      <c r="Z265" s="62"/>
    </row>
    <row r="266" spans="1:26" ht="15">
      <c r="A266" s="68"/>
      <c r="B266" s="68"/>
      <c r="C266" s="68"/>
      <c r="D266" s="69"/>
      <c r="E266" s="69"/>
      <c r="F266" s="70"/>
      <c r="G266" s="68"/>
      <c r="H266" s="68"/>
      <c r="I266" s="68"/>
      <c r="J266" s="68"/>
      <c r="K266" s="62"/>
      <c r="L266" s="62"/>
      <c r="M266" s="62"/>
      <c r="N266" s="62"/>
      <c r="O266" s="62"/>
      <c r="P266" s="62"/>
      <c r="Q266" s="62"/>
      <c r="R266" s="62"/>
      <c r="S266" s="62"/>
      <c r="T266" s="62"/>
      <c r="U266" s="62"/>
      <c r="V266" s="62"/>
      <c r="W266" s="62"/>
      <c r="X266" s="62"/>
      <c r="Y266" s="62"/>
      <c r="Z266" s="62"/>
    </row>
    <row r="267" spans="1:26" ht="15">
      <c r="A267" s="68"/>
      <c r="B267" s="68"/>
      <c r="C267" s="68"/>
      <c r="D267" s="69"/>
      <c r="E267" s="69"/>
      <c r="F267" s="70"/>
      <c r="G267" s="68"/>
      <c r="H267" s="68"/>
      <c r="I267" s="68"/>
      <c r="J267" s="68"/>
      <c r="K267" s="62"/>
      <c r="L267" s="62"/>
      <c r="M267" s="62"/>
      <c r="N267" s="62"/>
      <c r="O267" s="62"/>
      <c r="P267" s="62"/>
      <c r="Q267" s="62"/>
      <c r="R267" s="62"/>
      <c r="S267" s="62"/>
      <c r="T267" s="62"/>
      <c r="U267" s="62"/>
      <c r="V267" s="62"/>
      <c r="W267" s="62"/>
      <c r="X267" s="62"/>
      <c r="Y267" s="62"/>
      <c r="Z267" s="62"/>
    </row>
    <row r="268" spans="1:26" ht="15">
      <c r="A268" s="68"/>
      <c r="B268" s="68"/>
      <c r="C268" s="68"/>
      <c r="D268" s="69"/>
      <c r="E268" s="69"/>
      <c r="F268" s="70"/>
      <c r="G268" s="68"/>
      <c r="H268" s="68"/>
      <c r="I268" s="68"/>
      <c r="J268" s="68"/>
      <c r="K268" s="62"/>
      <c r="L268" s="62"/>
      <c r="M268" s="62"/>
      <c r="N268" s="62"/>
      <c r="O268" s="62"/>
      <c r="P268" s="62"/>
      <c r="Q268" s="62"/>
      <c r="R268" s="62"/>
      <c r="S268" s="62"/>
      <c r="T268" s="62"/>
      <c r="U268" s="62"/>
      <c r="V268" s="62"/>
      <c r="W268" s="62"/>
      <c r="X268" s="62"/>
      <c r="Y268" s="62"/>
      <c r="Z268" s="62"/>
    </row>
    <row r="269" spans="1:26" ht="15">
      <c r="A269" s="68"/>
      <c r="B269" s="68"/>
      <c r="C269" s="68"/>
      <c r="D269" s="69"/>
      <c r="E269" s="69"/>
      <c r="F269" s="70"/>
      <c r="G269" s="68"/>
      <c r="H269" s="68"/>
      <c r="I269" s="68"/>
      <c r="J269" s="68"/>
      <c r="K269" s="62"/>
      <c r="L269" s="62"/>
      <c r="M269" s="62"/>
      <c r="N269" s="62"/>
      <c r="O269" s="62"/>
      <c r="P269" s="62"/>
      <c r="Q269" s="62"/>
      <c r="R269" s="62"/>
      <c r="S269" s="62"/>
      <c r="T269" s="62"/>
      <c r="U269" s="62"/>
      <c r="V269" s="62"/>
      <c r="W269" s="62"/>
      <c r="X269" s="62"/>
      <c r="Y269" s="62"/>
      <c r="Z269" s="62"/>
    </row>
    <row r="270" spans="1:26" ht="15">
      <c r="A270" s="68"/>
      <c r="B270" s="68"/>
      <c r="C270" s="68"/>
      <c r="D270" s="69"/>
      <c r="E270" s="69"/>
      <c r="F270" s="70"/>
      <c r="G270" s="68"/>
      <c r="H270" s="68"/>
      <c r="I270" s="68"/>
      <c r="J270" s="68"/>
      <c r="K270" s="62"/>
      <c r="L270" s="62"/>
      <c r="M270" s="62"/>
      <c r="N270" s="62"/>
      <c r="O270" s="62"/>
      <c r="P270" s="62"/>
      <c r="Q270" s="62"/>
      <c r="R270" s="62"/>
      <c r="S270" s="62"/>
      <c r="T270" s="62"/>
      <c r="U270" s="62"/>
      <c r="V270" s="62"/>
      <c r="W270" s="62"/>
      <c r="X270" s="62"/>
      <c r="Y270" s="62"/>
      <c r="Z270" s="62"/>
    </row>
    <row r="271" spans="1:26" ht="15">
      <c r="A271" s="68"/>
      <c r="B271" s="68"/>
      <c r="C271" s="68"/>
      <c r="D271" s="69"/>
      <c r="E271" s="69"/>
      <c r="F271" s="70"/>
      <c r="G271" s="68"/>
      <c r="H271" s="68"/>
      <c r="I271" s="68"/>
      <c r="J271" s="68"/>
      <c r="K271" s="62"/>
      <c r="L271" s="62"/>
      <c r="M271" s="62"/>
      <c r="N271" s="62"/>
      <c r="O271" s="62"/>
      <c r="P271" s="62"/>
      <c r="Q271" s="62"/>
      <c r="R271" s="62"/>
      <c r="S271" s="62"/>
      <c r="T271" s="62"/>
      <c r="U271" s="62"/>
      <c r="V271" s="62"/>
      <c r="W271" s="62"/>
      <c r="X271" s="62"/>
      <c r="Y271" s="62"/>
      <c r="Z271" s="62"/>
    </row>
    <row r="272" spans="1:26" ht="15">
      <c r="A272" s="68"/>
      <c r="B272" s="68"/>
      <c r="C272" s="68"/>
      <c r="D272" s="69"/>
      <c r="E272" s="69"/>
      <c r="F272" s="70"/>
      <c r="G272" s="68"/>
      <c r="H272" s="68"/>
      <c r="I272" s="68"/>
      <c r="J272" s="68"/>
      <c r="K272" s="62"/>
      <c r="L272" s="62"/>
      <c r="M272" s="62"/>
      <c r="N272" s="62"/>
      <c r="O272" s="62"/>
      <c r="P272" s="62"/>
      <c r="Q272" s="62"/>
      <c r="R272" s="62"/>
      <c r="S272" s="62"/>
      <c r="T272" s="62"/>
      <c r="U272" s="62"/>
      <c r="V272" s="62"/>
      <c r="W272" s="62"/>
      <c r="X272" s="62"/>
      <c r="Y272" s="62"/>
      <c r="Z272" s="62"/>
    </row>
    <row r="273" spans="1:26" ht="15">
      <c r="A273" s="68"/>
      <c r="B273" s="68"/>
      <c r="C273" s="68"/>
      <c r="D273" s="69"/>
      <c r="E273" s="69"/>
      <c r="F273" s="70"/>
      <c r="G273" s="68"/>
      <c r="H273" s="68"/>
      <c r="I273" s="68"/>
      <c r="J273" s="68"/>
      <c r="K273" s="62"/>
      <c r="L273" s="62"/>
      <c r="M273" s="62"/>
      <c r="N273" s="62"/>
      <c r="O273" s="62"/>
      <c r="P273" s="62"/>
      <c r="Q273" s="62"/>
      <c r="R273" s="62"/>
      <c r="S273" s="62"/>
      <c r="T273" s="62"/>
      <c r="U273" s="62"/>
      <c r="V273" s="62"/>
      <c r="W273" s="62"/>
      <c r="X273" s="62"/>
      <c r="Y273" s="62"/>
      <c r="Z273" s="62"/>
    </row>
    <row r="274" spans="1:26" ht="15">
      <c r="A274" s="68"/>
      <c r="B274" s="68"/>
      <c r="C274" s="68"/>
      <c r="D274" s="69"/>
      <c r="E274" s="69"/>
      <c r="F274" s="70"/>
      <c r="G274" s="68"/>
      <c r="H274" s="68"/>
      <c r="I274" s="68"/>
      <c r="J274" s="68"/>
      <c r="K274" s="62"/>
      <c r="L274" s="62"/>
      <c r="M274" s="62"/>
      <c r="N274" s="62"/>
      <c r="O274" s="62"/>
      <c r="P274" s="62"/>
      <c r="Q274" s="62"/>
      <c r="R274" s="62"/>
      <c r="S274" s="62"/>
      <c r="T274" s="62"/>
      <c r="U274" s="62"/>
      <c r="V274" s="62"/>
      <c r="W274" s="62"/>
      <c r="X274" s="62"/>
      <c r="Y274" s="62"/>
      <c r="Z274" s="62"/>
    </row>
    <row r="275" spans="1:26" ht="15">
      <c r="A275" s="68"/>
      <c r="B275" s="68"/>
      <c r="C275" s="68"/>
      <c r="D275" s="69"/>
      <c r="E275" s="69"/>
      <c r="F275" s="70"/>
      <c r="G275" s="68"/>
      <c r="H275" s="68"/>
      <c r="I275" s="68"/>
      <c r="J275" s="68"/>
      <c r="K275" s="62"/>
      <c r="L275" s="62"/>
      <c r="M275" s="62"/>
      <c r="N275" s="62"/>
      <c r="O275" s="62"/>
      <c r="P275" s="62"/>
      <c r="Q275" s="62"/>
      <c r="R275" s="62"/>
      <c r="S275" s="62"/>
      <c r="T275" s="62"/>
      <c r="U275" s="62"/>
      <c r="V275" s="62"/>
      <c r="W275" s="62"/>
      <c r="X275" s="62"/>
      <c r="Y275" s="62"/>
      <c r="Z275" s="62"/>
    </row>
    <row r="276" spans="1:26" ht="15">
      <c r="A276" s="68"/>
      <c r="B276" s="68"/>
      <c r="C276" s="68"/>
      <c r="D276" s="69"/>
      <c r="E276" s="69"/>
      <c r="F276" s="70"/>
      <c r="G276" s="68"/>
      <c r="H276" s="68"/>
      <c r="I276" s="68"/>
      <c r="J276" s="68"/>
      <c r="K276" s="62"/>
      <c r="L276" s="62"/>
      <c r="M276" s="62"/>
      <c r="N276" s="62"/>
      <c r="O276" s="62"/>
      <c r="P276" s="62"/>
      <c r="Q276" s="62"/>
      <c r="R276" s="62"/>
      <c r="S276" s="62"/>
      <c r="T276" s="62"/>
      <c r="U276" s="62"/>
      <c r="V276" s="62"/>
      <c r="W276" s="62"/>
      <c r="X276" s="62"/>
      <c r="Y276" s="62"/>
      <c r="Z276" s="62"/>
    </row>
    <row r="277" spans="1:26" ht="15">
      <c r="A277" s="68"/>
      <c r="B277" s="68"/>
      <c r="C277" s="68"/>
      <c r="D277" s="69"/>
      <c r="E277" s="69"/>
      <c r="F277" s="70"/>
      <c r="G277" s="68"/>
      <c r="H277" s="68"/>
      <c r="I277" s="68"/>
      <c r="J277" s="68"/>
      <c r="K277" s="62"/>
      <c r="L277" s="62"/>
      <c r="M277" s="62"/>
      <c r="N277" s="62"/>
      <c r="O277" s="62"/>
      <c r="P277" s="62"/>
      <c r="Q277" s="62"/>
      <c r="R277" s="62"/>
      <c r="S277" s="62"/>
      <c r="T277" s="62"/>
      <c r="U277" s="62"/>
      <c r="V277" s="62"/>
      <c r="W277" s="62"/>
      <c r="X277" s="62"/>
      <c r="Y277" s="62"/>
      <c r="Z277" s="62"/>
    </row>
    <row r="278" spans="1:26" ht="15">
      <c r="A278" s="68"/>
      <c r="B278" s="68"/>
      <c r="C278" s="68"/>
      <c r="D278" s="69"/>
      <c r="E278" s="69"/>
      <c r="F278" s="70"/>
      <c r="G278" s="68"/>
      <c r="H278" s="68"/>
      <c r="I278" s="68"/>
      <c r="J278" s="68"/>
      <c r="K278" s="62"/>
      <c r="L278" s="62"/>
      <c r="M278" s="62"/>
      <c r="N278" s="62"/>
      <c r="O278" s="62"/>
      <c r="P278" s="62"/>
      <c r="Q278" s="62"/>
      <c r="R278" s="62"/>
      <c r="S278" s="62"/>
      <c r="T278" s="62"/>
      <c r="U278" s="62"/>
      <c r="V278" s="62"/>
      <c r="W278" s="62"/>
      <c r="X278" s="62"/>
      <c r="Y278" s="62"/>
      <c r="Z278" s="62"/>
    </row>
    <row r="279" spans="1:26" ht="15">
      <c r="A279" s="68"/>
      <c r="B279" s="68"/>
      <c r="C279" s="68"/>
      <c r="D279" s="69"/>
      <c r="E279" s="69"/>
      <c r="F279" s="70"/>
      <c r="G279" s="68"/>
      <c r="H279" s="68"/>
      <c r="I279" s="68"/>
      <c r="J279" s="68"/>
      <c r="K279" s="62"/>
      <c r="L279" s="62"/>
      <c r="M279" s="62"/>
      <c r="N279" s="62"/>
      <c r="O279" s="62"/>
      <c r="P279" s="62"/>
      <c r="Q279" s="62"/>
      <c r="R279" s="62"/>
      <c r="S279" s="62"/>
      <c r="T279" s="62"/>
      <c r="U279" s="62"/>
      <c r="V279" s="62"/>
      <c r="W279" s="62"/>
      <c r="X279" s="62"/>
      <c r="Y279" s="62"/>
      <c r="Z279" s="62"/>
    </row>
    <row r="280" spans="1:26" ht="15">
      <c r="A280" s="68"/>
      <c r="B280" s="68"/>
      <c r="C280" s="68"/>
      <c r="D280" s="69"/>
      <c r="E280" s="69"/>
      <c r="F280" s="70"/>
      <c r="G280" s="68"/>
      <c r="H280" s="68"/>
      <c r="I280" s="68"/>
      <c r="J280" s="68"/>
      <c r="K280" s="62"/>
      <c r="L280" s="62"/>
      <c r="M280" s="62"/>
      <c r="N280" s="62"/>
      <c r="O280" s="62"/>
      <c r="P280" s="62"/>
      <c r="Q280" s="62"/>
      <c r="R280" s="62"/>
      <c r="S280" s="62"/>
      <c r="T280" s="62"/>
      <c r="U280" s="62"/>
      <c r="V280" s="62"/>
      <c r="W280" s="62"/>
      <c r="X280" s="62"/>
      <c r="Y280" s="62"/>
      <c r="Z280" s="62"/>
    </row>
    <row r="281" spans="1:26" ht="15">
      <c r="A281" s="68"/>
      <c r="B281" s="68"/>
      <c r="C281" s="68"/>
      <c r="D281" s="69"/>
      <c r="E281" s="69"/>
      <c r="F281" s="70"/>
      <c r="G281" s="68"/>
      <c r="H281" s="68"/>
      <c r="I281" s="68"/>
      <c r="J281" s="68"/>
      <c r="K281" s="62"/>
      <c r="L281" s="62"/>
      <c r="M281" s="62"/>
      <c r="N281" s="62"/>
      <c r="O281" s="62"/>
      <c r="P281" s="62"/>
      <c r="Q281" s="62"/>
      <c r="R281" s="62"/>
      <c r="S281" s="62"/>
      <c r="T281" s="62"/>
      <c r="U281" s="62"/>
      <c r="V281" s="62"/>
      <c r="W281" s="62"/>
      <c r="X281" s="62"/>
      <c r="Y281" s="62"/>
      <c r="Z281" s="62"/>
    </row>
    <row r="282" spans="1:26" ht="15">
      <c r="A282" s="68"/>
      <c r="B282" s="68"/>
      <c r="C282" s="68"/>
      <c r="D282" s="69"/>
      <c r="E282" s="69"/>
      <c r="F282" s="70"/>
      <c r="G282" s="68"/>
      <c r="H282" s="68"/>
      <c r="I282" s="68"/>
      <c r="J282" s="68"/>
      <c r="K282" s="62"/>
      <c r="L282" s="62"/>
      <c r="M282" s="62"/>
      <c r="N282" s="62"/>
      <c r="O282" s="62"/>
      <c r="P282" s="62"/>
      <c r="Q282" s="62"/>
      <c r="R282" s="62"/>
      <c r="S282" s="62"/>
      <c r="T282" s="62"/>
      <c r="U282" s="62"/>
      <c r="V282" s="62"/>
      <c r="W282" s="62"/>
      <c r="X282" s="62"/>
      <c r="Y282" s="62"/>
      <c r="Z282" s="62"/>
    </row>
    <row r="283" spans="1:26" ht="15">
      <c r="A283" s="68"/>
      <c r="B283" s="68"/>
      <c r="C283" s="68"/>
      <c r="D283" s="69"/>
      <c r="E283" s="69"/>
      <c r="F283" s="70"/>
      <c r="G283" s="68"/>
      <c r="H283" s="68"/>
      <c r="I283" s="68"/>
      <c r="J283" s="68"/>
      <c r="K283" s="62"/>
      <c r="L283" s="62"/>
      <c r="M283" s="62"/>
      <c r="N283" s="62"/>
      <c r="O283" s="62"/>
      <c r="P283" s="62"/>
      <c r="Q283" s="62"/>
      <c r="R283" s="62"/>
      <c r="S283" s="62"/>
      <c r="T283" s="62"/>
      <c r="U283" s="62"/>
      <c r="V283" s="62"/>
      <c r="W283" s="62"/>
      <c r="X283" s="62"/>
      <c r="Y283" s="62"/>
      <c r="Z283" s="62"/>
    </row>
    <row r="284" spans="1:26" ht="15">
      <c r="A284" s="68"/>
      <c r="B284" s="68"/>
      <c r="C284" s="68"/>
      <c r="D284" s="69"/>
      <c r="E284" s="69"/>
      <c r="F284" s="70"/>
      <c r="G284" s="68"/>
      <c r="H284" s="68"/>
      <c r="I284" s="68"/>
      <c r="J284" s="68"/>
      <c r="K284" s="62"/>
      <c r="L284" s="62"/>
      <c r="M284" s="62"/>
      <c r="N284" s="62"/>
      <c r="O284" s="62"/>
      <c r="P284" s="62"/>
      <c r="Q284" s="62"/>
      <c r="R284" s="62"/>
      <c r="S284" s="62"/>
      <c r="T284" s="62"/>
      <c r="U284" s="62"/>
      <c r="V284" s="62"/>
      <c r="W284" s="62"/>
      <c r="X284" s="62"/>
      <c r="Y284" s="62"/>
      <c r="Z284" s="62"/>
    </row>
    <row r="285" spans="1:26" ht="15">
      <c r="A285" s="68"/>
      <c r="B285" s="68"/>
      <c r="C285" s="68"/>
      <c r="D285" s="69"/>
      <c r="E285" s="69"/>
      <c r="F285" s="70"/>
      <c r="G285" s="68"/>
      <c r="H285" s="68"/>
      <c r="I285" s="68"/>
      <c r="J285" s="68"/>
      <c r="K285" s="62"/>
      <c r="L285" s="62"/>
      <c r="M285" s="62"/>
      <c r="N285" s="62"/>
      <c r="O285" s="62"/>
      <c r="P285" s="62"/>
      <c r="Q285" s="62"/>
      <c r="R285" s="62"/>
      <c r="S285" s="62"/>
      <c r="T285" s="62"/>
      <c r="U285" s="62"/>
      <c r="V285" s="62"/>
      <c r="W285" s="62"/>
      <c r="X285" s="62"/>
      <c r="Y285" s="62"/>
      <c r="Z285" s="62"/>
    </row>
    <row r="286" spans="1:26" ht="15">
      <c r="A286" s="68"/>
      <c r="B286" s="68"/>
      <c r="C286" s="68"/>
      <c r="D286" s="69"/>
      <c r="E286" s="69"/>
      <c r="F286" s="70"/>
      <c r="G286" s="68"/>
      <c r="H286" s="68"/>
      <c r="I286" s="68"/>
      <c r="J286" s="68"/>
      <c r="K286" s="62"/>
      <c r="L286" s="62"/>
      <c r="M286" s="62"/>
      <c r="N286" s="62"/>
      <c r="O286" s="62"/>
      <c r="P286" s="62"/>
      <c r="Q286" s="62"/>
      <c r="R286" s="62"/>
      <c r="S286" s="62"/>
      <c r="T286" s="62"/>
      <c r="U286" s="62"/>
      <c r="V286" s="62"/>
      <c r="W286" s="62"/>
      <c r="X286" s="62"/>
      <c r="Y286" s="62"/>
      <c r="Z286" s="62"/>
    </row>
    <row r="287" spans="1:26" ht="15">
      <c r="A287" s="68"/>
      <c r="B287" s="68"/>
      <c r="C287" s="68"/>
      <c r="D287" s="69"/>
      <c r="E287" s="69"/>
      <c r="F287" s="70"/>
      <c r="G287" s="68"/>
      <c r="H287" s="68"/>
      <c r="I287" s="68"/>
      <c r="J287" s="68"/>
      <c r="K287" s="62"/>
      <c r="L287" s="62"/>
      <c r="M287" s="62"/>
      <c r="N287" s="62"/>
      <c r="O287" s="62"/>
      <c r="P287" s="62"/>
      <c r="Q287" s="62"/>
      <c r="R287" s="62"/>
      <c r="S287" s="62"/>
      <c r="T287" s="62"/>
      <c r="U287" s="62"/>
      <c r="V287" s="62"/>
      <c r="W287" s="62"/>
      <c r="X287" s="62"/>
      <c r="Y287" s="62"/>
      <c r="Z287" s="62"/>
    </row>
    <row r="288" spans="1:26" ht="15">
      <c r="A288" s="68"/>
      <c r="B288" s="68"/>
      <c r="C288" s="68"/>
      <c r="D288" s="69"/>
      <c r="E288" s="69"/>
      <c r="F288" s="70"/>
      <c r="G288" s="68"/>
      <c r="H288" s="68"/>
      <c r="I288" s="68"/>
      <c r="J288" s="68"/>
      <c r="K288" s="62"/>
      <c r="L288" s="62"/>
      <c r="M288" s="62"/>
      <c r="N288" s="62"/>
      <c r="O288" s="62"/>
      <c r="P288" s="62"/>
      <c r="Q288" s="62"/>
      <c r="R288" s="62"/>
      <c r="S288" s="62"/>
      <c r="T288" s="62"/>
      <c r="U288" s="62"/>
      <c r="V288" s="62"/>
      <c r="W288" s="62"/>
      <c r="X288" s="62"/>
      <c r="Y288" s="62"/>
      <c r="Z288" s="62"/>
    </row>
    <row r="289" spans="1:26" ht="15">
      <c r="A289" s="68"/>
      <c r="B289" s="68"/>
      <c r="C289" s="68"/>
      <c r="D289" s="69"/>
      <c r="E289" s="69"/>
      <c r="F289" s="70"/>
      <c r="G289" s="68"/>
      <c r="H289" s="68"/>
      <c r="I289" s="68"/>
      <c r="J289" s="68"/>
      <c r="K289" s="62"/>
      <c r="L289" s="62"/>
      <c r="M289" s="62"/>
      <c r="N289" s="62"/>
      <c r="O289" s="62"/>
      <c r="P289" s="62"/>
      <c r="Q289" s="62"/>
      <c r="R289" s="62"/>
      <c r="S289" s="62"/>
      <c r="T289" s="62"/>
      <c r="U289" s="62"/>
      <c r="V289" s="62"/>
      <c r="W289" s="62"/>
      <c r="X289" s="62"/>
      <c r="Y289" s="62"/>
      <c r="Z289" s="62"/>
    </row>
    <row r="290" spans="1:26" ht="15">
      <c r="A290" s="68"/>
      <c r="B290" s="68"/>
      <c r="C290" s="68"/>
      <c r="D290" s="69"/>
      <c r="E290" s="69"/>
      <c r="F290" s="70"/>
      <c r="G290" s="68"/>
      <c r="H290" s="68"/>
      <c r="I290" s="68"/>
      <c r="J290" s="68"/>
      <c r="K290" s="62"/>
      <c r="L290" s="62"/>
      <c r="M290" s="62"/>
      <c r="N290" s="62"/>
      <c r="O290" s="62"/>
      <c r="P290" s="62"/>
      <c r="Q290" s="62"/>
      <c r="R290" s="62"/>
      <c r="S290" s="62"/>
      <c r="T290" s="62"/>
      <c r="U290" s="62"/>
      <c r="V290" s="62"/>
      <c r="W290" s="62"/>
      <c r="X290" s="62"/>
      <c r="Y290" s="62"/>
      <c r="Z290" s="62"/>
    </row>
    <row r="291" spans="1:26" ht="15">
      <c r="A291" s="68"/>
      <c r="B291" s="68"/>
      <c r="C291" s="68"/>
      <c r="D291" s="69"/>
      <c r="E291" s="69"/>
      <c r="F291" s="70"/>
      <c r="G291" s="68"/>
      <c r="H291" s="68"/>
      <c r="I291" s="68"/>
      <c r="J291" s="68"/>
      <c r="K291" s="62"/>
      <c r="L291" s="62"/>
      <c r="M291" s="62"/>
      <c r="N291" s="62"/>
      <c r="O291" s="62"/>
      <c r="P291" s="62"/>
      <c r="Q291" s="62"/>
      <c r="R291" s="62"/>
      <c r="S291" s="62"/>
      <c r="T291" s="62"/>
      <c r="U291" s="62"/>
      <c r="V291" s="62"/>
      <c r="W291" s="62"/>
      <c r="X291" s="62"/>
      <c r="Y291" s="62"/>
      <c r="Z291" s="62"/>
    </row>
    <row r="292" spans="1:26" ht="15">
      <c r="A292" s="68"/>
      <c r="B292" s="68"/>
      <c r="C292" s="68"/>
      <c r="D292" s="69"/>
      <c r="E292" s="69"/>
      <c r="F292" s="70"/>
      <c r="G292" s="68"/>
      <c r="H292" s="68"/>
      <c r="I292" s="68"/>
      <c r="J292" s="68"/>
      <c r="K292" s="62"/>
      <c r="L292" s="62"/>
      <c r="M292" s="62"/>
      <c r="N292" s="62"/>
      <c r="O292" s="62"/>
      <c r="P292" s="62"/>
      <c r="Q292" s="62"/>
      <c r="R292" s="62"/>
      <c r="S292" s="62"/>
      <c r="T292" s="62"/>
      <c r="U292" s="62"/>
      <c r="V292" s="62"/>
      <c r="W292" s="62"/>
      <c r="X292" s="62"/>
      <c r="Y292" s="62"/>
      <c r="Z292" s="62"/>
    </row>
    <row r="293" spans="1:26" ht="15">
      <c r="A293" s="68"/>
      <c r="B293" s="68"/>
      <c r="C293" s="68"/>
      <c r="D293" s="69"/>
      <c r="E293" s="69"/>
      <c r="F293" s="70"/>
      <c r="G293" s="68"/>
      <c r="H293" s="68"/>
      <c r="I293" s="68"/>
      <c r="J293" s="68"/>
      <c r="K293" s="62"/>
      <c r="L293" s="62"/>
      <c r="M293" s="62"/>
      <c r="N293" s="62"/>
      <c r="O293" s="62"/>
      <c r="P293" s="62"/>
      <c r="Q293" s="62"/>
      <c r="R293" s="62"/>
      <c r="S293" s="62"/>
      <c r="T293" s="62"/>
      <c r="U293" s="62"/>
      <c r="V293" s="62"/>
      <c r="W293" s="62"/>
      <c r="X293" s="62"/>
      <c r="Y293" s="62"/>
      <c r="Z293" s="62"/>
    </row>
    <row r="294" spans="1:26" ht="15">
      <c r="A294" s="68"/>
      <c r="B294" s="68"/>
      <c r="C294" s="68"/>
      <c r="D294" s="69"/>
      <c r="E294" s="69"/>
      <c r="F294" s="70"/>
      <c r="G294" s="68"/>
      <c r="H294" s="68"/>
      <c r="I294" s="68"/>
      <c r="J294" s="68"/>
      <c r="K294" s="62"/>
      <c r="L294" s="62"/>
      <c r="M294" s="62"/>
      <c r="N294" s="62"/>
      <c r="O294" s="62"/>
      <c r="P294" s="62"/>
      <c r="Q294" s="62"/>
      <c r="R294" s="62"/>
      <c r="S294" s="62"/>
      <c r="T294" s="62"/>
      <c r="U294" s="62"/>
      <c r="V294" s="62"/>
      <c r="W294" s="62"/>
      <c r="X294" s="62"/>
      <c r="Y294" s="62"/>
      <c r="Z294" s="62"/>
    </row>
    <row r="295" spans="1:26" ht="15">
      <c r="A295" s="68"/>
      <c r="B295" s="68"/>
      <c r="C295" s="68"/>
      <c r="D295" s="69"/>
      <c r="E295" s="69"/>
      <c r="F295" s="70"/>
      <c r="G295" s="68"/>
      <c r="H295" s="68"/>
      <c r="I295" s="68"/>
      <c r="J295" s="68"/>
      <c r="K295" s="62"/>
      <c r="L295" s="62"/>
      <c r="M295" s="62"/>
      <c r="N295" s="62"/>
      <c r="O295" s="62"/>
      <c r="P295" s="62"/>
      <c r="Q295" s="62"/>
      <c r="R295" s="62"/>
      <c r="S295" s="62"/>
      <c r="T295" s="62"/>
      <c r="U295" s="62"/>
      <c r="V295" s="62"/>
      <c r="W295" s="62"/>
      <c r="X295" s="62"/>
      <c r="Y295" s="62"/>
      <c r="Z295" s="62"/>
    </row>
    <row r="296" spans="1:26" ht="15">
      <c r="A296" s="68"/>
      <c r="B296" s="68"/>
      <c r="C296" s="68"/>
      <c r="D296" s="69"/>
      <c r="E296" s="69"/>
      <c r="F296" s="70"/>
      <c r="G296" s="68"/>
      <c r="H296" s="68"/>
      <c r="I296" s="68"/>
      <c r="J296" s="68"/>
      <c r="K296" s="62"/>
      <c r="L296" s="62"/>
      <c r="M296" s="62"/>
      <c r="N296" s="62"/>
      <c r="O296" s="62"/>
      <c r="P296" s="62"/>
      <c r="Q296" s="62"/>
      <c r="R296" s="62"/>
      <c r="S296" s="62"/>
      <c r="T296" s="62"/>
      <c r="U296" s="62"/>
      <c r="V296" s="62"/>
      <c r="W296" s="62"/>
      <c r="X296" s="62"/>
      <c r="Y296" s="62"/>
      <c r="Z296" s="62"/>
    </row>
    <row r="297" spans="1:26" ht="15">
      <c r="A297" s="68"/>
      <c r="B297" s="68"/>
      <c r="C297" s="68"/>
      <c r="D297" s="69"/>
      <c r="E297" s="69"/>
      <c r="F297" s="70"/>
      <c r="G297" s="68"/>
      <c r="H297" s="68"/>
      <c r="I297" s="68"/>
      <c r="J297" s="68"/>
      <c r="K297" s="62"/>
      <c r="L297" s="62"/>
      <c r="M297" s="62"/>
      <c r="N297" s="62"/>
      <c r="O297" s="62"/>
      <c r="P297" s="62"/>
      <c r="Q297" s="62"/>
      <c r="R297" s="62"/>
      <c r="S297" s="62"/>
      <c r="T297" s="62"/>
      <c r="U297" s="62"/>
      <c r="V297" s="62"/>
      <c r="W297" s="62"/>
      <c r="X297" s="62"/>
      <c r="Y297" s="62"/>
      <c r="Z297" s="62"/>
    </row>
    <row r="298" spans="1:26" ht="15">
      <c r="A298" s="68"/>
      <c r="B298" s="68"/>
      <c r="C298" s="68"/>
      <c r="D298" s="69"/>
      <c r="E298" s="69"/>
      <c r="F298" s="70"/>
      <c r="G298" s="68"/>
      <c r="H298" s="68"/>
      <c r="I298" s="68"/>
      <c r="J298" s="68"/>
      <c r="K298" s="62"/>
      <c r="L298" s="62"/>
      <c r="M298" s="62"/>
      <c r="N298" s="62"/>
      <c r="O298" s="62"/>
      <c r="P298" s="62"/>
      <c r="Q298" s="62"/>
      <c r="R298" s="62"/>
      <c r="S298" s="62"/>
      <c r="T298" s="62"/>
      <c r="U298" s="62"/>
      <c r="V298" s="62"/>
      <c r="W298" s="62"/>
      <c r="X298" s="62"/>
      <c r="Y298" s="62"/>
      <c r="Z298" s="62"/>
    </row>
    <row r="299" spans="1:26" ht="15">
      <c r="A299" s="68"/>
      <c r="B299" s="68"/>
      <c r="C299" s="68"/>
      <c r="D299" s="69"/>
      <c r="E299" s="69"/>
      <c r="F299" s="70"/>
      <c r="G299" s="68"/>
      <c r="H299" s="68"/>
      <c r="I299" s="68"/>
      <c r="J299" s="68"/>
      <c r="K299" s="62"/>
      <c r="L299" s="62"/>
      <c r="M299" s="62"/>
      <c r="N299" s="62"/>
      <c r="O299" s="62"/>
      <c r="P299" s="62"/>
      <c r="Q299" s="62"/>
      <c r="R299" s="62"/>
      <c r="S299" s="62"/>
      <c r="T299" s="62"/>
      <c r="U299" s="62"/>
      <c r="V299" s="62"/>
      <c r="W299" s="62"/>
      <c r="X299" s="62"/>
      <c r="Y299" s="62"/>
      <c r="Z299" s="62"/>
    </row>
    <row r="300" spans="1:26" ht="15">
      <c r="A300" s="68"/>
      <c r="B300" s="68"/>
      <c r="C300" s="68"/>
      <c r="D300" s="69"/>
      <c r="E300" s="69"/>
      <c r="F300" s="70"/>
      <c r="G300" s="68"/>
      <c r="H300" s="68"/>
      <c r="I300" s="68"/>
      <c r="J300" s="68"/>
      <c r="K300" s="62"/>
      <c r="L300" s="62"/>
      <c r="M300" s="62"/>
      <c r="N300" s="62"/>
      <c r="O300" s="62"/>
      <c r="P300" s="62"/>
      <c r="Q300" s="62"/>
      <c r="R300" s="62"/>
      <c r="S300" s="62"/>
      <c r="T300" s="62"/>
      <c r="U300" s="62"/>
      <c r="V300" s="62"/>
      <c r="W300" s="62"/>
      <c r="X300" s="62"/>
      <c r="Y300" s="62"/>
      <c r="Z300" s="62"/>
    </row>
    <row r="301" spans="1:26" ht="15">
      <c r="A301" s="68"/>
      <c r="B301" s="68"/>
      <c r="C301" s="68"/>
      <c r="D301" s="69"/>
      <c r="E301" s="69"/>
      <c r="F301" s="70"/>
      <c r="G301" s="68"/>
      <c r="H301" s="68"/>
      <c r="I301" s="68"/>
      <c r="J301" s="68"/>
      <c r="K301" s="62"/>
      <c r="L301" s="62"/>
      <c r="M301" s="62"/>
      <c r="N301" s="62"/>
      <c r="O301" s="62"/>
      <c r="P301" s="62"/>
      <c r="Q301" s="62"/>
      <c r="R301" s="62"/>
      <c r="S301" s="62"/>
      <c r="T301" s="62"/>
      <c r="U301" s="62"/>
      <c r="V301" s="62"/>
      <c r="W301" s="62"/>
      <c r="X301" s="62"/>
      <c r="Y301" s="62"/>
      <c r="Z301" s="62"/>
    </row>
    <row r="302" spans="1:26" ht="15">
      <c r="A302" s="68"/>
      <c r="B302" s="68"/>
      <c r="C302" s="68"/>
      <c r="D302" s="69"/>
      <c r="E302" s="69"/>
      <c r="F302" s="70"/>
      <c r="G302" s="68"/>
      <c r="H302" s="68"/>
      <c r="I302" s="68"/>
      <c r="J302" s="68"/>
      <c r="K302" s="62"/>
      <c r="L302" s="62"/>
      <c r="M302" s="62"/>
      <c r="N302" s="62"/>
      <c r="O302" s="62"/>
      <c r="P302" s="62"/>
      <c r="Q302" s="62"/>
      <c r="R302" s="62"/>
      <c r="S302" s="62"/>
      <c r="T302" s="62"/>
      <c r="U302" s="62"/>
      <c r="V302" s="62"/>
      <c r="W302" s="62"/>
      <c r="X302" s="62"/>
      <c r="Y302" s="62"/>
      <c r="Z302" s="62"/>
    </row>
    <row r="303" spans="1:26" ht="15">
      <c r="A303" s="68"/>
      <c r="B303" s="68"/>
      <c r="C303" s="68"/>
      <c r="D303" s="69"/>
      <c r="E303" s="69"/>
      <c r="F303" s="70"/>
      <c r="G303" s="68"/>
      <c r="H303" s="68"/>
      <c r="I303" s="68"/>
      <c r="J303" s="68"/>
      <c r="K303" s="62"/>
      <c r="L303" s="62"/>
      <c r="M303" s="62"/>
      <c r="N303" s="62"/>
      <c r="O303" s="62"/>
      <c r="P303" s="62"/>
      <c r="Q303" s="62"/>
      <c r="R303" s="62"/>
      <c r="S303" s="62"/>
      <c r="T303" s="62"/>
      <c r="U303" s="62"/>
      <c r="V303" s="62"/>
      <c r="W303" s="62"/>
      <c r="X303" s="62"/>
      <c r="Y303" s="62"/>
      <c r="Z303" s="62"/>
    </row>
    <row r="304" spans="1:26" ht="15">
      <c r="A304" s="68"/>
      <c r="B304" s="68"/>
      <c r="C304" s="68"/>
      <c r="D304" s="69"/>
      <c r="E304" s="69"/>
      <c r="F304" s="70"/>
      <c r="G304" s="68"/>
      <c r="H304" s="68"/>
      <c r="I304" s="68"/>
      <c r="J304" s="68"/>
      <c r="K304" s="62"/>
      <c r="L304" s="62"/>
      <c r="M304" s="62"/>
      <c r="N304" s="62"/>
      <c r="O304" s="62"/>
      <c r="P304" s="62"/>
      <c r="Q304" s="62"/>
      <c r="R304" s="62"/>
      <c r="S304" s="62"/>
      <c r="T304" s="62"/>
      <c r="U304" s="62"/>
      <c r="V304" s="62"/>
      <c r="W304" s="62"/>
      <c r="X304" s="62"/>
      <c r="Y304" s="62"/>
      <c r="Z304" s="62"/>
    </row>
    <row r="305" spans="1:26" ht="15">
      <c r="A305" s="68"/>
      <c r="B305" s="68"/>
      <c r="C305" s="68"/>
      <c r="D305" s="69"/>
      <c r="E305" s="69"/>
      <c r="F305" s="70"/>
      <c r="G305" s="68"/>
      <c r="H305" s="68"/>
      <c r="I305" s="68"/>
      <c r="J305" s="68"/>
      <c r="K305" s="62"/>
      <c r="L305" s="62"/>
      <c r="M305" s="62"/>
      <c r="N305" s="62"/>
      <c r="O305" s="62"/>
      <c r="P305" s="62"/>
      <c r="Q305" s="62"/>
      <c r="R305" s="62"/>
      <c r="S305" s="62"/>
      <c r="T305" s="62"/>
      <c r="U305" s="62"/>
      <c r="V305" s="62"/>
      <c r="W305" s="62"/>
      <c r="X305" s="62"/>
      <c r="Y305" s="62"/>
      <c r="Z305" s="62"/>
    </row>
    <row r="306" spans="1:26" ht="15">
      <c r="A306" s="68"/>
      <c r="B306" s="68"/>
      <c r="C306" s="68"/>
      <c r="D306" s="69"/>
      <c r="E306" s="69"/>
      <c r="F306" s="70"/>
      <c r="G306" s="68"/>
      <c r="H306" s="68"/>
      <c r="I306" s="68"/>
      <c r="J306" s="68"/>
      <c r="K306" s="62"/>
      <c r="L306" s="62"/>
      <c r="M306" s="62"/>
      <c r="N306" s="62"/>
      <c r="O306" s="62"/>
      <c r="P306" s="62"/>
      <c r="Q306" s="62"/>
      <c r="R306" s="62"/>
      <c r="S306" s="62"/>
      <c r="T306" s="62"/>
      <c r="U306" s="62"/>
      <c r="V306" s="62"/>
      <c r="W306" s="62"/>
      <c r="X306" s="62"/>
      <c r="Y306" s="62"/>
      <c r="Z306" s="62"/>
    </row>
    <row r="307" spans="1:26" ht="15">
      <c r="A307" s="68"/>
      <c r="B307" s="68"/>
      <c r="C307" s="68"/>
      <c r="D307" s="69"/>
      <c r="E307" s="69"/>
      <c r="F307" s="70"/>
      <c r="G307" s="68"/>
      <c r="H307" s="68"/>
      <c r="I307" s="68"/>
      <c r="J307" s="68"/>
      <c r="K307" s="62"/>
      <c r="L307" s="62"/>
      <c r="M307" s="62"/>
      <c r="N307" s="62"/>
      <c r="O307" s="62"/>
      <c r="P307" s="62"/>
      <c r="Q307" s="62"/>
      <c r="R307" s="62"/>
      <c r="S307" s="62"/>
      <c r="T307" s="62"/>
      <c r="U307" s="62"/>
      <c r="V307" s="62"/>
      <c r="W307" s="62"/>
      <c r="X307" s="62"/>
      <c r="Y307" s="62"/>
      <c r="Z307" s="62"/>
    </row>
    <row r="308" spans="1:26" ht="15">
      <c r="A308" s="68"/>
      <c r="B308" s="68"/>
      <c r="C308" s="68"/>
      <c r="D308" s="69"/>
      <c r="E308" s="69"/>
      <c r="F308" s="70"/>
      <c r="G308" s="68"/>
      <c r="H308" s="68"/>
      <c r="I308" s="68"/>
      <c r="J308" s="68"/>
      <c r="K308" s="62"/>
      <c r="L308" s="62"/>
      <c r="M308" s="62"/>
      <c r="N308" s="62"/>
      <c r="O308" s="62"/>
      <c r="P308" s="62"/>
      <c r="Q308" s="62"/>
      <c r="R308" s="62"/>
      <c r="S308" s="62"/>
      <c r="T308" s="62"/>
      <c r="U308" s="62"/>
      <c r="V308" s="62"/>
      <c r="W308" s="62"/>
      <c r="X308" s="62"/>
      <c r="Y308" s="62"/>
      <c r="Z308" s="62"/>
    </row>
    <row r="309" spans="1:26" ht="15">
      <c r="A309" s="68"/>
      <c r="B309" s="68"/>
      <c r="C309" s="68"/>
      <c r="D309" s="69"/>
      <c r="E309" s="69"/>
      <c r="F309" s="70"/>
      <c r="G309" s="68"/>
      <c r="H309" s="68"/>
      <c r="I309" s="68"/>
      <c r="J309" s="68"/>
      <c r="K309" s="62"/>
      <c r="L309" s="62"/>
      <c r="M309" s="62"/>
      <c r="N309" s="62"/>
      <c r="O309" s="62"/>
      <c r="P309" s="62"/>
      <c r="Q309" s="62"/>
      <c r="R309" s="62"/>
      <c r="S309" s="62"/>
      <c r="T309" s="62"/>
      <c r="U309" s="62"/>
      <c r="V309" s="62"/>
      <c r="W309" s="62"/>
      <c r="X309" s="62"/>
      <c r="Y309" s="62"/>
      <c r="Z309" s="62"/>
    </row>
    <row r="310" spans="1:26" ht="15">
      <c r="A310" s="68"/>
      <c r="B310" s="68"/>
      <c r="C310" s="68"/>
      <c r="D310" s="69"/>
      <c r="E310" s="69"/>
      <c r="F310" s="70"/>
      <c r="G310" s="68"/>
      <c r="H310" s="68"/>
      <c r="I310" s="68"/>
      <c r="J310" s="68"/>
      <c r="K310" s="62"/>
      <c r="L310" s="62"/>
      <c r="M310" s="62"/>
      <c r="N310" s="62"/>
      <c r="O310" s="62"/>
      <c r="P310" s="62"/>
      <c r="Q310" s="62"/>
      <c r="R310" s="62"/>
      <c r="S310" s="62"/>
      <c r="T310" s="62"/>
      <c r="U310" s="62"/>
      <c r="V310" s="62"/>
      <c r="W310" s="62"/>
      <c r="X310" s="62"/>
      <c r="Y310" s="62"/>
      <c r="Z310" s="62"/>
    </row>
    <row r="311" spans="1:26" ht="15">
      <c r="A311" s="68"/>
      <c r="B311" s="68"/>
      <c r="C311" s="68"/>
      <c r="D311" s="69"/>
      <c r="E311" s="69"/>
      <c r="F311" s="70"/>
      <c r="G311" s="68"/>
      <c r="H311" s="68"/>
      <c r="I311" s="68"/>
      <c r="J311" s="68"/>
      <c r="K311" s="62"/>
      <c r="L311" s="62"/>
      <c r="M311" s="62"/>
      <c r="N311" s="62"/>
      <c r="O311" s="62"/>
      <c r="P311" s="62"/>
      <c r="Q311" s="62"/>
      <c r="R311" s="62"/>
      <c r="S311" s="62"/>
      <c r="T311" s="62"/>
      <c r="U311" s="62"/>
      <c r="V311" s="62"/>
      <c r="W311" s="62"/>
      <c r="X311" s="62"/>
      <c r="Y311" s="62"/>
      <c r="Z311" s="62"/>
    </row>
    <row r="312" spans="1:26" ht="15">
      <c r="A312" s="68"/>
      <c r="B312" s="68"/>
      <c r="C312" s="68"/>
      <c r="D312" s="69"/>
      <c r="E312" s="69"/>
      <c r="F312" s="70"/>
      <c r="G312" s="68"/>
      <c r="H312" s="68"/>
      <c r="I312" s="68"/>
      <c r="J312" s="68"/>
      <c r="K312" s="62"/>
      <c r="L312" s="62"/>
      <c r="M312" s="62"/>
      <c r="N312" s="62"/>
      <c r="O312" s="62"/>
      <c r="P312" s="62"/>
      <c r="Q312" s="62"/>
      <c r="R312" s="62"/>
      <c r="S312" s="62"/>
      <c r="T312" s="62"/>
      <c r="U312" s="62"/>
      <c r="V312" s="62"/>
      <c r="W312" s="62"/>
      <c r="X312" s="62"/>
      <c r="Y312" s="62"/>
      <c r="Z312" s="62"/>
    </row>
    <row r="313" spans="1:26" ht="15">
      <c r="A313" s="68"/>
      <c r="B313" s="68"/>
      <c r="C313" s="68"/>
      <c r="D313" s="69"/>
      <c r="E313" s="69"/>
      <c r="F313" s="70"/>
      <c r="G313" s="68"/>
      <c r="H313" s="68"/>
      <c r="I313" s="68"/>
      <c r="J313" s="68"/>
      <c r="K313" s="62"/>
      <c r="L313" s="62"/>
      <c r="M313" s="62"/>
      <c r="N313" s="62"/>
      <c r="O313" s="62"/>
      <c r="P313" s="62"/>
      <c r="Q313" s="62"/>
      <c r="R313" s="62"/>
      <c r="S313" s="62"/>
      <c r="T313" s="62"/>
      <c r="U313" s="62"/>
      <c r="V313" s="62"/>
      <c r="W313" s="62"/>
      <c r="X313" s="62"/>
      <c r="Y313" s="62"/>
      <c r="Z313" s="62"/>
    </row>
    <row r="314" spans="1:26" ht="15">
      <c r="A314" s="68"/>
      <c r="B314" s="68"/>
      <c r="C314" s="68"/>
      <c r="D314" s="69"/>
      <c r="E314" s="69"/>
      <c r="F314" s="70"/>
      <c r="G314" s="68"/>
      <c r="H314" s="68"/>
      <c r="I314" s="68"/>
      <c r="J314" s="68"/>
      <c r="K314" s="62"/>
      <c r="L314" s="62"/>
      <c r="M314" s="62"/>
      <c r="N314" s="62"/>
      <c r="O314" s="62"/>
      <c r="P314" s="62"/>
      <c r="Q314" s="62"/>
      <c r="R314" s="62"/>
      <c r="S314" s="62"/>
      <c r="T314" s="62"/>
      <c r="U314" s="62"/>
      <c r="V314" s="62"/>
      <c r="W314" s="62"/>
      <c r="X314" s="62"/>
      <c r="Y314" s="62"/>
      <c r="Z314" s="62"/>
    </row>
    <row r="315" spans="1:26" ht="15">
      <c r="A315" s="68"/>
      <c r="B315" s="68"/>
      <c r="C315" s="68"/>
      <c r="D315" s="69"/>
      <c r="E315" s="69"/>
      <c r="F315" s="70"/>
      <c r="G315" s="68"/>
      <c r="H315" s="68"/>
      <c r="I315" s="68"/>
      <c r="J315" s="68"/>
      <c r="K315" s="62"/>
      <c r="L315" s="62"/>
      <c r="M315" s="62"/>
      <c r="N315" s="62"/>
      <c r="O315" s="62"/>
      <c r="P315" s="62"/>
      <c r="Q315" s="62"/>
      <c r="R315" s="62"/>
      <c r="S315" s="62"/>
      <c r="T315" s="62"/>
      <c r="U315" s="62"/>
      <c r="V315" s="62"/>
      <c r="W315" s="62"/>
      <c r="X315" s="62"/>
      <c r="Y315" s="62"/>
      <c r="Z315" s="62"/>
    </row>
    <row r="316" spans="1:26" ht="15">
      <c r="A316" s="68"/>
      <c r="B316" s="68"/>
      <c r="C316" s="68"/>
      <c r="D316" s="69"/>
      <c r="E316" s="69"/>
      <c r="F316" s="70"/>
      <c r="G316" s="68"/>
      <c r="H316" s="68"/>
      <c r="I316" s="68"/>
      <c r="J316" s="68"/>
      <c r="K316" s="62"/>
      <c r="L316" s="62"/>
      <c r="M316" s="62"/>
      <c r="N316" s="62"/>
      <c r="O316" s="62"/>
      <c r="P316" s="62"/>
      <c r="Q316" s="62"/>
      <c r="R316" s="62"/>
      <c r="S316" s="62"/>
      <c r="T316" s="62"/>
      <c r="U316" s="62"/>
      <c r="V316" s="62"/>
      <c r="W316" s="62"/>
      <c r="X316" s="62"/>
      <c r="Y316" s="62"/>
      <c r="Z316" s="62"/>
    </row>
    <row r="317" spans="1:26" ht="15">
      <c r="A317" s="68"/>
      <c r="B317" s="68"/>
      <c r="C317" s="68"/>
      <c r="D317" s="69"/>
      <c r="E317" s="69"/>
      <c r="F317" s="70"/>
      <c r="G317" s="68"/>
      <c r="H317" s="68"/>
      <c r="I317" s="68"/>
      <c r="J317" s="68"/>
      <c r="K317" s="62"/>
      <c r="L317" s="62"/>
      <c r="M317" s="62"/>
      <c r="N317" s="62"/>
      <c r="O317" s="62"/>
      <c r="P317" s="62"/>
      <c r="Q317" s="62"/>
      <c r="R317" s="62"/>
      <c r="S317" s="62"/>
      <c r="T317" s="62"/>
      <c r="U317" s="62"/>
      <c r="V317" s="62"/>
      <c r="W317" s="62"/>
      <c r="X317" s="62"/>
      <c r="Y317" s="62"/>
      <c r="Z317" s="62"/>
    </row>
    <row r="318" spans="1:26" ht="15">
      <c r="A318" s="68"/>
      <c r="B318" s="68"/>
      <c r="C318" s="68"/>
      <c r="D318" s="69"/>
      <c r="E318" s="69"/>
      <c r="F318" s="70"/>
      <c r="G318" s="68"/>
      <c r="H318" s="68"/>
      <c r="I318" s="68"/>
      <c r="J318" s="68"/>
      <c r="K318" s="62"/>
      <c r="L318" s="62"/>
      <c r="M318" s="62"/>
      <c r="N318" s="62"/>
      <c r="O318" s="62"/>
      <c r="P318" s="62"/>
      <c r="Q318" s="62"/>
      <c r="R318" s="62"/>
      <c r="S318" s="62"/>
      <c r="T318" s="62"/>
      <c r="U318" s="62"/>
      <c r="V318" s="62"/>
      <c r="W318" s="62"/>
      <c r="X318" s="62"/>
      <c r="Y318" s="62"/>
      <c r="Z318" s="62"/>
    </row>
    <row r="319" spans="1:26" ht="15">
      <c r="A319" s="68"/>
      <c r="B319" s="68"/>
      <c r="C319" s="68"/>
      <c r="D319" s="69"/>
      <c r="E319" s="69"/>
      <c r="F319" s="70"/>
      <c r="G319" s="68"/>
      <c r="H319" s="68"/>
      <c r="I319" s="68"/>
      <c r="J319" s="68"/>
      <c r="K319" s="62"/>
      <c r="L319" s="62"/>
      <c r="M319" s="62"/>
      <c r="N319" s="62"/>
      <c r="O319" s="62"/>
      <c r="P319" s="62"/>
      <c r="Q319" s="62"/>
      <c r="R319" s="62"/>
      <c r="S319" s="62"/>
      <c r="T319" s="62"/>
      <c r="U319" s="62"/>
      <c r="V319" s="62"/>
      <c r="W319" s="62"/>
      <c r="X319" s="62"/>
      <c r="Y319" s="62"/>
      <c r="Z319" s="62"/>
    </row>
    <row r="320" spans="1:26" ht="15">
      <c r="A320" s="68"/>
      <c r="B320" s="68"/>
      <c r="C320" s="68"/>
      <c r="D320" s="69"/>
      <c r="E320" s="69"/>
      <c r="F320" s="70"/>
      <c r="G320" s="68"/>
      <c r="H320" s="68"/>
      <c r="I320" s="68"/>
      <c r="J320" s="68"/>
      <c r="K320" s="62"/>
      <c r="L320" s="62"/>
      <c r="M320" s="62"/>
      <c r="N320" s="62"/>
      <c r="O320" s="62"/>
      <c r="P320" s="62"/>
      <c r="Q320" s="62"/>
      <c r="R320" s="62"/>
      <c r="S320" s="62"/>
      <c r="T320" s="62"/>
      <c r="U320" s="62"/>
      <c r="V320" s="62"/>
      <c r="W320" s="62"/>
      <c r="X320" s="62"/>
      <c r="Y320" s="62"/>
      <c r="Z320" s="62"/>
    </row>
    <row r="321" spans="1:26" ht="15">
      <c r="A321" s="68"/>
      <c r="B321" s="68"/>
      <c r="C321" s="68"/>
      <c r="D321" s="69"/>
      <c r="E321" s="69"/>
      <c r="F321" s="70"/>
      <c r="G321" s="68"/>
      <c r="H321" s="68"/>
      <c r="I321" s="68"/>
      <c r="J321" s="68"/>
      <c r="K321" s="62"/>
      <c r="L321" s="62"/>
      <c r="M321" s="62"/>
      <c r="N321" s="62"/>
      <c r="O321" s="62"/>
      <c r="P321" s="62"/>
      <c r="Q321" s="62"/>
      <c r="R321" s="62"/>
      <c r="S321" s="62"/>
      <c r="T321" s="62"/>
      <c r="U321" s="62"/>
      <c r="V321" s="62"/>
      <c r="W321" s="62"/>
      <c r="X321" s="62"/>
      <c r="Y321" s="62"/>
      <c r="Z321" s="62"/>
    </row>
    <row r="322" spans="1:26" ht="15">
      <c r="A322" s="68"/>
      <c r="B322" s="68"/>
      <c r="C322" s="68"/>
      <c r="D322" s="69"/>
      <c r="E322" s="69"/>
      <c r="F322" s="70"/>
      <c r="G322" s="68"/>
      <c r="H322" s="68"/>
      <c r="I322" s="68"/>
      <c r="J322" s="68"/>
      <c r="K322" s="62"/>
      <c r="L322" s="62"/>
      <c r="M322" s="62"/>
      <c r="N322" s="62"/>
      <c r="O322" s="62"/>
      <c r="P322" s="62"/>
      <c r="Q322" s="62"/>
      <c r="R322" s="62"/>
      <c r="S322" s="62"/>
      <c r="T322" s="62"/>
      <c r="U322" s="62"/>
      <c r="V322" s="62"/>
      <c r="W322" s="62"/>
      <c r="X322" s="62"/>
      <c r="Y322" s="62"/>
      <c r="Z322" s="62"/>
    </row>
    <row r="323" spans="1:26" ht="15">
      <c r="A323" s="68"/>
      <c r="B323" s="68"/>
      <c r="C323" s="68"/>
      <c r="D323" s="69"/>
      <c r="E323" s="69"/>
      <c r="F323" s="70"/>
      <c r="G323" s="68"/>
      <c r="H323" s="68"/>
      <c r="I323" s="68"/>
      <c r="J323" s="68"/>
      <c r="K323" s="62"/>
      <c r="L323" s="62"/>
      <c r="M323" s="62"/>
      <c r="N323" s="62"/>
      <c r="O323" s="62"/>
      <c r="P323" s="62"/>
      <c r="Q323" s="62"/>
      <c r="R323" s="62"/>
      <c r="S323" s="62"/>
      <c r="T323" s="62"/>
      <c r="U323" s="62"/>
      <c r="V323" s="62"/>
      <c r="W323" s="62"/>
      <c r="X323" s="62"/>
      <c r="Y323" s="62"/>
      <c r="Z323" s="62"/>
    </row>
    <row r="324" spans="1:26" ht="15">
      <c r="A324" s="68"/>
      <c r="B324" s="68"/>
      <c r="C324" s="68"/>
      <c r="D324" s="69"/>
      <c r="E324" s="69"/>
      <c r="F324" s="70"/>
      <c r="G324" s="68"/>
      <c r="H324" s="68"/>
      <c r="I324" s="68"/>
      <c r="J324" s="68"/>
      <c r="K324" s="62"/>
      <c r="L324" s="62"/>
      <c r="M324" s="62"/>
      <c r="N324" s="62"/>
      <c r="O324" s="62"/>
      <c r="P324" s="62"/>
      <c r="Q324" s="62"/>
      <c r="R324" s="62"/>
      <c r="S324" s="62"/>
      <c r="T324" s="62"/>
      <c r="U324" s="62"/>
      <c r="V324" s="62"/>
      <c r="W324" s="62"/>
      <c r="X324" s="62"/>
      <c r="Y324" s="62"/>
      <c r="Z324" s="62"/>
    </row>
    <row r="325" spans="1:26" ht="15">
      <c r="A325" s="68"/>
      <c r="B325" s="68"/>
      <c r="C325" s="68"/>
      <c r="D325" s="69"/>
      <c r="E325" s="69"/>
      <c r="F325" s="70"/>
      <c r="G325" s="68"/>
      <c r="H325" s="68"/>
      <c r="I325" s="68"/>
      <c r="J325" s="68"/>
      <c r="K325" s="62"/>
      <c r="L325" s="62"/>
      <c r="M325" s="62"/>
      <c r="N325" s="62"/>
      <c r="O325" s="62"/>
      <c r="P325" s="62"/>
      <c r="Q325" s="62"/>
      <c r="R325" s="62"/>
      <c r="S325" s="62"/>
      <c r="T325" s="62"/>
      <c r="U325" s="62"/>
      <c r="V325" s="62"/>
      <c r="W325" s="62"/>
      <c r="X325" s="62"/>
      <c r="Y325" s="62"/>
      <c r="Z325" s="62"/>
    </row>
    <row r="326" spans="1:26" ht="15">
      <c r="A326" s="68"/>
      <c r="B326" s="68"/>
      <c r="C326" s="68"/>
      <c r="D326" s="69"/>
      <c r="E326" s="69"/>
      <c r="F326" s="70"/>
      <c r="G326" s="68"/>
      <c r="H326" s="68"/>
      <c r="I326" s="68"/>
      <c r="J326" s="68"/>
      <c r="K326" s="62"/>
      <c r="L326" s="62"/>
      <c r="M326" s="62"/>
      <c r="N326" s="62"/>
      <c r="O326" s="62"/>
      <c r="P326" s="62"/>
      <c r="Q326" s="62"/>
      <c r="R326" s="62"/>
      <c r="S326" s="62"/>
      <c r="T326" s="62"/>
      <c r="U326" s="62"/>
      <c r="V326" s="62"/>
      <c r="W326" s="62"/>
      <c r="X326" s="62"/>
      <c r="Y326" s="62"/>
      <c r="Z326" s="62"/>
    </row>
    <row r="327" spans="1:26" ht="15">
      <c r="A327" s="68"/>
      <c r="B327" s="68"/>
      <c r="C327" s="68"/>
      <c r="D327" s="69"/>
      <c r="E327" s="69"/>
      <c r="F327" s="70"/>
      <c r="G327" s="68"/>
      <c r="H327" s="68"/>
      <c r="I327" s="68"/>
      <c r="J327" s="68"/>
      <c r="K327" s="62"/>
      <c r="L327" s="62"/>
      <c r="M327" s="62"/>
      <c r="N327" s="62"/>
      <c r="O327" s="62"/>
      <c r="P327" s="62"/>
      <c r="Q327" s="62"/>
      <c r="R327" s="62"/>
      <c r="S327" s="62"/>
      <c r="T327" s="62"/>
      <c r="U327" s="62"/>
      <c r="V327" s="62"/>
      <c r="W327" s="62"/>
      <c r="X327" s="62"/>
      <c r="Y327" s="62"/>
      <c r="Z327" s="62"/>
    </row>
    <row r="328" spans="1:26" ht="15">
      <c r="A328" s="68"/>
      <c r="B328" s="68"/>
      <c r="C328" s="68"/>
      <c r="D328" s="69"/>
      <c r="E328" s="69"/>
      <c r="F328" s="70"/>
      <c r="G328" s="68"/>
      <c r="H328" s="68"/>
      <c r="I328" s="68"/>
      <c r="J328" s="68"/>
      <c r="K328" s="62"/>
      <c r="L328" s="62"/>
      <c r="M328" s="62"/>
      <c r="N328" s="62"/>
      <c r="O328" s="62"/>
      <c r="P328" s="62"/>
      <c r="Q328" s="62"/>
      <c r="R328" s="62"/>
      <c r="S328" s="62"/>
      <c r="T328" s="62"/>
      <c r="U328" s="62"/>
      <c r="V328" s="62"/>
      <c r="W328" s="62"/>
      <c r="X328" s="62"/>
      <c r="Y328" s="62"/>
      <c r="Z328" s="62"/>
    </row>
    <row r="329" spans="1:26" ht="15">
      <c r="A329" s="68"/>
      <c r="B329" s="68"/>
      <c r="C329" s="68"/>
      <c r="D329" s="69"/>
      <c r="E329" s="69"/>
      <c r="F329" s="70"/>
      <c r="G329" s="68"/>
      <c r="H329" s="68"/>
      <c r="I329" s="68"/>
      <c r="J329" s="68"/>
      <c r="K329" s="62"/>
      <c r="L329" s="62"/>
      <c r="M329" s="62"/>
      <c r="N329" s="62"/>
      <c r="O329" s="62"/>
      <c r="P329" s="62"/>
      <c r="Q329" s="62"/>
      <c r="R329" s="62"/>
      <c r="S329" s="62"/>
      <c r="T329" s="62"/>
      <c r="U329" s="62"/>
      <c r="V329" s="62"/>
      <c r="W329" s="62"/>
      <c r="X329" s="62"/>
      <c r="Y329" s="62"/>
      <c r="Z329" s="62"/>
    </row>
    <row r="330" spans="1:26" ht="15">
      <c r="A330" s="68"/>
      <c r="B330" s="68"/>
      <c r="C330" s="68"/>
      <c r="D330" s="69"/>
      <c r="E330" s="69"/>
      <c r="F330" s="70"/>
      <c r="G330" s="68"/>
      <c r="H330" s="68"/>
      <c r="I330" s="68"/>
      <c r="J330" s="68"/>
      <c r="K330" s="62"/>
      <c r="L330" s="62"/>
      <c r="M330" s="62"/>
      <c r="N330" s="62"/>
      <c r="O330" s="62"/>
      <c r="P330" s="62"/>
      <c r="Q330" s="62"/>
      <c r="R330" s="62"/>
      <c r="S330" s="62"/>
      <c r="T330" s="62"/>
      <c r="U330" s="62"/>
      <c r="V330" s="62"/>
      <c r="W330" s="62"/>
      <c r="X330" s="62"/>
      <c r="Y330" s="62"/>
      <c r="Z330" s="62"/>
    </row>
    <row r="331" spans="1:26" ht="15">
      <c r="A331" s="68"/>
      <c r="B331" s="68"/>
      <c r="C331" s="68"/>
      <c r="D331" s="69"/>
      <c r="E331" s="69"/>
      <c r="F331" s="70"/>
      <c r="G331" s="68"/>
      <c r="H331" s="68"/>
      <c r="I331" s="68"/>
      <c r="J331" s="68"/>
      <c r="K331" s="62"/>
      <c r="L331" s="62"/>
      <c r="M331" s="62"/>
      <c r="N331" s="62"/>
      <c r="O331" s="62"/>
      <c r="P331" s="62"/>
      <c r="Q331" s="62"/>
      <c r="R331" s="62"/>
      <c r="S331" s="62"/>
      <c r="T331" s="62"/>
      <c r="U331" s="62"/>
      <c r="V331" s="62"/>
      <c r="W331" s="62"/>
      <c r="X331" s="62"/>
      <c r="Y331" s="62"/>
      <c r="Z331" s="62"/>
    </row>
    <row r="332" spans="1:26" ht="15">
      <c r="A332" s="68"/>
      <c r="B332" s="68"/>
      <c r="C332" s="68"/>
      <c r="D332" s="69"/>
      <c r="E332" s="69"/>
      <c r="F332" s="70"/>
      <c r="G332" s="68"/>
      <c r="H332" s="68"/>
      <c r="I332" s="68"/>
      <c r="J332" s="68"/>
      <c r="K332" s="62"/>
      <c r="L332" s="62"/>
      <c r="M332" s="62"/>
      <c r="N332" s="62"/>
      <c r="O332" s="62"/>
      <c r="P332" s="62"/>
      <c r="Q332" s="62"/>
      <c r="R332" s="62"/>
      <c r="S332" s="62"/>
      <c r="T332" s="62"/>
      <c r="U332" s="62"/>
      <c r="V332" s="62"/>
      <c r="W332" s="62"/>
      <c r="X332" s="62"/>
      <c r="Y332" s="62"/>
      <c r="Z332" s="62"/>
    </row>
    <row r="333" spans="1:26" ht="15">
      <c r="A333" s="68"/>
      <c r="B333" s="68"/>
      <c r="C333" s="68"/>
      <c r="D333" s="69"/>
      <c r="E333" s="69"/>
      <c r="F333" s="70"/>
      <c r="G333" s="68"/>
      <c r="H333" s="68"/>
      <c r="I333" s="68"/>
      <c r="J333" s="68"/>
      <c r="K333" s="62"/>
      <c r="L333" s="62"/>
      <c r="M333" s="62"/>
      <c r="N333" s="62"/>
      <c r="O333" s="62"/>
      <c r="P333" s="62"/>
      <c r="Q333" s="62"/>
      <c r="R333" s="62"/>
      <c r="S333" s="62"/>
      <c r="T333" s="62"/>
      <c r="U333" s="62"/>
      <c r="V333" s="62"/>
      <c r="W333" s="62"/>
      <c r="X333" s="62"/>
      <c r="Y333" s="62"/>
      <c r="Z333" s="62"/>
    </row>
    <row r="334" spans="1:26" ht="15">
      <c r="A334" s="68"/>
      <c r="B334" s="68"/>
      <c r="C334" s="68"/>
      <c r="D334" s="69"/>
      <c r="E334" s="69"/>
      <c r="F334" s="70"/>
      <c r="G334" s="68"/>
      <c r="H334" s="68"/>
      <c r="I334" s="68"/>
      <c r="J334" s="68"/>
      <c r="K334" s="62"/>
      <c r="L334" s="62"/>
      <c r="M334" s="62"/>
      <c r="N334" s="62"/>
      <c r="O334" s="62"/>
      <c r="P334" s="62"/>
      <c r="Q334" s="62"/>
      <c r="R334" s="62"/>
      <c r="S334" s="62"/>
      <c r="T334" s="62"/>
      <c r="U334" s="62"/>
      <c r="V334" s="62"/>
      <c r="W334" s="62"/>
      <c r="X334" s="62"/>
      <c r="Y334" s="62"/>
      <c r="Z334" s="62"/>
    </row>
    <row r="335" spans="1:26" ht="15">
      <c r="A335" s="68"/>
      <c r="B335" s="68"/>
      <c r="C335" s="68"/>
      <c r="D335" s="69"/>
      <c r="E335" s="69"/>
      <c r="F335" s="70"/>
      <c r="G335" s="68"/>
      <c r="H335" s="68"/>
      <c r="I335" s="68"/>
      <c r="J335" s="68"/>
      <c r="K335" s="62"/>
      <c r="L335" s="62"/>
      <c r="M335" s="62"/>
      <c r="N335" s="62"/>
      <c r="O335" s="62"/>
      <c r="P335" s="62"/>
      <c r="Q335" s="62"/>
      <c r="R335" s="62"/>
      <c r="S335" s="62"/>
      <c r="T335" s="62"/>
      <c r="U335" s="62"/>
      <c r="V335" s="62"/>
      <c r="W335" s="62"/>
      <c r="X335" s="62"/>
      <c r="Y335" s="62"/>
      <c r="Z335" s="62"/>
    </row>
    <row r="336" spans="1:26" ht="15">
      <c r="A336" s="68"/>
      <c r="B336" s="68"/>
      <c r="C336" s="68"/>
      <c r="D336" s="69"/>
      <c r="E336" s="69"/>
      <c r="F336" s="70"/>
      <c r="G336" s="68"/>
      <c r="H336" s="68"/>
      <c r="I336" s="68"/>
      <c r="J336" s="68"/>
      <c r="K336" s="62"/>
      <c r="L336" s="62"/>
      <c r="M336" s="62"/>
      <c r="N336" s="62"/>
      <c r="O336" s="62"/>
      <c r="P336" s="62"/>
      <c r="Q336" s="62"/>
      <c r="R336" s="62"/>
      <c r="S336" s="62"/>
      <c r="T336" s="62"/>
      <c r="U336" s="62"/>
      <c r="V336" s="62"/>
      <c r="W336" s="62"/>
      <c r="X336" s="62"/>
      <c r="Y336" s="62"/>
      <c r="Z336" s="62"/>
    </row>
    <row r="337" spans="1:26" ht="15">
      <c r="A337" s="68"/>
      <c r="B337" s="68"/>
      <c r="C337" s="68"/>
      <c r="D337" s="69"/>
      <c r="E337" s="69"/>
      <c r="F337" s="70"/>
      <c r="G337" s="68"/>
      <c r="H337" s="68"/>
      <c r="I337" s="68"/>
      <c r="J337" s="68"/>
      <c r="K337" s="62"/>
      <c r="L337" s="62"/>
      <c r="M337" s="62"/>
      <c r="N337" s="62"/>
      <c r="O337" s="62"/>
      <c r="P337" s="62"/>
      <c r="Q337" s="62"/>
      <c r="R337" s="62"/>
      <c r="S337" s="62"/>
      <c r="T337" s="62"/>
      <c r="U337" s="62"/>
      <c r="V337" s="62"/>
      <c r="W337" s="62"/>
      <c r="X337" s="62"/>
      <c r="Y337" s="62"/>
      <c r="Z337" s="62"/>
    </row>
    <row r="338" spans="1:26" ht="15">
      <c r="A338" s="68"/>
      <c r="B338" s="68"/>
      <c r="C338" s="68"/>
      <c r="D338" s="69"/>
      <c r="E338" s="69"/>
      <c r="F338" s="70"/>
      <c r="G338" s="68"/>
      <c r="H338" s="68"/>
      <c r="I338" s="68"/>
      <c r="J338" s="68"/>
      <c r="K338" s="62"/>
      <c r="L338" s="62"/>
      <c r="M338" s="62"/>
      <c r="N338" s="62"/>
      <c r="O338" s="62"/>
      <c r="P338" s="62"/>
      <c r="Q338" s="62"/>
      <c r="R338" s="62"/>
      <c r="S338" s="62"/>
      <c r="T338" s="62"/>
      <c r="U338" s="62"/>
      <c r="V338" s="62"/>
      <c r="W338" s="62"/>
      <c r="X338" s="62"/>
      <c r="Y338" s="62"/>
      <c r="Z338" s="62"/>
    </row>
    <row r="339" spans="1:26" ht="15">
      <c r="A339" s="68"/>
      <c r="B339" s="68"/>
      <c r="C339" s="68"/>
      <c r="D339" s="69"/>
      <c r="E339" s="69"/>
      <c r="F339" s="70"/>
      <c r="G339" s="68"/>
      <c r="H339" s="68"/>
      <c r="I339" s="68"/>
      <c r="J339" s="68"/>
      <c r="K339" s="62"/>
      <c r="L339" s="62"/>
      <c r="M339" s="62"/>
      <c r="N339" s="62"/>
      <c r="O339" s="62"/>
      <c r="P339" s="62"/>
      <c r="Q339" s="62"/>
      <c r="R339" s="62"/>
      <c r="S339" s="62"/>
      <c r="T339" s="62"/>
      <c r="U339" s="62"/>
      <c r="V339" s="62"/>
      <c r="W339" s="62"/>
      <c r="X339" s="62"/>
      <c r="Y339" s="62"/>
      <c r="Z339" s="62"/>
    </row>
    <row r="340" spans="1:26" ht="15">
      <c r="A340" s="68"/>
      <c r="B340" s="68"/>
      <c r="C340" s="68"/>
      <c r="D340" s="69"/>
      <c r="E340" s="69"/>
      <c r="F340" s="70"/>
      <c r="G340" s="68"/>
      <c r="H340" s="68"/>
      <c r="I340" s="68"/>
      <c r="J340" s="68"/>
      <c r="K340" s="62"/>
      <c r="L340" s="62"/>
      <c r="M340" s="62"/>
      <c r="N340" s="62"/>
      <c r="O340" s="62"/>
      <c r="P340" s="62"/>
      <c r="Q340" s="62"/>
      <c r="R340" s="62"/>
      <c r="S340" s="62"/>
      <c r="T340" s="62"/>
      <c r="U340" s="62"/>
      <c r="V340" s="62"/>
      <c r="W340" s="62"/>
      <c r="X340" s="62"/>
      <c r="Y340" s="62"/>
      <c r="Z340" s="62"/>
    </row>
    <row r="341" spans="1:26" ht="15">
      <c r="A341" s="68"/>
      <c r="B341" s="68"/>
      <c r="C341" s="68"/>
      <c r="D341" s="69"/>
      <c r="E341" s="69"/>
      <c r="F341" s="70"/>
      <c r="G341" s="68"/>
      <c r="H341" s="68"/>
      <c r="I341" s="68"/>
      <c r="J341" s="68"/>
      <c r="K341" s="62"/>
      <c r="L341" s="62"/>
      <c r="M341" s="62"/>
      <c r="N341" s="62"/>
      <c r="O341" s="62"/>
      <c r="P341" s="62"/>
      <c r="Q341" s="62"/>
      <c r="R341" s="62"/>
      <c r="S341" s="62"/>
      <c r="T341" s="62"/>
      <c r="U341" s="62"/>
      <c r="V341" s="62"/>
      <c r="W341" s="62"/>
      <c r="X341" s="62"/>
      <c r="Y341" s="62"/>
      <c r="Z341" s="62"/>
    </row>
    <row r="342" spans="1:26" ht="15">
      <c r="A342" s="68"/>
      <c r="B342" s="68"/>
      <c r="C342" s="68"/>
      <c r="D342" s="69"/>
      <c r="E342" s="69"/>
      <c r="F342" s="70"/>
      <c r="G342" s="68"/>
      <c r="H342" s="68"/>
      <c r="I342" s="68"/>
      <c r="J342" s="68"/>
      <c r="K342" s="62"/>
      <c r="L342" s="62"/>
      <c r="M342" s="62"/>
      <c r="N342" s="62"/>
      <c r="O342" s="62"/>
      <c r="P342" s="62"/>
      <c r="Q342" s="62"/>
      <c r="R342" s="62"/>
      <c r="S342" s="62"/>
      <c r="T342" s="62"/>
      <c r="U342" s="62"/>
      <c r="V342" s="62"/>
      <c r="W342" s="62"/>
      <c r="X342" s="62"/>
      <c r="Y342" s="62"/>
      <c r="Z342" s="62"/>
    </row>
    <row r="343" spans="1:26" ht="15">
      <c r="A343" s="68"/>
      <c r="B343" s="68"/>
      <c r="C343" s="68"/>
      <c r="D343" s="69"/>
      <c r="E343" s="69"/>
      <c r="F343" s="70"/>
      <c r="G343" s="68"/>
      <c r="H343" s="68"/>
      <c r="I343" s="68"/>
      <c r="J343" s="68"/>
      <c r="K343" s="62"/>
      <c r="L343" s="62"/>
      <c r="M343" s="62"/>
      <c r="N343" s="62"/>
      <c r="O343" s="62"/>
      <c r="P343" s="62"/>
      <c r="Q343" s="62"/>
      <c r="R343" s="62"/>
      <c r="S343" s="62"/>
      <c r="T343" s="62"/>
      <c r="U343" s="62"/>
      <c r="V343" s="62"/>
      <c r="W343" s="62"/>
      <c r="X343" s="62"/>
      <c r="Y343" s="62"/>
      <c r="Z343" s="62"/>
    </row>
    <row r="344" spans="1:26" ht="15">
      <c r="A344" s="68"/>
      <c r="B344" s="68"/>
      <c r="C344" s="68"/>
      <c r="D344" s="69"/>
      <c r="E344" s="69"/>
      <c r="F344" s="70"/>
      <c r="G344" s="68"/>
      <c r="H344" s="68"/>
      <c r="I344" s="68"/>
      <c r="J344" s="68"/>
      <c r="K344" s="62"/>
      <c r="L344" s="62"/>
      <c r="M344" s="62"/>
      <c r="N344" s="62"/>
      <c r="O344" s="62"/>
      <c r="P344" s="62"/>
      <c r="Q344" s="62"/>
      <c r="R344" s="62"/>
      <c r="S344" s="62"/>
      <c r="T344" s="62"/>
      <c r="U344" s="62"/>
      <c r="V344" s="62"/>
      <c r="W344" s="62"/>
      <c r="X344" s="62"/>
      <c r="Y344" s="62"/>
      <c r="Z344" s="62"/>
    </row>
    <row r="345" spans="1:26" ht="15">
      <c r="A345" s="68"/>
      <c r="B345" s="68"/>
      <c r="C345" s="68"/>
      <c r="D345" s="69"/>
      <c r="E345" s="69"/>
      <c r="F345" s="70"/>
      <c r="G345" s="68"/>
      <c r="H345" s="68"/>
      <c r="I345" s="68"/>
      <c r="J345" s="68"/>
      <c r="K345" s="62"/>
      <c r="L345" s="62"/>
      <c r="M345" s="62"/>
      <c r="N345" s="62"/>
      <c r="O345" s="62"/>
      <c r="P345" s="62"/>
      <c r="Q345" s="62"/>
      <c r="R345" s="62"/>
      <c r="S345" s="62"/>
      <c r="T345" s="62"/>
      <c r="U345" s="62"/>
      <c r="V345" s="62"/>
      <c r="W345" s="62"/>
      <c r="X345" s="62"/>
      <c r="Y345" s="62"/>
      <c r="Z345" s="62"/>
    </row>
    <row r="346" spans="1:26" ht="15">
      <c r="A346" s="68"/>
      <c r="B346" s="68"/>
      <c r="C346" s="68"/>
      <c r="D346" s="69"/>
      <c r="E346" s="69"/>
      <c r="F346" s="70"/>
      <c r="G346" s="68"/>
      <c r="H346" s="68"/>
      <c r="I346" s="68"/>
      <c r="J346" s="68"/>
      <c r="K346" s="62"/>
      <c r="L346" s="62"/>
      <c r="M346" s="62"/>
      <c r="N346" s="62"/>
      <c r="O346" s="62"/>
      <c r="P346" s="62"/>
      <c r="Q346" s="62"/>
      <c r="R346" s="62"/>
      <c r="S346" s="62"/>
      <c r="T346" s="62"/>
      <c r="U346" s="62"/>
      <c r="V346" s="62"/>
      <c r="W346" s="62"/>
      <c r="X346" s="62"/>
      <c r="Y346" s="62"/>
      <c r="Z346" s="62"/>
    </row>
    <row r="347" spans="1:26" ht="15">
      <c r="A347" s="68"/>
      <c r="B347" s="68"/>
      <c r="C347" s="68"/>
      <c r="D347" s="69"/>
      <c r="E347" s="69"/>
      <c r="F347" s="70"/>
      <c r="G347" s="68"/>
      <c r="H347" s="68"/>
      <c r="I347" s="68"/>
      <c r="J347" s="68"/>
      <c r="K347" s="62"/>
      <c r="L347" s="62"/>
      <c r="M347" s="62"/>
      <c r="N347" s="62"/>
      <c r="O347" s="62"/>
      <c r="P347" s="62"/>
      <c r="Q347" s="62"/>
      <c r="R347" s="62"/>
      <c r="S347" s="62"/>
      <c r="T347" s="62"/>
      <c r="U347" s="62"/>
      <c r="V347" s="62"/>
      <c r="W347" s="62"/>
      <c r="X347" s="62"/>
      <c r="Y347" s="62"/>
      <c r="Z347" s="62"/>
    </row>
    <row r="348" spans="1:26" ht="15">
      <c r="A348" s="68"/>
      <c r="B348" s="68"/>
      <c r="C348" s="68"/>
      <c r="D348" s="69"/>
      <c r="E348" s="69"/>
      <c r="F348" s="70"/>
      <c r="G348" s="68"/>
      <c r="H348" s="68"/>
      <c r="I348" s="68"/>
      <c r="J348" s="68"/>
      <c r="K348" s="62"/>
      <c r="L348" s="62"/>
      <c r="M348" s="62"/>
      <c r="N348" s="62"/>
      <c r="O348" s="62"/>
      <c r="P348" s="62"/>
      <c r="Q348" s="62"/>
      <c r="R348" s="62"/>
      <c r="S348" s="62"/>
      <c r="T348" s="62"/>
      <c r="U348" s="62"/>
      <c r="V348" s="62"/>
      <c r="W348" s="62"/>
      <c r="X348" s="62"/>
      <c r="Y348" s="62"/>
      <c r="Z348" s="62"/>
    </row>
    <row r="349" spans="1:26" ht="15">
      <c r="A349" s="68"/>
      <c r="B349" s="68"/>
      <c r="C349" s="68"/>
      <c r="D349" s="69"/>
      <c r="E349" s="69"/>
      <c r="F349" s="70"/>
      <c r="G349" s="68"/>
      <c r="H349" s="68"/>
      <c r="I349" s="68"/>
      <c r="J349" s="68"/>
      <c r="K349" s="62"/>
      <c r="L349" s="62"/>
      <c r="M349" s="62"/>
      <c r="N349" s="62"/>
      <c r="O349" s="62"/>
      <c r="P349" s="62"/>
      <c r="Q349" s="62"/>
      <c r="R349" s="62"/>
      <c r="S349" s="62"/>
      <c r="T349" s="62"/>
      <c r="U349" s="62"/>
      <c r="V349" s="62"/>
      <c r="W349" s="62"/>
      <c r="X349" s="62"/>
      <c r="Y349" s="62"/>
      <c r="Z349" s="62"/>
    </row>
    <row r="350" spans="1:26" ht="15">
      <c r="A350" s="68"/>
      <c r="B350" s="68"/>
      <c r="C350" s="68"/>
      <c r="D350" s="69"/>
      <c r="E350" s="69"/>
      <c r="F350" s="70"/>
      <c r="G350" s="68"/>
      <c r="H350" s="68"/>
      <c r="I350" s="68"/>
      <c r="J350" s="68"/>
      <c r="K350" s="62"/>
      <c r="L350" s="62"/>
      <c r="M350" s="62"/>
      <c r="N350" s="62"/>
      <c r="O350" s="62"/>
      <c r="P350" s="62"/>
      <c r="Q350" s="62"/>
      <c r="R350" s="62"/>
      <c r="S350" s="62"/>
      <c r="T350" s="62"/>
      <c r="U350" s="62"/>
      <c r="V350" s="62"/>
      <c r="W350" s="62"/>
      <c r="X350" s="62"/>
      <c r="Y350" s="62"/>
      <c r="Z350" s="62"/>
    </row>
    <row r="351" spans="1:26" ht="15">
      <c r="A351" s="68"/>
      <c r="B351" s="68"/>
      <c r="C351" s="68"/>
      <c r="D351" s="69"/>
      <c r="E351" s="69"/>
      <c r="F351" s="70"/>
      <c r="G351" s="68"/>
      <c r="H351" s="68"/>
      <c r="I351" s="68"/>
      <c r="J351" s="68"/>
      <c r="K351" s="62"/>
      <c r="L351" s="62"/>
      <c r="M351" s="62"/>
      <c r="N351" s="62"/>
      <c r="O351" s="62"/>
      <c r="P351" s="62"/>
      <c r="Q351" s="62"/>
      <c r="R351" s="62"/>
      <c r="S351" s="62"/>
      <c r="T351" s="62"/>
      <c r="U351" s="62"/>
      <c r="V351" s="62"/>
      <c r="W351" s="62"/>
      <c r="X351" s="62"/>
      <c r="Y351" s="62"/>
      <c r="Z351" s="62"/>
    </row>
    <row r="352" spans="1:26" ht="15">
      <c r="A352" s="68"/>
      <c r="B352" s="68"/>
      <c r="C352" s="68"/>
      <c r="D352" s="69"/>
      <c r="E352" s="69"/>
      <c r="F352" s="70"/>
      <c r="G352" s="68"/>
      <c r="H352" s="68"/>
      <c r="I352" s="68"/>
      <c r="J352" s="68"/>
      <c r="K352" s="62"/>
      <c r="L352" s="62"/>
      <c r="M352" s="62"/>
      <c r="N352" s="62"/>
      <c r="O352" s="62"/>
      <c r="P352" s="62"/>
      <c r="Q352" s="62"/>
      <c r="R352" s="62"/>
      <c r="S352" s="62"/>
      <c r="T352" s="62"/>
      <c r="U352" s="62"/>
      <c r="V352" s="62"/>
      <c r="W352" s="62"/>
      <c r="X352" s="62"/>
      <c r="Y352" s="62"/>
      <c r="Z352" s="62"/>
    </row>
    <row r="353" spans="1:26" ht="15">
      <c r="A353" s="68"/>
      <c r="B353" s="68"/>
      <c r="C353" s="68"/>
      <c r="D353" s="69"/>
      <c r="E353" s="69"/>
      <c r="F353" s="70"/>
      <c r="G353" s="68"/>
      <c r="H353" s="68"/>
      <c r="I353" s="68"/>
      <c r="J353" s="68"/>
      <c r="K353" s="62"/>
      <c r="L353" s="62"/>
      <c r="M353" s="62"/>
      <c r="N353" s="62"/>
      <c r="O353" s="62"/>
      <c r="P353" s="62"/>
      <c r="Q353" s="62"/>
      <c r="R353" s="62"/>
      <c r="S353" s="62"/>
      <c r="T353" s="62"/>
      <c r="U353" s="62"/>
      <c r="V353" s="62"/>
      <c r="W353" s="62"/>
      <c r="X353" s="62"/>
      <c r="Y353" s="62"/>
      <c r="Z353" s="62"/>
    </row>
    <row r="354" spans="1:26" ht="15">
      <c r="A354" s="68"/>
      <c r="B354" s="68"/>
      <c r="C354" s="68"/>
      <c r="D354" s="69"/>
      <c r="E354" s="69"/>
      <c r="F354" s="70"/>
      <c r="G354" s="68"/>
      <c r="H354" s="68"/>
      <c r="I354" s="68"/>
      <c r="J354" s="68"/>
      <c r="K354" s="62"/>
      <c r="L354" s="62"/>
      <c r="M354" s="62"/>
      <c r="N354" s="62"/>
      <c r="O354" s="62"/>
      <c r="P354" s="62"/>
      <c r="Q354" s="62"/>
      <c r="R354" s="62"/>
      <c r="S354" s="62"/>
      <c r="T354" s="62"/>
      <c r="U354" s="62"/>
      <c r="V354" s="62"/>
      <c r="W354" s="62"/>
      <c r="X354" s="62"/>
      <c r="Y354" s="62"/>
      <c r="Z354" s="62"/>
    </row>
    <row r="355" spans="1:26" ht="15">
      <c r="A355" s="68"/>
      <c r="B355" s="68"/>
      <c r="C355" s="68"/>
      <c r="D355" s="69"/>
      <c r="E355" s="69"/>
      <c r="F355" s="70"/>
      <c r="G355" s="68"/>
      <c r="H355" s="68"/>
      <c r="I355" s="68"/>
      <c r="J355" s="68"/>
      <c r="K355" s="62"/>
      <c r="L355" s="62"/>
      <c r="M355" s="62"/>
      <c r="N355" s="62"/>
      <c r="O355" s="62"/>
      <c r="P355" s="62"/>
      <c r="Q355" s="62"/>
      <c r="R355" s="62"/>
      <c r="S355" s="62"/>
      <c r="T355" s="62"/>
      <c r="U355" s="62"/>
      <c r="V355" s="62"/>
      <c r="W355" s="62"/>
      <c r="X355" s="62"/>
      <c r="Y355" s="62"/>
      <c r="Z355" s="62"/>
    </row>
    <row r="356" spans="1:26" ht="15">
      <c r="A356" s="68"/>
      <c r="B356" s="68"/>
      <c r="C356" s="68"/>
      <c r="D356" s="69"/>
      <c r="E356" s="69"/>
      <c r="F356" s="70"/>
      <c r="G356" s="68"/>
      <c r="H356" s="68"/>
      <c r="I356" s="68"/>
      <c r="J356" s="68"/>
      <c r="K356" s="62"/>
      <c r="L356" s="62"/>
      <c r="M356" s="62"/>
      <c r="N356" s="62"/>
      <c r="O356" s="62"/>
      <c r="P356" s="62"/>
      <c r="Q356" s="62"/>
      <c r="R356" s="62"/>
      <c r="S356" s="62"/>
      <c r="T356" s="62"/>
      <c r="U356" s="62"/>
      <c r="V356" s="62"/>
      <c r="W356" s="62"/>
      <c r="X356" s="62"/>
      <c r="Y356" s="62"/>
      <c r="Z356" s="62"/>
    </row>
    <row r="357" spans="1:26" ht="15">
      <c r="A357" s="68"/>
      <c r="B357" s="68"/>
      <c r="C357" s="68"/>
      <c r="D357" s="69"/>
      <c r="E357" s="69"/>
      <c r="F357" s="70"/>
      <c r="G357" s="68"/>
      <c r="H357" s="68"/>
      <c r="I357" s="68"/>
      <c r="J357" s="68"/>
      <c r="K357" s="62"/>
      <c r="L357" s="62"/>
      <c r="M357" s="62"/>
      <c r="N357" s="62"/>
      <c r="O357" s="62"/>
      <c r="P357" s="62"/>
      <c r="Q357" s="62"/>
      <c r="R357" s="62"/>
      <c r="S357" s="62"/>
      <c r="T357" s="62"/>
      <c r="U357" s="62"/>
      <c r="V357" s="62"/>
      <c r="W357" s="62"/>
      <c r="X357" s="62"/>
      <c r="Y357" s="62"/>
      <c r="Z357" s="62"/>
    </row>
    <row r="358" spans="1:26" ht="15">
      <c r="A358" s="68"/>
      <c r="B358" s="68"/>
      <c r="C358" s="68"/>
      <c r="D358" s="69"/>
      <c r="E358" s="69"/>
      <c r="F358" s="70"/>
      <c r="G358" s="68"/>
      <c r="H358" s="68"/>
      <c r="I358" s="68"/>
      <c r="J358" s="68"/>
      <c r="K358" s="62"/>
      <c r="L358" s="62"/>
      <c r="M358" s="62"/>
      <c r="N358" s="62"/>
      <c r="O358" s="62"/>
      <c r="P358" s="62"/>
      <c r="Q358" s="62"/>
      <c r="R358" s="62"/>
      <c r="S358" s="62"/>
      <c r="T358" s="62"/>
      <c r="U358" s="62"/>
      <c r="V358" s="62"/>
      <c r="W358" s="62"/>
      <c r="X358" s="62"/>
      <c r="Y358" s="62"/>
      <c r="Z358" s="62"/>
    </row>
    <row r="359" spans="1:26" ht="15">
      <c r="A359" s="68"/>
      <c r="B359" s="68"/>
      <c r="C359" s="68"/>
      <c r="D359" s="69"/>
      <c r="E359" s="69"/>
      <c r="F359" s="70"/>
      <c r="G359" s="68"/>
      <c r="H359" s="68"/>
      <c r="I359" s="68"/>
      <c r="J359" s="68"/>
      <c r="K359" s="62"/>
      <c r="L359" s="62"/>
      <c r="M359" s="62"/>
      <c r="N359" s="62"/>
      <c r="O359" s="62"/>
      <c r="P359" s="62"/>
      <c r="Q359" s="62"/>
      <c r="R359" s="62"/>
      <c r="S359" s="62"/>
      <c r="T359" s="62"/>
      <c r="U359" s="62"/>
      <c r="V359" s="62"/>
      <c r="W359" s="62"/>
      <c r="X359" s="62"/>
      <c r="Y359" s="62"/>
      <c r="Z359" s="62"/>
    </row>
    <row r="360" spans="1:26" ht="15">
      <c r="A360" s="68"/>
      <c r="B360" s="68"/>
      <c r="C360" s="68"/>
      <c r="D360" s="69"/>
      <c r="E360" s="69"/>
      <c r="F360" s="70"/>
      <c r="G360" s="68"/>
      <c r="H360" s="68"/>
      <c r="I360" s="68"/>
      <c r="J360" s="68"/>
      <c r="K360" s="62"/>
      <c r="L360" s="62"/>
      <c r="M360" s="62"/>
      <c r="N360" s="62"/>
      <c r="O360" s="62"/>
      <c r="P360" s="62"/>
      <c r="Q360" s="62"/>
      <c r="R360" s="62"/>
      <c r="S360" s="62"/>
      <c r="T360" s="62"/>
      <c r="U360" s="62"/>
      <c r="V360" s="62"/>
      <c r="W360" s="62"/>
      <c r="X360" s="62"/>
      <c r="Y360" s="62"/>
      <c r="Z360" s="62"/>
    </row>
    <row r="361" spans="1:26" ht="15">
      <c r="A361" s="68"/>
      <c r="B361" s="68"/>
      <c r="C361" s="68"/>
      <c r="D361" s="69"/>
      <c r="E361" s="69"/>
      <c r="F361" s="70"/>
      <c r="G361" s="68"/>
      <c r="H361" s="68"/>
      <c r="I361" s="68"/>
      <c r="J361" s="68"/>
      <c r="K361" s="62"/>
      <c r="L361" s="62"/>
      <c r="M361" s="62"/>
      <c r="N361" s="62"/>
      <c r="O361" s="62"/>
      <c r="P361" s="62"/>
      <c r="Q361" s="62"/>
      <c r="R361" s="62"/>
      <c r="S361" s="62"/>
      <c r="T361" s="62"/>
      <c r="U361" s="62"/>
      <c r="V361" s="62"/>
      <c r="W361" s="62"/>
      <c r="X361" s="62"/>
      <c r="Y361" s="62"/>
      <c r="Z361" s="62"/>
    </row>
    <row r="362" spans="1:26" ht="15">
      <c r="A362" s="68"/>
      <c r="B362" s="68"/>
      <c r="C362" s="68"/>
      <c r="D362" s="69"/>
      <c r="E362" s="69"/>
      <c r="F362" s="70"/>
      <c r="G362" s="68"/>
      <c r="H362" s="68"/>
      <c r="I362" s="68"/>
      <c r="J362" s="68"/>
      <c r="K362" s="62"/>
      <c r="L362" s="62"/>
      <c r="M362" s="62"/>
      <c r="N362" s="62"/>
      <c r="O362" s="62"/>
      <c r="P362" s="62"/>
      <c r="Q362" s="62"/>
      <c r="R362" s="62"/>
      <c r="S362" s="62"/>
      <c r="T362" s="62"/>
      <c r="U362" s="62"/>
      <c r="V362" s="62"/>
      <c r="W362" s="62"/>
      <c r="X362" s="62"/>
      <c r="Y362" s="62"/>
      <c r="Z362" s="62"/>
    </row>
    <row r="363" spans="1:26" ht="15">
      <c r="A363" s="68"/>
      <c r="B363" s="68"/>
      <c r="C363" s="68"/>
      <c r="D363" s="69"/>
      <c r="E363" s="69"/>
      <c r="F363" s="70"/>
      <c r="G363" s="68"/>
      <c r="H363" s="68"/>
      <c r="I363" s="68"/>
      <c r="J363" s="68"/>
      <c r="K363" s="62"/>
      <c r="L363" s="62"/>
      <c r="M363" s="62"/>
      <c r="N363" s="62"/>
      <c r="O363" s="62"/>
      <c r="P363" s="62"/>
      <c r="Q363" s="62"/>
      <c r="R363" s="62"/>
      <c r="S363" s="62"/>
      <c r="T363" s="62"/>
      <c r="U363" s="62"/>
      <c r="V363" s="62"/>
      <c r="W363" s="62"/>
      <c r="X363" s="62"/>
      <c r="Y363" s="62"/>
      <c r="Z363" s="62"/>
    </row>
    <row r="364" spans="1:26" ht="15">
      <c r="A364" s="68"/>
      <c r="B364" s="68"/>
      <c r="C364" s="68"/>
      <c r="D364" s="69"/>
      <c r="E364" s="69"/>
      <c r="F364" s="70"/>
      <c r="G364" s="68"/>
      <c r="H364" s="68"/>
      <c r="I364" s="68"/>
      <c r="J364" s="68"/>
      <c r="K364" s="62"/>
      <c r="L364" s="62"/>
      <c r="M364" s="62"/>
      <c r="N364" s="62"/>
      <c r="O364" s="62"/>
      <c r="P364" s="62"/>
      <c r="Q364" s="62"/>
      <c r="R364" s="62"/>
      <c r="S364" s="62"/>
      <c r="T364" s="62"/>
      <c r="U364" s="62"/>
      <c r="V364" s="62"/>
      <c r="W364" s="62"/>
      <c r="X364" s="62"/>
      <c r="Y364" s="62"/>
      <c r="Z364" s="62"/>
    </row>
    <row r="365" spans="1:26" ht="15">
      <c r="A365" s="68"/>
      <c r="B365" s="68"/>
      <c r="C365" s="68"/>
      <c r="D365" s="69"/>
      <c r="E365" s="69"/>
      <c r="F365" s="70"/>
      <c r="G365" s="68"/>
      <c r="H365" s="68"/>
      <c r="I365" s="68"/>
      <c r="J365" s="68"/>
      <c r="K365" s="62"/>
      <c r="L365" s="62"/>
      <c r="M365" s="62"/>
      <c r="N365" s="62"/>
      <c r="O365" s="62"/>
      <c r="P365" s="62"/>
      <c r="Q365" s="62"/>
      <c r="R365" s="62"/>
      <c r="S365" s="62"/>
      <c r="T365" s="62"/>
      <c r="U365" s="62"/>
      <c r="V365" s="62"/>
      <c r="W365" s="62"/>
      <c r="X365" s="62"/>
      <c r="Y365" s="62"/>
      <c r="Z365" s="62"/>
    </row>
    <row r="366" spans="1:26" ht="15">
      <c r="A366" s="68"/>
      <c r="B366" s="68"/>
      <c r="C366" s="68"/>
      <c r="D366" s="69"/>
      <c r="E366" s="69"/>
      <c r="F366" s="70"/>
      <c r="G366" s="68"/>
      <c r="H366" s="68"/>
      <c r="I366" s="68"/>
      <c r="J366" s="68"/>
      <c r="K366" s="62"/>
      <c r="L366" s="62"/>
      <c r="M366" s="62"/>
      <c r="N366" s="62"/>
      <c r="O366" s="62"/>
      <c r="P366" s="62"/>
      <c r="Q366" s="62"/>
      <c r="R366" s="62"/>
      <c r="S366" s="62"/>
      <c r="T366" s="62"/>
      <c r="U366" s="62"/>
      <c r="V366" s="62"/>
      <c r="W366" s="62"/>
      <c r="X366" s="62"/>
      <c r="Y366" s="62"/>
      <c r="Z366" s="62"/>
    </row>
    <row r="367" spans="1:26" ht="15">
      <c r="A367" s="68"/>
      <c r="B367" s="68"/>
      <c r="C367" s="68"/>
      <c r="D367" s="69"/>
      <c r="E367" s="69"/>
      <c r="F367" s="70"/>
      <c r="G367" s="68"/>
      <c r="H367" s="68"/>
      <c r="I367" s="68"/>
      <c r="J367" s="68"/>
      <c r="K367" s="62"/>
      <c r="L367" s="62"/>
      <c r="M367" s="62"/>
      <c r="N367" s="62"/>
      <c r="O367" s="62"/>
      <c r="P367" s="62"/>
      <c r="Q367" s="62"/>
      <c r="R367" s="62"/>
      <c r="S367" s="62"/>
      <c r="T367" s="62"/>
      <c r="U367" s="62"/>
      <c r="V367" s="62"/>
      <c r="W367" s="62"/>
      <c r="X367" s="62"/>
      <c r="Y367" s="62"/>
      <c r="Z367" s="62"/>
    </row>
    <row r="368" spans="1:26" ht="15">
      <c r="A368" s="68"/>
      <c r="B368" s="68"/>
      <c r="C368" s="68"/>
      <c r="D368" s="69"/>
      <c r="E368" s="69"/>
      <c r="F368" s="70"/>
      <c r="G368" s="68"/>
      <c r="H368" s="68"/>
      <c r="I368" s="68"/>
      <c r="J368" s="68"/>
      <c r="K368" s="62"/>
      <c r="L368" s="62"/>
      <c r="M368" s="62"/>
      <c r="N368" s="62"/>
      <c r="O368" s="62"/>
      <c r="P368" s="62"/>
      <c r="Q368" s="62"/>
      <c r="R368" s="62"/>
      <c r="S368" s="62"/>
      <c r="T368" s="62"/>
      <c r="U368" s="62"/>
      <c r="V368" s="62"/>
      <c r="W368" s="62"/>
      <c r="X368" s="62"/>
      <c r="Y368" s="62"/>
      <c r="Z368" s="62"/>
    </row>
    <row r="369" spans="1:26" ht="15">
      <c r="A369" s="68"/>
      <c r="B369" s="68"/>
      <c r="C369" s="68"/>
      <c r="D369" s="69"/>
      <c r="E369" s="69"/>
      <c r="F369" s="70"/>
      <c r="G369" s="68"/>
      <c r="H369" s="68"/>
      <c r="I369" s="68"/>
      <c r="J369" s="68"/>
      <c r="K369" s="62"/>
      <c r="L369" s="62"/>
      <c r="M369" s="62"/>
      <c r="N369" s="62"/>
      <c r="O369" s="62"/>
      <c r="P369" s="62"/>
      <c r="Q369" s="62"/>
      <c r="R369" s="62"/>
      <c r="S369" s="62"/>
      <c r="T369" s="62"/>
      <c r="U369" s="62"/>
      <c r="V369" s="62"/>
      <c r="W369" s="62"/>
      <c r="X369" s="62"/>
      <c r="Y369" s="62"/>
      <c r="Z369" s="62"/>
    </row>
    <row r="370" spans="1:26" ht="15">
      <c r="A370" s="68"/>
      <c r="B370" s="68"/>
      <c r="C370" s="68"/>
      <c r="D370" s="69"/>
      <c r="E370" s="69"/>
      <c r="F370" s="70"/>
      <c r="G370" s="68"/>
      <c r="H370" s="68"/>
      <c r="I370" s="68"/>
      <c r="J370" s="68"/>
      <c r="K370" s="62"/>
      <c r="L370" s="62"/>
      <c r="M370" s="62"/>
      <c r="N370" s="62"/>
      <c r="O370" s="62"/>
      <c r="P370" s="62"/>
      <c r="Q370" s="62"/>
      <c r="R370" s="62"/>
      <c r="S370" s="62"/>
      <c r="T370" s="62"/>
      <c r="U370" s="62"/>
      <c r="V370" s="62"/>
      <c r="W370" s="62"/>
      <c r="X370" s="62"/>
      <c r="Y370" s="62"/>
      <c r="Z370" s="62"/>
    </row>
    <row r="371" spans="1:26" ht="15">
      <c r="A371" s="68"/>
      <c r="B371" s="68"/>
      <c r="C371" s="68"/>
      <c r="D371" s="69"/>
      <c r="E371" s="69"/>
      <c r="F371" s="70"/>
      <c r="G371" s="68"/>
      <c r="H371" s="68"/>
      <c r="I371" s="68"/>
      <c r="J371" s="68"/>
      <c r="K371" s="62"/>
      <c r="L371" s="62"/>
      <c r="M371" s="62"/>
      <c r="N371" s="62"/>
      <c r="O371" s="62"/>
      <c r="P371" s="62"/>
      <c r="Q371" s="62"/>
      <c r="R371" s="62"/>
      <c r="S371" s="62"/>
      <c r="T371" s="62"/>
      <c r="U371" s="62"/>
      <c r="V371" s="62"/>
      <c r="W371" s="62"/>
      <c r="X371" s="62"/>
      <c r="Y371" s="62"/>
      <c r="Z371" s="62"/>
    </row>
    <row r="372" spans="1:26" ht="15">
      <c r="A372" s="68"/>
      <c r="B372" s="68"/>
      <c r="C372" s="68"/>
      <c r="D372" s="69"/>
      <c r="E372" s="69"/>
      <c r="F372" s="70"/>
      <c r="G372" s="68"/>
      <c r="H372" s="68"/>
      <c r="I372" s="68"/>
      <c r="J372" s="68"/>
      <c r="K372" s="62"/>
      <c r="L372" s="62"/>
      <c r="M372" s="62"/>
      <c r="N372" s="62"/>
      <c r="O372" s="62"/>
      <c r="P372" s="62"/>
      <c r="Q372" s="62"/>
      <c r="R372" s="62"/>
      <c r="S372" s="62"/>
      <c r="T372" s="62"/>
      <c r="U372" s="62"/>
      <c r="V372" s="62"/>
      <c r="W372" s="62"/>
      <c r="X372" s="62"/>
      <c r="Y372" s="62"/>
      <c r="Z372" s="62"/>
    </row>
    <row r="373" spans="1:26" ht="15">
      <c r="A373" s="68"/>
      <c r="B373" s="68"/>
      <c r="C373" s="68"/>
      <c r="D373" s="69"/>
      <c r="E373" s="69"/>
      <c r="F373" s="70"/>
      <c r="G373" s="68"/>
      <c r="H373" s="68"/>
      <c r="I373" s="68"/>
      <c r="J373" s="68"/>
      <c r="K373" s="62"/>
      <c r="L373" s="62"/>
      <c r="M373" s="62"/>
      <c r="N373" s="62"/>
      <c r="O373" s="62"/>
      <c r="P373" s="62"/>
      <c r="Q373" s="62"/>
      <c r="R373" s="62"/>
      <c r="S373" s="62"/>
      <c r="T373" s="62"/>
      <c r="U373" s="62"/>
      <c r="V373" s="62"/>
      <c r="W373" s="62"/>
      <c r="X373" s="62"/>
      <c r="Y373" s="62"/>
      <c r="Z373" s="62"/>
    </row>
    <row r="374" spans="1:26" ht="15">
      <c r="A374" s="68"/>
      <c r="B374" s="68"/>
      <c r="C374" s="68"/>
      <c r="D374" s="69"/>
      <c r="E374" s="69"/>
      <c r="F374" s="70"/>
      <c r="G374" s="68"/>
      <c r="H374" s="68"/>
      <c r="I374" s="68"/>
      <c r="J374" s="68"/>
      <c r="K374" s="62"/>
      <c r="L374" s="62"/>
      <c r="M374" s="62"/>
      <c r="N374" s="62"/>
      <c r="O374" s="62"/>
      <c r="P374" s="62"/>
      <c r="Q374" s="62"/>
      <c r="R374" s="62"/>
      <c r="S374" s="62"/>
      <c r="T374" s="62"/>
      <c r="U374" s="62"/>
      <c r="V374" s="62"/>
      <c r="W374" s="62"/>
      <c r="X374" s="62"/>
      <c r="Y374" s="62"/>
      <c r="Z374" s="62"/>
    </row>
    <row r="375" spans="1:26" ht="15">
      <c r="A375" s="68"/>
      <c r="B375" s="68"/>
      <c r="C375" s="68"/>
      <c r="D375" s="69"/>
      <c r="E375" s="69"/>
      <c r="F375" s="70"/>
      <c r="G375" s="68"/>
      <c r="H375" s="68"/>
      <c r="I375" s="68"/>
      <c r="J375" s="68"/>
      <c r="K375" s="62"/>
      <c r="L375" s="62"/>
      <c r="M375" s="62"/>
      <c r="N375" s="62"/>
      <c r="O375" s="62"/>
      <c r="P375" s="62"/>
      <c r="Q375" s="62"/>
      <c r="R375" s="62"/>
      <c r="S375" s="62"/>
      <c r="T375" s="62"/>
      <c r="U375" s="62"/>
      <c r="V375" s="62"/>
      <c r="W375" s="62"/>
      <c r="X375" s="62"/>
      <c r="Y375" s="62"/>
      <c r="Z375" s="62"/>
    </row>
    <row r="376" spans="1:26" ht="15">
      <c r="A376" s="68"/>
      <c r="B376" s="68"/>
      <c r="C376" s="68"/>
      <c r="D376" s="69"/>
      <c r="E376" s="69"/>
      <c r="F376" s="70"/>
      <c r="G376" s="68"/>
      <c r="H376" s="68"/>
      <c r="I376" s="68"/>
      <c r="J376" s="68"/>
      <c r="K376" s="62"/>
      <c r="L376" s="62"/>
      <c r="M376" s="62"/>
      <c r="N376" s="62"/>
      <c r="O376" s="62"/>
      <c r="P376" s="62"/>
      <c r="Q376" s="62"/>
      <c r="R376" s="62"/>
      <c r="S376" s="62"/>
      <c r="T376" s="62"/>
      <c r="U376" s="62"/>
      <c r="V376" s="62"/>
      <c r="W376" s="62"/>
      <c r="X376" s="62"/>
      <c r="Y376" s="62"/>
      <c r="Z376" s="62"/>
    </row>
    <row r="377" spans="1:26" ht="15">
      <c r="A377" s="68"/>
      <c r="B377" s="68"/>
      <c r="C377" s="68"/>
      <c r="D377" s="69"/>
      <c r="E377" s="69"/>
      <c r="F377" s="70"/>
      <c r="G377" s="68"/>
      <c r="H377" s="68"/>
      <c r="I377" s="68"/>
      <c r="J377" s="68"/>
      <c r="K377" s="62"/>
      <c r="L377" s="62"/>
      <c r="M377" s="62"/>
      <c r="N377" s="62"/>
      <c r="O377" s="62"/>
      <c r="P377" s="62"/>
      <c r="Q377" s="62"/>
      <c r="R377" s="62"/>
      <c r="S377" s="62"/>
      <c r="T377" s="62"/>
      <c r="U377" s="62"/>
      <c r="V377" s="62"/>
      <c r="W377" s="62"/>
      <c r="X377" s="62"/>
      <c r="Y377" s="62"/>
      <c r="Z377" s="62"/>
    </row>
    <row r="378" spans="1:26" ht="15">
      <c r="A378" s="68"/>
      <c r="B378" s="68"/>
      <c r="C378" s="68"/>
      <c r="D378" s="69"/>
      <c r="E378" s="69"/>
      <c r="F378" s="70"/>
      <c r="G378" s="68"/>
      <c r="H378" s="68"/>
      <c r="I378" s="68"/>
      <c r="J378" s="68"/>
      <c r="K378" s="62"/>
      <c r="L378" s="62"/>
      <c r="M378" s="62"/>
      <c r="N378" s="62"/>
      <c r="O378" s="62"/>
      <c r="P378" s="62"/>
      <c r="Q378" s="62"/>
      <c r="R378" s="62"/>
      <c r="S378" s="62"/>
      <c r="T378" s="62"/>
      <c r="U378" s="62"/>
      <c r="V378" s="62"/>
      <c r="W378" s="62"/>
      <c r="X378" s="62"/>
      <c r="Y378" s="62"/>
      <c r="Z378" s="62"/>
    </row>
    <row r="379" spans="1:26" ht="15">
      <c r="A379" s="68"/>
      <c r="B379" s="68"/>
      <c r="C379" s="68"/>
      <c r="D379" s="69"/>
      <c r="E379" s="69"/>
      <c r="F379" s="70"/>
      <c r="G379" s="68"/>
      <c r="H379" s="68"/>
      <c r="I379" s="68"/>
      <c r="J379" s="68"/>
      <c r="K379" s="62"/>
      <c r="L379" s="62"/>
      <c r="M379" s="62"/>
      <c r="N379" s="62"/>
      <c r="O379" s="62"/>
      <c r="P379" s="62"/>
      <c r="Q379" s="62"/>
      <c r="R379" s="62"/>
      <c r="S379" s="62"/>
      <c r="T379" s="62"/>
      <c r="U379" s="62"/>
      <c r="V379" s="62"/>
      <c r="W379" s="62"/>
      <c r="X379" s="62"/>
      <c r="Y379" s="62"/>
      <c r="Z379" s="62"/>
    </row>
    <row r="380" spans="1:26" ht="15">
      <c r="A380" s="68"/>
      <c r="B380" s="68"/>
      <c r="C380" s="68"/>
      <c r="D380" s="69"/>
      <c r="E380" s="69"/>
      <c r="F380" s="70"/>
      <c r="G380" s="68"/>
      <c r="H380" s="68"/>
      <c r="I380" s="68"/>
      <c r="J380" s="68"/>
      <c r="K380" s="62"/>
      <c r="L380" s="62"/>
      <c r="M380" s="62"/>
      <c r="N380" s="62"/>
      <c r="O380" s="62"/>
      <c r="P380" s="62"/>
      <c r="Q380" s="62"/>
      <c r="R380" s="62"/>
      <c r="S380" s="62"/>
      <c r="T380" s="62"/>
      <c r="U380" s="62"/>
      <c r="V380" s="62"/>
      <c r="W380" s="62"/>
      <c r="X380" s="62"/>
      <c r="Y380" s="62"/>
      <c r="Z380" s="62"/>
    </row>
    <row r="381" spans="1:26" ht="15">
      <c r="A381" s="68"/>
      <c r="B381" s="68"/>
      <c r="C381" s="68"/>
      <c r="D381" s="69"/>
      <c r="E381" s="69"/>
      <c r="F381" s="70"/>
      <c r="G381" s="68"/>
      <c r="H381" s="68"/>
      <c r="I381" s="68"/>
      <c r="J381" s="68"/>
      <c r="K381" s="62"/>
      <c r="L381" s="62"/>
      <c r="M381" s="62"/>
      <c r="N381" s="62"/>
      <c r="O381" s="62"/>
      <c r="P381" s="62"/>
      <c r="Q381" s="62"/>
      <c r="R381" s="62"/>
      <c r="S381" s="62"/>
      <c r="T381" s="62"/>
      <c r="U381" s="62"/>
      <c r="V381" s="62"/>
      <c r="W381" s="62"/>
      <c r="X381" s="62"/>
      <c r="Y381" s="62"/>
      <c r="Z381" s="62"/>
    </row>
    <row r="382" spans="1:26" ht="15">
      <c r="A382" s="68"/>
      <c r="B382" s="68"/>
      <c r="C382" s="68"/>
      <c r="D382" s="69"/>
      <c r="E382" s="69"/>
      <c r="F382" s="70"/>
      <c r="G382" s="68"/>
      <c r="H382" s="68"/>
      <c r="I382" s="68"/>
      <c r="J382" s="68"/>
      <c r="K382" s="62"/>
      <c r="L382" s="62"/>
      <c r="M382" s="62"/>
      <c r="N382" s="62"/>
      <c r="O382" s="62"/>
      <c r="P382" s="62"/>
      <c r="Q382" s="62"/>
      <c r="R382" s="62"/>
      <c r="S382" s="62"/>
      <c r="T382" s="62"/>
      <c r="U382" s="62"/>
      <c r="V382" s="62"/>
      <c r="W382" s="62"/>
      <c r="X382" s="62"/>
      <c r="Y382" s="62"/>
      <c r="Z382" s="62"/>
    </row>
    <row r="383" spans="1:26" ht="15">
      <c r="A383" s="68"/>
      <c r="B383" s="68"/>
      <c r="C383" s="68"/>
      <c r="D383" s="69"/>
      <c r="E383" s="69"/>
      <c r="F383" s="70"/>
      <c r="G383" s="68"/>
      <c r="H383" s="68"/>
      <c r="I383" s="68"/>
      <c r="J383" s="68"/>
      <c r="K383" s="62"/>
      <c r="L383" s="62"/>
      <c r="M383" s="62"/>
      <c r="N383" s="62"/>
      <c r="O383" s="62"/>
      <c r="P383" s="62"/>
      <c r="Q383" s="62"/>
      <c r="R383" s="62"/>
      <c r="S383" s="62"/>
      <c r="T383" s="62"/>
      <c r="U383" s="62"/>
      <c r="V383" s="62"/>
      <c r="W383" s="62"/>
      <c r="X383" s="62"/>
      <c r="Y383" s="62"/>
      <c r="Z383" s="62"/>
    </row>
    <row r="384" spans="1:26" ht="15">
      <c r="A384" s="68"/>
      <c r="B384" s="68"/>
      <c r="C384" s="68"/>
      <c r="D384" s="69"/>
      <c r="E384" s="69"/>
      <c r="F384" s="70"/>
      <c r="G384" s="68"/>
      <c r="H384" s="68"/>
      <c r="I384" s="68"/>
      <c r="J384" s="68"/>
      <c r="K384" s="62"/>
      <c r="L384" s="62"/>
      <c r="M384" s="62"/>
      <c r="N384" s="62"/>
      <c r="O384" s="62"/>
      <c r="P384" s="62"/>
      <c r="Q384" s="62"/>
      <c r="R384" s="62"/>
      <c r="S384" s="62"/>
      <c r="T384" s="62"/>
      <c r="U384" s="62"/>
      <c r="V384" s="62"/>
      <c r="W384" s="62"/>
      <c r="X384" s="62"/>
      <c r="Y384" s="62"/>
      <c r="Z384" s="62"/>
    </row>
    <row r="385" spans="1:26" ht="15">
      <c r="A385" s="68"/>
      <c r="B385" s="68"/>
      <c r="C385" s="68"/>
      <c r="D385" s="69"/>
      <c r="E385" s="69"/>
      <c r="F385" s="70"/>
      <c r="G385" s="68"/>
      <c r="H385" s="68"/>
      <c r="I385" s="68"/>
      <c r="J385" s="68"/>
      <c r="K385" s="62"/>
      <c r="L385" s="62"/>
      <c r="M385" s="62"/>
      <c r="N385" s="62"/>
      <c r="O385" s="62"/>
      <c r="P385" s="62"/>
      <c r="Q385" s="62"/>
      <c r="R385" s="62"/>
      <c r="S385" s="62"/>
      <c r="T385" s="62"/>
      <c r="U385" s="62"/>
      <c r="V385" s="62"/>
      <c r="W385" s="62"/>
      <c r="X385" s="62"/>
      <c r="Y385" s="62"/>
      <c r="Z385" s="62"/>
    </row>
    <row r="386" spans="1:26" ht="15">
      <c r="A386" s="68"/>
      <c r="B386" s="68"/>
      <c r="C386" s="68"/>
      <c r="D386" s="69"/>
      <c r="E386" s="69"/>
      <c r="F386" s="70"/>
      <c r="G386" s="68"/>
      <c r="H386" s="68"/>
      <c r="I386" s="68"/>
      <c r="J386" s="68"/>
      <c r="K386" s="62"/>
      <c r="L386" s="62"/>
      <c r="M386" s="62"/>
      <c r="N386" s="62"/>
      <c r="O386" s="62"/>
      <c r="P386" s="62"/>
      <c r="Q386" s="62"/>
      <c r="R386" s="62"/>
      <c r="S386" s="62"/>
      <c r="T386" s="62"/>
      <c r="U386" s="62"/>
      <c r="V386" s="62"/>
      <c r="W386" s="62"/>
      <c r="X386" s="62"/>
      <c r="Y386" s="62"/>
      <c r="Z386" s="62"/>
    </row>
    <row r="387" spans="1:26" ht="15">
      <c r="A387" s="68"/>
      <c r="B387" s="68"/>
      <c r="C387" s="68"/>
      <c r="D387" s="69"/>
      <c r="E387" s="69"/>
      <c r="F387" s="70"/>
      <c r="G387" s="68"/>
      <c r="H387" s="68"/>
      <c r="I387" s="68"/>
      <c r="J387" s="68"/>
      <c r="K387" s="62"/>
      <c r="L387" s="62"/>
      <c r="M387" s="62"/>
      <c r="N387" s="62"/>
      <c r="O387" s="62"/>
      <c r="P387" s="62"/>
      <c r="Q387" s="62"/>
      <c r="R387" s="62"/>
      <c r="S387" s="62"/>
      <c r="T387" s="62"/>
      <c r="U387" s="62"/>
      <c r="V387" s="62"/>
      <c r="W387" s="62"/>
      <c r="X387" s="62"/>
      <c r="Y387" s="62"/>
      <c r="Z387" s="62"/>
    </row>
    <row r="388" spans="1:26" ht="15">
      <c r="A388" s="68"/>
      <c r="B388" s="68"/>
      <c r="C388" s="68"/>
      <c r="D388" s="69"/>
      <c r="E388" s="69"/>
      <c r="F388" s="70"/>
      <c r="G388" s="68"/>
      <c r="H388" s="68"/>
      <c r="I388" s="68"/>
      <c r="J388" s="68"/>
      <c r="K388" s="62"/>
      <c r="L388" s="62"/>
      <c r="M388" s="62"/>
      <c r="N388" s="62"/>
      <c r="O388" s="62"/>
      <c r="P388" s="62"/>
      <c r="Q388" s="62"/>
      <c r="R388" s="62"/>
      <c r="S388" s="62"/>
      <c r="T388" s="62"/>
      <c r="U388" s="62"/>
      <c r="V388" s="62"/>
      <c r="W388" s="62"/>
      <c r="X388" s="62"/>
      <c r="Y388" s="62"/>
      <c r="Z388" s="62"/>
    </row>
    <row r="389" spans="1:26" ht="15">
      <c r="A389" s="68"/>
      <c r="B389" s="68"/>
      <c r="C389" s="68"/>
      <c r="D389" s="69"/>
      <c r="E389" s="69"/>
      <c r="F389" s="70"/>
      <c r="G389" s="68"/>
      <c r="H389" s="68"/>
      <c r="I389" s="68"/>
      <c r="J389" s="68"/>
      <c r="K389" s="62"/>
      <c r="L389" s="62"/>
      <c r="M389" s="62"/>
      <c r="N389" s="62"/>
      <c r="O389" s="62"/>
      <c r="P389" s="62"/>
      <c r="Q389" s="62"/>
      <c r="R389" s="62"/>
      <c r="S389" s="62"/>
      <c r="T389" s="62"/>
      <c r="U389" s="62"/>
      <c r="V389" s="62"/>
      <c r="W389" s="62"/>
      <c r="X389" s="62"/>
      <c r="Y389" s="62"/>
      <c r="Z389" s="62"/>
    </row>
    <row r="390" spans="1:26" ht="15">
      <c r="A390" s="68"/>
      <c r="B390" s="68"/>
      <c r="C390" s="68"/>
      <c r="D390" s="69"/>
      <c r="E390" s="69"/>
      <c r="F390" s="70"/>
      <c r="G390" s="68"/>
      <c r="H390" s="68"/>
      <c r="I390" s="68"/>
      <c r="J390" s="68"/>
      <c r="K390" s="62"/>
      <c r="L390" s="62"/>
      <c r="M390" s="62"/>
      <c r="N390" s="62"/>
      <c r="O390" s="62"/>
      <c r="P390" s="62"/>
      <c r="Q390" s="62"/>
      <c r="R390" s="62"/>
      <c r="S390" s="62"/>
      <c r="T390" s="62"/>
      <c r="U390" s="62"/>
      <c r="V390" s="62"/>
      <c r="W390" s="62"/>
      <c r="X390" s="62"/>
      <c r="Y390" s="62"/>
      <c r="Z390" s="62"/>
    </row>
    <row r="391" spans="1:26" ht="15">
      <c r="A391" s="68"/>
      <c r="B391" s="68"/>
      <c r="C391" s="68"/>
      <c r="D391" s="69"/>
      <c r="E391" s="69"/>
      <c r="F391" s="70"/>
      <c r="G391" s="68"/>
      <c r="H391" s="68"/>
      <c r="I391" s="68"/>
      <c r="J391" s="68"/>
      <c r="K391" s="62"/>
      <c r="L391" s="62"/>
      <c r="M391" s="62"/>
      <c r="N391" s="62"/>
      <c r="O391" s="62"/>
      <c r="P391" s="62"/>
      <c r="Q391" s="62"/>
      <c r="R391" s="62"/>
      <c r="S391" s="62"/>
      <c r="T391" s="62"/>
      <c r="U391" s="62"/>
      <c r="V391" s="62"/>
      <c r="W391" s="62"/>
      <c r="X391" s="62"/>
      <c r="Y391" s="62"/>
      <c r="Z391" s="62"/>
    </row>
    <row r="392" spans="1:26" ht="15">
      <c r="A392" s="68"/>
      <c r="B392" s="68"/>
      <c r="C392" s="68"/>
      <c r="D392" s="69"/>
      <c r="E392" s="69"/>
      <c r="F392" s="70"/>
      <c r="G392" s="68"/>
      <c r="H392" s="68"/>
      <c r="I392" s="68"/>
      <c r="J392" s="68"/>
      <c r="K392" s="62"/>
      <c r="L392" s="62"/>
      <c r="M392" s="62"/>
      <c r="N392" s="62"/>
      <c r="O392" s="62"/>
      <c r="P392" s="62"/>
      <c r="Q392" s="62"/>
      <c r="R392" s="62"/>
      <c r="S392" s="62"/>
      <c r="T392" s="62"/>
      <c r="U392" s="62"/>
      <c r="V392" s="62"/>
      <c r="W392" s="62"/>
      <c r="X392" s="62"/>
      <c r="Y392" s="62"/>
      <c r="Z392" s="62"/>
    </row>
    <row r="393" spans="1:26" ht="15">
      <c r="A393" s="68"/>
      <c r="B393" s="68"/>
      <c r="C393" s="68"/>
      <c r="D393" s="69"/>
      <c r="E393" s="69"/>
      <c r="F393" s="70"/>
      <c r="G393" s="68"/>
      <c r="H393" s="68"/>
      <c r="I393" s="68"/>
      <c r="J393" s="68"/>
      <c r="K393" s="62"/>
      <c r="L393" s="62"/>
      <c r="M393" s="62"/>
      <c r="N393" s="62"/>
      <c r="O393" s="62"/>
      <c r="P393" s="62"/>
      <c r="Q393" s="62"/>
      <c r="R393" s="62"/>
      <c r="S393" s="62"/>
      <c r="T393" s="62"/>
      <c r="U393" s="62"/>
      <c r="V393" s="62"/>
      <c r="W393" s="62"/>
      <c r="X393" s="62"/>
      <c r="Y393" s="62"/>
      <c r="Z393" s="62"/>
    </row>
    <row r="394" spans="1:26" ht="15">
      <c r="A394" s="68"/>
      <c r="B394" s="68"/>
      <c r="C394" s="68"/>
      <c r="D394" s="69"/>
      <c r="E394" s="69"/>
      <c r="F394" s="70"/>
      <c r="G394" s="68"/>
      <c r="H394" s="68"/>
      <c r="I394" s="68"/>
      <c r="J394" s="68"/>
      <c r="K394" s="62"/>
      <c r="L394" s="62"/>
      <c r="M394" s="62"/>
      <c r="N394" s="62"/>
      <c r="O394" s="62"/>
      <c r="P394" s="62"/>
      <c r="Q394" s="62"/>
      <c r="R394" s="62"/>
      <c r="S394" s="62"/>
      <c r="T394" s="62"/>
      <c r="U394" s="62"/>
      <c r="V394" s="62"/>
      <c r="W394" s="62"/>
      <c r="X394" s="62"/>
      <c r="Y394" s="62"/>
      <c r="Z394" s="62"/>
    </row>
    <row r="395" spans="1:26" ht="15">
      <c r="A395" s="68"/>
      <c r="B395" s="68"/>
      <c r="C395" s="68"/>
      <c r="D395" s="69"/>
      <c r="E395" s="69"/>
      <c r="F395" s="70"/>
      <c r="G395" s="68"/>
      <c r="H395" s="68"/>
      <c r="I395" s="68"/>
      <c r="J395" s="68"/>
      <c r="K395" s="62"/>
      <c r="L395" s="62"/>
      <c r="M395" s="62"/>
      <c r="N395" s="62"/>
      <c r="O395" s="62"/>
      <c r="P395" s="62"/>
      <c r="Q395" s="62"/>
      <c r="R395" s="62"/>
      <c r="S395" s="62"/>
      <c r="T395" s="62"/>
      <c r="U395" s="62"/>
      <c r="V395" s="62"/>
      <c r="W395" s="62"/>
      <c r="X395" s="62"/>
      <c r="Y395" s="62"/>
      <c r="Z395" s="62"/>
    </row>
    <row r="396" spans="1:26" ht="15">
      <c r="A396" s="68"/>
      <c r="B396" s="68"/>
      <c r="C396" s="68"/>
      <c r="D396" s="69"/>
      <c r="E396" s="69"/>
      <c r="F396" s="70"/>
      <c r="G396" s="68"/>
      <c r="H396" s="68"/>
      <c r="I396" s="68"/>
      <c r="J396" s="68"/>
      <c r="K396" s="62"/>
      <c r="L396" s="62"/>
      <c r="M396" s="62"/>
      <c r="N396" s="62"/>
      <c r="O396" s="62"/>
      <c r="P396" s="62"/>
      <c r="Q396" s="62"/>
      <c r="R396" s="62"/>
      <c r="S396" s="62"/>
      <c r="T396" s="62"/>
      <c r="U396" s="62"/>
      <c r="V396" s="62"/>
      <c r="W396" s="62"/>
      <c r="X396" s="62"/>
      <c r="Y396" s="62"/>
      <c r="Z396" s="62"/>
    </row>
    <row r="397" spans="1:26" ht="15">
      <c r="A397" s="68"/>
      <c r="B397" s="68"/>
      <c r="C397" s="68"/>
      <c r="D397" s="69"/>
      <c r="E397" s="69"/>
      <c r="F397" s="70"/>
      <c r="G397" s="68"/>
      <c r="H397" s="68"/>
      <c r="I397" s="68"/>
      <c r="J397" s="68"/>
      <c r="K397" s="62"/>
      <c r="L397" s="62"/>
      <c r="M397" s="62"/>
      <c r="N397" s="62"/>
      <c r="O397" s="62"/>
      <c r="P397" s="62"/>
      <c r="Q397" s="62"/>
      <c r="R397" s="62"/>
      <c r="S397" s="62"/>
      <c r="T397" s="62"/>
      <c r="U397" s="62"/>
      <c r="V397" s="62"/>
      <c r="W397" s="62"/>
      <c r="X397" s="62"/>
      <c r="Y397" s="62"/>
      <c r="Z397" s="62"/>
    </row>
    <row r="398" spans="1:26" ht="15">
      <c r="A398" s="68"/>
      <c r="B398" s="68"/>
      <c r="C398" s="68"/>
      <c r="D398" s="69"/>
      <c r="E398" s="69"/>
      <c r="F398" s="70"/>
      <c r="G398" s="68"/>
      <c r="H398" s="68"/>
      <c r="I398" s="68"/>
      <c r="J398" s="68"/>
      <c r="K398" s="62"/>
      <c r="L398" s="62"/>
      <c r="M398" s="62"/>
      <c r="N398" s="62"/>
      <c r="O398" s="62"/>
      <c r="P398" s="62"/>
      <c r="Q398" s="62"/>
      <c r="R398" s="62"/>
      <c r="S398" s="62"/>
      <c r="T398" s="62"/>
      <c r="U398" s="62"/>
      <c r="V398" s="62"/>
      <c r="W398" s="62"/>
      <c r="X398" s="62"/>
      <c r="Y398" s="62"/>
      <c r="Z398" s="62"/>
    </row>
    <row r="399" spans="1:26" ht="15">
      <c r="A399" s="68"/>
      <c r="B399" s="68"/>
      <c r="C399" s="68"/>
      <c r="D399" s="69"/>
      <c r="E399" s="69"/>
      <c r="F399" s="70"/>
      <c r="G399" s="68"/>
      <c r="H399" s="68"/>
      <c r="I399" s="68"/>
      <c r="J399" s="68"/>
      <c r="K399" s="62"/>
      <c r="L399" s="62"/>
      <c r="M399" s="62"/>
      <c r="N399" s="62"/>
      <c r="O399" s="62"/>
      <c r="P399" s="62"/>
      <c r="Q399" s="62"/>
      <c r="R399" s="62"/>
      <c r="S399" s="62"/>
      <c r="T399" s="62"/>
      <c r="U399" s="62"/>
      <c r="V399" s="62"/>
      <c r="W399" s="62"/>
      <c r="X399" s="62"/>
      <c r="Y399" s="62"/>
      <c r="Z399" s="62"/>
    </row>
    <row r="400" spans="1:26" ht="15">
      <c r="A400" s="68"/>
      <c r="B400" s="68"/>
      <c r="C400" s="68"/>
      <c r="D400" s="69"/>
      <c r="E400" s="69"/>
      <c r="F400" s="70"/>
      <c r="G400" s="68"/>
      <c r="H400" s="68"/>
      <c r="I400" s="68"/>
      <c r="J400" s="68"/>
      <c r="K400" s="62"/>
      <c r="L400" s="62"/>
      <c r="M400" s="62"/>
      <c r="N400" s="62"/>
      <c r="O400" s="62"/>
      <c r="P400" s="62"/>
      <c r="Q400" s="62"/>
      <c r="R400" s="62"/>
      <c r="S400" s="62"/>
      <c r="T400" s="62"/>
      <c r="U400" s="62"/>
      <c r="V400" s="62"/>
      <c r="W400" s="62"/>
      <c r="X400" s="62"/>
      <c r="Y400" s="62"/>
      <c r="Z400" s="62"/>
    </row>
    <row r="401" spans="1:26" ht="15">
      <c r="A401" s="68"/>
      <c r="B401" s="68"/>
      <c r="C401" s="68"/>
      <c r="D401" s="69"/>
      <c r="E401" s="69"/>
      <c r="F401" s="70"/>
      <c r="G401" s="68"/>
      <c r="H401" s="68"/>
      <c r="I401" s="68"/>
      <c r="J401" s="68"/>
      <c r="K401" s="62"/>
      <c r="L401" s="62"/>
      <c r="M401" s="62"/>
      <c r="N401" s="62"/>
      <c r="O401" s="62"/>
      <c r="P401" s="62"/>
      <c r="Q401" s="62"/>
      <c r="R401" s="62"/>
      <c r="S401" s="62"/>
      <c r="T401" s="62"/>
      <c r="U401" s="62"/>
      <c r="V401" s="62"/>
      <c r="W401" s="62"/>
      <c r="X401" s="62"/>
      <c r="Y401" s="62"/>
      <c r="Z401" s="62"/>
    </row>
    <row r="402" spans="1:26" ht="15">
      <c r="A402" s="68"/>
      <c r="B402" s="68"/>
      <c r="C402" s="68"/>
      <c r="D402" s="69"/>
      <c r="E402" s="69"/>
      <c r="F402" s="70"/>
      <c r="G402" s="68"/>
      <c r="H402" s="68"/>
      <c r="I402" s="68"/>
      <c r="J402" s="68"/>
      <c r="K402" s="62"/>
      <c r="L402" s="62"/>
      <c r="M402" s="62"/>
      <c r="N402" s="62"/>
      <c r="O402" s="62"/>
      <c r="P402" s="62"/>
      <c r="Q402" s="62"/>
      <c r="R402" s="62"/>
      <c r="S402" s="62"/>
      <c r="T402" s="62"/>
      <c r="U402" s="62"/>
      <c r="V402" s="62"/>
      <c r="W402" s="62"/>
      <c r="X402" s="62"/>
      <c r="Y402" s="62"/>
      <c r="Z402" s="62"/>
    </row>
    <row r="403" spans="1:26" ht="15">
      <c r="A403" s="68"/>
      <c r="B403" s="68"/>
      <c r="C403" s="68"/>
      <c r="D403" s="69"/>
      <c r="E403" s="69"/>
      <c r="F403" s="70"/>
      <c r="G403" s="68"/>
      <c r="H403" s="68"/>
      <c r="I403" s="68"/>
      <c r="J403" s="68"/>
      <c r="K403" s="62"/>
      <c r="L403" s="62"/>
      <c r="M403" s="62"/>
      <c r="N403" s="62"/>
      <c r="O403" s="62"/>
      <c r="P403" s="62"/>
      <c r="Q403" s="62"/>
      <c r="R403" s="62"/>
      <c r="S403" s="62"/>
      <c r="T403" s="62"/>
      <c r="U403" s="62"/>
      <c r="V403" s="62"/>
      <c r="W403" s="62"/>
      <c r="X403" s="62"/>
      <c r="Y403" s="62"/>
      <c r="Z403" s="62"/>
    </row>
    <row r="404" spans="1:26" ht="15">
      <c r="A404" s="68"/>
      <c r="B404" s="68"/>
      <c r="C404" s="68"/>
      <c r="D404" s="69"/>
      <c r="E404" s="69"/>
      <c r="F404" s="70"/>
      <c r="G404" s="68"/>
      <c r="H404" s="68"/>
      <c r="I404" s="68"/>
      <c r="J404" s="68"/>
      <c r="K404" s="62"/>
      <c r="L404" s="62"/>
      <c r="M404" s="62"/>
      <c r="N404" s="62"/>
      <c r="O404" s="62"/>
      <c r="P404" s="62"/>
      <c r="Q404" s="62"/>
      <c r="R404" s="62"/>
      <c r="S404" s="62"/>
      <c r="T404" s="62"/>
      <c r="U404" s="62"/>
      <c r="V404" s="62"/>
      <c r="W404" s="62"/>
      <c r="X404" s="62"/>
      <c r="Y404" s="62"/>
      <c r="Z404" s="62"/>
    </row>
    <row r="405" spans="1:26" ht="15">
      <c r="A405" s="68"/>
      <c r="B405" s="68"/>
      <c r="C405" s="68"/>
      <c r="D405" s="69"/>
      <c r="E405" s="69"/>
      <c r="F405" s="70"/>
      <c r="G405" s="68"/>
      <c r="H405" s="68"/>
      <c r="I405" s="68"/>
      <c r="J405" s="68"/>
      <c r="K405" s="62"/>
      <c r="L405" s="62"/>
      <c r="M405" s="62"/>
      <c r="N405" s="62"/>
      <c r="O405" s="62"/>
      <c r="P405" s="62"/>
      <c r="Q405" s="62"/>
      <c r="R405" s="62"/>
      <c r="S405" s="62"/>
      <c r="T405" s="62"/>
      <c r="U405" s="62"/>
      <c r="V405" s="62"/>
      <c r="W405" s="62"/>
      <c r="X405" s="62"/>
      <c r="Y405" s="62"/>
      <c r="Z405" s="62"/>
    </row>
    <row r="406" spans="1:26" ht="15">
      <c r="A406" s="68"/>
      <c r="B406" s="68"/>
      <c r="C406" s="68"/>
      <c r="D406" s="69"/>
      <c r="E406" s="69"/>
      <c r="F406" s="70"/>
      <c r="G406" s="68"/>
      <c r="H406" s="68"/>
      <c r="I406" s="68"/>
      <c r="J406" s="68"/>
      <c r="K406" s="62"/>
      <c r="L406" s="62"/>
      <c r="M406" s="62"/>
      <c r="N406" s="62"/>
      <c r="O406" s="62"/>
      <c r="P406" s="62"/>
      <c r="Q406" s="62"/>
      <c r="R406" s="62"/>
      <c r="S406" s="62"/>
      <c r="T406" s="62"/>
      <c r="U406" s="62"/>
      <c r="V406" s="62"/>
      <c r="W406" s="62"/>
      <c r="X406" s="62"/>
      <c r="Y406" s="62"/>
      <c r="Z406" s="62"/>
    </row>
    <row r="407" spans="1:26" ht="15">
      <c r="A407" s="68"/>
      <c r="B407" s="68"/>
      <c r="C407" s="68"/>
      <c r="D407" s="69"/>
      <c r="E407" s="69"/>
      <c r="F407" s="70"/>
      <c r="G407" s="68"/>
      <c r="H407" s="68"/>
      <c r="I407" s="68"/>
      <c r="J407" s="68"/>
      <c r="K407" s="62"/>
      <c r="L407" s="62"/>
      <c r="M407" s="62"/>
      <c r="N407" s="62"/>
      <c r="O407" s="62"/>
      <c r="P407" s="62"/>
      <c r="Q407" s="62"/>
      <c r="R407" s="62"/>
      <c r="S407" s="62"/>
      <c r="T407" s="62"/>
      <c r="U407" s="62"/>
      <c r="V407" s="62"/>
      <c r="W407" s="62"/>
      <c r="X407" s="62"/>
      <c r="Y407" s="62"/>
      <c r="Z407" s="62"/>
    </row>
    <row r="408" spans="1:26" ht="15">
      <c r="A408" s="68"/>
      <c r="B408" s="68"/>
      <c r="C408" s="68"/>
      <c r="D408" s="69"/>
      <c r="E408" s="69"/>
      <c r="F408" s="70"/>
      <c r="G408" s="68"/>
      <c r="H408" s="68"/>
      <c r="I408" s="68"/>
      <c r="J408" s="68"/>
      <c r="K408" s="62"/>
      <c r="L408" s="62"/>
      <c r="M408" s="62"/>
      <c r="N408" s="62"/>
      <c r="O408" s="62"/>
      <c r="P408" s="62"/>
      <c r="Q408" s="62"/>
      <c r="R408" s="62"/>
      <c r="S408" s="62"/>
      <c r="T408" s="62"/>
      <c r="U408" s="62"/>
      <c r="V408" s="62"/>
      <c r="W408" s="62"/>
      <c r="X408" s="62"/>
      <c r="Y408" s="62"/>
      <c r="Z408" s="62"/>
    </row>
    <row r="409" spans="1:26" ht="15">
      <c r="A409" s="68"/>
      <c r="B409" s="68"/>
      <c r="C409" s="68"/>
      <c r="D409" s="69"/>
      <c r="E409" s="69"/>
      <c r="F409" s="70"/>
      <c r="G409" s="68"/>
      <c r="H409" s="68"/>
      <c r="I409" s="68"/>
      <c r="J409" s="68"/>
      <c r="K409" s="62"/>
      <c r="L409" s="62"/>
      <c r="M409" s="62"/>
      <c r="N409" s="62"/>
      <c r="O409" s="62"/>
      <c r="P409" s="62"/>
      <c r="Q409" s="62"/>
      <c r="R409" s="62"/>
      <c r="S409" s="62"/>
      <c r="T409" s="62"/>
      <c r="U409" s="62"/>
      <c r="V409" s="62"/>
      <c r="W409" s="62"/>
      <c r="X409" s="62"/>
      <c r="Y409" s="62"/>
      <c r="Z409" s="62"/>
    </row>
    <row r="410" spans="1:26" ht="15">
      <c r="A410" s="68"/>
      <c r="B410" s="68"/>
      <c r="C410" s="68"/>
      <c r="D410" s="69"/>
      <c r="E410" s="69"/>
      <c r="F410" s="70"/>
      <c r="G410" s="68"/>
      <c r="H410" s="68"/>
      <c r="I410" s="68"/>
      <c r="J410" s="68"/>
      <c r="K410" s="62"/>
      <c r="L410" s="62"/>
      <c r="M410" s="62"/>
      <c r="N410" s="62"/>
      <c r="O410" s="62"/>
      <c r="P410" s="62"/>
      <c r="Q410" s="62"/>
      <c r="R410" s="62"/>
      <c r="S410" s="62"/>
      <c r="T410" s="62"/>
      <c r="U410" s="62"/>
      <c r="V410" s="62"/>
      <c r="W410" s="62"/>
      <c r="X410" s="62"/>
      <c r="Y410" s="62"/>
      <c r="Z410" s="62"/>
    </row>
    <row r="411" spans="1:26" ht="15">
      <c r="A411" s="68"/>
      <c r="B411" s="68"/>
      <c r="C411" s="68"/>
      <c r="D411" s="69"/>
      <c r="E411" s="69"/>
      <c r="F411" s="70"/>
      <c r="G411" s="68"/>
      <c r="H411" s="68"/>
      <c r="I411" s="68"/>
      <c r="J411" s="68"/>
      <c r="K411" s="62"/>
      <c r="L411" s="62"/>
      <c r="M411" s="62"/>
      <c r="N411" s="62"/>
      <c r="O411" s="62"/>
      <c r="P411" s="62"/>
      <c r="Q411" s="62"/>
      <c r="R411" s="62"/>
      <c r="S411" s="62"/>
      <c r="T411" s="62"/>
      <c r="U411" s="62"/>
      <c r="V411" s="62"/>
      <c r="W411" s="62"/>
      <c r="X411" s="62"/>
      <c r="Y411" s="62"/>
      <c r="Z411" s="62"/>
    </row>
    <row r="412" spans="1:26" ht="15">
      <c r="A412" s="68"/>
      <c r="B412" s="68"/>
      <c r="C412" s="68"/>
      <c r="D412" s="69"/>
      <c r="E412" s="69"/>
      <c r="F412" s="70"/>
      <c r="G412" s="68"/>
      <c r="H412" s="68"/>
      <c r="I412" s="68"/>
      <c r="J412" s="68"/>
      <c r="K412" s="62"/>
      <c r="L412" s="62"/>
      <c r="M412" s="62"/>
      <c r="N412" s="62"/>
      <c r="O412" s="62"/>
      <c r="P412" s="62"/>
      <c r="Q412" s="62"/>
      <c r="R412" s="62"/>
      <c r="S412" s="62"/>
      <c r="T412" s="62"/>
      <c r="U412" s="62"/>
      <c r="V412" s="62"/>
      <c r="W412" s="62"/>
      <c r="X412" s="62"/>
      <c r="Y412" s="62"/>
      <c r="Z412" s="62"/>
    </row>
    <row r="413" spans="1:26" ht="15">
      <c r="A413" s="68"/>
      <c r="B413" s="68"/>
      <c r="C413" s="68"/>
      <c r="D413" s="69"/>
      <c r="E413" s="69"/>
      <c r="F413" s="70"/>
      <c r="G413" s="68"/>
      <c r="H413" s="68"/>
      <c r="I413" s="68"/>
      <c r="J413" s="68"/>
      <c r="K413" s="62"/>
      <c r="L413" s="62"/>
      <c r="M413" s="62"/>
      <c r="N413" s="62"/>
      <c r="O413" s="62"/>
      <c r="P413" s="62"/>
      <c r="Q413" s="62"/>
      <c r="R413" s="62"/>
      <c r="S413" s="62"/>
      <c r="T413" s="62"/>
      <c r="U413" s="62"/>
      <c r="V413" s="62"/>
      <c r="W413" s="62"/>
      <c r="X413" s="62"/>
      <c r="Y413" s="62"/>
      <c r="Z413" s="62"/>
    </row>
    <row r="414" spans="1:26" ht="15">
      <c r="A414" s="68"/>
      <c r="B414" s="68"/>
      <c r="C414" s="68"/>
      <c r="D414" s="69"/>
      <c r="E414" s="69"/>
      <c r="F414" s="70"/>
      <c r="G414" s="68"/>
      <c r="H414" s="68"/>
      <c r="I414" s="68"/>
      <c r="J414" s="68"/>
      <c r="K414" s="62"/>
      <c r="L414" s="62"/>
      <c r="M414" s="62"/>
      <c r="N414" s="62"/>
      <c r="O414" s="62"/>
      <c r="P414" s="62"/>
      <c r="Q414" s="62"/>
      <c r="R414" s="62"/>
      <c r="S414" s="62"/>
      <c r="T414" s="62"/>
      <c r="U414" s="62"/>
      <c r="V414" s="62"/>
      <c r="W414" s="62"/>
      <c r="X414" s="62"/>
      <c r="Y414" s="62"/>
      <c r="Z414" s="62"/>
    </row>
    <row r="415" spans="1:26" ht="15">
      <c r="A415" s="68"/>
      <c r="B415" s="68"/>
      <c r="C415" s="68"/>
      <c r="D415" s="69"/>
      <c r="E415" s="69"/>
      <c r="F415" s="70"/>
      <c r="G415" s="68"/>
      <c r="H415" s="68"/>
      <c r="I415" s="68"/>
      <c r="J415" s="68"/>
      <c r="K415" s="62"/>
      <c r="L415" s="62"/>
      <c r="M415" s="62"/>
      <c r="N415" s="62"/>
      <c r="O415" s="62"/>
      <c r="P415" s="62"/>
      <c r="Q415" s="62"/>
      <c r="R415" s="62"/>
      <c r="S415" s="62"/>
      <c r="T415" s="62"/>
      <c r="U415" s="62"/>
      <c r="V415" s="62"/>
      <c r="W415" s="62"/>
      <c r="X415" s="62"/>
      <c r="Y415" s="62"/>
      <c r="Z415" s="62"/>
    </row>
    <row r="416" spans="1:26" ht="15">
      <c r="A416" s="68"/>
      <c r="B416" s="68"/>
      <c r="C416" s="68"/>
      <c r="D416" s="69"/>
      <c r="E416" s="69"/>
      <c r="F416" s="70"/>
      <c r="G416" s="68"/>
      <c r="H416" s="68"/>
      <c r="I416" s="68"/>
      <c r="J416" s="68"/>
      <c r="K416" s="62"/>
      <c r="L416" s="62"/>
      <c r="M416" s="62"/>
      <c r="N416" s="62"/>
      <c r="O416" s="62"/>
      <c r="P416" s="62"/>
      <c r="Q416" s="62"/>
      <c r="R416" s="62"/>
      <c r="S416" s="62"/>
      <c r="T416" s="62"/>
      <c r="U416" s="62"/>
      <c r="V416" s="62"/>
      <c r="W416" s="62"/>
      <c r="X416" s="62"/>
      <c r="Y416" s="62"/>
      <c r="Z416" s="62"/>
    </row>
    <row r="417" spans="1:26" ht="15">
      <c r="A417" s="68"/>
      <c r="B417" s="68"/>
      <c r="C417" s="68"/>
      <c r="D417" s="69"/>
      <c r="E417" s="69"/>
      <c r="F417" s="70"/>
      <c r="G417" s="68"/>
      <c r="H417" s="68"/>
      <c r="I417" s="68"/>
      <c r="J417" s="68"/>
      <c r="K417" s="62"/>
      <c r="L417" s="62"/>
      <c r="M417" s="62"/>
      <c r="N417" s="62"/>
      <c r="O417" s="62"/>
      <c r="P417" s="62"/>
      <c r="Q417" s="62"/>
      <c r="R417" s="62"/>
      <c r="S417" s="62"/>
      <c r="T417" s="62"/>
      <c r="U417" s="62"/>
      <c r="V417" s="62"/>
      <c r="W417" s="62"/>
      <c r="X417" s="62"/>
      <c r="Y417" s="62"/>
      <c r="Z417" s="62"/>
    </row>
    <row r="418" spans="1:26" ht="15">
      <c r="A418" s="68"/>
      <c r="B418" s="68"/>
      <c r="C418" s="68"/>
      <c r="D418" s="69"/>
      <c r="E418" s="69"/>
      <c r="F418" s="70"/>
      <c r="G418" s="68"/>
      <c r="H418" s="68"/>
      <c r="I418" s="68"/>
      <c r="J418" s="68"/>
      <c r="K418" s="62"/>
      <c r="L418" s="62"/>
      <c r="M418" s="62"/>
      <c r="N418" s="62"/>
      <c r="O418" s="62"/>
      <c r="P418" s="62"/>
      <c r="Q418" s="62"/>
      <c r="R418" s="62"/>
      <c r="S418" s="62"/>
      <c r="T418" s="62"/>
      <c r="U418" s="62"/>
      <c r="V418" s="62"/>
      <c r="W418" s="62"/>
      <c r="X418" s="62"/>
      <c r="Y418" s="62"/>
      <c r="Z418" s="62"/>
    </row>
    <row r="419" spans="1:26" ht="15">
      <c r="A419" s="68"/>
      <c r="B419" s="68"/>
      <c r="C419" s="68"/>
      <c r="D419" s="69"/>
      <c r="E419" s="69"/>
      <c r="F419" s="70"/>
      <c r="G419" s="68"/>
      <c r="H419" s="68"/>
      <c r="I419" s="68"/>
      <c r="J419" s="68"/>
      <c r="K419" s="62"/>
      <c r="L419" s="62"/>
      <c r="M419" s="62"/>
      <c r="N419" s="62"/>
      <c r="O419" s="62"/>
      <c r="P419" s="62"/>
      <c r="Q419" s="62"/>
      <c r="R419" s="62"/>
      <c r="S419" s="62"/>
      <c r="T419" s="62"/>
      <c r="U419" s="62"/>
      <c r="V419" s="62"/>
      <c r="W419" s="62"/>
      <c r="X419" s="62"/>
      <c r="Y419" s="62"/>
      <c r="Z419" s="62"/>
    </row>
    <row r="420" spans="1:26" ht="15">
      <c r="A420" s="68"/>
      <c r="B420" s="68"/>
      <c r="C420" s="68"/>
      <c r="D420" s="69"/>
      <c r="E420" s="69"/>
      <c r="F420" s="70"/>
      <c r="G420" s="68"/>
      <c r="H420" s="68"/>
      <c r="I420" s="68"/>
      <c r="J420" s="68"/>
      <c r="K420" s="62"/>
      <c r="L420" s="62"/>
      <c r="M420" s="62"/>
      <c r="N420" s="62"/>
      <c r="O420" s="62"/>
      <c r="P420" s="62"/>
      <c r="Q420" s="62"/>
      <c r="R420" s="62"/>
      <c r="S420" s="62"/>
      <c r="T420" s="62"/>
      <c r="U420" s="62"/>
      <c r="V420" s="62"/>
      <c r="W420" s="62"/>
      <c r="X420" s="62"/>
      <c r="Y420" s="62"/>
      <c r="Z420" s="62"/>
    </row>
    <row r="421" spans="1:26" ht="15">
      <c r="A421" s="68"/>
      <c r="B421" s="68"/>
      <c r="C421" s="68"/>
      <c r="D421" s="69"/>
      <c r="E421" s="69"/>
      <c r="F421" s="70"/>
      <c r="G421" s="68"/>
      <c r="H421" s="68"/>
      <c r="I421" s="68"/>
      <c r="J421" s="68"/>
      <c r="K421" s="62"/>
      <c r="L421" s="62"/>
      <c r="M421" s="62"/>
      <c r="N421" s="62"/>
      <c r="O421" s="62"/>
      <c r="P421" s="62"/>
      <c r="Q421" s="62"/>
      <c r="R421" s="62"/>
      <c r="S421" s="62"/>
      <c r="T421" s="62"/>
      <c r="U421" s="62"/>
      <c r="V421" s="62"/>
      <c r="W421" s="62"/>
      <c r="X421" s="62"/>
      <c r="Y421" s="62"/>
      <c r="Z421" s="62"/>
    </row>
    <row r="422" spans="1:26" ht="15">
      <c r="A422" s="68"/>
      <c r="B422" s="68"/>
      <c r="C422" s="68"/>
      <c r="D422" s="69"/>
      <c r="E422" s="69"/>
      <c r="F422" s="70"/>
      <c r="G422" s="68"/>
      <c r="H422" s="68"/>
      <c r="I422" s="68"/>
      <c r="J422" s="68"/>
      <c r="K422" s="62"/>
      <c r="L422" s="62"/>
      <c r="M422" s="62"/>
      <c r="N422" s="62"/>
      <c r="O422" s="62"/>
      <c r="P422" s="62"/>
      <c r="Q422" s="62"/>
      <c r="R422" s="62"/>
      <c r="S422" s="62"/>
      <c r="T422" s="62"/>
      <c r="U422" s="62"/>
      <c r="V422" s="62"/>
      <c r="W422" s="62"/>
      <c r="X422" s="62"/>
      <c r="Y422" s="62"/>
      <c r="Z422" s="62"/>
    </row>
    <row r="423" spans="1:26" ht="15">
      <c r="A423" s="68"/>
      <c r="B423" s="68"/>
      <c r="C423" s="68"/>
      <c r="D423" s="69"/>
      <c r="E423" s="69"/>
      <c r="F423" s="70"/>
      <c r="G423" s="68"/>
      <c r="H423" s="68"/>
      <c r="I423" s="68"/>
      <c r="J423" s="68"/>
      <c r="K423" s="62"/>
      <c r="L423" s="62"/>
      <c r="M423" s="62"/>
      <c r="N423" s="62"/>
      <c r="O423" s="62"/>
      <c r="P423" s="62"/>
      <c r="Q423" s="62"/>
      <c r="R423" s="62"/>
      <c r="S423" s="62"/>
      <c r="T423" s="62"/>
      <c r="U423" s="62"/>
      <c r="V423" s="62"/>
      <c r="W423" s="62"/>
      <c r="X423" s="62"/>
      <c r="Y423" s="62"/>
      <c r="Z423" s="62"/>
    </row>
    <row r="424" spans="1:26" ht="15">
      <c r="A424" s="68"/>
      <c r="B424" s="68"/>
      <c r="C424" s="68"/>
      <c r="D424" s="69"/>
      <c r="E424" s="69"/>
      <c r="F424" s="70"/>
      <c r="G424" s="68"/>
      <c r="H424" s="68"/>
      <c r="I424" s="68"/>
      <c r="J424" s="68"/>
      <c r="K424" s="62"/>
      <c r="L424" s="62"/>
      <c r="M424" s="62"/>
      <c r="N424" s="62"/>
      <c r="O424" s="62"/>
      <c r="P424" s="62"/>
      <c r="Q424" s="62"/>
      <c r="R424" s="62"/>
      <c r="S424" s="62"/>
      <c r="T424" s="62"/>
      <c r="U424" s="62"/>
      <c r="V424" s="62"/>
      <c r="W424" s="62"/>
      <c r="X424" s="62"/>
      <c r="Y424" s="62"/>
      <c r="Z424" s="62"/>
    </row>
    <row r="425" spans="1:26" ht="15">
      <c r="A425" s="68"/>
      <c r="B425" s="68"/>
      <c r="C425" s="68"/>
      <c r="D425" s="69"/>
      <c r="E425" s="69"/>
      <c r="F425" s="70"/>
      <c r="G425" s="68"/>
      <c r="H425" s="68"/>
      <c r="I425" s="68"/>
      <c r="J425" s="68"/>
      <c r="K425" s="62"/>
      <c r="L425" s="62"/>
      <c r="M425" s="62"/>
      <c r="N425" s="62"/>
      <c r="O425" s="62"/>
      <c r="P425" s="62"/>
      <c r="Q425" s="62"/>
      <c r="R425" s="62"/>
      <c r="S425" s="62"/>
      <c r="T425" s="62"/>
      <c r="U425" s="62"/>
      <c r="V425" s="62"/>
      <c r="W425" s="62"/>
      <c r="X425" s="62"/>
      <c r="Y425" s="62"/>
      <c r="Z425" s="62"/>
    </row>
    <row r="426" spans="1:26" ht="15">
      <c r="A426" s="68"/>
      <c r="B426" s="68"/>
      <c r="C426" s="68"/>
      <c r="D426" s="69"/>
      <c r="E426" s="69"/>
      <c r="F426" s="70"/>
      <c r="G426" s="68"/>
      <c r="H426" s="68"/>
      <c r="I426" s="68"/>
      <c r="J426" s="68"/>
      <c r="K426" s="62"/>
      <c r="L426" s="62"/>
      <c r="M426" s="62"/>
      <c r="N426" s="62"/>
      <c r="O426" s="62"/>
      <c r="P426" s="62"/>
      <c r="Q426" s="62"/>
      <c r="R426" s="62"/>
      <c r="S426" s="62"/>
      <c r="T426" s="62"/>
      <c r="U426" s="62"/>
      <c r="V426" s="62"/>
      <c r="W426" s="62"/>
      <c r="X426" s="62"/>
      <c r="Y426" s="62"/>
      <c r="Z426" s="62"/>
    </row>
    <row r="427" spans="1:26" ht="15">
      <c r="A427" s="68"/>
      <c r="B427" s="68"/>
      <c r="C427" s="68"/>
      <c r="D427" s="69"/>
      <c r="E427" s="69"/>
      <c r="F427" s="70"/>
      <c r="G427" s="68"/>
      <c r="H427" s="68"/>
      <c r="I427" s="68"/>
      <c r="J427" s="68"/>
      <c r="K427" s="62"/>
      <c r="L427" s="62"/>
      <c r="M427" s="62"/>
      <c r="N427" s="62"/>
      <c r="O427" s="62"/>
      <c r="P427" s="62"/>
      <c r="Q427" s="62"/>
      <c r="R427" s="62"/>
      <c r="S427" s="62"/>
      <c r="T427" s="62"/>
      <c r="U427" s="62"/>
      <c r="V427" s="62"/>
      <c r="W427" s="62"/>
      <c r="X427" s="62"/>
      <c r="Y427" s="62"/>
      <c r="Z427" s="62"/>
    </row>
    <row r="428" spans="1:26" ht="15">
      <c r="A428" s="68"/>
      <c r="B428" s="68"/>
      <c r="C428" s="68"/>
      <c r="D428" s="69"/>
      <c r="E428" s="69"/>
      <c r="F428" s="70"/>
      <c r="G428" s="68"/>
      <c r="H428" s="68"/>
      <c r="I428" s="68"/>
      <c r="J428" s="68"/>
      <c r="K428" s="62"/>
      <c r="L428" s="62"/>
      <c r="M428" s="62"/>
      <c r="N428" s="62"/>
      <c r="O428" s="62"/>
      <c r="P428" s="62"/>
      <c r="Q428" s="62"/>
      <c r="R428" s="62"/>
      <c r="S428" s="62"/>
      <c r="T428" s="62"/>
      <c r="U428" s="62"/>
      <c r="V428" s="62"/>
      <c r="W428" s="62"/>
      <c r="X428" s="62"/>
      <c r="Y428" s="62"/>
      <c r="Z428" s="62"/>
    </row>
    <row r="429" spans="1:26" ht="15">
      <c r="A429" s="68"/>
      <c r="B429" s="68"/>
      <c r="C429" s="68"/>
      <c r="D429" s="69"/>
      <c r="E429" s="69"/>
      <c r="F429" s="70"/>
      <c r="G429" s="68"/>
      <c r="H429" s="68"/>
      <c r="I429" s="68"/>
      <c r="J429" s="68"/>
      <c r="K429" s="62"/>
      <c r="L429" s="62"/>
      <c r="M429" s="62"/>
      <c r="N429" s="62"/>
      <c r="O429" s="62"/>
      <c r="P429" s="62"/>
      <c r="Q429" s="62"/>
      <c r="R429" s="62"/>
      <c r="S429" s="62"/>
      <c r="T429" s="62"/>
      <c r="U429" s="62"/>
      <c r="V429" s="62"/>
      <c r="W429" s="62"/>
      <c r="X429" s="62"/>
      <c r="Y429" s="62"/>
      <c r="Z429" s="62"/>
    </row>
    <row r="430" spans="1:26" ht="15">
      <c r="A430" s="68"/>
      <c r="B430" s="68"/>
      <c r="C430" s="68"/>
      <c r="D430" s="69"/>
      <c r="E430" s="69"/>
      <c r="F430" s="70"/>
      <c r="G430" s="68"/>
      <c r="H430" s="68"/>
      <c r="I430" s="68"/>
      <c r="J430" s="68"/>
      <c r="K430" s="62"/>
      <c r="L430" s="62"/>
      <c r="M430" s="62"/>
      <c r="N430" s="62"/>
      <c r="O430" s="62"/>
      <c r="P430" s="62"/>
      <c r="Q430" s="62"/>
      <c r="R430" s="62"/>
      <c r="S430" s="62"/>
      <c r="T430" s="62"/>
      <c r="U430" s="62"/>
      <c r="V430" s="62"/>
      <c r="W430" s="62"/>
      <c r="X430" s="62"/>
      <c r="Y430" s="62"/>
      <c r="Z430" s="62"/>
    </row>
    <row r="431" spans="1:26" ht="15">
      <c r="A431" s="68"/>
      <c r="B431" s="68"/>
      <c r="C431" s="68"/>
      <c r="D431" s="69"/>
      <c r="E431" s="69"/>
      <c r="F431" s="70"/>
      <c r="G431" s="68"/>
      <c r="H431" s="68"/>
      <c r="I431" s="68"/>
      <c r="J431" s="68"/>
      <c r="K431" s="62"/>
      <c r="L431" s="62"/>
      <c r="M431" s="62"/>
      <c r="N431" s="62"/>
      <c r="O431" s="62"/>
      <c r="P431" s="62"/>
      <c r="Q431" s="62"/>
      <c r="R431" s="62"/>
      <c r="S431" s="62"/>
      <c r="T431" s="62"/>
      <c r="U431" s="62"/>
      <c r="V431" s="62"/>
      <c r="W431" s="62"/>
      <c r="X431" s="62"/>
      <c r="Y431" s="62"/>
      <c r="Z431" s="62"/>
    </row>
    <row r="432" spans="1:26" ht="15">
      <c r="A432" s="68"/>
      <c r="B432" s="68"/>
      <c r="C432" s="68"/>
      <c r="D432" s="69"/>
      <c r="E432" s="69"/>
      <c r="F432" s="70"/>
      <c r="G432" s="68"/>
      <c r="H432" s="68"/>
      <c r="I432" s="68"/>
      <c r="J432" s="68"/>
      <c r="K432" s="62"/>
      <c r="L432" s="62"/>
      <c r="M432" s="62"/>
      <c r="N432" s="62"/>
      <c r="O432" s="62"/>
      <c r="P432" s="62"/>
      <c r="Q432" s="62"/>
      <c r="R432" s="62"/>
      <c r="S432" s="62"/>
      <c r="T432" s="62"/>
      <c r="U432" s="62"/>
      <c r="V432" s="62"/>
      <c r="W432" s="62"/>
      <c r="X432" s="62"/>
      <c r="Y432" s="62"/>
      <c r="Z432" s="62"/>
    </row>
    <row r="433" spans="1:26" ht="15">
      <c r="A433" s="68"/>
      <c r="B433" s="68"/>
      <c r="C433" s="68"/>
      <c r="D433" s="69"/>
      <c r="E433" s="69"/>
      <c r="F433" s="70"/>
      <c r="G433" s="68"/>
      <c r="H433" s="68"/>
      <c r="I433" s="68"/>
      <c r="J433" s="68"/>
      <c r="K433" s="62"/>
      <c r="L433" s="62"/>
      <c r="M433" s="62"/>
      <c r="N433" s="62"/>
      <c r="O433" s="62"/>
      <c r="P433" s="62"/>
      <c r="Q433" s="62"/>
      <c r="R433" s="62"/>
      <c r="S433" s="62"/>
      <c r="T433" s="62"/>
      <c r="U433" s="62"/>
      <c r="V433" s="62"/>
      <c r="W433" s="62"/>
      <c r="X433" s="62"/>
      <c r="Y433" s="62"/>
      <c r="Z433" s="62"/>
    </row>
    <row r="434" spans="1:26" ht="15">
      <c r="A434" s="68"/>
      <c r="B434" s="68"/>
      <c r="C434" s="68"/>
      <c r="D434" s="69"/>
      <c r="E434" s="69"/>
      <c r="F434" s="70"/>
      <c r="G434" s="68"/>
      <c r="H434" s="68"/>
      <c r="I434" s="68"/>
      <c r="J434" s="68"/>
      <c r="K434" s="62"/>
      <c r="L434" s="62"/>
      <c r="M434" s="62"/>
      <c r="N434" s="62"/>
      <c r="O434" s="62"/>
      <c r="P434" s="62"/>
      <c r="Q434" s="62"/>
      <c r="R434" s="62"/>
      <c r="S434" s="62"/>
      <c r="T434" s="62"/>
      <c r="U434" s="62"/>
      <c r="V434" s="62"/>
      <c r="W434" s="62"/>
      <c r="X434" s="62"/>
      <c r="Y434" s="62"/>
      <c r="Z434" s="62"/>
    </row>
    <row r="435" spans="1:26" ht="15">
      <c r="A435" s="68"/>
      <c r="B435" s="68"/>
      <c r="C435" s="68"/>
      <c r="D435" s="69"/>
      <c r="E435" s="69"/>
      <c r="F435" s="70"/>
      <c r="G435" s="68"/>
      <c r="H435" s="68"/>
      <c r="I435" s="68"/>
      <c r="J435" s="68"/>
      <c r="K435" s="62"/>
      <c r="L435" s="62"/>
      <c r="M435" s="62"/>
      <c r="N435" s="62"/>
      <c r="O435" s="62"/>
      <c r="P435" s="62"/>
      <c r="Q435" s="62"/>
      <c r="R435" s="62"/>
      <c r="S435" s="62"/>
      <c r="T435" s="62"/>
      <c r="U435" s="62"/>
      <c r="V435" s="62"/>
      <c r="W435" s="62"/>
      <c r="X435" s="62"/>
      <c r="Y435" s="62"/>
      <c r="Z435" s="62"/>
    </row>
    <row r="436" spans="1:26" ht="15">
      <c r="A436" s="68"/>
      <c r="B436" s="68"/>
      <c r="C436" s="68"/>
      <c r="D436" s="69"/>
      <c r="E436" s="69"/>
      <c r="F436" s="70"/>
      <c r="G436" s="68"/>
      <c r="H436" s="68"/>
      <c r="I436" s="68"/>
      <c r="J436" s="68"/>
      <c r="K436" s="62"/>
      <c r="L436" s="62"/>
      <c r="M436" s="62"/>
      <c r="N436" s="62"/>
      <c r="O436" s="62"/>
      <c r="P436" s="62"/>
      <c r="Q436" s="62"/>
      <c r="R436" s="62"/>
      <c r="S436" s="62"/>
      <c r="T436" s="62"/>
      <c r="U436" s="62"/>
      <c r="V436" s="62"/>
      <c r="W436" s="62"/>
      <c r="X436" s="62"/>
      <c r="Y436" s="62"/>
      <c r="Z436" s="62"/>
    </row>
    <row r="437" spans="1:26" ht="15">
      <c r="A437" s="68"/>
      <c r="B437" s="68"/>
      <c r="C437" s="68"/>
      <c r="D437" s="69"/>
      <c r="E437" s="69"/>
      <c r="F437" s="70"/>
      <c r="G437" s="68"/>
      <c r="H437" s="68"/>
      <c r="I437" s="68"/>
      <c r="J437" s="68"/>
      <c r="K437" s="62"/>
      <c r="L437" s="62"/>
      <c r="M437" s="62"/>
      <c r="N437" s="62"/>
      <c r="O437" s="62"/>
      <c r="P437" s="62"/>
      <c r="Q437" s="62"/>
      <c r="R437" s="62"/>
      <c r="S437" s="62"/>
      <c r="T437" s="62"/>
      <c r="U437" s="62"/>
      <c r="V437" s="62"/>
      <c r="W437" s="62"/>
      <c r="X437" s="62"/>
      <c r="Y437" s="62"/>
      <c r="Z437" s="62"/>
    </row>
    <row r="438" spans="1:26" ht="15">
      <c r="A438" s="68"/>
      <c r="B438" s="68"/>
      <c r="C438" s="68"/>
      <c r="D438" s="69"/>
      <c r="E438" s="69"/>
      <c r="F438" s="70"/>
      <c r="G438" s="68"/>
      <c r="H438" s="68"/>
      <c r="I438" s="68"/>
      <c r="J438" s="68"/>
      <c r="K438" s="62"/>
      <c r="L438" s="62"/>
      <c r="M438" s="62"/>
      <c r="N438" s="62"/>
      <c r="O438" s="62"/>
      <c r="P438" s="62"/>
      <c r="Q438" s="62"/>
      <c r="R438" s="62"/>
      <c r="S438" s="62"/>
      <c r="T438" s="62"/>
      <c r="U438" s="62"/>
      <c r="V438" s="62"/>
      <c r="W438" s="62"/>
      <c r="X438" s="62"/>
      <c r="Y438" s="62"/>
      <c r="Z438" s="62"/>
    </row>
    <row r="439" spans="1:26" ht="15">
      <c r="A439" s="68"/>
      <c r="B439" s="68"/>
      <c r="C439" s="68"/>
      <c r="D439" s="69"/>
      <c r="E439" s="69"/>
      <c r="F439" s="70"/>
      <c r="G439" s="68"/>
      <c r="H439" s="68"/>
      <c r="I439" s="68"/>
      <c r="J439" s="68"/>
      <c r="K439" s="62"/>
      <c r="L439" s="62"/>
      <c r="M439" s="62"/>
      <c r="N439" s="62"/>
      <c r="O439" s="62"/>
      <c r="P439" s="62"/>
      <c r="Q439" s="62"/>
      <c r="R439" s="62"/>
      <c r="S439" s="62"/>
      <c r="T439" s="62"/>
      <c r="U439" s="62"/>
      <c r="V439" s="62"/>
      <c r="W439" s="62"/>
      <c r="X439" s="62"/>
      <c r="Y439" s="62"/>
      <c r="Z439" s="62"/>
    </row>
    <row r="440" spans="1:26" ht="15">
      <c r="A440" s="68"/>
      <c r="B440" s="68"/>
      <c r="C440" s="68"/>
      <c r="D440" s="69"/>
      <c r="E440" s="69"/>
      <c r="F440" s="70"/>
      <c r="G440" s="68"/>
      <c r="H440" s="68"/>
      <c r="I440" s="68"/>
      <c r="J440" s="68"/>
      <c r="K440" s="62"/>
      <c r="L440" s="62"/>
      <c r="M440" s="62"/>
      <c r="N440" s="62"/>
      <c r="O440" s="62"/>
      <c r="P440" s="62"/>
      <c r="Q440" s="62"/>
      <c r="R440" s="62"/>
      <c r="S440" s="62"/>
      <c r="T440" s="62"/>
      <c r="U440" s="62"/>
      <c r="V440" s="62"/>
      <c r="W440" s="62"/>
      <c r="X440" s="62"/>
      <c r="Y440" s="62"/>
      <c r="Z440" s="62"/>
    </row>
    <row r="441" spans="1:26" ht="15">
      <c r="A441" s="68"/>
      <c r="B441" s="68"/>
      <c r="C441" s="68"/>
      <c r="D441" s="69"/>
      <c r="E441" s="69"/>
      <c r="F441" s="70"/>
      <c r="G441" s="68"/>
      <c r="H441" s="68"/>
      <c r="I441" s="68"/>
      <c r="J441" s="68"/>
      <c r="K441" s="62"/>
      <c r="L441" s="62"/>
      <c r="M441" s="62"/>
      <c r="N441" s="62"/>
      <c r="O441" s="62"/>
      <c r="P441" s="62"/>
      <c r="Q441" s="62"/>
      <c r="R441" s="62"/>
      <c r="S441" s="62"/>
      <c r="T441" s="62"/>
      <c r="U441" s="62"/>
      <c r="V441" s="62"/>
      <c r="W441" s="62"/>
      <c r="X441" s="62"/>
      <c r="Y441" s="62"/>
      <c r="Z441" s="62"/>
    </row>
    <row r="442" spans="1:26" ht="15">
      <c r="A442" s="68"/>
      <c r="B442" s="68"/>
      <c r="C442" s="68"/>
      <c r="D442" s="69"/>
      <c r="E442" s="69"/>
      <c r="F442" s="70"/>
      <c r="G442" s="68"/>
      <c r="H442" s="68"/>
      <c r="I442" s="68"/>
      <c r="J442" s="68"/>
      <c r="K442" s="62"/>
      <c r="L442" s="62"/>
      <c r="M442" s="62"/>
      <c r="N442" s="62"/>
      <c r="O442" s="62"/>
      <c r="P442" s="62"/>
      <c r="Q442" s="62"/>
      <c r="R442" s="62"/>
      <c r="S442" s="62"/>
      <c r="T442" s="62"/>
      <c r="U442" s="62"/>
      <c r="V442" s="62"/>
      <c r="W442" s="62"/>
      <c r="X442" s="62"/>
      <c r="Y442" s="62"/>
      <c r="Z442" s="62"/>
    </row>
    <row r="443" spans="1:26" ht="15">
      <c r="A443" s="68"/>
      <c r="B443" s="68"/>
      <c r="C443" s="68"/>
      <c r="D443" s="69"/>
      <c r="E443" s="69"/>
      <c r="F443" s="70"/>
      <c r="G443" s="68"/>
      <c r="H443" s="68"/>
      <c r="I443" s="68"/>
      <c r="J443" s="68"/>
      <c r="K443" s="62"/>
      <c r="L443" s="62"/>
      <c r="M443" s="62"/>
      <c r="N443" s="62"/>
      <c r="O443" s="62"/>
      <c r="P443" s="62"/>
      <c r="Q443" s="62"/>
      <c r="R443" s="62"/>
      <c r="S443" s="62"/>
      <c r="T443" s="62"/>
      <c r="U443" s="62"/>
      <c r="V443" s="62"/>
      <c r="W443" s="62"/>
      <c r="X443" s="62"/>
      <c r="Y443" s="62"/>
      <c r="Z443" s="62"/>
    </row>
    <row r="444" spans="1:26" ht="15">
      <c r="A444" s="68"/>
      <c r="B444" s="68"/>
      <c r="C444" s="68"/>
      <c r="D444" s="69"/>
      <c r="E444" s="69"/>
      <c r="F444" s="70"/>
      <c r="G444" s="68"/>
      <c r="H444" s="68"/>
      <c r="I444" s="68"/>
      <c r="J444" s="68"/>
      <c r="K444" s="62"/>
      <c r="L444" s="62"/>
      <c r="M444" s="62"/>
      <c r="N444" s="62"/>
      <c r="O444" s="62"/>
      <c r="P444" s="62"/>
      <c r="Q444" s="62"/>
      <c r="R444" s="62"/>
      <c r="S444" s="62"/>
      <c r="T444" s="62"/>
      <c r="U444" s="62"/>
      <c r="V444" s="62"/>
      <c r="W444" s="62"/>
      <c r="X444" s="62"/>
      <c r="Y444" s="62"/>
      <c r="Z444" s="62"/>
    </row>
    <row r="445" spans="1:26" ht="15">
      <c r="A445" s="68"/>
      <c r="B445" s="68"/>
      <c r="C445" s="68"/>
      <c r="D445" s="69"/>
      <c r="E445" s="69"/>
      <c r="F445" s="70"/>
      <c r="G445" s="68"/>
      <c r="H445" s="68"/>
      <c r="I445" s="68"/>
      <c r="J445" s="68"/>
      <c r="K445" s="62"/>
      <c r="L445" s="62"/>
      <c r="M445" s="62"/>
      <c r="N445" s="62"/>
      <c r="O445" s="62"/>
      <c r="P445" s="62"/>
      <c r="Q445" s="62"/>
      <c r="R445" s="62"/>
      <c r="S445" s="62"/>
      <c r="T445" s="62"/>
      <c r="U445" s="62"/>
      <c r="V445" s="62"/>
      <c r="W445" s="62"/>
      <c r="X445" s="62"/>
      <c r="Y445" s="62"/>
      <c r="Z445" s="62"/>
    </row>
    <row r="446" spans="1:26" ht="15">
      <c r="A446" s="68"/>
      <c r="B446" s="68"/>
      <c r="C446" s="68"/>
      <c r="D446" s="69"/>
      <c r="E446" s="69"/>
      <c r="F446" s="70"/>
      <c r="G446" s="68"/>
      <c r="H446" s="68"/>
      <c r="I446" s="68"/>
      <c r="J446" s="68"/>
      <c r="K446" s="62"/>
      <c r="L446" s="62"/>
      <c r="M446" s="62"/>
      <c r="N446" s="62"/>
      <c r="O446" s="62"/>
      <c r="P446" s="62"/>
      <c r="Q446" s="62"/>
      <c r="R446" s="62"/>
      <c r="S446" s="62"/>
      <c r="T446" s="62"/>
      <c r="U446" s="62"/>
      <c r="V446" s="62"/>
      <c r="W446" s="62"/>
      <c r="X446" s="62"/>
      <c r="Y446" s="62"/>
      <c r="Z446" s="62"/>
    </row>
    <row r="447" spans="1:26" ht="15">
      <c r="A447" s="68"/>
      <c r="B447" s="68"/>
      <c r="C447" s="68"/>
      <c r="D447" s="69"/>
      <c r="E447" s="69"/>
      <c r="F447" s="70"/>
      <c r="G447" s="68"/>
      <c r="H447" s="68"/>
      <c r="I447" s="68"/>
      <c r="J447" s="68"/>
      <c r="K447" s="62"/>
      <c r="L447" s="62"/>
      <c r="M447" s="62"/>
      <c r="N447" s="62"/>
      <c r="O447" s="62"/>
      <c r="P447" s="62"/>
      <c r="Q447" s="62"/>
      <c r="R447" s="62"/>
      <c r="S447" s="62"/>
      <c r="T447" s="62"/>
      <c r="U447" s="62"/>
      <c r="V447" s="62"/>
      <c r="W447" s="62"/>
      <c r="X447" s="62"/>
      <c r="Y447" s="62"/>
      <c r="Z447" s="62"/>
    </row>
    <row r="448" spans="1:26" ht="15">
      <c r="A448" s="68"/>
      <c r="B448" s="68"/>
      <c r="C448" s="68"/>
      <c r="D448" s="69"/>
      <c r="E448" s="69"/>
      <c r="F448" s="70"/>
      <c r="G448" s="68"/>
      <c r="H448" s="68"/>
      <c r="I448" s="68"/>
      <c r="J448" s="68"/>
      <c r="K448" s="62"/>
      <c r="L448" s="62"/>
      <c r="M448" s="62"/>
      <c r="N448" s="62"/>
      <c r="O448" s="62"/>
      <c r="P448" s="62"/>
      <c r="Q448" s="62"/>
      <c r="R448" s="62"/>
      <c r="S448" s="62"/>
      <c r="T448" s="62"/>
      <c r="U448" s="62"/>
      <c r="V448" s="62"/>
      <c r="W448" s="62"/>
      <c r="X448" s="62"/>
      <c r="Y448" s="62"/>
      <c r="Z448" s="62"/>
    </row>
    <row r="449" spans="1:26" ht="15">
      <c r="A449" s="68"/>
      <c r="B449" s="68"/>
      <c r="C449" s="68"/>
      <c r="D449" s="69"/>
      <c r="E449" s="69"/>
      <c r="F449" s="70"/>
      <c r="G449" s="68"/>
      <c r="H449" s="68"/>
      <c r="I449" s="68"/>
      <c r="J449" s="68"/>
      <c r="K449" s="62"/>
      <c r="L449" s="62"/>
      <c r="M449" s="62"/>
      <c r="N449" s="62"/>
      <c r="O449" s="62"/>
      <c r="P449" s="62"/>
      <c r="Q449" s="62"/>
      <c r="R449" s="62"/>
      <c r="S449" s="62"/>
      <c r="T449" s="62"/>
      <c r="U449" s="62"/>
      <c r="V449" s="62"/>
      <c r="W449" s="62"/>
      <c r="X449" s="62"/>
      <c r="Y449" s="62"/>
      <c r="Z449" s="62"/>
    </row>
    <row r="450" spans="1:26" ht="15">
      <c r="A450" s="68"/>
      <c r="B450" s="68"/>
      <c r="C450" s="68"/>
      <c r="D450" s="69"/>
      <c r="E450" s="69"/>
      <c r="F450" s="70"/>
      <c r="G450" s="68"/>
      <c r="H450" s="68"/>
      <c r="I450" s="68"/>
      <c r="J450" s="68"/>
      <c r="K450" s="62"/>
      <c r="L450" s="62"/>
      <c r="M450" s="62"/>
      <c r="N450" s="62"/>
      <c r="O450" s="62"/>
      <c r="P450" s="62"/>
      <c r="Q450" s="62"/>
      <c r="R450" s="62"/>
      <c r="S450" s="62"/>
      <c r="T450" s="62"/>
      <c r="U450" s="62"/>
      <c r="V450" s="62"/>
      <c r="W450" s="62"/>
      <c r="X450" s="62"/>
      <c r="Y450" s="62"/>
      <c r="Z450" s="62"/>
    </row>
    <row r="451" spans="1:26" ht="15">
      <c r="A451" s="68"/>
      <c r="B451" s="68"/>
      <c r="C451" s="68"/>
      <c r="D451" s="69"/>
      <c r="E451" s="69"/>
      <c r="F451" s="70"/>
      <c r="G451" s="68"/>
      <c r="H451" s="68"/>
      <c r="I451" s="68"/>
      <c r="J451" s="68"/>
      <c r="K451" s="62"/>
      <c r="L451" s="62"/>
      <c r="M451" s="62"/>
      <c r="N451" s="62"/>
      <c r="O451" s="62"/>
      <c r="P451" s="62"/>
      <c r="Q451" s="62"/>
      <c r="R451" s="62"/>
      <c r="S451" s="62"/>
      <c r="T451" s="62"/>
      <c r="U451" s="62"/>
      <c r="V451" s="62"/>
      <c r="W451" s="62"/>
      <c r="X451" s="62"/>
      <c r="Y451" s="62"/>
      <c r="Z451" s="62"/>
    </row>
    <row r="452" spans="1:26" ht="15">
      <c r="A452" s="68"/>
      <c r="B452" s="68"/>
      <c r="C452" s="68"/>
      <c r="D452" s="69"/>
      <c r="E452" s="69"/>
      <c r="F452" s="70"/>
      <c r="G452" s="68"/>
      <c r="H452" s="68"/>
      <c r="I452" s="68"/>
      <c r="J452" s="68"/>
      <c r="K452" s="62"/>
      <c r="L452" s="62"/>
      <c r="M452" s="62"/>
      <c r="N452" s="62"/>
      <c r="O452" s="62"/>
      <c r="P452" s="62"/>
      <c r="Q452" s="62"/>
      <c r="R452" s="62"/>
      <c r="S452" s="62"/>
      <c r="T452" s="62"/>
      <c r="U452" s="62"/>
      <c r="V452" s="62"/>
      <c r="W452" s="62"/>
      <c r="X452" s="62"/>
      <c r="Y452" s="62"/>
      <c r="Z452" s="62"/>
    </row>
    <row r="453" spans="1:26" ht="15">
      <c r="A453" s="68"/>
      <c r="B453" s="68"/>
      <c r="C453" s="68"/>
      <c r="D453" s="69"/>
      <c r="E453" s="69"/>
      <c r="F453" s="70"/>
      <c r="G453" s="68"/>
      <c r="H453" s="68"/>
      <c r="I453" s="68"/>
      <c r="J453" s="68"/>
      <c r="K453" s="62"/>
      <c r="L453" s="62"/>
      <c r="M453" s="62"/>
      <c r="N453" s="62"/>
      <c r="O453" s="62"/>
      <c r="P453" s="62"/>
      <c r="Q453" s="62"/>
      <c r="R453" s="62"/>
      <c r="S453" s="62"/>
      <c r="T453" s="62"/>
      <c r="U453" s="62"/>
      <c r="V453" s="62"/>
      <c r="W453" s="62"/>
      <c r="X453" s="62"/>
      <c r="Y453" s="62"/>
      <c r="Z453" s="62"/>
    </row>
    <row r="454" spans="1:26" ht="15">
      <c r="A454" s="68"/>
      <c r="B454" s="68"/>
      <c r="C454" s="68"/>
      <c r="D454" s="69"/>
      <c r="E454" s="69"/>
      <c r="F454" s="70"/>
      <c r="G454" s="68"/>
      <c r="H454" s="68"/>
      <c r="I454" s="68"/>
      <c r="J454" s="68"/>
      <c r="K454" s="62"/>
      <c r="L454" s="62"/>
      <c r="M454" s="62"/>
      <c r="N454" s="62"/>
      <c r="O454" s="62"/>
      <c r="P454" s="62"/>
      <c r="Q454" s="62"/>
      <c r="R454" s="62"/>
      <c r="S454" s="62"/>
      <c r="T454" s="62"/>
      <c r="U454" s="62"/>
      <c r="V454" s="62"/>
      <c r="W454" s="62"/>
      <c r="X454" s="62"/>
      <c r="Y454" s="62"/>
      <c r="Z454" s="62"/>
    </row>
    <row r="455" spans="1:26" ht="15">
      <c r="A455" s="68"/>
      <c r="B455" s="68"/>
      <c r="C455" s="68"/>
      <c r="D455" s="69"/>
      <c r="E455" s="69"/>
      <c r="F455" s="70"/>
      <c r="G455" s="68"/>
      <c r="H455" s="68"/>
      <c r="I455" s="68"/>
      <c r="J455" s="68"/>
      <c r="K455" s="62"/>
      <c r="L455" s="62"/>
      <c r="M455" s="62"/>
      <c r="N455" s="62"/>
      <c r="O455" s="62"/>
      <c r="P455" s="62"/>
      <c r="Q455" s="62"/>
      <c r="R455" s="62"/>
      <c r="S455" s="62"/>
      <c r="T455" s="62"/>
      <c r="U455" s="62"/>
      <c r="V455" s="62"/>
      <c r="W455" s="62"/>
      <c r="X455" s="62"/>
      <c r="Y455" s="62"/>
      <c r="Z455" s="62"/>
    </row>
    <row r="456" spans="1:26" ht="15">
      <c r="A456" s="68"/>
      <c r="B456" s="68"/>
      <c r="C456" s="68"/>
      <c r="D456" s="69"/>
      <c r="E456" s="69"/>
      <c r="F456" s="70"/>
      <c r="G456" s="68"/>
      <c r="H456" s="68"/>
      <c r="I456" s="68"/>
      <c r="J456" s="68"/>
      <c r="K456" s="62"/>
      <c r="L456" s="62"/>
      <c r="M456" s="62"/>
      <c r="N456" s="62"/>
      <c r="O456" s="62"/>
      <c r="P456" s="62"/>
      <c r="Q456" s="62"/>
      <c r="R456" s="62"/>
      <c r="S456" s="62"/>
      <c r="T456" s="62"/>
      <c r="U456" s="62"/>
      <c r="V456" s="62"/>
      <c r="W456" s="62"/>
      <c r="X456" s="62"/>
      <c r="Y456" s="62"/>
      <c r="Z456" s="62"/>
    </row>
    <row r="457" spans="1:26" ht="15">
      <c r="A457" s="68"/>
      <c r="B457" s="68"/>
      <c r="C457" s="68"/>
      <c r="D457" s="69"/>
      <c r="E457" s="69"/>
      <c r="F457" s="70"/>
      <c r="G457" s="68"/>
      <c r="H457" s="68"/>
      <c r="I457" s="68"/>
      <c r="J457" s="68"/>
      <c r="K457" s="62"/>
      <c r="L457" s="62"/>
      <c r="M457" s="62"/>
      <c r="N457" s="62"/>
      <c r="O457" s="62"/>
      <c r="P457" s="62"/>
      <c r="Q457" s="62"/>
      <c r="R457" s="62"/>
      <c r="S457" s="62"/>
      <c r="T457" s="62"/>
      <c r="U457" s="62"/>
      <c r="V457" s="62"/>
      <c r="W457" s="62"/>
      <c r="X457" s="62"/>
      <c r="Y457" s="62"/>
      <c r="Z457" s="62"/>
    </row>
    <row r="458" spans="1:26" ht="15">
      <c r="A458" s="68"/>
      <c r="B458" s="68"/>
      <c r="C458" s="68"/>
      <c r="D458" s="69"/>
      <c r="E458" s="69"/>
      <c r="F458" s="70"/>
      <c r="G458" s="68"/>
      <c r="H458" s="68"/>
      <c r="I458" s="68"/>
      <c r="J458" s="68"/>
      <c r="K458" s="62"/>
      <c r="L458" s="62"/>
      <c r="M458" s="62"/>
      <c r="N458" s="62"/>
      <c r="O458" s="62"/>
      <c r="P458" s="62"/>
      <c r="Q458" s="62"/>
      <c r="R458" s="62"/>
      <c r="S458" s="62"/>
      <c r="T458" s="62"/>
      <c r="U458" s="62"/>
      <c r="V458" s="62"/>
      <c r="W458" s="62"/>
      <c r="X458" s="62"/>
      <c r="Y458" s="62"/>
      <c r="Z458" s="62"/>
    </row>
    <row r="459" spans="1:26" ht="15">
      <c r="A459" s="68"/>
      <c r="B459" s="68"/>
      <c r="C459" s="68"/>
      <c r="D459" s="69"/>
      <c r="E459" s="69"/>
      <c r="F459" s="70"/>
      <c r="G459" s="68"/>
      <c r="H459" s="68"/>
      <c r="I459" s="68"/>
      <c r="J459" s="68"/>
      <c r="K459" s="62"/>
      <c r="L459" s="62"/>
      <c r="M459" s="62"/>
      <c r="N459" s="62"/>
      <c r="O459" s="62"/>
      <c r="P459" s="62"/>
      <c r="Q459" s="62"/>
      <c r="R459" s="62"/>
      <c r="S459" s="62"/>
      <c r="T459" s="62"/>
      <c r="U459" s="62"/>
      <c r="V459" s="62"/>
      <c r="W459" s="62"/>
      <c r="X459" s="62"/>
      <c r="Y459" s="62"/>
      <c r="Z459" s="62"/>
    </row>
    <row r="460" spans="1:26" ht="15">
      <c r="A460" s="68"/>
      <c r="B460" s="68"/>
      <c r="C460" s="68"/>
      <c r="D460" s="69"/>
      <c r="E460" s="69"/>
      <c r="F460" s="70"/>
      <c r="G460" s="68"/>
      <c r="H460" s="68"/>
      <c r="I460" s="68"/>
      <c r="J460" s="68"/>
      <c r="K460" s="62"/>
      <c r="L460" s="62"/>
      <c r="M460" s="62"/>
      <c r="N460" s="62"/>
      <c r="O460" s="62"/>
      <c r="P460" s="62"/>
      <c r="Q460" s="62"/>
      <c r="R460" s="62"/>
      <c r="S460" s="62"/>
      <c r="T460" s="62"/>
      <c r="U460" s="62"/>
      <c r="V460" s="62"/>
      <c r="W460" s="62"/>
      <c r="X460" s="62"/>
      <c r="Y460" s="62"/>
      <c r="Z460" s="62"/>
    </row>
    <row r="461" spans="1:26" ht="15">
      <c r="A461" s="68"/>
      <c r="B461" s="68"/>
      <c r="C461" s="68"/>
      <c r="D461" s="69"/>
      <c r="E461" s="69"/>
      <c r="F461" s="70"/>
      <c r="G461" s="68"/>
      <c r="H461" s="68"/>
      <c r="I461" s="68"/>
      <c r="J461" s="68"/>
      <c r="K461" s="62"/>
      <c r="L461" s="62"/>
      <c r="M461" s="62"/>
      <c r="N461" s="62"/>
      <c r="O461" s="62"/>
      <c r="P461" s="62"/>
      <c r="Q461" s="62"/>
      <c r="R461" s="62"/>
      <c r="S461" s="62"/>
      <c r="T461" s="62"/>
      <c r="U461" s="62"/>
      <c r="V461" s="62"/>
      <c r="W461" s="62"/>
      <c r="X461" s="62"/>
      <c r="Y461" s="62"/>
      <c r="Z461" s="62"/>
    </row>
    <row r="462" spans="1:26" ht="15">
      <c r="A462" s="68"/>
      <c r="B462" s="68"/>
      <c r="C462" s="68"/>
      <c r="D462" s="69"/>
      <c r="E462" s="69"/>
      <c r="F462" s="70"/>
      <c r="G462" s="68"/>
      <c r="H462" s="68"/>
      <c r="I462" s="68"/>
      <c r="J462" s="68"/>
      <c r="K462" s="62"/>
      <c r="L462" s="62"/>
      <c r="M462" s="62"/>
      <c r="N462" s="62"/>
      <c r="O462" s="62"/>
      <c r="P462" s="62"/>
      <c r="Q462" s="62"/>
      <c r="R462" s="62"/>
      <c r="S462" s="62"/>
      <c r="T462" s="62"/>
      <c r="U462" s="62"/>
      <c r="V462" s="62"/>
      <c r="W462" s="62"/>
      <c r="X462" s="62"/>
      <c r="Y462" s="62"/>
      <c r="Z462" s="62"/>
    </row>
    <row r="463" spans="1:26" ht="15">
      <c r="A463" s="68"/>
      <c r="B463" s="68"/>
      <c r="C463" s="68"/>
      <c r="D463" s="69"/>
      <c r="E463" s="69"/>
      <c r="F463" s="70"/>
      <c r="G463" s="68"/>
      <c r="H463" s="68"/>
      <c r="I463" s="68"/>
      <c r="J463" s="68"/>
      <c r="K463" s="62"/>
      <c r="L463" s="62"/>
      <c r="M463" s="62"/>
      <c r="N463" s="62"/>
      <c r="O463" s="62"/>
      <c r="P463" s="62"/>
      <c r="Q463" s="62"/>
      <c r="R463" s="62"/>
      <c r="S463" s="62"/>
      <c r="T463" s="62"/>
      <c r="U463" s="62"/>
      <c r="V463" s="62"/>
      <c r="W463" s="62"/>
      <c r="X463" s="62"/>
      <c r="Y463" s="62"/>
      <c r="Z463" s="62"/>
    </row>
    <row r="464" spans="1:26" ht="15">
      <c r="A464" s="68"/>
      <c r="B464" s="68"/>
      <c r="C464" s="68"/>
      <c r="D464" s="69"/>
      <c r="E464" s="69"/>
      <c r="F464" s="70"/>
      <c r="G464" s="68"/>
      <c r="H464" s="68"/>
      <c r="I464" s="68"/>
      <c r="J464" s="68"/>
      <c r="K464" s="62"/>
      <c r="L464" s="62"/>
      <c r="M464" s="62"/>
      <c r="N464" s="62"/>
      <c r="O464" s="62"/>
      <c r="P464" s="62"/>
      <c r="Q464" s="62"/>
      <c r="R464" s="62"/>
      <c r="S464" s="62"/>
      <c r="T464" s="62"/>
      <c r="U464" s="62"/>
      <c r="V464" s="62"/>
      <c r="W464" s="62"/>
      <c r="X464" s="62"/>
      <c r="Y464" s="62"/>
      <c r="Z464" s="62"/>
    </row>
    <row r="465" spans="1:26" ht="15">
      <c r="A465" s="68"/>
      <c r="B465" s="68"/>
      <c r="C465" s="68"/>
      <c r="D465" s="69"/>
      <c r="E465" s="69"/>
      <c r="F465" s="70"/>
      <c r="G465" s="68"/>
      <c r="H465" s="68"/>
      <c r="I465" s="68"/>
      <c r="J465" s="68"/>
      <c r="K465" s="62"/>
      <c r="L465" s="62"/>
      <c r="M465" s="62"/>
      <c r="N465" s="62"/>
      <c r="O465" s="62"/>
      <c r="P465" s="62"/>
      <c r="Q465" s="62"/>
      <c r="R465" s="62"/>
      <c r="S465" s="62"/>
      <c r="T465" s="62"/>
      <c r="U465" s="62"/>
      <c r="V465" s="62"/>
      <c r="W465" s="62"/>
      <c r="X465" s="62"/>
      <c r="Y465" s="62"/>
      <c r="Z465" s="62"/>
    </row>
    <row r="466" spans="1:26" ht="15">
      <c r="A466" s="68"/>
      <c r="B466" s="68"/>
      <c r="C466" s="68"/>
      <c r="D466" s="69"/>
      <c r="E466" s="69"/>
      <c r="F466" s="70"/>
      <c r="G466" s="68"/>
      <c r="H466" s="68"/>
      <c r="I466" s="68"/>
      <c r="J466" s="68"/>
      <c r="K466" s="62"/>
      <c r="L466" s="62"/>
      <c r="M466" s="62"/>
      <c r="N466" s="62"/>
      <c r="O466" s="62"/>
      <c r="P466" s="62"/>
      <c r="Q466" s="62"/>
      <c r="R466" s="62"/>
      <c r="S466" s="62"/>
      <c r="T466" s="62"/>
      <c r="U466" s="62"/>
      <c r="V466" s="62"/>
      <c r="W466" s="62"/>
      <c r="X466" s="62"/>
      <c r="Y466" s="62"/>
      <c r="Z466" s="62"/>
    </row>
    <row r="467" spans="1:26" ht="15">
      <c r="A467" s="68"/>
      <c r="B467" s="68"/>
      <c r="C467" s="68"/>
      <c r="D467" s="69"/>
      <c r="E467" s="69"/>
      <c r="F467" s="70"/>
      <c r="G467" s="68"/>
      <c r="H467" s="68"/>
      <c r="I467" s="68"/>
      <c r="J467" s="68"/>
      <c r="K467" s="62"/>
      <c r="L467" s="62"/>
      <c r="M467" s="62"/>
      <c r="N467" s="62"/>
      <c r="O467" s="62"/>
      <c r="P467" s="62"/>
      <c r="Q467" s="62"/>
      <c r="R467" s="62"/>
      <c r="S467" s="62"/>
      <c r="T467" s="62"/>
      <c r="U467" s="62"/>
      <c r="V467" s="62"/>
      <c r="W467" s="62"/>
      <c r="X467" s="62"/>
      <c r="Y467" s="62"/>
      <c r="Z467" s="62"/>
    </row>
    <row r="468" spans="1:26" ht="15">
      <c r="A468" s="68"/>
      <c r="B468" s="68"/>
      <c r="C468" s="68"/>
      <c r="D468" s="69"/>
      <c r="E468" s="69"/>
      <c r="F468" s="70"/>
      <c r="G468" s="68"/>
      <c r="H468" s="68"/>
      <c r="I468" s="68"/>
      <c r="J468" s="68"/>
      <c r="K468" s="62"/>
      <c r="L468" s="62"/>
      <c r="M468" s="62"/>
      <c r="N468" s="62"/>
      <c r="O468" s="62"/>
      <c r="P468" s="62"/>
      <c r="Q468" s="62"/>
      <c r="R468" s="62"/>
      <c r="S468" s="62"/>
      <c r="T468" s="62"/>
      <c r="U468" s="62"/>
      <c r="V468" s="62"/>
      <c r="W468" s="62"/>
      <c r="X468" s="62"/>
      <c r="Y468" s="62"/>
      <c r="Z468" s="62"/>
    </row>
    <row r="469" spans="1:26" ht="15">
      <c r="A469" s="68"/>
      <c r="B469" s="68"/>
      <c r="C469" s="68"/>
      <c r="D469" s="69"/>
      <c r="E469" s="69"/>
      <c r="F469" s="70"/>
      <c r="G469" s="68"/>
      <c r="H469" s="68"/>
      <c r="I469" s="68"/>
      <c r="J469" s="68"/>
      <c r="K469" s="62"/>
      <c r="L469" s="62"/>
      <c r="M469" s="62"/>
      <c r="N469" s="62"/>
      <c r="O469" s="62"/>
      <c r="P469" s="62"/>
      <c r="Q469" s="62"/>
      <c r="R469" s="62"/>
      <c r="S469" s="62"/>
      <c r="T469" s="62"/>
      <c r="U469" s="62"/>
      <c r="V469" s="62"/>
      <c r="W469" s="62"/>
      <c r="X469" s="62"/>
      <c r="Y469" s="62"/>
      <c r="Z469" s="62"/>
    </row>
    <row r="470" spans="1:26" ht="15">
      <c r="A470" s="68"/>
      <c r="B470" s="68"/>
      <c r="C470" s="68"/>
      <c r="D470" s="69"/>
      <c r="E470" s="69"/>
      <c r="F470" s="70"/>
      <c r="G470" s="68"/>
      <c r="H470" s="68"/>
      <c r="I470" s="68"/>
      <c r="J470" s="68"/>
      <c r="K470" s="62"/>
      <c r="L470" s="62"/>
      <c r="M470" s="62"/>
      <c r="N470" s="62"/>
      <c r="O470" s="62"/>
      <c r="P470" s="62"/>
      <c r="Q470" s="62"/>
      <c r="R470" s="62"/>
      <c r="S470" s="62"/>
      <c r="T470" s="62"/>
      <c r="U470" s="62"/>
      <c r="V470" s="62"/>
      <c r="W470" s="62"/>
      <c r="X470" s="62"/>
      <c r="Y470" s="62"/>
      <c r="Z470" s="62"/>
    </row>
    <row r="471" spans="1:26" ht="15">
      <c r="A471" s="68"/>
      <c r="B471" s="68"/>
      <c r="C471" s="68"/>
      <c r="D471" s="69"/>
      <c r="E471" s="69"/>
      <c r="F471" s="70"/>
      <c r="G471" s="68"/>
      <c r="H471" s="68"/>
      <c r="I471" s="68"/>
      <c r="J471" s="68"/>
      <c r="K471" s="62"/>
      <c r="L471" s="62"/>
      <c r="M471" s="62"/>
      <c r="N471" s="62"/>
      <c r="O471" s="62"/>
      <c r="P471" s="62"/>
      <c r="Q471" s="62"/>
      <c r="R471" s="62"/>
      <c r="S471" s="62"/>
      <c r="T471" s="62"/>
      <c r="U471" s="62"/>
      <c r="V471" s="62"/>
      <c r="W471" s="62"/>
      <c r="X471" s="62"/>
      <c r="Y471" s="62"/>
      <c r="Z471" s="62"/>
    </row>
    <row r="472" spans="1:26" ht="15">
      <c r="A472" s="68"/>
      <c r="B472" s="68"/>
      <c r="C472" s="68"/>
      <c r="D472" s="69"/>
      <c r="E472" s="69"/>
      <c r="F472" s="70"/>
      <c r="G472" s="68"/>
      <c r="H472" s="68"/>
      <c r="I472" s="68"/>
      <c r="J472" s="68"/>
      <c r="K472" s="62"/>
      <c r="L472" s="62"/>
      <c r="M472" s="62"/>
      <c r="N472" s="62"/>
      <c r="O472" s="62"/>
      <c r="P472" s="62"/>
      <c r="Q472" s="62"/>
      <c r="R472" s="62"/>
      <c r="S472" s="62"/>
      <c r="T472" s="62"/>
      <c r="U472" s="62"/>
      <c r="V472" s="62"/>
      <c r="W472" s="62"/>
      <c r="X472" s="62"/>
      <c r="Y472" s="62"/>
      <c r="Z472" s="62"/>
    </row>
    <row r="473" spans="1:26" ht="15">
      <c r="A473" s="68"/>
      <c r="B473" s="68"/>
      <c r="C473" s="68"/>
      <c r="D473" s="69"/>
      <c r="E473" s="69"/>
      <c r="F473" s="70"/>
      <c r="G473" s="68"/>
      <c r="H473" s="68"/>
      <c r="I473" s="68"/>
      <c r="J473" s="68"/>
      <c r="K473" s="62"/>
      <c r="L473" s="62"/>
      <c r="M473" s="62"/>
      <c r="N473" s="62"/>
      <c r="O473" s="62"/>
      <c r="P473" s="62"/>
      <c r="Q473" s="62"/>
      <c r="R473" s="62"/>
      <c r="S473" s="62"/>
      <c r="T473" s="62"/>
      <c r="U473" s="62"/>
      <c r="V473" s="62"/>
      <c r="W473" s="62"/>
      <c r="X473" s="62"/>
      <c r="Y473" s="62"/>
      <c r="Z473" s="62"/>
    </row>
    <row r="474" spans="1:26" ht="15">
      <c r="A474" s="68"/>
      <c r="B474" s="68"/>
      <c r="C474" s="68"/>
      <c r="D474" s="69"/>
      <c r="E474" s="69"/>
      <c r="F474" s="70"/>
      <c r="G474" s="68"/>
      <c r="H474" s="68"/>
      <c r="I474" s="68"/>
      <c r="J474" s="68"/>
      <c r="K474" s="62"/>
      <c r="L474" s="62"/>
      <c r="M474" s="62"/>
      <c r="N474" s="62"/>
      <c r="O474" s="62"/>
      <c r="P474" s="62"/>
      <c r="Q474" s="62"/>
      <c r="R474" s="62"/>
      <c r="S474" s="62"/>
      <c r="T474" s="62"/>
      <c r="U474" s="62"/>
      <c r="V474" s="62"/>
      <c r="W474" s="62"/>
      <c r="X474" s="62"/>
      <c r="Y474" s="62"/>
      <c r="Z474" s="62"/>
    </row>
    <row r="475" spans="1:26" ht="15">
      <c r="A475" s="68"/>
      <c r="B475" s="68"/>
      <c r="C475" s="68"/>
      <c r="D475" s="69"/>
      <c r="E475" s="69"/>
      <c r="F475" s="70"/>
      <c r="G475" s="68"/>
      <c r="H475" s="68"/>
      <c r="I475" s="68"/>
      <c r="J475" s="68"/>
      <c r="K475" s="62"/>
      <c r="L475" s="62"/>
      <c r="M475" s="62"/>
      <c r="N475" s="62"/>
      <c r="O475" s="62"/>
      <c r="P475" s="62"/>
      <c r="Q475" s="62"/>
      <c r="R475" s="62"/>
      <c r="S475" s="62"/>
      <c r="T475" s="62"/>
      <c r="U475" s="62"/>
      <c r="V475" s="62"/>
      <c r="W475" s="62"/>
      <c r="X475" s="62"/>
      <c r="Y475" s="62"/>
      <c r="Z475" s="62"/>
    </row>
    <row r="476" spans="1:26" ht="15">
      <c r="A476" s="68"/>
      <c r="B476" s="68"/>
      <c r="C476" s="68"/>
      <c r="D476" s="69"/>
      <c r="E476" s="69"/>
      <c r="F476" s="70"/>
      <c r="G476" s="68"/>
      <c r="H476" s="68"/>
      <c r="I476" s="68"/>
      <c r="J476" s="68"/>
      <c r="K476" s="62"/>
      <c r="L476" s="62"/>
      <c r="M476" s="62"/>
      <c r="N476" s="62"/>
      <c r="O476" s="62"/>
      <c r="P476" s="62"/>
      <c r="Q476" s="62"/>
      <c r="R476" s="62"/>
      <c r="S476" s="62"/>
      <c r="T476" s="62"/>
      <c r="U476" s="62"/>
      <c r="V476" s="62"/>
      <c r="W476" s="62"/>
      <c r="X476" s="62"/>
      <c r="Y476" s="62"/>
      <c r="Z476" s="62"/>
    </row>
    <row r="477" spans="1:26" ht="15">
      <c r="A477" s="68"/>
      <c r="B477" s="68"/>
      <c r="C477" s="68"/>
      <c r="D477" s="69"/>
      <c r="E477" s="69"/>
      <c r="F477" s="70"/>
      <c r="G477" s="68"/>
      <c r="H477" s="68"/>
      <c r="I477" s="68"/>
      <c r="J477" s="68"/>
      <c r="K477" s="62"/>
      <c r="L477" s="62"/>
      <c r="M477" s="62"/>
      <c r="N477" s="62"/>
      <c r="O477" s="62"/>
      <c r="P477" s="62"/>
      <c r="Q477" s="62"/>
      <c r="R477" s="62"/>
      <c r="S477" s="62"/>
      <c r="T477" s="62"/>
      <c r="U477" s="62"/>
      <c r="V477" s="62"/>
      <c r="W477" s="62"/>
      <c r="X477" s="62"/>
      <c r="Y477" s="62"/>
      <c r="Z477" s="62"/>
    </row>
    <row r="478" spans="1:26" ht="15">
      <c r="A478" s="68"/>
      <c r="B478" s="68"/>
      <c r="C478" s="68"/>
      <c r="D478" s="69"/>
      <c r="E478" s="69"/>
      <c r="F478" s="70"/>
      <c r="G478" s="68"/>
      <c r="H478" s="68"/>
      <c r="I478" s="68"/>
      <c r="J478" s="68"/>
      <c r="K478" s="62"/>
      <c r="L478" s="62"/>
      <c r="M478" s="62"/>
      <c r="N478" s="62"/>
      <c r="O478" s="62"/>
      <c r="P478" s="62"/>
      <c r="Q478" s="62"/>
      <c r="R478" s="62"/>
      <c r="S478" s="62"/>
      <c r="T478" s="62"/>
      <c r="U478" s="62"/>
      <c r="V478" s="62"/>
      <c r="W478" s="62"/>
      <c r="X478" s="62"/>
      <c r="Y478" s="62"/>
      <c r="Z478" s="62"/>
    </row>
    <row r="479" spans="1:26" ht="15">
      <c r="A479" s="68"/>
      <c r="B479" s="68"/>
      <c r="C479" s="68"/>
      <c r="D479" s="69"/>
      <c r="E479" s="69"/>
      <c r="F479" s="70"/>
      <c r="G479" s="68"/>
      <c r="H479" s="68"/>
      <c r="I479" s="68"/>
      <c r="J479" s="68"/>
      <c r="K479" s="62"/>
      <c r="L479" s="62"/>
      <c r="M479" s="62"/>
      <c r="N479" s="62"/>
      <c r="O479" s="62"/>
      <c r="P479" s="62"/>
      <c r="Q479" s="62"/>
      <c r="R479" s="62"/>
      <c r="S479" s="62"/>
      <c r="T479" s="62"/>
      <c r="U479" s="62"/>
      <c r="V479" s="62"/>
      <c r="W479" s="62"/>
      <c r="X479" s="62"/>
      <c r="Y479" s="62"/>
      <c r="Z479" s="62"/>
    </row>
    <row r="480" spans="1:26" ht="15">
      <c r="A480" s="68"/>
      <c r="B480" s="68"/>
      <c r="C480" s="68"/>
      <c r="D480" s="69"/>
      <c r="E480" s="69"/>
      <c r="F480" s="70"/>
      <c r="G480" s="68"/>
      <c r="H480" s="68"/>
      <c r="I480" s="68"/>
      <c r="J480" s="68"/>
      <c r="K480" s="62"/>
      <c r="L480" s="62"/>
      <c r="M480" s="62"/>
      <c r="N480" s="62"/>
      <c r="O480" s="62"/>
      <c r="P480" s="62"/>
      <c r="Q480" s="62"/>
      <c r="R480" s="62"/>
      <c r="S480" s="62"/>
      <c r="T480" s="62"/>
      <c r="U480" s="62"/>
      <c r="V480" s="62"/>
      <c r="W480" s="62"/>
      <c r="X480" s="62"/>
      <c r="Y480" s="62"/>
      <c r="Z480" s="62"/>
    </row>
    <row r="481" spans="1:26" ht="15">
      <c r="A481" s="68"/>
      <c r="B481" s="68"/>
      <c r="C481" s="68"/>
      <c r="D481" s="69"/>
      <c r="E481" s="69"/>
      <c r="F481" s="70"/>
      <c r="G481" s="68"/>
      <c r="H481" s="68"/>
      <c r="I481" s="68"/>
      <c r="J481" s="68"/>
      <c r="K481" s="62"/>
      <c r="L481" s="62"/>
      <c r="M481" s="62"/>
      <c r="N481" s="62"/>
      <c r="O481" s="62"/>
      <c r="P481" s="62"/>
      <c r="Q481" s="62"/>
      <c r="R481" s="62"/>
      <c r="S481" s="62"/>
      <c r="T481" s="62"/>
      <c r="U481" s="62"/>
      <c r="V481" s="62"/>
      <c r="W481" s="62"/>
      <c r="X481" s="62"/>
      <c r="Y481" s="62"/>
      <c r="Z481" s="62"/>
    </row>
    <row r="482" spans="1:26" ht="15">
      <c r="A482" s="68"/>
      <c r="B482" s="68"/>
      <c r="C482" s="68"/>
      <c r="D482" s="69"/>
      <c r="E482" s="69"/>
      <c r="F482" s="70"/>
      <c r="G482" s="68"/>
      <c r="H482" s="68"/>
      <c r="I482" s="68"/>
      <c r="J482" s="68"/>
      <c r="K482" s="62"/>
      <c r="L482" s="62"/>
      <c r="M482" s="62"/>
      <c r="N482" s="62"/>
      <c r="O482" s="62"/>
      <c r="P482" s="62"/>
      <c r="Q482" s="62"/>
      <c r="R482" s="62"/>
      <c r="S482" s="62"/>
      <c r="T482" s="62"/>
      <c r="U482" s="62"/>
      <c r="V482" s="62"/>
      <c r="W482" s="62"/>
      <c r="X482" s="62"/>
      <c r="Y482" s="62"/>
      <c r="Z482" s="62"/>
    </row>
    <row r="483" spans="1:26" ht="15">
      <c r="A483" s="68"/>
      <c r="B483" s="68"/>
      <c r="C483" s="68"/>
      <c r="D483" s="69"/>
      <c r="E483" s="69"/>
      <c r="F483" s="70"/>
      <c r="G483" s="68"/>
      <c r="H483" s="68"/>
      <c r="I483" s="68"/>
      <c r="J483" s="68"/>
      <c r="K483" s="62"/>
      <c r="L483" s="62"/>
      <c r="M483" s="62"/>
      <c r="N483" s="62"/>
      <c r="O483" s="62"/>
      <c r="P483" s="62"/>
      <c r="Q483" s="62"/>
      <c r="R483" s="62"/>
      <c r="S483" s="62"/>
      <c r="T483" s="62"/>
      <c r="U483" s="62"/>
      <c r="V483" s="62"/>
      <c r="W483" s="62"/>
      <c r="X483" s="62"/>
      <c r="Y483" s="62"/>
      <c r="Z483" s="62"/>
    </row>
    <row r="484" spans="1:26" ht="15">
      <c r="A484" s="68"/>
      <c r="B484" s="68"/>
      <c r="C484" s="68"/>
      <c r="D484" s="69"/>
      <c r="E484" s="69"/>
      <c r="F484" s="70"/>
      <c r="G484" s="68"/>
      <c r="H484" s="68"/>
      <c r="I484" s="68"/>
      <c r="J484" s="68"/>
      <c r="K484" s="62"/>
      <c r="L484" s="62"/>
      <c r="M484" s="62"/>
      <c r="N484" s="62"/>
      <c r="O484" s="62"/>
      <c r="P484" s="62"/>
      <c r="Q484" s="62"/>
      <c r="R484" s="62"/>
      <c r="S484" s="62"/>
      <c r="T484" s="62"/>
      <c r="U484" s="62"/>
      <c r="V484" s="62"/>
      <c r="W484" s="62"/>
      <c r="X484" s="62"/>
      <c r="Y484" s="62"/>
      <c r="Z484" s="62"/>
    </row>
    <row r="485" spans="1:26" ht="15">
      <c r="A485" s="68"/>
      <c r="B485" s="68"/>
      <c r="C485" s="68"/>
      <c r="D485" s="69"/>
      <c r="E485" s="69"/>
      <c r="F485" s="70"/>
      <c r="G485" s="68"/>
      <c r="H485" s="68"/>
      <c r="I485" s="68"/>
      <c r="J485" s="68"/>
      <c r="K485" s="62"/>
      <c r="L485" s="62"/>
      <c r="M485" s="62"/>
      <c r="N485" s="62"/>
      <c r="O485" s="62"/>
      <c r="P485" s="62"/>
      <c r="Q485" s="62"/>
      <c r="R485" s="62"/>
      <c r="S485" s="62"/>
      <c r="T485" s="62"/>
      <c r="U485" s="62"/>
      <c r="V485" s="62"/>
      <c r="W485" s="62"/>
      <c r="X485" s="62"/>
      <c r="Y485" s="62"/>
      <c r="Z485" s="62"/>
    </row>
    <row r="486" spans="1:26" ht="15">
      <c r="A486" s="68"/>
      <c r="B486" s="68"/>
      <c r="C486" s="68"/>
      <c r="D486" s="69"/>
      <c r="E486" s="69"/>
      <c r="F486" s="70"/>
      <c r="G486" s="68"/>
      <c r="H486" s="68"/>
      <c r="I486" s="68"/>
      <c r="J486" s="68"/>
      <c r="K486" s="62"/>
      <c r="L486" s="62"/>
      <c r="M486" s="62"/>
      <c r="N486" s="62"/>
      <c r="O486" s="62"/>
      <c r="P486" s="62"/>
      <c r="Q486" s="62"/>
      <c r="R486" s="62"/>
      <c r="S486" s="62"/>
      <c r="T486" s="62"/>
      <c r="U486" s="62"/>
      <c r="V486" s="62"/>
      <c r="W486" s="62"/>
      <c r="X486" s="62"/>
      <c r="Y486" s="62"/>
      <c r="Z486" s="62"/>
    </row>
    <row r="487" spans="1:26" ht="15">
      <c r="A487" s="68"/>
      <c r="B487" s="68"/>
      <c r="C487" s="68"/>
      <c r="D487" s="69"/>
      <c r="E487" s="69"/>
      <c r="F487" s="70"/>
      <c r="G487" s="68"/>
      <c r="H487" s="68"/>
      <c r="I487" s="68"/>
      <c r="J487" s="68"/>
      <c r="K487" s="62"/>
      <c r="L487" s="62"/>
      <c r="M487" s="62"/>
      <c r="N487" s="62"/>
      <c r="O487" s="62"/>
      <c r="P487" s="62"/>
      <c r="Q487" s="62"/>
      <c r="R487" s="62"/>
      <c r="S487" s="62"/>
      <c r="T487" s="62"/>
      <c r="U487" s="62"/>
      <c r="V487" s="62"/>
      <c r="W487" s="62"/>
      <c r="X487" s="62"/>
      <c r="Y487" s="62"/>
      <c r="Z487" s="62"/>
    </row>
    <row r="488" spans="1:26" ht="15">
      <c r="A488" s="68"/>
      <c r="B488" s="68"/>
      <c r="C488" s="68"/>
      <c r="D488" s="69"/>
      <c r="E488" s="69"/>
      <c r="F488" s="70"/>
      <c r="G488" s="68"/>
      <c r="H488" s="68"/>
      <c r="I488" s="68"/>
      <c r="J488" s="68"/>
      <c r="K488" s="62"/>
      <c r="L488" s="62"/>
      <c r="M488" s="62"/>
      <c r="N488" s="62"/>
      <c r="O488" s="62"/>
      <c r="P488" s="62"/>
      <c r="Q488" s="62"/>
      <c r="R488" s="62"/>
      <c r="S488" s="62"/>
      <c r="T488" s="62"/>
      <c r="U488" s="62"/>
      <c r="V488" s="62"/>
      <c r="W488" s="62"/>
      <c r="X488" s="62"/>
      <c r="Y488" s="62"/>
      <c r="Z488" s="62"/>
    </row>
    <row r="489" spans="1:26" ht="15">
      <c r="A489" s="68"/>
      <c r="B489" s="68"/>
      <c r="C489" s="68"/>
      <c r="D489" s="69"/>
      <c r="E489" s="69"/>
      <c r="F489" s="70"/>
      <c r="G489" s="68"/>
      <c r="H489" s="68"/>
      <c r="I489" s="68"/>
      <c r="J489" s="68"/>
      <c r="K489" s="62"/>
      <c r="L489" s="62"/>
      <c r="M489" s="62"/>
      <c r="N489" s="62"/>
      <c r="O489" s="62"/>
      <c r="P489" s="62"/>
      <c r="Q489" s="62"/>
      <c r="R489" s="62"/>
      <c r="S489" s="62"/>
      <c r="T489" s="62"/>
      <c r="U489" s="62"/>
      <c r="V489" s="62"/>
      <c r="W489" s="62"/>
      <c r="X489" s="62"/>
      <c r="Y489" s="62"/>
      <c r="Z489" s="62"/>
    </row>
    <row r="490" spans="1:26" ht="15">
      <c r="A490" s="68"/>
      <c r="B490" s="68"/>
      <c r="C490" s="68"/>
      <c r="D490" s="69"/>
      <c r="E490" s="69"/>
      <c r="F490" s="70"/>
      <c r="G490" s="68"/>
      <c r="H490" s="68"/>
      <c r="I490" s="68"/>
      <c r="J490" s="68"/>
      <c r="K490" s="62"/>
      <c r="L490" s="62"/>
      <c r="M490" s="62"/>
      <c r="N490" s="62"/>
      <c r="O490" s="62"/>
      <c r="P490" s="62"/>
      <c r="Q490" s="62"/>
      <c r="R490" s="62"/>
      <c r="S490" s="62"/>
      <c r="T490" s="62"/>
      <c r="U490" s="62"/>
      <c r="V490" s="62"/>
      <c r="W490" s="62"/>
      <c r="X490" s="62"/>
      <c r="Y490" s="62"/>
      <c r="Z490" s="62"/>
    </row>
    <row r="491" spans="1:26" ht="15">
      <c r="A491" s="68"/>
      <c r="B491" s="68"/>
      <c r="C491" s="68"/>
      <c r="D491" s="69"/>
      <c r="E491" s="69"/>
      <c r="F491" s="70"/>
      <c r="G491" s="68"/>
      <c r="H491" s="68"/>
      <c r="I491" s="68"/>
      <c r="J491" s="68"/>
      <c r="K491" s="62"/>
      <c r="L491" s="62"/>
      <c r="M491" s="62"/>
      <c r="N491" s="62"/>
      <c r="O491" s="62"/>
      <c r="P491" s="62"/>
      <c r="Q491" s="62"/>
      <c r="R491" s="62"/>
      <c r="S491" s="62"/>
      <c r="T491" s="62"/>
      <c r="U491" s="62"/>
      <c r="V491" s="62"/>
      <c r="W491" s="62"/>
      <c r="X491" s="62"/>
      <c r="Y491" s="62"/>
      <c r="Z491" s="62"/>
    </row>
    <row r="492" spans="1:26" ht="15">
      <c r="A492" s="68"/>
      <c r="B492" s="68"/>
      <c r="C492" s="68"/>
      <c r="D492" s="69"/>
      <c r="E492" s="69"/>
      <c r="F492" s="70"/>
      <c r="G492" s="68"/>
      <c r="H492" s="68"/>
      <c r="I492" s="68"/>
      <c r="J492" s="68"/>
      <c r="K492" s="62"/>
      <c r="L492" s="62"/>
      <c r="M492" s="62"/>
      <c r="N492" s="62"/>
      <c r="O492" s="62"/>
      <c r="P492" s="62"/>
      <c r="Q492" s="62"/>
      <c r="R492" s="62"/>
      <c r="S492" s="62"/>
      <c r="T492" s="62"/>
      <c r="U492" s="62"/>
      <c r="V492" s="62"/>
      <c r="W492" s="62"/>
      <c r="X492" s="62"/>
      <c r="Y492" s="62"/>
      <c r="Z492" s="62"/>
    </row>
    <row r="493" spans="1:26" ht="15">
      <c r="A493" s="68"/>
      <c r="B493" s="68"/>
      <c r="C493" s="68"/>
      <c r="D493" s="69"/>
      <c r="E493" s="69"/>
      <c r="F493" s="70"/>
      <c r="G493" s="68"/>
      <c r="H493" s="68"/>
      <c r="I493" s="68"/>
      <c r="J493" s="68"/>
      <c r="K493" s="62"/>
      <c r="L493" s="62"/>
      <c r="M493" s="62"/>
      <c r="N493" s="62"/>
      <c r="O493" s="62"/>
      <c r="P493" s="62"/>
      <c r="Q493" s="62"/>
      <c r="R493" s="62"/>
      <c r="S493" s="62"/>
      <c r="T493" s="62"/>
      <c r="U493" s="62"/>
      <c r="V493" s="62"/>
      <c r="W493" s="62"/>
      <c r="X493" s="62"/>
      <c r="Y493" s="62"/>
      <c r="Z493" s="62"/>
    </row>
    <row r="494" spans="1:26" ht="15">
      <c r="A494" s="68"/>
      <c r="B494" s="68"/>
      <c r="C494" s="68"/>
      <c r="D494" s="69"/>
      <c r="E494" s="69"/>
      <c r="F494" s="70"/>
      <c r="G494" s="68"/>
      <c r="H494" s="68"/>
      <c r="I494" s="68"/>
      <c r="J494" s="68"/>
      <c r="K494" s="62"/>
      <c r="L494" s="62"/>
      <c r="M494" s="62"/>
      <c r="N494" s="62"/>
      <c r="O494" s="62"/>
      <c r="P494" s="62"/>
      <c r="Q494" s="62"/>
      <c r="R494" s="62"/>
      <c r="S494" s="62"/>
      <c r="T494" s="62"/>
      <c r="U494" s="62"/>
      <c r="V494" s="62"/>
      <c r="W494" s="62"/>
      <c r="X494" s="62"/>
      <c r="Y494" s="62"/>
      <c r="Z494" s="62"/>
    </row>
    <row r="495" spans="1:26" ht="15">
      <c r="A495" s="68"/>
      <c r="B495" s="68"/>
      <c r="C495" s="68"/>
      <c r="D495" s="69"/>
      <c r="E495" s="69"/>
      <c r="F495" s="70"/>
      <c r="G495" s="68"/>
      <c r="H495" s="68"/>
      <c r="I495" s="68"/>
      <c r="J495" s="68"/>
      <c r="K495" s="62"/>
      <c r="L495" s="62"/>
      <c r="M495" s="62"/>
      <c r="N495" s="62"/>
      <c r="O495" s="62"/>
      <c r="P495" s="62"/>
      <c r="Q495" s="62"/>
      <c r="R495" s="62"/>
      <c r="S495" s="62"/>
      <c r="T495" s="62"/>
      <c r="U495" s="62"/>
      <c r="V495" s="62"/>
      <c r="W495" s="62"/>
      <c r="X495" s="62"/>
      <c r="Y495" s="62"/>
      <c r="Z495" s="62"/>
    </row>
    <row r="496" spans="1:26" ht="15">
      <c r="A496" s="68"/>
      <c r="B496" s="68"/>
      <c r="C496" s="68"/>
      <c r="D496" s="69"/>
      <c r="E496" s="69"/>
      <c r="F496" s="70"/>
      <c r="G496" s="68"/>
      <c r="H496" s="68"/>
      <c r="I496" s="68"/>
      <c r="J496" s="68"/>
      <c r="K496" s="62"/>
      <c r="L496" s="62"/>
      <c r="M496" s="62"/>
      <c r="N496" s="62"/>
      <c r="O496" s="62"/>
      <c r="P496" s="62"/>
      <c r="Q496" s="62"/>
      <c r="R496" s="62"/>
      <c r="S496" s="62"/>
      <c r="T496" s="62"/>
      <c r="U496" s="62"/>
      <c r="V496" s="62"/>
      <c r="W496" s="62"/>
      <c r="X496" s="62"/>
      <c r="Y496" s="62"/>
      <c r="Z496" s="62"/>
    </row>
    <row r="497" spans="1:26" ht="15">
      <c r="A497" s="68"/>
      <c r="B497" s="68"/>
      <c r="C497" s="68"/>
      <c r="D497" s="69"/>
      <c r="E497" s="69"/>
      <c r="F497" s="70"/>
      <c r="G497" s="68"/>
      <c r="H497" s="68"/>
      <c r="I497" s="68"/>
      <c r="J497" s="68"/>
      <c r="K497" s="62"/>
      <c r="L497" s="62"/>
      <c r="M497" s="62"/>
      <c r="N497" s="62"/>
      <c r="O497" s="62"/>
      <c r="P497" s="62"/>
      <c r="Q497" s="62"/>
      <c r="R497" s="62"/>
      <c r="S497" s="62"/>
      <c r="T497" s="62"/>
      <c r="U497" s="62"/>
      <c r="V497" s="62"/>
      <c r="W497" s="62"/>
      <c r="X497" s="62"/>
      <c r="Y497" s="62"/>
      <c r="Z497" s="62"/>
    </row>
    <row r="498" spans="1:26" ht="15">
      <c r="A498" s="68"/>
      <c r="B498" s="68"/>
      <c r="C498" s="68"/>
      <c r="D498" s="69"/>
      <c r="E498" s="69"/>
      <c r="F498" s="70"/>
      <c r="G498" s="68"/>
      <c r="H498" s="68"/>
      <c r="I498" s="68"/>
      <c r="J498" s="68"/>
      <c r="K498" s="62"/>
      <c r="L498" s="62"/>
      <c r="M498" s="62"/>
      <c r="N498" s="62"/>
      <c r="O498" s="62"/>
      <c r="P498" s="62"/>
      <c r="Q498" s="62"/>
      <c r="R498" s="62"/>
      <c r="S498" s="62"/>
      <c r="T498" s="62"/>
      <c r="U498" s="62"/>
      <c r="V498" s="62"/>
      <c r="W498" s="62"/>
      <c r="X498" s="62"/>
      <c r="Y498" s="62"/>
      <c r="Z498" s="62"/>
    </row>
    <row r="499" spans="1:26" ht="15">
      <c r="A499" s="68"/>
      <c r="B499" s="68"/>
      <c r="C499" s="68"/>
      <c r="D499" s="69"/>
      <c r="E499" s="69"/>
      <c r="F499" s="70"/>
      <c r="G499" s="68"/>
      <c r="H499" s="68"/>
      <c r="I499" s="68"/>
      <c r="J499" s="68"/>
      <c r="K499" s="62"/>
      <c r="L499" s="62"/>
      <c r="M499" s="62"/>
      <c r="N499" s="62"/>
      <c r="O499" s="62"/>
      <c r="P499" s="62"/>
      <c r="Q499" s="62"/>
      <c r="R499" s="62"/>
      <c r="S499" s="62"/>
      <c r="T499" s="62"/>
      <c r="U499" s="62"/>
      <c r="V499" s="62"/>
      <c r="W499" s="62"/>
      <c r="X499" s="62"/>
      <c r="Y499" s="62"/>
      <c r="Z499" s="62"/>
    </row>
    <row r="500" spans="1:26" ht="15">
      <c r="A500" s="68"/>
      <c r="B500" s="68"/>
      <c r="C500" s="68"/>
      <c r="D500" s="69"/>
      <c r="E500" s="69"/>
      <c r="F500" s="70"/>
      <c r="G500" s="68"/>
      <c r="H500" s="68"/>
      <c r="I500" s="68"/>
      <c r="J500" s="68"/>
      <c r="K500" s="62"/>
      <c r="L500" s="62"/>
      <c r="M500" s="62"/>
      <c r="N500" s="62"/>
      <c r="O500" s="62"/>
      <c r="P500" s="62"/>
      <c r="Q500" s="62"/>
      <c r="R500" s="62"/>
      <c r="S500" s="62"/>
      <c r="T500" s="62"/>
      <c r="U500" s="62"/>
      <c r="V500" s="62"/>
      <c r="W500" s="62"/>
      <c r="X500" s="62"/>
      <c r="Y500" s="62"/>
      <c r="Z500" s="62"/>
    </row>
    <row r="501" spans="1:26" ht="15">
      <c r="A501" s="68"/>
      <c r="B501" s="68"/>
      <c r="C501" s="68"/>
      <c r="D501" s="69"/>
      <c r="E501" s="69"/>
      <c r="F501" s="70"/>
      <c r="G501" s="68"/>
      <c r="H501" s="68"/>
      <c r="I501" s="68"/>
      <c r="J501" s="68"/>
      <c r="K501" s="62"/>
      <c r="L501" s="62"/>
      <c r="M501" s="62"/>
      <c r="N501" s="62"/>
      <c r="O501" s="62"/>
      <c r="P501" s="62"/>
      <c r="Q501" s="62"/>
      <c r="R501" s="62"/>
      <c r="S501" s="62"/>
      <c r="T501" s="62"/>
      <c r="U501" s="62"/>
      <c r="V501" s="62"/>
      <c r="W501" s="62"/>
      <c r="X501" s="62"/>
      <c r="Y501" s="62"/>
      <c r="Z501" s="62"/>
    </row>
    <row r="502" spans="1:26" ht="15">
      <c r="A502" s="68"/>
      <c r="B502" s="68"/>
      <c r="C502" s="68"/>
      <c r="D502" s="69"/>
      <c r="E502" s="69"/>
      <c r="F502" s="70"/>
      <c r="G502" s="68"/>
      <c r="H502" s="68"/>
      <c r="I502" s="68"/>
      <c r="J502" s="68"/>
      <c r="K502" s="62"/>
      <c r="L502" s="62"/>
      <c r="M502" s="62"/>
      <c r="N502" s="62"/>
      <c r="O502" s="62"/>
      <c r="P502" s="62"/>
      <c r="Q502" s="62"/>
      <c r="R502" s="62"/>
      <c r="S502" s="62"/>
      <c r="T502" s="62"/>
      <c r="U502" s="62"/>
      <c r="V502" s="62"/>
      <c r="W502" s="62"/>
      <c r="X502" s="62"/>
      <c r="Y502" s="62"/>
      <c r="Z502" s="62"/>
    </row>
    <row r="503" spans="1:26" ht="15">
      <c r="A503" s="68"/>
      <c r="B503" s="68"/>
      <c r="C503" s="68"/>
      <c r="D503" s="69"/>
      <c r="E503" s="69"/>
      <c r="F503" s="70"/>
      <c r="G503" s="68"/>
      <c r="H503" s="68"/>
      <c r="I503" s="68"/>
      <c r="J503" s="68"/>
      <c r="K503" s="62"/>
      <c r="L503" s="62"/>
      <c r="M503" s="62"/>
      <c r="N503" s="62"/>
      <c r="O503" s="62"/>
      <c r="P503" s="62"/>
      <c r="Q503" s="62"/>
      <c r="R503" s="62"/>
      <c r="S503" s="62"/>
      <c r="T503" s="62"/>
      <c r="U503" s="62"/>
      <c r="V503" s="62"/>
      <c r="W503" s="62"/>
      <c r="X503" s="62"/>
      <c r="Y503" s="62"/>
      <c r="Z503" s="62"/>
    </row>
    <row r="504" spans="1:26" ht="15">
      <c r="A504" s="68"/>
      <c r="B504" s="68"/>
      <c r="C504" s="68"/>
      <c r="D504" s="69"/>
      <c r="E504" s="69"/>
      <c r="F504" s="70"/>
      <c r="G504" s="68"/>
      <c r="H504" s="68"/>
      <c r="I504" s="68"/>
      <c r="J504" s="68"/>
      <c r="K504" s="62"/>
      <c r="L504" s="62"/>
      <c r="M504" s="62"/>
      <c r="N504" s="62"/>
      <c r="O504" s="62"/>
      <c r="P504" s="62"/>
      <c r="Q504" s="62"/>
      <c r="R504" s="62"/>
      <c r="S504" s="62"/>
      <c r="T504" s="62"/>
      <c r="U504" s="62"/>
      <c r="V504" s="62"/>
      <c r="W504" s="62"/>
      <c r="X504" s="62"/>
      <c r="Y504" s="62"/>
      <c r="Z504" s="62"/>
    </row>
    <row r="505" spans="1:26" ht="15">
      <c r="A505" s="68"/>
      <c r="B505" s="68"/>
      <c r="C505" s="68"/>
      <c r="D505" s="69"/>
      <c r="E505" s="69"/>
      <c r="F505" s="70"/>
      <c r="G505" s="68"/>
      <c r="H505" s="68"/>
      <c r="I505" s="68"/>
      <c r="J505" s="68"/>
      <c r="K505" s="62"/>
      <c r="L505" s="62"/>
      <c r="M505" s="62"/>
      <c r="N505" s="62"/>
      <c r="O505" s="62"/>
      <c r="P505" s="62"/>
      <c r="Q505" s="62"/>
      <c r="R505" s="62"/>
      <c r="S505" s="62"/>
      <c r="T505" s="62"/>
      <c r="U505" s="62"/>
      <c r="V505" s="62"/>
      <c r="W505" s="62"/>
      <c r="X505" s="62"/>
      <c r="Y505" s="62"/>
      <c r="Z505" s="62"/>
    </row>
    <row r="506" spans="1:26" ht="15">
      <c r="A506" s="68"/>
      <c r="B506" s="68"/>
      <c r="C506" s="68"/>
      <c r="D506" s="69"/>
      <c r="E506" s="69"/>
      <c r="F506" s="70"/>
      <c r="G506" s="68"/>
      <c r="H506" s="68"/>
      <c r="I506" s="68"/>
      <c r="J506" s="68"/>
      <c r="K506" s="62"/>
      <c r="L506" s="62"/>
      <c r="M506" s="62"/>
      <c r="N506" s="62"/>
      <c r="O506" s="62"/>
      <c r="P506" s="62"/>
      <c r="Q506" s="62"/>
      <c r="R506" s="62"/>
      <c r="S506" s="62"/>
      <c r="T506" s="62"/>
      <c r="U506" s="62"/>
      <c r="V506" s="62"/>
      <c r="W506" s="62"/>
      <c r="X506" s="62"/>
      <c r="Y506" s="62"/>
      <c r="Z506" s="62"/>
    </row>
    <row r="507" spans="1:26" ht="15">
      <c r="A507" s="68"/>
      <c r="B507" s="68"/>
      <c r="C507" s="68"/>
      <c r="D507" s="69"/>
      <c r="E507" s="69"/>
      <c r="F507" s="70"/>
      <c r="G507" s="68"/>
      <c r="H507" s="68"/>
      <c r="I507" s="68"/>
      <c r="J507" s="68"/>
      <c r="K507" s="62"/>
      <c r="L507" s="62"/>
      <c r="M507" s="62"/>
      <c r="N507" s="62"/>
      <c r="O507" s="62"/>
      <c r="P507" s="62"/>
      <c r="Q507" s="62"/>
      <c r="R507" s="62"/>
      <c r="S507" s="62"/>
      <c r="T507" s="62"/>
      <c r="U507" s="62"/>
      <c r="V507" s="62"/>
      <c r="W507" s="62"/>
      <c r="X507" s="62"/>
      <c r="Y507" s="62"/>
      <c r="Z507" s="62"/>
    </row>
    <row r="508" spans="1:26" ht="15">
      <c r="A508" s="68"/>
      <c r="B508" s="68"/>
      <c r="C508" s="68"/>
      <c r="D508" s="69"/>
      <c r="E508" s="69"/>
      <c r="F508" s="70"/>
      <c r="G508" s="68"/>
      <c r="H508" s="68"/>
      <c r="I508" s="68"/>
      <c r="J508" s="68"/>
      <c r="K508" s="62"/>
      <c r="L508" s="62"/>
      <c r="M508" s="62"/>
      <c r="N508" s="62"/>
      <c r="O508" s="62"/>
      <c r="P508" s="62"/>
      <c r="Q508" s="62"/>
      <c r="R508" s="62"/>
      <c r="S508" s="62"/>
      <c r="T508" s="62"/>
      <c r="U508" s="62"/>
      <c r="V508" s="62"/>
      <c r="W508" s="62"/>
      <c r="X508" s="62"/>
      <c r="Y508" s="62"/>
      <c r="Z508" s="62"/>
    </row>
    <row r="509" spans="1:26" ht="15">
      <c r="A509" s="68"/>
      <c r="B509" s="68"/>
      <c r="C509" s="68"/>
      <c r="D509" s="69"/>
      <c r="E509" s="69"/>
      <c r="F509" s="70"/>
      <c r="G509" s="68"/>
      <c r="H509" s="68"/>
      <c r="I509" s="68"/>
      <c r="J509" s="68"/>
      <c r="K509" s="62"/>
      <c r="L509" s="62"/>
      <c r="M509" s="62"/>
      <c r="N509" s="62"/>
      <c r="O509" s="62"/>
      <c r="P509" s="62"/>
      <c r="Q509" s="62"/>
      <c r="R509" s="62"/>
      <c r="S509" s="62"/>
      <c r="T509" s="62"/>
      <c r="U509" s="62"/>
      <c r="V509" s="62"/>
      <c r="W509" s="62"/>
      <c r="X509" s="62"/>
      <c r="Y509" s="62"/>
      <c r="Z509" s="62"/>
    </row>
    <row r="510" spans="1:26" ht="15">
      <c r="A510" s="68"/>
      <c r="B510" s="68"/>
      <c r="C510" s="68"/>
      <c r="D510" s="69"/>
      <c r="E510" s="69"/>
      <c r="F510" s="70"/>
      <c r="G510" s="68"/>
      <c r="H510" s="68"/>
      <c r="I510" s="68"/>
      <c r="J510" s="68"/>
      <c r="K510" s="62"/>
      <c r="L510" s="62"/>
      <c r="M510" s="62"/>
      <c r="N510" s="62"/>
      <c r="O510" s="62"/>
      <c r="P510" s="62"/>
      <c r="Q510" s="62"/>
      <c r="R510" s="62"/>
      <c r="S510" s="62"/>
      <c r="T510" s="62"/>
      <c r="U510" s="62"/>
      <c r="V510" s="62"/>
      <c r="W510" s="62"/>
      <c r="X510" s="62"/>
      <c r="Y510" s="62"/>
      <c r="Z510" s="62"/>
    </row>
    <row r="511" spans="1:26" ht="15">
      <c r="A511" s="68"/>
      <c r="B511" s="68"/>
      <c r="C511" s="68"/>
      <c r="D511" s="69"/>
      <c r="E511" s="69"/>
      <c r="F511" s="70"/>
      <c r="G511" s="68"/>
      <c r="H511" s="68"/>
      <c r="I511" s="68"/>
      <c r="J511" s="68"/>
      <c r="K511" s="62"/>
      <c r="L511" s="62"/>
      <c r="M511" s="62"/>
      <c r="N511" s="62"/>
      <c r="O511" s="62"/>
      <c r="P511" s="62"/>
      <c r="Q511" s="62"/>
      <c r="R511" s="62"/>
      <c r="S511" s="62"/>
      <c r="T511" s="62"/>
      <c r="U511" s="62"/>
      <c r="V511" s="62"/>
      <c r="W511" s="62"/>
      <c r="X511" s="62"/>
      <c r="Y511" s="62"/>
      <c r="Z511" s="62"/>
    </row>
    <row r="512" spans="1:26" ht="15">
      <c r="A512" s="68"/>
      <c r="B512" s="68"/>
      <c r="C512" s="68"/>
      <c r="D512" s="69"/>
      <c r="E512" s="69"/>
      <c r="F512" s="70"/>
      <c r="G512" s="68"/>
      <c r="H512" s="68"/>
      <c r="I512" s="68"/>
      <c r="J512" s="68"/>
      <c r="K512" s="62"/>
      <c r="L512" s="62"/>
      <c r="M512" s="62"/>
      <c r="N512" s="62"/>
      <c r="O512" s="62"/>
      <c r="P512" s="62"/>
      <c r="Q512" s="62"/>
      <c r="R512" s="62"/>
      <c r="S512" s="62"/>
      <c r="T512" s="62"/>
      <c r="U512" s="62"/>
      <c r="V512" s="62"/>
      <c r="W512" s="62"/>
      <c r="X512" s="62"/>
      <c r="Y512" s="62"/>
      <c r="Z512" s="62"/>
    </row>
    <row r="513" spans="1:26" ht="15">
      <c r="A513" s="68"/>
      <c r="B513" s="68"/>
      <c r="C513" s="68"/>
      <c r="D513" s="69"/>
      <c r="E513" s="69"/>
      <c r="F513" s="70"/>
      <c r="G513" s="68"/>
      <c r="H513" s="68"/>
      <c r="I513" s="68"/>
      <c r="J513" s="68"/>
      <c r="K513" s="62"/>
      <c r="L513" s="62"/>
      <c r="M513" s="62"/>
      <c r="N513" s="62"/>
      <c r="O513" s="62"/>
      <c r="P513" s="62"/>
      <c r="Q513" s="62"/>
      <c r="R513" s="62"/>
      <c r="S513" s="62"/>
      <c r="T513" s="62"/>
      <c r="U513" s="62"/>
      <c r="V513" s="62"/>
      <c r="W513" s="62"/>
      <c r="X513" s="62"/>
      <c r="Y513" s="62"/>
      <c r="Z513" s="62"/>
    </row>
    <row r="514" spans="1:26" ht="15">
      <c r="A514" s="68"/>
      <c r="B514" s="68"/>
      <c r="C514" s="68"/>
      <c r="D514" s="69"/>
      <c r="E514" s="69"/>
      <c r="F514" s="70"/>
      <c r="G514" s="68"/>
      <c r="H514" s="68"/>
      <c r="I514" s="68"/>
      <c r="J514" s="68"/>
      <c r="K514" s="62"/>
      <c r="L514" s="62"/>
      <c r="M514" s="62"/>
      <c r="N514" s="62"/>
      <c r="O514" s="62"/>
      <c r="P514" s="62"/>
      <c r="Q514" s="62"/>
      <c r="R514" s="62"/>
      <c r="S514" s="62"/>
      <c r="T514" s="62"/>
      <c r="U514" s="62"/>
      <c r="V514" s="62"/>
      <c r="W514" s="62"/>
      <c r="X514" s="62"/>
      <c r="Y514" s="62"/>
      <c r="Z514" s="62"/>
    </row>
    <row r="515" spans="1:26" ht="15">
      <c r="A515" s="68"/>
      <c r="B515" s="68"/>
      <c r="C515" s="68"/>
      <c r="D515" s="69"/>
      <c r="E515" s="69"/>
      <c r="F515" s="70"/>
      <c r="G515" s="68"/>
      <c r="H515" s="68"/>
      <c r="I515" s="68"/>
      <c r="J515" s="68"/>
      <c r="K515" s="62"/>
      <c r="L515" s="62"/>
      <c r="M515" s="62"/>
      <c r="N515" s="62"/>
      <c r="O515" s="62"/>
      <c r="P515" s="62"/>
      <c r="Q515" s="62"/>
      <c r="R515" s="62"/>
      <c r="S515" s="62"/>
      <c r="T515" s="62"/>
      <c r="U515" s="62"/>
      <c r="V515" s="62"/>
      <c r="W515" s="62"/>
      <c r="X515" s="62"/>
      <c r="Y515" s="62"/>
      <c r="Z515" s="62"/>
    </row>
    <row r="516" spans="1:26" ht="15">
      <c r="A516" s="68"/>
      <c r="B516" s="68"/>
      <c r="C516" s="68"/>
      <c r="D516" s="69"/>
      <c r="E516" s="69"/>
      <c r="F516" s="70"/>
      <c r="G516" s="68"/>
      <c r="H516" s="68"/>
      <c r="I516" s="68"/>
      <c r="J516" s="68"/>
      <c r="K516" s="62"/>
      <c r="L516" s="62"/>
      <c r="M516" s="62"/>
      <c r="N516" s="62"/>
      <c r="O516" s="62"/>
      <c r="P516" s="62"/>
      <c r="Q516" s="62"/>
      <c r="R516" s="62"/>
      <c r="S516" s="62"/>
      <c r="T516" s="62"/>
      <c r="U516" s="62"/>
      <c r="V516" s="62"/>
      <c r="W516" s="62"/>
      <c r="X516" s="62"/>
      <c r="Y516" s="62"/>
      <c r="Z516" s="62"/>
    </row>
    <row r="517" spans="1:26" ht="15">
      <c r="A517" s="68"/>
      <c r="B517" s="68"/>
      <c r="C517" s="68"/>
      <c r="D517" s="69"/>
      <c r="E517" s="69"/>
      <c r="F517" s="70"/>
      <c r="G517" s="68"/>
      <c r="H517" s="68"/>
      <c r="I517" s="68"/>
      <c r="J517" s="68"/>
      <c r="K517" s="62"/>
      <c r="L517" s="62"/>
      <c r="M517" s="62"/>
      <c r="N517" s="62"/>
      <c r="O517" s="62"/>
      <c r="P517" s="62"/>
      <c r="Q517" s="62"/>
      <c r="R517" s="62"/>
      <c r="S517" s="62"/>
      <c r="T517" s="62"/>
      <c r="U517" s="62"/>
      <c r="V517" s="62"/>
      <c r="W517" s="62"/>
      <c r="X517" s="62"/>
      <c r="Y517" s="62"/>
      <c r="Z517" s="62"/>
    </row>
    <row r="518" spans="1:26" ht="15">
      <c r="A518" s="68"/>
      <c r="B518" s="68"/>
      <c r="C518" s="68"/>
      <c r="D518" s="69"/>
      <c r="E518" s="69"/>
      <c r="F518" s="70"/>
      <c r="G518" s="68"/>
      <c r="H518" s="68"/>
      <c r="I518" s="68"/>
      <c r="J518" s="68"/>
      <c r="K518" s="62"/>
      <c r="L518" s="62"/>
      <c r="M518" s="62"/>
      <c r="N518" s="62"/>
      <c r="O518" s="62"/>
      <c r="P518" s="62"/>
      <c r="Q518" s="62"/>
      <c r="R518" s="62"/>
      <c r="S518" s="62"/>
      <c r="T518" s="62"/>
      <c r="U518" s="62"/>
      <c r="V518" s="62"/>
      <c r="W518" s="62"/>
      <c r="X518" s="62"/>
      <c r="Y518" s="62"/>
      <c r="Z518" s="62"/>
    </row>
    <row r="519" spans="1:26" ht="15">
      <c r="A519" s="68"/>
      <c r="B519" s="68"/>
      <c r="C519" s="68"/>
      <c r="D519" s="69"/>
      <c r="E519" s="69"/>
      <c r="F519" s="70"/>
      <c r="G519" s="68"/>
      <c r="H519" s="68"/>
      <c r="I519" s="68"/>
      <c r="J519" s="68"/>
      <c r="K519" s="62"/>
      <c r="L519" s="62"/>
      <c r="M519" s="62"/>
      <c r="N519" s="62"/>
      <c r="O519" s="62"/>
      <c r="P519" s="62"/>
      <c r="Q519" s="62"/>
      <c r="R519" s="62"/>
      <c r="S519" s="62"/>
      <c r="T519" s="62"/>
      <c r="U519" s="62"/>
      <c r="V519" s="62"/>
      <c r="W519" s="62"/>
      <c r="X519" s="62"/>
      <c r="Y519" s="62"/>
      <c r="Z519" s="62"/>
    </row>
    <row r="520" spans="1:26" ht="15">
      <c r="A520" s="68"/>
      <c r="B520" s="68"/>
      <c r="C520" s="68"/>
      <c r="D520" s="69"/>
      <c r="E520" s="69"/>
      <c r="F520" s="70"/>
      <c r="G520" s="68"/>
      <c r="H520" s="68"/>
      <c r="I520" s="68"/>
      <c r="J520" s="68"/>
      <c r="K520" s="62"/>
      <c r="L520" s="62"/>
      <c r="M520" s="62"/>
      <c r="N520" s="62"/>
      <c r="O520" s="62"/>
      <c r="P520" s="62"/>
      <c r="Q520" s="62"/>
      <c r="R520" s="62"/>
      <c r="S520" s="62"/>
      <c r="T520" s="62"/>
      <c r="U520" s="62"/>
      <c r="V520" s="62"/>
      <c r="W520" s="62"/>
      <c r="X520" s="62"/>
      <c r="Y520" s="62"/>
      <c r="Z520" s="62"/>
    </row>
    <row r="521" spans="1:26" ht="15">
      <c r="A521" s="68"/>
      <c r="B521" s="68"/>
      <c r="C521" s="68"/>
      <c r="D521" s="69"/>
      <c r="E521" s="69"/>
      <c r="F521" s="70"/>
      <c r="G521" s="68"/>
      <c r="H521" s="68"/>
      <c r="I521" s="68"/>
      <c r="J521" s="68"/>
      <c r="K521" s="62"/>
      <c r="L521" s="62"/>
      <c r="M521" s="62"/>
      <c r="N521" s="62"/>
      <c r="O521" s="62"/>
      <c r="P521" s="62"/>
      <c r="Q521" s="62"/>
      <c r="R521" s="62"/>
      <c r="S521" s="62"/>
      <c r="T521" s="62"/>
      <c r="U521" s="62"/>
      <c r="V521" s="62"/>
      <c r="W521" s="62"/>
      <c r="X521" s="62"/>
      <c r="Y521" s="62"/>
      <c r="Z521" s="62"/>
    </row>
    <row r="522" spans="1:26" ht="15">
      <c r="A522" s="68"/>
      <c r="B522" s="68"/>
      <c r="C522" s="68"/>
      <c r="D522" s="69"/>
      <c r="E522" s="69"/>
      <c r="F522" s="70"/>
      <c r="G522" s="68"/>
      <c r="H522" s="68"/>
      <c r="I522" s="68"/>
      <c r="J522" s="68"/>
      <c r="K522" s="62"/>
      <c r="L522" s="62"/>
      <c r="M522" s="62"/>
      <c r="N522" s="62"/>
      <c r="O522" s="62"/>
      <c r="P522" s="62"/>
      <c r="Q522" s="62"/>
      <c r="R522" s="62"/>
      <c r="S522" s="62"/>
      <c r="T522" s="62"/>
      <c r="U522" s="62"/>
      <c r="V522" s="62"/>
      <c r="W522" s="62"/>
      <c r="X522" s="62"/>
      <c r="Y522" s="62"/>
      <c r="Z522" s="62"/>
    </row>
    <row r="523" spans="1:26" ht="15">
      <c r="A523" s="68"/>
      <c r="B523" s="68"/>
      <c r="C523" s="68"/>
      <c r="D523" s="69"/>
      <c r="E523" s="69"/>
      <c r="F523" s="70"/>
      <c r="G523" s="68"/>
      <c r="H523" s="68"/>
      <c r="I523" s="68"/>
      <c r="J523" s="68"/>
      <c r="K523" s="62"/>
      <c r="L523" s="62"/>
      <c r="M523" s="62"/>
      <c r="N523" s="62"/>
      <c r="O523" s="62"/>
      <c r="P523" s="62"/>
      <c r="Q523" s="62"/>
      <c r="R523" s="62"/>
      <c r="S523" s="62"/>
      <c r="T523" s="62"/>
      <c r="U523" s="62"/>
      <c r="V523" s="62"/>
      <c r="W523" s="62"/>
      <c r="X523" s="62"/>
      <c r="Y523" s="62"/>
      <c r="Z523" s="62"/>
    </row>
    <row r="524" spans="1:26" ht="15">
      <c r="A524" s="68"/>
      <c r="B524" s="68"/>
      <c r="C524" s="68"/>
      <c r="D524" s="69"/>
      <c r="E524" s="69"/>
      <c r="F524" s="70"/>
      <c r="G524" s="68"/>
      <c r="H524" s="68"/>
      <c r="I524" s="68"/>
      <c r="J524" s="68"/>
      <c r="K524" s="62"/>
      <c r="L524" s="62"/>
      <c r="M524" s="62"/>
      <c r="N524" s="62"/>
      <c r="O524" s="62"/>
      <c r="P524" s="62"/>
      <c r="Q524" s="62"/>
      <c r="R524" s="62"/>
      <c r="S524" s="62"/>
      <c r="T524" s="62"/>
      <c r="U524" s="62"/>
      <c r="V524" s="62"/>
      <c r="W524" s="62"/>
      <c r="X524" s="62"/>
      <c r="Y524" s="62"/>
      <c r="Z524" s="62"/>
    </row>
    <row r="525" spans="1:26" ht="15">
      <c r="A525" s="68"/>
      <c r="B525" s="68"/>
      <c r="C525" s="68"/>
      <c r="D525" s="69"/>
      <c r="E525" s="69"/>
      <c r="F525" s="70"/>
      <c r="G525" s="68"/>
      <c r="H525" s="68"/>
      <c r="I525" s="68"/>
      <c r="J525" s="68"/>
      <c r="K525" s="62"/>
      <c r="L525" s="62"/>
      <c r="M525" s="62"/>
      <c r="N525" s="62"/>
      <c r="O525" s="62"/>
      <c r="P525" s="62"/>
      <c r="Q525" s="62"/>
      <c r="R525" s="62"/>
      <c r="S525" s="62"/>
      <c r="T525" s="62"/>
      <c r="U525" s="62"/>
      <c r="V525" s="62"/>
      <c r="W525" s="62"/>
      <c r="X525" s="62"/>
      <c r="Y525" s="62"/>
      <c r="Z525" s="62"/>
    </row>
    <row r="526" spans="1:26" ht="15">
      <c r="A526" s="68"/>
      <c r="B526" s="68"/>
      <c r="C526" s="68"/>
      <c r="D526" s="69"/>
      <c r="E526" s="69"/>
      <c r="F526" s="70"/>
      <c r="G526" s="68"/>
      <c r="H526" s="68"/>
      <c r="I526" s="68"/>
      <c r="J526" s="68"/>
      <c r="K526" s="62"/>
      <c r="L526" s="62"/>
      <c r="M526" s="62"/>
      <c r="N526" s="62"/>
      <c r="O526" s="62"/>
      <c r="P526" s="62"/>
      <c r="Q526" s="62"/>
      <c r="R526" s="62"/>
      <c r="S526" s="62"/>
      <c r="T526" s="62"/>
      <c r="U526" s="62"/>
      <c r="V526" s="62"/>
      <c r="W526" s="62"/>
      <c r="X526" s="62"/>
      <c r="Y526" s="62"/>
      <c r="Z526" s="62"/>
    </row>
    <row r="527" spans="1:26" ht="15">
      <c r="A527" s="68"/>
      <c r="B527" s="68"/>
      <c r="C527" s="68"/>
      <c r="D527" s="69"/>
      <c r="E527" s="69"/>
      <c r="F527" s="70"/>
      <c r="G527" s="68"/>
      <c r="H527" s="68"/>
      <c r="I527" s="68"/>
      <c r="J527" s="68"/>
      <c r="K527" s="62"/>
      <c r="L527" s="62"/>
      <c r="M527" s="62"/>
      <c r="N527" s="62"/>
      <c r="O527" s="62"/>
      <c r="P527" s="62"/>
      <c r="Q527" s="62"/>
      <c r="R527" s="62"/>
      <c r="S527" s="62"/>
      <c r="T527" s="62"/>
      <c r="U527" s="62"/>
      <c r="V527" s="62"/>
      <c r="W527" s="62"/>
      <c r="X527" s="62"/>
      <c r="Y527" s="62"/>
      <c r="Z527" s="62"/>
    </row>
    <row r="528" spans="1:26" ht="15">
      <c r="A528" s="68"/>
      <c r="B528" s="68"/>
      <c r="C528" s="68"/>
      <c r="D528" s="69"/>
      <c r="E528" s="69"/>
      <c r="F528" s="70"/>
      <c r="G528" s="68"/>
      <c r="H528" s="68"/>
      <c r="I528" s="68"/>
      <c r="J528" s="68"/>
      <c r="K528" s="62"/>
      <c r="L528" s="62"/>
      <c r="M528" s="62"/>
      <c r="N528" s="62"/>
      <c r="O528" s="62"/>
      <c r="P528" s="62"/>
      <c r="Q528" s="62"/>
      <c r="R528" s="62"/>
      <c r="S528" s="62"/>
      <c r="T528" s="62"/>
      <c r="U528" s="62"/>
      <c r="V528" s="62"/>
      <c r="W528" s="62"/>
      <c r="X528" s="62"/>
      <c r="Y528" s="62"/>
      <c r="Z528" s="62"/>
    </row>
    <row r="529" spans="1:26" ht="15">
      <c r="A529" s="68"/>
      <c r="B529" s="68"/>
      <c r="C529" s="68"/>
      <c r="D529" s="69"/>
      <c r="E529" s="69"/>
      <c r="F529" s="70"/>
      <c r="G529" s="68"/>
      <c r="H529" s="68"/>
      <c r="I529" s="68"/>
      <c r="J529" s="68"/>
      <c r="K529" s="62"/>
      <c r="L529" s="62"/>
      <c r="M529" s="62"/>
      <c r="N529" s="62"/>
      <c r="O529" s="62"/>
      <c r="P529" s="62"/>
      <c r="Q529" s="62"/>
      <c r="R529" s="62"/>
      <c r="S529" s="62"/>
      <c r="T529" s="62"/>
      <c r="U529" s="62"/>
      <c r="V529" s="62"/>
      <c r="W529" s="62"/>
      <c r="X529" s="62"/>
      <c r="Y529" s="62"/>
      <c r="Z529" s="62"/>
    </row>
    <row r="530" spans="1:26" ht="15">
      <c r="A530" s="68"/>
      <c r="B530" s="68"/>
      <c r="C530" s="68"/>
      <c r="D530" s="69"/>
      <c r="E530" s="69"/>
      <c r="F530" s="70"/>
      <c r="G530" s="68"/>
      <c r="H530" s="68"/>
      <c r="I530" s="68"/>
      <c r="J530" s="68"/>
      <c r="K530" s="62"/>
      <c r="L530" s="62"/>
      <c r="M530" s="62"/>
      <c r="N530" s="62"/>
      <c r="O530" s="62"/>
      <c r="P530" s="62"/>
      <c r="Q530" s="62"/>
      <c r="R530" s="62"/>
      <c r="S530" s="62"/>
      <c r="T530" s="62"/>
      <c r="U530" s="62"/>
      <c r="V530" s="62"/>
      <c r="W530" s="62"/>
      <c r="X530" s="62"/>
      <c r="Y530" s="62"/>
      <c r="Z530" s="62"/>
    </row>
    <row r="531" spans="1:26" ht="15">
      <c r="A531" s="68"/>
      <c r="B531" s="68"/>
      <c r="C531" s="68"/>
      <c r="D531" s="69"/>
      <c r="E531" s="69"/>
      <c r="F531" s="70"/>
      <c r="G531" s="68"/>
      <c r="H531" s="68"/>
      <c r="I531" s="68"/>
      <c r="J531" s="68"/>
      <c r="K531" s="62"/>
      <c r="L531" s="62"/>
      <c r="M531" s="62"/>
      <c r="N531" s="62"/>
      <c r="O531" s="62"/>
      <c r="P531" s="62"/>
      <c r="Q531" s="62"/>
      <c r="R531" s="62"/>
      <c r="S531" s="62"/>
      <c r="T531" s="62"/>
      <c r="U531" s="62"/>
      <c r="V531" s="62"/>
      <c r="W531" s="62"/>
      <c r="X531" s="62"/>
      <c r="Y531" s="62"/>
      <c r="Z531" s="62"/>
    </row>
    <row r="532" spans="1:26" ht="15">
      <c r="A532" s="68"/>
      <c r="B532" s="68"/>
      <c r="C532" s="68"/>
      <c r="D532" s="69"/>
      <c r="E532" s="69"/>
      <c r="F532" s="70"/>
      <c r="G532" s="68"/>
      <c r="H532" s="68"/>
      <c r="I532" s="68"/>
      <c r="J532" s="68"/>
      <c r="K532" s="62"/>
      <c r="L532" s="62"/>
      <c r="M532" s="62"/>
      <c r="N532" s="62"/>
      <c r="O532" s="62"/>
      <c r="P532" s="62"/>
      <c r="Q532" s="62"/>
      <c r="R532" s="62"/>
      <c r="S532" s="62"/>
      <c r="T532" s="62"/>
      <c r="U532" s="62"/>
      <c r="V532" s="62"/>
      <c r="W532" s="62"/>
      <c r="X532" s="62"/>
      <c r="Y532" s="62"/>
      <c r="Z532" s="62"/>
    </row>
    <row r="533" spans="1:26" ht="15">
      <c r="A533" s="68"/>
      <c r="B533" s="68"/>
      <c r="C533" s="68"/>
      <c r="D533" s="69"/>
      <c r="E533" s="69"/>
      <c r="F533" s="70"/>
      <c r="G533" s="68"/>
      <c r="H533" s="68"/>
      <c r="I533" s="68"/>
      <c r="J533" s="68"/>
      <c r="K533" s="62"/>
      <c r="L533" s="62"/>
      <c r="M533" s="62"/>
      <c r="N533" s="62"/>
      <c r="O533" s="62"/>
      <c r="P533" s="62"/>
      <c r="Q533" s="62"/>
      <c r="R533" s="62"/>
      <c r="S533" s="62"/>
      <c r="T533" s="62"/>
      <c r="U533" s="62"/>
      <c r="V533" s="62"/>
      <c r="W533" s="62"/>
      <c r="X533" s="62"/>
      <c r="Y533" s="62"/>
      <c r="Z533" s="62"/>
    </row>
    <row r="534" spans="1:26" ht="15">
      <c r="A534" s="68"/>
      <c r="B534" s="68"/>
      <c r="C534" s="68"/>
      <c r="D534" s="69"/>
      <c r="E534" s="69"/>
      <c r="F534" s="70"/>
      <c r="G534" s="68"/>
      <c r="H534" s="68"/>
      <c r="I534" s="68"/>
      <c r="J534" s="68"/>
      <c r="K534" s="62"/>
      <c r="L534" s="62"/>
      <c r="M534" s="62"/>
      <c r="N534" s="62"/>
      <c r="O534" s="62"/>
      <c r="P534" s="62"/>
      <c r="Q534" s="62"/>
      <c r="R534" s="62"/>
      <c r="S534" s="62"/>
      <c r="T534" s="62"/>
      <c r="U534" s="62"/>
      <c r="V534" s="62"/>
      <c r="W534" s="62"/>
      <c r="X534" s="62"/>
      <c r="Y534" s="62"/>
      <c r="Z534" s="62"/>
    </row>
    <row r="535" spans="1:26" ht="15">
      <c r="A535" s="68"/>
      <c r="B535" s="68"/>
      <c r="C535" s="68"/>
      <c r="D535" s="69"/>
      <c r="E535" s="69"/>
      <c r="F535" s="70"/>
      <c r="G535" s="68"/>
      <c r="H535" s="68"/>
      <c r="I535" s="68"/>
      <c r="J535" s="68"/>
      <c r="K535" s="62"/>
      <c r="L535" s="62"/>
      <c r="M535" s="62"/>
      <c r="N535" s="62"/>
      <c r="O535" s="62"/>
      <c r="P535" s="62"/>
      <c r="Q535" s="62"/>
      <c r="R535" s="62"/>
      <c r="S535" s="62"/>
      <c r="T535" s="62"/>
      <c r="U535" s="62"/>
      <c r="V535" s="62"/>
      <c r="W535" s="62"/>
      <c r="X535" s="62"/>
      <c r="Y535" s="62"/>
      <c r="Z535" s="62"/>
    </row>
    <row r="536" spans="1:26" ht="15">
      <c r="A536" s="68"/>
      <c r="B536" s="68"/>
      <c r="C536" s="68"/>
      <c r="D536" s="69"/>
      <c r="E536" s="69"/>
      <c r="F536" s="70"/>
      <c r="G536" s="68"/>
      <c r="H536" s="68"/>
      <c r="I536" s="68"/>
      <c r="J536" s="68"/>
      <c r="K536" s="62"/>
      <c r="L536" s="62"/>
      <c r="M536" s="62"/>
      <c r="N536" s="62"/>
      <c r="O536" s="62"/>
      <c r="P536" s="62"/>
      <c r="Q536" s="62"/>
      <c r="R536" s="62"/>
      <c r="S536" s="62"/>
      <c r="T536" s="62"/>
      <c r="U536" s="62"/>
      <c r="V536" s="62"/>
      <c r="W536" s="62"/>
      <c r="X536" s="62"/>
      <c r="Y536" s="62"/>
      <c r="Z536" s="62"/>
    </row>
    <row r="537" spans="1:26" ht="15">
      <c r="A537" s="68"/>
      <c r="B537" s="68"/>
      <c r="C537" s="68"/>
      <c r="D537" s="69"/>
      <c r="E537" s="69"/>
      <c r="F537" s="70"/>
      <c r="G537" s="68"/>
      <c r="H537" s="68"/>
      <c r="I537" s="68"/>
      <c r="J537" s="68"/>
      <c r="K537" s="62"/>
      <c r="L537" s="62"/>
      <c r="M537" s="62"/>
      <c r="N537" s="62"/>
      <c r="O537" s="62"/>
      <c r="P537" s="62"/>
      <c r="Q537" s="62"/>
      <c r="R537" s="62"/>
      <c r="S537" s="62"/>
      <c r="T537" s="62"/>
      <c r="U537" s="62"/>
      <c r="V537" s="62"/>
      <c r="W537" s="62"/>
      <c r="X537" s="62"/>
      <c r="Y537" s="62"/>
      <c r="Z537" s="62"/>
    </row>
    <row r="538" spans="1:26" ht="15">
      <c r="A538" s="68"/>
      <c r="B538" s="68"/>
      <c r="C538" s="68"/>
      <c r="D538" s="69"/>
      <c r="E538" s="69"/>
      <c r="F538" s="70"/>
      <c r="G538" s="68"/>
      <c r="H538" s="68"/>
      <c r="I538" s="68"/>
      <c r="J538" s="68"/>
      <c r="K538" s="62"/>
      <c r="L538" s="62"/>
      <c r="M538" s="62"/>
      <c r="N538" s="62"/>
      <c r="O538" s="62"/>
      <c r="P538" s="62"/>
      <c r="Q538" s="62"/>
      <c r="R538" s="62"/>
      <c r="S538" s="62"/>
      <c r="T538" s="62"/>
      <c r="U538" s="62"/>
      <c r="V538" s="62"/>
      <c r="W538" s="62"/>
      <c r="X538" s="62"/>
      <c r="Y538" s="62"/>
      <c r="Z538" s="62"/>
    </row>
    <row r="539" spans="1:26" ht="15">
      <c r="A539" s="68"/>
      <c r="B539" s="68"/>
      <c r="C539" s="68"/>
      <c r="D539" s="69"/>
      <c r="E539" s="69"/>
      <c r="F539" s="70"/>
      <c r="G539" s="68"/>
      <c r="H539" s="68"/>
      <c r="I539" s="68"/>
      <c r="J539" s="68"/>
      <c r="K539" s="62"/>
      <c r="L539" s="62"/>
      <c r="M539" s="62"/>
      <c r="N539" s="62"/>
      <c r="O539" s="62"/>
      <c r="P539" s="62"/>
      <c r="Q539" s="62"/>
      <c r="R539" s="62"/>
      <c r="S539" s="62"/>
      <c r="T539" s="62"/>
      <c r="U539" s="62"/>
      <c r="V539" s="62"/>
      <c r="W539" s="62"/>
      <c r="X539" s="62"/>
      <c r="Y539" s="62"/>
      <c r="Z539" s="62"/>
    </row>
    <row r="540" spans="1:26" ht="15">
      <c r="A540" s="68"/>
      <c r="B540" s="68"/>
      <c r="C540" s="68"/>
      <c r="D540" s="69"/>
      <c r="E540" s="69"/>
      <c r="F540" s="70"/>
      <c r="G540" s="68"/>
      <c r="H540" s="68"/>
      <c r="I540" s="68"/>
      <c r="J540" s="68"/>
      <c r="K540" s="62"/>
      <c r="L540" s="62"/>
      <c r="M540" s="62"/>
      <c r="N540" s="62"/>
      <c r="O540" s="62"/>
      <c r="P540" s="62"/>
      <c r="Q540" s="62"/>
      <c r="R540" s="62"/>
      <c r="S540" s="62"/>
      <c r="T540" s="62"/>
      <c r="U540" s="62"/>
      <c r="V540" s="62"/>
      <c r="W540" s="62"/>
      <c r="X540" s="62"/>
      <c r="Y540" s="62"/>
      <c r="Z540" s="62"/>
    </row>
    <row r="541" spans="1:26" ht="15">
      <c r="A541" s="68"/>
      <c r="B541" s="68"/>
      <c r="C541" s="68"/>
      <c r="D541" s="69"/>
      <c r="E541" s="69"/>
      <c r="F541" s="70"/>
      <c r="G541" s="68"/>
      <c r="H541" s="68"/>
      <c r="I541" s="68"/>
      <c r="J541" s="68"/>
      <c r="K541" s="62"/>
      <c r="L541" s="62"/>
      <c r="M541" s="62"/>
      <c r="N541" s="62"/>
      <c r="O541" s="62"/>
      <c r="P541" s="62"/>
      <c r="Q541" s="62"/>
      <c r="R541" s="62"/>
      <c r="S541" s="62"/>
      <c r="T541" s="62"/>
      <c r="U541" s="62"/>
      <c r="V541" s="62"/>
      <c r="W541" s="62"/>
      <c r="X541" s="62"/>
      <c r="Y541" s="62"/>
      <c r="Z541" s="62"/>
    </row>
    <row r="542" spans="1:26" ht="15">
      <c r="A542" s="68"/>
      <c r="B542" s="68"/>
      <c r="C542" s="68"/>
      <c r="D542" s="69"/>
      <c r="E542" s="69"/>
      <c r="F542" s="70"/>
      <c r="G542" s="68"/>
      <c r="H542" s="68"/>
      <c r="I542" s="68"/>
      <c r="J542" s="68"/>
      <c r="K542" s="62"/>
      <c r="L542" s="62"/>
      <c r="M542" s="62"/>
      <c r="N542" s="62"/>
      <c r="O542" s="62"/>
      <c r="P542" s="62"/>
      <c r="Q542" s="62"/>
      <c r="R542" s="62"/>
      <c r="S542" s="62"/>
      <c r="T542" s="62"/>
      <c r="U542" s="62"/>
      <c r="V542" s="62"/>
      <c r="W542" s="62"/>
      <c r="X542" s="62"/>
      <c r="Y542" s="62"/>
      <c r="Z542" s="62"/>
    </row>
    <row r="543" spans="1:26" ht="15">
      <c r="A543" s="68"/>
      <c r="B543" s="68"/>
      <c r="C543" s="68"/>
      <c r="D543" s="69"/>
      <c r="E543" s="69"/>
      <c r="F543" s="70"/>
      <c r="G543" s="68"/>
      <c r="H543" s="68"/>
      <c r="I543" s="68"/>
      <c r="J543" s="68"/>
      <c r="K543" s="62"/>
      <c r="L543" s="62"/>
      <c r="M543" s="62"/>
      <c r="N543" s="62"/>
      <c r="O543" s="62"/>
      <c r="P543" s="62"/>
      <c r="Q543" s="62"/>
      <c r="R543" s="62"/>
      <c r="S543" s="62"/>
      <c r="T543" s="62"/>
      <c r="U543" s="62"/>
      <c r="V543" s="62"/>
      <c r="W543" s="62"/>
      <c r="X543" s="62"/>
      <c r="Y543" s="62"/>
      <c r="Z543" s="62"/>
    </row>
    <row r="544" spans="1:26" ht="15">
      <c r="A544" s="68"/>
      <c r="B544" s="68"/>
      <c r="C544" s="68"/>
      <c r="D544" s="69"/>
      <c r="E544" s="69"/>
      <c r="F544" s="70"/>
      <c r="G544" s="68"/>
      <c r="H544" s="68"/>
      <c r="I544" s="68"/>
      <c r="J544" s="68"/>
      <c r="K544" s="62"/>
      <c r="L544" s="62"/>
      <c r="M544" s="62"/>
      <c r="N544" s="62"/>
      <c r="O544" s="62"/>
      <c r="P544" s="62"/>
      <c r="Q544" s="62"/>
      <c r="R544" s="62"/>
      <c r="S544" s="62"/>
      <c r="T544" s="62"/>
      <c r="U544" s="62"/>
      <c r="V544" s="62"/>
      <c r="W544" s="62"/>
      <c r="X544" s="62"/>
      <c r="Y544" s="62"/>
      <c r="Z544" s="62"/>
    </row>
    <row r="545" spans="1:26" ht="15">
      <c r="A545" s="68"/>
      <c r="B545" s="68"/>
      <c r="C545" s="68"/>
      <c r="D545" s="69"/>
      <c r="E545" s="69"/>
      <c r="F545" s="70"/>
      <c r="G545" s="68"/>
      <c r="H545" s="68"/>
      <c r="I545" s="68"/>
      <c r="J545" s="68"/>
      <c r="K545" s="62"/>
      <c r="L545" s="62"/>
      <c r="M545" s="62"/>
      <c r="N545" s="62"/>
      <c r="O545" s="62"/>
      <c r="P545" s="62"/>
      <c r="Q545" s="62"/>
      <c r="R545" s="62"/>
      <c r="S545" s="62"/>
      <c r="T545" s="62"/>
      <c r="U545" s="62"/>
      <c r="V545" s="62"/>
      <c r="W545" s="62"/>
      <c r="X545" s="62"/>
      <c r="Y545" s="62"/>
      <c r="Z545" s="62"/>
    </row>
    <row r="546" spans="1:26" ht="15">
      <c r="A546" s="68"/>
      <c r="B546" s="68"/>
      <c r="C546" s="68"/>
      <c r="D546" s="69"/>
      <c r="E546" s="69"/>
      <c r="F546" s="70"/>
      <c r="G546" s="68"/>
      <c r="H546" s="68"/>
      <c r="I546" s="68"/>
      <c r="J546" s="68"/>
      <c r="K546" s="62"/>
      <c r="L546" s="62"/>
      <c r="M546" s="62"/>
      <c r="N546" s="62"/>
      <c r="O546" s="62"/>
      <c r="P546" s="62"/>
      <c r="Q546" s="62"/>
      <c r="R546" s="62"/>
      <c r="S546" s="62"/>
      <c r="T546" s="62"/>
      <c r="U546" s="62"/>
      <c r="V546" s="62"/>
      <c r="W546" s="62"/>
      <c r="X546" s="62"/>
      <c r="Y546" s="62"/>
      <c r="Z546" s="62"/>
    </row>
    <row r="547" spans="1:26" ht="15">
      <c r="A547" s="68"/>
      <c r="B547" s="68"/>
      <c r="C547" s="68"/>
      <c r="D547" s="69"/>
      <c r="E547" s="69"/>
      <c r="F547" s="70"/>
      <c r="G547" s="68"/>
      <c r="H547" s="68"/>
      <c r="I547" s="68"/>
      <c r="J547" s="68"/>
      <c r="K547" s="62"/>
      <c r="L547" s="62"/>
      <c r="M547" s="62"/>
      <c r="N547" s="62"/>
      <c r="O547" s="62"/>
      <c r="P547" s="62"/>
      <c r="Q547" s="62"/>
      <c r="R547" s="62"/>
      <c r="S547" s="62"/>
      <c r="T547" s="62"/>
      <c r="U547" s="62"/>
      <c r="V547" s="62"/>
      <c r="W547" s="62"/>
      <c r="X547" s="62"/>
      <c r="Y547" s="62"/>
      <c r="Z547" s="62"/>
    </row>
    <row r="548" spans="1:26" ht="15">
      <c r="A548" s="68"/>
      <c r="B548" s="68"/>
      <c r="C548" s="68"/>
      <c r="D548" s="69"/>
      <c r="E548" s="69"/>
      <c r="F548" s="70"/>
      <c r="G548" s="68"/>
      <c r="H548" s="68"/>
      <c r="I548" s="68"/>
      <c r="J548" s="68"/>
      <c r="K548" s="62"/>
      <c r="L548" s="62"/>
      <c r="M548" s="62"/>
      <c r="N548" s="62"/>
      <c r="O548" s="62"/>
      <c r="P548" s="62"/>
      <c r="Q548" s="62"/>
      <c r="R548" s="62"/>
      <c r="S548" s="62"/>
      <c r="T548" s="62"/>
      <c r="U548" s="62"/>
      <c r="V548" s="62"/>
      <c r="W548" s="62"/>
      <c r="X548" s="62"/>
      <c r="Y548" s="62"/>
      <c r="Z548" s="62"/>
    </row>
    <row r="549" spans="1:26" ht="15">
      <c r="A549" s="68"/>
      <c r="B549" s="68"/>
      <c r="C549" s="68"/>
      <c r="D549" s="69"/>
      <c r="E549" s="69"/>
      <c r="F549" s="70"/>
      <c r="G549" s="68"/>
      <c r="H549" s="68"/>
      <c r="I549" s="68"/>
      <c r="J549" s="68"/>
      <c r="K549" s="62"/>
      <c r="L549" s="62"/>
      <c r="M549" s="62"/>
      <c r="N549" s="62"/>
      <c r="O549" s="62"/>
      <c r="P549" s="62"/>
      <c r="Q549" s="62"/>
      <c r="R549" s="62"/>
      <c r="S549" s="62"/>
      <c r="T549" s="62"/>
      <c r="U549" s="62"/>
      <c r="V549" s="62"/>
      <c r="W549" s="62"/>
      <c r="X549" s="62"/>
      <c r="Y549" s="62"/>
      <c r="Z549" s="62"/>
    </row>
    <row r="550" spans="1:26" ht="15">
      <c r="A550" s="68"/>
      <c r="B550" s="68"/>
      <c r="C550" s="68"/>
      <c r="D550" s="69"/>
      <c r="E550" s="69"/>
      <c r="F550" s="70"/>
      <c r="G550" s="68"/>
      <c r="H550" s="68"/>
      <c r="I550" s="68"/>
      <c r="J550" s="68"/>
      <c r="K550" s="62"/>
      <c r="L550" s="62"/>
      <c r="M550" s="62"/>
      <c r="N550" s="62"/>
      <c r="O550" s="62"/>
      <c r="P550" s="62"/>
      <c r="Q550" s="62"/>
      <c r="R550" s="62"/>
      <c r="S550" s="62"/>
      <c r="T550" s="62"/>
      <c r="U550" s="62"/>
      <c r="V550" s="62"/>
      <c r="W550" s="62"/>
      <c r="X550" s="62"/>
      <c r="Y550" s="62"/>
      <c r="Z550" s="62"/>
    </row>
    <row r="551" spans="1:26" ht="15">
      <c r="A551" s="68"/>
      <c r="B551" s="68"/>
      <c r="C551" s="68"/>
      <c r="D551" s="69"/>
      <c r="E551" s="69"/>
      <c r="F551" s="70"/>
      <c r="G551" s="68"/>
      <c r="H551" s="68"/>
      <c r="I551" s="68"/>
      <c r="J551" s="68"/>
      <c r="K551" s="62"/>
      <c r="L551" s="62"/>
      <c r="M551" s="62"/>
      <c r="N551" s="62"/>
      <c r="O551" s="62"/>
      <c r="P551" s="62"/>
      <c r="Q551" s="62"/>
      <c r="R551" s="62"/>
      <c r="S551" s="62"/>
      <c r="T551" s="62"/>
      <c r="U551" s="62"/>
      <c r="V551" s="62"/>
      <c r="W551" s="62"/>
      <c r="X551" s="62"/>
      <c r="Y551" s="62"/>
      <c r="Z551" s="62"/>
    </row>
    <row r="552" spans="1:26" ht="15">
      <c r="A552" s="68"/>
      <c r="B552" s="68"/>
      <c r="C552" s="68"/>
      <c r="D552" s="69"/>
      <c r="E552" s="69"/>
      <c r="F552" s="70"/>
      <c r="G552" s="68"/>
      <c r="H552" s="68"/>
      <c r="I552" s="68"/>
      <c r="J552" s="68"/>
      <c r="K552" s="62"/>
      <c r="L552" s="62"/>
      <c r="M552" s="62"/>
      <c r="N552" s="62"/>
      <c r="O552" s="62"/>
      <c r="P552" s="62"/>
      <c r="Q552" s="62"/>
      <c r="R552" s="62"/>
      <c r="S552" s="62"/>
      <c r="T552" s="62"/>
      <c r="U552" s="62"/>
      <c r="V552" s="62"/>
      <c r="W552" s="62"/>
      <c r="X552" s="62"/>
      <c r="Y552" s="62"/>
      <c r="Z552" s="62"/>
    </row>
    <row r="553" spans="1:26" ht="15">
      <c r="A553" s="68"/>
      <c r="B553" s="68"/>
      <c r="C553" s="68"/>
      <c r="D553" s="69"/>
      <c r="E553" s="69"/>
      <c r="F553" s="70"/>
      <c r="G553" s="68"/>
      <c r="H553" s="68"/>
      <c r="I553" s="68"/>
      <c r="J553" s="68"/>
      <c r="K553" s="62"/>
      <c r="L553" s="62"/>
      <c r="M553" s="62"/>
      <c r="N553" s="62"/>
      <c r="O553" s="62"/>
      <c r="P553" s="62"/>
      <c r="Q553" s="62"/>
      <c r="R553" s="62"/>
      <c r="S553" s="62"/>
      <c r="T553" s="62"/>
      <c r="U553" s="62"/>
      <c r="V553" s="62"/>
      <c r="W553" s="62"/>
      <c r="X553" s="62"/>
      <c r="Y553" s="62"/>
      <c r="Z553" s="62"/>
    </row>
    <row r="554" spans="1:26" ht="15">
      <c r="A554" s="68"/>
      <c r="B554" s="68"/>
      <c r="C554" s="68"/>
      <c r="D554" s="69"/>
      <c r="E554" s="69"/>
      <c r="F554" s="70"/>
      <c r="G554" s="68"/>
      <c r="H554" s="68"/>
      <c r="I554" s="68"/>
      <c r="J554" s="68"/>
      <c r="K554" s="62"/>
      <c r="L554" s="62"/>
      <c r="M554" s="62"/>
      <c r="N554" s="62"/>
      <c r="O554" s="62"/>
      <c r="P554" s="62"/>
      <c r="Q554" s="62"/>
      <c r="R554" s="62"/>
      <c r="S554" s="62"/>
      <c r="T554" s="62"/>
      <c r="U554" s="62"/>
      <c r="V554" s="62"/>
      <c r="W554" s="62"/>
      <c r="X554" s="62"/>
      <c r="Y554" s="62"/>
      <c r="Z554" s="62"/>
    </row>
    <row r="555" spans="1:26" ht="15">
      <c r="A555" s="68"/>
      <c r="B555" s="68"/>
      <c r="C555" s="68"/>
      <c r="D555" s="69"/>
      <c r="E555" s="69"/>
      <c r="F555" s="70"/>
      <c r="G555" s="68"/>
      <c r="H555" s="68"/>
      <c r="I555" s="68"/>
      <c r="J555" s="68"/>
      <c r="K555" s="62"/>
      <c r="L555" s="62"/>
      <c r="M555" s="62"/>
      <c r="N555" s="62"/>
      <c r="O555" s="62"/>
      <c r="P555" s="62"/>
      <c r="Q555" s="62"/>
      <c r="R555" s="62"/>
      <c r="S555" s="62"/>
      <c r="T555" s="62"/>
      <c r="U555" s="62"/>
      <c r="V555" s="62"/>
      <c r="W555" s="62"/>
      <c r="X555" s="62"/>
      <c r="Y555" s="62"/>
      <c r="Z555" s="62"/>
    </row>
    <row r="556" spans="1:26" ht="15">
      <c r="A556" s="68"/>
      <c r="B556" s="68"/>
      <c r="C556" s="68"/>
      <c r="D556" s="69"/>
      <c r="E556" s="69"/>
      <c r="F556" s="70"/>
      <c r="G556" s="68"/>
      <c r="H556" s="68"/>
      <c r="I556" s="68"/>
      <c r="J556" s="68"/>
      <c r="K556" s="62"/>
      <c r="L556" s="62"/>
      <c r="M556" s="62"/>
      <c r="N556" s="62"/>
      <c r="O556" s="62"/>
      <c r="P556" s="62"/>
      <c r="Q556" s="62"/>
      <c r="R556" s="62"/>
      <c r="S556" s="62"/>
      <c r="T556" s="62"/>
      <c r="U556" s="62"/>
      <c r="V556" s="62"/>
      <c r="W556" s="62"/>
      <c r="X556" s="62"/>
      <c r="Y556" s="62"/>
      <c r="Z556" s="62"/>
    </row>
    <row r="557" spans="1:26" ht="15">
      <c r="A557" s="68"/>
      <c r="B557" s="68"/>
      <c r="C557" s="68"/>
      <c r="D557" s="69"/>
      <c r="E557" s="69"/>
      <c r="F557" s="70"/>
      <c r="G557" s="68"/>
      <c r="H557" s="68"/>
      <c r="I557" s="68"/>
      <c r="J557" s="68"/>
      <c r="K557" s="62"/>
      <c r="L557" s="62"/>
      <c r="M557" s="62"/>
      <c r="N557" s="62"/>
      <c r="O557" s="62"/>
      <c r="P557" s="62"/>
      <c r="Q557" s="62"/>
      <c r="R557" s="62"/>
      <c r="S557" s="62"/>
      <c r="T557" s="62"/>
      <c r="U557" s="62"/>
      <c r="V557" s="62"/>
      <c r="W557" s="62"/>
      <c r="X557" s="62"/>
      <c r="Y557" s="62"/>
      <c r="Z557" s="62"/>
    </row>
    <row r="558" spans="1:26" ht="15">
      <c r="A558" s="68"/>
      <c r="B558" s="68"/>
      <c r="C558" s="68"/>
      <c r="D558" s="69"/>
      <c r="E558" s="69"/>
      <c r="F558" s="70"/>
      <c r="G558" s="68"/>
      <c r="H558" s="68"/>
      <c r="I558" s="68"/>
      <c r="J558" s="68"/>
      <c r="K558" s="62"/>
      <c r="L558" s="62"/>
      <c r="M558" s="62"/>
      <c r="N558" s="62"/>
      <c r="O558" s="62"/>
      <c r="P558" s="62"/>
      <c r="Q558" s="62"/>
      <c r="R558" s="62"/>
      <c r="S558" s="62"/>
      <c r="T558" s="62"/>
      <c r="U558" s="62"/>
      <c r="V558" s="62"/>
      <c r="W558" s="62"/>
      <c r="X558" s="62"/>
      <c r="Y558" s="62"/>
      <c r="Z558" s="62"/>
    </row>
    <row r="559" spans="1:26" ht="15">
      <c r="A559" s="68"/>
      <c r="B559" s="68"/>
      <c r="C559" s="68"/>
      <c r="D559" s="69"/>
      <c r="E559" s="69"/>
      <c r="F559" s="70"/>
      <c r="G559" s="68"/>
      <c r="H559" s="68"/>
      <c r="I559" s="68"/>
      <c r="J559" s="68"/>
      <c r="K559" s="62"/>
      <c r="L559" s="62"/>
      <c r="M559" s="62"/>
      <c r="N559" s="62"/>
      <c r="O559" s="62"/>
      <c r="P559" s="62"/>
      <c r="Q559" s="62"/>
      <c r="R559" s="62"/>
      <c r="S559" s="62"/>
      <c r="T559" s="62"/>
      <c r="U559" s="62"/>
      <c r="V559" s="62"/>
      <c r="W559" s="62"/>
      <c r="X559" s="62"/>
      <c r="Y559" s="62"/>
      <c r="Z559" s="62"/>
    </row>
    <row r="560" spans="1:26" ht="15">
      <c r="A560" s="68"/>
      <c r="B560" s="68"/>
      <c r="C560" s="68"/>
      <c r="D560" s="69"/>
      <c r="E560" s="69"/>
      <c r="F560" s="70"/>
      <c r="G560" s="68"/>
      <c r="H560" s="68"/>
      <c r="I560" s="68"/>
      <c r="J560" s="68"/>
      <c r="K560" s="62"/>
      <c r="L560" s="62"/>
      <c r="M560" s="62"/>
      <c r="N560" s="62"/>
      <c r="O560" s="62"/>
      <c r="P560" s="62"/>
      <c r="Q560" s="62"/>
      <c r="R560" s="62"/>
      <c r="S560" s="62"/>
      <c r="T560" s="62"/>
      <c r="U560" s="62"/>
      <c r="V560" s="62"/>
      <c r="W560" s="62"/>
      <c r="X560" s="62"/>
      <c r="Y560" s="62"/>
      <c r="Z560" s="62"/>
    </row>
    <row r="561" spans="1:26" ht="15">
      <c r="A561" s="68"/>
      <c r="B561" s="68"/>
      <c r="C561" s="68"/>
      <c r="D561" s="69"/>
      <c r="E561" s="69"/>
      <c r="F561" s="70"/>
      <c r="G561" s="68"/>
      <c r="H561" s="68"/>
      <c r="I561" s="68"/>
      <c r="J561" s="68"/>
      <c r="K561" s="62"/>
      <c r="L561" s="62"/>
      <c r="M561" s="62"/>
      <c r="N561" s="62"/>
      <c r="O561" s="62"/>
      <c r="P561" s="62"/>
      <c r="Q561" s="62"/>
      <c r="R561" s="62"/>
      <c r="S561" s="62"/>
      <c r="T561" s="62"/>
      <c r="U561" s="62"/>
      <c r="V561" s="62"/>
      <c r="W561" s="62"/>
      <c r="X561" s="62"/>
      <c r="Y561" s="62"/>
      <c r="Z561" s="62"/>
    </row>
    <row r="562" spans="1:26" ht="15">
      <c r="A562" s="68"/>
      <c r="B562" s="68"/>
      <c r="C562" s="68"/>
      <c r="D562" s="69"/>
      <c r="E562" s="69"/>
      <c r="F562" s="70"/>
      <c r="G562" s="68"/>
      <c r="H562" s="68"/>
      <c r="I562" s="68"/>
      <c r="J562" s="68"/>
      <c r="K562" s="62"/>
      <c r="L562" s="62"/>
      <c r="M562" s="62"/>
      <c r="N562" s="62"/>
      <c r="O562" s="62"/>
      <c r="P562" s="62"/>
      <c r="Q562" s="62"/>
      <c r="R562" s="62"/>
      <c r="S562" s="62"/>
      <c r="T562" s="62"/>
      <c r="U562" s="62"/>
      <c r="V562" s="62"/>
      <c r="W562" s="62"/>
      <c r="X562" s="62"/>
      <c r="Y562" s="62"/>
      <c r="Z562" s="62"/>
    </row>
    <row r="563" spans="1:26" ht="15">
      <c r="A563" s="68"/>
      <c r="B563" s="68"/>
      <c r="C563" s="68"/>
      <c r="D563" s="69"/>
      <c r="E563" s="69"/>
      <c r="F563" s="70"/>
      <c r="G563" s="68"/>
      <c r="H563" s="68"/>
      <c r="I563" s="68"/>
      <c r="J563" s="68"/>
      <c r="K563" s="62"/>
      <c r="L563" s="62"/>
      <c r="M563" s="62"/>
      <c r="N563" s="62"/>
      <c r="O563" s="62"/>
      <c r="P563" s="62"/>
      <c r="Q563" s="62"/>
      <c r="R563" s="62"/>
      <c r="S563" s="62"/>
      <c r="T563" s="62"/>
      <c r="U563" s="62"/>
      <c r="V563" s="62"/>
      <c r="W563" s="62"/>
      <c r="X563" s="62"/>
      <c r="Y563" s="62"/>
      <c r="Z563" s="62"/>
    </row>
    <row r="564" spans="1:26" ht="15">
      <c r="A564" s="68"/>
      <c r="B564" s="68"/>
      <c r="C564" s="68"/>
      <c r="D564" s="69"/>
      <c r="E564" s="69"/>
      <c r="F564" s="70"/>
      <c r="G564" s="68"/>
      <c r="H564" s="68"/>
      <c r="I564" s="68"/>
      <c r="J564" s="68"/>
      <c r="K564" s="62"/>
      <c r="L564" s="62"/>
      <c r="M564" s="62"/>
      <c r="N564" s="62"/>
      <c r="O564" s="62"/>
      <c r="P564" s="62"/>
      <c r="Q564" s="62"/>
      <c r="R564" s="62"/>
      <c r="S564" s="62"/>
      <c r="T564" s="62"/>
      <c r="U564" s="62"/>
      <c r="V564" s="62"/>
      <c r="W564" s="62"/>
      <c r="X564" s="62"/>
      <c r="Y564" s="62"/>
      <c r="Z564" s="62"/>
    </row>
    <row r="565" spans="1:26" ht="15">
      <c r="A565" s="68"/>
      <c r="B565" s="68"/>
      <c r="C565" s="68"/>
      <c r="D565" s="69"/>
      <c r="E565" s="69"/>
      <c r="F565" s="70"/>
      <c r="G565" s="68"/>
      <c r="H565" s="68"/>
      <c r="I565" s="68"/>
      <c r="J565" s="68"/>
      <c r="K565" s="62"/>
      <c r="L565" s="62"/>
      <c r="M565" s="62"/>
      <c r="N565" s="62"/>
      <c r="O565" s="62"/>
      <c r="P565" s="62"/>
      <c r="Q565" s="62"/>
      <c r="R565" s="62"/>
      <c r="S565" s="62"/>
      <c r="T565" s="62"/>
      <c r="U565" s="62"/>
      <c r="V565" s="62"/>
      <c r="W565" s="62"/>
      <c r="X565" s="62"/>
      <c r="Y565" s="62"/>
      <c r="Z565" s="62"/>
    </row>
    <row r="566" spans="1:26" ht="15">
      <c r="A566" s="68"/>
      <c r="B566" s="68"/>
      <c r="C566" s="68"/>
      <c r="D566" s="69"/>
      <c r="E566" s="69"/>
      <c r="F566" s="70"/>
      <c r="G566" s="68"/>
      <c r="H566" s="68"/>
      <c r="I566" s="68"/>
      <c r="J566" s="68"/>
      <c r="K566" s="62"/>
      <c r="L566" s="62"/>
      <c r="M566" s="62"/>
      <c r="N566" s="62"/>
      <c r="O566" s="62"/>
      <c r="P566" s="62"/>
      <c r="Q566" s="62"/>
      <c r="R566" s="62"/>
      <c r="S566" s="62"/>
      <c r="T566" s="62"/>
      <c r="U566" s="62"/>
      <c r="V566" s="62"/>
      <c r="W566" s="62"/>
      <c r="X566" s="62"/>
      <c r="Y566" s="62"/>
      <c r="Z566" s="62"/>
    </row>
    <row r="567" spans="1:26" ht="15">
      <c r="A567" s="68"/>
      <c r="B567" s="68"/>
      <c r="C567" s="68"/>
      <c r="D567" s="69"/>
      <c r="E567" s="69"/>
      <c r="F567" s="70"/>
      <c r="G567" s="68"/>
      <c r="H567" s="68"/>
      <c r="I567" s="68"/>
      <c r="J567" s="68"/>
      <c r="K567" s="62"/>
      <c r="L567" s="62"/>
      <c r="M567" s="62"/>
      <c r="N567" s="62"/>
      <c r="O567" s="62"/>
      <c r="P567" s="62"/>
      <c r="Q567" s="62"/>
      <c r="R567" s="62"/>
      <c r="S567" s="62"/>
      <c r="T567" s="62"/>
      <c r="U567" s="62"/>
      <c r="V567" s="62"/>
      <c r="W567" s="62"/>
      <c r="X567" s="62"/>
      <c r="Y567" s="62"/>
      <c r="Z567" s="62"/>
    </row>
    <row r="568" spans="1:26" ht="15">
      <c r="A568" s="68"/>
      <c r="B568" s="68"/>
      <c r="C568" s="68"/>
      <c r="D568" s="69"/>
      <c r="E568" s="69"/>
      <c r="F568" s="70"/>
      <c r="G568" s="68"/>
      <c r="H568" s="68"/>
      <c r="I568" s="68"/>
      <c r="J568" s="68"/>
      <c r="K568" s="62"/>
      <c r="L568" s="62"/>
      <c r="M568" s="62"/>
      <c r="N568" s="62"/>
      <c r="O568" s="62"/>
      <c r="P568" s="62"/>
      <c r="Q568" s="62"/>
      <c r="R568" s="62"/>
      <c r="S568" s="62"/>
      <c r="T568" s="62"/>
      <c r="U568" s="62"/>
      <c r="V568" s="62"/>
      <c r="W568" s="62"/>
      <c r="X568" s="62"/>
      <c r="Y568" s="62"/>
      <c r="Z568" s="62"/>
    </row>
    <row r="569" spans="1:26" ht="15">
      <c r="A569" s="68"/>
      <c r="B569" s="68"/>
      <c r="C569" s="68"/>
      <c r="D569" s="69"/>
      <c r="E569" s="69"/>
      <c r="F569" s="70"/>
      <c r="G569" s="68"/>
      <c r="H569" s="68"/>
      <c r="I569" s="68"/>
      <c r="J569" s="68"/>
      <c r="K569" s="62"/>
      <c r="L569" s="62"/>
      <c r="M569" s="62"/>
      <c r="N569" s="62"/>
      <c r="O569" s="62"/>
      <c r="P569" s="62"/>
      <c r="Q569" s="62"/>
      <c r="R569" s="62"/>
      <c r="S569" s="62"/>
      <c r="T569" s="62"/>
      <c r="U569" s="62"/>
      <c r="V569" s="62"/>
      <c r="W569" s="62"/>
      <c r="X569" s="62"/>
      <c r="Y569" s="62"/>
      <c r="Z569" s="62"/>
    </row>
    <row r="570" spans="1:26" ht="15">
      <c r="A570" s="68"/>
      <c r="B570" s="68"/>
      <c r="C570" s="68"/>
      <c r="D570" s="69"/>
      <c r="E570" s="69"/>
      <c r="F570" s="70"/>
      <c r="G570" s="68"/>
      <c r="H570" s="68"/>
      <c r="I570" s="68"/>
      <c r="J570" s="68"/>
      <c r="K570" s="62"/>
      <c r="L570" s="62"/>
      <c r="M570" s="62"/>
      <c r="N570" s="62"/>
      <c r="O570" s="62"/>
      <c r="P570" s="62"/>
      <c r="Q570" s="62"/>
      <c r="R570" s="62"/>
      <c r="S570" s="62"/>
      <c r="T570" s="62"/>
      <c r="U570" s="62"/>
      <c r="V570" s="62"/>
      <c r="W570" s="62"/>
      <c r="X570" s="62"/>
      <c r="Y570" s="62"/>
      <c r="Z570" s="62"/>
    </row>
    <row r="571" spans="1:26" ht="15">
      <c r="A571" s="68"/>
      <c r="B571" s="68"/>
      <c r="C571" s="68"/>
      <c r="D571" s="69"/>
      <c r="E571" s="69"/>
      <c r="F571" s="70"/>
      <c r="G571" s="68"/>
      <c r="H571" s="68"/>
      <c r="I571" s="68"/>
      <c r="J571" s="68"/>
      <c r="K571" s="62"/>
      <c r="L571" s="62"/>
      <c r="M571" s="62"/>
      <c r="N571" s="62"/>
      <c r="O571" s="62"/>
      <c r="P571" s="62"/>
      <c r="Q571" s="62"/>
      <c r="R571" s="62"/>
      <c r="S571" s="62"/>
      <c r="T571" s="62"/>
      <c r="U571" s="62"/>
      <c r="V571" s="62"/>
      <c r="W571" s="62"/>
      <c r="X571" s="62"/>
      <c r="Y571" s="62"/>
      <c r="Z571" s="62"/>
    </row>
    <row r="572" spans="1:26" ht="15">
      <c r="A572" s="68"/>
      <c r="B572" s="68"/>
      <c r="C572" s="68"/>
      <c r="D572" s="69"/>
      <c r="E572" s="69"/>
      <c r="F572" s="70"/>
      <c r="G572" s="68"/>
      <c r="H572" s="68"/>
      <c r="I572" s="68"/>
      <c r="J572" s="68"/>
      <c r="K572" s="62"/>
      <c r="L572" s="62"/>
      <c r="M572" s="62"/>
      <c r="N572" s="62"/>
      <c r="O572" s="62"/>
      <c r="P572" s="62"/>
      <c r="Q572" s="62"/>
      <c r="R572" s="62"/>
      <c r="S572" s="62"/>
      <c r="T572" s="62"/>
      <c r="U572" s="62"/>
      <c r="V572" s="62"/>
      <c r="W572" s="62"/>
      <c r="X572" s="62"/>
      <c r="Y572" s="62"/>
      <c r="Z572" s="62"/>
    </row>
    <row r="573" spans="1:26" ht="15">
      <c r="A573" s="68"/>
      <c r="B573" s="68"/>
      <c r="C573" s="68"/>
      <c r="D573" s="69"/>
      <c r="E573" s="69"/>
      <c r="F573" s="70"/>
      <c r="G573" s="68"/>
      <c r="H573" s="68"/>
      <c r="I573" s="68"/>
      <c r="J573" s="68"/>
      <c r="K573" s="62"/>
      <c r="L573" s="62"/>
      <c r="M573" s="62"/>
      <c r="N573" s="62"/>
      <c r="O573" s="62"/>
      <c r="P573" s="62"/>
      <c r="Q573" s="62"/>
      <c r="R573" s="62"/>
      <c r="S573" s="62"/>
      <c r="T573" s="62"/>
      <c r="U573" s="62"/>
      <c r="V573" s="62"/>
      <c r="W573" s="62"/>
      <c r="X573" s="62"/>
      <c r="Y573" s="62"/>
      <c r="Z573" s="62"/>
    </row>
    <row r="574" spans="1:26" ht="15">
      <c r="A574" s="68"/>
      <c r="B574" s="68"/>
      <c r="C574" s="68"/>
      <c r="D574" s="69"/>
      <c r="E574" s="69"/>
      <c r="F574" s="70"/>
      <c r="G574" s="68"/>
      <c r="H574" s="68"/>
      <c r="I574" s="68"/>
      <c r="J574" s="68"/>
      <c r="K574" s="62"/>
      <c r="L574" s="62"/>
      <c r="M574" s="62"/>
      <c r="N574" s="62"/>
      <c r="O574" s="62"/>
      <c r="P574" s="62"/>
      <c r="Q574" s="62"/>
      <c r="R574" s="62"/>
      <c r="S574" s="62"/>
      <c r="T574" s="62"/>
      <c r="U574" s="62"/>
      <c r="V574" s="62"/>
      <c r="W574" s="62"/>
      <c r="X574" s="62"/>
      <c r="Y574" s="62"/>
      <c r="Z574" s="62"/>
    </row>
    <row r="575" spans="1:26" ht="15">
      <c r="A575" s="68"/>
      <c r="B575" s="68"/>
      <c r="C575" s="68"/>
      <c r="D575" s="69"/>
      <c r="E575" s="69"/>
      <c r="F575" s="70"/>
      <c r="G575" s="68"/>
      <c r="H575" s="68"/>
      <c r="I575" s="68"/>
      <c r="J575" s="68"/>
      <c r="K575" s="62"/>
      <c r="L575" s="62"/>
      <c r="M575" s="62"/>
      <c r="N575" s="62"/>
      <c r="O575" s="62"/>
      <c r="P575" s="62"/>
      <c r="Q575" s="62"/>
      <c r="R575" s="62"/>
      <c r="S575" s="62"/>
      <c r="T575" s="62"/>
      <c r="U575" s="62"/>
      <c r="V575" s="62"/>
      <c r="W575" s="62"/>
      <c r="X575" s="62"/>
      <c r="Y575" s="62"/>
      <c r="Z575" s="62"/>
    </row>
    <row r="576" spans="1:26" ht="15">
      <c r="A576" s="68"/>
      <c r="B576" s="68"/>
      <c r="C576" s="68"/>
      <c r="D576" s="69"/>
      <c r="E576" s="69"/>
      <c r="F576" s="70"/>
      <c r="G576" s="68"/>
      <c r="H576" s="68"/>
      <c r="I576" s="68"/>
      <c r="J576" s="68"/>
      <c r="K576" s="62"/>
      <c r="L576" s="62"/>
      <c r="M576" s="62"/>
      <c r="N576" s="62"/>
      <c r="O576" s="62"/>
      <c r="P576" s="62"/>
      <c r="Q576" s="62"/>
      <c r="R576" s="62"/>
      <c r="S576" s="62"/>
      <c r="T576" s="62"/>
      <c r="U576" s="62"/>
      <c r="V576" s="62"/>
      <c r="W576" s="62"/>
      <c r="X576" s="62"/>
      <c r="Y576" s="62"/>
      <c r="Z576" s="62"/>
    </row>
    <row r="577" spans="1:26" ht="15">
      <c r="A577" s="68"/>
      <c r="B577" s="68"/>
      <c r="C577" s="68"/>
      <c r="D577" s="69"/>
      <c r="E577" s="69"/>
      <c r="F577" s="70"/>
      <c r="G577" s="68"/>
      <c r="H577" s="68"/>
      <c r="I577" s="68"/>
      <c r="J577" s="68"/>
      <c r="K577" s="62"/>
      <c r="L577" s="62"/>
      <c r="M577" s="62"/>
      <c r="N577" s="62"/>
      <c r="O577" s="62"/>
      <c r="P577" s="62"/>
      <c r="Q577" s="62"/>
      <c r="R577" s="62"/>
      <c r="S577" s="62"/>
      <c r="T577" s="62"/>
      <c r="U577" s="62"/>
      <c r="V577" s="62"/>
      <c r="W577" s="62"/>
      <c r="X577" s="62"/>
      <c r="Y577" s="62"/>
      <c r="Z577" s="62"/>
    </row>
    <row r="578" spans="1:26" ht="15">
      <c r="A578" s="68"/>
      <c r="B578" s="68"/>
      <c r="C578" s="68"/>
      <c r="D578" s="69"/>
      <c r="E578" s="69"/>
      <c r="F578" s="70"/>
      <c r="G578" s="68"/>
      <c r="H578" s="68"/>
      <c r="I578" s="68"/>
      <c r="J578" s="68"/>
      <c r="K578" s="62"/>
      <c r="L578" s="62"/>
      <c r="M578" s="62"/>
      <c r="N578" s="62"/>
      <c r="O578" s="62"/>
      <c r="P578" s="62"/>
      <c r="Q578" s="62"/>
      <c r="R578" s="62"/>
      <c r="S578" s="62"/>
      <c r="T578" s="62"/>
      <c r="U578" s="62"/>
      <c r="V578" s="62"/>
      <c r="W578" s="62"/>
      <c r="X578" s="62"/>
      <c r="Y578" s="62"/>
      <c r="Z578" s="62"/>
    </row>
    <row r="579" spans="1:26" ht="15">
      <c r="A579" s="68"/>
      <c r="B579" s="68"/>
      <c r="C579" s="68"/>
      <c r="D579" s="69"/>
      <c r="E579" s="69"/>
      <c r="F579" s="70"/>
      <c r="G579" s="68"/>
      <c r="H579" s="68"/>
      <c r="I579" s="68"/>
      <c r="J579" s="68"/>
      <c r="K579" s="62"/>
      <c r="L579" s="62"/>
      <c r="M579" s="62"/>
      <c r="N579" s="62"/>
      <c r="O579" s="62"/>
      <c r="P579" s="62"/>
      <c r="Q579" s="62"/>
      <c r="R579" s="62"/>
      <c r="S579" s="62"/>
      <c r="T579" s="62"/>
      <c r="U579" s="62"/>
      <c r="V579" s="62"/>
      <c r="W579" s="62"/>
      <c r="X579" s="62"/>
      <c r="Y579" s="62"/>
      <c r="Z579" s="62"/>
    </row>
    <row r="580" spans="1:26" ht="15">
      <c r="A580" s="68"/>
      <c r="B580" s="68"/>
      <c r="C580" s="68"/>
      <c r="D580" s="69"/>
      <c r="E580" s="69"/>
      <c r="F580" s="70"/>
      <c r="G580" s="68"/>
      <c r="H580" s="68"/>
      <c r="I580" s="68"/>
      <c r="J580" s="68"/>
      <c r="K580" s="62"/>
      <c r="L580" s="62"/>
      <c r="M580" s="62"/>
      <c r="N580" s="62"/>
      <c r="O580" s="62"/>
      <c r="P580" s="62"/>
      <c r="Q580" s="62"/>
      <c r="R580" s="62"/>
      <c r="S580" s="62"/>
      <c r="T580" s="62"/>
      <c r="U580" s="62"/>
      <c r="V580" s="62"/>
      <c r="W580" s="62"/>
      <c r="X580" s="62"/>
      <c r="Y580" s="62"/>
      <c r="Z580" s="62"/>
    </row>
    <row r="581" spans="1:26" ht="15">
      <c r="A581" s="68"/>
      <c r="B581" s="68"/>
      <c r="C581" s="68"/>
      <c r="D581" s="69"/>
      <c r="E581" s="69"/>
      <c r="F581" s="70"/>
      <c r="G581" s="68"/>
      <c r="H581" s="68"/>
      <c r="I581" s="68"/>
      <c r="J581" s="68"/>
      <c r="K581" s="62"/>
      <c r="L581" s="62"/>
      <c r="M581" s="62"/>
      <c r="N581" s="62"/>
      <c r="O581" s="62"/>
      <c r="P581" s="62"/>
      <c r="Q581" s="62"/>
      <c r="R581" s="62"/>
      <c r="S581" s="62"/>
      <c r="T581" s="62"/>
      <c r="U581" s="62"/>
      <c r="V581" s="62"/>
      <c r="W581" s="62"/>
      <c r="X581" s="62"/>
      <c r="Y581" s="62"/>
      <c r="Z581" s="62"/>
    </row>
    <row r="582" spans="1:26" ht="15">
      <c r="A582" s="68"/>
      <c r="B582" s="68"/>
      <c r="C582" s="68"/>
      <c r="D582" s="69"/>
      <c r="E582" s="69"/>
      <c r="F582" s="70"/>
      <c r="G582" s="68"/>
      <c r="H582" s="68"/>
      <c r="I582" s="68"/>
      <c r="J582" s="68"/>
      <c r="K582" s="62"/>
      <c r="L582" s="62"/>
      <c r="M582" s="62"/>
      <c r="N582" s="62"/>
      <c r="O582" s="62"/>
      <c r="P582" s="62"/>
      <c r="Q582" s="62"/>
      <c r="R582" s="62"/>
      <c r="S582" s="62"/>
      <c r="T582" s="62"/>
      <c r="U582" s="62"/>
      <c r="V582" s="62"/>
      <c r="W582" s="62"/>
      <c r="X582" s="62"/>
      <c r="Y582" s="62"/>
      <c r="Z582" s="62"/>
    </row>
    <row r="583" spans="1:26" ht="15">
      <c r="A583" s="68"/>
      <c r="B583" s="68"/>
      <c r="C583" s="68"/>
      <c r="D583" s="69"/>
      <c r="E583" s="69"/>
      <c r="F583" s="70"/>
      <c r="G583" s="68"/>
      <c r="H583" s="68"/>
      <c r="I583" s="68"/>
      <c r="J583" s="68"/>
      <c r="K583" s="62"/>
      <c r="L583" s="62"/>
      <c r="M583" s="62"/>
      <c r="N583" s="62"/>
      <c r="O583" s="62"/>
      <c r="P583" s="62"/>
      <c r="Q583" s="62"/>
      <c r="R583" s="62"/>
      <c r="S583" s="62"/>
      <c r="T583" s="62"/>
      <c r="U583" s="62"/>
      <c r="V583" s="62"/>
      <c r="W583" s="62"/>
      <c r="X583" s="62"/>
      <c r="Y583" s="62"/>
      <c r="Z583" s="62"/>
    </row>
    <row r="584" spans="1:26" ht="15">
      <c r="A584" s="68"/>
      <c r="B584" s="68"/>
      <c r="C584" s="68"/>
      <c r="D584" s="69"/>
      <c r="E584" s="69"/>
      <c r="F584" s="70"/>
      <c r="G584" s="68"/>
      <c r="H584" s="68"/>
      <c r="I584" s="68"/>
      <c r="J584" s="68"/>
      <c r="K584" s="62"/>
      <c r="L584" s="62"/>
      <c r="M584" s="62"/>
      <c r="N584" s="62"/>
      <c r="O584" s="62"/>
      <c r="P584" s="62"/>
      <c r="Q584" s="62"/>
      <c r="R584" s="62"/>
      <c r="S584" s="62"/>
      <c r="T584" s="62"/>
      <c r="U584" s="62"/>
      <c r="V584" s="62"/>
      <c r="W584" s="62"/>
      <c r="X584" s="62"/>
      <c r="Y584" s="62"/>
      <c r="Z584" s="62"/>
    </row>
    <row r="585" spans="1:26" ht="15">
      <c r="A585" s="68"/>
      <c r="B585" s="68"/>
      <c r="C585" s="68"/>
      <c r="D585" s="69"/>
      <c r="E585" s="69"/>
      <c r="F585" s="70"/>
      <c r="G585" s="68"/>
      <c r="H585" s="68"/>
      <c r="I585" s="68"/>
      <c r="J585" s="68"/>
      <c r="K585" s="62"/>
      <c r="L585" s="62"/>
      <c r="M585" s="62"/>
      <c r="N585" s="62"/>
      <c r="O585" s="62"/>
      <c r="P585" s="62"/>
      <c r="Q585" s="62"/>
      <c r="R585" s="62"/>
      <c r="S585" s="62"/>
      <c r="T585" s="62"/>
      <c r="U585" s="62"/>
      <c r="V585" s="62"/>
      <c r="W585" s="62"/>
      <c r="X585" s="62"/>
      <c r="Y585" s="62"/>
      <c r="Z585" s="62"/>
    </row>
    <row r="586" spans="1:26" ht="15">
      <c r="A586" s="68"/>
      <c r="B586" s="68"/>
      <c r="C586" s="68"/>
      <c r="D586" s="69"/>
      <c r="E586" s="69"/>
      <c r="F586" s="70"/>
      <c r="G586" s="68"/>
      <c r="H586" s="68"/>
      <c r="I586" s="68"/>
      <c r="J586" s="68"/>
      <c r="K586" s="62"/>
      <c r="L586" s="62"/>
      <c r="M586" s="62"/>
      <c r="N586" s="62"/>
      <c r="O586" s="62"/>
      <c r="P586" s="62"/>
      <c r="Q586" s="62"/>
      <c r="R586" s="62"/>
      <c r="S586" s="62"/>
      <c r="T586" s="62"/>
      <c r="U586" s="62"/>
      <c r="V586" s="62"/>
      <c r="W586" s="62"/>
      <c r="X586" s="62"/>
      <c r="Y586" s="62"/>
      <c r="Z586" s="62"/>
    </row>
    <row r="587" spans="1:26" ht="15">
      <c r="A587" s="68"/>
      <c r="B587" s="68"/>
      <c r="C587" s="68"/>
      <c r="D587" s="69"/>
      <c r="E587" s="69"/>
      <c r="F587" s="70"/>
      <c r="G587" s="68"/>
      <c r="H587" s="68"/>
      <c r="I587" s="68"/>
      <c r="J587" s="68"/>
      <c r="K587" s="62"/>
      <c r="L587" s="62"/>
      <c r="M587" s="62"/>
      <c r="N587" s="62"/>
      <c r="O587" s="62"/>
      <c r="P587" s="62"/>
      <c r="Q587" s="62"/>
      <c r="R587" s="62"/>
      <c r="S587" s="62"/>
      <c r="T587" s="62"/>
      <c r="U587" s="62"/>
      <c r="V587" s="62"/>
      <c r="W587" s="62"/>
      <c r="X587" s="62"/>
      <c r="Y587" s="62"/>
      <c r="Z587" s="62"/>
    </row>
    <row r="588" spans="1:26" ht="15">
      <c r="A588" s="68"/>
      <c r="B588" s="68"/>
      <c r="C588" s="68"/>
      <c r="D588" s="69"/>
      <c r="E588" s="69"/>
      <c r="F588" s="70"/>
      <c r="G588" s="68"/>
      <c r="H588" s="68"/>
      <c r="I588" s="68"/>
      <c r="J588" s="68"/>
      <c r="K588" s="62"/>
      <c r="L588" s="62"/>
      <c r="M588" s="62"/>
      <c r="N588" s="62"/>
      <c r="O588" s="62"/>
      <c r="P588" s="62"/>
      <c r="Q588" s="62"/>
      <c r="R588" s="62"/>
      <c r="S588" s="62"/>
      <c r="T588" s="62"/>
      <c r="U588" s="62"/>
      <c r="V588" s="62"/>
      <c r="W588" s="62"/>
      <c r="X588" s="62"/>
      <c r="Y588" s="62"/>
      <c r="Z588" s="62"/>
    </row>
    <row r="589" spans="1:26" ht="15">
      <c r="A589" s="68"/>
      <c r="B589" s="68"/>
      <c r="C589" s="68"/>
      <c r="D589" s="69"/>
      <c r="E589" s="69"/>
      <c r="F589" s="70"/>
      <c r="G589" s="68"/>
      <c r="H589" s="68"/>
      <c r="I589" s="68"/>
      <c r="J589" s="68"/>
      <c r="K589" s="62"/>
      <c r="L589" s="62"/>
      <c r="M589" s="62"/>
      <c r="N589" s="62"/>
      <c r="O589" s="62"/>
      <c r="P589" s="62"/>
      <c r="Q589" s="62"/>
      <c r="R589" s="62"/>
      <c r="S589" s="62"/>
      <c r="T589" s="62"/>
      <c r="U589" s="62"/>
      <c r="V589" s="62"/>
      <c r="W589" s="62"/>
      <c r="X589" s="62"/>
      <c r="Y589" s="62"/>
      <c r="Z589" s="62"/>
    </row>
    <row r="590" spans="1:26" ht="15">
      <c r="A590" s="68"/>
      <c r="B590" s="68"/>
      <c r="C590" s="68"/>
      <c r="D590" s="69"/>
      <c r="E590" s="69"/>
      <c r="F590" s="70"/>
      <c r="G590" s="68"/>
      <c r="H590" s="68"/>
      <c r="I590" s="68"/>
      <c r="J590" s="68"/>
      <c r="K590" s="62"/>
      <c r="L590" s="62"/>
      <c r="M590" s="62"/>
      <c r="N590" s="62"/>
      <c r="O590" s="62"/>
      <c r="P590" s="62"/>
      <c r="Q590" s="62"/>
      <c r="R590" s="62"/>
      <c r="S590" s="62"/>
      <c r="T590" s="62"/>
      <c r="U590" s="62"/>
      <c r="V590" s="62"/>
      <c r="W590" s="62"/>
      <c r="X590" s="62"/>
      <c r="Y590" s="62"/>
      <c r="Z590" s="62"/>
    </row>
    <row r="591" spans="1:26" ht="15">
      <c r="A591" s="68"/>
      <c r="B591" s="68"/>
      <c r="C591" s="68"/>
      <c r="D591" s="69"/>
      <c r="E591" s="69"/>
      <c r="F591" s="70"/>
      <c r="G591" s="68"/>
      <c r="H591" s="68"/>
      <c r="I591" s="68"/>
      <c r="J591" s="68"/>
      <c r="K591" s="62"/>
      <c r="L591" s="62"/>
      <c r="M591" s="62"/>
      <c r="N591" s="62"/>
      <c r="O591" s="62"/>
      <c r="P591" s="62"/>
      <c r="Q591" s="62"/>
      <c r="R591" s="62"/>
      <c r="S591" s="62"/>
      <c r="T591" s="62"/>
      <c r="U591" s="62"/>
      <c r="V591" s="62"/>
      <c r="W591" s="62"/>
      <c r="X591" s="62"/>
      <c r="Y591" s="62"/>
      <c r="Z591" s="62"/>
    </row>
    <row r="592" spans="1:26" ht="15">
      <c r="A592" s="68"/>
      <c r="B592" s="68"/>
      <c r="C592" s="68"/>
      <c r="D592" s="69"/>
      <c r="E592" s="69"/>
      <c r="F592" s="70"/>
      <c r="G592" s="68"/>
      <c r="H592" s="68"/>
      <c r="I592" s="68"/>
      <c r="J592" s="68"/>
      <c r="K592" s="62"/>
      <c r="L592" s="62"/>
      <c r="M592" s="62"/>
      <c r="N592" s="62"/>
      <c r="O592" s="62"/>
      <c r="P592" s="62"/>
      <c r="Q592" s="62"/>
      <c r="R592" s="62"/>
      <c r="S592" s="62"/>
      <c r="T592" s="62"/>
      <c r="U592" s="62"/>
      <c r="V592" s="62"/>
      <c r="W592" s="62"/>
      <c r="X592" s="62"/>
      <c r="Y592" s="62"/>
      <c r="Z592" s="62"/>
    </row>
    <row r="593" spans="1:26" ht="15">
      <c r="A593" s="68"/>
      <c r="B593" s="68"/>
      <c r="C593" s="68"/>
      <c r="D593" s="69"/>
      <c r="E593" s="69"/>
      <c r="F593" s="70"/>
      <c r="G593" s="68"/>
      <c r="H593" s="68"/>
      <c r="I593" s="68"/>
      <c r="J593" s="68"/>
      <c r="K593" s="62"/>
      <c r="L593" s="62"/>
      <c r="M593" s="62"/>
      <c r="N593" s="62"/>
      <c r="O593" s="62"/>
      <c r="P593" s="62"/>
      <c r="Q593" s="62"/>
      <c r="R593" s="62"/>
      <c r="S593" s="62"/>
      <c r="T593" s="62"/>
      <c r="U593" s="62"/>
      <c r="V593" s="62"/>
      <c r="W593" s="62"/>
      <c r="X593" s="62"/>
      <c r="Y593" s="62"/>
      <c r="Z593" s="62"/>
    </row>
    <row r="594" spans="1:26" ht="15">
      <c r="A594" s="68"/>
      <c r="B594" s="68"/>
      <c r="C594" s="68"/>
      <c r="D594" s="69"/>
      <c r="E594" s="69"/>
      <c r="F594" s="70"/>
      <c r="G594" s="68"/>
      <c r="H594" s="68"/>
      <c r="I594" s="68"/>
      <c r="J594" s="68"/>
      <c r="K594" s="62"/>
      <c r="L594" s="62"/>
      <c r="M594" s="62"/>
      <c r="N594" s="62"/>
      <c r="O594" s="62"/>
      <c r="P594" s="62"/>
      <c r="Q594" s="62"/>
      <c r="R594" s="62"/>
      <c r="S594" s="62"/>
      <c r="T594" s="62"/>
      <c r="U594" s="62"/>
      <c r="V594" s="62"/>
      <c r="W594" s="62"/>
      <c r="X594" s="62"/>
      <c r="Y594" s="62"/>
      <c r="Z594" s="62"/>
    </row>
    <row r="595" spans="1:26" ht="15">
      <c r="A595" s="68"/>
      <c r="B595" s="68"/>
      <c r="C595" s="68"/>
      <c r="D595" s="69"/>
      <c r="E595" s="69"/>
      <c r="F595" s="70"/>
      <c r="G595" s="68"/>
      <c r="H595" s="68"/>
      <c r="I595" s="68"/>
      <c r="J595" s="68"/>
      <c r="K595" s="62"/>
      <c r="L595" s="62"/>
      <c r="M595" s="62"/>
      <c r="N595" s="62"/>
      <c r="O595" s="62"/>
      <c r="P595" s="62"/>
      <c r="Q595" s="62"/>
      <c r="R595" s="62"/>
      <c r="S595" s="62"/>
      <c r="T595" s="62"/>
      <c r="U595" s="62"/>
      <c r="V595" s="62"/>
      <c r="W595" s="62"/>
      <c r="X595" s="62"/>
      <c r="Y595" s="62"/>
      <c r="Z595" s="62"/>
    </row>
    <row r="596" spans="1:26" ht="15">
      <c r="A596" s="68"/>
      <c r="B596" s="68"/>
      <c r="C596" s="68"/>
      <c r="D596" s="69"/>
      <c r="E596" s="69"/>
      <c r="F596" s="70"/>
      <c r="G596" s="68"/>
      <c r="H596" s="68"/>
      <c r="I596" s="68"/>
      <c r="J596" s="68"/>
      <c r="K596" s="62"/>
      <c r="L596" s="62"/>
      <c r="M596" s="62"/>
      <c r="N596" s="62"/>
      <c r="O596" s="62"/>
      <c r="P596" s="62"/>
      <c r="Q596" s="62"/>
      <c r="R596" s="62"/>
      <c r="S596" s="62"/>
      <c r="T596" s="62"/>
      <c r="U596" s="62"/>
      <c r="V596" s="62"/>
      <c r="W596" s="62"/>
      <c r="X596" s="62"/>
      <c r="Y596" s="62"/>
      <c r="Z596" s="62"/>
    </row>
    <row r="597" spans="1:26" ht="15">
      <c r="A597" s="68"/>
      <c r="B597" s="68"/>
      <c r="C597" s="68"/>
      <c r="D597" s="69"/>
      <c r="E597" s="69"/>
      <c r="F597" s="70"/>
      <c r="G597" s="68"/>
      <c r="H597" s="68"/>
      <c r="I597" s="68"/>
      <c r="J597" s="68"/>
      <c r="K597" s="62"/>
      <c r="L597" s="62"/>
      <c r="M597" s="62"/>
      <c r="N597" s="62"/>
      <c r="O597" s="62"/>
      <c r="P597" s="62"/>
      <c r="Q597" s="62"/>
      <c r="R597" s="62"/>
      <c r="S597" s="62"/>
      <c r="T597" s="62"/>
      <c r="U597" s="62"/>
      <c r="V597" s="62"/>
      <c r="W597" s="62"/>
      <c r="X597" s="62"/>
      <c r="Y597" s="62"/>
      <c r="Z597" s="62"/>
    </row>
    <row r="598" spans="1:26" ht="15">
      <c r="A598" s="68"/>
      <c r="B598" s="68"/>
      <c r="C598" s="68"/>
      <c r="D598" s="69"/>
      <c r="E598" s="69"/>
      <c r="F598" s="70"/>
      <c r="G598" s="68"/>
      <c r="H598" s="68"/>
      <c r="I598" s="68"/>
      <c r="J598" s="68"/>
      <c r="K598" s="62"/>
      <c r="L598" s="62"/>
      <c r="M598" s="62"/>
      <c r="N598" s="62"/>
      <c r="O598" s="62"/>
      <c r="P598" s="62"/>
      <c r="Q598" s="62"/>
      <c r="R598" s="62"/>
      <c r="S598" s="62"/>
      <c r="T598" s="62"/>
      <c r="U598" s="62"/>
      <c r="V598" s="62"/>
      <c r="W598" s="62"/>
      <c r="X598" s="62"/>
      <c r="Y598" s="62"/>
      <c r="Z598" s="62"/>
    </row>
    <row r="599" spans="1:26" ht="15">
      <c r="A599" s="68"/>
      <c r="B599" s="68"/>
      <c r="C599" s="68"/>
      <c r="D599" s="69"/>
      <c r="E599" s="69"/>
      <c r="F599" s="70"/>
      <c r="G599" s="68"/>
      <c r="H599" s="68"/>
      <c r="I599" s="68"/>
      <c r="J599" s="68"/>
      <c r="K599" s="62"/>
      <c r="L599" s="62"/>
      <c r="M599" s="62"/>
      <c r="N599" s="62"/>
      <c r="O599" s="62"/>
      <c r="P599" s="62"/>
      <c r="Q599" s="62"/>
      <c r="R599" s="62"/>
      <c r="S599" s="62"/>
      <c r="T599" s="62"/>
      <c r="U599" s="62"/>
      <c r="V599" s="62"/>
      <c r="W599" s="62"/>
      <c r="X599" s="62"/>
      <c r="Y599" s="62"/>
      <c r="Z599" s="62"/>
    </row>
    <row r="600" spans="1:26" ht="15">
      <c r="A600" s="68"/>
      <c r="B600" s="68"/>
      <c r="C600" s="68"/>
      <c r="D600" s="69"/>
      <c r="E600" s="69"/>
      <c r="F600" s="70"/>
      <c r="G600" s="68"/>
      <c r="H600" s="68"/>
      <c r="I600" s="68"/>
      <c r="J600" s="68"/>
      <c r="K600" s="62"/>
      <c r="L600" s="62"/>
      <c r="M600" s="62"/>
      <c r="N600" s="62"/>
      <c r="O600" s="62"/>
      <c r="P600" s="62"/>
      <c r="Q600" s="62"/>
      <c r="R600" s="62"/>
      <c r="S600" s="62"/>
      <c r="T600" s="62"/>
      <c r="U600" s="62"/>
      <c r="V600" s="62"/>
      <c r="W600" s="62"/>
      <c r="X600" s="62"/>
      <c r="Y600" s="62"/>
      <c r="Z600" s="62"/>
    </row>
    <row r="601" spans="1:26" ht="15">
      <c r="A601" s="68"/>
      <c r="B601" s="68"/>
      <c r="C601" s="68"/>
      <c r="D601" s="69"/>
      <c r="E601" s="69"/>
      <c r="F601" s="70"/>
      <c r="G601" s="68"/>
      <c r="H601" s="68"/>
      <c r="I601" s="68"/>
      <c r="J601" s="68"/>
      <c r="K601" s="62"/>
      <c r="L601" s="62"/>
      <c r="M601" s="62"/>
      <c r="N601" s="62"/>
      <c r="O601" s="62"/>
      <c r="P601" s="62"/>
      <c r="Q601" s="62"/>
      <c r="R601" s="62"/>
      <c r="S601" s="62"/>
      <c r="T601" s="62"/>
      <c r="U601" s="62"/>
      <c r="V601" s="62"/>
      <c r="W601" s="62"/>
      <c r="X601" s="62"/>
      <c r="Y601" s="62"/>
      <c r="Z601" s="62"/>
    </row>
    <row r="602" spans="1:26" ht="15">
      <c r="A602" s="68"/>
      <c r="B602" s="68"/>
      <c r="C602" s="68"/>
      <c r="D602" s="69"/>
      <c r="E602" s="69"/>
      <c r="F602" s="70"/>
      <c r="G602" s="68"/>
      <c r="H602" s="68"/>
      <c r="I602" s="68"/>
      <c r="J602" s="68"/>
      <c r="K602" s="62"/>
      <c r="L602" s="62"/>
      <c r="M602" s="62"/>
      <c r="N602" s="62"/>
      <c r="O602" s="62"/>
      <c r="P602" s="62"/>
      <c r="Q602" s="62"/>
      <c r="R602" s="62"/>
      <c r="S602" s="62"/>
      <c r="T602" s="62"/>
      <c r="U602" s="62"/>
      <c r="V602" s="62"/>
      <c r="W602" s="62"/>
      <c r="X602" s="62"/>
      <c r="Y602" s="62"/>
      <c r="Z602" s="62"/>
    </row>
    <row r="603" spans="1:26" ht="15">
      <c r="A603" s="68"/>
      <c r="B603" s="68"/>
      <c r="C603" s="68"/>
      <c r="D603" s="69"/>
      <c r="E603" s="69"/>
      <c r="F603" s="70"/>
      <c r="G603" s="68"/>
      <c r="H603" s="68"/>
      <c r="I603" s="68"/>
      <c r="J603" s="68"/>
      <c r="K603" s="62"/>
      <c r="L603" s="62"/>
      <c r="M603" s="62"/>
      <c r="N603" s="62"/>
      <c r="O603" s="62"/>
      <c r="P603" s="62"/>
      <c r="Q603" s="62"/>
      <c r="R603" s="62"/>
      <c r="S603" s="62"/>
      <c r="T603" s="62"/>
      <c r="U603" s="62"/>
      <c r="V603" s="62"/>
      <c r="W603" s="62"/>
      <c r="X603" s="62"/>
      <c r="Y603" s="62"/>
      <c r="Z603" s="62"/>
    </row>
    <row r="604" spans="1:26" ht="15">
      <c r="A604" s="68"/>
      <c r="B604" s="68"/>
      <c r="C604" s="68"/>
      <c r="D604" s="69"/>
      <c r="E604" s="69"/>
      <c r="F604" s="70"/>
      <c r="G604" s="68"/>
      <c r="H604" s="68"/>
      <c r="I604" s="68"/>
      <c r="J604" s="68"/>
      <c r="K604" s="62"/>
      <c r="L604" s="62"/>
      <c r="M604" s="62"/>
      <c r="N604" s="62"/>
      <c r="O604" s="62"/>
      <c r="P604" s="62"/>
      <c r="Q604" s="62"/>
      <c r="R604" s="62"/>
      <c r="S604" s="62"/>
      <c r="T604" s="62"/>
      <c r="U604" s="62"/>
      <c r="V604" s="62"/>
      <c r="W604" s="62"/>
      <c r="X604" s="62"/>
      <c r="Y604" s="62"/>
      <c r="Z604" s="62"/>
    </row>
    <row r="605" spans="1:26" ht="15">
      <c r="A605" s="68"/>
      <c r="B605" s="68"/>
      <c r="C605" s="68"/>
      <c r="D605" s="69"/>
      <c r="E605" s="69"/>
      <c r="F605" s="70"/>
      <c r="G605" s="68"/>
      <c r="H605" s="68"/>
      <c r="I605" s="68"/>
      <c r="J605" s="68"/>
      <c r="K605" s="62"/>
      <c r="L605" s="62"/>
      <c r="M605" s="62"/>
      <c r="N605" s="62"/>
      <c r="O605" s="62"/>
      <c r="P605" s="62"/>
      <c r="Q605" s="62"/>
      <c r="R605" s="62"/>
      <c r="S605" s="62"/>
      <c r="T605" s="62"/>
      <c r="U605" s="62"/>
      <c r="V605" s="62"/>
      <c r="W605" s="62"/>
      <c r="X605" s="62"/>
      <c r="Y605" s="62"/>
      <c r="Z605" s="62"/>
    </row>
    <row r="606" spans="1:26" ht="15">
      <c r="A606" s="68"/>
      <c r="B606" s="68"/>
      <c r="C606" s="68"/>
      <c r="D606" s="69"/>
      <c r="E606" s="69"/>
      <c r="F606" s="70"/>
      <c r="G606" s="68"/>
      <c r="H606" s="68"/>
      <c r="I606" s="68"/>
      <c r="J606" s="68"/>
      <c r="K606" s="62"/>
      <c r="L606" s="62"/>
      <c r="M606" s="62"/>
      <c r="N606" s="62"/>
      <c r="O606" s="62"/>
      <c r="P606" s="62"/>
      <c r="Q606" s="62"/>
      <c r="R606" s="62"/>
      <c r="S606" s="62"/>
      <c r="T606" s="62"/>
      <c r="U606" s="62"/>
      <c r="V606" s="62"/>
      <c r="W606" s="62"/>
      <c r="X606" s="62"/>
      <c r="Y606" s="62"/>
      <c r="Z606" s="62"/>
    </row>
    <row r="607" spans="1:26" ht="15">
      <c r="A607" s="68"/>
      <c r="B607" s="68"/>
      <c r="C607" s="68"/>
      <c r="D607" s="69"/>
      <c r="E607" s="69"/>
      <c r="F607" s="70"/>
      <c r="G607" s="68"/>
      <c r="H607" s="68"/>
      <c r="I607" s="68"/>
      <c r="J607" s="68"/>
      <c r="K607" s="62"/>
      <c r="L607" s="62"/>
      <c r="M607" s="62"/>
      <c r="N607" s="62"/>
      <c r="O607" s="62"/>
      <c r="P607" s="62"/>
      <c r="Q607" s="62"/>
      <c r="R607" s="62"/>
      <c r="S607" s="62"/>
      <c r="T607" s="62"/>
      <c r="U607" s="62"/>
      <c r="V607" s="62"/>
      <c r="W607" s="62"/>
      <c r="X607" s="62"/>
      <c r="Y607" s="62"/>
      <c r="Z607" s="62"/>
    </row>
    <row r="608" spans="1:26" ht="15">
      <c r="A608" s="68"/>
      <c r="B608" s="68"/>
      <c r="C608" s="68"/>
      <c r="D608" s="69"/>
      <c r="E608" s="69"/>
      <c r="F608" s="70"/>
      <c r="G608" s="68"/>
      <c r="H608" s="68"/>
      <c r="I608" s="68"/>
      <c r="J608" s="68"/>
      <c r="K608" s="62"/>
      <c r="L608" s="62"/>
      <c r="M608" s="62"/>
      <c r="N608" s="62"/>
      <c r="O608" s="62"/>
      <c r="P608" s="62"/>
      <c r="Q608" s="62"/>
      <c r="R608" s="62"/>
      <c r="S608" s="62"/>
      <c r="T608" s="62"/>
      <c r="U608" s="62"/>
      <c r="V608" s="62"/>
      <c r="W608" s="62"/>
      <c r="X608" s="62"/>
      <c r="Y608" s="62"/>
      <c r="Z608" s="62"/>
    </row>
    <row r="609" spans="1:26" ht="15">
      <c r="A609" s="68"/>
      <c r="B609" s="68"/>
      <c r="C609" s="68"/>
      <c r="D609" s="69"/>
      <c r="E609" s="69"/>
      <c r="F609" s="70"/>
      <c r="G609" s="68"/>
      <c r="H609" s="68"/>
      <c r="I609" s="68"/>
      <c r="J609" s="68"/>
      <c r="K609" s="62"/>
      <c r="L609" s="62"/>
      <c r="M609" s="62"/>
      <c r="N609" s="62"/>
      <c r="O609" s="62"/>
      <c r="P609" s="62"/>
      <c r="Q609" s="62"/>
      <c r="R609" s="62"/>
      <c r="S609" s="62"/>
      <c r="T609" s="62"/>
      <c r="U609" s="62"/>
      <c r="V609" s="62"/>
      <c r="W609" s="62"/>
      <c r="X609" s="62"/>
      <c r="Y609" s="62"/>
      <c r="Z609" s="62"/>
    </row>
    <row r="610" spans="1:26" ht="15">
      <c r="A610" s="68"/>
      <c r="B610" s="68"/>
      <c r="C610" s="68"/>
      <c r="D610" s="69"/>
      <c r="E610" s="69"/>
      <c r="F610" s="70"/>
      <c r="G610" s="68"/>
      <c r="H610" s="68"/>
      <c r="I610" s="68"/>
      <c r="J610" s="68"/>
      <c r="K610" s="62"/>
      <c r="L610" s="62"/>
      <c r="M610" s="62"/>
      <c r="N610" s="62"/>
      <c r="O610" s="62"/>
      <c r="P610" s="62"/>
      <c r="Q610" s="62"/>
      <c r="R610" s="62"/>
      <c r="S610" s="62"/>
      <c r="T610" s="62"/>
      <c r="U610" s="62"/>
      <c r="V610" s="62"/>
      <c r="W610" s="62"/>
      <c r="X610" s="62"/>
      <c r="Y610" s="62"/>
      <c r="Z610" s="62"/>
    </row>
    <row r="611" spans="1:26" ht="15">
      <c r="A611" s="68"/>
      <c r="B611" s="68"/>
      <c r="C611" s="68"/>
      <c r="D611" s="69"/>
      <c r="E611" s="69"/>
      <c r="F611" s="70"/>
      <c r="G611" s="68"/>
      <c r="H611" s="68"/>
      <c r="I611" s="68"/>
      <c r="J611" s="68"/>
      <c r="K611" s="62"/>
      <c r="L611" s="62"/>
      <c r="M611" s="62"/>
      <c r="N611" s="62"/>
      <c r="O611" s="62"/>
      <c r="P611" s="62"/>
      <c r="Q611" s="62"/>
      <c r="R611" s="62"/>
      <c r="S611" s="62"/>
      <c r="T611" s="62"/>
      <c r="U611" s="62"/>
      <c r="V611" s="62"/>
      <c r="W611" s="62"/>
      <c r="X611" s="62"/>
      <c r="Y611" s="62"/>
      <c r="Z611" s="62"/>
    </row>
    <row r="612" spans="1:26" ht="15">
      <c r="A612" s="68"/>
      <c r="B612" s="68"/>
      <c r="C612" s="68"/>
      <c r="D612" s="69"/>
      <c r="E612" s="69"/>
      <c r="F612" s="70"/>
      <c r="G612" s="68"/>
      <c r="H612" s="68"/>
      <c r="I612" s="68"/>
      <c r="J612" s="68"/>
      <c r="K612" s="62"/>
      <c r="L612" s="62"/>
      <c r="M612" s="62"/>
      <c r="N612" s="62"/>
      <c r="O612" s="62"/>
      <c r="P612" s="62"/>
      <c r="Q612" s="62"/>
      <c r="R612" s="62"/>
      <c r="S612" s="62"/>
      <c r="T612" s="62"/>
      <c r="U612" s="62"/>
      <c r="V612" s="62"/>
      <c r="W612" s="62"/>
      <c r="X612" s="62"/>
      <c r="Y612" s="62"/>
      <c r="Z612" s="62"/>
    </row>
    <row r="613" spans="1:26" ht="15">
      <c r="A613" s="68"/>
      <c r="B613" s="68"/>
      <c r="C613" s="68"/>
      <c r="D613" s="69"/>
      <c r="E613" s="69"/>
      <c r="F613" s="70"/>
      <c r="G613" s="68"/>
      <c r="H613" s="68"/>
      <c r="I613" s="68"/>
      <c r="J613" s="68"/>
      <c r="K613" s="62"/>
      <c r="L613" s="62"/>
      <c r="M613" s="62"/>
      <c r="N613" s="62"/>
      <c r="O613" s="62"/>
      <c r="P613" s="62"/>
      <c r="Q613" s="62"/>
      <c r="R613" s="62"/>
      <c r="S613" s="62"/>
      <c r="T613" s="62"/>
      <c r="U613" s="62"/>
      <c r="V613" s="62"/>
      <c r="W613" s="62"/>
      <c r="X613" s="62"/>
      <c r="Y613" s="62"/>
      <c r="Z613" s="62"/>
    </row>
    <row r="614" spans="1:26" ht="15">
      <c r="A614" s="68"/>
      <c r="B614" s="68"/>
      <c r="C614" s="68"/>
      <c r="D614" s="69"/>
      <c r="E614" s="69"/>
      <c r="F614" s="70"/>
      <c r="G614" s="68"/>
      <c r="H614" s="68"/>
      <c r="I614" s="68"/>
      <c r="J614" s="68"/>
      <c r="K614" s="62"/>
      <c r="L614" s="62"/>
      <c r="M614" s="62"/>
      <c r="N614" s="62"/>
      <c r="O614" s="62"/>
      <c r="P614" s="62"/>
      <c r="Q614" s="62"/>
      <c r="R614" s="62"/>
      <c r="S614" s="62"/>
      <c r="T614" s="62"/>
      <c r="U614" s="62"/>
      <c r="V614" s="62"/>
      <c r="W614" s="62"/>
      <c r="X614" s="62"/>
      <c r="Y614" s="62"/>
      <c r="Z614" s="62"/>
    </row>
    <row r="615" spans="1:26" ht="15">
      <c r="A615" s="68"/>
      <c r="B615" s="68"/>
      <c r="C615" s="68"/>
      <c r="D615" s="69"/>
      <c r="E615" s="69"/>
      <c r="F615" s="70"/>
      <c r="G615" s="68"/>
      <c r="H615" s="68"/>
      <c r="I615" s="68"/>
      <c r="J615" s="68"/>
      <c r="K615" s="62"/>
      <c r="L615" s="62"/>
      <c r="M615" s="62"/>
      <c r="N615" s="62"/>
      <c r="O615" s="62"/>
      <c r="P615" s="62"/>
      <c r="Q615" s="62"/>
      <c r="R615" s="62"/>
      <c r="S615" s="62"/>
      <c r="T615" s="62"/>
      <c r="U615" s="62"/>
      <c r="V615" s="62"/>
      <c r="W615" s="62"/>
      <c r="X615" s="62"/>
      <c r="Y615" s="62"/>
      <c r="Z615" s="62"/>
    </row>
    <row r="616" spans="1:26" ht="15">
      <c r="A616" s="68"/>
      <c r="B616" s="68"/>
      <c r="C616" s="68"/>
      <c r="D616" s="69"/>
      <c r="E616" s="69"/>
      <c r="F616" s="70"/>
      <c r="G616" s="68"/>
      <c r="H616" s="68"/>
      <c r="I616" s="68"/>
      <c r="J616" s="68"/>
      <c r="K616" s="62"/>
      <c r="L616" s="62"/>
      <c r="M616" s="62"/>
      <c r="N616" s="62"/>
      <c r="O616" s="62"/>
      <c r="P616" s="62"/>
      <c r="Q616" s="62"/>
      <c r="R616" s="62"/>
      <c r="S616" s="62"/>
      <c r="T616" s="62"/>
      <c r="U616" s="62"/>
      <c r="V616" s="62"/>
      <c r="W616" s="62"/>
      <c r="X616" s="62"/>
      <c r="Y616" s="62"/>
      <c r="Z616" s="62"/>
    </row>
    <row r="617" spans="1:26" ht="15">
      <c r="A617" s="68"/>
      <c r="B617" s="68"/>
      <c r="C617" s="68"/>
      <c r="D617" s="69"/>
      <c r="E617" s="69"/>
      <c r="F617" s="70"/>
      <c r="G617" s="68"/>
      <c r="H617" s="68"/>
      <c r="I617" s="68"/>
      <c r="J617" s="68"/>
      <c r="K617" s="62"/>
      <c r="L617" s="62"/>
      <c r="M617" s="62"/>
      <c r="N617" s="62"/>
      <c r="O617" s="62"/>
      <c r="P617" s="62"/>
      <c r="Q617" s="62"/>
      <c r="R617" s="62"/>
      <c r="S617" s="62"/>
      <c r="T617" s="62"/>
      <c r="U617" s="62"/>
      <c r="V617" s="62"/>
      <c r="W617" s="62"/>
      <c r="X617" s="62"/>
      <c r="Y617" s="62"/>
      <c r="Z617" s="62"/>
    </row>
    <row r="618" spans="1:26" ht="15">
      <c r="A618" s="68"/>
      <c r="B618" s="68"/>
      <c r="C618" s="68"/>
      <c r="D618" s="69"/>
      <c r="E618" s="69"/>
      <c r="F618" s="70"/>
      <c r="G618" s="68"/>
      <c r="H618" s="68"/>
      <c r="I618" s="68"/>
      <c r="J618" s="68"/>
      <c r="K618" s="62"/>
      <c r="L618" s="62"/>
      <c r="M618" s="62"/>
      <c r="N618" s="62"/>
      <c r="O618" s="62"/>
      <c r="P618" s="62"/>
      <c r="Q618" s="62"/>
      <c r="R618" s="62"/>
      <c r="S618" s="62"/>
      <c r="T618" s="62"/>
      <c r="U618" s="62"/>
      <c r="V618" s="62"/>
      <c r="W618" s="62"/>
      <c r="X618" s="62"/>
      <c r="Y618" s="62"/>
      <c r="Z618" s="62"/>
    </row>
    <row r="619" spans="1:26" ht="15">
      <c r="A619" s="68"/>
      <c r="B619" s="68"/>
      <c r="C619" s="68"/>
      <c r="D619" s="69"/>
      <c r="E619" s="69"/>
      <c r="F619" s="70"/>
      <c r="G619" s="68"/>
      <c r="H619" s="68"/>
      <c r="I619" s="68"/>
      <c r="J619" s="68"/>
      <c r="K619" s="62"/>
      <c r="L619" s="62"/>
      <c r="M619" s="62"/>
      <c r="N619" s="62"/>
      <c r="O619" s="62"/>
      <c r="P619" s="62"/>
      <c r="Q619" s="62"/>
      <c r="R619" s="62"/>
      <c r="S619" s="62"/>
      <c r="T619" s="62"/>
      <c r="U619" s="62"/>
      <c r="V619" s="62"/>
      <c r="W619" s="62"/>
      <c r="X619" s="62"/>
      <c r="Y619" s="62"/>
      <c r="Z619" s="62"/>
    </row>
    <row r="620" spans="1:26" ht="15">
      <c r="A620" s="68"/>
      <c r="B620" s="68"/>
      <c r="C620" s="68"/>
      <c r="D620" s="69"/>
      <c r="E620" s="69"/>
      <c r="F620" s="70"/>
      <c r="G620" s="68"/>
      <c r="H620" s="68"/>
      <c r="I620" s="68"/>
      <c r="J620" s="68"/>
      <c r="K620" s="62"/>
      <c r="L620" s="62"/>
      <c r="M620" s="62"/>
      <c r="N620" s="62"/>
      <c r="O620" s="62"/>
      <c r="P620" s="62"/>
      <c r="Q620" s="62"/>
      <c r="R620" s="62"/>
      <c r="S620" s="62"/>
      <c r="T620" s="62"/>
      <c r="U620" s="62"/>
      <c r="V620" s="62"/>
      <c r="W620" s="62"/>
      <c r="X620" s="62"/>
      <c r="Y620" s="62"/>
      <c r="Z620" s="62"/>
    </row>
    <row r="621" spans="1:26" ht="15">
      <c r="A621" s="68"/>
      <c r="B621" s="68"/>
      <c r="C621" s="68"/>
      <c r="D621" s="69"/>
      <c r="E621" s="69"/>
      <c r="F621" s="70"/>
      <c r="G621" s="68"/>
      <c r="H621" s="68"/>
      <c r="I621" s="68"/>
      <c r="J621" s="68"/>
      <c r="K621" s="62"/>
      <c r="L621" s="62"/>
      <c r="M621" s="62"/>
      <c r="N621" s="62"/>
      <c r="O621" s="62"/>
      <c r="P621" s="62"/>
      <c r="Q621" s="62"/>
      <c r="R621" s="62"/>
      <c r="S621" s="62"/>
      <c r="T621" s="62"/>
      <c r="U621" s="62"/>
      <c r="V621" s="62"/>
      <c r="W621" s="62"/>
      <c r="X621" s="62"/>
      <c r="Y621" s="62"/>
      <c r="Z621" s="62"/>
    </row>
    <row r="622" spans="1:26" ht="15">
      <c r="A622" s="68"/>
      <c r="B622" s="68"/>
      <c r="C622" s="68"/>
      <c r="D622" s="69"/>
      <c r="E622" s="69"/>
      <c r="F622" s="70"/>
      <c r="G622" s="68"/>
      <c r="H622" s="68"/>
      <c r="I622" s="68"/>
      <c r="J622" s="68"/>
      <c r="K622" s="62"/>
      <c r="L622" s="62"/>
      <c r="M622" s="62"/>
      <c r="N622" s="62"/>
      <c r="O622" s="62"/>
      <c r="P622" s="62"/>
      <c r="Q622" s="62"/>
      <c r="R622" s="62"/>
      <c r="S622" s="62"/>
      <c r="T622" s="62"/>
      <c r="U622" s="62"/>
      <c r="V622" s="62"/>
      <c r="W622" s="62"/>
      <c r="X622" s="62"/>
      <c r="Y622" s="62"/>
      <c r="Z622" s="62"/>
    </row>
    <row r="623" spans="1:26" ht="15">
      <c r="A623" s="68"/>
      <c r="B623" s="68"/>
      <c r="C623" s="68"/>
      <c r="D623" s="69"/>
      <c r="E623" s="69"/>
      <c r="F623" s="70"/>
      <c r="G623" s="68"/>
      <c r="H623" s="68"/>
      <c r="I623" s="68"/>
      <c r="J623" s="68"/>
      <c r="K623" s="62"/>
      <c r="L623" s="62"/>
      <c r="M623" s="62"/>
      <c r="N623" s="62"/>
      <c r="O623" s="62"/>
      <c r="P623" s="62"/>
      <c r="Q623" s="62"/>
      <c r="R623" s="62"/>
      <c r="S623" s="62"/>
      <c r="T623" s="62"/>
      <c r="U623" s="62"/>
      <c r="V623" s="62"/>
      <c r="W623" s="62"/>
      <c r="X623" s="62"/>
      <c r="Y623" s="62"/>
      <c r="Z623" s="62"/>
    </row>
    <row r="624" spans="1:26" ht="15">
      <c r="A624" s="68"/>
      <c r="B624" s="68"/>
      <c r="C624" s="68"/>
      <c r="D624" s="69"/>
      <c r="E624" s="69"/>
      <c r="F624" s="70"/>
      <c r="G624" s="68"/>
      <c r="H624" s="68"/>
      <c r="I624" s="68"/>
      <c r="J624" s="68"/>
      <c r="K624" s="62"/>
      <c r="L624" s="62"/>
      <c r="M624" s="62"/>
      <c r="N624" s="62"/>
      <c r="O624" s="62"/>
      <c r="P624" s="62"/>
      <c r="Q624" s="62"/>
      <c r="R624" s="62"/>
      <c r="S624" s="62"/>
      <c r="T624" s="62"/>
      <c r="U624" s="62"/>
      <c r="V624" s="62"/>
      <c r="W624" s="62"/>
      <c r="X624" s="62"/>
      <c r="Y624" s="62"/>
      <c r="Z624" s="62"/>
    </row>
    <row r="625" spans="1:26" ht="15">
      <c r="A625" s="68"/>
      <c r="B625" s="68"/>
      <c r="C625" s="68"/>
      <c r="D625" s="69"/>
      <c r="E625" s="69"/>
      <c r="F625" s="70"/>
      <c r="G625" s="68"/>
      <c r="H625" s="68"/>
      <c r="I625" s="68"/>
      <c r="J625" s="68"/>
      <c r="K625" s="62"/>
      <c r="L625" s="62"/>
      <c r="M625" s="62"/>
      <c r="N625" s="62"/>
      <c r="O625" s="62"/>
      <c r="P625" s="62"/>
      <c r="Q625" s="62"/>
      <c r="R625" s="62"/>
      <c r="S625" s="62"/>
      <c r="T625" s="62"/>
      <c r="U625" s="62"/>
      <c r="V625" s="62"/>
      <c r="W625" s="62"/>
      <c r="X625" s="62"/>
      <c r="Y625" s="62"/>
      <c r="Z625" s="62"/>
    </row>
    <row r="626" spans="1:26" ht="15">
      <c r="A626" s="68"/>
      <c r="B626" s="68"/>
      <c r="C626" s="68"/>
      <c r="D626" s="69"/>
      <c r="E626" s="69"/>
      <c r="F626" s="70"/>
      <c r="G626" s="68"/>
      <c r="H626" s="68"/>
      <c r="I626" s="68"/>
      <c r="J626" s="68"/>
      <c r="K626" s="62"/>
      <c r="L626" s="62"/>
      <c r="M626" s="62"/>
      <c r="N626" s="62"/>
      <c r="O626" s="62"/>
      <c r="P626" s="62"/>
      <c r="Q626" s="62"/>
      <c r="R626" s="62"/>
      <c r="S626" s="62"/>
      <c r="T626" s="62"/>
      <c r="U626" s="62"/>
      <c r="V626" s="62"/>
      <c r="W626" s="62"/>
      <c r="X626" s="62"/>
      <c r="Y626" s="62"/>
      <c r="Z626" s="62"/>
    </row>
    <row r="627" spans="1:26" ht="15">
      <c r="A627" s="68"/>
      <c r="B627" s="68"/>
      <c r="C627" s="68"/>
      <c r="D627" s="69"/>
      <c r="E627" s="69"/>
      <c r="F627" s="70"/>
      <c r="G627" s="68"/>
      <c r="H627" s="68"/>
      <c r="I627" s="68"/>
      <c r="J627" s="68"/>
      <c r="K627" s="62"/>
      <c r="L627" s="62"/>
      <c r="M627" s="62"/>
      <c r="N627" s="62"/>
      <c r="O627" s="62"/>
      <c r="P627" s="62"/>
      <c r="Q627" s="62"/>
      <c r="R627" s="62"/>
      <c r="S627" s="62"/>
      <c r="T627" s="62"/>
      <c r="U627" s="62"/>
      <c r="V627" s="62"/>
      <c r="W627" s="62"/>
      <c r="X627" s="62"/>
      <c r="Y627" s="62"/>
      <c r="Z627" s="62"/>
    </row>
    <row r="628" spans="1:26" ht="15">
      <c r="A628" s="68"/>
      <c r="B628" s="68"/>
      <c r="C628" s="68"/>
      <c r="D628" s="69"/>
      <c r="E628" s="69"/>
      <c r="F628" s="70"/>
      <c r="G628" s="68"/>
      <c r="H628" s="68"/>
      <c r="I628" s="68"/>
      <c r="J628" s="68"/>
      <c r="K628" s="62"/>
      <c r="L628" s="62"/>
      <c r="M628" s="62"/>
      <c r="N628" s="62"/>
      <c r="O628" s="62"/>
      <c r="P628" s="62"/>
      <c r="Q628" s="62"/>
      <c r="R628" s="62"/>
      <c r="S628" s="62"/>
      <c r="T628" s="62"/>
      <c r="U628" s="62"/>
      <c r="V628" s="62"/>
      <c r="W628" s="62"/>
      <c r="X628" s="62"/>
      <c r="Y628" s="62"/>
      <c r="Z628" s="62"/>
    </row>
    <row r="629" spans="1:26" ht="15">
      <c r="A629" s="68"/>
      <c r="B629" s="68"/>
      <c r="C629" s="68"/>
      <c r="D629" s="69"/>
      <c r="E629" s="69"/>
      <c r="F629" s="70"/>
      <c r="G629" s="68"/>
      <c r="H629" s="68"/>
      <c r="I629" s="68"/>
      <c r="J629" s="68"/>
      <c r="K629" s="62"/>
      <c r="L629" s="62"/>
      <c r="M629" s="62"/>
      <c r="N629" s="62"/>
      <c r="O629" s="62"/>
      <c r="P629" s="62"/>
      <c r="Q629" s="62"/>
      <c r="R629" s="62"/>
      <c r="S629" s="62"/>
      <c r="T629" s="62"/>
      <c r="U629" s="62"/>
      <c r="V629" s="62"/>
      <c r="W629" s="62"/>
      <c r="X629" s="62"/>
      <c r="Y629" s="62"/>
      <c r="Z629" s="62"/>
    </row>
    <row r="630" spans="1:26" ht="15">
      <c r="A630" s="68"/>
      <c r="B630" s="68"/>
      <c r="C630" s="68"/>
      <c r="D630" s="69"/>
      <c r="E630" s="69"/>
      <c r="F630" s="70"/>
      <c r="G630" s="68"/>
      <c r="H630" s="68"/>
      <c r="I630" s="68"/>
      <c r="J630" s="68"/>
      <c r="K630" s="62"/>
      <c r="L630" s="62"/>
      <c r="M630" s="62"/>
      <c r="N630" s="62"/>
      <c r="O630" s="62"/>
      <c r="P630" s="62"/>
      <c r="Q630" s="62"/>
      <c r="R630" s="62"/>
      <c r="S630" s="62"/>
      <c r="T630" s="62"/>
      <c r="U630" s="62"/>
      <c r="V630" s="62"/>
      <c r="W630" s="62"/>
      <c r="X630" s="62"/>
      <c r="Y630" s="62"/>
      <c r="Z630" s="62"/>
    </row>
    <row r="631" spans="1:26" ht="15">
      <c r="A631" s="68"/>
      <c r="B631" s="68"/>
      <c r="C631" s="68"/>
      <c r="D631" s="69"/>
      <c r="E631" s="69"/>
      <c r="F631" s="70"/>
      <c r="G631" s="68"/>
      <c r="H631" s="68"/>
      <c r="I631" s="68"/>
      <c r="J631" s="68"/>
      <c r="K631" s="62"/>
      <c r="L631" s="62"/>
      <c r="M631" s="62"/>
      <c r="N631" s="62"/>
      <c r="O631" s="62"/>
      <c r="P631" s="62"/>
      <c r="Q631" s="62"/>
      <c r="R631" s="62"/>
      <c r="S631" s="62"/>
      <c r="T631" s="62"/>
      <c r="U631" s="62"/>
      <c r="V631" s="62"/>
      <c r="W631" s="62"/>
      <c r="X631" s="62"/>
      <c r="Y631" s="62"/>
      <c r="Z631" s="62"/>
    </row>
    <row r="632" spans="1:26" ht="15">
      <c r="A632" s="68"/>
      <c r="B632" s="68"/>
      <c r="C632" s="68"/>
      <c r="D632" s="69"/>
      <c r="E632" s="69"/>
      <c r="F632" s="70"/>
      <c r="G632" s="68"/>
      <c r="H632" s="68"/>
      <c r="I632" s="68"/>
      <c r="J632" s="68"/>
      <c r="K632" s="62"/>
      <c r="L632" s="62"/>
      <c r="M632" s="62"/>
      <c r="N632" s="62"/>
      <c r="O632" s="62"/>
      <c r="P632" s="62"/>
      <c r="Q632" s="62"/>
      <c r="R632" s="62"/>
      <c r="S632" s="62"/>
      <c r="T632" s="62"/>
      <c r="U632" s="62"/>
      <c r="V632" s="62"/>
      <c r="W632" s="62"/>
      <c r="X632" s="62"/>
      <c r="Y632" s="62"/>
      <c r="Z632" s="62"/>
    </row>
    <row r="633" spans="1:26" ht="15">
      <c r="A633" s="68"/>
      <c r="B633" s="68"/>
      <c r="C633" s="68"/>
      <c r="D633" s="69"/>
      <c r="E633" s="69"/>
      <c r="F633" s="70"/>
      <c r="G633" s="68"/>
      <c r="H633" s="68"/>
      <c r="I633" s="68"/>
      <c r="J633" s="68"/>
      <c r="K633" s="62"/>
      <c r="L633" s="62"/>
      <c r="M633" s="62"/>
      <c r="N633" s="62"/>
      <c r="O633" s="62"/>
      <c r="P633" s="62"/>
      <c r="Q633" s="62"/>
      <c r="R633" s="62"/>
      <c r="S633" s="62"/>
      <c r="T633" s="62"/>
      <c r="U633" s="62"/>
      <c r="V633" s="62"/>
      <c r="W633" s="62"/>
      <c r="X633" s="62"/>
      <c r="Y633" s="62"/>
      <c r="Z633" s="62"/>
    </row>
    <row r="634" spans="1:26" ht="15">
      <c r="A634" s="68"/>
      <c r="B634" s="68"/>
      <c r="C634" s="68"/>
      <c r="D634" s="69"/>
      <c r="E634" s="69"/>
      <c r="F634" s="70"/>
      <c r="G634" s="68"/>
      <c r="H634" s="68"/>
      <c r="I634" s="68"/>
      <c r="J634" s="68"/>
      <c r="K634" s="62"/>
      <c r="L634" s="62"/>
      <c r="M634" s="62"/>
      <c r="N634" s="62"/>
      <c r="O634" s="62"/>
      <c r="P634" s="62"/>
      <c r="Q634" s="62"/>
      <c r="R634" s="62"/>
      <c r="S634" s="62"/>
      <c r="T634" s="62"/>
      <c r="U634" s="62"/>
      <c r="V634" s="62"/>
      <c r="W634" s="62"/>
      <c r="X634" s="62"/>
      <c r="Y634" s="62"/>
      <c r="Z634" s="62"/>
    </row>
    <row r="635" spans="1:26" ht="15">
      <c r="A635" s="68"/>
      <c r="B635" s="68"/>
      <c r="C635" s="68"/>
      <c r="D635" s="69"/>
      <c r="E635" s="69"/>
      <c r="F635" s="70"/>
      <c r="G635" s="68"/>
      <c r="H635" s="68"/>
      <c r="I635" s="68"/>
      <c r="J635" s="68"/>
      <c r="K635" s="62"/>
      <c r="L635" s="62"/>
      <c r="M635" s="62"/>
      <c r="N635" s="62"/>
      <c r="O635" s="62"/>
      <c r="P635" s="62"/>
      <c r="Q635" s="62"/>
      <c r="R635" s="62"/>
      <c r="S635" s="62"/>
      <c r="T635" s="62"/>
      <c r="U635" s="62"/>
      <c r="V635" s="62"/>
      <c r="W635" s="62"/>
      <c r="X635" s="62"/>
      <c r="Y635" s="62"/>
      <c r="Z635" s="62"/>
    </row>
    <row r="636" spans="1:26" ht="15">
      <c r="A636" s="68"/>
      <c r="B636" s="68"/>
      <c r="C636" s="68"/>
      <c r="D636" s="69"/>
      <c r="E636" s="69"/>
      <c r="F636" s="70"/>
      <c r="G636" s="68"/>
      <c r="H636" s="68"/>
      <c r="I636" s="68"/>
      <c r="J636" s="68"/>
      <c r="K636" s="62"/>
      <c r="L636" s="62"/>
      <c r="M636" s="62"/>
      <c r="N636" s="62"/>
      <c r="O636" s="62"/>
      <c r="P636" s="62"/>
      <c r="Q636" s="62"/>
      <c r="R636" s="62"/>
      <c r="S636" s="62"/>
      <c r="T636" s="62"/>
      <c r="U636" s="62"/>
      <c r="V636" s="62"/>
      <c r="W636" s="62"/>
      <c r="X636" s="62"/>
      <c r="Y636" s="62"/>
      <c r="Z636" s="62"/>
    </row>
    <row r="637" spans="1:26" ht="15">
      <c r="A637" s="68"/>
      <c r="B637" s="68"/>
      <c r="C637" s="68"/>
      <c r="D637" s="69"/>
      <c r="E637" s="69"/>
      <c r="F637" s="70"/>
      <c r="G637" s="68"/>
      <c r="H637" s="68"/>
      <c r="I637" s="68"/>
      <c r="J637" s="68"/>
      <c r="K637" s="62"/>
      <c r="L637" s="62"/>
      <c r="M637" s="62"/>
      <c r="N637" s="62"/>
      <c r="O637" s="62"/>
      <c r="P637" s="62"/>
      <c r="Q637" s="62"/>
      <c r="R637" s="62"/>
      <c r="S637" s="62"/>
      <c r="T637" s="62"/>
      <c r="U637" s="62"/>
      <c r="V637" s="62"/>
      <c r="W637" s="62"/>
      <c r="X637" s="62"/>
      <c r="Y637" s="62"/>
      <c r="Z637" s="62"/>
    </row>
    <row r="638" spans="1:26" ht="15">
      <c r="A638" s="68"/>
      <c r="B638" s="68"/>
      <c r="C638" s="68"/>
      <c r="D638" s="69"/>
      <c r="E638" s="69"/>
      <c r="F638" s="70"/>
      <c r="G638" s="68"/>
      <c r="H638" s="68"/>
      <c r="I638" s="68"/>
      <c r="J638" s="68"/>
      <c r="K638" s="62"/>
      <c r="L638" s="62"/>
      <c r="M638" s="62"/>
      <c r="N638" s="62"/>
      <c r="O638" s="62"/>
      <c r="P638" s="62"/>
      <c r="Q638" s="62"/>
      <c r="R638" s="62"/>
      <c r="S638" s="62"/>
      <c r="T638" s="62"/>
      <c r="U638" s="62"/>
      <c r="V638" s="62"/>
      <c r="W638" s="62"/>
      <c r="X638" s="62"/>
      <c r="Y638" s="62"/>
      <c r="Z638" s="62"/>
    </row>
    <row r="639" spans="1:26" ht="15">
      <c r="A639" s="68"/>
      <c r="B639" s="68"/>
      <c r="C639" s="68"/>
      <c r="D639" s="69"/>
      <c r="E639" s="69"/>
      <c r="F639" s="70"/>
      <c r="G639" s="68"/>
      <c r="H639" s="68"/>
      <c r="I639" s="68"/>
      <c r="J639" s="68"/>
      <c r="K639" s="62"/>
      <c r="L639" s="62"/>
      <c r="M639" s="62"/>
      <c r="N639" s="62"/>
      <c r="O639" s="62"/>
      <c r="P639" s="62"/>
      <c r="Q639" s="62"/>
      <c r="R639" s="62"/>
      <c r="S639" s="62"/>
      <c r="T639" s="62"/>
      <c r="U639" s="62"/>
      <c r="V639" s="62"/>
      <c r="W639" s="62"/>
      <c r="X639" s="62"/>
      <c r="Y639" s="62"/>
      <c r="Z639" s="62"/>
    </row>
    <row r="640" spans="1:26" ht="15">
      <c r="A640" s="68"/>
      <c r="B640" s="68"/>
      <c r="C640" s="68"/>
      <c r="D640" s="69"/>
      <c r="E640" s="69"/>
      <c r="F640" s="70"/>
      <c r="G640" s="68"/>
      <c r="H640" s="68"/>
      <c r="I640" s="68"/>
      <c r="J640" s="68"/>
      <c r="K640" s="62"/>
      <c r="L640" s="62"/>
      <c r="M640" s="62"/>
      <c r="N640" s="62"/>
      <c r="O640" s="62"/>
      <c r="P640" s="62"/>
      <c r="Q640" s="62"/>
      <c r="R640" s="62"/>
      <c r="S640" s="62"/>
      <c r="T640" s="62"/>
      <c r="U640" s="62"/>
      <c r="V640" s="62"/>
      <c r="W640" s="62"/>
      <c r="X640" s="62"/>
      <c r="Y640" s="62"/>
      <c r="Z640" s="62"/>
    </row>
    <row r="641" spans="1:26" ht="15">
      <c r="A641" s="68"/>
      <c r="B641" s="68"/>
      <c r="C641" s="68"/>
      <c r="D641" s="69"/>
      <c r="E641" s="69"/>
      <c r="F641" s="70"/>
      <c r="G641" s="68"/>
      <c r="H641" s="68"/>
      <c r="I641" s="68"/>
      <c r="J641" s="68"/>
      <c r="K641" s="62"/>
      <c r="L641" s="62"/>
      <c r="M641" s="62"/>
      <c r="N641" s="62"/>
      <c r="O641" s="62"/>
      <c r="P641" s="62"/>
      <c r="Q641" s="62"/>
      <c r="R641" s="62"/>
      <c r="S641" s="62"/>
      <c r="T641" s="62"/>
      <c r="U641" s="62"/>
      <c r="V641" s="62"/>
      <c r="W641" s="62"/>
      <c r="X641" s="62"/>
      <c r="Y641" s="62"/>
      <c r="Z641" s="62"/>
    </row>
    <row r="642" spans="1:26" ht="15">
      <c r="A642" s="68"/>
      <c r="B642" s="68"/>
      <c r="C642" s="68"/>
      <c r="D642" s="69"/>
      <c r="E642" s="69"/>
      <c r="F642" s="70"/>
      <c r="G642" s="68"/>
      <c r="H642" s="68"/>
      <c r="I642" s="68"/>
      <c r="J642" s="68"/>
      <c r="K642" s="62"/>
      <c r="L642" s="62"/>
      <c r="M642" s="62"/>
      <c r="N642" s="62"/>
      <c r="O642" s="62"/>
      <c r="P642" s="62"/>
      <c r="Q642" s="62"/>
      <c r="R642" s="62"/>
      <c r="S642" s="62"/>
      <c r="T642" s="62"/>
      <c r="U642" s="62"/>
      <c r="V642" s="62"/>
      <c r="W642" s="62"/>
      <c r="X642" s="62"/>
      <c r="Y642" s="62"/>
      <c r="Z642" s="62"/>
    </row>
    <row r="643" spans="1:26" ht="15">
      <c r="A643" s="68"/>
      <c r="B643" s="68"/>
      <c r="C643" s="68"/>
      <c r="D643" s="69"/>
      <c r="E643" s="69"/>
      <c r="F643" s="70"/>
      <c r="G643" s="68"/>
      <c r="H643" s="68"/>
      <c r="I643" s="68"/>
      <c r="J643" s="68"/>
      <c r="K643" s="62"/>
      <c r="L643" s="62"/>
      <c r="M643" s="62"/>
      <c r="N643" s="62"/>
      <c r="O643" s="62"/>
      <c r="P643" s="62"/>
      <c r="Q643" s="62"/>
      <c r="R643" s="62"/>
      <c r="S643" s="62"/>
      <c r="T643" s="62"/>
      <c r="U643" s="62"/>
      <c r="V643" s="62"/>
      <c r="W643" s="62"/>
      <c r="X643" s="62"/>
      <c r="Y643" s="62"/>
      <c r="Z643" s="62"/>
    </row>
    <row r="644" spans="1:26" ht="15">
      <c r="A644" s="68"/>
      <c r="B644" s="68"/>
      <c r="C644" s="68"/>
      <c r="D644" s="69"/>
      <c r="E644" s="69"/>
      <c r="F644" s="70"/>
      <c r="G644" s="68"/>
      <c r="H644" s="68"/>
      <c r="I644" s="68"/>
      <c r="J644" s="68"/>
      <c r="K644" s="62"/>
      <c r="L644" s="62"/>
      <c r="M644" s="62"/>
      <c r="N644" s="62"/>
      <c r="O644" s="62"/>
      <c r="P644" s="62"/>
      <c r="Q644" s="62"/>
      <c r="R644" s="62"/>
      <c r="S644" s="62"/>
      <c r="T644" s="62"/>
      <c r="U644" s="62"/>
      <c r="V644" s="62"/>
      <c r="W644" s="62"/>
      <c r="X644" s="62"/>
      <c r="Y644" s="62"/>
      <c r="Z644" s="62"/>
    </row>
    <row r="645" spans="1:26" ht="15">
      <c r="A645" s="68"/>
      <c r="B645" s="68"/>
      <c r="C645" s="68"/>
      <c r="D645" s="69"/>
      <c r="E645" s="69"/>
      <c r="F645" s="70"/>
      <c r="G645" s="68"/>
      <c r="H645" s="68"/>
      <c r="I645" s="68"/>
      <c r="J645" s="68"/>
      <c r="K645" s="62"/>
      <c r="L645" s="62"/>
      <c r="M645" s="62"/>
      <c r="N645" s="62"/>
      <c r="O645" s="62"/>
      <c r="P645" s="62"/>
      <c r="Q645" s="62"/>
      <c r="R645" s="62"/>
      <c r="S645" s="62"/>
      <c r="T645" s="62"/>
      <c r="U645" s="62"/>
      <c r="V645" s="62"/>
      <c r="W645" s="62"/>
      <c r="X645" s="62"/>
      <c r="Y645" s="62"/>
      <c r="Z645" s="62"/>
    </row>
    <row r="646" spans="1:26" ht="15">
      <c r="A646" s="68"/>
      <c r="B646" s="68"/>
      <c r="C646" s="68"/>
      <c r="D646" s="69"/>
      <c r="E646" s="69"/>
      <c r="F646" s="70"/>
      <c r="G646" s="68"/>
      <c r="H646" s="68"/>
      <c r="I646" s="68"/>
      <c r="J646" s="68"/>
      <c r="K646" s="62"/>
      <c r="L646" s="62"/>
      <c r="M646" s="62"/>
      <c r="N646" s="62"/>
      <c r="O646" s="62"/>
      <c r="P646" s="62"/>
      <c r="Q646" s="62"/>
      <c r="R646" s="62"/>
      <c r="S646" s="62"/>
      <c r="T646" s="62"/>
      <c r="U646" s="62"/>
      <c r="V646" s="62"/>
      <c r="W646" s="62"/>
      <c r="X646" s="62"/>
      <c r="Y646" s="62"/>
      <c r="Z646" s="62"/>
    </row>
    <row r="647" spans="1:26" ht="15">
      <c r="A647" s="68"/>
      <c r="B647" s="68"/>
      <c r="C647" s="68"/>
      <c r="D647" s="69"/>
      <c r="E647" s="69"/>
      <c r="F647" s="70"/>
      <c r="G647" s="68"/>
      <c r="H647" s="68"/>
      <c r="I647" s="68"/>
      <c r="J647" s="68"/>
      <c r="K647" s="62"/>
      <c r="L647" s="62"/>
      <c r="M647" s="62"/>
      <c r="N647" s="62"/>
      <c r="O647" s="62"/>
      <c r="P647" s="62"/>
      <c r="Q647" s="62"/>
      <c r="R647" s="62"/>
      <c r="S647" s="62"/>
      <c r="T647" s="62"/>
      <c r="U647" s="62"/>
      <c r="V647" s="62"/>
      <c r="W647" s="62"/>
      <c r="X647" s="62"/>
      <c r="Y647" s="62"/>
      <c r="Z647" s="62"/>
    </row>
    <row r="648" spans="1:26" ht="15">
      <c r="A648" s="68"/>
      <c r="B648" s="68"/>
      <c r="C648" s="68"/>
      <c r="D648" s="69"/>
      <c r="E648" s="69"/>
      <c r="F648" s="70"/>
      <c r="G648" s="68"/>
      <c r="H648" s="68"/>
      <c r="I648" s="68"/>
      <c r="J648" s="68"/>
      <c r="K648" s="62"/>
      <c r="L648" s="62"/>
      <c r="M648" s="62"/>
      <c r="N648" s="62"/>
      <c r="O648" s="62"/>
      <c r="P648" s="62"/>
      <c r="Q648" s="62"/>
      <c r="R648" s="62"/>
      <c r="S648" s="62"/>
      <c r="T648" s="62"/>
      <c r="U648" s="62"/>
      <c r="V648" s="62"/>
      <c r="W648" s="62"/>
      <c r="X648" s="62"/>
      <c r="Y648" s="62"/>
      <c r="Z648" s="62"/>
    </row>
    <row r="649" spans="1:26" ht="15">
      <c r="A649" s="68"/>
      <c r="B649" s="68"/>
      <c r="C649" s="68"/>
      <c r="D649" s="69"/>
      <c r="E649" s="69"/>
      <c r="F649" s="70"/>
      <c r="G649" s="68"/>
      <c r="H649" s="68"/>
      <c r="I649" s="68"/>
      <c r="J649" s="68"/>
      <c r="K649" s="62"/>
      <c r="L649" s="62"/>
      <c r="M649" s="62"/>
      <c r="N649" s="62"/>
      <c r="O649" s="62"/>
      <c r="P649" s="62"/>
      <c r="Q649" s="62"/>
      <c r="R649" s="62"/>
      <c r="S649" s="62"/>
      <c r="T649" s="62"/>
      <c r="U649" s="62"/>
      <c r="V649" s="62"/>
      <c r="W649" s="62"/>
      <c r="X649" s="62"/>
      <c r="Y649" s="62"/>
      <c r="Z649" s="62"/>
    </row>
    <row r="650" spans="1:26" ht="15">
      <c r="A650" s="68"/>
      <c r="B650" s="68"/>
      <c r="C650" s="68"/>
      <c r="D650" s="69"/>
      <c r="E650" s="69"/>
      <c r="F650" s="70"/>
      <c r="G650" s="68"/>
      <c r="H650" s="68"/>
      <c r="I650" s="68"/>
      <c r="J650" s="68"/>
      <c r="K650" s="62"/>
      <c r="L650" s="62"/>
      <c r="M650" s="62"/>
      <c r="N650" s="62"/>
      <c r="O650" s="62"/>
      <c r="P650" s="62"/>
      <c r="Q650" s="62"/>
      <c r="R650" s="62"/>
      <c r="S650" s="62"/>
      <c r="T650" s="62"/>
      <c r="U650" s="62"/>
      <c r="V650" s="62"/>
      <c r="W650" s="62"/>
      <c r="X650" s="62"/>
      <c r="Y650" s="62"/>
      <c r="Z650" s="62"/>
    </row>
    <row r="651" spans="1:26" ht="15">
      <c r="A651" s="68"/>
      <c r="B651" s="68"/>
      <c r="C651" s="68"/>
      <c r="D651" s="69"/>
      <c r="E651" s="69"/>
      <c r="F651" s="70"/>
      <c r="G651" s="68"/>
      <c r="H651" s="68"/>
      <c r="I651" s="68"/>
      <c r="J651" s="68"/>
      <c r="K651" s="62"/>
      <c r="L651" s="62"/>
      <c r="M651" s="62"/>
      <c r="N651" s="62"/>
      <c r="O651" s="62"/>
      <c r="P651" s="62"/>
      <c r="Q651" s="62"/>
      <c r="R651" s="62"/>
      <c r="S651" s="62"/>
      <c r="T651" s="62"/>
      <c r="U651" s="62"/>
      <c r="V651" s="62"/>
      <c r="W651" s="62"/>
      <c r="X651" s="62"/>
      <c r="Y651" s="62"/>
      <c r="Z651" s="62"/>
    </row>
    <row r="652" spans="1:26" ht="15">
      <c r="A652" s="68"/>
      <c r="B652" s="68"/>
      <c r="C652" s="68"/>
      <c r="D652" s="69"/>
      <c r="E652" s="69"/>
      <c r="F652" s="70"/>
      <c r="G652" s="68"/>
      <c r="H652" s="68"/>
      <c r="I652" s="68"/>
      <c r="J652" s="68"/>
      <c r="K652" s="62"/>
      <c r="L652" s="62"/>
      <c r="M652" s="62"/>
      <c r="N652" s="62"/>
      <c r="O652" s="62"/>
      <c r="P652" s="62"/>
      <c r="Q652" s="62"/>
      <c r="R652" s="62"/>
      <c r="S652" s="62"/>
      <c r="T652" s="62"/>
      <c r="U652" s="62"/>
      <c r="V652" s="62"/>
      <c r="W652" s="62"/>
      <c r="X652" s="62"/>
      <c r="Y652" s="62"/>
      <c r="Z652" s="62"/>
    </row>
    <row r="653" spans="1:26" ht="15">
      <c r="A653" s="68"/>
      <c r="B653" s="68"/>
      <c r="C653" s="68"/>
      <c r="D653" s="69"/>
      <c r="E653" s="69"/>
      <c r="F653" s="70"/>
      <c r="G653" s="68"/>
      <c r="H653" s="68"/>
      <c r="I653" s="68"/>
      <c r="J653" s="68"/>
      <c r="K653" s="62"/>
      <c r="L653" s="62"/>
      <c r="M653" s="62"/>
      <c r="N653" s="62"/>
      <c r="O653" s="62"/>
      <c r="P653" s="62"/>
      <c r="Q653" s="62"/>
      <c r="R653" s="62"/>
      <c r="S653" s="62"/>
      <c r="T653" s="62"/>
      <c r="U653" s="62"/>
      <c r="V653" s="62"/>
      <c r="W653" s="62"/>
      <c r="X653" s="62"/>
      <c r="Y653" s="62"/>
      <c r="Z653" s="62"/>
    </row>
    <row r="654" spans="1:26" ht="15">
      <c r="A654" s="68"/>
      <c r="B654" s="68"/>
      <c r="C654" s="68"/>
      <c r="D654" s="69"/>
      <c r="E654" s="69"/>
      <c r="F654" s="70"/>
      <c r="G654" s="68"/>
      <c r="H654" s="68"/>
      <c r="I654" s="68"/>
      <c r="J654" s="68"/>
      <c r="K654" s="62"/>
      <c r="L654" s="62"/>
      <c r="M654" s="62"/>
      <c r="N654" s="62"/>
      <c r="O654" s="62"/>
      <c r="P654" s="62"/>
      <c r="Q654" s="62"/>
      <c r="R654" s="62"/>
      <c r="S654" s="62"/>
      <c r="T654" s="62"/>
      <c r="U654" s="62"/>
      <c r="V654" s="62"/>
      <c r="W654" s="62"/>
      <c r="X654" s="62"/>
      <c r="Y654" s="62"/>
      <c r="Z654" s="62"/>
    </row>
    <row r="655" spans="1:26" ht="15">
      <c r="A655" s="68"/>
      <c r="B655" s="68"/>
      <c r="C655" s="68"/>
      <c r="D655" s="69"/>
      <c r="E655" s="69"/>
      <c r="F655" s="70"/>
      <c r="G655" s="68"/>
      <c r="H655" s="68"/>
      <c r="I655" s="68"/>
      <c r="J655" s="68"/>
      <c r="K655" s="62"/>
      <c r="L655" s="62"/>
      <c r="M655" s="62"/>
      <c r="N655" s="62"/>
      <c r="O655" s="62"/>
      <c r="P655" s="62"/>
      <c r="Q655" s="62"/>
      <c r="R655" s="62"/>
      <c r="S655" s="62"/>
      <c r="T655" s="62"/>
      <c r="U655" s="62"/>
      <c r="V655" s="62"/>
      <c r="W655" s="62"/>
      <c r="X655" s="62"/>
      <c r="Y655" s="62"/>
      <c r="Z655" s="62"/>
    </row>
    <row r="656" spans="1:26" ht="15">
      <c r="A656" s="68"/>
      <c r="B656" s="68"/>
      <c r="C656" s="68"/>
      <c r="D656" s="69"/>
      <c r="E656" s="69"/>
      <c r="F656" s="70"/>
      <c r="G656" s="68"/>
      <c r="H656" s="68"/>
      <c r="I656" s="68"/>
      <c r="J656" s="68"/>
      <c r="K656" s="62"/>
      <c r="L656" s="62"/>
      <c r="M656" s="62"/>
      <c r="N656" s="62"/>
      <c r="O656" s="62"/>
      <c r="P656" s="62"/>
      <c r="Q656" s="62"/>
      <c r="R656" s="62"/>
      <c r="S656" s="62"/>
      <c r="T656" s="62"/>
      <c r="U656" s="62"/>
      <c r="V656" s="62"/>
      <c r="W656" s="62"/>
      <c r="X656" s="62"/>
      <c r="Y656" s="62"/>
      <c r="Z656" s="62"/>
    </row>
    <row r="657" spans="1:26" ht="15">
      <c r="A657" s="68"/>
      <c r="B657" s="68"/>
      <c r="C657" s="68"/>
      <c r="D657" s="69"/>
      <c r="E657" s="69"/>
      <c r="F657" s="70"/>
      <c r="G657" s="68"/>
      <c r="H657" s="68"/>
      <c r="I657" s="68"/>
      <c r="J657" s="68"/>
      <c r="K657" s="62"/>
      <c r="L657" s="62"/>
      <c r="M657" s="62"/>
      <c r="N657" s="62"/>
      <c r="O657" s="62"/>
      <c r="P657" s="62"/>
      <c r="Q657" s="62"/>
      <c r="R657" s="62"/>
      <c r="S657" s="62"/>
      <c r="T657" s="62"/>
      <c r="U657" s="62"/>
      <c r="V657" s="62"/>
      <c r="W657" s="62"/>
      <c r="X657" s="62"/>
      <c r="Y657" s="62"/>
      <c r="Z657" s="62"/>
    </row>
    <row r="658" spans="1:26" ht="15">
      <c r="A658" s="68"/>
      <c r="B658" s="68"/>
      <c r="C658" s="68"/>
      <c r="D658" s="69"/>
      <c r="E658" s="69"/>
      <c r="F658" s="70"/>
      <c r="G658" s="68"/>
      <c r="H658" s="68"/>
      <c r="I658" s="68"/>
      <c r="J658" s="68"/>
      <c r="K658" s="62"/>
      <c r="L658" s="62"/>
      <c r="M658" s="62"/>
      <c r="N658" s="62"/>
      <c r="O658" s="62"/>
      <c r="P658" s="62"/>
      <c r="Q658" s="62"/>
      <c r="R658" s="62"/>
      <c r="S658" s="62"/>
      <c r="T658" s="62"/>
      <c r="U658" s="62"/>
      <c r="V658" s="62"/>
      <c r="W658" s="62"/>
      <c r="X658" s="62"/>
      <c r="Y658" s="62"/>
      <c r="Z658" s="62"/>
    </row>
    <row r="659" spans="1:26" ht="15">
      <c r="A659" s="68"/>
      <c r="B659" s="68"/>
      <c r="C659" s="68"/>
      <c r="D659" s="69"/>
      <c r="E659" s="69"/>
      <c r="F659" s="70"/>
      <c r="G659" s="68"/>
      <c r="H659" s="68"/>
      <c r="I659" s="68"/>
      <c r="J659" s="68"/>
      <c r="K659" s="62"/>
      <c r="L659" s="62"/>
      <c r="M659" s="62"/>
      <c r="N659" s="62"/>
      <c r="O659" s="62"/>
      <c r="P659" s="62"/>
      <c r="Q659" s="62"/>
      <c r="R659" s="62"/>
      <c r="S659" s="62"/>
      <c r="T659" s="62"/>
      <c r="U659" s="62"/>
      <c r="V659" s="62"/>
      <c r="W659" s="62"/>
      <c r="X659" s="62"/>
      <c r="Y659" s="62"/>
      <c r="Z659" s="62"/>
    </row>
    <row r="660" spans="1:26" ht="15">
      <c r="A660" s="68"/>
      <c r="B660" s="68"/>
      <c r="C660" s="68"/>
      <c r="D660" s="69"/>
      <c r="E660" s="69"/>
      <c r="F660" s="70"/>
      <c r="G660" s="68"/>
      <c r="H660" s="68"/>
      <c r="I660" s="68"/>
      <c r="J660" s="68"/>
      <c r="K660" s="62"/>
      <c r="L660" s="62"/>
      <c r="M660" s="62"/>
      <c r="N660" s="62"/>
      <c r="O660" s="62"/>
      <c r="P660" s="62"/>
      <c r="Q660" s="62"/>
      <c r="R660" s="62"/>
      <c r="S660" s="62"/>
      <c r="T660" s="62"/>
      <c r="U660" s="62"/>
      <c r="V660" s="62"/>
      <c r="W660" s="62"/>
      <c r="X660" s="62"/>
      <c r="Y660" s="62"/>
      <c r="Z660" s="62"/>
    </row>
    <row r="661" spans="1:26" ht="15">
      <c r="A661" s="68"/>
      <c r="B661" s="68"/>
      <c r="C661" s="68"/>
      <c r="D661" s="69"/>
      <c r="E661" s="69"/>
      <c r="F661" s="70"/>
      <c r="G661" s="68"/>
      <c r="H661" s="68"/>
      <c r="I661" s="68"/>
      <c r="J661" s="68"/>
      <c r="K661" s="62"/>
      <c r="L661" s="62"/>
      <c r="M661" s="62"/>
      <c r="N661" s="62"/>
      <c r="O661" s="62"/>
      <c r="P661" s="62"/>
      <c r="Q661" s="62"/>
      <c r="R661" s="62"/>
      <c r="S661" s="62"/>
      <c r="T661" s="62"/>
      <c r="U661" s="62"/>
      <c r="V661" s="62"/>
      <c r="W661" s="62"/>
      <c r="X661" s="62"/>
      <c r="Y661" s="62"/>
      <c r="Z661" s="62"/>
    </row>
    <row r="662" spans="1:26" ht="15">
      <c r="A662" s="68"/>
      <c r="B662" s="68"/>
      <c r="C662" s="68"/>
      <c r="D662" s="69"/>
      <c r="E662" s="69"/>
      <c r="F662" s="70"/>
      <c r="G662" s="68"/>
      <c r="H662" s="68"/>
      <c r="I662" s="68"/>
      <c r="J662" s="68"/>
      <c r="K662" s="62"/>
      <c r="L662" s="62"/>
      <c r="M662" s="62"/>
      <c r="N662" s="62"/>
      <c r="O662" s="62"/>
      <c r="P662" s="62"/>
      <c r="Q662" s="62"/>
      <c r="R662" s="62"/>
      <c r="S662" s="62"/>
      <c r="T662" s="62"/>
      <c r="U662" s="62"/>
      <c r="V662" s="62"/>
      <c r="W662" s="62"/>
      <c r="X662" s="62"/>
      <c r="Y662" s="62"/>
      <c r="Z662" s="62"/>
    </row>
    <row r="663" spans="1:26" ht="15">
      <c r="A663" s="68"/>
      <c r="B663" s="68"/>
      <c r="C663" s="68"/>
      <c r="D663" s="69"/>
      <c r="E663" s="69"/>
      <c r="F663" s="70"/>
      <c r="G663" s="68"/>
      <c r="H663" s="68"/>
      <c r="I663" s="68"/>
      <c r="J663" s="68"/>
      <c r="K663" s="62"/>
      <c r="L663" s="62"/>
      <c r="M663" s="62"/>
      <c r="N663" s="62"/>
      <c r="O663" s="62"/>
      <c r="P663" s="62"/>
      <c r="Q663" s="62"/>
      <c r="R663" s="62"/>
      <c r="S663" s="62"/>
      <c r="T663" s="62"/>
      <c r="U663" s="62"/>
      <c r="V663" s="62"/>
      <c r="W663" s="62"/>
      <c r="X663" s="62"/>
      <c r="Y663" s="62"/>
      <c r="Z663" s="62"/>
    </row>
    <row r="664" spans="1:26" ht="15">
      <c r="A664" s="68"/>
      <c r="B664" s="68"/>
      <c r="C664" s="68"/>
      <c r="D664" s="69"/>
      <c r="E664" s="69"/>
      <c r="F664" s="70"/>
      <c r="G664" s="68"/>
      <c r="H664" s="68"/>
      <c r="I664" s="68"/>
      <c r="J664" s="68"/>
      <c r="K664" s="62"/>
      <c r="L664" s="62"/>
      <c r="M664" s="62"/>
      <c r="N664" s="62"/>
      <c r="O664" s="62"/>
      <c r="P664" s="62"/>
      <c r="Q664" s="62"/>
      <c r="R664" s="62"/>
      <c r="S664" s="62"/>
      <c r="T664" s="62"/>
      <c r="U664" s="62"/>
      <c r="V664" s="62"/>
      <c r="W664" s="62"/>
      <c r="X664" s="62"/>
      <c r="Y664" s="62"/>
      <c r="Z664" s="62"/>
    </row>
    <row r="665" spans="1:26" ht="15">
      <c r="A665" s="68"/>
      <c r="B665" s="68"/>
      <c r="C665" s="68"/>
      <c r="D665" s="69"/>
      <c r="E665" s="69"/>
      <c r="F665" s="70"/>
      <c r="G665" s="68"/>
      <c r="H665" s="68"/>
      <c r="I665" s="68"/>
      <c r="J665" s="68"/>
      <c r="K665" s="62"/>
      <c r="L665" s="62"/>
      <c r="M665" s="62"/>
      <c r="N665" s="62"/>
      <c r="O665" s="62"/>
      <c r="P665" s="62"/>
      <c r="Q665" s="62"/>
      <c r="R665" s="62"/>
      <c r="S665" s="62"/>
      <c r="T665" s="62"/>
      <c r="U665" s="62"/>
      <c r="V665" s="62"/>
      <c r="W665" s="62"/>
      <c r="X665" s="62"/>
      <c r="Y665" s="62"/>
      <c r="Z665" s="62"/>
    </row>
    <row r="666" spans="1:26" ht="15">
      <c r="A666" s="68"/>
      <c r="B666" s="68"/>
      <c r="C666" s="68"/>
      <c r="D666" s="69"/>
      <c r="E666" s="69"/>
      <c r="F666" s="70"/>
      <c r="G666" s="68"/>
      <c r="H666" s="68"/>
      <c r="I666" s="68"/>
      <c r="J666" s="68"/>
      <c r="K666" s="62"/>
      <c r="L666" s="62"/>
      <c r="M666" s="62"/>
      <c r="N666" s="62"/>
      <c r="O666" s="62"/>
      <c r="P666" s="62"/>
      <c r="Q666" s="62"/>
      <c r="R666" s="62"/>
      <c r="S666" s="62"/>
      <c r="T666" s="62"/>
      <c r="U666" s="62"/>
      <c r="V666" s="62"/>
      <c r="W666" s="62"/>
      <c r="X666" s="62"/>
      <c r="Y666" s="62"/>
      <c r="Z666" s="62"/>
    </row>
    <row r="667" spans="1:26" ht="15">
      <c r="A667" s="68"/>
      <c r="B667" s="68"/>
      <c r="C667" s="68"/>
      <c r="D667" s="69"/>
      <c r="E667" s="69"/>
      <c r="F667" s="70"/>
      <c r="G667" s="68"/>
      <c r="H667" s="68"/>
      <c r="I667" s="68"/>
      <c r="J667" s="68"/>
      <c r="K667" s="62"/>
      <c r="L667" s="62"/>
      <c r="M667" s="62"/>
      <c r="N667" s="62"/>
      <c r="O667" s="62"/>
      <c r="P667" s="62"/>
      <c r="Q667" s="62"/>
      <c r="R667" s="62"/>
      <c r="S667" s="62"/>
      <c r="T667" s="62"/>
      <c r="U667" s="62"/>
      <c r="V667" s="62"/>
      <c r="W667" s="62"/>
      <c r="X667" s="62"/>
      <c r="Y667" s="62"/>
      <c r="Z667" s="62"/>
    </row>
    <row r="668" spans="1:26" ht="15">
      <c r="A668" s="68"/>
      <c r="B668" s="68"/>
      <c r="C668" s="68"/>
      <c r="D668" s="69"/>
      <c r="E668" s="69"/>
      <c r="F668" s="70"/>
      <c r="G668" s="68"/>
      <c r="H668" s="68"/>
      <c r="I668" s="68"/>
      <c r="J668" s="68"/>
      <c r="K668" s="62"/>
      <c r="L668" s="62"/>
      <c r="M668" s="62"/>
      <c r="N668" s="62"/>
      <c r="O668" s="62"/>
      <c r="P668" s="62"/>
      <c r="Q668" s="62"/>
      <c r="R668" s="62"/>
      <c r="S668" s="62"/>
      <c r="T668" s="62"/>
      <c r="U668" s="62"/>
      <c r="V668" s="62"/>
      <c r="W668" s="62"/>
      <c r="X668" s="62"/>
      <c r="Y668" s="62"/>
      <c r="Z668" s="62"/>
    </row>
    <row r="669" spans="1:26" ht="15">
      <c r="A669" s="68"/>
      <c r="B669" s="68"/>
      <c r="C669" s="68"/>
      <c r="D669" s="69"/>
      <c r="E669" s="69"/>
      <c r="F669" s="70"/>
      <c r="G669" s="68"/>
      <c r="H669" s="68"/>
      <c r="I669" s="68"/>
      <c r="J669" s="68"/>
      <c r="K669" s="62"/>
      <c r="L669" s="62"/>
      <c r="M669" s="62"/>
      <c r="N669" s="62"/>
      <c r="O669" s="62"/>
      <c r="P669" s="62"/>
      <c r="Q669" s="62"/>
      <c r="R669" s="62"/>
      <c r="S669" s="62"/>
      <c r="T669" s="62"/>
      <c r="U669" s="62"/>
      <c r="V669" s="62"/>
      <c r="W669" s="62"/>
      <c r="X669" s="62"/>
      <c r="Y669" s="62"/>
      <c r="Z669" s="62"/>
    </row>
    <row r="670" spans="1:26" ht="15">
      <c r="A670" s="68"/>
      <c r="B670" s="68"/>
      <c r="C670" s="68"/>
      <c r="D670" s="69"/>
      <c r="E670" s="69"/>
      <c r="F670" s="70"/>
      <c r="G670" s="68"/>
      <c r="H670" s="68"/>
      <c r="I670" s="68"/>
      <c r="J670" s="68"/>
      <c r="K670" s="62"/>
      <c r="L670" s="62"/>
      <c r="M670" s="62"/>
      <c r="N670" s="62"/>
      <c r="O670" s="62"/>
      <c r="P670" s="62"/>
      <c r="Q670" s="62"/>
      <c r="R670" s="62"/>
      <c r="S670" s="62"/>
      <c r="T670" s="62"/>
      <c r="U670" s="62"/>
      <c r="V670" s="62"/>
      <c r="W670" s="62"/>
      <c r="X670" s="62"/>
      <c r="Y670" s="62"/>
      <c r="Z670" s="62"/>
    </row>
    <row r="671" spans="1:26" ht="15">
      <c r="A671" s="68"/>
      <c r="B671" s="68"/>
      <c r="C671" s="68"/>
      <c r="D671" s="69"/>
      <c r="E671" s="69"/>
      <c r="F671" s="70"/>
      <c r="G671" s="68"/>
      <c r="H671" s="68"/>
      <c r="I671" s="68"/>
      <c r="J671" s="68"/>
      <c r="K671" s="62"/>
      <c r="L671" s="62"/>
      <c r="M671" s="62"/>
      <c r="N671" s="62"/>
      <c r="O671" s="62"/>
      <c r="P671" s="62"/>
      <c r="Q671" s="62"/>
      <c r="R671" s="62"/>
      <c r="S671" s="62"/>
      <c r="T671" s="62"/>
      <c r="U671" s="62"/>
      <c r="V671" s="62"/>
      <c r="W671" s="62"/>
      <c r="X671" s="62"/>
      <c r="Y671" s="62"/>
      <c r="Z671" s="62"/>
    </row>
    <row r="672" spans="1:26" ht="15">
      <c r="A672" s="68"/>
      <c r="B672" s="68"/>
      <c r="C672" s="68"/>
      <c r="D672" s="69"/>
      <c r="E672" s="69"/>
      <c r="F672" s="70"/>
      <c r="G672" s="68"/>
      <c r="H672" s="68"/>
      <c r="I672" s="68"/>
      <c r="J672" s="68"/>
      <c r="K672" s="62"/>
      <c r="L672" s="62"/>
      <c r="M672" s="62"/>
      <c r="N672" s="62"/>
      <c r="O672" s="62"/>
      <c r="P672" s="62"/>
      <c r="Q672" s="62"/>
      <c r="R672" s="62"/>
      <c r="S672" s="62"/>
      <c r="T672" s="62"/>
      <c r="U672" s="62"/>
      <c r="V672" s="62"/>
      <c r="W672" s="62"/>
      <c r="X672" s="62"/>
      <c r="Y672" s="62"/>
      <c r="Z672" s="62"/>
    </row>
    <row r="673" spans="1:26" ht="15">
      <c r="A673" s="68"/>
      <c r="B673" s="68"/>
      <c r="C673" s="68"/>
      <c r="D673" s="69"/>
      <c r="E673" s="69"/>
      <c r="F673" s="70"/>
      <c r="G673" s="68"/>
      <c r="H673" s="68"/>
      <c r="I673" s="68"/>
      <c r="J673" s="68"/>
      <c r="K673" s="62"/>
      <c r="L673" s="62"/>
      <c r="M673" s="62"/>
      <c r="N673" s="62"/>
      <c r="O673" s="62"/>
      <c r="P673" s="62"/>
      <c r="Q673" s="62"/>
      <c r="R673" s="62"/>
      <c r="S673" s="62"/>
      <c r="T673" s="62"/>
      <c r="U673" s="62"/>
      <c r="V673" s="62"/>
      <c r="W673" s="62"/>
      <c r="X673" s="62"/>
      <c r="Y673" s="62"/>
      <c r="Z673" s="62"/>
    </row>
    <row r="674" spans="1:26" ht="15">
      <c r="A674" s="68"/>
      <c r="B674" s="68"/>
      <c r="C674" s="68"/>
      <c r="D674" s="69"/>
      <c r="E674" s="69"/>
      <c r="F674" s="70"/>
      <c r="G674" s="68"/>
      <c r="H674" s="68"/>
      <c r="I674" s="68"/>
      <c r="J674" s="68"/>
      <c r="K674" s="62"/>
      <c r="L674" s="62"/>
      <c r="M674" s="62"/>
      <c r="N674" s="62"/>
      <c r="O674" s="62"/>
      <c r="P674" s="62"/>
      <c r="Q674" s="62"/>
      <c r="R674" s="62"/>
      <c r="S674" s="62"/>
      <c r="T674" s="62"/>
      <c r="U674" s="62"/>
      <c r="V674" s="62"/>
      <c r="W674" s="62"/>
      <c r="X674" s="62"/>
      <c r="Y674" s="62"/>
      <c r="Z674" s="62"/>
    </row>
    <row r="675" spans="1:26" ht="15">
      <c r="A675" s="68"/>
      <c r="B675" s="68"/>
      <c r="C675" s="68"/>
      <c r="D675" s="69"/>
      <c r="E675" s="69"/>
      <c r="F675" s="70"/>
      <c r="G675" s="68"/>
      <c r="H675" s="68"/>
      <c r="I675" s="68"/>
      <c r="J675" s="68"/>
      <c r="K675" s="62"/>
      <c r="L675" s="62"/>
      <c r="M675" s="62"/>
      <c r="N675" s="62"/>
      <c r="O675" s="62"/>
      <c r="P675" s="62"/>
      <c r="Q675" s="62"/>
      <c r="R675" s="62"/>
      <c r="S675" s="62"/>
      <c r="T675" s="62"/>
      <c r="U675" s="62"/>
      <c r="V675" s="62"/>
      <c r="W675" s="62"/>
      <c r="X675" s="62"/>
      <c r="Y675" s="62"/>
      <c r="Z675" s="62"/>
    </row>
    <row r="676" spans="1:26" ht="15">
      <c r="A676" s="68"/>
      <c r="B676" s="68"/>
      <c r="C676" s="68"/>
      <c r="D676" s="69"/>
      <c r="E676" s="69"/>
      <c r="F676" s="70"/>
      <c r="G676" s="68"/>
      <c r="H676" s="68"/>
      <c r="I676" s="68"/>
      <c r="J676" s="68"/>
      <c r="K676" s="62"/>
      <c r="L676" s="62"/>
      <c r="M676" s="62"/>
      <c r="N676" s="62"/>
      <c r="O676" s="62"/>
      <c r="P676" s="62"/>
      <c r="Q676" s="62"/>
      <c r="R676" s="62"/>
      <c r="S676" s="62"/>
      <c r="T676" s="62"/>
      <c r="U676" s="62"/>
      <c r="V676" s="62"/>
      <c r="W676" s="62"/>
      <c r="X676" s="62"/>
      <c r="Y676" s="62"/>
      <c r="Z676" s="62"/>
    </row>
    <row r="677" spans="1:26" ht="15">
      <c r="A677" s="68"/>
      <c r="B677" s="68"/>
      <c r="C677" s="68"/>
      <c r="D677" s="69"/>
      <c r="E677" s="69"/>
      <c r="F677" s="70"/>
      <c r="G677" s="68"/>
      <c r="H677" s="68"/>
      <c r="I677" s="68"/>
      <c r="J677" s="68"/>
      <c r="K677" s="62"/>
      <c r="L677" s="62"/>
      <c r="M677" s="62"/>
      <c r="N677" s="62"/>
      <c r="O677" s="62"/>
      <c r="P677" s="62"/>
      <c r="Q677" s="62"/>
      <c r="R677" s="62"/>
      <c r="S677" s="62"/>
      <c r="T677" s="62"/>
      <c r="U677" s="62"/>
      <c r="V677" s="62"/>
      <c r="W677" s="62"/>
      <c r="X677" s="62"/>
      <c r="Y677" s="62"/>
      <c r="Z677" s="62"/>
    </row>
    <row r="678" spans="1:26" ht="15">
      <c r="A678" s="68"/>
      <c r="B678" s="68"/>
      <c r="C678" s="68"/>
      <c r="D678" s="69"/>
      <c r="E678" s="69"/>
      <c r="F678" s="70"/>
      <c r="G678" s="68"/>
      <c r="H678" s="68"/>
      <c r="I678" s="68"/>
      <c r="J678" s="68"/>
      <c r="K678" s="62"/>
      <c r="L678" s="62"/>
      <c r="M678" s="62"/>
      <c r="N678" s="62"/>
      <c r="O678" s="62"/>
      <c r="P678" s="62"/>
      <c r="Q678" s="62"/>
      <c r="R678" s="62"/>
      <c r="S678" s="62"/>
      <c r="T678" s="62"/>
      <c r="U678" s="62"/>
      <c r="V678" s="62"/>
      <c r="W678" s="62"/>
      <c r="X678" s="62"/>
      <c r="Y678" s="62"/>
      <c r="Z678" s="62"/>
    </row>
    <row r="679" spans="1:26" ht="15">
      <c r="A679" s="68"/>
      <c r="B679" s="68"/>
      <c r="C679" s="68"/>
      <c r="D679" s="69"/>
      <c r="E679" s="69"/>
      <c r="F679" s="70"/>
      <c r="G679" s="68"/>
      <c r="H679" s="68"/>
      <c r="I679" s="68"/>
      <c r="J679" s="68"/>
      <c r="K679" s="62"/>
      <c r="L679" s="62"/>
      <c r="M679" s="62"/>
      <c r="N679" s="62"/>
      <c r="O679" s="62"/>
      <c r="P679" s="62"/>
      <c r="Q679" s="62"/>
      <c r="R679" s="62"/>
      <c r="S679" s="62"/>
      <c r="T679" s="62"/>
      <c r="U679" s="62"/>
      <c r="V679" s="62"/>
      <c r="W679" s="62"/>
      <c r="X679" s="62"/>
      <c r="Y679" s="62"/>
      <c r="Z679" s="62"/>
    </row>
    <row r="680" spans="1:26" ht="15">
      <c r="A680" s="68"/>
      <c r="B680" s="68"/>
      <c r="C680" s="68"/>
      <c r="D680" s="69"/>
      <c r="E680" s="69"/>
      <c r="F680" s="70"/>
      <c r="G680" s="68"/>
      <c r="H680" s="68"/>
      <c r="I680" s="68"/>
      <c r="J680" s="68"/>
      <c r="K680" s="62"/>
      <c r="L680" s="62"/>
      <c r="M680" s="62"/>
      <c r="N680" s="62"/>
      <c r="O680" s="62"/>
      <c r="P680" s="62"/>
      <c r="Q680" s="62"/>
      <c r="R680" s="62"/>
      <c r="S680" s="62"/>
      <c r="T680" s="62"/>
      <c r="U680" s="62"/>
      <c r="V680" s="62"/>
      <c r="W680" s="62"/>
      <c r="X680" s="62"/>
      <c r="Y680" s="62"/>
      <c r="Z680" s="62"/>
    </row>
    <row r="681" spans="1:26" ht="15">
      <c r="A681" s="68"/>
      <c r="B681" s="68"/>
      <c r="C681" s="68"/>
      <c r="D681" s="69"/>
      <c r="E681" s="69"/>
      <c r="F681" s="70"/>
      <c r="G681" s="68"/>
      <c r="H681" s="68"/>
      <c r="I681" s="68"/>
      <c r="J681" s="68"/>
      <c r="K681" s="62"/>
      <c r="L681" s="62"/>
      <c r="M681" s="62"/>
      <c r="N681" s="62"/>
      <c r="O681" s="62"/>
      <c r="P681" s="62"/>
      <c r="Q681" s="62"/>
      <c r="R681" s="62"/>
      <c r="S681" s="62"/>
      <c r="T681" s="62"/>
      <c r="U681" s="62"/>
      <c r="V681" s="62"/>
      <c r="W681" s="62"/>
      <c r="X681" s="62"/>
      <c r="Y681" s="62"/>
      <c r="Z681" s="62"/>
    </row>
    <row r="682" spans="1:26" ht="15">
      <c r="A682" s="68"/>
      <c r="B682" s="68"/>
      <c r="C682" s="68"/>
      <c r="D682" s="69"/>
      <c r="E682" s="69"/>
      <c r="F682" s="70"/>
      <c r="G682" s="68"/>
      <c r="H682" s="68"/>
      <c r="I682" s="68"/>
      <c r="J682" s="68"/>
      <c r="K682" s="62"/>
      <c r="L682" s="62"/>
      <c r="M682" s="62"/>
      <c r="N682" s="62"/>
      <c r="O682" s="62"/>
      <c r="P682" s="62"/>
      <c r="Q682" s="62"/>
      <c r="R682" s="62"/>
      <c r="S682" s="62"/>
      <c r="T682" s="62"/>
      <c r="U682" s="62"/>
      <c r="V682" s="62"/>
      <c r="W682" s="62"/>
      <c r="X682" s="62"/>
      <c r="Y682" s="62"/>
      <c r="Z682" s="62"/>
    </row>
    <row r="683" spans="1:26" ht="15">
      <c r="A683" s="68"/>
      <c r="B683" s="68"/>
      <c r="C683" s="68"/>
      <c r="D683" s="69"/>
      <c r="E683" s="69"/>
      <c r="F683" s="70"/>
      <c r="G683" s="68"/>
      <c r="H683" s="68"/>
      <c r="I683" s="68"/>
      <c r="J683" s="68"/>
      <c r="K683" s="62"/>
      <c r="L683" s="62"/>
      <c r="M683" s="62"/>
      <c r="N683" s="62"/>
      <c r="O683" s="62"/>
      <c r="P683" s="62"/>
      <c r="Q683" s="62"/>
      <c r="R683" s="62"/>
      <c r="S683" s="62"/>
      <c r="T683" s="62"/>
      <c r="U683" s="62"/>
      <c r="V683" s="62"/>
      <c r="W683" s="62"/>
      <c r="X683" s="62"/>
      <c r="Y683" s="62"/>
      <c r="Z683" s="62"/>
    </row>
    <row r="684" spans="1:26" ht="15">
      <c r="A684" s="68"/>
      <c r="B684" s="68"/>
      <c r="C684" s="68"/>
      <c r="D684" s="69"/>
      <c r="E684" s="69"/>
      <c r="F684" s="70"/>
      <c r="G684" s="68"/>
      <c r="H684" s="68"/>
      <c r="I684" s="68"/>
      <c r="J684" s="68"/>
      <c r="K684" s="62"/>
      <c r="L684" s="62"/>
      <c r="M684" s="62"/>
      <c r="N684" s="62"/>
      <c r="O684" s="62"/>
      <c r="P684" s="62"/>
      <c r="Q684" s="62"/>
      <c r="R684" s="62"/>
      <c r="S684" s="62"/>
      <c r="T684" s="62"/>
      <c r="U684" s="62"/>
      <c r="V684" s="62"/>
      <c r="W684" s="62"/>
      <c r="X684" s="62"/>
      <c r="Y684" s="62"/>
      <c r="Z684" s="62"/>
    </row>
    <row r="685" spans="1:26" ht="15">
      <c r="A685" s="68"/>
      <c r="B685" s="68"/>
      <c r="C685" s="68"/>
      <c r="D685" s="69"/>
      <c r="E685" s="69"/>
      <c r="F685" s="70"/>
      <c r="G685" s="68"/>
      <c r="H685" s="68"/>
      <c r="I685" s="68"/>
      <c r="J685" s="68"/>
      <c r="K685" s="62"/>
      <c r="L685" s="62"/>
      <c r="M685" s="62"/>
      <c r="N685" s="62"/>
      <c r="O685" s="62"/>
      <c r="P685" s="62"/>
      <c r="Q685" s="62"/>
      <c r="R685" s="62"/>
      <c r="S685" s="62"/>
      <c r="T685" s="62"/>
      <c r="U685" s="62"/>
      <c r="V685" s="62"/>
      <c r="W685" s="62"/>
      <c r="X685" s="62"/>
      <c r="Y685" s="62"/>
      <c r="Z685" s="62"/>
    </row>
    <row r="686" spans="1:26" ht="15">
      <c r="A686" s="68"/>
      <c r="B686" s="68"/>
      <c r="C686" s="68"/>
      <c r="D686" s="69"/>
      <c r="E686" s="69"/>
      <c r="F686" s="70"/>
      <c r="G686" s="68"/>
      <c r="H686" s="68"/>
      <c r="I686" s="68"/>
      <c r="J686" s="68"/>
      <c r="K686" s="62"/>
      <c r="L686" s="62"/>
      <c r="M686" s="62"/>
      <c r="N686" s="62"/>
      <c r="O686" s="62"/>
      <c r="P686" s="62"/>
      <c r="Q686" s="62"/>
      <c r="R686" s="62"/>
      <c r="S686" s="62"/>
      <c r="T686" s="62"/>
      <c r="U686" s="62"/>
      <c r="V686" s="62"/>
      <c r="W686" s="62"/>
      <c r="X686" s="62"/>
      <c r="Y686" s="62"/>
      <c r="Z686" s="62"/>
    </row>
    <row r="687" spans="1:26" ht="15">
      <c r="A687" s="68"/>
      <c r="B687" s="68"/>
      <c r="C687" s="68"/>
      <c r="D687" s="69"/>
      <c r="E687" s="69"/>
      <c r="F687" s="70"/>
      <c r="G687" s="68"/>
      <c r="H687" s="68"/>
      <c r="I687" s="68"/>
      <c r="J687" s="68"/>
      <c r="K687" s="62"/>
      <c r="L687" s="62"/>
      <c r="M687" s="62"/>
      <c r="N687" s="62"/>
      <c r="O687" s="62"/>
      <c r="P687" s="62"/>
      <c r="Q687" s="62"/>
      <c r="R687" s="62"/>
      <c r="S687" s="62"/>
      <c r="T687" s="62"/>
      <c r="U687" s="62"/>
      <c r="V687" s="62"/>
      <c r="W687" s="62"/>
      <c r="X687" s="62"/>
      <c r="Y687" s="62"/>
      <c r="Z687" s="62"/>
    </row>
    <row r="688" spans="1:26" ht="15">
      <c r="A688" s="68"/>
      <c r="B688" s="68"/>
      <c r="C688" s="68"/>
      <c r="D688" s="69"/>
      <c r="E688" s="69"/>
      <c r="F688" s="70"/>
      <c r="G688" s="68"/>
      <c r="H688" s="68"/>
      <c r="I688" s="68"/>
      <c r="J688" s="68"/>
      <c r="K688" s="62"/>
      <c r="L688" s="62"/>
      <c r="M688" s="62"/>
      <c r="N688" s="62"/>
      <c r="O688" s="62"/>
      <c r="P688" s="62"/>
      <c r="Q688" s="62"/>
      <c r="R688" s="62"/>
      <c r="S688" s="62"/>
      <c r="T688" s="62"/>
      <c r="U688" s="62"/>
      <c r="V688" s="62"/>
      <c r="W688" s="62"/>
      <c r="X688" s="62"/>
      <c r="Y688" s="62"/>
      <c r="Z688" s="62"/>
    </row>
    <row r="689" spans="1:26" ht="15">
      <c r="A689" s="68"/>
      <c r="B689" s="68"/>
      <c r="C689" s="68"/>
      <c r="D689" s="69"/>
      <c r="E689" s="69"/>
      <c r="F689" s="70"/>
      <c r="G689" s="68"/>
      <c r="H689" s="68"/>
      <c r="I689" s="68"/>
      <c r="J689" s="68"/>
      <c r="K689" s="62"/>
      <c r="L689" s="62"/>
      <c r="M689" s="62"/>
      <c r="N689" s="62"/>
      <c r="O689" s="62"/>
      <c r="P689" s="62"/>
      <c r="Q689" s="62"/>
      <c r="R689" s="62"/>
      <c r="S689" s="62"/>
      <c r="T689" s="62"/>
      <c r="U689" s="62"/>
      <c r="V689" s="62"/>
      <c r="W689" s="62"/>
      <c r="X689" s="62"/>
      <c r="Y689" s="62"/>
      <c r="Z689" s="62"/>
    </row>
    <row r="690" spans="1:26" ht="15">
      <c r="A690" s="68"/>
      <c r="B690" s="68"/>
      <c r="C690" s="68"/>
      <c r="D690" s="69"/>
      <c r="E690" s="69"/>
      <c r="F690" s="70"/>
      <c r="G690" s="68"/>
      <c r="H690" s="68"/>
      <c r="I690" s="68"/>
      <c r="J690" s="68"/>
      <c r="K690" s="62"/>
      <c r="L690" s="62"/>
      <c r="M690" s="62"/>
      <c r="N690" s="62"/>
      <c r="O690" s="62"/>
      <c r="P690" s="62"/>
      <c r="Q690" s="62"/>
      <c r="R690" s="62"/>
      <c r="S690" s="62"/>
      <c r="T690" s="62"/>
      <c r="U690" s="62"/>
      <c r="V690" s="62"/>
      <c r="W690" s="62"/>
      <c r="X690" s="62"/>
      <c r="Y690" s="62"/>
      <c r="Z690" s="62"/>
    </row>
    <row r="691" spans="1:26" ht="15">
      <c r="A691" s="68"/>
      <c r="B691" s="68"/>
      <c r="C691" s="68"/>
      <c r="D691" s="69"/>
      <c r="E691" s="69"/>
      <c r="F691" s="70"/>
      <c r="G691" s="68"/>
      <c r="H691" s="68"/>
      <c r="I691" s="68"/>
      <c r="J691" s="68"/>
      <c r="K691" s="62"/>
      <c r="L691" s="62"/>
      <c r="M691" s="62"/>
      <c r="N691" s="62"/>
      <c r="O691" s="62"/>
      <c r="P691" s="62"/>
      <c r="Q691" s="62"/>
      <c r="R691" s="62"/>
      <c r="S691" s="62"/>
      <c r="T691" s="62"/>
      <c r="U691" s="62"/>
      <c r="V691" s="62"/>
      <c r="W691" s="62"/>
      <c r="X691" s="62"/>
      <c r="Y691" s="62"/>
      <c r="Z691" s="62"/>
    </row>
    <row r="692" spans="1:26" ht="15">
      <c r="A692" s="68"/>
      <c r="B692" s="68"/>
      <c r="C692" s="68"/>
      <c r="D692" s="69"/>
      <c r="E692" s="69"/>
      <c r="F692" s="70"/>
      <c r="G692" s="68"/>
      <c r="H692" s="68"/>
      <c r="I692" s="68"/>
      <c r="J692" s="68"/>
      <c r="K692" s="62"/>
      <c r="L692" s="62"/>
      <c r="M692" s="62"/>
      <c r="N692" s="62"/>
      <c r="O692" s="62"/>
      <c r="P692" s="62"/>
      <c r="Q692" s="62"/>
      <c r="R692" s="62"/>
      <c r="S692" s="62"/>
      <c r="T692" s="62"/>
      <c r="U692" s="62"/>
      <c r="V692" s="62"/>
      <c r="W692" s="62"/>
      <c r="X692" s="62"/>
      <c r="Y692" s="62"/>
      <c r="Z692" s="62"/>
    </row>
    <row r="693" spans="1:26" ht="15">
      <c r="A693" s="68"/>
      <c r="B693" s="68"/>
      <c r="C693" s="68"/>
      <c r="D693" s="69"/>
      <c r="E693" s="69"/>
      <c r="F693" s="70"/>
      <c r="G693" s="68"/>
      <c r="H693" s="68"/>
      <c r="I693" s="68"/>
      <c r="J693" s="68"/>
      <c r="K693" s="62"/>
      <c r="L693" s="62"/>
      <c r="M693" s="62"/>
      <c r="N693" s="62"/>
      <c r="O693" s="62"/>
      <c r="P693" s="62"/>
      <c r="Q693" s="62"/>
      <c r="R693" s="62"/>
      <c r="S693" s="62"/>
      <c r="T693" s="62"/>
      <c r="U693" s="62"/>
      <c r="V693" s="62"/>
      <c r="W693" s="62"/>
      <c r="X693" s="62"/>
      <c r="Y693" s="62"/>
      <c r="Z693" s="62"/>
    </row>
    <row r="694" spans="1:26" ht="15">
      <c r="A694" s="68"/>
      <c r="B694" s="68"/>
      <c r="C694" s="68"/>
      <c r="D694" s="69"/>
      <c r="E694" s="69"/>
      <c r="F694" s="70"/>
      <c r="G694" s="68"/>
      <c r="H694" s="68"/>
      <c r="I694" s="68"/>
      <c r="J694" s="68"/>
      <c r="K694" s="62"/>
      <c r="L694" s="62"/>
      <c r="M694" s="62"/>
      <c r="N694" s="62"/>
      <c r="O694" s="62"/>
      <c r="P694" s="62"/>
      <c r="Q694" s="62"/>
      <c r="R694" s="62"/>
      <c r="S694" s="62"/>
      <c r="T694" s="62"/>
      <c r="U694" s="62"/>
      <c r="V694" s="62"/>
      <c r="W694" s="62"/>
      <c r="X694" s="62"/>
      <c r="Y694" s="62"/>
      <c r="Z694" s="62"/>
    </row>
    <row r="695" spans="1:26" ht="15">
      <c r="A695" s="68"/>
      <c r="B695" s="68"/>
      <c r="C695" s="68"/>
      <c r="D695" s="69"/>
      <c r="E695" s="69"/>
      <c r="F695" s="70"/>
      <c r="G695" s="68"/>
      <c r="H695" s="68"/>
      <c r="I695" s="68"/>
      <c r="J695" s="68"/>
      <c r="K695" s="62"/>
      <c r="L695" s="62"/>
      <c r="M695" s="62"/>
      <c r="N695" s="62"/>
      <c r="O695" s="62"/>
      <c r="P695" s="62"/>
      <c r="Q695" s="62"/>
      <c r="R695" s="62"/>
      <c r="S695" s="62"/>
      <c r="T695" s="62"/>
      <c r="U695" s="62"/>
      <c r="V695" s="62"/>
      <c r="W695" s="62"/>
      <c r="X695" s="62"/>
      <c r="Y695" s="62"/>
      <c r="Z695" s="62"/>
    </row>
    <row r="696" spans="1:26" ht="15">
      <c r="A696" s="68"/>
      <c r="B696" s="68"/>
      <c r="C696" s="68"/>
      <c r="D696" s="69"/>
      <c r="E696" s="69"/>
      <c r="F696" s="70"/>
      <c r="G696" s="68"/>
      <c r="H696" s="68"/>
      <c r="I696" s="68"/>
      <c r="J696" s="68"/>
      <c r="K696" s="62"/>
      <c r="L696" s="62"/>
      <c r="M696" s="62"/>
      <c r="N696" s="62"/>
      <c r="O696" s="62"/>
      <c r="P696" s="62"/>
      <c r="Q696" s="62"/>
      <c r="R696" s="62"/>
      <c r="S696" s="62"/>
      <c r="T696" s="62"/>
      <c r="U696" s="62"/>
      <c r="V696" s="62"/>
      <c r="W696" s="62"/>
      <c r="X696" s="62"/>
      <c r="Y696" s="62"/>
      <c r="Z696" s="62"/>
    </row>
    <row r="697" spans="1:26" ht="15">
      <c r="A697" s="68"/>
      <c r="B697" s="68"/>
      <c r="C697" s="68"/>
      <c r="D697" s="69"/>
      <c r="E697" s="69"/>
      <c r="F697" s="70"/>
      <c r="G697" s="68"/>
      <c r="H697" s="68"/>
      <c r="I697" s="68"/>
      <c r="J697" s="68"/>
      <c r="K697" s="62"/>
      <c r="L697" s="62"/>
      <c r="M697" s="62"/>
      <c r="N697" s="62"/>
      <c r="O697" s="62"/>
      <c r="P697" s="62"/>
      <c r="Q697" s="62"/>
      <c r="R697" s="62"/>
      <c r="S697" s="62"/>
      <c r="T697" s="62"/>
      <c r="U697" s="62"/>
      <c r="V697" s="62"/>
      <c r="W697" s="62"/>
      <c r="X697" s="62"/>
      <c r="Y697" s="62"/>
      <c r="Z697" s="62"/>
    </row>
    <row r="698" spans="1:26" ht="15">
      <c r="A698" s="68"/>
      <c r="B698" s="68"/>
      <c r="C698" s="68"/>
      <c r="D698" s="69"/>
      <c r="E698" s="69"/>
      <c r="F698" s="70"/>
      <c r="G698" s="68"/>
      <c r="H698" s="68"/>
      <c r="I698" s="68"/>
      <c r="J698" s="68"/>
      <c r="K698" s="62"/>
      <c r="L698" s="62"/>
      <c r="M698" s="62"/>
      <c r="N698" s="62"/>
      <c r="O698" s="62"/>
      <c r="P698" s="62"/>
      <c r="Q698" s="62"/>
      <c r="R698" s="62"/>
      <c r="S698" s="62"/>
      <c r="T698" s="62"/>
      <c r="U698" s="62"/>
      <c r="V698" s="62"/>
      <c r="W698" s="62"/>
      <c r="X698" s="62"/>
      <c r="Y698" s="62"/>
      <c r="Z698" s="62"/>
    </row>
    <row r="699" spans="1:26" ht="15">
      <c r="A699" s="68"/>
      <c r="B699" s="68"/>
      <c r="C699" s="68"/>
      <c r="D699" s="69"/>
      <c r="E699" s="69"/>
      <c r="F699" s="70"/>
      <c r="G699" s="68"/>
      <c r="H699" s="68"/>
      <c r="I699" s="68"/>
      <c r="J699" s="68"/>
      <c r="K699" s="62"/>
      <c r="L699" s="62"/>
      <c r="M699" s="62"/>
      <c r="N699" s="62"/>
      <c r="O699" s="62"/>
      <c r="P699" s="62"/>
      <c r="Q699" s="62"/>
      <c r="R699" s="62"/>
      <c r="S699" s="62"/>
      <c r="T699" s="62"/>
      <c r="U699" s="62"/>
      <c r="V699" s="62"/>
      <c r="W699" s="62"/>
      <c r="X699" s="62"/>
      <c r="Y699" s="62"/>
      <c r="Z699" s="62"/>
    </row>
    <row r="700" spans="1:26" ht="15">
      <c r="A700" s="68"/>
      <c r="B700" s="68"/>
      <c r="C700" s="68"/>
      <c r="D700" s="69"/>
      <c r="E700" s="69"/>
      <c r="F700" s="70"/>
      <c r="G700" s="68"/>
      <c r="H700" s="68"/>
      <c r="I700" s="68"/>
      <c r="J700" s="68"/>
      <c r="K700" s="62"/>
      <c r="L700" s="62"/>
      <c r="M700" s="62"/>
      <c r="N700" s="62"/>
      <c r="O700" s="62"/>
      <c r="P700" s="62"/>
      <c r="Q700" s="62"/>
      <c r="R700" s="62"/>
      <c r="S700" s="62"/>
      <c r="T700" s="62"/>
      <c r="U700" s="62"/>
      <c r="V700" s="62"/>
      <c r="W700" s="62"/>
      <c r="X700" s="62"/>
      <c r="Y700" s="62"/>
      <c r="Z700" s="62"/>
    </row>
    <row r="701" spans="1:26" ht="15">
      <c r="A701" s="68"/>
      <c r="B701" s="68"/>
      <c r="C701" s="68"/>
      <c r="D701" s="69"/>
      <c r="E701" s="69"/>
      <c r="F701" s="70"/>
      <c r="G701" s="68"/>
      <c r="H701" s="68"/>
      <c r="I701" s="68"/>
      <c r="J701" s="68"/>
      <c r="K701" s="62"/>
      <c r="L701" s="62"/>
      <c r="M701" s="62"/>
      <c r="N701" s="62"/>
      <c r="O701" s="62"/>
      <c r="P701" s="62"/>
      <c r="Q701" s="62"/>
      <c r="R701" s="62"/>
      <c r="S701" s="62"/>
      <c r="T701" s="62"/>
      <c r="U701" s="62"/>
      <c r="V701" s="62"/>
      <c r="W701" s="62"/>
      <c r="X701" s="62"/>
      <c r="Y701" s="62"/>
      <c r="Z701" s="62"/>
    </row>
    <row r="702" spans="1:26" ht="15">
      <c r="A702" s="68"/>
      <c r="B702" s="68"/>
      <c r="C702" s="68"/>
      <c r="D702" s="69"/>
      <c r="E702" s="69"/>
      <c r="F702" s="70"/>
      <c r="G702" s="68"/>
      <c r="H702" s="68"/>
      <c r="I702" s="68"/>
      <c r="J702" s="68"/>
      <c r="K702" s="62"/>
      <c r="L702" s="62"/>
      <c r="M702" s="62"/>
      <c r="N702" s="62"/>
      <c r="O702" s="62"/>
      <c r="P702" s="62"/>
      <c r="Q702" s="62"/>
      <c r="R702" s="62"/>
      <c r="S702" s="62"/>
      <c r="T702" s="62"/>
      <c r="U702" s="62"/>
      <c r="V702" s="62"/>
      <c r="W702" s="62"/>
      <c r="X702" s="62"/>
      <c r="Y702" s="62"/>
      <c r="Z702" s="62"/>
    </row>
    <row r="703" spans="1:26" ht="15">
      <c r="A703" s="68"/>
      <c r="B703" s="68"/>
      <c r="C703" s="68"/>
      <c r="D703" s="69"/>
      <c r="E703" s="69"/>
      <c r="F703" s="70"/>
      <c r="G703" s="68"/>
      <c r="H703" s="68"/>
      <c r="I703" s="68"/>
      <c r="J703" s="68"/>
      <c r="K703" s="62"/>
      <c r="L703" s="62"/>
      <c r="M703" s="62"/>
      <c r="N703" s="62"/>
      <c r="O703" s="62"/>
      <c r="P703" s="62"/>
      <c r="Q703" s="62"/>
      <c r="R703" s="62"/>
      <c r="S703" s="62"/>
      <c r="T703" s="62"/>
      <c r="U703" s="62"/>
      <c r="V703" s="62"/>
      <c r="W703" s="62"/>
      <c r="X703" s="62"/>
      <c r="Y703" s="62"/>
      <c r="Z703" s="62"/>
    </row>
    <row r="704" spans="1:26" ht="15">
      <c r="A704" s="68"/>
      <c r="B704" s="68"/>
      <c r="C704" s="68"/>
      <c r="D704" s="69"/>
      <c r="E704" s="69"/>
      <c r="F704" s="70"/>
      <c r="G704" s="68"/>
      <c r="H704" s="68"/>
      <c r="I704" s="68"/>
      <c r="J704" s="68"/>
      <c r="K704" s="62"/>
      <c r="L704" s="62"/>
      <c r="M704" s="62"/>
      <c r="N704" s="62"/>
      <c r="O704" s="62"/>
      <c r="P704" s="62"/>
      <c r="Q704" s="62"/>
      <c r="R704" s="62"/>
      <c r="S704" s="62"/>
      <c r="T704" s="62"/>
      <c r="U704" s="62"/>
      <c r="V704" s="62"/>
      <c r="W704" s="62"/>
      <c r="X704" s="62"/>
      <c r="Y704" s="62"/>
      <c r="Z704" s="62"/>
    </row>
    <row r="705" spans="1:26" ht="15">
      <c r="A705" s="68"/>
      <c r="B705" s="68"/>
      <c r="C705" s="68"/>
      <c r="D705" s="69"/>
      <c r="E705" s="69"/>
      <c r="F705" s="70"/>
      <c r="G705" s="68"/>
      <c r="H705" s="68"/>
      <c r="I705" s="68"/>
      <c r="J705" s="68"/>
      <c r="K705" s="62"/>
      <c r="L705" s="62"/>
      <c r="M705" s="62"/>
      <c r="N705" s="62"/>
      <c r="O705" s="62"/>
      <c r="P705" s="62"/>
      <c r="Q705" s="62"/>
      <c r="R705" s="62"/>
      <c r="S705" s="62"/>
      <c r="T705" s="62"/>
      <c r="U705" s="62"/>
      <c r="V705" s="62"/>
      <c r="W705" s="62"/>
      <c r="X705" s="62"/>
      <c r="Y705" s="62"/>
      <c r="Z705" s="62"/>
    </row>
    <row r="706" spans="1:26" ht="15">
      <c r="A706" s="68"/>
      <c r="B706" s="68"/>
      <c r="C706" s="68"/>
      <c r="D706" s="69"/>
      <c r="E706" s="69"/>
      <c r="F706" s="70"/>
      <c r="G706" s="68"/>
      <c r="H706" s="68"/>
      <c r="I706" s="68"/>
      <c r="J706" s="68"/>
      <c r="K706" s="62"/>
      <c r="L706" s="62"/>
      <c r="M706" s="62"/>
      <c r="N706" s="62"/>
      <c r="O706" s="62"/>
      <c r="P706" s="62"/>
      <c r="Q706" s="62"/>
      <c r="R706" s="62"/>
      <c r="S706" s="62"/>
      <c r="T706" s="62"/>
      <c r="U706" s="62"/>
      <c r="V706" s="62"/>
      <c r="W706" s="62"/>
      <c r="X706" s="62"/>
      <c r="Y706" s="62"/>
      <c r="Z706" s="62"/>
    </row>
    <row r="707" spans="1:26" ht="15">
      <c r="A707" s="68"/>
      <c r="B707" s="68"/>
      <c r="C707" s="68"/>
      <c r="D707" s="69"/>
      <c r="E707" s="69"/>
      <c r="F707" s="70"/>
      <c r="G707" s="68"/>
      <c r="H707" s="68"/>
      <c r="I707" s="68"/>
      <c r="J707" s="68"/>
      <c r="K707" s="62"/>
      <c r="L707" s="62"/>
      <c r="M707" s="62"/>
      <c r="N707" s="62"/>
      <c r="O707" s="62"/>
      <c r="P707" s="62"/>
      <c r="Q707" s="62"/>
      <c r="R707" s="62"/>
      <c r="S707" s="62"/>
      <c r="T707" s="62"/>
      <c r="U707" s="62"/>
      <c r="V707" s="62"/>
      <c r="W707" s="62"/>
      <c r="X707" s="62"/>
      <c r="Y707" s="62"/>
      <c r="Z707" s="62"/>
    </row>
    <row r="708" spans="1:26" ht="15">
      <c r="A708" s="68"/>
      <c r="B708" s="68"/>
      <c r="C708" s="68"/>
      <c r="D708" s="69"/>
      <c r="E708" s="69"/>
      <c r="F708" s="70"/>
      <c r="G708" s="68"/>
      <c r="H708" s="68"/>
      <c r="I708" s="68"/>
      <c r="J708" s="68"/>
      <c r="K708" s="62"/>
      <c r="L708" s="62"/>
      <c r="M708" s="62"/>
      <c r="N708" s="62"/>
      <c r="O708" s="62"/>
      <c r="P708" s="62"/>
      <c r="Q708" s="62"/>
      <c r="R708" s="62"/>
      <c r="S708" s="62"/>
      <c r="T708" s="62"/>
      <c r="U708" s="62"/>
      <c r="V708" s="62"/>
      <c r="W708" s="62"/>
      <c r="X708" s="62"/>
      <c r="Y708" s="62"/>
      <c r="Z708" s="62"/>
    </row>
    <row r="709" spans="1:26" ht="15">
      <c r="A709" s="68"/>
      <c r="B709" s="68"/>
      <c r="C709" s="68"/>
      <c r="D709" s="69"/>
      <c r="E709" s="69"/>
      <c r="F709" s="70"/>
      <c r="G709" s="68"/>
      <c r="H709" s="68"/>
      <c r="I709" s="68"/>
      <c r="J709" s="68"/>
      <c r="K709" s="62"/>
      <c r="L709" s="62"/>
      <c r="M709" s="62"/>
      <c r="N709" s="62"/>
      <c r="O709" s="62"/>
      <c r="P709" s="62"/>
      <c r="Q709" s="62"/>
      <c r="R709" s="62"/>
      <c r="S709" s="62"/>
      <c r="T709" s="62"/>
      <c r="U709" s="62"/>
      <c r="V709" s="62"/>
      <c r="W709" s="62"/>
      <c r="X709" s="62"/>
      <c r="Y709" s="62"/>
      <c r="Z709" s="62"/>
    </row>
    <row r="710" spans="1:26" ht="15">
      <c r="A710" s="68"/>
      <c r="B710" s="68"/>
      <c r="C710" s="68"/>
      <c r="D710" s="69"/>
      <c r="E710" s="69"/>
      <c r="F710" s="70"/>
      <c r="G710" s="68"/>
      <c r="H710" s="68"/>
      <c r="I710" s="68"/>
      <c r="J710" s="68"/>
      <c r="K710" s="62"/>
      <c r="L710" s="62"/>
      <c r="M710" s="62"/>
      <c r="N710" s="62"/>
      <c r="O710" s="62"/>
      <c r="P710" s="62"/>
      <c r="Q710" s="62"/>
      <c r="R710" s="62"/>
      <c r="S710" s="62"/>
      <c r="T710" s="62"/>
      <c r="U710" s="62"/>
      <c r="V710" s="62"/>
      <c r="W710" s="62"/>
      <c r="X710" s="62"/>
      <c r="Y710" s="62"/>
      <c r="Z710" s="62"/>
    </row>
    <row r="711" spans="1:26" ht="15">
      <c r="A711" s="68"/>
      <c r="B711" s="68"/>
      <c r="C711" s="68"/>
      <c r="D711" s="69"/>
      <c r="E711" s="69"/>
      <c r="F711" s="70"/>
      <c r="G711" s="68"/>
      <c r="H711" s="68"/>
      <c r="I711" s="68"/>
      <c r="J711" s="68"/>
      <c r="K711" s="62"/>
      <c r="L711" s="62"/>
      <c r="M711" s="62"/>
      <c r="N711" s="62"/>
      <c r="O711" s="62"/>
      <c r="P711" s="62"/>
      <c r="Q711" s="62"/>
      <c r="R711" s="62"/>
      <c r="S711" s="62"/>
      <c r="T711" s="62"/>
      <c r="U711" s="62"/>
      <c r="V711" s="62"/>
      <c r="W711" s="62"/>
      <c r="X711" s="62"/>
      <c r="Y711" s="62"/>
      <c r="Z711" s="62"/>
    </row>
    <row r="712" spans="1:26" ht="15">
      <c r="A712" s="68"/>
      <c r="B712" s="68"/>
      <c r="C712" s="68"/>
      <c r="D712" s="69"/>
      <c r="E712" s="69"/>
      <c r="F712" s="70"/>
      <c r="G712" s="68"/>
      <c r="H712" s="68"/>
      <c r="I712" s="68"/>
      <c r="J712" s="68"/>
      <c r="K712" s="62"/>
      <c r="L712" s="62"/>
      <c r="M712" s="62"/>
      <c r="N712" s="62"/>
      <c r="O712" s="62"/>
      <c r="P712" s="62"/>
      <c r="Q712" s="62"/>
      <c r="R712" s="62"/>
      <c r="S712" s="62"/>
      <c r="T712" s="62"/>
      <c r="U712" s="62"/>
      <c r="V712" s="62"/>
      <c r="W712" s="62"/>
      <c r="X712" s="62"/>
      <c r="Y712" s="62"/>
      <c r="Z712" s="62"/>
    </row>
    <row r="713" spans="1:26" ht="15">
      <c r="A713" s="68"/>
      <c r="B713" s="68"/>
      <c r="C713" s="68"/>
      <c r="D713" s="69"/>
      <c r="E713" s="69"/>
      <c r="F713" s="70"/>
      <c r="G713" s="68"/>
      <c r="H713" s="68"/>
      <c r="I713" s="68"/>
      <c r="J713" s="68"/>
      <c r="K713" s="62"/>
      <c r="L713" s="62"/>
      <c r="M713" s="62"/>
      <c r="N713" s="62"/>
      <c r="O713" s="62"/>
      <c r="P713" s="62"/>
      <c r="Q713" s="62"/>
      <c r="R713" s="62"/>
      <c r="S713" s="62"/>
      <c r="T713" s="62"/>
      <c r="U713" s="62"/>
      <c r="V713" s="62"/>
      <c r="W713" s="62"/>
      <c r="X713" s="62"/>
      <c r="Y713" s="62"/>
      <c r="Z713" s="62"/>
    </row>
    <row r="714" spans="1:26" ht="15">
      <c r="A714" s="68"/>
      <c r="B714" s="68"/>
      <c r="C714" s="68"/>
      <c r="D714" s="69"/>
      <c r="E714" s="69"/>
      <c r="F714" s="70"/>
      <c r="G714" s="68"/>
      <c r="H714" s="68"/>
      <c r="I714" s="68"/>
      <c r="J714" s="68"/>
      <c r="K714" s="62"/>
      <c r="L714" s="62"/>
      <c r="M714" s="62"/>
      <c r="N714" s="62"/>
      <c r="O714" s="62"/>
      <c r="P714" s="62"/>
      <c r="Q714" s="62"/>
      <c r="R714" s="62"/>
      <c r="S714" s="62"/>
      <c r="T714" s="62"/>
      <c r="U714" s="62"/>
      <c r="V714" s="62"/>
      <c r="W714" s="62"/>
      <c r="X714" s="62"/>
      <c r="Y714" s="62"/>
      <c r="Z714" s="62"/>
    </row>
    <row r="715" spans="1:26" ht="15">
      <c r="A715" s="68"/>
      <c r="B715" s="68"/>
      <c r="C715" s="68"/>
      <c r="D715" s="69"/>
      <c r="E715" s="69"/>
      <c r="F715" s="70"/>
      <c r="G715" s="68"/>
      <c r="H715" s="68"/>
      <c r="I715" s="68"/>
      <c r="J715" s="68"/>
      <c r="K715" s="62"/>
      <c r="L715" s="62"/>
      <c r="M715" s="62"/>
      <c r="N715" s="62"/>
      <c r="O715" s="62"/>
      <c r="P715" s="62"/>
      <c r="Q715" s="62"/>
      <c r="R715" s="62"/>
      <c r="S715" s="62"/>
      <c r="T715" s="62"/>
      <c r="U715" s="62"/>
      <c r="V715" s="62"/>
      <c r="W715" s="62"/>
      <c r="X715" s="62"/>
      <c r="Y715" s="62"/>
      <c r="Z715" s="62"/>
    </row>
    <row r="716" spans="1:26" ht="15">
      <c r="A716" s="68"/>
      <c r="B716" s="68"/>
      <c r="C716" s="68"/>
      <c r="D716" s="69"/>
      <c r="E716" s="69"/>
      <c r="F716" s="70"/>
      <c r="G716" s="68"/>
      <c r="H716" s="68"/>
      <c r="I716" s="68"/>
      <c r="J716" s="68"/>
      <c r="K716" s="62"/>
      <c r="L716" s="62"/>
      <c r="M716" s="62"/>
      <c r="N716" s="62"/>
      <c r="O716" s="62"/>
      <c r="P716" s="62"/>
      <c r="Q716" s="62"/>
      <c r="R716" s="62"/>
      <c r="S716" s="62"/>
      <c r="T716" s="62"/>
      <c r="U716" s="62"/>
      <c r="V716" s="62"/>
      <c r="W716" s="62"/>
      <c r="X716" s="62"/>
      <c r="Y716" s="62"/>
      <c r="Z716" s="62"/>
    </row>
    <row r="717" spans="1:26" ht="15">
      <c r="A717" s="68"/>
      <c r="B717" s="68"/>
      <c r="C717" s="68"/>
      <c r="D717" s="69"/>
      <c r="E717" s="69"/>
      <c r="F717" s="70"/>
      <c r="G717" s="68"/>
      <c r="H717" s="68"/>
      <c r="I717" s="68"/>
      <c r="J717" s="68"/>
      <c r="K717" s="62"/>
      <c r="L717" s="62"/>
      <c r="M717" s="62"/>
      <c r="N717" s="62"/>
      <c r="O717" s="62"/>
      <c r="P717" s="62"/>
      <c r="Q717" s="62"/>
      <c r="R717" s="62"/>
      <c r="S717" s="62"/>
      <c r="T717" s="62"/>
      <c r="U717" s="62"/>
      <c r="V717" s="62"/>
      <c r="W717" s="62"/>
      <c r="X717" s="62"/>
      <c r="Y717" s="62"/>
      <c r="Z717" s="62"/>
    </row>
    <row r="718" spans="1:26" ht="15">
      <c r="A718" s="68"/>
      <c r="B718" s="68"/>
      <c r="C718" s="68"/>
      <c r="D718" s="69"/>
      <c r="E718" s="69"/>
      <c r="F718" s="70"/>
      <c r="G718" s="68"/>
      <c r="H718" s="68"/>
      <c r="I718" s="68"/>
      <c r="J718" s="68"/>
      <c r="K718" s="62"/>
      <c r="L718" s="62"/>
      <c r="M718" s="62"/>
      <c r="N718" s="62"/>
      <c r="O718" s="62"/>
      <c r="P718" s="62"/>
      <c r="Q718" s="62"/>
      <c r="R718" s="62"/>
      <c r="S718" s="62"/>
      <c r="T718" s="62"/>
      <c r="U718" s="62"/>
      <c r="V718" s="62"/>
      <c r="W718" s="62"/>
      <c r="X718" s="62"/>
      <c r="Y718" s="62"/>
      <c r="Z718" s="62"/>
    </row>
    <row r="719" spans="1:26" ht="15">
      <c r="A719" s="68"/>
      <c r="B719" s="68"/>
      <c r="C719" s="68"/>
      <c r="D719" s="69"/>
      <c r="E719" s="69"/>
      <c r="F719" s="70"/>
      <c r="G719" s="68"/>
      <c r="H719" s="68"/>
      <c r="I719" s="68"/>
      <c r="J719" s="68"/>
      <c r="K719" s="62"/>
      <c r="L719" s="62"/>
      <c r="M719" s="62"/>
      <c r="N719" s="62"/>
      <c r="O719" s="62"/>
      <c r="P719" s="62"/>
      <c r="Q719" s="62"/>
      <c r="R719" s="62"/>
      <c r="S719" s="62"/>
      <c r="T719" s="62"/>
      <c r="U719" s="62"/>
      <c r="V719" s="62"/>
      <c r="W719" s="62"/>
      <c r="X719" s="62"/>
      <c r="Y719" s="62"/>
      <c r="Z719" s="62"/>
    </row>
    <row r="720" spans="1:26" ht="15">
      <c r="A720" s="68"/>
      <c r="B720" s="68"/>
      <c r="C720" s="68"/>
      <c r="D720" s="69"/>
      <c r="E720" s="69"/>
      <c r="F720" s="70"/>
      <c r="G720" s="68"/>
      <c r="H720" s="68"/>
      <c r="I720" s="68"/>
      <c r="J720" s="68"/>
      <c r="K720" s="62"/>
      <c r="L720" s="62"/>
      <c r="M720" s="62"/>
      <c r="N720" s="62"/>
      <c r="O720" s="62"/>
      <c r="P720" s="62"/>
      <c r="Q720" s="62"/>
      <c r="R720" s="62"/>
      <c r="S720" s="62"/>
      <c r="T720" s="62"/>
      <c r="U720" s="62"/>
      <c r="V720" s="62"/>
      <c r="W720" s="62"/>
      <c r="X720" s="62"/>
      <c r="Y720" s="62"/>
      <c r="Z720" s="62"/>
    </row>
    <row r="721" spans="1:26" ht="15">
      <c r="A721" s="68"/>
      <c r="B721" s="68"/>
      <c r="C721" s="68"/>
      <c r="D721" s="69"/>
      <c r="E721" s="69"/>
      <c r="F721" s="70"/>
      <c r="G721" s="68"/>
      <c r="H721" s="68"/>
      <c r="I721" s="68"/>
      <c r="J721" s="68"/>
      <c r="K721" s="62"/>
      <c r="L721" s="62"/>
      <c r="M721" s="62"/>
      <c r="N721" s="62"/>
      <c r="O721" s="62"/>
      <c r="P721" s="62"/>
      <c r="Q721" s="62"/>
      <c r="R721" s="62"/>
      <c r="S721" s="62"/>
      <c r="T721" s="62"/>
      <c r="U721" s="62"/>
      <c r="V721" s="62"/>
      <c r="W721" s="62"/>
      <c r="X721" s="62"/>
      <c r="Y721" s="62"/>
      <c r="Z721" s="62"/>
    </row>
    <row r="722" spans="1:26" ht="15">
      <c r="A722" s="68"/>
      <c r="B722" s="68"/>
      <c r="C722" s="68"/>
      <c r="D722" s="69"/>
      <c r="E722" s="69"/>
      <c r="F722" s="70"/>
      <c r="G722" s="68"/>
      <c r="H722" s="68"/>
      <c r="I722" s="68"/>
      <c r="J722" s="68"/>
      <c r="K722" s="62"/>
      <c r="L722" s="62"/>
      <c r="M722" s="62"/>
      <c r="N722" s="62"/>
      <c r="O722" s="62"/>
      <c r="P722" s="62"/>
      <c r="Q722" s="62"/>
      <c r="R722" s="62"/>
      <c r="S722" s="62"/>
      <c r="T722" s="62"/>
      <c r="U722" s="62"/>
      <c r="V722" s="62"/>
      <c r="W722" s="62"/>
      <c r="X722" s="62"/>
      <c r="Y722" s="62"/>
      <c r="Z722" s="62"/>
    </row>
    <row r="723" spans="1:26" ht="15">
      <c r="A723" s="68"/>
      <c r="B723" s="68"/>
      <c r="C723" s="68"/>
      <c r="D723" s="69"/>
      <c r="E723" s="69"/>
      <c r="F723" s="70"/>
      <c r="G723" s="68"/>
      <c r="H723" s="68"/>
      <c r="I723" s="68"/>
      <c r="J723" s="68"/>
      <c r="K723" s="62"/>
      <c r="L723" s="62"/>
      <c r="M723" s="62"/>
      <c r="N723" s="62"/>
      <c r="O723" s="62"/>
      <c r="P723" s="62"/>
      <c r="Q723" s="62"/>
      <c r="R723" s="62"/>
      <c r="S723" s="62"/>
      <c r="T723" s="62"/>
      <c r="U723" s="62"/>
      <c r="V723" s="62"/>
      <c r="W723" s="62"/>
      <c r="X723" s="62"/>
      <c r="Y723" s="62"/>
      <c r="Z723" s="62"/>
    </row>
    <row r="724" spans="1:26" ht="15">
      <c r="A724" s="68"/>
      <c r="B724" s="68"/>
      <c r="C724" s="68"/>
      <c r="D724" s="69"/>
      <c r="E724" s="69"/>
      <c r="F724" s="70"/>
      <c r="G724" s="68"/>
      <c r="H724" s="68"/>
      <c r="I724" s="68"/>
      <c r="J724" s="68"/>
      <c r="K724" s="62"/>
      <c r="L724" s="62"/>
      <c r="M724" s="62"/>
      <c r="N724" s="62"/>
      <c r="O724" s="62"/>
      <c r="P724" s="62"/>
      <c r="Q724" s="62"/>
      <c r="R724" s="62"/>
      <c r="S724" s="62"/>
      <c r="T724" s="62"/>
      <c r="U724" s="62"/>
      <c r="V724" s="62"/>
      <c r="W724" s="62"/>
      <c r="X724" s="62"/>
      <c r="Y724" s="62"/>
      <c r="Z724" s="62"/>
    </row>
    <row r="725" spans="1:26" ht="15">
      <c r="A725" s="68"/>
      <c r="B725" s="68"/>
      <c r="C725" s="68"/>
      <c r="D725" s="69"/>
      <c r="E725" s="69"/>
      <c r="F725" s="70"/>
      <c r="G725" s="68"/>
      <c r="H725" s="68"/>
      <c r="I725" s="68"/>
      <c r="J725" s="68"/>
      <c r="K725" s="62"/>
      <c r="L725" s="62"/>
      <c r="M725" s="62"/>
      <c r="N725" s="62"/>
      <c r="O725" s="62"/>
      <c r="P725" s="62"/>
      <c r="Q725" s="62"/>
      <c r="R725" s="62"/>
      <c r="S725" s="62"/>
      <c r="T725" s="62"/>
      <c r="U725" s="62"/>
      <c r="V725" s="62"/>
      <c r="W725" s="62"/>
      <c r="X725" s="62"/>
      <c r="Y725" s="62"/>
      <c r="Z725" s="62"/>
    </row>
    <row r="726" spans="1:26" ht="15">
      <c r="A726" s="68"/>
      <c r="B726" s="68"/>
      <c r="C726" s="68"/>
      <c r="D726" s="69"/>
      <c r="E726" s="69"/>
      <c r="F726" s="70"/>
      <c r="G726" s="68"/>
      <c r="H726" s="68"/>
      <c r="I726" s="68"/>
      <c r="J726" s="68"/>
      <c r="K726" s="62"/>
      <c r="L726" s="62"/>
      <c r="M726" s="62"/>
      <c r="N726" s="62"/>
      <c r="O726" s="62"/>
      <c r="P726" s="62"/>
      <c r="Q726" s="62"/>
      <c r="R726" s="62"/>
      <c r="S726" s="62"/>
      <c r="T726" s="62"/>
      <c r="U726" s="62"/>
      <c r="V726" s="62"/>
      <c r="W726" s="62"/>
      <c r="X726" s="62"/>
      <c r="Y726" s="62"/>
      <c r="Z726" s="62"/>
    </row>
    <row r="727" spans="1:26" ht="15">
      <c r="A727" s="68"/>
      <c r="B727" s="68"/>
      <c r="C727" s="68"/>
      <c r="D727" s="69"/>
      <c r="E727" s="69"/>
      <c r="F727" s="70"/>
      <c r="G727" s="68"/>
      <c r="H727" s="68"/>
      <c r="I727" s="68"/>
      <c r="J727" s="68"/>
      <c r="K727" s="62"/>
      <c r="L727" s="62"/>
      <c r="M727" s="62"/>
      <c r="N727" s="62"/>
      <c r="O727" s="62"/>
      <c r="P727" s="62"/>
      <c r="Q727" s="62"/>
      <c r="R727" s="62"/>
      <c r="S727" s="62"/>
      <c r="T727" s="62"/>
      <c r="U727" s="62"/>
      <c r="V727" s="62"/>
      <c r="W727" s="62"/>
      <c r="X727" s="62"/>
      <c r="Y727" s="62"/>
      <c r="Z727" s="62"/>
    </row>
    <row r="728" spans="1:26" ht="15">
      <c r="A728" s="68"/>
      <c r="B728" s="68"/>
      <c r="C728" s="68"/>
      <c r="D728" s="69"/>
      <c r="E728" s="69"/>
      <c r="F728" s="70"/>
      <c r="G728" s="68"/>
      <c r="H728" s="68"/>
      <c r="I728" s="68"/>
      <c r="J728" s="68"/>
      <c r="K728" s="62"/>
      <c r="L728" s="62"/>
      <c r="M728" s="62"/>
      <c r="N728" s="62"/>
      <c r="O728" s="62"/>
      <c r="P728" s="62"/>
      <c r="Q728" s="62"/>
      <c r="R728" s="62"/>
      <c r="S728" s="62"/>
      <c r="T728" s="62"/>
      <c r="U728" s="62"/>
      <c r="V728" s="62"/>
      <c r="W728" s="62"/>
      <c r="X728" s="62"/>
      <c r="Y728" s="62"/>
      <c r="Z728" s="62"/>
    </row>
    <row r="729" spans="1:26" ht="15">
      <c r="A729" s="68"/>
      <c r="B729" s="68"/>
      <c r="C729" s="68"/>
      <c r="D729" s="69"/>
      <c r="E729" s="69"/>
      <c r="F729" s="70"/>
      <c r="G729" s="68"/>
      <c r="H729" s="68"/>
      <c r="I729" s="68"/>
      <c r="J729" s="68"/>
      <c r="K729" s="62"/>
      <c r="L729" s="62"/>
      <c r="M729" s="62"/>
      <c r="N729" s="62"/>
      <c r="O729" s="62"/>
      <c r="P729" s="62"/>
      <c r="Q729" s="62"/>
      <c r="R729" s="62"/>
      <c r="S729" s="62"/>
      <c r="T729" s="62"/>
      <c r="U729" s="62"/>
      <c r="V729" s="62"/>
      <c r="W729" s="62"/>
      <c r="X729" s="62"/>
      <c r="Y729" s="62"/>
      <c r="Z729" s="62"/>
    </row>
    <row r="730" spans="1:26" ht="15">
      <c r="A730" s="68"/>
      <c r="B730" s="68"/>
      <c r="C730" s="68"/>
      <c r="D730" s="69"/>
      <c r="E730" s="69"/>
      <c r="F730" s="70"/>
      <c r="G730" s="68"/>
      <c r="H730" s="68"/>
      <c r="I730" s="68"/>
      <c r="J730" s="68"/>
      <c r="K730" s="62"/>
      <c r="L730" s="62"/>
      <c r="M730" s="62"/>
      <c r="N730" s="62"/>
      <c r="O730" s="62"/>
      <c r="P730" s="62"/>
      <c r="Q730" s="62"/>
      <c r="R730" s="62"/>
      <c r="S730" s="62"/>
      <c r="T730" s="62"/>
      <c r="U730" s="62"/>
      <c r="V730" s="62"/>
      <c r="W730" s="62"/>
      <c r="X730" s="62"/>
      <c r="Y730" s="62"/>
      <c r="Z730" s="62"/>
    </row>
    <row r="731" spans="1:26" ht="15">
      <c r="A731" s="68"/>
      <c r="B731" s="68"/>
      <c r="C731" s="68"/>
      <c r="D731" s="69"/>
      <c r="E731" s="69"/>
      <c r="F731" s="70"/>
      <c r="G731" s="68"/>
      <c r="H731" s="68"/>
      <c r="I731" s="68"/>
      <c r="J731" s="68"/>
      <c r="K731" s="62"/>
      <c r="L731" s="62"/>
      <c r="M731" s="62"/>
      <c r="N731" s="62"/>
      <c r="O731" s="62"/>
      <c r="P731" s="62"/>
      <c r="Q731" s="62"/>
      <c r="R731" s="62"/>
      <c r="S731" s="62"/>
      <c r="T731" s="62"/>
      <c r="U731" s="62"/>
      <c r="V731" s="62"/>
      <c r="W731" s="62"/>
      <c r="X731" s="62"/>
      <c r="Y731" s="62"/>
      <c r="Z731" s="62"/>
    </row>
    <row r="732" spans="1:26" ht="15">
      <c r="A732" s="68"/>
      <c r="B732" s="68"/>
      <c r="C732" s="68"/>
      <c r="D732" s="69"/>
      <c r="E732" s="69"/>
      <c r="F732" s="70"/>
      <c r="G732" s="68"/>
      <c r="H732" s="68"/>
      <c r="I732" s="68"/>
      <c r="J732" s="68"/>
      <c r="K732" s="62"/>
      <c r="L732" s="62"/>
      <c r="M732" s="62"/>
      <c r="N732" s="62"/>
      <c r="O732" s="62"/>
      <c r="P732" s="62"/>
      <c r="Q732" s="62"/>
      <c r="R732" s="62"/>
      <c r="S732" s="62"/>
      <c r="T732" s="62"/>
      <c r="U732" s="62"/>
      <c r="V732" s="62"/>
      <c r="W732" s="62"/>
      <c r="X732" s="62"/>
      <c r="Y732" s="62"/>
      <c r="Z732" s="62"/>
    </row>
    <row r="733" spans="1:26" ht="15">
      <c r="A733" s="68"/>
      <c r="B733" s="68"/>
      <c r="C733" s="68"/>
      <c r="D733" s="69"/>
      <c r="E733" s="69"/>
      <c r="F733" s="70"/>
      <c r="G733" s="68"/>
      <c r="H733" s="68"/>
      <c r="I733" s="68"/>
      <c r="J733" s="68"/>
      <c r="K733" s="62"/>
      <c r="L733" s="62"/>
      <c r="M733" s="62"/>
      <c r="N733" s="62"/>
      <c r="O733" s="62"/>
      <c r="P733" s="62"/>
      <c r="Q733" s="62"/>
      <c r="R733" s="62"/>
      <c r="S733" s="62"/>
      <c r="T733" s="62"/>
      <c r="U733" s="62"/>
      <c r="V733" s="62"/>
      <c r="W733" s="62"/>
      <c r="X733" s="62"/>
      <c r="Y733" s="62"/>
      <c r="Z733" s="62"/>
    </row>
    <row r="734" spans="1:26" ht="15">
      <c r="A734" s="68"/>
      <c r="B734" s="68"/>
      <c r="C734" s="68"/>
      <c r="D734" s="69"/>
      <c r="E734" s="69"/>
      <c r="F734" s="70"/>
      <c r="G734" s="68"/>
      <c r="H734" s="68"/>
      <c r="I734" s="68"/>
      <c r="J734" s="68"/>
      <c r="K734" s="62"/>
      <c r="L734" s="62"/>
      <c r="M734" s="62"/>
      <c r="N734" s="62"/>
      <c r="O734" s="62"/>
      <c r="P734" s="62"/>
      <c r="Q734" s="62"/>
      <c r="R734" s="62"/>
      <c r="S734" s="62"/>
      <c r="T734" s="62"/>
      <c r="U734" s="62"/>
      <c r="V734" s="62"/>
      <c r="W734" s="62"/>
      <c r="X734" s="62"/>
      <c r="Y734" s="62"/>
      <c r="Z734" s="62"/>
    </row>
    <row r="735" spans="1:26" ht="15">
      <c r="A735" s="68"/>
      <c r="B735" s="68"/>
      <c r="C735" s="68"/>
      <c r="D735" s="69"/>
      <c r="E735" s="69"/>
      <c r="F735" s="70"/>
      <c r="G735" s="68"/>
      <c r="H735" s="68"/>
      <c r="I735" s="68"/>
      <c r="J735" s="68"/>
      <c r="K735" s="62"/>
      <c r="L735" s="62"/>
      <c r="M735" s="62"/>
      <c r="N735" s="62"/>
      <c r="O735" s="62"/>
      <c r="P735" s="62"/>
      <c r="Q735" s="62"/>
      <c r="R735" s="62"/>
      <c r="S735" s="62"/>
      <c r="T735" s="62"/>
      <c r="U735" s="62"/>
      <c r="V735" s="62"/>
      <c r="W735" s="62"/>
      <c r="X735" s="62"/>
      <c r="Y735" s="62"/>
      <c r="Z735" s="62"/>
    </row>
    <row r="736" spans="1:26" ht="15">
      <c r="A736" s="68"/>
      <c r="B736" s="68"/>
      <c r="C736" s="68"/>
      <c r="D736" s="69"/>
      <c r="E736" s="69"/>
      <c r="F736" s="70"/>
      <c r="G736" s="68"/>
      <c r="H736" s="68"/>
      <c r="I736" s="68"/>
      <c r="J736" s="68"/>
      <c r="K736" s="62"/>
      <c r="L736" s="62"/>
      <c r="M736" s="62"/>
      <c r="N736" s="62"/>
      <c r="O736" s="62"/>
      <c r="P736" s="62"/>
      <c r="Q736" s="62"/>
      <c r="R736" s="62"/>
      <c r="S736" s="62"/>
      <c r="T736" s="62"/>
      <c r="U736" s="62"/>
      <c r="V736" s="62"/>
      <c r="W736" s="62"/>
      <c r="X736" s="62"/>
      <c r="Y736" s="62"/>
      <c r="Z736" s="62"/>
    </row>
    <row r="737" spans="1:26" ht="15">
      <c r="A737" s="68"/>
      <c r="B737" s="68"/>
      <c r="C737" s="68"/>
      <c r="D737" s="69"/>
      <c r="E737" s="69"/>
      <c r="F737" s="70"/>
      <c r="G737" s="68"/>
      <c r="H737" s="68"/>
      <c r="I737" s="68"/>
      <c r="J737" s="68"/>
      <c r="K737" s="62"/>
      <c r="L737" s="62"/>
      <c r="M737" s="62"/>
      <c r="N737" s="62"/>
      <c r="O737" s="62"/>
      <c r="P737" s="62"/>
      <c r="Q737" s="62"/>
      <c r="R737" s="62"/>
      <c r="S737" s="62"/>
      <c r="T737" s="62"/>
      <c r="U737" s="62"/>
      <c r="V737" s="62"/>
      <c r="W737" s="62"/>
      <c r="X737" s="62"/>
      <c r="Y737" s="62"/>
      <c r="Z737" s="62"/>
    </row>
    <row r="738" spans="1:26" ht="15">
      <c r="A738" s="68"/>
      <c r="B738" s="68"/>
      <c r="C738" s="68"/>
      <c r="D738" s="69"/>
      <c r="E738" s="69"/>
      <c r="F738" s="70"/>
      <c r="G738" s="68"/>
      <c r="H738" s="68"/>
      <c r="I738" s="68"/>
      <c r="J738" s="68"/>
      <c r="K738" s="62"/>
      <c r="L738" s="62"/>
      <c r="M738" s="62"/>
      <c r="N738" s="62"/>
      <c r="O738" s="62"/>
      <c r="P738" s="62"/>
      <c r="Q738" s="62"/>
      <c r="R738" s="62"/>
      <c r="S738" s="62"/>
      <c r="T738" s="62"/>
      <c r="U738" s="62"/>
      <c r="V738" s="62"/>
      <c r="W738" s="62"/>
      <c r="X738" s="62"/>
      <c r="Y738" s="62"/>
      <c r="Z738" s="62"/>
    </row>
    <row r="739" spans="1:26" ht="15">
      <c r="A739" s="68"/>
      <c r="B739" s="68"/>
      <c r="C739" s="68"/>
      <c r="D739" s="69"/>
      <c r="E739" s="69"/>
      <c r="F739" s="70"/>
      <c r="G739" s="68"/>
      <c r="H739" s="68"/>
      <c r="I739" s="68"/>
      <c r="J739" s="68"/>
      <c r="K739" s="62"/>
      <c r="L739" s="62"/>
      <c r="M739" s="62"/>
      <c r="N739" s="62"/>
      <c r="O739" s="62"/>
      <c r="P739" s="62"/>
      <c r="Q739" s="62"/>
      <c r="R739" s="62"/>
      <c r="S739" s="62"/>
      <c r="T739" s="62"/>
      <c r="U739" s="62"/>
      <c r="V739" s="62"/>
      <c r="W739" s="62"/>
      <c r="X739" s="62"/>
      <c r="Y739" s="62"/>
      <c r="Z739" s="62"/>
    </row>
    <row r="740" spans="1:26" ht="15">
      <c r="A740" s="68"/>
      <c r="B740" s="68"/>
      <c r="C740" s="68"/>
      <c r="D740" s="69"/>
      <c r="E740" s="69"/>
      <c r="F740" s="70"/>
      <c r="G740" s="68"/>
      <c r="H740" s="68"/>
      <c r="I740" s="68"/>
      <c r="J740" s="68"/>
      <c r="K740" s="62"/>
      <c r="L740" s="62"/>
      <c r="M740" s="62"/>
      <c r="N740" s="62"/>
      <c r="O740" s="62"/>
      <c r="P740" s="62"/>
      <c r="Q740" s="62"/>
      <c r="R740" s="62"/>
      <c r="S740" s="62"/>
      <c r="T740" s="62"/>
      <c r="U740" s="62"/>
      <c r="V740" s="62"/>
      <c r="W740" s="62"/>
      <c r="X740" s="62"/>
      <c r="Y740" s="62"/>
      <c r="Z740" s="62"/>
    </row>
    <row r="741" spans="1:26" ht="15">
      <c r="A741" s="68"/>
      <c r="B741" s="68"/>
      <c r="C741" s="68"/>
      <c r="D741" s="69"/>
      <c r="E741" s="69"/>
      <c r="F741" s="70"/>
      <c r="G741" s="68"/>
      <c r="H741" s="68"/>
      <c r="I741" s="68"/>
      <c r="J741" s="68"/>
      <c r="K741" s="62"/>
      <c r="L741" s="62"/>
      <c r="M741" s="62"/>
      <c r="N741" s="62"/>
      <c r="O741" s="62"/>
      <c r="P741" s="62"/>
      <c r="Q741" s="62"/>
      <c r="R741" s="62"/>
      <c r="S741" s="62"/>
      <c r="T741" s="62"/>
      <c r="U741" s="62"/>
      <c r="V741" s="62"/>
      <c r="W741" s="62"/>
      <c r="X741" s="62"/>
      <c r="Y741" s="62"/>
      <c r="Z741" s="62"/>
    </row>
    <row r="742" spans="1:26" ht="15">
      <c r="A742" s="68"/>
      <c r="B742" s="68"/>
      <c r="C742" s="68"/>
      <c r="D742" s="69"/>
      <c r="E742" s="69"/>
      <c r="F742" s="70"/>
      <c r="G742" s="68"/>
      <c r="H742" s="68"/>
      <c r="I742" s="68"/>
      <c r="J742" s="68"/>
      <c r="K742" s="62"/>
      <c r="L742" s="62"/>
      <c r="M742" s="62"/>
      <c r="N742" s="62"/>
      <c r="O742" s="62"/>
      <c r="P742" s="62"/>
      <c r="Q742" s="62"/>
      <c r="R742" s="62"/>
      <c r="S742" s="62"/>
      <c r="T742" s="62"/>
      <c r="U742" s="62"/>
      <c r="V742" s="62"/>
      <c r="W742" s="62"/>
      <c r="X742" s="62"/>
      <c r="Y742" s="62"/>
      <c r="Z742" s="62"/>
    </row>
    <row r="743" spans="1:26" ht="15">
      <c r="A743" s="68"/>
      <c r="B743" s="68"/>
      <c r="C743" s="68"/>
      <c r="D743" s="69"/>
      <c r="E743" s="69"/>
      <c r="F743" s="70"/>
      <c r="G743" s="68"/>
      <c r="H743" s="68"/>
      <c r="I743" s="68"/>
      <c r="J743" s="68"/>
      <c r="K743" s="62"/>
      <c r="L743" s="62"/>
      <c r="M743" s="62"/>
      <c r="N743" s="62"/>
      <c r="O743" s="62"/>
      <c r="P743" s="62"/>
      <c r="Q743" s="62"/>
      <c r="R743" s="62"/>
      <c r="S743" s="62"/>
      <c r="T743" s="62"/>
      <c r="U743" s="62"/>
      <c r="V743" s="62"/>
      <c r="W743" s="62"/>
      <c r="X743" s="62"/>
      <c r="Y743" s="62"/>
      <c r="Z743" s="62"/>
    </row>
    <row r="744" spans="1:26" ht="15">
      <c r="A744" s="68"/>
      <c r="B744" s="68"/>
      <c r="C744" s="68"/>
      <c r="D744" s="69"/>
      <c r="E744" s="69"/>
      <c r="F744" s="70"/>
      <c r="G744" s="68"/>
      <c r="H744" s="68"/>
      <c r="I744" s="68"/>
      <c r="J744" s="68"/>
      <c r="K744" s="62"/>
      <c r="L744" s="62"/>
      <c r="M744" s="62"/>
      <c r="N744" s="62"/>
      <c r="O744" s="62"/>
      <c r="P744" s="62"/>
      <c r="Q744" s="62"/>
      <c r="R744" s="62"/>
      <c r="S744" s="62"/>
      <c r="T744" s="62"/>
      <c r="U744" s="62"/>
      <c r="V744" s="62"/>
      <c r="W744" s="62"/>
      <c r="X744" s="62"/>
      <c r="Y744" s="62"/>
      <c r="Z744" s="62"/>
    </row>
    <row r="745" spans="1:26" ht="15">
      <c r="A745" s="68"/>
      <c r="B745" s="68"/>
      <c r="C745" s="68"/>
      <c r="D745" s="69"/>
      <c r="E745" s="69"/>
      <c r="F745" s="70"/>
      <c r="G745" s="68"/>
      <c r="H745" s="68"/>
      <c r="I745" s="68"/>
      <c r="J745" s="68"/>
      <c r="K745" s="62"/>
      <c r="L745" s="62"/>
      <c r="M745" s="62"/>
      <c r="N745" s="62"/>
      <c r="O745" s="62"/>
      <c r="P745" s="62"/>
      <c r="Q745" s="62"/>
      <c r="R745" s="62"/>
      <c r="S745" s="62"/>
      <c r="T745" s="62"/>
      <c r="U745" s="62"/>
      <c r="V745" s="62"/>
      <c r="W745" s="62"/>
      <c r="X745" s="62"/>
      <c r="Y745" s="62"/>
      <c r="Z745" s="62"/>
    </row>
    <row r="746" spans="1:26" ht="15">
      <c r="A746" s="68"/>
      <c r="B746" s="68"/>
      <c r="C746" s="68"/>
      <c r="D746" s="69"/>
      <c r="E746" s="69"/>
      <c r="F746" s="70"/>
      <c r="G746" s="68"/>
      <c r="H746" s="68"/>
      <c r="I746" s="68"/>
      <c r="J746" s="68"/>
      <c r="K746" s="62"/>
      <c r="L746" s="62"/>
      <c r="M746" s="62"/>
      <c r="N746" s="62"/>
      <c r="O746" s="62"/>
      <c r="P746" s="62"/>
      <c r="Q746" s="62"/>
      <c r="R746" s="62"/>
      <c r="S746" s="62"/>
      <c r="T746" s="62"/>
      <c r="U746" s="62"/>
      <c r="V746" s="62"/>
      <c r="W746" s="62"/>
      <c r="X746" s="62"/>
      <c r="Y746" s="62"/>
      <c r="Z746" s="62"/>
    </row>
    <row r="747" spans="1:26" ht="15">
      <c r="A747" s="68"/>
      <c r="B747" s="68"/>
      <c r="C747" s="68"/>
      <c r="D747" s="69"/>
      <c r="E747" s="69"/>
      <c r="F747" s="70"/>
      <c r="G747" s="68"/>
      <c r="H747" s="68"/>
      <c r="I747" s="68"/>
      <c r="J747" s="68"/>
      <c r="K747" s="62"/>
      <c r="L747" s="62"/>
      <c r="M747" s="62"/>
      <c r="N747" s="62"/>
      <c r="O747" s="62"/>
      <c r="P747" s="62"/>
      <c r="Q747" s="62"/>
      <c r="R747" s="62"/>
      <c r="S747" s="62"/>
      <c r="T747" s="62"/>
      <c r="U747" s="62"/>
      <c r="V747" s="62"/>
      <c r="W747" s="62"/>
      <c r="X747" s="62"/>
      <c r="Y747" s="62"/>
      <c r="Z747" s="62"/>
    </row>
    <row r="748" spans="1:26" ht="15">
      <c r="A748" s="68"/>
      <c r="B748" s="68"/>
      <c r="C748" s="68"/>
      <c r="D748" s="69"/>
      <c r="E748" s="69"/>
      <c r="F748" s="70"/>
      <c r="G748" s="68"/>
      <c r="H748" s="68"/>
      <c r="I748" s="68"/>
      <c r="J748" s="68"/>
      <c r="K748" s="62"/>
      <c r="L748" s="62"/>
      <c r="M748" s="62"/>
      <c r="N748" s="62"/>
      <c r="O748" s="62"/>
      <c r="P748" s="62"/>
      <c r="Q748" s="62"/>
      <c r="R748" s="62"/>
      <c r="S748" s="62"/>
      <c r="T748" s="62"/>
      <c r="U748" s="62"/>
      <c r="V748" s="62"/>
      <c r="W748" s="62"/>
      <c r="X748" s="62"/>
      <c r="Y748" s="62"/>
      <c r="Z748" s="62"/>
    </row>
    <row r="749" spans="1:26" ht="15">
      <c r="A749" s="68"/>
      <c r="B749" s="68"/>
      <c r="C749" s="68"/>
      <c r="D749" s="69"/>
      <c r="E749" s="69"/>
      <c r="F749" s="70"/>
      <c r="G749" s="68"/>
      <c r="H749" s="68"/>
      <c r="I749" s="68"/>
      <c r="J749" s="68"/>
      <c r="K749" s="62"/>
      <c r="L749" s="62"/>
      <c r="M749" s="62"/>
      <c r="N749" s="62"/>
      <c r="O749" s="62"/>
      <c r="P749" s="62"/>
      <c r="Q749" s="62"/>
      <c r="R749" s="62"/>
      <c r="S749" s="62"/>
      <c r="T749" s="62"/>
      <c r="U749" s="62"/>
      <c r="V749" s="62"/>
      <c r="W749" s="62"/>
      <c r="X749" s="62"/>
      <c r="Y749" s="62"/>
      <c r="Z749" s="62"/>
    </row>
    <row r="750" spans="1:26" ht="15">
      <c r="A750" s="68"/>
      <c r="B750" s="68"/>
      <c r="C750" s="68"/>
      <c r="D750" s="69"/>
      <c r="E750" s="69"/>
      <c r="F750" s="70"/>
      <c r="G750" s="68"/>
      <c r="H750" s="68"/>
      <c r="I750" s="68"/>
      <c r="J750" s="68"/>
      <c r="K750" s="62"/>
      <c r="L750" s="62"/>
      <c r="M750" s="62"/>
      <c r="N750" s="62"/>
      <c r="O750" s="62"/>
      <c r="P750" s="62"/>
      <c r="Q750" s="62"/>
      <c r="R750" s="62"/>
      <c r="S750" s="62"/>
      <c r="T750" s="62"/>
      <c r="U750" s="62"/>
      <c r="V750" s="62"/>
      <c r="W750" s="62"/>
      <c r="X750" s="62"/>
      <c r="Y750" s="62"/>
      <c r="Z750" s="62"/>
    </row>
    <row r="751" spans="1:26" ht="15">
      <c r="A751" s="68"/>
      <c r="B751" s="68"/>
      <c r="C751" s="68"/>
      <c r="D751" s="69"/>
      <c r="E751" s="69"/>
      <c r="F751" s="70"/>
      <c r="G751" s="68"/>
      <c r="H751" s="68"/>
      <c r="I751" s="68"/>
      <c r="J751" s="68"/>
      <c r="K751" s="62"/>
      <c r="L751" s="62"/>
      <c r="M751" s="62"/>
      <c r="N751" s="62"/>
      <c r="O751" s="62"/>
      <c r="P751" s="62"/>
      <c r="Q751" s="62"/>
      <c r="R751" s="62"/>
      <c r="S751" s="62"/>
      <c r="T751" s="62"/>
      <c r="U751" s="62"/>
      <c r="V751" s="62"/>
      <c r="W751" s="62"/>
      <c r="X751" s="62"/>
      <c r="Y751" s="62"/>
      <c r="Z751" s="62"/>
    </row>
    <row r="752" spans="1:26" ht="15">
      <c r="A752" s="68"/>
      <c r="B752" s="68"/>
      <c r="C752" s="68"/>
      <c r="D752" s="69"/>
      <c r="E752" s="69"/>
      <c r="F752" s="70"/>
      <c r="G752" s="68"/>
      <c r="H752" s="68"/>
      <c r="I752" s="68"/>
      <c r="J752" s="68"/>
      <c r="K752" s="62"/>
      <c r="L752" s="62"/>
      <c r="M752" s="62"/>
      <c r="N752" s="62"/>
      <c r="O752" s="62"/>
      <c r="P752" s="62"/>
      <c r="Q752" s="62"/>
      <c r="R752" s="62"/>
      <c r="S752" s="62"/>
      <c r="T752" s="62"/>
      <c r="U752" s="62"/>
      <c r="V752" s="62"/>
      <c r="W752" s="62"/>
      <c r="X752" s="62"/>
      <c r="Y752" s="62"/>
      <c r="Z752" s="62"/>
    </row>
    <row r="753" spans="1:26" ht="15">
      <c r="A753" s="68"/>
      <c r="B753" s="68"/>
      <c r="C753" s="68"/>
      <c r="D753" s="69"/>
      <c r="E753" s="69"/>
      <c r="F753" s="70"/>
      <c r="G753" s="68"/>
      <c r="H753" s="68"/>
      <c r="I753" s="68"/>
      <c r="J753" s="68"/>
      <c r="K753" s="62"/>
      <c r="L753" s="62"/>
      <c r="M753" s="62"/>
      <c r="N753" s="62"/>
      <c r="O753" s="62"/>
      <c r="P753" s="62"/>
      <c r="Q753" s="62"/>
      <c r="R753" s="62"/>
      <c r="S753" s="62"/>
      <c r="T753" s="62"/>
      <c r="U753" s="62"/>
      <c r="V753" s="62"/>
      <c r="W753" s="62"/>
      <c r="X753" s="62"/>
      <c r="Y753" s="62"/>
      <c r="Z753" s="62"/>
    </row>
    <row r="754" spans="1:26" ht="15">
      <c r="A754" s="68"/>
      <c r="B754" s="68"/>
      <c r="C754" s="68"/>
      <c r="D754" s="69"/>
      <c r="E754" s="69"/>
      <c r="F754" s="70"/>
      <c r="G754" s="68"/>
      <c r="H754" s="68"/>
      <c r="I754" s="68"/>
      <c r="J754" s="68"/>
      <c r="K754" s="62"/>
      <c r="L754" s="62"/>
      <c r="M754" s="62"/>
      <c r="N754" s="62"/>
      <c r="O754" s="62"/>
      <c r="P754" s="62"/>
      <c r="Q754" s="62"/>
      <c r="R754" s="62"/>
      <c r="S754" s="62"/>
      <c r="T754" s="62"/>
      <c r="U754" s="62"/>
      <c r="V754" s="62"/>
      <c r="W754" s="62"/>
      <c r="X754" s="62"/>
      <c r="Y754" s="62"/>
      <c r="Z754" s="62"/>
    </row>
    <row r="755" spans="1:26" ht="15">
      <c r="A755" s="68"/>
      <c r="B755" s="68"/>
      <c r="C755" s="68"/>
      <c r="D755" s="69"/>
      <c r="E755" s="69"/>
      <c r="F755" s="70"/>
      <c r="G755" s="68"/>
      <c r="H755" s="68"/>
      <c r="I755" s="68"/>
      <c r="J755" s="68"/>
      <c r="K755" s="62"/>
      <c r="L755" s="62"/>
      <c r="M755" s="62"/>
      <c r="N755" s="62"/>
      <c r="O755" s="62"/>
      <c r="P755" s="62"/>
      <c r="Q755" s="62"/>
      <c r="R755" s="62"/>
      <c r="S755" s="62"/>
      <c r="T755" s="62"/>
      <c r="U755" s="62"/>
      <c r="V755" s="62"/>
      <c r="W755" s="62"/>
      <c r="X755" s="62"/>
      <c r="Y755" s="62"/>
      <c r="Z755" s="62"/>
    </row>
    <row r="756" spans="1:26" ht="15">
      <c r="A756" s="68"/>
      <c r="B756" s="68"/>
      <c r="C756" s="68"/>
      <c r="D756" s="69"/>
      <c r="E756" s="69"/>
      <c r="F756" s="70"/>
      <c r="G756" s="68"/>
      <c r="H756" s="68"/>
      <c r="I756" s="68"/>
      <c r="J756" s="68"/>
      <c r="K756" s="62"/>
      <c r="L756" s="62"/>
      <c r="M756" s="62"/>
      <c r="N756" s="62"/>
      <c r="O756" s="62"/>
      <c r="P756" s="62"/>
      <c r="Q756" s="62"/>
      <c r="R756" s="62"/>
      <c r="S756" s="62"/>
      <c r="T756" s="62"/>
      <c r="U756" s="62"/>
      <c r="V756" s="62"/>
      <c r="W756" s="62"/>
      <c r="X756" s="62"/>
      <c r="Y756" s="62"/>
      <c r="Z756" s="62"/>
    </row>
    <row r="757" spans="1:26" ht="15">
      <c r="A757" s="68"/>
      <c r="B757" s="68"/>
      <c r="C757" s="68"/>
      <c r="D757" s="69"/>
      <c r="E757" s="69"/>
      <c r="F757" s="70"/>
      <c r="G757" s="68"/>
      <c r="H757" s="68"/>
      <c r="I757" s="68"/>
      <c r="J757" s="68"/>
      <c r="K757" s="62"/>
      <c r="L757" s="62"/>
      <c r="M757" s="62"/>
      <c r="N757" s="62"/>
      <c r="O757" s="62"/>
      <c r="P757" s="62"/>
      <c r="Q757" s="62"/>
      <c r="R757" s="62"/>
      <c r="S757" s="62"/>
      <c r="T757" s="62"/>
      <c r="U757" s="62"/>
      <c r="V757" s="62"/>
      <c r="W757" s="62"/>
      <c r="X757" s="62"/>
      <c r="Y757" s="62"/>
      <c r="Z757" s="62"/>
    </row>
    <row r="758" spans="1:26" ht="15">
      <c r="A758" s="68"/>
      <c r="B758" s="68"/>
      <c r="C758" s="68"/>
      <c r="D758" s="69"/>
      <c r="E758" s="69"/>
      <c r="F758" s="70"/>
      <c r="G758" s="68"/>
      <c r="H758" s="68"/>
      <c r="I758" s="68"/>
      <c r="J758" s="68"/>
      <c r="K758" s="62"/>
      <c r="L758" s="62"/>
      <c r="M758" s="62"/>
      <c r="N758" s="62"/>
      <c r="O758" s="62"/>
      <c r="P758" s="62"/>
      <c r="Q758" s="62"/>
      <c r="R758" s="62"/>
      <c r="S758" s="62"/>
      <c r="T758" s="62"/>
      <c r="U758" s="62"/>
      <c r="V758" s="62"/>
      <c r="W758" s="62"/>
      <c r="X758" s="62"/>
      <c r="Y758" s="62"/>
      <c r="Z758" s="62"/>
    </row>
    <row r="759" spans="1:26" ht="15">
      <c r="A759" s="68"/>
      <c r="B759" s="68"/>
      <c r="C759" s="68"/>
      <c r="D759" s="69"/>
      <c r="E759" s="69"/>
      <c r="F759" s="70"/>
      <c r="G759" s="68"/>
      <c r="H759" s="68"/>
      <c r="I759" s="68"/>
      <c r="J759" s="68"/>
      <c r="K759" s="62"/>
      <c r="L759" s="62"/>
      <c r="M759" s="62"/>
      <c r="N759" s="62"/>
      <c r="O759" s="62"/>
      <c r="P759" s="62"/>
      <c r="Q759" s="62"/>
      <c r="R759" s="62"/>
      <c r="S759" s="62"/>
      <c r="T759" s="62"/>
      <c r="U759" s="62"/>
      <c r="V759" s="62"/>
      <c r="W759" s="62"/>
      <c r="X759" s="62"/>
      <c r="Y759" s="62"/>
      <c r="Z759" s="62"/>
    </row>
    <row r="760" spans="1:26" ht="15">
      <c r="A760" s="68"/>
      <c r="B760" s="68"/>
      <c r="C760" s="68"/>
      <c r="D760" s="69"/>
      <c r="E760" s="69"/>
      <c r="F760" s="70"/>
      <c r="G760" s="68"/>
      <c r="H760" s="68"/>
      <c r="I760" s="68"/>
      <c r="J760" s="68"/>
      <c r="K760" s="62"/>
      <c r="L760" s="62"/>
      <c r="M760" s="62"/>
      <c r="N760" s="62"/>
      <c r="O760" s="62"/>
      <c r="P760" s="62"/>
      <c r="Q760" s="62"/>
      <c r="R760" s="62"/>
      <c r="S760" s="62"/>
      <c r="T760" s="62"/>
      <c r="U760" s="62"/>
      <c r="V760" s="62"/>
      <c r="W760" s="62"/>
      <c r="X760" s="62"/>
      <c r="Y760" s="62"/>
      <c r="Z760" s="62"/>
    </row>
    <row r="761" spans="1:26" ht="15">
      <c r="A761" s="68"/>
      <c r="B761" s="68"/>
      <c r="C761" s="68"/>
      <c r="D761" s="69"/>
      <c r="E761" s="69"/>
      <c r="F761" s="70"/>
      <c r="G761" s="68"/>
      <c r="H761" s="68"/>
      <c r="I761" s="68"/>
      <c r="J761" s="68"/>
      <c r="K761" s="62"/>
      <c r="L761" s="62"/>
      <c r="M761" s="62"/>
      <c r="N761" s="62"/>
      <c r="O761" s="62"/>
      <c r="P761" s="62"/>
      <c r="Q761" s="62"/>
      <c r="R761" s="62"/>
      <c r="S761" s="62"/>
      <c r="T761" s="62"/>
      <c r="U761" s="62"/>
      <c r="V761" s="62"/>
      <c r="W761" s="62"/>
      <c r="X761" s="62"/>
      <c r="Y761" s="62"/>
      <c r="Z761" s="62"/>
    </row>
    <row r="762" spans="1:26" ht="15">
      <c r="A762" s="68"/>
      <c r="B762" s="68"/>
      <c r="C762" s="68"/>
      <c r="D762" s="69"/>
      <c r="E762" s="69"/>
      <c r="F762" s="70"/>
      <c r="G762" s="68"/>
      <c r="H762" s="68"/>
      <c r="I762" s="68"/>
      <c r="J762" s="68"/>
      <c r="K762" s="62"/>
      <c r="L762" s="62"/>
      <c r="M762" s="62"/>
      <c r="N762" s="62"/>
      <c r="O762" s="62"/>
      <c r="P762" s="62"/>
      <c r="Q762" s="62"/>
      <c r="R762" s="62"/>
      <c r="S762" s="62"/>
      <c r="T762" s="62"/>
      <c r="U762" s="62"/>
      <c r="V762" s="62"/>
      <c r="W762" s="62"/>
      <c r="X762" s="62"/>
      <c r="Y762" s="62"/>
      <c r="Z762" s="62"/>
    </row>
    <row r="763" spans="1:26" ht="15">
      <c r="A763" s="68"/>
      <c r="B763" s="68"/>
      <c r="C763" s="68"/>
      <c r="D763" s="69"/>
      <c r="E763" s="69"/>
      <c r="F763" s="70"/>
      <c r="G763" s="68"/>
      <c r="H763" s="68"/>
      <c r="I763" s="68"/>
      <c r="J763" s="68"/>
      <c r="K763" s="62"/>
      <c r="L763" s="62"/>
      <c r="M763" s="62"/>
      <c r="N763" s="62"/>
      <c r="O763" s="62"/>
      <c r="P763" s="62"/>
      <c r="Q763" s="62"/>
      <c r="R763" s="62"/>
      <c r="S763" s="62"/>
      <c r="T763" s="62"/>
      <c r="U763" s="62"/>
      <c r="V763" s="62"/>
      <c r="W763" s="62"/>
      <c r="X763" s="62"/>
      <c r="Y763" s="62"/>
      <c r="Z763" s="62"/>
    </row>
    <row r="764" spans="1:26" ht="15">
      <c r="A764" s="68"/>
      <c r="B764" s="68"/>
      <c r="C764" s="68"/>
      <c r="D764" s="69"/>
      <c r="E764" s="69"/>
      <c r="F764" s="70"/>
      <c r="G764" s="68"/>
      <c r="H764" s="68"/>
      <c r="I764" s="68"/>
      <c r="J764" s="68"/>
      <c r="K764" s="62"/>
      <c r="L764" s="62"/>
      <c r="M764" s="62"/>
      <c r="N764" s="62"/>
      <c r="O764" s="62"/>
      <c r="P764" s="62"/>
      <c r="Q764" s="62"/>
      <c r="R764" s="62"/>
      <c r="S764" s="62"/>
      <c r="T764" s="62"/>
      <c r="U764" s="62"/>
      <c r="V764" s="62"/>
      <c r="W764" s="62"/>
      <c r="X764" s="62"/>
      <c r="Y764" s="62"/>
      <c r="Z764" s="62"/>
    </row>
    <row r="765" spans="1:26" ht="15">
      <c r="A765" s="68"/>
      <c r="B765" s="68"/>
      <c r="C765" s="68"/>
      <c r="D765" s="69"/>
      <c r="E765" s="69"/>
      <c r="F765" s="70"/>
      <c r="G765" s="68"/>
      <c r="H765" s="68"/>
      <c r="I765" s="68"/>
      <c r="J765" s="68"/>
      <c r="K765" s="62"/>
      <c r="L765" s="62"/>
      <c r="M765" s="62"/>
      <c r="N765" s="62"/>
      <c r="O765" s="62"/>
      <c r="P765" s="62"/>
      <c r="Q765" s="62"/>
      <c r="R765" s="62"/>
      <c r="S765" s="62"/>
      <c r="T765" s="62"/>
      <c r="U765" s="62"/>
      <c r="V765" s="62"/>
      <c r="W765" s="62"/>
      <c r="X765" s="62"/>
      <c r="Y765" s="62"/>
      <c r="Z765" s="62"/>
    </row>
    <row r="766" spans="1:26" ht="15">
      <c r="A766" s="68"/>
      <c r="B766" s="68"/>
      <c r="C766" s="68"/>
      <c r="D766" s="69"/>
      <c r="E766" s="69"/>
      <c r="F766" s="70"/>
      <c r="G766" s="68"/>
      <c r="H766" s="68"/>
      <c r="I766" s="68"/>
      <c r="J766" s="68"/>
      <c r="K766" s="62"/>
      <c r="L766" s="62"/>
      <c r="M766" s="62"/>
      <c r="N766" s="62"/>
      <c r="O766" s="62"/>
      <c r="P766" s="62"/>
      <c r="Q766" s="62"/>
      <c r="R766" s="62"/>
      <c r="S766" s="62"/>
      <c r="T766" s="62"/>
      <c r="U766" s="62"/>
      <c r="V766" s="62"/>
      <c r="W766" s="62"/>
      <c r="X766" s="62"/>
      <c r="Y766" s="62"/>
      <c r="Z766" s="62"/>
    </row>
    <row r="767" spans="1:26" ht="15">
      <c r="A767" s="68"/>
      <c r="B767" s="68"/>
      <c r="C767" s="68"/>
      <c r="D767" s="69"/>
      <c r="E767" s="69"/>
      <c r="F767" s="70"/>
      <c r="G767" s="68"/>
      <c r="H767" s="68"/>
      <c r="I767" s="68"/>
      <c r="J767" s="68"/>
      <c r="K767" s="62"/>
      <c r="L767" s="62"/>
      <c r="M767" s="62"/>
      <c r="N767" s="62"/>
      <c r="O767" s="62"/>
      <c r="P767" s="62"/>
      <c r="Q767" s="62"/>
      <c r="R767" s="62"/>
      <c r="S767" s="62"/>
      <c r="T767" s="62"/>
      <c r="U767" s="62"/>
      <c r="V767" s="62"/>
      <c r="W767" s="62"/>
      <c r="X767" s="62"/>
      <c r="Y767" s="62"/>
      <c r="Z767" s="62"/>
    </row>
    <row r="768" spans="1:26" ht="15">
      <c r="A768" s="68"/>
      <c r="B768" s="68"/>
      <c r="C768" s="68"/>
      <c r="D768" s="69"/>
      <c r="E768" s="69"/>
      <c r="F768" s="70"/>
      <c r="G768" s="68"/>
      <c r="H768" s="68"/>
      <c r="I768" s="68"/>
      <c r="J768" s="68"/>
      <c r="K768" s="62"/>
      <c r="L768" s="62"/>
      <c r="M768" s="62"/>
      <c r="N768" s="62"/>
      <c r="O768" s="62"/>
      <c r="P768" s="62"/>
      <c r="Q768" s="62"/>
      <c r="R768" s="62"/>
      <c r="S768" s="62"/>
      <c r="T768" s="62"/>
      <c r="U768" s="62"/>
      <c r="V768" s="62"/>
      <c r="W768" s="62"/>
      <c r="X768" s="62"/>
      <c r="Y768" s="62"/>
      <c r="Z768" s="62"/>
    </row>
    <row r="769" spans="1:26" ht="15">
      <c r="A769" s="68"/>
      <c r="B769" s="68"/>
      <c r="C769" s="68"/>
      <c r="D769" s="69"/>
      <c r="E769" s="69"/>
      <c r="F769" s="70"/>
      <c r="G769" s="68"/>
      <c r="H769" s="68"/>
      <c r="I769" s="68"/>
      <c r="J769" s="68"/>
      <c r="K769" s="62"/>
      <c r="L769" s="62"/>
      <c r="M769" s="62"/>
      <c r="N769" s="62"/>
      <c r="O769" s="62"/>
      <c r="P769" s="62"/>
      <c r="Q769" s="62"/>
      <c r="R769" s="62"/>
      <c r="S769" s="62"/>
      <c r="T769" s="62"/>
      <c r="U769" s="62"/>
      <c r="V769" s="62"/>
      <c r="W769" s="62"/>
      <c r="X769" s="62"/>
      <c r="Y769" s="62"/>
      <c r="Z769" s="62"/>
    </row>
    <row r="770" spans="1:26" ht="15">
      <c r="A770" s="68"/>
      <c r="B770" s="68"/>
      <c r="C770" s="68"/>
      <c r="D770" s="69"/>
      <c r="E770" s="69"/>
      <c r="F770" s="70"/>
      <c r="G770" s="68"/>
      <c r="H770" s="68"/>
      <c r="I770" s="68"/>
      <c r="J770" s="68"/>
      <c r="K770" s="62"/>
      <c r="L770" s="62"/>
      <c r="M770" s="62"/>
      <c r="N770" s="62"/>
      <c r="O770" s="62"/>
      <c r="P770" s="62"/>
      <c r="Q770" s="62"/>
      <c r="R770" s="62"/>
      <c r="S770" s="62"/>
      <c r="T770" s="62"/>
      <c r="U770" s="62"/>
      <c r="V770" s="62"/>
      <c r="W770" s="62"/>
      <c r="X770" s="62"/>
      <c r="Y770" s="62"/>
      <c r="Z770" s="62"/>
    </row>
    <row r="771" spans="1:26" ht="15">
      <c r="A771" s="68"/>
      <c r="B771" s="68"/>
      <c r="C771" s="68"/>
      <c r="D771" s="69"/>
      <c r="E771" s="69"/>
      <c r="F771" s="70"/>
      <c r="G771" s="68"/>
      <c r="H771" s="68"/>
      <c r="I771" s="68"/>
      <c r="J771" s="68"/>
      <c r="K771" s="62"/>
      <c r="L771" s="62"/>
      <c r="M771" s="62"/>
      <c r="N771" s="62"/>
      <c r="O771" s="62"/>
      <c r="P771" s="62"/>
      <c r="Q771" s="62"/>
      <c r="R771" s="62"/>
      <c r="S771" s="62"/>
      <c r="T771" s="62"/>
      <c r="U771" s="62"/>
      <c r="V771" s="62"/>
      <c r="W771" s="62"/>
      <c r="X771" s="62"/>
      <c r="Y771" s="62"/>
      <c r="Z771" s="62"/>
    </row>
    <row r="772" spans="1:26" ht="15">
      <c r="A772" s="68"/>
      <c r="B772" s="68"/>
      <c r="C772" s="68"/>
      <c r="D772" s="69"/>
      <c r="E772" s="69"/>
      <c r="F772" s="70"/>
      <c r="G772" s="68"/>
      <c r="H772" s="68"/>
      <c r="I772" s="68"/>
      <c r="J772" s="68"/>
      <c r="K772" s="62"/>
      <c r="L772" s="62"/>
      <c r="M772" s="62"/>
      <c r="N772" s="62"/>
      <c r="O772" s="62"/>
      <c r="P772" s="62"/>
      <c r="Q772" s="62"/>
      <c r="R772" s="62"/>
      <c r="S772" s="62"/>
      <c r="T772" s="62"/>
      <c r="U772" s="62"/>
      <c r="V772" s="62"/>
      <c r="W772" s="62"/>
      <c r="X772" s="62"/>
      <c r="Y772" s="62"/>
      <c r="Z772" s="62"/>
    </row>
    <row r="773" spans="1:26" ht="15">
      <c r="A773" s="68"/>
      <c r="B773" s="68"/>
      <c r="C773" s="68"/>
      <c r="D773" s="69"/>
      <c r="E773" s="69"/>
      <c r="F773" s="70"/>
      <c r="G773" s="68"/>
      <c r="H773" s="68"/>
      <c r="I773" s="68"/>
      <c r="J773" s="68"/>
      <c r="K773" s="62"/>
      <c r="L773" s="62"/>
      <c r="M773" s="62"/>
      <c r="N773" s="62"/>
      <c r="O773" s="62"/>
      <c r="P773" s="62"/>
      <c r="Q773" s="62"/>
      <c r="R773" s="62"/>
      <c r="S773" s="62"/>
      <c r="T773" s="62"/>
      <c r="U773" s="62"/>
      <c r="V773" s="62"/>
      <c r="W773" s="62"/>
      <c r="X773" s="62"/>
      <c r="Y773" s="62"/>
      <c r="Z773" s="62"/>
    </row>
    <row r="774" spans="1:26" ht="15">
      <c r="A774" s="68"/>
      <c r="B774" s="68"/>
      <c r="C774" s="68"/>
      <c r="D774" s="69"/>
      <c r="E774" s="69"/>
      <c r="F774" s="70"/>
      <c r="G774" s="68"/>
      <c r="H774" s="68"/>
      <c r="I774" s="68"/>
      <c r="J774" s="68"/>
      <c r="K774" s="62"/>
      <c r="L774" s="62"/>
      <c r="M774" s="62"/>
      <c r="N774" s="62"/>
      <c r="O774" s="62"/>
      <c r="P774" s="62"/>
      <c r="Q774" s="62"/>
      <c r="R774" s="62"/>
      <c r="S774" s="62"/>
      <c r="T774" s="62"/>
      <c r="U774" s="62"/>
      <c r="V774" s="62"/>
      <c r="W774" s="62"/>
      <c r="X774" s="62"/>
      <c r="Y774" s="62"/>
      <c r="Z774" s="62"/>
    </row>
    <row r="775" spans="1:26" ht="15">
      <c r="A775" s="68"/>
      <c r="B775" s="68"/>
      <c r="C775" s="68"/>
      <c r="D775" s="69"/>
      <c r="E775" s="69"/>
      <c r="F775" s="70"/>
      <c r="G775" s="68"/>
      <c r="H775" s="68"/>
      <c r="I775" s="68"/>
      <c r="J775" s="68"/>
      <c r="K775" s="62"/>
      <c r="L775" s="62"/>
      <c r="M775" s="62"/>
      <c r="N775" s="62"/>
      <c r="O775" s="62"/>
      <c r="P775" s="62"/>
      <c r="Q775" s="62"/>
      <c r="R775" s="62"/>
      <c r="S775" s="62"/>
      <c r="T775" s="62"/>
      <c r="U775" s="62"/>
      <c r="V775" s="62"/>
      <c r="W775" s="62"/>
      <c r="X775" s="62"/>
      <c r="Y775" s="62"/>
      <c r="Z775" s="62"/>
    </row>
    <row r="776" spans="1:26" ht="15">
      <c r="A776" s="68"/>
      <c r="B776" s="68"/>
      <c r="C776" s="68"/>
      <c r="D776" s="69"/>
      <c r="E776" s="69"/>
      <c r="F776" s="70"/>
      <c r="G776" s="68"/>
      <c r="H776" s="68"/>
      <c r="I776" s="68"/>
      <c r="J776" s="68"/>
      <c r="K776" s="62"/>
      <c r="L776" s="62"/>
      <c r="M776" s="62"/>
      <c r="N776" s="62"/>
      <c r="O776" s="62"/>
      <c r="P776" s="62"/>
      <c r="Q776" s="62"/>
      <c r="R776" s="62"/>
      <c r="S776" s="62"/>
      <c r="T776" s="62"/>
      <c r="U776" s="62"/>
      <c r="V776" s="62"/>
      <c r="W776" s="62"/>
      <c r="X776" s="62"/>
      <c r="Y776" s="62"/>
      <c r="Z776" s="62"/>
    </row>
    <row r="777" spans="1:26" ht="15">
      <c r="A777" s="68"/>
      <c r="B777" s="68"/>
      <c r="C777" s="68"/>
      <c r="D777" s="69"/>
      <c r="E777" s="69"/>
      <c r="F777" s="70"/>
      <c r="G777" s="68"/>
      <c r="H777" s="68"/>
      <c r="I777" s="68"/>
      <c r="J777" s="68"/>
      <c r="K777" s="62"/>
      <c r="L777" s="62"/>
      <c r="M777" s="62"/>
      <c r="N777" s="62"/>
      <c r="O777" s="62"/>
      <c r="P777" s="62"/>
      <c r="Q777" s="62"/>
      <c r="R777" s="62"/>
      <c r="S777" s="62"/>
      <c r="T777" s="62"/>
      <c r="U777" s="62"/>
      <c r="V777" s="62"/>
      <c r="W777" s="62"/>
      <c r="X777" s="62"/>
      <c r="Y777" s="62"/>
      <c r="Z777" s="62"/>
    </row>
    <row r="778" spans="1:26" ht="15">
      <c r="A778" s="68"/>
      <c r="B778" s="68"/>
      <c r="C778" s="68"/>
      <c r="D778" s="69"/>
      <c r="E778" s="69"/>
      <c r="F778" s="70"/>
      <c r="G778" s="68"/>
      <c r="H778" s="68"/>
      <c r="I778" s="68"/>
      <c r="J778" s="68"/>
      <c r="K778" s="62"/>
      <c r="L778" s="62"/>
      <c r="M778" s="62"/>
      <c r="N778" s="62"/>
      <c r="O778" s="62"/>
      <c r="P778" s="62"/>
      <c r="Q778" s="62"/>
      <c r="R778" s="62"/>
      <c r="S778" s="62"/>
      <c r="T778" s="62"/>
      <c r="U778" s="62"/>
      <c r="V778" s="62"/>
      <c r="W778" s="62"/>
      <c r="X778" s="62"/>
      <c r="Y778" s="62"/>
      <c r="Z778" s="62"/>
    </row>
    <row r="779" spans="1:26" ht="15">
      <c r="A779" s="68"/>
      <c r="B779" s="68"/>
      <c r="C779" s="68"/>
      <c r="D779" s="69"/>
      <c r="E779" s="69"/>
      <c r="F779" s="70"/>
      <c r="G779" s="68"/>
      <c r="H779" s="68"/>
      <c r="I779" s="68"/>
      <c r="J779" s="68"/>
      <c r="K779" s="62"/>
      <c r="L779" s="62"/>
      <c r="M779" s="62"/>
      <c r="N779" s="62"/>
      <c r="O779" s="62"/>
      <c r="P779" s="62"/>
      <c r="Q779" s="62"/>
      <c r="R779" s="62"/>
      <c r="S779" s="62"/>
      <c r="T779" s="62"/>
      <c r="U779" s="62"/>
      <c r="V779" s="62"/>
      <c r="W779" s="62"/>
      <c r="X779" s="62"/>
      <c r="Y779" s="62"/>
      <c r="Z779" s="62"/>
    </row>
    <row r="780" spans="1:26" ht="15">
      <c r="A780" s="68"/>
      <c r="B780" s="68"/>
      <c r="C780" s="68"/>
      <c r="D780" s="69"/>
      <c r="E780" s="69"/>
      <c r="F780" s="70"/>
      <c r="G780" s="68"/>
      <c r="H780" s="68"/>
      <c r="I780" s="68"/>
      <c r="J780" s="68"/>
      <c r="K780" s="62"/>
      <c r="L780" s="62"/>
      <c r="M780" s="62"/>
      <c r="N780" s="62"/>
      <c r="O780" s="62"/>
      <c r="P780" s="62"/>
      <c r="Q780" s="62"/>
      <c r="R780" s="62"/>
      <c r="S780" s="62"/>
      <c r="T780" s="62"/>
      <c r="U780" s="62"/>
      <c r="V780" s="62"/>
      <c r="W780" s="62"/>
      <c r="X780" s="62"/>
      <c r="Y780" s="62"/>
      <c r="Z780" s="62"/>
    </row>
    <row r="781" spans="1:26" ht="15">
      <c r="A781" s="68"/>
      <c r="B781" s="68"/>
      <c r="C781" s="68"/>
      <c r="D781" s="69"/>
      <c r="E781" s="69"/>
      <c r="F781" s="70"/>
      <c r="G781" s="68"/>
      <c r="H781" s="68"/>
      <c r="I781" s="68"/>
      <c r="J781" s="68"/>
      <c r="K781" s="62"/>
      <c r="L781" s="62"/>
      <c r="M781" s="62"/>
      <c r="N781" s="62"/>
      <c r="O781" s="62"/>
      <c r="P781" s="62"/>
      <c r="Q781" s="62"/>
      <c r="R781" s="62"/>
      <c r="S781" s="62"/>
      <c r="T781" s="62"/>
      <c r="U781" s="62"/>
      <c r="V781" s="62"/>
      <c r="W781" s="62"/>
      <c r="X781" s="62"/>
      <c r="Y781" s="62"/>
      <c r="Z781" s="62"/>
    </row>
    <row r="782" spans="1:26" ht="15">
      <c r="A782" s="68"/>
      <c r="B782" s="68"/>
      <c r="C782" s="68"/>
      <c r="D782" s="69"/>
      <c r="E782" s="69"/>
      <c r="F782" s="70"/>
      <c r="G782" s="68"/>
      <c r="H782" s="68"/>
      <c r="I782" s="68"/>
      <c r="J782" s="68"/>
      <c r="K782" s="62"/>
      <c r="L782" s="62"/>
      <c r="M782" s="62"/>
      <c r="N782" s="62"/>
      <c r="O782" s="62"/>
      <c r="P782" s="62"/>
      <c r="Q782" s="62"/>
      <c r="R782" s="62"/>
      <c r="S782" s="62"/>
      <c r="T782" s="62"/>
      <c r="U782" s="62"/>
      <c r="V782" s="62"/>
      <c r="W782" s="62"/>
      <c r="X782" s="62"/>
      <c r="Y782" s="62"/>
      <c r="Z782" s="62"/>
    </row>
    <row r="783" spans="1:26" ht="15">
      <c r="A783" s="68"/>
      <c r="B783" s="68"/>
      <c r="C783" s="68"/>
      <c r="D783" s="69"/>
      <c r="E783" s="69"/>
      <c r="F783" s="70"/>
      <c r="G783" s="68"/>
      <c r="H783" s="68"/>
      <c r="I783" s="68"/>
      <c r="J783" s="68"/>
      <c r="K783" s="62"/>
      <c r="L783" s="62"/>
      <c r="M783" s="62"/>
      <c r="N783" s="62"/>
      <c r="O783" s="62"/>
      <c r="P783" s="62"/>
      <c r="Q783" s="62"/>
      <c r="R783" s="62"/>
      <c r="S783" s="62"/>
      <c r="T783" s="62"/>
      <c r="U783" s="62"/>
      <c r="V783" s="62"/>
      <c r="W783" s="62"/>
      <c r="X783" s="62"/>
      <c r="Y783" s="62"/>
      <c r="Z783" s="62"/>
    </row>
    <row r="784" spans="1:26" ht="15">
      <c r="A784" s="68"/>
      <c r="B784" s="68"/>
      <c r="C784" s="68"/>
      <c r="D784" s="69"/>
      <c r="E784" s="69"/>
      <c r="F784" s="70"/>
      <c r="G784" s="68"/>
      <c r="H784" s="68"/>
      <c r="I784" s="68"/>
      <c r="J784" s="68"/>
      <c r="K784" s="62"/>
      <c r="L784" s="62"/>
      <c r="M784" s="62"/>
      <c r="N784" s="62"/>
      <c r="O784" s="62"/>
      <c r="P784" s="62"/>
      <c r="Q784" s="62"/>
      <c r="R784" s="62"/>
      <c r="S784" s="62"/>
      <c r="T784" s="62"/>
      <c r="U784" s="62"/>
      <c r="V784" s="62"/>
      <c r="W784" s="62"/>
      <c r="X784" s="62"/>
      <c r="Y784" s="62"/>
      <c r="Z784" s="62"/>
    </row>
    <row r="785" spans="1:26" ht="15">
      <c r="A785" s="68"/>
      <c r="B785" s="68"/>
      <c r="C785" s="68"/>
      <c r="D785" s="69"/>
      <c r="E785" s="69"/>
      <c r="F785" s="70"/>
      <c r="G785" s="68"/>
      <c r="H785" s="68"/>
      <c r="I785" s="68"/>
      <c r="J785" s="68"/>
      <c r="K785" s="62"/>
      <c r="L785" s="62"/>
      <c r="M785" s="62"/>
      <c r="N785" s="62"/>
      <c r="O785" s="62"/>
      <c r="P785" s="62"/>
      <c r="Q785" s="62"/>
      <c r="R785" s="62"/>
      <c r="S785" s="62"/>
      <c r="T785" s="62"/>
      <c r="U785" s="62"/>
      <c r="V785" s="62"/>
      <c r="W785" s="62"/>
      <c r="X785" s="62"/>
      <c r="Y785" s="62"/>
      <c r="Z785" s="62"/>
    </row>
    <row r="786" spans="1:26" ht="15">
      <c r="A786" s="68"/>
      <c r="B786" s="68"/>
      <c r="C786" s="68"/>
      <c r="D786" s="69"/>
      <c r="E786" s="69"/>
      <c r="F786" s="70"/>
      <c r="G786" s="68"/>
      <c r="H786" s="68"/>
      <c r="I786" s="68"/>
      <c r="J786" s="68"/>
      <c r="K786" s="62"/>
      <c r="L786" s="62"/>
      <c r="M786" s="62"/>
      <c r="N786" s="62"/>
      <c r="O786" s="62"/>
      <c r="P786" s="62"/>
      <c r="Q786" s="62"/>
      <c r="R786" s="62"/>
      <c r="S786" s="62"/>
      <c r="T786" s="62"/>
      <c r="U786" s="62"/>
      <c r="V786" s="62"/>
      <c r="W786" s="62"/>
      <c r="X786" s="62"/>
      <c r="Y786" s="62"/>
      <c r="Z786" s="62"/>
    </row>
    <row r="787" spans="1:26" ht="15">
      <c r="A787" s="68"/>
      <c r="B787" s="68"/>
      <c r="C787" s="68"/>
      <c r="D787" s="69"/>
      <c r="E787" s="69"/>
      <c r="F787" s="70"/>
      <c r="G787" s="68"/>
      <c r="H787" s="68"/>
      <c r="I787" s="68"/>
      <c r="J787" s="68"/>
      <c r="K787" s="62"/>
      <c r="L787" s="62"/>
      <c r="M787" s="62"/>
      <c r="N787" s="62"/>
      <c r="O787" s="62"/>
      <c r="P787" s="62"/>
      <c r="Q787" s="62"/>
      <c r="R787" s="62"/>
      <c r="S787" s="62"/>
      <c r="T787" s="62"/>
      <c r="U787" s="62"/>
      <c r="V787" s="62"/>
      <c r="W787" s="62"/>
      <c r="X787" s="62"/>
      <c r="Y787" s="62"/>
      <c r="Z787" s="62"/>
    </row>
    <row r="788" spans="1:26" ht="15">
      <c r="A788" s="68"/>
      <c r="B788" s="68"/>
      <c r="C788" s="68"/>
      <c r="D788" s="69"/>
      <c r="E788" s="69"/>
      <c r="F788" s="70"/>
      <c r="G788" s="68"/>
      <c r="H788" s="68"/>
      <c r="I788" s="68"/>
      <c r="J788" s="68"/>
      <c r="K788" s="62"/>
      <c r="L788" s="62"/>
      <c r="M788" s="62"/>
      <c r="N788" s="62"/>
      <c r="O788" s="62"/>
      <c r="P788" s="62"/>
      <c r="Q788" s="62"/>
      <c r="R788" s="62"/>
      <c r="S788" s="62"/>
      <c r="T788" s="62"/>
      <c r="U788" s="62"/>
      <c r="V788" s="62"/>
      <c r="W788" s="62"/>
      <c r="X788" s="62"/>
      <c r="Y788" s="62"/>
      <c r="Z788" s="62"/>
    </row>
    <row r="789" spans="1:26" ht="15">
      <c r="A789" s="68"/>
      <c r="B789" s="68"/>
      <c r="C789" s="68"/>
      <c r="D789" s="69"/>
      <c r="E789" s="69"/>
      <c r="F789" s="70"/>
      <c r="G789" s="68"/>
      <c r="H789" s="68"/>
      <c r="I789" s="68"/>
      <c r="J789" s="68"/>
      <c r="K789" s="62"/>
      <c r="L789" s="62"/>
      <c r="M789" s="62"/>
      <c r="N789" s="62"/>
      <c r="O789" s="62"/>
      <c r="P789" s="62"/>
      <c r="Q789" s="62"/>
      <c r="R789" s="62"/>
      <c r="S789" s="62"/>
      <c r="T789" s="62"/>
      <c r="U789" s="62"/>
      <c r="V789" s="62"/>
      <c r="W789" s="62"/>
      <c r="X789" s="62"/>
      <c r="Y789" s="62"/>
      <c r="Z789" s="62"/>
    </row>
    <row r="790" spans="1:26" ht="15">
      <c r="A790" s="68"/>
      <c r="B790" s="68"/>
      <c r="C790" s="68"/>
      <c r="D790" s="69"/>
      <c r="E790" s="69"/>
      <c r="F790" s="70"/>
      <c r="G790" s="68"/>
      <c r="H790" s="68"/>
      <c r="I790" s="68"/>
      <c r="J790" s="68"/>
      <c r="K790" s="62"/>
      <c r="L790" s="62"/>
      <c r="M790" s="62"/>
      <c r="N790" s="62"/>
      <c r="O790" s="62"/>
      <c r="P790" s="62"/>
      <c r="Q790" s="62"/>
      <c r="R790" s="62"/>
      <c r="S790" s="62"/>
      <c r="T790" s="62"/>
      <c r="U790" s="62"/>
      <c r="V790" s="62"/>
      <c r="W790" s="62"/>
      <c r="X790" s="62"/>
      <c r="Y790" s="62"/>
      <c r="Z790" s="62"/>
    </row>
    <row r="791" spans="1:26" ht="15">
      <c r="A791" s="68"/>
      <c r="B791" s="68"/>
      <c r="C791" s="68"/>
      <c r="D791" s="69"/>
      <c r="E791" s="69"/>
      <c r="F791" s="70"/>
      <c r="G791" s="68"/>
      <c r="H791" s="68"/>
      <c r="I791" s="68"/>
      <c r="J791" s="68"/>
      <c r="K791" s="62"/>
      <c r="L791" s="62"/>
      <c r="M791" s="62"/>
      <c r="N791" s="62"/>
      <c r="O791" s="62"/>
      <c r="P791" s="62"/>
      <c r="Q791" s="62"/>
      <c r="R791" s="62"/>
      <c r="S791" s="62"/>
      <c r="T791" s="62"/>
      <c r="U791" s="62"/>
      <c r="V791" s="62"/>
      <c r="W791" s="62"/>
      <c r="X791" s="62"/>
      <c r="Y791" s="62"/>
      <c r="Z791" s="62"/>
    </row>
    <row r="792" spans="1:26" ht="15">
      <c r="A792" s="68"/>
      <c r="B792" s="68"/>
      <c r="C792" s="68"/>
      <c r="D792" s="69"/>
      <c r="E792" s="69"/>
      <c r="F792" s="70"/>
      <c r="G792" s="68"/>
      <c r="H792" s="68"/>
      <c r="I792" s="68"/>
      <c r="J792" s="68"/>
      <c r="K792" s="62"/>
      <c r="L792" s="62"/>
      <c r="M792" s="62"/>
      <c r="N792" s="62"/>
      <c r="O792" s="62"/>
      <c r="P792" s="62"/>
      <c r="Q792" s="62"/>
      <c r="R792" s="62"/>
      <c r="S792" s="62"/>
      <c r="T792" s="62"/>
      <c r="U792" s="62"/>
      <c r="V792" s="62"/>
      <c r="W792" s="62"/>
      <c r="X792" s="62"/>
      <c r="Y792" s="62"/>
      <c r="Z792" s="62"/>
    </row>
    <row r="793" spans="1:26" ht="15">
      <c r="A793" s="68"/>
      <c r="B793" s="68"/>
      <c r="C793" s="68"/>
      <c r="D793" s="69"/>
      <c r="E793" s="69"/>
      <c r="F793" s="70"/>
      <c r="G793" s="68"/>
      <c r="H793" s="68"/>
      <c r="I793" s="68"/>
      <c r="J793" s="68"/>
      <c r="K793" s="62"/>
      <c r="L793" s="62"/>
      <c r="M793" s="62"/>
      <c r="N793" s="62"/>
      <c r="O793" s="62"/>
      <c r="P793" s="62"/>
      <c r="Q793" s="62"/>
      <c r="R793" s="62"/>
      <c r="S793" s="62"/>
      <c r="T793" s="62"/>
      <c r="U793" s="62"/>
      <c r="V793" s="62"/>
      <c r="W793" s="62"/>
      <c r="X793" s="62"/>
      <c r="Y793" s="62"/>
      <c r="Z793" s="62"/>
    </row>
    <row r="794" spans="1:26" ht="15">
      <c r="A794" s="68"/>
      <c r="B794" s="68"/>
      <c r="C794" s="68"/>
      <c r="D794" s="69"/>
      <c r="E794" s="69"/>
      <c r="F794" s="70"/>
      <c r="G794" s="68"/>
      <c r="H794" s="68"/>
      <c r="I794" s="68"/>
      <c r="J794" s="68"/>
      <c r="K794" s="62"/>
      <c r="L794" s="62"/>
      <c r="M794" s="62"/>
      <c r="N794" s="62"/>
      <c r="O794" s="62"/>
      <c r="P794" s="62"/>
      <c r="Q794" s="62"/>
      <c r="R794" s="62"/>
      <c r="S794" s="62"/>
      <c r="T794" s="62"/>
      <c r="U794" s="62"/>
      <c r="V794" s="62"/>
      <c r="W794" s="62"/>
      <c r="X794" s="62"/>
      <c r="Y794" s="62"/>
      <c r="Z794" s="62"/>
    </row>
    <row r="795" spans="1:26" ht="15">
      <c r="A795" s="68"/>
      <c r="B795" s="68"/>
      <c r="C795" s="68"/>
      <c r="D795" s="69"/>
      <c r="E795" s="69"/>
      <c r="F795" s="70"/>
      <c r="G795" s="68"/>
      <c r="H795" s="68"/>
      <c r="I795" s="68"/>
      <c r="J795" s="68"/>
      <c r="K795" s="62"/>
      <c r="L795" s="62"/>
      <c r="M795" s="62"/>
      <c r="N795" s="62"/>
      <c r="O795" s="62"/>
      <c r="P795" s="62"/>
      <c r="Q795" s="62"/>
      <c r="R795" s="62"/>
      <c r="S795" s="62"/>
      <c r="T795" s="62"/>
      <c r="U795" s="62"/>
      <c r="V795" s="62"/>
      <c r="W795" s="62"/>
      <c r="X795" s="62"/>
      <c r="Y795" s="62"/>
      <c r="Z795" s="62"/>
    </row>
    <row r="796" spans="1:26" ht="15">
      <c r="A796" s="68"/>
      <c r="B796" s="68"/>
      <c r="C796" s="68"/>
      <c r="D796" s="69"/>
      <c r="E796" s="69"/>
      <c r="F796" s="70"/>
      <c r="G796" s="68"/>
      <c r="H796" s="68"/>
      <c r="I796" s="68"/>
      <c r="J796" s="68"/>
      <c r="K796" s="62"/>
      <c r="L796" s="62"/>
      <c r="M796" s="62"/>
      <c r="N796" s="62"/>
      <c r="O796" s="62"/>
      <c r="P796" s="62"/>
      <c r="Q796" s="62"/>
      <c r="R796" s="62"/>
      <c r="S796" s="62"/>
      <c r="T796" s="62"/>
      <c r="U796" s="62"/>
      <c r="V796" s="62"/>
      <c r="W796" s="62"/>
      <c r="X796" s="62"/>
      <c r="Y796" s="62"/>
      <c r="Z796" s="62"/>
    </row>
    <row r="797" spans="1:26" ht="15">
      <c r="A797" s="68"/>
      <c r="B797" s="68"/>
      <c r="C797" s="68"/>
      <c r="D797" s="69"/>
      <c r="E797" s="69"/>
      <c r="F797" s="70"/>
      <c r="G797" s="68"/>
      <c r="H797" s="68"/>
      <c r="I797" s="68"/>
      <c r="J797" s="68"/>
      <c r="K797" s="62"/>
      <c r="L797" s="62"/>
      <c r="M797" s="62"/>
      <c r="N797" s="62"/>
      <c r="O797" s="62"/>
      <c r="P797" s="62"/>
      <c r="Q797" s="62"/>
      <c r="R797" s="62"/>
      <c r="S797" s="62"/>
      <c r="T797" s="62"/>
      <c r="U797" s="62"/>
      <c r="V797" s="62"/>
      <c r="W797" s="62"/>
      <c r="X797" s="62"/>
      <c r="Y797" s="62"/>
      <c r="Z797" s="62"/>
    </row>
    <row r="798" spans="1:26" ht="15">
      <c r="A798" s="68"/>
      <c r="B798" s="68"/>
      <c r="C798" s="68"/>
      <c r="D798" s="69"/>
      <c r="E798" s="69"/>
      <c r="F798" s="70"/>
      <c r="G798" s="68"/>
      <c r="H798" s="68"/>
      <c r="I798" s="68"/>
      <c r="J798" s="68"/>
      <c r="K798" s="62"/>
      <c r="L798" s="62"/>
      <c r="M798" s="62"/>
      <c r="N798" s="62"/>
      <c r="O798" s="62"/>
      <c r="P798" s="62"/>
      <c r="Q798" s="62"/>
      <c r="R798" s="62"/>
      <c r="S798" s="62"/>
      <c r="T798" s="62"/>
      <c r="U798" s="62"/>
      <c r="V798" s="62"/>
      <c r="W798" s="62"/>
      <c r="X798" s="62"/>
      <c r="Y798" s="62"/>
      <c r="Z798" s="62"/>
    </row>
    <row r="799" spans="1:26" ht="15">
      <c r="A799" s="68"/>
      <c r="B799" s="68"/>
      <c r="C799" s="68"/>
      <c r="D799" s="69"/>
      <c r="E799" s="69"/>
      <c r="F799" s="70"/>
      <c r="G799" s="68"/>
      <c r="H799" s="68"/>
      <c r="I799" s="68"/>
      <c r="J799" s="68"/>
      <c r="K799" s="62"/>
      <c r="L799" s="62"/>
      <c r="M799" s="62"/>
      <c r="N799" s="62"/>
      <c r="O799" s="62"/>
      <c r="P799" s="62"/>
      <c r="Q799" s="62"/>
      <c r="R799" s="62"/>
      <c r="S799" s="62"/>
      <c r="T799" s="62"/>
      <c r="U799" s="62"/>
      <c r="V799" s="62"/>
      <c r="W799" s="62"/>
      <c r="X799" s="62"/>
      <c r="Y799" s="62"/>
      <c r="Z799" s="62"/>
    </row>
    <row r="800" spans="1:26" ht="15">
      <c r="A800" s="68"/>
      <c r="B800" s="68"/>
      <c r="C800" s="68"/>
      <c r="D800" s="69"/>
      <c r="E800" s="69"/>
      <c r="F800" s="70"/>
      <c r="G800" s="68"/>
      <c r="H800" s="68"/>
      <c r="I800" s="68"/>
      <c r="J800" s="68"/>
      <c r="K800" s="62"/>
      <c r="L800" s="62"/>
      <c r="M800" s="62"/>
      <c r="N800" s="62"/>
      <c r="O800" s="62"/>
      <c r="P800" s="62"/>
      <c r="Q800" s="62"/>
      <c r="R800" s="62"/>
      <c r="S800" s="62"/>
      <c r="T800" s="62"/>
      <c r="U800" s="62"/>
      <c r="V800" s="62"/>
      <c r="W800" s="62"/>
      <c r="X800" s="62"/>
      <c r="Y800" s="62"/>
      <c r="Z800" s="62"/>
    </row>
    <row r="801" spans="1:26" ht="15">
      <c r="A801" s="68"/>
      <c r="B801" s="68"/>
      <c r="C801" s="68"/>
      <c r="D801" s="69"/>
      <c r="E801" s="69"/>
      <c r="F801" s="70"/>
      <c r="G801" s="68"/>
      <c r="H801" s="68"/>
      <c r="I801" s="68"/>
      <c r="J801" s="68"/>
      <c r="K801" s="62"/>
      <c r="L801" s="62"/>
      <c r="M801" s="62"/>
      <c r="N801" s="62"/>
      <c r="O801" s="62"/>
      <c r="P801" s="62"/>
      <c r="Q801" s="62"/>
      <c r="R801" s="62"/>
      <c r="S801" s="62"/>
      <c r="T801" s="62"/>
      <c r="U801" s="62"/>
      <c r="V801" s="62"/>
      <c r="W801" s="62"/>
      <c r="X801" s="62"/>
      <c r="Y801" s="62"/>
      <c r="Z801" s="62"/>
    </row>
    <row r="802" spans="1:26" ht="15">
      <c r="A802" s="68"/>
      <c r="B802" s="68"/>
      <c r="C802" s="68"/>
      <c r="D802" s="69"/>
      <c r="E802" s="69"/>
      <c r="F802" s="70"/>
      <c r="G802" s="68"/>
      <c r="H802" s="68"/>
      <c r="I802" s="68"/>
      <c r="J802" s="68"/>
      <c r="K802" s="62"/>
      <c r="L802" s="62"/>
      <c r="M802" s="62"/>
      <c r="N802" s="62"/>
      <c r="O802" s="62"/>
      <c r="P802" s="62"/>
      <c r="Q802" s="62"/>
      <c r="R802" s="62"/>
      <c r="S802" s="62"/>
      <c r="T802" s="62"/>
      <c r="U802" s="62"/>
      <c r="V802" s="62"/>
      <c r="W802" s="62"/>
      <c r="X802" s="62"/>
      <c r="Y802" s="62"/>
      <c r="Z802" s="62"/>
    </row>
    <row r="803" spans="1:26" ht="15">
      <c r="A803" s="68"/>
      <c r="B803" s="68"/>
      <c r="C803" s="68"/>
      <c r="D803" s="69"/>
      <c r="E803" s="69"/>
      <c r="F803" s="70"/>
      <c r="G803" s="68"/>
      <c r="H803" s="68"/>
      <c r="I803" s="68"/>
      <c r="J803" s="68"/>
      <c r="K803" s="62"/>
      <c r="L803" s="62"/>
      <c r="M803" s="62"/>
      <c r="N803" s="62"/>
      <c r="O803" s="62"/>
      <c r="P803" s="62"/>
      <c r="Q803" s="62"/>
      <c r="R803" s="62"/>
      <c r="S803" s="62"/>
      <c r="T803" s="62"/>
      <c r="U803" s="62"/>
      <c r="V803" s="62"/>
      <c r="W803" s="62"/>
      <c r="X803" s="62"/>
      <c r="Y803" s="62"/>
      <c r="Z803" s="62"/>
    </row>
    <row r="804" spans="1:26" ht="15">
      <c r="A804" s="68"/>
      <c r="B804" s="68"/>
      <c r="C804" s="68"/>
      <c r="D804" s="69"/>
      <c r="E804" s="69"/>
      <c r="F804" s="70"/>
      <c r="G804" s="68"/>
      <c r="H804" s="68"/>
      <c r="I804" s="68"/>
      <c r="J804" s="68"/>
      <c r="K804" s="62"/>
      <c r="L804" s="62"/>
      <c r="M804" s="62"/>
      <c r="N804" s="62"/>
      <c r="O804" s="62"/>
      <c r="P804" s="62"/>
      <c r="Q804" s="62"/>
      <c r="R804" s="62"/>
      <c r="S804" s="62"/>
      <c r="T804" s="62"/>
      <c r="U804" s="62"/>
      <c r="V804" s="62"/>
      <c r="W804" s="62"/>
      <c r="X804" s="62"/>
      <c r="Y804" s="62"/>
      <c r="Z804" s="62"/>
    </row>
    <row r="805" spans="1:26" ht="15">
      <c r="A805" s="68"/>
      <c r="B805" s="68"/>
      <c r="C805" s="68"/>
      <c r="D805" s="69"/>
      <c r="E805" s="69"/>
      <c r="F805" s="70"/>
      <c r="G805" s="68"/>
      <c r="H805" s="68"/>
      <c r="I805" s="68"/>
      <c r="J805" s="68"/>
      <c r="K805" s="62"/>
      <c r="L805" s="62"/>
      <c r="M805" s="62"/>
      <c r="N805" s="62"/>
      <c r="O805" s="62"/>
      <c r="P805" s="62"/>
      <c r="Q805" s="62"/>
      <c r="R805" s="62"/>
      <c r="S805" s="62"/>
      <c r="T805" s="62"/>
      <c r="U805" s="62"/>
      <c r="V805" s="62"/>
      <c r="W805" s="62"/>
      <c r="X805" s="62"/>
      <c r="Y805" s="62"/>
      <c r="Z805" s="62"/>
    </row>
    <row r="806" spans="1:26" ht="15">
      <c r="A806" s="68"/>
      <c r="B806" s="68"/>
      <c r="C806" s="68"/>
      <c r="D806" s="69"/>
      <c r="E806" s="69"/>
      <c r="F806" s="70"/>
      <c r="G806" s="68"/>
      <c r="H806" s="68"/>
      <c r="I806" s="68"/>
      <c r="J806" s="68"/>
      <c r="K806" s="62"/>
      <c r="L806" s="62"/>
      <c r="M806" s="62"/>
      <c r="N806" s="62"/>
      <c r="O806" s="62"/>
      <c r="P806" s="62"/>
      <c r="Q806" s="62"/>
      <c r="R806" s="62"/>
      <c r="S806" s="62"/>
      <c r="T806" s="62"/>
      <c r="U806" s="62"/>
      <c r="V806" s="62"/>
      <c r="W806" s="62"/>
      <c r="X806" s="62"/>
      <c r="Y806" s="62"/>
      <c r="Z806" s="62"/>
    </row>
    <row r="807" spans="1:26" ht="15">
      <c r="A807" s="68"/>
      <c r="B807" s="68"/>
      <c r="C807" s="68"/>
      <c r="D807" s="69"/>
      <c r="E807" s="69"/>
      <c r="F807" s="70"/>
      <c r="G807" s="68"/>
      <c r="H807" s="68"/>
      <c r="I807" s="68"/>
      <c r="J807" s="68"/>
      <c r="K807" s="62"/>
      <c r="L807" s="62"/>
      <c r="M807" s="62"/>
      <c r="N807" s="62"/>
      <c r="O807" s="62"/>
      <c r="P807" s="62"/>
      <c r="Q807" s="62"/>
      <c r="R807" s="62"/>
      <c r="S807" s="62"/>
      <c r="T807" s="62"/>
      <c r="U807" s="62"/>
      <c r="V807" s="62"/>
      <c r="W807" s="62"/>
      <c r="X807" s="62"/>
      <c r="Y807" s="62"/>
      <c r="Z807" s="62"/>
    </row>
    <row r="808" spans="1:26" ht="15">
      <c r="A808" s="68"/>
      <c r="B808" s="68"/>
      <c r="C808" s="68"/>
      <c r="D808" s="69"/>
      <c r="E808" s="69"/>
      <c r="F808" s="70"/>
      <c r="G808" s="68"/>
      <c r="H808" s="68"/>
      <c r="I808" s="68"/>
      <c r="J808" s="68"/>
      <c r="K808" s="62"/>
      <c r="L808" s="62"/>
      <c r="M808" s="62"/>
      <c r="N808" s="62"/>
      <c r="O808" s="62"/>
      <c r="P808" s="62"/>
      <c r="Q808" s="62"/>
      <c r="R808" s="62"/>
      <c r="S808" s="62"/>
      <c r="T808" s="62"/>
      <c r="U808" s="62"/>
      <c r="V808" s="62"/>
      <c r="W808" s="62"/>
      <c r="X808" s="62"/>
      <c r="Y808" s="62"/>
      <c r="Z808" s="62"/>
    </row>
    <row r="809" spans="1:26" ht="15">
      <c r="A809" s="68"/>
      <c r="B809" s="68"/>
      <c r="C809" s="68"/>
      <c r="D809" s="69"/>
      <c r="E809" s="69"/>
      <c r="F809" s="70"/>
      <c r="G809" s="68"/>
      <c r="H809" s="68"/>
      <c r="I809" s="68"/>
      <c r="J809" s="68"/>
      <c r="K809" s="62"/>
      <c r="L809" s="62"/>
      <c r="M809" s="62"/>
      <c r="N809" s="62"/>
      <c r="O809" s="62"/>
      <c r="P809" s="62"/>
      <c r="Q809" s="62"/>
      <c r="R809" s="62"/>
      <c r="S809" s="62"/>
      <c r="T809" s="62"/>
      <c r="U809" s="62"/>
      <c r="V809" s="62"/>
      <c r="W809" s="62"/>
      <c r="X809" s="62"/>
      <c r="Y809" s="62"/>
      <c r="Z809" s="62"/>
    </row>
    <row r="810" spans="1:26" ht="15">
      <c r="A810" s="68"/>
      <c r="B810" s="68"/>
      <c r="C810" s="68"/>
      <c r="D810" s="69"/>
      <c r="E810" s="69"/>
      <c r="F810" s="70"/>
      <c r="G810" s="68"/>
      <c r="H810" s="68"/>
      <c r="I810" s="68"/>
      <c r="J810" s="68"/>
      <c r="K810" s="62"/>
      <c r="L810" s="62"/>
      <c r="M810" s="62"/>
      <c r="N810" s="62"/>
      <c r="O810" s="62"/>
      <c r="P810" s="62"/>
      <c r="Q810" s="62"/>
      <c r="R810" s="62"/>
      <c r="S810" s="62"/>
      <c r="T810" s="62"/>
      <c r="U810" s="62"/>
      <c r="V810" s="62"/>
      <c r="W810" s="62"/>
      <c r="X810" s="62"/>
      <c r="Y810" s="62"/>
      <c r="Z810" s="62"/>
    </row>
    <row r="811" spans="1:26" ht="15">
      <c r="A811" s="68"/>
      <c r="B811" s="68"/>
      <c r="C811" s="68"/>
      <c r="D811" s="69"/>
      <c r="E811" s="69"/>
      <c r="F811" s="70"/>
      <c r="G811" s="68"/>
      <c r="H811" s="68"/>
      <c r="I811" s="68"/>
      <c r="J811" s="68"/>
      <c r="K811" s="62"/>
      <c r="L811" s="62"/>
      <c r="M811" s="62"/>
      <c r="N811" s="62"/>
      <c r="O811" s="62"/>
      <c r="P811" s="62"/>
      <c r="Q811" s="62"/>
      <c r="R811" s="62"/>
      <c r="S811" s="62"/>
      <c r="T811" s="62"/>
      <c r="U811" s="62"/>
      <c r="V811" s="62"/>
      <c r="W811" s="62"/>
      <c r="X811" s="62"/>
      <c r="Y811" s="62"/>
      <c r="Z811" s="62"/>
    </row>
    <row r="812" spans="1:26" ht="15">
      <c r="A812" s="68"/>
      <c r="B812" s="68"/>
      <c r="C812" s="68"/>
      <c r="D812" s="69"/>
      <c r="E812" s="69"/>
      <c r="F812" s="70"/>
      <c r="G812" s="68"/>
      <c r="H812" s="68"/>
      <c r="I812" s="68"/>
      <c r="J812" s="68"/>
      <c r="K812" s="62"/>
      <c r="L812" s="62"/>
      <c r="M812" s="62"/>
      <c r="N812" s="62"/>
      <c r="O812" s="62"/>
      <c r="P812" s="62"/>
      <c r="Q812" s="62"/>
      <c r="R812" s="62"/>
      <c r="S812" s="62"/>
      <c r="T812" s="62"/>
      <c r="U812" s="62"/>
      <c r="V812" s="62"/>
      <c r="W812" s="62"/>
      <c r="X812" s="62"/>
      <c r="Y812" s="62"/>
      <c r="Z812" s="62"/>
    </row>
    <row r="813" spans="1:26" ht="15">
      <c r="A813" s="68"/>
      <c r="B813" s="68"/>
      <c r="C813" s="68"/>
      <c r="D813" s="69"/>
      <c r="E813" s="69"/>
      <c r="F813" s="70"/>
      <c r="G813" s="68"/>
      <c r="H813" s="68"/>
      <c r="I813" s="68"/>
      <c r="J813" s="68"/>
      <c r="K813" s="62"/>
      <c r="L813" s="62"/>
      <c r="M813" s="62"/>
      <c r="N813" s="62"/>
      <c r="O813" s="62"/>
      <c r="P813" s="62"/>
      <c r="Q813" s="62"/>
      <c r="R813" s="62"/>
      <c r="S813" s="62"/>
      <c r="T813" s="62"/>
      <c r="U813" s="62"/>
      <c r="V813" s="62"/>
      <c r="W813" s="62"/>
      <c r="X813" s="62"/>
      <c r="Y813" s="62"/>
      <c r="Z813" s="62"/>
    </row>
    <row r="814" spans="1:26" ht="15">
      <c r="A814" s="68"/>
      <c r="B814" s="68"/>
      <c r="C814" s="68"/>
      <c r="D814" s="69"/>
      <c r="E814" s="69"/>
      <c r="F814" s="70"/>
      <c r="G814" s="68"/>
      <c r="H814" s="68"/>
      <c r="I814" s="68"/>
      <c r="J814" s="68"/>
      <c r="K814" s="62"/>
      <c r="L814" s="62"/>
      <c r="M814" s="62"/>
      <c r="N814" s="62"/>
      <c r="O814" s="62"/>
      <c r="P814" s="62"/>
      <c r="Q814" s="62"/>
      <c r="R814" s="62"/>
      <c r="S814" s="62"/>
      <c r="T814" s="62"/>
      <c r="U814" s="62"/>
      <c r="V814" s="62"/>
      <c r="W814" s="62"/>
      <c r="X814" s="62"/>
      <c r="Y814" s="62"/>
      <c r="Z814" s="62"/>
    </row>
    <row r="815" spans="1:26" ht="15">
      <c r="A815" s="68"/>
      <c r="B815" s="68"/>
      <c r="C815" s="68"/>
      <c r="D815" s="69"/>
      <c r="E815" s="69"/>
      <c r="F815" s="70"/>
      <c r="G815" s="68"/>
      <c r="H815" s="68"/>
      <c r="I815" s="68"/>
      <c r="J815" s="68"/>
      <c r="K815" s="62"/>
      <c r="L815" s="62"/>
      <c r="M815" s="62"/>
      <c r="N815" s="62"/>
      <c r="O815" s="62"/>
      <c r="P815" s="62"/>
      <c r="Q815" s="62"/>
      <c r="R815" s="62"/>
      <c r="S815" s="62"/>
      <c r="T815" s="62"/>
      <c r="U815" s="62"/>
      <c r="V815" s="62"/>
      <c r="W815" s="62"/>
      <c r="X815" s="62"/>
      <c r="Y815" s="62"/>
      <c r="Z815" s="62"/>
    </row>
    <row r="816" spans="1:26" ht="15">
      <c r="A816" s="68"/>
      <c r="B816" s="68"/>
      <c r="C816" s="68"/>
      <c r="D816" s="69"/>
      <c r="E816" s="69"/>
      <c r="F816" s="70"/>
      <c r="G816" s="68"/>
      <c r="H816" s="68"/>
      <c r="I816" s="68"/>
      <c r="J816" s="68"/>
      <c r="K816" s="62"/>
      <c r="L816" s="62"/>
      <c r="M816" s="62"/>
      <c r="N816" s="62"/>
      <c r="O816" s="62"/>
      <c r="P816" s="62"/>
      <c r="Q816" s="62"/>
      <c r="R816" s="62"/>
      <c r="S816" s="62"/>
      <c r="T816" s="62"/>
      <c r="U816" s="62"/>
      <c r="V816" s="62"/>
      <c r="W816" s="62"/>
      <c r="X816" s="62"/>
      <c r="Y816" s="62"/>
      <c r="Z816" s="62"/>
    </row>
    <row r="817" spans="1:26" ht="15">
      <c r="A817" s="68"/>
      <c r="B817" s="68"/>
      <c r="C817" s="68"/>
      <c r="D817" s="69"/>
      <c r="E817" s="69"/>
      <c r="F817" s="70"/>
      <c r="G817" s="68"/>
      <c r="H817" s="68"/>
      <c r="I817" s="68"/>
      <c r="J817" s="68"/>
      <c r="K817" s="62"/>
      <c r="L817" s="62"/>
      <c r="M817" s="62"/>
      <c r="N817" s="62"/>
      <c r="O817" s="62"/>
      <c r="P817" s="62"/>
      <c r="Q817" s="62"/>
      <c r="R817" s="62"/>
      <c r="S817" s="62"/>
      <c r="T817" s="62"/>
      <c r="U817" s="62"/>
      <c r="V817" s="62"/>
      <c r="W817" s="62"/>
      <c r="X817" s="62"/>
      <c r="Y817" s="62"/>
      <c r="Z817" s="62"/>
    </row>
    <row r="818" spans="1:26" ht="15">
      <c r="A818" s="68"/>
      <c r="B818" s="68"/>
      <c r="C818" s="68"/>
      <c r="D818" s="69"/>
      <c r="E818" s="69"/>
      <c r="F818" s="70"/>
      <c r="G818" s="68"/>
      <c r="H818" s="68"/>
      <c r="I818" s="68"/>
      <c r="J818" s="68"/>
      <c r="K818" s="62"/>
      <c r="L818" s="62"/>
      <c r="M818" s="62"/>
      <c r="N818" s="62"/>
      <c r="O818" s="62"/>
      <c r="P818" s="62"/>
      <c r="Q818" s="62"/>
      <c r="R818" s="62"/>
      <c r="S818" s="62"/>
      <c r="T818" s="62"/>
      <c r="U818" s="62"/>
      <c r="V818" s="62"/>
      <c r="W818" s="62"/>
      <c r="X818" s="62"/>
      <c r="Y818" s="62"/>
      <c r="Z818" s="62"/>
    </row>
    <row r="819" spans="1:26" ht="15">
      <c r="A819" s="68"/>
      <c r="B819" s="68"/>
      <c r="C819" s="68"/>
      <c r="D819" s="69"/>
      <c r="E819" s="69"/>
      <c r="F819" s="70"/>
      <c r="G819" s="68"/>
      <c r="H819" s="68"/>
      <c r="I819" s="68"/>
      <c r="J819" s="68"/>
      <c r="K819" s="62"/>
      <c r="L819" s="62"/>
      <c r="M819" s="62"/>
      <c r="N819" s="62"/>
      <c r="O819" s="62"/>
      <c r="P819" s="62"/>
      <c r="Q819" s="62"/>
      <c r="R819" s="62"/>
      <c r="S819" s="62"/>
      <c r="T819" s="62"/>
      <c r="U819" s="62"/>
      <c r="V819" s="62"/>
      <c r="W819" s="62"/>
      <c r="X819" s="62"/>
      <c r="Y819" s="62"/>
      <c r="Z819" s="62"/>
    </row>
    <row r="820" spans="1:26" ht="15">
      <c r="A820" s="68"/>
      <c r="B820" s="68"/>
      <c r="C820" s="68"/>
      <c r="D820" s="69"/>
      <c r="E820" s="69"/>
      <c r="F820" s="70"/>
      <c r="G820" s="68"/>
      <c r="H820" s="68"/>
      <c r="I820" s="68"/>
      <c r="J820" s="68"/>
      <c r="K820" s="62"/>
      <c r="L820" s="62"/>
      <c r="M820" s="62"/>
      <c r="N820" s="62"/>
      <c r="O820" s="62"/>
      <c r="P820" s="62"/>
      <c r="Q820" s="62"/>
      <c r="R820" s="62"/>
      <c r="S820" s="62"/>
      <c r="T820" s="62"/>
      <c r="U820" s="62"/>
      <c r="V820" s="62"/>
      <c r="W820" s="62"/>
      <c r="X820" s="62"/>
      <c r="Y820" s="62"/>
      <c r="Z820" s="62"/>
    </row>
    <row r="821" spans="1:26" ht="15">
      <c r="A821" s="68"/>
      <c r="B821" s="68"/>
      <c r="C821" s="68"/>
      <c r="D821" s="69"/>
      <c r="E821" s="69"/>
      <c r="F821" s="70"/>
      <c r="G821" s="68"/>
      <c r="H821" s="68"/>
      <c r="I821" s="68"/>
      <c r="J821" s="68"/>
      <c r="K821" s="62"/>
      <c r="L821" s="62"/>
      <c r="M821" s="62"/>
      <c r="N821" s="62"/>
      <c r="O821" s="62"/>
      <c r="P821" s="62"/>
      <c r="Q821" s="62"/>
      <c r="R821" s="62"/>
      <c r="S821" s="62"/>
      <c r="T821" s="62"/>
      <c r="U821" s="62"/>
      <c r="V821" s="62"/>
      <c r="W821" s="62"/>
      <c r="X821" s="62"/>
      <c r="Y821" s="62"/>
      <c r="Z821" s="62"/>
    </row>
    <row r="822" spans="1:26" ht="15">
      <c r="A822" s="68"/>
      <c r="B822" s="68"/>
      <c r="C822" s="68"/>
      <c r="D822" s="69"/>
      <c r="E822" s="69"/>
      <c r="F822" s="70"/>
      <c r="G822" s="68"/>
      <c r="H822" s="68"/>
      <c r="I822" s="68"/>
      <c r="J822" s="68"/>
      <c r="K822" s="62"/>
      <c r="L822" s="62"/>
      <c r="M822" s="62"/>
      <c r="N822" s="62"/>
      <c r="O822" s="62"/>
      <c r="P822" s="62"/>
      <c r="Q822" s="62"/>
      <c r="R822" s="62"/>
      <c r="S822" s="62"/>
      <c r="T822" s="62"/>
      <c r="U822" s="62"/>
      <c r="V822" s="62"/>
      <c r="W822" s="62"/>
      <c r="X822" s="62"/>
      <c r="Y822" s="62"/>
      <c r="Z822" s="62"/>
    </row>
    <row r="823" spans="1:26" ht="15">
      <c r="A823" s="68"/>
      <c r="B823" s="68"/>
      <c r="C823" s="68"/>
      <c r="D823" s="69"/>
      <c r="E823" s="69"/>
      <c r="F823" s="70"/>
      <c r="G823" s="68"/>
      <c r="H823" s="68"/>
      <c r="I823" s="68"/>
      <c r="J823" s="68"/>
      <c r="K823" s="62"/>
      <c r="L823" s="62"/>
      <c r="M823" s="62"/>
      <c r="N823" s="62"/>
      <c r="O823" s="62"/>
      <c r="P823" s="62"/>
      <c r="Q823" s="62"/>
      <c r="R823" s="62"/>
      <c r="S823" s="62"/>
      <c r="T823" s="62"/>
      <c r="U823" s="62"/>
      <c r="V823" s="62"/>
      <c r="W823" s="62"/>
      <c r="X823" s="62"/>
      <c r="Y823" s="62"/>
      <c r="Z823" s="62"/>
    </row>
    <row r="824" spans="1:26" ht="15">
      <c r="A824" s="68"/>
      <c r="B824" s="68"/>
      <c r="C824" s="68"/>
      <c r="D824" s="69"/>
      <c r="E824" s="69"/>
      <c r="F824" s="70"/>
      <c r="G824" s="68"/>
      <c r="H824" s="68"/>
      <c r="I824" s="68"/>
      <c r="J824" s="68"/>
      <c r="K824" s="62"/>
      <c r="L824" s="62"/>
      <c r="M824" s="62"/>
      <c r="N824" s="62"/>
      <c r="O824" s="62"/>
      <c r="P824" s="62"/>
      <c r="Q824" s="62"/>
      <c r="R824" s="62"/>
      <c r="S824" s="62"/>
      <c r="T824" s="62"/>
      <c r="U824" s="62"/>
      <c r="V824" s="62"/>
      <c r="W824" s="62"/>
      <c r="X824" s="62"/>
      <c r="Y824" s="62"/>
      <c r="Z824" s="62"/>
    </row>
    <row r="825" spans="1:26" ht="15">
      <c r="A825" s="68"/>
      <c r="B825" s="68"/>
      <c r="C825" s="68"/>
      <c r="D825" s="69"/>
      <c r="E825" s="69"/>
      <c r="F825" s="70"/>
      <c r="G825" s="68"/>
      <c r="H825" s="68"/>
      <c r="I825" s="68"/>
      <c r="J825" s="68"/>
      <c r="K825" s="62"/>
      <c r="L825" s="62"/>
      <c r="M825" s="62"/>
      <c r="N825" s="62"/>
      <c r="O825" s="62"/>
      <c r="P825" s="62"/>
      <c r="Q825" s="62"/>
      <c r="R825" s="62"/>
      <c r="S825" s="62"/>
      <c r="T825" s="62"/>
      <c r="U825" s="62"/>
      <c r="V825" s="62"/>
      <c r="W825" s="62"/>
      <c r="X825" s="62"/>
      <c r="Y825" s="62"/>
      <c r="Z825" s="62"/>
    </row>
    <row r="826" spans="1:26" ht="15">
      <c r="A826" s="68"/>
      <c r="B826" s="68"/>
      <c r="C826" s="68"/>
      <c r="D826" s="69"/>
      <c r="E826" s="69"/>
      <c r="F826" s="70"/>
      <c r="G826" s="68"/>
      <c r="H826" s="68"/>
      <c r="I826" s="68"/>
      <c r="J826" s="68"/>
      <c r="K826" s="62"/>
      <c r="L826" s="62"/>
      <c r="M826" s="62"/>
      <c r="N826" s="62"/>
      <c r="O826" s="62"/>
      <c r="P826" s="62"/>
      <c r="Q826" s="62"/>
      <c r="R826" s="62"/>
      <c r="S826" s="62"/>
      <c r="T826" s="62"/>
      <c r="U826" s="62"/>
      <c r="V826" s="62"/>
      <c r="W826" s="62"/>
      <c r="X826" s="62"/>
      <c r="Y826" s="62"/>
      <c r="Z826" s="62"/>
    </row>
    <row r="827" spans="1:26" ht="15">
      <c r="A827" s="68"/>
      <c r="B827" s="68"/>
      <c r="C827" s="68"/>
      <c r="D827" s="69"/>
      <c r="E827" s="69"/>
      <c r="F827" s="70"/>
      <c r="G827" s="68"/>
      <c r="H827" s="68"/>
      <c r="I827" s="68"/>
      <c r="J827" s="68"/>
      <c r="K827" s="62"/>
      <c r="L827" s="62"/>
      <c r="M827" s="62"/>
      <c r="N827" s="62"/>
      <c r="O827" s="62"/>
      <c r="P827" s="62"/>
      <c r="Q827" s="62"/>
      <c r="R827" s="62"/>
      <c r="S827" s="62"/>
      <c r="T827" s="62"/>
      <c r="U827" s="62"/>
      <c r="V827" s="62"/>
      <c r="W827" s="62"/>
      <c r="X827" s="62"/>
      <c r="Y827" s="62"/>
      <c r="Z827" s="62"/>
    </row>
    <row r="828" spans="1:26" ht="15">
      <c r="A828" s="68"/>
      <c r="B828" s="68"/>
      <c r="C828" s="68"/>
      <c r="D828" s="69"/>
      <c r="E828" s="69"/>
      <c r="F828" s="70"/>
      <c r="G828" s="68"/>
      <c r="H828" s="68"/>
      <c r="I828" s="68"/>
      <c r="J828" s="68"/>
      <c r="K828" s="62"/>
      <c r="L828" s="62"/>
      <c r="M828" s="62"/>
      <c r="N828" s="62"/>
      <c r="O828" s="62"/>
      <c r="P828" s="62"/>
      <c r="Q828" s="62"/>
      <c r="R828" s="62"/>
      <c r="S828" s="62"/>
      <c r="T828" s="62"/>
      <c r="U828" s="62"/>
      <c r="V828" s="62"/>
      <c r="W828" s="62"/>
      <c r="X828" s="62"/>
      <c r="Y828" s="62"/>
      <c r="Z828" s="62"/>
    </row>
    <row r="829" spans="1:26" ht="15">
      <c r="A829" s="68"/>
      <c r="B829" s="68"/>
      <c r="C829" s="68"/>
      <c r="D829" s="69"/>
      <c r="E829" s="69"/>
      <c r="F829" s="70"/>
      <c r="G829" s="68"/>
      <c r="H829" s="68"/>
      <c r="I829" s="68"/>
      <c r="J829" s="68"/>
      <c r="K829" s="62"/>
      <c r="L829" s="62"/>
      <c r="M829" s="62"/>
      <c r="N829" s="62"/>
      <c r="O829" s="62"/>
      <c r="P829" s="62"/>
      <c r="Q829" s="62"/>
      <c r="R829" s="62"/>
      <c r="S829" s="62"/>
      <c r="T829" s="62"/>
      <c r="U829" s="62"/>
      <c r="V829" s="62"/>
      <c r="W829" s="62"/>
      <c r="X829" s="62"/>
      <c r="Y829" s="62"/>
      <c r="Z829" s="62"/>
    </row>
    <row r="830" spans="1:26" ht="15">
      <c r="A830" s="68"/>
      <c r="B830" s="68"/>
      <c r="C830" s="68"/>
      <c r="D830" s="69"/>
      <c r="E830" s="69"/>
      <c r="F830" s="70"/>
      <c r="G830" s="68"/>
      <c r="H830" s="68"/>
      <c r="I830" s="68"/>
      <c r="J830" s="68"/>
      <c r="K830" s="62"/>
      <c r="L830" s="62"/>
      <c r="M830" s="62"/>
      <c r="N830" s="62"/>
      <c r="O830" s="62"/>
      <c r="P830" s="62"/>
      <c r="Q830" s="62"/>
      <c r="R830" s="62"/>
      <c r="S830" s="62"/>
      <c r="T830" s="62"/>
      <c r="U830" s="62"/>
      <c r="V830" s="62"/>
      <c r="W830" s="62"/>
      <c r="X830" s="62"/>
      <c r="Y830" s="62"/>
      <c r="Z830" s="62"/>
    </row>
    <row r="831" spans="1:26" ht="15">
      <c r="A831" s="68"/>
      <c r="B831" s="68"/>
      <c r="C831" s="68"/>
      <c r="D831" s="69"/>
      <c r="E831" s="69"/>
      <c r="F831" s="70"/>
      <c r="G831" s="68"/>
      <c r="H831" s="68"/>
      <c r="I831" s="68"/>
      <c r="J831" s="68"/>
      <c r="K831" s="62"/>
      <c r="L831" s="62"/>
      <c r="M831" s="62"/>
      <c r="N831" s="62"/>
      <c r="O831" s="62"/>
      <c r="P831" s="62"/>
      <c r="Q831" s="62"/>
      <c r="R831" s="62"/>
      <c r="S831" s="62"/>
      <c r="T831" s="62"/>
      <c r="U831" s="62"/>
      <c r="V831" s="62"/>
      <c r="W831" s="62"/>
      <c r="X831" s="62"/>
      <c r="Y831" s="62"/>
      <c r="Z831" s="62"/>
    </row>
    <row r="832" spans="1:26" ht="15">
      <c r="A832" s="68"/>
      <c r="B832" s="68"/>
      <c r="C832" s="68"/>
      <c r="D832" s="69"/>
      <c r="E832" s="69"/>
      <c r="F832" s="70"/>
      <c r="G832" s="68"/>
      <c r="H832" s="68"/>
      <c r="I832" s="68"/>
      <c r="J832" s="68"/>
      <c r="K832" s="62"/>
      <c r="L832" s="62"/>
      <c r="M832" s="62"/>
      <c r="N832" s="62"/>
      <c r="O832" s="62"/>
      <c r="P832" s="62"/>
      <c r="Q832" s="62"/>
      <c r="R832" s="62"/>
      <c r="S832" s="62"/>
      <c r="T832" s="62"/>
      <c r="U832" s="62"/>
      <c r="V832" s="62"/>
      <c r="W832" s="62"/>
      <c r="X832" s="62"/>
      <c r="Y832" s="62"/>
      <c r="Z832" s="62"/>
    </row>
    <row r="833" spans="1:26" ht="15">
      <c r="A833" s="68"/>
      <c r="B833" s="68"/>
      <c r="C833" s="68"/>
      <c r="D833" s="69"/>
      <c r="E833" s="69"/>
      <c r="F833" s="70"/>
      <c r="G833" s="68"/>
      <c r="H833" s="68"/>
      <c r="I833" s="68"/>
      <c r="J833" s="68"/>
      <c r="K833" s="62"/>
      <c r="L833" s="62"/>
      <c r="M833" s="62"/>
      <c r="N833" s="62"/>
      <c r="O833" s="62"/>
      <c r="P833" s="62"/>
      <c r="Q833" s="62"/>
      <c r="R833" s="62"/>
      <c r="S833" s="62"/>
      <c r="T833" s="62"/>
      <c r="U833" s="62"/>
      <c r="V833" s="62"/>
      <c r="W833" s="62"/>
      <c r="X833" s="62"/>
      <c r="Y833" s="62"/>
      <c r="Z833" s="62"/>
    </row>
    <row r="834" spans="1:26" ht="15">
      <c r="A834" s="68"/>
      <c r="B834" s="68"/>
      <c r="C834" s="68"/>
      <c r="D834" s="69"/>
      <c r="E834" s="69"/>
      <c r="F834" s="70"/>
      <c r="G834" s="68"/>
      <c r="H834" s="68"/>
      <c r="I834" s="68"/>
      <c r="J834" s="68"/>
      <c r="K834" s="62"/>
      <c r="L834" s="62"/>
      <c r="M834" s="62"/>
      <c r="N834" s="62"/>
      <c r="O834" s="62"/>
      <c r="P834" s="62"/>
      <c r="Q834" s="62"/>
      <c r="R834" s="62"/>
      <c r="S834" s="62"/>
      <c r="T834" s="62"/>
      <c r="U834" s="62"/>
      <c r="V834" s="62"/>
      <c r="W834" s="62"/>
      <c r="X834" s="62"/>
      <c r="Y834" s="62"/>
      <c r="Z834" s="62"/>
    </row>
    <row r="835" spans="1:26" ht="15">
      <c r="A835" s="68"/>
      <c r="B835" s="68"/>
      <c r="C835" s="68"/>
      <c r="D835" s="69"/>
      <c r="E835" s="69"/>
      <c r="F835" s="70"/>
      <c r="G835" s="68"/>
      <c r="H835" s="68"/>
      <c r="I835" s="68"/>
      <c r="J835" s="68"/>
      <c r="K835" s="62"/>
      <c r="L835" s="62"/>
      <c r="M835" s="62"/>
      <c r="N835" s="62"/>
      <c r="O835" s="62"/>
      <c r="P835" s="62"/>
      <c r="Q835" s="62"/>
      <c r="R835" s="62"/>
      <c r="S835" s="62"/>
      <c r="T835" s="62"/>
      <c r="U835" s="62"/>
      <c r="V835" s="62"/>
      <c r="W835" s="62"/>
      <c r="X835" s="62"/>
      <c r="Y835" s="62"/>
      <c r="Z835" s="62"/>
    </row>
    <row r="836" spans="1:26" ht="15">
      <c r="A836" s="68"/>
      <c r="B836" s="68"/>
      <c r="C836" s="68"/>
      <c r="D836" s="69"/>
      <c r="E836" s="69"/>
      <c r="F836" s="70"/>
      <c r="G836" s="68"/>
      <c r="H836" s="68"/>
      <c r="I836" s="68"/>
      <c r="J836" s="68"/>
      <c r="K836" s="62"/>
      <c r="L836" s="62"/>
      <c r="M836" s="62"/>
      <c r="N836" s="62"/>
      <c r="O836" s="62"/>
      <c r="P836" s="62"/>
      <c r="Q836" s="62"/>
      <c r="R836" s="62"/>
      <c r="S836" s="62"/>
      <c r="T836" s="62"/>
      <c r="U836" s="62"/>
      <c r="V836" s="62"/>
      <c r="W836" s="62"/>
      <c r="X836" s="62"/>
      <c r="Y836" s="62"/>
      <c r="Z836" s="62"/>
    </row>
    <row r="837" spans="1:26" ht="15">
      <c r="A837" s="68"/>
      <c r="B837" s="68"/>
      <c r="C837" s="68"/>
      <c r="D837" s="69"/>
      <c r="E837" s="69"/>
      <c r="F837" s="70"/>
      <c r="G837" s="68"/>
      <c r="H837" s="68"/>
      <c r="I837" s="68"/>
      <c r="J837" s="68"/>
      <c r="K837" s="62"/>
      <c r="L837" s="62"/>
      <c r="M837" s="62"/>
      <c r="N837" s="62"/>
      <c r="O837" s="62"/>
      <c r="P837" s="62"/>
      <c r="Q837" s="62"/>
      <c r="R837" s="62"/>
      <c r="S837" s="62"/>
      <c r="T837" s="62"/>
      <c r="U837" s="62"/>
      <c r="V837" s="62"/>
      <c r="W837" s="62"/>
      <c r="X837" s="62"/>
      <c r="Y837" s="62"/>
      <c r="Z837" s="62"/>
    </row>
    <row r="838" spans="1:26" ht="15">
      <c r="A838" s="68"/>
      <c r="B838" s="68"/>
      <c r="C838" s="68"/>
      <c r="D838" s="69"/>
      <c r="E838" s="69"/>
      <c r="F838" s="70"/>
      <c r="G838" s="68"/>
      <c r="H838" s="68"/>
      <c r="I838" s="68"/>
      <c r="J838" s="68"/>
      <c r="K838" s="62"/>
      <c r="L838" s="62"/>
      <c r="M838" s="62"/>
      <c r="N838" s="62"/>
      <c r="O838" s="62"/>
      <c r="P838" s="62"/>
      <c r="Q838" s="62"/>
      <c r="R838" s="62"/>
      <c r="S838" s="62"/>
      <c r="T838" s="62"/>
      <c r="U838" s="62"/>
      <c r="V838" s="62"/>
      <c r="W838" s="62"/>
      <c r="X838" s="62"/>
      <c r="Y838" s="62"/>
      <c r="Z838" s="62"/>
    </row>
    <row r="839" spans="1:26" ht="15">
      <c r="A839" s="68"/>
      <c r="B839" s="68"/>
      <c r="C839" s="68"/>
      <c r="D839" s="69"/>
      <c r="E839" s="69"/>
      <c r="F839" s="70"/>
      <c r="G839" s="68"/>
      <c r="H839" s="68"/>
      <c r="I839" s="68"/>
      <c r="J839" s="68"/>
      <c r="K839" s="62"/>
      <c r="L839" s="62"/>
      <c r="M839" s="62"/>
      <c r="N839" s="62"/>
      <c r="O839" s="62"/>
      <c r="P839" s="62"/>
      <c r="Q839" s="62"/>
      <c r="R839" s="62"/>
      <c r="S839" s="62"/>
      <c r="T839" s="62"/>
      <c r="U839" s="62"/>
      <c r="V839" s="62"/>
      <c r="W839" s="62"/>
      <c r="X839" s="62"/>
      <c r="Y839" s="62"/>
      <c r="Z839" s="62"/>
    </row>
    <row r="840" spans="1:26" ht="15">
      <c r="A840" s="68"/>
      <c r="B840" s="68"/>
      <c r="C840" s="68"/>
      <c r="D840" s="69"/>
      <c r="E840" s="69"/>
      <c r="F840" s="70"/>
      <c r="G840" s="68"/>
      <c r="H840" s="68"/>
      <c r="I840" s="68"/>
      <c r="J840" s="68"/>
      <c r="K840" s="62"/>
      <c r="L840" s="62"/>
      <c r="M840" s="62"/>
      <c r="N840" s="62"/>
      <c r="O840" s="62"/>
      <c r="P840" s="62"/>
      <c r="Q840" s="62"/>
      <c r="R840" s="62"/>
      <c r="S840" s="62"/>
      <c r="T840" s="62"/>
      <c r="U840" s="62"/>
      <c r="V840" s="62"/>
      <c r="W840" s="62"/>
      <c r="X840" s="62"/>
      <c r="Y840" s="62"/>
      <c r="Z840" s="62"/>
    </row>
    <row r="841" spans="1:26" ht="15">
      <c r="A841" s="68"/>
      <c r="B841" s="68"/>
      <c r="C841" s="68"/>
      <c r="D841" s="69"/>
      <c r="E841" s="69"/>
      <c r="F841" s="70"/>
      <c r="G841" s="68"/>
      <c r="H841" s="68"/>
      <c r="I841" s="68"/>
      <c r="J841" s="68"/>
      <c r="K841" s="62"/>
      <c r="L841" s="62"/>
      <c r="M841" s="62"/>
      <c r="N841" s="62"/>
      <c r="O841" s="62"/>
      <c r="P841" s="62"/>
      <c r="Q841" s="62"/>
      <c r="R841" s="62"/>
      <c r="S841" s="62"/>
      <c r="T841" s="62"/>
      <c r="U841" s="62"/>
      <c r="V841" s="62"/>
      <c r="W841" s="62"/>
      <c r="X841" s="62"/>
      <c r="Y841" s="62"/>
      <c r="Z841" s="62"/>
    </row>
    <row r="842" spans="1:26" ht="15">
      <c r="A842" s="68"/>
      <c r="B842" s="68"/>
      <c r="C842" s="68"/>
      <c r="D842" s="69"/>
      <c r="E842" s="69"/>
      <c r="F842" s="70"/>
      <c r="G842" s="68"/>
      <c r="H842" s="68"/>
      <c r="I842" s="68"/>
      <c r="J842" s="68"/>
      <c r="K842" s="62"/>
      <c r="L842" s="62"/>
      <c r="M842" s="62"/>
      <c r="N842" s="62"/>
      <c r="O842" s="62"/>
      <c r="P842" s="62"/>
      <c r="Q842" s="62"/>
      <c r="R842" s="62"/>
      <c r="S842" s="62"/>
      <c r="T842" s="62"/>
      <c r="U842" s="62"/>
      <c r="V842" s="62"/>
      <c r="W842" s="62"/>
      <c r="X842" s="62"/>
      <c r="Y842" s="62"/>
      <c r="Z842" s="62"/>
    </row>
    <row r="843" spans="1:26" ht="15">
      <c r="A843" s="68"/>
      <c r="B843" s="68"/>
      <c r="C843" s="68"/>
      <c r="D843" s="69"/>
      <c r="E843" s="69"/>
      <c r="F843" s="70"/>
      <c r="G843" s="68"/>
      <c r="H843" s="68"/>
      <c r="I843" s="68"/>
      <c r="J843" s="68"/>
      <c r="K843" s="62"/>
      <c r="L843" s="62"/>
      <c r="M843" s="62"/>
      <c r="N843" s="62"/>
      <c r="O843" s="62"/>
      <c r="P843" s="62"/>
      <c r="Q843" s="62"/>
      <c r="R843" s="62"/>
      <c r="S843" s="62"/>
      <c r="T843" s="62"/>
      <c r="U843" s="62"/>
      <c r="V843" s="62"/>
      <c r="W843" s="62"/>
      <c r="X843" s="62"/>
      <c r="Y843" s="62"/>
      <c r="Z843" s="62"/>
    </row>
    <row r="844" spans="1:26" ht="15">
      <c r="A844" s="68"/>
      <c r="B844" s="68"/>
      <c r="C844" s="68"/>
      <c r="D844" s="69"/>
      <c r="E844" s="69"/>
      <c r="F844" s="70"/>
      <c r="G844" s="68"/>
      <c r="H844" s="68"/>
      <c r="I844" s="68"/>
      <c r="J844" s="68"/>
      <c r="K844" s="62"/>
      <c r="L844" s="62"/>
      <c r="M844" s="62"/>
      <c r="N844" s="62"/>
      <c r="O844" s="62"/>
      <c r="P844" s="62"/>
      <c r="Q844" s="62"/>
      <c r="R844" s="62"/>
      <c r="S844" s="62"/>
      <c r="T844" s="62"/>
      <c r="U844" s="62"/>
      <c r="V844" s="62"/>
      <c r="W844" s="62"/>
      <c r="X844" s="62"/>
      <c r="Y844" s="62"/>
      <c r="Z844" s="62"/>
    </row>
    <row r="845" spans="1:26" ht="15">
      <c r="A845" s="68"/>
      <c r="B845" s="68"/>
      <c r="C845" s="68"/>
      <c r="D845" s="69"/>
      <c r="E845" s="69"/>
      <c r="F845" s="70"/>
      <c r="G845" s="68"/>
      <c r="H845" s="68"/>
      <c r="I845" s="68"/>
      <c r="J845" s="68"/>
      <c r="K845" s="62"/>
      <c r="L845" s="62"/>
      <c r="M845" s="62"/>
      <c r="N845" s="62"/>
      <c r="O845" s="62"/>
      <c r="P845" s="62"/>
      <c r="Q845" s="62"/>
      <c r="R845" s="62"/>
      <c r="S845" s="62"/>
      <c r="T845" s="62"/>
      <c r="U845" s="62"/>
      <c r="V845" s="62"/>
      <c r="W845" s="62"/>
      <c r="X845" s="62"/>
      <c r="Y845" s="62"/>
      <c r="Z845" s="62"/>
    </row>
    <row r="846" spans="1:26" ht="15">
      <c r="A846" s="68"/>
      <c r="B846" s="68"/>
      <c r="C846" s="68"/>
      <c r="D846" s="69"/>
      <c r="E846" s="69"/>
      <c r="F846" s="70"/>
      <c r="G846" s="68"/>
      <c r="H846" s="68"/>
      <c r="I846" s="68"/>
      <c r="J846" s="68"/>
      <c r="K846" s="62"/>
      <c r="L846" s="62"/>
      <c r="M846" s="62"/>
      <c r="N846" s="62"/>
      <c r="O846" s="62"/>
      <c r="P846" s="62"/>
      <c r="Q846" s="62"/>
      <c r="R846" s="62"/>
      <c r="S846" s="62"/>
      <c r="T846" s="62"/>
      <c r="U846" s="62"/>
      <c r="V846" s="62"/>
      <c r="W846" s="62"/>
      <c r="X846" s="62"/>
      <c r="Y846" s="62"/>
      <c r="Z846" s="62"/>
    </row>
    <row r="847" spans="1:26" ht="15">
      <c r="A847" s="68"/>
      <c r="B847" s="68"/>
      <c r="C847" s="68"/>
      <c r="D847" s="69"/>
      <c r="E847" s="69"/>
      <c r="F847" s="70"/>
      <c r="G847" s="68"/>
      <c r="H847" s="68"/>
      <c r="I847" s="68"/>
      <c r="J847" s="68"/>
      <c r="K847" s="62"/>
      <c r="L847" s="62"/>
      <c r="M847" s="62"/>
      <c r="N847" s="62"/>
      <c r="O847" s="62"/>
      <c r="P847" s="62"/>
      <c r="Q847" s="62"/>
      <c r="R847" s="62"/>
      <c r="S847" s="62"/>
      <c r="T847" s="62"/>
      <c r="U847" s="62"/>
      <c r="V847" s="62"/>
      <c r="W847" s="62"/>
      <c r="X847" s="62"/>
      <c r="Y847" s="62"/>
      <c r="Z847" s="62"/>
    </row>
    <row r="848" spans="1:26" ht="15">
      <c r="A848" s="68"/>
      <c r="B848" s="68"/>
      <c r="C848" s="68"/>
      <c r="D848" s="69"/>
      <c r="E848" s="69"/>
      <c r="F848" s="70"/>
      <c r="G848" s="68"/>
      <c r="H848" s="68"/>
      <c r="I848" s="68"/>
      <c r="J848" s="68"/>
      <c r="K848" s="62"/>
      <c r="L848" s="62"/>
      <c r="M848" s="62"/>
      <c r="N848" s="62"/>
      <c r="O848" s="62"/>
      <c r="P848" s="62"/>
      <c r="Q848" s="62"/>
      <c r="R848" s="62"/>
      <c r="S848" s="62"/>
      <c r="T848" s="62"/>
      <c r="U848" s="62"/>
      <c r="V848" s="62"/>
      <c r="W848" s="62"/>
      <c r="X848" s="62"/>
      <c r="Y848" s="62"/>
      <c r="Z848" s="62"/>
    </row>
    <row r="849" spans="1:26" ht="15">
      <c r="A849" s="68"/>
      <c r="B849" s="68"/>
      <c r="C849" s="68"/>
      <c r="D849" s="69"/>
      <c r="E849" s="69"/>
      <c r="F849" s="70"/>
      <c r="G849" s="68"/>
      <c r="H849" s="68"/>
      <c r="I849" s="68"/>
      <c r="J849" s="68"/>
      <c r="K849" s="62"/>
      <c r="L849" s="62"/>
      <c r="M849" s="62"/>
      <c r="N849" s="62"/>
      <c r="O849" s="62"/>
      <c r="P849" s="62"/>
      <c r="Q849" s="62"/>
      <c r="R849" s="62"/>
      <c r="S849" s="62"/>
      <c r="T849" s="62"/>
      <c r="U849" s="62"/>
      <c r="V849" s="62"/>
      <c r="W849" s="62"/>
      <c r="X849" s="62"/>
      <c r="Y849" s="62"/>
      <c r="Z849" s="62"/>
    </row>
    <row r="850" spans="1:26" ht="15">
      <c r="A850" s="68"/>
      <c r="B850" s="68"/>
      <c r="C850" s="68"/>
      <c r="D850" s="69"/>
      <c r="E850" s="69"/>
      <c r="F850" s="70"/>
      <c r="G850" s="68"/>
      <c r="H850" s="68"/>
      <c r="I850" s="68"/>
      <c r="J850" s="68"/>
      <c r="K850" s="62"/>
      <c r="L850" s="62"/>
      <c r="M850" s="62"/>
      <c r="N850" s="62"/>
      <c r="O850" s="62"/>
      <c r="P850" s="62"/>
      <c r="Q850" s="62"/>
      <c r="R850" s="62"/>
      <c r="S850" s="62"/>
      <c r="T850" s="62"/>
      <c r="U850" s="62"/>
      <c r="V850" s="62"/>
      <c r="W850" s="62"/>
      <c r="X850" s="62"/>
      <c r="Y850" s="62"/>
      <c r="Z850" s="62"/>
    </row>
    <row r="851" spans="1:26" ht="15">
      <c r="A851" s="68"/>
      <c r="B851" s="68"/>
      <c r="C851" s="68"/>
      <c r="D851" s="69"/>
      <c r="E851" s="69"/>
      <c r="F851" s="70"/>
      <c r="G851" s="68"/>
      <c r="H851" s="68"/>
      <c r="I851" s="68"/>
      <c r="J851" s="68"/>
      <c r="K851" s="62"/>
      <c r="L851" s="62"/>
      <c r="M851" s="62"/>
      <c r="N851" s="62"/>
      <c r="O851" s="62"/>
      <c r="P851" s="62"/>
      <c r="Q851" s="62"/>
      <c r="R851" s="62"/>
      <c r="S851" s="62"/>
      <c r="T851" s="62"/>
      <c r="U851" s="62"/>
      <c r="V851" s="62"/>
      <c r="W851" s="62"/>
      <c r="X851" s="62"/>
      <c r="Y851" s="62"/>
      <c r="Z851" s="62"/>
    </row>
    <row r="852" spans="1:26" ht="15">
      <c r="A852" s="68"/>
      <c r="B852" s="68"/>
      <c r="C852" s="68"/>
      <c r="D852" s="69"/>
      <c r="E852" s="69"/>
      <c r="F852" s="70"/>
      <c r="G852" s="68"/>
      <c r="H852" s="68"/>
      <c r="I852" s="68"/>
      <c r="J852" s="68"/>
      <c r="K852" s="62"/>
      <c r="L852" s="62"/>
      <c r="M852" s="62"/>
      <c r="N852" s="62"/>
      <c r="O852" s="62"/>
      <c r="P852" s="62"/>
      <c r="Q852" s="62"/>
      <c r="R852" s="62"/>
      <c r="S852" s="62"/>
      <c r="T852" s="62"/>
      <c r="U852" s="62"/>
      <c r="V852" s="62"/>
      <c r="W852" s="62"/>
      <c r="X852" s="62"/>
      <c r="Y852" s="62"/>
      <c r="Z852" s="62"/>
    </row>
    <row r="853" spans="1:26" ht="15">
      <c r="A853" s="68"/>
      <c r="B853" s="68"/>
      <c r="C853" s="68"/>
      <c r="D853" s="69"/>
      <c r="E853" s="69"/>
      <c r="F853" s="70"/>
      <c r="G853" s="68"/>
      <c r="H853" s="68"/>
      <c r="I853" s="68"/>
      <c r="J853" s="68"/>
      <c r="K853" s="62"/>
      <c r="L853" s="62"/>
      <c r="M853" s="62"/>
      <c r="N853" s="62"/>
      <c r="O853" s="62"/>
      <c r="P853" s="62"/>
      <c r="Q853" s="62"/>
      <c r="R853" s="62"/>
      <c r="S853" s="62"/>
      <c r="T853" s="62"/>
      <c r="U853" s="62"/>
      <c r="V853" s="62"/>
      <c r="W853" s="62"/>
      <c r="X853" s="62"/>
      <c r="Y853" s="62"/>
      <c r="Z853" s="62"/>
    </row>
    <row r="854" spans="1:26" ht="15">
      <c r="A854" s="68"/>
      <c r="B854" s="68"/>
      <c r="C854" s="68"/>
      <c r="D854" s="69"/>
      <c r="E854" s="69"/>
      <c r="F854" s="70"/>
      <c r="G854" s="68"/>
      <c r="H854" s="68"/>
      <c r="I854" s="68"/>
      <c r="J854" s="68"/>
      <c r="K854" s="62"/>
      <c r="L854" s="62"/>
      <c r="M854" s="62"/>
      <c r="N854" s="62"/>
      <c r="O854" s="62"/>
      <c r="P854" s="62"/>
      <c r="Q854" s="62"/>
      <c r="R854" s="62"/>
      <c r="S854" s="62"/>
      <c r="T854" s="62"/>
      <c r="U854" s="62"/>
      <c r="V854" s="62"/>
      <c r="W854" s="62"/>
      <c r="X854" s="62"/>
      <c r="Y854" s="62"/>
      <c r="Z854" s="62"/>
    </row>
    <row r="855" spans="1:26" ht="15">
      <c r="A855" s="68"/>
      <c r="B855" s="68"/>
      <c r="C855" s="68"/>
      <c r="D855" s="69"/>
      <c r="E855" s="69"/>
      <c r="F855" s="70"/>
      <c r="G855" s="68"/>
      <c r="H855" s="68"/>
      <c r="I855" s="68"/>
      <c r="J855" s="68"/>
      <c r="K855" s="62"/>
      <c r="L855" s="62"/>
      <c r="M855" s="62"/>
      <c r="N855" s="62"/>
      <c r="O855" s="62"/>
      <c r="P855" s="62"/>
      <c r="Q855" s="62"/>
      <c r="R855" s="62"/>
      <c r="S855" s="62"/>
      <c r="T855" s="62"/>
      <c r="U855" s="62"/>
      <c r="V855" s="62"/>
      <c r="W855" s="62"/>
      <c r="X855" s="62"/>
      <c r="Y855" s="62"/>
      <c r="Z855" s="62"/>
    </row>
    <row r="856" spans="1:26" ht="15">
      <c r="A856" s="68"/>
      <c r="B856" s="68"/>
      <c r="C856" s="68"/>
      <c r="D856" s="69"/>
      <c r="E856" s="69"/>
      <c r="F856" s="70"/>
      <c r="G856" s="68"/>
      <c r="H856" s="68"/>
      <c r="I856" s="68"/>
      <c r="J856" s="68"/>
      <c r="K856" s="62"/>
      <c r="L856" s="62"/>
      <c r="M856" s="62"/>
      <c r="N856" s="62"/>
      <c r="O856" s="62"/>
      <c r="P856" s="62"/>
      <c r="Q856" s="62"/>
      <c r="R856" s="62"/>
      <c r="S856" s="62"/>
      <c r="T856" s="62"/>
      <c r="U856" s="62"/>
      <c r="V856" s="62"/>
      <c r="W856" s="62"/>
      <c r="X856" s="62"/>
      <c r="Y856" s="62"/>
      <c r="Z856" s="62"/>
    </row>
    <row r="857" spans="1:26" ht="15">
      <c r="A857" s="68"/>
      <c r="B857" s="68"/>
      <c r="C857" s="68"/>
      <c r="D857" s="69"/>
      <c r="E857" s="69"/>
      <c r="F857" s="70"/>
      <c r="G857" s="68"/>
      <c r="H857" s="68"/>
      <c r="I857" s="68"/>
      <c r="J857" s="68"/>
      <c r="K857" s="62"/>
      <c r="L857" s="62"/>
      <c r="M857" s="62"/>
      <c r="N857" s="62"/>
      <c r="O857" s="62"/>
      <c r="P857" s="62"/>
      <c r="Q857" s="62"/>
      <c r="R857" s="62"/>
      <c r="S857" s="62"/>
      <c r="T857" s="62"/>
      <c r="U857" s="62"/>
      <c r="V857" s="62"/>
      <c r="W857" s="62"/>
      <c r="X857" s="62"/>
      <c r="Y857" s="62"/>
      <c r="Z857" s="62"/>
    </row>
    <row r="858" spans="1:26" ht="15">
      <c r="A858" s="68"/>
      <c r="B858" s="68"/>
      <c r="C858" s="68"/>
      <c r="D858" s="69"/>
      <c r="E858" s="69"/>
      <c r="F858" s="70"/>
      <c r="G858" s="68"/>
      <c r="H858" s="68"/>
      <c r="I858" s="68"/>
      <c r="J858" s="68"/>
      <c r="K858" s="62"/>
      <c r="L858" s="62"/>
      <c r="M858" s="62"/>
      <c r="N858" s="62"/>
      <c r="O858" s="62"/>
      <c r="P858" s="62"/>
      <c r="Q858" s="62"/>
      <c r="R858" s="62"/>
      <c r="S858" s="62"/>
      <c r="T858" s="62"/>
      <c r="U858" s="62"/>
      <c r="V858" s="62"/>
      <c r="W858" s="62"/>
      <c r="X858" s="62"/>
      <c r="Y858" s="62"/>
      <c r="Z858" s="62"/>
    </row>
    <row r="859" spans="1:26" ht="15">
      <c r="A859" s="68"/>
      <c r="B859" s="68"/>
      <c r="C859" s="68"/>
      <c r="D859" s="69"/>
      <c r="E859" s="69"/>
      <c r="F859" s="70"/>
      <c r="G859" s="68"/>
      <c r="H859" s="68"/>
      <c r="I859" s="68"/>
      <c r="J859" s="68"/>
      <c r="K859" s="62"/>
      <c r="L859" s="62"/>
      <c r="M859" s="62"/>
      <c r="N859" s="62"/>
      <c r="O859" s="62"/>
      <c r="P859" s="62"/>
      <c r="Q859" s="62"/>
      <c r="R859" s="62"/>
      <c r="S859" s="62"/>
      <c r="T859" s="62"/>
      <c r="U859" s="62"/>
      <c r="V859" s="62"/>
      <c r="W859" s="62"/>
      <c r="X859" s="62"/>
      <c r="Y859" s="62"/>
      <c r="Z859" s="62"/>
    </row>
    <row r="860" spans="1:26" ht="15">
      <c r="A860" s="68"/>
      <c r="B860" s="68"/>
      <c r="C860" s="68"/>
      <c r="D860" s="69"/>
      <c r="E860" s="69"/>
      <c r="F860" s="70"/>
      <c r="G860" s="68"/>
      <c r="H860" s="68"/>
      <c r="I860" s="68"/>
      <c r="J860" s="68"/>
      <c r="K860" s="62"/>
      <c r="L860" s="62"/>
      <c r="M860" s="62"/>
      <c r="N860" s="62"/>
      <c r="O860" s="62"/>
      <c r="P860" s="62"/>
      <c r="Q860" s="62"/>
      <c r="R860" s="62"/>
      <c r="S860" s="62"/>
      <c r="T860" s="62"/>
      <c r="U860" s="62"/>
      <c r="V860" s="62"/>
      <c r="W860" s="62"/>
      <c r="X860" s="62"/>
      <c r="Y860" s="62"/>
      <c r="Z860" s="62"/>
    </row>
    <row r="861" spans="1:26" ht="15">
      <c r="A861" s="68"/>
      <c r="B861" s="68"/>
      <c r="C861" s="68"/>
      <c r="D861" s="69"/>
      <c r="E861" s="69"/>
      <c r="F861" s="70"/>
      <c r="G861" s="68"/>
      <c r="H861" s="68"/>
      <c r="I861" s="68"/>
      <c r="J861" s="68"/>
      <c r="K861" s="62"/>
      <c r="L861" s="62"/>
      <c r="M861" s="62"/>
      <c r="N861" s="62"/>
      <c r="O861" s="62"/>
      <c r="P861" s="62"/>
      <c r="Q861" s="62"/>
      <c r="R861" s="62"/>
      <c r="S861" s="62"/>
      <c r="T861" s="62"/>
      <c r="U861" s="62"/>
      <c r="V861" s="62"/>
      <c r="W861" s="62"/>
      <c r="X861" s="62"/>
      <c r="Y861" s="62"/>
      <c r="Z861" s="62"/>
    </row>
    <row r="862" spans="1:26" ht="15">
      <c r="A862" s="68"/>
      <c r="B862" s="68"/>
      <c r="C862" s="68"/>
      <c r="D862" s="69"/>
      <c r="E862" s="69"/>
      <c r="F862" s="70"/>
      <c r="G862" s="68"/>
      <c r="H862" s="68"/>
      <c r="I862" s="68"/>
      <c r="J862" s="68"/>
      <c r="K862" s="62"/>
      <c r="L862" s="62"/>
      <c r="M862" s="62"/>
      <c r="N862" s="62"/>
      <c r="O862" s="62"/>
      <c r="P862" s="62"/>
      <c r="Q862" s="62"/>
      <c r="R862" s="62"/>
      <c r="S862" s="62"/>
      <c r="T862" s="62"/>
      <c r="U862" s="62"/>
      <c r="V862" s="62"/>
      <c r="W862" s="62"/>
      <c r="X862" s="62"/>
      <c r="Y862" s="62"/>
      <c r="Z862" s="62"/>
    </row>
    <row r="863" spans="1:26" ht="15">
      <c r="A863" s="68"/>
      <c r="B863" s="68"/>
      <c r="C863" s="68"/>
      <c r="D863" s="69"/>
      <c r="E863" s="69"/>
      <c r="F863" s="70"/>
      <c r="G863" s="68"/>
      <c r="H863" s="68"/>
      <c r="I863" s="68"/>
      <c r="J863" s="68"/>
      <c r="K863" s="62"/>
      <c r="L863" s="62"/>
      <c r="M863" s="62"/>
      <c r="N863" s="62"/>
      <c r="O863" s="62"/>
      <c r="P863" s="62"/>
      <c r="Q863" s="62"/>
      <c r="R863" s="62"/>
      <c r="S863" s="62"/>
      <c r="T863" s="62"/>
      <c r="U863" s="62"/>
      <c r="V863" s="62"/>
      <c r="W863" s="62"/>
      <c r="X863" s="62"/>
      <c r="Y863" s="62"/>
      <c r="Z863" s="62"/>
    </row>
    <row r="864" spans="1:26" ht="15">
      <c r="A864" s="68"/>
      <c r="B864" s="68"/>
      <c r="C864" s="68"/>
      <c r="D864" s="69"/>
      <c r="E864" s="69"/>
      <c r="F864" s="70"/>
      <c r="G864" s="68"/>
      <c r="H864" s="68"/>
      <c r="I864" s="68"/>
      <c r="J864" s="68"/>
      <c r="K864" s="62"/>
      <c r="L864" s="62"/>
      <c r="M864" s="62"/>
      <c r="N864" s="62"/>
      <c r="O864" s="62"/>
      <c r="P864" s="62"/>
      <c r="Q864" s="62"/>
      <c r="R864" s="62"/>
      <c r="S864" s="62"/>
      <c r="T864" s="62"/>
      <c r="U864" s="62"/>
      <c r="V864" s="62"/>
      <c r="W864" s="62"/>
      <c r="X864" s="62"/>
      <c r="Y864" s="62"/>
      <c r="Z864" s="62"/>
    </row>
    <row r="865" spans="1:26" ht="15">
      <c r="A865" s="68"/>
      <c r="B865" s="68"/>
      <c r="C865" s="68"/>
      <c r="D865" s="69"/>
      <c r="E865" s="69"/>
      <c r="F865" s="70"/>
      <c r="G865" s="68"/>
      <c r="H865" s="68"/>
      <c r="I865" s="68"/>
      <c r="J865" s="68"/>
      <c r="K865" s="62"/>
      <c r="L865" s="62"/>
      <c r="M865" s="62"/>
      <c r="N865" s="62"/>
      <c r="O865" s="62"/>
      <c r="P865" s="62"/>
      <c r="Q865" s="62"/>
      <c r="R865" s="62"/>
      <c r="S865" s="62"/>
      <c r="T865" s="62"/>
      <c r="U865" s="62"/>
      <c r="V865" s="62"/>
      <c r="W865" s="62"/>
      <c r="X865" s="62"/>
      <c r="Y865" s="62"/>
      <c r="Z865" s="62"/>
    </row>
    <row r="866" spans="1:26" ht="15">
      <c r="A866" s="68"/>
      <c r="B866" s="68"/>
      <c r="C866" s="68"/>
      <c r="D866" s="69"/>
      <c r="E866" s="69"/>
      <c r="F866" s="70"/>
      <c r="G866" s="68"/>
      <c r="H866" s="68"/>
      <c r="I866" s="68"/>
      <c r="J866" s="68"/>
      <c r="K866" s="62"/>
      <c r="L866" s="62"/>
      <c r="M866" s="62"/>
      <c r="N866" s="62"/>
      <c r="O866" s="62"/>
      <c r="P866" s="62"/>
      <c r="Q866" s="62"/>
      <c r="R866" s="62"/>
      <c r="S866" s="62"/>
      <c r="T866" s="62"/>
      <c r="U866" s="62"/>
      <c r="V866" s="62"/>
      <c r="W866" s="62"/>
      <c r="X866" s="62"/>
      <c r="Y866" s="62"/>
      <c r="Z866" s="62"/>
    </row>
    <row r="867" spans="1:26" ht="15">
      <c r="A867" s="68"/>
      <c r="B867" s="68"/>
      <c r="C867" s="68"/>
      <c r="D867" s="69"/>
      <c r="E867" s="69"/>
      <c r="F867" s="70"/>
      <c r="G867" s="68"/>
      <c r="H867" s="68"/>
      <c r="I867" s="68"/>
      <c r="J867" s="68"/>
      <c r="K867" s="62"/>
      <c r="L867" s="62"/>
      <c r="M867" s="62"/>
      <c r="N867" s="62"/>
      <c r="O867" s="62"/>
      <c r="P867" s="62"/>
      <c r="Q867" s="62"/>
      <c r="R867" s="62"/>
      <c r="S867" s="62"/>
      <c r="T867" s="62"/>
      <c r="U867" s="62"/>
      <c r="V867" s="62"/>
      <c r="W867" s="62"/>
      <c r="X867" s="62"/>
      <c r="Y867" s="62"/>
      <c r="Z867" s="62"/>
    </row>
    <row r="868" spans="1:26" ht="15">
      <c r="A868" s="68"/>
      <c r="B868" s="68"/>
      <c r="C868" s="68"/>
      <c r="D868" s="69"/>
      <c r="E868" s="69"/>
      <c r="F868" s="70"/>
      <c r="G868" s="68"/>
      <c r="H868" s="68"/>
      <c r="I868" s="68"/>
      <c r="J868" s="68"/>
      <c r="K868" s="62"/>
      <c r="L868" s="62"/>
      <c r="M868" s="62"/>
      <c r="N868" s="62"/>
      <c r="O868" s="62"/>
      <c r="P868" s="62"/>
      <c r="Q868" s="62"/>
      <c r="R868" s="62"/>
      <c r="S868" s="62"/>
      <c r="T868" s="62"/>
      <c r="U868" s="62"/>
      <c r="V868" s="62"/>
      <c r="W868" s="62"/>
      <c r="X868" s="62"/>
      <c r="Y868" s="62"/>
      <c r="Z868" s="62"/>
    </row>
    <row r="869" spans="1:26" ht="15">
      <c r="A869" s="68"/>
      <c r="B869" s="68"/>
      <c r="C869" s="68"/>
      <c r="D869" s="69"/>
      <c r="E869" s="69"/>
      <c r="F869" s="70"/>
      <c r="G869" s="68"/>
      <c r="H869" s="68"/>
      <c r="I869" s="68"/>
      <c r="J869" s="68"/>
      <c r="K869" s="62"/>
      <c r="L869" s="62"/>
      <c r="M869" s="62"/>
      <c r="N869" s="62"/>
      <c r="O869" s="62"/>
      <c r="P869" s="62"/>
      <c r="Q869" s="62"/>
      <c r="R869" s="62"/>
      <c r="S869" s="62"/>
      <c r="T869" s="62"/>
      <c r="U869" s="62"/>
      <c r="V869" s="62"/>
      <c r="W869" s="62"/>
      <c r="X869" s="62"/>
      <c r="Y869" s="62"/>
      <c r="Z869" s="62"/>
    </row>
    <row r="870" spans="1:26" ht="15">
      <c r="A870" s="68"/>
      <c r="B870" s="68"/>
      <c r="C870" s="68"/>
      <c r="D870" s="69"/>
      <c r="E870" s="69"/>
      <c r="F870" s="70"/>
      <c r="G870" s="68"/>
      <c r="H870" s="68"/>
      <c r="I870" s="68"/>
      <c r="J870" s="68"/>
      <c r="K870" s="62"/>
      <c r="L870" s="62"/>
      <c r="M870" s="62"/>
      <c r="N870" s="62"/>
      <c r="O870" s="62"/>
      <c r="P870" s="62"/>
      <c r="Q870" s="62"/>
      <c r="R870" s="62"/>
      <c r="S870" s="62"/>
      <c r="T870" s="62"/>
      <c r="U870" s="62"/>
      <c r="V870" s="62"/>
      <c r="W870" s="62"/>
      <c r="X870" s="62"/>
      <c r="Y870" s="62"/>
      <c r="Z870" s="62"/>
    </row>
    <row r="871" spans="1:26" ht="15">
      <c r="A871" s="68"/>
      <c r="B871" s="68"/>
      <c r="C871" s="68"/>
      <c r="D871" s="69"/>
      <c r="E871" s="69"/>
      <c r="F871" s="70"/>
      <c r="G871" s="68"/>
      <c r="H871" s="68"/>
      <c r="I871" s="68"/>
      <c r="J871" s="68"/>
      <c r="K871" s="62"/>
      <c r="L871" s="62"/>
      <c r="M871" s="62"/>
      <c r="N871" s="62"/>
      <c r="O871" s="62"/>
      <c r="P871" s="62"/>
      <c r="Q871" s="62"/>
      <c r="R871" s="62"/>
      <c r="S871" s="62"/>
      <c r="T871" s="62"/>
      <c r="U871" s="62"/>
      <c r="V871" s="62"/>
      <c r="W871" s="62"/>
      <c r="X871" s="62"/>
      <c r="Y871" s="62"/>
      <c r="Z871" s="62"/>
    </row>
    <row r="872" spans="1:26" ht="15">
      <c r="A872" s="68"/>
      <c r="B872" s="68"/>
      <c r="C872" s="68"/>
      <c r="D872" s="69"/>
      <c r="E872" s="69"/>
      <c r="F872" s="70"/>
      <c r="G872" s="68"/>
      <c r="H872" s="68"/>
      <c r="I872" s="68"/>
      <c r="J872" s="68"/>
      <c r="K872" s="62"/>
      <c r="L872" s="62"/>
      <c r="M872" s="62"/>
      <c r="N872" s="62"/>
      <c r="O872" s="62"/>
      <c r="P872" s="62"/>
      <c r="Q872" s="62"/>
      <c r="R872" s="62"/>
      <c r="S872" s="62"/>
      <c r="T872" s="62"/>
      <c r="U872" s="62"/>
      <c r="V872" s="62"/>
      <c r="W872" s="62"/>
      <c r="X872" s="62"/>
      <c r="Y872" s="62"/>
      <c r="Z872" s="62"/>
    </row>
    <row r="873" spans="1:26" ht="15">
      <c r="A873" s="68"/>
      <c r="B873" s="68"/>
      <c r="C873" s="68"/>
      <c r="D873" s="69"/>
      <c r="E873" s="69"/>
      <c r="F873" s="70"/>
      <c r="G873" s="68"/>
      <c r="H873" s="68"/>
      <c r="I873" s="68"/>
      <c r="J873" s="68"/>
      <c r="K873" s="62"/>
      <c r="L873" s="62"/>
      <c r="M873" s="62"/>
      <c r="N873" s="62"/>
      <c r="O873" s="62"/>
      <c r="P873" s="62"/>
      <c r="Q873" s="62"/>
      <c r="R873" s="62"/>
      <c r="S873" s="62"/>
      <c r="T873" s="62"/>
      <c r="U873" s="62"/>
      <c r="V873" s="62"/>
      <c r="W873" s="62"/>
      <c r="X873" s="62"/>
      <c r="Y873" s="62"/>
      <c r="Z873" s="62"/>
    </row>
    <row r="874" spans="1:26" ht="15">
      <c r="A874" s="68"/>
      <c r="B874" s="68"/>
      <c r="C874" s="68"/>
      <c r="D874" s="69"/>
      <c r="E874" s="69"/>
      <c r="F874" s="70"/>
      <c r="G874" s="68"/>
      <c r="H874" s="68"/>
      <c r="I874" s="68"/>
      <c r="J874" s="68"/>
      <c r="K874" s="62"/>
      <c r="L874" s="62"/>
      <c r="M874" s="62"/>
      <c r="N874" s="62"/>
      <c r="O874" s="62"/>
      <c r="P874" s="62"/>
      <c r="Q874" s="62"/>
      <c r="R874" s="62"/>
      <c r="S874" s="62"/>
      <c r="T874" s="62"/>
      <c r="U874" s="62"/>
      <c r="V874" s="62"/>
      <c r="W874" s="62"/>
      <c r="X874" s="62"/>
      <c r="Y874" s="62"/>
      <c r="Z874" s="62"/>
    </row>
    <row r="875" spans="1:26" ht="15">
      <c r="A875" s="68"/>
      <c r="B875" s="68"/>
      <c r="C875" s="68"/>
      <c r="D875" s="69"/>
      <c r="E875" s="69"/>
      <c r="F875" s="70"/>
      <c r="G875" s="68"/>
      <c r="H875" s="68"/>
      <c r="I875" s="68"/>
      <c r="J875" s="68"/>
      <c r="K875" s="62"/>
      <c r="L875" s="62"/>
      <c r="M875" s="62"/>
      <c r="N875" s="62"/>
      <c r="O875" s="62"/>
      <c r="P875" s="62"/>
      <c r="Q875" s="62"/>
      <c r="R875" s="62"/>
      <c r="S875" s="62"/>
      <c r="T875" s="62"/>
      <c r="U875" s="62"/>
      <c r="V875" s="62"/>
      <c r="W875" s="62"/>
      <c r="X875" s="62"/>
      <c r="Y875" s="62"/>
      <c r="Z875" s="62"/>
    </row>
    <row r="876" spans="1:26" ht="15">
      <c r="A876" s="68"/>
      <c r="B876" s="68"/>
      <c r="C876" s="68"/>
      <c r="D876" s="69"/>
      <c r="E876" s="69"/>
      <c r="F876" s="70"/>
      <c r="G876" s="68"/>
      <c r="H876" s="68"/>
      <c r="I876" s="68"/>
      <c r="J876" s="68"/>
      <c r="K876" s="62"/>
      <c r="L876" s="62"/>
      <c r="M876" s="62"/>
      <c r="N876" s="62"/>
      <c r="O876" s="62"/>
      <c r="P876" s="62"/>
      <c r="Q876" s="62"/>
      <c r="R876" s="62"/>
      <c r="S876" s="62"/>
      <c r="T876" s="62"/>
      <c r="U876" s="62"/>
      <c r="V876" s="62"/>
      <c r="W876" s="62"/>
      <c r="X876" s="62"/>
      <c r="Y876" s="62"/>
      <c r="Z876" s="62"/>
    </row>
    <row r="877" spans="1:26" ht="15">
      <c r="A877" s="68"/>
      <c r="B877" s="68"/>
      <c r="C877" s="68"/>
      <c r="D877" s="69"/>
      <c r="E877" s="69"/>
      <c r="F877" s="70"/>
      <c r="G877" s="68"/>
      <c r="H877" s="68"/>
      <c r="I877" s="68"/>
      <c r="J877" s="68"/>
      <c r="K877" s="62"/>
      <c r="L877" s="62"/>
      <c r="M877" s="62"/>
      <c r="N877" s="62"/>
      <c r="O877" s="62"/>
      <c r="P877" s="62"/>
      <c r="Q877" s="62"/>
      <c r="R877" s="62"/>
      <c r="S877" s="62"/>
      <c r="T877" s="62"/>
      <c r="U877" s="62"/>
      <c r="V877" s="62"/>
      <c r="W877" s="62"/>
      <c r="X877" s="62"/>
      <c r="Y877" s="62"/>
      <c r="Z877" s="62"/>
    </row>
    <row r="878" spans="1:26" ht="15">
      <c r="A878" s="68"/>
      <c r="B878" s="68"/>
      <c r="C878" s="68"/>
      <c r="D878" s="69"/>
      <c r="E878" s="69"/>
      <c r="F878" s="70"/>
      <c r="G878" s="68"/>
      <c r="H878" s="68"/>
      <c r="I878" s="68"/>
      <c r="J878" s="68"/>
      <c r="K878" s="62"/>
      <c r="L878" s="62"/>
      <c r="M878" s="62"/>
      <c r="N878" s="62"/>
      <c r="O878" s="62"/>
      <c r="P878" s="62"/>
      <c r="Q878" s="62"/>
      <c r="R878" s="62"/>
      <c r="S878" s="62"/>
      <c r="T878" s="62"/>
      <c r="U878" s="62"/>
      <c r="V878" s="62"/>
      <c r="W878" s="62"/>
      <c r="X878" s="62"/>
      <c r="Y878" s="62"/>
      <c r="Z878" s="62"/>
    </row>
    <row r="879" spans="1:26" ht="15">
      <c r="A879" s="68"/>
      <c r="B879" s="68"/>
      <c r="C879" s="68"/>
      <c r="D879" s="69"/>
      <c r="E879" s="69"/>
      <c r="F879" s="70"/>
      <c r="G879" s="68"/>
      <c r="H879" s="68"/>
      <c r="I879" s="68"/>
      <c r="J879" s="68"/>
      <c r="K879" s="62"/>
      <c r="L879" s="62"/>
      <c r="M879" s="62"/>
      <c r="N879" s="62"/>
      <c r="O879" s="62"/>
      <c r="P879" s="62"/>
      <c r="Q879" s="62"/>
      <c r="R879" s="62"/>
      <c r="S879" s="62"/>
      <c r="T879" s="62"/>
      <c r="U879" s="62"/>
      <c r="V879" s="62"/>
      <c r="W879" s="62"/>
      <c r="X879" s="62"/>
      <c r="Y879" s="62"/>
      <c r="Z879" s="62"/>
    </row>
    <row r="880" spans="1:26" ht="15">
      <c r="A880" s="68"/>
      <c r="B880" s="68"/>
      <c r="C880" s="68"/>
      <c r="D880" s="69"/>
      <c r="E880" s="69"/>
      <c r="F880" s="70"/>
      <c r="G880" s="68"/>
      <c r="H880" s="68"/>
      <c r="I880" s="68"/>
      <c r="J880" s="68"/>
      <c r="K880" s="62"/>
      <c r="L880" s="62"/>
      <c r="M880" s="62"/>
      <c r="N880" s="62"/>
      <c r="O880" s="62"/>
      <c r="P880" s="62"/>
      <c r="Q880" s="62"/>
      <c r="R880" s="62"/>
      <c r="S880" s="62"/>
      <c r="T880" s="62"/>
      <c r="U880" s="62"/>
      <c r="V880" s="62"/>
      <c r="W880" s="62"/>
      <c r="X880" s="62"/>
      <c r="Y880" s="62"/>
      <c r="Z880" s="62"/>
    </row>
    <row r="881" spans="1:26" ht="15">
      <c r="A881" s="68"/>
      <c r="B881" s="68"/>
      <c r="C881" s="68"/>
      <c r="D881" s="69"/>
      <c r="E881" s="69"/>
      <c r="F881" s="70"/>
      <c r="G881" s="68"/>
      <c r="H881" s="68"/>
      <c r="I881" s="68"/>
      <c r="J881" s="68"/>
      <c r="K881" s="62"/>
      <c r="L881" s="62"/>
      <c r="M881" s="62"/>
      <c r="N881" s="62"/>
      <c r="O881" s="62"/>
      <c r="P881" s="62"/>
      <c r="Q881" s="62"/>
      <c r="R881" s="62"/>
      <c r="S881" s="62"/>
      <c r="T881" s="62"/>
      <c r="U881" s="62"/>
      <c r="V881" s="62"/>
      <c r="W881" s="62"/>
      <c r="X881" s="62"/>
      <c r="Y881" s="62"/>
      <c r="Z881" s="62"/>
    </row>
    <row r="882" spans="1:26" ht="15">
      <c r="A882" s="68"/>
      <c r="B882" s="68"/>
      <c r="C882" s="68"/>
      <c r="D882" s="69"/>
      <c r="E882" s="69"/>
      <c r="F882" s="70"/>
      <c r="G882" s="68"/>
      <c r="H882" s="68"/>
      <c r="I882" s="68"/>
      <c r="J882" s="68"/>
      <c r="K882" s="62"/>
      <c r="L882" s="62"/>
      <c r="M882" s="62"/>
      <c r="N882" s="62"/>
      <c r="O882" s="62"/>
      <c r="P882" s="62"/>
      <c r="Q882" s="62"/>
      <c r="R882" s="62"/>
      <c r="S882" s="62"/>
      <c r="T882" s="62"/>
      <c r="U882" s="62"/>
      <c r="V882" s="62"/>
      <c r="W882" s="62"/>
      <c r="X882" s="62"/>
      <c r="Y882" s="62"/>
      <c r="Z882" s="62"/>
    </row>
    <row r="883" spans="1:26" ht="15">
      <c r="A883" s="68"/>
      <c r="B883" s="68"/>
      <c r="C883" s="68"/>
      <c r="D883" s="69"/>
      <c r="E883" s="69"/>
      <c r="F883" s="70"/>
      <c r="G883" s="68"/>
      <c r="H883" s="68"/>
      <c r="I883" s="68"/>
      <c r="J883" s="68"/>
      <c r="K883" s="62"/>
      <c r="L883" s="62"/>
      <c r="M883" s="62"/>
      <c r="N883" s="62"/>
      <c r="O883" s="62"/>
      <c r="P883" s="62"/>
      <c r="Q883" s="62"/>
      <c r="R883" s="62"/>
      <c r="S883" s="62"/>
      <c r="T883" s="62"/>
      <c r="U883" s="62"/>
      <c r="V883" s="62"/>
      <c r="W883" s="62"/>
      <c r="X883" s="62"/>
      <c r="Y883" s="62"/>
      <c r="Z883" s="62"/>
    </row>
    <row r="884" spans="1:26" ht="15">
      <c r="A884" s="68"/>
      <c r="B884" s="68"/>
      <c r="C884" s="68"/>
      <c r="D884" s="69"/>
      <c r="E884" s="69"/>
      <c r="F884" s="70"/>
      <c r="G884" s="68"/>
      <c r="H884" s="68"/>
      <c r="I884" s="68"/>
      <c r="J884" s="68"/>
      <c r="K884" s="62"/>
      <c r="L884" s="62"/>
      <c r="M884" s="62"/>
      <c r="N884" s="62"/>
      <c r="O884" s="62"/>
      <c r="P884" s="62"/>
      <c r="Q884" s="62"/>
      <c r="R884" s="62"/>
      <c r="S884" s="62"/>
      <c r="T884" s="62"/>
      <c r="U884" s="62"/>
      <c r="V884" s="62"/>
      <c r="W884" s="62"/>
      <c r="X884" s="62"/>
      <c r="Y884" s="62"/>
      <c r="Z884" s="62"/>
    </row>
    <row r="885" spans="1:26" ht="15">
      <c r="A885" s="68"/>
      <c r="B885" s="68"/>
      <c r="C885" s="68"/>
      <c r="D885" s="69"/>
      <c r="E885" s="69"/>
      <c r="F885" s="70"/>
      <c r="G885" s="68"/>
      <c r="H885" s="68"/>
      <c r="I885" s="68"/>
      <c r="J885" s="68"/>
      <c r="K885" s="62"/>
      <c r="L885" s="62"/>
      <c r="M885" s="62"/>
      <c r="N885" s="62"/>
      <c r="O885" s="62"/>
      <c r="P885" s="62"/>
      <c r="Q885" s="62"/>
      <c r="R885" s="62"/>
      <c r="S885" s="62"/>
      <c r="T885" s="62"/>
      <c r="U885" s="62"/>
      <c r="V885" s="62"/>
      <c r="W885" s="62"/>
      <c r="X885" s="62"/>
      <c r="Y885" s="62"/>
      <c r="Z885" s="62"/>
    </row>
    <row r="886" spans="1:26" ht="15">
      <c r="A886" s="68"/>
      <c r="B886" s="68"/>
      <c r="C886" s="68"/>
      <c r="D886" s="69"/>
      <c r="E886" s="69"/>
      <c r="F886" s="70"/>
      <c r="G886" s="68"/>
      <c r="H886" s="68"/>
      <c r="I886" s="68"/>
      <c r="J886" s="68"/>
      <c r="K886" s="62"/>
      <c r="L886" s="62"/>
      <c r="M886" s="62"/>
      <c r="N886" s="62"/>
      <c r="O886" s="62"/>
      <c r="P886" s="62"/>
      <c r="Q886" s="62"/>
      <c r="R886" s="62"/>
      <c r="S886" s="62"/>
      <c r="T886" s="62"/>
      <c r="U886" s="62"/>
      <c r="V886" s="62"/>
      <c r="W886" s="62"/>
      <c r="X886" s="62"/>
      <c r="Y886" s="62"/>
      <c r="Z886" s="62"/>
    </row>
    <row r="887" spans="1:26" ht="15">
      <c r="A887" s="68"/>
      <c r="B887" s="68"/>
      <c r="C887" s="68"/>
      <c r="D887" s="69"/>
      <c r="E887" s="69"/>
      <c r="F887" s="70"/>
      <c r="G887" s="68"/>
      <c r="H887" s="68"/>
      <c r="I887" s="68"/>
      <c r="J887" s="68"/>
      <c r="K887" s="62"/>
      <c r="L887" s="62"/>
      <c r="M887" s="62"/>
      <c r="N887" s="62"/>
      <c r="O887" s="62"/>
      <c r="P887" s="62"/>
      <c r="Q887" s="62"/>
      <c r="R887" s="62"/>
      <c r="S887" s="62"/>
      <c r="T887" s="62"/>
      <c r="U887" s="62"/>
      <c r="V887" s="62"/>
      <c r="W887" s="62"/>
      <c r="X887" s="62"/>
      <c r="Y887" s="62"/>
      <c r="Z887" s="62"/>
    </row>
    <row r="888" spans="1:26" ht="15">
      <c r="A888" s="68"/>
      <c r="B888" s="68"/>
      <c r="C888" s="68"/>
      <c r="D888" s="69"/>
      <c r="E888" s="69"/>
      <c r="F888" s="70"/>
      <c r="G888" s="68"/>
      <c r="H888" s="68"/>
      <c r="I888" s="68"/>
      <c r="J888" s="68"/>
      <c r="K888" s="62"/>
      <c r="L888" s="62"/>
      <c r="M888" s="62"/>
      <c r="N888" s="62"/>
      <c r="O888" s="62"/>
      <c r="P888" s="62"/>
      <c r="Q888" s="62"/>
      <c r="R888" s="62"/>
      <c r="S888" s="62"/>
      <c r="T888" s="62"/>
      <c r="U888" s="62"/>
      <c r="V888" s="62"/>
      <c r="W888" s="62"/>
      <c r="X888" s="62"/>
      <c r="Y888" s="62"/>
      <c r="Z888" s="62"/>
    </row>
    <row r="889" spans="1:26" ht="15">
      <c r="A889" s="68"/>
      <c r="B889" s="68"/>
      <c r="C889" s="68"/>
      <c r="D889" s="69"/>
      <c r="E889" s="69"/>
      <c r="F889" s="70"/>
      <c r="G889" s="68"/>
      <c r="H889" s="68"/>
      <c r="I889" s="68"/>
      <c r="J889" s="68"/>
      <c r="K889" s="62"/>
      <c r="L889" s="62"/>
      <c r="M889" s="62"/>
      <c r="N889" s="62"/>
      <c r="O889" s="62"/>
      <c r="P889" s="62"/>
      <c r="Q889" s="62"/>
      <c r="R889" s="62"/>
      <c r="S889" s="62"/>
      <c r="T889" s="62"/>
      <c r="U889" s="62"/>
      <c r="V889" s="62"/>
      <c r="W889" s="62"/>
      <c r="X889" s="62"/>
      <c r="Y889" s="62"/>
      <c r="Z889" s="62"/>
    </row>
    <row r="890" spans="1:26" ht="15">
      <c r="A890" s="68"/>
      <c r="B890" s="68"/>
      <c r="C890" s="68"/>
      <c r="D890" s="69"/>
      <c r="E890" s="69"/>
      <c r="F890" s="70"/>
      <c r="G890" s="68"/>
      <c r="H890" s="68"/>
      <c r="I890" s="68"/>
      <c r="J890" s="68"/>
      <c r="K890" s="62"/>
      <c r="L890" s="62"/>
      <c r="M890" s="62"/>
      <c r="N890" s="62"/>
      <c r="O890" s="62"/>
      <c r="P890" s="62"/>
      <c r="Q890" s="62"/>
      <c r="R890" s="62"/>
      <c r="S890" s="62"/>
      <c r="T890" s="62"/>
      <c r="U890" s="62"/>
      <c r="V890" s="62"/>
      <c r="W890" s="62"/>
      <c r="X890" s="62"/>
      <c r="Y890" s="62"/>
      <c r="Z890" s="62"/>
    </row>
    <row r="891" spans="1:26" ht="15">
      <c r="A891" s="68"/>
      <c r="B891" s="68"/>
      <c r="C891" s="68"/>
      <c r="D891" s="69"/>
      <c r="E891" s="69"/>
      <c r="F891" s="70"/>
      <c r="G891" s="68"/>
      <c r="H891" s="68"/>
      <c r="I891" s="68"/>
      <c r="J891" s="68"/>
      <c r="K891" s="62"/>
      <c r="L891" s="62"/>
      <c r="M891" s="62"/>
      <c r="N891" s="62"/>
      <c r="O891" s="62"/>
      <c r="P891" s="62"/>
      <c r="Q891" s="62"/>
      <c r="R891" s="62"/>
      <c r="S891" s="62"/>
      <c r="T891" s="62"/>
      <c r="U891" s="62"/>
      <c r="V891" s="62"/>
      <c r="W891" s="62"/>
      <c r="X891" s="62"/>
      <c r="Y891" s="62"/>
      <c r="Z891" s="62"/>
    </row>
    <row r="892" spans="1:26" ht="15">
      <c r="A892" s="68"/>
      <c r="B892" s="68"/>
      <c r="C892" s="68"/>
      <c r="D892" s="69"/>
      <c r="E892" s="69"/>
      <c r="F892" s="70"/>
      <c r="G892" s="68"/>
      <c r="H892" s="68"/>
      <c r="I892" s="68"/>
      <c r="J892" s="68"/>
      <c r="K892" s="62"/>
      <c r="L892" s="62"/>
      <c r="M892" s="62"/>
      <c r="N892" s="62"/>
      <c r="O892" s="62"/>
      <c r="P892" s="62"/>
      <c r="Q892" s="62"/>
      <c r="R892" s="62"/>
      <c r="S892" s="62"/>
      <c r="T892" s="62"/>
      <c r="U892" s="62"/>
      <c r="V892" s="62"/>
      <c r="W892" s="62"/>
      <c r="X892" s="62"/>
      <c r="Y892" s="62"/>
      <c r="Z892" s="62"/>
    </row>
    <row r="893" spans="1:26" ht="15">
      <c r="A893" s="68"/>
      <c r="B893" s="68"/>
      <c r="C893" s="68"/>
      <c r="D893" s="69"/>
      <c r="E893" s="69"/>
      <c r="F893" s="70"/>
      <c r="G893" s="68"/>
      <c r="H893" s="68"/>
      <c r="I893" s="68"/>
      <c r="J893" s="68"/>
      <c r="K893" s="62"/>
      <c r="L893" s="62"/>
      <c r="M893" s="62"/>
      <c r="N893" s="62"/>
      <c r="O893" s="62"/>
      <c r="P893" s="62"/>
      <c r="Q893" s="62"/>
      <c r="R893" s="62"/>
      <c r="S893" s="62"/>
      <c r="T893" s="62"/>
      <c r="U893" s="62"/>
      <c r="V893" s="62"/>
      <c r="W893" s="62"/>
      <c r="X893" s="62"/>
      <c r="Y893" s="62"/>
      <c r="Z893" s="62"/>
    </row>
    <row r="894" spans="1:26" ht="15">
      <c r="A894" s="68"/>
      <c r="B894" s="68"/>
      <c r="C894" s="68"/>
      <c r="D894" s="69"/>
      <c r="E894" s="69"/>
      <c r="F894" s="70"/>
      <c r="G894" s="68"/>
      <c r="H894" s="68"/>
      <c r="I894" s="68"/>
      <c r="J894" s="68"/>
      <c r="K894" s="62"/>
      <c r="L894" s="62"/>
      <c r="M894" s="62"/>
      <c r="N894" s="62"/>
      <c r="O894" s="62"/>
      <c r="P894" s="62"/>
      <c r="Q894" s="62"/>
      <c r="R894" s="62"/>
      <c r="S894" s="62"/>
      <c r="T894" s="62"/>
      <c r="U894" s="62"/>
      <c r="V894" s="62"/>
      <c r="W894" s="62"/>
      <c r="X894" s="62"/>
      <c r="Y894" s="62"/>
      <c r="Z894" s="62"/>
    </row>
    <row r="895" spans="1:26" ht="15">
      <c r="A895" s="68"/>
      <c r="B895" s="68"/>
      <c r="C895" s="68"/>
      <c r="D895" s="69"/>
      <c r="E895" s="69"/>
      <c r="F895" s="70"/>
      <c r="G895" s="68"/>
      <c r="H895" s="68"/>
      <c r="I895" s="68"/>
      <c r="J895" s="68"/>
      <c r="K895" s="62"/>
      <c r="L895" s="62"/>
      <c r="M895" s="62"/>
      <c r="N895" s="62"/>
      <c r="O895" s="62"/>
      <c r="P895" s="62"/>
      <c r="Q895" s="62"/>
      <c r="R895" s="62"/>
      <c r="S895" s="62"/>
      <c r="T895" s="62"/>
      <c r="U895" s="62"/>
      <c r="V895" s="62"/>
      <c r="W895" s="62"/>
      <c r="X895" s="62"/>
      <c r="Y895" s="62"/>
      <c r="Z895" s="62"/>
    </row>
    <row r="896" spans="1:26" ht="15">
      <c r="A896" s="68"/>
      <c r="B896" s="68"/>
      <c r="C896" s="68"/>
      <c r="D896" s="69"/>
      <c r="E896" s="69"/>
      <c r="F896" s="70"/>
      <c r="G896" s="68"/>
      <c r="H896" s="68"/>
      <c r="I896" s="68"/>
      <c r="J896" s="68"/>
      <c r="K896" s="62"/>
      <c r="L896" s="62"/>
      <c r="M896" s="62"/>
      <c r="N896" s="62"/>
      <c r="O896" s="62"/>
      <c r="P896" s="62"/>
      <c r="Q896" s="62"/>
      <c r="R896" s="62"/>
      <c r="S896" s="62"/>
      <c r="T896" s="62"/>
      <c r="U896" s="62"/>
      <c r="V896" s="62"/>
      <c r="W896" s="62"/>
      <c r="X896" s="62"/>
      <c r="Y896" s="62"/>
      <c r="Z896" s="62"/>
    </row>
    <row r="897" spans="1:26" ht="15">
      <c r="A897" s="68"/>
      <c r="B897" s="68"/>
      <c r="C897" s="68"/>
      <c r="D897" s="69"/>
      <c r="E897" s="69"/>
      <c r="F897" s="70"/>
      <c r="G897" s="68"/>
      <c r="H897" s="68"/>
      <c r="I897" s="68"/>
      <c r="J897" s="68"/>
      <c r="K897" s="62"/>
      <c r="L897" s="62"/>
      <c r="M897" s="62"/>
      <c r="N897" s="62"/>
      <c r="O897" s="62"/>
      <c r="P897" s="62"/>
      <c r="Q897" s="62"/>
      <c r="R897" s="62"/>
      <c r="S897" s="62"/>
      <c r="T897" s="62"/>
      <c r="U897" s="62"/>
      <c r="V897" s="62"/>
      <c r="W897" s="62"/>
      <c r="X897" s="62"/>
      <c r="Y897" s="62"/>
      <c r="Z897" s="62"/>
    </row>
    <row r="898" spans="1:26" ht="15">
      <c r="A898" s="68"/>
      <c r="B898" s="68"/>
      <c r="C898" s="68"/>
      <c r="D898" s="69"/>
      <c r="E898" s="69"/>
      <c r="F898" s="70"/>
      <c r="G898" s="68"/>
      <c r="H898" s="68"/>
      <c r="I898" s="68"/>
      <c r="J898" s="68"/>
      <c r="K898" s="62"/>
      <c r="L898" s="62"/>
      <c r="M898" s="62"/>
      <c r="N898" s="62"/>
      <c r="O898" s="62"/>
      <c r="P898" s="62"/>
      <c r="Q898" s="62"/>
      <c r="R898" s="62"/>
      <c r="S898" s="62"/>
      <c r="T898" s="62"/>
      <c r="U898" s="62"/>
      <c r="V898" s="62"/>
      <c r="W898" s="62"/>
      <c r="X898" s="62"/>
      <c r="Y898" s="62"/>
      <c r="Z898" s="62"/>
    </row>
    <row r="899" spans="1:26" ht="15">
      <c r="A899" s="68"/>
      <c r="B899" s="68"/>
      <c r="C899" s="68"/>
      <c r="D899" s="69"/>
      <c r="E899" s="69"/>
      <c r="F899" s="70"/>
      <c r="G899" s="68"/>
      <c r="H899" s="68"/>
      <c r="I899" s="68"/>
      <c r="J899" s="68"/>
      <c r="K899" s="62"/>
      <c r="L899" s="62"/>
      <c r="M899" s="62"/>
      <c r="N899" s="62"/>
      <c r="O899" s="62"/>
      <c r="P899" s="62"/>
      <c r="Q899" s="62"/>
      <c r="R899" s="62"/>
      <c r="S899" s="62"/>
      <c r="T899" s="62"/>
      <c r="U899" s="62"/>
      <c r="V899" s="62"/>
      <c r="W899" s="62"/>
      <c r="X899" s="62"/>
      <c r="Y899" s="62"/>
      <c r="Z899" s="62"/>
    </row>
    <row r="900" spans="1:26" ht="15">
      <c r="A900" s="68"/>
      <c r="B900" s="68"/>
      <c r="C900" s="68"/>
      <c r="D900" s="69"/>
      <c r="E900" s="69"/>
      <c r="F900" s="70"/>
      <c r="G900" s="68"/>
      <c r="H900" s="68"/>
      <c r="I900" s="68"/>
      <c r="J900" s="68"/>
      <c r="K900" s="62"/>
      <c r="L900" s="62"/>
      <c r="M900" s="62"/>
      <c r="N900" s="62"/>
      <c r="O900" s="62"/>
      <c r="P900" s="62"/>
      <c r="Q900" s="62"/>
      <c r="R900" s="62"/>
      <c r="S900" s="62"/>
      <c r="T900" s="62"/>
      <c r="U900" s="62"/>
      <c r="V900" s="62"/>
      <c r="W900" s="62"/>
      <c r="X900" s="62"/>
      <c r="Y900" s="62"/>
      <c r="Z900" s="62"/>
    </row>
    <row r="901" spans="1:26" ht="15">
      <c r="A901" s="68"/>
      <c r="B901" s="68"/>
      <c r="C901" s="68"/>
      <c r="D901" s="69"/>
      <c r="E901" s="69"/>
      <c r="F901" s="70"/>
      <c r="G901" s="68"/>
      <c r="H901" s="68"/>
      <c r="I901" s="68"/>
      <c r="J901" s="68"/>
      <c r="K901" s="62"/>
      <c r="L901" s="62"/>
      <c r="M901" s="62"/>
      <c r="N901" s="62"/>
      <c r="O901" s="62"/>
      <c r="P901" s="62"/>
      <c r="Q901" s="62"/>
      <c r="R901" s="62"/>
      <c r="S901" s="62"/>
      <c r="T901" s="62"/>
      <c r="U901" s="62"/>
      <c r="V901" s="62"/>
      <c r="W901" s="62"/>
      <c r="X901" s="62"/>
      <c r="Y901" s="62"/>
      <c r="Z901" s="62"/>
    </row>
    <row r="902" spans="1:26" ht="15">
      <c r="A902" s="68"/>
      <c r="B902" s="68"/>
      <c r="C902" s="68"/>
      <c r="D902" s="69"/>
      <c r="E902" s="69"/>
      <c r="F902" s="70"/>
      <c r="G902" s="68"/>
      <c r="H902" s="68"/>
      <c r="I902" s="68"/>
      <c r="J902" s="68"/>
      <c r="K902" s="62"/>
      <c r="L902" s="62"/>
      <c r="M902" s="62"/>
      <c r="N902" s="62"/>
      <c r="O902" s="62"/>
      <c r="P902" s="62"/>
      <c r="Q902" s="62"/>
      <c r="R902" s="62"/>
      <c r="S902" s="62"/>
      <c r="T902" s="62"/>
      <c r="U902" s="62"/>
      <c r="V902" s="62"/>
      <c r="W902" s="62"/>
      <c r="X902" s="62"/>
      <c r="Y902" s="62"/>
      <c r="Z902" s="62"/>
    </row>
    <row r="903" spans="1:26" ht="15">
      <c r="A903" s="68"/>
      <c r="B903" s="68"/>
      <c r="C903" s="68"/>
      <c r="D903" s="69"/>
      <c r="E903" s="69"/>
      <c r="F903" s="70"/>
      <c r="G903" s="68"/>
      <c r="H903" s="68"/>
      <c r="I903" s="68"/>
      <c r="J903" s="68"/>
      <c r="K903" s="62"/>
      <c r="L903" s="62"/>
      <c r="M903" s="62"/>
      <c r="N903" s="62"/>
      <c r="O903" s="62"/>
      <c r="P903" s="62"/>
      <c r="Q903" s="62"/>
      <c r="R903" s="62"/>
      <c r="S903" s="62"/>
      <c r="T903" s="62"/>
      <c r="U903" s="62"/>
      <c r="V903" s="62"/>
      <c r="W903" s="62"/>
      <c r="X903" s="62"/>
      <c r="Y903" s="62"/>
      <c r="Z903" s="62"/>
    </row>
    <row r="904" spans="1:26" ht="15">
      <c r="A904" s="68"/>
      <c r="B904" s="68"/>
      <c r="C904" s="68"/>
      <c r="D904" s="69"/>
      <c r="E904" s="69"/>
      <c r="F904" s="70"/>
      <c r="G904" s="68"/>
      <c r="H904" s="68"/>
      <c r="I904" s="68"/>
      <c r="J904" s="68"/>
      <c r="K904" s="62"/>
      <c r="L904" s="62"/>
      <c r="M904" s="62"/>
      <c r="N904" s="62"/>
      <c r="O904" s="62"/>
      <c r="P904" s="62"/>
      <c r="Q904" s="62"/>
      <c r="R904" s="62"/>
      <c r="S904" s="62"/>
      <c r="T904" s="62"/>
      <c r="U904" s="62"/>
      <c r="V904" s="62"/>
      <c r="W904" s="62"/>
      <c r="X904" s="62"/>
      <c r="Y904" s="62"/>
      <c r="Z904" s="62"/>
    </row>
    <row r="905" spans="1:26" ht="15">
      <c r="A905" s="68"/>
      <c r="B905" s="68"/>
      <c r="C905" s="68"/>
      <c r="D905" s="69"/>
      <c r="E905" s="69"/>
      <c r="F905" s="70"/>
      <c r="G905" s="68"/>
      <c r="H905" s="68"/>
      <c r="I905" s="68"/>
      <c r="J905" s="68"/>
      <c r="K905" s="62"/>
      <c r="L905" s="62"/>
      <c r="M905" s="62"/>
      <c r="N905" s="62"/>
      <c r="O905" s="62"/>
      <c r="P905" s="62"/>
      <c r="Q905" s="62"/>
      <c r="R905" s="62"/>
      <c r="S905" s="62"/>
      <c r="T905" s="62"/>
      <c r="U905" s="62"/>
      <c r="V905" s="62"/>
      <c r="W905" s="62"/>
      <c r="X905" s="62"/>
      <c r="Y905" s="62"/>
      <c r="Z905" s="62"/>
    </row>
    <row r="906" spans="1:26" ht="15">
      <c r="A906" s="68"/>
      <c r="B906" s="68"/>
      <c r="C906" s="68"/>
      <c r="D906" s="69"/>
      <c r="E906" s="69"/>
      <c r="F906" s="70"/>
      <c r="G906" s="68"/>
      <c r="H906" s="68"/>
      <c r="I906" s="68"/>
      <c r="J906" s="68"/>
      <c r="K906" s="62"/>
      <c r="L906" s="62"/>
      <c r="M906" s="62"/>
      <c r="N906" s="62"/>
      <c r="O906" s="62"/>
      <c r="P906" s="62"/>
      <c r="Q906" s="62"/>
      <c r="R906" s="62"/>
      <c r="S906" s="62"/>
      <c r="T906" s="62"/>
      <c r="U906" s="62"/>
      <c r="V906" s="62"/>
      <c r="W906" s="62"/>
      <c r="X906" s="62"/>
      <c r="Y906" s="62"/>
      <c r="Z906" s="62"/>
    </row>
    <row r="907" spans="1:26" ht="15">
      <c r="A907" s="68"/>
      <c r="B907" s="68"/>
      <c r="C907" s="68"/>
      <c r="D907" s="69"/>
      <c r="E907" s="69"/>
      <c r="F907" s="70"/>
      <c r="G907" s="68"/>
      <c r="H907" s="68"/>
      <c r="I907" s="68"/>
      <c r="J907" s="68"/>
      <c r="K907" s="62"/>
      <c r="L907" s="62"/>
      <c r="M907" s="62"/>
      <c r="N907" s="62"/>
      <c r="O907" s="62"/>
      <c r="P907" s="62"/>
      <c r="Q907" s="62"/>
      <c r="R907" s="62"/>
      <c r="S907" s="62"/>
      <c r="T907" s="62"/>
      <c r="U907" s="62"/>
      <c r="V907" s="62"/>
      <c r="W907" s="62"/>
      <c r="X907" s="62"/>
      <c r="Y907" s="62"/>
      <c r="Z907" s="62"/>
    </row>
    <row r="908" spans="1:26" ht="15">
      <c r="A908" s="68"/>
      <c r="B908" s="68"/>
      <c r="C908" s="68"/>
      <c r="D908" s="69"/>
      <c r="E908" s="69"/>
      <c r="F908" s="70"/>
      <c r="G908" s="68"/>
      <c r="H908" s="68"/>
      <c r="I908" s="68"/>
      <c r="J908" s="68"/>
      <c r="K908" s="62"/>
      <c r="L908" s="62"/>
      <c r="M908" s="62"/>
      <c r="N908" s="62"/>
      <c r="O908" s="62"/>
      <c r="P908" s="62"/>
      <c r="Q908" s="62"/>
      <c r="R908" s="62"/>
      <c r="S908" s="62"/>
      <c r="T908" s="62"/>
      <c r="U908" s="62"/>
      <c r="V908" s="62"/>
      <c r="W908" s="62"/>
      <c r="X908" s="62"/>
      <c r="Y908" s="62"/>
      <c r="Z908" s="62"/>
    </row>
    <row r="909" spans="1:26" ht="15">
      <c r="A909" s="68"/>
      <c r="B909" s="68"/>
      <c r="C909" s="68"/>
      <c r="D909" s="69"/>
      <c r="E909" s="69"/>
      <c r="F909" s="70"/>
      <c r="G909" s="68"/>
      <c r="H909" s="68"/>
      <c r="I909" s="68"/>
      <c r="J909" s="68"/>
      <c r="K909" s="62"/>
      <c r="L909" s="62"/>
      <c r="M909" s="62"/>
      <c r="N909" s="62"/>
      <c r="O909" s="62"/>
      <c r="P909" s="62"/>
      <c r="Q909" s="62"/>
      <c r="R909" s="62"/>
      <c r="S909" s="62"/>
      <c r="T909" s="62"/>
      <c r="U909" s="62"/>
      <c r="V909" s="62"/>
      <c r="W909" s="62"/>
      <c r="X909" s="62"/>
      <c r="Y909" s="62"/>
      <c r="Z909" s="62"/>
    </row>
    <row r="910" spans="1:26" ht="15">
      <c r="A910" s="68"/>
      <c r="B910" s="68"/>
      <c r="C910" s="68"/>
      <c r="D910" s="69"/>
      <c r="E910" s="69"/>
      <c r="F910" s="70"/>
      <c r="G910" s="68"/>
      <c r="H910" s="68"/>
      <c r="I910" s="68"/>
      <c r="J910" s="68"/>
      <c r="K910" s="62"/>
      <c r="L910" s="62"/>
      <c r="M910" s="62"/>
      <c r="N910" s="62"/>
      <c r="O910" s="62"/>
      <c r="P910" s="62"/>
      <c r="Q910" s="62"/>
      <c r="R910" s="62"/>
      <c r="S910" s="62"/>
      <c r="T910" s="62"/>
      <c r="U910" s="62"/>
      <c r="V910" s="62"/>
      <c r="W910" s="62"/>
      <c r="X910" s="62"/>
      <c r="Y910" s="62"/>
      <c r="Z910" s="62"/>
    </row>
    <row r="911" spans="1:26" ht="15">
      <c r="A911" s="68"/>
      <c r="B911" s="68"/>
      <c r="C911" s="68"/>
      <c r="D911" s="69"/>
      <c r="E911" s="69"/>
      <c r="F911" s="70"/>
      <c r="G911" s="68"/>
      <c r="H911" s="68"/>
      <c r="I911" s="68"/>
      <c r="J911" s="68"/>
      <c r="K911" s="62"/>
      <c r="L911" s="62"/>
      <c r="M911" s="62"/>
      <c r="N911" s="62"/>
      <c r="O911" s="62"/>
      <c r="P911" s="62"/>
      <c r="Q911" s="62"/>
      <c r="R911" s="62"/>
      <c r="S911" s="62"/>
      <c r="T911" s="62"/>
      <c r="U911" s="62"/>
      <c r="V911" s="62"/>
      <c r="W911" s="62"/>
      <c r="X911" s="62"/>
      <c r="Y911" s="62"/>
      <c r="Z911" s="62"/>
    </row>
    <row r="912" spans="1:26" ht="15">
      <c r="A912" s="68"/>
      <c r="B912" s="68"/>
      <c r="C912" s="68"/>
      <c r="D912" s="69"/>
      <c r="E912" s="69"/>
      <c r="F912" s="70"/>
      <c r="G912" s="68"/>
      <c r="H912" s="68"/>
      <c r="I912" s="68"/>
      <c r="J912" s="68"/>
      <c r="K912" s="62"/>
      <c r="L912" s="62"/>
      <c r="M912" s="62"/>
      <c r="N912" s="62"/>
      <c r="O912" s="62"/>
      <c r="P912" s="62"/>
      <c r="Q912" s="62"/>
      <c r="R912" s="62"/>
      <c r="S912" s="62"/>
      <c r="T912" s="62"/>
      <c r="U912" s="62"/>
      <c r="V912" s="62"/>
      <c r="W912" s="62"/>
      <c r="X912" s="62"/>
      <c r="Y912" s="62"/>
      <c r="Z912" s="62"/>
    </row>
    <row r="913" spans="1:26" ht="15">
      <c r="A913" s="68"/>
      <c r="B913" s="68"/>
      <c r="C913" s="68"/>
      <c r="D913" s="69"/>
      <c r="E913" s="69"/>
      <c r="F913" s="70"/>
      <c r="G913" s="68"/>
      <c r="H913" s="68"/>
      <c r="I913" s="68"/>
      <c r="J913" s="68"/>
      <c r="K913" s="62"/>
      <c r="L913" s="62"/>
      <c r="M913" s="62"/>
      <c r="N913" s="62"/>
      <c r="O913" s="62"/>
      <c r="P913" s="62"/>
      <c r="Q913" s="62"/>
      <c r="R913" s="62"/>
      <c r="S913" s="62"/>
      <c r="T913" s="62"/>
      <c r="U913" s="62"/>
      <c r="V913" s="62"/>
      <c r="W913" s="62"/>
      <c r="X913" s="62"/>
      <c r="Y913" s="62"/>
      <c r="Z913" s="62"/>
    </row>
    <row r="914" spans="1:26" ht="15">
      <c r="A914" s="68"/>
      <c r="B914" s="68"/>
      <c r="C914" s="68"/>
      <c r="D914" s="69"/>
      <c r="E914" s="69"/>
      <c r="F914" s="70"/>
      <c r="G914" s="68"/>
      <c r="H914" s="68"/>
      <c r="I914" s="68"/>
      <c r="J914" s="68"/>
      <c r="K914" s="62"/>
      <c r="L914" s="62"/>
      <c r="M914" s="62"/>
      <c r="N914" s="62"/>
      <c r="O914" s="62"/>
      <c r="P914" s="62"/>
      <c r="Q914" s="62"/>
      <c r="R914" s="62"/>
      <c r="S914" s="62"/>
      <c r="T914" s="62"/>
      <c r="U914" s="62"/>
      <c r="V914" s="62"/>
      <c r="W914" s="62"/>
      <c r="X914" s="62"/>
      <c r="Y914" s="62"/>
      <c r="Z914" s="62"/>
    </row>
    <row r="915" spans="1:26" ht="15">
      <c r="A915" s="68"/>
      <c r="B915" s="68"/>
      <c r="C915" s="68"/>
      <c r="D915" s="69"/>
      <c r="E915" s="69"/>
      <c r="F915" s="70"/>
      <c r="G915" s="68"/>
      <c r="H915" s="68"/>
      <c r="I915" s="68"/>
      <c r="J915" s="68"/>
      <c r="K915" s="62"/>
      <c r="L915" s="62"/>
      <c r="M915" s="62"/>
      <c r="N915" s="62"/>
      <c r="O915" s="62"/>
      <c r="P915" s="62"/>
      <c r="Q915" s="62"/>
      <c r="R915" s="62"/>
      <c r="S915" s="62"/>
      <c r="T915" s="62"/>
      <c r="U915" s="62"/>
      <c r="V915" s="62"/>
      <c r="W915" s="62"/>
      <c r="X915" s="62"/>
      <c r="Y915" s="62"/>
      <c r="Z915" s="62"/>
    </row>
    <row r="916" spans="1:26" ht="15">
      <c r="A916" s="68"/>
      <c r="B916" s="68"/>
      <c r="C916" s="68"/>
      <c r="D916" s="69"/>
      <c r="E916" s="69"/>
      <c r="F916" s="70"/>
      <c r="G916" s="68"/>
      <c r="H916" s="68"/>
      <c r="I916" s="68"/>
      <c r="J916" s="68"/>
      <c r="K916" s="62"/>
      <c r="L916" s="62"/>
      <c r="M916" s="62"/>
      <c r="N916" s="62"/>
      <c r="O916" s="62"/>
      <c r="P916" s="62"/>
      <c r="Q916" s="62"/>
      <c r="R916" s="62"/>
      <c r="S916" s="62"/>
      <c r="T916" s="62"/>
      <c r="U916" s="62"/>
      <c r="V916" s="62"/>
      <c r="W916" s="62"/>
      <c r="X916" s="62"/>
      <c r="Y916" s="62"/>
      <c r="Z916" s="62"/>
    </row>
    <row r="917" spans="1:26" ht="15">
      <c r="A917" s="68"/>
      <c r="B917" s="68"/>
      <c r="C917" s="68"/>
      <c r="D917" s="69"/>
      <c r="E917" s="69"/>
      <c r="F917" s="70"/>
      <c r="G917" s="68"/>
      <c r="H917" s="68"/>
      <c r="I917" s="68"/>
      <c r="J917" s="68"/>
      <c r="K917" s="62"/>
      <c r="L917" s="62"/>
      <c r="M917" s="62"/>
      <c r="N917" s="62"/>
      <c r="O917" s="62"/>
      <c r="P917" s="62"/>
      <c r="Q917" s="62"/>
      <c r="R917" s="62"/>
      <c r="S917" s="62"/>
      <c r="T917" s="62"/>
      <c r="U917" s="62"/>
      <c r="V917" s="62"/>
      <c r="W917" s="62"/>
      <c r="X917" s="62"/>
      <c r="Y917" s="62"/>
      <c r="Z917" s="62"/>
    </row>
    <row r="918" spans="1:26" ht="15">
      <c r="A918" s="68"/>
      <c r="B918" s="68"/>
      <c r="C918" s="68"/>
      <c r="D918" s="69"/>
      <c r="E918" s="69"/>
      <c r="F918" s="70"/>
      <c r="G918" s="68"/>
      <c r="H918" s="68"/>
      <c r="I918" s="68"/>
      <c r="J918" s="68"/>
      <c r="K918" s="62"/>
      <c r="L918" s="62"/>
      <c r="M918" s="62"/>
      <c r="N918" s="62"/>
      <c r="O918" s="62"/>
      <c r="P918" s="62"/>
      <c r="Q918" s="62"/>
      <c r="R918" s="62"/>
      <c r="S918" s="62"/>
      <c r="T918" s="62"/>
      <c r="U918" s="62"/>
      <c r="V918" s="62"/>
      <c r="W918" s="62"/>
      <c r="X918" s="62"/>
      <c r="Y918" s="62"/>
      <c r="Z918" s="62"/>
    </row>
    <row r="919" spans="1:26" ht="15">
      <c r="A919" s="68"/>
      <c r="B919" s="68"/>
      <c r="C919" s="68"/>
      <c r="D919" s="69"/>
      <c r="E919" s="69"/>
      <c r="F919" s="70"/>
      <c r="G919" s="68"/>
      <c r="H919" s="68"/>
      <c r="I919" s="68"/>
      <c r="J919" s="68"/>
      <c r="K919" s="62"/>
      <c r="L919" s="62"/>
      <c r="M919" s="62"/>
      <c r="N919" s="62"/>
      <c r="O919" s="62"/>
      <c r="P919" s="62"/>
      <c r="Q919" s="62"/>
      <c r="R919" s="62"/>
      <c r="S919" s="62"/>
      <c r="T919" s="62"/>
      <c r="U919" s="62"/>
      <c r="V919" s="62"/>
      <c r="W919" s="62"/>
      <c r="X919" s="62"/>
      <c r="Y919" s="62"/>
      <c r="Z919" s="62"/>
    </row>
    <row r="920" spans="1:26" ht="15">
      <c r="A920" s="68"/>
      <c r="B920" s="68"/>
      <c r="C920" s="68"/>
      <c r="D920" s="69"/>
      <c r="E920" s="69"/>
      <c r="F920" s="70"/>
      <c r="G920" s="68"/>
      <c r="H920" s="68"/>
      <c r="I920" s="68"/>
      <c r="J920" s="68"/>
      <c r="K920" s="62"/>
      <c r="L920" s="62"/>
      <c r="M920" s="62"/>
      <c r="N920" s="62"/>
      <c r="O920" s="62"/>
      <c r="P920" s="62"/>
      <c r="Q920" s="62"/>
      <c r="R920" s="62"/>
      <c r="S920" s="62"/>
      <c r="T920" s="62"/>
      <c r="U920" s="62"/>
      <c r="V920" s="62"/>
      <c r="W920" s="62"/>
      <c r="X920" s="62"/>
      <c r="Y920" s="62"/>
      <c r="Z920" s="62"/>
    </row>
    <row r="921" spans="1:26" ht="15">
      <c r="A921" s="68"/>
      <c r="B921" s="68"/>
      <c r="C921" s="68"/>
      <c r="D921" s="69"/>
      <c r="E921" s="69"/>
      <c r="F921" s="70"/>
      <c r="G921" s="68"/>
      <c r="H921" s="68"/>
      <c r="I921" s="68"/>
      <c r="J921" s="68"/>
      <c r="K921" s="62"/>
      <c r="L921" s="62"/>
      <c r="M921" s="62"/>
      <c r="N921" s="62"/>
      <c r="O921" s="62"/>
      <c r="P921" s="62"/>
      <c r="Q921" s="62"/>
      <c r="R921" s="62"/>
      <c r="S921" s="62"/>
      <c r="T921" s="62"/>
      <c r="U921" s="62"/>
      <c r="V921" s="62"/>
      <c r="W921" s="62"/>
      <c r="X921" s="62"/>
      <c r="Y921" s="62"/>
      <c r="Z921" s="62"/>
    </row>
    <row r="922" spans="1:26" ht="15">
      <c r="A922" s="68"/>
      <c r="B922" s="68"/>
      <c r="C922" s="68"/>
      <c r="D922" s="69"/>
      <c r="E922" s="69"/>
      <c r="F922" s="70"/>
      <c r="G922" s="68"/>
      <c r="H922" s="68"/>
      <c r="I922" s="68"/>
      <c r="J922" s="68"/>
      <c r="K922" s="62"/>
      <c r="L922" s="62"/>
      <c r="M922" s="62"/>
      <c r="N922" s="62"/>
      <c r="O922" s="62"/>
      <c r="P922" s="62"/>
      <c r="Q922" s="62"/>
      <c r="R922" s="62"/>
      <c r="S922" s="62"/>
      <c r="T922" s="62"/>
      <c r="U922" s="62"/>
      <c r="V922" s="62"/>
      <c r="W922" s="62"/>
      <c r="X922" s="62"/>
      <c r="Y922" s="62"/>
      <c r="Z922" s="62"/>
    </row>
    <row r="923" spans="1:26" ht="15">
      <c r="A923" s="68"/>
      <c r="B923" s="68"/>
      <c r="C923" s="68"/>
      <c r="D923" s="69"/>
      <c r="E923" s="69"/>
      <c r="F923" s="70"/>
      <c r="G923" s="68"/>
      <c r="H923" s="68"/>
      <c r="I923" s="68"/>
      <c r="J923" s="68"/>
      <c r="K923" s="62"/>
      <c r="L923" s="62"/>
      <c r="M923" s="62"/>
      <c r="N923" s="62"/>
      <c r="O923" s="62"/>
      <c r="P923" s="62"/>
      <c r="Q923" s="62"/>
      <c r="R923" s="62"/>
      <c r="S923" s="62"/>
      <c r="T923" s="62"/>
      <c r="U923" s="62"/>
      <c r="V923" s="62"/>
      <c r="W923" s="62"/>
      <c r="X923" s="62"/>
      <c r="Y923" s="62"/>
      <c r="Z923" s="62"/>
    </row>
    <row r="924" spans="1:26" ht="15">
      <c r="A924" s="68"/>
      <c r="B924" s="68"/>
      <c r="C924" s="68"/>
      <c r="D924" s="69"/>
      <c r="E924" s="69"/>
      <c r="F924" s="70"/>
      <c r="G924" s="68"/>
      <c r="H924" s="68"/>
      <c r="I924" s="68"/>
      <c r="J924" s="68"/>
      <c r="K924" s="62"/>
      <c r="L924" s="62"/>
      <c r="M924" s="62"/>
      <c r="N924" s="62"/>
      <c r="O924" s="62"/>
      <c r="P924" s="62"/>
      <c r="Q924" s="62"/>
      <c r="R924" s="62"/>
      <c r="S924" s="62"/>
      <c r="T924" s="62"/>
      <c r="U924" s="62"/>
      <c r="V924" s="62"/>
      <c r="W924" s="62"/>
      <c r="X924" s="62"/>
      <c r="Y924" s="62"/>
      <c r="Z924" s="62"/>
    </row>
    <row r="925" spans="1:26" ht="15">
      <c r="A925" s="68"/>
      <c r="B925" s="68"/>
      <c r="C925" s="68"/>
      <c r="D925" s="69"/>
      <c r="E925" s="69"/>
      <c r="F925" s="70"/>
      <c r="G925" s="68"/>
      <c r="H925" s="68"/>
      <c r="I925" s="68"/>
      <c r="J925" s="68"/>
      <c r="K925" s="62"/>
      <c r="L925" s="62"/>
      <c r="M925" s="62"/>
      <c r="N925" s="62"/>
      <c r="O925" s="62"/>
      <c r="P925" s="62"/>
      <c r="Q925" s="62"/>
      <c r="R925" s="62"/>
      <c r="S925" s="62"/>
      <c r="T925" s="62"/>
      <c r="U925" s="62"/>
      <c r="V925" s="62"/>
      <c r="W925" s="62"/>
      <c r="X925" s="62"/>
      <c r="Y925" s="62"/>
      <c r="Z925" s="62"/>
    </row>
    <row r="926" spans="1:26" ht="15">
      <c r="A926" s="68"/>
      <c r="B926" s="68"/>
      <c r="C926" s="68"/>
      <c r="D926" s="69"/>
      <c r="E926" s="69"/>
      <c r="F926" s="70"/>
      <c r="G926" s="68"/>
      <c r="H926" s="68"/>
      <c r="I926" s="68"/>
      <c r="J926" s="68"/>
      <c r="K926" s="62"/>
      <c r="L926" s="62"/>
      <c r="M926" s="62"/>
      <c r="N926" s="62"/>
      <c r="O926" s="62"/>
      <c r="P926" s="62"/>
      <c r="Q926" s="62"/>
      <c r="R926" s="62"/>
      <c r="S926" s="62"/>
      <c r="T926" s="62"/>
      <c r="U926" s="62"/>
      <c r="V926" s="62"/>
      <c r="W926" s="62"/>
      <c r="X926" s="62"/>
      <c r="Y926" s="62"/>
      <c r="Z926" s="62"/>
    </row>
    <row r="927" spans="1:26" ht="15">
      <c r="A927" s="68"/>
      <c r="B927" s="68"/>
      <c r="C927" s="68"/>
      <c r="D927" s="69"/>
      <c r="E927" s="69"/>
      <c r="F927" s="70"/>
      <c r="G927" s="68"/>
      <c r="H927" s="68"/>
      <c r="I927" s="68"/>
      <c r="J927" s="68"/>
      <c r="K927" s="62"/>
      <c r="L927" s="62"/>
      <c r="M927" s="62"/>
      <c r="N927" s="62"/>
      <c r="O927" s="62"/>
      <c r="P927" s="62"/>
      <c r="Q927" s="62"/>
      <c r="R927" s="62"/>
      <c r="S927" s="62"/>
      <c r="T927" s="62"/>
      <c r="U927" s="62"/>
      <c r="V927" s="62"/>
      <c r="W927" s="62"/>
      <c r="X927" s="62"/>
      <c r="Y927" s="62"/>
      <c r="Z927" s="62"/>
    </row>
    <row r="928" spans="1:26" ht="15">
      <c r="A928" s="68"/>
      <c r="B928" s="68"/>
      <c r="C928" s="68"/>
      <c r="D928" s="69"/>
      <c r="E928" s="69"/>
      <c r="F928" s="70"/>
      <c r="G928" s="68"/>
      <c r="H928" s="68"/>
      <c r="I928" s="68"/>
      <c r="J928" s="68"/>
      <c r="K928" s="62"/>
      <c r="L928" s="62"/>
      <c r="M928" s="62"/>
      <c r="N928" s="62"/>
      <c r="O928" s="62"/>
      <c r="P928" s="62"/>
      <c r="Q928" s="62"/>
      <c r="R928" s="62"/>
      <c r="S928" s="62"/>
      <c r="T928" s="62"/>
      <c r="U928" s="62"/>
      <c r="V928" s="62"/>
      <c r="W928" s="62"/>
      <c r="X928" s="62"/>
      <c r="Y928" s="62"/>
      <c r="Z928" s="62"/>
    </row>
    <row r="929" spans="1:26" ht="15">
      <c r="A929" s="68"/>
      <c r="B929" s="68"/>
      <c r="C929" s="68"/>
      <c r="D929" s="69"/>
      <c r="E929" s="69"/>
      <c r="F929" s="70"/>
      <c r="G929" s="68"/>
      <c r="H929" s="68"/>
      <c r="I929" s="68"/>
      <c r="J929" s="68"/>
      <c r="K929" s="62"/>
      <c r="L929" s="62"/>
      <c r="M929" s="62"/>
      <c r="N929" s="62"/>
      <c r="O929" s="62"/>
      <c r="P929" s="62"/>
      <c r="Q929" s="62"/>
      <c r="R929" s="62"/>
      <c r="S929" s="62"/>
      <c r="T929" s="62"/>
      <c r="U929" s="62"/>
      <c r="V929" s="62"/>
      <c r="W929" s="62"/>
      <c r="X929" s="62"/>
      <c r="Y929" s="62"/>
      <c r="Z929" s="62"/>
    </row>
    <row r="930" spans="1:26" ht="15">
      <c r="A930" s="68"/>
      <c r="B930" s="68"/>
      <c r="C930" s="68"/>
      <c r="D930" s="69"/>
      <c r="E930" s="69"/>
      <c r="F930" s="70"/>
      <c r="G930" s="68"/>
      <c r="H930" s="68"/>
      <c r="I930" s="68"/>
      <c r="J930" s="68"/>
      <c r="K930" s="62"/>
      <c r="L930" s="62"/>
      <c r="M930" s="62"/>
      <c r="N930" s="62"/>
      <c r="O930" s="62"/>
      <c r="P930" s="62"/>
      <c r="Q930" s="62"/>
      <c r="R930" s="62"/>
      <c r="S930" s="62"/>
      <c r="T930" s="62"/>
      <c r="U930" s="62"/>
      <c r="V930" s="62"/>
      <c r="W930" s="62"/>
      <c r="X930" s="62"/>
      <c r="Y930" s="62"/>
      <c r="Z930" s="62"/>
    </row>
    <row r="931" spans="1:26" ht="15">
      <c r="A931" s="68"/>
      <c r="B931" s="68"/>
      <c r="C931" s="68"/>
      <c r="D931" s="69"/>
      <c r="E931" s="69"/>
      <c r="F931" s="70"/>
      <c r="G931" s="68"/>
      <c r="H931" s="68"/>
      <c r="I931" s="68"/>
      <c r="J931" s="68"/>
      <c r="K931" s="62"/>
      <c r="L931" s="62"/>
      <c r="M931" s="62"/>
      <c r="N931" s="62"/>
      <c r="O931" s="62"/>
      <c r="P931" s="62"/>
      <c r="Q931" s="62"/>
      <c r="R931" s="62"/>
      <c r="S931" s="62"/>
      <c r="T931" s="62"/>
      <c r="U931" s="62"/>
      <c r="V931" s="62"/>
      <c r="W931" s="62"/>
      <c r="X931" s="62"/>
      <c r="Y931" s="62"/>
      <c r="Z931" s="62"/>
    </row>
    <row r="932" spans="1:26" ht="15">
      <c r="A932" s="68"/>
      <c r="B932" s="68"/>
      <c r="C932" s="68"/>
      <c r="D932" s="69"/>
      <c r="E932" s="69"/>
      <c r="F932" s="70"/>
      <c r="G932" s="68"/>
      <c r="H932" s="68"/>
      <c r="I932" s="68"/>
      <c r="J932" s="68"/>
      <c r="K932" s="62"/>
      <c r="L932" s="62"/>
      <c r="M932" s="62"/>
      <c r="N932" s="62"/>
      <c r="O932" s="62"/>
      <c r="P932" s="62"/>
      <c r="Q932" s="62"/>
      <c r="R932" s="62"/>
      <c r="S932" s="62"/>
      <c r="T932" s="62"/>
      <c r="U932" s="62"/>
      <c r="V932" s="62"/>
      <c r="W932" s="62"/>
      <c r="X932" s="62"/>
      <c r="Y932" s="62"/>
      <c r="Z932" s="62"/>
    </row>
    <row r="933" spans="1:26" ht="15">
      <c r="A933" s="68"/>
      <c r="B933" s="68"/>
      <c r="C933" s="68"/>
      <c r="D933" s="69"/>
      <c r="E933" s="69"/>
      <c r="F933" s="70"/>
      <c r="G933" s="68"/>
      <c r="H933" s="68"/>
      <c r="I933" s="68"/>
      <c r="J933" s="68"/>
      <c r="K933" s="62"/>
      <c r="L933" s="62"/>
      <c r="M933" s="62"/>
      <c r="N933" s="62"/>
      <c r="O933" s="62"/>
      <c r="P933" s="62"/>
      <c r="Q933" s="62"/>
      <c r="R933" s="62"/>
      <c r="S933" s="62"/>
      <c r="T933" s="62"/>
      <c r="U933" s="62"/>
      <c r="V933" s="62"/>
      <c r="W933" s="62"/>
      <c r="X933" s="62"/>
      <c r="Y933" s="62"/>
      <c r="Z933" s="62"/>
    </row>
    <row r="934" spans="1:26" ht="15">
      <c r="A934" s="68"/>
      <c r="B934" s="68"/>
      <c r="C934" s="68"/>
      <c r="D934" s="69"/>
      <c r="E934" s="69"/>
      <c r="F934" s="70"/>
      <c r="G934" s="68"/>
      <c r="H934" s="68"/>
      <c r="I934" s="68"/>
      <c r="J934" s="68"/>
      <c r="K934" s="62"/>
      <c r="L934" s="62"/>
      <c r="M934" s="62"/>
      <c r="N934" s="62"/>
      <c r="O934" s="62"/>
      <c r="P934" s="62"/>
      <c r="Q934" s="62"/>
      <c r="R934" s="62"/>
      <c r="S934" s="62"/>
      <c r="T934" s="62"/>
      <c r="U934" s="62"/>
      <c r="V934" s="62"/>
      <c r="W934" s="62"/>
      <c r="X934" s="62"/>
      <c r="Y934" s="62"/>
      <c r="Z934" s="62"/>
    </row>
    <row r="935" spans="1:26" ht="15">
      <c r="A935" s="68"/>
      <c r="B935" s="68"/>
      <c r="C935" s="68"/>
      <c r="D935" s="69"/>
      <c r="E935" s="69"/>
      <c r="F935" s="70"/>
      <c r="G935" s="68"/>
      <c r="H935" s="68"/>
      <c r="I935" s="68"/>
      <c r="J935" s="68"/>
      <c r="K935" s="62"/>
      <c r="L935" s="62"/>
      <c r="M935" s="62"/>
      <c r="N935" s="62"/>
      <c r="O935" s="62"/>
      <c r="P935" s="62"/>
      <c r="Q935" s="62"/>
      <c r="R935" s="62"/>
      <c r="S935" s="62"/>
      <c r="T935" s="62"/>
      <c r="U935" s="62"/>
      <c r="V935" s="62"/>
      <c r="W935" s="62"/>
      <c r="X935" s="62"/>
      <c r="Y935" s="62"/>
      <c r="Z935" s="62"/>
    </row>
    <row r="936" spans="1:26" ht="15">
      <c r="A936" s="68"/>
      <c r="B936" s="68"/>
      <c r="C936" s="68"/>
      <c r="D936" s="69"/>
      <c r="E936" s="69"/>
      <c r="F936" s="70"/>
      <c r="G936" s="68"/>
      <c r="H936" s="68"/>
      <c r="I936" s="68"/>
      <c r="J936" s="68"/>
      <c r="K936" s="62"/>
      <c r="L936" s="62"/>
      <c r="M936" s="62"/>
      <c r="N936" s="62"/>
      <c r="O936" s="62"/>
      <c r="P936" s="62"/>
      <c r="Q936" s="62"/>
      <c r="R936" s="62"/>
      <c r="S936" s="62"/>
      <c r="T936" s="62"/>
      <c r="U936" s="62"/>
      <c r="V936" s="62"/>
      <c r="W936" s="62"/>
      <c r="X936" s="62"/>
      <c r="Y936" s="62"/>
      <c r="Z936" s="62"/>
    </row>
    <row r="937" spans="1:26" ht="15">
      <c r="A937" s="68"/>
      <c r="B937" s="68"/>
      <c r="C937" s="68"/>
      <c r="D937" s="69"/>
      <c r="E937" s="69"/>
      <c r="F937" s="70"/>
      <c r="G937" s="68"/>
      <c r="H937" s="68"/>
      <c r="I937" s="68"/>
      <c r="J937" s="68"/>
      <c r="K937" s="62"/>
      <c r="L937" s="62"/>
      <c r="M937" s="62"/>
      <c r="N937" s="62"/>
      <c r="O937" s="62"/>
      <c r="P937" s="62"/>
      <c r="Q937" s="62"/>
      <c r="R937" s="62"/>
      <c r="S937" s="62"/>
      <c r="T937" s="62"/>
      <c r="U937" s="62"/>
      <c r="V937" s="62"/>
      <c r="W937" s="62"/>
      <c r="X937" s="62"/>
      <c r="Y937" s="62"/>
      <c r="Z937" s="62"/>
    </row>
    <row r="938" spans="1:26" ht="15">
      <c r="A938" s="68"/>
      <c r="B938" s="68"/>
      <c r="C938" s="68"/>
      <c r="D938" s="69"/>
      <c r="E938" s="69"/>
      <c r="F938" s="70"/>
      <c r="G938" s="68"/>
      <c r="H938" s="68"/>
      <c r="I938" s="68"/>
      <c r="J938" s="68"/>
      <c r="K938" s="62"/>
      <c r="L938" s="62"/>
      <c r="M938" s="62"/>
      <c r="N938" s="62"/>
      <c r="O938" s="62"/>
      <c r="P938" s="62"/>
      <c r="Q938" s="62"/>
      <c r="R938" s="62"/>
      <c r="S938" s="62"/>
      <c r="T938" s="62"/>
      <c r="U938" s="62"/>
      <c r="V938" s="62"/>
      <c r="W938" s="62"/>
      <c r="X938" s="62"/>
      <c r="Y938" s="62"/>
      <c r="Z938" s="62"/>
    </row>
    <row r="939" spans="1:26" ht="15">
      <c r="A939" s="68"/>
      <c r="B939" s="68"/>
      <c r="C939" s="68"/>
      <c r="D939" s="69"/>
      <c r="E939" s="69"/>
      <c r="F939" s="70"/>
      <c r="G939" s="68"/>
      <c r="H939" s="68"/>
      <c r="I939" s="68"/>
      <c r="J939" s="68"/>
      <c r="K939" s="62"/>
      <c r="L939" s="62"/>
      <c r="M939" s="62"/>
      <c r="N939" s="62"/>
      <c r="O939" s="62"/>
      <c r="P939" s="62"/>
      <c r="Q939" s="62"/>
      <c r="R939" s="62"/>
      <c r="S939" s="62"/>
      <c r="T939" s="62"/>
      <c r="U939" s="62"/>
      <c r="V939" s="62"/>
      <c r="W939" s="62"/>
      <c r="X939" s="62"/>
      <c r="Y939" s="62"/>
      <c r="Z939" s="62"/>
    </row>
    <row r="940" spans="1:26" ht="15">
      <c r="A940" s="68"/>
      <c r="B940" s="68"/>
      <c r="C940" s="68"/>
      <c r="D940" s="69"/>
      <c r="E940" s="69"/>
      <c r="F940" s="70"/>
      <c r="G940" s="68"/>
      <c r="H940" s="68"/>
      <c r="I940" s="68"/>
      <c r="J940" s="68"/>
      <c r="K940" s="62"/>
      <c r="L940" s="62"/>
      <c r="M940" s="62"/>
      <c r="N940" s="62"/>
      <c r="O940" s="62"/>
      <c r="P940" s="62"/>
      <c r="Q940" s="62"/>
      <c r="R940" s="62"/>
      <c r="S940" s="62"/>
      <c r="T940" s="62"/>
      <c r="U940" s="62"/>
      <c r="V940" s="62"/>
      <c r="W940" s="62"/>
      <c r="X940" s="62"/>
      <c r="Y940" s="62"/>
      <c r="Z940" s="62"/>
    </row>
    <row r="941" spans="1:26" ht="15">
      <c r="A941" s="68"/>
      <c r="B941" s="68"/>
      <c r="C941" s="68"/>
      <c r="D941" s="69"/>
      <c r="E941" s="69"/>
      <c r="F941" s="70"/>
      <c r="G941" s="68"/>
      <c r="H941" s="68"/>
      <c r="I941" s="68"/>
      <c r="J941" s="68"/>
      <c r="K941" s="62"/>
      <c r="L941" s="62"/>
      <c r="M941" s="62"/>
      <c r="N941" s="62"/>
      <c r="O941" s="62"/>
      <c r="P941" s="62"/>
      <c r="Q941" s="62"/>
      <c r="R941" s="62"/>
      <c r="S941" s="62"/>
      <c r="T941" s="62"/>
      <c r="U941" s="62"/>
      <c r="V941" s="62"/>
      <c r="W941" s="62"/>
      <c r="X941" s="62"/>
      <c r="Y941" s="62"/>
      <c r="Z941" s="62"/>
    </row>
    <row r="942" spans="1:26" ht="15">
      <c r="A942" s="68"/>
      <c r="B942" s="68"/>
      <c r="C942" s="68"/>
      <c r="D942" s="69"/>
      <c r="E942" s="69"/>
      <c r="F942" s="70"/>
      <c r="G942" s="68"/>
      <c r="H942" s="68"/>
      <c r="I942" s="68"/>
      <c r="J942" s="68"/>
      <c r="K942" s="62"/>
      <c r="L942" s="62"/>
      <c r="M942" s="62"/>
      <c r="N942" s="62"/>
      <c r="O942" s="62"/>
      <c r="P942" s="62"/>
      <c r="Q942" s="62"/>
      <c r="R942" s="62"/>
      <c r="S942" s="62"/>
      <c r="T942" s="62"/>
      <c r="U942" s="62"/>
      <c r="V942" s="62"/>
      <c r="W942" s="62"/>
      <c r="X942" s="62"/>
      <c r="Y942" s="62"/>
      <c r="Z942" s="62"/>
    </row>
    <row r="943" spans="1:26" ht="15">
      <c r="A943" s="68"/>
      <c r="B943" s="68"/>
      <c r="C943" s="68"/>
      <c r="D943" s="69"/>
      <c r="E943" s="69"/>
      <c r="F943" s="70"/>
      <c r="G943" s="68"/>
      <c r="H943" s="68"/>
      <c r="I943" s="68"/>
      <c r="J943" s="68"/>
      <c r="K943" s="62"/>
      <c r="L943" s="62"/>
      <c r="M943" s="62"/>
      <c r="N943" s="62"/>
      <c r="O943" s="62"/>
      <c r="P943" s="62"/>
      <c r="Q943" s="62"/>
      <c r="R943" s="62"/>
      <c r="S943" s="62"/>
      <c r="T943" s="62"/>
      <c r="U943" s="62"/>
      <c r="V943" s="62"/>
      <c r="W943" s="62"/>
      <c r="X943" s="62"/>
      <c r="Y943" s="62"/>
      <c r="Z943" s="62"/>
    </row>
    <row r="944" spans="1:26" ht="15">
      <c r="A944" s="68"/>
      <c r="B944" s="68"/>
      <c r="C944" s="68"/>
      <c r="D944" s="69"/>
      <c r="E944" s="69"/>
      <c r="F944" s="70"/>
      <c r="G944" s="68"/>
      <c r="H944" s="68"/>
      <c r="I944" s="68"/>
      <c r="J944" s="68"/>
      <c r="K944" s="62"/>
      <c r="L944" s="62"/>
      <c r="M944" s="62"/>
      <c r="N944" s="62"/>
      <c r="O944" s="62"/>
      <c r="P944" s="62"/>
      <c r="Q944" s="62"/>
      <c r="R944" s="62"/>
      <c r="S944" s="62"/>
      <c r="T944" s="62"/>
      <c r="U944" s="62"/>
      <c r="V944" s="62"/>
      <c r="W944" s="62"/>
      <c r="X944" s="62"/>
      <c r="Y944" s="62"/>
      <c r="Z944" s="62"/>
    </row>
    <row r="945" spans="1:26" ht="15">
      <c r="A945" s="68"/>
      <c r="B945" s="68"/>
      <c r="C945" s="68"/>
      <c r="D945" s="69"/>
      <c r="E945" s="69"/>
      <c r="F945" s="70"/>
      <c r="G945" s="68"/>
      <c r="H945" s="68"/>
      <c r="I945" s="68"/>
      <c r="J945" s="68"/>
      <c r="K945" s="62"/>
      <c r="L945" s="62"/>
      <c r="M945" s="62"/>
      <c r="N945" s="62"/>
      <c r="O945" s="62"/>
      <c r="P945" s="62"/>
      <c r="Q945" s="62"/>
      <c r="R945" s="62"/>
      <c r="S945" s="62"/>
      <c r="T945" s="62"/>
      <c r="U945" s="62"/>
      <c r="V945" s="62"/>
      <c r="W945" s="62"/>
      <c r="X945" s="62"/>
      <c r="Y945" s="62"/>
      <c r="Z945" s="62"/>
    </row>
    <row r="946" spans="1:26" ht="15">
      <c r="A946" s="68"/>
      <c r="B946" s="68"/>
      <c r="C946" s="68"/>
      <c r="D946" s="69"/>
      <c r="E946" s="69"/>
      <c r="F946" s="70"/>
      <c r="G946" s="68"/>
      <c r="H946" s="68"/>
      <c r="I946" s="68"/>
      <c r="J946" s="68"/>
      <c r="K946" s="62"/>
      <c r="L946" s="62"/>
      <c r="M946" s="62"/>
      <c r="N946" s="62"/>
      <c r="O946" s="62"/>
      <c r="P946" s="62"/>
      <c r="Q946" s="62"/>
      <c r="R946" s="62"/>
      <c r="S946" s="62"/>
      <c r="T946" s="62"/>
      <c r="U946" s="62"/>
      <c r="V946" s="62"/>
      <c r="W946" s="62"/>
      <c r="X946" s="62"/>
      <c r="Y946" s="62"/>
      <c r="Z946" s="62"/>
    </row>
    <row r="947" spans="1:26" ht="15">
      <c r="A947" s="68"/>
      <c r="B947" s="68"/>
      <c r="C947" s="68"/>
      <c r="D947" s="69"/>
      <c r="E947" s="69"/>
      <c r="F947" s="70"/>
      <c r="G947" s="68"/>
      <c r="H947" s="68"/>
      <c r="I947" s="68"/>
      <c r="J947" s="68"/>
      <c r="K947" s="62"/>
      <c r="L947" s="62"/>
      <c r="M947" s="62"/>
      <c r="N947" s="62"/>
      <c r="O947" s="62"/>
      <c r="P947" s="62"/>
      <c r="Q947" s="62"/>
      <c r="R947" s="62"/>
      <c r="S947" s="62"/>
      <c r="T947" s="62"/>
      <c r="U947" s="62"/>
      <c r="V947" s="62"/>
      <c r="W947" s="62"/>
      <c r="X947" s="62"/>
      <c r="Y947" s="62"/>
      <c r="Z947" s="62"/>
    </row>
    <row r="948" spans="1:26" ht="15">
      <c r="A948" s="68"/>
      <c r="B948" s="68"/>
      <c r="C948" s="68"/>
      <c r="D948" s="69"/>
      <c r="E948" s="69"/>
      <c r="F948" s="70"/>
      <c r="G948" s="68"/>
      <c r="H948" s="68"/>
      <c r="I948" s="68"/>
      <c r="J948" s="68"/>
      <c r="K948" s="62"/>
      <c r="L948" s="62"/>
      <c r="M948" s="62"/>
      <c r="N948" s="62"/>
      <c r="O948" s="62"/>
      <c r="P948" s="62"/>
      <c r="Q948" s="62"/>
      <c r="R948" s="62"/>
      <c r="S948" s="62"/>
      <c r="T948" s="62"/>
      <c r="U948" s="62"/>
      <c r="V948" s="62"/>
      <c r="W948" s="62"/>
      <c r="X948" s="62"/>
      <c r="Y948" s="62"/>
      <c r="Z948" s="62"/>
    </row>
    <row r="949" spans="1:26" ht="15">
      <c r="A949" s="68"/>
      <c r="B949" s="68"/>
      <c r="C949" s="68"/>
      <c r="D949" s="69"/>
      <c r="E949" s="69"/>
      <c r="F949" s="70"/>
      <c r="G949" s="68"/>
      <c r="H949" s="68"/>
      <c r="I949" s="68"/>
      <c r="J949" s="68"/>
      <c r="K949" s="62"/>
      <c r="L949" s="62"/>
      <c r="M949" s="62"/>
      <c r="N949" s="62"/>
      <c r="O949" s="62"/>
      <c r="P949" s="62"/>
      <c r="Q949" s="62"/>
      <c r="R949" s="62"/>
      <c r="S949" s="62"/>
      <c r="T949" s="62"/>
      <c r="U949" s="62"/>
      <c r="V949" s="62"/>
      <c r="W949" s="62"/>
      <c r="X949" s="62"/>
      <c r="Y949" s="62"/>
      <c r="Z949" s="62"/>
    </row>
    <row r="950" spans="1:26" ht="15">
      <c r="A950" s="68"/>
      <c r="B950" s="68"/>
      <c r="C950" s="68"/>
      <c r="D950" s="69"/>
      <c r="E950" s="69"/>
      <c r="F950" s="70"/>
      <c r="G950" s="68"/>
      <c r="H950" s="68"/>
      <c r="I950" s="68"/>
      <c r="J950" s="68"/>
      <c r="K950" s="62"/>
      <c r="L950" s="62"/>
      <c r="M950" s="62"/>
      <c r="N950" s="62"/>
      <c r="O950" s="62"/>
      <c r="P950" s="62"/>
      <c r="Q950" s="62"/>
      <c r="R950" s="62"/>
      <c r="S950" s="62"/>
      <c r="T950" s="62"/>
      <c r="U950" s="62"/>
      <c r="V950" s="62"/>
      <c r="W950" s="62"/>
      <c r="X950" s="62"/>
      <c r="Y950" s="62"/>
      <c r="Z950" s="62"/>
    </row>
    <row r="951" spans="1:26" ht="15">
      <c r="A951" s="68"/>
      <c r="B951" s="68"/>
      <c r="C951" s="68"/>
      <c r="D951" s="69"/>
      <c r="E951" s="69"/>
      <c r="F951" s="70"/>
      <c r="G951" s="68"/>
      <c r="H951" s="68"/>
      <c r="I951" s="68"/>
      <c r="J951" s="68"/>
      <c r="K951" s="62"/>
      <c r="L951" s="62"/>
      <c r="M951" s="62"/>
      <c r="N951" s="62"/>
      <c r="O951" s="62"/>
      <c r="P951" s="62"/>
      <c r="Q951" s="62"/>
      <c r="R951" s="62"/>
      <c r="S951" s="62"/>
      <c r="T951" s="62"/>
      <c r="U951" s="62"/>
      <c r="V951" s="62"/>
      <c r="W951" s="62"/>
      <c r="X951" s="62"/>
      <c r="Y951" s="62"/>
      <c r="Z951" s="62"/>
    </row>
    <row r="952" spans="1:26" ht="15">
      <c r="A952" s="68"/>
      <c r="B952" s="68"/>
      <c r="C952" s="68"/>
      <c r="D952" s="69"/>
      <c r="E952" s="69"/>
      <c r="F952" s="70"/>
      <c r="G952" s="68"/>
      <c r="H952" s="68"/>
      <c r="I952" s="68"/>
      <c r="J952" s="68"/>
      <c r="K952" s="62"/>
      <c r="L952" s="62"/>
      <c r="M952" s="62"/>
      <c r="N952" s="62"/>
      <c r="O952" s="62"/>
      <c r="P952" s="62"/>
      <c r="Q952" s="62"/>
      <c r="R952" s="62"/>
      <c r="S952" s="62"/>
      <c r="T952" s="62"/>
      <c r="U952" s="62"/>
      <c r="V952" s="62"/>
      <c r="W952" s="62"/>
      <c r="X952" s="62"/>
      <c r="Y952" s="62"/>
      <c r="Z952" s="62"/>
    </row>
    <row r="953" spans="1:26" ht="15">
      <c r="A953" s="68"/>
      <c r="B953" s="68"/>
      <c r="C953" s="68"/>
      <c r="D953" s="69"/>
      <c r="E953" s="69"/>
      <c r="F953" s="70"/>
      <c r="G953" s="68"/>
      <c r="H953" s="68"/>
      <c r="I953" s="68"/>
      <c r="J953" s="68"/>
      <c r="K953" s="62"/>
      <c r="L953" s="62"/>
      <c r="M953" s="62"/>
      <c r="N953" s="62"/>
      <c r="O953" s="62"/>
      <c r="P953" s="62"/>
      <c r="Q953" s="62"/>
      <c r="R953" s="62"/>
      <c r="S953" s="62"/>
      <c r="T953" s="62"/>
      <c r="U953" s="62"/>
      <c r="V953" s="62"/>
      <c r="W953" s="62"/>
      <c r="X953" s="62"/>
      <c r="Y953" s="62"/>
      <c r="Z953" s="62"/>
    </row>
    <row r="954" spans="1:26" ht="15">
      <c r="A954" s="68"/>
      <c r="B954" s="68"/>
      <c r="C954" s="68"/>
      <c r="D954" s="69"/>
      <c r="E954" s="69"/>
      <c r="F954" s="70"/>
      <c r="G954" s="68"/>
      <c r="H954" s="68"/>
      <c r="I954" s="68"/>
      <c r="J954" s="68"/>
      <c r="K954" s="62"/>
      <c r="L954" s="62"/>
      <c r="M954" s="62"/>
      <c r="N954" s="62"/>
      <c r="O954" s="62"/>
      <c r="P954" s="62"/>
      <c r="Q954" s="62"/>
      <c r="R954" s="62"/>
      <c r="S954" s="62"/>
      <c r="T954" s="62"/>
      <c r="U954" s="62"/>
      <c r="V954" s="62"/>
      <c r="W954" s="62"/>
      <c r="X954" s="62"/>
      <c r="Y954" s="62"/>
      <c r="Z954" s="62"/>
    </row>
    <row r="955" spans="1:26" ht="15">
      <c r="A955" s="68"/>
      <c r="B955" s="68"/>
      <c r="C955" s="68"/>
      <c r="D955" s="69"/>
      <c r="E955" s="69"/>
      <c r="F955" s="70"/>
      <c r="G955" s="68"/>
      <c r="H955" s="68"/>
      <c r="I955" s="68"/>
      <c r="J955" s="68"/>
      <c r="K955" s="62"/>
      <c r="L955" s="62"/>
      <c r="M955" s="62"/>
      <c r="N955" s="62"/>
      <c r="O955" s="62"/>
      <c r="P955" s="62"/>
      <c r="Q955" s="62"/>
      <c r="R955" s="62"/>
      <c r="S955" s="62"/>
      <c r="T955" s="62"/>
      <c r="U955" s="62"/>
      <c r="V955" s="62"/>
      <c r="W955" s="62"/>
      <c r="X955" s="62"/>
      <c r="Y955" s="62"/>
      <c r="Z955" s="62"/>
    </row>
    <row r="956" spans="1:26" ht="15">
      <c r="A956" s="68"/>
      <c r="B956" s="68"/>
      <c r="C956" s="68"/>
      <c r="D956" s="69"/>
      <c r="E956" s="69"/>
      <c r="F956" s="70"/>
      <c r="G956" s="68"/>
      <c r="H956" s="68"/>
      <c r="I956" s="68"/>
      <c r="J956" s="68"/>
      <c r="K956" s="62"/>
      <c r="L956" s="62"/>
      <c r="M956" s="62"/>
      <c r="N956" s="62"/>
      <c r="O956" s="62"/>
      <c r="P956" s="62"/>
      <c r="Q956" s="62"/>
      <c r="R956" s="62"/>
      <c r="S956" s="62"/>
      <c r="T956" s="62"/>
      <c r="U956" s="62"/>
      <c r="V956" s="62"/>
      <c r="W956" s="62"/>
      <c r="X956" s="62"/>
      <c r="Y956" s="62"/>
      <c r="Z956" s="62"/>
    </row>
    <row r="957" spans="1:26" ht="15">
      <c r="A957" s="68"/>
      <c r="B957" s="68"/>
      <c r="C957" s="68"/>
      <c r="D957" s="69"/>
      <c r="E957" s="69"/>
      <c r="F957" s="70"/>
      <c r="G957" s="68"/>
      <c r="H957" s="68"/>
      <c r="I957" s="68"/>
      <c r="J957" s="68"/>
      <c r="K957" s="62"/>
      <c r="L957" s="62"/>
      <c r="M957" s="62"/>
      <c r="N957" s="62"/>
      <c r="O957" s="62"/>
      <c r="P957" s="62"/>
      <c r="Q957" s="62"/>
      <c r="R957" s="62"/>
      <c r="S957" s="62"/>
      <c r="T957" s="62"/>
      <c r="U957" s="62"/>
      <c r="V957" s="62"/>
      <c r="W957" s="62"/>
      <c r="X957" s="62"/>
      <c r="Y957" s="62"/>
      <c r="Z957" s="62"/>
    </row>
    <row r="958" spans="1:26" ht="15">
      <c r="A958" s="68"/>
      <c r="B958" s="68"/>
      <c r="C958" s="68"/>
      <c r="D958" s="69"/>
      <c r="E958" s="69"/>
      <c r="F958" s="70"/>
      <c r="G958" s="68"/>
      <c r="H958" s="68"/>
      <c r="I958" s="68"/>
      <c r="J958" s="68"/>
      <c r="K958" s="62"/>
      <c r="L958" s="62"/>
      <c r="M958" s="62"/>
      <c r="N958" s="62"/>
      <c r="O958" s="62"/>
      <c r="P958" s="62"/>
      <c r="Q958" s="62"/>
      <c r="R958" s="62"/>
      <c r="S958" s="62"/>
      <c r="T958" s="62"/>
      <c r="U958" s="62"/>
      <c r="V958" s="62"/>
      <c r="W958" s="62"/>
      <c r="X958" s="62"/>
      <c r="Y958" s="62"/>
      <c r="Z958" s="62"/>
    </row>
    <row r="959" spans="1:26" ht="15">
      <c r="A959" s="68"/>
      <c r="B959" s="68"/>
      <c r="C959" s="68"/>
      <c r="D959" s="69"/>
      <c r="E959" s="69"/>
      <c r="F959" s="70"/>
      <c r="G959" s="68"/>
      <c r="H959" s="68"/>
      <c r="I959" s="68"/>
      <c r="J959" s="68"/>
      <c r="K959" s="62"/>
      <c r="L959" s="62"/>
      <c r="M959" s="62"/>
      <c r="N959" s="62"/>
      <c r="O959" s="62"/>
      <c r="P959" s="62"/>
      <c r="Q959" s="62"/>
      <c r="R959" s="62"/>
      <c r="S959" s="62"/>
      <c r="T959" s="62"/>
      <c r="U959" s="62"/>
      <c r="V959" s="62"/>
      <c r="W959" s="62"/>
      <c r="X959" s="62"/>
      <c r="Y959" s="62"/>
      <c r="Z959" s="62"/>
    </row>
    <row r="960" spans="1:26" ht="15">
      <c r="A960" s="68"/>
      <c r="B960" s="68"/>
      <c r="C960" s="68"/>
      <c r="D960" s="69"/>
      <c r="E960" s="69"/>
      <c r="F960" s="70"/>
      <c r="G960" s="68"/>
      <c r="H960" s="68"/>
      <c r="I960" s="68"/>
      <c r="J960" s="68"/>
      <c r="K960" s="62"/>
      <c r="L960" s="62"/>
      <c r="M960" s="62"/>
      <c r="N960" s="62"/>
      <c r="O960" s="62"/>
      <c r="P960" s="62"/>
      <c r="Q960" s="62"/>
      <c r="R960" s="62"/>
      <c r="S960" s="62"/>
      <c r="T960" s="62"/>
      <c r="U960" s="62"/>
      <c r="V960" s="62"/>
      <c r="W960" s="62"/>
      <c r="X960" s="62"/>
      <c r="Y960" s="62"/>
      <c r="Z960" s="62"/>
    </row>
    <row r="961" spans="1:26" ht="15">
      <c r="A961" s="68"/>
      <c r="B961" s="68"/>
      <c r="C961" s="68"/>
      <c r="D961" s="69"/>
      <c r="E961" s="69"/>
      <c r="F961" s="70"/>
      <c r="G961" s="68"/>
      <c r="H961" s="68"/>
      <c r="I961" s="68"/>
      <c r="J961" s="68"/>
      <c r="K961" s="62"/>
      <c r="L961" s="62"/>
      <c r="M961" s="62"/>
      <c r="N961" s="62"/>
      <c r="O961" s="62"/>
      <c r="P961" s="62"/>
      <c r="Q961" s="62"/>
      <c r="R961" s="62"/>
      <c r="S961" s="62"/>
      <c r="T961" s="62"/>
      <c r="U961" s="62"/>
      <c r="V961" s="62"/>
      <c r="W961" s="62"/>
      <c r="X961" s="62"/>
      <c r="Y961" s="62"/>
      <c r="Z961" s="62"/>
    </row>
    <row r="962" spans="1:26" ht="15">
      <c r="A962" s="68"/>
      <c r="B962" s="68"/>
      <c r="C962" s="68"/>
      <c r="D962" s="69"/>
      <c r="E962" s="69"/>
      <c r="F962" s="70"/>
      <c r="G962" s="68"/>
      <c r="H962" s="68"/>
      <c r="I962" s="68"/>
      <c r="J962" s="68"/>
      <c r="K962" s="62"/>
      <c r="L962" s="62"/>
      <c r="M962" s="62"/>
      <c r="N962" s="62"/>
      <c r="O962" s="62"/>
      <c r="P962" s="62"/>
      <c r="Q962" s="62"/>
      <c r="R962" s="62"/>
      <c r="S962" s="62"/>
      <c r="T962" s="62"/>
      <c r="U962" s="62"/>
      <c r="V962" s="62"/>
      <c r="W962" s="62"/>
      <c r="X962" s="62"/>
      <c r="Y962" s="62"/>
      <c r="Z962" s="62"/>
    </row>
    <row r="963" spans="1:26" ht="15">
      <c r="A963" s="68"/>
      <c r="B963" s="68"/>
      <c r="C963" s="68"/>
      <c r="D963" s="69"/>
      <c r="E963" s="69"/>
      <c r="F963" s="70"/>
      <c r="G963" s="68"/>
      <c r="H963" s="68"/>
      <c r="I963" s="68"/>
      <c r="J963" s="68"/>
      <c r="K963" s="62"/>
      <c r="L963" s="62"/>
      <c r="M963" s="62"/>
      <c r="N963" s="62"/>
      <c r="O963" s="62"/>
      <c r="P963" s="62"/>
      <c r="Q963" s="62"/>
      <c r="R963" s="62"/>
      <c r="S963" s="62"/>
      <c r="T963" s="62"/>
      <c r="U963" s="62"/>
      <c r="V963" s="62"/>
      <c r="W963" s="62"/>
      <c r="X963" s="62"/>
      <c r="Y963" s="62"/>
      <c r="Z963" s="62"/>
    </row>
    <row r="964" spans="1:26" ht="15">
      <c r="A964" s="68"/>
      <c r="B964" s="68"/>
      <c r="C964" s="68"/>
      <c r="D964" s="69"/>
      <c r="E964" s="69"/>
      <c r="F964" s="70"/>
      <c r="G964" s="68"/>
      <c r="H964" s="68"/>
      <c r="I964" s="68"/>
      <c r="J964" s="68"/>
      <c r="K964" s="62"/>
      <c r="L964" s="62"/>
      <c r="M964" s="62"/>
      <c r="N964" s="62"/>
      <c r="O964" s="62"/>
      <c r="P964" s="62"/>
      <c r="Q964" s="62"/>
      <c r="R964" s="62"/>
      <c r="S964" s="62"/>
      <c r="T964" s="62"/>
      <c r="U964" s="62"/>
      <c r="V964" s="62"/>
      <c r="W964" s="62"/>
      <c r="X964" s="62"/>
      <c r="Y964" s="62"/>
      <c r="Z964" s="62"/>
    </row>
    <row r="965" spans="1:26" ht="15">
      <c r="A965" s="68"/>
      <c r="B965" s="68"/>
      <c r="C965" s="68"/>
      <c r="D965" s="69"/>
      <c r="E965" s="69"/>
      <c r="F965" s="70"/>
      <c r="G965" s="68"/>
      <c r="H965" s="68"/>
      <c r="I965" s="68"/>
      <c r="J965" s="68"/>
      <c r="K965" s="62"/>
      <c r="L965" s="62"/>
      <c r="M965" s="62"/>
      <c r="N965" s="62"/>
      <c r="O965" s="62"/>
      <c r="P965" s="62"/>
      <c r="Q965" s="62"/>
      <c r="R965" s="62"/>
      <c r="S965" s="62"/>
      <c r="T965" s="62"/>
      <c r="U965" s="62"/>
      <c r="V965" s="62"/>
      <c r="W965" s="62"/>
      <c r="X965" s="62"/>
      <c r="Y965" s="62"/>
      <c r="Z965" s="62"/>
    </row>
    <row r="966" spans="1:26" ht="15">
      <c r="A966" s="68"/>
      <c r="B966" s="68"/>
      <c r="C966" s="68"/>
      <c r="D966" s="69"/>
      <c r="E966" s="69"/>
      <c r="F966" s="70"/>
      <c r="G966" s="68"/>
      <c r="H966" s="68"/>
      <c r="I966" s="68"/>
      <c r="J966" s="68"/>
      <c r="K966" s="62"/>
      <c r="L966" s="62"/>
      <c r="M966" s="62"/>
      <c r="N966" s="62"/>
      <c r="O966" s="62"/>
      <c r="P966" s="62"/>
      <c r="Q966" s="62"/>
      <c r="R966" s="62"/>
      <c r="S966" s="62"/>
      <c r="T966" s="62"/>
      <c r="U966" s="62"/>
      <c r="V966" s="62"/>
      <c r="W966" s="62"/>
      <c r="X966" s="62"/>
      <c r="Y966" s="62"/>
      <c r="Z966" s="62"/>
    </row>
    <row r="967" spans="1:26" ht="15">
      <c r="A967" s="68"/>
      <c r="B967" s="68"/>
      <c r="C967" s="68"/>
      <c r="D967" s="69"/>
      <c r="E967" s="69"/>
      <c r="F967" s="70"/>
      <c r="G967" s="68"/>
      <c r="H967" s="68"/>
      <c r="I967" s="68"/>
      <c r="J967" s="68"/>
      <c r="K967" s="62"/>
      <c r="L967" s="62"/>
      <c r="M967" s="62"/>
      <c r="N967" s="62"/>
      <c r="O967" s="62"/>
      <c r="P967" s="62"/>
      <c r="Q967" s="62"/>
      <c r="R967" s="62"/>
      <c r="S967" s="62"/>
      <c r="T967" s="62"/>
      <c r="U967" s="62"/>
      <c r="V967" s="62"/>
      <c r="W967" s="62"/>
      <c r="X967" s="62"/>
      <c r="Y967" s="62"/>
      <c r="Z967" s="62"/>
    </row>
    <row r="968" spans="1:26" ht="15">
      <c r="A968" s="68"/>
      <c r="B968" s="68"/>
      <c r="C968" s="68"/>
      <c r="D968" s="69"/>
      <c r="E968" s="69"/>
      <c r="F968" s="70"/>
      <c r="G968" s="68"/>
      <c r="H968" s="68"/>
      <c r="I968" s="68"/>
      <c r="J968" s="68"/>
      <c r="K968" s="62"/>
      <c r="L968" s="62"/>
      <c r="M968" s="62"/>
      <c r="N968" s="62"/>
      <c r="O968" s="62"/>
      <c r="P968" s="62"/>
      <c r="Q968" s="62"/>
      <c r="R968" s="62"/>
      <c r="S968" s="62"/>
      <c r="T968" s="62"/>
      <c r="U968" s="62"/>
      <c r="V968" s="62"/>
      <c r="W968" s="62"/>
      <c r="X968" s="62"/>
      <c r="Y968" s="62"/>
      <c r="Z968" s="62"/>
    </row>
    <row r="969" spans="1:26" ht="15">
      <c r="A969" s="68"/>
      <c r="B969" s="68"/>
      <c r="C969" s="68"/>
      <c r="D969" s="69"/>
      <c r="E969" s="69"/>
      <c r="F969" s="70"/>
      <c r="G969" s="68"/>
      <c r="H969" s="68"/>
      <c r="I969" s="68"/>
      <c r="J969" s="68"/>
      <c r="K969" s="62"/>
      <c r="L969" s="62"/>
      <c r="M969" s="62"/>
      <c r="N969" s="62"/>
      <c r="O969" s="62"/>
      <c r="P969" s="62"/>
      <c r="Q969" s="62"/>
      <c r="R969" s="62"/>
      <c r="S969" s="62"/>
      <c r="T969" s="62"/>
      <c r="U969" s="62"/>
      <c r="V969" s="62"/>
      <c r="W969" s="62"/>
      <c r="X969" s="62"/>
      <c r="Y969" s="62"/>
      <c r="Z969" s="62"/>
    </row>
    <row r="970" spans="1:26" ht="15">
      <c r="A970" s="68"/>
      <c r="B970" s="68"/>
      <c r="C970" s="68"/>
      <c r="D970" s="69"/>
      <c r="E970" s="69"/>
      <c r="F970" s="70"/>
      <c r="G970" s="68"/>
      <c r="H970" s="68"/>
      <c r="I970" s="68"/>
      <c r="J970" s="68"/>
      <c r="K970" s="62"/>
      <c r="L970" s="62"/>
      <c r="M970" s="62"/>
      <c r="N970" s="62"/>
      <c r="O970" s="62"/>
      <c r="P970" s="62"/>
      <c r="Q970" s="62"/>
      <c r="R970" s="62"/>
      <c r="S970" s="62"/>
      <c r="T970" s="62"/>
      <c r="U970" s="62"/>
      <c r="V970" s="62"/>
      <c r="W970" s="62"/>
      <c r="X970" s="62"/>
      <c r="Y970" s="62"/>
      <c r="Z970" s="62"/>
    </row>
    <row r="971" spans="1:26" ht="15">
      <c r="A971" s="68"/>
      <c r="B971" s="68"/>
      <c r="C971" s="68"/>
      <c r="D971" s="69"/>
      <c r="E971" s="69"/>
      <c r="F971" s="70"/>
      <c r="G971" s="68"/>
      <c r="H971" s="68"/>
      <c r="I971" s="68"/>
      <c r="J971" s="68"/>
      <c r="K971" s="62"/>
      <c r="L971" s="62"/>
      <c r="M971" s="62"/>
      <c r="N971" s="62"/>
      <c r="O971" s="62"/>
      <c r="P971" s="62"/>
      <c r="Q971" s="62"/>
      <c r="R971" s="62"/>
      <c r="S971" s="62"/>
      <c r="T971" s="62"/>
      <c r="U971" s="62"/>
      <c r="V971" s="62"/>
      <c r="W971" s="62"/>
      <c r="X971" s="62"/>
      <c r="Y971" s="62"/>
      <c r="Z971" s="62"/>
    </row>
    <row r="972" spans="1:26" ht="15">
      <c r="A972" s="68"/>
      <c r="B972" s="68"/>
      <c r="C972" s="68"/>
      <c r="D972" s="69"/>
      <c r="E972" s="69"/>
      <c r="F972" s="70"/>
      <c r="G972" s="68"/>
      <c r="H972" s="68"/>
      <c r="I972" s="68"/>
      <c r="J972" s="68"/>
      <c r="K972" s="62"/>
      <c r="L972" s="62"/>
      <c r="M972" s="62"/>
      <c r="N972" s="62"/>
      <c r="O972" s="62"/>
      <c r="P972" s="62"/>
      <c r="Q972" s="62"/>
      <c r="R972" s="62"/>
      <c r="S972" s="62"/>
      <c r="T972" s="62"/>
      <c r="U972" s="62"/>
      <c r="V972" s="62"/>
      <c r="W972" s="62"/>
      <c r="X972" s="62"/>
      <c r="Y972" s="62"/>
      <c r="Z972" s="62"/>
    </row>
    <row r="973" spans="1:26" ht="15">
      <c r="A973" s="68"/>
      <c r="B973" s="68"/>
      <c r="C973" s="68"/>
      <c r="D973" s="69"/>
      <c r="E973" s="69"/>
      <c r="F973" s="70"/>
      <c r="G973" s="68"/>
      <c r="H973" s="68"/>
      <c r="I973" s="68"/>
      <c r="J973" s="68"/>
      <c r="K973" s="62"/>
      <c r="L973" s="62"/>
      <c r="M973" s="62"/>
      <c r="N973" s="62"/>
      <c r="O973" s="62"/>
      <c r="P973" s="62"/>
      <c r="Q973" s="62"/>
      <c r="R973" s="62"/>
      <c r="S973" s="62"/>
      <c r="T973" s="62"/>
      <c r="U973" s="62"/>
      <c r="V973" s="62"/>
      <c r="W973" s="62"/>
      <c r="X973" s="62"/>
      <c r="Y973" s="62"/>
      <c r="Z973" s="62"/>
    </row>
    <row r="974" spans="1:26" ht="15">
      <c r="A974" s="68"/>
      <c r="B974" s="68"/>
      <c r="C974" s="68"/>
      <c r="D974" s="69"/>
      <c r="E974" s="69"/>
      <c r="F974" s="70"/>
      <c r="G974" s="68"/>
      <c r="H974" s="68"/>
      <c r="I974" s="68"/>
      <c r="J974" s="68"/>
      <c r="K974" s="62"/>
      <c r="L974" s="62"/>
      <c r="M974" s="62"/>
      <c r="N974" s="62"/>
      <c r="O974" s="62"/>
      <c r="P974" s="62"/>
      <c r="Q974" s="62"/>
      <c r="R974" s="62"/>
      <c r="S974" s="62"/>
      <c r="T974" s="62"/>
      <c r="U974" s="62"/>
      <c r="V974" s="62"/>
      <c r="W974" s="62"/>
      <c r="X974" s="62"/>
      <c r="Y974" s="62"/>
      <c r="Z974" s="62"/>
    </row>
    <row r="975" spans="1:26" ht="15">
      <c r="A975" s="68"/>
      <c r="B975" s="68"/>
      <c r="C975" s="68"/>
      <c r="D975" s="69"/>
      <c r="E975" s="69"/>
      <c r="F975" s="70"/>
      <c r="G975" s="68"/>
      <c r="H975" s="68"/>
      <c r="I975" s="68"/>
      <c r="J975" s="68"/>
      <c r="K975" s="62"/>
      <c r="L975" s="62"/>
      <c r="M975" s="62"/>
      <c r="N975" s="62"/>
      <c r="O975" s="62"/>
      <c r="P975" s="62"/>
      <c r="Q975" s="62"/>
      <c r="R975" s="62"/>
      <c r="S975" s="62"/>
      <c r="T975" s="62"/>
      <c r="U975" s="62"/>
      <c r="V975" s="62"/>
      <c r="W975" s="62"/>
      <c r="X975" s="62"/>
      <c r="Y975" s="62"/>
      <c r="Z975" s="62"/>
    </row>
    <row r="976" spans="1:26" ht="15">
      <c r="A976" s="68"/>
      <c r="B976" s="68"/>
      <c r="C976" s="68"/>
      <c r="D976" s="69"/>
      <c r="E976" s="69"/>
      <c r="F976" s="70"/>
      <c r="G976" s="68"/>
      <c r="H976" s="68"/>
      <c r="I976" s="68"/>
      <c r="J976" s="68"/>
      <c r="K976" s="62"/>
      <c r="L976" s="62"/>
      <c r="M976" s="62"/>
      <c r="N976" s="62"/>
      <c r="O976" s="62"/>
      <c r="P976" s="62"/>
      <c r="Q976" s="62"/>
      <c r="R976" s="62"/>
      <c r="S976" s="62"/>
      <c r="T976" s="62"/>
      <c r="U976" s="62"/>
      <c r="V976" s="62"/>
      <c r="W976" s="62"/>
      <c r="X976" s="62"/>
      <c r="Y976" s="62"/>
      <c r="Z976" s="62"/>
    </row>
    <row r="977" spans="1:26" ht="15">
      <c r="A977" s="68"/>
      <c r="B977" s="68"/>
      <c r="C977" s="68"/>
      <c r="D977" s="69"/>
      <c r="E977" s="69"/>
      <c r="F977" s="70"/>
      <c r="G977" s="68"/>
      <c r="H977" s="68"/>
      <c r="I977" s="68"/>
      <c r="J977" s="68"/>
      <c r="K977" s="62"/>
      <c r="L977" s="62"/>
      <c r="M977" s="62"/>
      <c r="N977" s="62"/>
      <c r="O977" s="62"/>
      <c r="P977" s="62"/>
      <c r="Q977" s="62"/>
      <c r="R977" s="62"/>
      <c r="S977" s="62"/>
      <c r="T977" s="62"/>
      <c r="U977" s="62"/>
      <c r="V977" s="62"/>
      <c r="W977" s="62"/>
      <c r="X977" s="62"/>
      <c r="Y977" s="62"/>
      <c r="Z977" s="62"/>
    </row>
    <row r="978" spans="1:26" ht="15">
      <c r="A978" s="68"/>
      <c r="B978" s="68"/>
      <c r="C978" s="68"/>
      <c r="D978" s="69"/>
      <c r="E978" s="69"/>
      <c r="F978" s="70"/>
      <c r="G978" s="68"/>
      <c r="H978" s="68"/>
      <c r="I978" s="68"/>
      <c r="J978" s="68"/>
      <c r="K978" s="62"/>
      <c r="L978" s="62"/>
      <c r="M978" s="62"/>
      <c r="N978" s="62"/>
      <c r="O978" s="62"/>
      <c r="P978" s="62"/>
      <c r="Q978" s="62"/>
      <c r="R978" s="62"/>
      <c r="S978" s="62"/>
      <c r="T978" s="62"/>
      <c r="U978" s="62"/>
      <c r="V978" s="62"/>
      <c r="W978" s="62"/>
      <c r="X978" s="62"/>
      <c r="Y978" s="62"/>
      <c r="Z978" s="62"/>
    </row>
    <row r="979" spans="1:26" ht="15">
      <c r="A979" s="68"/>
      <c r="B979" s="68"/>
      <c r="C979" s="68"/>
      <c r="D979" s="69"/>
      <c r="E979" s="69"/>
      <c r="F979" s="70"/>
      <c r="G979" s="68"/>
      <c r="H979" s="68"/>
      <c r="I979" s="68"/>
      <c r="J979" s="68"/>
      <c r="K979" s="62"/>
      <c r="L979" s="62"/>
      <c r="M979" s="62"/>
      <c r="N979" s="62"/>
      <c r="O979" s="62"/>
      <c r="P979" s="62"/>
      <c r="Q979" s="62"/>
      <c r="R979" s="62"/>
      <c r="S979" s="62"/>
      <c r="T979" s="62"/>
      <c r="U979" s="62"/>
      <c r="V979" s="62"/>
      <c r="W979" s="62"/>
      <c r="X979" s="62"/>
      <c r="Y979" s="62"/>
      <c r="Z979" s="62"/>
    </row>
    <row r="980" spans="1:26" ht="15">
      <c r="A980" s="68"/>
      <c r="B980" s="68"/>
      <c r="C980" s="68"/>
      <c r="D980" s="69"/>
      <c r="E980" s="69"/>
      <c r="F980" s="70"/>
      <c r="G980" s="68"/>
      <c r="H980" s="68"/>
      <c r="I980" s="68"/>
      <c r="J980" s="68"/>
      <c r="K980" s="62"/>
      <c r="L980" s="62"/>
      <c r="M980" s="62"/>
      <c r="N980" s="62"/>
      <c r="O980" s="62"/>
      <c r="P980" s="62"/>
      <c r="Q980" s="62"/>
      <c r="R980" s="62"/>
      <c r="S980" s="62"/>
      <c r="T980" s="62"/>
      <c r="U980" s="62"/>
      <c r="V980" s="62"/>
      <c r="W980" s="62"/>
      <c r="X980" s="62"/>
      <c r="Y980" s="62"/>
      <c r="Z980" s="62"/>
    </row>
    <row r="981" spans="1:26" ht="15">
      <c r="A981" s="68"/>
      <c r="B981" s="68"/>
      <c r="C981" s="68"/>
      <c r="D981" s="69"/>
      <c r="E981" s="69"/>
      <c r="F981" s="70"/>
      <c r="G981" s="68"/>
      <c r="H981" s="68"/>
      <c r="I981" s="68"/>
      <c r="J981" s="68"/>
      <c r="K981" s="62"/>
      <c r="L981" s="62"/>
      <c r="M981" s="62"/>
      <c r="N981" s="62"/>
      <c r="O981" s="62"/>
      <c r="P981" s="62"/>
      <c r="Q981" s="62"/>
      <c r="R981" s="62"/>
      <c r="S981" s="62"/>
      <c r="T981" s="62"/>
      <c r="U981" s="62"/>
      <c r="V981" s="62"/>
      <c r="W981" s="62"/>
      <c r="X981" s="62"/>
      <c r="Y981" s="62"/>
      <c r="Z981" s="62"/>
    </row>
    <row r="982" spans="1:26" ht="15">
      <c r="A982" s="68"/>
      <c r="B982" s="68"/>
      <c r="C982" s="68"/>
      <c r="D982" s="69"/>
      <c r="E982" s="69"/>
      <c r="F982" s="70"/>
      <c r="G982" s="68"/>
      <c r="H982" s="68"/>
      <c r="I982" s="68"/>
      <c r="J982" s="68"/>
      <c r="K982" s="62"/>
      <c r="L982" s="62"/>
      <c r="M982" s="62"/>
      <c r="N982" s="62"/>
      <c r="O982" s="62"/>
      <c r="P982" s="62"/>
      <c r="Q982" s="62"/>
      <c r="R982" s="62"/>
      <c r="S982" s="62"/>
      <c r="T982" s="62"/>
      <c r="U982" s="62"/>
      <c r="V982" s="62"/>
      <c r="W982" s="62"/>
      <c r="X982" s="62"/>
      <c r="Y982" s="62"/>
      <c r="Z982" s="62"/>
    </row>
    <row r="983" spans="1:26" ht="15">
      <c r="A983" s="68"/>
      <c r="B983" s="68"/>
      <c r="C983" s="68"/>
      <c r="D983" s="69"/>
      <c r="E983" s="69"/>
      <c r="F983" s="70"/>
      <c r="G983" s="68"/>
      <c r="H983" s="68"/>
      <c r="I983" s="68"/>
      <c r="J983" s="68"/>
      <c r="K983" s="62"/>
      <c r="L983" s="62"/>
      <c r="M983" s="62"/>
      <c r="N983" s="62"/>
      <c r="O983" s="62"/>
      <c r="P983" s="62"/>
      <c r="Q983" s="62"/>
      <c r="R983" s="62"/>
      <c r="S983" s="62"/>
      <c r="T983" s="62"/>
      <c r="U983" s="62"/>
      <c r="V983" s="62"/>
      <c r="W983" s="62"/>
      <c r="X983" s="62"/>
      <c r="Y983" s="62"/>
      <c r="Z983" s="62"/>
    </row>
    <row r="984" spans="1:26" ht="15">
      <c r="A984" s="68"/>
      <c r="B984" s="68"/>
      <c r="C984" s="68"/>
      <c r="D984" s="69"/>
      <c r="E984" s="69"/>
      <c r="F984" s="70"/>
      <c r="G984" s="68"/>
      <c r="H984" s="68"/>
      <c r="I984" s="68"/>
      <c r="J984" s="68"/>
      <c r="K984" s="62"/>
      <c r="L984" s="62"/>
      <c r="M984" s="62"/>
      <c r="N984" s="62"/>
      <c r="O984" s="62"/>
      <c r="P984" s="62"/>
      <c r="Q984" s="62"/>
      <c r="R984" s="62"/>
      <c r="S984" s="62"/>
      <c r="T984" s="62"/>
      <c r="U984" s="62"/>
      <c r="V984" s="62"/>
      <c r="W984" s="62"/>
      <c r="X984" s="62"/>
      <c r="Y984" s="62"/>
      <c r="Z984" s="62"/>
    </row>
    <row r="985" spans="1:26" ht="15">
      <c r="A985" s="68"/>
      <c r="B985" s="68"/>
      <c r="C985" s="68"/>
      <c r="D985" s="69"/>
      <c r="E985" s="69"/>
      <c r="F985" s="70"/>
      <c r="G985" s="68"/>
      <c r="H985" s="68"/>
      <c r="I985" s="68"/>
      <c r="J985" s="68"/>
      <c r="K985" s="62"/>
      <c r="L985" s="62"/>
      <c r="M985" s="62"/>
      <c r="N985" s="62"/>
      <c r="O985" s="62"/>
      <c r="P985" s="62"/>
      <c r="Q985" s="62"/>
      <c r="R985" s="62"/>
      <c r="S985" s="62"/>
      <c r="T985" s="62"/>
      <c r="U985" s="62"/>
      <c r="V985" s="62"/>
      <c r="W985" s="62"/>
      <c r="X985" s="62"/>
      <c r="Y985" s="62"/>
      <c r="Z985" s="62"/>
    </row>
    <row r="986" spans="1:26" ht="15">
      <c r="A986" s="68"/>
      <c r="B986" s="68"/>
      <c r="C986" s="68"/>
      <c r="D986" s="69"/>
      <c r="E986" s="69"/>
      <c r="F986" s="70"/>
      <c r="G986" s="68"/>
      <c r="H986" s="68"/>
      <c r="I986" s="68"/>
      <c r="J986" s="68"/>
      <c r="K986" s="62"/>
      <c r="L986" s="62"/>
      <c r="M986" s="62"/>
      <c r="N986" s="62"/>
      <c r="O986" s="62"/>
      <c r="P986" s="62"/>
      <c r="Q986" s="62"/>
      <c r="R986" s="62"/>
      <c r="S986" s="62"/>
      <c r="T986" s="62"/>
      <c r="U986" s="62"/>
      <c r="V986" s="62"/>
      <c r="W986" s="62"/>
      <c r="X986" s="62"/>
      <c r="Y986" s="62"/>
      <c r="Z986" s="62"/>
    </row>
    <row r="987" spans="1:26" ht="15">
      <c r="A987" s="68"/>
      <c r="B987" s="68"/>
      <c r="C987" s="68"/>
      <c r="D987" s="69"/>
      <c r="E987" s="69"/>
      <c r="F987" s="70"/>
      <c r="G987" s="68"/>
      <c r="H987" s="68"/>
      <c r="I987" s="68"/>
      <c r="J987" s="68"/>
      <c r="K987" s="62"/>
      <c r="L987" s="62"/>
      <c r="M987" s="62"/>
      <c r="N987" s="62"/>
      <c r="O987" s="62"/>
      <c r="P987" s="62"/>
      <c r="Q987" s="62"/>
      <c r="R987" s="62"/>
      <c r="S987" s="62"/>
      <c r="T987" s="62"/>
      <c r="U987" s="62"/>
      <c r="V987" s="62"/>
      <c r="W987" s="62"/>
      <c r="X987" s="62"/>
      <c r="Y987" s="62"/>
      <c r="Z987" s="62"/>
    </row>
    <row r="988" spans="1:26" ht="15">
      <c r="A988" s="68"/>
      <c r="B988" s="68"/>
      <c r="C988" s="68"/>
      <c r="D988" s="69"/>
      <c r="E988" s="69"/>
      <c r="F988" s="70"/>
      <c r="G988" s="68"/>
      <c r="H988" s="68"/>
      <c r="I988" s="68"/>
      <c r="J988" s="68"/>
      <c r="K988" s="62"/>
      <c r="L988" s="62"/>
      <c r="M988" s="62"/>
      <c r="N988" s="62"/>
      <c r="O988" s="62"/>
      <c r="P988" s="62"/>
      <c r="Q988" s="62"/>
      <c r="R988" s="62"/>
      <c r="S988" s="62"/>
      <c r="T988" s="62"/>
      <c r="U988" s="62"/>
      <c r="V988" s="62"/>
      <c r="W988" s="62"/>
      <c r="X988" s="62"/>
      <c r="Y988" s="62"/>
      <c r="Z988" s="62"/>
    </row>
    <row r="989" spans="1:26" ht="15">
      <c r="A989" s="68"/>
      <c r="B989" s="68"/>
      <c r="C989" s="68"/>
      <c r="D989" s="69"/>
      <c r="E989" s="69"/>
      <c r="F989" s="70"/>
      <c r="G989" s="68"/>
      <c r="H989" s="68"/>
      <c r="I989" s="68"/>
      <c r="J989" s="68"/>
      <c r="K989" s="62"/>
      <c r="L989" s="62"/>
      <c r="M989" s="62"/>
      <c r="N989" s="62"/>
      <c r="O989" s="62"/>
      <c r="P989" s="62"/>
      <c r="Q989" s="62"/>
      <c r="R989" s="62"/>
      <c r="S989" s="62"/>
      <c r="T989" s="62"/>
      <c r="U989" s="62"/>
      <c r="V989" s="62"/>
      <c r="W989" s="62"/>
      <c r="X989" s="62"/>
      <c r="Y989" s="62"/>
      <c r="Z989" s="62"/>
    </row>
    <row r="990" spans="1:26" ht="15">
      <c r="A990" s="68"/>
      <c r="B990" s="68"/>
      <c r="C990" s="68"/>
      <c r="D990" s="69"/>
      <c r="E990" s="69"/>
      <c r="F990" s="70"/>
      <c r="G990" s="68"/>
      <c r="H990" s="68"/>
      <c r="I990" s="68"/>
      <c r="J990" s="68"/>
      <c r="K990" s="62"/>
      <c r="L990" s="62"/>
      <c r="M990" s="62"/>
      <c r="N990" s="62"/>
      <c r="O990" s="62"/>
      <c r="P990" s="62"/>
      <c r="Q990" s="62"/>
      <c r="R990" s="62"/>
      <c r="S990" s="62"/>
      <c r="T990" s="62"/>
      <c r="U990" s="62"/>
      <c r="V990" s="62"/>
      <c r="W990" s="62"/>
      <c r="X990" s="62"/>
      <c r="Y990" s="62"/>
      <c r="Z990" s="62"/>
    </row>
    <row r="991" spans="1:26" ht="15">
      <c r="A991" s="68"/>
      <c r="B991" s="68"/>
      <c r="C991" s="68"/>
      <c r="D991" s="69"/>
      <c r="E991" s="69"/>
      <c r="F991" s="70"/>
      <c r="G991" s="68"/>
      <c r="H991" s="68"/>
      <c r="I991" s="68"/>
      <c r="J991" s="68"/>
      <c r="K991" s="62"/>
      <c r="L991" s="62"/>
      <c r="M991" s="62"/>
      <c r="N991" s="62"/>
      <c r="O991" s="62"/>
      <c r="P991" s="62"/>
      <c r="Q991" s="62"/>
      <c r="R991" s="62"/>
      <c r="S991" s="62"/>
      <c r="T991" s="62"/>
      <c r="U991" s="62"/>
      <c r="V991" s="62"/>
      <c r="W991" s="62"/>
      <c r="X991" s="62"/>
      <c r="Y991" s="62"/>
      <c r="Z991" s="62"/>
    </row>
    <row r="992" spans="1:26" ht="15">
      <c r="A992" s="68"/>
      <c r="B992" s="68"/>
      <c r="C992" s="68"/>
      <c r="D992" s="69"/>
      <c r="E992" s="69"/>
      <c r="F992" s="70"/>
      <c r="G992" s="68"/>
      <c r="H992" s="68"/>
      <c r="I992" s="68"/>
      <c r="J992" s="68"/>
      <c r="K992" s="62"/>
      <c r="L992" s="62"/>
      <c r="M992" s="62"/>
      <c r="N992" s="62"/>
      <c r="O992" s="62"/>
      <c r="P992" s="62"/>
      <c r="Q992" s="62"/>
      <c r="R992" s="62"/>
      <c r="S992" s="62"/>
      <c r="T992" s="62"/>
      <c r="U992" s="62"/>
      <c r="V992" s="62"/>
      <c r="W992" s="62"/>
      <c r="X992" s="62"/>
      <c r="Y992" s="62"/>
      <c r="Z992" s="62"/>
    </row>
    <row r="993" spans="1:26" ht="15">
      <c r="A993" s="68"/>
      <c r="B993" s="68"/>
      <c r="C993" s="68"/>
      <c r="D993" s="69"/>
      <c r="E993" s="69"/>
      <c r="F993" s="70"/>
      <c r="G993" s="68"/>
      <c r="H993" s="68"/>
      <c r="I993" s="68"/>
      <c r="J993" s="68"/>
      <c r="K993" s="62"/>
      <c r="L993" s="62"/>
      <c r="M993" s="62"/>
      <c r="N993" s="62"/>
      <c r="O993" s="62"/>
      <c r="P993" s="62"/>
      <c r="Q993" s="62"/>
      <c r="R993" s="62"/>
      <c r="S993" s="62"/>
      <c r="T993" s="62"/>
      <c r="U993" s="62"/>
      <c r="V993" s="62"/>
      <c r="W993" s="62"/>
      <c r="X993" s="62"/>
      <c r="Y993" s="62"/>
      <c r="Z993" s="62"/>
    </row>
    <row r="994" spans="1:26" ht="15">
      <c r="A994" s="68"/>
      <c r="B994" s="68"/>
      <c r="C994" s="68"/>
      <c r="D994" s="69"/>
      <c r="E994" s="69"/>
      <c r="F994" s="70"/>
      <c r="G994" s="68"/>
      <c r="H994" s="68"/>
      <c r="I994" s="68"/>
      <c r="J994" s="68"/>
      <c r="K994" s="62"/>
      <c r="L994" s="62"/>
      <c r="M994" s="62"/>
      <c r="N994" s="62"/>
      <c r="O994" s="62"/>
      <c r="P994" s="62"/>
      <c r="Q994" s="62"/>
      <c r="R994" s="62"/>
      <c r="S994" s="62"/>
      <c r="T994" s="62"/>
      <c r="U994" s="62"/>
      <c r="V994" s="62"/>
      <c r="W994" s="62"/>
      <c r="X994" s="62"/>
      <c r="Y994" s="62"/>
      <c r="Z994" s="62"/>
    </row>
    <row r="995" spans="1:26" ht="15">
      <c r="A995" s="68"/>
      <c r="B995" s="68"/>
      <c r="C995" s="68"/>
      <c r="D995" s="69"/>
      <c r="E995" s="69"/>
      <c r="F995" s="70"/>
      <c r="G995" s="68"/>
      <c r="H995" s="68"/>
      <c r="I995" s="68"/>
      <c r="J995" s="68"/>
      <c r="K995" s="62"/>
      <c r="L995" s="62"/>
      <c r="M995" s="62"/>
      <c r="N995" s="62"/>
      <c r="O995" s="62"/>
      <c r="P995" s="62"/>
      <c r="Q995" s="62"/>
      <c r="R995" s="62"/>
      <c r="S995" s="62"/>
      <c r="T995" s="62"/>
      <c r="U995" s="62"/>
      <c r="V995" s="62"/>
      <c r="W995" s="62"/>
      <c r="X995" s="62"/>
      <c r="Y995" s="62"/>
      <c r="Z995" s="62"/>
    </row>
    <row r="996" spans="1:26" ht="15">
      <c r="A996" s="68"/>
      <c r="B996" s="68"/>
      <c r="C996" s="68"/>
      <c r="D996" s="69"/>
      <c r="E996" s="69"/>
      <c r="F996" s="70"/>
      <c r="G996" s="68"/>
      <c r="H996" s="68"/>
      <c r="I996" s="68"/>
      <c r="J996" s="68"/>
      <c r="K996" s="62"/>
      <c r="L996" s="62"/>
      <c r="M996" s="62"/>
      <c r="N996" s="62"/>
      <c r="O996" s="62"/>
      <c r="P996" s="62"/>
      <c r="Q996" s="62"/>
      <c r="R996" s="62"/>
      <c r="S996" s="62"/>
      <c r="T996" s="62"/>
      <c r="U996" s="62"/>
      <c r="V996" s="62"/>
      <c r="W996" s="62"/>
      <c r="X996" s="62"/>
      <c r="Y996" s="62"/>
      <c r="Z996" s="62"/>
    </row>
    <row r="997" spans="1:26" ht="15">
      <c r="A997" s="68"/>
      <c r="B997" s="68"/>
      <c r="C997" s="68"/>
      <c r="D997" s="69"/>
      <c r="E997" s="69"/>
      <c r="F997" s="70"/>
      <c r="G997" s="68"/>
      <c r="H997" s="68"/>
      <c r="I997" s="68"/>
      <c r="J997" s="68"/>
      <c r="K997" s="62"/>
      <c r="L997" s="62"/>
      <c r="M997" s="62"/>
      <c r="N997" s="62"/>
      <c r="O997" s="62"/>
      <c r="P997" s="62"/>
      <c r="Q997" s="62"/>
      <c r="R997" s="62"/>
      <c r="S997" s="62"/>
      <c r="T997" s="62"/>
      <c r="U997" s="62"/>
      <c r="V997" s="62"/>
      <c r="W997" s="62"/>
      <c r="X997" s="62"/>
      <c r="Y997" s="62"/>
      <c r="Z997" s="62"/>
    </row>
    <row r="998" spans="1:26" ht="15">
      <c r="A998" s="68"/>
      <c r="B998" s="68"/>
      <c r="C998" s="68"/>
      <c r="D998" s="69"/>
      <c r="E998" s="69"/>
      <c r="F998" s="70"/>
      <c r="G998" s="68"/>
      <c r="H998" s="68"/>
      <c r="I998" s="68"/>
      <c r="J998" s="68"/>
      <c r="K998" s="62"/>
      <c r="L998" s="62"/>
      <c r="M998" s="62"/>
      <c r="N998" s="62"/>
      <c r="O998" s="62"/>
      <c r="P998" s="62"/>
      <c r="Q998" s="62"/>
      <c r="R998" s="62"/>
      <c r="S998" s="62"/>
      <c r="T998" s="62"/>
      <c r="U998" s="62"/>
      <c r="V998" s="62"/>
      <c r="W998" s="62"/>
      <c r="X998" s="62"/>
      <c r="Y998" s="62"/>
      <c r="Z998" s="62"/>
    </row>
    <row r="999" spans="1:26" ht="15">
      <c r="A999" s="68"/>
      <c r="B999" s="68"/>
      <c r="C999" s="68"/>
      <c r="D999" s="69"/>
      <c r="E999" s="69"/>
      <c r="F999" s="70"/>
      <c r="G999" s="68"/>
      <c r="H999" s="68"/>
      <c r="I999" s="68"/>
      <c r="J999" s="68"/>
      <c r="K999" s="62"/>
      <c r="L999" s="62"/>
      <c r="M999" s="62"/>
      <c r="N999" s="62"/>
      <c r="O999" s="62"/>
      <c r="P999" s="62"/>
      <c r="Q999" s="62"/>
      <c r="R999" s="62"/>
      <c r="S999" s="62"/>
      <c r="T999" s="62"/>
      <c r="U999" s="62"/>
      <c r="V999" s="62"/>
      <c r="W999" s="62"/>
      <c r="X999" s="62"/>
      <c r="Y999" s="62"/>
      <c r="Z999" s="62"/>
    </row>
    <row r="1000" spans="1:26" ht="15">
      <c r="A1000" s="68"/>
      <c r="B1000" s="68"/>
      <c r="C1000" s="68"/>
      <c r="D1000" s="69"/>
      <c r="E1000" s="69"/>
      <c r="F1000" s="70"/>
      <c r="G1000" s="68"/>
      <c r="H1000" s="68"/>
      <c r="I1000" s="68"/>
      <c r="J1000" s="68"/>
      <c r="K1000" s="62"/>
      <c r="L1000" s="62"/>
      <c r="M1000" s="62"/>
      <c r="N1000" s="62"/>
      <c r="O1000" s="62"/>
      <c r="P1000" s="62"/>
      <c r="Q1000" s="62"/>
      <c r="R1000" s="62"/>
      <c r="S1000" s="62"/>
      <c r="T1000" s="62"/>
      <c r="U1000" s="62"/>
      <c r="V1000" s="62"/>
      <c r="W1000" s="62"/>
      <c r="X1000" s="62"/>
      <c r="Y1000" s="62"/>
      <c r="Z1000" s="6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outlinePr summaryBelow="0" summaryRight="0"/>
  </sheetPr>
  <dimension ref="A1:AA635"/>
  <sheetViews>
    <sheetView workbookViewId="0"/>
  </sheetViews>
  <sheetFormatPr defaultColWidth="12.5703125" defaultRowHeight="15.75" customHeight="1"/>
  <cols>
    <col min="3" max="3" width="27.85546875" customWidth="1"/>
    <col min="4" max="4" width="50.42578125" customWidth="1"/>
  </cols>
  <sheetData>
    <row r="1" spans="1:27" ht="15.75" customHeight="1">
      <c r="A1" s="71" t="s">
        <v>18191</v>
      </c>
      <c r="B1" s="72" t="s">
        <v>18192</v>
      </c>
      <c r="C1" s="73" t="s">
        <v>25088</v>
      </c>
      <c r="D1" s="72" t="s">
        <v>18194</v>
      </c>
      <c r="E1" s="72" t="s">
        <v>18195</v>
      </c>
      <c r="F1" s="72" t="s">
        <v>18196</v>
      </c>
      <c r="G1" s="72" t="s">
        <v>1</v>
      </c>
      <c r="H1" s="72" t="s">
        <v>11</v>
      </c>
      <c r="I1" s="55" t="s">
        <v>18197</v>
      </c>
      <c r="J1" s="55" t="s">
        <v>25089</v>
      </c>
      <c r="K1" s="55" t="s">
        <v>18198</v>
      </c>
      <c r="L1" s="55" t="s">
        <v>2</v>
      </c>
      <c r="M1" s="55" t="s">
        <v>3</v>
      </c>
      <c r="N1" s="55" t="s">
        <v>4</v>
      </c>
      <c r="O1" s="55" t="s">
        <v>25090</v>
      </c>
      <c r="P1" s="55" t="s">
        <v>17234</v>
      </c>
      <c r="Q1" s="55" t="s">
        <v>6</v>
      </c>
      <c r="R1" s="55" t="s">
        <v>25091</v>
      </c>
      <c r="S1" s="55" t="s">
        <v>8</v>
      </c>
      <c r="T1" s="55" t="s">
        <v>25092</v>
      </c>
      <c r="U1" s="55" t="s">
        <v>12</v>
      </c>
      <c r="V1" s="8"/>
      <c r="W1" s="74"/>
      <c r="X1" s="75" t="s">
        <v>18200</v>
      </c>
      <c r="Y1" s="74"/>
      <c r="Z1" s="74"/>
      <c r="AA1" s="74"/>
    </row>
    <row r="2" spans="1:27" ht="15.75" customHeight="1">
      <c r="A2" s="76">
        <v>9252</v>
      </c>
      <c r="B2" s="19"/>
      <c r="C2" s="28" t="s">
        <v>25093</v>
      </c>
      <c r="D2" s="28" t="s">
        <v>25094</v>
      </c>
      <c r="E2" s="22"/>
      <c r="F2" s="22"/>
      <c r="G2" s="22"/>
      <c r="H2" s="23">
        <v>0</v>
      </c>
      <c r="I2" s="22"/>
      <c r="J2" s="23" t="s">
        <v>18202</v>
      </c>
      <c r="K2" s="19"/>
      <c r="L2" s="30" t="s">
        <v>61</v>
      </c>
      <c r="M2" s="19"/>
      <c r="N2" s="19"/>
      <c r="O2" s="19"/>
      <c r="P2" s="19"/>
      <c r="Q2" s="30" t="s">
        <v>25095</v>
      </c>
      <c r="R2" s="30" t="s">
        <v>25096</v>
      </c>
      <c r="S2" s="77"/>
      <c r="T2" s="64"/>
      <c r="U2" s="78"/>
      <c r="V2" s="8"/>
      <c r="W2" s="8"/>
      <c r="X2" s="8"/>
      <c r="Y2" s="8"/>
      <c r="Z2" s="8"/>
      <c r="AA2" s="8"/>
    </row>
    <row r="3" spans="1:27" ht="15.75" customHeight="1">
      <c r="A3" s="76">
        <v>9259</v>
      </c>
      <c r="B3" s="19"/>
      <c r="C3" s="28" t="s">
        <v>25097</v>
      </c>
      <c r="D3" s="28" t="s">
        <v>530</v>
      </c>
      <c r="E3" s="22"/>
      <c r="F3" s="22"/>
      <c r="G3" s="22"/>
      <c r="H3" s="23">
        <v>0</v>
      </c>
      <c r="I3" s="22"/>
      <c r="J3" s="23" t="s">
        <v>18202</v>
      </c>
      <c r="K3" s="79">
        <v>43132</v>
      </c>
      <c r="L3" s="30" t="s">
        <v>35</v>
      </c>
      <c r="M3" s="19"/>
      <c r="N3" s="19"/>
      <c r="O3" s="19"/>
      <c r="P3" s="19"/>
      <c r="Q3" s="30" t="s">
        <v>25095</v>
      </c>
      <c r="R3" s="30" t="s">
        <v>25098</v>
      </c>
      <c r="S3" s="77"/>
      <c r="T3" s="64"/>
      <c r="U3" s="78"/>
      <c r="V3" s="8"/>
      <c r="W3" s="8"/>
      <c r="X3" s="8"/>
      <c r="Y3" s="8"/>
      <c r="Z3" s="8"/>
      <c r="AA3" s="8"/>
    </row>
    <row r="4" spans="1:27" ht="15.75" customHeight="1">
      <c r="A4" s="76">
        <v>9303</v>
      </c>
      <c r="B4" s="19"/>
      <c r="C4" s="28" t="s">
        <v>25099</v>
      </c>
      <c r="D4" s="28" t="s">
        <v>25100</v>
      </c>
      <c r="E4" s="22"/>
      <c r="F4" s="22"/>
      <c r="G4" s="22"/>
      <c r="H4" s="23">
        <v>0</v>
      </c>
      <c r="I4" s="40" t="s">
        <v>25101</v>
      </c>
      <c r="J4" s="23" t="s">
        <v>18202</v>
      </c>
      <c r="K4" s="79">
        <v>43132</v>
      </c>
      <c r="L4" s="30" t="s">
        <v>35</v>
      </c>
      <c r="M4" s="19"/>
      <c r="N4" s="19"/>
      <c r="O4" s="19"/>
      <c r="P4" s="19"/>
      <c r="Q4" s="30" t="s">
        <v>25095</v>
      </c>
      <c r="R4" s="30" t="s">
        <v>25102</v>
      </c>
      <c r="S4" s="77"/>
      <c r="T4" s="64"/>
      <c r="U4" s="78"/>
      <c r="V4" s="8"/>
      <c r="W4" s="8"/>
      <c r="X4" s="8"/>
      <c r="Y4" s="8"/>
      <c r="Z4" s="8"/>
      <c r="AA4" s="8"/>
    </row>
    <row r="5" spans="1:27" ht="15.75" customHeight="1">
      <c r="A5" s="76">
        <v>9316</v>
      </c>
      <c r="B5" s="19"/>
      <c r="C5" s="28" t="s">
        <v>25103</v>
      </c>
      <c r="D5" s="28" t="s">
        <v>25104</v>
      </c>
      <c r="E5" s="22"/>
      <c r="F5" s="22"/>
      <c r="G5" s="22"/>
      <c r="H5" s="23">
        <v>0</v>
      </c>
      <c r="I5" s="40" t="s">
        <v>25105</v>
      </c>
      <c r="J5" s="23" t="s">
        <v>18202</v>
      </c>
      <c r="K5" s="79">
        <v>43132</v>
      </c>
      <c r="L5" s="30" t="s">
        <v>61</v>
      </c>
      <c r="M5" s="19"/>
      <c r="N5" s="19"/>
      <c r="O5" s="19"/>
      <c r="P5" s="19"/>
      <c r="Q5" s="30" t="s">
        <v>25095</v>
      </c>
      <c r="R5" s="30" t="s">
        <v>25106</v>
      </c>
      <c r="S5" s="77"/>
      <c r="T5" s="64"/>
      <c r="U5" s="78"/>
      <c r="V5" s="8"/>
      <c r="W5" s="8"/>
      <c r="X5" s="8"/>
      <c r="Y5" s="8"/>
      <c r="Z5" s="8"/>
      <c r="AA5" s="8"/>
    </row>
    <row r="6" spans="1:27" ht="15.75" customHeight="1">
      <c r="A6" s="76">
        <v>9323</v>
      </c>
      <c r="B6" s="19"/>
      <c r="C6" s="28" t="s">
        <v>17891</v>
      </c>
      <c r="D6" s="28" t="s">
        <v>25107</v>
      </c>
      <c r="E6" s="22"/>
      <c r="F6" s="22"/>
      <c r="G6" s="22"/>
      <c r="H6" s="23">
        <v>0</v>
      </c>
      <c r="I6" s="40" t="s">
        <v>25108</v>
      </c>
      <c r="J6" s="23" t="s">
        <v>18202</v>
      </c>
      <c r="K6" s="79">
        <v>43132</v>
      </c>
      <c r="L6" s="30" t="s">
        <v>61</v>
      </c>
      <c r="M6" s="19"/>
      <c r="N6" s="19"/>
      <c r="O6" s="19"/>
      <c r="P6" s="19"/>
      <c r="Q6" s="30" t="s">
        <v>25095</v>
      </c>
      <c r="R6" s="30" t="s">
        <v>25109</v>
      </c>
      <c r="S6" s="77"/>
      <c r="T6" s="64"/>
      <c r="U6" s="78"/>
      <c r="V6" s="8"/>
      <c r="W6" s="8"/>
      <c r="X6" s="8"/>
      <c r="Y6" s="8"/>
      <c r="Z6" s="8"/>
      <c r="AA6" s="8"/>
    </row>
    <row r="7" spans="1:27" ht="15.75" customHeight="1">
      <c r="A7" s="76">
        <v>9324</v>
      </c>
      <c r="B7" s="19"/>
      <c r="C7" s="28" t="s">
        <v>25110</v>
      </c>
      <c r="D7" s="28" t="s">
        <v>25111</v>
      </c>
      <c r="E7" s="22"/>
      <c r="F7" s="22"/>
      <c r="G7" s="22"/>
      <c r="H7" s="23">
        <v>0</v>
      </c>
      <c r="I7" s="40" t="s">
        <v>25112</v>
      </c>
      <c r="J7" s="23" t="s">
        <v>18202</v>
      </c>
      <c r="K7" s="79">
        <v>43132</v>
      </c>
      <c r="L7" s="30" t="s">
        <v>61</v>
      </c>
      <c r="M7" s="19"/>
      <c r="N7" s="19"/>
      <c r="O7" s="19"/>
      <c r="P7" s="19"/>
      <c r="Q7" s="30" t="s">
        <v>25095</v>
      </c>
      <c r="R7" s="30" t="s">
        <v>25113</v>
      </c>
      <c r="S7" s="77"/>
      <c r="T7" s="64"/>
      <c r="U7" s="78"/>
      <c r="V7" s="8"/>
      <c r="W7" s="8"/>
      <c r="X7" s="8"/>
      <c r="Y7" s="8"/>
      <c r="Z7" s="8"/>
      <c r="AA7" s="8"/>
    </row>
    <row r="8" spans="1:27" ht="15.75" customHeight="1">
      <c r="A8" s="76">
        <v>9338</v>
      </c>
      <c r="B8" s="19"/>
      <c r="C8" s="28" t="s">
        <v>25114</v>
      </c>
      <c r="D8" s="28" t="s">
        <v>25115</v>
      </c>
      <c r="E8" s="45"/>
      <c r="F8" s="22"/>
      <c r="G8" s="23">
        <v>2011</v>
      </c>
      <c r="H8" s="23">
        <v>0</v>
      </c>
      <c r="I8" s="40" t="s">
        <v>25116</v>
      </c>
      <c r="J8" s="23" t="s">
        <v>18202</v>
      </c>
      <c r="K8" s="19"/>
      <c r="L8" s="30" t="s">
        <v>61</v>
      </c>
      <c r="M8" s="80">
        <v>41778</v>
      </c>
      <c r="N8" s="30" t="s">
        <v>17119</v>
      </c>
      <c r="O8" s="19"/>
      <c r="P8" s="19"/>
      <c r="Q8" s="30" t="s">
        <v>99</v>
      </c>
      <c r="R8" s="30" t="s">
        <v>17158</v>
      </c>
      <c r="S8" s="77"/>
      <c r="T8" s="19"/>
      <c r="U8" s="81"/>
      <c r="V8" s="8"/>
      <c r="W8" s="8"/>
      <c r="X8" s="8"/>
      <c r="Y8" s="8"/>
      <c r="Z8" s="8"/>
      <c r="AA8" s="8"/>
    </row>
    <row r="9" spans="1:27" ht="15.75" customHeight="1">
      <c r="A9" s="76">
        <v>9346</v>
      </c>
      <c r="B9" s="19"/>
      <c r="C9" s="28" t="s">
        <v>25117</v>
      </c>
      <c r="D9" s="28" t="s">
        <v>25118</v>
      </c>
      <c r="E9" s="22"/>
      <c r="F9" s="22"/>
      <c r="G9" s="22"/>
      <c r="H9" s="23">
        <v>0</v>
      </c>
      <c r="I9" s="40" t="s">
        <v>25119</v>
      </c>
      <c r="J9" s="23" t="s">
        <v>18202</v>
      </c>
      <c r="K9" s="79">
        <v>43132</v>
      </c>
      <c r="L9" s="30" t="s">
        <v>35</v>
      </c>
      <c r="M9" s="19"/>
      <c r="N9" s="19"/>
      <c r="O9" s="19"/>
      <c r="P9" s="19"/>
      <c r="Q9" s="30" t="s">
        <v>25095</v>
      </c>
      <c r="R9" s="30" t="s">
        <v>25120</v>
      </c>
      <c r="S9" s="77"/>
      <c r="T9" s="64"/>
      <c r="U9" s="78"/>
      <c r="V9" s="8"/>
      <c r="W9" s="8"/>
      <c r="X9" s="8"/>
      <c r="Y9" s="8"/>
      <c r="Z9" s="8"/>
      <c r="AA9" s="8"/>
    </row>
    <row r="10" spans="1:27" ht="15.75" customHeight="1">
      <c r="A10" s="76">
        <v>9370</v>
      </c>
      <c r="B10" s="19"/>
      <c r="C10" s="28" t="s">
        <v>25121</v>
      </c>
      <c r="D10" s="28" t="s">
        <v>25122</v>
      </c>
      <c r="E10" s="23" t="s">
        <v>415</v>
      </c>
      <c r="F10" s="22"/>
      <c r="G10" s="22"/>
      <c r="H10" s="23">
        <v>0</v>
      </c>
      <c r="I10" s="23" t="s">
        <v>25123</v>
      </c>
      <c r="J10" s="23" t="s">
        <v>18202</v>
      </c>
      <c r="K10" s="79">
        <v>43313</v>
      </c>
      <c r="L10" s="30" t="s">
        <v>24812</v>
      </c>
      <c r="M10" s="19"/>
      <c r="N10" s="19"/>
      <c r="O10" s="19"/>
      <c r="P10" s="19"/>
      <c r="Q10" s="30" t="s">
        <v>99</v>
      </c>
      <c r="R10" s="30" t="s">
        <v>1886</v>
      </c>
      <c r="S10" s="77"/>
      <c r="T10" s="19"/>
      <c r="U10" s="78"/>
      <c r="V10" s="8"/>
      <c r="W10" s="8"/>
      <c r="X10" s="8"/>
      <c r="Y10" s="8"/>
      <c r="Z10" s="8"/>
      <c r="AA10" s="8"/>
    </row>
    <row r="11" spans="1:27" ht="15.75" customHeight="1">
      <c r="A11" s="76">
        <v>9405</v>
      </c>
      <c r="B11" s="19"/>
      <c r="C11" s="28" t="s">
        <v>25124</v>
      </c>
      <c r="D11" s="28" t="s">
        <v>25125</v>
      </c>
      <c r="E11" s="23" t="s">
        <v>25126</v>
      </c>
      <c r="F11" s="22"/>
      <c r="G11" s="22"/>
      <c r="H11" s="23">
        <v>0</v>
      </c>
      <c r="I11" s="22"/>
      <c r="J11" s="23" t="s">
        <v>18202</v>
      </c>
      <c r="K11" s="31">
        <v>43313</v>
      </c>
      <c r="L11" s="23" t="s">
        <v>24812</v>
      </c>
      <c r="M11" s="19"/>
      <c r="N11" s="19"/>
      <c r="O11" s="19"/>
      <c r="P11" s="19"/>
      <c r="Q11" s="30" t="s">
        <v>99</v>
      </c>
      <c r="R11" s="30" t="s">
        <v>1886</v>
      </c>
      <c r="S11" s="77"/>
      <c r="T11" s="19"/>
      <c r="U11" s="78"/>
      <c r="V11" s="8"/>
      <c r="W11" s="8"/>
      <c r="X11" s="8"/>
      <c r="Y11" s="8"/>
      <c r="Z11" s="8"/>
      <c r="AA11" s="8"/>
    </row>
    <row r="12" spans="1:27" ht="15.75" customHeight="1">
      <c r="A12" s="76">
        <v>9472</v>
      </c>
      <c r="B12" s="19"/>
      <c r="C12" s="28" t="s">
        <v>25127</v>
      </c>
      <c r="D12" s="28" t="s">
        <v>25128</v>
      </c>
      <c r="E12" s="22"/>
      <c r="F12" s="22"/>
      <c r="G12" s="22"/>
      <c r="H12" s="23">
        <v>0</v>
      </c>
      <c r="I12" s="22"/>
      <c r="J12" s="23" t="s">
        <v>18202</v>
      </c>
      <c r="K12" s="31">
        <v>43132</v>
      </c>
      <c r="L12" s="23" t="s">
        <v>35</v>
      </c>
      <c r="M12" s="19"/>
      <c r="N12" s="19"/>
      <c r="O12" s="19"/>
      <c r="P12" s="19"/>
      <c r="Q12" s="30" t="s">
        <v>25095</v>
      </c>
      <c r="R12" s="30" t="s">
        <v>25120</v>
      </c>
      <c r="S12" s="77"/>
      <c r="T12" s="64"/>
      <c r="U12" s="78"/>
      <c r="V12" s="8"/>
      <c r="W12" s="8"/>
      <c r="X12" s="8"/>
      <c r="Y12" s="8"/>
      <c r="Z12" s="8"/>
      <c r="AA12" s="8"/>
    </row>
    <row r="13" spans="1:27" ht="15.75" customHeight="1">
      <c r="A13" s="76">
        <v>9473</v>
      </c>
      <c r="B13" s="19"/>
      <c r="C13" s="28" t="s">
        <v>25129</v>
      </c>
      <c r="D13" s="28" t="s">
        <v>25130</v>
      </c>
      <c r="E13" s="22"/>
      <c r="F13" s="22"/>
      <c r="G13" s="22"/>
      <c r="H13" s="23">
        <v>0</v>
      </c>
      <c r="I13" s="22"/>
      <c r="J13" s="23" t="s">
        <v>18202</v>
      </c>
      <c r="K13" s="31">
        <v>43132</v>
      </c>
      <c r="L13" s="23" t="s">
        <v>35</v>
      </c>
      <c r="M13" s="19"/>
      <c r="N13" s="19"/>
      <c r="O13" s="19"/>
      <c r="P13" s="19"/>
      <c r="Q13" s="30" t="s">
        <v>25095</v>
      </c>
      <c r="R13" s="30" t="s">
        <v>25120</v>
      </c>
      <c r="S13" s="77"/>
      <c r="T13" s="64"/>
      <c r="U13" s="78"/>
      <c r="V13" s="8"/>
      <c r="W13" s="8"/>
      <c r="X13" s="8"/>
      <c r="Y13" s="8"/>
      <c r="Z13" s="8"/>
      <c r="AA13" s="8"/>
    </row>
    <row r="14" spans="1:27" ht="75.75">
      <c r="A14" s="76">
        <v>9492</v>
      </c>
      <c r="B14" s="19"/>
      <c r="C14" s="28" t="s">
        <v>25131</v>
      </c>
      <c r="D14" s="28" t="s">
        <v>25132</v>
      </c>
      <c r="E14" s="22"/>
      <c r="F14" s="22"/>
      <c r="G14" s="22"/>
      <c r="H14" s="23">
        <v>0</v>
      </c>
      <c r="I14" s="22"/>
      <c r="J14" s="23" t="s">
        <v>18202</v>
      </c>
      <c r="K14" s="31">
        <v>43132</v>
      </c>
      <c r="L14" s="30" t="s">
        <v>61</v>
      </c>
      <c r="M14" s="19"/>
      <c r="N14" s="19"/>
      <c r="O14" s="19"/>
      <c r="P14" s="19"/>
      <c r="Q14" s="30" t="s">
        <v>25095</v>
      </c>
      <c r="R14" s="30" t="s">
        <v>25109</v>
      </c>
      <c r="S14" s="77"/>
      <c r="T14" s="64"/>
      <c r="U14" s="78"/>
      <c r="V14" s="8"/>
      <c r="W14" s="8"/>
      <c r="X14" s="8"/>
      <c r="Y14" s="8"/>
      <c r="Z14" s="8"/>
      <c r="AA14" s="8"/>
    </row>
    <row r="15" spans="1:27" ht="30.75">
      <c r="A15" s="76">
        <v>9499</v>
      </c>
      <c r="B15" s="19"/>
      <c r="C15" s="28" t="s">
        <v>25133</v>
      </c>
      <c r="D15" s="28" t="s">
        <v>25134</v>
      </c>
      <c r="E15" s="22"/>
      <c r="F15" s="22"/>
      <c r="G15" s="22"/>
      <c r="H15" s="23">
        <v>0</v>
      </c>
      <c r="I15" s="22"/>
      <c r="J15" s="23" t="s">
        <v>18202</v>
      </c>
      <c r="K15" s="22"/>
      <c r="L15" s="30" t="s">
        <v>61</v>
      </c>
      <c r="M15" s="19"/>
      <c r="N15" s="19"/>
      <c r="O15" s="19"/>
      <c r="P15" s="19"/>
      <c r="Q15" s="19"/>
      <c r="R15" s="19"/>
      <c r="S15" s="77"/>
      <c r="T15" s="19"/>
      <c r="U15" s="81"/>
      <c r="V15" s="8"/>
      <c r="W15" s="8"/>
      <c r="X15" s="8"/>
      <c r="Y15" s="8"/>
      <c r="Z15" s="8"/>
      <c r="AA15" s="8"/>
    </row>
    <row r="16" spans="1:27" ht="45.75">
      <c r="A16" s="76">
        <v>9524</v>
      </c>
      <c r="B16" s="30" t="s">
        <v>3101</v>
      </c>
      <c r="C16" s="28" t="s">
        <v>25135</v>
      </c>
      <c r="D16" s="28" t="s">
        <v>25136</v>
      </c>
      <c r="E16" s="23">
        <v>85</v>
      </c>
      <c r="F16" s="23" t="s">
        <v>25137</v>
      </c>
      <c r="G16" s="22"/>
      <c r="H16" s="23">
        <v>0</v>
      </c>
      <c r="I16" s="22"/>
      <c r="J16" s="23" t="s">
        <v>18202</v>
      </c>
      <c r="K16" s="22"/>
      <c r="L16" s="23" t="s">
        <v>90</v>
      </c>
      <c r="M16" s="19"/>
      <c r="N16" s="30" t="s">
        <v>25138</v>
      </c>
      <c r="O16" s="19"/>
      <c r="P16" s="19"/>
      <c r="Q16" s="30" t="s">
        <v>371</v>
      </c>
      <c r="R16" s="30" t="s">
        <v>1827</v>
      </c>
      <c r="S16" s="82" t="s">
        <v>25139</v>
      </c>
      <c r="T16" s="19"/>
      <c r="U16" s="78"/>
      <c r="V16" s="8"/>
      <c r="W16" s="8"/>
      <c r="X16" s="8"/>
      <c r="Y16" s="8"/>
      <c r="Z16" s="8"/>
      <c r="AA16" s="8"/>
    </row>
    <row r="17" spans="1:27" ht="45.75">
      <c r="A17" s="76">
        <v>9525</v>
      </c>
      <c r="B17" s="30" t="s">
        <v>3101</v>
      </c>
      <c r="C17" s="28" t="s">
        <v>25140</v>
      </c>
      <c r="D17" s="28" t="s">
        <v>25141</v>
      </c>
      <c r="E17" s="23">
        <v>85</v>
      </c>
      <c r="F17" s="23" t="s">
        <v>25137</v>
      </c>
      <c r="G17" s="22"/>
      <c r="H17" s="23">
        <v>0</v>
      </c>
      <c r="I17" s="22"/>
      <c r="J17" s="23" t="s">
        <v>18202</v>
      </c>
      <c r="K17" s="22"/>
      <c r="L17" s="23" t="s">
        <v>90</v>
      </c>
      <c r="M17" s="19"/>
      <c r="N17" s="30" t="s">
        <v>25142</v>
      </c>
      <c r="O17" s="19"/>
      <c r="P17" s="19"/>
      <c r="Q17" s="30" t="s">
        <v>371</v>
      </c>
      <c r="R17" s="30" t="s">
        <v>1827</v>
      </c>
      <c r="S17" s="82" t="s">
        <v>25139</v>
      </c>
      <c r="T17" s="19"/>
      <c r="U17" s="78"/>
      <c r="V17" s="8"/>
      <c r="W17" s="8"/>
      <c r="X17" s="8"/>
      <c r="Y17" s="8"/>
      <c r="Z17" s="8"/>
      <c r="AA17" s="8"/>
    </row>
    <row r="18" spans="1:27" ht="30.75">
      <c r="A18" s="76">
        <v>9526</v>
      </c>
      <c r="B18" s="30" t="s">
        <v>153</v>
      </c>
      <c r="C18" s="28" t="s">
        <v>25143</v>
      </c>
      <c r="D18" s="28" t="s">
        <v>25144</v>
      </c>
      <c r="E18" s="23">
        <v>82</v>
      </c>
      <c r="F18" s="22"/>
      <c r="G18" s="22"/>
      <c r="H18" s="23">
        <v>0</v>
      </c>
      <c r="I18" s="22"/>
      <c r="J18" s="23" t="s">
        <v>18202</v>
      </c>
      <c r="K18" s="22"/>
      <c r="L18" s="23" t="s">
        <v>90</v>
      </c>
      <c r="M18" s="19"/>
      <c r="N18" s="30" t="s">
        <v>1969</v>
      </c>
      <c r="O18" s="19"/>
      <c r="P18" s="19"/>
      <c r="Q18" s="30" t="s">
        <v>371</v>
      </c>
      <c r="R18" s="30" t="s">
        <v>1827</v>
      </c>
      <c r="S18" s="82" t="s">
        <v>257</v>
      </c>
      <c r="T18" s="19"/>
      <c r="U18" s="78"/>
      <c r="V18" s="8"/>
      <c r="W18" s="8"/>
      <c r="X18" s="8"/>
      <c r="Y18" s="8"/>
      <c r="Z18" s="8"/>
      <c r="AA18" s="8"/>
    </row>
    <row r="19" spans="1:27" ht="30.75">
      <c r="A19" s="76">
        <v>9591</v>
      </c>
      <c r="B19" s="19"/>
      <c r="C19" s="28" t="s">
        <v>25145</v>
      </c>
      <c r="D19" s="28" t="s">
        <v>25146</v>
      </c>
      <c r="E19" s="23" t="s">
        <v>415</v>
      </c>
      <c r="F19" s="22"/>
      <c r="G19" s="22"/>
      <c r="H19" s="23">
        <v>0</v>
      </c>
      <c r="I19" s="22"/>
      <c r="J19" s="23" t="s">
        <v>18202</v>
      </c>
      <c r="K19" s="31">
        <v>43313</v>
      </c>
      <c r="L19" s="23" t="s">
        <v>24812</v>
      </c>
      <c r="M19" s="19"/>
      <c r="N19" s="19"/>
      <c r="O19" s="19"/>
      <c r="P19" s="19"/>
      <c r="Q19" s="30" t="s">
        <v>99</v>
      </c>
      <c r="R19" s="30" t="s">
        <v>1886</v>
      </c>
      <c r="S19" s="77"/>
      <c r="T19" s="19"/>
      <c r="U19" s="78"/>
      <c r="V19" s="8"/>
      <c r="W19" s="8"/>
      <c r="X19" s="8"/>
      <c r="Y19" s="8"/>
      <c r="Z19" s="8"/>
      <c r="AA19" s="8"/>
    </row>
    <row r="20" spans="1:27" ht="45.75">
      <c r="A20" s="76">
        <v>9601</v>
      </c>
      <c r="B20" s="19"/>
      <c r="C20" s="28" t="s">
        <v>25147</v>
      </c>
      <c r="D20" s="28" t="s">
        <v>25148</v>
      </c>
      <c r="E20" s="22"/>
      <c r="F20" s="22"/>
      <c r="G20" s="22"/>
      <c r="H20" s="23">
        <v>0</v>
      </c>
      <c r="I20" s="22"/>
      <c r="J20" s="23" t="s">
        <v>18202</v>
      </c>
      <c r="K20" s="22"/>
      <c r="L20" s="23" t="s">
        <v>35</v>
      </c>
      <c r="M20" s="19"/>
      <c r="N20" s="19"/>
      <c r="O20" s="19"/>
      <c r="P20" s="19"/>
      <c r="Q20" s="19"/>
      <c r="R20" s="19"/>
      <c r="S20" s="77"/>
      <c r="T20" s="19"/>
      <c r="U20" s="81"/>
      <c r="V20" s="8"/>
      <c r="W20" s="8"/>
      <c r="X20" s="8"/>
      <c r="Y20" s="8"/>
      <c r="Z20" s="8"/>
      <c r="AA20" s="8"/>
    </row>
    <row r="21" spans="1:27" ht="75.75">
      <c r="A21" s="76">
        <v>9602</v>
      </c>
      <c r="B21" s="19"/>
      <c r="C21" s="28" t="s">
        <v>25149</v>
      </c>
      <c r="D21" s="28" t="s">
        <v>25150</v>
      </c>
      <c r="E21" s="22"/>
      <c r="F21" s="22"/>
      <c r="G21" s="22"/>
      <c r="H21" s="23">
        <v>0</v>
      </c>
      <c r="I21" s="22"/>
      <c r="J21" s="23" t="s">
        <v>18202</v>
      </c>
      <c r="K21" s="31">
        <v>43132</v>
      </c>
      <c r="L21" s="23" t="s">
        <v>35</v>
      </c>
      <c r="M21" s="19"/>
      <c r="N21" s="19"/>
      <c r="O21" s="19"/>
      <c r="P21" s="19"/>
      <c r="Q21" s="30" t="s">
        <v>25095</v>
      </c>
      <c r="R21" s="30" t="s">
        <v>25151</v>
      </c>
      <c r="S21" s="77"/>
      <c r="T21" s="19"/>
      <c r="U21" s="78"/>
      <c r="V21" s="8"/>
      <c r="W21" s="8"/>
      <c r="X21" s="8"/>
      <c r="Y21" s="8"/>
      <c r="Z21" s="8"/>
      <c r="AA21" s="8"/>
    </row>
    <row r="22" spans="1:27" ht="30.75">
      <c r="A22" s="76">
        <v>9609</v>
      </c>
      <c r="B22" s="19"/>
      <c r="C22" s="28" t="s">
        <v>25152</v>
      </c>
      <c r="D22" s="28" t="s">
        <v>530</v>
      </c>
      <c r="E22" s="23" t="s">
        <v>415</v>
      </c>
      <c r="F22" s="22"/>
      <c r="G22" s="22"/>
      <c r="H22" s="23">
        <v>0</v>
      </c>
      <c r="I22" s="22"/>
      <c r="J22" s="23" t="s">
        <v>18202</v>
      </c>
      <c r="K22" s="31">
        <v>43313</v>
      </c>
      <c r="L22" s="23" t="s">
        <v>24812</v>
      </c>
      <c r="M22" s="19"/>
      <c r="N22" s="19"/>
      <c r="O22" s="19"/>
      <c r="P22" s="19"/>
      <c r="Q22" s="30" t="s">
        <v>99</v>
      </c>
      <c r="R22" s="30" t="s">
        <v>1886</v>
      </c>
      <c r="S22" s="77"/>
      <c r="T22" s="19"/>
      <c r="U22" s="78"/>
      <c r="V22" s="8"/>
      <c r="W22" s="8"/>
      <c r="X22" s="8"/>
      <c r="Y22" s="8"/>
      <c r="Z22" s="8"/>
      <c r="AA22" s="8"/>
    </row>
    <row r="23" spans="1:27" ht="30.75">
      <c r="A23" s="76">
        <v>9610</v>
      </c>
      <c r="B23" s="19"/>
      <c r="C23" s="28" t="s">
        <v>25152</v>
      </c>
      <c r="D23" s="28" t="s">
        <v>511</v>
      </c>
      <c r="E23" s="23" t="s">
        <v>415</v>
      </c>
      <c r="F23" s="22"/>
      <c r="G23" s="22"/>
      <c r="H23" s="23">
        <v>0</v>
      </c>
      <c r="I23" s="22"/>
      <c r="J23" s="23" t="s">
        <v>18202</v>
      </c>
      <c r="K23" s="31">
        <v>43313</v>
      </c>
      <c r="L23" s="23" t="s">
        <v>24812</v>
      </c>
      <c r="M23" s="19"/>
      <c r="N23" s="19"/>
      <c r="O23" s="19"/>
      <c r="P23" s="19"/>
      <c r="Q23" s="30" t="s">
        <v>99</v>
      </c>
      <c r="R23" s="30" t="s">
        <v>1886</v>
      </c>
      <c r="S23" s="77"/>
      <c r="T23" s="19"/>
      <c r="U23" s="78"/>
      <c r="V23" s="8"/>
      <c r="W23" s="8"/>
      <c r="X23" s="8"/>
      <c r="Y23" s="8"/>
      <c r="Z23" s="8"/>
      <c r="AA23" s="8"/>
    </row>
    <row r="24" spans="1:27" ht="105.75">
      <c r="A24" s="76">
        <v>9611</v>
      </c>
      <c r="B24" s="19"/>
      <c r="C24" s="28" t="s">
        <v>25153</v>
      </c>
      <c r="D24" s="28" t="s">
        <v>25154</v>
      </c>
      <c r="E24" s="22"/>
      <c r="F24" s="23" t="s">
        <v>25155</v>
      </c>
      <c r="G24" s="22"/>
      <c r="H24" s="23">
        <v>0</v>
      </c>
      <c r="I24" s="22"/>
      <c r="J24" s="23" t="s">
        <v>18202</v>
      </c>
      <c r="K24" s="31">
        <v>43132</v>
      </c>
      <c r="L24" s="23" t="s">
        <v>17279</v>
      </c>
      <c r="M24" s="19"/>
      <c r="N24" s="19"/>
      <c r="O24" s="19"/>
      <c r="P24" s="19"/>
      <c r="Q24" s="30" t="s">
        <v>29</v>
      </c>
      <c r="R24" s="30" t="s">
        <v>1949</v>
      </c>
      <c r="S24" s="77"/>
      <c r="T24" s="19"/>
      <c r="U24" s="78"/>
      <c r="V24" s="8"/>
      <c r="W24" s="8"/>
      <c r="X24" s="8"/>
      <c r="Y24" s="8"/>
      <c r="Z24" s="8"/>
      <c r="AA24" s="8"/>
    </row>
    <row r="25" spans="1:27" ht="195.75">
      <c r="A25" s="76">
        <v>9616</v>
      </c>
      <c r="B25" s="19"/>
      <c r="C25" s="28" t="s">
        <v>25156</v>
      </c>
      <c r="D25" s="28" t="s">
        <v>25157</v>
      </c>
      <c r="E25" s="22"/>
      <c r="F25" s="22"/>
      <c r="G25" s="22"/>
      <c r="H25" s="23">
        <v>0</v>
      </c>
      <c r="I25" s="22"/>
      <c r="J25" s="23" t="s">
        <v>18202</v>
      </c>
      <c r="K25" s="22"/>
      <c r="L25" s="23" t="s">
        <v>61</v>
      </c>
      <c r="M25" s="19"/>
      <c r="N25" s="19"/>
      <c r="O25" s="19"/>
      <c r="P25" s="19"/>
      <c r="Q25" s="30" t="s">
        <v>9317</v>
      </c>
      <c r="R25" s="30" t="s">
        <v>25158</v>
      </c>
      <c r="S25" s="77"/>
      <c r="T25" s="19"/>
      <c r="U25" s="78"/>
      <c r="V25" s="8"/>
      <c r="W25" s="8"/>
      <c r="X25" s="8"/>
      <c r="Y25" s="8"/>
      <c r="Z25" s="8"/>
      <c r="AA25" s="8"/>
    </row>
    <row r="26" spans="1:27" ht="165.75">
      <c r="A26" s="76">
        <v>9617</v>
      </c>
      <c r="B26" s="19"/>
      <c r="C26" s="28" t="s">
        <v>25159</v>
      </c>
      <c r="D26" s="28" t="s">
        <v>25160</v>
      </c>
      <c r="E26" s="22"/>
      <c r="F26" s="22"/>
      <c r="G26" s="22"/>
      <c r="H26" s="23">
        <v>0</v>
      </c>
      <c r="I26" s="22"/>
      <c r="J26" s="23" t="s">
        <v>18202</v>
      </c>
      <c r="K26" s="22"/>
      <c r="L26" s="23" t="s">
        <v>61</v>
      </c>
      <c r="M26" s="19"/>
      <c r="N26" s="19"/>
      <c r="O26" s="19"/>
      <c r="P26" s="19"/>
      <c r="Q26" s="30" t="s">
        <v>9317</v>
      </c>
      <c r="R26" s="30" t="s">
        <v>25161</v>
      </c>
      <c r="S26" s="77"/>
      <c r="T26" s="19"/>
      <c r="U26" s="78"/>
      <c r="V26" s="8"/>
      <c r="W26" s="8"/>
      <c r="X26" s="8"/>
      <c r="Y26" s="8"/>
      <c r="Z26" s="8"/>
      <c r="AA26" s="8"/>
    </row>
    <row r="27" spans="1:27" ht="60.75">
      <c r="A27" s="76">
        <v>9618</v>
      </c>
      <c r="B27" s="19"/>
      <c r="C27" s="28" t="s">
        <v>25156</v>
      </c>
      <c r="D27" s="28" t="s">
        <v>25162</v>
      </c>
      <c r="E27" s="22"/>
      <c r="F27" s="22"/>
      <c r="G27" s="22"/>
      <c r="H27" s="23">
        <v>0</v>
      </c>
      <c r="I27" s="22"/>
      <c r="J27" s="23" t="s">
        <v>18202</v>
      </c>
      <c r="K27" s="22"/>
      <c r="L27" s="23" t="s">
        <v>61</v>
      </c>
      <c r="M27" s="19"/>
      <c r="N27" s="19"/>
      <c r="O27" s="19"/>
      <c r="P27" s="19"/>
      <c r="Q27" s="30" t="s">
        <v>9317</v>
      </c>
      <c r="R27" s="30" t="s">
        <v>25163</v>
      </c>
      <c r="S27" s="77"/>
      <c r="T27" s="19"/>
      <c r="U27" s="78"/>
      <c r="V27" s="8"/>
      <c r="W27" s="8"/>
      <c r="X27" s="8"/>
      <c r="Y27" s="8"/>
      <c r="Z27" s="8"/>
      <c r="AA27" s="8"/>
    </row>
    <row r="28" spans="1:27" ht="45.75">
      <c r="A28" s="76">
        <v>9642</v>
      </c>
      <c r="B28" s="19"/>
      <c r="C28" s="28" t="s">
        <v>25164</v>
      </c>
      <c r="D28" s="28" t="s">
        <v>25165</v>
      </c>
      <c r="E28" s="22"/>
      <c r="F28" s="22"/>
      <c r="G28" s="22"/>
      <c r="H28" s="23">
        <v>0</v>
      </c>
      <c r="I28" s="22"/>
      <c r="J28" s="23" t="s">
        <v>18202</v>
      </c>
      <c r="K28" s="31">
        <v>43132</v>
      </c>
      <c r="L28" s="23" t="s">
        <v>35</v>
      </c>
      <c r="M28" s="19"/>
      <c r="N28" s="19"/>
      <c r="O28" s="19"/>
      <c r="P28" s="19"/>
      <c r="Q28" s="30" t="s">
        <v>25095</v>
      </c>
      <c r="R28" s="30" t="s">
        <v>25120</v>
      </c>
      <c r="S28" s="77"/>
      <c r="T28" s="19"/>
      <c r="U28" s="78"/>
      <c r="V28" s="8"/>
      <c r="W28" s="8"/>
      <c r="X28" s="8"/>
      <c r="Y28" s="8"/>
      <c r="Z28" s="8"/>
      <c r="AA28" s="8"/>
    </row>
    <row r="29" spans="1:27" ht="45.75">
      <c r="A29" s="76">
        <v>9655</v>
      </c>
      <c r="B29" s="19"/>
      <c r="C29" s="28" t="s">
        <v>25166</v>
      </c>
      <c r="D29" s="28" t="s">
        <v>25167</v>
      </c>
      <c r="E29" s="22"/>
      <c r="F29" s="23" t="s">
        <v>50</v>
      </c>
      <c r="G29" s="22"/>
      <c r="H29" s="23">
        <v>0</v>
      </c>
      <c r="I29" s="22"/>
      <c r="J29" s="23" t="s">
        <v>18202</v>
      </c>
      <c r="K29" s="31">
        <v>43132</v>
      </c>
      <c r="L29" s="23" t="s">
        <v>90</v>
      </c>
      <c r="M29" s="19"/>
      <c r="N29" s="19"/>
      <c r="O29" s="19"/>
      <c r="P29" s="19"/>
      <c r="Q29" s="30" t="s">
        <v>29</v>
      </c>
      <c r="R29" s="30" t="s">
        <v>1949</v>
      </c>
      <c r="S29" s="77"/>
      <c r="T29" s="19"/>
      <c r="U29" s="78"/>
      <c r="V29" s="8"/>
      <c r="W29" s="8"/>
      <c r="X29" s="8"/>
      <c r="Y29" s="8"/>
      <c r="Z29" s="8"/>
      <c r="AA29" s="8"/>
    </row>
    <row r="30" spans="1:27" ht="30.75">
      <c r="A30" s="76">
        <v>9665</v>
      </c>
      <c r="B30" s="19"/>
      <c r="C30" s="28" t="s">
        <v>25168</v>
      </c>
      <c r="D30" s="28" t="s">
        <v>4462</v>
      </c>
      <c r="E30" s="22"/>
      <c r="F30" s="22"/>
      <c r="G30" s="22"/>
      <c r="H30" s="23">
        <v>0</v>
      </c>
      <c r="I30" s="22"/>
      <c r="J30" s="23" t="s">
        <v>18202</v>
      </c>
      <c r="K30" s="31">
        <v>43313</v>
      </c>
      <c r="L30" s="23" t="s">
        <v>35</v>
      </c>
      <c r="M30" s="19"/>
      <c r="N30" s="19"/>
      <c r="O30" s="19"/>
      <c r="P30" s="19"/>
      <c r="Q30" s="30" t="s">
        <v>99</v>
      </c>
      <c r="R30" s="30" t="s">
        <v>1886</v>
      </c>
      <c r="S30" s="77"/>
      <c r="T30" s="19"/>
      <c r="U30" s="78"/>
      <c r="V30" s="8"/>
      <c r="W30" s="8"/>
      <c r="X30" s="8"/>
      <c r="Y30" s="8"/>
      <c r="Z30" s="8"/>
      <c r="AA30" s="8"/>
    </row>
    <row r="31" spans="1:27" ht="30.75">
      <c r="A31" s="76">
        <v>9666</v>
      </c>
      <c r="B31" s="19"/>
      <c r="C31" s="28" t="s">
        <v>25168</v>
      </c>
      <c r="D31" s="28" t="s">
        <v>25169</v>
      </c>
      <c r="E31" s="22"/>
      <c r="F31" s="22"/>
      <c r="G31" s="22"/>
      <c r="H31" s="23">
        <v>0</v>
      </c>
      <c r="I31" s="22"/>
      <c r="J31" s="23" t="s">
        <v>18202</v>
      </c>
      <c r="K31" s="31">
        <v>43313</v>
      </c>
      <c r="L31" s="23" t="s">
        <v>35</v>
      </c>
      <c r="M31" s="19"/>
      <c r="N31" s="19"/>
      <c r="O31" s="19"/>
      <c r="P31" s="19"/>
      <c r="Q31" s="30" t="s">
        <v>99</v>
      </c>
      <c r="R31" s="30" t="s">
        <v>1886</v>
      </c>
      <c r="S31" s="77"/>
      <c r="T31" s="19"/>
      <c r="U31" s="78"/>
      <c r="V31" s="8"/>
      <c r="W31" s="8"/>
      <c r="X31" s="8"/>
      <c r="Y31" s="8"/>
      <c r="Z31" s="8"/>
      <c r="AA31" s="8"/>
    </row>
    <row r="32" spans="1:27" ht="45.75">
      <c r="A32" s="76">
        <v>9678</v>
      </c>
      <c r="B32" s="19"/>
      <c r="C32" s="28" t="s">
        <v>25170</v>
      </c>
      <c r="D32" s="28" t="s">
        <v>25171</v>
      </c>
      <c r="E32" s="22"/>
      <c r="F32" s="22"/>
      <c r="G32" s="22"/>
      <c r="H32" s="23">
        <v>0</v>
      </c>
      <c r="I32" s="22"/>
      <c r="J32" s="23" t="s">
        <v>18202</v>
      </c>
      <c r="K32" s="31">
        <v>43132</v>
      </c>
      <c r="L32" s="23" t="s">
        <v>61</v>
      </c>
      <c r="M32" s="19"/>
      <c r="N32" s="19"/>
      <c r="O32" s="19"/>
      <c r="P32" s="19"/>
      <c r="Q32" s="30" t="s">
        <v>25095</v>
      </c>
      <c r="R32" s="30" t="s">
        <v>25106</v>
      </c>
      <c r="S32" s="77"/>
      <c r="T32" s="19"/>
      <c r="U32" s="78"/>
      <c r="V32" s="8"/>
      <c r="W32" s="8"/>
      <c r="X32" s="8"/>
      <c r="Y32" s="8"/>
      <c r="Z32" s="8"/>
      <c r="AA32" s="8"/>
    </row>
    <row r="33" spans="1:27" ht="30.75">
      <c r="A33" s="76">
        <v>9684</v>
      </c>
      <c r="B33" s="30" t="s">
        <v>400</v>
      </c>
      <c r="C33" s="28" t="s">
        <v>25172</v>
      </c>
      <c r="D33" s="28" t="s">
        <v>25173</v>
      </c>
      <c r="E33" s="22"/>
      <c r="F33" s="22"/>
      <c r="G33" s="22"/>
      <c r="H33" s="23">
        <v>0</v>
      </c>
      <c r="I33" s="22"/>
      <c r="J33" s="23" t="s">
        <v>18202</v>
      </c>
      <c r="K33" s="83">
        <v>43009</v>
      </c>
      <c r="L33" s="23" t="s">
        <v>17136</v>
      </c>
      <c r="M33" s="19"/>
      <c r="N33" s="19"/>
      <c r="O33" s="19"/>
      <c r="P33" s="19"/>
      <c r="Q33" s="19"/>
      <c r="R33" s="19"/>
      <c r="S33" s="77"/>
      <c r="T33" s="19"/>
      <c r="U33" s="78"/>
      <c r="V33" s="8"/>
      <c r="W33" s="8"/>
      <c r="X33" s="8"/>
      <c r="Y33" s="8"/>
      <c r="Z33" s="8"/>
      <c r="AA33" s="8"/>
    </row>
    <row r="34" spans="1:27" ht="60.75">
      <c r="A34" s="76">
        <v>9707</v>
      </c>
      <c r="B34" s="19"/>
      <c r="C34" s="28" t="s">
        <v>25174</v>
      </c>
      <c r="D34" s="28" t="s">
        <v>25175</v>
      </c>
      <c r="E34" s="22"/>
      <c r="F34" s="22"/>
      <c r="G34" s="22"/>
      <c r="H34" s="23">
        <v>0</v>
      </c>
      <c r="I34" s="22"/>
      <c r="J34" s="23" t="s">
        <v>18202</v>
      </c>
      <c r="K34" s="31">
        <v>43132</v>
      </c>
      <c r="L34" s="23" t="s">
        <v>61</v>
      </c>
      <c r="M34" s="19"/>
      <c r="N34" s="19"/>
      <c r="O34" s="19"/>
      <c r="P34" s="19"/>
      <c r="Q34" s="30" t="s">
        <v>25095</v>
      </c>
      <c r="R34" s="30" t="s">
        <v>25176</v>
      </c>
      <c r="S34" s="77"/>
      <c r="T34" s="19"/>
      <c r="U34" s="78"/>
      <c r="V34" s="8"/>
      <c r="W34" s="8"/>
      <c r="X34" s="8"/>
      <c r="Y34" s="8"/>
      <c r="Z34" s="8"/>
      <c r="AA34" s="8"/>
    </row>
    <row r="35" spans="1:27" ht="75.75">
      <c r="A35" s="76">
        <v>9710</v>
      </c>
      <c r="B35" s="19"/>
      <c r="C35" s="28" t="s">
        <v>25177</v>
      </c>
      <c r="D35" s="28" t="s">
        <v>25178</v>
      </c>
      <c r="E35" s="22"/>
      <c r="F35" s="22"/>
      <c r="G35" s="22"/>
      <c r="H35" s="23">
        <v>0</v>
      </c>
      <c r="I35" s="22"/>
      <c r="J35" s="23" t="s">
        <v>18202</v>
      </c>
      <c r="K35" s="31">
        <v>43132</v>
      </c>
      <c r="L35" s="23" t="s">
        <v>61</v>
      </c>
      <c r="M35" s="19"/>
      <c r="N35" s="19"/>
      <c r="O35" s="19"/>
      <c r="P35" s="19"/>
      <c r="Q35" s="30" t="s">
        <v>25095</v>
      </c>
      <c r="R35" s="30" t="s">
        <v>25109</v>
      </c>
      <c r="S35" s="77"/>
      <c r="T35" s="19"/>
      <c r="U35" s="78"/>
      <c r="V35" s="8"/>
      <c r="W35" s="8"/>
      <c r="X35" s="8"/>
      <c r="Y35" s="8"/>
      <c r="Z35" s="8"/>
      <c r="AA35" s="8"/>
    </row>
    <row r="36" spans="1:27" ht="75.75">
      <c r="A36" s="76">
        <v>9712</v>
      </c>
      <c r="B36" s="19"/>
      <c r="C36" s="28" t="s">
        <v>25179</v>
      </c>
      <c r="D36" s="28" t="s">
        <v>25180</v>
      </c>
      <c r="E36" s="22"/>
      <c r="F36" s="22"/>
      <c r="G36" s="22"/>
      <c r="H36" s="23">
        <v>0</v>
      </c>
      <c r="I36" s="22"/>
      <c r="J36" s="23" t="s">
        <v>18202</v>
      </c>
      <c r="K36" s="31">
        <v>43132</v>
      </c>
      <c r="L36" s="23" t="s">
        <v>61</v>
      </c>
      <c r="M36" s="19"/>
      <c r="N36" s="19"/>
      <c r="O36" s="19"/>
      <c r="P36" s="19"/>
      <c r="Q36" s="30" t="s">
        <v>25095</v>
      </c>
      <c r="R36" s="30" t="s">
        <v>25109</v>
      </c>
      <c r="S36" s="77"/>
      <c r="T36" s="19"/>
      <c r="U36" s="78"/>
      <c r="V36" s="8"/>
      <c r="W36" s="8"/>
      <c r="X36" s="8"/>
      <c r="Y36" s="8"/>
      <c r="Z36" s="8"/>
      <c r="AA36" s="8"/>
    </row>
    <row r="37" spans="1:27" ht="75.75">
      <c r="A37" s="76">
        <v>9720</v>
      </c>
      <c r="B37" s="19"/>
      <c r="C37" s="28" t="s">
        <v>25181</v>
      </c>
      <c r="D37" s="28" t="s">
        <v>25182</v>
      </c>
      <c r="E37" s="22"/>
      <c r="F37" s="23" t="s">
        <v>25183</v>
      </c>
      <c r="G37" s="22"/>
      <c r="H37" s="23">
        <v>0</v>
      </c>
      <c r="I37" s="22"/>
      <c r="J37" s="23" t="s">
        <v>18202</v>
      </c>
      <c r="K37" s="31">
        <v>43132</v>
      </c>
      <c r="L37" s="23" t="s">
        <v>90</v>
      </c>
      <c r="M37" s="19"/>
      <c r="N37" s="19"/>
      <c r="O37" s="19"/>
      <c r="P37" s="19"/>
      <c r="Q37" s="30" t="s">
        <v>29</v>
      </c>
      <c r="R37" s="30" t="s">
        <v>1949</v>
      </c>
      <c r="S37" s="77"/>
      <c r="T37" s="19"/>
      <c r="U37" s="78"/>
      <c r="V37" s="8"/>
      <c r="W37" s="8"/>
      <c r="X37" s="8"/>
      <c r="Y37" s="8"/>
      <c r="Z37" s="8"/>
      <c r="AA37" s="8"/>
    </row>
    <row r="38" spans="1:27" ht="30.75">
      <c r="A38" s="76">
        <v>9724</v>
      </c>
      <c r="B38" s="19"/>
      <c r="C38" s="28" t="s">
        <v>25184</v>
      </c>
      <c r="D38" s="28" t="s">
        <v>25185</v>
      </c>
      <c r="E38" s="23" t="s">
        <v>415</v>
      </c>
      <c r="F38" s="22"/>
      <c r="G38" s="22"/>
      <c r="H38" s="23">
        <v>0</v>
      </c>
      <c r="I38" s="22"/>
      <c r="J38" s="23" t="s">
        <v>18202</v>
      </c>
      <c r="K38" s="31">
        <v>43313</v>
      </c>
      <c r="L38" s="23" t="s">
        <v>35</v>
      </c>
      <c r="M38" s="19"/>
      <c r="N38" s="19"/>
      <c r="O38" s="19"/>
      <c r="P38" s="19"/>
      <c r="Q38" s="30" t="s">
        <v>99</v>
      </c>
      <c r="R38" s="30" t="s">
        <v>1886</v>
      </c>
      <c r="S38" s="77"/>
      <c r="T38" s="19"/>
      <c r="U38" s="78"/>
      <c r="V38" s="8"/>
      <c r="W38" s="8"/>
      <c r="X38" s="8"/>
      <c r="Y38" s="8"/>
      <c r="Z38" s="8"/>
      <c r="AA38" s="8"/>
    </row>
    <row r="39" spans="1:27" ht="60.75">
      <c r="A39" s="76">
        <v>9735</v>
      </c>
      <c r="B39" s="19"/>
      <c r="C39" s="28" t="s">
        <v>25186</v>
      </c>
      <c r="D39" s="28" t="s">
        <v>25187</v>
      </c>
      <c r="E39" s="22"/>
      <c r="F39" s="22"/>
      <c r="G39" s="22"/>
      <c r="H39" s="23">
        <v>0</v>
      </c>
      <c r="I39" s="22"/>
      <c r="J39" s="23" t="s">
        <v>18202</v>
      </c>
      <c r="K39" s="31">
        <v>43132</v>
      </c>
      <c r="L39" s="23" t="s">
        <v>61</v>
      </c>
      <c r="M39" s="19"/>
      <c r="N39" s="19"/>
      <c r="O39" s="19"/>
      <c r="P39" s="19"/>
      <c r="Q39" s="30" t="s">
        <v>25095</v>
      </c>
      <c r="R39" s="30" t="s">
        <v>25188</v>
      </c>
      <c r="S39" s="77"/>
      <c r="T39" s="19"/>
      <c r="U39" s="78"/>
      <c r="V39" s="8"/>
      <c r="W39" s="8"/>
      <c r="X39" s="8"/>
      <c r="Y39" s="8"/>
      <c r="Z39" s="8"/>
      <c r="AA39" s="8"/>
    </row>
    <row r="40" spans="1:27" ht="30.75">
      <c r="A40" s="76">
        <v>9739</v>
      </c>
      <c r="B40" s="19"/>
      <c r="C40" s="28" t="s">
        <v>25189</v>
      </c>
      <c r="D40" s="28" t="s">
        <v>25190</v>
      </c>
      <c r="E40" s="22"/>
      <c r="F40" s="22"/>
      <c r="G40" s="22"/>
      <c r="H40" s="23">
        <v>0</v>
      </c>
      <c r="I40" s="22"/>
      <c r="J40" s="23" t="s">
        <v>18202</v>
      </c>
      <c r="K40" s="22"/>
      <c r="L40" s="23" t="s">
        <v>35</v>
      </c>
      <c r="M40" s="19"/>
      <c r="N40" s="19"/>
      <c r="O40" s="19"/>
      <c r="P40" s="19"/>
      <c r="Q40" s="19"/>
      <c r="R40" s="19"/>
      <c r="S40" s="77"/>
      <c r="T40" s="19"/>
      <c r="U40" s="81"/>
      <c r="V40" s="8"/>
      <c r="W40" s="8"/>
      <c r="X40" s="8"/>
      <c r="Y40" s="8"/>
      <c r="Z40" s="8"/>
      <c r="AA40" s="8"/>
    </row>
    <row r="41" spans="1:27" ht="60.75">
      <c r="A41" s="76">
        <v>9742</v>
      </c>
      <c r="B41" s="19"/>
      <c r="C41" s="23" t="s">
        <v>25191</v>
      </c>
      <c r="D41" s="23" t="s">
        <v>25192</v>
      </c>
      <c r="E41" s="22"/>
      <c r="F41" s="23" t="s">
        <v>25193</v>
      </c>
      <c r="G41" s="22"/>
      <c r="H41" s="23">
        <v>0</v>
      </c>
      <c r="I41" s="22"/>
      <c r="J41" s="23" t="s">
        <v>18202</v>
      </c>
      <c r="K41" s="31">
        <v>43132</v>
      </c>
      <c r="L41" s="23" t="s">
        <v>90</v>
      </c>
      <c r="M41" s="19"/>
      <c r="N41" s="19"/>
      <c r="O41" s="19"/>
      <c r="P41" s="19"/>
      <c r="Q41" s="30" t="s">
        <v>29</v>
      </c>
      <c r="R41" s="30" t="s">
        <v>1949</v>
      </c>
      <c r="S41" s="77"/>
      <c r="T41" s="19"/>
      <c r="U41" s="78"/>
      <c r="V41" s="8"/>
      <c r="W41" s="8"/>
      <c r="X41" s="8"/>
      <c r="Y41" s="8"/>
      <c r="Z41" s="8"/>
      <c r="AA41" s="8"/>
    </row>
    <row r="42" spans="1:27" ht="18">
      <c r="A42" s="76">
        <v>9761</v>
      </c>
      <c r="B42" s="19"/>
      <c r="C42" s="28" t="s">
        <v>4209</v>
      </c>
      <c r="D42" s="28" t="s">
        <v>25194</v>
      </c>
      <c r="E42" s="22"/>
      <c r="F42" s="22"/>
      <c r="G42" s="23">
        <v>2016</v>
      </c>
      <c r="H42" s="23">
        <v>0</v>
      </c>
      <c r="I42" s="22"/>
      <c r="J42" s="23" t="s">
        <v>18202</v>
      </c>
      <c r="K42" s="39">
        <v>42401</v>
      </c>
      <c r="L42" s="23" t="s">
        <v>61</v>
      </c>
      <c r="M42" s="19"/>
      <c r="N42" s="19"/>
      <c r="O42" s="19"/>
      <c r="P42" s="19"/>
      <c r="Q42" s="19"/>
      <c r="R42" s="19"/>
      <c r="S42" s="77"/>
      <c r="T42" s="19"/>
      <c r="U42" s="81"/>
      <c r="V42" s="8"/>
      <c r="W42" s="8"/>
      <c r="X42" s="8"/>
      <c r="Y42" s="8"/>
      <c r="Z42" s="8"/>
      <c r="AA42" s="8"/>
    </row>
    <row r="43" spans="1:27" ht="45.75">
      <c r="A43" s="76">
        <v>9770</v>
      </c>
      <c r="B43" s="19"/>
      <c r="C43" s="23" t="s">
        <v>25195</v>
      </c>
      <c r="D43" s="28" t="s">
        <v>25196</v>
      </c>
      <c r="E43" s="22"/>
      <c r="F43" s="23" t="s">
        <v>25197</v>
      </c>
      <c r="G43" s="22"/>
      <c r="H43" s="23">
        <v>0</v>
      </c>
      <c r="I43" s="22"/>
      <c r="J43" s="23" t="s">
        <v>18202</v>
      </c>
      <c r="K43" s="31">
        <v>43132</v>
      </c>
      <c r="L43" s="23" t="s">
        <v>90</v>
      </c>
      <c r="M43" s="19"/>
      <c r="N43" s="19"/>
      <c r="O43" s="19"/>
      <c r="P43" s="19"/>
      <c r="Q43" s="30" t="s">
        <v>29</v>
      </c>
      <c r="R43" s="30" t="s">
        <v>1949</v>
      </c>
      <c r="S43" s="77"/>
      <c r="T43" s="19"/>
      <c r="U43" s="78"/>
      <c r="V43" s="8"/>
      <c r="W43" s="8"/>
      <c r="X43" s="8"/>
      <c r="Y43" s="8"/>
      <c r="Z43" s="8"/>
      <c r="AA43" s="8"/>
    </row>
    <row r="44" spans="1:27" ht="30.75">
      <c r="A44" s="76">
        <v>9790</v>
      </c>
      <c r="B44" s="19"/>
      <c r="C44" s="28" t="s">
        <v>25198</v>
      </c>
      <c r="D44" s="28" t="s">
        <v>25199</v>
      </c>
      <c r="E44" s="22"/>
      <c r="F44" s="23" t="s">
        <v>50</v>
      </c>
      <c r="G44" s="22"/>
      <c r="H44" s="23">
        <v>0</v>
      </c>
      <c r="I44" s="22"/>
      <c r="J44" s="23" t="s">
        <v>18202</v>
      </c>
      <c r="K44" s="31">
        <v>43132</v>
      </c>
      <c r="L44" s="23" t="s">
        <v>90</v>
      </c>
      <c r="M44" s="19"/>
      <c r="N44" s="19"/>
      <c r="O44" s="19"/>
      <c r="P44" s="19"/>
      <c r="Q44" s="30" t="s">
        <v>29</v>
      </c>
      <c r="R44" s="30" t="s">
        <v>1949</v>
      </c>
      <c r="S44" s="77"/>
      <c r="T44" s="19"/>
      <c r="U44" s="78"/>
      <c r="V44" s="8"/>
      <c r="W44" s="8"/>
      <c r="X44" s="8"/>
      <c r="Y44" s="8"/>
      <c r="Z44" s="8"/>
      <c r="AA44" s="8"/>
    </row>
    <row r="45" spans="1:27" ht="45.75">
      <c r="A45" s="76">
        <v>9802</v>
      </c>
      <c r="B45" s="19"/>
      <c r="C45" s="28" t="s">
        <v>25200</v>
      </c>
      <c r="D45" s="28" t="s">
        <v>25201</v>
      </c>
      <c r="E45" s="22"/>
      <c r="F45" s="22"/>
      <c r="G45" s="22"/>
      <c r="H45" s="23">
        <v>0</v>
      </c>
      <c r="I45" s="22"/>
      <c r="J45" s="23" t="s">
        <v>18202</v>
      </c>
      <c r="K45" s="22"/>
      <c r="L45" s="23" t="s">
        <v>61</v>
      </c>
      <c r="M45" s="19"/>
      <c r="N45" s="19"/>
      <c r="O45" s="19"/>
      <c r="P45" s="19"/>
      <c r="Q45" s="30" t="s">
        <v>99</v>
      </c>
      <c r="R45" s="30" t="s">
        <v>17158</v>
      </c>
      <c r="S45" s="77"/>
      <c r="T45" s="19"/>
      <c r="U45" s="81"/>
      <c r="V45" s="8"/>
      <c r="W45" s="8"/>
      <c r="X45" s="8"/>
      <c r="Y45" s="8"/>
      <c r="Z45" s="8"/>
      <c r="AA45" s="8"/>
    </row>
    <row r="46" spans="1:27" ht="60.75">
      <c r="A46" s="76">
        <v>9815</v>
      </c>
      <c r="B46" s="19"/>
      <c r="C46" s="28" t="s">
        <v>25202</v>
      </c>
      <c r="D46" s="28" t="s">
        <v>25203</v>
      </c>
      <c r="E46" s="22"/>
      <c r="F46" s="22"/>
      <c r="G46" s="22"/>
      <c r="H46" s="23">
        <v>0</v>
      </c>
      <c r="I46" s="22"/>
      <c r="J46" s="23" t="s">
        <v>18202</v>
      </c>
      <c r="K46" s="31">
        <v>43132</v>
      </c>
      <c r="L46" s="23" t="s">
        <v>35</v>
      </c>
      <c r="M46" s="19"/>
      <c r="N46" s="19"/>
      <c r="O46" s="19"/>
      <c r="P46" s="19"/>
      <c r="Q46" s="30" t="s">
        <v>25095</v>
      </c>
      <c r="R46" s="30" t="s">
        <v>25176</v>
      </c>
      <c r="S46" s="77"/>
      <c r="T46" s="19"/>
      <c r="U46" s="78"/>
      <c r="V46" s="8"/>
      <c r="W46" s="8"/>
      <c r="X46" s="8"/>
      <c r="Y46" s="8"/>
      <c r="Z46" s="8"/>
      <c r="AA46" s="8"/>
    </row>
    <row r="47" spans="1:27" ht="30.75">
      <c r="A47" s="76">
        <v>9818</v>
      </c>
      <c r="B47" s="19"/>
      <c r="C47" s="28" t="s">
        <v>17454</v>
      </c>
      <c r="D47" s="28" t="s">
        <v>25204</v>
      </c>
      <c r="E47" s="22"/>
      <c r="F47" s="23" t="s">
        <v>50</v>
      </c>
      <c r="G47" s="22"/>
      <c r="H47" s="23">
        <v>0</v>
      </c>
      <c r="I47" s="22"/>
      <c r="J47" s="23" t="s">
        <v>18202</v>
      </c>
      <c r="K47" s="31">
        <v>43132</v>
      </c>
      <c r="L47" s="23" t="s">
        <v>90</v>
      </c>
      <c r="M47" s="19"/>
      <c r="N47" s="19"/>
      <c r="O47" s="19"/>
      <c r="P47" s="19"/>
      <c r="Q47" s="30" t="s">
        <v>29</v>
      </c>
      <c r="R47" s="30" t="s">
        <v>1949</v>
      </c>
      <c r="S47" s="77"/>
      <c r="T47" s="19"/>
      <c r="U47" s="78"/>
      <c r="V47" s="8"/>
      <c r="W47" s="8"/>
      <c r="X47" s="8"/>
      <c r="Y47" s="8"/>
      <c r="Z47" s="8"/>
      <c r="AA47" s="8"/>
    </row>
    <row r="48" spans="1:27" ht="60.75">
      <c r="A48" s="76">
        <v>9823</v>
      </c>
      <c r="B48" s="19"/>
      <c r="C48" s="23" t="s">
        <v>25205</v>
      </c>
      <c r="D48" s="23" t="s">
        <v>25206</v>
      </c>
      <c r="E48" s="22"/>
      <c r="F48" s="23" t="s">
        <v>8303</v>
      </c>
      <c r="G48" s="22"/>
      <c r="H48" s="23">
        <v>0</v>
      </c>
      <c r="I48" s="22"/>
      <c r="J48" s="23" t="s">
        <v>18202</v>
      </c>
      <c r="K48" s="31">
        <v>43132</v>
      </c>
      <c r="L48" s="23" t="s">
        <v>90</v>
      </c>
      <c r="M48" s="19"/>
      <c r="N48" s="19"/>
      <c r="O48" s="19"/>
      <c r="P48" s="19"/>
      <c r="Q48" s="30" t="s">
        <v>29</v>
      </c>
      <c r="R48" s="30" t="s">
        <v>1949</v>
      </c>
      <c r="S48" s="77"/>
      <c r="T48" s="19"/>
      <c r="U48" s="78"/>
      <c r="V48" s="8"/>
      <c r="W48" s="8"/>
      <c r="X48" s="8"/>
      <c r="Y48" s="8"/>
      <c r="Z48" s="8"/>
      <c r="AA48" s="8"/>
    </row>
    <row r="49" spans="1:27" ht="30.75">
      <c r="A49" s="76">
        <v>9834</v>
      </c>
      <c r="B49" s="19"/>
      <c r="C49" s="28" t="s">
        <v>25207</v>
      </c>
      <c r="D49" s="28" t="s">
        <v>25208</v>
      </c>
      <c r="E49" s="22"/>
      <c r="F49" s="22"/>
      <c r="G49" s="22"/>
      <c r="H49" s="23">
        <v>0</v>
      </c>
      <c r="I49" s="22"/>
      <c r="J49" s="23" t="s">
        <v>18202</v>
      </c>
      <c r="K49" s="31">
        <v>43313</v>
      </c>
      <c r="L49" s="23" t="s">
        <v>61</v>
      </c>
      <c r="M49" s="19"/>
      <c r="N49" s="19"/>
      <c r="O49" s="19"/>
      <c r="P49" s="19"/>
      <c r="Q49" s="30" t="s">
        <v>99</v>
      </c>
      <c r="R49" s="30" t="s">
        <v>1886</v>
      </c>
      <c r="S49" s="77"/>
      <c r="T49" s="19"/>
      <c r="U49" s="78"/>
      <c r="V49" s="8"/>
      <c r="W49" s="8"/>
      <c r="X49" s="8"/>
      <c r="Y49" s="8"/>
      <c r="Z49" s="8"/>
      <c r="AA49" s="8"/>
    </row>
    <row r="50" spans="1:27" ht="45.75">
      <c r="A50" s="76">
        <v>9845</v>
      </c>
      <c r="B50" s="19"/>
      <c r="C50" s="23" t="s">
        <v>25209</v>
      </c>
      <c r="D50" s="23" t="s">
        <v>25210</v>
      </c>
      <c r="E50" s="22"/>
      <c r="F50" s="23" t="s">
        <v>25211</v>
      </c>
      <c r="G50" s="22"/>
      <c r="H50" s="23">
        <v>0</v>
      </c>
      <c r="I50" s="22"/>
      <c r="J50" s="23" t="s">
        <v>18202</v>
      </c>
      <c r="K50" s="31">
        <v>43132</v>
      </c>
      <c r="L50" s="23" t="s">
        <v>17279</v>
      </c>
      <c r="M50" s="19"/>
      <c r="N50" s="19"/>
      <c r="O50" s="19"/>
      <c r="P50" s="19"/>
      <c r="Q50" s="30" t="s">
        <v>29</v>
      </c>
      <c r="R50" s="30" t="s">
        <v>1949</v>
      </c>
      <c r="S50" s="77"/>
      <c r="T50" s="19"/>
      <c r="U50" s="78"/>
      <c r="V50" s="8"/>
      <c r="W50" s="8"/>
      <c r="X50" s="8"/>
      <c r="Y50" s="8"/>
      <c r="Z50" s="8"/>
      <c r="AA50" s="8"/>
    </row>
    <row r="51" spans="1:27" ht="45.75">
      <c r="A51" s="76">
        <v>9846</v>
      </c>
      <c r="B51" s="19"/>
      <c r="C51" s="28" t="s">
        <v>25212</v>
      </c>
      <c r="D51" s="23" t="s">
        <v>25213</v>
      </c>
      <c r="E51" s="22"/>
      <c r="F51" s="23" t="s">
        <v>415</v>
      </c>
      <c r="G51" s="22"/>
      <c r="H51" s="23">
        <v>0</v>
      </c>
      <c r="I51" s="22"/>
      <c r="J51" s="23" t="s">
        <v>18202</v>
      </c>
      <c r="K51" s="31">
        <v>43132</v>
      </c>
      <c r="L51" s="23" t="s">
        <v>17279</v>
      </c>
      <c r="M51" s="19"/>
      <c r="N51" s="19"/>
      <c r="O51" s="19"/>
      <c r="P51" s="19"/>
      <c r="Q51" s="30" t="s">
        <v>29</v>
      </c>
      <c r="R51" s="30" t="s">
        <v>1949</v>
      </c>
      <c r="S51" s="77"/>
      <c r="T51" s="19"/>
      <c r="U51" s="78"/>
      <c r="V51" s="8"/>
      <c r="W51" s="8"/>
      <c r="X51" s="8"/>
      <c r="Y51" s="8"/>
      <c r="Z51" s="8"/>
      <c r="AA51" s="8"/>
    </row>
    <row r="52" spans="1:27" ht="60.75">
      <c r="A52" s="76">
        <v>9861</v>
      </c>
      <c r="B52" s="19"/>
      <c r="C52" s="23" t="s">
        <v>25214</v>
      </c>
      <c r="D52" s="23" t="s">
        <v>25215</v>
      </c>
      <c r="E52" s="22"/>
      <c r="F52" s="23" t="s">
        <v>25193</v>
      </c>
      <c r="G52" s="22"/>
      <c r="H52" s="23">
        <v>0</v>
      </c>
      <c r="I52" s="22"/>
      <c r="J52" s="23" t="s">
        <v>18202</v>
      </c>
      <c r="K52" s="31">
        <v>43132</v>
      </c>
      <c r="L52" s="23" t="s">
        <v>90</v>
      </c>
      <c r="M52" s="19"/>
      <c r="N52" s="19"/>
      <c r="O52" s="19"/>
      <c r="P52" s="19"/>
      <c r="Q52" s="30" t="s">
        <v>29</v>
      </c>
      <c r="R52" s="30" t="s">
        <v>1949</v>
      </c>
      <c r="S52" s="77"/>
      <c r="T52" s="19"/>
      <c r="U52" s="78"/>
      <c r="V52" s="8"/>
      <c r="W52" s="8"/>
      <c r="X52" s="8"/>
      <c r="Y52" s="8"/>
      <c r="Z52" s="8"/>
      <c r="AA52" s="8"/>
    </row>
    <row r="53" spans="1:27" ht="18">
      <c r="A53" s="76">
        <v>9894</v>
      </c>
      <c r="B53" s="19"/>
      <c r="C53" s="28" t="s">
        <v>25216</v>
      </c>
      <c r="D53" s="28" t="s">
        <v>25217</v>
      </c>
      <c r="E53" s="22"/>
      <c r="F53" s="22"/>
      <c r="G53" s="22"/>
      <c r="H53" s="23">
        <v>0</v>
      </c>
      <c r="I53" s="22"/>
      <c r="J53" s="23" t="s">
        <v>18202</v>
      </c>
      <c r="K53" s="22"/>
      <c r="L53" s="23" t="s">
        <v>35</v>
      </c>
      <c r="M53" s="19"/>
      <c r="N53" s="19"/>
      <c r="O53" s="19"/>
      <c r="P53" s="19"/>
      <c r="Q53" s="19"/>
      <c r="R53" s="19"/>
      <c r="S53" s="77"/>
      <c r="T53" s="19"/>
      <c r="U53" s="81"/>
      <c r="V53" s="8"/>
      <c r="W53" s="8"/>
      <c r="X53" s="8"/>
      <c r="Y53" s="8"/>
      <c r="Z53" s="8"/>
      <c r="AA53" s="8"/>
    </row>
    <row r="54" spans="1:27" ht="30.75">
      <c r="A54" s="76">
        <v>9898</v>
      </c>
      <c r="B54" s="19"/>
      <c r="C54" s="28" t="s">
        <v>25218</v>
      </c>
      <c r="D54" s="28" t="s">
        <v>25219</v>
      </c>
      <c r="E54" s="22"/>
      <c r="F54" s="23" t="s">
        <v>50</v>
      </c>
      <c r="G54" s="22"/>
      <c r="H54" s="23">
        <v>0</v>
      </c>
      <c r="I54" s="22"/>
      <c r="J54" s="23" t="s">
        <v>18202</v>
      </c>
      <c r="K54" s="31">
        <v>43132</v>
      </c>
      <c r="L54" s="23" t="s">
        <v>90</v>
      </c>
      <c r="M54" s="19"/>
      <c r="N54" s="19"/>
      <c r="O54" s="19"/>
      <c r="P54" s="19"/>
      <c r="Q54" s="30" t="s">
        <v>29</v>
      </c>
      <c r="R54" s="30" t="s">
        <v>1949</v>
      </c>
      <c r="S54" s="77"/>
      <c r="T54" s="19"/>
      <c r="U54" s="78"/>
      <c r="V54" s="8"/>
      <c r="W54" s="8"/>
      <c r="X54" s="8"/>
      <c r="Y54" s="8"/>
      <c r="Z54" s="8"/>
      <c r="AA54" s="8"/>
    </row>
    <row r="55" spans="1:27" ht="30.75">
      <c r="A55" s="76">
        <v>9910</v>
      </c>
      <c r="B55" s="19"/>
      <c r="C55" s="28" t="s">
        <v>17881</v>
      </c>
      <c r="D55" s="28" t="s">
        <v>17882</v>
      </c>
      <c r="E55" s="22"/>
      <c r="F55" s="23" t="s">
        <v>50</v>
      </c>
      <c r="G55" s="22"/>
      <c r="H55" s="23">
        <v>0</v>
      </c>
      <c r="I55" s="22"/>
      <c r="J55" s="23" t="s">
        <v>18202</v>
      </c>
      <c r="K55" s="31">
        <v>43132</v>
      </c>
      <c r="L55" s="23" t="s">
        <v>17279</v>
      </c>
      <c r="M55" s="19"/>
      <c r="N55" s="19"/>
      <c r="O55" s="19"/>
      <c r="P55" s="19"/>
      <c r="Q55" s="30" t="s">
        <v>29</v>
      </c>
      <c r="R55" s="30" t="s">
        <v>1949</v>
      </c>
      <c r="S55" s="77"/>
      <c r="T55" s="19"/>
      <c r="U55" s="78"/>
      <c r="V55" s="8"/>
      <c r="W55" s="8"/>
      <c r="X55" s="8"/>
      <c r="Y55" s="8"/>
      <c r="Z55" s="8"/>
      <c r="AA55" s="8"/>
    </row>
    <row r="56" spans="1:27" ht="60.75">
      <c r="A56" s="76">
        <v>9911</v>
      </c>
      <c r="B56" s="19"/>
      <c r="C56" s="28" t="s">
        <v>25220</v>
      </c>
      <c r="D56" s="28" t="s">
        <v>25221</v>
      </c>
      <c r="E56" s="22"/>
      <c r="F56" s="23" t="s">
        <v>2691</v>
      </c>
      <c r="G56" s="22"/>
      <c r="H56" s="23">
        <v>0</v>
      </c>
      <c r="I56" s="22"/>
      <c r="J56" s="23" t="s">
        <v>18202</v>
      </c>
      <c r="K56" s="31">
        <v>43132</v>
      </c>
      <c r="L56" s="23" t="s">
        <v>90</v>
      </c>
      <c r="M56" s="19"/>
      <c r="N56" s="19"/>
      <c r="O56" s="19"/>
      <c r="P56" s="19"/>
      <c r="Q56" s="30" t="s">
        <v>29</v>
      </c>
      <c r="R56" s="30" t="s">
        <v>1949</v>
      </c>
      <c r="S56" s="77"/>
      <c r="T56" s="19"/>
      <c r="U56" s="78"/>
      <c r="V56" s="8"/>
      <c r="W56" s="8"/>
      <c r="X56" s="8"/>
      <c r="Y56" s="8"/>
      <c r="Z56" s="8"/>
      <c r="AA56" s="8"/>
    </row>
    <row r="57" spans="1:27" ht="60.75">
      <c r="A57" s="76">
        <v>9912</v>
      </c>
      <c r="B57" s="19"/>
      <c r="C57" s="28" t="s">
        <v>25222</v>
      </c>
      <c r="D57" s="28" t="s">
        <v>25223</v>
      </c>
      <c r="E57" s="22"/>
      <c r="F57" s="23" t="s">
        <v>2691</v>
      </c>
      <c r="G57" s="22"/>
      <c r="H57" s="23">
        <v>0</v>
      </c>
      <c r="I57" s="22"/>
      <c r="J57" s="23" t="s">
        <v>18202</v>
      </c>
      <c r="K57" s="31">
        <v>43132</v>
      </c>
      <c r="L57" s="23" t="s">
        <v>17279</v>
      </c>
      <c r="M57" s="19"/>
      <c r="N57" s="19"/>
      <c r="O57" s="19"/>
      <c r="P57" s="19"/>
      <c r="Q57" s="30" t="s">
        <v>29</v>
      </c>
      <c r="R57" s="30" t="s">
        <v>1949</v>
      </c>
      <c r="S57" s="77"/>
      <c r="T57" s="19"/>
      <c r="U57" s="78"/>
      <c r="V57" s="8"/>
      <c r="W57" s="8"/>
      <c r="X57" s="8"/>
      <c r="Y57" s="8"/>
      <c r="Z57" s="8"/>
      <c r="AA57" s="8"/>
    </row>
    <row r="58" spans="1:27" ht="45.75">
      <c r="A58" s="76">
        <v>9919</v>
      </c>
      <c r="B58" s="30" t="s">
        <v>13</v>
      </c>
      <c r="C58" s="28" t="s">
        <v>25224</v>
      </c>
      <c r="D58" s="28" t="s">
        <v>103</v>
      </c>
      <c r="E58" s="23">
        <v>100</v>
      </c>
      <c r="F58" s="23" t="s">
        <v>2691</v>
      </c>
      <c r="G58" s="22"/>
      <c r="H58" s="23">
        <v>0</v>
      </c>
      <c r="I58" s="22"/>
      <c r="J58" s="23" t="s">
        <v>18202</v>
      </c>
      <c r="K58" s="22"/>
      <c r="L58" s="23" t="s">
        <v>17279</v>
      </c>
      <c r="M58" s="19"/>
      <c r="N58" s="30" t="s">
        <v>25225</v>
      </c>
      <c r="O58" s="19"/>
      <c r="P58" s="19"/>
      <c r="Q58" s="30" t="s">
        <v>371</v>
      </c>
      <c r="R58" s="30" t="s">
        <v>1827</v>
      </c>
      <c r="S58" s="82" t="s">
        <v>25139</v>
      </c>
      <c r="T58" s="19"/>
      <c r="U58" s="78"/>
      <c r="V58" s="8"/>
      <c r="W58" s="8"/>
      <c r="X58" s="8"/>
      <c r="Y58" s="8"/>
      <c r="Z58" s="8"/>
      <c r="AA58" s="8"/>
    </row>
    <row r="59" spans="1:27" ht="30.75">
      <c r="A59" s="76">
        <v>9921</v>
      </c>
      <c r="B59" s="19"/>
      <c r="C59" s="28" t="s">
        <v>25226</v>
      </c>
      <c r="D59" s="28" t="s">
        <v>25227</v>
      </c>
      <c r="E59" s="22"/>
      <c r="F59" s="22"/>
      <c r="G59" s="22"/>
      <c r="H59" s="23">
        <v>0</v>
      </c>
      <c r="I59" s="22"/>
      <c r="J59" s="23" t="s">
        <v>18202</v>
      </c>
      <c r="K59" s="31">
        <v>43132</v>
      </c>
      <c r="L59" s="23" t="s">
        <v>35</v>
      </c>
      <c r="M59" s="19"/>
      <c r="N59" s="19"/>
      <c r="O59" s="19"/>
      <c r="P59" s="19"/>
      <c r="Q59" s="30" t="s">
        <v>25095</v>
      </c>
      <c r="R59" s="30" t="s">
        <v>25228</v>
      </c>
      <c r="S59" s="77"/>
      <c r="T59" s="19"/>
      <c r="U59" s="78"/>
      <c r="V59" s="8"/>
      <c r="W59" s="8"/>
      <c r="X59" s="8"/>
      <c r="Y59" s="8"/>
      <c r="Z59" s="8"/>
      <c r="AA59" s="8"/>
    </row>
    <row r="60" spans="1:27" ht="75.75">
      <c r="A60" s="76">
        <v>9977</v>
      </c>
      <c r="B60" s="19"/>
      <c r="C60" s="28" t="s">
        <v>25229</v>
      </c>
      <c r="D60" s="28" t="s">
        <v>530</v>
      </c>
      <c r="E60" s="22"/>
      <c r="F60" s="22"/>
      <c r="G60" s="22"/>
      <c r="H60" s="23">
        <v>0</v>
      </c>
      <c r="I60" s="22"/>
      <c r="J60" s="23" t="s">
        <v>18202</v>
      </c>
      <c r="K60" s="31">
        <v>43132</v>
      </c>
      <c r="L60" s="23" t="s">
        <v>35</v>
      </c>
      <c r="M60" s="19"/>
      <c r="N60" s="19"/>
      <c r="O60" s="19"/>
      <c r="P60" s="19"/>
      <c r="Q60" s="30" t="s">
        <v>25095</v>
      </c>
      <c r="R60" s="30" t="s">
        <v>25230</v>
      </c>
      <c r="S60" s="77"/>
      <c r="T60" s="19"/>
      <c r="U60" s="78"/>
      <c r="V60" s="8"/>
      <c r="W60" s="8"/>
      <c r="X60" s="8"/>
      <c r="Y60" s="8"/>
      <c r="Z60" s="8"/>
      <c r="AA60" s="8"/>
    </row>
    <row r="61" spans="1:27" ht="75.75">
      <c r="A61" s="76">
        <v>9978</v>
      </c>
      <c r="B61" s="19"/>
      <c r="C61" s="28" t="s">
        <v>25231</v>
      </c>
      <c r="D61" s="28" t="s">
        <v>25232</v>
      </c>
      <c r="E61" s="22"/>
      <c r="F61" s="22"/>
      <c r="G61" s="22"/>
      <c r="H61" s="23">
        <v>0</v>
      </c>
      <c r="I61" s="22"/>
      <c r="J61" s="23" t="s">
        <v>18202</v>
      </c>
      <c r="K61" s="31">
        <v>43132</v>
      </c>
      <c r="L61" s="23" t="s">
        <v>61</v>
      </c>
      <c r="M61" s="19"/>
      <c r="N61" s="19"/>
      <c r="O61" s="19"/>
      <c r="P61" s="19"/>
      <c r="Q61" s="30" t="s">
        <v>25095</v>
      </c>
      <c r="R61" s="30" t="s">
        <v>25233</v>
      </c>
      <c r="S61" s="77"/>
      <c r="T61" s="19"/>
      <c r="U61" s="78"/>
      <c r="V61" s="8"/>
      <c r="W61" s="8"/>
      <c r="X61" s="8"/>
      <c r="Y61" s="8"/>
      <c r="Z61" s="8"/>
      <c r="AA61" s="8"/>
    </row>
    <row r="62" spans="1:27" ht="180.75">
      <c r="A62" s="76">
        <v>10002</v>
      </c>
      <c r="B62" s="19"/>
      <c r="C62" s="28" t="s">
        <v>25234</v>
      </c>
      <c r="D62" s="28" t="s">
        <v>25235</v>
      </c>
      <c r="E62" s="22"/>
      <c r="F62" s="22"/>
      <c r="G62" s="22"/>
      <c r="H62" s="23">
        <v>0</v>
      </c>
      <c r="I62" s="22"/>
      <c r="J62" s="23" t="s">
        <v>18202</v>
      </c>
      <c r="K62" s="22"/>
      <c r="L62" s="23" t="s">
        <v>219</v>
      </c>
      <c r="M62" s="19"/>
      <c r="N62" s="19"/>
      <c r="O62" s="19"/>
      <c r="P62" s="19"/>
      <c r="Q62" s="30" t="s">
        <v>9317</v>
      </c>
      <c r="R62" s="30" t="s">
        <v>25236</v>
      </c>
      <c r="S62" s="77"/>
      <c r="T62" s="19"/>
      <c r="U62" s="78"/>
      <c r="V62" s="8"/>
      <c r="W62" s="8"/>
      <c r="X62" s="8"/>
      <c r="Y62" s="8"/>
      <c r="Z62" s="8"/>
      <c r="AA62" s="8"/>
    </row>
    <row r="63" spans="1:27" ht="30.75">
      <c r="A63" s="76">
        <v>10012</v>
      </c>
      <c r="B63" s="19"/>
      <c r="C63" s="28" t="s">
        <v>25237</v>
      </c>
      <c r="D63" s="28" t="s">
        <v>25238</v>
      </c>
      <c r="E63" s="23" t="s">
        <v>50</v>
      </c>
      <c r="F63" s="22"/>
      <c r="G63" s="22"/>
      <c r="H63" s="23">
        <v>0</v>
      </c>
      <c r="I63" s="22"/>
      <c r="J63" s="23" t="s">
        <v>18202</v>
      </c>
      <c r="K63" s="31">
        <v>43313</v>
      </c>
      <c r="L63" s="23" t="s">
        <v>61</v>
      </c>
      <c r="M63" s="19"/>
      <c r="N63" s="19"/>
      <c r="O63" s="19"/>
      <c r="P63" s="19"/>
      <c r="Q63" s="30" t="s">
        <v>99</v>
      </c>
      <c r="R63" s="30" t="s">
        <v>1886</v>
      </c>
      <c r="S63" s="77"/>
      <c r="T63" s="19"/>
      <c r="U63" s="78"/>
      <c r="V63" s="8"/>
      <c r="W63" s="8"/>
      <c r="X63" s="8"/>
      <c r="Y63" s="8"/>
      <c r="Z63" s="8"/>
      <c r="AA63" s="8"/>
    </row>
    <row r="64" spans="1:27" ht="78.75">
      <c r="A64" s="76">
        <v>10015</v>
      </c>
      <c r="B64" s="30" t="s">
        <v>153</v>
      </c>
      <c r="C64" s="28" t="s">
        <v>25239</v>
      </c>
      <c r="D64" s="28" t="s">
        <v>25240</v>
      </c>
      <c r="E64" s="23">
        <v>121</v>
      </c>
      <c r="F64" s="22"/>
      <c r="G64" s="22"/>
      <c r="H64" s="23">
        <v>0</v>
      </c>
      <c r="I64" s="22"/>
      <c r="J64" s="23" t="s">
        <v>18202</v>
      </c>
      <c r="K64" s="22"/>
      <c r="L64" s="23" t="s">
        <v>219</v>
      </c>
      <c r="M64" s="19"/>
      <c r="N64" s="30" t="s">
        <v>1948</v>
      </c>
      <c r="O64" s="19"/>
      <c r="P64" s="19"/>
      <c r="Q64" s="30" t="s">
        <v>371</v>
      </c>
      <c r="R64" s="30" t="s">
        <v>1827</v>
      </c>
      <c r="S64" s="82" t="s">
        <v>25241</v>
      </c>
      <c r="T64" s="19"/>
      <c r="U64" s="78"/>
      <c r="V64" s="8"/>
      <c r="W64" s="8"/>
      <c r="X64" s="8"/>
      <c r="Y64" s="8"/>
      <c r="Z64" s="8"/>
      <c r="AA64" s="8"/>
    </row>
    <row r="65" spans="1:27" ht="60.75">
      <c r="A65" s="76">
        <v>10016</v>
      </c>
      <c r="B65" s="30" t="s">
        <v>153</v>
      </c>
      <c r="C65" s="28" t="s">
        <v>25242</v>
      </c>
      <c r="D65" s="28" t="s">
        <v>25243</v>
      </c>
      <c r="E65" s="23">
        <v>30</v>
      </c>
      <c r="F65" s="23" t="s">
        <v>25244</v>
      </c>
      <c r="G65" s="22"/>
      <c r="H65" s="23">
        <v>0</v>
      </c>
      <c r="I65" s="22"/>
      <c r="J65" s="23" t="s">
        <v>18202</v>
      </c>
      <c r="K65" s="22"/>
      <c r="L65" s="23" t="s">
        <v>219</v>
      </c>
      <c r="M65" s="19"/>
      <c r="N65" s="30" t="s">
        <v>25245</v>
      </c>
      <c r="O65" s="19"/>
      <c r="P65" s="19"/>
      <c r="Q65" s="30" t="s">
        <v>371</v>
      </c>
      <c r="R65" s="30" t="s">
        <v>1827</v>
      </c>
      <c r="S65" s="82" t="s">
        <v>25176</v>
      </c>
      <c r="T65" s="19"/>
      <c r="U65" s="78"/>
      <c r="V65" s="8"/>
      <c r="W65" s="8"/>
      <c r="X65" s="8"/>
      <c r="Y65" s="8"/>
      <c r="Z65" s="8"/>
      <c r="AA65" s="8"/>
    </row>
    <row r="66" spans="1:27" ht="60.75">
      <c r="A66" s="76">
        <v>10017</v>
      </c>
      <c r="B66" s="19"/>
      <c r="C66" s="28" t="s">
        <v>25246</v>
      </c>
      <c r="D66" s="84" t="s">
        <v>25247</v>
      </c>
      <c r="E66" s="22"/>
      <c r="F66" s="22"/>
      <c r="G66" s="22"/>
      <c r="H66" s="23">
        <v>0</v>
      </c>
      <c r="I66" s="22"/>
      <c r="J66" s="23" t="s">
        <v>18202</v>
      </c>
      <c r="K66" s="31">
        <v>43132</v>
      </c>
      <c r="L66" s="23" t="s">
        <v>61</v>
      </c>
      <c r="M66" s="19"/>
      <c r="N66" s="19"/>
      <c r="O66" s="19"/>
      <c r="P66" s="19"/>
      <c r="Q66" s="30" t="s">
        <v>25095</v>
      </c>
      <c r="R66" s="30" t="s">
        <v>25113</v>
      </c>
      <c r="S66" s="77"/>
      <c r="T66" s="19"/>
      <c r="U66" s="78"/>
      <c r="V66" s="8"/>
      <c r="W66" s="8"/>
      <c r="X66" s="8"/>
      <c r="Y66" s="8"/>
      <c r="Z66" s="8"/>
      <c r="AA66" s="8"/>
    </row>
    <row r="67" spans="1:27" ht="60.75">
      <c r="A67" s="76">
        <v>10019</v>
      </c>
      <c r="B67" s="30" t="s">
        <v>153</v>
      </c>
      <c r="C67" s="28" t="s">
        <v>25248</v>
      </c>
      <c r="D67" s="28" t="s">
        <v>25249</v>
      </c>
      <c r="E67" s="23">
        <v>126</v>
      </c>
      <c r="F67" s="23" t="s">
        <v>108</v>
      </c>
      <c r="G67" s="22"/>
      <c r="H67" s="23">
        <v>0</v>
      </c>
      <c r="I67" s="22"/>
      <c r="J67" s="23" t="s">
        <v>18202</v>
      </c>
      <c r="K67" s="22"/>
      <c r="L67" s="23" t="s">
        <v>219</v>
      </c>
      <c r="M67" s="19"/>
      <c r="N67" s="30" t="s">
        <v>25250</v>
      </c>
      <c r="O67" s="19"/>
      <c r="P67" s="19"/>
      <c r="Q67" s="30" t="s">
        <v>371</v>
      </c>
      <c r="R67" s="30" t="s">
        <v>1827</v>
      </c>
      <c r="S67" s="82" t="s">
        <v>25251</v>
      </c>
      <c r="T67" s="19"/>
      <c r="U67" s="78"/>
      <c r="V67" s="8"/>
      <c r="W67" s="8"/>
      <c r="X67" s="8"/>
      <c r="Y67" s="8"/>
      <c r="Z67" s="8"/>
      <c r="AA67" s="8"/>
    </row>
    <row r="68" spans="1:27" ht="105.75">
      <c r="A68" s="76">
        <v>10024</v>
      </c>
      <c r="B68" s="19"/>
      <c r="C68" s="28" t="s">
        <v>25252</v>
      </c>
      <c r="D68" s="28" t="s">
        <v>25253</v>
      </c>
      <c r="E68" s="22"/>
      <c r="F68" s="22"/>
      <c r="G68" s="22"/>
      <c r="H68" s="23">
        <v>0</v>
      </c>
      <c r="I68" s="22"/>
      <c r="J68" s="23" t="s">
        <v>18202</v>
      </c>
      <c r="K68" s="31">
        <v>43132</v>
      </c>
      <c r="L68" s="23" t="s">
        <v>219</v>
      </c>
      <c r="M68" s="19"/>
      <c r="N68" s="19"/>
      <c r="O68" s="19"/>
      <c r="P68" s="19"/>
      <c r="Q68" s="30" t="s">
        <v>25095</v>
      </c>
      <c r="R68" s="30" t="s">
        <v>25254</v>
      </c>
      <c r="S68" s="77"/>
      <c r="T68" s="19"/>
      <c r="U68" s="78"/>
      <c r="V68" s="8"/>
      <c r="W68" s="8"/>
      <c r="X68" s="8"/>
      <c r="Y68" s="8"/>
      <c r="Z68" s="8"/>
      <c r="AA68" s="8"/>
    </row>
    <row r="69" spans="1:27" ht="105.75">
      <c r="A69" s="76">
        <v>10025</v>
      </c>
      <c r="B69" s="19"/>
      <c r="C69" s="28" t="s">
        <v>25252</v>
      </c>
      <c r="D69" s="28" t="s">
        <v>25255</v>
      </c>
      <c r="E69" s="22"/>
      <c r="F69" s="22"/>
      <c r="G69" s="22"/>
      <c r="H69" s="23">
        <v>0</v>
      </c>
      <c r="I69" s="22"/>
      <c r="J69" s="23" t="s">
        <v>18202</v>
      </c>
      <c r="K69" s="31">
        <v>43132</v>
      </c>
      <c r="L69" s="23" t="s">
        <v>219</v>
      </c>
      <c r="M69" s="19"/>
      <c r="N69" s="19"/>
      <c r="O69" s="19"/>
      <c r="P69" s="19"/>
      <c r="Q69" s="30" t="s">
        <v>25095</v>
      </c>
      <c r="R69" s="30" t="s">
        <v>25254</v>
      </c>
      <c r="S69" s="77"/>
      <c r="T69" s="19"/>
      <c r="U69" s="78"/>
      <c r="V69" s="8"/>
      <c r="W69" s="8"/>
      <c r="X69" s="8"/>
      <c r="Y69" s="8"/>
      <c r="Z69" s="8"/>
      <c r="AA69" s="8"/>
    </row>
    <row r="70" spans="1:27" ht="45.75">
      <c r="A70" s="76">
        <v>10044</v>
      </c>
      <c r="B70" s="19"/>
      <c r="C70" s="28" t="s">
        <v>25256</v>
      </c>
      <c r="D70" s="28" t="s">
        <v>25257</v>
      </c>
      <c r="E70" s="22"/>
      <c r="F70" s="22"/>
      <c r="G70" s="22"/>
      <c r="H70" s="23">
        <v>0</v>
      </c>
      <c r="I70" s="22"/>
      <c r="J70" s="23" t="s">
        <v>18202</v>
      </c>
      <c r="K70" s="31">
        <v>43132</v>
      </c>
      <c r="L70" s="23" t="s">
        <v>35</v>
      </c>
      <c r="M70" s="19"/>
      <c r="N70" s="19"/>
      <c r="O70" s="19"/>
      <c r="P70" s="19"/>
      <c r="Q70" s="30" t="s">
        <v>25095</v>
      </c>
      <c r="R70" s="30" t="s">
        <v>25120</v>
      </c>
      <c r="S70" s="77"/>
      <c r="T70" s="19"/>
      <c r="U70" s="78"/>
      <c r="V70" s="8"/>
      <c r="W70" s="8"/>
      <c r="X70" s="8"/>
      <c r="Y70" s="8"/>
      <c r="Z70" s="8"/>
      <c r="AA70" s="8"/>
    </row>
    <row r="71" spans="1:27" ht="30.75">
      <c r="A71" s="76">
        <v>10062</v>
      </c>
      <c r="B71" s="19"/>
      <c r="C71" s="28" t="s">
        <v>25258</v>
      </c>
      <c r="D71" s="28" t="s">
        <v>25259</v>
      </c>
      <c r="E71" s="22"/>
      <c r="F71" s="23" t="s">
        <v>50</v>
      </c>
      <c r="G71" s="22"/>
      <c r="H71" s="23">
        <v>0</v>
      </c>
      <c r="I71" s="22"/>
      <c r="J71" s="23" t="s">
        <v>18202</v>
      </c>
      <c r="K71" s="31">
        <v>43132</v>
      </c>
      <c r="L71" s="23" t="s">
        <v>90</v>
      </c>
      <c r="M71" s="19"/>
      <c r="N71" s="19"/>
      <c r="O71" s="19"/>
      <c r="P71" s="19"/>
      <c r="Q71" s="30" t="s">
        <v>29</v>
      </c>
      <c r="R71" s="30" t="s">
        <v>1949</v>
      </c>
      <c r="S71" s="77"/>
      <c r="T71" s="19"/>
      <c r="U71" s="78"/>
      <c r="V71" s="8"/>
      <c r="W71" s="8"/>
      <c r="X71" s="8"/>
      <c r="Y71" s="8"/>
      <c r="Z71" s="8"/>
      <c r="AA71" s="8"/>
    </row>
    <row r="72" spans="1:27" ht="90.75">
      <c r="A72" s="76">
        <v>10077</v>
      </c>
      <c r="B72" s="30" t="s">
        <v>13</v>
      </c>
      <c r="C72" s="28" t="s">
        <v>25260</v>
      </c>
      <c r="D72" s="28" t="s">
        <v>25261</v>
      </c>
      <c r="E72" s="23">
        <v>135</v>
      </c>
      <c r="F72" s="22"/>
      <c r="G72" s="22"/>
      <c r="H72" s="23">
        <v>0</v>
      </c>
      <c r="I72" s="22"/>
      <c r="J72" s="23" t="s">
        <v>18202</v>
      </c>
      <c r="K72" s="22"/>
      <c r="L72" s="23" t="s">
        <v>219</v>
      </c>
      <c r="M72" s="19"/>
      <c r="N72" s="19"/>
      <c r="O72" s="19"/>
      <c r="P72" s="19"/>
      <c r="Q72" s="30" t="s">
        <v>371</v>
      </c>
      <c r="R72" s="30" t="s">
        <v>1827</v>
      </c>
      <c r="S72" s="82" t="s">
        <v>25262</v>
      </c>
      <c r="T72" s="19"/>
      <c r="U72" s="78"/>
      <c r="V72" s="8"/>
      <c r="W72" s="8"/>
      <c r="X72" s="8"/>
      <c r="Y72" s="8"/>
      <c r="Z72" s="8"/>
      <c r="AA72" s="8"/>
    </row>
    <row r="73" spans="1:27" ht="30.75">
      <c r="A73" s="76">
        <v>10078</v>
      </c>
      <c r="B73" s="19"/>
      <c r="C73" s="28" t="s">
        <v>25263</v>
      </c>
      <c r="D73" s="28" t="s">
        <v>25264</v>
      </c>
      <c r="E73" s="22"/>
      <c r="F73" s="22"/>
      <c r="G73" s="22"/>
      <c r="H73" s="23">
        <v>0</v>
      </c>
      <c r="I73" s="22"/>
      <c r="J73" s="23" t="s">
        <v>18202</v>
      </c>
      <c r="K73" s="22"/>
      <c r="L73" s="23" t="s">
        <v>35</v>
      </c>
      <c r="M73" s="19"/>
      <c r="N73" s="19"/>
      <c r="O73" s="19"/>
      <c r="P73" s="19"/>
      <c r="Q73" s="19"/>
      <c r="R73" s="19"/>
      <c r="S73" s="77"/>
      <c r="T73" s="19"/>
      <c r="U73" s="81"/>
      <c r="V73" s="8"/>
      <c r="W73" s="8"/>
      <c r="X73" s="8"/>
      <c r="Y73" s="8"/>
      <c r="Z73" s="8"/>
      <c r="AA73" s="8"/>
    </row>
    <row r="74" spans="1:27" ht="120.75">
      <c r="A74" s="76">
        <v>10085</v>
      </c>
      <c r="B74" s="19"/>
      <c r="C74" s="28" t="s">
        <v>25265</v>
      </c>
      <c r="D74" s="28" t="s">
        <v>25266</v>
      </c>
      <c r="E74" s="22"/>
      <c r="F74" s="22"/>
      <c r="G74" s="22"/>
      <c r="H74" s="23">
        <v>0</v>
      </c>
      <c r="I74" s="22"/>
      <c r="J74" s="23" t="s">
        <v>18202</v>
      </c>
      <c r="K74" s="31">
        <v>43132</v>
      </c>
      <c r="L74" s="23" t="s">
        <v>35</v>
      </c>
      <c r="M74" s="19"/>
      <c r="N74" s="19"/>
      <c r="O74" s="19"/>
      <c r="P74" s="19"/>
      <c r="Q74" s="30" t="s">
        <v>25095</v>
      </c>
      <c r="R74" s="30" t="s">
        <v>25267</v>
      </c>
      <c r="S74" s="77"/>
      <c r="T74" s="19"/>
      <c r="U74" s="78"/>
      <c r="V74" s="8"/>
      <c r="W74" s="8"/>
      <c r="X74" s="8"/>
      <c r="Y74" s="8"/>
      <c r="Z74" s="8"/>
      <c r="AA74" s="8"/>
    </row>
    <row r="75" spans="1:27" ht="90.75">
      <c r="A75" s="76">
        <v>10089</v>
      </c>
      <c r="B75" s="30" t="s">
        <v>153</v>
      </c>
      <c r="C75" s="28" t="s">
        <v>25268</v>
      </c>
      <c r="D75" s="28" t="s">
        <v>25269</v>
      </c>
      <c r="E75" s="23">
        <v>60</v>
      </c>
      <c r="F75" s="23" t="s">
        <v>25270</v>
      </c>
      <c r="G75" s="22"/>
      <c r="H75" s="23">
        <v>0</v>
      </c>
      <c r="I75" s="22"/>
      <c r="J75" s="23" t="s">
        <v>18202</v>
      </c>
      <c r="K75" s="22"/>
      <c r="L75" s="23" t="s">
        <v>61</v>
      </c>
      <c r="M75" s="19"/>
      <c r="N75" s="30" t="s">
        <v>25271</v>
      </c>
      <c r="O75" s="19"/>
      <c r="P75" s="19"/>
      <c r="Q75" s="30" t="s">
        <v>371</v>
      </c>
      <c r="R75" s="30" t="s">
        <v>1827</v>
      </c>
      <c r="S75" s="82" t="s">
        <v>25272</v>
      </c>
      <c r="T75" s="19"/>
      <c r="U75" s="78"/>
      <c r="V75" s="8"/>
      <c r="W75" s="8"/>
      <c r="X75" s="8"/>
      <c r="Y75" s="8"/>
      <c r="Z75" s="8"/>
      <c r="AA75" s="8"/>
    </row>
    <row r="76" spans="1:27" ht="90.75">
      <c r="A76" s="76">
        <v>10096</v>
      </c>
      <c r="B76" s="30" t="s">
        <v>4973</v>
      </c>
      <c r="C76" s="28" t="s">
        <v>17634</v>
      </c>
      <c r="D76" s="28" t="s">
        <v>25273</v>
      </c>
      <c r="E76" s="22"/>
      <c r="F76" s="23" t="s">
        <v>17635</v>
      </c>
      <c r="G76" s="23">
        <v>2017</v>
      </c>
      <c r="H76" s="23">
        <v>0</v>
      </c>
      <c r="I76" s="22"/>
      <c r="J76" s="23" t="s">
        <v>18202</v>
      </c>
      <c r="K76" s="23" t="s">
        <v>132</v>
      </c>
      <c r="L76" s="23" t="s">
        <v>90</v>
      </c>
      <c r="M76" s="80">
        <v>42810</v>
      </c>
      <c r="N76" s="30" t="s">
        <v>4043</v>
      </c>
      <c r="O76" s="19"/>
      <c r="P76" s="19"/>
      <c r="Q76" s="30" t="s">
        <v>99</v>
      </c>
      <c r="R76" s="30" t="s">
        <v>1886</v>
      </c>
      <c r="S76" s="77"/>
      <c r="T76" s="19"/>
      <c r="U76" s="78"/>
      <c r="V76" s="8"/>
      <c r="W76" s="8"/>
      <c r="X76" s="8"/>
      <c r="Y76" s="8"/>
      <c r="Z76" s="8"/>
      <c r="AA76" s="8"/>
    </row>
    <row r="77" spans="1:27" ht="120.75">
      <c r="A77" s="76">
        <v>10097</v>
      </c>
      <c r="B77" s="19"/>
      <c r="C77" s="28" t="s">
        <v>25274</v>
      </c>
      <c r="D77" s="28" t="s">
        <v>25275</v>
      </c>
      <c r="E77" s="22"/>
      <c r="F77" s="22"/>
      <c r="G77" s="22"/>
      <c r="H77" s="23">
        <v>0</v>
      </c>
      <c r="I77" s="22"/>
      <c r="J77" s="23" t="s">
        <v>18202</v>
      </c>
      <c r="K77" s="31">
        <v>43132</v>
      </c>
      <c r="L77" s="23" t="s">
        <v>35</v>
      </c>
      <c r="M77" s="19"/>
      <c r="N77" s="19"/>
      <c r="O77" s="19"/>
      <c r="P77" s="19"/>
      <c r="Q77" s="30" t="s">
        <v>25095</v>
      </c>
      <c r="R77" s="30" t="s">
        <v>25276</v>
      </c>
      <c r="S77" s="77"/>
      <c r="T77" s="19"/>
      <c r="U77" s="78"/>
      <c r="V77" s="8"/>
      <c r="W77" s="8"/>
      <c r="X77" s="8"/>
      <c r="Y77" s="8"/>
      <c r="Z77" s="8"/>
      <c r="AA77" s="8"/>
    </row>
    <row r="78" spans="1:27" ht="150.75">
      <c r="A78" s="76">
        <v>10107</v>
      </c>
      <c r="B78" s="30" t="s">
        <v>3101</v>
      </c>
      <c r="C78" s="28" t="s">
        <v>25277</v>
      </c>
      <c r="D78" s="28" t="s">
        <v>25278</v>
      </c>
      <c r="E78" s="23">
        <v>50</v>
      </c>
      <c r="F78" s="23" t="s">
        <v>25244</v>
      </c>
      <c r="G78" s="22"/>
      <c r="H78" s="23">
        <v>0</v>
      </c>
      <c r="I78" s="22"/>
      <c r="J78" s="23" t="s">
        <v>18202</v>
      </c>
      <c r="K78" s="22"/>
      <c r="L78" s="23" t="s">
        <v>61</v>
      </c>
      <c r="M78" s="19"/>
      <c r="N78" s="30" t="s">
        <v>25279</v>
      </c>
      <c r="O78" s="19"/>
      <c r="P78" s="19"/>
      <c r="Q78" s="30" t="s">
        <v>371</v>
      </c>
      <c r="R78" s="30" t="s">
        <v>1827</v>
      </c>
      <c r="S78" s="82" t="s">
        <v>25280</v>
      </c>
      <c r="T78" s="19"/>
      <c r="U78" s="78"/>
      <c r="V78" s="8"/>
      <c r="W78" s="8"/>
      <c r="X78" s="8"/>
      <c r="Y78" s="8"/>
      <c r="Z78" s="8"/>
      <c r="AA78" s="8"/>
    </row>
    <row r="79" spans="1:27" ht="105.75">
      <c r="A79" s="76">
        <v>10108</v>
      </c>
      <c r="B79" s="19"/>
      <c r="C79" s="28" t="s">
        <v>25281</v>
      </c>
      <c r="D79" s="28" t="s">
        <v>25282</v>
      </c>
      <c r="E79" s="22"/>
      <c r="F79" s="22"/>
      <c r="G79" s="22"/>
      <c r="H79" s="23">
        <v>0</v>
      </c>
      <c r="I79" s="22"/>
      <c r="J79" s="23" t="s">
        <v>18202</v>
      </c>
      <c r="K79" s="31">
        <v>43132</v>
      </c>
      <c r="L79" s="23" t="s">
        <v>35</v>
      </c>
      <c r="M79" s="19"/>
      <c r="N79" s="19"/>
      <c r="O79" s="19"/>
      <c r="P79" s="19"/>
      <c r="Q79" s="30" t="s">
        <v>25095</v>
      </c>
      <c r="R79" s="30" t="s">
        <v>25283</v>
      </c>
      <c r="S79" s="77"/>
      <c r="T79" s="19"/>
      <c r="U79" s="78"/>
      <c r="V79" s="8"/>
      <c r="W79" s="8"/>
      <c r="X79" s="8"/>
      <c r="Y79" s="8"/>
      <c r="Z79" s="8"/>
      <c r="AA79" s="8"/>
    </row>
    <row r="80" spans="1:27" ht="105.75">
      <c r="A80" s="76">
        <v>10109</v>
      </c>
      <c r="B80" s="19"/>
      <c r="C80" s="28" t="s">
        <v>25281</v>
      </c>
      <c r="D80" s="28" t="s">
        <v>25278</v>
      </c>
      <c r="E80" s="22"/>
      <c r="F80" s="22"/>
      <c r="G80" s="22"/>
      <c r="H80" s="23">
        <v>0</v>
      </c>
      <c r="I80" s="22"/>
      <c r="J80" s="23" t="s">
        <v>18202</v>
      </c>
      <c r="K80" s="31">
        <v>43132</v>
      </c>
      <c r="L80" s="23" t="s">
        <v>35</v>
      </c>
      <c r="M80" s="19"/>
      <c r="N80" s="19"/>
      <c r="O80" s="19"/>
      <c r="P80" s="19"/>
      <c r="Q80" s="30" t="s">
        <v>25095</v>
      </c>
      <c r="R80" s="30" t="s">
        <v>25283</v>
      </c>
      <c r="S80" s="77"/>
      <c r="T80" s="19"/>
      <c r="U80" s="78"/>
      <c r="V80" s="8"/>
      <c r="W80" s="8"/>
      <c r="X80" s="8"/>
      <c r="Y80" s="8"/>
      <c r="Z80" s="8"/>
      <c r="AA80" s="8"/>
    </row>
    <row r="81" spans="1:27" ht="60.75">
      <c r="A81" s="76">
        <v>10110</v>
      </c>
      <c r="B81" s="30" t="s">
        <v>400</v>
      </c>
      <c r="C81" s="28" t="s">
        <v>25281</v>
      </c>
      <c r="D81" s="28" t="s">
        <v>25282</v>
      </c>
      <c r="E81" s="23">
        <v>50</v>
      </c>
      <c r="F81" s="23" t="s">
        <v>25244</v>
      </c>
      <c r="G81" s="22"/>
      <c r="H81" s="23">
        <v>0</v>
      </c>
      <c r="I81" s="22"/>
      <c r="J81" s="23" t="s">
        <v>18202</v>
      </c>
      <c r="K81" s="22"/>
      <c r="L81" s="23" t="s">
        <v>61</v>
      </c>
      <c r="M81" s="19"/>
      <c r="N81" s="30" t="s">
        <v>25284</v>
      </c>
      <c r="O81" s="19"/>
      <c r="P81" s="19"/>
      <c r="Q81" s="30" t="s">
        <v>371</v>
      </c>
      <c r="R81" s="30" t="s">
        <v>1827</v>
      </c>
      <c r="S81" s="82" t="s">
        <v>25280</v>
      </c>
      <c r="T81" s="19"/>
      <c r="U81" s="78"/>
      <c r="V81" s="8"/>
      <c r="W81" s="8"/>
      <c r="X81" s="8"/>
      <c r="Y81" s="8"/>
      <c r="Z81" s="8"/>
      <c r="AA81" s="8"/>
    </row>
    <row r="82" spans="1:27" ht="90.75">
      <c r="A82" s="76">
        <v>10111</v>
      </c>
      <c r="B82" s="19"/>
      <c r="C82" s="28" t="s">
        <v>25281</v>
      </c>
      <c r="D82" s="28" t="s">
        <v>25282</v>
      </c>
      <c r="E82" s="22"/>
      <c r="F82" s="22"/>
      <c r="G82" s="22"/>
      <c r="H82" s="23">
        <v>0</v>
      </c>
      <c r="I82" s="22"/>
      <c r="J82" s="23" t="s">
        <v>18202</v>
      </c>
      <c r="K82" s="31">
        <v>43132</v>
      </c>
      <c r="L82" s="23" t="s">
        <v>219</v>
      </c>
      <c r="M82" s="19"/>
      <c r="N82" s="19"/>
      <c r="O82" s="19"/>
      <c r="P82" s="19"/>
      <c r="Q82" s="30" t="s">
        <v>25095</v>
      </c>
      <c r="R82" s="30" t="s">
        <v>25280</v>
      </c>
      <c r="S82" s="77"/>
      <c r="T82" s="19"/>
      <c r="U82" s="78"/>
      <c r="V82" s="8"/>
      <c r="W82" s="8"/>
      <c r="X82" s="8"/>
      <c r="Y82" s="8"/>
      <c r="Z82" s="8"/>
      <c r="AA82" s="8"/>
    </row>
    <row r="83" spans="1:27" ht="90.75">
      <c r="A83" s="76">
        <v>10112</v>
      </c>
      <c r="B83" s="19"/>
      <c r="C83" s="28" t="s">
        <v>25281</v>
      </c>
      <c r="D83" s="28" t="s">
        <v>25278</v>
      </c>
      <c r="E83" s="22"/>
      <c r="F83" s="22"/>
      <c r="G83" s="22"/>
      <c r="H83" s="23">
        <v>0</v>
      </c>
      <c r="I83" s="22"/>
      <c r="J83" s="23" t="s">
        <v>18202</v>
      </c>
      <c r="K83" s="31">
        <v>43132</v>
      </c>
      <c r="L83" s="23" t="s">
        <v>219</v>
      </c>
      <c r="M83" s="19"/>
      <c r="N83" s="19"/>
      <c r="O83" s="19"/>
      <c r="P83" s="19"/>
      <c r="Q83" s="30" t="s">
        <v>25095</v>
      </c>
      <c r="R83" s="30" t="s">
        <v>25280</v>
      </c>
      <c r="S83" s="77"/>
      <c r="T83" s="19"/>
      <c r="U83" s="78"/>
      <c r="V83" s="8"/>
      <c r="W83" s="8"/>
      <c r="X83" s="8"/>
      <c r="Y83" s="8"/>
      <c r="Z83" s="8"/>
      <c r="AA83" s="8"/>
    </row>
    <row r="84" spans="1:27" ht="45.75">
      <c r="A84" s="76">
        <v>10118</v>
      </c>
      <c r="B84" s="19"/>
      <c r="C84" s="28" t="s">
        <v>25285</v>
      </c>
      <c r="D84" s="28" t="s">
        <v>25286</v>
      </c>
      <c r="E84" s="22"/>
      <c r="F84" s="22"/>
      <c r="G84" s="22"/>
      <c r="H84" s="23">
        <v>0</v>
      </c>
      <c r="I84" s="22"/>
      <c r="J84" s="23" t="s">
        <v>18202</v>
      </c>
      <c r="K84" s="22"/>
      <c r="L84" s="23" t="s">
        <v>61</v>
      </c>
      <c r="M84" s="19"/>
      <c r="N84" s="19"/>
      <c r="O84" s="19"/>
      <c r="P84" s="19"/>
      <c r="Q84" s="30" t="s">
        <v>99</v>
      </c>
      <c r="R84" s="30" t="s">
        <v>17158</v>
      </c>
      <c r="S84" s="77"/>
      <c r="T84" s="19"/>
      <c r="U84" s="81"/>
      <c r="V84" s="8"/>
      <c r="W84" s="8"/>
      <c r="X84" s="8"/>
      <c r="Y84" s="8"/>
      <c r="Z84" s="8"/>
      <c r="AA84" s="8"/>
    </row>
    <row r="85" spans="1:27" ht="67.5">
      <c r="A85" s="76">
        <v>10120</v>
      </c>
      <c r="B85" s="30" t="s">
        <v>13</v>
      </c>
      <c r="C85" s="28" t="s">
        <v>25287</v>
      </c>
      <c r="D85" s="28" t="s">
        <v>25261</v>
      </c>
      <c r="E85" s="23">
        <v>59</v>
      </c>
      <c r="F85" s="22"/>
      <c r="G85" s="22"/>
      <c r="H85" s="23">
        <v>0</v>
      </c>
      <c r="I85" s="22"/>
      <c r="J85" s="23" t="s">
        <v>18202</v>
      </c>
      <c r="K85" s="22"/>
      <c r="L85" s="23" t="s">
        <v>61</v>
      </c>
      <c r="M85" s="19"/>
      <c r="N85" s="30" t="s">
        <v>25288</v>
      </c>
      <c r="O85" s="19"/>
      <c r="P85" s="19"/>
      <c r="Q85" s="30" t="s">
        <v>371</v>
      </c>
      <c r="R85" s="30" t="s">
        <v>1827</v>
      </c>
      <c r="S85" s="82" t="s">
        <v>25289</v>
      </c>
      <c r="T85" s="19"/>
      <c r="U85" s="78"/>
      <c r="V85" s="8"/>
      <c r="W85" s="8"/>
      <c r="X85" s="8"/>
      <c r="Y85" s="8"/>
      <c r="Z85" s="8"/>
      <c r="AA85" s="8"/>
    </row>
    <row r="86" spans="1:27" ht="45.75">
      <c r="A86" s="76">
        <v>10153</v>
      </c>
      <c r="B86" s="19"/>
      <c r="C86" s="28" t="s">
        <v>25290</v>
      </c>
      <c r="D86" s="28" t="s">
        <v>25291</v>
      </c>
      <c r="E86" s="22"/>
      <c r="F86" s="22"/>
      <c r="G86" s="22"/>
      <c r="H86" s="23">
        <v>0</v>
      </c>
      <c r="I86" s="22"/>
      <c r="J86" s="23" t="s">
        <v>18202</v>
      </c>
      <c r="K86" s="22"/>
      <c r="L86" s="23" t="s">
        <v>35</v>
      </c>
      <c r="M86" s="19"/>
      <c r="N86" s="19"/>
      <c r="O86" s="19"/>
      <c r="P86" s="19"/>
      <c r="Q86" s="19"/>
      <c r="R86" s="19"/>
      <c r="S86" s="77"/>
      <c r="T86" s="19"/>
      <c r="U86" s="81"/>
      <c r="V86" s="8"/>
      <c r="W86" s="8"/>
      <c r="X86" s="8"/>
      <c r="Y86" s="8"/>
      <c r="Z86" s="8"/>
      <c r="AA86" s="8"/>
    </row>
    <row r="87" spans="1:27" ht="90.75">
      <c r="A87" s="76">
        <v>10156</v>
      </c>
      <c r="B87" s="30" t="s">
        <v>153</v>
      </c>
      <c r="C87" s="28" t="s">
        <v>25292</v>
      </c>
      <c r="D87" s="28" t="s">
        <v>25293</v>
      </c>
      <c r="E87" s="22"/>
      <c r="F87" s="22"/>
      <c r="G87" s="23">
        <v>2017</v>
      </c>
      <c r="H87" s="23">
        <v>0</v>
      </c>
      <c r="I87" s="22"/>
      <c r="J87" s="23" t="s">
        <v>18202</v>
      </c>
      <c r="K87" s="22"/>
      <c r="L87" s="23" t="s">
        <v>90</v>
      </c>
      <c r="M87" s="19"/>
      <c r="N87" s="19"/>
      <c r="O87" s="19"/>
      <c r="P87" s="19"/>
      <c r="Q87" s="30" t="s">
        <v>9317</v>
      </c>
      <c r="R87" s="30" t="s">
        <v>17643</v>
      </c>
      <c r="S87" s="77"/>
      <c r="T87" s="19"/>
      <c r="U87" s="78"/>
      <c r="V87" s="8"/>
      <c r="W87" s="8"/>
      <c r="X87" s="8"/>
      <c r="Y87" s="8"/>
      <c r="Z87" s="8"/>
      <c r="AA87" s="8"/>
    </row>
    <row r="88" spans="1:27" ht="105.75">
      <c r="A88" s="76">
        <v>10162</v>
      </c>
      <c r="B88" s="30" t="s">
        <v>17455</v>
      </c>
      <c r="C88" s="28" t="s">
        <v>25294</v>
      </c>
      <c r="D88" s="28" t="s">
        <v>25295</v>
      </c>
      <c r="E88" s="23">
        <v>94</v>
      </c>
      <c r="F88" s="23" t="s">
        <v>25270</v>
      </c>
      <c r="G88" s="22"/>
      <c r="H88" s="23">
        <v>0</v>
      </c>
      <c r="I88" s="22"/>
      <c r="J88" s="23" t="s">
        <v>18202</v>
      </c>
      <c r="K88" s="22"/>
      <c r="L88" s="23" t="s">
        <v>61</v>
      </c>
      <c r="M88" s="19"/>
      <c r="N88" s="30" t="s">
        <v>25296</v>
      </c>
      <c r="O88" s="19"/>
      <c r="P88" s="19"/>
      <c r="Q88" s="30" t="s">
        <v>371</v>
      </c>
      <c r="R88" s="30" t="s">
        <v>1827</v>
      </c>
      <c r="S88" s="82" t="s">
        <v>25251</v>
      </c>
      <c r="T88" s="19"/>
      <c r="U88" s="78"/>
      <c r="V88" s="8"/>
      <c r="W88" s="8"/>
      <c r="X88" s="8"/>
      <c r="Y88" s="8"/>
      <c r="Z88" s="8"/>
      <c r="AA88" s="8"/>
    </row>
    <row r="89" spans="1:27" ht="135.75">
      <c r="A89" s="76">
        <v>10164</v>
      </c>
      <c r="B89" s="19"/>
      <c r="C89" s="28" t="s">
        <v>25297</v>
      </c>
      <c r="D89" s="28" t="s">
        <v>25298</v>
      </c>
      <c r="E89" s="22"/>
      <c r="F89" s="22"/>
      <c r="G89" s="22"/>
      <c r="H89" s="23">
        <v>0</v>
      </c>
      <c r="I89" s="22"/>
      <c r="J89" s="23" t="s">
        <v>18202</v>
      </c>
      <c r="K89" s="31">
        <v>43132</v>
      </c>
      <c r="L89" s="23" t="s">
        <v>61</v>
      </c>
      <c r="M89" s="19"/>
      <c r="N89" s="19"/>
      <c r="O89" s="19"/>
      <c r="P89" s="19"/>
      <c r="Q89" s="30" t="s">
        <v>25095</v>
      </c>
      <c r="R89" s="30" t="s">
        <v>25299</v>
      </c>
      <c r="S89" s="77"/>
      <c r="T89" s="19"/>
      <c r="U89" s="78"/>
      <c r="V89" s="8"/>
      <c r="W89" s="8"/>
      <c r="X89" s="8"/>
      <c r="Y89" s="8"/>
      <c r="Z89" s="8"/>
      <c r="AA89" s="8"/>
    </row>
    <row r="90" spans="1:27" ht="45.75">
      <c r="A90" s="76">
        <v>10204</v>
      </c>
      <c r="B90" s="19"/>
      <c r="C90" s="28" t="s">
        <v>3571</v>
      </c>
      <c r="D90" s="28" t="s">
        <v>25300</v>
      </c>
      <c r="E90" s="22"/>
      <c r="F90" s="22"/>
      <c r="G90" s="22"/>
      <c r="H90" s="23">
        <v>0</v>
      </c>
      <c r="I90" s="22"/>
      <c r="J90" s="23" t="s">
        <v>18202</v>
      </c>
      <c r="K90" s="31">
        <v>43132</v>
      </c>
      <c r="L90" s="23" t="s">
        <v>35</v>
      </c>
      <c r="M90" s="19"/>
      <c r="N90" s="19"/>
      <c r="O90" s="19"/>
      <c r="P90" s="19"/>
      <c r="Q90" s="30" t="s">
        <v>25095</v>
      </c>
      <c r="R90" s="30" t="s">
        <v>25120</v>
      </c>
      <c r="S90" s="77"/>
      <c r="T90" s="19"/>
      <c r="U90" s="78"/>
      <c r="V90" s="8"/>
      <c r="W90" s="8"/>
      <c r="X90" s="8"/>
      <c r="Y90" s="8"/>
      <c r="Z90" s="8"/>
      <c r="AA90" s="8"/>
    </row>
    <row r="91" spans="1:27" ht="45.75">
      <c r="A91" s="76">
        <v>10205</v>
      </c>
      <c r="B91" s="19"/>
      <c r="C91" s="28" t="s">
        <v>3571</v>
      </c>
      <c r="D91" s="28" t="s">
        <v>25301</v>
      </c>
      <c r="E91" s="22"/>
      <c r="F91" s="22"/>
      <c r="G91" s="22"/>
      <c r="H91" s="23">
        <v>0</v>
      </c>
      <c r="I91" s="22"/>
      <c r="J91" s="23" t="s">
        <v>18202</v>
      </c>
      <c r="K91" s="31">
        <v>43132</v>
      </c>
      <c r="L91" s="23" t="s">
        <v>35</v>
      </c>
      <c r="M91" s="19"/>
      <c r="N91" s="19"/>
      <c r="O91" s="19"/>
      <c r="P91" s="19"/>
      <c r="Q91" s="30" t="s">
        <v>25095</v>
      </c>
      <c r="R91" s="30" t="s">
        <v>25120</v>
      </c>
      <c r="S91" s="77"/>
      <c r="T91" s="19"/>
      <c r="U91" s="78"/>
      <c r="V91" s="8"/>
      <c r="W91" s="8"/>
      <c r="X91" s="8"/>
      <c r="Y91" s="8"/>
      <c r="Z91" s="8"/>
      <c r="AA91" s="8"/>
    </row>
    <row r="92" spans="1:27" ht="30.75">
      <c r="A92" s="76">
        <v>10210</v>
      </c>
      <c r="B92" s="30" t="s">
        <v>400</v>
      </c>
      <c r="C92" s="28" t="s">
        <v>25302</v>
      </c>
      <c r="D92" s="28" t="s">
        <v>25303</v>
      </c>
      <c r="E92" s="23">
        <v>50</v>
      </c>
      <c r="F92" s="22"/>
      <c r="G92" s="22"/>
      <c r="H92" s="23">
        <v>0</v>
      </c>
      <c r="I92" s="22"/>
      <c r="J92" s="23" t="s">
        <v>18202</v>
      </c>
      <c r="K92" s="22"/>
      <c r="L92" s="23" t="s">
        <v>61</v>
      </c>
      <c r="M92" s="19"/>
      <c r="N92" s="30" t="s">
        <v>25304</v>
      </c>
      <c r="O92" s="19"/>
      <c r="P92" s="19"/>
      <c r="Q92" s="30" t="s">
        <v>371</v>
      </c>
      <c r="R92" s="30" t="s">
        <v>1827</v>
      </c>
      <c r="S92" s="82" t="s">
        <v>25305</v>
      </c>
      <c r="T92" s="19"/>
      <c r="U92" s="78"/>
      <c r="V92" s="8"/>
      <c r="W92" s="8"/>
      <c r="X92" s="8"/>
      <c r="Y92" s="8"/>
      <c r="Z92" s="8"/>
      <c r="AA92" s="8"/>
    </row>
    <row r="93" spans="1:27" ht="60.75">
      <c r="A93" s="76">
        <v>10221</v>
      </c>
      <c r="B93" s="19"/>
      <c r="C93" s="28" t="s">
        <v>25306</v>
      </c>
      <c r="D93" s="28" t="s">
        <v>25307</v>
      </c>
      <c r="E93" s="22"/>
      <c r="F93" s="22"/>
      <c r="G93" s="22"/>
      <c r="H93" s="23">
        <v>0</v>
      </c>
      <c r="I93" s="22"/>
      <c r="J93" s="23" t="s">
        <v>18202</v>
      </c>
      <c r="K93" s="22"/>
      <c r="L93" s="23" t="s">
        <v>35</v>
      </c>
      <c r="M93" s="19"/>
      <c r="N93" s="19"/>
      <c r="O93" s="19"/>
      <c r="P93" s="19"/>
      <c r="Q93" s="30" t="s">
        <v>99</v>
      </c>
      <c r="R93" s="30" t="s">
        <v>17158</v>
      </c>
      <c r="S93" s="77"/>
      <c r="T93" s="19"/>
      <c r="U93" s="81"/>
      <c r="V93" s="8"/>
      <c r="W93" s="8"/>
      <c r="X93" s="8"/>
      <c r="Y93" s="8"/>
      <c r="Z93" s="8"/>
      <c r="AA93" s="8"/>
    </row>
    <row r="94" spans="1:27" ht="60.75">
      <c r="A94" s="76">
        <v>10222</v>
      </c>
      <c r="B94" s="19"/>
      <c r="C94" s="28" t="s">
        <v>25306</v>
      </c>
      <c r="D94" s="28" t="s">
        <v>25308</v>
      </c>
      <c r="E94" s="22"/>
      <c r="F94" s="22"/>
      <c r="G94" s="22"/>
      <c r="H94" s="23">
        <v>0</v>
      </c>
      <c r="I94" s="22"/>
      <c r="J94" s="23" t="s">
        <v>18202</v>
      </c>
      <c r="K94" s="22"/>
      <c r="L94" s="23" t="s">
        <v>35</v>
      </c>
      <c r="M94" s="19"/>
      <c r="N94" s="19"/>
      <c r="O94" s="19"/>
      <c r="P94" s="19"/>
      <c r="Q94" s="30" t="s">
        <v>99</v>
      </c>
      <c r="R94" s="30" t="s">
        <v>17158</v>
      </c>
      <c r="S94" s="77"/>
      <c r="T94" s="19"/>
      <c r="U94" s="81"/>
      <c r="V94" s="8"/>
      <c r="W94" s="8"/>
      <c r="X94" s="8"/>
      <c r="Y94" s="8"/>
      <c r="Z94" s="8"/>
      <c r="AA94" s="8"/>
    </row>
    <row r="95" spans="1:27" ht="75.75">
      <c r="A95" s="76">
        <v>10227</v>
      </c>
      <c r="B95" s="30" t="s">
        <v>400</v>
      </c>
      <c r="C95" s="28" t="s">
        <v>25309</v>
      </c>
      <c r="D95" s="28" t="s">
        <v>25310</v>
      </c>
      <c r="E95" s="23">
        <v>50</v>
      </c>
      <c r="F95" s="22"/>
      <c r="G95" s="22"/>
      <c r="H95" s="23">
        <v>0</v>
      </c>
      <c r="I95" s="22"/>
      <c r="J95" s="23" t="s">
        <v>18202</v>
      </c>
      <c r="K95" s="22"/>
      <c r="L95" s="23" t="s">
        <v>35</v>
      </c>
      <c r="M95" s="19"/>
      <c r="N95" s="30" t="s">
        <v>25311</v>
      </c>
      <c r="O95" s="19"/>
      <c r="P95" s="19"/>
      <c r="Q95" s="30" t="s">
        <v>371</v>
      </c>
      <c r="R95" s="30" t="s">
        <v>1827</v>
      </c>
      <c r="S95" s="82" t="s">
        <v>25312</v>
      </c>
      <c r="T95" s="19"/>
      <c r="U95" s="78"/>
      <c r="V95" s="8"/>
      <c r="W95" s="8"/>
      <c r="X95" s="8"/>
      <c r="Y95" s="8"/>
      <c r="Z95" s="8"/>
      <c r="AA95" s="8"/>
    </row>
    <row r="96" spans="1:27" ht="60.75">
      <c r="A96" s="76">
        <v>10228</v>
      </c>
      <c r="B96" s="30" t="s">
        <v>25313</v>
      </c>
      <c r="C96" s="28" t="s">
        <v>25314</v>
      </c>
      <c r="D96" s="28" t="s">
        <v>25315</v>
      </c>
      <c r="E96" s="23">
        <v>150</v>
      </c>
      <c r="F96" s="23" t="s">
        <v>1523</v>
      </c>
      <c r="G96" s="22"/>
      <c r="H96" s="23">
        <v>0</v>
      </c>
      <c r="I96" s="22"/>
      <c r="J96" s="23" t="s">
        <v>18202</v>
      </c>
      <c r="K96" s="22"/>
      <c r="L96" s="23" t="s">
        <v>35</v>
      </c>
      <c r="M96" s="19"/>
      <c r="N96" s="30" t="s">
        <v>17413</v>
      </c>
      <c r="O96" s="19"/>
      <c r="P96" s="19"/>
      <c r="Q96" s="30" t="s">
        <v>371</v>
      </c>
      <c r="R96" s="30" t="s">
        <v>1827</v>
      </c>
      <c r="S96" s="82" t="s">
        <v>25316</v>
      </c>
      <c r="T96" s="19"/>
      <c r="U96" s="78"/>
      <c r="V96" s="8"/>
      <c r="W96" s="8"/>
      <c r="X96" s="8"/>
      <c r="Y96" s="8"/>
      <c r="Z96" s="8"/>
      <c r="AA96" s="8"/>
    </row>
    <row r="97" spans="1:27" ht="75.75">
      <c r="A97" s="76">
        <v>10232</v>
      </c>
      <c r="B97" s="19"/>
      <c r="C97" s="28" t="s">
        <v>25317</v>
      </c>
      <c r="D97" s="28" t="s">
        <v>25318</v>
      </c>
      <c r="E97" s="22"/>
      <c r="F97" s="22"/>
      <c r="G97" s="22"/>
      <c r="H97" s="23">
        <v>0</v>
      </c>
      <c r="I97" s="22"/>
      <c r="J97" s="23" t="s">
        <v>18202</v>
      </c>
      <c r="K97" s="31">
        <v>43132</v>
      </c>
      <c r="L97" s="23" t="s">
        <v>17279</v>
      </c>
      <c r="M97" s="19"/>
      <c r="N97" s="19"/>
      <c r="O97" s="19"/>
      <c r="P97" s="19"/>
      <c r="Q97" s="30" t="s">
        <v>25095</v>
      </c>
      <c r="R97" s="30" t="s">
        <v>25272</v>
      </c>
      <c r="S97" s="77"/>
      <c r="T97" s="19"/>
      <c r="U97" s="78"/>
      <c r="V97" s="8"/>
      <c r="W97" s="8"/>
      <c r="X97" s="8"/>
      <c r="Y97" s="8"/>
      <c r="Z97" s="8"/>
      <c r="AA97" s="8"/>
    </row>
    <row r="98" spans="1:27" ht="150.75">
      <c r="A98" s="76">
        <v>10233</v>
      </c>
      <c r="B98" s="19"/>
      <c r="C98" s="28" t="s">
        <v>25319</v>
      </c>
      <c r="D98" s="28" t="s">
        <v>25320</v>
      </c>
      <c r="E98" s="22"/>
      <c r="F98" s="22"/>
      <c r="G98" s="22"/>
      <c r="H98" s="23">
        <v>0</v>
      </c>
      <c r="I98" s="22"/>
      <c r="J98" s="23" t="s">
        <v>18202</v>
      </c>
      <c r="K98" s="22"/>
      <c r="L98" s="23" t="s">
        <v>90</v>
      </c>
      <c r="M98" s="19"/>
      <c r="N98" s="19"/>
      <c r="O98" s="19"/>
      <c r="P98" s="19"/>
      <c r="Q98" s="30" t="s">
        <v>9317</v>
      </c>
      <c r="R98" s="30" t="s">
        <v>25321</v>
      </c>
      <c r="S98" s="77"/>
      <c r="T98" s="19"/>
      <c r="U98" s="78"/>
      <c r="V98" s="8"/>
      <c r="W98" s="8"/>
      <c r="X98" s="8"/>
      <c r="Y98" s="8"/>
      <c r="Z98" s="8"/>
      <c r="AA98" s="8"/>
    </row>
    <row r="99" spans="1:27" ht="45.75">
      <c r="A99" s="76">
        <v>10245</v>
      </c>
      <c r="B99" s="19"/>
      <c r="C99" s="28" t="s">
        <v>25322</v>
      </c>
      <c r="D99" s="28" t="s">
        <v>25323</v>
      </c>
      <c r="E99" s="22"/>
      <c r="F99" s="23" t="s">
        <v>50</v>
      </c>
      <c r="G99" s="22"/>
      <c r="H99" s="23">
        <v>0</v>
      </c>
      <c r="I99" s="22"/>
      <c r="J99" s="23" t="s">
        <v>18202</v>
      </c>
      <c r="K99" s="31">
        <v>43132</v>
      </c>
      <c r="L99" s="23" t="s">
        <v>90</v>
      </c>
      <c r="M99" s="19"/>
      <c r="N99" s="19"/>
      <c r="O99" s="19"/>
      <c r="P99" s="19"/>
      <c r="Q99" s="30" t="s">
        <v>29</v>
      </c>
      <c r="R99" s="30" t="s">
        <v>1949</v>
      </c>
      <c r="S99" s="77"/>
      <c r="T99" s="19"/>
      <c r="U99" s="78"/>
      <c r="V99" s="8"/>
      <c r="W99" s="8"/>
      <c r="X99" s="8"/>
      <c r="Y99" s="8"/>
      <c r="Z99" s="8"/>
      <c r="AA99" s="8"/>
    </row>
    <row r="100" spans="1:27" ht="75.75">
      <c r="A100" s="76">
        <v>10265</v>
      </c>
      <c r="B100" s="19"/>
      <c r="C100" s="28" t="s">
        <v>25324</v>
      </c>
      <c r="D100" s="28" t="s">
        <v>25325</v>
      </c>
      <c r="E100" s="22"/>
      <c r="F100" s="22"/>
      <c r="G100" s="22"/>
      <c r="H100" s="23">
        <v>0</v>
      </c>
      <c r="I100" s="22"/>
      <c r="J100" s="23" t="s">
        <v>18202</v>
      </c>
      <c r="K100" s="31">
        <v>43132</v>
      </c>
      <c r="L100" s="23" t="s">
        <v>61</v>
      </c>
      <c r="M100" s="19"/>
      <c r="N100" s="19"/>
      <c r="O100" s="19"/>
      <c r="P100" s="19"/>
      <c r="Q100" s="30" t="s">
        <v>25095</v>
      </c>
      <c r="R100" s="30" t="s">
        <v>25109</v>
      </c>
      <c r="S100" s="77"/>
      <c r="T100" s="19"/>
      <c r="U100" s="78"/>
      <c r="V100" s="8"/>
      <c r="W100" s="8"/>
      <c r="X100" s="8"/>
      <c r="Y100" s="8"/>
      <c r="Z100" s="8"/>
      <c r="AA100" s="8"/>
    </row>
    <row r="101" spans="1:27" ht="105.75">
      <c r="A101" s="76">
        <v>10266</v>
      </c>
      <c r="B101" s="19"/>
      <c r="C101" s="28" t="s">
        <v>25326</v>
      </c>
      <c r="D101" s="28" t="s">
        <v>25327</v>
      </c>
      <c r="E101" s="22"/>
      <c r="F101" s="22"/>
      <c r="G101" s="22"/>
      <c r="H101" s="23">
        <v>0</v>
      </c>
      <c r="I101" s="22"/>
      <c r="J101" s="23" t="s">
        <v>18202</v>
      </c>
      <c r="K101" s="31">
        <v>43132</v>
      </c>
      <c r="L101" s="23" t="s">
        <v>219</v>
      </c>
      <c r="M101" s="19"/>
      <c r="N101" s="19"/>
      <c r="O101" s="19"/>
      <c r="P101" s="19"/>
      <c r="Q101" s="30" t="s">
        <v>25095</v>
      </c>
      <c r="R101" s="30" t="s">
        <v>25254</v>
      </c>
      <c r="S101" s="77"/>
      <c r="T101" s="19"/>
      <c r="U101" s="78"/>
      <c r="V101" s="8"/>
      <c r="W101" s="8"/>
      <c r="X101" s="8"/>
      <c r="Y101" s="8"/>
      <c r="Z101" s="8"/>
      <c r="AA101" s="8"/>
    </row>
    <row r="102" spans="1:27" ht="60.75">
      <c r="A102" s="76">
        <v>10280</v>
      </c>
      <c r="B102" s="19"/>
      <c r="C102" s="28" t="s">
        <v>25328</v>
      </c>
      <c r="D102" s="28" t="s">
        <v>25329</v>
      </c>
      <c r="E102" s="22"/>
      <c r="F102" s="22"/>
      <c r="G102" s="22"/>
      <c r="H102" s="23">
        <v>0</v>
      </c>
      <c r="I102" s="22"/>
      <c r="J102" s="23" t="s">
        <v>18202</v>
      </c>
      <c r="K102" s="31">
        <v>43132</v>
      </c>
      <c r="L102" s="23" t="s">
        <v>219</v>
      </c>
      <c r="M102" s="19"/>
      <c r="N102" s="19"/>
      <c r="O102" s="19"/>
      <c r="P102" s="19"/>
      <c r="Q102" s="30" t="s">
        <v>25095</v>
      </c>
      <c r="R102" s="30" t="s">
        <v>25096</v>
      </c>
      <c r="S102" s="77"/>
      <c r="T102" s="19"/>
      <c r="U102" s="78"/>
      <c r="V102" s="8"/>
      <c r="W102" s="8"/>
      <c r="X102" s="8"/>
      <c r="Y102" s="8"/>
      <c r="Z102" s="8"/>
      <c r="AA102" s="8"/>
    </row>
    <row r="103" spans="1:27" ht="45.75">
      <c r="A103" s="76">
        <v>10288</v>
      </c>
      <c r="B103" s="19"/>
      <c r="C103" s="28" t="s">
        <v>25330</v>
      </c>
      <c r="D103" s="28" t="s">
        <v>9909</v>
      </c>
      <c r="E103" s="22"/>
      <c r="F103" s="22"/>
      <c r="G103" s="22"/>
      <c r="H103" s="23">
        <v>0</v>
      </c>
      <c r="I103" s="22"/>
      <c r="J103" s="23" t="s">
        <v>18202</v>
      </c>
      <c r="K103" s="22"/>
      <c r="L103" s="23" t="s">
        <v>35</v>
      </c>
      <c r="M103" s="19"/>
      <c r="N103" s="19"/>
      <c r="O103" s="19"/>
      <c r="P103" s="19"/>
      <c r="Q103" s="19"/>
      <c r="R103" s="19"/>
      <c r="S103" s="77"/>
      <c r="T103" s="19"/>
      <c r="U103" s="81"/>
      <c r="V103" s="8"/>
      <c r="W103" s="8"/>
      <c r="X103" s="8"/>
      <c r="Y103" s="8"/>
      <c r="Z103" s="8"/>
      <c r="AA103" s="8"/>
    </row>
    <row r="104" spans="1:27" ht="60.75">
      <c r="A104" s="76">
        <v>10308</v>
      </c>
      <c r="B104" s="19"/>
      <c r="C104" s="28" t="s">
        <v>25331</v>
      </c>
      <c r="D104" s="28" t="s">
        <v>25332</v>
      </c>
      <c r="E104" s="22"/>
      <c r="F104" s="22"/>
      <c r="G104" s="22"/>
      <c r="H104" s="23">
        <v>0</v>
      </c>
      <c r="I104" s="22"/>
      <c r="J104" s="23" t="s">
        <v>18202</v>
      </c>
      <c r="K104" s="22"/>
      <c r="L104" s="23" t="s">
        <v>35</v>
      </c>
      <c r="M104" s="19"/>
      <c r="N104" s="19"/>
      <c r="O104" s="19"/>
      <c r="P104" s="19"/>
      <c r="Q104" s="30" t="s">
        <v>99</v>
      </c>
      <c r="R104" s="30" t="s">
        <v>17158</v>
      </c>
      <c r="S104" s="77"/>
      <c r="T104" s="19"/>
      <c r="U104" s="81"/>
      <c r="V104" s="8"/>
      <c r="W104" s="8"/>
      <c r="X104" s="8"/>
      <c r="Y104" s="8"/>
      <c r="Z104" s="8"/>
      <c r="AA104" s="8"/>
    </row>
    <row r="105" spans="1:27" ht="30.75">
      <c r="A105" s="76">
        <v>10319</v>
      </c>
      <c r="B105" s="19"/>
      <c r="C105" s="28" t="s">
        <v>25333</v>
      </c>
      <c r="D105" s="28" t="s">
        <v>25334</v>
      </c>
      <c r="E105" s="23" t="s">
        <v>415</v>
      </c>
      <c r="F105" s="22"/>
      <c r="G105" s="22"/>
      <c r="H105" s="23">
        <v>0</v>
      </c>
      <c r="I105" s="22"/>
      <c r="J105" s="23" t="s">
        <v>18202</v>
      </c>
      <c r="K105" s="31">
        <v>43313</v>
      </c>
      <c r="L105" s="23" t="s">
        <v>17279</v>
      </c>
      <c r="M105" s="19"/>
      <c r="N105" s="19"/>
      <c r="O105" s="19"/>
      <c r="P105" s="19"/>
      <c r="Q105" s="30" t="s">
        <v>99</v>
      </c>
      <c r="R105" s="30" t="s">
        <v>1886</v>
      </c>
      <c r="S105" s="77"/>
      <c r="T105" s="19"/>
      <c r="U105" s="78"/>
      <c r="V105" s="8"/>
      <c r="W105" s="8"/>
      <c r="X105" s="8"/>
      <c r="Y105" s="8"/>
      <c r="Z105" s="8"/>
      <c r="AA105" s="8"/>
    </row>
    <row r="106" spans="1:27" ht="18">
      <c r="A106" s="76">
        <v>10320</v>
      </c>
      <c r="B106" s="19"/>
      <c r="C106" s="28" t="s">
        <v>25335</v>
      </c>
      <c r="D106" s="28" t="s">
        <v>25336</v>
      </c>
      <c r="E106" s="22"/>
      <c r="F106" s="22"/>
      <c r="G106" s="22"/>
      <c r="H106" s="23">
        <v>0</v>
      </c>
      <c r="I106" s="22"/>
      <c r="J106" s="23" t="s">
        <v>18202</v>
      </c>
      <c r="K106" s="22"/>
      <c r="L106" s="23" t="s">
        <v>17279</v>
      </c>
      <c r="M106" s="19"/>
      <c r="N106" s="19"/>
      <c r="O106" s="19"/>
      <c r="P106" s="19"/>
      <c r="Q106" s="19"/>
      <c r="R106" s="19"/>
      <c r="S106" s="77"/>
      <c r="T106" s="19"/>
      <c r="U106" s="81"/>
      <c r="V106" s="8"/>
      <c r="W106" s="8"/>
      <c r="X106" s="8"/>
      <c r="Y106" s="8"/>
      <c r="Z106" s="8"/>
      <c r="AA106" s="8"/>
    </row>
    <row r="107" spans="1:27" ht="30.75">
      <c r="A107" s="76">
        <v>10326</v>
      </c>
      <c r="B107" s="19"/>
      <c r="C107" s="28" t="s">
        <v>25337</v>
      </c>
      <c r="D107" s="28" t="s">
        <v>25338</v>
      </c>
      <c r="E107" s="22"/>
      <c r="F107" s="23" t="s">
        <v>50</v>
      </c>
      <c r="G107" s="22"/>
      <c r="H107" s="23">
        <v>0</v>
      </c>
      <c r="I107" s="22"/>
      <c r="J107" s="23" t="s">
        <v>18202</v>
      </c>
      <c r="K107" s="31">
        <v>43132</v>
      </c>
      <c r="L107" s="23" t="s">
        <v>17279</v>
      </c>
      <c r="M107" s="19"/>
      <c r="N107" s="19"/>
      <c r="O107" s="19"/>
      <c r="P107" s="19"/>
      <c r="Q107" s="30" t="s">
        <v>29</v>
      </c>
      <c r="R107" s="30" t="s">
        <v>1949</v>
      </c>
      <c r="S107" s="77"/>
      <c r="T107" s="19"/>
      <c r="U107" s="78"/>
      <c r="V107" s="8"/>
      <c r="W107" s="8"/>
      <c r="X107" s="8"/>
      <c r="Y107" s="8"/>
      <c r="Z107" s="8"/>
      <c r="AA107" s="8"/>
    </row>
    <row r="108" spans="1:27" ht="120.75">
      <c r="A108" s="76">
        <v>10327</v>
      </c>
      <c r="B108" s="19"/>
      <c r="C108" s="28" t="s">
        <v>25339</v>
      </c>
      <c r="D108" s="28" t="s">
        <v>25340</v>
      </c>
      <c r="E108" s="22"/>
      <c r="F108" s="22"/>
      <c r="G108" s="22"/>
      <c r="H108" s="23">
        <v>0</v>
      </c>
      <c r="I108" s="22"/>
      <c r="J108" s="23" t="s">
        <v>18202</v>
      </c>
      <c r="K108" s="22"/>
      <c r="L108" s="23" t="s">
        <v>90</v>
      </c>
      <c r="M108" s="19"/>
      <c r="N108" s="19"/>
      <c r="O108" s="19"/>
      <c r="P108" s="19"/>
      <c r="Q108" s="30" t="s">
        <v>9317</v>
      </c>
      <c r="R108" s="30" t="s">
        <v>25341</v>
      </c>
      <c r="S108" s="77"/>
      <c r="T108" s="19"/>
      <c r="U108" s="78"/>
      <c r="V108" s="8"/>
      <c r="W108" s="8"/>
      <c r="X108" s="8"/>
      <c r="Y108" s="8"/>
      <c r="Z108" s="8"/>
      <c r="AA108" s="8"/>
    </row>
    <row r="109" spans="1:27" ht="60.75">
      <c r="A109" s="76">
        <v>10346</v>
      </c>
      <c r="B109" s="19"/>
      <c r="C109" s="28" t="s">
        <v>25342</v>
      </c>
      <c r="D109" s="28" t="s">
        <v>25343</v>
      </c>
      <c r="E109" s="22"/>
      <c r="F109" s="22"/>
      <c r="G109" s="22"/>
      <c r="H109" s="23">
        <v>0</v>
      </c>
      <c r="I109" s="22"/>
      <c r="J109" s="23" t="s">
        <v>18202</v>
      </c>
      <c r="K109" s="31">
        <v>43132</v>
      </c>
      <c r="L109" s="23" t="s">
        <v>219</v>
      </c>
      <c r="M109" s="19"/>
      <c r="N109" s="19"/>
      <c r="O109" s="19"/>
      <c r="P109" s="19"/>
      <c r="Q109" s="30" t="s">
        <v>25095</v>
      </c>
      <c r="R109" s="30" t="s">
        <v>25096</v>
      </c>
      <c r="S109" s="77"/>
      <c r="T109" s="19"/>
      <c r="U109" s="78"/>
      <c r="V109" s="8"/>
      <c r="W109" s="8"/>
      <c r="X109" s="8"/>
      <c r="Y109" s="8"/>
      <c r="Z109" s="8"/>
      <c r="AA109" s="8"/>
    </row>
    <row r="110" spans="1:27" ht="60.75">
      <c r="A110" s="76">
        <v>10348</v>
      </c>
      <c r="B110" s="19"/>
      <c r="C110" s="28" t="s">
        <v>25344</v>
      </c>
      <c r="D110" s="28" t="s">
        <v>25345</v>
      </c>
      <c r="E110" s="22"/>
      <c r="F110" s="22"/>
      <c r="G110" s="22"/>
      <c r="H110" s="23">
        <v>0</v>
      </c>
      <c r="I110" s="22"/>
      <c r="J110" s="23" t="s">
        <v>18202</v>
      </c>
      <c r="K110" s="31">
        <v>43132</v>
      </c>
      <c r="L110" s="23" t="s">
        <v>219</v>
      </c>
      <c r="M110" s="19"/>
      <c r="N110" s="19"/>
      <c r="O110" s="19"/>
      <c r="P110" s="19"/>
      <c r="Q110" s="30" t="s">
        <v>25095</v>
      </c>
      <c r="R110" s="30" t="s">
        <v>25096</v>
      </c>
      <c r="S110" s="77"/>
      <c r="T110" s="19"/>
      <c r="U110" s="78"/>
      <c r="V110" s="8"/>
      <c r="W110" s="8"/>
      <c r="X110" s="8"/>
      <c r="Y110" s="8"/>
      <c r="Z110" s="8"/>
      <c r="AA110" s="8"/>
    </row>
    <row r="111" spans="1:27" ht="150.75">
      <c r="A111" s="76">
        <v>10349</v>
      </c>
      <c r="B111" s="19"/>
      <c r="C111" s="28" t="s">
        <v>25346</v>
      </c>
      <c r="D111" s="28" t="s">
        <v>25347</v>
      </c>
      <c r="E111" s="22"/>
      <c r="F111" s="22"/>
      <c r="G111" s="22"/>
      <c r="H111" s="23">
        <v>0</v>
      </c>
      <c r="I111" s="22"/>
      <c r="J111" s="23" t="s">
        <v>18202</v>
      </c>
      <c r="K111" s="22"/>
      <c r="L111" s="23" t="s">
        <v>17279</v>
      </c>
      <c r="M111" s="19"/>
      <c r="N111" s="19"/>
      <c r="O111" s="19"/>
      <c r="P111" s="19"/>
      <c r="Q111" s="19"/>
      <c r="R111" s="19"/>
      <c r="S111" s="77"/>
      <c r="T111" s="19"/>
      <c r="U111" s="81"/>
      <c r="V111" s="8"/>
      <c r="W111" s="8"/>
      <c r="X111" s="8"/>
      <c r="Y111" s="8"/>
      <c r="Z111" s="8"/>
      <c r="AA111" s="8"/>
    </row>
    <row r="112" spans="1:27" ht="18">
      <c r="A112" s="76">
        <v>10355</v>
      </c>
      <c r="B112" s="19"/>
      <c r="C112" s="28" t="s">
        <v>25348</v>
      </c>
      <c r="D112" s="28" t="s">
        <v>25349</v>
      </c>
      <c r="E112" s="22"/>
      <c r="F112" s="22"/>
      <c r="G112" s="22"/>
      <c r="H112" s="23">
        <v>0</v>
      </c>
      <c r="I112" s="22"/>
      <c r="J112" s="23" t="s">
        <v>18202</v>
      </c>
      <c r="K112" s="22"/>
      <c r="L112" s="23" t="s">
        <v>17279</v>
      </c>
      <c r="M112" s="19"/>
      <c r="N112" s="19"/>
      <c r="O112" s="19"/>
      <c r="P112" s="19"/>
      <c r="Q112" s="19"/>
      <c r="R112" s="19"/>
      <c r="S112" s="77"/>
      <c r="T112" s="19"/>
      <c r="U112" s="81"/>
      <c r="V112" s="8"/>
      <c r="W112" s="8"/>
      <c r="X112" s="8"/>
      <c r="Y112" s="8"/>
      <c r="Z112" s="8"/>
      <c r="AA112" s="8"/>
    </row>
    <row r="113" spans="1:27" ht="30.75">
      <c r="A113" s="76">
        <v>10356</v>
      </c>
      <c r="B113" s="19"/>
      <c r="C113" s="28" t="s">
        <v>25350</v>
      </c>
      <c r="D113" s="28" t="s">
        <v>25351</v>
      </c>
      <c r="E113" s="23">
        <v>64</v>
      </c>
      <c r="F113" s="22"/>
      <c r="G113" s="22"/>
      <c r="H113" s="23">
        <v>0</v>
      </c>
      <c r="I113" s="22"/>
      <c r="J113" s="23" t="s">
        <v>18202</v>
      </c>
      <c r="K113" s="22"/>
      <c r="L113" s="23" t="s">
        <v>17279</v>
      </c>
      <c r="M113" s="19"/>
      <c r="N113" s="19"/>
      <c r="O113" s="19"/>
      <c r="P113" s="19"/>
      <c r="Q113" s="30" t="s">
        <v>20</v>
      </c>
      <c r="R113" s="30" t="s">
        <v>1808</v>
      </c>
      <c r="S113" s="77"/>
      <c r="T113" s="19"/>
      <c r="U113" s="81"/>
      <c r="V113" s="8"/>
      <c r="W113" s="8"/>
      <c r="X113" s="8"/>
      <c r="Y113" s="8"/>
      <c r="Z113" s="8"/>
      <c r="AA113" s="8"/>
    </row>
    <row r="114" spans="1:27" ht="105.75">
      <c r="A114" s="76">
        <v>10358</v>
      </c>
      <c r="B114" s="19"/>
      <c r="C114" s="28" t="s">
        <v>25352</v>
      </c>
      <c r="D114" s="28" t="s">
        <v>25353</v>
      </c>
      <c r="E114" s="22"/>
      <c r="F114" s="22"/>
      <c r="G114" s="22"/>
      <c r="H114" s="23">
        <v>0</v>
      </c>
      <c r="I114" s="22"/>
      <c r="J114" s="23" t="s">
        <v>18202</v>
      </c>
      <c r="K114" s="31">
        <v>43132</v>
      </c>
      <c r="L114" s="23" t="s">
        <v>219</v>
      </c>
      <c r="M114" s="19"/>
      <c r="N114" s="19"/>
      <c r="O114" s="19"/>
      <c r="P114" s="19"/>
      <c r="Q114" s="30" t="s">
        <v>25095</v>
      </c>
      <c r="R114" s="30" t="s">
        <v>25254</v>
      </c>
      <c r="S114" s="77"/>
      <c r="T114" s="19"/>
      <c r="U114" s="78"/>
      <c r="V114" s="8"/>
      <c r="W114" s="8"/>
      <c r="X114" s="8"/>
      <c r="Y114" s="8"/>
      <c r="Z114" s="8"/>
      <c r="AA114" s="8"/>
    </row>
    <row r="115" spans="1:27" ht="105.75">
      <c r="A115" s="76">
        <v>10359</v>
      </c>
      <c r="B115" s="19"/>
      <c r="C115" s="28" t="s">
        <v>25352</v>
      </c>
      <c r="D115" s="28" t="s">
        <v>25354</v>
      </c>
      <c r="E115" s="22"/>
      <c r="F115" s="22"/>
      <c r="G115" s="22"/>
      <c r="H115" s="23">
        <v>0</v>
      </c>
      <c r="I115" s="22"/>
      <c r="J115" s="23" t="s">
        <v>18202</v>
      </c>
      <c r="K115" s="31">
        <v>43132</v>
      </c>
      <c r="L115" s="23" t="s">
        <v>219</v>
      </c>
      <c r="M115" s="19"/>
      <c r="N115" s="19"/>
      <c r="O115" s="19"/>
      <c r="P115" s="19"/>
      <c r="Q115" s="30" t="s">
        <v>25095</v>
      </c>
      <c r="R115" s="30" t="s">
        <v>25254</v>
      </c>
      <c r="S115" s="77"/>
      <c r="T115" s="19"/>
      <c r="U115" s="78"/>
      <c r="V115" s="8"/>
      <c r="W115" s="8"/>
      <c r="X115" s="8"/>
      <c r="Y115" s="8"/>
      <c r="Z115" s="8"/>
      <c r="AA115" s="8"/>
    </row>
    <row r="116" spans="1:27" ht="90.75">
      <c r="A116" s="76">
        <v>10366</v>
      </c>
      <c r="B116" s="19"/>
      <c r="C116" s="28" t="s">
        <v>25355</v>
      </c>
      <c r="D116" s="28" t="s">
        <v>25356</v>
      </c>
      <c r="E116" s="22"/>
      <c r="F116" s="22"/>
      <c r="G116" s="22"/>
      <c r="H116" s="23">
        <v>0</v>
      </c>
      <c r="I116" s="22"/>
      <c r="J116" s="23" t="s">
        <v>18202</v>
      </c>
      <c r="K116" s="31">
        <v>43132</v>
      </c>
      <c r="L116" s="23" t="s">
        <v>61</v>
      </c>
      <c r="M116" s="19"/>
      <c r="N116" s="19"/>
      <c r="O116" s="19"/>
      <c r="P116" s="19"/>
      <c r="Q116" s="30" t="s">
        <v>25095</v>
      </c>
      <c r="R116" s="30" t="s">
        <v>25357</v>
      </c>
      <c r="S116" s="77"/>
      <c r="T116" s="19"/>
      <c r="U116" s="78"/>
      <c r="V116" s="8"/>
      <c r="W116" s="8"/>
      <c r="X116" s="8"/>
      <c r="Y116" s="8"/>
      <c r="Z116" s="8"/>
      <c r="AA116" s="8"/>
    </row>
    <row r="117" spans="1:27" ht="30.75">
      <c r="A117" s="76">
        <v>10369</v>
      </c>
      <c r="B117" s="19"/>
      <c r="C117" s="28" t="s">
        <v>25358</v>
      </c>
      <c r="D117" s="28" t="s">
        <v>25359</v>
      </c>
      <c r="E117" s="22"/>
      <c r="F117" s="22"/>
      <c r="G117" s="22"/>
      <c r="H117" s="23">
        <v>0</v>
      </c>
      <c r="I117" s="22"/>
      <c r="J117" s="23" t="s">
        <v>18202</v>
      </c>
      <c r="K117" s="22"/>
      <c r="L117" s="23" t="s">
        <v>17279</v>
      </c>
      <c r="M117" s="19"/>
      <c r="N117" s="19"/>
      <c r="O117" s="19"/>
      <c r="P117" s="19"/>
      <c r="Q117" s="19"/>
      <c r="R117" s="19"/>
      <c r="S117" s="77"/>
      <c r="T117" s="19"/>
      <c r="U117" s="81"/>
      <c r="V117" s="8"/>
      <c r="W117" s="8"/>
      <c r="X117" s="8"/>
      <c r="Y117" s="8"/>
      <c r="Z117" s="8"/>
      <c r="AA117" s="8"/>
    </row>
    <row r="118" spans="1:27" ht="45.75">
      <c r="A118" s="76">
        <v>10370</v>
      </c>
      <c r="B118" s="19"/>
      <c r="C118" s="28" t="s">
        <v>25360</v>
      </c>
      <c r="D118" s="28" t="s">
        <v>25361</v>
      </c>
      <c r="E118" s="22"/>
      <c r="F118" s="22"/>
      <c r="G118" s="22"/>
      <c r="H118" s="23">
        <v>0</v>
      </c>
      <c r="I118" s="22"/>
      <c r="J118" s="23" t="s">
        <v>18202</v>
      </c>
      <c r="K118" s="22"/>
      <c r="L118" s="23" t="s">
        <v>35</v>
      </c>
      <c r="M118" s="19"/>
      <c r="N118" s="19"/>
      <c r="O118" s="19"/>
      <c r="P118" s="19"/>
      <c r="Q118" s="19"/>
      <c r="R118" s="19"/>
      <c r="S118" s="77"/>
      <c r="T118" s="19"/>
      <c r="U118" s="81"/>
      <c r="V118" s="8"/>
      <c r="W118" s="8"/>
      <c r="X118" s="8"/>
      <c r="Y118" s="8"/>
      <c r="Z118" s="8"/>
      <c r="AA118" s="8"/>
    </row>
    <row r="119" spans="1:27" ht="30.75">
      <c r="A119" s="76">
        <v>10374</v>
      </c>
      <c r="B119" s="19"/>
      <c r="C119" s="28" t="s">
        <v>25362</v>
      </c>
      <c r="D119" s="28" t="s">
        <v>25363</v>
      </c>
      <c r="E119" s="22"/>
      <c r="F119" s="22"/>
      <c r="G119" s="22"/>
      <c r="H119" s="23">
        <v>0</v>
      </c>
      <c r="I119" s="22"/>
      <c r="J119" s="23" t="s">
        <v>18202</v>
      </c>
      <c r="K119" s="22"/>
      <c r="L119" s="23" t="s">
        <v>35</v>
      </c>
      <c r="M119" s="19"/>
      <c r="N119" s="19"/>
      <c r="O119" s="19"/>
      <c r="P119" s="19"/>
      <c r="Q119" s="19"/>
      <c r="R119" s="19"/>
      <c r="S119" s="77"/>
      <c r="T119" s="19"/>
      <c r="U119" s="81"/>
      <c r="V119" s="8"/>
      <c r="W119" s="8"/>
      <c r="X119" s="8"/>
      <c r="Y119" s="8"/>
      <c r="Z119" s="8"/>
      <c r="AA119" s="8"/>
    </row>
    <row r="120" spans="1:27" ht="120.75">
      <c r="A120" s="76">
        <v>10386</v>
      </c>
      <c r="B120" s="19"/>
      <c r="C120" s="20" t="s">
        <v>25364</v>
      </c>
      <c r="D120" s="28" t="s">
        <v>25365</v>
      </c>
      <c r="E120" s="22"/>
      <c r="F120" s="22"/>
      <c r="G120" s="22"/>
      <c r="H120" s="23">
        <v>0</v>
      </c>
      <c r="I120" s="22"/>
      <c r="J120" s="23" t="s">
        <v>18202</v>
      </c>
      <c r="K120" s="31">
        <v>43132</v>
      </c>
      <c r="L120" s="23" t="s">
        <v>35</v>
      </c>
      <c r="M120" s="19"/>
      <c r="N120" s="19"/>
      <c r="O120" s="19"/>
      <c r="P120" s="19"/>
      <c r="Q120" s="30" t="s">
        <v>25095</v>
      </c>
      <c r="R120" s="30" t="s">
        <v>25276</v>
      </c>
      <c r="S120" s="77"/>
      <c r="T120" s="19"/>
      <c r="U120" s="78"/>
      <c r="V120" s="8"/>
      <c r="W120" s="8"/>
      <c r="X120" s="8"/>
      <c r="Y120" s="8"/>
      <c r="Z120" s="8"/>
      <c r="AA120" s="8"/>
    </row>
    <row r="121" spans="1:27" ht="18">
      <c r="A121" s="76">
        <v>10387</v>
      </c>
      <c r="B121" s="19"/>
      <c r="C121" s="28" t="s">
        <v>25366</v>
      </c>
      <c r="D121" s="28" t="s">
        <v>25367</v>
      </c>
      <c r="E121" s="23">
        <v>56</v>
      </c>
      <c r="F121" s="22"/>
      <c r="G121" s="22"/>
      <c r="H121" s="23">
        <v>0</v>
      </c>
      <c r="I121" s="22"/>
      <c r="J121" s="23" t="s">
        <v>18202</v>
      </c>
      <c r="K121" s="22"/>
      <c r="L121" s="23" t="s">
        <v>90</v>
      </c>
      <c r="M121" s="19"/>
      <c r="N121" s="19"/>
      <c r="O121" s="19"/>
      <c r="P121" s="19"/>
      <c r="Q121" s="30" t="s">
        <v>20</v>
      </c>
      <c r="R121" s="30" t="s">
        <v>1808</v>
      </c>
      <c r="S121" s="77"/>
      <c r="T121" s="19"/>
      <c r="U121" s="81"/>
      <c r="V121" s="8"/>
      <c r="W121" s="8"/>
      <c r="X121" s="8"/>
      <c r="Y121" s="8"/>
      <c r="Z121" s="8"/>
      <c r="AA121" s="8"/>
    </row>
    <row r="122" spans="1:27" ht="18">
      <c r="A122" s="76">
        <v>10388</v>
      </c>
      <c r="B122" s="19"/>
      <c r="C122" s="28" t="s">
        <v>25368</v>
      </c>
      <c r="D122" s="28" t="s">
        <v>12462</v>
      </c>
      <c r="E122" s="23">
        <v>70</v>
      </c>
      <c r="F122" s="22"/>
      <c r="G122" s="22"/>
      <c r="H122" s="23">
        <v>0</v>
      </c>
      <c r="I122" s="22"/>
      <c r="J122" s="23" t="s">
        <v>18202</v>
      </c>
      <c r="K122" s="22"/>
      <c r="L122" s="23" t="s">
        <v>90</v>
      </c>
      <c r="M122" s="19"/>
      <c r="N122" s="19"/>
      <c r="O122" s="19"/>
      <c r="P122" s="19"/>
      <c r="Q122" s="30" t="s">
        <v>20</v>
      </c>
      <c r="R122" s="30" t="s">
        <v>1808</v>
      </c>
      <c r="S122" s="77"/>
      <c r="T122" s="19"/>
      <c r="U122" s="81"/>
      <c r="V122" s="8"/>
      <c r="W122" s="8"/>
      <c r="X122" s="8"/>
      <c r="Y122" s="8"/>
      <c r="Z122" s="8"/>
      <c r="AA122" s="8"/>
    </row>
    <row r="123" spans="1:27" ht="18">
      <c r="A123" s="76">
        <v>10399</v>
      </c>
      <c r="B123" s="19"/>
      <c r="C123" s="28" t="s">
        <v>25369</v>
      </c>
      <c r="D123" s="28" t="s">
        <v>25370</v>
      </c>
      <c r="E123" s="23">
        <v>46</v>
      </c>
      <c r="F123" s="22"/>
      <c r="G123" s="22"/>
      <c r="H123" s="23">
        <v>0</v>
      </c>
      <c r="I123" s="22"/>
      <c r="J123" s="23" t="s">
        <v>18202</v>
      </c>
      <c r="K123" s="22"/>
      <c r="L123" s="23" t="s">
        <v>90</v>
      </c>
      <c r="M123" s="19"/>
      <c r="N123" s="19"/>
      <c r="O123" s="19"/>
      <c r="P123" s="19"/>
      <c r="Q123" s="30" t="s">
        <v>20</v>
      </c>
      <c r="R123" s="30" t="s">
        <v>1808</v>
      </c>
      <c r="S123" s="77"/>
      <c r="T123" s="19"/>
      <c r="U123" s="81"/>
      <c r="V123" s="8"/>
      <c r="W123" s="8"/>
      <c r="X123" s="8"/>
      <c r="Y123" s="8"/>
      <c r="Z123" s="8"/>
      <c r="AA123" s="8"/>
    </row>
    <row r="124" spans="1:27" ht="135.75">
      <c r="A124" s="76">
        <v>10408</v>
      </c>
      <c r="B124" s="19"/>
      <c r="C124" s="28" t="s">
        <v>25371</v>
      </c>
      <c r="D124" s="28" t="s">
        <v>15315</v>
      </c>
      <c r="E124" s="22"/>
      <c r="F124" s="22"/>
      <c r="G124" s="22"/>
      <c r="H124" s="23">
        <v>0</v>
      </c>
      <c r="I124" s="22"/>
      <c r="J124" s="23" t="s">
        <v>18202</v>
      </c>
      <c r="K124" s="22"/>
      <c r="L124" s="23" t="s">
        <v>61</v>
      </c>
      <c r="M124" s="19"/>
      <c r="N124" s="30" t="s">
        <v>171</v>
      </c>
      <c r="O124" s="19"/>
      <c r="P124" s="19"/>
      <c r="Q124" s="19"/>
      <c r="R124" s="30" t="s">
        <v>19373</v>
      </c>
      <c r="S124" s="77"/>
      <c r="T124" s="19"/>
      <c r="U124" s="85" t="s">
        <v>545</v>
      </c>
      <c r="V124" s="8"/>
      <c r="W124" s="8"/>
      <c r="X124" s="8"/>
      <c r="Y124" s="8"/>
      <c r="Z124" s="8"/>
      <c r="AA124" s="8"/>
    </row>
    <row r="125" spans="1:27" ht="75.75">
      <c r="A125" s="76">
        <v>10409</v>
      </c>
      <c r="B125" s="19"/>
      <c r="C125" s="28" t="s">
        <v>25372</v>
      </c>
      <c r="D125" s="28" t="s">
        <v>25373</v>
      </c>
      <c r="E125" s="22"/>
      <c r="F125" s="22"/>
      <c r="G125" s="22"/>
      <c r="H125" s="23">
        <v>0</v>
      </c>
      <c r="I125" s="22"/>
      <c r="J125" s="23" t="s">
        <v>18202</v>
      </c>
      <c r="K125" s="31">
        <v>43132</v>
      </c>
      <c r="L125" s="23" t="s">
        <v>61</v>
      </c>
      <c r="M125" s="19"/>
      <c r="N125" s="19"/>
      <c r="O125" s="19"/>
      <c r="P125" s="19"/>
      <c r="Q125" s="30" t="s">
        <v>25095</v>
      </c>
      <c r="R125" s="30" t="s">
        <v>25374</v>
      </c>
      <c r="S125" s="77"/>
      <c r="T125" s="19"/>
      <c r="U125" s="78"/>
      <c r="V125" s="8"/>
      <c r="W125" s="8"/>
      <c r="X125" s="8"/>
      <c r="Y125" s="8"/>
      <c r="Z125" s="8"/>
      <c r="AA125" s="8"/>
    </row>
    <row r="126" spans="1:27" ht="60.75">
      <c r="A126" s="76">
        <v>10411</v>
      </c>
      <c r="B126" s="19"/>
      <c r="C126" s="28" t="s">
        <v>25375</v>
      </c>
      <c r="D126" s="28" t="s">
        <v>25376</v>
      </c>
      <c r="E126" s="22"/>
      <c r="F126" s="22"/>
      <c r="G126" s="22"/>
      <c r="H126" s="23">
        <v>0</v>
      </c>
      <c r="I126" s="22"/>
      <c r="J126" s="23" t="s">
        <v>18202</v>
      </c>
      <c r="K126" s="31">
        <v>43132</v>
      </c>
      <c r="L126" s="23" t="s">
        <v>219</v>
      </c>
      <c r="M126" s="19"/>
      <c r="N126" s="19"/>
      <c r="O126" s="19"/>
      <c r="P126" s="19"/>
      <c r="Q126" s="30" t="s">
        <v>25095</v>
      </c>
      <c r="R126" s="30" t="s">
        <v>25176</v>
      </c>
      <c r="S126" s="77"/>
      <c r="T126" s="19"/>
      <c r="U126" s="78"/>
      <c r="V126" s="8"/>
      <c r="W126" s="8"/>
      <c r="X126" s="8"/>
      <c r="Y126" s="8"/>
      <c r="Z126" s="8"/>
      <c r="AA126" s="8"/>
    </row>
    <row r="127" spans="1:27" ht="60.75">
      <c r="A127" s="76">
        <v>10412</v>
      </c>
      <c r="B127" s="19"/>
      <c r="C127" s="28" t="s">
        <v>25375</v>
      </c>
      <c r="D127" s="28" t="s">
        <v>25377</v>
      </c>
      <c r="E127" s="22"/>
      <c r="F127" s="22"/>
      <c r="G127" s="22"/>
      <c r="H127" s="23">
        <v>0</v>
      </c>
      <c r="I127" s="22"/>
      <c r="J127" s="23" t="s">
        <v>18202</v>
      </c>
      <c r="K127" s="31">
        <v>43132</v>
      </c>
      <c r="L127" s="23" t="s">
        <v>219</v>
      </c>
      <c r="M127" s="19"/>
      <c r="N127" s="19"/>
      <c r="O127" s="19"/>
      <c r="P127" s="19"/>
      <c r="Q127" s="30" t="s">
        <v>25095</v>
      </c>
      <c r="R127" s="30" t="s">
        <v>25176</v>
      </c>
      <c r="S127" s="77"/>
      <c r="T127" s="19"/>
      <c r="U127" s="78"/>
      <c r="V127" s="8"/>
      <c r="W127" s="8"/>
      <c r="X127" s="8"/>
      <c r="Y127" s="8"/>
      <c r="Z127" s="8"/>
      <c r="AA127" s="8"/>
    </row>
    <row r="128" spans="1:27" ht="60.75">
      <c r="A128" s="76">
        <v>10413</v>
      </c>
      <c r="B128" s="19"/>
      <c r="C128" s="28" t="s">
        <v>25378</v>
      </c>
      <c r="D128" s="28" t="s">
        <v>25379</v>
      </c>
      <c r="E128" s="22"/>
      <c r="F128" s="22"/>
      <c r="G128" s="22"/>
      <c r="H128" s="23">
        <v>0</v>
      </c>
      <c r="I128" s="22"/>
      <c r="J128" s="23" t="s">
        <v>18202</v>
      </c>
      <c r="K128" s="31">
        <v>43132</v>
      </c>
      <c r="L128" s="23" t="s">
        <v>219</v>
      </c>
      <c r="M128" s="19"/>
      <c r="N128" s="19"/>
      <c r="O128" s="19"/>
      <c r="P128" s="19"/>
      <c r="Q128" s="30" t="s">
        <v>25095</v>
      </c>
      <c r="R128" s="30" t="s">
        <v>25380</v>
      </c>
      <c r="S128" s="77"/>
      <c r="T128" s="19"/>
      <c r="U128" s="78"/>
      <c r="V128" s="8"/>
      <c r="W128" s="8"/>
      <c r="X128" s="8"/>
      <c r="Y128" s="8"/>
      <c r="Z128" s="8"/>
      <c r="AA128" s="8"/>
    </row>
    <row r="129" spans="1:27" ht="75.75">
      <c r="A129" s="76">
        <v>10414</v>
      </c>
      <c r="B129" s="19"/>
      <c r="C129" s="28" t="s">
        <v>25381</v>
      </c>
      <c r="D129" s="28" t="s">
        <v>25382</v>
      </c>
      <c r="E129" s="22"/>
      <c r="F129" s="22"/>
      <c r="G129" s="22"/>
      <c r="H129" s="23">
        <v>0</v>
      </c>
      <c r="I129" s="22"/>
      <c r="J129" s="23" t="s">
        <v>18202</v>
      </c>
      <c r="K129" s="31">
        <v>43132</v>
      </c>
      <c r="L129" s="23" t="s">
        <v>61</v>
      </c>
      <c r="M129" s="19"/>
      <c r="N129" s="19"/>
      <c r="O129" s="19"/>
      <c r="P129" s="19"/>
      <c r="Q129" s="30" t="s">
        <v>25095</v>
      </c>
      <c r="R129" s="30" t="s">
        <v>25374</v>
      </c>
      <c r="S129" s="77"/>
      <c r="T129" s="19"/>
      <c r="U129" s="78"/>
      <c r="V129" s="8"/>
      <c r="W129" s="8"/>
      <c r="X129" s="8"/>
      <c r="Y129" s="8"/>
      <c r="Z129" s="8"/>
      <c r="AA129" s="8"/>
    </row>
    <row r="130" spans="1:27" ht="30.75">
      <c r="A130" s="76">
        <v>10424</v>
      </c>
      <c r="B130" s="19"/>
      <c r="C130" s="28" t="s">
        <v>25383</v>
      </c>
      <c r="D130" s="28" t="s">
        <v>25384</v>
      </c>
      <c r="E130" s="23">
        <v>56</v>
      </c>
      <c r="F130" s="22"/>
      <c r="G130" s="22"/>
      <c r="H130" s="23">
        <v>0</v>
      </c>
      <c r="I130" s="22"/>
      <c r="J130" s="23" t="s">
        <v>18202</v>
      </c>
      <c r="K130" s="22"/>
      <c r="L130" s="23" t="s">
        <v>90</v>
      </c>
      <c r="M130" s="19"/>
      <c r="N130" s="19"/>
      <c r="O130" s="19"/>
      <c r="P130" s="19"/>
      <c r="Q130" s="30" t="s">
        <v>20</v>
      </c>
      <c r="R130" s="30" t="s">
        <v>1808</v>
      </c>
      <c r="S130" s="77"/>
      <c r="T130" s="19"/>
      <c r="U130" s="81"/>
      <c r="V130" s="8"/>
      <c r="W130" s="8"/>
      <c r="X130" s="8"/>
      <c r="Y130" s="8"/>
      <c r="Z130" s="8"/>
      <c r="AA130" s="8"/>
    </row>
    <row r="131" spans="1:27" ht="30.75">
      <c r="A131" s="76">
        <v>10425</v>
      </c>
      <c r="B131" s="19"/>
      <c r="C131" s="28" t="s">
        <v>25385</v>
      </c>
      <c r="D131" s="28" t="s">
        <v>7788</v>
      </c>
      <c r="E131" s="23" t="s">
        <v>415</v>
      </c>
      <c r="F131" s="22"/>
      <c r="G131" s="22"/>
      <c r="H131" s="23">
        <v>0</v>
      </c>
      <c r="I131" s="22"/>
      <c r="J131" s="23" t="s">
        <v>18202</v>
      </c>
      <c r="K131" s="31">
        <v>43313</v>
      </c>
      <c r="L131" s="23" t="s">
        <v>17409</v>
      </c>
      <c r="M131" s="19"/>
      <c r="N131" s="19"/>
      <c r="O131" s="19"/>
      <c r="P131" s="19"/>
      <c r="Q131" s="30" t="s">
        <v>99</v>
      </c>
      <c r="R131" s="30" t="s">
        <v>1886</v>
      </c>
      <c r="S131" s="77"/>
      <c r="T131" s="19"/>
      <c r="U131" s="78"/>
      <c r="V131" s="8"/>
      <c r="W131" s="8"/>
      <c r="X131" s="8"/>
      <c r="Y131" s="8"/>
      <c r="Z131" s="8"/>
      <c r="AA131" s="8"/>
    </row>
    <row r="132" spans="1:27" ht="30.75">
      <c r="A132" s="76">
        <v>10426</v>
      </c>
      <c r="B132" s="19"/>
      <c r="C132" s="28" t="s">
        <v>25386</v>
      </c>
      <c r="D132" s="28" t="s">
        <v>25387</v>
      </c>
      <c r="E132" s="22"/>
      <c r="F132" s="23" t="s">
        <v>415</v>
      </c>
      <c r="G132" s="22"/>
      <c r="H132" s="23">
        <v>0</v>
      </c>
      <c r="I132" s="22"/>
      <c r="J132" s="23" t="s">
        <v>18202</v>
      </c>
      <c r="K132" s="31">
        <v>43132</v>
      </c>
      <c r="L132" s="23" t="s">
        <v>17279</v>
      </c>
      <c r="M132" s="19"/>
      <c r="N132" s="19"/>
      <c r="O132" s="19"/>
      <c r="P132" s="19"/>
      <c r="Q132" s="30" t="s">
        <v>29</v>
      </c>
      <c r="R132" s="30" t="s">
        <v>1949</v>
      </c>
      <c r="S132" s="77"/>
      <c r="T132" s="19"/>
      <c r="U132" s="78"/>
      <c r="V132" s="8"/>
      <c r="W132" s="8"/>
      <c r="X132" s="8"/>
      <c r="Y132" s="8"/>
      <c r="Z132" s="8"/>
      <c r="AA132" s="8"/>
    </row>
    <row r="133" spans="1:27" ht="75.75">
      <c r="A133" s="76">
        <v>10437</v>
      </c>
      <c r="B133" s="19"/>
      <c r="C133" s="28" t="s">
        <v>17827</v>
      </c>
      <c r="D133" s="28" t="s">
        <v>25388</v>
      </c>
      <c r="E133" s="22"/>
      <c r="F133" s="22"/>
      <c r="G133" s="23">
        <v>2015</v>
      </c>
      <c r="H133" s="23">
        <v>0</v>
      </c>
      <c r="I133" s="22"/>
      <c r="J133" s="23" t="s">
        <v>18202</v>
      </c>
      <c r="K133" s="22"/>
      <c r="L133" s="23" t="s">
        <v>219</v>
      </c>
      <c r="M133" s="86">
        <v>42325</v>
      </c>
      <c r="N133" s="30" t="s">
        <v>17133</v>
      </c>
      <c r="O133" s="19"/>
      <c r="P133" s="19"/>
      <c r="Q133" s="19"/>
      <c r="R133" s="19"/>
      <c r="S133" s="77"/>
      <c r="T133" s="19"/>
      <c r="U133" s="81"/>
      <c r="V133" s="8"/>
      <c r="W133" s="8"/>
      <c r="X133" s="8"/>
      <c r="Y133" s="8"/>
      <c r="Z133" s="8"/>
      <c r="AA133" s="8"/>
    </row>
    <row r="134" spans="1:27" ht="18">
      <c r="A134" s="76">
        <v>10449</v>
      </c>
      <c r="B134" s="19"/>
      <c r="C134" s="28" t="s">
        <v>25389</v>
      </c>
      <c r="D134" s="28" t="s">
        <v>3459</v>
      </c>
      <c r="E134" s="22"/>
      <c r="F134" s="22"/>
      <c r="G134" s="22"/>
      <c r="H134" s="23">
        <v>0</v>
      </c>
      <c r="I134" s="22"/>
      <c r="J134" s="23" t="s">
        <v>18202</v>
      </c>
      <c r="K134" s="22"/>
      <c r="L134" s="23" t="s">
        <v>35</v>
      </c>
      <c r="M134" s="19"/>
      <c r="N134" s="19"/>
      <c r="O134" s="19"/>
      <c r="P134" s="19"/>
      <c r="Q134" s="19"/>
      <c r="R134" s="19"/>
      <c r="S134" s="77"/>
      <c r="T134" s="19"/>
      <c r="U134" s="81"/>
      <c r="V134" s="8"/>
      <c r="W134" s="8"/>
      <c r="X134" s="8"/>
      <c r="Y134" s="8"/>
      <c r="Z134" s="8"/>
      <c r="AA134" s="8"/>
    </row>
    <row r="135" spans="1:27" ht="30.75">
      <c r="A135" s="76">
        <v>10471</v>
      </c>
      <c r="B135" s="19"/>
      <c r="C135" s="28" t="s">
        <v>25390</v>
      </c>
      <c r="D135" s="28" t="s">
        <v>25391</v>
      </c>
      <c r="E135" s="22"/>
      <c r="F135" s="23" t="s">
        <v>50</v>
      </c>
      <c r="G135" s="22"/>
      <c r="H135" s="23">
        <v>0</v>
      </c>
      <c r="I135" s="22"/>
      <c r="J135" s="23" t="s">
        <v>18202</v>
      </c>
      <c r="K135" s="31">
        <v>43132</v>
      </c>
      <c r="L135" s="23" t="s">
        <v>17279</v>
      </c>
      <c r="M135" s="19"/>
      <c r="N135" s="19"/>
      <c r="O135" s="19"/>
      <c r="P135" s="19"/>
      <c r="Q135" s="30" t="s">
        <v>29</v>
      </c>
      <c r="R135" s="30" t="s">
        <v>1949</v>
      </c>
      <c r="S135" s="77"/>
      <c r="T135" s="19"/>
      <c r="U135" s="78"/>
      <c r="V135" s="8"/>
      <c r="W135" s="8"/>
      <c r="X135" s="8"/>
      <c r="Y135" s="8"/>
      <c r="Z135" s="8"/>
      <c r="AA135" s="8"/>
    </row>
    <row r="136" spans="1:27" ht="165.75">
      <c r="A136" s="76">
        <v>10473</v>
      </c>
      <c r="B136" s="19"/>
      <c r="C136" s="28" t="s">
        <v>25392</v>
      </c>
      <c r="D136" s="21"/>
      <c r="E136" s="22"/>
      <c r="F136" s="22"/>
      <c r="G136" s="22"/>
      <c r="H136" s="23">
        <v>0</v>
      </c>
      <c r="I136" s="22"/>
      <c r="J136" s="23" t="s">
        <v>18202</v>
      </c>
      <c r="K136" s="22"/>
      <c r="L136" s="23" t="s">
        <v>219</v>
      </c>
      <c r="M136" s="30">
        <v>2017</v>
      </c>
      <c r="N136" s="19"/>
      <c r="O136" s="19"/>
      <c r="P136" s="19"/>
      <c r="Q136" s="30" t="s">
        <v>20</v>
      </c>
      <c r="R136" s="30" t="s">
        <v>1808</v>
      </c>
      <c r="S136" s="77"/>
      <c r="T136" s="19"/>
      <c r="U136" s="78"/>
      <c r="V136" s="8"/>
      <c r="W136" s="8"/>
      <c r="X136" s="8"/>
      <c r="Y136" s="8"/>
      <c r="Z136" s="8"/>
      <c r="AA136" s="8"/>
    </row>
    <row r="137" spans="1:27" ht="150.75">
      <c r="A137" s="76">
        <v>10474</v>
      </c>
      <c r="B137" s="19"/>
      <c r="C137" s="28" t="s">
        <v>25393</v>
      </c>
      <c r="D137" s="21"/>
      <c r="E137" s="22"/>
      <c r="F137" s="22"/>
      <c r="G137" s="22"/>
      <c r="H137" s="23">
        <v>0</v>
      </c>
      <c r="I137" s="22"/>
      <c r="J137" s="23" t="s">
        <v>18202</v>
      </c>
      <c r="K137" s="22"/>
      <c r="L137" s="23" t="s">
        <v>219</v>
      </c>
      <c r="M137" s="30">
        <v>2017</v>
      </c>
      <c r="N137" s="19"/>
      <c r="O137" s="19"/>
      <c r="P137" s="19"/>
      <c r="Q137" s="30" t="s">
        <v>20</v>
      </c>
      <c r="R137" s="30" t="s">
        <v>1808</v>
      </c>
      <c r="S137" s="77"/>
      <c r="T137" s="19"/>
      <c r="U137" s="78"/>
      <c r="V137" s="8"/>
      <c r="W137" s="8"/>
      <c r="X137" s="8"/>
      <c r="Y137" s="8"/>
      <c r="Z137" s="8"/>
      <c r="AA137" s="8"/>
    </row>
    <row r="138" spans="1:27" ht="105.75">
      <c r="A138" s="76">
        <v>10478</v>
      </c>
      <c r="B138" s="19"/>
      <c r="C138" s="28" t="s">
        <v>25394</v>
      </c>
      <c r="D138" s="28" t="s">
        <v>25395</v>
      </c>
      <c r="E138" s="22"/>
      <c r="F138" s="22"/>
      <c r="G138" s="22"/>
      <c r="H138" s="23">
        <v>0</v>
      </c>
      <c r="I138" s="22"/>
      <c r="J138" s="23" t="s">
        <v>18202</v>
      </c>
      <c r="K138" s="31">
        <v>43132</v>
      </c>
      <c r="L138" s="23" t="s">
        <v>61</v>
      </c>
      <c r="M138" s="19"/>
      <c r="N138" s="19"/>
      <c r="O138" s="19"/>
      <c r="P138" s="19"/>
      <c r="Q138" s="30" t="s">
        <v>25095</v>
      </c>
      <c r="R138" s="30" t="s">
        <v>25299</v>
      </c>
      <c r="S138" s="77"/>
      <c r="T138" s="19"/>
      <c r="U138" s="78"/>
      <c r="V138" s="8"/>
      <c r="W138" s="8"/>
      <c r="X138" s="8"/>
      <c r="Y138" s="8"/>
      <c r="Z138" s="8"/>
      <c r="AA138" s="8"/>
    </row>
    <row r="139" spans="1:27" ht="105.75">
      <c r="A139" s="76">
        <v>10479</v>
      </c>
      <c r="B139" s="19"/>
      <c r="C139" s="28" t="s">
        <v>25396</v>
      </c>
      <c r="D139" s="28" t="s">
        <v>25397</v>
      </c>
      <c r="E139" s="22"/>
      <c r="F139" s="22"/>
      <c r="G139" s="22"/>
      <c r="H139" s="23">
        <v>0</v>
      </c>
      <c r="I139" s="22"/>
      <c r="J139" s="23" t="s">
        <v>18202</v>
      </c>
      <c r="K139" s="31">
        <v>43132</v>
      </c>
      <c r="L139" s="23" t="s">
        <v>61</v>
      </c>
      <c r="M139" s="19"/>
      <c r="N139" s="19"/>
      <c r="O139" s="19"/>
      <c r="P139" s="19"/>
      <c r="Q139" s="30" t="s">
        <v>25095</v>
      </c>
      <c r="R139" s="30" t="s">
        <v>25299</v>
      </c>
      <c r="S139" s="77"/>
      <c r="T139" s="19"/>
      <c r="U139" s="78"/>
      <c r="V139" s="8"/>
      <c r="W139" s="8"/>
      <c r="X139" s="8"/>
      <c r="Y139" s="8"/>
      <c r="Z139" s="8"/>
      <c r="AA139" s="8"/>
    </row>
    <row r="140" spans="1:27" ht="120.75">
      <c r="A140" s="76">
        <v>10490</v>
      </c>
      <c r="B140" s="19"/>
      <c r="C140" s="28" t="s">
        <v>25398</v>
      </c>
      <c r="D140" s="28" t="s">
        <v>25399</v>
      </c>
      <c r="E140" s="22"/>
      <c r="F140" s="22"/>
      <c r="G140" s="22"/>
      <c r="H140" s="23">
        <v>0</v>
      </c>
      <c r="I140" s="22"/>
      <c r="J140" s="23" t="s">
        <v>18202</v>
      </c>
      <c r="K140" s="22"/>
      <c r="L140" s="23" t="s">
        <v>17279</v>
      </c>
      <c r="M140" s="19"/>
      <c r="N140" s="19"/>
      <c r="O140" s="19"/>
      <c r="P140" s="19"/>
      <c r="Q140" s="30" t="s">
        <v>9317</v>
      </c>
      <c r="R140" s="30" t="s">
        <v>25400</v>
      </c>
      <c r="S140" s="77"/>
      <c r="T140" s="19"/>
      <c r="U140" s="78"/>
      <c r="V140" s="8"/>
      <c r="W140" s="8"/>
      <c r="X140" s="8"/>
      <c r="Y140" s="8"/>
      <c r="Z140" s="8"/>
      <c r="AA140" s="8"/>
    </row>
    <row r="141" spans="1:27" ht="75.75">
      <c r="A141" s="76">
        <v>10496</v>
      </c>
      <c r="B141" s="19"/>
      <c r="C141" s="28" t="s">
        <v>25401</v>
      </c>
      <c r="D141" s="28" t="s">
        <v>25402</v>
      </c>
      <c r="E141" s="22"/>
      <c r="F141" s="22"/>
      <c r="G141" s="22"/>
      <c r="H141" s="23">
        <v>0</v>
      </c>
      <c r="I141" s="22"/>
      <c r="J141" s="23" t="s">
        <v>18202</v>
      </c>
      <c r="K141" s="31">
        <v>43132</v>
      </c>
      <c r="L141" s="23" t="s">
        <v>17279</v>
      </c>
      <c r="M141" s="19"/>
      <c r="N141" s="19"/>
      <c r="O141" s="19"/>
      <c r="P141" s="19"/>
      <c r="Q141" s="30" t="s">
        <v>25095</v>
      </c>
      <c r="R141" s="30" t="s">
        <v>25272</v>
      </c>
      <c r="S141" s="77"/>
      <c r="T141" s="19"/>
      <c r="U141" s="78"/>
      <c r="V141" s="8"/>
      <c r="W141" s="8"/>
      <c r="X141" s="8"/>
      <c r="Y141" s="8"/>
      <c r="Z141" s="8"/>
      <c r="AA141" s="8"/>
    </row>
    <row r="142" spans="1:27" ht="30.75">
      <c r="A142" s="76">
        <v>10497</v>
      </c>
      <c r="B142" s="19"/>
      <c r="C142" s="28" t="s">
        <v>25403</v>
      </c>
      <c r="D142" s="28" t="s">
        <v>25404</v>
      </c>
      <c r="E142" s="22"/>
      <c r="F142" s="22"/>
      <c r="G142" s="22"/>
      <c r="H142" s="23">
        <v>0</v>
      </c>
      <c r="I142" s="22"/>
      <c r="J142" s="23" t="s">
        <v>18202</v>
      </c>
      <c r="K142" s="31">
        <v>43313</v>
      </c>
      <c r="L142" s="23" t="s">
        <v>17409</v>
      </c>
      <c r="M142" s="19"/>
      <c r="N142" s="19"/>
      <c r="O142" s="19"/>
      <c r="P142" s="19"/>
      <c r="Q142" s="30" t="s">
        <v>99</v>
      </c>
      <c r="R142" s="30" t="s">
        <v>1886</v>
      </c>
      <c r="S142" s="77"/>
      <c r="T142" s="19"/>
      <c r="U142" s="78"/>
      <c r="V142" s="8"/>
      <c r="W142" s="8"/>
      <c r="X142" s="8"/>
      <c r="Y142" s="8"/>
      <c r="Z142" s="8"/>
      <c r="AA142" s="8"/>
    </row>
    <row r="143" spans="1:27" ht="45.75">
      <c r="A143" s="76">
        <v>10498</v>
      </c>
      <c r="B143" s="19"/>
      <c r="C143" s="28" t="s">
        <v>25403</v>
      </c>
      <c r="D143" s="28" t="s">
        <v>25405</v>
      </c>
      <c r="E143" s="22"/>
      <c r="F143" s="22"/>
      <c r="G143" s="22"/>
      <c r="H143" s="23">
        <v>0</v>
      </c>
      <c r="I143" s="22"/>
      <c r="J143" s="23" t="s">
        <v>18202</v>
      </c>
      <c r="K143" s="31">
        <v>43313</v>
      </c>
      <c r="L143" s="23" t="s">
        <v>17409</v>
      </c>
      <c r="M143" s="19"/>
      <c r="N143" s="19"/>
      <c r="O143" s="19"/>
      <c r="P143" s="19"/>
      <c r="Q143" s="30" t="s">
        <v>99</v>
      </c>
      <c r="R143" s="30" t="s">
        <v>1886</v>
      </c>
      <c r="S143" s="77"/>
      <c r="T143" s="19"/>
      <c r="U143" s="78"/>
      <c r="V143" s="8"/>
      <c r="W143" s="8"/>
      <c r="X143" s="8"/>
      <c r="Y143" s="8"/>
      <c r="Z143" s="8"/>
      <c r="AA143" s="8"/>
    </row>
    <row r="144" spans="1:27" ht="45.75">
      <c r="A144" s="76">
        <v>10502</v>
      </c>
      <c r="B144" s="19"/>
      <c r="C144" s="28" t="s">
        <v>25406</v>
      </c>
      <c r="D144" s="28" t="s">
        <v>25407</v>
      </c>
      <c r="E144" s="22"/>
      <c r="F144" s="22"/>
      <c r="G144" s="22"/>
      <c r="H144" s="23">
        <v>0</v>
      </c>
      <c r="I144" s="22"/>
      <c r="J144" s="23" t="s">
        <v>18202</v>
      </c>
      <c r="K144" s="22"/>
      <c r="L144" s="23" t="s">
        <v>90</v>
      </c>
      <c r="M144" s="19"/>
      <c r="N144" s="19"/>
      <c r="O144" s="19"/>
      <c r="P144" s="19"/>
      <c r="Q144" s="19"/>
      <c r="R144" s="19"/>
      <c r="S144" s="77"/>
      <c r="T144" s="19"/>
      <c r="U144" s="81"/>
      <c r="V144" s="8"/>
      <c r="W144" s="8"/>
      <c r="X144" s="8"/>
      <c r="Y144" s="8"/>
      <c r="Z144" s="8"/>
      <c r="AA144" s="8"/>
    </row>
    <row r="145" spans="1:27" ht="45.75">
      <c r="A145" s="76">
        <v>10503</v>
      </c>
      <c r="B145" s="19"/>
      <c r="C145" s="28" t="s">
        <v>25406</v>
      </c>
      <c r="D145" s="28" t="s">
        <v>25408</v>
      </c>
      <c r="E145" s="22"/>
      <c r="F145" s="22"/>
      <c r="G145" s="22"/>
      <c r="H145" s="23">
        <v>0</v>
      </c>
      <c r="I145" s="22"/>
      <c r="J145" s="23" t="s">
        <v>18202</v>
      </c>
      <c r="K145" s="22"/>
      <c r="L145" s="23" t="s">
        <v>90</v>
      </c>
      <c r="M145" s="19"/>
      <c r="N145" s="19"/>
      <c r="O145" s="19"/>
      <c r="P145" s="19"/>
      <c r="Q145" s="19"/>
      <c r="R145" s="19"/>
      <c r="S145" s="77"/>
      <c r="T145" s="19"/>
      <c r="U145" s="81"/>
      <c r="V145" s="8"/>
      <c r="W145" s="8"/>
      <c r="X145" s="8"/>
      <c r="Y145" s="8"/>
      <c r="Z145" s="8"/>
      <c r="AA145" s="8"/>
    </row>
    <row r="146" spans="1:27" ht="45.75">
      <c r="A146" s="76">
        <v>10513</v>
      </c>
      <c r="B146" s="19"/>
      <c r="C146" s="28" t="s">
        <v>25409</v>
      </c>
      <c r="D146" s="28" t="s">
        <v>25410</v>
      </c>
      <c r="E146" s="22"/>
      <c r="F146" s="22"/>
      <c r="G146" s="22"/>
      <c r="H146" s="23">
        <v>0</v>
      </c>
      <c r="I146" s="22"/>
      <c r="J146" s="23" t="s">
        <v>18202</v>
      </c>
      <c r="K146" s="22"/>
      <c r="L146" s="23" t="s">
        <v>90</v>
      </c>
      <c r="M146" s="19"/>
      <c r="N146" s="19"/>
      <c r="O146" s="19"/>
      <c r="P146" s="19"/>
      <c r="Q146" s="30" t="s">
        <v>99</v>
      </c>
      <c r="R146" s="30" t="s">
        <v>17158</v>
      </c>
      <c r="S146" s="77"/>
      <c r="T146" s="19"/>
      <c r="U146" s="81"/>
      <c r="V146" s="8"/>
      <c r="W146" s="8"/>
      <c r="X146" s="8"/>
      <c r="Y146" s="8"/>
      <c r="Z146" s="8"/>
      <c r="AA146" s="8"/>
    </row>
    <row r="147" spans="1:27" ht="45.75">
      <c r="A147" s="76">
        <v>10514</v>
      </c>
      <c r="B147" s="19"/>
      <c r="C147" s="28" t="s">
        <v>25411</v>
      </c>
      <c r="D147" s="28" t="s">
        <v>25412</v>
      </c>
      <c r="E147" s="22"/>
      <c r="F147" s="22"/>
      <c r="G147" s="22"/>
      <c r="H147" s="23">
        <v>0</v>
      </c>
      <c r="I147" s="22"/>
      <c r="J147" s="23" t="s">
        <v>18202</v>
      </c>
      <c r="K147" s="31">
        <v>43313</v>
      </c>
      <c r="L147" s="23" t="s">
        <v>90</v>
      </c>
      <c r="M147" s="19"/>
      <c r="N147" s="19"/>
      <c r="O147" s="19"/>
      <c r="P147" s="19"/>
      <c r="Q147" s="30" t="s">
        <v>99</v>
      </c>
      <c r="R147" s="30" t="s">
        <v>1886</v>
      </c>
      <c r="S147" s="77"/>
      <c r="T147" s="19"/>
      <c r="U147" s="78"/>
      <c r="V147" s="8"/>
      <c r="W147" s="8"/>
      <c r="X147" s="8"/>
      <c r="Y147" s="8"/>
      <c r="Z147" s="8"/>
      <c r="AA147" s="8"/>
    </row>
    <row r="148" spans="1:27" ht="45.75">
      <c r="A148" s="76">
        <v>10515</v>
      </c>
      <c r="B148" s="19"/>
      <c r="C148" s="28" t="s">
        <v>25413</v>
      </c>
      <c r="D148" s="28" t="s">
        <v>25414</v>
      </c>
      <c r="E148" s="23" t="s">
        <v>50</v>
      </c>
      <c r="F148" s="22"/>
      <c r="G148" s="22"/>
      <c r="H148" s="23">
        <v>0</v>
      </c>
      <c r="I148" s="22"/>
      <c r="J148" s="23" t="s">
        <v>18202</v>
      </c>
      <c r="K148" s="31">
        <v>43313</v>
      </c>
      <c r="L148" s="23" t="s">
        <v>90</v>
      </c>
      <c r="M148" s="19"/>
      <c r="N148" s="19"/>
      <c r="O148" s="19"/>
      <c r="P148" s="19"/>
      <c r="Q148" s="30" t="s">
        <v>99</v>
      </c>
      <c r="R148" s="30" t="s">
        <v>1886</v>
      </c>
      <c r="S148" s="77"/>
      <c r="T148" s="19"/>
      <c r="U148" s="78"/>
      <c r="V148" s="8"/>
      <c r="W148" s="8"/>
      <c r="X148" s="8"/>
      <c r="Y148" s="8"/>
      <c r="Z148" s="8"/>
      <c r="AA148" s="8"/>
    </row>
    <row r="149" spans="1:27" ht="30.75">
      <c r="A149" s="76">
        <v>10516</v>
      </c>
      <c r="B149" s="19"/>
      <c r="C149" s="28" t="s">
        <v>25415</v>
      </c>
      <c r="D149" s="28" t="s">
        <v>25416</v>
      </c>
      <c r="E149" s="23" t="s">
        <v>50</v>
      </c>
      <c r="F149" s="22"/>
      <c r="G149" s="22"/>
      <c r="H149" s="23">
        <v>0</v>
      </c>
      <c r="I149" s="22"/>
      <c r="J149" s="23" t="s">
        <v>18202</v>
      </c>
      <c r="K149" s="31">
        <v>43313</v>
      </c>
      <c r="L149" s="23" t="s">
        <v>90</v>
      </c>
      <c r="M149" s="19"/>
      <c r="N149" s="19"/>
      <c r="O149" s="19"/>
      <c r="P149" s="19"/>
      <c r="Q149" s="30" t="s">
        <v>99</v>
      </c>
      <c r="R149" s="30" t="s">
        <v>1886</v>
      </c>
      <c r="S149" s="77"/>
      <c r="T149" s="19"/>
      <c r="U149" s="78"/>
      <c r="V149" s="8"/>
      <c r="W149" s="8"/>
      <c r="X149" s="8"/>
      <c r="Y149" s="8"/>
      <c r="Z149" s="8"/>
      <c r="AA149" s="8"/>
    </row>
    <row r="150" spans="1:27" ht="75.75">
      <c r="A150" s="76">
        <v>10522</v>
      </c>
      <c r="B150" s="19"/>
      <c r="C150" s="20" t="s">
        <v>25417</v>
      </c>
      <c r="D150" s="28" t="s">
        <v>25418</v>
      </c>
      <c r="E150" s="22"/>
      <c r="F150" s="22"/>
      <c r="G150" s="22"/>
      <c r="H150" s="23">
        <v>0</v>
      </c>
      <c r="I150" s="22"/>
      <c r="J150" s="23" t="s">
        <v>18202</v>
      </c>
      <c r="K150" s="31">
        <v>43132</v>
      </c>
      <c r="L150" s="23" t="s">
        <v>61</v>
      </c>
      <c r="M150" s="19"/>
      <c r="N150" s="19"/>
      <c r="O150" s="19"/>
      <c r="P150" s="19"/>
      <c r="Q150" s="30" t="s">
        <v>25095</v>
      </c>
      <c r="R150" s="30" t="s">
        <v>25233</v>
      </c>
      <c r="S150" s="77"/>
      <c r="T150" s="19"/>
      <c r="U150" s="78"/>
      <c r="V150" s="8"/>
      <c r="W150" s="8"/>
      <c r="X150" s="8"/>
      <c r="Y150" s="8"/>
      <c r="Z150" s="8"/>
      <c r="AA150" s="8"/>
    </row>
    <row r="151" spans="1:27" ht="18">
      <c r="A151" s="87"/>
      <c r="B151" s="88"/>
      <c r="C151" s="89"/>
      <c r="D151" s="89"/>
      <c r="E151" s="90"/>
      <c r="F151" s="50"/>
      <c r="G151" s="50"/>
      <c r="H151" s="50"/>
      <c r="I151" s="90"/>
      <c r="J151" s="88"/>
      <c r="K151" s="50"/>
      <c r="L151" s="50"/>
      <c r="M151" s="50"/>
      <c r="N151" s="90"/>
      <c r="O151" s="90"/>
      <c r="P151" s="90"/>
      <c r="Q151" s="90"/>
      <c r="R151" s="90"/>
      <c r="S151" s="91"/>
      <c r="T151" s="90"/>
      <c r="U151" s="92"/>
      <c r="V151" s="8"/>
      <c r="W151" s="8"/>
      <c r="X151" s="8"/>
      <c r="Y151" s="8"/>
      <c r="Z151" s="8"/>
      <c r="AA151" s="8"/>
    </row>
    <row r="152" spans="1:27" ht="18">
      <c r="A152" s="87"/>
      <c r="B152" s="88"/>
      <c r="C152" s="89"/>
      <c r="D152" s="89"/>
      <c r="E152" s="90"/>
      <c r="F152" s="50"/>
      <c r="G152" s="50"/>
      <c r="H152" s="50"/>
      <c r="I152" s="90"/>
      <c r="J152" s="88"/>
      <c r="K152" s="50"/>
      <c r="L152" s="50"/>
      <c r="M152" s="50"/>
      <c r="N152" s="90"/>
      <c r="O152" s="90"/>
      <c r="P152" s="90"/>
      <c r="Q152" s="90"/>
      <c r="R152" s="90"/>
      <c r="S152" s="91"/>
      <c r="T152" s="90"/>
      <c r="U152" s="92"/>
      <c r="V152" s="8"/>
      <c r="W152" s="8"/>
      <c r="X152" s="8"/>
      <c r="Y152" s="8"/>
      <c r="Z152" s="8"/>
      <c r="AA152" s="8"/>
    </row>
    <row r="153" spans="1:27" ht="18">
      <c r="A153" s="87"/>
      <c r="B153" s="88"/>
      <c r="C153" s="89"/>
      <c r="D153" s="89"/>
      <c r="E153" s="90"/>
      <c r="F153" s="50"/>
      <c r="G153" s="50"/>
      <c r="H153" s="50"/>
      <c r="I153" s="90"/>
      <c r="J153" s="88"/>
      <c r="K153" s="50"/>
      <c r="L153" s="50"/>
      <c r="M153" s="50"/>
      <c r="N153" s="90"/>
      <c r="O153" s="90"/>
      <c r="P153" s="90"/>
      <c r="Q153" s="90"/>
      <c r="R153" s="90"/>
      <c r="S153" s="91"/>
      <c r="T153" s="90"/>
      <c r="U153" s="92"/>
      <c r="V153" s="8"/>
      <c r="W153" s="8"/>
      <c r="X153" s="8"/>
      <c r="Y153" s="8"/>
      <c r="Z153" s="8"/>
      <c r="AA153" s="8"/>
    </row>
    <row r="154" spans="1:27" ht="18">
      <c r="A154" s="87"/>
      <c r="B154" s="88"/>
      <c r="C154" s="89"/>
      <c r="D154" s="89"/>
      <c r="E154" s="90"/>
      <c r="F154" s="50"/>
      <c r="G154" s="50"/>
      <c r="H154" s="50"/>
      <c r="I154" s="90"/>
      <c r="J154" s="88"/>
      <c r="K154" s="50"/>
      <c r="L154" s="50"/>
      <c r="M154" s="50"/>
      <c r="N154" s="90"/>
      <c r="O154" s="90"/>
      <c r="P154" s="90"/>
      <c r="Q154" s="90"/>
      <c r="R154" s="90"/>
      <c r="S154" s="91"/>
      <c r="T154" s="90"/>
      <c r="U154" s="92"/>
      <c r="V154" s="8"/>
      <c r="W154" s="8"/>
      <c r="X154" s="8"/>
      <c r="Y154" s="8"/>
      <c r="Z154" s="8"/>
      <c r="AA154" s="8"/>
    </row>
    <row r="155" spans="1:27" ht="18">
      <c r="A155" s="87"/>
      <c r="B155" s="88"/>
      <c r="C155" s="89"/>
      <c r="D155" s="89"/>
      <c r="E155" s="90"/>
      <c r="F155" s="50"/>
      <c r="G155" s="50"/>
      <c r="H155" s="50"/>
      <c r="I155" s="90"/>
      <c r="J155" s="88"/>
      <c r="K155" s="50"/>
      <c r="L155" s="50"/>
      <c r="M155" s="50"/>
      <c r="N155" s="90"/>
      <c r="O155" s="90"/>
      <c r="P155" s="90"/>
      <c r="Q155" s="90"/>
      <c r="R155" s="90"/>
      <c r="S155" s="91"/>
      <c r="T155" s="90"/>
      <c r="U155" s="92"/>
      <c r="V155" s="8"/>
      <c r="W155" s="8"/>
      <c r="X155" s="8"/>
      <c r="Y155" s="8"/>
      <c r="Z155" s="8"/>
      <c r="AA155" s="8"/>
    </row>
    <row r="156" spans="1:27" ht="18">
      <c r="A156" s="87"/>
      <c r="B156" s="88"/>
      <c r="C156" s="89"/>
      <c r="D156" s="89"/>
      <c r="E156" s="90"/>
      <c r="F156" s="50"/>
      <c r="G156" s="50"/>
      <c r="H156" s="50"/>
      <c r="I156" s="90"/>
      <c r="J156" s="88"/>
      <c r="K156" s="50"/>
      <c r="L156" s="50"/>
      <c r="M156" s="50"/>
      <c r="N156" s="90"/>
      <c r="O156" s="90"/>
      <c r="P156" s="90"/>
      <c r="Q156" s="90"/>
      <c r="R156" s="90"/>
      <c r="S156" s="91"/>
      <c r="T156" s="90"/>
      <c r="U156" s="92"/>
      <c r="V156" s="8"/>
      <c r="W156" s="8"/>
      <c r="X156" s="8"/>
      <c r="Y156" s="8"/>
      <c r="Z156" s="8"/>
      <c r="AA156" s="8"/>
    </row>
    <row r="157" spans="1:27" ht="18">
      <c r="A157" s="87"/>
      <c r="B157" s="88"/>
      <c r="C157" s="89"/>
      <c r="D157" s="89"/>
      <c r="E157" s="90"/>
      <c r="F157" s="50"/>
      <c r="G157" s="50"/>
      <c r="H157" s="50"/>
      <c r="I157" s="90"/>
      <c r="J157" s="88"/>
      <c r="K157" s="50"/>
      <c r="L157" s="50"/>
      <c r="M157" s="50"/>
      <c r="N157" s="90"/>
      <c r="O157" s="90"/>
      <c r="P157" s="90"/>
      <c r="Q157" s="90"/>
      <c r="R157" s="90"/>
      <c r="S157" s="91"/>
      <c r="T157" s="90"/>
      <c r="U157" s="92"/>
      <c r="V157" s="8"/>
      <c r="W157" s="8"/>
      <c r="X157" s="8"/>
      <c r="Y157" s="8"/>
      <c r="Z157" s="8"/>
      <c r="AA157" s="8"/>
    </row>
    <row r="158" spans="1:27" ht="18">
      <c r="A158" s="87"/>
      <c r="B158" s="88"/>
      <c r="C158" s="89"/>
      <c r="D158" s="89"/>
      <c r="E158" s="90"/>
      <c r="F158" s="50"/>
      <c r="G158" s="50"/>
      <c r="H158" s="50"/>
      <c r="I158" s="90"/>
      <c r="J158" s="88"/>
      <c r="K158" s="50"/>
      <c r="L158" s="50"/>
      <c r="M158" s="50"/>
      <c r="N158" s="90"/>
      <c r="O158" s="90"/>
      <c r="P158" s="90"/>
      <c r="Q158" s="90"/>
      <c r="R158" s="90"/>
      <c r="S158" s="91"/>
      <c r="T158" s="90"/>
      <c r="U158" s="92"/>
      <c r="V158" s="8"/>
      <c r="W158" s="8"/>
      <c r="X158" s="8"/>
      <c r="Y158" s="8"/>
      <c r="Z158" s="8"/>
      <c r="AA158" s="8"/>
    </row>
    <row r="159" spans="1:27" ht="18">
      <c r="A159" s="87"/>
      <c r="B159" s="88"/>
      <c r="C159" s="89"/>
      <c r="D159" s="89"/>
      <c r="E159" s="90"/>
      <c r="F159" s="50"/>
      <c r="G159" s="50"/>
      <c r="H159" s="50"/>
      <c r="I159" s="90"/>
      <c r="J159" s="88"/>
      <c r="K159" s="50"/>
      <c r="L159" s="50"/>
      <c r="M159" s="50"/>
      <c r="N159" s="90"/>
      <c r="O159" s="90"/>
      <c r="P159" s="90"/>
      <c r="Q159" s="90"/>
      <c r="R159" s="90"/>
      <c r="S159" s="91"/>
      <c r="T159" s="90"/>
      <c r="U159" s="92"/>
      <c r="V159" s="8"/>
      <c r="W159" s="8"/>
      <c r="X159" s="8"/>
      <c r="Y159" s="8"/>
      <c r="Z159" s="8"/>
      <c r="AA159" s="8"/>
    </row>
    <row r="160" spans="1:27" ht="18">
      <c r="A160" s="87"/>
      <c r="B160" s="88"/>
      <c r="C160" s="89"/>
      <c r="D160" s="89"/>
      <c r="E160" s="90"/>
      <c r="F160" s="50"/>
      <c r="G160" s="50"/>
      <c r="H160" s="50"/>
      <c r="I160" s="90"/>
      <c r="J160" s="88"/>
      <c r="K160" s="50"/>
      <c r="L160" s="50"/>
      <c r="M160" s="50"/>
      <c r="N160" s="90"/>
      <c r="O160" s="90"/>
      <c r="P160" s="90"/>
      <c r="Q160" s="90"/>
      <c r="R160" s="90"/>
      <c r="S160" s="91"/>
      <c r="T160" s="90"/>
      <c r="U160" s="92"/>
      <c r="V160" s="8"/>
      <c r="W160" s="8"/>
      <c r="X160" s="8"/>
      <c r="Y160" s="8"/>
      <c r="Z160" s="8"/>
      <c r="AA160" s="8"/>
    </row>
    <row r="161" spans="1:27" ht="18">
      <c r="A161" s="87"/>
      <c r="B161" s="88"/>
      <c r="C161" s="89"/>
      <c r="D161" s="89"/>
      <c r="E161" s="90"/>
      <c r="F161" s="50"/>
      <c r="G161" s="50"/>
      <c r="H161" s="50"/>
      <c r="I161" s="90"/>
      <c r="J161" s="88"/>
      <c r="K161" s="50"/>
      <c r="L161" s="50"/>
      <c r="M161" s="50"/>
      <c r="N161" s="90"/>
      <c r="O161" s="90"/>
      <c r="P161" s="90"/>
      <c r="Q161" s="90"/>
      <c r="R161" s="90"/>
      <c r="S161" s="91"/>
      <c r="T161" s="90"/>
      <c r="U161" s="92"/>
      <c r="V161" s="8"/>
      <c r="W161" s="8"/>
      <c r="X161" s="8"/>
      <c r="Y161" s="8"/>
      <c r="Z161" s="8"/>
      <c r="AA161" s="8"/>
    </row>
    <row r="162" spans="1:27" ht="18">
      <c r="A162" s="87"/>
      <c r="B162" s="88"/>
      <c r="C162" s="89"/>
      <c r="D162" s="89"/>
      <c r="E162" s="90"/>
      <c r="F162" s="50"/>
      <c r="G162" s="50"/>
      <c r="H162" s="50"/>
      <c r="I162" s="90"/>
      <c r="J162" s="88"/>
      <c r="K162" s="50"/>
      <c r="L162" s="50"/>
      <c r="M162" s="50"/>
      <c r="N162" s="90"/>
      <c r="O162" s="90"/>
      <c r="P162" s="90"/>
      <c r="Q162" s="90"/>
      <c r="R162" s="90"/>
      <c r="S162" s="91"/>
      <c r="T162" s="90"/>
      <c r="U162" s="92"/>
      <c r="V162" s="8"/>
      <c r="W162" s="8"/>
      <c r="X162" s="8"/>
      <c r="Y162" s="8"/>
      <c r="Z162" s="8"/>
      <c r="AA162" s="8"/>
    </row>
    <row r="163" spans="1:27" ht="18">
      <c r="A163" s="87"/>
      <c r="B163" s="88"/>
      <c r="C163" s="89"/>
      <c r="D163" s="89"/>
      <c r="E163" s="90"/>
      <c r="F163" s="50"/>
      <c r="G163" s="50"/>
      <c r="H163" s="50"/>
      <c r="I163" s="90"/>
      <c r="J163" s="88"/>
      <c r="K163" s="50"/>
      <c r="L163" s="50"/>
      <c r="M163" s="50"/>
      <c r="N163" s="90"/>
      <c r="O163" s="90"/>
      <c r="P163" s="90"/>
      <c r="Q163" s="90"/>
      <c r="R163" s="90"/>
      <c r="S163" s="91"/>
      <c r="T163" s="90"/>
      <c r="U163" s="92"/>
      <c r="V163" s="8"/>
      <c r="W163" s="8"/>
      <c r="X163" s="8"/>
      <c r="Y163" s="8"/>
      <c r="Z163" s="8"/>
      <c r="AA163" s="8"/>
    </row>
    <row r="164" spans="1:27" ht="18">
      <c r="A164" s="87"/>
      <c r="B164" s="88"/>
      <c r="C164" s="89"/>
      <c r="D164" s="89"/>
      <c r="E164" s="90"/>
      <c r="F164" s="50"/>
      <c r="G164" s="50"/>
      <c r="H164" s="50"/>
      <c r="I164" s="90"/>
      <c r="J164" s="88"/>
      <c r="K164" s="50"/>
      <c r="L164" s="50"/>
      <c r="M164" s="50"/>
      <c r="N164" s="90"/>
      <c r="O164" s="90"/>
      <c r="P164" s="90"/>
      <c r="Q164" s="90"/>
      <c r="R164" s="90"/>
      <c r="S164" s="91"/>
      <c r="T164" s="90"/>
      <c r="U164" s="92"/>
      <c r="V164" s="8"/>
      <c r="W164" s="8"/>
      <c r="X164" s="8"/>
      <c r="Y164" s="8"/>
      <c r="Z164" s="8"/>
      <c r="AA164" s="8"/>
    </row>
    <row r="165" spans="1:27" ht="18">
      <c r="A165" s="87"/>
      <c r="B165" s="88"/>
      <c r="C165" s="89"/>
      <c r="D165" s="89"/>
      <c r="E165" s="90"/>
      <c r="F165" s="50"/>
      <c r="G165" s="50"/>
      <c r="H165" s="50"/>
      <c r="I165" s="90"/>
      <c r="J165" s="88"/>
      <c r="K165" s="50"/>
      <c r="L165" s="50"/>
      <c r="M165" s="50"/>
      <c r="N165" s="90"/>
      <c r="O165" s="90"/>
      <c r="P165" s="90"/>
      <c r="Q165" s="90"/>
      <c r="R165" s="90"/>
      <c r="S165" s="91"/>
      <c r="T165" s="90"/>
      <c r="U165" s="92"/>
      <c r="V165" s="8"/>
      <c r="W165" s="8"/>
      <c r="X165" s="8"/>
      <c r="Y165" s="8"/>
      <c r="Z165" s="8"/>
      <c r="AA165" s="8"/>
    </row>
    <row r="166" spans="1:27" ht="18">
      <c r="A166" s="87"/>
      <c r="B166" s="88"/>
      <c r="C166" s="89"/>
      <c r="D166" s="89"/>
      <c r="E166" s="90"/>
      <c r="F166" s="50"/>
      <c r="G166" s="50"/>
      <c r="H166" s="50"/>
      <c r="I166" s="90"/>
      <c r="J166" s="88"/>
      <c r="K166" s="50"/>
      <c r="L166" s="50"/>
      <c r="M166" s="50"/>
      <c r="N166" s="90"/>
      <c r="O166" s="90"/>
      <c r="P166" s="90"/>
      <c r="Q166" s="90"/>
      <c r="R166" s="90"/>
      <c r="S166" s="91"/>
      <c r="T166" s="90"/>
      <c r="U166" s="92"/>
      <c r="V166" s="8"/>
      <c r="W166" s="8"/>
      <c r="X166" s="8"/>
      <c r="Y166" s="8"/>
      <c r="Z166" s="8"/>
      <c r="AA166" s="8"/>
    </row>
    <row r="167" spans="1:27" ht="18">
      <c r="A167" s="87"/>
      <c r="B167" s="88"/>
      <c r="C167" s="89"/>
      <c r="D167" s="89"/>
      <c r="E167" s="90"/>
      <c r="F167" s="50"/>
      <c r="G167" s="50"/>
      <c r="H167" s="50"/>
      <c r="I167" s="90"/>
      <c r="J167" s="88"/>
      <c r="K167" s="50"/>
      <c r="L167" s="50"/>
      <c r="M167" s="50"/>
      <c r="N167" s="90"/>
      <c r="O167" s="90"/>
      <c r="P167" s="90"/>
      <c r="Q167" s="90"/>
      <c r="R167" s="90"/>
      <c r="S167" s="91"/>
      <c r="T167" s="90"/>
      <c r="U167" s="92"/>
      <c r="V167" s="8"/>
      <c r="W167" s="8"/>
      <c r="X167" s="8"/>
      <c r="Y167" s="8"/>
      <c r="Z167" s="8"/>
      <c r="AA167" s="8"/>
    </row>
    <row r="168" spans="1:27" ht="18">
      <c r="A168" s="87"/>
      <c r="B168" s="88"/>
      <c r="C168" s="89"/>
      <c r="D168" s="89"/>
      <c r="E168" s="90"/>
      <c r="F168" s="50"/>
      <c r="G168" s="50"/>
      <c r="H168" s="50"/>
      <c r="I168" s="90"/>
      <c r="J168" s="88"/>
      <c r="K168" s="50"/>
      <c r="L168" s="50"/>
      <c r="M168" s="50"/>
      <c r="N168" s="90"/>
      <c r="O168" s="90"/>
      <c r="P168" s="90"/>
      <c r="Q168" s="90"/>
      <c r="R168" s="90"/>
      <c r="S168" s="91"/>
      <c r="T168" s="90"/>
      <c r="U168" s="92"/>
      <c r="V168" s="8"/>
      <c r="W168" s="8"/>
      <c r="X168" s="8"/>
      <c r="Y168" s="8"/>
      <c r="Z168" s="8"/>
      <c r="AA168" s="8"/>
    </row>
    <row r="169" spans="1:27" ht="18">
      <c r="A169" s="87"/>
      <c r="B169" s="88"/>
      <c r="C169" s="89"/>
      <c r="D169" s="89"/>
      <c r="E169" s="90"/>
      <c r="F169" s="50"/>
      <c r="G169" s="50"/>
      <c r="H169" s="50"/>
      <c r="I169" s="90"/>
      <c r="J169" s="88"/>
      <c r="K169" s="50"/>
      <c r="L169" s="50"/>
      <c r="M169" s="50"/>
      <c r="N169" s="90"/>
      <c r="O169" s="90"/>
      <c r="P169" s="90"/>
      <c r="Q169" s="90"/>
      <c r="R169" s="90"/>
      <c r="S169" s="91"/>
      <c r="T169" s="90"/>
      <c r="U169" s="92"/>
      <c r="V169" s="8"/>
      <c r="W169" s="8"/>
      <c r="X169" s="8"/>
      <c r="Y169" s="8"/>
      <c r="Z169" s="8"/>
      <c r="AA169" s="8"/>
    </row>
    <row r="170" spans="1:27" ht="18">
      <c r="A170" s="87"/>
      <c r="B170" s="88"/>
      <c r="C170" s="89"/>
      <c r="D170" s="89"/>
      <c r="E170" s="90"/>
      <c r="F170" s="50"/>
      <c r="G170" s="50"/>
      <c r="H170" s="50"/>
      <c r="I170" s="90"/>
      <c r="J170" s="88"/>
      <c r="K170" s="50"/>
      <c r="L170" s="50"/>
      <c r="M170" s="50"/>
      <c r="N170" s="90"/>
      <c r="O170" s="90"/>
      <c r="P170" s="90"/>
      <c r="Q170" s="90"/>
      <c r="R170" s="90"/>
      <c r="S170" s="91"/>
      <c r="T170" s="90"/>
      <c r="U170" s="92"/>
      <c r="V170" s="8"/>
      <c r="W170" s="8"/>
      <c r="X170" s="8"/>
      <c r="Y170" s="8"/>
      <c r="Z170" s="8"/>
      <c r="AA170" s="8"/>
    </row>
    <row r="171" spans="1:27" ht="18">
      <c r="A171" s="87"/>
      <c r="B171" s="88"/>
      <c r="C171" s="89"/>
      <c r="D171" s="89"/>
      <c r="E171" s="90"/>
      <c r="F171" s="50"/>
      <c r="G171" s="50"/>
      <c r="H171" s="50"/>
      <c r="I171" s="90"/>
      <c r="J171" s="88"/>
      <c r="K171" s="50"/>
      <c r="L171" s="50"/>
      <c r="M171" s="50"/>
      <c r="N171" s="90"/>
      <c r="O171" s="90"/>
      <c r="P171" s="90"/>
      <c r="Q171" s="90"/>
      <c r="R171" s="90"/>
      <c r="S171" s="91"/>
      <c r="T171" s="90"/>
      <c r="U171" s="92"/>
      <c r="V171" s="8"/>
      <c r="W171" s="8"/>
      <c r="X171" s="8"/>
      <c r="Y171" s="8"/>
      <c r="Z171" s="8"/>
      <c r="AA171" s="8"/>
    </row>
    <row r="172" spans="1:27" ht="18">
      <c r="A172" s="87"/>
      <c r="B172" s="88"/>
      <c r="C172" s="89"/>
      <c r="D172" s="89"/>
      <c r="E172" s="90"/>
      <c r="F172" s="50"/>
      <c r="G172" s="50"/>
      <c r="H172" s="50"/>
      <c r="I172" s="90"/>
      <c r="J172" s="88"/>
      <c r="K172" s="50"/>
      <c r="L172" s="50"/>
      <c r="M172" s="50"/>
      <c r="N172" s="90"/>
      <c r="O172" s="90"/>
      <c r="P172" s="90"/>
      <c r="Q172" s="90"/>
      <c r="R172" s="90"/>
      <c r="S172" s="91"/>
      <c r="T172" s="90"/>
      <c r="U172" s="92"/>
      <c r="V172" s="8"/>
      <c r="W172" s="8"/>
      <c r="X172" s="8"/>
      <c r="Y172" s="8"/>
      <c r="Z172" s="8"/>
      <c r="AA172" s="8"/>
    </row>
    <row r="173" spans="1:27" ht="18">
      <c r="A173" s="87"/>
      <c r="B173" s="88"/>
      <c r="C173" s="89"/>
      <c r="D173" s="89"/>
      <c r="E173" s="90"/>
      <c r="F173" s="50"/>
      <c r="G173" s="50"/>
      <c r="H173" s="50"/>
      <c r="I173" s="90"/>
      <c r="J173" s="88"/>
      <c r="K173" s="50"/>
      <c r="L173" s="50"/>
      <c r="M173" s="50"/>
      <c r="N173" s="90"/>
      <c r="O173" s="90"/>
      <c r="P173" s="90"/>
      <c r="Q173" s="90"/>
      <c r="R173" s="90"/>
      <c r="S173" s="91"/>
      <c r="T173" s="90"/>
      <c r="U173" s="92"/>
      <c r="V173" s="8"/>
      <c r="W173" s="8"/>
      <c r="X173" s="8"/>
      <c r="Y173" s="8"/>
      <c r="Z173" s="8"/>
      <c r="AA173" s="8"/>
    </row>
    <row r="174" spans="1:27" ht="18">
      <c r="A174" s="87"/>
      <c r="B174" s="88"/>
      <c r="C174" s="89"/>
      <c r="D174" s="89"/>
      <c r="E174" s="90"/>
      <c r="F174" s="50"/>
      <c r="G174" s="50"/>
      <c r="H174" s="50"/>
      <c r="I174" s="90"/>
      <c r="J174" s="88"/>
      <c r="K174" s="50"/>
      <c r="L174" s="50"/>
      <c r="M174" s="50"/>
      <c r="N174" s="90"/>
      <c r="O174" s="90"/>
      <c r="P174" s="90"/>
      <c r="Q174" s="90"/>
      <c r="R174" s="90"/>
      <c r="S174" s="91"/>
      <c r="T174" s="90"/>
      <c r="U174" s="92"/>
      <c r="V174" s="8"/>
      <c r="W174" s="8"/>
      <c r="X174" s="8"/>
      <c r="Y174" s="8"/>
      <c r="Z174" s="8"/>
      <c r="AA174" s="8"/>
    </row>
    <row r="175" spans="1:27" ht="18">
      <c r="A175" s="87"/>
      <c r="B175" s="88"/>
      <c r="C175" s="89"/>
      <c r="D175" s="89"/>
      <c r="E175" s="90"/>
      <c r="F175" s="50"/>
      <c r="G175" s="50"/>
      <c r="H175" s="50"/>
      <c r="I175" s="90"/>
      <c r="J175" s="88"/>
      <c r="K175" s="50"/>
      <c r="L175" s="50"/>
      <c r="M175" s="50"/>
      <c r="N175" s="90"/>
      <c r="O175" s="90"/>
      <c r="P175" s="90"/>
      <c r="Q175" s="90"/>
      <c r="R175" s="90"/>
      <c r="S175" s="91"/>
      <c r="T175" s="90"/>
      <c r="U175" s="92"/>
      <c r="V175" s="8"/>
      <c r="W175" s="8"/>
      <c r="X175" s="8"/>
      <c r="Y175" s="8"/>
      <c r="Z175" s="8"/>
      <c r="AA175" s="8"/>
    </row>
    <row r="176" spans="1:27" ht="18">
      <c r="A176" s="87"/>
      <c r="B176" s="88"/>
      <c r="C176" s="89"/>
      <c r="D176" s="89"/>
      <c r="E176" s="90"/>
      <c r="F176" s="50"/>
      <c r="G176" s="50"/>
      <c r="H176" s="50"/>
      <c r="I176" s="90"/>
      <c r="J176" s="88"/>
      <c r="K176" s="50"/>
      <c r="L176" s="50"/>
      <c r="M176" s="50"/>
      <c r="N176" s="90"/>
      <c r="O176" s="90"/>
      <c r="P176" s="90"/>
      <c r="Q176" s="90"/>
      <c r="R176" s="90"/>
      <c r="S176" s="91"/>
      <c r="T176" s="90"/>
      <c r="U176" s="92"/>
      <c r="V176" s="8"/>
      <c r="W176" s="8"/>
      <c r="X176" s="8"/>
      <c r="Y176" s="8"/>
      <c r="Z176" s="8"/>
      <c r="AA176" s="8"/>
    </row>
    <row r="177" spans="1:27" ht="18">
      <c r="A177" s="87"/>
      <c r="B177" s="88"/>
      <c r="C177" s="89"/>
      <c r="D177" s="89"/>
      <c r="E177" s="90"/>
      <c r="F177" s="50"/>
      <c r="G177" s="50"/>
      <c r="H177" s="50"/>
      <c r="I177" s="90"/>
      <c r="J177" s="88"/>
      <c r="K177" s="50"/>
      <c r="L177" s="50"/>
      <c r="M177" s="50"/>
      <c r="N177" s="90"/>
      <c r="O177" s="90"/>
      <c r="P177" s="90"/>
      <c r="Q177" s="90"/>
      <c r="R177" s="90"/>
      <c r="S177" s="91"/>
      <c r="T177" s="90"/>
      <c r="U177" s="92"/>
      <c r="V177" s="8"/>
      <c r="W177" s="8"/>
      <c r="X177" s="8"/>
      <c r="Y177" s="8"/>
      <c r="Z177" s="8"/>
      <c r="AA177" s="8"/>
    </row>
    <row r="178" spans="1:27" ht="18">
      <c r="A178" s="87"/>
      <c r="B178" s="88"/>
      <c r="C178" s="89"/>
      <c r="D178" s="89"/>
      <c r="E178" s="90"/>
      <c r="F178" s="50"/>
      <c r="G178" s="50"/>
      <c r="H178" s="50"/>
      <c r="I178" s="90"/>
      <c r="J178" s="88"/>
      <c r="K178" s="50"/>
      <c r="L178" s="50"/>
      <c r="M178" s="50"/>
      <c r="N178" s="90"/>
      <c r="O178" s="90"/>
      <c r="P178" s="90"/>
      <c r="Q178" s="90"/>
      <c r="R178" s="90"/>
      <c r="S178" s="91"/>
      <c r="T178" s="90"/>
      <c r="U178" s="92"/>
      <c r="V178" s="8"/>
      <c r="W178" s="8"/>
      <c r="X178" s="8"/>
      <c r="Y178" s="8"/>
      <c r="Z178" s="8"/>
      <c r="AA178" s="8"/>
    </row>
    <row r="179" spans="1:27" ht="18">
      <c r="A179" s="87"/>
      <c r="B179" s="88"/>
      <c r="C179" s="89"/>
      <c r="D179" s="89"/>
      <c r="E179" s="90"/>
      <c r="F179" s="50"/>
      <c r="G179" s="50"/>
      <c r="H179" s="50"/>
      <c r="I179" s="90"/>
      <c r="J179" s="88"/>
      <c r="K179" s="50"/>
      <c r="L179" s="50"/>
      <c r="M179" s="50"/>
      <c r="N179" s="90"/>
      <c r="O179" s="90"/>
      <c r="P179" s="90"/>
      <c r="Q179" s="90"/>
      <c r="R179" s="90"/>
      <c r="S179" s="91"/>
      <c r="T179" s="90"/>
      <c r="U179" s="92"/>
      <c r="V179" s="8"/>
      <c r="W179" s="8"/>
      <c r="X179" s="8"/>
      <c r="Y179" s="8"/>
      <c r="Z179" s="8"/>
      <c r="AA179" s="8"/>
    </row>
    <row r="180" spans="1:27" ht="18">
      <c r="A180" s="87"/>
      <c r="B180" s="88"/>
      <c r="C180" s="89"/>
      <c r="D180" s="89"/>
      <c r="E180" s="90"/>
      <c r="F180" s="50"/>
      <c r="G180" s="50"/>
      <c r="H180" s="50"/>
      <c r="I180" s="90"/>
      <c r="J180" s="88"/>
      <c r="K180" s="50"/>
      <c r="L180" s="50"/>
      <c r="M180" s="50"/>
      <c r="N180" s="90"/>
      <c r="O180" s="90"/>
      <c r="P180" s="90"/>
      <c r="Q180" s="90"/>
      <c r="R180" s="90"/>
      <c r="S180" s="91"/>
      <c r="T180" s="90"/>
      <c r="U180" s="92"/>
      <c r="V180" s="8"/>
      <c r="W180" s="8"/>
      <c r="X180" s="8"/>
      <c r="Y180" s="8"/>
      <c r="Z180" s="8"/>
      <c r="AA180" s="8"/>
    </row>
    <row r="181" spans="1:27" ht="18">
      <c r="A181" s="87"/>
      <c r="B181" s="88"/>
      <c r="C181" s="89"/>
      <c r="D181" s="89"/>
      <c r="E181" s="90"/>
      <c r="F181" s="50"/>
      <c r="G181" s="50"/>
      <c r="H181" s="50"/>
      <c r="I181" s="90"/>
      <c r="J181" s="88"/>
      <c r="K181" s="50"/>
      <c r="L181" s="50"/>
      <c r="M181" s="50"/>
      <c r="N181" s="90"/>
      <c r="O181" s="90"/>
      <c r="P181" s="90"/>
      <c r="Q181" s="90"/>
      <c r="R181" s="90"/>
      <c r="S181" s="91"/>
      <c r="T181" s="90"/>
      <c r="U181" s="92"/>
      <c r="V181" s="8"/>
      <c r="W181" s="8"/>
      <c r="X181" s="8"/>
      <c r="Y181" s="8"/>
      <c r="Z181" s="8"/>
      <c r="AA181" s="8"/>
    </row>
    <row r="182" spans="1:27" ht="18">
      <c r="A182" s="87"/>
      <c r="B182" s="88"/>
      <c r="C182" s="89"/>
      <c r="D182" s="89"/>
      <c r="E182" s="90"/>
      <c r="F182" s="50"/>
      <c r="G182" s="50"/>
      <c r="H182" s="50"/>
      <c r="I182" s="90"/>
      <c r="J182" s="88"/>
      <c r="K182" s="50"/>
      <c r="L182" s="50"/>
      <c r="M182" s="50"/>
      <c r="N182" s="90"/>
      <c r="O182" s="90"/>
      <c r="P182" s="90"/>
      <c r="Q182" s="90"/>
      <c r="R182" s="90"/>
      <c r="S182" s="91"/>
      <c r="T182" s="90"/>
      <c r="U182" s="92"/>
      <c r="V182" s="8"/>
      <c r="W182" s="8"/>
      <c r="X182" s="8"/>
      <c r="Y182" s="8"/>
      <c r="Z182" s="8"/>
      <c r="AA182" s="8"/>
    </row>
    <row r="183" spans="1:27" ht="18">
      <c r="A183" s="87"/>
      <c r="B183" s="88"/>
      <c r="C183" s="89"/>
      <c r="D183" s="89"/>
      <c r="E183" s="90"/>
      <c r="F183" s="50"/>
      <c r="G183" s="50"/>
      <c r="H183" s="50"/>
      <c r="I183" s="90"/>
      <c r="J183" s="88"/>
      <c r="K183" s="50"/>
      <c r="L183" s="50"/>
      <c r="M183" s="50"/>
      <c r="N183" s="90"/>
      <c r="O183" s="90"/>
      <c r="P183" s="90"/>
      <c r="Q183" s="90"/>
      <c r="R183" s="90"/>
      <c r="S183" s="91"/>
      <c r="T183" s="90"/>
      <c r="U183" s="92"/>
      <c r="V183" s="8"/>
      <c r="W183" s="8"/>
      <c r="X183" s="8"/>
      <c r="Y183" s="8"/>
      <c r="Z183" s="8"/>
      <c r="AA183" s="8"/>
    </row>
    <row r="184" spans="1:27" ht="18">
      <c r="A184" s="87"/>
      <c r="B184" s="88"/>
      <c r="C184" s="89"/>
      <c r="D184" s="89"/>
      <c r="E184" s="90"/>
      <c r="F184" s="50"/>
      <c r="G184" s="50"/>
      <c r="H184" s="50"/>
      <c r="I184" s="90"/>
      <c r="J184" s="88"/>
      <c r="K184" s="50"/>
      <c r="L184" s="50"/>
      <c r="M184" s="50"/>
      <c r="N184" s="90"/>
      <c r="O184" s="90"/>
      <c r="P184" s="90"/>
      <c r="Q184" s="90"/>
      <c r="R184" s="90"/>
      <c r="S184" s="91"/>
      <c r="T184" s="90"/>
      <c r="U184" s="92"/>
      <c r="V184" s="8"/>
      <c r="W184" s="8"/>
      <c r="X184" s="8"/>
      <c r="Y184" s="8"/>
      <c r="Z184" s="8"/>
      <c r="AA184" s="8"/>
    </row>
    <row r="185" spans="1:27" ht="18">
      <c r="A185" s="87"/>
      <c r="B185" s="88"/>
      <c r="C185" s="89"/>
      <c r="D185" s="89"/>
      <c r="E185" s="90"/>
      <c r="F185" s="50"/>
      <c r="G185" s="50"/>
      <c r="H185" s="50"/>
      <c r="I185" s="90"/>
      <c r="J185" s="88"/>
      <c r="K185" s="50"/>
      <c r="L185" s="50"/>
      <c r="M185" s="50"/>
      <c r="N185" s="90"/>
      <c r="O185" s="90"/>
      <c r="P185" s="90"/>
      <c r="Q185" s="90"/>
      <c r="R185" s="90"/>
      <c r="S185" s="91"/>
      <c r="T185" s="90"/>
      <c r="U185" s="92"/>
      <c r="V185" s="8"/>
      <c r="W185" s="8"/>
      <c r="X185" s="8"/>
      <c r="Y185" s="8"/>
      <c r="Z185" s="8"/>
      <c r="AA185" s="8"/>
    </row>
    <row r="186" spans="1:27" ht="18">
      <c r="A186" s="87"/>
      <c r="B186" s="88"/>
      <c r="C186" s="89"/>
      <c r="D186" s="89"/>
      <c r="E186" s="90"/>
      <c r="F186" s="50"/>
      <c r="G186" s="50"/>
      <c r="H186" s="50"/>
      <c r="I186" s="90"/>
      <c r="J186" s="88"/>
      <c r="K186" s="50"/>
      <c r="L186" s="50"/>
      <c r="M186" s="50"/>
      <c r="N186" s="90"/>
      <c r="O186" s="90"/>
      <c r="P186" s="90"/>
      <c r="Q186" s="90"/>
      <c r="R186" s="90"/>
      <c r="S186" s="91"/>
      <c r="T186" s="90"/>
      <c r="U186" s="92"/>
      <c r="V186" s="8"/>
      <c r="W186" s="8"/>
      <c r="X186" s="8"/>
      <c r="Y186" s="8"/>
      <c r="Z186" s="8"/>
      <c r="AA186" s="8"/>
    </row>
    <row r="187" spans="1:27" ht="18">
      <c r="A187" s="87"/>
      <c r="B187" s="88"/>
      <c r="C187" s="89"/>
      <c r="D187" s="89"/>
      <c r="E187" s="90"/>
      <c r="F187" s="50"/>
      <c r="G187" s="50"/>
      <c r="H187" s="50"/>
      <c r="I187" s="90"/>
      <c r="J187" s="88"/>
      <c r="K187" s="50"/>
      <c r="L187" s="50"/>
      <c r="M187" s="50"/>
      <c r="N187" s="90"/>
      <c r="O187" s="90"/>
      <c r="P187" s="90"/>
      <c r="Q187" s="90"/>
      <c r="R187" s="90"/>
      <c r="S187" s="91"/>
      <c r="T187" s="90"/>
      <c r="U187" s="92"/>
      <c r="V187" s="8"/>
      <c r="W187" s="8"/>
      <c r="X187" s="8"/>
      <c r="Y187" s="8"/>
      <c r="Z187" s="8"/>
      <c r="AA187" s="8"/>
    </row>
    <row r="188" spans="1:27" ht="18">
      <c r="A188" s="87"/>
      <c r="B188" s="88"/>
      <c r="C188" s="89"/>
      <c r="D188" s="89"/>
      <c r="E188" s="90"/>
      <c r="F188" s="50"/>
      <c r="G188" s="50"/>
      <c r="H188" s="50"/>
      <c r="I188" s="90"/>
      <c r="J188" s="88"/>
      <c r="K188" s="50"/>
      <c r="L188" s="50"/>
      <c r="M188" s="50"/>
      <c r="N188" s="90"/>
      <c r="O188" s="90"/>
      <c r="P188" s="90"/>
      <c r="Q188" s="90"/>
      <c r="R188" s="90"/>
      <c r="S188" s="91"/>
      <c r="T188" s="90"/>
      <c r="U188" s="92"/>
      <c r="V188" s="8"/>
      <c r="W188" s="8"/>
      <c r="X188" s="8"/>
      <c r="Y188" s="8"/>
      <c r="Z188" s="8"/>
      <c r="AA188" s="8"/>
    </row>
    <row r="189" spans="1:27" ht="18">
      <c r="A189" s="87"/>
      <c r="B189" s="88"/>
      <c r="C189" s="89"/>
      <c r="D189" s="89"/>
      <c r="E189" s="90"/>
      <c r="F189" s="50"/>
      <c r="G189" s="50"/>
      <c r="H189" s="50"/>
      <c r="I189" s="90"/>
      <c r="J189" s="88"/>
      <c r="K189" s="50"/>
      <c r="L189" s="50"/>
      <c r="M189" s="50"/>
      <c r="N189" s="90"/>
      <c r="O189" s="90"/>
      <c r="P189" s="90"/>
      <c r="Q189" s="90"/>
      <c r="R189" s="90"/>
      <c r="S189" s="91"/>
      <c r="T189" s="90"/>
      <c r="U189" s="92"/>
      <c r="V189" s="8"/>
      <c r="W189" s="8"/>
      <c r="X189" s="8"/>
      <c r="Y189" s="8"/>
      <c r="Z189" s="8"/>
      <c r="AA189" s="8"/>
    </row>
    <row r="190" spans="1:27" ht="18">
      <c r="A190" s="87"/>
      <c r="B190" s="88"/>
      <c r="C190" s="89"/>
      <c r="D190" s="89"/>
      <c r="E190" s="90"/>
      <c r="F190" s="50"/>
      <c r="G190" s="50"/>
      <c r="H190" s="50"/>
      <c r="I190" s="90"/>
      <c r="J190" s="88"/>
      <c r="K190" s="50"/>
      <c r="L190" s="50"/>
      <c r="M190" s="50"/>
      <c r="N190" s="90"/>
      <c r="O190" s="90"/>
      <c r="P190" s="90"/>
      <c r="Q190" s="90"/>
      <c r="R190" s="90"/>
      <c r="S190" s="91"/>
      <c r="T190" s="90"/>
      <c r="U190" s="92"/>
      <c r="V190" s="8"/>
      <c r="W190" s="8"/>
      <c r="X190" s="8"/>
      <c r="Y190" s="8"/>
      <c r="Z190" s="8"/>
      <c r="AA190" s="8"/>
    </row>
    <row r="191" spans="1:27" ht="18">
      <c r="A191" s="87"/>
      <c r="B191" s="88"/>
      <c r="C191" s="89"/>
      <c r="D191" s="89"/>
      <c r="E191" s="90"/>
      <c r="F191" s="50"/>
      <c r="G191" s="50"/>
      <c r="H191" s="50"/>
      <c r="I191" s="90"/>
      <c r="J191" s="88"/>
      <c r="K191" s="50"/>
      <c r="L191" s="50"/>
      <c r="M191" s="50"/>
      <c r="N191" s="90"/>
      <c r="O191" s="90"/>
      <c r="P191" s="90"/>
      <c r="Q191" s="90"/>
      <c r="R191" s="90"/>
      <c r="S191" s="91"/>
      <c r="T191" s="90"/>
      <c r="U191" s="92"/>
      <c r="V191" s="8"/>
      <c r="W191" s="8"/>
      <c r="X191" s="8"/>
      <c r="Y191" s="8"/>
      <c r="Z191" s="8"/>
      <c r="AA191" s="8"/>
    </row>
    <row r="192" spans="1:27" ht="18">
      <c r="A192" s="87"/>
      <c r="B192" s="88"/>
      <c r="C192" s="89"/>
      <c r="D192" s="89"/>
      <c r="E192" s="90"/>
      <c r="F192" s="50"/>
      <c r="G192" s="50"/>
      <c r="H192" s="50"/>
      <c r="I192" s="90"/>
      <c r="J192" s="88"/>
      <c r="K192" s="50"/>
      <c r="L192" s="50"/>
      <c r="M192" s="50"/>
      <c r="N192" s="90"/>
      <c r="O192" s="90"/>
      <c r="P192" s="90"/>
      <c r="Q192" s="90"/>
      <c r="R192" s="90"/>
      <c r="S192" s="91"/>
      <c r="T192" s="90"/>
      <c r="U192" s="92"/>
      <c r="V192" s="8"/>
      <c r="W192" s="8"/>
      <c r="X192" s="8"/>
      <c r="Y192" s="8"/>
      <c r="Z192" s="8"/>
      <c r="AA192" s="8"/>
    </row>
    <row r="193" spans="1:27" ht="18">
      <c r="A193" s="87"/>
      <c r="B193" s="88"/>
      <c r="C193" s="89"/>
      <c r="D193" s="89"/>
      <c r="E193" s="90"/>
      <c r="F193" s="50"/>
      <c r="G193" s="50"/>
      <c r="H193" s="50"/>
      <c r="I193" s="90"/>
      <c r="J193" s="88"/>
      <c r="K193" s="50"/>
      <c r="L193" s="50"/>
      <c r="M193" s="50"/>
      <c r="N193" s="90"/>
      <c r="O193" s="90"/>
      <c r="P193" s="90"/>
      <c r="Q193" s="90"/>
      <c r="R193" s="90"/>
      <c r="S193" s="91"/>
      <c r="T193" s="90"/>
      <c r="U193" s="92"/>
      <c r="V193" s="8"/>
      <c r="W193" s="8"/>
      <c r="X193" s="8"/>
      <c r="Y193" s="8"/>
      <c r="Z193" s="8"/>
      <c r="AA193" s="8"/>
    </row>
    <row r="194" spans="1:27" ht="18">
      <c r="A194" s="87"/>
      <c r="B194" s="88"/>
      <c r="C194" s="89"/>
      <c r="D194" s="89"/>
      <c r="E194" s="90"/>
      <c r="F194" s="50"/>
      <c r="G194" s="50"/>
      <c r="H194" s="50"/>
      <c r="I194" s="90"/>
      <c r="J194" s="88"/>
      <c r="K194" s="50"/>
      <c r="L194" s="50"/>
      <c r="M194" s="50"/>
      <c r="N194" s="90"/>
      <c r="O194" s="90"/>
      <c r="P194" s="90"/>
      <c r="Q194" s="90"/>
      <c r="R194" s="90"/>
      <c r="S194" s="91"/>
      <c r="T194" s="90"/>
      <c r="U194" s="92"/>
      <c r="V194" s="8"/>
      <c r="W194" s="8"/>
      <c r="X194" s="8"/>
      <c r="Y194" s="8"/>
      <c r="Z194" s="8"/>
      <c r="AA194" s="8"/>
    </row>
    <row r="195" spans="1:27" ht="18">
      <c r="A195" s="87"/>
      <c r="B195" s="88"/>
      <c r="C195" s="89"/>
      <c r="D195" s="89"/>
      <c r="E195" s="90"/>
      <c r="F195" s="50"/>
      <c r="G195" s="50"/>
      <c r="H195" s="50"/>
      <c r="I195" s="90"/>
      <c r="J195" s="88"/>
      <c r="K195" s="50"/>
      <c r="L195" s="50"/>
      <c r="M195" s="50"/>
      <c r="N195" s="90"/>
      <c r="O195" s="90"/>
      <c r="P195" s="90"/>
      <c r="Q195" s="90"/>
      <c r="R195" s="90"/>
      <c r="S195" s="91"/>
      <c r="T195" s="90"/>
      <c r="U195" s="92"/>
      <c r="V195" s="8"/>
      <c r="W195" s="8"/>
      <c r="X195" s="8"/>
      <c r="Y195" s="8"/>
      <c r="Z195" s="8"/>
      <c r="AA195" s="8"/>
    </row>
    <row r="196" spans="1:27" ht="18">
      <c r="A196" s="87"/>
      <c r="B196" s="88"/>
      <c r="C196" s="89"/>
      <c r="D196" s="89"/>
      <c r="E196" s="90"/>
      <c r="F196" s="50"/>
      <c r="G196" s="50"/>
      <c r="H196" s="50"/>
      <c r="I196" s="90"/>
      <c r="J196" s="88"/>
      <c r="K196" s="50"/>
      <c r="L196" s="50"/>
      <c r="M196" s="50"/>
      <c r="N196" s="90"/>
      <c r="O196" s="90"/>
      <c r="P196" s="90"/>
      <c r="Q196" s="90"/>
      <c r="R196" s="90"/>
      <c r="S196" s="91"/>
      <c r="T196" s="90"/>
      <c r="U196" s="92"/>
      <c r="V196" s="8"/>
      <c r="W196" s="8"/>
      <c r="X196" s="8"/>
      <c r="Y196" s="8"/>
      <c r="Z196" s="8"/>
      <c r="AA196" s="8"/>
    </row>
    <row r="197" spans="1:27" ht="18">
      <c r="A197" s="87"/>
      <c r="B197" s="88"/>
      <c r="C197" s="89"/>
      <c r="D197" s="89"/>
      <c r="E197" s="90"/>
      <c r="F197" s="50"/>
      <c r="G197" s="50"/>
      <c r="H197" s="50"/>
      <c r="I197" s="90"/>
      <c r="J197" s="88"/>
      <c r="K197" s="50"/>
      <c r="L197" s="50"/>
      <c r="M197" s="50"/>
      <c r="N197" s="90"/>
      <c r="O197" s="90"/>
      <c r="P197" s="90"/>
      <c r="Q197" s="90"/>
      <c r="R197" s="90"/>
      <c r="S197" s="91"/>
      <c r="T197" s="90"/>
      <c r="U197" s="92"/>
      <c r="V197" s="8"/>
      <c r="W197" s="8"/>
      <c r="X197" s="8"/>
      <c r="Y197" s="8"/>
      <c r="Z197" s="8"/>
      <c r="AA197" s="8"/>
    </row>
    <row r="198" spans="1:27" ht="18">
      <c r="A198" s="87"/>
      <c r="B198" s="88"/>
      <c r="C198" s="89"/>
      <c r="D198" s="89"/>
      <c r="E198" s="90"/>
      <c r="F198" s="50"/>
      <c r="G198" s="50"/>
      <c r="H198" s="50"/>
      <c r="I198" s="90"/>
      <c r="J198" s="88"/>
      <c r="K198" s="50"/>
      <c r="L198" s="50"/>
      <c r="M198" s="50"/>
      <c r="N198" s="90"/>
      <c r="O198" s="90"/>
      <c r="P198" s="90"/>
      <c r="Q198" s="90"/>
      <c r="R198" s="90"/>
      <c r="S198" s="91"/>
      <c r="T198" s="90"/>
      <c r="U198" s="92"/>
      <c r="V198" s="8"/>
      <c r="W198" s="8"/>
      <c r="X198" s="8"/>
      <c r="Y198" s="8"/>
      <c r="Z198" s="8"/>
      <c r="AA198" s="8"/>
    </row>
    <row r="199" spans="1:27" ht="18">
      <c r="A199" s="87"/>
      <c r="B199" s="88"/>
      <c r="C199" s="89"/>
      <c r="D199" s="89"/>
      <c r="E199" s="90"/>
      <c r="F199" s="50"/>
      <c r="G199" s="50"/>
      <c r="H199" s="50"/>
      <c r="I199" s="90"/>
      <c r="J199" s="88"/>
      <c r="K199" s="50"/>
      <c r="L199" s="50"/>
      <c r="M199" s="50"/>
      <c r="N199" s="90"/>
      <c r="O199" s="90"/>
      <c r="P199" s="90"/>
      <c r="Q199" s="90"/>
      <c r="R199" s="90"/>
      <c r="S199" s="91"/>
      <c r="T199" s="90"/>
      <c r="U199" s="92"/>
      <c r="V199" s="8"/>
      <c r="W199" s="8"/>
      <c r="X199" s="8"/>
      <c r="Y199" s="8"/>
      <c r="Z199" s="8"/>
      <c r="AA199" s="8"/>
    </row>
    <row r="200" spans="1:27" ht="18">
      <c r="A200" s="87"/>
      <c r="B200" s="88"/>
      <c r="C200" s="89"/>
      <c r="D200" s="89"/>
      <c r="E200" s="90"/>
      <c r="F200" s="50"/>
      <c r="G200" s="50"/>
      <c r="H200" s="50"/>
      <c r="I200" s="90"/>
      <c r="J200" s="88"/>
      <c r="K200" s="50"/>
      <c r="L200" s="50"/>
      <c r="M200" s="50"/>
      <c r="N200" s="90"/>
      <c r="O200" s="90"/>
      <c r="P200" s="90"/>
      <c r="Q200" s="90"/>
      <c r="R200" s="90"/>
      <c r="S200" s="91"/>
      <c r="T200" s="90"/>
      <c r="U200" s="92"/>
      <c r="V200" s="8"/>
      <c r="W200" s="8"/>
      <c r="X200" s="8"/>
      <c r="Y200" s="8"/>
      <c r="Z200" s="8"/>
      <c r="AA200" s="8"/>
    </row>
    <row r="201" spans="1:27" ht="18">
      <c r="A201" s="87"/>
      <c r="B201" s="88"/>
      <c r="C201" s="89"/>
      <c r="D201" s="89"/>
      <c r="E201" s="90"/>
      <c r="F201" s="50"/>
      <c r="G201" s="50"/>
      <c r="H201" s="50"/>
      <c r="I201" s="90"/>
      <c r="J201" s="88"/>
      <c r="K201" s="50"/>
      <c r="L201" s="50"/>
      <c r="M201" s="50"/>
      <c r="N201" s="90"/>
      <c r="O201" s="90"/>
      <c r="P201" s="90"/>
      <c r="Q201" s="90"/>
      <c r="R201" s="90"/>
      <c r="S201" s="91"/>
      <c r="T201" s="90"/>
      <c r="U201" s="92"/>
      <c r="V201" s="8"/>
      <c r="W201" s="8"/>
      <c r="X201" s="8"/>
      <c r="Y201" s="8"/>
      <c r="Z201" s="8"/>
      <c r="AA201" s="8"/>
    </row>
    <row r="202" spans="1:27" ht="18">
      <c r="A202" s="87"/>
      <c r="B202" s="88"/>
      <c r="C202" s="89"/>
      <c r="D202" s="89"/>
      <c r="E202" s="90"/>
      <c r="F202" s="50"/>
      <c r="G202" s="50"/>
      <c r="H202" s="50"/>
      <c r="I202" s="90"/>
      <c r="J202" s="88"/>
      <c r="K202" s="50"/>
      <c r="L202" s="50"/>
      <c r="M202" s="50"/>
      <c r="N202" s="90"/>
      <c r="O202" s="90"/>
      <c r="P202" s="90"/>
      <c r="Q202" s="90"/>
      <c r="R202" s="90"/>
      <c r="S202" s="91"/>
      <c r="T202" s="90"/>
      <c r="U202" s="92"/>
      <c r="V202" s="8"/>
      <c r="W202" s="8"/>
      <c r="X202" s="8"/>
      <c r="Y202" s="8"/>
      <c r="Z202" s="8"/>
      <c r="AA202" s="8"/>
    </row>
    <row r="203" spans="1:27" ht="18">
      <c r="A203" s="87"/>
      <c r="B203" s="88"/>
      <c r="C203" s="89"/>
      <c r="D203" s="89"/>
      <c r="E203" s="90"/>
      <c r="F203" s="50"/>
      <c r="G203" s="50"/>
      <c r="H203" s="50"/>
      <c r="I203" s="90"/>
      <c r="J203" s="88"/>
      <c r="K203" s="50"/>
      <c r="L203" s="50"/>
      <c r="M203" s="50"/>
      <c r="N203" s="90"/>
      <c r="O203" s="90"/>
      <c r="P203" s="90"/>
      <c r="Q203" s="90"/>
      <c r="R203" s="90"/>
      <c r="S203" s="91"/>
      <c r="T203" s="90"/>
      <c r="U203" s="92"/>
      <c r="V203" s="8"/>
      <c r="W203" s="8"/>
      <c r="X203" s="8"/>
      <c r="Y203" s="8"/>
      <c r="Z203" s="8"/>
      <c r="AA203" s="8"/>
    </row>
    <row r="204" spans="1:27" ht="18">
      <c r="A204" s="87"/>
      <c r="B204" s="88"/>
      <c r="C204" s="89"/>
      <c r="D204" s="89"/>
      <c r="E204" s="90"/>
      <c r="F204" s="50"/>
      <c r="G204" s="50"/>
      <c r="H204" s="50"/>
      <c r="I204" s="90"/>
      <c r="J204" s="88"/>
      <c r="K204" s="50"/>
      <c r="L204" s="50"/>
      <c r="M204" s="50"/>
      <c r="N204" s="90"/>
      <c r="O204" s="90"/>
      <c r="P204" s="90"/>
      <c r="Q204" s="90"/>
      <c r="R204" s="90"/>
      <c r="S204" s="91"/>
      <c r="T204" s="90"/>
      <c r="U204" s="92"/>
      <c r="V204" s="8"/>
      <c r="W204" s="8"/>
      <c r="X204" s="8"/>
      <c r="Y204" s="8"/>
      <c r="Z204" s="8"/>
      <c r="AA204" s="8"/>
    </row>
    <row r="205" spans="1:27" ht="18">
      <c r="A205" s="87"/>
      <c r="B205" s="88"/>
      <c r="C205" s="89"/>
      <c r="D205" s="89"/>
      <c r="E205" s="90"/>
      <c r="F205" s="50"/>
      <c r="G205" s="50"/>
      <c r="H205" s="50"/>
      <c r="I205" s="90"/>
      <c r="J205" s="88"/>
      <c r="K205" s="50"/>
      <c r="L205" s="50"/>
      <c r="M205" s="50"/>
      <c r="N205" s="90"/>
      <c r="O205" s="90"/>
      <c r="P205" s="90"/>
      <c r="Q205" s="90"/>
      <c r="R205" s="90"/>
      <c r="S205" s="91"/>
      <c r="T205" s="90"/>
      <c r="U205" s="92"/>
      <c r="V205" s="8"/>
      <c r="W205" s="8"/>
      <c r="X205" s="8"/>
      <c r="Y205" s="8"/>
      <c r="Z205" s="8"/>
      <c r="AA205" s="8"/>
    </row>
    <row r="206" spans="1:27" ht="18">
      <c r="A206" s="87"/>
      <c r="B206" s="88"/>
      <c r="C206" s="89"/>
      <c r="D206" s="89"/>
      <c r="E206" s="90"/>
      <c r="F206" s="50"/>
      <c r="G206" s="50"/>
      <c r="H206" s="50"/>
      <c r="I206" s="90"/>
      <c r="J206" s="88"/>
      <c r="K206" s="50"/>
      <c r="L206" s="50"/>
      <c r="M206" s="50"/>
      <c r="N206" s="90"/>
      <c r="O206" s="90"/>
      <c r="P206" s="90"/>
      <c r="Q206" s="90"/>
      <c r="R206" s="90"/>
      <c r="S206" s="91"/>
      <c r="T206" s="90"/>
      <c r="U206" s="92"/>
      <c r="V206" s="8"/>
      <c r="W206" s="8"/>
      <c r="X206" s="8"/>
      <c r="Y206" s="8"/>
      <c r="Z206" s="8"/>
      <c r="AA206" s="8"/>
    </row>
    <row r="207" spans="1:27" ht="18">
      <c r="A207" s="87"/>
      <c r="B207" s="88"/>
      <c r="C207" s="89"/>
      <c r="D207" s="89"/>
      <c r="E207" s="90"/>
      <c r="F207" s="50"/>
      <c r="G207" s="50"/>
      <c r="H207" s="50"/>
      <c r="I207" s="90"/>
      <c r="J207" s="88"/>
      <c r="K207" s="50"/>
      <c r="L207" s="50"/>
      <c r="M207" s="50"/>
      <c r="N207" s="90"/>
      <c r="O207" s="90"/>
      <c r="P207" s="90"/>
      <c r="Q207" s="90"/>
      <c r="R207" s="90"/>
      <c r="S207" s="91"/>
      <c r="T207" s="90"/>
      <c r="U207" s="92"/>
      <c r="V207" s="8"/>
      <c r="W207" s="8"/>
      <c r="X207" s="8"/>
      <c r="Y207" s="8"/>
      <c r="Z207" s="8"/>
      <c r="AA207" s="8"/>
    </row>
    <row r="208" spans="1:27" ht="18">
      <c r="A208" s="87"/>
      <c r="B208" s="88"/>
      <c r="C208" s="89"/>
      <c r="D208" s="89"/>
      <c r="E208" s="90"/>
      <c r="F208" s="50"/>
      <c r="G208" s="50"/>
      <c r="H208" s="50"/>
      <c r="I208" s="90"/>
      <c r="J208" s="88"/>
      <c r="K208" s="50"/>
      <c r="L208" s="50"/>
      <c r="M208" s="50"/>
      <c r="N208" s="90"/>
      <c r="O208" s="90"/>
      <c r="P208" s="90"/>
      <c r="Q208" s="90"/>
      <c r="R208" s="90"/>
      <c r="S208" s="91"/>
      <c r="T208" s="90"/>
      <c r="U208" s="92"/>
      <c r="V208" s="8"/>
      <c r="W208" s="8"/>
      <c r="X208" s="8"/>
      <c r="Y208" s="8"/>
      <c r="Z208" s="8"/>
      <c r="AA208" s="8"/>
    </row>
    <row r="209" spans="1:27" ht="18">
      <c r="A209" s="87"/>
      <c r="B209" s="88"/>
      <c r="C209" s="89"/>
      <c r="D209" s="89"/>
      <c r="E209" s="90"/>
      <c r="F209" s="50"/>
      <c r="G209" s="50"/>
      <c r="H209" s="50"/>
      <c r="I209" s="90"/>
      <c r="J209" s="88"/>
      <c r="K209" s="50"/>
      <c r="L209" s="50"/>
      <c r="M209" s="50"/>
      <c r="N209" s="90"/>
      <c r="O209" s="90"/>
      <c r="P209" s="90"/>
      <c r="Q209" s="90"/>
      <c r="R209" s="90"/>
      <c r="S209" s="91"/>
      <c r="T209" s="90"/>
      <c r="U209" s="92"/>
      <c r="V209" s="8"/>
      <c r="W209" s="8"/>
      <c r="X209" s="8"/>
      <c r="Y209" s="8"/>
      <c r="Z209" s="8"/>
      <c r="AA209" s="8"/>
    </row>
    <row r="210" spans="1:27" ht="18">
      <c r="A210" s="87"/>
      <c r="B210" s="88"/>
      <c r="C210" s="89"/>
      <c r="D210" s="89"/>
      <c r="E210" s="90"/>
      <c r="F210" s="50"/>
      <c r="G210" s="50"/>
      <c r="H210" s="50"/>
      <c r="I210" s="90"/>
      <c r="J210" s="88"/>
      <c r="K210" s="50"/>
      <c r="L210" s="50"/>
      <c r="M210" s="50"/>
      <c r="N210" s="90"/>
      <c r="O210" s="90"/>
      <c r="P210" s="90"/>
      <c r="Q210" s="90"/>
      <c r="R210" s="90"/>
      <c r="S210" s="91"/>
      <c r="T210" s="90"/>
      <c r="U210" s="92"/>
      <c r="V210" s="8"/>
      <c r="W210" s="8"/>
      <c r="X210" s="8"/>
      <c r="Y210" s="8"/>
      <c r="Z210" s="8"/>
      <c r="AA210" s="8"/>
    </row>
    <row r="211" spans="1:27" ht="18">
      <c r="A211" s="87"/>
      <c r="B211" s="88"/>
      <c r="C211" s="89"/>
      <c r="D211" s="89"/>
      <c r="E211" s="90"/>
      <c r="F211" s="50"/>
      <c r="G211" s="50"/>
      <c r="H211" s="50"/>
      <c r="I211" s="90"/>
      <c r="J211" s="88"/>
      <c r="K211" s="50"/>
      <c r="L211" s="50"/>
      <c r="M211" s="50"/>
      <c r="N211" s="90"/>
      <c r="O211" s="90"/>
      <c r="P211" s="90"/>
      <c r="Q211" s="90"/>
      <c r="R211" s="90"/>
      <c r="S211" s="91"/>
      <c r="T211" s="90"/>
      <c r="U211" s="92"/>
      <c r="V211" s="8"/>
      <c r="W211" s="8"/>
      <c r="X211" s="8"/>
      <c r="Y211" s="8"/>
      <c r="Z211" s="8"/>
      <c r="AA211" s="8"/>
    </row>
    <row r="212" spans="1:27" ht="18">
      <c r="A212" s="87"/>
      <c r="B212" s="88"/>
      <c r="C212" s="89"/>
      <c r="D212" s="89"/>
      <c r="E212" s="90"/>
      <c r="F212" s="50"/>
      <c r="G212" s="50"/>
      <c r="H212" s="50"/>
      <c r="I212" s="90"/>
      <c r="J212" s="88"/>
      <c r="K212" s="50"/>
      <c r="L212" s="50"/>
      <c r="M212" s="50"/>
      <c r="N212" s="90"/>
      <c r="O212" s="90"/>
      <c r="P212" s="90"/>
      <c r="Q212" s="90"/>
      <c r="R212" s="90"/>
      <c r="S212" s="91"/>
      <c r="T212" s="90"/>
      <c r="U212" s="92"/>
      <c r="V212" s="8"/>
      <c r="W212" s="8"/>
      <c r="X212" s="8"/>
      <c r="Y212" s="8"/>
      <c r="Z212" s="8"/>
      <c r="AA212" s="8"/>
    </row>
    <row r="213" spans="1:27" ht="18">
      <c r="A213" s="87"/>
      <c r="B213" s="88"/>
      <c r="C213" s="89"/>
      <c r="D213" s="89"/>
      <c r="E213" s="90"/>
      <c r="F213" s="50"/>
      <c r="G213" s="50"/>
      <c r="H213" s="50"/>
      <c r="I213" s="90"/>
      <c r="J213" s="88"/>
      <c r="K213" s="50"/>
      <c r="L213" s="50"/>
      <c r="M213" s="50"/>
      <c r="N213" s="90"/>
      <c r="O213" s="90"/>
      <c r="P213" s="90"/>
      <c r="Q213" s="90"/>
      <c r="R213" s="90"/>
      <c r="S213" s="91"/>
      <c r="T213" s="90"/>
      <c r="U213" s="92"/>
      <c r="V213" s="8"/>
      <c r="W213" s="8"/>
      <c r="X213" s="8"/>
      <c r="Y213" s="8"/>
      <c r="Z213" s="8"/>
      <c r="AA213" s="8"/>
    </row>
    <row r="214" spans="1:27" ht="18">
      <c r="A214" s="87"/>
      <c r="B214" s="88"/>
      <c r="C214" s="89"/>
      <c r="D214" s="89"/>
      <c r="E214" s="90"/>
      <c r="F214" s="50"/>
      <c r="G214" s="50"/>
      <c r="H214" s="50"/>
      <c r="I214" s="90"/>
      <c r="J214" s="88"/>
      <c r="K214" s="50"/>
      <c r="L214" s="50"/>
      <c r="M214" s="50"/>
      <c r="N214" s="90"/>
      <c r="O214" s="90"/>
      <c r="P214" s="90"/>
      <c r="Q214" s="90"/>
      <c r="R214" s="90"/>
      <c r="S214" s="91"/>
      <c r="T214" s="90"/>
      <c r="U214" s="92"/>
      <c r="V214" s="8"/>
      <c r="W214" s="8"/>
      <c r="X214" s="8"/>
      <c r="Y214" s="8"/>
      <c r="Z214" s="8"/>
      <c r="AA214" s="8"/>
    </row>
    <row r="215" spans="1:27" ht="18">
      <c r="A215" s="87"/>
      <c r="B215" s="88"/>
      <c r="C215" s="89"/>
      <c r="D215" s="89"/>
      <c r="E215" s="90"/>
      <c r="F215" s="50"/>
      <c r="G215" s="50"/>
      <c r="H215" s="50"/>
      <c r="I215" s="90"/>
      <c r="J215" s="88"/>
      <c r="K215" s="50"/>
      <c r="L215" s="50"/>
      <c r="M215" s="50"/>
      <c r="N215" s="90"/>
      <c r="O215" s="90"/>
      <c r="P215" s="90"/>
      <c r="Q215" s="90"/>
      <c r="R215" s="90"/>
      <c r="S215" s="91"/>
      <c r="T215" s="90"/>
      <c r="U215" s="92"/>
      <c r="V215" s="8"/>
      <c r="W215" s="8"/>
      <c r="X215" s="8"/>
      <c r="Y215" s="8"/>
      <c r="Z215" s="8"/>
      <c r="AA215" s="8"/>
    </row>
    <row r="216" spans="1:27" ht="18">
      <c r="A216" s="87"/>
      <c r="B216" s="88"/>
      <c r="C216" s="89"/>
      <c r="D216" s="89"/>
      <c r="E216" s="90"/>
      <c r="F216" s="50"/>
      <c r="G216" s="50"/>
      <c r="H216" s="50"/>
      <c r="I216" s="90"/>
      <c r="J216" s="88"/>
      <c r="K216" s="50"/>
      <c r="L216" s="50"/>
      <c r="M216" s="50"/>
      <c r="N216" s="90"/>
      <c r="O216" s="90"/>
      <c r="P216" s="90"/>
      <c r="Q216" s="90"/>
      <c r="R216" s="90"/>
      <c r="S216" s="91"/>
      <c r="T216" s="90"/>
      <c r="U216" s="92"/>
      <c r="V216" s="8"/>
      <c r="W216" s="8"/>
      <c r="X216" s="8"/>
      <c r="Y216" s="8"/>
      <c r="Z216" s="8"/>
      <c r="AA216" s="8"/>
    </row>
    <row r="217" spans="1:27" ht="18">
      <c r="A217" s="87"/>
      <c r="B217" s="88"/>
      <c r="C217" s="89"/>
      <c r="D217" s="89"/>
      <c r="E217" s="90"/>
      <c r="F217" s="50"/>
      <c r="G217" s="50"/>
      <c r="H217" s="50"/>
      <c r="I217" s="90"/>
      <c r="J217" s="88"/>
      <c r="K217" s="50"/>
      <c r="L217" s="50"/>
      <c r="M217" s="50"/>
      <c r="N217" s="90"/>
      <c r="O217" s="90"/>
      <c r="P217" s="90"/>
      <c r="Q217" s="90"/>
      <c r="R217" s="90"/>
      <c r="S217" s="91"/>
      <c r="T217" s="90"/>
      <c r="U217" s="92"/>
      <c r="V217" s="8"/>
      <c r="W217" s="8"/>
      <c r="X217" s="8"/>
      <c r="Y217" s="8"/>
      <c r="Z217" s="8"/>
      <c r="AA217" s="8"/>
    </row>
    <row r="218" spans="1:27" ht="18">
      <c r="A218" s="87"/>
      <c r="B218" s="88"/>
      <c r="C218" s="89"/>
      <c r="D218" s="89"/>
      <c r="E218" s="90"/>
      <c r="F218" s="50"/>
      <c r="G218" s="50"/>
      <c r="H218" s="50"/>
      <c r="I218" s="90"/>
      <c r="J218" s="88"/>
      <c r="K218" s="50"/>
      <c r="L218" s="50"/>
      <c r="M218" s="50"/>
      <c r="N218" s="90"/>
      <c r="O218" s="90"/>
      <c r="P218" s="90"/>
      <c r="Q218" s="90"/>
      <c r="R218" s="90"/>
      <c r="S218" s="91"/>
      <c r="T218" s="90"/>
      <c r="U218" s="92"/>
      <c r="V218" s="8"/>
      <c r="W218" s="8"/>
      <c r="X218" s="8"/>
      <c r="Y218" s="8"/>
      <c r="Z218" s="8"/>
      <c r="AA218" s="8"/>
    </row>
    <row r="219" spans="1:27" ht="18">
      <c r="A219" s="87"/>
      <c r="B219" s="88"/>
      <c r="C219" s="89"/>
      <c r="D219" s="89"/>
      <c r="E219" s="90"/>
      <c r="F219" s="50"/>
      <c r="G219" s="50"/>
      <c r="H219" s="50"/>
      <c r="I219" s="90"/>
      <c r="J219" s="88"/>
      <c r="K219" s="50"/>
      <c r="L219" s="50"/>
      <c r="M219" s="50"/>
      <c r="N219" s="90"/>
      <c r="O219" s="90"/>
      <c r="P219" s="90"/>
      <c r="Q219" s="90"/>
      <c r="R219" s="90"/>
      <c r="S219" s="91"/>
      <c r="T219" s="90"/>
      <c r="U219" s="92"/>
      <c r="V219" s="8"/>
      <c r="W219" s="8"/>
      <c r="X219" s="8"/>
      <c r="Y219" s="8"/>
      <c r="Z219" s="8"/>
      <c r="AA219" s="8"/>
    </row>
    <row r="220" spans="1:27" ht="18">
      <c r="A220" s="87"/>
      <c r="B220" s="88"/>
      <c r="C220" s="89"/>
      <c r="D220" s="89"/>
      <c r="E220" s="90"/>
      <c r="F220" s="50"/>
      <c r="G220" s="50"/>
      <c r="H220" s="50"/>
      <c r="I220" s="90"/>
      <c r="J220" s="88"/>
      <c r="K220" s="50"/>
      <c r="L220" s="50"/>
      <c r="M220" s="50"/>
      <c r="N220" s="90"/>
      <c r="O220" s="90"/>
      <c r="P220" s="90"/>
      <c r="Q220" s="90"/>
      <c r="R220" s="90"/>
      <c r="S220" s="91"/>
      <c r="T220" s="90"/>
      <c r="U220" s="92"/>
      <c r="V220" s="8"/>
      <c r="W220" s="8"/>
      <c r="X220" s="8"/>
      <c r="Y220" s="8"/>
      <c r="Z220" s="8"/>
      <c r="AA220" s="8"/>
    </row>
    <row r="221" spans="1:27" ht="18">
      <c r="A221" s="87"/>
      <c r="B221" s="88"/>
      <c r="C221" s="89"/>
      <c r="D221" s="89"/>
      <c r="E221" s="90"/>
      <c r="F221" s="50"/>
      <c r="G221" s="50"/>
      <c r="H221" s="50"/>
      <c r="I221" s="90"/>
      <c r="J221" s="88"/>
      <c r="K221" s="50"/>
      <c r="L221" s="50"/>
      <c r="M221" s="50"/>
      <c r="N221" s="90"/>
      <c r="O221" s="90"/>
      <c r="P221" s="90"/>
      <c r="Q221" s="90"/>
      <c r="R221" s="90"/>
      <c r="S221" s="91"/>
      <c r="T221" s="90"/>
      <c r="U221" s="92"/>
      <c r="V221" s="8"/>
      <c r="W221" s="8"/>
      <c r="X221" s="8"/>
      <c r="Y221" s="8"/>
      <c r="Z221" s="8"/>
      <c r="AA221" s="8"/>
    </row>
    <row r="222" spans="1:27" ht="18">
      <c r="A222" s="87"/>
      <c r="B222" s="88"/>
      <c r="C222" s="89"/>
      <c r="D222" s="89"/>
      <c r="E222" s="90"/>
      <c r="F222" s="50"/>
      <c r="G222" s="50"/>
      <c r="H222" s="50"/>
      <c r="I222" s="90"/>
      <c r="J222" s="88"/>
      <c r="K222" s="50"/>
      <c r="L222" s="50"/>
      <c r="M222" s="50"/>
      <c r="N222" s="90"/>
      <c r="O222" s="90"/>
      <c r="P222" s="90"/>
      <c r="Q222" s="90"/>
      <c r="R222" s="90"/>
      <c r="S222" s="91"/>
      <c r="T222" s="90"/>
      <c r="U222" s="92"/>
      <c r="V222" s="8"/>
      <c r="W222" s="8"/>
      <c r="X222" s="8"/>
      <c r="Y222" s="8"/>
      <c r="Z222" s="8"/>
      <c r="AA222" s="8"/>
    </row>
    <row r="223" spans="1:27" ht="18">
      <c r="A223" s="87"/>
      <c r="B223" s="88"/>
      <c r="C223" s="89"/>
      <c r="D223" s="89"/>
      <c r="E223" s="90"/>
      <c r="F223" s="50"/>
      <c r="G223" s="50"/>
      <c r="H223" s="50"/>
      <c r="I223" s="90"/>
      <c r="J223" s="88"/>
      <c r="K223" s="50"/>
      <c r="L223" s="50"/>
      <c r="M223" s="50"/>
      <c r="N223" s="90"/>
      <c r="O223" s="90"/>
      <c r="P223" s="90"/>
      <c r="Q223" s="90"/>
      <c r="R223" s="90"/>
      <c r="S223" s="91"/>
      <c r="T223" s="90"/>
      <c r="U223" s="92"/>
      <c r="V223" s="8"/>
      <c r="W223" s="8"/>
      <c r="X223" s="8"/>
      <c r="Y223" s="8"/>
      <c r="Z223" s="8"/>
      <c r="AA223" s="8"/>
    </row>
    <row r="224" spans="1:27" ht="18">
      <c r="A224" s="87"/>
      <c r="B224" s="88"/>
      <c r="C224" s="89"/>
      <c r="D224" s="89"/>
      <c r="E224" s="90"/>
      <c r="F224" s="50"/>
      <c r="G224" s="50"/>
      <c r="H224" s="50"/>
      <c r="I224" s="90"/>
      <c r="J224" s="88"/>
      <c r="K224" s="50"/>
      <c r="L224" s="50"/>
      <c r="M224" s="50"/>
      <c r="N224" s="90"/>
      <c r="O224" s="90"/>
      <c r="P224" s="90"/>
      <c r="Q224" s="90"/>
      <c r="R224" s="90"/>
      <c r="S224" s="91"/>
      <c r="T224" s="90"/>
      <c r="U224" s="92"/>
      <c r="V224" s="8"/>
      <c r="W224" s="8"/>
      <c r="X224" s="8"/>
      <c r="Y224" s="8"/>
      <c r="Z224" s="8"/>
      <c r="AA224" s="8"/>
    </row>
    <row r="225" spans="1:27" ht="18">
      <c r="A225" s="87"/>
      <c r="B225" s="88"/>
      <c r="C225" s="89"/>
      <c r="D225" s="89"/>
      <c r="E225" s="90"/>
      <c r="F225" s="50"/>
      <c r="G225" s="50"/>
      <c r="H225" s="50"/>
      <c r="I225" s="90"/>
      <c r="J225" s="88"/>
      <c r="K225" s="50"/>
      <c r="L225" s="50"/>
      <c r="M225" s="50"/>
      <c r="N225" s="90"/>
      <c r="O225" s="90"/>
      <c r="P225" s="90"/>
      <c r="Q225" s="90"/>
      <c r="R225" s="90"/>
      <c r="S225" s="91"/>
      <c r="T225" s="90"/>
      <c r="U225" s="92"/>
      <c r="V225" s="8"/>
      <c r="W225" s="8"/>
      <c r="X225" s="8"/>
      <c r="Y225" s="8"/>
      <c r="Z225" s="8"/>
      <c r="AA225" s="8"/>
    </row>
    <row r="226" spans="1:27" ht="18">
      <c r="A226" s="87"/>
      <c r="B226" s="88"/>
      <c r="C226" s="89"/>
      <c r="D226" s="89"/>
      <c r="E226" s="90"/>
      <c r="F226" s="50"/>
      <c r="G226" s="50"/>
      <c r="H226" s="50"/>
      <c r="I226" s="90"/>
      <c r="J226" s="88"/>
      <c r="K226" s="50"/>
      <c r="L226" s="50"/>
      <c r="M226" s="50"/>
      <c r="N226" s="90"/>
      <c r="O226" s="90"/>
      <c r="P226" s="90"/>
      <c r="Q226" s="90"/>
      <c r="R226" s="90"/>
      <c r="S226" s="91"/>
      <c r="T226" s="90"/>
      <c r="U226" s="92"/>
      <c r="V226" s="8"/>
      <c r="W226" s="8"/>
      <c r="X226" s="8"/>
      <c r="Y226" s="8"/>
      <c r="Z226" s="8"/>
      <c r="AA226" s="8"/>
    </row>
    <row r="227" spans="1:27" ht="18">
      <c r="A227" s="87"/>
      <c r="B227" s="88"/>
      <c r="C227" s="89"/>
      <c r="D227" s="89"/>
      <c r="E227" s="90"/>
      <c r="F227" s="50"/>
      <c r="G227" s="50"/>
      <c r="H227" s="50"/>
      <c r="I227" s="90"/>
      <c r="J227" s="88"/>
      <c r="K227" s="50"/>
      <c r="L227" s="50"/>
      <c r="M227" s="50"/>
      <c r="N227" s="90"/>
      <c r="O227" s="90"/>
      <c r="P227" s="90"/>
      <c r="Q227" s="90"/>
      <c r="R227" s="90"/>
      <c r="S227" s="91"/>
      <c r="T227" s="90"/>
      <c r="U227" s="92"/>
      <c r="V227" s="8"/>
      <c r="W227" s="8"/>
      <c r="X227" s="8"/>
      <c r="Y227" s="8"/>
      <c r="Z227" s="8"/>
      <c r="AA227" s="8"/>
    </row>
    <row r="228" spans="1:27" ht="18">
      <c r="A228" s="87"/>
      <c r="B228" s="88"/>
      <c r="C228" s="89"/>
      <c r="D228" s="89"/>
      <c r="E228" s="90"/>
      <c r="F228" s="50"/>
      <c r="G228" s="50"/>
      <c r="H228" s="50"/>
      <c r="I228" s="90"/>
      <c r="J228" s="88"/>
      <c r="K228" s="50"/>
      <c r="L228" s="50"/>
      <c r="M228" s="50"/>
      <c r="N228" s="90"/>
      <c r="O228" s="90"/>
      <c r="P228" s="90"/>
      <c r="Q228" s="90"/>
      <c r="R228" s="90"/>
      <c r="S228" s="91"/>
      <c r="T228" s="90"/>
      <c r="U228" s="92"/>
      <c r="V228" s="8"/>
      <c r="W228" s="8"/>
      <c r="X228" s="8"/>
      <c r="Y228" s="8"/>
      <c r="Z228" s="8"/>
      <c r="AA228" s="8"/>
    </row>
    <row r="229" spans="1:27" ht="18">
      <c r="A229" s="87"/>
      <c r="B229" s="88"/>
      <c r="C229" s="89"/>
      <c r="D229" s="89"/>
      <c r="E229" s="90"/>
      <c r="F229" s="50"/>
      <c r="G229" s="50"/>
      <c r="H229" s="50"/>
      <c r="I229" s="90"/>
      <c r="J229" s="88"/>
      <c r="K229" s="50"/>
      <c r="L229" s="50"/>
      <c r="M229" s="50"/>
      <c r="N229" s="90"/>
      <c r="O229" s="90"/>
      <c r="P229" s="90"/>
      <c r="Q229" s="90"/>
      <c r="R229" s="90"/>
      <c r="S229" s="91"/>
      <c r="T229" s="90"/>
      <c r="U229" s="92"/>
      <c r="V229" s="8"/>
      <c r="W229" s="8"/>
      <c r="X229" s="8"/>
      <c r="Y229" s="8"/>
      <c r="Z229" s="8"/>
      <c r="AA229" s="8"/>
    </row>
    <row r="230" spans="1:27" ht="18">
      <c r="A230" s="87"/>
      <c r="B230" s="88"/>
      <c r="C230" s="89"/>
      <c r="D230" s="89"/>
      <c r="E230" s="90"/>
      <c r="F230" s="50"/>
      <c r="G230" s="50"/>
      <c r="H230" s="50"/>
      <c r="I230" s="90"/>
      <c r="J230" s="88"/>
      <c r="K230" s="50"/>
      <c r="L230" s="50"/>
      <c r="M230" s="50"/>
      <c r="N230" s="90"/>
      <c r="O230" s="90"/>
      <c r="P230" s="90"/>
      <c r="Q230" s="90"/>
      <c r="R230" s="90"/>
      <c r="S230" s="91"/>
      <c r="T230" s="90"/>
      <c r="U230" s="92"/>
      <c r="V230" s="8"/>
      <c r="W230" s="8"/>
      <c r="X230" s="8"/>
      <c r="Y230" s="8"/>
      <c r="Z230" s="8"/>
      <c r="AA230" s="8"/>
    </row>
    <row r="231" spans="1:27" ht="18">
      <c r="A231" s="87"/>
      <c r="B231" s="88"/>
      <c r="C231" s="89"/>
      <c r="D231" s="89"/>
      <c r="E231" s="90"/>
      <c r="F231" s="50"/>
      <c r="G231" s="50"/>
      <c r="H231" s="50"/>
      <c r="I231" s="90"/>
      <c r="J231" s="88"/>
      <c r="K231" s="50"/>
      <c r="L231" s="50"/>
      <c r="M231" s="50"/>
      <c r="N231" s="90"/>
      <c r="O231" s="90"/>
      <c r="P231" s="90"/>
      <c r="Q231" s="90"/>
      <c r="R231" s="90"/>
      <c r="S231" s="91"/>
      <c r="T231" s="90"/>
      <c r="U231" s="92"/>
      <c r="V231" s="8"/>
      <c r="W231" s="8"/>
      <c r="X231" s="8"/>
      <c r="Y231" s="8"/>
      <c r="Z231" s="8"/>
      <c r="AA231" s="8"/>
    </row>
    <row r="232" spans="1:27" ht="18">
      <c r="A232" s="87"/>
      <c r="B232" s="88"/>
      <c r="C232" s="89"/>
      <c r="D232" s="89"/>
      <c r="E232" s="90"/>
      <c r="F232" s="50"/>
      <c r="G232" s="50"/>
      <c r="H232" s="50"/>
      <c r="I232" s="90"/>
      <c r="J232" s="88"/>
      <c r="K232" s="50"/>
      <c r="L232" s="50"/>
      <c r="M232" s="50"/>
      <c r="N232" s="90"/>
      <c r="O232" s="90"/>
      <c r="P232" s="90"/>
      <c r="Q232" s="90"/>
      <c r="R232" s="90"/>
      <c r="S232" s="91"/>
      <c r="T232" s="90"/>
      <c r="U232" s="92"/>
      <c r="V232" s="8"/>
      <c r="W232" s="8"/>
      <c r="X232" s="8"/>
      <c r="Y232" s="8"/>
      <c r="Z232" s="8"/>
      <c r="AA232" s="8"/>
    </row>
    <row r="233" spans="1:27" ht="18">
      <c r="A233" s="87"/>
      <c r="B233" s="88"/>
      <c r="C233" s="89"/>
      <c r="D233" s="89"/>
      <c r="E233" s="90"/>
      <c r="F233" s="50"/>
      <c r="G233" s="50"/>
      <c r="H233" s="50"/>
      <c r="I233" s="90"/>
      <c r="J233" s="88"/>
      <c r="K233" s="50"/>
      <c r="L233" s="50"/>
      <c r="M233" s="50"/>
      <c r="N233" s="90"/>
      <c r="O233" s="90"/>
      <c r="P233" s="90"/>
      <c r="Q233" s="90"/>
      <c r="R233" s="90"/>
      <c r="S233" s="91"/>
      <c r="T233" s="90"/>
      <c r="U233" s="92"/>
      <c r="V233" s="8"/>
      <c r="W233" s="8"/>
      <c r="X233" s="8"/>
      <c r="Y233" s="8"/>
      <c r="Z233" s="8"/>
      <c r="AA233" s="8"/>
    </row>
    <row r="234" spans="1:27" ht="18">
      <c r="A234" s="87"/>
      <c r="B234" s="88"/>
      <c r="C234" s="89"/>
      <c r="D234" s="89"/>
      <c r="E234" s="90"/>
      <c r="F234" s="50"/>
      <c r="G234" s="50"/>
      <c r="H234" s="50"/>
      <c r="I234" s="90"/>
      <c r="J234" s="88"/>
      <c r="K234" s="50"/>
      <c r="L234" s="50"/>
      <c r="M234" s="50"/>
      <c r="N234" s="90"/>
      <c r="O234" s="90"/>
      <c r="P234" s="90"/>
      <c r="Q234" s="90"/>
      <c r="R234" s="90"/>
      <c r="S234" s="91"/>
      <c r="T234" s="90"/>
      <c r="U234" s="92"/>
      <c r="V234" s="8"/>
      <c r="W234" s="8"/>
      <c r="X234" s="8"/>
      <c r="Y234" s="8"/>
      <c r="Z234" s="8"/>
      <c r="AA234" s="8"/>
    </row>
    <row r="235" spans="1:27" ht="18">
      <c r="A235" s="87"/>
      <c r="B235" s="88"/>
      <c r="C235" s="89"/>
      <c r="D235" s="89"/>
      <c r="E235" s="90"/>
      <c r="F235" s="50"/>
      <c r="G235" s="50"/>
      <c r="H235" s="50"/>
      <c r="I235" s="90"/>
      <c r="J235" s="88"/>
      <c r="K235" s="50"/>
      <c r="L235" s="50"/>
      <c r="M235" s="50"/>
      <c r="N235" s="90"/>
      <c r="O235" s="90"/>
      <c r="P235" s="90"/>
      <c r="Q235" s="90"/>
      <c r="R235" s="90"/>
      <c r="S235" s="91"/>
      <c r="T235" s="90"/>
      <c r="U235" s="92"/>
      <c r="V235" s="8"/>
      <c r="W235" s="8"/>
      <c r="X235" s="8"/>
      <c r="Y235" s="8"/>
      <c r="Z235" s="8"/>
      <c r="AA235" s="8"/>
    </row>
    <row r="236" spans="1:27" ht="18">
      <c r="A236" s="87"/>
      <c r="B236" s="88"/>
      <c r="C236" s="89"/>
      <c r="D236" s="89"/>
      <c r="E236" s="90"/>
      <c r="F236" s="50"/>
      <c r="G236" s="50"/>
      <c r="H236" s="50"/>
      <c r="I236" s="90"/>
      <c r="J236" s="88"/>
      <c r="K236" s="50"/>
      <c r="L236" s="50"/>
      <c r="M236" s="50"/>
      <c r="N236" s="90"/>
      <c r="O236" s="90"/>
      <c r="P236" s="90"/>
      <c r="Q236" s="90"/>
      <c r="R236" s="90"/>
      <c r="S236" s="91"/>
      <c r="T236" s="90"/>
      <c r="U236" s="92"/>
      <c r="V236" s="8"/>
      <c r="W236" s="8"/>
      <c r="X236" s="8"/>
      <c r="Y236" s="8"/>
      <c r="Z236" s="8"/>
      <c r="AA236" s="8"/>
    </row>
    <row r="237" spans="1:27" ht="18">
      <c r="A237" s="87"/>
      <c r="B237" s="88"/>
      <c r="C237" s="89"/>
      <c r="D237" s="89"/>
      <c r="E237" s="90"/>
      <c r="F237" s="50"/>
      <c r="G237" s="50"/>
      <c r="H237" s="50"/>
      <c r="I237" s="90"/>
      <c r="J237" s="88"/>
      <c r="K237" s="50"/>
      <c r="L237" s="50"/>
      <c r="M237" s="50"/>
      <c r="N237" s="90"/>
      <c r="O237" s="90"/>
      <c r="P237" s="90"/>
      <c r="Q237" s="90"/>
      <c r="R237" s="90"/>
      <c r="S237" s="91"/>
      <c r="T237" s="90"/>
      <c r="U237" s="92"/>
      <c r="V237" s="8"/>
      <c r="W237" s="8"/>
      <c r="X237" s="8"/>
      <c r="Y237" s="8"/>
      <c r="Z237" s="8"/>
      <c r="AA237" s="8"/>
    </row>
    <row r="238" spans="1:27" ht="18">
      <c r="A238" s="87"/>
      <c r="B238" s="88"/>
      <c r="C238" s="89"/>
      <c r="D238" s="89"/>
      <c r="E238" s="90"/>
      <c r="F238" s="50"/>
      <c r="G238" s="50"/>
      <c r="H238" s="50"/>
      <c r="I238" s="90"/>
      <c r="J238" s="88"/>
      <c r="K238" s="50"/>
      <c r="L238" s="50"/>
      <c r="M238" s="50"/>
      <c r="N238" s="90"/>
      <c r="O238" s="90"/>
      <c r="P238" s="90"/>
      <c r="Q238" s="90"/>
      <c r="R238" s="90"/>
      <c r="S238" s="91"/>
      <c r="T238" s="90"/>
      <c r="U238" s="92"/>
      <c r="V238" s="8"/>
      <c r="W238" s="8"/>
      <c r="X238" s="8"/>
      <c r="Y238" s="8"/>
      <c r="Z238" s="8"/>
      <c r="AA238" s="8"/>
    </row>
    <row r="239" spans="1:27" ht="18">
      <c r="A239" s="87"/>
      <c r="B239" s="88"/>
      <c r="C239" s="89"/>
      <c r="D239" s="89"/>
      <c r="E239" s="90"/>
      <c r="F239" s="50"/>
      <c r="G239" s="50"/>
      <c r="H239" s="50"/>
      <c r="I239" s="90"/>
      <c r="J239" s="88"/>
      <c r="K239" s="50"/>
      <c r="L239" s="50"/>
      <c r="M239" s="50"/>
      <c r="N239" s="90"/>
      <c r="O239" s="90"/>
      <c r="P239" s="90"/>
      <c r="Q239" s="90"/>
      <c r="R239" s="90"/>
      <c r="S239" s="91"/>
      <c r="T239" s="90"/>
      <c r="U239" s="92"/>
      <c r="V239" s="8"/>
      <c r="W239" s="8"/>
      <c r="X239" s="8"/>
      <c r="Y239" s="8"/>
      <c r="Z239" s="8"/>
      <c r="AA239" s="8"/>
    </row>
    <row r="240" spans="1:27" ht="18">
      <c r="A240" s="87"/>
      <c r="B240" s="88"/>
      <c r="C240" s="89"/>
      <c r="D240" s="89"/>
      <c r="E240" s="90"/>
      <c r="F240" s="50"/>
      <c r="G240" s="50"/>
      <c r="H240" s="50"/>
      <c r="I240" s="90"/>
      <c r="J240" s="88"/>
      <c r="K240" s="50"/>
      <c r="L240" s="50"/>
      <c r="M240" s="50"/>
      <c r="N240" s="90"/>
      <c r="O240" s="90"/>
      <c r="P240" s="90"/>
      <c r="Q240" s="90"/>
      <c r="R240" s="90"/>
      <c r="S240" s="91"/>
      <c r="T240" s="90"/>
      <c r="U240" s="92"/>
      <c r="V240" s="8"/>
      <c r="W240" s="8"/>
      <c r="X240" s="8"/>
      <c r="Y240" s="8"/>
      <c r="Z240" s="8"/>
      <c r="AA240" s="8"/>
    </row>
    <row r="241" spans="1:27" ht="18">
      <c r="A241" s="87"/>
      <c r="B241" s="88"/>
      <c r="C241" s="89"/>
      <c r="D241" s="89"/>
      <c r="E241" s="90"/>
      <c r="F241" s="50"/>
      <c r="G241" s="50"/>
      <c r="H241" s="50"/>
      <c r="I241" s="90"/>
      <c r="J241" s="88"/>
      <c r="K241" s="50"/>
      <c r="L241" s="50"/>
      <c r="M241" s="50"/>
      <c r="N241" s="90"/>
      <c r="O241" s="90"/>
      <c r="P241" s="90"/>
      <c r="Q241" s="90"/>
      <c r="R241" s="90"/>
      <c r="S241" s="91"/>
      <c r="T241" s="90"/>
      <c r="U241" s="92"/>
      <c r="V241" s="8"/>
      <c r="W241" s="8"/>
      <c r="X241" s="8"/>
      <c r="Y241" s="8"/>
      <c r="Z241" s="8"/>
      <c r="AA241" s="8"/>
    </row>
    <row r="242" spans="1:27" ht="18">
      <c r="A242" s="87"/>
      <c r="B242" s="88"/>
      <c r="C242" s="89"/>
      <c r="D242" s="89"/>
      <c r="E242" s="90"/>
      <c r="F242" s="50"/>
      <c r="G242" s="50"/>
      <c r="H242" s="50"/>
      <c r="I242" s="90"/>
      <c r="J242" s="88"/>
      <c r="K242" s="50"/>
      <c r="L242" s="50"/>
      <c r="M242" s="50"/>
      <c r="N242" s="90"/>
      <c r="O242" s="90"/>
      <c r="P242" s="90"/>
      <c r="Q242" s="90"/>
      <c r="R242" s="90"/>
      <c r="S242" s="91"/>
      <c r="T242" s="90"/>
      <c r="U242" s="92"/>
      <c r="V242" s="8"/>
      <c r="W242" s="8"/>
      <c r="X242" s="8"/>
      <c r="Y242" s="8"/>
      <c r="Z242" s="8"/>
      <c r="AA242" s="8"/>
    </row>
    <row r="243" spans="1:27" ht="18">
      <c r="A243" s="87"/>
      <c r="B243" s="88"/>
      <c r="C243" s="89"/>
      <c r="D243" s="89"/>
      <c r="E243" s="90"/>
      <c r="F243" s="50"/>
      <c r="G243" s="50"/>
      <c r="H243" s="50"/>
      <c r="I243" s="90"/>
      <c r="J243" s="88"/>
      <c r="K243" s="50"/>
      <c r="L243" s="50"/>
      <c r="M243" s="50"/>
      <c r="N243" s="90"/>
      <c r="O243" s="90"/>
      <c r="P243" s="90"/>
      <c r="Q243" s="90"/>
      <c r="R243" s="90"/>
      <c r="S243" s="91"/>
      <c r="T243" s="90"/>
      <c r="U243" s="92"/>
      <c r="V243" s="8"/>
      <c r="W243" s="8"/>
      <c r="X243" s="8"/>
      <c r="Y243" s="8"/>
      <c r="Z243" s="8"/>
      <c r="AA243" s="8"/>
    </row>
    <row r="244" spans="1:27" ht="18">
      <c r="A244" s="87"/>
      <c r="B244" s="88"/>
      <c r="C244" s="89"/>
      <c r="D244" s="89"/>
      <c r="E244" s="90"/>
      <c r="F244" s="50"/>
      <c r="G244" s="50"/>
      <c r="H244" s="50"/>
      <c r="I244" s="90"/>
      <c r="J244" s="88"/>
      <c r="K244" s="50"/>
      <c r="L244" s="50"/>
      <c r="M244" s="50"/>
      <c r="N244" s="90"/>
      <c r="O244" s="90"/>
      <c r="P244" s="90"/>
      <c r="Q244" s="90"/>
      <c r="R244" s="90"/>
      <c r="S244" s="91"/>
      <c r="T244" s="90"/>
      <c r="U244" s="92"/>
      <c r="V244" s="8"/>
      <c r="W244" s="8"/>
      <c r="X244" s="8"/>
      <c r="Y244" s="8"/>
      <c r="Z244" s="8"/>
      <c r="AA244" s="8"/>
    </row>
    <row r="245" spans="1:27" ht="18">
      <c r="A245" s="87"/>
      <c r="B245" s="88"/>
      <c r="C245" s="89"/>
      <c r="D245" s="89"/>
      <c r="E245" s="90"/>
      <c r="F245" s="50"/>
      <c r="G245" s="50"/>
      <c r="H245" s="50"/>
      <c r="I245" s="90"/>
      <c r="J245" s="88"/>
      <c r="K245" s="50"/>
      <c r="L245" s="50"/>
      <c r="M245" s="50"/>
      <c r="N245" s="90"/>
      <c r="O245" s="90"/>
      <c r="P245" s="90"/>
      <c r="Q245" s="90"/>
      <c r="R245" s="90"/>
      <c r="S245" s="91"/>
      <c r="T245" s="90"/>
      <c r="U245" s="92"/>
      <c r="V245" s="8"/>
      <c r="W245" s="8"/>
      <c r="X245" s="8"/>
      <c r="Y245" s="8"/>
      <c r="Z245" s="8"/>
      <c r="AA245" s="8"/>
    </row>
    <row r="246" spans="1:27" ht="18">
      <c r="A246" s="87"/>
      <c r="B246" s="88"/>
      <c r="C246" s="89"/>
      <c r="D246" s="89"/>
      <c r="E246" s="90"/>
      <c r="F246" s="50"/>
      <c r="G246" s="50"/>
      <c r="H246" s="50"/>
      <c r="I246" s="90"/>
      <c r="J246" s="88"/>
      <c r="K246" s="50"/>
      <c r="L246" s="50"/>
      <c r="M246" s="50"/>
      <c r="N246" s="90"/>
      <c r="O246" s="90"/>
      <c r="P246" s="90"/>
      <c r="Q246" s="90"/>
      <c r="R246" s="90"/>
      <c r="S246" s="91"/>
      <c r="T246" s="90"/>
      <c r="U246" s="92"/>
      <c r="V246" s="8"/>
      <c r="W246" s="8"/>
      <c r="X246" s="8"/>
      <c r="Y246" s="8"/>
      <c r="Z246" s="8"/>
      <c r="AA246" s="8"/>
    </row>
    <row r="247" spans="1:27" ht="18">
      <c r="A247" s="87"/>
      <c r="B247" s="88"/>
      <c r="C247" s="89"/>
      <c r="D247" s="89"/>
      <c r="E247" s="90"/>
      <c r="F247" s="50"/>
      <c r="G247" s="50"/>
      <c r="H247" s="50"/>
      <c r="I247" s="90"/>
      <c r="J247" s="88"/>
      <c r="K247" s="50"/>
      <c r="L247" s="50"/>
      <c r="M247" s="50"/>
      <c r="N247" s="90"/>
      <c r="O247" s="90"/>
      <c r="P247" s="90"/>
      <c r="Q247" s="90"/>
      <c r="R247" s="90"/>
      <c r="S247" s="91"/>
      <c r="T247" s="90"/>
      <c r="U247" s="92"/>
      <c r="V247" s="8"/>
      <c r="W247" s="8"/>
      <c r="X247" s="8"/>
      <c r="Y247" s="8"/>
      <c r="Z247" s="8"/>
      <c r="AA247" s="8"/>
    </row>
    <row r="248" spans="1:27" ht="18">
      <c r="A248" s="87"/>
      <c r="B248" s="88"/>
      <c r="C248" s="89"/>
      <c r="D248" s="89"/>
      <c r="E248" s="90"/>
      <c r="F248" s="50"/>
      <c r="G248" s="50"/>
      <c r="H248" s="50"/>
      <c r="I248" s="90"/>
      <c r="J248" s="88"/>
      <c r="K248" s="50"/>
      <c r="L248" s="50"/>
      <c r="M248" s="50"/>
      <c r="N248" s="90"/>
      <c r="O248" s="90"/>
      <c r="P248" s="90"/>
      <c r="Q248" s="90"/>
      <c r="R248" s="90"/>
      <c r="S248" s="91"/>
      <c r="T248" s="90"/>
      <c r="U248" s="92"/>
      <c r="V248" s="8"/>
      <c r="W248" s="8"/>
      <c r="X248" s="8"/>
      <c r="Y248" s="8"/>
      <c r="Z248" s="8"/>
      <c r="AA248" s="8"/>
    </row>
    <row r="249" spans="1:27" ht="18">
      <c r="A249" s="87"/>
      <c r="B249" s="88"/>
      <c r="C249" s="89"/>
      <c r="D249" s="89"/>
      <c r="E249" s="90"/>
      <c r="F249" s="50"/>
      <c r="G249" s="50"/>
      <c r="H249" s="50"/>
      <c r="I249" s="90"/>
      <c r="J249" s="88"/>
      <c r="K249" s="50"/>
      <c r="L249" s="50"/>
      <c r="M249" s="50"/>
      <c r="N249" s="90"/>
      <c r="O249" s="90"/>
      <c r="P249" s="90"/>
      <c r="Q249" s="90"/>
      <c r="R249" s="90"/>
      <c r="S249" s="91"/>
      <c r="T249" s="90"/>
      <c r="U249" s="92"/>
      <c r="V249" s="8"/>
      <c r="W249" s="8"/>
      <c r="X249" s="8"/>
      <c r="Y249" s="8"/>
      <c r="Z249" s="8"/>
      <c r="AA249" s="8"/>
    </row>
    <row r="250" spans="1:27" ht="18">
      <c r="A250" s="87"/>
      <c r="B250" s="88"/>
      <c r="C250" s="89"/>
      <c r="D250" s="89"/>
      <c r="E250" s="90"/>
      <c r="F250" s="50"/>
      <c r="G250" s="50"/>
      <c r="H250" s="50"/>
      <c r="I250" s="90"/>
      <c r="J250" s="88"/>
      <c r="K250" s="50"/>
      <c r="L250" s="50"/>
      <c r="M250" s="50"/>
      <c r="N250" s="90"/>
      <c r="O250" s="90"/>
      <c r="P250" s="90"/>
      <c r="Q250" s="90"/>
      <c r="R250" s="90"/>
      <c r="S250" s="91"/>
      <c r="T250" s="90"/>
      <c r="U250" s="92"/>
      <c r="V250" s="8"/>
      <c r="W250" s="8"/>
      <c r="X250" s="8"/>
      <c r="Y250" s="8"/>
      <c r="Z250" s="8"/>
      <c r="AA250" s="8"/>
    </row>
    <row r="251" spans="1:27" ht="18">
      <c r="A251" s="87"/>
      <c r="B251" s="88"/>
      <c r="C251" s="89"/>
      <c r="D251" s="89"/>
      <c r="E251" s="90"/>
      <c r="F251" s="50"/>
      <c r="G251" s="50"/>
      <c r="H251" s="50"/>
      <c r="I251" s="90"/>
      <c r="J251" s="88"/>
      <c r="K251" s="50"/>
      <c r="L251" s="50"/>
      <c r="M251" s="50"/>
      <c r="N251" s="90"/>
      <c r="O251" s="90"/>
      <c r="P251" s="90"/>
      <c r="Q251" s="90"/>
      <c r="R251" s="90"/>
      <c r="S251" s="91"/>
      <c r="T251" s="90"/>
      <c r="U251" s="92"/>
      <c r="V251" s="8"/>
      <c r="W251" s="8"/>
      <c r="X251" s="8"/>
      <c r="Y251" s="8"/>
      <c r="Z251" s="8"/>
      <c r="AA251" s="8"/>
    </row>
    <row r="252" spans="1:27" ht="18">
      <c r="A252" s="87"/>
      <c r="B252" s="88"/>
      <c r="C252" s="89"/>
      <c r="D252" s="89"/>
      <c r="E252" s="90"/>
      <c r="F252" s="50"/>
      <c r="G252" s="50"/>
      <c r="H252" s="50"/>
      <c r="I252" s="90"/>
      <c r="J252" s="88"/>
      <c r="K252" s="50"/>
      <c r="L252" s="50"/>
      <c r="M252" s="50"/>
      <c r="N252" s="90"/>
      <c r="O252" s="90"/>
      <c r="P252" s="90"/>
      <c r="Q252" s="90"/>
      <c r="R252" s="90"/>
      <c r="S252" s="91"/>
      <c r="T252" s="90"/>
      <c r="U252" s="92"/>
      <c r="V252" s="8"/>
      <c r="W252" s="8"/>
      <c r="X252" s="8"/>
      <c r="Y252" s="8"/>
      <c r="Z252" s="8"/>
      <c r="AA252" s="8"/>
    </row>
    <row r="253" spans="1:27" ht="18">
      <c r="A253" s="87"/>
      <c r="B253" s="88"/>
      <c r="C253" s="89"/>
      <c r="D253" s="89"/>
      <c r="E253" s="90"/>
      <c r="F253" s="50"/>
      <c r="G253" s="50"/>
      <c r="H253" s="50"/>
      <c r="I253" s="90"/>
      <c r="J253" s="88"/>
      <c r="K253" s="50"/>
      <c r="L253" s="50"/>
      <c r="M253" s="50"/>
      <c r="N253" s="90"/>
      <c r="O253" s="90"/>
      <c r="P253" s="90"/>
      <c r="Q253" s="90"/>
      <c r="R253" s="90"/>
      <c r="S253" s="91"/>
      <c r="T253" s="90"/>
      <c r="U253" s="92"/>
      <c r="V253" s="8"/>
      <c r="W253" s="8"/>
      <c r="X253" s="8"/>
      <c r="Y253" s="8"/>
      <c r="Z253" s="8"/>
      <c r="AA253" s="8"/>
    </row>
    <row r="254" spans="1:27" ht="18">
      <c r="A254" s="87"/>
      <c r="B254" s="88"/>
      <c r="C254" s="89"/>
      <c r="D254" s="89"/>
      <c r="E254" s="90"/>
      <c r="F254" s="50"/>
      <c r="G254" s="50"/>
      <c r="H254" s="50"/>
      <c r="I254" s="90"/>
      <c r="J254" s="88"/>
      <c r="K254" s="50"/>
      <c r="L254" s="50"/>
      <c r="M254" s="50"/>
      <c r="N254" s="90"/>
      <c r="O254" s="90"/>
      <c r="P254" s="90"/>
      <c r="Q254" s="90"/>
      <c r="R254" s="90"/>
      <c r="S254" s="91"/>
      <c r="T254" s="90"/>
      <c r="U254" s="92"/>
      <c r="V254" s="8"/>
      <c r="W254" s="8"/>
      <c r="X254" s="8"/>
      <c r="Y254" s="8"/>
      <c r="Z254" s="8"/>
      <c r="AA254" s="8"/>
    </row>
    <row r="255" spans="1:27" ht="18">
      <c r="A255" s="87"/>
      <c r="B255" s="88"/>
      <c r="C255" s="89"/>
      <c r="D255" s="89"/>
      <c r="E255" s="90"/>
      <c r="F255" s="50"/>
      <c r="G255" s="50"/>
      <c r="H255" s="50"/>
      <c r="I255" s="90"/>
      <c r="J255" s="88"/>
      <c r="K255" s="50"/>
      <c r="L255" s="50"/>
      <c r="M255" s="50"/>
      <c r="N255" s="90"/>
      <c r="O255" s="90"/>
      <c r="P255" s="90"/>
      <c r="Q255" s="90"/>
      <c r="R255" s="90"/>
      <c r="S255" s="91"/>
      <c r="T255" s="90"/>
      <c r="U255" s="92"/>
      <c r="V255" s="8"/>
      <c r="W255" s="8"/>
      <c r="X255" s="8"/>
      <c r="Y255" s="8"/>
      <c r="Z255" s="8"/>
      <c r="AA255" s="8"/>
    </row>
    <row r="256" spans="1:27" ht="18">
      <c r="A256" s="87"/>
      <c r="B256" s="88"/>
      <c r="C256" s="89"/>
      <c r="D256" s="89"/>
      <c r="E256" s="90"/>
      <c r="F256" s="50"/>
      <c r="G256" s="50"/>
      <c r="H256" s="50"/>
      <c r="I256" s="90"/>
      <c r="J256" s="88"/>
      <c r="K256" s="50"/>
      <c r="L256" s="50"/>
      <c r="M256" s="50"/>
      <c r="N256" s="90"/>
      <c r="O256" s="90"/>
      <c r="P256" s="90"/>
      <c r="Q256" s="90"/>
      <c r="R256" s="90"/>
      <c r="S256" s="91"/>
      <c r="T256" s="90"/>
      <c r="U256" s="92"/>
      <c r="V256" s="8"/>
      <c r="W256" s="8"/>
      <c r="X256" s="8"/>
      <c r="Y256" s="8"/>
      <c r="Z256" s="8"/>
      <c r="AA256" s="8"/>
    </row>
    <row r="257" spans="1:27" ht="18">
      <c r="A257" s="87"/>
      <c r="B257" s="88"/>
      <c r="C257" s="89"/>
      <c r="D257" s="89"/>
      <c r="E257" s="90"/>
      <c r="F257" s="50"/>
      <c r="G257" s="50"/>
      <c r="H257" s="50"/>
      <c r="I257" s="90"/>
      <c r="J257" s="88"/>
      <c r="K257" s="50"/>
      <c r="L257" s="50"/>
      <c r="M257" s="50"/>
      <c r="N257" s="90"/>
      <c r="O257" s="90"/>
      <c r="P257" s="90"/>
      <c r="Q257" s="90"/>
      <c r="R257" s="90"/>
      <c r="S257" s="91"/>
      <c r="T257" s="90"/>
      <c r="U257" s="92"/>
      <c r="V257" s="8"/>
      <c r="W257" s="8"/>
      <c r="X257" s="8"/>
      <c r="Y257" s="8"/>
      <c r="Z257" s="8"/>
      <c r="AA257" s="8"/>
    </row>
    <row r="258" spans="1:27" ht="18">
      <c r="A258" s="87"/>
      <c r="B258" s="88"/>
      <c r="C258" s="89"/>
      <c r="D258" s="89"/>
      <c r="E258" s="90"/>
      <c r="F258" s="50"/>
      <c r="G258" s="50"/>
      <c r="H258" s="50"/>
      <c r="I258" s="90"/>
      <c r="J258" s="88"/>
      <c r="K258" s="50"/>
      <c r="L258" s="50"/>
      <c r="M258" s="50"/>
      <c r="N258" s="90"/>
      <c r="O258" s="90"/>
      <c r="P258" s="90"/>
      <c r="Q258" s="90"/>
      <c r="R258" s="90"/>
      <c r="S258" s="91"/>
      <c r="T258" s="90"/>
      <c r="U258" s="92"/>
      <c r="V258" s="8"/>
      <c r="W258" s="8"/>
      <c r="X258" s="8"/>
      <c r="Y258" s="8"/>
      <c r="Z258" s="8"/>
      <c r="AA258" s="8"/>
    </row>
    <row r="259" spans="1:27" ht="18">
      <c r="A259" s="87"/>
      <c r="B259" s="88"/>
      <c r="C259" s="89"/>
      <c r="D259" s="89"/>
      <c r="E259" s="90"/>
      <c r="F259" s="50"/>
      <c r="G259" s="50"/>
      <c r="H259" s="50"/>
      <c r="I259" s="90"/>
      <c r="J259" s="88"/>
      <c r="K259" s="50"/>
      <c r="L259" s="50"/>
      <c r="M259" s="50"/>
      <c r="N259" s="90"/>
      <c r="O259" s="90"/>
      <c r="P259" s="90"/>
      <c r="Q259" s="90"/>
      <c r="R259" s="90"/>
      <c r="S259" s="91"/>
      <c r="T259" s="90"/>
      <c r="U259" s="92"/>
      <c r="V259" s="8"/>
      <c r="W259" s="8"/>
      <c r="X259" s="8"/>
      <c r="Y259" s="8"/>
      <c r="Z259" s="8"/>
      <c r="AA259" s="8"/>
    </row>
    <row r="260" spans="1:27" ht="18">
      <c r="A260" s="87"/>
      <c r="B260" s="88"/>
      <c r="C260" s="89"/>
      <c r="D260" s="89"/>
      <c r="E260" s="90"/>
      <c r="F260" s="50"/>
      <c r="G260" s="50"/>
      <c r="H260" s="50"/>
      <c r="I260" s="90"/>
      <c r="J260" s="88"/>
      <c r="K260" s="50"/>
      <c r="L260" s="50"/>
      <c r="M260" s="50"/>
      <c r="N260" s="90"/>
      <c r="O260" s="90"/>
      <c r="P260" s="90"/>
      <c r="Q260" s="90"/>
      <c r="R260" s="90"/>
      <c r="S260" s="91"/>
      <c r="T260" s="90"/>
      <c r="U260" s="92"/>
      <c r="V260" s="8"/>
      <c r="W260" s="8"/>
      <c r="X260" s="8"/>
      <c r="Y260" s="8"/>
      <c r="Z260" s="8"/>
      <c r="AA260" s="8"/>
    </row>
    <row r="261" spans="1:27" ht="18">
      <c r="A261" s="87"/>
      <c r="B261" s="88"/>
      <c r="C261" s="89"/>
      <c r="D261" s="89"/>
      <c r="E261" s="90"/>
      <c r="F261" s="50"/>
      <c r="G261" s="50"/>
      <c r="H261" s="50"/>
      <c r="I261" s="90"/>
      <c r="J261" s="88"/>
      <c r="K261" s="50"/>
      <c r="L261" s="50"/>
      <c r="M261" s="50"/>
      <c r="N261" s="90"/>
      <c r="O261" s="90"/>
      <c r="P261" s="90"/>
      <c r="Q261" s="90"/>
      <c r="R261" s="90"/>
      <c r="S261" s="91"/>
      <c r="T261" s="90"/>
      <c r="U261" s="92"/>
      <c r="V261" s="8"/>
      <c r="W261" s="8"/>
      <c r="X261" s="8"/>
      <c r="Y261" s="8"/>
      <c r="Z261" s="8"/>
      <c r="AA261" s="8"/>
    </row>
    <row r="262" spans="1:27" ht="18">
      <c r="A262" s="87"/>
      <c r="B262" s="88"/>
      <c r="C262" s="89"/>
      <c r="D262" s="89"/>
      <c r="E262" s="90"/>
      <c r="F262" s="50"/>
      <c r="G262" s="50"/>
      <c r="H262" s="50"/>
      <c r="I262" s="90"/>
      <c r="J262" s="88"/>
      <c r="K262" s="50"/>
      <c r="L262" s="50"/>
      <c r="M262" s="50"/>
      <c r="N262" s="90"/>
      <c r="O262" s="90"/>
      <c r="P262" s="90"/>
      <c r="Q262" s="90"/>
      <c r="R262" s="90"/>
      <c r="S262" s="91"/>
      <c r="T262" s="90"/>
      <c r="U262" s="92"/>
      <c r="V262" s="8"/>
      <c r="W262" s="8"/>
      <c r="X262" s="8"/>
      <c r="Y262" s="8"/>
      <c r="Z262" s="8"/>
      <c r="AA262" s="8"/>
    </row>
    <row r="263" spans="1:27" ht="18">
      <c r="A263" s="87"/>
      <c r="B263" s="88"/>
      <c r="C263" s="89"/>
      <c r="D263" s="89"/>
      <c r="E263" s="90"/>
      <c r="F263" s="50"/>
      <c r="G263" s="50"/>
      <c r="H263" s="50"/>
      <c r="I263" s="90"/>
      <c r="J263" s="88"/>
      <c r="K263" s="50"/>
      <c r="L263" s="50"/>
      <c r="M263" s="50"/>
      <c r="N263" s="90"/>
      <c r="O263" s="90"/>
      <c r="P263" s="90"/>
      <c r="Q263" s="90"/>
      <c r="R263" s="90"/>
      <c r="S263" s="91"/>
      <c r="T263" s="90"/>
      <c r="U263" s="92"/>
      <c r="V263" s="8"/>
      <c r="W263" s="8"/>
      <c r="X263" s="8"/>
      <c r="Y263" s="8"/>
      <c r="Z263" s="8"/>
      <c r="AA263" s="8"/>
    </row>
    <row r="264" spans="1:27" ht="18">
      <c r="A264" s="87"/>
      <c r="B264" s="88"/>
      <c r="C264" s="89"/>
      <c r="D264" s="89"/>
      <c r="E264" s="90"/>
      <c r="F264" s="50"/>
      <c r="G264" s="50"/>
      <c r="H264" s="50"/>
      <c r="I264" s="90"/>
      <c r="J264" s="88"/>
      <c r="K264" s="50"/>
      <c r="L264" s="50"/>
      <c r="M264" s="50"/>
      <c r="N264" s="90"/>
      <c r="O264" s="90"/>
      <c r="P264" s="90"/>
      <c r="Q264" s="90"/>
      <c r="R264" s="90"/>
      <c r="S264" s="91"/>
      <c r="T264" s="90"/>
      <c r="U264" s="92"/>
      <c r="V264" s="8"/>
      <c r="W264" s="8"/>
      <c r="X264" s="8"/>
      <c r="Y264" s="8"/>
      <c r="Z264" s="8"/>
      <c r="AA264" s="8"/>
    </row>
    <row r="265" spans="1:27" ht="18">
      <c r="A265" s="87"/>
      <c r="B265" s="88"/>
      <c r="C265" s="89"/>
      <c r="D265" s="89"/>
      <c r="E265" s="90"/>
      <c r="F265" s="50"/>
      <c r="G265" s="50"/>
      <c r="H265" s="50"/>
      <c r="I265" s="90"/>
      <c r="J265" s="88"/>
      <c r="K265" s="50"/>
      <c r="L265" s="50"/>
      <c r="M265" s="50"/>
      <c r="N265" s="90"/>
      <c r="O265" s="90"/>
      <c r="P265" s="90"/>
      <c r="Q265" s="90"/>
      <c r="R265" s="90"/>
      <c r="S265" s="91"/>
      <c r="T265" s="90"/>
      <c r="U265" s="92"/>
      <c r="V265" s="8"/>
      <c r="W265" s="8"/>
      <c r="X265" s="8"/>
      <c r="Y265" s="8"/>
      <c r="Z265" s="8"/>
      <c r="AA265" s="8"/>
    </row>
    <row r="266" spans="1:27" ht="18">
      <c r="A266" s="87"/>
      <c r="B266" s="88"/>
      <c r="C266" s="89"/>
      <c r="D266" s="89"/>
      <c r="E266" s="90"/>
      <c r="F266" s="50"/>
      <c r="G266" s="50"/>
      <c r="H266" s="50"/>
      <c r="I266" s="90"/>
      <c r="J266" s="88"/>
      <c r="K266" s="50"/>
      <c r="L266" s="50"/>
      <c r="M266" s="50"/>
      <c r="N266" s="90"/>
      <c r="O266" s="90"/>
      <c r="P266" s="90"/>
      <c r="Q266" s="90"/>
      <c r="R266" s="90"/>
      <c r="S266" s="91"/>
      <c r="T266" s="90"/>
      <c r="U266" s="92"/>
      <c r="V266" s="8"/>
      <c r="W266" s="8"/>
      <c r="X266" s="8"/>
      <c r="Y266" s="8"/>
      <c r="Z266" s="8"/>
      <c r="AA266" s="8"/>
    </row>
    <row r="267" spans="1:27" ht="18">
      <c r="A267" s="87"/>
      <c r="B267" s="88"/>
      <c r="C267" s="89"/>
      <c r="D267" s="89"/>
      <c r="E267" s="90"/>
      <c r="F267" s="50"/>
      <c r="G267" s="50"/>
      <c r="H267" s="50"/>
      <c r="I267" s="90"/>
      <c r="J267" s="88"/>
      <c r="K267" s="50"/>
      <c r="L267" s="50"/>
      <c r="M267" s="50"/>
      <c r="N267" s="90"/>
      <c r="O267" s="90"/>
      <c r="P267" s="90"/>
      <c r="Q267" s="90"/>
      <c r="R267" s="90"/>
      <c r="S267" s="91"/>
      <c r="T267" s="90"/>
      <c r="U267" s="92"/>
      <c r="V267" s="8"/>
      <c r="W267" s="8"/>
      <c r="X267" s="8"/>
      <c r="Y267" s="8"/>
      <c r="Z267" s="8"/>
      <c r="AA267" s="8"/>
    </row>
    <row r="268" spans="1:27" ht="18">
      <c r="A268" s="87"/>
      <c r="B268" s="88"/>
      <c r="C268" s="89"/>
      <c r="D268" s="89"/>
      <c r="E268" s="90"/>
      <c r="F268" s="50"/>
      <c r="G268" s="50"/>
      <c r="H268" s="50"/>
      <c r="I268" s="90"/>
      <c r="J268" s="88"/>
      <c r="K268" s="50"/>
      <c r="L268" s="50"/>
      <c r="M268" s="50"/>
      <c r="N268" s="90"/>
      <c r="O268" s="90"/>
      <c r="P268" s="90"/>
      <c r="Q268" s="90"/>
      <c r="R268" s="90"/>
      <c r="S268" s="91"/>
      <c r="T268" s="90"/>
      <c r="U268" s="92"/>
      <c r="V268" s="8"/>
      <c r="W268" s="8"/>
      <c r="X268" s="8"/>
      <c r="Y268" s="8"/>
      <c r="Z268" s="8"/>
      <c r="AA268" s="8"/>
    </row>
    <row r="269" spans="1:27" ht="18">
      <c r="A269" s="87"/>
      <c r="B269" s="88"/>
      <c r="C269" s="89"/>
      <c r="D269" s="89"/>
      <c r="E269" s="90"/>
      <c r="F269" s="50"/>
      <c r="G269" s="50"/>
      <c r="H269" s="50"/>
      <c r="I269" s="90"/>
      <c r="J269" s="88"/>
      <c r="K269" s="50"/>
      <c r="L269" s="50"/>
      <c r="M269" s="50"/>
      <c r="N269" s="90"/>
      <c r="O269" s="90"/>
      <c r="P269" s="90"/>
      <c r="Q269" s="90"/>
      <c r="R269" s="90"/>
      <c r="S269" s="91"/>
      <c r="T269" s="90"/>
      <c r="U269" s="92"/>
      <c r="V269" s="8"/>
      <c r="W269" s="8"/>
      <c r="X269" s="8"/>
      <c r="Y269" s="8"/>
      <c r="Z269" s="8"/>
      <c r="AA269" s="8"/>
    </row>
    <row r="270" spans="1:27" ht="18">
      <c r="A270" s="87"/>
      <c r="B270" s="88"/>
      <c r="C270" s="89"/>
      <c r="D270" s="89"/>
      <c r="E270" s="90"/>
      <c r="F270" s="50"/>
      <c r="G270" s="50"/>
      <c r="H270" s="50"/>
      <c r="I270" s="90"/>
      <c r="J270" s="88"/>
      <c r="K270" s="50"/>
      <c r="L270" s="50"/>
      <c r="M270" s="50"/>
      <c r="N270" s="90"/>
      <c r="O270" s="90"/>
      <c r="P270" s="90"/>
      <c r="Q270" s="90"/>
      <c r="R270" s="90"/>
      <c r="S270" s="91"/>
      <c r="T270" s="90"/>
      <c r="U270" s="92"/>
      <c r="V270" s="8"/>
      <c r="W270" s="8"/>
      <c r="X270" s="8"/>
      <c r="Y270" s="8"/>
      <c r="Z270" s="8"/>
      <c r="AA270" s="8"/>
    </row>
    <row r="271" spans="1:27" ht="18">
      <c r="A271" s="87"/>
      <c r="B271" s="88"/>
      <c r="C271" s="89"/>
      <c r="D271" s="89"/>
      <c r="E271" s="90"/>
      <c r="F271" s="50"/>
      <c r="G271" s="50"/>
      <c r="H271" s="50"/>
      <c r="I271" s="90"/>
      <c r="J271" s="88"/>
      <c r="K271" s="50"/>
      <c r="L271" s="50"/>
      <c r="M271" s="50"/>
      <c r="N271" s="90"/>
      <c r="O271" s="90"/>
      <c r="P271" s="90"/>
      <c r="Q271" s="90"/>
      <c r="R271" s="90"/>
      <c r="S271" s="91"/>
      <c r="T271" s="90"/>
      <c r="U271" s="92"/>
      <c r="V271" s="8"/>
      <c r="W271" s="8"/>
      <c r="X271" s="8"/>
      <c r="Y271" s="8"/>
      <c r="Z271" s="8"/>
      <c r="AA271" s="8"/>
    </row>
    <row r="272" spans="1:27" ht="18">
      <c r="A272" s="87"/>
      <c r="B272" s="88"/>
      <c r="C272" s="89"/>
      <c r="D272" s="89"/>
      <c r="E272" s="90"/>
      <c r="F272" s="50"/>
      <c r="G272" s="50"/>
      <c r="H272" s="50"/>
      <c r="I272" s="90"/>
      <c r="J272" s="88"/>
      <c r="K272" s="50"/>
      <c r="L272" s="50"/>
      <c r="M272" s="50"/>
      <c r="N272" s="90"/>
      <c r="O272" s="90"/>
      <c r="P272" s="90"/>
      <c r="Q272" s="90"/>
      <c r="R272" s="90"/>
      <c r="S272" s="91"/>
      <c r="T272" s="90"/>
      <c r="U272" s="92"/>
      <c r="V272" s="8"/>
      <c r="W272" s="8"/>
      <c r="X272" s="8"/>
      <c r="Y272" s="8"/>
      <c r="Z272" s="8"/>
      <c r="AA272" s="8"/>
    </row>
    <row r="273" spans="1:27" ht="18">
      <c r="A273" s="87"/>
      <c r="B273" s="88"/>
      <c r="C273" s="89"/>
      <c r="D273" s="89"/>
      <c r="E273" s="90"/>
      <c r="F273" s="50"/>
      <c r="G273" s="50"/>
      <c r="H273" s="50"/>
      <c r="I273" s="90"/>
      <c r="J273" s="88"/>
      <c r="K273" s="50"/>
      <c r="L273" s="50"/>
      <c r="M273" s="50"/>
      <c r="N273" s="90"/>
      <c r="O273" s="90"/>
      <c r="P273" s="90"/>
      <c r="Q273" s="90"/>
      <c r="R273" s="90"/>
      <c r="S273" s="91"/>
      <c r="T273" s="90"/>
      <c r="U273" s="92"/>
      <c r="V273" s="8"/>
      <c r="W273" s="8"/>
      <c r="X273" s="8"/>
      <c r="Y273" s="8"/>
      <c r="Z273" s="8"/>
      <c r="AA273" s="8"/>
    </row>
    <row r="274" spans="1:27" ht="18">
      <c r="A274" s="87"/>
      <c r="B274" s="88"/>
      <c r="C274" s="89"/>
      <c r="D274" s="89"/>
      <c r="E274" s="90"/>
      <c r="F274" s="50"/>
      <c r="G274" s="50"/>
      <c r="H274" s="50"/>
      <c r="I274" s="90"/>
      <c r="J274" s="88"/>
      <c r="K274" s="50"/>
      <c r="L274" s="50"/>
      <c r="M274" s="50"/>
      <c r="N274" s="90"/>
      <c r="O274" s="90"/>
      <c r="P274" s="90"/>
      <c r="Q274" s="90"/>
      <c r="R274" s="90"/>
      <c r="S274" s="91"/>
      <c r="T274" s="90"/>
      <c r="U274" s="92"/>
      <c r="V274" s="8"/>
      <c r="W274" s="8"/>
      <c r="X274" s="8"/>
      <c r="Y274" s="8"/>
      <c r="Z274" s="8"/>
      <c r="AA274" s="8"/>
    </row>
    <row r="275" spans="1:27" ht="18">
      <c r="A275" s="87"/>
      <c r="B275" s="88"/>
      <c r="C275" s="89"/>
      <c r="D275" s="89"/>
      <c r="E275" s="90"/>
      <c r="F275" s="50"/>
      <c r="G275" s="50"/>
      <c r="H275" s="50"/>
      <c r="I275" s="90"/>
      <c r="J275" s="88"/>
      <c r="K275" s="50"/>
      <c r="L275" s="50"/>
      <c r="M275" s="50"/>
      <c r="N275" s="90"/>
      <c r="O275" s="90"/>
      <c r="P275" s="90"/>
      <c r="Q275" s="90"/>
      <c r="R275" s="90"/>
      <c r="S275" s="91"/>
      <c r="T275" s="90"/>
      <c r="U275" s="92"/>
      <c r="V275" s="8"/>
      <c r="W275" s="8"/>
      <c r="X275" s="8"/>
      <c r="Y275" s="8"/>
      <c r="Z275" s="8"/>
      <c r="AA275" s="8"/>
    </row>
    <row r="276" spans="1:27" ht="18">
      <c r="A276" s="87"/>
      <c r="B276" s="88"/>
      <c r="C276" s="89"/>
      <c r="D276" s="89"/>
      <c r="E276" s="90"/>
      <c r="F276" s="50"/>
      <c r="G276" s="50"/>
      <c r="H276" s="50"/>
      <c r="I276" s="90"/>
      <c r="J276" s="88"/>
      <c r="K276" s="50"/>
      <c r="L276" s="50"/>
      <c r="M276" s="50"/>
      <c r="N276" s="90"/>
      <c r="O276" s="90"/>
      <c r="P276" s="90"/>
      <c r="Q276" s="90"/>
      <c r="R276" s="90"/>
      <c r="S276" s="91"/>
      <c r="T276" s="90"/>
      <c r="U276" s="92"/>
      <c r="V276" s="8"/>
      <c r="W276" s="8"/>
      <c r="X276" s="8"/>
      <c r="Y276" s="8"/>
      <c r="Z276" s="8"/>
      <c r="AA276" s="8"/>
    </row>
    <row r="277" spans="1:27" ht="18">
      <c r="A277" s="87"/>
      <c r="B277" s="88"/>
      <c r="C277" s="89"/>
      <c r="D277" s="89"/>
      <c r="E277" s="90"/>
      <c r="F277" s="50"/>
      <c r="G277" s="50"/>
      <c r="H277" s="50"/>
      <c r="I277" s="90"/>
      <c r="J277" s="88"/>
      <c r="K277" s="50"/>
      <c r="L277" s="50"/>
      <c r="M277" s="50"/>
      <c r="N277" s="90"/>
      <c r="O277" s="90"/>
      <c r="P277" s="90"/>
      <c r="Q277" s="90"/>
      <c r="R277" s="90"/>
      <c r="S277" s="91"/>
      <c r="T277" s="90"/>
      <c r="U277" s="92"/>
      <c r="V277" s="8"/>
      <c r="W277" s="8"/>
      <c r="X277" s="8"/>
      <c r="Y277" s="8"/>
      <c r="Z277" s="8"/>
      <c r="AA277" s="8"/>
    </row>
    <row r="278" spans="1:27" ht="18">
      <c r="A278" s="87"/>
      <c r="B278" s="88"/>
      <c r="C278" s="89"/>
      <c r="D278" s="89"/>
      <c r="E278" s="90"/>
      <c r="F278" s="50"/>
      <c r="G278" s="50"/>
      <c r="H278" s="50"/>
      <c r="I278" s="90"/>
      <c r="J278" s="88"/>
      <c r="K278" s="50"/>
      <c r="L278" s="50"/>
      <c r="M278" s="50"/>
      <c r="N278" s="90"/>
      <c r="O278" s="90"/>
      <c r="P278" s="90"/>
      <c r="Q278" s="90"/>
      <c r="R278" s="90"/>
      <c r="S278" s="91"/>
      <c r="T278" s="90"/>
      <c r="U278" s="92"/>
      <c r="V278" s="8"/>
      <c r="W278" s="8"/>
      <c r="X278" s="8"/>
      <c r="Y278" s="8"/>
      <c r="Z278" s="8"/>
      <c r="AA278" s="8"/>
    </row>
    <row r="279" spans="1:27" ht="18">
      <c r="A279" s="87"/>
      <c r="B279" s="88"/>
      <c r="C279" s="89"/>
      <c r="D279" s="89"/>
      <c r="E279" s="90"/>
      <c r="F279" s="50"/>
      <c r="G279" s="50"/>
      <c r="H279" s="50"/>
      <c r="I279" s="90"/>
      <c r="J279" s="88"/>
      <c r="K279" s="50"/>
      <c r="L279" s="50"/>
      <c r="M279" s="50"/>
      <c r="N279" s="90"/>
      <c r="O279" s="90"/>
      <c r="P279" s="90"/>
      <c r="Q279" s="90"/>
      <c r="R279" s="90"/>
      <c r="S279" s="91"/>
      <c r="T279" s="90"/>
      <c r="U279" s="92"/>
      <c r="V279" s="8"/>
      <c r="W279" s="8"/>
      <c r="X279" s="8"/>
      <c r="Y279" s="8"/>
      <c r="Z279" s="8"/>
      <c r="AA279" s="8"/>
    </row>
    <row r="280" spans="1:27" ht="18">
      <c r="A280" s="87"/>
      <c r="B280" s="88"/>
      <c r="C280" s="89"/>
      <c r="D280" s="89"/>
      <c r="E280" s="90"/>
      <c r="F280" s="50"/>
      <c r="G280" s="50"/>
      <c r="H280" s="50"/>
      <c r="I280" s="90"/>
      <c r="J280" s="88"/>
      <c r="K280" s="50"/>
      <c r="L280" s="50"/>
      <c r="M280" s="50"/>
      <c r="N280" s="90"/>
      <c r="O280" s="90"/>
      <c r="P280" s="90"/>
      <c r="Q280" s="90"/>
      <c r="R280" s="90"/>
      <c r="S280" s="91"/>
      <c r="T280" s="90"/>
      <c r="U280" s="92"/>
      <c r="V280" s="8"/>
      <c r="W280" s="8"/>
      <c r="X280" s="8"/>
      <c r="Y280" s="8"/>
      <c r="Z280" s="8"/>
      <c r="AA280" s="8"/>
    </row>
    <row r="281" spans="1:27" ht="18">
      <c r="A281" s="87"/>
      <c r="B281" s="88"/>
      <c r="C281" s="89"/>
      <c r="D281" s="89"/>
      <c r="E281" s="90"/>
      <c r="F281" s="50"/>
      <c r="G281" s="50"/>
      <c r="H281" s="50"/>
      <c r="I281" s="90"/>
      <c r="J281" s="88"/>
      <c r="K281" s="50"/>
      <c r="L281" s="50"/>
      <c r="M281" s="50"/>
      <c r="N281" s="90"/>
      <c r="O281" s="90"/>
      <c r="P281" s="90"/>
      <c r="Q281" s="90"/>
      <c r="R281" s="90"/>
      <c r="S281" s="91"/>
      <c r="T281" s="90"/>
      <c r="U281" s="92"/>
      <c r="V281" s="8"/>
      <c r="W281" s="8"/>
      <c r="X281" s="8"/>
      <c r="Y281" s="8"/>
      <c r="Z281" s="8"/>
      <c r="AA281" s="8"/>
    </row>
    <row r="282" spans="1:27" ht="18">
      <c r="A282" s="87"/>
      <c r="B282" s="88"/>
      <c r="C282" s="89"/>
      <c r="D282" s="89"/>
      <c r="E282" s="90"/>
      <c r="F282" s="50"/>
      <c r="G282" s="50"/>
      <c r="H282" s="50"/>
      <c r="I282" s="90"/>
      <c r="J282" s="88"/>
      <c r="K282" s="50"/>
      <c r="L282" s="50"/>
      <c r="M282" s="50"/>
      <c r="N282" s="90"/>
      <c r="O282" s="90"/>
      <c r="P282" s="90"/>
      <c r="Q282" s="90"/>
      <c r="R282" s="90"/>
      <c r="S282" s="91"/>
      <c r="T282" s="90"/>
      <c r="U282" s="92"/>
      <c r="V282" s="8"/>
      <c r="W282" s="8"/>
      <c r="X282" s="8"/>
      <c r="Y282" s="8"/>
      <c r="Z282" s="8"/>
      <c r="AA282" s="8"/>
    </row>
    <row r="283" spans="1:27" ht="18">
      <c r="A283" s="87"/>
      <c r="B283" s="88"/>
      <c r="C283" s="89"/>
      <c r="D283" s="89"/>
      <c r="E283" s="90"/>
      <c r="F283" s="50"/>
      <c r="G283" s="50"/>
      <c r="H283" s="50"/>
      <c r="I283" s="90"/>
      <c r="J283" s="88"/>
      <c r="K283" s="50"/>
      <c r="L283" s="50"/>
      <c r="M283" s="50"/>
      <c r="N283" s="90"/>
      <c r="O283" s="90"/>
      <c r="P283" s="90"/>
      <c r="Q283" s="90"/>
      <c r="R283" s="90"/>
      <c r="S283" s="91"/>
      <c r="T283" s="90"/>
      <c r="U283" s="92"/>
      <c r="V283" s="8"/>
      <c r="W283" s="8"/>
      <c r="X283" s="8"/>
      <c r="Y283" s="8"/>
      <c r="Z283" s="8"/>
      <c r="AA283" s="8"/>
    </row>
    <row r="284" spans="1:27" ht="18">
      <c r="A284" s="87"/>
      <c r="B284" s="88"/>
      <c r="C284" s="89"/>
      <c r="D284" s="89"/>
      <c r="E284" s="90"/>
      <c r="F284" s="50"/>
      <c r="G284" s="50"/>
      <c r="H284" s="50"/>
      <c r="I284" s="90"/>
      <c r="J284" s="88"/>
      <c r="K284" s="50"/>
      <c r="L284" s="50"/>
      <c r="M284" s="50"/>
      <c r="N284" s="90"/>
      <c r="O284" s="90"/>
      <c r="P284" s="90"/>
      <c r="Q284" s="90"/>
      <c r="R284" s="90"/>
      <c r="S284" s="91"/>
      <c r="T284" s="90"/>
      <c r="U284" s="92"/>
      <c r="V284" s="8"/>
      <c r="W284" s="8"/>
      <c r="X284" s="8"/>
      <c r="Y284" s="8"/>
      <c r="Z284" s="8"/>
      <c r="AA284" s="8"/>
    </row>
    <row r="285" spans="1:27" ht="18">
      <c r="A285" s="87"/>
      <c r="B285" s="88"/>
      <c r="C285" s="89"/>
      <c r="D285" s="89"/>
      <c r="E285" s="90"/>
      <c r="F285" s="50"/>
      <c r="G285" s="50"/>
      <c r="H285" s="50"/>
      <c r="I285" s="90"/>
      <c r="J285" s="88"/>
      <c r="K285" s="50"/>
      <c r="L285" s="50"/>
      <c r="M285" s="50"/>
      <c r="N285" s="90"/>
      <c r="O285" s="90"/>
      <c r="P285" s="90"/>
      <c r="Q285" s="90"/>
      <c r="R285" s="90"/>
      <c r="S285" s="91"/>
      <c r="T285" s="90"/>
      <c r="U285" s="92"/>
      <c r="V285" s="8"/>
      <c r="W285" s="8"/>
      <c r="X285" s="8"/>
      <c r="Y285" s="8"/>
      <c r="Z285" s="8"/>
      <c r="AA285" s="8"/>
    </row>
    <row r="286" spans="1:27" ht="18">
      <c r="A286" s="87"/>
      <c r="B286" s="88"/>
      <c r="C286" s="89"/>
      <c r="D286" s="89"/>
      <c r="E286" s="90"/>
      <c r="F286" s="50"/>
      <c r="G286" s="50"/>
      <c r="H286" s="50"/>
      <c r="I286" s="90"/>
      <c r="J286" s="88"/>
      <c r="K286" s="50"/>
      <c r="L286" s="50"/>
      <c r="M286" s="50"/>
      <c r="N286" s="90"/>
      <c r="O286" s="90"/>
      <c r="P286" s="90"/>
      <c r="Q286" s="90"/>
      <c r="R286" s="90"/>
      <c r="S286" s="91"/>
      <c r="T286" s="90"/>
      <c r="U286" s="92"/>
      <c r="V286" s="8"/>
      <c r="W286" s="8"/>
      <c r="X286" s="8"/>
      <c r="Y286" s="8"/>
      <c r="Z286" s="8"/>
      <c r="AA286" s="8"/>
    </row>
    <row r="287" spans="1:27" ht="18">
      <c r="A287" s="87"/>
      <c r="B287" s="88"/>
      <c r="C287" s="89"/>
      <c r="D287" s="89"/>
      <c r="E287" s="90"/>
      <c r="F287" s="50"/>
      <c r="G287" s="50"/>
      <c r="H287" s="50"/>
      <c r="I287" s="90"/>
      <c r="J287" s="88"/>
      <c r="K287" s="50"/>
      <c r="L287" s="50"/>
      <c r="M287" s="50"/>
      <c r="N287" s="90"/>
      <c r="O287" s="90"/>
      <c r="P287" s="90"/>
      <c r="Q287" s="90"/>
      <c r="R287" s="90"/>
      <c r="S287" s="91"/>
      <c r="T287" s="90"/>
      <c r="U287" s="92"/>
      <c r="V287" s="8"/>
      <c r="W287" s="8"/>
      <c r="X287" s="8"/>
      <c r="Y287" s="8"/>
      <c r="Z287" s="8"/>
      <c r="AA287" s="8"/>
    </row>
    <row r="288" spans="1:27" ht="18">
      <c r="A288" s="87"/>
      <c r="B288" s="88"/>
      <c r="C288" s="89"/>
      <c r="D288" s="89"/>
      <c r="E288" s="90"/>
      <c r="F288" s="50"/>
      <c r="G288" s="50"/>
      <c r="H288" s="50"/>
      <c r="I288" s="90"/>
      <c r="J288" s="88"/>
      <c r="K288" s="50"/>
      <c r="L288" s="50"/>
      <c r="M288" s="50"/>
      <c r="N288" s="90"/>
      <c r="O288" s="90"/>
      <c r="P288" s="90"/>
      <c r="Q288" s="90"/>
      <c r="R288" s="90"/>
      <c r="S288" s="91"/>
      <c r="T288" s="90"/>
      <c r="U288" s="92"/>
      <c r="V288" s="8"/>
      <c r="W288" s="8"/>
      <c r="X288" s="8"/>
      <c r="Y288" s="8"/>
      <c r="Z288" s="8"/>
      <c r="AA288" s="8"/>
    </row>
    <row r="289" spans="1:27" ht="18">
      <c r="A289" s="87"/>
      <c r="B289" s="88"/>
      <c r="C289" s="89"/>
      <c r="D289" s="89"/>
      <c r="E289" s="90"/>
      <c r="F289" s="50"/>
      <c r="G289" s="50"/>
      <c r="H289" s="50"/>
      <c r="I289" s="90"/>
      <c r="J289" s="88"/>
      <c r="K289" s="50"/>
      <c r="L289" s="50"/>
      <c r="M289" s="50"/>
      <c r="N289" s="90"/>
      <c r="O289" s="90"/>
      <c r="P289" s="90"/>
      <c r="Q289" s="90"/>
      <c r="R289" s="90"/>
      <c r="S289" s="91"/>
      <c r="T289" s="90"/>
      <c r="U289" s="92"/>
      <c r="V289" s="8"/>
      <c r="W289" s="8"/>
      <c r="X289" s="8"/>
      <c r="Y289" s="8"/>
      <c r="Z289" s="8"/>
      <c r="AA289" s="8"/>
    </row>
    <row r="290" spans="1:27" ht="18">
      <c r="A290" s="87"/>
      <c r="B290" s="88"/>
      <c r="C290" s="89"/>
      <c r="D290" s="89"/>
      <c r="E290" s="90"/>
      <c r="F290" s="50"/>
      <c r="G290" s="50"/>
      <c r="H290" s="50"/>
      <c r="I290" s="90"/>
      <c r="J290" s="88"/>
      <c r="K290" s="50"/>
      <c r="L290" s="50"/>
      <c r="M290" s="50"/>
      <c r="N290" s="90"/>
      <c r="O290" s="90"/>
      <c r="P290" s="90"/>
      <c r="Q290" s="90"/>
      <c r="R290" s="90"/>
      <c r="S290" s="91"/>
      <c r="T290" s="90"/>
      <c r="U290" s="92"/>
      <c r="V290" s="8"/>
      <c r="W290" s="8"/>
      <c r="X290" s="8"/>
      <c r="Y290" s="8"/>
      <c r="Z290" s="8"/>
      <c r="AA290" s="8"/>
    </row>
    <row r="291" spans="1:27" ht="18">
      <c r="A291" s="87"/>
      <c r="B291" s="88"/>
      <c r="C291" s="89"/>
      <c r="D291" s="89"/>
      <c r="E291" s="90"/>
      <c r="F291" s="50"/>
      <c r="G291" s="50"/>
      <c r="H291" s="50"/>
      <c r="I291" s="90"/>
      <c r="J291" s="88"/>
      <c r="K291" s="50"/>
      <c r="L291" s="50"/>
      <c r="M291" s="50"/>
      <c r="N291" s="90"/>
      <c r="O291" s="90"/>
      <c r="P291" s="90"/>
      <c r="Q291" s="90"/>
      <c r="R291" s="90"/>
      <c r="S291" s="91"/>
      <c r="T291" s="90"/>
      <c r="U291" s="92"/>
      <c r="V291" s="8"/>
      <c r="W291" s="8"/>
      <c r="X291" s="8"/>
      <c r="Y291" s="8"/>
      <c r="Z291" s="8"/>
      <c r="AA291" s="8"/>
    </row>
    <row r="292" spans="1:27" ht="18">
      <c r="A292" s="87"/>
      <c r="B292" s="88"/>
      <c r="C292" s="89"/>
      <c r="D292" s="89"/>
      <c r="E292" s="90"/>
      <c r="F292" s="50"/>
      <c r="G292" s="50"/>
      <c r="H292" s="50"/>
      <c r="I292" s="90"/>
      <c r="J292" s="88"/>
      <c r="K292" s="50"/>
      <c r="L292" s="50"/>
      <c r="M292" s="50"/>
      <c r="N292" s="90"/>
      <c r="O292" s="90"/>
      <c r="P292" s="90"/>
      <c r="Q292" s="90"/>
      <c r="R292" s="90"/>
      <c r="S292" s="91"/>
      <c r="T292" s="90"/>
      <c r="U292" s="92"/>
      <c r="V292" s="8"/>
      <c r="W292" s="8"/>
      <c r="X292" s="8"/>
      <c r="Y292" s="8"/>
      <c r="Z292" s="8"/>
      <c r="AA292" s="8"/>
    </row>
    <row r="293" spans="1:27" ht="18">
      <c r="A293" s="87"/>
      <c r="B293" s="88"/>
      <c r="C293" s="89"/>
      <c r="D293" s="89"/>
      <c r="E293" s="90"/>
      <c r="F293" s="50"/>
      <c r="G293" s="50"/>
      <c r="H293" s="50"/>
      <c r="I293" s="90"/>
      <c r="J293" s="88"/>
      <c r="K293" s="50"/>
      <c r="L293" s="50"/>
      <c r="M293" s="50"/>
      <c r="N293" s="90"/>
      <c r="O293" s="90"/>
      <c r="P293" s="90"/>
      <c r="Q293" s="90"/>
      <c r="R293" s="90"/>
      <c r="S293" s="91"/>
      <c r="T293" s="90"/>
      <c r="U293" s="92"/>
      <c r="V293" s="8"/>
      <c r="W293" s="8"/>
      <c r="X293" s="8"/>
      <c r="Y293" s="8"/>
      <c r="Z293" s="8"/>
      <c r="AA293" s="8"/>
    </row>
    <row r="294" spans="1:27" ht="18">
      <c r="A294" s="87"/>
      <c r="B294" s="88"/>
      <c r="C294" s="89"/>
      <c r="D294" s="89"/>
      <c r="E294" s="90"/>
      <c r="F294" s="50"/>
      <c r="G294" s="50"/>
      <c r="H294" s="50"/>
      <c r="I294" s="90"/>
      <c r="J294" s="88"/>
      <c r="K294" s="50"/>
      <c r="L294" s="50"/>
      <c r="M294" s="50"/>
      <c r="N294" s="90"/>
      <c r="O294" s="90"/>
      <c r="P294" s="90"/>
      <c r="Q294" s="90"/>
      <c r="R294" s="90"/>
      <c r="S294" s="91"/>
      <c r="T294" s="90"/>
      <c r="U294" s="92"/>
      <c r="V294" s="8"/>
      <c r="W294" s="8"/>
      <c r="X294" s="8"/>
      <c r="Y294" s="8"/>
      <c r="Z294" s="8"/>
      <c r="AA294" s="8"/>
    </row>
    <row r="295" spans="1:27" ht="18">
      <c r="A295" s="87"/>
      <c r="B295" s="88"/>
      <c r="C295" s="89"/>
      <c r="D295" s="89"/>
      <c r="E295" s="90"/>
      <c r="F295" s="50"/>
      <c r="G295" s="50"/>
      <c r="H295" s="50"/>
      <c r="I295" s="90"/>
      <c r="J295" s="88"/>
      <c r="K295" s="50"/>
      <c r="L295" s="50"/>
      <c r="M295" s="50"/>
      <c r="N295" s="90"/>
      <c r="O295" s="90"/>
      <c r="P295" s="90"/>
      <c r="Q295" s="90"/>
      <c r="R295" s="90"/>
      <c r="S295" s="91"/>
      <c r="T295" s="90"/>
      <c r="U295" s="92"/>
      <c r="V295" s="8"/>
      <c r="W295" s="8"/>
      <c r="X295" s="8"/>
      <c r="Y295" s="8"/>
      <c r="Z295" s="8"/>
      <c r="AA295" s="8"/>
    </row>
    <row r="296" spans="1:27" ht="18">
      <c r="A296" s="87"/>
      <c r="B296" s="88"/>
      <c r="C296" s="89"/>
      <c r="D296" s="89"/>
      <c r="E296" s="90"/>
      <c r="F296" s="50"/>
      <c r="G296" s="50"/>
      <c r="H296" s="50"/>
      <c r="I296" s="90"/>
      <c r="J296" s="88"/>
      <c r="K296" s="50"/>
      <c r="L296" s="50"/>
      <c r="M296" s="50"/>
      <c r="N296" s="90"/>
      <c r="O296" s="90"/>
      <c r="P296" s="90"/>
      <c r="Q296" s="90"/>
      <c r="R296" s="90"/>
      <c r="S296" s="91"/>
      <c r="T296" s="90"/>
      <c r="U296" s="92"/>
      <c r="V296" s="8"/>
      <c r="W296" s="8"/>
      <c r="X296" s="8"/>
      <c r="Y296" s="8"/>
      <c r="Z296" s="8"/>
      <c r="AA296" s="8"/>
    </row>
    <row r="297" spans="1:27" ht="18">
      <c r="A297" s="87"/>
      <c r="B297" s="88"/>
      <c r="C297" s="89"/>
      <c r="D297" s="89"/>
      <c r="E297" s="90"/>
      <c r="F297" s="50"/>
      <c r="G297" s="50"/>
      <c r="H297" s="50"/>
      <c r="I297" s="90"/>
      <c r="J297" s="88"/>
      <c r="K297" s="50"/>
      <c r="L297" s="50"/>
      <c r="M297" s="50"/>
      <c r="N297" s="90"/>
      <c r="O297" s="90"/>
      <c r="P297" s="90"/>
      <c r="Q297" s="90"/>
      <c r="R297" s="90"/>
      <c r="S297" s="91"/>
      <c r="T297" s="90"/>
      <c r="U297" s="92"/>
      <c r="V297" s="8"/>
      <c r="W297" s="8"/>
      <c r="X297" s="8"/>
      <c r="Y297" s="8"/>
      <c r="Z297" s="8"/>
      <c r="AA297" s="8"/>
    </row>
    <row r="298" spans="1:27" ht="18">
      <c r="A298" s="87"/>
      <c r="B298" s="88"/>
      <c r="C298" s="89"/>
      <c r="D298" s="89"/>
      <c r="E298" s="90"/>
      <c r="F298" s="50"/>
      <c r="G298" s="50"/>
      <c r="H298" s="50"/>
      <c r="I298" s="90"/>
      <c r="J298" s="88"/>
      <c r="K298" s="50"/>
      <c r="L298" s="50"/>
      <c r="M298" s="50"/>
      <c r="N298" s="90"/>
      <c r="O298" s="90"/>
      <c r="P298" s="90"/>
      <c r="Q298" s="90"/>
      <c r="R298" s="90"/>
      <c r="S298" s="91"/>
      <c r="T298" s="90"/>
      <c r="U298" s="92"/>
      <c r="V298" s="8"/>
      <c r="W298" s="8"/>
      <c r="X298" s="8"/>
      <c r="Y298" s="8"/>
      <c r="Z298" s="8"/>
      <c r="AA298" s="8"/>
    </row>
    <row r="299" spans="1:27" ht="18">
      <c r="A299" s="87"/>
      <c r="B299" s="88"/>
      <c r="C299" s="89"/>
      <c r="D299" s="89"/>
      <c r="E299" s="90"/>
      <c r="F299" s="50"/>
      <c r="G299" s="50"/>
      <c r="H299" s="50"/>
      <c r="I299" s="90"/>
      <c r="J299" s="88"/>
      <c r="K299" s="50"/>
      <c r="L299" s="50"/>
      <c r="M299" s="50"/>
      <c r="N299" s="90"/>
      <c r="O299" s="90"/>
      <c r="P299" s="90"/>
      <c r="Q299" s="90"/>
      <c r="R299" s="90"/>
      <c r="S299" s="91"/>
      <c r="T299" s="90"/>
      <c r="U299" s="92"/>
      <c r="V299" s="8"/>
      <c r="W299" s="8"/>
      <c r="X299" s="8"/>
      <c r="Y299" s="8"/>
      <c r="Z299" s="8"/>
      <c r="AA299" s="8"/>
    </row>
    <row r="300" spans="1:27" ht="18">
      <c r="A300" s="87"/>
      <c r="B300" s="88"/>
      <c r="C300" s="89"/>
      <c r="D300" s="89"/>
      <c r="E300" s="90"/>
      <c r="F300" s="50"/>
      <c r="G300" s="50"/>
      <c r="H300" s="50"/>
      <c r="I300" s="90"/>
      <c r="J300" s="88"/>
      <c r="K300" s="50"/>
      <c r="L300" s="50"/>
      <c r="M300" s="50"/>
      <c r="N300" s="90"/>
      <c r="O300" s="90"/>
      <c r="P300" s="90"/>
      <c r="Q300" s="90"/>
      <c r="R300" s="90"/>
      <c r="S300" s="91"/>
      <c r="T300" s="90"/>
      <c r="U300" s="92"/>
      <c r="V300" s="8"/>
      <c r="W300" s="8"/>
      <c r="X300" s="8"/>
      <c r="Y300" s="8"/>
      <c r="Z300" s="8"/>
      <c r="AA300" s="8"/>
    </row>
    <row r="301" spans="1:27" ht="18">
      <c r="A301" s="87"/>
      <c r="B301" s="88"/>
      <c r="C301" s="89"/>
      <c r="D301" s="89"/>
      <c r="E301" s="90"/>
      <c r="F301" s="50"/>
      <c r="G301" s="50"/>
      <c r="H301" s="50"/>
      <c r="I301" s="90"/>
      <c r="J301" s="88"/>
      <c r="K301" s="50"/>
      <c r="L301" s="50"/>
      <c r="M301" s="50"/>
      <c r="N301" s="90"/>
      <c r="O301" s="90"/>
      <c r="P301" s="90"/>
      <c r="Q301" s="90"/>
      <c r="R301" s="90"/>
      <c r="S301" s="91"/>
      <c r="T301" s="90"/>
      <c r="U301" s="92"/>
      <c r="V301" s="8"/>
      <c r="W301" s="8"/>
      <c r="X301" s="8"/>
      <c r="Y301" s="8"/>
      <c r="Z301" s="8"/>
      <c r="AA301" s="8"/>
    </row>
    <row r="302" spans="1:27" ht="18">
      <c r="A302" s="87"/>
      <c r="B302" s="88"/>
      <c r="C302" s="89"/>
      <c r="D302" s="89"/>
      <c r="E302" s="90"/>
      <c r="F302" s="50"/>
      <c r="G302" s="50"/>
      <c r="H302" s="50"/>
      <c r="I302" s="90"/>
      <c r="J302" s="88"/>
      <c r="K302" s="50"/>
      <c r="L302" s="50"/>
      <c r="M302" s="50"/>
      <c r="N302" s="90"/>
      <c r="O302" s="90"/>
      <c r="P302" s="90"/>
      <c r="Q302" s="90"/>
      <c r="R302" s="90"/>
      <c r="S302" s="91"/>
      <c r="T302" s="90"/>
      <c r="U302" s="92"/>
      <c r="V302" s="8"/>
      <c r="W302" s="8"/>
      <c r="X302" s="8"/>
      <c r="Y302" s="8"/>
      <c r="Z302" s="8"/>
      <c r="AA302" s="8"/>
    </row>
    <row r="303" spans="1:27" ht="18">
      <c r="A303" s="87"/>
      <c r="B303" s="88"/>
      <c r="C303" s="89"/>
      <c r="D303" s="89"/>
      <c r="E303" s="90"/>
      <c r="F303" s="50"/>
      <c r="G303" s="50"/>
      <c r="H303" s="50"/>
      <c r="I303" s="90"/>
      <c r="J303" s="88"/>
      <c r="K303" s="50"/>
      <c r="L303" s="50"/>
      <c r="M303" s="50"/>
      <c r="N303" s="90"/>
      <c r="O303" s="90"/>
      <c r="P303" s="90"/>
      <c r="Q303" s="90"/>
      <c r="R303" s="90"/>
      <c r="S303" s="91"/>
      <c r="T303" s="90"/>
      <c r="U303" s="92"/>
      <c r="V303" s="8"/>
      <c r="W303" s="8"/>
      <c r="X303" s="8"/>
      <c r="Y303" s="8"/>
      <c r="Z303" s="8"/>
      <c r="AA303" s="8"/>
    </row>
    <row r="304" spans="1:27" ht="18">
      <c r="A304" s="87"/>
      <c r="B304" s="88"/>
      <c r="C304" s="89"/>
      <c r="D304" s="89"/>
      <c r="E304" s="90"/>
      <c r="F304" s="50"/>
      <c r="G304" s="50"/>
      <c r="H304" s="50"/>
      <c r="I304" s="90"/>
      <c r="J304" s="88"/>
      <c r="K304" s="50"/>
      <c r="L304" s="50"/>
      <c r="M304" s="50"/>
      <c r="N304" s="90"/>
      <c r="O304" s="90"/>
      <c r="P304" s="90"/>
      <c r="Q304" s="90"/>
      <c r="R304" s="90"/>
      <c r="S304" s="91"/>
      <c r="T304" s="90"/>
      <c r="U304" s="92"/>
      <c r="V304" s="8"/>
      <c r="W304" s="8"/>
      <c r="X304" s="8"/>
      <c r="Y304" s="8"/>
      <c r="Z304" s="8"/>
      <c r="AA304" s="8"/>
    </row>
    <row r="305" spans="1:27" ht="18">
      <c r="A305" s="87"/>
      <c r="B305" s="88"/>
      <c r="C305" s="89"/>
      <c r="D305" s="89"/>
      <c r="E305" s="90"/>
      <c r="F305" s="50"/>
      <c r="G305" s="50"/>
      <c r="H305" s="50"/>
      <c r="I305" s="90"/>
      <c r="J305" s="88"/>
      <c r="K305" s="50"/>
      <c r="L305" s="50"/>
      <c r="M305" s="50"/>
      <c r="N305" s="90"/>
      <c r="O305" s="90"/>
      <c r="P305" s="90"/>
      <c r="Q305" s="90"/>
      <c r="R305" s="90"/>
      <c r="S305" s="91"/>
      <c r="T305" s="90"/>
      <c r="U305" s="92"/>
      <c r="V305" s="8"/>
      <c r="W305" s="8"/>
      <c r="X305" s="8"/>
      <c r="Y305" s="8"/>
      <c r="Z305" s="8"/>
      <c r="AA305" s="8"/>
    </row>
    <row r="306" spans="1:27" ht="18">
      <c r="A306" s="87"/>
      <c r="B306" s="88"/>
      <c r="C306" s="89"/>
      <c r="D306" s="89"/>
      <c r="E306" s="90"/>
      <c r="F306" s="50"/>
      <c r="G306" s="50"/>
      <c r="H306" s="50"/>
      <c r="I306" s="90"/>
      <c r="J306" s="88"/>
      <c r="K306" s="50"/>
      <c r="L306" s="50"/>
      <c r="M306" s="50"/>
      <c r="N306" s="90"/>
      <c r="O306" s="90"/>
      <c r="P306" s="90"/>
      <c r="Q306" s="90"/>
      <c r="R306" s="90"/>
      <c r="S306" s="91"/>
      <c r="T306" s="90"/>
      <c r="U306" s="92"/>
      <c r="V306" s="8"/>
      <c r="W306" s="8"/>
      <c r="X306" s="8"/>
      <c r="Y306" s="8"/>
      <c r="Z306" s="8"/>
      <c r="AA306" s="8"/>
    </row>
    <row r="307" spans="1:27" ht="18">
      <c r="A307" s="87"/>
      <c r="B307" s="88"/>
      <c r="C307" s="89"/>
      <c r="D307" s="89"/>
      <c r="E307" s="90"/>
      <c r="F307" s="50"/>
      <c r="G307" s="50"/>
      <c r="H307" s="50"/>
      <c r="I307" s="90"/>
      <c r="J307" s="88"/>
      <c r="K307" s="50"/>
      <c r="L307" s="50"/>
      <c r="M307" s="50"/>
      <c r="N307" s="90"/>
      <c r="O307" s="90"/>
      <c r="P307" s="90"/>
      <c r="Q307" s="90"/>
      <c r="R307" s="90"/>
      <c r="S307" s="91"/>
      <c r="T307" s="90"/>
      <c r="U307" s="92"/>
      <c r="V307" s="8"/>
      <c r="W307" s="8"/>
      <c r="X307" s="8"/>
      <c r="Y307" s="8"/>
      <c r="Z307" s="8"/>
      <c r="AA307" s="8"/>
    </row>
    <row r="308" spans="1:27" ht="18">
      <c r="A308" s="87"/>
      <c r="B308" s="88"/>
      <c r="C308" s="89"/>
      <c r="D308" s="89"/>
      <c r="E308" s="90"/>
      <c r="F308" s="50"/>
      <c r="G308" s="50"/>
      <c r="H308" s="50"/>
      <c r="I308" s="90"/>
      <c r="J308" s="88"/>
      <c r="K308" s="50"/>
      <c r="L308" s="50"/>
      <c r="M308" s="50"/>
      <c r="N308" s="90"/>
      <c r="O308" s="90"/>
      <c r="P308" s="90"/>
      <c r="Q308" s="90"/>
      <c r="R308" s="90"/>
      <c r="S308" s="91"/>
      <c r="T308" s="90"/>
      <c r="U308" s="92"/>
      <c r="V308" s="8"/>
      <c r="W308" s="8"/>
      <c r="X308" s="8"/>
      <c r="Y308" s="8"/>
      <c r="Z308" s="8"/>
      <c r="AA308" s="8"/>
    </row>
    <row r="309" spans="1:27" ht="18">
      <c r="A309" s="87"/>
      <c r="B309" s="88"/>
      <c r="C309" s="89"/>
      <c r="D309" s="89"/>
      <c r="E309" s="90"/>
      <c r="F309" s="50"/>
      <c r="G309" s="50"/>
      <c r="H309" s="50"/>
      <c r="I309" s="90"/>
      <c r="J309" s="88"/>
      <c r="K309" s="50"/>
      <c r="L309" s="50"/>
      <c r="M309" s="50"/>
      <c r="N309" s="90"/>
      <c r="O309" s="90"/>
      <c r="P309" s="90"/>
      <c r="Q309" s="90"/>
      <c r="R309" s="90"/>
      <c r="S309" s="91"/>
      <c r="T309" s="90"/>
      <c r="U309" s="92"/>
      <c r="V309" s="8"/>
      <c r="W309" s="8"/>
      <c r="X309" s="8"/>
      <c r="Y309" s="8"/>
      <c r="Z309" s="8"/>
      <c r="AA309" s="8"/>
    </row>
    <row r="310" spans="1:27" ht="18">
      <c r="A310" s="87"/>
      <c r="B310" s="88"/>
      <c r="C310" s="89"/>
      <c r="D310" s="89"/>
      <c r="E310" s="90"/>
      <c r="F310" s="50"/>
      <c r="G310" s="50"/>
      <c r="H310" s="50"/>
      <c r="I310" s="90"/>
      <c r="J310" s="88"/>
      <c r="K310" s="50"/>
      <c r="L310" s="50"/>
      <c r="M310" s="50"/>
      <c r="N310" s="90"/>
      <c r="O310" s="90"/>
      <c r="P310" s="90"/>
      <c r="Q310" s="90"/>
      <c r="R310" s="90"/>
      <c r="S310" s="91"/>
      <c r="T310" s="90"/>
      <c r="U310" s="92"/>
      <c r="V310" s="8"/>
      <c r="W310" s="8"/>
      <c r="X310" s="8"/>
      <c r="Y310" s="8"/>
      <c r="Z310" s="8"/>
      <c r="AA310" s="8"/>
    </row>
    <row r="311" spans="1:27" ht="18">
      <c r="A311" s="87"/>
      <c r="B311" s="88"/>
      <c r="C311" s="89"/>
      <c r="D311" s="89"/>
      <c r="E311" s="90"/>
      <c r="F311" s="50"/>
      <c r="G311" s="50"/>
      <c r="H311" s="50"/>
      <c r="I311" s="90"/>
      <c r="J311" s="88"/>
      <c r="K311" s="50"/>
      <c r="L311" s="50"/>
      <c r="M311" s="50"/>
      <c r="N311" s="90"/>
      <c r="O311" s="90"/>
      <c r="P311" s="90"/>
      <c r="Q311" s="90"/>
      <c r="R311" s="90"/>
      <c r="S311" s="91"/>
      <c r="T311" s="90"/>
      <c r="U311" s="92"/>
      <c r="V311" s="8"/>
      <c r="W311" s="8"/>
      <c r="X311" s="8"/>
      <c r="Y311" s="8"/>
      <c r="Z311" s="8"/>
      <c r="AA311" s="8"/>
    </row>
    <row r="312" spans="1:27" ht="18">
      <c r="A312" s="87"/>
      <c r="B312" s="88"/>
      <c r="C312" s="89"/>
      <c r="D312" s="89"/>
      <c r="E312" s="90"/>
      <c r="F312" s="50"/>
      <c r="G312" s="50"/>
      <c r="H312" s="50"/>
      <c r="I312" s="90"/>
      <c r="J312" s="88"/>
      <c r="K312" s="50"/>
      <c r="L312" s="50"/>
      <c r="M312" s="50"/>
      <c r="N312" s="90"/>
      <c r="O312" s="90"/>
      <c r="P312" s="90"/>
      <c r="Q312" s="90"/>
      <c r="R312" s="90"/>
      <c r="S312" s="91"/>
      <c r="T312" s="90"/>
      <c r="U312" s="92"/>
      <c r="V312" s="8"/>
      <c r="W312" s="8"/>
      <c r="X312" s="8"/>
      <c r="Y312" s="8"/>
      <c r="Z312" s="8"/>
      <c r="AA312" s="8"/>
    </row>
    <row r="313" spans="1:27" ht="18">
      <c r="A313" s="87"/>
      <c r="B313" s="88"/>
      <c r="C313" s="89"/>
      <c r="D313" s="89"/>
      <c r="E313" s="90"/>
      <c r="F313" s="50"/>
      <c r="G313" s="50"/>
      <c r="H313" s="50"/>
      <c r="I313" s="90"/>
      <c r="J313" s="88"/>
      <c r="K313" s="50"/>
      <c r="L313" s="50"/>
      <c r="M313" s="50"/>
      <c r="N313" s="90"/>
      <c r="O313" s="90"/>
      <c r="P313" s="90"/>
      <c r="Q313" s="90"/>
      <c r="R313" s="90"/>
      <c r="S313" s="91"/>
      <c r="T313" s="90"/>
      <c r="U313" s="92"/>
      <c r="V313" s="8"/>
      <c r="W313" s="8"/>
      <c r="X313" s="8"/>
      <c r="Y313" s="8"/>
      <c r="Z313" s="8"/>
      <c r="AA313" s="8"/>
    </row>
    <row r="314" spans="1:27" ht="18">
      <c r="A314" s="87"/>
      <c r="B314" s="88"/>
      <c r="C314" s="89"/>
      <c r="D314" s="89"/>
      <c r="E314" s="90"/>
      <c r="F314" s="50"/>
      <c r="G314" s="50"/>
      <c r="H314" s="50"/>
      <c r="I314" s="90"/>
      <c r="J314" s="88"/>
      <c r="K314" s="50"/>
      <c r="L314" s="50"/>
      <c r="M314" s="50"/>
      <c r="N314" s="90"/>
      <c r="O314" s="90"/>
      <c r="P314" s="90"/>
      <c r="Q314" s="90"/>
      <c r="R314" s="90"/>
      <c r="S314" s="91"/>
      <c r="T314" s="90"/>
      <c r="U314" s="92"/>
      <c r="V314" s="8"/>
      <c r="W314" s="8"/>
      <c r="X314" s="8"/>
      <c r="Y314" s="8"/>
      <c r="Z314" s="8"/>
      <c r="AA314" s="8"/>
    </row>
    <row r="315" spans="1:27" ht="18">
      <c r="A315" s="87"/>
      <c r="B315" s="88"/>
      <c r="C315" s="89"/>
      <c r="D315" s="89"/>
      <c r="E315" s="90"/>
      <c r="F315" s="50"/>
      <c r="G315" s="50"/>
      <c r="H315" s="50"/>
      <c r="I315" s="90"/>
      <c r="J315" s="88"/>
      <c r="K315" s="50"/>
      <c r="L315" s="50"/>
      <c r="M315" s="50"/>
      <c r="N315" s="90"/>
      <c r="O315" s="90"/>
      <c r="P315" s="90"/>
      <c r="Q315" s="90"/>
      <c r="R315" s="90"/>
      <c r="S315" s="91"/>
      <c r="T315" s="90"/>
      <c r="U315" s="92"/>
      <c r="V315" s="8"/>
      <c r="W315" s="8"/>
      <c r="X315" s="8"/>
      <c r="Y315" s="8"/>
      <c r="Z315" s="8"/>
      <c r="AA315" s="8"/>
    </row>
    <row r="316" spans="1:27" ht="18">
      <c r="A316" s="87"/>
      <c r="B316" s="88"/>
      <c r="C316" s="89"/>
      <c r="D316" s="89"/>
      <c r="E316" s="90"/>
      <c r="F316" s="50"/>
      <c r="G316" s="50"/>
      <c r="H316" s="50"/>
      <c r="I316" s="90"/>
      <c r="J316" s="88"/>
      <c r="K316" s="50"/>
      <c r="L316" s="50"/>
      <c r="M316" s="50"/>
      <c r="N316" s="90"/>
      <c r="O316" s="90"/>
      <c r="P316" s="90"/>
      <c r="Q316" s="90"/>
      <c r="R316" s="90"/>
      <c r="S316" s="91"/>
      <c r="T316" s="90"/>
      <c r="U316" s="92"/>
      <c r="V316" s="8"/>
      <c r="W316" s="8"/>
      <c r="X316" s="8"/>
      <c r="Y316" s="8"/>
      <c r="Z316" s="8"/>
      <c r="AA316" s="8"/>
    </row>
    <row r="317" spans="1:27" ht="18">
      <c r="A317" s="87"/>
      <c r="B317" s="88"/>
      <c r="C317" s="89"/>
      <c r="D317" s="89"/>
      <c r="E317" s="90"/>
      <c r="F317" s="50"/>
      <c r="G317" s="50"/>
      <c r="H317" s="50"/>
      <c r="I317" s="90"/>
      <c r="J317" s="88"/>
      <c r="K317" s="50"/>
      <c r="L317" s="50"/>
      <c r="M317" s="50"/>
      <c r="N317" s="90"/>
      <c r="O317" s="90"/>
      <c r="P317" s="90"/>
      <c r="Q317" s="90"/>
      <c r="R317" s="90"/>
      <c r="S317" s="91"/>
      <c r="T317" s="90"/>
      <c r="U317" s="92"/>
      <c r="V317" s="8"/>
      <c r="W317" s="8"/>
      <c r="X317" s="8"/>
      <c r="Y317" s="8"/>
      <c r="Z317" s="8"/>
      <c r="AA317" s="8"/>
    </row>
    <row r="318" spans="1:27" ht="18">
      <c r="A318" s="87"/>
      <c r="B318" s="88"/>
      <c r="C318" s="89"/>
      <c r="D318" s="89"/>
      <c r="E318" s="90"/>
      <c r="F318" s="50"/>
      <c r="G318" s="50"/>
      <c r="H318" s="50"/>
      <c r="I318" s="90"/>
      <c r="J318" s="88"/>
      <c r="K318" s="50"/>
      <c r="L318" s="50"/>
      <c r="M318" s="50"/>
      <c r="N318" s="90"/>
      <c r="O318" s="90"/>
      <c r="P318" s="90"/>
      <c r="Q318" s="90"/>
      <c r="R318" s="90"/>
      <c r="S318" s="91"/>
      <c r="T318" s="90"/>
      <c r="U318" s="92"/>
      <c r="V318" s="8"/>
      <c r="W318" s="8"/>
      <c r="X318" s="8"/>
      <c r="Y318" s="8"/>
      <c r="Z318" s="8"/>
      <c r="AA318" s="8"/>
    </row>
    <row r="319" spans="1:27" ht="18">
      <c r="A319" s="87"/>
      <c r="B319" s="88"/>
      <c r="C319" s="89"/>
      <c r="D319" s="89"/>
      <c r="E319" s="90"/>
      <c r="F319" s="50"/>
      <c r="G319" s="50"/>
      <c r="H319" s="50"/>
      <c r="I319" s="90"/>
      <c r="J319" s="88"/>
      <c r="K319" s="50"/>
      <c r="L319" s="50"/>
      <c r="M319" s="50"/>
      <c r="N319" s="90"/>
      <c r="O319" s="90"/>
      <c r="P319" s="90"/>
      <c r="Q319" s="90"/>
      <c r="R319" s="90"/>
      <c r="S319" s="91"/>
      <c r="T319" s="90"/>
      <c r="U319" s="92"/>
      <c r="V319" s="8"/>
      <c r="W319" s="8"/>
      <c r="X319" s="8"/>
      <c r="Y319" s="8"/>
      <c r="Z319" s="8"/>
      <c r="AA319" s="8"/>
    </row>
    <row r="320" spans="1:27" ht="18">
      <c r="A320" s="87"/>
      <c r="B320" s="88"/>
      <c r="C320" s="89"/>
      <c r="D320" s="89"/>
      <c r="E320" s="90"/>
      <c r="F320" s="50"/>
      <c r="G320" s="50"/>
      <c r="H320" s="50"/>
      <c r="I320" s="90"/>
      <c r="J320" s="88"/>
      <c r="K320" s="50"/>
      <c r="L320" s="50"/>
      <c r="M320" s="50"/>
      <c r="N320" s="90"/>
      <c r="O320" s="90"/>
      <c r="P320" s="90"/>
      <c r="Q320" s="90"/>
      <c r="R320" s="90"/>
      <c r="S320" s="91"/>
      <c r="T320" s="90"/>
      <c r="U320" s="92"/>
      <c r="V320" s="8"/>
      <c r="W320" s="8"/>
      <c r="X320" s="8"/>
      <c r="Y320" s="8"/>
      <c r="Z320" s="8"/>
      <c r="AA320" s="8"/>
    </row>
    <row r="321" spans="1:27" ht="18">
      <c r="A321" s="87"/>
      <c r="B321" s="88"/>
      <c r="C321" s="89"/>
      <c r="D321" s="89"/>
      <c r="E321" s="90"/>
      <c r="F321" s="50"/>
      <c r="G321" s="50"/>
      <c r="H321" s="50"/>
      <c r="I321" s="90"/>
      <c r="J321" s="88"/>
      <c r="K321" s="50"/>
      <c r="L321" s="50"/>
      <c r="M321" s="50"/>
      <c r="N321" s="90"/>
      <c r="O321" s="90"/>
      <c r="P321" s="90"/>
      <c r="Q321" s="90"/>
      <c r="R321" s="90"/>
      <c r="S321" s="91"/>
      <c r="T321" s="90"/>
      <c r="U321" s="92"/>
      <c r="V321" s="8"/>
      <c r="W321" s="8"/>
      <c r="X321" s="8"/>
      <c r="Y321" s="8"/>
      <c r="Z321" s="8"/>
      <c r="AA321" s="8"/>
    </row>
    <row r="322" spans="1:27" ht="18">
      <c r="A322" s="87"/>
      <c r="B322" s="88"/>
      <c r="C322" s="89"/>
      <c r="D322" s="89"/>
      <c r="E322" s="90"/>
      <c r="F322" s="50"/>
      <c r="G322" s="50"/>
      <c r="H322" s="50"/>
      <c r="I322" s="90"/>
      <c r="J322" s="88"/>
      <c r="K322" s="50"/>
      <c r="L322" s="50"/>
      <c r="M322" s="50"/>
      <c r="N322" s="90"/>
      <c r="O322" s="90"/>
      <c r="P322" s="90"/>
      <c r="Q322" s="90"/>
      <c r="R322" s="90"/>
      <c r="S322" s="91"/>
      <c r="T322" s="90"/>
      <c r="U322" s="92"/>
      <c r="V322" s="8"/>
      <c r="W322" s="8"/>
      <c r="X322" s="8"/>
      <c r="Y322" s="8"/>
      <c r="Z322" s="8"/>
      <c r="AA322" s="8"/>
    </row>
    <row r="323" spans="1:27" ht="18">
      <c r="A323" s="87"/>
      <c r="B323" s="88"/>
      <c r="C323" s="89"/>
      <c r="D323" s="89"/>
      <c r="E323" s="90"/>
      <c r="F323" s="50"/>
      <c r="G323" s="50"/>
      <c r="H323" s="50"/>
      <c r="I323" s="90"/>
      <c r="J323" s="88"/>
      <c r="K323" s="50"/>
      <c r="L323" s="50"/>
      <c r="M323" s="50"/>
      <c r="N323" s="90"/>
      <c r="O323" s="90"/>
      <c r="P323" s="90"/>
      <c r="Q323" s="90"/>
      <c r="R323" s="90"/>
      <c r="S323" s="91"/>
      <c r="T323" s="90"/>
      <c r="U323" s="92"/>
      <c r="V323" s="8"/>
      <c r="W323" s="8"/>
      <c r="X323" s="8"/>
      <c r="Y323" s="8"/>
      <c r="Z323" s="8"/>
      <c r="AA323" s="8"/>
    </row>
    <row r="324" spans="1:27" ht="18">
      <c r="A324" s="87"/>
      <c r="B324" s="88"/>
      <c r="C324" s="89"/>
      <c r="D324" s="89"/>
      <c r="E324" s="90"/>
      <c r="F324" s="50"/>
      <c r="G324" s="50"/>
      <c r="H324" s="50"/>
      <c r="I324" s="90"/>
      <c r="J324" s="88"/>
      <c r="K324" s="50"/>
      <c r="L324" s="50"/>
      <c r="M324" s="50"/>
      <c r="N324" s="90"/>
      <c r="O324" s="90"/>
      <c r="P324" s="90"/>
      <c r="Q324" s="90"/>
      <c r="R324" s="90"/>
      <c r="S324" s="91"/>
      <c r="T324" s="90"/>
      <c r="U324" s="92"/>
      <c r="V324" s="8"/>
      <c r="W324" s="8"/>
      <c r="X324" s="8"/>
      <c r="Y324" s="8"/>
      <c r="Z324" s="8"/>
      <c r="AA324" s="8"/>
    </row>
    <row r="325" spans="1:27" ht="18">
      <c r="A325" s="87"/>
      <c r="B325" s="88"/>
      <c r="C325" s="89"/>
      <c r="D325" s="89"/>
      <c r="E325" s="90"/>
      <c r="F325" s="50"/>
      <c r="G325" s="50"/>
      <c r="H325" s="50"/>
      <c r="I325" s="90"/>
      <c r="J325" s="88"/>
      <c r="K325" s="50"/>
      <c r="L325" s="50"/>
      <c r="M325" s="50"/>
      <c r="N325" s="90"/>
      <c r="O325" s="90"/>
      <c r="P325" s="90"/>
      <c r="Q325" s="90"/>
      <c r="R325" s="90"/>
      <c r="S325" s="91"/>
      <c r="T325" s="90"/>
      <c r="U325" s="92"/>
      <c r="V325" s="8"/>
      <c r="W325" s="8"/>
      <c r="X325" s="8"/>
      <c r="Y325" s="8"/>
      <c r="Z325" s="8"/>
      <c r="AA325" s="8"/>
    </row>
    <row r="326" spans="1:27" ht="18">
      <c r="A326" s="87"/>
      <c r="B326" s="88"/>
      <c r="C326" s="89"/>
      <c r="D326" s="89"/>
      <c r="E326" s="90"/>
      <c r="F326" s="50"/>
      <c r="G326" s="50"/>
      <c r="H326" s="50"/>
      <c r="I326" s="90"/>
      <c r="J326" s="88"/>
      <c r="K326" s="50"/>
      <c r="L326" s="50"/>
      <c r="M326" s="50"/>
      <c r="N326" s="90"/>
      <c r="O326" s="90"/>
      <c r="P326" s="90"/>
      <c r="Q326" s="90"/>
      <c r="R326" s="90"/>
      <c r="S326" s="91"/>
      <c r="T326" s="90"/>
      <c r="U326" s="92"/>
      <c r="V326" s="8"/>
      <c r="W326" s="8"/>
      <c r="X326" s="8"/>
      <c r="Y326" s="8"/>
      <c r="Z326" s="8"/>
      <c r="AA326" s="8"/>
    </row>
    <row r="327" spans="1:27" ht="18">
      <c r="A327" s="87"/>
      <c r="B327" s="88"/>
      <c r="C327" s="89"/>
      <c r="D327" s="89"/>
      <c r="E327" s="90"/>
      <c r="F327" s="50"/>
      <c r="G327" s="50"/>
      <c r="H327" s="50"/>
      <c r="I327" s="90"/>
      <c r="J327" s="88"/>
      <c r="K327" s="50"/>
      <c r="L327" s="50"/>
      <c r="M327" s="50"/>
      <c r="N327" s="90"/>
      <c r="O327" s="90"/>
      <c r="P327" s="90"/>
      <c r="Q327" s="90"/>
      <c r="R327" s="90"/>
      <c r="S327" s="91"/>
      <c r="T327" s="90"/>
      <c r="U327" s="92"/>
      <c r="V327" s="8"/>
      <c r="W327" s="8"/>
      <c r="X327" s="8"/>
      <c r="Y327" s="8"/>
      <c r="Z327" s="8"/>
      <c r="AA327" s="8"/>
    </row>
    <row r="328" spans="1:27" ht="18">
      <c r="A328" s="87"/>
      <c r="B328" s="88"/>
      <c r="C328" s="89"/>
      <c r="D328" s="89"/>
      <c r="E328" s="90"/>
      <c r="F328" s="50"/>
      <c r="G328" s="50"/>
      <c r="H328" s="50"/>
      <c r="I328" s="90"/>
      <c r="J328" s="88"/>
      <c r="K328" s="50"/>
      <c r="L328" s="50"/>
      <c r="M328" s="50"/>
      <c r="N328" s="90"/>
      <c r="O328" s="90"/>
      <c r="P328" s="90"/>
      <c r="Q328" s="90"/>
      <c r="R328" s="90"/>
      <c r="S328" s="91"/>
      <c r="T328" s="90"/>
      <c r="U328" s="92"/>
      <c r="V328" s="8"/>
      <c r="W328" s="8"/>
      <c r="X328" s="8"/>
      <c r="Y328" s="8"/>
      <c r="Z328" s="8"/>
      <c r="AA328" s="8"/>
    </row>
    <row r="329" spans="1:27" ht="18">
      <c r="A329" s="87"/>
      <c r="B329" s="88"/>
      <c r="C329" s="89"/>
      <c r="D329" s="89"/>
      <c r="E329" s="90"/>
      <c r="F329" s="50"/>
      <c r="G329" s="50"/>
      <c r="H329" s="50"/>
      <c r="I329" s="90"/>
      <c r="J329" s="88"/>
      <c r="K329" s="50"/>
      <c r="L329" s="50"/>
      <c r="M329" s="50"/>
      <c r="N329" s="90"/>
      <c r="O329" s="90"/>
      <c r="P329" s="90"/>
      <c r="Q329" s="90"/>
      <c r="R329" s="90"/>
      <c r="S329" s="91"/>
      <c r="T329" s="90"/>
      <c r="U329" s="92"/>
      <c r="V329" s="8"/>
      <c r="W329" s="8"/>
      <c r="X329" s="8"/>
      <c r="Y329" s="8"/>
      <c r="Z329" s="8"/>
      <c r="AA329" s="8"/>
    </row>
    <row r="330" spans="1:27" ht="18">
      <c r="A330" s="87"/>
      <c r="B330" s="88"/>
      <c r="C330" s="89"/>
      <c r="D330" s="89"/>
      <c r="E330" s="90"/>
      <c r="F330" s="50"/>
      <c r="G330" s="50"/>
      <c r="H330" s="50"/>
      <c r="I330" s="90"/>
      <c r="J330" s="88"/>
      <c r="K330" s="50"/>
      <c r="L330" s="50"/>
      <c r="M330" s="50"/>
      <c r="N330" s="90"/>
      <c r="O330" s="90"/>
      <c r="P330" s="90"/>
      <c r="Q330" s="90"/>
      <c r="R330" s="90"/>
      <c r="S330" s="91"/>
      <c r="T330" s="90"/>
      <c r="U330" s="92"/>
      <c r="V330" s="8"/>
      <c r="W330" s="8"/>
      <c r="X330" s="8"/>
      <c r="Y330" s="8"/>
      <c r="Z330" s="8"/>
      <c r="AA330" s="8"/>
    </row>
    <row r="331" spans="1:27" ht="18">
      <c r="A331" s="87"/>
      <c r="B331" s="88"/>
      <c r="C331" s="89"/>
      <c r="D331" s="89"/>
      <c r="E331" s="90"/>
      <c r="F331" s="50"/>
      <c r="G331" s="50"/>
      <c r="H331" s="50"/>
      <c r="I331" s="90"/>
      <c r="J331" s="88"/>
      <c r="K331" s="50"/>
      <c r="L331" s="50"/>
      <c r="M331" s="50"/>
      <c r="N331" s="90"/>
      <c r="O331" s="90"/>
      <c r="P331" s="90"/>
      <c r="Q331" s="90"/>
      <c r="R331" s="90"/>
      <c r="S331" s="91"/>
      <c r="T331" s="90"/>
      <c r="U331" s="92"/>
      <c r="V331" s="8"/>
      <c r="W331" s="8"/>
      <c r="X331" s="8"/>
      <c r="Y331" s="8"/>
      <c r="Z331" s="8"/>
      <c r="AA331" s="8"/>
    </row>
    <row r="332" spans="1:27" ht="18">
      <c r="A332" s="87"/>
      <c r="B332" s="88"/>
      <c r="C332" s="89"/>
      <c r="D332" s="89"/>
      <c r="E332" s="90"/>
      <c r="F332" s="50"/>
      <c r="G332" s="50"/>
      <c r="H332" s="50"/>
      <c r="I332" s="90"/>
      <c r="J332" s="88"/>
      <c r="K332" s="50"/>
      <c r="L332" s="50"/>
      <c r="M332" s="50"/>
      <c r="N332" s="90"/>
      <c r="O332" s="90"/>
      <c r="P332" s="90"/>
      <c r="Q332" s="90"/>
      <c r="R332" s="90"/>
      <c r="S332" s="91"/>
      <c r="T332" s="90"/>
      <c r="U332" s="92"/>
      <c r="V332" s="8"/>
      <c r="W332" s="8"/>
      <c r="X332" s="8"/>
      <c r="Y332" s="8"/>
      <c r="Z332" s="8"/>
      <c r="AA332" s="8"/>
    </row>
    <row r="333" spans="1:27" ht="18">
      <c r="A333" s="87"/>
      <c r="B333" s="88"/>
      <c r="C333" s="89"/>
      <c r="D333" s="89"/>
      <c r="E333" s="90"/>
      <c r="F333" s="50"/>
      <c r="G333" s="50"/>
      <c r="H333" s="50"/>
      <c r="I333" s="90"/>
      <c r="J333" s="88"/>
      <c r="K333" s="50"/>
      <c r="L333" s="50"/>
      <c r="M333" s="50"/>
      <c r="N333" s="90"/>
      <c r="O333" s="90"/>
      <c r="P333" s="90"/>
      <c r="Q333" s="90"/>
      <c r="R333" s="90"/>
      <c r="S333" s="91"/>
      <c r="T333" s="90"/>
      <c r="U333" s="92"/>
      <c r="V333" s="8"/>
      <c r="W333" s="8"/>
      <c r="X333" s="8"/>
      <c r="Y333" s="8"/>
      <c r="Z333" s="8"/>
      <c r="AA333" s="8"/>
    </row>
    <row r="334" spans="1:27" ht="18">
      <c r="A334" s="87"/>
      <c r="B334" s="88"/>
      <c r="C334" s="89"/>
      <c r="D334" s="89"/>
      <c r="E334" s="90"/>
      <c r="F334" s="50"/>
      <c r="G334" s="50"/>
      <c r="H334" s="50"/>
      <c r="I334" s="90"/>
      <c r="J334" s="88"/>
      <c r="K334" s="50"/>
      <c r="L334" s="50"/>
      <c r="M334" s="50"/>
      <c r="N334" s="90"/>
      <c r="O334" s="90"/>
      <c r="P334" s="90"/>
      <c r="Q334" s="90"/>
      <c r="R334" s="90"/>
      <c r="S334" s="91"/>
      <c r="T334" s="90"/>
      <c r="U334" s="92"/>
      <c r="V334" s="8"/>
      <c r="W334" s="8"/>
      <c r="X334" s="8"/>
      <c r="Y334" s="8"/>
      <c r="Z334" s="8"/>
      <c r="AA334" s="8"/>
    </row>
    <row r="335" spans="1:27" ht="18">
      <c r="A335" s="87"/>
      <c r="B335" s="88"/>
      <c r="C335" s="89"/>
      <c r="D335" s="89"/>
      <c r="E335" s="90"/>
      <c r="F335" s="50"/>
      <c r="G335" s="50"/>
      <c r="H335" s="50"/>
      <c r="I335" s="90"/>
      <c r="J335" s="88"/>
      <c r="K335" s="50"/>
      <c r="L335" s="50"/>
      <c r="M335" s="50"/>
      <c r="N335" s="90"/>
      <c r="O335" s="90"/>
      <c r="P335" s="90"/>
      <c r="Q335" s="90"/>
      <c r="R335" s="90"/>
      <c r="S335" s="91"/>
      <c r="T335" s="90"/>
      <c r="U335" s="92"/>
      <c r="V335" s="8"/>
      <c r="W335" s="8"/>
      <c r="X335" s="8"/>
      <c r="Y335" s="8"/>
      <c r="Z335" s="8"/>
      <c r="AA335" s="8"/>
    </row>
    <row r="336" spans="1:27" ht="18">
      <c r="A336" s="87"/>
      <c r="B336" s="88"/>
      <c r="C336" s="89"/>
      <c r="D336" s="89"/>
      <c r="E336" s="90"/>
      <c r="F336" s="50"/>
      <c r="G336" s="50"/>
      <c r="H336" s="50"/>
      <c r="I336" s="90"/>
      <c r="J336" s="88"/>
      <c r="K336" s="50"/>
      <c r="L336" s="50"/>
      <c r="M336" s="50"/>
      <c r="N336" s="90"/>
      <c r="O336" s="90"/>
      <c r="P336" s="90"/>
      <c r="Q336" s="90"/>
      <c r="R336" s="90"/>
      <c r="S336" s="91"/>
      <c r="T336" s="90"/>
      <c r="U336" s="92"/>
      <c r="V336" s="8"/>
      <c r="W336" s="8"/>
      <c r="X336" s="8"/>
      <c r="Y336" s="8"/>
      <c r="Z336" s="8"/>
      <c r="AA336" s="8"/>
    </row>
    <row r="337" spans="1:27" ht="18">
      <c r="A337" s="87"/>
      <c r="B337" s="88"/>
      <c r="C337" s="89"/>
      <c r="D337" s="89"/>
      <c r="E337" s="90"/>
      <c r="F337" s="50"/>
      <c r="G337" s="50"/>
      <c r="H337" s="50"/>
      <c r="I337" s="90"/>
      <c r="J337" s="88"/>
      <c r="K337" s="50"/>
      <c r="L337" s="50"/>
      <c r="M337" s="50"/>
      <c r="N337" s="90"/>
      <c r="O337" s="90"/>
      <c r="P337" s="90"/>
      <c r="Q337" s="90"/>
      <c r="R337" s="90"/>
      <c r="S337" s="91"/>
      <c r="T337" s="90"/>
      <c r="U337" s="92"/>
      <c r="V337" s="8"/>
      <c r="W337" s="8"/>
      <c r="X337" s="8"/>
      <c r="Y337" s="8"/>
      <c r="Z337" s="8"/>
      <c r="AA337" s="8"/>
    </row>
    <row r="338" spans="1:27" ht="18">
      <c r="A338" s="87"/>
      <c r="B338" s="88"/>
      <c r="C338" s="89"/>
      <c r="D338" s="89"/>
      <c r="E338" s="90"/>
      <c r="F338" s="50"/>
      <c r="G338" s="50"/>
      <c r="H338" s="50"/>
      <c r="I338" s="90"/>
      <c r="J338" s="88"/>
      <c r="K338" s="50"/>
      <c r="L338" s="50"/>
      <c r="M338" s="50"/>
      <c r="N338" s="90"/>
      <c r="O338" s="90"/>
      <c r="P338" s="90"/>
      <c r="Q338" s="90"/>
      <c r="R338" s="90"/>
      <c r="S338" s="91"/>
      <c r="T338" s="90"/>
      <c r="U338" s="92"/>
      <c r="V338" s="8"/>
      <c r="W338" s="8"/>
      <c r="X338" s="8"/>
      <c r="Y338" s="8"/>
      <c r="Z338" s="8"/>
      <c r="AA338" s="8"/>
    </row>
    <row r="339" spans="1:27" ht="18">
      <c r="A339" s="87"/>
      <c r="B339" s="88"/>
      <c r="C339" s="89"/>
      <c r="D339" s="89"/>
      <c r="E339" s="90"/>
      <c r="F339" s="50"/>
      <c r="G339" s="50"/>
      <c r="H339" s="50"/>
      <c r="I339" s="90"/>
      <c r="J339" s="88"/>
      <c r="K339" s="50"/>
      <c r="L339" s="50"/>
      <c r="M339" s="50"/>
      <c r="N339" s="90"/>
      <c r="O339" s="90"/>
      <c r="P339" s="90"/>
      <c r="Q339" s="90"/>
      <c r="R339" s="90"/>
      <c r="S339" s="91"/>
      <c r="T339" s="90"/>
      <c r="U339" s="92"/>
      <c r="V339" s="8"/>
      <c r="W339" s="8"/>
      <c r="X339" s="8"/>
      <c r="Y339" s="8"/>
      <c r="Z339" s="8"/>
      <c r="AA339" s="8"/>
    </row>
    <row r="340" spans="1:27" ht="18">
      <c r="A340" s="87"/>
      <c r="B340" s="88"/>
      <c r="C340" s="89"/>
      <c r="D340" s="89"/>
      <c r="E340" s="90"/>
      <c r="F340" s="50"/>
      <c r="G340" s="50"/>
      <c r="H340" s="50"/>
      <c r="I340" s="90"/>
      <c r="J340" s="88"/>
      <c r="K340" s="50"/>
      <c r="L340" s="50"/>
      <c r="M340" s="50"/>
      <c r="N340" s="90"/>
      <c r="O340" s="90"/>
      <c r="P340" s="90"/>
      <c r="Q340" s="90"/>
      <c r="R340" s="90"/>
      <c r="S340" s="91"/>
      <c r="T340" s="90"/>
      <c r="U340" s="92"/>
      <c r="V340" s="8"/>
      <c r="W340" s="8"/>
      <c r="X340" s="8"/>
      <c r="Y340" s="8"/>
      <c r="Z340" s="8"/>
      <c r="AA340" s="8"/>
    </row>
    <row r="341" spans="1:27" ht="18">
      <c r="A341" s="87"/>
      <c r="B341" s="88"/>
      <c r="C341" s="89"/>
      <c r="D341" s="89"/>
      <c r="E341" s="90"/>
      <c r="F341" s="50"/>
      <c r="G341" s="50"/>
      <c r="H341" s="50"/>
      <c r="I341" s="90"/>
      <c r="J341" s="88"/>
      <c r="K341" s="50"/>
      <c r="L341" s="50"/>
      <c r="M341" s="50"/>
      <c r="N341" s="90"/>
      <c r="O341" s="90"/>
      <c r="P341" s="90"/>
      <c r="Q341" s="90"/>
      <c r="R341" s="90"/>
      <c r="S341" s="91"/>
      <c r="T341" s="90"/>
      <c r="U341" s="92"/>
      <c r="V341" s="8"/>
      <c r="W341" s="8"/>
      <c r="X341" s="8"/>
      <c r="Y341" s="8"/>
      <c r="Z341" s="8"/>
      <c r="AA341" s="8"/>
    </row>
    <row r="342" spans="1:27" ht="18">
      <c r="A342" s="87"/>
      <c r="B342" s="88"/>
      <c r="C342" s="89"/>
      <c r="D342" s="89"/>
      <c r="E342" s="90"/>
      <c r="F342" s="50"/>
      <c r="G342" s="50"/>
      <c r="H342" s="50"/>
      <c r="I342" s="90"/>
      <c r="J342" s="88"/>
      <c r="K342" s="50"/>
      <c r="L342" s="50"/>
      <c r="M342" s="50"/>
      <c r="N342" s="90"/>
      <c r="O342" s="90"/>
      <c r="P342" s="90"/>
      <c r="Q342" s="90"/>
      <c r="R342" s="90"/>
      <c r="S342" s="91"/>
      <c r="T342" s="90"/>
      <c r="U342" s="92"/>
      <c r="V342" s="8"/>
      <c r="W342" s="8"/>
      <c r="X342" s="8"/>
      <c r="Y342" s="8"/>
      <c r="Z342" s="8"/>
      <c r="AA342" s="8"/>
    </row>
    <row r="343" spans="1:27" ht="18">
      <c r="A343" s="87"/>
      <c r="B343" s="88"/>
      <c r="C343" s="89"/>
      <c r="D343" s="89"/>
      <c r="E343" s="90"/>
      <c r="F343" s="50"/>
      <c r="G343" s="50"/>
      <c r="H343" s="50"/>
      <c r="I343" s="90"/>
      <c r="J343" s="88"/>
      <c r="K343" s="50"/>
      <c r="L343" s="50"/>
      <c r="M343" s="50"/>
      <c r="N343" s="90"/>
      <c r="O343" s="90"/>
      <c r="P343" s="90"/>
      <c r="Q343" s="90"/>
      <c r="R343" s="90"/>
      <c r="S343" s="91"/>
      <c r="T343" s="90"/>
      <c r="U343" s="92"/>
      <c r="V343" s="8"/>
      <c r="W343" s="8"/>
      <c r="X343" s="8"/>
      <c r="Y343" s="8"/>
      <c r="Z343" s="8"/>
      <c r="AA343" s="8"/>
    </row>
    <row r="344" spans="1:27" ht="18">
      <c r="A344" s="87"/>
      <c r="B344" s="88"/>
      <c r="C344" s="89"/>
      <c r="D344" s="89"/>
      <c r="E344" s="90"/>
      <c r="F344" s="50"/>
      <c r="G344" s="50"/>
      <c r="H344" s="50"/>
      <c r="I344" s="90"/>
      <c r="J344" s="88"/>
      <c r="K344" s="50"/>
      <c r="L344" s="50"/>
      <c r="M344" s="50"/>
      <c r="N344" s="90"/>
      <c r="O344" s="90"/>
      <c r="P344" s="90"/>
      <c r="Q344" s="90"/>
      <c r="R344" s="90"/>
      <c r="S344" s="91"/>
      <c r="T344" s="90"/>
      <c r="U344" s="92"/>
      <c r="V344" s="8"/>
      <c r="W344" s="8"/>
      <c r="X344" s="8"/>
      <c r="Y344" s="8"/>
      <c r="Z344" s="8"/>
      <c r="AA344" s="8"/>
    </row>
    <row r="345" spans="1:27" ht="18">
      <c r="A345" s="87"/>
      <c r="B345" s="88"/>
      <c r="C345" s="89"/>
      <c r="D345" s="89"/>
      <c r="E345" s="90"/>
      <c r="F345" s="50"/>
      <c r="G345" s="50"/>
      <c r="H345" s="50"/>
      <c r="I345" s="90"/>
      <c r="J345" s="88"/>
      <c r="K345" s="50"/>
      <c r="L345" s="50"/>
      <c r="M345" s="50"/>
      <c r="N345" s="90"/>
      <c r="O345" s="90"/>
      <c r="P345" s="90"/>
      <c r="Q345" s="90"/>
      <c r="R345" s="90"/>
      <c r="S345" s="91"/>
      <c r="T345" s="90"/>
      <c r="U345" s="92"/>
      <c r="V345" s="8"/>
      <c r="W345" s="8"/>
      <c r="X345" s="8"/>
      <c r="Y345" s="8"/>
      <c r="Z345" s="8"/>
      <c r="AA345" s="8"/>
    </row>
    <row r="346" spans="1:27" ht="18">
      <c r="A346" s="87"/>
      <c r="B346" s="88"/>
      <c r="C346" s="89"/>
      <c r="D346" s="89"/>
      <c r="E346" s="90"/>
      <c r="F346" s="50"/>
      <c r="G346" s="50"/>
      <c r="H346" s="50"/>
      <c r="I346" s="90"/>
      <c r="J346" s="88"/>
      <c r="K346" s="50"/>
      <c r="L346" s="50"/>
      <c r="M346" s="50"/>
      <c r="N346" s="90"/>
      <c r="O346" s="90"/>
      <c r="P346" s="90"/>
      <c r="Q346" s="90"/>
      <c r="R346" s="90"/>
      <c r="S346" s="91"/>
      <c r="T346" s="90"/>
      <c r="U346" s="92"/>
      <c r="V346" s="8"/>
      <c r="W346" s="8"/>
      <c r="X346" s="8"/>
      <c r="Y346" s="8"/>
      <c r="Z346" s="8"/>
      <c r="AA346" s="8"/>
    </row>
    <row r="347" spans="1:27" ht="18">
      <c r="A347" s="87"/>
      <c r="B347" s="88"/>
      <c r="C347" s="89"/>
      <c r="D347" s="89"/>
      <c r="E347" s="90"/>
      <c r="F347" s="50"/>
      <c r="G347" s="50"/>
      <c r="H347" s="50"/>
      <c r="I347" s="90"/>
      <c r="J347" s="88"/>
      <c r="K347" s="50"/>
      <c r="L347" s="50"/>
      <c r="M347" s="50"/>
      <c r="N347" s="90"/>
      <c r="O347" s="90"/>
      <c r="P347" s="90"/>
      <c r="Q347" s="90"/>
      <c r="R347" s="90"/>
      <c r="S347" s="91"/>
      <c r="T347" s="90"/>
      <c r="U347" s="92"/>
      <c r="V347" s="8"/>
      <c r="W347" s="8"/>
      <c r="X347" s="8"/>
      <c r="Y347" s="8"/>
      <c r="Z347" s="8"/>
      <c r="AA347" s="8"/>
    </row>
    <row r="348" spans="1:27" ht="18">
      <c r="A348" s="87"/>
      <c r="B348" s="88"/>
      <c r="C348" s="89"/>
      <c r="D348" s="89"/>
      <c r="E348" s="90"/>
      <c r="F348" s="50"/>
      <c r="G348" s="50"/>
      <c r="H348" s="50"/>
      <c r="I348" s="90"/>
      <c r="J348" s="88"/>
      <c r="K348" s="50"/>
      <c r="L348" s="50"/>
      <c r="M348" s="50"/>
      <c r="N348" s="90"/>
      <c r="O348" s="90"/>
      <c r="P348" s="90"/>
      <c r="Q348" s="90"/>
      <c r="R348" s="90"/>
      <c r="S348" s="91"/>
      <c r="T348" s="90"/>
      <c r="U348" s="92"/>
      <c r="V348" s="8"/>
      <c r="W348" s="8"/>
      <c r="X348" s="8"/>
      <c r="Y348" s="8"/>
      <c r="Z348" s="8"/>
      <c r="AA348" s="8"/>
    </row>
    <row r="349" spans="1:27" ht="18">
      <c r="A349" s="87"/>
      <c r="B349" s="88"/>
      <c r="C349" s="89"/>
      <c r="D349" s="89"/>
      <c r="E349" s="90"/>
      <c r="F349" s="50"/>
      <c r="G349" s="50"/>
      <c r="H349" s="50"/>
      <c r="I349" s="90"/>
      <c r="J349" s="88"/>
      <c r="K349" s="50"/>
      <c r="L349" s="50"/>
      <c r="M349" s="50"/>
      <c r="N349" s="90"/>
      <c r="O349" s="90"/>
      <c r="P349" s="90"/>
      <c r="Q349" s="90"/>
      <c r="R349" s="90"/>
      <c r="S349" s="91"/>
      <c r="T349" s="90"/>
      <c r="U349" s="92"/>
      <c r="V349" s="8"/>
      <c r="W349" s="8"/>
      <c r="X349" s="8"/>
      <c r="Y349" s="8"/>
      <c r="Z349" s="8"/>
      <c r="AA349" s="8"/>
    </row>
    <row r="350" spans="1:27" ht="18">
      <c r="A350" s="87"/>
      <c r="B350" s="88"/>
      <c r="C350" s="89"/>
      <c r="D350" s="89"/>
      <c r="E350" s="90"/>
      <c r="F350" s="50"/>
      <c r="G350" s="50"/>
      <c r="H350" s="50"/>
      <c r="I350" s="90"/>
      <c r="J350" s="88"/>
      <c r="K350" s="50"/>
      <c r="L350" s="50"/>
      <c r="M350" s="50"/>
      <c r="N350" s="90"/>
      <c r="O350" s="90"/>
      <c r="P350" s="90"/>
      <c r="Q350" s="90"/>
      <c r="R350" s="90"/>
      <c r="S350" s="91"/>
      <c r="T350" s="90"/>
      <c r="U350" s="92"/>
      <c r="V350" s="8"/>
      <c r="W350" s="8"/>
      <c r="X350" s="8"/>
      <c r="Y350" s="8"/>
      <c r="Z350" s="8"/>
      <c r="AA350" s="8"/>
    </row>
    <row r="351" spans="1:27" ht="18">
      <c r="A351" s="87"/>
      <c r="B351" s="88"/>
      <c r="C351" s="89"/>
      <c r="D351" s="89"/>
      <c r="E351" s="90"/>
      <c r="F351" s="50"/>
      <c r="G351" s="50"/>
      <c r="H351" s="50"/>
      <c r="I351" s="90"/>
      <c r="J351" s="88"/>
      <c r="K351" s="50"/>
      <c r="L351" s="50"/>
      <c r="M351" s="50"/>
      <c r="N351" s="90"/>
      <c r="O351" s="90"/>
      <c r="P351" s="90"/>
      <c r="Q351" s="90"/>
      <c r="R351" s="90"/>
      <c r="S351" s="91"/>
      <c r="T351" s="90"/>
      <c r="U351" s="92"/>
      <c r="V351" s="8"/>
      <c r="W351" s="8"/>
      <c r="X351" s="8"/>
      <c r="Y351" s="8"/>
      <c r="Z351" s="8"/>
      <c r="AA351" s="8"/>
    </row>
    <row r="352" spans="1:27" ht="18">
      <c r="A352" s="87"/>
      <c r="B352" s="88"/>
      <c r="C352" s="89"/>
      <c r="D352" s="89"/>
      <c r="E352" s="90"/>
      <c r="F352" s="50"/>
      <c r="G352" s="50"/>
      <c r="H352" s="50"/>
      <c r="I352" s="90"/>
      <c r="J352" s="88"/>
      <c r="K352" s="50"/>
      <c r="L352" s="50"/>
      <c r="M352" s="50"/>
      <c r="N352" s="90"/>
      <c r="O352" s="90"/>
      <c r="P352" s="90"/>
      <c r="Q352" s="90"/>
      <c r="R352" s="90"/>
      <c r="S352" s="91"/>
      <c r="T352" s="90"/>
      <c r="U352" s="92"/>
      <c r="V352" s="8"/>
      <c r="W352" s="8"/>
      <c r="X352" s="8"/>
      <c r="Y352" s="8"/>
      <c r="Z352" s="8"/>
      <c r="AA352" s="8"/>
    </row>
    <row r="353" spans="1:27" ht="18">
      <c r="A353" s="87"/>
      <c r="B353" s="88"/>
      <c r="C353" s="89"/>
      <c r="D353" s="89"/>
      <c r="E353" s="90"/>
      <c r="F353" s="50"/>
      <c r="G353" s="50"/>
      <c r="H353" s="50"/>
      <c r="I353" s="90"/>
      <c r="J353" s="88"/>
      <c r="K353" s="50"/>
      <c r="L353" s="50"/>
      <c r="M353" s="50"/>
      <c r="N353" s="90"/>
      <c r="O353" s="90"/>
      <c r="P353" s="90"/>
      <c r="Q353" s="90"/>
      <c r="R353" s="90"/>
      <c r="S353" s="91"/>
      <c r="T353" s="90"/>
      <c r="U353" s="92"/>
      <c r="V353" s="8"/>
      <c r="W353" s="8"/>
      <c r="X353" s="8"/>
      <c r="Y353" s="8"/>
      <c r="Z353" s="8"/>
      <c r="AA353" s="8"/>
    </row>
    <row r="354" spans="1:27" ht="18">
      <c r="A354" s="87"/>
      <c r="B354" s="88"/>
      <c r="C354" s="89"/>
      <c r="D354" s="89"/>
      <c r="E354" s="90"/>
      <c r="F354" s="50"/>
      <c r="G354" s="50"/>
      <c r="H354" s="50"/>
      <c r="I354" s="90"/>
      <c r="J354" s="88"/>
      <c r="K354" s="50"/>
      <c r="L354" s="50"/>
      <c r="M354" s="50"/>
      <c r="N354" s="90"/>
      <c r="O354" s="90"/>
      <c r="P354" s="90"/>
      <c r="Q354" s="90"/>
      <c r="R354" s="90"/>
      <c r="S354" s="91"/>
      <c r="T354" s="90"/>
      <c r="U354" s="92"/>
      <c r="V354" s="8"/>
      <c r="W354" s="8"/>
      <c r="X354" s="8"/>
      <c r="Y354" s="8"/>
      <c r="Z354" s="8"/>
      <c r="AA354" s="8"/>
    </row>
    <row r="355" spans="1:27" ht="18">
      <c r="A355" s="87"/>
      <c r="B355" s="88"/>
      <c r="C355" s="89"/>
      <c r="D355" s="89"/>
      <c r="E355" s="90"/>
      <c r="F355" s="50"/>
      <c r="G355" s="50"/>
      <c r="H355" s="50"/>
      <c r="I355" s="90"/>
      <c r="J355" s="88"/>
      <c r="K355" s="50"/>
      <c r="L355" s="50"/>
      <c r="M355" s="50"/>
      <c r="N355" s="90"/>
      <c r="O355" s="90"/>
      <c r="P355" s="90"/>
      <c r="Q355" s="90"/>
      <c r="R355" s="90"/>
      <c r="S355" s="91"/>
      <c r="T355" s="90"/>
      <c r="U355" s="92"/>
      <c r="V355" s="8"/>
      <c r="W355" s="8"/>
      <c r="X355" s="8"/>
      <c r="Y355" s="8"/>
      <c r="Z355" s="8"/>
      <c r="AA355" s="8"/>
    </row>
    <row r="356" spans="1:27" ht="18">
      <c r="A356" s="87"/>
      <c r="B356" s="88"/>
      <c r="C356" s="89"/>
      <c r="D356" s="89"/>
      <c r="E356" s="90"/>
      <c r="F356" s="50"/>
      <c r="G356" s="50"/>
      <c r="H356" s="50"/>
      <c r="I356" s="90"/>
      <c r="J356" s="88"/>
      <c r="K356" s="50"/>
      <c r="L356" s="50"/>
      <c r="M356" s="50"/>
      <c r="N356" s="90"/>
      <c r="O356" s="90"/>
      <c r="P356" s="90"/>
      <c r="Q356" s="90"/>
      <c r="R356" s="90"/>
      <c r="S356" s="91"/>
      <c r="T356" s="90"/>
      <c r="U356" s="92"/>
      <c r="V356" s="8"/>
      <c r="W356" s="8"/>
      <c r="X356" s="8"/>
      <c r="Y356" s="8"/>
      <c r="Z356" s="8"/>
      <c r="AA356" s="8"/>
    </row>
    <row r="357" spans="1:27" ht="18">
      <c r="A357" s="87"/>
      <c r="B357" s="88"/>
      <c r="C357" s="89"/>
      <c r="D357" s="89"/>
      <c r="E357" s="90"/>
      <c r="F357" s="50"/>
      <c r="G357" s="50"/>
      <c r="H357" s="50"/>
      <c r="I357" s="90"/>
      <c r="J357" s="88"/>
      <c r="K357" s="50"/>
      <c r="L357" s="50"/>
      <c r="M357" s="50"/>
      <c r="N357" s="90"/>
      <c r="O357" s="90"/>
      <c r="P357" s="90"/>
      <c r="Q357" s="90"/>
      <c r="R357" s="90"/>
      <c r="S357" s="91"/>
      <c r="T357" s="90"/>
      <c r="U357" s="92"/>
      <c r="V357" s="8"/>
      <c r="W357" s="8"/>
      <c r="X357" s="8"/>
      <c r="Y357" s="8"/>
      <c r="Z357" s="8"/>
      <c r="AA357" s="8"/>
    </row>
    <row r="358" spans="1:27" ht="18">
      <c r="A358" s="87"/>
      <c r="B358" s="88"/>
      <c r="C358" s="89"/>
      <c r="D358" s="89"/>
      <c r="E358" s="90"/>
      <c r="F358" s="50"/>
      <c r="G358" s="50"/>
      <c r="H358" s="50"/>
      <c r="I358" s="90"/>
      <c r="J358" s="88"/>
      <c r="K358" s="50"/>
      <c r="L358" s="50"/>
      <c r="M358" s="50"/>
      <c r="N358" s="90"/>
      <c r="O358" s="90"/>
      <c r="P358" s="90"/>
      <c r="Q358" s="90"/>
      <c r="R358" s="90"/>
      <c r="S358" s="91"/>
      <c r="T358" s="90"/>
      <c r="U358" s="92"/>
      <c r="V358" s="8"/>
      <c r="W358" s="8"/>
      <c r="X358" s="8"/>
      <c r="Y358" s="8"/>
      <c r="Z358" s="8"/>
      <c r="AA358" s="8"/>
    </row>
    <row r="359" spans="1:27" ht="18">
      <c r="A359" s="87"/>
      <c r="B359" s="88"/>
      <c r="C359" s="89"/>
      <c r="D359" s="89"/>
      <c r="E359" s="90"/>
      <c r="F359" s="50"/>
      <c r="G359" s="50"/>
      <c r="H359" s="50"/>
      <c r="I359" s="90"/>
      <c r="J359" s="88"/>
      <c r="K359" s="50"/>
      <c r="L359" s="50"/>
      <c r="M359" s="50"/>
      <c r="N359" s="90"/>
      <c r="O359" s="90"/>
      <c r="P359" s="90"/>
      <c r="Q359" s="90"/>
      <c r="R359" s="90"/>
      <c r="S359" s="91"/>
      <c r="T359" s="90"/>
      <c r="U359" s="92"/>
      <c r="V359" s="8"/>
      <c r="W359" s="8"/>
      <c r="X359" s="8"/>
      <c r="Y359" s="8"/>
      <c r="Z359" s="8"/>
      <c r="AA359" s="8"/>
    </row>
    <row r="360" spans="1:27" ht="18">
      <c r="A360" s="87"/>
      <c r="B360" s="88"/>
      <c r="C360" s="89"/>
      <c r="D360" s="89"/>
      <c r="E360" s="90"/>
      <c r="F360" s="50"/>
      <c r="G360" s="50"/>
      <c r="H360" s="50"/>
      <c r="I360" s="90"/>
      <c r="J360" s="88"/>
      <c r="K360" s="50"/>
      <c r="L360" s="50"/>
      <c r="M360" s="50"/>
      <c r="N360" s="90"/>
      <c r="O360" s="90"/>
      <c r="P360" s="90"/>
      <c r="Q360" s="90"/>
      <c r="R360" s="90"/>
      <c r="S360" s="91"/>
      <c r="T360" s="90"/>
      <c r="U360" s="92"/>
      <c r="V360" s="8"/>
      <c r="W360" s="8"/>
      <c r="X360" s="8"/>
      <c r="Y360" s="8"/>
      <c r="Z360" s="8"/>
      <c r="AA360" s="8"/>
    </row>
    <row r="361" spans="1:27" ht="18">
      <c r="A361" s="87"/>
      <c r="B361" s="88"/>
      <c r="C361" s="89"/>
      <c r="D361" s="89"/>
      <c r="E361" s="90"/>
      <c r="F361" s="50"/>
      <c r="G361" s="50"/>
      <c r="H361" s="50"/>
      <c r="I361" s="90"/>
      <c r="J361" s="88"/>
      <c r="K361" s="50"/>
      <c r="L361" s="50"/>
      <c r="M361" s="50"/>
      <c r="N361" s="90"/>
      <c r="O361" s="90"/>
      <c r="P361" s="90"/>
      <c r="Q361" s="90"/>
      <c r="R361" s="90"/>
      <c r="S361" s="91"/>
      <c r="T361" s="90"/>
      <c r="U361" s="92"/>
      <c r="V361" s="8"/>
      <c r="W361" s="8"/>
      <c r="X361" s="8"/>
      <c r="Y361" s="8"/>
      <c r="Z361" s="8"/>
      <c r="AA361" s="8"/>
    </row>
    <row r="362" spans="1:27" ht="18">
      <c r="A362" s="87"/>
      <c r="B362" s="88"/>
      <c r="C362" s="89"/>
      <c r="D362" s="89"/>
      <c r="E362" s="90"/>
      <c r="F362" s="50"/>
      <c r="G362" s="50"/>
      <c r="H362" s="50"/>
      <c r="I362" s="90"/>
      <c r="J362" s="88"/>
      <c r="K362" s="50"/>
      <c r="L362" s="50"/>
      <c r="M362" s="50"/>
      <c r="N362" s="90"/>
      <c r="O362" s="90"/>
      <c r="P362" s="90"/>
      <c r="Q362" s="90"/>
      <c r="R362" s="90"/>
      <c r="S362" s="91"/>
      <c r="T362" s="90"/>
      <c r="U362" s="92"/>
      <c r="V362" s="8"/>
      <c r="W362" s="8"/>
      <c r="X362" s="8"/>
      <c r="Y362" s="8"/>
      <c r="Z362" s="8"/>
      <c r="AA362" s="8"/>
    </row>
    <row r="363" spans="1:27" ht="18">
      <c r="A363" s="87"/>
      <c r="B363" s="88"/>
      <c r="C363" s="89"/>
      <c r="D363" s="89"/>
      <c r="E363" s="90"/>
      <c r="F363" s="50"/>
      <c r="G363" s="50"/>
      <c r="H363" s="50"/>
      <c r="I363" s="90"/>
      <c r="J363" s="88"/>
      <c r="K363" s="50"/>
      <c r="L363" s="50"/>
      <c r="M363" s="50"/>
      <c r="N363" s="90"/>
      <c r="O363" s="90"/>
      <c r="P363" s="90"/>
      <c r="Q363" s="90"/>
      <c r="R363" s="90"/>
      <c r="S363" s="91"/>
      <c r="T363" s="90"/>
      <c r="U363" s="92"/>
      <c r="V363" s="8"/>
      <c r="W363" s="8"/>
      <c r="X363" s="8"/>
      <c r="Y363" s="8"/>
      <c r="Z363" s="8"/>
      <c r="AA363" s="8"/>
    </row>
    <row r="364" spans="1:27" ht="18">
      <c r="A364" s="87"/>
      <c r="B364" s="88"/>
      <c r="C364" s="89"/>
      <c r="D364" s="89"/>
      <c r="E364" s="90"/>
      <c r="F364" s="50"/>
      <c r="G364" s="50"/>
      <c r="H364" s="50"/>
      <c r="I364" s="90"/>
      <c r="J364" s="88"/>
      <c r="K364" s="50"/>
      <c r="L364" s="50"/>
      <c r="M364" s="50"/>
      <c r="N364" s="90"/>
      <c r="O364" s="90"/>
      <c r="P364" s="90"/>
      <c r="Q364" s="90"/>
      <c r="R364" s="90"/>
      <c r="S364" s="91"/>
      <c r="T364" s="90"/>
      <c r="U364" s="92"/>
      <c r="V364" s="8"/>
      <c r="W364" s="8"/>
      <c r="X364" s="8"/>
      <c r="Y364" s="8"/>
      <c r="Z364" s="8"/>
      <c r="AA364" s="8"/>
    </row>
    <row r="365" spans="1:27" ht="18">
      <c r="A365" s="87"/>
      <c r="B365" s="88"/>
      <c r="C365" s="89"/>
      <c r="D365" s="89"/>
      <c r="E365" s="90"/>
      <c r="F365" s="50"/>
      <c r="G365" s="50"/>
      <c r="H365" s="50"/>
      <c r="I365" s="90"/>
      <c r="J365" s="88"/>
      <c r="K365" s="50"/>
      <c r="L365" s="50"/>
      <c r="M365" s="50"/>
      <c r="N365" s="90"/>
      <c r="O365" s="90"/>
      <c r="P365" s="90"/>
      <c r="Q365" s="90"/>
      <c r="R365" s="90"/>
      <c r="S365" s="91"/>
      <c r="T365" s="90"/>
      <c r="U365" s="92"/>
      <c r="V365" s="8"/>
      <c r="W365" s="8"/>
      <c r="X365" s="8"/>
      <c r="Y365" s="8"/>
      <c r="Z365" s="8"/>
      <c r="AA365" s="8"/>
    </row>
    <row r="366" spans="1:27" ht="18">
      <c r="A366" s="87"/>
      <c r="B366" s="88"/>
      <c r="C366" s="89"/>
      <c r="D366" s="89"/>
      <c r="E366" s="90"/>
      <c r="F366" s="50"/>
      <c r="G366" s="50"/>
      <c r="H366" s="50"/>
      <c r="I366" s="90"/>
      <c r="J366" s="88"/>
      <c r="K366" s="50"/>
      <c r="L366" s="50"/>
      <c r="M366" s="50"/>
      <c r="N366" s="90"/>
      <c r="O366" s="90"/>
      <c r="P366" s="90"/>
      <c r="Q366" s="90"/>
      <c r="R366" s="90"/>
      <c r="S366" s="91"/>
      <c r="T366" s="90"/>
      <c r="U366" s="92"/>
      <c r="V366" s="8"/>
      <c r="W366" s="8"/>
      <c r="X366" s="8"/>
      <c r="Y366" s="8"/>
      <c r="Z366" s="8"/>
      <c r="AA366" s="8"/>
    </row>
    <row r="367" spans="1:27" ht="18">
      <c r="A367" s="87"/>
      <c r="B367" s="88"/>
      <c r="C367" s="89"/>
      <c r="D367" s="89"/>
      <c r="E367" s="90"/>
      <c r="F367" s="50"/>
      <c r="G367" s="50"/>
      <c r="H367" s="50"/>
      <c r="I367" s="90"/>
      <c r="J367" s="88"/>
      <c r="K367" s="50"/>
      <c r="L367" s="50"/>
      <c r="M367" s="50"/>
      <c r="N367" s="90"/>
      <c r="O367" s="90"/>
      <c r="P367" s="90"/>
      <c r="Q367" s="90"/>
      <c r="R367" s="90"/>
      <c r="S367" s="91"/>
      <c r="T367" s="90"/>
      <c r="U367" s="92"/>
      <c r="V367" s="8"/>
      <c r="W367" s="8"/>
      <c r="X367" s="8"/>
      <c r="Y367" s="8"/>
      <c r="Z367" s="8"/>
      <c r="AA367" s="8"/>
    </row>
    <row r="368" spans="1:27" ht="18">
      <c r="A368" s="87"/>
      <c r="B368" s="88"/>
      <c r="C368" s="89"/>
      <c r="D368" s="89"/>
      <c r="E368" s="90"/>
      <c r="F368" s="50"/>
      <c r="G368" s="50"/>
      <c r="H368" s="50"/>
      <c r="I368" s="90"/>
      <c r="J368" s="88"/>
      <c r="K368" s="50"/>
      <c r="L368" s="50"/>
      <c r="M368" s="50"/>
      <c r="N368" s="90"/>
      <c r="O368" s="90"/>
      <c r="P368" s="90"/>
      <c r="Q368" s="90"/>
      <c r="R368" s="90"/>
      <c r="S368" s="91"/>
      <c r="T368" s="90"/>
      <c r="U368" s="92"/>
      <c r="V368" s="8"/>
      <c r="W368" s="8"/>
      <c r="X368" s="8"/>
      <c r="Y368" s="8"/>
      <c r="Z368" s="8"/>
      <c r="AA368" s="8"/>
    </row>
    <row r="369" spans="1:27" ht="18">
      <c r="A369" s="87"/>
      <c r="B369" s="88"/>
      <c r="C369" s="89"/>
      <c r="D369" s="89"/>
      <c r="E369" s="90"/>
      <c r="F369" s="50"/>
      <c r="G369" s="50"/>
      <c r="H369" s="50"/>
      <c r="I369" s="90"/>
      <c r="J369" s="88"/>
      <c r="K369" s="50"/>
      <c r="L369" s="50"/>
      <c r="M369" s="50"/>
      <c r="N369" s="90"/>
      <c r="O369" s="90"/>
      <c r="P369" s="90"/>
      <c r="Q369" s="90"/>
      <c r="R369" s="90"/>
      <c r="S369" s="91"/>
      <c r="T369" s="90"/>
      <c r="U369" s="92"/>
      <c r="V369" s="8"/>
      <c r="W369" s="8"/>
      <c r="X369" s="8"/>
      <c r="Y369" s="8"/>
      <c r="Z369" s="8"/>
      <c r="AA369" s="8"/>
    </row>
    <row r="370" spans="1:27" ht="18">
      <c r="A370" s="87"/>
      <c r="B370" s="88"/>
      <c r="C370" s="89"/>
      <c r="D370" s="89"/>
      <c r="E370" s="90"/>
      <c r="F370" s="50"/>
      <c r="G370" s="50"/>
      <c r="H370" s="50"/>
      <c r="I370" s="90"/>
      <c r="J370" s="88"/>
      <c r="K370" s="50"/>
      <c r="L370" s="50"/>
      <c r="M370" s="50"/>
      <c r="N370" s="90"/>
      <c r="O370" s="90"/>
      <c r="P370" s="90"/>
      <c r="Q370" s="90"/>
      <c r="R370" s="90"/>
      <c r="S370" s="91"/>
      <c r="T370" s="90"/>
      <c r="U370" s="92"/>
      <c r="V370" s="8"/>
      <c r="W370" s="8"/>
      <c r="X370" s="8"/>
      <c r="Y370" s="8"/>
      <c r="Z370" s="8"/>
      <c r="AA370" s="8"/>
    </row>
    <row r="371" spans="1:27" ht="18">
      <c r="A371" s="87"/>
      <c r="B371" s="88"/>
      <c r="C371" s="89"/>
      <c r="D371" s="89"/>
      <c r="E371" s="90"/>
      <c r="F371" s="50"/>
      <c r="G371" s="50"/>
      <c r="H371" s="50"/>
      <c r="I371" s="90"/>
      <c r="J371" s="88"/>
      <c r="K371" s="50"/>
      <c r="L371" s="50"/>
      <c r="M371" s="50"/>
      <c r="N371" s="90"/>
      <c r="O371" s="90"/>
      <c r="P371" s="90"/>
      <c r="Q371" s="90"/>
      <c r="R371" s="90"/>
      <c r="S371" s="91"/>
      <c r="T371" s="90"/>
      <c r="U371" s="92"/>
      <c r="V371" s="8"/>
      <c r="W371" s="8"/>
      <c r="X371" s="8"/>
      <c r="Y371" s="8"/>
      <c r="Z371" s="8"/>
      <c r="AA371" s="8"/>
    </row>
    <row r="372" spans="1:27" ht="18">
      <c r="A372" s="87"/>
      <c r="B372" s="88"/>
      <c r="C372" s="89"/>
      <c r="D372" s="89"/>
      <c r="E372" s="90"/>
      <c r="F372" s="50"/>
      <c r="G372" s="50"/>
      <c r="H372" s="50"/>
      <c r="I372" s="90"/>
      <c r="J372" s="88"/>
      <c r="K372" s="50"/>
      <c r="L372" s="50"/>
      <c r="M372" s="50"/>
      <c r="N372" s="90"/>
      <c r="O372" s="90"/>
      <c r="P372" s="90"/>
      <c r="Q372" s="90"/>
      <c r="R372" s="90"/>
      <c r="S372" s="91"/>
      <c r="T372" s="90"/>
      <c r="U372" s="92"/>
      <c r="V372" s="8"/>
      <c r="W372" s="8"/>
      <c r="X372" s="8"/>
      <c r="Y372" s="8"/>
      <c r="Z372" s="8"/>
      <c r="AA372" s="8"/>
    </row>
    <row r="373" spans="1:27" ht="18">
      <c r="A373" s="87"/>
      <c r="B373" s="88"/>
      <c r="C373" s="89"/>
      <c r="D373" s="89"/>
      <c r="E373" s="90"/>
      <c r="F373" s="50"/>
      <c r="G373" s="50"/>
      <c r="H373" s="50"/>
      <c r="I373" s="90"/>
      <c r="J373" s="88"/>
      <c r="K373" s="50"/>
      <c r="L373" s="50"/>
      <c r="M373" s="50"/>
      <c r="N373" s="90"/>
      <c r="O373" s="90"/>
      <c r="P373" s="90"/>
      <c r="Q373" s="90"/>
      <c r="R373" s="90"/>
      <c r="S373" s="91"/>
      <c r="T373" s="90"/>
      <c r="U373" s="92"/>
      <c r="V373" s="8"/>
      <c r="W373" s="8"/>
      <c r="X373" s="8"/>
      <c r="Y373" s="8"/>
      <c r="Z373" s="8"/>
      <c r="AA373" s="8"/>
    </row>
    <row r="374" spans="1:27" ht="18">
      <c r="A374" s="87"/>
      <c r="B374" s="88"/>
      <c r="C374" s="89"/>
      <c r="D374" s="89"/>
      <c r="E374" s="90"/>
      <c r="F374" s="50"/>
      <c r="G374" s="50"/>
      <c r="H374" s="50"/>
      <c r="I374" s="90"/>
      <c r="J374" s="88"/>
      <c r="K374" s="50"/>
      <c r="L374" s="50"/>
      <c r="M374" s="50"/>
      <c r="N374" s="90"/>
      <c r="O374" s="90"/>
      <c r="P374" s="90"/>
      <c r="Q374" s="90"/>
      <c r="R374" s="90"/>
      <c r="S374" s="91"/>
      <c r="T374" s="90"/>
      <c r="U374" s="92"/>
      <c r="V374" s="8"/>
      <c r="W374" s="8"/>
      <c r="X374" s="8"/>
      <c r="Y374" s="8"/>
      <c r="Z374" s="8"/>
      <c r="AA374" s="8"/>
    </row>
    <row r="375" spans="1:27" ht="18">
      <c r="A375" s="87"/>
      <c r="B375" s="88"/>
      <c r="C375" s="89"/>
      <c r="D375" s="89"/>
      <c r="E375" s="90"/>
      <c r="F375" s="50"/>
      <c r="G375" s="50"/>
      <c r="H375" s="50"/>
      <c r="I375" s="90"/>
      <c r="J375" s="88"/>
      <c r="K375" s="50"/>
      <c r="L375" s="50"/>
      <c r="M375" s="50"/>
      <c r="N375" s="90"/>
      <c r="O375" s="90"/>
      <c r="P375" s="90"/>
      <c r="Q375" s="90"/>
      <c r="R375" s="90"/>
      <c r="S375" s="91"/>
      <c r="T375" s="90"/>
      <c r="U375" s="92"/>
      <c r="V375" s="8"/>
      <c r="W375" s="8"/>
      <c r="X375" s="8"/>
      <c r="Y375" s="8"/>
      <c r="Z375" s="8"/>
      <c r="AA375" s="8"/>
    </row>
    <row r="376" spans="1:27" ht="18">
      <c r="A376" s="87"/>
      <c r="B376" s="88"/>
      <c r="C376" s="89"/>
      <c r="D376" s="89"/>
      <c r="E376" s="90"/>
      <c r="F376" s="50"/>
      <c r="G376" s="50"/>
      <c r="H376" s="50"/>
      <c r="I376" s="90"/>
      <c r="J376" s="88"/>
      <c r="K376" s="50"/>
      <c r="L376" s="50"/>
      <c r="M376" s="50"/>
      <c r="N376" s="90"/>
      <c r="O376" s="90"/>
      <c r="P376" s="90"/>
      <c r="Q376" s="90"/>
      <c r="R376" s="90"/>
      <c r="S376" s="91"/>
      <c r="T376" s="90"/>
      <c r="U376" s="92"/>
      <c r="V376" s="8"/>
      <c r="W376" s="8"/>
      <c r="X376" s="8"/>
      <c r="Y376" s="8"/>
      <c r="Z376" s="8"/>
      <c r="AA376" s="8"/>
    </row>
    <row r="377" spans="1:27" ht="18">
      <c r="A377" s="87"/>
      <c r="B377" s="88"/>
      <c r="C377" s="89"/>
      <c r="D377" s="89"/>
      <c r="E377" s="90"/>
      <c r="F377" s="50"/>
      <c r="G377" s="50"/>
      <c r="H377" s="50"/>
      <c r="I377" s="90"/>
      <c r="J377" s="88"/>
      <c r="K377" s="50"/>
      <c r="L377" s="50"/>
      <c r="M377" s="50"/>
      <c r="N377" s="90"/>
      <c r="O377" s="90"/>
      <c r="P377" s="90"/>
      <c r="Q377" s="90"/>
      <c r="R377" s="90"/>
      <c r="S377" s="91"/>
      <c r="T377" s="90"/>
      <c r="U377" s="92"/>
      <c r="V377" s="8"/>
      <c r="W377" s="8"/>
      <c r="X377" s="8"/>
      <c r="Y377" s="8"/>
      <c r="Z377" s="8"/>
      <c r="AA377" s="8"/>
    </row>
    <row r="378" spans="1:27" ht="18">
      <c r="A378" s="87"/>
      <c r="B378" s="88"/>
      <c r="C378" s="89"/>
      <c r="D378" s="89"/>
      <c r="E378" s="90"/>
      <c r="F378" s="50"/>
      <c r="G378" s="50"/>
      <c r="H378" s="50"/>
      <c r="I378" s="90"/>
      <c r="J378" s="88"/>
      <c r="K378" s="50"/>
      <c r="L378" s="50"/>
      <c r="M378" s="50"/>
      <c r="N378" s="90"/>
      <c r="O378" s="90"/>
      <c r="P378" s="90"/>
      <c r="Q378" s="90"/>
      <c r="R378" s="90"/>
      <c r="S378" s="91"/>
      <c r="T378" s="90"/>
      <c r="U378" s="92"/>
      <c r="V378" s="8"/>
      <c r="W378" s="8"/>
      <c r="X378" s="8"/>
      <c r="Y378" s="8"/>
      <c r="Z378" s="8"/>
      <c r="AA378" s="8"/>
    </row>
    <row r="379" spans="1:27" ht="18">
      <c r="A379" s="87"/>
      <c r="B379" s="88"/>
      <c r="C379" s="89"/>
      <c r="D379" s="89"/>
      <c r="E379" s="90"/>
      <c r="F379" s="50"/>
      <c r="G379" s="50"/>
      <c r="H379" s="50"/>
      <c r="I379" s="90"/>
      <c r="J379" s="88"/>
      <c r="K379" s="50"/>
      <c r="L379" s="50"/>
      <c r="M379" s="50"/>
      <c r="N379" s="90"/>
      <c r="O379" s="90"/>
      <c r="P379" s="90"/>
      <c r="Q379" s="90"/>
      <c r="R379" s="90"/>
      <c r="S379" s="91"/>
      <c r="T379" s="90"/>
      <c r="U379" s="92"/>
      <c r="V379" s="8"/>
      <c r="W379" s="8"/>
      <c r="X379" s="8"/>
      <c r="Y379" s="8"/>
      <c r="Z379" s="8"/>
      <c r="AA379" s="8"/>
    </row>
    <row r="380" spans="1:27" ht="18">
      <c r="A380" s="87"/>
      <c r="B380" s="88"/>
      <c r="C380" s="89"/>
      <c r="D380" s="89"/>
      <c r="E380" s="90"/>
      <c r="F380" s="50"/>
      <c r="G380" s="50"/>
      <c r="H380" s="50"/>
      <c r="I380" s="90"/>
      <c r="J380" s="88"/>
      <c r="K380" s="50"/>
      <c r="L380" s="50"/>
      <c r="M380" s="50"/>
      <c r="N380" s="90"/>
      <c r="O380" s="90"/>
      <c r="P380" s="90"/>
      <c r="Q380" s="90"/>
      <c r="R380" s="90"/>
      <c r="S380" s="91"/>
      <c r="T380" s="90"/>
      <c r="U380" s="92"/>
      <c r="V380" s="8"/>
      <c r="W380" s="8"/>
      <c r="X380" s="8"/>
      <c r="Y380" s="8"/>
      <c r="Z380" s="8"/>
      <c r="AA380" s="8"/>
    </row>
    <row r="381" spans="1:27" ht="18">
      <c r="A381" s="87"/>
      <c r="B381" s="88"/>
      <c r="C381" s="89"/>
      <c r="D381" s="89"/>
      <c r="E381" s="90"/>
      <c r="F381" s="50"/>
      <c r="G381" s="50"/>
      <c r="H381" s="50"/>
      <c r="I381" s="90"/>
      <c r="J381" s="88"/>
      <c r="K381" s="50"/>
      <c r="L381" s="50"/>
      <c r="M381" s="50"/>
      <c r="N381" s="90"/>
      <c r="O381" s="90"/>
      <c r="P381" s="90"/>
      <c r="Q381" s="90"/>
      <c r="R381" s="90"/>
      <c r="S381" s="91"/>
      <c r="T381" s="90"/>
      <c r="U381" s="92"/>
      <c r="V381" s="8"/>
      <c r="W381" s="8"/>
      <c r="X381" s="8"/>
      <c r="Y381" s="8"/>
      <c r="Z381" s="8"/>
      <c r="AA381" s="8"/>
    </row>
    <row r="382" spans="1:27" ht="18">
      <c r="A382" s="87"/>
      <c r="B382" s="88"/>
      <c r="C382" s="89"/>
      <c r="D382" s="89"/>
      <c r="E382" s="90"/>
      <c r="F382" s="50"/>
      <c r="G382" s="50"/>
      <c r="H382" s="50"/>
      <c r="I382" s="90"/>
      <c r="J382" s="88"/>
      <c r="K382" s="50"/>
      <c r="L382" s="50"/>
      <c r="M382" s="50"/>
      <c r="N382" s="90"/>
      <c r="O382" s="90"/>
      <c r="P382" s="90"/>
      <c r="Q382" s="90"/>
      <c r="R382" s="90"/>
      <c r="S382" s="91"/>
      <c r="T382" s="90"/>
      <c r="U382" s="92"/>
      <c r="V382" s="8"/>
      <c r="W382" s="8"/>
      <c r="X382" s="8"/>
      <c r="Y382" s="8"/>
      <c r="Z382" s="8"/>
      <c r="AA382" s="8"/>
    </row>
    <row r="383" spans="1:27" ht="18">
      <c r="A383" s="87"/>
      <c r="B383" s="88"/>
      <c r="C383" s="89"/>
      <c r="D383" s="89"/>
      <c r="E383" s="90"/>
      <c r="F383" s="50"/>
      <c r="G383" s="50"/>
      <c r="H383" s="50"/>
      <c r="I383" s="90"/>
      <c r="J383" s="88"/>
      <c r="K383" s="50"/>
      <c r="L383" s="50"/>
      <c r="M383" s="50"/>
      <c r="N383" s="90"/>
      <c r="O383" s="90"/>
      <c r="P383" s="90"/>
      <c r="Q383" s="90"/>
      <c r="R383" s="90"/>
      <c r="S383" s="91"/>
      <c r="T383" s="90"/>
      <c r="U383" s="92"/>
      <c r="V383" s="8"/>
      <c r="W383" s="8"/>
      <c r="X383" s="8"/>
      <c r="Y383" s="8"/>
      <c r="Z383" s="8"/>
      <c r="AA383" s="8"/>
    </row>
    <row r="384" spans="1:27" ht="18">
      <c r="A384" s="87"/>
      <c r="B384" s="88"/>
      <c r="C384" s="89"/>
      <c r="D384" s="89"/>
      <c r="E384" s="90"/>
      <c r="F384" s="50"/>
      <c r="G384" s="50"/>
      <c r="H384" s="50"/>
      <c r="I384" s="90"/>
      <c r="J384" s="88"/>
      <c r="K384" s="50"/>
      <c r="L384" s="50"/>
      <c r="M384" s="50"/>
      <c r="N384" s="90"/>
      <c r="O384" s="90"/>
      <c r="P384" s="90"/>
      <c r="Q384" s="90"/>
      <c r="R384" s="90"/>
      <c r="S384" s="91"/>
      <c r="T384" s="90"/>
      <c r="U384" s="92"/>
      <c r="V384" s="8"/>
      <c r="W384" s="8"/>
      <c r="X384" s="8"/>
      <c r="Y384" s="8"/>
      <c r="Z384" s="8"/>
      <c r="AA384" s="8"/>
    </row>
    <row r="385" spans="1:27" ht="18">
      <c r="A385" s="87"/>
      <c r="B385" s="88"/>
      <c r="C385" s="89"/>
      <c r="D385" s="89"/>
      <c r="E385" s="90"/>
      <c r="F385" s="50"/>
      <c r="G385" s="50"/>
      <c r="H385" s="50"/>
      <c r="I385" s="90"/>
      <c r="J385" s="88"/>
      <c r="K385" s="50"/>
      <c r="L385" s="50"/>
      <c r="M385" s="50"/>
      <c r="N385" s="90"/>
      <c r="O385" s="90"/>
      <c r="P385" s="90"/>
      <c r="Q385" s="90"/>
      <c r="R385" s="90"/>
      <c r="S385" s="91"/>
      <c r="T385" s="90"/>
      <c r="U385" s="92"/>
      <c r="V385" s="8"/>
      <c r="W385" s="8"/>
      <c r="X385" s="8"/>
      <c r="Y385" s="8"/>
      <c r="Z385" s="8"/>
      <c r="AA385" s="8"/>
    </row>
    <row r="386" spans="1:27" ht="18">
      <c r="A386" s="87"/>
      <c r="B386" s="88"/>
      <c r="C386" s="89"/>
      <c r="D386" s="89"/>
      <c r="E386" s="90"/>
      <c r="F386" s="50"/>
      <c r="G386" s="50"/>
      <c r="H386" s="50"/>
      <c r="I386" s="90"/>
      <c r="J386" s="88"/>
      <c r="K386" s="50"/>
      <c r="L386" s="50"/>
      <c r="M386" s="50"/>
      <c r="N386" s="90"/>
      <c r="O386" s="90"/>
      <c r="P386" s="90"/>
      <c r="Q386" s="90"/>
      <c r="R386" s="90"/>
      <c r="S386" s="91"/>
      <c r="T386" s="90"/>
      <c r="U386" s="92"/>
      <c r="V386" s="8"/>
      <c r="W386" s="8"/>
      <c r="X386" s="8"/>
      <c r="Y386" s="8"/>
      <c r="Z386" s="8"/>
      <c r="AA386" s="8"/>
    </row>
    <row r="387" spans="1:27" ht="18">
      <c r="A387" s="87"/>
      <c r="B387" s="88"/>
      <c r="C387" s="89"/>
      <c r="D387" s="89"/>
      <c r="E387" s="90"/>
      <c r="F387" s="50"/>
      <c r="G387" s="50"/>
      <c r="H387" s="50"/>
      <c r="I387" s="90"/>
      <c r="J387" s="88"/>
      <c r="K387" s="50"/>
      <c r="L387" s="50"/>
      <c r="M387" s="50"/>
      <c r="N387" s="90"/>
      <c r="O387" s="90"/>
      <c r="P387" s="90"/>
      <c r="Q387" s="90"/>
      <c r="R387" s="90"/>
      <c r="S387" s="91"/>
      <c r="T387" s="90"/>
      <c r="U387" s="92"/>
      <c r="V387" s="8"/>
      <c r="W387" s="8"/>
      <c r="X387" s="8"/>
      <c r="Y387" s="8"/>
      <c r="Z387" s="8"/>
      <c r="AA387" s="8"/>
    </row>
    <row r="388" spans="1:27" ht="18">
      <c r="A388" s="87"/>
      <c r="B388" s="88"/>
      <c r="C388" s="89"/>
      <c r="D388" s="89"/>
      <c r="E388" s="90"/>
      <c r="F388" s="50"/>
      <c r="G388" s="50"/>
      <c r="H388" s="50"/>
      <c r="I388" s="90"/>
      <c r="J388" s="88"/>
      <c r="K388" s="50"/>
      <c r="L388" s="50"/>
      <c r="M388" s="50"/>
      <c r="N388" s="90"/>
      <c r="O388" s="90"/>
      <c r="P388" s="90"/>
      <c r="Q388" s="90"/>
      <c r="R388" s="90"/>
      <c r="S388" s="91"/>
      <c r="T388" s="90"/>
      <c r="U388" s="92"/>
      <c r="V388" s="8"/>
      <c r="W388" s="8"/>
      <c r="X388" s="8"/>
      <c r="Y388" s="8"/>
      <c r="Z388" s="8"/>
      <c r="AA388" s="8"/>
    </row>
    <row r="389" spans="1:27" ht="18">
      <c r="A389" s="87"/>
      <c r="B389" s="88"/>
      <c r="C389" s="89"/>
      <c r="D389" s="89"/>
      <c r="E389" s="90"/>
      <c r="F389" s="50"/>
      <c r="G389" s="50"/>
      <c r="H389" s="50"/>
      <c r="I389" s="90"/>
      <c r="J389" s="88"/>
      <c r="K389" s="50"/>
      <c r="L389" s="50"/>
      <c r="M389" s="50"/>
      <c r="N389" s="90"/>
      <c r="O389" s="90"/>
      <c r="P389" s="90"/>
      <c r="Q389" s="90"/>
      <c r="R389" s="90"/>
      <c r="S389" s="91"/>
      <c r="T389" s="90"/>
      <c r="U389" s="92"/>
      <c r="V389" s="8"/>
      <c r="W389" s="8"/>
      <c r="X389" s="8"/>
      <c r="Y389" s="8"/>
      <c r="Z389" s="8"/>
      <c r="AA389" s="8"/>
    </row>
    <row r="390" spans="1:27" ht="18">
      <c r="A390" s="87"/>
      <c r="B390" s="88"/>
      <c r="C390" s="89"/>
      <c r="D390" s="89"/>
      <c r="E390" s="90"/>
      <c r="F390" s="50"/>
      <c r="G390" s="50"/>
      <c r="H390" s="50"/>
      <c r="I390" s="90"/>
      <c r="J390" s="88"/>
      <c r="K390" s="50"/>
      <c r="L390" s="50"/>
      <c r="M390" s="50"/>
      <c r="N390" s="90"/>
      <c r="O390" s="90"/>
      <c r="P390" s="90"/>
      <c r="Q390" s="90"/>
      <c r="R390" s="90"/>
      <c r="S390" s="91"/>
      <c r="T390" s="90"/>
      <c r="U390" s="92"/>
      <c r="V390" s="8"/>
      <c r="W390" s="8"/>
      <c r="X390" s="8"/>
      <c r="Y390" s="8"/>
      <c r="Z390" s="8"/>
      <c r="AA390" s="8"/>
    </row>
    <row r="391" spans="1:27" ht="18">
      <c r="A391" s="87"/>
      <c r="B391" s="88"/>
      <c r="C391" s="89"/>
      <c r="D391" s="89"/>
      <c r="E391" s="90"/>
      <c r="F391" s="50"/>
      <c r="G391" s="50"/>
      <c r="H391" s="50"/>
      <c r="I391" s="90"/>
      <c r="J391" s="88"/>
      <c r="K391" s="50"/>
      <c r="L391" s="50"/>
      <c r="M391" s="50"/>
      <c r="N391" s="90"/>
      <c r="O391" s="90"/>
      <c r="P391" s="90"/>
      <c r="Q391" s="90"/>
      <c r="R391" s="90"/>
      <c r="S391" s="91"/>
      <c r="T391" s="90"/>
      <c r="U391" s="92"/>
      <c r="V391" s="8"/>
      <c r="W391" s="8"/>
      <c r="X391" s="8"/>
      <c r="Y391" s="8"/>
      <c r="Z391" s="8"/>
      <c r="AA391" s="8"/>
    </row>
    <row r="392" spans="1:27" ht="18">
      <c r="A392" s="87"/>
      <c r="B392" s="88"/>
      <c r="C392" s="89"/>
      <c r="D392" s="89"/>
      <c r="E392" s="90"/>
      <c r="F392" s="50"/>
      <c r="G392" s="50"/>
      <c r="H392" s="50"/>
      <c r="I392" s="90"/>
      <c r="J392" s="88"/>
      <c r="K392" s="50"/>
      <c r="L392" s="50"/>
      <c r="M392" s="50"/>
      <c r="N392" s="90"/>
      <c r="O392" s="90"/>
      <c r="P392" s="90"/>
      <c r="Q392" s="90"/>
      <c r="R392" s="90"/>
      <c r="S392" s="91"/>
      <c r="T392" s="90"/>
      <c r="U392" s="92"/>
      <c r="V392" s="8"/>
      <c r="W392" s="8"/>
      <c r="X392" s="8"/>
      <c r="Y392" s="8"/>
      <c r="Z392" s="8"/>
      <c r="AA392" s="8"/>
    </row>
    <row r="393" spans="1:27" ht="18">
      <c r="A393" s="87"/>
      <c r="B393" s="88"/>
      <c r="C393" s="89"/>
      <c r="D393" s="89"/>
      <c r="E393" s="90"/>
      <c r="F393" s="50"/>
      <c r="G393" s="50"/>
      <c r="H393" s="50"/>
      <c r="I393" s="90"/>
      <c r="J393" s="88"/>
      <c r="K393" s="50"/>
      <c r="L393" s="50"/>
      <c r="M393" s="50"/>
      <c r="N393" s="90"/>
      <c r="O393" s="90"/>
      <c r="P393" s="90"/>
      <c r="Q393" s="90"/>
      <c r="R393" s="90"/>
      <c r="S393" s="91"/>
      <c r="T393" s="90"/>
      <c r="U393" s="92"/>
      <c r="V393" s="8"/>
      <c r="W393" s="8"/>
      <c r="X393" s="8"/>
      <c r="Y393" s="8"/>
      <c r="Z393" s="8"/>
      <c r="AA393" s="8"/>
    </row>
    <row r="394" spans="1:27" ht="18">
      <c r="A394" s="87"/>
      <c r="B394" s="88"/>
      <c r="C394" s="89"/>
      <c r="D394" s="89"/>
      <c r="E394" s="90"/>
      <c r="F394" s="50"/>
      <c r="G394" s="50"/>
      <c r="H394" s="50"/>
      <c r="I394" s="90"/>
      <c r="J394" s="88"/>
      <c r="K394" s="50"/>
      <c r="L394" s="50"/>
      <c r="M394" s="50"/>
      <c r="N394" s="90"/>
      <c r="O394" s="90"/>
      <c r="P394" s="90"/>
      <c r="Q394" s="90"/>
      <c r="R394" s="90"/>
      <c r="S394" s="91"/>
      <c r="T394" s="90"/>
      <c r="U394" s="92"/>
      <c r="V394" s="8"/>
      <c r="W394" s="8"/>
      <c r="X394" s="8"/>
      <c r="Y394" s="8"/>
      <c r="Z394" s="8"/>
      <c r="AA394" s="8"/>
    </row>
    <row r="395" spans="1:27" ht="18">
      <c r="A395" s="87"/>
      <c r="B395" s="88"/>
      <c r="C395" s="89"/>
      <c r="D395" s="89"/>
      <c r="E395" s="90"/>
      <c r="F395" s="50"/>
      <c r="G395" s="50"/>
      <c r="H395" s="50"/>
      <c r="I395" s="90"/>
      <c r="J395" s="88"/>
      <c r="K395" s="50"/>
      <c r="L395" s="50"/>
      <c r="M395" s="50"/>
      <c r="N395" s="90"/>
      <c r="O395" s="90"/>
      <c r="P395" s="90"/>
      <c r="Q395" s="90"/>
      <c r="R395" s="90"/>
      <c r="S395" s="91"/>
      <c r="T395" s="90"/>
      <c r="U395" s="92"/>
      <c r="V395" s="8"/>
      <c r="W395" s="8"/>
      <c r="X395" s="8"/>
      <c r="Y395" s="8"/>
      <c r="Z395" s="8"/>
      <c r="AA395" s="8"/>
    </row>
    <row r="396" spans="1:27" ht="18">
      <c r="A396" s="87"/>
      <c r="B396" s="88"/>
      <c r="C396" s="89"/>
      <c r="D396" s="89"/>
      <c r="E396" s="90"/>
      <c r="F396" s="50"/>
      <c r="G396" s="50"/>
      <c r="H396" s="50"/>
      <c r="I396" s="90"/>
      <c r="J396" s="88"/>
      <c r="K396" s="50"/>
      <c r="L396" s="50"/>
      <c r="M396" s="50"/>
      <c r="N396" s="90"/>
      <c r="O396" s="90"/>
      <c r="P396" s="90"/>
      <c r="Q396" s="90"/>
      <c r="R396" s="90"/>
      <c r="S396" s="91"/>
      <c r="T396" s="90"/>
      <c r="U396" s="92"/>
      <c r="V396" s="8"/>
      <c r="W396" s="8"/>
      <c r="X396" s="8"/>
      <c r="Y396" s="8"/>
      <c r="Z396" s="8"/>
      <c r="AA396" s="8"/>
    </row>
    <row r="397" spans="1:27" ht="18">
      <c r="A397" s="87"/>
      <c r="B397" s="88"/>
      <c r="C397" s="89"/>
      <c r="D397" s="89"/>
      <c r="E397" s="90"/>
      <c r="F397" s="50"/>
      <c r="G397" s="50"/>
      <c r="H397" s="50"/>
      <c r="I397" s="90"/>
      <c r="J397" s="88"/>
      <c r="K397" s="50"/>
      <c r="L397" s="50"/>
      <c r="M397" s="50"/>
      <c r="N397" s="90"/>
      <c r="O397" s="90"/>
      <c r="P397" s="90"/>
      <c r="Q397" s="90"/>
      <c r="R397" s="90"/>
      <c r="S397" s="91"/>
      <c r="T397" s="90"/>
      <c r="U397" s="92"/>
      <c r="V397" s="8"/>
      <c r="W397" s="8"/>
      <c r="X397" s="8"/>
      <c r="Y397" s="8"/>
      <c r="Z397" s="8"/>
      <c r="AA397" s="8"/>
    </row>
    <row r="398" spans="1:27" ht="18">
      <c r="A398" s="87"/>
      <c r="B398" s="88"/>
      <c r="C398" s="89"/>
      <c r="D398" s="89"/>
      <c r="E398" s="90"/>
      <c r="F398" s="50"/>
      <c r="G398" s="50"/>
      <c r="H398" s="50"/>
      <c r="I398" s="90"/>
      <c r="J398" s="88"/>
      <c r="K398" s="50"/>
      <c r="L398" s="50"/>
      <c r="M398" s="50"/>
      <c r="N398" s="90"/>
      <c r="O398" s="90"/>
      <c r="P398" s="90"/>
      <c r="Q398" s="90"/>
      <c r="R398" s="90"/>
      <c r="S398" s="91"/>
      <c r="T398" s="90"/>
      <c r="U398" s="92"/>
      <c r="V398" s="8"/>
      <c r="W398" s="8"/>
      <c r="X398" s="8"/>
      <c r="Y398" s="8"/>
      <c r="Z398" s="8"/>
      <c r="AA398" s="8"/>
    </row>
    <row r="399" spans="1:27" ht="18">
      <c r="A399" s="87"/>
      <c r="B399" s="88"/>
      <c r="C399" s="89"/>
      <c r="D399" s="89"/>
      <c r="E399" s="90"/>
      <c r="F399" s="50"/>
      <c r="G399" s="50"/>
      <c r="H399" s="50"/>
      <c r="I399" s="90"/>
      <c r="J399" s="88"/>
      <c r="K399" s="50"/>
      <c r="L399" s="50"/>
      <c r="M399" s="50"/>
      <c r="N399" s="90"/>
      <c r="O399" s="90"/>
      <c r="P399" s="90"/>
      <c r="Q399" s="90"/>
      <c r="R399" s="90"/>
      <c r="S399" s="91"/>
      <c r="T399" s="90"/>
      <c r="U399" s="92"/>
      <c r="V399" s="8"/>
      <c r="W399" s="8"/>
      <c r="X399" s="8"/>
      <c r="Y399" s="8"/>
      <c r="Z399" s="8"/>
      <c r="AA399" s="8"/>
    </row>
    <row r="400" spans="1:27" ht="18">
      <c r="A400" s="87"/>
      <c r="B400" s="88"/>
      <c r="C400" s="89"/>
      <c r="D400" s="89"/>
      <c r="E400" s="90"/>
      <c r="F400" s="50"/>
      <c r="G400" s="50"/>
      <c r="H400" s="50"/>
      <c r="I400" s="90"/>
      <c r="J400" s="88"/>
      <c r="K400" s="50"/>
      <c r="L400" s="50"/>
      <c r="M400" s="50"/>
      <c r="N400" s="90"/>
      <c r="O400" s="90"/>
      <c r="P400" s="90"/>
      <c r="Q400" s="90"/>
      <c r="R400" s="90"/>
      <c r="S400" s="91"/>
      <c r="T400" s="90"/>
      <c r="U400" s="92"/>
      <c r="V400" s="8"/>
      <c r="W400" s="8"/>
      <c r="X400" s="8"/>
      <c r="Y400" s="8"/>
      <c r="Z400" s="8"/>
      <c r="AA400" s="8"/>
    </row>
    <row r="401" spans="1:27" ht="18">
      <c r="A401" s="87"/>
      <c r="B401" s="88"/>
      <c r="C401" s="89"/>
      <c r="D401" s="89"/>
      <c r="E401" s="90"/>
      <c r="F401" s="50"/>
      <c r="G401" s="50"/>
      <c r="H401" s="50"/>
      <c r="I401" s="90"/>
      <c r="J401" s="88"/>
      <c r="K401" s="50"/>
      <c r="L401" s="50"/>
      <c r="M401" s="50"/>
      <c r="N401" s="90"/>
      <c r="O401" s="90"/>
      <c r="P401" s="90"/>
      <c r="Q401" s="90"/>
      <c r="R401" s="90"/>
      <c r="S401" s="91"/>
      <c r="T401" s="90"/>
      <c r="U401" s="92"/>
      <c r="V401" s="8"/>
      <c r="W401" s="8"/>
      <c r="X401" s="8"/>
      <c r="Y401" s="8"/>
      <c r="Z401" s="8"/>
      <c r="AA401" s="8"/>
    </row>
    <row r="402" spans="1:27" ht="18">
      <c r="A402" s="87"/>
      <c r="B402" s="88"/>
      <c r="C402" s="89"/>
      <c r="D402" s="89"/>
      <c r="E402" s="90"/>
      <c r="F402" s="50"/>
      <c r="G402" s="50"/>
      <c r="H402" s="50"/>
      <c r="I402" s="90"/>
      <c r="J402" s="88"/>
      <c r="K402" s="50"/>
      <c r="L402" s="50"/>
      <c r="M402" s="50"/>
      <c r="N402" s="90"/>
      <c r="O402" s="90"/>
      <c r="P402" s="90"/>
      <c r="Q402" s="90"/>
      <c r="R402" s="90"/>
      <c r="S402" s="91"/>
      <c r="T402" s="90"/>
      <c r="U402" s="92"/>
      <c r="V402" s="8"/>
      <c r="W402" s="8"/>
      <c r="X402" s="8"/>
      <c r="Y402" s="8"/>
      <c r="Z402" s="8"/>
      <c r="AA402" s="8"/>
    </row>
    <row r="403" spans="1:27" ht="18">
      <c r="A403" s="87"/>
      <c r="B403" s="88"/>
      <c r="C403" s="89"/>
      <c r="D403" s="89"/>
      <c r="E403" s="90"/>
      <c r="F403" s="50"/>
      <c r="G403" s="50"/>
      <c r="H403" s="50"/>
      <c r="I403" s="90"/>
      <c r="J403" s="88"/>
      <c r="K403" s="50"/>
      <c r="L403" s="50"/>
      <c r="M403" s="50"/>
      <c r="N403" s="90"/>
      <c r="O403" s="90"/>
      <c r="P403" s="90"/>
      <c r="Q403" s="90"/>
      <c r="R403" s="90"/>
      <c r="S403" s="91"/>
      <c r="T403" s="90"/>
      <c r="U403" s="92"/>
      <c r="V403" s="8"/>
      <c r="W403" s="8"/>
      <c r="X403" s="8"/>
      <c r="Y403" s="8"/>
      <c r="Z403" s="8"/>
      <c r="AA403" s="8"/>
    </row>
    <row r="404" spans="1:27" ht="18">
      <c r="A404" s="87"/>
      <c r="B404" s="88"/>
      <c r="C404" s="89"/>
      <c r="D404" s="89"/>
      <c r="E404" s="90"/>
      <c r="F404" s="50"/>
      <c r="G404" s="50"/>
      <c r="H404" s="50"/>
      <c r="I404" s="90"/>
      <c r="J404" s="88"/>
      <c r="K404" s="50"/>
      <c r="L404" s="50"/>
      <c r="M404" s="50"/>
      <c r="N404" s="90"/>
      <c r="O404" s="90"/>
      <c r="P404" s="90"/>
      <c r="Q404" s="90"/>
      <c r="R404" s="90"/>
      <c r="S404" s="91"/>
      <c r="T404" s="90"/>
      <c r="U404" s="92"/>
      <c r="V404" s="8"/>
      <c r="W404" s="8"/>
      <c r="X404" s="8"/>
      <c r="Y404" s="8"/>
      <c r="Z404" s="8"/>
      <c r="AA404" s="8"/>
    </row>
    <row r="405" spans="1:27" ht="18">
      <c r="A405" s="87"/>
      <c r="B405" s="88"/>
      <c r="C405" s="89"/>
      <c r="D405" s="89"/>
      <c r="E405" s="90"/>
      <c r="F405" s="50"/>
      <c r="G405" s="50"/>
      <c r="H405" s="50"/>
      <c r="I405" s="90"/>
      <c r="J405" s="88"/>
      <c r="K405" s="50"/>
      <c r="L405" s="50"/>
      <c r="M405" s="50"/>
      <c r="N405" s="90"/>
      <c r="O405" s="90"/>
      <c r="P405" s="90"/>
      <c r="Q405" s="90"/>
      <c r="R405" s="90"/>
      <c r="S405" s="91"/>
      <c r="T405" s="90"/>
      <c r="U405" s="92"/>
      <c r="V405" s="8"/>
      <c r="W405" s="8"/>
      <c r="X405" s="8"/>
      <c r="Y405" s="8"/>
      <c r="Z405" s="8"/>
      <c r="AA405" s="8"/>
    </row>
    <row r="406" spans="1:27" ht="18">
      <c r="A406" s="87"/>
      <c r="B406" s="88"/>
      <c r="C406" s="89"/>
      <c r="D406" s="89"/>
      <c r="E406" s="90"/>
      <c r="F406" s="50"/>
      <c r="G406" s="50"/>
      <c r="H406" s="50"/>
      <c r="I406" s="90"/>
      <c r="J406" s="88"/>
      <c r="K406" s="50"/>
      <c r="L406" s="50"/>
      <c r="M406" s="50"/>
      <c r="N406" s="90"/>
      <c r="O406" s="90"/>
      <c r="P406" s="90"/>
      <c r="Q406" s="90"/>
      <c r="R406" s="90"/>
      <c r="S406" s="91"/>
      <c r="T406" s="90"/>
      <c r="U406" s="92"/>
      <c r="V406" s="8"/>
      <c r="W406" s="8"/>
      <c r="X406" s="8"/>
      <c r="Y406" s="8"/>
      <c r="Z406" s="8"/>
      <c r="AA406" s="8"/>
    </row>
    <row r="407" spans="1:27" ht="18">
      <c r="A407" s="87"/>
      <c r="B407" s="88"/>
      <c r="C407" s="89"/>
      <c r="D407" s="89"/>
      <c r="E407" s="90"/>
      <c r="F407" s="50"/>
      <c r="G407" s="50"/>
      <c r="H407" s="50"/>
      <c r="I407" s="90"/>
      <c r="J407" s="88"/>
      <c r="K407" s="50"/>
      <c r="L407" s="50"/>
      <c r="M407" s="50"/>
      <c r="N407" s="90"/>
      <c r="O407" s="90"/>
      <c r="P407" s="90"/>
      <c r="Q407" s="90"/>
      <c r="R407" s="90"/>
      <c r="S407" s="91"/>
      <c r="T407" s="90"/>
      <c r="U407" s="92"/>
      <c r="V407" s="8"/>
      <c r="W407" s="8"/>
      <c r="X407" s="8"/>
      <c r="Y407" s="8"/>
      <c r="Z407" s="8"/>
      <c r="AA407" s="8"/>
    </row>
    <row r="408" spans="1:27" ht="18">
      <c r="A408" s="87"/>
      <c r="B408" s="88"/>
      <c r="C408" s="89"/>
      <c r="D408" s="89"/>
      <c r="E408" s="90"/>
      <c r="F408" s="50"/>
      <c r="G408" s="50"/>
      <c r="H408" s="50"/>
      <c r="I408" s="90"/>
      <c r="J408" s="88"/>
      <c r="K408" s="50"/>
      <c r="L408" s="50"/>
      <c r="M408" s="50"/>
      <c r="N408" s="90"/>
      <c r="O408" s="90"/>
      <c r="P408" s="90"/>
      <c r="Q408" s="90"/>
      <c r="R408" s="90"/>
      <c r="S408" s="91"/>
      <c r="T408" s="90"/>
      <c r="U408" s="92"/>
      <c r="V408" s="8"/>
      <c r="W408" s="8"/>
      <c r="X408" s="8"/>
      <c r="Y408" s="8"/>
      <c r="Z408" s="8"/>
      <c r="AA408" s="8"/>
    </row>
    <row r="409" spans="1:27" ht="18">
      <c r="A409" s="87"/>
      <c r="B409" s="88"/>
      <c r="C409" s="89"/>
      <c r="D409" s="89"/>
      <c r="E409" s="90"/>
      <c r="F409" s="50"/>
      <c r="G409" s="50"/>
      <c r="H409" s="50"/>
      <c r="I409" s="90"/>
      <c r="J409" s="88"/>
      <c r="K409" s="50"/>
      <c r="L409" s="50"/>
      <c r="M409" s="50"/>
      <c r="N409" s="90"/>
      <c r="O409" s="90"/>
      <c r="P409" s="90"/>
      <c r="Q409" s="90"/>
      <c r="R409" s="90"/>
      <c r="S409" s="91"/>
      <c r="T409" s="90"/>
      <c r="U409" s="92"/>
      <c r="V409" s="8"/>
      <c r="W409" s="8"/>
      <c r="X409" s="8"/>
      <c r="Y409" s="8"/>
      <c r="Z409" s="8"/>
      <c r="AA409" s="8"/>
    </row>
    <row r="410" spans="1:27" ht="18">
      <c r="A410" s="87"/>
      <c r="B410" s="88"/>
      <c r="C410" s="89"/>
      <c r="D410" s="89"/>
      <c r="E410" s="90"/>
      <c r="F410" s="50"/>
      <c r="G410" s="50"/>
      <c r="H410" s="50"/>
      <c r="I410" s="90"/>
      <c r="J410" s="88"/>
      <c r="K410" s="50"/>
      <c r="L410" s="50"/>
      <c r="M410" s="50"/>
      <c r="N410" s="90"/>
      <c r="O410" s="90"/>
      <c r="P410" s="90"/>
      <c r="Q410" s="90"/>
      <c r="R410" s="90"/>
      <c r="S410" s="91"/>
      <c r="T410" s="90"/>
      <c r="U410" s="92"/>
      <c r="V410" s="8"/>
      <c r="W410" s="8"/>
      <c r="X410" s="8"/>
      <c r="Y410" s="8"/>
      <c r="Z410" s="8"/>
      <c r="AA410" s="8"/>
    </row>
    <row r="411" spans="1:27" ht="18">
      <c r="A411" s="87"/>
      <c r="B411" s="88"/>
      <c r="C411" s="89"/>
      <c r="D411" s="89"/>
      <c r="E411" s="90"/>
      <c r="F411" s="50"/>
      <c r="G411" s="50"/>
      <c r="H411" s="50"/>
      <c r="I411" s="90"/>
      <c r="J411" s="88"/>
      <c r="K411" s="50"/>
      <c r="L411" s="50"/>
      <c r="M411" s="50"/>
      <c r="N411" s="90"/>
      <c r="O411" s="90"/>
      <c r="P411" s="90"/>
      <c r="Q411" s="90"/>
      <c r="R411" s="90"/>
      <c r="S411" s="91"/>
      <c r="T411" s="90"/>
      <c r="U411" s="92"/>
      <c r="V411" s="8"/>
      <c r="W411" s="8"/>
      <c r="X411" s="8"/>
      <c r="Y411" s="8"/>
      <c r="Z411" s="8"/>
      <c r="AA411" s="8"/>
    </row>
    <row r="412" spans="1:27" ht="18">
      <c r="A412" s="87"/>
      <c r="B412" s="88"/>
      <c r="C412" s="89"/>
      <c r="D412" s="89"/>
      <c r="E412" s="90"/>
      <c r="F412" s="50"/>
      <c r="G412" s="50"/>
      <c r="H412" s="50"/>
      <c r="I412" s="90"/>
      <c r="J412" s="88"/>
      <c r="K412" s="50"/>
      <c r="L412" s="50"/>
      <c r="M412" s="50"/>
      <c r="N412" s="90"/>
      <c r="O412" s="90"/>
      <c r="P412" s="90"/>
      <c r="Q412" s="90"/>
      <c r="R412" s="90"/>
      <c r="S412" s="91"/>
      <c r="T412" s="90"/>
      <c r="U412" s="92"/>
      <c r="V412" s="8"/>
      <c r="W412" s="8"/>
      <c r="X412" s="8"/>
      <c r="Y412" s="8"/>
      <c r="Z412" s="8"/>
      <c r="AA412" s="8"/>
    </row>
    <row r="413" spans="1:27" ht="18">
      <c r="A413" s="87"/>
      <c r="B413" s="88"/>
      <c r="C413" s="89"/>
      <c r="D413" s="89"/>
      <c r="E413" s="90"/>
      <c r="F413" s="50"/>
      <c r="G413" s="50"/>
      <c r="H413" s="50"/>
      <c r="I413" s="90"/>
      <c r="J413" s="88"/>
      <c r="K413" s="50"/>
      <c r="L413" s="50"/>
      <c r="M413" s="50"/>
      <c r="N413" s="90"/>
      <c r="O413" s="90"/>
      <c r="P413" s="90"/>
      <c r="Q413" s="90"/>
      <c r="R413" s="90"/>
      <c r="S413" s="91"/>
      <c r="T413" s="90"/>
      <c r="U413" s="92"/>
      <c r="V413" s="8"/>
      <c r="W413" s="8"/>
      <c r="X413" s="8"/>
      <c r="Y413" s="8"/>
      <c r="Z413" s="8"/>
      <c r="AA413" s="8"/>
    </row>
    <row r="414" spans="1:27" ht="18">
      <c r="A414" s="87"/>
      <c r="B414" s="88"/>
      <c r="C414" s="89"/>
      <c r="D414" s="89"/>
      <c r="E414" s="90"/>
      <c r="F414" s="50"/>
      <c r="G414" s="50"/>
      <c r="H414" s="50"/>
      <c r="I414" s="90"/>
      <c r="J414" s="88"/>
      <c r="K414" s="50"/>
      <c r="L414" s="50"/>
      <c r="M414" s="50"/>
      <c r="N414" s="90"/>
      <c r="O414" s="90"/>
      <c r="P414" s="90"/>
      <c r="Q414" s="90"/>
      <c r="R414" s="90"/>
      <c r="S414" s="91"/>
      <c r="T414" s="90"/>
      <c r="U414" s="92"/>
      <c r="V414" s="8"/>
      <c r="W414" s="8"/>
      <c r="X414" s="8"/>
      <c r="Y414" s="8"/>
      <c r="Z414" s="8"/>
      <c r="AA414" s="8"/>
    </row>
    <row r="415" spans="1:27" ht="18">
      <c r="A415" s="87"/>
      <c r="B415" s="88"/>
      <c r="C415" s="89"/>
      <c r="D415" s="89"/>
      <c r="E415" s="90"/>
      <c r="F415" s="50"/>
      <c r="G415" s="50"/>
      <c r="H415" s="50"/>
      <c r="I415" s="90"/>
      <c r="J415" s="88"/>
      <c r="K415" s="50"/>
      <c r="L415" s="50"/>
      <c r="M415" s="50"/>
      <c r="N415" s="90"/>
      <c r="O415" s="90"/>
      <c r="P415" s="90"/>
      <c r="Q415" s="90"/>
      <c r="R415" s="90"/>
      <c r="S415" s="91"/>
      <c r="T415" s="90"/>
      <c r="U415" s="92"/>
      <c r="V415" s="8"/>
      <c r="W415" s="8"/>
      <c r="X415" s="8"/>
      <c r="Y415" s="8"/>
      <c r="Z415" s="8"/>
      <c r="AA415" s="8"/>
    </row>
    <row r="416" spans="1:27" ht="18">
      <c r="A416" s="87"/>
      <c r="B416" s="88"/>
      <c r="C416" s="89"/>
      <c r="D416" s="89"/>
      <c r="E416" s="90"/>
      <c r="F416" s="50"/>
      <c r="G416" s="50"/>
      <c r="H416" s="50"/>
      <c r="I416" s="90"/>
      <c r="J416" s="88"/>
      <c r="K416" s="50"/>
      <c r="L416" s="50"/>
      <c r="M416" s="50"/>
      <c r="N416" s="90"/>
      <c r="O416" s="90"/>
      <c r="P416" s="90"/>
      <c r="Q416" s="90"/>
      <c r="R416" s="90"/>
      <c r="S416" s="91"/>
      <c r="T416" s="90"/>
      <c r="U416" s="92"/>
      <c r="V416" s="8"/>
      <c r="W416" s="8"/>
      <c r="X416" s="8"/>
      <c r="Y416" s="8"/>
      <c r="Z416" s="8"/>
      <c r="AA416" s="8"/>
    </row>
    <row r="417" spans="1:27" ht="18">
      <c r="A417" s="87"/>
      <c r="B417" s="88"/>
      <c r="C417" s="89"/>
      <c r="D417" s="89"/>
      <c r="E417" s="90"/>
      <c r="F417" s="50"/>
      <c r="G417" s="50"/>
      <c r="H417" s="50"/>
      <c r="I417" s="90"/>
      <c r="J417" s="88"/>
      <c r="K417" s="50"/>
      <c r="L417" s="50"/>
      <c r="M417" s="50"/>
      <c r="N417" s="90"/>
      <c r="O417" s="90"/>
      <c r="P417" s="90"/>
      <c r="Q417" s="90"/>
      <c r="R417" s="90"/>
      <c r="S417" s="91"/>
      <c r="T417" s="90"/>
      <c r="U417" s="92"/>
      <c r="V417" s="8"/>
      <c r="W417" s="8"/>
      <c r="X417" s="8"/>
      <c r="Y417" s="8"/>
      <c r="Z417" s="8"/>
      <c r="AA417" s="8"/>
    </row>
    <row r="418" spans="1:27" ht="18">
      <c r="A418" s="87"/>
      <c r="B418" s="88"/>
      <c r="C418" s="89"/>
      <c r="D418" s="89"/>
      <c r="E418" s="90"/>
      <c r="F418" s="50"/>
      <c r="G418" s="50"/>
      <c r="H418" s="50"/>
      <c r="I418" s="90"/>
      <c r="J418" s="88"/>
      <c r="K418" s="50"/>
      <c r="L418" s="50"/>
      <c r="M418" s="50"/>
      <c r="N418" s="90"/>
      <c r="O418" s="90"/>
      <c r="P418" s="90"/>
      <c r="Q418" s="90"/>
      <c r="R418" s="90"/>
      <c r="S418" s="91"/>
      <c r="T418" s="90"/>
      <c r="U418" s="92"/>
      <c r="V418" s="8"/>
      <c r="W418" s="8"/>
      <c r="X418" s="8"/>
      <c r="Y418" s="8"/>
      <c r="Z418" s="8"/>
      <c r="AA418" s="8"/>
    </row>
    <row r="419" spans="1:27" ht="18">
      <c r="A419" s="87"/>
      <c r="B419" s="88"/>
      <c r="C419" s="89"/>
      <c r="D419" s="89"/>
      <c r="E419" s="90"/>
      <c r="F419" s="50"/>
      <c r="G419" s="50"/>
      <c r="H419" s="50"/>
      <c r="I419" s="90"/>
      <c r="J419" s="88"/>
      <c r="K419" s="50"/>
      <c r="L419" s="50"/>
      <c r="M419" s="50"/>
      <c r="N419" s="90"/>
      <c r="O419" s="90"/>
      <c r="P419" s="90"/>
      <c r="Q419" s="90"/>
      <c r="R419" s="90"/>
      <c r="S419" s="91"/>
      <c r="T419" s="90"/>
      <c r="U419" s="92"/>
      <c r="V419" s="8"/>
      <c r="W419" s="8"/>
      <c r="X419" s="8"/>
      <c r="Y419" s="8"/>
      <c r="Z419" s="8"/>
      <c r="AA419" s="8"/>
    </row>
    <row r="420" spans="1:27" ht="18">
      <c r="A420" s="87"/>
      <c r="B420" s="88"/>
      <c r="C420" s="89"/>
      <c r="D420" s="89"/>
      <c r="E420" s="90"/>
      <c r="F420" s="50"/>
      <c r="G420" s="50"/>
      <c r="H420" s="50"/>
      <c r="I420" s="90"/>
      <c r="J420" s="88"/>
      <c r="K420" s="50"/>
      <c r="L420" s="50"/>
      <c r="M420" s="50"/>
      <c r="N420" s="90"/>
      <c r="O420" s="90"/>
      <c r="P420" s="90"/>
      <c r="Q420" s="90"/>
      <c r="R420" s="90"/>
      <c r="S420" s="91"/>
      <c r="T420" s="90"/>
      <c r="U420" s="92"/>
      <c r="V420" s="8"/>
      <c r="W420" s="8"/>
      <c r="X420" s="8"/>
      <c r="Y420" s="8"/>
      <c r="Z420" s="8"/>
      <c r="AA420" s="8"/>
    </row>
    <row r="421" spans="1:27" ht="18">
      <c r="A421" s="87"/>
      <c r="B421" s="88"/>
      <c r="C421" s="89"/>
      <c r="D421" s="89"/>
      <c r="E421" s="90"/>
      <c r="F421" s="50"/>
      <c r="G421" s="50"/>
      <c r="H421" s="50"/>
      <c r="I421" s="90"/>
      <c r="J421" s="88"/>
      <c r="K421" s="50"/>
      <c r="L421" s="50"/>
      <c r="M421" s="50"/>
      <c r="N421" s="90"/>
      <c r="O421" s="90"/>
      <c r="P421" s="90"/>
      <c r="Q421" s="90"/>
      <c r="R421" s="90"/>
      <c r="S421" s="91"/>
      <c r="T421" s="90"/>
      <c r="U421" s="92"/>
      <c r="V421" s="8"/>
      <c r="W421" s="8"/>
      <c r="X421" s="8"/>
      <c r="Y421" s="8"/>
      <c r="Z421" s="8"/>
      <c r="AA421" s="8"/>
    </row>
    <row r="422" spans="1:27" ht="18">
      <c r="A422" s="87"/>
      <c r="B422" s="88"/>
      <c r="C422" s="89"/>
      <c r="D422" s="89"/>
      <c r="E422" s="90"/>
      <c r="F422" s="50"/>
      <c r="G422" s="50"/>
      <c r="H422" s="50"/>
      <c r="I422" s="90"/>
      <c r="J422" s="88"/>
      <c r="K422" s="50"/>
      <c r="L422" s="50"/>
      <c r="M422" s="50"/>
      <c r="N422" s="90"/>
      <c r="O422" s="90"/>
      <c r="P422" s="90"/>
      <c r="Q422" s="90"/>
      <c r="R422" s="90"/>
      <c r="S422" s="91"/>
      <c r="T422" s="90"/>
      <c r="U422" s="92"/>
      <c r="V422" s="8"/>
      <c r="W422" s="8"/>
      <c r="X422" s="8"/>
      <c r="Y422" s="8"/>
      <c r="Z422" s="8"/>
      <c r="AA422" s="8"/>
    </row>
    <row r="423" spans="1:27" ht="18">
      <c r="A423" s="87"/>
      <c r="B423" s="88"/>
      <c r="C423" s="89"/>
      <c r="D423" s="89"/>
      <c r="E423" s="90"/>
      <c r="F423" s="50"/>
      <c r="G423" s="50"/>
      <c r="H423" s="50"/>
      <c r="I423" s="90"/>
      <c r="J423" s="88"/>
      <c r="K423" s="50"/>
      <c r="L423" s="50"/>
      <c r="M423" s="50"/>
      <c r="N423" s="90"/>
      <c r="O423" s="90"/>
      <c r="P423" s="90"/>
      <c r="Q423" s="90"/>
      <c r="R423" s="90"/>
      <c r="S423" s="91"/>
      <c r="T423" s="90"/>
      <c r="U423" s="92"/>
      <c r="V423" s="8"/>
      <c r="W423" s="8"/>
      <c r="X423" s="8"/>
      <c r="Y423" s="8"/>
      <c r="Z423" s="8"/>
      <c r="AA423" s="8"/>
    </row>
    <row r="424" spans="1:27" ht="18">
      <c r="A424" s="87"/>
      <c r="B424" s="88"/>
      <c r="C424" s="89"/>
      <c r="D424" s="89"/>
      <c r="E424" s="90"/>
      <c r="F424" s="50"/>
      <c r="G424" s="50"/>
      <c r="H424" s="50"/>
      <c r="I424" s="90"/>
      <c r="J424" s="88"/>
      <c r="K424" s="50"/>
      <c r="L424" s="50"/>
      <c r="M424" s="50"/>
      <c r="N424" s="90"/>
      <c r="O424" s="90"/>
      <c r="P424" s="90"/>
      <c r="Q424" s="90"/>
      <c r="R424" s="90"/>
      <c r="S424" s="91"/>
      <c r="T424" s="90"/>
      <c r="U424" s="92"/>
      <c r="V424" s="8"/>
      <c r="W424" s="8"/>
      <c r="X424" s="8"/>
      <c r="Y424" s="8"/>
      <c r="Z424" s="8"/>
      <c r="AA424" s="8"/>
    </row>
    <row r="425" spans="1:27" ht="18">
      <c r="A425" s="87"/>
      <c r="B425" s="88"/>
      <c r="C425" s="89"/>
      <c r="D425" s="89"/>
      <c r="E425" s="90"/>
      <c r="F425" s="50"/>
      <c r="G425" s="50"/>
      <c r="H425" s="50"/>
      <c r="I425" s="90"/>
      <c r="J425" s="88"/>
      <c r="K425" s="50"/>
      <c r="L425" s="50"/>
      <c r="M425" s="50"/>
      <c r="N425" s="90"/>
      <c r="O425" s="90"/>
      <c r="P425" s="90"/>
      <c r="Q425" s="90"/>
      <c r="R425" s="90"/>
      <c r="S425" s="91"/>
      <c r="T425" s="90"/>
      <c r="U425" s="92"/>
      <c r="V425" s="8"/>
      <c r="W425" s="8"/>
      <c r="X425" s="8"/>
      <c r="Y425" s="8"/>
      <c r="Z425" s="8"/>
      <c r="AA425" s="8"/>
    </row>
    <row r="426" spans="1:27" ht="18">
      <c r="A426" s="87"/>
      <c r="B426" s="88"/>
      <c r="C426" s="89"/>
      <c r="D426" s="89"/>
      <c r="E426" s="90"/>
      <c r="F426" s="50"/>
      <c r="G426" s="50"/>
      <c r="H426" s="50"/>
      <c r="I426" s="90"/>
      <c r="J426" s="88"/>
      <c r="K426" s="50"/>
      <c r="L426" s="50"/>
      <c r="M426" s="50"/>
      <c r="N426" s="90"/>
      <c r="O426" s="90"/>
      <c r="P426" s="90"/>
      <c r="Q426" s="90"/>
      <c r="R426" s="90"/>
      <c r="S426" s="91"/>
      <c r="T426" s="90"/>
      <c r="U426" s="92"/>
      <c r="V426" s="8"/>
      <c r="W426" s="8"/>
      <c r="X426" s="8"/>
      <c r="Y426" s="8"/>
      <c r="Z426" s="8"/>
      <c r="AA426" s="8"/>
    </row>
    <row r="427" spans="1:27" ht="18">
      <c r="A427" s="87"/>
      <c r="B427" s="88"/>
      <c r="C427" s="89"/>
      <c r="D427" s="89"/>
      <c r="E427" s="90"/>
      <c r="F427" s="50"/>
      <c r="G427" s="50"/>
      <c r="H427" s="50"/>
      <c r="I427" s="90"/>
      <c r="J427" s="88"/>
      <c r="K427" s="50"/>
      <c r="L427" s="50"/>
      <c r="M427" s="50"/>
      <c r="N427" s="90"/>
      <c r="O427" s="90"/>
      <c r="P427" s="90"/>
      <c r="Q427" s="90"/>
      <c r="R427" s="90"/>
      <c r="S427" s="91"/>
      <c r="T427" s="90"/>
      <c r="U427" s="92"/>
      <c r="V427" s="8"/>
      <c r="W427" s="8"/>
      <c r="X427" s="8"/>
      <c r="Y427" s="8"/>
      <c r="Z427" s="8"/>
      <c r="AA427" s="8"/>
    </row>
    <row r="428" spans="1:27" ht="18">
      <c r="A428" s="87"/>
      <c r="B428" s="88"/>
      <c r="C428" s="89"/>
      <c r="D428" s="89"/>
      <c r="E428" s="90"/>
      <c r="F428" s="50"/>
      <c r="G428" s="50"/>
      <c r="H428" s="50"/>
      <c r="I428" s="90"/>
      <c r="J428" s="88"/>
      <c r="K428" s="50"/>
      <c r="L428" s="50"/>
      <c r="M428" s="50"/>
      <c r="N428" s="90"/>
      <c r="O428" s="90"/>
      <c r="P428" s="90"/>
      <c r="Q428" s="90"/>
      <c r="R428" s="90"/>
      <c r="S428" s="91"/>
      <c r="T428" s="90"/>
      <c r="U428" s="92"/>
      <c r="V428" s="8"/>
      <c r="W428" s="8"/>
      <c r="X428" s="8"/>
      <c r="Y428" s="8"/>
      <c r="Z428" s="8"/>
      <c r="AA428" s="8"/>
    </row>
    <row r="429" spans="1:27" ht="18">
      <c r="A429" s="87"/>
      <c r="B429" s="88"/>
      <c r="C429" s="89"/>
      <c r="D429" s="89"/>
      <c r="E429" s="90"/>
      <c r="F429" s="50"/>
      <c r="G429" s="50"/>
      <c r="H429" s="50"/>
      <c r="I429" s="90"/>
      <c r="J429" s="88"/>
      <c r="K429" s="50"/>
      <c r="L429" s="50"/>
      <c r="M429" s="50"/>
      <c r="N429" s="90"/>
      <c r="O429" s="90"/>
      <c r="P429" s="90"/>
      <c r="Q429" s="90"/>
      <c r="R429" s="90"/>
      <c r="S429" s="91"/>
      <c r="T429" s="90"/>
      <c r="U429" s="92"/>
      <c r="V429" s="8"/>
      <c r="W429" s="8"/>
      <c r="X429" s="8"/>
      <c r="Y429" s="8"/>
      <c r="Z429" s="8"/>
      <c r="AA429" s="8"/>
    </row>
    <row r="430" spans="1:27" ht="18">
      <c r="A430" s="87"/>
      <c r="B430" s="88"/>
      <c r="C430" s="89"/>
      <c r="D430" s="89"/>
      <c r="E430" s="90"/>
      <c r="F430" s="50"/>
      <c r="G430" s="50"/>
      <c r="H430" s="50"/>
      <c r="I430" s="90"/>
      <c r="J430" s="88"/>
      <c r="K430" s="50"/>
      <c r="L430" s="50"/>
      <c r="M430" s="50"/>
      <c r="N430" s="90"/>
      <c r="O430" s="90"/>
      <c r="P430" s="90"/>
      <c r="Q430" s="90"/>
      <c r="R430" s="90"/>
      <c r="S430" s="91"/>
      <c r="T430" s="90"/>
      <c r="U430" s="92"/>
      <c r="V430" s="8"/>
      <c r="W430" s="8"/>
      <c r="X430" s="8"/>
      <c r="Y430" s="8"/>
      <c r="Z430" s="8"/>
      <c r="AA430" s="8"/>
    </row>
    <row r="431" spans="1:27" ht="18">
      <c r="A431" s="87"/>
      <c r="B431" s="88"/>
      <c r="C431" s="89"/>
      <c r="D431" s="89"/>
      <c r="E431" s="90"/>
      <c r="F431" s="50"/>
      <c r="G431" s="50"/>
      <c r="H431" s="50"/>
      <c r="I431" s="90"/>
      <c r="J431" s="88"/>
      <c r="K431" s="50"/>
      <c r="L431" s="50"/>
      <c r="M431" s="50"/>
      <c r="N431" s="90"/>
      <c r="O431" s="90"/>
      <c r="P431" s="90"/>
      <c r="Q431" s="90"/>
      <c r="R431" s="90"/>
      <c r="S431" s="91"/>
      <c r="T431" s="90"/>
      <c r="U431" s="92"/>
      <c r="V431" s="8"/>
      <c r="W431" s="8"/>
      <c r="X431" s="8"/>
      <c r="Y431" s="8"/>
      <c r="Z431" s="8"/>
      <c r="AA431" s="8"/>
    </row>
    <row r="432" spans="1:27" ht="18">
      <c r="A432" s="87"/>
      <c r="B432" s="88"/>
      <c r="C432" s="89"/>
      <c r="D432" s="89"/>
      <c r="E432" s="90"/>
      <c r="F432" s="50"/>
      <c r="G432" s="50"/>
      <c r="H432" s="50"/>
      <c r="I432" s="90"/>
      <c r="J432" s="88"/>
      <c r="K432" s="50"/>
      <c r="L432" s="50"/>
      <c r="M432" s="50"/>
      <c r="N432" s="90"/>
      <c r="O432" s="90"/>
      <c r="P432" s="90"/>
      <c r="Q432" s="90"/>
      <c r="R432" s="90"/>
      <c r="S432" s="91"/>
      <c r="T432" s="90"/>
      <c r="U432" s="92"/>
      <c r="V432" s="8"/>
      <c r="W432" s="8"/>
      <c r="X432" s="8"/>
      <c r="Y432" s="8"/>
      <c r="Z432" s="8"/>
      <c r="AA432" s="8"/>
    </row>
    <row r="433" spans="1:27" ht="18">
      <c r="A433" s="87"/>
      <c r="B433" s="88"/>
      <c r="C433" s="89"/>
      <c r="D433" s="89"/>
      <c r="E433" s="90"/>
      <c r="F433" s="50"/>
      <c r="G433" s="50"/>
      <c r="H433" s="50"/>
      <c r="I433" s="90"/>
      <c r="J433" s="88"/>
      <c r="K433" s="50"/>
      <c r="L433" s="50"/>
      <c r="M433" s="50"/>
      <c r="N433" s="90"/>
      <c r="O433" s="90"/>
      <c r="P433" s="90"/>
      <c r="Q433" s="90"/>
      <c r="R433" s="90"/>
      <c r="S433" s="91"/>
      <c r="T433" s="90"/>
      <c r="U433" s="92"/>
      <c r="V433" s="8"/>
      <c r="W433" s="8"/>
      <c r="X433" s="8"/>
      <c r="Y433" s="8"/>
      <c r="Z433" s="8"/>
      <c r="AA433" s="8"/>
    </row>
    <row r="434" spans="1:27" ht="18">
      <c r="A434" s="87"/>
      <c r="B434" s="88"/>
      <c r="C434" s="89"/>
      <c r="D434" s="89"/>
      <c r="E434" s="90"/>
      <c r="F434" s="50"/>
      <c r="G434" s="50"/>
      <c r="H434" s="50"/>
      <c r="I434" s="90"/>
      <c r="J434" s="88"/>
      <c r="K434" s="50"/>
      <c r="L434" s="50"/>
      <c r="M434" s="50"/>
      <c r="N434" s="90"/>
      <c r="O434" s="90"/>
      <c r="P434" s="90"/>
      <c r="Q434" s="90"/>
      <c r="R434" s="90"/>
      <c r="S434" s="91"/>
      <c r="T434" s="90"/>
      <c r="U434" s="92"/>
      <c r="V434" s="8"/>
      <c r="W434" s="8"/>
      <c r="X434" s="8"/>
      <c r="Y434" s="8"/>
      <c r="Z434" s="8"/>
      <c r="AA434" s="8"/>
    </row>
    <row r="435" spans="1:27" ht="18">
      <c r="A435" s="87"/>
      <c r="B435" s="88"/>
      <c r="C435" s="89"/>
      <c r="D435" s="89"/>
      <c r="E435" s="90"/>
      <c r="F435" s="50"/>
      <c r="G435" s="50"/>
      <c r="H435" s="50"/>
      <c r="I435" s="90"/>
      <c r="J435" s="88"/>
      <c r="K435" s="50"/>
      <c r="L435" s="50"/>
      <c r="M435" s="50"/>
      <c r="N435" s="90"/>
      <c r="O435" s="90"/>
      <c r="P435" s="90"/>
      <c r="Q435" s="90"/>
      <c r="R435" s="90"/>
      <c r="S435" s="91"/>
      <c r="T435" s="90"/>
      <c r="U435" s="92"/>
      <c r="V435" s="8"/>
      <c r="W435" s="8"/>
      <c r="X435" s="8"/>
      <c r="Y435" s="8"/>
      <c r="Z435" s="8"/>
      <c r="AA435" s="8"/>
    </row>
    <row r="436" spans="1:27" ht="18">
      <c r="A436" s="87"/>
      <c r="B436" s="88"/>
      <c r="C436" s="89"/>
      <c r="D436" s="89"/>
      <c r="E436" s="90"/>
      <c r="F436" s="50"/>
      <c r="G436" s="50"/>
      <c r="H436" s="50"/>
      <c r="I436" s="90"/>
      <c r="J436" s="88"/>
      <c r="K436" s="50"/>
      <c r="L436" s="50"/>
      <c r="M436" s="50"/>
      <c r="N436" s="90"/>
      <c r="O436" s="90"/>
      <c r="P436" s="90"/>
      <c r="Q436" s="90"/>
      <c r="R436" s="90"/>
      <c r="S436" s="91"/>
      <c r="T436" s="90"/>
      <c r="U436" s="92"/>
      <c r="V436" s="8"/>
      <c r="W436" s="8"/>
      <c r="X436" s="8"/>
      <c r="Y436" s="8"/>
      <c r="Z436" s="8"/>
      <c r="AA436" s="8"/>
    </row>
    <row r="437" spans="1:27" ht="18">
      <c r="A437" s="87"/>
      <c r="B437" s="88"/>
      <c r="C437" s="89"/>
      <c r="D437" s="89"/>
      <c r="E437" s="90"/>
      <c r="F437" s="50"/>
      <c r="G437" s="50"/>
      <c r="H437" s="50"/>
      <c r="I437" s="90"/>
      <c r="J437" s="88"/>
      <c r="K437" s="50"/>
      <c r="L437" s="50"/>
      <c r="M437" s="50"/>
      <c r="N437" s="90"/>
      <c r="O437" s="90"/>
      <c r="P437" s="90"/>
      <c r="Q437" s="90"/>
      <c r="R437" s="90"/>
      <c r="S437" s="91"/>
      <c r="T437" s="90"/>
      <c r="U437" s="92"/>
      <c r="V437" s="8"/>
      <c r="W437" s="8"/>
      <c r="X437" s="8"/>
      <c r="Y437" s="8"/>
      <c r="Z437" s="8"/>
      <c r="AA437" s="8"/>
    </row>
    <row r="438" spans="1:27" ht="18">
      <c r="A438" s="87"/>
      <c r="B438" s="88"/>
      <c r="C438" s="89"/>
      <c r="D438" s="89"/>
      <c r="E438" s="90"/>
      <c r="F438" s="50"/>
      <c r="G438" s="50"/>
      <c r="H438" s="50"/>
      <c r="I438" s="90"/>
      <c r="J438" s="88"/>
      <c r="K438" s="50"/>
      <c r="L438" s="50"/>
      <c r="M438" s="50"/>
      <c r="N438" s="90"/>
      <c r="O438" s="90"/>
      <c r="P438" s="90"/>
      <c r="Q438" s="90"/>
      <c r="R438" s="90"/>
      <c r="S438" s="91"/>
      <c r="T438" s="90"/>
      <c r="U438" s="92"/>
      <c r="V438" s="8"/>
      <c r="W438" s="8"/>
      <c r="X438" s="8"/>
      <c r="Y438" s="8"/>
      <c r="Z438" s="8"/>
      <c r="AA438" s="8"/>
    </row>
    <row r="439" spans="1:27" ht="18">
      <c r="A439" s="87"/>
      <c r="B439" s="88"/>
      <c r="C439" s="89"/>
      <c r="D439" s="89"/>
      <c r="E439" s="90"/>
      <c r="F439" s="50"/>
      <c r="G439" s="50"/>
      <c r="H439" s="50"/>
      <c r="I439" s="90"/>
      <c r="J439" s="88"/>
      <c r="K439" s="50"/>
      <c r="L439" s="50"/>
      <c r="M439" s="50"/>
      <c r="N439" s="90"/>
      <c r="O439" s="90"/>
      <c r="P439" s="90"/>
      <c r="Q439" s="90"/>
      <c r="R439" s="90"/>
      <c r="S439" s="91"/>
      <c r="T439" s="90"/>
      <c r="U439" s="92"/>
      <c r="V439" s="8"/>
      <c r="W439" s="8"/>
      <c r="X439" s="8"/>
      <c r="Y439" s="8"/>
      <c r="Z439" s="8"/>
      <c r="AA439" s="8"/>
    </row>
    <row r="440" spans="1:27" ht="18">
      <c r="A440" s="87"/>
      <c r="B440" s="88"/>
      <c r="C440" s="89"/>
      <c r="D440" s="89"/>
      <c r="E440" s="90"/>
      <c r="F440" s="50"/>
      <c r="G440" s="50"/>
      <c r="H440" s="50"/>
      <c r="I440" s="90"/>
      <c r="J440" s="88"/>
      <c r="K440" s="50"/>
      <c r="L440" s="50"/>
      <c r="M440" s="50"/>
      <c r="N440" s="90"/>
      <c r="O440" s="90"/>
      <c r="P440" s="90"/>
      <c r="Q440" s="90"/>
      <c r="R440" s="90"/>
      <c r="S440" s="91"/>
      <c r="T440" s="90"/>
      <c r="U440" s="92"/>
      <c r="V440" s="8"/>
      <c r="W440" s="8"/>
      <c r="X440" s="8"/>
      <c r="Y440" s="8"/>
      <c r="Z440" s="8"/>
      <c r="AA440" s="8"/>
    </row>
    <row r="441" spans="1:27" ht="18">
      <c r="A441" s="87"/>
      <c r="B441" s="88"/>
      <c r="C441" s="89"/>
      <c r="D441" s="89"/>
      <c r="E441" s="90"/>
      <c r="F441" s="50"/>
      <c r="G441" s="50"/>
      <c r="H441" s="50"/>
      <c r="I441" s="90"/>
      <c r="J441" s="88"/>
      <c r="K441" s="50"/>
      <c r="L441" s="50"/>
      <c r="M441" s="50"/>
      <c r="N441" s="90"/>
      <c r="O441" s="90"/>
      <c r="P441" s="90"/>
      <c r="Q441" s="90"/>
      <c r="R441" s="90"/>
      <c r="S441" s="91"/>
      <c r="T441" s="90"/>
      <c r="U441" s="92"/>
      <c r="V441" s="8"/>
      <c r="W441" s="8"/>
      <c r="X441" s="8"/>
      <c r="Y441" s="8"/>
      <c r="Z441" s="8"/>
      <c r="AA441" s="8"/>
    </row>
    <row r="442" spans="1:27" ht="18">
      <c r="A442" s="87"/>
      <c r="B442" s="88"/>
      <c r="C442" s="89"/>
      <c r="D442" s="89"/>
      <c r="E442" s="90"/>
      <c r="F442" s="50"/>
      <c r="G442" s="50"/>
      <c r="H442" s="50"/>
      <c r="I442" s="90"/>
      <c r="J442" s="88"/>
      <c r="K442" s="50"/>
      <c r="L442" s="50"/>
      <c r="M442" s="50"/>
      <c r="N442" s="90"/>
      <c r="O442" s="90"/>
      <c r="P442" s="90"/>
      <c r="Q442" s="90"/>
      <c r="R442" s="90"/>
      <c r="S442" s="91"/>
      <c r="T442" s="90"/>
      <c r="U442" s="92"/>
      <c r="V442" s="8"/>
      <c r="W442" s="8"/>
      <c r="X442" s="8"/>
      <c r="Y442" s="8"/>
      <c r="Z442" s="8"/>
      <c r="AA442" s="8"/>
    </row>
    <row r="443" spans="1:27" ht="18">
      <c r="A443" s="87"/>
      <c r="B443" s="88"/>
      <c r="C443" s="89"/>
      <c r="D443" s="89"/>
      <c r="E443" s="90"/>
      <c r="F443" s="50"/>
      <c r="G443" s="50"/>
      <c r="H443" s="50"/>
      <c r="I443" s="90"/>
      <c r="J443" s="88"/>
      <c r="K443" s="50"/>
      <c r="L443" s="50"/>
      <c r="M443" s="50"/>
      <c r="N443" s="90"/>
      <c r="O443" s="90"/>
      <c r="P443" s="90"/>
      <c r="Q443" s="90"/>
      <c r="R443" s="90"/>
      <c r="S443" s="91"/>
      <c r="T443" s="90"/>
      <c r="U443" s="92"/>
      <c r="V443" s="8"/>
      <c r="W443" s="8"/>
      <c r="X443" s="8"/>
      <c r="Y443" s="8"/>
      <c r="Z443" s="8"/>
      <c r="AA443" s="8"/>
    </row>
    <row r="444" spans="1:27" ht="18">
      <c r="A444" s="87"/>
      <c r="B444" s="88"/>
      <c r="C444" s="89"/>
      <c r="D444" s="89"/>
      <c r="E444" s="90"/>
      <c r="F444" s="50"/>
      <c r="G444" s="50"/>
      <c r="H444" s="50"/>
      <c r="I444" s="90"/>
      <c r="J444" s="88"/>
      <c r="K444" s="50"/>
      <c r="L444" s="50"/>
      <c r="M444" s="50"/>
      <c r="N444" s="90"/>
      <c r="O444" s="90"/>
      <c r="P444" s="90"/>
      <c r="Q444" s="90"/>
      <c r="R444" s="90"/>
      <c r="S444" s="91"/>
      <c r="T444" s="90"/>
      <c r="U444" s="92"/>
      <c r="V444" s="8"/>
      <c r="W444" s="8"/>
      <c r="X444" s="8"/>
      <c r="Y444" s="8"/>
      <c r="Z444" s="8"/>
      <c r="AA444" s="8"/>
    </row>
    <row r="445" spans="1:27" ht="18">
      <c r="A445" s="87"/>
      <c r="B445" s="88"/>
      <c r="C445" s="89"/>
      <c r="D445" s="89"/>
      <c r="E445" s="90"/>
      <c r="F445" s="50"/>
      <c r="G445" s="50"/>
      <c r="H445" s="50"/>
      <c r="I445" s="90"/>
      <c r="J445" s="88"/>
      <c r="K445" s="50"/>
      <c r="L445" s="50"/>
      <c r="M445" s="50"/>
      <c r="N445" s="90"/>
      <c r="O445" s="90"/>
      <c r="P445" s="90"/>
      <c r="Q445" s="90"/>
      <c r="R445" s="90"/>
      <c r="S445" s="91"/>
      <c r="T445" s="90"/>
      <c r="U445" s="92"/>
      <c r="V445" s="8"/>
      <c r="W445" s="8"/>
      <c r="X445" s="8"/>
      <c r="Y445" s="8"/>
      <c r="Z445" s="8"/>
      <c r="AA445" s="8"/>
    </row>
    <row r="446" spans="1:27" ht="18">
      <c r="A446" s="87"/>
      <c r="B446" s="88"/>
      <c r="C446" s="89"/>
      <c r="D446" s="89"/>
      <c r="E446" s="90"/>
      <c r="F446" s="50"/>
      <c r="G446" s="50"/>
      <c r="H446" s="50"/>
      <c r="I446" s="90"/>
      <c r="J446" s="88"/>
      <c r="K446" s="50"/>
      <c r="L446" s="50"/>
      <c r="M446" s="50"/>
      <c r="N446" s="90"/>
      <c r="O446" s="90"/>
      <c r="P446" s="90"/>
      <c r="Q446" s="90"/>
      <c r="R446" s="90"/>
      <c r="S446" s="91"/>
      <c r="T446" s="90"/>
      <c r="U446" s="92"/>
      <c r="V446" s="8"/>
      <c r="W446" s="8"/>
      <c r="X446" s="8"/>
      <c r="Y446" s="8"/>
      <c r="Z446" s="8"/>
      <c r="AA446" s="8"/>
    </row>
    <row r="447" spans="1:27" ht="18">
      <c r="A447" s="87"/>
      <c r="B447" s="88"/>
      <c r="C447" s="89"/>
      <c r="D447" s="89"/>
      <c r="E447" s="90"/>
      <c r="F447" s="50"/>
      <c r="G447" s="50"/>
      <c r="H447" s="50"/>
      <c r="I447" s="90"/>
      <c r="J447" s="88"/>
      <c r="K447" s="50"/>
      <c r="L447" s="50"/>
      <c r="M447" s="50"/>
      <c r="N447" s="90"/>
      <c r="O447" s="90"/>
      <c r="P447" s="90"/>
      <c r="Q447" s="90"/>
      <c r="R447" s="90"/>
      <c r="S447" s="91"/>
      <c r="T447" s="90"/>
      <c r="U447" s="92"/>
      <c r="V447" s="8"/>
      <c r="W447" s="8"/>
      <c r="X447" s="8"/>
      <c r="Y447" s="8"/>
      <c r="Z447" s="8"/>
      <c r="AA447" s="8"/>
    </row>
    <row r="448" spans="1:27" ht="18">
      <c r="A448" s="87"/>
      <c r="B448" s="88"/>
      <c r="C448" s="89"/>
      <c r="D448" s="89"/>
      <c r="E448" s="90"/>
      <c r="F448" s="50"/>
      <c r="G448" s="50"/>
      <c r="H448" s="50"/>
      <c r="I448" s="90"/>
      <c r="J448" s="88"/>
      <c r="K448" s="50"/>
      <c r="L448" s="50"/>
      <c r="M448" s="50"/>
      <c r="N448" s="90"/>
      <c r="O448" s="90"/>
      <c r="P448" s="90"/>
      <c r="Q448" s="90"/>
      <c r="R448" s="90"/>
      <c r="S448" s="91"/>
      <c r="T448" s="90"/>
      <c r="U448" s="92"/>
      <c r="V448" s="8"/>
      <c r="W448" s="8"/>
      <c r="X448" s="8"/>
      <c r="Y448" s="8"/>
      <c r="Z448" s="8"/>
      <c r="AA448" s="8"/>
    </row>
    <row r="449" spans="1:27" ht="18">
      <c r="A449" s="87"/>
      <c r="B449" s="88"/>
      <c r="C449" s="89"/>
      <c r="D449" s="89"/>
      <c r="E449" s="90"/>
      <c r="F449" s="50"/>
      <c r="G449" s="50"/>
      <c r="H449" s="50"/>
      <c r="I449" s="90"/>
      <c r="J449" s="88"/>
      <c r="K449" s="50"/>
      <c r="L449" s="50"/>
      <c r="M449" s="50"/>
      <c r="N449" s="90"/>
      <c r="O449" s="90"/>
      <c r="P449" s="90"/>
      <c r="Q449" s="90"/>
      <c r="R449" s="90"/>
      <c r="S449" s="91"/>
      <c r="T449" s="90"/>
      <c r="U449" s="92"/>
      <c r="V449" s="8"/>
      <c r="W449" s="8"/>
      <c r="X449" s="8"/>
      <c r="Y449" s="8"/>
      <c r="Z449" s="8"/>
      <c r="AA449" s="8"/>
    </row>
    <row r="450" spans="1:27" ht="18">
      <c r="A450" s="87"/>
      <c r="B450" s="88"/>
      <c r="C450" s="89"/>
      <c r="D450" s="89"/>
      <c r="E450" s="90"/>
      <c r="F450" s="50"/>
      <c r="G450" s="50"/>
      <c r="H450" s="50"/>
      <c r="I450" s="90"/>
      <c r="J450" s="88"/>
      <c r="K450" s="50"/>
      <c r="L450" s="50"/>
      <c r="M450" s="50"/>
      <c r="N450" s="90"/>
      <c r="O450" s="90"/>
      <c r="P450" s="90"/>
      <c r="Q450" s="90"/>
      <c r="R450" s="90"/>
      <c r="S450" s="91"/>
      <c r="T450" s="90"/>
      <c r="U450" s="92"/>
      <c r="V450" s="8"/>
      <c r="W450" s="8"/>
      <c r="X450" s="8"/>
      <c r="Y450" s="8"/>
      <c r="Z450" s="8"/>
      <c r="AA450" s="8"/>
    </row>
    <row r="451" spans="1:27" ht="18">
      <c r="A451" s="87"/>
      <c r="B451" s="88"/>
      <c r="C451" s="89"/>
      <c r="D451" s="89"/>
      <c r="E451" s="90"/>
      <c r="F451" s="50"/>
      <c r="G451" s="50"/>
      <c r="H451" s="50"/>
      <c r="I451" s="90"/>
      <c r="J451" s="88"/>
      <c r="K451" s="50"/>
      <c r="L451" s="50"/>
      <c r="M451" s="50"/>
      <c r="N451" s="90"/>
      <c r="O451" s="90"/>
      <c r="P451" s="90"/>
      <c r="Q451" s="90"/>
      <c r="R451" s="90"/>
      <c r="S451" s="91"/>
      <c r="T451" s="90"/>
      <c r="U451" s="92"/>
      <c r="V451" s="8"/>
      <c r="W451" s="8"/>
      <c r="X451" s="8"/>
      <c r="Y451" s="8"/>
      <c r="Z451" s="8"/>
      <c r="AA451" s="8"/>
    </row>
    <row r="452" spans="1:27" ht="18">
      <c r="A452" s="87"/>
      <c r="B452" s="88"/>
      <c r="C452" s="89"/>
      <c r="D452" s="89"/>
      <c r="E452" s="90"/>
      <c r="F452" s="50"/>
      <c r="G452" s="50"/>
      <c r="H452" s="50"/>
      <c r="I452" s="90"/>
      <c r="J452" s="88"/>
      <c r="K452" s="50"/>
      <c r="L452" s="50"/>
      <c r="M452" s="50"/>
      <c r="N452" s="90"/>
      <c r="O452" s="90"/>
      <c r="P452" s="90"/>
      <c r="Q452" s="90"/>
      <c r="R452" s="90"/>
      <c r="S452" s="91"/>
      <c r="T452" s="90"/>
      <c r="U452" s="92"/>
      <c r="V452" s="8"/>
      <c r="W452" s="8"/>
      <c r="X452" s="8"/>
      <c r="Y452" s="8"/>
      <c r="Z452" s="8"/>
      <c r="AA452" s="8"/>
    </row>
    <row r="453" spans="1:27" ht="18">
      <c r="A453" s="87"/>
      <c r="B453" s="88"/>
      <c r="C453" s="89"/>
      <c r="D453" s="89"/>
      <c r="E453" s="90"/>
      <c r="F453" s="50"/>
      <c r="G453" s="50"/>
      <c r="H453" s="50"/>
      <c r="I453" s="90"/>
      <c r="J453" s="88"/>
      <c r="K453" s="50"/>
      <c r="L453" s="50"/>
      <c r="M453" s="50"/>
      <c r="N453" s="90"/>
      <c r="O453" s="90"/>
      <c r="P453" s="90"/>
      <c r="Q453" s="90"/>
      <c r="R453" s="90"/>
      <c r="S453" s="91"/>
      <c r="T453" s="90"/>
      <c r="U453" s="92"/>
      <c r="V453" s="8"/>
      <c r="W453" s="8"/>
      <c r="X453" s="8"/>
      <c r="Y453" s="8"/>
      <c r="Z453" s="8"/>
      <c r="AA453" s="8"/>
    </row>
    <row r="454" spans="1:27" ht="18">
      <c r="A454" s="87"/>
      <c r="B454" s="88"/>
      <c r="C454" s="89"/>
      <c r="D454" s="89"/>
      <c r="E454" s="90"/>
      <c r="F454" s="50"/>
      <c r="G454" s="50"/>
      <c r="H454" s="50"/>
      <c r="I454" s="90"/>
      <c r="J454" s="88"/>
      <c r="K454" s="50"/>
      <c r="L454" s="50"/>
      <c r="M454" s="50"/>
      <c r="N454" s="90"/>
      <c r="O454" s="90"/>
      <c r="P454" s="90"/>
      <c r="Q454" s="90"/>
      <c r="R454" s="90"/>
      <c r="S454" s="91"/>
      <c r="T454" s="90"/>
      <c r="U454" s="92"/>
      <c r="V454" s="8"/>
      <c r="W454" s="8"/>
      <c r="X454" s="8"/>
      <c r="Y454" s="8"/>
      <c r="Z454" s="8"/>
      <c r="AA454" s="8"/>
    </row>
    <row r="455" spans="1:27" ht="18">
      <c r="A455" s="87"/>
      <c r="B455" s="88"/>
      <c r="C455" s="89"/>
      <c r="D455" s="89"/>
      <c r="E455" s="90"/>
      <c r="F455" s="50"/>
      <c r="G455" s="50"/>
      <c r="H455" s="50"/>
      <c r="I455" s="90"/>
      <c r="J455" s="88"/>
      <c r="K455" s="50"/>
      <c r="L455" s="50"/>
      <c r="M455" s="50"/>
      <c r="N455" s="90"/>
      <c r="O455" s="90"/>
      <c r="P455" s="90"/>
      <c r="Q455" s="90"/>
      <c r="R455" s="90"/>
      <c r="S455" s="91"/>
      <c r="T455" s="90"/>
      <c r="U455" s="92"/>
      <c r="V455" s="8"/>
      <c r="W455" s="8"/>
      <c r="X455" s="8"/>
      <c r="Y455" s="8"/>
      <c r="Z455" s="8"/>
      <c r="AA455" s="8"/>
    </row>
    <row r="456" spans="1:27" ht="18">
      <c r="A456" s="87"/>
      <c r="B456" s="88"/>
      <c r="C456" s="89"/>
      <c r="D456" s="89"/>
      <c r="E456" s="90"/>
      <c r="F456" s="50"/>
      <c r="G456" s="50"/>
      <c r="H456" s="50"/>
      <c r="I456" s="90"/>
      <c r="J456" s="88"/>
      <c r="K456" s="50"/>
      <c r="L456" s="50"/>
      <c r="M456" s="50"/>
      <c r="N456" s="90"/>
      <c r="O456" s="90"/>
      <c r="P456" s="90"/>
      <c r="Q456" s="90"/>
      <c r="R456" s="90"/>
      <c r="S456" s="91"/>
      <c r="T456" s="90"/>
      <c r="U456" s="92"/>
      <c r="V456" s="8"/>
      <c r="W456" s="8"/>
      <c r="X456" s="8"/>
      <c r="Y456" s="8"/>
      <c r="Z456" s="8"/>
      <c r="AA456" s="8"/>
    </row>
    <row r="457" spans="1:27" ht="18">
      <c r="A457" s="87"/>
      <c r="B457" s="88"/>
      <c r="C457" s="89"/>
      <c r="D457" s="89"/>
      <c r="E457" s="90"/>
      <c r="F457" s="50"/>
      <c r="G457" s="50"/>
      <c r="H457" s="50"/>
      <c r="I457" s="90"/>
      <c r="J457" s="88"/>
      <c r="K457" s="50"/>
      <c r="L457" s="50"/>
      <c r="M457" s="50"/>
      <c r="N457" s="90"/>
      <c r="O457" s="90"/>
      <c r="P457" s="90"/>
      <c r="Q457" s="90"/>
      <c r="R457" s="90"/>
      <c r="S457" s="91"/>
      <c r="T457" s="90"/>
      <c r="U457" s="92"/>
      <c r="V457" s="8"/>
      <c r="W457" s="8"/>
      <c r="X457" s="8"/>
      <c r="Y457" s="8"/>
      <c r="Z457" s="8"/>
      <c r="AA457" s="8"/>
    </row>
    <row r="458" spans="1:27" ht="18">
      <c r="A458" s="87"/>
      <c r="B458" s="88"/>
      <c r="C458" s="89"/>
      <c r="D458" s="89"/>
      <c r="E458" s="90"/>
      <c r="F458" s="50"/>
      <c r="G458" s="50"/>
      <c r="H458" s="50"/>
      <c r="I458" s="90"/>
      <c r="J458" s="88"/>
      <c r="K458" s="50"/>
      <c r="L458" s="50"/>
      <c r="M458" s="50"/>
      <c r="N458" s="90"/>
      <c r="O458" s="90"/>
      <c r="P458" s="90"/>
      <c r="Q458" s="90"/>
      <c r="R458" s="90"/>
      <c r="S458" s="91"/>
      <c r="T458" s="90"/>
      <c r="U458" s="92"/>
      <c r="V458" s="8"/>
      <c r="W458" s="8"/>
      <c r="X458" s="8"/>
      <c r="Y458" s="8"/>
      <c r="Z458" s="8"/>
      <c r="AA458" s="8"/>
    </row>
    <row r="459" spans="1:27" ht="18">
      <c r="A459" s="87"/>
      <c r="B459" s="88"/>
      <c r="C459" s="89"/>
      <c r="D459" s="89"/>
      <c r="E459" s="90"/>
      <c r="F459" s="50"/>
      <c r="G459" s="50"/>
      <c r="H459" s="50"/>
      <c r="I459" s="90"/>
      <c r="J459" s="88"/>
      <c r="K459" s="50"/>
      <c r="L459" s="50"/>
      <c r="M459" s="50"/>
      <c r="N459" s="90"/>
      <c r="O459" s="90"/>
      <c r="P459" s="90"/>
      <c r="Q459" s="90"/>
      <c r="R459" s="90"/>
      <c r="S459" s="91"/>
      <c r="T459" s="90"/>
      <c r="U459" s="92"/>
      <c r="V459" s="8"/>
      <c r="W459" s="8"/>
      <c r="X459" s="8"/>
      <c r="Y459" s="8"/>
      <c r="Z459" s="8"/>
      <c r="AA459" s="8"/>
    </row>
    <row r="460" spans="1:27" ht="18">
      <c r="A460" s="87"/>
      <c r="B460" s="88"/>
      <c r="C460" s="89"/>
      <c r="D460" s="89"/>
      <c r="E460" s="90"/>
      <c r="F460" s="50"/>
      <c r="G460" s="50"/>
      <c r="H460" s="50"/>
      <c r="I460" s="90"/>
      <c r="J460" s="88"/>
      <c r="K460" s="50"/>
      <c r="L460" s="50"/>
      <c r="M460" s="50"/>
      <c r="N460" s="90"/>
      <c r="O460" s="90"/>
      <c r="P460" s="90"/>
      <c r="Q460" s="90"/>
      <c r="R460" s="90"/>
      <c r="S460" s="91"/>
      <c r="T460" s="90"/>
      <c r="U460" s="92"/>
      <c r="V460" s="8"/>
      <c r="W460" s="8"/>
      <c r="X460" s="8"/>
      <c r="Y460" s="8"/>
      <c r="Z460" s="8"/>
      <c r="AA460" s="8"/>
    </row>
    <row r="461" spans="1:27" ht="18">
      <c r="A461" s="87"/>
      <c r="B461" s="88"/>
      <c r="C461" s="89"/>
      <c r="D461" s="89"/>
      <c r="E461" s="90"/>
      <c r="F461" s="50"/>
      <c r="G461" s="50"/>
      <c r="H461" s="50"/>
      <c r="I461" s="90"/>
      <c r="J461" s="88"/>
      <c r="K461" s="50"/>
      <c r="L461" s="50"/>
      <c r="M461" s="50"/>
      <c r="N461" s="90"/>
      <c r="O461" s="90"/>
      <c r="P461" s="90"/>
      <c r="Q461" s="90"/>
      <c r="R461" s="90"/>
      <c r="S461" s="91"/>
      <c r="T461" s="90"/>
      <c r="U461" s="92"/>
      <c r="V461" s="8"/>
      <c r="W461" s="8"/>
      <c r="X461" s="8"/>
      <c r="Y461" s="8"/>
      <c r="Z461" s="8"/>
      <c r="AA461" s="8"/>
    </row>
    <row r="462" spans="1:27" ht="18">
      <c r="A462" s="87"/>
      <c r="B462" s="88"/>
      <c r="C462" s="89"/>
      <c r="D462" s="89"/>
      <c r="E462" s="90"/>
      <c r="F462" s="50"/>
      <c r="G462" s="50"/>
      <c r="H462" s="50"/>
      <c r="I462" s="90"/>
      <c r="J462" s="88"/>
      <c r="K462" s="50"/>
      <c r="L462" s="50"/>
      <c r="M462" s="50"/>
      <c r="N462" s="90"/>
      <c r="O462" s="90"/>
      <c r="P462" s="90"/>
      <c r="Q462" s="90"/>
      <c r="R462" s="90"/>
      <c r="S462" s="91"/>
      <c r="T462" s="90"/>
      <c r="U462" s="92"/>
      <c r="V462" s="8"/>
      <c r="W462" s="8"/>
      <c r="X462" s="8"/>
      <c r="Y462" s="8"/>
      <c r="Z462" s="8"/>
      <c r="AA462" s="8"/>
    </row>
    <row r="463" spans="1:27" ht="18">
      <c r="A463" s="87"/>
      <c r="B463" s="88"/>
      <c r="C463" s="89"/>
      <c r="D463" s="89"/>
      <c r="E463" s="90"/>
      <c r="F463" s="50"/>
      <c r="G463" s="50"/>
      <c r="H463" s="50"/>
      <c r="I463" s="90"/>
      <c r="J463" s="88"/>
      <c r="K463" s="50"/>
      <c r="L463" s="50"/>
      <c r="M463" s="50"/>
      <c r="N463" s="90"/>
      <c r="O463" s="90"/>
      <c r="P463" s="90"/>
      <c r="Q463" s="90"/>
      <c r="R463" s="90"/>
      <c r="S463" s="91"/>
      <c r="T463" s="90"/>
      <c r="U463" s="92"/>
      <c r="V463" s="8"/>
      <c r="W463" s="8"/>
      <c r="X463" s="8"/>
      <c r="Y463" s="8"/>
      <c r="Z463" s="8"/>
      <c r="AA463" s="8"/>
    </row>
    <row r="464" spans="1:27" ht="18">
      <c r="A464" s="87"/>
      <c r="B464" s="88"/>
      <c r="C464" s="89"/>
      <c r="D464" s="89"/>
      <c r="E464" s="90"/>
      <c r="F464" s="50"/>
      <c r="G464" s="50"/>
      <c r="H464" s="50"/>
      <c r="I464" s="90"/>
      <c r="J464" s="88"/>
      <c r="K464" s="50"/>
      <c r="L464" s="50"/>
      <c r="M464" s="50"/>
      <c r="N464" s="90"/>
      <c r="O464" s="90"/>
      <c r="P464" s="90"/>
      <c r="Q464" s="90"/>
      <c r="R464" s="90"/>
      <c r="S464" s="91"/>
      <c r="T464" s="90"/>
      <c r="U464" s="92"/>
      <c r="V464" s="8"/>
      <c r="W464" s="8"/>
      <c r="X464" s="8"/>
      <c r="Y464" s="8"/>
      <c r="Z464" s="8"/>
      <c r="AA464" s="8"/>
    </row>
    <row r="465" spans="1:27" ht="18">
      <c r="A465" s="87"/>
      <c r="B465" s="88"/>
      <c r="C465" s="89"/>
      <c r="D465" s="89"/>
      <c r="E465" s="90"/>
      <c r="F465" s="50"/>
      <c r="G465" s="50"/>
      <c r="H465" s="50"/>
      <c r="I465" s="90"/>
      <c r="J465" s="88"/>
      <c r="K465" s="50"/>
      <c r="L465" s="50"/>
      <c r="M465" s="50"/>
      <c r="N465" s="90"/>
      <c r="O465" s="90"/>
      <c r="P465" s="90"/>
      <c r="Q465" s="90"/>
      <c r="R465" s="90"/>
      <c r="S465" s="91"/>
      <c r="T465" s="90"/>
      <c r="U465" s="92"/>
      <c r="V465" s="8"/>
      <c r="W465" s="8"/>
      <c r="X465" s="8"/>
      <c r="Y465" s="8"/>
      <c r="Z465" s="8"/>
      <c r="AA465" s="8"/>
    </row>
    <row r="466" spans="1:27" ht="18">
      <c r="A466" s="87"/>
      <c r="B466" s="88"/>
      <c r="C466" s="89"/>
      <c r="D466" s="89"/>
      <c r="E466" s="90"/>
      <c r="F466" s="50"/>
      <c r="G466" s="50"/>
      <c r="H466" s="50"/>
      <c r="I466" s="90"/>
      <c r="J466" s="88"/>
      <c r="K466" s="50"/>
      <c r="L466" s="50"/>
      <c r="M466" s="50"/>
      <c r="N466" s="90"/>
      <c r="O466" s="90"/>
      <c r="P466" s="90"/>
      <c r="Q466" s="90"/>
      <c r="R466" s="90"/>
      <c r="S466" s="91"/>
      <c r="T466" s="90"/>
      <c r="U466" s="92"/>
      <c r="V466" s="8"/>
      <c r="W466" s="8"/>
      <c r="X466" s="8"/>
      <c r="Y466" s="8"/>
      <c r="Z466" s="8"/>
      <c r="AA466" s="8"/>
    </row>
    <row r="467" spans="1:27" ht="18">
      <c r="A467" s="87"/>
      <c r="B467" s="88"/>
      <c r="C467" s="89"/>
      <c r="D467" s="89"/>
      <c r="E467" s="90"/>
      <c r="F467" s="50"/>
      <c r="G467" s="50"/>
      <c r="H467" s="50"/>
      <c r="I467" s="90"/>
      <c r="J467" s="88"/>
      <c r="K467" s="50"/>
      <c r="L467" s="50"/>
      <c r="M467" s="50"/>
      <c r="N467" s="90"/>
      <c r="O467" s="90"/>
      <c r="P467" s="90"/>
      <c r="Q467" s="90"/>
      <c r="R467" s="90"/>
      <c r="S467" s="91"/>
      <c r="T467" s="90"/>
      <c r="U467" s="92"/>
      <c r="V467" s="8"/>
      <c r="W467" s="8"/>
      <c r="X467" s="8"/>
      <c r="Y467" s="8"/>
      <c r="Z467" s="8"/>
      <c r="AA467" s="8"/>
    </row>
    <row r="468" spans="1:27" ht="18">
      <c r="A468" s="87"/>
      <c r="B468" s="88"/>
      <c r="C468" s="89"/>
      <c r="D468" s="89"/>
      <c r="E468" s="90"/>
      <c r="F468" s="50"/>
      <c r="G468" s="50"/>
      <c r="H468" s="50"/>
      <c r="I468" s="90"/>
      <c r="J468" s="88"/>
      <c r="K468" s="50"/>
      <c r="L468" s="50"/>
      <c r="M468" s="50"/>
      <c r="N468" s="90"/>
      <c r="O468" s="90"/>
      <c r="P468" s="90"/>
      <c r="Q468" s="90"/>
      <c r="R468" s="90"/>
      <c r="S468" s="91"/>
      <c r="T468" s="90"/>
      <c r="U468" s="92"/>
      <c r="V468" s="8"/>
      <c r="W468" s="8"/>
      <c r="X468" s="8"/>
      <c r="Y468" s="8"/>
      <c r="Z468" s="8"/>
      <c r="AA468" s="8"/>
    </row>
    <row r="469" spans="1:27" ht="18">
      <c r="A469" s="87"/>
      <c r="B469" s="88"/>
      <c r="C469" s="89"/>
      <c r="D469" s="89"/>
      <c r="E469" s="90"/>
      <c r="F469" s="50"/>
      <c r="G469" s="50"/>
      <c r="H469" s="50"/>
      <c r="I469" s="90"/>
      <c r="J469" s="88"/>
      <c r="K469" s="50"/>
      <c r="L469" s="50"/>
      <c r="M469" s="50"/>
      <c r="N469" s="90"/>
      <c r="O469" s="90"/>
      <c r="P469" s="90"/>
      <c r="Q469" s="90"/>
      <c r="R469" s="90"/>
      <c r="S469" s="91"/>
      <c r="T469" s="90"/>
      <c r="U469" s="92"/>
      <c r="V469" s="8"/>
      <c r="W469" s="8"/>
      <c r="X469" s="8"/>
      <c r="Y469" s="8"/>
      <c r="Z469" s="8"/>
      <c r="AA469" s="8"/>
    </row>
    <row r="470" spans="1:27" ht="18">
      <c r="A470" s="87"/>
      <c r="B470" s="88"/>
      <c r="C470" s="89"/>
      <c r="D470" s="89"/>
      <c r="E470" s="90"/>
      <c r="F470" s="50"/>
      <c r="G470" s="50"/>
      <c r="H470" s="50"/>
      <c r="I470" s="90"/>
      <c r="J470" s="88"/>
      <c r="K470" s="50"/>
      <c r="L470" s="50"/>
      <c r="M470" s="50"/>
      <c r="N470" s="90"/>
      <c r="O470" s="90"/>
      <c r="P470" s="90"/>
      <c r="Q470" s="90"/>
      <c r="R470" s="90"/>
      <c r="S470" s="91"/>
      <c r="T470" s="90"/>
      <c r="U470" s="92"/>
      <c r="V470" s="8"/>
      <c r="W470" s="8"/>
      <c r="X470" s="8"/>
      <c r="Y470" s="8"/>
      <c r="Z470" s="8"/>
      <c r="AA470" s="8"/>
    </row>
    <row r="471" spans="1:27" ht="18">
      <c r="A471" s="87"/>
      <c r="B471" s="88"/>
      <c r="C471" s="89"/>
      <c r="D471" s="89"/>
      <c r="E471" s="90"/>
      <c r="F471" s="50"/>
      <c r="G471" s="50"/>
      <c r="H471" s="50"/>
      <c r="I471" s="90"/>
      <c r="J471" s="88"/>
      <c r="K471" s="50"/>
      <c r="L471" s="50"/>
      <c r="M471" s="50"/>
      <c r="N471" s="90"/>
      <c r="O471" s="90"/>
      <c r="P471" s="90"/>
      <c r="Q471" s="90"/>
      <c r="R471" s="90"/>
      <c r="S471" s="91"/>
      <c r="T471" s="90"/>
      <c r="U471" s="92"/>
      <c r="V471" s="8"/>
      <c r="W471" s="8"/>
      <c r="X471" s="8"/>
      <c r="Y471" s="8"/>
      <c r="Z471" s="8"/>
      <c r="AA471" s="8"/>
    </row>
    <row r="472" spans="1:27" ht="18">
      <c r="A472" s="87"/>
      <c r="B472" s="88"/>
      <c r="C472" s="89"/>
      <c r="D472" s="89"/>
      <c r="E472" s="90"/>
      <c r="F472" s="50"/>
      <c r="G472" s="50"/>
      <c r="H472" s="50"/>
      <c r="I472" s="90"/>
      <c r="J472" s="88"/>
      <c r="K472" s="50"/>
      <c r="L472" s="50"/>
      <c r="M472" s="50"/>
      <c r="N472" s="90"/>
      <c r="O472" s="90"/>
      <c r="P472" s="90"/>
      <c r="Q472" s="90"/>
      <c r="R472" s="90"/>
      <c r="S472" s="91"/>
      <c r="T472" s="90"/>
      <c r="U472" s="92"/>
      <c r="V472" s="8"/>
      <c r="W472" s="8"/>
      <c r="X472" s="8"/>
      <c r="Y472" s="8"/>
      <c r="Z472" s="8"/>
      <c r="AA472" s="8"/>
    </row>
    <row r="473" spans="1:27" ht="18">
      <c r="A473" s="87"/>
      <c r="B473" s="88"/>
      <c r="C473" s="89"/>
      <c r="D473" s="89"/>
      <c r="E473" s="90"/>
      <c r="F473" s="50"/>
      <c r="G473" s="50"/>
      <c r="H473" s="50"/>
      <c r="I473" s="90"/>
      <c r="J473" s="88"/>
      <c r="K473" s="50"/>
      <c r="L473" s="50"/>
      <c r="M473" s="50"/>
      <c r="N473" s="90"/>
      <c r="O473" s="90"/>
      <c r="P473" s="90"/>
      <c r="Q473" s="90"/>
      <c r="R473" s="90"/>
      <c r="S473" s="91"/>
      <c r="T473" s="90"/>
      <c r="U473" s="92"/>
      <c r="V473" s="8"/>
      <c r="W473" s="8"/>
      <c r="X473" s="8"/>
      <c r="Y473" s="8"/>
      <c r="Z473" s="8"/>
      <c r="AA473" s="8"/>
    </row>
    <row r="474" spans="1:27" ht="18">
      <c r="A474" s="87"/>
      <c r="B474" s="88"/>
      <c r="C474" s="89"/>
      <c r="D474" s="89"/>
      <c r="E474" s="90"/>
      <c r="F474" s="50"/>
      <c r="G474" s="50"/>
      <c r="H474" s="50"/>
      <c r="I474" s="90"/>
      <c r="J474" s="88"/>
      <c r="K474" s="50"/>
      <c r="L474" s="50"/>
      <c r="M474" s="50"/>
      <c r="N474" s="90"/>
      <c r="O474" s="90"/>
      <c r="P474" s="90"/>
      <c r="Q474" s="90"/>
      <c r="R474" s="90"/>
      <c r="S474" s="91"/>
      <c r="T474" s="90"/>
      <c r="U474" s="92"/>
      <c r="V474" s="8"/>
      <c r="W474" s="8"/>
      <c r="X474" s="8"/>
      <c r="Y474" s="8"/>
      <c r="Z474" s="8"/>
      <c r="AA474" s="8"/>
    </row>
    <row r="475" spans="1:27" ht="18">
      <c r="A475" s="87"/>
      <c r="B475" s="88"/>
      <c r="C475" s="89"/>
      <c r="D475" s="89"/>
      <c r="E475" s="90"/>
      <c r="F475" s="50"/>
      <c r="G475" s="50"/>
      <c r="H475" s="50"/>
      <c r="I475" s="90"/>
      <c r="J475" s="88"/>
      <c r="K475" s="50"/>
      <c r="L475" s="50"/>
      <c r="M475" s="50"/>
      <c r="N475" s="90"/>
      <c r="O475" s="90"/>
      <c r="P475" s="90"/>
      <c r="Q475" s="90"/>
      <c r="R475" s="90"/>
      <c r="S475" s="91"/>
      <c r="T475" s="90"/>
      <c r="U475" s="92"/>
      <c r="V475" s="8"/>
      <c r="W475" s="8"/>
      <c r="X475" s="8"/>
      <c r="Y475" s="8"/>
      <c r="Z475" s="8"/>
      <c r="AA475" s="8"/>
    </row>
    <row r="476" spans="1:27" ht="18">
      <c r="A476" s="87"/>
      <c r="B476" s="88"/>
      <c r="C476" s="89"/>
      <c r="D476" s="89"/>
      <c r="E476" s="90"/>
      <c r="F476" s="50"/>
      <c r="G476" s="50"/>
      <c r="H476" s="50"/>
      <c r="I476" s="90"/>
      <c r="J476" s="88"/>
      <c r="K476" s="50"/>
      <c r="L476" s="50"/>
      <c r="M476" s="50"/>
      <c r="N476" s="90"/>
      <c r="O476" s="90"/>
      <c r="P476" s="90"/>
      <c r="Q476" s="90"/>
      <c r="R476" s="90"/>
      <c r="S476" s="91"/>
      <c r="T476" s="90"/>
      <c r="U476" s="92"/>
      <c r="V476" s="8"/>
      <c r="W476" s="8"/>
      <c r="X476" s="8"/>
      <c r="Y476" s="8"/>
      <c r="Z476" s="8"/>
      <c r="AA476" s="8"/>
    </row>
    <row r="477" spans="1:27" ht="18">
      <c r="A477" s="87"/>
      <c r="B477" s="88"/>
      <c r="C477" s="89"/>
      <c r="D477" s="89"/>
      <c r="E477" s="90"/>
      <c r="F477" s="50"/>
      <c r="G477" s="50"/>
      <c r="H477" s="50"/>
      <c r="I477" s="90"/>
      <c r="J477" s="88"/>
      <c r="K477" s="50"/>
      <c r="L477" s="50"/>
      <c r="M477" s="50"/>
      <c r="N477" s="90"/>
      <c r="O477" s="90"/>
      <c r="P477" s="90"/>
      <c r="Q477" s="90"/>
      <c r="R477" s="90"/>
      <c r="S477" s="91"/>
      <c r="T477" s="90"/>
      <c r="U477" s="92"/>
      <c r="V477" s="8"/>
      <c r="W477" s="8"/>
      <c r="X477" s="8"/>
      <c r="Y477" s="8"/>
      <c r="Z477" s="8"/>
      <c r="AA477" s="8"/>
    </row>
    <row r="478" spans="1:27" ht="18">
      <c r="A478" s="87"/>
      <c r="B478" s="88"/>
      <c r="C478" s="89"/>
      <c r="D478" s="89"/>
      <c r="E478" s="90"/>
      <c r="F478" s="50"/>
      <c r="G478" s="50"/>
      <c r="H478" s="50"/>
      <c r="I478" s="90"/>
      <c r="J478" s="88"/>
      <c r="K478" s="50"/>
      <c r="L478" s="50"/>
      <c r="M478" s="50"/>
      <c r="N478" s="90"/>
      <c r="O478" s="90"/>
      <c r="P478" s="90"/>
      <c r="Q478" s="90"/>
      <c r="R478" s="90"/>
      <c r="S478" s="91"/>
      <c r="T478" s="90"/>
      <c r="U478" s="92"/>
      <c r="V478" s="8"/>
      <c r="W478" s="8"/>
      <c r="X478" s="8"/>
      <c r="Y478" s="8"/>
      <c r="Z478" s="8"/>
      <c r="AA478" s="8"/>
    </row>
    <row r="479" spans="1:27" ht="18">
      <c r="A479" s="87"/>
      <c r="B479" s="88"/>
      <c r="C479" s="89"/>
      <c r="D479" s="89"/>
      <c r="E479" s="90"/>
      <c r="F479" s="50"/>
      <c r="G479" s="50"/>
      <c r="H479" s="50"/>
      <c r="I479" s="90"/>
      <c r="J479" s="88"/>
      <c r="K479" s="50"/>
      <c r="L479" s="50"/>
      <c r="M479" s="50"/>
      <c r="N479" s="90"/>
      <c r="O479" s="90"/>
      <c r="P479" s="90"/>
      <c r="Q479" s="90"/>
      <c r="R479" s="90"/>
      <c r="S479" s="91"/>
      <c r="T479" s="90"/>
      <c r="U479" s="92"/>
      <c r="V479" s="8"/>
      <c r="W479" s="8"/>
      <c r="X479" s="8"/>
      <c r="Y479" s="8"/>
      <c r="Z479" s="8"/>
      <c r="AA479" s="8"/>
    </row>
    <row r="480" spans="1:27" ht="18">
      <c r="A480" s="87"/>
      <c r="B480" s="88"/>
      <c r="C480" s="89"/>
      <c r="D480" s="89"/>
      <c r="E480" s="90"/>
      <c r="F480" s="50"/>
      <c r="G480" s="50"/>
      <c r="H480" s="50"/>
      <c r="I480" s="90"/>
      <c r="J480" s="88"/>
      <c r="K480" s="50"/>
      <c r="L480" s="50"/>
      <c r="M480" s="50"/>
      <c r="N480" s="90"/>
      <c r="O480" s="90"/>
      <c r="P480" s="90"/>
      <c r="Q480" s="90"/>
      <c r="R480" s="90"/>
      <c r="S480" s="91"/>
      <c r="T480" s="90"/>
      <c r="U480" s="92"/>
      <c r="V480" s="8"/>
      <c r="W480" s="8"/>
      <c r="X480" s="8"/>
      <c r="Y480" s="8"/>
      <c r="Z480" s="8"/>
      <c r="AA480" s="8"/>
    </row>
    <row r="481" spans="1:27" ht="18">
      <c r="A481" s="87"/>
      <c r="B481" s="88"/>
      <c r="C481" s="89"/>
      <c r="D481" s="89"/>
      <c r="E481" s="90"/>
      <c r="F481" s="50"/>
      <c r="G481" s="50"/>
      <c r="H481" s="50"/>
      <c r="I481" s="90"/>
      <c r="J481" s="88"/>
      <c r="K481" s="50"/>
      <c r="L481" s="50"/>
      <c r="M481" s="50"/>
      <c r="N481" s="90"/>
      <c r="O481" s="90"/>
      <c r="P481" s="90"/>
      <c r="Q481" s="90"/>
      <c r="R481" s="90"/>
      <c r="S481" s="91"/>
      <c r="T481" s="90"/>
      <c r="U481" s="92"/>
      <c r="V481" s="8"/>
      <c r="W481" s="8"/>
      <c r="X481" s="8"/>
      <c r="Y481" s="8"/>
      <c r="Z481" s="8"/>
      <c r="AA481" s="8"/>
    </row>
    <row r="482" spans="1:27" ht="18">
      <c r="A482" s="87"/>
      <c r="B482" s="88"/>
      <c r="C482" s="89"/>
      <c r="D482" s="89"/>
      <c r="E482" s="90"/>
      <c r="F482" s="50"/>
      <c r="G482" s="50"/>
      <c r="H482" s="50"/>
      <c r="I482" s="90"/>
      <c r="J482" s="88"/>
      <c r="K482" s="50"/>
      <c r="L482" s="50"/>
      <c r="M482" s="50"/>
      <c r="N482" s="90"/>
      <c r="O482" s="90"/>
      <c r="P482" s="90"/>
      <c r="Q482" s="90"/>
      <c r="R482" s="90"/>
      <c r="S482" s="91"/>
      <c r="T482" s="90"/>
      <c r="U482" s="92"/>
      <c r="V482" s="8"/>
      <c r="W482" s="8"/>
      <c r="X482" s="8"/>
      <c r="Y482" s="8"/>
      <c r="Z482" s="8"/>
      <c r="AA482" s="8"/>
    </row>
    <row r="483" spans="1:27" ht="18">
      <c r="A483" s="87"/>
      <c r="B483" s="88"/>
      <c r="C483" s="89"/>
      <c r="D483" s="89"/>
      <c r="E483" s="90"/>
      <c r="F483" s="50"/>
      <c r="G483" s="50"/>
      <c r="H483" s="50"/>
      <c r="I483" s="90"/>
      <c r="J483" s="88"/>
      <c r="K483" s="50"/>
      <c r="L483" s="50"/>
      <c r="M483" s="50"/>
      <c r="N483" s="90"/>
      <c r="O483" s="90"/>
      <c r="P483" s="90"/>
      <c r="Q483" s="90"/>
      <c r="R483" s="90"/>
      <c r="S483" s="91"/>
      <c r="T483" s="90"/>
      <c r="U483" s="92"/>
      <c r="V483" s="8"/>
      <c r="W483" s="8"/>
      <c r="X483" s="8"/>
      <c r="Y483" s="8"/>
      <c r="Z483" s="8"/>
      <c r="AA483" s="8"/>
    </row>
    <row r="484" spans="1:27" ht="18">
      <c r="A484" s="87"/>
      <c r="B484" s="88"/>
      <c r="C484" s="89"/>
      <c r="D484" s="89"/>
      <c r="E484" s="90"/>
      <c r="F484" s="50"/>
      <c r="G484" s="50"/>
      <c r="H484" s="50"/>
      <c r="I484" s="90"/>
      <c r="J484" s="88"/>
      <c r="K484" s="50"/>
      <c r="L484" s="50"/>
      <c r="M484" s="50"/>
      <c r="N484" s="90"/>
      <c r="O484" s="90"/>
      <c r="P484" s="90"/>
      <c r="Q484" s="90"/>
      <c r="R484" s="90"/>
      <c r="S484" s="91"/>
      <c r="T484" s="90"/>
      <c r="U484" s="92"/>
      <c r="V484" s="8"/>
      <c r="W484" s="8"/>
      <c r="X484" s="8"/>
      <c r="Y484" s="8"/>
      <c r="Z484" s="8"/>
      <c r="AA484" s="8"/>
    </row>
    <row r="485" spans="1:27" ht="18">
      <c r="A485" s="87"/>
      <c r="B485" s="88"/>
      <c r="C485" s="89"/>
      <c r="D485" s="89"/>
      <c r="E485" s="90"/>
      <c r="F485" s="50"/>
      <c r="G485" s="50"/>
      <c r="H485" s="50"/>
      <c r="I485" s="90"/>
      <c r="J485" s="88"/>
      <c r="K485" s="50"/>
      <c r="L485" s="50"/>
      <c r="M485" s="50"/>
      <c r="N485" s="90"/>
      <c r="O485" s="90"/>
      <c r="P485" s="90"/>
      <c r="Q485" s="90"/>
      <c r="R485" s="90"/>
      <c r="S485" s="91"/>
      <c r="T485" s="90"/>
      <c r="U485" s="92"/>
      <c r="V485" s="8"/>
      <c r="W485" s="8"/>
      <c r="X485" s="8"/>
      <c r="Y485" s="8"/>
      <c r="Z485" s="8"/>
      <c r="AA485" s="8"/>
    </row>
    <row r="486" spans="1:27" ht="18">
      <c r="A486" s="87"/>
      <c r="B486" s="88"/>
      <c r="C486" s="89"/>
      <c r="D486" s="89"/>
      <c r="E486" s="90"/>
      <c r="F486" s="50"/>
      <c r="G486" s="50"/>
      <c r="H486" s="50"/>
      <c r="I486" s="90"/>
      <c r="J486" s="88"/>
      <c r="K486" s="50"/>
      <c r="L486" s="50"/>
      <c r="M486" s="50"/>
      <c r="N486" s="90"/>
      <c r="O486" s="90"/>
      <c r="P486" s="90"/>
      <c r="Q486" s="90"/>
      <c r="R486" s="90"/>
      <c r="S486" s="91"/>
      <c r="T486" s="90"/>
      <c r="U486" s="92"/>
      <c r="V486" s="8"/>
      <c r="W486" s="8"/>
      <c r="X486" s="8"/>
      <c r="Y486" s="8"/>
      <c r="Z486" s="8"/>
      <c r="AA486" s="8"/>
    </row>
    <row r="487" spans="1:27" ht="18">
      <c r="A487" s="87"/>
      <c r="B487" s="88"/>
      <c r="C487" s="89"/>
      <c r="D487" s="89"/>
      <c r="E487" s="90"/>
      <c r="F487" s="50"/>
      <c r="G487" s="50"/>
      <c r="H487" s="50"/>
      <c r="I487" s="90"/>
      <c r="J487" s="88"/>
      <c r="K487" s="50"/>
      <c r="L487" s="50"/>
      <c r="M487" s="50"/>
      <c r="N487" s="90"/>
      <c r="O487" s="90"/>
      <c r="P487" s="90"/>
      <c r="Q487" s="90"/>
      <c r="R487" s="90"/>
      <c r="S487" s="91"/>
      <c r="T487" s="90"/>
      <c r="U487" s="92"/>
      <c r="V487" s="8"/>
      <c r="W487" s="8"/>
      <c r="X487" s="8"/>
      <c r="Y487" s="8"/>
      <c r="Z487" s="8"/>
      <c r="AA487" s="8"/>
    </row>
    <row r="488" spans="1:27" ht="18">
      <c r="A488" s="87"/>
      <c r="B488" s="88"/>
      <c r="C488" s="89"/>
      <c r="D488" s="89"/>
      <c r="E488" s="90"/>
      <c r="F488" s="50"/>
      <c r="G488" s="50"/>
      <c r="H488" s="50"/>
      <c r="I488" s="90"/>
      <c r="J488" s="88"/>
      <c r="K488" s="50"/>
      <c r="L488" s="50"/>
      <c r="M488" s="50"/>
      <c r="N488" s="90"/>
      <c r="O488" s="90"/>
      <c r="P488" s="90"/>
      <c r="Q488" s="90"/>
      <c r="R488" s="90"/>
      <c r="S488" s="91"/>
      <c r="T488" s="90"/>
      <c r="U488" s="92"/>
      <c r="V488" s="8"/>
      <c r="W488" s="8"/>
      <c r="X488" s="8"/>
      <c r="Y488" s="8"/>
      <c r="Z488" s="8"/>
      <c r="AA488" s="8"/>
    </row>
    <row r="489" spans="1:27" ht="18">
      <c r="A489" s="87"/>
      <c r="B489" s="88"/>
      <c r="C489" s="89"/>
      <c r="D489" s="89"/>
      <c r="E489" s="90"/>
      <c r="F489" s="50"/>
      <c r="G489" s="50"/>
      <c r="H489" s="50"/>
      <c r="I489" s="90"/>
      <c r="J489" s="88"/>
      <c r="K489" s="50"/>
      <c r="L489" s="50"/>
      <c r="M489" s="50"/>
      <c r="N489" s="90"/>
      <c r="O489" s="90"/>
      <c r="P489" s="90"/>
      <c r="Q489" s="90"/>
      <c r="R489" s="90"/>
      <c r="S489" s="91"/>
      <c r="T489" s="90"/>
      <c r="U489" s="92"/>
      <c r="V489" s="8"/>
      <c r="W489" s="8"/>
      <c r="X489" s="8"/>
      <c r="Y489" s="8"/>
      <c r="Z489" s="8"/>
      <c r="AA489" s="8"/>
    </row>
    <row r="490" spans="1:27" ht="18">
      <c r="A490" s="87"/>
      <c r="B490" s="88"/>
      <c r="C490" s="89"/>
      <c r="D490" s="89"/>
      <c r="E490" s="90"/>
      <c r="F490" s="50"/>
      <c r="G490" s="50"/>
      <c r="H490" s="50"/>
      <c r="I490" s="90"/>
      <c r="J490" s="88"/>
      <c r="K490" s="50"/>
      <c r="L490" s="50"/>
      <c r="M490" s="50"/>
      <c r="N490" s="90"/>
      <c r="O490" s="90"/>
      <c r="P490" s="90"/>
      <c r="Q490" s="90"/>
      <c r="R490" s="90"/>
      <c r="S490" s="91"/>
      <c r="T490" s="90"/>
      <c r="U490" s="92"/>
      <c r="V490" s="8"/>
      <c r="W490" s="8"/>
      <c r="X490" s="8"/>
      <c r="Y490" s="8"/>
      <c r="Z490" s="8"/>
      <c r="AA490" s="8"/>
    </row>
    <row r="491" spans="1:27" ht="18">
      <c r="A491" s="87"/>
      <c r="B491" s="88"/>
      <c r="C491" s="89"/>
      <c r="D491" s="89"/>
      <c r="E491" s="90"/>
      <c r="F491" s="50"/>
      <c r="G491" s="50"/>
      <c r="H491" s="50"/>
      <c r="I491" s="90"/>
      <c r="J491" s="88"/>
      <c r="K491" s="50"/>
      <c r="L491" s="50"/>
      <c r="M491" s="50"/>
      <c r="N491" s="90"/>
      <c r="O491" s="90"/>
      <c r="P491" s="90"/>
      <c r="Q491" s="90"/>
      <c r="R491" s="90"/>
      <c r="S491" s="91"/>
      <c r="T491" s="90"/>
      <c r="U491" s="92"/>
      <c r="V491" s="8"/>
      <c r="W491" s="8"/>
      <c r="X491" s="8"/>
      <c r="Y491" s="8"/>
      <c r="Z491" s="8"/>
      <c r="AA491" s="8"/>
    </row>
    <row r="492" spans="1:27" ht="18">
      <c r="A492" s="87"/>
      <c r="B492" s="88"/>
      <c r="C492" s="89"/>
      <c r="D492" s="89"/>
      <c r="E492" s="90"/>
      <c r="F492" s="50"/>
      <c r="G492" s="50"/>
      <c r="H492" s="50"/>
      <c r="I492" s="90"/>
      <c r="J492" s="88"/>
      <c r="K492" s="50"/>
      <c r="L492" s="50"/>
      <c r="M492" s="50"/>
      <c r="N492" s="90"/>
      <c r="O492" s="90"/>
      <c r="P492" s="90"/>
      <c r="Q492" s="90"/>
      <c r="R492" s="90"/>
      <c r="S492" s="91"/>
      <c r="T492" s="90"/>
      <c r="U492" s="92"/>
      <c r="V492" s="8"/>
      <c r="W492" s="8"/>
      <c r="X492" s="8"/>
      <c r="Y492" s="8"/>
      <c r="Z492" s="8"/>
      <c r="AA492" s="8"/>
    </row>
    <row r="493" spans="1:27" ht="18">
      <c r="A493" s="87"/>
      <c r="B493" s="88"/>
      <c r="C493" s="89"/>
      <c r="D493" s="89"/>
      <c r="E493" s="90"/>
      <c r="F493" s="50"/>
      <c r="G493" s="50"/>
      <c r="H493" s="50"/>
      <c r="I493" s="90"/>
      <c r="J493" s="88"/>
      <c r="K493" s="50"/>
      <c r="L493" s="50"/>
      <c r="M493" s="50"/>
      <c r="N493" s="90"/>
      <c r="O493" s="90"/>
      <c r="P493" s="90"/>
      <c r="Q493" s="90"/>
      <c r="R493" s="90"/>
      <c r="S493" s="91"/>
      <c r="T493" s="90"/>
      <c r="U493" s="92"/>
      <c r="V493" s="8"/>
      <c r="W493" s="8"/>
      <c r="X493" s="8"/>
      <c r="Y493" s="8"/>
      <c r="Z493" s="8"/>
      <c r="AA493" s="8"/>
    </row>
    <row r="494" spans="1:27" ht="18">
      <c r="A494" s="87"/>
      <c r="B494" s="88"/>
      <c r="C494" s="89"/>
      <c r="D494" s="89"/>
      <c r="E494" s="90"/>
      <c r="F494" s="50"/>
      <c r="G494" s="50"/>
      <c r="H494" s="50"/>
      <c r="I494" s="90"/>
      <c r="J494" s="88"/>
      <c r="K494" s="50"/>
      <c r="L494" s="50"/>
      <c r="M494" s="50"/>
      <c r="N494" s="90"/>
      <c r="O494" s="90"/>
      <c r="P494" s="90"/>
      <c r="Q494" s="90"/>
      <c r="R494" s="90"/>
      <c r="S494" s="91"/>
      <c r="T494" s="90"/>
      <c r="U494" s="92"/>
      <c r="V494" s="8"/>
      <c r="W494" s="8"/>
      <c r="X494" s="8"/>
      <c r="Y494" s="8"/>
      <c r="Z494" s="8"/>
      <c r="AA494" s="8"/>
    </row>
    <row r="495" spans="1:27" ht="18">
      <c r="A495" s="87"/>
      <c r="B495" s="88"/>
      <c r="C495" s="89"/>
      <c r="D495" s="89"/>
      <c r="E495" s="90"/>
      <c r="F495" s="50"/>
      <c r="G495" s="50"/>
      <c r="H495" s="50"/>
      <c r="I495" s="90"/>
      <c r="J495" s="88"/>
      <c r="K495" s="50"/>
      <c r="L495" s="50"/>
      <c r="M495" s="50"/>
      <c r="N495" s="90"/>
      <c r="O495" s="90"/>
      <c r="P495" s="90"/>
      <c r="Q495" s="90"/>
      <c r="R495" s="90"/>
      <c r="S495" s="91"/>
      <c r="T495" s="90"/>
      <c r="U495" s="92"/>
      <c r="V495" s="8"/>
      <c r="W495" s="8"/>
      <c r="X495" s="8"/>
      <c r="Y495" s="8"/>
      <c r="Z495" s="8"/>
      <c r="AA495" s="8"/>
    </row>
    <row r="496" spans="1:27" ht="18">
      <c r="A496" s="87"/>
      <c r="B496" s="88"/>
      <c r="C496" s="89"/>
      <c r="D496" s="89"/>
      <c r="E496" s="90"/>
      <c r="F496" s="50"/>
      <c r="G496" s="50"/>
      <c r="H496" s="50"/>
      <c r="I496" s="90"/>
      <c r="J496" s="88"/>
      <c r="K496" s="50"/>
      <c r="L496" s="50"/>
      <c r="M496" s="50"/>
      <c r="N496" s="90"/>
      <c r="O496" s="90"/>
      <c r="P496" s="90"/>
      <c r="Q496" s="90"/>
      <c r="R496" s="90"/>
      <c r="S496" s="91"/>
      <c r="T496" s="90"/>
      <c r="U496" s="92"/>
      <c r="V496" s="8"/>
      <c r="W496" s="8"/>
      <c r="X496" s="8"/>
      <c r="Y496" s="8"/>
      <c r="Z496" s="8"/>
      <c r="AA496" s="8"/>
    </row>
    <row r="497" spans="1:27" ht="18">
      <c r="A497" s="87"/>
      <c r="B497" s="88"/>
      <c r="C497" s="89"/>
      <c r="D497" s="89"/>
      <c r="E497" s="90"/>
      <c r="F497" s="50"/>
      <c r="G497" s="50"/>
      <c r="H497" s="50"/>
      <c r="I497" s="90"/>
      <c r="J497" s="88"/>
      <c r="K497" s="50"/>
      <c r="L497" s="50"/>
      <c r="M497" s="50"/>
      <c r="N497" s="90"/>
      <c r="O497" s="90"/>
      <c r="P497" s="90"/>
      <c r="Q497" s="90"/>
      <c r="R497" s="90"/>
      <c r="S497" s="91"/>
      <c r="T497" s="90"/>
      <c r="U497" s="92"/>
      <c r="V497" s="8"/>
      <c r="W497" s="8"/>
      <c r="X497" s="8"/>
      <c r="Y497" s="8"/>
      <c r="Z497" s="8"/>
      <c r="AA497" s="8"/>
    </row>
    <row r="498" spans="1:27" ht="18">
      <c r="A498" s="87"/>
      <c r="B498" s="88"/>
      <c r="C498" s="89"/>
      <c r="D498" s="89"/>
      <c r="E498" s="90"/>
      <c r="F498" s="50"/>
      <c r="G498" s="50"/>
      <c r="H498" s="50"/>
      <c r="I498" s="90"/>
      <c r="J498" s="88"/>
      <c r="K498" s="50"/>
      <c r="L498" s="50"/>
      <c r="M498" s="50"/>
      <c r="N498" s="90"/>
      <c r="O498" s="90"/>
      <c r="P498" s="90"/>
      <c r="Q498" s="90"/>
      <c r="R498" s="90"/>
      <c r="S498" s="91"/>
      <c r="T498" s="90"/>
      <c r="U498" s="92"/>
      <c r="V498" s="8"/>
      <c r="W498" s="8"/>
      <c r="X498" s="8"/>
      <c r="Y498" s="8"/>
      <c r="Z498" s="8"/>
      <c r="AA498" s="8"/>
    </row>
    <row r="499" spans="1:27" ht="18">
      <c r="A499" s="87"/>
      <c r="B499" s="88"/>
      <c r="C499" s="89"/>
      <c r="D499" s="89"/>
      <c r="E499" s="90"/>
      <c r="F499" s="50"/>
      <c r="G499" s="50"/>
      <c r="H499" s="50"/>
      <c r="I499" s="90"/>
      <c r="J499" s="88"/>
      <c r="K499" s="50"/>
      <c r="L499" s="50"/>
      <c r="M499" s="50"/>
      <c r="N499" s="90"/>
      <c r="O499" s="90"/>
      <c r="P499" s="90"/>
      <c r="Q499" s="90"/>
      <c r="R499" s="90"/>
      <c r="S499" s="91"/>
      <c r="T499" s="90"/>
      <c r="U499" s="92"/>
      <c r="V499" s="8"/>
      <c r="W499" s="8"/>
      <c r="X499" s="8"/>
      <c r="Y499" s="8"/>
      <c r="Z499" s="8"/>
      <c r="AA499" s="8"/>
    </row>
    <row r="500" spans="1:27" ht="18">
      <c r="A500" s="87"/>
      <c r="B500" s="88"/>
      <c r="C500" s="89"/>
      <c r="D500" s="89"/>
      <c r="E500" s="90"/>
      <c r="F500" s="50"/>
      <c r="G500" s="50"/>
      <c r="H500" s="50"/>
      <c r="I500" s="90"/>
      <c r="J500" s="88"/>
      <c r="K500" s="50"/>
      <c r="L500" s="50"/>
      <c r="M500" s="50"/>
      <c r="N500" s="90"/>
      <c r="O500" s="90"/>
      <c r="P500" s="90"/>
      <c r="Q500" s="90"/>
      <c r="R500" s="90"/>
      <c r="S500" s="91"/>
      <c r="T500" s="90"/>
      <c r="U500" s="92"/>
      <c r="V500" s="8"/>
      <c r="W500" s="8"/>
      <c r="X500" s="8"/>
      <c r="Y500" s="8"/>
      <c r="Z500" s="8"/>
      <c r="AA500" s="8"/>
    </row>
    <row r="501" spans="1:27" ht="18">
      <c r="A501" s="87"/>
      <c r="B501" s="88"/>
      <c r="C501" s="89"/>
      <c r="D501" s="89"/>
      <c r="E501" s="90"/>
      <c r="F501" s="50"/>
      <c r="G501" s="50"/>
      <c r="H501" s="50"/>
      <c r="I501" s="90"/>
      <c r="J501" s="88"/>
      <c r="K501" s="50"/>
      <c r="L501" s="50"/>
      <c r="M501" s="50"/>
      <c r="N501" s="90"/>
      <c r="O501" s="90"/>
      <c r="P501" s="90"/>
      <c r="Q501" s="90"/>
      <c r="R501" s="90"/>
      <c r="S501" s="91"/>
      <c r="T501" s="90"/>
      <c r="U501" s="92"/>
      <c r="V501" s="8"/>
      <c r="W501" s="8"/>
      <c r="X501" s="8"/>
      <c r="Y501" s="8"/>
      <c r="Z501" s="8"/>
      <c r="AA501" s="8"/>
    </row>
    <row r="502" spans="1:27" ht="18">
      <c r="A502" s="87"/>
      <c r="B502" s="88"/>
      <c r="C502" s="89"/>
      <c r="D502" s="89"/>
      <c r="E502" s="90"/>
      <c r="F502" s="50"/>
      <c r="G502" s="50"/>
      <c r="H502" s="50"/>
      <c r="I502" s="90"/>
      <c r="J502" s="88"/>
      <c r="K502" s="50"/>
      <c r="L502" s="50"/>
      <c r="M502" s="50"/>
      <c r="N502" s="90"/>
      <c r="O502" s="90"/>
      <c r="P502" s="90"/>
      <c r="Q502" s="90"/>
      <c r="R502" s="90"/>
      <c r="S502" s="91"/>
      <c r="T502" s="90"/>
      <c r="U502" s="92"/>
      <c r="V502" s="8"/>
      <c r="W502" s="8"/>
      <c r="X502" s="8"/>
      <c r="Y502" s="8"/>
      <c r="Z502" s="8"/>
      <c r="AA502" s="8"/>
    </row>
    <row r="503" spans="1:27" ht="18">
      <c r="A503" s="87"/>
      <c r="B503" s="88"/>
      <c r="C503" s="89"/>
      <c r="D503" s="89"/>
      <c r="E503" s="90"/>
      <c r="F503" s="50"/>
      <c r="G503" s="50"/>
      <c r="H503" s="50"/>
      <c r="I503" s="90"/>
      <c r="J503" s="88"/>
      <c r="K503" s="50"/>
      <c r="L503" s="50"/>
      <c r="M503" s="50"/>
      <c r="N503" s="90"/>
      <c r="O503" s="90"/>
      <c r="P503" s="90"/>
      <c r="Q503" s="90"/>
      <c r="R503" s="90"/>
      <c r="S503" s="91"/>
      <c r="T503" s="90"/>
      <c r="U503" s="92"/>
      <c r="V503" s="8"/>
      <c r="W503" s="8"/>
      <c r="X503" s="8"/>
      <c r="Y503" s="8"/>
      <c r="Z503" s="8"/>
      <c r="AA503" s="8"/>
    </row>
    <row r="504" spans="1:27" ht="18">
      <c r="A504" s="87"/>
      <c r="B504" s="88"/>
      <c r="C504" s="89"/>
      <c r="D504" s="89"/>
      <c r="E504" s="90"/>
      <c r="F504" s="50"/>
      <c r="G504" s="50"/>
      <c r="H504" s="50"/>
      <c r="I504" s="90"/>
      <c r="J504" s="88"/>
      <c r="K504" s="50"/>
      <c r="L504" s="50"/>
      <c r="M504" s="50"/>
      <c r="N504" s="90"/>
      <c r="O504" s="90"/>
      <c r="P504" s="90"/>
      <c r="Q504" s="90"/>
      <c r="R504" s="90"/>
      <c r="S504" s="91"/>
      <c r="T504" s="90"/>
      <c r="U504" s="92"/>
      <c r="V504" s="8"/>
      <c r="W504" s="8"/>
      <c r="X504" s="8"/>
      <c r="Y504" s="8"/>
      <c r="Z504" s="8"/>
      <c r="AA504" s="8"/>
    </row>
    <row r="505" spans="1:27" ht="18">
      <c r="A505" s="87"/>
      <c r="B505" s="88"/>
      <c r="C505" s="89"/>
      <c r="D505" s="89"/>
      <c r="E505" s="90"/>
      <c r="F505" s="50"/>
      <c r="G505" s="50"/>
      <c r="H505" s="50"/>
      <c r="I505" s="90"/>
      <c r="J505" s="88"/>
      <c r="K505" s="50"/>
      <c r="L505" s="50"/>
      <c r="M505" s="50"/>
      <c r="N505" s="90"/>
      <c r="O505" s="90"/>
      <c r="P505" s="90"/>
      <c r="Q505" s="90"/>
      <c r="R505" s="90"/>
      <c r="S505" s="91"/>
      <c r="T505" s="90"/>
      <c r="U505" s="92"/>
      <c r="V505" s="8"/>
      <c r="W505" s="8"/>
      <c r="X505" s="8"/>
      <c r="Y505" s="8"/>
      <c r="Z505" s="8"/>
      <c r="AA505" s="8"/>
    </row>
    <row r="506" spans="1:27" ht="18">
      <c r="A506" s="87"/>
      <c r="B506" s="88"/>
      <c r="C506" s="89"/>
      <c r="D506" s="89"/>
      <c r="E506" s="90"/>
      <c r="F506" s="50"/>
      <c r="G506" s="50"/>
      <c r="H506" s="50"/>
      <c r="I506" s="90"/>
      <c r="J506" s="88"/>
      <c r="K506" s="50"/>
      <c r="L506" s="50"/>
      <c r="M506" s="50"/>
      <c r="N506" s="90"/>
      <c r="O506" s="90"/>
      <c r="P506" s="90"/>
      <c r="Q506" s="90"/>
      <c r="R506" s="90"/>
      <c r="S506" s="91"/>
      <c r="T506" s="90"/>
      <c r="U506" s="92"/>
      <c r="V506" s="8"/>
      <c r="W506" s="8"/>
      <c r="X506" s="8"/>
      <c r="Y506" s="8"/>
      <c r="Z506" s="8"/>
      <c r="AA506" s="8"/>
    </row>
    <row r="507" spans="1:27" ht="18">
      <c r="A507" s="87"/>
      <c r="B507" s="88"/>
      <c r="C507" s="89"/>
      <c r="D507" s="89"/>
      <c r="E507" s="90"/>
      <c r="F507" s="50"/>
      <c r="G507" s="50"/>
      <c r="H507" s="50"/>
      <c r="I507" s="90"/>
      <c r="J507" s="88"/>
      <c r="K507" s="50"/>
      <c r="L507" s="50"/>
      <c r="M507" s="50"/>
      <c r="N507" s="90"/>
      <c r="O507" s="90"/>
      <c r="P507" s="90"/>
      <c r="Q507" s="90"/>
      <c r="R507" s="90"/>
      <c r="S507" s="91"/>
      <c r="T507" s="90"/>
      <c r="U507" s="92"/>
      <c r="V507" s="8"/>
      <c r="W507" s="8"/>
      <c r="X507" s="8"/>
      <c r="Y507" s="8"/>
      <c r="Z507" s="8"/>
      <c r="AA507" s="8"/>
    </row>
    <row r="508" spans="1:27" ht="18">
      <c r="A508" s="87"/>
      <c r="B508" s="88"/>
      <c r="C508" s="89"/>
      <c r="D508" s="89"/>
      <c r="E508" s="90"/>
      <c r="F508" s="50"/>
      <c r="G508" s="50"/>
      <c r="H508" s="50"/>
      <c r="I508" s="90"/>
      <c r="J508" s="88"/>
      <c r="K508" s="50"/>
      <c r="L508" s="50"/>
      <c r="M508" s="50"/>
      <c r="N508" s="90"/>
      <c r="O508" s="90"/>
      <c r="P508" s="90"/>
      <c r="Q508" s="90"/>
      <c r="R508" s="90"/>
      <c r="S508" s="91"/>
      <c r="T508" s="90"/>
      <c r="U508" s="92"/>
      <c r="V508" s="8"/>
      <c r="W508" s="8"/>
      <c r="X508" s="8"/>
      <c r="Y508" s="8"/>
      <c r="Z508" s="8"/>
      <c r="AA508" s="8"/>
    </row>
    <row r="509" spans="1:27" ht="18">
      <c r="A509" s="87"/>
      <c r="B509" s="88"/>
      <c r="C509" s="89"/>
      <c r="D509" s="89"/>
      <c r="E509" s="90"/>
      <c r="F509" s="50"/>
      <c r="G509" s="50"/>
      <c r="H509" s="50"/>
      <c r="I509" s="90"/>
      <c r="J509" s="88"/>
      <c r="K509" s="50"/>
      <c r="L509" s="50"/>
      <c r="M509" s="50"/>
      <c r="N509" s="90"/>
      <c r="O509" s="90"/>
      <c r="P509" s="90"/>
      <c r="Q509" s="90"/>
      <c r="R509" s="90"/>
      <c r="S509" s="91"/>
      <c r="T509" s="90"/>
      <c r="U509" s="92"/>
      <c r="V509" s="8"/>
      <c r="W509" s="8"/>
      <c r="X509" s="8"/>
      <c r="Y509" s="8"/>
      <c r="Z509" s="8"/>
      <c r="AA509" s="8"/>
    </row>
    <row r="510" spans="1:27" ht="18">
      <c r="A510" s="87"/>
      <c r="B510" s="88"/>
      <c r="C510" s="89"/>
      <c r="D510" s="89"/>
      <c r="E510" s="90"/>
      <c r="F510" s="50"/>
      <c r="G510" s="50"/>
      <c r="H510" s="50"/>
      <c r="I510" s="90"/>
      <c r="J510" s="88"/>
      <c r="K510" s="50"/>
      <c r="L510" s="50"/>
      <c r="M510" s="50"/>
      <c r="N510" s="90"/>
      <c r="O510" s="90"/>
      <c r="P510" s="90"/>
      <c r="Q510" s="90"/>
      <c r="R510" s="90"/>
      <c r="S510" s="91"/>
      <c r="T510" s="90"/>
      <c r="U510" s="92"/>
      <c r="V510" s="8"/>
      <c r="W510" s="8"/>
      <c r="X510" s="8"/>
      <c r="Y510" s="8"/>
      <c r="Z510" s="8"/>
      <c r="AA510" s="8"/>
    </row>
    <row r="511" spans="1:27" ht="18">
      <c r="A511" s="87"/>
      <c r="B511" s="88"/>
      <c r="C511" s="89"/>
      <c r="D511" s="89"/>
      <c r="E511" s="90"/>
      <c r="F511" s="50"/>
      <c r="G511" s="50"/>
      <c r="H511" s="50"/>
      <c r="I511" s="90"/>
      <c r="J511" s="88"/>
      <c r="K511" s="50"/>
      <c r="L511" s="50"/>
      <c r="M511" s="50"/>
      <c r="N511" s="90"/>
      <c r="O511" s="90"/>
      <c r="P511" s="90"/>
      <c r="Q511" s="90"/>
      <c r="R511" s="90"/>
      <c r="S511" s="91"/>
      <c r="T511" s="90"/>
      <c r="U511" s="92"/>
      <c r="V511" s="8"/>
      <c r="W511" s="8"/>
      <c r="X511" s="8"/>
      <c r="Y511" s="8"/>
      <c r="Z511" s="8"/>
      <c r="AA511" s="8"/>
    </row>
    <row r="512" spans="1:27" ht="18">
      <c r="A512" s="87"/>
      <c r="B512" s="88"/>
      <c r="C512" s="89"/>
      <c r="D512" s="89"/>
      <c r="E512" s="90"/>
      <c r="F512" s="50"/>
      <c r="G512" s="50"/>
      <c r="H512" s="50"/>
      <c r="I512" s="90"/>
      <c r="J512" s="88"/>
      <c r="K512" s="50"/>
      <c r="L512" s="50"/>
      <c r="M512" s="50"/>
      <c r="N512" s="90"/>
      <c r="O512" s="90"/>
      <c r="P512" s="90"/>
      <c r="Q512" s="90"/>
      <c r="R512" s="90"/>
      <c r="S512" s="91"/>
      <c r="T512" s="90"/>
      <c r="U512" s="92"/>
      <c r="V512" s="8"/>
      <c r="W512" s="8"/>
      <c r="X512" s="8"/>
      <c r="Y512" s="8"/>
      <c r="Z512" s="8"/>
      <c r="AA512" s="8"/>
    </row>
    <row r="513" spans="1:27" ht="18">
      <c r="A513" s="87"/>
      <c r="B513" s="88"/>
      <c r="C513" s="89"/>
      <c r="D513" s="89"/>
      <c r="E513" s="90"/>
      <c r="F513" s="50"/>
      <c r="G513" s="50"/>
      <c r="H513" s="50"/>
      <c r="I513" s="90"/>
      <c r="J513" s="88"/>
      <c r="K513" s="50"/>
      <c r="L513" s="50"/>
      <c r="M513" s="50"/>
      <c r="N513" s="90"/>
      <c r="O513" s="90"/>
      <c r="P513" s="90"/>
      <c r="Q513" s="90"/>
      <c r="R513" s="90"/>
      <c r="S513" s="91"/>
      <c r="T513" s="90"/>
      <c r="U513" s="92"/>
      <c r="V513" s="8"/>
      <c r="W513" s="8"/>
      <c r="X513" s="8"/>
      <c r="Y513" s="8"/>
      <c r="Z513" s="8"/>
      <c r="AA513" s="8"/>
    </row>
    <row r="514" spans="1:27" ht="18">
      <c r="A514" s="87"/>
      <c r="B514" s="88"/>
      <c r="C514" s="89"/>
      <c r="D514" s="89"/>
      <c r="E514" s="90"/>
      <c r="F514" s="50"/>
      <c r="G514" s="50"/>
      <c r="H514" s="50"/>
      <c r="I514" s="90"/>
      <c r="J514" s="88"/>
      <c r="K514" s="50"/>
      <c r="L514" s="50"/>
      <c r="M514" s="50"/>
      <c r="N514" s="90"/>
      <c r="O514" s="90"/>
      <c r="P514" s="90"/>
      <c r="Q514" s="90"/>
      <c r="R514" s="90"/>
      <c r="S514" s="91"/>
      <c r="T514" s="90"/>
      <c r="U514" s="92"/>
      <c r="V514" s="8"/>
      <c r="W514" s="8"/>
      <c r="X514" s="8"/>
      <c r="Y514" s="8"/>
      <c r="Z514" s="8"/>
      <c r="AA514" s="8"/>
    </row>
    <row r="515" spans="1:27" ht="18">
      <c r="A515" s="87"/>
      <c r="B515" s="88"/>
      <c r="C515" s="89"/>
      <c r="D515" s="89"/>
      <c r="E515" s="90"/>
      <c r="F515" s="50"/>
      <c r="G515" s="50"/>
      <c r="H515" s="50"/>
      <c r="I515" s="90"/>
      <c r="J515" s="88"/>
      <c r="K515" s="50"/>
      <c r="L515" s="50"/>
      <c r="M515" s="50"/>
      <c r="N515" s="90"/>
      <c r="O515" s="90"/>
      <c r="P515" s="90"/>
      <c r="Q515" s="90"/>
      <c r="R515" s="90"/>
      <c r="S515" s="91"/>
      <c r="T515" s="90"/>
      <c r="U515" s="92"/>
      <c r="V515" s="8"/>
      <c r="W515" s="8"/>
      <c r="X515" s="8"/>
      <c r="Y515" s="8"/>
      <c r="Z515" s="8"/>
      <c r="AA515" s="8"/>
    </row>
    <row r="516" spans="1:27" ht="18">
      <c r="A516" s="87"/>
      <c r="B516" s="88"/>
      <c r="C516" s="89"/>
      <c r="D516" s="89"/>
      <c r="E516" s="90"/>
      <c r="F516" s="50"/>
      <c r="G516" s="50"/>
      <c r="H516" s="50"/>
      <c r="I516" s="90"/>
      <c r="J516" s="88"/>
      <c r="K516" s="50"/>
      <c r="L516" s="50"/>
      <c r="M516" s="50"/>
      <c r="N516" s="90"/>
      <c r="O516" s="90"/>
      <c r="P516" s="90"/>
      <c r="Q516" s="90"/>
      <c r="R516" s="90"/>
      <c r="S516" s="91"/>
      <c r="T516" s="90"/>
      <c r="U516" s="92"/>
      <c r="V516" s="8"/>
      <c r="W516" s="8"/>
      <c r="X516" s="8"/>
      <c r="Y516" s="8"/>
      <c r="Z516" s="8"/>
      <c r="AA516" s="8"/>
    </row>
    <row r="517" spans="1:27" ht="18">
      <c r="A517" s="87"/>
      <c r="B517" s="88"/>
      <c r="C517" s="89"/>
      <c r="D517" s="89"/>
      <c r="E517" s="90"/>
      <c r="F517" s="50"/>
      <c r="G517" s="50"/>
      <c r="H517" s="50"/>
      <c r="I517" s="90"/>
      <c r="J517" s="88"/>
      <c r="K517" s="50"/>
      <c r="L517" s="50"/>
      <c r="M517" s="50"/>
      <c r="N517" s="90"/>
      <c r="O517" s="90"/>
      <c r="P517" s="90"/>
      <c r="Q517" s="90"/>
      <c r="R517" s="90"/>
      <c r="S517" s="91"/>
      <c r="T517" s="90"/>
      <c r="U517" s="92"/>
      <c r="V517" s="8"/>
      <c r="W517" s="8"/>
      <c r="X517" s="8"/>
      <c r="Y517" s="8"/>
      <c r="Z517" s="8"/>
      <c r="AA517" s="8"/>
    </row>
    <row r="518" spans="1:27" ht="18">
      <c r="A518" s="87"/>
      <c r="B518" s="88"/>
      <c r="C518" s="89"/>
      <c r="D518" s="89"/>
      <c r="E518" s="90"/>
      <c r="F518" s="50"/>
      <c r="G518" s="50"/>
      <c r="H518" s="50"/>
      <c r="I518" s="90"/>
      <c r="J518" s="88"/>
      <c r="K518" s="50"/>
      <c r="L518" s="50"/>
      <c r="M518" s="50"/>
      <c r="N518" s="90"/>
      <c r="O518" s="90"/>
      <c r="P518" s="90"/>
      <c r="Q518" s="90"/>
      <c r="R518" s="90"/>
      <c r="S518" s="91"/>
      <c r="T518" s="90"/>
      <c r="U518" s="92"/>
      <c r="V518" s="8"/>
      <c r="W518" s="8"/>
      <c r="X518" s="8"/>
      <c r="Y518" s="8"/>
      <c r="Z518" s="8"/>
      <c r="AA518" s="8"/>
    </row>
    <row r="519" spans="1:27" ht="18">
      <c r="A519" s="87"/>
      <c r="B519" s="88"/>
      <c r="C519" s="89"/>
      <c r="D519" s="89"/>
      <c r="E519" s="90"/>
      <c r="F519" s="50"/>
      <c r="G519" s="50"/>
      <c r="H519" s="50"/>
      <c r="I519" s="90"/>
      <c r="J519" s="88"/>
      <c r="K519" s="50"/>
      <c r="L519" s="50"/>
      <c r="M519" s="50"/>
      <c r="N519" s="90"/>
      <c r="O519" s="90"/>
      <c r="P519" s="90"/>
      <c r="Q519" s="90"/>
      <c r="R519" s="90"/>
      <c r="S519" s="91"/>
      <c r="T519" s="90"/>
      <c r="U519" s="92"/>
      <c r="V519" s="8"/>
      <c r="W519" s="8"/>
      <c r="X519" s="8"/>
      <c r="Y519" s="8"/>
      <c r="Z519" s="8"/>
      <c r="AA519" s="8"/>
    </row>
    <row r="520" spans="1:27" ht="18">
      <c r="A520" s="87"/>
      <c r="B520" s="88"/>
      <c r="C520" s="89"/>
      <c r="D520" s="89"/>
      <c r="E520" s="90"/>
      <c r="F520" s="50"/>
      <c r="G520" s="50"/>
      <c r="H520" s="50"/>
      <c r="I520" s="90"/>
      <c r="J520" s="88"/>
      <c r="K520" s="50"/>
      <c r="L520" s="50"/>
      <c r="M520" s="50"/>
      <c r="N520" s="90"/>
      <c r="O520" s="90"/>
      <c r="P520" s="90"/>
      <c r="Q520" s="90"/>
      <c r="R520" s="90"/>
      <c r="S520" s="91"/>
      <c r="T520" s="90"/>
      <c r="U520" s="92"/>
      <c r="V520" s="8"/>
      <c r="W520" s="8"/>
      <c r="X520" s="8"/>
      <c r="Y520" s="8"/>
      <c r="Z520" s="8"/>
      <c r="AA520" s="8"/>
    </row>
    <row r="521" spans="1:27" ht="18">
      <c r="A521" s="87"/>
      <c r="B521" s="88"/>
      <c r="C521" s="89"/>
      <c r="D521" s="89"/>
      <c r="E521" s="90"/>
      <c r="F521" s="50"/>
      <c r="G521" s="50"/>
      <c r="H521" s="50"/>
      <c r="I521" s="90"/>
      <c r="J521" s="88"/>
      <c r="K521" s="50"/>
      <c r="L521" s="50"/>
      <c r="M521" s="50"/>
      <c r="N521" s="90"/>
      <c r="O521" s="90"/>
      <c r="P521" s="90"/>
      <c r="Q521" s="90"/>
      <c r="R521" s="90"/>
      <c r="S521" s="91"/>
      <c r="T521" s="90"/>
      <c r="U521" s="92"/>
      <c r="V521" s="8"/>
      <c r="W521" s="8"/>
      <c r="X521" s="8"/>
      <c r="Y521" s="8"/>
      <c r="Z521" s="8"/>
      <c r="AA521" s="8"/>
    </row>
    <row r="522" spans="1:27" ht="18">
      <c r="A522" s="87"/>
      <c r="B522" s="88"/>
      <c r="C522" s="89"/>
      <c r="D522" s="89"/>
      <c r="E522" s="90"/>
      <c r="F522" s="50"/>
      <c r="G522" s="50"/>
      <c r="H522" s="50"/>
      <c r="I522" s="90"/>
      <c r="J522" s="88"/>
      <c r="K522" s="50"/>
      <c r="L522" s="50"/>
      <c r="M522" s="50"/>
      <c r="N522" s="90"/>
      <c r="O522" s="90"/>
      <c r="P522" s="90"/>
      <c r="Q522" s="90"/>
      <c r="R522" s="90"/>
      <c r="S522" s="91"/>
      <c r="T522" s="90"/>
      <c r="U522" s="92"/>
      <c r="V522" s="8"/>
      <c r="W522" s="8"/>
      <c r="X522" s="8"/>
      <c r="Y522" s="8"/>
      <c r="Z522" s="8"/>
      <c r="AA522" s="8"/>
    </row>
    <row r="523" spans="1:27" ht="18">
      <c r="A523" s="87"/>
      <c r="B523" s="88"/>
      <c r="C523" s="89"/>
      <c r="D523" s="89"/>
      <c r="E523" s="90"/>
      <c r="F523" s="50"/>
      <c r="G523" s="50"/>
      <c r="H523" s="50"/>
      <c r="I523" s="90"/>
      <c r="J523" s="88"/>
      <c r="K523" s="50"/>
      <c r="L523" s="50"/>
      <c r="M523" s="50"/>
      <c r="N523" s="90"/>
      <c r="O523" s="90"/>
      <c r="P523" s="90"/>
      <c r="Q523" s="90"/>
      <c r="R523" s="90"/>
      <c r="S523" s="91"/>
      <c r="T523" s="90"/>
      <c r="U523" s="92"/>
      <c r="V523" s="8"/>
      <c r="W523" s="8"/>
      <c r="X523" s="8"/>
      <c r="Y523" s="8"/>
      <c r="Z523" s="8"/>
      <c r="AA523" s="8"/>
    </row>
    <row r="524" spans="1:27" ht="18">
      <c r="A524" s="87"/>
      <c r="B524" s="88"/>
      <c r="C524" s="89"/>
      <c r="D524" s="89"/>
      <c r="E524" s="90"/>
      <c r="F524" s="50"/>
      <c r="G524" s="50"/>
      <c r="H524" s="50"/>
      <c r="I524" s="90"/>
      <c r="J524" s="88"/>
      <c r="K524" s="50"/>
      <c r="L524" s="50"/>
      <c r="M524" s="50"/>
      <c r="N524" s="90"/>
      <c r="O524" s="90"/>
      <c r="P524" s="90"/>
      <c r="Q524" s="90"/>
      <c r="R524" s="90"/>
      <c r="S524" s="91"/>
      <c r="T524" s="90"/>
      <c r="U524" s="92"/>
      <c r="V524" s="8"/>
      <c r="W524" s="8"/>
      <c r="X524" s="8"/>
      <c r="Y524" s="8"/>
      <c r="Z524" s="8"/>
      <c r="AA524" s="8"/>
    </row>
    <row r="525" spans="1:27" ht="18">
      <c r="A525" s="87"/>
      <c r="B525" s="88"/>
      <c r="C525" s="89"/>
      <c r="D525" s="89"/>
      <c r="E525" s="90"/>
      <c r="F525" s="50"/>
      <c r="G525" s="50"/>
      <c r="H525" s="50"/>
      <c r="I525" s="90"/>
      <c r="J525" s="88"/>
      <c r="K525" s="50"/>
      <c r="L525" s="50"/>
      <c r="M525" s="50"/>
      <c r="N525" s="90"/>
      <c r="O525" s="90"/>
      <c r="P525" s="90"/>
      <c r="Q525" s="90"/>
      <c r="R525" s="90"/>
      <c r="S525" s="91"/>
      <c r="T525" s="90"/>
      <c r="U525" s="92"/>
      <c r="V525" s="8"/>
      <c r="W525" s="8"/>
      <c r="X525" s="8"/>
      <c r="Y525" s="8"/>
      <c r="Z525" s="8"/>
      <c r="AA525" s="8"/>
    </row>
    <row r="526" spans="1:27" ht="18">
      <c r="A526" s="87"/>
      <c r="B526" s="88"/>
      <c r="C526" s="89"/>
      <c r="D526" s="89"/>
      <c r="E526" s="90"/>
      <c r="F526" s="50"/>
      <c r="G526" s="50"/>
      <c r="H526" s="50"/>
      <c r="I526" s="90"/>
      <c r="J526" s="88"/>
      <c r="K526" s="50"/>
      <c r="L526" s="50"/>
      <c r="M526" s="50"/>
      <c r="N526" s="90"/>
      <c r="O526" s="90"/>
      <c r="P526" s="90"/>
      <c r="Q526" s="90"/>
      <c r="R526" s="90"/>
      <c r="S526" s="91"/>
      <c r="T526" s="90"/>
      <c r="U526" s="92"/>
      <c r="V526" s="8"/>
      <c r="W526" s="8"/>
      <c r="X526" s="8"/>
      <c r="Y526" s="8"/>
      <c r="Z526" s="8"/>
      <c r="AA526" s="8"/>
    </row>
    <row r="527" spans="1:27" ht="18">
      <c r="A527" s="87"/>
      <c r="B527" s="88"/>
      <c r="C527" s="89"/>
      <c r="D527" s="89"/>
      <c r="E527" s="90"/>
      <c r="F527" s="50"/>
      <c r="G527" s="50"/>
      <c r="H527" s="50"/>
      <c r="I527" s="90"/>
      <c r="J527" s="88"/>
      <c r="K527" s="50"/>
      <c r="L527" s="50"/>
      <c r="M527" s="50"/>
      <c r="N527" s="90"/>
      <c r="O527" s="90"/>
      <c r="P527" s="90"/>
      <c r="Q527" s="90"/>
      <c r="R527" s="90"/>
      <c r="S527" s="91"/>
      <c r="T527" s="90"/>
      <c r="U527" s="92"/>
      <c r="V527" s="8"/>
      <c r="W527" s="8"/>
      <c r="X527" s="8"/>
      <c r="Y527" s="8"/>
      <c r="Z527" s="8"/>
      <c r="AA527" s="8"/>
    </row>
    <row r="528" spans="1:27" ht="18">
      <c r="A528" s="87"/>
      <c r="B528" s="88"/>
      <c r="C528" s="89"/>
      <c r="D528" s="89"/>
      <c r="E528" s="90"/>
      <c r="F528" s="50"/>
      <c r="G528" s="50"/>
      <c r="H528" s="50"/>
      <c r="I528" s="90"/>
      <c r="J528" s="88"/>
      <c r="K528" s="50"/>
      <c r="L528" s="50"/>
      <c r="M528" s="50"/>
      <c r="N528" s="90"/>
      <c r="O528" s="90"/>
      <c r="P528" s="90"/>
      <c r="Q528" s="90"/>
      <c r="R528" s="90"/>
      <c r="S528" s="91"/>
      <c r="T528" s="90"/>
      <c r="U528" s="92"/>
      <c r="V528" s="8"/>
      <c r="W528" s="8"/>
      <c r="X528" s="8"/>
      <c r="Y528" s="8"/>
      <c r="Z528" s="8"/>
      <c r="AA528" s="8"/>
    </row>
    <row r="529" spans="1:27" ht="18">
      <c r="A529" s="87"/>
      <c r="B529" s="88"/>
      <c r="C529" s="89"/>
      <c r="D529" s="89"/>
      <c r="E529" s="90"/>
      <c r="F529" s="50"/>
      <c r="G529" s="50"/>
      <c r="H529" s="50"/>
      <c r="I529" s="90"/>
      <c r="J529" s="88"/>
      <c r="K529" s="50"/>
      <c r="L529" s="50"/>
      <c r="M529" s="50"/>
      <c r="N529" s="90"/>
      <c r="O529" s="90"/>
      <c r="P529" s="90"/>
      <c r="Q529" s="90"/>
      <c r="R529" s="90"/>
      <c r="S529" s="91"/>
      <c r="T529" s="90"/>
      <c r="U529" s="92"/>
      <c r="V529" s="8"/>
      <c r="W529" s="8"/>
      <c r="X529" s="8"/>
      <c r="Y529" s="8"/>
      <c r="Z529" s="8"/>
      <c r="AA529" s="8"/>
    </row>
    <row r="530" spans="1:27" ht="18">
      <c r="A530" s="87"/>
      <c r="B530" s="88"/>
      <c r="C530" s="89"/>
      <c r="D530" s="89"/>
      <c r="E530" s="90"/>
      <c r="F530" s="50"/>
      <c r="G530" s="50"/>
      <c r="H530" s="50"/>
      <c r="I530" s="90"/>
      <c r="J530" s="88"/>
      <c r="K530" s="50"/>
      <c r="L530" s="50"/>
      <c r="M530" s="50"/>
      <c r="N530" s="90"/>
      <c r="O530" s="90"/>
      <c r="P530" s="90"/>
      <c r="Q530" s="90"/>
      <c r="R530" s="90"/>
      <c r="S530" s="91"/>
      <c r="T530" s="90"/>
      <c r="U530" s="92"/>
      <c r="V530" s="8"/>
      <c r="W530" s="8"/>
      <c r="X530" s="8"/>
      <c r="Y530" s="8"/>
      <c r="Z530" s="8"/>
      <c r="AA530" s="8"/>
    </row>
    <row r="531" spans="1:27" ht="18">
      <c r="A531" s="87"/>
      <c r="B531" s="88"/>
      <c r="C531" s="89"/>
      <c r="D531" s="89"/>
      <c r="E531" s="90"/>
      <c r="F531" s="50"/>
      <c r="G531" s="50"/>
      <c r="H531" s="50"/>
      <c r="I531" s="90"/>
      <c r="J531" s="88"/>
      <c r="K531" s="50"/>
      <c r="L531" s="50"/>
      <c r="M531" s="50"/>
      <c r="N531" s="90"/>
      <c r="O531" s="90"/>
      <c r="P531" s="90"/>
      <c r="Q531" s="90"/>
      <c r="R531" s="90"/>
      <c r="S531" s="91"/>
      <c r="T531" s="90"/>
      <c r="U531" s="92"/>
      <c r="V531" s="8"/>
      <c r="W531" s="8"/>
      <c r="X531" s="8"/>
      <c r="Y531" s="8"/>
      <c r="Z531" s="8"/>
      <c r="AA531" s="8"/>
    </row>
    <row r="532" spans="1:27" ht="18">
      <c r="A532" s="87"/>
      <c r="B532" s="88"/>
      <c r="C532" s="89"/>
      <c r="D532" s="89"/>
      <c r="E532" s="90"/>
      <c r="F532" s="50"/>
      <c r="G532" s="50"/>
      <c r="H532" s="50"/>
      <c r="I532" s="90"/>
      <c r="J532" s="88"/>
      <c r="K532" s="50"/>
      <c r="L532" s="50"/>
      <c r="M532" s="50"/>
      <c r="N532" s="90"/>
      <c r="O532" s="90"/>
      <c r="P532" s="90"/>
      <c r="Q532" s="90"/>
      <c r="R532" s="90"/>
      <c r="S532" s="91"/>
      <c r="T532" s="90"/>
      <c r="U532" s="92"/>
      <c r="V532" s="8"/>
      <c r="W532" s="8"/>
      <c r="X532" s="8"/>
      <c r="Y532" s="8"/>
      <c r="Z532" s="8"/>
      <c r="AA532" s="8"/>
    </row>
    <row r="533" spans="1:27" ht="18">
      <c r="A533" s="87"/>
      <c r="B533" s="88"/>
      <c r="C533" s="89"/>
      <c r="D533" s="89"/>
      <c r="E533" s="90"/>
      <c r="F533" s="50"/>
      <c r="G533" s="50"/>
      <c r="H533" s="50"/>
      <c r="I533" s="90"/>
      <c r="J533" s="88"/>
      <c r="K533" s="50"/>
      <c r="L533" s="50"/>
      <c r="M533" s="50"/>
      <c r="N533" s="90"/>
      <c r="O533" s="90"/>
      <c r="P533" s="90"/>
      <c r="Q533" s="90"/>
      <c r="R533" s="90"/>
      <c r="S533" s="91"/>
      <c r="T533" s="90"/>
      <c r="U533" s="92"/>
      <c r="V533" s="8"/>
      <c r="W533" s="8"/>
      <c r="X533" s="8"/>
      <c r="Y533" s="8"/>
      <c r="Z533" s="8"/>
      <c r="AA533" s="8"/>
    </row>
    <row r="534" spans="1:27" ht="18">
      <c r="A534" s="87"/>
      <c r="B534" s="88"/>
      <c r="C534" s="89"/>
      <c r="D534" s="89"/>
      <c r="E534" s="90"/>
      <c r="F534" s="50"/>
      <c r="G534" s="50"/>
      <c r="H534" s="50"/>
      <c r="I534" s="90"/>
      <c r="J534" s="88"/>
      <c r="K534" s="50"/>
      <c r="L534" s="50"/>
      <c r="M534" s="50"/>
      <c r="N534" s="90"/>
      <c r="O534" s="90"/>
      <c r="P534" s="90"/>
      <c r="Q534" s="90"/>
      <c r="R534" s="90"/>
      <c r="S534" s="91"/>
      <c r="T534" s="90"/>
      <c r="U534" s="92"/>
      <c r="V534" s="8"/>
      <c r="W534" s="8"/>
      <c r="X534" s="8"/>
      <c r="Y534" s="8"/>
      <c r="Z534" s="8"/>
      <c r="AA534" s="8"/>
    </row>
    <row r="535" spans="1:27" ht="18">
      <c r="A535" s="87"/>
      <c r="B535" s="88"/>
      <c r="C535" s="89"/>
      <c r="D535" s="89"/>
      <c r="E535" s="90"/>
      <c r="F535" s="50"/>
      <c r="G535" s="50"/>
      <c r="H535" s="50"/>
      <c r="I535" s="90"/>
      <c r="J535" s="88"/>
      <c r="K535" s="50"/>
      <c r="L535" s="50"/>
      <c r="M535" s="50"/>
      <c r="N535" s="90"/>
      <c r="O535" s="90"/>
      <c r="P535" s="90"/>
      <c r="Q535" s="90"/>
      <c r="R535" s="90"/>
      <c r="S535" s="91"/>
      <c r="T535" s="90"/>
      <c r="U535" s="92"/>
      <c r="V535" s="8"/>
      <c r="W535" s="8"/>
      <c r="X535" s="8"/>
      <c r="Y535" s="8"/>
      <c r="Z535" s="8"/>
      <c r="AA535" s="8"/>
    </row>
    <row r="536" spans="1:27" ht="18">
      <c r="A536" s="87"/>
      <c r="B536" s="88"/>
      <c r="C536" s="89"/>
      <c r="D536" s="89"/>
      <c r="E536" s="90"/>
      <c r="F536" s="50"/>
      <c r="G536" s="50"/>
      <c r="H536" s="50"/>
      <c r="I536" s="90"/>
      <c r="J536" s="88"/>
      <c r="K536" s="50"/>
      <c r="L536" s="50"/>
      <c r="M536" s="50"/>
      <c r="N536" s="90"/>
      <c r="O536" s="90"/>
      <c r="P536" s="90"/>
      <c r="Q536" s="90"/>
      <c r="R536" s="90"/>
      <c r="S536" s="91"/>
      <c r="T536" s="90"/>
      <c r="U536" s="92"/>
      <c r="V536" s="8"/>
      <c r="W536" s="8"/>
      <c r="X536" s="8"/>
      <c r="Y536" s="8"/>
      <c r="Z536" s="8"/>
      <c r="AA536" s="8"/>
    </row>
    <row r="537" spans="1:27" ht="18">
      <c r="A537" s="87"/>
      <c r="B537" s="88"/>
      <c r="C537" s="89"/>
      <c r="D537" s="89"/>
      <c r="E537" s="90"/>
      <c r="F537" s="50"/>
      <c r="G537" s="50"/>
      <c r="H537" s="50"/>
      <c r="I537" s="90"/>
      <c r="J537" s="88"/>
      <c r="K537" s="50"/>
      <c r="L537" s="50"/>
      <c r="M537" s="50"/>
      <c r="N537" s="90"/>
      <c r="O537" s="90"/>
      <c r="P537" s="90"/>
      <c r="Q537" s="90"/>
      <c r="R537" s="90"/>
      <c r="S537" s="91"/>
      <c r="T537" s="90"/>
      <c r="U537" s="92"/>
      <c r="V537" s="8"/>
      <c r="W537" s="8"/>
      <c r="X537" s="8"/>
      <c r="Y537" s="8"/>
      <c r="Z537" s="8"/>
      <c r="AA537" s="8"/>
    </row>
    <row r="538" spans="1:27" ht="18">
      <c r="A538" s="87"/>
      <c r="B538" s="88"/>
      <c r="C538" s="89"/>
      <c r="D538" s="89"/>
      <c r="E538" s="90"/>
      <c r="F538" s="50"/>
      <c r="G538" s="50"/>
      <c r="H538" s="50"/>
      <c r="I538" s="90"/>
      <c r="J538" s="88"/>
      <c r="K538" s="50"/>
      <c r="L538" s="50"/>
      <c r="M538" s="50"/>
      <c r="N538" s="90"/>
      <c r="O538" s="90"/>
      <c r="P538" s="90"/>
      <c r="Q538" s="90"/>
      <c r="R538" s="90"/>
      <c r="S538" s="91"/>
      <c r="T538" s="90"/>
      <c r="U538" s="92"/>
      <c r="V538" s="8"/>
      <c r="W538" s="8"/>
      <c r="X538" s="8"/>
      <c r="Y538" s="8"/>
      <c r="Z538" s="8"/>
      <c r="AA538" s="8"/>
    </row>
    <row r="539" spans="1:27" ht="18">
      <c r="A539" s="87"/>
      <c r="B539" s="88"/>
      <c r="C539" s="89"/>
      <c r="D539" s="89"/>
      <c r="E539" s="90"/>
      <c r="F539" s="50"/>
      <c r="G539" s="50"/>
      <c r="H539" s="50"/>
      <c r="I539" s="90"/>
      <c r="J539" s="88"/>
      <c r="K539" s="50"/>
      <c r="L539" s="50"/>
      <c r="M539" s="50"/>
      <c r="N539" s="90"/>
      <c r="O539" s="90"/>
      <c r="P539" s="90"/>
      <c r="Q539" s="90"/>
      <c r="R539" s="90"/>
      <c r="S539" s="91"/>
      <c r="T539" s="90"/>
      <c r="U539" s="92"/>
      <c r="V539" s="8"/>
      <c r="W539" s="8"/>
      <c r="X539" s="8"/>
      <c r="Y539" s="8"/>
      <c r="Z539" s="8"/>
      <c r="AA539" s="8"/>
    </row>
    <row r="540" spans="1:27" ht="18">
      <c r="A540" s="87"/>
      <c r="B540" s="88"/>
      <c r="C540" s="89"/>
      <c r="D540" s="89"/>
      <c r="E540" s="90"/>
      <c r="F540" s="50"/>
      <c r="G540" s="50"/>
      <c r="H540" s="50"/>
      <c r="I540" s="90"/>
      <c r="J540" s="88"/>
      <c r="K540" s="50"/>
      <c r="L540" s="50"/>
      <c r="M540" s="50"/>
      <c r="N540" s="90"/>
      <c r="O540" s="90"/>
      <c r="P540" s="90"/>
      <c r="Q540" s="90"/>
      <c r="R540" s="90"/>
      <c r="S540" s="91"/>
      <c r="T540" s="90"/>
      <c r="U540" s="92"/>
      <c r="V540" s="8"/>
      <c r="W540" s="8"/>
      <c r="X540" s="8"/>
      <c r="Y540" s="8"/>
      <c r="Z540" s="8"/>
      <c r="AA540" s="8"/>
    </row>
    <row r="541" spans="1:27" ht="18">
      <c r="A541" s="87"/>
      <c r="B541" s="88"/>
      <c r="C541" s="89"/>
      <c r="D541" s="89"/>
      <c r="E541" s="90"/>
      <c r="F541" s="50"/>
      <c r="G541" s="50"/>
      <c r="H541" s="50"/>
      <c r="I541" s="90"/>
      <c r="J541" s="88"/>
      <c r="K541" s="50"/>
      <c r="L541" s="50"/>
      <c r="M541" s="50"/>
      <c r="N541" s="90"/>
      <c r="O541" s="90"/>
      <c r="P541" s="90"/>
      <c r="Q541" s="90"/>
      <c r="R541" s="90"/>
      <c r="S541" s="91"/>
      <c r="T541" s="90"/>
      <c r="U541" s="92"/>
      <c r="V541" s="8"/>
      <c r="W541" s="8"/>
      <c r="X541" s="8"/>
      <c r="Y541" s="8"/>
      <c r="Z541" s="8"/>
      <c r="AA541" s="8"/>
    </row>
    <row r="542" spans="1:27" ht="18">
      <c r="A542" s="87"/>
      <c r="B542" s="88"/>
      <c r="C542" s="89"/>
      <c r="D542" s="89"/>
      <c r="E542" s="90"/>
      <c r="F542" s="50"/>
      <c r="G542" s="50"/>
      <c r="H542" s="50"/>
      <c r="I542" s="90"/>
      <c r="J542" s="88"/>
      <c r="K542" s="50"/>
      <c r="L542" s="50"/>
      <c r="M542" s="50"/>
      <c r="N542" s="90"/>
      <c r="O542" s="90"/>
      <c r="P542" s="90"/>
      <c r="Q542" s="90"/>
      <c r="R542" s="90"/>
      <c r="S542" s="91"/>
      <c r="T542" s="90"/>
      <c r="U542" s="92"/>
      <c r="V542" s="8"/>
      <c r="W542" s="8"/>
      <c r="X542" s="8"/>
      <c r="Y542" s="8"/>
      <c r="Z542" s="8"/>
      <c r="AA542" s="8"/>
    </row>
    <row r="543" spans="1:27" ht="18">
      <c r="A543" s="87"/>
      <c r="B543" s="88"/>
      <c r="C543" s="89"/>
      <c r="D543" s="89"/>
      <c r="E543" s="90"/>
      <c r="F543" s="50"/>
      <c r="G543" s="50"/>
      <c r="H543" s="50"/>
      <c r="I543" s="90"/>
      <c r="J543" s="88"/>
      <c r="K543" s="50"/>
      <c r="L543" s="50"/>
      <c r="M543" s="50"/>
      <c r="N543" s="90"/>
      <c r="O543" s="90"/>
      <c r="P543" s="90"/>
      <c r="Q543" s="90"/>
      <c r="R543" s="90"/>
      <c r="S543" s="91"/>
      <c r="T543" s="90"/>
      <c r="U543" s="92"/>
      <c r="V543" s="8"/>
      <c r="W543" s="8"/>
      <c r="X543" s="8"/>
      <c r="Y543" s="8"/>
      <c r="Z543" s="8"/>
      <c r="AA543" s="8"/>
    </row>
    <row r="544" spans="1:27" ht="18">
      <c r="A544" s="87"/>
      <c r="B544" s="88"/>
      <c r="C544" s="89"/>
      <c r="D544" s="89"/>
      <c r="E544" s="90"/>
      <c r="F544" s="50"/>
      <c r="G544" s="50"/>
      <c r="H544" s="50"/>
      <c r="I544" s="90"/>
      <c r="J544" s="88"/>
      <c r="K544" s="50"/>
      <c r="L544" s="50"/>
      <c r="M544" s="50"/>
      <c r="N544" s="90"/>
      <c r="O544" s="90"/>
      <c r="P544" s="90"/>
      <c r="Q544" s="90"/>
      <c r="R544" s="90"/>
      <c r="S544" s="91"/>
      <c r="T544" s="90"/>
      <c r="U544" s="92"/>
      <c r="V544" s="8"/>
      <c r="W544" s="8"/>
      <c r="X544" s="8"/>
      <c r="Y544" s="8"/>
      <c r="Z544" s="8"/>
      <c r="AA544" s="8"/>
    </row>
    <row r="545" spans="1:27" ht="18">
      <c r="A545" s="87"/>
      <c r="B545" s="88"/>
      <c r="C545" s="89"/>
      <c r="D545" s="89"/>
      <c r="E545" s="90"/>
      <c r="F545" s="50"/>
      <c r="G545" s="50"/>
      <c r="H545" s="50"/>
      <c r="I545" s="90"/>
      <c r="J545" s="88"/>
      <c r="K545" s="50"/>
      <c r="L545" s="50"/>
      <c r="M545" s="50"/>
      <c r="N545" s="90"/>
      <c r="O545" s="90"/>
      <c r="P545" s="90"/>
      <c r="Q545" s="90"/>
      <c r="R545" s="90"/>
      <c r="S545" s="91"/>
      <c r="T545" s="90"/>
      <c r="U545" s="92"/>
      <c r="V545" s="8"/>
      <c r="W545" s="8"/>
      <c r="X545" s="8"/>
      <c r="Y545" s="8"/>
      <c r="Z545" s="8"/>
      <c r="AA545" s="8"/>
    </row>
    <row r="546" spans="1:27" ht="18">
      <c r="A546" s="87"/>
      <c r="B546" s="88"/>
      <c r="C546" s="89"/>
      <c r="D546" s="89"/>
      <c r="E546" s="90"/>
      <c r="F546" s="50"/>
      <c r="G546" s="50"/>
      <c r="H546" s="50"/>
      <c r="I546" s="90"/>
      <c r="J546" s="88"/>
      <c r="K546" s="50"/>
      <c r="L546" s="50"/>
      <c r="M546" s="50"/>
      <c r="N546" s="90"/>
      <c r="O546" s="90"/>
      <c r="P546" s="90"/>
      <c r="Q546" s="90"/>
      <c r="R546" s="90"/>
      <c r="S546" s="91"/>
      <c r="T546" s="90"/>
      <c r="U546" s="92"/>
      <c r="V546" s="8"/>
      <c r="W546" s="8"/>
      <c r="X546" s="8"/>
      <c r="Y546" s="8"/>
      <c r="Z546" s="8"/>
      <c r="AA546" s="8"/>
    </row>
    <row r="547" spans="1:27" ht="18">
      <c r="A547" s="87"/>
      <c r="B547" s="88"/>
      <c r="C547" s="89"/>
      <c r="D547" s="89"/>
      <c r="E547" s="90"/>
      <c r="F547" s="50"/>
      <c r="G547" s="50"/>
      <c r="H547" s="50"/>
      <c r="I547" s="90"/>
      <c r="J547" s="88"/>
      <c r="K547" s="50"/>
      <c r="L547" s="50"/>
      <c r="M547" s="50"/>
      <c r="N547" s="90"/>
      <c r="O547" s="90"/>
      <c r="P547" s="90"/>
      <c r="Q547" s="90"/>
      <c r="R547" s="90"/>
      <c r="S547" s="91"/>
      <c r="T547" s="90"/>
      <c r="U547" s="92"/>
      <c r="V547" s="8"/>
      <c r="W547" s="8"/>
      <c r="X547" s="8"/>
      <c r="Y547" s="8"/>
      <c r="Z547" s="8"/>
      <c r="AA547" s="8"/>
    </row>
    <row r="548" spans="1:27" ht="18">
      <c r="A548" s="87"/>
      <c r="B548" s="88"/>
      <c r="C548" s="89"/>
      <c r="D548" s="89"/>
      <c r="E548" s="90"/>
      <c r="F548" s="50"/>
      <c r="G548" s="50"/>
      <c r="H548" s="50"/>
      <c r="I548" s="90"/>
      <c r="J548" s="88"/>
      <c r="K548" s="50"/>
      <c r="L548" s="50"/>
      <c r="M548" s="50"/>
      <c r="N548" s="90"/>
      <c r="O548" s="90"/>
      <c r="P548" s="90"/>
      <c r="Q548" s="90"/>
      <c r="R548" s="90"/>
      <c r="S548" s="91"/>
      <c r="T548" s="90"/>
      <c r="U548" s="92"/>
      <c r="V548" s="8"/>
      <c r="W548" s="8"/>
      <c r="X548" s="8"/>
      <c r="Y548" s="8"/>
      <c r="Z548" s="8"/>
      <c r="AA548" s="8"/>
    </row>
    <row r="549" spans="1:27" ht="18">
      <c r="A549" s="87"/>
      <c r="B549" s="88"/>
      <c r="C549" s="89"/>
      <c r="D549" s="89"/>
      <c r="E549" s="90"/>
      <c r="F549" s="50"/>
      <c r="G549" s="50"/>
      <c r="H549" s="50"/>
      <c r="I549" s="90"/>
      <c r="J549" s="88"/>
      <c r="K549" s="50"/>
      <c r="L549" s="50"/>
      <c r="M549" s="50"/>
      <c r="N549" s="90"/>
      <c r="O549" s="90"/>
      <c r="P549" s="90"/>
      <c r="Q549" s="90"/>
      <c r="R549" s="90"/>
      <c r="S549" s="91"/>
      <c r="T549" s="90"/>
      <c r="U549" s="92"/>
      <c r="V549" s="8"/>
      <c r="W549" s="8"/>
      <c r="X549" s="8"/>
      <c r="Y549" s="8"/>
      <c r="Z549" s="8"/>
      <c r="AA549" s="8"/>
    </row>
    <row r="550" spans="1:27" ht="18">
      <c r="A550" s="87"/>
      <c r="B550" s="88"/>
      <c r="C550" s="89"/>
      <c r="D550" s="89"/>
      <c r="E550" s="90"/>
      <c r="F550" s="50"/>
      <c r="G550" s="50"/>
      <c r="H550" s="50"/>
      <c r="I550" s="90"/>
      <c r="J550" s="88"/>
      <c r="K550" s="50"/>
      <c r="L550" s="50"/>
      <c r="M550" s="50"/>
      <c r="N550" s="90"/>
      <c r="O550" s="90"/>
      <c r="P550" s="90"/>
      <c r="Q550" s="90"/>
      <c r="R550" s="90"/>
      <c r="S550" s="91"/>
      <c r="T550" s="90"/>
      <c r="U550" s="92"/>
      <c r="V550" s="8"/>
      <c r="W550" s="8"/>
      <c r="X550" s="8"/>
      <c r="Y550" s="8"/>
      <c r="Z550" s="8"/>
      <c r="AA550" s="8"/>
    </row>
    <row r="551" spans="1:27" ht="18">
      <c r="A551" s="87"/>
      <c r="B551" s="88"/>
      <c r="C551" s="89"/>
      <c r="D551" s="89"/>
      <c r="E551" s="90"/>
      <c r="F551" s="50"/>
      <c r="G551" s="50"/>
      <c r="H551" s="50"/>
      <c r="I551" s="90"/>
      <c r="J551" s="88"/>
      <c r="K551" s="50"/>
      <c r="L551" s="50"/>
      <c r="M551" s="50"/>
      <c r="N551" s="90"/>
      <c r="O551" s="90"/>
      <c r="P551" s="90"/>
      <c r="Q551" s="90"/>
      <c r="R551" s="90"/>
      <c r="S551" s="91"/>
      <c r="T551" s="90"/>
      <c r="U551" s="92"/>
      <c r="V551" s="8"/>
      <c r="W551" s="8"/>
      <c r="X551" s="8"/>
      <c r="Y551" s="8"/>
      <c r="Z551" s="8"/>
      <c r="AA551" s="8"/>
    </row>
    <row r="552" spans="1:27" ht="18">
      <c r="A552" s="87"/>
      <c r="B552" s="88"/>
      <c r="C552" s="89"/>
      <c r="D552" s="89"/>
      <c r="E552" s="90"/>
      <c r="F552" s="50"/>
      <c r="G552" s="50"/>
      <c r="H552" s="50"/>
      <c r="I552" s="90"/>
      <c r="J552" s="88"/>
      <c r="K552" s="50"/>
      <c r="L552" s="50"/>
      <c r="M552" s="50"/>
      <c r="N552" s="90"/>
      <c r="O552" s="90"/>
      <c r="P552" s="90"/>
      <c r="Q552" s="90"/>
      <c r="R552" s="90"/>
      <c r="S552" s="91"/>
      <c r="T552" s="90"/>
      <c r="U552" s="92"/>
      <c r="V552" s="8"/>
      <c r="W552" s="8"/>
      <c r="X552" s="8"/>
      <c r="Y552" s="8"/>
      <c r="Z552" s="8"/>
      <c r="AA552" s="8"/>
    </row>
    <row r="553" spans="1:27" ht="18">
      <c r="A553" s="87"/>
      <c r="B553" s="88"/>
      <c r="C553" s="89"/>
      <c r="D553" s="89"/>
      <c r="E553" s="90"/>
      <c r="F553" s="50"/>
      <c r="G553" s="50"/>
      <c r="H553" s="50"/>
      <c r="I553" s="90"/>
      <c r="J553" s="88"/>
      <c r="K553" s="50"/>
      <c r="L553" s="50"/>
      <c r="M553" s="50"/>
      <c r="N553" s="90"/>
      <c r="O553" s="90"/>
      <c r="P553" s="90"/>
      <c r="Q553" s="90"/>
      <c r="R553" s="90"/>
      <c r="S553" s="91"/>
      <c r="T553" s="90"/>
      <c r="U553" s="92"/>
      <c r="V553" s="8"/>
      <c r="W553" s="8"/>
      <c r="X553" s="8"/>
      <c r="Y553" s="8"/>
      <c r="Z553" s="8"/>
      <c r="AA553" s="8"/>
    </row>
    <row r="554" spans="1:27" ht="18">
      <c r="A554" s="87"/>
      <c r="B554" s="88"/>
      <c r="C554" s="89"/>
      <c r="D554" s="89"/>
      <c r="E554" s="90"/>
      <c r="F554" s="50"/>
      <c r="G554" s="50"/>
      <c r="H554" s="50"/>
      <c r="I554" s="90"/>
      <c r="J554" s="88"/>
      <c r="K554" s="50"/>
      <c r="L554" s="50"/>
      <c r="M554" s="50"/>
      <c r="N554" s="90"/>
      <c r="O554" s="90"/>
      <c r="P554" s="90"/>
      <c r="Q554" s="90"/>
      <c r="R554" s="90"/>
      <c r="S554" s="91"/>
      <c r="T554" s="90"/>
      <c r="U554" s="92"/>
      <c r="V554" s="8"/>
      <c r="W554" s="8"/>
      <c r="X554" s="8"/>
      <c r="Y554" s="8"/>
      <c r="Z554" s="8"/>
      <c r="AA554" s="8"/>
    </row>
    <row r="555" spans="1:27" ht="18">
      <c r="A555" s="87"/>
      <c r="B555" s="88"/>
      <c r="C555" s="89"/>
      <c r="D555" s="89"/>
      <c r="E555" s="90"/>
      <c r="F555" s="50"/>
      <c r="G555" s="50"/>
      <c r="H555" s="50"/>
      <c r="I555" s="90"/>
      <c r="J555" s="88"/>
      <c r="K555" s="50"/>
      <c r="L555" s="50"/>
      <c r="M555" s="50"/>
      <c r="N555" s="90"/>
      <c r="O555" s="90"/>
      <c r="P555" s="90"/>
      <c r="Q555" s="90"/>
      <c r="R555" s="90"/>
      <c r="S555" s="91"/>
      <c r="T555" s="90"/>
      <c r="U555" s="92"/>
      <c r="V555" s="8"/>
      <c r="W555" s="8"/>
      <c r="X555" s="8"/>
      <c r="Y555" s="8"/>
      <c r="Z555" s="8"/>
      <c r="AA555" s="8"/>
    </row>
    <row r="556" spans="1:27" ht="18">
      <c r="A556" s="87"/>
      <c r="B556" s="88"/>
      <c r="C556" s="89"/>
      <c r="D556" s="89"/>
      <c r="E556" s="90"/>
      <c r="F556" s="50"/>
      <c r="G556" s="50"/>
      <c r="H556" s="50"/>
      <c r="I556" s="90"/>
      <c r="J556" s="88"/>
      <c r="K556" s="50"/>
      <c r="L556" s="50"/>
      <c r="M556" s="50"/>
      <c r="N556" s="90"/>
      <c r="O556" s="90"/>
      <c r="P556" s="90"/>
      <c r="Q556" s="90"/>
      <c r="R556" s="90"/>
      <c r="S556" s="91"/>
      <c r="T556" s="90"/>
      <c r="U556" s="92"/>
      <c r="V556" s="8"/>
      <c r="W556" s="8"/>
      <c r="X556" s="8"/>
      <c r="Y556" s="8"/>
      <c r="Z556" s="8"/>
      <c r="AA556" s="8"/>
    </row>
    <row r="557" spans="1:27" ht="18">
      <c r="A557" s="87"/>
      <c r="B557" s="88"/>
      <c r="C557" s="89"/>
      <c r="D557" s="89"/>
      <c r="E557" s="90"/>
      <c r="F557" s="50"/>
      <c r="G557" s="50"/>
      <c r="H557" s="50"/>
      <c r="I557" s="90"/>
      <c r="J557" s="88"/>
      <c r="K557" s="50"/>
      <c r="L557" s="50"/>
      <c r="M557" s="50"/>
      <c r="N557" s="90"/>
      <c r="O557" s="90"/>
      <c r="P557" s="90"/>
      <c r="Q557" s="90"/>
      <c r="R557" s="90"/>
      <c r="S557" s="91"/>
      <c r="T557" s="90"/>
      <c r="U557" s="92"/>
      <c r="V557" s="8"/>
      <c r="W557" s="8"/>
      <c r="X557" s="8"/>
      <c r="Y557" s="8"/>
      <c r="Z557" s="8"/>
      <c r="AA557" s="8"/>
    </row>
    <row r="558" spans="1:27" ht="18">
      <c r="A558" s="87"/>
      <c r="B558" s="88"/>
      <c r="C558" s="89"/>
      <c r="D558" s="89"/>
      <c r="E558" s="90"/>
      <c r="F558" s="50"/>
      <c r="G558" s="50"/>
      <c r="H558" s="50"/>
      <c r="I558" s="90"/>
      <c r="J558" s="88"/>
      <c r="K558" s="50"/>
      <c r="L558" s="50"/>
      <c r="M558" s="50"/>
      <c r="N558" s="90"/>
      <c r="O558" s="90"/>
      <c r="P558" s="90"/>
      <c r="Q558" s="90"/>
      <c r="R558" s="90"/>
      <c r="S558" s="91"/>
      <c r="T558" s="90"/>
      <c r="U558" s="92"/>
      <c r="V558" s="8"/>
      <c r="W558" s="8"/>
      <c r="X558" s="8"/>
      <c r="Y558" s="8"/>
      <c r="Z558" s="8"/>
      <c r="AA558" s="8"/>
    </row>
    <row r="559" spans="1:27" ht="18">
      <c r="A559" s="87"/>
      <c r="B559" s="88"/>
      <c r="C559" s="89"/>
      <c r="D559" s="89"/>
      <c r="E559" s="90"/>
      <c r="F559" s="50"/>
      <c r="G559" s="50"/>
      <c r="H559" s="50"/>
      <c r="I559" s="90"/>
      <c r="J559" s="88"/>
      <c r="K559" s="50"/>
      <c r="L559" s="50"/>
      <c r="M559" s="50"/>
      <c r="N559" s="90"/>
      <c r="O559" s="90"/>
      <c r="P559" s="90"/>
      <c r="Q559" s="90"/>
      <c r="R559" s="90"/>
      <c r="S559" s="91"/>
      <c r="T559" s="90"/>
      <c r="U559" s="92"/>
      <c r="V559" s="8"/>
      <c r="W559" s="8"/>
      <c r="X559" s="8"/>
      <c r="Y559" s="8"/>
      <c r="Z559" s="8"/>
      <c r="AA559" s="8"/>
    </row>
    <row r="560" spans="1:27" ht="18">
      <c r="A560" s="87"/>
      <c r="B560" s="88"/>
      <c r="C560" s="89"/>
      <c r="D560" s="89"/>
      <c r="E560" s="90"/>
      <c r="F560" s="50"/>
      <c r="G560" s="50"/>
      <c r="H560" s="50"/>
      <c r="I560" s="90"/>
      <c r="J560" s="88"/>
      <c r="K560" s="50"/>
      <c r="L560" s="50"/>
      <c r="M560" s="50"/>
      <c r="N560" s="90"/>
      <c r="O560" s="90"/>
      <c r="P560" s="90"/>
      <c r="Q560" s="90"/>
      <c r="R560" s="90"/>
      <c r="S560" s="91"/>
      <c r="T560" s="90"/>
      <c r="U560" s="92"/>
      <c r="V560" s="8"/>
      <c r="W560" s="8"/>
      <c r="X560" s="8"/>
      <c r="Y560" s="8"/>
      <c r="Z560" s="8"/>
      <c r="AA560" s="8"/>
    </row>
    <row r="561" spans="1:27" ht="18">
      <c r="A561" s="87"/>
      <c r="B561" s="88"/>
      <c r="C561" s="89"/>
      <c r="D561" s="89"/>
      <c r="E561" s="90"/>
      <c r="F561" s="50"/>
      <c r="G561" s="50"/>
      <c r="H561" s="50"/>
      <c r="I561" s="90"/>
      <c r="J561" s="88"/>
      <c r="K561" s="50"/>
      <c r="L561" s="50"/>
      <c r="M561" s="50"/>
      <c r="N561" s="90"/>
      <c r="O561" s="90"/>
      <c r="P561" s="90"/>
      <c r="Q561" s="90"/>
      <c r="R561" s="90"/>
      <c r="S561" s="91"/>
      <c r="T561" s="90"/>
      <c r="U561" s="92"/>
      <c r="V561" s="8"/>
      <c r="W561" s="8"/>
      <c r="X561" s="8"/>
      <c r="Y561" s="8"/>
      <c r="Z561" s="8"/>
      <c r="AA561" s="8"/>
    </row>
    <row r="562" spans="1:27" ht="18">
      <c r="A562" s="87"/>
      <c r="B562" s="88"/>
      <c r="C562" s="89"/>
      <c r="D562" s="89"/>
      <c r="E562" s="90"/>
      <c r="F562" s="50"/>
      <c r="G562" s="50"/>
      <c r="H562" s="50"/>
      <c r="I562" s="90"/>
      <c r="J562" s="88"/>
      <c r="K562" s="50"/>
      <c r="L562" s="50"/>
      <c r="M562" s="50"/>
      <c r="N562" s="90"/>
      <c r="O562" s="90"/>
      <c r="P562" s="90"/>
      <c r="Q562" s="90"/>
      <c r="R562" s="90"/>
      <c r="S562" s="91"/>
      <c r="T562" s="90"/>
      <c r="U562" s="92"/>
      <c r="V562" s="8"/>
      <c r="W562" s="8"/>
      <c r="X562" s="8"/>
      <c r="Y562" s="8"/>
      <c r="Z562" s="8"/>
      <c r="AA562" s="8"/>
    </row>
    <row r="563" spans="1:27" ht="18">
      <c r="A563" s="87"/>
      <c r="B563" s="88"/>
      <c r="C563" s="89"/>
      <c r="D563" s="89"/>
      <c r="E563" s="90"/>
      <c r="F563" s="50"/>
      <c r="G563" s="50"/>
      <c r="H563" s="50"/>
      <c r="I563" s="90"/>
      <c r="J563" s="88"/>
      <c r="K563" s="50"/>
      <c r="L563" s="50"/>
      <c r="M563" s="50"/>
      <c r="N563" s="90"/>
      <c r="O563" s="90"/>
      <c r="P563" s="90"/>
      <c r="Q563" s="90"/>
      <c r="R563" s="90"/>
      <c r="S563" s="91"/>
      <c r="T563" s="90"/>
      <c r="U563" s="92"/>
      <c r="V563" s="8"/>
      <c r="W563" s="8"/>
      <c r="X563" s="8"/>
      <c r="Y563" s="8"/>
      <c r="Z563" s="8"/>
      <c r="AA563" s="8"/>
    </row>
    <row r="564" spans="1:27" ht="18">
      <c r="A564" s="87"/>
      <c r="B564" s="88"/>
      <c r="C564" s="89"/>
      <c r="D564" s="89"/>
      <c r="E564" s="90"/>
      <c r="F564" s="50"/>
      <c r="G564" s="50"/>
      <c r="H564" s="50"/>
      <c r="I564" s="90"/>
      <c r="J564" s="88"/>
      <c r="K564" s="50"/>
      <c r="L564" s="50"/>
      <c r="M564" s="50"/>
      <c r="N564" s="90"/>
      <c r="O564" s="90"/>
      <c r="P564" s="90"/>
      <c r="Q564" s="90"/>
      <c r="R564" s="90"/>
      <c r="S564" s="91"/>
      <c r="T564" s="90"/>
      <c r="U564" s="92"/>
      <c r="V564" s="8"/>
      <c r="W564" s="8"/>
      <c r="X564" s="8"/>
      <c r="Y564" s="8"/>
      <c r="Z564" s="8"/>
      <c r="AA564" s="8"/>
    </row>
    <row r="565" spans="1:27" ht="18">
      <c r="A565" s="87"/>
      <c r="B565" s="88"/>
      <c r="C565" s="89"/>
      <c r="D565" s="89"/>
      <c r="E565" s="90"/>
      <c r="F565" s="50"/>
      <c r="G565" s="50"/>
      <c r="H565" s="50"/>
      <c r="I565" s="90"/>
      <c r="J565" s="88"/>
      <c r="K565" s="50"/>
      <c r="L565" s="50"/>
      <c r="M565" s="50"/>
      <c r="N565" s="90"/>
      <c r="O565" s="90"/>
      <c r="P565" s="90"/>
      <c r="Q565" s="90"/>
      <c r="R565" s="90"/>
      <c r="S565" s="91"/>
      <c r="T565" s="90"/>
      <c r="U565" s="92"/>
      <c r="V565" s="8"/>
      <c r="W565" s="8"/>
      <c r="X565" s="8"/>
      <c r="Y565" s="8"/>
      <c r="Z565" s="8"/>
      <c r="AA565" s="8"/>
    </row>
    <row r="566" spans="1:27" ht="18">
      <c r="A566" s="87"/>
      <c r="B566" s="88"/>
      <c r="C566" s="89"/>
      <c r="D566" s="89"/>
      <c r="E566" s="90"/>
      <c r="F566" s="50"/>
      <c r="G566" s="50"/>
      <c r="H566" s="50"/>
      <c r="I566" s="90"/>
      <c r="J566" s="88"/>
      <c r="K566" s="50"/>
      <c r="L566" s="50"/>
      <c r="M566" s="50"/>
      <c r="N566" s="90"/>
      <c r="O566" s="90"/>
      <c r="P566" s="90"/>
      <c r="Q566" s="90"/>
      <c r="R566" s="90"/>
      <c r="S566" s="91"/>
      <c r="T566" s="90"/>
      <c r="U566" s="92"/>
      <c r="V566" s="8"/>
      <c r="W566" s="8"/>
      <c r="X566" s="8"/>
      <c r="Y566" s="8"/>
      <c r="Z566" s="8"/>
      <c r="AA566" s="8"/>
    </row>
    <row r="567" spans="1:27" ht="18">
      <c r="A567" s="87"/>
      <c r="B567" s="88"/>
      <c r="C567" s="89"/>
      <c r="D567" s="89"/>
      <c r="E567" s="90"/>
      <c r="F567" s="50"/>
      <c r="G567" s="50"/>
      <c r="H567" s="50"/>
      <c r="I567" s="90"/>
      <c r="J567" s="88"/>
      <c r="K567" s="50"/>
      <c r="L567" s="50"/>
      <c r="M567" s="50"/>
      <c r="N567" s="90"/>
      <c r="O567" s="90"/>
      <c r="P567" s="90"/>
      <c r="Q567" s="90"/>
      <c r="R567" s="90"/>
      <c r="S567" s="91"/>
      <c r="T567" s="90"/>
      <c r="U567" s="92"/>
      <c r="V567" s="8"/>
      <c r="W567" s="8"/>
      <c r="X567" s="8"/>
      <c r="Y567" s="8"/>
      <c r="Z567" s="8"/>
      <c r="AA567" s="8"/>
    </row>
    <row r="568" spans="1:27" ht="18">
      <c r="A568" s="87"/>
      <c r="B568" s="88"/>
      <c r="C568" s="89"/>
      <c r="D568" s="89"/>
      <c r="E568" s="90"/>
      <c r="F568" s="50"/>
      <c r="G568" s="50"/>
      <c r="H568" s="50"/>
      <c r="I568" s="90"/>
      <c r="J568" s="88"/>
      <c r="K568" s="50"/>
      <c r="L568" s="50"/>
      <c r="M568" s="50"/>
      <c r="N568" s="90"/>
      <c r="O568" s="90"/>
      <c r="P568" s="90"/>
      <c r="Q568" s="90"/>
      <c r="R568" s="90"/>
      <c r="S568" s="91"/>
      <c r="T568" s="90"/>
      <c r="U568" s="92"/>
      <c r="V568" s="8"/>
      <c r="W568" s="8"/>
      <c r="X568" s="8"/>
      <c r="Y568" s="8"/>
      <c r="Z568" s="8"/>
      <c r="AA568" s="8"/>
    </row>
    <row r="569" spans="1:27" ht="18">
      <c r="A569" s="87"/>
      <c r="B569" s="88"/>
      <c r="C569" s="89"/>
      <c r="D569" s="89"/>
      <c r="E569" s="90"/>
      <c r="F569" s="50"/>
      <c r="G569" s="50"/>
      <c r="H569" s="50"/>
      <c r="I569" s="90"/>
      <c r="J569" s="88"/>
      <c r="K569" s="50"/>
      <c r="L569" s="50"/>
      <c r="M569" s="50"/>
      <c r="N569" s="90"/>
      <c r="O569" s="90"/>
      <c r="P569" s="90"/>
      <c r="Q569" s="90"/>
      <c r="R569" s="90"/>
      <c r="S569" s="91"/>
      <c r="T569" s="90"/>
      <c r="U569" s="92"/>
      <c r="V569" s="8"/>
      <c r="W569" s="8"/>
      <c r="X569" s="8"/>
      <c r="Y569" s="8"/>
      <c r="Z569" s="8"/>
      <c r="AA569" s="8"/>
    </row>
    <row r="570" spans="1:27" ht="18">
      <c r="A570" s="87"/>
      <c r="B570" s="88"/>
      <c r="C570" s="89"/>
      <c r="D570" s="89"/>
      <c r="E570" s="90"/>
      <c r="F570" s="50"/>
      <c r="G570" s="50"/>
      <c r="H570" s="50"/>
      <c r="I570" s="90"/>
      <c r="J570" s="88"/>
      <c r="K570" s="50"/>
      <c r="L570" s="50"/>
      <c r="M570" s="50"/>
      <c r="N570" s="90"/>
      <c r="O570" s="90"/>
      <c r="P570" s="90"/>
      <c r="Q570" s="90"/>
      <c r="R570" s="90"/>
      <c r="S570" s="91"/>
      <c r="T570" s="90"/>
      <c r="U570" s="92"/>
      <c r="V570" s="8"/>
      <c r="W570" s="8"/>
      <c r="X570" s="8"/>
      <c r="Y570" s="8"/>
      <c r="Z570" s="8"/>
      <c r="AA570" s="8"/>
    </row>
    <row r="571" spans="1:27" ht="18">
      <c r="A571" s="87"/>
      <c r="B571" s="88"/>
      <c r="C571" s="89"/>
      <c r="D571" s="89"/>
      <c r="E571" s="90"/>
      <c r="F571" s="50"/>
      <c r="G571" s="50"/>
      <c r="H571" s="50"/>
      <c r="I571" s="90"/>
      <c r="J571" s="88"/>
      <c r="K571" s="50"/>
      <c r="L571" s="50"/>
      <c r="M571" s="50"/>
      <c r="N571" s="90"/>
      <c r="O571" s="90"/>
      <c r="P571" s="90"/>
      <c r="Q571" s="90"/>
      <c r="R571" s="90"/>
      <c r="S571" s="91"/>
      <c r="T571" s="90"/>
      <c r="U571" s="92"/>
      <c r="V571" s="8"/>
      <c r="W571" s="8"/>
      <c r="X571" s="8"/>
      <c r="Y571" s="8"/>
      <c r="Z571" s="8"/>
      <c r="AA571" s="8"/>
    </row>
    <row r="572" spans="1:27" ht="18">
      <c r="A572" s="87"/>
      <c r="B572" s="88"/>
      <c r="C572" s="89"/>
      <c r="D572" s="89"/>
      <c r="E572" s="90"/>
      <c r="F572" s="50"/>
      <c r="G572" s="50"/>
      <c r="H572" s="50"/>
      <c r="I572" s="90"/>
      <c r="J572" s="88"/>
      <c r="K572" s="50"/>
      <c r="L572" s="50"/>
      <c r="M572" s="50"/>
      <c r="N572" s="90"/>
      <c r="O572" s="90"/>
      <c r="P572" s="90"/>
      <c r="Q572" s="90"/>
      <c r="R572" s="90"/>
      <c r="S572" s="91"/>
      <c r="T572" s="90"/>
      <c r="U572" s="92"/>
      <c r="V572" s="8"/>
      <c r="W572" s="8"/>
      <c r="X572" s="8"/>
      <c r="Y572" s="8"/>
      <c r="Z572" s="8"/>
      <c r="AA572" s="8"/>
    </row>
    <row r="573" spans="1:27" ht="18">
      <c r="A573" s="87"/>
      <c r="B573" s="88"/>
      <c r="C573" s="89"/>
      <c r="D573" s="89"/>
      <c r="E573" s="90"/>
      <c r="F573" s="50"/>
      <c r="G573" s="50"/>
      <c r="H573" s="50"/>
      <c r="I573" s="90"/>
      <c r="J573" s="88"/>
      <c r="K573" s="50"/>
      <c r="L573" s="50"/>
      <c r="M573" s="50"/>
      <c r="N573" s="90"/>
      <c r="O573" s="90"/>
      <c r="P573" s="90"/>
      <c r="Q573" s="90"/>
      <c r="R573" s="90"/>
      <c r="S573" s="91"/>
      <c r="T573" s="90"/>
      <c r="U573" s="92"/>
      <c r="V573" s="8"/>
      <c r="W573" s="8"/>
      <c r="X573" s="8"/>
      <c r="Y573" s="8"/>
      <c r="Z573" s="8"/>
      <c r="AA573" s="8"/>
    </row>
    <row r="574" spans="1:27" ht="18">
      <c r="A574" s="87"/>
      <c r="B574" s="88"/>
      <c r="C574" s="89"/>
      <c r="D574" s="89"/>
      <c r="E574" s="90"/>
      <c r="F574" s="50"/>
      <c r="G574" s="50"/>
      <c r="H574" s="50"/>
      <c r="I574" s="90"/>
      <c r="J574" s="88"/>
      <c r="K574" s="50"/>
      <c r="L574" s="50"/>
      <c r="M574" s="50"/>
      <c r="N574" s="90"/>
      <c r="O574" s="90"/>
      <c r="P574" s="90"/>
      <c r="Q574" s="90"/>
      <c r="R574" s="90"/>
      <c r="S574" s="91"/>
      <c r="T574" s="90"/>
      <c r="U574" s="92"/>
      <c r="V574" s="8"/>
      <c r="W574" s="8"/>
      <c r="X574" s="8"/>
      <c r="Y574" s="8"/>
      <c r="Z574" s="8"/>
      <c r="AA574" s="8"/>
    </row>
    <row r="575" spans="1:27" ht="18">
      <c r="A575" s="87"/>
      <c r="B575" s="88"/>
      <c r="C575" s="89"/>
      <c r="D575" s="89"/>
      <c r="E575" s="90"/>
      <c r="F575" s="50"/>
      <c r="G575" s="50"/>
      <c r="H575" s="50"/>
      <c r="I575" s="90"/>
      <c r="J575" s="88"/>
      <c r="K575" s="50"/>
      <c r="L575" s="50"/>
      <c r="M575" s="50"/>
      <c r="N575" s="90"/>
      <c r="O575" s="90"/>
      <c r="P575" s="90"/>
      <c r="Q575" s="90"/>
      <c r="R575" s="90"/>
      <c r="S575" s="91"/>
      <c r="T575" s="90"/>
      <c r="U575" s="92"/>
      <c r="V575" s="8"/>
      <c r="W575" s="8"/>
      <c r="X575" s="8"/>
      <c r="Y575" s="8"/>
      <c r="Z575" s="8"/>
      <c r="AA575" s="8"/>
    </row>
    <row r="576" spans="1:27" ht="18">
      <c r="A576" s="87"/>
      <c r="B576" s="88"/>
      <c r="C576" s="89"/>
      <c r="D576" s="89"/>
      <c r="E576" s="90"/>
      <c r="F576" s="50"/>
      <c r="G576" s="50"/>
      <c r="H576" s="50"/>
      <c r="I576" s="90"/>
      <c r="J576" s="88"/>
      <c r="K576" s="50"/>
      <c r="L576" s="50"/>
      <c r="M576" s="50"/>
      <c r="N576" s="90"/>
      <c r="O576" s="90"/>
      <c r="P576" s="90"/>
      <c r="Q576" s="90"/>
      <c r="R576" s="90"/>
      <c r="S576" s="91"/>
      <c r="T576" s="90"/>
      <c r="U576" s="92"/>
      <c r="V576" s="8"/>
      <c r="W576" s="8"/>
      <c r="X576" s="8"/>
      <c r="Y576" s="8"/>
      <c r="Z576" s="8"/>
      <c r="AA576" s="8"/>
    </row>
    <row r="577" spans="1:27" ht="18">
      <c r="A577" s="87"/>
      <c r="B577" s="88"/>
      <c r="C577" s="89"/>
      <c r="D577" s="89"/>
      <c r="E577" s="90"/>
      <c r="F577" s="50"/>
      <c r="G577" s="50"/>
      <c r="H577" s="50"/>
      <c r="I577" s="90"/>
      <c r="J577" s="88"/>
      <c r="K577" s="50"/>
      <c r="L577" s="50"/>
      <c r="M577" s="50"/>
      <c r="N577" s="90"/>
      <c r="O577" s="90"/>
      <c r="P577" s="90"/>
      <c r="Q577" s="90"/>
      <c r="R577" s="90"/>
      <c r="S577" s="91"/>
      <c r="T577" s="90"/>
      <c r="U577" s="92"/>
      <c r="V577" s="8"/>
      <c r="W577" s="8"/>
      <c r="X577" s="8"/>
      <c r="Y577" s="8"/>
      <c r="Z577" s="8"/>
      <c r="AA577" s="8"/>
    </row>
    <row r="578" spans="1:27" ht="18">
      <c r="A578" s="87"/>
      <c r="B578" s="88"/>
      <c r="C578" s="89"/>
      <c r="D578" s="89"/>
      <c r="E578" s="90"/>
      <c r="F578" s="50"/>
      <c r="G578" s="50"/>
      <c r="H578" s="50"/>
      <c r="I578" s="90"/>
      <c r="J578" s="88"/>
      <c r="K578" s="50"/>
      <c r="L578" s="50"/>
      <c r="M578" s="50"/>
      <c r="N578" s="90"/>
      <c r="O578" s="90"/>
      <c r="P578" s="90"/>
      <c r="Q578" s="90"/>
      <c r="R578" s="90"/>
      <c r="S578" s="91"/>
      <c r="T578" s="90"/>
      <c r="U578" s="92"/>
      <c r="V578" s="8"/>
      <c r="W578" s="8"/>
      <c r="X578" s="8"/>
      <c r="Y578" s="8"/>
      <c r="Z578" s="8"/>
      <c r="AA578" s="8"/>
    </row>
    <row r="579" spans="1:27" ht="18">
      <c r="A579" s="87"/>
      <c r="B579" s="88"/>
      <c r="C579" s="89"/>
      <c r="D579" s="89"/>
      <c r="E579" s="90"/>
      <c r="F579" s="50"/>
      <c r="G579" s="50"/>
      <c r="H579" s="50"/>
      <c r="I579" s="90"/>
      <c r="J579" s="88"/>
      <c r="K579" s="50"/>
      <c r="L579" s="50"/>
      <c r="M579" s="50"/>
      <c r="N579" s="90"/>
      <c r="O579" s="90"/>
      <c r="P579" s="90"/>
      <c r="Q579" s="90"/>
      <c r="R579" s="90"/>
      <c r="S579" s="91"/>
      <c r="T579" s="90"/>
      <c r="U579" s="92"/>
      <c r="V579" s="8"/>
      <c r="W579" s="8"/>
      <c r="X579" s="8"/>
      <c r="Y579" s="8"/>
      <c r="Z579" s="8"/>
      <c r="AA579" s="8"/>
    </row>
    <row r="580" spans="1:27" ht="18">
      <c r="A580" s="87"/>
      <c r="B580" s="88"/>
      <c r="C580" s="89"/>
      <c r="D580" s="89"/>
      <c r="E580" s="90"/>
      <c r="F580" s="50"/>
      <c r="G580" s="50"/>
      <c r="H580" s="50"/>
      <c r="I580" s="90"/>
      <c r="J580" s="88"/>
      <c r="K580" s="50"/>
      <c r="L580" s="50"/>
      <c r="M580" s="50"/>
      <c r="N580" s="90"/>
      <c r="O580" s="90"/>
      <c r="P580" s="90"/>
      <c r="Q580" s="90"/>
      <c r="R580" s="90"/>
      <c r="S580" s="91"/>
      <c r="T580" s="90"/>
      <c r="U580" s="92"/>
      <c r="V580" s="8"/>
      <c r="W580" s="8"/>
      <c r="X580" s="8"/>
      <c r="Y580" s="8"/>
      <c r="Z580" s="8"/>
      <c r="AA580" s="8"/>
    </row>
    <row r="581" spans="1:27" ht="18">
      <c r="A581" s="87"/>
      <c r="B581" s="88"/>
      <c r="C581" s="89"/>
      <c r="D581" s="89"/>
      <c r="E581" s="90"/>
      <c r="F581" s="50"/>
      <c r="G581" s="50"/>
      <c r="H581" s="50"/>
      <c r="I581" s="90"/>
      <c r="J581" s="88"/>
      <c r="K581" s="50"/>
      <c r="L581" s="50"/>
      <c r="M581" s="50"/>
      <c r="N581" s="90"/>
      <c r="O581" s="90"/>
      <c r="P581" s="90"/>
      <c r="Q581" s="90"/>
      <c r="R581" s="90"/>
      <c r="S581" s="91"/>
      <c r="T581" s="90"/>
      <c r="U581" s="92"/>
      <c r="V581" s="8"/>
      <c r="W581" s="8"/>
      <c r="X581" s="8"/>
      <c r="Y581" s="8"/>
      <c r="Z581" s="8"/>
      <c r="AA581" s="8"/>
    </row>
    <row r="582" spans="1:27" ht="18">
      <c r="A582" s="87"/>
      <c r="B582" s="88"/>
      <c r="C582" s="89"/>
      <c r="D582" s="89"/>
      <c r="E582" s="90"/>
      <c r="F582" s="50"/>
      <c r="G582" s="50"/>
      <c r="H582" s="50"/>
      <c r="I582" s="90"/>
      <c r="J582" s="88"/>
      <c r="K582" s="50"/>
      <c r="L582" s="50"/>
      <c r="M582" s="50"/>
      <c r="N582" s="90"/>
      <c r="O582" s="90"/>
      <c r="P582" s="90"/>
      <c r="Q582" s="90"/>
      <c r="R582" s="90"/>
      <c r="S582" s="91"/>
      <c r="T582" s="90"/>
      <c r="U582" s="92"/>
      <c r="V582" s="8"/>
      <c r="W582" s="8"/>
      <c r="X582" s="8"/>
      <c r="Y582" s="8"/>
      <c r="Z582" s="8"/>
      <c r="AA582" s="8"/>
    </row>
    <row r="583" spans="1:27" ht="18">
      <c r="A583" s="87"/>
      <c r="B583" s="88"/>
      <c r="C583" s="89"/>
      <c r="D583" s="89"/>
      <c r="E583" s="90"/>
      <c r="F583" s="50"/>
      <c r="G583" s="50"/>
      <c r="H583" s="50"/>
      <c r="I583" s="90"/>
      <c r="J583" s="88"/>
      <c r="K583" s="50"/>
      <c r="L583" s="50"/>
      <c r="M583" s="50"/>
      <c r="N583" s="90"/>
      <c r="O583" s="90"/>
      <c r="P583" s="90"/>
      <c r="Q583" s="90"/>
      <c r="R583" s="90"/>
      <c r="S583" s="91"/>
      <c r="T583" s="90"/>
      <c r="U583" s="92"/>
      <c r="V583" s="8"/>
      <c r="W583" s="8"/>
      <c r="X583" s="8"/>
      <c r="Y583" s="8"/>
      <c r="Z583" s="8"/>
      <c r="AA583" s="8"/>
    </row>
    <row r="584" spans="1:27" ht="18">
      <c r="A584" s="87"/>
      <c r="B584" s="88"/>
      <c r="C584" s="89"/>
      <c r="D584" s="89"/>
      <c r="E584" s="90"/>
      <c r="F584" s="50"/>
      <c r="G584" s="50"/>
      <c r="H584" s="50"/>
      <c r="I584" s="90"/>
      <c r="J584" s="88"/>
      <c r="K584" s="50"/>
      <c r="L584" s="50"/>
      <c r="M584" s="50"/>
      <c r="N584" s="90"/>
      <c r="O584" s="90"/>
      <c r="P584" s="90"/>
      <c r="Q584" s="90"/>
      <c r="R584" s="90"/>
      <c r="S584" s="91"/>
      <c r="T584" s="90"/>
      <c r="U584" s="92"/>
      <c r="V584" s="8"/>
      <c r="W584" s="8"/>
      <c r="X584" s="8"/>
      <c r="Y584" s="8"/>
      <c r="Z584" s="8"/>
      <c r="AA584" s="8"/>
    </row>
    <row r="585" spans="1:27" ht="18">
      <c r="A585" s="87"/>
      <c r="B585" s="88"/>
      <c r="C585" s="89"/>
      <c r="D585" s="89"/>
      <c r="E585" s="90"/>
      <c r="F585" s="50"/>
      <c r="G585" s="50"/>
      <c r="H585" s="50"/>
      <c r="I585" s="90"/>
      <c r="J585" s="88"/>
      <c r="K585" s="50"/>
      <c r="L585" s="50"/>
      <c r="M585" s="50"/>
      <c r="N585" s="90"/>
      <c r="O585" s="90"/>
      <c r="P585" s="90"/>
      <c r="Q585" s="90"/>
      <c r="R585" s="90"/>
      <c r="S585" s="91"/>
      <c r="T585" s="90"/>
      <c r="U585" s="92"/>
      <c r="V585" s="8"/>
      <c r="W585" s="8"/>
      <c r="X585" s="8"/>
      <c r="Y585" s="8"/>
      <c r="Z585" s="8"/>
      <c r="AA585" s="8"/>
    </row>
    <row r="586" spans="1:27" ht="18">
      <c r="A586" s="87"/>
      <c r="B586" s="88"/>
      <c r="C586" s="89"/>
      <c r="D586" s="89"/>
      <c r="E586" s="90"/>
      <c r="F586" s="50"/>
      <c r="G586" s="50"/>
      <c r="H586" s="50"/>
      <c r="I586" s="90"/>
      <c r="J586" s="88"/>
      <c r="K586" s="50"/>
      <c r="L586" s="50"/>
      <c r="M586" s="50"/>
      <c r="N586" s="90"/>
      <c r="O586" s="90"/>
      <c r="P586" s="90"/>
      <c r="Q586" s="90"/>
      <c r="R586" s="90"/>
      <c r="S586" s="91"/>
      <c r="T586" s="90"/>
      <c r="U586" s="92"/>
      <c r="V586" s="8"/>
      <c r="W586" s="8"/>
      <c r="X586" s="8"/>
      <c r="Y586" s="8"/>
      <c r="Z586" s="8"/>
      <c r="AA586" s="8"/>
    </row>
    <row r="587" spans="1:27" ht="18">
      <c r="A587" s="87"/>
      <c r="B587" s="88"/>
      <c r="C587" s="89"/>
      <c r="D587" s="89"/>
      <c r="E587" s="90"/>
      <c r="F587" s="50"/>
      <c r="G587" s="50"/>
      <c r="H587" s="50"/>
      <c r="I587" s="90"/>
      <c r="J587" s="88"/>
      <c r="K587" s="50"/>
      <c r="L587" s="50"/>
      <c r="M587" s="50"/>
      <c r="N587" s="90"/>
      <c r="O587" s="90"/>
      <c r="P587" s="90"/>
      <c r="Q587" s="90"/>
      <c r="R587" s="90"/>
      <c r="S587" s="91"/>
      <c r="T587" s="90"/>
      <c r="U587" s="92"/>
      <c r="V587" s="8"/>
      <c r="W587" s="8"/>
      <c r="X587" s="8"/>
      <c r="Y587" s="8"/>
      <c r="Z587" s="8"/>
      <c r="AA587" s="8"/>
    </row>
    <row r="588" spans="1:27" ht="18">
      <c r="A588" s="87"/>
      <c r="B588" s="88"/>
      <c r="C588" s="89"/>
      <c r="D588" s="89"/>
      <c r="E588" s="90"/>
      <c r="F588" s="50"/>
      <c r="G588" s="50"/>
      <c r="H588" s="50"/>
      <c r="I588" s="90"/>
      <c r="J588" s="88"/>
      <c r="K588" s="50"/>
      <c r="L588" s="50"/>
      <c r="M588" s="50"/>
      <c r="N588" s="90"/>
      <c r="O588" s="90"/>
      <c r="P588" s="90"/>
      <c r="Q588" s="90"/>
      <c r="R588" s="90"/>
      <c r="S588" s="91"/>
      <c r="T588" s="90"/>
      <c r="U588" s="92"/>
      <c r="V588" s="8"/>
      <c r="W588" s="8"/>
      <c r="X588" s="8"/>
      <c r="Y588" s="8"/>
      <c r="Z588" s="8"/>
      <c r="AA588" s="8"/>
    </row>
    <row r="589" spans="1:27" ht="18">
      <c r="A589" s="87"/>
      <c r="B589" s="88"/>
      <c r="C589" s="89"/>
      <c r="D589" s="89"/>
      <c r="E589" s="90"/>
      <c r="F589" s="50"/>
      <c r="G589" s="50"/>
      <c r="H589" s="50"/>
      <c r="I589" s="90"/>
      <c r="J589" s="88"/>
      <c r="K589" s="50"/>
      <c r="L589" s="50"/>
      <c r="M589" s="50"/>
      <c r="N589" s="90"/>
      <c r="O589" s="90"/>
      <c r="P589" s="90"/>
      <c r="Q589" s="90"/>
      <c r="R589" s="90"/>
      <c r="S589" s="91"/>
      <c r="T589" s="90"/>
      <c r="U589" s="92"/>
      <c r="V589" s="8"/>
      <c r="W589" s="8"/>
      <c r="X589" s="8"/>
      <c r="Y589" s="8"/>
      <c r="Z589" s="8"/>
      <c r="AA589" s="8"/>
    </row>
    <row r="590" spans="1:27" ht="18">
      <c r="A590" s="87"/>
      <c r="B590" s="88"/>
      <c r="C590" s="89"/>
      <c r="D590" s="89"/>
      <c r="E590" s="90"/>
      <c r="F590" s="50"/>
      <c r="G590" s="50"/>
      <c r="H590" s="50"/>
      <c r="I590" s="90"/>
      <c r="J590" s="88"/>
      <c r="K590" s="50"/>
      <c r="L590" s="50"/>
      <c r="M590" s="50"/>
      <c r="N590" s="90"/>
      <c r="O590" s="90"/>
      <c r="P590" s="90"/>
      <c r="Q590" s="90"/>
      <c r="R590" s="90"/>
      <c r="S590" s="91"/>
      <c r="T590" s="90"/>
      <c r="U590" s="92"/>
      <c r="V590" s="8"/>
      <c r="W590" s="8"/>
      <c r="X590" s="8"/>
      <c r="Y590" s="8"/>
      <c r="Z590" s="8"/>
      <c r="AA590" s="8"/>
    </row>
    <row r="591" spans="1:27" ht="18">
      <c r="A591" s="87"/>
      <c r="B591" s="88"/>
      <c r="C591" s="89"/>
      <c r="D591" s="89"/>
      <c r="E591" s="90"/>
      <c r="F591" s="50"/>
      <c r="G591" s="50"/>
      <c r="H591" s="50"/>
      <c r="I591" s="90"/>
      <c r="J591" s="88"/>
      <c r="K591" s="50"/>
      <c r="L591" s="50"/>
      <c r="M591" s="50"/>
      <c r="N591" s="90"/>
      <c r="O591" s="90"/>
      <c r="P591" s="90"/>
      <c r="Q591" s="90"/>
      <c r="R591" s="90"/>
      <c r="S591" s="91"/>
      <c r="T591" s="90"/>
      <c r="U591" s="92"/>
      <c r="V591" s="8"/>
      <c r="W591" s="8"/>
      <c r="X591" s="8"/>
      <c r="Y591" s="8"/>
      <c r="Z591" s="8"/>
      <c r="AA591" s="8"/>
    </row>
    <row r="592" spans="1:27" ht="18">
      <c r="A592" s="87"/>
      <c r="B592" s="88"/>
      <c r="C592" s="89"/>
      <c r="D592" s="89"/>
      <c r="E592" s="90"/>
      <c r="F592" s="50"/>
      <c r="G592" s="50"/>
      <c r="H592" s="50"/>
      <c r="I592" s="90"/>
      <c r="J592" s="88"/>
      <c r="K592" s="50"/>
      <c r="L592" s="50"/>
      <c r="M592" s="50"/>
      <c r="N592" s="90"/>
      <c r="O592" s="90"/>
      <c r="P592" s="90"/>
      <c r="Q592" s="90"/>
      <c r="R592" s="90"/>
      <c r="S592" s="91"/>
      <c r="T592" s="90"/>
      <c r="U592" s="92"/>
      <c r="V592" s="8"/>
      <c r="W592" s="8"/>
      <c r="X592" s="8"/>
      <c r="Y592" s="8"/>
      <c r="Z592" s="8"/>
      <c r="AA592" s="8"/>
    </row>
    <row r="593" spans="1:27" ht="18">
      <c r="A593" s="87"/>
      <c r="B593" s="88"/>
      <c r="C593" s="89"/>
      <c r="D593" s="89"/>
      <c r="E593" s="90"/>
      <c r="F593" s="50"/>
      <c r="G593" s="50"/>
      <c r="H593" s="50"/>
      <c r="I593" s="90"/>
      <c r="J593" s="88"/>
      <c r="K593" s="50"/>
      <c r="L593" s="50"/>
      <c r="M593" s="50"/>
      <c r="N593" s="90"/>
      <c r="O593" s="90"/>
      <c r="P593" s="90"/>
      <c r="Q593" s="90"/>
      <c r="R593" s="90"/>
      <c r="S593" s="91"/>
      <c r="T593" s="90"/>
      <c r="U593" s="92"/>
      <c r="V593" s="8"/>
      <c r="W593" s="8"/>
      <c r="X593" s="8"/>
      <c r="Y593" s="8"/>
      <c r="Z593" s="8"/>
      <c r="AA593" s="8"/>
    </row>
    <row r="594" spans="1:27" ht="18">
      <c r="A594" s="87"/>
      <c r="B594" s="88"/>
      <c r="C594" s="89"/>
      <c r="D594" s="89"/>
      <c r="E594" s="90"/>
      <c r="F594" s="50"/>
      <c r="G594" s="50"/>
      <c r="H594" s="50"/>
      <c r="I594" s="90"/>
      <c r="J594" s="88"/>
      <c r="K594" s="50"/>
      <c r="L594" s="50"/>
      <c r="M594" s="50"/>
      <c r="N594" s="90"/>
      <c r="O594" s="90"/>
      <c r="P594" s="90"/>
      <c r="Q594" s="90"/>
      <c r="R594" s="90"/>
      <c r="S594" s="91"/>
      <c r="T594" s="90"/>
      <c r="U594" s="92"/>
      <c r="V594" s="8"/>
      <c r="W594" s="8"/>
      <c r="X594" s="8"/>
      <c r="Y594" s="8"/>
      <c r="Z594" s="8"/>
      <c r="AA594" s="8"/>
    </row>
    <row r="595" spans="1:27" ht="18">
      <c r="A595" s="87"/>
      <c r="B595" s="88"/>
      <c r="C595" s="89"/>
      <c r="D595" s="89"/>
      <c r="E595" s="90"/>
      <c r="F595" s="50"/>
      <c r="G595" s="50"/>
      <c r="H595" s="50"/>
      <c r="I595" s="90"/>
      <c r="J595" s="88"/>
      <c r="K595" s="50"/>
      <c r="L595" s="50"/>
      <c r="M595" s="50"/>
      <c r="N595" s="90"/>
      <c r="O595" s="90"/>
      <c r="P595" s="90"/>
      <c r="Q595" s="90"/>
      <c r="R595" s="90"/>
      <c r="S595" s="91"/>
      <c r="T595" s="90"/>
      <c r="U595" s="92"/>
      <c r="V595" s="8"/>
      <c r="W595" s="8"/>
      <c r="X595" s="8"/>
      <c r="Y595" s="8"/>
      <c r="Z595" s="8"/>
      <c r="AA595" s="8"/>
    </row>
    <row r="596" spans="1:27" ht="18">
      <c r="A596" s="87"/>
      <c r="B596" s="88"/>
      <c r="C596" s="89"/>
      <c r="D596" s="89"/>
      <c r="E596" s="90"/>
      <c r="F596" s="50"/>
      <c r="G596" s="50"/>
      <c r="H596" s="50"/>
      <c r="I596" s="90"/>
      <c r="J596" s="88"/>
      <c r="K596" s="50"/>
      <c r="L596" s="50"/>
      <c r="M596" s="50"/>
      <c r="N596" s="90"/>
      <c r="O596" s="90"/>
      <c r="P596" s="90"/>
      <c r="Q596" s="90"/>
      <c r="R596" s="90"/>
      <c r="S596" s="91"/>
      <c r="T596" s="90"/>
      <c r="U596" s="92"/>
      <c r="V596" s="8"/>
      <c r="W596" s="8"/>
      <c r="X596" s="8"/>
      <c r="Y596" s="8"/>
      <c r="Z596" s="8"/>
      <c r="AA596" s="8"/>
    </row>
    <row r="597" spans="1:27" ht="18">
      <c r="A597" s="87"/>
      <c r="B597" s="88"/>
      <c r="C597" s="89"/>
      <c r="D597" s="89"/>
      <c r="E597" s="90"/>
      <c r="F597" s="50"/>
      <c r="G597" s="50"/>
      <c r="H597" s="50"/>
      <c r="I597" s="90"/>
      <c r="J597" s="88"/>
      <c r="K597" s="50"/>
      <c r="L597" s="50"/>
      <c r="M597" s="50"/>
      <c r="N597" s="90"/>
      <c r="O597" s="90"/>
      <c r="P597" s="90"/>
      <c r="Q597" s="90"/>
      <c r="R597" s="90"/>
      <c r="S597" s="91"/>
      <c r="T597" s="90"/>
      <c r="U597" s="92"/>
      <c r="V597" s="8"/>
      <c r="W597" s="8"/>
      <c r="X597" s="8"/>
      <c r="Y597" s="8"/>
      <c r="Z597" s="8"/>
      <c r="AA597" s="8"/>
    </row>
    <row r="598" spans="1:27" ht="18">
      <c r="A598" s="87"/>
      <c r="B598" s="88"/>
      <c r="C598" s="89"/>
      <c r="D598" s="89"/>
      <c r="E598" s="90"/>
      <c r="F598" s="50"/>
      <c r="G598" s="50"/>
      <c r="H598" s="50"/>
      <c r="I598" s="90"/>
      <c r="J598" s="88"/>
      <c r="K598" s="50"/>
      <c r="L598" s="50"/>
      <c r="M598" s="50"/>
      <c r="N598" s="90"/>
      <c r="O598" s="90"/>
      <c r="P598" s="90"/>
      <c r="Q598" s="90"/>
      <c r="R598" s="90"/>
      <c r="S598" s="91"/>
      <c r="T598" s="90"/>
      <c r="U598" s="92"/>
      <c r="V598" s="8"/>
      <c r="W598" s="8"/>
      <c r="X598" s="8"/>
      <c r="Y598" s="8"/>
      <c r="Z598" s="8"/>
      <c r="AA598" s="8"/>
    </row>
    <row r="599" spans="1:27" ht="18">
      <c r="A599" s="87"/>
      <c r="B599" s="88"/>
      <c r="C599" s="89"/>
      <c r="D599" s="89"/>
      <c r="E599" s="90"/>
      <c r="F599" s="50"/>
      <c r="G599" s="50"/>
      <c r="H599" s="50"/>
      <c r="I599" s="90"/>
      <c r="J599" s="88"/>
      <c r="K599" s="50"/>
      <c r="L599" s="50"/>
      <c r="M599" s="50"/>
      <c r="N599" s="90"/>
      <c r="O599" s="90"/>
      <c r="P599" s="90"/>
      <c r="Q599" s="90"/>
      <c r="R599" s="90"/>
      <c r="S599" s="91"/>
      <c r="T599" s="90"/>
      <c r="U599" s="92"/>
      <c r="V599" s="8"/>
      <c r="W599" s="8"/>
      <c r="X599" s="8"/>
      <c r="Y599" s="8"/>
      <c r="Z599" s="8"/>
      <c r="AA599" s="8"/>
    </row>
    <row r="600" spans="1:27" ht="18">
      <c r="A600" s="87"/>
      <c r="B600" s="88"/>
      <c r="C600" s="89"/>
      <c r="D600" s="89"/>
      <c r="E600" s="90"/>
      <c r="F600" s="50"/>
      <c r="G600" s="50"/>
      <c r="H600" s="50"/>
      <c r="I600" s="90"/>
      <c r="J600" s="88"/>
      <c r="K600" s="50"/>
      <c r="L600" s="50"/>
      <c r="M600" s="50"/>
      <c r="N600" s="90"/>
      <c r="O600" s="90"/>
      <c r="P600" s="90"/>
      <c r="Q600" s="90"/>
      <c r="R600" s="90"/>
      <c r="S600" s="91"/>
      <c r="T600" s="90"/>
      <c r="U600" s="92"/>
      <c r="V600" s="8"/>
      <c r="W600" s="8"/>
      <c r="X600" s="8"/>
      <c r="Y600" s="8"/>
      <c r="Z600" s="8"/>
      <c r="AA600" s="8"/>
    </row>
    <row r="601" spans="1:27" ht="18">
      <c r="A601" s="87"/>
      <c r="B601" s="88"/>
      <c r="C601" s="89"/>
      <c r="D601" s="89"/>
      <c r="E601" s="90"/>
      <c r="F601" s="50"/>
      <c r="G601" s="50"/>
      <c r="H601" s="50"/>
      <c r="I601" s="90"/>
      <c r="J601" s="88"/>
      <c r="K601" s="50"/>
      <c r="L601" s="50"/>
      <c r="M601" s="50"/>
      <c r="N601" s="90"/>
      <c r="O601" s="90"/>
      <c r="P601" s="90"/>
      <c r="Q601" s="90"/>
      <c r="R601" s="90"/>
      <c r="S601" s="91"/>
      <c r="T601" s="90"/>
      <c r="U601" s="92"/>
      <c r="V601" s="8"/>
      <c r="W601" s="8"/>
      <c r="X601" s="8"/>
      <c r="Y601" s="8"/>
      <c r="Z601" s="8"/>
      <c r="AA601" s="8"/>
    </row>
    <row r="602" spans="1:27" ht="18">
      <c r="A602" s="87"/>
      <c r="B602" s="88"/>
      <c r="C602" s="89"/>
      <c r="D602" s="89"/>
      <c r="E602" s="90"/>
      <c r="F602" s="50"/>
      <c r="G602" s="50"/>
      <c r="H602" s="50"/>
      <c r="I602" s="90"/>
      <c r="J602" s="88"/>
      <c r="K602" s="50"/>
      <c r="L602" s="50"/>
      <c r="M602" s="50"/>
      <c r="N602" s="90"/>
      <c r="O602" s="90"/>
      <c r="P602" s="90"/>
      <c r="Q602" s="90"/>
      <c r="R602" s="90"/>
      <c r="S602" s="91"/>
      <c r="T602" s="90"/>
      <c r="U602" s="92"/>
      <c r="V602" s="8"/>
      <c r="W602" s="8"/>
      <c r="X602" s="8"/>
      <c r="Y602" s="8"/>
      <c r="Z602" s="8"/>
      <c r="AA602" s="8"/>
    </row>
    <row r="603" spans="1:27" ht="18">
      <c r="A603" s="87"/>
      <c r="B603" s="88"/>
      <c r="C603" s="89"/>
      <c r="D603" s="89"/>
      <c r="E603" s="90"/>
      <c r="F603" s="50"/>
      <c r="G603" s="50"/>
      <c r="H603" s="50"/>
      <c r="I603" s="90"/>
      <c r="J603" s="88"/>
      <c r="K603" s="50"/>
      <c r="L603" s="50"/>
      <c r="M603" s="50"/>
      <c r="N603" s="90"/>
      <c r="O603" s="90"/>
      <c r="P603" s="90"/>
      <c r="Q603" s="90"/>
      <c r="R603" s="90"/>
      <c r="S603" s="91"/>
      <c r="T603" s="90"/>
      <c r="U603" s="92"/>
      <c r="V603" s="8"/>
      <c r="W603" s="8"/>
      <c r="X603" s="8"/>
      <c r="Y603" s="8"/>
      <c r="Z603" s="8"/>
      <c r="AA603" s="8"/>
    </row>
    <row r="604" spans="1:27" ht="18">
      <c r="A604" s="87"/>
      <c r="B604" s="88"/>
      <c r="C604" s="89"/>
      <c r="D604" s="89"/>
      <c r="E604" s="90"/>
      <c r="F604" s="50"/>
      <c r="G604" s="50"/>
      <c r="H604" s="50"/>
      <c r="I604" s="90"/>
      <c r="J604" s="88"/>
      <c r="K604" s="50"/>
      <c r="L604" s="50"/>
      <c r="M604" s="50"/>
      <c r="N604" s="90"/>
      <c r="O604" s="90"/>
      <c r="P604" s="90"/>
      <c r="Q604" s="90"/>
      <c r="R604" s="90"/>
      <c r="S604" s="91"/>
      <c r="T604" s="90"/>
      <c r="U604" s="92"/>
      <c r="V604" s="8"/>
      <c r="W604" s="8"/>
      <c r="X604" s="8"/>
      <c r="Y604" s="8"/>
      <c r="Z604" s="8"/>
      <c r="AA604" s="8"/>
    </row>
    <row r="605" spans="1:27" ht="18">
      <c r="A605" s="87"/>
      <c r="B605" s="88"/>
      <c r="C605" s="89"/>
      <c r="D605" s="89"/>
      <c r="E605" s="90"/>
      <c r="F605" s="50"/>
      <c r="G605" s="50"/>
      <c r="H605" s="50"/>
      <c r="I605" s="90"/>
      <c r="J605" s="88"/>
      <c r="K605" s="50"/>
      <c r="L605" s="50"/>
      <c r="M605" s="50"/>
      <c r="N605" s="90"/>
      <c r="O605" s="90"/>
      <c r="P605" s="90"/>
      <c r="Q605" s="90"/>
      <c r="R605" s="90"/>
      <c r="S605" s="91"/>
      <c r="T605" s="90"/>
      <c r="U605" s="92"/>
      <c r="V605" s="8"/>
      <c r="W605" s="8"/>
      <c r="X605" s="8"/>
      <c r="Y605" s="8"/>
      <c r="Z605" s="8"/>
      <c r="AA605" s="8"/>
    </row>
    <row r="606" spans="1:27" ht="18">
      <c r="A606" s="87"/>
      <c r="B606" s="88"/>
      <c r="C606" s="89"/>
      <c r="D606" s="89"/>
      <c r="E606" s="90"/>
      <c r="F606" s="50"/>
      <c r="G606" s="50"/>
      <c r="H606" s="50"/>
      <c r="I606" s="90"/>
      <c r="J606" s="88"/>
      <c r="K606" s="50"/>
      <c r="L606" s="50"/>
      <c r="M606" s="50"/>
      <c r="N606" s="90"/>
      <c r="O606" s="90"/>
      <c r="P606" s="90"/>
      <c r="Q606" s="90"/>
      <c r="R606" s="90"/>
      <c r="S606" s="91"/>
      <c r="T606" s="90"/>
      <c r="U606" s="92"/>
      <c r="V606" s="8"/>
      <c r="W606" s="8"/>
      <c r="X606" s="8"/>
      <c r="Y606" s="8"/>
      <c r="Z606" s="8"/>
      <c r="AA606" s="8"/>
    </row>
    <row r="607" spans="1:27" ht="18">
      <c r="A607" s="87"/>
      <c r="B607" s="88"/>
      <c r="C607" s="89"/>
      <c r="D607" s="89"/>
      <c r="E607" s="90"/>
      <c r="F607" s="50"/>
      <c r="G607" s="50"/>
      <c r="H607" s="50"/>
      <c r="I607" s="90"/>
      <c r="J607" s="88"/>
      <c r="K607" s="50"/>
      <c r="L607" s="50"/>
      <c r="M607" s="50"/>
      <c r="N607" s="90"/>
      <c r="O607" s="90"/>
      <c r="P607" s="90"/>
      <c r="Q607" s="90"/>
      <c r="R607" s="90"/>
      <c r="S607" s="91"/>
      <c r="T607" s="90"/>
      <c r="U607" s="92"/>
      <c r="V607" s="8"/>
      <c r="W607" s="8"/>
      <c r="X607" s="8"/>
      <c r="Y607" s="8"/>
      <c r="Z607" s="8"/>
      <c r="AA607" s="8"/>
    </row>
    <row r="608" spans="1:27" ht="18">
      <c r="A608" s="87"/>
      <c r="B608" s="88"/>
      <c r="C608" s="89"/>
      <c r="D608" s="89"/>
      <c r="E608" s="90"/>
      <c r="F608" s="50"/>
      <c r="G608" s="50"/>
      <c r="H608" s="50"/>
      <c r="I608" s="90"/>
      <c r="J608" s="88"/>
      <c r="K608" s="50"/>
      <c r="L608" s="50"/>
      <c r="M608" s="50"/>
      <c r="N608" s="90"/>
      <c r="O608" s="90"/>
      <c r="P608" s="90"/>
      <c r="Q608" s="90"/>
      <c r="R608" s="90"/>
      <c r="S608" s="91"/>
      <c r="T608" s="90"/>
      <c r="U608" s="92"/>
      <c r="V608" s="8"/>
      <c r="W608" s="8"/>
      <c r="X608" s="8"/>
      <c r="Y608" s="8"/>
      <c r="Z608" s="8"/>
      <c r="AA608" s="8"/>
    </row>
    <row r="609" spans="1:27" ht="18">
      <c r="A609" s="87"/>
      <c r="B609" s="88"/>
      <c r="C609" s="89"/>
      <c r="D609" s="89"/>
      <c r="E609" s="90"/>
      <c r="F609" s="50"/>
      <c r="G609" s="50"/>
      <c r="H609" s="50"/>
      <c r="I609" s="90"/>
      <c r="J609" s="88"/>
      <c r="K609" s="50"/>
      <c r="L609" s="50"/>
      <c r="M609" s="50"/>
      <c r="N609" s="90"/>
      <c r="O609" s="90"/>
      <c r="P609" s="90"/>
      <c r="Q609" s="90"/>
      <c r="R609" s="90"/>
      <c r="S609" s="91"/>
      <c r="T609" s="90"/>
      <c r="U609" s="92"/>
      <c r="V609" s="8"/>
      <c r="W609" s="8"/>
      <c r="X609" s="8"/>
      <c r="Y609" s="8"/>
      <c r="Z609" s="8"/>
      <c r="AA609" s="8"/>
    </row>
    <row r="610" spans="1:27" ht="18">
      <c r="A610" s="87"/>
      <c r="B610" s="88"/>
      <c r="C610" s="89"/>
      <c r="D610" s="89"/>
      <c r="E610" s="90"/>
      <c r="F610" s="50"/>
      <c r="G610" s="50"/>
      <c r="H610" s="50"/>
      <c r="I610" s="90"/>
      <c r="J610" s="88"/>
      <c r="K610" s="50"/>
      <c r="L610" s="50"/>
      <c r="M610" s="50"/>
      <c r="N610" s="90"/>
      <c r="O610" s="90"/>
      <c r="P610" s="90"/>
      <c r="Q610" s="90"/>
      <c r="R610" s="90"/>
      <c r="S610" s="91"/>
      <c r="T610" s="90"/>
      <c r="U610" s="92"/>
      <c r="V610" s="8"/>
      <c r="W610" s="8"/>
      <c r="X610" s="8"/>
      <c r="Y610" s="8"/>
      <c r="Z610" s="8"/>
      <c r="AA610" s="8"/>
    </row>
    <row r="611" spans="1:27" ht="18">
      <c r="A611" s="87"/>
      <c r="B611" s="88"/>
      <c r="C611" s="89"/>
      <c r="D611" s="89"/>
      <c r="E611" s="90"/>
      <c r="F611" s="50"/>
      <c r="G611" s="50"/>
      <c r="H611" s="50"/>
      <c r="I611" s="90"/>
      <c r="J611" s="88"/>
      <c r="K611" s="50"/>
      <c r="L611" s="50"/>
      <c r="M611" s="50"/>
      <c r="N611" s="90"/>
      <c r="O611" s="90"/>
      <c r="P611" s="90"/>
      <c r="Q611" s="90"/>
      <c r="R611" s="90"/>
      <c r="S611" s="91"/>
      <c r="T611" s="90"/>
      <c r="U611" s="92"/>
      <c r="V611" s="8"/>
      <c r="W611" s="8"/>
      <c r="X611" s="8"/>
      <c r="Y611" s="8"/>
      <c r="Z611" s="8"/>
      <c r="AA611" s="8"/>
    </row>
    <row r="612" spans="1:27" ht="18">
      <c r="A612" s="87"/>
      <c r="B612" s="88"/>
      <c r="C612" s="89"/>
      <c r="D612" s="89"/>
      <c r="E612" s="90"/>
      <c r="F612" s="50"/>
      <c r="G612" s="50"/>
      <c r="H612" s="50"/>
      <c r="I612" s="90"/>
      <c r="J612" s="88"/>
      <c r="K612" s="50"/>
      <c r="L612" s="50"/>
      <c r="M612" s="50"/>
      <c r="N612" s="90"/>
      <c r="O612" s="90"/>
      <c r="P612" s="90"/>
      <c r="Q612" s="90"/>
      <c r="R612" s="90"/>
      <c r="S612" s="91"/>
      <c r="T612" s="90"/>
      <c r="U612" s="92"/>
      <c r="V612" s="8"/>
      <c r="W612" s="8"/>
      <c r="X612" s="8"/>
      <c r="Y612" s="8"/>
      <c r="Z612" s="8"/>
      <c r="AA612" s="8"/>
    </row>
    <row r="613" spans="1:27" ht="18">
      <c r="A613" s="87"/>
      <c r="B613" s="88"/>
      <c r="C613" s="89"/>
      <c r="D613" s="89"/>
      <c r="E613" s="90"/>
      <c r="F613" s="50"/>
      <c r="G613" s="50"/>
      <c r="H613" s="50"/>
      <c r="I613" s="90"/>
      <c r="J613" s="88"/>
      <c r="K613" s="50"/>
      <c r="L613" s="50"/>
      <c r="M613" s="50"/>
      <c r="N613" s="90"/>
      <c r="O613" s="90"/>
      <c r="P613" s="90"/>
      <c r="Q613" s="90"/>
      <c r="R613" s="90"/>
      <c r="S613" s="91"/>
      <c r="T613" s="90"/>
      <c r="U613" s="92"/>
      <c r="V613" s="8"/>
      <c r="W613" s="8"/>
      <c r="X613" s="8"/>
      <c r="Y613" s="8"/>
      <c r="Z613" s="8"/>
      <c r="AA613" s="8"/>
    </row>
    <row r="614" spans="1:27" ht="18">
      <c r="A614" s="87"/>
      <c r="B614" s="88"/>
      <c r="C614" s="89"/>
      <c r="D614" s="89"/>
      <c r="E614" s="90"/>
      <c r="F614" s="50"/>
      <c r="G614" s="50"/>
      <c r="H614" s="50"/>
      <c r="I614" s="90"/>
      <c r="J614" s="88"/>
      <c r="K614" s="50"/>
      <c r="L614" s="50"/>
      <c r="M614" s="50"/>
      <c r="N614" s="90"/>
      <c r="O614" s="90"/>
      <c r="P614" s="90"/>
      <c r="Q614" s="90"/>
      <c r="R614" s="90"/>
      <c r="S614" s="91"/>
      <c r="T614" s="90"/>
      <c r="U614" s="92"/>
      <c r="V614" s="8"/>
      <c r="W614" s="8"/>
      <c r="X614" s="8"/>
      <c r="Y614" s="8"/>
      <c r="Z614" s="8"/>
      <c r="AA614" s="8"/>
    </row>
    <row r="615" spans="1:27" ht="18">
      <c r="A615" s="87"/>
      <c r="B615" s="88"/>
      <c r="C615" s="89"/>
      <c r="D615" s="89"/>
      <c r="E615" s="90"/>
      <c r="F615" s="50"/>
      <c r="G615" s="50"/>
      <c r="H615" s="50"/>
      <c r="I615" s="90"/>
      <c r="J615" s="88"/>
      <c r="K615" s="50"/>
      <c r="L615" s="50"/>
      <c r="M615" s="50"/>
      <c r="N615" s="90"/>
      <c r="O615" s="90"/>
      <c r="P615" s="90"/>
      <c r="Q615" s="90"/>
      <c r="R615" s="90"/>
      <c r="S615" s="91"/>
      <c r="T615" s="90"/>
      <c r="U615" s="92"/>
      <c r="V615" s="8"/>
      <c r="W615" s="8"/>
      <c r="X615" s="8"/>
      <c r="Y615" s="8"/>
      <c r="Z615" s="8"/>
      <c r="AA615" s="8"/>
    </row>
    <row r="616" spans="1:27" ht="18">
      <c r="A616" s="87"/>
      <c r="B616" s="88"/>
      <c r="C616" s="89"/>
      <c r="D616" s="89"/>
      <c r="E616" s="90"/>
      <c r="F616" s="50"/>
      <c r="G616" s="50"/>
      <c r="H616" s="50"/>
      <c r="I616" s="90"/>
      <c r="J616" s="88"/>
      <c r="K616" s="50"/>
      <c r="L616" s="50"/>
      <c r="M616" s="50"/>
      <c r="N616" s="90"/>
      <c r="O616" s="90"/>
      <c r="P616" s="90"/>
      <c r="Q616" s="90"/>
      <c r="R616" s="90"/>
      <c r="S616" s="91"/>
      <c r="T616" s="90"/>
      <c r="U616" s="92"/>
      <c r="V616" s="8"/>
      <c r="W616" s="8"/>
      <c r="X616" s="8"/>
      <c r="Y616" s="8"/>
      <c r="Z616" s="8"/>
      <c r="AA616" s="8"/>
    </row>
    <row r="617" spans="1:27" ht="18">
      <c r="A617" s="87"/>
      <c r="B617" s="88"/>
      <c r="C617" s="89"/>
      <c r="D617" s="89"/>
      <c r="E617" s="90"/>
      <c r="F617" s="50"/>
      <c r="G617" s="50"/>
      <c r="H617" s="50"/>
      <c r="I617" s="90"/>
      <c r="J617" s="88"/>
      <c r="K617" s="50"/>
      <c r="L617" s="50"/>
      <c r="M617" s="50"/>
      <c r="N617" s="90"/>
      <c r="O617" s="90"/>
      <c r="P617" s="90"/>
      <c r="Q617" s="90"/>
      <c r="R617" s="90"/>
      <c r="S617" s="91"/>
      <c r="T617" s="90"/>
      <c r="U617" s="92"/>
      <c r="V617" s="8"/>
      <c r="W617" s="8"/>
      <c r="X617" s="8"/>
      <c r="Y617" s="8"/>
      <c r="Z617" s="8"/>
      <c r="AA617" s="8"/>
    </row>
    <row r="618" spans="1:27" ht="18">
      <c r="A618" s="87"/>
      <c r="B618" s="88"/>
      <c r="C618" s="89"/>
      <c r="D618" s="89"/>
      <c r="E618" s="90"/>
      <c r="F618" s="50"/>
      <c r="G618" s="50"/>
      <c r="H618" s="50"/>
      <c r="I618" s="90"/>
      <c r="J618" s="88"/>
      <c r="K618" s="50"/>
      <c r="L618" s="50"/>
      <c r="M618" s="50"/>
      <c r="N618" s="90"/>
      <c r="O618" s="90"/>
      <c r="P618" s="90"/>
      <c r="Q618" s="90"/>
      <c r="R618" s="90"/>
      <c r="S618" s="91"/>
      <c r="T618" s="90"/>
      <c r="U618" s="92"/>
      <c r="V618" s="8"/>
      <c r="W618" s="8"/>
      <c r="X618" s="8"/>
      <c r="Y618" s="8"/>
      <c r="Z618" s="8"/>
      <c r="AA618" s="8"/>
    </row>
    <row r="619" spans="1:27" ht="18">
      <c r="A619" s="87"/>
      <c r="B619" s="88"/>
      <c r="C619" s="89"/>
      <c r="D619" s="89"/>
      <c r="E619" s="90"/>
      <c r="F619" s="50"/>
      <c r="G619" s="50"/>
      <c r="H619" s="50"/>
      <c r="I619" s="90"/>
      <c r="J619" s="88"/>
      <c r="K619" s="50"/>
      <c r="L619" s="50"/>
      <c r="M619" s="50"/>
      <c r="N619" s="90"/>
      <c r="O619" s="90"/>
      <c r="P619" s="90"/>
      <c r="Q619" s="90"/>
      <c r="R619" s="90"/>
      <c r="S619" s="91"/>
      <c r="T619" s="90"/>
      <c r="U619" s="92"/>
      <c r="V619" s="8"/>
      <c r="W619" s="8"/>
      <c r="X619" s="8"/>
      <c r="Y619" s="8"/>
      <c r="Z619" s="8"/>
      <c r="AA619" s="8"/>
    </row>
    <row r="620" spans="1:27" ht="18">
      <c r="A620" s="87"/>
      <c r="B620" s="88"/>
      <c r="C620" s="89"/>
      <c r="D620" s="89"/>
      <c r="E620" s="90"/>
      <c r="F620" s="50"/>
      <c r="G620" s="50"/>
      <c r="H620" s="50"/>
      <c r="I620" s="90"/>
      <c r="J620" s="88"/>
      <c r="K620" s="50"/>
      <c r="L620" s="50"/>
      <c r="M620" s="50"/>
      <c r="N620" s="90"/>
      <c r="O620" s="90"/>
      <c r="P620" s="90"/>
      <c r="Q620" s="90"/>
      <c r="R620" s="90"/>
      <c r="S620" s="91"/>
      <c r="T620" s="90"/>
      <c r="U620" s="92"/>
      <c r="V620" s="8"/>
      <c r="W620" s="8"/>
      <c r="X620" s="8"/>
      <c r="Y620" s="8"/>
      <c r="Z620" s="8"/>
      <c r="AA620" s="8"/>
    </row>
    <row r="621" spans="1:27" ht="18">
      <c r="A621" s="87"/>
      <c r="B621" s="88"/>
      <c r="C621" s="89"/>
      <c r="D621" s="89"/>
      <c r="E621" s="90"/>
      <c r="F621" s="50"/>
      <c r="G621" s="50"/>
      <c r="H621" s="50"/>
      <c r="I621" s="90"/>
      <c r="J621" s="88"/>
      <c r="K621" s="50"/>
      <c r="L621" s="50"/>
      <c r="M621" s="50"/>
      <c r="N621" s="90"/>
      <c r="O621" s="90"/>
      <c r="P621" s="90"/>
      <c r="Q621" s="90"/>
      <c r="R621" s="90"/>
      <c r="S621" s="91"/>
      <c r="T621" s="90"/>
      <c r="U621" s="92"/>
      <c r="V621" s="8"/>
      <c r="W621" s="8"/>
      <c r="X621" s="8"/>
      <c r="Y621" s="8"/>
      <c r="Z621" s="8"/>
      <c r="AA621" s="8"/>
    </row>
    <row r="622" spans="1:27" ht="18">
      <c r="A622" s="87"/>
      <c r="B622" s="88"/>
      <c r="C622" s="89"/>
      <c r="D622" s="89"/>
      <c r="E622" s="90"/>
      <c r="F622" s="50"/>
      <c r="G622" s="50"/>
      <c r="H622" s="50"/>
      <c r="I622" s="90"/>
      <c r="J622" s="88"/>
      <c r="K622" s="50"/>
      <c r="L622" s="50"/>
      <c r="M622" s="50"/>
      <c r="N622" s="90"/>
      <c r="O622" s="90"/>
      <c r="P622" s="90"/>
      <c r="Q622" s="90"/>
      <c r="R622" s="90"/>
      <c r="S622" s="91"/>
      <c r="T622" s="90"/>
      <c r="U622" s="92"/>
      <c r="V622" s="8"/>
      <c r="W622" s="8"/>
      <c r="X622" s="8"/>
      <c r="Y622" s="8"/>
      <c r="Z622" s="8"/>
      <c r="AA622" s="8"/>
    </row>
    <row r="623" spans="1:27" ht="18">
      <c r="A623" s="87"/>
      <c r="B623" s="88"/>
      <c r="C623" s="89"/>
      <c r="D623" s="89"/>
      <c r="E623" s="90"/>
      <c r="F623" s="50"/>
      <c r="G623" s="50"/>
      <c r="H623" s="50"/>
      <c r="I623" s="90"/>
      <c r="J623" s="88"/>
      <c r="K623" s="50"/>
      <c r="L623" s="50"/>
      <c r="M623" s="50"/>
      <c r="N623" s="90"/>
      <c r="O623" s="90"/>
      <c r="P623" s="90"/>
      <c r="Q623" s="90"/>
      <c r="R623" s="90"/>
      <c r="S623" s="91"/>
      <c r="T623" s="90"/>
      <c r="U623" s="92"/>
      <c r="V623" s="8"/>
      <c r="W623" s="8"/>
      <c r="X623" s="8"/>
      <c r="Y623" s="8"/>
      <c r="Z623" s="8"/>
      <c r="AA623" s="8"/>
    </row>
    <row r="624" spans="1:27" ht="18">
      <c r="A624" s="87"/>
      <c r="B624" s="88"/>
      <c r="C624" s="89"/>
      <c r="D624" s="89"/>
      <c r="E624" s="90"/>
      <c r="F624" s="50"/>
      <c r="G624" s="50"/>
      <c r="H624" s="50"/>
      <c r="I624" s="90"/>
      <c r="J624" s="88"/>
      <c r="K624" s="50"/>
      <c r="L624" s="50"/>
      <c r="M624" s="50"/>
      <c r="N624" s="90"/>
      <c r="O624" s="90"/>
      <c r="P624" s="90"/>
      <c r="Q624" s="90"/>
      <c r="R624" s="90"/>
      <c r="S624" s="91"/>
      <c r="T624" s="90"/>
      <c r="U624" s="92"/>
      <c r="V624" s="8"/>
      <c r="W624" s="8"/>
      <c r="X624" s="8"/>
      <c r="Y624" s="8"/>
      <c r="Z624" s="8"/>
      <c r="AA624" s="8"/>
    </row>
    <row r="625" spans="1:27" ht="18">
      <c r="A625" s="87"/>
      <c r="B625" s="88"/>
      <c r="C625" s="89"/>
      <c r="D625" s="89"/>
      <c r="E625" s="90"/>
      <c r="F625" s="50"/>
      <c r="G625" s="50"/>
      <c r="H625" s="50"/>
      <c r="I625" s="90"/>
      <c r="J625" s="88"/>
      <c r="K625" s="50"/>
      <c r="L625" s="50"/>
      <c r="M625" s="50"/>
      <c r="N625" s="90"/>
      <c r="O625" s="90"/>
      <c r="P625" s="90"/>
      <c r="Q625" s="90"/>
      <c r="R625" s="90"/>
      <c r="S625" s="91"/>
      <c r="T625" s="90"/>
      <c r="U625" s="92"/>
      <c r="V625" s="8"/>
      <c r="W625" s="8"/>
      <c r="X625" s="8"/>
      <c r="Y625" s="8"/>
      <c r="Z625" s="8"/>
      <c r="AA625" s="8"/>
    </row>
    <row r="626" spans="1:27" ht="18">
      <c r="A626" s="87"/>
      <c r="B626" s="88"/>
      <c r="C626" s="89"/>
      <c r="D626" s="89"/>
      <c r="E626" s="90"/>
      <c r="F626" s="50"/>
      <c r="G626" s="50"/>
      <c r="H626" s="50"/>
      <c r="I626" s="90"/>
      <c r="J626" s="88"/>
      <c r="K626" s="50"/>
      <c r="L626" s="50"/>
      <c r="M626" s="50"/>
      <c r="N626" s="90"/>
      <c r="O626" s="90"/>
      <c r="P626" s="90"/>
      <c r="Q626" s="90"/>
      <c r="R626" s="90"/>
      <c r="S626" s="91"/>
      <c r="T626" s="90"/>
      <c r="U626" s="92"/>
      <c r="V626" s="8"/>
      <c r="W626" s="8"/>
      <c r="X626" s="8"/>
      <c r="Y626" s="8"/>
      <c r="Z626" s="8"/>
      <c r="AA626" s="8"/>
    </row>
    <row r="627" spans="1:27" ht="18">
      <c r="A627" s="87"/>
      <c r="B627" s="88"/>
      <c r="C627" s="89"/>
      <c r="D627" s="89"/>
      <c r="E627" s="90"/>
      <c r="F627" s="50"/>
      <c r="G627" s="50"/>
      <c r="H627" s="50"/>
      <c r="I627" s="90"/>
      <c r="J627" s="88"/>
      <c r="K627" s="50"/>
      <c r="L627" s="50"/>
      <c r="M627" s="50"/>
      <c r="N627" s="90"/>
      <c r="O627" s="90"/>
      <c r="P627" s="90"/>
      <c r="Q627" s="90"/>
      <c r="R627" s="90"/>
      <c r="S627" s="91"/>
      <c r="T627" s="90"/>
      <c r="U627" s="92"/>
      <c r="V627" s="8"/>
      <c r="W627" s="8"/>
      <c r="X627" s="8"/>
      <c r="Y627" s="8"/>
      <c r="Z627" s="8"/>
      <c r="AA627" s="8"/>
    </row>
    <row r="628" spans="1:27" ht="18">
      <c r="A628" s="87"/>
      <c r="B628" s="88"/>
      <c r="C628" s="89"/>
      <c r="D628" s="89"/>
      <c r="E628" s="90"/>
      <c r="F628" s="50"/>
      <c r="G628" s="50"/>
      <c r="H628" s="50"/>
      <c r="I628" s="90"/>
      <c r="J628" s="88"/>
      <c r="K628" s="50"/>
      <c r="L628" s="50"/>
      <c r="M628" s="50"/>
      <c r="N628" s="90"/>
      <c r="O628" s="90"/>
      <c r="P628" s="90"/>
      <c r="Q628" s="90"/>
      <c r="R628" s="90"/>
      <c r="S628" s="91"/>
      <c r="T628" s="90"/>
      <c r="U628" s="92"/>
      <c r="V628" s="8"/>
      <c r="W628" s="8"/>
      <c r="X628" s="8"/>
      <c r="Y628" s="8"/>
      <c r="Z628" s="8"/>
      <c r="AA628" s="8"/>
    </row>
    <row r="629" spans="1:27" ht="18">
      <c r="A629" s="87"/>
      <c r="B629" s="88"/>
      <c r="C629" s="89"/>
      <c r="D629" s="89"/>
      <c r="E629" s="90"/>
      <c r="F629" s="50"/>
      <c r="G629" s="50"/>
      <c r="H629" s="50"/>
      <c r="I629" s="90"/>
      <c r="J629" s="88"/>
      <c r="K629" s="50"/>
      <c r="L629" s="50"/>
      <c r="M629" s="50"/>
      <c r="N629" s="90"/>
      <c r="O629" s="90"/>
      <c r="P629" s="90"/>
      <c r="Q629" s="90"/>
      <c r="R629" s="90"/>
      <c r="S629" s="91"/>
      <c r="T629" s="90"/>
      <c r="U629" s="92"/>
      <c r="V629" s="8"/>
      <c r="W629" s="8"/>
      <c r="X629" s="8"/>
      <c r="Y629" s="8"/>
      <c r="Z629" s="8"/>
      <c r="AA629" s="8"/>
    </row>
    <row r="630" spans="1:27" ht="18">
      <c r="A630" s="87"/>
      <c r="B630" s="88"/>
      <c r="C630" s="89"/>
      <c r="D630" s="89"/>
      <c r="E630" s="90"/>
      <c r="F630" s="50"/>
      <c r="G630" s="50"/>
      <c r="H630" s="50"/>
      <c r="I630" s="90"/>
      <c r="J630" s="88"/>
      <c r="K630" s="50"/>
      <c r="L630" s="50"/>
      <c r="M630" s="50"/>
      <c r="N630" s="90"/>
      <c r="O630" s="90"/>
      <c r="P630" s="90"/>
      <c r="Q630" s="90"/>
      <c r="R630" s="90"/>
      <c r="S630" s="91"/>
      <c r="T630" s="90"/>
      <c r="U630" s="92"/>
      <c r="V630" s="8"/>
      <c r="W630" s="8"/>
      <c r="X630" s="8"/>
      <c r="Y630" s="8"/>
      <c r="Z630" s="8"/>
      <c r="AA630" s="8"/>
    </row>
    <row r="631" spans="1:27" ht="18">
      <c r="A631" s="87"/>
      <c r="B631" s="88"/>
      <c r="C631" s="89"/>
      <c r="D631" s="89"/>
      <c r="E631" s="90"/>
      <c r="F631" s="50"/>
      <c r="G631" s="50"/>
      <c r="H631" s="50"/>
      <c r="I631" s="90"/>
      <c r="J631" s="88"/>
      <c r="K631" s="50"/>
      <c r="L631" s="50"/>
      <c r="M631" s="50"/>
      <c r="N631" s="90"/>
      <c r="O631" s="90"/>
      <c r="P631" s="90"/>
      <c r="Q631" s="90"/>
      <c r="R631" s="90"/>
      <c r="S631" s="91"/>
      <c r="T631" s="90"/>
      <c r="U631" s="92"/>
      <c r="V631" s="8"/>
      <c r="W631" s="8"/>
      <c r="X631" s="8"/>
      <c r="Y631" s="8"/>
      <c r="Z631" s="8"/>
      <c r="AA631" s="8"/>
    </row>
    <row r="632" spans="1:27" ht="18">
      <c r="A632" s="87"/>
      <c r="B632" s="88"/>
      <c r="C632" s="89"/>
      <c r="D632" s="89"/>
      <c r="E632" s="90"/>
      <c r="F632" s="50"/>
      <c r="G632" s="50"/>
      <c r="H632" s="50"/>
      <c r="I632" s="90"/>
      <c r="J632" s="88"/>
      <c r="K632" s="50"/>
      <c r="L632" s="50"/>
      <c r="M632" s="50"/>
      <c r="N632" s="90"/>
      <c r="O632" s="90"/>
      <c r="P632" s="90"/>
      <c r="Q632" s="90"/>
      <c r="R632" s="90"/>
      <c r="S632" s="91"/>
      <c r="T632" s="90"/>
      <c r="U632" s="92"/>
      <c r="V632" s="8"/>
      <c r="W632" s="8"/>
      <c r="X632" s="8"/>
      <c r="Y632" s="8"/>
      <c r="Z632" s="8"/>
      <c r="AA632" s="8"/>
    </row>
    <row r="633" spans="1:27" ht="18">
      <c r="A633" s="87"/>
      <c r="B633" s="88"/>
      <c r="C633" s="89"/>
      <c r="D633" s="89"/>
      <c r="E633" s="90"/>
      <c r="F633" s="50"/>
      <c r="G633" s="50"/>
      <c r="H633" s="50"/>
      <c r="I633" s="90"/>
      <c r="J633" s="88"/>
      <c r="K633" s="50"/>
      <c r="L633" s="50"/>
      <c r="M633" s="50"/>
      <c r="N633" s="90"/>
      <c r="O633" s="90"/>
      <c r="P633" s="90"/>
      <c r="Q633" s="90"/>
      <c r="R633" s="90"/>
      <c r="S633" s="91"/>
      <c r="T633" s="90"/>
      <c r="U633" s="92"/>
      <c r="V633" s="8"/>
      <c r="W633" s="8"/>
      <c r="X633" s="8"/>
      <c r="Y633" s="8"/>
      <c r="Z633" s="8"/>
      <c r="AA633" s="8"/>
    </row>
    <row r="634" spans="1:27" ht="18">
      <c r="A634" s="87"/>
      <c r="B634" s="88"/>
      <c r="C634" s="89"/>
      <c r="D634" s="89"/>
      <c r="E634" s="90"/>
      <c r="F634" s="50"/>
      <c r="G634" s="50"/>
      <c r="H634" s="50"/>
      <c r="I634" s="90"/>
      <c r="J634" s="88"/>
      <c r="K634" s="50"/>
      <c r="L634" s="50"/>
      <c r="M634" s="50"/>
      <c r="N634" s="90"/>
      <c r="O634" s="90"/>
      <c r="P634" s="90"/>
      <c r="Q634" s="90"/>
      <c r="R634" s="90"/>
      <c r="S634" s="91"/>
      <c r="T634" s="90"/>
      <c r="U634" s="92"/>
      <c r="V634" s="8"/>
      <c r="W634" s="8"/>
      <c r="X634" s="8"/>
      <c r="Y634" s="8"/>
      <c r="Z634" s="8"/>
      <c r="AA634" s="8"/>
    </row>
    <row r="635" spans="1:27" ht="18">
      <c r="A635" s="87"/>
      <c r="B635" s="88"/>
      <c r="C635" s="89"/>
      <c r="D635" s="89"/>
      <c r="E635" s="90"/>
      <c r="F635" s="50"/>
      <c r="G635" s="50"/>
      <c r="H635" s="50"/>
      <c r="I635" s="90"/>
      <c r="J635" s="88"/>
      <c r="K635" s="50"/>
      <c r="L635" s="50"/>
      <c r="M635" s="50"/>
      <c r="N635" s="90"/>
      <c r="O635" s="90"/>
      <c r="P635" s="90"/>
      <c r="Q635" s="90"/>
      <c r="R635" s="90"/>
      <c r="S635" s="91"/>
      <c r="T635" s="90"/>
      <c r="U635" s="92"/>
      <c r="V635" s="8"/>
      <c r="W635" s="8"/>
      <c r="X635" s="8"/>
      <c r="Y635" s="8"/>
      <c r="Z635" s="8"/>
      <c r="AA635" s="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Прайс</vt:lpstr>
      <vt:lpstr>ФАКУЛЬТЕТЫ</vt:lpstr>
      <vt:lpstr>Анонсы (тех)</vt:lpstr>
      <vt:lpstr>Эл учебники (полный)</vt:lpstr>
      <vt:lpstr>Анонсы (мед)</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Косарева Наталья Евгеньевна</cp:lastModifiedBy>
  <dcterms:modified xsi:type="dcterms:W3CDTF">2024-06-06T07:47:45Z</dcterms:modified>
</cp:coreProperties>
</file>